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0E39328F-C3F7-463B-BCA1-6FB222247B45}" xr6:coauthVersionLast="44" xr6:coauthVersionMax="44" xr10:uidLastSave="{00000000-0000-0000-0000-000000000000}"/>
  <bookViews>
    <workbookView xWindow="11895" yWindow="75" windowWidth="13440" windowHeight="16200" firstSheet="1" activeTab="2" xr2:uid="{FF1B58DB-B747-4ECD-8C95-18238BF67FB8}"/>
  </bookViews>
  <sheets>
    <sheet name="Potential Projects" sheetId="67" r:id="rId1"/>
    <sheet name="2019 Actual plus Potential" sheetId="68" r:id="rId2"/>
    <sheet name="Index" sheetId="70" r:id="rId3"/>
    <sheet name="Summary" sheetId="69" r:id="rId4"/>
    <sheet name="Peak Calc CP" sheetId="3" r:id="rId5"/>
    <sheet name="Peak Calc NCP" sheetId="4" state="hidden" r:id="rId6"/>
    <sheet name="Schedule Shifting Adj - ID" sheetId="65" state="hidden" r:id="rId7"/>
    <sheet name="Peak Calc Billing kW est" sheetId="64" state="hidden" r:id="rId8"/>
    <sheet name="Generation Level Energy" sheetId="66" state="hidden" r:id="rId9"/>
    <sheet name="WA DemEst" sheetId="19" r:id="rId10"/>
    <sheet name="ID DemEst" sheetId="20" r:id="rId11"/>
    <sheet name="PT Ratio" sheetId="45" state="hidden" r:id="rId12"/>
    <sheet name="Electric Factors " sheetId="54" r:id="rId13"/>
    <sheet name="2019 Daylight" sheetId="61" r:id="rId14"/>
    <sheet name="Load Shape" sheetId="40" r:id="rId15"/>
    <sheet name="Notes" sheetId="21" r:id="rId16"/>
    <sheet name="WA Sch 25 (12.2019)" sheetId="62" r:id="rId17"/>
    <sheet name="ID Sch 25 (12.2019)" sheetId="63" state="hidden" r:id="rId18"/>
    <sheet name="12.2019 WA Usage" sheetId="47" r:id="rId19"/>
    <sheet name="12.2019 ID Usage" sheetId="49" r:id="rId20"/>
    <sheet name="Losses" sheetId="5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" hidden="1">'2019 Actual plus Potential'!$A$1:$O$8761</definedName>
    <definedName name="Base1_Billing2" localSheetId="17">'[1]Pres &amp; Prop Rev'!$O$8</definedName>
    <definedName name="Base1_Billing2">'[2]Pres &amp; Prop Rev'!$N$8</definedName>
    <definedName name="Common" localSheetId="3">#REF!</definedName>
    <definedName name="Common">#REF!</definedName>
    <definedName name="ERM" localSheetId="17">'[3]Rate Design'!$D$45</definedName>
    <definedName name="ERM">'[2]Rate Design'!$D$45</definedName>
    <definedName name="Hrs_Darkness" localSheetId="13">'2019 Daylight'!$N$63</definedName>
    <definedName name="Hrs_Darkness" localSheetId="8">#REF!</definedName>
    <definedName name="Hrs_Darkness" localSheetId="7">#REF!</definedName>
    <definedName name="Hrs_Darkness" localSheetId="3">#REF!</definedName>
    <definedName name="Hrs_Darkness">#REF!</definedName>
    <definedName name="ine" localSheetId="13">#REF!</definedName>
    <definedName name="ine" localSheetId="8">#REF!</definedName>
    <definedName name="ine" localSheetId="7">#REF!</definedName>
    <definedName name="ine" localSheetId="3">#REF!</definedName>
    <definedName name="ine">#REF!</definedName>
    <definedName name="Intangible" localSheetId="3">#REF!</definedName>
    <definedName name="Intangible">#REF!</definedName>
    <definedName name="LoadShape" localSheetId="8">'[4]Load Shape'!$E$3:$N$2018</definedName>
    <definedName name="LoadShape" localSheetId="3">'Load Shape'!$E$3:$N$2018</definedName>
    <definedName name="LoadShape">'Load Shape'!$E$3:$N$2018</definedName>
    <definedName name="Loss_Prim" localSheetId="3">Losses!$H$44</definedName>
    <definedName name="Loss_Prim">Losses!$H$44</definedName>
    <definedName name="Loss_Sec" localSheetId="3">Losses!$H$43</definedName>
    <definedName name="Loss_Sec">Losses!$H$43</definedName>
    <definedName name="Loss_Transm" localSheetId="3">Losses!$H$45</definedName>
    <definedName name="Loss_Transm">Losses!$H$45</definedName>
    <definedName name="M.WkDy.H" localSheetId="8">'[4]Load Shape'!$D$3:$D$2018</definedName>
    <definedName name="M.WkDy.H" localSheetId="3">'Load Shape'!$D$3:$D$2018</definedName>
    <definedName name="M.WkDy.H">'Load Shape'!$D$3:$D$2018</definedName>
    <definedName name="Mo.Day.Hr">'Schedule Shifting Adj - ID'!$BQ$8:$BQ$8768</definedName>
    <definedName name="_xlnm.Print_Area" localSheetId="19">'12.2019 ID Usage'!$A$101:$O$135</definedName>
    <definedName name="_xlnm.Print_Area" localSheetId="18">'12.2019 WA Usage'!$A$84:$O$117</definedName>
    <definedName name="_xlnm.Print_Area" localSheetId="13">'2019 Daylight'!$A$1:$Y$64</definedName>
    <definedName name="_xlnm.Print_Area" localSheetId="12">'Electric Factors '!$A$1:$J$29</definedName>
    <definedName name="_xlnm.Print_Area" localSheetId="10">'ID DemEst'!$A$1:$O$88</definedName>
    <definedName name="_xlnm.Print_Area" localSheetId="17">'ID Sch 25 (12.2019)'!$A$1:$T$107</definedName>
    <definedName name="_xlnm.Print_Area" localSheetId="14">'Load Shape'!$A$3:$N$2018</definedName>
    <definedName name="_xlnm.Print_Area" localSheetId="20">Losses!$A$1:$I$45</definedName>
    <definedName name="_xlnm.Print_Area" localSheetId="7">'Peak Calc Billing kW est'!$A$5:$O$119</definedName>
    <definedName name="_xlnm.Print_Area" localSheetId="5">'Peak Calc NCP'!$A$5:$O$148</definedName>
    <definedName name="_xlnm.Print_Area" localSheetId="9">'WA DemEst'!$A$1:$O$80</definedName>
    <definedName name="_xlnm.Print_Area" localSheetId="16">'WA Sch 25 (12.2019)'!$A$1:$R$110</definedName>
    <definedName name="_xlnm.Print_Titles" localSheetId="19">'12.2019 ID Usage'!$6:$6</definedName>
    <definedName name="_xlnm.Print_Titles" localSheetId="18">'12.2019 WA Usage'!$1:$6</definedName>
    <definedName name="_xlnm.Print_Titles" localSheetId="8">'Generation Level Energy'!$1:$3</definedName>
    <definedName name="_xlnm.Print_Titles" localSheetId="14">'Load Shape'!$2:$2</definedName>
    <definedName name="_xlnm.Print_Titles" localSheetId="7">'Peak Calc Billing kW est'!$1:$4</definedName>
    <definedName name="_xlnm.Print_Titles" localSheetId="4">'Peak Calc CP'!$1:$5</definedName>
    <definedName name="_xlnm.Print_Titles" localSheetId="5">'Peak Calc NCP'!$1:$4</definedName>
    <definedName name="Recover">[5]Macro1!$A$162</definedName>
    <definedName name="Report" localSheetId="3">#REF!</definedName>
    <definedName name="Report">#REF!</definedName>
    <definedName name="Sch25_Annual_excess_kva" localSheetId="8">#REF!</definedName>
    <definedName name="Sch25_Annual_excess_kva" localSheetId="17">'ID Sch 25 (12.2019)'!#REF!</definedName>
    <definedName name="Sch25_Annual_excess_kva" localSheetId="7">#REF!</definedName>
    <definedName name="Sch25_Annual_excess_kva" localSheetId="3">#REF!</definedName>
    <definedName name="Sch25_Annual_excess_kva" localSheetId="16">'WA Sch 25 (12.2019)'!$P$69:$P$93</definedName>
    <definedName name="Sch25_Annual_excess_kva">#REF!</definedName>
    <definedName name="Sch25_Annual_kva" localSheetId="8">#REF!</definedName>
    <definedName name="Sch25_Annual_kva" localSheetId="17">'ID Sch 25 (12.2019)'!#REF!</definedName>
    <definedName name="Sch25_Annual_kva" localSheetId="7">#REF!</definedName>
    <definedName name="Sch25_Annual_kva" localSheetId="3">#REF!</definedName>
    <definedName name="Sch25_Annual_kva" localSheetId="16">'WA Sch 25 (12.2019)'!$P$42:$P$66</definedName>
    <definedName name="Sch25_Annual_kva">#REF!</definedName>
    <definedName name="Sch25_Annual_kW" localSheetId="8">#REF!</definedName>
    <definedName name="Sch25_Annual_kW" localSheetId="17">'ID Sch 25 (12.2019)'!#REF!</definedName>
    <definedName name="Sch25_Annual_kW" localSheetId="7">#REF!</definedName>
    <definedName name="Sch25_Annual_kW" localSheetId="3">#REF!</definedName>
    <definedName name="Sch25_Annual_kW" localSheetId="16">'WA Sch 25 (12.2019)'!$P$69:$P$93</definedName>
    <definedName name="Sch25_Annual_kW">#REF!</definedName>
    <definedName name="Sch25_Annual_kWh" localSheetId="8">#REF!</definedName>
    <definedName name="Sch25_Annual_kWh" localSheetId="17">'ID Sch 25 (12.2019)'!#REF!</definedName>
    <definedName name="Sch25_Annual_kWh" localSheetId="3">#REF!</definedName>
    <definedName name="Sch25_Annual_kWh" localSheetId="16">'WA Sch 25 (12.2019)'!$P$4:$P$38</definedName>
    <definedName name="Sch25_Annual_kWh">#REF!</definedName>
    <definedName name="Sch25_kWh" localSheetId="8">#REF!</definedName>
    <definedName name="Sch25_kWh" localSheetId="17">'ID Sch 25 (12.2019)'!#REF!</definedName>
    <definedName name="Sch25_kWh" localSheetId="3">#REF!</definedName>
    <definedName name="Sch25_kWh" localSheetId="16">'WA Sch 25 (12.2019)'!$D$4:$O$38</definedName>
    <definedName name="Sch25_kWh">#REF!</definedName>
    <definedName name="Sch25_n" localSheetId="8">#REF!</definedName>
    <definedName name="Sch25_n" localSheetId="17">'ID Sch 25 (12.2019)'!#REF!</definedName>
    <definedName name="Sch25_n" localSheetId="3">#REF!</definedName>
    <definedName name="Sch25_n" localSheetId="16">'WA Sch 25 (12.2019)'!$A$4:$A$38</definedName>
    <definedName name="Sch25_n">#REF!</definedName>
    <definedName name="Sch25_nD" localSheetId="8">#REF!</definedName>
    <definedName name="Sch25_nD" localSheetId="17">'ID Sch 25 (12.2019)'!#REF!</definedName>
    <definedName name="Sch25_nD" localSheetId="7">#REF!</definedName>
    <definedName name="Sch25_nD" localSheetId="3">#REF!</definedName>
    <definedName name="Sch25_nD" localSheetId="16">'WA Sch 25 (12.2019)'!$A$69:$A$93</definedName>
    <definedName name="Sch25_nD">#REF!</definedName>
    <definedName name="SL_RateIncr" localSheetId="17">'[3]St Lts'!$AD$1</definedName>
    <definedName name="SL_RateIncr">'[2]St Lts'!$AD$1</definedName>
    <definedName name="Summary" localSheetId="3">#REF!</definedName>
    <definedName name="Summary">#REF!</definedName>
    <definedName name="Supplement" localSheetId="3">#REF!</definedName>
    <definedName name="Supplement">#REF!</definedName>
    <definedName name="TableName">"Dummy"</definedName>
    <definedName name="Z_15B949CB_29B4_4E18_A06C_C1A26A7B1614_.wvu.PrintTitles" localSheetId="8" hidden="1">'Generation Level Energy'!$1:$3</definedName>
    <definedName name="Z_288C1CFF_D4FA_4C21_8DD6_74167D84B9E6_.wvu.PrintTitles" localSheetId="8" hidden="1">'Generation Level Energy'!$1:$3</definedName>
    <definedName name="Z_9EA5A282_BE98_4730_A8CC_6625D97D0B6A_.wvu.PrintTitles" localSheetId="8" hidden="1">'Generation Level Energy'!$1:$3</definedName>
    <definedName name="Z_BF4E209A_1E95_4416_8FD8_31A982BD230B_.wvu.PrintTitles" localSheetId="8" hidden="1">'Generation Level Energy'!$1:$3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4" i="69" l="1"/>
  <c r="L34" i="69"/>
  <c r="K34" i="69"/>
  <c r="J34" i="69"/>
  <c r="I34" i="69"/>
  <c r="F34" i="69" s="1"/>
  <c r="H34" i="69"/>
  <c r="G34" i="69"/>
  <c r="M33" i="69"/>
  <c r="L33" i="69"/>
  <c r="K33" i="69"/>
  <c r="J33" i="69"/>
  <c r="I33" i="69"/>
  <c r="H33" i="69"/>
  <c r="F33" i="69" s="1"/>
  <c r="G33" i="69"/>
  <c r="M32" i="69"/>
  <c r="L32" i="69"/>
  <c r="K32" i="69"/>
  <c r="J32" i="69"/>
  <c r="I32" i="69"/>
  <c r="H32" i="69"/>
  <c r="G32" i="69"/>
  <c r="F32" i="69" s="1"/>
  <c r="M31" i="69"/>
  <c r="L31" i="69"/>
  <c r="K31" i="69"/>
  <c r="F31" i="69" s="1"/>
  <c r="J31" i="69"/>
  <c r="I31" i="69"/>
  <c r="H31" i="69"/>
  <c r="G31" i="69"/>
  <c r="M30" i="69"/>
  <c r="L30" i="69"/>
  <c r="K30" i="69"/>
  <c r="J30" i="69"/>
  <c r="F30" i="69" s="1"/>
  <c r="I30" i="69"/>
  <c r="H30" i="69"/>
  <c r="G30" i="69"/>
  <c r="M29" i="69"/>
  <c r="L29" i="69"/>
  <c r="K29" i="69"/>
  <c r="J29" i="69"/>
  <c r="I29" i="69"/>
  <c r="F29" i="69" s="1"/>
  <c r="H29" i="69"/>
  <c r="G29" i="69"/>
  <c r="M28" i="69"/>
  <c r="L28" i="69"/>
  <c r="K28" i="69"/>
  <c r="J28" i="69"/>
  <c r="I28" i="69"/>
  <c r="H28" i="69"/>
  <c r="F28" i="69" s="1"/>
  <c r="G28" i="69"/>
  <c r="M27" i="69"/>
  <c r="L27" i="69"/>
  <c r="K27" i="69"/>
  <c r="J27" i="69"/>
  <c r="J35" i="69" s="1"/>
  <c r="I27" i="69"/>
  <c r="H27" i="69"/>
  <c r="G27" i="69"/>
  <c r="M26" i="69"/>
  <c r="L26" i="69"/>
  <c r="K26" i="69"/>
  <c r="J26" i="69"/>
  <c r="I26" i="69"/>
  <c r="F26" i="69" s="1"/>
  <c r="H26" i="69"/>
  <c r="G26" i="69"/>
  <c r="M25" i="69"/>
  <c r="M35" i="69" s="1"/>
  <c r="L25" i="69"/>
  <c r="K25" i="69"/>
  <c r="J25" i="69"/>
  <c r="I25" i="69"/>
  <c r="H25" i="69"/>
  <c r="H35" i="69" s="1"/>
  <c r="G25" i="69"/>
  <c r="M24" i="69"/>
  <c r="L24" i="69"/>
  <c r="L35" i="69" s="1"/>
  <c r="K24" i="69"/>
  <c r="J24" i="69"/>
  <c r="I24" i="69"/>
  <c r="H24" i="69"/>
  <c r="G24" i="69"/>
  <c r="G35" i="69" s="1"/>
  <c r="M23" i="69"/>
  <c r="L23" i="69"/>
  <c r="K23" i="69"/>
  <c r="K35" i="69" s="1"/>
  <c r="J23" i="69"/>
  <c r="I23" i="69"/>
  <c r="H23" i="69"/>
  <c r="G23" i="69"/>
  <c r="C16" i="69"/>
  <c r="C15" i="69"/>
  <c r="C14" i="69"/>
  <c r="C13" i="69"/>
  <c r="C12" i="69"/>
  <c r="C11" i="69"/>
  <c r="C10" i="69"/>
  <c r="M16" i="69"/>
  <c r="L16" i="69"/>
  <c r="K16" i="69"/>
  <c r="J16" i="69"/>
  <c r="I16" i="69"/>
  <c r="F16" i="69" s="1"/>
  <c r="H16" i="69"/>
  <c r="G16" i="69"/>
  <c r="D16" i="69"/>
  <c r="M15" i="69"/>
  <c r="L15" i="69"/>
  <c r="K15" i="69"/>
  <c r="J15" i="69"/>
  <c r="I15" i="69"/>
  <c r="F15" i="69" s="1"/>
  <c r="H15" i="69"/>
  <c r="G15" i="69"/>
  <c r="D15" i="69"/>
  <c r="M14" i="69"/>
  <c r="L14" i="69"/>
  <c r="K14" i="69"/>
  <c r="J14" i="69"/>
  <c r="I14" i="69"/>
  <c r="F14" i="69" s="1"/>
  <c r="H14" i="69"/>
  <c r="G14" i="69"/>
  <c r="D14" i="69"/>
  <c r="M13" i="69"/>
  <c r="L13" i="69"/>
  <c r="K13" i="69"/>
  <c r="J13" i="69"/>
  <c r="I13" i="69"/>
  <c r="F13" i="69" s="1"/>
  <c r="H13" i="69"/>
  <c r="G13" i="69"/>
  <c r="D13" i="69"/>
  <c r="M12" i="69"/>
  <c r="L12" i="69"/>
  <c r="K12" i="69"/>
  <c r="J12" i="69"/>
  <c r="I12" i="69"/>
  <c r="F12" i="69" s="1"/>
  <c r="H12" i="69"/>
  <c r="G12" i="69"/>
  <c r="D12" i="69"/>
  <c r="M11" i="69"/>
  <c r="L11" i="69"/>
  <c r="K11" i="69"/>
  <c r="J11" i="69"/>
  <c r="I11" i="69"/>
  <c r="H11" i="69"/>
  <c r="G11" i="69"/>
  <c r="D11" i="69"/>
  <c r="M10" i="69"/>
  <c r="L10" i="69"/>
  <c r="K10" i="69"/>
  <c r="J10" i="69"/>
  <c r="I10" i="69"/>
  <c r="F10" i="69" s="1"/>
  <c r="H10" i="69"/>
  <c r="G10" i="69"/>
  <c r="D10" i="69"/>
  <c r="M9" i="69"/>
  <c r="L9" i="69"/>
  <c r="K9" i="69"/>
  <c r="J9" i="69"/>
  <c r="I9" i="69"/>
  <c r="F9" i="69" s="1"/>
  <c r="H9" i="69"/>
  <c r="G9" i="69"/>
  <c r="D9" i="69"/>
  <c r="M8" i="69"/>
  <c r="L8" i="69"/>
  <c r="K8" i="69"/>
  <c r="J8" i="69"/>
  <c r="I8" i="69"/>
  <c r="F8" i="69" s="1"/>
  <c r="H8" i="69"/>
  <c r="G8" i="69"/>
  <c r="D8" i="69"/>
  <c r="M7" i="69"/>
  <c r="L7" i="69"/>
  <c r="K7" i="69"/>
  <c r="J7" i="69"/>
  <c r="I7" i="69"/>
  <c r="F7" i="69" s="1"/>
  <c r="H7" i="69"/>
  <c r="G7" i="69"/>
  <c r="D7" i="69"/>
  <c r="M6" i="69"/>
  <c r="L6" i="69"/>
  <c r="K6" i="69"/>
  <c r="J6" i="69"/>
  <c r="I6" i="69"/>
  <c r="F6" i="69" s="1"/>
  <c r="H6" i="69"/>
  <c r="G6" i="69"/>
  <c r="D6" i="69"/>
  <c r="M5" i="69"/>
  <c r="L5" i="69"/>
  <c r="K5" i="69"/>
  <c r="K17" i="69" s="1"/>
  <c r="J5" i="69"/>
  <c r="I5" i="69"/>
  <c r="F5" i="69" s="1"/>
  <c r="H5" i="69"/>
  <c r="G5" i="69"/>
  <c r="D5" i="69"/>
  <c r="C9" i="69"/>
  <c r="C8" i="69"/>
  <c r="C7" i="69"/>
  <c r="C6" i="69"/>
  <c r="C5" i="69"/>
  <c r="F27" i="69"/>
  <c r="I35" i="69"/>
  <c r="F11" i="69"/>
  <c r="L17" i="69"/>
  <c r="H17" i="69"/>
  <c r="M17" i="69"/>
  <c r="I17" i="69" l="1"/>
  <c r="F24" i="69"/>
  <c r="F25" i="69"/>
  <c r="F35" i="69"/>
  <c r="F23" i="69"/>
  <c r="G17" i="69"/>
  <c r="J17" i="69"/>
  <c r="K8761" i="68"/>
  <c r="J8761" i="68"/>
  <c r="L8761" i="68" s="1"/>
  <c r="A8761" i="68"/>
  <c r="K8760" i="68"/>
  <c r="L8760" i="68" s="1"/>
  <c r="J8760" i="68"/>
  <c r="A8760" i="68"/>
  <c r="L8759" i="68"/>
  <c r="K8759" i="68"/>
  <c r="J8759" i="68"/>
  <c r="A8759" i="68"/>
  <c r="L8758" i="68"/>
  <c r="K8758" i="68"/>
  <c r="J8758" i="68"/>
  <c r="A8758" i="68"/>
  <c r="K8757" i="68"/>
  <c r="J8757" i="68"/>
  <c r="L8757" i="68" s="1"/>
  <c r="A8757" i="68"/>
  <c r="L8756" i="68"/>
  <c r="K8756" i="68"/>
  <c r="J8756" i="68"/>
  <c r="A8756" i="68"/>
  <c r="L8755" i="68"/>
  <c r="K8755" i="68"/>
  <c r="J8755" i="68"/>
  <c r="A8755" i="68"/>
  <c r="K8754" i="68"/>
  <c r="J8754" i="68"/>
  <c r="L8754" i="68" s="1"/>
  <c r="A8754" i="68"/>
  <c r="K8753" i="68"/>
  <c r="J8753" i="68"/>
  <c r="L8753" i="68" s="1"/>
  <c r="A8753" i="68"/>
  <c r="K8752" i="68"/>
  <c r="J8752" i="68"/>
  <c r="L8752" i="68" s="1"/>
  <c r="A8752" i="68"/>
  <c r="K8751" i="68"/>
  <c r="L8751" i="68" s="1"/>
  <c r="J8751" i="68"/>
  <c r="A8751" i="68"/>
  <c r="L8750" i="68"/>
  <c r="K8750" i="68"/>
  <c r="J8750" i="68"/>
  <c r="A8750" i="68"/>
  <c r="L8749" i="68"/>
  <c r="K8749" i="68"/>
  <c r="J8749" i="68"/>
  <c r="A8749" i="68"/>
  <c r="L8748" i="68"/>
  <c r="K8748" i="68"/>
  <c r="J8748" i="68"/>
  <c r="A8748" i="68"/>
  <c r="L8747" i="68"/>
  <c r="K8747" i="68"/>
  <c r="J8747" i="68"/>
  <c r="A8747" i="68"/>
  <c r="K8746" i="68"/>
  <c r="J8746" i="68"/>
  <c r="L8746" i="68" s="1"/>
  <c r="A8746" i="68"/>
  <c r="K8745" i="68"/>
  <c r="J8745" i="68"/>
  <c r="L8745" i="68" s="1"/>
  <c r="A8745" i="68"/>
  <c r="K8744" i="68"/>
  <c r="J8744" i="68"/>
  <c r="L8744" i="68" s="1"/>
  <c r="A8744" i="68"/>
  <c r="K8743" i="68"/>
  <c r="L8743" i="68" s="1"/>
  <c r="J8743" i="68"/>
  <c r="A8743" i="68"/>
  <c r="L8742" i="68"/>
  <c r="K8742" i="68"/>
  <c r="J8742" i="68"/>
  <c r="A8742" i="68"/>
  <c r="L8741" i="68"/>
  <c r="K8741" i="68"/>
  <c r="J8741" i="68"/>
  <c r="A8741" i="68"/>
  <c r="L8740" i="68"/>
  <c r="K8740" i="68"/>
  <c r="J8740" i="68"/>
  <c r="A8740" i="68"/>
  <c r="L8739" i="68"/>
  <c r="K8739" i="68"/>
  <c r="J8739" i="68"/>
  <c r="A8739" i="68"/>
  <c r="K8738" i="68"/>
  <c r="J8738" i="68"/>
  <c r="L8738" i="68" s="1"/>
  <c r="A8738" i="68"/>
  <c r="K8737" i="68"/>
  <c r="J8737" i="68"/>
  <c r="L8737" i="68" s="1"/>
  <c r="A8737" i="68"/>
  <c r="K8736" i="68"/>
  <c r="L8736" i="68" s="1"/>
  <c r="J8736" i="68"/>
  <c r="A8736" i="68"/>
  <c r="K8735" i="68"/>
  <c r="L8735" i="68" s="1"/>
  <c r="J8735" i="68"/>
  <c r="A8735" i="68"/>
  <c r="L8734" i="68"/>
  <c r="K8734" i="68"/>
  <c r="J8734" i="68"/>
  <c r="A8734" i="68"/>
  <c r="L8733" i="68"/>
  <c r="K8733" i="68"/>
  <c r="J8733" i="68"/>
  <c r="A8733" i="68"/>
  <c r="L8732" i="68"/>
  <c r="K8732" i="68"/>
  <c r="J8732" i="68"/>
  <c r="A8732" i="68"/>
  <c r="K8731" i="68"/>
  <c r="J8731" i="68"/>
  <c r="L8731" i="68" s="1"/>
  <c r="A8731" i="68"/>
  <c r="K8730" i="68"/>
  <c r="J8730" i="68"/>
  <c r="L8730" i="68" s="1"/>
  <c r="A8730" i="68"/>
  <c r="K8729" i="68"/>
  <c r="J8729" i="68"/>
  <c r="L8729" i="68" s="1"/>
  <c r="A8729" i="68"/>
  <c r="K8728" i="68"/>
  <c r="L8728" i="68" s="1"/>
  <c r="J8728" i="68"/>
  <c r="A8728" i="68"/>
  <c r="K8727" i="68"/>
  <c r="L8727" i="68" s="1"/>
  <c r="J8727" i="68"/>
  <c r="A8727" i="68"/>
  <c r="L8726" i="68"/>
  <c r="K8726" i="68"/>
  <c r="J8726" i="68"/>
  <c r="A8726" i="68"/>
  <c r="L8725" i="68"/>
  <c r="K8725" i="68"/>
  <c r="J8725" i="68"/>
  <c r="A8725" i="68"/>
  <c r="L8724" i="68"/>
  <c r="K8724" i="68"/>
  <c r="J8724" i="68"/>
  <c r="A8724" i="68"/>
  <c r="L8723" i="68"/>
  <c r="K8723" i="68"/>
  <c r="J8723" i="68"/>
  <c r="A8723" i="68"/>
  <c r="K8722" i="68"/>
  <c r="J8722" i="68"/>
  <c r="L8722" i="68" s="1"/>
  <c r="A8722" i="68"/>
  <c r="K8721" i="68"/>
  <c r="J8721" i="68"/>
  <c r="L8721" i="68" s="1"/>
  <c r="A8721" i="68"/>
  <c r="K8720" i="68"/>
  <c r="L8720" i="68" s="1"/>
  <c r="J8720" i="68"/>
  <c r="A8720" i="68"/>
  <c r="K8719" i="68"/>
  <c r="L8719" i="68" s="1"/>
  <c r="J8719" i="68"/>
  <c r="A8719" i="68"/>
  <c r="K8718" i="68"/>
  <c r="L8718" i="68" s="1"/>
  <c r="J8718" i="68"/>
  <c r="A8718" i="68"/>
  <c r="L8717" i="68"/>
  <c r="K8717" i="68"/>
  <c r="J8717" i="68"/>
  <c r="A8717" i="68"/>
  <c r="L8716" i="68"/>
  <c r="K8716" i="68"/>
  <c r="J8716" i="68"/>
  <c r="A8716" i="68"/>
  <c r="K8715" i="68"/>
  <c r="J8715" i="68"/>
  <c r="L8715" i="68" s="1"/>
  <c r="A8715" i="68"/>
  <c r="K8714" i="68"/>
  <c r="J8714" i="68"/>
  <c r="L8714" i="68" s="1"/>
  <c r="A8714" i="68"/>
  <c r="K8713" i="68"/>
  <c r="J8713" i="68"/>
  <c r="L8713" i="68" s="1"/>
  <c r="A8713" i="68"/>
  <c r="K8712" i="68"/>
  <c r="L8712" i="68" s="1"/>
  <c r="J8712" i="68"/>
  <c r="A8712" i="68"/>
  <c r="K8711" i="68"/>
  <c r="L8711" i="68" s="1"/>
  <c r="J8711" i="68"/>
  <c r="A8711" i="68"/>
  <c r="L8710" i="68"/>
  <c r="K8710" i="68"/>
  <c r="J8710" i="68"/>
  <c r="A8710" i="68"/>
  <c r="L8709" i="68"/>
  <c r="K8709" i="68"/>
  <c r="J8709" i="68"/>
  <c r="A8709" i="68"/>
  <c r="L8708" i="68"/>
  <c r="K8708" i="68"/>
  <c r="J8708" i="68"/>
  <c r="A8708" i="68"/>
  <c r="K8707" i="68"/>
  <c r="J8707" i="68"/>
  <c r="L8707" i="68" s="1"/>
  <c r="A8707" i="68"/>
  <c r="K8706" i="68"/>
  <c r="J8706" i="68"/>
  <c r="L8706" i="68" s="1"/>
  <c r="A8706" i="68"/>
  <c r="K8705" i="68"/>
  <c r="J8705" i="68"/>
  <c r="A8705" i="68"/>
  <c r="K8704" i="68"/>
  <c r="L8704" i="68" s="1"/>
  <c r="J8704" i="68"/>
  <c r="A8704" i="68"/>
  <c r="L8703" i="68"/>
  <c r="K8703" i="68"/>
  <c r="J8703" i="68"/>
  <c r="A8703" i="68"/>
  <c r="K8702" i="68"/>
  <c r="L8702" i="68" s="1"/>
  <c r="J8702" i="68"/>
  <c r="A8702" i="68"/>
  <c r="L8701" i="68"/>
  <c r="K8701" i="68"/>
  <c r="J8701" i="68"/>
  <c r="A8701" i="68"/>
  <c r="L8700" i="68"/>
  <c r="K8700" i="68"/>
  <c r="J8700" i="68"/>
  <c r="A8700" i="68"/>
  <c r="L8699" i="68"/>
  <c r="K8699" i="68"/>
  <c r="J8699" i="68"/>
  <c r="A8699" i="68"/>
  <c r="K8698" i="68"/>
  <c r="J8698" i="68"/>
  <c r="A8698" i="68"/>
  <c r="L8697" i="68"/>
  <c r="K8697" i="68"/>
  <c r="J8697" i="68"/>
  <c r="A8697" i="68"/>
  <c r="K8696" i="68"/>
  <c r="L8696" i="68" s="1"/>
  <c r="J8696" i="68"/>
  <c r="A8696" i="68"/>
  <c r="K8695" i="68"/>
  <c r="J8695" i="68"/>
  <c r="A8695" i="68"/>
  <c r="K8694" i="68"/>
  <c r="L8694" i="68" s="1"/>
  <c r="J8694" i="68"/>
  <c r="A8694" i="68"/>
  <c r="L8693" i="68"/>
  <c r="K8693" i="68"/>
  <c r="J8693" i="68"/>
  <c r="A8693" i="68"/>
  <c r="K8692" i="68"/>
  <c r="J8692" i="68"/>
  <c r="A8692" i="68"/>
  <c r="L8691" i="68"/>
  <c r="K8691" i="68"/>
  <c r="J8691" i="68"/>
  <c r="A8691" i="68"/>
  <c r="K8690" i="68"/>
  <c r="J8690" i="68"/>
  <c r="A8690" i="68"/>
  <c r="K8689" i="68"/>
  <c r="J8689" i="68"/>
  <c r="L8689" i="68" s="1"/>
  <c r="A8689" i="68"/>
  <c r="K8688" i="68"/>
  <c r="L8688" i="68" s="1"/>
  <c r="J8688" i="68"/>
  <c r="A8688" i="68"/>
  <c r="K8687" i="68"/>
  <c r="J8687" i="68"/>
  <c r="A8687" i="68"/>
  <c r="L8686" i="68"/>
  <c r="K8686" i="68"/>
  <c r="J8686" i="68"/>
  <c r="A8686" i="68"/>
  <c r="K8685" i="68"/>
  <c r="J8685" i="68"/>
  <c r="L8685" i="68" s="1"/>
  <c r="A8685" i="68"/>
  <c r="K8684" i="68"/>
  <c r="J8684" i="68"/>
  <c r="A8684" i="68"/>
  <c r="L8683" i="68"/>
  <c r="K8683" i="68"/>
  <c r="J8683" i="68"/>
  <c r="A8683" i="68"/>
  <c r="K8682" i="68"/>
  <c r="J8682" i="68"/>
  <c r="A8682" i="68"/>
  <c r="L8681" i="68"/>
  <c r="K8681" i="68"/>
  <c r="J8681" i="68"/>
  <c r="A8681" i="68"/>
  <c r="K8680" i="68"/>
  <c r="L8680" i="68" s="1"/>
  <c r="J8680" i="68"/>
  <c r="A8680" i="68"/>
  <c r="L8679" i="68"/>
  <c r="K8679" i="68"/>
  <c r="J8679" i="68"/>
  <c r="A8679" i="68"/>
  <c r="L8678" i="68"/>
  <c r="K8678" i="68"/>
  <c r="J8678" i="68"/>
  <c r="A8678" i="68"/>
  <c r="K8677" i="68"/>
  <c r="J8677" i="68"/>
  <c r="L8677" i="68" s="1"/>
  <c r="A8677" i="68"/>
  <c r="K8676" i="68"/>
  <c r="L8676" i="68" s="1"/>
  <c r="J8676" i="68"/>
  <c r="A8676" i="68"/>
  <c r="K8675" i="68"/>
  <c r="J8675" i="68"/>
  <c r="L8675" i="68" s="1"/>
  <c r="A8675" i="68"/>
  <c r="K8674" i="68"/>
  <c r="J8674" i="68"/>
  <c r="A8674" i="68"/>
  <c r="L8673" i="68"/>
  <c r="K8673" i="68"/>
  <c r="J8673" i="68"/>
  <c r="A8673" i="68"/>
  <c r="L8672" i="68"/>
  <c r="K8672" i="68"/>
  <c r="J8672" i="68"/>
  <c r="A8672" i="68"/>
  <c r="K8671" i="68"/>
  <c r="J8671" i="68"/>
  <c r="L8671" i="68" s="1"/>
  <c r="A8671" i="68"/>
  <c r="L8670" i="68"/>
  <c r="K8670" i="68"/>
  <c r="J8670" i="68"/>
  <c r="A8670" i="68"/>
  <c r="L8669" i="68"/>
  <c r="K8669" i="68"/>
  <c r="J8669" i="68"/>
  <c r="A8669" i="68"/>
  <c r="K8668" i="68"/>
  <c r="L8668" i="68" s="1"/>
  <c r="J8668" i="68"/>
  <c r="A8668" i="68"/>
  <c r="K8667" i="68"/>
  <c r="J8667" i="68"/>
  <c r="L8667" i="68" s="1"/>
  <c r="A8667" i="68"/>
  <c r="K8666" i="68"/>
  <c r="J8666" i="68"/>
  <c r="L8666" i="68" s="1"/>
  <c r="A8666" i="68"/>
  <c r="K8665" i="68"/>
  <c r="J8665" i="68"/>
  <c r="L8665" i="68" s="1"/>
  <c r="A8665" i="68"/>
  <c r="L8664" i="68"/>
  <c r="K8664" i="68"/>
  <c r="J8664" i="68"/>
  <c r="A8664" i="68"/>
  <c r="K8663" i="68"/>
  <c r="J8663" i="68"/>
  <c r="L8663" i="68" s="1"/>
  <c r="A8663" i="68"/>
  <c r="K8662" i="68"/>
  <c r="J8662" i="68"/>
  <c r="L8662" i="68" s="1"/>
  <c r="A8662" i="68"/>
  <c r="L8661" i="68"/>
  <c r="K8661" i="68"/>
  <c r="J8661" i="68"/>
  <c r="A8661" i="68"/>
  <c r="K8660" i="68"/>
  <c r="L8660" i="68" s="1"/>
  <c r="J8660" i="68"/>
  <c r="A8660" i="68"/>
  <c r="K8659" i="68"/>
  <c r="J8659" i="68"/>
  <c r="A8659" i="68"/>
  <c r="K8658" i="68"/>
  <c r="J8658" i="68"/>
  <c r="A8658" i="68"/>
  <c r="L8657" i="68"/>
  <c r="K8657" i="68"/>
  <c r="J8657" i="68"/>
  <c r="A8657" i="68"/>
  <c r="L8656" i="68"/>
  <c r="K8656" i="68"/>
  <c r="J8656" i="68"/>
  <c r="A8656" i="68"/>
  <c r="K8655" i="68"/>
  <c r="J8655" i="68"/>
  <c r="L8655" i="68" s="1"/>
  <c r="A8655" i="68"/>
  <c r="K8654" i="68"/>
  <c r="J8654" i="68"/>
  <c r="L8654" i="68" s="1"/>
  <c r="A8654" i="68"/>
  <c r="L8653" i="68"/>
  <c r="K8653" i="68"/>
  <c r="J8653" i="68"/>
  <c r="A8653" i="68"/>
  <c r="K8652" i="68"/>
  <c r="J8652" i="68"/>
  <c r="A8652" i="68"/>
  <c r="K8651" i="68"/>
  <c r="J8651" i="68"/>
  <c r="A8651" i="68"/>
  <c r="K8650" i="68"/>
  <c r="J8650" i="68"/>
  <c r="L8650" i="68" s="1"/>
  <c r="A8650" i="68"/>
  <c r="K8649" i="68"/>
  <c r="J8649" i="68"/>
  <c r="L8649" i="68" s="1"/>
  <c r="A8649" i="68"/>
  <c r="L8648" i="68"/>
  <c r="K8648" i="68"/>
  <c r="J8648" i="68"/>
  <c r="A8648" i="68"/>
  <c r="L8647" i="68"/>
  <c r="K8647" i="68"/>
  <c r="J8647" i="68"/>
  <c r="A8647" i="68"/>
  <c r="L8646" i="68"/>
  <c r="K8646" i="68"/>
  <c r="J8646" i="68"/>
  <c r="A8646" i="68"/>
  <c r="L8645" i="68"/>
  <c r="K8645" i="68"/>
  <c r="J8645" i="68"/>
  <c r="A8645" i="68"/>
  <c r="K8644" i="68"/>
  <c r="J8644" i="68"/>
  <c r="A8644" i="68"/>
  <c r="K8643" i="68"/>
  <c r="J8643" i="68"/>
  <c r="A8643" i="68"/>
  <c r="K8642" i="68"/>
  <c r="J8642" i="68"/>
  <c r="A8642" i="68"/>
  <c r="L8641" i="68"/>
  <c r="K8641" i="68"/>
  <c r="J8641" i="68"/>
  <c r="A8641" i="68"/>
  <c r="L8640" i="68"/>
  <c r="K8640" i="68"/>
  <c r="J8640" i="68"/>
  <c r="A8640" i="68"/>
  <c r="K8639" i="68"/>
  <c r="J8639" i="68"/>
  <c r="L8639" i="68" s="1"/>
  <c r="A8639" i="68"/>
  <c r="K8638" i="68"/>
  <c r="J8638" i="68"/>
  <c r="L8638" i="68" s="1"/>
  <c r="A8638" i="68"/>
  <c r="L8637" i="68"/>
  <c r="K8637" i="68"/>
  <c r="J8637" i="68"/>
  <c r="A8637" i="68"/>
  <c r="K8636" i="68"/>
  <c r="J8636" i="68"/>
  <c r="A8636" i="68"/>
  <c r="K8635" i="68"/>
  <c r="J8635" i="68"/>
  <c r="L8635" i="68" s="1"/>
  <c r="A8635" i="68"/>
  <c r="K8634" i="68"/>
  <c r="J8634" i="68"/>
  <c r="L8634" i="68" s="1"/>
  <c r="A8634" i="68"/>
  <c r="K8633" i="68"/>
  <c r="J8633" i="68"/>
  <c r="L8633" i="68" s="1"/>
  <c r="A8633" i="68"/>
  <c r="L8632" i="68"/>
  <c r="K8632" i="68"/>
  <c r="J8632" i="68"/>
  <c r="A8632" i="68"/>
  <c r="K8631" i="68"/>
  <c r="J8631" i="68"/>
  <c r="A8631" i="68"/>
  <c r="L8630" i="68"/>
  <c r="K8630" i="68"/>
  <c r="J8630" i="68"/>
  <c r="A8630" i="68"/>
  <c r="K8629" i="68"/>
  <c r="J8629" i="68"/>
  <c r="A8629" i="68"/>
  <c r="L8628" i="68"/>
  <c r="K8628" i="68"/>
  <c r="J8628" i="68"/>
  <c r="A8628" i="68"/>
  <c r="K8627" i="68"/>
  <c r="L8627" i="68" s="1"/>
  <c r="J8627" i="68"/>
  <c r="A8627" i="68"/>
  <c r="L8626" i="68"/>
  <c r="K8626" i="68"/>
  <c r="J8626" i="68"/>
  <c r="A8626" i="68"/>
  <c r="L8625" i="68"/>
  <c r="K8625" i="68"/>
  <c r="J8625" i="68"/>
  <c r="A8625" i="68"/>
  <c r="L8624" i="68"/>
  <c r="K8624" i="68"/>
  <c r="J8624" i="68"/>
  <c r="A8624" i="68"/>
  <c r="K8623" i="68"/>
  <c r="J8623" i="68"/>
  <c r="L8623" i="68" s="1"/>
  <c r="A8623" i="68"/>
  <c r="K8622" i="68"/>
  <c r="J8622" i="68"/>
  <c r="L8622" i="68" s="1"/>
  <c r="A8622" i="68"/>
  <c r="K8621" i="68"/>
  <c r="J8621" i="68"/>
  <c r="L8621" i="68" s="1"/>
  <c r="A8621" i="68"/>
  <c r="K8620" i="68"/>
  <c r="L8620" i="68" s="1"/>
  <c r="J8620" i="68"/>
  <c r="A8620" i="68"/>
  <c r="L8619" i="68"/>
  <c r="K8619" i="68"/>
  <c r="J8619" i="68"/>
  <c r="A8619" i="68"/>
  <c r="K8618" i="68"/>
  <c r="J8618" i="68"/>
  <c r="L8618" i="68" s="1"/>
  <c r="A8618" i="68"/>
  <c r="K8617" i="68"/>
  <c r="L8617" i="68" s="1"/>
  <c r="J8617" i="68"/>
  <c r="A8617" i="68"/>
  <c r="L8616" i="68"/>
  <c r="K8616" i="68"/>
  <c r="J8616" i="68"/>
  <c r="A8616" i="68"/>
  <c r="K8615" i="68"/>
  <c r="J8615" i="68"/>
  <c r="L8615" i="68" s="1"/>
  <c r="A8615" i="68"/>
  <c r="K8614" i="68"/>
  <c r="J8614" i="68"/>
  <c r="L8614" i="68" s="1"/>
  <c r="A8614" i="68"/>
  <c r="K8613" i="68"/>
  <c r="J8613" i="68"/>
  <c r="L8613" i="68" s="1"/>
  <c r="A8613" i="68"/>
  <c r="K8612" i="68"/>
  <c r="L8612" i="68" s="1"/>
  <c r="J8612" i="68"/>
  <c r="A8612" i="68"/>
  <c r="L8611" i="68"/>
  <c r="K8611" i="68"/>
  <c r="J8611" i="68"/>
  <c r="A8611" i="68"/>
  <c r="K8610" i="68"/>
  <c r="J8610" i="68"/>
  <c r="L8610" i="68" s="1"/>
  <c r="A8610" i="68"/>
  <c r="K8609" i="68"/>
  <c r="L8609" i="68" s="1"/>
  <c r="J8609" i="68"/>
  <c r="A8609" i="68"/>
  <c r="K8608" i="68"/>
  <c r="J8608" i="68"/>
  <c r="L8608" i="68" s="1"/>
  <c r="A8608" i="68"/>
  <c r="K8607" i="68"/>
  <c r="J8607" i="68"/>
  <c r="L8607" i="68" s="1"/>
  <c r="A8607" i="68"/>
  <c r="K8606" i="68"/>
  <c r="J8606" i="68"/>
  <c r="L8606" i="68" s="1"/>
  <c r="A8606" i="68"/>
  <c r="K8605" i="68"/>
  <c r="J8605" i="68"/>
  <c r="A8605" i="68"/>
  <c r="L8604" i="68"/>
  <c r="K8604" i="68"/>
  <c r="J8604" i="68"/>
  <c r="A8604" i="68"/>
  <c r="K8603" i="68"/>
  <c r="J8603" i="68"/>
  <c r="L8603" i="68" s="1"/>
  <c r="A8603" i="68"/>
  <c r="L8602" i="68"/>
  <c r="K8602" i="68"/>
  <c r="J8602" i="68"/>
  <c r="A8602" i="68"/>
  <c r="K8601" i="68"/>
  <c r="J8601" i="68"/>
  <c r="A8601" i="68"/>
  <c r="K8600" i="68"/>
  <c r="J8600" i="68"/>
  <c r="L8600" i="68" s="1"/>
  <c r="A8600" i="68"/>
  <c r="L8599" i="68"/>
  <c r="K8599" i="68"/>
  <c r="J8599" i="68"/>
  <c r="A8599" i="68"/>
  <c r="K8598" i="68"/>
  <c r="L8598" i="68" s="1"/>
  <c r="J8598" i="68"/>
  <c r="A8598" i="68"/>
  <c r="K8597" i="68"/>
  <c r="J8597" i="68"/>
  <c r="L8597" i="68" s="1"/>
  <c r="A8597" i="68"/>
  <c r="L8596" i="68"/>
  <c r="K8596" i="68"/>
  <c r="J8596" i="68"/>
  <c r="A8596" i="68"/>
  <c r="K8595" i="68"/>
  <c r="J8595" i="68"/>
  <c r="L8595" i="68" s="1"/>
  <c r="A8595" i="68"/>
  <c r="L8594" i="68"/>
  <c r="K8594" i="68"/>
  <c r="J8594" i="68"/>
  <c r="A8594" i="68"/>
  <c r="K8593" i="68"/>
  <c r="J8593" i="68"/>
  <c r="A8593" i="68"/>
  <c r="K8592" i="68"/>
  <c r="J8592" i="68"/>
  <c r="L8592" i="68" s="1"/>
  <c r="A8592" i="68"/>
  <c r="L8591" i="68"/>
  <c r="K8591" i="68"/>
  <c r="J8591" i="68"/>
  <c r="A8591" i="68"/>
  <c r="K8590" i="68"/>
  <c r="L8590" i="68" s="1"/>
  <c r="J8590" i="68"/>
  <c r="A8590" i="68"/>
  <c r="L8589" i="68"/>
  <c r="K8589" i="68"/>
  <c r="J8589" i="68"/>
  <c r="A8589" i="68"/>
  <c r="L8588" i="68"/>
  <c r="K8588" i="68"/>
  <c r="J8588" i="68"/>
  <c r="A8588" i="68"/>
  <c r="K8587" i="68"/>
  <c r="J8587" i="68"/>
  <c r="A8587" i="68"/>
  <c r="K8586" i="68"/>
  <c r="J8586" i="68"/>
  <c r="A8586" i="68"/>
  <c r="L8585" i="68"/>
  <c r="K8585" i="68"/>
  <c r="J8585" i="68"/>
  <c r="A8585" i="68"/>
  <c r="K8584" i="68"/>
  <c r="L8584" i="68" s="1"/>
  <c r="J8584" i="68"/>
  <c r="A8584" i="68"/>
  <c r="K8583" i="68"/>
  <c r="J8583" i="68"/>
  <c r="A8583" i="68"/>
  <c r="K8582" i="68"/>
  <c r="J8582" i="68"/>
  <c r="A8582" i="68"/>
  <c r="L8581" i="68"/>
  <c r="K8581" i="68"/>
  <c r="J8581" i="68"/>
  <c r="A8581" i="68"/>
  <c r="L8580" i="68"/>
  <c r="K8580" i="68"/>
  <c r="J8580" i="68"/>
  <c r="A8580" i="68"/>
  <c r="K8579" i="68"/>
  <c r="J8579" i="68"/>
  <c r="A8579" i="68"/>
  <c r="K8578" i="68"/>
  <c r="J8578" i="68"/>
  <c r="A8578" i="68"/>
  <c r="L8577" i="68"/>
  <c r="K8577" i="68"/>
  <c r="J8577" i="68"/>
  <c r="A8577" i="68"/>
  <c r="L8576" i="68"/>
  <c r="K8576" i="68"/>
  <c r="J8576" i="68"/>
  <c r="A8576" i="68"/>
  <c r="K8575" i="68"/>
  <c r="J8575" i="68"/>
  <c r="L8575" i="68" s="1"/>
  <c r="A8575" i="68"/>
  <c r="K8574" i="68"/>
  <c r="J8574" i="68"/>
  <c r="L8574" i="68" s="1"/>
  <c r="A8574" i="68"/>
  <c r="L8573" i="68"/>
  <c r="K8573" i="68"/>
  <c r="J8573" i="68"/>
  <c r="A8573" i="68"/>
  <c r="L8572" i="68"/>
  <c r="K8572" i="68"/>
  <c r="J8572" i="68"/>
  <c r="A8572" i="68"/>
  <c r="L8571" i="68"/>
  <c r="K8571" i="68"/>
  <c r="J8571" i="68"/>
  <c r="A8571" i="68"/>
  <c r="K8570" i="68"/>
  <c r="J8570" i="68"/>
  <c r="A8570" i="68"/>
  <c r="K8569" i="68"/>
  <c r="J8569" i="68"/>
  <c r="A8569" i="68"/>
  <c r="L8568" i="68"/>
  <c r="K8568" i="68"/>
  <c r="J8568" i="68"/>
  <c r="A8568" i="68"/>
  <c r="K8567" i="68"/>
  <c r="J8567" i="68"/>
  <c r="L8567" i="68" s="1"/>
  <c r="A8567" i="68"/>
  <c r="K8566" i="68"/>
  <c r="J8566" i="68"/>
  <c r="L8566" i="68" s="1"/>
  <c r="A8566" i="68"/>
  <c r="K8565" i="68"/>
  <c r="J8565" i="68"/>
  <c r="L8565" i="68" s="1"/>
  <c r="A8565" i="68"/>
  <c r="L8564" i="68"/>
  <c r="K8564" i="68"/>
  <c r="J8564" i="68"/>
  <c r="A8564" i="68"/>
  <c r="K8563" i="68"/>
  <c r="L8563" i="68" s="1"/>
  <c r="J8563" i="68"/>
  <c r="A8563" i="68"/>
  <c r="K8562" i="68"/>
  <c r="J8562" i="68"/>
  <c r="A8562" i="68"/>
  <c r="K8561" i="68"/>
  <c r="J8561" i="68"/>
  <c r="A8561" i="68"/>
  <c r="L8560" i="68"/>
  <c r="K8560" i="68"/>
  <c r="J8560" i="68"/>
  <c r="A8560" i="68"/>
  <c r="K8559" i="68"/>
  <c r="J8559" i="68"/>
  <c r="L8559" i="68" s="1"/>
  <c r="A8559" i="68"/>
  <c r="K8558" i="68"/>
  <c r="J8558" i="68"/>
  <c r="L8558" i="68" s="1"/>
  <c r="A8558" i="68"/>
  <c r="L8557" i="68"/>
  <c r="K8557" i="68"/>
  <c r="J8557" i="68"/>
  <c r="A8557" i="68"/>
  <c r="K8556" i="68"/>
  <c r="L8556" i="68" s="1"/>
  <c r="J8556" i="68"/>
  <c r="A8556" i="68"/>
  <c r="L8555" i="68"/>
  <c r="K8555" i="68"/>
  <c r="J8555" i="68"/>
  <c r="A8555" i="68"/>
  <c r="K8554" i="68"/>
  <c r="J8554" i="68"/>
  <c r="A8554" i="68"/>
  <c r="K8553" i="68"/>
  <c r="J8553" i="68"/>
  <c r="L8553" i="68" s="1"/>
  <c r="A8553" i="68"/>
  <c r="K8552" i="68"/>
  <c r="L8552" i="68" s="1"/>
  <c r="J8552" i="68"/>
  <c r="A8552" i="68"/>
  <c r="K8551" i="68"/>
  <c r="J8551" i="68"/>
  <c r="L8551" i="68" s="1"/>
  <c r="A8551" i="68"/>
  <c r="L8550" i="68"/>
  <c r="K8550" i="68"/>
  <c r="J8550" i="68"/>
  <c r="A8550" i="68"/>
  <c r="L8549" i="68"/>
  <c r="K8549" i="68"/>
  <c r="J8549" i="68"/>
  <c r="A8549" i="68"/>
  <c r="L8548" i="68"/>
  <c r="K8548" i="68"/>
  <c r="J8548" i="68"/>
  <c r="A8548" i="68"/>
  <c r="K8547" i="68"/>
  <c r="J8547" i="68"/>
  <c r="L8547" i="68" s="1"/>
  <c r="A8547" i="68"/>
  <c r="K8546" i="68"/>
  <c r="J8546" i="68"/>
  <c r="A8546" i="68"/>
  <c r="K8545" i="68"/>
  <c r="J8545" i="68"/>
  <c r="L8545" i="68" s="1"/>
  <c r="A8545" i="68"/>
  <c r="L8544" i="68"/>
  <c r="K8544" i="68"/>
  <c r="J8544" i="68"/>
  <c r="A8544" i="68"/>
  <c r="L8543" i="68"/>
  <c r="K8543" i="68"/>
  <c r="J8543" i="68"/>
  <c r="A8543" i="68"/>
  <c r="K8542" i="68"/>
  <c r="J8542" i="68"/>
  <c r="L8542" i="68" s="1"/>
  <c r="A8542" i="68"/>
  <c r="K8541" i="68"/>
  <c r="J8541" i="68"/>
  <c r="L8541" i="68" s="1"/>
  <c r="A8541" i="68"/>
  <c r="K8540" i="68"/>
  <c r="J8540" i="68"/>
  <c r="A8540" i="68"/>
  <c r="K8539" i="68"/>
  <c r="J8539" i="68"/>
  <c r="A8539" i="68"/>
  <c r="L8538" i="68"/>
  <c r="K8538" i="68"/>
  <c r="J8538" i="68"/>
  <c r="A8538" i="68"/>
  <c r="K8537" i="68"/>
  <c r="J8537" i="68"/>
  <c r="L8537" i="68" s="1"/>
  <c r="A8537" i="68"/>
  <c r="K8536" i="68"/>
  <c r="J8536" i="68"/>
  <c r="L8536" i="68" s="1"/>
  <c r="A8536" i="68"/>
  <c r="L8535" i="68"/>
  <c r="K8535" i="68"/>
  <c r="J8535" i="68"/>
  <c r="A8535" i="68"/>
  <c r="K8534" i="68"/>
  <c r="J8534" i="68"/>
  <c r="L8534" i="68" s="1"/>
  <c r="A8534" i="68"/>
  <c r="K8533" i="68"/>
  <c r="J8533" i="68"/>
  <c r="L8533" i="68" s="1"/>
  <c r="A8533" i="68"/>
  <c r="K8532" i="68"/>
  <c r="J8532" i="68"/>
  <c r="A8532" i="68"/>
  <c r="K8531" i="68"/>
  <c r="J8531" i="68"/>
  <c r="L8531" i="68" s="1"/>
  <c r="A8531" i="68"/>
  <c r="L8530" i="68"/>
  <c r="K8530" i="68"/>
  <c r="J8530" i="68"/>
  <c r="A8530" i="68"/>
  <c r="K8529" i="68"/>
  <c r="J8529" i="68"/>
  <c r="L8529" i="68" s="1"/>
  <c r="A8529" i="68"/>
  <c r="K8528" i="68"/>
  <c r="J8528" i="68"/>
  <c r="L8528" i="68" s="1"/>
  <c r="A8528" i="68"/>
  <c r="L8527" i="68"/>
  <c r="K8527" i="68"/>
  <c r="J8527" i="68"/>
  <c r="A8527" i="68"/>
  <c r="K8526" i="68"/>
  <c r="J8526" i="68"/>
  <c r="L8526" i="68" s="1"/>
  <c r="A8526" i="68"/>
  <c r="K8525" i="68"/>
  <c r="J8525" i="68"/>
  <c r="L8525" i="68" s="1"/>
  <c r="A8525" i="68"/>
  <c r="K8524" i="68"/>
  <c r="J8524" i="68"/>
  <c r="A8524" i="68"/>
  <c r="K8523" i="68"/>
  <c r="J8523" i="68"/>
  <c r="A8523" i="68"/>
  <c r="L8522" i="68"/>
  <c r="K8522" i="68"/>
  <c r="J8522" i="68"/>
  <c r="A8522" i="68"/>
  <c r="K8521" i="68"/>
  <c r="J8521" i="68"/>
  <c r="L8521" i="68" s="1"/>
  <c r="A8521" i="68"/>
  <c r="L8520" i="68"/>
  <c r="K8520" i="68"/>
  <c r="J8520" i="68"/>
  <c r="A8520" i="68"/>
  <c r="L8519" i="68"/>
  <c r="K8519" i="68"/>
  <c r="J8519" i="68"/>
  <c r="A8519" i="68"/>
  <c r="K8518" i="68"/>
  <c r="J8518" i="68"/>
  <c r="L8518" i="68" s="1"/>
  <c r="A8518" i="68"/>
  <c r="K8517" i="68"/>
  <c r="J8517" i="68"/>
  <c r="L8517" i="68" s="1"/>
  <c r="A8517" i="68"/>
  <c r="K8516" i="68"/>
  <c r="J8516" i="68"/>
  <c r="A8516" i="68"/>
  <c r="K8515" i="68"/>
  <c r="J8515" i="68"/>
  <c r="L8515" i="68" s="1"/>
  <c r="A8515" i="68"/>
  <c r="K8514" i="68"/>
  <c r="L8514" i="68" s="1"/>
  <c r="J8514" i="68"/>
  <c r="A8514" i="68"/>
  <c r="L8513" i="68"/>
  <c r="K8513" i="68"/>
  <c r="J8513" i="68"/>
  <c r="A8513" i="68"/>
  <c r="L8512" i="68"/>
  <c r="K8512" i="68"/>
  <c r="J8512" i="68"/>
  <c r="A8512" i="68"/>
  <c r="K8511" i="68"/>
  <c r="J8511" i="68"/>
  <c r="L8511" i="68" s="1"/>
  <c r="A8511" i="68"/>
  <c r="L8510" i="68"/>
  <c r="K8510" i="68"/>
  <c r="J8510" i="68"/>
  <c r="A8510" i="68"/>
  <c r="K8509" i="68"/>
  <c r="J8509" i="68"/>
  <c r="L8509" i="68" s="1"/>
  <c r="A8509" i="68"/>
  <c r="K8508" i="68"/>
  <c r="J8508" i="68"/>
  <c r="A8508" i="68"/>
  <c r="K8507" i="68"/>
  <c r="J8507" i="68"/>
  <c r="L8507" i="68" s="1"/>
  <c r="A8507" i="68"/>
  <c r="K8506" i="68"/>
  <c r="L8506" i="68" s="1"/>
  <c r="J8506" i="68"/>
  <c r="A8506" i="68"/>
  <c r="L8505" i="68"/>
  <c r="K8505" i="68"/>
  <c r="J8505" i="68"/>
  <c r="A8505" i="68"/>
  <c r="L8504" i="68"/>
  <c r="K8504" i="68"/>
  <c r="J8504" i="68"/>
  <c r="A8504" i="68"/>
  <c r="K8503" i="68"/>
  <c r="J8503" i="68"/>
  <c r="L8503" i="68" s="1"/>
  <c r="A8503" i="68"/>
  <c r="K8502" i="68"/>
  <c r="J8502" i="68"/>
  <c r="L8502" i="68" s="1"/>
  <c r="A8502" i="68"/>
  <c r="K8501" i="68"/>
  <c r="J8501" i="68"/>
  <c r="L8501" i="68" s="1"/>
  <c r="A8501" i="68"/>
  <c r="K8500" i="68"/>
  <c r="J8500" i="68"/>
  <c r="L8500" i="68" s="1"/>
  <c r="A8500" i="68"/>
  <c r="K8499" i="68"/>
  <c r="J8499" i="68"/>
  <c r="L8499" i="68" s="1"/>
  <c r="A8499" i="68"/>
  <c r="K8498" i="68"/>
  <c r="L8498" i="68" s="1"/>
  <c r="J8498" i="68"/>
  <c r="A8498" i="68"/>
  <c r="K8497" i="68"/>
  <c r="L8497" i="68" s="1"/>
  <c r="J8497" i="68"/>
  <c r="A8497" i="68"/>
  <c r="K8496" i="68"/>
  <c r="J8496" i="68"/>
  <c r="L8496" i="68" s="1"/>
  <c r="A8496" i="68"/>
  <c r="K8495" i="68"/>
  <c r="J8495" i="68"/>
  <c r="L8495" i="68" s="1"/>
  <c r="A8495" i="68"/>
  <c r="K8494" i="68"/>
  <c r="J8494" i="68"/>
  <c r="L8494" i="68" s="1"/>
  <c r="A8494" i="68"/>
  <c r="K8493" i="68"/>
  <c r="J8493" i="68"/>
  <c r="L8493" i="68" s="1"/>
  <c r="A8493" i="68"/>
  <c r="K8492" i="68"/>
  <c r="J8492" i="68"/>
  <c r="A8492" i="68"/>
  <c r="K8491" i="68"/>
  <c r="J8491" i="68"/>
  <c r="A8491" i="68"/>
  <c r="L8490" i="68"/>
  <c r="K8490" i="68"/>
  <c r="J8490" i="68"/>
  <c r="A8490" i="68"/>
  <c r="K8489" i="68"/>
  <c r="L8489" i="68" s="1"/>
  <c r="J8489" i="68"/>
  <c r="A8489" i="68"/>
  <c r="K8488" i="68"/>
  <c r="J8488" i="68"/>
  <c r="L8488" i="68" s="1"/>
  <c r="A8488" i="68"/>
  <c r="K8487" i="68"/>
  <c r="J8487" i="68"/>
  <c r="L8487" i="68" s="1"/>
  <c r="A8487" i="68"/>
  <c r="K8486" i="68"/>
  <c r="J8486" i="68"/>
  <c r="L8486" i="68" s="1"/>
  <c r="A8486" i="68"/>
  <c r="K8485" i="68"/>
  <c r="J8485" i="68"/>
  <c r="L8485" i="68" s="1"/>
  <c r="A8485" i="68"/>
  <c r="K8484" i="68"/>
  <c r="J8484" i="68"/>
  <c r="L8484" i="68" s="1"/>
  <c r="A8484" i="68"/>
  <c r="K8483" i="68"/>
  <c r="J8483" i="68"/>
  <c r="L8483" i="68" s="1"/>
  <c r="A8483" i="68"/>
  <c r="L8482" i="68"/>
  <c r="K8482" i="68"/>
  <c r="J8482" i="68"/>
  <c r="A8482" i="68"/>
  <c r="L8481" i="68"/>
  <c r="K8481" i="68"/>
  <c r="J8481" i="68"/>
  <c r="A8481" i="68"/>
  <c r="K8480" i="68"/>
  <c r="L8480" i="68" s="1"/>
  <c r="J8480" i="68"/>
  <c r="A8480" i="68"/>
  <c r="K8479" i="68"/>
  <c r="J8479" i="68"/>
  <c r="L8479" i="68" s="1"/>
  <c r="A8479" i="68"/>
  <c r="K8478" i="68"/>
  <c r="J8478" i="68"/>
  <c r="L8478" i="68" s="1"/>
  <c r="A8478" i="68"/>
  <c r="L8477" i="68"/>
  <c r="K8477" i="68"/>
  <c r="J8477" i="68"/>
  <c r="A8477" i="68"/>
  <c r="K8476" i="68"/>
  <c r="J8476" i="68"/>
  <c r="L8476" i="68" s="1"/>
  <c r="A8476" i="68"/>
  <c r="K8475" i="68"/>
  <c r="J8475" i="68"/>
  <c r="A8475" i="68"/>
  <c r="L8474" i="68"/>
  <c r="K8474" i="68"/>
  <c r="J8474" i="68"/>
  <c r="A8474" i="68"/>
  <c r="L8473" i="68"/>
  <c r="K8473" i="68"/>
  <c r="J8473" i="68"/>
  <c r="A8473" i="68"/>
  <c r="K8472" i="68"/>
  <c r="L8472" i="68" s="1"/>
  <c r="J8472" i="68"/>
  <c r="A8472" i="68"/>
  <c r="K8471" i="68"/>
  <c r="J8471" i="68"/>
  <c r="L8471" i="68" s="1"/>
  <c r="A8471" i="68"/>
  <c r="K8470" i="68"/>
  <c r="J8470" i="68"/>
  <c r="L8470" i="68" s="1"/>
  <c r="A8470" i="68"/>
  <c r="L8469" i="68"/>
  <c r="K8469" i="68"/>
  <c r="J8469" i="68"/>
  <c r="A8469" i="68"/>
  <c r="K8468" i="68"/>
  <c r="J8468" i="68"/>
  <c r="L8468" i="68" s="1"/>
  <c r="A8468" i="68"/>
  <c r="K8467" i="68"/>
  <c r="J8467" i="68"/>
  <c r="A8467" i="68"/>
  <c r="K8466" i="68"/>
  <c r="L8466" i="68" s="1"/>
  <c r="J8466" i="68"/>
  <c r="A8466" i="68"/>
  <c r="L8465" i="68"/>
  <c r="K8465" i="68"/>
  <c r="J8465" i="68"/>
  <c r="A8465" i="68"/>
  <c r="K8464" i="68"/>
  <c r="J8464" i="68"/>
  <c r="A8464" i="68"/>
  <c r="K8463" i="68"/>
  <c r="J8463" i="68"/>
  <c r="L8463" i="68" s="1"/>
  <c r="A8463" i="68"/>
  <c r="K8462" i="68"/>
  <c r="J8462" i="68"/>
  <c r="L8462" i="68" s="1"/>
  <c r="A8462" i="68"/>
  <c r="L8461" i="68"/>
  <c r="K8461" i="68"/>
  <c r="J8461" i="68"/>
  <c r="A8461" i="68"/>
  <c r="L8460" i="68"/>
  <c r="K8460" i="68"/>
  <c r="J8460" i="68"/>
  <c r="A8460" i="68"/>
  <c r="K8459" i="68"/>
  <c r="J8459" i="68"/>
  <c r="L8459" i="68" s="1"/>
  <c r="A8459" i="68"/>
  <c r="L8458" i="68"/>
  <c r="K8458" i="68"/>
  <c r="J8458" i="68"/>
  <c r="A8458" i="68"/>
  <c r="K8457" i="68"/>
  <c r="L8457" i="68" s="1"/>
  <c r="J8457" i="68"/>
  <c r="A8457" i="68"/>
  <c r="L8456" i="68"/>
  <c r="K8456" i="68"/>
  <c r="J8456" i="68"/>
  <c r="A8456" i="68"/>
  <c r="K8455" i="68"/>
  <c r="J8455" i="68"/>
  <c r="A8455" i="68"/>
  <c r="L8454" i="68"/>
  <c r="K8454" i="68"/>
  <c r="J8454" i="68"/>
  <c r="A8454" i="68"/>
  <c r="L8453" i="68"/>
  <c r="K8453" i="68"/>
  <c r="J8453" i="68"/>
  <c r="A8453" i="68"/>
  <c r="L8452" i="68"/>
  <c r="K8452" i="68"/>
  <c r="J8452" i="68"/>
  <c r="A8452" i="68"/>
  <c r="K8451" i="68"/>
  <c r="J8451" i="68"/>
  <c r="L8451" i="68" s="1"/>
  <c r="A8451" i="68"/>
  <c r="L8450" i="68"/>
  <c r="K8450" i="68"/>
  <c r="J8450" i="68"/>
  <c r="A8450" i="68"/>
  <c r="K8449" i="68"/>
  <c r="L8449" i="68" s="1"/>
  <c r="J8449" i="68"/>
  <c r="A8449" i="68"/>
  <c r="L8448" i="68"/>
  <c r="K8448" i="68"/>
  <c r="J8448" i="68"/>
  <c r="A8448" i="68"/>
  <c r="K8447" i="68"/>
  <c r="J8447" i="68"/>
  <c r="A8447" i="68"/>
  <c r="L8446" i="68"/>
  <c r="K8446" i="68"/>
  <c r="J8446" i="68"/>
  <c r="A8446" i="68"/>
  <c r="L8445" i="68"/>
  <c r="K8445" i="68"/>
  <c r="J8445" i="68"/>
  <c r="A8445" i="68"/>
  <c r="L8444" i="68"/>
  <c r="K8444" i="68"/>
  <c r="J8444" i="68"/>
  <c r="A8444" i="68"/>
  <c r="K8443" i="68"/>
  <c r="J8443" i="68"/>
  <c r="L8443" i="68" s="1"/>
  <c r="A8443" i="68"/>
  <c r="L8442" i="68"/>
  <c r="K8442" i="68"/>
  <c r="J8442" i="68"/>
  <c r="A8442" i="68"/>
  <c r="K8441" i="68"/>
  <c r="L8441" i="68" s="1"/>
  <c r="J8441" i="68"/>
  <c r="A8441" i="68"/>
  <c r="L8440" i="68"/>
  <c r="K8440" i="68"/>
  <c r="J8440" i="68"/>
  <c r="A8440" i="68"/>
  <c r="K8439" i="68"/>
  <c r="J8439" i="68"/>
  <c r="A8439" i="68"/>
  <c r="L8438" i="68"/>
  <c r="K8438" i="68"/>
  <c r="J8438" i="68"/>
  <c r="A8438" i="68"/>
  <c r="L8437" i="68"/>
  <c r="K8437" i="68"/>
  <c r="J8437" i="68"/>
  <c r="A8437" i="68"/>
  <c r="L8436" i="68"/>
  <c r="K8436" i="68"/>
  <c r="J8436" i="68"/>
  <c r="A8436" i="68"/>
  <c r="K8435" i="68"/>
  <c r="J8435" i="68"/>
  <c r="L8435" i="68" s="1"/>
  <c r="A8435" i="68"/>
  <c r="L8434" i="68"/>
  <c r="K8434" i="68"/>
  <c r="J8434" i="68"/>
  <c r="A8434" i="68"/>
  <c r="K8433" i="68"/>
  <c r="L8433" i="68" s="1"/>
  <c r="J8433" i="68"/>
  <c r="A8433" i="68"/>
  <c r="L8432" i="68"/>
  <c r="K8432" i="68"/>
  <c r="J8432" i="68"/>
  <c r="A8432" i="68"/>
  <c r="K8431" i="68"/>
  <c r="J8431" i="68"/>
  <c r="A8431" i="68"/>
  <c r="L8430" i="68"/>
  <c r="K8430" i="68"/>
  <c r="J8430" i="68"/>
  <c r="A8430" i="68"/>
  <c r="K8429" i="68"/>
  <c r="J8429" i="68"/>
  <c r="L8429" i="68" s="1"/>
  <c r="A8429" i="68"/>
  <c r="K8428" i="68"/>
  <c r="J8428" i="68"/>
  <c r="L8428" i="68" s="1"/>
  <c r="A8428" i="68"/>
  <c r="K8427" i="68"/>
  <c r="J8427" i="68"/>
  <c r="L8427" i="68" s="1"/>
  <c r="A8427" i="68"/>
  <c r="K8426" i="68"/>
  <c r="L8426" i="68" s="1"/>
  <c r="J8426" i="68"/>
  <c r="A8426" i="68"/>
  <c r="K8425" i="68"/>
  <c r="L8425" i="68" s="1"/>
  <c r="J8425" i="68"/>
  <c r="A8425" i="68"/>
  <c r="K8424" i="68"/>
  <c r="J8424" i="68"/>
  <c r="L8424" i="68" s="1"/>
  <c r="A8424" i="68"/>
  <c r="L8423" i="68"/>
  <c r="K8423" i="68"/>
  <c r="J8423" i="68"/>
  <c r="A8423" i="68"/>
  <c r="L8422" i="68"/>
  <c r="K8422" i="68"/>
  <c r="J8422" i="68"/>
  <c r="A8422" i="68"/>
  <c r="K8421" i="68"/>
  <c r="J8421" i="68"/>
  <c r="L8421" i="68" s="1"/>
  <c r="A8421" i="68"/>
  <c r="K8420" i="68"/>
  <c r="J8420" i="68"/>
  <c r="A8420" i="68"/>
  <c r="K8419" i="68"/>
  <c r="J8419" i="68"/>
  <c r="L8419" i="68" s="1"/>
  <c r="A8419" i="68"/>
  <c r="K8418" i="68"/>
  <c r="L8418" i="68" s="1"/>
  <c r="J8418" i="68"/>
  <c r="A8418" i="68"/>
  <c r="K8417" i="68"/>
  <c r="L8417" i="68" s="1"/>
  <c r="J8417" i="68"/>
  <c r="A8417" i="68"/>
  <c r="K8416" i="68"/>
  <c r="J8416" i="68"/>
  <c r="L8416" i="68" s="1"/>
  <c r="A8416" i="68"/>
  <c r="L8415" i="68"/>
  <c r="K8415" i="68"/>
  <c r="J8415" i="68"/>
  <c r="A8415" i="68"/>
  <c r="L8414" i="68"/>
  <c r="K8414" i="68"/>
  <c r="J8414" i="68"/>
  <c r="A8414" i="68"/>
  <c r="K8413" i="68"/>
  <c r="J8413" i="68"/>
  <c r="L8413" i="68" s="1"/>
  <c r="A8413" i="68"/>
  <c r="K8412" i="68"/>
  <c r="J8412" i="68"/>
  <c r="L8412" i="68" s="1"/>
  <c r="A8412" i="68"/>
  <c r="K8411" i="68"/>
  <c r="J8411" i="68"/>
  <c r="A8411" i="68"/>
  <c r="L8410" i="68"/>
  <c r="K8410" i="68"/>
  <c r="J8410" i="68"/>
  <c r="A8410" i="68"/>
  <c r="K8409" i="68"/>
  <c r="L8409" i="68" s="1"/>
  <c r="J8409" i="68"/>
  <c r="A8409" i="68"/>
  <c r="L8408" i="68"/>
  <c r="K8408" i="68"/>
  <c r="J8408" i="68"/>
  <c r="A8408" i="68"/>
  <c r="L8407" i="68"/>
  <c r="K8407" i="68"/>
  <c r="J8407" i="68"/>
  <c r="A8407" i="68"/>
  <c r="K8406" i="68"/>
  <c r="J8406" i="68"/>
  <c r="L8406" i="68" s="1"/>
  <c r="A8406" i="68"/>
  <c r="L8405" i="68"/>
  <c r="K8405" i="68"/>
  <c r="J8405" i="68"/>
  <c r="A8405" i="68"/>
  <c r="K8404" i="68"/>
  <c r="J8404" i="68"/>
  <c r="L8404" i="68" s="1"/>
  <c r="A8404" i="68"/>
  <c r="K8403" i="68"/>
  <c r="J8403" i="68"/>
  <c r="L8403" i="68" s="1"/>
  <c r="A8403" i="68"/>
  <c r="L8402" i="68"/>
  <c r="K8402" i="68"/>
  <c r="J8402" i="68"/>
  <c r="A8402" i="68"/>
  <c r="K8401" i="68"/>
  <c r="J8401" i="68"/>
  <c r="A8401" i="68"/>
  <c r="K8400" i="68"/>
  <c r="J8400" i="68"/>
  <c r="L8400" i="68" s="1"/>
  <c r="A8400" i="68"/>
  <c r="L8399" i="68"/>
  <c r="K8399" i="68"/>
  <c r="J8399" i="68"/>
  <c r="A8399" i="68"/>
  <c r="K8398" i="68"/>
  <c r="L8398" i="68" s="1"/>
  <c r="J8398" i="68"/>
  <c r="A8398" i="68"/>
  <c r="K8397" i="68"/>
  <c r="J8397" i="68"/>
  <c r="L8397" i="68" s="1"/>
  <c r="A8397" i="68"/>
  <c r="K8396" i="68"/>
  <c r="J8396" i="68"/>
  <c r="L8396" i="68" s="1"/>
  <c r="A8396" i="68"/>
  <c r="L8395" i="68"/>
  <c r="K8395" i="68"/>
  <c r="J8395" i="68"/>
  <c r="A8395" i="68"/>
  <c r="L8394" i="68"/>
  <c r="K8394" i="68"/>
  <c r="J8394" i="68"/>
  <c r="A8394" i="68"/>
  <c r="L8393" i="68"/>
  <c r="K8393" i="68"/>
  <c r="J8393" i="68"/>
  <c r="A8393" i="68"/>
  <c r="K8392" i="68"/>
  <c r="J8392" i="68"/>
  <c r="L8392" i="68" s="1"/>
  <c r="A8392" i="68"/>
  <c r="L8391" i="68"/>
  <c r="K8391" i="68"/>
  <c r="J8391" i="68"/>
  <c r="A8391" i="68"/>
  <c r="L8390" i="68"/>
  <c r="K8390" i="68"/>
  <c r="J8390" i="68"/>
  <c r="A8390" i="68"/>
  <c r="K8389" i="68"/>
  <c r="J8389" i="68"/>
  <c r="A8389" i="68"/>
  <c r="K8388" i="68"/>
  <c r="J8388" i="68"/>
  <c r="A8388" i="68"/>
  <c r="L8387" i="68"/>
  <c r="K8387" i="68"/>
  <c r="J8387" i="68"/>
  <c r="A8387" i="68"/>
  <c r="K8386" i="68"/>
  <c r="L8386" i="68" s="1"/>
  <c r="J8386" i="68"/>
  <c r="A8386" i="68"/>
  <c r="L8385" i="68"/>
  <c r="K8385" i="68"/>
  <c r="J8385" i="68"/>
  <c r="A8385" i="68"/>
  <c r="K8384" i="68"/>
  <c r="J8384" i="68"/>
  <c r="L8384" i="68" s="1"/>
  <c r="A8384" i="68"/>
  <c r="L8383" i="68"/>
  <c r="K8383" i="68"/>
  <c r="J8383" i="68"/>
  <c r="A8383" i="68"/>
  <c r="L8382" i="68"/>
  <c r="K8382" i="68"/>
  <c r="J8382" i="68"/>
  <c r="A8382" i="68"/>
  <c r="K8381" i="68"/>
  <c r="J8381" i="68"/>
  <c r="A8381" i="68"/>
  <c r="K8380" i="68"/>
  <c r="J8380" i="68"/>
  <c r="A8380" i="68"/>
  <c r="L8379" i="68"/>
  <c r="K8379" i="68"/>
  <c r="J8379" i="68"/>
  <c r="A8379" i="68"/>
  <c r="K8378" i="68"/>
  <c r="L8378" i="68" s="1"/>
  <c r="J8378" i="68"/>
  <c r="A8378" i="68"/>
  <c r="L8377" i="68"/>
  <c r="K8377" i="68"/>
  <c r="J8377" i="68"/>
  <c r="A8377" i="68"/>
  <c r="K8376" i="68"/>
  <c r="J8376" i="68"/>
  <c r="L8376" i="68" s="1"/>
  <c r="A8376" i="68"/>
  <c r="L8375" i="68"/>
  <c r="K8375" i="68"/>
  <c r="J8375" i="68"/>
  <c r="A8375" i="68"/>
  <c r="L8374" i="68"/>
  <c r="K8374" i="68"/>
  <c r="J8374" i="68"/>
  <c r="A8374" i="68"/>
  <c r="K8373" i="68"/>
  <c r="J8373" i="68"/>
  <c r="A8373" i="68"/>
  <c r="K8372" i="68"/>
  <c r="J8372" i="68"/>
  <c r="A8372" i="68"/>
  <c r="L8371" i="68"/>
  <c r="K8371" i="68"/>
  <c r="J8371" i="68"/>
  <c r="A8371" i="68"/>
  <c r="K8370" i="68"/>
  <c r="L8370" i="68" s="1"/>
  <c r="J8370" i="68"/>
  <c r="A8370" i="68"/>
  <c r="L8369" i="68"/>
  <c r="K8369" i="68"/>
  <c r="J8369" i="68"/>
  <c r="A8369" i="68"/>
  <c r="K8368" i="68"/>
  <c r="J8368" i="68"/>
  <c r="L8368" i="68" s="1"/>
  <c r="A8368" i="68"/>
  <c r="L8367" i="68"/>
  <c r="K8367" i="68"/>
  <c r="J8367" i="68"/>
  <c r="A8367" i="68"/>
  <c r="L8366" i="68"/>
  <c r="K8366" i="68"/>
  <c r="J8366" i="68"/>
  <c r="A8366" i="68"/>
  <c r="K8365" i="68"/>
  <c r="J8365" i="68"/>
  <c r="L8365" i="68" s="1"/>
  <c r="A8365" i="68"/>
  <c r="K8364" i="68"/>
  <c r="L8364" i="68" s="1"/>
  <c r="J8364" i="68"/>
  <c r="A8364" i="68"/>
  <c r="K8363" i="68"/>
  <c r="J8363" i="68"/>
  <c r="L8363" i="68" s="1"/>
  <c r="A8363" i="68"/>
  <c r="L8362" i="68"/>
  <c r="K8362" i="68"/>
  <c r="J8362" i="68"/>
  <c r="A8362" i="68"/>
  <c r="K8361" i="68"/>
  <c r="J8361" i="68"/>
  <c r="L8361" i="68" s="1"/>
  <c r="A8361" i="68"/>
  <c r="K8360" i="68"/>
  <c r="J8360" i="68"/>
  <c r="L8360" i="68" s="1"/>
  <c r="A8360" i="68"/>
  <c r="L8359" i="68"/>
  <c r="K8359" i="68"/>
  <c r="J8359" i="68"/>
  <c r="A8359" i="68"/>
  <c r="L8358" i="68"/>
  <c r="K8358" i="68"/>
  <c r="J8358" i="68"/>
  <c r="A8358" i="68"/>
  <c r="L8357" i="68"/>
  <c r="K8357" i="68"/>
  <c r="J8357" i="68"/>
  <c r="A8357" i="68"/>
  <c r="K8356" i="68"/>
  <c r="L8356" i="68" s="1"/>
  <c r="J8356" i="68"/>
  <c r="A8356" i="68"/>
  <c r="K8355" i="68"/>
  <c r="J8355" i="68"/>
  <c r="L8355" i="68" s="1"/>
  <c r="A8355" i="68"/>
  <c r="K8354" i="68"/>
  <c r="L8354" i="68" s="1"/>
  <c r="J8354" i="68"/>
  <c r="A8354" i="68"/>
  <c r="K8353" i="68"/>
  <c r="J8353" i="68"/>
  <c r="L8353" i="68" s="1"/>
  <c r="A8353" i="68"/>
  <c r="K8352" i="68"/>
  <c r="J8352" i="68"/>
  <c r="L8352" i="68" s="1"/>
  <c r="A8352" i="68"/>
  <c r="L8351" i="68"/>
  <c r="K8351" i="68"/>
  <c r="J8351" i="68"/>
  <c r="A8351" i="68"/>
  <c r="L8350" i="68"/>
  <c r="K8350" i="68"/>
  <c r="J8350" i="68"/>
  <c r="A8350" i="68"/>
  <c r="L8349" i="68"/>
  <c r="K8349" i="68"/>
  <c r="J8349" i="68"/>
  <c r="A8349" i="68"/>
  <c r="K8348" i="68"/>
  <c r="L8348" i="68" s="1"/>
  <c r="J8348" i="68"/>
  <c r="A8348" i="68"/>
  <c r="K8347" i="68"/>
  <c r="J8347" i="68"/>
  <c r="L8347" i="68" s="1"/>
  <c r="A8347" i="68"/>
  <c r="K8346" i="68"/>
  <c r="L8346" i="68" s="1"/>
  <c r="J8346" i="68"/>
  <c r="A8346" i="68"/>
  <c r="K8345" i="68"/>
  <c r="J8345" i="68"/>
  <c r="L8345" i="68" s="1"/>
  <c r="A8345" i="68"/>
  <c r="K8344" i="68"/>
  <c r="J8344" i="68"/>
  <c r="L8344" i="68" s="1"/>
  <c r="A8344" i="68"/>
  <c r="L8343" i="68"/>
  <c r="K8343" i="68"/>
  <c r="J8343" i="68"/>
  <c r="A8343" i="68"/>
  <c r="L8342" i="68"/>
  <c r="K8342" i="68"/>
  <c r="J8342" i="68"/>
  <c r="A8342" i="68"/>
  <c r="L8341" i="68"/>
  <c r="K8341" i="68"/>
  <c r="J8341" i="68"/>
  <c r="A8341" i="68"/>
  <c r="K8340" i="68"/>
  <c r="L8340" i="68" s="1"/>
  <c r="J8340" i="68"/>
  <c r="A8340" i="68"/>
  <c r="K8339" i="68"/>
  <c r="J8339" i="68"/>
  <c r="L8339" i="68" s="1"/>
  <c r="A8339" i="68"/>
  <c r="K8338" i="68"/>
  <c r="L8338" i="68" s="1"/>
  <c r="J8338" i="68"/>
  <c r="A8338" i="68"/>
  <c r="K8337" i="68"/>
  <c r="J8337" i="68"/>
  <c r="L8337" i="68" s="1"/>
  <c r="A8337" i="68"/>
  <c r="K8336" i="68"/>
  <c r="J8336" i="68"/>
  <c r="L8336" i="68" s="1"/>
  <c r="A8336" i="68"/>
  <c r="K8335" i="68"/>
  <c r="J8335" i="68"/>
  <c r="L8335" i="68" s="1"/>
  <c r="A8335" i="68"/>
  <c r="L8334" i="68"/>
  <c r="K8334" i="68"/>
  <c r="J8334" i="68"/>
  <c r="A8334" i="68"/>
  <c r="L8333" i="68"/>
  <c r="K8333" i="68"/>
  <c r="J8333" i="68"/>
  <c r="A8333" i="68"/>
  <c r="K8332" i="68"/>
  <c r="L8332" i="68" s="1"/>
  <c r="J8332" i="68"/>
  <c r="A8332" i="68"/>
  <c r="L8331" i="68"/>
  <c r="K8331" i="68"/>
  <c r="J8331" i="68"/>
  <c r="A8331" i="68"/>
  <c r="K8330" i="68"/>
  <c r="L8330" i="68" s="1"/>
  <c r="J8330" i="68"/>
  <c r="A8330" i="68"/>
  <c r="K8329" i="68"/>
  <c r="J8329" i="68"/>
  <c r="L8329" i="68" s="1"/>
  <c r="A8329" i="68"/>
  <c r="K8328" i="68"/>
  <c r="J8328" i="68"/>
  <c r="L8328" i="68" s="1"/>
  <c r="A8328" i="68"/>
  <c r="K8327" i="68"/>
  <c r="J8327" i="68"/>
  <c r="L8327" i="68" s="1"/>
  <c r="A8327" i="68"/>
  <c r="L8326" i="68"/>
  <c r="K8326" i="68"/>
  <c r="J8326" i="68"/>
  <c r="A8326" i="68"/>
  <c r="L8325" i="68"/>
  <c r="K8325" i="68"/>
  <c r="J8325" i="68"/>
  <c r="A8325" i="68"/>
  <c r="K8324" i="68"/>
  <c r="L8324" i="68" s="1"/>
  <c r="J8324" i="68"/>
  <c r="A8324" i="68"/>
  <c r="L8323" i="68"/>
  <c r="K8323" i="68"/>
  <c r="J8323" i="68"/>
  <c r="A8323" i="68"/>
  <c r="K8322" i="68"/>
  <c r="L8322" i="68" s="1"/>
  <c r="J8322" i="68"/>
  <c r="A8322" i="68"/>
  <c r="K8321" i="68"/>
  <c r="J8321" i="68"/>
  <c r="L8321" i="68" s="1"/>
  <c r="A8321" i="68"/>
  <c r="K8320" i="68"/>
  <c r="J8320" i="68"/>
  <c r="L8320" i="68" s="1"/>
  <c r="A8320" i="68"/>
  <c r="K8319" i="68"/>
  <c r="J8319" i="68"/>
  <c r="L8319" i="68" s="1"/>
  <c r="A8319" i="68"/>
  <c r="L8318" i="68"/>
  <c r="K8318" i="68"/>
  <c r="J8318" i="68"/>
  <c r="A8318" i="68"/>
  <c r="L8317" i="68"/>
  <c r="K8317" i="68"/>
  <c r="J8317" i="68"/>
  <c r="A8317" i="68"/>
  <c r="K8316" i="68"/>
  <c r="L8316" i="68" s="1"/>
  <c r="J8316" i="68"/>
  <c r="A8316" i="68"/>
  <c r="L8315" i="68"/>
  <c r="K8315" i="68"/>
  <c r="J8315" i="68"/>
  <c r="A8315" i="68"/>
  <c r="K8314" i="68"/>
  <c r="L8314" i="68" s="1"/>
  <c r="J8314" i="68"/>
  <c r="A8314" i="68"/>
  <c r="K8313" i="68"/>
  <c r="J8313" i="68"/>
  <c r="L8313" i="68" s="1"/>
  <c r="A8313" i="68"/>
  <c r="L8312" i="68"/>
  <c r="K8312" i="68"/>
  <c r="J8312" i="68"/>
  <c r="A8312" i="68"/>
  <c r="K8311" i="68"/>
  <c r="L8311" i="68" s="1"/>
  <c r="J8311" i="68"/>
  <c r="A8311" i="68"/>
  <c r="K8310" i="68"/>
  <c r="J8310" i="68"/>
  <c r="A8310" i="68"/>
  <c r="K8309" i="68"/>
  <c r="L8309" i="68" s="1"/>
  <c r="J8309" i="68"/>
  <c r="A8309" i="68"/>
  <c r="L8308" i="68"/>
  <c r="K8308" i="68"/>
  <c r="J8308" i="68"/>
  <c r="A8308" i="68"/>
  <c r="K8307" i="68"/>
  <c r="L8307" i="68" s="1"/>
  <c r="J8307" i="68"/>
  <c r="A8307" i="68"/>
  <c r="L8306" i="68"/>
  <c r="K8306" i="68"/>
  <c r="J8306" i="68"/>
  <c r="A8306" i="68"/>
  <c r="K8305" i="68"/>
  <c r="J8305" i="68"/>
  <c r="L8305" i="68" s="1"/>
  <c r="A8305" i="68"/>
  <c r="L8304" i="68"/>
  <c r="K8304" i="68"/>
  <c r="J8304" i="68"/>
  <c r="A8304" i="68"/>
  <c r="K8303" i="68"/>
  <c r="L8303" i="68" s="1"/>
  <c r="J8303" i="68"/>
  <c r="A8303" i="68"/>
  <c r="K8302" i="68"/>
  <c r="J8302" i="68"/>
  <c r="L8302" i="68" s="1"/>
  <c r="A8302" i="68"/>
  <c r="K8301" i="68"/>
  <c r="L8301" i="68" s="1"/>
  <c r="J8301" i="68"/>
  <c r="A8301" i="68"/>
  <c r="L8300" i="68"/>
  <c r="K8300" i="68"/>
  <c r="J8300" i="68"/>
  <c r="A8300" i="68"/>
  <c r="K8299" i="68"/>
  <c r="J8299" i="68"/>
  <c r="L8299" i="68" s="1"/>
  <c r="A8299" i="68"/>
  <c r="K8298" i="68"/>
  <c r="J8298" i="68"/>
  <c r="L8298" i="68" s="1"/>
  <c r="A8298" i="68"/>
  <c r="K8297" i="68"/>
  <c r="J8297" i="68"/>
  <c r="L8297" i="68" s="1"/>
  <c r="A8297" i="68"/>
  <c r="K8296" i="68"/>
  <c r="J8296" i="68"/>
  <c r="L8296" i="68" s="1"/>
  <c r="A8296" i="68"/>
  <c r="K8295" i="68"/>
  <c r="L8295" i="68" s="1"/>
  <c r="J8295" i="68"/>
  <c r="A8295" i="68"/>
  <c r="K8294" i="68"/>
  <c r="J8294" i="68"/>
  <c r="L8294" i="68" s="1"/>
  <c r="A8294" i="68"/>
  <c r="K8293" i="68"/>
  <c r="L8293" i="68" s="1"/>
  <c r="J8293" i="68"/>
  <c r="A8293" i="68"/>
  <c r="L8292" i="68"/>
  <c r="K8292" i="68"/>
  <c r="J8292" i="68"/>
  <c r="A8292" i="68"/>
  <c r="K8291" i="68"/>
  <c r="J8291" i="68"/>
  <c r="L8291" i="68" s="1"/>
  <c r="A8291" i="68"/>
  <c r="K8290" i="68"/>
  <c r="J8290" i="68"/>
  <c r="L8290" i="68" s="1"/>
  <c r="A8290" i="68"/>
  <c r="K8289" i="68"/>
  <c r="J8289" i="68"/>
  <c r="L8289" i="68" s="1"/>
  <c r="A8289" i="68"/>
  <c r="K8288" i="68"/>
  <c r="J8288" i="68"/>
  <c r="L8288" i="68" s="1"/>
  <c r="A8288" i="68"/>
  <c r="K8287" i="68"/>
  <c r="L8287" i="68" s="1"/>
  <c r="J8287" i="68"/>
  <c r="A8287" i="68"/>
  <c r="K8286" i="68"/>
  <c r="J8286" i="68"/>
  <c r="L8286" i="68" s="1"/>
  <c r="A8286" i="68"/>
  <c r="K8285" i="68"/>
  <c r="L8285" i="68" s="1"/>
  <c r="J8285" i="68"/>
  <c r="A8285" i="68"/>
  <c r="L8284" i="68"/>
  <c r="K8284" i="68"/>
  <c r="J8284" i="68"/>
  <c r="A8284" i="68"/>
  <c r="K8283" i="68"/>
  <c r="J8283" i="68"/>
  <c r="L8283" i="68" s="1"/>
  <c r="A8283" i="68"/>
  <c r="K8282" i="68"/>
  <c r="J8282" i="68"/>
  <c r="L8282" i="68" s="1"/>
  <c r="A8282" i="68"/>
  <c r="K8281" i="68"/>
  <c r="J8281" i="68"/>
  <c r="L8281" i="68" s="1"/>
  <c r="A8281" i="68"/>
  <c r="K8280" i="68"/>
  <c r="J8280" i="68"/>
  <c r="L8280" i="68" s="1"/>
  <c r="A8280" i="68"/>
  <c r="K8279" i="68"/>
  <c r="L8279" i="68" s="1"/>
  <c r="J8279" i="68"/>
  <c r="A8279" i="68"/>
  <c r="K8278" i="68"/>
  <c r="J8278" i="68"/>
  <c r="L8278" i="68" s="1"/>
  <c r="A8278" i="68"/>
  <c r="K8277" i="68"/>
  <c r="L8277" i="68" s="1"/>
  <c r="J8277" i="68"/>
  <c r="A8277" i="68"/>
  <c r="L8276" i="68"/>
  <c r="K8276" i="68"/>
  <c r="J8276" i="68"/>
  <c r="A8276" i="68"/>
  <c r="K8275" i="68"/>
  <c r="J8275" i="68"/>
  <c r="L8275" i="68" s="1"/>
  <c r="A8275" i="68"/>
  <c r="K8274" i="68"/>
  <c r="J8274" i="68"/>
  <c r="L8274" i="68" s="1"/>
  <c r="A8274" i="68"/>
  <c r="K8273" i="68"/>
  <c r="J8273" i="68"/>
  <c r="L8273" i="68" s="1"/>
  <c r="A8273" i="68"/>
  <c r="K8272" i="68"/>
  <c r="J8272" i="68"/>
  <c r="L8272" i="68" s="1"/>
  <c r="A8272" i="68"/>
  <c r="K8271" i="68"/>
  <c r="L8271" i="68" s="1"/>
  <c r="J8271" i="68"/>
  <c r="A8271" i="68"/>
  <c r="K8270" i="68"/>
  <c r="J8270" i="68"/>
  <c r="L8270" i="68" s="1"/>
  <c r="A8270" i="68"/>
  <c r="K8269" i="68"/>
  <c r="L8269" i="68" s="1"/>
  <c r="J8269" i="68"/>
  <c r="A8269" i="68"/>
  <c r="L8268" i="68"/>
  <c r="K8268" i="68"/>
  <c r="J8268" i="68"/>
  <c r="A8268" i="68"/>
  <c r="K8267" i="68"/>
  <c r="J8267" i="68"/>
  <c r="L8267" i="68" s="1"/>
  <c r="A8267" i="68"/>
  <c r="K8266" i="68"/>
  <c r="J8266" i="68"/>
  <c r="L8266" i="68" s="1"/>
  <c r="A8266" i="68"/>
  <c r="K8265" i="68"/>
  <c r="J8265" i="68"/>
  <c r="L8265" i="68" s="1"/>
  <c r="A8265" i="68"/>
  <c r="K8264" i="68"/>
  <c r="J8264" i="68"/>
  <c r="L8264" i="68" s="1"/>
  <c r="A8264" i="68"/>
  <c r="K8263" i="68"/>
  <c r="L8263" i="68" s="1"/>
  <c r="J8263" i="68"/>
  <c r="A8263" i="68"/>
  <c r="K8262" i="68"/>
  <c r="J8262" i="68"/>
  <c r="L8262" i="68" s="1"/>
  <c r="A8262" i="68"/>
  <c r="L8261" i="68"/>
  <c r="K8261" i="68"/>
  <c r="J8261" i="68"/>
  <c r="A8261" i="68"/>
  <c r="L8260" i="68"/>
  <c r="K8260" i="68"/>
  <c r="J8260" i="68"/>
  <c r="A8260" i="68"/>
  <c r="L8259" i="68"/>
  <c r="K8259" i="68"/>
  <c r="J8259" i="68"/>
  <c r="A8259" i="68"/>
  <c r="L8258" i="68"/>
  <c r="K8258" i="68"/>
  <c r="J8258" i="68"/>
  <c r="A8258" i="68"/>
  <c r="K8257" i="68"/>
  <c r="J8257" i="68"/>
  <c r="L8257" i="68" s="1"/>
  <c r="A8257" i="68"/>
  <c r="K8256" i="68"/>
  <c r="J8256" i="68"/>
  <c r="L8256" i="68" s="1"/>
  <c r="A8256" i="68"/>
  <c r="K8255" i="68"/>
  <c r="L8255" i="68" s="1"/>
  <c r="J8255" i="68"/>
  <c r="A8255" i="68"/>
  <c r="K8254" i="68"/>
  <c r="J8254" i="68"/>
  <c r="L8254" i="68" s="1"/>
  <c r="A8254" i="68"/>
  <c r="K8253" i="68"/>
  <c r="J8253" i="68"/>
  <c r="L8253" i="68" s="1"/>
  <c r="A8253" i="68"/>
  <c r="L8252" i="68"/>
  <c r="K8252" i="68"/>
  <c r="J8252" i="68"/>
  <c r="A8252" i="68"/>
  <c r="L8251" i="68"/>
  <c r="K8251" i="68"/>
  <c r="J8251" i="68"/>
  <c r="A8251" i="68"/>
  <c r="L8250" i="68"/>
  <c r="K8250" i="68"/>
  <c r="J8250" i="68"/>
  <c r="A8250" i="68"/>
  <c r="K8249" i="68"/>
  <c r="J8249" i="68"/>
  <c r="L8249" i="68" s="1"/>
  <c r="A8249" i="68"/>
  <c r="K8248" i="68"/>
  <c r="J8248" i="68"/>
  <c r="L8248" i="68" s="1"/>
  <c r="A8248" i="68"/>
  <c r="K8247" i="68"/>
  <c r="L8247" i="68" s="1"/>
  <c r="J8247" i="68"/>
  <c r="A8247" i="68"/>
  <c r="K8246" i="68"/>
  <c r="J8246" i="68"/>
  <c r="L8246" i="68" s="1"/>
  <c r="A8246" i="68"/>
  <c r="K8245" i="68"/>
  <c r="J8245" i="68"/>
  <c r="L8245" i="68" s="1"/>
  <c r="A8245" i="68"/>
  <c r="L8244" i="68"/>
  <c r="K8244" i="68"/>
  <c r="J8244" i="68"/>
  <c r="A8244" i="68"/>
  <c r="L8243" i="68"/>
  <c r="K8243" i="68"/>
  <c r="J8243" i="68"/>
  <c r="A8243" i="68"/>
  <c r="L8242" i="68"/>
  <c r="K8242" i="68"/>
  <c r="J8242" i="68"/>
  <c r="A8242" i="68"/>
  <c r="K8241" i="68"/>
  <c r="J8241" i="68"/>
  <c r="L8241" i="68" s="1"/>
  <c r="A8241" i="68"/>
  <c r="K8240" i="68"/>
  <c r="J8240" i="68"/>
  <c r="L8240" i="68" s="1"/>
  <c r="A8240" i="68"/>
  <c r="K8239" i="68"/>
  <c r="L8239" i="68" s="1"/>
  <c r="J8239" i="68"/>
  <c r="A8239" i="68"/>
  <c r="K8238" i="68"/>
  <c r="J8238" i="68"/>
  <c r="L8238" i="68" s="1"/>
  <c r="A8238" i="68"/>
  <c r="L8237" i="68"/>
  <c r="K8237" i="68"/>
  <c r="J8237" i="68"/>
  <c r="A8237" i="68"/>
  <c r="L8236" i="68"/>
  <c r="K8236" i="68"/>
  <c r="J8236" i="68"/>
  <c r="A8236" i="68"/>
  <c r="K8235" i="68"/>
  <c r="J8235" i="68"/>
  <c r="L8235" i="68" s="1"/>
  <c r="A8235" i="68"/>
  <c r="K8234" i="68"/>
  <c r="J8234" i="68"/>
  <c r="L8234" i="68" s="1"/>
  <c r="A8234" i="68"/>
  <c r="K8233" i="68"/>
  <c r="J8233" i="68"/>
  <c r="A8233" i="68"/>
  <c r="L8232" i="68"/>
  <c r="K8232" i="68"/>
  <c r="J8232" i="68"/>
  <c r="A8232" i="68"/>
  <c r="L8231" i="68"/>
  <c r="K8231" i="68"/>
  <c r="J8231" i="68"/>
  <c r="A8231" i="68"/>
  <c r="K8230" i="68"/>
  <c r="L8230" i="68" s="1"/>
  <c r="J8230" i="68"/>
  <c r="A8230" i="68"/>
  <c r="L8229" i="68"/>
  <c r="K8229" i="68"/>
  <c r="J8229" i="68"/>
  <c r="A8229" i="68"/>
  <c r="L8228" i="68"/>
  <c r="K8228" i="68"/>
  <c r="J8228" i="68"/>
  <c r="A8228" i="68"/>
  <c r="K8227" i="68"/>
  <c r="J8227" i="68"/>
  <c r="L8227" i="68" s="1"/>
  <c r="A8227" i="68"/>
  <c r="L8226" i="68"/>
  <c r="K8226" i="68"/>
  <c r="J8226" i="68"/>
  <c r="A8226" i="68"/>
  <c r="K8225" i="68"/>
  <c r="J8225" i="68"/>
  <c r="A8225" i="68"/>
  <c r="L8224" i="68"/>
  <c r="K8224" i="68"/>
  <c r="J8224" i="68"/>
  <c r="A8224" i="68"/>
  <c r="L8223" i="68"/>
  <c r="K8223" i="68"/>
  <c r="J8223" i="68"/>
  <c r="A8223" i="68"/>
  <c r="K8222" i="68"/>
  <c r="L8222" i="68" s="1"/>
  <c r="J8222" i="68"/>
  <c r="A8222" i="68"/>
  <c r="L8221" i="68"/>
  <c r="K8221" i="68"/>
  <c r="J8221" i="68"/>
  <c r="A8221" i="68"/>
  <c r="L8220" i="68"/>
  <c r="K8220" i="68"/>
  <c r="J8220" i="68"/>
  <c r="A8220" i="68"/>
  <c r="K8219" i="68"/>
  <c r="J8219" i="68"/>
  <c r="L8219" i="68" s="1"/>
  <c r="A8219" i="68"/>
  <c r="L8218" i="68"/>
  <c r="K8218" i="68"/>
  <c r="J8218" i="68"/>
  <c r="A8218" i="68"/>
  <c r="L8217" i="68"/>
  <c r="K8217" i="68"/>
  <c r="J8217" i="68"/>
  <c r="A8217" i="68"/>
  <c r="K8216" i="68"/>
  <c r="J8216" i="68"/>
  <c r="L8216" i="68" s="1"/>
  <c r="A8216" i="68"/>
  <c r="K8215" i="68"/>
  <c r="J8215" i="68"/>
  <c r="A8215" i="68"/>
  <c r="L8214" i="68"/>
  <c r="K8214" i="68"/>
  <c r="J8214" i="68"/>
  <c r="A8214" i="68"/>
  <c r="K8213" i="68"/>
  <c r="L8213" i="68" s="1"/>
  <c r="J8213" i="68"/>
  <c r="A8213" i="68"/>
  <c r="L8212" i="68"/>
  <c r="K8212" i="68"/>
  <c r="J8212" i="68"/>
  <c r="A8212" i="68"/>
  <c r="K8211" i="68"/>
  <c r="J8211" i="68"/>
  <c r="L8211" i="68" s="1"/>
  <c r="A8211" i="68"/>
  <c r="L8210" i="68"/>
  <c r="K8210" i="68"/>
  <c r="J8210" i="68"/>
  <c r="A8210" i="68"/>
  <c r="L8209" i="68"/>
  <c r="K8209" i="68"/>
  <c r="J8209" i="68"/>
  <c r="A8209" i="68"/>
  <c r="K8208" i="68"/>
  <c r="J8208" i="68"/>
  <c r="L8208" i="68" s="1"/>
  <c r="A8208" i="68"/>
  <c r="K8207" i="68"/>
  <c r="J8207" i="68"/>
  <c r="L8207" i="68" s="1"/>
  <c r="A8207" i="68"/>
  <c r="L8206" i="68"/>
  <c r="K8206" i="68"/>
  <c r="J8206" i="68"/>
  <c r="A8206" i="68"/>
  <c r="K8205" i="68"/>
  <c r="L8205" i="68" s="1"/>
  <c r="J8205" i="68"/>
  <c r="A8205" i="68"/>
  <c r="L8204" i="68"/>
  <c r="K8204" i="68"/>
  <c r="J8204" i="68"/>
  <c r="A8204" i="68"/>
  <c r="K8203" i="68"/>
  <c r="J8203" i="68"/>
  <c r="L8203" i="68" s="1"/>
  <c r="A8203" i="68"/>
  <c r="L8202" i="68"/>
  <c r="K8202" i="68"/>
  <c r="J8202" i="68"/>
  <c r="A8202" i="68"/>
  <c r="L8201" i="68"/>
  <c r="K8201" i="68"/>
  <c r="J8201" i="68"/>
  <c r="A8201" i="68"/>
  <c r="K8200" i="68"/>
  <c r="J8200" i="68"/>
  <c r="L8200" i="68" s="1"/>
  <c r="A8200" i="68"/>
  <c r="K8199" i="68"/>
  <c r="J8199" i="68"/>
  <c r="L8199" i="68" s="1"/>
  <c r="A8199" i="68"/>
  <c r="L8198" i="68"/>
  <c r="K8198" i="68"/>
  <c r="J8198" i="68"/>
  <c r="A8198" i="68"/>
  <c r="K8197" i="68"/>
  <c r="L8197" i="68" s="1"/>
  <c r="J8197" i="68"/>
  <c r="A8197" i="68"/>
  <c r="L8196" i="68"/>
  <c r="K8196" i="68"/>
  <c r="J8196" i="68"/>
  <c r="A8196" i="68"/>
  <c r="K8195" i="68"/>
  <c r="J8195" i="68"/>
  <c r="L8195" i="68" s="1"/>
  <c r="A8195" i="68"/>
  <c r="L8194" i="68"/>
  <c r="K8194" i="68"/>
  <c r="J8194" i="68"/>
  <c r="A8194" i="68"/>
  <c r="L8193" i="68"/>
  <c r="K8193" i="68"/>
  <c r="J8193" i="68"/>
  <c r="A8193" i="68"/>
  <c r="K8192" i="68"/>
  <c r="J8192" i="68"/>
  <c r="L8192" i="68" s="1"/>
  <c r="A8192" i="68"/>
  <c r="K8191" i="68"/>
  <c r="J8191" i="68"/>
  <c r="A8191" i="68"/>
  <c r="L8190" i="68"/>
  <c r="K8190" i="68"/>
  <c r="J8190" i="68"/>
  <c r="A8190" i="68"/>
  <c r="K8189" i="68"/>
  <c r="L8189" i="68" s="1"/>
  <c r="J8189" i="68"/>
  <c r="A8189" i="68"/>
  <c r="K8188" i="68"/>
  <c r="L8188" i="68" s="1"/>
  <c r="J8188" i="68"/>
  <c r="A8188" i="68"/>
  <c r="K8187" i="68"/>
  <c r="J8187" i="68"/>
  <c r="L8187" i="68" s="1"/>
  <c r="A8187" i="68"/>
  <c r="L8186" i="68"/>
  <c r="K8186" i="68"/>
  <c r="J8186" i="68"/>
  <c r="A8186" i="68"/>
  <c r="K8185" i="68"/>
  <c r="L8185" i="68" s="1"/>
  <c r="J8185" i="68"/>
  <c r="A8185" i="68"/>
  <c r="K8184" i="68"/>
  <c r="J8184" i="68"/>
  <c r="L8184" i="68" s="1"/>
  <c r="A8184" i="68"/>
  <c r="K8183" i="68"/>
  <c r="J8183" i="68"/>
  <c r="L8183" i="68" s="1"/>
  <c r="A8183" i="68"/>
  <c r="L8182" i="68"/>
  <c r="K8182" i="68"/>
  <c r="J8182" i="68"/>
  <c r="A8182" i="68"/>
  <c r="K8181" i="68"/>
  <c r="L8181" i="68" s="1"/>
  <c r="J8181" i="68"/>
  <c r="A8181" i="68"/>
  <c r="K8180" i="68"/>
  <c r="L8180" i="68" s="1"/>
  <c r="J8180" i="68"/>
  <c r="A8180" i="68"/>
  <c r="K8179" i="68"/>
  <c r="J8179" i="68"/>
  <c r="L8179" i="68" s="1"/>
  <c r="A8179" i="68"/>
  <c r="L8178" i="68"/>
  <c r="K8178" i="68"/>
  <c r="J8178" i="68"/>
  <c r="A8178" i="68"/>
  <c r="K8177" i="68"/>
  <c r="L8177" i="68" s="1"/>
  <c r="J8177" i="68"/>
  <c r="A8177" i="68"/>
  <c r="K8176" i="68"/>
  <c r="J8176" i="68"/>
  <c r="L8176" i="68" s="1"/>
  <c r="A8176" i="68"/>
  <c r="K8175" i="68"/>
  <c r="J8175" i="68"/>
  <c r="L8175" i="68" s="1"/>
  <c r="A8175" i="68"/>
  <c r="L8174" i="68"/>
  <c r="K8174" i="68"/>
  <c r="J8174" i="68"/>
  <c r="A8174" i="68"/>
  <c r="K8173" i="68"/>
  <c r="L8173" i="68" s="1"/>
  <c r="J8173" i="68"/>
  <c r="A8173" i="68"/>
  <c r="K8172" i="68"/>
  <c r="L8172" i="68" s="1"/>
  <c r="J8172" i="68"/>
  <c r="A8172" i="68"/>
  <c r="K8171" i="68"/>
  <c r="J8171" i="68"/>
  <c r="L8171" i="68" s="1"/>
  <c r="A8171" i="68"/>
  <c r="K8170" i="68"/>
  <c r="J8170" i="68"/>
  <c r="L8170" i="68" s="1"/>
  <c r="A8170" i="68"/>
  <c r="L8169" i="68"/>
  <c r="K8169" i="68"/>
  <c r="J8169" i="68"/>
  <c r="A8169" i="68"/>
  <c r="K8168" i="68"/>
  <c r="J8168" i="68"/>
  <c r="A8168" i="68"/>
  <c r="K8167" i="68"/>
  <c r="J8167" i="68"/>
  <c r="A8167" i="68"/>
  <c r="L8166" i="68"/>
  <c r="K8166" i="68"/>
  <c r="J8166" i="68"/>
  <c r="A8166" i="68"/>
  <c r="L8165" i="68"/>
  <c r="K8165" i="68"/>
  <c r="J8165" i="68"/>
  <c r="A8165" i="68"/>
  <c r="K8164" i="68"/>
  <c r="L8164" i="68" s="1"/>
  <c r="J8164" i="68"/>
  <c r="A8164" i="68"/>
  <c r="K8163" i="68"/>
  <c r="J8163" i="68"/>
  <c r="L8163" i="68" s="1"/>
  <c r="A8163" i="68"/>
  <c r="K8162" i="68"/>
  <c r="J8162" i="68"/>
  <c r="L8162" i="68" s="1"/>
  <c r="A8162" i="68"/>
  <c r="L8161" i="68"/>
  <c r="K8161" i="68"/>
  <c r="J8161" i="68"/>
  <c r="A8161" i="68"/>
  <c r="K8160" i="68"/>
  <c r="J8160" i="68"/>
  <c r="A8160" i="68"/>
  <c r="K8159" i="68"/>
  <c r="J8159" i="68"/>
  <c r="A8159" i="68"/>
  <c r="L8158" i="68"/>
  <c r="K8158" i="68"/>
  <c r="J8158" i="68"/>
  <c r="A8158" i="68"/>
  <c r="L8157" i="68"/>
  <c r="K8157" i="68"/>
  <c r="J8157" i="68"/>
  <c r="A8157" i="68"/>
  <c r="K8156" i="68"/>
  <c r="L8156" i="68" s="1"/>
  <c r="J8156" i="68"/>
  <c r="A8156" i="68"/>
  <c r="K8155" i="68"/>
  <c r="J8155" i="68"/>
  <c r="L8155" i="68" s="1"/>
  <c r="A8155" i="68"/>
  <c r="K8154" i="68"/>
  <c r="J8154" i="68"/>
  <c r="L8154" i="68" s="1"/>
  <c r="A8154" i="68"/>
  <c r="L8153" i="68"/>
  <c r="K8153" i="68"/>
  <c r="J8153" i="68"/>
  <c r="A8153" i="68"/>
  <c r="K8152" i="68"/>
  <c r="J8152" i="68"/>
  <c r="A8152" i="68"/>
  <c r="K8151" i="68"/>
  <c r="J8151" i="68"/>
  <c r="A8151" i="68"/>
  <c r="L8150" i="68"/>
  <c r="K8150" i="68"/>
  <c r="J8150" i="68"/>
  <c r="A8150" i="68"/>
  <c r="L8149" i="68"/>
  <c r="K8149" i="68"/>
  <c r="J8149" i="68"/>
  <c r="A8149" i="68"/>
  <c r="K8148" i="68"/>
  <c r="L8148" i="68" s="1"/>
  <c r="J8148" i="68"/>
  <c r="A8148" i="68"/>
  <c r="K8147" i="68"/>
  <c r="J8147" i="68"/>
  <c r="L8147" i="68" s="1"/>
  <c r="A8147" i="68"/>
  <c r="K8146" i="68"/>
  <c r="J8146" i="68"/>
  <c r="L8146" i="68" s="1"/>
  <c r="A8146" i="68"/>
  <c r="L8145" i="68"/>
  <c r="K8145" i="68"/>
  <c r="J8145" i="68"/>
  <c r="A8145" i="68"/>
  <c r="K8144" i="68"/>
  <c r="J8144" i="68"/>
  <c r="A8144" i="68"/>
  <c r="L8143" i="68"/>
  <c r="K8143" i="68"/>
  <c r="J8143" i="68"/>
  <c r="A8143" i="68"/>
  <c r="K8142" i="68"/>
  <c r="L8142" i="68" s="1"/>
  <c r="J8142" i="68"/>
  <c r="A8142" i="68"/>
  <c r="K8141" i="68"/>
  <c r="J8141" i="68"/>
  <c r="L8141" i="68" s="1"/>
  <c r="A8141" i="68"/>
  <c r="L8140" i="68"/>
  <c r="K8140" i="68"/>
  <c r="J8140" i="68"/>
  <c r="A8140" i="68"/>
  <c r="K8139" i="68"/>
  <c r="J8139" i="68"/>
  <c r="L8139" i="68" s="1"/>
  <c r="A8139" i="68"/>
  <c r="L8138" i="68"/>
  <c r="K8138" i="68"/>
  <c r="J8138" i="68"/>
  <c r="A8138" i="68"/>
  <c r="K8137" i="68"/>
  <c r="J8137" i="68"/>
  <c r="A8137" i="68"/>
  <c r="K8136" i="68"/>
  <c r="J8136" i="68"/>
  <c r="A8136" i="68"/>
  <c r="L8135" i="68"/>
  <c r="K8135" i="68"/>
  <c r="J8135" i="68"/>
  <c r="A8135" i="68"/>
  <c r="K8134" i="68"/>
  <c r="L8134" i="68" s="1"/>
  <c r="J8134" i="68"/>
  <c r="A8134" i="68"/>
  <c r="K8133" i="68"/>
  <c r="J8133" i="68"/>
  <c r="L8133" i="68" s="1"/>
  <c r="A8133" i="68"/>
  <c r="L8132" i="68"/>
  <c r="K8132" i="68"/>
  <c r="J8132" i="68"/>
  <c r="A8132" i="68"/>
  <c r="K8131" i="68"/>
  <c r="J8131" i="68"/>
  <c r="L8131" i="68" s="1"/>
  <c r="A8131" i="68"/>
  <c r="L8130" i="68"/>
  <c r="K8130" i="68"/>
  <c r="J8130" i="68"/>
  <c r="A8130" i="68"/>
  <c r="K8129" i="68"/>
  <c r="J8129" i="68"/>
  <c r="L8129" i="68" s="1"/>
  <c r="A8129" i="68"/>
  <c r="K8128" i="68"/>
  <c r="J8128" i="68"/>
  <c r="A8128" i="68"/>
  <c r="L8127" i="68"/>
  <c r="K8127" i="68"/>
  <c r="J8127" i="68"/>
  <c r="A8127" i="68"/>
  <c r="K8126" i="68"/>
  <c r="L8126" i="68" s="1"/>
  <c r="J8126" i="68"/>
  <c r="A8126" i="68"/>
  <c r="K8125" i="68"/>
  <c r="J8125" i="68"/>
  <c r="L8125" i="68" s="1"/>
  <c r="A8125" i="68"/>
  <c r="L8124" i="68"/>
  <c r="K8124" i="68"/>
  <c r="J8124" i="68"/>
  <c r="A8124" i="68"/>
  <c r="K8123" i="68"/>
  <c r="J8123" i="68"/>
  <c r="L8123" i="68" s="1"/>
  <c r="A8123" i="68"/>
  <c r="L8122" i="68"/>
  <c r="K8122" i="68"/>
  <c r="J8122" i="68"/>
  <c r="A8122" i="68"/>
  <c r="K8121" i="68"/>
  <c r="J8121" i="68"/>
  <c r="L8121" i="68" s="1"/>
  <c r="A8121" i="68"/>
  <c r="K8120" i="68"/>
  <c r="J8120" i="68"/>
  <c r="A8120" i="68"/>
  <c r="K8119" i="68"/>
  <c r="J8119" i="68"/>
  <c r="L8119" i="68" s="1"/>
  <c r="A8119" i="68"/>
  <c r="K8118" i="68"/>
  <c r="L8118" i="68" s="1"/>
  <c r="J8118" i="68"/>
  <c r="A8118" i="68"/>
  <c r="K8117" i="68"/>
  <c r="J8117" i="68"/>
  <c r="L8117" i="68" s="1"/>
  <c r="A8117" i="68"/>
  <c r="L8116" i="68"/>
  <c r="K8116" i="68"/>
  <c r="J8116" i="68"/>
  <c r="A8116" i="68"/>
  <c r="K8115" i="68"/>
  <c r="J8115" i="68"/>
  <c r="L8115" i="68" s="1"/>
  <c r="A8115" i="68"/>
  <c r="L8114" i="68"/>
  <c r="K8114" i="68"/>
  <c r="J8114" i="68"/>
  <c r="A8114" i="68"/>
  <c r="K8113" i="68"/>
  <c r="J8113" i="68"/>
  <c r="A8113" i="68"/>
  <c r="K8112" i="68"/>
  <c r="J8112" i="68"/>
  <c r="A8112" i="68"/>
  <c r="K8111" i="68"/>
  <c r="J8111" i="68"/>
  <c r="L8111" i="68" s="1"/>
  <c r="A8111" i="68"/>
  <c r="K8110" i="68"/>
  <c r="L8110" i="68" s="1"/>
  <c r="J8110" i="68"/>
  <c r="A8110" i="68"/>
  <c r="K8109" i="68"/>
  <c r="J8109" i="68"/>
  <c r="L8109" i="68" s="1"/>
  <c r="A8109" i="68"/>
  <c r="L8108" i="68"/>
  <c r="K8108" i="68"/>
  <c r="J8108" i="68"/>
  <c r="A8108" i="68"/>
  <c r="K8107" i="68"/>
  <c r="J8107" i="68"/>
  <c r="L8107" i="68" s="1"/>
  <c r="A8107" i="68"/>
  <c r="L8106" i="68"/>
  <c r="K8106" i="68"/>
  <c r="J8106" i="68"/>
  <c r="A8106" i="68"/>
  <c r="K8105" i="68"/>
  <c r="J8105" i="68"/>
  <c r="A8105" i="68"/>
  <c r="K8104" i="68"/>
  <c r="J8104" i="68"/>
  <c r="A8104" i="68"/>
  <c r="K8103" i="68"/>
  <c r="J8103" i="68"/>
  <c r="L8103" i="68" s="1"/>
  <c r="A8103" i="68"/>
  <c r="K8102" i="68"/>
  <c r="L8102" i="68" s="1"/>
  <c r="J8102" i="68"/>
  <c r="A8102" i="68"/>
  <c r="K8101" i="68"/>
  <c r="J8101" i="68"/>
  <c r="L8101" i="68" s="1"/>
  <c r="A8101" i="68"/>
  <c r="L8100" i="68"/>
  <c r="K8100" i="68"/>
  <c r="J8100" i="68"/>
  <c r="A8100" i="68"/>
  <c r="K8099" i="68"/>
  <c r="J8099" i="68"/>
  <c r="L8099" i="68" s="1"/>
  <c r="A8099" i="68"/>
  <c r="L8098" i="68"/>
  <c r="K8098" i="68"/>
  <c r="J8098" i="68"/>
  <c r="A8098" i="68"/>
  <c r="K8097" i="68"/>
  <c r="J8097" i="68"/>
  <c r="A8097" i="68"/>
  <c r="K8096" i="68"/>
  <c r="J8096" i="68"/>
  <c r="A8096" i="68"/>
  <c r="K8095" i="68"/>
  <c r="J8095" i="68"/>
  <c r="L8095" i="68" s="1"/>
  <c r="A8095" i="68"/>
  <c r="K8094" i="68"/>
  <c r="L8094" i="68" s="1"/>
  <c r="J8094" i="68"/>
  <c r="A8094" i="68"/>
  <c r="K8093" i="68"/>
  <c r="J8093" i="68"/>
  <c r="L8093" i="68" s="1"/>
  <c r="A8093" i="68"/>
  <c r="L8092" i="68"/>
  <c r="K8092" i="68"/>
  <c r="J8092" i="68"/>
  <c r="A8092" i="68"/>
  <c r="K8091" i="68"/>
  <c r="J8091" i="68"/>
  <c r="L8091" i="68" s="1"/>
  <c r="A8091" i="68"/>
  <c r="L8090" i="68"/>
  <c r="K8090" i="68"/>
  <c r="J8090" i="68"/>
  <c r="A8090" i="68"/>
  <c r="K8089" i="68"/>
  <c r="J8089" i="68"/>
  <c r="L8089" i="68" s="1"/>
  <c r="A8089" i="68"/>
  <c r="K8088" i="68"/>
  <c r="J8088" i="68"/>
  <c r="A8088" i="68"/>
  <c r="K8087" i="68"/>
  <c r="J8087" i="68"/>
  <c r="L8087" i="68" s="1"/>
  <c r="A8087" i="68"/>
  <c r="K8086" i="68"/>
  <c r="L8086" i="68" s="1"/>
  <c r="J8086" i="68"/>
  <c r="A8086" i="68"/>
  <c r="K8085" i="68"/>
  <c r="J8085" i="68"/>
  <c r="L8085" i="68" s="1"/>
  <c r="A8085" i="68"/>
  <c r="L8084" i="68"/>
  <c r="K8084" i="68"/>
  <c r="J8084" i="68"/>
  <c r="A8084" i="68"/>
  <c r="K8083" i="68"/>
  <c r="J8083" i="68"/>
  <c r="L8083" i="68" s="1"/>
  <c r="A8083" i="68"/>
  <c r="L8082" i="68"/>
  <c r="K8082" i="68"/>
  <c r="J8082" i="68"/>
  <c r="A8082" i="68"/>
  <c r="K8081" i="68"/>
  <c r="J8081" i="68"/>
  <c r="L8081" i="68" s="1"/>
  <c r="A8081" i="68"/>
  <c r="K8080" i="68"/>
  <c r="J8080" i="68"/>
  <c r="A8080" i="68"/>
  <c r="K8079" i="68"/>
  <c r="J8079" i="68"/>
  <c r="L8079" i="68" s="1"/>
  <c r="A8079" i="68"/>
  <c r="K8078" i="68"/>
  <c r="L8078" i="68" s="1"/>
  <c r="J8078" i="68"/>
  <c r="A8078" i="68"/>
  <c r="K8077" i="68"/>
  <c r="J8077" i="68"/>
  <c r="L8077" i="68" s="1"/>
  <c r="A8077" i="68"/>
  <c r="L8076" i="68"/>
  <c r="K8076" i="68"/>
  <c r="J8076" i="68"/>
  <c r="A8076" i="68"/>
  <c r="K8075" i="68"/>
  <c r="J8075" i="68"/>
  <c r="L8075" i="68" s="1"/>
  <c r="A8075" i="68"/>
  <c r="L8074" i="68"/>
  <c r="K8074" i="68"/>
  <c r="J8074" i="68"/>
  <c r="A8074" i="68"/>
  <c r="K8073" i="68"/>
  <c r="J8073" i="68"/>
  <c r="A8073" i="68"/>
  <c r="K8072" i="68"/>
  <c r="J8072" i="68"/>
  <c r="A8072" i="68"/>
  <c r="K8071" i="68"/>
  <c r="J8071" i="68"/>
  <c r="L8071" i="68" s="1"/>
  <c r="A8071" i="68"/>
  <c r="K8070" i="68"/>
  <c r="L8070" i="68" s="1"/>
  <c r="J8070" i="68"/>
  <c r="A8070" i="68"/>
  <c r="K8069" i="68"/>
  <c r="J8069" i="68"/>
  <c r="L8069" i="68" s="1"/>
  <c r="A8069" i="68"/>
  <c r="L8068" i="68"/>
  <c r="K8068" i="68"/>
  <c r="J8068" i="68"/>
  <c r="A8068" i="68"/>
  <c r="K8067" i="68"/>
  <c r="J8067" i="68"/>
  <c r="L8067" i="68" s="1"/>
  <c r="A8067" i="68"/>
  <c r="L8066" i="68"/>
  <c r="K8066" i="68"/>
  <c r="J8066" i="68"/>
  <c r="A8066" i="68"/>
  <c r="K8065" i="68"/>
  <c r="J8065" i="68"/>
  <c r="A8065" i="68"/>
  <c r="K8064" i="68"/>
  <c r="J8064" i="68"/>
  <c r="A8064" i="68"/>
  <c r="L8063" i="68"/>
  <c r="K8063" i="68"/>
  <c r="J8063" i="68"/>
  <c r="A8063" i="68"/>
  <c r="L8062" i="68"/>
  <c r="K8062" i="68"/>
  <c r="J8062" i="68"/>
  <c r="A8062" i="68"/>
  <c r="K8061" i="68"/>
  <c r="J8061" i="68"/>
  <c r="L8061" i="68" s="1"/>
  <c r="A8061" i="68"/>
  <c r="K8060" i="68"/>
  <c r="L8060" i="68" s="1"/>
  <c r="J8060" i="68"/>
  <c r="A8060" i="68"/>
  <c r="K8059" i="68"/>
  <c r="J8059" i="68"/>
  <c r="L8059" i="68" s="1"/>
  <c r="A8059" i="68"/>
  <c r="L8058" i="68"/>
  <c r="K8058" i="68"/>
  <c r="J8058" i="68"/>
  <c r="A8058" i="68"/>
  <c r="K8057" i="68"/>
  <c r="J8057" i="68"/>
  <c r="A8057" i="68"/>
  <c r="K8056" i="68"/>
  <c r="J8056" i="68"/>
  <c r="L8056" i="68" s="1"/>
  <c r="A8056" i="68"/>
  <c r="K8055" i="68"/>
  <c r="J8055" i="68"/>
  <c r="L8055" i="68" s="1"/>
  <c r="A8055" i="68"/>
  <c r="K8054" i="68"/>
  <c r="L8054" i="68" s="1"/>
  <c r="J8054" i="68"/>
  <c r="A8054" i="68"/>
  <c r="L8053" i="68"/>
  <c r="K8053" i="68"/>
  <c r="J8053" i="68"/>
  <c r="A8053" i="68"/>
  <c r="K8052" i="68"/>
  <c r="L8052" i="68" s="1"/>
  <c r="J8052" i="68"/>
  <c r="A8052" i="68"/>
  <c r="K8051" i="68"/>
  <c r="J8051" i="68"/>
  <c r="L8051" i="68" s="1"/>
  <c r="A8051" i="68"/>
  <c r="K8050" i="68"/>
  <c r="L8050" i="68" s="1"/>
  <c r="J8050" i="68"/>
  <c r="A8050" i="68"/>
  <c r="K8049" i="68"/>
  <c r="J8049" i="68"/>
  <c r="A8049" i="68"/>
  <c r="K8048" i="68"/>
  <c r="J8048" i="68"/>
  <c r="A8048" i="68"/>
  <c r="K8047" i="68"/>
  <c r="J8047" i="68"/>
  <c r="L8047" i="68" s="1"/>
  <c r="A8047" i="68"/>
  <c r="L8046" i="68"/>
  <c r="K8046" i="68"/>
  <c r="J8046" i="68"/>
  <c r="A8046" i="68"/>
  <c r="K8045" i="68"/>
  <c r="J8045" i="68"/>
  <c r="L8045" i="68" s="1"/>
  <c r="A8045" i="68"/>
  <c r="K8044" i="68"/>
  <c r="J8044" i="68"/>
  <c r="L8044" i="68" s="1"/>
  <c r="A8044" i="68"/>
  <c r="L8043" i="68"/>
  <c r="K8043" i="68"/>
  <c r="J8043" i="68"/>
  <c r="A8043" i="68"/>
  <c r="L8042" i="68"/>
  <c r="K8042" i="68"/>
  <c r="J8042" i="68"/>
  <c r="A8042" i="68"/>
  <c r="K8041" i="68"/>
  <c r="J8041" i="68"/>
  <c r="A8041" i="68"/>
  <c r="K8040" i="68"/>
  <c r="J8040" i="68"/>
  <c r="L8040" i="68" s="1"/>
  <c r="A8040" i="68"/>
  <c r="K8039" i="68"/>
  <c r="L8039" i="68" s="1"/>
  <c r="J8039" i="68"/>
  <c r="A8039" i="68"/>
  <c r="L8038" i="68"/>
  <c r="K8038" i="68"/>
  <c r="J8038" i="68"/>
  <c r="A8038" i="68"/>
  <c r="K8037" i="68"/>
  <c r="J8037" i="68"/>
  <c r="L8037" i="68" s="1"/>
  <c r="A8037" i="68"/>
  <c r="L8036" i="68"/>
  <c r="K8036" i="68"/>
  <c r="J8036" i="68"/>
  <c r="A8036" i="68"/>
  <c r="K8035" i="68"/>
  <c r="L8035" i="68" s="1"/>
  <c r="J8035" i="68"/>
  <c r="A8035" i="68"/>
  <c r="K8034" i="68"/>
  <c r="J8034" i="68"/>
  <c r="L8034" i="68" s="1"/>
  <c r="A8034" i="68"/>
  <c r="K8033" i="68"/>
  <c r="J8033" i="68"/>
  <c r="A8033" i="68"/>
  <c r="K8032" i="68"/>
  <c r="J8032" i="68"/>
  <c r="L8032" i="68" s="1"/>
  <c r="A8032" i="68"/>
  <c r="K8031" i="68"/>
  <c r="L8031" i="68" s="1"/>
  <c r="J8031" i="68"/>
  <c r="A8031" i="68"/>
  <c r="L8030" i="68"/>
  <c r="K8030" i="68"/>
  <c r="J8030" i="68"/>
  <c r="A8030" i="68"/>
  <c r="K8029" i="68"/>
  <c r="J8029" i="68"/>
  <c r="L8029" i="68" s="1"/>
  <c r="A8029" i="68"/>
  <c r="L8028" i="68"/>
  <c r="K8028" i="68"/>
  <c r="J8028" i="68"/>
  <c r="A8028" i="68"/>
  <c r="K8027" i="68"/>
  <c r="L8027" i="68" s="1"/>
  <c r="J8027" i="68"/>
  <c r="A8027" i="68"/>
  <c r="K8026" i="68"/>
  <c r="J8026" i="68"/>
  <c r="L8026" i="68" s="1"/>
  <c r="A8026" i="68"/>
  <c r="K8025" i="68"/>
  <c r="J8025" i="68"/>
  <c r="A8025" i="68"/>
  <c r="K8024" i="68"/>
  <c r="J8024" i="68"/>
  <c r="L8024" i="68" s="1"/>
  <c r="A8024" i="68"/>
  <c r="K8023" i="68"/>
  <c r="L8023" i="68" s="1"/>
  <c r="J8023" i="68"/>
  <c r="A8023" i="68"/>
  <c r="K8022" i="68"/>
  <c r="L8022" i="68" s="1"/>
  <c r="J8022" i="68"/>
  <c r="A8022" i="68"/>
  <c r="L8021" i="68"/>
  <c r="K8021" i="68"/>
  <c r="J8021" i="68"/>
  <c r="A8021" i="68"/>
  <c r="L8020" i="68"/>
  <c r="K8020" i="68"/>
  <c r="J8020" i="68"/>
  <c r="A8020" i="68"/>
  <c r="K8019" i="68"/>
  <c r="J8019" i="68"/>
  <c r="L8019" i="68" s="1"/>
  <c r="A8019" i="68"/>
  <c r="K8018" i="68"/>
  <c r="J8018" i="68"/>
  <c r="L8018" i="68" s="1"/>
  <c r="A8018" i="68"/>
  <c r="K8017" i="68"/>
  <c r="J8017" i="68"/>
  <c r="L8017" i="68" s="1"/>
  <c r="A8017" i="68"/>
  <c r="K8016" i="68"/>
  <c r="J8016" i="68"/>
  <c r="A8016" i="68"/>
  <c r="K8015" i="68"/>
  <c r="L8015" i="68" s="1"/>
  <c r="J8015" i="68"/>
  <c r="A8015" i="68"/>
  <c r="K8014" i="68"/>
  <c r="L8014" i="68" s="1"/>
  <c r="J8014" i="68"/>
  <c r="A8014" i="68"/>
  <c r="L8013" i="68"/>
  <c r="K8013" i="68"/>
  <c r="J8013" i="68"/>
  <c r="A8013" i="68"/>
  <c r="L8012" i="68"/>
  <c r="K8012" i="68"/>
  <c r="J8012" i="68"/>
  <c r="A8012" i="68"/>
  <c r="K8011" i="68"/>
  <c r="J8011" i="68"/>
  <c r="L8011" i="68" s="1"/>
  <c r="A8011" i="68"/>
  <c r="K8010" i="68"/>
  <c r="J8010" i="68"/>
  <c r="L8010" i="68" s="1"/>
  <c r="A8010" i="68"/>
  <c r="K8009" i="68"/>
  <c r="J8009" i="68"/>
  <c r="L8009" i="68" s="1"/>
  <c r="A8009" i="68"/>
  <c r="K8008" i="68"/>
  <c r="J8008" i="68"/>
  <c r="L8008" i="68" s="1"/>
  <c r="A8008" i="68"/>
  <c r="K8007" i="68"/>
  <c r="J8007" i="68"/>
  <c r="A8007" i="68"/>
  <c r="K8006" i="68"/>
  <c r="L8006" i="68" s="1"/>
  <c r="J8006" i="68"/>
  <c r="A8006" i="68"/>
  <c r="K8005" i="68"/>
  <c r="L8005" i="68" s="1"/>
  <c r="J8005" i="68"/>
  <c r="A8005" i="68"/>
  <c r="L8004" i="68"/>
  <c r="K8004" i="68"/>
  <c r="J8004" i="68"/>
  <c r="A8004" i="68"/>
  <c r="K8003" i="68"/>
  <c r="J8003" i="68"/>
  <c r="L8003" i="68" s="1"/>
  <c r="A8003" i="68"/>
  <c r="K8002" i="68"/>
  <c r="J8002" i="68"/>
  <c r="L8002" i="68" s="1"/>
  <c r="A8002" i="68"/>
  <c r="K8001" i="68"/>
  <c r="J8001" i="68"/>
  <c r="L8001" i="68" s="1"/>
  <c r="A8001" i="68"/>
  <c r="K8000" i="68"/>
  <c r="J8000" i="68"/>
  <c r="L8000" i="68" s="1"/>
  <c r="A8000" i="68"/>
  <c r="K7999" i="68"/>
  <c r="J7999" i="68"/>
  <c r="A7999" i="68"/>
  <c r="K7998" i="68"/>
  <c r="L7998" i="68" s="1"/>
  <c r="J7998" i="68"/>
  <c r="A7998" i="68"/>
  <c r="L7997" i="68"/>
  <c r="K7997" i="68"/>
  <c r="J7997" i="68"/>
  <c r="A7997" i="68"/>
  <c r="K7996" i="68"/>
  <c r="L7996" i="68" s="1"/>
  <c r="J7996" i="68"/>
  <c r="A7996" i="68"/>
  <c r="L7995" i="68"/>
  <c r="K7995" i="68"/>
  <c r="J7995" i="68"/>
  <c r="A7995" i="68"/>
  <c r="K7994" i="68"/>
  <c r="J7994" i="68"/>
  <c r="L7994" i="68" s="1"/>
  <c r="A7994" i="68"/>
  <c r="K7993" i="68"/>
  <c r="J7993" i="68"/>
  <c r="L7993" i="68" s="1"/>
  <c r="A7993" i="68"/>
  <c r="K7992" i="68"/>
  <c r="J7992" i="68"/>
  <c r="L7992" i="68" s="1"/>
  <c r="A7992" i="68"/>
  <c r="K7991" i="68"/>
  <c r="J7991" i="68"/>
  <c r="L7991" i="68" s="1"/>
  <c r="A7991" i="68"/>
  <c r="K7990" i="68"/>
  <c r="L7990" i="68" s="1"/>
  <c r="J7990" i="68"/>
  <c r="A7990" i="68"/>
  <c r="K7989" i="68"/>
  <c r="J7989" i="68"/>
  <c r="L7989" i="68" s="1"/>
  <c r="A7989" i="68"/>
  <c r="K7988" i="68"/>
  <c r="L7988" i="68" s="1"/>
  <c r="J7988" i="68"/>
  <c r="A7988" i="68"/>
  <c r="L7987" i="68"/>
  <c r="K7987" i="68"/>
  <c r="J7987" i="68"/>
  <c r="A7987" i="68"/>
  <c r="K7986" i="68"/>
  <c r="L7986" i="68" s="1"/>
  <c r="J7986" i="68"/>
  <c r="A7986" i="68"/>
  <c r="L7985" i="68"/>
  <c r="K7985" i="68"/>
  <c r="J7985" i="68"/>
  <c r="A7985" i="68"/>
  <c r="K7984" i="68"/>
  <c r="J7984" i="68"/>
  <c r="L7984" i="68" s="1"/>
  <c r="A7984" i="68"/>
  <c r="K7983" i="68"/>
  <c r="J7983" i="68"/>
  <c r="L7983" i="68" s="1"/>
  <c r="A7983" i="68"/>
  <c r="K7982" i="68"/>
  <c r="L7982" i="68" s="1"/>
  <c r="J7982" i="68"/>
  <c r="A7982" i="68"/>
  <c r="K7981" i="68"/>
  <c r="J7981" i="68"/>
  <c r="L7981" i="68" s="1"/>
  <c r="A7981" i="68"/>
  <c r="K7980" i="68"/>
  <c r="L7980" i="68" s="1"/>
  <c r="J7980" i="68"/>
  <c r="A7980" i="68"/>
  <c r="K7979" i="68"/>
  <c r="J7979" i="68"/>
  <c r="L7979" i="68" s="1"/>
  <c r="A7979" i="68"/>
  <c r="L7978" i="68"/>
  <c r="K7978" i="68"/>
  <c r="J7978" i="68"/>
  <c r="A7978" i="68"/>
  <c r="L7977" i="68"/>
  <c r="K7977" i="68"/>
  <c r="J7977" i="68"/>
  <c r="A7977" i="68"/>
  <c r="K7976" i="68"/>
  <c r="J7976" i="68"/>
  <c r="L7976" i="68" s="1"/>
  <c r="A7976" i="68"/>
  <c r="K7975" i="68"/>
  <c r="J7975" i="68"/>
  <c r="L7975" i="68" s="1"/>
  <c r="A7975" i="68"/>
  <c r="K7974" i="68"/>
  <c r="L7974" i="68" s="1"/>
  <c r="J7974" i="68"/>
  <c r="A7974" i="68"/>
  <c r="K7973" i="68"/>
  <c r="J7973" i="68"/>
  <c r="L7973" i="68" s="1"/>
  <c r="A7973" i="68"/>
  <c r="K7972" i="68"/>
  <c r="L7972" i="68" s="1"/>
  <c r="J7972" i="68"/>
  <c r="A7972" i="68"/>
  <c r="K7971" i="68"/>
  <c r="J7971" i="68"/>
  <c r="L7971" i="68" s="1"/>
  <c r="A7971" i="68"/>
  <c r="L7970" i="68"/>
  <c r="K7970" i="68"/>
  <c r="J7970" i="68"/>
  <c r="A7970" i="68"/>
  <c r="L7969" i="68"/>
  <c r="K7969" i="68"/>
  <c r="J7969" i="68"/>
  <c r="A7969" i="68"/>
  <c r="K7968" i="68"/>
  <c r="J7968" i="68"/>
  <c r="L7968" i="68" s="1"/>
  <c r="A7968" i="68"/>
  <c r="K7967" i="68"/>
  <c r="J7967" i="68"/>
  <c r="L7967" i="68" s="1"/>
  <c r="A7967" i="68"/>
  <c r="K7966" i="68"/>
  <c r="L7966" i="68" s="1"/>
  <c r="J7966" i="68"/>
  <c r="A7966" i="68"/>
  <c r="K7965" i="68"/>
  <c r="J7965" i="68"/>
  <c r="L7965" i="68" s="1"/>
  <c r="A7965" i="68"/>
  <c r="K7964" i="68"/>
  <c r="L7964" i="68" s="1"/>
  <c r="J7964" i="68"/>
  <c r="A7964" i="68"/>
  <c r="K7963" i="68"/>
  <c r="J7963" i="68"/>
  <c r="L7963" i="68" s="1"/>
  <c r="A7963" i="68"/>
  <c r="L7962" i="68"/>
  <c r="K7962" i="68"/>
  <c r="J7962" i="68"/>
  <c r="A7962" i="68"/>
  <c r="L7961" i="68"/>
  <c r="K7961" i="68"/>
  <c r="J7961" i="68"/>
  <c r="A7961" i="68"/>
  <c r="K7960" i="68"/>
  <c r="J7960" i="68"/>
  <c r="L7960" i="68" s="1"/>
  <c r="A7960" i="68"/>
  <c r="K7959" i="68"/>
  <c r="J7959" i="68"/>
  <c r="L7959" i="68" s="1"/>
  <c r="A7959" i="68"/>
  <c r="K7958" i="68"/>
  <c r="L7958" i="68" s="1"/>
  <c r="J7958" i="68"/>
  <c r="A7958" i="68"/>
  <c r="K7957" i="68"/>
  <c r="J7957" i="68"/>
  <c r="L7957" i="68" s="1"/>
  <c r="A7957" i="68"/>
  <c r="K7956" i="68"/>
  <c r="L7956" i="68" s="1"/>
  <c r="J7956" i="68"/>
  <c r="A7956" i="68"/>
  <c r="K7955" i="68"/>
  <c r="J7955" i="68"/>
  <c r="L7955" i="68" s="1"/>
  <c r="A7955" i="68"/>
  <c r="L7954" i="68"/>
  <c r="K7954" i="68"/>
  <c r="J7954" i="68"/>
  <c r="A7954" i="68"/>
  <c r="L7953" i="68"/>
  <c r="K7953" i="68"/>
  <c r="J7953" i="68"/>
  <c r="A7953" i="68"/>
  <c r="K7952" i="68"/>
  <c r="J7952" i="68"/>
  <c r="L7952" i="68" s="1"/>
  <c r="A7952" i="68"/>
  <c r="K7951" i="68"/>
  <c r="J7951" i="68"/>
  <c r="L7951" i="68" s="1"/>
  <c r="A7951" i="68"/>
  <c r="K7950" i="68"/>
  <c r="L7950" i="68" s="1"/>
  <c r="J7950" i="68"/>
  <c r="A7950" i="68"/>
  <c r="K7949" i="68"/>
  <c r="J7949" i="68"/>
  <c r="L7949" i="68" s="1"/>
  <c r="A7949" i="68"/>
  <c r="K7948" i="68"/>
  <c r="L7948" i="68" s="1"/>
  <c r="J7948" i="68"/>
  <c r="A7948" i="68"/>
  <c r="K7947" i="68"/>
  <c r="J7947" i="68"/>
  <c r="L7947" i="68" s="1"/>
  <c r="A7947" i="68"/>
  <c r="L7946" i="68"/>
  <c r="K7946" i="68"/>
  <c r="J7946" i="68"/>
  <c r="A7946" i="68"/>
  <c r="L7945" i="68"/>
  <c r="K7945" i="68"/>
  <c r="J7945" i="68"/>
  <c r="A7945" i="68"/>
  <c r="K7944" i="68"/>
  <c r="J7944" i="68"/>
  <c r="A7944" i="68"/>
  <c r="K7943" i="68"/>
  <c r="J7943" i="68"/>
  <c r="L7943" i="68" s="1"/>
  <c r="A7943" i="68"/>
  <c r="K7942" i="68"/>
  <c r="L7942" i="68" s="1"/>
  <c r="J7942" i="68"/>
  <c r="A7942" i="68"/>
  <c r="K7941" i="68"/>
  <c r="J7941" i="68"/>
  <c r="L7941" i="68" s="1"/>
  <c r="A7941" i="68"/>
  <c r="K7940" i="68"/>
  <c r="L7940" i="68" s="1"/>
  <c r="J7940" i="68"/>
  <c r="A7940" i="68"/>
  <c r="K7939" i="68"/>
  <c r="J7939" i="68"/>
  <c r="L7939" i="68" s="1"/>
  <c r="A7939" i="68"/>
  <c r="L7938" i="68"/>
  <c r="K7938" i="68"/>
  <c r="J7938" i="68"/>
  <c r="A7938" i="68"/>
  <c r="L7937" i="68"/>
  <c r="K7937" i="68"/>
  <c r="J7937" i="68"/>
  <c r="A7937" i="68"/>
  <c r="K7936" i="68"/>
  <c r="J7936" i="68"/>
  <c r="L7936" i="68" s="1"/>
  <c r="A7936" i="68"/>
  <c r="K7935" i="68"/>
  <c r="J7935" i="68"/>
  <c r="L7935" i="68" s="1"/>
  <c r="A7935" i="68"/>
  <c r="K7934" i="68"/>
  <c r="L7934" i="68" s="1"/>
  <c r="J7934" i="68"/>
  <c r="A7934" i="68"/>
  <c r="L7933" i="68"/>
  <c r="K7933" i="68"/>
  <c r="J7933" i="68"/>
  <c r="A7933" i="68"/>
  <c r="K7932" i="68"/>
  <c r="J7932" i="68"/>
  <c r="L7932" i="68" s="1"/>
  <c r="A7932" i="68"/>
  <c r="K7931" i="68"/>
  <c r="J7931" i="68"/>
  <c r="L7931" i="68" s="1"/>
  <c r="A7931" i="68"/>
  <c r="K7930" i="68"/>
  <c r="L7930" i="68" s="1"/>
  <c r="J7930" i="68"/>
  <c r="A7930" i="68"/>
  <c r="L7929" i="68"/>
  <c r="K7929" i="68"/>
  <c r="J7929" i="68"/>
  <c r="A7929" i="68"/>
  <c r="K7928" i="68"/>
  <c r="J7928" i="68"/>
  <c r="L7928" i="68" s="1"/>
  <c r="A7928" i="68"/>
  <c r="K7927" i="68"/>
  <c r="L7927" i="68" s="1"/>
  <c r="J7927" i="68"/>
  <c r="A7927" i="68"/>
  <c r="K7926" i="68"/>
  <c r="J7926" i="68"/>
  <c r="L7926" i="68" s="1"/>
  <c r="A7926" i="68"/>
  <c r="K7925" i="68"/>
  <c r="J7925" i="68"/>
  <c r="L7925" i="68" s="1"/>
  <c r="A7925" i="68"/>
  <c r="L7924" i="68"/>
  <c r="K7924" i="68"/>
  <c r="J7924" i="68"/>
  <c r="A7924" i="68"/>
  <c r="K7923" i="68"/>
  <c r="J7923" i="68"/>
  <c r="L7923" i="68" s="1"/>
  <c r="A7923" i="68"/>
  <c r="K7922" i="68"/>
  <c r="J7922" i="68"/>
  <c r="L7922" i="68" s="1"/>
  <c r="A7922" i="68"/>
  <c r="L7921" i="68"/>
  <c r="K7921" i="68"/>
  <c r="J7921" i="68"/>
  <c r="A7921" i="68"/>
  <c r="K7920" i="68"/>
  <c r="J7920" i="68"/>
  <c r="L7920" i="68" s="1"/>
  <c r="A7920" i="68"/>
  <c r="K7919" i="68"/>
  <c r="L7919" i="68" s="1"/>
  <c r="J7919" i="68"/>
  <c r="A7919" i="68"/>
  <c r="K7918" i="68"/>
  <c r="J7918" i="68"/>
  <c r="L7918" i="68" s="1"/>
  <c r="A7918" i="68"/>
  <c r="K7917" i="68"/>
  <c r="J7917" i="68"/>
  <c r="L7917" i="68" s="1"/>
  <c r="A7917" i="68"/>
  <c r="L7916" i="68"/>
  <c r="K7916" i="68"/>
  <c r="J7916" i="68"/>
  <c r="A7916" i="68"/>
  <c r="K7915" i="68"/>
  <c r="J7915" i="68"/>
  <c r="L7915" i="68" s="1"/>
  <c r="A7915" i="68"/>
  <c r="K7914" i="68"/>
  <c r="J7914" i="68"/>
  <c r="L7914" i="68" s="1"/>
  <c r="A7914" i="68"/>
  <c r="L7913" i="68"/>
  <c r="K7913" i="68"/>
  <c r="J7913" i="68"/>
  <c r="A7913" i="68"/>
  <c r="K7912" i="68"/>
  <c r="J7912" i="68"/>
  <c r="L7912" i="68" s="1"/>
  <c r="A7912" i="68"/>
  <c r="L7911" i="68"/>
  <c r="K7911" i="68"/>
  <c r="J7911" i="68"/>
  <c r="A7911" i="68"/>
  <c r="K7910" i="68"/>
  <c r="J7910" i="68"/>
  <c r="L7910" i="68" s="1"/>
  <c r="A7910" i="68"/>
  <c r="K7909" i="68"/>
  <c r="J7909" i="68"/>
  <c r="L7909" i="68" s="1"/>
  <c r="A7909" i="68"/>
  <c r="L7908" i="68"/>
  <c r="K7908" i="68"/>
  <c r="J7908" i="68"/>
  <c r="A7908" i="68"/>
  <c r="K7907" i="68"/>
  <c r="J7907" i="68"/>
  <c r="L7907" i="68" s="1"/>
  <c r="A7907" i="68"/>
  <c r="L7906" i="68"/>
  <c r="K7906" i="68"/>
  <c r="J7906" i="68"/>
  <c r="A7906" i="68"/>
  <c r="L7905" i="68"/>
  <c r="K7905" i="68"/>
  <c r="J7905" i="68"/>
  <c r="A7905" i="68"/>
  <c r="K7904" i="68"/>
  <c r="J7904" i="68"/>
  <c r="L7904" i="68" s="1"/>
  <c r="A7904" i="68"/>
  <c r="L7903" i="68"/>
  <c r="K7903" i="68"/>
  <c r="J7903" i="68"/>
  <c r="A7903" i="68"/>
  <c r="K7902" i="68"/>
  <c r="J7902" i="68"/>
  <c r="L7902" i="68" s="1"/>
  <c r="A7902" i="68"/>
  <c r="K7901" i="68"/>
  <c r="J7901" i="68"/>
  <c r="L7901" i="68" s="1"/>
  <c r="A7901" i="68"/>
  <c r="L7900" i="68"/>
  <c r="K7900" i="68"/>
  <c r="J7900" i="68"/>
  <c r="A7900" i="68"/>
  <c r="K7899" i="68"/>
  <c r="J7899" i="68"/>
  <c r="L7899" i="68" s="1"/>
  <c r="A7899" i="68"/>
  <c r="K7898" i="68"/>
  <c r="J7898" i="68"/>
  <c r="A7898" i="68"/>
  <c r="L7897" i="68"/>
  <c r="K7897" i="68"/>
  <c r="J7897" i="68"/>
  <c r="A7897" i="68"/>
  <c r="K7896" i="68"/>
  <c r="J7896" i="68"/>
  <c r="L7896" i="68" s="1"/>
  <c r="A7896" i="68"/>
  <c r="K7895" i="68"/>
  <c r="L7895" i="68" s="1"/>
  <c r="J7895" i="68"/>
  <c r="A7895" i="68"/>
  <c r="K7894" i="68"/>
  <c r="J7894" i="68"/>
  <c r="L7894" i="68" s="1"/>
  <c r="A7894" i="68"/>
  <c r="K7893" i="68"/>
  <c r="J7893" i="68"/>
  <c r="A7893" i="68"/>
  <c r="L7892" i="68"/>
  <c r="K7892" i="68"/>
  <c r="J7892" i="68"/>
  <c r="A7892" i="68"/>
  <c r="K7891" i="68"/>
  <c r="J7891" i="68"/>
  <c r="L7891" i="68" s="1"/>
  <c r="A7891" i="68"/>
  <c r="L7890" i="68"/>
  <c r="K7890" i="68"/>
  <c r="J7890" i="68"/>
  <c r="A7890" i="68"/>
  <c r="L7889" i="68"/>
  <c r="K7889" i="68"/>
  <c r="J7889" i="68"/>
  <c r="A7889" i="68"/>
  <c r="K7888" i="68"/>
  <c r="J7888" i="68"/>
  <c r="L7888" i="68" s="1"/>
  <c r="A7888" i="68"/>
  <c r="L7887" i="68"/>
  <c r="K7887" i="68"/>
  <c r="J7887" i="68"/>
  <c r="A7887" i="68"/>
  <c r="K7886" i="68"/>
  <c r="J7886" i="68"/>
  <c r="L7886" i="68" s="1"/>
  <c r="A7886" i="68"/>
  <c r="L7885" i="68"/>
  <c r="K7885" i="68"/>
  <c r="J7885" i="68"/>
  <c r="A7885" i="68"/>
  <c r="L7884" i="68"/>
  <c r="K7884" i="68"/>
  <c r="J7884" i="68"/>
  <c r="A7884" i="68"/>
  <c r="K7883" i="68"/>
  <c r="J7883" i="68"/>
  <c r="L7883" i="68" s="1"/>
  <c r="A7883" i="68"/>
  <c r="K7882" i="68"/>
  <c r="J7882" i="68"/>
  <c r="L7882" i="68" s="1"/>
  <c r="A7882" i="68"/>
  <c r="L7881" i="68"/>
  <c r="K7881" i="68"/>
  <c r="J7881" i="68"/>
  <c r="A7881" i="68"/>
  <c r="K7880" i="68"/>
  <c r="J7880" i="68"/>
  <c r="A7880" i="68"/>
  <c r="L7879" i="68"/>
  <c r="K7879" i="68"/>
  <c r="J7879" i="68"/>
  <c r="A7879" i="68"/>
  <c r="K7878" i="68"/>
  <c r="J7878" i="68"/>
  <c r="L7878" i="68" s="1"/>
  <c r="A7878" i="68"/>
  <c r="K7877" i="68"/>
  <c r="J7877" i="68"/>
  <c r="L7877" i="68" s="1"/>
  <c r="A7877" i="68"/>
  <c r="L7876" i="68"/>
  <c r="K7876" i="68"/>
  <c r="J7876" i="68"/>
  <c r="A7876" i="68"/>
  <c r="K7875" i="68"/>
  <c r="J7875" i="68"/>
  <c r="L7875" i="68" s="1"/>
  <c r="A7875" i="68"/>
  <c r="K7874" i="68"/>
  <c r="J7874" i="68"/>
  <c r="A7874" i="68"/>
  <c r="L7873" i="68"/>
  <c r="K7873" i="68"/>
  <c r="J7873" i="68"/>
  <c r="A7873" i="68"/>
  <c r="K7872" i="68"/>
  <c r="J7872" i="68"/>
  <c r="L7872" i="68" s="1"/>
  <c r="A7872" i="68"/>
  <c r="L7871" i="68"/>
  <c r="K7871" i="68"/>
  <c r="J7871" i="68"/>
  <c r="A7871" i="68"/>
  <c r="K7870" i="68"/>
  <c r="J7870" i="68"/>
  <c r="L7870" i="68" s="1"/>
  <c r="A7870" i="68"/>
  <c r="K7869" i="68"/>
  <c r="J7869" i="68"/>
  <c r="L7869" i="68" s="1"/>
  <c r="A7869" i="68"/>
  <c r="L7868" i="68"/>
  <c r="K7868" i="68"/>
  <c r="J7868" i="68"/>
  <c r="A7868" i="68"/>
  <c r="K7867" i="68"/>
  <c r="J7867" i="68"/>
  <c r="L7867" i="68" s="1"/>
  <c r="A7867" i="68"/>
  <c r="L7866" i="68"/>
  <c r="K7866" i="68"/>
  <c r="J7866" i="68"/>
  <c r="A7866" i="68"/>
  <c r="L7865" i="68"/>
  <c r="K7865" i="68"/>
  <c r="J7865" i="68"/>
  <c r="A7865" i="68"/>
  <c r="K7864" i="68"/>
  <c r="J7864" i="68"/>
  <c r="L7864" i="68" s="1"/>
  <c r="A7864" i="68"/>
  <c r="L7863" i="68"/>
  <c r="K7863" i="68"/>
  <c r="J7863" i="68"/>
  <c r="A7863" i="68"/>
  <c r="K7862" i="68"/>
  <c r="J7862" i="68"/>
  <c r="L7862" i="68" s="1"/>
  <c r="A7862" i="68"/>
  <c r="L7861" i="68"/>
  <c r="K7861" i="68"/>
  <c r="J7861" i="68"/>
  <c r="A7861" i="68"/>
  <c r="L7860" i="68"/>
  <c r="K7860" i="68"/>
  <c r="J7860" i="68"/>
  <c r="A7860" i="68"/>
  <c r="K7859" i="68"/>
  <c r="J7859" i="68"/>
  <c r="A7859" i="68"/>
  <c r="L7858" i="68"/>
  <c r="K7858" i="68"/>
  <c r="J7858" i="68"/>
  <c r="A7858" i="68"/>
  <c r="L7857" i="68"/>
  <c r="K7857" i="68"/>
  <c r="J7857" i="68"/>
  <c r="A7857" i="68"/>
  <c r="K7856" i="68"/>
  <c r="J7856" i="68"/>
  <c r="A7856" i="68"/>
  <c r="K7855" i="68"/>
  <c r="J7855" i="68"/>
  <c r="L7855" i="68" s="1"/>
  <c r="A7855" i="68"/>
  <c r="K7854" i="68"/>
  <c r="J7854" i="68"/>
  <c r="L7854" i="68" s="1"/>
  <c r="A7854" i="68"/>
  <c r="K7853" i="68"/>
  <c r="L7853" i="68" s="1"/>
  <c r="J7853" i="68"/>
  <c r="A7853" i="68"/>
  <c r="L7852" i="68"/>
  <c r="K7852" i="68"/>
  <c r="J7852" i="68"/>
  <c r="A7852" i="68"/>
  <c r="K7851" i="68"/>
  <c r="J7851" i="68"/>
  <c r="L7851" i="68" s="1"/>
  <c r="A7851" i="68"/>
  <c r="L7850" i="68"/>
  <c r="K7850" i="68"/>
  <c r="J7850" i="68"/>
  <c r="A7850" i="68"/>
  <c r="L7849" i="68"/>
  <c r="K7849" i="68"/>
  <c r="J7849" i="68"/>
  <c r="A7849" i="68"/>
  <c r="K7848" i="68"/>
  <c r="J7848" i="68"/>
  <c r="L7848" i="68" s="1"/>
  <c r="A7848" i="68"/>
  <c r="K7847" i="68"/>
  <c r="J7847" i="68"/>
  <c r="L7847" i="68" s="1"/>
  <c r="A7847" i="68"/>
  <c r="K7846" i="68"/>
  <c r="J7846" i="68"/>
  <c r="L7846" i="68" s="1"/>
  <c r="A7846" i="68"/>
  <c r="K7845" i="68"/>
  <c r="L7845" i="68" s="1"/>
  <c r="J7845" i="68"/>
  <c r="A7845" i="68"/>
  <c r="L7844" i="68"/>
  <c r="K7844" i="68"/>
  <c r="J7844" i="68"/>
  <c r="A7844" i="68"/>
  <c r="K7843" i="68"/>
  <c r="J7843" i="68"/>
  <c r="L7843" i="68" s="1"/>
  <c r="A7843" i="68"/>
  <c r="L7842" i="68"/>
  <c r="K7842" i="68"/>
  <c r="J7842" i="68"/>
  <c r="A7842" i="68"/>
  <c r="L7841" i="68"/>
  <c r="K7841" i="68"/>
  <c r="J7841" i="68"/>
  <c r="A7841" i="68"/>
  <c r="K7840" i="68"/>
  <c r="J7840" i="68"/>
  <c r="L7840" i="68" s="1"/>
  <c r="A7840" i="68"/>
  <c r="L7839" i="68"/>
  <c r="K7839" i="68"/>
  <c r="J7839" i="68"/>
  <c r="A7839" i="68"/>
  <c r="K7838" i="68"/>
  <c r="J7838" i="68"/>
  <c r="L7838" i="68" s="1"/>
  <c r="A7838" i="68"/>
  <c r="K7837" i="68"/>
  <c r="L7837" i="68" s="1"/>
  <c r="J7837" i="68"/>
  <c r="A7837" i="68"/>
  <c r="K7836" i="68"/>
  <c r="J7836" i="68"/>
  <c r="L7836" i="68" s="1"/>
  <c r="A7836" i="68"/>
  <c r="K7835" i="68"/>
  <c r="J7835" i="68"/>
  <c r="A7835" i="68"/>
  <c r="K7834" i="68"/>
  <c r="J7834" i="68"/>
  <c r="L7834" i="68" s="1"/>
  <c r="A7834" i="68"/>
  <c r="L7833" i="68"/>
  <c r="K7833" i="68"/>
  <c r="J7833" i="68"/>
  <c r="A7833" i="68"/>
  <c r="K7832" i="68"/>
  <c r="L7832" i="68" s="1"/>
  <c r="J7832" i="68"/>
  <c r="A7832" i="68"/>
  <c r="L7831" i="68"/>
  <c r="K7831" i="68"/>
  <c r="J7831" i="68"/>
  <c r="A7831" i="68"/>
  <c r="K7830" i="68"/>
  <c r="J7830" i="68"/>
  <c r="L7830" i="68" s="1"/>
  <c r="A7830" i="68"/>
  <c r="K7829" i="68"/>
  <c r="L7829" i="68" s="1"/>
  <c r="J7829" i="68"/>
  <c r="A7829" i="68"/>
  <c r="L7828" i="68"/>
  <c r="K7828" i="68"/>
  <c r="J7828" i="68"/>
  <c r="A7828" i="68"/>
  <c r="K7827" i="68"/>
  <c r="J7827" i="68"/>
  <c r="A7827" i="68"/>
  <c r="K7826" i="68"/>
  <c r="J7826" i="68"/>
  <c r="L7826" i="68" s="1"/>
  <c r="A7826" i="68"/>
  <c r="K7825" i="68"/>
  <c r="L7825" i="68" s="1"/>
  <c r="J7825" i="68"/>
  <c r="A7825" i="68"/>
  <c r="K7824" i="68"/>
  <c r="L7824" i="68" s="1"/>
  <c r="J7824" i="68"/>
  <c r="A7824" i="68"/>
  <c r="L7823" i="68"/>
  <c r="K7823" i="68"/>
  <c r="J7823" i="68"/>
  <c r="A7823" i="68"/>
  <c r="L7822" i="68"/>
  <c r="K7822" i="68"/>
  <c r="J7822" i="68"/>
  <c r="A7822" i="68"/>
  <c r="K7821" i="68"/>
  <c r="J7821" i="68"/>
  <c r="L7821" i="68" s="1"/>
  <c r="A7821" i="68"/>
  <c r="K7820" i="68"/>
  <c r="J7820" i="68"/>
  <c r="L7820" i="68" s="1"/>
  <c r="A7820" i="68"/>
  <c r="K7819" i="68"/>
  <c r="J7819" i="68"/>
  <c r="A7819" i="68"/>
  <c r="K7818" i="68"/>
  <c r="J7818" i="68"/>
  <c r="A7818" i="68"/>
  <c r="L7817" i="68"/>
  <c r="K7817" i="68"/>
  <c r="J7817" i="68"/>
  <c r="A7817" i="68"/>
  <c r="L7816" i="68"/>
  <c r="K7816" i="68"/>
  <c r="J7816" i="68"/>
  <c r="A7816" i="68"/>
  <c r="K7815" i="68"/>
  <c r="J7815" i="68"/>
  <c r="L7815" i="68" s="1"/>
  <c r="A7815" i="68"/>
  <c r="K7814" i="68"/>
  <c r="J7814" i="68"/>
  <c r="L7814" i="68" s="1"/>
  <c r="A7814" i="68"/>
  <c r="L7813" i="68"/>
  <c r="K7813" i="68"/>
  <c r="J7813" i="68"/>
  <c r="A7813" i="68"/>
  <c r="L7812" i="68"/>
  <c r="K7812" i="68"/>
  <c r="J7812" i="68"/>
  <c r="A7812" i="68"/>
  <c r="K7811" i="68"/>
  <c r="J7811" i="68"/>
  <c r="A7811" i="68"/>
  <c r="K7810" i="68"/>
  <c r="J7810" i="68"/>
  <c r="A7810" i="68"/>
  <c r="L7809" i="68"/>
  <c r="K7809" i="68"/>
  <c r="J7809" i="68"/>
  <c r="A7809" i="68"/>
  <c r="L7808" i="68"/>
  <c r="K7808" i="68"/>
  <c r="J7808" i="68"/>
  <c r="A7808" i="68"/>
  <c r="K7807" i="68"/>
  <c r="J7807" i="68"/>
  <c r="L7807" i="68" s="1"/>
  <c r="A7807" i="68"/>
  <c r="K7806" i="68"/>
  <c r="J7806" i="68"/>
  <c r="L7806" i="68" s="1"/>
  <c r="A7806" i="68"/>
  <c r="L7805" i="68"/>
  <c r="K7805" i="68"/>
  <c r="J7805" i="68"/>
  <c r="A7805" i="68"/>
  <c r="L7804" i="68"/>
  <c r="K7804" i="68"/>
  <c r="J7804" i="68"/>
  <c r="A7804" i="68"/>
  <c r="K7803" i="68"/>
  <c r="J7803" i="68"/>
  <c r="A7803" i="68"/>
  <c r="K7802" i="68"/>
  <c r="J7802" i="68"/>
  <c r="L7802" i="68" s="1"/>
  <c r="A7802" i="68"/>
  <c r="L7801" i="68"/>
  <c r="K7801" i="68"/>
  <c r="J7801" i="68"/>
  <c r="A7801" i="68"/>
  <c r="L7800" i="68"/>
  <c r="K7800" i="68"/>
  <c r="J7800" i="68"/>
  <c r="A7800" i="68"/>
  <c r="K7799" i="68"/>
  <c r="J7799" i="68"/>
  <c r="L7799" i="68" s="1"/>
  <c r="A7799" i="68"/>
  <c r="L7798" i="68"/>
  <c r="K7798" i="68"/>
  <c r="J7798" i="68"/>
  <c r="A7798" i="68"/>
  <c r="L7797" i="68"/>
  <c r="K7797" i="68"/>
  <c r="J7797" i="68"/>
  <c r="A7797" i="68"/>
  <c r="K7796" i="68"/>
  <c r="J7796" i="68"/>
  <c r="L7796" i="68" s="1"/>
  <c r="A7796" i="68"/>
  <c r="K7795" i="68"/>
  <c r="J7795" i="68"/>
  <c r="L7795" i="68" s="1"/>
  <c r="A7795" i="68"/>
  <c r="K7794" i="68"/>
  <c r="J7794" i="68"/>
  <c r="L7794" i="68" s="1"/>
  <c r="A7794" i="68"/>
  <c r="L7793" i="68"/>
  <c r="K7793" i="68"/>
  <c r="J7793" i="68"/>
  <c r="A7793" i="68"/>
  <c r="K7792" i="68"/>
  <c r="L7792" i="68" s="1"/>
  <c r="J7792" i="68"/>
  <c r="A7792" i="68"/>
  <c r="L7791" i="68"/>
  <c r="K7791" i="68"/>
  <c r="J7791" i="68"/>
  <c r="A7791" i="68"/>
  <c r="L7790" i="68"/>
  <c r="K7790" i="68"/>
  <c r="J7790" i="68"/>
  <c r="A7790" i="68"/>
  <c r="K7789" i="68"/>
  <c r="J7789" i="68"/>
  <c r="L7789" i="68" s="1"/>
  <c r="A7789" i="68"/>
  <c r="K7788" i="68"/>
  <c r="J7788" i="68"/>
  <c r="L7788" i="68" s="1"/>
  <c r="A7788" i="68"/>
  <c r="K7787" i="68"/>
  <c r="J7787" i="68"/>
  <c r="A7787" i="68"/>
  <c r="L7786" i="68"/>
  <c r="K7786" i="68"/>
  <c r="J7786" i="68"/>
  <c r="A7786" i="68"/>
  <c r="K7785" i="68"/>
  <c r="L7785" i="68" s="1"/>
  <c r="J7785" i="68"/>
  <c r="A7785" i="68"/>
  <c r="K7784" i="68"/>
  <c r="L7784" i="68" s="1"/>
  <c r="J7784" i="68"/>
  <c r="A7784" i="68"/>
  <c r="L7783" i="68"/>
  <c r="K7783" i="68"/>
  <c r="J7783" i="68"/>
  <c r="A7783" i="68"/>
  <c r="K7782" i="68"/>
  <c r="J7782" i="68"/>
  <c r="L7782" i="68" s="1"/>
  <c r="A7782" i="68"/>
  <c r="K7781" i="68"/>
  <c r="J7781" i="68"/>
  <c r="L7781" i="68" s="1"/>
  <c r="A7781" i="68"/>
  <c r="L7780" i="68"/>
  <c r="K7780" i="68"/>
  <c r="J7780" i="68"/>
  <c r="A7780" i="68"/>
  <c r="K7779" i="68"/>
  <c r="J7779" i="68"/>
  <c r="A7779" i="68"/>
  <c r="L7778" i="68"/>
  <c r="K7778" i="68"/>
  <c r="J7778" i="68"/>
  <c r="A7778" i="68"/>
  <c r="K7777" i="68"/>
  <c r="L7777" i="68" s="1"/>
  <c r="J7777" i="68"/>
  <c r="A7777" i="68"/>
  <c r="L7776" i="68"/>
  <c r="K7776" i="68"/>
  <c r="J7776" i="68"/>
  <c r="A7776" i="68"/>
  <c r="K7775" i="68"/>
  <c r="J7775" i="68"/>
  <c r="L7775" i="68" s="1"/>
  <c r="A7775" i="68"/>
  <c r="K7774" i="68"/>
  <c r="J7774" i="68"/>
  <c r="L7774" i="68" s="1"/>
  <c r="A7774" i="68"/>
  <c r="L7773" i="68"/>
  <c r="K7773" i="68"/>
  <c r="J7773" i="68"/>
  <c r="A7773" i="68"/>
  <c r="K7772" i="68"/>
  <c r="J7772" i="68"/>
  <c r="L7772" i="68" s="1"/>
  <c r="A7772" i="68"/>
  <c r="K7771" i="68"/>
  <c r="J7771" i="68"/>
  <c r="L7771" i="68" s="1"/>
  <c r="A7771" i="68"/>
  <c r="K7770" i="68"/>
  <c r="J7770" i="68"/>
  <c r="L7770" i="68" s="1"/>
  <c r="A7770" i="68"/>
  <c r="K7769" i="68"/>
  <c r="L7769" i="68" s="1"/>
  <c r="J7769" i="68"/>
  <c r="A7769" i="68"/>
  <c r="L7768" i="68"/>
  <c r="K7768" i="68"/>
  <c r="J7768" i="68"/>
  <c r="A7768" i="68"/>
  <c r="K7767" i="68"/>
  <c r="J7767" i="68"/>
  <c r="L7767" i="68" s="1"/>
  <c r="A7767" i="68"/>
  <c r="L7766" i="68"/>
  <c r="K7766" i="68"/>
  <c r="J7766" i="68"/>
  <c r="A7766" i="68"/>
  <c r="L7765" i="68"/>
  <c r="K7765" i="68"/>
  <c r="J7765" i="68"/>
  <c r="A7765" i="68"/>
  <c r="K7764" i="68"/>
  <c r="J7764" i="68"/>
  <c r="L7764" i="68" s="1"/>
  <c r="A7764" i="68"/>
  <c r="K7763" i="68"/>
  <c r="L7763" i="68" s="1"/>
  <c r="J7763" i="68"/>
  <c r="A7763" i="68"/>
  <c r="K7762" i="68"/>
  <c r="J7762" i="68"/>
  <c r="L7762" i="68" s="1"/>
  <c r="A7762" i="68"/>
  <c r="K7761" i="68"/>
  <c r="J7761" i="68"/>
  <c r="A7761" i="68"/>
  <c r="L7760" i="68"/>
  <c r="K7760" i="68"/>
  <c r="J7760" i="68"/>
  <c r="A7760" i="68"/>
  <c r="L7759" i="68"/>
  <c r="K7759" i="68"/>
  <c r="J7759" i="68"/>
  <c r="A7759" i="68"/>
  <c r="L7758" i="68"/>
  <c r="K7758" i="68"/>
  <c r="J7758" i="68"/>
  <c r="A7758" i="68"/>
  <c r="K7757" i="68"/>
  <c r="L7757" i="68" s="1"/>
  <c r="J7757" i="68"/>
  <c r="A7757" i="68"/>
  <c r="K7756" i="68"/>
  <c r="J7756" i="68"/>
  <c r="L7756" i="68" s="1"/>
  <c r="A7756" i="68"/>
  <c r="K7755" i="68"/>
  <c r="J7755" i="68"/>
  <c r="L7755" i="68" s="1"/>
  <c r="A7755" i="68"/>
  <c r="K7754" i="68"/>
  <c r="J7754" i="68"/>
  <c r="L7754" i="68" s="1"/>
  <c r="A7754" i="68"/>
  <c r="K7753" i="68"/>
  <c r="J7753" i="68"/>
  <c r="L7753" i="68" s="1"/>
  <c r="A7753" i="68"/>
  <c r="K7752" i="68"/>
  <c r="J7752" i="68"/>
  <c r="L7752" i="68" s="1"/>
  <c r="A7752" i="68"/>
  <c r="K7751" i="68"/>
  <c r="L7751" i="68" s="1"/>
  <c r="J7751" i="68"/>
  <c r="A7751" i="68"/>
  <c r="K7750" i="68"/>
  <c r="L7750" i="68" s="1"/>
  <c r="J7750" i="68"/>
  <c r="A7750" i="68"/>
  <c r="K7749" i="68"/>
  <c r="L7749" i="68" s="1"/>
  <c r="J7749" i="68"/>
  <c r="A7749" i="68"/>
  <c r="K7748" i="68"/>
  <c r="J7748" i="68"/>
  <c r="L7748" i="68" s="1"/>
  <c r="A7748" i="68"/>
  <c r="K7747" i="68"/>
  <c r="L7747" i="68" s="1"/>
  <c r="J7747" i="68"/>
  <c r="A7747" i="68"/>
  <c r="K7746" i="68"/>
  <c r="J7746" i="68"/>
  <c r="L7746" i="68" s="1"/>
  <c r="A7746" i="68"/>
  <c r="K7745" i="68"/>
  <c r="J7745" i="68"/>
  <c r="A7745" i="68"/>
  <c r="L7744" i="68"/>
  <c r="K7744" i="68"/>
  <c r="J7744" i="68"/>
  <c r="A7744" i="68"/>
  <c r="L7743" i="68"/>
  <c r="K7743" i="68"/>
  <c r="J7743" i="68"/>
  <c r="A7743" i="68"/>
  <c r="K7742" i="68"/>
  <c r="L7742" i="68" s="1"/>
  <c r="J7742" i="68"/>
  <c r="A7742" i="68"/>
  <c r="L7741" i="68"/>
  <c r="K7741" i="68"/>
  <c r="J7741" i="68"/>
  <c r="A7741" i="68"/>
  <c r="K7740" i="68"/>
  <c r="J7740" i="68"/>
  <c r="L7740" i="68" s="1"/>
  <c r="A7740" i="68"/>
  <c r="L7739" i="68"/>
  <c r="K7739" i="68"/>
  <c r="J7739" i="68"/>
  <c r="A7739" i="68"/>
  <c r="L7738" i="68"/>
  <c r="K7738" i="68"/>
  <c r="J7738" i="68"/>
  <c r="A7738" i="68"/>
  <c r="K7737" i="68"/>
  <c r="J7737" i="68"/>
  <c r="A7737" i="68"/>
  <c r="L7736" i="68"/>
  <c r="K7736" i="68"/>
  <c r="J7736" i="68"/>
  <c r="A7736" i="68"/>
  <c r="K7735" i="68"/>
  <c r="L7735" i="68" s="1"/>
  <c r="J7735" i="68"/>
  <c r="A7735" i="68"/>
  <c r="L7734" i="68"/>
  <c r="K7734" i="68"/>
  <c r="J7734" i="68"/>
  <c r="A7734" i="68"/>
  <c r="K7733" i="68"/>
  <c r="J7733" i="68"/>
  <c r="L7733" i="68" s="1"/>
  <c r="A7733" i="68"/>
  <c r="L7732" i="68"/>
  <c r="K7732" i="68"/>
  <c r="J7732" i="68"/>
  <c r="A7732" i="68"/>
  <c r="L7731" i="68"/>
  <c r="K7731" i="68"/>
  <c r="J7731" i="68"/>
  <c r="A7731" i="68"/>
  <c r="K7730" i="68"/>
  <c r="J7730" i="68"/>
  <c r="L7730" i="68" s="1"/>
  <c r="A7730" i="68"/>
  <c r="K7729" i="68"/>
  <c r="J7729" i="68"/>
  <c r="L7729" i="68" s="1"/>
  <c r="A7729" i="68"/>
  <c r="K7728" i="68"/>
  <c r="J7728" i="68"/>
  <c r="L7728" i="68" s="1"/>
  <c r="A7728" i="68"/>
  <c r="L7727" i="68"/>
  <c r="K7727" i="68"/>
  <c r="J7727" i="68"/>
  <c r="A7727" i="68"/>
  <c r="L7726" i="68"/>
  <c r="K7726" i="68"/>
  <c r="J7726" i="68"/>
  <c r="A7726" i="68"/>
  <c r="L7725" i="68"/>
  <c r="K7725" i="68"/>
  <c r="J7725" i="68"/>
  <c r="A7725" i="68"/>
  <c r="L7724" i="68"/>
  <c r="K7724" i="68"/>
  <c r="J7724" i="68"/>
  <c r="A7724" i="68"/>
  <c r="K7723" i="68"/>
  <c r="J7723" i="68"/>
  <c r="L7723" i="68" s="1"/>
  <c r="A7723" i="68"/>
  <c r="K7722" i="68"/>
  <c r="J7722" i="68"/>
  <c r="L7722" i="68" s="1"/>
  <c r="A7722" i="68"/>
  <c r="K7721" i="68"/>
  <c r="J7721" i="68"/>
  <c r="L7721" i="68" s="1"/>
  <c r="A7721" i="68"/>
  <c r="K7720" i="68"/>
  <c r="J7720" i="68"/>
  <c r="L7720" i="68" s="1"/>
  <c r="A7720" i="68"/>
  <c r="L7719" i="68"/>
  <c r="K7719" i="68"/>
  <c r="J7719" i="68"/>
  <c r="A7719" i="68"/>
  <c r="K7718" i="68"/>
  <c r="L7718" i="68" s="1"/>
  <c r="J7718" i="68"/>
  <c r="A7718" i="68"/>
  <c r="L7717" i="68"/>
  <c r="K7717" i="68"/>
  <c r="J7717" i="68"/>
  <c r="A7717" i="68"/>
  <c r="K7716" i="68"/>
  <c r="J7716" i="68"/>
  <c r="L7716" i="68" s="1"/>
  <c r="A7716" i="68"/>
  <c r="K7715" i="68"/>
  <c r="L7715" i="68" s="1"/>
  <c r="J7715" i="68"/>
  <c r="A7715" i="68"/>
  <c r="L7714" i="68"/>
  <c r="K7714" i="68"/>
  <c r="J7714" i="68"/>
  <c r="A7714" i="68"/>
  <c r="L7713" i="68"/>
  <c r="K7713" i="68"/>
  <c r="J7713" i="68"/>
  <c r="A7713" i="68"/>
  <c r="K7712" i="68"/>
  <c r="J7712" i="68"/>
  <c r="L7712" i="68" s="1"/>
  <c r="A7712" i="68"/>
  <c r="K7711" i="68"/>
  <c r="L7711" i="68" s="1"/>
  <c r="J7711" i="68"/>
  <c r="A7711" i="68"/>
  <c r="K7710" i="68"/>
  <c r="J7710" i="68"/>
  <c r="L7710" i="68" s="1"/>
  <c r="A7710" i="68"/>
  <c r="K7709" i="68"/>
  <c r="J7709" i="68"/>
  <c r="A7709" i="68"/>
  <c r="K7708" i="68"/>
  <c r="J7708" i="68"/>
  <c r="L7708" i="68" s="1"/>
  <c r="A7708" i="68"/>
  <c r="K7707" i="68"/>
  <c r="L7707" i="68" s="1"/>
  <c r="J7707" i="68"/>
  <c r="A7707" i="68"/>
  <c r="L7706" i="68"/>
  <c r="K7706" i="68"/>
  <c r="J7706" i="68"/>
  <c r="A7706" i="68"/>
  <c r="L7705" i="68"/>
  <c r="K7705" i="68"/>
  <c r="J7705" i="68"/>
  <c r="A7705" i="68"/>
  <c r="K7704" i="68"/>
  <c r="J7704" i="68"/>
  <c r="L7704" i="68" s="1"/>
  <c r="A7704" i="68"/>
  <c r="K7703" i="68"/>
  <c r="L7703" i="68" s="1"/>
  <c r="J7703" i="68"/>
  <c r="A7703" i="68"/>
  <c r="K7702" i="68"/>
  <c r="J7702" i="68"/>
  <c r="L7702" i="68" s="1"/>
  <c r="A7702" i="68"/>
  <c r="K7701" i="68"/>
  <c r="J7701" i="68"/>
  <c r="A7701" i="68"/>
  <c r="K7700" i="68"/>
  <c r="J7700" i="68"/>
  <c r="L7700" i="68" s="1"/>
  <c r="A7700" i="68"/>
  <c r="K7699" i="68"/>
  <c r="L7699" i="68" s="1"/>
  <c r="J7699" i="68"/>
  <c r="A7699" i="68"/>
  <c r="L7698" i="68"/>
  <c r="K7698" i="68"/>
  <c r="J7698" i="68"/>
  <c r="A7698" i="68"/>
  <c r="L7697" i="68"/>
  <c r="K7697" i="68"/>
  <c r="J7697" i="68"/>
  <c r="A7697" i="68"/>
  <c r="K7696" i="68"/>
  <c r="J7696" i="68"/>
  <c r="L7696" i="68" s="1"/>
  <c r="A7696" i="68"/>
  <c r="K7695" i="68"/>
  <c r="L7695" i="68" s="1"/>
  <c r="J7695" i="68"/>
  <c r="A7695" i="68"/>
  <c r="K7694" i="68"/>
  <c r="J7694" i="68"/>
  <c r="L7694" i="68" s="1"/>
  <c r="A7694" i="68"/>
  <c r="K7693" i="68"/>
  <c r="J7693" i="68"/>
  <c r="A7693" i="68"/>
  <c r="K7692" i="68"/>
  <c r="J7692" i="68"/>
  <c r="L7692" i="68" s="1"/>
  <c r="A7692" i="68"/>
  <c r="L7691" i="68"/>
  <c r="K7691" i="68"/>
  <c r="J7691" i="68"/>
  <c r="A7691" i="68"/>
  <c r="L7690" i="68"/>
  <c r="K7690" i="68"/>
  <c r="J7690" i="68"/>
  <c r="A7690" i="68"/>
  <c r="L7689" i="68"/>
  <c r="K7689" i="68"/>
  <c r="J7689" i="68"/>
  <c r="A7689" i="68"/>
  <c r="K7688" i="68"/>
  <c r="J7688" i="68"/>
  <c r="L7688" i="68" s="1"/>
  <c r="A7688" i="68"/>
  <c r="K7687" i="68"/>
  <c r="L7687" i="68" s="1"/>
  <c r="J7687" i="68"/>
  <c r="A7687" i="68"/>
  <c r="K7686" i="68"/>
  <c r="J7686" i="68"/>
  <c r="L7686" i="68" s="1"/>
  <c r="A7686" i="68"/>
  <c r="K7685" i="68"/>
  <c r="J7685" i="68"/>
  <c r="A7685" i="68"/>
  <c r="K7684" i="68"/>
  <c r="J7684" i="68"/>
  <c r="L7684" i="68" s="1"/>
  <c r="A7684" i="68"/>
  <c r="L7683" i="68"/>
  <c r="K7683" i="68"/>
  <c r="J7683" i="68"/>
  <c r="A7683" i="68"/>
  <c r="L7682" i="68"/>
  <c r="K7682" i="68"/>
  <c r="J7682" i="68"/>
  <c r="A7682" i="68"/>
  <c r="L7681" i="68"/>
  <c r="K7681" i="68"/>
  <c r="J7681" i="68"/>
  <c r="A7681" i="68"/>
  <c r="K7680" i="68"/>
  <c r="J7680" i="68"/>
  <c r="L7680" i="68" s="1"/>
  <c r="A7680" i="68"/>
  <c r="K7679" i="68"/>
  <c r="L7679" i="68" s="1"/>
  <c r="J7679" i="68"/>
  <c r="A7679" i="68"/>
  <c r="K7678" i="68"/>
  <c r="J7678" i="68"/>
  <c r="L7678" i="68" s="1"/>
  <c r="A7678" i="68"/>
  <c r="K7677" i="68"/>
  <c r="J7677" i="68"/>
  <c r="A7677" i="68"/>
  <c r="K7676" i="68"/>
  <c r="J7676" i="68"/>
  <c r="L7676" i="68" s="1"/>
  <c r="A7676" i="68"/>
  <c r="L7675" i="68"/>
  <c r="K7675" i="68"/>
  <c r="J7675" i="68"/>
  <c r="A7675" i="68"/>
  <c r="L7674" i="68"/>
  <c r="K7674" i="68"/>
  <c r="J7674" i="68"/>
  <c r="A7674" i="68"/>
  <c r="L7673" i="68"/>
  <c r="K7673" i="68"/>
  <c r="J7673" i="68"/>
  <c r="A7673" i="68"/>
  <c r="L7672" i="68"/>
  <c r="K7672" i="68"/>
  <c r="J7672" i="68"/>
  <c r="A7672" i="68"/>
  <c r="K7671" i="68"/>
  <c r="L7671" i="68" s="1"/>
  <c r="J7671" i="68"/>
  <c r="A7671" i="68"/>
  <c r="K7670" i="68"/>
  <c r="J7670" i="68"/>
  <c r="L7670" i="68" s="1"/>
  <c r="A7670" i="68"/>
  <c r="K7669" i="68"/>
  <c r="J7669" i="68"/>
  <c r="A7669" i="68"/>
  <c r="K7668" i="68"/>
  <c r="J7668" i="68"/>
  <c r="L7668" i="68" s="1"/>
  <c r="A7668" i="68"/>
  <c r="L7667" i="68"/>
  <c r="K7667" i="68"/>
  <c r="J7667" i="68"/>
  <c r="A7667" i="68"/>
  <c r="L7666" i="68"/>
  <c r="K7666" i="68"/>
  <c r="J7666" i="68"/>
  <c r="A7666" i="68"/>
  <c r="L7665" i="68"/>
  <c r="K7665" i="68"/>
  <c r="J7665" i="68"/>
  <c r="A7665" i="68"/>
  <c r="L7664" i="68"/>
  <c r="K7664" i="68"/>
  <c r="J7664" i="68"/>
  <c r="A7664" i="68"/>
  <c r="K7663" i="68"/>
  <c r="J7663" i="68"/>
  <c r="A7663" i="68"/>
  <c r="K7662" i="68"/>
  <c r="J7662" i="68"/>
  <c r="L7662" i="68" s="1"/>
  <c r="A7662" i="68"/>
  <c r="L7661" i="68"/>
  <c r="K7661" i="68"/>
  <c r="J7661" i="68"/>
  <c r="A7661" i="68"/>
  <c r="K7660" i="68"/>
  <c r="J7660" i="68"/>
  <c r="L7660" i="68" s="1"/>
  <c r="A7660" i="68"/>
  <c r="K7659" i="68"/>
  <c r="J7659" i="68"/>
  <c r="L7659" i="68" s="1"/>
  <c r="A7659" i="68"/>
  <c r="K7658" i="68"/>
  <c r="J7658" i="68"/>
  <c r="L7658" i="68" s="1"/>
  <c r="A7658" i="68"/>
  <c r="K7657" i="68"/>
  <c r="J7657" i="68"/>
  <c r="A7657" i="68"/>
  <c r="K7656" i="68"/>
  <c r="J7656" i="68"/>
  <c r="L7656" i="68" s="1"/>
  <c r="A7656" i="68"/>
  <c r="K7655" i="68"/>
  <c r="L7655" i="68" s="1"/>
  <c r="J7655" i="68"/>
  <c r="A7655" i="68"/>
  <c r="L7654" i="68"/>
  <c r="K7654" i="68"/>
  <c r="J7654" i="68"/>
  <c r="A7654" i="68"/>
  <c r="L7653" i="68"/>
  <c r="K7653" i="68"/>
  <c r="J7653" i="68"/>
  <c r="A7653" i="68"/>
  <c r="K7652" i="68"/>
  <c r="J7652" i="68"/>
  <c r="L7652" i="68" s="1"/>
  <c r="A7652" i="68"/>
  <c r="K7651" i="68"/>
  <c r="J7651" i="68"/>
  <c r="L7651" i="68" s="1"/>
  <c r="A7651" i="68"/>
  <c r="K7650" i="68"/>
  <c r="J7650" i="68"/>
  <c r="L7650" i="68" s="1"/>
  <c r="A7650" i="68"/>
  <c r="K7649" i="68"/>
  <c r="J7649" i="68"/>
  <c r="L7649" i="68" s="1"/>
  <c r="A7649" i="68"/>
  <c r="K7648" i="68"/>
  <c r="J7648" i="68"/>
  <c r="L7648" i="68" s="1"/>
  <c r="A7648" i="68"/>
  <c r="K7647" i="68"/>
  <c r="L7647" i="68" s="1"/>
  <c r="J7647" i="68"/>
  <c r="A7647" i="68"/>
  <c r="L7646" i="68"/>
  <c r="K7646" i="68"/>
  <c r="J7646" i="68"/>
  <c r="A7646" i="68"/>
  <c r="L7645" i="68"/>
  <c r="K7645" i="68"/>
  <c r="J7645" i="68"/>
  <c r="A7645" i="68"/>
  <c r="K7644" i="68"/>
  <c r="J7644" i="68"/>
  <c r="L7644" i="68" s="1"/>
  <c r="A7644" i="68"/>
  <c r="K7643" i="68"/>
  <c r="J7643" i="68"/>
  <c r="L7643" i="68" s="1"/>
  <c r="A7643" i="68"/>
  <c r="K7642" i="68"/>
  <c r="J7642" i="68"/>
  <c r="L7642" i="68" s="1"/>
  <c r="A7642" i="68"/>
  <c r="K7641" i="68"/>
  <c r="J7641" i="68"/>
  <c r="A7641" i="68"/>
  <c r="K7640" i="68"/>
  <c r="J7640" i="68"/>
  <c r="L7640" i="68" s="1"/>
  <c r="A7640" i="68"/>
  <c r="K7639" i="68"/>
  <c r="L7639" i="68" s="1"/>
  <c r="J7639" i="68"/>
  <c r="A7639" i="68"/>
  <c r="L7638" i="68"/>
  <c r="K7638" i="68"/>
  <c r="J7638" i="68"/>
  <c r="A7638" i="68"/>
  <c r="L7637" i="68"/>
  <c r="K7637" i="68"/>
  <c r="J7637" i="68"/>
  <c r="A7637" i="68"/>
  <c r="K7636" i="68"/>
  <c r="J7636" i="68"/>
  <c r="L7636" i="68" s="1"/>
  <c r="A7636" i="68"/>
  <c r="K7635" i="68"/>
  <c r="J7635" i="68"/>
  <c r="L7635" i="68" s="1"/>
  <c r="A7635" i="68"/>
  <c r="K7634" i="68"/>
  <c r="J7634" i="68"/>
  <c r="L7634" i="68" s="1"/>
  <c r="A7634" i="68"/>
  <c r="K7633" i="68"/>
  <c r="J7633" i="68"/>
  <c r="L7633" i="68" s="1"/>
  <c r="A7633" i="68"/>
  <c r="K7632" i="68"/>
  <c r="J7632" i="68"/>
  <c r="L7632" i="68" s="1"/>
  <c r="A7632" i="68"/>
  <c r="K7631" i="68"/>
  <c r="L7631" i="68" s="1"/>
  <c r="J7631" i="68"/>
  <c r="A7631" i="68"/>
  <c r="L7630" i="68"/>
  <c r="K7630" i="68"/>
  <c r="J7630" i="68"/>
  <c r="A7630" i="68"/>
  <c r="L7629" i="68"/>
  <c r="K7629" i="68"/>
  <c r="J7629" i="68"/>
  <c r="A7629" i="68"/>
  <c r="K7628" i="68"/>
  <c r="J7628" i="68"/>
  <c r="L7628" i="68" s="1"/>
  <c r="A7628" i="68"/>
  <c r="K7627" i="68"/>
  <c r="J7627" i="68"/>
  <c r="L7627" i="68" s="1"/>
  <c r="A7627" i="68"/>
  <c r="K7626" i="68"/>
  <c r="J7626" i="68"/>
  <c r="L7626" i="68" s="1"/>
  <c r="A7626" i="68"/>
  <c r="K7625" i="68"/>
  <c r="J7625" i="68"/>
  <c r="L7625" i="68" s="1"/>
  <c r="A7625" i="68"/>
  <c r="K7624" i="68"/>
  <c r="J7624" i="68"/>
  <c r="L7624" i="68" s="1"/>
  <c r="A7624" i="68"/>
  <c r="K7623" i="68"/>
  <c r="L7623" i="68" s="1"/>
  <c r="J7623" i="68"/>
  <c r="A7623" i="68"/>
  <c r="L7622" i="68"/>
  <c r="K7622" i="68"/>
  <c r="J7622" i="68"/>
  <c r="A7622" i="68"/>
  <c r="L7621" i="68"/>
  <c r="K7621" i="68"/>
  <c r="J7621" i="68"/>
  <c r="A7621" i="68"/>
  <c r="L7620" i="68"/>
  <c r="K7620" i="68"/>
  <c r="J7620" i="68"/>
  <c r="A7620" i="68"/>
  <c r="K7619" i="68"/>
  <c r="J7619" i="68"/>
  <c r="L7619" i="68" s="1"/>
  <c r="A7619" i="68"/>
  <c r="K7618" i="68"/>
  <c r="J7618" i="68"/>
  <c r="L7618" i="68" s="1"/>
  <c r="A7618" i="68"/>
  <c r="K7617" i="68"/>
  <c r="J7617" i="68"/>
  <c r="A7617" i="68"/>
  <c r="K7616" i="68"/>
  <c r="J7616" i="68"/>
  <c r="L7616" i="68" s="1"/>
  <c r="A7616" i="68"/>
  <c r="K7615" i="68"/>
  <c r="L7615" i="68" s="1"/>
  <c r="J7615" i="68"/>
  <c r="A7615" i="68"/>
  <c r="L7614" i="68"/>
  <c r="K7614" i="68"/>
  <c r="J7614" i="68"/>
  <c r="A7614" i="68"/>
  <c r="L7613" i="68"/>
  <c r="K7613" i="68"/>
  <c r="J7613" i="68"/>
  <c r="A7613" i="68"/>
  <c r="K7612" i="68"/>
  <c r="J7612" i="68"/>
  <c r="L7612" i="68" s="1"/>
  <c r="A7612" i="68"/>
  <c r="K7611" i="68"/>
  <c r="J7611" i="68"/>
  <c r="L7611" i="68" s="1"/>
  <c r="A7611" i="68"/>
  <c r="K7610" i="68"/>
  <c r="J7610" i="68"/>
  <c r="L7610" i="68" s="1"/>
  <c r="A7610" i="68"/>
  <c r="K7609" i="68"/>
  <c r="J7609" i="68"/>
  <c r="L7609" i="68" s="1"/>
  <c r="A7609" i="68"/>
  <c r="K7608" i="68"/>
  <c r="J7608" i="68"/>
  <c r="A7608" i="68"/>
  <c r="K7607" i="68"/>
  <c r="L7607" i="68" s="1"/>
  <c r="J7607" i="68"/>
  <c r="A7607" i="68"/>
  <c r="L7606" i="68"/>
  <c r="K7606" i="68"/>
  <c r="J7606" i="68"/>
  <c r="A7606" i="68"/>
  <c r="L7605" i="68"/>
  <c r="K7605" i="68"/>
  <c r="J7605" i="68"/>
  <c r="A7605" i="68"/>
  <c r="K7604" i="68"/>
  <c r="J7604" i="68"/>
  <c r="L7604" i="68" s="1"/>
  <c r="A7604" i="68"/>
  <c r="K7603" i="68"/>
  <c r="J7603" i="68"/>
  <c r="L7603" i="68" s="1"/>
  <c r="A7603" i="68"/>
  <c r="K7602" i="68"/>
  <c r="J7602" i="68"/>
  <c r="L7602" i="68" s="1"/>
  <c r="A7602" i="68"/>
  <c r="K7601" i="68"/>
  <c r="J7601" i="68"/>
  <c r="L7601" i="68" s="1"/>
  <c r="A7601" i="68"/>
  <c r="K7600" i="68"/>
  <c r="J7600" i="68"/>
  <c r="A7600" i="68"/>
  <c r="K7599" i="68"/>
  <c r="L7599" i="68" s="1"/>
  <c r="J7599" i="68"/>
  <c r="A7599" i="68"/>
  <c r="L7598" i="68"/>
  <c r="K7598" i="68"/>
  <c r="J7598" i="68"/>
  <c r="A7598" i="68"/>
  <c r="L7597" i="68"/>
  <c r="K7597" i="68"/>
  <c r="J7597" i="68"/>
  <c r="A7597" i="68"/>
  <c r="K7596" i="68"/>
  <c r="J7596" i="68"/>
  <c r="L7596" i="68" s="1"/>
  <c r="A7596" i="68"/>
  <c r="K7595" i="68"/>
  <c r="J7595" i="68"/>
  <c r="L7595" i="68" s="1"/>
  <c r="A7595" i="68"/>
  <c r="K7594" i="68"/>
  <c r="J7594" i="68"/>
  <c r="L7594" i="68" s="1"/>
  <c r="A7594" i="68"/>
  <c r="K7593" i="68"/>
  <c r="J7593" i="68"/>
  <c r="L7593" i="68" s="1"/>
  <c r="A7593" i="68"/>
  <c r="K7592" i="68"/>
  <c r="J7592" i="68"/>
  <c r="A7592" i="68"/>
  <c r="K7591" i="68"/>
  <c r="L7591" i="68" s="1"/>
  <c r="J7591" i="68"/>
  <c r="A7591" i="68"/>
  <c r="L7590" i="68"/>
  <c r="K7590" i="68"/>
  <c r="J7590" i="68"/>
  <c r="A7590" i="68"/>
  <c r="L7589" i="68"/>
  <c r="K7589" i="68"/>
  <c r="J7589" i="68"/>
  <c r="A7589" i="68"/>
  <c r="K7588" i="68"/>
  <c r="J7588" i="68"/>
  <c r="L7588" i="68" s="1"/>
  <c r="A7588" i="68"/>
  <c r="K7587" i="68"/>
  <c r="J7587" i="68"/>
  <c r="L7587" i="68" s="1"/>
  <c r="A7587" i="68"/>
  <c r="K7586" i="68"/>
  <c r="J7586" i="68"/>
  <c r="L7586" i="68" s="1"/>
  <c r="A7586" i="68"/>
  <c r="K7585" i="68"/>
  <c r="J7585" i="68"/>
  <c r="A7585" i="68"/>
  <c r="K7584" i="68"/>
  <c r="J7584" i="68"/>
  <c r="A7584" i="68"/>
  <c r="K7583" i="68"/>
  <c r="L7583" i="68" s="1"/>
  <c r="J7583" i="68"/>
  <c r="A7583" i="68"/>
  <c r="L7582" i="68"/>
  <c r="K7582" i="68"/>
  <c r="J7582" i="68"/>
  <c r="A7582" i="68"/>
  <c r="L7581" i="68"/>
  <c r="K7581" i="68"/>
  <c r="J7581" i="68"/>
  <c r="A7581" i="68"/>
  <c r="L7580" i="68"/>
  <c r="K7580" i="68"/>
  <c r="J7580" i="68"/>
  <c r="A7580" i="68"/>
  <c r="K7579" i="68"/>
  <c r="J7579" i="68"/>
  <c r="L7579" i="68" s="1"/>
  <c r="A7579" i="68"/>
  <c r="K7578" i="68"/>
  <c r="J7578" i="68"/>
  <c r="L7578" i="68" s="1"/>
  <c r="A7578" i="68"/>
  <c r="K7577" i="68"/>
  <c r="J7577" i="68"/>
  <c r="A7577" i="68"/>
  <c r="K7576" i="68"/>
  <c r="J7576" i="68"/>
  <c r="A7576" i="68"/>
  <c r="K7575" i="68"/>
  <c r="L7575" i="68" s="1"/>
  <c r="J7575" i="68"/>
  <c r="A7575" i="68"/>
  <c r="L7574" i="68"/>
  <c r="K7574" i="68"/>
  <c r="J7574" i="68"/>
  <c r="A7574" i="68"/>
  <c r="L7573" i="68"/>
  <c r="K7573" i="68"/>
  <c r="J7573" i="68"/>
  <c r="A7573" i="68"/>
  <c r="K7572" i="68"/>
  <c r="J7572" i="68"/>
  <c r="L7572" i="68" s="1"/>
  <c r="A7572" i="68"/>
  <c r="K7571" i="68"/>
  <c r="J7571" i="68"/>
  <c r="L7571" i="68" s="1"/>
  <c r="A7571" i="68"/>
  <c r="K7570" i="68"/>
  <c r="J7570" i="68"/>
  <c r="L7570" i="68" s="1"/>
  <c r="A7570" i="68"/>
  <c r="K7569" i="68"/>
  <c r="J7569" i="68"/>
  <c r="L7569" i="68" s="1"/>
  <c r="A7569" i="68"/>
  <c r="K7568" i="68"/>
  <c r="J7568" i="68"/>
  <c r="A7568" i="68"/>
  <c r="K7567" i="68"/>
  <c r="L7567" i="68" s="1"/>
  <c r="J7567" i="68"/>
  <c r="A7567" i="68"/>
  <c r="K7566" i="68"/>
  <c r="L7566" i="68" s="1"/>
  <c r="J7566" i="68"/>
  <c r="A7566" i="68"/>
  <c r="L7565" i="68"/>
  <c r="K7565" i="68"/>
  <c r="J7565" i="68"/>
  <c r="A7565" i="68"/>
  <c r="K7564" i="68"/>
  <c r="J7564" i="68"/>
  <c r="L7564" i="68" s="1"/>
  <c r="A7564" i="68"/>
  <c r="K7563" i="68"/>
  <c r="J7563" i="68"/>
  <c r="L7563" i="68" s="1"/>
  <c r="A7563" i="68"/>
  <c r="K7562" i="68"/>
  <c r="J7562" i="68"/>
  <c r="L7562" i="68" s="1"/>
  <c r="A7562" i="68"/>
  <c r="K7561" i="68"/>
  <c r="J7561" i="68"/>
  <c r="L7561" i="68" s="1"/>
  <c r="A7561" i="68"/>
  <c r="K7560" i="68"/>
  <c r="J7560" i="68"/>
  <c r="A7560" i="68"/>
  <c r="K7559" i="68"/>
  <c r="L7559" i="68" s="1"/>
  <c r="J7559" i="68"/>
  <c r="A7559" i="68"/>
  <c r="K7558" i="68"/>
  <c r="L7558" i="68" s="1"/>
  <c r="J7558" i="68"/>
  <c r="A7558" i="68"/>
  <c r="L7557" i="68"/>
  <c r="K7557" i="68"/>
  <c r="J7557" i="68"/>
  <c r="A7557" i="68"/>
  <c r="K7556" i="68"/>
  <c r="J7556" i="68"/>
  <c r="L7556" i="68" s="1"/>
  <c r="A7556" i="68"/>
  <c r="K7555" i="68"/>
  <c r="J7555" i="68"/>
  <c r="L7555" i="68" s="1"/>
  <c r="A7555" i="68"/>
  <c r="K7554" i="68"/>
  <c r="J7554" i="68"/>
  <c r="L7554" i="68" s="1"/>
  <c r="A7554" i="68"/>
  <c r="K7553" i="68"/>
  <c r="J7553" i="68"/>
  <c r="L7553" i="68" s="1"/>
  <c r="A7553" i="68"/>
  <c r="K7552" i="68"/>
  <c r="J7552" i="68"/>
  <c r="A7552" i="68"/>
  <c r="K7551" i="68"/>
  <c r="L7551" i="68" s="1"/>
  <c r="J7551" i="68"/>
  <c r="A7551" i="68"/>
  <c r="K7550" i="68"/>
  <c r="L7550" i="68" s="1"/>
  <c r="J7550" i="68"/>
  <c r="A7550" i="68"/>
  <c r="L7549" i="68"/>
  <c r="K7549" i="68"/>
  <c r="J7549" i="68"/>
  <c r="A7549" i="68"/>
  <c r="K7548" i="68"/>
  <c r="J7548" i="68"/>
  <c r="L7548" i="68" s="1"/>
  <c r="A7548" i="68"/>
  <c r="K7547" i="68"/>
  <c r="J7547" i="68"/>
  <c r="L7547" i="68" s="1"/>
  <c r="A7547" i="68"/>
  <c r="K7546" i="68"/>
  <c r="J7546" i="68"/>
  <c r="L7546" i="68" s="1"/>
  <c r="A7546" i="68"/>
  <c r="K7545" i="68"/>
  <c r="J7545" i="68"/>
  <c r="L7545" i="68" s="1"/>
  <c r="A7545" i="68"/>
  <c r="K7544" i="68"/>
  <c r="J7544" i="68"/>
  <c r="A7544" i="68"/>
  <c r="K7543" i="68"/>
  <c r="L7543" i="68" s="1"/>
  <c r="J7543" i="68"/>
  <c r="A7543" i="68"/>
  <c r="L7542" i="68"/>
  <c r="K7542" i="68"/>
  <c r="J7542" i="68"/>
  <c r="A7542" i="68"/>
  <c r="L7541" i="68"/>
  <c r="K7541" i="68"/>
  <c r="J7541" i="68"/>
  <c r="A7541" i="68"/>
  <c r="K7540" i="68"/>
  <c r="J7540" i="68"/>
  <c r="L7540" i="68" s="1"/>
  <c r="A7540" i="68"/>
  <c r="K7539" i="68"/>
  <c r="J7539" i="68"/>
  <c r="L7539" i="68" s="1"/>
  <c r="A7539" i="68"/>
  <c r="K7538" i="68"/>
  <c r="J7538" i="68"/>
  <c r="L7538" i="68" s="1"/>
  <c r="A7538" i="68"/>
  <c r="K7537" i="68"/>
  <c r="J7537" i="68"/>
  <c r="L7537" i="68" s="1"/>
  <c r="A7537" i="68"/>
  <c r="K7536" i="68"/>
  <c r="J7536" i="68"/>
  <c r="A7536" i="68"/>
  <c r="K7535" i="68"/>
  <c r="L7535" i="68" s="1"/>
  <c r="J7535" i="68"/>
  <c r="A7535" i="68"/>
  <c r="L7534" i="68"/>
  <c r="K7534" i="68"/>
  <c r="J7534" i="68"/>
  <c r="A7534" i="68"/>
  <c r="L7533" i="68"/>
  <c r="K7533" i="68"/>
  <c r="J7533" i="68"/>
  <c r="A7533" i="68"/>
  <c r="K7532" i="68"/>
  <c r="J7532" i="68"/>
  <c r="L7532" i="68" s="1"/>
  <c r="A7532" i="68"/>
  <c r="K7531" i="68"/>
  <c r="J7531" i="68"/>
  <c r="L7531" i="68" s="1"/>
  <c r="A7531" i="68"/>
  <c r="K7530" i="68"/>
  <c r="J7530" i="68"/>
  <c r="L7530" i="68" s="1"/>
  <c r="A7530" i="68"/>
  <c r="K7529" i="68"/>
  <c r="J7529" i="68"/>
  <c r="L7529" i="68" s="1"/>
  <c r="A7529" i="68"/>
  <c r="K7528" i="68"/>
  <c r="J7528" i="68"/>
  <c r="A7528" i="68"/>
  <c r="K7527" i="68"/>
  <c r="L7527" i="68" s="1"/>
  <c r="J7527" i="68"/>
  <c r="A7527" i="68"/>
  <c r="L7526" i="68"/>
  <c r="K7526" i="68"/>
  <c r="J7526" i="68"/>
  <c r="A7526" i="68"/>
  <c r="L7525" i="68"/>
  <c r="K7525" i="68"/>
  <c r="J7525" i="68"/>
  <c r="A7525" i="68"/>
  <c r="K7524" i="68"/>
  <c r="J7524" i="68"/>
  <c r="L7524" i="68" s="1"/>
  <c r="A7524" i="68"/>
  <c r="K7523" i="68"/>
  <c r="J7523" i="68"/>
  <c r="L7523" i="68" s="1"/>
  <c r="A7523" i="68"/>
  <c r="K7522" i="68"/>
  <c r="J7522" i="68"/>
  <c r="L7522" i="68" s="1"/>
  <c r="A7522" i="68"/>
  <c r="K7521" i="68"/>
  <c r="J7521" i="68"/>
  <c r="L7521" i="68" s="1"/>
  <c r="A7521" i="68"/>
  <c r="K7520" i="68"/>
  <c r="J7520" i="68"/>
  <c r="A7520" i="68"/>
  <c r="K7519" i="68"/>
  <c r="L7519" i="68" s="1"/>
  <c r="J7519" i="68"/>
  <c r="A7519" i="68"/>
  <c r="L7518" i="68"/>
  <c r="K7518" i="68"/>
  <c r="J7518" i="68"/>
  <c r="A7518" i="68"/>
  <c r="L7517" i="68"/>
  <c r="K7517" i="68"/>
  <c r="J7517" i="68"/>
  <c r="A7517" i="68"/>
  <c r="K7516" i="68"/>
  <c r="J7516" i="68"/>
  <c r="L7516" i="68" s="1"/>
  <c r="A7516" i="68"/>
  <c r="K7515" i="68"/>
  <c r="J7515" i="68"/>
  <c r="L7515" i="68" s="1"/>
  <c r="A7515" i="68"/>
  <c r="K7514" i="68"/>
  <c r="J7514" i="68"/>
  <c r="L7514" i="68" s="1"/>
  <c r="A7514" i="68"/>
  <c r="K7513" i="68"/>
  <c r="J7513" i="68"/>
  <c r="L7513" i="68" s="1"/>
  <c r="A7513" i="68"/>
  <c r="K7512" i="68"/>
  <c r="J7512" i="68"/>
  <c r="A7512" i="68"/>
  <c r="L7511" i="68"/>
  <c r="K7511" i="68"/>
  <c r="J7511" i="68"/>
  <c r="A7511" i="68"/>
  <c r="K7510" i="68"/>
  <c r="L7510" i="68" s="1"/>
  <c r="J7510" i="68"/>
  <c r="A7510" i="68"/>
  <c r="K7509" i="68"/>
  <c r="J7509" i="68"/>
  <c r="L7509" i="68" s="1"/>
  <c r="A7509" i="68"/>
  <c r="L7508" i="68"/>
  <c r="K7508" i="68"/>
  <c r="J7508" i="68"/>
  <c r="A7508" i="68"/>
  <c r="L7507" i="68"/>
  <c r="K7507" i="68"/>
  <c r="J7507" i="68"/>
  <c r="A7507" i="68"/>
  <c r="L7506" i="68"/>
  <c r="K7506" i="68"/>
  <c r="J7506" i="68"/>
  <c r="A7506" i="68"/>
  <c r="K7505" i="68"/>
  <c r="J7505" i="68"/>
  <c r="A7505" i="68"/>
  <c r="K7504" i="68"/>
  <c r="J7504" i="68"/>
  <c r="A7504" i="68"/>
  <c r="L7503" i="68"/>
  <c r="K7503" i="68"/>
  <c r="J7503" i="68"/>
  <c r="A7503" i="68"/>
  <c r="K7502" i="68"/>
  <c r="L7502" i="68" s="1"/>
  <c r="J7502" i="68"/>
  <c r="A7502" i="68"/>
  <c r="L7501" i="68"/>
  <c r="K7501" i="68"/>
  <c r="J7501" i="68"/>
  <c r="A7501" i="68"/>
  <c r="L7500" i="68"/>
  <c r="K7500" i="68"/>
  <c r="J7500" i="68"/>
  <c r="A7500" i="68"/>
  <c r="L7499" i="68"/>
  <c r="K7499" i="68"/>
  <c r="J7499" i="68"/>
  <c r="A7499" i="68"/>
  <c r="L7498" i="68"/>
  <c r="K7498" i="68"/>
  <c r="J7498" i="68"/>
  <c r="A7498" i="68"/>
  <c r="K7497" i="68"/>
  <c r="J7497" i="68"/>
  <c r="A7497" i="68"/>
  <c r="K7496" i="68"/>
  <c r="J7496" i="68"/>
  <c r="A7496" i="68"/>
  <c r="L7495" i="68"/>
  <c r="K7495" i="68"/>
  <c r="J7495" i="68"/>
  <c r="A7495" i="68"/>
  <c r="K7494" i="68"/>
  <c r="L7494" i="68" s="1"/>
  <c r="J7494" i="68"/>
  <c r="A7494" i="68"/>
  <c r="K7493" i="68"/>
  <c r="J7493" i="68"/>
  <c r="L7493" i="68" s="1"/>
  <c r="A7493" i="68"/>
  <c r="L7492" i="68"/>
  <c r="K7492" i="68"/>
  <c r="J7492" i="68"/>
  <c r="A7492" i="68"/>
  <c r="L7491" i="68"/>
  <c r="K7491" i="68"/>
  <c r="J7491" i="68"/>
  <c r="A7491" i="68"/>
  <c r="L7490" i="68"/>
  <c r="K7490" i="68"/>
  <c r="J7490" i="68"/>
  <c r="A7490" i="68"/>
  <c r="K7489" i="68"/>
  <c r="J7489" i="68"/>
  <c r="A7489" i="68"/>
  <c r="K7488" i="68"/>
  <c r="J7488" i="68"/>
  <c r="A7488" i="68"/>
  <c r="L7487" i="68"/>
  <c r="K7487" i="68"/>
  <c r="J7487" i="68"/>
  <c r="A7487" i="68"/>
  <c r="K7486" i="68"/>
  <c r="L7486" i="68" s="1"/>
  <c r="J7486" i="68"/>
  <c r="A7486" i="68"/>
  <c r="L7485" i="68"/>
  <c r="K7485" i="68"/>
  <c r="J7485" i="68"/>
  <c r="A7485" i="68"/>
  <c r="L7484" i="68"/>
  <c r="K7484" i="68"/>
  <c r="J7484" i="68"/>
  <c r="A7484" i="68"/>
  <c r="L7483" i="68"/>
  <c r="K7483" i="68"/>
  <c r="J7483" i="68"/>
  <c r="A7483" i="68"/>
  <c r="L7482" i="68"/>
  <c r="K7482" i="68"/>
  <c r="J7482" i="68"/>
  <c r="A7482" i="68"/>
  <c r="K7481" i="68"/>
  <c r="J7481" i="68"/>
  <c r="A7481" i="68"/>
  <c r="K7480" i="68"/>
  <c r="J7480" i="68"/>
  <c r="A7480" i="68"/>
  <c r="L7479" i="68"/>
  <c r="K7479" i="68"/>
  <c r="J7479" i="68"/>
  <c r="A7479" i="68"/>
  <c r="K7478" i="68"/>
  <c r="L7478" i="68" s="1"/>
  <c r="J7478" i="68"/>
  <c r="A7478" i="68"/>
  <c r="L7477" i="68"/>
  <c r="K7477" i="68"/>
  <c r="J7477" i="68"/>
  <c r="A7477" i="68"/>
  <c r="L7476" i="68"/>
  <c r="K7476" i="68"/>
  <c r="J7476" i="68"/>
  <c r="A7476" i="68"/>
  <c r="L7475" i="68"/>
  <c r="K7475" i="68"/>
  <c r="J7475" i="68"/>
  <c r="A7475" i="68"/>
  <c r="L7474" i="68"/>
  <c r="K7474" i="68"/>
  <c r="J7474" i="68"/>
  <c r="A7474" i="68"/>
  <c r="K7473" i="68"/>
  <c r="J7473" i="68"/>
  <c r="L7473" i="68" s="1"/>
  <c r="A7473" i="68"/>
  <c r="K7472" i="68"/>
  <c r="J7472" i="68"/>
  <c r="A7472" i="68"/>
  <c r="K7471" i="68"/>
  <c r="J7471" i="68"/>
  <c r="L7471" i="68" s="1"/>
  <c r="A7471" i="68"/>
  <c r="K7470" i="68"/>
  <c r="L7470" i="68" s="1"/>
  <c r="J7470" i="68"/>
  <c r="A7470" i="68"/>
  <c r="L7469" i="68"/>
  <c r="K7469" i="68"/>
  <c r="J7469" i="68"/>
  <c r="A7469" i="68"/>
  <c r="K7468" i="68"/>
  <c r="J7468" i="68"/>
  <c r="L7468" i="68" s="1"/>
  <c r="A7468" i="68"/>
  <c r="K7467" i="68"/>
  <c r="J7467" i="68"/>
  <c r="L7467" i="68" s="1"/>
  <c r="A7467" i="68"/>
  <c r="L7466" i="68"/>
  <c r="K7466" i="68"/>
  <c r="J7466" i="68"/>
  <c r="A7466" i="68"/>
  <c r="K7465" i="68"/>
  <c r="J7465" i="68"/>
  <c r="L7465" i="68" s="1"/>
  <c r="A7465" i="68"/>
  <c r="K7464" i="68"/>
  <c r="J7464" i="68"/>
  <c r="L7464" i="68" s="1"/>
  <c r="A7464" i="68"/>
  <c r="L7463" i="68"/>
  <c r="K7463" i="68"/>
  <c r="J7463" i="68"/>
  <c r="A7463" i="68"/>
  <c r="L7462" i="68"/>
  <c r="K7462" i="68"/>
  <c r="J7462" i="68"/>
  <c r="A7462" i="68"/>
  <c r="L7461" i="68"/>
  <c r="K7461" i="68"/>
  <c r="J7461" i="68"/>
  <c r="A7461" i="68"/>
  <c r="L7460" i="68"/>
  <c r="K7460" i="68"/>
  <c r="J7460" i="68"/>
  <c r="A7460" i="68"/>
  <c r="L7459" i="68"/>
  <c r="K7459" i="68"/>
  <c r="J7459" i="68"/>
  <c r="A7459" i="68"/>
  <c r="L7458" i="68"/>
  <c r="K7458" i="68"/>
  <c r="J7458" i="68"/>
  <c r="A7458" i="68"/>
  <c r="K7457" i="68"/>
  <c r="J7457" i="68"/>
  <c r="L7457" i="68" s="1"/>
  <c r="A7457" i="68"/>
  <c r="K7456" i="68"/>
  <c r="J7456" i="68"/>
  <c r="A7456" i="68"/>
  <c r="L7455" i="68"/>
  <c r="K7455" i="68"/>
  <c r="J7455" i="68"/>
  <c r="A7455" i="68"/>
  <c r="L7454" i="68"/>
  <c r="K7454" i="68"/>
  <c r="J7454" i="68"/>
  <c r="A7454" i="68"/>
  <c r="L7453" i="68"/>
  <c r="K7453" i="68"/>
  <c r="J7453" i="68"/>
  <c r="A7453" i="68"/>
  <c r="K7452" i="68"/>
  <c r="J7452" i="68"/>
  <c r="L7452" i="68" s="1"/>
  <c r="A7452" i="68"/>
  <c r="K7451" i="68"/>
  <c r="J7451" i="68"/>
  <c r="L7451" i="68" s="1"/>
  <c r="A7451" i="68"/>
  <c r="K7450" i="68"/>
  <c r="L7450" i="68" s="1"/>
  <c r="J7450" i="68"/>
  <c r="A7450" i="68"/>
  <c r="K7449" i="68"/>
  <c r="J7449" i="68"/>
  <c r="L7449" i="68" s="1"/>
  <c r="A7449" i="68"/>
  <c r="K7448" i="68"/>
  <c r="J7448" i="68"/>
  <c r="L7448" i="68" s="1"/>
  <c r="A7448" i="68"/>
  <c r="K7447" i="68"/>
  <c r="J7447" i="68"/>
  <c r="L7447" i="68" s="1"/>
  <c r="A7447" i="68"/>
  <c r="L7446" i="68"/>
  <c r="K7446" i="68"/>
  <c r="J7446" i="68"/>
  <c r="A7446" i="68"/>
  <c r="L7445" i="68"/>
  <c r="K7445" i="68"/>
  <c r="J7445" i="68"/>
  <c r="A7445" i="68"/>
  <c r="K7444" i="68"/>
  <c r="J7444" i="68"/>
  <c r="L7444" i="68" s="1"/>
  <c r="A7444" i="68"/>
  <c r="K7443" i="68"/>
  <c r="J7443" i="68"/>
  <c r="L7443" i="68" s="1"/>
  <c r="A7443" i="68"/>
  <c r="K7442" i="68"/>
  <c r="L7442" i="68" s="1"/>
  <c r="J7442" i="68"/>
  <c r="A7442" i="68"/>
  <c r="K7441" i="68"/>
  <c r="J7441" i="68"/>
  <c r="L7441" i="68" s="1"/>
  <c r="A7441" i="68"/>
  <c r="K7440" i="68"/>
  <c r="J7440" i="68"/>
  <c r="L7440" i="68" s="1"/>
  <c r="A7440" i="68"/>
  <c r="K7439" i="68"/>
  <c r="J7439" i="68"/>
  <c r="L7439" i="68" s="1"/>
  <c r="A7439" i="68"/>
  <c r="K7438" i="68"/>
  <c r="L7438" i="68" s="1"/>
  <c r="J7438" i="68"/>
  <c r="A7438" i="68"/>
  <c r="L7437" i="68"/>
  <c r="K7437" i="68"/>
  <c r="J7437" i="68"/>
  <c r="A7437" i="68"/>
  <c r="L7436" i="68"/>
  <c r="K7436" i="68"/>
  <c r="J7436" i="68"/>
  <c r="A7436" i="68"/>
  <c r="L7435" i="68"/>
  <c r="K7435" i="68"/>
  <c r="J7435" i="68"/>
  <c r="A7435" i="68"/>
  <c r="K7434" i="68"/>
  <c r="L7434" i="68" s="1"/>
  <c r="J7434" i="68"/>
  <c r="A7434" i="68"/>
  <c r="K7433" i="68"/>
  <c r="J7433" i="68"/>
  <c r="L7433" i="68" s="1"/>
  <c r="A7433" i="68"/>
  <c r="K7432" i="68"/>
  <c r="J7432" i="68"/>
  <c r="L7432" i="68" s="1"/>
  <c r="A7432" i="68"/>
  <c r="K7431" i="68"/>
  <c r="L7431" i="68" s="1"/>
  <c r="J7431" i="68"/>
  <c r="A7431" i="68"/>
  <c r="L7430" i="68"/>
  <c r="K7430" i="68"/>
  <c r="J7430" i="68"/>
  <c r="A7430" i="68"/>
  <c r="L7429" i="68"/>
  <c r="K7429" i="68"/>
  <c r="J7429" i="68"/>
  <c r="A7429" i="68"/>
  <c r="K7428" i="68"/>
  <c r="J7428" i="68"/>
  <c r="L7428" i="68" s="1"/>
  <c r="A7428" i="68"/>
  <c r="L7427" i="68"/>
  <c r="K7427" i="68"/>
  <c r="J7427" i="68"/>
  <c r="A7427" i="68"/>
  <c r="L7426" i="68"/>
  <c r="K7426" i="68"/>
  <c r="J7426" i="68"/>
  <c r="A7426" i="68"/>
  <c r="K7425" i="68"/>
  <c r="J7425" i="68"/>
  <c r="L7425" i="68" s="1"/>
  <c r="A7425" i="68"/>
  <c r="K7424" i="68"/>
  <c r="J7424" i="68"/>
  <c r="L7424" i="68" s="1"/>
  <c r="A7424" i="68"/>
  <c r="L7423" i="68"/>
  <c r="K7423" i="68"/>
  <c r="J7423" i="68"/>
  <c r="A7423" i="68"/>
  <c r="K7422" i="68"/>
  <c r="J7422" i="68"/>
  <c r="L7422" i="68" s="1"/>
  <c r="A7422" i="68"/>
  <c r="L7421" i="68"/>
  <c r="K7421" i="68"/>
  <c r="J7421" i="68"/>
  <c r="A7421" i="68"/>
  <c r="L7420" i="68"/>
  <c r="K7420" i="68"/>
  <c r="J7420" i="68"/>
  <c r="A7420" i="68"/>
  <c r="K7419" i="68"/>
  <c r="J7419" i="68"/>
  <c r="L7419" i="68" s="1"/>
  <c r="A7419" i="68"/>
  <c r="L7418" i="68"/>
  <c r="K7418" i="68"/>
  <c r="J7418" i="68"/>
  <c r="A7418" i="68"/>
  <c r="K7417" i="68"/>
  <c r="J7417" i="68"/>
  <c r="L7417" i="68" s="1"/>
  <c r="A7417" i="68"/>
  <c r="K7416" i="68"/>
  <c r="J7416" i="68"/>
  <c r="L7416" i="68" s="1"/>
  <c r="A7416" i="68"/>
  <c r="L7415" i="68"/>
  <c r="K7415" i="68"/>
  <c r="J7415" i="68"/>
  <c r="A7415" i="68"/>
  <c r="K7414" i="68"/>
  <c r="J7414" i="68"/>
  <c r="L7414" i="68" s="1"/>
  <c r="A7414" i="68"/>
  <c r="L7413" i="68"/>
  <c r="K7413" i="68"/>
  <c r="J7413" i="68"/>
  <c r="A7413" i="68"/>
  <c r="L7412" i="68"/>
  <c r="K7412" i="68"/>
  <c r="J7412" i="68"/>
  <c r="A7412" i="68"/>
  <c r="K7411" i="68"/>
  <c r="J7411" i="68"/>
  <c r="L7411" i="68" s="1"/>
  <c r="A7411" i="68"/>
  <c r="L7410" i="68"/>
  <c r="K7410" i="68"/>
  <c r="J7410" i="68"/>
  <c r="A7410" i="68"/>
  <c r="K7409" i="68"/>
  <c r="J7409" i="68"/>
  <c r="L7409" i="68" s="1"/>
  <c r="A7409" i="68"/>
  <c r="K7408" i="68"/>
  <c r="J7408" i="68"/>
  <c r="L7408" i="68" s="1"/>
  <c r="A7408" i="68"/>
  <c r="K7407" i="68"/>
  <c r="L7407" i="68" s="1"/>
  <c r="J7407" i="68"/>
  <c r="A7407" i="68"/>
  <c r="K7406" i="68"/>
  <c r="J7406" i="68"/>
  <c r="L7406" i="68" s="1"/>
  <c r="A7406" i="68"/>
  <c r="L7405" i="68"/>
  <c r="K7405" i="68"/>
  <c r="J7405" i="68"/>
  <c r="A7405" i="68"/>
  <c r="L7404" i="68"/>
  <c r="K7404" i="68"/>
  <c r="J7404" i="68"/>
  <c r="A7404" i="68"/>
  <c r="K7403" i="68"/>
  <c r="J7403" i="68"/>
  <c r="L7403" i="68" s="1"/>
  <c r="A7403" i="68"/>
  <c r="L7402" i="68"/>
  <c r="K7402" i="68"/>
  <c r="J7402" i="68"/>
  <c r="A7402" i="68"/>
  <c r="K7401" i="68"/>
  <c r="J7401" i="68"/>
  <c r="L7401" i="68" s="1"/>
  <c r="A7401" i="68"/>
  <c r="K7400" i="68"/>
  <c r="J7400" i="68"/>
  <c r="L7400" i="68" s="1"/>
  <c r="A7400" i="68"/>
  <c r="K7399" i="68"/>
  <c r="L7399" i="68" s="1"/>
  <c r="J7399" i="68"/>
  <c r="A7399" i="68"/>
  <c r="K7398" i="68"/>
  <c r="J7398" i="68"/>
  <c r="L7398" i="68" s="1"/>
  <c r="A7398" i="68"/>
  <c r="L7397" i="68"/>
  <c r="K7397" i="68"/>
  <c r="J7397" i="68"/>
  <c r="A7397" i="68"/>
  <c r="L7396" i="68"/>
  <c r="K7396" i="68"/>
  <c r="J7396" i="68"/>
  <c r="A7396" i="68"/>
  <c r="K7395" i="68"/>
  <c r="J7395" i="68"/>
  <c r="L7395" i="68" s="1"/>
  <c r="A7395" i="68"/>
  <c r="L7394" i="68"/>
  <c r="K7394" i="68"/>
  <c r="J7394" i="68"/>
  <c r="A7394" i="68"/>
  <c r="K7393" i="68"/>
  <c r="J7393" i="68"/>
  <c r="L7393" i="68" s="1"/>
  <c r="A7393" i="68"/>
  <c r="K7392" i="68"/>
  <c r="J7392" i="68"/>
  <c r="L7392" i="68" s="1"/>
  <c r="A7392" i="68"/>
  <c r="K7391" i="68"/>
  <c r="L7391" i="68" s="1"/>
  <c r="J7391" i="68"/>
  <c r="A7391" i="68"/>
  <c r="K7390" i="68"/>
  <c r="J7390" i="68"/>
  <c r="L7390" i="68" s="1"/>
  <c r="A7390" i="68"/>
  <c r="L7389" i="68"/>
  <c r="K7389" i="68"/>
  <c r="J7389" i="68"/>
  <c r="A7389" i="68"/>
  <c r="L7388" i="68"/>
  <c r="K7388" i="68"/>
  <c r="J7388" i="68"/>
  <c r="A7388" i="68"/>
  <c r="K7387" i="68"/>
  <c r="J7387" i="68"/>
  <c r="L7387" i="68" s="1"/>
  <c r="A7387" i="68"/>
  <c r="L7386" i="68"/>
  <c r="K7386" i="68"/>
  <c r="J7386" i="68"/>
  <c r="A7386" i="68"/>
  <c r="K7385" i="68"/>
  <c r="J7385" i="68"/>
  <c r="L7385" i="68" s="1"/>
  <c r="A7385" i="68"/>
  <c r="K7384" i="68"/>
  <c r="J7384" i="68"/>
  <c r="L7384" i="68" s="1"/>
  <c r="A7384" i="68"/>
  <c r="K7383" i="68"/>
  <c r="L7383" i="68" s="1"/>
  <c r="J7383" i="68"/>
  <c r="A7383" i="68"/>
  <c r="K7382" i="68"/>
  <c r="J7382" i="68"/>
  <c r="L7382" i="68" s="1"/>
  <c r="A7382" i="68"/>
  <c r="L7381" i="68"/>
  <c r="K7381" i="68"/>
  <c r="J7381" i="68"/>
  <c r="A7381" i="68"/>
  <c r="L7380" i="68"/>
  <c r="K7380" i="68"/>
  <c r="J7380" i="68"/>
  <c r="A7380" i="68"/>
  <c r="K7379" i="68"/>
  <c r="J7379" i="68"/>
  <c r="L7379" i="68" s="1"/>
  <c r="A7379" i="68"/>
  <c r="L7378" i="68"/>
  <c r="K7378" i="68"/>
  <c r="J7378" i="68"/>
  <c r="A7378" i="68"/>
  <c r="K7377" i="68"/>
  <c r="J7377" i="68"/>
  <c r="L7377" i="68" s="1"/>
  <c r="A7377" i="68"/>
  <c r="K7376" i="68"/>
  <c r="J7376" i="68"/>
  <c r="L7376" i="68" s="1"/>
  <c r="A7376" i="68"/>
  <c r="K7375" i="68"/>
  <c r="L7375" i="68" s="1"/>
  <c r="J7375" i="68"/>
  <c r="A7375" i="68"/>
  <c r="K7374" i="68"/>
  <c r="J7374" i="68"/>
  <c r="L7374" i="68" s="1"/>
  <c r="A7374" i="68"/>
  <c r="L7373" i="68"/>
  <c r="K7373" i="68"/>
  <c r="J7373" i="68"/>
  <c r="A7373" i="68"/>
  <c r="L7372" i="68"/>
  <c r="K7372" i="68"/>
  <c r="J7372" i="68"/>
  <c r="A7372" i="68"/>
  <c r="K7371" i="68"/>
  <c r="J7371" i="68"/>
  <c r="L7371" i="68" s="1"/>
  <c r="A7371" i="68"/>
  <c r="L7370" i="68"/>
  <c r="K7370" i="68"/>
  <c r="J7370" i="68"/>
  <c r="A7370" i="68"/>
  <c r="K7369" i="68"/>
  <c r="J7369" i="68"/>
  <c r="L7369" i="68" s="1"/>
  <c r="A7369" i="68"/>
  <c r="K7368" i="68"/>
  <c r="J7368" i="68"/>
  <c r="L7368" i="68" s="1"/>
  <c r="A7368" i="68"/>
  <c r="K7367" i="68"/>
  <c r="L7367" i="68" s="1"/>
  <c r="J7367" i="68"/>
  <c r="A7367" i="68"/>
  <c r="K7366" i="68"/>
  <c r="J7366" i="68"/>
  <c r="L7366" i="68" s="1"/>
  <c r="A7366" i="68"/>
  <c r="L7365" i="68"/>
  <c r="K7365" i="68"/>
  <c r="J7365" i="68"/>
  <c r="A7365" i="68"/>
  <c r="L7364" i="68"/>
  <c r="K7364" i="68"/>
  <c r="J7364" i="68"/>
  <c r="A7364" i="68"/>
  <c r="K7363" i="68"/>
  <c r="J7363" i="68"/>
  <c r="L7363" i="68" s="1"/>
  <c r="A7363" i="68"/>
  <c r="L7362" i="68"/>
  <c r="K7362" i="68"/>
  <c r="J7362" i="68"/>
  <c r="A7362" i="68"/>
  <c r="K7361" i="68"/>
  <c r="J7361" i="68"/>
  <c r="L7361" i="68" s="1"/>
  <c r="A7361" i="68"/>
  <c r="K7360" i="68"/>
  <c r="J7360" i="68"/>
  <c r="L7360" i="68" s="1"/>
  <c r="A7360" i="68"/>
  <c r="K7359" i="68"/>
  <c r="L7359" i="68" s="1"/>
  <c r="J7359" i="68"/>
  <c r="A7359" i="68"/>
  <c r="K7358" i="68"/>
  <c r="J7358" i="68"/>
  <c r="L7358" i="68" s="1"/>
  <c r="A7358" i="68"/>
  <c r="L7357" i="68"/>
  <c r="K7357" i="68"/>
  <c r="J7357" i="68"/>
  <c r="A7357" i="68"/>
  <c r="L7356" i="68"/>
  <c r="K7356" i="68"/>
  <c r="J7356" i="68"/>
  <c r="A7356" i="68"/>
  <c r="L7355" i="68"/>
  <c r="K7355" i="68"/>
  <c r="J7355" i="68"/>
  <c r="A7355" i="68"/>
  <c r="L7354" i="68"/>
  <c r="K7354" i="68"/>
  <c r="J7354" i="68"/>
  <c r="A7354" i="68"/>
  <c r="K7353" i="68"/>
  <c r="J7353" i="68"/>
  <c r="L7353" i="68" s="1"/>
  <c r="A7353" i="68"/>
  <c r="K7352" i="68"/>
  <c r="J7352" i="68"/>
  <c r="L7352" i="68" s="1"/>
  <c r="A7352" i="68"/>
  <c r="K7351" i="68"/>
  <c r="L7351" i="68" s="1"/>
  <c r="J7351" i="68"/>
  <c r="A7351" i="68"/>
  <c r="K7350" i="68"/>
  <c r="J7350" i="68"/>
  <c r="L7350" i="68" s="1"/>
  <c r="A7350" i="68"/>
  <c r="L7349" i="68"/>
  <c r="K7349" i="68"/>
  <c r="J7349" i="68"/>
  <c r="A7349" i="68"/>
  <c r="L7348" i="68"/>
  <c r="K7348" i="68"/>
  <c r="J7348" i="68"/>
  <c r="A7348" i="68"/>
  <c r="L7347" i="68"/>
  <c r="K7347" i="68"/>
  <c r="J7347" i="68"/>
  <c r="A7347" i="68"/>
  <c r="L7346" i="68"/>
  <c r="K7346" i="68"/>
  <c r="J7346" i="68"/>
  <c r="A7346" i="68"/>
  <c r="K7345" i="68"/>
  <c r="J7345" i="68"/>
  <c r="L7345" i="68" s="1"/>
  <c r="A7345" i="68"/>
  <c r="K7344" i="68"/>
  <c r="J7344" i="68"/>
  <c r="L7344" i="68" s="1"/>
  <c r="A7344" i="68"/>
  <c r="K7343" i="68"/>
  <c r="L7343" i="68" s="1"/>
  <c r="J7343" i="68"/>
  <c r="A7343" i="68"/>
  <c r="K7342" i="68"/>
  <c r="J7342" i="68"/>
  <c r="L7342" i="68" s="1"/>
  <c r="A7342" i="68"/>
  <c r="L7341" i="68"/>
  <c r="K7341" i="68"/>
  <c r="J7341" i="68"/>
  <c r="A7341" i="68"/>
  <c r="L7340" i="68"/>
  <c r="K7340" i="68"/>
  <c r="J7340" i="68"/>
  <c r="A7340" i="68"/>
  <c r="K7339" i="68"/>
  <c r="J7339" i="68"/>
  <c r="L7339" i="68" s="1"/>
  <c r="A7339" i="68"/>
  <c r="L7338" i="68"/>
  <c r="K7338" i="68"/>
  <c r="J7338" i="68"/>
  <c r="A7338" i="68"/>
  <c r="K7337" i="68"/>
  <c r="J7337" i="68"/>
  <c r="L7337" i="68" s="1"/>
  <c r="A7337" i="68"/>
  <c r="K7336" i="68"/>
  <c r="J7336" i="68"/>
  <c r="L7336" i="68" s="1"/>
  <c r="A7336" i="68"/>
  <c r="K7335" i="68"/>
  <c r="L7335" i="68" s="1"/>
  <c r="J7335" i="68"/>
  <c r="A7335" i="68"/>
  <c r="K7334" i="68"/>
  <c r="J7334" i="68"/>
  <c r="L7334" i="68" s="1"/>
  <c r="A7334" i="68"/>
  <c r="K7333" i="68"/>
  <c r="J7333" i="68"/>
  <c r="L7333" i="68" s="1"/>
  <c r="A7333" i="68"/>
  <c r="L7332" i="68"/>
  <c r="K7332" i="68"/>
  <c r="J7332" i="68"/>
  <c r="A7332" i="68"/>
  <c r="K7331" i="68"/>
  <c r="J7331" i="68"/>
  <c r="L7331" i="68" s="1"/>
  <c r="A7331" i="68"/>
  <c r="L7330" i="68"/>
  <c r="K7330" i="68"/>
  <c r="J7330" i="68"/>
  <c r="A7330" i="68"/>
  <c r="K7329" i="68"/>
  <c r="J7329" i="68"/>
  <c r="L7329" i="68" s="1"/>
  <c r="A7329" i="68"/>
  <c r="K7328" i="68"/>
  <c r="J7328" i="68"/>
  <c r="L7328" i="68" s="1"/>
  <c r="A7328" i="68"/>
  <c r="K7327" i="68"/>
  <c r="L7327" i="68" s="1"/>
  <c r="J7327" i="68"/>
  <c r="A7327" i="68"/>
  <c r="K7326" i="68"/>
  <c r="J7326" i="68"/>
  <c r="L7326" i="68" s="1"/>
  <c r="A7326" i="68"/>
  <c r="K7325" i="68"/>
  <c r="J7325" i="68"/>
  <c r="L7325" i="68" s="1"/>
  <c r="A7325" i="68"/>
  <c r="L7324" i="68"/>
  <c r="K7324" i="68"/>
  <c r="J7324" i="68"/>
  <c r="A7324" i="68"/>
  <c r="K7323" i="68"/>
  <c r="J7323" i="68"/>
  <c r="L7323" i="68" s="1"/>
  <c r="A7323" i="68"/>
  <c r="L7322" i="68"/>
  <c r="K7322" i="68"/>
  <c r="J7322" i="68"/>
  <c r="A7322" i="68"/>
  <c r="K7321" i="68"/>
  <c r="J7321" i="68"/>
  <c r="L7321" i="68" s="1"/>
  <c r="A7321" i="68"/>
  <c r="K7320" i="68"/>
  <c r="J7320" i="68"/>
  <c r="L7320" i="68" s="1"/>
  <c r="A7320" i="68"/>
  <c r="K7319" i="68"/>
  <c r="L7319" i="68" s="1"/>
  <c r="J7319" i="68"/>
  <c r="A7319" i="68"/>
  <c r="L7318" i="68"/>
  <c r="K7318" i="68"/>
  <c r="J7318" i="68"/>
  <c r="A7318" i="68"/>
  <c r="K7317" i="68"/>
  <c r="L7317" i="68" s="1"/>
  <c r="J7317" i="68"/>
  <c r="A7317" i="68"/>
  <c r="K7316" i="68"/>
  <c r="J7316" i="68"/>
  <c r="L7316" i="68" s="1"/>
  <c r="A7316" i="68"/>
  <c r="K7315" i="68"/>
  <c r="L7315" i="68" s="1"/>
  <c r="J7315" i="68"/>
  <c r="A7315" i="68"/>
  <c r="K7314" i="68"/>
  <c r="J7314" i="68"/>
  <c r="A7314" i="68"/>
  <c r="K7313" i="68"/>
  <c r="J7313" i="68"/>
  <c r="L7313" i="68" s="1"/>
  <c r="A7313" i="68"/>
  <c r="L7312" i="68"/>
  <c r="K7312" i="68"/>
  <c r="J7312" i="68"/>
  <c r="A7312" i="68"/>
  <c r="K7311" i="68"/>
  <c r="L7311" i="68" s="1"/>
  <c r="J7311" i="68"/>
  <c r="A7311" i="68"/>
  <c r="K7310" i="68"/>
  <c r="J7310" i="68"/>
  <c r="L7310" i="68" s="1"/>
  <c r="A7310" i="68"/>
  <c r="K7309" i="68"/>
  <c r="L7309" i="68" s="1"/>
  <c r="J7309" i="68"/>
  <c r="A7309" i="68"/>
  <c r="K7308" i="68"/>
  <c r="J7308" i="68"/>
  <c r="L7308" i="68" s="1"/>
  <c r="A7308" i="68"/>
  <c r="K7307" i="68"/>
  <c r="L7307" i="68" s="1"/>
  <c r="J7307" i="68"/>
  <c r="A7307" i="68"/>
  <c r="K7306" i="68"/>
  <c r="J7306" i="68"/>
  <c r="A7306" i="68"/>
  <c r="K7305" i="68"/>
  <c r="J7305" i="68"/>
  <c r="L7305" i="68" s="1"/>
  <c r="A7305" i="68"/>
  <c r="L7304" i="68"/>
  <c r="K7304" i="68"/>
  <c r="J7304" i="68"/>
  <c r="A7304" i="68"/>
  <c r="K7303" i="68"/>
  <c r="L7303" i="68" s="1"/>
  <c r="J7303" i="68"/>
  <c r="A7303" i="68"/>
  <c r="K7302" i="68"/>
  <c r="J7302" i="68"/>
  <c r="L7302" i="68" s="1"/>
  <c r="A7302" i="68"/>
  <c r="K7301" i="68"/>
  <c r="L7301" i="68" s="1"/>
  <c r="J7301" i="68"/>
  <c r="A7301" i="68"/>
  <c r="K7300" i="68"/>
  <c r="J7300" i="68"/>
  <c r="L7300" i="68" s="1"/>
  <c r="A7300" i="68"/>
  <c r="K7299" i="68"/>
  <c r="L7299" i="68" s="1"/>
  <c r="J7299" i="68"/>
  <c r="A7299" i="68"/>
  <c r="K7298" i="68"/>
  <c r="J7298" i="68"/>
  <c r="L7298" i="68" s="1"/>
  <c r="A7298" i="68"/>
  <c r="K7297" i="68"/>
  <c r="J7297" i="68"/>
  <c r="L7297" i="68" s="1"/>
  <c r="A7297" i="68"/>
  <c r="L7296" i="68"/>
  <c r="K7296" i="68"/>
  <c r="J7296" i="68"/>
  <c r="A7296" i="68"/>
  <c r="K7295" i="68"/>
  <c r="L7295" i="68" s="1"/>
  <c r="J7295" i="68"/>
  <c r="A7295" i="68"/>
  <c r="K7294" i="68"/>
  <c r="J7294" i="68"/>
  <c r="L7294" i="68" s="1"/>
  <c r="A7294" i="68"/>
  <c r="K7293" i="68"/>
  <c r="L7293" i="68" s="1"/>
  <c r="J7293" i="68"/>
  <c r="A7293" i="68"/>
  <c r="K7292" i="68"/>
  <c r="J7292" i="68"/>
  <c r="L7292" i="68" s="1"/>
  <c r="A7292" i="68"/>
  <c r="K7291" i="68"/>
  <c r="L7291" i="68" s="1"/>
  <c r="J7291" i="68"/>
  <c r="A7291" i="68"/>
  <c r="K7290" i="68"/>
  <c r="J7290" i="68"/>
  <c r="L7290" i="68" s="1"/>
  <c r="A7290" i="68"/>
  <c r="K7289" i="68"/>
  <c r="J7289" i="68"/>
  <c r="L7289" i="68" s="1"/>
  <c r="A7289" i="68"/>
  <c r="L7288" i="68"/>
  <c r="K7288" i="68"/>
  <c r="J7288" i="68"/>
  <c r="A7288" i="68"/>
  <c r="K7287" i="68"/>
  <c r="L7287" i="68" s="1"/>
  <c r="J7287" i="68"/>
  <c r="A7287" i="68"/>
  <c r="L7286" i="68"/>
  <c r="K7286" i="68"/>
  <c r="J7286" i="68"/>
  <c r="A7286" i="68"/>
  <c r="K7285" i="68"/>
  <c r="L7285" i="68" s="1"/>
  <c r="J7285" i="68"/>
  <c r="A7285" i="68"/>
  <c r="K7284" i="68"/>
  <c r="J7284" i="68"/>
  <c r="L7284" i="68" s="1"/>
  <c r="A7284" i="68"/>
  <c r="K7283" i="68"/>
  <c r="L7283" i="68" s="1"/>
  <c r="J7283" i="68"/>
  <c r="A7283" i="68"/>
  <c r="K7282" i="68"/>
  <c r="J7282" i="68"/>
  <c r="A7282" i="68"/>
  <c r="K7281" i="68"/>
  <c r="J7281" i="68"/>
  <c r="L7281" i="68" s="1"/>
  <c r="A7281" i="68"/>
  <c r="L7280" i="68"/>
  <c r="K7280" i="68"/>
  <c r="J7280" i="68"/>
  <c r="A7280" i="68"/>
  <c r="L7279" i="68"/>
  <c r="K7279" i="68"/>
  <c r="J7279" i="68"/>
  <c r="A7279" i="68"/>
  <c r="K7278" i="68"/>
  <c r="J7278" i="68"/>
  <c r="L7278" i="68" s="1"/>
  <c r="A7278" i="68"/>
  <c r="K7277" i="68"/>
  <c r="L7277" i="68" s="1"/>
  <c r="J7277" i="68"/>
  <c r="A7277" i="68"/>
  <c r="K7276" i="68"/>
  <c r="J7276" i="68"/>
  <c r="L7276" i="68" s="1"/>
  <c r="A7276" i="68"/>
  <c r="K7275" i="68"/>
  <c r="L7275" i="68" s="1"/>
  <c r="J7275" i="68"/>
  <c r="A7275" i="68"/>
  <c r="K7274" i="68"/>
  <c r="J7274" i="68"/>
  <c r="L7274" i="68" s="1"/>
  <c r="A7274" i="68"/>
  <c r="K7273" i="68"/>
  <c r="J7273" i="68"/>
  <c r="L7273" i="68" s="1"/>
  <c r="A7273" i="68"/>
  <c r="L7272" i="68"/>
  <c r="K7272" i="68"/>
  <c r="J7272" i="68"/>
  <c r="A7272" i="68"/>
  <c r="L7271" i="68"/>
  <c r="K7271" i="68"/>
  <c r="J7271" i="68"/>
  <c r="A7271" i="68"/>
  <c r="K7270" i="68"/>
  <c r="J7270" i="68"/>
  <c r="L7270" i="68" s="1"/>
  <c r="A7270" i="68"/>
  <c r="K7269" i="68"/>
  <c r="L7269" i="68" s="1"/>
  <c r="J7269" i="68"/>
  <c r="A7269" i="68"/>
  <c r="K7268" i="68"/>
  <c r="J7268" i="68"/>
  <c r="L7268" i="68" s="1"/>
  <c r="A7268" i="68"/>
  <c r="K7267" i="68"/>
  <c r="L7267" i="68" s="1"/>
  <c r="J7267" i="68"/>
  <c r="A7267" i="68"/>
  <c r="K7266" i="68"/>
  <c r="J7266" i="68"/>
  <c r="A7266" i="68"/>
  <c r="K7265" i="68"/>
  <c r="J7265" i="68"/>
  <c r="L7265" i="68" s="1"/>
  <c r="A7265" i="68"/>
  <c r="L7264" i="68"/>
  <c r="K7264" i="68"/>
  <c r="J7264" i="68"/>
  <c r="A7264" i="68"/>
  <c r="L7263" i="68"/>
  <c r="K7263" i="68"/>
  <c r="J7263" i="68"/>
  <c r="A7263" i="68"/>
  <c r="L7262" i="68"/>
  <c r="K7262" i="68"/>
  <c r="J7262" i="68"/>
  <c r="A7262" i="68"/>
  <c r="K7261" i="68"/>
  <c r="L7261" i="68" s="1"/>
  <c r="J7261" i="68"/>
  <c r="A7261" i="68"/>
  <c r="K7260" i="68"/>
  <c r="J7260" i="68"/>
  <c r="L7260" i="68" s="1"/>
  <c r="A7260" i="68"/>
  <c r="K7259" i="68"/>
  <c r="L7259" i="68" s="1"/>
  <c r="J7259" i="68"/>
  <c r="A7259" i="68"/>
  <c r="K7258" i="68"/>
  <c r="J7258" i="68"/>
  <c r="A7258" i="68"/>
  <c r="K7257" i="68"/>
  <c r="J7257" i="68"/>
  <c r="L7257" i="68" s="1"/>
  <c r="A7257" i="68"/>
  <c r="K7256" i="68"/>
  <c r="J7256" i="68"/>
  <c r="L7256" i="68" s="1"/>
  <c r="A7256" i="68"/>
  <c r="L7255" i="68"/>
  <c r="K7255" i="68"/>
  <c r="J7255" i="68"/>
  <c r="A7255" i="68"/>
  <c r="K7254" i="68"/>
  <c r="J7254" i="68"/>
  <c r="L7254" i="68" s="1"/>
  <c r="A7254" i="68"/>
  <c r="K7253" i="68"/>
  <c r="L7253" i="68" s="1"/>
  <c r="J7253" i="68"/>
  <c r="A7253" i="68"/>
  <c r="K7252" i="68"/>
  <c r="J7252" i="68"/>
  <c r="L7252" i="68" s="1"/>
  <c r="A7252" i="68"/>
  <c r="K7251" i="68"/>
  <c r="L7251" i="68" s="1"/>
  <c r="J7251" i="68"/>
  <c r="A7251" i="68"/>
  <c r="K7250" i="68"/>
  <c r="J7250" i="68"/>
  <c r="L7250" i="68" s="1"/>
  <c r="A7250" i="68"/>
  <c r="K7249" i="68"/>
  <c r="J7249" i="68"/>
  <c r="L7249" i="68" s="1"/>
  <c r="A7249" i="68"/>
  <c r="K7248" i="68"/>
  <c r="J7248" i="68"/>
  <c r="L7248" i="68" s="1"/>
  <c r="A7248" i="68"/>
  <c r="L7247" i="68"/>
  <c r="K7247" i="68"/>
  <c r="J7247" i="68"/>
  <c r="A7247" i="68"/>
  <c r="K7246" i="68"/>
  <c r="J7246" i="68"/>
  <c r="L7246" i="68" s="1"/>
  <c r="A7246" i="68"/>
  <c r="K7245" i="68"/>
  <c r="L7245" i="68" s="1"/>
  <c r="J7245" i="68"/>
  <c r="A7245" i="68"/>
  <c r="K7244" i="68"/>
  <c r="J7244" i="68"/>
  <c r="L7244" i="68" s="1"/>
  <c r="A7244" i="68"/>
  <c r="K7243" i="68"/>
  <c r="L7243" i="68" s="1"/>
  <c r="J7243" i="68"/>
  <c r="A7243" i="68"/>
  <c r="K7242" i="68"/>
  <c r="J7242" i="68"/>
  <c r="A7242" i="68"/>
  <c r="K7241" i="68"/>
  <c r="J7241" i="68"/>
  <c r="L7241" i="68" s="1"/>
  <c r="A7241" i="68"/>
  <c r="L7240" i="68"/>
  <c r="K7240" i="68"/>
  <c r="J7240" i="68"/>
  <c r="A7240" i="68"/>
  <c r="L7239" i="68"/>
  <c r="K7239" i="68"/>
  <c r="J7239" i="68"/>
  <c r="A7239" i="68"/>
  <c r="L7238" i="68"/>
  <c r="K7238" i="68"/>
  <c r="J7238" i="68"/>
  <c r="A7238" i="68"/>
  <c r="K7237" i="68"/>
  <c r="L7237" i="68" s="1"/>
  <c r="J7237" i="68"/>
  <c r="A7237" i="68"/>
  <c r="K7236" i="68"/>
  <c r="J7236" i="68"/>
  <c r="L7236" i="68" s="1"/>
  <c r="A7236" i="68"/>
  <c r="K7235" i="68"/>
  <c r="L7235" i="68" s="1"/>
  <c r="J7235" i="68"/>
  <c r="A7235" i="68"/>
  <c r="K7234" i="68"/>
  <c r="J7234" i="68"/>
  <c r="A7234" i="68"/>
  <c r="K7233" i="68"/>
  <c r="J7233" i="68"/>
  <c r="L7233" i="68" s="1"/>
  <c r="A7233" i="68"/>
  <c r="L7232" i="68"/>
  <c r="K7232" i="68"/>
  <c r="J7232" i="68"/>
  <c r="A7232" i="68"/>
  <c r="L7231" i="68"/>
  <c r="K7231" i="68"/>
  <c r="J7231" i="68"/>
  <c r="A7231" i="68"/>
  <c r="L7230" i="68"/>
  <c r="K7230" i="68"/>
  <c r="J7230" i="68"/>
  <c r="A7230" i="68"/>
  <c r="K7229" i="68"/>
  <c r="L7229" i="68" s="1"/>
  <c r="J7229" i="68"/>
  <c r="A7229" i="68"/>
  <c r="K7228" i="68"/>
  <c r="J7228" i="68"/>
  <c r="L7228" i="68" s="1"/>
  <c r="A7228" i="68"/>
  <c r="L7227" i="68"/>
  <c r="K7227" i="68"/>
  <c r="J7227" i="68"/>
  <c r="A7227" i="68"/>
  <c r="K7226" i="68"/>
  <c r="L7226" i="68" s="1"/>
  <c r="J7226" i="68"/>
  <c r="A7226" i="68"/>
  <c r="L7225" i="68"/>
  <c r="K7225" i="68"/>
  <c r="J7225" i="68"/>
  <c r="A7225" i="68"/>
  <c r="K7224" i="68"/>
  <c r="J7224" i="68"/>
  <c r="A7224" i="68"/>
  <c r="K7223" i="68"/>
  <c r="J7223" i="68"/>
  <c r="L7223" i="68" s="1"/>
  <c r="A7223" i="68"/>
  <c r="K7222" i="68"/>
  <c r="L7222" i="68" s="1"/>
  <c r="J7222" i="68"/>
  <c r="A7222" i="68"/>
  <c r="L7221" i="68"/>
  <c r="K7221" i="68"/>
  <c r="J7221" i="68"/>
  <c r="A7221" i="68"/>
  <c r="K7220" i="68"/>
  <c r="J7220" i="68"/>
  <c r="A7220" i="68"/>
  <c r="K7219" i="68"/>
  <c r="J7219" i="68"/>
  <c r="L7219" i="68" s="1"/>
  <c r="A7219" i="68"/>
  <c r="K7218" i="68"/>
  <c r="L7218" i="68" s="1"/>
  <c r="J7218" i="68"/>
  <c r="A7218" i="68"/>
  <c r="K7217" i="68"/>
  <c r="J7217" i="68"/>
  <c r="L7217" i="68" s="1"/>
  <c r="A7217" i="68"/>
  <c r="K7216" i="68"/>
  <c r="J7216" i="68"/>
  <c r="A7216" i="68"/>
  <c r="L7215" i="68"/>
  <c r="K7215" i="68"/>
  <c r="J7215" i="68"/>
  <c r="A7215" i="68"/>
  <c r="K7214" i="68"/>
  <c r="L7214" i="68" s="1"/>
  <c r="J7214" i="68"/>
  <c r="A7214" i="68"/>
  <c r="K7213" i="68"/>
  <c r="J7213" i="68"/>
  <c r="L7213" i="68" s="1"/>
  <c r="A7213" i="68"/>
  <c r="K7212" i="68"/>
  <c r="J7212" i="68"/>
  <c r="A7212" i="68"/>
  <c r="L7211" i="68"/>
  <c r="K7211" i="68"/>
  <c r="J7211" i="68"/>
  <c r="A7211" i="68"/>
  <c r="K7210" i="68"/>
  <c r="L7210" i="68" s="1"/>
  <c r="J7210" i="68"/>
  <c r="A7210" i="68"/>
  <c r="K7209" i="68"/>
  <c r="J7209" i="68"/>
  <c r="L7209" i="68" s="1"/>
  <c r="A7209" i="68"/>
  <c r="K7208" i="68"/>
  <c r="J7208" i="68"/>
  <c r="A7208" i="68"/>
  <c r="L7207" i="68"/>
  <c r="K7207" i="68"/>
  <c r="J7207" i="68"/>
  <c r="A7207" i="68"/>
  <c r="K7206" i="68"/>
  <c r="L7206" i="68" s="1"/>
  <c r="J7206" i="68"/>
  <c r="A7206" i="68"/>
  <c r="K7205" i="68"/>
  <c r="J7205" i="68"/>
  <c r="L7205" i="68" s="1"/>
  <c r="A7205" i="68"/>
  <c r="K7204" i="68"/>
  <c r="J7204" i="68"/>
  <c r="A7204" i="68"/>
  <c r="L7203" i="68"/>
  <c r="K7203" i="68"/>
  <c r="J7203" i="68"/>
  <c r="A7203" i="68"/>
  <c r="K7202" i="68"/>
  <c r="L7202" i="68" s="1"/>
  <c r="J7202" i="68"/>
  <c r="A7202" i="68"/>
  <c r="K7201" i="68"/>
  <c r="J7201" i="68"/>
  <c r="L7201" i="68" s="1"/>
  <c r="A7201" i="68"/>
  <c r="K7200" i="68"/>
  <c r="J7200" i="68"/>
  <c r="A7200" i="68"/>
  <c r="L7199" i="68"/>
  <c r="K7199" i="68"/>
  <c r="J7199" i="68"/>
  <c r="A7199" i="68"/>
  <c r="K7198" i="68"/>
  <c r="L7198" i="68" s="1"/>
  <c r="J7198" i="68"/>
  <c r="A7198" i="68"/>
  <c r="K7197" i="68"/>
  <c r="J7197" i="68"/>
  <c r="L7197" i="68" s="1"/>
  <c r="A7197" i="68"/>
  <c r="K7196" i="68"/>
  <c r="J7196" i="68"/>
  <c r="A7196" i="68"/>
  <c r="L7195" i="68"/>
  <c r="K7195" i="68"/>
  <c r="J7195" i="68"/>
  <c r="A7195" i="68"/>
  <c r="K7194" i="68"/>
  <c r="L7194" i="68" s="1"/>
  <c r="J7194" i="68"/>
  <c r="A7194" i="68"/>
  <c r="K7193" i="68"/>
  <c r="J7193" i="68"/>
  <c r="L7193" i="68" s="1"/>
  <c r="A7193" i="68"/>
  <c r="K7192" i="68"/>
  <c r="J7192" i="68"/>
  <c r="A7192" i="68"/>
  <c r="L7191" i="68"/>
  <c r="K7191" i="68"/>
  <c r="J7191" i="68"/>
  <c r="A7191" i="68"/>
  <c r="K7190" i="68"/>
  <c r="L7190" i="68" s="1"/>
  <c r="J7190" i="68"/>
  <c r="A7190" i="68"/>
  <c r="K7189" i="68"/>
  <c r="J7189" i="68"/>
  <c r="L7189" i="68" s="1"/>
  <c r="A7189" i="68"/>
  <c r="K7188" i="68"/>
  <c r="J7188" i="68"/>
  <c r="A7188" i="68"/>
  <c r="L7187" i="68"/>
  <c r="K7187" i="68"/>
  <c r="J7187" i="68"/>
  <c r="A7187" i="68"/>
  <c r="K7186" i="68"/>
  <c r="L7186" i="68" s="1"/>
  <c r="J7186" i="68"/>
  <c r="A7186" i="68"/>
  <c r="K7185" i="68"/>
  <c r="J7185" i="68"/>
  <c r="L7185" i="68" s="1"/>
  <c r="A7185" i="68"/>
  <c r="K7184" i="68"/>
  <c r="J7184" i="68"/>
  <c r="A7184" i="68"/>
  <c r="L7183" i="68"/>
  <c r="K7183" i="68"/>
  <c r="J7183" i="68"/>
  <c r="A7183" i="68"/>
  <c r="K7182" i="68"/>
  <c r="L7182" i="68" s="1"/>
  <c r="J7182" i="68"/>
  <c r="A7182" i="68"/>
  <c r="K7181" i="68"/>
  <c r="J7181" i="68"/>
  <c r="L7181" i="68" s="1"/>
  <c r="A7181" i="68"/>
  <c r="K7180" i="68"/>
  <c r="J7180" i="68"/>
  <c r="A7180" i="68"/>
  <c r="L7179" i="68"/>
  <c r="K7179" i="68"/>
  <c r="J7179" i="68"/>
  <c r="A7179" i="68"/>
  <c r="K7178" i="68"/>
  <c r="L7178" i="68" s="1"/>
  <c r="J7178" i="68"/>
  <c r="A7178" i="68"/>
  <c r="K7177" i="68"/>
  <c r="J7177" i="68"/>
  <c r="L7177" i="68" s="1"/>
  <c r="A7177" i="68"/>
  <c r="K7176" i="68"/>
  <c r="J7176" i="68"/>
  <c r="A7176" i="68"/>
  <c r="L7175" i="68"/>
  <c r="K7175" i="68"/>
  <c r="J7175" i="68"/>
  <c r="A7175" i="68"/>
  <c r="K7174" i="68"/>
  <c r="L7174" i="68" s="1"/>
  <c r="J7174" i="68"/>
  <c r="A7174" i="68"/>
  <c r="K7173" i="68"/>
  <c r="J7173" i="68"/>
  <c r="L7173" i="68" s="1"/>
  <c r="A7173" i="68"/>
  <c r="K7172" i="68"/>
  <c r="J7172" i="68"/>
  <c r="A7172" i="68"/>
  <c r="L7171" i="68"/>
  <c r="K7171" i="68"/>
  <c r="J7171" i="68"/>
  <c r="A7171" i="68"/>
  <c r="K7170" i="68"/>
  <c r="L7170" i="68" s="1"/>
  <c r="J7170" i="68"/>
  <c r="A7170" i="68"/>
  <c r="K7169" i="68"/>
  <c r="J7169" i="68"/>
  <c r="L7169" i="68" s="1"/>
  <c r="A7169" i="68"/>
  <c r="K7168" i="68"/>
  <c r="J7168" i="68"/>
  <c r="A7168" i="68"/>
  <c r="L7167" i="68"/>
  <c r="K7167" i="68"/>
  <c r="J7167" i="68"/>
  <c r="A7167" i="68"/>
  <c r="K7166" i="68"/>
  <c r="L7166" i="68" s="1"/>
  <c r="J7166" i="68"/>
  <c r="A7166" i="68"/>
  <c r="K7165" i="68"/>
  <c r="J7165" i="68"/>
  <c r="L7165" i="68" s="1"/>
  <c r="A7165" i="68"/>
  <c r="K7164" i="68"/>
  <c r="J7164" i="68"/>
  <c r="A7164" i="68"/>
  <c r="K7163" i="68"/>
  <c r="J7163" i="68"/>
  <c r="L7163" i="68" s="1"/>
  <c r="A7163" i="68"/>
  <c r="K7162" i="68"/>
  <c r="L7162" i="68" s="1"/>
  <c r="J7162" i="68"/>
  <c r="A7162" i="68"/>
  <c r="K7161" i="68"/>
  <c r="J7161" i="68"/>
  <c r="L7161" i="68" s="1"/>
  <c r="A7161" i="68"/>
  <c r="K7160" i="68"/>
  <c r="J7160" i="68"/>
  <c r="L7160" i="68" s="1"/>
  <c r="A7160" i="68"/>
  <c r="K7159" i="68"/>
  <c r="J7159" i="68"/>
  <c r="L7159" i="68" s="1"/>
  <c r="A7159" i="68"/>
  <c r="K7158" i="68"/>
  <c r="L7158" i="68" s="1"/>
  <c r="J7158" i="68"/>
  <c r="A7158" i="68"/>
  <c r="K7157" i="68"/>
  <c r="J7157" i="68"/>
  <c r="L7157" i="68" s="1"/>
  <c r="A7157" i="68"/>
  <c r="K7156" i="68"/>
  <c r="J7156" i="68"/>
  <c r="A7156" i="68"/>
  <c r="K7155" i="68"/>
  <c r="J7155" i="68"/>
  <c r="L7155" i="68" s="1"/>
  <c r="A7155" i="68"/>
  <c r="K7154" i="68"/>
  <c r="L7154" i="68" s="1"/>
  <c r="J7154" i="68"/>
  <c r="A7154" i="68"/>
  <c r="L7153" i="68"/>
  <c r="K7153" i="68"/>
  <c r="J7153" i="68"/>
  <c r="A7153" i="68"/>
  <c r="K7152" i="68"/>
  <c r="J7152" i="68"/>
  <c r="L7152" i="68" s="1"/>
  <c r="A7152" i="68"/>
  <c r="L7151" i="68"/>
  <c r="K7151" i="68"/>
  <c r="J7151" i="68"/>
  <c r="A7151" i="68"/>
  <c r="K7150" i="68"/>
  <c r="L7150" i="68" s="1"/>
  <c r="J7150" i="68"/>
  <c r="A7150" i="68"/>
  <c r="K7149" i="68"/>
  <c r="J7149" i="68"/>
  <c r="L7149" i="68" s="1"/>
  <c r="A7149" i="68"/>
  <c r="K7148" i="68"/>
  <c r="J7148" i="68"/>
  <c r="A7148" i="68"/>
  <c r="K7147" i="68"/>
  <c r="J7147" i="68"/>
  <c r="L7147" i="68" s="1"/>
  <c r="A7147" i="68"/>
  <c r="K7146" i="68"/>
  <c r="L7146" i="68" s="1"/>
  <c r="J7146" i="68"/>
  <c r="A7146" i="68"/>
  <c r="L7145" i="68"/>
  <c r="K7145" i="68"/>
  <c r="J7145" i="68"/>
  <c r="A7145" i="68"/>
  <c r="K7144" i="68"/>
  <c r="J7144" i="68"/>
  <c r="L7144" i="68" s="1"/>
  <c r="A7144" i="68"/>
  <c r="L7143" i="68"/>
  <c r="K7143" i="68"/>
  <c r="J7143" i="68"/>
  <c r="A7143" i="68"/>
  <c r="K7142" i="68"/>
  <c r="L7142" i="68" s="1"/>
  <c r="J7142" i="68"/>
  <c r="A7142" i="68"/>
  <c r="K7141" i="68"/>
  <c r="J7141" i="68"/>
  <c r="L7141" i="68" s="1"/>
  <c r="A7141" i="68"/>
  <c r="K7140" i="68"/>
  <c r="J7140" i="68"/>
  <c r="A7140" i="68"/>
  <c r="K7139" i="68"/>
  <c r="J7139" i="68"/>
  <c r="L7139" i="68" s="1"/>
  <c r="A7139" i="68"/>
  <c r="K7138" i="68"/>
  <c r="L7138" i="68" s="1"/>
  <c r="J7138" i="68"/>
  <c r="A7138" i="68"/>
  <c r="L7137" i="68"/>
  <c r="K7137" i="68"/>
  <c r="J7137" i="68"/>
  <c r="A7137" i="68"/>
  <c r="K7136" i="68"/>
  <c r="J7136" i="68"/>
  <c r="L7136" i="68" s="1"/>
  <c r="A7136" i="68"/>
  <c r="K7135" i="68"/>
  <c r="J7135" i="68"/>
  <c r="L7135" i="68" s="1"/>
  <c r="A7135" i="68"/>
  <c r="K7134" i="68"/>
  <c r="L7134" i="68" s="1"/>
  <c r="J7134" i="68"/>
  <c r="A7134" i="68"/>
  <c r="K7133" i="68"/>
  <c r="J7133" i="68"/>
  <c r="L7133" i="68" s="1"/>
  <c r="A7133" i="68"/>
  <c r="K7132" i="68"/>
  <c r="J7132" i="68"/>
  <c r="A7132" i="68"/>
  <c r="K7131" i="68"/>
  <c r="J7131" i="68"/>
  <c r="L7131" i="68" s="1"/>
  <c r="A7131" i="68"/>
  <c r="L7130" i="68"/>
  <c r="K7130" i="68"/>
  <c r="J7130" i="68"/>
  <c r="A7130" i="68"/>
  <c r="K7129" i="68"/>
  <c r="J7129" i="68"/>
  <c r="A7129" i="68"/>
  <c r="K7128" i="68"/>
  <c r="J7128" i="68"/>
  <c r="L7128" i="68" s="1"/>
  <c r="A7128" i="68"/>
  <c r="L7127" i="68"/>
  <c r="K7127" i="68"/>
  <c r="J7127" i="68"/>
  <c r="A7127" i="68"/>
  <c r="L7126" i="68"/>
  <c r="K7126" i="68"/>
  <c r="J7126" i="68"/>
  <c r="A7126" i="68"/>
  <c r="K7125" i="68"/>
  <c r="L7125" i="68" s="1"/>
  <c r="J7125" i="68"/>
  <c r="A7125" i="68"/>
  <c r="K7124" i="68"/>
  <c r="J7124" i="68"/>
  <c r="L7124" i="68" s="1"/>
  <c r="A7124" i="68"/>
  <c r="L7123" i="68"/>
  <c r="K7123" i="68"/>
  <c r="J7123" i="68"/>
  <c r="A7123" i="68"/>
  <c r="L7122" i="68"/>
  <c r="K7122" i="68"/>
  <c r="J7122" i="68"/>
  <c r="A7122" i="68"/>
  <c r="K7121" i="68"/>
  <c r="J7121" i="68"/>
  <c r="L7121" i="68" s="1"/>
  <c r="A7121" i="68"/>
  <c r="K7120" i="68"/>
  <c r="J7120" i="68"/>
  <c r="A7120" i="68"/>
  <c r="L7119" i="68"/>
  <c r="K7119" i="68"/>
  <c r="J7119" i="68"/>
  <c r="A7119" i="68"/>
  <c r="L7118" i="68"/>
  <c r="K7118" i="68"/>
  <c r="J7118" i="68"/>
  <c r="A7118" i="68"/>
  <c r="K7117" i="68"/>
  <c r="L7117" i="68" s="1"/>
  <c r="J7117" i="68"/>
  <c r="A7117" i="68"/>
  <c r="K7116" i="68"/>
  <c r="J7116" i="68"/>
  <c r="L7116" i="68" s="1"/>
  <c r="A7116" i="68"/>
  <c r="L7115" i="68"/>
  <c r="K7115" i="68"/>
  <c r="J7115" i="68"/>
  <c r="A7115" i="68"/>
  <c r="L7114" i="68"/>
  <c r="K7114" i="68"/>
  <c r="J7114" i="68"/>
  <c r="A7114" i="68"/>
  <c r="K7113" i="68"/>
  <c r="J7113" i="68"/>
  <c r="A7113" i="68"/>
  <c r="K7112" i="68"/>
  <c r="J7112" i="68"/>
  <c r="L7112" i="68" s="1"/>
  <c r="A7112" i="68"/>
  <c r="L7111" i="68"/>
  <c r="K7111" i="68"/>
  <c r="J7111" i="68"/>
  <c r="A7111" i="68"/>
  <c r="L7110" i="68"/>
  <c r="K7110" i="68"/>
  <c r="J7110" i="68"/>
  <c r="A7110" i="68"/>
  <c r="K7109" i="68"/>
  <c r="L7109" i="68" s="1"/>
  <c r="J7109" i="68"/>
  <c r="A7109" i="68"/>
  <c r="K7108" i="68"/>
  <c r="J7108" i="68"/>
  <c r="L7108" i="68" s="1"/>
  <c r="A7108" i="68"/>
  <c r="L7107" i="68"/>
  <c r="K7107" i="68"/>
  <c r="J7107" i="68"/>
  <c r="A7107" i="68"/>
  <c r="L7106" i="68"/>
  <c r="K7106" i="68"/>
  <c r="J7106" i="68"/>
  <c r="A7106" i="68"/>
  <c r="K7105" i="68"/>
  <c r="J7105" i="68"/>
  <c r="L7105" i="68" s="1"/>
  <c r="A7105" i="68"/>
  <c r="K7104" i="68"/>
  <c r="J7104" i="68"/>
  <c r="A7104" i="68"/>
  <c r="L7103" i="68"/>
  <c r="K7103" i="68"/>
  <c r="J7103" i="68"/>
  <c r="A7103" i="68"/>
  <c r="L7102" i="68"/>
  <c r="K7102" i="68"/>
  <c r="J7102" i="68"/>
  <c r="A7102" i="68"/>
  <c r="K7101" i="68"/>
  <c r="L7101" i="68" s="1"/>
  <c r="J7101" i="68"/>
  <c r="A7101" i="68"/>
  <c r="L7100" i="68"/>
  <c r="K7100" i="68"/>
  <c r="J7100" i="68"/>
  <c r="A7100" i="68"/>
  <c r="K7099" i="68"/>
  <c r="J7099" i="68"/>
  <c r="L7099" i="68" s="1"/>
  <c r="A7099" i="68"/>
  <c r="K7098" i="68"/>
  <c r="L7098" i="68" s="1"/>
  <c r="J7098" i="68"/>
  <c r="A7098" i="68"/>
  <c r="L7097" i="68"/>
  <c r="K7097" i="68"/>
  <c r="J7097" i="68"/>
  <c r="A7097" i="68"/>
  <c r="K7096" i="68"/>
  <c r="J7096" i="68"/>
  <c r="A7096" i="68"/>
  <c r="K7095" i="68"/>
  <c r="J7095" i="68"/>
  <c r="L7095" i="68" s="1"/>
  <c r="A7095" i="68"/>
  <c r="K7094" i="68"/>
  <c r="L7094" i="68" s="1"/>
  <c r="J7094" i="68"/>
  <c r="A7094" i="68"/>
  <c r="K7093" i="68"/>
  <c r="L7093" i="68" s="1"/>
  <c r="J7093" i="68"/>
  <c r="A7093" i="68"/>
  <c r="L7092" i="68"/>
  <c r="K7092" i="68"/>
  <c r="J7092" i="68"/>
  <c r="A7092" i="68"/>
  <c r="L7091" i="68"/>
  <c r="K7091" i="68"/>
  <c r="J7091" i="68"/>
  <c r="A7091" i="68"/>
  <c r="L7090" i="68"/>
  <c r="K7090" i="68"/>
  <c r="J7090" i="68"/>
  <c r="A7090" i="68"/>
  <c r="K7089" i="68"/>
  <c r="J7089" i="68"/>
  <c r="A7089" i="68"/>
  <c r="K7088" i="68"/>
  <c r="J7088" i="68"/>
  <c r="L7088" i="68" s="1"/>
  <c r="A7088" i="68"/>
  <c r="K7087" i="68"/>
  <c r="L7087" i="68" s="1"/>
  <c r="J7087" i="68"/>
  <c r="A7087" i="68"/>
  <c r="K7086" i="68"/>
  <c r="J7086" i="68"/>
  <c r="A7086" i="68"/>
  <c r="K7085" i="68"/>
  <c r="L7085" i="68" s="1"/>
  <c r="J7085" i="68"/>
  <c r="A7085" i="68"/>
  <c r="K7084" i="68"/>
  <c r="J7084" i="68"/>
  <c r="L7084" i="68" s="1"/>
  <c r="A7084" i="68"/>
  <c r="K7083" i="68"/>
  <c r="J7083" i="68"/>
  <c r="L7083" i="68" s="1"/>
  <c r="A7083" i="68"/>
  <c r="L7082" i="68"/>
  <c r="K7082" i="68"/>
  <c r="J7082" i="68"/>
  <c r="A7082" i="68"/>
  <c r="K7081" i="68"/>
  <c r="J7081" i="68"/>
  <c r="A7081" i="68"/>
  <c r="L7080" i="68"/>
  <c r="K7080" i="68"/>
  <c r="J7080" i="68"/>
  <c r="A7080" i="68"/>
  <c r="K7079" i="68"/>
  <c r="L7079" i="68" s="1"/>
  <c r="J7079" i="68"/>
  <c r="A7079" i="68"/>
  <c r="K7078" i="68"/>
  <c r="J7078" i="68"/>
  <c r="L7078" i="68" s="1"/>
  <c r="A7078" i="68"/>
  <c r="K7077" i="68"/>
  <c r="L7077" i="68" s="1"/>
  <c r="J7077" i="68"/>
  <c r="A7077" i="68"/>
  <c r="L7076" i="68"/>
  <c r="K7076" i="68"/>
  <c r="J7076" i="68"/>
  <c r="A7076" i="68"/>
  <c r="L7075" i="68"/>
  <c r="K7075" i="68"/>
  <c r="J7075" i="68"/>
  <c r="A7075" i="68"/>
  <c r="L7074" i="68"/>
  <c r="K7074" i="68"/>
  <c r="J7074" i="68"/>
  <c r="A7074" i="68"/>
  <c r="K7073" i="68"/>
  <c r="J7073" i="68"/>
  <c r="A7073" i="68"/>
  <c r="K7072" i="68"/>
  <c r="J7072" i="68"/>
  <c r="L7072" i="68" s="1"/>
  <c r="A7072" i="68"/>
  <c r="K7071" i="68"/>
  <c r="L7071" i="68" s="1"/>
  <c r="J7071" i="68"/>
  <c r="A7071" i="68"/>
  <c r="K7070" i="68"/>
  <c r="J7070" i="68"/>
  <c r="L7070" i="68" s="1"/>
  <c r="A7070" i="68"/>
  <c r="K7069" i="68"/>
  <c r="L7069" i="68" s="1"/>
  <c r="J7069" i="68"/>
  <c r="A7069" i="68"/>
  <c r="K7068" i="68"/>
  <c r="J7068" i="68"/>
  <c r="L7068" i="68" s="1"/>
  <c r="A7068" i="68"/>
  <c r="K7067" i="68"/>
  <c r="J7067" i="68"/>
  <c r="L7067" i="68" s="1"/>
  <c r="A7067" i="68"/>
  <c r="L7066" i="68"/>
  <c r="K7066" i="68"/>
  <c r="J7066" i="68"/>
  <c r="A7066" i="68"/>
  <c r="K7065" i="68"/>
  <c r="J7065" i="68"/>
  <c r="A7065" i="68"/>
  <c r="L7064" i="68"/>
  <c r="K7064" i="68"/>
  <c r="J7064" i="68"/>
  <c r="A7064" i="68"/>
  <c r="K7063" i="68"/>
  <c r="L7063" i="68" s="1"/>
  <c r="J7063" i="68"/>
  <c r="A7063" i="68"/>
  <c r="K7062" i="68"/>
  <c r="J7062" i="68"/>
  <c r="L7062" i="68" s="1"/>
  <c r="A7062" i="68"/>
  <c r="K7061" i="68"/>
  <c r="L7061" i="68" s="1"/>
  <c r="J7061" i="68"/>
  <c r="A7061" i="68"/>
  <c r="L7060" i="68"/>
  <c r="K7060" i="68"/>
  <c r="J7060" i="68"/>
  <c r="A7060" i="68"/>
  <c r="K7059" i="68"/>
  <c r="L7059" i="68" s="1"/>
  <c r="J7059" i="68"/>
  <c r="A7059" i="68"/>
  <c r="L7058" i="68"/>
  <c r="K7058" i="68"/>
  <c r="J7058" i="68"/>
  <c r="A7058" i="68"/>
  <c r="K7057" i="68"/>
  <c r="J7057" i="68"/>
  <c r="A7057" i="68"/>
  <c r="L7056" i="68"/>
  <c r="K7056" i="68"/>
  <c r="J7056" i="68"/>
  <c r="A7056" i="68"/>
  <c r="K7055" i="68"/>
  <c r="L7055" i="68" s="1"/>
  <c r="J7055" i="68"/>
  <c r="A7055" i="68"/>
  <c r="K7054" i="68"/>
  <c r="J7054" i="68"/>
  <c r="L7054" i="68" s="1"/>
  <c r="A7054" i="68"/>
  <c r="L7053" i="68"/>
  <c r="K7053" i="68"/>
  <c r="J7053" i="68"/>
  <c r="A7053" i="68"/>
  <c r="L7052" i="68"/>
  <c r="K7052" i="68"/>
  <c r="J7052" i="68"/>
  <c r="A7052" i="68"/>
  <c r="K7051" i="68"/>
  <c r="L7051" i="68" s="1"/>
  <c r="J7051" i="68"/>
  <c r="A7051" i="68"/>
  <c r="L7050" i="68"/>
  <c r="K7050" i="68"/>
  <c r="J7050" i="68"/>
  <c r="A7050" i="68"/>
  <c r="K7049" i="68"/>
  <c r="J7049" i="68"/>
  <c r="A7049" i="68"/>
  <c r="L7048" i="68"/>
  <c r="K7048" i="68"/>
  <c r="J7048" i="68"/>
  <c r="A7048" i="68"/>
  <c r="K7047" i="68"/>
  <c r="L7047" i="68" s="1"/>
  <c r="J7047" i="68"/>
  <c r="A7047" i="68"/>
  <c r="K7046" i="68"/>
  <c r="J7046" i="68"/>
  <c r="L7046" i="68" s="1"/>
  <c r="A7046" i="68"/>
  <c r="L7045" i="68"/>
  <c r="K7045" i="68"/>
  <c r="J7045" i="68"/>
  <c r="A7045" i="68"/>
  <c r="L7044" i="68"/>
  <c r="K7044" i="68"/>
  <c r="J7044" i="68"/>
  <c r="A7044" i="68"/>
  <c r="K7043" i="68"/>
  <c r="L7043" i="68" s="1"/>
  <c r="J7043" i="68"/>
  <c r="A7043" i="68"/>
  <c r="L7042" i="68"/>
  <c r="K7042" i="68"/>
  <c r="J7042" i="68"/>
  <c r="A7042" i="68"/>
  <c r="K7041" i="68"/>
  <c r="J7041" i="68"/>
  <c r="A7041" i="68"/>
  <c r="L7040" i="68"/>
  <c r="K7040" i="68"/>
  <c r="J7040" i="68"/>
  <c r="A7040" i="68"/>
  <c r="K7039" i="68"/>
  <c r="L7039" i="68" s="1"/>
  <c r="J7039" i="68"/>
  <c r="A7039" i="68"/>
  <c r="K7038" i="68"/>
  <c r="J7038" i="68"/>
  <c r="L7038" i="68" s="1"/>
  <c r="A7038" i="68"/>
  <c r="L7037" i="68"/>
  <c r="K7037" i="68"/>
  <c r="J7037" i="68"/>
  <c r="A7037" i="68"/>
  <c r="L7036" i="68"/>
  <c r="K7036" i="68"/>
  <c r="J7036" i="68"/>
  <c r="A7036" i="68"/>
  <c r="K7035" i="68"/>
  <c r="L7035" i="68" s="1"/>
  <c r="J7035" i="68"/>
  <c r="A7035" i="68"/>
  <c r="L7034" i="68"/>
  <c r="K7034" i="68"/>
  <c r="J7034" i="68"/>
  <c r="A7034" i="68"/>
  <c r="K7033" i="68"/>
  <c r="J7033" i="68"/>
  <c r="A7033" i="68"/>
  <c r="L7032" i="68"/>
  <c r="K7032" i="68"/>
  <c r="J7032" i="68"/>
  <c r="A7032" i="68"/>
  <c r="K7031" i="68"/>
  <c r="L7031" i="68" s="1"/>
  <c r="J7031" i="68"/>
  <c r="A7031" i="68"/>
  <c r="K7030" i="68"/>
  <c r="J7030" i="68"/>
  <c r="A7030" i="68"/>
  <c r="L7029" i="68"/>
  <c r="K7029" i="68"/>
  <c r="J7029" i="68"/>
  <c r="A7029" i="68"/>
  <c r="K7028" i="68"/>
  <c r="J7028" i="68"/>
  <c r="L7028" i="68" s="1"/>
  <c r="A7028" i="68"/>
  <c r="K7027" i="68"/>
  <c r="J7027" i="68"/>
  <c r="A7027" i="68"/>
  <c r="L7026" i="68"/>
  <c r="K7026" i="68"/>
  <c r="J7026" i="68"/>
  <c r="A7026" i="68"/>
  <c r="K7025" i="68"/>
  <c r="J7025" i="68"/>
  <c r="A7025" i="68"/>
  <c r="L7024" i="68"/>
  <c r="K7024" i="68"/>
  <c r="J7024" i="68"/>
  <c r="A7024" i="68"/>
  <c r="K7023" i="68"/>
  <c r="L7023" i="68" s="1"/>
  <c r="J7023" i="68"/>
  <c r="A7023" i="68"/>
  <c r="K7022" i="68"/>
  <c r="J7022" i="68"/>
  <c r="A7022" i="68"/>
  <c r="L7021" i="68"/>
  <c r="K7021" i="68"/>
  <c r="J7021" i="68"/>
  <c r="A7021" i="68"/>
  <c r="K7020" i="68"/>
  <c r="J7020" i="68"/>
  <c r="L7020" i="68" s="1"/>
  <c r="A7020" i="68"/>
  <c r="L7019" i="68"/>
  <c r="K7019" i="68"/>
  <c r="J7019" i="68"/>
  <c r="A7019" i="68"/>
  <c r="L7018" i="68"/>
  <c r="K7018" i="68"/>
  <c r="J7018" i="68"/>
  <c r="A7018" i="68"/>
  <c r="K7017" i="68"/>
  <c r="J7017" i="68"/>
  <c r="A7017" i="68"/>
  <c r="L7016" i="68"/>
  <c r="K7016" i="68"/>
  <c r="J7016" i="68"/>
  <c r="A7016" i="68"/>
  <c r="K7015" i="68"/>
  <c r="L7015" i="68" s="1"/>
  <c r="J7015" i="68"/>
  <c r="A7015" i="68"/>
  <c r="K7014" i="68"/>
  <c r="J7014" i="68"/>
  <c r="A7014" i="68"/>
  <c r="L7013" i="68"/>
  <c r="K7013" i="68"/>
  <c r="J7013" i="68"/>
  <c r="A7013" i="68"/>
  <c r="K7012" i="68"/>
  <c r="J7012" i="68"/>
  <c r="L7012" i="68" s="1"/>
  <c r="A7012" i="68"/>
  <c r="K7011" i="68"/>
  <c r="J7011" i="68"/>
  <c r="L7011" i="68" s="1"/>
  <c r="A7011" i="68"/>
  <c r="L7010" i="68"/>
  <c r="K7010" i="68"/>
  <c r="J7010" i="68"/>
  <c r="A7010" i="68"/>
  <c r="K7009" i="68"/>
  <c r="J7009" i="68"/>
  <c r="A7009" i="68"/>
  <c r="L7008" i="68"/>
  <c r="K7008" i="68"/>
  <c r="J7008" i="68"/>
  <c r="A7008" i="68"/>
  <c r="K7007" i="68"/>
  <c r="L7007" i="68" s="1"/>
  <c r="J7007" i="68"/>
  <c r="A7007" i="68"/>
  <c r="K7006" i="68"/>
  <c r="J7006" i="68"/>
  <c r="A7006" i="68"/>
  <c r="L7005" i="68"/>
  <c r="K7005" i="68"/>
  <c r="J7005" i="68"/>
  <c r="A7005" i="68"/>
  <c r="K7004" i="68"/>
  <c r="J7004" i="68"/>
  <c r="L7004" i="68" s="1"/>
  <c r="A7004" i="68"/>
  <c r="L7003" i="68"/>
  <c r="K7003" i="68"/>
  <c r="J7003" i="68"/>
  <c r="A7003" i="68"/>
  <c r="L7002" i="68"/>
  <c r="K7002" i="68"/>
  <c r="J7002" i="68"/>
  <c r="A7002" i="68"/>
  <c r="K7001" i="68"/>
  <c r="J7001" i="68"/>
  <c r="A7001" i="68"/>
  <c r="L7000" i="68"/>
  <c r="K7000" i="68"/>
  <c r="J7000" i="68"/>
  <c r="A7000" i="68"/>
  <c r="K6999" i="68"/>
  <c r="L6999" i="68" s="1"/>
  <c r="J6999" i="68"/>
  <c r="A6999" i="68"/>
  <c r="K6998" i="68"/>
  <c r="J6998" i="68"/>
  <c r="A6998" i="68"/>
  <c r="L6997" i="68"/>
  <c r="K6997" i="68"/>
  <c r="J6997" i="68"/>
  <c r="A6997" i="68"/>
  <c r="K6996" i="68"/>
  <c r="J6996" i="68"/>
  <c r="L6996" i="68" s="1"/>
  <c r="A6996" i="68"/>
  <c r="K6995" i="68"/>
  <c r="J6995" i="68"/>
  <c r="A6995" i="68"/>
  <c r="L6994" i="68"/>
  <c r="K6994" i="68"/>
  <c r="J6994" i="68"/>
  <c r="A6994" i="68"/>
  <c r="K6993" i="68"/>
  <c r="J6993" i="68"/>
  <c r="A6993" i="68"/>
  <c r="L6992" i="68"/>
  <c r="K6992" i="68"/>
  <c r="J6992" i="68"/>
  <c r="A6992" i="68"/>
  <c r="K6991" i="68"/>
  <c r="L6991" i="68" s="1"/>
  <c r="J6991" i="68"/>
  <c r="A6991" i="68"/>
  <c r="K6990" i="68"/>
  <c r="J6990" i="68"/>
  <c r="A6990" i="68"/>
  <c r="L6989" i="68"/>
  <c r="K6989" i="68"/>
  <c r="J6989" i="68"/>
  <c r="A6989" i="68"/>
  <c r="L6988" i="68"/>
  <c r="K6988" i="68"/>
  <c r="J6988" i="68"/>
  <c r="A6988" i="68"/>
  <c r="L6987" i="68"/>
  <c r="K6987" i="68"/>
  <c r="J6987" i="68"/>
  <c r="A6987" i="68"/>
  <c r="L6986" i="68"/>
  <c r="K6986" i="68"/>
  <c r="J6986" i="68"/>
  <c r="A6986" i="68"/>
  <c r="K6985" i="68"/>
  <c r="J6985" i="68"/>
  <c r="A6985" i="68"/>
  <c r="L6984" i="68"/>
  <c r="K6984" i="68"/>
  <c r="J6984" i="68"/>
  <c r="A6984" i="68"/>
  <c r="K6983" i="68"/>
  <c r="L6983" i="68" s="1"/>
  <c r="J6983" i="68"/>
  <c r="A6983" i="68"/>
  <c r="K6982" i="68"/>
  <c r="J6982" i="68"/>
  <c r="A6982" i="68"/>
  <c r="L6981" i="68"/>
  <c r="K6981" i="68"/>
  <c r="J6981" i="68"/>
  <c r="A6981" i="68"/>
  <c r="K6980" i="68"/>
  <c r="J6980" i="68"/>
  <c r="L6980" i="68" s="1"/>
  <c r="A6980" i="68"/>
  <c r="K6979" i="68"/>
  <c r="J6979" i="68"/>
  <c r="L6979" i="68" s="1"/>
  <c r="A6979" i="68"/>
  <c r="L6978" i="68"/>
  <c r="K6978" i="68"/>
  <c r="J6978" i="68"/>
  <c r="A6978" i="68"/>
  <c r="K6977" i="68"/>
  <c r="J6977" i="68"/>
  <c r="A6977" i="68"/>
  <c r="L6976" i="68"/>
  <c r="K6976" i="68"/>
  <c r="J6976" i="68"/>
  <c r="A6976" i="68"/>
  <c r="K6975" i="68"/>
  <c r="L6975" i="68" s="1"/>
  <c r="J6975" i="68"/>
  <c r="A6975" i="68"/>
  <c r="K6974" i="68"/>
  <c r="J6974" i="68"/>
  <c r="A6974" i="68"/>
  <c r="L6973" i="68"/>
  <c r="K6973" i="68"/>
  <c r="J6973" i="68"/>
  <c r="A6973" i="68"/>
  <c r="L6972" i="68"/>
  <c r="K6972" i="68"/>
  <c r="J6972" i="68"/>
  <c r="A6972" i="68"/>
  <c r="L6971" i="68"/>
  <c r="K6971" i="68"/>
  <c r="J6971" i="68"/>
  <c r="A6971" i="68"/>
  <c r="L6970" i="68"/>
  <c r="K6970" i="68"/>
  <c r="J6970" i="68"/>
  <c r="A6970" i="68"/>
  <c r="K6969" i="68"/>
  <c r="J6969" i="68"/>
  <c r="A6969" i="68"/>
  <c r="K6968" i="68"/>
  <c r="J6968" i="68"/>
  <c r="L6968" i="68" s="1"/>
  <c r="A6968" i="68"/>
  <c r="K6967" i="68"/>
  <c r="L6967" i="68" s="1"/>
  <c r="J6967" i="68"/>
  <c r="A6967" i="68"/>
  <c r="K6966" i="68"/>
  <c r="J6966" i="68"/>
  <c r="A6966" i="68"/>
  <c r="L6965" i="68"/>
  <c r="K6965" i="68"/>
  <c r="J6965" i="68"/>
  <c r="A6965" i="68"/>
  <c r="K6964" i="68"/>
  <c r="J6964" i="68"/>
  <c r="L6964" i="68" s="1"/>
  <c r="A6964" i="68"/>
  <c r="K6963" i="68"/>
  <c r="J6963" i="68"/>
  <c r="L6963" i="68" s="1"/>
  <c r="A6963" i="68"/>
  <c r="L6962" i="68"/>
  <c r="K6962" i="68"/>
  <c r="J6962" i="68"/>
  <c r="A6962" i="68"/>
  <c r="K6961" i="68"/>
  <c r="J6961" i="68"/>
  <c r="A6961" i="68"/>
  <c r="L6960" i="68"/>
  <c r="K6960" i="68"/>
  <c r="J6960" i="68"/>
  <c r="A6960" i="68"/>
  <c r="K6959" i="68"/>
  <c r="L6959" i="68" s="1"/>
  <c r="J6959" i="68"/>
  <c r="A6959" i="68"/>
  <c r="K6958" i="68"/>
  <c r="J6958" i="68"/>
  <c r="A6958" i="68"/>
  <c r="L6957" i="68"/>
  <c r="K6957" i="68"/>
  <c r="J6957" i="68"/>
  <c r="A6957" i="68"/>
  <c r="L6956" i="68"/>
  <c r="K6956" i="68"/>
  <c r="J6956" i="68"/>
  <c r="A6956" i="68"/>
  <c r="L6955" i="68"/>
  <c r="K6955" i="68"/>
  <c r="J6955" i="68"/>
  <c r="A6955" i="68"/>
  <c r="L6954" i="68"/>
  <c r="K6954" i="68"/>
  <c r="J6954" i="68"/>
  <c r="A6954" i="68"/>
  <c r="K6953" i="68"/>
  <c r="J6953" i="68"/>
  <c r="A6953" i="68"/>
  <c r="K6952" i="68"/>
  <c r="J6952" i="68"/>
  <c r="L6952" i="68" s="1"/>
  <c r="A6952" i="68"/>
  <c r="K6951" i="68"/>
  <c r="L6951" i="68" s="1"/>
  <c r="J6951" i="68"/>
  <c r="A6951" i="68"/>
  <c r="K6950" i="68"/>
  <c r="J6950" i="68"/>
  <c r="A6950" i="68"/>
  <c r="L6949" i="68"/>
  <c r="K6949" i="68"/>
  <c r="J6949" i="68"/>
  <c r="A6949" i="68"/>
  <c r="K6948" i="68"/>
  <c r="J6948" i="68"/>
  <c r="L6948" i="68" s="1"/>
  <c r="A6948" i="68"/>
  <c r="K6947" i="68"/>
  <c r="J6947" i="68"/>
  <c r="L6947" i="68" s="1"/>
  <c r="A6947" i="68"/>
  <c r="L6946" i="68"/>
  <c r="K6946" i="68"/>
  <c r="J6946" i="68"/>
  <c r="A6946" i="68"/>
  <c r="K6945" i="68"/>
  <c r="J6945" i="68"/>
  <c r="A6945" i="68"/>
  <c r="L6944" i="68"/>
  <c r="K6944" i="68"/>
  <c r="J6944" i="68"/>
  <c r="A6944" i="68"/>
  <c r="K6943" i="68"/>
  <c r="L6943" i="68" s="1"/>
  <c r="J6943" i="68"/>
  <c r="A6943" i="68"/>
  <c r="K6942" i="68"/>
  <c r="J6942" i="68"/>
  <c r="A6942" i="68"/>
  <c r="L6941" i="68"/>
  <c r="K6941" i="68"/>
  <c r="J6941" i="68"/>
  <c r="A6941" i="68"/>
  <c r="L6940" i="68"/>
  <c r="K6940" i="68"/>
  <c r="J6940" i="68"/>
  <c r="A6940" i="68"/>
  <c r="K6939" i="68"/>
  <c r="J6939" i="68"/>
  <c r="L6939" i="68" s="1"/>
  <c r="A6939" i="68"/>
  <c r="L6938" i="68"/>
  <c r="K6938" i="68"/>
  <c r="J6938" i="68"/>
  <c r="A6938" i="68"/>
  <c r="K6937" i="68"/>
  <c r="J6937" i="68"/>
  <c r="A6937" i="68"/>
  <c r="K6936" i="68"/>
  <c r="J6936" i="68"/>
  <c r="L6936" i="68" s="1"/>
  <c r="A6936" i="68"/>
  <c r="K6935" i="68"/>
  <c r="L6935" i="68" s="1"/>
  <c r="J6935" i="68"/>
  <c r="A6935" i="68"/>
  <c r="K6934" i="68"/>
  <c r="J6934" i="68"/>
  <c r="A6934" i="68"/>
  <c r="L6933" i="68"/>
  <c r="K6933" i="68"/>
  <c r="J6933" i="68"/>
  <c r="A6933" i="68"/>
  <c r="K6932" i="68"/>
  <c r="J6932" i="68"/>
  <c r="L6932" i="68" s="1"/>
  <c r="A6932" i="68"/>
  <c r="K6931" i="68"/>
  <c r="J6931" i="68"/>
  <c r="L6931" i="68" s="1"/>
  <c r="A6931" i="68"/>
  <c r="L6930" i="68"/>
  <c r="K6930" i="68"/>
  <c r="J6930" i="68"/>
  <c r="A6930" i="68"/>
  <c r="K6929" i="68"/>
  <c r="J6929" i="68"/>
  <c r="A6929" i="68"/>
  <c r="L6928" i="68"/>
  <c r="K6928" i="68"/>
  <c r="J6928" i="68"/>
  <c r="A6928" i="68"/>
  <c r="K6927" i="68"/>
  <c r="L6927" i="68" s="1"/>
  <c r="J6927" i="68"/>
  <c r="A6927" i="68"/>
  <c r="K6926" i="68"/>
  <c r="J6926" i="68"/>
  <c r="A6926" i="68"/>
  <c r="L6925" i="68"/>
  <c r="K6925" i="68"/>
  <c r="J6925" i="68"/>
  <c r="A6925" i="68"/>
  <c r="L6924" i="68"/>
  <c r="K6924" i="68"/>
  <c r="J6924" i="68"/>
  <c r="A6924" i="68"/>
  <c r="L6923" i="68"/>
  <c r="K6923" i="68"/>
  <c r="J6923" i="68"/>
  <c r="A6923" i="68"/>
  <c r="L6922" i="68"/>
  <c r="K6922" i="68"/>
  <c r="J6922" i="68"/>
  <c r="A6922" i="68"/>
  <c r="K6921" i="68"/>
  <c r="J6921" i="68"/>
  <c r="A6921" i="68"/>
  <c r="K6920" i="68"/>
  <c r="J6920" i="68"/>
  <c r="L6920" i="68" s="1"/>
  <c r="A6920" i="68"/>
  <c r="L6919" i="68"/>
  <c r="K6919" i="68"/>
  <c r="J6919" i="68"/>
  <c r="A6919" i="68"/>
  <c r="K6918" i="68"/>
  <c r="J6918" i="68"/>
  <c r="L6918" i="68" s="1"/>
  <c r="A6918" i="68"/>
  <c r="L6917" i="68"/>
  <c r="K6917" i="68"/>
  <c r="J6917" i="68"/>
  <c r="A6917" i="68"/>
  <c r="K6916" i="68"/>
  <c r="J6916" i="68"/>
  <c r="L6916" i="68" s="1"/>
  <c r="A6916" i="68"/>
  <c r="K6915" i="68"/>
  <c r="J6915" i="68"/>
  <c r="L6915" i="68" s="1"/>
  <c r="A6915" i="68"/>
  <c r="K6914" i="68"/>
  <c r="J6914" i="68"/>
  <c r="L6914" i="68" s="1"/>
  <c r="A6914" i="68"/>
  <c r="K6913" i="68"/>
  <c r="J6913" i="68"/>
  <c r="L6913" i="68" s="1"/>
  <c r="A6913" i="68"/>
  <c r="K6912" i="68"/>
  <c r="J6912" i="68"/>
  <c r="L6912" i="68" s="1"/>
  <c r="A6912" i="68"/>
  <c r="L6911" i="68"/>
  <c r="K6911" i="68"/>
  <c r="J6911" i="68"/>
  <c r="A6911" i="68"/>
  <c r="K6910" i="68"/>
  <c r="L6910" i="68" s="1"/>
  <c r="J6910" i="68"/>
  <c r="A6910" i="68"/>
  <c r="K6909" i="68"/>
  <c r="J6909" i="68"/>
  <c r="A6909" i="68"/>
  <c r="K6908" i="68"/>
  <c r="J6908" i="68"/>
  <c r="L6908" i="68" s="1"/>
  <c r="A6908" i="68"/>
  <c r="L6907" i="68"/>
  <c r="K6907" i="68"/>
  <c r="J6907" i="68"/>
  <c r="A6907" i="68"/>
  <c r="K6906" i="68"/>
  <c r="J6906" i="68"/>
  <c r="L6906" i="68" s="1"/>
  <c r="A6906" i="68"/>
  <c r="K6905" i="68"/>
  <c r="J6905" i="68"/>
  <c r="L6905" i="68" s="1"/>
  <c r="A6905" i="68"/>
  <c r="K6904" i="68"/>
  <c r="J6904" i="68"/>
  <c r="L6904" i="68" s="1"/>
  <c r="A6904" i="68"/>
  <c r="L6903" i="68"/>
  <c r="K6903" i="68"/>
  <c r="J6903" i="68"/>
  <c r="A6903" i="68"/>
  <c r="K6902" i="68"/>
  <c r="L6902" i="68" s="1"/>
  <c r="J6902" i="68"/>
  <c r="A6902" i="68"/>
  <c r="K6901" i="68"/>
  <c r="J6901" i="68"/>
  <c r="A6901" i="68"/>
  <c r="L6900" i="68"/>
  <c r="K6900" i="68"/>
  <c r="J6900" i="68"/>
  <c r="A6900" i="68"/>
  <c r="L6899" i="68"/>
  <c r="K6899" i="68"/>
  <c r="J6899" i="68"/>
  <c r="A6899" i="68"/>
  <c r="L6898" i="68"/>
  <c r="K6898" i="68"/>
  <c r="J6898" i="68"/>
  <c r="A6898" i="68"/>
  <c r="L6897" i="68"/>
  <c r="K6897" i="68"/>
  <c r="J6897" i="68"/>
  <c r="A6897" i="68"/>
  <c r="K6896" i="68"/>
  <c r="J6896" i="68"/>
  <c r="A6896" i="68"/>
  <c r="K6895" i="68"/>
  <c r="J6895" i="68"/>
  <c r="L6895" i="68" s="1"/>
  <c r="A6895" i="68"/>
  <c r="L6894" i="68"/>
  <c r="K6894" i="68"/>
  <c r="J6894" i="68"/>
  <c r="A6894" i="68"/>
  <c r="K6893" i="68"/>
  <c r="L6893" i="68" s="1"/>
  <c r="J6893" i="68"/>
  <c r="A6893" i="68"/>
  <c r="K6892" i="68"/>
  <c r="J6892" i="68"/>
  <c r="L6892" i="68" s="1"/>
  <c r="A6892" i="68"/>
  <c r="K6891" i="68"/>
  <c r="J6891" i="68"/>
  <c r="L6891" i="68" s="1"/>
  <c r="A6891" i="68"/>
  <c r="K6890" i="68"/>
  <c r="J6890" i="68"/>
  <c r="L6890" i="68" s="1"/>
  <c r="A6890" i="68"/>
  <c r="K6889" i="68"/>
  <c r="J6889" i="68"/>
  <c r="L6889" i="68" s="1"/>
  <c r="A6889" i="68"/>
  <c r="K6888" i="68"/>
  <c r="J6888" i="68"/>
  <c r="A6888" i="68"/>
  <c r="L6887" i="68"/>
  <c r="K6887" i="68"/>
  <c r="J6887" i="68"/>
  <c r="A6887" i="68"/>
  <c r="L6886" i="68"/>
  <c r="K6886" i="68"/>
  <c r="J6886" i="68"/>
  <c r="A6886" i="68"/>
  <c r="K6885" i="68"/>
  <c r="L6885" i="68" s="1"/>
  <c r="J6885" i="68"/>
  <c r="A6885" i="68"/>
  <c r="K6884" i="68"/>
  <c r="J6884" i="68"/>
  <c r="L6884" i="68" s="1"/>
  <c r="A6884" i="68"/>
  <c r="K6883" i="68"/>
  <c r="J6883" i="68"/>
  <c r="L6883" i="68" s="1"/>
  <c r="A6883" i="68"/>
  <c r="K6882" i="68"/>
  <c r="J6882" i="68"/>
  <c r="L6882" i="68" s="1"/>
  <c r="A6882" i="68"/>
  <c r="K6881" i="68"/>
  <c r="J6881" i="68"/>
  <c r="L6881" i="68" s="1"/>
  <c r="A6881" i="68"/>
  <c r="K6880" i="68"/>
  <c r="J6880" i="68"/>
  <c r="L6880" i="68" s="1"/>
  <c r="A6880" i="68"/>
  <c r="K6879" i="68"/>
  <c r="J6879" i="68"/>
  <c r="L6879" i="68" s="1"/>
  <c r="A6879" i="68"/>
  <c r="K6878" i="68"/>
  <c r="L6878" i="68" s="1"/>
  <c r="J6878" i="68"/>
  <c r="A6878" i="68"/>
  <c r="K6877" i="68"/>
  <c r="L6877" i="68" s="1"/>
  <c r="J6877" i="68"/>
  <c r="A6877" i="68"/>
  <c r="K6876" i="68"/>
  <c r="J6876" i="68"/>
  <c r="L6876" i="68" s="1"/>
  <c r="A6876" i="68"/>
  <c r="K6875" i="68"/>
  <c r="J6875" i="68"/>
  <c r="L6875" i="68" s="1"/>
  <c r="A6875" i="68"/>
  <c r="K6874" i="68"/>
  <c r="J6874" i="68"/>
  <c r="L6874" i="68" s="1"/>
  <c r="A6874" i="68"/>
  <c r="K6873" i="68"/>
  <c r="J6873" i="68"/>
  <c r="L6873" i="68" s="1"/>
  <c r="A6873" i="68"/>
  <c r="K6872" i="68"/>
  <c r="J6872" i="68"/>
  <c r="A6872" i="68"/>
  <c r="L6871" i="68"/>
  <c r="K6871" i="68"/>
  <c r="J6871" i="68"/>
  <c r="A6871" i="68"/>
  <c r="L6870" i="68"/>
  <c r="K6870" i="68"/>
  <c r="J6870" i="68"/>
  <c r="A6870" i="68"/>
  <c r="L6869" i="68"/>
  <c r="K6869" i="68"/>
  <c r="J6869" i="68"/>
  <c r="A6869" i="68"/>
  <c r="K6868" i="68"/>
  <c r="J6868" i="68"/>
  <c r="L6868" i="68" s="1"/>
  <c r="A6868" i="68"/>
  <c r="K6867" i="68"/>
  <c r="J6867" i="68"/>
  <c r="L6867" i="68" s="1"/>
  <c r="A6867" i="68"/>
  <c r="K6866" i="68"/>
  <c r="L6866" i="68" s="1"/>
  <c r="J6866" i="68"/>
  <c r="A6866" i="68"/>
  <c r="L6865" i="68"/>
  <c r="K6865" i="68"/>
  <c r="J6865" i="68"/>
  <c r="A6865" i="68"/>
  <c r="K6864" i="68"/>
  <c r="J6864" i="68"/>
  <c r="L6864" i="68" s="1"/>
  <c r="A6864" i="68"/>
  <c r="K6863" i="68"/>
  <c r="L6863" i="68" s="1"/>
  <c r="J6863" i="68"/>
  <c r="A6863" i="68"/>
  <c r="L6862" i="68"/>
  <c r="K6862" i="68"/>
  <c r="J6862" i="68"/>
  <c r="A6862" i="68"/>
  <c r="K6861" i="68"/>
  <c r="L6861" i="68" s="1"/>
  <c r="J6861" i="68"/>
  <c r="A6861" i="68"/>
  <c r="K6860" i="68"/>
  <c r="J6860" i="68"/>
  <c r="L6860" i="68" s="1"/>
  <c r="A6860" i="68"/>
  <c r="L6859" i="68"/>
  <c r="K6859" i="68"/>
  <c r="J6859" i="68"/>
  <c r="A6859" i="68"/>
  <c r="L6858" i="68"/>
  <c r="K6858" i="68"/>
  <c r="J6858" i="68"/>
  <c r="A6858" i="68"/>
  <c r="L6857" i="68"/>
  <c r="K6857" i="68"/>
  <c r="J6857" i="68"/>
  <c r="A6857" i="68"/>
  <c r="K6856" i="68"/>
  <c r="J6856" i="68"/>
  <c r="A6856" i="68"/>
  <c r="L6855" i="68"/>
  <c r="K6855" i="68"/>
  <c r="J6855" i="68"/>
  <c r="A6855" i="68"/>
  <c r="K6854" i="68"/>
  <c r="L6854" i="68" s="1"/>
  <c r="J6854" i="68"/>
  <c r="A6854" i="68"/>
  <c r="K6853" i="68"/>
  <c r="L6853" i="68" s="1"/>
  <c r="J6853" i="68"/>
  <c r="A6853" i="68"/>
  <c r="K6852" i="68"/>
  <c r="L6852" i="68" s="1"/>
  <c r="J6852" i="68"/>
  <c r="A6852" i="68"/>
  <c r="L6851" i="68"/>
  <c r="K6851" i="68"/>
  <c r="J6851" i="68"/>
  <c r="A6851" i="68"/>
  <c r="K6850" i="68"/>
  <c r="L6850" i="68" s="1"/>
  <c r="J6850" i="68"/>
  <c r="A6850" i="68"/>
  <c r="L6849" i="68"/>
  <c r="K6849" i="68"/>
  <c r="J6849" i="68"/>
  <c r="A6849" i="68"/>
  <c r="K6848" i="68"/>
  <c r="J6848" i="68"/>
  <c r="A6848" i="68"/>
  <c r="K6847" i="68"/>
  <c r="J6847" i="68"/>
  <c r="L6847" i="68" s="1"/>
  <c r="A6847" i="68"/>
  <c r="K6846" i="68"/>
  <c r="L6846" i="68" s="1"/>
  <c r="J6846" i="68"/>
  <c r="A6846" i="68"/>
  <c r="K6845" i="68"/>
  <c r="L6845" i="68" s="1"/>
  <c r="J6845" i="68"/>
  <c r="A6845" i="68"/>
  <c r="L6844" i="68"/>
  <c r="K6844" i="68"/>
  <c r="J6844" i="68"/>
  <c r="A6844" i="68"/>
  <c r="L6843" i="68"/>
  <c r="K6843" i="68"/>
  <c r="J6843" i="68"/>
  <c r="A6843" i="68"/>
  <c r="L6842" i="68"/>
  <c r="K6842" i="68"/>
  <c r="J6842" i="68"/>
  <c r="A6842" i="68"/>
  <c r="K6841" i="68"/>
  <c r="J6841" i="68"/>
  <c r="L6841" i="68" s="1"/>
  <c r="A6841" i="68"/>
  <c r="K6840" i="68"/>
  <c r="J6840" i="68"/>
  <c r="L6840" i="68" s="1"/>
  <c r="A6840" i="68"/>
  <c r="K6839" i="68"/>
  <c r="J6839" i="68"/>
  <c r="L6839" i="68" s="1"/>
  <c r="A6839" i="68"/>
  <c r="K6838" i="68"/>
  <c r="L6838" i="68" s="1"/>
  <c r="J6838" i="68"/>
  <c r="A6838" i="68"/>
  <c r="K6837" i="68"/>
  <c r="L6837" i="68" s="1"/>
  <c r="J6837" i="68"/>
  <c r="A6837" i="68"/>
  <c r="K6836" i="68"/>
  <c r="L6836" i="68" s="1"/>
  <c r="J6836" i="68"/>
  <c r="A6836" i="68"/>
  <c r="L6835" i="68"/>
  <c r="K6835" i="68"/>
  <c r="J6835" i="68"/>
  <c r="A6835" i="68"/>
  <c r="K6834" i="68"/>
  <c r="J6834" i="68"/>
  <c r="L6834" i="68" s="1"/>
  <c r="A6834" i="68"/>
  <c r="K6833" i="68"/>
  <c r="J6833" i="68"/>
  <c r="L6833" i="68" s="1"/>
  <c r="A6833" i="68"/>
  <c r="K6832" i="68"/>
  <c r="J6832" i="68"/>
  <c r="L6832" i="68" s="1"/>
  <c r="A6832" i="68"/>
  <c r="K6831" i="68"/>
  <c r="J6831" i="68"/>
  <c r="L6831" i="68" s="1"/>
  <c r="A6831" i="68"/>
  <c r="K6830" i="68"/>
  <c r="L6830" i="68" s="1"/>
  <c r="J6830" i="68"/>
  <c r="A6830" i="68"/>
  <c r="L6829" i="68"/>
  <c r="K6829" i="68"/>
  <c r="J6829" i="68"/>
  <c r="A6829" i="68"/>
  <c r="L6828" i="68"/>
  <c r="K6828" i="68"/>
  <c r="J6828" i="68"/>
  <c r="A6828" i="68"/>
  <c r="K6827" i="68"/>
  <c r="J6827" i="68"/>
  <c r="L6827" i="68" s="1"/>
  <c r="A6827" i="68"/>
  <c r="L6826" i="68"/>
  <c r="K6826" i="68"/>
  <c r="J6826" i="68"/>
  <c r="A6826" i="68"/>
  <c r="K6825" i="68"/>
  <c r="J6825" i="68"/>
  <c r="L6825" i="68" s="1"/>
  <c r="A6825" i="68"/>
  <c r="K6824" i="68"/>
  <c r="J6824" i="68"/>
  <c r="L6824" i="68" s="1"/>
  <c r="A6824" i="68"/>
  <c r="K6823" i="68"/>
  <c r="J6823" i="68"/>
  <c r="L6823" i="68" s="1"/>
  <c r="A6823" i="68"/>
  <c r="L6822" i="68"/>
  <c r="K6822" i="68"/>
  <c r="J6822" i="68"/>
  <c r="A6822" i="68"/>
  <c r="K6821" i="68"/>
  <c r="L6821" i="68" s="1"/>
  <c r="J6821" i="68"/>
  <c r="A6821" i="68"/>
  <c r="K6820" i="68"/>
  <c r="L6820" i="68" s="1"/>
  <c r="J6820" i="68"/>
  <c r="A6820" i="68"/>
  <c r="L6819" i="68"/>
  <c r="K6819" i="68"/>
  <c r="J6819" i="68"/>
  <c r="A6819" i="68"/>
  <c r="K6818" i="68"/>
  <c r="J6818" i="68"/>
  <c r="L6818" i="68" s="1"/>
  <c r="A6818" i="68"/>
  <c r="K6817" i="68"/>
  <c r="J6817" i="68"/>
  <c r="L6817" i="68" s="1"/>
  <c r="A6817" i="68"/>
  <c r="K6816" i="68"/>
  <c r="J6816" i="68"/>
  <c r="L6816" i="68" s="1"/>
  <c r="A6816" i="68"/>
  <c r="K6815" i="68"/>
  <c r="L6815" i="68" s="1"/>
  <c r="J6815" i="68"/>
  <c r="A6815" i="68"/>
  <c r="K6814" i="68"/>
  <c r="L6814" i="68" s="1"/>
  <c r="J6814" i="68"/>
  <c r="A6814" i="68"/>
  <c r="L6813" i="68"/>
  <c r="K6813" i="68"/>
  <c r="J6813" i="68"/>
  <c r="A6813" i="68"/>
  <c r="L6812" i="68"/>
  <c r="K6812" i="68"/>
  <c r="J6812" i="68"/>
  <c r="A6812" i="68"/>
  <c r="K6811" i="68"/>
  <c r="J6811" i="68"/>
  <c r="L6811" i="68" s="1"/>
  <c r="A6811" i="68"/>
  <c r="K6810" i="68"/>
  <c r="J6810" i="68"/>
  <c r="L6810" i="68" s="1"/>
  <c r="A6810" i="68"/>
  <c r="L6809" i="68"/>
  <c r="K6809" i="68"/>
  <c r="J6809" i="68"/>
  <c r="A6809" i="68"/>
  <c r="K6808" i="68"/>
  <c r="J6808" i="68"/>
  <c r="A6808" i="68"/>
  <c r="L6807" i="68"/>
  <c r="K6807" i="68"/>
  <c r="J6807" i="68"/>
  <c r="A6807" i="68"/>
  <c r="L6806" i="68"/>
  <c r="K6806" i="68"/>
  <c r="J6806" i="68"/>
  <c r="A6806" i="68"/>
  <c r="K6805" i="68"/>
  <c r="L6805" i="68" s="1"/>
  <c r="J6805" i="68"/>
  <c r="A6805" i="68"/>
  <c r="K6804" i="68"/>
  <c r="J6804" i="68"/>
  <c r="L6804" i="68" s="1"/>
  <c r="A6804" i="68"/>
  <c r="K6803" i="68"/>
  <c r="J6803" i="68"/>
  <c r="L6803" i="68" s="1"/>
  <c r="A6803" i="68"/>
  <c r="K6802" i="68"/>
  <c r="L6802" i="68" s="1"/>
  <c r="J6802" i="68"/>
  <c r="A6802" i="68"/>
  <c r="L6801" i="68"/>
  <c r="K6801" i="68"/>
  <c r="J6801" i="68"/>
  <c r="A6801" i="68"/>
  <c r="K6800" i="68"/>
  <c r="J6800" i="68"/>
  <c r="L6800" i="68" s="1"/>
  <c r="A6800" i="68"/>
  <c r="K6799" i="68"/>
  <c r="L6799" i="68" s="1"/>
  <c r="J6799" i="68"/>
  <c r="A6799" i="68"/>
  <c r="K6798" i="68"/>
  <c r="L6798" i="68" s="1"/>
  <c r="J6798" i="68"/>
  <c r="A6798" i="68"/>
  <c r="L6797" i="68"/>
  <c r="K6797" i="68"/>
  <c r="J6797" i="68"/>
  <c r="A6797" i="68"/>
  <c r="K6796" i="68"/>
  <c r="J6796" i="68"/>
  <c r="L6796" i="68" s="1"/>
  <c r="A6796" i="68"/>
  <c r="L6795" i="68"/>
  <c r="K6795" i="68"/>
  <c r="J6795" i="68"/>
  <c r="A6795" i="68"/>
  <c r="L6794" i="68"/>
  <c r="K6794" i="68"/>
  <c r="J6794" i="68"/>
  <c r="A6794" i="68"/>
  <c r="L6793" i="68"/>
  <c r="K6793" i="68"/>
  <c r="J6793" i="68"/>
  <c r="A6793" i="68"/>
  <c r="K6792" i="68"/>
  <c r="J6792" i="68"/>
  <c r="A6792" i="68"/>
  <c r="L6791" i="68"/>
  <c r="K6791" i="68"/>
  <c r="J6791" i="68"/>
  <c r="A6791" i="68"/>
  <c r="L6790" i="68"/>
  <c r="K6790" i="68"/>
  <c r="J6790" i="68"/>
  <c r="A6790" i="68"/>
  <c r="K6789" i="68"/>
  <c r="L6789" i="68" s="1"/>
  <c r="J6789" i="68"/>
  <c r="A6789" i="68"/>
  <c r="K6788" i="68"/>
  <c r="L6788" i="68" s="1"/>
  <c r="J6788" i="68"/>
  <c r="A6788" i="68"/>
  <c r="L6787" i="68"/>
  <c r="K6787" i="68"/>
  <c r="J6787" i="68"/>
  <c r="A6787" i="68"/>
  <c r="K6786" i="68"/>
  <c r="J6786" i="68"/>
  <c r="L6786" i="68" s="1"/>
  <c r="A6786" i="68"/>
  <c r="K6785" i="68"/>
  <c r="J6785" i="68"/>
  <c r="L6785" i="68" s="1"/>
  <c r="A6785" i="68"/>
  <c r="K6784" i="68"/>
  <c r="J6784" i="68"/>
  <c r="L6784" i="68" s="1"/>
  <c r="A6784" i="68"/>
  <c r="K6783" i="68"/>
  <c r="L6783" i="68" s="1"/>
  <c r="J6783" i="68"/>
  <c r="A6783" i="68"/>
  <c r="K6782" i="68"/>
  <c r="L6782" i="68" s="1"/>
  <c r="J6782" i="68"/>
  <c r="A6782" i="68"/>
  <c r="K6781" i="68"/>
  <c r="L6781" i="68" s="1"/>
  <c r="J6781" i="68"/>
  <c r="A6781" i="68"/>
  <c r="L6780" i="68"/>
  <c r="K6780" i="68"/>
  <c r="J6780" i="68"/>
  <c r="A6780" i="68"/>
  <c r="K6779" i="68"/>
  <c r="J6779" i="68"/>
  <c r="L6779" i="68" s="1"/>
  <c r="A6779" i="68"/>
  <c r="K6778" i="68"/>
  <c r="J6778" i="68"/>
  <c r="L6778" i="68" s="1"/>
  <c r="A6778" i="68"/>
  <c r="L6777" i="68"/>
  <c r="K6777" i="68"/>
  <c r="J6777" i="68"/>
  <c r="A6777" i="68"/>
  <c r="K6776" i="68"/>
  <c r="J6776" i="68"/>
  <c r="A6776" i="68"/>
  <c r="L6775" i="68"/>
  <c r="K6775" i="68"/>
  <c r="J6775" i="68"/>
  <c r="A6775" i="68"/>
  <c r="K6774" i="68"/>
  <c r="L6774" i="68" s="1"/>
  <c r="J6774" i="68"/>
  <c r="A6774" i="68"/>
  <c r="K6773" i="68"/>
  <c r="L6773" i="68" s="1"/>
  <c r="J6773" i="68"/>
  <c r="A6773" i="68"/>
  <c r="K6772" i="68"/>
  <c r="L6772" i="68" s="1"/>
  <c r="J6772" i="68"/>
  <c r="A6772" i="68"/>
  <c r="K6771" i="68"/>
  <c r="J6771" i="68"/>
  <c r="L6771" i="68" s="1"/>
  <c r="A6771" i="68"/>
  <c r="K6770" i="68"/>
  <c r="L6770" i="68" s="1"/>
  <c r="J6770" i="68"/>
  <c r="A6770" i="68"/>
  <c r="L6769" i="68"/>
  <c r="K6769" i="68"/>
  <c r="J6769" i="68"/>
  <c r="A6769" i="68"/>
  <c r="K6768" i="68"/>
  <c r="J6768" i="68"/>
  <c r="L6768" i="68" s="1"/>
  <c r="A6768" i="68"/>
  <c r="K6767" i="68"/>
  <c r="J6767" i="68"/>
  <c r="L6767" i="68" s="1"/>
  <c r="A6767" i="68"/>
  <c r="K6766" i="68"/>
  <c r="L6766" i="68" s="1"/>
  <c r="J6766" i="68"/>
  <c r="A6766" i="68"/>
  <c r="L6765" i="68"/>
  <c r="K6765" i="68"/>
  <c r="J6765" i="68"/>
  <c r="A6765" i="68"/>
  <c r="L6764" i="68"/>
  <c r="K6764" i="68"/>
  <c r="J6764" i="68"/>
  <c r="A6764" i="68"/>
  <c r="L6763" i="68"/>
  <c r="K6763" i="68"/>
  <c r="J6763" i="68"/>
  <c r="A6763" i="68"/>
  <c r="L6762" i="68"/>
  <c r="K6762" i="68"/>
  <c r="J6762" i="68"/>
  <c r="A6762" i="68"/>
  <c r="K6761" i="68"/>
  <c r="J6761" i="68"/>
  <c r="L6761" i="68" s="1"/>
  <c r="A6761" i="68"/>
  <c r="K6760" i="68"/>
  <c r="J6760" i="68"/>
  <c r="L6760" i="68" s="1"/>
  <c r="A6760" i="68"/>
  <c r="K6759" i="68"/>
  <c r="J6759" i="68"/>
  <c r="L6759" i="68" s="1"/>
  <c r="A6759" i="68"/>
  <c r="L6758" i="68"/>
  <c r="K6758" i="68"/>
  <c r="J6758" i="68"/>
  <c r="A6758" i="68"/>
  <c r="K6757" i="68"/>
  <c r="L6757" i="68" s="1"/>
  <c r="J6757" i="68"/>
  <c r="A6757" i="68"/>
  <c r="K6756" i="68"/>
  <c r="L6756" i="68" s="1"/>
  <c r="J6756" i="68"/>
  <c r="A6756" i="68"/>
  <c r="L6755" i="68"/>
  <c r="K6755" i="68"/>
  <c r="J6755" i="68"/>
  <c r="A6755" i="68"/>
  <c r="K6754" i="68"/>
  <c r="J6754" i="68"/>
  <c r="L6754" i="68" s="1"/>
  <c r="A6754" i="68"/>
  <c r="K6753" i="68"/>
  <c r="J6753" i="68"/>
  <c r="L6753" i="68" s="1"/>
  <c r="A6753" i="68"/>
  <c r="K6752" i="68"/>
  <c r="J6752" i="68"/>
  <c r="L6752" i="68" s="1"/>
  <c r="A6752" i="68"/>
  <c r="K6751" i="68"/>
  <c r="L6751" i="68" s="1"/>
  <c r="J6751" i="68"/>
  <c r="A6751" i="68"/>
  <c r="K6750" i="68"/>
  <c r="L6750" i="68" s="1"/>
  <c r="J6750" i="68"/>
  <c r="A6750" i="68"/>
  <c r="L6749" i="68"/>
  <c r="K6749" i="68"/>
  <c r="J6749" i="68"/>
  <c r="A6749" i="68"/>
  <c r="L6748" i="68"/>
  <c r="K6748" i="68"/>
  <c r="J6748" i="68"/>
  <c r="A6748" i="68"/>
  <c r="K6747" i="68"/>
  <c r="J6747" i="68"/>
  <c r="L6747" i="68" s="1"/>
  <c r="A6747" i="68"/>
  <c r="K6746" i="68"/>
  <c r="J6746" i="68"/>
  <c r="L6746" i="68" s="1"/>
  <c r="A6746" i="68"/>
  <c r="L6745" i="68"/>
  <c r="K6745" i="68"/>
  <c r="J6745" i="68"/>
  <c r="A6745" i="68"/>
  <c r="L6744" i="68"/>
  <c r="K6744" i="68"/>
  <c r="J6744" i="68"/>
  <c r="A6744" i="68"/>
  <c r="K6743" i="68"/>
  <c r="L6743" i="68" s="1"/>
  <c r="J6743" i="68"/>
  <c r="A6743" i="68"/>
  <c r="K6742" i="68"/>
  <c r="J6742" i="68"/>
  <c r="L6742" i="68" s="1"/>
  <c r="A6742" i="68"/>
  <c r="K6741" i="68"/>
  <c r="L6741" i="68" s="1"/>
  <c r="J6741" i="68"/>
  <c r="A6741" i="68"/>
  <c r="K6740" i="68"/>
  <c r="L6740" i="68" s="1"/>
  <c r="J6740" i="68"/>
  <c r="A6740" i="68"/>
  <c r="K6739" i="68"/>
  <c r="J6739" i="68"/>
  <c r="L6739" i="68" s="1"/>
  <c r="A6739" i="68"/>
  <c r="L6738" i="68"/>
  <c r="K6738" i="68"/>
  <c r="J6738" i="68"/>
  <c r="A6738" i="68"/>
  <c r="K6737" i="68"/>
  <c r="L6737" i="68" s="1"/>
  <c r="J6737" i="68"/>
  <c r="A6737" i="68"/>
  <c r="L6736" i="68"/>
  <c r="K6736" i="68"/>
  <c r="J6736" i="68"/>
  <c r="A6736" i="68"/>
  <c r="K6735" i="68"/>
  <c r="L6735" i="68" s="1"/>
  <c r="J6735" i="68"/>
  <c r="A6735" i="68"/>
  <c r="K6734" i="68"/>
  <c r="J6734" i="68"/>
  <c r="L6734" i="68" s="1"/>
  <c r="A6734" i="68"/>
  <c r="K6733" i="68"/>
  <c r="L6733" i="68" s="1"/>
  <c r="J6733" i="68"/>
  <c r="A6733" i="68"/>
  <c r="K6732" i="68"/>
  <c r="L6732" i="68" s="1"/>
  <c r="J6732" i="68"/>
  <c r="A6732" i="68"/>
  <c r="K6731" i="68"/>
  <c r="J6731" i="68"/>
  <c r="L6731" i="68" s="1"/>
  <c r="A6731" i="68"/>
  <c r="L6730" i="68"/>
  <c r="K6730" i="68"/>
  <c r="J6730" i="68"/>
  <c r="A6730" i="68"/>
  <c r="K6729" i="68"/>
  <c r="L6729" i="68" s="1"/>
  <c r="J6729" i="68"/>
  <c r="A6729" i="68"/>
  <c r="L6728" i="68"/>
  <c r="K6728" i="68"/>
  <c r="J6728" i="68"/>
  <c r="A6728" i="68"/>
  <c r="K6727" i="68"/>
  <c r="L6727" i="68" s="1"/>
  <c r="J6727" i="68"/>
  <c r="A6727" i="68"/>
  <c r="K6726" i="68"/>
  <c r="J6726" i="68"/>
  <c r="L6726" i="68" s="1"/>
  <c r="A6726" i="68"/>
  <c r="K6725" i="68"/>
  <c r="L6725" i="68" s="1"/>
  <c r="J6725" i="68"/>
  <c r="A6725" i="68"/>
  <c r="K6724" i="68"/>
  <c r="L6724" i="68" s="1"/>
  <c r="J6724" i="68"/>
  <c r="A6724" i="68"/>
  <c r="K6723" i="68"/>
  <c r="J6723" i="68"/>
  <c r="L6723" i="68" s="1"/>
  <c r="A6723" i="68"/>
  <c r="L6722" i="68"/>
  <c r="K6722" i="68"/>
  <c r="J6722" i="68"/>
  <c r="A6722" i="68"/>
  <c r="K6721" i="68"/>
  <c r="L6721" i="68" s="1"/>
  <c r="J6721" i="68"/>
  <c r="A6721" i="68"/>
  <c r="L6720" i="68"/>
  <c r="K6720" i="68"/>
  <c r="J6720" i="68"/>
  <c r="A6720" i="68"/>
  <c r="K6719" i="68"/>
  <c r="L6719" i="68" s="1"/>
  <c r="J6719" i="68"/>
  <c r="A6719" i="68"/>
  <c r="K6718" i="68"/>
  <c r="J6718" i="68"/>
  <c r="L6718" i="68" s="1"/>
  <c r="A6718" i="68"/>
  <c r="K6717" i="68"/>
  <c r="L6717" i="68" s="1"/>
  <c r="J6717" i="68"/>
  <c r="A6717" i="68"/>
  <c r="K6716" i="68"/>
  <c r="L6716" i="68" s="1"/>
  <c r="J6716" i="68"/>
  <c r="A6716" i="68"/>
  <c r="K6715" i="68"/>
  <c r="J6715" i="68"/>
  <c r="L6715" i="68" s="1"/>
  <c r="A6715" i="68"/>
  <c r="L6714" i="68"/>
  <c r="K6714" i="68"/>
  <c r="J6714" i="68"/>
  <c r="A6714" i="68"/>
  <c r="K6713" i="68"/>
  <c r="L6713" i="68" s="1"/>
  <c r="J6713" i="68"/>
  <c r="A6713" i="68"/>
  <c r="L6712" i="68"/>
  <c r="K6712" i="68"/>
  <c r="J6712" i="68"/>
  <c r="A6712" i="68"/>
  <c r="K6711" i="68"/>
  <c r="J6711" i="68"/>
  <c r="L6711" i="68" s="1"/>
  <c r="A6711" i="68"/>
  <c r="K6710" i="68"/>
  <c r="J6710" i="68"/>
  <c r="L6710" i="68" s="1"/>
  <c r="A6710" i="68"/>
  <c r="K6709" i="68"/>
  <c r="L6709" i="68" s="1"/>
  <c r="J6709" i="68"/>
  <c r="A6709" i="68"/>
  <c r="K6708" i="68"/>
  <c r="L6708" i="68" s="1"/>
  <c r="J6708" i="68"/>
  <c r="A6708" i="68"/>
  <c r="K6707" i="68"/>
  <c r="J6707" i="68"/>
  <c r="L6707" i="68" s="1"/>
  <c r="A6707" i="68"/>
  <c r="L6706" i="68"/>
  <c r="K6706" i="68"/>
  <c r="J6706" i="68"/>
  <c r="A6706" i="68"/>
  <c r="L6705" i="68"/>
  <c r="K6705" i="68"/>
  <c r="J6705" i="68"/>
  <c r="A6705" i="68"/>
  <c r="L6704" i="68"/>
  <c r="K6704" i="68"/>
  <c r="J6704" i="68"/>
  <c r="A6704" i="68"/>
  <c r="K6703" i="68"/>
  <c r="J6703" i="68"/>
  <c r="L6703" i="68" s="1"/>
  <c r="A6703" i="68"/>
  <c r="K6702" i="68"/>
  <c r="J6702" i="68"/>
  <c r="L6702" i="68" s="1"/>
  <c r="A6702" i="68"/>
  <c r="K6701" i="68"/>
  <c r="L6701" i="68" s="1"/>
  <c r="J6701" i="68"/>
  <c r="A6701" i="68"/>
  <c r="K6700" i="68"/>
  <c r="L6700" i="68" s="1"/>
  <c r="J6700" i="68"/>
  <c r="A6700" i="68"/>
  <c r="K6699" i="68"/>
  <c r="J6699" i="68"/>
  <c r="L6699" i="68" s="1"/>
  <c r="A6699" i="68"/>
  <c r="L6698" i="68"/>
  <c r="K6698" i="68"/>
  <c r="J6698" i="68"/>
  <c r="A6698" i="68"/>
  <c r="L6697" i="68"/>
  <c r="K6697" i="68"/>
  <c r="J6697" i="68"/>
  <c r="A6697" i="68"/>
  <c r="L6696" i="68"/>
  <c r="K6696" i="68"/>
  <c r="J6696" i="68"/>
  <c r="A6696" i="68"/>
  <c r="K6695" i="68"/>
  <c r="J6695" i="68"/>
  <c r="L6695" i="68" s="1"/>
  <c r="A6695" i="68"/>
  <c r="K6694" i="68"/>
  <c r="J6694" i="68"/>
  <c r="L6694" i="68" s="1"/>
  <c r="A6694" i="68"/>
  <c r="L6693" i="68"/>
  <c r="K6693" i="68"/>
  <c r="J6693" i="68"/>
  <c r="A6693" i="68"/>
  <c r="K6692" i="68"/>
  <c r="J6692" i="68"/>
  <c r="L6692" i="68" s="1"/>
  <c r="A6692" i="68"/>
  <c r="K6691" i="68"/>
  <c r="J6691" i="68"/>
  <c r="L6691" i="68" s="1"/>
  <c r="A6691" i="68"/>
  <c r="K6690" i="68"/>
  <c r="L6690" i="68" s="1"/>
  <c r="J6690" i="68"/>
  <c r="A6690" i="68"/>
  <c r="L6689" i="68"/>
  <c r="K6689" i="68"/>
  <c r="J6689" i="68"/>
  <c r="A6689" i="68"/>
  <c r="K6688" i="68"/>
  <c r="J6688" i="68"/>
  <c r="A6688" i="68"/>
  <c r="K6687" i="68"/>
  <c r="J6687" i="68"/>
  <c r="L6687" i="68" s="1"/>
  <c r="A6687" i="68"/>
  <c r="K6686" i="68"/>
  <c r="J6686" i="68"/>
  <c r="L6686" i="68" s="1"/>
  <c r="A6686" i="68"/>
  <c r="L6685" i="68"/>
  <c r="K6685" i="68"/>
  <c r="J6685" i="68"/>
  <c r="A6685" i="68"/>
  <c r="K6684" i="68"/>
  <c r="J6684" i="68"/>
  <c r="L6684" i="68" s="1"/>
  <c r="A6684" i="68"/>
  <c r="K6683" i="68"/>
  <c r="J6683" i="68"/>
  <c r="L6683" i="68" s="1"/>
  <c r="A6683" i="68"/>
  <c r="K6682" i="68"/>
  <c r="L6682" i="68" s="1"/>
  <c r="J6682" i="68"/>
  <c r="A6682" i="68"/>
  <c r="L6681" i="68"/>
  <c r="K6681" i="68"/>
  <c r="J6681" i="68"/>
  <c r="A6681" i="68"/>
  <c r="K6680" i="68"/>
  <c r="J6680" i="68"/>
  <c r="A6680" i="68"/>
  <c r="K6679" i="68"/>
  <c r="J6679" i="68"/>
  <c r="L6679" i="68" s="1"/>
  <c r="A6679" i="68"/>
  <c r="K6678" i="68"/>
  <c r="J6678" i="68"/>
  <c r="L6678" i="68" s="1"/>
  <c r="A6678" i="68"/>
  <c r="L6677" i="68"/>
  <c r="K6677" i="68"/>
  <c r="J6677" i="68"/>
  <c r="A6677" i="68"/>
  <c r="K6676" i="68"/>
  <c r="J6676" i="68"/>
  <c r="L6676" i="68" s="1"/>
  <c r="A6676" i="68"/>
  <c r="K6675" i="68"/>
  <c r="J6675" i="68"/>
  <c r="L6675" i="68" s="1"/>
  <c r="A6675" i="68"/>
  <c r="K6674" i="68"/>
  <c r="L6674" i="68" s="1"/>
  <c r="J6674" i="68"/>
  <c r="A6674" i="68"/>
  <c r="L6673" i="68"/>
  <c r="K6673" i="68"/>
  <c r="J6673" i="68"/>
  <c r="A6673" i="68"/>
  <c r="K6672" i="68"/>
  <c r="J6672" i="68"/>
  <c r="A6672" i="68"/>
  <c r="K6671" i="68"/>
  <c r="J6671" i="68"/>
  <c r="L6671" i="68" s="1"/>
  <c r="A6671" i="68"/>
  <c r="K6670" i="68"/>
  <c r="J6670" i="68"/>
  <c r="L6670" i="68" s="1"/>
  <c r="A6670" i="68"/>
  <c r="L6669" i="68"/>
  <c r="K6669" i="68"/>
  <c r="J6669" i="68"/>
  <c r="A6669" i="68"/>
  <c r="K6668" i="68"/>
  <c r="J6668" i="68"/>
  <c r="L6668" i="68" s="1"/>
  <c r="A6668" i="68"/>
  <c r="K6667" i="68"/>
  <c r="J6667" i="68"/>
  <c r="L6667" i="68" s="1"/>
  <c r="A6667" i="68"/>
  <c r="K6666" i="68"/>
  <c r="L6666" i="68" s="1"/>
  <c r="J6666" i="68"/>
  <c r="A6666" i="68"/>
  <c r="L6665" i="68"/>
  <c r="K6665" i="68"/>
  <c r="J6665" i="68"/>
  <c r="A6665" i="68"/>
  <c r="K6664" i="68"/>
  <c r="J6664" i="68"/>
  <c r="L6664" i="68" s="1"/>
  <c r="A6664" i="68"/>
  <c r="K6663" i="68"/>
  <c r="J6663" i="68"/>
  <c r="L6663" i="68" s="1"/>
  <c r="A6663" i="68"/>
  <c r="K6662" i="68"/>
  <c r="J6662" i="68"/>
  <c r="L6662" i="68" s="1"/>
  <c r="A6662" i="68"/>
  <c r="L6661" i="68"/>
  <c r="K6661" i="68"/>
  <c r="J6661" i="68"/>
  <c r="A6661" i="68"/>
  <c r="K6660" i="68"/>
  <c r="J6660" i="68"/>
  <c r="L6660" i="68" s="1"/>
  <c r="A6660" i="68"/>
  <c r="K6659" i="68"/>
  <c r="J6659" i="68"/>
  <c r="L6659" i="68" s="1"/>
  <c r="A6659" i="68"/>
  <c r="K6658" i="68"/>
  <c r="L6658" i="68" s="1"/>
  <c r="J6658" i="68"/>
  <c r="A6658" i="68"/>
  <c r="L6657" i="68"/>
  <c r="K6657" i="68"/>
  <c r="J6657" i="68"/>
  <c r="A6657" i="68"/>
  <c r="K6656" i="68"/>
  <c r="J6656" i="68"/>
  <c r="A6656" i="68"/>
  <c r="K6655" i="68"/>
  <c r="J6655" i="68"/>
  <c r="L6655" i="68" s="1"/>
  <c r="A6655" i="68"/>
  <c r="K6654" i="68"/>
  <c r="J6654" i="68"/>
  <c r="L6654" i="68" s="1"/>
  <c r="A6654" i="68"/>
  <c r="L6653" i="68"/>
  <c r="K6653" i="68"/>
  <c r="J6653" i="68"/>
  <c r="A6653" i="68"/>
  <c r="K6652" i="68"/>
  <c r="J6652" i="68"/>
  <c r="L6652" i="68" s="1"/>
  <c r="A6652" i="68"/>
  <c r="K6651" i="68"/>
  <c r="J6651" i="68"/>
  <c r="L6651" i="68" s="1"/>
  <c r="A6651" i="68"/>
  <c r="K6650" i="68"/>
  <c r="L6650" i="68" s="1"/>
  <c r="J6650" i="68"/>
  <c r="A6650" i="68"/>
  <c r="L6649" i="68"/>
  <c r="K6649" i="68"/>
  <c r="J6649" i="68"/>
  <c r="A6649" i="68"/>
  <c r="K6648" i="68"/>
  <c r="J6648" i="68"/>
  <c r="A6648" i="68"/>
  <c r="K6647" i="68"/>
  <c r="J6647" i="68"/>
  <c r="L6647" i="68" s="1"/>
  <c r="A6647" i="68"/>
  <c r="K6646" i="68"/>
  <c r="J6646" i="68"/>
  <c r="L6646" i="68" s="1"/>
  <c r="A6646" i="68"/>
  <c r="L6645" i="68"/>
  <c r="K6645" i="68"/>
  <c r="J6645" i="68"/>
  <c r="A6645" i="68"/>
  <c r="K6644" i="68"/>
  <c r="J6644" i="68"/>
  <c r="L6644" i="68" s="1"/>
  <c r="A6644" i="68"/>
  <c r="K6643" i="68"/>
  <c r="J6643" i="68"/>
  <c r="L6643" i="68" s="1"/>
  <c r="A6643" i="68"/>
  <c r="K6642" i="68"/>
  <c r="L6642" i="68" s="1"/>
  <c r="J6642" i="68"/>
  <c r="A6642" i="68"/>
  <c r="L6641" i="68"/>
  <c r="K6641" i="68"/>
  <c r="J6641" i="68"/>
  <c r="A6641" i="68"/>
  <c r="K6640" i="68"/>
  <c r="J6640" i="68"/>
  <c r="L6640" i="68" s="1"/>
  <c r="A6640" i="68"/>
  <c r="K6639" i="68"/>
  <c r="J6639" i="68"/>
  <c r="L6639" i="68" s="1"/>
  <c r="A6639" i="68"/>
  <c r="K6638" i="68"/>
  <c r="J6638" i="68"/>
  <c r="L6638" i="68" s="1"/>
  <c r="A6638" i="68"/>
  <c r="L6637" i="68"/>
  <c r="K6637" i="68"/>
  <c r="J6637" i="68"/>
  <c r="A6637" i="68"/>
  <c r="K6636" i="68"/>
  <c r="J6636" i="68"/>
  <c r="L6636" i="68" s="1"/>
  <c r="A6636" i="68"/>
  <c r="K6635" i="68"/>
  <c r="J6635" i="68"/>
  <c r="L6635" i="68" s="1"/>
  <c r="A6635" i="68"/>
  <c r="K6634" i="68"/>
  <c r="L6634" i="68" s="1"/>
  <c r="J6634" i="68"/>
  <c r="A6634" i="68"/>
  <c r="L6633" i="68"/>
  <c r="K6633" i="68"/>
  <c r="J6633" i="68"/>
  <c r="A6633" i="68"/>
  <c r="K6632" i="68"/>
  <c r="J6632" i="68"/>
  <c r="L6632" i="68" s="1"/>
  <c r="A6632" i="68"/>
  <c r="K6631" i="68"/>
  <c r="J6631" i="68"/>
  <c r="L6631" i="68" s="1"/>
  <c r="A6631" i="68"/>
  <c r="K6630" i="68"/>
  <c r="J6630" i="68"/>
  <c r="L6630" i="68" s="1"/>
  <c r="A6630" i="68"/>
  <c r="L6629" i="68"/>
  <c r="K6629" i="68"/>
  <c r="J6629" i="68"/>
  <c r="A6629" i="68"/>
  <c r="K6628" i="68"/>
  <c r="J6628" i="68"/>
  <c r="L6628" i="68" s="1"/>
  <c r="A6628" i="68"/>
  <c r="K6627" i="68"/>
  <c r="J6627" i="68"/>
  <c r="L6627" i="68" s="1"/>
  <c r="A6627" i="68"/>
  <c r="K6626" i="68"/>
  <c r="L6626" i="68" s="1"/>
  <c r="J6626" i="68"/>
  <c r="A6626" i="68"/>
  <c r="L6625" i="68"/>
  <c r="K6625" i="68"/>
  <c r="J6625" i="68"/>
  <c r="A6625" i="68"/>
  <c r="K6624" i="68"/>
  <c r="J6624" i="68"/>
  <c r="A6624" i="68"/>
  <c r="K6623" i="68"/>
  <c r="J6623" i="68"/>
  <c r="L6623" i="68" s="1"/>
  <c r="A6623" i="68"/>
  <c r="K6622" i="68"/>
  <c r="J6622" i="68"/>
  <c r="L6622" i="68" s="1"/>
  <c r="A6622" i="68"/>
  <c r="L6621" i="68"/>
  <c r="K6621" i="68"/>
  <c r="J6621" i="68"/>
  <c r="A6621" i="68"/>
  <c r="K6620" i="68"/>
  <c r="J6620" i="68"/>
  <c r="L6620" i="68" s="1"/>
  <c r="A6620" i="68"/>
  <c r="K6619" i="68"/>
  <c r="J6619" i="68"/>
  <c r="L6619" i="68" s="1"/>
  <c r="A6619" i="68"/>
  <c r="K6618" i="68"/>
  <c r="L6618" i="68" s="1"/>
  <c r="J6618" i="68"/>
  <c r="A6618" i="68"/>
  <c r="L6617" i="68"/>
  <c r="K6617" i="68"/>
  <c r="J6617" i="68"/>
  <c r="A6617" i="68"/>
  <c r="K6616" i="68"/>
  <c r="J6616" i="68"/>
  <c r="A6616" i="68"/>
  <c r="K6615" i="68"/>
  <c r="J6615" i="68"/>
  <c r="L6615" i="68" s="1"/>
  <c r="A6615" i="68"/>
  <c r="K6614" i="68"/>
  <c r="J6614" i="68"/>
  <c r="L6614" i="68" s="1"/>
  <c r="A6614" i="68"/>
  <c r="L6613" i="68"/>
  <c r="K6613" i="68"/>
  <c r="J6613" i="68"/>
  <c r="A6613" i="68"/>
  <c r="K6612" i="68"/>
  <c r="J6612" i="68"/>
  <c r="L6612" i="68" s="1"/>
  <c r="A6612" i="68"/>
  <c r="K6611" i="68"/>
  <c r="J6611" i="68"/>
  <c r="L6611" i="68" s="1"/>
  <c r="A6611" i="68"/>
  <c r="K6610" i="68"/>
  <c r="L6610" i="68" s="1"/>
  <c r="J6610" i="68"/>
  <c r="A6610" i="68"/>
  <c r="L6609" i="68"/>
  <c r="K6609" i="68"/>
  <c r="J6609" i="68"/>
  <c r="A6609" i="68"/>
  <c r="K6608" i="68"/>
  <c r="J6608" i="68"/>
  <c r="L6608" i="68" s="1"/>
  <c r="A6608" i="68"/>
  <c r="K6607" i="68"/>
  <c r="J6607" i="68"/>
  <c r="L6607" i="68" s="1"/>
  <c r="A6607" i="68"/>
  <c r="K6606" i="68"/>
  <c r="J6606" i="68"/>
  <c r="L6606" i="68" s="1"/>
  <c r="A6606" i="68"/>
  <c r="L6605" i="68"/>
  <c r="K6605" i="68"/>
  <c r="J6605" i="68"/>
  <c r="A6605" i="68"/>
  <c r="K6604" i="68"/>
  <c r="J6604" i="68"/>
  <c r="L6604" i="68" s="1"/>
  <c r="A6604" i="68"/>
  <c r="K6603" i="68"/>
  <c r="J6603" i="68"/>
  <c r="L6603" i="68" s="1"/>
  <c r="A6603" i="68"/>
  <c r="K6602" i="68"/>
  <c r="L6602" i="68" s="1"/>
  <c r="J6602" i="68"/>
  <c r="A6602" i="68"/>
  <c r="L6601" i="68"/>
  <c r="K6601" i="68"/>
  <c r="J6601" i="68"/>
  <c r="A6601" i="68"/>
  <c r="K6600" i="68"/>
  <c r="J6600" i="68"/>
  <c r="A6600" i="68"/>
  <c r="K6599" i="68"/>
  <c r="J6599" i="68"/>
  <c r="L6599" i="68" s="1"/>
  <c r="A6599" i="68"/>
  <c r="K6598" i="68"/>
  <c r="J6598" i="68"/>
  <c r="L6598" i="68" s="1"/>
  <c r="A6598" i="68"/>
  <c r="L6597" i="68"/>
  <c r="K6597" i="68"/>
  <c r="J6597" i="68"/>
  <c r="A6597" i="68"/>
  <c r="K6596" i="68"/>
  <c r="J6596" i="68"/>
  <c r="A6596" i="68"/>
  <c r="K6595" i="68"/>
  <c r="J6595" i="68"/>
  <c r="L6595" i="68" s="1"/>
  <c r="A6595" i="68"/>
  <c r="K6594" i="68"/>
  <c r="L6594" i="68" s="1"/>
  <c r="J6594" i="68"/>
  <c r="A6594" i="68"/>
  <c r="L6593" i="68"/>
  <c r="K6593" i="68"/>
  <c r="J6593" i="68"/>
  <c r="A6593" i="68"/>
  <c r="K6592" i="68"/>
  <c r="J6592" i="68"/>
  <c r="L6592" i="68" s="1"/>
  <c r="A6592" i="68"/>
  <c r="K6591" i="68"/>
  <c r="J6591" i="68"/>
  <c r="L6591" i="68" s="1"/>
  <c r="A6591" i="68"/>
  <c r="K6590" i="68"/>
  <c r="J6590" i="68"/>
  <c r="L6590" i="68" s="1"/>
  <c r="A6590" i="68"/>
  <c r="L6589" i="68"/>
  <c r="K6589" i="68"/>
  <c r="J6589" i="68"/>
  <c r="A6589" i="68"/>
  <c r="K6588" i="68"/>
  <c r="J6588" i="68"/>
  <c r="A6588" i="68"/>
  <c r="K6587" i="68"/>
  <c r="J6587" i="68"/>
  <c r="L6587" i="68" s="1"/>
  <c r="A6587" i="68"/>
  <c r="K6586" i="68"/>
  <c r="L6586" i="68" s="1"/>
  <c r="J6586" i="68"/>
  <c r="A6586" i="68"/>
  <c r="K6585" i="68"/>
  <c r="J6585" i="68"/>
  <c r="L6585" i="68" s="1"/>
  <c r="A6585" i="68"/>
  <c r="K6584" i="68"/>
  <c r="J6584" i="68"/>
  <c r="A6584" i="68"/>
  <c r="K6583" i="68"/>
  <c r="J6583" i="68"/>
  <c r="L6583" i="68" s="1"/>
  <c r="A6583" i="68"/>
  <c r="K6582" i="68"/>
  <c r="J6582" i="68"/>
  <c r="A6582" i="68"/>
  <c r="L6581" i="68"/>
  <c r="K6581" i="68"/>
  <c r="J6581" i="68"/>
  <c r="A6581" i="68"/>
  <c r="K6580" i="68"/>
  <c r="J6580" i="68"/>
  <c r="L6580" i="68" s="1"/>
  <c r="A6580" i="68"/>
  <c r="K6579" i="68"/>
  <c r="J6579" i="68"/>
  <c r="L6579" i="68" s="1"/>
  <c r="A6579" i="68"/>
  <c r="K6578" i="68"/>
  <c r="L6578" i="68" s="1"/>
  <c r="J6578" i="68"/>
  <c r="A6578" i="68"/>
  <c r="K6577" i="68"/>
  <c r="J6577" i="68"/>
  <c r="L6577" i="68" s="1"/>
  <c r="A6577" i="68"/>
  <c r="K6576" i="68"/>
  <c r="J6576" i="68"/>
  <c r="A6576" i="68"/>
  <c r="K6575" i="68"/>
  <c r="J6575" i="68"/>
  <c r="L6575" i="68" s="1"/>
  <c r="A6575" i="68"/>
  <c r="K6574" i="68"/>
  <c r="J6574" i="68"/>
  <c r="A6574" i="68"/>
  <c r="L6573" i="68"/>
  <c r="K6573" i="68"/>
  <c r="J6573" i="68"/>
  <c r="A6573" i="68"/>
  <c r="K6572" i="68"/>
  <c r="J6572" i="68"/>
  <c r="L6572" i="68" s="1"/>
  <c r="A6572" i="68"/>
  <c r="K6571" i="68"/>
  <c r="J6571" i="68"/>
  <c r="L6571" i="68" s="1"/>
  <c r="A6571" i="68"/>
  <c r="K6570" i="68"/>
  <c r="L6570" i="68" s="1"/>
  <c r="J6570" i="68"/>
  <c r="A6570" i="68"/>
  <c r="K6569" i="68"/>
  <c r="J6569" i="68"/>
  <c r="L6569" i="68" s="1"/>
  <c r="A6569" i="68"/>
  <c r="K6568" i="68"/>
  <c r="J6568" i="68"/>
  <c r="A6568" i="68"/>
  <c r="K6567" i="68"/>
  <c r="J6567" i="68"/>
  <c r="L6567" i="68" s="1"/>
  <c r="A6567" i="68"/>
  <c r="K6566" i="68"/>
  <c r="J6566" i="68"/>
  <c r="A6566" i="68"/>
  <c r="L6565" i="68"/>
  <c r="K6565" i="68"/>
  <c r="J6565" i="68"/>
  <c r="A6565" i="68"/>
  <c r="K6564" i="68"/>
  <c r="J6564" i="68"/>
  <c r="L6564" i="68" s="1"/>
  <c r="A6564" i="68"/>
  <c r="K6563" i="68"/>
  <c r="J6563" i="68"/>
  <c r="L6563" i="68" s="1"/>
  <c r="A6563" i="68"/>
  <c r="K6562" i="68"/>
  <c r="L6562" i="68" s="1"/>
  <c r="J6562" i="68"/>
  <c r="A6562" i="68"/>
  <c r="K6561" i="68"/>
  <c r="J6561" i="68"/>
  <c r="L6561" i="68" s="1"/>
  <c r="A6561" i="68"/>
  <c r="K6560" i="68"/>
  <c r="J6560" i="68"/>
  <c r="A6560" i="68"/>
  <c r="K6559" i="68"/>
  <c r="J6559" i="68"/>
  <c r="L6559" i="68" s="1"/>
  <c r="A6559" i="68"/>
  <c r="K6558" i="68"/>
  <c r="J6558" i="68"/>
  <c r="A6558" i="68"/>
  <c r="L6557" i="68"/>
  <c r="K6557" i="68"/>
  <c r="J6557" i="68"/>
  <c r="A6557" i="68"/>
  <c r="K6556" i="68"/>
  <c r="J6556" i="68"/>
  <c r="L6556" i="68" s="1"/>
  <c r="A6556" i="68"/>
  <c r="L6555" i="68"/>
  <c r="K6555" i="68"/>
  <c r="J6555" i="68"/>
  <c r="A6555" i="68"/>
  <c r="K6554" i="68"/>
  <c r="L6554" i="68" s="1"/>
  <c r="J6554" i="68"/>
  <c r="A6554" i="68"/>
  <c r="K6553" i="68"/>
  <c r="J6553" i="68"/>
  <c r="L6553" i="68" s="1"/>
  <c r="A6553" i="68"/>
  <c r="K6552" i="68"/>
  <c r="J6552" i="68"/>
  <c r="A6552" i="68"/>
  <c r="K6551" i="68"/>
  <c r="J6551" i="68"/>
  <c r="L6551" i="68" s="1"/>
  <c r="A6551" i="68"/>
  <c r="K6550" i="68"/>
  <c r="J6550" i="68"/>
  <c r="A6550" i="68"/>
  <c r="L6549" i="68"/>
  <c r="K6549" i="68"/>
  <c r="J6549" i="68"/>
  <c r="A6549" i="68"/>
  <c r="K6548" i="68"/>
  <c r="J6548" i="68"/>
  <c r="A6548" i="68"/>
  <c r="L6547" i="68"/>
  <c r="K6547" i="68"/>
  <c r="J6547" i="68"/>
  <c r="A6547" i="68"/>
  <c r="K6546" i="68"/>
  <c r="L6546" i="68" s="1"/>
  <c r="J6546" i="68"/>
  <c r="A6546" i="68"/>
  <c r="K6545" i="68"/>
  <c r="J6545" i="68"/>
  <c r="L6545" i="68" s="1"/>
  <c r="A6545" i="68"/>
  <c r="K6544" i="68"/>
  <c r="J6544" i="68"/>
  <c r="A6544" i="68"/>
  <c r="K6543" i="68"/>
  <c r="J6543" i="68"/>
  <c r="L6543" i="68" s="1"/>
  <c r="A6543" i="68"/>
  <c r="K6542" i="68"/>
  <c r="J6542" i="68"/>
  <c r="A6542" i="68"/>
  <c r="L6541" i="68"/>
  <c r="K6541" i="68"/>
  <c r="J6541" i="68"/>
  <c r="A6541" i="68"/>
  <c r="K6540" i="68"/>
  <c r="J6540" i="68"/>
  <c r="A6540" i="68"/>
  <c r="L6539" i="68"/>
  <c r="K6539" i="68"/>
  <c r="J6539" i="68"/>
  <c r="A6539" i="68"/>
  <c r="K6538" i="68"/>
  <c r="L6538" i="68" s="1"/>
  <c r="J6538" i="68"/>
  <c r="A6538" i="68"/>
  <c r="K6537" i="68"/>
  <c r="J6537" i="68"/>
  <c r="L6537" i="68" s="1"/>
  <c r="A6537" i="68"/>
  <c r="K6536" i="68"/>
  <c r="J6536" i="68"/>
  <c r="A6536" i="68"/>
  <c r="K6535" i="68"/>
  <c r="J6535" i="68"/>
  <c r="L6535" i="68" s="1"/>
  <c r="A6535" i="68"/>
  <c r="K6534" i="68"/>
  <c r="J6534" i="68"/>
  <c r="A6534" i="68"/>
  <c r="L6533" i="68"/>
  <c r="K6533" i="68"/>
  <c r="J6533" i="68"/>
  <c r="A6533" i="68"/>
  <c r="K6532" i="68"/>
  <c r="J6532" i="68"/>
  <c r="A6532" i="68"/>
  <c r="L6531" i="68"/>
  <c r="K6531" i="68"/>
  <c r="J6531" i="68"/>
  <c r="A6531" i="68"/>
  <c r="K6530" i="68"/>
  <c r="L6530" i="68" s="1"/>
  <c r="J6530" i="68"/>
  <c r="A6530" i="68"/>
  <c r="K6529" i="68"/>
  <c r="J6529" i="68"/>
  <c r="L6529" i="68" s="1"/>
  <c r="A6529" i="68"/>
  <c r="K6528" i="68"/>
  <c r="J6528" i="68"/>
  <c r="A6528" i="68"/>
  <c r="K6527" i="68"/>
  <c r="J6527" i="68"/>
  <c r="L6527" i="68" s="1"/>
  <c r="A6527" i="68"/>
  <c r="K6526" i="68"/>
  <c r="J6526" i="68"/>
  <c r="A6526" i="68"/>
  <c r="L6525" i="68"/>
  <c r="K6525" i="68"/>
  <c r="J6525" i="68"/>
  <c r="A6525" i="68"/>
  <c r="K6524" i="68"/>
  <c r="J6524" i="68"/>
  <c r="A6524" i="68"/>
  <c r="L6523" i="68"/>
  <c r="K6523" i="68"/>
  <c r="J6523" i="68"/>
  <c r="A6523" i="68"/>
  <c r="K6522" i="68"/>
  <c r="L6522" i="68" s="1"/>
  <c r="J6522" i="68"/>
  <c r="A6522" i="68"/>
  <c r="K6521" i="68"/>
  <c r="J6521" i="68"/>
  <c r="L6521" i="68" s="1"/>
  <c r="A6521" i="68"/>
  <c r="K6520" i="68"/>
  <c r="J6520" i="68"/>
  <c r="A6520" i="68"/>
  <c r="K6519" i="68"/>
  <c r="J6519" i="68"/>
  <c r="L6519" i="68" s="1"/>
  <c r="A6519" i="68"/>
  <c r="K6518" i="68"/>
  <c r="J6518" i="68"/>
  <c r="A6518" i="68"/>
  <c r="L6517" i="68"/>
  <c r="K6517" i="68"/>
  <c r="J6517" i="68"/>
  <c r="A6517" i="68"/>
  <c r="K6516" i="68"/>
  <c r="J6516" i="68"/>
  <c r="A6516" i="68"/>
  <c r="L6515" i="68"/>
  <c r="K6515" i="68"/>
  <c r="J6515" i="68"/>
  <c r="A6515" i="68"/>
  <c r="K6514" i="68"/>
  <c r="L6514" i="68" s="1"/>
  <c r="J6514" i="68"/>
  <c r="A6514" i="68"/>
  <c r="K6513" i="68"/>
  <c r="J6513" i="68"/>
  <c r="L6513" i="68" s="1"/>
  <c r="A6513" i="68"/>
  <c r="K6512" i="68"/>
  <c r="J6512" i="68"/>
  <c r="A6512" i="68"/>
  <c r="K6511" i="68"/>
  <c r="J6511" i="68"/>
  <c r="L6511" i="68" s="1"/>
  <c r="A6511" i="68"/>
  <c r="K6510" i="68"/>
  <c r="J6510" i="68"/>
  <c r="A6510" i="68"/>
  <c r="L6509" i="68"/>
  <c r="K6509" i="68"/>
  <c r="J6509" i="68"/>
  <c r="A6509" i="68"/>
  <c r="K6508" i="68"/>
  <c r="J6508" i="68"/>
  <c r="A6508" i="68"/>
  <c r="L6507" i="68"/>
  <c r="K6507" i="68"/>
  <c r="J6507" i="68"/>
  <c r="A6507" i="68"/>
  <c r="K6506" i="68"/>
  <c r="L6506" i="68" s="1"/>
  <c r="J6506" i="68"/>
  <c r="A6506" i="68"/>
  <c r="K6505" i="68"/>
  <c r="J6505" i="68"/>
  <c r="L6505" i="68" s="1"/>
  <c r="A6505" i="68"/>
  <c r="K6504" i="68"/>
  <c r="J6504" i="68"/>
  <c r="A6504" i="68"/>
  <c r="K6503" i="68"/>
  <c r="J6503" i="68"/>
  <c r="L6503" i="68" s="1"/>
  <c r="A6503" i="68"/>
  <c r="K6502" i="68"/>
  <c r="J6502" i="68"/>
  <c r="A6502" i="68"/>
  <c r="L6501" i="68"/>
  <c r="K6501" i="68"/>
  <c r="J6501" i="68"/>
  <c r="A6501" i="68"/>
  <c r="K6500" i="68"/>
  <c r="J6500" i="68"/>
  <c r="A6500" i="68"/>
  <c r="L6499" i="68"/>
  <c r="K6499" i="68"/>
  <c r="J6499" i="68"/>
  <c r="A6499" i="68"/>
  <c r="K6498" i="68"/>
  <c r="L6498" i="68" s="1"/>
  <c r="J6498" i="68"/>
  <c r="A6498" i="68"/>
  <c r="K6497" i="68"/>
  <c r="J6497" i="68"/>
  <c r="L6497" i="68" s="1"/>
  <c r="A6497" i="68"/>
  <c r="K6496" i="68"/>
  <c r="J6496" i="68"/>
  <c r="A6496" i="68"/>
  <c r="K6495" i="68"/>
  <c r="J6495" i="68"/>
  <c r="L6495" i="68" s="1"/>
  <c r="A6495" i="68"/>
  <c r="K6494" i="68"/>
  <c r="J6494" i="68"/>
  <c r="A6494" i="68"/>
  <c r="L6493" i="68"/>
  <c r="K6493" i="68"/>
  <c r="J6493" i="68"/>
  <c r="A6493" i="68"/>
  <c r="K6492" i="68"/>
  <c r="J6492" i="68"/>
  <c r="A6492" i="68"/>
  <c r="L6491" i="68"/>
  <c r="K6491" i="68"/>
  <c r="J6491" i="68"/>
  <c r="A6491" i="68"/>
  <c r="K6490" i="68"/>
  <c r="L6490" i="68" s="1"/>
  <c r="J6490" i="68"/>
  <c r="A6490" i="68"/>
  <c r="K6489" i="68"/>
  <c r="J6489" i="68"/>
  <c r="L6489" i="68" s="1"/>
  <c r="A6489" i="68"/>
  <c r="K6488" i="68"/>
  <c r="J6488" i="68"/>
  <c r="A6488" i="68"/>
  <c r="K6487" i="68"/>
  <c r="J6487" i="68"/>
  <c r="L6487" i="68" s="1"/>
  <c r="A6487" i="68"/>
  <c r="K6486" i="68"/>
  <c r="J6486" i="68"/>
  <c r="A6486" i="68"/>
  <c r="L6485" i="68"/>
  <c r="K6485" i="68"/>
  <c r="J6485" i="68"/>
  <c r="A6485" i="68"/>
  <c r="K6484" i="68"/>
  <c r="J6484" i="68"/>
  <c r="A6484" i="68"/>
  <c r="L6483" i="68"/>
  <c r="K6483" i="68"/>
  <c r="J6483" i="68"/>
  <c r="A6483" i="68"/>
  <c r="K6482" i="68"/>
  <c r="L6482" i="68" s="1"/>
  <c r="J6482" i="68"/>
  <c r="A6482" i="68"/>
  <c r="K6481" i="68"/>
  <c r="J6481" i="68"/>
  <c r="L6481" i="68" s="1"/>
  <c r="A6481" i="68"/>
  <c r="K6480" i="68"/>
  <c r="J6480" i="68"/>
  <c r="A6480" i="68"/>
  <c r="K6479" i="68"/>
  <c r="J6479" i="68"/>
  <c r="L6479" i="68" s="1"/>
  <c r="A6479" i="68"/>
  <c r="K6478" i="68"/>
  <c r="J6478" i="68"/>
  <c r="A6478" i="68"/>
  <c r="L6477" i="68"/>
  <c r="K6477" i="68"/>
  <c r="J6477" i="68"/>
  <c r="A6477" i="68"/>
  <c r="K6476" i="68"/>
  <c r="J6476" i="68"/>
  <c r="A6476" i="68"/>
  <c r="L6475" i="68"/>
  <c r="K6475" i="68"/>
  <c r="J6475" i="68"/>
  <c r="A6475" i="68"/>
  <c r="K6474" i="68"/>
  <c r="L6474" i="68" s="1"/>
  <c r="J6474" i="68"/>
  <c r="A6474" i="68"/>
  <c r="K6473" i="68"/>
  <c r="J6473" i="68"/>
  <c r="L6473" i="68" s="1"/>
  <c r="A6473" i="68"/>
  <c r="K6472" i="68"/>
  <c r="J6472" i="68"/>
  <c r="A6472" i="68"/>
  <c r="K6471" i="68"/>
  <c r="J6471" i="68"/>
  <c r="L6471" i="68" s="1"/>
  <c r="A6471" i="68"/>
  <c r="K6470" i="68"/>
  <c r="J6470" i="68"/>
  <c r="A6470" i="68"/>
  <c r="L6469" i="68"/>
  <c r="K6469" i="68"/>
  <c r="J6469" i="68"/>
  <c r="A6469" i="68"/>
  <c r="K6468" i="68"/>
  <c r="J6468" i="68"/>
  <c r="A6468" i="68"/>
  <c r="L6467" i="68"/>
  <c r="K6467" i="68"/>
  <c r="J6467" i="68"/>
  <c r="A6467" i="68"/>
  <c r="K6466" i="68"/>
  <c r="L6466" i="68" s="1"/>
  <c r="J6466" i="68"/>
  <c r="A6466" i="68"/>
  <c r="K6465" i="68"/>
  <c r="J6465" i="68"/>
  <c r="L6465" i="68" s="1"/>
  <c r="A6465" i="68"/>
  <c r="K6464" i="68"/>
  <c r="J6464" i="68"/>
  <c r="A6464" i="68"/>
  <c r="K6463" i="68"/>
  <c r="J6463" i="68"/>
  <c r="L6463" i="68" s="1"/>
  <c r="A6463" i="68"/>
  <c r="K6462" i="68"/>
  <c r="J6462" i="68"/>
  <c r="A6462" i="68"/>
  <c r="L6461" i="68"/>
  <c r="K6461" i="68"/>
  <c r="J6461" i="68"/>
  <c r="A6461" i="68"/>
  <c r="K6460" i="68"/>
  <c r="J6460" i="68"/>
  <c r="A6460" i="68"/>
  <c r="L6459" i="68"/>
  <c r="K6459" i="68"/>
  <c r="J6459" i="68"/>
  <c r="A6459" i="68"/>
  <c r="K6458" i="68"/>
  <c r="L6458" i="68" s="1"/>
  <c r="J6458" i="68"/>
  <c r="A6458" i="68"/>
  <c r="K6457" i="68"/>
  <c r="J6457" i="68"/>
  <c r="L6457" i="68" s="1"/>
  <c r="A6457" i="68"/>
  <c r="K6456" i="68"/>
  <c r="J6456" i="68"/>
  <c r="A6456" i="68"/>
  <c r="K6455" i="68"/>
  <c r="J6455" i="68"/>
  <c r="L6455" i="68" s="1"/>
  <c r="A6455" i="68"/>
  <c r="K6454" i="68"/>
  <c r="J6454" i="68"/>
  <c r="L6454" i="68" s="1"/>
  <c r="A6454" i="68"/>
  <c r="L6453" i="68"/>
  <c r="K6453" i="68"/>
  <c r="J6453" i="68"/>
  <c r="A6453" i="68"/>
  <c r="K6452" i="68"/>
  <c r="J6452" i="68"/>
  <c r="L6452" i="68" s="1"/>
  <c r="A6452" i="68"/>
  <c r="L6451" i="68"/>
  <c r="K6451" i="68"/>
  <c r="J6451" i="68"/>
  <c r="A6451" i="68"/>
  <c r="K6450" i="68"/>
  <c r="L6450" i="68" s="1"/>
  <c r="J6450" i="68"/>
  <c r="A6450" i="68"/>
  <c r="K6449" i="68"/>
  <c r="J6449" i="68"/>
  <c r="L6449" i="68" s="1"/>
  <c r="A6449" i="68"/>
  <c r="K6448" i="68"/>
  <c r="L6448" i="68" s="1"/>
  <c r="J6448" i="68"/>
  <c r="A6448" i="68"/>
  <c r="K6447" i="68"/>
  <c r="J6447" i="68"/>
  <c r="L6447" i="68" s="1"/>
  <c r="A6447" i="68"/>
  <c r="K6446" i="68"/>
  <c r="J6446" i="68"/>
  <c r="L6446" i="68" s="1"/>
  <c r="A6446" i="68"/>
  <c r="K6445" i="68"/>
  <c r="L6445" i="68" s="1"/>
  <c r="J6445" i="68"/>
  <c r="A6445" i="68"/>
  <c r="K6444" i="68"/>
  <c r="J6444" i="68"/>
  <c r="A6444" i="68"/>
  <c r="K6443" i="68"/>
  <c r="J6443" i="68"/>
  <c r="L6443" i="68" s="1"/>
  <c r="A6443" i="68"/>
  <c r="L6442" i="68"/>
  <c r="K6442" i="68"/>
  <c r="J6442" i="68"/>
  <c r="A6442" i="68"/>
  <c r="K6441" i="68"/>
  <c r="J6441" i="68"/>
  <c r="L6441" i="68" s="1"/>
  <c r="A6441" i="68"/>
  <c r="K6440" i="68"/>
  <c r="L6440" i="68" s="1"/>
  <c r="J6440" i="68"/>
  <c r="A6440" i="68"/>
  <c r="K6439" i="68"/>
  <c r="J6439" i="68"/>
  <c r="L6439" i="68" s="1"/>
  <c r="A6439" i="68"/>
  <c r="K6438" i="68"/>
  <c r="J6438" i="68"/>
  <c r="L6438" i="68" s="1"/>
  <c r="A6438" i="68"/>
  <c r="K6437" i="68"/>
  <c r="L6437" i="68" s="1"/>
  <c r="J6437" i="68"/>
  <c r="A6437" i="68"/>
  <c r="K6436" i="68"/>
  <c r="J6436" i="68"/>
  <c r="A6436" i="68"/>
  <c r="K6435" i="68"/>
  <c r="J6435" i="68"/>
  <c r="L6435" i="68" s="1"/>
  <c r="A6435" i="68"/>
  <c r="L6434" i="68"/>
  <c r="K6434" i="68"/>
  <c r="J6434" i="68"/>
  <c r="A6434" i="68"/>
  <c r="K6433" i="68"/>
  <c r="J6433" i="68"/>
  <c r="L6433" i="68" s="1"/>
  <c r="A6433" i="68"/>
  <c r="K6432" i="68"/>
  <c r="L6432" i="68" s="1"/>
  <c r="J6432" i="68"/>
  <c r="A6432" i="68"/>
  <c r="K6431" i="68"/>
  <c r="J6431" i="68"/>
  <c r="L6431" i="68" s="1"/>
  <c r="A6431" i="68"/>
  <c r="K6430" i="68"/>
  <c r="J6430" i="68"/>
  <c r="L6430" i="68" s="1"/>
  <c r="A6430" i="68"/>
  <c r="K6429" i="68"/>
  <c r="J6429" i="68"/>
  <c r="L6429" i="68" s="1"/>
  <c r="A6429" i="68"/>
  <c r="K6428" i="68"/>
  <c r="J6428" i="68"/>
  <c r="A6428" i="68"/>
  <c r="K6427" i="68"/>
  <c r="J6427" i="68"/>
  <c r="L6427" i="68" s="1"/>
  <c r="A6427" i="68"/>
  <c r="L6426" i="68"/>
  <c r="K6426" i="68"/>
  <c r="J6426" i="68"/>
  <c r="A6426" i="68"/>
  <c r="K6425" i="68"/>
  <c r="J6425" i="68"/>
  <c r="L6425" i="68" s="1"/>
  <c r="A6425" i="68"/>
  <c r="K6424" i="68"/>
  <c r="L6424" i="68" s="1"/>
  <c r="J6424" i="68"/>
  <c r="A6424" i="68"/>
  <c r="K6423" i="68"/>
  <c r="J6423" i="68"/>
  <c r="L6423" i="68" s="1"/>
  <c r="A6423" i="68"/>
  <c r="K6422" i="68"/>
  <c r="J6422" i="68"/>
  <c r="L6422" i="68" s="1"/>
  <c r="A6422" i="68"/>
  <c r="K6421" i="68"/>
  <c r="J6421" i="68"/>
  <c r="L6421" i="68" s="1"/>
  <c r="A6421" i="68"/>
  <c r="K6420" i="68"/>
  <c r="J6420" i="68"/>
  <c r="A6420" i="68"/>
  <c r="L6419" i="68"/>
  <c r="K6419" i="68"/>
  <c r="J6419" i="68"/>
  <c r="A6419" i="68"/>
  <c r="L6418" i="68"/>
  <c r="K6418" i="68"/>
  <c r="J6418" i="68"/>
  <c r="A6418" i="68"/>
  <c r="K6417" i="68"/>
  <c r="J6417" i="68"/>
  <c r="L6417" i="68" s="1"/>
  <c r="A6417" i="68"/>
  <c r="K6416" i="68"/>
  <c r="L6416" i="68" s="1"/>
  <c r="J6416" i="68"/>
  <c r="A6416" i="68"/>
  <c r="K6415" i="68"/>
  <c r="J6415" i="68"/>
  <c r="L6415" i="68" s="1"/>
  <c r="A6415" i="68"/>
  <c r="L6414" i="68"/>
  <c r="K6414" i="68"/>
  <c r="J6414" i="68"/>
  <c r="A6414" i="68"/>
  <c r="L6413" i="68"/>
  <c r="K6413" i="68"/>
  <c r="J6413" i="68"/>
  <c r="A6413" i="68"/>
  <c r="K6412" i="68"/>
  <c r="J6412" i="68"/>
  <c r="A6412" i="68"/>
  <c r="K6411" i="68"/>
  <c r="L6411" i="68" s="1"/>
  <c r="J6411" i="68"/>
  <c r="A6411" i="68"/>
  <c r="K6410" i="68"/>
  <c r="L6410" i="68" s="1"/>
  <c r="J6410" i="68"/>
  <c r="A6410" i="68"/>
  <c r="K6409" i="68"/>
  <c r="L6409" i="68" s="1"/>
  <c r="J6409" i="68"/>
  <c r="A6409" i="68"/>
  <c r="L6408" i="68"/>
  <c r="K6408" i="68"/>
  <c r="J6408" i="68"/>
  <c r="A6408" i="68"/>
  <c r="K6407" i="68"/>
  <c r="J6407" i="68"/>
  <c r="L6407" i="68" s="1"/>
  <c r="A6407" i="68"/>
  <c r="K6406" i="68"/>
  <c r="J6406" i="68"/>
  <c r="L6406" i="68" s="1"/>
  <c r="A6406" i="68"/>
  <c r="L6405" i="68"/>
  <c r="K6405" i="68"/>
  <c r="J6405" i="68"/>
  <c r="A6405" i="68"/>
  <c r="K6404" i="68"/>
  <c r="J6404" i="68"/>
  <c r="A6404" i="68"/>
  <c r="K6403" i="68"/>
  <c r="L6403" i="68" s="1"/>
  <c r="J6403" i="68"/>
  <c r="A6403" i="68"/>
  <c r="K6402" i="68"/>
  <c r="L6402" i="68" s="1"/>
  <c r="J6402" i="68"/>
  <c r="A6402" i="68"/>
  <c r="K6401" i="68"/>
  <c r="L6401" i="68" s="1"/>
  <c r="J6401" i="68"/>
  <c r="A6401" i="68"/>
  <c r="L6400" i="68"/>
  <c r="K6400" i="68"/>
  <c r="J6400" i="68"/>
  <c r="A6400" i="68"/>
  <c r="K6399" i="68"/>
  <c r="J6399" i="68"/>
  <c r="L6399" i="68" s="1"/>
  <c r="A6399" i="68"/>
  <c r="L6398" i="68"/>
  <c r="K6398" i="68"/>
  <c r="J6398" i="68"/>
  <c r="A6398" i="68"/>
  <c r="K6397" i="68"/>
  <c r="J6397" i="68"/>
  <c r="L6397" i="68" s="1"/>
  <c r="A6397" i="68"/>
  <c r="K6396" i="68"/>
  <c r="J6396" i="68"/>
  <c r="A6396" i="68"/>
  <c r="K6395" i="68"/>
  <c r="L6395" i="68" s="1"/>
  <c r="J6395" i="68"/>
  <c r="A6395" i="68"/>
  <c r="K6394" i="68"/>
  <c r="L6394" i="68" s="1"/>
  <c r="J6394" i="68"/>
  <c r="A6394" i="68"/>
  <c r="K6393" i="68"/>
  <c r="L6393" i="68" s="1"/>
  <c r="J6393" i="68"/>
  <c r="A6393" i="68"/>
  <c r="L6392" i="68"/>
  <c r="K6392" i="68"/>
  <c r="J6392" i="68"/>
  <c r="A6392" i="68"/>
  <c r="L6391" i="68"/>
  <c r="K6391" i="68"/>
  <c r="J6391" i="68"/>
  <c r="A6391" i="68"/>
  <c r="K6390" i="68"/>
  <c r="J6390" i="68"/>
  <c r="L6390" i="68" s="1"/>
  <c r="A6390" i="68"/>
  <c r="L6389" i="68"/>
  <c r="K6389" i="68"/>
  <c r="J6389" i="68"/>
  <c r="A6389" i="68"/>
  <c r="K6388" i="68"/>
  <c r="J6388" i="68"/>
  <c r="A6388" i="68"/>
  <c r="K6387" i="68"/>
  <c r="L6387" i="68" s="1"/>
  <c r="J6387" i="68"/>
  <c r="A6387" i="68"/>
  <c r="K6386" i="68"/>
  <c r="L6386" i="68" s="1"/>
  <c r="J6386" i="68"/>
  <c r="A6386" i="68"/>
  <c r="K6385" i="68"/>
  <c r="L6385" i="68" s="1"/>
  <c r="J6385" i="68"/>
  <c r="A6385" i="68"/>
  <c r="L6384" i="68"/>
  <c r="K6384" i="68"/>
  <c r="J6384" i="68"/>
  <c r="A6384" i="68"/>
  <c r="K6383" i="68"/>
  <c r="J6383" i="68"/>
  <c r="L6383" i="68" s="1"/>
  <c r="A6383" i="68"/>
  <c r="L6382" i="68"/>
  <c r="K6382" i="68"/>
  <c r="J6382" i="68"/>
  <c r="A6382" i="68"/>
  <c r="K6381" i="68"/>
  <c r="J6381" i="68"/>
  <c r="L6381" i="68" s="1"/>
  <c r="A6381" i="68"/>
  <c r="K6380" i="68"/>
  <c r="L6380" i="68" s="1"/>
  <c r="J6380" i="68"/>
  <c r="A6380" i="68"/>
  <c r="L6379" i="68"/>
  <c r="K6379" i="68"/>
  <c r="J6379" i="68"/>
  <c r="A6379" i="68"/>
  <c r="K6378" i="68"/>
  <c r="J6378" i="68"/>
  <c r="A6378" i="68"/>
  <c r="K6377" i="68"/>
  <c r="J6377" i="68"/>
  <c r="L6377" i="68" s="1"/>
  <c r="A6377" i="68"/>
  <c r="K6376" i="68"/>
  <c r="L6376" i="68" s="1"/>
  <c r="J6376" i="68"/>
  <c r="A6376" i="68"/>
  <c r="L6375" i="68"/>
  <c r="K6375" i="68"/>
  <c r="J6375" i="68"/>
  <c r="A6375" i="68"/>
  <c r="K6374" i="68"/>
  <c r="L6374" i="68" s="1"/>
  <c r="J6374" i="68"/>
  <c r="A6374" i="68"/>
  <c r="K6373" i="68"/>
  <c r="J6373" i="68"/>
  <c r="L6373" i="68" s="1"/>
  <c r="A6373" i="68"/>
  <c r="K6372" i="68"/>
  <c r="L6372" i="68" s="1"/>
  <c r="J6372" i="68"/>
  <c r="A6372" i="68"/>
  <c r="L6371" i="68"/>
  <c r="K6371" i="68"/>
  <c r="J6371" i="68"/>
  <c r="A6371" i="68"/>
  <c r="K6370" i="68"/>
  <c r="J6370" i="68"/>
  <c r="A6370" i="68"/>
  <c r="K6369" i="68"/>
  <c r="J6369" i="68"/>
  <c r="L6369" i="68" s="1"/>
  <c r="A6369" i="68"/>
  <c r="K6368" i="68"/>
  <c r="L6368" i="68" s="1"/>
  <c r="J6368" i="68"/>
  <c r="A6368" i="68"/>
  <c r="L6367" i="68"/>
  <c r="K6367" i="68"/>
  <c r="J6367" i="68"/>
  <c r="A6367" i="68"/>
  <c r="K6366" i="68"/>
  <c r="L6366" i="68" s="1"/>
  <c r="J6366" i="68"/>
  <c r="A6366" i="68"/>
  <c r="K6365" i="68"/>
  <c r="J6365" i="68"/>
  <c r="L6365" i="68" s="1"/>
  <c r="A6365" i="68"/>
  <c r="K6364" i="68"/>
  <c r="L6364" i="68" s="1"/>
  <c r="J6364" i="68"/>
  <c r="A6364" i="68"/>
  <c r="L6363" i="68"/>
  <c r="K6363" i="68"/>
  <c r="J6363" i="68"/>
  <c r="A6363" i="68"/>
  <c r="K6362" i="68"/>
  <c r="J6362" i="68"/>
  <c r="A6362" i="68"/>
  <c r="K6361" i="68"/>
  <c r="J6361" i="68"/>
  <c r="L6361" i="68" s="1"/>
  <c r="A6361" i="68"/>
  <c r="K6360" i="68"/>
  <c r="L6360" i="68" s="1"/>
  <c r="J6360" i="68"/>
  <c r="A6360" i="68"/>
  <c r="L6359" i="68"/>
  <c r="K6359" i="68"/>
  <c r="J6359" i="68"/>
  <c r="A6359" i="68"/>
  <c r="K6358" i="68"/>
  <c r="L6358" i="68" s="1"/>
  <c r="J6358" i="68"/>
  <c r="A6358" i="68"/>
  <c r="K6357" i="68"/>
  <c r="J6357" i="68"/>
  <c r="L6357" i="68" s="1"/>
  <c r="A6357" i="68"/>
  <c r="K6356" i="68"/>
  <c r="L6356" i="68" s="1"/>
  <c r="J6356" i="68"/>
  <c r="A6356" i="68"/>
  <c r="L6355" i="68"/>
  <c r="K6355" i="68"/>
  <c r="J6355" i="68"/>
  <c r="A6355" i="68"/>
  <c r="K6354" i="68"/>
  <c r="J6354" i="68"/>
  <c r="A6354" i="68"/>
  <c r="K6353" i="68"/>
  <c r="J6353" i="68"/>
  <c r="L6353" i="68" s="1"/>
  <c r="A6353" i="68"/>
  <c r="K6352" i="68"/>
  <c r="L6352" i="68" s="1"/>
  <c r="J6352" i="68"/>
  <c r="A6352" i="68"/>
  <c r="L6351" i="68"/>
  <c r="K6351" i="68"/>
  <c r="J6351" i="68"/>
  <c r="A6351" i="68"/>
  <c r="K6350" i="68"/>
  <c r="L6350" i="68" s="1"/>
  <c r="J6350" i="68"/>
  <c r="A6350" i="68"/>
  <c r="L6349" i="68"/>
  <c r="K6349" i="68"/>
  <c r="J6349" i="68"/>
  <c r="A6349" i="68"/>
  <c r="K6348" i="68"/>
  <c r="L6348" i="68" s="1"/>
  <c r="J6348" i="68"/>
  <c r="A6348" i="68"/>
  <c r="L6347" i="68"/>
  <c r="K6347" i="68"/>
  <c r="J6347" i="68"/>
  <c r="A6347" i="68"/>
  <c r="K6346" i="68"/>
  <c r="J6346" i="68"/>
  <c r="A6346" i="68"/>
  <c r="K6345" i="68"/>
  <c r="J6345" i="68"/>
  <c r="L6345" i="68" s="1"/>
  <c r="A6345" i="68"/>
  <c r="K6344" i="68"/>
  <c r="L6344" i="68" s="1"/>
  <c r="J6344" i="68"/>
  <c r="A6344" i="68"/>
  <c r="L6343" i="68"/>
  <c r="K6343" i="68"/>
  <c r="J6343" i="68"/>
  <c r="A6343" i="68"/>
  <c r="K6342" i="68"/>
  <c r="L6342" i="68" s="1"/>
  <c r="J6342" i="68"/>
  <c r="A6342" i="68"/>
  <c r="L6341" i="68"/>
  <c r="K6341" i="68"/>
  <c r="J6341" i="68"/>
  <c r="A6341" i="68"/>
  <c r="K6340" i="68"/>
  <c r="L6340" i="68" s="1"/>
  <c r="J6340" i="68"/>
  <c r="A6340" i="68"/>
  <c r="L6339" i="68"/>
  <c r="K6339" i="68"/>
  <c r="J6339" i="68"/>
  <c r="A6339" i="68"/>
  <c r="K6338" i="68"/>
  <c r="J6338" i="68"/>
  <c r="A6338" i="68"/>
  <c r="K6337" i="68"/>
  <c r="J6337" i="68"/>
  <c r="L6337" i="68" s="1"/>
  <c r="A6337" i="68"/>
  <c r="K6336" i="68"/>
  <c r="L6336" i="68" s="1"/>
  <c r="J6336" i="68"/>
  <c r="A6336" i="68"/>
  <c r="L6335" i="68"/>
  <c r="K6335" i="68"/>
  <c r="J6335" i="68"/>
  <c r="A6335" i="68"/>
  <c r="K6334" i="68"/>
  <c r="L6334" i="68" s="1"/>
  <c r="J6334" i="68"/>
  <c r="A6334" i="68"/>
  <c r="L6333" i="68"/>
  <c r="K6333" i="68"/>
  <c r="J6333" i="68"/>
  <c r="A6333" i="68"/>
  <c r="K6332" i="68"/>
  <c r="L6332" i="68" s="1"/>
  <c r="J6332" i="68"/>
  <c r="A6332" i="68"/>
  <c r="L6331" i="68"/>
  <c r="K6331" i="68"/>
  <c r="J6331" i="68"/>
  <c r="A6331" i="68"/>
  <c r="K6330" i="68"/>
  <c r="J6330" i="68"/>
  <c r="A6330" i="68"/>
  <c r="K6329" i="68"/>
  <c r="J6329" i="68"/>
  <c r="L6329" i="68" s="1"/>
  <c r="A6329" i="68"/>
  <c r="K6328" i="68"/>
  <c r="L6328" i="68" s="1"/>
  <c r="J6328" i="68"/>
  <c r="A6328" i="68"/>
  <c r="L6327" i="68"/>
  <c r="K6327" i="68"/>
  <c r="J6327" i="68"/>
  <c r="A6327" i="68"/>
  <c r="K6326" i="68"/>
  <c r="L6326" i="68" s="1"/>
  <c r="J6326" i="68"/>
  <c r="A6326" i="68"/>
  <c r="L6325" i="68"/>
  <c r="K6325" i="68"/>
  <c r="J6325" i="68"/>
  <c r="A6325" i="68"/>
  <c r="K6324" i="68"/>
  <c r="L6324" i="68" s="1"/>
  <c r="J6324" i="68"/>
  <c r="A6324" i="68"/>
  <c r="K6323" i="68"/>
  <c r="J6323" i="68"/>
  <c r="L6323" i="68" s="1"/>
  <c r="A6323" i="68"/>
  <c r="K6322" i="68"/>
  <c r="J6322" i="68"/>
  <c r="A6322" i="68"/>
  <c r="K6321" i="68"/>
  <c r="J6321" i="68"/>
  <c r="L6321" i="68" s="1"/>
  <c r="A6321" i="68"/>
  <c r="K6320" i="68"/>
  <c r="L6320" i="68" s="1"/>
  <c r="J6320" i="68"/>
  <c r="A6320" i="68"/>
  <c r="K6319" i="68"/>
  <c r="J6319" i="68"/>
  <c r="L6319" i="68" s="1"/>
  <c r="A6319" i="68"/>
  <c r="K6318" i="68"/>
  <c r="L6318" i="68" s="1"/>
  <c r="J6318" i="68"/>
  <c r="A6318" i="68"/>
  <c r="K6317" i="68"/>
  <c r="J6317" i="68"/>
  <c r="L6317" i="68" s="1"/>
  <c r="A6317" i="68"/>
  <c r="K6316" i="68"/>
  <c r="L6316" i="68" s="1"/>
  <c r="J6316" i="68"/>
  <c r="A6316" i="68"/>
  <c r="L6315" i="68"/>
  <c r="K6315" i="68"/>
  <c r="J6315" i="68"/>
  <c r="A6315" i="68"/>
  <c r="K6314" i="68"/>
  <c r="J6314" i="68"/>
  <c r="A6314" i="68"/>
  <c r="K6313" i="68"/>
  <c r="J6313" i="68"/>
  <c r="L6313" i="68" s="1"/>
  <c r="A6313" i="68"/>
  <c r="K6312" i="68"/>
  <c r="L6312" i="68" s="1"/>
  <c r="J6312" i="68"/>
  <c r="A6312" i="68"/>
  <c r="L6311" i="68"/>
  <c r="K6311" i="68"/>
  <c r="J6311" i="68"/>
  <c r="A6311" i="68"/>
  <c r="K6310" i="68"/>
  <c r="L6310" i="68" s="1"/>
  <c r="J6310" i="68"/>
  <c r="A6310" i="68"/>
  <c r="K6309" i="68"/>
  <c r="J6309" i="68"/>
  <c r="L6309" i="68" s="1"/>
  <c r="A6309" i="68"/>
  <c r="K6308" i="68"/>
  <c r="L6308" i="68" s="1"/>
  <c r="J6308" i="68"/>
  <c r="A6308" i="68"/>
  <c r="L6307" i="68"/>
  <c r="K6307" i="68"/>
  <c r="J6307" i="68"/>
  <c r="A6307" i="68"/>
  <c r="K6306" i="68"/>
  <c r="J6306" i="68"/>
  <c r="A6306" i="68"/>
  <c r="K6305" i="68"/>
  <c r="J6305" i="68"/>
  <c r="L6305" i="68" s="1"/>
  <c r="A6305" i="68"/>
  <c r="K6304" i="68"/>
  <c r="L6304" i="68" s="1"/>
  <c r="J6304" i="68"/>
  <c r="A6304" i="68"/>
  <c r="L6303" i="68"/>
  <c r="K6303" i="68"/>
  <c r="J6303" i="68"/>
  <c r="A6303" i="68"/>
  <c r="K6302" i="68"/>
  <c r="L6302" i="68" s="1"/>
  <c r="J6302" i="68"/>
  <c r="A6302" i="68"/>
  <c r="K6301" i="68"/>
  <c r="J6301" i="68"/>
  <c r="L6301" i="68" s="1"/>
  <c r="A6301" i="68"/>
  <c r="K6300" i="68"/>
  <c r="L6300" i="68" s="1"/>
  <c r="J6300" i="68"/>
  <c r="A6300" i="68"/>
  <c r="L6299" i="68"/>
  <c r="K6299" i="68"/>
  <c r="J6299" i="68"/>
  <c r="A6299" i="68"/>
  <c r="K6298" i="68"/>
  <c r="J6298" i="68"/>
  <c r="A6298" i="68"/>
  <c r="K6297" i="68"/>
  <c r="J6297" i="68"/>
  <c r="L6297" i="68" s="1"/>
  <c r="A6297" i="68"/>
  <c r="K6296" i="68"/>
  <c r="L6296" i="68" s="1"/>
  <c r="J6296" i="68"/>
  <c r="A6296" i="68"/>
  <c r="L6295" i="68"/>
  <c r="K6295" i="68"/>
  <c r="J6295" i="68"/>
  <c r="A6295" i="68"/>
  <c r="K6294" i="68"/>
  <c r="L6294" i="68" s="1"/>
  <c r="J6294" i="68"/>
  <c r="A6294" i="68"/>
  <c r="K6293" i="68"/>
  <c r="J6293" i="68"/>
  <c r="L6293" i="68" s="1"/>
  <c r="A6293" i="68"/>
  <c r="K6292" i="68"/>
  <c r="L6292" i="68" s="1"/>
  <c r="J6292" i="68"/>
  <c r="A6292" i="68"/>
  <c r="L6291" i="68"/>
  <c r="K6291" i="68"/>
  <c r="J6291" i="68"/>
  <c r="A6291" i="68"/>
  <c r="K6290" i="68"/>
  <c r="J6290" i="68"/>
  <c r="A6290" i="68"/>
  <c r="K6289" i="68"/>
  <c r="J6289" i="68"/>
  <c r="L6289" i="68" s="1"/>
  <c r="A6289" i="68"/>
  <c r="K6288" i="68"/>
  <c r="L6288" i="68" s="1"/>
  <c r="J6288" i="68"/>
  <c r="A6288" i="68"/>
  <c r="L6287" i="68"/>
  <c r="K6287" i="68"/>
  <c r="J6287" i="68"/>
  <c r="A6287" i="68"/>
  <c r="K6286" i="68"/>
  <c r="L6286" i="68" s="1"/>
  <c r="J6286" i="68"/>
  <c r="A6286" i="68"/>
  <c r="K6285" i="68"/>
  <c r="J6285" i="68"/>
  <c r="L6285" i="68" s="1"/>
  <c r="A6285" i="68"/>
  <c r="K6284" i="68"/>
  <c r="L6284" i="68" s="1"/>
  <c r="J6284" i="68"/>
  <c r="A6284" i="68"/>
  <c r="L6283" i="68"/>
  <c r="K6283" i="68"/>
  <c r="J6283" i="68"/>
  <c r="A6283" i="68"/>
  <c r="K6282" i="68"/>
  <c r="J6282" i="68"/>
  <c r="A6282" i="68"/>
  <c r="K6281" i="68"/>
  <c r="J6281" i="68"/>
  <c r="L6281" i="68" s="1"/>
  <c r="A6281" i="68"/>
  <c r="K6280" i="68"/>
  <c r="L6280" i="68" s="1"/>
  <c r="J6280" i="68"/>
  <c r="A6280" i="68"/>
  <c r="L6279" i="68"/>
  <c r="K6279" i="68"/>
  <c r="J6279" i="68"/>
  <c r="A6279" i="68"/>
  <c r="K6278" i="68"/>
  <c r="L6278" i="68" s="1"/>
  <c r="J6278" i="68"/>
  <c r="A6278" i="68"/>
  <c r="K6277" i="68"/>
  <c r="J6277" i="68"/>
  <c r="L6277" i="68" s="1"/>
  <c r="A6277" i="68"/>
  <c r="K6276" i="68"/>
  <c r="L6276" i="68" s="1"/>
  <c r="J6276" i="68"/>
  <c r="A6276" i="68"/>
  <c r="L6275" i="68"/>
  <c r="K6275" i="68"/>
  <c r="J6275" i="68"/>
  <c r="A6275" i="68"/>
  <c r="K6274" i="68"/>
  <c r="J6274" i="68"/>
  <c r="A6274" i="68"/>
  <c r="K6273" i="68"/>
  <c r="J6273" i="68"/>
  <c r="L6273" i="68" s="1"/>
  <c r="A6273" i="68"/>
  <c r="K6272" i="68"/>
  <c r="L6272" i="68" s="1"/>
  <c r="J6272" i="68"/>
  <c r="A6272" i="68"/>
  <c r="L6271" i="68"/>
  <c r="K6271" i="68"/>
  <c r="J6271" i="68"/>
  <c r="A6271" i="68"/>
  <c r="K6270" i="68"/>
  <c r="L6270" i="68" s="1"/>
  <c r="J6270" i="68"/>
  <c r="A6270" i="68"/>
  <c r="K6269" i="68"/>
  <c r="J6269" i="68"/>
  <c r="L6269" i="68" s="1"/>
  <c r="A6269" i="68"/>
  <c r="K6268" i="68"/>
  <c r="L6268" i="68" s="1"/>
  <c r="J6268" i="68"/>
  <c r="A6268" i="68"/>
  <c r="L6267" i="68"/>
  <c r="K6267" i="68"/>
  <c r="J6267" i="68"/>
  <c r="A6267" i="68"/>
  <c r="K6266" i="68"/>
  <c r="J6266" i="68"/>
  <c r="A6266" i="68"/>
  <c r="K6265" i="68"/>
  <c r="J6265" i="68"/>
  <c r="L6265" i="68" s="1"/>
  <c r="A6265" i="68"/>
  <c r="K6264" i="68"/>
  <c r="L6264" i="68" s="1"/>
  <c r="J6264" i="68"/>
  <c r="A6264" i="68"/>
  <c r="L6263" i="68"/>
  <c r="K6263" i="68"/>
  <c r="J6263" i="68"/>
  <c r="A6263" i="68"/>
  <c r="K6262" i="68"/>
  <c r="L6262" i="68" s="1"/>
  <c r="J6262" i="68"/>
  <c r="A6262" i="68"/>
  <c r="K6261" i="68"/>
  <c r="J6261" i="68"/>
  <c r="L6261" i="68" s="1"/>
  <c r="A6261" i="68"/>
  <c r="K6260" i="68"/>
  <c r="L6260" i="68" s="1"/>
  <c r="J6260" i="68"/>
  <c r="A6260" i="68"/>
  <c r="L6259" i="68"/>
  <c r="K6259" i="68"/>
  <c r="J6259" i="68"/>
  <c r="A6259" i="68"/>
  <c r="K6258" i="68"/>
  <c r="J6258" i="68"/>
  <c r="A6258" i="68"/>
  <c r="K6257" i="68"/>
  <c r="J6257" i="68"/>
  <c r="L6257" i="68" s="1"/>
  <c r="A6257" i="68"/>
  <c r="K6256" i="68"/>
  <c r="L6256" i="68" s="1"/>
  <c r="J6256" i="68"/>
  <c r="A6256" i="68"/>
  <c r="L6255" i="68"/>
  <c r="K6255" i="68"/>
  <c r="J6255" i="68"/>
  <c r="A6255" i="68"/>
  <c r="K6254" i="68"/>
  <c r="L6254" i="68" s="1"/>
  <c r="J6254" i="68"/>
  <c r="A6254" i="68"/>
  <c r="K6253" i="68"/>
  <c r="J6253" i="68"/>
  <c r="L6253" i="68" s="1"/>
  <c r="A6253" i="68"/>
  <c r="K6252" i="68"/>
  <c r="L6252" i="68" s="1"/>
  <c r="J6252" i="68"/>
  <c r="A6252" i="68"/>
  <c r="L6251" i="68"/>
  <c r="K6251" i="68"/>
  <c r="J6251" i="68"/>
  <c r="A6251" i="68"/>
  <c r="K6250" i="68"/>
  <c r="J6250" i="68"/>
  <c r="A6250" i="68"/>
  <c r="K6249" i="68"/>
  <c r="J6249" i="68"/>
  <c r="L6249" i="68" s="1"/>
  <c r="A6249" i="68"/>
  <c r="K6248" i="68"/>
  <c r="L6248" i="68" s="1"/>
  <c r="J6248" i="68"/>
  <c r="A6248" i="68"/>
  <c r="L6247" i="68"/>
  <c r="K6247" i="68"/>
  <c r="J6247" i="68"/>
  <c r="A6247" i="68"/>
  <c r="K6246" i="68"/>
  <c r="L6246" i="68" s="1"/>
  <c r="J6246" i="68"/>
  <c r="A6246" i="68"/>
  <c r="K6245" i="68"/>
  <c r="J6245" i="68"/>
  <c r="L6245" i="68" s="1"/>
  <c r="A6245" i="68"/>
  <c r="K6244" i="68"/>
  <c r="L6244" i="68" s="1"/>
  <c r="J6244" i="68"/>
  <c r="A6244" i="68"/>
  <c r="L6243" i="68"/>
  <c r="K6243" i="68"/>
  <c r="J6243" i="68"/>
  <c r="A6243" i="68"/>
  <c r="K6242" i="68"/>
  <c r="J6242" i="68"/>
  <c r="A6242" i="68"/>
  <c r="K6241" i="68"/>
  <c r="J6241" i="68"/>
  <c r="L6241" i="68" s="1"/>
  <c r="A6241" i="68"/>
  <c r="K6240" i="68"/>
  <c r="L6240" i="68" s="1"/>
  <c r="J6240" i="68"/>
  <c r="A6240" i="68"/>
  <c r="L6239" i="68"/>
  <c r="K6239" i="68"/>
  <c r="J6239" i="68"/>
  <c r="A6239" i="68"/>
  <c r="K6238" i="68"/>
  <c r="L6238" i="68" s="1"/>
  <c r="J6238" i="68"/>
  <c r="A6238" i="68"/>
  <c r="K6237" i="68"/>
  <c r="J6237" i="68"/>
  <c r="L6237" i="68" s="1"/>
  <c r="A6237" i="68"/>
  <c r="K6236" i="68"/>
  <c r="L6236" i="68" s="1"/>
  <c r="J6236" i="68"/>
  <c r="A6236" i="68"/>
  <c r="L6235" i="68"/>
  <c r="K6235" i="68"/>
  <c r="J6235" i="68"/>
  <c r="A6235" i="68"/>
  <c r="K6234" i="68"/>
  <c r="J6234" i="68"/>
  <c r="A6234" i="68"/>
  <c r="K6233" i="68"/>
  <c r="J6233" i="68"/>
  <c r="L6233" i="68" s="1"/>
  <c r="A6233" i="68"/>
  <c r="K6232" i="68"/>
  <c r="L6232" i="68" s="1"/>
  <c r="J6232" i="68"/>
  <c r="A6232" i="68"/>
  <c r="L6231" i="68"/>
  <c r="K6231" i="68"/>
  <c r="J6231" i="68"/>
  <c r="A6231" i="68"/>
  <c r="K6230" i="68"/>
  <c r="L6230" i="68" s="1"/>
  <c r="J6230" i="68"/>
  <c r="A6230" i="68"/>
  <c r="K6229" i="68"/>
  <c r="J6229" i="68"/>
  <c r="L6229" i="68" s="1"/>
  <c r="A6229" i="68"/>
  <c r="K6228" i="68"/>
  <c r="L6228" i="68" s="1"/>
  <c r="J6228" i="68"/>
  <c r="A6228" i="68"/>
  <c r="L6227" i="68"/>
  <c r="K6227" i="68"/>
  <c r="J6227" i="68"/>
  <c r="A6227" i="68"/>
  <c r="K6226" i="68"/>
  <c r="J6226" i="68"/>
  <c r="A6226" i="68"/>
  <c r="K6225" i="68"/>
  <c r="J6225" i="68"/>
  <c r="L6225" i="68" s="1"/>
  <c r="A6225" i="68"/>
  <c r="K6224" i="68"/>
  <c r="L6224" i="68" s="1"/>
  <c r="J6224" i="68"/>
  <c r="A6224" i="68"/>
  <c r="L6223" i="68"/>
  <c r="K6223" i="68"/>
  <c r="J6223" i="68"/>
  <c r="A6223" i="68"/>
  <c r="K6222" i="68"/>
  <c r="L6222" i="68" s="1"/>
  <c r="J6222" i="68"/>
  <c r="A6222" i="68"/>
  <c r="K6221" i="68"/>
  <c r="J6221" i="68"/>
  <c r="L6221" i="68" s="1"/>
  <c r="A6221" i="68"/>
  <c r="K6220" i="68"/>
  <c r="L6220" i="68" s="1"/>
  <c r="J6220" i="68"/>
  <c r="A6220" i="68"/>
  <c r="L6219" i="68"/>
  <c r="K6219" i="68"/>
  <c r="J6219" i="68"/>
  <c r="A6219" i="68"/>
  <c r="K6218" i="68"/>
  <c r="J6218" i="68"/>
  <c r="A6218" i="68"/>
  <c r="K6217" i="68"/>
  <c r="J6217" i="68"/>
  <c r="L6217" i="68" s="1"/>
  <c r="A6217" i="68"/>
  <c r="K6216" i="68"/>
  <c r="L6216" i="68" s="1"/>
  <c r="J6216" i="68"/>
  <c r="A6216" i="68"/>
  <c r="L6215" i="68"/>
  <c r="K6215" i="68"/>
  <c r="J6215" i="68"/>
  <c r="A6215" i="68"/>
  <c r="K6214" i="68"/>
  <c r="L6214" i="68" s="1"/>
  <c r="J6214" i="68"/>
  <c r="A6214" i="68"/>
  <c r="K6213" i="68"/>
  <c r="J6213" i="68"/>
  <c r="L6213" i="68" s="1"/>
  <c r="A6213" i="68"/>
  <c r="K6212" i="68"/>
  <c r="L6212" i="68" s="1"/>
  <c r="J6212" i="68"/>
  <c r="A6212" i="68"/>
  <c r="L6211" i="68"/>
  <c r="K6211" i="68"/>
  <c r="J6211" i="68"/>
  <c r="A6211" i="68"/>
  <c r="K6210" i="68"/>
  <c r="J6210" i="68"/>
  <c r="A6210" i="68"/>
  <c r="K6209" i="68"/>
  <c r="J6209" i="68"/>
  <c r="L6209" i="68" s="1"/>
  <c r="A6209" i="68"/>
  <c r="K6208" i="68"/>
  <c r="L6208" i="68" s="1"/>
  <c r="J6208" i="68"/>
  <c r="A6208" i="68"/>
  <c r="L6207" i="68"/>
  <c r="K6207" i="68"/>
  <c r="J6207" i="68"/>
  <c r="A6207" i="68"/>
  <c r="K6206" i="68"/>
  <c r="L6206" i="68" s="1"/>
  <c r="J6206" i="68"/>
  <c r="A6206" i="68"/>
  <c r="K6205" i="68"/>
  <c r="J6205" i="68"/>
  <c r="L6205" i="68" s="1"/>
  <c r="A6205" i="68"/>
  <c r="K6204" i="68"/>
  <c r="L6204" i="68" s="1"/>
  <c r="J6204" i="68"/>
  <c r="A6204" i="68"/>
  <c r="L6203" i="68"/>
  <c r="K6203" i="68"/>
  <c r="J6203" i="68"/>
  <c r="A6203" i="68"/>
  <c r="K6202" i="68"/>
  <c r="J6202" i="68"/>
  <c r="A6202" i="68"/>
  <c r="K6201" i="68"/>
  <c r="J6201" i="68"/>
  <c r="L6201" i="68" s="1"/>
  <c r="A6201" i="68"/>
  <c r="K6200" i="68"/>
  <c r="L6200" i="68" s="1"/>
  <c r="J6200" i="68"/>
  <c r="A6200" i="68"/>
  <c r="L6199" i="68"/>
  <c r="K6199" i="68"/>
  <c r="J6199" i="68"/>
  <c r="A6199" i="68"/>
  <c r="K6198" i="68"/>
  <c r="L6198" i="68" s="1"/>
  <c r="J6198" i="68"/>
  <c r="A6198" i="68"/>
  <c r="K6197" i="68"/>
  <c r="J6197" i="68"/>
  <c r="L6197" i="68" s="1"/>
  <c r="A6197" i="68"/>
  <c r="K6196" i="68"/>
  <c r="L6196" i="68" s="1"/>
  <c r="J6196" i="68"/>
  <c r="A6196" i="68"/>
  <c r="L6195" i="68"/>
  <c r="K6195" i="68"/>
  <c r="J6195" i="68"/>
  <c r="A6195" i="68"/>
  <c r="K6194" i="68"/>
  <c r="J6194" i="68"/>
  <c r="A6194" i="68"/>
  <c r="K6193" i="68"/>
  <c r="J6193" i="68"/>
  <c r="L6193" i="68" s="1"/>
  <c r="A6193" i="68"/>
  <c r="K6192" i="68"/>
  <c r="L6192" i="68" s="1"/>
  <c r="J6192" i="68"/>
  <c r="A6192" i="68"/>
  <c r="L6191" i="68"/>
  <c r="K6191" i="68"/>
  <c r="J6191" i="68"/>
  <c r="A6191" i="68"/>
  <c r="K6190" i="68"/>
  <c r="L6190" i="68" s="1"/>
  <c r="J6190" i="68"/>
  <c r="A6190" i="68"/>
  <c r="K6189" i="68"/>
  <c r="J6189" i="68"/>
  <c r="L6189" i="68" s="1"/>
  <c r="A6189" i="68"/>
  <c r="K6188" i="68"/>
  <c r="L6188" i="68" s="1"/>
  <c r="J6188" i="68"/>
  <c r="A6188" i="68"/>
  <c r="L6187" i="68"/>
  <c r="K6187" i="68"/>
  <c r="J6187" i="68"/>
  <c r="A6187" i="68"/>
  <c r="K6186" i="68"/>
  <c r="J6186" i="68"/>
  <c r="A6186" i="68"/>
  <c r="K6185" i="68"/>
  <c r="J6185" i="68"/>
  <c r="L6185" i="68" s="1"/>
  <c r="A6185" i="68"/>
  <c r="K6184" i="68"/>
  <c r="L6184" i="68" s="1"/>
  <c r="J6184" i="68"/>
  <c r="A6184" i="68"/>
  <c r="L6183" i="68"/>
  <c r="K6183" i="68"/>
  <c r="J6183" i="68"/>
  <c r="A6183" i="68"/>
  <c r="K6182" i="68"/>
  <c r="L6182" i="68" s="1"/>
  <c r="J6182" i="68"/>
  <c r="A6182" i="68"/>
  <c r="K6181" i="68"/>
  <c r="J6181" i="68"/>
  <c r="L6181" i="68" s="1"/>
  <c r="A6181" i="68"/>
  <c r="K6180" i="68"/>
  <c r="L6180" i="68" s="1"/>
  <c r="J6180" i="68"/>
  <c r="A6180" i="68"/>
  <c r="L6179" i="68"/>
  <c r="K6179" i="68"/>
  <c r="J6179" i="68"/>
  <c r="A6179" i="68"/>
  <c r="K6178" i="68"/>
  <c r="J6178" i="68"/>
  <c r="A6178" i="68"/>
  <c r="K6177" i="68"/>
  <c r="J6177" i="68"/>
  <c r="L6177" i="68" s="1"/>
  <c r="A6177" i="68"/>
  <c r="K6176" i="68"/>
  <c r="L6176" i="68" s="1"/>
  <c r="J6176" i="68"/>
  <c r="A6176" i="68"/>
  <c r="L6175" i="68"/>
  <c r="K6175" i="68"/>
  <c r="J6175" i="68"/>
  <c r="A6175" i="68"/>
  <c r="K6174" i="68"/>
  <c r="L6174" i="68" s="1"/>
  <c r="J6174" i="68"/>
  <c r="A6174" i="68"/>
  <c r="K6173" i="68"/>
  <c r="J6173" i="68"/>
  <c r="L6173" i="68" s="1"/>
  <c r="A6173" i="68"/>
  <c r="K6172" i="68"/>
  <c r="L6172" i="68" s="1"/>
  <c r="J6172" i="68"/>
  <c r="A6172" i="68"/>
  <c r="L6171" i="68"/>
  <c r="K6171" i="68"/>
  <c r="J6171" i="68"/>
  <c r="A6171" i="68"/>
  <c r="K6170" i="68"/>
  <c r="J6170" i="68"/>
  <c r="A6170" i="68"/>
  <c r="L6169" i="68"/>
  <c r="K6169" i="68"/>
  <c r="J6169" i="68"/>
  <c r="A6169" i="68"/>
  <c r="K6168" i="68"/>
  <c r="L6168" i="68" s="1"/>
  <c r="J6168" i="68"/>
  <c r="A6168" i="68"/>
  <c r="K6167" i="68"/>
  <c r="J6167" i="68"/>
  <c r="L6167" i="68" s="1"/>
  <c r="A6167" i="68"/>
  <c r="K6166" i="68"/>
  <c r="L6166" i="68" s="1"/>
  <c r="J6166" i="68"/>
  <c r="A6166" i="68"/>
  <c r="L6165" i="68"/>
  <c r="K6165" i="68"/>
  <c r="J6165" i="68"/>
  <c r="A6165" i="68"/>
  <c r="K6164" i="68"/>
  <c r="L6164" i="68" s="1"/>
  <c r="J6164" i="68"/>
  <c r="A6164" i="68"/>
  <c r="L6163" i="68"/>
  <c r="K6163" i="68"/>
  <c r="J6163" i="68"/>
  <c r="A6163" i="68"/>
  <c r="K6162" i="68"/>
  <c r="J6162" i="68"/>
  <c r="A6162" i="68"/>
  <c r="L6161" i="68"/>
  <c r="K6161" i="68"/>
  <c r="J6161" i="68"/>
  <c r="A6161" i="68"/>
  <c r="K6160" i="68"/>
  <c r="L6160" i="68" s="1"/>
  <c r="J6160" i="68"/>
  <c r="A6160" i="68"/>
  <c r="L6159" i="68"/>
  <c r="K6159" i="68"/>
  <c r="J6159" i="68"/>
  <c r="A6159" i="68"/>
  <c r="K6158" i="68"/>
  <c r="L6158" i="68" s="1"/>
  <c r="J6158" i="68"/>
  <c r="A6158" i="68"/>
  <c r="K6157" i="68"/>
  <c r="J6157" i="68"/>
  <c r="L6157" i="68" s="1"/>
  <c r="A6157" i="68"/>
  <c r="K6156" i="68"/>
  <c r="L6156" i="68" s="1"/>
  <c r="J6156" i="68"/>
  <c r="A6156" i="68"/>
  <c r="L6155" i="68"/>
  <c r="K6155" i="68"/>
  <c r="J6155" i="68"/>
  <c r="A6155" i="68"/>
  <c r="K6154" i="68"/>
  <c r="J6154" i="68"/>
  <c r="A6154" i="68"/>
  <c r="L6153" i="68"/>
  <c r="K6153" i="68"/>
  <c r="J6153" i="68"/>
  <c r="A6153" i="68"/>
  <c r="K6152" i="68"/>
  <c r="L6152" i="68" s="1"/>
  <c r="J6152" i="68"/>
  <c r="A6152" i="68"/>
  <c r="K6151" i="68"/>
  <c r="J6151" i="68"/>
  <c r="L6151" i="68" s="1"/>
  <c r="A6151" i="68"/>
  <c r="K6150" i="68"/>
  <c r="L6150" i="68" s="1"/>
  <c r="J6150" i="68"/>
  <c r="A6150" i="68"/>
  <c r="L6149" i="68"/>
  <c r="K6149" i="68"/>
  <c r="J6149" i="68"/>
  <c r="A6149" i="68"/>
  <c r="K6148" i="68"/>
  <c r="L6148" i="68" s="1"/>
  <c r="J6148" i="68"/>
  <c r="A6148" i="68"/>
  <c r="L6147" i="68"/>
  <c r="K6147" i="68"/>
  <c r="J6147" i="68"/>
  <c r="A6147" i="68"/>
  <c r="K6146" i="68"/>
  <c r="J6146" i="68"/>
  <c r="A6146" i="68"/>
  <c r="L6145" i="68"/>
  <c r="K6145" i="68"/>
  <c r="J6145" i="68"/>
  <c r="A6145" i="68"/>
  <c r="K6144" i="68"/>
  <c r="L6144" i="68" s="1"/>
  <c r="J6144" i="68"/>
  <c r="A6144" i="68"/>
  <c r="L6143" i="68"/>
  <c r="K6143" i="68"/>
  <c r="J6143" i="68"/>
  <c r="A6143" i="68"/>
  <c r="K6142" i="68"/>
  <c r="L6142" i="68" s="1"/>
  <c r="J6142" i="68"/>
  <c r="A6142" i="68"/>
  <c r="L6141" i="68"/>
  <c r="K6141" i="68"/>
  <c r="J6141" i="68"/>
  <c r="A6141" i="68"/>
  <c r="K6140" i="68"/>
  <c r="L6140" i="68" s="1"/>
  <c r="J6140" i="68"/>
  <c r="A6140" i="68"/>
  <c r="L6139" i="68"/>
  <c r="K6139" i="68"/>
  <c r="J6139" i="68"/>
  <c r="A6139" i="68"/>
  <c r="K6138" i="68"/>
  <c r="J6138" i="68"/>
  <c r="A6138" i="68"/>
  <c r="L6137" i="68"/>
  <c r="K6137" i="68"/>
  <c r="J6137" i="68"/>
  <c r="A6137" i="68"/>
  <c r="K6136" i="68"/>
  <c r="L6136" i="68" s="1"/>
  <c r="J6136" i="68"/>
  <c r="A6136" i="68"/>
  <c r="K6135" i="68"/>
  <c r="J6135" i="68"/>
  <c r="L6135" i="68" s="1"/>
  <c r="A6135" i="68"/>
  <c r="K6134" i="68"/>
  <c r="L6134" i="68" s="1"/>
  <c r="J6134" i="68"/>
  <c r="A6134" i="68"/>
  <c r="L6133" i="68"/>
  <c r="K6133" i="68"/>
  <c r="J6133" i="68"/>
  <c r="A6133" i="68"/>
  <c r="K6132" i="68"/>
  <c r="L6132" i="68" s="1"/>
  <c r="J6132" i="68"/>
  <c r="A6132" i="68"/>
  <c r="L6131" i="68"/>
  <c r="K6131" i="68"/>
  <c r="J6131" i="68"/>
  <c r="A6131" i="68"/>
  <c r="K6130" i="68"/>
  <c r="J6130" i="68"/>
  <c r="A6130" i="68"/>
  <c r="L6129" i="68"/>
  <c r="K6129" i="68"/>
  <c r="J6129" i="68"/>
  <c r="A6129" i="68"/>
  <c r="K6128" i="68"/>
  <c r="L6128" i="68" s="1"/>
  <c r="J6128" i="68"/>
  <c r="A6128" i="68"/>
  <c r="L6127" i="68"/>
  <c r="K6127" i="68"/>
  <c r="J6127" i="68"/>
  <c r="A6127" i="68"/>
  <c r="K6126" i="68"/>
  <c r="L6126" i="68" s="1"/>
  <c r="J6126" i="68"/>
  <c r="A6126" i="68"/>
  <c r="L6125" i="68"/>
  <c r="K6125" i="68"/>
  <c r="J6125" i="68"/>
  <c r="A6125" i="68"/>
  <c r="K6124" i="68"/>
  <c r="L6124" i="68" s="1"/>
  <c r="J6124" i="68"/>
  <c r="A6124" i="68"/>
  <c r="L6123" i="68"/>
  <c r="K6123" i="68"/>
  <c r="J6123" i="68"/>
  <c r="A6123" i="68"/>
  <c r="K6122" i="68"/>
  <c r="J6122" i="68"/>
  <c r="A6122" i="68"/>
  <c r="L6121" i="68"/>
  <c r="K6121" i="68"/>
  <c r="J6121" i="68"/>
  <c r="A6121" i="68"/>
  <c r="K6120" i="68"/>
  <c r="L6120" i="68" s="1"/>
  <c r="J6120" i="68"/>
  <c r="A6120" i="68"/>
  <c r="K6119" i="68"/>
  <c r="J6119" i="68"/>
  <c r="L6119" i="68" s="1"/>
  <c r="A6119" i="68"/>
  <c r="K6118" i="68"/>
  <c r="L6118" i="68" s="1"/>
  <c r="J6118" i="68"/>
  <c r="A6118" i="68"/>
  <c r="L6117" i="68"/>
  <c r="K6117" i="68"/>
  <c r="J6117" i="68"/>
  <c r="A6117" i="68"/>
  <c r="K6116" i="68"/>
  <c r="L6116" i="68" s="1"/>
  <c r="J6116" i="68"/>
  <c r="A6116" i="68"/>
  <c r="L6115" i="68"/>
  <c r="K6115" i="68"/>
  <c r="J6115" i="68"/>
  <c r="A6115" i="68"/>
  <c r="K6114" i="68"/>
  <c r="J6114" i="68"/>
  <c r="A6114" i="68"/>
  <c r="L6113" i="68"/>
  <c r="K6113" i="68"/>
  <c r="J6113" i="68"/>
  <c r="A6113" i="68"/>
  <c r="K6112" i="68"/>
  <c r="L6112" i="68" s="1"/>
  <c r="J6112" i="68"/>
  <c r="A6112" i="68"/>
  <c r="K6111" i="68"/>
  <c r="J6111" i="68"/>
  <c r="L6111" i="68" s="1"/>
  <c r="A6111" i="68"/>
  <c r="K6110" i="68"/>
  <c r="L6110" i="68" s="1"/>
  <c r="J6110" i="68"/>
  <c r="A6110" i="68"/>
  <c r="K6109" i="68"/>
  <c r="J6109" i="68"/>
  <c r="L6109" i="68" s="1"/>
  <c r="A6109" i="68"/>
  <c r="K6108" i="68"/>
  <c r="L6108" i="68" s="1"/>
  <c r="J6108" i="68"/>
  <c r="A6108" i="68"/>
  <c r="L6107" i="68"/>
  <c r="K6107" i="68"/>
  <c r="J6107" i="68"/>
  <c r="A6107" i="68"/>
  <c r="K6106" i="68"/>
  <c r="J6106" i="68"/>
  <c r="A6106" i="68"/>
  <c r="L6105" i="68"/>
  <c r="K6105" i="68"/>
  <c r="J6105" i="68"/>
  <c r="A6105" i="68"/>
  <c r="K6104" i="68"/>
  <c r="L6104" i="68" s="1"/>
  <c r="J6104" i="68"/>
  <c r="A6104" i="68"/>
  <c r="K6103" i="68"/>
  <c r="J6103" i="68"/>
  <c r="L6103" i="68" s="1"/>
  <c r="A6103" i="68"/>
  <c r="K6102" i="68"/>
  <c r="L6102" i="68" s="1"/>
  <c r="J6102" i="68"/>
  <c r="A6102" i="68"/>
  <c r="L6101" i="68"/>
  <c r="K6101" i="68"/>
  <c r="J6101" i="68"/>
  <c r="A6101" i="68"/>
  <c r="K6100" i="68"/>
  <c r="L6100" i="68" s="1"/>
  <c r="J6100" i="68"/>
  <c r="A6100" i="68"/>
  <c r="L6099" i="68"/>
  <c r="K6099" i="68"/>
  <c r="J6099" i="68"/>
  <c r="A6099" i="68"/>
  <c r="K6098" i="68"/>
  <c r="J6098" i="68"/>
  <c r="A6098" i="68"/>
  <c r="L6097" i="68"/>
  <c r="K6097" i="68"/>
  <c r="J6097" i="68"/>
  <c r="A6097" i="68"/>
  <c r="K6096" i="68"/>
  <c r="L6096" i="68" s="1"/>
  <c r="J6096" i="68"/>
  <c r="A6096" i="68"/>
  <c r="L6095" i="68"/>
  <c r="K6095" i="68"/>
  <c r="J6095" i="68"/>
  <c r="A6095" i="68"/>
  <c r="L6094" i="68"/>
  <c r="K6094" i="68"/>
  <c r="J6094" i="68"/>
  <c r="A6094" i="68"/>
  <c r="K6093" i="68"/>
  <c r="J6093" i="68"/>
  <c r="L6093" i="68" s="1"/>
  <c r="A6093" i="68"/>
  <c r="K6092" i="68"/>
  <c r="L6092" i="68" s="1"/>
  <c r="J6092" i="68"/>
  <c r="A6092" i="68"/>
  <c r="L6091" i="68"/>
  <c r="K6091" i="68"/>
  <c r="J6091" i="68"/>
  <c r="A6091" i="68"/>
  <c r="K6090" i="68"/>
  <c r="J6090" i="68"/>
  <c r="L6090" i="68" s="1"/>
  <c r="A6090" i="68"/>
  <c r="K6089" i="68"/>
  <c r="J6089" i="68"/>
  <c r="L6089" i="68" s="1"/>
  <c r="A6089" i="68"/>
  <c r="K6088" i="68"/>
  <c r="L6088" i="68" s="1"/>
  <c r="J6088" i="68"/>
  <c r="A6088" i="68"/>
  <c r="L6087" i="68"/>
  <c r="K6087" i="68"/>
  <c r="J6087" i="68"/>
  <c r="A6087" i="68"/>
  <c r="L6086" i="68"/>
  <c r="K6086" i="68"/>
  <c r="J6086" i="68"/>
  <c r="A6086" i="68"/>
  <c r="K6085" i="68"/>
  <c r="J6085" i="68"/>
  <c r="L6085" i="68" s="1"/>
  <c r="A6085" i="68"/>
  <c r="K6084" i="68"/>
  <c r="L6084" i="68" s="1"/>
  <c r="J6084" i="68"/>
  <c r="A6084" i="68"/>
  <c r="L6083" i="68"/>
  <c r="K6083" i="68"/>
  <c r="J6083" i="68"/>
  <c r="A6083" i="68"/>
  <c r="K6082" i="68"/>
  <c r="J6082" i="68"/>
  <c r="L6082" i="68" s="1"/>
  <c r="A6082" i="68"/>
  <c r="K6081" i="68"/>
  <c r="J6081" i="68"/>
  <c r="L6081" i="68" s="1"/>
  <c r="A6081" i="68"/>
  <c r="K6080" i="68"/>
  <c r="L6080" i="68" s="1"/>
  <c r="J6080" i="68"/>
  <c r="A6080" i="68"/>
  <c r="K6079" i="68"/>
  <c r="J6079" i="68"/>
  <c r="L6079" i="68" s="1"/>
  <c r="A6079" i="68"/>
  <c r="K6078" i="68"/>
  <c r="J6078" i="68"/>
  <c r="L6078" i="68" s="1"/>
  <c r="A6078" i="68"/>
  <c r="L6077" i="68"/>
  <c r="K6077" i="68"/>
  <c r="J6077" i="68"/>
  <c r="A6077" i="68"/>
  <c r="L6076" i="68"/>
  <c r="K6076" i="68"/>
  <c r="J6076" i="68"/>
  <c r="A6076" i="68"/>
  <c r="L6075" i="68"/>
  <c r="K6075" i="68"/>
  <c r="J6075" i="68"/>
  <c r="A6075" i="68"/>
  <c r="K6074" i="68"/>
  <c r="J6074" i="68"/>
  <c r="A6074" i="68"/>
  <c r="K6073" i="68"/>
  <c r="J6073" i="68"/>
  <c r="A6073" i="68"/>
  <c r="K6072" i="68"/>
  <c r="L6072" i="68" s="1"/>
  <c r="J6072" i="68"/>
  <c r="A6072" i="68"/>
  <c r="K6071" i="68"/>
  <c r="J6071" i="68"/>
  <c r="A6071" i="68"/>
  <c r="K6070" i="68"/>
  <c r="J6070" i="68"/>
  <c r="L6070" i="68" s="1"/>
  <c r="A6070" i="68"/>
  <c r="K6069" i="68"/>
  <c r="J6069" i="68"/>
  <c r="L6069" i="68" s="1"/>
  <c r="A6069" i="68"/>
  <c r="K6068" i="68"/>
  <c r="J6068" i="68"/>
  <c r="L6068" i="68" s="1"/>
  <c r="A6068" i="68"/>
  <c r="K6067" i="68"/>
  <c r="L6067" i="68" s="1"/>
  <c r="J6067" i="68"/>
  <c r="A6067" i="68"/>
  <c r="K6066" i="68"/>
  <c r="J6066" i="68"/>
  <c r="A6066" i="68"/>
  <c r="K6065" i="68"/>
  <c r="J6065" i="68"/>
  <c r="L6065" i="68" s="1"/>
  <c r="A6065" i="68"/>
  <c r="K6064" i="68"/>
  <c r="L6064" i="68" s="1"/>
  <c r="J6064" i="68"/>
  <c r="A6064" i="68"/>
  <c r="K6063" i="68"/>
  <c r="J6063" i="68"/>
  <c r="L6063" i="68" s="1"/>
  <c r="A6063" i="68"/>
  <c r="L6062" i="68"/>
  <c r="K6062" i="68"/>
  <c r="J6062" i="68"/>
  <c r="A6062" i="68"/>
  <c r="K6061" i="68"/>
  <c r="J6061" i="68"/>
  <c r="L6061" i="68" s="1"/>
  <c r="A6061" i="68"/>
  <c r="K6060" i="68"/>
  <c r="J6060" i="68"/>
  <c r="L6060" i="68" s="1"/>
  <c r="A6060" i="68"/>
  <c r="K6059" i="68"/>
  <c r="J6059" i="68"/>
  <c r="L6059" i="68" s="1"/>
  <c r="A6059" i="68"/>
  <c r="K6058" i="68"/>
  <c r="J6058" i="68"/>
  <c r="A6058" i="68"/>
  <c r="K6057" i="68"/>
  <c r="J6057" i="68"/>
  <c r="A6057" i="68"/>
  <c r="K6056" i="68"/>
  <c r="L6056" i="68" s="1"/>
  <c r="J6056" i="68"/>
  <c r="A6056" i="68"/>
  <c r="K6055" i="68"/>
  <c r="J6055" i="68"/>
  <c r="A6055" i="68"/>
  <c r="L6054" i="68"/>
  <c r="K6054" i="68"/>
  <c r="J6054" i="68"/>
  <c r="A6054" i="68"/>
  <c r="L6053" i="68"/>
  <c r="K6053" i="68"/>
  <c r="J6053" i="68"/>
  <c r="A6053" i="68"/>
  <c r="L6052" i="68"/>
  <c r="K6052" i="68"/>
  <c r="J6052" i="68"/>
  <c r="A6052" i="68"/>
  <c r="K6051" i="68"/>
  <c r="J6051" i="68"/>
  <c r="L6051" i="68" s="1"/>
  <c r="A6051" i="68"/>
  <c r="K6050" i="68"/>
  <c r="J6050" i="68"/>
  <c r="A6050" i="68"/>
  <c r="K6049" i="68"/>
  <c r="J6049" i="68"/>
  <c r="L6049" i="68" s="1"/>
  <c r="A6049" i="68"/>
  <c r="K6048" i="68"/>
  <c r="L6048" i="68" s="1"/>
  <c r="J6048" i="68"/>
  <c r="A6048" i="68"/>
  <c r="K6047" i="68"/>
  <c r="J6047" i="68"/>
  <c r="L6047" i="68" s="1"/>
  <c r="A6047" i="68"/>
  <c r="K6046" i="68"/>
  <c r="J6046" i="68"/>
  <c r="L6046" i="68" s="1"/>
  <c r="A6046" i="68"/>
  <c r="L6045" i="68"/>
  <c r="K6045" i="68"/>
  <c r="J6045" i="68"/>
  <c r="A6045" i="68"/>
  <c r="L6044" i="68"/>
  <c r="K6044" i="68"/>
  <c r="J6044" i="68"/>
  <c r="A6044" i="68"/>
  <c r="L6043" i="68"/>
  <c r="K6043" i="68"/>
  <c r="J6043" i="68"/>
  <c r="A6043" i="68"/>
  <c r="K6042" i="68"/>
  <c r="J6042" i="68"/>
  <c r="A6042" i="68"/>
  <c r="K6041" i="68"/>
  <c r="J6041" i="68"/>
  <c r="A6041" i="68"/>
  <c r="K6040" i="68"/>
  <c r="L6040" i="68" s="1"/>
  <c r="J6040" i="68"/>
  <c r="A6040" i="68"/>
  <c r="K6039" i="68"/>
  <c r="J6039" i="68"/>
  <c r="A6039" i="68"/>
  <c r="K6038" i="68"/>
  <c r="J6038" i="68"/>
  <c r="L6038" i="68" s="1"/>
  <c r="A6038" i="68"/>
  <c r="L6037" i="68"/>
  <c r="K6037" i="68"/>
  <c r="J6037" i="68"/>
  <c r="A6037" i="68"/>
  <c r="K6036" i="68"/>
  <c r="J6036" i="68"/>
  <c r="L6036" i="68" s="1"/>
  <c r="A6036" i="68"/>
  <c r="K6035" i="68"/>
  <c r="L6035" i="68" s="1"/>
  <c r="J6035" i="68"/>
  <c r="A6035" i="68"/>
  <c r="K6034" i="68"/>
  <c r="J6034" i="68"/>
  <c r="A6034" i="68"/>
  <c r="K6033" i="68"/>
  <c r="J6033" i="68"/>
  <c r="L6033" i="68" s="1"/>
  <c r="A6033" i="68"/>
  <c r="K6032" i="68"/>
  <c r="L6032" i="68" s="1"/>
  <c r="J6032" i="68"/>
  <c r="A6032" i="68"/>
  <c r="K6031" i="68"/>
  <c r="J6031" i="68"/>
  <c r="L6031" i="68" s="1"/>
  <c r="A6031" i="68"/>
  <c r="K6030" i="68"/>
  <c r="J6030" i="68"/>
  <c r="L6030" i="68" s="1"/>
  <c r="A6030" i="68"/>
  <c r="K6029" i="68"/>
  <c r="J6029" i="68"/>
  <c r="L6029" i="68" s="1"/>
  <c r="A6029" i="68"/>
  <c r="K6028" i="68"/>
  <c r="J6028" i="68"/>
  <c r="L6028" i="68" s="1"/>
  <c r="A6028" i="68"/>
  <c r="L6027" i="68"/>
  <c r="K6027" i="68"/>
  <c r="J6027" i="68"/>
  <c r="A6027" i="68"/>
  <c r="K6026" i="68"/>
  <c r="J6026" i="68"/>
  <c r="A6026" i="68"/>
  <c r="K6025" i="68"/>
  <c r="J6025" i="68"/>
  <c r="A6025" i="68"/>
  <c r="K6024" i="68"/>
  <c r="L6024" i="68" s="1"/>
  <c r="J6024" i="68"/>
  <c r="A6024" i="68"/>
  <c r="K6023" i="68"/>
  <c r="J6023" i="68"/>
  <c r="A6023" i="68"/>
  <c r="L6022" i="68"/>
  <c r="K6022" i="68"/>
  <c r="J6022" i="68"/>
  <c r="A6022" i="68"/>
  <c r="L6021" i="68"/>
  <c r="K6021" i="68"/>
  <c r="J6021" i="68"/>
  <c r="A6021" i="68"/>
  <c r="K6020" i="68"/>
  <c r="J6020" i="68"/>
  <c r="L6020" i="68" s="1"/>
  <c r="A6020" i="68"/>
  <c r="L6019" i="68"/>
  <c r="K6019" i="68"/>
  <c r="J6019" i="68"/>
  <c r="A6019" i="68"/>
  <c r="K6018" i="68"/>
  <c r="J6018" i="68"/>
  <c r="A6018" i="68"/>
  <c r="K6017" i="68"/>
  <c r="J6017" i="68"/>
  <c r="A6017" i="68"/>
  <c r="K6016" i="68"/>
  <c r="L6016" i="68" s="1"/>
  <c r="J6016" i="68"/>
  <c r="A6016" i="68"/>
  <c r="K6015" i="68"/>
  <c r="J6015" i="68"/>
  <c r="A6015" i="68"/>
  <c r="K6014" i="68"/>
  <c r="J6014" i="68"/>
  <c r="L6014" i="68" s="1"/>
  <c r="A6014" i="68"/>
  <c r="L6013" i="68"/>
  <c r="K6013" i="68"/>
  <c r="J6013" i="68"/>
  <c r="A6013" i="68"/>
  <c r="K6012" i="68"/>
  <c r="J6012" i="68"/>
  <c r="L6012" i="68" s="1"/>
  <c r="A6012" i="68"/>
  <c r="K6011" i="68"/>
  <c r="J6011" i="68"/>
  <c r="L6011" i="68" s="1"/>
  <c r="A6011" i="68"/>
  <c r="K6010" i="68"/>
  <c r="J6010" i="68"/>
  <c r="A6010" i="68"/>
  <c r="K6009" i="68"/>
  <c r="J6009" i="68"/>
  <c r="L6009" i="68" s="1"/>
  <c r="A6009" i="68"/>
  <c r="L6008" i="68"/>
  <c r="K6008" i="68"/>
  <c r="J6008" i="68"/>
  <c r="A6008" i="68"/>
  <c r="K6007" i="68"/>
  <c r="J6007" i="68"/>
  <c r="L6007" i="68" s="1"/>
  <c r="A6007" i="68"/>
  <c r="K6006" i="68"/>
  <c r="J6006" i="68"/>
  <c r="L6006" i="68" s="1"/>
  <c r="A6006" i="68"/>
  <c r="K6005" i="68"/>
  <c r="J6005" i="68"/>
  <c r="L6005" i="68" s="1"/>
  <c r="A6005" i="68"/>
  <c r="L6004" i="68"/>
  <c r="K6004" i="68"/>
  <c r="J6004" i="68"/>
  <c r="A6004" i="68"/>
  <c r="L6003" i="68"/>
  <c r="K6003" i="68"/>
  <c r="J6003" i="68"/>
  <c r="A6003" i="68"/>
  <c r="K6002" i="68"/>
  <c r="J6002" i="68"/>
  <c r="A6002" i="68"/>
  <c r="K6001" i="68"/>
  <c r="J6001" i="68"/>
  <c r="A6001" i="68"/>
  <c r="K6000" i="68"/>
  <c r="L6000" i="68" s="1"/>
  <c r="J6000" i="68"/>
  <c r="A6000" i="68"/>
  <c r="K5999" i="68"/>
  <c r="J5999" i="68"/>
  <c r="A5999" i="68"/>
  <c r="K5998" i="68"/>
  <c r="J5998" i="68"/>
  <c r="L5998" i="68" s="1"/>
  <c r="A5998" i="68"/>
  <c r="L5997" i="68"/>
  <c r="K5997" i="68"/>
  <c r="J5997" i="68"/>
  <c r="A5997" i="68"/>
  <c r="L5996" i="68"/>
  <c r="K5996" i="68"/>
  <c r="J5996" i="68"/>
  <c r="A5996" i="68"/>
  <c r="K5995" i="68"/>
  <c r="L5995" i="68" s="1"/>
  <c r="J5995" i="68"/>
  <c r="A5995" i="68"/>
  <c r="K5994" i="68"/>
  <c r="J5994" i="68"/>
  <c r="A5994" i="68"/>
  <c r="K5993" i="68"/>
  <c r="J5993" i="68"/>
  <c r="L5993" i="68" s="1"/>
  <c r="A5993" i="68"/>
  <c r="L5992" i="68"/>
  <c r="K5992" i="68"/>
  <c r="J5992" i="68"/>
  <c r="A5992" i="68"/>
  <c r="K5991" i="68"/>
  <c r="J5991" i="68"/>
  <c r="L5991" i="68" s="1"/>
  <c r="A5991" i="68"/>
  <c r="L5990" i="68"/>
  <c r="K5990" i="68"/>
  <c r="J5990" i="68"/>
  <c r="A5990" i="68"/>
  <c r="L5989" i="68"/>
  <c r="K5989" i="68"/>
  <c r="J5989" i="68"/>
  <c r="A5989" i="68"/>
  <c r="K5988" i="68"/>
  <c r="J5988" i="68"/>
  <c r="L5988" i="68" s="1"/>
  <c r="A5988" i="68"/>
  <c r="K5987" i="68"/>
  <c r="J5987" i="68"/>
  <c r="L5987" i="68" s="1"/>
  <c r="A5987" i="68"/>
  <c r="K5986" i="68"/>
  <c r="J5986" i="68"/>
  <c r="A5986" i="68"/>
  <c r="K5985" i="68"/>
  <c r="J5985" i="68"/>
  <c r="A5985" i="68"/>
  <c r="K5984" i="68"/>
  <c r="L5984" i="68" s="1"/>
  <c r="J5984" i="68"/>
  <c r="A5984" i="68"/>
  <c r="K5983" i="68"/>
  <c r="J5983" i="68"/>
  <c r="A5983" i="68"/>
  <c r="K5982" i="68"/>
  <c r="J5982" i="68"/>
  <c r="L5982" i="68" s="1"/>
  <c r="A5982" i="68"/>
  <c r="L5981" i="68"/>
  <c r="K5981" i="68"/>
  <c r="J5981" i="68"/>
  <c r="A5981" i="68"/>
  <c r="K5980" i="68"/>
  <c r="J5980" i="68"/>
  <c r="L5980" i="68" s="1"/>
  <c r="A5980" i="68"/>
  <c r="K5979" i="68"/>
  <c r="J5979" i="68"/>
  <c r="L5979" i="68" s="1"/>
  <c r="A5979" i="68"/>
  <c r="K5978" i="68"/>
  <c r="J5978" i="68"/>
  <c r="A5978" i="68"/>
  <c r="K5977" i="68"/>
  <c r="J5977" i="68"/>
  <c r="L5977" i="68" s="1"/>
  <c r="A5977" i="68"/>
  <c r="L5976" i="68"/>
  <c r="K5976" i="68"/>
  <c r="J5976" i="68"/>
  <c r="A5976" i="68"/>
  <c r="K5975" i="68"/>
  <c r="J5975" i="68"/>
  <c r="L5975" i="68" s="1"/>
  <c r="A5975" i="68"/>
  <c r="K5974" i="68"/>
  <c r="J5974" i="68"/>
  <c r="L5974" i="68" s="1"/>
  <c r="A5974" i="68"/>
  <c r="K5973" i="68"/>
  <c r="J5973" i="68"/>
  <c r="L5973" i="68" s="1"/>
  <c r="A5973" i="68"/>
  <c r="L5972" i="68"/>
  <c r="K5972" i="68"/>
  <c r="J5972" i="68"/>
  <c r="A5972" i="68"/>
  <c r="K5971" i="68"/>
  <c r="J5971" i="68"/>
  <c r="L5971" i="68" s="1"/>
  <c r="A5971" i="68"/>
  <c r="K5970" i="68"/>
  <c r="J5970" i="68"/>
  <c r="A5970" i="68"/>
  <c r="K5969" i="68"/>
  <c r="J5969" i="68"/>
  <c r="A5969" i="68"/>
  <c r="K5968" i="68"/>
  <c r="L5968" i="68" s="1"/>
  <c r="J5968" i="68"/>
  <c r="A5968" i="68"/>
  <c r="K5967" i="68"/>
  <c r="J5967" i="68"/>
  <c r="A5967" i="68"/>
  <c r="L5966" i="68"/>
  <c r="K5966" i="68"/>
  <c r="J5966" i="68"/>
  <c r="A5966" i="68"/>
  <c r="L5965" i="68"/>
  <c r="K5965" i="68"/>
  <c r="J5965" i="68"/>
  <c r="A5965" i="68"/>
  <c r="L5964" i="68"/>
  <c r="K5964" i="68"/>
  <c r="J5964" i="68"/>
  <c r="A5964" i="68"/>
  <c r="K5963" i="68"/>
  <c r="L5963" i="68" s="1"/>
  <c r="J5963" i="68"/>
  <c r="A5963" i="68"/>
  <c r="K5962" i="68"/>
  <c r="J5962" i="68"/>
  <c r="A5962" i="68"/>
  <c r="K5961" i="68"/>
  <c r="J5961" i="68"/>
  <c r="L5961" i="68" s="1"/>
  <c r="A5961" i="68"/>
  <c r="L5960" i="68"/>
  <c r="K5960" i="68"/>
  <c r="J5960" i="68"/>
  <c r="A5960" i="68"/>
  <c r="K5959" i="68"/>
  <c r="J5959" i="68"/>
  <c r="L5959" i="68" s="1"/>
  <c r="A5959" i="68"/>
  <c r="L5958" i="68"/>
  <c r="K5958" i="68"/>
  <c r="J5958" i="68"/>
  <c r="A5958" i="68"/>
  <c r="L5957" i="68"/>
  <c r="K5957" i="68"/>
  <c r="J5957" i="68"/>
  <c r="A5957" i="68"/>
  <c r="L5956" i="68"/>
  <c r="K5956" i="68"/>
  <c r="J5956" i="68"/>
  <c r="A5956" i="68"/>
  <c r="K5955" i="68"/>
  <c r="J5955" i="68"/>
  <c r="L5955" i="68" s="1"/>
  <c r="A5955" i="68"/>
  <c r="K5954" i="68"/>
  <c r="J5954" i="68"/>
  <c r="A5954" i="68"/>
  <c r="K5953" i="68"/>
  <c r="J5953" i="68"/>
  <c r="A5953" i="68"/>
  <c r="K5952" i="68"/>
  <c r="L5952" i="68" s="1"/>
  <c r="J5952" i="68"/>
  <c r="A5952" i="68"/>
  <c r="K5951" i="68"/>
  <c r="J5951" i="68"/>
  <c r="A5951" i="68"/>
  <c r="K5950" i="68"/>
  <c r="J5950" i="68"/>
  <c r="L5950" i="68" s="1"/>
  <c r="A5950" i="68"/>
  <c r="L5949" i="68"/>
  <c r="K5949" i="68"/>
  <c r="J5949" i="68"/>
  <c r="A5949" i="68"/>
  <c r="K5948" i="68"/>
  <c r="J5948" i="68"/>
  <c r="L5948" i="68" s="1"/>
  <c r="A5948" i="68"/>
  <c r="K5947" i="68"/>
  <c r="J5947" i="68"/>
  <c r="L5947" i="68" s="1"/>
  <c r="A5947" i="68"/>
  <c r="K5946" i="68"/>
  <c r="J5946" i="68"/>
  <c r="A5946" i="68"/>
  <c r="K5945" i="68"/>
  <c r="J5945" i="68"/>
  <c r="L5945" i="68" s="1"/>
  <c r="A5945" i="68"/>
  <c r="K5944" i="68"/>
  <c r="L5944" i="68" s="1"/>
  <c r="J5944" i="68"/>
  <c r="A5944" i="68"/>
  <c r="L5943" i="68"/>
  <c r="K5943" i="68"/>
  <c r="J5943" i="68"/>
  <c r="A5943" i="68"/>
  <c r="L5942" i="68"/>
  <c r="K5942" i="68"/>
  <c r="J5942" i="68"/>
  <c r="A5942" i="68"/>
  <c r="K5941" i="68"/>
  <c r="J5941" i="68"/>
  <c r="L5941" i="68" s="1"/>
  <c r="A5941" i="68"/>
  <c r="K5940" i="68"/>
  <c r="L5940" i="68" s="1"/>
  <c r="J5940" i="68"/>
  <c r="A5940" i="68"/>
  <c r="L5939" i="68"/>
  <c r="K5939" i="68"/>
  <c r="J5939" i="68"/>
  <c r="A5939" i="68"/>
  <c r="K5938" i="68"/>
  <c r="J5938" i="68"/>
  <c r="A5938" i="68"/>
  <c r="K5937" i="68"/>
  <c r="J5937" i="68"/>
  <c r="A5937" i="68"/>
  <c r="L5936" i="68"/>
  <c r="K5936" i="68"/>
  <c r="J5936" i="68"/>
  <c r="A5936" i="68"/>
  <c r="K5935" i="68"/>
  <c r="L5935" i="68" s="1"/>
  <c r="J5935" i="68"/>
  <c r="A5935" i="68"/>
  <c r="K5934" i="68"/>
  <c r="J5934" i="68"/>
  <c r="L5934" i="68" s="1"/>
  <c r="A5934" i="68"/>
  <c r="K5933" i="68"/>
  <c r="J5933" i="68"/>
  <c r="L5933" i="68" s="1"/>
  <c r="A5933" i="68"/>
  <c r="K5932" i="68"/>
  <c r="J5932" i="68"/>
  <c r="L5932" i="68" s="1"/>
  <c r="A5932" i="68"/>
  <c r="K5931" i="68"/>
  <c r="J5931" i="68"/>
  <c r="A5931" i="68"/>
  <c r="K5930" i="68"/>
  <c r="J5930" i="68"/>
  <c r="A5930" i="68"/>
  <c r="K5929" i="68"/>
  <c r="J5929" i="68"/>
  <c r="L5929" i="68" s="1"/>
  <c r="A5929" i="68"/>
  <c r="K5928" i="68"/>
  <c r="L5928" i="68" s="1"/>
  <c r="J5928" i="68"/>
  <c r="A5928" i="68"/>
  <c r="K5927" i="68"/>
  <c r="J5927" i="68"/>
  <c r="L5927" i="68" s="1"/>
  <c r="A5927" i="68"/>
  <c r="L5926" i="68"/>
  <c r="K5926" i="68"/>
  <c r="J5926" i="68"/>
  <c r="A5926" i="68"/>
  <c r="L5925" i="68"/>
  <c r="K5925" i="68"/>
  <c r="J5925" i="68"/>
  <c r="A5925" i="68"/>
  <c r="K5924" i="68"/>
  <c r="J5924" i="68"/>
  <c r="A5924" i="68"/>
  <c r="K5923" i="68"/>
  <c r="J5923" i="68"/>
  <c r="L5923" i="68" s="1"/>
  <c r="A5923" i="68"/>
  <c r="K5922" i="68"/>
  <c r="J5922" i="68"/>
  <c r="A5922" i="68"/>
  <c r="K5921" i="68"/>
  <c r="J5921" i="68"/>
  <c r="A5921" i="68"/>
  <c r="L5920" i="68"/>
  <c r="K5920" i="68"/>
  <c r="J5920" i="68"/>
  <c r="A5920" i="68"/>
  <c r="K5919" i="68"/>
  <c r="J5919" i="68"/>
  <c r="L5919" i="68" s="1"/>
  <c r="A5919" i="68"/>
  <c r="L5918" i="68"/>
  <c r="K5918" i="68"/>
  <c r="J5918" i="68"/>
  <c r="A5918" i="68"/>
  <c r="L5917" i="68"/>
  <c r="K5917" i="68"/>
  <c r="J5917" i="68"/>
  <c r="A5917" i="68"/>
  <c r="L5916" i="68"/>
  <c r="K5916" i="68"/>
  <c r="J5916" i="68"/>
  <c r="A5916" i="68"/>
  <c r="K5915" i="68"/>
  <c r="L5915" i="68" s="1"/>
  <c r="J5915" i="68"/>
  <c r="A5915" i="68"/>
  <c r="K5914" i="68"/>
  <c r="J5914" i="68"/>
  <c r="A5914" i="68"/>
  <c r="K5913" i="68"/>
  <c r="J5913" i="68"/>
  <c r="L5913" i="68" s="1"/>
  <c r="A5913" i="68"/>
  <c r="K5912" i="68"/>
  <c r="L5912" i="68" s="1"/>
  <c r="J5912" i="68"/>
  <c r="A5912" i="68"/>
  <c r="L5911" i="68"/>
  <c r="K5911" i="68"/>
  <c r="J5911" i="68"/>
  <c r="A5911" i="68"/>
  <c r="K5910" i="68"/>
  <c r="J5910" i="68"/>
  <c r="L5910" i="68" s="1"/>
  <c r="A5910" i="68"/>
  <c r="K5909" i="68"/>
  <c r="J5909" i="68"/>
  <c r="L5909" i="68" s="1"/>
  <c r="A5909" i="68"/>
  <c r="K5908" i="68"/>
  <c r="L5908" i="68" s="1"/>
  <c r="J5908" i="68"/>
  <c r="A5908" i="68"/>
  <c r="L5907" i="68"/>
  <c r="K5907" i="68"/>
  <c r="J5907" i="68"/>
  <c r="A5907" i="68"/>
  <c r="K5906" i="68"/>
  <c r="J5906" i="68"/>
  <c r="A5906" i="68"/>
  <c r="K5905" i="68"/>
  <c r="J5905" i="68"/>
  <c r="A5905" i="68"/>
  <c r="L5904" i="68"/>
  <c r="K5904" i="68"/>
  <c r="J5904" i="68"/>
  <c r="A5904" i="68"/>
  <c r="K5903" i="68"/>
  <c r="L5903" i="68" s="1"/>
  <c r="J5903" i="68"/>
  <c r="A5903" i="68"/>
  <c r="K5902" i="68"/>
  <c r="J5902" i="68"/>
  <c r="L5902" i="68" s="1"/>
  <c r="A5902" i="68"/>
  <c r="K5901" i="68"/>
  <c r="J5901" i="68"/>
  <c r="L5901" i="68" s="1"/>
  <c r="A5901" i="68"/>
  <c r="K5900" i="68"/>
  <c r="J5900" i="68"/>
  <c r="L5900" i="68" s="1"/>
  <c r="A5900" i="68"/>
  <c r="L5899" i="68"/>
  <c r="K5899" i="68"/>
  <c r="J5899" i="68"/>
  <c r="A5899" i="68"/>
  <c r="K5898" i="68"/>
  <c r="J5898" i="68"/>
  <c r="L5898" i="68" s="1"/>
  <c r="A5898" i="68"/>
  <c r="K5897" i="68"/>
  <c r="L5897" i="68" s="1"/>
  <c r="J5897" i="68"/>
  <c r="A5897" i="68"/>
  <c r="K5896" i="68"/>
  <c r="J5896" i="68"/>
  <c r="L5896" i="68" s="1"/>
  <c r="A5896" i="68"/>
  <c r="K5895" i="68"/>
  <c r="L5895" i="68" s="1"/>
  <c r="J5895" i="68"/>
  <c r="A5895" i="68"/>
  <c r="K5894" i="68"/>
  <c r="J5894" i="68"/>
  <c r="A5894" i="68"/>
  <c r="K5893" i="68"/>
  <c r="J5893" i="68"/>
  <c r="L5893" i="68" s="1"/>
  <c r="A5893" i="68"/>
  <c r="L5892" i="68"/>
  <c r="K5892" i="68"/>
  <c r="J5892" i="68"/>
  <c r="A5892" i="68"/>
  <c r="L5891" i="68"/>
  <c r="K5891" i="68"/>
  <c r="J5891" i="68"/>
  <c r="A5891" i="68"/>
  <c r="L5890" i="68"/>
  <c r="K5890" i="68"/>
  <c r="J5890" i="68"/>
  <c r="A5890" i="68"/>
  <c r="K5889" i="68"/>
  <c r="L5889" i="68" s="1"/>
  <c r="J5889" i="68"/>
  <c r="A5889" i="68"/>
  <c r="K5888" i="68"/>
  <c r="J5888" i="68"/>
  <c r="L5888" i="68" s="1"/>
  <c r="A5888" i="68"/>
  <c r="K5887" i="68"/>
  <c r="L5887" i="68" s="1"/>
  <c r="J5887" i="68"/>
  <c r="A5887" i="68"/>
  <c r="K5886" i="68"/>
  <c r="J5886" i="68"/>
  <c r="A5886" i="68"/>
  <c r="K5885" i="68"/>
  <c r="J5885" i="68"/>
  <c r="L5885" i="68" s="1"/>
  <c r="A5885" i="68"/>
  <c r="L5884" i="68"/>
  <c r="K5884" i="68"/>
  <c r="J5884" i="68"/>
  <c r="A5884" i="68"/>
  <c r="L5883" i="68"/>
  <c r="K5883" i="68"/>
  <c r="J5883" i="68"/>
  <c r="A5883" i="68"/>
  <c r="K5882" i="68"/>
  <c r="J5882" i="68"/>
  <c r="L5882" i="68" s="1"/>
  <c r="A5882" i="68"/>
  <c r="K5881" i="68"/>
  <c r="L5881" i="68" s="1"/>
  <c r="J5881" i="68"/>
  <c r="A5881" i="68"/>
  <c r="K5880" i="68"/>
  <c r="J5880" i="68"/>
  <c r="L5880" i="68" s="1"/>
  <c r="A5880" i="68"/>
  <c r="K5879" i="68"/>
  <c r="L5879" i="68" s="1"/>
  <c r="J5879" i="68"/>
  <c r="A5879" i="68"/>
  <c r="K5878" i="68"/>
  <c r="J5878" i="68"/>
  <c r="L5878" i="68" s="1"/>
  <c r="A5878" i="68"/>
  <c r="K5877" i="68"/>
  <c r="J5877" i="68"/>
  <c r="L5877" i="68" s="1"/>
  <c r="A5877" i="68"/>
  <c r="K5876" i="68"/>
  <c r="J5876" i="68"/>
  <c r="L5876" i="68" s="1"/>
  <c r="A5876" i="68"/>
  <c r="L5875" i="68"/>
  <c r="K5875" i="68"/>
  <c r="J5875" i="68"/>
  <c r="A5875" i="68"/>
  <c r="L5874" i="68"/>
  <c r="K5874" i="68"/>
  <c r="J5874" i="68"/>
  <c r="A5874" i="68"/>
  <c r="K5873" i="68"/>
  <c r="L5873" i="68" s="1"/>
  <c r="J5873" i="68"/>
  <c r="A5873" i="68"/>
  <c r="K5872" i="68"/>
  <c r="J5872" i="68"/>
  <c r="L5872" i="68" s="1"/>
  <c r="A5872" i="68"/>
  <c r="K5871" i="68"/>
  <c r="L5871" i="68" s="1"/>
  <c r="J5871" i="68"/>
  <c r="A5871" i="68"/>
  <c r="K5870" i="68"/>
  <c r="J5870" i="68"/>
  <c r="L5870" i="68" s="1"/>
  <c r="A5870" i="68"/>
  <c r="K5869" i="68"/>
  <c r="J5869" i="68"/>
  <c r="L5869" i="68" s="1"/>
  <c r="A5869" i="68"/>
  <c r="K5868" i="68"/>
  <c r="J5868" i="68"/>
  <c r="L5868" i="68" s="1"/>
  <c r="A5868" i="68"/>
  <c r="L5867" i="68"/>
  <c r="K5867" i="68"/>
  <c r="J5867" i="68"/>
  <c r="A5867" i="68"/>
  <c r="K5866" i="68"/>
  <c r="J5866" i="68"/>
  <c r="L5866" i="68" s="1"/>
  <c r="A5866" i="68"/>
  <c r="K5865" i="68"/>
  <c r="L5865" i="68" s="1"/>
  <c r="J5865" i="68"/>
  <c r="A5865" i="68"/>
  <c r="K5864" i="68"/>
  <c r="J5864" i="68"/>
  <c r="L5864" i="68" s="1"/>
  <c r="A5864" i="68"/>
  <c r="K5863" i="68"/>
  <c r="L5863" i="68" s="1"/>
  <c r="J5863" i="68"/>
  <c r="A5863" i="68"/>
  <c r="K5862" i="68"/>
  <c r="J5862" i="68"/>
  <c r="A5862" i="68"/>
  <c r="K5861" i="68"/>
  <c r="J5861" i="68"/>
  <c r="L5861" i="68" s="1"/>
  <c r="A5861" i="68"/>
  <c r="L5860" i="68"/>
  <c r="K5860" i="68"/>
  <c r="J5860" i="68"/>
  <c r="A5860" i="68"/>
  <c r="L5859" i="68"/>
  <c r="K5859" i="68"/>
  <c r="J5859" i="68"/>
  <c r="A5859" i="68"/>
  <c r="L5858" i="68"/>
  <c r="K5858" i="68"/>
  <c r="J5858" i="68"/>
  <c r="A5858" i="68"/>
  <c r="K5857" i="68"/>
  <c r="L5857" i="68" s="1"/>
  <c r="J5857" i="68"/>
  <c r="A5857" i="68"/>
  <c r="K5856" i="68"/>
  <c r="J5856" i="68"/>
  <c r="L5856" i="68" s="1"/>
  <c r="A5856" i="68"/>
  <c r="K5855" i="68"/>
  <c r="L5855" i="68" s="1"/>
  <c r="J5855" i="68"/>
  <c r="A5855" i="68"/>
  <c r="K5854" i="68"/>
  <c r="J5854" i="68"/>
  <c r="A5854" i="68"/>
  <c r="K5853" i="68"/>
  <c r="J5853" i="68"/>
  <c r="L5853" i="68" s="1"/>
  <c r="A5853" i="68"/>
  <c r="L5852" i="68"/>
  <c r="K5852" i="68"/>
  <c r="J5852" i="68"/>
  <c r="A5852" i="68"/>
  <c r="L5851" i="68"/>
  <c r="K5851" i="68"/>
  <c r="J5851" i="68"/>
  <c r="A5851" i="68"/>
  <c r="K5850" i="68"/>
  <c r="J5850" i="68"/>
  <c r="L5850" i="68" s="1"/>
  <c r="A5850" i="68"/>
  <c r="K5849" i="68"/>
  <c r="L5849" i="68" s="1"/>
  <c r="J5849" i="68"/>
  <c r="A5849" i="68"/>
  <c r="L5848" i="68"/>
  <c r="K5848" i="68"/>
  <c r="J5848" i="68"/>
  <c r="A5848" i="68"/>
  <c r="K5847" i="68"/>
  <c r="L5847" i="68" s="1"/>
  <c r="J5847" i="68"/>
  <c r="A5847" i="68"/>
  <c r="K5846" i="68"/>
  <c r="J5846" i="68"/>
  <c r="A5846" i="68"/>
  <c r="K5845" i="68"/>
  <c r="J5845" i="68"/>
  <c r="L5845" i="68" s="1"/>
  <c r="A5845" i="68"/>
  <c r="L5844" i="68"/>
  <c r="K5844" i="68"/>
  <c r="J5844" i="68"/>
  <c r="A5844" i="68"/>
  <c r="L5843" i="68"/>
  <c r="K5843" i="68"/>
  <c r="J5843" i="68"/>
  <c r="A5843" i="68"/>
  <c r="L5842" i="68"/>
  <c r="K5842" i="68"/>
  <c r="J5842" i="68"/>
  <c r="A5842" i="68"/>
  <c r="K5841" i="68"/>
  <c r="L5841" i="68" s="1"/>
  <c r="J5841" i="68"/>
  <c r="A5841" i="68"/>
  <c r="L5840" i="68"/>
  <c r="K5840" i="68"/>
  <c r="J5840" i="68"/>
  <c r="A5840" i="68"/>
  <c r="K5839" i="68"/>
  <c r="L5839" i="68" s="1"/>
  <c r="J5839" i="68"/>
  <c r="A5839" i="68"/>
  <c r="K5838" i="68"/>
  <c r="J5838" i="68"/>
  <c r="L5838" i="68" s="1"/>
  <c r="A5838" i="68"/>
  <c r="K5837" i="68"/>
  <c r="J5837" i="68"/>
  <c r="L5837" i="68" s="1"/>
  <c r="A5837" i="68"/>
  <c r="K5836" i="68"/>
  <c r="J5836" i="68"/>
  <c r="L5836" i="68" s="1"/>
  <c r="A5836" i="68"/>
  <c r="L5835" i="68"/>
  <c r="K5835" i="68"/>
  <c r="J5835" i="68"/>
  <c r="A5835" i="68"/>
  <c r="L5834" i="68"/>
  <c r="K5834" i="68"/>
  <c r="J5834" i="68"/>
  <c r="A5834" i="68"/>
  <c r="K5833" i="68"/>
  <c r="L5833" i="68" s="1"/>
  <c r="J5833" i="68"/>
  <c r="A5833" i="68"/>
  <c r="L5832" i="68"/>
  <c r="K5832" i="68"/>
  <c r="J5832" i="68"/>
  <c r="A5832" i="68"/>
  <c r="K5831" i="68"/>
  <c r="L5831" i="68" s="1"/>
  <c r="J5831" i="68"/>
  <c r="A5831" i="68"/>
  <c r="K5830" i="68"/>
  <c r="J5830" i="68"/>
  <c r="A5830" i="68"/>
  <c r="K5829" i="68"/>
  <c r="J5829" i="68"/>
  <c r="L5829" i="68" s="1"/>
  <c r="A5829" i="68"/>
  <c r="K5828" i="68"/>
  <c r="J5828" i="68"/>
  <c r="L5828" i="68" s="1"/>
  <c r="A5828" i="68"/>
  <c r="L5827" i="68"/>
  <c r="K5827" i="68"/>
  <c r="J5827" i="68"/>
  <c r="A5827" i="68"/>
  <c r="L5826" i="68"/>
  <c r="K5826" i="68"/>
  <c r="J5826" i="68"/>
  <c r="A5826" i="68"/>
  <c r="K5825" i="68"/>
  <c r="L5825" i="68" s="1"/>
  <c r="J5825" i="68"/>
  <c r="A5825" i="68"/>
  <c r="L5824" i="68"/>
  <c r="K5824" i="68"/>
  <c r="J5824" i="68"/>
  <c r="A5824" i="68"/>
  <c r="K5823" i="68"/>
  <c r="L5823" i="68" s="1"/>
  <c r="J5823" i="68"/>
  <c r="A5823" i="68"/>
  <c r="K5822" i="68"/>
  <c r="J5822" i="68"/>
  <c r="L5822" i="68" s="1"/>
  <c r="A5822" i="68"/>
  <c r="K5821" i="68"/>
  <c r="J5821" i="68"/>
  <c r="L5821" i="68" s="1"/>
  <c r="A5821" i="68"/>
  <c r="K5820" i="68"/>
  <c r="J5820" i="68"/>
  <c r="L5820" i="68" s="1"/>
  <c r="A5820" i="68"/>
  <c r="L5819" i="68"/>
  <c r="K5819" i="68"/>
  <c r="J5819" i="68"/>
  <c r="A5819" i="68"/>
  <c r="K5818" i="68"/>
  <c r="J5818" i="68"/>
  <c r="L5818" i="68" s="1"/>
  <c r="A5818" i="68"/>
  <c r="K5817" i="68"/>
  <c r="L5817" i="68" s="1"/>
  <c r="J5817" i="68"/>
  <c r="A5817" i="68"/>
  <c r="L5816" i="68"/>
  <c r="K5816" i="68"/>
  <c r="J5816" i="68"/>
  <c r="A5816" i="68"/>
  <c r="K5815" i="68"/>
  <c r="L5815" i="68" s="1"/>
  <c r="J5815" i="68"/>
  <c r="A5815" i="68"/>
  <c r="K5814" i="68"/>
  <c r="J5814" i="68"/>
  <c r="L5814" i="68" s="1"/>
  <c r="A5814" i="68"/>
  <c r="K5813" i="68"/>
  <c r="J5813" i="68"/>
  <c r="L5813" i="68" s="1"/>
  <c r="A5813" i="68"/>
  <c r="K5812" i="68"/>
  <c r="L5812" i="68" s="1"/>
  <c r="J5812" i="68"/>
  <c r="A5812" i="68"/>
  <c r="L5811" i="68"/>
  <c r="K5811" i="68"/>
  <c r="J5811" i="68"/>
  <c r="A5811" i="68"/>
  <c r="K5810" i="68"/>
  <c r="L5810" i="68" s="1"/>
  <c r="J5810" i="68"/>
  <c r="A5810" i="68"/>
  <c r="L5809" i="68"/>
  <c r="K5809" i="68"/>
  <c r="J5809" i="68"/>
  <c r="A5809" i="68"/>
  <c r="K5808" i="68"/>
  <c r="J5808" i="68"/>
  <c r="A5808" i="68"/>
  <c r="K5807" i="68"/>
  <c r="J5807" i="68"/>
  <c r="L5807" i="68" s="1"/>
  <c r="A5807" i="68"/>
  <c r="K5806" i="68"/>
  <c r="J5806" i="68"/>
  <c r="L5806" i="68" s="1"/>
  <c r="A5806" i="68"/>
  <c r="K5805" i="68"/>
  <c r="J5805" i="68"/>
  <c r="L5805" i="68" s="1"/>
  <c r="A5805" i="68"/>
  <c r="K5804" i="68"/>
  <c r="L5804" i="68" s="1"/>
  <c r="J5804" i="68"/>
  <c r="A5804" i="68"/>
  <c r="L5803" i="68"/>
  <c r="K5803" i="68"/>
  <c r="J5803" i="68"/>
  <c r="A5803" i="68"/>
  <c r="K5802" i="68"/>
  <c r="L5802" i="68" s="1"/>
  <c r="J5802" i="68"/>
  <c r="A5802" i="68"/>
  <c r="L5801" i="68"/>
  <c r="K5801" i="68"/>
  <c r="J5801" i="68"/>
  <c r="A5801" i="68"/>
  <c r="K5800" i="68"/>
  <c r="J5800" i="68"/>
  <c r="A5800" i="68"/>
  <c r="K5799" i="68"/>
  <c r="J5799" i="68"/>
  <c r="L5799" i="68" s="1"/>
  <c r="A5799" i="68"/>
  <c r="K5798" i="68"/>
  <c r="J5798" i="68"/>
  <c r="A5798" i="68"/>
  <c r="K5797" i="68"/>
  <c r="J5797" i="68"/>
  <c r="L5797" i="68" s="1"/>
  <c r="A5797" i="68"/>
  <c r="K5796" i="68"/>
  <c r="L5796" i="68" s="1"/>
  <c r="J5796" i="68"/>
  <c r="A5796" i="68"/>
  <c r="L5795" i="68"/>
  <c r="K5795" i="68"/>
  <c r="J5795" i="68"/>
  <c r="A5795" i="68"/>
  <c r="K5794" i="68"/>
  <c r="L5794" i="68" s="1"/>
  <c r="J5794" i="68"/>
  <c r="A5794" i="68"/>
  <c r="L5793" i="68"/>
  <c r="K5793" i="68"/>
  <c r="J5793" i="68"/>
  <c r="A5793" i="68"/>
  <c r="K5792" i="68"/>
  <c r="J5792" i="68"/>
  <c r="A5792" i="68"/>
  <c r="K5791" i="68"/>
  <c r="J5791" i="68"/>
  <c r="L5791" i="68" s="1"/>
  <c r="A5791" i="68"/>
  <c r="K5790" i="68"/>
  <c r="J5790" i="68"/>
  <c r="A5790" i="68"/>
  <c r="K5789" i="68"/>
  <c r="J5789" i="68"/>
  <c r="L5789" i="68" s="1"/>
  <c r="A5789" i="68"/>
  <c r="K5788" i="68"/>
  <c r="L5788" i="68" s="1"/>
  <c r="J5788" i="68"/>
  <c r="A5788" i="68"/>
  <c r="L5787" i="68"/>
  <c r="K5787" i="68"/>
  <c r="J5787" i="68"/>
  <c r="A5787" i="68"/>
  <c r="K5786" i="68"/>
  <c r="L5786" i="68" s="1"/>
  <c r="J5786" i="68"/>
  <c r="A5786" i="68"/>
  <c r="L5785" i="68"/>
  <c r="K5785" i="68"/>
  <c r="J5785" i="68"/>
  <c r="A5785" i="68"/>
  <c r="K5784" i="68"/>
  <c r="J5784" i="68"/>
  <c r="A5784" i="68"/>
  <c r="K5783" i="68"/>
  <c r="J5783" i="68"/>
  <c r="L5783" i="68" s="1"/>
  <c r="A5783" i="68"/>
  <c r="K5782" i="68"/>
  <c r="J5782" i="68"/>
  <c r="A5782" i="68"/>
  <c r="K5781" i="68"/>
  <c r="J5781" i="68"/>
  <c r="L5781" i="68" s="1"/>
  <c r="A5781" i="68"/>
  <c r="K5780" i="68"/>
  <c r="L5780" i="68" s="1"/>
  <c r="J5780" i="68"/>
  <c r="A5780" i="68"/>
  <c r="L5779" i="68"/>
  <c r="K5779" i="68"/>
  <c r="J5779" i="68"/>
  <c r="A5779" i="68"/>
  <c r="K5778" i="68"/>
  <c r="L5778" i="68" s="1"/>
  <c r="J5778" i="68"/>
  <c r="A5778" i="68"/>
  <c r="L5777" i="68"/>
  <c r="K5777" i="68"/>
  <c r="J5777" i="68"/>
  <c r="A5777" i="68"/>
  <c r="K5776" i="68"/>
  <c r="J5776" i="68"/>
  <c r="A5776" i="68"/>
  <c r="K5775" i="68"/>
  <c r="J5775" i="68"/>
  <c r="L5775" i="68" s="1"/>
  <c r="A5775" i="68"/>
  <c r="K5774" i="68"/>
  <c r="J5774" i="68"/>
  <c r="A5774" i="68"/>
  <c r="K5773" i="68"/>
  <c r="J5773" i="68"/>
  <c r="L5773" i="68" s="1"/>
  <c r="A5773" i="68"/>
  <c r="K5772" i="68"/>
  <c r="L5772" i="68" s="1"/>
  <c r="J5772" i="68"/>
  <c r="A5772" i="68"/>
  <c r="L5771" i="68"/>
  <c r="K5771" i="68"/>
  <c r="J5771" i="68"/>
  <c r="A5771" i="68"/>
  <c r="K5770" i="68"/>
  <c r="L5770" i="68" s="1"/>
  <c r="J5770" i="68"/>
  <c r="A5770" i="68"/>
  <c r="L5769" i="68"/>
  <c r="K5769" i="68"/>
  <c r="J5769" i="68"/>
  <c r="A5769" i="68"/>
  <c r="K5768" i="68"/>
  <c r="J5768" i="68"/>
  <c r="A5768" i="68"/>
  <c r="K5767" i="68"/>
  <c r="J5767" i="68"/>
  <c r="L5767" i="68" s="1"/>
  <c r="A5767" i="68"/>
  <c r="K5766" i="68"/>
  <c r="J5766" i="68"/>
  <c r="A5766" i="68"/>
  <c r="L5765" i="68"/>
  <c r="K5765" i="68"/>
  <c r="J5765" i="68"/>
  <c r="A5765" i="68"/>
  <c r="K5764" i="68"/>
  <c r="L5764" i="68" s="1"/>
  <c r="J5764" i="68"/>
  <c r="A5764" i="68"/>
  <c r="L5763" i="68"/>
  <c r="K5763" i="68"/>
  <c r="J5763" i="68"/>
  <c r="A5763" i="68"/>
  <c r="K5762" i="68"/>
  <c r="L5762" i="68" s="1"/>
  <c r="J5762" i="68"/>
  <c r="A5762" i="68"/>
  <c r="L5761" i="68"/>
  <c r="K5761" i="68"/>
  <c r="J5761" i="68"/>
  <c r="A5761" i="68"/>
  <c r="K5760" i="68"/>
  <c r="J5760" i="68"/>
  <c r="A5760" i="68"/>
  <c r="K5759" i="68"/>
  <c r="J5759" i="68"/>
  <c r="L5759" i="68" s="1"/>
  <c r="A5759" i="68"/>
  <c r="K5758" i="68"/>
  <c r="J5758" i="68"/>
  <c r="A5758" i="68"/>
  <c r="L5757" i="68"/>
  <c r="K5757" i="68"/>
  <c r="J5757" i="68"/>
  <c r="A5757" i="68"/>
  <c r="K5756" i="68"/>
  <c r="L5756" i="68" s="1"/>
  <c r="J5756" i="68"/>
  <c r="A5756" i="68"/>
  <c r="L5755" i="68"/>
  <c r="K5755" i="68"/>
  <c r="J5755" i="68"/>
  <c r="A5755" i="68"/>
  <c r="K5754" i="68"/>
  <c r="L5754" i="68" s="1"/>
  <c r="J5754" i="68"/>
  <c r="A5754" i="68"/>
  <c r="L5753" i="68"/>
  <c r="K5753" i="68"/>
  <c r="J5753" i="68"/>
  <c r="A5753" i="68"/>
  <c r="K5752" i="68"/>
  <c r="J5752" i="68"/>
  <c r="A5752" i="68"/>
  <c r="K5751" i="68"/>
  <c r="J5751" i="68"/>
  <c r="L5751" i="68" s="1"/>
  <c r="A5751" i="68"/>
  <c r="K5750" i="68"/>
  <c r="J5750" i="68"/>
  <c r="A5750" i="68"/>
  <c r="L5749" i="68"/>
  <c r="K5749" i="68"/>
  <c r="J5749" i="68"/>
  <c r="A5749" i="68"/>
  <c r="K5748" i="68"/>
  <c r="L5748" i="68" s="1"/>
  <c r="J5748" i="68"/>
  <c r="A5748" i="68"/>
  <c r="L5747" i="68"/>
  <c r="K5747" i="68"/>
  <c r="J5747" i="68"/>
  <c r="A5747" i="68"/>
  <c r="K5746" i="68"/>
  <c r="L5746" i="68" s="1"/>
  <c r="J5746" i="68"/>
  <c r="A5746" i="68"/>
  <c r="L5745" i="68"/>
  <c r="K5745" i="68"/>
  <c r="J5745" i="68"/>
  <c r="A5745" i="68"/>
  <c r="K5744" i="68"/>
  <c r="J5744" i="68"/>
  <c r="A5744" i="68"/>
  <c r="K5743" i="68"/>
  <c r="J5743" i="68"/>
  <c r="L5743" i="68" s="1"/>
  <c r="A5743" i="68"/>
  <c r="K5742" i="68"/>
  <c r="J5742" i="68"/>
  <c r="A5742" i="68"/>
  <c r="L5741" i="68"/>
  <c r="K5741" i="68"/>
  <c r="J5741" i="68"/>
  <c r="A5741" i="68"/>
  <c r="K5740" i="68"/>
  <c r="L5740" i="68" s="1"/>
  <c r="J5740" i="68"/>
  <c r="A5740" i="68"/>
  <c r="L5739" i="68"/>
  <c r="K5739" i="68"/>
  <c r="J5739" i="68"/>
  <c r="A5739" i="68"/>
  <c r="K5738" i="68"/>
  <c r="L5738" i="68" s="1"/>
  <c r="J5738" i="68"/>
  <c r="A5738" i="68"/>
  <c r="L5737" i="68"/>
  <c r="K5737" i="68"/>
  <c r="J5737" i="68"/>
  <c r="A5737" i="68"/>
  <c r="K5736" i="68"/>
  <c r="J5736" i="68"/>
  <c r="A5736" i="68"/>
  <c r="K5735" i="68"/>
  <c r="J5735" i="68"/>
  <c r="L5735" i="68" s="1"/>
  <c r="A5735" i="68"/>
  <c r="K5734" i="68"/>
  <c r="J5734" i="68"/>
  <c r="A5734" i="68"/>
  <c r="L5733" i="68"/>
  <c r="K5733" i="68"/>
  <c r="J5733" i="68"/>
  <c r="A5733" i="68"/>
  <c r="K5732" i="68"/>
  <c r="L5732" i="68" s="1"/>
  <c r="J5732" i="68"/>
  <c r="A5732" i="68"/>
  <c r="L5731" i="68"/>
  <c r="K5731" i="68"/>
  <c r="J5731" i="68"/>
  <c r="A5731" i="68"/>
  <c r="K5730" i="68"/>
  <c r="L5730" i="68" s="1"/>
  <c r="J5730" i="68"/>
  <c r="A5730" i="68"/>
  <c r="L5729" i="68"/>
  <c r="K5729" i="68"/>
  <c r="J5729" i="68"/>
  <c r="A5729" i="68"/>
  <c r="K5728" i="68"/>
  <c r="J5728" i="68"/>
  <c r="A5728" i="68"/>
  <c r="K5727" i="68"/>
  <c r="J5727" i="68"/>
  <c r="L5727" i="68" s="1"/>
  <c r="A5727" i="68"/>
  <c r="K5726" i="68"/>
  <c r="J5726" i="68"/>
  <c r="A5726" i="68"/>
  <c r="L5725" i="68"/>
  <c r="K5725" i="68"/>
  <c r="J5725" i="68"/>
  <c r="A5725" i="68"/>
  <c r="K5724" i="68"/>
  <c r="L5724" i="68" s="1"/>
  <c r="J5724" i="68"/>
  <c r="A5724" i="68"/>
  <c r="L5723" i="68"/>
  <c r="K5723" i="68"/>
  <c r="J5723" i="68"/>
  <c r="A5723" i="68"/>
  <c r="K5722" i="68"/>
  <c r="L5722" i="68" s="1"/>
  <c r="J5722" i="68"/>
  <c r="A5722" i="68"/>
  <c r="L5721" i="68"/>
  <c r="K5721" i="68"/>
  <c r="J5721" i="68"/>
  <c r="A5721" i="68"/>
  <c r="K5720" i="68"/>
  <c r="J5720" i="68"/>
  <c r="A5720" i="68"/>
  <c r="K5719" i="68"/>
  <c r="J5719" i="68"/>
  <c r="L5719" i="68" s="1"/>
  <c r="A5719" i="68"/>
  <c r="K5718" i="68"/>
  <c r="J5718" i="68"/>
  <c r="A5718" i="68"/>
  <c r="L5717" i="68"/>
  <c r="K5717" i="68"/>
  <c r="J5717" i="68"/>
  <c r="A5717" i="68"/>
  <c r="K5716" i="68"/>
  <c r="L5716" i="68" s="1"/>
  <c r="J5716" i="68"/>
  <c r="A5716" i="68"/>
  <c r="L5715" i="68"/>
  <c r="K5715" i="68"/>
  <c r="J5715" i="68"/>
  <c r="A5715" i="68"/>
  <c r="K5714" i="68"/>
  <c r="L5714" i="68" s="1"/>
  <c r="J5714" i="68"/>
  <c r="A5714" i="68"/>
  <c r="K5713" i="68"/>
  <c r="J5713" i="68"/>
  <c r="L5713" i="68" s="1"/>
  <c r="A5713" i="68"/>
  <c r="K5712" i="68"/>
  <c r="J5712" i="68"/>
  <c r="A5712" i="68"/>
  <c r="K5711" i="68"/>
  <c r="J5711" i="68"/>
  <c r="L5711" i="68" s="1"/>
  <c r="A5711" i="68"/>
  <c r="K5710" i="68"/>
  <c r="J5710" i="68"/>
  <c r="A5710" i="68"/>
  <c r="L5709" i="68"/>
  <c r="K5709" i="68"/>
  <c r="J5709" i="68"/>
  <c r="A5709" i="68"/>
  <c r="K5708" i="68"/>
  <c r="L5708" i="68" s="1"/>
  <c r="J5708" i="68"/>
  <c r="A5708" i="68"/>
  <c r="L5707" i="68"/>
  <c r="K5707" i="68"/>
  <c r="J5707" i="68"/>
  <c r="A5707" i="68"/>
  <c r="K5706" i="68"/>
  <c r="L5706" i="68" s="1"/>
  <c r="J5706" i="68"/>
  <c r="A5706" i="68"/>
  <c r="K5705" i="68"/>
  <c r="J5705" i="68"/>
  <c r="L5705" i="68" s="1"/>
  <c r="A5705" i="68"/>
  <c r="K5704" i="68"/>
  <c r="J5704" i="68"/>
  <c r="A5704" i="68"/>
  <c r="K5703" i="68"/>
  <c r="J5703" i="68"/>
  <c r="L5703" i="68" s="1"/>
  <c r="A5703" i="68"/>
  <c r="K5702" i="68"/>
  <c r="J5702" i="68"/>
  <c r="A5702" i="68"/>
  <c r="L5701" i="68"/>
  <c r="K5701" i="68"/>
  <c r="J5701" i="68"/>
  <c r="A5701" i="68"/>
  <c r="K5700" i="68"/>
  <c r="L5700" i="68" s="1"/>
  <c r="J5700" i="68"/>
  <c r="A5700" i="68"/>
  <c r="L5699" i="68"/>
  <c r="K5699" i="68"/>
  <c r="J5699" i="68"/>
  <c r="A5699" i="68"/>
  <c r="K5698" i="68"/>
  <c r="L5698" i="68" s="1"/>
  <c r="J5698" i="68"/>
  <c r="A5698" i="68"/>
  <c r="L5697" i="68"/>
  <c r="K5697" i="68"/>
  <c r="J5697" i="68"/>
  <c r="A5697" i="68"/>
  <c r="K5696" i="68"/>
  <c r="J5696" i="68"/>
  <c r="A5696" i="68"/>
  <c r="K5695" i="68"/>
  <c r="J5695" i="68"/>
  <c r="L5695" i="68" s="1"/>
  <c r="A5695" i="68"/>
  <c r="K5694" i="68"/>
  <c r="J5694" i="68"/>
  <c r="A5694" i="68"/>
  <c r="L5693" i="68"/>
  <c r="K5693" i="68"/>
  <c r="J5693" i="68"/>
  <c r="A5693" i="68"/>
  <c r="K5692" i="68"/>
  <c r="L5692" i="68" s="1"/>
  <c r="J5692" i="68"/>
  <c r="A5692" i="68"/>
  <c r="L5691" i="68"/>
  <c r="K5691" i="68"/>
  <c r="J5691" i="68"/>
  <c r="A5691" i="68"/>
  <c r="K5690" i="68"/>
  <c r="L5690" i="68" s="1"/>
  <c r="J5690" i="68"/>
  <c r="A5690" i="68"/>
  <c r="L5689" i="68"/>
  <c r="K5689" i="68"/>
  <c r="J5689" i="68"/>
  <c r="A5689" i="68"/>
  <c r="K5688" i="68"/>
  <c r="J5688" i="68"/>
  <c r="A5688" i="68"/>
  <c r="K5687" i="68"/>
  <c r="J5687" i="68"/>
  <c r="L5687" i="68" s="1"/>
  <c r="A5687" i="68"/>
  <c r="K5686" i="68"/>
  <c r="J5686" i="68"/>
  <c r="A5686" i="68"/>
  <c r="L5685" i="68"/>
  <c r="K5685" i="68"/>
  <c r="J5685" i="68"/>
  <c r="A5685" i="68"/>
  <c r="K5684" i="68"/>
  <c r="L5684" i="68" s="1"/>
  <c r="J5684" i="68"/>
  <c r="A5684" i="68"/>
  <c r="L5683" i="68"/>
  <c r="K5683" i="68"/>
  <c r="J5683" i="68"/>
  <c r="A5683" i="68"/>
  <c r="K5682" i="68"/>
  <c r="L5682" i="68" s="1"/>
  <c r="J5682" i="68"/>
  <c r="A5682" i="68"/>
  <c r="L5681" i="68"/>
  <c r="K5681" i="68"/>
  <c r="J5681" i="68"/>
  <c r="A5681" i="68"/>
  <c r="K5680" i="68"/>
  <c r="J5680" i="68"/>
  <c r="A5680" i="68"/>
  <c r="K5679" i="68"/>
  <c r="J5679" i="68"/>
  <c r="L5679" i="68" s="1"/>
  <c r="A5679" i="68"/>
  <c r="K5678" i="68"/>
  <c r="J5678" i="68"/>
  <c r="A5678" i="68"/>
  <c r="L5677" i="68"/>
  <c r="K5677" i="68"/>
  <c r="J5677" i="68"/>
  <c r="A5677" i="68"/>
  <c r="K5676" i="68"/>
  <c r="L5676" i="68" s="1"/>
  <c r="J5676" i="68"/>
  <c r="A5676" i="68"/>
  <c r="K5675" i="68"/>
  <c r="J5675" i="68"/>
  <c r="L5675" i="68" s="1"/>
  <c r="A5675" i="68"/>
  <c r="K5674" i="68"/>
  <c r="L5674" i="68" s="1"/>
  <c r="J5674" i="68"/>
  <c r="A5674" i="68"/>
  <c r="L5673" i="68"/>
  <c r="K5673" i="68"/>
  <c r="J5673" i="68"/>
  <c r="A5673" i="68"/>
  <c r="K5672" i="68"/>
  <c r="J5672" i="68"/>
  <c r="A5672" i="68"/>
  <c r="K5671" i="68"/>
  <c r="J5671" i="68"/>
  <c r="L5671" i="68" s="1"/>
  <c r="A5671" i="68"/>
  <c r="K5670" i="68"/>
  <c r="J5670" i="68"/>
  <c r="A5670" i="68"/>
  <c r="L5669" i="68"/>
  <c r="K5669" i="68"/>
  <c r="J5669" i="68"/>
  <c r="A5669" i="68"/>
  <c r="K5668" i="68"/>
  <c r="L5668" i="68" s="1"/>
  <c r="J5668" i="68"/>
  <c r="A5668" i="68"/>
  <c r="K5667" i="68"/>
  <c r="J5667" i="68"/>
  <c r="L5667" i="68" s="1"/>
  <c r="A5667" i="68"/>
  <c r="K5666" i="68"/>
  <c r="L5666" i="68" s="1"/>
  <c r="J5666" i="68"/>
  <c r="A5666" i="68"/>
  <c r="L5665" i="68"/>
  <c r="K5665" i="68"/>
  <c r="J5665" i="68"/>
  <c r="A5665" i="68"/>
  <c r="K5664" i="68"/>
  <c r="J5664" i="68"/>
  <c r="A5664" i="68"/>
  <c r="K5663" i="68"/>
  <c r="J5663" i="68"/>
  <c r="L5663" i="68" s="1"/>
  <c r="A5663" i="68"/>
  <c r="K5662" i="68"/>
  <c r="J5662" i="68"/>
  <c r="A5662" i="68"/>
  <c r="L5661" i="68"/>
  <c r="K5661" i="68"/>
  <c r="J5661" i="68"/>
  <c r="A5661" i="68"/>
  <c r="K5660" i="68"/>
  <c r="L5660" i="68" s="1"/>
  <c r="J5660" i="68"/>
  <c r="A5660" i="68"/>
  <c r="K5659" i="68"/>
  <c r="J5659" i="68"/>
  <c r="L5659" i="68" s="1"/>
  <c r="A5659" i="68"/>
  <c r="K5658" i="68"/>
  <c r="L5658" i="68" s="1"/>
  <c r="J5658" i="68"/>
  <c r="A5658" i="68"/>
  <c r="L5657" i="68"/>
  <c r="K5657" i="68"/>
  <c r="J5657" i="68"/>
  <c r="A5657" i="68"/>
  <c r="K5656" i="68"/>
  <c r="J5656" i="68"/>
  <c r="A5656" i="68"/>
  <c r="K5655" i="68"/>
  <c r="J5655" i="68"/>
  <c r="L5655" i="68" s="1"/>
  <c r="A5655" i="68"/>
  <c r="K5654" i="68"/>
  <c r="J5654" i="68"/>
  <c r="A5654" i="68"/>
  <c r="L5653" i="68"/>
  <c r="K5653" i="68"/>
  <c r="J5653" i="68"/>
  <c r="A5653" i="68"/>
  <c r="K5652" i="68"/>
  <c r="L5652" i="68" s="1"/>
  <c r="J5652" i="68"/>
  <c r="A5652" i="68"/>
  <c r="K5651" i="68"/>
  <c r="J5651" i="68"/>
  <c r="L5651" i="68" s="1"/>
  <c r="A5651" i="68"/>
  <c r="K5650" i="68"/>
  <c r="L5650" i="68" s="1"/>
  <c r="J5650" i="68"/>
  <c r="A5650" i="68"/>
  <c r="L5649" i="68"/>
  <c r="K5649" i="68"/>
  <c r="J5649" i="68"/>
  <c r="A5649" i="68"/>
  <c r="K5648" i="68"/>
  <c r="J5648" i="68"/>
  <c r="A5648" i="68"/>
  <c r="K5647" i="68"/>
  <c r="J5647" i="68"/>
  <c r="L5647" i="68" s="1"/>
  <c r="A5647" i="68"/>
  <c r="K5646" i="68"/>
  <c r="J5646" i="68"/>
  <c r="A5646" i="68"/>
  <c r="L5645" i="68"/>
  <c r="K5645" i="68"/>
  <c r="J5645" i="68"/>
  <c r="A5645" i="68"/>
  <c r="K5644" i="68"/>
  <c r="L5644" i="68" s="1"/>
  <c r="J5644" i="68"/>
  <c r="A5644" i="68"/>
  <c r="K5643" i="68"/>
  <c r="J5643" i="68"/>
  <c r="L5643" i="68" s="1"/>
  <c r="A5643" i="68"/>
  <c r="K5642" i="68"/>
  <c r="L5642" i="68" s="1"/>
  <c r="J5642" i="68"/>
  <c r="A5642" i="68"/>
  <c r="L5641" i="68"/>
  <c r="K5641" i="68"/>
  <c r="J5641" i="68"/>
  <c r="A5641" i="68"/>
  <c r="K5640" i="68"/>
  <c r="J5640" i="68"/>
  <c r="A5640" i="68"/>
  <c r="K5639" i="68"/>
  <c r="J5639" i="68"/>
  <c r="L5639" i="68" s="1"/>
  <c r="A5639" i="68"/>
  <c r="K5638" i="68"/>
  <c r="J5638" i="68"/>
  <c r="A5638" i="68"/>
  <c r="L5637" i="68"/>
  <c r="K5637" i="68"/>
  <c r="J5637" i="68"/>
  <c r="A5637" i="68"/>
  <c r="K5636" i="68"/>
  <c r="L5636" i="68" s="1"/>
  <c r="J5636" i="68"/>
  <c r="A5636" i="68"/>
  <c r="K5635" i="68"/>
  <c r="J5635" i="68"/>
  <c r="L5635" i="68" s="1"/>
  <c r="A5635" i="68"/>
  <c r="K5634" i="68"/>
  <c r="L5634" i="68" s="1"/>
  <c r="J5634" i="68"/>
  <c r="A5634" i="68"/>
  <c r="L5633" i="68"/>
  <c r="K5633" i="68"/>
  <c r="J5633" i="68"/>
  <c r="A5633" i="68"/>
  <c r="K5632" i="68"/>
  <c r="J5632" i="68"/>
  <c r="A5632" i="68"/>
  <c r="K5631" i="68"/>
  <c r="J5631" i="68"/>
  <c r="L5631" i="68" s="1"/>
  <c r="A5631" i="68"/>
  <c r="K5630" i="68"/>
  <c r="J5630" i="68"/>
  <c r="A5630" i="68"/>
  <c r="L5629" i="68"/>
  <c r="K5629" i="68"/>
  <c r="J5629" i="68"/>
  <c r="A5629" i="68"/>
  <c r="K5628" i="68"/>
  <c r="L5628" i="68" s="1"/>
  <c r="J5628" i="68"/>
  <c r="A5628" i="68"/>
  <c r="K5627" i="68"/>
  <c r="J5627" i="68"/>
  <c r="L5627" i="68" s="1"/>
  <c r="A5627" i="68"/>
  <c r="K5626" i="68"/>
  <c r="L5626" i="68" s="1"/>
  <c r="J5626" i="68"/>
  <c r="A5626" i="68"/>
  <c r="L5625" i="68"/>
  <c r="K5625" i="68"/>
  <c r="J5625" i="68"/>
  <c r="A5625" i="68"/>
  <c r="K5624" i="68"/>
  <c r="J5624" i="68"/>
  <c r="A5624" i="68"/>
  <c r="K5623" i="68"/>
  <c r="J5623" i="68"/>
  <c r="L5623" i="68" s="1"/>
  <c r="A5623" i="68"/>
  <c r="K5622" i="68"/>
  <c r="J5622" i="68"/>
  <c r="A5622" i="68"/>
  <c r="L5621" i="68"/>
  <c r="K5621" i="68"/>
  <c r="J5621" i="68"/>
  <c r="A5621" i="68"/>
  <c r="K5620" i="68"/>
  <c r="L5620" i="68" s="1"/>
  <c r="J5620" i="68"/>
  <c r="A5620" i="68"/>
  <c r="K5619" i="68"/>
  <c r="J5619" i="68"/>
  <c r="L5619" i="68" s="1"/>
  <c r="A5619" i="68"/>
  <c r="K5618" i="68"/>
  <c r="L5618" i="68" s="1"/>
  <c r="J5618" i="68"/>
  <c r="A5618" i="68"/>
  <c r="L5617" i="68"/>
  <c r="K5617" i="68"/>
  <c r="J5617" i="68"/>
  <c r="A5617" i="68"/>
  <c r="K5616" i="68"/>
  <c r="J5616" i="68"/>
  <c r="A5616" i="68"/>
  <c r="K5615" i="68"/>
  <c r="J5615" i="68"/>
  <c r="L5615" i="68" s="1"/>
  <c r="A5615" i="68"/>
  <c r="K5614" i="68"/>
  <c r="J5614" i="68"/>
  <c r="A5614" i="68"/>
  <c r="L5613" i="68"/>
  <c r="K5613" i="68"/>
  <c r="J5613" i="68"/>
  <c r="A5613" i="68"/>
  <c r="K5612" i="68"/>
  <c r="L5612" i="68" s="1"/>
  <c r="J5612" i="68"/>
  <c r="A5612" i="68"/>
  <c r="K5611" i="68"/>
  <c r="J5611" i="68"/>
  <c r="L5611" i="68" s="1"/>
  <c r="A5611" i="68"/>
  <c r="K5610" i="68"/>
  <c r="L5610" i="68" s="1"/>
  <c r="J5610" i="68"/>
  <c r="A5610" i="68"/>
  <c r="L5609" i="68"/>
  <c r="K5609" i="68"/>
  <c r="J5609" i="68"/>
  <c r="A5609" i="68"/>
  <c r="K5608" i="68"/>
  <c r="J5608" i="68"/>
  <c r="A5608" i="68"/>
  <c r="K5607" i="68"/>
  <c r="J5607" i="68"/>
  <c r="L5607" i="68" s="1"/>
  <c r="A5607" i="68"/>
  <c r="K5606" i="68"/>
  <c r="J5606" i="68"/>
  <c r="A5606" i="68"/>
  <c r="L5605" i="68"/>
  <c r="K5605" i="68"/>
  <c r="J5605" i="68"/>
  <c r="A5605" i="68"/>
  <c r="K5604" i="68"/>
  <c r="L5604" i="68" s="1"/>
  <c r="J5604" i="68"/>
  <c r="A5604" i="68"/>
  <c r="K5603" i="68"/>
  <c r="J5603" i="68"/>
  <c r="L5603" i="68" s="1"/>
  <c r="A5603" i="68"/>
  <c r="K5602" i="68"/>
  <c r="L5602" i="68" s="1"/>
  <c r="J5602" i="68"/>
  <c r="A5602" i="68"/>
  <c r="L5601" i="68"/>
  <c r="K5601" i="68"/>
  <c r="J5601" i="68"/>
  <c r="A5601" i="68"/>
  <c r="K5600" i="68"/>
  <c r="J5600" i="68"/>
  <c r="A5600" i="68"/>
  <c r="K5599" i="68"/>
  <c r="J5599" i="68"/>
  <c r="L5599" i="68" s="1"/>
  <c r="A5599" i="68"/>
  <c r="K5598" i="68"/>
  <c r="J5598" i="68"/>
  <c r="A5598" i="68"/>
  <c r="L5597" i="68"/>
  <c r="K5597" i="68"/>
  <c r="J5597" i="68"/>
  <c r="A5597" i="68"/>
  <c r="K5596" i="68"/>
  <c r="L5596" i="68" s="1"/>
  <c r="J5596" i="68"/>
  <c r="A5596" i="68"/>
  <c r="K5595" i="68"/>
  <c r="J5595" i="68"/>
  <c r="L5595" i="68" s="1"/>
  <c r="A5595" i="68"/>
  <c r="K5594" i="68"/>
  <c r="L5594" i="68" s="1"/>
  <c r="J5594" i="68"/>
  <c r="A5594" i="68"/>
  <c r="L5593" i="68"/>
  <c r="K5593" i="68"/>
  <c r="J5593" i="68"/>
  <c r="A5593" i="68"/>
  <c r="K5592" i="68"/>
  <c r="J5592" i="68"/>
  <c r="A5592" i="68"/>
  <c r="K5591" i="68"/>
  <c r="J5591" i="68"/>
  <c r="L5591" i="68" s="1"/>
  <c r="A5591" i="68"/>
  <c r="K5590" i="68"/>
  <c r="J5590" i="68"/>
  <c r="A5590" i="68"/>
  <c r="L5589" i="68"/>
  <c r="K5589" i="68"/>
  <c r="J5589" i="68"/>
  <c r="A5589" i="68"/>
  <c r="K5588" i="68"/>
  <c r="L5588" i="68" s="1"/>
  <c r="J5588" i="68"/>
  <c r="A5588" i="68"/>
  <c r="K5587" i="68"/>
  <c r="J5587" i="68"/>
  <c r="L5587" i="68" s="1"/>
  <c r="A5587" i="68"/>
  <c r="K5586" i="68"/>
  <c r="L5586" i="68" s="1"/>
  <c r="J5586" i="68"/>
  <c r="A5586" i="68"/>
  <c r="L5585" i="68"/>
  <c r="K5585" i="68"/>
  <c r="J5585" i="68"/>
  <c r="A5585" i="68"/>
  <c r="K5584" i="68"/>
  <c r="J5584" i="68"/>
  <c r="A5584" i="68"/>
  <c r="K5583" i="68"/>
  <c r="J5583" i="68"/>
  <c r="L5583" i="68" s="1"/>
  <c r="A5583" i="68"/>
  <c r="K5582" i="68"/>
  <c r="J5582" i="68"/>
  <c r="A5582" i="68"/>
  <c r="L5581" i="68"/>
  <c r="K5581" i="68"/>
  <c r="J5581" i="68"/>
  <c r="A5581" i="68"/>
  <c r="K5580" i="68"/>
  <c r="L5580" i="68" s="1"/>
  <c r="J5580" i="68"/>
  <c r="A5580" i="68"/>
  <c r="K5579" i="68"/>
  <c r="J5579" i="68"/>
  <c r="L5579" i="68" s="1"/>
  <c r="A5579" i="68"/>
  <c r="K5578" i="68"/>
  <c r="L5578" i="68" s="1"/>
  <c r="J5578" i="68"/>
  <c r="A5578" i="68"/>
  <c r="L5577" i="68"/>
  <c r="K5577" i="68"/>
  <c r="J5577" i="68"/>
  <c r="A5577" i="68"/>
  <c r="K5576" i="68"/>
  <c r="J5576" i="68"/>
  <c r="A5576" i="68"/>
  <c r="K5575" i="68"/>
  <c r="J5575" i="68"/>
  <c r="L5575" i="68" s="1"/>
  <c r="A5575" i="68"/>
  <c r="K5574" i="68"/>
  <c r="J5574" i="68"/>
  <c r="A5574" i="68"/>
  <c r="L5573" i="68"/>
  <c r="K5573" i="68"/>
  <c r="J5573" i="68"/>
  <c r="A5573" i="68"/>
  <c r="K5572" i="68"/>
  <c r="L5572" i="68" s="1"/>
  <c r="J5572" i="68"/>
  <c r="A5572" i="68"/>
  <c r="K5571" i="68"/>
  <c r="J5571" i="68"/>
  <c r="L5571" i="68" s="1"/>
  <c r="A5571" i="68"/>
  <c r="K5570" i="68"/>
  <c r="L5570" i="68" s="1"/>
  <c r="J5570" i="68"/>
  <c r="A5570" i="68"/>
  <c r="L5569" i="68"/>
  <c r="K5569" i="68"/>
  <c r="J5569" i="68"/>
  <c r="A5569" i="68"/>
  <c r="K5568" i="68"/>
  <c r="J5568" i="68"/>
  <c r="A5568" i="68"/>
  <c r="K5567" i="68"/>
  <c r="J5567" i="68"/>
  <c r="L5567" i="68" s="1"/>
  <c r="A5567" i="68"/>
  <c r="K5566" i="68"/>
  <c r="J5566" i="68"/>
  <c r="A5566" i="68"/>
  <c r="L5565" i="68"/>
  <c r="K5565" i="68"/>
  <c r="J5565" i="68"/>
  <c r="A5565" i="68"/>
  <c r="K5564" i="68"/>
  <c r="L5564" i="68" s="1"/>
  <c r="J5564" i="68"/>
  <c r="A5564" i="68"/>
  <c r="K5563" i="68"/>
  <c r="J5563" i="68"/>
  <c r="L5563" i="68" s="1"/>
  <c r="A5563" i="68"/>
  <c r="K5562" i="68"/>
  <c r="L5562" i="68" s="1"/>
  <c r="J5562" i="68"/>
  <c r="A5562" i="68"/>
  <c r="L5561" i="68"/>
  <c r="K5561" i="68"/>
  <c r="J5561" i="68"/>
  <c r="A5561" i="68"/>
  <c r="K5560" i="68"/>
  <c r="J5560" i="68"/>
  <c r="A5560" i="68"/>
  <c r="L5559" i="68"/>
  <c r="K5559" i="68"/>
  <c r="J5559" i="68"/>
  <c r="A5559" i="68"/>
  <c r="K5558" i="68"/>
  <c r="J5558" i="68"/>
  <c r="L5558" i="68" s="1"/>
  <c r="A5558" i="68"/>
  <c r="L5557" i="68"/>
  <c r="K5557" i="68"/>
  <c r="J5557" i="68"/>
  <c r="A5557" i="68"/>
  <c r="K5556" i="68"/>
  <c r="L5556" i="68" s="1"/>
  <c r="J5556" i="68"/>
  <c r="A5556" i="68"/>
  <c r="L5555" i="68"/>
  <c r="K5555" i="68"/>
  <c r="J5555" i="68"/>
  <c r="A5555" i="68"/>
  <c r="K5554" i="68"/>
  <c r="L5554" i="68" s="1"/>
  <c r="J5554" i="68"/>
  <c r="A5554" i="68"/>
  <c r="L5553" i="68"/>
  <c r="K5553" i="68"/>
  <c r="J5553" i="68"/>
  <c r="A5553" i="68"/>
  <c r="K5552" i="68"/>
  <c r="J5552" i="68"/>
  <c r="A5552" i="68"/>
  <c r="L5551" i="68"/>
  <c r="K5551" i="68"/>
  <c r="J5551" i="68"/>
  <c r="A5551" i="68"/>
  <c r="K5550" i="68"/>
  <c r="J5550" i="68"/>
  <c r="L5550" i="68" s="1"/>
  <c r="A5550" i="68"/>
  <c r="K5549" i="68"/>
  <c r="J5549" i="68"/>
  <c r="L5549" i="68" s="1"/>
  <c r="A5549" i="68"/>
  <c r="K5548" i="68"/>
  <c r="L5548" i="68" s="1"/>
  <c r="J5548" i="68"/>
  <c r="A5548" i="68"/>
  <c r="L5547" i="68"/>
  <c r="K5547" i="68"/>
  <c r="J5547" i="68"/>
  <c r="A5547" i="68"/>
  <c r="K5546" i="68"/>
  <c r="L5546" i="68" s="1"/>
  <c r="J5546" i="68"/>
  <c r="A5546" i="68"/>
  <c r="L5545" i="68"/>
  <c r="K5545" i="68"/>
  <c r="J5545" i="68"/>
  <c r="A5545" i="68"/>
  <c r="K5544" i="68"/>
  <c r="J5544" i="68"/>
  <c r="L5544" i="68" s="1"/>
  <c r="A5544" i="68"/>
  <c r="L5543" i="68"/>
  <c r="K5543" i="68"/>
  <c r="J5543" i="68"/>
  <c r="A5543" i="68"/>
  <c r="K5542" i="68"/>
  <c r="J5542" i="68"/>
  <c r="L5542" i="68" s="1"/>
  <c r="A5542" i="68"/>
  <c r="K5541" i="68"/>
  <c r="L5541" i="68" s="1"/>
  <c r="J5541" i="68"/>
  <c r="A5541" i="68"/>
  <c r="K5540" i="68"/>
  <c r="L5540" i="68" s="1"/>
  <c r="J5540" i="68"/>
  <c r="A5540" i="68"/>
  <c r="L5539" i="68"/>
  <c r="K5539" i="68"/>
  <c r="J5539" i="68"/>
  <c r="A5539" i="68"/>
  <c r="L5538" i="68"/>
  <c r="K5538" i="68"/>
  <c r="J5538" i="68"/>
  <c r="A5538" i="68"/>
  <c r="K5537" i="68"/>
  <c r="J5537" i="68"/>
  <c r="L5537" i="68" s="1"/>
  <c r="A5537" i="68"/>
  <c r="K5536" i="68"/>
  <c r="J5536" i="68"/>
  <c r="L5536" i="68" s="1"/>
  <c r="A5536" i="68"/>
  <c r="L5535" i="68"/>
  <c r="K5535" i="68"/>
  <c r="J5535" i="68"/>
  <c r="A5535" i="68"/>
  <c r="K5534" i="68"/>
  <c r="J5534" i="68"/>
  <c r="L5534" i="68" s="1"/>
  <c r="A5534" i="68"/>
  <c r="K5533" i="68"/>
  <c r="L5533" i="68" s="1"/>
  <c r="J5533" i="68"/>
  <c r="A5533" i="68"/>
  <c r="K5532" i="68"/>
  <c r="L5532" i="68" s="1"/>
  <c r="J5532" i="68"/>
  <c r="A5532" i="68"/>
  <c r="L5531" i="68"/>
  <c r="K5531" i="68"/>
  <c r="J5531" i="68"/>
  <c r="A5531" i="68"/>
  <c r="L5530" i="68"/>
  <c r="K5530" i="68"/>
  <c r="J5530" i="68"/>
  <c r="A5530" i="68"/>
  <c r="K5529" i="68"/>
  <c r="J5529" i="68"/>
  <c r="L5529" i="68" s="1"/>
  <c r="A5529" i="68"/>
  <c r="K5528" i="68"/>
  <c r="J5528" i="68"/>
  <c r="L5528" i="68" s="1"/>
  <c r="A5528" i="68"/>
  <c r="L5527" i="68"/>
  <c r="K5527" i="68"/>
  <c r="J5527" i="68"/>
  <c r="A5527" i="68"/>
  <c r="K5526" i="68"/>
  <c r="J5526" i="68"/>
  <c r="L5526" i="68" s="1"/>
  <c r="A5526" i="68"/>
  <c r="K5525" i="68"/>
  <c r="L5525" i="68" s="1"/>
  <c r="J5525" i="68"/>
  <c r="A5525" i="68"/>
  <c r="K5524" i="68"/>
  <c r="L5524" i="68" s="1"/>
  <c r="J5524" i="68"/>
  <c r="A5524" i="68"/>
  <c r="L5523" i="68"/>
  <c r="K5523" i="68"/>
  <c r="J5523" i="68"/>
  <c r="A5523" i="68"/>
  <c r="L5522" i="68"/>
  <c r="K5522" i="68"/>
  <c r="J5522" i="68"/>
  <c r="A5522" i="68"/>
  <c r="K5521" i="68"/>
  <c r="J5521" i="68"/>
  <c r="L5521" i="68" s="1"/>
  <c r="A5521" i="68"/>
  <c r="K5520" i="68"/>
  <c r="J5520" i="68"/>
  <c r="L5520" i="68" s="1"/>
  <c r="A5520" i="68"/>
  <c r="L5519" i="68"/>
  <c r="K5519" i="68"/>
  <c r="J5519" i="68"/>
  <c r="A5519" i="68"/>
  <c r="K5518" i="68"/>
  <c r="J5518" i="68"/>
  <c r="L5518" i="68" s="1"/>
  <c r="A5518" i="68"/>
  <c r="K5517" i="68"/>
  <c r="L5517" i="68" s="1"/>
  <c r="J5517" i="68"/>
  <c r="A5517" i="68"/>
  <c r="K5516" i="68"/>
  <c r="L5516" i="68" s="1"/>
  <c r="J5516" i="68"/>
  <c r="A5516" i="68"/>
  <c r="L5515" i="68"/>
  <c r="K5515" i="68"/>
  <c r="J5515" i="68"/>
  <c r="A5515" i="68"/>
  <c r="L5514" i="68"/>
  <c r="K5514" i="68"/>
  <c r="J5514" i="68"/>
  <c r="A5514" i="68"/>
  <c r="K5513" i="68"/>
  <c r="J5513" i="68"/>
  <c r="L5513" i="68" s="1"/>
  <c r="A5513" i="68"/>
  <c r="K5512" i="68"/>
  <c r="J5512" i="68"/>
  <c r="L5512" i="68" s="1"/>
  <c r="A5512" i="68"/>
  <c r="L5511" i="68"/>
  <c r="K5511" i="68"/>
  <c r="J5511" i="68"/>
  <c r="A5511" i="68"/>
  <c r="K5510" i="68"/>
  <c r="J5510" i="68"/>
  <c r="L5510" i="68" s="1"/>
  <c r="A5510" i="68"/>
  <c r="K5509" i="68"/>
  <c r="L5509" i="68" s="1"/>
  <c r="J5509" i="68"/>
  <c r="A5509" i="68"/>
  <c r="K5508" i="68"/>
  <c r="L5508" i="68" s="1"/>
  <c r="J5508" i="68"/>
  <c r="A5508" i="68"/>
  <c r="L5507" i="68"/>
  <c r="K5507" i="68"/>
  <c r="J5507" i="68"/>
  <c r="A5507" i="68"/>
  <c r="L5506" i="68"/>
  <c r="K5506" i="68"/>
  <c r="J5506" i="68"/>
  <c r="A5506" i="68"/>
  <c r="K5505" i="68"/>
  <c r="J5505" i="68"/>
  <c r="L5505" i="68" s="1"/>
  <c r="A5505" i="68"/>
  <c r="K5504" i="68"/>
  <c r="J5504" i="68"/>
  <c r="L5504" i="68" s="1"/>
  <c r="A5504" i="68"/>
  <c r="L5503" i="68"/>
  <c r="K5503" i="68"/>
  <c r="J5503" i="68"/>
  <c r="A5503" i="68"/>
  <c r="K5502" i="68"/>
  <c r="J5502" i="68"/>
  <c r="L5502" i="68" s="1"/>
  <c r="A5502" i="68"/>
  <c r="K5501" i="68"/>
  <c r="L5501" i="68" s="1"/>
  <c r="J5501" i="68"/>
  <c r="A5501" i="68"/>
  <c r="K5500" i="68"/>
  <c r="L5500" i="68" s="1"/>
  <c r="J5500" i="68"/>
  <c r="A5500" i="68"/>
  <c r="L5499" i="68"/>
  <c r="K5499" i="68"/>
  <c r="J5499" i="68"/>
  <c r="A5499" i="68"/>
  <c r="L5498" i="68"/>
  <c r="K5498" i="68"/>
  <c r="J5498" i="68"/>
  <c r="A5498" i="68"/>
  <c r="K5497" i="68"/>
  <c r="J5497" i="68"/>
  <c r="L5497" i="68" s="1"/>
  <c r="A5497" i="68"/>
  <c r="K5496" i="68"/>
  <c r="J5496" i="68"/>
  <c r="L5496" i="68" s="1"/>
  <c r="A5496" i="68"/>
  <c r="L5495" i="68"/>
  <c r="K5495" i="68"/>
  <c r="J5495" i="68"/>
  <c r="A5495" i="68"/>
  <c r="K5494" i="68"/>
  <c r="J5494" i="68"/>
  <c r="L5494" i="68" s="1"/>
  <c r="A5494" i="68"/>
  <c r="K5493" i="68"/>
  <c r="L5493" i="68" s="1"/>
  <c r="J5493" i="68"/>
  <c r="A5493" i="68"/>
  <c r="K5492" i="68"/>
  <c r="L5492" i="68" s="1"/>
  <c r="J5492" i="68"/>
  <c r="A5492" i="68"/>
  <c r="L5491" i="68"/>
  <c r="K5491" i="68"/>
  <c r="J5491" i="68"/>
  <c r="A5491" i="68"/>
  <c r="L5490" i="68"/>
  <c r="K5490" i="68"/>
  <c r="J5490" i="68"/>
  <c r="A5490" i="68"/>
  <c r="K5489" i="68"/>
  <c r="J5489" i="68"/>
  <c r="L5489" i="68" s="1"/>
  <c r="A5489" i="68"/>
  <c r="K5488" i="68"/>
  <c r="L5488" i="68" s="1"/>
  <c r="J5488" i="68"/>
  <c r="A5488" i="68"/>
  <c r="L5487" i="68"/>
  <c r="K5487" i="68"/>
  <c r="J5487" i="68"/>
  <c r="A5487" i="68"/>
  <c r="K5486" i="68"/>
  <c r="J5486" i="68"/>
  <c r="L5486" i="68" s="1"/>
  <c r="A5486" i="68"/>
  <c r="K5485" i="68"/>
  <c r="L5485" i="68" s="1"/>
  <c r="J5485" i="68"/>
  <c r="A5485" i="68"/>
  <c r="K5484" i="68"/>
  <c r="L5484" i="68" s="1"/>
  <c r="J5484" i="68"/>
  <c r="A5484" i="68"/>
  <c r="L5483" i="68"/>
  <c r="K5483" i="68"/>
  <c r="J5483" i="68"/>
  <c r="A5483" i="68"/>
  <c r="L5482" i="68"/>
  <c r="K5482" i="68"/>
  <c r="J5482" i="68"/>
  <c r="A5482" i="68"/>
  <c r="K5481" i="68"/>
  <c r="J5481" i="68"/>
  <c r="L5481" i="68" s="1"/>
  <c r="A5481" i="68"/>
  <c r="K5480" i="68"/>
  <c r="L5480" i="68" s="1"/>
  <c r="J5480" i="68"/>
  <c r="A5480" i="68"/>
  <c r="L5479" i="68"/>
  <c r="K5479" i="68"/>
  <c r="J5479" i="68"/>
  <c r="A5479" i="68"/>
  <c r="K5478" i="68"/>
  <c r="J5478" i="68"/>
  <c r="L5478" i="68" s="1"/>
  <c r="A5478" i="68"/>
  <c r="K5477" i="68"/>
  <c r="L5477" i="68" s="1"/>
  <c r="J5477" i="68"/>
  <c r="A5477" i="68"/>
  <c r="K5476" i="68"/>
  <c r="L5476" i="68" s="1"/>
  <c r="J5476" i="68"/>
  <c r="A5476" i="68"/>
  <c r="L5475" i="68"/>
  <c r="K5475" i="68"/>
  <c r="J5475" i="68"/>
  <c r="A5475" i="68"/>
  <c r="L5474" i="68"/>
  <c r="K5474" i="68"/>
  <c r="J5474" i="68"/>
  <c r="A5474" i="68"/>
  <c r="K5473" i="68"/>
  <c r="J5473" i="68"/>
  <c r="L5473" i="68" s="1"/>
  <c r="A5473" i="68"/>
  <c r="K5472" i="68"/>
  <c r="L5472" i="68" s="1"/>
  <c r="J5472" i="68"/>
  <c r="A5472" i="68"/>
  <c r="L5471" i="68"/>
  <c r="K5471" i="68"/>
  <c r="J5471" i="68"/>
  <c r="A5471" i="68"/>
  <c r="K5470" i="68"/>
  <c r="J5470" i="68"/>
  <c r="L5470" i="68" s="1"/>
  <c r="A5470" i="68"/>
  <c r="K5469" i="68"/>
  <c r="L5469" i="68" s="1"/>
  <c r="J5469" i="68"/>
  <c r="A5469" i="68"/>
  <c r="K5468" i="68"/>
  <c r="L5468" i="68" s="1"/>
  <c r="J5468" i="68"/>
  <c r="A5468" i="68"/>
  <c r="K5467" i="68"/>
  <c r="J5467" i="68"/>
  <c r="A5467" i="68"/>
  <c r="L5466" i="68"/>
  <c r="K5466" i="68"/>
  <c r="J5466" i="68"/>
  <c r="A5466" i="68"/>
  <c r="L5465" i="68"/>
  <c r="K5465" i="68"/>
  <c r="J5465" i="68"/>
  <c r="A5465" i="68"/>
  <c r="K5464" i="68"/>
  <c r="J5464" i="68"/>
  <c r="L5464" i="68" s="1"/>
  <c r="A5464" i="68"/>
  <c r="L5463" i="68"/>
  <c r="K5463" i="68"/>
  <c r="J5463" i="68"/>
  <c r="A5463" i="68"/>
  <c r="K5462" i="68"/>
  <c r="J5462" i="68"/>
  <c r="A5462" i="68"/>
  <c r="K5461" i="68"/>
  <c r="L5461" i="68" s="1"/>
  <c r="J5461" i="68"/>
  <c r="A5461" i="68"/>
  <c r="K5460" i="68"/>
  <c r="L5460" i="68" s="1"/>
  <c r="J5460" i="68"/>
  <c r="A5460" i="68"/>
  <c r="K5459" i="68"/>
  <c r="J5459" i="68"/>
  <c r="A5459" i="68"/>
  <c r="L5458" i="68"/>
  <c r="K5458" i="68"/>
  <c r="J5458" i="68"/>
  <c r="A5458" i="68"/>
  <c r="L5457" i="68"/>
  <c r="K5457" i="68"/>
  <c r="J5457" i="68"/>
  <c r="A5457" i="68"/>
  <c r="L5456" i="68"/>
  <c r="K5456" i="68"/>
  <c r="J5456" i="68"/>
  <c r="A5456" i="68"/>
  <c r="K5455" i="68"/>
  <c r="J5455" i="68"/>
  <c r="L5455" i="68" s="1"/>
  <c r="A5455" i="68"/>
  <c r="K5454" i="68"/>
  <c r="J5454" i="68"/>
  <c r="A5454" i="68"/>
  <c r="K5453" i="68"/>
  <c r="L5453" i="68" s="1"/>
  <c r="J5453" i="68"/>
  <c r="A5453" i="68"/>
  <c r="K5452" i="68"/>
  <c r="L5452" i="68" s="1"/>
  <c r="J5452" i="68"/>
  <c r="A5452" i="68"/>
  <c r="K5451" i="68"/>
  <c r="J5451" i="68"/>
  <c r="A5451" i="68"/>
  <c r="K5450" i="68"/>
  <c r="J5450" i="68"/>
  <c r="L5450" i="68" s="1"/>
  <c r="A5450" i="68"/>
  <c r="L5449" i="68"/>
  <c r="K5449" i="68"/>
  <c r="J5449" i="68"/>
  <c r="A5449" i="68"/>
  <c r="K5448" i="68"/>
  <c r="J5448" i="68"/>
  <c r="L5448" i="68" s="1"/>
  <c r="A5448" i="68"/>
  <c r="L5447" i="68"/>
  <c r="K5447" i="68"/>
  <c r="J5447" i="68"/>
  <c r="A5447" i="68"/>
  <c r="K5446" i="68"/>
  <c r="J5446" i="68"/>
  <c r="A5446" i="68"/>
  <c r="K5445" i="68"/>
  <c r="L5445" i="68" s="1"/>
  <c r="J5445" i="68"/>
  <c r="A5445" i="68"/>
  <c r="K5444" i="68"/>
  <c r="L5444" i="68" s="1"/>
  <c r="J5444" i="68"/>
  <c r="A5444" i="68"/>
  <c r="K5443" i="68"/>
  <c r="J5443" i="68"/>
  <c r="A5443" i="68"/>
  <c r="L5442" i="68"/>
  <c r="K5442" i="68"/>
  <c r="J5442" i="68"/>
  <c r="A5442" i="68"/>
  <c r="K5441" i="68"/>
  <c r="J5441" i="68"/>
  <c r="L5441" i="68" s="1"/>
  <c r="A5441" i="68"/>
  <c r="L5440" i="68"/>
  <c r="K5440" i="68"/>
  <c r="J5440" i="68"/>
  <c r="A5440" i="68"/>
  <c r="K5439" i="68"/>
  <c r="J5439" i="68"/>
  <c r="L5439" i="68" s="1"/>
  <c r="A5439" i="68"/>
  <c r="K5438" i="68"/>
  <c r="J5438" i="68"/>
  <c r="A5438" i="68"/>
  <c r="K5437" i="68"/>
  <c r="L5437" i="68" s="1"/>
  <c r="J5437" i="68"/>
  <c r="A5437" i="68"/>
  <c r="K5436" i="68"/>
  <c r="L5436" i="68" s="1"/>
  <c r="J5436" i="68"/>
  <c r="A5436" i="68"/>
  <c r="K5435" i="68"/>
  <c r="J5435" i="68"/>
  <c r="A5435" i="68"/>
  <c r="L5434" i="68"/>
  <c r="K5434" i="68"/>
  <c r="J5434" i="68"/>
  <c r="A5434" i="68"/>
  <c r="L5433" i="68"/>
  <c r="K5433" i="68"/>
  <c r="J5433" i="68"/>
  <c r="A5433" i="68"/>
  <c r="K5432" i="68"/>
  <c r="J5432" i="68"/>
  <c r="L5432" i="68" s="1"/>
  <c r="A5432" i="68"/>
  <c r="L5431" i="68"/>
  <c r="K5431" i="68"/>
  <c r="J5431" i="68"/>
  <c r="A5431" i="68"/>
  <c r="K5430" i="68"/>
  <c r="J5430" i="68"/>
  <c r="A5430" i="68"/>
  <c r="K5429" i="68"/>
  <c r="L5429" i="68" s="1"/>
  <c r="J5429" i="68"/>
  <c r="A5429" i="68"/>
  <c r="K5428" i="68"/>
  <c r="L5428" i="68" s="1"/>
  <c r="J5428" i="68"/>
  <c r="A5428" i="68"/>
  <c r="K5427" i="68"/>
  <c r="J5427" i="68"/>
  <c r="A5427" i="68"/>
  <c r="L5426" i="68"/>
  <c r="K5426" i="68"/>
  <c r="J5426" i="68"/>
  <c r="A5426" i="68"/>
  <c r="L5425" i="68"/>
  <c r="K5425" i="68"/>
  <c r="J5425" i="68"/>
  <c r="A5425" i="68"/>
  <c r="L5424" i="68"/>
  <c r="K5424" i="68"/>
  <c r="J5424" i="68"/>
  <c r="A5424" i="68"/>
  <c r="K5423" i="68"/>
  <c r="J5423" i="68"/>
  <c r="L5423" i="68" s="1"/>
  <c r="A5423" i="68"/>
  <c r="K5422" i="68"/>
  <c r="J5422" i="68"/>
  <c r="A5422" i="68"/>
  <c r="K5421" i="68"/>
  <c r="L5421" i="68" s="1"/>
  <c r="J5421" i="68"/>
  <c r="A5421" i="68"/>
  <c r="K5420" i="68"/>
  <c r="L5420" i="68" s="1"/>
  <c r="J5420" i="68"/>
  <c r="A5420" i="68"/>
  <c r="K5419" i="68"/>
  <c r="J5419" i="68"/>
  <c r="A5419" i="68"/>
  <c r="K5418" i="68"/>
  <c r="J5418" i="68"/>
  <c r="L5418" i="68" s="1"/>
  <c r="A5418" i="68"/>
  <c r="K5417" i="68"/>
  <c r="J5417" i="68"/>
  <c r="L5417" i="68" s="1"/>
  <c r="A5417" i="68"/>
  <c r="K5416" i="68"/>
  <c r="J5416" i="68"/>
  <c r="L5416" i="68" s="1"/>
  <c r="A5416" i="68"/>
  <c r="L5415" i="68"/>
  <c r="K5415" i="68"/>
  <c r="J5415" i="68"/>
  <c r="A5415" i="68"/>
  <c r="K5414" i="68"/>
  <c r="J5414" i="68"/>
  <c r="A5414" i="68"/>
  <c r="K5413" i="68"/>
  <c r="J5413" i="68"/>
  <c r="L5413" i="68" s="1"/>
  <c r="A5413" i="68"/>
  <c r="K5412" i="68"/>
  <c r="L5412" i="68" s="1"/>
  <c r="J5412" i="68"/>
  <c r="A5412" i="68"/>
  <c r="K5411" i="68"/>
  <c r="J5411" i="68"/>
  <c r="A5411" i="68"/>
  <c r="L5410" i="68"/>
  <c r="K5410" i="68"/>
  <c r="J5410" i="68"/>
  <c r="A5410" i="68"/>
  <c r="K5409" i="68"/>
  <c r="J5409" i="68"/>
  <c r="L5409" i="68" s="1"/>
  <c r="A5409" i="68"/>
  <c r="L5408" i="68"/>
  <c r="K5408" i="68"/>
  <c r="J5408" i="68"/>
  <c r="A5408" i="68"/>
  <c r="K5407" i="68"/>
  <c r="J5407" i="68"/>
  <c r="L5407" i="68" s="1"/>
  <c r="A5407" i="68"/>
  <c r="L5406" i="68"/>
  <c r="K5406" i="68"/>
  <c r="J5406" i="68"/>
  <c r="A5406" i="68"/>
  <c r="K5405" i="68"/>
  <c r="L5405" i="68" s="1"/>
  <c r="J5405" i="68"/>
  <c r="A5405" i="68"/>
  <c r="K5404" i="68"/>
  <c r="J5404" i="68"/>
  <c r="L5404" i="68" s="1"/>
  <c r="A5404" i="68"/>
  <c r="K5403" i="68"/>
  <c r="J5403" i="68"/>
  <c r="L5403" i="68" s="1"/>
  <c r="A5403" i="68"/>
  <c r="L5402" i="68"/>
  <c r="K5402" i="68"/>
  <c r="J5402" i="68"/>
  <c r="A5402" i="68"/>
  <c r="K5401" i="68"/>
  <c r="J5401" i="68"/>
  <c r="L5401" i="68" s="1"/>
  <c r="A5401" i="68"/>
  <c r="K5400" i="68"/>
  <c r="J5400" i="68"/>
  <c r="L5400" i="68" s="1"/>
  <c r="A5400" i="68"/>
  <c r="K5399" i="68"/>
  <c r="J5399" i="68"/>
  <c r="L5399" i="68" s="1"/>
  <c r="A5399" i="68"/>
  <c r="L5398" i="68"/>
  <c r="K5398" i="68"/>
  <c r="J5398" i="68"/>
  <c r="A5398" i="68"/>
  <c r="K5397" i="68"/>
  <c r="L5397" i="68" s="1"/>
  <c r="J5397" i="68"/>
  <c r="A5397" i="68"/>
  <c r="K5396" i="68"/>
  <c r="J5396" i="68"/>
  <c r="L5396" i="68" s="1"/>
  <c r="A5396" i="68"/>
  <c r="K5395" i="68"/>
  <c r="J5395" i="68"/>
  <c r="L5395" i="68" s="1"/>
  <c r="A5395" i="68"/>
  <c r="L5394" i="68"/>
  <c r="K5394" i="68"/>
  <c r="J5394" i="68"/>
  <c r="A5394" i="68"/>
  <c r="K5393" i="68"/>
  <c r="J5393" i="68"/>
  <c r="L5393" i="68" s="1"/>
  <c r="A5393" i="68"/>
  <c r="K5392" i="68"/>
  <c r="J5392" i="68"/>
  <c r="L5392" i="68" s="1"/>
  <c r="A5392" i="68"/>
  <c r="K5391" i="68"/>
  <c r="J5391" i="68"/>
  <c r="L5391" i="68" s="1"/>
  <c r="A5391" i="68"/>
  <c r="L5390" i="68"/>
  <c r="K5390" i="68"/>
  <c r="J5390" i="68"/>
  <c r="A5390" i="68"/>
  <c r="K5389" i="68"/>
  <c r="L5389" i="68" s="1"/>
  <c r="J5389" i="68"/>
  <c r="A5389" i="68"/>
  <c r="K5388" i="68"/>
  <c r="J5388" i="68"/>
  <c r="L5388" i="68" s="1"/>
  <c r="A5388" i="68"/>
  <c r="K5387" i="68"/>
  <c r="J5387" i="68"/>
  <c r="L5387" i="68" s="1"/>
  <c r="A5387" i="68"/>
  <c r="L5386" i="68"/>
  <c r="K5386" i="68"/>
  <c r="J5386" i="68"/>
  <c r="A5386" i="68"/>
  <c r="K5385" i="68"/>
  <c r="J5385" i="68"/>
  <c r="L5385" i="68" s="1"/>
  <c r="A5385" i="68"/>
  <c r="K5384" i="68"/>
  <c r="J5384" i="68"/>
  <c r="L5384" i="68" s="1"/>
  <c r="A5384" i="68"/>
  <c r="K5383" i="68"/>
  <c r="J5383" i="68"/>
  <c r="L5383" i="68" s="1"/>
  <c r="A5383" i="68"/>
  <c r="L5382" i="68"/>
  <c r="K5382" i="68"/>
  <c r="J5382" i="68"/>
  <c r="A5382" i="68"/>
  <c r="K5381" i="68"/>
  <c r="L5381" i="68" s="1"/>
  <c r="J5381" i="68"/>
  <c r="A5381" i="68"/>
  <c r="K5380" i="68"/>
  <c r="J5380" i="68"/>
  <c r="L5380" i="68" s="1"/>
  <c r="A5380" i="68"/>
  <c r="K5379" i="68"/>
  <c r="J5379" i="68"/>
  <c r="L5379" i="68" s="1"/>
  <c r="A5379" i="68"/>
  <c r="L5378" i="68"/>
  <c r="K5378" i="68"/>
  <c r="J5378" i="68"/>
  <c r="A5378" i="68"/>
  <c r="K5377" i="68"/>
  <c r="J5377" i="68"/>
  <c r="L5377" i="68" s="1"/>
  <c r="A5377" i="68"/>
  <c r="K5376" i="68"/>
  <c r="J5376" i="68"/>
  <c r="L5376" i="68" s="1"/>
  <c r="A5376" i="68"/>
  <c r="K5375" i="68"/>
  <c r="J5375" i="68"/>
  <c r="L5375" i="68" s="1"/>
  <c r="A5375" i="68"/>
  <c r="L5374" i="68"/>
  <c r="K5374" i="68"/>
  <c r="J5374" i="68"/>
  <c r="A5374" i="68"/>
  <c r="K5373" i="68"/>
  <c r="L5373" i="68" s="1"/>
  <c r="J5373" i="68"/>
  <c r="A5373" i="68"/>
  <c r="K5372" i="68"/>
  <c r="J5372" i="68"/>
  <c r="L5372" i="68" s="1"/>
  <c r="A5372" i="68"/>
  <c r="K5371" i="68"/>
  <c r="J5371" i="68"/>
  <c r="L5371" i="68" s="1"/>
  <c r="A5371" i="68"/>
  <c r="L5370" i="68"/>
  <c r="K5370" i="68"/>
  <c r="J5370" i="68"/>
  <c r="A5370" i="68"/>
  <c r="K5369" i="68"/>
  <c r="J5369" i="68"/>
  <c r="L5369" i="68" s="1"/>
  <c r="A5369" i="68"/>
  <c r="K5368" i="68"/>
  <c r="J5368" i="68"/>
  <c r="L5368" i="68" s="1"/>
  <c r="A5368" i="68"/>
  <c r="K5367" i="68"/>
  <c r="J5367" i="68"/>
  <c r="L5367" i="68" s="1"/>
  <c r="A5367" i="68"/>
  <c r="L5366" i="68"/>
  <c r="K5366" i="68"/>
  <c r="J5366" i="68"/>
  <c r="A5366" i="68"/>
  <c r="K5365" i="68"/>
  <c r="L5365" i="68" s="1"/>
  <c r="J5365" i="68"/>
  <c r="A5365" i="68"/>
  <c r="L5364" i="68"/>
  <c r="K5364" i="68"/>
  <c r="J5364" i="68"/>
  <c r="A5364" i="68"/>
  <c r="K5363" i="68"/>
  <c r="J5363" i="68"/>
  <c r="L5363" i="68" s="1"/>
  <c r="A5363" i="68"/>
  <c r="K5362" i="68"/>
  <c r="J5362" i="68"/>
  <c r="L5362" i="68" s="1"/>
  <c r="A5362" i="68"/>
  <c r="K5361" i="68"/>
  <c r="J5361" i="68"/>
  <c r="L5361" i="68" s="1"/>
  <c r="A5361" i="68"/>
  <c r="K5360" i="68"/>
  <c r="J5360" i="68"/>
  <c r="L5360" i="68" s="1"/>
  <c r="A5360" i="68"/>
  <c r="K5359" i="68"/>
  <c r="J5359" i="68"/>
  <c r="L5359" i="68" s="1"/>
  <c r="A5359" i="68"/>
  <c r="L5358" i="68"/>
  <c r="K5358" i="68"/>
  <c r="J5358" i="68"/>
  <c r="A5358" i="68"/>
  <c r="K5357" i="68"/>
  <c r="L5357" i="68" s="1"/>
  <c r="J5357" i="68"/>
  <c r="A5357" i="68"/>
  <c r="L5356" i="68"/>
  <c r="K5356" i="68"/>
  <c r="J5356" i="68"/>
  <c r="A5356" i="68"/>
  <c r="K5355" i="68"/>
  <c r="J5355" i="68"/>
  <c r="L5355" i="68" s="1"/>
  <c r="A5355" i="68"/>
  <c r="K5354" i="68"/>
  <c r="J5354" i="68"/>
  <c r="L5354" i="68" s="1"/>
  <c r="A5354" i="68"/>
  <c r="K5353" i="68"/>
  <c r="L5353" i="68" s="1"/>
  <c r="J5353" i="68"/>
  <c r="A5353" i="68"/>
  <c r="K5352" i="68"/>
  <c r="J5352" i="68"/>
  <c r="L5352" i="68" s="1"/>
  <c r="A5352" i="68"/>
  <c r="K5351" i="68"/>
  <c r="J5351" i="68"/>
  <c r="L5351" i="68" s="1"/>
  <c r="A5351" i="68"/>
  <c r="L5350" i="68"/>
  <c r="K5350" i="68"/>
  <c r="J5350" i="68"/>
  <c r="A5350" i="68"/>
  <c r="K5349" i="68"/>
  <c r="L5349" i="68" s="1"/>
  <c r="J5349" i="68"/>
  <c r="A5349" i="68"/>
  <c r="L5348" i="68"/>
  <c r="K5348" i="68"/>
  <c r="J5348" i="68"/>
  <c r="A5348" i="68"/>
  <c r="K5347" i="68"/>
  <c r="J5347" i="68"/>
  <c r="L5347" i="68" s="1"/>
  <c r="A5347" i="68"/>
  <c r="K5346" i="68"/>
  <c r="J5346" i="68"/>
  <c r="L5346" i="68" s="1"/>
  <c r="A5346" i="68"/>
  <c r="K5345" i="68"/>
  <c r="L5345" i="68" s="1"/>
  <c r="J5345" i="68"/>
  <c r="A5345" i="68"/>
  <c r="K5344" i="68"/>
  <c r="J5344" i="68"/>
  <c r="L5344" i="68" s="1"/>
  <c r="A5344" i="68"/>
  <c r="K5343" i="68"/>
  <c r="J5343" i="68"/>
  <c r="L5343" i="68" s="1"/>
  <c r="A5343" i="68"/>
  <c r="L5342" i="68"/>
  <c r="K5342" i="68"/>
  <c r="J5342" i="68"/>
  <c r="A5342" i="68"/>
  <c r="K5341" i="68"/>
  <c r="L5341" i="68" s="1"/>
  <c r="J5341" i="68"/>
  <c r="A5341" i="68"/>
  <c r="L5340" i="68"/>
  <c r="K5340" i="68"/>
  <c r="J5340" i="68"/>
  <c r="A5340" i="68"/>
  <c r="K5339" i="68"/>
  <c r="J5339" i="68"/>
  <c r="L5339" i="68" s="1"/>
  <c r="A5339" i="68"/>
  <c r="K5338" i="68"/>
  <c r="J5338" i="68"/>
  <c r="L5338" i="68" s="1"/>
  <c r="A5338" i="68"/>
  <c r="K5337" i="68"/>
  <c r="L5337" i="68" s="1"/>
  <c r="J5337" i="68"/>
  <c r="A5337" i="68"/>
  <c r="K5336" i="68"/>
  <c r="J5336" i="68"/>
  <c r="L5336" i="68" s="1"/>
  <c r="A5336" i="68"/>
  <c r="K5335" i="68"/>
  <c r="J5335" i="68"/>
  <c r="L5335" i="68" s="1"/>
  <c r="A5335" i="68"/>
  <c r="L5334" i="68"/>
  <c r="K5334" i="68"/>
  <c r="J5334" i="68"/>
  <c r="A5334" i="68"/>
  <c r="K5333" i="68"/>
  <c r="L5333" i="68" s="1"/>
  <c r="J5333" i="68"/>
  <c r="A5333" i="68"/>
  <c r="L5332" i="68"/>
  <c r="K5332" i="68"/>
  <c r="J5332" i="68"/>
  <c r="A5332" i="68"/>
  <c r="K5331" i="68"/>
  <c r="J5331" i="68"/>
  <c r="L5331" i="68" s="1"/>
  <c r="A5331" i="68"/>
  <c r="K5330" i="68"/>
  <c r="J5330" i="68"/>
  <c r="L5330" i="68" s="1"/>
  <c r="A5330" i="68"/>
  <c r="K5329" i="68"/>
  <c r="J5329" i="68"/>
  <c r="L5329" i="68" s="1"/>
  <c r="A5329" i="68"/>
  <c r="K5328" i="68"/>
  <c r="J5328" i="68"/>
  <c r="L5328" i="68" s="1"/>
  <c r="A5328" i="68"/>
  <c r="K5327" i="68"/>
  <c r="J5327" i="68"/>
  <c r="L5327" i="68" s="1"/>
  <c r="A5327" i="68"/>
  <c r="L5326" i="68"/>
  <c r="K5326" i="68"/>
  <c r="J5326" i="68"/>
  <c r="A5326" i="68"/>
  <c r="K5325" i="68"/>
  <c r="L5325" i="68" s="1"/>
  <c r="J5325" i="68"/>
  <c r="A5325" i="68"/>
  <c r="L5324" i="68"/>
  <c r="K5324" i="68"/>
  <c r="J5324" i="68"/>
  <c r="A5324" i="68"/>
  <c r="K5323" i="68"/>
  <c r="J5323" i="68"/>
  <c r="L5323" i="68" s="1"/>
  <c r="A5323" i="68"/>
  <c r="K5322" i="68"/>
  <c r="J5322" i="68"/>
  <c r="L5322" i="68" s="1"/>
  <c r="A5322" i="68"/>
  <c r="K5321" i="68"/>
  <c r="L5321" i="68" s="1"/>
  <c r="J5321" i="68"/>
  <c r="A5321" i="68"/>
  <c r="K5320" i="68"/>
  <c r="J5320" i="68"/>
  <c r="L5320" i="68" s="1"/>
  <c r="A5320" i="68"/>
  <c r="K5319" i="68"/>
  <c r="J5319" i="68"/>
  <c r="L5319" i="68" s="1"/>
  <c r="A5319" i="68"/>
  <c r="L5318" i="68"/>
  <c r="K5318" i="68"/>
  <c r="J5318" i="68"/>
  <c r="A5318" i="68"/>
  <c r="K5317" i="68"/>
  <c r="L5317" i="68" s="1"/>
  <c r="J5317" i="68"/>
  <c r="A5317" i="68"/>
  <c r="L5316" i="68"/>
  <c r="K5316" i="68"/>
  <c r="J5316" i="68"/>
  <c r="A5316" i="68"/>
  <c r="K5315" i="68"/>
  <c r="J5315" i="68"/>
  <c r="L5315" i="68" s="1"/>
  <c r="A5315" i="68"/>
  <c r="K5314" i="68"/>
  <c r="J5314" i="68"/>
  <c r="L5314" i="68" s="1"/>
  <c r="A5314" i="68"/>
  <c r="K5313" i="68"/>
  <c r="J5313" i="68"/>
  <c r="L5313" i="68" s="1"/>
  <c r="A5313" i="68"/>
  <c r="L5312" i="68"/>
  <c r="K5312" i="68"/>
  <c r="J5312" i="68"/>
  <c r="A5312" i="68"/>
  <c r="K5311" i="68"/>
  <c r="J5311" i="68"/>
  <c r="L5311" i="68" s="1"/>
  <c r="A5311" i="68"/>
  <c r="L5310" i="68"/>
  <c r="K5310" i="68"/>
  <c r="J5310" i="68"/>
  <c r="A5310" i="68"/>
  <c r="K5309" i="68"/>
  <c r="L5309" i="68" s="1"/>
  <c r="J5309" i="68"/>
  <c r="A5309" i="68"/>
  <c r="L5308" i="68"/>
  <c r="K5308" i="68"/>
  <c r="J5308" i="68"/>
  <c r="A5308" i="68"/>
  <c r="K5307" i="68"/>
  <c r="J5307" i="68"/>
  <c r="L5307" i="68" s="1"/>
  <c r="A5307" i="68"/>
  <c r="K5306" i="68"/>
  <c r="J5306" i="68"/>
  <c r="L5306" i="68" s="1"/>
  <c r="A5306" i="68"/>
  <c r="K5305" i="68"/>
  <c r="J5305" i="68"/>
  <c r="L5305" i="68" s="1"/>
  <c r="A5305" i="68"/>
  <c r="L5304" i="68"/>
  <c r="K5304" i="68"/>
  <c r="J5304" i="68"/>
  <c r="A5304" i="68"/>
  <c r="K5303" i="68"/>
  <c r="J5303" i="68"/>
  <c r="L5303" i="68" s="1"/>
  <c r="A5303" i="68"/>
  <c r="L5302" i="68"/>
  <c r="K5302" i="68"/>
  <c r="J5302" i="68"/>
  <c r="A5302" i="68"/>
  <c r="K5301" i="68"/>
  <c r="L5301" i="68" s="1"/>
  <c r="J5301" i="68"/>
  <c r="A5301" i="68"/>
  <c r="L5300" i="68"/>
  <c r="K5300" i="68"/>
  <c r="J5300" i="68"/>
  <c r="A5300" i="68"/>
  <c r="K5299" i="68"/>
  <c r="J5299" i="68"/>
  <c r="L5299" i="68" s="1"/>
  <c r="A5299" i="68"/>
  <c r="K5298" i="68"/>
  <c r="J5298" i="68"/>
  <c r="L5298" i="68" s="1"/>
  <c r="A5298" i="68"/>
  <c r="K5297" i="68"/>
  <c r="J5297" i="68"/>
  <c r="L5297" i="68" s="1"/>
  <c r="A5297" i="68"/>
  <c r="L5296" i="68"/>
  <c r="K5296" i="68"/>
  <c r="J5296" i="68"/>
  <c r="A5296" i="68"/>
  <c r="K5295" i="68"/>
  <c r="J5295" i="68"/>
  <c r="L5295" i="68" s="1"/>
  <c r="A5295" i="68"/>
  <c r="L5294" i="68"/>
  <c r="K5294" i="68"/>
  <c r="J5294" i="68"/>
  <c r="A5294" i="68"/>
  <c r="K5293" i="68"/>
  <c r="L5293" i="68" s="1"/>
  <c r="J5293" i="68"/>
  <c r="A5293" i="68"/>
  <c r="L5292" i="68"/>
  <c r="K5292" i="68"/>
  <c r="J5292" i="68"/>
  <c r="A5292" i="68"/>
  <c r="K5291" i="68"/>
  <c r="J5291" i="68"/>
  <c r="L5291" i="68" s="1"/>
  <c r="A5291" i="68"/>
  <c r="K5290" i="68"/>
  <c r="J5290" i="68"/>
  <c r="L5290" i="68" s="1"/>
  <c r="A5290" i="68"/>
  <c r="K5289" i="68"/>
  <c r="L5289" i="68" s="1"/>
  <c r="J5289" i="68"/>
  <c r="A5289" i="68"/>
  <c r="L5288" i="68"/>
  <c r="K5288" i="68"/>
  <c r="J5288" i="68"/>
  <c r="A5288" i="68"/>
  <c r="K5287" i="68"/>
  <c r="J5287" i="68"/>
  <c r="L5287" i="68" s="1"/>
  <c r="A5287" i="68"/>
  <c r="L5286" i="68"/>
  <c r="K5286" i="68"/>
  <c r="J5286" i="68"/>
  <c r="A5286" i="68"/>
  <c r="K5285" i="68"/>
  <c r="L5285" i="68" s="1"/>
  <c r="J5285" i="68"/>
  <c r="A5285" i="68"/>
  <c r="L5284" i="68"/>
  <c r="K5284" i="68"/>
  <c r="J5284" i="68"/>
  <c r="A5284" i="68"/>
  <c r="K5283" i="68"/>
  <c r="J5283" i="68"/>
  <c r="L5283" i="68" s="1"/>
  <c r="A5283" i="68"/>
  <c r="K5282" i="68"/>
  <c r="J5282" i="68"/>
  <c r="L5282" i="68" s="1"/>
  <c r="A5282" i="68"/>
  <c r="K5281" i="68"/>
  <c r="J5281" i="68"/>
  <c r="L5281" i="68" s="1"/>
  <c r="A5281" i="68"/>
  <c r="L5280" i="68"/>
  <c r="K5280" i="68"/>
  <c r="J5280" i="68"/>
  <c r="A5280" i="68"/>
  <c r="K5279" i="68"/>
  <c r="J5279" i="68"/>
  <c r="L5279" i="68" s="1"/>
  <c r="A5279" i="68"/>
  <c r="L5278" i="68"/>
  <c r="K5278" i="68"/>
  <c r="J5278" i="68"/>
  <c r="A5278" i="68"/>
  <c r="K5277" i="68"/>
  <c r="L5277" i="68" s="1"/>
  <c r="J5277" i="68"/>
  <c r="A5277" i="68"/>
  <c r="L5276" i="68"/>
  <c r="K5276" i="68"/>
  <c r="J5276" i="68"/>
  <c r="A5276" i="68"/>
  <c r="K5275" i="68"/>
  <c r="J5275" i="68"/>
  <c r="L5275" i="68" s="1"/>
  <c r="A5275" i="68"/>
  <c r="K5274" i="68"/>
  <c r="J5274" i="68"/>
  <c r="L5274" i="68" s="1"/>
  <c r="A5274" i="68"/>
  <c r="K5273" i="68"/>
  <c r="L5273" i="68" s="1"/>
  <c r="J5273" i="68"/>
  <c r="A5273" i="68"/>
  <c r="K5272" i="68"/>
  <c r="J5272" i="68"/>
  <c r="L5272" i="68" s="1"/>
  <c r="A5272" i="68"/>
  <c r="K5271" i="68"/>
  <c r="J5271" i="68"/>
  <c r="L5271" i="68" s="1"/>
  <c r="A5271" i="68"/>
  <c r="L5270" i="68"/>
  <c r="K5270" i="68"/>
  <c r="J5270" i="68"/>
  <c r="A5270" i="68"/>
  <c r="K5269" i="68"/>
  <c r="L5269" i="68" s="1"/>
  <c r="J5269" i="68"/>
  <c r="A5269" i="68"/>
  <c r="L5268" i="68"/>
  <c r="K5268" i="68"/>
  <c r="J5268" i="68"/>
  <c r="A5268" i="68"/>
  <c r="K5267" i="68"/>
  <c r="J5267" i="68"/>
  <c r="L5267" i="68" s="1"/>
  <c r="A5267" i="68"/>
  <c r="K5266" i="68"/>
  <c r="J5266" i="68"/>
  <c r="L5266" i="68" s="1"/>
  <c r="A5266" i="68"/>
  <c r="K5265" i="68"/>
  <c r="J5265" i="68"/>
  <c r="L5265" i="68" s="1"/>
  <c r="A5265" i="68"/>
  <c r="K5264" i="68"/>
  <c r="J5264" i="68"/>
  <c r="L5264" i="68" s="1"/>
  <c r="A5264" i="68"/>
  <c r="K5263" i="68"/>
  <c r="J5263" i="68"/>
  <c r="L5263" i="68" s="1"/>
  <c r="A5263" i="68"/>
  <c r="L5262" i="68"/>
  <c r="K5262" i="68"/>
  <c r="J5262" i="68"/>
  <c r="A5262" i="68"/>
  <c r="K5261" i="68"/>
  <c r="L5261" i="68" s="1"/>
  <c r="J5261" i="68"/>
  <c r="A5261" i="68"/>
  <c r="L5260" i="68"/>
  <c r="K5260" i="68"/>
  <c r="J5260" i="68"/>
  <c r="A5260" i="68"/>
  <c r="K5259" i="68"/>
  <c r="J5259" i="68"/>
  <c r="L5259" i="68" s="1"/>
  <c r="A5259" i="68"/>
  <c r="K5258" i="68"/>
  <c r="J5258" i="68"/>
  <c r="L5258" i="68" s="1"/>
  <c r="A5258" i="68"/>
  <c r="K5257" i="68"/>
  <c r="J5257" i="68"/>
  <c r="L5257" i="68" s="1"/>
  <c r="A5257" i="68"/>
  <c r="K5256" i="68"/>
  <c r="J5256" i="68"/>
  <c r="L5256" i="68" s="1"/>
  <c r="A5256" i="68"/>
  <c r="K5255" i="68"/>
  <c r="J5255" i="68"/>
  <c r="L5255" i="68" s="1"/>
  <c r="A5255" i="68"/>
  <c r="L5254" i="68"/>
  <c r="K5254" i="68"/>
  <c r="J5254" i="68"/>
  <c r="A5254" i="68"/>
  <c r="K5253" i="68"/>
  <c r="L5253" i="68" s="1"/>
  <c r="J5253" i="68"/>
  <c r="A5253" i="68"/>
  <c r="L5252" i="68"/>
  <c r="K5252" i="68"/>
  <c r="J5252" i="68"/>
  <c r="A5252" i="68"/>
  <c r="K5251" i="68"/>
  <c r="J5251" i="68"/>
  <c r="L5251" i="68" s="1"/>
  <c r="A5251" i="68"/>
  <c r="K5250" i="68"/>
  <c r="J5250" i="68"/>
  <c r="L5250" i="68" s="1"/>
  <c r="A5250" i="68"/>
  <c r="K5249" i="68"/>
  <c r="J5249" i="68"/>
  <c r="A5249" i="68"/>
  <c r="K5248" i="68"/>
  <c r="J5248" i="68"/>
  <c r="L5248" i="68" s="1"/>
  <c r="A5248" i="68"/>
  <c r="K5247" i="68"/>
  <c r="J5247" i="68"/>
  <c r="L5247" i="68" s="1"/>
  <c r="A5247" i="68"/>
  <c r="L5246" i="68"/>
  <c r="K5246" i="68"/>
  <c r="J5246" i="68"/>
  <c r="A5246" i="68"/>
  <c r="K5245" i="68"/>
  <c r="L5245" i="68" s="1"/>
  <c r="J5245" i="68"/>
  <c r="A5245" i="68"/>
  <c r="L5244" i="68"/>
  <c r="K5244" i="68"/>
  <c r="J5244" i="68"/>
  <c r="A5244" i="68"/>
  <c r="K5243" i="68"/>
  <c r="J5243" i="68"/>
  <c r="L5243" i="68" s="1"/>
  <c r="A5243" i="68"/>
  <c r="K5242" i="68"/>
  <c r="J5242" i="68"/>
  <c r="L5242" i="68" s="1"/>
  <c r="A5242" i="68"/>
  <c r="K5241" i="68"/>
  <c r="J5241" i="68"/>
  <c r="A5241" i="68"/>
  <c r="K5240" i="68"/>
  <c r="J5240" i="68"/>
  <c r="L5240" i="68" s="1"/>
  <c r="A5240" i="68"/>
  <c r="K5239" i="68"/>
  <c r="J5239" i="68"/>
  <c r="A5239" i="68"/>
  <c r="L5238" i="68"/>
  <c r="K5238" i="68"/>
  <c r="J5238" i="68"/>
  <c r="A5238" i="68"/>
  <c r="K5237" i="68"/>
  <c r="L5237" i="68" s="1"/>
  <c r="J5237" i="68"/>
  <c r="A5237" i="68"/>
  <c r="L5236" i="68"/>
  <c r="K5236" i="68"/>
  <c r="J5236" i="68"/>
  <c r="A5236" i="68"/>
  <c r="K5235" i="68"/>
  <c r="J5235" i="68"/>
  <c r="A5235" i="68"/>
  <c r="K5234" i="68"/>
  <c r="J5234" i="68"/>
  <c r="L5234" i="68" s="1"/>
  <c r="A5234" i="68"/>
  <c r="K5233" i="68"/>
  <c r="J5233" i="68"/>
  <c r="A5233" i="68"/>
  <c r="K5232" i="68"/>
  <c r="J5232" i="68"/>
  <c r="L5232" i="68" s="1"/>
  <c r="A5232" i="68"/>
  <c r="K5231" i="68"/>
  <c r="J5231" i="68"/>
  <c r="A5231" i="68"/>
  <c r="L5230" i="68"/>
  <c r="K5230" i="68"/>
  <c r="J5230" i="68"/>
  <c r="A5230" i="68"/>
  <c r="K5229" i="68"/>
  <c r="L5229" i="68" s="1"/>
  <c r="J5229" i="68"/>
  <c r="A5229" i="68"/>
  <c r="L5228" i="68"/>
  <c r="K5228" i="68"/>
  <c r="J5228" i="68"/>
  <c r="A5228" i="68"/>
  <c r="K5227" i="68"/>
  <c r="J5227" i="68"/>
  <c r="A5227" i="68"/>
  <c r="L5226" i="68"/>
  <c r="K5226" i="68"/>
  <c r="J5226" i="68"/>
  <c r="A5226" i="68"/>
  <c r="K5225" i="68"/>
  <c r="J5225" i="68"/>
  <c r="A5225" i="68"/>
  <c r="K5224" i="68"/>
  <c r="J5224" i="68"/>
  <c r="L5224" i="68" s="1"/>
  <c r="A5224" i="68"/>
  <c r="K5223" i="68"/>
  <c r="J5223" i="68"/>
  <c r="A5223" i="68"/>
  <c r="L5222" i="68"/>
  <c r="K5222" i="68"/>
  <c r="J5222" i="68"/>
  <c r="A5222" i="68"/>
  <c r="K5221" i="68"/>
  <c r="L5221" i="68" s="1"/>
  <c r="J5221" i="68"/>
  <c r="A5221" i="68"/>
  <c r="L5220" i="68"/>
  <c r="K5220" i="68"/>
  <c r="J5220" i="68"/>
  <c r="A5220" i="68"/>
  <c r="K5219" i="68"/>
  <c r="J5219" i="68"/>
  <c r="A5219" i="68"/>
  <c r="L5218" i="68"/>
  <c r="K5218" i="68"/>
  <c r="J5218" i="68"/>
  <c r="A5218" i="68"/>
  <c r="K5217" i="68"/>
  <c r="J5217" i="68"/>
  <c r="A5217" i="68"/>
  <c r="K5216" i="68"/>
  <c r="J5216" i="68"/>
  <c r="L5216" i="68" s="1"/>
  <c r="A5216" i="68"/>
  <c r="K5215" i="68"/>
  <c r="J5215" i="68"/>
  <c r="A5215" i="68"/>
  <c r="L5214" i="68"/>
  <c r="K5214" i="68"/>
  <c r="J5214" i="68"/>
  <c r="A5214" i="68"/>
  <c r="K5213" i="68"/>
  <c r="L5213" i="68" s="1"/>
  <c r="J5213" i="68"/>
  <c r="A5213" i="68"/>
  <c r="L5212" i="68"/>
  <c r="K5212" i="68"/>
  <c r="J5212" i="68"/>
  <c r="A5212" i="68"/>
  <c r="K5211" i="68"/>
  <c r="J5211" i="68"/>
  <c r="A5211" i="68"/>
  <c r="L5210" i="68"/>
  <c r="K5210" i="68"/>
  <c r="J5210" i="68"/>
  <c r="A5210" i="68"/>
  <c r="K5209" i="68"/>
  <c r="J5209" i="68"/>
  <c r="A5209" i="68"/>
  <c r="K5208" i="68"/>
  <c r="J5208" i="68"/>
  <c r="L5208" i="68" s="1"/>
  <c r="A5208" i="68"/>
  <c r="K5207" i="68"/>
  <c r="J5207" i="68"/>
  <c r="A5207" i="68"/>
  <c r="L5206" i="68"/>
  <c r="K5206" i="68"/>
  <c r="J5206" i="68"/>
  <c r="A5206" i="68"/>
  <c r="K5205" i="68"/>
  <c r="L5205" i="68" s="1"/>
  <c r="J5205" i="68"/>
  <c r="A5205" i="68"/>
  <c r="L5204" i="68"/>
  <c r="K5204" i="68"/>
  <c r="J5204" i="68"/>
  <c r="A5204" i="68"/>
  <c r="K5203" i="68"/>
  <c r="J5203" i="68"/>
  <c r="A5203" i="68"/>
  <c r="L5202" i="68"/>
  <c r="K5202" i="68"/>
  <c r="J5202" i="68"/>
  <c r="A5202" i="68"/>
  <c r="K5201" i="68"/>
  <c r="J5201" i="68"/>
  <c r="A5201" i="68"/>
  <c r="K5200" i="68"/>
  <c r="J5200" i="68"/>
  <c r="L5200" i="68" s="1"/>
  <c r="A5200" i="68"/>
  <c r="K5199" i="68"/>
  <c r="J5199" i="68"/>
  <c r="A5199" i="68"/>
  <c r="L5198" i="68"/>
  <c r="K5198" i="68"/>
  <c r="J5198" i="68"/>
  <c r="A5198" i="68"/>
  <c r="K5197" i="68"/>
  <c r="L5197" i="68" s="1"/>
  <c r="J5197" i="68"/>
  <c r="A5197" i="68"/>
  <c r="L5196" i="68"/>
  <c r="K5196" i="68"/>
  <c r="J5196" i="68"/>
  <c r="A5196" i="68"/>
  <c r="K5195" i="68"/>
  <c r="J5195" i="68"/>
  <c r="A5195" i="68"/>
  <c r="L5194" i="68"/>
  <c r="K5194" i="68"/>
  <c r="J5194" i="68"/>
  <c r="A5194" i="68"/>
  <c r="K5193" i="68"/>
  <c r="J5193" i="68"/>
  <c r="A5193" i="68"/>
  <c r="K5192" i="68"/>
  <c r="J5192" i="68"/>
  <c r="L5192" i="68" s="1"/>
  <c r="A5192" i="68"/>
  <c r="K5191" i="68"/>
  <c r="J5191" i="68"/>
  <c r="A5191" i="68"/>
  <c r="L5190" i="68"/>
  <c r="K5190" i="68"/>
  <c r="J5190" i="68"/>
  <c r="A5190" i="68"/>
  <c r="K5189" i="68"/>
  <c r="L5189" i="68" s="1"/>
  <c r="J5189" i="68"/>
  <c r="A5189" i="68"/>
  <c r="L5188" i="68"/>
  <c r="K5188" i="68"/>
  <c r="J5188" i="68"/>
  <c r="A5188" i="68"/>
  <c r="K5187" i="68"/>
  <c r="J5187" i="68"/>
  <c r="A5187" i="68"/>
  <c r="L5186" i="68"/>
  <c r="K5186" i="68"/>
  <c r="J5186" i="68"/>
  <c r="A5186" i="68"/>
  <c r="K5185" i="68"/>
  <c r="J5185" i="68"/>
  <c r="A5185" i="68"/>
  <c r="K5184" i="68"/>
  <c r="J5184" i="68"/>
  <c r="L5184" i="68" s="1"/>
  <c r="A5184" i="68"/>
  <c r="K5183" i="68"/>
  <c r="J5183" i="68"/>
  <c r="A5183" i="68"/>
  <c r="L5182" i="68"/>
  <c r="K5182" i="68"/>
  <c r="J5182" i="68"/>
  <c r="A5182" i="68"/>
  <c r="K5181" i="68"/>
  <c r="L5181" i="68" s="1"/>
  <c r="J5181" i="68"/>
  <c r="A5181" i="68"/>
  <c r="L5180" i="68"/>
  <c r="K5180" i="68"/>
  <c r="J5180" i="68"/>
  <c r="A5180" i="68"/>
  <c r="K5179" i="68"/>
  <c r="J5179" i="68"/>
  <c r="A5179" i="68"/>
  <c r="L5178" i="68"/>
  <c r="K5178" i="68"/>
  <c r="J5178" i="68"/>
  <c r="A5178" i="68"/>
  <c r="K5177" i="68"/>
  <c r="J5177" i="68"/>
  <c r="A5177" i="68"/>
  <c r="K5176" i="68"/>
  <c r="J5176" i="68"/>
  <c r="L5176" i="68" s="1"/>
  <c r="A5176" i="68"/>
  <c r="K5175" i="68"/>
  <c r="J5175" i="68"/>
  <c r="A5175" i="68"/>
  <c r="L5174" i="68"/>
  <c r="K5174" i="68"/>
  <c r="J5174" i="68"/>
  <c r="A5174" i="68"/>
  <c r="K5173" i="68"/>
  <c r="L5173" i="68" s="1"/>
  <c r="J5173" i="68"/>
  <c r="A5173" i="68"/>
  <c r="L5172" i="68"/>
  <c r="K5172" i="68"/>
  <c r="J5172" i="68"/>
  <c r="A5172" i="68"/>
  <c r="K5171" i="68"/>
  <c r="J5171" i="68"/>
  <c r="A5171" i="68"/>
  <c r="K5170" i="68"/>
  <c r="J5170" i="68"/>
  <c r="L5170" i="68" s="1"/>
  <c r="A5170" i="68"/>
  <c r="K5169" i="68"/>
  <c r="J5169" i="68"/>
  <c r="A5169" i="68"/>
  <c r="K5168" i="68"/>
  <c r="J5168" i="68"/>
  <c r="L5168" i="68" s="1"/>
  <c r="A5168" i="68"/>
  <c r="K5167" i="68"/>
  <c r="J5167" i="68"/>
  <c r="A5167" i="68"/>
  <c r="L5166" i="68"/>
  <c r="K5166" i="68"/>
  <c r="J5166" i="68"/>
  <c r="A5166" i="68"/>
  <c r="K5165" i="68"/>
  <c r="L5165" i="68" s="1"/>
  <c r="J5165" i="68"/>
  <c r="A5165" i="68"/>
  <c r="L5164" i="68"/>
  <c r="K5164" i="68"/>
  <c r="J5164" i="68"/>
  <c r="A5164" i="68"/>
  <c r="K5163" i="68"/>
  <c r="J5163" i="68"/>
  <c r="A5163" i="68"/>
  <c r="K5162" i="68"/>
  <c r="J5162" i="68"/>
  <c r="L5162" i="68" s="1"/>
  <c r="A5162" i="68"/>
  <c r="K5161" i="68"/>
  <c r="J5161" i="68"/>
  <c r="A5161" i="68"/>
  <c r="K5160" i="68"/>
  <c r="J5160" i="68"/>
  <c r="L5160" i="68" s="1"/>
  <c r="A5160" i="68"/>
  <c r="K5159" i="68"/>
  <c r="J5159" i="68"/>
  <c r="A5159" i="68"/>
  <c r="K5158" i="68"/>
  <c r="J5158" i="68"/>
  <c r="L5158" i="68" s="1"/>
  <c r="A5158" i="68"/>
  <c r="K5157" i="68"/>
  <c r="L5157" i="68" s="1"/>
  <c r="J5157" i="68"/>
  <c r="A5157" i="68"/>
  <c r="L5156" i="68"/>
  <c r="K5156" i="68"/>
  <c r="J5156" i="68"/>
  <c r="A5156" i="68"/>
  <c r="K5155" i="68"/>
  <c r="J5155" i="68"/>
  <c r="A5155" i="68"/>
  <c r="L5154" i="68"/>
  <c r="K5154" i="68"/>
  <c r="J5154" i="68"/>
  <c r="A5154" i="68"/>
  <c r="K5153" i="68"/>
  <c r="J5153" i="68"/>
  <c r="L5153" i="68" s="1"/>
  <c r="A5153" i="68"/>
  <c r="K5152" i="68"/>
  <c r="J5152" i="68"/>
  <c r="L5152" i="68" s="1"/>
  <c r="A5152" i="68"/>
  <c r="K5151" i="68"/>
  <c r="J5151" i="68"/>
  <c r="L5151" i="68" s="1"/>
  <c r="A5151" i="68"/>
  <c r="L5150" i="68"/>
  <c r="K5150" i="68"/>
  <c r="J5150" i="68"/>
  <c r="A5150" i="68"/>
  <c r="K5149" i="68"/>
  <c r="L5149" i="68" s="1"/>
  <c r="J5149" i="68"/>
  <c r="A5149" i="68"/>
  <c r="L5148" i="68"/>
  <c r="K5148" i="68"/>
  <c r="J5148" i="68"/>
  <c r="A5148" i="68"/>
  <c r="K5147" i="68"/>
  <c r="J5147" i="68"/>
  <c r="A5147" i="68"/>
  <c r="L5146" i="68"/>
  <c r="K5146" i="68"/>
  <c r="J5146" i="68"/>
  <c r="A5146" i="68"/>
  <c r="K5145" i="68"/>
  <c r="J5145" i="68"/>
  <c r="L5145" i="68" s="1"/>
  <c r="A5145" i="68"/>
  <c r="K5144" i="68"/>
  <c r="J5144" i="68"/>
  <c r="L5144" i="68" s="1"/>
  <c r="A5144" i="68"/>
  <c r="K5143" i="68"/>
  <c r="J5143" i="68"/>
  <c r="L5143" i="68" s="1"/>
  <c r="A5143" i="68"/>
  <c r="L5142" i="68"/>
  <c r="K5142" i="68"/>
  <c r="J5142" i="68"/>
  <c r="A5142" i="68"/>
  <c r="K5141" i="68"/>
  <c r="L5141" i="68" s="1"/>
  <c r="J5141" i="68"/>
  <c r="A5141" i="68"/>
  <c r="L5140" i="68"/>
  <c r="K5140" i="68"/>
  <c r="J5140" i="68"/>
  <c r="A5140" i="68"/>
  <c r="K5139" i="68"/>
  <c r="J5139" i="68"/>
  <c r="A5139" i="68"/>
  <c r="L5138" i="68"/>
  <c r="K5138" i="68"/>
  <c r="J5138" i="68"/>
  <c r="A5138" i="68"/>
  <c r="K5137" i="68"/>
  <c r="J5137" i="68"/>
  <c r="L5137" i="68" s="1"/>
  <c r="A5137" i="68"/>
  <c r="K5136" i="68"/>
  <c r="J5136" i="68"/>
  <c r="L5136" i="68" s="1"/>
  <c r="A5136" i="68"/>
  <c r="K5135" i="68"/>
  <c r="J5135" i="68"/>
  <c r="L5135" i="68" s="1"/>
  <c r="A5135" i="68"/>
  <c r="L5134" i="68"/>
  <c r="K5134" i="68"/>
  <c r="J5134" i="68"/>
  <c r="A5134" i="68"/>
  <c r="K5133" i="68"/>
  <c r="L5133" i="68" s="1"/>
  <c r="J5133" i="68"/>
  <c r="A5133" i="68"/>
  <c r="L5132" i="68"/>
  <c r="K5132" i="68"/>
  <c r="J5132" i="68"/>
  <c r="A5132" i="68"/>
  <c r="K5131" i="68"/>
  <c r="J5131" i="68"/>
  <c r="L5131" i="68" s="1"/>
  <c r="A5131" i="68"/>
  <c r="K5130" i="68"/>
  <c r="J5130" i="68"/>
  <c r="L5130" i="68" s="1"/>
  <c r="A5130" i="68"/>
  <c r="K5129" i="68"/>
  <c r="J5129" i="68"/>
  <c r="A5129" i="68"/>
  <c r="K5128" i="68"/>
  <c r="J5128" i="68"/>
  <c r="L5128" i="68" s="1"/>
  <c r="A5128" i="68"/>
  <c r="K5127" i="68"/>
  <c r="J5127" i="68"/>
  <c r="L5127" i="68" s="1"/>
  <c r="A5127" i="68"/>
  <c r="K5126" i="68"/>
  <c r="J5126" i="68"/>
  <c r="L5126" i="68" s="1"/>
  <c r="A5126" i="68"/>
  <c r="K5125" i="68"/>
  <c r="L5125" i="68" s="1"/>
  <c r="J5125" i="68"/>
  <c r="A5125" i="68"/>
  <c r="L5124" i="68"/>
  <c r="K5124" i="68"/>
  <c r="J5124" i="68"/>
  <c r="A5124" i="68"/>
  <c r="K5123" i="68"/>
  <c r="J5123" i="68"/>
  <c r="L5123" i="68" s="1"/>
  <c r="A5123" i="68"/>
  <c r="K5122" i="68"/>
  <c r="J5122" i="68"/>
  <c r="L5122" i="68" s="1"/>
  <c r="A5122" i="68"/>
  <c r="K5121" i="68"/>
  <c r="J5121" i="68"/>
  <c r="A5121" i="68"/>
  <c r="K5120" i="68"/>
  <c r="L5120" i="68" s="1"/>
  <c r="J5120" i="68"/>
  <c r="A5120" i="68"/>
  <c r="K5119" i="68"/>
  <c r="J5119" i="68"/>
  <c r="L5119" i="68" s="1"/>
  <c r="A5119" i="68"/>
  <c r="L5118" i="68"/>
  <c r="K5118" i="68"/>
  <c r="J5118" i="68"/>
  <c r="A5118" i="68"/>
  <c r="L5117" i="68"/>
  <c r="K5117" i="68"/>
  <c r="J5117" i="68"/>
  <c r="A5117" i="68"/>
  <c r="L5116" i="68"/>
  <c r="K5116" i="68"/>
  <c r="J5116" i="68"/>
  <c r="A5116" i="68"/>
  <c r="K5115" i="68"/>
  <c r="L5115" i="68" s="1"/>
  <c r="J5115" i="68"/>
  <c r="A5115" i="68"/>
  <c r="K5114" i="68"/>
  <c r="J5114" i="68"/>
  <c r="L5114" i="68" s="1"/>
  <c r="A5114" i="68"/>
  <c r="K5113" i="68"/>
  <c r="J5113" i="68"/>
  <c r="A5113" i="68"/>
  <c r="K5112" i="68"/>
  <c r="L5112" i="68" s="1"/>
  <c r="J5112" i="68"/>
  <c r="A5112" i="68"/>
  <c r="K5111" i="68"/>
  <c r="J5111" i="68"/>
  <c r="L5111" i="68" s="1"/>
  <c r="A5111" i="68"/>
  <c r="K5110" i="68"/>
  <c r="J5110" i="68"/>
  <c r="L5110" i="68" s="1"/>
  <c r="A5110" i="68"/>
  <c r="L5109" i="68"/>
  <c r="K5109" i="68"/>
  <c r="J5109" i="68"/>
  <c r="A5109" i="68"/>
  <c r="K5108" i="68"/>
  <c r="J5108" i="68"/>
  <c r="A5108" i="68"/>
  <c r="K5107" i="68"/>
  <c r="J5107" i="68"/>
  <c r="L5107" i="68" s="1"/>
  <c r="A5107" i="68"/>
  <c r="K5106" i="68"/>
  <c r="L5106" i="68" s="1"/>
  <c r="J5106" i="68"/>
  <c r="A5106" i="68"/>
  <c r="L5105" i="68"/>
  <c r="K5105" i="68"/>
  <c r="J5105" i="68"/>
  <c r="A5105" i="68"/>
  <c r="K5104" i="68"/>
  <c r="L5104" i="68" s="1"/>
  <c r="J5104" i="68"/>
  <c r="A5104" i="68"/>
  <c r="K5103" i="68"/>
  <c r="J5103" i="68"/>
  <c r="L5103" i="68" s="1"/>
  <c r="A5103" i="68"/>
  <c r="K5102" i="68"/>
  <c r="J5102" i="68"/>
  <c r="L5102" i="68" s="1"/>
  <c r="A5102" i="68"/>
  <c r="L5101" i="68"/>
  <c r="K5101" i="68"/>
  <c r="J5101" i="68"/>
  <c r="A5101" i="68"/>
  <c r="K5100" i="68"/>
  <c r="J5100" i="68"/>
  <c r="A5100" i="68"/>
  <c r="K5099" i="68"/>
  <c r="J5099" i="68"/>
  <c r="L5099" i="68" s="1"/>
  <c r="A5099" i="68"/>
  <c r="K5098" i="68"/>
  <c r="L5098" i="68" s="1"/>
  <c r="J5098" i="68"/>
  <c r="A5098" i="68"/>
  <c r="L5097" i="68"/>
  <c r="K5097" i="68"/>
  <c r="J5097" i="68"/>
  <c r="A5097" i="68"/>
  <c r="K5096" i="68"/>
  <c r="L5096" i="68" s="1"/>
  <c r="J5096" i="68"/>
  <c r="A5096" i="68"/>
  <c r="K5095" i="68"/>
  <c r="J5095" i="68"/>
  <c r="L5095" i="68" s="1"/>
  <c r="A5095" i="68"/>
  <c r="K5094" i="68"/>
  <c r="J5094" i="68"/>
  <c r="L5094" i="68" s="1"/>
  <c r="A5094" i="68"/>
  <c r="L5093" i="68"/>
  <c r="K5093" i="68"/>
  <c r="J5093" i="68"/>
  <c r="A5093" i="68"/>
  <c r="K5092" i="68"/>
  <c r="J5092" i="68"/>
  <c r="A5092" i="68"/>
  <c r="K5091" i="68"/>
  <c r="J5091" i="68"/>
  <c r="L5091" i="68" s="1"/>
  <c r="A5091" i="68"/>
  <c r="K5090" i="68"/>
  <c r="L5090" i="68" s="1"/>
  <c r="J5090" i="68"/>
  <c r="A5090" i="68"/>
  <c r="L5089" i="68"/>
  <c r="K5089" i="68"/>
  <c r="J5089" i="68"/>
  <c r="A5089" i="68"/>
  <c r="K5088" i="68"/>
  <c r="L5088" i="68" s="1"/>
  <c r="J5088" i="68"/>
  <c r="A5088" i="68"/>
  <c r="K5087" i="68"/>
  <c r="J5087" i="68"/>
  <c r="L5087" i="68" s="1"/>
  <c r="A5087" i="68"/>
  <c r="K5086" i="68"/>
  <c r="J5086" i="68"/>
  <c r="L5086" i="68" s="1"/>
  <c r="A5086" i="68"/>
  <c r="L5085" i="68"/>
  <c r="K5085" i="68"/>
  <c r="J5085" i="68"/>
  <c r="A5085" i="68"/>
  <c r="K5084" i="68"/>
  <c r="J5084" i="68"/>
  <c r="A5084" i="68"/>
  <c r="K5083" i="68"/>
  <c r="J5083" i="68"/>
  <c r="L5083" i="68" s="1"/>
  <c r="A5083" i="68"/>
  <c r="K5082" i="68"/>
  <c r="L5082" i="68" s="1"/>
  <c r="J5082" i="68"/>
  <c r="A5082" i="68"/>
  <c r="L5081" i="68"/>
  <c r="K5081" i="68"/>
  <c r="J5081" i="68"/>
  <c r="A5081" i="68"/>
  <c r="K5080" i="68"/>
  <c r="L5080" i="68" s="1"/>
  <c r="J5080" i="68"/>
  <c r="A5080" i="68"/>
  <c r="K5079" i="68"/>
  <c r="J5079" i="68"/>
  <c r="L5079" i="68" s="1"/>
  <c r="A5079" i="68"/>
  <c r="K5078" i="68"/>
  <c r="J5078" i="68"/>
  <c r="L5078" i="68" s="1"/>
  <c r="A5078" i="68"/>
  <c r="L5077" i="68"/>
  <c r="K5077" i="68"/>
  <c r="J5077" i="68"/>
  <c r="A5077" i="68"/>
  <c r="K5076" i="68"/>
  <c r="J5076" i="68"/>
  <c r="A5076" i="68"/>
  <c r="K5075" i="68"/>
  <c r="J5075" i="68"/>
  <c r="L5075" i="68" s="1"/>
  <c r="A5075" i="68"/>
  <c r="K5074" i="68"/>
  <c r="L5074" i="68" s="1"/>
  <c r="J5074" i="68"/>
  <c r="A5074" i="68"/>
  <c r="L5073" i="68"/>
  <c r="K5073" i="68"/>
  <c r="J5073" i="68"/>
  <c r="A5073" i="68"/>
  <c r="K5072" i="68"/>
  <c r="L5072" i="68" s="1"/>
  <c r="J5072" i="68"/>
  <c r="A5072" i="68"/>
  <c r="K5071" i="68"/>
  <c r="J5071" i="68"/>
  <c r="L5071" i="68" s="1"/>
  <c r="A5071" i="68"/>
  <c r="K5070" i="68"/>
  <c r="J5070" i="68"/>
  <c r="L5070" i="68" s="1"/>
  <c r="A5070" i="68"/>
  <c r="L5069" i="68"/>
  <c r="K5069" i="68"/>
  <c r="J5069" i="68"/>
  <c r="A5069" i="68"/>
  <c r="K5068" i="68"/>
  <c r="J5068" i="68"/>
  <c r="A5068" i="68"/>
  <c r="K5067" i="68"/>
  <c r="J5067" i="68"/>
  <c r="L5067" i="68" s="1"/>
  <c r="A5067" i="68"/>
  <c r="K5066" i="68"/>
  <c r="L5066" i="68" s="1"/>
  <c r="J5066" i="68"/>
  <c r="A5066" i="68"/>
  <c r="L5065" i="68"/>
  <c r="K5065" i="68"/>
  <c r="J5065" i="68"/>
  <c r="A5065" i="68"/>
  <c r="K5064" i="68"/>
  <c r="L5064" i="68" s="1"/>
  <c r="J5064" i="68"/>
  <c r="A5064" i="68"/>
  <c r="K5063" i="68"/>
  <c r="J5063" i="68"/>
  <c r="L5063" i="68" s="1"/>
  <c r="A5063" i="68"/>
  <c r="K5062" i="68"/>
  <c r="J5062" i="68"/>
  <c r="A5062" i="68"/>
  <c r="L5061" i="68"/>
  <c r="K5061" i="68"/>
  <c r="J5061" i="68"/>
  <c r="A5061" i="68"/>
  <c r="K5060" i="68"/>
  <c r="J5060" i="68"/>
  <c r="A5060" i="68"/>
  <c r="K5059" i="68"/>
  <c r="J5059" i="68"/>
  <c r="L5059" i="68" s="1"/>
  <c r="A5059" i="68"/>
  <c r="K5058" i="68"/>
  <c r="L5058" i="68" s="1"/>
  <c r="J5058" i="68"/>
  <c r="A5058" i="68"/>
  <c r="L5057" i="68"/>
  <c r="K5057" i="68"/>
  <c r="J5057" i="68"/>
  <c r="A5057" i="68"/>
  <c r="K5056" i="68"/>
  <c r="L5056" i="68" s="1"/>
  <c r="J5056" i="68"/>
  <c r="A5056" i="68"/>
  <c r="K5055" i="68"/>
  <c r="J5055" i="68"/>
  <c r="L5055" i="68" s="1"/>
  <c r="A5055" i="68"/>
  <c r="K5054" i="68"/>
  <c r="J5054" i="68"/>
  <c r="A5054" i="68"/>
  <c r="L5053" i="68"/>
  <c r="K5053" i="68"/>
  <c r="J5053" i="68"/>
  <c r="A5053" i="68"/>
  <c r="K5052" i="68"/>
  <c r="J5052" i="68"/>
  <c r="A5052" i="68"/>
  <c r="K5051" i="68"/>
  <c r="J5051" i="68"/>
  <c r="L5051" i="68" s="1"/>
  <c r="A5051" i="68"/>
  <c r="K5050" i="68"/>
  <c r="L5050" i="68" s="1"/>
  <c r="J5050" i="68"/>
  <c r="A5050" i="68"/>
  <c r="L5049" i="68"/>
  <c r="K5049" i="68"/>
  <c r="J5049" i="68"/>
  <c r="A5049" i="68"/>
  <c r="K5048" i="68"/>
  <c r="L5048" i="68" s="1"/>
  <c r="J5048" i="68"/>
  <c r="A5048" i="68"/>
  <c r="K5047" i="68"/>
  <c r="J5047" i="68"/>
  <c r="L5047" i="68" s="1"/>
  <c r="A5047" i="68"/>
  <c r="K5046" i="68"/>
  <c r="J5046" i="68"/>
  <c r="A5046" i="68"/>
  <c r="L5045" i="68"/>
  <c r="K5045" i="68"/>
  <c r="J5045" i="68"/>
  <c r="A5045" i="68"/>
  <c r="K5044" i="68"/>
  <c r="J5044" i="68"/>
  <c r="A5044" i="68"/>
  <c r="K5043" i="68"/>
  <c r="J5043" i="68"/>
  <c r="L5043" i="68" s="1"/>
  <c r="A5043" i="68"/>
  <c r="K5042" i="68"/>
  <c r="L5042" i="68" s="1"/>
  <c r="J5042" i="68"/>
  <c r="A5042" i="68"/>
  <c r="L5041" i="68"/>
  <c r="K5041" i="68"/>
  <c r="J5041" i="68"/>
  <c r="A5041" i="68"/>
  <c r="K5040" i="68"/>
  <c r="L5040" i="68" s="1"/>
  <c r="J5040" i="68"/>
  <c r="A5040" i="68"/>
  <c r="K5039" i="68"/>
  <c r="J5039" i="68"/>
  <c r="L5039" i="68" s="1"/>
  <c r="A5039" i="68"/>
  <c r="K5038" i="68"/>
  <c r="J5038" i="68"/>
  <c r="A5038" i="68"/>
  <c r="L5037" i="68"/>
  <c r="K5037" i="68"/>
  <c r="J5037" i="68"/>
  <c r="A5037" i="68"/>
  <c r="K5036" i="68"/>
  <c r="J5036" i="68"/>
  <c r="A5036" i="68"/>
  <c r="K5035" i="68"/>
  <c r="J5035" i="68"/>
  <c r="L5035" i="68" s="1"/>
  <c r="A5035" i="68"/>
  <c r="K5034" i="68"/>
  <c r="L5034" i="68" s="1"/>
  <c r="J5034" i="68"/>
  <c r="A5034" i="68"/>
  <c r="L5033" i="68"/>
  <c r="K5033" i="68"/>
  <c r="J5033" i="68"/>
  <c r="A5033" i="68"/>
  <c r="K5032" i="68"/>
  <c r="L5032" i="68" s="1"/>
  <c r="J5032" i="68"/>
  <c r="A5032" i="68"/>
  <c r="K5031" i="68"/>
  <c r="J5031" i="68"/>
  <c r="L5031" i="68" s="1"/>
  <c r="A5031" i="68"/>
  <c r="K5030" i="68"/>
  <c r="J5030" i="68"/>
  <c r="A5030" i="68"/>
  <c r="L5029" i="68"/>
  <c r="K5029" i="68"/>
  <c r="J5029" i="68"/>
  <c r="A5029" i="68"/>
  <c r="K5028" i="68"/>
  <c r="J5028" i="68"/>
  <c r="A5028" i="68"/>
  <c r="K5027" i="68"/>
  <c r="J5027" i="68"/>
  <c r="L5027" i="68" s="1"/>
  <c r="A5027" i="68"/>
  <c r="K5026" i="68"/>
  <c r="L5026" i="68" s="1"/>
  <c r="J5026" i="68"/>
  <c r="A5026" i="68"/>
  <c r="L5025" i="68"/>
  <c r="K5025" i="68"/>
  <c r="J5025" i="68"/>
  <c r="A5025" i="68"/>
  <c r="K5024" i="68"/>
  <c r="L5024" i="68" s="1"/>
  <c r="J5024" i="68"/>
  <c r="A5024" i="68"/>
  <c r="K5023" i="68"/>
  <c r="J5023" i="68"/>
  <c r="L5023" i="68" s="1"/>
  <c r="A5023" i="68"/>
  <c r="K5022" i="68"/>
  <c r="J5022" i="68"/>
  <c r="A5022" i="68"/>
  <c r="L5021" i="68"/>
  <c r="K5021" i="68"/>
  <c r="J5021" i="68"/>
  <c r="A5021" i="68"/>
  <c r="K5020" i="68"/>
  <c r="J5020" i="68"/>
  <c r="A5020" i="68"/>
  <c r="K5019" i="68"/>
  <c r="J5019" i="68"/>
  <c r="L5019" i="68" s="1"/>
  <c r="A5019" i="68"/>
  <c r="K5018" i="68"/>
  <c r="L5018" i="68" s="1"/>
  <c r="J5018" i="68"/>
  <c r="A5018" i="68"/>
  <c r="L5017" i="68"/>
  <c r="K5017" i="68"/>
  <c r="J5017" i="68"/>
  <c r="A5017" i="68"/>
  <c r="K5016" i="68"/>
  <c r="L5016" i="68" s="1"/>
  <c r="J5016" i="68"/>
  <c r="A5016" i="68"/>
  <c r="K5015" i="68"/>
  <c r="J5015" i="68"/>
  <c r="L5015" i="68" s="1"/>
  <c r="A5015" i="68"/>
  <c r="K5014" i="68"/>
  <c r="J5014" i="68"/>
  <c r="A5014" i="68"/>
  <c r="L5013" i="68"/>
  <c r="K5013" i="68"/>
  <c r="J5013" i="68"/>
  <c r="A5013" i="68"/>
  <c r="K5012" i="68"/>
  <c r="J5012" i="68"/>
  <c r="A5012" i="68"/>
  <c r="K5011" i="68"/>
  <c r="J5011" i="68"/>
  <c r="L5011" i="68" s="1"/>
  <c r="A5011" i="68"/>
  <c r="K5010" i="68"/>
  <c r="L5010" i="68" s="1"/>
  <c r="J5010" i="68"/>
  <c r="A5010" i="68"/>
  <c r="L5009" i="68"/>
  <c r="K5009" i="68"/>
  <c r="J5009" i="68"/>
  <c r="A5009" i="68"/>
  <c r="K5008" i="68"/>
  <c r="L5008" i="68" s="1"/>
  <c r="J5008" i="68"/>
  <c r="A5008" i="68"/>
  <c r="K5007" i="68"/>
  <c r="J5007" i="68"/>
  <c r="L5007" i="68" s="1"/>
  <c r="A5007" i="68"/>
  <c r="K5006" i="68"/>
  <c r="J5006" i="68"/>
  <c r="A5006" i="68"/>
  <c r="L5005" i="68"/>
  <c r="K5005" i="68"/>
  <c r="J5005" i="68"/>
  <c r="A5005" i="68"/>
  <c r="K5004" i="68"/>
  <c r="J5004" i="68"/>
  <c r="A5004" i="68"/>
  <c r="K5003" i="68"/>
  <c r="J5003" i="68"/>
  <c r="L5003" i="68" s="1"/>
  <c r="A5003" i="68"/>
  <c r="K5002" i="68"/>
  <c r="L5002" i="68" s="1"/>
  <c r="J5002" i="68"/>
  <c r="A5002" i="68"/>
  <c r="L5001" i="68"/>
  <c r="K5001" i="68"/>
  <c r="J5001" i="68"/>
  <c r="A5001" i="68"/>
  <c r="K5000" i="68"/>
  <c r="L5000" i="68" s="1"/>
  <c r="J5000" i="68"/>
  <c r="A5000" i="68"/>
  <c r="K4999" i="68"/>
  <c r="J4999" i="68"/>
  <c r="L4999" i="68" s="1"/>
  <c r="A4999" i="68"/>
  <c r="K4998" i="68"/>
  <c r="J4998" i="68"/>
  <c r="A4998" i="68"/>
  <c r="L4997" i="68"/>
  <c r="K4997" i="68"/>
  <c r="J4997" i="68"/>
  <c r="A4997" i="68"/>
  <c r="K4996" i="68"/>
  <c r="J4996" i="68"/>
  <c r="A4996" i="68"/>
  <c r="K4995" i="68"/>
  <c r="J4995" i="68"/>
  <c r="L4995" i="68" s="1"/>
  <c r="A4995" i="68"/>
  <c r="K4994" i="68"/>
  <c r="L4994" i="68" s="1"/>
  <c r="J4994" i="68"/>
  <c r="A4994" i="68"/>
  <c r="L4993" i="68"/>
  <c r="K4993" i="68"/>
  <c r="J4993" i="68"/>
  <c r="A4993" i="68"/>
  <c r="K4992" i="68"/>
  <c r="L4992" i="68" s="1"/>
  <c r="J4992" i="68"/>
  <c r="A4992" i="68"/>
  <c r="K4991" i="68"/>
  <c r="J4991" i="68"/>
  <c r="L4991" i="68" s="1"/>
  <c r="A4991" i="68"/>
  <c r="K4990" i="68"/>
  <c r="J4990" i="68"/>
  <c r="A4990" i="68"/>
  <c r="L4989" i="68"/>
  <c r="K4989" i="68"/>
  <c r="J4989" i="68"/>
  <c r="A4989" i="68"/>
  <c r="K4988" i="68"/>
  <c r="J4988" i="68"/>
  <c r="A4988" i="68"/>
  <c r="K4987" i="68"/>
  <c r="J4987" i="68"/>
  <c r="L4987" i="68" s="1"/>
  <c r="A4987" i="68"/>
  <c r="K4986" i="68"/>
  <c r="L4986" i="68" s="1"/>
  <c r="J4986" i="68"/>
  <c r="A4986" i="68"/>
  <c r="L4985" i="68"/>
  <c r="K4985" i="68"/>
  <c r="J4985" i="68"/>
  <c r="A4985" i="68"/>
  <c r="K4984" i="68"/>
  <c r="L4984" i="68" s="1"/>
  <c r="J4984" i="68"/>
  <c r="A4984" i="68"/>
  <c r="K4983" i="68"/>
  <c r="J4983" i="68"/>
  <c r="L4983" i="68" s="1"/>
  <c r="A4983" i="68"/>
  <c r="K4982" i="68"/>
  <c r="J4982" i="68"/>
  <c r="A4982" i="68"/>
  <c r="L4981" i="68"/>
  <c r="K4981" i="68"/>
  <c r="J4981" i="68"/>
  <c r="A4981" i="68"/>
  <c r="K4980" i="68"/>
  <c r="J4980" i="68"/>
  <c r="A4980" i="68"/>
  <c r="K4979" i="68"/>
  <c r="J4979" i="68"/>
  <c r="L4979" i="68" s="1"/>
  <c r="A4979" i="68"/>
  <c r="K4978" i="68"/>
  <c r="L4978" i="68" s="1"/>
  <c r="J4978" i="68"/>
  <c r="A4978" i="68"/>
  <c r="L4977" i="68"/>
  <c r="K4977" i="68"/>
  <c r="J4977" i="68"/>
  <c r="A4977" i="68"/>
  <c r="K4976" i="68"/>
  <c r="L4976" i="68" s="1"/>
  <c r="J4976" i="68"/>
  <c r="A4976" i="68"/>
  <c r="K4975" i="68"/>
  <c r="J4975" i="68"/>
  <c r="L4975" i="68" s="1"/>
  <c r="A4975" i="68"/>
  <c r="K4974" i="68"/>
  <c r="J4974" i="68"/>
  <c r="A4974" i="68"/>
  <c r="L4973" i="68"/>
  <c r="K4973" i="68"/>
  <c r="J4973" i="68"/>
  <c r="A4973" i="68"/>
  <c r="K4972" i="68"/>
  <c r="J4972" i="68"/>
  <c r="A4972" i="68"/>
  <c r="K4971" i="68"/>
  <c r="J4971" i="68"/>
  <c r="L4971" i="68" s="1"/>
  <c r="A4971" i="68"/>
  <c r="K4970" i="68"/>
  <c r="L4970" i="68" s="1"/>
  <c r="J4970" i="68"/>
  <c r="A4970" i="68"/>
  <c r="L4969" i="68"/>
  <c r="K4969" i="68"/>
  <c r="J4969" i="68"/>
  <c r="A4969" i="68"/>
  <c r="K4968" i="68"/>
  <c r="L4968" i="68" s="1"/>
  <c r="J4968" i="68"/>
  <c r="A4968" i="68"/>
  <c r="K4967" i="68"/>
  <c r="J4967" i="68"/>
  <c r="L4967" i="68" s="1"/>
  <c r="A4967" i="68"/>
  <c r="K4966" i="68"/>
  <c r="J4966" i="68"/>
  <c r="A4966" i="68"/>
  <c r="L4965" i="68"/>
  <c r="K4965" i="68"/>
  <c r="J4965" i="68"/>
  <c r="A4965" i="68"/>
  <c r="K4964" i="68"/>
  <c r="J4964" i="68"/>
  <c r="A4964" i="68"/>
  <c r="K4963" i="68"/>
  <c r="J4963" i="68"/>
  <c r="L4963" i="68" s="1"/>
  <c r="A4963" i="68"/>
  <c r="K4962" i="68"/>
  <c r="L4962" i="68" s="1"/>
  <c r="J4962" i="68"/>
  <c r="A4962" i="68"/>
  <c r="L4961" i="68"/>
  <c r="K4961" i="68"/>
  <c r="J4961" i="68"/>
  <c r="A4961" i="68"/>
  <c r="K4960" i="68"/>
  <c r="L4960" i="68" s="1"/>
  <c r="J4960" i="68"/>
  <c r="A4960" i="68"/>
  <c r="K4959" i="68"/>
  <c r="J4959" i="68"/>
  <c r="L4959" i="68" s="1"/>
  <c r="A4959" i="68"/>
  <c r="K4958" i="68"/>
  <c r="J4958" i="68"/>
  <c r="A4958" i="68"/>
  <c r="L4957" i="68"/>
  <c r="K4957" i="68"/>
  <c r="J4957" i="68"/>
  <c r="A4957" i="68"/>
  <c r="K4956" i="68"/>
  <c r="J4956" i="68"/>
  <c r="A4956" i="68"/>
  <c r="K4955" i="68"/>
  <c r="J4955" i="68"/>
  <c r="L4955" i="68" s="1"/>
  <c r="A4955" i="68"/>
  <c r="K4954" i="68"/>
  <c r="L4954" i="68" s="1"/>
  <c r="J4954" i="68"/>
  <c r="A4954" i="68"/>
  <c r="K4953" i="68"/>
  <c r="J4953" i="68"/>
  <c r="L4953" i="68" s="1"/>
  <c r="A4953" i="68"/>
  <c r="K4952" i="68"/>
  <c r="L4952" i="68" s="1"/>
  <c r="J4952" i="68"/>
  <c r="A4952" i="68"/>
  <c r="K4951" i="68"/>
  <c r="J4951" i="68"/>
  <c r="L4951" i="68" s="1"/>
  <c r="A4951" i="68"/>
  <c r="K4950" i="68"/>
  <c r="J4950" i="68"/>
  <c r="A4950" i="68"/>
  <c r="K4949" i="68"/>
  <c r="J4949" i="68"/>
  <c r="L4949" i="68" s="1"/>
  <c r="A4949" i="68"/>
  <c r="K4948" i="68"/>
  <c r="J4948" i="68"/>
  <c r="A4948" i="68"/>
  <c r="L4947" i="68"/>
  <c r="K4947" i="68"/>
  <c r="J4947" i="68"/>
  <c r="A4947" i="68"/>
  <c r="K4946" i="68"/>
  <c r="L4946" i="68" s="1"/>
  <c r="J4946" i="68"/>
  <c r="A4946" i="68"/>
  <c r="K4945" i="68"/>
  <c r="J4945" i="68"/>
  <c r="L4945" i="68" s="1"/>
  <c r="A4945" i="68"/>
  <c r="K4944" i="68"/>
  <c r="L4944" i="68" s="1"/>
  <c r="J4944" i="68"/>
  <c r="A4944" i="68"/>
  <c r="K4943" i="68"/>
  <c r="J4943" i="68"/>
  <c r="L4943" i="68" s="1"/>
  <c r="A4943" i="68"/>
  <c r="K4942" i="68"/>
  <c r="J4942" i="68"/>
  <c r="A4942" i="68"/>
  <c r="K4941" i="68"/>
  <c r="J4941" i="68"/>
  <c r="L4941" i="68" s="1"/>
  <c r="A4941" i="68"/>
  <c r="K4940" i="68"/>
  <c r="J4940" i="68"/>
  <c r="A4940" i="68"/>
  <c r="L4939" i="68"/>
  <c r="K4939" i="68"/>
  <c r="J4939" i="68"/>
  <c r="A4939" i="68"/>
  <c r="K4938" i="68"/>
  <c r="L4938" i="68" s="1"/>
  <c r="J4938" i="68"/>
  <c r="A4938" i="68"/>
  <c r="K4937" i="68"/>
  <c r="J4937" i="68"/>
  <c r="L4937" i="68" s="1"/>
  <c r="A4937" i="68"/>
  <c r="K4936" i="68"/>
  <c r="L4936" i="68" s="1"/>
  <c r="J4936" i="68"/>
  <c r="A4936" i="68"/>
  <c r="K4935" i="68"/>
  <c r="J4935" i="68"/>
  <c r="L4935" i="68" s="1"/>
  <c r="A4935" i="68"/>
  <c r="K4934" i="68"/>
  <c r="J4934" i="68"/>
  <c r="A4934" i="68"/>
  <c r="K4933" i="68"/>
  <c r="J4933" i="68"/>
  <c r="L4933" i="68" s="1"/>
  <c r="A4933" i="68"/>
  <c r="K4932" i="68"/>
  <c r="J4932" i="68"/>
  <c r="A4932" i="68"/>
  <c r="L4931" i="68"/>
  <c r="K4931" i="68"/>
  <c r="J4931" i="68"/>
  <c r="A4931" i="68"/>
  <c r="K4930" i="68"/>
  <c r="L4930" i="68" s="1"/>
  <c r="J4930" i="68"/>
  <c r="A4930" i="68"/>
  <c r="K4929" i="68"/>
  <c r="J4929" i="68"/>
  <c r="L4929" i="68" s="1"/>
  <c r="A4929" i="68"/>
  <c r="K4928" i="68"/>
  <c r="L4928" i="68" s="1"/>
  <c r="J4928" i="68"/>
  <c r="A4928" i="68"/>
  <c r="K4927" i="68"/>
  <c r="J4927" i="68"/>
  <c r="L4927" i="68" s="1"/>
  <c r="A4927" i="68"/>
  <c r="K4926" i="68"/>
  <c r="J4926" i="68"/>
  <c r="A4926" i="68"/>
  <c r="K4925" i="68"/>
  <c r="J4925" i="68"/>
  <c r="L4925" i="68" s="1"/>
  <c r="A4925" i="68"/>
  <c r="K4924" i="68"/>
  <c r="J4924" i="68"/>
  <c r="A4924" i="68"/>
  <c r="L4923" i="68"/>
  <c r="K4923" i="68"/>
  <c r="J4923" i="68"/>
  <c r="A4923" i="68"/>
  <c r="K4922" i="68"/>
  <c r="L4922" i="68" s="1"/>
  <c r="J4922" i="68"/>
  <c r="A4922" i="68"/>
  <c r="K4921" i="68"/>
  <c r="J4921" i="68"/>
  <c r="L4921" i="68" s="1"/>
  <c r="A4921" i="68"/>
  <c r="K4920" i="68"/>
  <c r="L4920" i="68" s="1"/>
  <c r="J4920" i="68"/>
  <c r="A4920" i="68"/>
  <c r="K4919" i="68"/>
  <c r="J4919" i="68"/>
  <c r="L4919" i="68" s="1"/>
  <c r="A4919" i="68"/>
  <c r="K4918" i="68"/>
  <c r="J4918" i="68"/>
  <c r="A4918" i="68"/>
  <c r="K4917" i="68"/>
  <c r="J4917" i="68"/>
  <c r="L4917" i="68" s="1"/>
  <c r="A4917" i="68"/>
  <c r="K4916" i="68"/>
  <c r="J4916" i="68"/>
  <c r="A4916" i="68"/>
  <c r="L4915" i="68"/>
  <c r="K4915" i="68"/>
  <c r="J4915" i="68"/>
  <c r="A4915" i="68"/>
  <c r="K4914" i="68"/>
  <c r="L4914" i="68" s="1"/>
  <c r="J4914" i="68"/>
  <c r="A4914" i="68"/>
  <c r="K4913" i="68"/>
  <c r="J4913" i="68"/>
  <c r="L4913" i="68" s="1"/>
  <c r="A4913" i="68"/>
  <c r="K4912" i="68"/>
  <c r="L4912" i="68" s="1"/>
  <c r="J4912" i="68"/>
  <c r="A4912" i="68"/>
  <c r="K4911" i="68"/>
  <c r="J4911" i="68"/>
  <c r="L4911" i="68" s="1"/>
  <c r="A4911" i="68"/>
  <c r="K4910" i="68"/>
  <c r="J4910" i="68"/>
  <c r="A4910" i="68"/>
  <c r="K4909" i="68"/>
  <c r="J4909" i="68"/>
  <c r="L4909" i="68" s="1"/>
  <c r="A4909" i="68"/>
  <c r="K4908" i="68"/>
  <c r="J4908" i="68"/>
  <c r="A4908" i="68"/>
  <c r="L4907" i="68"/>
  <c r="K4907" i="68"/>
  <c r="J4907" i="68"/>
  <c r="A4907" i="68"/>
  <c r="K4906" i="68"/>
  <c r="L4906" i="68" s="1"/>
  <c r="J4906" i="68"/>
  <c r="A4906" i="68"/>
  <c r="K4905" i="68"/>
  <c r="J4905" i="68"/>
  <c r="L4905" i="68" s="1"/>
  <c r="A4905" i="68"/>
  <c r="K4904" i="68"/>
  <c r="L4904" i="68" s="1"/>
  <c r="J4904" i="68"/>
  <c r="A4904" i="68"/>
  <c r="K4903" i="68"/>
  <c r="J4903" i="68"/>
  <c r="L4903" i="68" s="1"/>
  <c r="A4903" i="68"/>
  <c r="K4902" i="68"/>
  <c r="J4902" i="68"/>
  <c r="A4902" i="68"/>
  <c r="K4901" i="68"/>
  <c r="J4901" i="68"/>
  <c r="L4901" i="68" s="1"/>
  <c r="A4901" i="68"/>
  <c r="K4900" i="68"/>
  <c r="J4900" i="68"/>
  <c r="A4900" i="68"/>
  <c r="L4899" i="68"/>
  <c r="K4899" i="68"/>
  <c r="J4899" i="68"/>
  <c r="A4899" i="68"/>
  <c r="K4898" i="68"/>
  <c r="L4898" i="68" s="1"/>
  <c r="J4898" i="68"/>
  <c r="A4898" i="68"/>
  <c r="K4897" i="68"/>
  <c r="J4897" i="68"/>
  <c r="L4897" i="68" s="1"/>
  <c r="A4897" i="68"/>
  <c r="K4896" i="68"/>
  <c r="L4896" i="68" s="1"/>
  <c r="J4896" i="68"/>
  <c r="A4896" i="68"/>
  <c r="K4895" i="68"/>
  <c r="J4895" i="68"/>
  <c r="L4895" i="68" s="1"/>
  <c r="A4895" i="68"/>
  <c r="K4894" i="68"/>
  <c r="J4894" i="68"/>
  <c r="A4894" i="68"/>
  <c r="K4893" i="68"/>
  <c r="J4893" i="68"/>
  <c r="L4893" i="68" s="1"/>
  <c r="A4893" i="68"/>
  <c r="K4892" i="68"/>
  <c r="J4892" i="68"/>
  <c r="L4892" i="68" s="1"/>
  <c r="A4892" i="68"/>
  <c r="L4891" i="68"/>
  <c r="K4891" i="68"/>
  <c r="J4891" i="68"/>
  <c r="A4891" i="68"/>
  <c r="K4890" i="68"/>
  <c r="L4890" i="68" s="1"/>
  <c r="J4890" i="68"/>
  <c r="A4890" i="68"/>
  <c r="K4889" i="68"/>
  <c r="J4889" i="68"/>
  <c r="L4889" i="68" s="1"/>
  <c r="A4889" i="68"/>
  <c r="K4888" i="68"/>
  <c r="L4888" i="68" s="1"/>
  <c r="J4888" i="68"/>
  <c r="A4888" i="68"/>
  <c r="K4887" i="68"/>
  <c r="J4887" i="68"/>
  <c r="L4887" i="68" s="1"/>
  <c r="A4887" i="68"/>
  <c r="K4886" i="68"/>
  <c r="J4886" i="68"/>
  <c r="A4886" i="68"/>
  <c r="K4885" i="68"/>
  <c r="J4885" i="68"/>
  <c r="L4885" i="68" s="1"/>
  <c r="A4885" i="68"/>
  <c r="K4884" i="68"/>
  <c r="J4884" i="68"/>
  <c r="L4884" i="68" s="1"/>
  <c r="A4884" i="68"/>
  <c r="L4883" i="68"/>
  <c r="K4883" i="68"/>
  <c r="J4883" i="68"/>
  <c r="A4883" i="68"/>
  <c r="K4882" i="68"/>
  <c r="L4882" i="68" s="1"/>
  <c r="J4882" i="68"/>
  <c r="A4882" i="68"/>
  <c r="K4881" i="68"/>
  <c r="J4881" i="68"/>
  <c r="L4881" i="68" s="1"/>
  <c r="A4881" i="68"/>
  <c r="K4880" i="68"/>
  <c r="L4880" i="68" s="1"/>
  <c r="J4880" i="68"/>
  <c r="A4880" i="68"/>
  <c r="K4879" i="68"/>
  <c r="J4879" i="68"/>
  <c r="L4879" i="68" s="1"/>
  <c r="A4879" i="68"/>
  <c r="K4878" i="68"/>
  <c r="J4878" i="68"/>
  <c r="A4878" i="68"/>
  <c r="K4877" i="68"/>
  <c r="J4877" i="68"/>
  <c r="L4877" i="68" s="1"/>
  <c r="A4877" i="68"/>
  <c r="K4876" i="68"/>
  <c r="J4876" i="68"/>
  <c r="L4876" i="68" s="1"/>
  <c r="A4876" i="68"/>
  <c r="K4875" i="68"/>
  <c r="J4875" i="68"/>
  <c r="L4875" i="68" s="1"/>
  <c r="A4875" i="68"/>
  <c r="K4874" i="68"/>
  <c r="L4874" i="68" s="1"/>
  <c r="J4874" i="68"/>
  <c r="A4874" i="68"/>
  <c r="L4873" i="68"/>
  <c r="K4873" i="68"/>
  <c r="J4873" i="68"/>
  <c r="A4873" i="68"/>
  <c r="K4872" i="68"/>
  <c r="L4872" i="68" s="1"/>
  <c r="J4872" i="68"/>
  <c r="A4872" i="68"/>
  <c r="K4871" i="68"/>
  <c r="J4871" i="68"/>
  <c r="L4871" i="68" s="1"/>
  <c r="A4871" i="68"/>
  <c r="K4870" i="68"/>
  <c r="J4870" i="68"/>
  <c r="A4870" i="68"/>
  <c r="K4869" i="68"/>
  <c r="J4869" i="68"/>
  <c r="L4869" i="68" s="1"/>
  <c r="A4869" i="68"/>
  <c r="K4868" i="68"/>
  <c r="J4868" i="68"/>
  <c r="L4868" i="68" s="1"/>
  <c r="A4868" i="68"/>
  <c r="K4867" i="68"/>
  <c r="J4867" i="68"/>
  <c r="L4867" i="68" s="1"/>
  <c r="A4867" i="68"/>
  <c r="K4866" i="68"/>
  <c r="L4866" i="68" s="1"/>
  <c r="J4866" i="68"/>
  <c r="A4866" i="68"/>
  <c r="K4865" i="68"/>
  <c r="J4865" i="68"/>
  <c r="L4865" i="68" s="1"/>
  <c r="A4865" i="68"/>
  <c r="K4864" i="68"/>
  <c r="L4864" i="68" s="1"/>
  <c r="J4864" i="68"/>
  <c r="A4864" i="68"/>
  <c r="K4863" i="68"/>
  <c r="J4863" i="68"/>
  <c r="L4863" i="68" s="1"/>
  <c r="A4863" i="68"/>
  <c r="K4862" i="68"/>
  <c r="J4862" i="68"/>
  <c r="A4862" i="68"/>
  <c r="K4861" i="68"/>
  <c r="J4861" i="68"/>
  <c r="L4861" i="68" s="1"/>
  <c r="A4861" i="68"/>
  <c r="K4860" i="68"/>
  <c r="J4860" i="68"/>
  <c r="L4860" i="68" s="1"/>
  <c r="A4860" i="68"/>
  <c r="L4859" i="68"/>
  <c r="K4859" i="68"/>
  <c r="J4859" i="68"/>
  <c r="A4859" i="68"/>
  <c r="K4858" i="68"/>
  <c r="L4858" i="68" s="1"/>
  <c r="J4858" i="68"/>
  <c r="A4858" i="68"/>
  <c r="K4857" i="68"/>
  <c r="J4857" i="68"/>
  <c r="L4857" i="68" s="1"/>
  <c r="A4857" i="68"/>
  <c r="K4856" i="68"/>
  <c r="L4856" i="68" s="1"/>
  <c r="J4856" i="68"/>
  <c r="A4856" i="68"/>
  <c r="K4855" i="68"/>
  <c r="J4855" i="68"/>
  <c r="L4855" i="68" s="1"/>
  <c r="A4855" i="68"/>
  <c r="K4854" i="68"/>
  <c r="J4854" i="68"/>
  <c r="A4854" i="68"/>
  <c r="K4853" i="68"/>
  <c r="J4853" i="68"/>
  <c r="L4853" i="68" s="1"/>
  <c r="A4853" i="68"/>
  <c r="K4852" i="68"/>
  <c r="J4852" i="68"/>
  <c r="L4852" i="68" s="1"/>
  <c r="A4852" i="68"/>
  <c r="L4851" i="68"/>
  <c r="K4851" i="68"/>
  <c r="J4851" i="68"/>
  <c r="A4851" i="68"/>
  <c r="K4850" i="68"/>
  <c r="L4850" i="68" s="1"/>
  <c r="J4850" i="68"/>
  <c r="A4850" i="68"/>
  <c r="K4849" i="68"/>
  <c r="J4849" i="68"/>
  <c r="L4849" i="68" s="1"/>
  <c r="A4849" i="68"/>
  <c r="K4848" i="68"/>
  <c r="L4848" i="68" s="1"/>
  <c r="J4848" i="68"/>
  <c r="A4848" i="68"/>
  <c r="K4847" i="68"/>
  <c r="J4847" i="68"/>
  <c r="L4847" i="68" s="1"/>
  <c r="A4847" i="68"/>
  <c r="K4846" i="68"/>
  <c r="J4846" i="68"/>
  <c r="A4846" i="68"/>
  <c r="K4845" i="68"/>
  <c r="J4845" i="68"/>
  <c r="L4845" i="68" s="1"/>
  <c r="A4845" i="68"/>
  <c r="K4844" i="68"/>
  <c r="J4844" i="68"/>
  <c r="L4844" i="68" s="1"/>
  <c r="A4844" i="68"/>
  <c r="K4843" i="68"/>
  <c r="L4843" i="68" s="1"/>
  <c r="J4843" i="68"/>
  <c r="A4843" i="68"/>
  <c r="K4842" i="68"/>
  <c r="L4842" i="68" s="1"/>
  <c r="J4842" i="68"/>
  <c r="A4842" i="68"/>
  <c r="K4841" i="68"/>
  <c r="J4841" i="68"/>
  <c r="L4841" i="68" s="1"/>
  <c r="A4841" i="68"/>
  <c r="L4840" i="68"/>
  <c r="K4840" i="68"/>
  <c r="J4840" i="68"/>
  <c r="A4840" i="68"/>
  <c r="K4839" i="68"/>
  <c r="J4839" i="68"/>
  <c r="L4839" i="68" s="1"/>
  <c r="A4839" i="68"/>
  <c r="K4838" i="68"/>
  <c r="J4838" i="68"/>
  <c r="A4838" i="68"/>
  <c r="L4837" i="68"/>
  <c r="K4837" i="68"/>
  <c r="J4837" i="68"/>
  <c r="A4837" i="68"/>
  <c r="K4836" i="68"/>
  <c r="J4836" i="68"/>
  <c r="L4836" i="68" s="1"/>
  <c r="A4836" i="68"/>
  <c r="K4835" i="68"/>
  <c r="L4835" i="68" s="1"/>
  <c r="J4835" i="68"/>
  <c r="A4835" i="68"/>
  <c r="K4834" i="68"/>
  <c r="L4834" i="68" s="1"/>
  <c r="J4834" i="68"/>
  <c r="A4834" i="68"/>
  <c r="L4833" i="68"/>
  <c r="K4833" i="68"/>
  <c r="J4833" i="68"/>
  <c r="A4833" i="68"/>
  <c r="L4832" i="68"/>
  <c r="K4832" i="68"/>
  <c r="J4832" i="68"/>
  <c r="A4832" i="68"/>
  <c r="K4831" i="68"/>
  <c r="J4831" i="68"/>
  <c r="L4831" i="68" s="1"/>
  <c r="A4831" i="68"/>
  <c r="K4830" i="68"/>
  <c r="J4830" i="68"/>
  <c r="A4830" i="68"/>
  <c r="K4829" i="68"/>
  <c r="J4829" i="68"/>
  <c r="L4829" i="68" s="1"/>
  <c r="A4829" i="68"/>
  <c r="K4828" i="68"/>
  <c r="J4828" i="68"/>
  <c r="L4828" i="68" s="1"/>
  <c r="A4828" i="68"/>
  <c r="K4827" i="68"/>
  <c r="L4827" i="68" s="1"/>
  <c r="J4827" i="68"/>
  <c r="A4827" i="68"/>
  <c r="K4826" i="68"/>
  <c r="L4826" i="68" s="1"/>
  <c r="J4826" i="68"/>
  <c r="A4826" i="68"/>
  <c r="K4825" i="68"/>
  <c r="J4825" i="68"/>
  <c r="L4825" i="68" s="1"/>
  <c r="A4825" i="68"/>
  <c r="L4824" i="68"/>
  <c r="K4824" i="68"/>
  <c r="J4824" i="68"/>
  <c r="A4824" i="68"/>
  <c r="K4823" i="68"/>
  <c r="J4823" i="68"/>
  <c r="L4823" i="68" s="1"/>
  <c r="A4823" i="68"/>
  <c r="K4822" i="68"/>
  <c r="J4822" i="68"/>
  <c r="L4822" i="68" s="1"/>
  <c r="A4822" i="68"/>
  <c r="L4821" i="68"/>
  <c r="K4821" i="68"/>
  <c r="J4821" i="68"/>
  <c r="A4821" i="68"/>
  <c r="K4820" i="68"/>
  <c r="J4820" i="68"/>
  <c r="A4820" i="68"/>
  <c r="K4819" i="68"/>
  <c r="L4819" i="68" s="1"/>
  <c r="J4819" i="68"/>
  <c r="A4819" i="68"/>
  <c r="K4818" i="68"/>
  <c r="L4818" i="68" s="1"/>
  <c r="J4818" i="68"/>
  <c r="A4818" i="68"/>
  <c r="K4817" i="68"/>
  <c r="J4817" i="68"/>
  <c r="L4817" i="68" s="1"/>
  <c r="A4817" i="68"/>
  <c r="L4816" i="68"/>
  <c r="K4816" i="68"/>
  <c r="J4816" i="68"/>
  <c r="A4816" i="68"/>
  <c r="L4815" i="68"/>
  <c r="K4815" i="68"/>
  <c r="J4815" i="68"/>
  <c r="A4815" i="68"/>
  <c r="L4814" i="68"/>
  <c r="K4814" i="68"/>
  <c r="J4814" i="68"/>
  <c r="A4814" i="68"/>
  <c r="K4813" i="68"/>
  <c r="J4813" i="68"/>
  <c r="L4813" i="68" s="1"/>
  <c r="A4813" i="68"/>
  <c r="K4812" i="68"/>
  <c r="J4812" i="68"/>
  <c r="A4812" i="68"/>
  <c r="K4811" i="68"/>
  <c r="L4811" i="68" s="1"/>
  <c r="J4811" i="68"/>
  <c r="A4811" i="68"/>
  <c r="K4810" i="68"/>
  <c r="L4810" i="68" s="1"/>
  <c r="J4810" i="68"/>
  <c r="A4810" i="68"/>
  <c r="K4809" i="68"/>
  <c r="J4809" i="68"/>
  <c r="L4809" i="68" s="1"/>
  <c r="A4809" i="68"/>
  <c r="K4808" i="68"/>
  <c r="J4808" i="68"/>
  <c r="L4808" i="68" s="1"/>
  <c r="A4808" i="68"/>
  <c r="K4807" i="68"/>
  <c r="J4807" i="68"/>
  <c r="L4807" i="68" s="1"/>
  <c r="A4807" i="68"/>
  <c r="L4806" i="68"/>
  <c r="K4806" i="68"/>
  <c r="J4806" i="68"/>
  <c r="A4806" i="68"/>
  <c r="L4805" i="68"/>
  <c r="K4805" i="68"/>
  <c r="J4805" i="68"/>
  <c r="A4805" i="68"/>
  <c r="K4804" i="68"/>
  <c r="J4804" i="68"/>
  <c r="A4804" i="68"/>
  <c r="K4803" i="68"/>
  <c r="L4803" i="68" s="1"/>
  <c r="J4803" i="68"/>
  <c r="A4803" i="68"/>
  <c r="K4802" i="68"/>
  <c r="L4802" i="68" s="1"/>
  <c r="J4802" i="68"/>
  <c r="A4802" i="68"/>
  <c r="K4801" i="68"/>
  <c r="J4801" i="68"/>
  <c r="L4801" i="68" s="1"/>
  <c r="A4801" i="68"/>
  <c r="L4800" i="68"/>
  <c r="K4800" i="68"/>
  <c r="J4800" i="68"/>
  <c r="A4800" i="68"/>
  <c r="K4799" i="68"/>
  <c r="J4799" i="68"/>
  <c r="L4799" i="68" s="1"/>
  <c r="A4799" i="68"/>
  <c r="L4798" i="68"/>
  <c r="K4798" i="68"/>
  <c r="J4798" i="68"/>
  <c r="A4798" i="68"/>
  <c r="L4797" i="68"/>
  <c r="K4797" i="68"/>
  <c r="J4797" i="68"/>
  <c r="A4797" i="68"/>
  <c r="K4796" i="68"/>
  <c r="J4796" i="68"/>
  <c r="A4796" i="68"/>
  <c r="K4795" i="68"/>
  <c r="J4795" i="68"/>
  <c r="A4795" i="68"/>
  <c r="K4794" i="68"/>
  <c r="L4794" i="68" s="1"/>
  <c r="J4794" i="68"/>
  <c r="A4794" i="68"/>
  <c r="K4793" i="68"/>
  <c r="J4793" i="68"/>
  <c r="L4793" i="68" s="1"/>
  <c r="A4793" i="68"/>
  <c r="L4792" i="68"/>
  <c r="K4792" i="68"/>
  <c r="J4792" i="68"/>
  <c r="A4792" i="68"/>
  <c r="L4791" i="68"/>
  <c r="K4791" i="68"/>
  <c r="J4791" i="68"/>
  <c r="A4791" i="68"/>
  <c r="K4790" i="68"/>
  <c r="J4790" i="68"/>
  <c r="L4790" i="68" s="1"/>
  <c r="A4790" i="68"/>
  <c r="L4789" i="68"/>
  <c r="K4789" i="68"/>
  <c r="J4789" i="68"/>
  <c r="A4789" i="68"/>
  <c r="K4788" i="68"/>
  <c r="J4788" i="68"/>
  <c r="A4788" i="68"/>
  <c r="K4787" i="68"/>
  <c r="J4787" i="68"/>
  <c r="A4787" i="68"/>
  <c r="K4786" i="68"/>
  <c r="L4786" i="68" s="1"/>
  <c r="J4786" i="68"/>
  <c r="A4786" i="68"/>
  <c r="K4785" i="68"/>
  <c r="L4785" i="68" s="1"/>
  <c r="J4785" i="68"/>
  <c r="A4785" i="68"/>
  <c r="L4784" i="68"/>
  <c r="K4784" i="68"/>
  <c r="J4784" i="68"/>
  <c r="A4784" i="68"/>
  <c r="L4783" i="68"/>
  <c r="K4783" i="68"/>
  <c r="J4783" i="68"/>
  <c r="A4783" i="68"/>
  <c r="L4782" i="68"/>
  <c r="K4782" i="68"/>
  <c r="J4782" i="68"/>
  <c r="A4782" i="68"/>
  <c r="K4781" i="68"/>
  <c r="J4781" i="68"/>
  <c r="L4781" i="68" s="1"/>
  <c r="A4781" i="68"/>
  <c r="K4780" i="68"/>
  <c r="J4780" i="68"/>
  <c r="A4780" i="68"/>
  <c r="K4779" i="68"/>
  <c r="J4779" i="68"/>
  <c r="A4779" i="68"/>
  <c r="K4778" i="68"/>
  <c r="L4778" i="68" s="1"/>
  <c r="J4778" i="68"/>
  <c r="A4778" i="68"/>
  <c r="K4777" i="68"/>
  <c r="L4777" i="68" s="1"/>
  <c r="J4777" i="68"/>
  <c r="A4777" i="68"/>
  <c r="K4776" i="68"/>
  <c r="J4776" i="68"/>
  <c r="L4776" i="68" s="1"/>
  <c r="A4776" i="68"/>
  <c r="K4775" i="68"/>
  <c r="J4775" i="68"/>
  <c r="L4775" i="68" s="1"/>
  <c r="A4775" i="68"/>
  <c r="L4774" i="68"/>
  <c r="K4774" i="68"/>
  <c r="J4774" i="68"/>
  <c r="A4774" i="68"/>
  <c r="L4773" i="68"/>
  <c r="K4773" i="68"/>
  <c r="J4773" i="68"/>
  <c r="A4773" i="68"/>
  <c r="K4772" i="68"/>
  <c r="J4772" i="68"/>
  <c r="A4772" i="68"/>
  <c r="K4771" i="68"/>
  <c r="J4771" i="68"/>
  <c r="A4771" i="68"/>
  <c r="K4770" i="68"/>
  <c r="L4770" i="68" s="1"/>
  <c r="J4770" i="68"/>
  <c r="A4770" i="68"/>
  <c r="K4769" i="68"/>
  <c r="L4769" i="68" s="1"/>
  <c r="J4769" i="68"/>
  <c r="A4769" i="68"/>
  <c r="L4768" i="68"/>
  <c r="K4768" i="68"/>
  <c r="J4768" i="68"/>
  <c r="A4768" i="68"/>
  <c r="K4767" i="68"/>
  <c r="J4767" i="68"/>
  <c r="L4767" i="68" s="1"/>
  <c r="A4767" i="68"/>
  <c r="L4766" i="68"/>
  <c r="K4766" i="68"/>
  <c r="J4766" i="68"/>
  <c r="A4766" i="68"/>
  <c r="L4765" i="68"/>
  <c r="K4765" i="68"/>
  <c r="J4765" i="68"/>
  <c r="A4765" i="68"/>
  <c r="K4764" i="68"/>
  <c r="J4764" i="68"/>
  <c r="A4764" i="68"/>
  <c r="K4763" i="68"/>
  <c r="J4763" i="68"/>
  <c r="A4763" i="68"/>
  <c r="K4762" i="68"/>
  <c r="L4762" i="68" s="1"/>
  <c r="J4762" i="68"/>
  <c r="A4762" i="68"/>
  <c r="K4761" i="68"/>
  <c r="L4761" i="68" s="1"/>
  <c r="J4761" i="68"/>
  <c r="A4761" i="68"/>
  <c r="L4760" i="68"/>
  <c r="K4760" i="68"/>
  <c r="J4760" i="68"/>
  <c r="A4760" i="68"/>
  <c r="L4759" i="68"/>
  <c r="K4759" i="68"/>
  <c r="J4759" i="68"/>
  <c r="A4759" i="68"/>
  <c r="K4758" i="68"/>
  <c r="J4758" i="68"/>
  <c r="L4758" i="68" s="1"/>
  <c r="A4758" i="68"/>
  <c r="L4757" i="68"/>
  <c r="K4757" i="68"/>
  <c r="J4757" i="68"/>
  <c r="A4757" i="68"/>
  <c r="K4756" i="68"/>
  <c r="J4756" i="68"/>
  <c r="A4756" i="68"/>
  <c r="K4755" i="68"/>
  <c r="J4755" i="68"/>
  <c r="A4755" i="68"/>
  <c r="K4754" i="68"/>
  <c r="L4754" i="68" s="1"/>
  <c r="J4754" i="68"/>
  <c r="A4754" i="68"/>
  <c r="K4753" i="68"/>
  <c r="L4753" i="68" s="1"/>
  <c r="J4753" i="68"/>
  <c r="A4753" i="68"/>
  <c r="L4752" i="68"/>
  <c r="K4752" i="68"/>
  <c r="J4752" i="68"/>
  <c r="A4752" i="68"/>
  <c r="L4751" i="68"/>
  <c r="K4751" i="68"/>
  <c r="J4751" i="68"/>
  <c r="A4751" i="68"/>
  <c r="K4750" i="68"/>
  <c r="J4750" i="68"/>
  <c r="L4750" i="68" s="1"/>
  <c r="A4750" i="68"/>
  <c r="L4749" i="68"/>
  <c r="K4749" i="68"/>
  <c r="J4749" i="68"/>
  <c r="A4749" i="68"/>
  <c r="K4748" i="68"/>
  <c r="J4748" i="68"/>
  <c r="A4748" i="68"/>
  <c r="K4747" i="68"/>
  <c r="J4747" i="68"/>
  <c r="A4747" i="68"/>
  <c r="K4746" i="68"/>
  <c r="L4746" i="68" s="1"/>
  <c r="J4746" i="68"/>
  <c r="A4746" i="68"/>
  <c r="K4745" i="68"/>
  <c r="L4745" i="68" s="1"/>
  <c r="J4745" i="68"/>
  <c r="A4745" i="68"/>
  <c r="K4744" i="68"/>
  <c r="J4744" i="68"/>
  <c r="L4744" i="68" s="1"/>
  <c r="A4744" i="68"/>
  <c r="K4743" i="68"/>
  <c r="J4743" i="68"/>
  <c r="L4743" i="68" s="1"/>
  <c r="A4743" i="68"/>
  <c r="L4742" i="68"/>
  <c r="K4742" i="68"/>
  <c r="J4742" i="68"/>
  <c r="A4742" i="68"/>
  <c r="K4741" i="68"/>
  <c r="J4741" i="68"/>
  <c r="L4741" i="68" s="1"/>
  <c r="A4741" i="68"/>
  <c r="K4740" i="68"/>
  <c r="J4740" i="68"/>
  <c r="A4740" i="68"/>
  <c r="K4739" i="68"/>
  <c r="J4739" i="68"/>
  <c r="A4739" i="68"/>
  <c r="K4738" i="68"/>
  <c r="L4738" i="68" s="1"/>
  <c r="J4738" i="68"/>
  <c r="A4738" i="68"/>
  <c r="L4737" i="68"/>
  <c r="K4737" i="68"/>
  <c r="J4737" i="68"/>
  <c r="A4737" i="68"/>
  <c r="K4736" i="68"/>
  <c r="J4736" i="68"/>
  <c r="L4736" i="68" s="1"/>
  <c r="A4736" i="68"/>
  <c r="L4735" i="68"/>
  <c r="K4735" i="68"/>
  <c r="J4735" i="68"/>
  <c r="A4735" i="68"/>
  <c r="K4734" i="68"/>
  <c r="J4734" i="68"/>
  <c r="L4734" i="68" s="1"/>
  <c r="A4734" i="68"/>
  <c r="K4733" i="68"/>
  <c r="J4733" i="68"/>
  <c r="L4733" i="68" s="1"/>
  <c r="A4733" i="68"/>
  <c r="K4732" i="68"/>
  <c r="L4732" i="68" s="1"/>
  <c r="J4732" i="68"/>
  <c r="A4732" i="68"/>
  <c r="K4731" i="68"/>
  <c r="J4731" i="68"/>
  <c r="L4731" i="68" s="1"/>
  <c r="A4731" i="68"/>
  <c r="K4730" i="68"/>
  <c r="L4730" i="68" s="1"/>
  <c r="J4730" i="68"/>
  <c r="A4730" i="68"/>
  <c r="L4729" i="68"/>
  <c r="K4729" i="68"/>
  <c r="J4729" i="68"/>
  <c r="A4729" i="68"/>
  <c r="K4728" i="68"/>
  <c r="J4728" i="68"/>
  <c r="L4728" i="68" s="1"/>
  <c r="A4728" i="68"/>
  <c r="L4727" i="68"/>
  <c r="K4727" i="68"/>
  <c r="J4727" i="68"/>
  <c r="A4727" i="68"/>
  <c r="K4726" i="68"/>
  <c r="J4726" i="68"/>
  <c r="L4726" i="68" s="1"/>
  <c r="A4726" i="68"/>
  <c r="K4725" i="68"/>
  <c r="J4725" i="68"/>
  <c r="L4725" i="68" s="1"/>
  <c r="A4725" i="68"/>
  <c r="K4724" i="68"/>
  <c r="L4724" i="68" s="1"/>
  <c r="J4724" i="68"/>
  <c r="A4724" i="68"/>
  <c r="K4723" i="68"/>
  <c r="J4723" i="68"/>
  <c r="L4723" i="68" s="1"/>
  <c r="A4723" i="68"/>
  <c r="K4722" i="68"/>
  <c r="L4722" i="68" s="1"/>
  <c r="J4722" i="68"/>
  <c r="A4722" i="68"/>
  <c r="L4721" i="68"/>
  <c r="K4721" i="68"/>
  <c r="J4721" i="68"/>
  <c r="A4721" i="68"/>
  <c r="K4720" i="68"/>
  <c r="J4720" i="68"/>
  <c r="L4720" i="68" s="1"/>
  <c r="A4720" i="68"/>
  <c r="K4719" i="68"/>
  <c r="J4719" i="68"/>
  <c r="L4719" i="68" s="1"/>
  <c r="A4719" i="68"/>
  <c r="K4718" i="68"/>
  <c r="J4718" i="68"/>
  <c r="L4718" i="68" s="1"/>
  <c r="A4718" i="68"/>
  <c r="K4717" i="68"/>
  <c r="J4717" i="68"/>
  <c r="L4717" i="68" s="1"/>
  <c r="A4717" i="68"/>
  <c r="K4716" i="68"/>
  <c r="L4716" i="68" s="1"/>
  <c r="J4716" i="68"/>
  <c r="A4716" i="68"/>
  <c r="K4715" i="68"/>
  <c r="J4715" i="68"/>
  <c r="L4715" i="68" s="1"/>
  <c r="A4715" i="68"/>
  <c r="K4714" i="68"/>
  <c r="L4714" i="68" s="1"/>
  <c r="J4714" i="68"/>
  <c r="A4714" i="68"/>
  <c r="L4713" i="68"/>
  <c r="K4713" i="68"/>
  <c r="J4713" i="68"/>
  <c r="A4713" i="68"/>
  <c r="K4712" i="68"/>
  <c r="J4712" i="68"/>
  <c r="L4712" i="68" s="1"/>
  <c r="A4712" i="68"/>
  <c r="K4711" i="68"/>
  <c r="J4711" i="68"/>
  <c r="L4711" i="68" s="1"/>
  <c r="A4711" i="68"/>
  <c r="K4710" i="68"/>
  <c r="J4710" i="68"/>
  <c r="L4710" i="68" s="1"/>
  <c r="A4710" i="68"/>
  <c r="K4709" i="68"/>
  <c r="J4709" i="68"/>
  <c r="L4709" i="68" s="1"/>
  <c r="A4709" i="68"/>
  <c r="K4708" i="68"/>
  <c r="L4708" i="68" s="1"/>
  <c r="J4708" i="68"/>
  <c r="A4708" i="68"/>
  <c r="K4707" i="68"/>
  <c r="J4707" i="68"/>
  <c r="L4707" i="68" s="1"/>
  <c r="A4707" i="68"/>
  <c r="K4706" i="68"/>
  <c r="L4706" i="68" s="1"/>
  <c r="J4706" i="68"/>
  <c r="A4706" i="68"/>
  <c r="L4705" i="68"/>
  <c r="K4705" i="68"/>
  <c r="J4705" i="68"/>
  <c r="A4705" i="68"/>
  <c r="K4704" i="68"/>
  <c r="J4704" i="68"/>
  <c r="A4704" i="68"/>
  <c r="K4703" i="68"/>
  <c r="J4703" i="68"/>
  <c r="L4703" i="68" s="1"/>
  <c r="A4703" i="68"/>
  <c r="K4702" i="68"/>
  <c r="J4702" i="68"/>
  <c r="A4702" i="68"/>
  <c r="K4701" i="68"/>
  <c r="J4701" i="68"/>
  <c r="L4701" i="68" s="1"/>
  <c r="A4701" i="68"/>
  <c r="K4700" i="68"/>
  <c r="L4700" i="68" s="1"/>
  <c r="J4700" i="68"/>
  <c r="A4700" i="68"/>
  <c r="K4699" i="68"/>
  <c r="J4699" i="68"/>
  <c r="L4699" i="68" s="1"/>
  <c r="A4699" i="68"/>
  <c r="K4698" i="68"/>
  <c r="L4698" i="68" s="1"/>
  <c r="J4698" i="68"/>
  <c r="A4698" i="68"/>
  <c r="L4697" i="68"/>
  <c r="K4697" i="68"/>
  <c r="J4697" i="68"/>
  <c r="A4697" i="68"/>
  <c r="K4696" i="68"/>
  <c r="J4696" i="68"/>
  <c r="A4696" i="68"/>
  <c r="K4695" i="68"/>
  <c r="J4695" i="68"/>
  <c r="L4695" i="68" s="1"/>
  <c r="A4695" i="68"/>
  <c r="K4694" i="68"/>
  <c r="J4694" i="68"/>
  <c r="A4694" i="68"/>
  <c r="K4693" i="68"/>
  <c r="J4693" i="68"/>
  <c r="L4693" i="68" s="1"/>
  <c r="A4693" i="68"/>
  <c r="K4692" i="68"/>
  <c r="L4692" i="68" s="1"/>
  <c r="J4692" i="68"/>
  <c r="A4692" i="68"/>
  <c r="K4691" i="68"/>
  <c r="J4691" i="68"/>
  <c r="L4691" i="68" s="1"/>
  <c r="A4691" i="68"/>
  <c r="K4690" i="68"/>
  <c r="L4690" i="68" s="1"/>
  <c r="J4690" i="68"/>
  <c r="A4690" i="68"/>
  <c r="L4689" i="68"/>
  <c r="K4689" i="68"/>
  <c r="J4689" i="68"/>
  <c r="A4689" i="68"/>
  <c r="K4688" i="68"/>
  <c r="J4688" i="68"/>
  <c r="A4688" i="68"/>
  <c r="K4687" i="68"/>
  <c r="J4687" i="68"/>
  <c r="L4687" i="68" s="1"/>
  <c r="A4687" i="68"/>
  <c r="K4686" i="68"/>
  <c r="J4686" i="68"/>
  <c r="A4686" i="68"/>
  <c r="K4685" i="68"/>
  <c r="J4685" i="68"/>
  <c r="L4685" i="68" s="1"/>
  <c r="A4685" i="68"/>
  <c r="K4684" i="68"/>
  <c r="L4684" i="68" s="1"/>
  <c r="J4684" i="68"/>
  <c r="A4684" i="68"/>
  <c r="K4683" i="68"/>
  <c r="J4683" i="68"/>
  <c r="L4683" i="68" s="1"/>
  <c r="A4683" i="68"/>
  <c r="K4682" i="68"/>
  <c r="L4682" i="68" s="1"/>
  <c r="J4682" i="68"/>
  <c r="A4682" i="68"/>
  <c r="L4681" i="68"/>
  <c r="K4681" i="68"/>
  <c r="J4681" i="68"/>
  <c r="A4681" i="68"/>
  <c r="K4680" i="68"/>
  <c r="J4680" i="68"/>
  <c r="A4680" i="68"/>
  <c r="L4679" i="68"/>
  <c r="K4679" i="68"/>
  <c r="J4679" i="68"/>
  <c r="A4679" i="68"/>
  <c r="K4678" i="68"/>
  <c r="J4678" i="68"/>
  <c r="A4678" i="68"/>
  <c r="K4677" i="68"/>
  <c r="J4677" i="68"/>
  <c r="L4677" i="68" s="1"/>
  <c r="A4677" i="68"/>
  <c r="K4676" i="68"/>
  <c r="L4676" i="68" s="1"/>
  <c r="J4676" i="68"/>
  <c r="A4676" i="68"/>
  <c r="K4675" i="68"/>
  <c r="J4675" i="68"/>
  <c r="L4675" i="68" s="1"/>
  <c r="A4675" i="68"/>
  <c r="K4674" i="68"/>
  <c r="L4674" i="68" s="1"/>
  <c r="J4674" i="68"/>
  <c r="A4674" i="68"/>
  <c r="L4673" i="68"/>
  <c r="K4673" i="68"/>
  <c r="J4673" i="68"/>
  <c r="A4673" i="68"/>
  <c r="K4672" i="68"/>
  <c r="J4672" i="68"/>
  <c r="A4672" i="68"/>
  <c r="L4671" i="68"/>
  <c r="K4671" i="68"/>
  <c r="J4671" i="68"/>
  <c r="A4671" i="68"/>
  <c r="K4670" i="68"/>
  <c r="J4670" i="68"/>
  <c r="A4670" i="68"/>
  <c r="K4669" i="68"/>
  <c r="J4669" i="68"/>
  <c r="L4669" i="68" s="1"/>
  <c r="A4669" i="68"/>
  <c r="K4668" i="68"/>
  <c r="L4668" i="68" s="1"/>
  <c r="J4668" i="68"/>
  <c r="A4668" i="68"/>
  <c r="K4667" i="68"/>
  <c r="J4667" i="68"/>
  <c r="L4667" i="68" s="1"/>
  <c r="A4667" i="68"/>
  <c r="K4666" i="68"/>
  <c r="L4666" i="68" s="1"/>
  <c r="J4666" i="68"/>
  <c r="A4666" i="68"/>
  <c r="L4665" i="68"/>
  <c r="K4665" i="68"/>
  <c r="J4665" i="68"/>
  <c r="A4665" i="68"/>
  <c r="K4664" i="68"/>
  <c r="J4664" i="68"/>
  <c r="A4664" i="68"/>
  <c r="L4663" i="68"/>
  <c r="K4663" i="68"/>
  <c r="J4663" i="68"/>
  <c r="A4663" i="68"/>
  <c r="K4662" i="68"/>
  <c r="J4662" i="68"/>
  <c r="A4662" i="68"/>
  <c r="K4661" i="68"/>
  <c r="J4661" i="68"/>
  <c r="L4661" i="68" s="1"/>
  <c r="A4661" i="68"/>
  <c r="K4660" i="68"/>
  <c r="L4660" i="68" s="1"/>
  <c r="J4660" i="68"/>
  <c r="A4660" i="68"/>
  <c r="K4659" i="68"/>
  <c r="J4659" i="68"/>
  <c r="L4659" i="68" s="1"/>
  <c r="A4659" i="68"/>
  <c r="K4658" i="68"/>
  <c r="L4658" i="68" s="1"/>
  <c r="J4658" i="68"/>
  <c r="A4658" i="68"/>
  <c r="L4657" i="68"/>
  <c r="K4657" i="68"/>
  <c r="J4657" i="68"/>
  <c r="A4657" i="68"/>
  <c r="K4656" i="68"/>
  <c r="J4656" i="68"/>
  <c r="A4656" i="68"/>
  <c r="L4655" i="68"/>
  <c r="K4655" i="68"/>
  <c r="J4655" i="68"/>
  <c r="A4655" i="68"/>
  <c r="K4654" i="68"/>
  <c r="J4654" i="68"/>
  <c r="A4654" i="68"/>
  <c r="K4653" i="68"/>
  <c r="J4653" i="68"/>
  <c r="L4653" i="68" s="1"/>
  <c r="A4653" i="68"/>
  <c r="K4652" i="68"/>
  <c r="L4652" i="68" s="1"/>
  <c r="J4652" i="68"/>
  <c r="A4652" i="68"/>
  <c r="K4651" i="68"/>
  <c r="J4651" i="68"/>
  <c r="L4651" i="68" s="1"/>
  <c r="A4651" i="68"/>
  <c r="K4650" i="68"/>
  <c r="L4650" i="68" s="1"/>
  <c r="J4650" i="68"/>
  <c r="A4650" i="68"/>
  <c r="L4649" i="68"/>
  <c r="K4649" i="68"/>
  <c r="J4649" i="68"/>
  <c r="A4649" i="68"/>
  <c r="K4648" i="68"/>
  <c r="J4648" i="68"/>
  <c r="A4648" i="68"/>
  <c r="L4647" i="68"/>
  <c r="K4647" i="68"/>
  <c r="J4647" i="68"/>
  <c r="A4647" i="68"/>
  <c r="K4646" i="68"/>
  <c r="J4646" i="68"/>
  <c r="A4646" i="68"/>
  <c r="K4645" i="68"/>
  <c r="J4645" i="68"/>
  <c r="L4645" i="68" s="1"/>
  <c r="A4645" i="68"/>
  <c r="K4644" i="68"/>
  <c r="L4644" i="68" s="1"/>
  <c r="J4644" i="68"/>
  <c r="A4644" i="68"/>
  <c r="K4643" i="68"/>
  <c r="J4643" i="68"/>
  <c r="L4643" i="68" s="1"/>
  <c r="A4643" i="68"/>
  <c r="K4642" i="68"/>
  <c r="L4642" i="68" s="1"/>
  <c r="J4642" i="68"/>
  <c r="A4642" i="68"/>
  <c r="L4641" i="68"/>
  <c r="K4641" i="68"/>
  <c r="J4641" i="68"/>
  <c r="A4641" i="68"/>
  <c r="K4640" i="68"/>
  <c r="J4640" i="68"/>
  <c r="A4640" i="68"/>
  <c r="L4639" i="68"/>
  <c r="K4639" i="68"/>
  <c r="J4639" i="68"/>
  <c r="A4639" i="68"/>
  <c r="K4638" i="68"/>
  <c r="J4638" i="68"/>
  <c r="A4638" i="68"/>
  <c r="K4637" i="68"/>
  <c r="J4637" i="68"/>
  <c r="L4637" i="68" s="1"/>
  <c r="A4637" i="68"/>
  <c r="K4636" i="68"/>
  <c r="L4636" i="68" s="1"/>
  <c r="J4636" i="68"/>
  <c r="A4636" i="68"/>
  <c r="K4635" i="68"/>
  <c r="J4635" i="68"/>
  <c r="L4635" i="68" s="1"/>
  <c r="A4635" i="68"/>
  <c r="K4634" i="68"/>
  <c r="L4634" i="68" s="1"/>
  <c r="J4634" i="68"/>
  <c r="A4634" i="68"/>
  <c r="L4633" i="68"/>
  <c r="K4633" i="68"/>
  <c r="J4633" i="68"/>
  <c r="A4633" i="68"/>
  <c r="K4632" i="68"/>
  <c r="J4632" i="68"/>
  <c r="A4632" i="68"/>
  <c r="L4631" i="68"/>
  <c r="K4631" i="68"/>
  <c r="J4631" i="68"/>
  <c r="A4631" i="68"/>
  <c r="K4630" i="68"/>
  <c r="J4630" i="68"/>
  <c r="A4630" i="68"/>
  <c r="K4629" i="68"/>
  <c r="J4629" i="68"/>
  <c r="L4629" i="68" s="1"/>
  <c r="A4629" i="68"/>
  <c r="K4628" i="68"/>
  <c r="L4628" i="68" s="1"/>
  <c r="J4628" i="68"/>
  <c r="A4628" i="68"/>
  <c r="K4627" i="68"/>
  <c r="J4627" i="68"/>
  <c r="L4627" i="68" s="1"/>
  <c r="A4627" i="68"/>
  <c r="K4626" i="68"/>
  <c r="L4626" i="68" s="1"/>
  <c r="J4626" i="68"/>
  <c r="A4626" i="68"/>
  <c r="L4625" i="68"/>
  <c r="K4625" i="68"/>
  <c r="J4625" i="68"/>
  <c r="A4625" i="68"/>
  <c r="K4624" i="68"/>
  <c r="J4624" i="68"/>
  <c r="A4624" i="68"/>
  <c r="L4623" i="68"/>
  <c r="K4623" i="68"/>
  <c r="J4623" i="68"/>
  <c r="A4623" i="68"/>
  <c r="K4622" i="68"/>
  <c r="J4622" i="68"/>
  <c r="A4622" i="68"/>
  <c r="K4621" i="68"/>
  <c r="J4621" i="68"/>
  <c r="L4621" i="68" s="1"/>
  <c r="A4621" i="68"/>
  <c r="K4620" i="68"/>
  <c r="L4620" i="68" s="1"/>
  <c r="J4620" i="68"/>
  <c r="A4620" i="68"/>
  <c r="K4619" i="68"/>
  <c r="J4619" i="68"/>
  <c r="L4619" i="68" s="1"/>
  <c r="A4619" i="68"/>
  <c r="K4618" i="68"/>
  <c r="L4618" i="68" s="1"/>
  <c r="J4618" i="68"/>
  <c r="A4618" i="68"/>
  <c r="L4617" i="68"/>
  <c r="K4617" i="68"/>
  <c r="J4617" i="68"/>
  <c r="A4617" i="68"/>
  <c r="K4616" i="68"/>
  <c r="J4616" i="68"/>
  <c r="A4616" i="68"/>
  <c r="L4615" i="68"/>
  <c r="K4615" i="68"/>
  <c r="J4615" i="68"/>
  <c r="A4615" i="68"/>
  <c r="K4614" i="68"/>
  <c r="J4614" i="68"/>
  <c r="A4614" i="68"/>
  <c r="K4613" i="68"/>
  <c r="J4613" i="68"/>
  <c r="L4613" i="68" s="1"/>
  <c r="A4613" i="68"/>
  <c r="K4612" i="68"/>
  <c r="L4612" i="68" s="1"/>
  <c r="J4612" i="68"/>
  <c r="A4612" i="68"/>
  <c r="K4611" i="68"/>
  <c r="J4611" i="68"/>
  <c r="L4611" i="68" s="1"/>
  <c r="A4611" i="68"/>
  <c r="K4610" i="68"/>
  <c r="L4610" i="68" s="1"/>
  <c r="J4610" i="68"/>
  <c r="A4610" i="68"/>
  <c r="L4609" i="68"/>
  <c r="K4609" i="68"/>
  <c r="J4609" i="68"/>
  <c r="A4609" i="68"/>
  <c r="K4608" i="68"/>
  <c r="J4608" i="68"/>
  <c r="A4608" i="68"/>
  <c r="L4607" i="68"/>
  <c r="K4607" i="68"/>
  <c r="J4607" i="68"/>
  <c r="A4607" i="68"/>
  <c r="K4606" i="68"/>
  <c r="J4606" i="68"/>
  <c r="A4606" i="68"/>
  <c r="K4605" i="68"/>
  <c r="J4605" i="68"/>
  <c r="L4605" i="68" s="1"/>
  <c r="A4605" i="68"/>
  <c r="K4604" i="68"/>
  <c r="L4604" i="68" s="1"/>
  <c r="J4604" i="68"/>
  <c r="A4604" i="68"/>
  <c r="K4603" i="68"/>
  <c r="J4603" i="68"/>
  <c r="L4603" i="68" s="1"/>
  <c r="A4603" i="68"/>
  <c r="K4602" i="68"/>
  <c r="L4602" i="68" s="1"/>
  <c r="J4602" i="68"/>
  <c r="A4602" i="68"/>
  <c r="L4601" i="68"/>
  <c r="K4601" i="68"/>
  <c r="J4601" i="68"/>
  <c r="A4601" i="68"/>
  <c r="K4600" i="68"/>
  <c r="J4600" i="68"/>
  <c r="A4600" i="68"/>
  <c r="L4599" i="68"/>
  <c r="K4599" i="68"/>
  <c r="J4599" i="68"/>
  <c r="A4599" i="68"/>
  <c r="K4598" i="68"/>
  <c r="J4598" i="68"/>
  <c r="A4598" i="68"/>
  <c r="K4597" i="68"/>
  <c r="J4597" i="68"/>
  <c r="L4597" i="68" s="1"/>
  <c r="A4597" i="68"/>
  <c r="K4596" i="68"/>
  <c r="L4596" i="68" s="1"/>
  <c r="J4596" i="68"/>
  <c r="A4596" i="68"/>
  <c r="K4595" i="68"/>
  <c r="J4595" i="68"/>
  <c r="L4595" i="68" s="1"/>
  <c r="A4595" i="68"/>
  <c r="K4594" i="68"/>
  <c r="L4594" i="68" s="1"/>
  <c r="J4594" i="68"/>
  <c r="A4594" i="68"/>
  <c r="L4593" i="68"/>
  <c r="K4593" i="68"/>
  <c r="J4593" i="68"/>
  <c r="A4593" i="68"/>
  <c r="K4592" i="68"/>
  <c r="J4592" i="68"/>
  <c r="A4592" i="68"/>
  <c r="L4591" i="68"/>
  <c r="K4591" i="68"/>
  <c r="J4591" i="68"/>
  <c r="A4591" i="68"/>
  <c r="K4590" i="68"/>
  <c r="J4590" i="68"/>
  <c r="A4590" i="68"/>
  <c r="K4589" i="68"/>
  <c r="J4589" i="68"/>
  <c r="L4589" i="68" s="1"/>
  <c r="A4589" i="68"/>
  <c r="K4588" i="68"/>
  <c r="L4588" i="68" s="1"/>
  <c r="J4588" i="68"/>
  <c r="A4588" i="68"/>
  <c r="K4587" i="68"/>
  <c r="J4587" i="68"/>
  <c r="L4587" i="68" s="1"/>
  <c r="A4587" i="68"/>
  <c r="K4586" i="68"/>
  <c r="L4586" i="68" s="1"/>
  <c r="J4586" i="68"/>
  <c r="A4586" i="68"/>
  <c r="L4585" i="68"/>
  <c r="K4585" i="68"/>
  <c r="J4585" i="68"/>
  <c r="A4585" i="68"/>
  <c r="K4584" i="68"/>
  <c r="J4584" i="68"/>
  <c r="A4584" i="68"/>
  <c r="L4583" i="68"/>
  <c r="K4583" i="68"/>
  <c r="J4583" i="68"/>
  <c r="A4583" i="68"/>
  <c r="K4582" i="68"/>
  <c r="J4582" i="68"/>
  <c r="A4582" i="68"/>
  <c r="K4581" i="68"/>
  <c r="J4581" i="68"/>
  <c r="L4581" i="68" s="1"/>
  <c r="A4581" i="68"/>
  <c r="K4580" i="68"/>
  <c r="L4580" i="68" s="1"/>
  <c r="J4580" i="68"/>
  <c r="A4580" i="68"/>
  <c r="K4579" i="68"/>
  <c r="J4579" i="68"/>
  <c r="L4579" i="68" s="1"/>
  <c r="A4579" i="68"/>
  <c r="K4578" i="68"/>
  <c r="L4578" i="68" s="1"/>
  <c r="J4578" i="68"/>
  <c r="A4578" i="68"/>
  <c r="L4577" i="68"/>
  <c r="K4577" i="68"/>
  <c r="J4577" i="68"/>
  <c r="A4577" i="68"/>
  <c r="K4576" i="68"/>
  <c r="J4576" i="68"/>
  <c r="A4576" i="68"/>
  <c r="L4575" i="68"/>
  <c r="K4575" i="68"/>
  <c r="J4575" i="68"/>
  <c r="A4575" i="68"/>
  <c r="K4574" i="68"/>
  <c r="J4574" i="68"/>
  <c r="A4574" i="68"/>
  <c r="K4573" i="68"/>
  <c r="J4573" i="68"/>
  <c r="L4573" i="68" s="1"/>
  <c r="A4573" i="68"/>
  <c r="K4572" i="68"/>
  <c r="L4572" i="68" s="1"/>
  <c r="J4572" i="68"/>
  <c r="A4572" i="68"/>
  <c r="K4571" i="68"/>
  <c r="J4571" i="68"/>
  <c r="L4571" i="68" s="1"/>
  <c r="A4571" i="68"/>
  <c r="K4570" i="68"/>
  <c r="L4570" i="68" s="1"/>
  <c r="J4570" i="68"/>
  <c r="A4570" i="68"/>
  <c r="L4569" i="68"/>
  <c r="K4569" i="68"/>
  <c r="J4569" i="68"/>
  <c r="A4569" i="68"/>
  <c r="K4568" i="68"/>
  <c r="J4568" i="68"/>
  <c r="A4568" i="68"/>
  <c r="L4567" i="68"/>
  <c r="K4567" i="68"/>
  <c r="J4567" i="68"/>
  <c r="A4567" i="68"/>
  <c r="K4566" i="68"/>
  <c r="J4566" i="68"/>
  <c r="A4566" i="68"/>
  <c r="K4565" i="68"/>
  <c r="J4565" i="68"/>
  <c r="L4565" i="68" s="1"/>
  <c r="A4565" i="68"/>
  <c r="K4564" i="68"/>
  <c r="L4564" i="68" s="1"/>
  <c r="J4564" i="68"/>
  <c r="A4564" i="68"/>
  <c r="L4563" i="68"/>
  <c r="K4563" i="68"/>
  <c r="J4563" i="68"/>
  <c r="A4563" i="68"/>
  <c r="K4562" i="68"/>
  <c r="L4562" i="68" s="1"/>
  <c r="J4562" i="68"/>
  <c r="A4562" i="68"/>
  <c r="L4561" i="68"/>
  <c r="K4561" i="68"/>
  <c r="J4561" i="68"/>
  <c r="A4561" i="68"/>
  <c r="K4560" i="68"/>
  <c r="J4560" i="68"/>
  <c r="A4560" i="68"/>
  <c r="L4559" i="68"/>
  <c r="K4559" i="68"/>
  <c r="J4559" i="68"/>
  <c r="A4559" i="68"/>
  <c r="K4558" i="68"/>
  <c r="J4558" i="68"/>
  <c r="A4558" i="68"/>
  <c r="K4557" i="68"/>
  <c r="J4557" i="68"/>
  <c r="L4557" i="68" s="1"/>
  <c r="A4557" i="68"/>
  <c r="K4556" i="68"/>
  <c r="L4556" i="68" s="1"/>
  <c r="J4556" i="68"/>
  <c r="A4556" i="68"/>
  <c r="L4555" i="68"/>
  <c r="K4555" i="68"/>
  <c r="J4555" i="68"/>
  <c r="A4555" i="68"/>
  <c r="K4554" i="68"/>
  <c r="L4554" i="68" s="1"/>
  <c r="J4554" i="68"/>
  <c r="A4554" i="68"/>
  <c r="L4553" i="68"/>
  <c r="K4553" i="68"/>
  <c r="J4553" i="68"/>
  <c r="A4553" i="68"/>
  <c r="K4552" i="68"/>
  <c r="J4552" i="68"/>
  <c r="A4552" i="68"/>
  <c r="L4551" i="68"/>
  <c r="K4551" i="68"/>
  <c r="J4551" i="68"/>
  <c r="A4551" i="68"/>
  <c r="K4550" i="68"/>
  <c r="J4550" i="68"/>
  <c r="A4550" i="68"/>
  <c r="K4549" i="68"/>
  <c r="J4549" i="68"/>
  <c r="L4549" i="68" s="1"/>
  <c r="A4549" i="68"/>
  <c r="K4548" i="68"/>
  <c r="L4548" i="68" s="1"/>
  <c r="J4548" i="68"/>
  <c r="A4548" i="68"/>
  <c r="L4547" i="68"/>
  <c r="K4547" i="68"/>
  <c r="J4547" i="68"/>
  <c r="A4547" i="68"/>
  <c r="K4546" i="68"/>
  <c r="L4546" i="68" s="1"/>
  <c r="J4546" i="68"/>
  <c r="A4546" i="68"/>
  <c r="L4545" i="68"/>
  <c r="K4545" i="68"/>
  <c r="J4545" i="68"/>
  <c r="A4545" i="68"/>
  <c r="K4544" i="68"/>
  <c r="J4544" i="68"/>
  <c r="A4544" i="68"/>
  <c r="L4543" i="68"/>
  <c r="K4543" i="68"/>
  <c r="J4543" i="68"/>
  <c r="A4543" i="68"/>
  <c r="K4542" i="68"/>
  <c r="J4542" i="68"/>
  <c r="A4542" i="68"/>
  <c r="K4541" i="68"/>
  <c r="J4541" i="68"/>
  <c r="L4541" i="68" s="1"/>
  <c r="A4541" i="68"/>
  <c r="K4540" i="68"/>
  <c r="L4540" i="68" s="1"/>
  <c r="J4540" i="68"/>
  <c r="A4540" i="68"/>
  <c r="L4539" i="68"/>
  <c r="K4539" i="68"/>
  <c r="J4539" i="68"/>
  <c r="A4539" i="68"/>
  <c r="K4538" i="68"/>
  <c r="L4538" i="68" s="1"/>
  <c r="J4538" i="68"/>
  <c r="A4538" i="68"/>
  <c r="L4537" i="68"/>
  <c r="K4537" i="68"/>
  <c r="J4537" i="68"/>
  <c r="A4537" i="68"/>
  <c r="K4536" i="68"/>
  <c r="J4536" i="68"/>
  <c r="A4536" i="68"/>
  <c r="L4535" i="68"/>
  <c r="K4535" i="68"/>
  <c r="J4535" i="68"/>
  <c r="A4535" i="68"/>
  <c r="K4534" i="68"/>
  <c r="J4534" i="68"/>
  <c r="A4534" i="68"/>
  <c r="K4533" i="68"/>
  <c r="J4533" i="68"/>
  <c r="L4533" i="68" s="1"/>
  <c r="A4533" i="68"/>
  <c r="K4532" i="68"/>
  <c r="L4532" i="68" s="1"/>
  <c r="J4532" i="68"/>
  <c r="A4532" i="68"/>
  <c r="L4531" i="68"/>
  <c r="K4531" i="68"/>
  <c r="J4531" i="68"/>
  <c r="A4531" i="68"/>
  <c r="K4530" i="68"/>
  <c r="L4530" i="68" s="1"/>
  <c r="J4530" i="68"/>
  <c r="A4530" i="68"/>
  <c r="L4529" i="68"/>
  <c r="K4529" i="68"/>
  <c r="J4529" i="68"/>
  <c r="A4529" i="68"/>
  <c r="K4528" i="68"/>
  <c r="J4528" i="68"/>
  <c r="A4528" i="68"/>
  <c r="L4527" i="68"/>
  <c r="K4527" i="68"/>
  <c r="J4527" i="68"/>
  <c r="A4527" i="68"/>
  <c r="K4526" i="68"/>
  <c r="J4526" i="68"/>
  <c r="A4526" i="68"/>
  <c r="K4525" i="68"/>
  <c r="J4525" i="68"/>
  <c r="L4525" i="68" s="1"/>
  <c r="A4525" i="68"/>
  <c r="K4524" i="68"/>
  <c r="L4524" i="68" s="1"/>
  <c r="J4524" i="68"/>
  <c r="A4524" i="68"/>
  <c r="L4523" i="68"/>
  <c r="K4523" i="68"/>
  <c r="J4523" i="68"/>
  <c r="A4523" i="68"/>
  <c r="K4522" i="68"/>
  <c r="L4522" i="68" s="1"/>
  <c r="J4522" i="68"/>
  <c r="A4522" i="68"/>
  <c r="L4521" i="68"/>
  <c r="K4521" i="68"/>
  <c r="J4521" i="68"/>
  <c r="A4521" i="68"/>
  <c r="K4520" i="68"/>
  <c r="J4520" i="68"/>
  <c r="A4520" i="68"/>
  <c r="K4519" i="68"/>
  <c r="J4519" i="68"/>
  <c r="L4519" i="68" s="1"/>
  <c r="A4519" i="68"/>
  <c r="K4518" i="68"/>
  <c r="J4518" i="68"/>
  <c r="A4518" i="68"/>
  <c r="K4517" i="68"/>
  <c r="J4517" i="68"/>
  <c r="L4517" i="68" s="1"/>
  <c r="A4517" i="68"/>
  <c r="K4516" i="68"/>
  <c r="L4516" i="68" s="1"/>
  <c r="J4516" i="68"/>
  <c r="A4516" i="68"/>
  <c r="L4515" i="68"/>
  <c r="K4515" i="68"/>
  <c r="J4515" i="68"/>
  <c r="A4515" i="68"/>
  <c r="K4514" i="68"/>
  <c r="L4514" i="68" s="1"/>
  <c r="J4514" i="68"/>
  <c r="A4514" i="68"/>
  <c r="K4513" i="68"/>
  <c r="J4513" i="68"/>
  <c r="L4513" i="68" s="1"/>
  <c r="A4513" i="68"/>
  <c r="K4512" i="68"/>
  <c r="J4512" i="68"/>
  <c r="A4512" i="68"/>
  <c r="K4511" i="68"/>
  <c r="J4511" i="68"/>
  <c r="L4511" i="68" s="1"/>
  <c r="A4511" i="68"/>
  <c r="K4510" i="68"/>
  <c r="J4510" i="68"/>
  <c r="L4510" i="68" s="1"/>
  <c r="A4510" i="68"/>
  <c r="L4509" i="68"/>
  <c r="K4509" i="68"/>
  <c r="J4509" i="68"/>
  <c r="A4509" i="68"/>
  <c r="K4508" i="68"/>
  <c r="L4508" i="68" s="1"/>
  <c r="J4508" i="68"/>
  <c r="A4508" i="68"/>
  <c r="L4507" i="68"/>
  <c r="K4507" i="68"/>
  <c r="J4507" i="68"/>
  <c r="A4507" i="68"/>
  <c r="K4506" i="68"/>
  <c r="L4506" i="68" s="1"/>
  <c r="J4506" i="68"/>
  <c r="A4506" i="68"/>
  <c r="K4505" i="68"/>
  <c r="J4505" i="68"/>
  <c r="L4505" i="68" s="1"/>
  <c r="A4505" i="68"/>
  <c r="K4504" i="68"/>
  <c r="J4504" i="68"/>
  <c r="A4504" i="68"/>
  <c r="K4503" i="68"/>
  <c r="J4503" i="68"/>
  <c r="L4503" i="68" s="1"/>
  <c r="A4503" i="68"/>
  <c r="K4502" i="68"/>
  <c r="J4502" i="68"/>
  <c r="L4502" i="68" s="1"/>
  <c r="A4502" i="68"/>
  <c r="L4501" i="68"/>
  <c r="K4501" i="68"/>
  <c r="J4501" i="68"/>
  <c r="A4501" i="68"/>
  <c r="K4500" i="68"/>
  <c r="L4500" i="68" s="1"/>
  <c r="J4500" i="68"/>
  <c r="A4500" i="68"/>
  <c r="L4499" i="68"/>
  <c r="K4499" i="68"/>
  <c r="J4499" i="68"/>
  <c r="A4499" i="68"/>
  <c r="K4498" i="68"/>
  <c r="L4498" i="68" s="1"/>
  <c r="J4498" i="68"/>
  <c r="A4498" i="68"/>
  <c r="K4497" i="68"/>
  <c r="J4497" i="68"/>
  <c r="L4497" i="68" s="1"/>
  <c r="A4497" i="68"/>
  <c r="K4496" i="68"/>
  <c r="J4496" i="68"/>
  <c r="A4496" i="68"/>
  <c r="K4495" i="68"/>
  <c r="J4495" i="68"/>
  <c r="L4495" i="68" s="1"/>
  <c r="A4495" i="68"/>
  <c r="K4494" i="68"/>
  <c r="J4494" i="68"/>
  <c r="L4494" i="68" s="1"/>
  <c r="A4494" i="68"/>
  <c r="L4493" i="68"/>
  <c r="K4493" i="68"/>
  <c r="J4493" i="68"/>
  <c r="A4493" i="68"/>
  <c r="K4492" i="68"/>
  <c r="L4492" i="68" s="1"/>
  <c r="J4492" i="68"/>
  <c r="A4492" i="68"/>
  <c r="L4491" i="68"/>
  <c r="K4491" i="68"/>
  <c r="J4491" i="68"/>
  <c r="A4491" i="68"/>
  <c r="K4490" i="68"/>
  <c r="L4490" i="68" s="1"/>
  <c r="J4490" i="68"/>
  <c r="A4490" i="68"/>
  <c r="K4489" i="68"/>
  <c r="J4489" i="68"/>
  <c r="L4489" i="68" s="1"/>
  <c r="A4489" i="68"/>
  <c r="K4488" i="68"/>
  <c r="J4488" i="68"/>
  <c r="A4488" i="68"/>
  <c r="K4487" i="68"/>
  <c r="J4487" i="68"/>
  <c r="L4487" i="68" s="1"/>
  <c r="A4487" i="68"/>
  <c r="K4486" i="68"/>
  <c r="J4486" i="68"/>
  <c r="L4486" i="68" s="1"/>
  <c r="A4486" i="68"/>
  <c r="L4485" i="68"/>
  <c r="K4485" i="68"/>
  <c r="J4485" i="68"/>
  <c r="A4485" i="68"/>
  <c r="K4484" i="68"/>
  <c r="L4484" i="68" s="1"/>
  <c r="J4484" i="68"/>
  <c r="A4484" i="68"/>
  <c r="L4483" i="68"/>
  <c r="K4483" i="68"/>
  <c r="J4483" i="68"/>
  <c r="A4483" i="68"/>
  <c r="K4482" i="68"/>
  <c r="L4482" i="68" s="1"/>
  <c r="J4482" i="68"/>
  <c r="A4482" i="68"/>
  <c r="K4481" i="68"/>
  <c r="J4481" i="68"/>
  <c r="L4481" i="68" s="1"/>
  <c r="A4481" i="68"/>
  <c r="K4480" i="68"/>
  <c r="J4480" i="68"/>
  <c r="A4480" i="68"/>
  <c r="K4479" i="68"/>
  <c r="J4479" i="68"/>
  <c r="L4479" i="68" s="1"/>
  <c r="A4479" i="68"/>
  <c r="K4478" i="68"/>
  <c r="J4478" i="68"/>
  <c r="L4478" i="68" s="1"/>
  <c r="A4478" i="68"/>
  <c r="L4477" i="68"/>
  <c r="K4477" i="68"/>
  <c r="J4477" i="68"/>
  <c r="A4477" i="68"/>
  <c r="K4476" i="68"/>
  <c r="L4476" i="68" s="1"/>
  <c r="J4476" i="68"/>
  <c r="A4476" i="68"/>
  <c r="L4475" i="68"/>
  <c r="K4475" i="68"/>
  <c r="J4475" i="68"/>
  <c r="A4475" i="68"/>
  <c r="K4474" i="68"/>
  <c r="L4474" i="68" s="1"/>
  <c r="J4474" i="68"/>
  <c r="A4474" i="68"/>
  <c r="K4473" i="68"/>
  <c r="J4473" i="68"/>
  <c r="L4473" i="68" s="1"/>
  <c r="A4473" i="68"/>
  <c r="K4472" i="68"/>
  <c r="J4472" i="68"/>
  <c r="A4472" i="68"/>
  <c r="K4471" i="68"/>
  <c r="J4471" i="68"/>
  <c r="L4471" i="68" s="1"/>
  <c r="A4471" i="68"/>
  <c r="K4470" i="68"/>
  <c r="J4470" i="68"/>
  <c r="L4470" i="68" s="1"/>
  <c r="A4470" i="68"/>
  <c r="L4469" i="68"/>
  <c r="K4469" i="68"/>
  <c r="J4469" i="68"/>
  <c r="A4469" i="68"/>
  <c r="K4468" i="68"/>
  <c r="L4468" i="68" s="1"/>
  <c r="J4468" i="68"/>
  <c r="A4468" i="68"/>
  <c r="L4467" i="68"/>
  <c r="K4467" i="68"/>
  <c r="J4467" i="68"/>
  <c r="A4467" i="68"/>
  <c r="K4466" i="68"/>
  <c r="L4466" i="68" s="1"/>
  <c r="J4466" i="68"/>
  <c r="A4466" i="68"/>
  <c r="K4465" i="68"/>
  <c r="J4465" i="68"/>
  <c r="L4465" i="68" s="1"/>
  <c r="A4465" i="68"/>
  <c r="K4464" i="68"/>
  <c r="J4464" i="68"/>
  <c r="A4464" i="68"/>
  <c r="K4463" i="68"/>
  <c r="J4463" i="68"/>
  <c r="L4463" i="68" s="1"/>
  <c r="A4463" i="68"/>
  <c r="K4462" i="68"/>
  <c r="J4462" i="68"/>
  <c r="L4462" i="68" s="1"/>
  <c r="A4462" i="68"/>
  <c r="L4461" i="68"/>
  <c r="K4461" i="68"/>
  <c r="J4461" i="68"/>
  <c r="A4461" i="68"/>
  <c r="K4460" i="68"/>
  <c r="L4460" i="68" s="1"/>
  <c r="J4460" i="68"/>
  <c r="A4460" i="68"/>
  <c r="L4459" i="68"/>
  <c r="K4459" i="68"/>
  <c r="J4459" i="68"/>
  <c r="A4459" i="68"/>
  <c r="K4458" i="68"/>
  <c r="L4458" i="68" s="1"/>
  <c r="J4458" i="68"/>
  <c r="A4458" i="68"/>
  <c r="K4457" i="68"/>
  <c r="J4457" i="68"/>
  <c r="L4457" i="68" s="1"/>
  <c r="A4457" i="68"/>
  <c r="K4456" i="68"/>
  <c r="J4456" i="68"/>
  <c r="A4456" i="68"/>
  <c r="K4455" i="68"/>
  <c r="J4455" i="68"/>
  <c r="L4455" i="68" s="1"/>
  <c r="A4455" i="68"/>
  <c r="K4454" i="68"/>
  <c r="J4454" i="68"/>
  <c r="L4454" i="68" s="1"/>
  <c r="A4454" i="68"/>
  <c r="L4453" i="68"/>
  <c r="K4453" i="68"/>
  <c r="J4453" i="68"/>
  <c r="A4453" i="68"/>
  <c r="K4452" i="68"/>
  <c r="L4452" i="68" s="1"/>
  <c r="J4452" i="68"/>
  <c r="A4452" i="68"/>
  <c r="L4451" i="68"/>
  <c r="K4451" i="68"/>
  <c r="J4451" i="68"/>
  <c r="A4451" i="68"/>
  <c r="K4450" i="68"/>
  <c r="L4450" i="68" s="1"/>
  <c r="J4450" i="68"/>
  <c r="A4450" i="68"/>
  <c r="K4449" i="68"/>
  <c r="J4449" i="68"/>
  <c r="L4449" i="68" s="1"/>
  <c r="A4449" i="68"/>
  <c r="K4448" i="68"/>
  <c r="J4448" i="68"/>
  <c r="A4448" i="68"/>
  <c r="K4447" i="68"/>
  <c r="J4447" i="68"/>
  <c r="L4447" i="68" s="1"/>
  <c r="A4447" i="68"/>
  <c r="K4446" i="68"/>
  <c r="J4446" i="68"/>
  <c r="L4446" i="68" s="1"/>
  <c r="A4446" i="68"/>
  <c r="L4445" i="68"/>
  <c r="K4445" i="68"/>
  <c r="J4445" i="68"/>
  <c r="A4445" i="68"/>
  <c r="K4444" i="68"/>
  <c r="L4444" i="68" s="1"/>
  <c r="J4444" i="68"/>
  <c r="A4444" i="68"/>
  <c r="L4443" i="68"/>
  <c r="K4443" i="68"/>
  <c r="J4443" i="68"/>
  <c r="A4443" i="68"/>
  <c r="K4442" i="68"/>
  <c r="L4442" i="68" s="1"/>
  <c r="J4442" i="68"/>
  <c r="A4442" i="68"/>
  <c r="K4441" i="68"/>
  <c r="J4441" i="68"/>
  <c r="L4441" i="68" s="1"/>
  <c r="A4441" i="68"/>
  <c r="K4440" i="68"/>
  <c r="J4440" i="68"/>
  <c r="A4440" i="68"/>
  <c r="K4439" i="68"/>
  <c r="J4439" i="68"/>
  <c r="L4439" i="68" s="1"/>
  <c r="A4439" i="68"/>
  <c r="K4438" i="68"/>
  <c r="J4438" i="68"/>
  <c r="L4438" i="68" s="1"/>
  <c r="A4438" i="68"/>
  <c r="L4437" i="68"/>
  <c r="K4437" i="68"/>
  <c r="J4437" i="68"/>
  <c r="A4437" i="68"/>
  <c r="K4436" i="68"/>
  <c r="L4436" i="68" s="1"/>
  <c r="J4436" i="68"/>
  <c r="A4436" i="68"/>
  <c r="L4435" i="68"/>
  <c r="K4435" i="68"/>
  <c r="J4435" i="68"/>
  <c r="A4435" i="68"/>
  <c r="K4434" i="68"/>
  <c r="L4434" i="68" s="1"/>
  <c r="J4434" i="68"/>
  <c r="A4434" i="68"/>
  <c r="K4433" i="68"/>
  <c r="J4433" i="68"/>
  <c r="L4433" i="68" s="1"/>
  <c r="A4433" i="68"/>
  <c r="K4432" i="68"/>
  <c r="J4432" i="68"/>
  <c r="A4432" i="68"/>
  <c r="K4431" i="68"/>
  <c r="J4431" i="68"/>
  <c r="L4431" i="68" s="1"/>
  <c r="A4431" i="68"/>
  <c r="K4430" i="68"/>
  <c r="J4430" i="68"/>
  <c r="L4430" i="68" s="1"/>
  <c r="A4430" i="68"/>
  <c r="L4429" i="68"/>
  <c r="K4429" i="68"/>
  <c r="J4429" i="68"/>
  <c r="A4429" i="68"/>
  <c r="K4428" i="68"/>
  <c r="L4428" i="68" s="1"/>
  <c r="J4428" i="68"/>
  <c r="A4428" i="68"/>
  <c r="L4427" i="68"/>
  <c r="K4427" i="68"/>
  <c r="J4427" i="68"/>
  <c r="A4427" i="68"/>
  <c r="K4426" i="68"/>
  <c r="L4426" i="68" s="1"/>
  <c r="J4426" i="68"/>
  <c r="A4426" i="68"/>
  <c r="K4425" i="68"/>
  <c r="J4425" i="68"/>
  <c r="L4425" i="68" s="1"/>
  <c r="A4425" i="68"/>
  <c r="K4424" i="68"/>
  <c r="J4424" i="68"/>
  <c r="A4424" i="68"/>
  <c r="K4423" i="68"/>
  <c r="J4423" i="68"/>
  <c r="L4423" i="68" s="1"/>
  <c r="A4423" i="68"/>
  <c r="K4422" i="68"/>
  <c r="J4422" i="68"/>
  <c r="L4422" i="68" s="1"/>
  <c r="A4422" i="68"/>
  <c r="L4421" i="68"/>
  <c r="K4421" i="68"/>
  <c r="J4421" i="68"/>
  <c r="A4421" i="68"/>
  <c r="K4420" i="68"/>
  <c r="L4420" i="68" s="1"/>
  <c r="J4420" i="68"/>
  <c r="A4420" i="68"/>
  <c r="L4419" i="68"/>
  <c r="K4419" i="68"/>
  <c r="J4419" i="68"/>
  <c r="A4419" i="68"/>
  <c r="K4418" i="68"/>
  <c r="L4418" i="68" s="1"/>
  <c r="J4418" i="68"/>
  <c r="A4418" i="68"/>
  <c r="K4417" i="68"/>
  <c r="J4417" i="68"/>
  <c r="L4417" i="68" s="1"/>
  <c r="A4417" i="68"/>
  <c r="K4416" i="68"/>
  <c r="J4416" i="68"/>
  <c r="A4416" i="68"/>
  <c r="K4415" i="68"/>
  <c r="J4415" i="68"/>
  <c r="L4415" i="68" s="1"/>
  <c r="A4415" i="68"/>
  <c r="K4414" i="68"/>
  <c r="J4414" i="68"/>
  <c r="L4414" i="68" s="1"/>
  <c r="A4414" i="68"/>
  <c r="L4413" i="68"/>
  <c r="K4413" i="68"/>
  <c r="J4413" i="68"/>
  <c r="A4413" i="68"/>
  <c r="K4412" i="68"/>
  <c r="L4412" i="68" s="1"/>
  <c r="J4412" i="68"/>
  <c r="A4412" i="68"/>
  <c r="L4411" i="68"/>
  <c r="K4411" i="68"/>
  <c r="J4411" i="68"/>
  <c r="A4411" i="68"/>
  <c r="K4410" i="68"/>
  <c r="L4410" i="68" s="1"/>
  <c r="J4410" i="68"/>
  <c r="A4410" i="68"/>
  <c r="K4409" i="68"/>
  <c r="J4409" i="68"/>
  <c r="L4409" i="68" s="1"/>
  <c r="A4409" i="68"/>
  <c r="K4408" i="68"/>
  <c r="J4408" i="68"/>
  <c r="A4408" i="68"/>
  <c r="K4407" i="68"/>
  <c r="J4407" i="68"/>
  <c r="L4407" i="68" s="1"/>
  <c r="A4407" i="68"/>
  <c r="K4406" i="68"/>
  <c r="J4406" i="68"/>
  <c r="L4406" i="68" s="1"/>
  <c r="A4406" i="68"/>
  <c r="L4405" i="68"/>
  <c r="K4405" i="68"/>
  <c r="J4405" i="68"/>
  <c r="A4405" i="68"/>
  <c r="K4404" i="68"/>
  <c r="L4404" i="68" s="1"/>
  <c r="J4404" i="68"/>
  <c r="A4404" i="68"/>
  <c r="L4403" i="68"/>
  <c r="K4403" i="68"/>
  <c r="J4403" i="68"/>
  <c r="A4403" i="68"/>
  <c r="K4402" i="68"/>
  <c r="L4402" i="68" s="1"/>
  <c r="J4402" i="68"/>
  <c r="A4402" i="68"/>
  <c r="K4401" i="68"/>
  <c r="J4401" i="68"/>
  <c r="L4401" i="68" s="1"/>
  <c r="A4401" i="68"/>
  <c r="K4400" i="68"/>
  <c r="J4400" i="68"/>
  <c r="A4400" i="68"/>
  <c r="K4399" i="68"/>
  <c r="J4399" i="68"/>
  <c r="L4399" i="68" s="1"/>
  <c r="A4399" i="68"/>
  <c r="K4398" i="68"/>
  <c r="J4398" i="68"/>
  <c r="L4398" i="68" s="1"/>
  <c r="A4398" i="68"/>
  <c r="L4397" i="68"/>
  <c r="K4397" i="68"/>
  <c r="J4397" i="68"/>
  <c r="A4397" i="68"/>
  <c r="K4396" i="68"/>
  <c r="L4396" i="68" s="1"/>
  <c r="J4396" i="68"/>
  <c r="A4396" i="68"/>
  <c r="L4395" i="68"/>
  <c r="K4395" i="68"/>
  <c r="J4395" i="68"/>
  <c r="A4395" i="68"/>
  <c r="K4394" i="68"/>
  <c r="L4394" i="68" s="1"/>
  <c r="J4394" i="68"/>
  <c r="A4394" i="68"/>
  <c r="K4393" i="68"/>
  <c r="J4393" i="68"/>
  <c r="L4393" i="68" s="1"/>
  <c r="A4393" i="68"/>
  <c r="K4392" i="68"/>
  <c r="J4392" i="68"/>
  <c r="A4392" i="68"/>
  <c r="K4391" i="68"/>
  <c r="J4391" i="68"/>
  <c r="L4391" i="68" s="1"/>
  <c r="A4391" i="68"/>
  <c r="K4390" i="68"/>
  <c r="J4390" i="68"/>
  <c r="L4390" i="68" s="1"/>
  <c r="A4390" i="68"/>
  <c r="L4389" i="68"/>
  <c r="K4389" i="68"/>
  <c r="J4389" i="68"/>
  <c r="A4389" i="68"/>
  <c r="K4388" i="68"/>
  <c r="L4388" i="68" s="1"/>
  <c r="J4388" i="68"/>
  <c r="A4388" i="68"/>
  <c r="L4387" i="68"/>
  <c r="K4387" i="68"/>
  <c r="J4387" i="68"/>
  <c r="A4387" i="68"/>
  <c r="K4386" i="68"/>
  <c r="L4386" i="68" s="1"/>
  <c r="J4386" i="68"/>
  <c r="A4386" i="68"/>
  <c r="K4385" i="68"/>
  <c r="J4385" i="68"/>
  <c r="L4385" i="68" s="1"/>
  <c r="A4385" i="68"/>
  <c r="K4384" i="68"/>
  <c r="J4384" i="68"/>
  <c r="A4384" i="68"/>
  <c r="K4383" i="68"/>
  <c r="J4383" i="68"/>
  <c r="L4383" i="68" s="1"/>
  <c r="A4383" i="68"/>
  <c r="K4382" i="68"/>
  <c r="J4382" i="68"/>
  <c r="L4382" i="68" s="1"/>
  <c r="A4382" i="68"/>
  <c r="L4381" i="68"/>
  <c r="K4381" i="68"/>
  <c r="J4381" i="68"/>
  <c r="A4381" i="68"/>
  <c r="K4380" i="68"/>
  <c r="L4380" i="68" s="1"/>
  <c r="J4380" i="68"/>
  <c r="A4380" i="68"/>
  <c r="L4379" i="68"/>
  <c r="K4379" i="68"/>
  <c r="J4379" i="68"/>
  <c r="A4379" i="68"/>
  <c r="L4378" i="68"/>
  <c r="K4378" i="68"/>
  <c r="J4378" i="68"/>
  <c r="A4378" i="68"/>
  <c r="K4377" i="68"/>
  <c r="J4377" i="68"/>
  <c r="L4377" i="68" s="1"/>
  <c r="A4377" i="68"/>
  <c r="K4376" i="68"/>
  <c r="L4376" i="68" s="1"/>
  <c r="J4376" i="68"/>
  <c r="A4376" i="68"/>
  <c r="L4375" i="68"/>
  <c r="K4375" i="68"/>
  <c r="J4375" i="68"/>
  <c r="A4375" i="68"/>
  <c r="K4374" i="68"/>
  <c r="J4374" i="68"/>
  <c r="L4374" i="68" s="1"/>
  <c r="A4374" i="68"/>
  <c r="K4373" i="68"/>
  <c r="L4373" i="68" s="1"/>
  <c r="J4373" i="68"/>
  <c r="A4373" i="68"/>
  <c r="K4372" i="68"/>
  <c r="L4372" i="68" s="1"/>
  <c r="J4372" i="68"/>
  <c r="A4372" i="68"/>
  <c r="L4371" i="68"/>
  <c r="K4371" i="68"/>
  <c r="J4371" i="68"/>
  <c r="A4371" i="68"/>
  <c r="L4370" i="68"/>
  <c r="K4370" i="68"/>
  <c r="J4370" i="68"/>
  <c r="A4370" i="68"/>
  <c r="K4369" i="68"/>
  <c r="J4369" i="68"/>
  <c r="L4369" i="68" s="1"/>
  <c r="A4369" i="68"/>
  <c r="K4368" i="68"/>
  <c r="L4368" i="68" s="1"/>
  <c r="J4368" i="68"/>
  <c r="A4368" i="68"/>
  <c r="L4367" i="68"/>
  <c r="K4367" i="68"/>
  <c r="J4367" i="68"/>
  <c r="A4367" i="68"/>
  <c r="K4366" i="68"/>
  <c r="J4366" i="68"/>
  <c r="L4366" i="68" s="1"/>
  <c r="A4366" i="68"/>
  <c r="K4365" i="68"/>
  <c r="J4365" i="68"/>
  <c r="L4365" i="68" s="1"/>
  <c r="A4365" i="68"/>
  <c r="K4364" i="68"/>
  <c r="L4364" i="68" s="1"/>
  <c r="J4364" i="68"/>
  <c r="A4364" i="68"/>
  <c r="K4363" i="68"/>
  <c r="J4363" i="68"/>
  <c r="L4363" i="68" s="1"/>
  <c r="A4363" i="68"/>
  <c r="L4362" i="68"/>
  <c r="K4362" i="68"/>
  <c r="J4362" i="68"/>
  <c r="A4362" i="68"/>
  <c r="K4361" i="68"/>
  <c r="J4361" i="68"/>
  <c r="L4361" i="68" s="1"/>
  <c r="A4361" i="68"/>
  <c r="K4360" i="68"/>
  <c r="L4360" i="68" s="1"/>
  <c r="J4360" i="68"/>
  <c r="A4360" i="68"/>
  <c r="L4359" i="68"/>
  <c r="K4359" i="68"/>
  <c r="J4359" i="68"/>
  <c r="A4359" i="68"/>
  <c r="K4358" i="68"/>
  <c r="J4358" i="68"/>
  <c r="L4358" i="68" s="1"/>
  <c r="A4358" i="68"/>
  <c r="K4357" i="68"/>
  <c r="J4357" i="68"/>
  <c r="L4357" i="68" s="1"/>
  <c r="A4357" i="68"/>
  <c r="K4356" i="68"/>
  <c r="L4356" i="68" s="1"/>
  <c r="J4356" i="68"/>
  <c r="A4356" i="68"/>
  <c r="K4355" i="68"/>
  <c r="J4355" i="68"/>
  <c r="L4355" i="68" s="1"/>
  <c r="A4355" i="68"/>
  <c r="L4354" i="68"/>
  <c r="K4354" i="68"/>
  <c r="J4354" i="68"/>
  <c r="A4354" i="68"/>
  <c r="K4353" i="68"/>
  <c r="J4353" i="68"/>
  <c r="L4353" i="68" s="1"/>
  <c r="A4353" i="68"/>
  <c r="K4352" i="68"/>
  <c r="L4352" i="68" s="1"/>
  <c r="J4352" i="68"/>
  <c r="A4352" i="68"/>
  <c r="L4351" i="68"/>
  <c r="K4351" i="68"/>
  <c r="J4351" i="68"/>
  <c r="A4351" i="68"/>
  <c r="K4350" i="68"/>
  <c r="J4350" i="68"/>
  <c r="L4350" i="68" s="1"/>
  <c r="A4350" i="68"/>
  <c r="K4349" i="68"/>
  <c r="J4349" i="68"/>
  <c r="L4349" i="68" s="1"/>
  <c r="A4349" i="68"/>
  <c r="K4348" i="68"/>
  <c r="L4348" i="68" s="1"/>
  <c r="J4348" i="68"/>
  <c r="A4348" i="68"/>
  <c r="K4347" i="68"/>
  <c r="J4347" i="68"/>
  <c r="L4347" i="68" s="1"/>
  <c r="A4347" i="68"/>
  <c r="L4346" i="68"/>
  <c r="K4346" i="68"/>
  <c r="J4346" i="68"/>
  <c r="A4346" i="68"/>
  <c r="K4345" i="68"/>
  <c r="J4345" i="68"/>
  <c r="L4345" i="68" s="1"/>
  <c r="A4345" i="68"/>
  <c r="K4344" i="68"/>
  <c r="L4344" i="68" s="1"/>
  <c r="J4344" i="68"/>
  <c r="A4344" i="68"/>
  <c r="L4343" i="68"/>
  <c r="K4343" i="68"/>
  <c r="J4343" i="68"/>
  <c r="A4343" i="68"/>
  <c r="K4342" i="68"/>
  <c r="J4342" i="68"/>
  <c r="L4342" i="68" s="1"/>
  <c r="A4342" i="68"/>
  <c r="K4341" i="68"/>
  <c r="J4341" i="68"/>
  <c r="L4341" i="68" s="1"/>
  <c r="A4341" i="68"/>
  <c r="K4340" i="68"/>
  <c r="L4340" i="68" s="1"/>
  <c r="J4340" i="68"/>
  <c r="A4340" i="68"/>
  <c r="K4339" i="68"/>
  <c r="J4339" i="68"/>
  <c r="L4339" i="68" s="1"/>
  <c r="A4339" i="68"/>
  <c r="L4338" i="68"/>
  <c r="K4338" i="68"/>
  <c r="J4338" i="68"/>
  <c r="A4338" i="68"/>
  <c r="K4337" i="68"/>
  <c r="J4337" i="68"/>
  <c r="L4337" i="68" s="1"/>
  <c r="A4337" i="68"/>
  <c r="K4336" i="68"/>
  <c r="L4336" i="68" s="1"/>
  <c r="J4336" i="68"/>
  <c r="A4336" i="68"/>
  <c r="L4335" i="68"/>
  <c r="K4335" i="68"/>
  <c r="J4335" i="68"/>
  <c r="A4335" i="68"/>
  <c r="K4334" i="68"/>
  <c r="J4334" i="68"/>
  <c r="L4334" i="68" s="1"/>
  <c r="A4334" i="68"/>
  <c r="K4333" i="68"/>
  <c r="J4333" i="68"/>
  <c r="L4333" i="68" s="1"/>
  <c r="A4333" i="68"/>
  <c r="K4332" i="68"/>
  <c r="L4332" i="68" s="1"/>
  <c r="J4332" i="68"/>
  <c r="A4332" i="68"/>
  <c r="K4331" i="68"/>
  <c r="J4331" i="68"/>
  <c r="L4331" i="68" s="1"/>
  <c r="A4331" i="68"/>
  <c r="L4330" i="68"/>
  <c r="K4330" i="68"/>
  <c r="J4330" i="68"/>
  <c r="A4330" i="68"/>
  <c r="K4329" i="68"/>
  <c r="J4329" i="68"/>
  <c r="L4329" i="68" s="1"/>
  <c r="A4329" i="68"/>
  <c r="K4328" i="68"/>
  <c r="L4328" i="68" s="1"/>
  <c r="J4328" i="68"/>
  <c r="A4328" i="68"/>
  <c r="L4327" i="68"/>
  <c r="K4327" i="68"/>
  <c r="J4327" i="68"/>
  <c r="A4327" i="68"/>
  <c r="K4326" i="68"/>
  <c r="J4326" i="68"/>
  <c r="L4326" i="68" s="1"/>
  <c r="A4326" i="68"/>
  <c r="K4325" i="68"/>
  <c r="J4325" i="68"/>
  <c r="L4325" i="68" s="1"/>
  <c r="A4325" i="68"/>
  <c r="K4324" i="68"/>
  <c r="L4324" i="68" s="1"/>
  <c r="J4324" i="68"/>
  <c r="A4324" i="68"/>
  <c r="K4323" i="68"/>
  <c r="J4323" i="68"/>
  <c r="L4323" i="68" s="1"/>
  <c r="A4323" i="68"/>
  <c r="L4322" i="68"/>
  <c r="K4322" i="68"/>
  <c r="J4322" i="68"/>
  <c r="A4322" i="68"/>
  <c r="K4321" i="68"/>
  <c r="J4321" i="68"/>
  <c r="L4321" i="68" s="1"/>
  <c r="A4321" i="68"/>
  <c r="K4320" i="68"/>
  <c r="L4320" i="68" s="1"/>
  <c r="J4320" i="68"/>
  <c r="A4320" i="68"/>
  <c r="L4319" i="68"/>
  <c r="K4319" i="68"/>
  <c r="J4319" i="68"/>
  <c r="A4319" i="68"/>
  <c r="K4318" i="68"/>
  <c r="J4318" i="68"/>
  <c r="L4318" i="68" s="1"/>
  <c r="A4318" i="68"/>
  <c r="K4317" i="68"/>
  <c r="J4317" i="68"/>
  <c r="L4317" i="68" s="1"/>
  <c r="A4317" i="68"/>
  <c r="K4316" i="68"/>
  <c r="L4316" i="68" s="1"/>
  <c r="J4316" i="68"/>
  <c r="A4316" i="68"/>
  <c r="K4315" i="68"/>
  <c r="J4315" i="68"/>
  <c r="L4315" i="68" s="1"/>
  <c r="A4315" i="68"/>
  <c r="L4314" i="68"/>
  <c r="K4314" i="68"/>
  <c r="J4314" i="68"/>
  <c r="A4314" i="68"/>
  <c r="K4313" i="68"/>
  <c r="J4313" i="68"/>
  <c r="L4313" i="68" s="1"/>
  <c r="A4313" i="68"/>
  <c r="K4312" i="68"/>
  <c r="L4312" i="68" s="1"/>
  <c r="J4312" i="68"/>
  <c r="A4312" i="68"/>
  <c r="L4311" i="68"/>
  <c r="K4311" i="68"/>
  <c r="J4311" i="68"/>
  <c r="A4311" i="68"/>
  <c r="K4310" i="68"/>
  <c r="J4310" i="68"/>
  <c r="L4310" i="68" s="1"/>
  <c r="A4310" i="68"/>
  <c r="K4309" i="68"/>
  <c r="J4309" i="68"/>
  <c r="L4309" i="68" s="1"/>
  <c r="A4309" i="68"/>
  <c r="K4308" i="68"/>
  <c r="L4308" i="68" s="1"/>
  <c r="J4308" i="68"/>
  <c r="A4308" i="68"/>
  <c r="K4307" i="68"/>
  <c r="J4307" i="68"/>
  <c r="L4307" i="68" s="1"/>
  <c r="A4307" i="68"/>
  <c r="L4306" i="68"/>
  <c r="K4306" i="68"/>
  <c r="J4306" i="68"/>
  <c r="A4306" i="68"/>
  <c r="K4305" i="68"/>
  <c r="J4305" i="68"/>
  <c r="L4305" i="68" s="1"/>
  <c r="A4305" i="68"/>
  <c r="K4304" i="68"/>
  <c r="L4304" i="68" s="1"/>
  <c r="J4304" i="68"/>
  <c r="A4304" i="68"/>
  <c r="L4303" i="68"/>
  <c r="K4303" i="68"/>
  <c r="J4303" i="68"/>
  <c r="A4303" i="68"/>
  <c r="K4302" i="68"/>
  <c r="J4302" i="68"/>
  <c r="L4302" i="68" s="1"/>
  <c r="A4302" i="68"/>
  <c r="K4301" i="68"/>
  <c r="J4301" i="68"/>
  <c r="L4301" i="68" s="1"/>
  <c r="A4301" i="68"/>
  <c r="K4300" i="68"/>
  <c r="L4300" i="68" s="1"/>
  <c r="J4300" i="68"/>
  <c r="A4300" i="68"/>
  <c r="K4299" i="68"/>
  <c r="J4299" i="68"/>
  <c r="L4299" i="68" s="1"/>
  <c r="A4299" i="68"/>
  <c r="L4298" i="68"/>
  <c r="K4298" i="68"/>
  <c r="J4298" i="68"/>
  <c r="A4298" i="68"/>
  <c r="K4297" i="68"/>
  <c r="J4297" i="68"/>
  <c r="L4297" i="68" s="1"/>
  <c r="A4297" i="68"/>
  <c r="K4296" i="68"/>
  <c r="L4296" i="68" s="1"/>
  <c r="J4296" i="68"/>
  <c r="A4296" i="68"/>
  <c r="L4295" i="68"/>
  <c r="K4295" i="68"/>
  <c r="J4295" i="68"/>
  <c r="A4295" i="68"/>
  <c r="K4294" i="68"/>
  <c r="J4294" i="68"/>
  <c r="L4294" i="68" s="1"/>
  <c r="A4294" i="68"/>
  <c r="K4293" i="68"/>
  <c r="J4293" i="68"/>
  <c r="L4293" i="68" s="1"/>
  <c r="A4293" i="68"/>
  <c r="K4292" i="68"/>
  <c r="L4292" i="68" s="1"/>
  <c r="J4292" i="68"/>
  <c r="A4292" i="68"/>
  <c r="K4291" i="68"/>
  <c r="J4291" i="68"/>
  <c r="L4291" i="68" s="1"/>
  <c r="A4291" i="68"/>
  <c r="L4290" i="68"/>
  <c r="K4290" i="68"/>
  <c r="J4290" i="68"/>
  <c r="A4290" i="68"/>
  <c r="K4289" i="68"/>
  <c r="J4289" i="68"/>
  <c r="L4289" i="68" s="1"/>
  <c r="A4289" i="68"/>
  <c r="K4288" i="68"/>
  <c r="L4288" i="68" s="1"/>
  <c r="J4288" i="68"/>
  <c r="A4288" i="68"/>
  <c r="L4287" i="68"/>
  <c r="K4287" i="68"/>
  <c r="J4287" i="68"/>
  <c r="A4287" i="68"/>
  <c r="K4286" i="68"/>
  <c r="J4286" i="68"/>
  <c r="L4286" i="68" s="1"/>
  <c r="A4286" i="68"/>
  <c r="K4285" i="68"/>
  <c r="J4285" i="68"/>
  <c r="L4285" i="68" s="1"/>
  <c r="A4285" i="68"/>
  <c r="K4284" i="68"/>
  <c r="L4284" i="68" s="1"/>
  <c r="J4284" i="68"/>
  <c r="A4284" i="68"/>
  <c r="K4283" i="68"/>
  <c r="J4283" i="68"/>
  <c r="L4283" i="68" s="1"/>
  <c r="A4283" i="68"/>
  <c r="L4282" i="68"/>
  <c r="K4282" i="68"/>
  <c r="J4282" i="68"/>
  <c r="A4282" i="68"/>
  <c r="K4281" i="68"/>
  <c r="J4281" i="68"/>
  <c r="L4281" i="68" s="1"/>
  <c r="A4281" i="68"/>
  <c r="K4280" i="68"/>
  <c r="L4280" i="68" s="1"/>
  <c r="J4280" i="68"/>
  <c r="A4280" i="68"/>
  <c r="L4279" i="68"/>
  <c r="K4279" i="68"/>
  <c r="J4279" i="68"/>
  <c r="A4279" i="68"/>
  <c r="K4278" i="68"/>
  <c r="J4278" i="68"/>
  <c r="L4278" i="68" s="1"/>
  <c r="A4278" i="68"/>
  <c r="K4277" i="68"/>
  <c r="J4277" i="68"/>
  <c r="L4277" i="68" s="1"/>
  <c r="A4277" i="68"/>
  <c r="K4276" i="68"/>
  <c r="L4276" i="68" s="1"/>
  <c r="J4276" i="68"/>
  <c r="A4276" i="68"/>
  <c r="K4275" i="68"/>
  <c r="J4275" i="68"/>
  <c r="L4275" i="68" s="1"/>
  <c r="A4275" i="68"/>
  <c r="L4274" i="68"/>
  <c r="K4274" i="68"/>
  <c r="J4274" i="68"/>
  <c r="A4274" i="68"/>
  <c r="K4273" i="68"/>
  <c r="J4273" i="68"/>
  <c r="L4273" i="68" s="1"/>
  <c r="A4273" i="68"/>
  <c r="K4272" i="68"/>
  <c r="L4272" i="68" s="1"/>
  <c r="J4272" i="68"/>
  <c r="A4272" i="68"/>
  <c r="L4271" i="68"/>
  <c r="K4271" i="68"/>
  <c r="J4271" i="68"/>
  <c r="A4271" i="68"/>
  <c r="K4270" i="68"/>
  <c r="J4270" i="68"/>
  <c r="L4270" i="68" s="1"/>
  <c r="A4270" i="68"/>
  <c r="K4269" i="68"/>
  <c r="J4269" i="68"/>
  <c r="L4269" i="68" s="1"/>
  <c r="A4269" i="68"/>
  <c r="K4268" i="68"/>
  <c r="L4268" i="68" s="1"/>
  <c r="J4268" i="68"/>
  <c r="A4268" i="68"/>
  <c r="K4267" i="68"/>
  <c r="J4267" i="68"/>
  <c r="L4267" i="68" s="1"/>
  <c r="A4267" i="68"/>
  <c r="L4266" i="68"/>
  <c r="K4266" i="68"/>
  <c r="J4266" i="68"/>
  <c r="A4266" i="68"/>
  <c r="K4265" i="68"/>
  <c r="J4265" i="68"/>
  <c r="L4265" i="68" s="1"/>
  <c r="A4265" i="68"/>
  <c r="K4264" i="68"/>
  <c r="J4264" i="68"/>
  <c r="L4264" i="68" s="1"/>
  <c r="A4264" i="68"/>
  <c r="K4263" i="68"/>
  <c r="J4263" i="68"/>
  <c r="L4263" i="68" s="1"/>
  <c r="A4263" i="68"/>
  <c r="K4262" i="68"/>
  <c r="J4262" i="68"/>
  <c r="A4262" i="68"/>
  <c r="K4261" i="68"/>
  <c r="J4261" i="68"/>
  <c r="L4261" i="68" s="1"/>
  <c r="A4261" i="68"/>
  <c r="K4260" i="68"/>
  <c r="L4260" i="68" s="1"/>
  <c r="J4260" i="68"/>
  <c r="A4260" i="68"/>
  <c r="K4259" i="68"/>
  <c r="J4259" i="68"/>
  <c r="L4259" i="68" s="1"/>
  <c r="A4259" i="68"/>
  <c r="L4258" i="68"/>
  <c r="K4258" i="68"/>
  <c r="J4258" i="68"/>
  <c r="A4258" i="68"/>
  <c r="L4257" i="68"/>
  <c r="K4257" i="68"/>
  <c r="J4257" i="68"/>
  <c r="A4257" i="68"/>
  <c r="L4256" i="68"/>
  <c r="K4256" i="68"/>
  <c r="J4256" i="68"/>
  <c r="A4256" i="68"/>
  <c r="K4255" i="68"/>
  <c r="J4255" i="68"/>
  <c r="L4255" i="68" s="1"/>
  <c r="A4255" i="68"/>
  <c r="K4254" i="68"/>
  <c r="J4254" i="68"/>
  <c r="A4254" i="68"/>
  <c r="K4253" i="68"/>
  <c r="J4253" i="68"/>
  <c r="A4253" i="68"/>
  <c r="K4252" i="68"/>
  <c r="L4252" i="68" s="1"/>
  <c r="J4252" i="68"/>
  <c r="A4252" i="68"/>
  <c r="K4251" i="68"/>
  <c r="J4251" i="68"/>
  <c r="A4251" i="68"/>
  <c r="K4250" i="68"/>
  <c r="J4250" i="68"/>
  <c r="L4250" i="68" s="1"/>
  <c r="A4250" i="68"/>
  <c r="L4249" i="68"/>
  <c r="K4249" i="68"/>
  <c r="J4249" i="68"/>
  <c r="A4249" i="68"/>
  <c r="L4248" i="68"/>
  <c r="K4248" i="68"/>
  <c r="J4248" i="68"/>
  <c r="A4248" i="68"/>
  <c r="K4247" i="68"/>
  <c r="L4247" i="68" s="1"/>
  <c r="J4247" i="68"/>
  <c r="A4247" i="68"/>
  <c r="K4246" i="68"/>
  <c r="J4246" i="68"/>
  <c r="A4246" i="68"/>
  <c r="K4245" i="68"/>
  <c r="J4245" i="68"/>
  <c r="A4245" i="68"/>
  <c r="K4244" i="68"/>
  <c r="L4244" i="68" s="1"/>
  <c r="J4244" i="68"/>
  <c r="A4244" i="68"/>
  <c r="K4243" i="68"/>
  <c r="J4243" i="68"/>
  <c r="L4243" i="68" s="1"/>
  <c r="A4243" i="68"/>
  <c r="K4242" i="68"/>
  <c r="J4242" i="68"/>
  <c r="L4242" i="68" s="1"/>
  <c r="A4242" i="68"/>
  <c r="K4241" i="68"/>
  <c r="J4241" i="68"/>
  <c r="L4241" i="68" s="1"/>
  <c r="A4241" i="68"/>
  <c r="K4240" i="68"/>
  <c r="J4240" i="68"/>
  <c r="L4240" i="68" s="1"/>
  <c r="A4240" i="68"/>
  <c r="L4239" i="68"/>
  <c r="K4239" i="68"/>
  <c r="J4239" i="68"/>
  <c r="A4239" i="68"/>
  <c r="K4238" i="68"/>
  <c r="J4238" i="68"/>
  <c r="A4238" i="68"/>
  <c r="K4237" i="68"/>
  <c r="J4237" i="68"/>
  <c r="L4237" i="68" s="1"/>
  <c r="A4237" i="68"/>
  <c r="K4236" i="68"/>
  <c r="L4236" i="68" s="1"/>
  <c r="J4236" i="68"/>
  <c r="A4236" i="68"/>
  <c r="K4235" i="68"/>
  <c r="J4235" i="68"/>
  <c r="A4235" i="68"/>
  <c r="L4234" i="68"/>
  <c r="K4234" i="68"/>
  <c r="J4234" i="68"/>
  <c r="A4234" i="68"/>
  <c r="K4233" i="68"/>
  <c r="J4233" i="68"/>
  <c r="L4233" i="68" s="1"/>
  <c r="A4233" i="68"/>
  <c r="K4232" i="68"/>
  <c r="J4232" i="68"/>
  <c r="L4232" i="68" s="1"/>
  <c r="A4232" i="68"/>
  <c r="K4231" i="68"/>
  <c r="J4231" i="68"/>
  <c r="L4231" i="68" s="1"/>
  <c r="A4231" i="68"/>
  <c r="K4230" i="68"/>
  <c r="J4230" i="68"/>
  <c r="A4230" i="68"/>
  <c r="K4229" i="68"/>
  <c r="J4229" i="68"/>
  <c r="L4229" i="68" s="1"/>
  <c r="A4229" i="68"/>
  <c r="K4228" i="68"/>
  <c r="L4228" i="68" s="1"/>
  <c r="J4228" i="68"/>
  <c r="A4228" i="68"/>
  <c r="K4227" i="68"/>
  <c r="J4227" i="68"/>
  <c r="L4227" i="68" s="1"/>
  <c r="A4227" i="68"/>
  <c r="L4226" i="68"/>
  <c r="K4226" i="68"/>
  <c r="J4226" i="68"/>
  <c r="A4226" i="68"/>
  <c r="L4225" i="68"/>
  <c r="K4225" i="68"/>
  <c r="J4225" i="68"/>
  <c r="A4225" i="68"/>
  <c r="L4224" i="68"/>
  <c r="K4224" i="68"/>
  <c r="J4224" i="68"/>
  <c r="A4224" i="68"/>
  <c r="K4223" i="68"/>
  <c r="J4223" i="68"/>
  <c r="L4223" i="68" s="1"/>
  <c r="A4223" i="68"/>
  <c r="K4222" i="68"/>
  <c r="J4222" i="68"/>
  <c r="A4222" i="68"/>
  <c r="K4221" i="68"/>
  <c r="J4221" i="68"/>
  <c r="A4221" i="68"/>
  <c r="K4220" i="68"/>
  <c r="L4220" i="68" s="1"/>
  <c r="J4220" i="68"/>
  <c r="A4220" i="68"/>
  <c r="K4219" i="68"/>
  <c r="J4219" i="68"/>
  <c r="L4219" i="68" s="1"/>
  <c r="A4219" i="68"/>
  <c r="K4218" i="68"/>
  <c r="J4218" i="68"/>
  <c r="L4218" i="68" s="1"/>
  <c r="A4218" i="68"/>
  <c r="L4217" i="68"/>
  <c r="K4217" i="68"/>
  <c r="J4217" i="68"/>
  <c r="A4217" i="68"/>
  <c r="L4216" i="68"/>
  <c r="K4216" i="68"/>
  <c r="J4216" i="68"/>
  <c r="A4216" i="68"/>
  <c r="K4215" i="68"/>
  <c r="L4215" i="68" s="1"/>
  <c r="J4215" i="68"/>
  <c r="A4215" i="68"/>
  <c r="K4214" i="68"/>
  <c r="J4214" i="68"/>
  <c r="A4214" i="68"/>
  <c r="K4213" i="68"/>
  <c r="J4213" i="68"/>
  <c r="L4213" i="68" s="1"/>
  <c r="A4213" i="68"/>
  <c r="K4212" i="68"/>
  <c r="L4212" i="68" s="1"/>
  <c r="J4212" i="68"/>
  <c r="A4212" i="68"/>
  <c r="K4211" i="68"/>
  <c r="J4211" i="68"/>
  <c r="L4211" i="68" s="1"/>
  <c r="A4211" i="68"/>
  <c r="K4210" i="68"/>
  <c r="J4210" i="68"/>
  <c r="L4210" i="68" s="1"/>
  <c r="A4210" i="68"/>
  <c r="K4209" i="68"/>
  <c r="J4209" i="68"/>
  <c r="L4209" i="68" s="1"/>
  <c r="A4209" i="68"/>
  <c r="K4208" i="68"/>
  <c r="J4208" i="68"/>
  <c r="L4208" i="68" s="1"/>
  <c r="A4208" i="68"/>
  <c r="L4207" i="68"/>
  <c r="K4207" i="68"/>
  <c r="J4207" i="68"/>
  <c r="A4207" i="68"/>
  <c r="K4206" i="68"/>
  <c r="J4206" i="68"/>
  <c r="A4206" i="68"/>
  <c r="K4205" i="68"/>
  <c r="J4205" i="68"/>
  <c r="A4205" i="68"/>
  <c r="K4204" i="68"/>
  <c r="L4204" i="68" s="1"/>
  <c r="J4204" i="68"/>
  <c r="A4204" i="68"/>
  <c r="K4203" i="68"/>
  <c r="J4203" i="68"/>
  <c r="A4203" i="68"/>
  <c r="L4202" i="68"/>
  <c r="K4202" i="68"/>
  <c r="J4202" i="68"/>
  <c r="A4202" i="68"/>
  <c r="K4201" i="68"/>
  <c r="J4201" i="68"/>
  <c r="L4201" i="68" s="1"/>
  <c r="A4201" i="68"/>
  <c r="K4200" i="68"/>
  <c r="J4200" i="68"/>
  <c r="L4200" i="68" s="1"/>
  <c r="A4200" i="68"/>
  <c r="K4199" i="68"/>
  <c r="J4199" i="68"/>
  <c r="L4199" i="68" s="1"/>
  <c r="A4199" i="68"/>
  <c r="K4198" i="68"/>
  <c r="J4198" i="68"/>
  <c r="A4198" i="68"/>
  <c r="K4197" i="68"/>
  <c r="J4197" i="68"/>
  <c r="L4197" i="68" s="1"/>
  <c r="A4197" i="68"/>
  <c r="K4196" i="68"/>
  <c r="L4196" i="68" s="1"/>
  <c r="J4196" i="68"/>
  <c r="A4196" i="68"/>
  <c r="K4195" i="68"/>
  <c r="J4195" i="68"/>
  <c r="L4195" i="68" s="1"/>
  <c r="A4195" i="68"/>
  <c r="L4194" i="68"/>
  <c r="K4194" i="68"/>
  <c r="J4194" i="68"/>
  <c r="A4194" i="68"/>
  <c r="L4193" i="68"/>
  <c r="K4193" i="68"/>
  <c r="J4193" i="68"/>
  <c r="A4193" i="68"/>
  <c r="L4192" i="68"/>
  <c r="K4192" i="68"/>
  <c r="J4192" i="68"/>
  <c r="A4192" i="68"/>
  <c r="K4191" i="68"/>
  <c r="J4191" i="68"/>
  <c r="L4191" i="68" s="1"/>
  <c r="A4191" i="68"/>
  <c r="K4190" i="68"/>
  <c r="J4190" i="68"/>
  <c r="A4190" i="68"/>
  <c r="K4189" i="68"/>
  <c r="J4189" i="68"/>
  <c r="A4189" i="68"/>
  <c r="K4188" i="68"/>
  <c r="L4188" i="68" s="1"/>
  <c r="J4188" i="68"/>
  <c r="A4188" i="68"/>
  <c r="K4187" i="68"/>
  <c r="J4187" i="68"/>
  <c r="A4187" i="68"/>
  <c r="K4186" i="68"/>
  <c r="J4186" i="68"/>
  <c r="L4186" i="68" s="1"/>
  <c r="A4186" i="68"/>
  <c r="L4185" i="68"/>
  <c r="K4185" i="68"/>
  <c r="J4185" i="68"/>
  <c r="A4185" i="68"/>
  <c r="L4184" i="68"/>
  <c r="K4184" i="68"/>
  <c r="J4184" i="68"/>
  <c r="A4184" i="68"/>
  <c r="K4183" i="68"/>
  <c r="L4183" i="68" s="1"/>
  <c r="J4183" i="68"/>
  <c r="A4183" i="68"/>
  <c r="K4182" i="68"/>
  <c r="J4182" i="68"/>
  <c r="A4182" i="68"/>
  <c r="K4181" i="68"/>
  <c r="J4181" i="68"/>
  <c r="A4181" i="68"/>
  <c r="K4180" i="68"/>
  <c r="L4180" i="68" s="1"/>
  <c r="J4180" i="68"/>
  <c r="A4180" i="68"/>
  <c r="K4179" i="68"/>
  <c r="J4179" i="68"/>
  <c r="L4179" i="68" s="1"/>
  <c r="A4179" i="68"/>
  <c r="K4178" i="68"/>
  <c r="J4178" i="68"/>
  <c r="L4178" i="68" s="1"/>
  <c r="A4178" i="68"/>
  <c r="K4177" i="68"/>
  <c r="J4177" i="68"/>
  <c r="L4177" i="68" s="1"/>
  <c r="A4177" i="68"/>
  <c r="K4176" i="68"/>
  <c r="J4176" i="68"/>
  <c r="L4176" i="68" s="1"/>
  <c r="A4176" i="68"/>
  <c r="L4175" i="68"/>
  <c r="K4175" i="68"/>
  <c r="J4175" i="68"/>
  <c r="A4175" i="68"/>
  <c r="K4174" i="68"/>
  <c r="J4174" i="68"/>
  <c r="A4174" i="68"/>
  <c r="K4173" i="68"/>
  <c r="J4173" i="68"/>
  <c r="L4173" i="68" s="1"/>
  <c r="A4173" i="68"/>
  <c r="K4172" i="68"/>
  <c r="L4172" i="68" s="1"/>
  <c r="J4172" i="68"/>
  <c r="A4172" i="68"/>
  <c r="K4171" i="68"/>
  <c r="J4171" i="68"/>
  <c r="A4171" i="68"/>
  <c r="L4170" i="68"/>
  <c r="K4170" i="68"/>
  <c r="J4170" i="68"/>
  <c r="A4170" i="68"/>
  <c r="K4169" i="68"/>
  <c r="J4169" i="68"/>
  <c r="L4169" i="68" s="1"/>
  <c r="A4169" i="68"/>
  <c r="K4168" i="68"/>
  <c r="J4168" i="68"/>
  <c r="L4168" i="68" s="1"/>
  <c r="A4168" i="68"/>
  <c r="K4167" i="68"/>
  <c r="J4167" i="68"/>
  <c r="L4167" i="68" s="1"/>
  <c r="A4167" i="68"/>
  <c r="K4166" i="68"/>
  <c r="J4166" i="68"/>
  <c r="A4166" i="68"/>
  <c r="K4165" i="68"/>
  <c r="J4165" i="68"/>
  <c r="L4165" i="68" s="1"/>
  <c r="A4165" i="68"/>
  <c r="K4164" i="68"/>
  <c r="L4164" i="68" s="1"/>
  <c r="J4164" i="68"/>
  <c r="A4164" i="68"/>
  <c r="K4163" i="68"/>
  <c r="J4163" i="68"/>
  <c r="L4163" i="68" s="1"/>
  <c r="A4163" i="68"/>
  <c r="L4162" i="68"/>
  <c r="K4162" i="68"/>
  <c r="J4162" i="68"/>
  <c r="A4162" i="68"/>
  <c r="L4161" i="68"/>
  <c r="K4161" i="68"/>
  <c r="J4161" i="68"/>
  <c r="A4161" i="68"/>
  <c r="L4160" i="68"/>
  <c r="K4160" i="68"/>
  <c r="J4160" i="68"/>
  <c r="A4160" i="68"/>
  <c r="K4159" i="68"/>
  <c r="J4159" i="68"/>
  <c r="L4159" i="68" s="1"/>
  <c r="A4159" i="68"/>
  <c r="K4158" i="68"/>
  <c r="J4158" i="68"/>
  <c r="A4158" i="68"/>
  <c r="K4157" i="68"/>
  <c r="J4157" i="68"/>
  <c r="A4157" i="68"/>
  <c r="K4156" i="68"/>
  <c r="L4156" i="68" s="1"/>
  <c r="J4156" i="68"/>
  <c r="A4156" i="68"/>
  <c r="K4155" i="68"/>
  <c r="J4155" i="68"/>
  <c r="L4155" i="68" s="1"/>
  <c r="A4155" i="68"/>
  <c r="K4154" i="68"/>
  <c r="J4154" i="68"/>
  <c r="L4154" i="68" s="1"/>
  <c r="A4154" i="68"/>
  <c r="L4153" i="68"/>
  <c r="K4153" i="68"/>
  <c r="J4153" i="68"/>
  <c r="A4153" i="68"/>
  <c r="L4152" i="68"/>
  <c r="K4152" i="68"/>
  <c r="J4152" i="68"/>
  <c r="A4152" i="68"/>
  <c r="K4151" i="68"/>
  <c r="L4151" i="68" s="1"/>
  <c r="J4151" i="68"/>
  <c r="A4151" i="68"/>
  <c r="K4150" i="68"/>
  <c r="J4150" i="68"/>
  <c r="A4150" i="68"/>
  <c r="K4149" i="68"/>
  <c r="J4149" i="68"/>
  <c r="L4149" i="68" s="1"/>
  <c r="A4149" i="68"/>
  <c r="K4148" i="68"/>
  <c r="L4148" i="68" s="1"/>
  <c r="J4148" i="68"/>
  <c r="A4148" i="68"/>
  <c r="K4147" i="68"/>
  <c r="J4147" i="68"/>
  <c r="L4147" i="68" s="1"/>
  <c r="A4147" i="68"/>
  <c r="K4146" i="68"/>
  <c r="J4146" i="68"/>
  <c r="L4146" i="68" s="1"/>
  <c r="A4146" i="68"/>
  <c r="K4145" i="68"/>
  <c r="J4145" i="68"/>
  <c r="L4145" i="68" s="1"/>
  <c r="A4145" i="68"/>
  <c r="K4144" i="68"/>
  <c r="J4144" i="68"/>
  <c r="L4144" i="68" s="1"/>
  <c r="A4144" i="68"/>
  <c r="L4143" i="68"/>
  <c r="K4143" i="68"/>
  <c r="J4143" i="68"/>
  <c r="A4143" i="68"/>
  <c r="K4142" i="68"/>
  <c r="J4142" i="68"/>
  <c r="L4142" i="68" s="1"/>
  <c r="A4142" i="68"/>
  <c r="L4141" i="68"/>
  <c r="K4141" i="68"/>
  <c r="J4141" i="68"/>
  <c r="A4141" i="68"/>
  <c r="K4140" i="68"/>
  <c r="L4140" i="68" s="1"/>
  <c r="J4140" i="68"/>
  <c r="A4140" i="68"/>
  <c r="K4139" i="68"/>
  <c r="J4139" i="68"/>
  <c r="L4139" i="68" s="1"/>
  <c r="A4139" i="68"/>
  <c r="K4138" i="68"/>
  <c r="J4138" i="68"/>
  <c r="L4138" i="68" s="1"/>
  <c r="A4138" i="68"/>
  <c r="K4137" i="68"/>
  <c r="J4137" i="68"/>
  <c r="L4137" i="68" s="1"/>
  <c r="A4137" i="68"/>
  <c r="K4136" i="68"/>
  <c r="L4136" i="68" s="1"/>
  <c r="J4136" i="68"/>
  <c r="A4136" i="68"/>
  <c r="L4135" i="68"/>
  <c r="K4135" i="68"/>
  <c r="J4135" i="68"/>
  <c r="A4135" i="68"/>
  <c r="K4134" i="68"/>
  <c r="J4134" i="68"/>
  <c r="L4134" i="68" s="1"/>
  <c r="A4134" i="68"/>
  <c r="L4133" i="68"/>
  <c r="K4133" i="68"/>
  <c r="J4133" i="68"/>
  <c r="A4133" i="68"/>
  <c r="K4132" i="68"/>
  <c r="L4132" i="68" s="1"/>
  <c r="J4132" i="68"/>
  <c r="A4132" i="68"/>
  <c r="K4131" i="68"/>
  <c r="J4131" i="68"/>
  <c r="L4131" i="68" s="1"/>
  <c r="A4131" i="68"/>
  <c r="K4130" i="68"/>
  <c r="J4130" i="68"/>
  <c r="L4130" i="68" s="1"/>
  <c r="A4130" i="68"/>
  <c r="K4129" i="68"/>
  <c r="J4129" i="68"/>
  <c r="L4129" i="68" s="1"/>
  <c r="A4129" i="68"/>
  <c r="K4128" i="68"/>
  <c r="L4128" i="68" s="1"/>
  <c r="J4128" i="68"/>
  <c r="A4128" i="68"/>
  <c r="L4127" i="68"/>
  <c r="K4127" i="68"/>
  <c r="J4127" i="68"/>
  <c r="A4127" i="68"/>
  <c r="K4126" i="68"/>
  <c r="J4126" i="68"/>
  <c r="L4126" i="68" s="1"/>
  <c r="A4126" i="68"/>
  <c r="L4125" i="68"/>
  <c r="K4125" i="68"/>
  <c r="J4125" i="68"/>
  <c r="A4125" i="68"/>
  <c r="K4124" i="68"/>
  <c r="L4124" i="68" s="1"/>
  <c r="J4124" i="68"/>
  <c r="A4124" i="68"/>
  <c r="K4123" i="68"/>
  <c r="J4123" i="68"/>
  <c r="L4123" i="68" s="1"/>
  <c r="A4123" i="68"/>
  <c r="K4122" i="68"/>
  <c r="J4122" i="68"/>
  <c r="L4122" i="68" s="1"/>
  <c r="A4122" i="68"/>
  <c r="K4121" i="68"/>
  <c r="J4121" i="68"/>
  <c r="L4121" i="68" s="1"/>
  <c r="A4121" i="68"/>
  <c r="K4120" i="68"/>
  <c r="L4120" i="68" s="1"/>
  <c r="J4120" i="68"/>
  <c r="A4120" i="68"/>
  <c r="L4119" i="68"/>
  <c r="K4119" i="68"/>
  <c r="J4119" i="68"/>
  <c r="A4119" i="68"/>
  <c r="K4118" i="68"/>
  <c r="J4118" i="68"/>
  <c r="L4118" i="68" s="1"/>
  <c r="A4118" i="68"/>
  <c r="L4117" i="68"/>
  <c r="K4117" i="68"/>
  <c r="J4117" i="68"/>
  <c r="A4117" i="68"/>
  <c r="K4116" i="68"/>
  <c r="L4116" i="68" s="1"/>
  <c r="J4116" i="68"/>
  <c r="A4116" i="68"/>
  <c r="K4115" i="68"/>
  <c r="J4115" i="68"/>
  <c r="L4115" i="68" s="1"/>
  <c r="A4115" i="68"/>
  <c r="K4114" i="68"/>
  <c r="J4114" i="68"/>
  <c r="L4114" i="68" s="1"/>
  <c r="A4114" i="68"/>
  <c r="K4113" i="68"/>
  <c r="J4113" i="68"/>
  <c r="L4113" i="68" s="1"/>
  <c r="A4113" i="68"/>
  <c r="K4112" i="68"/>
  <c r="L4112" i="68" s="1"/>
  <c r="J4112" i="68"/>
  <c r="A4112" i="68"/>
  <c r="L4111" i="68"/>
  <c r="K4111" i="68"/>
  <c r="J4111" i="68"/>
  <c r="A4111" i="68"/>
  <c r="K4110" i="68"/>
  <c r="J4110" i="68"/>
  <c r="L4110" i="68" s="1"/>
  <c r="A4110" i="68"/>
  <c r="L4109" i="68"/>
  <c r="K4109" i="68"/>
  <c r="J4109" i="68"/>
  <c r="A4109" i="68"/>
  <c r="K4108" i="68"/>
  <c r="L4108" i="68" s="1"/>
  <c r="J4108" i="68"/>
  <c r="A4108" i="68"/>
  <c r="K4107" i="68"/>
  <c r="J4107" i="68"/>
  <c r="L4107" i="68" s="1"/>
  <c r="A4107" i="68"/>
  <c r="K4106" i="68"/>
  <c r="J4106" i="68"/>
  <c r="L4106" i="68" s="1"/>
  <c r="A4106" i="68"/>
  <c r="K4105" i="68"/>
  <c r="J4105" i="68"/>
  <c r="L4105" i="68" s="1"/>
  <c r="A4105" i="68"/>
  <c r="K4104" i="68"/>
  <c r="L4104" i="68" s="1"/>
  <c r="J4104" i="68"/>
  <c r="A4104" i="68"/>
  <c r="L4103" i="68"/>
  <c r="K4103" i="68"/>
  <c r="J4103" i="68"/>
  <c r="A4103" i="68"/>
  <c r="K4102" i="68"/>
  <c r="J4102" i="68"/>
  <c r="L4102" i="68" s="1"/>
  <c r="A4102" i="68"/>
  <c r="L4101" i="68"/>
  <c r="K4101" i="68"/>
  <c r="J4101" i="68"/>
  <c r="A4101" i="68"/>
  <c r="K4100" i="68"/>
  <c r="L4100" i="68" s="1"/>
  <c r="J4100" i="68"/>
  <c r="A4100" i="68"/>
  <c r="K4099" i="68"/>
  <c r="J4099" i="68"/>
  <c r="L4099" i="68" s="1"/>
  <c r="A4099" i="68"/>
  <c r="K4098" i="68"/>
  <c r="J4098" i="68"/>
  <c r="L4098" i="68" s="1"/>
  <c r="A4098" i="68"/>
  <c r="K4097" i="68"/>
  <c r="J4097" i="68"/>
  <c r="L4097" i="68" s="1"/>
  <c r="A4097" i="68"/>
  <c r="K4096" i="68"/>
  <c r="L4096" i="68" s="1"/>
  <c r="J4096" i="68"/>
  <c r="A4096" i="68"/>
  <c r="L4095" i="68"/>
  <c r="K4095" i="68"/>
  <c r="J4095" i="68"/>
  <c r="A4095" i="68"/>
  <c r="K4094" i="68"/>
  <c r="J4094" i="68"/>
  <c r="L4094" i="68" s="1"/>
  <c r="A4094" i="68"/>
  <c r="L4093" i="68"/>
  <c r="K4093" i="68"/>
  <c r="J4093" i="68"/>
  <c r="A4093" i="68"/>
  <c r="K4092" i="68"/>
  <c r="L4092" i="68" s="1"/>
  <c r="J4092" i="68"/>
  <c r="A4092" i="68"/>
  <c r="K4091" i="68"/>
  <c r="J4091" i="68"/>
  <c r="L4091" i="68" s="1"/>
  <c r="A4091" i="68"/>
  <c r="K4090" i="68"/>
  <c r="J4090" i="68"/>
  <c r="L4090" i="68" s="1"/>
  <c r="A4090" i="68"/>
  <c r="K4089" i="68"/>
  <c r="J4089" i="68"/>
  <c r="L4089" i="68" s="1"/>
  <c r="A4089" i="68"/>
  <c r="K4088" i="68"/>
  <c r="L4088" i="68" s="1"/>
  <c r="J4088" i="68"/>
  <c r="A4088" i="68"/>
  <c r="L4087" i="68"/>
  <c r="K4087" i="68"/>
  <c r="J4087" i="68"/>
  <c r="A4087" i="68"/>
  <c r="K4086" i="68"/>
  <c r="J4086" i="68"/>
  <c r="L4086" i="68" s="1"/>
  <c r="A4086" i="68"/>
  <c r="L4085" i="68"/>
  <c r="K4085" i="68"/>
  <c r="J4085" i="68"/>
  <c r="A4085" i="68"/>
  <c r="K4084" i="68"/>
  <c r="L4084" i="68" s="1"/>
  <c r="J4084" i="68"/>
  <c r="A4084" i="68"/>
  <c r="K4083" i="68"/>
  <c r="J4083" i="68"/>
  <c r="L4083" i="68" s="1"/>
  <c r="A4083" i="68"/>
  <c r="K4082" i="68"/>
  <c r="J4082" i="68"/>
  <c r="L4082" i="68" s="1"/>
  <c r="A4082" i="68"/>
  <c r="K4081" i="68"/>
  <c r="J4081" i="68"/>
  <c r="L4081" i="68" s="1"/>
  <c r="A4081" i="68"/>
  <c r="K4080" i="68"/>
  <c r="L4080" i="68" s="1"/>
  <c r="J4080" i="68"/>
  <c r="A4080" i="68"/>
  <c r="L4079" i="68"/>
  <c r="K4079" i="68"/>
  <c r="J4079" i="68"/>
  <c r="A4079" i="68"/>
  <c r="K4078" i="68"/>
  <c r="J4078" i="68"/>
  <c r="L4078" i="68" s="1"/>
  <c r="A4078" i="68"/>
  <c r="L4077" i="68"/>
  <c r="K4077" i="68"/>
  <c r="J4077" i="68"/>
  <c r="A4077" i="68"/>
  <c r="K4076" i="68"/>
  <c r="L4076" i="68" s="1"/>
  <c r="J4076" i="68"/>
  <c r="A4076" i="68"/>
  <c r="K4075" i="68"/>
  <c r="J4075" i="68"/>
  <c r="L4075" i="68" s="1"/>
  <c r="A4075" i="68"/>
  <c r="K4074" i="68"/>
  <c r="J4074" i="68"/>
  <c r="L4074" i="68" s="1"/>
  <c r="A4074" i="68"/>
  <c r="K4073" i="68"/>
  <c r="J4073" i="68"/>
  <c r="L4073" i="68" s="1"/>
  <c r="A4073" i="68"/>
  <c r="K4072" i="68"/>
  <c r="L4072" i="68" s="1"/>
  <c r="J4072" i="68"/>
  <c r="A4072" i="68"/>
  <c r="L4071" i="68"/>
  <c r="K4071" i="68"/>
  <c r="J4071" i="68"/>
  <c r="A4071" i="68"/>
  <c r="K4070" i="68"/>
  <c r="J4070" i="68"/>
  <c r="L4070" i="68" s="1"/>
  <c r="A4070" i="68"/>
  <c r="L4069" i="68"/>
  <c r="K4069" i="68"/>
  <c r="J4069" i="68"/>
  <c r="A4069" i="68"/>
  <c r="K4068" i="68"/>
  <c r="L4068" i="68" s="1"/>
  <c r="J4068" i="68"/>
  <c r="A4068" i="68"/>
  <c r="K4067" i="68"/>
  <c r="J4067" i="68"/>
  <c r="L4067" i="68" s="1"/>
  <c r="A4067" i="68"/>
  <c r="K4066" i="68"/>
  <c r="J4066" i="68"/>
  <c r="L4066" i="68" s="1"/>
  <c r="A4066" i="68"/>
  <c r="K4065" i="68"/>
  <c r="J4065" i="68"/>
  <c r="L4065" i="68" s="1"/>
  <c r="A4065" i="68"/>
  <c r="K4064" i="68"/>
  <c r="L4064" i="68" s="1"/>
  <c r="J4064" i="68"/>
  <c r="A4064" i="68"/>
  <c r="L4063" i="68"/>
  <c r="K4063" i="68"/>
  <c r="J4063" i="68"/>
  <c r="A4063" i="68"/>
  <c r="K4062" i="68"/>
  <c r="J4062" i="68"/>
  <c r="L4062" i="68" s="1"/>
  <c r="A4062" i="68"/>
  <c r="L4061" i="68"/>
  <c r="K4061" i="68"/>
  <c r="J4061" i="68"/>
  <c r="A4061" i="68"/>
  <c r="K4060" i="68"/>
  <c r="L4060" i="68" s="1"/>
  <c r="J4060" i="68"/>
  <c r="A4060" i="68"/>
  <c r="K4059" i="68"/>
  <c r="J4059" i="68"/>
  <c r="L4059" i="68" s="1"/>
  <c r="A4059" i="68"/>
  <c r="K4058" i="68"/>
  <c r="J4058" i="68"/>
  <c r="L4058" i="68" s="1"/>
  <c r="A4058" i="68"/>
  <c r="K4057" i="68"/>
  <c r="J4057" i="68"/>
  <c r="L4057" i="68" s="1"/>
  <c r="A4057" i="68"/>
  <c r="K4056" i="68"/>
  <c r="L4056" i="68" s="1"/>
  <c r="J4056" i="68"/>
  <c r="A4056" i="68"/>
  <c r="L4055" i="68"/>
  <c r="K4055" i="68"/>
  <c r="J4055" i="68"/>
  <c r="A4055" i="68"/>
  <c r="K4054" i="68"/>
  <c r="J4054" i="68"/>
  <c r="L4054" i="68" s="1"/>
  <c r="A4054" i="68"/>
  <c r="L4053" i="68"/>
  <c r="K4053" i="68"/>
  <c r="J4053" i="68"/>
  <c r="A4053" i="68"/>
  <c r="K4052" i="68"/>
  <c r="L4052" i="68" s="1"/>
  <c r="J4052" i="68"/>
  <c r="A4052" i="68"/>
  <c r="K4051" i="68"/>
  <c r="J4051" i="68"/>
  <c r="L4051" i="68" s="1"/>
  <c r="A4051" i="68"/>
  <c r="K4050" i="68"/>
  <c r="J4050" i="68"/>
  <c r="L4050" i="68" s="1"/>
  <c r="A4050" i="68"/>
  <c r="K4049" i="68"/>
  <c r="J4049" i="68"/>
  <c r="L4049" i="68" s="1"/>
  <c r="A4049" i="68"/>
  <c r="K4048" i="68"/>
  <c r="L4048" i="68" s="1"/>
  <c r="J4048" i="68"/>
  <c r="A4048" i="68"/>
  <c r="L4047" i="68"/>
  <c r="K4047" i="68"/>
  <c r="J4047" i="68"/>
  <c r="A4047" i="68"/>
  <c r="K4046" i="68"/>
  <c r="J4046" i="68"/>
  <c r="L4046" i="68" s="1"/>
  <c r="A4046" i="68"/>
  <c r="L4045" i="68"/>
  <c r="K4045" i="68"/>
  <c r="J4045" i="68"/>
  <c r="A4045" i="68"/>
  <c r="K4044" i="68"/>
  <c r="L4044" i="68" s="1"/>
  <c r="J4044" i="68"/>
  <c r="A4044" i="68"/>
  <c r="K4043" i="68"/>
  <c r="J4043" i="68"/>
  <c r="L4043" i="68" s="1"/>
  <c r="A4043" i="68"/>
  <c r="K4042" i="68"/>
  <c r="J4042" i="68"/>
  <c r="L4042" i="68" s="1"/>
  <c r="A4042" i="68"/>
  <c r="K4041" i="68"/>
  <c r="J4041" i="68"/>
  <c r="L4041" i="68" s="1"/>
  <c r="A4041" i="68"/>
  <c r="K4040" i="68"/>
  <c r="L4040" i="68" s="1"/>
  <c r="J4040" i="68"/>
  <c r="A4040" i="68"/>
  <c r="L4039" i="68"/>
  <c r="K4039" i="68"/>
  <c r="J4039" i="68"/>
  <c r="A4039" i="68"/>
  <c r="K4038" i="68"/>
  <c r="J4038" i="68"/>
  <c r="L4038" i="68" s="1"/>
  <c r="A4038" i="68"/>
  <c r="L4037" i="68"/>
  <c r="K4037" i="68"/>
  <c r="J4037" i="68"/>
  <c r="A4037" i="68"/>
  <c r="K4036" i="68"/>
  <c r="L4036" i="68" s="1"/>
  <c r="J4036" i="68"/>
  <c r="A4036" i="68"/>
  <c r="K4035" i="68"/>
  <c r="J4035" i="68"/>
  <c r="L4035" i="68" s="1"/>
  <c r="A4035" i="68"/>
  <c r="K4034" i="68"/>
  <c r="J4034" i="68"/>
  <c r="L4034" i="68" s="1"/>
  <c r="A4034" i="68"/>
  <c r="K4033" i="68"/>
  <c r="J4033" i="68"/>
  <c r="L4033" i="68" s="1"/>
  <c r="A4033" i="68"/>
  <c r="K4032" i="68"/>
  <c r="L4032" i="68" s="1"/>
  <c r="J4032" i="68"/>
  <c r="A4032" i="68"/>
  <c r="L4031" i="68"/>
  <c r="K4031" i="68"/>
  <c r="J4031" i="68"/>
  <c r="A4031" i="68"/>
  <c r="K4030" i="68"/>
  <c r="J4030" i="68"/>
  <c r="L4030" i="68" s="1"/>
  <c r="A4030" i="68"/>
  <c r="L4029" i="68"/>
  <c r="K4029" i="68"/>
  <c r="J4029" i="68"/>
  <c r="A4029" i="68"/>
  <c r="K4028" i="68"/>
  <c r="L4028" i="68" s="1"/>
  <c r="J4028" i="68"/>
  <c r="A4028" i="68"/>
  <c r="K4027" i="68"/>
  <c r="J4027" i="68"/>
  <c r="L4027" i="68" s="1"/>
  <c r="A4027" i="68"/>
  <c r="K4026" i="68"/>
  <c r="J4026" i="68"/>
  <c r="L4026" i="68" s="1"/>
  <c r="A4026" i="68"/>
  <c r="K4025" i="68"/>
  <c r="J4025" i="68"/>
  <c r="L4025" i="68" s="1"/>
  <c r="A4025" i="68"/>
  <c r="K4024" i="68"/>
  <c r="L4024" i="68" s="1"/>
  <c r="J4024" i="68"/>
  <c r="A4024" i="68"/>
  <c r="L4023" i="68"/>
  <c r="K4023" i="68"/>
  <c r="J4023" i="68"/>
  <c r="A4023" i="68"/>
  <c r="K4022" i="68"/>
  <c r="J4022" i="68"/>
  <c r="L4022" i="68" s="1"/>
  <c r="A4022" i="68"/>
  <c r="L4021" i="68"/>
  <c r="K4021" i="68"/>
  <c r="J4021" i="68"/>
  <c r="A4021" i="68"/>
  <c r="K4020" i="68"/>
  <c r="L4020" i="68" s="1"/>
  <c r="J4020" i="68"/>
  <c r="A4020" i="68"/>
  <c r="K4019" i="68"/>
  <c r="J4019" i="68"/>
  <c r="L4019" i="68" s="1"/>
  <c r="A4019" i="68"/>
  <c r="K4018" i="68"/>
  <c r="J4018" i="68"/>
  <c r="L4018" i="68" s="1"/>
  <c r="A4018" i="68"/>
  <c r="K4017" i="68"/>
  <c r="J4017" i="68"/>
  <c r="L4017" i="68" s="1"/>
  <c r="A4017" i="68"/>
  <c r="K4016" i="68"/>
  <c r="L4016" i="68" s="1"/>
  <c r="J4016" i="68"/>
  <c r="A4016" i="68"/>
  <c r="L4015" i="68"/>
  <c r="K4015" i="68"/>
  <c r="J4015" i="68"/>
  <c r="A4015" i="68"/>
  <c r="K4014" i="68"/>
  <c r="J4014" i="68"/>
  <c r="L4014" i="68" s="1"/>
  <c r="A4014" i="68"/>
  <c r="L4013" i="68"/>
  <c r="K4013" i="68"/>
  <c r="J4013" i="68"/>
  <c r="A4013" i="68"/>
  <c r="K4012" i="68"/>
  <c r="L4012" i="68" s="1"/>
  <c r="J4012" i="68"/>
  <c r="A4012" i="68"/>
  <c r="K4011" i="68"/>
  <c r="J4011" i="68"/>
  <c r="L4011" i="68" s="1"/>
  <c r="A4011" i="68"/>
  <c r="K4010" i="68"/>
  <c r="J4010" i="68"/>
  <c r="L4010" i="68" s="1"/>
  <c r="A4010" i="68"/>
  <c r="K4009" i="68"/>
  <c r="J4009" i="68"/>
  <c r="L4009" i="68" s="1"/>
  <c r="A4009" i="68"/>
  <c r="K4008" i="68"/>
  <c r="L4008" i="68" s="1"/>
  <c r="J4008" i="68"/>
  <c r="A4008" i="68"/>
  <c r="L4007" i="68"/>
  <c r="K4007" i="68"/>
  <c r="J4007" i="68"/>
  <c r="A4007" i="68"/>
  <c r="K4006" i="68"/>
  <c r="J4006" i="68"/>
  <c r="L4006" i="68" s="1"/>
  <c r="A4006" i="68"/>
  <c r="L4005" i="68"/>
  <c r="K4005" i="68"/>
  <c r="J4005" i="68"/>
  <c r="A4005" i="68"/>
  <c r="K4004" i="68"/>
  <c r="L4004" i="68" s="1"/>
  <c r="J4004" i="68"/>
  <c r="A4004" i="68"/>
  <c r="K4003" i="68"/>
  <c r="J4003" i="68"/>
  <c r="L4003" i="68" s="1"/>
  <c r="A4003" i="68"/>
  <c r="K4002" i="68"/>
  <c r="J4002" i="68"/>
  <c r="L4002" i="68" s="1"/>
  <c r="A4002" i="68"/>
  <c r="K4001" i="68"/>
  <c r="J4001" i="68"/>
  <c r="L4001" i="68" s="1"/>
  <c r="A4001" i="68"/>
  <c r="K4000" i="68"/>
  <c r="L4000" i="68" s="1"/>
  <c r="J4000" i="68"/>
  <c r="A4000" i="68"/>
  <c r="L3999" i="68"/>
  <c r="K3999" i="68"/>
  <c r="J3999" i="68"/>
  <c r="A3999" i="68"/>
  <c r="K3998" i="68"/>
  <c r="J3998" i="68"/>
  <c r="L3998" i="68" s="1"/>
  <c r="A3998" i="68"/>
  <c r="L3997" i="68"/>
  <c r="K3997" i="68"/>
  <c r="J3997" i="68"/>
  <c r="A3997" i="68"/>
  <c r="K3996" i="68"/>
  <c r="L3996" i="68" s="1"/>
  <c r="J3996" i="68"/>
  <c r="A3996" i="68"/>
  <c r="K3995" i="68"/>
  <c r="J3995" i="68"/>
  <c r="L3995" i="68" s="1"/>
  <c r="A3995" i="68"/>
  <c r="K3994" i="68"/>
  <c r="J3994" i="68"/>
  <c r="L3994" i="68" s="1"/>
  <c r="A3994" i="68"/>
  <c r="K3993" i="68"/>
  <c r="J3993" i="68"/>
  <c r="L3993" i="68" s="1"/>
  <c r="A3993" i="68"/>
  <c r="K3992" i="68"/>
  <c r="L3992" i="68" s="1"/>
  <c r="J3992" i="68"/>
  <c r="A3992" i="68"/>
  <c r="L3991" i="68"/>
  <c r="K3991" i="68"/>
  <c r="J3991" i="68"/>
  <c r="A3991" i="68"/>
  <c r="K3990" i="68"/>
  <c r="J3990" i="68"/>
  <c r="L3990" i="68" s="1"/>
  <c r="A3990" i="68"/>
  <c r="L3989" i="68"/>
  <c r="K3989" i="68"/>
  <c r="J3989" i="68"/>
  <c r="A3989" i="68"/>
  <c r="K3988" i="68"/>
  <c r="L3988" i="68" s="1"/>
  <c r="J3988" i="68"/>
  <c r="A3988" i="68"/>
  <c r="K3987" i="68"/>
  <c r="J3987" i="68"/>
  <c r="L3987" i="68" s="1"/>
  <c r="A3987" i="68"/>
  <c r="K3986" i="68"/>
  <c r="J3986" i="68"/>
  <c r="L3986" i="68" s="1"/>
  <c r="A3986" i="68"/>
  <c r="K3985" i="68"/>
  <c r="J3985" i="68"/>
  <c r="L3985" i="68" s="1"/>
  <c r="A3985" i="68"/>
  <c r="K3984" i="68"/>
  <c r="L3984" i="68" s="1"/>
  <c r="J3984" i="68"/>
  <c r="A3984" i="68"/>
  <c r="L3983" i="68"/>
  <c r="K3983" i="68"/>
  <c r="J3983" i="68"/>
  <c r="A3983" i="68"/>
  <c r="K3982" i="68"/>
  <c r="J3982" i="68"/>
  <c r="L3982" i="68" s="1"/>
  <c r="A3982" i="68"/>
  <c r="L3981" i="68"/>
  <c r="K3981" i="68"/>
  <c r="J3981" i="68"/>
  <c r="A3981" i="68"/>
  <c r="K3980" i="68"/>
  <c r="L3980" i="68" s="1"/>
  <c r="J3980" i="68"/>
  <c r="A3980" i="68"/>
  <c r="K3979" i="68"/>
  <c r="J3979" i="68"/>
  <c r="L3979" i="68" s="1"/>
  <c r="A3979" i="68"/>
  <c r="K3978" i="68"/>
  <c r="J3978" i="68"/>
  <c r="L3978" i="68" s="1"/>
  <c r="A3978" i="68"/>
  <c r="K3977" i="68"/>
  <c r="J3977" i="68"/>
  <c r="L3977" i="68" s="1"/>
  <c r="A3977" i="68"/>
  <c r="K3976" i="68"/>
  <c r="L3976" i="68" s="1"/>
  <c r="J3976" i="68"/>
  <c r="A3976" i="68"/>
  <c r="L3975" i="68"/>
  <c r="K3975" i="68"/>
  <c r="J3975" i="68"/>
  <c r="A3975" i="68"/>
  <c r="K3974" i="68"/>
  <c r="J3974" i="68"/>
  <c r="L3974" i="68" s="1"/>
  <c r="A3974" i="68"/>
  <c r="L3973" i="68"/>
  <c r="K3973" i="68"/>
  <c r="J3973" i="68"/>
  <c r="A3973" i="68"/>
  <c r="K3972" i="68"/>
  <c r="L3972" i="68" s="1"/>
  <c r="J3972" i="68"/>
  <c r="A3972" i="68"/>
  <c r="K3971" i="68"/>
  <c r="J3971" i="68"/>
  <c r="L3971" i="68" s="1"/>
  <c r="A3971" i="68"/>
  <c r="K3970" i="68"/>
  <c r="J3970" i="68"/>
  <c r="L3970" i="68" s="1"/>
  <c r="A3970" i="68"/>
  <c r="K3969" i="68"/>
  <c r="J3969" i="68"/>
  <c r="L3969" i="68" s="1"/>
  <c r="A3969" i="68"/>
  <c r="K3968" i="68"/>
  <c r="L3968" i="68" s="1"/>
  <c r="J3968" i="68"/>
  <c r="A3968" i="68"/>
  <c r="L3967" i="68"/>
  <c r="K3967" i="68"/>
  <c r="J3967" i="68"/>
  <c r="A3967" i="68"/>
  <c r="K3966" i="68"/>
  <c r="J3966" i="68"/>
  <c r="L3966" i="68" s="1"/>
  <c r="A3966" i="68"/>
  <c r="L3965" i="68"/>
  <c r="K3965" i="68"/>
  <c r="J3965" i="68"/>
  <c r="A3965" i="68"/>
  <c r="K3964" i="68"/>
  <c r="L3964" i="68" s="1"/>
  <c r="J3964" i="68"/>
  <c r="A3964" i="68"/>
  <c r="K3963" i="68"/>
  <c r="J3963" i="68"/>
  <c r="L3963" i="68" s="1"/>
  <c r="A3963" i="68"/>
  <c r="K3962" i="68"/>
  <c r="J3962" i="68"/>
  <c r="L3962" i="68" s="1"/>
  <c r="A3962" i="68"/>
  <c r="K3961" i="68"/>
  <c r="J3961" i="68"/>
  <c r="L3961" i="68" s="1"/>
  <c r="A3961" i="68"/>
  <c r="K3960" i="68"/>
  <c r="L3960" i="68" s="1"/>
  <c r="J3960" i="68"/>
  <c r="A3960" i="68"/>
  <c r="L3959" i="68"/>
  <c r="K3959" i="68"/>
  <c r="J3959" i="68"/>
  <c r="A3959" i="68"/>
  <c r="K3958" i="68"/>
  <c r="J3958" i="68"/>
  <c r="L3958" i="68" s="1"/>
  <c r="A3958" i="68"/>
  <c r="L3957" i="68"/>
  <c r="K3957" i="68"/>
  <c r="J3957" i="68"/>
  <c r="A3957" i="68"/>
  <c r="K3956" i="68"/>
  <c r="L3956" i="68" s="1"/>
  <c r="J3956" i="68"/>
  <c r="A3956" i="68"/>
  <c r="K3955" i="68"/>
  <c r="J3955" i="68"/>
  <c r="L3955" i="68" s="1"/>
  <c r="A3955" i="68"/>
  <c r="K3954" i="68"/>
  <c r="J3954" i="68"/>
  <c r="L3954" i="68" s="1"/>
  <c r="A3954" i="68"/>
  <c r="K3953" i="68"/>
  <c r="J3953" i="68"/>
  <c r="L3953" i="68" s="1"/>
  <c r="A3953" i="68"/>
  <c r="K3952" i="68"/>
  <c r="L3952" i="68" s="1"/>
  <c r="J3952" i="68"/>
  <c r="A3952" i="68"/>
  <c r="L3951" i="68"/>
  <c r="K3951" i="68"/>
  <c r="J3951" i="68"/>
  <c r="A3951" i="68"/>
  <c r="K3950" i="68"/>
  <c r="J3950" i="68"/>
  <c r="L3950" i="68" s="1"/>
  <c r="A3950" i="68"/>
  <c r="L3949" i="68"/>
  <c r="K3949" i="68"/>
  <c r="J3949" i="68"/>
  <c r="A3949" i="68"/>
  <c r="K3948" i="68"/>
  <c r="L3948" i="68" s="1"/>
  <c r="J3948" i="68"/>
  <c r="A3948" i="68"/>
  <c r="K3947" i="68"/>
  <c r="J3947" i="68"/>
  <c r="L3947" i="68" s="1"/>
  <c r="A3947" i="68"/>
  <c r="K3946" i="68"/>
  <c r="J3946" i="68"/>
  <c r="L3946" i="68" s="1"/>
  <c r="A3946" i="68"/>
  <c r="K3945" i="68"/>
  <c r="J3945" i="68"/>
  <c r="L3945" i="68" s="1"/>
  <c r="A3945" i="68"/>
  <c r="K3944" i="68"/>
  <c r="L3944" i="68" s="1"/>
  <c r="J3944" i="68"/>
  <c r="A3944" i="68"/>
  <c r="L3943" i="68"/>
  <c r="K3943" i="68"/>
  <c r="J3943" i="68"/>
  <c r="A3943" i="68"/>
  <c r="K3942" i="68"/>
  <c r="J3942" i="68"/>
  <c r="L3942" i="68" s="1"/>
  <c r="A3942" i="68"/>
  <c r="L3941" i="68"/>
  <c r="K3941" i="68"/>
  <c r="J3941" i="68"/>
  <c r="A3941" i="68"/>
  <c r="K3940" i="68"/>
  <c r="L3940" i="68" s="1"/>
  <c r="J3940" i="68"/>
  <c r="A3940" i="68"/>
  <c r="K3939" i="68"/>
  <c r="J3939" i="68"/>
  <c r="L3939" i="68" s="1"/>
  <c r="A3939" i="68"/>
  <c r="K3938" i="68"/>
  <c r="J3938" i="68"/>
  <c r="L3938" i="68" s="1"/>
  <c r="A3938" i="68"/>
  <c r="K3937" i="68"/>
  <c r="J3937" i="68"/>
  <c r="L3937" i="68" s="1"/>
  <c r="A3937" i="68"/>
  <c r="K3936" i="68"/>
  <c r="L3936" i="68" s="1"/>
  <c r="J3936" i="68"/>
  <c r="A3936" i="68"/>
  <c r="K3935" i="68"/>
  <c r="J3935" i="68"/>
  <c r="A3935" i="68"/>
  <c r="K3934" i="68"/>
  <c r="J3934" i="68"/>
  <c r="L3934" i="68" s="1"/>
  <c r="A3934" i="68"/>
  <c r="L3933" i="68"/>
  <c r="K3933" i="68"/>
  <c r="J3933" i="68"/>
  <c r="A3933" i="68"/>
  <c r="L3932" i="68"/>
  <c r="K3932" i="68"/>
  <c r="J3932" i="68"/>
  <c r="A3932" i="68"/>
  <c r="K3931" i="68"/>
  <c r="L3931" i="68" s="1"/>
  <c r="J3931" i="68"/>
  <c r="A3931" i="68"/>
  <c r="K3930" i="68"/>
  <c r="J3930" i="68"/>
  <c r="L3930" i="68" s="1"/>
  <c r="A3930" i="68"/>
  <c r="K3929" i="68"/>
  <c r="J3929" i="68"/>
  <c r="L3929" i="68" s="1"/>
  <c r="A3929" i="68"/>
  <c r="K3928" i="68"/>
  <c r="L3928" i="68" s="1"/>
  <c r="J3928" i="68"/>
  <c r="A3928" i="68"/>
  <c r="K3927" i="68"/>
  <c r="J3927" i="68"/>
  <c r="A3927" i="68"/>
  <c r="K3926" i="68"/>
  <c r="J3926" i="68"/>
  <c r="L3926" i="68" s="1"/>
  <c r="A3926" i="68"/>
  <c r="L3925" i="68"/>
  <c r="K3925" i="68"/>
  <c r="J3925" i="68"/>
  <c r="A3925" i="68"/>
  <c r="L3924" i="68"/>
  <c r="K3924" i="68"/>
  <c r="J3924" i="68"/>
  <c r="A3924" i="68"/>
  <c r="K3923" i="68"/>
  <c r="L3923" i="68" s="1"/>
  <c r="J3923" i="68"/>
  <c r="A3923" i="68"/>
  <c r="K3922" i="68"/>
  <c r="J3922" i="68"/>
  <c r="L3922" i="68" s="1"/>
  <c r="A3922" i="68"/>
  <c r="K3921" i="68"/>
  <c r="J3921" i="68"/>
  <c r="L3921" i="68" s="1"/>
  <c r="A3921" i="68"/>
  <c r="K3920" i="68"/>
  <c r="L3920" i="68" s="1"/>
  <c r="J3920" i="68"/>
  <c r="A3920" i="68"/>
  <c r="K3919" i="68"/>
  <c r="J3919" i="68"/>
  <c r="A3919" i="68"/>
  <c r="K3918" i="68"/>
  <c r="J3918" i="68"/>
  <c r="L3918" i="68" s="1"/>
  <c r="A3918" i="68"/>
  <c r="L3917" i="68"/>
  <c r="K3917" i="68"/>
  <c r="J3917" i="68"/>
  <c r="A3917" i="68"/>
  <c r="L3916" i="68"/>
  <c r="K3916" i="68"/>
  <c r="J3916" i="68"/>
  <c r="A3916" i="68"/>
  <c r="K3915" i="68"/>
  <c r="L3915" i="68" s="1"/>
  <c r="J3915" i="68"/>
  <c r="A3915" i="68"/>
  <c r="K3914" i="68"/>
  <c r="J3914" i="68"/>
  <c r="L3914" i="68" s="1"/>
  <c r="A3914" i="68"/>
  <c r="K3913" i="68"/>
  <c r="J3913" i="68"/>
  <c r="L3913" i="68" s="1"/>
  <c r="A3913" i="68"/>
  <c r="K3912" i="68"/>
  <c r="L3912" i="68" s="1"/>
  <c r="J3912" i="68"/>
  <c r="A3912" i="68"/>
  <c r="K3911" i="68"/>
  <c r="J3911" i="68"/>
  <c r="A3911" i="68"/>
  <c r="K3910" i="68"/>
  <c r="J3910" i="68"/>
  <c r="L3910" i="68" s="1"/>
  <c r="A3910" i="68"/>
  <c r="L3909" i="68"/>
  <c r="K3909" i="68"/>
  <c r="J3909" i="68"/>
  <c r="A3909" i="68"/>
  <c r="L3908" i="68"/>
  <c r="K3908" i="68"/>
  <c r="J3908" i="68"/>
  <c r="A3908" i="68"/>
  <c r="K3907" i="68"/>
  <c r="L3907" i="68" s="1"/>
  <c r="J3907" i="68"/>
  <c r="A3907" i="68"/>
  <c r="K3906" i="68"/>
  <c r="J3906" i="68"/>
  <c r="L3906" i="68" s="1"/>
  <c r="A3906" i="68"/>
  <c r="K3905" i="68"/>
  <c r="J3905" i="68"/>
  <c r="L3905" i="68" s="1"/>
  <c r="A3905" i="68"/>
  <c r="K3904" i="68"/>
  <c r="L3904" i="68" s="1"/>
  <c r="J3904" i="68"/>
  <c r="A3904" i="68"/>
  <c r="K3903" i="68"/>
  <c r="J3903" i="68"/>
  <c r="A3903" i="68"/>
  <c r="K3902" i="68"/>
  <c r="J3902" i="68"/>
  <c r="L3902" i="68" s="1"/>
  <c r="A3902" i="68"/>
  <c r="L3901" i="68"/>
  <c r="K3901" i="68"/>
  <c r="J3901" i="68"/>
  <c r="A3901" i="68"/>
  <c r="L3900" i="68"/>
  <c r="K3900" i="68"/>
  <c r="J3900" i="68"/>
  <c r="A3900" i="68"/>
  <c r="K3899" i="68"/>
  <c r="L3899" i="68" s="1"/>
  <c r="J3899" i="68"/>
  <c r="A3899" i="68"/>
  <c r="K3898" i="68"/>
  <c r="J3898" i="68"/>
  <c r="L3898" i="68" s="1"/>
  <c r="A3898" i="68"/>
  <c r="K3897" i="68"/>
  <c r="J3897" i="68"/>
  <c r="L3897" i="68" s="1"/>
  <c r="A3897" i="68"/>
  <c r="K3896" i="68"/>
  <c r="L3896" i="68" s="1"/>
  <c r="J3896" i="68"/>
  <c r="A3896" i="68"/>
  <c r="K3895" i="68"/>
  <c r="J3895" i="68"/>
  <c r="L3895" i="68" s="1"/>
  <c r="A3895" i="68"/>
  <c r="K3894" i="68"/>
  <c r="J3894" i="68"/>
  <c r="L3894" i="68" s="1"/>
  <c r="A3894" i="68"/>
  <c r="L3893" i="68"/>
  <c r="K3893" i="68"/>
  <c r="J3893" i="68"/>
  <c r="A3893" i="68"/>
  <c r="L3892" i="68"/>
  <c r="K3892" i="68"/>
  <c r="J3892" i="68"/>
  <c r="A3892" i="68"/>
  <c r="K3891" i="68"/>
  <c r="L3891" i="68" s="1"/>
  <c r="J3891" i="68"/>
  <c r="A3891" i="68"/>
  <c r="K3890" i="68"/>
  <c r="J3890" i="68"/>
  <c r="L3890" i="68" s="1"/>
  <c r="A3890" i="68"/>
  <c r="K3889" i="68"/>
  <c r="J3889" i="68"/>
  <c r="L3889" i="68" s="1"/>
  <c r="A3889" i="68"/>
  <c r="K3888" i="68"/>
  <c r="L3888" i="68" s="1"/>
  <c r="J3888" i="68"/>
  <c r="A3888" i="68"/>
  <c r="K3887" i="68"/>
  <c r="J3887" i="68"/>
  <c r="L3887" i="68" s="1"/>
  <c r="A3887" i="68"/>
  <c r="K3886" i="68"/>
  <c r="J3886" i="68"/>
  <c r="L3886" i="68" s="1"/>
  <c r="A3886" i="68"/>
  <c r="L3885" i="68"/>
  <c r="K3885" i="68"/>
  <c r="J3885" i="68"/>
  <c r="A3885" i="68"/>
  <c r="L3884" i="68"/>
  <c r="K3884" i="68"/>
  <c r="J3884" i="68"/>
  <c r="A3884" i="68"/>
  <c r="K3883" i="68"/>
  <c r="L3883" i="68" s="1"/>
  <c r="J3883" i="68"/>
  <c r="A3883" i="68"/>
  <c r="K3882" i="68"/>
  <c r="J3882" i="68"/>
  <c r="L3882" i="68" s="1"/>
  <c r="A3882" i="68"/>
  <c r="K3881" i="68"/>
  <c r="J3881" i="68"/>
  <c r="L3881" i="68" s="1"/>
  <c r="A3881" i="68"/>
  <c r="K3880" i="68"/>
  <c r="L3880" i="68" s="1"/>
  <c r="J3880" i="68"/>
  <c r="A3880" i="68"/>
  <c r="K3879" i="68"/>
  <c r="J3879" i="68"/>
  <c r="L3879" i="68" s="1"/>
  <c r="A3879" i="68"/>
  <c r="K3878" i="68"/>
  <c r="J3878" i="68"/>
  <c r="L3878" i="68" s="1"/>
  <c r="A3878" i="68"/>
  <c r="L3877" i="68"/>
  <c r="K3877" i="68"/>
  <c r="J3877" i="68"/>
  <c r="A3877" i="68"/>
  <c r="L3876" i="68"/>
  <c r="K3876" i="68"/>
  <c r="J3876" i="68"/>
  <c r="A3876" i="68"/>
  <c r="K3875" i="68"/>
  <c r="L3875" i="68" s="1"/>
  <c r="J3875" i="68"/>
  <c r="A3875" i="68"/>
  <c r="K3874" i="68"/>
  <c r="J3874" i="68"/>
  <c r="L3874" i="68" s="1"/>
  <c r="A3874" i="68"/>
  <c r="K3873" i="68"/>
  <c r="J3873" i="68"/>
  <c r="L3873" i="68" s="1"/>
  <c r="A3873" i="68"/>
  <c r="K3872" i="68"/>
  <c r="L3872" i="68" s="1"/>
  <c r="J3872" i="68"/>
  <c r="A3872" i="68"/>
  <c r="K3871" i="68"/>
  <c r="J3871" i="68"/>
  <c r="L3871" i="68" s="1"/>
  <c r="A3871" i="68"/>
  <c r="K3870" i="68"/>
  <c r="J3870" i="68"/>
  <c r="L3870" i="68" s="1"/>
  <c r="A3870" i="68"/>
  <c r="L3869" i="68"/>
  <c r="K3869" i="68"/>
  <c r="J3869" i="68"/>
  <c r="A3869" i="68"/>
  <c r="L3868" i="68"/>
  <c r="K3868" i="68"/>
  <c r="J3868" i="68"/>
  <c r="A3868" i="68"/>
  <c r="K3867" i="68"/>
  <c r="L3867" i="68" s="1"/>
  <c r="J3867" i="68"/>
  <c r="A3867" i="68"/>
  <c r="K3866" i="68"/>
  <c r="J3866" i="68"/>
  <c r="L3866" i="68" s="1"/>
  <c r="A3866" i="68"/>
  <c r="K3865" i="68"/>
  <c r="J3865" i="68"/>
  <c r="L3865" i="68" s="1"/>
  <c r="A3865" i="68"/>
  <c r="K3864" i="68"/>
  <c r="L3864" i="68" s="1"/>
  <c r="J3864" i="68"/>
  <c r="A3864" i="68"/>
  <c r="K3863" i="68"/>
  <c r="J3863" i="68"/>
  <c r="L3863" i="68" s="1"/>
  <c r="A3863" i="68"/>
  <c r="K3862" i="68"/>
  <c r="J3862" i="68"/>
  <c r="L3862" i="68" s="1"/>
  <c r="A3862" i="68"/>
  <c r="L3861" i="68"/>
  <c r="K3861" i="68"/>
  <c r="J3861" i="68"/>
  <c r="A3861" i="68"/>
  <c r="L3860" i="68"/>
  <c r="K3860" i="68"/>
  <c r="J3860" i="68"/>
  <c r="A3860" i="68"/>
  <c r="K3859" i="68"/>
  <c r="L3859" i="68" s="1"/>
  <c r="J3859" i="68"/>
  <c r="A3859" i="68"/>
  <c r="K3858" i="68"/>
  <c r="J3858" i="68"/>
  <c r="L3858" i="68" s="1"/>
  <c r="A3858" i="68"/>
  <c r="K3857" i="68"/>
  <c r="J3857" i="68"/>
  <c r="L3857" i="68" s="1"/>
  <c r="A3857" i="68"/>
  <c r="K3856" i="68"/>
  <c r="L3856" i="68" s="1"/>
  <c r="J3856" i="68"/>
  <c r="A3856" i="68"/>
  <c r="K3855" i="68"/>
  <c r="J3855" i="68"/>
  <c r="L3855" i="68" s="1"/>
  <c r="A3855" i="68"/>
  <c r="K3854" i="68"/>
  <c r="J3854" i="68"/>
  <c r="L3854" i="68" s="1"/>
  <c r="A3854" i="68"/>
  <c r="L3853" i="68"/>
  <c r="K3853" i="68"/>
  <c r="J3853" i="68"/>
  <c r="A3853" i="68"/>
  <c r="L3852" i="68"/>
  <c r="K3852" i="68"/>
  <c r="J3852" i="68"/>
  <c r="A3852" i="68"/>
  <c r="K3851" i="68"/>
  <c r="L3851" i="68" s="1"/>
  <c r="J3851" i="68"/>
  <c r="A3851" i="68"/>
  <c r="K3850" i="68"/>
  <c r="J3850" i="68"/>
  <c r="L3850" i="68" s="1"/>
  <c r="A3850" i="68"/>
  <c r="K3849" i="68"/>
  <c r="J3849" i="68"/>
  <c r="L3849" i="68" s="1"/>
  <c r="A3849" i="68"/>
  <c r="K3848" i="68"/>
  <c r="L3848" i="68" s="1"/>
  <c r="J3848" i="68"/>
  <c r="A3848" i="68"/>
  <c r="K3847" i="68"/>
  <c r="J3847" i="68"/>
  <c r="L3847" i="68" s="1"/>
  <c r="A3847" i="68"/>
  <c r="K3846" i="68"/>
  <c r="J3846" i="68"/>
  <c r="L3846" i="68" s="1"/>
  <c r="A3846" i="68"/>
  <c r="L3845" i="68"/>
  <c r="K3845" i="68"/>
  <c r="J3845" i="68"/>
  <c r="A3845" i="68"/>
  <c r="L3844" i="68"/>
  <c r="K3844" i="68"/>
  <c r="J3844" i="68"/>
  <c r="A3844" i="68"/>
  <c r="K3843" i="68"/>
  <c r="L3843" i="68" s="1"/>
  <c r="J3843" i="68"/>
  <c r="A3843" i="68"/>
  <c r="K3842" i="68"/>
  <c r="J3842" i="68"/>
  <c r="L3842" i="68" s="1"/>
  <c r="A3842" i="68"/>
  <c r="K3841" i="68"/>
  <c r="J3841" i="68"/>
  <c r="L3841" i="68" s="1"/>
  <c r="A3841" i="68"/>
  <c r="K3840" i="68"/>
  <c r="L3840" i="68" s="1"/>
  <c r="J3840" i="68"/>
  <c r="A3840" i="68"/>
  <c r="K3839" i="68"/>
  <c r="J3839" i="68"/>
  <c r="L3839" i="68" s="1"/>
  <c r="A3839" i="68"/>
  <c r="K3838" i="68"/>
  <c r="J3838" i="68"/>
  <c r="L3838" i="68" s="1"/>
  <c r="A3838" i="68"/>
  <c r="L3837" i="68"/>
  <c r="K3837" i="68"/>
  <c r="J3837" i="68"/>
  <c r="A3837" i="68"/>
  <c r="L3836" i="68"/>
  <c r="K3836" i="68"/>
  <c r="J3836" i="68"/>
  <c r="A3836" i="68"/>
  <c r="K3835" i="68"/>
  <c r="L3835" i="68" s="1"/>
  <c r="J3835" i="68"/>
  <c r="A3835" i="68"/>
  <c r="K3834" i="68"/>
  <c r="J3834" i="68"/>
  <c r="L3834" i="68" s="1"/>
  <c r="A3834" i="68"/>
  <c r="K3833" i="68"/>
  <c r="J3833" i="68"/>
  <c r="L3833" i="68" s="1"/>
  <c r="A3833" i="68"/>
  <c r="K3832" i="68"/>
  <c r="L3832" i="68" s="1"/>
  <c r="J3832" i="68"/>
  <c r="A3832" i="68"/>
  <c r="K3831" i="68"/>
  <c r="J3831" i="68"/>
  <c r="L3831" i="68" s="1"/>
  <c r="A3831" i="68"/>
  <c r="K3830" i="68"/>
  <c r="J3830" i="68"/>
  <c r="L3830" i="68" s="1"/>
  <c r="A3830" i="68"/>
  <c r="L3829" i="68"/>
  <c r="K3829" i="68"/>
  <c r="J3829" i="68"/>
  <c r="A3829" i="68"/>
  <c r="L3828" i="68"/>
  <c r="K3828" i="68"/>
  <c r="J3828" i="68"/>
  <c r="A3828" i="68"/>
  <c r="K3827" i="68"/>
  <c r="L3827" i="68" s="1"/>
  <c r="J3827" i="68"/>
  <c r="A3827" i="68"/>
  <c r="K3826" i="68"/>
  <c r="J3826" i="68"/>
  <c r="L3826" i="68" s="1"/>
  <c r="A3826" i="68"/>
  <c r="K3825" i="68"/>
  <c r="J3825" i="68"/>
  <c r="L3825" i="68" s="1"/>
  <c r="A3825" i="68"/>
  <c r="K3824" i="68"/>
  <c r="L3824" i="68" s="1"/>
  <c r="J3824" i="68"/>
  <c r="A3824" i="68"/>
  <c r="K3823" i="68"/>
  <c r="J3823" i="68"/>
  <c r="L3823" i="68" s="1"/>
  <c r="A3823" i="68"/>
  <c r="K3822" i="68"/>
  <c r="J3822" i="68"/>
  <c r="L3822" i="68" s="1"/>
  <c r="A3822" i="68"/>
  <c r="L3821" i="68"/>
  <c r="K3821" i="68"/>
  <c r="J3821" i="68"/>
  <c r="A3821" i="68"/>
  <c r="L3820" i="68"/>
  <c r="K3820" i="68"/>
  <c r="J3820" i="68"/>
  <c r="A3820" i="68"/>
  <c r="K3819" i="68"/>
  <c r="L3819" i="68" s="1"/>
  <c r="J3819" i="68"/>
  <c r="A3819" i="68"/>
  <c r="K3818" i="68"/>
  <c r="J3818" i="68"/>
  <c r="L3818" i="68" s="1"/>
  <c r="A3818" i="68"/>
  <c r="K3817" i="68"/>
  <c r="J3817" i="68"/>
  <c r="L3817" i="68" s="1"/>
  <c r="A3817" i="68"/>
  <c r="K3816" i="68"/>
  <c r="L3816" i="68" s="1"/>
  <c r="J3816" i="68"/>
  <c r="A3816" i="68"/>
  <c r="K3815" i="68"/>
  <c r="J3815" i="68"/>
  <c r="L3815" i="68" s="1"/>
  <c r="A3815" i="68"/>
  <c r="K3814" i="68"/>
  <c r="J3814" i="68"/>
  <c r="L3814" i="68" s="1"/>
  <c r="A3814" i="68"/>
  <c r="L3813" i="68"/>
  <c r="K3813" i="68"/>
  <c r="J3813" i="68"/>
  <c r="A3813" i="68"/>
  <c r="L3812" i="68"/>
  <c r="K3812" i="68"/>
  <c r="J3812" i="68"/>
  <c r="A3812" i="68"/>
  <c r="K3811" i="68"/>
  <c r="L3811" i="68" s="1"/>
  <c r="J3811" i="68"/>
  <c r="A3811" i="68"/>
  <c r="K3810" i="68"/>
  <c r="J3810" i="68"/>
  <c r="L3810" i="68" s="1"/>
  <c r="A3810" i="68"/>
  <c r="K3809" i="68"/>
  <c r="J3809" i="68"/>
  <c r="L3809" i="68" s="1"/>
  <c r="A3809" i="68"/>
  <c r="K3808" i="68"/>
  <c r="L3808" i="68" s="1"/>
  <c r="J3808" i="68"/>
  <c r="A3808" i="68"/>
  <c r="K3807" i="68"/>
  <c r="J3807" i="68"/>
  <c r="L3807" i="68" s="1"/>
  <c r="A3807" i="68"/>
  <c r="K3806" i="68"/>
  <c r="J3806" i="68"/>
  <c r="L3806" i="68" s="1"/>
  <c r="A3806" i="68"/>
  <c r="L3805" i="68"/>
  <c r="K3805" i="68"/>
  <c r="J3805" i="68"/>
  <c r="A3805" i="68"/>
  <c r="L3804" i="68"/>
  <c r="K3804" i="68"/>
  <c r="J3804" i="68"/>
  <c r="A3804" i="68"/>
  <c r="K3803" i="68"/>
  <c r="L3803" i="68" s="1"/>
  <c r="J3803" i="68"/>
  <c r="A3803" i="68"/>
  <c r="K3802" i="68"/>
  <c r="J3802" i="68"/>
  <c r="L3802" i="68" s="1"/>
  <c r="A3802" i="68"/>
  <c r="K3801" i="68"/>
  <c r="J3801" i="68"/>
  <c r="L3801" i="68" s="1"/>
  <c r="A3801" i="68"/>
  <c r="K3800" i="68"/>
  <c r="L3800" i="68" s="1"/>
  <c r="J3800" i="68"/>
  <c r="A3800" i="68"/>
  <c r="K3799" i="68"/>
  <c r="J3799" i="68"/>
  <c r="L3799" i="68" s="1"/>
  <c r="A3799" i="68"/>
  <c r="K3798" i="68"/>
  <c r="J3798" i="68"/>
  <c r="L3798" i="68" s="1"/>
  <c r="A3798" i="68"/>
  <c r="L3797" i="68"/>
  <c r="K3797" i="68"/>
  <c r="J3797" i="68"/>
  <c r="A3797" i="68"/>
  <c r="L3796" i="68"/>
  <c r="K3796" i="68"/>
  <c r="J3796" i="68"/>
  <c r="A3796" i="68"/>
  <c r="K3795" i="68"/>
  <c r="L3795" i="68" s="1"/>
  <c r="J3795" i="68"/>
  <c r="A3795" i="68"/>
  <c r="K3794" i="68"/>
  <c r="J3794" i="68"/>
  <c r="L3794" i="68" s="1"/>
  <c r="A3794" i="68"/>
  <c r="K3793" i="68"/>
  <c r="J3793" i="68"/>
  <c r="L3793" i="68" s="1"/>
  <c r="A3793" i="68"/>
  <c r="K3792" i="68"/>
  <c r="L3792" i="68" s="1"/>
  <c r="J3792" i="68"/>
  <c r="A3792" i="68"/>
  <c r="K3791" i="68"/>
  <c r="J3791" i="68"/>
  <c r="L3791" i="68" s="1"/>
  <c r="A3791" i="68"/>
  <c r="K3790" i="68"/>
  <c r="J3790" i="68"/>
  <c r="L3790" i="68" s="1"/>
  <c r="A3790" i="68"/>
  <c r="L3789" i="68"/>
  <c r="K3789" i="68"/>
  <c r="J3789" i="68"/>
  <c r="A3789" i="68"/>
  <c r="L3788" i="68"/>
  <c r="K3788" i="68"/>
  <c r="J3788" i="68"/>
  <c r="A3788" i="68"/>
  <c r="K3787" i="68"/>
  <c r="L3787" i="68" s="1"/>
  <c r="J3787" i="68"/>
  <c r="A3787" i="68"/>
  <c r="K3786" i="68"/>
  <c r="J3786" i="68"/>
  <c r="L3786" i="68" s="1"/>
  <c r="A3786" i="68"/>
  <c r="K3785" i="68"/>
  <c r="J3785" i="68"/>
  <c r="L3785" i="68" s="1"/>
  <c r="A3785" i="68"/>
  <c r="K3784" i="68"/>
  <c r="L3784" i="68" s="1"/>
  <c r="J3784" i="68"/>
  <c r="A3784" i="68"/>
  <c r="K3783" i="68"/>
  <c r="J3783" i="68"/>
  <c r="L3783" i="68" s="1"/>
  <c r="A3783" i="68"/>
  <c r="K3782" i="68"/>
  <c r="J3782" i="68"/>
  <c r="L3782" i="68" s="1"/>
  <c r="A3782" i="68"/>
  <c r="L3781" i="68"/>
  <c r="K3781" i="68"/>
  <c r="J3781" i="68"/>
  <c r="A3781" i="68"/>
  <c r="L3780" i="68"/>
  <c r="K3780" i="68"/>
  <c r="J3780" i="68"/>
  <c r="A3780" i="68"/>
  <c r="K3779" i="68"/>
  <c r="L3779" i="68" s="1"/>
  <c r="J3779" i="68"/>
  <c r="A3779" i="68"/>
  <c r="K3778" i="68"/>
  <c r="J3778" i="68"/>
  <c r="L3778" i="68" s="1"/>
  <c r="A3778" i="68"/>
  <c r="K3777" i="68"/>
  <c r="J3777" i="68"/>
  <c r="L3777" i="68" s="1"/>
  <c r="A3777" i="68"/>
  <c r="K3776" i="68"/>
  <c r="L3776" i="68" s="1"/>
  <c r="J3776" i="68"/>
  <c r="A3776" i="68"/>
  <c r="K3775" i="68"/>
  <c r="J3775" i="68"/>
  <c r="L3775" i="68" s="1"/>
  <c r="A3775" i="68"/>
  <c r="K3774" i="68"/>
  <c r="J3774" i="68"/>
  <c r="L3774" i="68" s="1"/>
  <c r="A3774" i="68"/>
  <c r="L3773" i="68"/>
  <c r="K3773" i="68"/>
  <c r="J3773" i="68"/>
  <c r="A3773" i="68"/>
  <c r="L3772" i="68"/>
  <c r="K3772" i="68"/>
  <c r="J3772" i="68"/>
  <c r="A3772" i="68"/>
  <c r="K3771" i="68"/>
  <c r="L3771" i="68" s="1"/>
  <c r="J3771" i="68"/>
  <c r="A3771" i="68"/>
  <c r="K3770" i="68"/>
  <c r="J3770" i="68"/>
  <c r="L3770" i="68" s="1"/>
  <c r="A3770" i="68"/>
  <c r="K3769" i="68"/>
  <c r="J3769" i="68"/>
  <c r="L3769" i="68" s="1"/>
  <c r="A3769" i="68"/>
  <c r="K3768" i="68"/>
  <c r="L3768" i="68" s="1"/>
  <c r="J3768" i="68"/>
  <c r="A3768" i="68"/>
  <c r="K3767" i="68"/>
  <c r="J3767" i="68"/>
  <c r="L3767" i="68" s="1"/>
  <c r="A3767" i="68"/>
  <c r="K3766" i="68"/>
  <c r="J3766" i="68"/>
  <c r="L3766" i="68" s="1"/>
  <c r="A3766" i="68"/>
  <c r="L3765" i="68"/>
  <c r="K3765" i="68"/>
  <c r="J3765" i="68"/>
  <c r="A3765" i="68"/>
  <c r="L3764" i="68"/>
  <c r="K3764" i="68"/>
  <c r="J3764" i="68"/>
  <c r="A3764" i="68"/>
  <c r="K3763" i="68"/>
  <c r="L3763" i="68" s="1"/>
  <c r="J3763" i="68"/>
  <c r="A3763" i="68"/>
  <c r="K3762" i="68"/>
  <c r="J3762" i="68"/>
  <c r="L3762" i="68" s="1"/>
  <c r="A3762" i="68"/>
  <c r="K3761" i="68"/>
  <c r="J3761" i="68"/>
  <c r="L3761" i="68" s="1"/>
  <c r="A3761" i="68"/>
  <c r="K3760" i="68"/>
  <c r="L3760" i="68" s="1"/>
  <c r="J3760" i="68"/>
  <c r="A3760" i="68"/>
  <c r="K3759" i="68"/>
  <c r="J3759" i="68"/>
  <c r="L3759" i="68" s="1"/>
  <c r="A3759" i="68"/>
  <c r="K3758" i="68"/>
  <c r="J3758" i="68"/>
  <c r="L3758" i="68" s="1"/>
  <c r="A3758" i="68"/>
  <c r="L3757" i="68"/>
  <c r="K3757" i="68"/>
  <c r="J3757" i="68"/>
  <c r="A3757" i="68"/>
  <c r="L3756" i="68"/>
  <c r="K3756" i="68"/>
  <c r="J3756" i="68"/>
  <c r="A3756" i="68"/>
  <c r="K3755" i="68"/>
  <c r="L3755" i="68" s="1"/>
  <c r="J3755" i="68"/>
  <c r="A3755" i="68"/>
  <c r="K3754" i="68"/>
  <c r="J3754" i="68"/>
  <c r="L3754" i="68" s="1"/>
  <c r="A3754" i="68"/>
  <c r="K3753" i="68"/>
  <c r="J3753" i="68"/>
  <c r="L3753" i="68" s="1"/>
  <c r="A3753" i="68"/>
  <c r="K3752" i="68"/>
  <c r="L3752" i="68" s="1"/>
  <c r="J3752" i="68"/>
  <c r="A3752" i="68"/>
  <c r="K3751" i="68"/>
  <c r="J3751" i="68"/>
  <c r="L3751" i="68" s="1"/>
  <c r="A3751" i="68"/>
  <c r="K3750" i="68"/>
  <c r="J3750" i="68"/>
  <c r="L3750" i="68" s="1"/>
  <c r="A3750" i="68"/>
  <c r="L3749" i="68"/>
  <c r="K3749" i="68"/>
  <c r="J3749" i="68"/>
  <c r="A3749" i="68"/>
  <c r="L3748" i="68"/>
  <c r="K3748" i="68"/>
  <c r="J3748" i="68"/>
  <c r="A3748" i="68"/>
  <c r="K3747" i="68"/>
  <c r="L3747" i="68" s="1"/>
  <c r="J3747" i="68"/>
  <c r="A3747" i="68"/>
  <c r="K3746" i="68"/>
  <c r="J3746" i="68"/>
  <c r="L3746" i="68" s="1"/>
  <c r="A3746" i="68"/>
  <c r="K3745" i="68"/>
  <c r="J3745" i="68"/>
  <c r="L3745" i="68" s="1"/>
  <c r="A3745" i="68"/>
  <c r="K3744" i="68"/>
  <c r="L3744" i="68" s="1"/>
  <c r="J3744" i="68"/>
  <c r="A3744" i="68"/>
  <c r="K3743" i="68"/>
  <c r="J3743" i="68"/>
  <c r="L3743" i="68" s="1"/>
  <c r="A3743" i="68"/>
  <c r="K3742" i="68"/>
  <c r="J3742" i="68"/>
  <c r="L3742" i="68" s="1"/>
  <c r="A3742" i="68"/>
  <c r="L3741" i="68"/>
  <c r="K3741" i="68"/>
  <c r="J3741" i="68"/>
  <c r="A3741" i="68"/>
  <c r="L3740" i="68"/>
  <c r="K3740" i="68"/>
  <c r="J3740" i="68"/>
  <c r="A3740" i="68"/>
  <c r="K3739" i="68"/>
  <c r="L3739" i="68" s="1"/>
  <c r="J3739" i="68"/>
  <c r="A3739" i="68"/>
  <c r="K3738" i="68"/>
  <c r="J3738" i="68"/>
  <c r="L3738" i="68" s="1"/>
  <c r="A3738" i="68"/>
  <c r="K3737" i="68"/>
  <c r="J3737" i="68"/>
  <c r="L3737" i="68" s="1"/>
  <c r="A3737" i="68"/>
  <c r="K3736" i="68"/>
  <c r="L3736" i="68" s="1"/>
  <c r="J3736" i="68"/>
  <c r="A3736" i="68"/>
  <c r="K3735" i="68"/>
  <c r="J3735" i="68"/>
  <c r="L3735" i="68" s="1"/>
  <c r="A3735" i="68"/>
  <c r="K3734" i="68"/>
  <c r="J3734" i="68"/>
  <c r="L3734" i="68" s="1"/>
  <c r="A3734" i="68"/>
  <c r="L3733" i="68"/>
  <c r="K3733" i="68"/>
  <c r="J3733" i="68"/>
  <c r="A3733" i="68"/>
  <c r="L3732" i="68"/>
  <c r="K3732" i="68"/>
  <c r="J3732" i="68"/>
  <c r="A3732" i="68"/>
  <c r="K3731" i="68"/>
  <c r="L3731" i="68" s="1"/>
  <c r="J3731" i="68"/>
  <c r="A3731" i="68"/>
  <c r="K3730" i="68"/>
  <c r="J3730" i="68"/>
  <c r="L3730" i="68" s="1"/>
  <c r="A3730" i="68"/>
  <c r="K3729" i="68"/>
  <c r="J3729" i="68"/>
  <c r="L3729" i="68" s="1"/>
  <c r="A3729" i="68"/>
  <c r="K3728" i="68"/>
  <c r="L3728" i="68" s="1"/>
  <c r="J3728" i="68"/>
  <c r="A3728" i="68"/>
  <c r="K3727" i="68"/>
  <c r="J3727" i="68"/>
  <c r="L3727" i="68" s="1"/>
  <c r="A3727" i="68"/>
  <c r="K3726" i="68"/>
  <c r="J3726" i="68"/>
  <c r="L3726" i="68" s="1"/>
  <c r="A3726" i="68"/>
  <c r="L3725" i="68"/>
  <c r="K3725" i="68"/>
  <c r="J3725" i="68"/>
  <c r="A3725" i="68"/>
  <c r="L3724" i="68"/>
  <c r="K3724" i="68"/>
  <c r="J3724" i="68"/>
  <c r="A3724" i="68"/>
  <c r="K3723" i="68"/>
  <c r="L3723" i="68" s="1"/>
  <c r="J3723" i="68"/>
  <c r="A3723" i="68"/>
  <c r="K3722" i="68"/>
  <c r="J3722" i="68"/>
  <c r="L3722" i="68" s="1"/>
  <c r="A3722" i="68"/>
  <c r="K3721" i="68"/>
  <c r="J3721" i="68"/>
  <c r="L3721" i="68" s="1"/>
  <c r="A3721" i="68"/>
  <c r="K3720" i="68"/>
  <c r="L3720" i="68" s="1"/>
  <c r="J3720" i="68"/>
  <c r="A3720" i="68"/>
  <c r="K3719" i="68"/>
  <c r="J3719" i="68"/>
  <c r="L3719" i="68" s="1"/>
  <c r="A3719" i="68"/>
  <c r="K3718" i="68"/>
  <c r="J3718" i="68"/>
  <c r="L3718" i="68" s="1"/>
  <c r="A3718" i="68"/>
  <c r="L3717" i="68"/>
  <c r="K3717" i="68"/>
  <c r="J3717" i="68"/>
  <c r="A3717" i="68"/>
  <c r="L3716" i="68"/>
  <c r="K3716" i="68"/>
  <c r="J3716" i="68"/>
  <c r="A3716" i="68"/>
  <c r="K3715" i="68"/>
  <c r="L3715" i="68" s="1"/>
  <c r="J3715" i="68"/>
  <c r="A3715" i="68"/>
  <c r="K3714" i="68"/>
  <c r="J3714" i="68"/>
  <c r="L3714" i="68" s="1"/>
  <c r="A3714" i="68"/>
  <c r="K3713" i="68"/>
  <c r="J3713" i="68"/>
  <c r="L3713" i="68" s="1"/>
  <c r="A3713" i="68"/>
  <c r="K3712" i="68"/>
  <c r="L3712" i="68" s="1"/>
  <c r="J3712" i="68"/>
  <c r="A3712" i="68"/>
  <c r="K3711" i="68"/>
  <c r="J3711" i="68"/>
  <c r="L3711" i="68" s="1"/>
  <c r="A3711" i="68"/>
  <c r="K3710" i="68"/>
  <c r="J3710" i="68"/>
  <c r="L3710" i="68" s="1"/>
  <c r="A3710" i="68"/>
  <c r="L3709" i="68"/>
  <c r="K3709" i="68"/>
  <c r="J3709" i="68"/>
  <c r="A3709" i="68"/>
  <c r="L3708" i="68"/>
  <c r="K3708" i="68"/>
  <c r="J3708" i="68"/>
  <c r="A3708" i="68"/>
  <c r="K3707" i="68"/>
  <c r="L3707" i="68" s="1"/>
  <c r="J3707" i="68"/>
  <c r="A3707" i="68"/>
  <c r="K3706" i="68"/>
  <c r="J3706" i="68"/>
  <c r="L3706" i="68" s="1"/>
  <c r="A3706" i="68"/>
  <c r="K3705" i="68"/>
  <c r="J3705" i="68"/>
  <c r="L3705" i="68" s="1"/>
  <c r="A3705" i="68"/>
  <c r="K3704" i="68"/>
  <c r="L3704" i="68" s="1"/>
  <c r="J3704" i="68"/>
  <c r="A3704" i="68"/>
  <c r="K3703" i="68"/>
  <c r="J3703" i="68"/>
  <c r="L3703" i="68" s="1"/>
  <c r="A3703" i="68"/>
  <c r="K3702" i="68"/>
  <c r="J3702" i="68"/>
  <c r="L3702" i="68" s="1"/>
  <c r="A3702" i="68"/>
  <c r="L3701" i="68"/>
  <c r="K3701" i="68"/>
  <c r="J3701" i="68"/>
  <c r="A3701" i="68"/>
  <c r="L3700" i="68"/>
  <c r="K3700" i="68"/>
  <c r="J3700" i="68"/>
  <c r="A3700" i="68"/>
  <c r="K3699" i="68"/>
  <c r="L3699" i="68" s="1"/>
  <c r="J3699" i="68"/>
  <c r="A3699" i="68"/>
  <c r="K3698" i="68"/>
  <c r="J3698" i="68"/>
  <c r="L3698" i="68" s="1"/>
  <c r="A3698" i="68"/>
  <c r="K3697" i="68"/>
  <c r="J3697" i="68"/>
  <c r="L3697" i="68" s="1"/>
  <c r="A3697" i="68"/>
  <c r="K3696" i="68"/>
  <c r="L3696" i="68" s="1"/>
  <c r="J3696" i="68"/>
  <c r="A3696" i="68"/>
  <c r="K3695" i="68"/>
  <c r="J3695" i="68"/>
  <c r="L3695" i="68" s="1"/>
  <c r="A3695" i="68"/>
  <c r="K3694" i="68"/>
  <c r="J3694" i="68"/>
  <c r="L3694" i="68" s="1"/>
  <c r="A3694" i="68"/>
  <c r="L3693" i="68"/>
  <c r="K3693" i="68"/>
  <c r="J3693" i="68"/>
  <c r="A3693" i="68"/>
  <c r="L3692" i="68"/>
  <c r="K3692" i="68"/>
  <c r="J3692" i="68"/>
  <c r="A3692" i="68"/>
  <c r="K3691" i="68"/>
  <c r="L3691" i="68" s="1"/>
  <c r="J3691" i="68"/>
  <c r="A3691" i="68"/>
  <c r="K3690" i="68"/>
  <c r="J3690" i="68"/>
  <c r="L3690" i="68" s="1"/>
  <c r="A3690" i="68"/>
  <c r="K3689" i="68"/>
  <c r="J3689" i="68"/>
  <c r="L3689" i="68" s="1"/>
  <c r="A3689" i="68"/>
  <c r="K3688" i="68"/>
  <c r="L3688" i="68" s="1"/>
  <c r="J3688" i="68"/>
  <c r="A3688" i="68"/>
  <c r="K3687" i="68"/>
  <c r="J3687" i="68"/>
  <c r="L3687" i="68" s="1"/>
  <c r="A3687" i="68"/>
  <c r="K3686" i="68"/>
  <c r="J3686" i="68"/>
  <c r="L3686" i="68" s="1"/>
  <c r="A3686" i="68"/>
  <c r="L3685" i="68"/>
  <c r="K3685" i="68"/>
  <c r="J3685" i="68"/>
  <c r="A3685" i="68"/>
  <c r="L3684" i="68"/>
  <c r="K3684" i="68"/>
  <c r="J3684" i="68"/>
  <c r="A3684" i="68"/>
  <c r="K3683" i="68"/>
  <c r="L3683" i="68" s="1"/>
  <c r="J3683" i="68"/>
  <c r="A3683" i="68"/>
  <c r="K3682" i="68"/>
  <c r="J3682" i="68"/>
  <c r="L3682" i="68" s="1"/>
  <c r="A3682" i="68"/>
  <c r="K3681" i="68"/>
  <c r="J3681" i="68"/>
  <c r="L3681" i="68" s="1"/>
  <c r="A3681" i="68"/>
  <c r="K3680" i="68"/>
  <c r="L3680" i="68" s="1"/>
  <c r="J3680" i="68"/>
  <c r="A3680" i="68"/>
  <c r="K3679" i="68"/>
  <c r="J3679" i="68"/>
  <c r="L3679" i="68" s="1"/>
  <c r="A3679" i="68"/>
  <c r="K3678" i="68"/>
  <c r="J3678" i="68"/>
  <c r="L3678" i="68" s="1"/>
  <c r="A3678" i="68"/>
  <c r="L3677" i="68"/>
  <c r="K3677" i="68"/>
  <c r="J3677" i="68"/>
  <c r="A3677" i="68"/>
  <c r="L3676" i="68"/>
  <c r="K3676" i="68"/>
  <c r="J3676" i="68"/>
  <c r="A3676" i="68"/>
  <c r="K3675" i="68"/>
  <c r="L3675" i="68" s="1"/>
  <c r="J3675" i="68"/>
  <c r="A3675" i="68"/>
  <c r="K3674" i="68"/>
  <c r="J3674" i="68"/>
  <c r="L3674" i="68" s="1"/>
  <c r="A3674" i="68"/>
  <c r="K3673" i="68"/>
  <c r="J3673" i="68"/>
  <c r="L3673" i="68" s="1"/>
  <c r="A3673" i="68"/>
  <c r="K3672" i="68"/>
  <c r="L3672" i="68" s="1"/>
  <c r="J3672" i="68"/>
  <c r="A3672" i="68"/>
  <c r="K3671" i="68"/>
  <c r="J3671" i="68"/>
  <c r="L3671" i="68" s="1"/>
  <c r="A3671" i="68"/>
  <c r="K3670" i="68"/>
  <c r="J3670" i="68"/>
  <c r="L3670" i="68" s="1"/>
  <c r="A3670" i="68"/>
  <c r="L3669" i="68"/>
  <c r="K3669" i="68"/>
  <c r="J3669" i="68"/>
  <c r="A3669" i="68"/>
  <c r="L3668" i="68"/>
  <c r="K3668" i="68"/>
  <c r="J3668" i="68"/>
  <c r="A3668" i="68"/>
  <c r="K3667" i="68"/>
  <c r="L3667" i="68" s="1"/>
  <c r="J3667" i="68"/>
  <c r="A3667" i="68"/>
  <c r="K3666" i="68"/>
  <c r="J3666" i="68"/>
  <c r="L3666" i="68" s="1"/>
  <c r="A3666" i="68"/>
  <c r="K3665" i="68"/>
  <c r="J3665" i="68"/>
  <c r="L3665" i="68" s="1"/>
  <c r="A3665" i="68"/>
  <c r="K3664" i="68"/>
  <c r="L3664" i="68" s="1"/>
  <c r="J3664" i="68"/>
  <c r="A3664" i="68"/>
  <c r="K3663" i="68"/>
  <c r="J3663" i="68"/>
  <c r="L3663" i="68" s="1"/>
  <c r="A3663" i="68"/>
  <c r="K3662" i="68"/>
  <c r="J3662" i="68"/>
  <c r="L3662" i="68" s="1"/>
  <c r="A3662" i="68"/>
  <c r="L3661" i="68"/>
  <c r="K3661" i="68"/>
  <c r="J3661" i="68"/>
  <c r="A3661" i="68"/>
  <c r="L3660" i="68"/>
  <c r="K3660" i="68"/>
  <c r="J3660" i="68"/>
  <c r="A3660" i="68"/>
  <c r="K3659" i="68"/>
  <c r="L3659" i="68" s="1"/>
  <c r="J3659" i="68"/>
  <c r="A3659" i="68"/>
  <c r="K3658" i="68"/>
  <c r="J3658" i="68"/>
  <c r="L3658" i="68" s="1"/>
  <c r="A3658" i="68"/>
  <c r="K3657" i="68"/>
  <c r="J3657" i="68"/>
  <c r="L3657" i="68" s="1"/>
  <c r="A3657" i="68"/>
  <c r="K3656" i="68"/>
  <c r="L3656" i="68" s="1"/>
  <c r="J3656" i="68"/>
  <c r="A3656" i="68"/>
  <c r="K3655" i="68"/>
  <c r="J3655" i="68"/>
  <c r="L3655" i="68" s="1"/>
  <c r="A3655" i="68"/>
  <c r="K3654" i="68"/>
  <c r="J3654" i="68"/>
  <c r="L3654" i="68" s="1"/>
  <c r="A3654" i="68"/>
  <c r="L3653" i="68"/>
  <c r="K3653" i="68"/>
  <c r="J3653" i="68"/>
  <c r="A3653" i="68"/>
  <c r="L3652" i="68"/>
  <c r="K3652" i="68"/>
  <c r="J3652" i="68"/>
  <c r="A3652" i="68"/>
  <c r="K3651" i="68"/>
  <c r="L3651" i="68" s="1"/>
  <c r="J3651" i="68"/>
  <c r="A3651" i="68"/>
  <c r="K3650" i="68"/>
  <c r="J3650" i="68"/>
  <c r="L3650" i="68" s="1"/>
  <c r="A3650" i="68"/>
  <c r="K3649" i="68"/>
  <c r="J3649" i="68"/>
  <c r="L3649" i="68" s="1"/>
  <c r="A3649" i="68"/>
  <c r="K3648" i="68"/>
  <c r="L3648" i="68" s="1"/>
  <c r="J3648" i="68"/>
  <c r="A3648" i="68"/>
  <c r="K3647" i="68"/>
  <c r="J3647" i="68"/>
  <c r="L3647" i="68" s="1"/>
  <c r="A3647" i="68"/>
  <c r="K3646" i="68"/>
  <c r="J3646" i="68"/>
  <c r="L3646" i="68" s="1"/>
  <c r="A3646" i="68"/>
  <c r="L3645" i="68"/>
  <c r="K3645" i="68"/>
  <c r="J3645" i="68"/>
  <c r="A3645" i="68"/>
  <c r="L3644" i="68"/>
  <c r="K3644" i="68"/>
  <c r="J3644" i="68"/>
  <c r="A3644" i="68"/>
  <c r="K3643" i="68"/>
  <c r="L3643" i="68" s="1"/>
  <c r="J3643" i="68"/>
  <c r="A3643" i="68"/>
  <c r="K3642" i="68"/>
  <c r="J3642" i="68"/>
  <c r="L3642" i="68" s="1"/>
  <c r="A3642" i="68"/>
  <c r="K3641" i="68"/>
  <c r="J3641" i="68"/>
  <c r="L3641" i="68" s="1"/>
  <c r="A3641" i="68"/>
  <c r="K3640" i="68"/>
  <c r="L3640" i="68" s="1"/>
  <c r="J3640" i="68"/>
  <c r="A3640" i="68"/>
  <c r="K3639" i="68"/>
  <c r="J3639" i="68"/>
  <c r="L3639" i="68" s="1"/>
  <c r="A3639" i="68"/>
  <c r="K3638" i="68"/>
  <c r="J3638" i="68"/>
  <c r="L3638" i="68" s="1"/>
  <c r="A3638" i="68"/>
  <c r="L3637" i="68"/>
  <c r="K3637" i="68"/>
  <c r="J3637" i="68"/>
  <c r="A3637" i="68"/>
  <c r="L3636" i="68"/>
  <c r="K3636" i="68"/>
  <c r="J3636" i="68"/>
  <c r="A3636" i="68"/>
  <c r="K3635" i="68"/>
  <c r="L3635" i="68" s="1"/>
  <c r="J3635" i="68"/>
  <c r="A3635" i="68"/>
  <c r="K3634" i="68"/>
  <c r="J3634" i="68"/>
  <c r="L3634" i="68" s="1"/>
  <c r="A3634" i="68"/>
  <c r="K3633" i="68"/>
  <c r="J3633" i="68"/>
  <c r="L3633" i="68" s="1"/>
  <c r="A3633" i="68"/>
  <c r="K3632" i="68"/>
  <c r="L3632" i="68" s="1"/>
  <c r="J3632" i="68"/>
  <c r="A3632" i="68"/>
  <c r="K3631" i="68"/>
  <c r="J3631" i="68"/>
  <c r="L3631" i="68" s="1"/>
  <c r="A3631" i="68"/>
  <c r="K3630" i="68"/>
  <c r="J3630" i="68"/>
  <c r="L3630" i="68" s="1"/>
  <c r="A3630" i="68"/>
  <c r="L3629" i="68"/>
  <c r="K3629" i="68"/>
  <c r="J3629" i="68"/>
  <c r="A3629" i="68"/>
  <c r="L3628" i="68"/>
  <c r="K3628" i="68"/>
  <c r="J3628" i="68"/>
  <c r="A3628" i="68"/>
  <c r="K3627" i="68"/>
  <c r="L3627" i="68" s="1"/>
  <c r="J3627" i="68"/>
  <c r="A3627" i="68"/>
  <c r="K3626" i="68"/>
  <c r="J3626" i="68"/>
  <c r="L3626" i="68" s="1"/>
  <c r="A3626" i="68"/>
  <c r="K3625" i="68"/>
  <c r="J3625" i="68"/>
  <c r="L3625" i="68" s="1"/>
  <c r="A3625" i="68"/>
  <c r="K3624" i="68"/>
  <c r="L3624" i="68" s="1"/>
  <c r="J3624" i="68"/>
  <c r="A3624" i="68"/>
  <c r="K3623" i="68"/>
  <c r="J3623" i="68"/>
  <c r="A3623" i="68"/>
  <c r="K3622" i="68"/>
  <c r="J3622" i="68"/>
  <c r="L3622" i="68" s="1"/>
  <c r="A3622" i="68"/>
  <c r="L3621" i="68"/>
  <c r="K3621" i="68"/>
  <c r="J3621" i="68"/>
  <c r="A3621" i="68"/>
  <c r="L3620" i="68"/>
  <c r="K3620" i="68"/>
  <c r="J3620" i="68"/>
  <c r="A3620" i="68"/>
  <c r="K3619" i="68"/>
  <c r="L3619" i="68" s="1"/>
  <c r="J3619" i="68"/>
  <c r="A3619" i="68"/>
  <c r="K3618" i="68"/>
  <c r="J3618" i="68"/>
  <c r="L3618" i="68" s="1"/>
  <c r="A3618" i="68"/>
  <c r="K3617" i="68"/>
  <c r="J3617" i="68"/>
  <c r="L3617" i="68" s="1"/>
  <c r="A3617" i="68"/>
  <c r="K3616" i="68"/>
  <c r="L3616" i="68" s="1"/>
  <c r="J3616" i="68"/>
  <c r="A3616" i="68"/>
  <c r="K3615" i="68"/>
  <c r="J3615" i="68"/>
  <c r="L3615" i="68" s="1"/>
  <c r="A3615" i="68"/>
  <c r="K3614" i="68"/>
  <c r="J3614" i="68"/>
  <c r="L3614" i="68" s="1"/>
  <c r="A3614" i="68"/>
  <c r="L3613" i="68"/>
  <c r="K3613" i="68"/>
  <c r="J3613" i="68"/>
  <c r="A3613" i="68"/>
  <c r="L3612" i="68"/>
  <c r="K3612" i="68"/>
  <c r="J3612" i="68"/>
  <c r="A3612" i="68"/>
  <c r="K3611" i="68"/>
  <c r="L3611" i="68" s="1"/>
  <c r="J3611" i="68"/>
  <c r="A3611" i="68"/>
  <c r="K3610" i="68"/>
  <c r="J3610" i="68"/>
  <c r="L3610" i="68" s="1"/>
  <c r="A3610" i="68"/>
  <c r="K3609" i="68"/>
  <c r="J3609" i="68"/>
  <c r="L3609" i="68" s="1"/>
  <c r="A3609" i="68"/>
  <c r="K3608" i="68"/>
  <c r="L3608" i="68" s="1"/>
  <c r="J3608" i="68"/>
  <c r="A3608" i="68"/>
  <c r="K3607" i="68"/>
  <c r="J3607" i="68"/>
  <c r="A3607" i="68"/>
  <c r="K3606" i="68"/>
  <c r="J3606" i="68"/>
  <c r="L3606" i="68" s="1"/>
  <c r="A3606" i="68"/>
  <c r="L3605" i="68"/>
  <c r="K3605" i="68"/>
  <c r="J3605" i="68"/>
  <c r="A3605" i="68"/>
  <c r="L3604" i="68"/>
  <c r="K3604" i="68"/>
  <c r="J3604" i="68"/>
  <c r="A3604" i="68"/>
  <c r="K3603" i="68"/>
  <c r="L3603" i="68" s="1"/>
  <c r="J3603" i="68"/>
  <c r="A3603" i="68"/>
  <c r="K3602" i="68"/>
  <c r="J3602" i="68"/>
  <c r="L3602" i="68" s="1"/>
  <c r="A3602" i="68"/>
  <c r="K3601" i="68"/>
  <c r="J3601" i="68"/>
  <c r="L3601" i="68" s="1"/>
  <c r="A3601" i="68"/>
  <c r="K3600" i="68"/>
  <c r="L3600" i="68" s="1"/>
  <c r="J3600" i="68"/>
  <c r="A3600" i="68"/>
  <c r="K3599" i="68"/>
  <c r="J3599" i="68"/>
  <c r="L3599" i="68" s="1"/>
  <c r="A3599" i="68"/>
  <c r="K3598" i="68"/>
  <c r="J3598" i="68"/>
  <c r="L3598" i="68" s="1"/>
  <c r="A3598" i="68"/>
  <c r="L3597" i="68"/>
  <c r="K3597" i="68"/>
  <c r="J3597" i="68"/>
  <c r="A3597" i="68"/>
  <c r="L3596" i="68"/>
  <c r="K3596" i="68"/>
  <c r="J3596" i="68"/>
  <c r="A3596" i="68"/>
  <c r="K3595" i="68"/>
  <c r="L3595" i="68" s="1"/>
  <c r="J3595" i="68"/>
  <c r="A3595" i="68"/>
  <c r="K3594" i="68"/>
  <c r="J3594" i="68"/>
  <c r="L3594" i="68" s="1"/>
  <c r="A3594" i="68"/>
  <c r="K3593" i="68"/>
  <c r="J3593" i="68"/>
  <c r="L3593" i="68" s="1"/>
  <c r="A3593" i="68"/>
  <c r="K3592" i="68"/>
  <c r="L3592" i="68" s="1"/>
  <c r="J3592" i="68"/>
  <c r="A3592" i="68"/>
  <c r="K3591" i="68"/>
  <c r="J3591" i="68"/>
  <c r="L3591" i="68" s="1"/>
  <c r="A3591" i="68"/>
  <c r="K3590" i="68"/>
  <c r="J3590" i="68"/>
  <c r="L3590" i="68" s="1"/>
  <c r="A3590" i="68"/>
  <c r="L3589" i="68"/>
  <c r="K3589" i="68"/>
  <c r="J3589" i="68"/>
  <c r="A3589" i="68"/>
  <c r="L3588" i="68"/>
  <c r="K3588" i="68"/>
  <c r="J3588" i="68"/>
  <c r="A3588" i="68"/>
  <c r="K3587" i="68"/>
  <c r="L3587" i="68" s="1"/>
  <c r="J3587" i="68"/>
  <c r="A3587" i="68"/>
  <c r="K3586" i="68"/>
  <c r="J3586" i="68"/>
  <c r="L3586" i="68" s="1"/>
  <c r="A3586" i="68"/>
  <c r="K3585" i="68"/>
  <c r="J3585" i="68"/>
  <c r="L3585" i="68" s="1"/>
  <c r="A3585" i="68"/>
  <c r="K3584" i="68"/>
  <c r="L3584" i="68" s="1"/>
  <c r="J3584" i="68"/>
  <c r="A3584" i="68"/>
  <c r="K3583" i="68"/>
  <c r="J3583" i="68"/>
  <c r="L3583" i="68" s="1"/>
  <c r="A3583" i="68"/>
  <c r="K3582" i="68"/>
  <c r="J3582" i="68"/>
  <c r="L3582" i="68" s="1"/>
  <c r="A3582" i="68"/>
  <c r="L3581" i="68"/>
  <c r="K3581" i="68"/>
  <c r="J3581" i="68"/>
  <c r="A3581" i="68"/>
  <c r="L3580" i="68"/>
  <c r="K3580" i="68"/>
  <c r="J3580" i="68"/>
  <c r="A3580" i="68"/>
  <c r="K3579" i="68"/>
  <c r="L3579" i="68" s="1"/>
  <c r="J3579" i="68"/>
  <c r="A3579" i="68"/>
  <c r="K3578" i="68"/>
  <c r="J3578" i="68"/>
  <c r="L3578" i="68" s="1"/>
  <c r="A3578" i="68"/>
  <c r="L3577" i="68"/>
  <c r="K3577" i="68"/>
  <c r="J3577" i="68"/>
  <c r="A3577" i="68"/>
  <c r="L3576" i="68"/>
  <c r="K3576" i="68"/>
  <c r="J3576" i="68"/>
  <c r="A3576" i="68"/>
  <c r="L3575" i="68"/>
  <c r="K3575" i="68"/>
  <c r="J3575" i="68"/>
  <c r="A3575" i="68"/>
  <c r="K3574" i="68"/>
  <c r="J3574" i="68"/>
  <c r="L3574" i="68" s="1"/>
  <c r="A3574" i="68"/>
  <c r="K3573" i="68"/>
  <c r="J3573" i="68"/>
  <c r="A3573" i="68"/>
  <c r="L3572" i="68"/>
  <c r="K3572" i="68"/>
  <c r="J3572" i="68"/>
  <c r="A3572" i="68"/>
  <c r="K3571" i="68"/>
  <c r="L3571" i="68" s="1"/>
  <c r="J3571" i="68"/>
  <c r="A3571" i="68"/>
  <c r="K3570" i="68"/>
  <c r="J3570" i="68"/>
  <c r="L3570" i="68" s="1"/>
  <c r="A3570" i="68"/>
  <c r="K3569" i="68"/>
  <c r="J3569" i="68"/>
  <c r="L3569" i="68" s="1"/>
  <c r="A3569" i="68"/>
  <c r="L3568" i="68"/>
  <c r="K3568" i="68"/>
  <c r="J3568" i="68"/>
  <c r="A3568" i="68"/>
  <c r="L3567" i="68"/>
  <c r="K3567" i="68"/>
  <c r="J3567" i="68"/>
  <c r="A3567" i="68"/>
  <c r="K3566" i="68"/>
  <c r="J3566" i="68"/>
  <c r="L3566" i="68" s="1"/>
  <c r="A3566" i="68"/>
  <c r="K3565" i="68"/>
  <c r="J3565" i="68"/>
  <c r="A3565" i="68"/>
  <c r="L3564" i="68"/>
  <c r="K3564" i="68"/>
  <c r="J3564" i="68"/>
  <c r="A3564" i="68"/>
  <c r="K3563" i="68"/>
  <c r="L3563" i="68" s="1"/>
  <c r="J3563" i="68"/>
  <c r="A3563" i="68"/>
  <c r="K3562" i="68"/>
  <c r="J3562" i="68"/>
  <c r="L3562" i="68" s="1"/>
  <c r="A3562" i="68"/>
  <c r="L3561" i="68"/>
  <c r="K3561" i="68"/>
  <c r="J3561" i="68"/>
  <c r="A3561" i="68"/>
  <c r="K3560" i="68"/>
  <c r="J3560" i="68"/>
  <c r="L3560" i="68" s="1"/>
  <c r="A3560" i="68"/>
  <c r="L3559" i="68"/>
  <c r="K3559" i="68"/>
  <c r="J3559" i="68"/>
  <c r="A3559" i="68"/>
  <c r="K3558" i="68"/>
  <c r="J3558" i="68"/>
  <c r="L3558" i="68" s="1"/>
  <c r="A3558" i="68"/>
  <c r="K3557" i="68"/>
  <c r="J3557" i="68"/>
  <c r="A3557" i="68"/>
  <c r="L3556" i="68"/>
  <c r="K3556" i="68"/>
  <c r="J3556" i="68"/>
  <c r="A3556" i="68"/>
  <c r="K3555" i="68"/>
  <c r="L3555" i="68" s="1"/>
  <c r="J3555" i="68"/>
  <c r="A3555" i="68"/>
  <c r="K3554" i="68"/>
  <c r="J3554" i="68"/>
  <c r="L3554" i="68" s="1"/>
  <c r="A3554" i="68"/>
  <c r="K3553" i="68"/>
  <c r="J3553" i="68"/>
  <c r="L3553" i="68" s="1"/>
  <c r="A3553" i="68"/>
  <c r="L3552" i="68"/>
  <c r="K3552" i="68"/>
  <c r="J3552" i="68"/>
  <c r="A3552" i="68"/>
  <c r="L3551" i="68"/>
  <c r="K3551" i="68"/>
  <c r="J3551" i="68"/>
  <c r="A3551" i="68"/>
  <c r="K3550" i="68"/>
  <c r="J3550" i="68"/>
  <c r="L3550" i="68" s="1"/>
  <c r="A3550" i="68"/>
  <c r="K3549" i="68"/>
  <c r="J3549" i="68"/>
  <c r="A3549" i="68"/>
  <c r="K3548" i="68"/>
  <c r="L3548" i="68" s="1"/>
  <c r="J3548" i="68"/>
  <c r="A3548" i="68"/>
  <c r="K3547" i="68"/>
  <c r="L3547" i="68" s="1"/>
  <c r="J3547" i="68"/>
  <c r="A3547" i="68"/>
  <c r="K3546" i="68"/>
  <c r="J3546" i="68"/>
  <c r="L3546" i="68" s="1"/>
  <c r="A3546" i="68"/>
  <c r="L3545" i="68"/>
  <c r="K3545" i="68"/>
  <c r="J3545" i="68"/>
  <c r="A3545" i="68"/>
  <c r="L3544" i="68"/>
  <c r="K3544" i="68"/>
  <c r="J3544" i="68"/>
  <c r="A3544" i="68"/>
  <c r="L3543" i="68"/>
  <c r="K3543" i="68"/>
  <c r="J3543" i="68"/>
  <c r="A3543" i="68"/>
  <c r="K3542" i="68"/>
  <c r="J3542" i="68"/>
  <c r="L3542" i="68" s="1"/>
  <c r="A3542" i="68"/>
  <c r="K3541" i="68"/>
  <c r="J3541" i="68"/>
  <c r="A3541" i="68"/>
  <c r="L3540" i="68"/>
  <c r="K3540" i="68"/>
  <c r="J3540" i="68"/>
  <c r="A3540" i="68"/>
  <c r="K3539" i="68"/>
  <c r="L3539" i="68" s="1"/>
  <c r="J3539" i="68"/>
  <c r="A3539" i="68"/>
  <c r="K3538" i="68"/>
  <c r="J3538" i="68"/>
  <c r="L3538" i="68" s="1"/>
  <c r="A3538" i="68"/>
  <c r="L3537" i="68"/>
  <c r="K3537" i="68"/>
  <c r="J3537" i="68"/>
  <c r="A3537" i="68"/>
  <c r="L3536" i="68"/>
  <c r="K3536" i="68"/>
  <c r="J3536" i="68"/>
  <c r="A3536" i="68"/>
  <c r="L3535" i="68"/>
  <c r="K3535" i="68"/>
  <c r="J3535" i="68"/>
  <c r="A3535" i="68"/>
  <c r="K3534" i="68"/>
  <c r="J3534" i="68"/>
  <c r="L3534" i="68" s="1"/>
  <c r="A3534" i="68"/>
  <c r="K3533" i="68"/>
  <c r="J3533" i="68"/>
  <c r="L3533" i="68" s="1"/>
  <c r="A3533" i="68"/>
  <c r="L3532" i="68"/>
  <c r="K3532" i="68"/>
  <c r="J3532" i="68"/>
  <c r="A3532" i="68"/>
  <c r="K3531" i="68"/>
  <c r="L3531" i="68" s="1"/>
  <c r="J3531" i="68"/>
  <c r="A3531" i="68"/>
  <c r="K3530" i="68"/>
  <c r="J3530" i="68"/>
  <c r="L3530" i="68" s="1"/>
  <c r="A3530" i="68"/>
  <c r="L3529" i="68"/>
  <c r="K3529" i="68"/>
  <c r="J3529" i="68"/>
  <c r="A3529" i="68"/>
  <c r="K3528" i="68"/>
  <c r="J3528" i="68"/>
  <c r="L3528" i="68" s="1"/>
  <c r="A3528" i="68"/>
  <c r="L3527" i="68"/>
  <c r="K3527" i="68"/>
  <c r="J3527" i="68"/>
  <c r="A3527" i="68"/>
  <c r="K3526" i="68"/>
  <c r="J3526" i="68"/>
  <c r="L3526" i="68" s="1"/>
  <c r="A3526" i="68"/>
  <c r="K3525" i="68"/>
  <c r="J3525" i="68"/>
  <c r="L3525" i="68" s="1"/>
  <c r="A3525" i="68"/>
  <c r="K3524" i="68"/>
  <c r="L3524" i="68" s="1"/>
  <c r="J3524" i="68"/>
  <c r="A3524" i="68"/>
  <c r="K3523" i="68"/>
  <c r="L3523" i="68" s="1"/>
  <c r="J3523" i="68"/>
  <c r="A3523" i="68"/>
  <c r="K3522" i="68"/>
  <c r="J3522" i="68"/>
  <c r="L3522" i="68" s="1"/>
  <c r="A3522" i="68"/>
  <c r="L3521" i="68"/>
  <c r="K3521" i="68"/>
  <c r="J3521" i="68"/>
  <c r="A3521" i="68"/>
  <c r="L3520" i="68"/>
  <c r="K3520" i="68"/>
  <c r="J3520" i="68"/>
  <c r="A3520" i="68"/>
  <c r="L3519" i="68"/>
  <c r="K3519" i="68"/>
  <c r="J3519" i="68"/>
  <c r="A3519" i="68"/>
  <c r="K3518" i="68"/>
  <c r="J3518" i="68"/>
  <c r="L3518" i="68" s="1"/>
  <c r="A3518" i="68"/>
  <c r="K3517" i="68"/>
  <c r="J3517" i="68"/>
  <c r="A3517" i="68"/>
  <c r="L3516" i="68"/>
  <c r="K3516" i="68"/>
  <c r="J3516" i="68"/>
  <c r="A3516" i="68"/>
  <c r="K3515" i="68"/>
  <c r="L3515" i="68" s="1"/>
  <c r="J3515" i="68"/>
  <c r="A3515" i="68"/>
  <c r="K3514" i="68"/>
  <c r="J3514" i="68"/>
  <c r="L3514" i="68" s="1"/>
  <c r="A3514" i="68"/>
  <c r="L3513" i="68"/>
  <c r="K3513" i="68"/>
  <c r="J3513" i="68"/>
  <c r="A3513" i="68"/>
  <c r="L3512" i="68"/>
  <c r="K3512" i="68"/>
  <c r="J3512" i="68"/>
  <c r="A3512" i="68"/>
  <c r="L3511" i="68"/>
  <c r="K3511" i="68"/>
  <c r="J3511" i="68"/>
  <c r="A3511" i="68"/>
  <c r="K3510" i="68"/>
  <c r="J3510" i="68"/>
  <c r="L3510" i="68" s="1"/>
  <c r="A3510" i="68"/>
  <c r="K3509" i="68"/>
  <c r="J3509" i="68"/>
  <c r="A3509" i="68"/>
  <c r="L3508" i="68"/>
  <c r="K3508" i="68"/>
  <c r="J3508" i="68"/>
  <c r="A3508" i="68"/>
  <c r="K3507" i="68"/>
  <c r="L3507" i="68" s="1"/>
  <c r="J3507" i="68"/>
  <c r="A3507" i="68"/>
  <c r="K3506" i="68"/>
  <c r="J3506" i="68"/>
  <c r="L3506" i="68" s="1"/>
  <c r="A3506" i="68"/>
  <c r="K3505" i="68"/>
  <c r="J3505" i="68"/>
  <c r="L3505" i="68" s="1"/>
  <c r="A3505" i="68"/>
  <c r="L3504" i="68"/>
  <c r="K3504" i="68"/>
  <c r="J3504" i="68"/>
  <c r="A3504" i="68"/>
  <c r="L3503" i="68"/>
  <c r="K3503" i="68"/>
  <c r="J3503" i="68"/>
  <c r="A3503" i="68"/>
  <c r="K3502" i="68"/>
  <c r="J3502" i="68"/>
  <c r="L3502" i="68" s="1"/>
  <c r="A3502" i="68"/>
  <c r="K3501" i="68"/>
  <c r="J3501" i="68"/>
  <c r="A3501" i="68"/>
  <c r="K3500" i="68"/>
  <c r="L3500" i="68" s="1"/>
  <c r="J3500" i="68"/>
  <c r="A3500" i="68"/>
  <c r="L3499" i="68"/>
  <c r="K3499" i="68"/>
  <c r="J3499" i="68"/>
  <c r="A3499" i="68"/>
  <c r="K3498" i="68"/>
  <c r="J3498" i="68"/>
  <c r="L3498" i="68" s="1"/>
  <c r="A3498" i="68"/>
  <c r="L3497" i="68"/>
  <c r="K3497" i="68"/>
  <c r="J3497" i="68"/>
  <c r="A3497" i="68"/>
  <c r="K3496" i="68"/>
  <c r="J3496" i="68"/>
  <c r="L3496" i="68" s="1"/>
  <c r="A3496" i="68"/>
  <c r="L3495" i="68"/>
  <c r="K3495" i="68"/>
  <c r="J3495" i="68"/>
  <c r="A3495" i="68"/>
  <c r="K3494" i="68"/>
  <c r="J3494" i="68"/>
  <c r="L3494" i="68" s="1"/>
  <c r="A3494" i="68"/>
  <c r="K3493" i="68"/>
  <c r="J3493" i="68"/>
  <c r="L3493" i="68" s="1"/>
  <c r="A3493" i="68"/>
  <c r="K3492" i="68"/>
  <c r="L3492" i="68" s="1"/>
  <c r="J3492" i="68"/>
  <c r="A3492" i="68"/>
  <c r="K3491" i="68"/>
  <c r="L3491" i="68" s="1"/>
  <c r="J3491" i="68"/>
  <c r="A3491" i="68"/>
  <c r="K3490" i="68"/>
  <c r="J3490" i="68"/>
  <c r="L3490" i="68" s="1"/>
  <c r="A3490" i="68"/>
  <c r="L3489" i="68"/>
  <c r="K3489" i="68"/>
  <c r="J3489" i="68"/>
  <c r="A3489" i="68"/>
  <c r="K3488" i="68"/>
  <c r="J3488" i="68"/>
  <c r="L3488" i="68" s="1"/>
  <c r="A3488" i="68"/>
  <c r="L3487" i="68"/>
  <c r="K3487" i="68"/>
  <c r="J3487" i="68"/>
  <c r="A3487" i="68"/>
  <c r="K3486" i="68"/>
  <c r="J3486" i="68"/>
  <c r="L3486" i="68" s="1"/>
  <c r="A3486" i="68"/>
  <c r="K3485" i="68"/>
  <c r="J3485" i="68"/>
  <c r="A3485" i="68"/>
  <c r="L3484" i="68"/>
  <c r="K3484" i="68"/>
  <c r="J3484" i="68"/>
  <c r="A3484" i="68"/>
  <c r="K3483" i="68"/>
  <c r="L3483" i="68" s="1"/>
  <c r="J3483" i="68"/>
  <c r="A3483" i="68"/>
  <c r="K3482" i="68"/>
  <c r="J3482" i="68"/>
  <c r="L3482" i="68" s="1"/>
  <c r="A3482" i="68"/>
  <c r="K3481" i="68"/>
  <c r="J3481" i="68"/>
  <c r="L3481" i="68" s="1"/>
  <c r="A3481" i="68"/>
  <c r="K3480" i="68"/>
  <c r="J3480" i="68"/>
  <c r="L3480" i="68" s="1"/>
  <c r="A3480" i="68"/>
  <c r="L3479" i="68"/>
  <c r="K3479" i="68"/>
  <c r="J3479" i="68"/>
  <c r="A3479" i="68"/>
  <c r="K3478" i="68"/>
  <c r="J3478" i="68"/>
  <c r="L3478" i="68" s="1"/>
  <c r="A3478" i="68"/>
  <c r="K3477" i="68"/>
  <c r="J3477" i="68"/>
  <c r="A3477" i="68"/>
  <c r="K3476" i="68"/>
  <c r="L3476" i="68" s="1"/>
  <c r="J3476" i="68"/>
  <c r="A3476" i="68"/>
  <c r="L3475" i="68"/>
  <c r="K3475" i="68"/>
  <c r="J3475" i="68"/>
  <c r="A3475" i="68"/>
  <c r="K3474" i="68"/>
  <c r="J3474" i="68"/>
  <c r="L3474" i="68" s="1"/>
  <c r="A3474" i="68"/>
  <c r="L3473" i="68"/>
  <c r="K3473" i="68"/>
  <c r="J3473" i="68"/>
  <c r="A3473" i="68"/>
  <c r="L3472" i="68"/>
  <c r="K3472" i="68"/>
  <c r="J3472" i="68"/>
  <c r="A3472" i="68"/>
  <c r="L3471" i="68"/>
  <c r="K3471" i="68"/>
  <c r="J3471" i="68"/>
  <c r="A3471" i="68"/>
  <c r="K3470" i="68"/>
  <c r="J3470" i="68"/>
  <c r="L3470" i="68" s="1"/>
  <c r="A3470" i="68"/>
  <c r="K3469" i="68"/>
  <c r="J3469" i="68"/>
  <c r="A3469" i="68"/>
  <c r="K3468" i="68"/>
  <c r="L3468" i="68" s="1"/>
  <c r="J3468" i="68"/>
  <c r="A3468" i="68"/>
  <c r="L3467" i="68"/>
  <c r="K3467" i="68"/>
  <c r="J3467" i="68"/>
  <c r="A3467" i="68"/>
  <c r="K3466" i="68"/>
  <c r="J3466" i="68"/>
  <c r="L3466" i="68" s="1"/>
  <c r="A3466" i="68"/>
  <c r="K3465" i="68"/>
  <c r="J3465" i="68"/>
  <c r="L3465" i="68" s="1"/>
  <c r="A3465" i="68"/>
  <c r="L3464" i="68"/>
  <c r="K3464" i="68"/>
  <c r="J3464" i="68"/>
  <c r="A3464" i="68"/>
  <c r="L3463" i="68"/>
  <c r="K3463" i="68"/>
  <c r="J3463" i="68"/>
  <c r="A3463" i="68"/>
  <c r="K3462" i="68"/>
  <c r="J3462" i="68"/>
  <c r="L3462" i="68" s="1"/>
  <c r="A3462" i="68"/>
  <c r="L3461" i="68"/>
  <c r="K3461" i="68"/>
  <c r="J3461" i="68"/>
  <c r="A3461" i="68"/>
  <c r="K3460" i="68"/>
  <c r="L3460" i="68" s="1"/>
  <c r="J3460" i="68"/>
  <c r="A3460" i="68"/>
  <c r="K3459" i="68"/>
  <c r="L3459" i="68" s="1"/>
  <c r="J3459" i="68"/>
  <c r="A3459" i="68"/>
  <c r="K3458" i="68"/>
  <c r="J3458" i="68"/>
  <c r="A3458" i="68"/>
  <c r="K3457" i="68"/>
  <c r="J3457" i="68"/>
  <c r="L3457" i="68" s="1"/>
  <c r="A3457" i="68"/>
  <c r="K3456" i="68"/>
  <c r="J3456" i="68"/>
  <c r="L3456" i="68" s="1"/>
  <c r="A3456" i="68"/>
  <c r="L3455" i="68"/>
  <c r="K3455" i="68"/>
  <c r="J3455" i="68"/>
  <c r="A3455" i="68"/>
  <c r="K3454" i="68"/>
  <c r="J3454" i="68"/>
  <c r="L3454" i="68" s="1"/>
  <c r="A3454" i="68"/>
  <c r="K3453" i="68"/>
  <c r="J3453" i="68"/>
  <c r="L3453" i="68" s="1"/>
  <c r="A3453" i="68"/>
  <c r="L3452" i="68"/>
  <c r="K3452" i="68"/>
  <c r="J3452" i="68"/>
  <c r="A3452" i="68"/>
  <c r="K3451" i="68"/>
  <c r="L3451" i="68" s="1"/>
  <c r="J3451" i="68"/>
  <c r="A3451" i="68"/>
  <c r="K3450" i="68"/>
  <c r="J3450" i="68"/>
  <c r="A3450" i="68"/>
  <c r="L3449" i="68"/>
  <c r="K3449" i="68"/>
  <c r="J3449" i="68"/>
  <c r="A3449" i="68"/>
  <c r="K3448" i="68"/>
  <c r="J3448" i="68"/>
  <c r="L3448" i="68" s="1"/>
  <c r="A3448" i="68"/>
  <c r="L3447" i="68"/>
  <c r="K3447" i="68"/>
  <c r="J3447" i="68"/>
  <c r="A3447" i="68"/>
  <c r="K3446" i="68"/>
  <c r="J3446" i="68"/>
  <c r="L3446" i="68" s="1"/>
  <c r="A3446" i="68"/>
  <c r="K3445" i="68"/>
  <c r="L3445" i="68" s="1"/>
  <c r="J3445" i="68"/>
  <c r="A3445" i="68"/>
  <c r="L3444" i="68"/>
  <c r="K3444" i="68"/>
  <c r="J3444" i="68"/>
  <c r="A3444" i="68"/>
  <c r="L3443" i="68"/>
  <c r="K3443" i="68"/>
  <c r="J3443" i="68"/>
  <c r="A3443" i="68"/>
  <c r="K3442" i="68"/>
  <c r="J3442" i="68"/>
  <c r="A3442" i="68"/>
  <c r="L3441" i="68"/>
  <c r="K3441" i="68"/>
  <c r="J3441" i="68"/>
  <c r="A3441" i="68"/>
  <c r="K3440" i="68"/>
  <c r="J3440" i="68"/>
  <c r="L3440" i="68" s="1"/>
  <c r="A3440" i="68"/>
  <c r="L3439" i="68"/>
  <c r="K3439" i="68"/>
  <c r="J3439" i="68"/>
  <c r="A3439" i="68"/>
  <c r="K3438" i="68"/>
  <c r="J3438" i="68"/>
  <c r="L3438" i="68" s="1"/>
  <c r="A3438" i="68"/>
  <c r="K3437" i="68"/>
  <c r="J3437" i="68"/>
  <c r="L3437" i="68" s="1"/>
  <c r="A3437" i="68"/>
  <c r="L3436" i="68"/>
  <c r="K3436" i="68"/>
  <c r="J3436" i="68"/>
  <c r="A3436" i="68"/>
  <c r="K3435" i="68"/>
  <c r="L3435" i="68" s="1"/>
  <c r="J3435" i="68"/>
  <c r="A3435" i="68"/>
  <c r="K3434" i="68"/>
  <c r="J3434" i="68"/>
  <c r="A3434" i="68"/>
  <c r="L3433" i="68"/>
  <c r="K3433" i="68"/>
  <c r="J3433" i="68"/>
  <c r="A3433" i="68"/>
  <c r="L3432" i="68"/>
  <c r="K3432" i="68"/>
  <c r="J3432" i="68"/>
  <c r="A3432" i="68"/>
  <c r="L3431" i="68"/>
  <c r="K3431" i="68"/>
  <c r="J3431" i="68"/>
  <c r="A3431" i="68"/>
  <c r="K3430" i="68"/>
  <c r="J3430" i="68"/>
  <c r="L3430" i="68" s="1"/>
  <c r="A3430" i="68"/>
  <c r="K3429" i="68"/>
  <c r="J3429" i="68"/>
  <c r="L3429" i="68" s="1"/>
  <c r="A3429" i="68"/>
  <c r="K3428" i="68"/>
  <c r="L3428" i="68" s="1"/>
  <c r="J3428" i="68"/>
  <c r="A3428" i="68"/>
  <c r="L3427" i="68"/>
  <c r="K3427" i="68"/>
  <c r="J3427" i="68"/>
  <c r="A3427" i="68"/>
  <c r="K3426" i="68"/>
  <c r="J3426" i="68"/>
  <c r="A3426" i="68"/>
  <c r="L3425" i="68"/>
  <c r="K3425" i="68"/>
  <c r="J3425" i="68"/>
  <c r="A3425" i="68"/>
  <c r="K3424" i="68"/>
  <c r="L3424" i="68" s="1"/>
  <c r="J3424" i="68"/>
  <c r="A3424" i="68"/>
  <c r="L3423" i="68"/>
  <c r="K3423" i="68"/>
  <c r="J3423" i="68"/>
  <c r="A3423" i="68"/>
  <c r="K3422" i="68"/>
  <c r="J3422" i="68"/>
  <c r="L3422" i="68" s="1"/>
  <c r="A3422" i="68"/>
  <c r="K3421" i="68"/>
  <c r="L3421" i="68" s="1"/>
  <c r="J3421" i="68"/>
  <c r="A3421" i="68"/>
  <c r="L3420" i="68"/>
  <c r="K3420" i="68"/>
  <c r="J3420" i="68"/>
  <c r="A3420" i="68"/>
  <c r="L3419" i="68"/>
  <c r="K3419" i="68"/>
  <c r="J3419" i="68"/>
  <c r="A3419" i="68"/>
  <c r="K3418" i="68"/>
  <c r="J3418" i="68"/>
  <c r="L3418" i="68" s="1"/>
  <c r="A3418" i="68"/>
  <c r="L3417" i="68"/>
  <c r="K3417" i="68"/>
  <c r="J3417" i="68"/>
  <c r="A3417" i="68"/>
  <c r="L3416" i="68"/>
  <c r="K3416" i="68"/>
  <c r="J3416" i="68"/>
  <c r="A3416" i="68"/>
  <c r="L3415" i="68"/>
  <c r="K3415" i="68"/>
  <c r="J3415" i="68"/>
  <c r="A3415" i="68"/>
  <c r="K3414" i="68"/>
  <c r="J3414" i="68"/>
  <c r="L3414" i="68" s="1"/>
  <c r="A3414" i="68"/>
  <c r="L3413" i="68"/>
  <c r="K3413" i="68"/>
  <c r="J3413" i="68"/>
  <c r="A3413" i="68"/>
  <c r="K3412" i="68"/>
  <c r="L3412" i="68" s="1"/>
  <c r="J3412" i="68"/>
  <c r="A3412" i="68"/>
  <c r="K3411" i="68"/>
  <c r="L3411" i="68" s="1"/>
  <c r="J3411" i="68"/>
  <c r="A3411" i="68"/>
  <c r="K3410" i="68"/>
  <c r="J3410" i="68"/>
  <c r="A3410" i="68"/>
  <c r="L3409" i="68"/>
  <c r="K3409" i="68"/>
  <c r="J3409" i="68"/>
  <c r="A3409" i="68"/>
  <c r="K3408" i="68"/>
  <c r="L3408" i="68" s="1"/>
  <c r="J3408" i="68"/>
  <c r="A3408" i="68"/>
  <c r="L3407" i="68"/>
  <c r="K3407" i="68"/>
  <c r="J3407" i="68"/>
  <c r="A3407" i="68"/>
  <c r="K3406" i="68"/>
  <c r="J3406" i="68"/>
  <c r="L3406" i="68" s="1"/>
  <c r="A3406" i="68"/>
  <c r="K3405" i="68"/>
  <c r="L3405" i="68" s="1"/>
  <c r="J3405" i="68"/>
  <c r="A3405" i="68"/>
  <c r="L3404" i="68"/>
  <c r="K3404" i="68"/>
  <c r="J3404" i="68"/>
  <c r="A3404" i="68"/>
  <c r="L3403" i="68"/>
  <c r="K3403" i="68"/>
  <c r="J3403" i="68"/>
  <c r="A3403" i="68"/>
  <c r="K3402" i="68"/>
  <c r="J3402" i="68"/>
  <c r="L3402" i="68" s="1"/>
  <c r="A3402" i="68"/>
  <c r="K3401" i="68"/>
  <c r="J3401" i="68"/>
  <c r="L3401" i="68" s="1"/>
  <c r="A3401" i="68"/>
  <c r="K3400" i="68"/>
  <c r="J3400" i="68"/>
  <c r="L3400" i="68" s="1"/>
  <c r="A3400" i="68"/>
  <c r="L3399" i="68"/>
  <c r="K3399" i="68"/>
  <c r="J3399" i="68"/>
  <c r="A3399" i="68"/>
  <c r="K3398" i="68"/>
  <c r="J3398" i="68"/>
  <c r="L3398" i="68" s="1"/>
  <c r="A3398" i="68"/>
  <c r="L3397" i="68"/>
  <c r="K3397" i="68"/>
  <c r="J3397" i="68"/>
  <c r="A3397" i="68"/>
  <c r="K3396" i="68"/>
  <c r="L3396" i="68" s="1"/>
  <c r="J3396" i="68"/>
  <c r="A3396" i="68"/>
  <c r="K3395" i="68"/>
  <c r="L3395" i="68" s="1"/>
  <c r="J3395" i="68"/>
  <c r="A3395" i="68"/>
  <c r="K3394" i="68"/>
  <c r="J3394" i="68"/>
  <c r="L3394" i="68" s="1"/>
  <c r="A3394" i="68"/>
  <c r="K3393" i="68"/>
  <c r="J3393" i="68"/>
  <c r="L3393" i="68" s="1"/>
  <c r="A3393" i="68"/>
  <c r="K3392" i="68"/>
  <c r="J3392" i="68"/>
  <c r="A3392" i="68"/>
  <c r="L3391" i="68"/>
  <c r="K3391" i="68"/>
  <c r="J3391" i="68"/>
  <c r="A3391" i="68"/>
  <c r="K3390" i="68"/>
  <c r="J3390" i="68"/>
  <c r="L3390" i="68" s="1"/>
  <c r="A3390" i="68"/>
  <c r="K3389" i="68"/>
  <c r="J3389" i="68"/>
  <c r="A3389" i="68"/>
  <c r="K3388" i="68"/>
  <c r="L3388" i="68" s="1"/>
  <c r="J3388" i="68"/>
  <c r="A3388" i="68"/>
  <c r="L3387" i="68"/>
  <c r="K3387" i="68"/>
  <c r="J3387" i="68"/>
  <c r="A3387" i="68"/>
  <c r="K3386" i="68"/>
  <c r="J3386" i="68"/>
  <c r="L3386" i="68" s="1"/>
  <c r="A3386" i="68"/>
  <c r="L3385" i="68"/>
  <c r="K3385" i="68"/>
  <c r="J3385" i="68"/>
  <c r="A3385" i="68"/>
  <c r="K3384" i="68"/>
  <c r="L3384" i="68" s="1"/>
  <c r="J3384" i="68"/>
  <c r="A3384" i="68"/>
  <c r="L3383" i="68"/>
  <c r="K3383" i="68"/>
  <c r="J3383" i="68"/>
  <c r="A3383" i="68"/>
  <c r="K3382" i="68"/>
  <c r="J3382" i="68"/>
  <c r="L3382" i="68" s="1"/>
  <c r="A3382" i="68"/>
  <c r="K3381" i="68"/>
  <c r="J3381" i="68"/>
  <c r="L3381" i="68" s="1"/>
  <c r="A3381" i="68"/>
  <c r="K3380" i="68"/>
  <c r="L3380" i="68" s="1"/>
  <c r="J3380" i="68"/>
  <c r="A3380" i="68"/>
  <c r="K3379" i="68"/>
  <c r="L3379" i="68" s="1"/>
  <c r="J3379" i="68"/>
  <c r="A3379" i="68"/>
  <c r="K3378" i="68"/>
  <c r="L3378" i="68" s="1"/>
  <c r="J3378" i="68"/>
  <c r="A3378" i="68"/>
  <c r="L3377" i="68"/>
  <c r="K3377" i="68"/>
  <c r="J3377" i="68"/>
  <c r="A3377" i="68"/>
  <c r="K3376" i="68"/>
  <c r="L3376" i="68" s="1"/>
  <c r="J3376" i="68"/>
  <c r="A3376" i="68"/>
  <c r="K3375" i="68"/>
  <c r="J3375" i="68"/>
  <c r="L3375" i="68" s="1"/>
  <c r="A3375" i="68"/>
  <c r="K3374" i="68"/>
  <c r="J3374" i="68"/>
  <c r="L3374" i="68" s="1"/>
  <c r="A3374" i="68"/>
  <c r="K3373" i="68"/>
  <c r="J3373" i="68"/>
  <c r="A3373" i="68"/>
  <c r="L3372" i="68"/>
  <c r="K3372" i="68"/>
  <c r="J3372" i="68"/>
  <c r="A3372" i="68"/>
  <c r="L3371" i="68"/>
  <c r="K3371" i="68"/>
  <c r="J3371" i="68"/>
  <c r="A3371" i="68"/>
  <c r="K3370" i="68"/>
  <c r="J3370" i="68"/>
  <c r="L3370" i="68" s="1"/>
  <c r="A3370" i="68"/>
  <c r="L3369" i="68"/>
  <c r="K3369" i="68"/>
  <c r="J3369" i="68"/>
  <c r="A3369" i="68"/>
  <c r="K3368" i="68"/>
  <c r="J3368" i="68"/>
  <c r="L3368" i="68" s="1"/>
  <c r="A3368" i="68"/>
  <c r="K3367" i="68"/>
  <c r="J3367" i="68"/>
  <c r="L3367" i="68" s="1"/>
  <c r="A3367" i="68"/>
  <c r="K3366" i="68"/>
  <c r="J3366" i="68"/>
  <c r="L3366" i="68" s="1"/>
  <c r="A3366" i="68"/>
  <c r="K3365" i="68"/>
  <c r="J3365" i="68"/>
  <c r="L3365" i="68" s="1"/>
  <c r="A3365" i="68"/>
  <c r="K3364" i="68"/>
  <c r="L3364" i="68" s="1"/>
  <c r="J3364" i="68"/>
  <c r="A3364" i="68"/>
  <c r="L3363" i="68"/>
  <c r="K3363" i="68"/>
  <c r="J3363" i="68"/>
  <c r="A3363" i="68"/>
  <c r="K3362" i="68"/>
  <c r="L3362" i="68" s="1"/>
  <c r="J3362" i="68"/>
  <c r="A3362" i="68"/>
  <c r="L3361" i="68"/>
  <c r="K3361" i="68"/>
  <c r="J3361" i="68"/>
  <c r="A3361" i="68"/>
  <c r="K3360" i="68"/>
  <c r="J3360" i="68"/>
  <c r="A3360" i="68"/>
  <c r="K3359" i="68"/>
  <c r="J3359" i="68"/>
  <c r="L3359" i="68" s="1"/>
  <c r="A3359" i="68"/>
  <c r="K3358" i="68"/>
  <c r="J3358" i="68"/>
  <c r="L3358" i="68" s="1"/>
  <c r="A3358" i="68"/>
  <c r="L3357" i="68"/>
  <c r="K3357" i="68"/>
  <c r="J3357" i="68"/>
  <c r="A3357" i="68"/>
  <c r="K3356" i="68"/>
  <c r="L3356" i="68" s="1"/>
  <c r="J3356" i="68"/>
  <c r="A3356" i="68"/>
  <c r="L3355" i="68"/>
  <c r="K3355" i="68"/>
  <c r="J3355" i="68"/>
  <c r="A3355" i="68"/>
  <c r="L3354" i="68"/>
  <c r="K3354" i="68"/>
  <c r="J3354" i="68"/>
  <c r="A3354" i="68"/>
  <c r="K3353" i="68"/>
  <c r="J3353" i="68"/>
  <c r="L3353" i="68" s="1"/>
  <c r="A3353" i="68"/>
  <c r="L3352" i="68"/>
  <c r="K3352" i="68"/>
  <c r="J3352" i="68"/>
  <c r="A3352" i="68"/>
  <c r="L3351" i="68"/>
  <c r="K3351" i="68"/>
  <c r="J3351" i="68"/>
  <c r="A3351" i="68"/>
  <c r="K3350" i="68"/>
  <c r="J3350" i="68"/>
  <c r="A3350" i="68"/>
  <c r="L3349" i="68"/>
  <c r="K3349" i="68"/>
  <c r="J3349" i="68"/>
  <c r="A3349" i="68"/>
  <c r="L3348" i="68"/>
  <c r="K3348" i="68"/>
  <c r="J3348" i="68"/>
  <c r="A3348" i="68"/>
  <c r="K3347" i="68"/>
  <c r="L3347" i="68" s="1"/>
  <c r="J3347" i="68"/>
  <c r="A3347" i="68"/>
  <c r="K3346" i="68"/>
  <c r="J3346" i="68"/>
  <c r="A3346" i="68"/>
  <c r="K3345" i="68"/>
  <c r="J3345" i="68"/>
  <c r="L3345" i="68" s="1"/>
  <c r="A3345" i="68"/>
  <c r="K3344" i="68"/>
  <c r="J3344" i="68"/>
  <c r="L3344" i="68" s="1"/>
  <c r="A3344" i="68"/>
  <c r="K3343" i="68"/>
  <c r="J3343" i="68"/>
  <c r="L3343" i="68" s="1"/>
  <c r="A3343" i="68"/>
  <c r="K3342" i="68"/>
  <c r="J3342" i="68"/>
  <c r="L3342" i="68" s="1"/>
  <c r="A3342" i="68"/>
  <c r="L3341" i="68"/>
  <c r="K3341" i="68"/>
  <c r="J3341" i="68"/>
  <c r="A3341" i="68"/>
  <c r="K3340" i="68"/>
  <c r="J3340" i="68"/>
  <c r="L3340" i="68" s="1"/>
  <c r="A3340" i="68"/>
  <c r="K3339" i="68"/>
  <c r="L3339" i="68" s="1"/>
  <c r="J3339" i="68"/>
  <c r="A3339" i="68"/>
  <c r="L3338" i="68"/>
  <c r="K3338" i="68"/>
  <c r="J3338" i="68"/>
  <c r="A3338" i="68"/>
  <c r="K3337" i="68"/>
  <c r="J3337" i="68"/>
  <c r="L3337" i="68" s="1"/>
  <c r="A3337" i="68"/>
  <c r="K3336" i="68"/>
  <c r="L3336" i="68" s="1"/>
  <c r="J3336" i="68"/>
  <c r="A3336" i="68"/>
  <c r="K3335" i="68"/>
  <c r="J3335" i="68"/>
  <c r="A3335" i="68"/>
  <c r="L3334" i="68"/>
  <c r="K3334" i="68"/>
  <c r="J3334" i="68"/>
  <c r="A3334" i="68"/>
  <c r="L3333" i="68"/>
  <c r="K3333" i="68"/>
  <c r="J3333" i="68"/>
  <c r="A3333" i="68"/>
  <c r="K3332" i="68"/>
  <c r="J3332" i="68"/>
  <c r="L3332" i="68" s="1"/>
  <c r="A3332" i="68"/>
  <c r="L3331" i="68"/>
  <c r="K3331" i="68"/>
  <c r="J3331" i="68"/>
  <c r="A3331" i="68"/>
  <c r="L3330" i="68"/>
  <c r="K3330" i="68"/>
  <c r="J3330" i="68"/>
  <c r="A3330" i="68"/>
  <c r="K3329" i="68"/>
  <c r="J3329" i="68"/>
  <c r="A3329" i="68"/>
  <c r="L3328" i="68"/>
  <c r="K3328" i="68"/>
  <c r="J3328" i="68"/>
  <c r="A3328" i="68"/>
  <c r="K3327" i="68"/>
  <c r="J3327" i="68"/>
  <c r="L3327" i="68" s="1"/>
  <c r="A3327" i="68"/>
  <c r="L3326" i="68"/>
  <c r="K3326" i="68"/>
  <c r="J3326" i="68"/>
  <c r="A3326" i="68"/>
  <c r="L3325" i="68"/>
  <c r="K3325" i="68"/>
  <c r="J3325" i="68"/>
  <c r="A3325" i="68"/>
  <c r="K3324" i="68"/>
  <c r="J3324" i="68"/>
  <c r="L3324" i="68" s="1"/>
  <c r="A3324" i="68"/>
  <c r="K3323" i="68"/>
  <c r="L3323" i="68" s="1"/>
  <c r="J3323" i="68"/>
  <c r="A3323" i="68"/>
  <c r="L3322" i="68"/>
  <c r="K3322" i="68"/>
  <c r="J3322" i="68"/>
  <c r="A3322" i="68"/>
  <c r="K3321" i="68"/>
  <c r="J3321" i="68"/>
  <c r="L3321" i="68" s="1"/>
  <c r="A3321" i="68"/>
  <c r="K3320" i="68"/>
  <c r="L3320" i="68" s="1"/>
  <c r="J3320" i="68"/>
  <c r="A3320" i="68"/>
  <c r="K3319" i="68"/>
  <c r="J3319" i="68"/>
  <c r="A3319" i="68"/>
  <c r="L3318" i="68"/>
  <c r="K3318" i="68"/>
  <c r="J3318" i="68"/>
  <c r="A3318" i="68"/>
  <c r="L3317" i="68"/>
  <c r="K3317" i="68"/>
  <c r="J3317" i="68"/>
  <c r="A3317" i="68"/>
  <c r="K3316" i="68"/>
  <c r="J3316" i="68"/>
  <c r="L3316" i="68" s="1"/>
  <c r="A3316" i="68"/>
  <c r="L3315" i="68"/>
  <c r="K3315" i="68"/>
  <c r="J3315" i="68"/>
  <c r="A3315" i="68"/>
  <c r="L3314" i="68"/>
  <c r="K3314" i="68"/>
  <c r="J3314" i="68"/>
  <c r="A3314" i="68"/>
  <c r="K3313" i="68"/>
  <c r="J3313" i="68"/>
  <c r="A3313" i="68"/>
  <c r="K3312" i="68"/>
  <c r="J3312" i="68"/>
  <c r="L3312" i="68" s="1"/>
  <c r="A3312" i="68"/>
  <c r="K3311" i="68"/>
  <c r="J3311" i="68"/>
  <c r="L3311" i="68" s="1"/>
  <c r="A3311" i="68"/>
  <c r="K3310" i="68"/>
  <c r="J3310" i="68"/>
  <c r="L3310" i="68" s="1"/>
  <c r="A3310" i="68"/>
  <c r="L3309" i="68"/>
  <c r="K3309" i="68"/>
  <c r="J3309" i="68"/>
  <c r="A3309" i="68"/>
  <c r="K3308" i="68"/>
  <c r="L3308" i="68" s="1"/>
  <c r="J3308" i="68"/>
  <c r="A3308" i="68"/>
  <c r="K3307" i="68"/>
  <c r="L3307" i="68" s="1"/>
  <c r="J3307" i="68"/>
  <c r="A3307" i="68"/>
  <c r="L3306" i="68"/>
  <c r="K3306" i="68"/>
  <c r="J3306" i="68"/>
  <c r="A3306" i="68"/>
  <c r="K3305" i="68"/>
  <c r="J3305" i="68"/>
  <c r="L3305" i="68" s="1"/>
  <c r="A3305" i="68"/>
  <c r="K3304" i="68"/>
  <c r="J3304" i="68"/>
  <c r="L3304" i="68" s="1"/>
  <c r="A3304" i="68"/>
  <c r="K3303" i="68"/>
  <c r="J3303" i="68"/>
  <c r="A3303" i="68"/>
  <c r="K3302" i="68"/>
  <c r="J3302" i="68"/>
  <c r="L3302" i="68" s="1"/>
  <c r="A3302" i="68"/>
  <c r="L3301" i="68"/>
  <c r="K3301" i="68"/>
  <c r="J3301" i="68"/>
  <c r="A3301" i="68"/>
  <c r="L3300" i="68"/>
  <c r="K3300" i="68"/>
  <c r="J3300" i="68"/>
  <c r="A3300" i="68"/>
  <c r="L3299" i="68"/>
  <c r="K3299" i="68"/>
  <c r="J3299" i="68"/>
  <c r="A3299" i="68"/>
  <c r="L3298" i="68"/>
  <c r="K3298" i="68"/>
  <c r="J3298" i="68"/>
  <c r="A3298" i="68"/>
  <c r="K3297" i="68"/>
  <c r="J3297" i="68"/>
  <c r="A3297" i="68"/>
  <c r="K3296" i="68"/>
  <c r="J3296" i="68"/>
  <c r="L3296" i="68" s="1"/>
  <c r="A3296" i="68"/>
  <c r="K3295" i="68"/>
  <c r="J3295" i="68"/>
  <c r="A3295" i="68"/>
  <c r="K3294" i="68"/>
  <c r="J3294" i="68"/>
  <c r="L3294" i="68" s="1"/>
  <c r="A3294" i="68"/>
  <c r="L3293" i="68"/>
  <c r="K3293" i="68"/>
  <c r="J3293" i="68"/>
  <c r="A3293" i="68"/>
  <c r="K3292" i="68"/>
  <c r="J3292" i="68"/>
  <c r="L3292" i="68" s="1"/>
  <c r="A3292" i="68"/>
  <c r="K3291" i="68"/>
  <c r="L3291" i="68" s="1"/>
  <c r="J3291" i="68"/>
  <c r="A3291" i="68"/>
  <c r="L3290" i="68"/>
  <c r="K3290" i="68"/>
  <c r="J3290" i="68"/>
  <c r="A3290" i="68"/>
  <c r="K3289" i="68"/>
  <c r="J3289" i="68"/>
  <c r="A3289" i="68"/>
  <c r="L3288" i="68"/>
  <c r="K3288" i="68"/>
  <c r="J3288" i="68"/>
  <c r="A3288" i="68"/>
  <c r="K3287" i="68"/>
  <c r="J3287" i="68"/>
  <c r="A3287" i="68"/>
  <c r="K3286" i="68"/>
  <c r="J3286" i="68"/>
  <c r="L3286" i="68" s="1"/>
  <c r="A3286" i="68"/>
  <c r="L3285" i="68"/>
  <c r="K3285" i="68"/>
  <c r="J3285" i="68"/>
  <c r="A3285" i="68"/>
  <c r="K3284" i="68"/>
  <c r="J3284" i="68"/>
  <c r="L3284" i="68" s="1"/>
  <c r="A3284" i="68"/>
  <c r="K3283" i="68"/>
  <c r="L3283" i="68" s="1"/>
  <c r="J3283" i="68"/>
  <c r="A3283" i="68"/>
  <c r="L3282" i="68"/>
  <c r="K3282" i="68"/>
  <c r="J3282" i="68"/>
  <c r="A3282" i="68"/>
  <c r="K3281" i="68"/>
  <c r="J3281" i="68"/>
  <c r="A3281" i="68"/>
  <c r="K3280" i="68"/>
  <c r="J3280" i="68"/>
  <c r="L3280" i="68" s="1"/>
  <c r="A3280" i="68"/>
  <c r="K3279" i="68"/>
  <c r="J3279" i="68"/>
  <c r="A3279" i="68"/>
  <c r="L3278" i="68"/>
  <c r="K3278" i="68"/>
  <c r="J3278" i="68"/>
  <c r="A3278" i="68"/>
  <c r="L3277" i="68"/>
  <c r="K3277" i="68"/>
  <c r="J3277" i="68"/>
  <c r="A3277" i="68"/>
  <c r="L3276" i="68"/>
  <c r="K3276" i="68"/>
  <c r="J3276" i="68"/>
  <c r="A3276" i="68"/>
  <c r="K3275" i="68"/>
  <c r="J3275" i="68"/>
  <c r="L3275" i="68" s="1"/>
  <c r="A3275" i="68"/>
  <c r="L3274" i="68"/>
  <c r="K3274" i="68"/>
  <c r="J3274" i="68"/>
  <c r="A3274" i="68"/>
  <c r="K3273" i="68"/>
  <c r="J3273" i="68"/>
  <c r="A3273" i="68"/>
  <c r="K3272" i="68"/>
  <c r="J3272" i="68"/>
  <c r="L3272" i="68" s="1"/>
  <c r="A3272" i="68"/>
  <c r="K3271" i="68"/>
  <c r="J3271" i="68"/>
  <c r="A3271" i="68"/>
  <c r="L3270" i="68"/>
  <c r="K3270" i="68"/>
  <c r="J3270" i="68"/>
  <c r="A3270" i="68"/>
  <c r="L3269" i="68"/>
  <c r="K3269" i="68"/>
  <c r="J3269" i="68"/>
  <c r="A3269" i="68"/>
  <c r="L3268" i="68"/>
  <c r="K3268" i="68"/>
  <c r="J3268" i="68"/>
  <c r="A3268" i="68"/>
  <c r="K3267" i="68"/>
  <c r="J3267" i="68"/>
  <c r="A3267" i="68"/>
  <c r="L3266" i="68"/>
  <c r="K3266" i="68"/>
  <c r="J3266" i="68"/>
  <c r="A3266" i="68"/>
  <c r="K3265" i="68"/>
  <c r="J3265" i="68"/>
  <c r="A3265" i="68"/>
  <c r="K3264" i="68"/>
  <c r="J3264" i="68"/>
  <c r="L3264" i="68" s="1"/>
  <c r="A3264" i="68"/>
  <c r="K3263" i="68"/>
  <c r="J3263" i="68"/>
  <c r="A3263" i="68"/>
  <c r="L3262" i="68"/>
  <c r="K3262" i="68"/>
  <c r="J3262" i="68"/>
  <c r="A3262" i="68"/>
  <c r="L3261" i="68"/>
  <c r="K3261" i="68"/>
  <c r="J3261" i="68"/>
  <c r="A3261" i="68"/>
  <c r="K3260" i="68"/>
  <c r="J3260" i="68"/>
  <c r="L3260" i="68" s="1"/>
  <c r="A3260" i="68"/>
  <c r="K3259" i="68"/>
  <c r="L3259" i="68" s="1"/>
  <c r="J3259" i="68"/>
  <c r="A3259" i="68"/>
  <c r="L3258" i="68"/>
  <c r="K3258" i="68"/>
  <c r="J3258" i="68"/>
  <c r="A3258" i="68"/>
  <c r="K3257" i="68"/>
  <c r="J3257" i="68"/>
  <c r="A3257" i="68"/>
  <c r="K3256" i="68"/>
  <c r="J3256" i="68"/>
  <c r="L3256" i="68" s="1"/>
  <c r="A3256" i="68"/>
  <c r="K3255" i="68"/>
  <c r="J3255" i="68"/>
  <c r="A3255" i="68"/>
  <c r="L3254" i="68"/>
  <c r="K3254" i="68"/>
  <c r="J3254" i="68"/>
  <c r="A3254" i="68"/>
  <c r="L3253" i="68"/>
  <c r="K3253" i="68"/>
  <c r="J3253" i="68"/>
  <c r="A3253" i="68"/>
  <c r="K3252" i="68"/>
  <c r="J3252" i="68"/>
  <c r="L3252" i="68" s="1"/>
  <c r="A3252" i="68"/>
  <c r="K3251" i="68"/>
  <c r="L3251" i="68" s="1"/>
  <c r="J3251" i="68"/>
  <c r="A3251" i="68"/>
  <c r="L3250" i="68"/>
  <c r="K3250" i="68"/>
  <c r="J3250" i="68"/>
  <c r="A3250" i="68"/>
  <c r="K3249" i="68"/>
  <c r="J3249" i="68"/>
  <c r="L3249" i="68" s="1"/>
  <c r="A3249" i="68"/>
  <c r="K3248" i="68"/>
  <c r="J3248" i="68"/>
  <c r="L3248" i="68" s="1"/>
  <c r="A3248" i="68"/>
  <c r="K3247" i="68"/>
  <c r="J3247" i="68"/>
  <c r="A3247" i="68"/>
  <c r="L3246" i="68"/>
  <c r="K3246" i="68"/>
  <c r="J3246" i="68"/>
  <c r="A3246" i="68"/>
  <c r="L3245" i="68"/>
  <c r="K3245" i="68"/>
  <c r="J3245" i="68"/>
  <c r="A3245" i="68"/>
  <c r="L3244" i="68"/>
  <c r="K3244" i="68"/>
  <c r="J3244" i="68"/>
  <c r="A3244" i="68"/>
  <c r="K3243" i="68"/>
  <c r="J3243" i="68"/>
  <c r="A3243" i="68"/>
  <c r="L3242" i="68"/>
  <c r="K3242" i="68"/>
  <c r="J3242" i="68"/>
  <c r="A3242" i="68"/>
  <c r="K3241" i="68"/>
  <c r="J3241" i="68"/>
  <c r="A3241" i="68"/>
  <c r="L3240" i="68"/>
  <c r="K3240" i="68"/>
  <c r="J3240" i="68"/>
  <c r="A3240" i="68"/>
  <c r="K3239" i="68"/>
  <c r="J3239" i="68"/>
  <c r="A3239" i="68"/>
  <c r="K3238" i="68"/>
  <c r="J3238" i="68"/>
  <c r="L3238" i="68" s="1"/>
  <c r="A3238" i="68"/>
  <c r="L3237" i="68"/>
  <c r="K3237" i="68"/>
  <c r="J3237" i="68"/>
  <c r="A3237" i="68"/>
  <c r="L3236" i="68"/>
  <c r="K3236" i="68"/>
  <c r="J3236" i="68"/>
  <c r="A3236" i="68"/>
  <c r="L3235" i="68"/>
  <c r="K3235" i="68"/>
  <c r="J3235" i="68"/>
  <c r="A3235" i="68"/>
  <c r="L3234" i="68"/>
  <c r="K3234" i="68"/>
  <c r="J3234" i="68"/>
  <c r="A3234" i="68"/>
  <c r="K3233" i="68"/>
  <c r="J3233" i="68"/>
  <c r="A3233" i="68"/>
  <c r="L3232" i="68"/>
  <c r="K3232" i="68"/>
  <c r="J3232" i="68"/>
  <c r="A3232" i="68"/>
  <c r="K3231" i="68"/>
  <c r="J3231" i="68"/>
  <c r="A3231" i="68"/>
  <c r="K3230" i="68"/>
  <c r="J3230" i="68"/>
  <c r="L3230" i="68" s="1"/>
  <c r="A3230" i="68"/>
  <c r="L3229" i="68"/>
  <c r="K3229" i="68"/>
  <c r="J3229" i="68"/>
  <c r="A3229" i="68"/>
  <c r="L3228" i="68"/>
  <c r="K3228" i="68"/>
  <c r="J3228" i="68"/>
  <c r="A3228" i="68"/>
  <c r="K3227" i="68"/>
  <c r="L3227" i="68" s="1"/>
  <c r="J3227" i="68"/>
  <c r="A3227" i="68"/>
  <c r="L3226" i="68"/>
  <c r="K3226" i="68"/>
  <c r="J3226" i="68"/>
  <c r="A3226" i="68"/>
  <c r="K3225" i="68"/>
  <c r="J3225" i="68"/>
  <c r="A3225" i="68"/>
  <c r="K3224" i="68"/>
  <c r="J3224" i="68"/>
  <c r="L3224" i="68" s="1"/>
  <c r="A3224" i="68"/>
  <c r="K3223" i="68"/>
  <c r="J3223" i="68"/>
  <c r="A3223" i="68"/>
  <c r="K3222" i="68"/>
  <c r="J3222" i="68"/>
  <c r="L3222" i="68" s="1"/>
  <c r="A3222" i="68"/>
  <c r="L3221" i="68"/>
  <c r="K3221" i="68"/>
  <c r="J3221" i="68"/>
  <c r="A3221" i="68"/>
  <c r="K3220" i="68"/>
  <c r="J3220" i="68"/>
  <c r="L3220" i="68" s="1"/>
  <c r="A3220" i="68"/>
  <c r="K3219" i="68"/>
  <c r="L3219" i="68" s="1"/>
  <c r="J3219" i="68"/>
  <c r="A3219" i="68"/>
  <c r="L3218" i="68"/>
  <c r="K3218" i="68"/>
  <c r="J3218" i="68"/>
  <c r="A3218" i="68"/>
  <c r="K3217" i="68"/>
  <c r="J3217" i="68"/>
  <c r="A3217" i="68"/>
  <c r="K3216" i="68"/>
  <c r="J3216" i="68"/>
  <c r="L3216" i="68" s="1"/>
  <c r="A3216" i="68"/>
  <c r="K3215" i="68"/>
  <c r="J3215" i="68"/>
  <c r="A3215" i="68"/>
  <c r="K3214" i="68"/>
  <c r="J3214" i="68"/>
  <c r="L3214" i="68" s="1"/>
  <c r="A3214" i="68"/>
  <c r="L3213" i="68"/>
  <c r="K3213" i="68"/>
  <c r="J3213" i="68"/>
  <c r="A3213" i="68"/>
  <c r="K3212" i="68"/>
  <c r="J3212" i="68"/>
  <c r="L3212" i="68" s="1"/>
  <c r="A3212" i="68"/>
  <c r="K3211" i="68"/>
  <c r="J3211" i="68"/>
  <c r="L3211" i="68" s="1"/>
  <c r="A3211" i="68"/>
  <c r="L3210" i="68"/>
  <c r="K3210" i="68"/>
  <c r="J3210" i="68"/>
  <c r="A3210" i="68"/>
  <c r="K3209" i="68"/>
  <c r="J3209" i="68"/>
  <c r="A3209" i="68"/>
  <c r="L3208" i="68"/>
  <c r="K3208" i="68"/>
  <c r="J3208" i="68"/>
  <c r="A3208" i="68"/>
  <c r="K3207" i="68"/>
  <c r="J3207" i="68"/>
  <c r="A3207" i="68"/>
  <c r="L3206" i="68"/>
  <c r="K3206" i="68"/>
  <c r="J3206" i="68"/>
  <c r="A3206" i="68"/>
  <c r="L3205" i="68"/>
  <c r="K3205" i="68"/>
  <c r="J3205" i="68"/>
  <c r="A3205" i="68"/>
  <c r="K3204" i="68"/>
  <c r="J3204" i="68"/>
  <c r="L3204" i="68" s="1"/>
  <c r="A3204" i="68"/>
  <c r="K3203" i="68"/>
  <c r="L3203" i="68" s="1"/>
  <c r="J3203" i="68"/>
  <c r="A3203" i="68"/>
  <c r="L3202" i="68"/>
  <c r="K3202" i="68"/>
  <c r="J3202" i="68"/>
  <c r="A3202" i="68"/>
  <c r="K3201" i="68"/>
  <c r="J3201" i="68"/>
  <c r="A3201" i="68"/>
  <c r="L3200" i="68"/>
  <c r="K3200" i="68"/>
  <c r="J3200" i="68"/>
  <c r="A3200" i="68"/>
  <c r="K3199" i="68"/>
  <c r="J3199" i="68"/>
  <c r="A3199" i="68"/>
  <c r="K3198" i="68"/>
  <c r="J3198" i="68"/>
  <c r="L3198" i="68" s="1"/>
  <c r="A3198" i="68"/>
  <c r="L3197" i="68"/>
  <c r="K3197" i="68"/>
  <c r="J3197" i="68"/>
  <c r="A3197" i="68"/>
  <c r="K3196" i="68"/>
  <c r="J3196" i="68"/>
  <c r="L3196" i="68" s="1"/>
  <c r="A3196" i="68"/>
  <c r="K3195" i="68"/>
  <c r="L3195" i="68" s="1"/>
  <c r="J3195" i="68"/>
  <c r="A3195" i="68"/>
  <c r="L3194" i="68"/>
  <c r="K3194" i="68"/>
  <c r="J3194" i="68"/>
  <c r="A3194" i="68"/>
  <c r="K3193" i="68"/>
  <c r="J3193" i="68"/>
  <c r="A3193" i="68"/>
  <c r="K3192" i="68"/>
  <c r="J3192" i="68"/>
  <c r="L3192" i="68" s="1"/>
  <c r="A3192" i="68"/>
  <c r="K3191" i="68"/>
  <c r="J3191" i="68"/>
  <c r="A3191" i="68"/>
  <c r="K3190" i="68"/>
  <c r="J3190" i="68"/>
  <c r="L3190" i="68" s="1"/>
  <c r="A3190" i="68"/>
  <c r="L3189" i="68"/>
  <c r="K3189" i="68"/>
  <c r="J3189" i="68"/>
  <c r="A3189" i="68"/>
  <c r="L3188" i="68"/>
  <c r="K3188" i="68"/>
  <c r="J3188" i="68"/>
  <c r="A3188" i="68"/>
  <c r="K3187" i="68"/>
  <c r="L3187" i="68" s="1"/>
  <c r="J3187" i="68"/>
  <c r="A3187" i="68"/>
  <c r="L3186" i="68"/>
  <c r="K3186" i="68"/>
  <c r="J3186" i="68"/>
  <c r="A3186" i="68"/>
  <c r="K3185" i="68"/>
  <c r="J3185" i="68"/>
  <c r="A3185" i="68"/>
  <c r="L3184" i="68"/>
  <c r="K3184" i="68"/>
  <c r="J3184" i="68"/>
  <c r="A3184" i="68"/>
  <c r="K3183" i="68"/>
  <c r="J3183" i="68"/>
  <c r="A3183" i="68"/>
  <c r="K3182" i="68"/>
  <c r="J3182" i="68"/>
  <c r="L3182" i="68" s="1"/>
  <c r="A3182" i="68"/>
  <c r="L3181" i="68"/>
  <c r="K3181" i="68"/>
  <c r="J3181" i="68"/>
  <c r="A3181" i="68"/>
  <c r="K3180" i="68"/>
  <c r="J3180" i="68"/>
  <c r="L3180" i="68" s="1"/>
  <c r="A3180" i="68"/>
  <c r="K3179" i="68"/>
  <c r="J3179" i="68"/>
  <c r="L3179" i="68" s="1"/>
  <c r="A3179" i="68"/>
  <c r="L3178" i="68"/>
  <c r="K3178" i="68"/>
  <c r="J3178" i="68"/>
  <c r="A3178" i="68"/>
  <c r="K3177" i="68"/>
  <c r="J3177" i="68"/>
  <c r="A3177" i="68"/>
  <c r="K3176" i="68"/>
  <c r="J3176" i="68"/>
  <c r="L3176" i="68" s="1"/>
  <c r="A3176" i="68"/>
  <c r="K3175" i="68"/>
  <c r="J3175" i="68"/>
  <c r="L3175" i="68" s="1"/>
  <c r="A3175" i="68"/>
  <c r="K3174" i="68"/>
  <c r="J3174" i="68"/>
  <c r="A3174" i="68"/>
  <c r="K3173" i="68"/>
  <c r="J3173" i="68"/>
  <c r="L3173" i="68" s="1"/>
  <c r="A3173" i="68"/>
  <c r="K3172" i="68"/>
  <c r="L3172" i="68" s="1"/>
  <c r="J3172" i="68"/>
  <c r="A3172" i="68"/>
  <c r="K3171" i="68"/>
  <c r="L3171" i="68" s="1"/>
  <c r="J3171" i="68"/>
  <c r="A3171" i="68"/>
  <c r="L3170" i="68"/>
  <c r="K3170" i="68"/>
  <c r="J3170" i="68"/>
  <c r="A3170" i="68"/>
  <c r="L3169" i="68"/>
  <c r="K3169" i="68"/>
  <c r="J3169" i="68"/>
  <c r="A3169" i="68"/>
  <c r="K3168" i="68"/>
  <c r="J3168" i="68"/>
  <c r="L3168" i="68" s="1"/>
  <c r="A3168" i="68"/>
  <c r="K3167" i="68"/>
  <c r="J3167" i="68"/>
  <c r="L3167" i="68" s="1"/>
  <c r="A3167" i="68"/>
  <c r="K3166" i="68"/>
  <c r="J3166" i="68"/>
  <c r="A3166" i="68"/>
  <c r="K3165" i="68"/>
  <c r="J3165" i="68"/>
  <c r="A3165" i="68"/>
  <c r="L3164" i="68"/>
  <c r="K3164" i="68"/>
  <c r="J3164" i="68"/>
  <c r="A3164" i="68"/>
  <c r="L3163" i="68"/>
  <c r="K3163" i="68"/>
  <c r="J3163" i="68"/>
  <c r="A3163" i="68"/>
  <c r="K3162" i="68"/>
  <c r="J3162" i="68"/>
  <c r="L3162" i="68" s="1"/>
  <c r="A3162" i="68"/>
  <c r="K3161" i="68"/>
  <c r="J3161" i="68"/>
  <c r="L3161" i="68" s="1"/>
  <c r="A3161" i="68"/>
  <c r="L3160" i="68"/>
  <c r="K3160" i="68"/>
  <c r="J3160" i="68"/>
  <c r="A3160" i="68"/>
  <c r="L3159" i="68"/>
  <c r="K3159" i="68"/>
  <c r="J3159" i="68"/>
  <c r="A3159" i="68"/>
  <c r="K3158" i="68"/>
  <c r="J3158" i="68"/>
  <c r="A3158" i="68"/>
  <c r="K3157" i="68"/>
  <c r="J3157" i="68"/>
  <c r="A3157" i="68"/>
  <c r="L3156" i="68"/>
  <c r="K3156" i="68"/>
  <c r="J3156" i="68"/>
  <c r="A3156" i="68"/>
  <c r="L3155" i="68"/>
  <c r="K3155" i="68"/>
  <c r="J3155" i="68"/>
  <c r="A3155" i="68"/>
  <c r="L3154" i="68"/>
  <c r="K3154" i="68"/>
  <c r="J3154" i="68"/>
  <c r="A3154" i="68"/>
  <c r="L3153" i="68"/>
  <c r="K3153" i="68"/>
  <c r="J3153" i="68"/>
  <c r="A3153" i="68"/>
  <c r="L3152" i="68"/>
  <c r="K3152" i="68"/>
  <c r="J3152" i="68"/>
  <c r="A3152" i="68"/>
  <c r="L3151" i="68"/>
  <c r="K3151" i="68"/>
  <c r="J3151" i="68"/>
  <c r="A3151" i="68"/>
  <c r="K3150" i="68"/>
  <c r="J3150" i="68"/>
  <c r="A3150" i="68"/>
  <c r="K3149" i="68"/>
  <c r="J3149" i="68"/>
  <c r="A3149" i="68"/>
  <c r="L3148" i="68"/>
  <c r="K3148" i="68"/>
  <c r="J3148" i="68"/>
  <c r="A3148" i="68"/>
  <c r="L3147" i="68"/>
  <c r="K3147" i="68"/>
  <c r="J3147" i="68"/>
  <c r="A3147" i="68"/>
  <c r="K3146" i="68"/>
  <c r="J3146" i="68"/>
  <c r="L3146" i="68" s="1"/>
  <c r="A3146" i="68"/>
  <c r="K3145" i="68"/>
  <c r="J3145" i="68"/>
  <c r="L3145" i="68" s="1"/>
  <c r="A3145" i="68"/>
  <c r="K3144" i="68"/>
  <c r="J3144" i="68"/>
  <c r="L3144" i="68" s="1"/>
  <c r="A3144" i="68"/>
  <c r="K3143" i="68"/>
  <c r="J3143" i="68"/>
  <c r="L3143" i="68" s="1"/>
  <c r="A3143" i="68"/>
  <c r="K3142" i="68"/>
  <c r="J3142" i="68"/>
  <c r="A3142" i="68"/>
  <c r="K3141" i="68"/>
  <c r="J3141" i="68"/>
  <c r="L3141" i="68" s="1"/>
  <c r="A3141" i="68"/>
  <c r="K3140" i="68"/>
  <c r="L3140" i="68" s="1"/>
  <c r="J3140" i="68"/>
  <c r="A3140" i="68"/>
  <c r="K3139" i="68"/>
  <c r="L3139" i="68" s="1"/>
  <c r="J3139" i="68"/>
  <c r="A3139" i="68"/>
  <c r="L3138" i="68"/>
  <c r="K3138" i="68"/>
  <c r="J3138" i="68"/>
  <c r="A3138" i="68"/>
  <c r="L3137" i="68"/>
  <c r="K3137" i="68"/>
  <c r="J3137" i="68"/>
  <c r="A3137" i="68"/>
  <c r="K3136" i="68"/>
  <c r="J3136" i="68"/>
  <c r="L3136" i="68" s="1"/>
  <c r="A3136" i="68"/>
  <c r="K3135" i="68"/>
  <c r="J3135" i="68"/>
  <c r="L3135" i="68" s="1"/>
  <c r="A3135" i="68"/>
  <c r="K3134" i="68"/>
  <c r="J3134" i="68"/>
  <c r="A3134" i="68"/>
  <c r="K3133" i="68"/>
  <c r="J3133" i="68"/>
  <c r="A3133" i="68"/>
  <c r="L3132" i="68"/>
  <c r="K3132" i="68"/>
  <c r="J3132" i="68"/>
  <c r="A3132" i="68"/>
  <c r="L3131" i="68"/>
  <c r="K3131" i="68"/>
  <c r="J3131" i="68"/>
  <c r="A3131" i="68"/>
  <c r="K3130" i="68"/>
  <c r="J3130" i="68"/>
  <c r="L3130" i="68" s="1"/>
  <c r="A3130" i="68"/>
  <c r="K3129" i="68"/>
  <c r="J3129" i="68"/>
  <c r="L3129" i="68" s="1"/>
  <c r="A3129" i="68"/>
  <c r="L3128" i="68"/>
  <c r="K3128" i="68"/>
  <c r="J3128" i="68"/>
  <c r="A3128" i="68"/>
  <c r="L3127" i="68"/>
  <c r="K3127" i="68"/>
  <c r="J3127" i="68"/>
  <c r="A3127" i="68"/>
  <c r="K3126" i="68"/>
  <c r="J3126" i="68"/>
  <c r="A3126" i="68"/>
  <c r="K3125" i="68"/>
  <c r="J3125" i="68"/>
  <c r="A3125" i="68"/>
  <c r="L3124" i="68"/>
  <c r="K3124" i="68"/>
  <c r="J3124" i="68"/>
  <c r="A3124" i="68"/>
  <c r="L3123" i="68"/>
  <c r="K3123" i="68"/>
  <c r="J3123" i="68"/>
  <c r="A3123" i="68"/>
  <c r="L3122" i="68"/>
  <c r="K3122" i="68"/>
  <c r="J3122" i="68"/>
  <c r="A3122" i="68"/>
  <c r="L3121" i="68"/>
  <c r="K3121" i="68"/>
  <c r="J3121" i="68"/>
  <c r="A3121" i="68"/>
  <c r="L3120" i="68"/>
  <c r="K3120" i="68"/>
  <c r="J3120" i="68"/>
  <c r="A3120" i="68"/>
  <c r="L3119" i="68"/>
  <c r="K3119" i="68"/>
  <c r="J3119" i="68"/>
  <c r="A3119" i="68"/>
  <c r="K3118" i="68"/>
  <c r="J3118" i="68"/>
  <c r="A3118" i="68"/>
  <c r="K3117" i="68"/>
  <c r="J3117" i="68"/>
  <c r="A3117" i="68"/>
  <c r="L3116" i="68"/>
  <c r="K3116" i="68"/>
  <c r="J3116" i="68"/>
  <c r="A3116" i="68"/>
  <c r="L3115" i="68"/>
  <c r="K3115" i="68"/>
  <c r="J3115" i="68"/>
  <c r="A3115" i="68"/>
  <c r="K3114" i="68"/>
  <c r="J3114" i="68"/>
  <c r="L3114" i="68" s="1"/>
  <c r="A3114" i="68"/>
  <c r="K3113" i="68"/>
  <c r="J3113" i="68"/>
  <c r="L3113" i="68" s="1"/>
  <c r="A3113" i="68"/>
  <c r="K3112" i="68"/>
  <c r="J3112" i="68"/>
  <c r="L3112" i="68" s="1"/>
  <c r="A3112" i="68"/>
  <c r="K3111" i="68"/>
  <c r="J3111" i="68"/>
  <c r="L3111" i="68" s="1"/>
  <c r="A3111" i="68"/>
  <c r="K3110" i="68"/>
  <c r="J3110" i="68"/>
  <c r="A3110" i="68"/>
  <c r="K3109" i="68"/>
  <c r="J3109" i="68"/>
  <c r="L3109" i="68" s="1"/>
  <c r="A3109" i="68"/>
  <c r="K3108" i="68"/>
  <c r="L3108" i="68" s="1"/>
  <c r="J3108" i="68"/>
  <c r="A3108" i="68"/>
  <c r="K3107" i="68"/>
  <c r="L3107" i="68" s="1"/>
  <c r="J3107" i="68"/>
  <c r="A3107" i="68"/>
  <c r="L3106" i="68"/>
  <c r="K3106" i="68"/>
  <c r="J3106" i="68"/>
  <c r="A3106" i="68"/>
  <c r="L3105" i="68"/>
  <c r="K3105" i="68"/>
  <c r="J3105" i="68"/>
  <c r="A3105" i="68"/>
  <c r="K3104" i="68"/>
  <c r="J3104" i="68"/>
  <c r="L3104" i="68" s="1"/>
  <c r="A3104" i="68"/>
  <c r="K3103" i="68"/>
  <c r="J3103" i="68"/>
  <c r="L3103" i="68" s="1"/>
  <c r="A3103" i="68"/>
  <c r="K3102" i="68"/>
  <c r="J3102" i="68"/>
  <c r="A3102" i="68"/>
  <c r="K3101" i="68"/>
  <c r="J3101" i="68"/>
  <c r="A3101" i="68"/>
  <c r="L3100" i="68"/>
  <c r="K3100" i="68"/>
  <c r="J3100" i="68"/>
  <c r="A3100" i="68"/>
  <c r="L3099" i="68"/>
  <c r="K3099" i="68"/>
  <c r="J3099" i="68"/>
  <c r="A3099" i="68"/>
  <c r="K3098" i="68"/>
  <c r="J3098" i="68"/>
  <c r="L3098" i="68" s="1"/>
  <c r="A3098" i="68"/>
  <c r="K3097" i="68"/>
  <c r="J3097" i="68"/>
  <c r="L3097" i="68" s="1"/>
  <c r="A3097" i="68"/>
  <c r="L3096" i="68"/>
  <c r="K3096" i="68"/>
  <c r="J3096" i="68"/>
  <c r="A3096" i="68"/>
  <c r="L3095" i="68"/>
  <c r="K3095" i="68"/>
  <c r="J3095" i="68"/>
  <c r="A3095" i="68"/>
  <c r="K3094" i="68"/>
  <c r="J3094" i="68"/>
  <c r="A3094" i="68"/>
  <c r="K3093" i="68"/>
  <c r="J3093" i="68"/>
  <c r="A3093" i="68"/>
  <c r="L3092" i="68"/>
  <c r="K3092" i="68"/>
  <c r="J3092" i="68"/>
  <c r="A3092" i="68"/>
  <c r="L3091" i="68"/>
  <c r="K3091" i="68"/>
  <c r="J3091" i="68"/>
  <c r="A3091" i="68"/>
  <c r="L3090" i="68"/>
  <c r="K3090" i="68"/>
  <c r="J3090" i="68"/>
  <c r="A3090" i="68"/>
  <c r="L3089" i="68"/>
  <c r="K3089" i="68"/>
  <c r="J3089" i="68"/>
  <c r="A3089" i="68"/>
  <c r="L3088" i="68"/>
  <c r="K3088" i="68"/>
  <c r="J3088" i="68"/>
  <c r="A3088" i="68"/>
  <c r="L3087" i="68"/>
  <c r="K3087" i="68"/>
  <c r="J3087" i="68"/>
  <c r="A3087" i="68"/>
  <c r="K3086" i="68"/>
  <c r="J3086" i="68"/>
  <c r="A3086" i="68"/>
  <c r="K3085" i="68"/>
  <c r="J3085" i="68"/>
  <c r="A3085" i="68"/>
  <c r="L3084" i="68"/>
  <c r="K3084" i="68"/>
  <c r="J3084" i="68"/>
  <c r="A3084" i="68"/>
  <c r="L3083" i="68"/>
  <c r="K3083" i="68"/>
  <c r="J3083" i="68"/>
  <c r="A3083" i="68"/>
  <c r="K3082" i="68"/>
  <c r="J3082" i="68"/>
  <c r="L3082" i="68" s="1"/>
  <c r="A3082" i="68"/>
  <c r="K3081" i="68"/>
  <c r="J3081" i="68"/>
  <c r="L3081" i="68" s="1"/>
  <c r="A3081" i="68"/>
  <c r="K3080" i="68"/>
  <c r="J3080" i="68"/>
  <c r="L3080" i="68" s="1"/>
  <c r="A3080" i="68"/>
  <c r="K3079" i="68"/>
  <c r="J3079" i="68"/>
  <c r="L3079" i="68" s="1"/>
  <c r="A3079" i="68"/>
  <c r="K3078" i="68"/>
  <c r="J3078" i="68"/>
  <c r="A3078" i="68"/>
  <c r="K3077" i="68"/>
  <c r="J3077" i="68"/>
  <c r="L3077" i="68" s="1"/>
  <c r="A3077" i="68"/>
  <c r="K3076" i="68"/>
  <c r="L3076" i="68" s="1"/>
  <c r="J3076" i="68"/>
  <c r="A3076" i="68"/>
  <c r="K3075" i="68"/>
  <c r="L3075" i="68" s="1"/>
  <c r="J3075" i="68"/>
  <c r="A3075" i="68"/>
  <c r="L3074" i="68"/>
  <c r="K3074" i="68"/>
  <c r="J3074" i="68"/>
  <c r="A3074" i="68"/>
  <c r="L3073" i="68"/>
  <c r="K3073" i="68"/>
  <c r="J3073" i="68"/>
  <c r="A3073" i="68"/>
  <c r="K3072" i="68"/>
  <c r="J3072" i="68"/>
  <c r="L3072" i="68" s="1"/>
  <c r="A3072" i="68"/>
  <c r="K3071" i="68"/>
  <c r="J3071" i="68"/>
  <c r="L3071" i="68" s="1"/>
  <c r="A3071" i="68"/>
  <c r="K3070" i="68"/>
  <c r="J3070" i="68"/>
  <c r="A3070" i="68"/>
  <c r="K3069" i="68"/>
  <c r="J3069" i="68"/>
  <c r="A3069" i="68"/>
  <c r="L3068" i="68"/>
  <c r="K3068" i="68"/>
  <c r="J3068" i="68"/>
  <c r="A3068" i="68"/>
  <c r="L3067" i="68"/>
  <c r="K3067" i="68"/>
  <c r="J3067" i="68"/>
  <c r="A3067" i="68"/>
  <c r="K3066" i="68"/>
  <c r="J3066" i="68"/>
  <c r="L3066" i="68" s="1"/>
  <c r="A3066" i="68"/>
  <c r="K3065" i="68"/>
  <c r="J3065" i="68"/>
  <c r="L3065" i="68" s="1"/>
  <c r="A3065" i="68"/>
  <c r="L3064" i="68"/>
  <c r="K3064" i="68"/>
  <c r="J3064" i="68"/>
  <c r="A3064" i="68"/>
  <c r="L3063" i="68"/>
  <c r="K3063" i="68"/>
  <c r="J3063" i="68"/>
  <c r="A3063" i="68"/>
  <c r="K3062" i="68"/>
  <c r="J3062" i="68"/>
  <c r="A3062" i="68"/>
  <c r="K3061" i="68"/>
  <c r="J3061" i="68"/>
  <c r="A3061" i="68"/>
  <c r="L3060" i="68"/>
  <c r="K3060" i="68"/>
  <c r="J3060" i="68"/>
  <c r="A3060" i="68"/>
  <c r="L3059" i="68"/>
  <c r="K3059" i="68"/>
  <c r="J3059" i="68"/>
  <c r="A3059" i="68"/>
  <c r="L3058" i="68"/>
  <c r="K3058" i="68"/>
  <c r="J3058" i="68"/>
  <c r="A3058" i="68"/>
  <c r="L3057" i="68"/>
  <c r="K3057" i="68"/>
  <c r="J3057" i="68"/>
  <c r="A3057" i="68"/>
  <c r="L3056" i="68"/>
  <c r="K3056" i="68"/>
  <c r="J3056" i="68"/>
  <c r="A3056" i="68"/>
  <c r="L3055" i="68"/>
  <c r="K3055" i="68"/>
  <c r="J3055" i="68"/>
  <c r="A3055" i="68"/>
  <c r="K3054" i="68"/>
  <c r="J3054" i="68"/>
  <c r="A3054" i="68"/>
  <c r="K3053" i="68"/>
  <c r="J3053" i="68"/>
  <c r="A3053" i="68"/>
  <c r="L3052" i="68"/>
  <c r="K3052" i="68"/>
  <c r="J3052" i="68"/>
  <c r="A3052" i="68"/>
  <c r="L3051" i="68"/>
  <c r="K3051" i="68"/>
  <c r="J3051" i="68"/>
  <c r="A3051" i="68"/>
  <c r="K3050" i="68"/>
  <c r="J3050" i="68"/>
  <c r="L3050" i="68" s="1"/>
  <c r="A3050" i="68"/>
  <c r="K3049" i="68"/>
  <c r="J3049" i="68"/>
  <c r="L3049" i="68" s="1"/>
  <c r="A3049" i="68"/>
  <c r="K3048" i="68"/>
  <c r="J3048" i="68"/>
  <c r="L3048" i="68" s="1"/>
  <c r="A3048" i="68"/>
  <c r="K3047" i="68"/>
  <c r="J3047" i="68"/>
  <c r="L3047" i="68" s="1"/>
  <c r="A3047" i="68"/>
  <c r="K3046" i="68"/>
  <c r="J3046" i="68"/>
  <c r="A3046" i="68"/>
  <c r="K3045" i="68"/>
  <c r="J3045" i="68"/>
  <c r="L3045" i="68" s="1"/>
  <c r="A3045" i="68"/>
  <c r="K3044" i="68"/>
  <c r="L3044" i="68" s="1"/>
  <c r="J3044" i="68"/>
  <c r="A3044" i="68"/>
  <c r="K3043" i="68"/>
  <c r="L3043" i="68" s="1"/>
  <c r="J3043" i="68"/>
  <c r="A3043" i="68"/>
  <c r="L3042" i="68"/>
  <c r="K3042" i="68"/>
  <c r="J3042" i="68"/>
  <c r="A3042" i="68"/>
  <c r="L3041" i="68"/>
  <c r="K3041" i="68"/>
  <c r="J3041" i="68"/>
  <c r="A3041" i="68"/>
  <c r="K3040" i="68"/>
  <c r="J3040" i="68"/>
  <c r="L3040" i="68" s="1"/>
  <c r="A3040" i="68"/>
  <c r="K3039" i="68"/>
  <c r="J3039" i="68"/>
  <c r="L3039" i="68" s="1"/>
  <c r="A3039" i="68"/>
  <c r="K3038" i="68"/>
  <c r="J3038" i="68"/>
  <c r="A3038" i="68"/>
  <c r="K3037" i="68"/>
  <c r="J3037" i="68"/>
  <c r="A3037" i="68"/>
  <c r="L3036" i="68"/>
  <c r="K3036" i="68"/>
  <c r="J3036" i="68"/>
  <c r="A3036" i="68"/>
  <c r="L3035" i="68"/>
  <c r="K3035" i="68"/>
  <c r="J3035" i="68"/>
  <c r="A3035" i="68"/>
  <c r="K3034" i="68"/>
  <c r="J3034" i="68"/>
  <c r="L3034" i="68" s="1"/>
  <c r="A3034" i="68"/>
  <c r="K3033" i="68"/>
  <c r="J3033" i="68"/>
  <c r="L3033" i="68" s="1"/>
  <c r="A3033" i="68"/>
  <c r="L3032" i="68"/>
  <c r="K3032" i="68"/>
  <c r="J3032" i="68"/>
  <c r="A3032" i="68"/>
  <c r="L3031" i="68"/>
  <c r="K3031" i="68"/>
  <c r="J3031" i="68"/>
  <c r="A3031" i="68"/>
  <c r="K3030" i="68"/>
  <c r="J3030" i="68"/>
  <c r="A3030" i="68"/>
  <c r="K3029" i="68"/>
  <c r="J3029" i="68"/>
  <c r="A3029" i="68"/>
  <c r="L3028" i="68"/>
  <c r="K3028" i="68"/>
  <c r="J3028" i="68"/>
  <c r="A3028" i="68"/>
  <c r="L3027" i="68"/>
  <c r="K3027" i="68"/>
  <c r="J3027" i="68"/>
  <c r="A3027" i="68"/>
  <c r="K3026" i="68"/>
  <c r="J3026" i="68"/>
  <c r="L3026" i="68" s="1"/>
  <c r="A3026" i="68"/>
  <c r="K3025" i="68"/>
  <c r="J3025" i="68"/>
  <c r="L3025" i="68" s="1"/>
  <c r="A3025" i="68"/>
  <c r="L3024" i="68"/>
  <c r="K3024" i="68"/>
  <c r="J3024" i="68"/>
  <c r="A3024" i="68"/>
  <c r="L3023" i="68"/>
  <c r="K3023" i="68"/>
  <c r="J3023" i="68"/>
  <c r="A3023" i="68"/>
  <c r="K3022" i="68"/>
  <c r="J3022" i="68"/>
  <c r="A3022" i="68"/>
  <c r="K3021" i="68"/>
  <c r="J3021" i="68"/>
  <c r="A3021" i="68"/>
  <c r="L3020" i="68"/>
  <c r="K3020" i="68"/>
  <c r="J3020" i="68"/>
  <c r="A3020" i="68"/>
  <c r="L3019" i="68"/>
  <c r="K3019" i="68"/>
  <c r="J3019" i="68"/>
  <c r="A3019" i="68"/>
  <c r="K3018" i="68"/>
  <c r="J3018" i="68"/>
  <c r="L3018" i="68" s="1"/>
  <c r="A3018" i="68"/>
  <c r="K3017" i="68"/>
  <c r="J3017" i="68"/>
  <c r="L3017" i="68" s="1"/>
  <c r="A3017" i="68"/>
  <c r="K3016" i="68"/>
  <c r="J3016" i="68"/>
  <c r="L3016" i="68" s="1"/>
  <c r="A3016" i="68"/>
  <c r="K3015" i="68"/>
  <c r="J3015" i="68"/>
  <c r="L3015" i="68" s="1"/>
  <c r="A3015" i="68"/>
  <c r="K3014" i="68"/>
  <c r="J3014" i="68"/>
  <c r="A3014" i="68"/>
  <c r="K3013" i="68"/>
  <c r="J3013" i="68"/>
  <c r="L3013" i="68" s="1"/>
  <c r="A3013" i="68"/>
  <c r="K3012" i="68"/>
  <c r="L3012" i="68" s="1"/>
  <c r="J3012" i="68"/>
  <c r="A3012" i="68"/>
  <c r="K3011" i="68"/>
  <c r="L3011" i="68" s="1"/>
  <c r="J3011" i="68"/>
  <c r="A3011" i="68"/>
  <c r="L3010" i="68"/>
  <c r="K3010" i="68"/>
  <c r="J3010" i="68"/>
  <c r="A3010" i="68"/>
  <c r="L3009" i="68"/>
  <c r="K3009" i="68"/>
  <c r="J3009" i="68"/>
  <c r="A3009" i="68"/>
  <c r="K3008" i="68"/>
  <c r="J3008" i="68"/>
  <c r="L3008" i="68" s="1"/>
  <c r="A3008" i="68"/>
  <c r="K3007" i="68"/>
  <c r="J3007" i="68"/>
  <c r="L3007" i="68" s="1"/>
  <c r="A3007" i="68"/>
  <c r="K3006" i="68"/>
  <c r="J3006" i="68"/>
  <c r="A3006" i="68"/>
  <c r="K3005" i="68"/>
  <c r="J3005" i="68"/>
  <c r="A3005" i="68"/>
  <c r="L3004" i="68"/>
  <c r="K3004" i="68"/>
  <c r="J3004" i="68"/>
  <c r="A3004" i="68"/>
  <c r="L3003" i="68"/>
  <c r="K3003" i="68"/>
  <c r="J3003" i="68"/>
  <c r="A3003" i="68"/>
  <c r="K3002" i="68"/>
  <c r="J3002" i="68"/>
  <c r="L3002" i="68" s="1"/>
  <c r="A3002" i="68"/>
  <c r="K3001" i="68"/>
  <c r="J3001" i="68"/>
  <c r="L3001" i="68" s="1"/>
  <c r="A3001" i="68"/>
  <c r="L3000" i="68"/>
  <c r="K3000" i="68"/>
  <c r="J3000" i="68"/>
  <c r="A3000" i="68"/>
  <c r="L2999" i="68"/>
  <c r="K2999" i="68"/>
  <c r="J2999" i="68"/>
  <c r="A2999" i="68"/>
  <c r="K2998" i="68"/>
  <c r="J2998" i="68"/>
  <c r="A2998" i="68"/>
  <c r="K2997" i="68"/>
  <c r="J2997" i="68"/>
  <c r="A2997" i="68"/>
  <c r="L2996" i="68"/>
  <c r="K2996" i="68"/>
  <c r="J2996" i="68"/>
  <c r="A2996" i="68"/>
  <c r="L2995" i="68"/>
  <c r="K2995" i="68"/>
  <c r="J2995" i="68"/>
  <c r="A2995" i="68"/>
  <c r="K2994" i="68"/>
  <c r="J2994" i="68"/>
  <c r="L2994" i="68" s="1"/>
  <c r="A2994" i="68"/>
  <c r="K2993" i="68"/>
  <c r="J2993" i="68"/>
  <c r="L2993" i="68" s="1"/>
  <c r="A2993" i="68"/>
  <c r="L2992" i="68"/>
  <c r="K2992" i="68"/>
  <c r="J2992" i="68"/>
  <c r="A2992" i="68"/>
  <c r="L2991" i="68"/>
  <c r="K2991" i="68"/>
  <c r="J2991" i="68"/>
  <c r="A2991" i="68"/>
  <c r="K2990" i="68"/>
  <c r="J2990" i="68"/>
  <c r="A2990" i="68"/>
  <c r="K2989" i="68"/>
  <c r="J2989" i="68"/>
  <c r="A2989" i="68"/>
  <c r="L2988" i="68"/>
  <c r="K2988" i="68"/>
  <c r="J2988" i="68"/>
  <c r="A2988" i="68"/>
  <c r="L2987" i="68"/>
  <c r="K2987" i="68"/>
  <c r="J2987" i="68"/>
  <c r="A2987" i="68"/>
  <c r="K2986" i="68"/>
  <c r="J2986" i="68"/>
  <c r="L2986" i="68" s="1"/>
  <c r="A2986" i="68"/>
  <c r="K2985" i="68"/>
  <c r="J2985" i="68"/>
  <c r="L2985" i="68" s="1"/>
  <c r="A2985" i="68"/>
  <c r="K2984" i="68"/>
  <c r="J2984" i="68"/>
  <c r="L2984" i="68" s="1"/>
  <c r="A2984" i="68"/>
  <c r="K2983" i="68"/>
  <c r="J2983" i="68"/>
  <c r="L2983" i="68" s="1"/>
  <c r="A2983" i="68"/>
  <c r="K2982" i="68"/>
  <c r="J2982" i="68"/>
  <c r="A2982" i="68"/>
  <c r="K2981" i="68"/>
  <c r="J2981" i="68"/>
  <c r="A2981" i="68"/>
  <c r="L2980" i="68"/>
  <c r="K2980" i="68"/>
  <c r="J2980" i="68"/>
  <c r="A2980" i="68"/>
  <c r="L2979" i="68"/>
  <c r="K2979" i="68"/>
  <c r="J2979" i="68"/>
  <c r="A2979" i="68"/>
  <c r="L2978" i="68"/>
  <c r="K2978" i="68"/>
  <c r="J2978" i="68"/>
  <c r="A2978" i="68"/>
  <c r="L2977" i="68"/>
  <c r="K2977" i="68"/>
  <c r="J2977" i="68"/>
  <c r="A2977" i="68"/>
  <c r="K2976" i="68"/>
  <c r="J2976" i="68"/>
  <c r="L2976" i="68" s="1"/>
  <c r="A2976" i="68"/>
  <c r="K2975" i="68"/>
  <c r="J2975" i="68"/>
  <c r="L2975" i="68" s="1"/>
  <c r="A2975" i="68"/>
  <c r="K2974" i="68"/>
  <c r="J2974" i="68"/>
  <c r="A2974" i="68"/>
  <c r="K2973" i="68"/>
  <c r="J2973" i="68"/>
  <c r="A2973" i="68"/>
  <c r="L2972" i="68"/>
  <c r="K2972" i="68"/>
  <c r="J2972" i="68"/>
  <c r="A2972" i="68"/>
  <c r="L2971" i="68"/>
  <c r="K2971" i="68"/>
  <c r="J2971" i="68"/>
  <c r="A2971" i="68"/>
  <c r="K2970" i="68"/>
  <c r="J2970" i="68"/>
  <c r="L2970" i="68" s="1"/>
  <c r="A2970" i="68"/>
  <c r="K2969" i="68"/>
  <c r="J2969" i="68"/>
  <c r="L2969" i="68" s="1"/>
  <c r="A2969" i="68"/>
  <c r="L2968" i="68"/>
  <c r="K2968" i="68"/>
  <c r="J2968" i="68"/>
  <c r="A2968" i="68"/>
  <c r="L2967" i="68"/>
  <c r="K2967" i="68"/>
  <c r="J2967" i="68"/>
  <c r="A2967" i="68"/>
  <c r="K2966" i="68"/>
  <c r="J2966" i="68"/>
  <c r="A2966" i="68"/>
  <c r="K2965" i="68"/>
  <c r="J2965" i="68"/>
  <c r="A2965" i="68"/>
  <c r="L2964" i="68"/>
  <c r="K2964" i="68"/>
  <c r="J2964" i="68"/>
  <c r="A2964" i="68"/>
  <c r="L2963" i="68"/>
  <c r="K2963" i="68"/>
  <c r="J2963" i="68"/>
  <c r="A2963" i="68"/>
  <c r="K2962" i="68"/>
  <c r="J2962" i="68"/>
  <c r="L2962" i="68" s="1"/>
  <c r="A2962" i="68"/>
  <c r="K2961" i="68"/>
  <c r="J2961" i="68"/>
  <c r="L2961" i="68" s="1"/>
  <c r="A2961" i="68"/>
  <c r="L2960" i="68"/>
  <c r="K2960" i="68"/>
  <c r="J2960" i="68"/>
  <c r="A2960" i="68"/>
  <c r="L2959" i="68"/>
  <c r="K2959" i="68"/>
  <c r="J2959" i="68"/>
  <c r="A2959" i="68"/>
  <c r="K2958" i="68"/>
  <c r="J2958" i="68"/>
  <c r="A2958" i="68"/>
  <c r="K2957" i="68"/>
  <c r="J2957" i="68"/>
  <c r="A2957" i="68"/>
  <c r="L2956" i="68"/>
  <c r="K2956" i="68"/>
  <c r="J2956" i="68"/>
  <c r="A2956" i="68"/>
  <c r="L2955" i="68"/>
  <c r="K2955" i="68"/>
  <c r="J2955" i="68"/>
  <c r="A2955" i="68"/>
  <c r="K2954" i="68"/>
  <c r="J2954" i="68"/>
  <c r="L2954" i="68" s="1"/>
  <c r="A2954" i="68"/>
  <c r="K2953" i="68"/>
  <c r="J2953" i="68"/>
  <c r="L2953" i="68" s="1"/>
  <c r="A2953" i="68"/>
  <c r="K2952" i="68"/>
  <c r="J2952" i="68"/>
  <c r="L2952" i="68" s="1"/>
  <c r="A2952" i="68"/>
  <c r="K2951" i="68"/>
  <c r="J2951" i="68"/>
  <c r="L2951" i="68" s="1"/>
  <c r="A2951" i="68"/>
  <c r="K2950" i="68"/>
  <c r="J2950" i="68"/>
  <c r="A2950" i="68"/>
  <c r="K2949" i="68"/>
  <c r="J2949" i="68"/>
  <c r="A2949" i="68"/>
  <c r="L2948" i="68"/>
  <c r="K2948" i="68"/>
  <c r="J2948" i="68"/>
  <c r="A2948" i="68"/>
  <c r="L2947" i="68"/>
  <c r="K2947" i="68"/>
  <c r="J2947" i="68"/>
  <c r="A2947" i="68"/>
  <c r="L2946" i="68"/>
  <c r="K2946" i="68"/>
  <c r="J2946" i="68"/>
  <c r="A2946" i="68"/>
  <c r="L2945" i="68"/>
  <c r="K2945" i="68"/>
  <c r="J2945" i="68"/>
  <c r="A2945" i="68"/>
  <c r="K2944" i="68"/>
  <c r="J2944" i="68"/>
  <c r="L2944" i="68" s="1"/>
  <c r="A2944" i="68"/>
  <c r="K2943" i="68"/>
  <c r="J2943" i="68"/>
  <c r="L2943" i="68" s="1"/>
  <c r="A2943" i="68"/>
  <c r="K2942" i="68"/>
  <c r="J2942" i="68"/>
  <c r="A2942" i="68"/>
  <c r="K2941" i="68"/>
  <c r="J2941" i="68"/>
  <c r="A2941" i="68"/>
  <c r="L2940" i="68"/>
  <c r="K2940" i="68"/>
  <c r="J2940" i="68"/>
  <c r="A2940" i="68"/>
  <c r="L2939" i="68"/>
  <c r="K2939" i="68"/>
  <c r="J2939" i="68"/>
  <c r="A2939" i="68"/>
  <c r="K2938" i="68"/>
  <c r="J2938" i="68"/>
  <c r="L2938" i="68" s="1"/>
  <c r="A2938" i="68"/>
  <c r="K2937" i="68"/>
  <c r="J2937" i="68"/>
  <c r="L2937" i="68" s="1"/>
  <c r="A2937" i="68"/>
  <c r="L2936" i="68"/>
  <c r="K2936" i="68"/>
  <c r="J2936" i="68"/>
  <c r="A2936" i="68"/>
  <c r="L2935" i="68"/>
  <c r="K2935" i="68"/>
  <c r="J2935" i="68"/>
  <c r="A2935" i="68"/>
  <c r="K2934" i="68"/>
  <c r="J2934" i="68"/>
  <c r="A2934" i="68"/>
  <c r="K2933" i="68"/>
  <c r="J2933" i="68"/>
  <c r="A2933" i="68"/>
  <c r="L2932" i="68"/>
  <c r="K2932" i="68"/>
  <c r="J2932" i="68"/>
  <c r="A2932" i="68"/>
  <c r="L2931" i="68"/>
  <c r="K2931" i="68"/>
  <c r="J2931" i="68"/>
  <c r="A2931" i="68"/>
  <c r="L2930" i="68"/>
  <c r="K2930" i="68"/>
  <c r="J2930" i="68"/>
  <c r="A2930" i="68"/>
  <c r="L2929" i="68"/>
  <c r="K2929" i="68"/>
  <c r="J2929" i="68"/>
  <c r="A2929" i="68"/>
  <c r="L2928" i="68"/>
  <c r="K2928" i="68"/>
  <c r="J2928" i="68"/>
  <c r="A2928" i="68"/>
  <c r="L2927" i="68"/>
  <c r="K2927" i="68"/>
  <c r="J2927" i="68"/>
  <c r="A2927" i="68"/>
  <c r="K2926" i="68"/>
  <c r="J2926" i="68"/>
  <c r="A2926" i="68"/>
  <c r="K2925" i="68"/>
  <c r="J2925" i="68"/>
  <c r="A2925" i="68"/>
  <c r="L2924" i="68"/>
  <c r="K2924" i="68"/>
  <c r="J2924" i="68"/>
  <c r="A2924" i="68"/>
  <c r="L2923" i="68"/>
  <c r="K2923" i="68"/>
  <c r="J2923" i="68"/>
  <c r="A2923" i="68"/>
  <c r="K2922" i="68"/>
  <c r="J2922" i="68"/>
  <c r="L2922" i="68" s="1"/>
  <c r="A2922" i="68"/>
  <c r="K2921" i="68"/>
  <c r="J2921" i="68"/>
  <c r="L2921" i="68" s="1"/>
  <c r="A2921" i="68"/>
  <c r="K2920" i="68"/>
  <c r="J2920" i="68"/>
  <c r="L2920" i="68" s="1"/>
  <c r="A2920" i="68"/>
  <c r="K2919" i="68"/>
  <c r="J2919" i="68"/>
  <c r="L2919" i="68" s="1"/>
  <c r="A2919" i="68"/>
  <c r="K2918" i="68"/>
  <c r="J2918" i="68"/>
  <c r="A2918" i="68"/>
  <c r="K2917" i="68"/>
  <c r="J2917" i="68"/>
  <c r="A2917" i="68"/>
  <c r="L2916" i="68"/>
  <c r="K2916" i="68"/>
  <c r="J2916" i="68"/>
  <c r="A2916" i="68"/>
  <c r="L2915" i="68"/>
  <c r="K2915" i="68"/>
  <c r="J2915" i="68"/>
  <c r="A2915" i="68"/>
  <c r="L2914" i="68"/>
  <c r="K2914" i="68"/>
  <c r="J2914" i="68"/>
  <c r="A2914" i="68"/>
  <c r="L2913" i="68"/>
  <c r="K2913" i="68"/>
  <c r="J2913" i="68"/>
  <c r="A2913" i="68"/>
  <c r="K2912" i="68"/>
  <c r="J2912" i="68"/>
  <c r="L2912" i="68" s="1"/>
  <c r="A2912" i="68"/>
  <c r="K2911" i="68"/>
  <c r="J2911" i="68"/>
  <c r="L2911" i="68" s="1"/>
  <c r="A2911" i="68"/>
  <c r="K2910" i="68"/>
  <c r="J2910" i="68"/>
  <c r="A2910" i="68"/>
  <c r="K2909" i="68"/>
  <c r="J2909" i="68"/>
  <c r="A2909" i="68"/>
  <c r="L2908" i="68"/>
  <c r="K2908" i="68"/>
  <c r="J2908" i="68"/>
  <c r="A2908" i="68"/>
  <c r="L2907" i="68"/>
  <c r="K2907" i="68"/>
  <c r="J2907" i="68"/>
  <c r="A2907" i="68"/>
  <c r="K2906" i="68"/>
  <c r="J2906" i="68"/>
  <c r="L2906" i="68" s="1"/>
  <c r="A2906" i="68"/>
  <c r="K2905" i="68"/>
  <c r="J2905" i="68"/>
  <c r="L2905" i="68" s="1"/>
  <c r="A2905" i="68"/>
  <c r="L2904" i="68"/>
  <c r="K2904" i="68"/>
  <c r="J2904" i="68"/>
  <c r="A2904" i="68"/>
  <c r="L2903" i="68"/>
  <c r="K2903" i="68"/>
  <c r="J2903" i="68"/>
  <c r="A2903" i="68"/>
  <c r="K2902" i="68"/>
  <c r="J2902" i="68"/>
  <c r="A2902" i="68"/>
  <c r="K2901" i="68"/>
  <c r="J2901" i="68"/>
  <c r="A2901" i="68"/>
  <c r="L2900" i="68"/>
  <c r="K2900" i="68"/>
  <c r="J2900" i="68"/>
  <c r="A2900" i="68"/>
  <c r="L2899" i="68"/>
  <c r="K2899" i="68"/>
  <c r="J2899" i="68"/>
  <c r="A2899" i="68"/>
  <c r="L2898" i="68"/>
  <c r="K2898" i="68"/>
  <c r="J2898" i="68"/>
  <c r="A2898" i="68"/>
  <c r="L2897" i="68"/>
  <c r="K2897" i="68"/>
  <c r="J2897" i="68"/>
  <c r="A2897" i="68"/>
  <c r="L2896" i="68"/>
  <c r="K2896" i="68"/>
  <c r="J2896" i="68"/>
  <c r="A2896" i="68"/>
  <c r="L2895" i="68"/>
  <c r="K2895" i="68"/>
  <c r="J2895" i="68"/>
  <c r="A2895" i="68"/>
  <c r="K2894" i="68"/>
  <c r="J2894" i="68"/>
  <c r="A2894" i="68"/>
  <c r="K2893" i="68"/>
  <c r="J2893" i="68"/>
  <c r="A2893" i="68"/>
  <c r="L2892" i="68"/>
  <c r="K2892" i="68"/>
  <c r="J2892" i="68"/>
  <c r="A2892" i="68"/>
  <c r="L2891" i="68"/>
  <c r="K2891" i="68"/>
  <c r="J2891" i="68"/>
  <c r="A2891" i="68"/>
  <c r="K2890" i="68"/>
  <c r="J2890" i="68"/>
  <c r="L2890" i="68" s="1"/>
  <c r="A2890" i="68"/>
  <c r="K2889" i="68"/>
  <c r="J2889" i="68"/>
  <c r="L2889" i="68" s="1"/>
  <c r="A2889" i="68"/>
  <c r="K2888" i="68"/>
  <c r="J2888" i="68"/>
  <c r="L2888" i="68" s="1"/>
  <c r="A2888" i="68"/>
  <c r="K2887" i="68"/>
  <c r="J2887" i="68"/>
  <c r="L2887" i="68" s="1"/>
  <c r="A2887" i="68"/>
  <c r="K2886" i="68"/>
  <c r="J2886" i="68"/>
  <c r="A2886" i="68"/>
  <c r="K2885" i="68"/>
  <c r="J2885" i="68"/>
  <c r="A2885" i="68"/>
  <c r="L2884" i="68"/>
  <c r="K2884" i="68"/>
  <c r="J2884" i="68"/>
  <c r="A2884" i="68"/>
  <c r="L2883" i="68"/>
  <c r="K2883" i="68"/>
  <c r="J2883" i="68"/>
  <c r="A2883" i="68"/>
  <c r="L2882" i="68"/>
  <c r="K2882" i="68"/>
  <c r="J2882" i="68"/>
  <c r="A2882" i="68"/>
  <c r="L2881" i="68"/>
  <c r="K2881" i="68"/>
  <c r="J2881" i="68"/>
  <c r="A2881" i="68"/>
  <c r="K2880" i="68"/>
  <c r="J2880" i="68"/>
  <c r="L2880" i="68" s="1"/>
  <c r="A2880" i="68"/>
  <c r="K2879" i="68"/>
  <c r="J2879" i="68"/>
  <c r="L2879" i="68" s="1"/>
  <c r="A2879" i="68"/>
  <c r="K2878" i="68"/>
  <c r="J2878" i="68"/>
  <c r="A2878" i="68"/>
  <c r="K2877" i="68"/>
  <c r="J2877" i="68"/>
  <c r="A2877" i="68"/>
  <c r="L2876" i="68"/>
  <c r="K2876" i="68"/>
  <c r="J2876" i="68"/>
  <c r="A2876" i="68"/>
  <c r="L2875" i="68"/>
  <c r="K2875" i="68"/>
  <c r="J2875" i="68"/>
  <c r="A2875" i="68"/>
  <c r="K2874" i="68"/>
  <c r="J2874" i="68"/>
  <c r="L2874" i="68" s="1"/>
  <c r="A2874" i="68"/>
  <c r="K2873" i="68"/>
  <c r="J2873" i="68"/>
  <c r="L2873" i="68" s="1"/>
  <c r="A2873" i="68"/>
  <c r="L2872" i="68"/>
  <c r="K2872" i="68"/>
  <c r="J2872" i="68"/>
  <c r="A2872" i="68"/>
  <c r="L2871" i="68"/>
  <c r="K2871" i="68"/>
  <c r="J2871" i="68"/>
  <c r="A2871" i="68"/>
  <c r="K2870" i="68"/>
  <c r="J2870" i="68"/>
  <c r="A2870" i="68"/>
  <c r="K2869" i="68"/>
  <c r="J2869" i="68"/>
  <c r="A2869" i="68"/>
  <c r="L2868" i="68"/>
  <c r="K2868" i="68"/>
  <c r="J2868" i="68"/>
  <c r="A2868" i="68"/>
  <c r="L2867" i="68"/>
  <c r="K2867" i="68"/>
  <c r="J2867" i="68"/>
  <c r="A2867" i="68"/>
  <c r="L2866" i="68"/>
  <c r="K2866" i="68"/>
  <c r="J2866" i="68"/>
  <c r="A2866" i="68"/>
  <c r="L2865" i="68"/>
  <c r="K2865" i="68"/>
  <c r="J2865" i="68"/>
  <c r="A2865" i="68"/>
  <c r="L2864" i="68"/>
  <c r="K2864" i="68"/>
  <c r="J2864" i="68"/>
  <c r="A2864" i="68"/>
  <c r="L2863" i="68"/>
  <c r="K2863" i="68"/>
  <c r="J2863" i="68"/>
  <c r="A2863" i="68"/>
  <c r="K2862" i="68"/>
  <c r="J2862" i="68"/>
  <c r="A2862" i="68"/>
  <c r="K2861" i="68"/>
  <c r="J2861" i="68"/>
  <c r="A2861" i="68"/>
  <c r="L2860" i="68"/>
  <c r="K2860" i="68"/>
  <c r="J2860" i="68"/>
  <c r="A2860" i="68"/>
  <c r="L2859" i="68"/>
  <c r="K2859" i="68"/>
  <c r="J2859" i="68"/>
  <c r="A2859" i="68"/>
  <c r="K2858" i="68"/>
  <c r="J2858" i="68"/>
  <c r="L2858" i="68" s="1"/>
  <c r="A2858" i="68"/>
  <c r="K2857" i="68"/>
  <c r="J2857" i="68"/>
  <c r="L2857" i="68" s="1"/>
  <c r="A2857" i="68"/>
  <c r="K2856" i="68"/>
  <c r="J2856" i="68"/>
  <c r="L2856" i="68" s="1"/>
  <c r="A2856" i="68"/>
  <c r="K2855" i="68"/>
  <c r="J2855" i="68"/>
  <c r="L2855" i="68" s="1"/>
  <c r="A2855" i="68"/>
  <c r="K2854" i="68"/>
  <c r="J2854" i="68"/>
  <c r="A2854" i="68"/>
  <c r="K2853" i="68"/>
  <c r="J2853" i="68"/>
  <c r="A2853" i="68"/>
  <c r="L2852" i="68"/>
  <c r="K2852" i="68"/>
  <c r="J2852" i="68"/>
  <c r="A2852" i="68"/>
  <c r="L2851" i="68"/>
  <c r="K2851" i="68"/>
  <c r="J2851" i="68"/>
  <c r="A2851" i="68"/>
  <c r="L2850" i="68"/>
  <c r="K2850" i="68"/>
  <c r="J2850" i="68"/>
  <c r="A2850" i="68"/>
  <c r="L2849" i="68"/>
  <c r="K2849" i="68"/>
  <c r="J2849" i="68"/>
  <c r="A2849" i="68"/>
  <c r="K2848" i="68"/>
  <c r="J2848" i="68"/>
  <c r="L2848" i="68" s="1"/>
  <c r="A2848" i="68"/>
  <c r="K2847" i="68"/>
  <c r="J2847" i="68"/>
  <c r="L2847" i="68" s="1"/>
  <c r="A2847" i="68"/>
  <c r="K2846" i="68"/>
  <c r="J2846" i="68"/>
  <c r="A2846" i="68"/>
  <c r="K2845" i="68"/>
  <c r="J2845" i="68"/>
  <c r="A2845" i="68"/>
  <c r="L2844" i="68"/>
  <c r="K2844" i="68"/>
  <c r="J2844" i="68"/>
  <c r="A2844" i="68"/>
  <c r="L2843" i="68"/>
  <c r="K2843" i="68"/>
  <c r="J2843" i="68"/>
  <c r="A2843" i="68"/>
  <c r="K2842" i="68"/>
  <c r="J2842" i="68"/>
  <c r="L2842" i="68" s="1"/>
  <c r="A2842" i="68"/>
  <c r="K2841" i="68"/>
  <c r="J2841" i="68"/>
  <c r="L2841" i="68" s="1"/>
  <c r="A2841" i="68"/>
  <c r="L2840" i="68"/>
  <c r="K2840" i="68"/>
  <c r="J2840" i="68"/>
  <c r="A2840" i="68"/>
  <c r="L2839" i="68"/>
  <c r="K2839" i="68"/>
  <c r="J2839" i="68"/>
  <c r="A2839" i="68"/>
  <c r="K2838" i="68"/>
  <c r="J2838" i="68"/>
  <c r="A2838" i="68"/>
  <c r="K2837" i="68"/>
  <c r="J2837" i="68"/>
  <c r="A2837" i="68"/>
  <c r="L2836" i="68"/>
  <c r="K2836" i="68"/>
  <c r="J2836" i="68"/>
  <c r="A2836" i="68"/>
  <c r="L2835" i="68"/>
  <c r="K2835" i="68"/>
  <c r="J2835" i="68"/>
  <c r="A2835" i="68"/>
  <c r="L2834" i="68"/>
  <c r="K2834" i="68"/>
  <c r="J2834" i="68"/>
  <c r="A2834" i="68"/>
  <c r="L2833" i="68"/>
  <c r="K2833" i="68"/>
  <c r="J2833" i="68"/>
  <c r="A2833" i="68"/>
  <c r="L2832" i="68"/>
  <c r="K2832" i="68"/>
  <c r="J2832" i="68"/>
  <c r="A2832" i="68"/>
  <c r="L2831" i="68"/>
  <c r="K2831" i="68"/>
  <c r="J2831" i="68"/>
  <c r="A2831" i="68"/>
  <c r="K2830" i="68"/>
  <c r="J2830" i="68"/>
  <c r="A2830" i="68"/>
  <c r="K2829" i="68"/>
  <c r="J2829" i="68"/>
  <c r="A2829" i="68"/>
  <c r="L2828" i="68"/>
  <c r="K2828" i="68"/>
  <c r="J2828" i="68"/>
  <c r="A2828" i="68"/>
  <c r="L2827" i="68"/>
  <c r="K2827" i="68"/>
  <c r="J2827" i="68"/>
  <c r="A2827" i="68"/>
  <c r="K2826" i="68"/>
  <c r="J2826" i="68"/>
  <c r="L2826" i="68" s="1"/>
  <c r="A2826" i="68"/>
  <c r="K2825" i="68"/>
  <c r="J2825" i="68"/>
  <c r="L2825" i="68" s="1"/>
  <c r="A2825" i="68"/>
  <c r="K2824" i="68"/>
  <c r="J2824" i="68"/>
  <c r="L2824" i="68" s="1"/>
  <c r="A2824" i="68"/>
  <c r="K2823" i="68"/>
  <c r="J2823" i="68"/>
  <c r="L2823" i="68" s="1"/>
  <c r="A2823" i="68"/>
  <c r="K2822" i="68"/>
  <c r="J2822" i="68"/>
  <c r="A2822" i="68"/>
  <c r="K2821" i="68"/>
  <c r="J2821" i="68"/>
  <c r="A2821" i="68"/>
  <c r="L2820" i="68"/>
  <c r="K2820" i="68"/>
  <c r="J2820" i="68"/>
  <c r="A2820" i="68"/>
  <c r="L2819" i="68"/>
  <c r="K2819" i="68"/>
  <c r="J2819" i="68"/>
  <c r="A2819" i="68"/>
  <c r="L2818" i="68"/>
  <c r="K2818" i="68"/>
  <c r="J2818" i="68"/>
  <c r="A2818" i="68"/>
  <c r="L2817" i="68"/>
  <c r="K2817" i="68"/>
  <c r="J2817" i="68"/>
  <c r="A2817" i="68"/>
  <c r="K2816" i="68"/>
  <c r="J2816" i="68"/>
  <c r="L2816" i="68" s="1"/>
  <c r="A2816" i="68"/>
  <c r="K2815" i="68"/>
  <c r="J2815" i="68"/>
  <c r="L2815" i="68" s="1"/>
  <c r="A2815" i="68"/>
  <c r="K2814" i="68"/>
  <c r="J2814" i="68"/>
  <c r="A2814" i="68"/>
  <c r="K2813" i="68"/>
  <c r="J2813" i="68"/>
  <c r="A2813" i="68"/>
  <c r="L2812" i="68"/>
  <c r="K2812" i="68"/>
  <c r="J2812" i="68"/>
  <c r="A2812" i="68"/>
  <c r="L2811" i="68"/>
  <c r="K2811" i="68"/>
  <c r="J2811" i="68"/>
  <c r="A2811" i="68"/>
  <c r="K2810" i="68"/>
  <c r="J2810" i="68"/>
  <c r="L2810" i="68" s="1"/>
  <c r="A2810" i="68"/>
  <c r="K2809" i="68"/>
  <c r="J2809" i="68"/>
  <c r="L2809" i="68" s="1"/>
  <c r="A2809" i="68"/>
  <c r="K2808" i="68"/>
  <c r="J2808" i="68"/>
  <c r="L2808" i="68" s="1"/>
  <c r="A2808" i="68"/>
  <c r="L2807" i="68"/>
  <c r="K2807" i="68"/>
  <c r="J2807" i="68"/>
  <c r="A2807" i="68"/>
  <c r="K2806" i="68"/>
  <c r="J2806" i="68"/>
  <c r="A2806" i="68"/>
  <c r="K2805" i="68"/>
  <c r="J2805" i="68"/>
  <c r="A2805" i="68"/>
  <c r="L2804" i="68"/>
  <c r="K2804" i="68"/>
  <c r="J2804" i="68"/>
  <c r="A2804" i="68"/>
  <c r="L2803" i="68"/>
  <c r="K2803" i="68"/>
  <c r="J2803" i="68"/>
  <c r="A2803" i="68"/>
  <c r="L2802" i="68"/>
  <c r="K2802" i="68"/>
  <c r="J2802" i="68"/>
  <c r="A2802" i="68"/>
  <c r="L2801" i="68"/>
  <c r="K2801" i="68"/>
  <c r="J2801" i="68"/>
  <c r="A2801" i="68"/>
  <c r="L2800" i="68"/>
  <c r="K2800" i="68"/>
  <c r="J2800" i="68"/>
  <c r="A2800" i="68"/>
  <c r="L2799" i="68"/>
  <c r="K2799" i="68"/>
  <c r="J2799" i="68"/>
  <c r="A2799" i="68"/>
  <c r="K2798" i="68"/>
  <c r="J2798" i="68"/>
  <c r="A2798" i="68"/>
  <c r="K2797" i="68"/>
  <c r="J2797" i="68"/>
  <c r="A2797" i="68"/>
  <c r="L2796" i="68"/>
  <c r="K2796" i="68"/>
  <c r="J2796" i="68"/>
  <c r="A2796" i="68"/>
  <c r="L2795" i="68"/>
  <c r="K2795" i="68"/>
  <c r="J2795" i="68"/>
  <c r="A2795" i="68"/>
  <c r="K2794" i="68"/>
  <c r="J2794" i="68"/>
  <c r="L2794" i="68" s="1"/>
  <c r="A2794" i="68"/>
  <c r="K2793" i="68"/>
  <c r="J2793" i="68"/>
  <c r="L2793" i="68" s="1"/>
  <c r="A2793" i="68"/>
  <c r="K2792" i="68"/>
  <c r="J2792" i="68"/>
  <c r="L2792" i="68" s="1"/>
  <c r="A2792" i="68"/>
  <c r="K2791" i="68"/>
  <c r="J2791" i="68"/>
  <c r="L2791" i="68" s="1"/>
  <c r="A2791" i="68"/>
  <c r="K2790" i="68"/>
  <c r="J2790" i="68"/>
  <c r="A2790" i="68"/>
  <c r="K2789" i="68"/>
  <c r="J2789" i="68"/>
  <c r="A2789" i="68"/>
  <c r="L2788" i="68"/>
  <c r="K2788" i="68"/>
  <c r="J2788" i="68"/>
  <c r="A2788" i="68"/>
  <c r="L2787" i="68"/>
  <c r="K2787" i="68"/>
  <c r="J2787" i="68"/>
  <c r="A2787" i="68"/>
  <c r="L2786" i="68"/>
  <c r="K2786" i="68"/>
  <c r="J2786" i="68"/>
  <c r="A2786" i="68"/>
  <c r="L2785" i="68"/>
  <c r="K2785" i="68"/>
  <c r="J2785" i="68"/>
  <c r="A2785" i="68"/>
  <c r="K2784" i="68"/>
  <c r="J2784" i="68"/>
  <c r="L2784" i="68" s="1"/>
  <c r="A2784" i="68"/>
  <c r="K2783" i="68"/>
  <c r="J2783" i="68"/>
  <c r="L2783" i="68" s="1"/>
  <c r="A2783" i="68"/>
  <c r="K2782" i="68"/>
  <c r="J2782" i="68"/>
  <c r="A2782" i="68"/>
  <c r="K2781" i="68"/>
  <c r="J2781" i="68"/>
  <c r="A2781" i="68"/>
  <c r="K2780" i="68"/>
  <c r="L2780" i="68" s="1"/>
  <c r="J2780" i="68"/>
  <c r="A2780" i="68"/>
  <c r="L2779" i="68"/>
  <c r="K2779" i="68"/>
  <c r="J2779" i="68"/>
  <c r="A2779" i="68"/>
  <c r="L2778" i="68"/>
  <c r="K2778" i="68"/>
  <c r="J2778" i="68"/>
  <c r="A2778" i="68"/>
  <c r="K2777" i="68"/>
  <c r="J2777" i="68"/>
  <c r="L2777" i="68" s="1"/>
  <c r="A2777" i="68"/>
  <c r="K2776" i="68"/>
  <c r="J2776" i="68"/>
  <c r="L2776" i="68" s="1"/>
  <c r="A2776" i="68"/>
  <c r="L2775" i="68"/>
  <c r="K2775" i="68"/>
  <c r="J2775" i="68"/>
  <c r="A2775" i="68"/>
  <c r="K2774" i="68"/>
  <c r="J2774" i="68"/>
  <c r="A2774" i="68"/>
  <c r="L2773" i="68"/>
  <c r="K2773" i="68"/>
  <c r="J2773" i="68"/>
  <c r="A2773" i="68"/>
  <c r="L2772" i="68"/>
  <c r="K2772" i="68"/>
  <c r="J2772" i="68"/>
  <c r="A2772" i="68"/>
  <c r="K2771" i="68"/>
  <c r="L2771" i="68" s="1"/>
  <c r="J2771" i="68"/>
  <c r="A2771" i="68"/>
  <c r="K2770" i="68"/>
  <c r="J2770" i="68"/>
  <c r="L2770" i="68" s="1"/>
  <c r="A2770" i="68"/>
  <c r="K2769" i="68"/>
  <c r="J2769" i="68"/>
  <c r="L2769" i="68" s="1"/>
  <c r="A2769" i="68"/>
  <c r="K2768" i="68"/>
  <c r="L2768" i="68" s="1"/>
  <c r="J2768" i="68"/>
  <c r="A2768" i="68"/>
  <c r="K2767" i="68"/>
  <c r="J2767" i="68"/>
  <c r="L2767" i="68" s="1"/>
  <c r="A2767" i="68"/>
  <c r="K2766" i="68"/>
  <c r="J2766" i="68"/>
  <c r="L2766" i="68" s="1"/>
  <c r="A2766" i="68"/>
  <c r="K2765" i="68"/>
  <c r="J2765" i="68"/>
  <c r="L2765" i="68" s="1"/>
  <c r="A2765" i="68"/>
  <c r="K2764" i="68"/>
  <c r="L2764" i="68" s="1"/>
  <c r="J2764" i="68"/>
  <c r="A2764" i="68"/>
  <c r="L2763" i="68"/>
  <c r="K2763" i="68"/>
  <c r="J2763" i="68"/>
  <c r="A2763" i="68"/>
  <c r="K2762" i="68"/>
  <c r="J2762" i="68"/>
  <c r="L2762" i="68" s="1"/>
  <c r="A2762" i="68"/>
  <c r="L2761" i="68"/>
  <c r="K2761" i="68"/>
  <c r="J2761" i="68"/>
  <c r="A2761" i="68"/>
  <c r="L2760" i="68"/>
  <c r="K2760" i="68"/>
  <c r="J2760" i="68"/>
  <c r="A2760" i="68"/>
  <c r="K2759" i="68"/>
  <c r="J2759" i="68"/>
  <c r="L2759" i="68" s="1"/>
  <c r="A2759" i="68"/>
  <c r="K2758" i="68"/>
  <c r="J2758" i="68"/>
  <c r="A2758" i="68"/>
  <c r="K2757" i="68"/>
  <c r="J2757" i="68"/>
  <c r="L2757" i="68" s="1"/>
  <c r="A2757" i="68"/>
  <c r="L2756" i="68"/>
  <c r="K2756" i="68"/>
  <c r="J2756" i="68"/>
  <c r="A2756" i="68"/>
  <c r="K2755" i="68"/>
  <c r="L2755" i="68" s="1"/>
  <c r="J2755" i="68"/>
  <c r="A2755" i="68"/>
  <c r="K2754" i="68"/>
  <c r="L2754" i="68" s="1"/>
  <c r="J2754" i="68"/>
  <c r="A2754" i="68"/>
  <c r="L2753" i="68"/>
  <c r="K2753" i="68"/>
  <c r="J2753" i="68"/>
  <c r="A2753" i="68"/>
  <c r="K2752" i="68"/>
  <c r="J2752" i="68"/>
  <c r="L2752" i="68" s="1"/>
  <c r="A2752" i="68"/>
  <c r="K2751" i="68"/>
  <c r="J2751" i="68"/>
  <c r="L2751" i="68" s="1"/>
  <c r="A2751" i="68"/>
  <c r="K2750" i="68"/>
  <c r="J2750" i="68"/>
  <c r="L2750" i="68" s="1"/>
  <c r="A2750" i="68"/>
  <c r="K2749" i="68"/>
  <c r="L2749" i="68" s="1"/>
  <c r="J2749" i="68"/>
  <c r="A2749" i="68"/>
  <c r="K2748" i="68"/>
  <c r="L2748" i="68" s="1"/>
  <c r="J2748" i="68"/>
  <c r="A2748" i="68"/>
  <c r="L2747" i="68"/>
  <c r="K2747" i="68"/>
  <c r="J2747" i="68"/>
  <c r="A2747" i="68"/>
  <c r="L2746" i="68"/>
  <c r="K2746" i="68"/>
  <c r="J2746" i="68"/>
  <c r="A2746" i="68"/>
  <c r="K2745" i="68"/>
  <c r="J2745" i="68"/>
  <c r="L2745" i="68" s="1"/>
  <c r="A2745" i="68"/>
  <c r="K2744" i="68"/>
  <c r="J2744" i="68"/>
  <c r="L2744" i="68" s="1"/>
  <c r="A2744" i="68"/>
  <c r="L2743" i="68"/>
  <c r="K2743" i="68"/>
  <c r="J2743" i="68"/>
  <c r="A2743" i="68"/>
  <c r="K2742" i="68"/>
  <c r="J2742" i="68"/>
  <c r="A2742" i="68"/>
  <c r="L2741" i="68"/>
  <c r="K2741" i="68"/>
  <c r="J2741" i="68"/>
  <c r="A2741" i="68"/>
  <c r="L2740" i="68"/>
  <c r="K2740" i="68"/>
  <c r="J2740" i="68"/>
  <c r="A2740" i="68"/>
  <c r="K2739" i="68"/>
  <c r="L2739" i="68" s="1"/>
  <c r="J2739" i="68"/>
  <c r="A2739" i="68"/>
  <c r="K2738" i="68"/>
  <c r="J2738" i="68"/>
  <c r="L2738" i="68" s="1"/>
  <c r="A2738" i="68"/>
  <c r="K2737" i="68"/>
  <c r="J2737" i="68"/>
  <c r="L2737" i="68" s="1"/>
  <c r="A2737" i="68"/>
  <c r="K2736" i="68"/>
  <c r="L2736" i="68" s="1"/>
  <c r="J2736" i="68"/>
  <c r="A2736" i="68"/>
  <c r="L2735" i="68"/>
  <c r="K2735" i="68"/>
  <c r="J2735" i="68"/>
  <c r="A2735" i="68"/>
  <c r="K2734" i="68"/>
  <c r="J2734" i="68"/>
  <c r="L2734" i="68" s="1"/>
  <c r="A2734" i="68"/>
  <c r="K2733" i="68"/>
  <c r="J2733" i="68"/>
  <c r="L2733" i="68" s="1"/>
  <c r="A2733" i="68"/>
  <c r="K2732" i="68"/>
  <c r="L2732" i="68" s="1"/>
  <c r="J2732" i="68"/>
  <c r="A2732" i="68"/>
  <c r="L2731" i="68"/>
  <c r="K2731" i="68"/>
  <c r="J2731" i="68"/>
  <c r="A2731" i="68"/>
  <c r="K2730" i="68"/>
  <c r="J2730" i="68"/>
  <c r="L2730" i="68" s="1"/>
  <c r="A2730" i="68"/>
  <c r="L2729" i="68"/>
  <c r="K2729" i="68"/>
  <c r="J2729" i="68"/>
  <c r="A2729" i="68"/>
  <c r="L2728" i="68"/>
  <c r="K2728" i="68"/>
  <c r="J2728" i="68"/>
  <c r="A2728" i="68"/>
  <c r="K2727" i="68"/>
  <c r="J2727" i="68"/>
  <c r="L2727" i="68" s="1"/>
  <c r="A2727" i="68"/>
  <c r="K2726" i="68"/>
  <c r="J2726" i="68"/>
  <c r="A2726" i="68"/>
  <c r="K2725" i="68"/>
  <c r="J2725" i="68"/>
  <c r="L2725" i="68" s="1"/>
  <c r="A2725" i="68"/>
  <c r="L2724" i="68"/>
  <c r="K2724" i="68"/>
  <c r="J2724" i="68"/>
  <c r="A2724" i="68"/>
  <c r="K2723" i="68"/>
  <c r="L2723" i="68" s="1"/>
  <c r="J2723" i="68"/>
  <c r="A2723" i="68"/>
  <c r="K2722" i="68"/>
  <c r="L2722" i="68" s="1"/>
  <c r="J2722" i="68"/>
  <c r="A2722" i="68"/>
  <c r="L2721" i="68"/>
  <c r="K2721" i="68"/>
  <c r="J2721" i="68"/>
  <c r="A2721" i="68"/>
  <c r="K2720" i="68"/>
  <c r="J2720" i="68"/>
  <c r="L2720" i="68" s="1"/>
  <c r="A2720" i="68"/>
  <c r="K2719" i="68"/>
  <c r="J2719" i="68"/>
  <c r="L2719" i="68" s="1"/>
  <c r="A2719" i="68"/>
  <c r="K2718" i="68"/>
  <c r="J2718" i="68"/>
  <c r="L2718" i="68" s="1"/>
  <c r="A2718" i="68"/>
  <c r="K2717" i="68"/>
  <c r="L2717" i="68" s="1"/>
  <c r="J2717" i="68"/>
  <c r="A2717" i="68"/>
  <c r="K2716" i="68"/>
  <c r="L2716" i="68" s="1"/>
  <c r="J2716" i="68"/>
  <c r="A2716" i="68"/>
  <c r="L2715" i="68"/>
  <c r="K2715" i="68"/>
  <c r="J2715" i="68"/>
  <c r="A2715" i="68"/>
  <c r="L2714" i="68"/>
  <c r="K2714" i="68"/>
  <c r="J2714" i="68"/>
  <c r="A2714" i="68"/>
  <c r="K2713" i="68"/>
  <c r="J2713" i="68"/>
  <c r="L2713" i="68" s="1"/>
  <c r="A2713" i="68"/>
  <c r="K2712" i="68"/>
  <c r="J2712" i="68"/>
  <c r="L2712" i="68" s="1"/>
  <c r="A2712" i="68"/>
  <c r="L2711" i="68"/>
  <c r="K2711" i="68"/>
  <c r="J2711" i="68"/>
  <c r="A2711" i="68"/>
  <c r="K2710" i="68"/>
  <c r="J2710" i="68"/>
  <c r="A2710" i="68"/>
  <c r="L2709" i="68"/>
  <c r="K2709" i="68"/>
  <c r="J2709" i="68"/>
  <c r="A2709" i="68"/>
  <c r="L2708" i="68"/>
  <c r="K2708" i="68"/>
  <c r="J2708" i="68"/>
  <c r="A2708" i="68"/>
  <c r="K2707" i="68"/>
  <c r="L2707" i="68" s="1"/>
  <c r="J2707" i="68"/>
  <c r="A2707" i="68"/>
  <c r="K2706" i="68"/>
  <c r="J2706" i="68"/>
  <c r="L2706" i="68" s="1"/>
  <c r="A2706" i="68"/>
  <c r="K2705" i="68"/>
  <c r="J2705" i="68"/>
  <c r="L2705" i="68" s="1"/>
  <c r="A2705" i="68"/>
  <c r="K2704" i="68"/>
  <c r="L2704" i="68" s="1"/>
  <c r="J2704" i="68"/>
  <c r="A2704" i="68"/>
  <c r="K2703" i="68"/>
  <c r="J2703" i="68"/>
  <c r="L2703" i="68" s="1"/>
  <c r="A2703" i="68"/>
  <c r="K2702" i="68"/>
  <c r="J2702" i="68"/>
  <c r="L2702" i="68" s="1"/>
  <c r="A2702" i="68"/>
  <c r="K2701" i="68"/>
  <c r="J2701" i="68"/>
  <c r="A2701" i="68"/>
  <c r="K2700" i="68"/>
  <c r="L2700" i="68" s="1"/>
  <c r="J2700" i="68"/>
  <c r="A2700" i="68"/>
  <c r="L2699" i="68"/>
  <c r="K2699" i="68"/>
  <c r="J2699" i="68"/>
  <c r="A2699" i="68"/>
  <c r="L2698" i="68"/>
  <c r="K2698" i="68"/>
  <c r="J2698" i="68"/>
  <c r="A2698" i="68"/>
  <c r="L2697" i="68"/>
  <c r="K2697" i="68"/>
  <c r="J2697" i="68"/>
  <c r="A2697" i="68"/>
  <c r="L2696" i="68"/>
  <c r="K2696" i="68"/>
  <c r="J2696" i="68"/>
  <c r="A2696" i="68"/>
  <c r="K2695" i="68"/>
  <c r="J2695" i="68"/>
  <c r="L2695" i="68" s="1"/>
  <c r="A2695" i="68"/>
  <c r="K2694" i="68"/>
  <c r="J2694" i="68"/>
  <c r="A2694" i="68"/>
  <c r="K2693" i="68"/>
  <c r="J2693" i="68"/>
  <c r="L2693" i="68" s="1"/>
  <c r="A2693" i="68"/>
  <c r="L2692" i="68"/>
  <c r="K2692" i="68"/>
  <c r="J2692" i="68"/>
  <c r="A2692" i="68"/>
  <c r="K2691" i="68"/>
  <c r="L2691" i="68" s="1"/>
  <c r="J2691" i="68"/>
  <c r="A2691" i="68"/>
  <c r="K2690" i="68"/>
  <c r="L2690" i="68" s="1"/>
  <c r="J2690" i="68"/>
  <c r="A2690" i="68"/>
  <c r="K2689" i="68"/>
  <c r="J2689" i="68"/>
  <c r="L2689" i="68" s="1"/>
  <c r="A2689" i="68"/>
  <c r="K2688" i="68"/>
  <c r="J2688" i="68"/>
  <c r="A2688" i="68"/>
  <c r="K2687" i="68"/>
  <c r="J2687" i="68"/>
  <c r="L2687" i="68" s="1"/>
  <c r="A2687" i="68"/>
  <c r="K2686" i="68"/>
  <c r="J2686" i="68"/>
  <c r="L2686" i="68" s="1"/>
  <c r="A2686" i="68"/>
  <c r="K2685" i="68"/>
  <c r="L2685" i="68" s="1"/>
  <c r="J2685" i="68"/>
  <c r="A2685" i="68"/>
  <c r="K2684" i="68"/>
  <c r="L2684" i="68" s="1"/>
  <c r="J2684" i="68"/>
  <c r="A2684" i="68"/>
  <c r="L2683" i="68"/>
  <c r="K2683" i="68"/>
  <c r="J2683" i="68"/>
  <c r="A2683" i="68"/>
  <c r="K2682" i="68"/>
  <c r="J2682" i="68"/>
  <c r="L2682" i="68" s="1"/>
  <c r="A2682" i="68"/>
  <c r="K2681" i="68"/>
  <c r="J2681" i="68"/>
  <c r="L2681" i="68" s="1"/>
  <c r="A2681" i="68"/>
  <c r="L2680" i="68"/>
  <c r="K2680" i="68"/>
  <c r="J2680" i="68"/>
  <c r="A2680" i="68"/>
  <c r="L2679" i="68"/>
  <c r="K2679" i="68"/>
  <c r="J2679" i="68"/>
  <c r="A2679" i="68"/>
  <c r="K2678" i="68"/>
  <c r="J2678" i="68"/>
  <c r="A2678" i="68"/>
  <c r="K2677" i="68"/>
  <c r="J2677" i="68"/>
  <c r="L2677" i="68" s="1"/>
  <c r="A2677" i="68"/>
  <c r="L2676" i="68"/>
  <c r="K2676" i="68"/>
  <c r="J2676" i="68"/>
  <c r="A2676" i="68"/>
  <c r="K2675" i="68"/>
  <c r="L2675" i="68" s="1"/>
  <c r="J2675" i="68"/>
  <c r="A2675" i="68"/>
  <c r="K2674" i="68"/>
  <c r="J2674" i="68"/>
  <c r="A2674" i="68"/>
  <c r="K2673" i="68"/>
  <c r="J2673" i="68"/>
  <c r="L2673" i="68" s="1"/>
  <c r="A2673" i="68"/>
  <c r="K2672" i="68"/>
  <c r="L2672" i="68" s="1"/>
  <c r="J2672" i="68"/>
  <c r="A2672" i="68"/>
  <c r="K2671" i="68"/>
  <c r="J2671" i="68"/>
  <c r="L2671" i="68" s="1"/>
  <c r="A2671" i="68"/>
  <c r="K2670" i="68"/>
  <c r="J2670" i="68"/>
  <c r="L2670" i="68" s="1"/>
  <c r="A2670" i="68"/>
  <c r="K2669" i="68"/>
  <c r="J2669" i="68"/>
  <c r="L2669" i="68" s="1"/>
  <c r="A2669" i="68"/>
  <c r="K2668" i="68"/>
  <c r="L2668" i="68" s="1"/>
  <c r="J2668" i="68"/>
  <c r="A2668" i="68"/>
  <c r="L2667" i="68"/>
  <c r="K2667" i="68"/>
  <c r="J2667" i="68"/>
  <c r="A2667" i="68"/>
  <c r="K2666" i="68"/>
  <c r="J2666" i="68"/>
  <c r="L2666" i="68" s="1"/>
  <c r="A2666" i="68"/>
  <c r="L2665" i="68"/>
  <c r="K2665" i="68"/>
  <c r="J2665" i="68"/>
  <c r="A2665" i="68"/>
  <c r="K2664" i="68"/>
  <c r="J2664" i="68"/>
  <c r="L2664" i="68" s="1"/>
  <c r="A2664" i="68"/>
  <c r="K2663" i="68"/>
  <c r="J2663" i="68"/>
  <c r="L2663" i="68" s="1"/>
  <c r="A2663" i="68"/>
  <c r="K2662" i="68"/>
  <c r="J2662" i="68"/>
  <c r="A2662" i="68"/>
  <c r="L2661" i="68"/>
  <c r="K2661" i="68"/>
  <c r="J2661" i="68"/>
  <c r="A2661" i="68"/>
  <c r="L2660" i="68"/>
  <c r="K2660" i="68"/>
  <c r="J2660" i="68"/>
  <c r="A2660" i="68"/>
  <c r="K2659" i="68"/>
  <c r="L2659" i="68" s="1"/>
  <c r="J2659" i="68"/>
  <c r="A2659" i="68"/>
  <c r="K2658" i="68"/>
  <c r="L2658" i="68" s="1"/>
  <c r="J2658" i="68"/>
  <c r="A2658" i="68"/>
  <c r="L2657" i="68"/>
  <c r="K2657" i="68"/>
  <c r="J2657" i="68"/>
  <c r="A2657" i="68"/>
  <c r="K2656" i="68"/>
  <c r="J2656" i="68"/>
  <c r="A2656" i="68"/>
  <c r="K2655" i="68"/>
  <c r="J2655" i="68"/>
  <c r="L2655" i="68" s="1"/>
  <c r="A2655" i="68"/>
  <c r="K2654" i="68"/>
  <c r="J2654" i="68"/>
  <c r="L2654" i="68" s="1"/>
  <c r="A2654" i="68"/>
  <c r="K2653" i="68"/>
  <c r="L2653" i="68" s="1"/>
  <c r="J2653" i="68"/>
  <c r="A2653" i="68"/>
  <c r="K2652" i="68"/>
  <c r="L2652" i="68" s="1"/>
  <c r="J2652" i="68"/>
  <c r="A2652" i="68"/>
  <c r="L2651" i="68"/>
  <c r="K2651" i="68"/>
  <c r="J2651" i="68"/>
  <c r="A2651" i="68"/>
  <c r="K2650" i="68"/>
  <c r="J2650" i="68"/>
  <c r="L2650" i="68" s="1"/>
  <c r="A2650" i="68"/>
  <c r="K2649" i="68"/>
  <c r="J2649" i="68"/>
  <c r="L2649" i="68" s="1"/>
  <c r="A2649" i="68"/>
  <c r="L2648" i="68"/>
  <c r="K2648" i="68"/>
  <c r="J2648" i="68"/>
  <c r="A2648" i="68"/>
  <c r="L2647" i="68"/>
  <c r="K2647" i="68"/>
  <c r="J2647" i="68"/>
  <c r="A2647" i="68"/>
  <c r="K2646" i="68"/>
  <c r="J2646" i="68"/>
  <c r="A2646" i="68"/>
  <c r="L2645" i="68"/>
  <c r="K2645" i="68"/>
  <c r="J2645" i="68"/>
  <c r="A2645" i="68"/>
  <c r="L2644" i="68"/>
  <c r="K2644" i="68"/>
  <c r="J2644" i="68"/>
  <c r="A2644" i="68"/>
  <c r="K2643" i="68"/>
  <c r="L2643" i="68" s="1"/>
  <c r="J2643" i="68"/>
  <c r="A2643" i="68"/>
  <c r="K2642" i="68"/>
  <c r="J2642" i="68"/>
  <c r="A2642" i="68"/>
  <c r="L2641" i="68"/>
  <c r="K2641" i="68"/>
  <c r="J2641" i="68"/>
  <c r="A2641" i="68"/>
  <c r="K2640" i="68"/>
  <c r="L2640" i="68" s="1"/>
  <c r="J2640" i="68"/>
  <c r="A2640" i="68"/>
  <c r="L2639" i="68"/>
  <c r="K2639" i="68"/>
  <c r="J2639" i="68"/>
  <c r="A2639" i="68"/>
  <c r="K2638" i="68"/>
  <c r="J2638" i="68"/>
  <c r="L2638" i="68" s="1"/>
  <c r="A2638" i="68"/>
  <c r="K2637" i="68"/>
  <c r="J2637" i="68"/>
  <c r="L2637" i="68" s="1"/>
  <c r="A2637" i="68"/>
  <c r="K2636" i="68"/>
  <c r="L2636" i="68" s="1"/>
  <c r="J2636" i="68"/>
  <c r="A2636" i="68"/>
  <c r="L2635" i="68"/>
  <c r="K2635" i="68"/>
  <c r="J2635" i="68"/>
  <c r="A2635" i="68"/>
  <c r="L2634" i="68"/>
  <c r="K2634" i="68"/>
  <c r="J2634" i="68"/>
  <c r="A2634" i="68"/>
  <c r="L2633" i="68"/>
  <c r="K2633" i="68"/>
  <c r="J2633" i="68"/>
  <c r="A2633" i="68"/>
  <c r="L2632" i="68"/>
  <c r="K2632" i="68"/>
  <c r="J2632" i="68"/>
  <c r="A2632" i="68"/>
  <c r="K2631" i="68"/>
  <c r="J2631" i="68"/>
  <c r="L2631" i="68" s="1"/>
  <c r="A2631" i="68"/>
  <c r="K2630" i="68"/>
  <c r="J2630" i="68"/>
  <c r="A2630" i="68"/>
  <c r="K2629" i="68"/>
  <c r="J2629" i="68"/>
  <c r="L2629" i="68" s="1"/>
  <c r="A2629" i="68"/>
  <c r="L2628" i="68"/>
  <c r="K2628" i="68"/>
  <c r="J2628" i="68"/>
  <c r="A2628" i="68"/>
  <c r="K2627" i="68"/>
  <c r="L2627" i="68" s="1"/>
  <c r="J2627" i="68"/>
  <c r="A2627" i="68"/>
  <c r="K2626" i="68"/>
  <c r="L2626" i="68" s="1"/>
  <c r="J2626" i="68"/>
  <c r="A2626" i="68"/>
  <c r="K2625" i="68"/>
  <c r="J2625" i="68"/>
  <c r="L2625" i="68" s="1"/>
  <c r="A2625" i="68"/>
  <c r="K2624" i="68"/>
  <c r="J2624" i="68"/>
  <c r="A2624" i="68"/>
  <c r="L2623" i="68"/>
  <c r="K2623" i="68"/>
  <c r="J2623" i="68"/>
  <c r="A2623" i="68"/>
  <c r="K2622" i="68"/>
  <c r="J2622" i="68"/>
  <c r="L2622" i="68" s="1"/>
  <c r="A2622" i="68"/>
  <c r="K2621" i="68"/>
  <c r="L2621" i="68" s="1"/>
  <c r="J2621" i="68"/>
  <c r="A2621" i="68"/>
  <c r="K2620" i="68"/>
  <c r="L2620" i="68" s="1"/>
  <c r="J2620" i="68"/>
  <c r="A2620" i="68"/>
  <c r="L2619" i="68"/>
  <c r="K2619" i="68"/>
  <c r="J2619" i="68"/>
  <c r="A2619" i="68"/>
  <c r="L2618" i="68"/>
  <c r="K2618" i="68"/>
  <c r="J2618" i="68"/>
  <c r="A2618" i="68"/>
  <c r="K2617" i="68"/>
  <c r="J2617" i="68"/>
  <c r="L2617" i="68" s="1"/>
  <c r="A2617" i="68"/>
  <c r="L2616" i="68"/>
  <c r="K2616" i="68"/>
  <c r="J2616" i="68"/>
  <c r="A2616" i="68"/>
  <c r="L2615" i="68"/>
  <c r="K2615" i="68"/>
  <c r="J2615" i="68"/>
  <c r="A2615" i="68"/>
  <c r="K2614" i="68"/>
  <c r="J2614" i="68"/>
  <c r="A2614" i="68"/>
  <c r="K2613" i="68"/>
  <c r="J2613" i="68"/>
  <c r="L2613" i="68" s="1"/>
  <c r="A2613" i="68"/>
  <c r="L2612" i="68"/>
  <c r="K2612" i="68"/>
  <c r="J2612" i="68"/>
  <c r="A2612" i="68"/>
  <c r="K2611" i="68"/>
  <c r="L2611" i="68" s="1"/>
  <c r="J2611" i="68"/>
  <c r="A2611" i="68"/>
  <c r="K2610" i="68"/>
  <c r="J2610" i="68"/>
  <c r="A2610" i="68"/>
  <c r="K2609" i="68"/>
  <c r="J2609" i="68"/>
  <c r="L2609" i="68" s="1"/>
  <c r="A2609" i="68"/>
  <c r="K2608" i="68"/>
  <c r="L2608" i="68" s="1"/>
  <c r="J2608" i="68"/>
  <c r="A2608" i="68"/>
  <c r="K2607" i="68"/>
  <c r="J2607" i="68"/>
  <c r="L2607" i="68" s="1"/>
  <c r="A2607" i="68"/>
  <c r="K2606" i="68"/>
  <c r="J2606" i="68"/>
  <c r="L2606" i="68" s="1"/>
  <c r="A2606" i="68"/>
  <c r="K2605" i="68"/>
  <c r="J2605" i="68"/>
  <c r="L2605" i="68" s="1"/>
  <c r="A2605" i="68"/>
  <c r="K2604" i="68"/>
  <c r="L2604" i="68" s="1"/>
  <c r="J2604" i="68"/>
  <c r="A2604" i="68"/>
  <c r="L2603" i="68"/>
  <c r="K2603" i="68"/>
  <c r="J2603" i="68"/>
  <c r="A2603" i="68"/>
  <c r="K2602" i="68"/>
  <c r="J2602" i="68"/>
  <c r="L2602" i="68" s="1"/>
  <c r="A2602" i="68"/>
  <c r="L2601" i="68"/>
  <c r="K2601" i="68"/>
  <c r="J2601" i="68"/>
  <c r="A2601" i="68"/>
  <c r="K2600" i="68"/>
  <c r="J2600" i="68"/>
  <c r="L2600" i="68" s="1"/>
  <c r="A2600" i="68"/>
  <c r="K2599" i="68"/>
  <c r="J2599" i="68"/>
  <c r="L2599" i="68" s="1"/>
  <c r="A2599" i="68"/>
  <c r="K2598" i="68"/>
  <c r="J2598" i="68"/>
  <c r="A2598" i="68"/>
  <c r="L2597" i="68"/>
  <c r="K2597" i="68"/>
  <c r="J2597" i="68"/>
  <c r="A2597" i="68"/>
  <c r="L2596" i="68"/>
  <c r="K2596" i="68"/>
  <c r="J2596" i="68"/>
  <c r="A2596" i="68"/>
  <c r="K2595" i="68"/>
  <c r="L2595" i="68" s="1"/>
  <c r="J2595" i="68"/>
  <c r="A2595" i="68"/>
  <c r="K2594" i="68"/>
  <c r="L2594" i="68" s="1"/>
  <c r="J2594" i="68"/>
  <c r="A2594" i="68"/>
  <c r="L2593" i="68"/>
  <c r="K2593" i="68"/>
  <c r="J2593" i="68"/>
  <c r="A2593" i="68"/>
  <c r="K2592" i="68"/>
  <c r="J2592" i="68"/>
  <c r="A2592" i="68"/>
  <c r="K2591" i="68"/>
  <c r="J2591" i="68"/>
  <c r="L2591" i="68" s="1"/>
  <c r="A2591" i="68"/>
  <c r="K2590" i="68"/>
  <c r="J2590" i="68"/>
  <c r="L2590" i="68" s="1"/>
  <c r="A2590" i="68"/>
  <c r="K2589" i="68"/>
  <c r="L2589" i="68" s="1"/>
  <c r="J2589" i="68"/>
  <c r="A2589" i="68"/>
  <c r="K2588" i="68"/>
  <c r="L2588" i="68" s="1"/>
  <c r="J2588" i="68"/>
  <c r="A2588" i="68"/>
  <c r="L2587" i="68"/>
  <c r="K2587" i="68"/>
  <c r="J2587" i="68"/>
  <c r="A2587" i="68"/>
  <c r="K2586" i="68"/>
  <c r="J2586" i="68"/>
  <c r="L2586" i="68" s="1"/>
  <c r="A2586" i="68"/>
  <c r="K2585" i="68"/>
  <c r="J2585" i="68"/>
  <c r="L2585" i="68" s="1"/>
  <c r="A2585" i="68"/>
  <c r="L2584" i="68"/>
  <c r="K2584" i="68"/>
  <c r="J2584" i="68"/>
  <c r="A2584" i="68"/>
  <c r="L2583" i="68"/>
  <c r="K2583" i="68"/>
  <c r="J2583" i="68"/>
  <c r="A2583" i="68"/>
  <c r="K2582" i="68"/>
  <c r="J2582" i="68"/>
  <c r="A2582" i="68"/>
  <c r="L2581" i="68"/>
  <c r="K2581" i="68"/>
  <c r="J2581" i="68"/>
  <c r="A2581" i="68"/>
  <c r="L2580" i="68"/>
  <c r="K2580" i="68"/>
  <c r="J2580" i="68"/>
  <c r="A2580" i="68"/>
  <c r="K2579" i="68"/>
  <c r="L2579" i="68" s="1"/>
  <c r="J2579" i="68"/>
  <c r="A2579" i="68"/>
  <c r="K2578" i="68"/>
  <c r="J2578" i="68"/>
  <c r="A2578" i="68"/>
  <c r="L2577" i="68"/>
  <c r="K2577" i="68"/>
  <c r="J2577" i="68"/>
  <c r="A2577" i="68"/>
  <c r="K2576" i="68"/>
  <c r="L2576" i="68" s="1"/>
  <c r="J2576" i="68"/>
  <c r="A2576" i="68"/>
  <c r="L2575" i="68"/>
  <c r="K2575" i="68"/>
  <c r="J2575" i="68"/>
  <c r="A2575" i="68"/>
  <c r="K2574" i="68"/>
  <c r="J2574" i="68"/>
  <c r="L2574" i="68" s="1"/>
  <c r="A2574" i="68"/>
  <c r="K2573" i="68"/>
  <c r="J2573" i="68"/>
  <c r="L2573" i="68" s="1"/>
  <c r="A2573" i="68"/>
  <c r="K2572" i="68"/>
  <c r="L2572" i="68" s="1"/>
  <c r="J2572" i="68"/>
  <c r="A2572" i="68"/>
  <c r="L2571" i="68"/>
  <c r="K2571" i="68"/>
  <c r="J2571" i="68"/>
  <c r="A2571" i="68"/>
  <c r="L2570" i="68"/>
  <c r="K2570" i="68"/>
  <c r="J2570" i="68"/>
  <c r="A2570" i="68"/>
  <c r="L2569" i="68"/>
  <c r="K2569" i="68"/>
  <c r="J2569" i="68"/>
  <c r="A2569" i="68"/>
  <c r="L2568" i="68"/>
  <c r="K2568" i="68"/>
  <c r="J2568" i="68"/>
  <c r="A2568" i="68"/>
  <c r="K2567" i="68"/>
  <c r="J2567" i="68"/>
  <c r="L2567" i="68" s="1"/>
  <c r="A2567" i="68"/>
  <c r="K2566" i="68"/>
  <c r="J2566" i="68"/>
  <c r="A2566" i="68"/>
  <c r="L2565" i="68"/>
  <c r="K2565" i="68"/>
  <c r="J2565" i="68"/>
  <c r="A2565" i="68"/>
  <c r="L2564" i="68"/>
  <c r="K2564" i="68"/>
  <c r="J2564" i="68"/>
  <c r="A2564" i="68"/>
  <c r="K2563" i="68"/>
  <c r="L2563" i="68" s="1"/>
  <c r="J2563" i="68"/>
  <c r="A2563" i="68"/>
  <c r="K2562" i="68"/>
  <c r="L2562" i="68" s="1"/>
  <c r="J2562" i="68"/>
  <c r="A2562" i="68"/>
  <c r="L2561" i="68"/>
  <c r="K2561" i="68"/>
  <c r="J2561" i="68"/>
  <c r="A2561" i="68"/>
  <c r="K2560" i="68"/>
  <c r="J2560" i="68"/>
  <c r="A2560" i="68"/>
  <c r="L2559" i="68"/>
  <c r="K2559" i="68"/>
  <c r="J2559" i="68"/>
  <c r="A2559" i="68"/>
  <c r="K2558" i="68"/>
  <c r="J2558" i="68"/>
  <c r="L2558" i="68" s="1"/>
  <c r="A2558" i="68"/>
  <c r="K2557" i="68"/>
  <c r="L2557" i="68" s="1"/>
  <c r="J2557" i="68"/>
  <c r="A2557" i="68"/>
  <c r="K2556" i="68"/>
  <c r="L2556" i="68" s="1"/>
  <c r="J2556" i="68"/>
  <c r="A2556" i="68"/>
  <c r="L2555" i="68"/>
  <c r="K2555" i="68"/>
  <c r="J2555" i="68"/>
  <c r="A2555" i="68"/>
  <c r="L2554" i="68"/>
  <c r="K2554" i="68"/>
  <c r="J2554" i="68"/>
  <c r="A2554" i="68"/>
  <c r="K2553" i="68"/>
  <c r="J2553" i="68"/>
  <c r="L2553" i="68" s="1"/>
  <c r="A2553" i="68"/>
  <c r="L2552" i="68"/>
  <c r="K2552" i="68"/>
  <c r="J2552" i="68"/>
  <c r="A2552" i="68"/>
  <c r="L2551" i="68"/>
  <c r="K2551" i="68"/>
  <c r="J2551" i="68"/>
  <c r="A2551" i="68"/>
  <c r="K2550" i="68"/>
  <c r="J2550" i="68"/>
  <c r="A2550" i="68"/>
  <c r="K2549" i="68"/>
  <c r="J2549" i="68"/>
  <c r="L2549" i="68" s="1"/>
  <c r="A2549" i="68"/>
  <c r="L2548" i="68"/>
  <c r="K2548" i="68"/>
  <c r="J2548" i="68"/>
  <c r="A2548" i="68"/>
  <c r="K2547" i="68"/>
  <c r="L2547" i="68" s="1"/>
  <c r="J2547" i="68"/>
  <c r="A2547" i="68"/>
  <c r="K2546" i="68"/>
  <c r="J2546" i="68"/>
  <c r="A2546" i="68"/>
  <c r="K2545" i="68"/>
  <c r="J2545" i="68"/>
  <c r="L2545" i="68" s="1"/>
  <c r="A2545" i="68"/>
  <c r="K2544" i="68"/>
  <c r="L2544" i="68" s="1"/>
  <c r="J2544" i="68"/>
  <c r="A2544" i="68"/>
  <c r="K2543" i="68"/>
  <c r="J2543" i="68"/>
  <c r="L2543" i="68" s="1"/>
  <c r="A2543" i="68"/>
  <c r="K2542" i="68"/>
  <c r="J2542" i="68"/>
  <c r="L2542" i="68" s="1"/>
  <c r="A2542" i="68"/>
  <c r="K2541" i="68"/>
  <c r="J2541" i="68"/>
  <c r="L2541" i="68" s="1"/>
  <c r="A2541" i="68"/>
  <c r="K2540" i="68"/>
  <c r="L2540" i="68" s="1"/>
  <c r="J2540" i="68"/>
  <c r="A2540" i="68"/>
  <c r="L2539" i="68"/>
  <c r="K2539" i="68"/>
  <c r="J2539" i="68"/>
  <c r="A2539" i="68"/>
  <c r="K2538" i="68"/>
  <c r="J2538" i="68"/>
  <c r="L2538" i="68" s="1"/>
  <c r="A2538" i="68"/>
  <c r="L2537" i="68"/>
  <c r="K2537" i="68"/>
  <c r="J2537" i="68"/>
  <c r="A2537" i="68"/>
  <c r="K2536" i="68"/>
  <c r="J2536" i="68"/>
  <c r="L2536" i="68" s="1"/>
  <c r="A2536" i="68"/>
  <c r="K2535" i="68"/>
  <c r="J2535" i="68"/>
  <c r="L2535" i="68" s="1"/>
  <c r="A2535" i="68"/>
  <c r="K2534" i="68"/>
  <c r="J2534" i="68"/>
  <c r="A2534" i="68"/>
  <c r="L2533" i="68"/>
  <c r="K2533" i="68"/>
  <c r="J2533" i="68"/>
  <c r="A2533" i="68"/>
  <c r="L2532" i="68"/>
  <c r="K2532" i="68"/>
  <c r="J2532" i="68"/>
  <c r="A2532" i="68"/>
  <c r="K2531" i="68"/>
  <c r="L2531" i="68" s="1"/>
  <c r="J2531" i="68"/>
  <c r="A2531" i="68"/>
  <c r="K2530" i="68"/>
  <c r="L2530" i="68" s="1"/>
  <c r="J2530" i="68"/>
  <c r="A2530" i="68"/>
  <c r="L2529" i="68"/>
  <c r="K2529" i="68"/>
  <c r="J2529" i="68"/>
  <c r="A2529" i="68"/>
  <c r="K2528" i="68"/>
  <c r="J2528" i="68"/>
  <c r="A2528" i="68"/>
  <c r="L2527" i="68"/>
  <c r="K2527" i="68"/>
  <c r="J2527" i="68"/>
  <c r="A2527" i="68"/>
  <c r="K2526" i="68"/>
  <c r="J2526" i="68"/>
  <c r="L2526" i="68" s="1"/>
  <c r="A2526" i="68"/>
  <c r="K2525" i="68"/>
  <c r="L2525" i="68" s="1"/>
  <c r="J2525" i="68"/>
  <c r="A2525" i="68"/>
  <c r="K2524" i="68"/>
  <c r="L2524" i="68" s="1"/>
  <c r="J2524" i="68"/>
  <c r="A2524" i="68"/>
  <c r="L2523" i="68"/>
  <c r="K2523" i="68"/>
  <c r="J2523" i="68"/>
  <c r="A2523" i="68"/>
  <c r="L2522" i="68"/>
  <c r="K2522" i="68"/>
  <c r="J2522" i="68"/>
  <c r="A2522" i="68"/>
  <c r="K2521" i="68"/>
  <c r="J2521" i="68"/>
  <c r="L2521" i="68" s="1"/>
  <c r="A2521" i="68"/>
  <c r="L2520" i="68"/>
  <c r="K2520" i="68"/>
  <c r="J2520" i="68"/>
  <c r="A2520" i="68"/>
  <c r="L2519" i="68"/>
  <c r="K2519" i="68"/>
  <c r="J2519" i="68"/>
  <c r="A2519" i="68"/>
  <c r="K2518" i="68"/>
  <c r="J2518" i="68"/>
  <c r="A2518" i="68"/>
  <c r="L2517" i="68"/>
  <c r="K2517" i="68"/>
  <c r="J2517" i="68"/>
  <c r="A2517" i="68"/>
  <c r="L2516" i="68"/>
  <c r="K2516" i="68"/>
  <c r="J2516" i="68"/>
  <c r="A2516" i="68"/>
  <c r="K2515" i="68"/>
  <c r="L2515" i="68" s="1"/>
  <c r="J2515" i="68"/>
  <c r="A2515" i="68"/>
  <c r="K2514" i="68"/>
  <c r="J2514" i="68"/>
  <c r="A2514" i="68"/>
  <c r="L2513" i="68"/>
  <c r="K2513" i="68"/>
  <c r="J2513" i="68"/>
  <c r="A2513" i="68"/>
  <c r="K2512" i="68"/>
  <c r="L2512" i="68" s="1"/>
  <c r="J2512" i="68"/>
  <c r="A2512" i="68"/>
  <c r="K2511" i="68"/>
  <c r="J2511" i="68"/>
  <c r="L2511" i="68" s="1"/>
  <c r="A2511" i="68"/>
  <c r="K2510" i="68"/>
  <c r="J2510" i="68"/>
  <c r="L2510" i="68" s="1"/>
  <c r="A2510" i="68"/>
  <c r="K2509" i="68"/>
  <c r="J2509" i="68"/>
  <c r="L2509" i="68" s="1"/>
  <c r="A2509" i="68"/>
  <c r="K2508" i="68"/>
  <c r="L2508" i="68" s="1"/>
  <c r="J2508" i="68"/>
  <c r="A2508" i="68"/>
  <c r="L2507" i="68"/>
  <c r="K2507" i="68"/>
  <c r="J2507" i="68"/>
  <c r="A2507" i="68"/>
  <c r="K2506" i="68"/>
  <c r="J2506" i="68"/>
  <c r="L2506" i="68" s="1"/>
  <c r="A2506" i="68"/>
  <c r="L2505" i="68"/>
  <c r="K2505" i="68"/>
  <c r="J2505" i="68"/>
  <c r="A2505" i="68"/>
  <c r="L2504" i="68"/>
  <c r="K2504" i="68"/>
  <c r="J2504" i="68"/>
  <c r="A2504" i="68"/>
  <c r="K2503" i="68"/>
  <c r="J2503" i="68"/>
  <c r="L2503" i="68" s="1"/>
  <c r="A2503" i="68"/>
  <c r="K2502" i="68"/>
  <c r="J2502" i="68"/>
  <c r="A2502" i="68"/>
  <c r="L2501" i="68"/>
  <c r="K2501" i="68"/>
  <c r="J2501" i="68"/>
  <c r="A2501" i="68"/>
  <c r="L2500" i="68"/>
  <c r="K2500" i="68"/>
  <c r="J2500" i="68"/>
  <c r="A2500" i="68"/>
  <c r="K2499" i="68"/>
  <c r="L2499" i="68" s="1"/>
  <c r="J2499" i="68"/>
  <c r="A2499" i="68"/>
  <c r="K2498" i="68"/>
  <c r="L2498" i="68" s="1"/>
  <c r="J2498" i="68"/>
  <c r="A2498" i="68"/>
  <c r="L2497" i="68"/>
  <c r="K2497" i="68"/>
  <c r="J2497" i="68"/>
  <c r="A2497" i="68"/>
  <c r="K2496" i="68"/>
  <c r="J2496" i="68"/>
  <c r="A2496" i="68"/>
  <c r="L2495" i="68"/>
  <c r="K2495" i="68"/>
  <c r="J2495" i="68"/>
  <c r="A2495" i="68"/>
  <c r="K2494" i="68"/>
  <c r="J2494" i="68"/>
  <c r="L2494" i="68" s="1"/>
  <c r="A2494" i="68"/>
  <c r="K2493" i="68"/>
  <c r="L2493" i="68" s="1"/>
  <c r="J2493" i="68"/>
  <c r="A2493" i="68"/>
  <c r="K2492" i="68"/>
  <c r="L2492" i="68" s="1"/>
  <c r="J2492" i="68"/>
  <c r="A2492" i="68"/>
  <c r="L2491" i="68"/>
  <c r="K2491" i="68"/>
  <c r="J2491" i="68"/>
  <c r="A2491" i="68"/>
  <c r="L2490" i="68"/>
  <c r="K2490" i="68"/>
  <c r="J2490" i="68"/>
  <c r="A2490" i="68"/>
  <c r="K2489" i="68"/>
  <c r="J2489" i="68"/>
  <c r="L2489" i="68" s="1"/>
  <c r="A2489" i="68"/>
  <c r="L2488" i="68"/>
  <c r="K2488" i="68"/>
  <c r="J2488" i="68"/>
  <c r="A2488" i="68"/>
  <c r="L2487" i="68"/>
  <c r="K2487" i="68"/>
  <c r="J2487" i="68"/>
  <c r="A2487" i="68"/>
  <c r="K2486" i="68"/>
  <c r="J2486" i="68"/>
  <c r="A2486" i="68"/>
  <c r="K2485" i="68"/>
  <c r="J2485" i="68"/>
  <c r="L2485" i="68" s="1"/>
  <c r="A2485" i="68"/>
  <c r="L2484" i="68"/>
  <c r="K2484" i="68"/>
  <c r="J2484" i="68"/>
  <c r="A2484" i="68"/>
  <c r="K2483" i="68"/>
  <c r="L2483" i="68" s="1"/>
  <c r="J2483" i="68"/>
  <c r="A2483" i="68"/>
  <c r="K2482" i="68"/>
  <c r="J2482" i="68"/>
  <c r="A2482" i="68"/>
  <c r="K2481" i="68"/>
  <c r="J2481" i="68"/>
  <c r="L2481" i="68" s="1"/>
  <c r="A2481" i="68"/>
  <c r="K2480" i="68"/>
  <c r="L2480" i="68" s="1"/>
  <c r="J2480" i="68"/>
  <c r="A2480" i="68"/>
  <c r="K2479" i="68"/>
  <c r="J2479" i="68"/>
  <c r="L2479" i="68" s="1"/>
  <c r="A2479" i="68"/>
  <c r="K2478" i="68"/>
  <c r="J2478" i="68"/>
  <c r="L2478" i="68" s="1"/>
  <c r="A2478" i="68"/>
  <c r="K2477" i="68"/>
  <c r="J2477" i="68"/>
  <c r="L2477" i="68" s="1"/>
  <c r="A2477" i="68"/>
  <c r="K2476" i="68"/>
  <c r="L2476" i="68" s="1"/>
  <c r="J2476" i="68"/>
  <c r="A2476" i="68"/>
  <c r="L2475" i="68"/>
  <c r="K2475" i="68"/>
  <c r="J2475" i="68"/>
  <c r="A2475" i="68"/>
  <c r="K2474" i="68"/>
  <c r="J2474" i="68"/>
  <c r="L2474" i="68" s="1"/>
  <c r="A2474" i="68"/>
  <c r="L2473" i="68"/>
  <c r="K2473" i="68"/>
  <c r="J2473" i="68"/>
  <c r="A2473" i="68"/>
  <c r="K2472" i="68"/>
  <c r="J2472" i="68"/>
  <c r="L2472" i="68" s="1"/>
  <c r="A2472" i="68"/>
  <c r="K2471" i="68"/>
  <c r="J2471" i="68"/>
  <c r="L2471" i="68" s="1"/>
  <c r="A2471" i="68"/>
  <c r="K2470" i="68"/>
  <c r="J2470" i="68"/>
  <c r="A2470" i="68"/>
  <c r="L2469" i="68"/>
  <c r="K2469" i="68"/>
  <c r="J2469" i="68"/>
  <c r="A2469" i="68"/>
  <c r="L2468" i="68"/>
  <c r="K2468" i="68"/>
  <c r="J2468" i="68"/>
  <c r="A2468" i="68"/>
  <c r="K2467" i="68"/>
  <c r="L2467" i="68" s="1"/>
  <c r="J2467" i="68"/>
  <c r="A2467" i="68"/>
  <c r="K2466" i="68"/>
  <c r="L2466" i="68" s="1"/>
  <c r="J2466" i="68"/>
  <c r="A2466" i="68"/>
  <c r="L2465" i="68"/>
  <c r="K2465" i="68"/>
  <c r="J2465" i="68"/>
  <c r="A2465" i="68"/>
  <c r="K2464" i="68"/>
  <c r="J2464" i="68"/>
  <c r="A2464" i="68"/>
  <c r="L2463" i="68"/>
  <c r="K2463" i="68"/>
  <c r="J2463" i="68"/>
  <c r="A2463" i="68"/>
  <c r="K2462" i="68"/>
  <c r="J2462" i="68"/>
  <c r="L2462" i="68" s="1"/>
  <c r="A2462" i="68"/>
  <c r="K2461" i="68"/>
  <c r="L2461" i="68" s="1"/>
  <c r="J2461" i="68"/>
  <c r="A2461" i="68"/>
  <c r="K2460" i="68"/>
  <c r="L2460" i="68" s="1"/>
  <c r="J2460" i="68"/>
  <c r="A2460" i="68"/>
  <c r="L2459" i="68"/>
  <c r="K2459" i="68"/>
  <c r="J2459" i="68"/>
  <c r="A2459" i="68"/>
  <c r="L2458" i="68"/>
  <c r="K2458" i="68"/>
  <c r="J2458" i="68"/>
  <c r="A2458" i="68"/>
  <c r="K2457" i="68"/>
  <c r="J2457" i="68"/>
  <c r="L2457" i="68" s="1"/>
  <c r="A2457" i="68"/>
  <c r="L2456" i="68"/>
  <c r="K2456" i="68"/>
  <c r="J2456" i="68"/>
  <c r="A2456" i="68"/>
  <c r="L2455" i="68"/>
  <c r="K2455" i="68"/>
  <c r="J2455" i="68"/>
  <c r="A2455" i="68"/>
  <c r="K2454" i="68"/>
  <c r="J2454" i="68"/>
  <c r="A2454" i="68"/>
  <c r="L2453" i="68"/>
  <c r="K2453" i="68"/>
  <c r="J2453" i="68"/>
  <c r="A2453" i="68"/>
  <c r="L2452" i="68"/>
  <c r="K2452" i="68"/>
  <c r="J2452" i="68"/>
  <c r="A2452" i="68"/>
  <c r="K2451" i="68"/>
  <c r="L2451" i="68" s="1"/>
  <c r="J2451" i="68"/>
  <c r="A2451" i="68"/>
  <c r="K2450" i="68"/>
  <c r="J2450" i="68"/>
  <c r="A2450" i="68"/>
  <c r="L2449" i="68"/>
  <c r="K2449" i="68"/>
  <c r="J2449" i="68"/>
  <c r="A2449" i="68"/>
  <c r="K2448" i="68"/>
  <c r="L2448" i="68" s="1"/>
  <c r="J2448" i="68"/>
  <c r="A2448" i="68"/>
  <c r="K2447" i="68"/>
  <c r="J2447" i="68"/>
  <c r="L2447" i="68" s="1"/>
  <c r="A2447" i="68"/>
  <c r="K2446" i="68"/>
  <c r="J2446" i="68"/>
  <c r="L2446" i="68" s="1"/>
  <c r="A2446" i="68"/>
  <c r="K2445" i="68"/>
  <c r="J2445" i="68"/>
  <c r="L2445" i="68" s="1"/>
  <c r="A2445" i="68"/>
  <c r="K2444" i="68"/>
  <c r="L2444" i="68" s="1"/>
  <c r="J2444" i="68"/>
  <c r="A2444" i="68"/>
  <c r="L2443" i="68"/>
  <c r="K2443" i="68"/>
  <c r="J2443" i="68"/>
  <c r="A2443" i="68"/>
  <c r="K2442" i="68"/>
  <c r="J2442" i="68"/>
  <c r="L2442" i="68" s="1"/>
  <c r="A2442" i="68"/>
  <c r="L2441" i="68"/>
  <c r="K2441" i="68"/>
  <c r="J2441" i="68"/>
  <c r="A2441" i="68"/>
  <c r="L2440" i="68"/>
  <c r="K2440" i="68"/>
  <c r="J2440" i="68"/>
  <c r="A2440" i="68"/>
  <c r="K2439" i="68"/>
  <c r="J2439" i="68"/>
  <c r="L2439" i="68" s="1"/>
  <c r="A2439" i="68"/>
  <c r="K2438" i="68"/>
  <c r="J2438" i="68"/>
  <c r="A2438" i="68"/>
  <c r="L2437" i="68"/>
  <c r="K2437" i="68"/>
  <c r="J2437" i="68"/>
  <c r="A2437" i="68"/>
  <c r="L2436" i="68"/>
  <c r="K2436" i="68"/>
  <c r="J2436" i="68"/>
  <c r="A2436" i="68"/>
  <c r="K2435" i="68"/>
  <c r="L2435" i="68" s="1"/>
  <c r="J2435" i="68"/>
  <c r="A2435" i="68"/>
  <c r="K2434" i="68"/>
  <c r="L2434" i="68" s="1"/>
  <c r="J2434" i="68"/>
  <c r="A2434" i="68"/>
  <c r="L2433" i="68"/>
  <c r="K2433" i="68"/>
  <c r="J2433" i="68"/>
  <c r="A2433" i="68"/>
  <c r="K2432" i="68"/>
  <c r="J2432" i="68"/>
  <c r="A2432" i="68"/>
  <c r="L2431" i="68"/>
  <c r="K2431" i="68"/>
  <c r="J2431" i="68"/>
  <c r="A2431" i="68"/>
  <c r="K2430" i="68"/>
  <c r="J2430" i="68"/>
  <c r="L2430" i="68" s="1"/>
  <c r="A2430" i="68"/>
  <c r="K2429" i="68"/>
  <c r="L2429" i="68" s="1"/>
  <c r="J2429" i="68"/>
  <c r="A2429" i="68"/>
  <c r="K2428" i="68"/>
  <c r="L2428" i="68" s="1"/>
  <c r="J2428" i="68"/>
  <c r="A2428" i="68"/>
  <c r="L2427" i="68"/>
  <c r="K2427" i="68"/>
  <c r="J2427" i="68"/>
  <c r="A2427" i="68"/>
  <c r="L2426" i="68"/>
  <c r="K2426" i="68"/>
  <c r="J2426" i="68"/>
  <c r="A2426" i="68"/>
  <c r="K2425" i="68"/>
  <c r="J2425" i="68"/>
  <c r="L2425" i="68" s="1"/>
  <c r="A2425" i="68"/>
  <c r="L2424" i="68"/>
  <c r="K2424" i="68"/>
  <c r="J2424" i="68"/>
  <c r="A2424" i="68"/>
  <c r="L2423" i="68"/>
  <c r="K2423" i="68"/>
  <c r="J2423" i="68"/>
  <c r="A2423" i="68"/>
  <c r="K2422" i="68"/>
  <c r="J2422" i="68"/>
  <c r="A2422" i="68"/>
  <c r="K2421" i="68"/>
  <c r="J2421" i="68"/>
  <c r="L2421" i="68" s="1"/>
  <c r="A2421" i="68"/>
  <c r="L2420" i="68"/>
  <c r="K2420" i="68"/>
  <c r="J2420" i="68"/>
  <c r="A2420" i="68"/>
  <c r="K2419" i="68"/>
  <c r="L2419" i="68" s="1"/>
  <c r="J2419" i="68"/>
  <c r="A2419" i="68"/>
  <c r="K2418" i="68"/>
  <c r="J2418" i="68"/>
  <c r="A2418" i="68"/>
  <c r="K2417" i="68"/>
  <c r="J2417" i="68"/>
  <c r="L2417" i="68" s="1"/>
  <c r="A2417" i="68"/>
  <c r="K2416" i="68"/>
  <c r="L2416" i="68" s="1"/>
  <c r="J2416" i="68"/>
  <c r="A2416" i="68"/>
  <c r="K2415" i="68"/>
  <c r="J2415" i="68"/>
  <c r="L2415" i="68" s="1"/>
  <c r="A2415" i="68"/>
  <c r="K2414" i="68"/>
  <c r="J2414" i="68"/>
  <c r="L2414" i="68" s="1"/>
  <c r="A2414" i="68"/>
  <c r="K2413" i="68"/>
  <c r="J2413" i="68"/>
  <c r="L2413" i="68" s="1"/>
  <c r="A2413" i="68"/>
  <c r="K2412" i="68"/>
  <c r="L2412" i="68" s="1"/>
  <c r="J2412" i="68"/>
  <c r="A2412" i="68"/>
  <c r="L2411" i="68"/>
  <c r="K2411" i="68"/>
  <c r="J2411" i="68"/>
  <c r="A2411" i="68"/>
  <c r="K2410" i="68"/>
  <c r="J2410" i="68"/>
  <c r="L2410" i="68" s="1"/>
  <c r="A2410" i="68"/>
  <c r="L2409" i="68"/>
  <c r="K2409" i="68"/>
  <c r="J2409" i="68"/>
  <c r="A2409" i="68"/>
  <c r="K2408" i="68"/>
  <c r="J2408" i="68"/>
  <c r="L2408" i="68" s="1"/>
  <c r="A2408" i="68"/>
  <c r="K2407" i="68"/>
  <c r="J2407" i="68"/>
  <c r="L2407" i="68" s="1"/>
  <c r="A2407" i="68"/>
  <c r="K2406" i="68"/>
  <c r="J2406" i="68"/>
  <c r="A2406" i="68"/>
  <c r="L2405" i="68"/>
  <c r="K2405" i="68"/>
  <c r="J2405" i="68"/>
  <c r="A2405" i="68"/>
  <c r="L2404" i="68"/>
  <c r="K2404" i="68"/>
  <c r="J2404" i="68"/>
  <c r="A2404" i="68"/>
  <c r="K2403" i="68"/>
  <c r="L2403" i="68" s="1"/>
  <c r="J2403" i="68"/>
  <c r="A2403" i="68"/>
  <c r="K2402" i="68"/>
  <c r="L2402" i="68" s="1"/>
  <c r="J2402" i="68"/>
  <c r="A2402" i="68"/>
  <c r="L2401" i="68"/>
  <c r="K2401" i="68"/>
  <c r="J2401" i="68"/>
  <c r="A2401" i="68"/>
  <c r="K2400" i="68"/>
  <c r="J2400" i="68"/>
  <c r="A2400" i="68"/>
  <c r="L2399" i="68"/>
  <c r="K2399" i="68"/>
  <c r="J2399" i="68"/>
  <c r="A2399" i="68"/>
  <c r="K2398" i="68"/>
  <c r="J2398" i="68"/>
  <c r="L2398" i="68" s="1"/>
  <c r="A2398" i="68"/>
  <c r="K2397" i="68"/>
  <c r="L2397" i="68" s="1"/>
  <c r="J2397" i="68"/>
  <c r="A2397" i="68"/>
  <c r="K2396" i="68"/>
  <c r="L2396" i="68" s="1"/>
  <c r="J2396" i="68"/>
  <c r="A2396" i="68"/>
  <c r="L2395" i="68"/>
  <c r="K2395" i="68"/>
  <c r="J2395" i="68"/>
  <c r="A2395" i="68"/>
  <c r="L2394" i="68"/>
  <c r="K2394" i="68"/>
  <c r="J2394" i="68"/>
  <c r="A2394" i="68"/>
  <c r="K2393" i="68"/>
  <c r="J2393" i="68"/>
  <c r="L2393" i="68" s="1"/>
  <c r="A2393" i="68"/>
  <c r="L2392" i="68"/>
  <c r="K2392" i="68"/>
  <c r="J2392" i="68"/>
  <c r="A2392" i="68"/>
  <c r="L2391" i="68"/>
  <c r="K2391" i="68"/>
  <c r="J2391" i="68"/>
  <c r="A2391" i="68"/>
  <c r="K2390" i="68"/>
  <c r="J2390" i="68"/>
  <c r="A2390" i="68"/>
  <c r="K2389" i="68"/>
  <c r="J2389" i="68"/>
  <c r="L2389" i="68" s="1"/>
  <c r="A2389" i="68"/>
  <c r="L2388" i="68"/>
  <c r="K2388" i="68"/>
  <c r="J2388" i="68"/>
  <c r="A2388" i="68"/>
  <c r="K2387" i="68"/>
  <c r="L2387" i="68" s="1"/>
  <c r="J2387" i="68"/>
  <c r="A2387" i="68"/>
  <c r="K2386" i="68"/>
  <c r="J2386" i="68"/>
  <c r="A2386" i="68"/>
  <c r="K2385" i="68"/>
  <c r="J2385" i="68"/>
  <c r="L2385" i="68" s="1"/>
  <c r="A2385" i="68"/>
  <c r="K2384" i="68"/>
  <c r="L2384" i="68" s="1"/>
  <c r="J2384" i="68"/>
  <c r="A2384" i="68"/>
  <c r="K2383" i="68"/>
  <c r="J2383" i="68"/>
  <c r="L2383" i="68" s="1"/>
  <c r="A2383" i="68"/>
  <c r="K2382" i="68"/>
  <c r="J2382" i="68"/>
  <c r="L2382" i="68" s="1"/>
  <c r="A2382" i="68"/>
  <c r="K2381" i="68"/>
  <c r="J2381" i="68"/>
  <c r="L2381" i="68" s="1"/>
  <c r="A2381" i="68"/>
  <c r="L2380" i="68"/>
  <c r="K2380" i="68"/>
  <c r="J2380" i="68"/>
  <c r="A2380" i="68"/>
  <c r="K2379" i="68"/>
  <c r="J2379" i="68"/>
  <c r="L2379" i="68" s="1"/>
  <c r="A2379" i="68"/>
  <c r="K2378" i="68"/>
  <c r="J2378" i="68"/>
  <c r="A2378" i="68"/>
  <c r="L2377" i="68"/>
  <c r="K2377" i="68"/>
  <c r="J2377" i="68"/>
  <c r="A2377" i="68"/>
  <c r="K2376" i="68"/>
  <c r="J2376" i="68"/>
  <c r="A2376" i="68"/>
  <c r="K2375" i="68"/>
  <c r="L2375" i="68" s="1"/>
  <c r="J2375" i="68"/>
  <c r="A2375" i="68"/>
  <c r="K2374" i="68"/>
  <c r="J2374" i="68"/>
  <c r="L2374" i="68" s="1"/>
  <c r="A2374" i="68"/>
  <c r="L2373" i="68"/>
  <c r="K2373" i="68"/>
  <c r="J2373" i="68"/>
  <c r="A2373" i="68"/>
  <c r="L2372" i="68"/>
  <c r="K2372" i="68"/>
  <c r="J2372" i="68"/>
  <c r="A2372" i="68"/>
  <c r="L2371" i="68"/>
  <c r="K2371" i="68"/>
  <c r="J2371" i="68"/>
  <c r="A2371" i="68"/>
  <c r="K2370" i="68"/>
  <c r="J2370" i="68"/>
  <c r="L2370" i="68" s="1"/>
  <c r="A2370" i="68"/>
  <c r="L2369" i="68"/>
  <c r="K2369" i="68"/>
  <c r="J2369" i="68"/>
  <c r="A2369" i="68"/>
  <c r="K2368" i="68"/>
  <c r="J2368" i="68"/>
  <c r="L2368" i="68" s="1"/>
  <c r="A2368" i="68"/>
  <c r="K2367" i="68"/>
  <c r="L2367" i="68" s="1"/>
  <c r="J2367" i="68"/>
  <c r="A2367" i="68"/>
  <c r="K2366" i="68"/>
  <c r="J2366" i="68"/>
  <c r="L2366" i="68" s="1"/>
  <c r="A2366" i="68"/>
  <c r="L2365" i="68"/>
  <c r="K2365" i="68"/>
  <c r="J2365" i="68"/>
  <c r="A2365" i="68"/>
  <c r="L2364" i="68"/>
  <c r="K2364" i="68"/>
  <c r="J2364" i="68"/>
  <c r="A2364" i="68"/>
  <c r="L2363" i="68"/>
  <c r="K2363" i="68"/>
  <c r="J2363" i="68"/>
  <c r="A2363" i="68"/>
  <c r="K2362" i="68"/>
  <c r="J2362" i="68"/>
  <c r="A2362" i="68"/>
  <c r="L2361" i="68"/>
  <c r="K2361" i="68"/>
  <c r="J2361" i="68"/>
  <c r="A2361" i="68"/>
  <c r="K2360" i="68"/>
  <c r="J2360" i="68"/>
  <c r="A2360" i="68"/>
  <c r="K2359" i="68"/>
  <c r="L2359" i="68" s="1"/>
  <c r="J2359" i="68"/>
  <c r="A2359" i="68"/>
  <c r="K2358" i="68"/>
  <c r="J2358" i="68"/>
  <c r="L2358" i="68" s="1"/>
  <c r="A2358" i="68"/>
  <c r="L2357" i="68"/>
  <c r="K2357" i="68"/>
  <c r="J2357" i="68"/>
  <c r="A2357" i="68"/>
  <c r="L2356" i="68"/>
  <c r="K2356" i="68"/>
  <c r="J2356" i="68"/>
  <c r="A2356" i="68"/>
  <c r="K2355" i="68"/>
  <c r="J2355" i="68"/>
  <c r="L2355" i="68" s="1"/>
  <c r="A2355" i="68"/>
  <c r="K2354" i="68"/>
  <c r="J2354" i="68"/>
  <c r="L2354" i="68" s="1"/>
  <c r="A2354" i="68"/>
  <c r="L2353" i="68"/>
  <c r="K2353" i="68"/>
  <c r="J2353" i="68"/>
  <c r="A2353" i="68"/>
  <c r="K2352" i="68"/>
  <c r="J2352" i="68"/>
  <c r="A2352" i="68"/>
  <c r="K2351" i="68"/>
  <c r="L2351" i="68" s="1"/>
  <c r="J2351" i="68"/>
  <c r="A2351" i="68"/>
  <c r="K2350" i="68"/>
  <c r="J2350" i="68"/>
  <c r="L2350" i="68" s="1"/>
  <c r="A2350" i="68"/>
  <c r="L2349" i="68"/>
  <c r="K2349" i="68"/>
  <c r="J2349" i="68"/>
  <c r="A2349" i="68"/>
  <c r="L2348" i="68"/>
  <c r="K2348" i="68"/>
  <c r="J2348" i="68"/>
  <c r="A2348" i="68"/>
  <c r="L2347" i="68"/>
  <c r="K2347" i="68"/>
  <c r="J2347" i="68"/>
  <c r="A2347" i="68"/>
  <c r="K2346" i="68"/>
  <c r="J2346" i="68"/>
  <c r="L2346" i="68" s="1"/>
  <c r="A2346" i="68"/>
  <c r="L2345" i="68"/>
  <c r="K2345" i="68"/>
  <c r="J2345" i="68"/>
  <c r="A2345" i="68"/>
  <c r="K2344" i="68"/>
  <c r="J2344" i="68"/>
  <c r="A2344" i="68"/>
  <c r="K2343" i="68"/>
  <c r="L2343" i="68" s="1"/>
  <c r="J2343" i="68"/>
  <c r="A2343" i="68"/>
  <c r="K2342" i="68"/>
  <c r="J2342" i="68"/>
  <c r="L2342" i="68" s="1"/>
  <c r="A2342" i="68"/>
  <c r="L2341" i="68"/>
  <c r="K2341" i="68"/>
  <c r="J2341" i="68"/>
  <c r="A2341" i="68"/>
  <c r="L2340" i="68"/>
  <c r="K2340" i="68"/>
  <c r="J2340" i="68"/>
  <c r="A2340" i="68"/>
  <c r="K2339" i="68"/>
  <c r="J2339" i="68"/>
  <c r="L2339" i="68" s="1"/>
  <c r="A2339" i="68"/>
  <c r="K2338" i="68"/>
  <c r="J2338" i="68"/>
  <c r="L2338" i="68" s="1"/>
  <c r="A2338" i="68"/>
  <c r="L2337" i="68"/>
  <c r="K2337" i="68"/>
  <c r="J2337" i="68"/>
  <c r="A2337" i="68"/>
  <c r="K2336" i="68"/>
  <c r="J2336" i="68"/>
  <c r="A2336" i="68"/>
  <c r="K2335" i="68"/>
  <c r="L2335" i="68" s="1"/>
  <c r="J2335" i="68"/>
  <c r="A2335" i="68"/>
  <c r="K2334" i="68"/>
  <c r="J2334" i="68"/>
  <c r="L2334" i="68" s="1"/>
  <c r="A2334" i="68"/>
  <c r="L2333" i="68"/>
  <c r="K2333" i="68"/>
  <c r="J2333" i="68"/>
  <c r="A2333" i="68"/>
  <c r="L2332" i="68"/>
  <c r="K2332" i="68"/>
  <c r="J2332" i="68"/>
  <c r="A2332" i="68"/>
  <c r="L2331" i="68"/>
  <c r="K2331" i="68"/>
  <c r="J2331" i="68"/>
  <c r="A2331" i="68"/>
  <c r="K2330" i="68"/>
  <c r="J2330" i="68"/>
  <c r="L2330" i="68" s="1"/>
  <c r="A2330" i="68"/>
  <c r="L2329" i="68"/>
  <c r="K2329" i="68"/>
  <c r="J2329" i="68"/>
  <c r="A2329" i="68"/>
  <c r="K2328" i="68"/>
  <c r="J2328" i="68"/>
  <c r="L2328" i="68" s="1"/>
  <c r="A2328" i="68"/>
  <c r="L2327" i="68"/>
  <c r="K2327" i="68"/>
  <c r="J2327" i="68"/>
  <c r="A2327" i="68"/>
  <c r="K2326" i="68"/>
  <c r="L2326" i="68" s="1"/>
  <c r="J2326" i="68"/>
  <c r="A2326" i="68"/>
  <c r="K2325" i="68"/>
  <c r="J2325" i="68"/>
  <c r="L2325" i="68" s="1"/>
  <c r="A2325" i="68"/>
  <c r="K2324" i="68"/>
  <c r="J2324" i="68"/>
  <c r="L2324" i="68" s="1"/>
  <c r="A2324" i="68"/>
  <c r="L2323" i="68"/>
  <c r="K2323" i="68"/>
  <c r="J2323" i="68"/>
  <c r="A2323" i="68"/>
  <c r="K2322" i="68"/>
  <c r="L2322" i="68" s="1"/>
  <c r="J2322" i="68"/>
  <c r="A2322" i="68"/>
  <c r="K2321" i="68"/>
  <c r="J2321" i="68"/>
  <c r="A2321" i="68"/>
  <c r="L2320" i="68"/>
  <c r="K2320" i="68"/>
  <c r="J2320" i="68"/>
  <c r="A2320" i="68"/>
  <c r="L2319" i="68"/>
  <c r="K2319" i="68"/>
  <c r="J2319" i="68"/>
  <c r="A2319" i="68"/>
  <c r="K2318" i="68"/>
  <c r="L2318" i="68" s="1"/>
  <c r="J2318" i="68"/>
  <c r="A2318" i="68"/>
  <c r="K2317" i="68"/>
  <c r="J2317" i="68"/>
  <c r="L2317" i="68" s="1"/>
  <c r="A2317" i="68"/>
  <c r="K2316" i="68"/>
  <c r="J2316" i="68"/>
  <c r="L2316" i="68" s="1"/>
  <c r="A2316" i="68"/>
  <c r="L2315" i="68"/>
  <c r="K2315" i="68"/>
  <c r="J2315" i="68"/>
  <c r="A2315" i="68"/>
  <c r="K2314" i="68"/>
  <c r="J2314" i="68"/>
  <c r="L2314" i="68" s="1"/>
  <c r="A2314" i="68"/>
  <c r="K2313" i="68"/>
  <c r="J2313" i="68"/>
  <c r="A2313" i="68"/>
  <c r="L2312" i="68"/>
  <c r="K2312" i="68"/>
  <c r="J2312" i="68"/>
  <c r="A2312" i="68"/>
  <c r="L2311" i="68"/>
  <c r="K2311" i="68"/>
  <c r="J2311" i="68"/>
  <c r="A2311" i="68"/>
  <c r="K2310" i="68"/>
  <c r="L2310" i="68" s="1"/>
  <c r="J2310" i="68"/>
  <c r="A2310" i="68"/>
  <c r="K2309" i="68"/>
  <c r="J2309" i="68"/>
  <c r="L2309" i="68" s="1"/>
  <c r="A2309" i="68"/>
  <c r="K2308" i="68"/>
  <c r="J2308" i="68"/>
  <c r="L2308" i="68" s="1"/>
  <c r="A2308" i="68"/>
  <c r="L2307" i="68"/>
  <c r="K2307" i="68"/>
  <c r="J2307" i="68"/>
  <c r="A2307" i="68"/>
  <c r="K2306" i="68"/>
  <c r="J2306" i="68"/>
  <c r="L2306" i="68" s="1"/>
  <c r="A2306" i="68"/>
  <c r="K2305" i="68"/>
  <c r="J2305" i="68"/>
  <c r="A2305" i="68"/>
  <c r="L2304" i="68"/>
  <c r="K2304" i="68"/>
  <c r="J2304" i="68"/>
  <c r="A2304" i="68"/>
  <c r="L2303" i="68"/>
  <c r="K2303" i="68"/>
  <c r="J2303" i="68"/>
  <c r="A2303" i="68"/>
  <c r="K2302" i="68"/>
  <c r="L2302" i="68" s="1"/>
  <c r="J2302" i="68"/>
  <c r="A2302" i="68"/>
  <c r="K2301" i="68"/>
  <c r="J2301" i="68"/>
  <c r="L2301" i="68" s="1"/>
  <c r="A2301" i="68"/>
  <c r="K2300" i="68"/>
  <c r="J2300" i="68"/>
  <c r="L2300" i="68" s="1"/>
  <c r="A2300" i="68"/>
  <c r="L2299" i="68"/>
  <c r="K2299" i="68"/>
  <c r="J2299" i="68"/>
  <c r="A2299" i="68"/>
  <c r="K2298" i="68"/>
  <c r="J2298" i="68"/>
  <c r="L2298" i="68" s="1"/>
  <c r="A2298" i="68"/>
  <c r="K2297" i="68"/>
  <c r="J2297" i="68"/>
  <c r="A2297" i="68"/>
  <c r="L2296" i="68"/>
  <c r="K2296" i="68"/>
  <c r="J2296" i="68"/>
  <c r="A2296" i="68"/>
  <c r="L2295" i="68"/>
  <c r="K2295" i="68"/>
  <c r="J2295" i="68"/>
  <c r="A2295" i="68"/>
  <c r="K2294" i="68"/>
  <c r="L2294" i="68" s="1"/>
  <c r="J2294" i="68"/>
  <c r="A2294" i="68"/>
  <c r="K2293" i="68"/>
  <c r="J2293" i="68"/>
  <c r="L2293" i="68" s="1"/>
  <c r="A2293" i="68"/>
  <c r="K2292" i="68"/>
  <c r="J2292" i="68"/>
  <c r="L2292" i="68" s="1"/>
  <c r="A2292" i="68"/>
  <c r="L2291" i="68"/>
  <c r="K2291" i="68"/>
  <c r="J2291" i="68"/>
  <c r="A2291" i="68"/>
  <c r="K2290" i="68"/>
  <c r="J2290" i="68"/>
  <c r="L2290" i="68" s="1"/>
  <c r="A2290" i="68"/>
  <c r="K2289" i="68"/>
  <c r="J2289" i="68"/>
  <c r="A2289" i="68"/>
  <c r="L2288" i="68"/>
  <c r="K2288" i="68"/>
  <c r="J2288" i="68"/>
  <c r="A2288" i="68"/>
  <c r="L2287" i="68"/>
  <c r="K2287" i="68"/>
  <c r="J2287" i="68"/>
  <c r="A2287" i="68"/>
  <c r="K2286" i="68"/>
  <c r="J2286" i="68"/>
  <c r="L2286" i="68" s="1"/>
  <c r="A2286" i="68"/>
  <c r="K2285" i="68"/>
  <c r="J2285" i="68"/>
  <c r="L2285" i="68" s="1"/>
  <c r="A2285" i="68"/>
  <c r="K2284" i="68"/>
  <c r="J2284" i="68"/>
  <c r="L2284" i="68" s="1"/>
  <c r="A2284" i="68"/>
  <c r="L2283" i="68"/>
  <c r="K2283" i="68"/>
  <c r="J2283" i="68"/>
  <c r="A2283" i="68"/>
  <c r="K2282" i="68"/>
  <c r="J2282" i="68"/>
  <c r="A2282" i="68"/>
  <c r="K2281" i="68"/>
  <c r="J2281" i="68"/>
  <c r="A2281" i="68"/>
  <c r="L2280" i="68"/>
  <c r="K2280" i="68"/>
  <c r="J2280" i="68"/>
  <c r="A2280" i="68"/>
  <c r="L2279" i="68"/>
  <c r="K2279" i="68"/>
  <c r="J2279" i="68"/>
  <c r="A2279" i="68"/>
  <c r="K2278" i="68"/>
  <c r="J2278" i="68"/>
  <c r="A2278" i="68"/>
  <c r="K2277" i="68"/>
  <c r="J2277" i="68"/>
  <c r="L2277" i="68" s="1"/>
  <c r="A2277" i="68"/>
  <c r="K2276" i="68"/>
  <c r="J2276" i="68"/>
  <c r="L2276" i="68" s="1"/>
  <c r="A2276" i="68"/>
  <c r="L2275" i="68"/>
  <c r="K2275" i="68"/>
  <c r="J2275" i="68"/>
  <c r="A2275" i="68"/>
  <c r="K2274" i="68"/>
  <c r="J2274" i="68"/>
  <c r="L2274" i="68" s="1"/>
  <c r="A2274" i="68"/>
  <c r="K2273" i="68"/>
  <c r="J2273" i="68"/>
  <c r="A2273" i="68"/>
  <c r="L2272" i="68"/>
  <c r="K2272" i="68"/>
  <c r="J2272" i="68"/>
  <c r="A2272" i="68"/>
  <c r="L2271" i="68"/>
  <c r="K2271" i="68"/>
  <c r="J2271" i="68"/>
  <c r="A2271" i="68"/>
  <c r="K2270" i="68"/>
  <c r="J2270" i="68"/>
  <c r="A2270" i="68"/>
  <c r="K2269" i="68"/>
  <c r="J2269" i="68"/>
  <c r="L2269" i="68" s="1"/>
  <c r="A2269" i="68"/>
  <c r="K2268" i="68"/>
  <c r="J2268" i="68"/>
  <c r="L2268" i="68" s="1"/>
  <c r="A2268" i="68"/>
  <c r="L2267" i="68"/>
  <c r="K2267" i="68"/>
  <c r="J2267" i="68"/>
  <c r="A2267" i="68"/>
  <c r="K2266" i="68"/>
  <c r="J2266" i="68"/>
  <c r="L2266" i="68" s="1"/>
  <c r="A2266" i="68"/>
  <c r="K2265" i="68"/>
  <c r="J2265" i="68"/>
  <c r="A2265" i="68"/>
  <c r="L2264" i="68"/>
  <c r="K2264" i="68"/>
  <c r="J2264" i="68"/>
  <c r="A2264" i="68"/>
  <c r="L2263" i="68"/>
  <c r="K2263" i="68"/>
  <c r="J2263" i="68"/>
  <c r="A2263" i="68"/>
  <c r="K2262" i="68"/>
  <c r="J2262" i="68"/>
  <c r="A2262" i="68"/>
  <c r="K2261" i="68"/>
  <c r="J2261" i="68"/>
  <c r="L2261" i="68" s="1"/>
  <c r="A2261" i="68"/>
  <c r="K2260" i="68"/>
  <c r="J2260" i="68"/>
  <c r="L2260" i="68" s="1"/>
  <c r="A2260" i="68"/>
  <c r="L2259" i="68"/>
  <c r="K2259" i="68"/>
  <c r="J2259" i="68"/>
  <c r="A2259" i="68"/>
  <c r="K2258" i="68"/>
  <c r="J2258" i="68"/>
  <c r="L2258" i="68" s="1"/>
  <c r="A2258" i="68"/>
  <c r="K2257" i="68"/>
  <c r="J2257" i="68"/>
  <c r="A2257" i="68"/>
  <c r="L2256" i="68"/>
  <c r="K2256" i="68"/>
  <c r="J2256" i="68"/>
  <c r="A2256" i="68"/>
  <c r="L2255" i="68"/>
  <c r="K2255" i="68"/>
  <c r="J2255" i="68"/>
  <c r="A2255" i="68"/>
  <c r="K2254" i="68"/>
  <c r="J2254" i="68"/>
  <c r="A2254" i="68"/>
  <c r="K2253" i="68"/>
  <c r="J2253" i="68"/>
  <c r="L2253" i="68" s="1"/>
  <c r="A2253" i="68"/>
  <c r="K2252" i="68"/>
  <c r="J2252" i="68"/>
  <c r="L2252" i="68" s="1"/>
  <c r="A2252" i="68"/>
  <c r="L2251" i="68"/>
  <c r="K2251" i="68"/>
  <c r="J2251" i="68"/>
  <c r="A2251" i="68"/>
  <c r="K2250" i="68"/>
  <c r="J2250" i="68"/>
  <c r="L2250" i="68" s="1"/>
  <c r="A2250" i="68"/>
  <c r="K2249" i="68"/>
  <c r="J2249" i="68"/>
  <c r="A2249" i="68"/>
  <c r="L2248" i="68"/>
  <c r="K2248" i="68"/>
  <c r="J2248" i="68"/>
  <c r="A2248" i="68"/>
  <c r="L2247" i="68"/>
  <c r="K2247" i="68"/>
  <c r="J2247" i="68"/>
  <c r="A2247" i="68"/>
  <c r="K2246" i="68"/>
  <c r="J2246" i="68"/>
  <c r="A2246" i="68"/>
  <c r="K2245" i="68"/>
  <c r="J2245" i="68"/>
  <c r="L2245" i="68" s="1"/>
  <c r="A2245" i="68"/>
  <c r="K2244" i="68"/>
  <c r="J2244" i="68"/>
  <c r="L2244" i="68" s="1"/>
  <c r="A2244" i="68"/>
  <c r="L2243" i="68"/>
  <c r="K2243" i="68"/>
  <c r="J2243" i="68"/>
  <c r="A2243" i="68"/>
  <c r="K2242" i="68"/>
  <c r="J2242" i="68"/>
  <c r="L2242" i="68" s="1"/>
  <c r="A2242" i="68"/>
  <c r="K2241" i="68"/>
  <c r="J2241" i="68"/>
  <c r="A2241" i="68"/>
  <c r="L2240" i="68"/>
  <c r="K2240" i="68"/>
  <c r="J2240" i="68"/>
  <c r="A2240" i="68"/>
  <c r="L2239" i="68"/>
  <c r="K2239" i="68"/>
  <c r="J2239" i="68"/>
  <c r="A2239" i="68"/>
  <c r="K2238" i="68"/>
  <c r="J2238" i="68"/>
  <c r="A2238" i="68"/>
  <c r="K2237" i="68"/>
  <c r="J2237" i="68"/>
  <c r="L2237" i="68" s="1"/>
  <c r="A2237" i="68"/>
  <c r="K2236" i="68"/>
  <c r="J2236" i="68"/>
  <c r="L2236" i="68" s="1"/>
  <c r="A2236" i="68"/>
  <c r="L2235" i="68"/>
  <c r="K2235" i="68"/>
  <c r="J2235" i="68"/>
  <c r="A2235" i="68"/>
  <c r="K2234" i="68"/>
  <c r="J2234" i="68"/>
  <c r="L2234" i="68" s="1"/>
  <c r="A2234" i="68"/>
  <c r="K2233" i="68"/>
  <c r="J2233" i="68"/>
  <c r="A2233" i="68"/>
  <c r="L2232" i="68"/>
  <c r="K2232" i="68"/>
  <c r="J2232" i="68"/>
  <c r="A2232" i="68"/>
  <c r="L2231" i="68"/>
  <c r="K2231" i="68"/>
  <c r="J2231" i="68"/>
  <c r="A2231" i="68"/>
  <c r="K2230" i="68"/>
  <c r="J2230" i="68"/>
  <c r="A2230" i="68"/>
  <c r="K2229" i="68"/>
  <c r="J2229" i="68"/>
  <c r="L2229" i="68" s="1"/>
  <c r="A2229" i="68"/>
  <c r="K2228" i="68"/>
  <c r="J2228" i="68"/>
  <c r="L2228" i="68" s="1"/>
  <c r="A2228" i="68"/>
  <c r="L2227" i="68"/>
  <c r="K2227" i="68"/>
  <c r="J2227" i="68"/>
  <c r="A2227" i="68"/>
  <c r="K2226" i="68"/>
  <c r="J2226" i="68"/>
  <c r="L2226" i="68" s="1"/>
  <c r="A2226" i="68"/>
  <c r="K2225" i="68"/>
  <c r="J2225" i="68"/>
  <c r="A2225" i="68"/>
  <c r="L2224" i="68"/>
  <c r="K2224" i="68"/>
  <c r="J2224" i="68"/>
  <c r="A2224" i="68"/>
  <c r="L2223" i="68"/>
  <c r="K2223" i="68"/>
  <c r="J2223" i="68"/>
  <c r="A2223" i="68"/>
  <c r="K2222" i="68"/>
  <c r="J2222" i="68"/>
  <c r="A2222" i="68"/>
  <c r="K2221" i="68"/>
  <c r="J2221" i="68"/>
  <c r="L2221" i="68" s="1"/>
  <c r="A2221" i="68"/>
  <c r="K2220" i="68"/>
  <c r="J2220" i="68"/>
  <c r="L2220" i="68" s="1"/>
  <c r="A2220" i="68"/>
  <c r="L2219" i="68"/>
  <c r="K2219" i="68"/>
  <c r="J2219" i="68"/>
  <c r="A2219" i="68"/>
  <c r="K2218" i="68"/>
  <c r="J2218" i="68"/>
  <c r="L2218" i="68" s="1"/>
  <c r="A2218" i="68"/>
  <c r="K2217" i="68"/>
  <c r="J2217" i="68"/>
  <c r="A2217" i="68"/>
  <c r="L2216" i="68"/>
  <c r="K2216" i="68"/>
  <c r="J2216" i="68"/>
  <c r="A2216" i="68"/>
  <c r="L2215" i="68"/>
  <c r="K2215" i="68"/>
  <c r="J2215" i="68"/>
  <c r="A2215" i="68"/>
  <c r="K2214" i="68"/>
  <c r="J2214" i="68"/>
  <c r="A2214" i="68"/>
  <c r="K2213" i="68"/>
  <c r="J2213" i="68"/>
  <c r="L2213" i="68" s="1"/>
  <c r="A2213" i="68"/>
  <c r="K2212" i="68"/>
  <c r="J2212" i="68"/>
  <c r="L2212" i="68" s="1"/>
  <c r="A2212" i="68"/>
  <c r="L2211" i="68"/>
  <c r="K2211" i="68"/>
  <c r="J2211" i="68"/>
  <c r="A2211" i="68"/>
  <c r="K2210" i="68"/>
  <c r="J2210" i="68"/>
  <c r="L2210" i="68" s="1"/>
  <c r="A2210" i="68"/>
  <c r="K2209" i="68"/>
  <c r="J2209" i="68"/>
  <c r="A2209" i="68"/>
  <c r="L2208" i="68"/>
  <c r="K2208" i="68"/>
  <c r="J2208" i="68"/>
  <c r="A2208" i="68"/>
  <c r="L2207" i="68"/>
  <c r="K2207" i="68"/>
  <c r="J2207" i="68"/>
  <c r="A2207" i="68"/>
  <c r="K2206" i="68"/>
  <c r="J2206" i="68"/>
  <c r="A2206" i="68"/>
  <c r="K2205" i="68"/>
  <c r="J2205" i="68"/>
  <c r="L2205" i="68" s="1"/>
  <c r="A2205" i="68"/>
  <c r="K2204" i="68"/>
  <c r="J2204" i="68"/>
  <c r="L2204" i="68" s="1"/>
  <c r="A2204" i="68"/>
  <c r="L2203" i="68"/>
  <c r="K2203" i="68"/>
  <c r="J2203" i="68"/>
  <c r="A2203" i="68"/>
  <c r="K2202" i="68"/>
  <c r="J2202" i="68"/>
  <c r="L2202" i="68" s="1"/>
  <c r="A2202" i="68"/>
  <c r="K2201" i="68"/>
  <c r="J2201" i="68"/>
  <c r="A2201" i="68"/>
  <c r="L2200" i="68"/>
  <c r="K2200" i="68"/>
  <c r="J2200" i="68"/>
  <c r="A2200" i="68"/>
  <c r="L2199" i="68"/>
  <c r="K2199" i="68"/>
  <c r="J2199" i="68"/>
  <c r="A2199" i="68"/>
  <c r="K2198" i="68"/>
  <c r="J2198" i="68"/>
  <c r="A2198" i="68"/>
  <c r="K2197" i="68"/>
  <c r="J2197" i="68"/>
  <c r="L2197" i="68" s="1"/>
  <c r="A2197" i="68"/>
  <c r="K2196" i="68"/>
  <c r="J2196" i="68"/>
  <c r="L2196" i="68" s="1"/>
  <c r="A2196" i="68"/>
  <c r="L2195" i="68"/>
  <c r="K2195" i="68"/>
  <c r="J2195" i="68"/>
  <c r="A2195" i="68"/>
  <c r="K2194" i="68"/>
  <c r="J2194" i="68"/>
  <c r="A2194" i="68"/>
  <c r="K2193" i="68"/>
  <c r="J2193" i="68"/>
  <c r="A2193" i="68"/>
  <c r="L2192" i="68"/>
  <c r="K2192" i="68"/>
  <c r="J2192" i="68"/>
  <c r="A2192" i="68"/>
  <c r="L2191" i="68"/>
  <c r="K2191" i="68"/>
  <c r="J2191" i="68"/>
  <c r="A2191" i="68"/>
  <c r="K2190" i="68"/>
  <c r="J2190" i="68"/>
  <c r="A2190" i="68"/>
  <c r="K2189" i="68"/>
  <c r="J2189" i="68"/>
  <c r="L2189" i="68" s="1"/>
  <c r="A2189" i="68"/>
  <c r="K2188" i="68"/>
  <c r="J2188" i="68"/>
  <c r="L2188" i="68" s="1"/>
  <c r="A2188" i="68"/>
  <c r="L2187" i="68"/>
  <c r="K2187" i="68"/>
  <c r="J2187" i="68"/>
  <c r="A2187" i="68"/>
  <c r="K2186" i="68"/>
  <c r="J2186" i="68"/>
  <c r="A2186" i="68"/>
  <c r="K2185" i="68"/>
  <c r="J2185" i="68"/>
  <c r="A2185" i="68"/>
  <c r="L2184" i="68"/>
  <c r="K2184" i="68"/>
  <c r="J2184" i="68"/>
  <c r="A2184" i="68"/>
  <c r="L2183" i="68"/>
  <c r="K2183" i="68"/>
  <c r="J2183" i="68"/>
  <c r="A2183" i="68"/>
  <c r="K2182" i="68"/>
  <c r="J2182" i="68"/>
  <c r="L2182" i="68" s="1"/>
  <c r="A2182" i="68"/>
  <c r="K2181" i="68"/>
  <c r="J2181" i="68"/>
  <c r="L2181" i="68" s="1"/>
  <c r="A2181" i="68"/>
  <c r="K2180" i="68"/>
  <c r="J2180" i="68"/>
  <c r="L2180" i="68" s="1"/>
  <c r="A2180" i="68"/>
  <c r="L2179" i="68"/>
  <c r="K2179" i="68"/>
  <c r="J2179" i="68"/>
  <c r="A2179" i="68"/>
  <c r="K2178" i="68"/>
  <c r="J2178" i="68"/>
  <c r="L2178" i="68" s="1"/>
  <c r="A2178" i="68"/>
  <c r="K2177" i="68"/>
  <c r="J2177" i="68"/>
  <c r="A2177" i="68"/>
  <c r="L2176" i="68"/>
  <c r="K2176" i="68"/>
  <c r="J2176" i="68"/>
  <c r="A2176" i="68"/>
  <c r="L2175" i="68"/>
  <c r="K2175" i="68"/>
  <c r="J2175" i="68"/>
  <c r="A2175" i="68"/>
  <c r="K2174" i="68"/>
  <c r="J2174" i="68"/>
  <c r="L2174" i="68" s="1"/>
  <c r="A2174" i="68"/>
  <c r="K2173" i="68"/>
  <c r="J2173" i="68"/>
  <c r="L2173" i="68" s="1"/>
  <c r="A2173" i="68"/>
  <c r="K2172" i="68"/>
  <c r="J2172" i="68"/>
  <c r="L2172" i="68" s="1"/>
  <c r="A2172" i="68"/>
  <c r="L2171" i="68"/>
  <c r="K2171" i="68"/>
  <c r="J2171" i="68"/>
  <c r="A2171" i="68"/>
  <c r="K2170" i="68"/>
  <c r="J2170" i="68"/>
  <c r="A2170" i="68"/>
  <c r="K2169" i="68"/>
  <c r="J2169" i="68"/>
  <c r="L2169" i="68" s="1"/>
  <c r="A2169" i="68"/>
  <c r="L2168" i="68"/>
  <c r="K2168" i="68"/>
  <c r="J2168" i="68"/>
  <c r="A2168" i="68"/>
  <c r="L2167" i="68"/>
  <c r="K2167" i="68"/>
  <c r="J2167" i="68"/>
  <c r="A2167" i="68"/>
  <c r="K2166" i="68"/>
  <c r="J2166" i="68"/>
  <c r="L2166" i="68" s="1"/>
  <c r="A2166" i="68"/>
  <c r="K2165" i="68"/>
  <c r="J2165" i="68"/>
  <c r="L2165" i="68" s="1"/>
  <c r="A2165" i="68"/>
  <c r="K2164" i="68"/>
  <c r="J2164" i="68"/>
  <c r="L2164" i="68" s="1"/>
  <c r="A2164" i="68"/>
  <c r="L2163" i="68"/>
  <c r="K2163" i="68"/>
  <c r="J2163" i="68"/>
  <c r="A2163" i="68"/>
  <c r="K2162" i="68"/>
  <c r="J2162" i="68"/>
  <c r="L2162" i="68" s="1"/>
  <c r="A2162" i="68"/>
  <c r="K2161" i="68"/>
  <c r="J2161" i="68"/>
  <c r="A2161" i="68"/>
  <c r="L2160" i="68"/>
  <c r="K2160" i="68"/>
  <c r="J2160" i="68"/>
  <c r="A2160" i="68"/>
  <c r="L2159" i="68"/>
  <c r="K2159" i="68"/>
  <c r="J2159" i="68"/>
  <c r="A2159" i="68"/>
  <c r="K2158" i="68"/>
  <c r="J2158" i="68"/>
  <c r="A2158" i="68"/>
  <c r="K2157" i="68"/>
  <c r="J2157" i="68"/>
  <c r="L2157" i="68" s="1"/>
  <c r="A2157" i="68"/>
  <c r="K2156" i="68"/>
  <c r="J2156" i="68"/>
  <c r="L2156" i="68" s="1"/>
  <c r="A2156" i="68"/>
  <c r="L2155" i="68"/>
  <c r="K2155" i="68"/>
  <c r="J2155" i="68"/>
  <c r="A2155" i="68"/>
  <c r="K2154" i="68"/>
  <c r="J2154" i="68"/>
  <c r="A2154" i="68"/>
  <c r="K2153" i="68"/>
  <c r="J2153" i="68"/>
  <c r="L2153" i="68" s="1"/>
  <c r="A2153" i="68"/>
  <c r="L2152" i="68"/>
  <c r="K2152" i="68"/>
  <c r="J2152" i="68"/>
  <c r="A2152" i="68"/>
  <c r="L2151" i="68"/>
  <c r="K2151" i="68"/>
  <c r="J2151" i="68"/>
  <c r="A2151" i="68"/>
  <c r="K2150" i="68"/>
  <c r="J2150" i="68"/>
  <c r="L2150" i="68" s="1"/>
  <c r="A2150" i="68"/>
  <c r="K2149" i="68"/>
  <c r="J2149" i="68"/>
  <c r="L2149" i="68" s="1"/>
  <c r="A2149" i="68"/>
  <c r="K2148" i="68"/>
  <c r="J2148" i="68"/>
  <c r="L2148" i="68" s="1"/>
  <c r="A2148" i="68"/>
  <c r="L2147" i="68"/>
  <c r="K2147" i="68"/>
  <c r="J2147" i="68"/>
  <c r="A2147" i="68"/>
  <c r="K2146" i="68"/>
  <c r="J2146" i="68"/>
  <c r="L2146" i="68" s="1"/>
  <c r="A2146" i="68"/>
  <c r="K2145" i="68"/>
  <c r="J2145" i="68"/>
  <c r="A2145" i="68"/>
  <c r="L2144" i="68"/>
  <c r="K2144" i="68"/>
  <c r="J2144" i="68"/>
  <c r="A2144" i="68"/>
  <c r="L2143" i="68"/>
  <c r="K2143" i="68"/>
  <c r="J2143" i="68"/>
  <c r="A2143" i="68"/>
  <c r="K2142" i="68"/>
  <c r="J2142" i="68"/>
  <c r="A2142" i="68"/>
  <c r="K2141" i="68"/>
  <c r="J2141" i="68"/>
  <c r="L2141" i="68" s="1"/>
  <c r="A2141" i="68"/>
  <c r="K2140" i="68"/>
  <c r="J2140" i="68"/>
  <c r="L2140" i="68" s="1"/>
  <c r="A2140" i="68"/>
  <c r="L2139" i="68"/>
  <c r="K2139" i="68"/>
  <c r="J2139" i="68"/>
  <c r="A2139" i="68"/>
  <c r="K2138" i="68"/>
  <c r="J2138" i="68"/>
  <c r="A2138" i="68"/>
  <c r="K2137" i="68"/>
  <c r="J2137" i="68"/>
  <c r="L2137" i="68" s="1"/>
  <c r="A2137" i="68"/>
  <c r="L2136" i="68"/>
  <c r="K2136" i="68"/>
  <c r="J2136" i="68"/>
  <c r="A2136" i="68"/>
  <c r="L2135" i="68"/>
  <c r="K2135" i="68"/>
  <c r="J2135" i="68"/>
  <c r="A2135" i="68"/>
  <c r="K2134" i="68"/>
  <c r="J2134" i="68"/>
  <c r="L2134" i="68" s="1"/>
  <c r="A2134" i="68"/>
  <c r="K2133" i="68"/>
  <c r="J2133" i="68"/>
  <c r="L2133" i="68" s="1"/>
  <c r="A2133" i="68"/>
  <c r="K2132" i="68"/>
  <c r="J2132" i="68"/>
  <c r="L2132" i="68" s="1"/>
  <c r="A2132" i="68"/>
  <c r="L2131" i="68"/>
  <c r="K2131" i="68"/>
  <c r="J2131" i="68"/>
  <c r="A2131" i="68"/>
  <c r="K2130" i="68"/>
  <c r="J2130" i="68"/>
  <c r="A2130" i="68"/>
  <c r="K2129" i="68"/>
  <c r="J2129" i="68"/>
  <c r="A2129" i="68"/>
  <c r="L2128" i="68"/>
  <c r="K2128" i="68"/>
  <c r="J2128" i="68"/>
  <c r="A2128" i="68"/>
  <c r="L2127" i="68"/>
  <c r="K2127" i="68"/>
  <c r="J2127" i="68"/>
  <c r="A2127" i="68"/>
  <c r="K2126" i="68"/>
  <c r="J2126" i="68"/>
  <c r="L2126" i="68" s="1"/>
  <c r="A2126" i="68"/>
  <c r="L2125" i="68"/>
  <c r="K2125" i="68"/>
  <c r="J2125" i="68"/>
  <c r="A2125" i="68"/>
  <c r="L2124" i="68"/>
  <c r="K2124" i="68"/>
  <c r="J2124" i="68"/>
  <c r="A2124" i="68"/>
  <c r="L2123" i="68"/>
  <c r="K2123" i="68"/>
  <c r="J2123" i="68"/>
  <c r="A2123" i="68"/>
  <c r="K2122" i="68"/>
  <c r="J2122" i="68"/>
  <c r="L2122" i="68" s="1"/>
  <c r="A2122" i="68"/>
  <c r="K2121" i="68"/>
  <c r="J2121" i="68"/>
  <c r="A2121" i="68"/>
  <c r="K2120" i="68"/>
  <c r="J2120" i="68"/>
  <c r="A2120" i="68"/>
  <c r="K2119" i="68"/>
  <c r="L2119" i="68" s="1"/>
  <c r="J2119" i="68"/>
  <c r="A2119" i="68"/>
  <c r="K2118" i="68"/>
  <c r="J2118" i="68"/>
  <c r="L2118" i="68" s="1"/>
  <c r="A2118" i="68"/>
  <c r="K2117" i="68"/>
  <c r="J2117" i="68"/>
  <c r="L2117" i="68" s="1"/>
  <c r="A2117" i="68"/>
  <c r="K2116" i="68"/>
  <c r="J2116" i="68"/>
  <c r="L2116" i="68" s="1"/>
  <c r="A2116" i="68"/>
  <c r="K2115" i="68"/>
  <c r="J2115" i="68"/>
  <c r="L2115" i="68" s="1"/>
  <c r="A2115" i="68"/>
  <c r="L2114" i="68"/>
  <c r="K2114" i="68"/>
  <c r="J2114" i="68"/>
  <c r="A2114" i="68"/>
  <c r="K2113" i="68"/>
  <c r="J2113" i="68"/>
  <c r="A2113" i="68"/>
  <c r="K2112" i="68"/>
  <c r="J2112" i="68"/>
  <c r="L2112" i="68" s="1"/>
  <c r="A2112" i="68"/>
  <c r="L2111" i="68"/>
  <c r="K2111" i="68"/>
  <c r="J2111" i="68"/>
  <c r="A2111" i="68"/>
  <c r="K2110" i="68"/>
  <c r="J2110" i="68"/>
  <c r="A2110" i="68"/>
  <c r="L2109" i="68"/>
  <c r="K2109" i="68"/>
  <c r="J2109" i="68"/>
  <c r="A2109" i="68"/>
  <c r="K2108" i="68"/>
  <c r="J2108" i="68"/>
  <c r="L2108" i="68" s="1"/>
  <c r="A2108" i="68"/>
  <c r="K2107" i="68"/>
  <c r="J2107" i="68"/>
  <c r="L2107" i="68" s="1"/>
  <c r="A2107" i="68"/>
  <c r="K2106" i="68"/>
  <c r="J2106" i="68"/>
  <c r="L2106" i="68" s="1"/>
  <c r="A2106" i="68"/>
  <c r="K2105" i="68"/>
  <c r="J2105" i="68"/>
  <c r="A2105" i="68"/>
  <c r="K2104" i="68"/>
  <c r="J2104" i="68"/>
  <c r="A2104" i="68"/>
  <c r="K2103" i="68"/>
  <c r="L2103" i="68" s="1"/>
  <c r="J2103" i="68"/>
  <c r="A2103" i="68"/>
  <c r="K2102" i="68"/>
  <c r="J2102" i="68"/>
  <c r="L2102" i="68" s="1"/>
  <c r="A2102" i="68"/>
  <c r="K2101" i="68"/>
  <c r="J2101" i="68"/>
  <c r="L2101" i="68" s="1"/>
  <c r="A2101" i="68"/>
  <c r="L2100" i="68"/>
  <c r="K2100" i="68"/>
  <c r="J2100" i="68"/>
  <c r="A2100" i="68"/>
  <c r="L2099" i="68"/>
  <c r="K2099" i="68"/>
  <c r="J2099" i="68"/>
  <c r="A2099" i="68"/>
  <c r="L2098" i="68"/>
  <c r="K2098" i="68"/>
  <c r="J2098" i="68"/>
  <c r="A2098" i="68"/>
  <c r="K2097" i="68"/>
  <c r="J2097" i="68"/>
  <c r="A2097" i="68"/>
  <c r="K2096" i="68"/>
  <c r="J2096" i="68"/>
  <c r="L2096" i="68" s="1"/>
  <c r="A2096" i="68"/>
  <c r="L2095" i="68"/>
  <c r="K2095" i="68"/>
  <c r="J2095" i="68"/>
  <c r="A2095" i="68"/>
  <c r="K2094" i="68"/>
  <c r="J2094" i="68"/>
  <c r="A2094" i="68"/>
  <c r="L2093" i="68"/>
  <c r="K2093" i="68"/>
  <c r="J2093" i="68"/>
  <c r="A2093" i="68"/>
  <c r="L2092" i="68"/>
  <c r="K2092" i="68"/>
  <c r="J2092" i="68"/>
  <c r="A2092" i="68"/>
  <c r="L2091" i="68"/>
  <c r="K2091" i="68"/>
  <c r="J2091" i="68"/>
  <c r="A2091" i="68"/>
  <c r="K2090" i="68"/>
  <c r="J2090" i="68"/>
  <c r="L2090" i="68" s="1"/>
  <c r="A2090" i="68"/>
  <c r="K2089" i="68"/>
  <c r="J2089" i="68"/>
  <c r="A2089" i="68"/>
  <c r="K2088" i="68"/>
  <c r="J2088" i="68"/>
  <c r="A2088" i="68"/>
  <c r="K2087" i="68"/>
  <c r="L2087" i="68" s="1"/>
  <c r="J2087" i="68"/>
  <c r="A2087" i="68"/>
  <c r="K2086" i="68"/>
  <c r="J2086" i="68"/>
  <c r="L2086" i="68" s="1"/>
  <c r="A2086" i="68"/>
  <c r="K2085" i="68"/>
  <c r="J2085" i="68"/>
  <c r="L2085" i="68" s="1"/>
  <c r="A2085" i="68"/>
  <c r="K2084" i="68"/>
  <c r="J2084" i="68"/>
  <c r="L2084" i="68" s="1"/>
  <c r="A2084" i="68"/>
  <c r="K2083" i="68"/>
  <c r="J2083" i="68"/>
  <c r="L2083" i="68" s="1"/>
  <c r="A2083" i="68"/>
  <c r="L2082" i="68"/>
  <c r="K2082" i="68"/>
  <c r="J2082" i="68"/>
  <c r="A2082" i="68"/>
  <c r="K2081" i="68"/>
  <c r="J2081" i="68"/>
  <c r="A2081" i="68"/>
  <c r="K2080" i="68"/>
  <c r="J2080" i="68"/>
  <c r="L2080" i="68" s="1"/>
  <c r="A2080" i="68"/>
  <c r="L2079" i="68"/>
  <c r="K2079" i="68"/>
  <c r="J2079" i="68"/>
  <c r="A2079" i="68"/>
  <c r="K2078" i="68"/>
  <c r="J2078" i="68"/>
  <c r="A2078" i="68"/>
  <c r="L2077" i="68"/>
  <c r="K2077" i="68"/>
  <c r="J2077" i="68"/>
  <c r="A2077" i="68"/>
  <c r="K2076" i="68"/>
  <c r="J2076" i="68"/>
  <c r="L2076" i="68" s="1"/>
  <c r="A2076" i="68"/>
  <c r="K2075" i="68"/>
  <c r="J2075" i="68"/>
  <c r="L2075" i="68" s="1"/>
  <c r="A2075" i="68"/>
  <c r="K2074" i="68"/>
  <c r="J2074" i="68"/>
  <c r="L2074" i="68" s="1"/>
  <c r="A2074" i="68"/>
  <c r="K2073" i="68"/>
  <c r="J2073" i="68"/>
  <c r="A2073" i="68"/>
  <c r="K2072" i="68"/>
  <c r="J2072" i="68"/>
  <c r="A2072" i="68"/>
  <c r="K2071" i="68"/>
  <c r="L2071" i="68" s="1"/>
  <c r="J2071" i="68"/>
  <c r="A2071" i="68"/>
  <c r="K2070" i="68"/>
  <c r="J2070" i="68"/>
  <c r="L2070" i="68" s="1"/>
  <c r="A2070" i="68"/>
  <c r="K2069" i="68"/>
  <c r="J2069" i="68"/>
  <c r="L2069" i="68" s="1"/>
  <c r="A2069" i="68"/>
  <c r="L2068" i="68"/>
  <c r="K2068" i="68"/>
  <c r="J2068" i="68"/>
  <c r="A2068" i="68"/>
  <c r="L2067" i="68"/>
  <c r="K2067" i="68"/>
  <c r="J2067" i="68"/>
  <c r="A2067" i="68"/>
  <c r="L2066" i="68"/>
  <c r="K2066" i="68"/>
  <c r="J2066" i="68"/>
  <c r="A2066" i="68"/>
  <c r="K2065" i="68"/>
  <c r="J2065" i="68"/>
  <c r="A2065" i="68"/>
  <c r="K2064" i="68"/>
  <c r="J2064" i="68"/>
  <c r="L2064" i="68" s="1"/>
  <c r="A2064" i="68"/>
  <c r="L2063" i="68"/>
  <c r="K2063" i="68"/>
  <c r="J2063" i="68"/>
  <c r="A2063" i="68"/>
  <c r="K2062" i="68"/>
  <c r="J2062" i="68"/>
  <c r="A2062" i="68"/>
  <c r="L2061" i="68"/>
  <c r="K2061" i="68"/>
  <c r="J2061" i="68"/>
  <c r="A2061" i="68"/>
  <c r="L2060" i="68"/>
  <c r="K2060" i="68"/>
  <c r="J2060" i="68"/>
  <c r="A2060" i="68"/>
  <c r="L2059" i="68"/>
  <c r="K2059" i="68"/>
  <c r="J2059" i="68"/>
  <c r="A2059" i="68"/>
  <c r="K2058" i="68"/>
  <c r="J2058" i="68"/>
  <c r="L2058" i="68" s="1"/>
  <c r="A2058" i="68"/>
  <c r="K2057" i="68"/>
  <c r="J2057" i="68"/>
  <c r="A2057" i="68"/>
  <c r="K2056" i="68"/>
  <c r="J2056" i="68"/>
  <c r="A2056" i="68"/>
  <c r="K2055" i="68"/>
  <c r="L2055" i="68" s="1"/>
  <c r="J2055" i="68"/>
  <c r="A2055" i="68"/>
  <c r="K2054" i="68"/>
  <c r="J2054" i="68"/>
  <c r="L2054" i="68" s="1"/>
  <c r="A2054" i="68"/>
  <c r="K2053" i="68"/>
  <c r="J2053" i="68"/>
  <c r="L2053" i="68" s="1"/>
  <c r="A2053" i="68"/>
  <c r="K2052" i="68"/>
  <c r="J2052" i="68"/>
  <c r="L2052" i="68" s="1"/>
  <c r="A2052" i="68"/>
  <c r="K2051" i="68"/>
  <c r="J2051" i="68"/>
  <c r="L2051" i="68" s="1"/>
  <c r="A2051" i="68"/>
  <c r="L2050" i="68"/>
  <c r="K2050" i="68"/>
  <c r="J2050" i="68"/>
  <c r="A2050" i="68"/>
  <c r="K2049" i="68"/>
  <c r="J2049" i="68"/>
  <c r="A2049" i="68"/>
  <c r="K2048" i="68"/>
  <c r="J2048" i="68"/>
  <c r="L2048" i="68" s="1"/>
  <c r="A2048" i="68"/>
  <c r="L2047" i="68"/>
  <c r="K2047" i="68"/>
  <c r="J2047" i="68"/>
  <c r="A2047" i="68"/>
  <c r="K2046" i="68"/>
  <c r="J2046" i="68"/>
  <c r="A2046" i="68"/>
  <c r="L2045" i="68"/>
  <c r="K2045" i="68"/>
  <c r="J2045" i="68"/>
  <c r="A2045" i="68"/>
  <c r="K2044" i="68"/>
  <c r="J2044" i="68"/>
  <c r="L2044" i="68" s="1"/>
  <c r="A2044" i="68"/>
  <c r="K2043" i="68"/>
  <c r="J2043" i="68"/>
  <c r="L2043" i="68" s="1"/>
  <c r="A2043" i="68"/>
  <c r="K2042" i="68"/>
  <c r="J2042" i="68"/>
  <c r="L2042" i="68" s="1"/>
  <c r="A2042" i="68"/>
  <c r="K2041" i="68"/>
  <c r="J2041" i="68"/>
  <c r="A2041" i="68"/>
  <c r="K2040" i="68"/>
  <c r="J2040" i="68"/>
  <c r="A2040" i="68"/>
  <c r="K2039" i="68"/>
  <c r="L2039" i="68" s="1"/>
  <c r="J2039" i="68"/>
  <c r="A2039" i="68"/>
  <c r="K2038" i="68"/>
  <c r="L2038" i="68" s="1"/>
  <c r="J2038" i="68"/>
  <c r="A2038" i="68"/>
  <c r="K2037" i="68"/>
  <c r="J2037" i="68"/>
  <c r="L2037" i="68" s="1"/>
  <c r="A2037" i="68"/>
  <c r="K2036" i="68"/>
  <c r="J2036" i="68"/>
  <c r="L2036" i="68" s="1"/>
  <c r="A2036" i="68"/>
  <c r="K2035" i="68"/>
  <c r="J2035" i="68"/>
  <c r="L2035" i="68" s="1"/>
  <c r="A2035" i="68"/>
  <c r="L2034" i="68"/>
  <c r="K2034" i="68"/>
  <c r="J2034" i="68"/>
  <c r="A2034" i="68"/>
  <c r="K2033" i="68"/>
  <c r="J2033" i="68"/>
  <c r="A2033" i="68"/>
  <c r="K2032" i="68"/>
  <c r="J2032" i="68"/>
  <c r="L2032" i="68" s="1"/>
  <c r="A2032" i="68"/>
  <c r="L2031" i="68"/>
  <c r="K2031" i="68"/>
  <c r="J2031" i="68"/>
  <c r="A2031" i="68"/>
  <c r="K2030" i="68"/>
  <c r="L2030" i="68" s="1"/>
  <c r="J2030" i="68"/>
  <c r="A2030" i="68"/>
  <c r="L2029" i="68"/>
  <c r="K2029" i="68"/>
  <c r="J2029" i="68"/>
  <c r="A2029" i="68"/>
  <c r="L2028" i="68"/>
  <c r="K2028" i="68"/>
  <c r="J2028" i="68"/>
  <c r="A2028" i="68"/>
  <c r="L2027" i="68"/>
  <c r="K2027" i="68"/>
  <c r="J2027" i="68"/>
  <c r="A2027" i="68"/>
  <c r="K2026" i="68"/>
  <c r="J2026" i="68"/>
  <c r="L2026" i="68" s="1"/>
  <c r="A2026" i="68"/>
  <c r="K2025" i="68"/>
  <c r="J2025" i="68"/>
  <c r="A2025" i="68"/>
  <c r="K2024" i="68"/>
  <c r="J2024" i="68"/>
  <c r="A2024" i="68"/>
  <c r="K2023" i="68"/>
  <c r="L2023" i="68" s="1"/>
  <c r="J2023" i="68"/>
  <c r="A2023" i="68"/>
  <c r="K2022" i="68"/>
  <c r="L2022" i="68" s="1"/>
  <c r="J2022" i="68"/>
  <c r="A2022" i="68"/>
  <c r="K2021" i="68"/>
  <c r="J2021" i="68"/>
  <c r="L2021" i="68" s="1"/>
  <c r="A2021" i="68"/>
  <c r="K2020" i="68"/>
  <c r="J2020" i="68"/>
  <c r="L2020" i="68" s="1"/>
  <c r="A2020" i="68"/>
  <c r="K2019" i="68"/>
  <c r="J2019" i="68"/>
  <c r="L2019" i="68" s="1"/>
  <c r="A2019" i="68"/>
  <c r="L2018" i="68"/>
  <c r="K2018" i="68"/>
  <c r="J2018" i="68"/>
  <c r="A2018" i="68"/>
  <c r="K2017" i="68"/>
  <c r="J2017" i="68"/>
  <c r="A2017" i="68"/>
  <c r="K2016" i="68"/>
  <c r="J2016" i="68"/>
  <c r="L2016" i="68" s="1"/>
  <c r="A2016" i="68"/>
  <c r="L2015" i="68"/>
  <c r="K2015" i="68"/>
  <c r="J2015" i="68"/>
  <c r="A2015" i="68"/>
  <c r="K2014" i="68"/>
  <c r="L2014" i="68" s="1"/>
  <c r="J2014" i="68"/>
  <c r="A2014" i="68"/>
  <c r="L2013" i="68"/>
  <c r="K2013" i="68"/>
  <c r="J2013" i="68"/>
  <c r="A2013" i="68"/>
  <c r="K2012" i="68"/>
  <c r="J2012" i="68"/>
  <c r="L2012" i="68" s="1"/>
  <c r="A2012" i="68"/>
  <c r="K2011" i="68"/>
  <c r="J2011" i="68"/>
  <c r="L2011" i="68" s="1"/>
  <c r="A2011" i="68"/>
  <c r="K2010" i="68"/>
  <c r="J2010" i="68"/>
  <c r="L2010" i="68" s="1"/>
  <c r="A2010" i="68"/>
  <c r="K2009" i="68"/>
  <c r="J2009" i="68"/>
  <c r="A2009" i="68"/>
  <c r="K2008" i="68"/>
  <c r="J2008" i="68"/>
  <c r="A2008" i="68"/>
  <c r="K2007" i="68"/>
  <c r="L2007" i="68" s="1"/>
  <c r="J2007" i="68"/>
  <c r="A2007" i="68"/>
  <c r="K2006" i="68"/>
  <c r="L2006" i="68" s="1"/>
  <c r="J2006" i="68"/>
  <c r="A2006" i="68"/>
  <c r="K2005" i="68"/>
  <c r="J2005" i="68"/>
  <c r="L2005" i="68" s="1"/>
  <c r="A2005" i="68"/>
  <c r="K2004" i="68"/>
  <c r="J2004" i="68"/>
  <c r="L2004" i="68" s="1"/>
  <c r="A2004" i="68"/>
  <c r="K2003" i="68"/>
  <c r="J2003" i="68"/>
  <c r="L2003" i="68" s="1"/>
  <c r="A2003" i="68"/>
  <c r="L2002" i="68"/>
  <c r="K2002" i="68"/>
  <c r="J2002" i="68"/>
  <c r="A2002" i="68"/>
  <c r="K2001" i="68"/>
  <c r="J2001" i="68"/>
  <c r="A2001" i="68"/>
  <c r="K2000" i="68"/>
  <c r="J2000" i="68"/>
  <c r="L2000" i="68" s="1"/>
  <c r="A2000" i="68"/>
  <c r="L1999" i="68"/>
  <c r="K1999" i="68"/>
  <c r="J1999" i="68"/>
  <c r="A1999" i="68"/>
  <c r="K1998" i="68"/>
  <c r="L1998" i="68" s="1"/>
  <c r="J1998" i="68"/>
  <c r="A1998" i="68"/>
  <c r="L1997" i="68"/>
  <c r="K1997" i="68"/>
  <c r="J1997" i="68"/>
  <c r="A1997" i="68"/>
  <c r="L1996" i="68"/>
  <c r="K1996" i="68"/>
  <c r="J1996" i="68"/>
  <c r="A1996" i="68"/>
  <c r="L1995" i="68"/>
  <c r="K1995" i="68"/>
  <c r="J1995" i="68"/>
  <c r="A1995" i="68"/>
  <c r="K1994" i="68"/>
  <c r="J1994" i="68"/>
  <c r="L1994" i="68" s="1"/>
  <c r="A1994" i="68"/>
  <c r="K1993" i="68"/>
  <c r="J1993" i="68"/>
  <c r="A1993" i="68"/>
  <c r="K1992" i="68"/>
  <c r="J1992" i="68"/>
  <c r="A1992" i="68"/>
  <c r="K1991" i="68"/>
  <c r="L1991" i="68" s="1"/>
  <c r="J1991" i="68"/>
  <c r="A1991" i="68"/>
  <c r="K1990" i="68"/>
  <c r="L1990" i="68" s="1"/>
  <c r="J1990" i="68"/>
  <c r="A1990" i="68"/>
  <c r="K1989" i="68"/>
  <c r="J1989" i="68"/>
  <c r="L1989" i="68" s="1"/>
  <c r="A1989" i="68"/>
  <c r="K1988" i="68"/>
  <c r="J1988" i="68"/>
  <c r="L1988" i="68" s="1"/>
  <c r="A1988" i="68"/>
  <c r="K1987" i="68"/>
  <c r="J1987" i="68"/>
  <c r="L1987" i="68" s="1"/>
  <c r="A1987" i="68"/>
  <c r="L1986" i="68"/>
  <c r="K1986" i="68"/>
  <c r="J1986" i="68"/>
  <c r="A1986" i="68"/>
  <c r="K1985" i="68"/>
  <c r="J1985" i="68"/>
  <c r="A1985" i="68"/>
  <c r="K1984" i="68"/>
  <c r="J1984" i="68"/>
  <c r="L1984" i="68" s="1"/>
  <c r="A1984" i="68"/>
  <c r="L1983" i="68"/>
  <c r="K1983" i="68"/>
  <c r="J1983" i="68"/>
  <c r="A1983" i="68"/>
  <c r="K1982" i="68"/>
  <c r="L1982" i="68" s="1"/>
  <c r="J1982" i="68"/>
  <c r="A1982" i="68"/>
  <c r="L1981" i="68"/>
  <c r="K1981" i="68"/>
  <c r="J1981" i="68"/>
  <c r="A1981" i="68"/>
  <c r="K1980" i="68"/>
  <c r="J1980" i="68"/>
  <c r="L1980" i="68" s="1"/>
  <c r="A1980" i="68"/>
  <c r="K1979" i="68"/>
  <c r="J1979" i="68"/>
  <c r="L1979" i="68" s="1"/>
  <c r="A1979" i="68"/>
  <c r="K1978" i="68"/>
  <c r="J1978" i="68"/>
  <c r="L1978" i="68" s="1"/>
  <c r="A1978" i="68"/>
  <c r="K1977" i="68"/>
  <c r="J1977" i="68"/>
  <c r="A1977" i="68"/>
  <c r="K1976" i="68"/>
  <c r="J1976" i="68"/>
  <c r="A1976" i="68"/>
  <c r="K1975" i="68"/>
  <c r="L1975" i="68" s="1"/>
  <c r="J1975" i="68"/>
  <c r="A1975" i="68"/>
  <c r="K1974" i="68"/>
  <c r="L1974" i="68" s="1"/>
  <c r="J1974" i="68"/>
  <c r="A1974" i="68"/>
  <c r="K1973" i="68"/>
  <c r="J1973" i="68"/>
  <c r="L1973" i="68" s="1"/>
  <c r="A1973" i="68"/>
  <c r="K1972" i="68"/>
  <c r="J1972" i="68"/>
  <c r="L1972" i="68" s="1"/>
  <c r="A1972" i="68"/>
  <c r="K1971" i="68"/>
  <c r="J1971" i="68"/>
  <c r="L1971" i="68" s="1"/>
  <c r="A1971" i="68"/>
  <c r="L1970" i="68"/>
  <c r="K1970" i="68"/>
  <c r="J1970" i="68"/>
  <c r="A1970" i="68"/>
  <c r="K1969" i="68"/>
  <c r="J1969" i="68"/>
  <c r="A1969" i="68"/>
  <c r="K1968" i="68"/>
  <c r="J1968" i="68"/>
  <c r="L1968" i="68" s="1"/>
  <c r="A1968" i="68"/>
  <c r="L1967" i="68"/>
  <c r="K1967" i="68"/>
  <c r="J1967" i="68"/>
  <c r="A1967" i="68"/>
  <c r="K1966" i="68"/>
  <c r="L1966" i="68" s="1"/>
  <c r="J1966" i="68"/>
  <c r="A1966" i="68"/>
  <c r="L1965" i="68"/>
  <c r="K1965" i="68"/>
  <c r="J1965" i="68"/>
  <c r="A1965" i="68"/>
  <c r="L1964" i="68"/>
  <c r="K1964" i="68"/>
  <c r="J1964" i="68"/>
  <c r="A1964" i="68"/>
  <c r="L1963" i="68"/>
  <c r="K1963" i="68"/>
  <c r="J1963" i="68"/>
  <c r="A1963" i="68"/>
  <c r="K1962" i="68"/>
  <c r="J1962" i="68"/>
  <c r="L1962" i="68" s="1"/>
  <c r="A1962" i="68"/>
  <c r="K1961" i="68"/>
  <c r="J1961" i="68"/>
  <c r="A1961" i="68"/>
  <c r="K1960" i="68"/>
  <c r="J1960" i="68"/>
  <c r="A1960" i="68"/>
  <c r="K1959" i="68"/>
  <c r="L1959" i="68" s="1"/>
  <c r="J1959" i="68"/>
  <c r="A1959" i="68"/>
  <c r="K1958" i="68"/>
  <c r="L1958" i="68" s="1"/>
  <c r="J1958" i="68"/>
  <c r="A1958" i="68"/>
  <c r="K1957" i="68"/>
  <c r="J1957" i="68"/>
  <c r="L1957" i="68" s="1"/>
  <c r="A1957" i="68"/>
  <c r="K1956" i="68"/>
  <c r="J1956" i="68"/>
  <c r="L1956" i="68" s="1"/>
  <c r="A1956" i="68"/>
  <c r="K1955" i="68"/>
  <c r="J1955" i="68"/>
  <c r="L1955" i="68" s="1"/>
  <c r="A1955" i="68"/>
  <c r="L1954" i="68"/>
  <c r="K1954" i="68"/>
  <c r="J1954" i="68"/>
  <c r="A1954" i="68"/>
  <c r="K1953" i="68"/>
  <c r="J1953" i="68"/>
  <c r="A1953" i="68"/>
  <c r="K1952" i="68"/>
  <c r="J1952" i="68"/>
  <c r="L1952" i="68" s="1"/>
  <c r="A1952" i="68"/>
  <c r="L1951" i="68"/>
  <c r="K1951" i="68"/>
  <c r="J1951" i="68"/>
  <c r="A1951" i="68"/>
  <c r="K1950" i="68"/>
  <c r="L1950" i="68" s="1"/>
  <c r="J1950" i="68"/>
  <c r="A1950" i="68"/>
  <c r="L1949" i="68"/>
  <c r="K1949" i="68"/>
  <c r="J1949" i="68"/>
  <c r="A1949" i="68"/>
  <c r="K1948" i="68"/>
  <c r="J1948" i="68"/>
  <c r="L1948" i="68" s="1"/>
  <c r="A1948" i="68"/>
  <c r="K1947" i="68"/>
  <c r="J1947" i="68"/>
  <c r="L1947" i="68" s="1"/>
  <c r="A1947" i="68"/>
  <c r="K1946" i="68"/>
  <c r="J1946" i="68"/>
  <c r="L1946" i="68" s="1"/>
  <c r="A1946" i="68"/>
  <c r="K1945" i="68"/>
  <c r="J1945" i="68"/>
  <c r="A1945" i="68"/>
  <c r="K1944" i="68"/>
  <c r="J1944" i="68"/>
  <c r="A1944" i="68"/>
  <c r="K1943" i="68"/>
  <c r="L1943" i="68" s="1"/>
  <c r="J1943" i="68"/>
  <c r="A1943" i="68"/>
  <c r="K1942" i="68"/>
  <c r="L1942" i="68" s="1"/>
  <c r="J1942" i="68"/>
  <c r="A1942" i="68"/>
  <c r="K1941" i="68"/>
  <c r="J1941" i="68"/>
  <c r="L1941" i="68" s="1"/>
  <c r="A1941" i="68"/>
  <c r="K1940" i="68"/>
  <c r="J1940" i="68"/>
  <c r="L1940" i="68" s="1"/>
  <c r="A1940" i="68"/>
  <c r="K1939" i="68"/>
  <c r="J1939" i="68"/>
  <c r="L1939" i="68" s="1"/>
  <c r="A1939" i="68"/>
  <c r="L1938" i="68"/>
  <c r="K1938" i="68"/>
  <c r="J1938" i="68"/>
  <c r="A1938" i="68"/>
  <c r="K1937" i="68"/>
  <c r="J1937" i="68"/>
  <c r="A1937" i="68"/>
  <c r="K1936" i="68"/>
  <c r="J1936" i="68"/>
  <c r="L1936" i="68" s="1"/>
  <c r="A1936" i="68"/>
  <c r="L1935" i="68"/>
  <c r="K1935" i="68"/>
  <c r="J1935" i="68"/>
  <c r="A1935" i="68"/>
  <c r="K1934" i="68"/>
  <c r="L1934" i="68" s="1"/>
  <c r="J1934" i="68"/>
  <c r="A1934" i="68"/>
  <c r="L1933" i="68"/>
  <c r="K1933" i="68"/>
  <c r="J1933" i="68"/>
  <c r="A1933" i="68"/>
  <c r="L1932" i="68"/>
  <c r="K1932" i="68"/>
  <c r="J1932" i="68"/>
  <c r="A1932" i="68"/>
  <c r="L1931" i="68"/>
  <c r="K1931" i="68"/>
  <c r="J1931" i="68"/>
  <c r="A1931" i="68"/>
  <c r="K1930" i="68"/>
  <c r="J1930" i="68"/>
  <c r="L1930" i="68" s="1"/>
  <c r="A1930" i="68"/>
  <c r="K1929" i="68"/>
  <c r="J1929" i="68"/>
  <c r="A1929" i="68"/>
  <c r="K1928" i="68"/>
  <c r="J1928" i="68"/>
  <c r="A1928" i="68"/>
  <c r="K1927" i="68"/>
  <c r="L1927" i="68" s="1"/>
  <c r="J1927" i="68"/>
  <c r="A1927" i="68"/>
  <c r="K1926" i="68"/>
  <c r="L1926" i="68" s="1"/>
  <c r="J1926" i="68"/>
  <c r="A1926" i="68"/>
  <c r="K1925" i="68"/>
  <c r="J1925" i="68"/>
  <c r="L1925" i="68" s="1"/>
  <c r="A1925" i="68"/>
  <c r="K1924" i="68"/>
  <c r="J1924" i="68"/>
  <c r="L1924" i="68" s="1"/>
  <c r="A1924" i="68"/>
  <c r="K1923" i="68"/>
  <c r="J1923" i="68"/>
  <c r="L1923" i="68" s="1"/>
  <c r="A1923" i="68"/>
  <c r="L1922" i="68"/>
  <c r="K1922" i="68"/>
  <c r="J1922" i="68"/>
  <c r="A1922" i="68"/>
  <c r="K1921" i="68"/>
  <c r="J1921" i="68"/>
  <c r="A1921" i="68"/>
  <c r="K1920" i="68"/>
  <c r="J1920" i="68"/>
  <c r="L1920" i="68" s="1"/>
  <c r="A1920" i="68"/>
  <c r="L1919" i="68"/>
  <c r="K1919" i="68"/>
  <c r="J1919" i="68"/>
  <c r="A1919" i="68"/>
  <c r="K1918" i="68"/>
  <c r="L1918" i="68" s="1"/>
  <c r="J1918" i="68"/>
  <c r="A1918" i="68"/>
  <c r="L1917" i="68"/>
  <c r="K1917" i="68"/>
  <c r="J1917" i="68"/>
  <c r="A1917" i="68"/>
  <c r="K1916" i="68"/>
  <c r="J1916" i="68"/>
  <c r="L1916" i="68" s="1"/>
  <c r="A1916" i="68"/>
  <c r="K1915" i="68"/>
  <c r="J1915" i="68"/>
  <c r="L1915" i="68" s="1"/>
  <c r="A1915" i="68"/>
  <c r="K1914" i="68"/>
  <c r="J1914" i="68"/>
  <c r="L1914" i="68" s="1"/>
  <c r="A1914" i="68"/>
  <c r="K1913" i="68"/>
  <c r="J1913" i="68"/>
  <c r="A1913" i="68"/>
  <c r="K1912" i="68"/>
  <c r="J1912" i="68"/>
  <c r="A1912" i="68"/>
  <c r="K1911" i="68"/>
  <c r="L1911" i="68" s="1"/>
  <c r="J1911" i="68"/>
  <c r="A1911" i="68"/>
  <c r="K1910" i="68"/>
  <c r="L1910" i="68" s="1"/>
  <c r="J1910" i="68"/>
  <c r="A1910" i="68"/>
  <c r="K1909" i="68"/>
  <c r="J1909" i="68"/>
  <c r="L1909" i="68" s="1"/>
  <c r="A1909" i="68"/>
  <c r="K1908" i="68"/>
  <c r="J1908" i="68"/>
  <c r="L1908" i="68" s="1"/>
  <c r="A1908" i="68"/>
  <c r="K1907" i="68"/>
  <c r="J1907" i="68"/>
  <c r="L1907" i="68" s="1"/>
  <c r="A1907" i="68"/>
  <c r="L1906" i="68"/>
  <c r="K1906" i="68"/>
  <c r="J1906" i="68"/>
  <c r="A1906" i="68"/>
  <c r="K1905" i="68"/>
  <c r="J1905" i="68"/>
  <c r="A1905" i="68"/>
  <c r="K1904" i="68"/>
  <c r="J1904" i="68"/>
  <c r="L1904" i="68" s="1"/>
  <c r="A1904" i="68"/>
  <c r="L1903" i="68"/>
  <c r="K1903" i="68"/>
  <c r="J1903" i="68"/>
  <c r="A1903" i="68"/>
  <c r="K1902" i="68"/>
  <c r="L1902" i="68" s="1"/>
  <c r="J1902" i="68"/>
  <c r="A1902" i="68"/>
  <c r="L1901" i="68"/>
  <c r="K1901" i="68"/>
  <c r="J1901" i="68"/>
  <c r="A1901" i="68"/>
  <c r="L1900" i="68"/>
  <c r="K1900" i="68"/>
  <c r="J1900" i="68"/>
  <c r="A1900" i="68"/>
  <c r="L1899" i="68"/>
  <c r="K1899" i="68"/>
  <c r="J1899" i="68"/>
  <c r="A1899" i="68"/>
  <c r="K1898" i="68"/>
  <c r="J1898" i="68"/>
  <c r="L1898" i="68" s="1"/>
  <c r="A1898" i="68"/>
  <c r="K1897" i="68"/>
  <c r="J1897" i="68"/>
  <c r="A1897" i="68"/>
  <c r="K1896" i="68"/>
  <c r="J1896" i="68"/>
  <c r="A1896" i="68"/>
  <c r="K1895" i="68"/>
  <c r="L1895" i="68" s="1"/>
  <c r="J1895" i="68"/>
  <c r="A1895" i="68"/>
  <c r="K1894" i="68"/>
  <c r="L1894" i="68" s="1"/>
  <c r="J1894" i="68"/>
  <c r="A1894" i="68"/>
  <c r="K1893" i="68"/>
  <c r="J1893" i="68"/>
  <c r="L1893" i="68" s="1"/>
  <c r="A1893" i="68"/>
  <c r="K1892" i="68"/>
  <c r="J1892" i="68"/>
  <c r="L1892" i="68" s="1"/>
  <c r="A1892" i="68"/>
  <c r="K1891" i="68"/>
  <c r="J1891" i="68"/>
  <c r="L1891" i="68" s="1"/>
  <c r="A1891" i="68"/>
  <c r="L1890" i="68"/>
  <c r="K1890" i="68"/>
  <c r="J1890" i="68"/>
  <c r="A1890" i="68"/>
  <c r="K1889" i="68"/>
  <c r="J1889" i="68"/>
  <c r="A1889" i="68"/>
  <c r="K1888" i="68"/>
  <c r="J1888" i="68"/>
  <c r="L1888" i="68" s="1"/>
  <c r="A1888" i="68"/>
  <c r="L1887" i="68"/>
  <c r="K1887" i="68"/>
  <c r="J1887" i="68"/>
  <c r="A1887" i="68"/>
  <c r="K1886" i="68"/>
  <c r="L1886" i="68" s="1"/>
  <c r="J1886" i="68"/>
  <c r="A1886" i="68"/>
  <c r="L1885" i="68"/>
  <c r="K1885" i="68"/>
  <c r="J1885" i="68"/>
  <c r="A1885" i="68"/>
  <c r="K1884" i="68"/>
  <c r="J1884" i="68"/>
  <c r="L1884" i="68" s="1"/>
  <c r="A1884" i="68"/>
  <c r="K1883" i="68"/>
  <c r="J1883" i="68"/>
  <c r="L1883" i="68" s="1"/>
  <c r="A1883" i="68"/>
  <c r="K1882" i="68"/>
  <c r="J1882" i="68"/>
  <c r="L1882" i="68" s="1"/>
  <c r="A1882" i="68"/>
  <c r="K1881" i="68"/>
  <c r="J1881" i="68"/>
  <c r="A1881" i="68"/>
  <c r="K1880" i="68"/>
  <c r="J1880" i="68"/>
  <c r="A1880" i="68"/>
  <c r="K1879" i="68"/>
  <c r="L1879" i="68" s="1"/>
  <c r="J1879" i="68"/>
  <c r="A1879" i="68"/>
  <c r="K1878" i="68"/>
  <c r="L1878" i="68" s="1"/>
  <c r="J1878" i="68"/>
  <c r="A1878" i="68"/>
  <c r="K1877" i="68"/>
  <c r="J1877" i="68"/>
  <c r="L1877" i="68" s="1"/>
  <c r="A1877" i="68"/>
  <c r="K1876" i="68"/>
  <c r="J1876" i="68"/>
  <c r="L1876" i="68" s="1"/>
  <c r="A1876" i="68"/>
  <c r="K1875" i="68"/>
  <c r="J1875" i="68"/>
  <c r="L1875" i="68" s="1"/>
  <c r="A1875" i="68"/>
  <c r="L1874" i="68"/>
  <c r="K1874" i="68"/>
  <c r="J1874" i="68"/>
  <c r="A1874" i="68"/>
  <c r="K1873" i="68"/>
  <c r="J1873" i="68"/>
  <c r="A1873" i="68"/>
  <c r="K1872" i="68"/>
  <c r="J1872" i="68"/>
  <c r="L1872" i="68" s="1"/>
  <c r="A1872" i="68"/>
  <c r="L1871" i="68"/>
  <c r="K1871" i="68"/>
  <c r="J1871" i="68"/>
  <c r="A1871" i="68"/>
  <c r="K1870" i="68"/>
  <c r="L1870" i="68" s="1"/>
  <c r="J1870" i="68"/>
  <c r="A1870" i="68"/>
  <c r="L1869" i="68"/>
  <c r="K1869" i="68"/>
  <c r="J1869" i="68"/>
  <c r="A1869" i="68"/>
  <c r="L1868" i="68"/>
  <c r="K1868" i="68"/>
  <c r="J1868" i="68"/>
  <c r="A1868" i="68"/>
  <c r="L1867" i="68"/>
  <c r="K1867" i="68"/>
  <c r="J1867" i="68"/>
  <c r="A1867" i="68"/>
  <c r="K1866" i="68"/>
  <c r="J1866" i="68"/>
  <c r="L1866" i="68" s="1"/>
  <c r="A1866" i="68"/>
  <c r="K1865" i="68"/>
  <c r="J1865" i="68"/>
  <c r="A1865" i="68"/>
  <c r="K1864" i="68"/>
  <c r="J1864" i="68"/>
  <c r="L1864" i="68" s="1"/>
  <c r="A1864" i="68"/>
  <c r="K1863" i="68"/>
  <c r="L1863" i="68" s="1"/>
  <c r="J1863" i="68"/>
  <c r="A1863" i="68"/>
  <c r="K1862" i="68"/>
  <c r="L1862" i="68" s="1"/>
  <c r="J1862" i="68"/>
  <c r="A1862" i="68"/>
  <c r="K1861" i="68"/>
  <c r="J1861" i="68"/>
  <c r="L1861" i="68" s="1"/>
  <c r="A1861" i="68"/>
  <c r="K1860" i="68"/>
  <c r="J1860" i="68"/>
  <c r="L1860" i="68" s="1"/>
  <c r="A1860" i="68"/>
  <c r="K1859" i="68"/>
  <c r="J1859" i="68"/>
  <c r="L1859" i="68" s="1"/>
  <c r="A1859" i="68"/>
  <c r="L1858" i="68"/>
  <c r="K1858" i="68"/>
  <c r="J1858" i="68"/>
  <c r="A1858" i="68"/>
  <c r="K1857" i="68"/>
  <c r="J1857" i="68"/>
  <c r="A1857" i="68"/>
  <c r="K1856" i="68"/>
  <c r="J1856" i="68"/>
  <c r="L1856" i="68" s="1"/>
  <c r="A1856" i="68"/>
  <c r="L1855" i="68"/>
  <c r="K1855" i="68"/>
  <c r="J1855" i="68"/>
  <c r="A1855" i="68"/>
  <c r="K1854" i="68"/>
  <c r="L1854" i="68" s="1"/>
  <c r="J1854" i="68"/>
  <c r="A1854" i="68"/>
  <c r="L1853" i="68"/>
  <c r="K1853" i="68"/>
  <c r="J1853" i="68"/>
  <c r="A1853" i="68"/>
  <c r="K1852" i="68"/>
  <c r="J1852" i="68"/>
  <c r="L1852" i="68" s="1"/>
  <c r="A1852" i="68"/>
  <c r="K1851" i="68"/>
  <c r="J1851" i="68"/>
  <c r="L1851" i="68" s="1"/>
  <c r="A1851" i="68"/>
  <c r="K1850" i="68"/>
  <c r="J1850" i="68"/>
  <c r="L1850" i="68" s="1"/>
  <c r="A1850" i="68"/>
  <c r="K1849" i="68"/>
  <c r="J1849" i="68"/>
  <c r="A1849" i="68"/>
  <c r="K1848" i="68"/>
  <c r="J1848" i="68"/>
  <c r="A1848" i="68"/>
  <c r="K1847" i="68"/>
  <c r="L1847" i="68" s="1"/>
  <c r="J1847" i="68"/>
  <c r="A1847" i="68"/>
  <c r="K1846" i="68"/>
  <c r="L1846" i="68" s="1"/>
  <c r="J1846" i="68"/>
  <c r="A1846" i="68"/>
  <c r="K1845" i="68"/>
  <c r="J1845" i="68"/>
  <c r="L1845" i="68" s="1"/>
  <c r="A1845" i="68"/>
  <c r="K1844" i="68"/>
  <c r="J1844" i="68"/>
  <c r="L1844" i="68" s="1"/>
  <c r="A1844" i="68"/>
  <c r="L1843" i="68"/>
  <c r="K1843" i="68"/>
  <c r="J1843" i="68"/>
  <c r="A1843" i="68"/>
  <c r="L1842" i="68"/>
  <c r="K1842" i="68"/>
  <c r="J1842" i="68"/>
  <c r="A1842" i="68"/>
  <c r="K1841" i="68"/>
  <c r="J1841" i="68"/>
  <c r="A1841" i="68"/>
  <c r="K1840" i="68"/>
  <c r="J1840" i="68"/>
  <c r="L1840" i="68" s="1"/>
  <c r="A1840" i="68"/>
  <c r="L1839" i="68"/>
  <c r="K1839" i="68"/>
  <c r="J1839" i="68"/>
  <c r="A1839" i="68"/>
  <c r="K1838" i="68"/>
  <c r="L1838" i="68" s="1"/>
  <c r="J1838" i="68"/>
  <c r="A1838" i="68"/>
  <c r="L1837" i="68"/>
  <c r="K1837" i="68"/>
  <c r="J1837" i="68"/>
  <c r="A1837" i="68"/>
  <c r="L1836" i="68"/>
  <c r="K1836" i="68"/>
  <c r="J1836" i="68"/>
  <c r="A1836" i="68"/>
  <c r="L1835" i="68"/>
  <c r="K1835" i="68"/>
  <c r="J1835" i="68"/>
  <c r="A1835" i="68"/>
  <c r="K1834" i="68"/>
  <c r="J1834" i="68"/>
  <c r="L1834" i="68" s="1"/>
  <c r="A1834" i="68"/>
  <c r="K1833" i="68"/>
  <c r="J1833" i="68"/>
  <c r="A1833" i="68"/>
  <c r="K1832" i="68"/>
  <c r="J1832" i="68"/>
  <c r="L1832" i="68" s="1"/>
  <c r="A1832" i="68"/>
  <c r="L1831" i="68"/>
  <c r="K1831" i="68"/>
  <c r="J1831" i="68"/>
  <c r="A1831" i="68"/>
  <c r="K1830" i="68"/>
  <c r="L1830" i="68" s="1"/>
  <c r="J1830" i="68"/>
  <c r="A1830" i="68"/>
  <c r="K1829" i="68"/>
  <c r="J1829" i="68"/>
  <c r="L1829" i="68" s="1"/>
  <c r="A1829" i="68"/>
  <c r="L1828" i="68"/>
  <c r="K1828" i="68"/>
  <c r="J1828" i="68"/>
  <c r="A1828" i="68"/>
  <c r="L1827" i="68"/>
  <c r="K1827" i="68"/>
  <c r="J1827" i="68"/>
  <c r="A1827" i="68"/>
  <c r="L1826" i="68"/>
  <c r="K1826" i="68"/>
  <c r="J1826" i="68"/>
  <c r="A1826" i="68"/>
  <c r="K1825" i="68"/>
  <c r="J1825" i="68"/>
  <c r="A1825" i="68"/>
  <c r="K1824" i="68"/>
  <c r="J1824" i="68"/>
  <c r="L1824" i="68" s="1"/>
  <c r="A1824" i="68"/>
  <c r="L1823" i="68"/>
  <c r="K1823" i="68"/>
  <c r="J1823" i="68"/>
  <c r="A1823" i="68"/>
  <c r="K1822" i="68"/>
  <c r="L1822" i="68" s="1"/>
  <c r="J1822" i="68"/>
  <c r="A1822" i="68"/>
  <c r="L1821" i="68"/>
  <c r="K1821" i="68"/>
  <c r="J1821" i="68"/>
  <c r="A1821" i="68"/>
  <c r="K1820" i="68"/>
  <c r="J1820" i="68"/>
  <c r="L1820" i="68" s="1"/>
  <c r="A1820" i="68"/>
  <c r="L1819" i="68"/>
  <c r="K1819" i="68"/>
  <c r="J1819" i="68"/>
  <c r="A1819" i="68"/>
  <c r="K1818" i="68"/>
  <c r="J1818" i="68"/>
  <c r="L1818" i="68" s="1"/>
  <c r="A1818" i="68"/>
  <c r="K1817" i="68"/>
  <c r="J1817" i="68"/>
  <c r="A1817" i="68"/>
  <c r="K1816" i="68"/>
  <c r="J1816" i="68"/>
  <c r="L1816" i="68" s="1"/>
  <c r="A1816" i="68"/>
  <c r="L1815" i="68"/>
  <c r="K1815" i="68"/>
  <c r="J1815" i="68"/>
  <c r="A1815" i="68"/>
  <c r="K1814" i="68"/>
  <c r="L1814" i="68" s="1"/>
  <c r="J1814" i="68"/>
  <c r="A1814" i="68"/>
  <c r="K1813" i="68"/>
  <c r="J1813" i="68"/>
  <c r="L1813" i="68" s="1"/>
  <c r="A1813" i="68"/>
  <c r="L1812" i="68"/>
  <c r="K1812" i="68"/>
  <c r="J1812" i="68"/>
  <c r="A1812" i="68"/>
  <c r="L1811" i="68"/>
  <c r="K1811" i="68"/>
  <c r="J1811" i="68"/>
  <c r="A1811" i="68"/>
  <c r="L1810" i="68"/>
  <c r="K1810" i="68"/>
  <c r="J1810" i="68"/>
  <c r="A1810" i="68"/>
  <c r="K1809" i="68"/>
  <c r="J1809" i="68"/>
  <c r="A1809" i="68"/>
  <c r="K1808" i="68"/>
  <c r="J1808" i="68"/>
  <c r="L1808" i="68" s="1"/>
  <c r="A1808" i="68"/>
  <c r="L1807" i="68"/>
  <c r="K1807" i="68"/>
  <c r="J1807" i="68"/>
  <c r="A1807" i="68"/>
  <c r="K1806" i="68"/>
  <c r="L1806" i="68" s="1"/>
  <c r="J1806" i="68"/>
  <c r="A1806" i="68"/>
  <c r="L1805" i="68"/>
  <c r="K1805" i="68"/>
  <c r="J1805" i="68"/>
  <c r="A1805" i="68"/>
  <c r="K1804" i="68"/>
  <c r="J1804" i="68"/>
  <c r="L1804" i="68" s="1"/>
  <c r="A1804" i="68"/>
  <c r="L1803" i="68"/>
  <c r="K1803" i="68"/>
  <c r="J1803" i="68"/>
  <c r="A1803" i="68"/>
  <c r="K1802" i="68"/>
  <c r="J1802" i="68"/>
  <c r="L1802" i="68" s="1"/>
  <c r="A1802" i="68"/>
  <c r="K1801" i="68"/>
  <c r="J1801" i="68"/>
  <c r="A1801" i="68"/>
  <c r="K1800" i="68"/>
  <c r="J1800" i="68"/>
  <c r="L1800" i="68" s="1"/>
  <c r="A1800" i="68"/>
  <c r="K1799" i="68"/>
  <c r="L1799" i="68" s="1"/>
  <c r="J1799" i="68"/>
  <c r="A1799" i="68"/>
  <c r="K1798" i="68"/>
  <c r="L1798" i="68" s="1"/>
  <c r="J1798" i="68"/>
  <c r="A1798" i="68"/>
  <c r="K1797" i="68"/>
  <c r="J1797" i="68"/>
  <c r="L1797" i="68" s="1"/>
  <c r="A1797" i="68"/>
  <c r="L1796" i="68"/>
  <c r="K1796" i="68"/>
  <c r="J1796" i="68"/>
  <c r="A1796" i="68"/>
  <c r="L1795" i="68"/>
  <c r="K1795" i="68"/>
  <c r="J1795" i="68"/>
  <c r="A1795" i="68"/>
  <c r="L1794" i="68"/>
  <c r="K1794" i="68"/>
  <c r="J1794" i="68"/>
  <c r="A1794" i="68"/>
  <c r="K1793" i="68"/>
  <c r="J1793" i="68"/>
  <c r="A1793" i="68"/>
  <c r="L1792" i="68"/>
  <c r="K1792" i="68"/>
  <c r="J1792" i="68"/>
  <c r="A1792" i="68"/>
  <c r="K1791" i="68"/>
  <c r="J1791" i="68"/>
  <c r="A1791" i="68"/>
  <c r="L1790" i="68"/>
  <c r="K1790" i="68"/>
  <c r="J1790" i="68"/>
  <c r="A1790" i="68"/>
  <c r="K1789" i="68"/>
  <c r="L1789" i="68" s="1"/>
  <c r="J1789" i="68"/>
  <c r="A1789" i="68"/>
  <c r="L1788" i="68"/>
  <c r="K1788" i="68"/>
  <c r="J1788" i="68"/>
  <c r="A1788" i="68"/>
  <c r="L1787" i="68"/>
  <c r="K1787" i="68"/>
  <c r="J1787" i="68"/>
  <c r="A1787" i="68"/>
  <c r="L1786" i="68"/>
  <c r="K1786" i="68"/>
  <c r="J1786" i="68"/>
  <c r="A1786" i="68"/>
  <c r="K1785" i="68"/>
  <c r="J1785" i="68"/>
  <c r="A1785" i="68"/>
  <c r="L1784" i="68"/>
  <c r="K1784" i="68"/>
  <c r="J1784" i="68"/>
  <c r="A1784" i="68"/>
  <c r="K1783" i="68"/>
  <c r="J1783" i="68"/>
  <c r="A1783" i="68"/>
  <c r="K1782" i="68"/>
  <c r="J1782" i="68"/>
  <c r="L1782" i="68" s="1"/>
  <c r="A1782" i="68"/>
  <c r="K1781" i="68"/>
  <c r="L1781" i="68" s="1"/>
  <c r="J1781" i="68"/>
  <c r="A1781" i="68"/>
  <c r="K1780" i="68"/>
  <c r="J1780" i="68"/>
  <c r="L1780" i="68" s="1"/>
  <c r="A1780" i="68"/>
  <c r="L1779" i="68"/>
  <c r="K1779" i="68"/>
  <c r="J1779" i="68"/>
  <c r="A1779" i="68"/>
  <c r="L1778" i="68"/>
  <c r="K1778" i="68"/>
  <c r="J1778" i="68"/>
  <c r="A1778" i="68"/>
  <c r="K1777" i="68"/>
  <c r="J1777" i="68"/>
  <c r="A1777" i="68"/>
  <c r="L1776" i="68"/>
  <c r="K1776" i="68"/>
  <c r="J1776" i="68"/>
  <c r="A1776" i="68"/>
  <c r="K1775" i="68"/>
  <c r="J1775" i="68"/>
  <c r="L1775" i="68" s="1"/>
  <c r="A1775" i="68"/>
  <c r="K1774" i="68"/>
  <c r="L1774" i="68" s="1"/>
  <c r="J1774" i="68"/>
  <c r="A1774" i="68"/>
  <c r="K1773" i="68"/>
  <c r="L1773" i="68" s="1"/>
  <c r="J1773" i="68"/>
  <c r="A1773" i="68"/>
  <c r="K1772" i="68"/>
  <c r="J1772" i="68"/>
  <c r="L1772" i="68" s="1"/>
  <c r="A1772" i="68"/>
  <c r="K1771" i="68"/>
  <c r="L1771" i="68" s="1"/>
  <c r="J1771" i="68"/>
  <c r="A1771" i="68"/>
  <c r="L1770" i="68"/>
  <c r="K1770" i="68"/>
  <c r="J1770" i="68"/>
  <c r="A1770" i="68"/>
  <c r="K1769" i="68"/>
  <c r="J1769" i="68"/>
  <c r="A1769" i="68"/>
  <c r="L1768" i="68"/>
  <c r="K1768" i="68"/>
  <c r="J1768" i="68"/>
  <c r="A1768" i="68"/>
  <c r="K1767" i="68"/>
  <c r="J1767" i="68"/>
  <c r="A1767" i="68"/>
  <c r="K1766" i="68"/>
  <c r="L1766" i="68" s="1"/>
  <c r="J1766" i="68"/>
  <c r="A1766" i="68"/>
  <c r="K1765" i="68"/>
  <c r="L1765" i="68" s="1"/>
  <c r="J1765" i="68"/>
  <c r="A1765" i="68"/>
  <c r="L1764" i="68"/>
  <c r="K1764" i="68"/>
  <c r="J1764" i="68"/>
  <c r="A1764" i="68"/>
  <c r="L1763" i="68"/>
  <c r="K1763" i="68"/>
  <c r="J1763" i="68"/>
  <c r="A1763" i="68"/>
  <c r="L1762" i="68"/>
  <c r="K1762" i="68"/>
  <c r="J1762" i="68"/>
  <c r="A1762" i="68"/>
  <c r="K1761" i="68"/>
  <c r="J1761" i="68"/>
  <c r="A1761" i="68"/>
  <c r="L1760" i="68"/>
  <c r="K1760" i="68"/>
  <c r="J1760" i="68"/>
  <c r="A1760" i="68"/>
  <c r="K1759" i="68"/>
  <c r="J1759" i="68"/>
  <c r="A1759" i="68"/>
  <c r="L1758" i="68"/>
  <c r="K1758" i="68"/>
  <c r="J1758" i="68"/>
  <c r="A1758" i="68"/>
  <c r="K1757" i="68"/>
  <c r="L1757" i="68" s="1"/>
  <c r="J1757" i="68"/>
  <c r="A1757" i="68"/>
  <c r="L1756" i="68"/>
  <c r="K1756" i="68"/>
  <c r="J1756" i="68"/>
  <c r="A1756" i="68"/>
  <c r="L1755" i="68"/>
  <c r="K1755" i="68"/>
  <c r="J1755" i="68"/>
  <c r="A1755" i="68"/>
  <c r="L1754" i="68"/>
  <c r="K1754" i="68"/>
  <c r="J1754" i="68"/>
  <c r="A1754" i="68"/>
  <c r="K1753" i="68"/>
  <c r="J1753" i="68"/>
  <c r="A1753" i="68"/>
  <c r="L1752" i="68"/>
  <c r="K1752" i="68"/>
  <c r="J1752" i="68"/>
  <c r="A1752" i="68"/>
  <c r="K1751" i="68"/>
  <c r="J1751" i="68"/>
  <c r="A1751" i="68"/>
  <c r="K1750" i="68"/>
  <c r="J1750" i="68"/>
  <c r="L1750" i="68" s="1"/>
  <c r="A1750" i="68"/>
  <c r="K1749" i="68"/>
  <c r="L1749" i="68" s="1"/>
  <c r="J1749" i="68"/>
  <c r="A1749" i="68"/>
  <c r="K1748" i="68"/>
  <c r="J1748" i="68"/>
  <c r="L1748" i="68" s="1"/>
  <c r="A1748" i="68"/>
  <c r="L1747" i="68"/>
  <c r="K1747" i="68"/>
  <c r="J1747" i="68"/>
  <c r="A1747" i="68"/>
  <c r="L1746" i="68"/>
  <c r="K1746" i="68"/>
  <c r="J1746" i="68"/>
  <c r="A1746" i="68"/>
  <c r="K1745" i="68"/>
  <c r="J1745" i="68"/>
  <c r="A1745" i="68"/>
  <c r="L1744" i="68"/>
  <c r="K1744" i="68"/>
  <c r="J1744" i="68"/>
  <c r="A1744" i="68"/>
  <c r="K1743" i="68"/>
  <c r="J1743" i="68"/>
  <c r="L1743" i="68" s="1"/>
  <c r="A1743" i="68"/>
  <c r="K1742" i="68"/>
  <c r="J1742" i="68"/>
  <c r="L1742" i="68" s="1"/>
  <c r="A1742" i="68"/>
  <c r="K1741" i="68"/>
  <c r="L1741" i="68" s="1"/>
  <c r="J1741" i="68"/>
  <c r="A1741" i="68"/>
  <c r="K1740" i="68"/>
  <c r="J1740" i="68"/>
  <c r="L1740" i="68" s="1"/>
  <c r="A1740" i="68"/>
  <c r="K1739" i="68"/>
  <c r="L1739" i="68" s="1"/>
  <c r="J1739" i="68"/>
  <c r="A1739" i="68"/>
  <c r="L1738" i="68"/>
  <c r="K1738" i="68"/>
  <c r="J1738" i="68"/>
  <c r="A1738" i="68"/>
  <c r="K1737" i="68"/>
  <c r="J1737" i="68"/>
  <c r="A1737" i="68"/>
  <c r="L1736" i="68"/>
  <c r="K1736" i="68"/>
  <c r="J1736" i="68"/>
  <c r="A1736" i="68"/>
  <c r="K1735" i="68"/>
  <c r="J1735" i="68"/>
  <c r="L1735" i="68" s="1"/>
  <c r="A1735" i="68"/>
  <c r="K1734" i="68"/>
  <c r="L1734" i="68" s="1"/>
  <c r="J1734" i="68"/>
  <c r="A1734" i="68"/>
  <c r="K1733" i="68"/>
  <c r="L1733" i="68" s="1"/>
  <c r="J1733" i="68"/>
  <c r="A1733" i="68"/>
  <c r="L1732" i="68"/>
  <c r="K1732" i="68"/>
  <c r="J1732" i="68"/>
  <c r="A1732" i="68"/>
  <c r="K1731" i="68"/>
  <c r="L1731" i="68" s="1"/>
  <c r="J1731" i="68"/>
  <c r="A1731" i="68"/>
  <c r="L1730" i="68"/>
  <c r="K1730" i="68"/>
  <c r="J1730" i="68"/>
  <c r="A1730" i="68"/>
  <c r="K1729" i="68"/>
  <c r="J1729" i="68"/>
  <c r="A1729" i="68"/>
  <c r="L1728" i="68"/>
  <c r="K1728" i="68"/>
  <c r="J1728" i="68"/>
  <c r="A1728" i="68"/>
  <c r="K1727" i="68"/>
  <c r="J1727" i="68"/>
  <c r="A1727" i="68"/>
  <c r="L1726" i="68"/>
  <c r="K1726" i="68"/>
  <c r="J1726" i="68"/>
  <c r="A1726" i="68"/>
  <c r="K1725" i="68"/>
  <c r="L1725" i="68" s="1"/>
  <c r="J1725" i="68"/>
  <c r="A1725" i="68"/>
  <c r="L1724" i="68"/>
  <c r="K1724" i="68"/>
  <c r="J1724" i="68"/>
  <c r="A1724" i="68"/>
  <c r="L1723" i="68"/>
  <c r="K1723" i="68"/>
  <c r="J1723" i="68"/>
  <c r="A1723" i="68"/>
  <c r="L1722" i="68"/>
  <c r="K1722" i="68"/>
  <c r="J1722" i="68"/>
  <c r="A1722" i="68"/>
  <c r="K1721" i="68"/>
  <c r="J1721" i="68"/>
  <c r="A1721" i="68"/>
  <c r="L1720" i="68"/>
  <c r="K1720" i="68"/>
  <c r="J1720" i="68"/>
  <c r="A1720" i="68"/>
  <c r="K1719" i="68"/>
  <c r="J1719" i="68"/>
  <c r="A1719" i="68"/>
  <c r="K1718" i="68"/>
  <c r="J1718" i="68"/>
  <c r="L1718" i="68" s="1"/>
  <c r="A1718" i="68"/>
  <c r="K1717" i="68"/>
  <c r="L1717" i="68" s="1"/>
  <c r="J1717" i="68"/>
  <c r="A1717" i="68"/>
  <c r="K1716" i="68"/>
  <c r="J1716" i="68"/>
  <c r="L1716" i="68" s="1"/>
  <c r="A1716" i="68"/>
  <c r="L1715" i="68"/>
  <c r="K1715" i="68"/>
  <c r="J1715" i="68"/>
  <c r="A1715" i="68"/>
  <c r="L1714" i="68"/>
  <c r="K1714" i="68"/>
  <c r="J1714" i="68"/>
  <c r="A1714" i="68"/>
  <c r="K1713" i="68"/>
  <c r="J1713" i="68"/>
  <c r="A1713" i="68"/>
  <c r="L1712" i="68"/>
  <c r="K1712" i="68"/>
  <c r="J1712" i="68"/>
  <c r="A1712" i="68"/>
  <c r="K1711" i="68"/>
  <c r="J1711" i="68"/>
  <c r="L1711" i="68" s="1"/>
  <c r="A1711" i="68"/>
  <c r="K1710" i="68"/>
  <c r="J1710" i="68"/>
  <c r="L1710" i="68" s="1"/>
  <c r="A1710" i="68"/>
  <c r="K1709" i="68"/>
  <c r="L1709" i="68" s="1"/>
  <c r="J1709" i="68"/>
  <c r="A1709" i="68"/>
  <c r="K1708" i="68"/>
  <c r="J1708" i="68"/>
  <c r="L1708" i="68" s="1"/>
  <c r="A1708" i="68"/>
  <c r="K1707" i="68"/>
  <c r="L1707" i="68" s="1"/>
  <c r="J1707" i="68"/>
  <c r="A1707" i="68"/>
  <c r="L1706" i="68"/>
  <c r="K1706" i="68"/>
  <c r="J1706" i="68"/>
  <c r="A1706" i="68"/>
  <c r="K1705" i="68"/>
  <c r="J1705" i="68"/>
  <c r="A1705" i="68"/>
  <c r="L1704" i="68"/>
  <c r="K1704" i="68"/>
  <c r="J1704" i="68"/>
  <c r="A1704" i="68"/>
  <c r="K1703" i="68"/>
  <c r="J1703" i="68"/>
  <c r="A1703" i="68"/>
  <c r="K1702" i="68"/>
  <c r="L1702" i="68" s="1"/>
  <c r="J1702" i="68"/>
  <c r="A1702" i="68"/>
  <c r="K1701" i="68"/>
  <c r="L1701" i="68" s="1"/>
  <c r="J1701" i="68"/>
  <c r="A1701" i="68"/>
  <c r="L1700" i="68"/>
  <c r="K1700" i="68"/>
  <c r="J1700" i="68"/>
  <c r="A1700" i="68"/>
  <c r="L1699" i="68"/>
  <c r="K1699" i="68"/>
  <c r="J1699" i="68"/>
  <c r="A1699" i="68"/>
  <c r="L1698" i="68"/>
  <c r="K1698" i="68"/>
  <c r="J1698" i="68"/>
  <c r="A1698" i="68"/>
  <c r="K1697" i="68"/>
  <c r="J1697" i="68"/>
  <c r="A1697" i="68"/>
  <c r="L1696" i="68"/>
  <c r="K1696" i="68"/>
  <c r="J1696" i="68"/>
  <c r="A1696" i="68"/>
  <c r="K1695" i="68"/>
  <c r="J1695" i="68"/>
  <c r="L1695" i="68" s="1"/>
  <c r="A1695" i="68"/>
  <c r="L1694" i="68"/>
  <c r="K1694" i="68"/>
  <c r="J1694" i="68"/>
  <c r="A1694" i="68"/>
  <c r="K1693" i="68"/>
  <c r="L1693" i="68" s="1"/>
  <c r="J1693" i="68"/>
  <c r="A1693" i="68"/>
  <c r="L1692" i="68"/>
  <c r="K1692" i="68"/>
  <c r="J1692" i="68"/>
  <c r="A1692" i="68"/>
  <c r="L1691" i="68"/>
  <c r="K1691" i="68"/>
  <c r="J1691" i="68"/>
  <c r="A1691" i="68"/>
  <c r="L1690" i="68"/>
  <c r="K1690" i="68"/>
  <c r="J1690" i="68"/>
  <c r="A1690" i="68"/>
  <c r="K1689" i="68"/>
  <c r="J1689" i="68"/>
  <c r="A1689" i="68"/>
  <c r="L1688" i="68"/>
  <c r="K1688" i="68"/>
  <c r="J1688" i="68"/>
  <c r="A1688" i="68"/>
  <c r="K1687" i="68"/>
  <c r="J1687" i="68"/>
  <c r="A1687" i="68"/>
  <c r="K1686" i="68"/>
  <c r="J1686" i="68"/>
  <c r="L1686" i="68" s="1"/>
  <c r="A1686" i="68"/>
  <c r="K1685" i="68"/>
  <c r="L1685" i="68" s="1"/>
  <c r="J1685" i="68"/>
  <c r="A1685" i="68"/>
  <c r="K1684" i="68"/>
  <c r="J1684" i="68"/>
  <c r="L1684" i="68" s="1"/>
  <c r="A1684" i="68"/>
  <c r="L1683" i="68"/>
  <c r="K1683" i="68"/>
  <c r="J1683" i="68"/>
  <c r="A1683" i="68"/>
  <c r="L1682" i="68"/>
  <c r="K1682" i="68"/>
  <c r="J1682" i="68"/>
  <c r="A1682" i="68"/>
  <c r="K1681" i="68"/>
  <c r="J1681" i="68"/>
  <c r="A1681" i="68"/>
  <c r="L1680" i="68"/>
  <c r="K1680" i="68"/>
  <c r="J1680" i="68"/>
  <c r="A1680" i="68"/>
  <c r="K1679" i="68"/>
  <c r="J1679" i="68"/>
  <c r="L1679" i="68" s="1"/>
  <c r="A1679" i="68"/>
  <c r="K1678" i="68"/>
  <c r="J1678" i="68"/>
  <c r="L1678" i="68" s="1"/>
  <c r="A1678" i="68"/>
  <c r="K1677" i="68"/>
  <c r="L1677" i="68" s="1"/>
  <c r="J1677" i="68"/>
  <c r="A1677" i="68"/>
  <c r="K1676" i="68"/>
  <c r="J1676" i="68"/>
  <c r="L1676" i="68" s="1"/>
  <c r="A1676" i="68"/>
  <c r="K1675" i="68"/>
  <c r="L1675" i="68" s="1"/>
  <c r="J1675" i="68"/>
  <c r="A1675" i="68"/>
  <c r="L1674" i="68"/>
  <c r="K1674" i="68"/>
  <c r="J1674" i="68"/>
  <c r="A1674" i="68"/>
  <c r="K1673" i="68"/>
  <c r="J1673" i="68"/>
  <c r="A1673" i="68"/>
  <c r="L1672" i="68"/>
  <c r="K1672" i="68"/>
  <c r="J1672" i="68"/>
  <c r="A1672" i="68"/>
  <c r="K1671" i="68"/>
  <c r="J1671" i="68"/>
  <c r="L1671" i="68" s="1"/>
  <c r="A1671" i="68"/>
  <c r="K1670" i="68"/>
  <c r="L1670" i="68" s="1"/>
  <c r="J1670" i="68"/>
  <c r="A1670" i="68"/>
  <c r="K1669" i="68"/>
  <c r="L1669" i="68" s="1"/>
  <c r="J1669" i="68"/>
  <c r="A1669" i="68"/>
  <c r="L1668" i="68"/>
  <c r="K1668" i="68"/>
  <c r="J1668" i="68"/>
  <c r="A1668" i="68"/>
  <c r="K1667" i="68"/>
  <c r="L1667" i="68" s="1"/>
  <c r="J1667" i="68"/>
  <c r="A1667" i="68"/>
  <c r="L1666" i="68"/>
  <c r="K1666" i="68"/>
  <c r="J1666" i="68"/>
  <c r="A1666" i="68"/>
  <c r="K1665" i="68"/>
  <c r="J1665" i="68"/>
  <c r="A1665" i="68"/>
  <c r="L1664" i="68"/>
  <c r="K1664" i="68"/>
  <c r="J1664" i="68"/>
  <c r="A1664" i="68"/>
  <c r="K1663" i="68"/>
  <c r="J1663" i="68"/>
  <c r="L1663" i="68" s="1"/>
  <c r="A1663" i="68"/>
  <c r="L1662" i="68"/>
  <c r="K1662" i="68"/>
  <c r="J1662" i="68"/>
  <c r="A1662" i="68"/>
  <c r="K1661" i="68"/>
  <c r="L1661" i="68" s="1"/>
  <c r="J1661" i="68"/>
  <c r="A1661" i="68"/>
  <c r="L1660" i="68"/>
  <c r="K1660" i="68"/>
  <c r="J1660" i="68"/>
  <c r="A1660" i="68"/>
  <c r="L1659" i="68"/>
  <c r="K1659" i="68"/>
  <c r="J1659" i="68"/>
  <c r="A1659" i="68"/>
  <c r="L1658" i="68"/>
  <c r="K1658" i="68"/>
  <c r="J1658" i="68"/>
  <c r="A1658" i="68"/>
  <c r="K1657" i="68"/>
  <c r="J1657" i="68"/>
  <c r="A1657" i="68"/>
  <c r="L1656" i="68"/>
  <c r="K1656" i="68"/>
  <c r="J1656" i="68"/>
  <c r="A1656" i="68"/>
  <c r="K1655" i="68"/>
  <c r="J1655" i="68"/>
  <c r="A1655" i="68"/>
  <c r="K1654" i="68"/>
  <c r="J1654" i="68"/>
  <c r="L1654" i="68" s="1"/>
  <c r="A1654" i="68"/>
  <c r="K1653" i="68"/>
  <c r="L1653" i="68" s="1"/>
  <c r="J1653" i="68"/>
  <c r="A1653" i="68"/>
  <c r="K1652" i="68"/>
  <c r="J1652" i="68"/>
  <c r="L1652" i="68" s="1"/>
  <c r="A1652" i="68"/>
  <c r="L1651" i="68"/>
  <c r="K1651" i="68"/>
  <c r="J1651" i="68"/>
  <c r="A1651" i="68"/>
  <c r="L1650" i="68"/>
  <c r="K1650" i="68"/>
  <c r="J1650" i="68"/>
  <c r="A1650" i="68"/>
  <c r="K1649" i="68"/>
  <c r="J1649" i="68"/>
  <c r="A1649" i="68"/>
  <c r="L1648" i="68"/>
  <c r="K1648" i="68"/>
  <c r="J1648" i="68"/>
  <c r="A1648" i="68"/>
  <c r="K1647" i="68"/>
  <c r="J1647" i="68"/>
  <c r="L1647" i="68" s="1"/>
  <c r="A1647" i="68"/>
  <c r="K1646" i="68"/>
  <c r="J1646" i="68"/>
  <c r="L1646" i="68" s="1"/>
  <c r="A1646" i="68"/>
  <c r="K1645" i="68"/>
  <c r="L1645" i="68" s="1"/>
  <c r="J1645" i="68"/>
  <c r="A1645" i="68"/>
  <c r="K1644" i="68"/>
  <c r="J1644" i="68"/>
  <c r="L1644" i="68" s="1"/>
  <c r="A1644" i="68"/>
  <c r="K1643" i="68"/>
  <c r="L1643" i="68" s="1"/>
  <c r="J1643" i="68"/>
  <c r="A1643" i="68"/>
  <c r="L1642" i="68"/>
  <c r="K1642" i="68"/>
  <c r="J1642" i="68"/>
  <c r="A1642" i="68"/>
  <c r="K1641" i="68"/>
  <c r="J1641" i="68"/>
  <c r="A1641" i="68"/>
  <c r="L1640" i="68"/>
  <c r="K1640" i="68"/>
  <c r="J1640" i="68"/>
  <c r="A1640" i="68"/>
  <c r="K1639" i="68"/>
  <c r="J1639" i="68"/>
  <c r="A1639" i="68"/>
  <c r="K1638" i="68"/>
  <c r="L1638" i="68" s="1"/>
  <c r="J1638" i="68"/>
  <c r="A1638" i="68"/>
  <c r="K1637" i="68"/>
  <c r="L1637" i="68" s="1"/>
  <c r="J1637" i="68"/>
  <c r="A1637" i="68"/>
  <c r="L1636" i="68"/>
  <c r="K1636" i="68"/>
  <c r="J1636" i="68"/>
  <c r="A1636" i="68"/>
  <c r="L1635" i="68"/>
  <c r="K1635" i="68"/>
  <c r="J1635" i="68"/>
  <c r="A1635" i="68"/>
  <c r="L1634" i="68"/>
  <c r="K1634" i="68"/>
  <c r="J1634" i="68"/>
  <c r="A1634" i="68"/>
  <c r="K1633" i="68"/>
  <c r="J1633" i="68"/>
  <c r="A1633" i="68"/>
  <c r="L1632" i="68"/>
  <c r="K1632" i="68"/>
  <c r="J1632" i="68"/>
  <c r="A1632" i="68"/>
  <c r="K1631" i="68"/>
  <c r="J1631" i="68"/>
  <c r="L1631" i="68" s="1"/>
  <c r="A1631" i="68"/>
  <c r="L1630" i="68"/>
  <c r="K1630" i="68"/>
  <c r="J1630" i="68"/>
  <c r="A1630" i="68"/>
  <c r="K1629" i="68"/>
  <c r="L1629" i="68" s="1"/>
  <c r="J1629" i="68"/>
  <c r="A1629" i="68"/>
  <c r="L1628" i="68"/>
  <c r="K1628" i="68"/>
  <c r="J1628" i="68"/>
  <c r="A1628" i="68"/>
  <c r="K1627" i="68"/>
  <c r="L1627" i="68" s="1"/>
  <c r="J1627" i="68"/>
  <c r="A1627" i="68"/>
  <c r="L1626" i="68"/>
  <c r="K1626" i="68"/>
  <c r="J1626" i="68"/>
  <c r="A1626" i="68"/>
  <c r="K1625" i="68"/>
  <c r="J1625" i="68"/>
  <c r="A1625" i="68"/>
  <c r="L1624" i="68"/>
  <c r="K1624" i="68"/>
  <c r="J1624" i="68"/>
  <c r="A1624" i="68"/>
  <c r="K1623" i="68"/>
  <c r="J1623" i="68"/>
  <c r="A1623" i="68"/>
  <c r="K1622" i="68"/>
  <c r="J1622" i="68"/>
  <c r="L1622" i="68" s="1"/>
  <c r="A1622" i="68"/>
  <c r="K1621" i="68"/>
  <c r="L1621" i="68" s="1"/>
  <c r="J1621" i="68"/>
  <c r="A1621" i="68"/>
  <c r="K1620" i="68"/>
  <c r="J1620" i="68"/>
  <c r="L1620" i="68" s="1"/>
  <c r="A1620" i="68"/>
  <c r="L1619" i="68"/>
  <c r="K1619" i="68"/>
  <c r="J1619" i="68"/>
  <c r="A1619" i="68"/>
  <c r="L1618" i="68"/>
  <c r="K1618" i="68"/>
  <c r="J1618" i="68"/>
  <c r="A1618" i="68"/>
  <c r="K1617" i="68"/>
  <c r="J1617" i="68"/>
  <c r="A1617" i="68"/>
  <c r="L1616" i="68"/>
  <c r="K1616" i="68"/>
  <c r="J1616" i="68"/>
  <c r="A1616" i="68"/>
  <c r="K1615" i="68"/>
  <c r="J1615" i="68"/>
  <c r="L1615" i="68" s="1"/>
  <c r="A1615" i="68"/>
  <c r="K1614" i="68"/>
  <c r="J1614" i="68"/>
  <c r="L1614" i="68" s="1"/>
  <c r="A1614" i="68"/>
  <c r="K1613" i="68"/>
  <c r="L1613" i="68" s="1"/>
  <c r="J1613" i="68"/>
  <c r="A1613" i="68"/>
  <c r="K1612" i="68"/>
  <c r="J1612" i="68"/>
  <c r="L1612" i="68" s="1"/>
  <c r="A1612" i="68"/>
  <c r="K1611" i="68"/>
  <c r="L1611" i="68" s="1"/>
  <c r="J1611" i="68"/>
  <c r="A1611" i="68"/>
  <c r="L1610" i="68"/>
  <c r="K1610" i="68"/>
  <c r="J1610" i="68"/>
  <c r="A1610" i="68"/>
  <c r="K1609" i="68"/>
  <c r="J1609" i="68"/>
  <c r="A1609" i="68"/>
  <c r="L1608" i="68"/>
  <c r="K1608" i="68"/>
  <c r="J1608" i="68"/>
  <c r="A1608" i="68"/>
  <c r="K1607" i="68"/>
  <c r="J1607" i="68"/>
  <c r="L1607" i="68" s="1"/>
  <c r="A1607" i="68"/>
  <c r="K1606" i="68"/>
  <c r="L1606" i="68" s="1"/>
  <c r="J1606" i="68"/>
  <c r="A1606" i="68"/>
  <c r="L1605" i="68"/>
  <c r="K1605" i="68"/>
  <c r="J1605" i="68"/>
  <c r="A1605" i="68"/>
  <c r="K1604" i="68"/>
  <c r="J1604" i="68"/>
  <c r="L1604" i="68" s="1"/>
  <c r="A1604" i="68"/>
  <c r="L1603" i="68"/>
  <c r="K1603" i="68"/>
  <c r="J1603" i="68"/>
  <c r="A1603" i="68"/>
  <c r="K1602" i="68"/>
  <c r="J1602" i="68"/>
  <c r="L1602" i="68" s="1"/>
  <c r="A1602" i="68"/>
  <c r="K1601" i="68"/>
  <c r="J1601" i="68"/>
  <c r="L1601" i="68" s="1"/>
  <c r="A1601" i="68"/>
  <c r="K1600" i="68"/>
  <c r="J1600" i="68"/>
  <c r="L1600" i="68" s="1"/>
  <c r="A1600" i="68"/>
  <c r="K1599" i="68"/>
  <c r="J1599" i="68"/>
  <c r="L1599" i="68" s="1"/>
  <c r="A1599" i="68"/>
  <c r="K1598" i="68"/>
  <c r="J1598" i="68"/>
  <c r="L1598" i="68" s="1"/>
  <c r="A1598" i="68"/>
  <c r="L1597" i="68"/>
  <c r="K1597" i="68"/>
  <c r="J1597" i="68"/>
  <c r="A1597" i="68"/>
  <c r="K1596" i="68"/>
  <c r="J1596" i="68"/>
  <c r="L1596" i="68" s="1"/>
  <c r="A1596" i="68"/>
  <c r="L1595" i="68"/>
  <c r="K1595" i="68"/>
  <c r="J1595" i="68"/>
  <c r="A1595" i="68"/>
  <c r="L1594" i="68"/>
  <c r="K1594" i="68"/>
  <c r="J1594" i="68"/>
  <c r="A1594" i="68"/>
  <c r="K1593" i="68"/>
  <c r="J1593" i="68"/>
  <c r="L1593" i="68" s="1"/>
  <c r="A1593" i="68"/>
  <c r="K1592" i="68"/>
  <c r="J1592" i="68"/>
  <c r="L1592" i="68" s="1"/>
  <c r="A1592" i="68"/>
  <c r="K1591" i="68"/>
  <c r="J1591" i="68"/>
  <c r="L1591" i="68" s="1"/>
  <c r="A1591" i="68"/>
  <c r="K1590" i="68"/>
  <c r="L1590" i="68" s="1"/>
  <c r="J1590" i="68"/>
  <c r="A1590" i="68"/>
  <c r="L1589" i="68"/>
  <c r="K1589" i="68"/>
  <c r="J1589" i="68"/>
  <c r="A1589" i="68"/>
  <c r="K1588" i="68"/>
  <c r="J1588" i="68"/>
  <c r="L1588" i="68" s="1"/>
  <c r="A1588" i="68"/>
  <c r="K1587" i="68"/>
  <c r="L1587" i="68" s="1"/>
  <c r="J1587" i="68"/>
  <c r="A1587" i="68"/>
  <c r="K1586" i="68"/>
  <c r="J1586" i="68"/>
  <c r="L1586" i="68" s="1"/>
  <c r="A1586" i="68"/>
  <c r="K1585" i="68"/>
  <c r="J1585" i="68"/>
  <c r="L1585" i="68" s="1"/>
  <c r="A1585" i="68"/>
  <c r="K1584" i="68"/>
  <c r="J1584" i="68"/>
  <c r="L1584" i="68" s="1"/>
  <c r="A1584" i="68"/>
  <c r="K1583" i="68"/>
  <c r="J1583" i="68"/>
  <c r="L1583" i="68" s="1"/>
  <c r="A1583" i="68"/>
  <c r="K1582" i="68"/>
  <c r="J1582" i="68"/>
  <c r="L1582" i="68" s="1"/>
  <c r="A1582" i="68"/>
  <c r="L1581" i="68"/>
  <c r="K1581" i="68"/>
  <c r="J1581" i="68"/>
  <c r="A1581" i="68"/>
  <c r="K1580" i="68"/>
  <c r="J1580" i="68"/>
  <c r="L1580" i="68" s="1"/>
  <c r="A1580" i="68"/>
  <c r="L1579" i="68"/>
  <c r="K1579" i="68"/>
  <c r="J1579" i="68"/>
  <c r="A1579" i="68"/>
  <c r="L1578" i="68"/>
  <c r="K1578" i="68"/>
  <c r="J1578" i="68"/>
  <c r="A1578" i="68"/>
  <c r="K1577" i="68"/>
  <c r="J1577" i="68"/>
  <c r="L1577" i="68" s="1"/>
  <c r="A1577" i="68"/>
  <c r="K1576" i="68"/>
  <c r="J1576" i="68"/>
  <c r="L1576" i="68" s="1"/>
  <c r="A1576" i="68"/>
  <c r="K1575" i="68"/>
  <c r="J1575" i="68"/>
  <c r="L1575" i="68" s="1"/>
  <c r="A1575" i="68"/>
  <c r="K1574" i="68"/>
  <c r="L1574" i="68" s="1"/>
  <c r="J1574" i="68"/>
  <c r="A1574" i="68"/>
  <c r="L1573" i="68"/>
  <c r="K1573" i="68"/>
  <c r="J1573" i="68"/>
  <c r="A1573" i="68"/>
  <c r="K1572" i="68"/>
  <c r="J1572" i="68"/>
  <c r="L1572" i="68" s="1"/>
  <c r="A1572" i="68"/>
  <c r="K1571" i="68"/>
  <c r="L1571" i="68" s="1"/>
  <c r="J1571" i="68"/>
  <c r="A1571" i="68"/>
  <c r="K1570" i="68"/>
  <c r="J1570" i="68"/>
  <c r="L1570" i="68" s="1"/>
  <c r="A1570" i="68"/>
  <c r="K1569" i="68"/>
  <c r="J1569" i="68"/>
  <c r="L1569" i="68" s="1"/>
  <c r="A1569" i="68"/>
  <c r="K1568" i="68"/>
  <c r="J1568" i="68"/>
  <c r="L1568" i="68" s="1"/>
  <c r="A1568" i="68"/>
  <c r="K1567" i="68"/>
  <c r="J1567" i="68"/>
  <c r="L1567" i="68" s="1"/>
  <c r="A1567" i="68"/>
  <c r="K1566" i="68"/>
  <c r="J1566" i="68"/>
  <c r="L1566" i="68" s="1"/>
  <c r="A1566" i="68"/>
  <c r="L1565" i="68"/>
  <c r="K1565" i="68"/>
  <c r="J1565" i="68"/>
  <c r="A1565" i="68"/>
  <c r="K1564" i="68"/>
  <c r="J1564" i="68"/>
  <c r="L1564" i="68" s="1"/>
  <c r="A1564" i="68"/>
  <c r="L1563" i="68"/>
  <c r="K1563" i="68"/>
  <c r="J1563" i="68"/>
  <c r="A1563" i="68"/>
  <c r="L1562" i="68"/>
  <c r="K1562" i="68"/>
  <c r="J1562" i="68"/>
  <c r="A1562" i="68"/>
  <c r="K1561" i="68"/>
  <c r="J1561" i="68"/>
  <c r="L1561" i="68" s="1"/>
  <c r="A1561" i="68"/>
  <c r="K1560" i="68"/>
  <c r="J1560" i="68"/>
  <c r="L1560" i="68" s="1"/>
  <c r="A1560" i="68"/>
  <c r="K1559" i="68"/>
  <c r="J1559" i="68"/>
  <c r="A1559" i="68"/>
  <c r="K1558" i="68"/>
  <c r="L1558" i="68" s="1"/>
  <c r="J1558" i="68"/>
  <c r="A1558" i="68"/>
  <c r="L1557" i="68"/>
  <c r="K1557" i="68"/>
  <c r="J1557" i="68"/>
  <c r="A1557" i="68"/>
  <c r="K1556" i="68"/>
  <c r="J1556" i="68"/>
  <c r="L1556" i="68" s="1"/>
  <c r="A1556" i="68"/>
  <c r="K1555" i="68"/>
  <c r="L1555" i="68" s="1"/>
  <c r="J1555" i="68"/>
  <c r="A1555" i="68"/>
  <c r="K1554" i="68"/>
  <c r="J1554" i="68"/>
  <c r="L1554" i="68" s="1"/>
  <c r="A1554" i="68"/>
  <c r="K1553" i="68"/>
  <c r="J1553" i="68"/>
  <c r="L1553" i="68" s="1"/>
  <c r="A1553" i="68"/>
  <c r="K1552" i="68"/>
  <c r="J1552" i="68"/>
  <c r="L1552" i="68" s="1"/>
  <c r="A1552" i="68"/>
  <c r="K1551" i="68"/>
  <c r="J1551" i="68"/>
  <c r="L1551" i="68" s="1"/>
  <c r="A1551" i="68"/>
  <c r="K1550" i="68"/>
  <c r="J1550" i="68"/>
  <c r="L1550" i="68" s="1"/>
  <c r="A1550" i="68"/>
  <c r="L1549" i="68"/>
  <c r="K1549" i="68"/>
  <c r="J1549" i="68"/>
  <c r="A1549" i="68"/>
  <c r="K1548" i="68"/>
  <c r="J1548" i="68"/>
  <c r="L1548" i="68" s="1"/>
  <c r="A1548" i="68"/>
  <c r="L1547" i="68"/>
  <c r="K1547" i="68"/>
  <c r="J1547" i="68"/>
  <c r="A1547" i="68"/>
  <c r="L1546" i="68"/>
  <c r="K1546" i="68"/>
  <c r="J1546" i="68"/>
  <c r="A1546" i="68"/>
  <c r="K1545" i="68"/>
  <c r="J1545" i="68"/>
  <c r="L1545" i="68" s="1"/>
  <c r="A1545" i="68"/>
  <c r="K1544" i="68"/>
  <c r="J1544" i="68"/>
  <c r="L1544" i="68" s="1"/>
  <c r="A1544" i="68"/>
  <c r="K1543" i="68"/>
  <c r="J1543" i="68"/>
  <c r="L1543" i="68" s="1"/>
  <c r="A1543" i="68"/>
  <c r="K1542" i="68"/>
  <c r="L1542" i="68" s="1"/>
  <c r="J1542" i="68"/>
  <c r="A1542" i="68"/>
  <c r="L1541" i="68"/>
  <c r="K1541" i="68"/>
  <c r="J1541" i="68"/>
  <c r="A1541" i="68"/>
  <c r="K1540" i="68"/>
  <c r="J1540" i="68"/>
  <c r="L1540" i="68" s="1"/>
  <c r="A1540" i="68"/>
  <c r="K1539" i="68"/>
  <c r="L1539" i="68" s="1"/>
  <c r="J1539" i="68"/>
  <c r="A1539" i="68"/>
  <c r="K1538" i="68"/>
  <c r="J1538" i="68"/>
  <c r="L1538" i="68" s="1"/>
  <c r="A1538" i="68"/>
  <c r="K1537" i="68"/>
  <c r="J1537" i="68"/>
  <c r="L1537" i="68" s="1"/>
  <c r="A1537" i="68"/>
  <c r="K1536" i="68"/>
  <c r="J1536" i="68"/>
  <c r="L1536" i="68" s="1"/>
  <c r="A1536" i="68"/>
  <c r="K1535" i="68"/>
  <c r="J1535" i="68"/>
  <c r="A1535" i="68"/>
  <c r="K1534" i="68"/>
  <c r="J1534" i="68"/>
  <c r="L1534" i="68" s="1"/>
  <c r="A1534" i="68"/>
  <c r="L1533" i="68"/>
  <c r="K1533" i="68"/>
  <c r="J1533" i="68"/>
  <c r="A1533" i="68"/>
  <c r="K1532" i="68"/>
  <c r="J1532" i="68"/>
  <c r="L1532" i="68" s="1"/>
  <c r="A1532" i="68"/>
  <c r="L1531" i="68"/>
  <c r="K1531" i="68"/>
  <c r="J1531" i="68"/>
  <c r="A1531" i="68"/>
  <c r="L1530" i="68"/>
  <c r="K1530" i="68"/>
  <c r="J1530" i="68"/>
  <c r="A1530" i="68"/>
  <c r="K1529" i="68"/>
  <c r="J1529" i="68"/>
  <c r="L1529" i="68" s="1"/>
  <c r="A1529" i="68"/>
  <c r="K1528" i="68"/>
  <c r="J1528" i="68"/>
  <c r="L1528" i="68" s="1"/>
  <c r="A1528" i="68"/>
  <c r="K1527" i="68"/>
  <c r="J1527" i="68"/>
  <c r="A1527" i="68"/>
  <c r="K1526" i="68"/>
  <c r="L1526" i="68" s="1"/>
  <c r="J1526" i="68"/>
  <c r="A1526" i="68"/>
  <c r="L1525" i="68"/>
  <c r="K1525" i="68"/>
  <c r="J1525" i="68"/>
  <c r="A1525" i="68"/>
  <c r="K1524" i="68"/>
  <c r="J1524" i="68"/>
  <c r="L1524" i="68" s="1"/>
  <c r="A1524" i="68"/>
  <c r="K1523" i="68"/>
  <c r="L1523" i="68" s="1"/>
  <c r="J1523" i="68"/>
  <c r="A1523" i="68"/>
  <c r="K1522" i="68"/>
  <c r="J1522" i="68"/>
  <c r="L1522" i="68" s="1"/>
  <c r="A1522" i="68"/>
  <c r="K1521" i="68"/>
  <c r="J1521" i="68"/>
  <c r="L1521" i="68" s="1"/>
  <c r="A1521" i="68"/>
  <c r="K1520" i="68"/>
  <c r="J1520" i="68"/>
  <c r="L1520" i="68" s="1"/>
  <c r="A1520" i="68"/>
  <c r="K1519" i="68"/>
  <c r="J1519" i="68"/>
  <c r="A1519" i="68"/>
  <c r="K1518" i="68"/>
  <c r="J1518" i="68"/>
  <c r="L1518" i="68" s="1"/>
  <c r="A1518" i="68"/>
  <c r="L1517" i="68"/>
  <c r="K1517" i="68"/>
  <c r="J1517" i="68"/>
  <c r="A1517" i="68"/>
  <c r="K1516" i="68"/>
  <c r="J1516" i="68"/>
  <c r="L1516" i="68" s="1"/>
  <c r="A1516" i="68"/>
  <c r="L1515" i="68"/>
  <c r="K1515" i="68"/>
  <c r="J1515" i="68"/>
  <c r="A1515" i="68"/>
  <c r="L1514" i="68"/>
  <c r="K1514" i="68"/>
  <c r="J1514" i="68"/>
  <c r="A1514" i="68"/>
  <c r="K1513" i="68"/>
  <c r="J1513" i="68"/>
  <c r="L1513" i="68" s="1"/>
  <c r="A1513" i="68"/>
  <c r="K1512" i="68"/>
  <c r="J1512" i="68"/>
  <c r="L1512" i="68" s="1"/>
  <c r="A1512" i="68"/>
  <c r="K1511" i="68"/>
  <c r="J1511" i="68"/>
  <c r="A1511" i="68"/>
  <c r="K1510" i="68"/>
  <c r="L1510" i="68" s="1"/>
  <c r="J1510" i="68"/>
  <c r="A1510" i="68"/>
  <c r="L1509" i="68"/>
  <c r="K1509" i="68"/>
  <c r="J1509" i="68"/>
  <c r="A1509" i="68"/>
  <c r="K1508" i="68"/>
  <c r="J1508" i="68"/>
  <c r="L1508" i="68" s="1"/>
  <c r="A1508" i="68"/>
  <c r="K1507" i="68"/>
  <c r="L1507" i="68" s="1"/>
  <c r="J1507" i="68"/>
  <c r="A1507" i="68"/>
  <c r="K1506" i="68"/>
  <c r="J1506" i="68"/>
  <c r="L1506" i="68" s="1"/>
  <c r="A1506" i="68"/>
  <c r="K1505" i="68"/>
  <c r="J1505" i="68"/>
  <c r="L1505" i="68" s="1"/>
  <c r="A1505" i="68"/>
  <c r="K1504" i="68"/>
  <c r="J1504" i="68"/>
  <c r="A1504" i="68"/>
  <c r="K1503" i="68"/>
  <c r="J1503" i="68"/>
  <c r="A1503" i="68"/>
  <c r="K1502" i="68"/>
  <c r="J1502" i="68"/>
  <c r="L1502" i="68" s="1"/>
  <c r="A1502" i="68"/>
  <c r="L1501" i="68"/>
  <c r="K1501" i="68"/>
  <c r="J1501" i="68"/>
  <c r="A1501" i="68"/>
  <c r="K1500" i="68"/>
  <c r="J1500" i="68"/>
  <c r="L1500" i="68" s="1"/>
  <c r="A1500" i="68"/>
  <c r="L1499" i="68"/>
  <c r="K1499" i="68"/>
  <c r="J1499" i="68"/>
  <c r="A1499" i="68"/>
  <c r="L1498" i="68"/>
  <c r="K1498" i="68"/>
  <c r="J1498" i="68"/>
  <c r="A1498" i="68"/>
  <c r="K1497" i="68"/>
  <c r="J1497" i="68"/>
  <c r="L1497" i="68" s="1"/>
  <c r="A1497" i="68"/>
  <c r="K1496" i="68"/>
  <c r="J1496" i="68"/>
  <c r="L1496" i="68" s="1"/>
  <c r="A1496" i="68"/>
  <c r="K1495" i="68"/>
  <c r="J1495" i="68"/>
  <c r="A1495" i="68"/>
  <c r="L1494" i="68"/>
  <c r="K1494" i="68"/>
  <c r="J1494" i="68"/>
  <c r="A1494" i="68"/>
  <c r="L1493" i="68"/>
  <c r="K1493" i="68"/>
  <c r="J1493" i="68"/>
  <c r="A1493" i="68"/>
  <c r="K1492" i="68"/>
  <c r="J1492" i="68"/>
  <c r="L1492" i="68" s="1"/>
  <c r="A1492" i="68"/>
  <c r="K1491" i="68"/>
  <c r="L1491" i="68" s="1"/>
  <c r="J1491" i="68"/>
  <c r="A1491" i="68"/>
  <c r="K1490" i="68"/>
  <c r="J1490" i="68"/>
  <c r="L1490" i="68" s="1"/>
  <c r="A1490" i="68"/>
  <c r="K1489" i="68"/>
  <c r="J1489" i="68"/>
  <c r="L1489" i="68" s="1"/>
  <c r="A1489" i="68"/>
  <c r="K1488" i="68"/>
  <c r="J1488" i="68"/>
  <c r="L1488" i="68" s="1"/>
  <c r="A1488" i="68"/>
  <c r="K1487" i="68"/>
  <c r="J1487" i="68"/>
  <c r="A1487" i="68"/>
  <c r="K1486" i="68"/>
  <c r="J1486" i="68"/>
  <c r="L1486" i="68" s="1"/>
  <c r="A1486" i="68"/>
  <c r="L1485" i="68"/>
  <c r="K1485" i="68"/>
  <c r="J1485" i="68"/>
  <c r="A1485" i="68"/>
  <c r="K1484" i="68"/>
  <c r="J1484" i="68"/>
  <c r="L1484" i="68" s="1"/>
  <c r="A1484" i="68"/>
  <c r="L1483" i="68"/>
  <c r="K1483" i="68"/>
  <c r="J1483" i="68"/>
  <c r="A1483" i="68"/>
  <c r="L1482" i="68"/>
  <c r="K1482" i="68"/>
  <c r="J1482" i="68"/>
  <c r="A1482" i="68"/>
  <c r="K1481" i="68"/>
  <c r="J1481" i="68"/>
  <c r="L1481" i="68" s="1"/>
  <c r="A1481" i="68"/>
  <c r="K1480" i="68"/>
  <c r="J1480" i="68"/>
  <c r="L1480" i="68" s="1"/>
  <c r="A1480" i="68"/>
  <c r="K1479" i="68"/>
  <c r="J1479" i="68"/>
  <c r="A1479" i="68"/>
  <c r="L1478" i="68"/>
  <c r="K1478" i="68"/>
  <c r="J1478" i="68"/>
  <c r="A1478" i="68"/>
  <c r="L1477" i="68"/>
  <c r="K1477" i="68"/>
  <c r="J1477" i="68"/>
  <c r="A1477" i="68"/>
  <c r="K1476" i="68"/>
  <c r="J1476" i="68"/>
  <c r="L1476" i="68" s="1"/>
  <c r="A1476" i="68"/>
  <c r="K1475" i="68"/>
  <c r="L1475" i="68" s="1"/>
  <c r="J1475" i="68"/>
  <c r="A1475" i="68"/>
  <c r="K1474" i="68"/>
  <c r="J1474" i="68"/>
  <c r="L1474" i="68" s="1"/>
  <c r="A1474" i="68"/>
  <c r="K1473" i="68"/>
  <c r="J1473" i="68"/>
  <c r="L1473" i="68" s="1"/>
  <c r="A1473" i="68"/>
  <c r="K1472" i="68"/>
  <c r="J1472" i="68"/>
  <c r="A1472" i="68"/>
  <c r="K1471" i="68"/>
  <c r="J1471" i="68"/>
  <c r="A1471" i="68"/>
  <c r="K1470" i="68"/>
  <c r="J1470" i="68"/>
  <c r="L1470" i="68" s="1"/>
  <c r="A1470" i="68"/>
  <c r="L1469" i="68"/>
  <c r="K1469" i="68"/>
  <c r="J1469" i="68"/>
  <c r="A1469" i="68"/>
  <c r="K1468" i="68"/>
  <c r="J1468" i="68"/>
  <c r="L1468" i="68" s="1"/>
  <c r="A1468" i="68"/>
  <c r="L1467" i="68"/>
  <c r="K1467" i="68"/>
  <c r="J1467" i="68"/>
  <c r="A1467" i="68"/>
  <c r="L1466" i="68"/>
  <c r="K1466" i="68"/>
  <c r="J1466" i="68"/>
  <c r="A1466" i="68"/>
  <c r="K1465" i="68"/>
  <c r="J1465" i="68"/>
  <c r="L1465" i="68" s="1"/>
  <c r="A1465" i="68"/>
  <c r="K1464" i="68"/>
  <c r="J1464" i="68"/>
  <c r="L1464" i="68" s="1"/>
  <c r="A1464" i="68"/>
  <c r="K1463" i="68"/>
  <c r="J1463" i="68"/>
  <c r="A1463" i="68"/>
  <c r="L1462" i="68"/>
  <c r="K1462" i="68"/>
  <c r="J1462" i="68"/>
  <c r="A1462" i="68"/>
  <c r="L1461" i="68"/>
  <c r="K1461" i="68"/>
  <c r="J1461" i="68"/>
  <c r="A1461" i="68"/>
  <c r="K1460" i="68"/>
  <c r="J1460" i="68"/>
  <c r="L1460" i="68" s="1"/>
  <c r="A1460" i="68"/>
  <c r="K1459" i="68"/>
  <c r="L1459" i="68" s="1"/>
  <c r="J1459" i="68"/>
  <c r="A1459" i="68"/>
  <c r="K1458" i="68"/>
  <c r="J1458" i="68"/>
  <c r="L1458" i="68" s="1"/>
  <c r="A1458" i="68"/>
  <c r="K1457" i="68"/>
  <c r="J1457" i="68"/>
  <c r="L1457" i="68" s="1"/>
  <c r="A1457" i="68"/>
  <c r="K1456" i="68"/>
  <c r="J1456" i="68"/>
  <c r="L1456" i="68" s="1"/>
  <c r="A1456" i="68"/>
  <c r="K1455" i="68"/>
  <c r="J1455" i="68"/>
  <c r="A1455" i="68"/>
  <c r="K1454" i="68"/>
  <c r="J1454" i="68"/>
  <c r="L1454" i="68" s="1"/>
  <c r="A1454" i="68"/>
  <c r="L1453" i="68"/>
  <c r="K1453" i="68"/>
  <c r="J1453" i="68"/>
  <c r="A1453" i="68"/>
  <c r="K1452" i="68"/>
  <c r="J1452" i="68"/>
  <c r="L1452" i="68" s="1"/>
  <c r="A1452" i="68"/>
  <c r="L1451" i="68"/>
  <c r="K1451" i="68"/>
  <c r="J1451" i="68"/>
  <c r="A1451" i="68"/>
  <c r="L1450" i="68"/>
  <c r="K1450" i="68"/>
  <c r="J1450" i="68"/>
  <c r="A1450" i="68"/>
  <c r="L1449" i="68"/>
  <c r="K1449" i="68"/>
  <c r="J1449" i="68"/>
  <c r="A1449" i="68"/>
  <c r="L1448" i="68"/>
  <c r="K1448" i="68"/>
  <c r="J1448" i="68"/>
  <c r="A1448" i="68"/>
  <c r="K1447" i="68"/>
  <c r="J1447" i="68"/>
  <c r="A1447" i="68"/>
  <c r="L1446" i="68"/>
  <c r="K1446" i="68"/>
  <c r="J1446" i="68"/>
  <c r="A1446" i="68"/>
  <c r="K1445" i="68"/>
  <c r="L1445" i="68" s="1"/>
  <c r="J1445" i="68"/>
  <c r="A1445" i="68"/>
  <c r="L1444" i="68"/>
  <c r="K1444" i="68"/>
  <c r="J1444" i="68"/>
  <c r="A1444" i="68"/>
  <c r="K1443" i="68"/>
  <c r="J1443" i="68"/>
  <c r="L1443" i="68" s="1"/>
  <c r="A1443" i="68"/>
  <c r="K1442" i="68"/>
  <c r="J1442" i="68"/>
  <c r="L1442" i="68" s="1"/>
  <c r="A1442" i="68"/>
  <c r="K1441" i="68"/>
  <c r="J1441" i="68"/>
  <c r="L1441" i="68" s="1"/>
  <c r="A1441" i="68"/>
  <c r="K1440" i="68"/>
  <c r="J1440" i="68"/>
  <c r="L1440" i="68" s="1"/>
  <c r="A1440" i="68"/>
  <c r="K1439" i="68"/>
  <c r="J1439" i="68"/>
  <c r="A1439" i="68"/>
  <c r="L1438" i="68"/>
  <c r="K1438" i="68"/>
  <c r="J1438" i="68"/>
  <c r="A1438" i="68"/>
  <c r="K1437" i="68"/>
  <c r="L1437" i="68" s="1"/>
  <c r="J1437" i="68"/>
  <c r="A1437" i="68"/>
  <c r="L1436" i="68"/>
  <c r="K1436" i="68"/>
  <c r="J1436" i="68"/>
  <c r="A1436" i="68"/>
  <c r="K1435" i="68"/>
  <c r="J1435" i="68"/>
  <c r="L1435" i="68" s="1"/>
  <c r="A1435" i="68"/>
  <c r="K1434" i="68"/>
  <c r="J1434" i="68"/>
  <c r="L1434" i="68" s="1"/>
  <c r="A1434" i="68"/>
  <c r="K1433" i="68"/>
  <c r="J1433" i="68"/>
  <c r="L1433" i="68" s="1"/>
  <c r="A1433" i="68"/>
  <c r="K1432" i="68"/>
  <c r="J1432" i="68"/>
  <c r="L1432" i="68" s="1"/>
  <c r="A1432" i="68"/>
  <c r="K1431" i="68"/>
  <c r="J1431" i="68"/>
  <c r="L1431" i="68" s="1"/>
  <c r="A1431" i="68"/>
  <c r="L1430" i="68"/>
  <c r="K1430" i="68"/>
  <c r="J1430" i="68"/>
  <c r="A1430" i="68"/>
  <c r="K1429" i="68"/>
  <c r="L1429" i="68" s="1"/>
  <c r="J1429" i="68"/>
  <c r="A1429" i="68"/>
  <c r="K1428" i="68"/>
  <c r="L1428" i="68" s="1"/>
  <c r="J1428" i="68"/>
  <c r="A1428" i="68"/>
  <c r="L1427" i="68"/>
  <c r="K1427" i="68"/>
  <c r="J1427" i="68"/>
  <c r="A1427" i="68"/>
  <c r="L1426" i="68"/>
  <c r="K1426" i="68"/>
  <c r="J1426" i="68"/>
  <c r="A1426" i="68"/>
  <c r="L1425" i="68"/>
  <c r="K1425" i="68"/>
  <c r="J1425" i="68"/>
  <c r="A1425" i="68"/>
  <c r="L1424" i="68"/>
  <c r="K1424" i="68"/>
  <c r="J1424" i="68"/>
  <c r="A1424" i="68"/>
  <c r="K1423" i="68"/>
  <c r="J1423" i="68"/>
  <c r="A1423" i="68"/>
  <c r="K1422" i="68"/>
  <c r="L1422" i="68" s="1"/>
  <c r="J1422" i="68"/>
  <c r="A1422" i="68"/>
  <c r="K1421" i="68"/>
  <c r="L1421" i="68" s="1"/>
  <c r="J1421" i="68"/>
  <c r="A1421" i="68"/>
  <c r="L1420" i="68"/>
  <c r="K1420" i="68"/>
  <c r="J1420" i="68"/>
  <c r="A1420" i="68"/>
  <c r="K1419" i="68"/>
  <c r="L1419" i="68" s="1"/>
  <c r="J1419" i="68"/>
  <c r="A1419" i="68"/>
  <c r="L1418" i="68"/>
  <c r="K1418" i="68"/>
  <c r="J1418" i="68"/>
  <c r="A1418" i="68"/>
  <c r="K1417" i="68"/>
  <c r="L1417" i="68" s="1"/>
  <c r="J1417" i="68"/>
  <c r="A1417" i="68"/>
  <c r="L1416" i="68"/>
  <c r="K1416" i="68"/>
  <c r="J1416" i="68"/>
  <c r="A1416" i="68"/>
  <c r="K1415" i="68"/>
  <c r="J1415" i="68"/>
  <c r="L1415" i="68" s="1"/>
  <c r="A1415" i="68"/>
  <c r="L1414" i="68"/>
  <c r="K1414" i="68"/>
  <c r="J1414" i="68"/>
  <c r="A1414" i="68"/>
  <c r="K1413" i="68"/>
  <c r="L1413" i="68" s="1"/>
  <c r="J1413" i="68"/>
  <c r="A1413" i="68"/>
  <c r="K1412" i="68"/>
  <c r="L1412" i="68" s="1"/>
  <c r="J1412" i="68"/>
  <c r="A1412" i="68"/>
  <c r="K1411" i="68"/>
  <c r="J1411" i="68"/>
  <c r="L1411" i="68" s="1"/>
  <c r="A1411" i="68"/>
  <c r="K1410" i="68"/>
  <c r="J1410" i="68"/>
  <c r="L1410" i="68" s="1"/>
  <c r="A1410" i="68"/>
  <c r="K1409" i="68"/>
  <c r="J1409" i="68"/>
  <c r="L1409" i="68" s="1"/>
  <c r="A1409" i="68"/>
  <c r="K1408" i="68"/>
  <c r="J1408" i="68"/>
  <c r="L1408" i="68" s="1"/>
  <c r="A1408" i="68"/>
  <c r="K1407" i="68"/>
  <c r="J1407" i="68"/>
  <c r="A1407" i="68"/>
  <c r="K1406" i="68"/>
  <c r="L1406" i="68" s="1"/>
  <c r="J1406" i="68"/>
  <c r="A1406" i="68"/>
  <c r="K1405" i="68"/>
  <c r="L1405" i="68" s="1"/>
  <c r="J1405" i="68"/>
  <c r="A1405" i="68"/>
  <c r="L1404" i="68"/>
  <c r="K1404" i="68"/>
  <c r="J1404" i="68"/>
  <c r="A1404" i="68"/>
  <c r="K1403" i="68"/>
  <c r="J1403" i="68"/>
  <c r="L1403" i="68" s="1"/>
  <c r="A1403" i="68"/>
  <c r="K1402" i="68"/>
  <c r="J1402" i="68"/>
  <c r="L1402" i="68" s="1"/>
  <c r="A1402" i="68"/>
  <c r="K1401" i="68"/>
  <c r="J1401" i="68"/>
  <c r="L1401" i="68" s="1"/>
  <c r="A1401" i="68"/>
  <c r="K1400" i="68"/>
  <c r="J1400" i="68"/>
  <c r="L1400" i="68" s="1"/>
  <c r="A1400" i="68"/>
  <c r="K1399" i="68"/>
  <c r="J1399" i="68"/>
  <c r="L1399" i="68" s="1"/>
  <c r="A1399" i="68"/>
  <c r="L1398" i="68"/>
  <c r="K1398" i="68"/>
  <c r="J1398" i="68"/>
  <c r="A1398" i="68"/>
  <c r="K1397" i="68"/>
  <c r="L1397" i="68" s="1"/>
  <c r="J1397" i="68"/>
  <c r="A1397" i="68"/>
  <c r="K1396" i="68"/>
  <c r="L1396" i="68" s="1"/>
  <c r="J1396" i="68"/>
  <c r="A1396" i="68"/>
  <c r="L1395" i="68"/>
  <c r="K1395" i="68"/>
  <c r="J1395" i="68"/>
  <c r="A1395" i="68"/>
  <c r="L1394" i="68"/>
  <c r="K1394" i="68"/>
  <c r="J1394" i="68"/>
  <c r="A1394" i="68"/>
  <c r="L1393" i="68"/>
  <c r="K1393" i="68"/>
  <c r="J1393" i="68"/>
  <c r="A1393" i="68"/>
  <c r="L1392" i="68"/>
  <c r="K1392" i="68"/>
  <c r="J1392" i="68"/>
  <c r="A1392" i="68"/>
  <c r="K1391" i="68"/>
  <c r="J1391" i="68"/>
  <c r="A1391" i="68"/>
  <c r="K1390" i="68"/>
  <c r="L1390" i="68" s="1"/>
  <c r="J1390" i="68"/>
  <c r="A1390" i="68"/>
  <c r="K1389" i="68"/>
  <c r="L1389" i="68" s="1"/>
  <c r="J1389" i="68"/>
  <c r="A1389" i="68"/>
  <c r="L1388" i="68"/>
  <c r="K1388" i="68"/>
  <c r="J1388" i="68"/>
  <c r="A1388" i="68"/>
  <c r="L1387" i="68"/>
  <c r="K1387" i="68"/>
  <c r="J1387" i="68"/>
  <c r="A1387" i="68"/>
  <c r="L1386" i="68"/>
  <c r="K1386" i="68"/>
  <c r="J1386" i="68"/>
  <c r="A1386" i="68"/>
  <c r="L1385" i="68"/>
  <c r="K1385" i="68"/>
  <c r="J1385" i="68"/>
  <c r="A1385" i="68"/>
  <c r="L1384" i="68"/>
  <c r="K1384" i="68"/>
  <c r="J1384" i="68"/>
  <c r="A1384" i="68"/>
  <c r="K1383" i="68"/>
  <c r="J1383" i="68"/>
  <c r="A1383" i="68"/>
  <c r="L1382" i="68"/>
  <c r="K1382" i="68"/>
  <c r="J1382" i="68"/>
  <c r="A1382" i="68"/>
  <c r="K1381" i="68"/>
  <c r="L1381" i="68" s="1"/>
  <c r="J1381" i="68"/>
  <c r="A1381" i="68"/>
  <c r="L1380" i="68"/>
  <c r="K1380" i="68"/>
  <c r="J1380" i="68"/>
  <c r="A1380" i="68"/>
  <c r="K1379" i="68"/>
  <c r="J1379" i="68"/>
  <c r="L1379" i="68" s="1"/>
  <c r="A1379" i="68"/>
  <c r="K1378" i="68"/>
  <c r="J1378" i="68"/>
  <c r="L1378" i="68" s="1"/>
  <c r="A1378" i="68"/>
  <c r="K1377" i="68"/>
  <c r="J1377" i="68"/>
  <c r="L1377" i="68" s="1"/>
  <c r="A1377" i="68"/>
  <c r="K1376" i="68"/>
  <c r="J1376" i="68"/>
  <c r="L1376" i="68" s="1"/>
  <c r="A1376" i="68"/>
  <c r="K1375" i="68"/>
  <c r="J1375" i="68"/>
  <c r="A1375" i="68"/>
  <c r="L1374" i="68"/>
  <c r="K1374" i="68"/>
  <c r="J1374" i="68"/>
  <c r="A1374" i="68"/>
  <c r="K1373" i="68"/>
  <c r="L1373" i="68" s="1"/>
  <c r="J1373" i="68"/>
  <c r="A1373" i="68"/>
  <c r="L1372" i="68"/>
  <c r="K1372" i="68"/>
  <c r="J1372" i="68"/>
  <c r="A1372" i="68"/>
  <c r="K1371" i="68"/>
  <c r="J1371" i="68"/>
  <c r="L1371" i="68" s="1"/>
  <c r="A1371" i="68"/>
  <c r="K1370" i="68"/>
  <c r="J1370" i="68"/>
  <c r="L1370" i="68" s="1"/>
  <c r="A1370" i="68"/>
  <c r="K1369" i="68"/>
  <c r="J1369" i="68"/>
  <c r="L1369" i="68" s="1"/>
  <c r="A1369" i="68"/>
  <c r="K1368" i="68"/>
  <c r="J1368" i="68"/>
  <c r="L1368" i="68" s="1"/>
  <c r="A1368" i="68"/>
  <c r="K1367" i="68"/>
  <c r="J1367" i="68"/>
  <c r="L1367" i="68" s="1"/>
  <c r="A1367" i="68"/>
  <c r="L1366" i="68"/>
  <c r="K1366" i="68"/>
  <c r="J1366" i="68"/>
  <c r="A1366" i="68"/>
  <c r="K1365" i="68"/>
  <c r="L1365" i="68" s="1"/>
  <c r="J1365" i="68"/>
  <c r="A1365" i="68"/>
  <c r="K1364" i="68"/>
  <c r="L1364" i="68" s="1"/>
  <c r="J1364" i="68"/>
  <c r="A1364" i="68"/>
  <c r="L1363" i="68"/>
  <c r="K1363" i="68"/>
  <c r="J1363" i="68"/>
  <c r="A1363" i="68"/>
  <c r="L1362" i="68"/>
  <c r="K1362" i="68"/>
  <c r="J1362" i="68"/>
  <c r="A1362" i="68"/>
  <c r="K1361" i="68"/>
  <c r="J1361" i="68"/>
  <c r="L1361" i="68" s="1"/>
  <c r="A1361" i="68"/>
  <c r="K1360" i="68"/>
  <c r="J1360" i="68"/>
  <c r="L1360" i="68" s="1"/>
  <c r="A1360" i="68"/>
  <c r="K1359" i="68"/>
  <c r="J1359" i="68"/>
  <c r="A1359" i="68"/>
  <c r="L1358" i="68"/>
  <c r="K1358" i="68"/>
  <c r="J1358" i="68"/>
  <c r="A1358" i="68"/>
  <c r="L1357" i="68"/>
  <c r="K1357" i="68"/>
  <c r="J1357" i="68"/>
  <c r="A1357" i="68"/>
  <c r="K1356" i="68"/>
  <c r="L1356" i="68" s="1"/>
  <c r="J1356" i="68"/>
  <c r="A1356" i="68"/>
  <c r="L1355" i="68"/>
  <c r="K1355" i="68"/>
  <c r="J1355" i="68"/>
  <c r="A1355" i="68"/>
  <c r="K1354" i="68"/>
  <c r="J1354" i="68"/>
  <c r="L1354" i="68" s="1"/>
  <c r="A1354" i="68"/>
  <c r="K1353" i="68"/>
  <c r="J1353" i="68"/>
  <c r="L1353" i="68" s="1"/>
  <c r="A1353" i="68"/>
  <c r="L1352" i="68"/>
  <c r="K1352" i="68"/>
  <c r="J1352" i="68"/>
  <c r="A1352" i="68"/>
  <c r="K1351" i="68"/>
  <c r="J1351" i="68"/>
  <c r="A1351" i="68"/>
  <c r="L1350" i="68"/>
  <c r="K1350" i="68"/>
  <c r="J1350" i="68"/>
  <c r="A1350" i="68"/>
  <c r="K1349" i="68"/>
  <c r="L1349" i="68" s="1"/>
  <c r="J1349" i="68"/>
  <c r="A1349" i="68"/>
  <c r="L1348" i="68"/>
  <c r="K1348" i="68"/>
  <c r="J1348" i="68"/>
  <c r="A1348" i="68"/>
  <c r="K1347" i="68"/>
  <c r="J1347" i="68"/>
  <c r="L1347" i="68" s="1"/>
  <c r="A1347" i="68"/>
  <c r="K1346" i="68"/>
  <c r="J1346" i="68"/>
  <c r="L1346" i="68" s="1"/>
  <c r="A1346" i="68"/>
  <c r="L1345" i="68"/>
  <c r="K1345" i="68"/>
  <c r="J1345" i="68"/>
  <c r="A1345" i="68"/>
  <c r="L1344" i="68"/>
  <c r="K1344" i="68"/>
  <c r="J1344" i="68"/>
  <c r="A1344" i="68"/>
  <c r="K1343" i="68"/>
  <c r="J1343" i="68"/>
  <c r="A1343" i="68"/>
  <c r="K1342" i="68"/>
  <c r="J1342" i="68"/>
  <c r="L1342" i="68" s="1"/>
  <c r="A1342" i="68"/>
  <c r="L1341" i="68"/>
  <c r="K1341" i="68"/>
  <c r="J1341" i="68"/>
  <c r="A1341" i="68"/>
  <c r="L1340" i="68"/>
  <c r="K1340" i="68"/>
  <c r="J1340" i="68"/>
  <c r="A1340" i="68"/>
  <c r="K1339" i="68"/>
  <c r="J1339" i="68"/>
  <c r="L1339" i="68" s="1"/>
  <c r="A1339" i="68"/>
  <c r="L1338" i="68"/>
  <c r="K1338" i="68"/>
  <c r="J1338" i="68"/>
  <c r="A1338" i="68"/>
  <c r="L1337" i="68"/>
  <c r="K1337" i="68"/>
  <c r="J1337" i="68"/>
  <c r="A1337" i="68"/>
  <c r="K1336" i="68"/>
  <c r="J1336" i="68"/>
  <c r="L1336" i="68" s="1"/>
  <c r="A1336" i="68"/>
  <c r="K1335" i="68"/>
  <c r="J1335" i="68"/>
  <c r="L1335" i="68" s="1"/>
  <c r="A1335" i="68"/>
  <c r="K1334" i="68"/>
  <c r="J1334" i="68"/>
  <c r="L1334" i="68" s="1"/>
  <c r="A1334" i="68"/>
  <c r="L1333" i="68"/>
  <c r="K1333" i="68"/>
  <c r="J1333" i="68"/>
  <c r="A1333" i="68"/>
  <c r="L1332" i="68"/>
  <c r="K1332" i="68"/>
  <c r="J1332" i="68"/>
  <c r="A1332" i="68"/>
  <c r="L1331" i="68"/>
  <c r="K1331" i="68"/>
  <c r="J1331" i="68"/>
  <c r="A1331" i="68"/>
  <c r="L1330" i="68"/>
  <c r="K1330" i="68"/>
  <c r="J1330" i="68"/>
  <c r="A1330" i="68"/>
  <c r="K1329" i="68"/>
  <c r="J1329" i="68"/>
  <c r="L1329" i="68" s="1"/>
  <c r="A1329" i="68"/>
  <c r="K1328" i="68"/>
  <c r="J1328" i="68"/>
  <c r="L1328" i="68" s="1"/>
  <c r="A1328" i="68"/>
  <c r="K1327" i="68"/>
  <c r="J1327" i="68"/>
  <c r="A1327" i="68"/>
  <c r="L1326" i="68"/>
  <c r="K1326" i="68"/>
  <c r="J1326" i="68"/>
  <c r="A1326" i="68"/>
  <c r="L1325" i="68"/>
  <c r="K1325" i="68"/>
  <c r="J1325" i="68"/>
  <c r="A1325" i="68"/>
  <c r="K1324" i="68"/>
  <c r="L1324" i="68" s="1"/>
  <c r="J1324" i="68"/>
  <c r="A1324" i="68"/>
  <c r="L1323" i="68"/>
  <c r="K1323" i="68"/>
  <c r="J1323" i="68"/>
  <c r="A1323" i="68"/>
  <c r="K1322" i="68"/>
  <c r="J1322" i="68"/>
  <c r="L1322" i="68" s="1"/>
  <c r="A1322" i="68"/>
  <c r="K1321" i="68"/>
  <c r="J1321" i="68"/>
  <c r="L1321" i="68" s="1"/>
  <c r="A1321" i="68"/>
  <c r="L1320" i="68"/>
  <c r="K1320" i="68"/>
  <c r="J1320" i="68"/>
  <c r="A1320" i="68"/>
  <c r="K1319" i="68"/>
  <c r="J1319" i="68"/>
  <c r="A1319" i="68"/>
  <c r="L1318" i="68"/>
  <c r="K1318" i="68"/>
  <c r="J1318" i="68"/>
  <c r="A1318" i="68"/>
  <c r="K1317" i="68"/>
  <c r="L1317" i="68" s="1"/>
  <c r="J1317" i="68"/>
  <c r="A1317" i="68"/>
  <c r="L1316" i="68"/>
  <c r="K1316" i="68"/>
  <c r="J1316" i="68"/>
  <c r="A1316" i="68"/>
  <c r="K1315" i="68"/>
  <c r="J1315" i="68"/>
  <c r="L1315" i="68" s="1"/>
  <c r="A1315" i="68"/>
  <c r="K1314" i="68"/>
  <c r="J1314" i="68"/>
  <c r="L1314" i="68" s="1"/>
  <c r="A1314" i="68"/>
  <c r="L1313" i="68"/>
  <c r="K1313" i="68"/>
  <c r="J1313" i="68"/>
  <c r="A1313" i="68"/>
  <c r="L1312" i="68"/>
  <c r="K1312" i="68"/>
  <c r="J1312" i="68"/>
  <c r="A1312" i="68"/>
  <c r="K1311" i="68"/>
  <c r="J1311" i="68"/>
  <c r="A1311" i="68"/>
  <c r="K1310" i="68"/>
  <c r="J1310" i="68"/>
  <c r="L1310" i="68" s="1"/>
  <c r="A1310" i="68"/>
  <c r="L1309" i="68"/>
  <c r="K1309" i="68"/>
  <c r="J1309" i="68"/>
  <c r="A1309" i="68"/>
  <c r="L1308" i="68"/>
  <c r="K1308" i="68"/>
  <c r="J1308" i="68"/>
  <c r="A1308" i="68"/>
  <c r="K1307" i="68"/>
  <c r="J1307" i="68"/>
  <c r="L1307" i="68" s="1"/>
  <c r="A1307" i="68"/>
  <c r="L1306" i="68"/>
  <c r="K1306" i="68"/>
  <c r="J1306" i="68"/>
  <c r="A1306" i="68"/>
  <c r="K1305" i="68"/>
  <c r="L1305" i="68" s="1"/>
  <c r="J1305" i="68"/>
  <c r="A1305" i="68"/>
  <c r="K1304" i="68"/>
  <c r="J1304" i="68"/>
  <c r="L1304" i="68" s="1"/>
  <c r="A1304" i="68"/>
  <c r="K1303" i="68"/>
  <c r="J1303" i="68"/>
  <c r="L1303" i="68" s="1"/>
  <c r="A1303" i="68"/>
  <c r="K1302" i="68"/>
  <c r="J1302" i="68"/>
  <c r="L1302" i="68" s="1"/>
  <c r="A1302" i="68"/>
  <c r="L1301" i="68"/>
  <c r="K1301" i="68"/>
  <c r="J1301" i="68"/>
  <c r="A1301" i="68"/>
  <c r="L1300" i="68"/>
  <c r="K1300" i="68"/>
  <c r="J1300" i="68"/>
  <c r="A1300" i="68"/>
  <c r="L1299" i="68"/>
  <c r="K1299" i="68"/>
  <c r="J1299" i="68"/>
  <c r="A1299" i="68"/>
  <c r="L1298" i="68"/>
  <c r="K1298" i="68"/>
  <c r="J1298" i="68"/>
  <c r="A1298" i="68"/>
  <c r="K1297" i="68"/>
  <c r="J1297" i="68"/>
  <c r="L1297" i="68" s="1"/>
  <c r="A1297" i="68"/>
  <c r="K1296" i="68"/>
  <c r="J1296" i="68"/>
  <c r="L1296" i="68" s="1"/>
  <c r="A1296" i="68"/>
  <c r="K1295" i="68"/>
  <c r="J1295" i="68"/>
  <c r="A1295" i="68"/>
  <c r="L1294" i="68"/>
  <c r="K1294" i="68"/>
  <c r="J1294" i="68"/>
  <c r="A1294" i="68"/>
  <c r="L1293" i="68"/>
  <c r="K1293" i="68"/>
  <c r="J1293" i="68"/>
  <c r="A1293" i="68"/>
  <c r="K1292" i="68"/>
  <c r="L1292" i="68" s="1"/>
  <c r="J1292" i="68"/>
  <c r="A1292" i="68"/>
  <c r="K1291" i="68"/>
  <c r="L1291" i="68" s="1"/>
  <c r="J1291" i="68"/>
  <c r="A1291" i="68"/>
  <c r="K1290" i="68"/>
  <c r="J1290" i="68"/>
  <c r="L1290" i="68" s="1"/>
  <c r="A1290" i="68"/>
  <c r="K1289" i="68"/>
  <c r="J1289" i="68"/>
  <c r="L1289" i="68" s="1"/>
  <c r="A1289" i="68"/>
  <c r="L1288" i="68"/>
  <c r="K1288" i="68"/>
  <c r="J1288" i="68"/>
  <c r="A1288" i="68"/>
  <c r="K1287" i="68"/>
  <c r="J1287" i="68"/>
  <c r="A1287" i="68"/>
  <c r="L1286" i="68"/>
  <c r="K1286" i="68"/>
  <c r="J1286" i="68"/>
  <c r="A1286" i="68"/>
  <c r="K1285" i="68"/>
  <c r="L1285" i="68" s="1"/>
  <c r="J1285" i="68"/>
  <c r="A1285" i="68"/>
  <c r="L1284" i="68"/>
  <c r="K1284" i="68"/>
  <c r="J1284" i="68"/>
  <c r="A1284" i="68"/>
  <c r="K1283" i="68"/>
  <c r="J1283" i="68"/>
  <c r="L1283" i="68" s="1"/>
  <c r="A1283" i="68"/>
  <c r="K1282" i="68"/>
  <c r="J1282" i="68"/>
  <c r="L1282" i="68" s="1"/>
  <c r="A1282" i="68"/>
  <c r="L1281" i="68"/>
  <c r="K1281" i="68"/>
  <c r="J1281" i="68"/>
  <c r="A1281" i="68"/>
  <c r="L1280" i="68"/>
  <c r="K1280" i="68"/>
  <c r="J1280" i="68"/>
  <c r="A1280" i="68"/>
  <c r="K1279" i="68"/>
  <c r="J1279" i="68"/>
  <c r="A1279" i="68"/>
  <c r="K1278" i="68"/>
  <c r="J1278" i="68"/>
  <c r="L1278" i="68" s="1"/>
  <c r="A1278" i="68"/>
  <c r="L1277" i="68"/>
  <c r="K1277" i="68"/>
  <c r="J1277" i="68"/>
  <c r="A1277" i="68"/>
  <c r="K1276" i="68"/>
  <c r="L1276" i="68" s="1"/>
  <c r="J1276" i="68"/>
  <c r="A1276" i="68"/>
  <c r="K1275" i="68"/>
  <c r="J1275" i="68"/>
  <c r="L1275" i="68" s="1"/>
  <c r="A1275" i="68"/>
  <c r="L1274" i="68"/>
  <c r="K1274" i="68"/>
  <c r="J1274" i="68"/>
  <c r="A1274" i="68"/>
  <c r="L1273" i="68"/>
  <c r="K1273" i="68"/>
  <c r="J1273" i="68"/>
  <c r="A1273" i="68"/>
  <c r="K1272" i="68"/>
  <c r="J1272" i="68"/>
  <c r="L1272" i="68" s="1"/>
  <c r="A1272" i="68"/>
  <c r="K1271" i="68"/>
  <c r="J1271" i="68"/>
  <c r="L1271" i="68" s="1"/>
  <c r="A1271" i="68"/>
  <c r="K1270" i="68"/>
  <c r="J1270" i="68"/>
  <c r="L1270" i="68" s="1"/>
  <c r="A1270" i="68"/>
  <c r="K1269" i="68"/>
  <c r="L1269" i="68" s="1"/>
  <c r="J1269" i="68"/>
  <c r="A1269" i="68"/>
  <c r="L1268" i="68"/>
  <c r="K1268" i="68"/>
  <c r="J1268" i="68"/>
  <c r="A1268" i="68"/>
  <c r="L1267" i="68"/>
  <c r="K1267" i="68"/>
  <c r="J1267" i="68"/>
  <c r="A1267" i="68"/>
  <c r="L1266" i="68"/>
  <c r="K1266" i="68"/>
  <c r="J1266" i="68"/>
  <c r="A1266" i="68"/>
  <c r="K1265" i="68"/>
  <c r="J1265" i="68"/>
  <c r="L1265" i="68" s="1"/>
  <c r="A1265" i="68"/>
  <c r="K1264" i="68"/>
  <c r="J1264" i="68"/>
  <c r="L1264" i="68" s="1"/>
  <c r="A1264" i="68"/>
  <c r="K1263" i="68"/>
  <c r="J1263" i="68"/>
  <c r="A1263" i="68"/>
  <c r="L1262" i="68"/>
  <c r="K1262" i="68"/>
  <c r="J1262" i="68"/>
  <c r="A1262" i="68"/>
  <c r="L1261" i="68"/>
  <c r="K1261" i="68"/>
  <c r="J1261" i="68"/>
  <c r="A1261" i="68"/>
  <c r="K1260" i="68"/>
  <c r="L1260" i="68" s="1"/>
  <c r="J1260" i="68"/>
  <c r="A1260" i="68"/>
  <c r="L1259" i="68"/>
  <c r="K1259" i="68"/>
  <c r="J1259" i="68"/>
  <c r="A1259" i="68"/>
  <c r="K1258" i="68"/>
  <c r="J1258" i="68"/>
  <c r="L1258" i="68" s="1"/>
  <c r="A1258" i="68"/>
  <c r="K1257" i="68"/>
  <c r="J1257" i="68"/>
  <c r="L1257" i="68" s="1"/>
  <c r="A1257" i="68"/>
  <c r="L1256" i="68"/>
  <c r="K1256" i="68"/>
  <c r="J1256" i="68"/>
  <c r="A1256" i="68"/>
  <c r="K1255" i="68"/>
  <c r="J1255" i="68"/>
  <c r="L1255" i="68" s="1"/>
  <c r="A1255" i="68"/>
  <c r="K1254" i="68"/>
  <c r="L1254" i="68" s="1"/>
  <c r="J1254" i="68"/>
  <c r="A1254" i="68"/>
  <c r="K1253" i="68"/>
  <c r="L1253" i="68" s="1"/>
  <c r="J1253" i="68"/>
  <c r="A1253" i="68"/>
  <c r="L1252" i="68"/>
  <c r="K1252" i="68"/>
  <c r="J1252" i="68"/>
  <c r="A1252" i="68"/>
  <c r="K1251" i="68"/>
  <c r="J1251" i="68"/>
  <c r="L1251" i="68" s="1"/>
  <c r="A1251" i="68"/>
  <c r="K1250" i="68"/>
  <c r="J1250" i="68"/>
  <c r="L1250" i="68" s="1"/>
  <c r="A1250" i="68"/>
  <c r="L1249" i="68"/>
  <c r="K1249" i="68"/>
  <c r="J1249" i="68"/>
  <c r="A1249" i="68"/>
  <c r="L1248" i="68"/>
  <c r="K1248" i="68"/>
  <c r="J1248" i="68"/>
  <c r="A1248" i="68"/>
  <c r="K1247" i="68"/>
  <c r="J1247" i="68"/>
  <c r="A1247" i="68"/>
  <c r="K1246" i="68"/>
  <c r="J1246" i="68"/>
  <c r="L1246" i="68" s="1"/>
  <c r="A1246" i="68"/>
  <c r="L1245" i="68"/>
  <c r="K1245" i="68"/>
  <c r="J1245" i="68"/>
  <c r="A1245" i="68"/>
  <c r="L1244" i="68"/>
  <c r="K1244" i="68"/>
  <c r="J1244" i="68"/>
  <c r="A1244" i="68"/>
  <c r="K1243" i="68"/>
  <c r="J1243" i="68"/>
  <c r="L1243" i="68" s="1"/>
  <c r="A1243" i="68"/>
  <c r="L1242" i="68"/>
  <c r="K1242" i="68"/>
  <c r="J1242" i="68"/>
  <c r="A1242" i="68"/>
  <c r="K1241" i="68"/>
  <c r="L1241" i="68" s="1"/>
  <c r="J1241" i="68"/>
  <c r="A1241" i="68"/>
  <c r="K1240" i="68"/>
  <c r="J1240" i="68"/>
  <c r="L1240" i="68" s="1"/>
  <c r="A1240" i="68"/>
  <c r="K1239" i="68"/>
  <c r="J1239" i="68"/>
  <c r="L1239" i="68" s="1"/>
  <c r="A1239" i="68"/>
  <c r="K1238" i="68"/>
  <c r="J1238" i="68"/>
  <c r="L1238" i="68" s="1"/>
  <c r="A1238" i="68"/>
  <c r="L1237" i="68"/>
  <c r="K1237" i="68"/>
  <c r="J1237" i="68"/>
  <c r="A1237" i="68"/>
  <c r="L1236" i="68"/>
  <c r="K1236" i="68"/>
  <c r="J1236" i="68"/>
  <c r="A1236" i="68"/>
  <c r="L1235" i="68"/>
  <c r="K1235" i="68"/>
  <c r="J1235" i="68"/>
  <c r="A1235" i="68"/>
  <c r="L1234" i="68"/>
  <c r="K1234" i="68"/>
  <c r="J1234" i="68"/>
  <c r="A1234" i="68"/>
  <c r="K1233" i="68"/>
  <c r="J1233" i="68"/>
  <c r="L1233" i="68" s="1"/>
  <c r="A1233" i="68"/>
  <c r="K1232" i="68"/>
  <c r="J1232" i="68"/>
  <c r="L1232" i="68" s="1"/>
  <c r="A1232" i="68"/>
  <c r="K1231" i="68"/>
  <c r="J1231" i="68"/>
  <c r="A1231" i="68"/>
  <c r="L1230" i="68"/>
  <c r="K1230" i="68"/>
  <c r="J1230" i="68"/>
  <c r="A1230" i="68"/>
  <c r="L1229" i="68"/>
  <c r="K1229" i="68"/>
  <c r="J1229" i="68"/>
  <c r="A1229" i="68"/>
  <c r="K1228" i="68"/>
  <c r="L1228" i="68" s="1"/>
  <c r="J1228" i="68"/>
  <c r="A1228" i="68"/>
  <c r="K1227" i="68"/>
  <c r="L1227" i="68" s="1"/>
  <c r="J1227" i="68"/>
  <c r="A1227" i="68"/>
  <c r="K1226" i="68"/>
  <c r="J1226" i="68"/>
  <c r="L1226" i="68" s="1"/>
  <c r="A1226" i="68"/>
  <c r="K1225" i="68"/>
  <c r="J1225" i="68"/>
  <c r="L1225" i="68" s="1"/>
  <c r="A1225" i="68"/>
  <c r="L1224" i="68"/>
  <c r="K1224" i="68"/>
  <c r="J1224" i="68"/>
  <c r="A1224" i="68"/>
  <c r="K1223" i="68"/>
  <c r="J1223" i="68"/>
  <c r="A1223" i="68"/>
  <c r="L1222" i="68"/>
  <c r="K1222" i="68"/>
  <c r="J1222" i="68"/>
  <c r="A1222" i="68"/>
  <c r="K1221" i="68"/>
  <c r="L1221" i="68" s="1"/>
  <c r="J1221" i="68"/>
  <c r="A1221" i="68"/>
  <c r="L1220" i="68"/>
  <c r="K1220" i="68"/>
  <c r="J1220" i="68"/>
  <c r="A1220" i="68"/>
  <c r="K1219" i="68"/>
  <c r="J1219" i="68"/>
  <c r="L1219" i="68" s="1"/>
  <c r="A1219" i="68"/>
  <c r="K1218" i="68"/>
  <c r="J1218" i="68"/>
  <c r="L1218" i="68" s="1"/>
  <c r="A1218" i="68"/>
  <c r="L1217" i="68"/>
  <c r="K1217" i="68"/>
  <c r="J1217" i="68"/>
  <c r="A1217" i="68"/>
  <c r="L1216" i="68"/>
  <c r="K1216" i="68"/>
  <c r="J1216" i="68"/>
  <c r="A1216" i="68"/>
  <c r="K1215" i="68"/>
  <c r="J1215" i="68"/>
  <c r="A1215" i="68"/>
  <c r="K1214" i="68"/>
  <c r="J1214" i="68"/>
  <c r="L1214" i="68" s="1"/>
  <c r="A1214" i="68"/>
  <c r="L1213" i="68"/>
  <c r="K1213" i="68"/>
  <c r="J1213" i="68"/>
  <c r="A1213" i="68"/>
  <c r="K1212" i="68"/>
  <c r="L1212" i="68" s="1"/>
  <c r="J1212" i="68"/>
  <c r="A1212" i="68"/>
  <c r="K1211" i="68"/>
  <c r="J1211" i="68"/>
  <c r="L1211" i="68" s="1"/>
  <c r="A1211" i="68"/>
  <c r="L1210" i="68"/>
  <c r="K1210" i="68"/>
  <c r="J1210" i="68"/>
  <c r="A1210" i="68"/>
  <c r="L1209" i="68"/>
  <c r="K1209" i="68"/>
  <c r="J1209" i="68"/>
  <c r="A1209" i="68"/>
  <c r="K1208" i="68"/>
  <c r="J1208" i="68"/>
  <c r="L1208" i="68" s="1"/>
  <c r="A1208" i="68"/>
  <c r="K1207" i="68"/>
  <c r="J1207" i="68"/>
  <c r="L1207" i="68" s="1"/>
  <c r="A1207" i="68"/>
  <c r="K1206" i="68"/>
  <c r="J1206" i="68"/>
  <c r="L1206" i="68" s="1"/>
  <c r="A1206" i="68"/>
  <c r="K1205" i="68"/>
  <c r="L1205" i="68" s="1"/>
  <c r="J1205" i="68"/>
  <c r="A1205" i="68"/>
  <c r="L1204" i="68"/>
  <c r="K1204" i="68"/>
  <c r="J1204" i="68"/>
  <c r="A1204" i="68"/>
  <c r="L1203" i="68"/>
  <c r="K1203" i="68"/>
  <c r="J1203" i="68"/>
  <c r="A1203" i="68"/>
  <c r="L1202" i="68"/>
  <c r="K1202" i="68"/>
  <c r="J1202" i="68"/>
  <c r="A1202" i="68"/>
  <c r="K1201" i="68"/>
  <c r="J1201" i="68"/>
  <c r="L1201" i="68" s="1"/>
  <c r="A1201" i="68"/>
  <c r="K1200" i="68"/>
  <c r="J1200" i="68"/>
  <c r="L1200" i="68" s="1"/>
  <c r="A1200" i="68"/>
  <c r="K1199" i="68"/>
  <c r="J1199" i="68"/>
  <c r="A1199" i="68"/>
  <c r="L1198" i="68"/>
  <c r="K1198" i="68"/>
  <c r="J1198" i="68"/>
  <c r="A1198" i="68"/>
  <c r="L1197" i="68"/>
  <c r="K1197" i="68"/>
  <c r="J1197" i="68"/>
  <c r="A1197" i="68"/>
  <c r="K1196" i="68"/>
  <c r="L1196" i="68" s="1"/>
  <c r="J1196" i="68"/>
  <c r="A1196" i="68"/>
  <c r="L1195" i="68"/>
  <c r="K1195" i="68"/>
  <c r="J1195" i="68"/>
  <c r="A1195" i="68"/>
  <c r="K1194" i="68"/>
  <c r="J1194" i="68"/>
  <c r="L1194" i="68" s="1"/>
  <c r="A1194" i="68"/>
  <c r="K1193" i="68"/>
  <c r="J1193" i="68"/>
  <c r="L1193" i="68" s="1"/>
  <c r="A1193" i="68"/>
  <c r="L1192" i="68"/>
  <c r="K1192" i="68"/>
  <c r="J1192" i="68"/>
  <c r="A1192" i="68"/>
  <c r="K1191" i="68"/>
  <c r="J1191" i="68"/>
  <c r="L1191" i="68" s="1"/>
  <c r="A1191" i="68"/>
  <c r="K1190" i="68"/>
  <c r="L1190" i="68" s="1"/>
  <c r="J1190" i="68"/>
  <c r="A1190" i="68"/>
  <c r="K1189" i="68"/>
  <c r="L1189" i="68" s="1"/>
  <c r="J1189" i="68"/>
  <c r="A1189" i="68"/>
  <c r="L1188" i="68"/>
  <c r="K1188" i="68"/>
  <c r="J1188" i="68"/>
  <c r="A1188" i="68"/>
  <c r="K1187" i="68"/>
  <c r="J1187" i="68"/>
  <c r="L1187" i="68" s="1"/>
  <c r="A1187" i="68"/>
  <c r="K1186" i="68"/>
  <c r="J1186" i="68"/>
  <c r="L1186" i="68" s="1"/>
  <c r="A1186" i="68"/>
  <c r="L1185" i="68"/>
  <c r="K1185" i="68"/>
  <c r="J1185" i="68"/>
  <c r="A1185" i="68"/>
  <c r="L1184" i="68"/>
  <c r="K1184" i="68"/>
  <c r="J1184" i="68"/>
  <c r="A1184" i="68"/>
  <c r="K1183" i="68"/>
  <c r="J1183" i="68"/>
  <c r="A1183" i="68"/>
  <c r="K1182" i="68"/>
  <c r="J1182" i="68"/>
  <c r="L1182" i="68" s="1"/>
  <c r="A1182" i="68"/>
  <c r="L1181" i="68"/>
  <c r="K1181" i="68"/>
  <c r="J1181" i="68"/>
  <c r="A1181" i="68"/>
  <c r="L1180" i="68"/>
  <c r="K1180" i="68"/>
  <c r="J1180" i="68"/>
  <c r="A1180" i="68"/>
  <c r="K1179" i="68"/>
  <c r="J1179" i="68"/>
  <c r="L1179" i="68" s="1"/>
  <c r="A1179" i="68"/>
  <c r="L1178" i="68"/>
  <c r="K1178" i="68"/>
  <c r="J1178" i="68"/>
  <c r="A1178" i="68"/>
  <c r="K1177" i="68"/>
  <c r="L1177" i="68" s="1"/>
  <c r="J1177" i="68"/>
  <c r="A1177" i="68"/>
  <c r="K1176" i="68"/>
  <c r="J1176" i="68"/>
  <c r="L1176" i="68" s="1"/>
  <c r="A1176" i="68"/>
  <c r="K1175" i="68"/>
  <c r="J1175" i="68"/>
  <c r="L1175" i="68" s="1"/>
  <c r="A1175" i="68"/>
  <c r="K1174" i="68"/>
  <c r="J1174" i="68"/>
  <c r="L1174" i="68" s="1"/>
  <c r="A1174" i="68"/>
  <c r="L1173" i="68"/>
  <c r="K1173" i="68"/>
  <c r="J1173" i="68"/>
  <c r="A1173" i="68"/>
  <c r="L1172" i="68"/>
  <c r="K1172" i="68"/>
  <c r="J1172" i="68"/>
  <c r="A1172" i="68"/>
  <c r="L1171" i="68"/>
  <c r="K1171" i="68"/>
  <c r="J1171" i="68"/>
  <c r="A1171" i="68"/>
  <c r="L1170" i="68"/>
  <c r="K1170" i="68"/>
  <c r="J1170" i="68"/>
  <c r="A1170" i="68"/>
  <c r="K1169" i="68"/>
  <c r="J1169" i="68"/>
  <c r="L1169" i="68" s="1"/>
  <c r="A1169" i="68"/>
  <c r="K1168" i="68"/>
  <c r="J1168" i="68"/>
  <c r="L1168" i="68" s="1"/>
  <c r="A1168" i="68"/>
  <c r="K1167" i="68"/>
  <c r="J1167" i="68"/>
  <c r="A1167" i="68"/>
  <c r="L1166" i="68"/>
  <c r="K1166" i="68"/>
  <c r="J1166" i="68"/>
  <c r="A1166" i="68"/>
  <c r="L1165" i="68"/>
  <c r="K1165" i="68"/>
  <c r="J1165" i="68"/>
  <c r="A1165" i="68"/>
  <c r="K1164" i="68"/>
  <c r="L1164" i="68" s="1"/>
  <c r="J1164" i="68"/>
  <c r="A1164" i="68"/>
  <c r="K1163" i="68"/>
  <c r="L1163" i="68" s="1"/>
  <c r="J1163" i="68"/>
  <c r="A1163" i="68"/>
  <c r="K1162" i="68"/>
  <c r="J1162" i="68"/>
  <c r="L1162" i="68" s="1"/>
  <c r="A1162" i="68"/>
  <c r="K1161" i="68"/>
  <c r="J1161" i="68"/>
  <c r="L1161" i="68" s="1"/>
  <c r="A1161" i="68"/>
  <c r="L1160" i="68"/>
  <c r="K1160" i="68"/>
  <c r="J1160" i="68"/>
  <c r="A1160" i="68"/>
  <c r="K1159" i="68"/>
  <c r="J1159" i="68"/>
  <c r="A1159" i="68"/>
  <c r="L1158" i="68"/>
  <c r="K1158" i="68"/>
  <c r="J1158" i="68"/>
  <c r="A1158" i="68"/>
  <c r="K1157" i="68"/>
  <c r="L1157" i="68" s="1"/>
  <c r="J1157" i="68"/>
  <c r="A1157" i="68"/>
  <c r="L1156" i="68"/>
  <c r="K1156" i="68"/>
  <c r="J1156" i="68"/>
  <c r="A1156" i="68"/>
  <c r="K1155" i="68"/>
  <c r="J1155" i="68"/>
  <c r="L1155" i="68" s="1"/>
  <c r="A1155" i="68"/>
  <c r="K1154" i="68"/>
  <c r="J1154" i="68"/>
  <c r="L1154" i="68" s="1"/>
  <c r="A1154" i="68"/>
  <c r="L1153" i="68"/>
  <c r="K1153" i="68"/>
  <c r="J1153" i="68"/>
  <c r="A1153" i="68"/>
  <c r="L1152" i="68"/>
  <c r="K1152" i="68"/>
  <c r="J1152" i="68"/>
  <c r="A1152" i="68"/>
  <c r="K1151" i="68"/>
  <c r="J1151" i="68"/>
  <c r="A1151" i="68"/>
  <c r="K1150" i="68"/>
  <c r="J1150" i="68"/>
  <c r="L1150" i="68" s="1"/>
  <c r="A1150" i="68"/>
  <c r="L1149" i="68"/>
  <c r="K1149" i="68"/>
  <c r="J1149" i="68"/>
  <c r="A1149" i="68"/>
  <c r="K1148" i="68"/>
  <c r="L1148" i="68" s="1"/>
  <c r="J1148" i="68"/>
  <c r="A1148" i="68"/>
  <c r="K1147" i="68"/>
  <c r="J1147" i="68"/>
  <c r="L1147" i="68" s="1"/>
  <c r="A1147" i="68"/>
  <c r="L1146" i="68"/>
  <c r="K1146" i="68"/>
  <c r="J1146" i="68"/>
  <c r="A1146" i="68"/>
  <c r="L1145" i="68"/>
  <c r="K1145" i="68"/>
  <c r="J1145" i="68"/>
  <c r="A1145" i="68"/>
  <c r="K1144" i="68"/>
  <c r="J1144" i="68"/>
  <c r="L1144" i="68" s="1"/>
  <c r="A1144" i="68"/>
  <c r="K1143" i="68"/>
  <c r="J1143" i="68"/>
  <c r="L1143" i="68" s="1"/>
  <c r="A1143" i="68"/>
  <c r="K1142" i="68"/>
  <c r="J1142" i="68"/>
  <c r="L1142" i="68" s="1"/>
  <c r="A1142" i="68"/>
  <c r="K1141" i="68"/>
  <c r="L1141" i="68" s="1"/>
  <c r="J1141" i="68"/>
  <c r="A1141" i="68"/>
  <c r="L1140" i="68"/>
  <c r="K1140" i="68"/>
  <c r="J1140" i="68"/>
  <c r="A1140" i="68"/>
  <c r="L1139" i="68"/>
  <c r="K1139" i="68"/>
  <c r="J1139" i="68"/>
  <c r="A1139" i="68"/>
  <c r="L1138" i="68"/>
  <c r="K1138" i="68"/>
  <c r="J1138" i="68"/>
  <c r="A1138" i="68"/>
  <c r="K1137" i="68"/>
  <c r="J1137" i="68"/>
  <c r="L1137" i="68" s="1"/>
  <c r="A1137" i="68"/>
  <c r="K1136" i="68"/>
  <c r="J1136" i="68"/>
  <c r="L1136" i="68" s="1"/>
  <c r="A1136" i="68"/>
  <c r="K1135" i="68"/>
  <c r="J1135" i="68"/>
  <c r="A1135" i="68"/>
  <c r="L1134" i="68"/>
  <c r="K1134" i="68"/>
  <c r="J1134" i="68"/>
  <c r="A1134" i="68"/>
  <c r="L1133" i="68"/>
  <c r="K1133" i="68"/>
  <c r="J1133" i="68"/>
  <c r="A1133" i="68"/>
  <c r="K1132" i="68"/>
  <c r="L1132" i="68" s="1"/>
  <c r="J1132" i="68"/>
  <c r="A1132" i="68"/>
  <c r="L1131" i="68"/>
  <c r="K1131" i="68"/>
  <c r="J1131" i="68"/>
  <c r="A1131" i="68"/>
  <c r="K1130" i="68"/>
  <c r="J1130" i="68"/>
  <c r="L1130" i="68" s="1"/>
  <c r="A1130" i="68"/>
  <c r="K1129" i="68"/>
  <c r="J1129" i="68"/>
  <c r="L1129" i="68" s="1"/>
  <c r="A1129" i="68"/>
  <c r="L1128" i="68"/>
  <c r="K1128" i="68"/>
  <c r="J1128" i="68"/>
  <c r="A1128" i="68"/>
  <c r="K1127" i="68"/>
  <c r="J1127" i="68"/>
  <c r="L1127" i="68" s="1"/>
  <c r="A1127" i="68"/>
  <c r="K1126" i="68"/>
  <c r="L1126" i="68" s="1"/>
  <c r="J1126" i="68"/>
  <c r="A1126" i="68"/>
  <c r="K1125" i="68"/>
  <c r="L1125" i="68" s="1"/>
  <c r="J1125" i="68"/>
  <c r="A1125" i="68"/>
  <c r="L1124" i="68"/>
  <c r="K1124" i="68"/>
  <c r="J1124" i="68"/>
  <c r="A1124" i="68"/>
  <c r="K1123" i="68"/>
  <c r="J1123" i="68"/>
  <c r="L1123" i="68" s="1"/>
  <c r="A1123" i="68"/>
  <c r="K1122" i="68"/>
  <c r="J1122" i="68"/>
  <c r="L1122" i="68" s="1"/>
  <c r="A1122" i="68"/>
  <c r="L1121" i="68"/>
  <c r="K1121" i="68"/>
  <c r="J1121" i="68"/>
  <c r="A1121" i="68"/>
  <c r="L1120" i="68"/>
  <c r="K1120" i="68"/>
  <c r="J1120" i="68"/>
  <c r="A1120" i="68"/>
  <c r="K1119" i="68"/>
  <c r="J1119" i="68"/>
  <c r="A1119" i="68"/>
  <c r="K1118" i="68"/>
  <c r="J1118" i="68"/>
  <c r="L1118" i="68" s="1"/>
  <c r="A1118" i="68"/>
  <c r="L1117" i="68"/>
  <c r="K1117" i="68"/>
  <c r="J1117" i="68"/>
  <c r="A1117" i="68"/>
  <c r="L1116" i="68"/>
  <c r="K1116" i="68"/>
  <c r="J1116" i="68"/>
  <c r="A1116" i="68"/>
  <c r="K1115" i="68"/>
  <c r="J1115" i="68"/>
  <c r="L1115" i="68" s="1"/>
  <c r="A1115" i="68"/>
  <c r="L1114" i="68"/>
  <c r="K1114" i="68"/>
  <c r="J1114" i="68"/>
  <c r="A1114" i="68"/>
  <c r="K1113" i="68"/>
  <c r="L1113" i="68" s="1"/>
  <c r="J1113" i="68"/>
  <c r="A1113" i="68"/>
  <c r="K1112" i="68"/>
  <c r="J1112" i="68"/>
  <c r="L1112" i="68" s="1"/>
  <c r="A1112" i="68"/>
  <c r="K1111" i="68"/>
  <c r="J1111" i="68"/>
  <c r="L1111" i="68" s="1"/>
  <c r="A1111" i="68"/>
  <c r="K1110" i="68"/>
  <c r="J1110" i="68"/>
  <c r="L1110" i="68" s="1"/>
  <c r="A1110" i="68"/>
  <c r="L1109" i="68"/>
  <c r="K1109" i="68"/>
  <c r="J1109" i="68"/>
  <c r="A1109" i="68"/>
  <c r="L1108" i="68"/>
  <c r="K1108" i="68"/>
  <c r="J1108" i="68"/>
  <c r="A1108" i="68"/>
  <c r="L1107" i="68"/>
  <c r="K1107" i="68"/>
  <c r="J1107" i="68"/>
  <c r="A1107" i="68"/>
  <c r="K1106" i="68"/>
  <c r="L1106" i="68" s="1"/>
  <c r="J1106" i="68"/>
  <c r="A1106" i="68"/>
  <c r="K1105" i="68"/>
  <c r="L1105" i="68" s="1"/>
  <c r="J1105" i="68"/>
  <c r="A1105" i="68"/>
  <c r="L1104" i="68"/>
  <c r="K1104" i="68"/>
  <c r="J1104" i="68"/>
  <c r="A1104" i="68"/>
  <c r="L1103" i="68"/>
  <c r="K1103" i="68"/>
  <c r="J1103" i="68"/>
  <c r="A1103" i="68"/>
  <c r="K1102" i="68"/>
  <c r="J1102" i="68"/>
  <c r="L1102" i="68" s="1"/>
  <c r="A1102" i="68"/>
  <c r="L1101" i="68"/>
  <c r="K1101" i="68"/>
  <c r="J1101" i="68"/>
  <c r="A1101" i="68"/>
  <c r="K1100" i="68"/>
  <c r="J1100" i="68"/>
  <c r="L1100" i="68" s="1"/>
  <c r="A1100" i="68"/>
  <c r="K1099" i="68"/>
  <c r="J1099" i="68"/>
  <c r="A1099" i="68"/>
  <c r="K1098" i="68"/>
  <c r="L1098" i="68" s="1"/>
  <c r="J1098" i="68"/>
  <c r="A1098" i="68"/>
  <c r="K1097" i="68"/>
  <c r="L1097" i="68" s="1"/>
  <c r="J1097" i="68"/>
  <c r="A1097" i="68"/>
  <c r="L1096" i="68"/>
  <c r="K1096" i="68"/>
  <c r="J1096" i="68"/>
  <c r="A1096" i="68"/>
  <c r="L1095" i="68"/>
  <c r="K1095" i="68"/>
  <c r="J1095" i="68"/>
  <c r="A1095" i="68"/>
  <c r="K1094" i="68"/>
  <c r="J1094" i="68"/>
  <c r="L1094" i="68" s="1"/>
  <c r="A1094" i="68"/>
  <c r="L1093" i="68"/>
  <c r="K1093" i="68"/>
  <c r="J1093" i="68"/>
  <c r="A1093" i="68"/>
  <c r="K1092" i="68"/>
  <c r="J1092" i="68"/>
  <c r="L1092" i="68" s="1"/>
  <c r="A1092" i="68"/>
  <c r="K1091" i="68"/>
  <c r="J1091" i="68"/>
  <c r="A1091" i="68"/>
  <c r="K1090" i="68"/>
  <c r="L1090" i="68" s="1"/>
  <c r="J1090" i="68"/>
  <c r="A1090" i="68"/>
  <c r="K1089" i="68"/>
  <c r="L1089" i="68" s="1"/>
  <c r="J1089" i="68"/>
  <c r="A1089" i="68"/>
  <c r="L1088" i="68"/>
  <c r="K1088" i="68"/>
  <c r="J1088" i="68"/>
  <c r="A1088" i="68"/>
  <c r="L1087" i="68"/>
  <c r="K1087" i="68"/>
  <c r="J1087" i="68"/>
  <c r="A1087" i="68"/>
  <c r="K1086" i="68"/>
  <c r="J1086" i="68"/>
  <c r="L1086" i="68" s="1"/>
  <c r="A1086" i="68"/>
  <c r="K1085" i="68"/>
  <c r="L1085" i="68" s="1"/>
  <c r="J1085" i="68"/>
  <c r="A1085" i="68"/>
  <c r="K1084" i="68"/>
  <c r="J1084" i="68"/>
  <c r="L1084" i="68" s="1"/>
  <c r="A1084" i="68"/>
  <c r="K1083" i="68"/>
  <c r="J1083" i="68"/>
  <c r="A1083" i="68"/>
  <c r="K1082" i="68"/>
  <c r="L1082" i="68" s="1"/>
  <c r="J1082" i="68"/>
  <c r="A1082" i="68"/>
  <c r="K1081" i="68"/>
  <c r="L1081" i="68" s="1"/>
  <c r="J1081" i="68"/>
  <c r="A1081" i="68"/>
  <c r="L1080" i="68"/>
  <c r="K1080" i="68"/>
  <c r="J1080" i="68"/>
  <c r="A1080" i="68"/>
  <c r="L1079" i="68"/>
  <c r="K1079" i="68"/>
  <c r="J1079" i="68"/>
  <c r="A1079" i="68"/>
  <c r="K1078" i="68"/>
  <c r="J1078" i="68"/>
  <c r="L1078" i="68" s="1"/>
  <c r="A1078" i="68"/>
  <c r="K1077" i="68"/>
  <c r="L1077" i="68" s="1"/>
  <c r="J1077" i="68"/>
  <c r="A1077" i="68"/>
  <c r="K1076" i="68"/>
  <c r="J1076" i="68"/>
  <c r="L1076" i="68" s="1"/>
  <c r="A1076" i="68"/>
  <c r="K1075" i="68"/>
  <c r="J1075" i="68"/>
  <c r="A1075" i="68"/>
  <c r="K1074" i="68"/>
  <c r="L1074" i="68" s="1"/>
  <c r="J1074" i="68"/>
  <c r="A1074" i="68"/>
  <c r="K1073" i="68"/>
  <c r="L1073" i="68" s="1"/>
  <c r="J1073" i="68"/>
  <c r="A1073" i="68"/>
  <c r="L1072" i="68"/>
  <c r="K1072" i="68"/>
  <c r="J1072" i="68"/>
  <c r="A1072" i="68"/>
  <c r="L1071" i="68"/>
  <c r="K1071" i="68"/>
  <c r="J1071" i="68"/>
  <c r="A1071" i="68"/>
  <c r="K1070" i="68"/>
  <c r="J1070" i="68"/>
  <c r="L1070" i="68" s="1"/>
  <c r="A1070" i="68"/>
  <c r="K1069" i="68"/>
  <c r="L1069" i="68" s="1"/>
  <c r="J1069" i="68"/>
  <c r="A1069" i="68"/>
  <c r="K1068" i="68"/>
  <c r="J1068" i="68"/>
  <c r="L1068" i="68" s="1"/>
  <c r="A1068" i="68"/>
  <c r="K1067" i="68"/>
  <c r="J1067" i="68"/>
  <c r="A1067" i="68"/>
  <c r="K1066" i="68"/>
  <c r="L1066" i="68" s="1"/>
  <c r="J1066" i="68"/>
  <c r="A1066" i="68"/>
  <c r="K1065" i="68"/>
  <c r="L1065" i="68" s="1"/>
  <c r="J1065" i="68"/>
  <c r="A1065" i="68"/>
  <c r="L1064" i="68"/>
  <c r="K1064" i="68"/>
  <c r="J1064" i="68"/>
  <c r="A1064" i="68"/>
  <c r="L1063" i="68"/>
  <c r="K1063" i="68"/>
  <c r="J1063" i="68"/>
  <c r="A1063" i="68"/>
  <c r="K1062" i="68"/>
  <c r="J1062" i="68"/>
  <c r="L1062" i="68" s="1"/>
  <c r="A1062" i="68"/>
  <c r="K1061" i="68"/>
  <c r="L1061" i="68" s="1"/>
  <c r="J1061" i="68"/>
  <c r="A1061" i="68"/>
  <c r="K1060" i="68"/>
  <c r="J1060" i="68"/>
  <c r="L1060" i="68" s="1"/>
  <c r="A1060" i="68"/>
  <c r="K1059" i="68"/>
  <c r="J1059" i="68"/>
  <c r="A1059" i="68"/>
  <c r="K1058" i="68"/>
  <c r="L1058" i="68" s="1"/>
  <c r="J1058" i="68"/>
  <c r="A1058" i="68"/>
  <c r="K1057" i="68"/>
  <c r="L1057" i="68" s="1"/>
  <c r="J1057" i="68"/>
  <c r="A1057" i="68"/>
  <c r="L1056" i="68"/>
  <c r="K1056" i="68"/>
  <c r="J1056" i="68"/>
  <c r="A1056" i="68"/>
  <c r="L1055" i="68"/>
  <c r="K1055" i="68"/>
  <c r="J1055" i="68"/>
  <c r="A1055" i="68"/>
  <c r="K1054" i="68"/>
  <c r="J1054" i="68"/>
  <c r="L1054" i="68" s="1"/>
  <c r="A1054" i="68"/>
  <c r="K1053" i="68"/>
  <c r="L1053" i="68" s="1"/>
  <c r="J1053" i="68"/>
  <c r="A1053" i="68"/>
  <c r="K1052" i="68"/>
  <c r="J1052" i="68"/>
  <c r="L1052" i="68" s="1"/>
  <c r="A1052" i="68"/>
  <c r="K1051" i="68"/>
  <c r="J1051" i="68"/>
  <c r="A1051" i="68"/>
  <c r="K1050" i="68"/>
  <c r="L1050" i="68" s="1"/>
  <c r="J1050" i="68"/>
  <c r="A1050" i="68"/>
  <c r="K1049" i="68"/>
  <c r="L1049" i="68" s="1"/>
  <c r="J1049" i="68"/>
  <c r="A1049" i="68"/>
  <c r="L1048" i="68"/>
  <c r="K1048" i="68"/>
  <c r="J1048" i="68"/>
  <c r="A1048" i="68"/>
  <c r="L1047" i="68"/>
  <c r="K1047" i="68"/>
  <c r="J1047" i="68"/>
  <c r="A1047" i="68"/>
  <c r="K1046" i="68"/>
  <c r="J1046" i="68"/>
  <c r="L1046" i="68" s="1"/>
  <c r="A1046" i="68"/>
  <c r="K1045" i="68"/>
  <c r="L1045" i="68" s="1"/>
  <c r="J1045" i="68"/>
  <c r="A1045" i="68"/>
  <c r="K1044" i="68"/>
  <c r="J1044" i="68"/>
  <c r="L1044" i="68" s="1"/>
  <c r="A1044" i="68"/>
  <c r="K1043" i="68"/>
  <c r="J1043" i="68"/>
  <c r="A1043" i="68"/>
  <c r="K1042" i="68"/>
  <c r="L1042" i="68" s="1"/>
  <c r="J1042" i="68"/>
  <c r="A1042" i="68"/>
  <c r="K1041" i="68"/>
  <c r="L1041" i="68" s="1"/>
  <c r="J1041" i="68"/>
  <c r="A1041" i="68"/>
  <c r="L1040" i="68"/>
  <c r="K1040" i="68"/>
  <c r="J1040" i="68"/>
  <c r="A1040" i="68"/>
  <c r="L1039" i="68"/>
  <c r="K1039" i="68"/>
  <c r="J1039" i="68"/>
  <c r="A1039" i="68"/>
  <c r="K1038" i="68"/>
  <c r="J1038" i="68"/>
  <c r="L1038" i="68" s="1"/>
  <c r="A1038" i="68"/>
  <c r="K1037" i="68"/>
  <c r="L1037" i="68" s="1"/>
  <c r="J1037" i="68"/>
  <c r="A1037" i="68"/>
  <c r="K1036" i="68"/>
  <c r="J1036" i="68"/>
  <c r="L1036" i="68" s="1"/>
  <c r="A1036" i="68"/>
  <c r="K1035" i="68"/>
  <c r="J1035" i="68"/>
  <c r="A1035" i="68"/>
  <c r="K1034" i="68"/>
  <c r="L1034" i="68" s="1"/>
  <c r="J1034" i="68"/>
  <c r="A1034" i="68"/>
  <c r="K1033" i="68"/>
  <c r="L1033" i="68" s="1"/>
  <c r="J1033" i="68"/>
  <c r="A1033" i="68"/>
  <c r="L1032" i="68"/>
  <c r="K1032" i="68"/>
  <c r="J1032" i="68"/>
  <c r="A1032" i="68"/>
  <c r="L1031" i="68"/>
  <c r="K1031" i="68"/>
  <c r="J1031" i="68"/>
  <c r="A1031" i="68"/>
  <c r="K1030" i="68"/>
  <c r="J1030" i="68"/>
  <c r="L1030" i="68" s="1"/>
  <c r="A1030" i="68"/>
  <c r="K1029" i="68"/>
  <c r="L1029" i="68" s="1"/>
  <c r="J1029" i="68"/>
  <c r="A1029" i="68"/>
  <c r="K1028" i="68"/>
  <c r="J1028" i="68"/>
  <c r="L1028" i="68" s="1"/>
  <c r="A1028" i="68"/>
  <c r="K1027" i="68"/>
  <c r="J1027" i="68"/>
  <c r="A1027" i="68"/>
  <c r="K1026" i="68"/>
  <c r="L1026" i="68" s="1"/>
  <c r="J1026" i="68"/>
  <c r="A1026" i="68"/>
  <c r="K1025" i="68"/>
  <c r="L1025" i="68" s="1"/>
  <c r="J1025" i="68"/>
  <c r="A1025" i="68"/>
  <c r="L1024" i="68"/>
  <c r="K1024" i="68"/>
  <c r="J1024" i="68"/>
  <c r="A1024" i="68"/>
  <c r="L1023" i="68"/>
  <c r="K1023" i="68"/>
  <c r="J1023" i="68"/>
  <c r="A1023" i="68"/>
  <c r="K1022" i="68"/>
  <c r="J1022" i="68"/>
  <c r="L1022" i="68" s="1"/>
  <c r="A1022" i="68"/>
  <c r="K1021" i="68"/>
  <c r="L1021" i="68" s="1"/>
  <c r="J1021" i="68"/>
  <c r="A1021" i="68"/>
  <c r="K1020" i="68"/>
  <c r="J1020" i="68"/>
  <c r="L1020" i="68" s="1"/>
  <c r="A1020" i="68"/>
  <c r="K1019" i="68"/>
  <c r="J1019" i="68"/>
  <c r="A1019" i="68"/>
  <c r="K1018" i="68"/>
  <c r="L1018" i="68" s="1"/>
  <c r="J1018" i="68"/>
  <c r="A1018" i="68"/>
  <c r="K1017" i="68"/>
  <c r="L1017" i="68" s="1"/>
  <c r="J1017" i="68"/>
  <c r="A1017" i="68"/>
  <c r="L1016" i="68"/>
  <c r="K1016" i="68"/>
  <c r="J1016" i="68"/>
  <c r="A1016" i="68"/>
  <c r="L1015" i="68"/>
  <c r="K1015" i="68"/>
  <c r="J1015" i="68"/>
  <c r="A1015" i="68"/>
  <c r="K1014" i="68"/>
  <c r="J1014" i="68"/>
  <c r="L1014" i="68" s="1"/>
  <c r="A1014" i="68"/>
  <c r="K1013" i="68"/>
  <c r="L1013" i="68" s="1"/>
  <c r="J1013" i="68"/>
  <c r="A1013" i="68"/>
  <c r="K1012" i="68"/>
  <c r="J1012" i="68"/>
  <c r="L1012" i="68" s="1"/>
  <c r="A1012" i="68"/>
  <c r="K1011" i="68"/>
  <c r="J1011" i="68"/>
  <c r="A1011" i="68"/>
  <c r="K1010" i="68"/>
  <c r="J1010" i="68"/>
  <c r="L1010" i="68" s="1"/>
  <c r="A1010" i="68"/>
  <c r="K1009" i="68"/>
  <c r="L1009" i="68" s="1"/>
  <c r="J1009" i="68"/>
  <c r="A1009" i="68"/>
  <c r="L1008" i="68"/>
  <c r="K1008" i="68"/>
  <c r="J1008" i="68"/>
  <c r="A1008" i="68"/>
  <c r="L1007" i="68"/>
  <c r="K1007" i="68"/>
  <c r="J1007" i="68"/>
  <c r="A1007" i="68"/>
  <c r="L1006" i="68"/>
  <c r="K1006" i="68"/>
  <c r="J1006" i="68"/>
  <c r="A1006" i="68"/>
  <c r="K1005" i="68"/>
  <c r="L1005" i="68" s="1"/>
  <c r="J1005" i="68"/>
  <c r="A1005" i="68"/>
  <c r="K1004" i="68"/>
  <c r="J1004" i="68"/>
  <c r="L1004" i="68" s="1"/>
  <c r="A1004" i="68"/>
  <c r="K1003" i="68"/>
  <c r="J1003" i="68"/>
  <c r="A1003" i="68"/>
  <c r="K1002" i="68"/>
  <c r="J1002" i="68"/>
  <c r="L1002" i="68" s="1"/>
  <c r="A1002" i="68"/>
  <c r="K1001" i="68"/>
  <c r="L1001" i="68" s="1"/>
  <c r="J1001" i="68"/>
  <c r="A1001" i="68"/>
  <c r="L1000" i="68"/>
  <c r="K1000" i="68"/>
  <c r="J1000" i="68"/>
  <c r="A1000" i="68"/>
  <c r="L999" i="68"/>
  <c r="K999" i="68"/>
  <c r="J999" i="68"/>
  <c r="A999" i="68"/>
  <c r="L998" i="68"/>
  <c r="K998" i="68"/>
  <c r="J998" i="68"/>
  <c r="A998" i="68"/>
  <c r="K997" i="68"/>
  <c r="J997" i="68"/>
  <c r="L997" i="68" s="1"/>
  <c r="A997" i="68"/>
  <c r="K996" i="68"/>
  <c r="J996" i="68"/>
  <c r="L996" i="68" s="1"/>
  <c r="A996" i="68"/>
  <c r="K995" i="68"/>
  <c r="J995" i="68"/>
  <c r="A995" i="68"/>
  <c r="K994" i="68"/>
  <c r="J994" i="68"/>
  <c r="L994" i="68" s="1"/>
  <c r="A994" i="68"/>
  <c r="K993" i="68"/>
  <c r="L993" i="68" s="1"/>
  <c r="J993" i="68"/>
  <c r="A993" i="68"/>
  <c r="L992" i="68"/>
  <c r="K992" i="68"/>
  <c r="J992" i="68"/>
  <c r="A992" i="68"/>
  <c r="L991" i="68"/>
  <c r="K991" i="68"/>
  <c r="J991" i="68"/>
  <c r="A991" i="68"/>
  <c r="L990" i="68"/>
  <c r="K990" i="68"/>
  <c r="J990" i="68"/>
  <c r="A990" i="68"/>
  <c r="K989" i="68"/>
  <c r="J989" i="68"/>
  <c r="A989" i="68"/>
  <c r="K988" i="68"/>
  <c r="J988" i="68"/>
  <c r="L988" i="68" s="1"/>
  <c r="A988" i="68"/>
  <c r="K987" i="68"/>
  <c r="J987" i="68"/>
  <c r="A987" i="68"/>
  <c r="K986" i="68"/>
  <c r="J986" i="68"/>
  <c r="L986" i="68" s="1"/>
  <c r="A986" i="68"/>
  <c r="K985" i="68"/>
  <c r="L985" i="68" s="1"/>
  <c r="J985" i="68"/>
  <c r="A985" i="68"/>
  <c r="L984" i="68"/>
  <c r="K984" i="68"/>
  <c r="J984" i="68"/>
  <c r="A984" i="68"/>
  <c r="L983" i="68"/>
  <c r="K983" i="68"/>
  <c r="J983" i="68"/>
  <c r="A983" i="68"/>
  <c r="L982" i="68"/>
  <c r="K982" i="68"/>
  <c r="J982" i="68"/>
  <c r="A982" i="68"/>
  <c r="K981" i="68"/>
  <c r="J981" i="68"/>
  <c r="L981" i="68" s="1"/>
  <c r="A981" i="68"/>
  <c r="K980" i="68"/>
  <c r="J980" i="68"/>
  <c r="L980" i="68" s="1"/>
  <c r="A980" i="68"/>
  <c r="K979" i="68"/>
  <c r="J979" i="68"/>
  <c r="A979" i="68"/>
  <c r="K978" i="68"/>
  <c r="J978" i="68"/>
  <c r="L978" i="68" s="1"/>
  <c r="A978" i="68"/>
  <c r="K977" i="68"/>
  <c r="L977" i="68" s="1"/>
  <c r="J977" i="68"/>
  <c r="A977" i="68"/>
  <c r="L976" i="68"/>
  <c r="K976" i="68"/>
  <c r="J976" i="68"/>
  <c r="A976" i="68"/>
  <c r="L975" i="68"/>
  <c r="K975" i="68"/>
  <c r="J975" i="68"/>
  <c r="A975" i="68"/>
  <c r="L974" i="68"/>
  <c r="K974" i="68"/>
  <c r="J974" i="68"/>
  <c r="A974" i="68"/>
  <c r="K973" i="68"/>
  <c r="J973" i="68"/>
  <c r="L973" i="68" s="1"/>
  <c r="A973" i="68"/>
  <c r="K972" i="68"/>
  <c r="J972" i="68"/>
  <c r="L972" i="68" s="1"/>
  <c r="A972" i="68"/>
  <c r="K971" i="68"/>
  <c r="J971" i="68"/>
  <c r="A971" i="68"/>
  <c r="K970" i="68"/>
  <c r="J970" i="68"/>
  <c r="L970" i="68" s="1"/>
  <c r="A970" i="68"/>
  <c r="K969" i="68"/>
  <c r="L969" i="68" s="1"/>
  <c r="J969" i="68"/>
  <c r="A969" i="68"/>
  <c r="L968" i="68"/>
  <c r="K968" i="68"/>
  <c r="J968" i="68"/>
  <c r="A968" i="68"/>
  <c r="L967" i="68"/>
  <c r="K967" i="68"/>
  <c r="J967" i="68"/>
  <c r="A967" i="68"/>
  <c r="L966" i="68"/>
  <c r="K966" i="68"/>
  <c r="J966" i="68"/>
  <c r="A966" i="68"/>
  <c r="K965" i="68"/>
  <c r="J965" i="68"/>
  <c r="A965" i="68"/>
  <c r="K964" i="68"/>
  <c r="J964" i="68"/>
  <c r="L964" i="68" s="1"/>
  <c r="A964" i="68"/>
  <c r="K963" i="68"/>
  <c r="J963" i="68"/>
  <c r="A963" i="68"/>
  <c r="K962" i="68"/>
  <c r="J962" i="68"/>
  <c r="L962" i="68" s="1"/>
  <c r="A962" i="68"/>
  <c r="K961" i="68"/>
  <c r="L961" i="68" s="1"/>
  <c r="J961" i="68"/>
  <c r="A961" i="68"/>
  <c r="L960" i="68"/>
  <c r="K960" i="68"/>
  <c r="J960" i="68"/>
  <c r="A960" i="68"/>
  <c r="L959" i="68"/>
  <c r="K959" i="68"/>
  <c r="J959" i="68"/>
  <c r="A959" i="68"/>
  <c r="L958" i="68"/>
  <c r="K958" i="68"/>
  <c r="J958" i="68"/>
  <c r="A958" i="68"/>
  <c r="K957" i="68"/>
  <c r="J957" i="68"/>
  <c r="L957" i="68" s="1"/>
  <c r="A957" i="68"/>
  <c r="K956" i="68"/>
  <c r="J956" i="68"/>
  <c r="L956" i="68" s="1"/>
  <c r="A956" i="68"/>
  <c r="K955" i="68"/>
  <c r="J955" i="68"/>
  <c r="A955" i="68"/>
  <c r="K954" i="68"/>
  <c r="J954" i="68"/>
  <c r="L954" i="68" s="1"/>
  <c r="A954" i="68"/>
  <c r="K953" i="68"/>
  <c r="L953" i="68" s="1"/>
  <c r="J953" i="68"/>
  <c r="A953" i="68"/>
  <c r="L952" i="68"/>
  <c r="K952" i="68"/>
  <c r="J952" i="68"/>
  <c r="A952" i="68"/>
  <c r="L951" i="68"/>
  <c r="K951" i="68"/>
  <c r="J951" i="68"/>
  <c r="A951" i="68"/>
  <c r="L950" i="68"/>
  <c r="K950" i="68"/>
  <c r="J950" i="68"/>
  <c r="A950" i="68"/>
  <c r="K949" i="68"/>
  <c r="J949" i="68"/>
  <c r="L949" i="68" s="1"/>
  <c r="A949" i="68"/>
  <c r="K948" i="68"/>
  <c r="J948" i="68"/>
  <c r="L948" i="68" s="1"/>
  <c r="A948" i="68"/>
  <c r="K947" i="68"/>
  <c r="J947" i="68"/>
  <c r="A947" i="68"/>
  <c r="K946" i="68"/>
  <c r="J946" i="68"/>
  <c r="A946" i="68"/>
  <c r="K945" i="68"/>
  <c r="L945" i="68" s="1"/>
  <c r="J945" i="68"/>
  <c r="A945" i="68"/>
  <c r="L944" i="68"/>
  <c r="K944" i="68"/>
  <c r="J944" i="68"/>
  <c r="A944" i="68"/>
  <c r="L943" i="68"/>
  <c r="K943" i="68"/>
  <c r="J943" i="68"/>
  <c r="A943" i="68"/>
  <c r="L942" i="68"/>
  <c r="K942" i="68"/>
  <c r="J942" i="68"/>
  <c r="A942" i="68"/>
  <c r="K941" i="68"/>
  <c r="J941" i="68"/>
  <c r="A941" i="68"/>
  <c r="K940" i="68"/>
  <c r="J940" i="68"/>
  <c r="L940" i="68" s="1"/>
  <c r="A940" i="68"/>
  <c r="K939" i="68"/>
  <c r="J939" i="68"/>
  <c r="A939" i="68"/>
  <c r="K938" i="68"/>
  <c r="J938" i="68"/>
  <c r="A938" i="68"/>
  <c r="K937" i="68"/>
  <c r="L937" i="68" s="1"/>
  <c r="J937" i="68"/>
  <c r="A937" i="68"/>
  <c r="K936" i="68"/>
  <c r="L936" i="68" s="1"/>
  <c r="J936" i="68"/>
  <c r="A936" i="68"/>
  <c r="L935" i="68"/>
  <c r="K935" i="68"/>
  <c r="J935" i="68"/>
  <c r="A935" i="68"/>
  <c r="G935" i="68" s="1" a="1"/>
  <c r="G935" i="68" s="1"/>
  <c r="L934" i="68"/>
  <c r="K934" i="68"/>
  <c r="J934" i="68"/>
  <c r="A934" i="68"/>
  <c r="K933" i="68"/>
  <c r="J933" i="68"/>
  <c r="L933" i="68" s="1"/>
  <c r="A933" i="68"/>
  <c r="K932" i="68"/>
  <c r="J932" i="68"/>
  <c r="L932" i="68" s="1"/>
  <c r="A932" i="68"/>
  <c r="K931" i="68"/>
  <c r="J931" i="68"/>
  <c r="A931" i="68"/>
  <c r="K930" i="68"/>
  <c r="J930" i="68"/>
  <c r="L930" i="68" s="1"/>
  <c r="A930" i="68"/>
  <c r="K929" i="68"/>
  <c r="L929" i="68" s="1"/>
  <c r="J929" i="68"/>
  <c r="A929" i="68"/>
  <c r="K928" i="68"/>
  <c r="L928" i="68" s="1"/>
  <c r="J928" i="68"/>
  <c r="A928" i="68"/>
  <c r="L927" i="68"/>
  <c r="K927" i="68"/>
  <c r="J927" i="68"/>
  <c r="A927" i="68"/>
  <c r="L926" i="68"/>
  <c r="K926" i="68"/>
  <c r="J926" i="68"/>
  <c r="A926" i="68"/>
  <c r="K925" i="68"/>
  <c r="J925" i="68"/>
  <c r="L925" i="68" s="1"/>
  <c r="A925" i="68"/>
  <c r="L924" i="68"/>
  <c r="K924" i="68"/>
  <c r="J924" i="68"/>
  <c r="A924" i="68"/>
  <c r="K923" i="68"/>
  <c r="J923" i="68"/>
  <c r="A923" i="68"/>
  <c r="K922" i="68"/>
  <c r="J922" i="68"/>
  <c r="L922" i="68" s="1"/>
  <c r="A922" i="68"/>
  <c r="K921" i="68"/>
  <c r="L921" i="68" s="1"/>
  <c r="J921" i="68"/>
  <c r="A921" i="68"/>
  <c r="K920" i="68"/>
  <c r="L920" i="68" s="1"/>
  <c r="J920" i="68"/>
  <c r="A920" i="68"/>
  <c r="L919" i="68"/>
  <c r="K919" i="68"/>
  <c r="J919" i="68"/>
  <c r="A919" i="68"/>
  <c r="L918" i="68"/>
  <c r="K918" i="68"/>
  <c r="J918" i="68"/>
  <c r="A918" i="68"/>
  <c r="K917" i="68"/>
  <c r="J917" i="68"/>
  <c r="L917" i="68" s="1"/>
  <c r="A917" i="68"/>
  <c r="L916" i="68"/>
  <c r="K916" i="68"/>
  <c r="J916" i="68"/>
  <c r="A916" i="68"/>
  <c r="K915" i="68"/>
  <c r="J915" i="68"/>
  <c r="A915" i="68"/>
  <c r="K914" i="68"/>
  <c r="J914" i="68"/>
  <c r="L914" i="68" s="1"/>
  <c r="A914" i="68"/>
  <c r="K913" i="68"/>
  <c r="L913" i="68" s="1"/>
  <c r="J913" i="68"/>
  <c r="A913" i="68"/>
  <c r="K912" i="68"/>
  <c r="L912" i="68" s="1"/>
  <c r="J912" i="68"/>
  <c r="A912" i="68"/>
  <c r="L911" i="68"/>
  <c r="K911" i="68"/>
  <c r="J911" i="68"/>
  <c r="A911" i="68"/>
  <c r="L910" i="68"/>
  <c r="K910" i="68"/>
  <c r="J910" i="68"/>
  <c r="A910" i="68"/>
  <c r="K909" i="68"/>
  <c r="J909" i="68"/>
  <c r="L909" i="68" s="1"/>
  <c r="A909" i="68"/>
  <c r="L908" i="68"/>
  <c r="K908" i="68"/>
  <c r="J908" i="68"/>
  <c r="A908" i="68"/>
  <c r="K907" i="68"/>
  <c r="J907" i="68"/>
  <c r="A907" i="68"/>
  <c r="K906" i="68"/>
  <c r="J906" i="68"/>
  <c r="L906" i="68" s="1"/>
  <c r="A906" i="68"/>
  <c r="K905" i="68"/>
  <c r="L905" i="68" s="1"/>
  <c r="J905" i="68"/>
  <c r="A905" i="68"/>
  <c r="K904" i="68"/>
  <c r="L904" i="68" s="1"/>
  <c r="J904" i="68"/>
  <c r="A904" i="68"/>
  <c r="L903" i="68"/>
  <c r="K903" i="68"/>
  <c r="J903" i="68"/>
  <c r="A903" i="68"/>
  <c r="L902" i="68"/>
  <c r="K902" i="68"/>
  <c r="J902" i="68"/>
  <c r="A902" i="68"/>
  <c r="K901" i="68"/>
  <c r="J901" i="68"/>
  <c r="L901" i="68" s="1"/>
  <c r="A901" i="68"/>
  <c r="L900" i="68"/>
  <c r="K900" i="68"/>
  <c r="J900" i="68"/>
  <c r="A900" i="68"/>
  <c r="K899" i="68"/>
  <c r="J899" i="68"/>
  <c r="A899" i="68"/>
  <c r="K898" i="68"/>
  <c r="J898" i="68"/>
  <c r="L898" i="68" s="1"/>
  <c r="A898" i="68"/>
  <c r="K897" i="68"/>
  <c r="L897" i="68" s="1"/>
  <c r="J897" i="68"/>
  <c r="A897" i="68"/>
  <c r="K896" i="68"/>
  <c r="L896" i="68" s="1"/>
  <c r="J896" i="68"/>
  <c r="A896" i="68"/>
  <c r="L895" i="68"/>
  <c r="K895" i="68"/>
  <c r="J895" i="68"/>
  <c r="A895" i="68"/>
  <c r="L894" i="68"/>
  <c r="K894" i="68"/>
  <c r="J894" i="68"/>
  <c r="A894" i="68"/>
  <c r="K893" i="68"/>
  <c r="J893" i="68"/>
  <c r="L893" i="68" s="1"/>
  <c r="A893" i="68"/>
  <c r="L892" i="68"/>
  <c r="K892" i="68"/>
  <c r="J892" i="68"/>
  <c r="A892" i="68"/>
  <c r="K891" i="68"/>
  <c r="J891" i="68"/>
  <c r="A891" i="68"/>
  <c r="K890" i="68"/>
  <c r="J890" i="68"/>
  <c r="L890" i="68" s="1"/>
  <c r="A890" i="68"/>
  <c r="K889" i="68"/>
  <c r="L889" i="68" s="1"/>
  <c r="J889" i="68"/>
  <c r="A889" i="68"/>
  <c r="K888" i="68"/>
  <c r="L888" i="68" s="1"/>
  <c r="J888" i="68"/>
  <c r="A888" i="68"/>
  <c r="L887" i="68"/>
  <c r="K887" i="68"/>
  <c r="J887" i="68"/>
  <c r="A887" i="68"/>
  <c r="L886" i="68"/>
  <c r="K886" i="68"/>
  <c r="J886" i="68"/>
  <c r="A886" i="68"/>
  <c r="K885" i="68"/>
  <c r="J885" i="68"/>
  <c r="L885" i="68" s="1"/>
  <c r="A885" i="68"/>
  <c r="L884" i="68"/>
  <c r="K884" i="68"/>
  <c r="J884" i="68"/>
  <c r="A884" i="68"/>
  <c r="K883" i="68"/>
  <c r="J883" i="68"/>
  <c r="A883" i="68"/>
  <c r="K882" i="68"/>
  <c r="J882" i="68"/>
  <c r="L882" i="68" s="1"/>
  <c r="A882" i="68"/>
  <c r="K881" i="68"/>
  <c r="L881" i="68" s="1"/>
  <c r="J881" i="68"/>
  <c r="A881" i="68"/>
  <c r="K880" i="68"/>
  <c r="L880" i="68" s="1"/>
  <c r="J880" i="68"/>
  <c r="A880" i="68"/>
  <c r="L879" i="68"/>
  <c r="K879" i="68"/>
  <c r="J879" i="68"/>
  <c r="A879" i="68"/>
  <c r="L878" i="68"/>
  <c r="K878" i="68"/>
  <c r="J878" i="68"/>
  <c r="A878" i="68"/>
  <c r="K877" i="68"/>
  <c r="J877" i="68"/>
  <c r="L877" i="68" s="1"/>
  <c r="A877" i="68"/>
  <c r="L876" i="68"/>
  <c r="K876" i="68"/>
  <c r="J876" i="68"/>
  <c r="A876" i="68"/>
  <c r="K875" i="68"/>
  <c r="J875" i="68"/>
  <c r="A875" i="68"/>
  <c r="K874" i="68"/>
  <c r="J874" i="68"/>
  <c r="L874" i="68" s="1"/>
  <c r="A874" i="68"/>
  <c r="K873" i="68"/>
  <c r="L873" i="68" s="1"/>
  <c r="J873" i="68"/>
  <c r="A873" i="68"/>
  <c r="K872" i="68"/>
  <c r="L872" i="68" s="1"/>
  <c r="J872" i="68"/>
  <c r="A872" i="68"/>
  <c r="L871" i="68"/>
  <c r="K871" i="68"/>
  <c r="J871" i="68"/>
  <c r="A871" i="68"/>
  <c r="L870" i="68"/>
  <c r="K870" i="68"/>
  <c r="J870" i="68"/>
  <c r="A870" i="68"/>
  <c r="K869" i="68"/>
  <c r="J869" i="68"/>
  <c r="L869" i="68" s="1"/>
  <c r="A869" i="68"/>
  <c r="L868" i="68"/>
  <c r="K868" i="68"/>
  <c r="J868" i="68"/>
  <c r="A868" i="68"/>
  <c r="K867" i="68"/>
  <c r="J867" i="68"/>
  <c r="A867" i="68"/>
  <c r="K866" i="68"/>
  <c r="J866" i="68"/>
  <c r="L866" i="68" s="1"/>
  <c r="A866" i="68"/>
  <c r="K865" i="68"/>
  <c r="L865" i="68" s="1"/>
  <c r="J865" i="68"/>
  <c r="A865" i="68"/>
  <c r="K864" i="68"/>
  <c r="L864" i="68" s="1"/>
  <c r="J864" i="68"/>
  <c r="A864" i="68"/>
  <c r="L863" i="68"/>
  <c r="K863" i="68"/>
  <c r="J863" i="68"/>
  <c r="A863" i="68"/>
  <c r="L862" i="68"/>
  <c r="K862" i="68"/>
  <c r="J862" i="68"/>
  <c r="A862" i="68"/>
  <c r="K861" i="68"/>
  <c r="J861" i="68"/>
  <c r="L861" i="68" s="1"/>
  <c r="A861" i="68"/>
  <c r="L860" i="68"/>
  <c r="K860" i="68"/>
  <c r="J860" i="68"/>
  <c r="A860" i="68"/>
  <c r="K859" i="68"/>
  <c r="J859" i="68"/>
  <c r="A859" i="68"/>
  <c r="K858" i="68"/>
  <c r="J858" i="68"/>
  <c r="L858" i="68" s="1"/>
  <c r="A858" i="68"/>
  <c r="K857" i="68"/>
  <c r="L857" i="68" s="1"/>
  <c r="J857" i="68"/>
  <c r="A857" i="68"/>
  <c r="K856" i="68"/>
  <c r="L856" i="68" s="1"/>
  <c r="J856" i="68"/>
  <c r="A856" i="68"/>
  <c r="L855" i="68"/>
  <c r="K855" i="68"/>
  <c r="J855" i="68"/>
  <c r="A855" i="68"/>
  <c r="L854" i="68"/>
  <c r="K854" i="68"/>
  <c r="J854" i="68"/>
  <c r="A854" i="68"/>
  <c r="K853" i="68"/>
  <c r="J853" i="68"/>
  <c r="L853" i="68" s="1"/>
  <c r="A853" i="68"/>
  <c r="L852" i="68"/>
  <c r="K852" i="68"/>
  <c r="J852" i="68"/>
  <c r="A852" i="68"/>
  <c r="K851" i="68"/>
  <c r="J851" i="68"/>
  <c r="A851" i="68"/>
  <c r="K850" i="68"/>
  <c r="J850" i="68"/>
  <c r="L850" i="68" s="1"/>
  <c r="A850" i="68"/>
  <c r="L849" i="68"/>
  <c r="K849" i="68"/>
  <c r="J849" i="68"/>
  <c r="A849" i="68"/>
  <c r="L848" i="68"/>
  <c r="K848" i="68"/>
  <c r="J848" i="68"/>
  <c r="A848" i="68"/>
  <c r="K847" i="68"/>
  <c r="J847" i="68"/>
  <c r="L847" i="68" s="1"/>
  <c r="A847" i="68"/>
  <c r="G847" i="68" s="1" a="1"/>
  <c r="G847" i="68" s="1"/>
  <c r="L846" i="68"/>
  <c r="K846" i="68"/>
  <c r="J846" i="68"/>
  <c r="A846" i="68"/>
  <c r="K845" i="68"/>
  <c r="J845" i="68"/>
  <c r="A845" i="68"/>
  <c r="L844" i="68"/>
  <c r="K844" i="68"/>
  <c r="J844" i="68"/>
  <c r="A844" i="68"/>
  <c r="K843" i="68"/>
  <c r="J843" i="68"/>
  <c r="A843" i="68"/>
  <c r="G843" i="68" s="1" a="1"/>
  <c r="G843" i="68" s="1"/>
  <c r="K842" i="68"/>
  <c r="J842" i="68"/>
  <c r="A842" i="68"/>
  <c r="L841" i="68"/>
  <c r="K841" i="68"/>
  <c r="J841" i="68"/>
  <c r="A841" i="68"/>
  <c r="K840" i="68"/>
  <c r="L840" i="68" s="1"/>
  <c r="J840" i="68"/>
  <c r="A840" i="68"/>
  <c r="K839" i="68"/>
  <c r="J839" i="68"/>
  <c r="L839" i="68" s="1"/>
  <c r="A839" i="68"/>
  <c r="L838" i="68"/>
  <c r="K838" i="68"/>
  <c r="J838" i="68"/>
  <c r="A838" i="68"/>
  <c r="K837" i="68"/>
  <c r="J837" i="68"/>
  <c r="L837" i="68" s="1"/>
  <c r="A837" i="68"/>
  <c r="K836" i="68"/>
  <c r="J836" i="68"/>
  <c r="L836" i="68" s="1"/>
  <c r="A836" i="68"/>
  <c r="K835" i="68"/>
  <c r="J835" i="68"/>
  <c r="A835" i="68"/>
  <c r="K834" i="68"/>
  <c r="J834" i="68"/>
  <c r="L834" i="68" s="1"/>
  <c r="A834" i="68"/>
  <c r="L833" i="68"/>
  <c r="K833" i="68"/>
  <c r="J833" i="68"/>
  <c r="A833" i="68"/>
  <c r="L832" i="68"/>
  <c r="K832" i="68"/>
  <c r="J832" i="68"/>
  <c r="A832" i="68"/>
  <c r="L831" i="68"/>
  <c r="K831" i="68"/>
  <c r="J831" i="68"/>
  <c r="A831" i="68"/>
  <c r="G831" i="68" s="1" a="1"/>
  <c r="G831" i="68" s="1"/>
  <c r="L830" i="68"/>
  <c r="K830" i="68"/>
  <c r="J830" i="68"/>
  <c r="A830" i="68"/>
  <c r="K829" i="68"/>
  <c r="J829" i="68"/>
  <c r="A829" i="68"/>
  <c r="K828" i="68"/>
  <c r="J828" i="68"/>
  <c r="L828" i="68" s="1"/>
  <c r="A828" i="68"/>
  <c r="K827" i="68"/>
  <c r="J827" i="68"/>
  <c r="A827" i="68"/>
  <c r="G827" i="68" s="1" a="1"/>
  <c r="G827" i="68" s="1"/>
  <c r="K826" i="68"/>
  <c r="J826" i="68"/>
  <c r="A826" i="68"/>
  <c r="L825" i="68"/>
  <c r="K825" i="68"/>
  <c r="J825" i="68"/>
  <c r="A825" i="68"/>
  <c r="K824" i="68"/>
  <c r="L824" i="68" s="1"/>
  <c r="J824" i="68"/>
  <c r="A824" i="68"/>
  <c r="L823" i="68"/>
  <c r="K823" i="68"/>
  <c r="J823" i="68"/>
  <c r="A823" i="68"/>
  <c r="G823" i="68" s="1" a="1"/>
  <c r="G823" i="68" s="1"/>
  <c r="L822" i="68"/>
  <c r="K822" i="68"/>
  <c r="J822" i="68"/>
  <c r="A822" i="68"/>
  <c r="K821" i="68"/>
  <c r="J821" i="68"/>
  <c r="L821" i="68" s="1"/>
  <c r="A821" i="68"/>
  <c r="K820" i="68"/>
  <c r="J820" i="68"/>
  <c r="L820" i="68" s="1"/>
  <c r="A820" i="68"/>
  <c r="K819" i="68"/>
  <c r="J819" i="68"/>
  <c r="A819" i="68"/>
  <c r="G819" i="68" s="1" a="1"/>
  <c r="G819" i="68" s="1"/>
  <c r="K818" i="68"/>
  <c r="J818" i="68"/>
  <c r="A818" i="68"/>
  <c r="L817" i="68"/>
  <c r="K817" i="68"/>
  <c r="J817" i="68"/>
  <c r="A817" i="68"/>
  <c r="L816" i="68"/>
  <c r="K816" i="68"/>
  <c r="J816" i="68"/>
  <c r="A816" i="68"/>
  <c r="L815" i="68"/>
  <c r="K815" i="68"/>
  <c r="J815" i="68"/>
  <c r="A815" i="68"/>
  <c r="G815" i="68" s="1" a="1"/>
  <c r="G815" i="68" s="1"/>
  <c r="L814" i="68"/>
  <c r="K814" i="68"/>
  <c r="J814" i="68"/>
  <c r="A814" i="68"/>
  <c r="K813" i="68"/>
  <c r="J813" i="68"/>
  <c r="L813" i="68" s="1"/>
  <c r="A813" i="68"/>
  <c r="K812" i="68"/>
  <c r="J812" i="68"/>
  <c r="L812" i="68" s="1"/>
  <c r="A812" i="68"/>
  <c r="K811" i="68"/>
  <c r="J811" i="68"/>
  <c r="A811" i="68"/>
  <c r="G811" i="68" s="1" a="1"/>
  <c r="G811" i="68" s="1"/>
  <c r="K810" i="68"/>
  <c r="J810" i="68"/>
  <c r="A810" i="68"/>
  <c r="L809" i="68"/>
  <c r="K809" i="68"/>
  <c r="J809" i="68"/>
  <c r="A809" i="68"/>
  <c r="L808" i="68"/>
  <c r="K808" i="68"/>
  <c r="J808" i="68"/>
  <c r="A808" i="68"/>
  <c r="L807" i="68"/>
  <c r="K807" i="68"/>
  <c r="J807" i="68"/>
  <c r="A807" i="68"/>
  <c r="G807" i="68" s="1" a="1"/>
  <c r="G807" i="68" s="1"/>
  <c r="L806" i="68"/>
  <c r="K806" i="68"/>
  <c r="J806" i="68"/>
  <c r="A806" i="68"/>
  <c r="K805" i="68"/>
  <c r="J805" i="68"/>
  <c r="L805" i="68" s="1"/>
  <c r="A805" i="68"/>
  <c r="K804" i="68"/>
  <c r="J804" i="68"/>
  <c r="L804" i="68" s="1"/>
  <c r="A804" i="68"/>
  <c r="K803" i="68"/>
  <c r="J803" i="68"/>
  <c r="A803" i="68"/>
  <c r="G803" i="68" s="1" a="1"/>
  <c r="G803" i="68" s="1"/>
  <c r="K802" i="68"/>
  <c r="J802" i="68"/>
  <c r="A802" i="68"/>
  <c r="L801" i="68"/>
  <c r="K801" i="68"/>
  <c r="J801" i="68"/>
  <c r="A801" i="68"/>
  <c r="L800" i="68"/>
  <c r="K800" i="68"/>
  <c r="J800" i="68"/>
  <c r="A800" i="68"/>
  <c r="L799" i="68"/>
  <c r="K799" i="68"/>
  <c r="J799" i="68"/>
  <c r="A799" i="68"/>
  <c r="G799" i="68" s="1" a="1"/>
  <c r="G799" i="68" s="1"/>
  <c r="L798" i="68"/>
  <c r="K798" i="68"/>
  <c r="J798" i="68"/>
  <c r="A798" i="68"/>
  <c r="K797" i="68"/>
  <c r="J797" i="68"/>
  <c r="L797" i="68" s="1"/>
  <c r="A797" i="68"/>
  <c r="K796" i="68"/>
  <c r="J796" i="68"/>
  <c r="L796" i="68" s="1"/>
  <c r="A796" i="68"/>
  <c r="K795" i="68"/>
  <c r="J795" i="68"/>
  <c r="A795" i="68"/>
  <c r="G795" i="68" s="1" a="1"/>
  <c r="G795" i="68" s="1"/>
  <c r="K794" i="68"/>
  <c r="J794" i="68"/>
  <c r="A794" i="68"/>
  <c r="L793" i="68"/>
  <c r="K793" i="68"/>
  <c r="J793" i="68"/>
  <c r="A793" i="68"/>
  <c r="L792" i="68"/>
  <c r="K792" i="68"/>
  <c r="J792" i="68"/>
  <c r="A792" i="68"/>
  <c r="L791" i="68"/>
  <c r="K791" i="68"/>
  <c r="J791" i="68"/>
  <c r="A791" i="68"/>
  <c r="G791" i="68" s="1" a="1"/>
  <c r="G791" i="68" s="1"/>
  <c r="L790" i="68"/>
  <c r="K790" i="68"/>
  <c r="J790" i="68"/>
  <c r="A790" i="68"/>
  <c r="K789" i="68"/>
  <c r="J789" i="68"/>
  <c r="L789" i="68" s="1"/>
  <c r="A789" i="68"/>
  <c r="K788" i="68"/>
  <c r="J788" i="68"/>
  <c r="L788" i="68" s="1"/>
  <c r="A788" i="68"/>
  <c r="K787" i="68"/>
  <c r="J787" i="68"/>
  <c r="A787" i="68"/>
  <c r="G787" i="68" s="1" a="1"/>
  <c r="G787" i="68" s="1"/>
  <c r="K786" i="68"/>
  <c r="J786" i="68"/>
  <c r="A786" i="68"/>
  <c r="L785" i="68"/>
  <c r="K785" i="68"/>
  <c r="J785" i="68"/>
  <c r="A785" i="68"/>
  <c r="L784" i="68"/>
  <c r="K784" i="68"/>
  <c r="J784" i="68"/>
  <c r="A784" i="68"/>
  <c r="L783" i="68"/>
  <c r="K783" i="68"/>
  <c r="J783" i="68"/>
  <c r="A783" i="68"/>
  <c r="G783" i="68" s="1" a="1"/>
  <c r="G783" i="68" s="1"/>
  <c r="L782" i="68"/>
  <c r="K782" i="68"/>
  <c r="J782" i="68"/>
  <c r="A782" i="68"/>
  <c r="K781" i="68"/>
  <c r="J781" i="68"/>
  <c r="L781" i="68" s="1"/>
  <c r="A781" i="68"/>
  <c r="K780" i="68"/>
  <c r="J780" i="68"/>
  <c r="L780" i="68" s="1"/>
  <c r="A780" i="68"/>
  <c r="K779" i="68"/>
  <c r="J779" i="68"/>
  <c r="A779" i="68"/>
  <c r="G779" i="68" s="1" a="1"/>
  <c r="G779" i="68" s="1"/>
  <c r="K778" i="68"/>
  <c r="J778" i="68"/>
  <c r="A778" i="68"/>
  <c r="L777" i="68"/>
  <c r="K777" i="68"/>
  <c r="J777" i="68"/>
  <c r="A777" i="68"/>
  <c r="L776" i="68"/>
  <c r="K776" i="68"/>
  <c r="J776" i="68"/>
  <c r="A776" i="68"/>
  <c r="L775" i="68"/>
  <c r="K775" i="68"/>
  <c r="J775" i="68"/>
  <c r="A775" i="68"/>
  <c r="G775" i="68" s="1" a="1"/>
  <c r="G775" i="68" s="1"/>
  <c r="L774" i="68"/>
  <c r="K774" i="68"/>
  <c r="J774" i="68"/>
  <c r="A774" i="68"/>
  <c r="K773" i="68"/>
  <c r="J773" i="68"/>
  <c r="L773" i="68" s="1"/>
  <c r="A773" i="68"/>
  <c r="K772" i="68"/>
  <c r="J772" i="68"/>
  <c r="L772" i="68" s="1"/>
  <c r="A772" i="68"/>
  <c r="K771" i="68"/>
  <c r="J771" i="68"/>
  <c r="A771" i="68"/>
  <c r="G771" i="68" s="1" a="1"/>
  <c r="G771" i="68" s="1"/>
  <c r="K770" i="68"/>
  <c r="J770" i="68"/>
  <c r="A770" i="68"/>
  <c r="L769" i="68"/>
  <c r="K769" i="68"/>
  <c r="J769" i="68"/>
  <c r="A769" i="68"/>
  <c r="L768" i="68"/>
  <c r="K768" i="68"/>
  <c r="J768" i="68"/>
  <c r="A768" i="68"/>
  <c r="L767" i="68"/>
  <c r="K767" i="68"/>
  <c r="J767" i="68"/>
  <c r="A767" i="68"/>
  <c r="G767" i="68" s="1" a="1"/>
  <c r="G767" i="68" s="1"/>
  <c r="L766" i="68"/>
  <c r="K766" i="68"/>
  <c r="J766" i="68"/>
  <c r="A766" i="68"/>
  <c r="K765" i="68"/>
  <c r="J765" i="68"/>
  <c r="L765" i="68" s="1"/>
  <c r="A765" i="68"/>
  <c r="K764" i="68"/>
  <c r="J764" i="68"/>
  <c r="L764" i="68" s="1"/>
  <c r="A764" i="68"/>
  <c r="K763" i="68"/>
  <c r="J763" i="68"/>
  <c r="A763" i="68"/>
  <c r="G763" i="68" s="1" a="1"/>
  <c r="G763" i="68" s="1"/>
  <c r="K762" i="68"/>
  <c r="J762" i="68"/>
  <c r="A762" i="68"/>
  <c r="L761" i="68"/>
  <c r="K761" i="68"/>
  <c r="J761" i="68"/>
  <c r="A761" i="68"/>
  <c r="L760" i="68"/>
  <c r="K760" i="68"/>
  <c r="J760" i="68"/>
  <c r="A760" i="68"/>
  <c r="L759" i="68"/>
  <c r="K759" i="68"/>
  <c r="J759" i="68"/>
  <c r="A759" i="68"/>
  <c r="G759" i="68" s="1" a="1"/>
  <c r="G759" i="68" s="1"/>
  <c r="L758" i="68"/>
  <c r="K758" i="68"/>
  <c r="J758" i="68"/>
  <c r="A758" i="68"/>
  <c r="K757" i="68"/>
  <c r="J757" i="68"/>
  <c r="L757" i="68" s="1"/>
  <c r="A757" i="68"/>
  <c r="K756" i="68"/>
  <c r="J756" i="68"/>
  <c r="L756" i="68" s="1"/>
  <c r="A756" i="68"/>
  <c r="K755" i="68"/>
  <c r="J755" i="68"/>
  <c r="A755" i="68"/>
  <c r="G755" i="68" s="1" a="1"/>
  <c r="G755" i="68" s="1"/>
  <c r="K754" i="68"/>
  <c r="J754" i="68"/>
  <c r="A754" i="68"/>
  <c r="L753" i="68"/>
  <c r="K753" i="68"/>
  <c r="J753" i="68"/>
  <c r="A753" i="68"/>
  <c r="L752" i="68"/>
  <c r="K752" i="68"/>
  <c r="J752" i="68"/>
  <c r="A752" i="68"/>
  <c r="L751" i="68"/>
  <c r="K751" i="68"/>
  <c r="J751" i="68"/>
  <c r="A751" i="68"/>
  <c r="G751" i="68" s="1" a="1"/>
  <c r="G751" i="68" s="1"/>
  <c r="L750" i="68"/>
  <c r="K750" i="68"/>
  <c r="J750" i="68"/>
  <c r="A750" i="68"/>
  <c r="K749" i="68"/>
  <c r="J749" i="68"/>
  <c r="L749" i="68" s="1"/>
  <c r="A749" i="68"/>
  <c r="K748" i="68"/>
  <c r="J748" i="68"/>
  <c r="L748" i="68" s="1"/>
  <c r="A748" i="68"/>
  <c r="K747" i="68"/>
  <c r="J747" i="68"/>
  <c r="A747" i="68"/>
  <c r="G747" i="68" s="1" a="1"/>
  <c r="G747" i="68" s="1"/>
  <c r="K746" i="68"/>
  <c r="J746" i="68"/>
  <c r="A746" i="68"/>
  <c r="L745" i="68"/>
  <c r="K745" i="68"/>
  <c r="J745" i="68"/>
  <c r="A745" i="68"/>
  <c r="L744" i="68"/>
  <c r="K744" i="68"/>
  <c r="J744" i="68"/>
  <c r="A744" i="68"/>
  <c r="L743" i="68"/>
  <c r="K743" i="68"/>
  <c r="J743" i="68"/>
  <c r="A743" i="68"/>
  <c r="L742" i="68"/>
  <c r="K742" i="68"/>
  <c r="J742" i="68"/>
  <c r="A742" i="68"/>
  <c r="K741" i="68"/>
  <c r="J741" i="68"/>
  <c r="L741" i="68" s="1"/>
  <c r="A741" i="68"/>
  <c r="K740" i="68"/>
  <c r="J740" i="68"/>
  <c r="L740" i="68" s="1"/>
  <c r="A740" i="68"/>
  <c r="K739" i="68"/>
  <c r="J739" i="68"/>
  <c r="A739" i="68"/>
  <c r="G739" i="68" s="1" a="1"/>
  <c r="G739" i="68" s="1"/>
  <c r="K738" i="68"/>
  <c r="J738" i="68"/>
  <c r="A738" i="68"/>
  <c r="L737" i="68"/>
  <c r="K737" i="68"/>
  <c r="J737" i="68"/>
  <c r="A737" i="68"/>
  <c r="L736" i="68"/>
  <c r="K736" i="68"/>
  <c r="J736" i="68"/>
  <c r="A736" i="68"/>
  <c r="L735" i="68"/>
  <c r="K735" i="68"/>
  <c r="J735" i="68"/>
  <c r="A735" i="68"/>
  <c r="G735" i="68" s="1" a="1"/>
  <c r="G735" i="68" s="1"/>
  <c r="L734" i="68"/>
  <c r="K734" i="68"/>
  <c r="J734" i="68"/>
  <c r="A734" i="68"/>
  <c r="K733" i="68"/>
  <c r="J733" i="68"/>
  <c r="A733" i="68"/>
  <c r="K732" i="68"/>
  <c r="J732" i="68"/>
  <c r="L732" i="68" s="1"/>
  <c r="A732" i="68"/>
  <c r="K731" i="68"/>
  <c r="J731" i="68"/>
  <c r="A731" i="68"/>
  <c r="G731" i="68" s="1" a="1"/>
  <c r="G731" i="68" s="1"/>
  <c r="K730" i="68"/>
  <c r="J730" i="68"/>
  <c r="A730" i="68"/>
  <c r="L729" i="68"/>
  <c r="K729" i="68"/>
  <c r="J729" i="68"/>
  <c r="A729" i="68"/>
  <c r="L728" i="68"/>
  <c r="K728" i="68"/>
  <c r="J728" i="68"/>
  <c r="A728" i="68"/>
  <c r="L727" i="68"/>
  <c r="K727" i="68"/>
  <c r="J727" i="68"/>
  <c r="A727" i="68"/>
  <c r="L726" i="68"/>
  <c r="K726" i="68"/>
  <c r="J726" i="68"/>
  <c r="A726" i="68"/>
  <c r="K725" i="68"/>
  <c r="J725" i="68"/>
  <c r="L725" i="68" s="1"/>
  <c r="A725" i="68"/>
  <c r="K724" i="68"/>
  <c r="J724" i="68"/>
  <c r="L724" i="68" s="1"/>
  <c r="A724" i="68"/>
  <c r="K723" i="68"/>
  <c r="J723" i="68"/>
  <c r="A723" i="68"/>
  <c r="G723" i="68" s="1" a="1"/>
  <c r="G723" i="68" s="1"/>
  <c r="K722" i="68"/>
  <c r="J722" i="68"/>
  <c r="A722" i="68"/>
  <c r="L721" i="68"/>
  <c r="K721" i="68"/>
  <c r="J721" i="68"/>
  <c r="A721" i="68"/>
  <c r="L720" i="68"/>
  <c r="K720" i="68"/>
  <c r="J720" i="68"/>
  <c r="A720" i="68"/>
  <c r="L719" i="68"/>
  <c r="K719" i="68"/>
  <c r="J719" i="68"/>
  <c r="A719" i="68"/>
  <c r="G719" i="68" s="1" a="1"/>
  <c r="G719" i="68" s="1"/>
  <c r="L718" i="68"/>
  <c r="K718" i="68"/>
  <c r="J718" i="68"/>
  <c r="A718" i="68"/>
  <c r="K717" i="68"/>
  <c r="J717" i="68"/>
  <c r="A717" i="68"/>
  <c r="K716" i="68"/>
  <c r="J716" i="68"/>
  <c r="L716" i="68" s="1"/>
  <c r="A716" i="68"/>
  <c r="K715" i="68"/>
  <c r="J715" i="68"/>
  <c r="A715" i="68"/>
  <c r="G715" i="68" s="1" a="1"/>
  <c r="G715" i="68" s="1"/>
  <c r="K714" i="68"/>
  <c r="J714" i="68"/>
  <c r="A714" i="68"/>
  <c r="L713" i="68"/>
  <c r="K713" i="68"/>
  <c r="J713" i="68"/>
  <c r="A713" i="68"/>
  <c r="L712" i="68"/>
  <c r="K712" i="68"/>
  <c r="J712" i="68"/>
  <c r="A712" i="68"/>
  <c r="L711" i="68"/>
  <c r="K711" i="68"/>
  <c r="J711" i="68"/>
  <c r="A711" i="68"/>
  <c r="L710" i="68"/>
  <c r="K710" i="68"/>
  <c r="J710" i="68"/>
  <c r="A710" i="68"/>
  <c r="K709" i="68"/>
  <c r="J709" i="68"/>
  <c r="A709" i="68"/>
  <c r="K708" i="68"/>
  <c r="J708" i="68"/>
  <c r="L708" i="68" s="1"/>
  <c r="A708" i="68"/>
  <c r="K707" i="68"/>
  <c r="J707" i="68"/>
  <c r="A707" i="68"/>
  <c r="G707" i="68" s="1" a="1"/>
  <c r="G707" i="68" s="1"/>
  <c r="K706" i="68"/>
  <c r="J706" i="68"/>
  <c r="A706" i="68"/>
  <c r="L705" i="68"/>
  <c r="K705" i="68"/>
  <c r="J705" i="68"/>
  <c r="A705" i="68"/>
  <c r="L704" i="68"/>
  <c r="K704" i="68"/>
  <c r="J704" i="68"/>
  <c r="A704" i="68"/>
  <c r="L703" i="68"/>
  <c r="K703" i="68"/>
  <c r="J703" i="68"/>
  <c r="A703" i="68"/>
  <c r="L702" i="68"/>
  <c r="K702" i="68"/>
  <c r="J702" i="68"/>
  <c r="A702" i="68"/>
  <c r="K701" i="68"/>
  <c r="J701" i="68"/>
  <c r="A701" i="68"/>
  <c r="K700" i="68"/>
  <c r="J700" i="68"/>
  <c r="L700" i="68" s="1"/>
  <c r="A700" i="68"/>
  <c r="K699" i="68"/>
  <c r="J699" i="68"/>
  <c r="A699" i="68"/>
  <c r="G699" i="68" s="1" a="1"/>
  <c r="G699" i="68" s="1"/>
  <c r="K698" i="68"/>
  <c r="J698" i="68"/>
  <c r="A698" i="68"/>
  <c r="L697" i="68"/>
  <c r="K697" i="68"/>
  <c r="J697" i="68"/>
  <c r="A697" i="68"/>
  <c r="L696" i="68"/>
  <c r="K696" i="68"/>
  <c r="J696" i="68"/>
  <c r="A696" i="68"/>
  <c r="L695" i="68"/>
  <c r="K695" i="68"/>
  <c r="J695" i="68"/>
  <c r="A695" i="68"/>
  <c r="L694" i="68"/>
  <c r="K694" i="68"/>
  <c r="J694" i="68"/>
  <c r="A694" i="68"/>
  <c r="K693" i="68"/>
  <c r="J693" i="68"/>
  <c r="A693" i="68"/>
  <c r="K692" i="68"/>
  <c r="J692" i="68"/>
  <c r="L692" i="68" s="1"/>
  <c r="A692" i="68"/>
  <c r="K691" i="68"/>
  <c r="J691" i="68"/>
  <c r="A691" i="68"/>
  <c r="G691" i="68" s="1" a="1"/>
  <c r="G691" i="68" s="1"/>
  <c r="K690" i="68"/>
  <c r="J690" i="68"/>
  <c r="A690" i="68"/>
  <c r="L689" i="68"/>
  <c r="K689" i="68"/>
  <c r="J689" i="68"/>
  <c r="A689" i="68"/>
  <c r="L688" i="68"/>
  <c r="K688" i="68"/>
  <c r="J688" i="68"/>
  <c r="A688" i="68"/>
  <c r="L687" i="68"/>
  <c r="K687" i="68"/>
  <c r="J687" i="68"/>
  <c r="A687" i="68"/>
  <c r="L686" i="68"/>
  <c r="K686" i="68"/>
  <c r="J686" i="68"/>
  <c r="A686" i="68"/>
  <c r="K685" i="68"/>
  <c r="J685" i="68"/>
  <c r="A685" i="68"/>
  <c r="K684" i="68"/>
  <c r="J684" i="68"/>
  <c r="L684" i="68" s="1"/>
  <c r="A684" i="68"/>
  <c r="K683" i="68"/>
  <c r="J683" i="68"/>
  <c r="A683" i="68"/>
  <c r="G683" i="68" s="1" a="1"/>
  <c r="G683" i="68" s="1"/>
  <c r="K682" i="68"/>
  <c r="J682" i="68"/>
  <c r="A682" i="68"/>
  <c r="L681" i="68"/>
  <c r="K681" i="68"/>
  <c r="J681" i="68"/>
  <c r="A681" i="68"/>
  <c r="L680" i="68"/>
  <c r="K680" i="68"/>
  <c r="J680" i="68"/>
  <c r="A680" i="68"/>
  <c r="L679" i="68"/>
  <c r="K679" i="68"/>
  <c r="J679" i="68"/>
  <c r="A679" i="68"/>
  <c r="L678" i="68"/>
  <c r="K678" i="68"/>
  <c r="J678" i="68"/>
  <c r="A678" i="68"/>
  <c r="K677" i="68"/>
  <c r="J677" i="68"/>
  <c r="A677" i="68"/>
  <c r="K676" i="68"/>
  <c r="J676" i="68"/>
  <c r="L676" i="68" s="1"/>
  <c r="A676" i="68"/>
  <c r="K675" i="68"/>
  <c r="J675" i="68"/>
  <c r="A675" i="68"/>
  <c r="G675" i="68" s="1" a="1"/>
  <c r="G675" i="68" s="1"/>
  <c r="K674" i="68"/>
  <c r="J674" i="68"/>
  <c r="A674" i="68"/>
  <c r="L673" i="68"/>
  <c r="K673" i="68"/>
  <c r="J673" i="68"/>
  <c r="A673" i="68"/>
  <c r="L672" i="68"/>
  <c r="K672" i="68"/>
  <c r="J672" i="68"/>
  <c r="A672" i="68"/>
  <c r="L671" i="68"/>
  <c r="K671" i="68"/>
  <c r="J671" i="68"/>
  <c r="A671" i="68"/>
  <c r="L670" i="68"/>
  <c r="K670" i="68"/>
  <c r="J670" i="68"/>
  <c r="A670" i="68"/>
  <c r="K669" i="68"/>
  <c r="J669" i="68"/>
  <c r="A669" i="68"/>
  <c r="K668" i="68"/>
  <c r="J668" i="68"/>
  <c r="L668" i="68" s="1"/>
  <c r="A668" i="68"/>
  <c r="K667" i="68"/>
  <c r="J667" i="68"/>
  <c r="A667" i="68"/>
  <c r="G667" i="68" s="1" a="1"/>
  <c r="G667" i="68" s="1"/>
  <c r="K666" i="68"/>
  <c r="J666" i="68"/>
  <c r="A666" i="68"/>
  <c r="L665" i="68"/>
  <c r="K665" i="68"/>
  <c r="J665" i="68"/>
  <c r="A665" i="68"/>
  <c r="L664" i="68"/>
  <c r="K664" i="68"/>
  <c r="J664" i="68"/>
  <c r="A664" i="68"/>
  <c r="L663" i="68"/>
  <c r="K663" i="68"/>
  <c r="J663" i="68"/>
  <c r="A663" i="68"/>
  <c r="L662" i="68"/>
  <c r="K662" i="68"/>
  <c r="J662" i="68"/>
  <c r="A662" i="68"/>
  <c r="K661" i="68"/>
  <c r="J661" i="68"/>
  <c r="A661" i="68"/>
  <c r="K660" i="68"/>
  <c r="J660" i="68"/>
  <c r="L660" i="68" s="1"/>
  <c r="A660" i="68"/>
  <c r="K659" i="68"/>
  <c r="J659" i="68"/>
  <c r="A659" i="68"/>
  <c r="G659" i="68" s="1" a="1"/>
  <c r="G659" i="68" s="1"/>
  <c r="K658" i="68"/>
  <c r="J658" i="68"/>
  <c r="A658" i="68"/>
  <c r="L657" i="68"/>
  <c r="K657" i="68"/>
  <c r="J657" i="68"/>
  <c r="A657" i="68"/>
  <c r="K656" i="68"/>
  <c r="L656" i="68" s="1"/>
  <c r="J656" i="68"/>
  <c r="A656" i="68"/>
  <c r="L655" i="68"/>
  <c r="K655" i="68"/>
  <c r="J655" i="68"/>
  <c r="A655" i="68"/>
  <c r="L654" i="68"/>
  <c r="K654" i="68"/>
  <c r="J654" i="68"/>
  <c r="A654" i="68"/>
  <c r="K653" i="68"/>
  <c r="J653" i="68"/>
  <c r="A653" i="68"/>
  <c r="K652" i="68"/>
  <c r="J652" i="68"/>
  <c r="L652" i="68" s="1"/>
  <c r="A652" i="68"/>
  <c r="K651" i="68"/>
  <c r="J651" i="68"/>
  <c r="A651" i="68"/>
  <c r="G651" i="68" s="1" a="1"/>
  <c r="G651" i="68" s="1"/>
  <c r="K650" i="68"/>
  <c r="J650" i="68"/>
  <c r="A650" i="68"/>
  <c r="L649" i="68"/>
  <c r="K649" i="68"/>
  <c r="J649" i="68"/>
  <c r="A649" i="68"/>
  <c r="K648" i="68"/>
  <c r="L648" i="68" s="1"/>
  <c r="J648" i="68"/>
  <c r="A648" i="68"/>
  <c r="L647" i="68"/>
  <c r="K647" i="68"/>
  <c r="J647" i="68"/>
  <c r="A647" i="68"/>
  <c r="L646" i="68"/>
  <c r="K646" i="68"/>
  <c r="J646" i="68"/>
  <c r="A646" i="68"/>
  <c r="K645" i="68"/>
  <c r="J645" i="68"/>
  <c r="A645" i="68"/>
  <c r="K644" i="68"/>
  <c r="J644" i="68"/>
  <c r="L644" i="68" s="1"/>
  <c r="A644" i="68"/>
  <c r="K643" i="68"/>
  <c r="J643" i="68"/>
  <c r="A643" i="68"/>
  <c r="G643" i="68" s="1" a="1"/>
  <c r="G643" i="68" s="1"/>
  <c r="K642" i="68"/>
  <c r="J642" i="68"/>
  <c r="A642" i="68"/>
  <c r="L641" i="68"/>
  <c r="K641" i="68"/>
  <c r="J641" i="68"/>
  <c r="A641" i="68"/>
  <c r="K640" i="68"/>
  <c r="L640" i="68" s="1"/>
  <c r="J640" i="68"/>
  <c r="A640" i="68"/>
  <c r="L639" i="68"/>
  <c r="K639" i="68"/>
  <c r="J639" i="68"/>
  <c r="A639" i="68"/>
  <c r="L638" i="68"/>
  <c r="K638" i="68"/>
  <c r="J638" i="68"/>
  <c r="A638" i="68"/>
  <c r="K637" i="68"/>
  <c r="J637" i="68"/>
  <c r="A637" i="68"/>
  <c r="K636" i="68"/>
  <c r="J636" i="68"/>
  <c r="L636" i="68" s="1"/>
  <c r="A636" i="68"/>
  <c r="K635" i="68"/>
  <c r="J635" i="68"/>
  <c r="A635" i="68"/>
  <c r="G635" i="68" s="1" a="1"/>
  <c r="G635" i="68" s="1"/>
  <c r="K634" i="68"/>
  <c r="J634" i="68"/>
  <c r="A634" i="68"/>
  <c r="L633" i="68"/>
  <c r="K633" i="68"/>
  <c r="J633" i="68"/>
  <c r="A633" i="68"/>
  <c r="K632" i="68"/>
  <c r="L632" i="68" s="1"/>
  <c r="J632" i="68"/>
  <c r="A632" i="68"/>
  <c r="L631" i="68"/>
  <c r="K631" i="68"/>
  <c r="J631" i="68"/>
  <c r="A631" i="68"/>
  <c r="L630" i="68"/>
  <c r="K630" i="68"/>
  <c r="J630" i="68"/>
  <c r="A630" i="68"/>
  <c r="K629" i="68"/>
  <c r="J629" i="68"/>
  <c r="A629" i="68"/>
  <c r="K628" i="68"/>
  <c r="J628" i="68"/>
  <c r="L628" i="68" s="1"/>
  <c r="A628" i="68"/>
  <c r="K627" i="68"/>
  <c r="J627" i="68"/>
  <c r="A627" i="68"/>
  <c r="G627" i="68" s="1" a="1"/>
  <c r="G627" i="68" s="1"/>
  <c r="K626" i="68"/>
  <c r="J626" i="68"/>
  <c r="A626" i="68"/>
  <c r="L625" i="68"/>
  <c r="K625" i="68"/>
  <c r="J625" i="68"/>
  <c r="A625" i="68"/>
  <c r="K624" i="68"/>
  <c r="L624" i="68" s="1"/>
  <c r="J624" i="68"/>
  <c r="A624" i="68"/>
  <c r="L623" i="68"/>
  <c r="K623" i="68"/>
  <c r="J623" i="68"/>
  <c r="A623" i="68"/>
  <c r="L622" i="68"/>
  <c r="K622" i="68"/>
  <c r="J622" i="68"/>
  <c r="A622" i="68"/>
  <c r="K621" i="68"/>
  <c r="J621" i="68"/>
  <c r="A621" i="68"/>
  <c r="K620" i="68"/>
  <c r="J620" i="68"/>
  <c r="L620" i="68" s="1"/>
  <c r="A620" i="68"/>
  <c r="K619" i="68"/>
  <c r="J619" i="68"/>
  <c r="A619" i="68"/>
  <c r="G619" i="68" s="1" a="1"/>
  <c r="G619" i="68" s="1"/>
  <c r="K618" i="68"/>
  <c r="J618" i="68"/>
  <c r="A618" i="68"/>
  <c r="L617" i="68"/>
  <c r="K617" i="68"/>
  <c r="J617" i="68"/>
  <c r="A617" i="68"/>
  <c r="K616" i="68"/>
  <c r="L616" i="68" s="1"/>
  <c r="J616" i="68"/>
  <c r="A616" i="68"/>
  <c r="L615" i="68"/>
  <c r="K615" i="68"/>
  <c r="J615" i="68"/>
  <c r="A615" i="68"/>
  <c r="L614" i="68"/>
  <c r="K614" i="68"/>
  <c r="J614" i="68"/>
  <c r="A614" i="68"/>
  <c r="K613" i="68"/>
  <c r="J613" i="68"/>
  <c r="A613" i="68"/>
  <c r="K612" i="68"/>
  <c r="J612" i="68"/>
  <c r="L612" i="68" s="1"/>
  <c r="A612" i="68"/>
  <c r="K611" i="68"/>
  <c r="J611" i="68"/>
  <c r="A611" i="68"/>
  <c r="G611" i="68" s="1" a="1"/>
  <c r="G611" i="68" s="1"/>
  <c r="K610" i="68"/>
  <c r="J610" i="68"/>
  <c r="A610" i="68"/>
  <c r="L609" i="68"/>
  <c r="K609" i="68"/>
  <c r="J609" i="68"/>
  <c r="A609" i="68"/>
  <c r="K608" i="68"/>
  <c r="L608" i="68" s="1"/>
  <c r="J608" i="68"/>
  <c r="A608" i="68"/>
  <c r="L607" i="68"/>
  <c r="K607" i="68"/>
  <c r="J607" i="68"/>
  <c r="A607" i="68"/>
  <c r="L606" i="68"/>
  <c r="K606" i="68"/>
  <c r="J606" i="68"/>
  <c r="A606" i="68"/>
  <c r="K605" i="68"/>
  <c r="J605" i="68"/>
  <c r="A605" i="68"/>
  <c r="K604" i="68"/>
  <c r="J604" i="68"/>
  <c r="L604" i="68" s="1"/>
  <c r="A604" i="68"/>
  <c r="K603" i="68"/>
  <c r="J603" i="68"/>
  <c r="A603" i="68"/>
  <c r="G603" i="68" s="1" a="1"/>
  <c r="G603" i="68" s="1"/>
  <c r="K602" i="68"/>
  <c r="J602" i="68"/>
  <c r="A602" i="68"/>
  <c r="L601" i="68"/>
  <c r="K601" i="68"/>
  <c r="J601" i="68"/>
  <c r="A601" i="68"/>
  <c r="K600" i="68"/>
  <c r="L600" i="68" s="1"/>
  <c r="J600" i="68"/>
  <c r="A600" i="68"/>
  <c r="L599" i="68"/>
  <c r="K599" i="68"/>
  <c r="J599" i="68"/>
  <c r="A599" i="68"/>
  <c r="L598" i="68"/>
  <c r="K598" i="68"/>
  <c r="J598" i="68"/>
  <c r="A598" i="68"/>
  <c r="K597" i="68"/>
  <c r="J597" i="68"/>
  <c r="A597" i="68"/>
  <c r="K596" i="68"/>
  <c r="J596" i="68"/>
  <c r="L596" i="68" s="1"/>
  <c r="A596" i="68"/>
  <c r="K595" i="68"/>
  <c r="J595" i="68"/>
  <c r="A595" i="68"/>
  <c r="G595" i="68" s="1" a="1"/>
  <c r="G595" i="68" s="1"/>
  <c r="K594" i="68"/>
  <c r="J594" i="68"/>
  <c r="A594" i="68"/>
  <c r="L593" i="68"/>
  <c r="K593" i="68"/>
  <c r="J593" i="68"/>
  <c r="A593" i="68"/>
  <c r="K592" i="68"/>
  <c r="L592" i="68" s="1"/>
  <c r="J592" i="68"/>
  <c r="A592" i="68"/>
  <c r="L591" i="68"/>
  <c r="K591" i="68"/>
  <c r="J591" i="68"/>
  <c r="A591" i="68"/>
  <c r="L590" i="68"/>
  <c r="K590" i="68"/>
  <c r="J590" i="68"/>
  <c r="A590" i="68"/>
  <c r="K589" i="68"/>
  <c r="J589" i="68"/>
  <c r="A589" i="68"/>
  <c r="K588" i="68"/>
  <c r="J588" i="68"/>
  <c r="L588" i="68" s="1"/>
  <c r="A588" i="68"/>
  <c r="K587" i="68"/>
  <c r="J587" i="68"/>
  <c r="A587" i="68"/>
  <c r="G587" i="68" s="1" a="1"/>
  <c r="G587" i="68" s="1"/>
  <c r="K586" i="68"/>
  <c r="J586" i="68"/>
  <c r="A586" i="68"/>
  <c r="K585" i="68"/>
  <c r="J585" i="68"/>
  <c r="A585" i="68"/>
  <c r="G585" i="68" s="1" a="1"/>
  <c r="G585" i="68" s="1"/>
  <c r="K584" i="68"/>
  <c r="J584" i="68"/>
  <c r="L584" i="68" s="1"/>
  <c r="A584" i="68"/>
  <c r="G584" i="68" s="1" a="1"/>
  <c r="G584" i="68" s="1"/>
  <c r="K583" i="68"/>
  <c r="L583" i="68" s="1"/>
  <c r="J583" i="68"/>
  <c r="A583" i="68"/>
  <c r="K582" i="68"/>
  <c r="L582" i="68" s="1"/>
  <c r="J582" i="68"/>
  <c r="A582" i="68"/>
  <c r="L581" i="68"/>
  <c r="K581" i="68"/>
  <c r="J581" i="68"/>
  <c r="A581" i="68"/>
  <c r="K580" i="68"/>
  <c r="J580" i="68"/>
  <c r="L580" i="68" s="1"/>
  <c r="A580" i="68"/>
  <c r="K579" i="68"/>
  <c r="J579" i="68"/>
  <c r="L579" i="68" s="1"/>
  <c r="A579" i="68"/>
  <c r="K578" i="68"/>
  <c r="J578" i="68"/>
  <c r="A578" i="68"/>
  <c r="K577" i="68"/>
  <c r="J577" i="68"/>
  <c r="A577" i="68"/>
  <c r="G577" i="68" s="1" a="1"/>
  <c r="G577" i="68" s="1"/>
  <c r="K576" i="68"/>
  <c r="J576" i="68"/>
  <c r="L576" i="68" s="1"/>
  <c r="A576" i="68"/>
  <c r="G576" i="68" s="1" a="1"/>
  <c r="G576" i="68" s="1"/>
  <c r="K575" i="68"/>
  <c r="L575" i="68" s="1"/>
  <c r="J575" i="68"/>
  <c r="A575" i="68"/>
  <c r="K574" i="68"/>
  <c r="L574" i="68" s="1"/>
  <c r="J574" i="68"/>
  <c r="A574" i="68"/>
  <c r="L573" i="68"/>
  <c r="K573" i="68"/>
  <c r="J573" i="68"/>
  <c r="A573" i="68"/>
  <c r="K572" i="68"/>
  <c r="J572" i="68"/>
  <c r="L572" i="68" s="1"/>
  <c r="A572" i="68"/>
  <c r="K571" i="68"/>
  <c r="J571" i="68"/>
  <c r="L571" i="68" s="1"/>
  <c r="A571" i="68"/>
  <c r="K570" i="68"/>
  <c r="J570" i="68"/>
  <c r="A570" i="68"/>
  <c r="K569" i="68"/>
  <c r="J569" i="68"/>
  <c r="A569" i="68"/>
  <c r="G569" i="68" s="1" a="1"/>
  <c r="G569" i="68" s="1"/>
  <c r="K568" i="68"/>
  <c r="J568" i="68"/>
  <c r="L568" i="68" s="1"/>
  <c r="A568" i="68"/>
  <c r="G568" i="68" s="1" a="1"/>
  <c r="G568" i="68" s="1"/>
  <c r="K567" i="68"/>
  <c r="L567" i="68" s="1"/>
  <c r="J567" i="68"/>
  <c r="A567" i="68"/>
  <c r="K566" i="68"/>
  <c r="L566" i="68" s="1"/>
  <c r="J566" i="68"/>
  <c r="A566" i="68"/>
  <c r="L565" i="68"/>
  <c r="K565" i="68"/>
  <c r="J565" i="68"/>
  <c r="A565" i="68"/>
  <c r="K564" i="68"/>
  <c r="J564" i="68"/>
  <c r="L564" i="68" s="1"/>
  <c r="A564" i="68"/>
  <c r="K563" i="68"/>
  <c r="J563" i="68"/>
  <c r="L563" i="68" s="1"/>
  <c r="A563" i="68"/>
  <c r="K562" i="68"/>
  <c r="J562" i="68"/>
  <c r="A562" i="68"/>
  <c r="K561" i="68"/>
  <c r="J561" i="68"/>
  <c r="A561" i="68"/>
  <c r="G561" i="68" s="1" a="1"/>
  <c r="G561" i="68" s="1"/>
  <c r="K560" i="68"/>
  <c r="J560" i="68"/>
  <c r="L560" i="68" s="1"/>
  <c r="A560" i="68"/>
  <c r="G560" i="68" s="1" a="1"/>
  <c r="G560" i="68" s="1"/>
  <c r="K559" i="68"/>
  <c r="L559" i="68" s="1"/>
  <c r="J559" i="68"/>
  <c r="A559" i="68"/>
  <c r="K558" i="68"/>
  <c r="L558" i="68" s="1"/>
  <c r="J558" i="68"/>
  <c r="A558" i="68"/>
  <c r="L557" i="68"/>
  <c r="K557" i="68"/>
  <c r="J557" i="68"/>
  <c r="A557" i="68"/>
  <c r="K556" i="68"/>
  <c r="J556" i="68"/>
  <c r="L556" i="68" s="1"/>
  <c r="A556" i="68"/>
  <c r="K555" i="68"/>
  <c r="J555" i="68"/>
  <c r="L555" i="68" s="1"/>
  <c r="A555" i="68"/>
  <c r="K554" i="68"/>
  <c r="J554" i="68"/>
  <c r="A554" i="68"/>
  <c r="K553" i="68"/>
  <c r="J553" i="68"/>
  <c r="A553" i="68"/>
  <c r="G553" i="68" s="1" a="1"/>
  <c r="G553" i="68" s="1"/>
  <c r="K552" i="68"/>
  <c r="J552" i="68"/>
  <c r="L552" i="68" s="1"/>
  <c r="A552" i="68"/>
  <c r="G552" i="68" s="1" a="1"/>
  <c r="G552" i="68" s="1"/>
  <c r="K551" i="68"/>
  <c r="L551" i="68" s="1"/>
  <c r="J551" i="68"/>
  <c r="A551" i="68"/>
  <c r="K550" i="68"/>
  <c r="L550" i="68" s="1"/>
  <c r="J550" i="68"/>
  <c r="A550" i="68"/>
  <c r="L549" i="68"/>
  <c r="K549" i="68"/>
  <c r="J549" i="68"/>
  <c r="A549" i="68"/>
  <c r="K548" i="68"/>
  <c r="J548" i="68"/>
  <c r="L548" i="68" s="1"/>
  <c r="A548" i="68"/>
  <c r="K547" i="68"/>
  <c r="J547" i="68"/>
  <c r="L547" i="68" s="1"/>
  <c r="A547" i="68"/>
  <c r="K546" i="68"/>
  <c r="J546" i="68"/>
  <c r="A546" i="68"/>
  <c r="K545" i="68"/>
  <c r="J545" i="68"/>
  <c r="A545" i="68"/>
  <c r="G545" i="68" s="1" a="1"/>
  <c r="G545" i="68" s="1"/>
  <c r="K544" i="68"/>
  <c r="J544" i="68"/>
  <c r="L544" i="68" s="1"/>
  <c r="A544" i="68"/>
  <c r="G544" i="68" s="1" a="1"/>
  <c r="G544" i="68" s="1"/>
  <c r="K543" i="68"/>
  <c r="L543" i="68" s="1"/>
  <c r="J543" i="68"/>
  <c r="A543" i="68"/>
  <c r="K542" i="68"/>
  <c r="L542" i="68" s="1"/>
  <c r="J542" i="68"/>
  <c r="A542" i="68"/>
  <c r="L541" i="68"/>
  <c r="K541" i="68"/>
  <c r="J541" i="68"/>
  <c r="A541" i="68"/>
  <c r="K540" i="68"/>
  <c r="J540" i="68"/>
  <c r="L540" i="68" s="1"/>
  <c r="A540" i="68"/>
  <c r="K539" i="68"/>
  <c r="J539" i="68"/>
  <c r="L539" i="68" s="1"/>
  <c r="A539" i="68"/>
  <c r="K538" i="68"/>
  <c r="J538" i="68"/>
  <c r="A538" i="68"/>
  <c r="K537" i="68"/>
  <c r="J537" i="68"/>
  <c r="A537" i="68"/>
  <c r="G537" i="68" s="1" a="1"/>
  <c r="G537" i="68" s="1"/>
  <c r="K536" i="68"/>
  <c r="J536" i="68"/>
  <c r="L536" i="68" s="1"/>
  <c r="A536" i="68"/>
  <c r="G536" i="68" s="1" a="1"/>
  <c r="G536" i="68" s="1"/>
  <c r="K535" i="68"/>
  <c r="L535" i="68" s="1"/>
  <c r="J535" i="68"/>
  <c r="A535" i="68"/>
  <c r="K534" i="68"/>
  <c r="L534" i="68" s="1"/>
  <c r="J534" i="68"/>
  <c r="A534" i="68"/>
  <c r="L533" i="68"/>
  <c r="K533" i="68"/>
  <c r="J533" i="68"/>
  <c r="A533" i="68"/>
  <c r="K532" i="68"/>
  <c r="J532" i="68"/>
  <c r="L532" i="68" s="1"/>
  <c r="A532" i="68"/>
  <c r="K531" i="68"/>
  <c r="J531" i="68"/>
  <c r="L531" i="68" s="1"/>
  <c r="A531" i="68"/>
  <c r="K530" i="68"/>
  <c r="J530" i="68"/>
  <c r="A530" i="68"/>
  <c r="K529" i="68"/>
  <c r="J529" i="68"/>
  <c r="A529" i="68"/>
  <c r="G529" i="68" s="1" a="1"/>
  <c r="G529" i="68" s="1"/>
  <c r="K528" i="68"/>
  <c r="J528" i="68"/>
  <c r="L528" i="68" s="1"/>
  <c r="A528" i="68"/>
  <c r="G528" i="68" s="1" a="1"/>
  <c r="G528" i="68" s="1"/>
  <c r="K527" i="68"/>
  <c r="L527" i="68" s="1"/>
  <c r="J527" i="68"/>
  <c r="A527" i="68"/>
  <c r="K526" i="68"/>
  <c r="L526" i="68" s="1"/>
  <c r="J526" i="68"/>
  <c r="A526" i="68"/>
  <c r="L525" i="68"/>
  <c r="K525" i="68"/>
  <c r="J525" i="68"/>
  <c r="A525" i="68"/>
  <c r="K524" i="68"/>
  <c r="J524" i="68"/>
  <c r="L524" i="68" s="1"/>
  <c r="A524" i="68"/>
  <c r="K523" i="68"/>
  <c r="J523" i="68"/>
  <c r="L523" i="68" s="1"/>
  <c r="A523" i="68"/>
  <c r="K522" i="68"/>
  <c r="J522" i="68"/>
  <c r="A522" i="68"/>
  <c r="K521" i="68"/>
  <c r="J521" i="68"/>
  <c r="A521" i="68"/>
  <c r="G521" i="68" s="1" a="1"/>
  <c r="G521" i="68" s="1"/>
  <c r="K520" i="68"/>
  <c r="J520" i="68"/>
  <c r="L520" i="68" s="1"/>
  <c r="A520" i="68"/>
  <c r="G520" i="68" s="1" a="1"/>
  <c r="G520" i="68" s="1"/>
  <c r="K519" i="68"/>
  <c r="L519" i="68" s="1"/>
  <c r="J519" i="68"/>
  <c r="A519" i="68"/>
  <c r="K518" i="68"/>
  <c r="L518" i="68" s="1"/>
  <c r="J518" i="68"/>
  <c r="A518" i="68"/>
  <c r="L517" i="68"/>
  <c r="K517" i="68"/>
  <c r="J517" i="68"/>
  <c r="A517" i="68"/>
  <c r="K516" i="68"/>
  <c r="J516" i="68"/>
  <c r="L516" i="68" s="1"/>
  <c r="A516" i="68"/>
  <c r="K515" i="68"/>
  <c r="J515" i="68"/>
  <c r="L515" i="68" s="1"/>
  <c r="A515" i="68"/>
  <c r="K514" i="68"/>
  <c r="J514" i="68"/>
  <c r="A514" i="68"/>
  <c r="K513" i="68"/>
  <c r="J513" i="68"/>
  <c r="A513" i="68"/>
  <c r="G513" i="68" s="1" a="1"/>
  <c r="G513" i="68" s="1"/>
  <c r="K512" i="68"/>
  <c r="J512" i="68"/>
  <c r="L512" i="68" s="1"/>
  <c r="A512" i="68"/>
  <c r="G512" i="68" s="1" a="1"/>
  <c r="G512" i="68" s="1"/>
  <c r="K511" i="68"/>
  <c r="L511" i="68" s="1"/>
  <c r="J511" i="68"/>
  <c r="A511" i="68"/>
  <c r="K510" i="68"/>
  <c r="L510" i="68" s="1"/>
  <c r="J510" i="68"/>
  <c r="A510" i="68"/>
  <c r="L509" i="68"/>
  <c r="K509" i="68"/>
  <c r="J509" i="68"/>
  <c r="A509" i="68"/>
  <c r="K508" i="68"/>
  <c r="J508" i="68"/>
  <c r="L508" i="68" s="1"/>
  <c r="A508" i="68"/>
  <c r="K507" i="68"/>
  <c r="J507" i="68"/>
  <c r="L507" i="68" s="1"/>
  <c r="A507" i="68"/>
  <c r="K506" i="68"/>
  <c r="J506" i="68"/>
  <c r="A506" i="68"/>
  <c r="K505" i="68"/>
  <c r="J505" i="68"/>
  <c r="A505" i="68"/>
  <c r="G505" i="68" s="1" a="1"/>
  <c r="G505" i="68" s="1"/>
  <c r="K504" i="68"/>
  <c r="J504" i="68"/>
  <c r="L504" i="68" s="1"/>
  <c r="A504" i="68"/>
  <c r="G504" i="68" s="1" a="1"/>
  <c r="G504" i="68" s="1"/>
  <c r="K503" i="68"/>
  <c r="L503" i="68" s="1"/>
  <c r="J503" i="68"/>
  <c r="A503" i="68"/>
  <c r="K502" i="68"/>
  <c r="L502" i="68" s="1"/>
  <c r="J502" i="68"/>
  <c r="A502" i="68"/>
  <c r="L501" i="68"/>
  <c r="K501" i="68"/>
  <c r="J501" i="68"/>
  <c r="A501" i="68"/>
  <c r="K500" i="68"/>
  <c r="J500" i="68"/>
  <c r="L500" i="68" s="1"/>
  <c r="A500" i="68"/>
  <c r="K499" i="68"/>
  <c r="J499" i="68"/>
  <c r="L499" i="68" s="1"/>
  <c r="A499" i="68"/>
  <c r="K498" i="68"/>
  <c r="J498" i="68"/>
  <c r="A498" i="68"/>
  <c r="K497" i="68"/>
  <c r="J497" i="68"/>
  <c r="A497" i="68"/>
  <c r="G497" i="68" s="1" a="1"/>
  <c r="G497" i="68" s="1"/>
  <c r="K496" i="68"/>
  <c r="J496" i="68"/>
  <c r="L496" i="68" s="1"/>
  <c r="A496" i="68"/>
  <c r="G496" i="68" s="1" a="1"/>
  <c r="G496" i="68" s="1"/>
  <c r="K495" i="68"/>
  <c r="L495" i="68" s="1"/>
  <c r="J495" i="68"/>
  <c r="A495" i="68"/>
  <c r="K494" i="68"/>
  <c r="L494" i="68" s="1"/>
  <c r="J494" i="68"/>
  <c r="A494" i="68"/>
  <c r="L493" i="68"/>
  <c r="K493" i="68"/>
  <c r="J493" i="68"/>
  <c r="A493" i="68"/>
  <c r="K492" i="68"/>
  <c r="J492" i="68"/>
  <c r="L492" i="68" s="1"/>
  <c r="A492" i="68"/>
  <c r="K491" i="68"/>
  <c r="J491" i="68"/>
  <c r="L491" i="68" s="1"/>
  <c r="A491" i="68"/>
  <c r="K490" i="68"/>
  <c r="J490" i="68"/>
  <c r="A490" i="68"/>
  <c r="K489" i="68"/>
  <c r="J489" i="68"/>
  <c r="A489" i="68"/>
  <c r="G489" i="68" s="1" a="1"/>
  <c r="G489" i="68" s="1"/>
  <c r="K488" i="68"/>
  <c r="J488" i="68"/>
  <c r="L488" i="68" s="1"/>
  <c r="A488" i="68"/>
  <c r="G488" i="68" s="1" a="1"/>
  <c r="G488" i="68" s="1"/>
  <c r="L487" i="68"/>
  <c r="K487" i="68"/>
  <c r="J487" i="68"/>
  <c r="A487" i="68"/>
  <c r="K486" i="68"/>
  <c r="L486" i="68" s="1"/>
  <c r="J486" i="68"/>
  <c r="A486" i="68"/>
  <c r="L485" i="68"/>
  <c r="K485" i="68"/>
  <c r="J485" i="68"/>
  <c r="A485" i="68"/>
  <c r="K484" i="68"/>
  <c r="J484" i="68"/>
  <c r="L484" i="68" s="1"/>
  <c r="A484" i="68"/>
  <c r="K483" i="68"/>
  <c r="J483" i="68"/>
  <c r="L483" i="68" s="1"/>
  <c r="A483" i="68"/>
  <c r="K482" i="68"/>
  <c r="J482" i="68"/>
  <c r="A482" i="68"/>
  <c r="K481" i="68"/>
  <c r="J481" i="68"/>
  <c r="A481" i="68"/>
  <c r="G481" i="68" s="1" a="1"/>
  <c r="G481" i="68" s="1"/>
  <c r="K480" i="68"/>
  <c r="J480" i="68"/>
  <c r="L480" i="68" s="1"/>
  <c r="A480" i="68"/>
  <c r="G480" i="68" s="1" a="1"/>
  <c r="G480" i="68" s="1"/>
  <c r="L479" i="68"/>
  <c r="K479" i="68"/>
  <c r="J479" i="68"/>
  <c r="A479" i="68"/>
  <c r="K478" i="68"/>
  <c r="L478" i="68" s="1"/>
  <c r="J478" i="68"/>
  <c r="A478" i="68"/>
  <c r="L477" i="68"/>
  <c r="K477" i="68"/>
  <c r="J477" i="68"/>
  <c r="A477" i="68"/>
  <c r="K476" i="68"/>
  <c r="J476" i="68"/>
  <c r="L476" i="68" s="1"/>
  <c r="A476" i="68"/>
  <c r="K475" i="68"/>
  <c r="J475" i="68"/>
  <c r="L475" i="68" s="1"/>
  <c r="A475" i="68"/>
  <c r="K474" i="68"/>
  <c r="J474" i="68"/>
  <c r="A474" i="68"/>
  <c r="K473" i="68"/>
  <c r="J473" i="68"/>
  <c r="A473" i="68"/>
  <c r="G473" i="68" s="1" a="1"/>
  <c r="G473" i="68" s="1"/>
  <c r="K472" i="68"/>
  <c r="J472" i="68"/>
  <c r="L472" i="68" s="1"/>
  <c r="A472" i="68"/>
  <c r="G472" i="68" s="1" a="1"/>
  <c r="G472" i="68" s="1"/>
  <c r="L471" i="68"/>
  <c r="K471" i="68"/>
  <c r="J471" i="68"/>
  <c r="A471" i="68"/>
  <c r="K470" i="68"/>
  <c r="L470" i="68" s="1"/>
  <c r="J470" i="68"/>
  <c r="A470" i="68"/>
  <c r="L469" i="68"/>
  <c r="K469" i="68"/>
  <c r="J469" i="68"/>
  <c r="A469" i="68"/>
  <c r="K468" i="68"/>
  <c r="J468" i="68"/>
  <c r="L468" i="68" s="1"/>
  <c r="A468" i="68"/>
  <c r="K467" i="68"/>
  <c r="J467" i="68"/>
  <c r="L467" i="68" s="1"/>
  <c r="A467" i="68"/>
  <c r="K466" i="68"/>
  <c r="J466" i="68"/>
  <c r="A466" i="68"/>
  <c r="K465" i="68"/>
  <c r="J465" i="68"/>
  <c r="A465" i="68"/>
  <c r="G465" i="68" s="1" a="1"/>
  <c r="G465" i="68" s="1"/>
  <c r="K464" i="68"/>
  <c r="J464" i="68"/>
  <c r="L464" i="68" s="1"/>
  <c r="A464" i="68"/>
  <c r="G464" i="68" s="1" a="1"/>
  <c r="G464" i="68" s="1"/>
  <c r="L463" i="68"/>
  <c r="K463" i="68"/>
  <c r="J463" i="68"/>
  <c r="A463" i="68"/>
  <c r="K462" i="68"/>
  <c r="L462" i="68" s="1"/>
  <c r="J462" i="68"/>
  <c r="A462" i="68"/>
  <c r="L461" i="68"/>
  <c r="K461" i="68"/>
  <c r="J461" i="68"/>
  <c r="A461" i="68"/>
  <c r="K460" i="68"/>
  <c r="J460" i="68"/>
  <c r="L460" i="68" s="1"/>
  <c r="A460" i="68"/>
  <c r="K459" i="68"/>
  <c r="J459" i="68"/>
  <c r="L459" i="68" s="1"/>
  <c r="A459" i="68"/>
  <c r="K458" i="68"/>
  <c r="J458" i="68"/>
  <c r="A458" i="68"/>
  <c r="K457" i="68"/>
  <c r="J457" i="68"/>
  <c r="A457" i="68"/>
  <c r="G457" i="68" s="1" a="1"/>
  <c r="G457" i="68" s="1"/>
  <c r="K456" i="68"/>
  <c r="J456" i="68"/>
  <c r="L456" i="68" s="1"/>
  <c r="A456" i="68"/>
  <c r="G456" i="68" s="1" a="1"/>
  <c r="G456" i="68" s="1"/>
  <c r="L455" i="68"/>
  <c r="K455" i="68"/>
  <c r="J455" i="68"/>
  <c r="A455" i="68"/>
  <c r="K454" i="68"/>
  <c r="L454" i="68" s="1"/>
  <c r="J454" i="68"/>
  <c r="A454" i="68"/>
  <c r="L453" i="68"/>
  <c r="K453" i="68"/>
  <c r="J453" i="68"/>
  <c r="A453" i="68"/>
  <c r="K452" i="68"/>
  <c r="J452" i="68"/>
  <c r="L452" i="68" s="1"/>
  <c r="A452" i="68"/>
  <c r="K451" i="68"/>
  <c r="J451" i="68"/>
  <c r="L451" i="68" s="1"/>
  <c r="A451" i="68"/>
  <c r="K450" i="68"/>
  <c r="J450" i="68"/>
  <c r="A450" i="68"/>
  <c r="K449" i="68"/>
  <c r="J449" i="68"/>
  <c r="A449" i="68"/>
  <c r="G449" i="68" s="1" a="1"/>
  <c r="G449" i="68" s="1"/>
  <c r="K448" i="68"/>
  <c r="J448" i="68"/>
  <c r="L448" i="68" s="1"/>
  <c r="A448" i="68"/>
  <c r="G448" i="68" s="1" a="1"/>
  <c r="G448" i="68" s="1"/>
  <c r="L447" i="68"/>
  <c r="K447" i="68"/>
  <c r="J447" i="68"/>
  <c r="A447" i="68"/>
  <c r="K446" i="68"/>
  <c r="L446" i="68" s="1"/>
  <c r="J446" i="68"/>
  <c r="A446" i="68"/>
  <c r="L445" i="68"/>
  <c r="K445" i="68"/>
  <c r="J445" i="68"/>
  <c r="A445" i="68"/>
  <c r="K444" i="68"/>
  <c r="J444" i="68"/>
  <c r="L444" i="68" s="1"/>
  <c r="A444" i="68"/>
  <c r="K443" i="68"/>
  <c r="J443" i="68"/>
  <c r="L443" i="68" s="1"/>
  <c r="A443" i="68"/>
  <c r="K442" i="68"/>
  <c r="J442" i="68"/>
  <c r="A442" i="68"/>
  <c r="K441" i="68"/>
  <c r="J441" i="68"/>
  <c r="A441" i="68"/>
  <c r="G441" i="68" s="1" a="1"/>
  <c r="G441" i="68" s="1"/>
  <c r="K440" i="68"/>
  <c r="J440" i="68"/>
  <c r="L440" i="68" s="1"/>
  <c r="A440" i="68"/>
  <c r="G440" i="68" s="1" a="1"/>
  <c r="G440" i="68" s="1"/>
  <c r="L439" i="68"/>
  <c r="K439" i="68"/>
  <c r="J439" i="68"/>
  <c r="A439" i="68"/>
  <c r="K438" i="68"/>
  <c r="L438" i="68" s="1"/>
  <c r="J438" i="68"/>
  <c r="A438" i="68"/>
  <c r="L437" i="68"/>
  <c r="K437" i="68"/>
  <c r="J437" i="68"/>
  <c r="A437" i="68"/>
  <c r="K436" i="68"/>
  <c r="J436" i="68"/>
  <c r="L436" i="68" s="1"/>
  <c r="A436" i="68"/>
  <c r="K435" i="68"/>
  <c r="J435" i="68"/>
  <c r="L435" i="68" s="1"/>
  <c r="A435" i="68"/>
  <c r="K434" i="68"/>
  <c r="J434" i="68"/>
  <c r="A434" i="68"/>
  <c r="K433" i="68"/>
  <c r="J433" i="68"/>
  <c r="A433" i="68"/>
  <c r="G433" i="68" s="1" a="1"/>
  <c r="G433" i="68" s="1"/>
  <c r="K432" i="68"/>
  <c r="J432" i="68"/>
  <c r="L432" i="68" s="1"/>
  <c r="A432" i="68"/>
  <c r="G432" i="68" s="1" a="1"/>
  <c r="G432" i="68" s="1"/>
  <c r="L431" i="68"/>
  <c r="K431" i="68"/>
  <c r="J431" i="68"/>
  <c r="A431" i="68"/>
  <c r="K430" i="68"/>
  <c r="L430" i="68" s="1"/>
  <c r="J430" i="68"/>
  <c r="A430" i="68"/>
  <c r="L429" i="68"/>
  <c r="K429" i="68"/>
  <c r="J429" i="68"/>
  <c r="A429" i="68"/>
  <c r="K428" i="68"/>
  <c r="J428" i="68"/>
  <c r="L428" i="68" s="1"/>
  <c r="A428" i="68"/>
  <c r="K427" i="68"/>
  <c r="J427" i="68"/>
  <c r="L427" i="68" s="1"/>
  <c r="A427" i="68"/>
  <c r="K426" i="68"/>
  <c r="J426" i="68"/>
  <c r="A426" i="68"/>
  <c r="K425" i="68"/>
  <c r="J425" i="68"/>
  <c r="A425" i="68"/>
  <c r="G425" i="68" s="1" a="1"/>
  <c r="G425" i="68" s="1"/>
  <c r="K424" i="68"/>
  <c r="J424" i="68"/>
  <c r="L424" i="68" s="1"/>
  <c r="A424" i="68"/>
  <c r="G424" i="68" s="1" a="1"/>
  <c r="G424" i="68" s="1"/>
  <c r="L423" i="68"/>
  <c r="K423" i="68"/>
  <c r="J423" i="68"/>
  <c r="A423" i="68"/>
  <c r="K422" i="68"/>
  <c r="L422" i="68" s="1"/>
  <c r="J422" i="68"/>
  <c r="A422" i="68"/>
  <c r="L421" i="68"/>
  <c r="K421" i="68"/>
  <c r="J421" i="68"/>
  <c r="A421" i="68"/>
  <c r="K420" i="68"/>
  <c r="J420" i="68"/>
  <c r="L420" i="68" s="1"/>
  <c r="A420" i="68"/>
  <c r="K419" i="68"/>
  <c r="J419" i="68"/>
  <c r="L419" i="68" s="1"/>
  <c r="A419" i="68"/>
  <c r="K418" i="68"/>
  <c r="J418" i="68"/>
  <c r="A418" i="68"/>
  <c r="K417" i="68"/>
  <c r="J417" i="68"/>
  <c r="A417" i="68"/>
  <c r="G417" i="68" s="1" a="1"/>
  <c r="G417" i="68" s="1"/>
  <c r="K416" i="68"/>
  <c r="J416" i="68"/>
  <c r="L416" i="68" s="1"/>
  <c r="A416" i="68"/>
  <c r="G416" i="68" s="1" a="1"/>
  <c r="G416" i="68" s="1"/>
  <c r="L415" i="68"/>
  <c r="K415" i="68"/>
  <c r="J415" i="68"/>
  <c r="A415" i="68"/>
  <c r="K414" i="68"/>
  <c r="L414" i="68" s="1"/>
  <c r="J414" i="68"/>
  <c r="A414" i="68"/>
  <c r="L413" i="68"/>
  <c r="K413" i="68"/>
  <c r="J413" i="68"/>
  <c r="A413" i="68"/>
  <c r="K412" i="68"/>
  <c r="J412" i="68"/>
  <c r="L412" i="68" s="1"/>
  <c r="A412" i="68"/>
  <c r="K411" i="68"/>
  <c r="J411" i="68"/>
  <c r="L411" i="68" s="1"/>
  <c r="A411" i="68"/>
  <c r="K410" i="68"/>
  <c r="J410" i="68"/>
  <c r="A410" i="68"/>
  <c r="K409" i="68"/>
  <c r="J409" i="68"/>
  <c r="A409" i="68"/>
  <c r="G409" i="68" s="1" a="1"/>
  <c r="G409" i="68" s="1"/>
  <c r="K408" i="68"/>
  <c r="J408" i="68"/>
  <c r="L408" i="68" s="1"/>
  <c r="A408" i="68"/>
  <c r="G408" i="68" s="1" a="1"/>
  <c r="G408" i="68" s="1"/>
  <c r="L407" i="68"/>
  <c r="K407" i="68"/>
  <c r="J407" i="68"/>
  <c r="A407" i="68"/>
  <c r="K406" i="68"/>
  <c r="L406" i="68" s="1"/>
  <c r="J406" i="68"/>
  <c r="A406" i="68"/>
  <c r="L405" i="68"/>
  <c r="K405" i="68"/>
  <c r="J405" i="68"/>
  <c r="A405" i="68"/>
  <c r="K404" i="68"/>
  <c r="J404" i="68"/>
  <c r="L404" i="68" s="1"/>
  <c r="A404" i="68"/>
  <c r="K403" i="68"/>
  <c r="J403" i="68"/>
  <c r="L403" i="68" s="1"/>
  <c r="A403" i="68"/>
  <c r="K402" i="68"/>
  <c r="J402" i="68"/>
  <c r="A402" i="68"/>
  <c r="K401" i="68"/>
  <c r="J401" i="68"/>
  <c r="A401" i="68"/>
  <c r="G401" i="68" s="1" a="1"/>
  <c r="G401" i="68" s="1"/>
  <c r="K400" i="68"/>
  <c r="J400" i="68"/>
  <c r="L400" i="68" s="1"/>
  <c r="A400" i="68"/>
  <c r="G400" i="68" s="1" a="1"/>
  <c r="G400" i="68" s="1"/>
  <c r="L399" i="68"/>
  <c r="K399" i="68"/>
  <c r="J399" i="68"/>
  <c r="A399" i="68"/>
  <c r="K398" i="68"/>
  <c r="L398" i="68" s="1"/>
  <c r="J398" i="68"/>
  <c r="A398" i="68"/>
  <c r="L397" i="68"/>
  <c r="K397" i="68"/>
  <c r="J397" i="68"/>
  <c r="A397" i="68"/>
  <c r="K396" i="68"/>
  <c r="J396" i="68"/>
  <c r="L396" i="68" s="1"/>
  <c r="A396" i="68"/>
  <c r="K395" i="68"/>
  <c r="J395" i="68"/>
  <c r="L395" i="68" s="1"/>
  <c r="A395" i="68"/>
  <c r="K394" i="68"/>
  <c r="J394" i="68"/>
  <c r="A394" i="68"/>
  <c r="K393" i="68"/>
  <c r="J393" i="68"/>
  <c r="A393" i="68"/>
  <c r="G393" i="68" s="1" a="1"/>
  <c r="G393" i="68" s="1"/>
  <c r="K392" i="68"/>
  <c r="J392" i="68"/>
  <c r="L392" i="68" s="1"/>
  <c r="A392" i="68"/>
  <c r="G392" i="68" s="1" a="1"/>
  <c r="G392" i="68" s="1"/>
  <c r="L391" i="68"/>
  <c r="K391" i="68"/>
  <c r="J391" i="68"/>
  <c r="A391" i="68"/>
  <c r="K390" i="68"/>
  <c r="L390" i="68" s="1"/>
  <c r="J390" i="68"/>
  <c r="A390" i="68"/>
  <c r="L389" i="68"/>
  <c r="K389" i="68"/>
  <c r="J389" i="68"/>
  <c r="A389" i="68"/>
  <c r="K388" i="68"/>
  <c r="J388" i="68"/>
  <c r="L388" i="68" s="1"/>
  <c r="A388" i="68"/>
  <c r="K387" i="68"/>
  <c r="J387" i="68"/>
  <c r="L387" i="68" s="1"/>
  <c r="A387" i="68"/>
  <c r="K386" i="68"/>
  <c r="J386" i="68"/>
  <c r="A386" i="68"/>
  <c r="K385" i="68"/>
  <c r="J385" i="68"/>
  <c r="A385" i="68"/>
  <c r="G385" i="68" s="1" a="1"/>
  <c r="G385" i="68" s="1"/>
  <c r="K384" i="68"/>
  <c r="J384" i="68"/>
  <c r="L384" i="68" s="1"/>
  <c r="A384" i="68"/>
  <c r="G384" i="68" s="1" a="1"/>
  <c r="G384" i="68" s="1"/>
  <c r="L383" i="68"/>
  <c r="K383" i="68"/>
  <c r="J383" i="68"/>
  <c r="A383" i="68"/>
  <c r="K382" i="68"/>
  <c r="L382" i="68" s="1"/>
  <c r="J382" i="68"/>
  <c r="A382" i="68"/>
  <c r="L381" i="68"/>
  <c r="K381" i="68"/>
  <c r="J381" i="68"/>
  <c r="A381" i="68"/>
  <c r="K380" i="68"/>
  <c r="J380" i="68"/>
  <c r="L380" i="68" s="1"/>
  <c r="A380" i="68"/>
  <c r="K379" i="68"/>
  <c r="J379" i="68"/>
  <c r="L379" i="68" s="1"/>
  <c r="A379" i="68"/>
  <c r="K378" i="68"/>
  <c r="J378" i="68"/>
  <c r="A378" i="68"/>
  <c r="K377" i="68"/>
  <c r="J377" i="68"/>
  <c r="A377" i="68"/>
  <c r="G377" i="68" s="1" a="1"/>
  <c r="G377" i="68" s="1"/>
  <c r="K376" i="68"/>
  <c r="J376" i="68"/>
  <c r="L376" i="68" s="1"/>
  <c r="A376" i="68"/>
  <c r="G376" i="68" s="1" a="1"/>
  <c r="G376" i="68" s="1"/>
  <c r="L375" i="68"/>
  <c r="K375" i="68"/>
  <c r="J375" i="68"/>
  <c r="A375" i="68"/>
  <c r="K374" i="68"/>
  <c r="L374" i="68" s="1"/>
  <c r="J374" i="68"/>
  <c r="A374" i="68"/>
  <c r="L373" i="68"/>
  <c r="K373" i="68"/>
  <c r="J373" i="68"/>
  <c r="A373" i="68"/>
  <c r="K372" i="68"/>
  <c r="J372" i="68"/>
  <c r="L372" i="68" s="1"/>
  <c r="A372" i="68"/>
  <c r="K371" i="68"/>
  <c r="J371" i="68"/>
  <c r="L371" i="68" s="1"/>
  <c r="A371" i="68"/>
  <c r="K370" i="68"/>
  <c r="J370" i="68"/>
  <c r="A370" i="68"/>
  <c r="K369" i="68"/>
  <c r="J369" i="68"/>
  <c r="A369" i="68"/>
  <c r="G369" i="68" s="1" a="1"/>
  <c r="G369" i="68" s="1"/>
  <c r="K368" i="68"/>
  <c r="J368" i="68"/>
  <c r="L368" i="68" s="1"/>
  <c r="A368" i="68"/>
  <c r="G368" i="68" s="1" a="1"/>
  <c r="G368" i="68" s="1"/>
  <c r="L367" i="68"/>
  <c r="K367" i="68"/>
  <c r="J367" i="68"/>
  <c r="A367" i="68"/>
  <c r="K366" i="68"/>
  <c r="L366" i="68" s="1"/>
  <c r="J366" i="68"/>
  <c r="A366" i="68"/>
  <c r="L365" i="68"/>
  <c r="K365" i="68"/>
  <c r="J365" i="68"/>
  <c r="A365" i="68"/>
  <c r="K364" i="68"/>
  <c r="J364" i="68"/>
  <c r="L364" i="68" s="1"/>
  <c r="A364" i="68"/>
  <c r="K363" i="68"/>
  <c r="J363" i="68"/>
  <c r="L363" i="68" s="1"/>
  <c r="A363" i="68"/>
  <c r="K362" i="68"/>
  <c r="J362" i="68"/>
  <c r="A362" i="68"/>
  <c r="K361" i="68"/>
  <c r="J361" i="68"/>
  <c r="A361" i="68"/>
  <c r="G361" i="68" s="1" a="1"/>
  <c r="G361" i="68" s="1"/>
  <c r="K360" i="68"/>
  <c r="J360" i="68"/>
  <c r="L360" i="68" s="1"/>
  <c r="A360" i="68"/>
  <c r="G360" i="68" s="1" a="1"/>
  <c r="G360" i="68" s="1"/>
  <c r="L359" i="68"/>
  <c r="K359" i="68"/>
  <c r="J359" i="68"/>
  <c r="A359" i="68"/>
  <c r="K358" i="68"/>
  <c r="L358" i="68" s="1"/>
  <c r="J358" i="68"/>
  <c r="A358" i="68"/>
  <c r="L357" i="68"/>
  <c r="K357" i="68"/>
  <c r="J357" i="68"/>
  <c r="A357" i="68"/>
  <c r="K356" i="68"/>
  <c r="J356" i="68"/>
  <c r="L356" i="68" s="1"/>
  <c r="A356" i="68"/>
  <c r="K355" i="68"/>
  <c r="J355" i="68"/>
  <c r="L355" i="68" s="1"/>
  <c r="A355" i="68"/>
  <c r="K354" i="68"/>
  <c r="J354" i="68"/>
  <c r="A354" i="68"/>
  <c r="K353" i="68"/>
  <c r="J353" i="68"/>
  <c r="A353" i="68"/>
  <c r="G353" i="68" s="1" a="1"/>
  <c r="G353" i="68" s="1"/>
  <c r="K352" i="68"/>
  <c r="J352" i="68"/>
  <c r="L352" i="68" s="1"/>
  <c r="A352" i="68"/>
  <c r="G352" i="68" s="1" a="1"/>
  <c r="G352" i="68" s="1"/>
  <c r="L351" i="68"/>
  <c r="K351" i="68"/>
  <c r="J351" i="68"/>
  <c r="A351" i="68"/>
  <c r="K350" i="68"/>
  <c r="L350" i="68" s="1"/>
  <c r="J350" i="68"/>
  <c r="A350" i="68"/>
  <c r="L349" i="68"/>
  <c r="K349" i="68"/>
  <c r="J349" i="68"/>
  <c r="A349" i="68"/>
  <c r="K348" i="68"/>
  <c r="J348" i="68"/>
  <c r="L348" i="68" s="1"/>
  <c r="A348" i="68"/>
  <c r="K347" i="68"/>
  <c r="J347" i="68"/>
  <c r="L347" i="68" s="1"/>
  <c r="A347" i="68"/>
  <c r="K346" i="68"/>
  <c r="J346" i="68"/>
  <c r="A346" i="68"/>
  <c r="K345" i="68"/>
  <c r="J345" i="68"/>
  <c r="A345" i="68"/>
  <c r="G345" i="68" s="1" a="1"/>
  <c r="G345" i="68" s="1"/>
  <c r="K344" i="68"/>
  <c r="J344" i="68"/>
  <c r="L344" i="68" s="1"/>
  <c r="A344" i="68"/>
  <c r="G344" i="68" s="1" a="1"/>
  <c r="G344" i="68" s="1"/>
  <c r="L343" i="68"/>
  <c r="K343" i="68"/>
  <c r="J343" i="68"/>
  <c r="A343" i="68"/>
  <c r="K342" i="68"/>
  <c r="L342" i="68" s="1"/>
  <c r="J342" i="68"/>
  <c r="A342" i="68"/>
  <c r="L341" i="68"/>
  <c r="K341" i="68"/>
  <c r="J341" i="68"/>
  <c r="A341" i="68"/>
  <c r="K340" i="68"/>
  <c r="J340" i="68"/>
  <c r="L340" i="68" s="1"/>
  <c r="A340" i="68"/>
  <c r="K339" i="68"/>
  <c r="J339" i="68"/>
  <c r="L339" i="68" s="1"/>
  <c r="A339" i="68"/>
  <c r="K338" i="68"/>
  <c r="J338" i="68"/>
  <c r="A338" i="68"/>
  <c r="K337" i="68"/>
  <c r="J337" i="68"/>
  <c r="A337" i="68"/>
  <c r="G337" i="68" s="1" a="1"/>
  <c r="G337" i="68" s="1"/>
  <c r="K336" i="68"/>
  <c r="J336" i="68"/>
  <c r="L336" i="68" s="1"/>
  <c r="A336" i="68"/>
  <c r="G336" i="68" s="1" a="1"/>
  <c r="G336" i="68" s="1"/>
  <c r="L335" i="68"/>
  <c r="K335" i="68"/>
  <c r="J335" i="68"/>
  <c r="A335" i="68"/>
  <c r="K334" i="68"/>
  <c r="L334" i="68" s="1"/>
  <c r="J334" i="68"/>
  <c r="A334" i="68"/>
  <c r="L333" i="68"/>
  <c r="K333" i="68"/>
  <c r="J333" i="68"/>
  <c r="A333" i="68"/>
  <c r="K332" i="68"/>
  <c r="J332" i="68"/>
  <c r="L332" i="68" s="1"/>
  <c r="A332" i="68"/>
  <c r="K331" i="68"/>
  <c r="J331" i="68"/>
  <c r="L331" i="68" s="1"/>
  <c r="A331" i="68"/>
  <c r="K330" i="68"/>
  <c r="J330" i="68"/>
  <c r="A330" i="68"/>
  <c r="K329" i="68"/>
  <c r="J329" i="68"/>
  <c r="A329" i="68"/>
  <c r="G329" i="68" s="1" a="1"/>
  <c r="G329" i="68" s="1"/>
  <c r="K328" i="68"/>
  <c r="J328" i="68"/>
  <c r="L328" i="68" s="1"/>
  <c r="A328" i="68"/>
  <c r="G328" i="68" s="1" a="1"/>
  <c r="G328" i="68" s="1"/>
  <c r="L327" i="68"/>
  <c r="K327" i="68"/>
  <c r="J327" i="68"/>
  <c r="A327" i="68"/>
  <c r="K326" i="68"/>
  <c r="L326" i="68" s="1"/>
  <c r="J326" i="68"/>
  <c r="A326" i="68"/>
  <c r="L325" i="68"/>
  <c r="K325" i="68"/>
  <c r="J325" i="68"/>
  <c r="A325" i="68"/>
  <c r="K324" i="68"/>
  <c r="J324" i="68"/>
  <c r="L324" i="68" s="1"/>
  <c r="A324" i="68"/>
  <c r="K323" i="68"/>
  <c r="J323" i="68"/>
  <c r="L323" i="68" s="1"/>
  <c r="A323" i="68"/>
  <c r="K322" i="68"/>
  <c r="J322" i="68"/>
  <c r="A322" i="68"/>
  <c r="K321" i="68"/>
  <c r="J321" i="68"/>
  <c r="A321" i="68"/>
  <c r="G321" i="68" s="1" a="1"/>
  <c r="G321" i="68" s="1"/>
  <c r="K320" i="68"/>
  <c r="J320" i="68"/>
  <c r="L320" i="68" s="1"/>
  <c r="A320" i="68"/>
  <c r="G320" i="68" s="1" a="1"/>
  <c r="G320" i="68" s="1"/>
  <c r="L319" i="68"/>
  <c r="K319" i="68"/>
  <c r="J319" i="68"/>
  <c r="A319" i="68"/>
  <c r="K318" i="68"/>
  <c r="L318" i="68" s="1"/>
  <c r="J318" i="68"/>
  <c r="A318" i="68"/>
  <c r="L317" i="68"/>
  <c r="K317" i="68"/>
  <c r="J317" i="68"/>
  <c r="A317" i="68"/>
  <c r="K316" i="68"/>
  <c r="J316" i="68"/>
  <c r="L316" i="68" s="1"/>
  <c r="A316" i="68"/>
  <c r="K315" i="68"/>
  <c r="J315" i="68"/>
  <c r="L315" i="68" s="1"/>
  <c r="A315" i="68"/>
  <c r="K314" i="68"/>
  <c r="J314" i="68"/>
  <c r="A314" i="68"/>
  <c r="K313" i="68"/>
  <c r="J313" i="68"/>
  <c r="A313" i="68"/>
  <c r="G313" i="68" s="1" a="1"/>
  <c r="G313" i="68" s="1"/>
  <c r="K312" i="68"/>
  <c r="J312" i="68"/>
  <c r="L312" i="68" s="1"/>
  <c r="A312" i="68"/>
  <c r="G312" i="68" s="1" a="1"/>
  <c r="G312" i="68" s="1"/>
  <c r="L311" i="68"/>
  <c r="K311" i="68"/>
  <c r="J311" i="68"/>
  <c r="A311" i="68"/>
  <c r="K310" i="68"/>
  <c r="L310" i="68" s="1"/>
  <c r="J310" i="68"/>
  <c r="A310" i="68"/>
  <c r="L309" i="68"/>
  <c r="K309" i="68"/>
  <c r="J309" i="68"/>
  <c r="A309" i="68"/>
  <c r="K308" i="68"/>
  <c r="J308" i="68"/>
  <c r="L308" i="68" s="1"/>
  <c r="A308" i="68"/>
  <c r="K307" i="68"/>
  <c r="J307" i="68"/>
  <c r="L307" i="68" s="1"/>
  <c r="A307" i="68"/>
  <c r="K306" i="68"/>
  <c r="J306" i="68"/>
  <c r="A306" i="68"/>
  <c r="K305" i="68"/>
  <c r="J305" i="68"/>
  <c r="A305" i="68"/>
  <c r="G305" i="68" s="1" a="1"/>
  <c r="G305" i="68" s="1"/>
  <c r="K304" i="68"/>
  <c r="J304" i="68"/>
  <c r="L304" i="68" s="1"/>
  <c r="A304" i="68"/>
  <c r="G304" i="68" s="1" a="1"/>
  <c r="G304" i="68" s="1"/>
  <c r="L303" i="68"/>
  <c r="K303" i="68"/>
  <c r="J303" i="68"/>
  <c r="A303" i="68"/>
  <c r="K302" i="68"/>
  <c r="L302" i="68" s="1"/>
  <c r="J302" i="68"/>
  <c r="A302" i="68"/>
  <c r="L301" i="68"/>
  <c r="K301" i="68"/>
  <c r="J301" i="68"/>
  <c r="A301" i="68"/>
  <c r="K300" i="68"/>
  <c r="J300" i="68"/>
  <c r="L300" i="68" s="1"/>
  <c r="A300" i="68"/>
  <c r="K299" i="68"/>
  <c r="J299" i="68"/>
  <c r="L299" i="68" s="1"/>
  <c r="A299" i="68"/>
  <c r="K298" i="68"/>
  <c r="J298" i="68"/>
  <c r="A298" i="68"/>
  <c r="K297" i="68"/>
  <c r="J297" i="68"/>
  <c r="A297" i="68"/>
  <c r="G297" i="68" s="1" a="1"/>
  <c r="G297" i="68" s="1"/>
  <c r="K296" i="68"/>
  <c r="J296" i="68"/>
  <c r="L296" i="68" s="1"/>
  <c r="A296" i="68"/>
  <c r="G296" i="68" s="1" a="1"/>
  <c r="G296" i="68" s="1"/>
  <c r="L295" i="68"/>
  <c r="K295" i="68"/>
  <c r="J295" i="68"/>
  <c r="A295" i="68"/>
  <c r="K294" i="68"/>
  <c r="L294" i="68" s="1"/>
  <c r="J294" i="68"/>
  <c r="A294" i="68"/>
  <c r="L293" i="68"/>
  <c r="K293" i="68"/>
  <c r="J293" i="68"/>
  <c r="A293" i="68"/>
  <c r="K292" i="68"/>
  <c r="J292" i="68"/>
  <c r="L292" i="68" s="1"/>
  <c r="A292" i="68"/>
  <c r="K291" i="68"/>
  <c r="J291" i="68"/>
  <c r="L291" i="68" s="1"/>
  <c r="A291" i="68"/>
  <c r="K290" i="68"/>
  <c r="J290" i="68"/>
  <c r="A290" i="68"/>
  <c r="K289" i="68"/>
  <c r="J289" i="68"/>
  <c r="A289" i="68"/>
  <c r="G289" i="68" s="1" a="1"/>
  <c r="G289" i="68" s="1"/>
  <c r="K288" i="68"/>
  <c r="J288" i="68"/>
  <c r="L288" i="68" s="1"/>
  <c r="A288" i="68"/>
  <c r="G288" i="68" s="1" a="1"/>
  <c r="G288" i="68" s="1"/>
  <c r="L287" i="68"/>
  <c r="K287" i="68"/>
  <c r="J287" i="68"/>
  <c r="A287" i="68"/>
  <c r="K286" i="68"/>
  <c r="L286" i="68" s="1"/>
  <c r="J286" i="68"/>
  <c r="A286" i="68"/>
  <c r="L285" i="68"/>
  <c r="K285" i="68"/>
  <c r="J285" i="68"/>
  <c r="A285" i="68"/>
  <c r="K284" i="68"/>
  <c r="J284" i="68"/>
  <c r="L284" i="68" s="1"/>
  <c r="A284" i="68"/>
  <c r="K283" i="68"/>
  <c r="J283" i="68"/>
  <c r="L283" i="68" s="1"/>
  <c r="A283" i="68"/>
  <c r="K282" i="68"/>
  <c r="J282" i="68"/>
  <c r="A282" i="68"/>
  <c r="K281" i="68"/>
  <c r="J281" i="68"/>
  <c r="A281" i="68"/>
  <c r="G281" i="68" s="1" a="1"/>
  <c r="G281" i="68" s="1"/>
  <c r="K280" i="68"/>
  <c r="J280" i="68"/>
  <c r="L280" i="68" s="1"/>
  <c r="A280" i="68"/>
  <c r="G280" i="68" s="1" a="1"/>
  <c r="G280" i="68" s="1"/>
  <c r="L279" i="68"/>
  <c r="K279" i="68"/>
  <c r="J279" i="68"/>
  <c r="A279" i="68"/>
  <c r="K278" i="68"/>
  <c r="L278" i="68" s="1"/>
  <c r="J278" i="68"/>
  <c r="A278" i="68"/>
  <c r="L277" i="68"/>
  <c r="K277" i="68"/>
  <c r="J277" i="68"/>
  <c r="A277" i="68"/>
  <c r="K276" i="68"/>
  <c r="J276" i="68"/>
  <c r="L276" i="68" s="1"/>
  <c r="A276" i="68"/>
  <c r="K275" i="68"/>
  <c r="J275" i="68"/>
  <c r="L275" i="68" s="1"/>
  <c r="A275" i="68"/>
  <c r="K274" i="68"/>
  <c r="J274" i="68"/>
  <c r="A274" i="68"/>
  <c r="K273" i="68"/>
  <c r="J273" i="68"/>
  <c r="A273" i="68"/>
  <c r="G273" i="68" s="1" a="1"/>
  <c r="G273" i="68" s="1"/>
  <c r="K272" i="68"/>
  <c r="J272" i="68"/>
  <c r="L272" i="68" s="1"/>
  <c r="A272" i="68"/>
  <c r="G272" i="68" s="1" a="1"/>
  <c r="G272" i="68" s="1"/>
  <c r="L271" i="68"/>
  <c r="K271" i="68"/>
  <c r="J271" i="68"/>
  <c r="A271" i="68"/>
  <c r="K270" i="68"/>
  <c r="L270" i="68" s="1"/>
  <c r="J270" i="68"/>
  <c r="A270" i="68"/>
  <c r="L269" i="68"/>
  <c r="K269" i="68"/>
  <c r="J269" i="68"/>
  <c r="A269" i="68"/>
  <c r="K268" i="68"/>
  <c r="J268" i="68"/>
  <c r="L268" i="68" s="1"/>
  <c r="A268" i="68"/>
  <c r="K267" i="68"/>
  <c r="J267" i="68"/>
  <c r="L267" i="68" s="1"/>
  <c r="A267" i="68"/>
  <c r="K266" i="68"/>
  <c r="J266" i="68"/>
  <c r="A266" i="68"/>
  <c r="K265" i="68"/>
  <c r="J265" i="68"/>
  <c r="A265" i="68"/>
  <c r="G265" i="68" s="1" a="1"/>
  <c r="G265" i="68" s="1"/>
  <c r="K264" i="68"/>
  <c r="J264" i="68"/>
  <c r="L264" i="68" s="1"/>
  <c r="A264" i="68"/>
  <c r="G264" i="68" s="1" a="1"/>
  <c r="G264" i="68" s="1"/>
  <c r="L263" i="68"/>
  <c r="K263" i="68"/>
  <c r="J263" i="68"/>
  <c r="A263" i="68"/>
  <c r="K262" i="68"/>
  <c r="L262" i="68" s="1"/>
  <c r="J262" i="68"/>
  <c r="A262" i="68"/>
  <c r="L261" i="68"/>
  <c r="K261" i="68"/>
  <c r="J261" i="68"/>
  <c r="A261" i="68"/>
  <c r="K260" i="68"/>
  <c r="J260" i="68"/>
  <c r="L260" i="68" s="1"/>
  <c r="A260" i="68"/>
  <c r="K259" i="68"/>
  <c r="J259" i="68"/>
  <c r="L259" i="68" s="1"/>
  <c r="A259" i="68"/>
  <c r="K258" i="68"/>
  <c r="J258" i="68"/>
  <c r="A258" i="68"/>
  <c r="K257" i="68"/>
  <c r="J257" i="68"/>
  <c r="A257" i="68"/>
  <c r="G257" i="68" s="1" a="1"/>
  <c r="G257" i="68" s="1"/>
  <c r="K256" i="68"/>
  <c r="J256" i="68"/>
  <c r="L256" i="68" s="1"/>
  <c r="A256" i="68"/>
  <c r="G256" i="68" s="1" a="1"/>
  <c r="G256" i="68" s="1"/>
  <c r="L255" i="68"/>
  <c r="K255" i="68"/>
  <c r="J255" i="68"/>
  <c r="A255" i="68"/>
  <c r="K254" i="68"/>
  <c r="L254" i="68" s="1"/>
  <c r="J254" i="68"/>
  <c r="A254" i="68"/>
  <c r="L253" i="68"/>
  <c r="K253" i="68"/>
  <c r="J253" i="68"/>
  <c r="A253" i="68"/>
  <c r="K252" i="68"/>
  <c r="J252" i="68"/>
  <c r="L252" i="68" s="1"/>
  <c r="A252" i="68"/>
  <c r="K251" i="68"/>
  <c r="J251" i="68"/>
  <c r="L251" i="68" s="1"/>
  <c r="A251" i="68"/>
  <c r="K250" i="68"/>
  <c r="J250" i="68"/>
  <c r="A250" i="68"/>
  <c r="K249" i="68"/>
  <c r="J249" i="68"/>
  <c r="A249" i="68"/>
  <c r="G249" i="68" s="1" a="1"/>
  <c r="G249" i="68" s="1"/>
  <c r="K248" i="68"/>
  <c r="J248" i="68"/>
  <c r="L248" i="68" s="1"/>
  <c r="A248" i="68"/>
  <c r="G248" i="68" s="1" a="1"/>
  <c r="G248" i="68" s="1"/>
  <c r="L247" i="68"/>
  <c r="K247" i="68"/>
  <c r="J247" i="68"/>
  <c r="A247" i="68"/>
  <c r="K246" i="68"/>
  <c r="L246" i="68" s="1"/>
  <c r="J246" i="68"/>
  <c r="A246" i="68"/>
  <c r="L245" i="68"/>
  <c r="K245" i="68"/>
  <c r="J245" i="68"/>
  <c r="A245" i="68"/>
  <c r="K244" i="68"/>
  <c r="J244" i="68"/>
  <c r="L244" i="68" s="1"/>
  <c r="A244" i="68"/>
  <c r="K243" i="68"/>
  <c r="J243" i="68"/>
  <c r="L243" i="68" s="1"/>
  <c r="A243" i="68"/>
  <c r="K242" i="68"/>
  <c r="J242" i="68"/>
  <c r="A242" i="68"/>
  <c r="K241" i="68"/>
  <c r="J241" i="68"/>
  <c r="A241" i="68"/>
  <c r="G241" i="68" s="1" a="1"/>
  <c r="G241" i="68" s="1"/>
  <c r="K240" i="68"/>
  <c r="J240" i="68"/>
  <c r="L240" i="68" s="1"/>
  <c r="A240" i="68"/>
  <c r="G240" i="68" s="1" a="1"/>
  <c r="G240" i="68" s="1"/>
  <c r="L239" i="68"/>
  <c r="K239" i="68"/>
  <c r="J239" i="68"/>
  <c r="A239" i="68"/>
  <c r="K238" i="68"/>
  <c r="L238" i="68" s="1"/>
  <c r="J238" i="68"/>
  <c r="A238" i="68"/>
  <c r="L237" i="68"/>
  <c r="K237" i="68"/>
  <c r="J237" i="68"/>
  <c r="A237" i="68"/>
  <c r="K236" i="68"/>
  <c r="J236" i="68"/>
  <c r="L236" i="68" s="1"/>
  <c r="A236" i="68"/>
  <c r="K235" i="68"/>
  <c r="J235" i="68"/>
  <c r="L235" i="68" s="1"/>
  <c r="A235" i="68"/>
  <c r="K234" i="68"/>
  <c r="J234" i="68"/>
  <c r="A234" i="68"/>
  <c r="K233" i="68"/>
  <c r="J233" i="68"/>
  <c r="A233" i="68"/>
  <c r="G233" i="68" s="1" a="1"/>
  <c r="G233" i="68" s="1"/>
  <c r="K232" i="68"/>
  <c r="J232" i="68"/>
  <c r="L232" i="68" s="1"/>
  <c r="A232" i="68"/>
  <c r="G232" i="68" s="1" a="1"/>
  <c r="G232" i="68" s="1"/>
  <c r="L231" i="68"/>
  <c r="K231" i="68"/>
  <c r="J231" i="68"/>
  <c r="A231" i="68"/>
  <c r="K230" i="68"/>
  <c r="L230" i="68" s="1"/>
  <c r="J230" i="68"/>
  <c r="A230" i="68"/>
  <c r="L229" i="68"/>
  <c r="K229" i="68"/>
  <c r="J229" i="68"/>
  <c r="A229" i="68"/>
  <c r="K228" i="68"/>
  <c r="J228" i="68"/>
  <c r="L228" i="68" s="1"/>
  <c r="A228" i="68"/>
  <c r="K227" i="68"/>
  <c r="J227" i="68"/>
  <c r="L227" i="68" s="1"/>
  <c r="A227" i="68"/>
  <c r="K226" i="68"/>
  <c r="J226" i="68"/>
  <c r="A226" i="68"/>
  <c r="K225" i="68"/>
  <c r="J225" i="68"/>
  <c r="A225" i="68"/>
  <c r="G225" i="68" s="1" a="1"/>
  <c r="G225" i="68" s="1"/>
  <c r="K224" i="68"/>
  <c r="J224" i="68"/>
  <c r="L224" i="68" s="1"/>
  <c r="A224" i="68"/>
  <c r="G224" i="68" s="1" a="1"/>
  <c r="G224" i="68" s="1"/>
  <c r="L223" i="68"/>
  <c r="K223" i="68"/>
  <c r="J223" i="68"/>
  <c r="A223" i="68"/>
  <c r="K222" i="68"/>
  <c r="L222" i="68" s="1"/>
  <c r="J222" i="68"/>
  <c r="A222" i="68"/>
  <c r="L221" i="68"/>
  <c r="K221" i="68"/>
  <c r="J221" i="68"/>
  <c r="A221" i="68"/>
  <c r="K220" i="68"/>
  <c r="J220" i="68"/>
  <c r="L220" i="68" s="1"/>
  <c r="A220" i="68"/>
  <c r="K219" i="68"/>
  <c r="J219" i="68"/>
  <c r="L219" i="68" s="1"/>
  <c r="A219" i="68"/>
  <c r="K218" i="68"/>
  <c r="J218" i="68"/>
  <c r="A218" i="68"/>
  <c r="K217" i="68"/>
  <c r="J217" i="68"/>
  <c r="A217" i="68"/>
  <c r="G217" i="68" s="1" a="1"/>
  <c r="G217" i="68" s="1"/>
  <c r="K216" i="68"/>
  <c r="J216" i="68"/>
  <c r="L216" i="68" s="1"/>
  <c r="A216" i="68"/>
  <c r="G216" i="68" s="1" a="1"/>
  <c r="G216" i="68" s="1"/>
  <c r="L215" i="68"/>
  <c r="K215" i="68"/>
  <c r="J215" i="68"/>
  <c r="A215" i="68"/>
  <c r="K214" i="68"/>
  <c r="L214" i="68" s="1"/>
  <c r="J214" i="68"/>
  <c r="A214" i="68"/>
  <c r="L213" i="68"/>
  <c r="K213" i="68"/>
  <c r="J213" i="68"/>
  <c r="A213" i="68"/>
  <c r="K212" i="68"/>
  <c r="J212" i="68"/>
  <c r="L212" i="68" s="1"/>
  <c r="A212" i="68"/>
  <c r="K211" i="68"/>
  <c r="J211" i="68"/>
  <c r="L211" i="68" s="1"/>
  <c r="A211" i="68"/>
  <c r="K210" i="68"/>
  <c r="J210" i="68"/>
  <c r="A210" i="68"/>
  <c r="K209" i="68"/>
  <c r="J209" i="68"/>
  <c r="A209" i="68"/>
  <c r="G209" i="68" s="1" a="1"/>
  <c r="G209" i="68" s="1"/>
  <c r="K208" i="68"/>
  <c r="J208" i="68"/>
  <c r="L208" i="68" s="1"/>
  <c r="A208" i="68"/>
  <c r="G208" i="68" s="1" a="1"/>
  <c r="G208" i="68" s="1"/>
  <c r="L207" i="68"/>
  <c r="K207" i="68"/>
  <c r="J207" i="68"/>
  <c r="A207" i="68"/>
  <c r="K206" i="68"/>
  <c r="L206" i="68" s="1"/>
  <c r="J206" i="68"/>
  <c r="A206" i="68"/>
  <c r="L205" i="68"/>
  <c r="K205" i="68"/>
  <c r="J205" i="68"/>
  <c r="A205" i="68"/>
  <c r="K204" i="68"/>
  <c r="J204" i="68"/>
  <c r="L204" i="68" s="1"/>
  <c r="A204" i="68"/>
  <c r="K203" i="68"/>
  <c r="J203" i="68"/>
  <c r="L203" i="68" s="1"/>
  <c r="A203" i="68"/>
  <c r="K202" i="68"/>
  <c r="J202" i="68"/>
  <c r="A202" i="68"/>
  <c r="K201" i="68"/>
  <c r="J201" i="68"/>
  <c r="A201" i="68"/>
  <c r="G201" i="68" s="1" a="1"/>
  <c r="G201" i="68" s="1"/>
  <c r="K200" i="68"/>
  <c r="J200" i="68"/>
  <c r="L200" i="68" s="1"/>
  <c r="A200" i="68"/>
  <c r="G200" i="68" s="1" a="1"/>
  <c r="G200" i="68" s="1"/>
  <c r="L199" i="68"/>
  <c r="K199" i="68"/>
  <c r="J199" i="68"/>
  <c r="A199" i="68"/>
  <c r="K198" i="68"/>
  <c r="L198" i="68" s="1"/>
  <c r="J198" i="68"/>
  <c r="A198" i="68"/>
  <c r="L197" i="68"/>
  <c r="K197" i="68"/>
  <c r="J197" i="68"/>
  <c r="A197" i="68"/>
  <c r="K196" i="68"/>
  <c r="J196" i="68"/>
  <c r="L196" i="68" s="1"/>
  <c r="A196" i="68"/>
  <c r="K195" i="68"/>
  <c r="J195" i="68"/>
  <c r="L195" i="68" s="1"/>
  <c r="A195" i="68"/>
  <c r="K194" i="68"/>
  <c r="J194" i="68"/>
  <c r="A194" i="68"/>
  <c r="K193" i="68"/>
  <c r="J193" i="68"/>
  <c r="A193" i="68"/>
  <c r="G193" i="68" s="1" a="1"/>
  <c r="G193" i="68" s="1"/>
  <c r="K192" i="68"/>
  <c r="J192" i="68"/>
  <c r="L192" i="68" s="1"/>
  <c r="A192" i="68"/>
  <c r="G192" i="68" s="1" a="1"/>
  <c r="G192" i="68" s="1"/>
  <c r="L191" i="68"/>
  <c r="K191" i="68"/>
  <c r="J191" i="68"/>
  <c r="A191" i="68"/>
  <c r="K190" i="68"/>
  <c r="L190" i="68" s="1"/>
  <c r="J190" i="68"/>
  <c r="A190" i="68"/>
  <c r="L189" i="68"/>
  <c r="K189" i="68"/>
  <c r="J189" i="68"/>
  <c r="A189" i="68"/>
  <c r="K188" i="68"/>
  <c r="J188" i="68"/>
  <c r="L188" i="68" s="1"/>
  <c r="A188" i="68"/>
  <c r="K187" i="68"/>
  <c r="J187" i="68"/>
  <c r="L187" i="68" s="1"/>
  <c r="A187" i="68"/>
  <c r="K186" i="68"/>
  <c r="J186" i="68"/>
  <c r="A186" i="68"/>
  <c r="K185" i="68"/>
  <c r="J185" i="68"/>
  <c r="A185" i="68"/>
  <c r="G185" i="68" s="1" a="1"/>
  <c r="G185" i="68" s="1"/>
  <c r="K184" i="68"/>
  <c r="J184" i="68"/>
  <c r="L184" i="68" s="1"/>
  <c r="A184" i="68"/>
  <c r="G184" i="68" s="1" a="1"/>
  <c r="G184" i="68" s="1"/>
  <c r="L183" i="68"/>
  <c r="K183" i="68"/>
  <c r="J183" i="68"/>
  <c r="A183" i="68"/>
  <c r="K182" i="68"/>
  <c r="L182" i="68" s="1"/>
  <c r="J182" i="68"/>
  <c r="A182" i="68"/>
  <c r="L181" i="68"/>
  <c r="K181" i="68"/>
  <c r="J181" i="68"/>
  <c r="A181" i="68"/>
  <c r="K180" i="68"/>
  <c r="J180" i="68"/>
  <c r="L180" i="68" s="1"/>
  <c r="A180" i="68"/>
  <c r="K179" i="68"/>
  <c r="J179" i="68"/>
  <c r="L179" i="68" s="1"/>
  <c r="A179" i="68"/>
  <c r="K178" i="68"/>
  <c r="J178" i="68"/>
  <c r="A178" i="68"/>
  <c r="K177" i="68"/>
  <c r="J177" i="68"/>
  <c r="A177" i="68"/>
  <c r="G177" i="68" s="1" a="1"/>
  <c r="G177" i="68" s="1"/>
  <c r="K176" i="68"/>
  <c r="J176" i="68"/>
  <c r="L176" i="68" s="1"/>
  <c r="A176" i="68"/>
  <c r="G176" i="68" s="1" a="1"/>
  <c r="G176" i="68" s="1"/>
  <c r="L175" i="68"/>
  <c r="K175" i="68"/>
  <c r="J175" i="68"/>
  <c r="A175" i="68"/>
  <c r="K174" i="68"/>
  <c r="L174" i="68" s="1"/>
  <c r="J174" i="68"/>
  <c r="A174" i="68"/>
  <c r="L173" i="68"/>
  <c r="K173" i="68"/>
  <c r="J173" i="68"/>
  <c r="A173" i="68"/>
  <c r="K172" i="68"/>
  <c r="J172" i="68"/>
  <c r="L172" i="68" s="1"/>
  <c r="A172" i="68"/>
  <c r="K171" i="68"/>
  <c r="J171" i="68"/>
  <c r="L171" i="68" s="1"/>
  <c r="A171" i="68"/>
  <c r="K170" i="68"/>
  <c r="J170" i="68"/>
  <c r="A170" i="68"/>
  <c r="K169" i="68"/>
  <c r="J169" i="68"/>
  <c r="A169" i="68"/>
  <c r="G169" i="68" s="1" a="1"/>
  <c r="G169" i="68" s="1"/>
  <c r="K168" i="68"/>
  <c r="J168" i="68"/>
  <c r="L168" i="68" s="1"/>
  <c r="A168" i="68"/>
  <c r="G168" i="68" s="1" a="1"/>
  <c r="G168" i="68" s="1"/>
  <c r="L167" i="68"/>
  <c r="K167" i="68"/>
  <c r="J167" i="68"/>
  <c r="A167" i="68"/>
  <c r="K166" i="68"/>
  <c r="L166" i="68" s="1"/>
  <c r="J166" i="68"/>
  <c r="A166" i="68"/>
  <c r="L165" i="68"/>
  <c r="K165" i="68"/>
  <c r="J165" i="68"/>
  <c r="A165" i="68"/>
  <c r="K164" i="68"/>
  <c r="J164" i="68"/>
  <c r="L164" i="68" s="1"/>
  <c r="A164" i="68"/>
  <c r="K163" i="68"/>
  <c r="J163" i="68"/>
  <c r="L163" i="68" s="1"/>
  <c r="A163" i="68"/>
  <c r="K162" i="68"/>
  <c r="J162" i="68"/>
  <c r="A162" i="68"/>
  <c r="K161" i="68"/>
  <c r="J161" i="68"/>
  <c r="A161" i="68"/>
  <c r="G161" i="68" s="1" a="1"/>
  <c r="G161" i="68" s="1"/>
  <c r="K160" i="68"/>
  <c r="J160" i="68"/>
  <c r="L160" i="68" s="1"/>
  <c r="A160" i="68"/>
  <c r="G160" i="68" s="1" a="1"/>
  <c r="G160" i="68" s="1"/>
  <c r="L159" i="68"/>
  <c r="K159" i="68"/>
  <c r="J159" i="68"/>
  <c r="A159" i="68"/>
  <c r="K158" i="68"/>
  <c r="L158" i="68" s="1"/>
  <c r="J158" i="68"/>
  <c r="A158" i="68"/>
  <c r="L157" i="68"/>
  <c r="K157" i="68"/>
  <c r="J157" i="68"/>
  <c r="A157" i="68"/>
  <c r="K156" i="68"/>
  <c r="J156" i="68"/>
  <c r="L156" i="68" s="1"/>
  <c r="A156" i="68"/>
  <c r="K155" i="68"/>
  <c r="J155" i="68"/>
  <c r="L155" i="68" s="1"/>
  <c r="A155" i="68"/>
  <c r="K154" i="68"/>
  <c r="J154" i="68"/>
  <c r="A154" i="68"/>
  <c r="K153" i="68"/>
  <c r="J153" i="68"/>
  <c r="A153" i="68"/>
  <c r="G153" i="68" s="1" a="1"/>
  <c r="G153" i="68" s="1"/>
  <c r="K152" i="68"/>
  <c r="J152" i="68"/>
  <c r="L152" i="68" s="1"/>
  <c r="A152" i="68"/>
  <c r="G152" i="68" s="1" a="1"/>
  <c r="G152" i="68" s="1"/>
  <c r="L151" i="68"/>
  <c r="K151" i="68"/>
  <c r="J151" i="68"/>
  <c r="A151" i="68"/>
  <c r="K150" i="68"/>
  <c r="L150" i="68" s="1"/>
  <c r="J150" i="68"/>
  <c r="A150" i="68"/>
  <c r="L149" i="68"/>
  <c r="K149" i="68"/>
  <c r="J149" i="68"/>
  <c r="A149" i="68"/>
  <c r="K148" i="68"/>
  <c r="J148" i="68"/>
  <c r="L148" i="68" s="1"/>
  <c r="A148" i="68"/>
  <c r="K147" i="68"/>
  <c r="J147" i="68"/>
  <c r="L147" i="68" s="1"/>
  <c r="A147" i="68"/>
  <c r="K146" i="68"/>
  <c r="J146" i="68"/>
  <c r="A146" i="68"/>
  <c r="K145" i="68"/>
  <c r="J145" i="68"/>
  <c r="A145" i="68"/>
  <c r="G145" i="68" s="1" a="1"/>
  <c r="G145" i="68" s="1"/>
  <c r="K144" i="68"/>
  <c r="J144" i="68"/>
  <c r="L144" i="68" s="1"/>
  <c r="A144" i="68"/>
  <c r="G144" i="68" s="1" a="1"/>
  <c r="G144" i="68" s="1"/>
  <c r="L143" i="68"/>
  <c r="K143" i="68"/>
  <c r="J143" i="68"/>
  <c r="A143" i="68"/>
  <c r="K142" i="68"/>
  <c r="L142" i="68" s="1"/>
  <c r="J142" i="68"/>
  <c r="A142" i="68"/>
  <c r="L141" i="68"/>
  <c r="K141" i="68"/>
  <c r="J141" i="68"/>
  <c r="A141" i="68"/>
  <c r="K140" i="68"/>
  <c r="J140" i="68"/>
  <c r="L140" i="68" s="1"/>
  <c r="A140" i="68"/>
  <c r="K139" i="68"/>
  <c r="J139" i="68"/>
  <c r="L139" i="68" s="1"/>
  <c r="A139" i="68"/>
  <c r="K138" i="68"/>
  <c r="J138" i="68"/>
  <c r="A138" i="68"/>
  <c r="K137" i="68"/>
  <c r="J137" i="68"/>
  <c r="A137" i="68"/>
  <c r="G137" i="68" s="1" a="1"/>
  <c r="G137" i="68" s="1"/>
  <c r="K136" i="68"/>
  <c r="J136" i="68"/>
  <c r="L136" i="68" s="1"/>
  <c r="A136" i="68"/>
  <c r="G136" i="68" s="1" a="1"/>
  <c r="G136" i="68" s="1"/>
  <c r="L135" i="68"/>
  <c r="K135" i="68"/>
  <c r="J135" i="68"/>
  <c r="A135" i="68"/>
  <c r="K134" i="68"/>
  <c r="L134" i="68" s="1"/>
  <c r="J134" i="68"/>
  <c r="A134" i="68"/>
  <c r="L133" i="68"/>
  <c r="K133" i="68"/>
  <c r="J133" i="68"/>
  <c r="A133" i="68"/>
  <c r="K132" i="68"/>
  <c r="J132" i="68"/>
  <c r="L132" i="68" s="1"/>
  <c r="A132" i="68"/>
  <c r="K131" i="68"/>
  <c r="J131" i="68"/>
  <c r="L131" i="68" s="1"/>
  <c r="A131" i="68"/>
  <c r="K130" i="68"/>
  <c r="J130" i="68"/>
  <c r="A130" i="68"/>
  <c r="K129" i="68"/>
  <c r="J129" i="68"/>
  <c r="A129" i="68"/>
  <c r="G129" i="68" s="1" a="1"/>
  <c r="G129" i="68" s="1"/>
  <c r="K128" i="68"/>
  <c r="J128" i="68"/>
  <c r="L128" i="68" s="1"/>
  <c r="A128" i="68"/>
  <c r="G128" i="68" s="1" a="1"/>
  <c r="G128" i="68" s="1"/>
  <c r="L127" i="68"/>
  <c r="K127" i="68"/>
  <c r="J127" i="68"/>
  <c r="A127" i="68"/>
  <c r="K126" i="68"/>
  <c r="L126" i="68" s="1"/>
  <c r="J126" i="68"/>
  <c r="A126" i="68"/>
  <c r="L125" i="68"/>
  <c r="K125" i="68"/>
  <c r="J125" i="68"/>
  <c r="A125" i="68"/>
  <c r="K124" i="68"/>
  <c r="J124" i="68"/>
  <c r="L124" i="68" s="1"/>
  <c r="A124" i="68"/>
  <c r="K123" i="68"/>
  <c r="J123" i="68"/>
  <c r="L123" i="68" s="1"/>
  <c r="A123" i="68"/>
  <c r="K122" i="68"/>
  <c r="J122" i="68"/>
  <c r="A122" i="68"/>
  <c r="K121" i="68"/>
  <c r="J121" i="68"/>
  <c r="A121" i="68"/>
  <c r="G121" i="68" s="1" a="1"/>
  <c r="G121" i="68" s="1"/>
  <c r="K120" i="68"/>
  <c r="J120" i="68"/>
  <c r="L120" i="68" s="1"/>
  <c r="A120" i="68"/>
  <c r="G120" i="68" s="1" a="1"/>
  <c r="G120" i="68" s="1"/>
  <c r="L119" i="68"/>
  <c r="K119" i="68"/>
  <c r="J119" i="68"/>
  <c r="A119" i="68"/>
  <c r="K118" i="68"/>
  <c r="L118" i="68" s="1"/>
  <c r="J118" i="68"/>
  <c r="A118" i="68"/>
  <c r="L117" i="68"/>
  <c r="K117" i="68"/>
  <c r="J117" i="68"/>
  <c r="A117" i="68"/>
  <c r="K116" i="68"/>
  <c r="J116" i="68"/>
  <c r="L116" i="68" s="1"/>
  <c r="A116" i="68"/>
  <c r="K115" i="68"/>
  <c r="J115" i="68"/>
  <c r="L115" i="68" s="1"/>
  <c r="A115" i="68"/>
  <c r="K114" i="68"/>
  <c r="J114" i="68"/>
  <c r="A114" i="68"/>
  <c r="K113" i="68"/>
  <c r="J113" i="68"/>
  <c r="A113" i="68"/>
  <c r="G113" i="68" s="1" a="1"/>
  <c r="G113" i="68" s="1"/>
  <c r="K112" i="68"/>
  <c r="J112" i="68"/>
  <c r="A112" i="68"/>
  <c r="G112" i="68" s="1" a="1"/>
  <c r="G112" i="68" s="1"/>
  <c r="L111" i="68"/>
  <c r="K111" i="68"/>
  <c r="J111" i="68"/>
  <c r="A111" i="68"/>
  <c r="K110" i="68"/>
  <c r="L110" i="68" s="1"/>
  <c r="J110" i="68"/>
  <c r="A110" i="68"/>
  <c r="G110" i="68" s="1" a="1"/>
  <c r="G110" i="68" s="1"/>
  <c r="K109" i="68"/>
  <c r="J109" i="68"/>
  <c r="L109" i="68" s="1"/>
  <c r="A109" i="68"/>
  <c r="K108" i="68"/>
  <c r="L108" i="68" s="1"/>
  <c r="J108" i="68"/>
  <c r="A108" i="68"/>
  <c r="L107" i="68"/>
  <c r="K107" i="68"/>
  <c r="J107" i="68"/>
  <c r="A107" i="68"/>
  <c r="G107" i="68" s="1" a="1"/>
  <c r="G107" i="68" s="1"/>
  <c r="K106" i="68"/>
  <c r="J106" i="68"/>
  <c r="L106" i="68" s="1"/>
  <c r="A106" i="68"/>
  <c r="K105" i="68"/>
  <c r="L105" i="68" s="1"/>
  <c r="J105" i="68"/>
  <c r="A105" i="68"/>
  <c r="G105" i="68" s="1" a="1"/>
  <c r="G105" i="68" s="1"/>
  <c r="K104" i="68"/>
  <c r="J104" i="68"/>
  <c r="A104" i="68"/>
  <c r="G104" i="68" s="1" a="1"/>
  <c r="G104" i="68" s="1"/>
  <c r="L103" i="68"/>
  <c r="K103" i="68"/>
  <c r="J103" i="68"/>
  <c r="A103" i="68"/>
  <c r="K102" i="68"/>
  <c r="L102" i="68" s="1"/>
  <c r="J102" i="68"/>
  <c r="A102" i="68"/>
  <c r="G102" i="68" s="1" a="1"/>
  <c r="G102" i="68" s="1"/>
  <c r="K101" i="68"/>
  <c r="J101" i="68"/>
  <c r="L101" i="68" s="1"/>
  <c r="A101" i="68"/>
  <c r="K100" i="68"/>
  <c r="L100" i="68" s="1"/>
  <c r="J100" i="68"/>
  <c r="A100" i="68"/>
  <c r="L99" i="68"/>
  <c r="K99" i="68"/>
  <c r="J99" i="68"/>
  <c r="A99" i="68"/>
  <c r="G99" i="68" s="1" a="1"/>
  <c r="G99" i="68" s="1"/>
  <c r="K98" i="68"/>
  <c r="J98" i="68"/>
  <c r="L98" i="68" s="1"/>
  <c r="A98" i="68"/>
  <c r="K97" i="68"/>
  <c r="L97" i="68" s="1"/>
  <c r="J97" i="68"/>
  <c r="A97" i="68"/>
  <c r="G97" i="68" s="1" a="1"/>
  <c r="G97" i="68" s="1"/>
  <c r="K96" i="68"/>
  <c r="J96" i="68"/>
  <c r="A96" i="68"/>
  <c r="G96" i="68" s="1" a="1"/>
  <c r="G96" i="68" s="1"/>
  <c r="L95" i="68"/>
  <c r="K95" i="68"/>
  <c r="J95" i="68"/>
  <c r="A95" i="68"/>
  <c r="K94" i="68"/>
  <c r="L94" i="68" s="1"/>
  <c r="J94" i="68"/>
  <c r="A94" i="68"/>
  <c r="G94" i="68" s="1" a="1"/>
  <c r="G94" i="68" s="1"/>
  <c r="K93" i="68"/>
  <c r="J93" i="68"/>
  <c r="L93" i="68" s="1"/>
  <c r="A93" i="68"/>
  <c r="K92" i="68"/>
  <c r="L92" i="68" s="1"/>
  <c r="J92" i="68"/>
  <c r="A92" i="68"/>
  <c r="L91" i="68"/>
  <c r="K91" i="68"/>
  <c r="J91" i="68"/>
  <c r="A91" i="68"/>
  <c r="G91" i="68" s="1" a="1"/>
  <c r="G91" i="68" s="1"/>
  <c r="K90" i="68"/>
  <c r="J90" i="68"/>
  <c r="L90" i="68" s="1"/>
  <c r="A90" i="68"/>
  <c r="K89" i="68"/>
  <c r="L89" i="68" s="1"/>
  <c r="J89" i="68"/>
  <c r="A89" i="68"/>
  <c r="G89" i="68" s="1" a="1"/>
  <c r="G89" i="68" s="1"/>
  <c r="K88" i="68"/>
  <c r="J88" i="68"/>
  <c r="A88" i="68"/>
  <c r="G88" i="68" s="1" a="1"/>
  <c r="G88" i="68" s="1"/>
  <c r="L87" i="68"/>
  <c r="K87" i="68"/>
  <c r="J87" i="68"/>
  <c r="A87" i="68"/>
  <c r="K86" i="68"/>
  <c r="L86" i="68" s="1"/>
  <c r="J86" i="68"/>
  <c r="A86" i="68"/>
  <c r="G86" i="68" s="1" a="1"/>
  <c r="G86" i="68" s="1"/>
  <c r="K85" i="68"/>
  <c r="J85" i="68"/>
  <c r="L85" i="68" s="1"/>
  <c r="A85" i="68"/>
  <c r="K84" i="68"/>
  <c r="L84" i="68" s="1"/>
  <c r="J84" i="68"/>
  <c r="A84" i="68"/>
  <c r="L83" i="68"/>
  <c r="K83" i="68"/>
  <c r="J83" i="68"/>
  <c r="A83" i="68"/>
  <c r="G83" i="68" s="1" a="1"/>
  <c r="G83" i="68" s="1"/>
  <c r="K82" i="68"/>
  <c r="J82" i="68"/>
  <c r="L82" i="68" s="1"/>
  <c r="A82" i="68"/>
  <c r="K81" i="68"/>
  <c r="L81" i="68" s="1"/>
  <c r="J81" i="68"/>
  <c r="A81" i="68"/>
  <c r="G81" i="68" s="1" a="1"/>
  <c r="G81" i="68" s="1"/>
  <c r="K80" i="68"/>
  <c r="J80" i="68"/>
  <c r="A80" i="68"/>
  <c r="G80" i="68" s="1" a="1"/>
  <c r="G80" i="68" s="1"/>
  <c r="L79" i="68"/>
  <c r="K79" i="68"/>
  <c r="J79" i="68"/>
  <c r="A79" i="68"/>
  <c r="K78" i="68"/>
  <c r="L78" i="68" s="1"/>
  <c r="J78" i="68"/>
  <c r="A78" i="68"/>
  <c r="G78" i="68" s="1" a="1"/>
  <c r="G78" i="68" s="1"/>
  <c r="K77" i="68"/>
  <c r="J77" i="68"/>
  <c r="L77" i="68" s="1"/>
  <c r="A77" i="68"/>
  <c r="K76" i="68"/>
  <c r="L76" i="68" s="1"/>
  <c r="J76" i="68"/>
  <c r="A76" i="68"/>
  <c r="L75" i="68"/>
  <c r="K75" i="68"/>
  <c r="J75" i="68"/>
  <c r="A75" i="68"/>
  <c r="G75" i="68" s="1" a="1"/>
  <c r="G75" i="68" s="1"/>
  <c r="K74" i="68"/>
  <c r="J74" i="68"/>
  <c r="L74" i="68" s="1"/>
  <c r="A74" i="68"/>
  <c r="K73" i="68"/>
  <c r="L73" i="68" s="1"/>
  <c r="J73" i="68"/>
  <c r="A73" i="68"/>
  <c r="G73" i="68" s="1" a="1"/>
  <c r="G73" i="68" s="1"/>
  <c r="K72" i="68"/>
  <c r="J72" i="68"/>
  <c r="A72" i="68"/>
  <c r="G72" i="68" s="1" a="1"/>
  <c r="G72" i="68" s="1"/>
  <c r="L71" i="68"/>
  <c r="K71" i="68"/>
  <c r="J71" i="68"/>
  <c r="A71" i="68"/>
  <c r="K70" i="68"/>
  <c r="L70" i="68" s="1"/>
  <c r="J70" i="68"/>
  <c r="A70" i="68"/>
  <c r="G70" i="68" s="1" a="1"/>
  <c r="G70" i="68" s="1"/>
  <c r="K69" i="68"/>
  <c r="J69" i="68"/>
  <c r="L69" i="68" s="1"/>
  <c r="A69" i="68"/>
  <c r="K68" i="68"/>
  <c r="L68" i="68" s="1"/>
  <c r="J68" i="68"/>
  <c r="A68" i="68"/>
  <c r="L67" i="68"/>
  <c r="K67" i="68"/>
  <c r="J67" i="68"/>
  <c r="A67" i="68"/>
  <c r="G67" i="68" s="1" a="1"/>
  <c r="G67" i="68" s="1"/>
  <c r="K66" i="68"/>
  <c r="J66" i="68"/>
  <c r="L66" i="68" s="1"/>
  <c r="A66" i="68"/>
  <c r="K65" i="68"/>
  <c r="L65" i="68" s="1"/>
  <c r="J65" i="68"/>
  <c r="A65" i="68"/>
  <c r="G65" i="68" s="1" a="1"/>
  <c r="G65" i="68" s="1"/>
  <c r="K64" i="68"/>
  <c r="J64" i="68"/>
  <c r="A64" i="68"/>
  <c r="G64" i="68" s="1" a="1"/>
  <c r="G64" i="68" s="1"/>
  <c r="L63" i="68"/>
  <c r="K63" i="68"/>
  <c r="J63" i="68"/>
  <c r="A63" i="68"/>
  <c r="K62" i="68"/>
  <c r="L62" i="68" s="1"/>
  <c r="J62" i="68"/>
  <c r="A62" i="68"/>
  <c r="G62" i="68" s="1" a="1"/>
  <c r="G62" i="68" s="1"/>
  <c r="K61" i="68"/>
  <c r="J61" i="68"/>
  <c r="L61" i="68" s="1"/>
  <c r="A61" i="68"/>
  <c r="K60" i="68"/>
  <c r="L60" i="68" s="1"/>
  <c r="J60" i="68"/>
  <c r="A60" i="68"/>
  <c r="L59" i="68"/>
  <c r="K59" i="68"/>
  <c r="J59" i="68"/>
  <c r="A59" i="68"/>
  <c r="G59" i="68" s="1" a="1"/>
  <c r="G59" i="68" s="1"/>
  <c r="K58" i="68"/>
  <c r="J58" i="68"/>
  <c r="L58" i="68" s="1"/>
  <c r="A58" i="68"/>
  <c r="K57" i="68"/>
  <c r="L57" i="68" s="1"/>
  <c r="J57" i="68"/>
  <c r="A57" i="68"/>
  <c r="G57" i="68" s="1" a="1"/>
  <c r="G57" i="68" s="1"/>
  <c r="K56" i="68"/>
  <c r="J56" i="68"/>
  <c r="A56" i="68"/>
  <c r="G56" i="68" s="1" a="1"/>
  <c r="G56" i="68" s="1"/>
  <c r="L55" i="68"/>
  <c r="K55" i="68"/>
  <c r="J55" i="68"/>
  <c r="A55" i="68"/>
  <c r="K54" i="68"/>
  <c r="L54" i="68" s="1"/>
  <c r="J54" i="68"/>
  <c r="A54" i="68"/>
  <c r="G54" i="68" s="1" a="1"/>
  <c r="G54" i="68" s="1"/>
  <c r="K53" i="68"/>
  <c r="J53" i="68"/>
  <c r="L53" i="68" s="1"/>
  <c r="A53" i="68"/>
  <c r="K52" i="68"/>
  <c r="L52" i="68" s="1"/>
  <c r="J52" i="68"/>
  <c r="A52" i="68"/>
  <c r="L51" i="68"/>
  <c r="K51" i="68"/>
  <c r="J51" i="68"/>
  <c r="A51" i="68"/>
  <c r="G51" i="68" s="1" a="1"/>
  <c r="G51" i="68" s="1"/>
  <c r="K50" i="68"/>
  <c r="J50" i="68"/>
  <c r="L50" i="68" s="1"/>
  <c r="A50" i="68"/>
  <c r="K49" i="68"/>
  <c r="L49" i="68" s="1"/>
  <c r="J49" i="68"/>
  <c r="A49" i="68"/>
  <c r="G49" i="68" s="1" a="1"/>
  <c r="G49" i="68" s="1"/>
  <c r="K48" i="68"/>
  <c r="J48" i="68"/>
  <c r="A48" i="68"/>
  <c r="G48" i="68" s="1" a="1"/>
  <c r="G48" i="68" s="1"/>
  <c r="L47" i="68"/>
  <c r="K47" i="68"/>
  <c r="J47" i="68"/>
  <c r="A47" i="68"/>
  <c r="K46" i="68"/>
  <c r="L46" i="68" s="1"/>
  <c r="J46" i="68"/>
  <c r="A46" i="68"/>
  <c r="G46" i="68" s="1" a="1"/>
  <c r="G46" i="68" s="1"/>
  <c r="K45" i="68"/>
  <c r="J45" i="68"/>
  <c r="L45" i="68" s="1"/>
  <c r="A45" i="68"/>
  <c r="K44" i="68"/>
  <c r="L44" i="68" s="1"/>
  <c r="J44" i="68"/>
  <c r="A44" i="68"/>
  <c r="L43" i="68"/>
  <c r="K43" i="68"/>
  <c r="J43" i="68"/>
  <c r="A43" i="68"/>
  <c r="G43" i="68" s="1" a="1"/>
  <c r="G43" i="68" s="1"/>
  <c r="K42" i="68"/>
  <c r="J42" i="68"/>
  <c r="L42" i="68" s="1"/>
  <c r="A42" i="68"/>
  <c r="K41" i="68"/>
  <c r="L41" i="68" s="1"/>
  <c r="J41" i="68"/>
  <c r="A41" i="68"/>
  <c r="G41" i="68" s="1" a="1"/>
  <c r="G41" i="68" s="1"/>
  <c r="K40" i="68"/>
  <c r="J40" i="68"/>
  <c r="A40" i="68"/>
  <c r="G40" i="68" s="1" a="1"/>
  <c r="G40" i="68" s="1"/>
  <c r="L39" i="68"/>
  <c r="K39" i="68"/>
  <c r="J39" i="68"/>
  <c r="A39" i="68"/>
  <c r="K38" i="68"/>
  <c r="L38" i="68" s="1"/>
  <c r="J38" i="68"/>
  <c r="A38" i="68"/>
  <c r="G38" i="68" s="1" a="1"/>
  <c r="G38" i="68" s="1"/>
  <c r="K37" i="68"/>
  <c r="J37" i="68"/>
  <c r="L37" i="68" s="1"/>
  <c r="A37" i="68"/>
  <c r="K36" i="68"/>
  <c r="L36" i="68" s="1"/>
  <c r="J36" i="68"/>
  <c r="A36" i="68"/>
  <c r="L35" i="68"/>
  <c r="K35" i="68"/>
  <c r="J35" i="68"/>
  <c r="A35" i="68"/>
  <c r="G35" i="68" s="1" a="1"/>
  <c r="G35" i="68" s="1"/>
  <c r="K34" i="68"/>
  <c r="J34" i="68"/>
  <c r="L34" i="68" s="1"/>
  <c r="A34" i="68"/>
  <c r="K33" i="68"/>
  <c r="L33" i="68" s="1"/>
  <c r="J33" i="68"/>
  <c r="A33" i="68"/>
  <c r="G33" i="68" s="1" a="1"/>
  <c r="G33" i="68" s="1"/>
  <c r="K32" i="68"/>
  <c r="J32" i="68"/>
  <c r="A32" i="68"/>
  <c r="G32" i="68" s="1" a="1"/>
  <c r="G32" i="68" s="1"/>
  <c r="L31" i="68"/>
  <c r="K31" i="68"/>
  <c r="J31" i="68"/>
  <c r="A31" i="68"/>
  <c r="K30" i="68"/>
  <c r="L30" i="68" s="1"/>
  <c r="J30" i="68"/>
  <c r="A30" i="68"/>
  <c r="G30" i="68" s="1" a="1"/>
  <c r="G30" i="68" s="1"/>
  <c r="K29" i="68"/>
  <c r="J29" i="68"/>
  <c r="L29" i="68" s="1"/>
  <c r="A29" i="68"/>
  <c r="K28" i="68"/>
  <c r="L28" i="68" s="1"/>
  <c r="J28" i="68"/>
  <c r="A28" i="68"/>
  <c r="L27" i="68"/>
  <c r="K27" i="68"/>
  <c r="J27" i="68"/>
  <c r="A27" i="68"/>
  <c r="G27" i="68" s="1" a="1"/>
  <c r="G27" i="68" s="1"/>
  <c r="K26" i="68"/>
  <c r="J26" i="68"/>
  <c r="L26" i="68" s="1"/>
  <c r="A26" i="68"/>
  <c r="K25" i="68"/>
  <c r="L25" i="68" s="1"/>
  <c r="J25" i="68"/>
  <c r="A25" i="68"/>
  <c r="G25" i="68" s="1" a="1"/>
  <c r="G25" i="68" s="1"/>
  <c r="K24" i="68"/>
  <c r="J24" i="68"/>
  <c r="A24" i="68"/>
  <c r="G24" i="68" s="1" a="1"/>
  <c r="G24" i="68" s="1"/>
  <c r="L23" i="68"/>
  <c r="K23" i="68"/>
  <c r="J23" i="68"/>
  <c r="A23" i="68"/>
  <c r="K22" i="68"/>
  <c r="L22" i="68" s="1"/>
  <c r="J22" i="68"/>
  <c r="A22" i="68"/>
  <c r="G22" i="68" s="1" a="1"/>
  <c r="G22" i="68" s="1"/>
  <c r="K21" i="68"/>
  <c r="J21" i="68"/>
  <c r="L21" i="68" s="1"/>
  <c r="A21" i="68"/>
  <c r="K20" i="68"/>
  <c r="L20" i="68" s="1"/>
  <c r="J20" i="68"/>
  <c r="A20" i="68"/>
  <c r="L19" i="68"/>
  <c r="K19" i="68"/>
  <c r="J19" i="68"/>
  <c r="A19" i="68"/>
  <c r="G19" i="68" s="1" a="1"/>
  <c r="G19" i="68" s="1"/>
  <c r="K18" i="68"/>
  <c r="J18" i="68"/>
  <c r="L18" i="68" s="1"/>
  <c r="A18" i="68"/>
  <c r="K17" i="68"/>
  <c r="L17" i="68" s="1"/>
  <c r="J17" i="68"/>
  <c r="A17" i="68"/>
  <c r="G17" i="68" s="1" a="1"/>
  <c r="G17" i="68" s="1"/>
  <c r="K16" i="68"/>
  <c r="J16" i="68"/>
  <c r="A16" i="68"/>
  <c r="G16" i="68" s="1" a="1"/>
  <c r="G16" i="68" s="1"/>
  <c r="L15" i="68"/>
  <c r="K15" i="68"/>
  <c r="J15" i="68"/>
  <c r="A15" i="68"/>
  <c r="K14" i="68"/>
  <c r="L14" i="68" s="1"/>
  <c r="J14" i="68"/>
  <c r="A14" i="68"/>
  <c r="G14" i="68" s="1" a="1"/>
  <c r="G14" i="68" s="1"/>
  <c r="K13" i="68"/>
  <c r="J13" i="68"/>
  <c r="L13" i="68" s="1"/>
  <c r="A13" i="68"/>
  <c r="K12" i="68"/>
  <c r="L12" i="68" s="1"/>
  <c r="J12" i="68"/>
  <c r="A12" i="68"/>
  <c r="L11" i="68"/>
  <c r="K11" i="68"/>
  <c r="J11" i="68"/>
  <c r="A11" i="68"/>
  <c r="G11" i="68" s="1" a="1"/>
  <c r="G11" i="68" s="1"/>
  <c r="K10" i="68"/>
  <c r="J10" i="68"/>
  <c r="L10" i="68" s="1"/>
  <c r="A10" i="68"/>
  <c r="K9" i="68"/>
  <c r="L9" i="68" s="1"/>
  <c r="J9" i="68"/>
  <c r="A9" i="68"/>
  <c r="G9" i="68" s="1" a="1"/>
  <c r="G9" i="68" s="1"/>
  <c r="K8" i="68"/>
  <c r="J8" i="68"/>
  <c r="A8" i="68"/>
  <c r="G253" i="68" s="1" a="1"/>
  <c r="G253" i="68" s="1"/>
  <c r="L7" i="68"/>
  <c r="K7" i="68"/>
  <c r="J7" i="68"/>
  <c r="A7" i="68"/>
  <c r="K6" i="68"/>
  <c r="L6" i="68" s="1"/>
  <c r="J6" i="68"/>
  <c r="A6" i="68"/>
  <c r="G6" i="68" s="1" a="1"/>
  <c r="G6" i="68" s="1"/>
  <c r="K5" i="68"/>
  <c r="J5" i="68"/>
  <c r="L5" i="68" s="1"/>
  <c r="A5" i="68"/>
  <c r="K4" i="68"/>
  <c r="L4" i="68" s="1"/>
  <c r="J4" i="68"/>
  <c r="A4" i="68"/>
  <c r="L3" i="68"/>
  <c r="K3" i="68"/>
  <c r="J3" i="68"/>
  <c r="A3" i="68"/>
  <c r="G3" i="68" s="1" a="1"/>
  <c r="G3" i="68" s="1"/>
  <c r="K2" i="68"/>
  <c r="J2" i="68"/>
  <c r="L2" i="68" s="1"/>
  <c r="A2" i="68"/>
  <c r="G1003" i="68" s="1" a="1"/>
  <c r="G1003" i="68" s="1"/>
  <c r="K1" i="68"/>
  <c r="J1" i="68"/>
  <c r="F8762" i="67"/>
  <c r="F8761" i="67"/>
  <c r="F8760" i="67"/>
  <c r="F8759" i="67"/>
  <c r="F8758" i="67"/>
  <c r="F8757" i="67"/>
  <c r="F8756" i="67"/>
  <c r="F8755" i="67"/>
  <c r="F8754" i="67"/>
  <c r="F8753" i="67"/>
  <c r="F8752" i="67"/>
  <c r="F8751" i="67"/>
  <c r="F8750" i="67"/>
  <c r="F8749" i="67"/>
  <c r="F8748" i="67"/>
  <c r="F8747" i="67"/>
  <c r="F8746" i="67"/>
  <c r="F8745" i="67"/>
  <c r="F8744" i="67"/>
  <c r="F8743" i="67"/>
  <c r="F8742" i="67"/>
  <c r="F8741" i="67"/>
  <c r="F8740" i="67"/>
  <c r="F8739" i="67"/>
  <c r="F8738" i="67"/>
  <c r="F8737" i="67"/>
  <c r="F8736" i="67"/>
  <c r="F8735" i="67"/>
  <c r="F8734" i="67"/>
  <c r="F8733" i="67"/>
  <c r="F8732" i="67"/>
  <c r="F8731" i="67"/>
  <c r="F8730" i="67"/>
  <c r="F8729" i="67"/>
  <c r="F8728" i="67"/>
  <c r="F8727" i="67"/>
  <c r="F8726" i="67"/>
  <c r="F8725" i="67"/>
  <c r="F8724" i="67"/>
  <c r="F8723" i="67"/>
  <c r="F8722" i="67"/>
  <c r="F8721" i="67"/>
  <c r="F8720" i="67"/>
  <c r="F8719" i="67"/>
  <c r="F8718" i="67"/>
  <c r="F8717" i="67"/>
  <c r="F8716" i="67"/>
  <c r="F8715" i="67"/>
  <c r="F8714" i="67"/>
  <c r="F8713" i="67"/>
  <c r="F8712" i="67"/>
  <c r="F8711" i="67"/>
  <c r="F8710" i="67"/>
  <c r="F8709" i="67"/>
  <c r="F8708" i="67"/>
  <c r="F8707" i="67"/>
  <c r="F8706" i="67"/>
  <c r="F8705" i="67"/>
  <c r="F8704" i="67"/>
  <c r="F8703" i="67"/>
  <c r="F8702" i="67"/>
  <c r="F8701" i="67"/>
  <c r="F8700" i="67"/>
  <c r="F8699" i="67"/>
  <c r="F8698" i="67"/>
  <c r="F8697" i="67"/>
  <c r="F8696" i="67"/>
  <c r="F8695" i="67"/>
  <c r="F8694" i="67"/>
  <c r="F8693" i="67"/>
  <c r="F8692" i="67"/>
  <c r="F8691" i="67"/>
  <c r="F8690" i="67"/>
  <c r="F8689" i="67"/>
  <c r="F8688" i="67"/>
  <c r="F8687" i="67"/>
  <c r="F8686" i="67"/>
  <c r="F8685" i="67"/>
  <c r="F8684" i="67"/>
  <c r="F8683" i="67"/>
  <c r="F8682" i="67"/>
  <c r="F8681" i="67"/>
  <c r="F8680" i="67"/>
  <c r="F8679" i="67"/>
  <c r="F8678" i="67"/>
  <c r="F8677" i="67"/>
  <c r="F8676" i="67"/>
  <c r="F8675" i="67"/>
  <c r="F8674" i="67"/>
  <c r="F8673" i="67"/>
  <c r="F8672" i="67"/>
  <c r="F8671" i="67"/>
  <c r="F8670" i="67"/>
  <c r="F8669" i="67"/>
  <c r="F8668" i="67"/>
  <c r="F8667" i="67"/>
  <c r="F8666" i="67"/>
  <c r="F8665" i="67"/>
  <c r="F8664" i="67"/>
  <c r="F8663" i="67"/>
  <c r="F8662" i="67"/>
  <c r="F8661" i="67"/>
  <c r="F8660" i="67"/>
  <c r="F8659" i="67"/>
  <c r="F8658" i="67"/>
  <c r="F8657" i="67"/>
  <c r="F8656" i="67"/>
  <c r="F8655" i="67"/>
  <c r="F8654" i="67"/>
  <c r="F8653" i="67"/>
  <c r="F8652" i="67"/>
  <c r="F8651" i="67"/>
  <c r="F8650" i="67"/>
  <c r="F8649" i="67"/>
  <c r="F8648" i="67"/>
  <c r="F8647" i="67"/>
  <c r="F8646" i="67"/>
  <c r="F8645" i="67"/>
  <c r="F8644" i="67"/>
  <c r="F8643" i="67"/>
  <c r="F8642" i="67"/>
  <c r="F8641" i="67"/>
  <c r="F8640" i="67"/>
  <c r="F8639" i="67"/>
  <c r="F8638" i="67"/>
  <c r="F8637" i="67"/>
  <c r="F8636" i="67"/>
  <c r="F8635" i="67"/>
  <c r="F8634" i="67"/>
  <c r="F8633" i="67"/>
  <c r="F8632" i="67"/>
  <c r="F8631" i="67"/>
  <c r="F8630" i="67"/>
  <c r="F8629" i="67"/>
  <c r="F8628" i="67"/>
  <c r="F8627" i="67"/>
  <c r="F8626" i="67"/>
  <c r="F8625" i="67"/>
  <c r="F8624" i="67"/>
  <c r="F8623" i="67"/>
  <c r="F8622" i="67"/>
  <c r="F8621" i="67"/>
  <c r="F8620" i="67"/>
  <c r="F8619" i="67"/>
  <c r="F8618" i="67"/>
  <c r="F8617" i="67"/>
  <c r="F8616" i="67"/>
  <c r="F8615" i="67"/>
  <c r="F8614" i="67"/>
  <c r="F8613" i="67"/>
  <c r="F8612" i="67"/>
  <c r="F8611" i="67"/>
  <c r="F8610" i="67"/>
  <c r="F8609" i="67"/>
  <c r="F8608" i="67"/>
  <c r="F8607" i="67"/>
  <c r="F8606" i="67"/>
  <c r="F8605" i="67"/>
  <c r="F8604" i="67"/>
  <c r="F8603" i="67"/>
  <c r="F8602" i="67"/>
  <c r="F8601" i="67"/>
  <c r="F8600" i="67"/>
  <c r="F8599" i="67"/>
  <c r="F8598" i="67"/>
  <c r="F8597" i="67"/>
  <c r="F8596" i="67"/>
  <c r="F8595" i="67"/>
  <c r="F8594" i="67"/>
  <c r="F8593" i="67"/>
  <c r="F8592" i="67"/>
  <c r="F8591" i="67"/>
  <c r="F8590" i="67"/>
  <c r="F8589" i="67"/>
  <c r="F8588" i="67"/>
  <c r="F8587" i="67"/>
  <c r="F8586" i="67"/>
  <c r="F8585" i="67"/>
  <c r="F8584" i="67"/>
  <c r="F8583" i="67"/>
  <c r="F8582" i="67"/>
  <c r="F8581" i="67"/>
  <c r="F8580" i="67"/>
  <c r="F8579" i="67"/>
  <c r="F8578" i="67"/>
  <c r="F8577" i="67"/>
  <c r="F8576" i="67"/>
  <c r="F8575" i="67"/>
  <c r="F8574" i="67"/>
  <c r="F8573" i="67"/>
  <c r="F8572" i="67"/>
  <c r="F8571" i="67"/>
  <c r="F8570" i="67"/>
  <c r="F8569" i="67"/>
  <c r="F8568" i="67"/>
  <c r="F8567" i="67"/>
  <c r="F8566" i="67"/>
  <c r="F8565" i="67"/>
  <c r="F8564" i="67"/>
  <c r="F8563" i="67"/>
  <c r="F8562" i="67"/>
  <c r="F8561" i="67"/>
  <c r="F8560" i="67"/>
  <c r="F8559" i="67"/>
  <c r="F8558" i="67"/>
  <c r="F8557" i="67"/>
  <c r="F8556" i="67"/>
  <c r="F8555" i="67"/>
  <c r="F8554" i="67"/>
  <c r="F8553" i="67"/>
  <c r="F8552" i="67"/>
  <c r="F8551" i="67"/>
  <c r="F8550" i="67"/>
  <c r="F8549" i="67"/>
  <c r="F8548" i="67"/>
  <c r="F8547" i="67"/>
  <c r="F8546" i="67"/>
  <c r="F8545" i="67"/>
  <c r="F8544" i="67"/>
  <c r="F8543" i="67"/>
  <c r="F8542" i="67"/>
  <c r="F8541" i="67"/>
  <c r="F8540" i="67"/>
  <c r="F8539" i="67"/>
  <c r="F8538" i="67"/>
  <c r="F8537" i="67"/>
  <c r="F8536" i="67"/>
  <c r="F8535" i="67"/>
  <c r="F8534" i="67"/>
  <c r="F8533" i="67"/>
  <c r="F8532" i="67"/>
  <c r="F8531" i="67"/>
  <c r="F8530" i="67"/>
  <c r="F8529" i="67"/>
  <c r="F8528" i="67"/>
  <c r="F8527" i="67"/>
  <c r="F8526" i="67"/>
  <c r="F8525" i="67"/>
  <c r="F8524" i="67"/>
  <c r="F8523" i="67"/>
  <c r="F8522" i="67"/>
  <c r="F8521" i="67"/>
  <c r="F8520" i="67"/>
  <c r="F8519" i="67"/>
  <c r="F8518" i="67"/>
  <c r="F8517" i="67"/>
  <c r="F8516" i="67"/>
  <c r="F8515" i="67"/>
  <c r="F8514" i="67"/>
  <c r="F8513" i="67"/>
  <c r="F8512" i="67"/>
  <c r="F8511" i="67"/>
  <c r="F8510" i="67"/>
  <c r="F8509" i="67"/>
  <c r="F8508" i="67"/>
  <c r="F8507" i="67"/>
  <c r="F8506" i="67"/>
  <c r="F8505" i="67"/>
  <c r="F8504" i="67"/>
  <c r="F8503" i="67"/>
  <c r="F8502" i="67"/>
  <c r="F8501" i="67"/>
  <c r="F8500" i="67"/>
  <c r="F8499" i="67"/>
  <c r="F8498" i="67"/>
  <c r="F8497" i="67"/>
  <c r="F8496" i="67"/>
  <c r="F8495" i="67"/>
  <c r="F8494" i="67"/>
  <c r="F8493" i="67"/>
  <c r="F8492" i="67"/>
  <c r="F8491" i="67"/>
  <c r="F8490" i="67"/>
  <c r="F8489" i="67"/>
  <c r="F8488" i="67"/>
  <c r="F8487" i="67"/>
  <c r="F8486" i="67"/>
  <c r="F8485" i="67"/>
  <c r="F8484" i="67"/>
  <c r="F8483" i="67"/>
  <c r="F8482" i="67"/>
  <c r="F8481" i="67"/>
  <c r="F8480" i="67"/>
  <c r="F8479" i="67"/>
  <c r="F8478" i="67"/>
  <c r="F8477" i="67"/>
  <c r="F8476" i="67"/>
  <c r="F8475" i="67"/>
  <c r="F8474" i="67"/>
  <c r="F8473" i="67"/>
  <c r="F8472" i="67"/>
  <c r="F8471" i="67"/>
  <c r="F8470" i="67"/>
  <c r="F8469" i="67"/>
  <c r="F8468" i="67"/>
  <c r="F8467" i="67"/>
  <c r="F8466" i="67"/>
  <c r="F8465" i="67"/>
  <c r="F8464" i="67"/>
  <c r="F8463" i="67"/>
  <c r="F8462" i="67"/>
  <c r="F8461" i="67"/>
  <c r="F8460" i="67"/>
  <c r="F8459" i="67"/>
  <c r="F8458" i="67"/>
  <c r="F8457" i="67"/>
  <c r="F8456" i="67"/>
  <c r="F8455" i="67"/>
  <c r="F8454" i="67"/>
  <c r="F8453" i="67"/>
  <c r="F8452" i="67"/>
  <c r="F8451" i="67"/>
  <c r="F8450" i="67"/>
  <c r="F8449" i="67"/>
  <c r="F8448" i="67"/>
  <c r="F8447" i="67"/>
  <c r="F8446" i="67"/>
  <c r="F8445" i="67"/>
  <c r="F8444" i="67"/>
  <c r="F8443" i="67"/>
  <c r="F8442" i="67"/>
  <c r="F8441" i="67"/>
  <c r="F8440" i="67"/>
  <c r="F8439" i="67"/>
  <c r="F8438" i="67"/>
  <c r="F8437" i="67"/>
  <c r="F8436" i="67"/>
  <c r="F8435" i="67"/>
  <c r="F8434" i="67"/>
  <c r="F8433" i="67"/>
  <c r="F8432" i="67"/>
  <c r="F8431" i="67"/>
  <c r="F8430" i="67"/>
  <c r="F8429" i="67"/>
  <c r="F8428" i="67"/>
  <c r="F8427" i="67"/>
  <c r="F8426" i="67"/>
  <c r="F8425" i="67"/>
  <c r="F8424" i="67"/>
  <c r="F8423" i="67"/>
  <c r="F8422" i="67"/>
  <c r="F8421" i="67"/>
  <c r="F8420" i="67"/>
  <c r="F8419" i="67"/>
  <c r="F8418" i="67"/>
  <c r="F8417" i="67"/>
  <c r="F8416" i="67"/>
  <c r="F8415" i="67"/>
  <c r="F8414" i="67"/>
  <c r="F8413" i="67"/>
  <c r="F8412" i="67"/>
  <c r="F8411" i="67"/>
  <c r="F8410" i="67"/>
  <c r="F8409" i="67"/>
  <c r="F8408" i="67"/>
  <c r="F8407" i="67"/>
  <c r="F8406" i="67"/>
  <c r="F8405" i="67"/>
  <c r="F8404" i="67"/>
  <c r="F8403" i="67"/>
  <c r="F8402" i="67"/>
  <c r="F8401" i="67"/>
  <c r="F8400" i="67"/>
  <c r="F8399" i="67"/>
  <c r="F8398" i="67"/>
  <c r="F8397" i="67"/>
  <c r="F8396" i="67"/>
  <c r="F8395" i="67"/>
  <c r="F8394" i="67"/>
  <c r="F8393" i="67"/>
  <c r="F8392" i="67"/>
  <c r="F8391" i="67"/>
  <c r="F8390" i="67"/>
  <c r="F8389" i="67"/>
  <c r="F8388" i="67"/>
  <c r="F8387" i="67"/>
  <c r="F8386" i="67"/>
  <c r="F8385" i="67"/>
  <c r="F8384" i="67"/>
  <c r="F8383" i="67"/>
  <c r="F8382" i="67"/>
  <c r="F8381" i="67"/>
  <c r="F8380" i="67"/>
  <c r="F8379" i="67"/>
  <c r="F8378" i="67"/>
  <c r="F8377" i="67"/>
  <c r="F8376" i="67"/>
  <c r="F8375" i="67"/>
  <c r="F8374" i="67"/>
  <c r="F8373" i="67"/>
  <c r="F8372" i="67"/>
  <c r="F8371" i="67"/>
  <c r="F8370" i="67"/>
  <c r="F8369" i="67"/>
  <c r="F8368" i="67"/>
  <c r="F8367" i="67"/>
  <c r="F8366" i="67"/>
  <c r="F8365" i="67"/>
  <c r="F8364" i="67"/>
  <c r="F8363" i="67"/>
  <c r="F8362" i="67"/>
  <c r="F8361" i="67"/>
  <c r="F8360" i="67"/>
  <c r="F8359" i="67"/>
  <c r="F8358" i="67"/>
  <c r="F8357" i="67"/>
  <c r="F8356" i="67"/>
  <c r="F8355" i="67"/>
  <c r="F8354" i="67"/>
  <c r="F8353" i="67"/>
  <c r="F8352" i="67"/>
  <c r="F8351" i="67"/>
  <c r="F8350" i="67"/>
  <c r="F8349" i="67"/>
  <c r="F8348" i="67"/>
  <c r="F8347" i="67"/>
  <c r="F8346" i="67"/>
  <c r="F8345" i="67"/>
  <c r="F8344" i="67"/>
  <c r="F8343" i="67"/>
  <c r="F8342" i="67"/>
  <c r="F8341" i="67"/>
  <c r="F8340" i="67"/>
  <c r="F8339" i="67"/>
  <c r="F8338" i="67"/>
  <c r="F8337" i="67"/>
  <c r="F8336" i="67"/>
  <c r="F8335" i="67"/>
  <c r="F8334" i="67"/>
  <c r="F8333" i="67"/>
  <c r="F8332" i="67"/>
  <c r="F8331" i="67"/>
  <c r="F8330" i="67"/>
  <c r="F8329" i="67"/>
  <c r="F8328" i="67"/>
  <c r="F8327" i="67"/>
  <c r="F8326" i="67"/>
  <c r="F8325" i="67"/>
  <c r="F8324" i="67"/>
  <c r="F8323" i="67"/>
  <c r="F8322" i="67"/>
  <c r="F8321" i="67"/>
  <c r="F8320" i="67"/>
  <c r="F8319" i="67"/>
  <c r="F8318" i="67"/>
  <c r="F8317" i="67"/>
  <c r="F8316" i="67"/>
  <c r="F8315" i="67"/>
  <c r="F8314" i="67"/>
  <c r="F8313" i="67"/>
  <c r="F8312" i="67"/>
  <c r="F8311" i="67"/>
  <c r="F8310" i="67"/>
  <c r="F8309" i="67"/>
  <c r="F8308" i="67"/>
  <c r="F8307" i="67"/>
  <c r="F8306" i="67"/>
  <c r="F8305" i="67"/>
  <c r="F8304" i="67"/>
  <c r="F8303" i="67"/>
  <c r="F8302" i="67"/>
  <c r="F8301" i="67"/>
  <c r="F8300" i="67"/>
  <c r="F8299" i="67"/>
  <c r="F8298" i="67"/>
  <c r="F8297" i="67"/>
  <c r="F8296" i="67"/>
  <c r="F8295" i="67"/>
  <c r="F8294" i="67"/>
  <c r="F8293" i="67"/>
  <c r="F8292" i="67"/>
  <c r="F8291" i="67"/>
  <c r="F8290" i="67"/>
  <c r="F8289" i="67"/>
  <c r="F8288" i="67"/>
  <c r="F8287" i="67"/>
  <c r="F8286" i="67"/>
  <c r="F8285" i="67"/>
  <c r="F8284" i="67"/>
  <c r="F8283" i="67"/>
  <c r="F8282" i="67"/>
  <c r="F8281" i="67"/>
  <c r="F8280" i="67"/>
  <c r="F8279" i="67"/>
  <c r="F8278" i="67"/>
  <c r="F8277" i="67"/>
  <c r="F8276" i="67"/>
  <c r="F8275" i="67"/>
  <c r="F8274" i="67"/>
  <c r="F8273" i="67"/>
  <c r="F8272" i="67"/>
  <c r="F8271" i="67"/>
  <c r="F8270" i="67"/>
  <c r="F8269" i="67"/>
  <c r="F8268" i="67"/>
  <c r="F8267" i="67"/>
  <c r="F8266" i="67"/>
  <c r="F8265" i="67"/>
  <c r="F8264" i="67"/>
  <c r="F8263" i="67"/>
  <c r="F8262" i="67"/>
  <c r="F8261" i="67"/>
  <c r="F8260" i="67"/>
  <c r="F8259" i="67"/>
  <c r="F8258" i="67"/>
  <c r="F8257" i="67"/>
  <c r="F8256" i="67"/>
  <c r="F8255" i="67"/>
  <c r="F8254" i="67"/>
  <c r="F8253" i="67"/>
  <c r="F8252" i="67"/>
  <c r="F8251" i="67"/>
  <c r="F8250" i="67"/>
  <c r="F8249" i="67"/>
  <c r="F8248" i="67"/>
  <c r="F8247" i="67"/>
  <c r="F8246" i="67"/>
  <c r="F8245" i="67"/>
  <c r="F8244" i="67"/>
  <c r="F8243" i="67"/>
  <c r="F8242" i="67"/>
  <c r="F8241" i="67"/>
  <c r="F8240" i="67"/>
  <c r="F8239" i="67"/>
  <c r="F8238" i="67"/>
  <c r="F8237" i="67"/>
  <c r="F8236" i="67"/>
  <c r="F8235" i="67"/>
  <c r="F8234" i="67"/>
  <c r="F8233" i="67"/>
  <c r="F8232" i="67"/>
  <c r="F8231" i="67"/>
  <c r="F8230" i="67"/>
  <c r="F8229" i="67"/>
  <c r="F8228" i="67"/>
  <c r="F8227" i="67"/>
  <c r="F8226" i="67"/>
  <c r="F8225" i="67"/>
  <c r="F8224" i="67"/>
  <c r="F8223" i="67"/>
  <c r="F8222" i="67"/>
  <c r="F8221" i="67"/>
  <c r="F8220" i="67"/>
  <c r="F8219" i="67"/>
  <c r="F8218" i="67"/>
  <c r="F8217" i="67"/>
  <c r="F8216" i="67"/>
  <c r="F8215" i="67"/>
  <c r="F8214" i="67"/>
  <c r="F8213" i="67"/>
  <c r="F8212" i="67"/>
  <c r="F8211" i="67"/>
  <c r="F8210" i="67"/>
  <c r="F8209" i="67"/>
  <c r="F8208" i="67"/>
  <c r="F8207" i="67"/>
  <c r="F8206" i="67"/>
  <c r="F8205" i="67"/>
  <c r="F8204" i="67"/>
  <c r="F8203" i="67"/>
  <c r="F8202" i="67"/>
  <c r="F8201" i="67"/>
  <c r="F8200" i="67"/>
  <c r="F8199" i="67"/>
  <c r="F8198" i="67"/>
  <c r="F8197" i="67"/>
  <c r="F8196" i="67"/>
  <c r="F8195" i="67"/>
  <c r="F8194" i="67"/>
  <c r="F8193" i="67"/>
  <c r="F8192" i="67"/>
  <c r="F8191" i="67"/>
  <c r="F8190" i="67"/>
  <c r="F8189" i="67"/>
  <c r="F8188" i="67"/>
  <c r="F8187" i="67"/>
  <c r="F8186" i="67"/>
  <c r="F8185" i="67"/>
  <c r="F8184" i="67"/>
  <c r="F8183" i="67"/>
  <c r="F8182" i="67"/>
  <c r="F8181" i="67"/>
  <c r="F8180" i="67"/>
  <c r="F8179" i="67"/>
  <c r="F8178" i="67"/>
  <c r="F8177" i="67"/>
  <c r="F8176" i="67"/>
  <c r="F8175" i="67"/>
  <c r="F8174" i="67"/>
  <c r="F8173" i="67"/>
  <c r="F8172" i="67"/>
  <c r="F8171" i="67"/>
  <c r="F8170" i="67"/>
  <c r="F8169" i="67"/>
  <c r="F8168" i="67"/>
  <c r="F8167" i="67"/>
  <c r="F8166" i="67"/>
  <c r="F8165" i="67"/>
  <c r="F8164" i="67"/>
  <c r="F8163" i="67"/>
  <c r="F8162" i="67"/>
  <c r="F8161" i="67"/>
  <c r="F8160" i="67"/>
  <c r="F8159" i="67"/>
  <c r="F8158" i="67"/>
  <c r="F8157" i="67"/>
  <c r="F8156" i="67"/>
  <c r="F8155" i="67"/>
  <c r="F8154" i="67"/>
  <c r="F8153" i="67"/>
  <c r="F8152" i="67"/>
  <c r="F8151" i="67"/>
  <c r="F8150" i="67"/>
  <c r="F8149" i="67"/>
  <c r="F8148" i="67"/>
  <c r="F8147" i="67"/>
  <c r="F8146" i="67"/>
  <c r="F8145" i="67"/>
  <c r="F8144" i="67"/>
  <c r="F8143" i="67"/>
  <c r="F8142" i="67"/>
  <c r="F8141" i="67"/>
  <c r="F8140" i="67"/>
  <c r="F8139" i="67"/>
  <c r="F8138" i="67"/>
  <c r="F8137" i="67"/>
  <c r="F8136" i="67"/>
  <c r="F8135" i="67"/>
  <c r="F8134" i="67"/>
  <c r="F8133" i="67"/>
  <c r="F8132" i="67"/>
  <c r="F8131" i="67"/>
  <c r="F8130" i="67"/>
  <c r="F8129" i="67"/>
  <c r="F8128" i="67"/>
  <c r="F8127" i="67"/>
  <c r="F8126" i="67"/>
  <c r="F8125" i="67"/>
  <c r="F8124" i="67"/>
  <c r="F8123" i="67"/>
  <c r="F8122" i="67"/>
  <c r="F8121" i="67"/>
  <c r="F8120" i="67"/>
  <c r="F8119" i="67"/>
  <c r="F8118" i="67"/>
  <c r="F8117" i="67"/>
  <c r="F8116" i="67"/>
  <c r="F8115" i="67"/>
  <c r="F8114" i="67"/>
  <c r="F8113" i="67"/>
  <c r="F8112" i="67"/>
  <c r="F8111" i="67"/>
  <c r="F8110" i="67"/>
  <c r="F8109" i="67"/>
  <c r="F8108" i="67"/>
  <c r="F8107" i="67"/>
  <c r="F8106" i="67"/>
  <c r="F8105" i="67"/>
  <c r="F8104" i="67"/>
  <c r="F8103" i="67"/>
  <c r="F8102" i="67"/>
  <c r="F8101" i="67"/>
  <c r="F8100" i="67"/>
  <c r="F8099" i="67"/>
  <c r="F8098" i="67"/>
  <c r="F8097" i="67"/>
  <c r="F8096" i="67"/>
  <c r="F8095" i="67"/>
  <c r="F8094" i="67"/>
  <c r="F8093" i="67"/>
  <c r="F8092" i="67"/>
  <c r="F8091" i="67"/>
  <c r="F8090" i="67"/>
  <c r="F8089" i="67"/>
  <c r="F8088" i="67"/>
  <c r="F8087" i="67"/>
  <c r="F8086" i="67"/>
  <c r="F8085" i="67"/>
  <c r="F8084" i="67"/>
  <c r="F8083" i="67"/>
  <c r="F8082" i="67"/>
  <c r="F8081" i="67"/>
  <c r="F8080" i="67"/>
  <c r="F8079" i="67"/>
  <c r="F8078" i="67"/>
  <c r="F8077" i="67"/>
  <c r="F8076" i="67"/>
  <c r="F8075" i="67"/>
  <c r="F8074" i="67"/>
  <c r="F8073" i="67"/>
  <c r="F8072" i="67"/>
  <c r="F8071" i="67"/>
  <c r="F8070" i="67"/>
  <c r="F8069" i="67"/>
  <c r="F8068" i="67"/>
  <c r="F8067" i="67"/>
  <c r="F8066" i="67"/>
  <c r="F8065" i="67"/>
  <c r="F8064" i="67"/>
  <c r="F8063" i="67"/>
  <c r="F8062" i="67"/>
  <c r="F8061" i="67"/>
  <c r="F8060" i="67"/>
  <c r="F8059" i="67"/>
  <c r="F8058" i="67"/>
  <c r="F8057" i="67"/>
  <c r="F8056" i="67"/>
  <c r="F8055" i="67"/>
  <c r="F8054" i="67"/>
  <c r="F8053" i="67"/>
  <c r="F8052" i="67"/>
  <c r="F8051" i="67"/>
  <c r="F8050" i="67"/>
  <c r="F8049" i="67"/>
  <c r="F8048" i="67"/>
  <c r="F8047" i="67"/>
  <c r="F8046" i="67"/>
  <c r="F8045" i="67"/>
  <c r="F8044" i="67"/>
  <c r="F8043" i="67"/>
  <c r="F8042" i="67"/>
  <c r="F8041" i="67"/>
  <c r="F8040" i="67"/>
  <c r="F8039" i="67"/>
  <c r="F8038" i="67"/>
  <c r="F8037" i="67"/>
  <c r="R21" i="67" s="1"/>
  <c r="F8036" i="67"/>
  <c r="F8035" i="67"/>
  <c r="R19" i="67" s="1"/>
  <c r="F8034" i="67"/>
  <c r="F8033" i="67"/>
  <c r="F8032" i="67"/>
  <c r="F8031" i="67"/>
  <c r="F8030" i="67"/>
  <c r="F8029" i="67"/>
  <c r="R13" i="67" s="1"/>
  <c r="F8028" i="67"/>
  <c r="F8027" i="67"/>
  <c r="R11" i="67" s="1"/>
  <c r="F8026" i="67"/>
  <c r="F8025" i="67"/>
  <c r="F8024" i="67"/>
  <c r="F8023" i="67"/>
  <c r="F8022" i="67"/>
  <c r="F8021" i="67"/>
  <c r="R5" i="67" s="1"/>
  <c r="F8020" i="67"/>
  <c r="F8019" i="67"/>
  <c r="R3" i="67" s="1"/>
  <c r="F8018" i="67"/>
  <c r="F8017" i="67"/>
  <c r="F8016" i="67"/>
  <c r="F8015" i="67"/>
  <c r="F8014" i="67"/>
  <c r="F8013" i="67"/>
  <c r="F8012" i="67"/>
  <c r="F8011" i="67"/>
  <c r="F8010" i="67"/>
  <c r="F8009" i="67"/>
  <c r="F8008" i="67"/>
  <c r="F8007" i="67"/>
  <c r="F8006" i="67"/>
  <c r="F8005" i="67"/>
  <c r="F8004" i="67"/>
  <c r="F8003" i="67"/>
  <c r="F8002" i="67"/>
  <c r="F8001" i="67"/>
  <c r="F8000" i="67"/>
  <c r="F7999" i="67"/>
  <c r="F7998" i="67"/>
  <c r="F7997" i="67"/>
  <c r="F7996" i="67"/>
  <c r="F7995" i="67"/>
  <c r="F7994" i="67"/>
  <c r="F7993" i="67"/>
  <c r="F7992" i="67"/>
  <c r="F7991" i="67"/>
  <c r="F7990" i="67"/>
  <c r="F7989" i="67"/>
  <c r="F7988" i="67"/>
  <c r="F7987" i="67"/>
  <c r="F7986" i="67"/>
  <c r="F7985" i="67"/>
  <c r="F7984" i="67"/>
  <c r="F7983" i="67"/>
  <c r="F7982" i="67"/>
  <c r="F7981" i="67"/>
  <c r="F7980" i="67"/>
  <c r="F7979" i="67"/>
  <c r="F7978" i="67"/>
  <c r="F7977" i="67"/>
  <c r="F7976" i="67"/>
  <c r="F7975" i="67"/>
  <c r="F7974" i="67"/>
  <c r="F7973" i="67"/>
  <c r="F7972" i="67"/>
  <c r="F7971" i="67"/>
  <c r="F7970" i="67"/>
  <c r="F7969" i="67"/>
  <c r="F7968" i="67"/>
  <c r="F7967" i="67"/>
  <c r="F7966" i="67"/>
  <c r="F7965" i="67"/>
  <c r="F7964" i="67"/>
  <c r="F7963" i="67"/>
  <c r="F7962" i="67"/>
  <c r="F7961" i="67"/>
  <c r="F7960" i="67"/>
  <c r="F7959" i="67"/>
  <c r="F7958" i="67"/>
  <c r="F7957" i="67"/>
  <c r="F7956" i="67"/>
  <c r="F7955" i="67"/>
  <c r="F7954" i="67"/>
  <c r="F7953" i="67"/>
  <c r="F7952" i="67"/>
  <c r="F7951" i="67"/>
  <c r="F7950" i="67"/>
  <c r="F7949" i="67"/>
  <c r="F7948" i="67"/>
  <c r="F7947" i="67"/>
  <c r="F7946" i="67"/>
  <c r="F7945" i="67"/>
  <c r="F7944" i="67"/>
  <c r="F7943" i="67"/>
  <c r="F7942" i="67"/>
  <c r="F7941" i="67"/>
  <c r="F7940" i="67"/>
  <c r="F7939" i="67"/>
  <c r="F7938" i="67"/>
  <c r="F7937" i="67"/>
  <c r="F7936" i="67"/>
  <c r="F7935" i="67"/>
  <c r="F7934" i="67"/>
  <c r="F7933" i="67"/>
  <c r="F7932" i="67"/>
  <c r="F7931" i="67"/>
  <c r="F7930" i="67"/>
  <c r="F7929" i="67"/>
  <c r="F7928" i="67"/>
  <c r="F7927" i="67"/>
  <c r="F7926" i="67"/>
  <c r="F7925" i="67"/>
  <c r="F7924" i="67"/>
  <c r="F7923" i="67"/>
  <c r="F7922" i="67"/>
  <c r="F7921" i="67"/>
  <c r="F7920" i="67"/>
  <c r="F7919" i="67"/>
  <c r="F7918" i="67"/>
  <c r="F7917" i="67"/>
  <c r="F7916" i="67"/>
  <c r="F7915" i="67"/>
  <c r="F7914" i="67"/>
  <c r="F7913" i="67"/>
  <c r="F7912" i="67"/>
  <c r="F7911" i="67"/>
  <c r="F7910" i="67"/>
  <c r="F7909" i="67"/>
  <c r="F7908" i="67"/>
  <c r="F7907" i="67"/>
  <c r="F7906" i="67"/>
  <c r="F7905" i="67"/>
  <c r="F7904" i="67"/>
  <c r="F7903" i="67"/>
  <c r="F7902" i="67"/>
  <c r="F7901" i="67"/>
  <c r="F7900" i="67"/>
  <c r="F7899" i="67"/>
  <c r="F7898" i="67"/>
  <c r="F7897" i="67"/>
  <c r="F7896" i="67"/>
  <c r="F7895" i="67"/>
  <c r="F7894" i="67"/>
  <c r="F7893" i="67"/>
  <c r="F7892" i="67"/>
  <c r="F7891" i="67"/>
  <c r="F7890" i="67"/>
  <c r="F7889" i="67"/>
  <c r="F7888" i="67"/>
  <c r="F7887" i="67"/>
  <c r="F7886" i="67"/>
  <c r="F7885" i="67"/>
  <c r="F7884" i="67"/>
  <c r="F7883" i="67"/>
  <c r="F7882" i="67"/>
  <c r="F7881" i="67"/>
  <c r="F7880" i="67"/>
  <c r="F7879" i="67"/>
  <c r="F7878" i="67"/>
  <c r="F7877" i="67"/>
  <c r="F7876" i="67"/>
  <c r="F7875" i="67"/>
  <c r="F7874" i="67"/>
  <c r="F7873" i="67"/>
  <c r="F7872" i="67"/>
  <c r="F7871" i="67"/>
  <c r="F7870" i="67"/>
  <c r="F7869" i="67"/>
  <c r="F7868" i="67"/>
  <c r="F7867" i="67"/>
  <c r="F7866" i="67"/>
  <c r="F7865" i="67"/>
  <c r="F7864" i="67"/>
  <c r="F7863" i="67"/>
  <c r="F7862" i="67"/>
  <c r="F7861" i="67"/>
  <c r="F7860" i="67"/>
  <c r="F7859" i="67"/>
  <c r="F7858" i="67"/>
  <c r="F7857" i="67"/>
  <c r="F7856" i="67"/>
  <c r="F7855" i="67"/>
  <c r="F7854" i="67"/>
  <c r="F7853" i="67"/>
  <c r="F7852" i="67"/>
  <c r="F7851" i="67"/>
  <c r="F7850" i="67"/>
  <c r="F7849" i="67"/>
  <c r="F7848" i="67"/>
  <c r="F7847" i="67"/>
  <c r="F7846" i="67"/>
  <c r="F7845" i="67"/>
  <c r="F7844" i="67"/>
  <c r="F7843" i="67"/>
  <c r="F7842" i="67"/>
  <c r="F7841" i="67"/>
  <c r="F7840" i="67"/>
  <c r="F7839" i="67"/>
  <c r="F7838" i="67"/>
  <c r="F7837" i="67"/>
  <c r="F7836" i="67"/>
  <c r="F7835" i="67"/>
  <c r="F7834" i="67"/>
  <c r="F7833" i="67"/>
  <c r="F7832" i="67"/>
  <c r="F7831" i="67"/>
  <c r="F7830" i="67"/>
  <c r="F7829" i="67"/>
  <c r="F7828" i="67"/>
  <c r="F7827" i="67"/>
  <c r="F7826" i="67"/>
  <c r="F7825" i="67"/>
  <c r="F7824" i="67"/>
  <c r="F7823" i="67"/>
  <c r="F7822" i="67"/>
  <c r="F7821" i="67"/>
  <c r="F7820" i="67"/>
  <c r="F7819" i="67"/>
  <c r="F7818" i="67"/>
  <c r="F7817" i="67"/>
  <c r="F7816" i="67"/>
  <c r="F7815" i="67"/>
  <c r="F7814" i="67"/>
  <c r="F7813" i="67"/>
  <c r="F7812" i="67"/>
  <c r="F7811" i="67"/>
  <c r="F7810" i="67"/>
  <c r="F7809" i="67"/>
  <c r="F7808" i="67"/>
  <c r="F7807" i="67"/>
  <c r="F7806" i="67"/>
  <c r="F7805" i="67"/>
  <c r="F7804" i="67"/>
  <c r="F7803" i="67"/>
  <c r="F7802" i="67"/>
  <c r="F7801" i="67"/>
  <c r="F7800" i="67"/>
  <c r="F7799" i="67"/>
  <c r="F7798" i="67"/>
  <c r="F7797" i="67"/>
  <c r="F7796" i="67"/>
  <c r="F7795" i="67"/>
  <c r="F7794" i="67"/>
  <c r="F7793" i="67"/>
  <c r="F7792" i="67"/>
  <c r="F7791" i="67"/>
  <c r="F7790" i="67"/>
  <c r="F7789" i="67"/>
  <c r="F7788" i="67"/>
  <c r="F7787" i="67"/>
  <c r="F7786" i="67"/>
  <c r="F7785" i="67"/>
  <c r="F7784" i="67"/>
  <c r="F7783" i="67"/>
  <c r="F7782" i="67"/>
  <c r="F7781" i="67"/>
  <c r="F7780" i="67"/>
  <c r="F7779" i="67"/>
  <c r="F7778" i="67"/>
  <c r="F7777" i="67"/>
  <c r="F7776" i="67"/>
  <c r="F7775" i="67"/>
  <c r="F7774" i="67"/>
  <c r="F7773" i="67"/>
  <c r="F7772" i="67"/>
  <c r="F7771" i="67"/>
  <c r="F7770" i="67"/>
  <c r="F7769" i="67"/>
  <c r="F7768" i="67"/>
  <c r="F7767" i="67"/>
  <c r="F7766" i="67"/>
  <c r="F7765" i="67"/>
  <c r="F7764" i="67"/>
  <c r="F7763" i="67"/>
  <c r="F7762" i="67"/>
  <c r="F7761" i="67"/>
  <c r="F7760" i="67"/>
  <c r="F7759" i="67"/>
  <c r="F7758" i="67"/>
  <c r="F7757" i="67"/>
  <c r="F7756" i="67"/>
  <c r="F7755" i="67"/>
  <c r="F7754" i="67"/>
  <c r="F7753" i="67"/>
  <c r="F7752" i="67"/>
  <c r="F7751" i="67"/>
  <c r="F7750" i="67"/>
  <c r="F7749" i="67"/>
  <c r="F7748" i="67"/>
  <c r="F7747" i="67"/>
  <c r="F7746" i="67"/>
  <c r="F7745" i="67"/>
  <c r="F7744" i="67"/>
  <c r="F7743" i="67"/>
  <c r="F7742" i="67"/>
  <c r="F7741" i="67"/>
  <c r="F7740" i="67"/>
  <c r="F7739" i="67"/>
  <c r="F7738" i="67"/>
  <c r="F7737" i="67"/>
  <c r="F7736" i="67"/>
  <c r="F7735" i="67"/>
  <c r="F7734" i="67"/>
  <c r="F7733" i="67"/>
  <c r="F7732" i="67"/>
  <c r="F7731" i="67"/>
  <c r="F7730" i="67"/>
  <c r="F7729" i="67"/>
  <c r="F7728" i="67"/>
  <c r="F7727" i="67"/>
  <c r="F7726" i="67"/>
  <c r="F7725" i="67"/>
  <c r="F7724" i="67"/>
  <c r="F7723" i="67"/>
  <c r="F7722" i="67"/>
  <c r="F7721" i="67"/>
  <c r="F7720" i="67"/>
  <c r="F7719" i="67"/>
  <c r="F7718" i="67"/>
  <c r="F7717" i="67"/>
  <c r="F7716" i="67"/>
  <c r="F7715" i="67"/>
  <c r="F7714" i="67"/>
  <c r="F7713" i="67"/>
  <c r="F7712" i="67"/>
  <c r="F7711" i="67"/>
  <c r="F7710" i="67"/>
  <c r="F7709" i="67"/>
  <c r="F7708" i="67"/>
  <c r="F7707" i="67"/>
  <c r="F7706" i="67"/>
  <c r="F7705" i="67"/>
  <c r="F7704" i="67"/>
  <c r="F7703" i="67"/>
  <c r="F7702" i="67"/>
  <c r="F7701" i="67"/>
  <c r="F7700" i="67"/>
  <c r="F7699" i="67"/>
  <c r="F7698" i="67"/>
  <c r="F7697" i="67"/>
  <c r="F7696" i="67"/>
  <c r="F7695" i="67"/>
  <c r="F7694" i="67"/>
  <c r="F7693" i="67"/>
  <c r="F7692" i="67"/>
  <c r="F7691" i="67"/>
  <c r="F7690" i="67"/>
  <c r="F7689" i="67"/>
  <c r="F7688" i="67"/>
  <c r="F7687" i="67"/>
  <c r="F7686" i="67"/>
  <c r="F7685" i="67"/>
  <c r="F7684" i="67"/>
  <c r="F7683" i="67"/>
  <c r="F7682" i="67"/>
  <c r="F7681" i="67"/>
  <c r="F7680" i="67"/>
  <c r="F7679" i="67"/>
  <c r="F7678" i="67"/>
  <c r="F7677" i="67"/>
  <c r="F7676" i="67"/>
  <c r="F7675" i="67"/>
  <c r="F7674" i="67"/>
  <c r="F7673" i="67"/>
  <c r="F7672" i="67"/>
  <c r="F7671" i="67"/>
  <c r="F7670" i="67"/>
  <c r="F7669" i="67"/>
  <c r="F7668" i="67"/>
  <c r="F7667" i="67"/>
  <c r="F7666" i="67"/>
  <c r="F7665" i="67"/>
  <c r="F7664" i="67"/>
  <c r="F7663" i="67"/>
  <c r="F7662" i="67"/>
  <c r="F7661" i="67"/>
  <c r="F7660" i="67"/>
  <c r="F7659" i="67"/>
  <c r="F7658" i="67"/>
  <c r="F7657" i="67"/>
  <c r="F7656" i="67"/>
  <c r="F7655" i="67"/>
  <c r="F7654" i="67"/>
  <c r="F7653" i="67"/>
  <c r="F7652" i="67"/>
  <c r="F7651" i="67"/>
  <c r="F7650" i="67"/>
  <c r="F7649" i="67"/>
  <c r="F7648" i="67"/>
  <c r="F7647" i="67"/>
  <c r="F7646" i="67"/>
  <c r="F7645" i="67"/>
  <c r="F7644" i="67"/>
  <c r="F7643" i="67"/>
  <c r="F7642" i="67"/>
  <c r="F7641" i="67"/>
  <c r="F7640" i="67"/>
  <c r="F7639" i="67"/>
  <c r="F7638" i="67"/>
  <c r="F7637" i="67"/>
  <c r="F7636" i="67"/>
  <c r="F7635" i="67"/>
  <c r="F7634" i="67"/>
  <c r="F7633" i="67"/>
  <c r="F7632" i="67"/>
  <c r="F7631" i="67"/>
  <c r="F7630" i="67"/>
  <c r="F7629" i="67"/>
  <c r="F7628" i="67"/>
  <c r="F7627" i="67"/>
  <c r="F7626" i="67"/>
  <c r="F7625" i="67"/>
  <c r="F7624" i="67"/>
  <c r="F7623" i="67"/>
  <c r="F7622" i="67"/>
  <c r="F7621" i="67"/>
  <c r="F7620" i="67"/>
  <c r="F7619" i="67"/>
  <c r="F7618" i="67"/>
  <c r="F7617" i="67"/>
  <c r="F7616" i="67"/>
  <c r="F7615" i="67"/>
  <c r="F7614" i="67"/>
  <c r="F7613" i="67"/>
  <c r="F7612" i="67"/>
  <c r="F7611" i="67"/>
  <c r="F7610" i="67"/>
  <c r="F7609" i="67"/>
  <c r="F7608" i="67"/>
  <c r="F7607" i="67"/>
  <c r="F7606" i="67"/>
  <c r="F7605" i="67"/>
  <c r="F7604" i="67"/>
  <c r="F7603" i="67"/>
  <c r="F7602" i="67"/>
  <c r="F7601" i="67"/>
  <c r="F7600" i="67"/>
  <c r="F7599" i="67"/>
  <c r="F7598" i="67"/>
  <c r="F7597" i="67"/>
  <c r="F7596" i="67"/>
  <c r="F7595" i="67"/>
  <c r="F7594" i="67"/>
  <c r="F7593" i="67"/>
  <c r="F7592" i="67"/>
  <c r="F7591" i="67"/>
  <c r="F7590" i="67"/>
  <c r="F7589" i="67"/>
  <c r="F7588" i="67"/>
  <c r="F7587" i="67"/>
  <c r="F7586" i="67"/>
  <c r="F7585" i="67"/>
  <c r="F7584" i="67"/>
  <c r="F7583" i="67"/>
  <c r="F7582" i="67"/>
  <c r="F7581" i="67"/>
  <c r="F7580" i="67"/>
  <c r="F7579" i="67"/>
  <c r="F7578" i="67"/>
  <c r="F7577" i="67"/>
  <c r="F7576" i="67"/>
  <c r="F7575" i="67"/>
  <c r="F7574" i="67"/>
  <c r="F7573" i="67"/>
  <c r="F7572" i="67"/>
  <c r="F7571" i="67"/>
  <c r="F7570" i="67"/>
  <c r="F7569" i="67"/>
  <c r="F7568" i="67"/>
  <c r="F7567" i="67"/>
  <c r="F7566" i="67"/>
  <c r="F7565" i="67"/>
  <c r="F7564" i="67"/>
  <c r="F7563" i="67"/>
  <c r="F7562" i="67"/>
  <c r="F7561" i="67"/>
  <c r="F7560" i="67"/>
  <c r="F7559" i="67"/>
  <c r="F7558" i="67"/>
  <c r="F7557" i="67"/>
  <c r="F7556" i="67"/>
  <c r="F7555" i="67"/>
  <c r="F7554" i="67"/>
  <c r="F7553" i="67"/>
  <c r="F7552" i="67"/>
  <c r="F7551" i="67"/>
  <c r="F7550" i="67"/>
  <c r="F7549" i="67"/>
  <c r="F7548" i="67"/>
  <c r="F7547" i="67"/>
  <c r="F7546" i="67"/>
  <c r="F7545" i="67"/>
  <c r="F7544" i="67"/>
  <c r="F7543" i="67"/>
  <c r="F7542" i="67"/>
  <c r="F7541" i="67"/>
  <c r="F7540" i="67"/>
  <c r="F7539" i="67"/>
  <c r="F7538" i="67"/>
  <c r="F7537" i="67"/>
  <c r="F7536" i="67"/>
  <c r="F7535" i="67"/>
  <c r="F7534" i="67"/>
  <c r="F7533" i="67"/>
  <c r="F7532" i="67"/>
  <c r="F7531" i="67"/>
  <c r="F7530" i="67"/>
  <c r="F7529" i="67"/>
  <c r="F7528" i="67"/>
  <c r="F7527" i="67"/>
  <c r="F7526" i="67"/>
  <c r="F7525" i="67"/>
  <c r="F7524" i="67"/>
  <c r="F7523" i="67"/>
  <c r="F7522" i="67"/>
  <c r="F7521" i="67"/>
  <c r="F7520" i="67"/>
  <c r="F7519" i="67"/>
  <c r="F7518" i="67"/>
  <c r="F7517" i="67"/>
  <c r="F7516" i="67"/>
  <c r="F7515" i="67"/>
  <c r="F7514" i="67"/>
  <c r="F7513" i="67"/>
  <c r="F7512" i="67"/>
  <c r="F7511" i="67"/>
  <c r="F7510" i="67"/>
  <c r="F7509" i="67"/>
  <c r="F7508" i="67"/>
  <c r="F7507" i="67"/>
  <c r="F7506" i="67"/>
  <c r="F7505" i="67"/>
  <c r="F7504" i="67"/>
  <c r="F7503" i="67"/>
  <c r="F7502" i="67"/>
  <c r="F7501" i="67"/>
  <c r="F7500" i="67"/>
  <c r="F7499" i="67"/>
  <c r="F7498" i="67"/>
  <c r="F7497" i="67"/>
  <c r="F7496" i="67"/>
  <c r="F7495" i="67"/>
  <c r="F7494" i="67"/>
  <c r="F7493" i="67"/>
  <c r="F7492" i="67"/>
  <c r="F7491" i="67"/>
  <c r="F7490" i="67"/>
  <c r="F7489" i="67"/>
  <c r="F7488" i="67"/>
  <c r="F7487" i="67"/>
  <c r="F7486" i="67"/>
  <c r="F7485" i="67"/>
  <c r="F7484" i="67"/>
  <c r="F7483" i="67"/>
  <c r="F7482" i="67"/>
  <c r="F7481" i="67"/>
  <c r="F7480" i="67"/>
  <c r="F7479" i="67"/>
  <c r="F7478" i="67"/>
  <c r="F7477" i="67"/>
  <c r="F7476" i="67"/>
  <c r="F7475" i="67"/>
  <c r="F7474" i="67"/>
  <c r="F7473" i="67"/>
  <c r="F7472" i="67"/>
  <c r="F7471" i="67"/>
  <c r="F7470" i="67"/>
  <c r="F7469" i="67"/>
  <c r="F7468" i="67"/>
  <c r="F7467" i="67"/>
  <c r="F7466" i="67"/>
  <c r="F7465" i="67"/>
  <c r="F7464" i="67"/>
  <c r="F7463" i="67"/>
  <c r="F7462" i="67"/>
  <c r="F7461" i="67"/>
  <c r="F7460" i="67"/>
  <c r="F7459" i="67"/>
  <c r="F7458" i="67"/>
  <c r="F7457" i="67"/>
  <c r="F7456" i="67"/>
  <c r="F7455" i="67"/>
  <c r="F7454" i="67"/>
  <c r="F7453" i="67"/>
  <c r="F7452" i="67"/>
  <c r="F7451" i="67"/>
  <c r="F7450" i="67"/>
  <c r="F7449" i="67"/>
  <c r="F7448" i="67"/>
  <c r="F7447" i="67"/>
  <c r="F7446" i="67"/>
  <c r="F7445" i="67"/>
  <c r="F7444" i="67"/>
  <c r="F7443" i="67"/>
  <c r="F7442" i="67"/>
  <c r="F7441" i="67"/>
  <c r="F7440" i="67"/>
  <c r="F7439" i="67"/>
  <c r="F7438" i="67"/>
  <c r="F7437" i="67"/>
  <c r="F7436" i="67"/>
  <c r="F7435" i="67"/>
  <c r="F7434" i="67"/>
  <c r="F7433" i="67"/>
  <c r="F7432" i="67"/>
  <c r="F7431" i="67"/>
  <c r="F7430" i="67"/>
  <c r="F7429" i="67"/>
  <c r="F7428" i="67"/>
  <c r="F7427" i="67"/>
  <c r="F7426" i="67"/>
  <c r="F7425" i="67"/>
  <c r="F7424" i="67"/>
  <c r="F7423" i="67"/>
  <c r="F7422" i="67"/>
  <c r="F7421" i="67"/>
  <c r="F7420" i="67"/>
  <c r="F7419" i="67"/>
  <c r="F7418" i="67"/>
  <c r="F7417" i="67"/>
  <c r="F7416" i="67"/>
  <c r="F7415" i="67"/>
  <c r="F7414" i="67"/>
  <c r="F7413" i="67"/>
  <c r="F7412" i="67"/>
  <c r="F7411" i="67"/>
  <c r="F7410" i="67"/>
  <c r="F7409" i="67"/>
  <c r="F7408" i="67"/>
  <c r="F7407" i="67"/>
  <c r="F7406" i="67"/>
  <c r="F7405" i="67"/>
  <c r="F7404" i="67"/>
  <c r="F7403" i="67"/>
  <c r="F7402" i="67"/>
  <c r="F7401" i="67"/>
  <c r="F7400" i="67"/>
  <c r="F7399" i="67"/>
  <c r="F7398" i="67"/>
  <c r="F7397" i="67"/>
  <c r="F7396" i="67"/>
  <c r="F7395" i="67"/>
  <c r="F7394" i="67"/>
  <c r="F7393" i="67"/>
  <c r="F7392" i="67"/>
  <c r="F7391" i="67"/>
  <c r="F7390" i="67"/>
  <c r="F7389" i="67"/>
  <c r="F7388" i="67"/>
  <c r="F7387" i="67"/>
  <c r="F7386" i="67"/>
  <c r="F7385" i="67"/>
  <c r="F7384" i="67"/>
  <c r="F7383" i="67"/>
  <c r="F7382" i="67"/>
  <c r="F7381" i="67"/>
  <c r="F7380" i="67"/>
  <c r="F7379" i="67"/>
  <c r="F7378" i="67"/>
  <c r="F7377" i="67"/>
  <c r="F7376" i="67"/>
  <c r="F7375" i="67"/>
  <c r="F7374" i="67"/>
  <c r="F7373" i="67"/>
  <c r="F7372" i="67"/>
  <c r="F7371" i="67"/>
  <c r="F7370" i="67"/>
  <c r="F7369" i="67"/>
  <c r="F7368" i="67"/>
  <c r="F7367" i="67"/>
  <c r="F7366" i="67"/>
  <c r="F7365" i="67"/>
  <c r="F7364" i="67"/>
  <c r="F7363" i="67"/>
  <c r="F7362" i="67"/>
  <c r="F7361" i="67"/>
  <c r="F7360" i="67"/>
  <c r="F7359" i="67"/>
  <c r="F7358" i="67"/>
  <c r="F7357" i="67"/>
  <c r="F7356" i="67"/>
  <c r="F7355" i="67"/>
  <c r="F7354" i="67"/>
  <c r="F7353" i="67"/>
  <c r="F7352" i="67"/>
  <c r="F7351" i="67"/>
  <c r="F7350" i="67"/>
  <c r="F7349" i="67"/>
  <c r="F7348" i="67"/>
  <c r="F7347" i="67"/>
  <c r="F7346" i="67"/>
  <c r="F7345" i="67"/>
  <c r="F7344" i="67"/>
  <c r="F7343" i="67"/>
  <c r="F7342" i="67"/>
  <c r="F7341" i="67"/>
  <c r="F7340" i="67"/>
  <c r="F7339" i="67"/>
  <c r="F7338" i="67"/>
  <c r="F7337" i="67"/>
  <c r="F7336" i="67"/>
  <c r="F7335" i="67"/>
  <c r="F7334" i="67"/>
  <c r="F7333" i="67"/>
  <c r="F7332" i="67"/>
  <c r="F7331" i="67"/>
  <c r="F7330" i="67"/>
  <c r="F7329" i="67"/>
  <c r="F7328" i="67"/>
  <c r="F7327" i="67"/>
  <c r="F7326" i="67"/>
  <c r="F7325" i="67"/>
  <c r="F7324" i="67"/>
  <c r="F7323" i="67"/>
  <c r="F7322" i="67"/>
  <c r="F7321" i="67"/>
  <c r="R52" i="67" s="1"/>
  <c r="F7320" i="67"/>
  <c r="F7319" i="67"/>
  <c r="F7318" i="67"/>
  <c r="F7317" i="67"/>
  <c r="R48" i="67" s="1"/>
  <c r="F7316" i="67"/>
  <c r="F7315" i="67"/>
  <c r="R46" i="67" s="1"/>
  <c r="F7314" i="67"/>
  <c r="F7313" i="67"/>
  <c r="R44" i="67" s="1"/>
  <c r="F7312" i="67"/>
  <c r="F7311" i="67"/>
  <c r="F7310" i="67"/>
  <c r="F7309" i="67"/>
  <c r="R40" i="67" s="1"/>
  <c r="F7308" i="67"/>
  <c r="F7307" i="67"/>
  <c r="F7306" i="67"/>
  <c r="F7305" i="67"/>
  <c r="F7304" i="67"/>
  <c r="F7303" i="67"/>
  <c r="F7302" i="67"/>
  <c r="F7301" i="67"/>
  <c r="R32" i="67" s="1"/>
  <c r="F7300" i="67"/>
  <c r="F7299" i="67"/>
  <c r="F7298" i="67"/>
  <c r="F7297" i="67"/>
  <c r="F7296" i="67"/>
  <c r="F7295" i="67"/>
  <c r="F7294" i="67"/>
  <c r="F7293" i="67"/>
  <c r="F7292" i="67"/>
  <c r="F7291" i="67"/>
  <c r="F7290" i="67"/>
  <c r="F7289" i="67"/>
  <c r="F7288" i="67"/>
  <c r="F7287" i="67"/>
  <c r="F7286" i="67"/>
  <c r="F7285" i="67"/>
  <c r="F7284" i="67"/>
  <c r="F7283" i="67"/>
  <c r="F7282" i="67"/>
  <c r="F7281" i="67"/>
  <c r="F7280" i="67"/>
  <c r="F7279" i="67"/>
  <c r="F7278" i="67"/>
  <c r="F7277" i="67"/>
  <c r="F7276" i="67"/>
  <c r="F7275" i="67"/>
  <c r="F7274" i="67"/>
  <c r="F7273" i="67"/>
  <c r="F7272" i="67"/>
  <c r="F7271" i="67"/>
  <c r="F7270" i="67"/>
  <c r="F7269" i="67"/>
  <c r="F7268" i="67"/>
  <c r="F7267" i="67"/>
  <c r="F7266" i="67"/>
  <c r="F7265" i="67"/>
  <c r="F7264" i="67"/>
  <c r="F7263" i="67"/>
  <c r="F7262" i="67"/>
  <c r="F7261" i="67"/>
  <c r="F7260" i="67"/>
  <c r="F7259" i="67"/>
  <c r="F7258" i="67"/>
  <c r="F7257" i="67"/>
  <c r="F7256" i="67"/>
  <c r="F7255" i="67"/>
  <c r="F7254" i="67"/>
  <c r="F7253" i="67"/>
  <c r="F7252" i="67"/>
  <c r="F7251" i="67"/>
  <c r="F7250" i="67"/>
  <c r="F7249" i="67"/>
  <c r="F7248" i="67"/>
  <c r="F7247" i="67"/>
  <c r="F7246" i="67"/>
  <c r="F7245" i="67"/>
  <c r="F7244" i="67"/>
  <c r="F7243" i="67"/>
  <c r="F7242" i="67"/>
  <c r="F7241" i="67"/>
  <c r="F7240" i="67"/>
  <c r="F7239" i="67"/>
  <c r="F7238" i="67"/>
  <c r="F7237" i="67"/>
  <c r="F7236" i="67"/>
  <c r="F7235" i="67"/>
  <c r="F7234" i="67"/>
  <c r="F7233" i="67"/>
  <c r="F7232" i="67"/>
  <c r="F7231" i="67"/>
  <c r="F7230" i="67"/>
  <c r="F7229" i="67"/>
  <c r="F7228" i="67"/>
  <c r="F7227" i="67"/>
  <c r="F7226" i="67"/>
  <c r="F7225" i="67"/>
  <c r="F7224" i="67"/>
  <c r="F7223" i="67"/>
  <c r="F7222" i="67"/>
  <c r="F7221" i="67"/>
  <c r="F7220" i="67"/>
  <c r="F7219" i="67"/>
  <c r="F7218" i="67"/>
  <c r="F7217" i="67"/>
  <c r="F7216" i="67"/>
  <c r="F7215" i="67"/>
  <c r="F7214" i="67"/>
  <c r="F7213" i="67"/>
  <c r="F7212" i="67"/>
  <c r="F7211" i="67"/>
  <c r="F7210" i="67"/>
  <c r="F7209" i="67"/>
  <c r="F7208" i="67"/>
  <c r="F7207" i="67"/>
  <c r="F7206" i="67"/>
  <c r="F7205" i="67"/>
  <c r="F7204" i="67"/>
  <c r="F7203" i="67"/>
  <c r="F7202" i="67"/>
  <c r="F7201" i="67"/>
  <c r="F7200" i="67"/>
  <c r="F7199" i="67"/>
  <c r="F7198" i="67"/>
  <c r="F7197" i="67"/>
  <c r="F7196" i="67"/>
  <c r="F7195" i="67"/>
  <c r="F7194" i="67"/>
  <c r="F7193" i="67"/>
  <c r="F7192" i="67"/>
  <c r="F7191" i="67"/>
  <c r="F7190" i="67"/>
  <c r="F7189" i="67"/>
  <c r="F7188" i="67"/>
  <c r="F7187" i="67"/>
  <c r="F7186" i="67"/>
  <c r="F7185" i="67"/>
  <c r="F7184" i="67"/>
  <c r="F7183" i="67"/>
  <c r="F7182" i="67"/>
  <c r="F7181" i="67"/>
  <c r="F7180" i="67"/>
  <c r="F7179" i="67"/>
  <c r="F7178" i="67"/>
  <c r="F7177" i="67"/>
  <c r="F7176" i="67"/>
  <c r="F7175" i="67"/>
  <c r="F7174" i="67"/>
  <c r="F7173" i="67"/>
  <c r="F7172" i="67"/>
  <c r="F7171" i="67"/>
  <c r="F7170" i="67"/>
  <c r="F7169" i="67"/>
  <c r="F7168" i="67"/>
  <c r="F7167" i="67"/>
  <c r="F7166" i="67"/>
  <c r="F7165" i="67"/>
  <c r="F7164" i="67"/>
  <c r="F7163" i="67"/>
  <c r="F7162" i="67"/>
  <c r="F7161" i="67"/>
  <c r="F7160" i="67"/>
  <c r="F7159" i="67"/>
  <c r="F7158" i="67"/>
  <c r="F7157" i="67"/>
  <c r="F7156" i="67"/>
  <c r="F7155" i="67"/>
  <c r="F7154" i="67"/>
  <c r="F7153" i="67"/>
  <c r="F7152" i="67"/>
  <c r="F7151" i="67"/>
  <c r="F7150" i="67"/>
  <c r="F7149" i="67"/>
  <c r="F7148" i="67"/>
  <c r="F7147" i="67"/>
  <c r="F7146" i="67"/>
  <c r="F7145" i="67"/>
  <c r="F7144" i="67"/>
  <c r="F7143" i="67"/>
  <c r="F7142" i="67"/>
  <c r="F7141" i="67"/>
  <c r="F7140" i="67"/>
  <c r="F7139" i="67"/>
  <c r="F7138" i="67"/>
  <c r="F7137" i="67"/>
  <c r="F7136" i="67"/>
  <c r="F7135" i="67"/>
  <c r="F7134" i="67"/>
  <c r="F7133" i="67"/>
  <c r="F7132" i="67"/>
  <c r="F7131" i="67"/>
  <c r="F7130" i="67"/>
  <c r="F7129" i="67"/>
  <c r="F7128" i="67"/>
  <c r="F7127" i="67"/>
  <c r="F7126" i="67"/>
  <c r="F7125" i="67"/>
  <c r="F7124" i="67"/>
  <c r="F7123" i="67"/>
  <c r="F7122" i="67"/>
  <c r="F7121" i="67"/>
  <c r="F7120" i="67"/>
  <c r="F7119" i="67"/>
  <c r="F7118" i="67"/>
  <c r="F7117" i="67"/>
  <c r="F7116" i="67"/>
  <c r="F7115" i="67"/>
  <c r="F7114" i="67"/>
  <c r="F7113" i="67"/>
  <c r="F7112" i="67"/>
  <c r="F7111" i="67"/>
  <c r="F7110" i="67"/>
  <c r="F7109" i="67"/>
  <c r="F7108" i="67"/>
  <c r="F7107" i="67"/>
  <c r="F7106" i="67"/>
  <c r="F7105" i="67"/>
  <c r="F7104" i="67"/>
  <c r="F7103" i="67"/>
  <c r="F7102" i="67"/>
  <c r="F7101" i="67"/>
  <c r="F7100" i="67"/>
  <c r="F7099" i="67"/>
  <c r="F7098" i="67"/>
  <c r="F7097" i="67"/>
  <c r="F7096" i="67"/>
  <c r="F7095" i="67"/>
  <c r="F7094" i="67"/>
  <c r="F7093" i="67"/>
  <c r="F7092" i="67"/>
  <c r="F7091" i="67"/>
  <c r="F7090" i="67"/>
  <c r="F7089" i="67"/>
  <c r="F7088" i="67"/>
  <c r="F7087" i="67"/>
  <c r="F7086" i="67"/>
  <c r="F7085" i="67"/>
  <c r="F7084" i="67"/>
  <c r="F7083" i="67"/>
  <c r="F7082" i="67"/>
  <c r="F7081" i="67"/>
  <c r="F7080" i="67"/>
  <c r="F7079" i="67"/>
  <c r="F7078" i="67"/>
  <c r="F7077" i="67"/>
  <c r="F7076" i="67"/>
  <c r="F7075" i="67"/>
  <c r="F7074" i="67"/>
  <c r="F7073" i="67"/>
  <c r="F7072" i="67"/>
  <c r="F7071" i="67"/>
  <c r="F7070" i="67"/>
  <c r="F7069" i="67"/>
  <c r="F7068" i="67"/>
  <c r="F7067" i="67"/>
  <c r="F7066" i="67"/>
  <c r="F7065" i="67"/>
  <c r="F7064" i="67"/>
  <c r="F7063" i="67"/>
  <c r="F7062" i="67"/>
  <c r="F7061" i="67"/>
  <c r="F7060" i="67"/>
  <c r="F7059" i="67"/>
  <c r="F7058" i="67"/>
  <c r="F7057" i="67"/>
  <c r="F7056" i="67"/>
  <c r="F7055" i="67"/>
  <c r="F7054" i="67"/>
  <c r="F7053" i="67"/>
  <c r="F7052" i="67"/>
  <c r="F7051" i="67"/>
  <c r="F7050" i="67"/>
  <c r="F7049" i="67"/>
  <c r="F7048" i="67"/>
  <c r="F7047" i="67"/>
  <c r="F7046" i="67"/>
  <c r="F7045" i="67"/>
  <c r="F7044" i="67"/>
  <c r="F7043" i="67"/>
  <c r="F7042" i="67"/>
  <c r="F7041" i="67"/>
  <c r="F7040" i="67"/>
  <c r="F7039" i="67"/>
  <c r="F7038" i="67"/>
  <c r="F7037" i="67"/>
  <c r="F7036" i="67"/>
  <c r="F7035" i="67"/>
  <c r="F7034" i="67"/>
  <c r="F7033" i="67"/>
  <c r="F7032" i="67"/>
  <c r="F7031" i="67"/>
  <c r="F7030" i="67"/>
  <c r="F7029" i="67"/>
  <c r="F7028" i="67"/>
  <c r="F7027" i="67"/>
  <c r="F7026" i="67"/>
  <c r="F7025" i="67"/>
  <c r="F7024" i="67"/>
  <c r="F7023" i="67"/>
  <c r="F7022" i="67"/>
  <c r="F7021" i="67"/>
  <c r="F7020" i="67"/>
  <c r="F7019" i="67"/>
  <c r="F7018" i="67"/>
  <c r="F7017" i="67"/>
  <c r="F7016" i="67"/>
  <c r="F7015" i="67"/>
  <c r="F7014" i="67"/>
  <c r="F7013" i="67"/>
  <c r="F7012" i="67"/>
  <c r="F7011" i="67"/>
  <c r="F7010" i="67"/>
  <c r="F7009" i="67"/>
  <c r="F7008" i="67"/>
  <c r="F7007" i="67"/>
  <c r="F7006" i="67"/>
  <c r="F7005" i="67"/>
  <c r="F7004" i="67"/>
  <c r="F7003" i="67"/>
  <c r="F7002" i="67"/>
  <c r="F7001" i="67"/>
  <c r="F7000" i="67"/>
  <c r="F6999" i="67"/>
  <c r="F6998" i="67"/>
  <c r="F6997" i="67"/>
  <c r="F6996" i="67"/>
  <c r="F6995" i="67"/>
  <c r="F6994" i="67"/>
  <c r="F6993" i="67"/>
  <c r="F6992" i="67"/>
  <c r="F6991" i="67"/>
  <c r="F6990" i="67"/>
  <c r="F6989" i="67"/>
  <c r="F6988" i="67"/>
  <c r="F6987" i="67"/>
  <c r="F6986" i="67"/>
  <c r="F6985" i="67"/>
  <c r="F6984" i="67"/>
  <c r="F6983" i="67"/>
  <c r="F6982" i="67"/>
  <c r="F6981" i="67"/>
  <c r="F6980" i="67"/>
  <c r="F6979" i="67"/>
  <c r="F6978" i="67"/>
  <c r="F6977" i="67"/>
  <c r="F6976" i="67"/>
  <c r="F6975" i="67"/>
  <c r="F6974" i="67"/>
  <c r="F6973" i="67"/>
  <c r="F6972" i="67"/>
  <c r="F6971" i="67"/>
  <c r="F6970" i="67"/>
  <c r="F6969" i="67"/>
  <c r="F6968" i="67"/>
  <c r="F6967" i="67"/>
  <c r="F6966" i="67"/>
  <c r="F6965" i="67"/>
  <c r="F6964" i="67"/>
  <c r="F6963" i="67"/>
  <c r="F6962" i="67"/>
  <c r="F6961" i="67"/>
  <c r="F6960" i="67"/>
  <c r="F6959" i="67"/>
  <c r="F6958" i="67"/>
  <c r="F6957" i="67"/>
  <c r="F6956" i="67"/>
  <c r="F6955" i="67"/>
  <c r="F6954" i="67"/>
  <c r="F6953" i="67"/>
  <c r="F6952" i="67"/>
  <c r="F6951" i="67"/>
  <c r="F6950" i="67"/>
  <c r="F6949" i="67"/>
  <c r="F6948" i="67"/>
  <c r="F6947" i="67"/>
  <c r="F6946" i="67"/>
  <c r="F6945" i="67"/>
  <c r="F6944" i="67"/>
  <c r="F6943" i="67"/>
  <c r="F6942" i="67"/>
  <c r="F6941" i="67"/>
  <c r="F6940" i="67"/>
  <c r="F6939" i="67"/>
  <c r="F6938" i="67"/>
  <c r="F6937" i="67"/>
  <c r="F6936" i="67"/>
  <c r="F6935" i="67"/>
  <c r="F6934" i="67"/>
  <c r="F6933" i="67"/>
  <c r="F6932" i="67"/>
  <c r="F6931" i="67"/>
  <c r="F6930" i="67"/>
  <c r="F6929" i="67"/>
  <c r="F6928" i="67"/>
  <c r="F6927" i="67"/>
  <c r="F6926" i="67"/>
  <c r="F6925" i="67"/>
  <c r="F6924" i="67"/>
  <c r="F6923" i="67"/>
  <c r="F6922" i="67"/>
  <c r="F6921" i="67"/>
  <c r="F6920" i="67"/>
  <c r="F6919" i="67"/>
  <c r="F6918" i="67"/>
  <c r="F6917" i="67"/>
  <c r="F6916" i="67"/>
  <c r="F6915" i="67"/>
  <c r="F6914" i="67"/>
  <c r="F6913" i="67"/>
  <c r="F6912" i="67"/>
  <c r="F6911" i="67"/>
  <c r="F6910" i="67"/>
  <c r="F6909" i="67"/>
  <c r="F6908" i="67"/>
  <c r="F6907" i="67"/>
  <c r="F6906" i="67"/>
  <c r="F6905" i="67"/>
  <c r="F6904" i="67"/>
  <c r="F6903" i="67"/>
  <c r="F6902" i="67"/>
  <c r="F6901" i="67"/>
  <c r="F6900" i="67"/>
  <c r="F6899" i="67"/>
  <c r="F6898" i="67"/>
  <c r="F6897" i="67"/>
  <c r="F6896" i="67"/>
  <c r="F6895" i="67"/>
  <c r="F6894" i="67"/>
  <c r="F6893" i="67"/>
  <c r="F6892" i="67"/>
  <c r="F6891" i="67"/>
  <c r="F6890" i="67"/>
  <c r="F6889" i="67"/>
  <c r="F6888" i="67"/>
  <c r="F6887" i="67"/>
  <c r="F6886" i="67"/>
  <c r="F6885" i="67"/>
  <c r="F6884" i="67"/>
  <c r="F6883" i="67"/>
  <c r="F6882" i="67"/>
  <c r="F6881" i="67"/>
  <c r="F6880" i="67"/>
  <c r="F6879" i="67"/>
  <c r="F6878" i="67"/>
  <c r="F6877" i="67"/>
  <c r="F6876" i="67"/>
  <c r="F6875" i="67"/>
  <c r="F6874" i="67"/>
  <c r="F6873" i="67"/>
  <c r="F6872" i="67"/>
  <c r="F6871" i="67"/>
  <c r="F6870" i="67"/>
  <c r="F6869" i="67"/>
  <c r="F6868" i="67"/>
  <c r="F6867" i="67"/>
  <c r="F6866" i="67"/>
  <c r="F6865" i="67"/>
  <c r="F6864" i="67"/>
  <c r="F6863" i="67"/>
  <c r="F6862" i="67"/>
  <c r="F6861" i="67"/>
  <c r="F6860" i="67"/>
  <c r="F6859" i="67"/>
  <c r="F6858" i="67"/>
  <c r="F6857" i="67"/>
  <c r="F6856" i="67"/>
  <c r="F6855" i="67"/>
  <c r="F6854" i="67"/>
  <c r="F6853" i="67"/>
  <c r="F6852" i="67"/>
  <c r="F6851" i="67"/>
  <c r="F6850" i="67"/>
  <c r="F6849" i="67"/>
  <c r="F6848" i="67"/>
  <c r="F6847" i="67"/>
  <c r="F6846" i="67"/>
  <c r="F6845" i="67"/>
  <c r="F6844" i="67"/>
  <c r="F6843" i="67"/>
  <c r="F6842" i="67"/>
  <c r="F6841" i="67"/>
  <c r="F6840" i="67"/>
  <c r="F6839" i="67"/>
  <c r="F6838" i="67"/>
  <c r="F6837" i="67"/>
  <c r="F6836" i="67"/>
  <c r="F6835" i="67"/>
  <c r="F6834" i="67"/>
  <c r="F6833" i="67"/>
  <c r="F6832" i="67"/>
  <c r="F6831" i="67"/>
  <c r="F6830" i="67"/>
  <c r="F6829" i="67"/>
  <c r="F6828" i="67"/>
  <c r="F6827" i="67"/>
  <c r="F6826" i="67"/>
  <c r="F6825" i="67"/>
  <c r="F6824" i="67"/>
  <c r="F6823" i="67"/>
  <c r="F6822" i="67"/>
  <c r="F6821" i="67"/>
  <c r="F6820" i="67"/>
  <c r="F6819" i="67"/>
  <c r="F6818" i="67"/>
  <c r="F6817" i="67"/>
  <c r="F6816" i="67"/>
  <c r="F6815" i="67"/>
  <c r="F6814" i="67"/>
  <c r="F6813" i="67"/>
  <c r="F6812" i="67"/>
  <c r="F6811" i="67"/>
  <c r="F6810" i="67"/>
  <c r="F6809" i="67"/>
  <c r="F6808" i="67"/>
  <c r="F6807" i="67"/>
  <c r="F6806" i="67"/>
  <c r="F6805" i="67"/>
  <c r="F6804" i="67"/>
  <c r="F6803" i="67"/>
  <c r="F6802" i="67"/>
  <c r="F6801" i="67"/>
  <c r="F6800" i="67"/>
  <c r="F6799" i="67"/>
  <c r="F6798" i="67"/>
  <c r="F6797" i="67"/>
  <c r="F6796" i="67"/>
  <c r="F6795" i="67"/>
  <c r="F6794" i="67"/>
  <c r="F6793" i="67"/>
  <c r="F6792" i="67"/>
  <c r="F6791" i="67"/>
  <c r="F6790" i="67"/>
  <c r="F6789" i="67"/>
  <c r="F6788" i="67"/>
  <c r="F6787" i="67"/>
  <c r="F6786" i="67"/>
  <c r="F6785" i="67"/>
  <c r="F6784" i="67"/>
  <c r="F6783" i="67"/>
  <c r="F6782" i="67"/>
  <c r="F6781" i="67"/>
  <c r="F6780" i="67"/>
  <c r="F6779" i="67"/>
  <c r="F6778" i="67"/>
  <c r="F6777" i="67"/>
  <c r="F6776" i="67"/>
  <c r="F6775" i="67"/>
  <c r="F6774" i="67"/>
  <c r="F6773" i="67"/>
  <c r="F6772" i="67"/>
  <c r="F6771" i="67"/>
  <c r="F6770" i="67"/>
  <c r="F6769" i="67"/>
  <c r="F6768" i="67"/>
  <c r="F6767" i="67"/>
  <c r="F6766" i="67"/>
  <c r="F6765" i="67"/>
  <c r="F6764" i="67"/>
  <c r="F6763" i="67"/>
  <c r="F6762" i="67"/>
  <c r="F6761" i="67"/>
  <c r="F6760" i="67"/>
  <c r="F6759" i="67"/>
  <c r="F6758" i="67"/>
  <c r="F6757" i="67"/>
  <c r="F6756" i="67"/>
  <c r="F6755" i="67"/>
  <c r="F6754" i="67"/>
  <c r="F6753" i="67"/>
  <c r="F6752" i="67"/>
  <c r="F6751" i="67"/>
  <c r="F6750" i="67"/>
  <c r="F6749" i="67"/>
  <c r="F6748" i="67"/>
  <c r="F6747" i="67"/>
  <c r="F6746" i="67"/>
  <c r="F6745" i="67"/>
  <c r="F6744" i="67"/>
  <c r="F6743" i="67"/>
  <c r="F6742" i="67"/>
  <c r="F6741" i="67"/>
  <c r="F6740" i="67"/>
  <c r="F6739" i="67"/>
  <c r="F6738" i="67"/>
  <c r="F6737" i="67"/>
  <c r="F6736" i="67"/>
  <c r="F6735" i="67"/>
  <c r="F6734" i="67"/>
  <c r="F6733" i="67"/>
  <c r="F6732" i="67"/>
  <c r="F6731" i="67"/>
  <c r="F6730" i="67"/>
  <c r="F6729" i="67"/>
  <c r="F6728" i="67"/>
  <c r="F6727" i="67"/>
  <c r="F6726" i="67"/>
  <c r="F6725" i="67"/>
  <c r="F6724" i="67"/>
  <c r="F6723" i="67"/>
  <c r="F6722" i="67"/>
  <c r="F6721" i="67"/>
  <c r="F6720" i="67"/>
  <c r="F6719" i="67"/>
  <c r="F6718" i="67"/>
  <c r="F6717" i="67"/>
  <c r="F6716" i="67"/>
  <c r="F6715" i="67"/>
  <c r="F6714" i="67"/>
  <c r="F6713" i="67"/>
  <c r="F6712" i="67"/>
  <c r="F6711" i="67"/>
  <c r="F6710" i="67"/>
  <c r="F6709" i="67"/>
  <c r="F6708" i="67"/>
  <c r="F6707" i="67"/>
  <c r="F6706" i="67"/>
  <c r="F6705" i="67"/>
  <c r="F6704" i="67"/>
  <c r="F6703" i="67"/>
  <c r="F6702" i="67"/>
  <c r="F6701" i="67"/>
  <c r="F6700" i="67"/>
  <c r="F6699" i="67"/>
  <c r="F6698" i="67"/>
  <c r="F6697" i="67"/>
  <c r="F6696" i="67"/>
  <c r="F6695" i="67"/>
  <c r="F6694" i="67"/>
  <c r="F6693" i="67"/>
  <c r="F6692" i="67"/>
  <c r="F6691" i="67"/>
  <c r="F6690" i="67"/>
  <c r="F6689" i="67"/>
  <c r="F6688" i="67"/>
  <c r="F6687" i="67"/>
  <c r="F6686" i="67"/>
  <c r="F6685" i="67"/>
  <c r="F6684" i="67"/>
  <c r="F6683" i="67"/>
  <c r="F6682" i="67"/>
  <c r="F6681" i="67"/>
  <c r="F6680" i="67"/>
  <c r="F6679" i="67"/>
  <c r="F6678" i="67"/>
  <c r="F6677" i="67"/>
  <c r="F6676" i="67"/>
  <c r="F6675" i="67"/>
  <c r="F6674" i="67"/>
  <c r="F6673" i="67"/>
  <c r="F6672" i="67"/>
  <c r="F6671" i="67"/>
  <c r="F6670" i="67"/>
  <c r="F6669" i="67"/>
  <c r="F6668" i="67"/>
  <c r="F6667" i="67"/>
  <c r="F6666" i="67"/>
  <c r="F6665" i="67"/>
  <c r="F6664" i="67"/>
  <c r="F6663" i="67"/>
  <c r="F6662" i="67"/>
  <c r="F6661" i="67"/>
  <c r="F6660" i="67"/>
  <c r="F6659" i="67"/>
  <c r="F6658" i="67"/>
  <c r="F6657" i="67"/>
  <c r="F6656" i="67"/>
  <c r="F6655" i="67"/>
  <c r="F6654" i="67"/>
  <c r="F6653" i="67"/>
  <c r="F6652" i="67"/>
  <c r="F6651" i="67"/>
  <c r="F6650" i="67"/>
  <c r="F6649" i="67"/>
  <c r="F6648" i="67"/>
  <c r="F6647" i="67"/>
  <c r="F6646" i="67"/>
  <c r="F6645" i="67"/>
  <c r="F6644" i="67"/>
  <c r="F6643" i="67"/>
  <c r="F6642" i="67"/>
  <c r="F6641" i="67"/>
  <c r="F6640" i="67"/>
  <c r="F6639" i="67"/>
  <c r="F6638" i="67"/>
  <c r="F6637" i="67"/>
  <c r="F6636" i="67"/>
  <c r="F6635" i="67"/>
  <c r="F6634" i="67"/>
  <c r="F6633" i="67"/>
  <c r="F6632" i="67"/>
  <c r="F6631" i="67"/>
  <c r="F6630" i="67"/>
  <c r="F6629" i="67"/>
  <c r="F6628" i="67"/>
  <c r="F6627" i="67"/>
  <c r="F6626" i="67"/>
  <c r="F6625" i="67"/>
  <c r="F6624" i="67"/>
  <c r="F6623" i="67"/>
  <c r="F6622" i="67"/>
  <c r="F6621" i="67"/>
  <c r="F6620" i="67"/>
  <c r="F6619" i="67"/>
  <c r="F6618" i="67"/>
  <c r="F6617" i="67"/>
  <c r="F6616" i="67"/>
  <c r="F6615" i="67"/>
  <c r="F6614" i="67"/>
  <c r="F6613" i="67"/>
  <c r="F6612" i="67"/>
  <c r="F6611" i="67"/>
  <c r="F6610" i="67"/>
  <c r="F6609" i="67"/>
  <c r="F6608" i="67"/>
  <c r="F6607" i="67"/>
  <c r="F6606" i="67"/>
  <c r="F6605" i="67"/>
  <c r="F6604" i="67"/>
  <c r="F6603" i="67"/>
  <c r="F6602" i="67"/>
  <c r="F6601" i="67"/>
  <c r="F6600" i="67"/>
  <c r="F6599" i="67"/>
  <c r="F6598" i="67"/>
  <c r="F6597" i="67"/>
  <c r="F6596" i="67"/>
  <c r="F6595" i="67"/>
  <c r="F6594" i="67"/>
  <c r="F6593" i="67"/>
  <c r="F6592" i="67"/>
  <c r="F6591" i="67"/>
  <c r="F6590" i="67"/>
  <c r="F6589" i="67"/>
  <c r="F6588" i="67"/>
  <c r="F6587" i="67"/>
  <c r="F6586" i="67"/>
  <c r="F6585" i="67"/>
  <c r="F6584" i="67"/>
  <c r="F6583" i="67"/>
  <c r="F6582" i="67"/>
  <c r="F6581" i="67"/>
  <c r="F6580" i="67"/>
  <c r="F6579" i="67"/>
  <c r="F6578" i="67"/>
  <c r="F6577" i="67"/>
  <c r="N79" i="67" s="1"/>
  <c r="F6576" i="67"/>
  <c r="F6575" i="67"/>
  <c r="F6574" i="67"/>
  <c r="F6573" i="67"/>
  <c r="N75" i="67" s="1"/>
  <c r="F6572" i="67"/>
  <c r="F6571" i="67"/>
  <c r="N73" i="67" s="1"/>
  <c r="F6570" i="67"/>
  <c r="F6569" i="67"/>
  <c r="N71" i="67" s="1"/>
  <c r="F6568" i="67"/>
  <c r="F6567" i="67"/>
  <c r="F6566" i="67"/>
  <c r="F6565" i="67"/>
  <c r="F6564" i="67"/>
  <c r="F6563" i="67"/>
  <c r="N65" i="67" s="1"/>
  <c r="F6562" i="67"/>
  <c r="F6561" i="67"/>
  <c r="N63" i="67" s="1"/>
  <c r="F6560" i="67"/>
  <c r="F6559" i="67"/>
  <c r="F6558" i="67"/>
  <c r="F6557" i="67"/>
  <c r="N59" i="67" s="1"/>
  <c r="F6556" i="67"/>
  <c r="F6555" i="67"/>
  <c r="N57" i="67" s="1"/>
  <c r="F6554" i="67"/>
  <c r="F6553" i="67"/>
  <c r="F6552" i="67"/>
  <c r="F6551" i="67"/>
  <c r="F6550" i="67"/>
  <c r="F6549" i="67"/>
  <c r="F6548" i="67"/>
  <c r="F6547" i="67"/>
  <c r="F6546" i="67"/>
  <c r="F6545" i="67"/>
  <c r="F6544" i="67"/>
  <c r="F6543" i="67"/>
  <c r="F6542" i="67"/>
  <c r="F6541" i="67"/>
  <c r="F6540" i="67"/>
  <c r="F6539" i="67"/>
  <c r="F6538" i="67"/>
  <c r="F6537" i="67"/>
  <c r="F6536" i="67"/>
  <c r="F6535" i="67"/>
  <c r="F6534" i="67"/>
  <c r="F6533" i="67"/>
  <c r="F6532" i="67"/>
  <c r="F6531" i="67"/>
  <c r="F6530" i="67"/>
  <c r="F6529" i="67"/>
  <c r="F6528" i="67"/>
  <c r="F6527" i="67"/>
  <c r="F6526" i="67"/>
  <c r="F6525" i="67"/>
  <c r="F6524" i="67"/>
  <c r="F6523" i="67"/>
  <c r="F6522" i="67"/>
  <c r="F6521" i="67"/>
  <c r="F6520" i="67"/>
  <c r="F6519" i="67"/>
  <c r="F6518" i="67"/>
  <c r="F6517" i="67"/>
  <c r="F6516" i="67"/>
  <c r="F6515" i="67"/>
  <c r="F6514" i="67"/>
  <c r="F6513" i="67"/>
  <c r="F6512" i="67"/>
  <c r="F6511" i="67"/>
  <c r="F6510" i="67"/>
  <c r="F6509" i="67"/>
  <c r="F6508" i="67"/>
  <c r="F6507" i="67"/>
  <c r="F6506" i="67"/>
  <c r="F6505" i="67"/>
  <c r="F6504" i="67"/>
  <c r="F6503" i="67"/>
  <c r="F6502" i="67"/>
  <c r="F6501" i="67"/>
  <c r="F6500" i="67"/>
  <c r="F6499" i="67"/>
  <c r="F6498" i="67"/>
  <c r="F6497" i="67"/>
  <c r="F6496" i="67"/>
  <c r="F6495" i="67"/>
  <c r="F6494" i="67"/>
  <c r="F6493" i="67"/>
  <c r="F6492" i="67"/>
  <c r="F6491" i="67"/>
  <c r="F6490" i="67"/>
  <c r="F6489" i="67"/>
  <c r="F6488" i="67"/>
  <c r="F6487" i="67"/>
  <c r="F6486" i="67"/>
  <c r="F6485" i="67"/>
  <c r="F6484" i="67"/>
  <c r="F6483" i="67"/>
  <c r="F6482" i="67"/>
  <c r="F6481" i="67"/>
  <c r="F6480" i="67"/>
  <c r="F6479" i="67"/>
  <c r="F6478" i="67"/>
  <c r="F6477" i="67"/>
  <c r="F6476" i="67"/>
  <c r="F6475" i="67"/>
  <c r="F6474" i="67"/>
  <c r="F6473" i="67"/>
  <c r="F6472" i="67"/>
  <c r="F6471" i="67"/>
  <c r="F6470" i="67"/>
  <c r="F6469" i="67"/>
  <c r="F6468" i="67"/>
  <c r="F6467" i="67"/>
  <c r="F6466" i="67"/>
  <c r="F6465" i="67"/>
  <c r="F6464" i="67"/>
  <c r="F6463" i="67"/>
  <c r="F6462" i="67"/>
  <c r="F6461" i="67"/>
  <c r="F6460" i="67"/>
  <c r="F6459" i="67"/>
  <c r="F6458" i="67"/>
  <c r="F6457" i="67"/>
  <c r="F6456" i="67"/>
  <c r="F6455" i="67"/>
  <c r="F6454" i="67"/>
  <c r="F6453" i="67"/>
  <c r="F6452" i="67"/>
  <c r="F6451" i="67"/>
  <c r="F6450" i="67"/>
  <c r="F6449" i="67"/>
  <c r="F6448" i="67"/>
  <c r="F6447" i="67"/>
  <c r="F6446" i="67"/>
  <c r="F6445" i="67"/>
  <c r="F6444" i="67"/>
  <c r="F6443" i="67"/>
  <c r="F6442" i="67"/>
  <c r="F6441" i="67"/>
  <c r="F6440" i="67"/>
  <c r="F6439" i="67"/>
  <c r="F6438" i="67"/>
  <c r="F6437" i="67"/>
  <c r="F6436" i="67"/>
  <c r="F6435" i="67"/>
  <c r="F6434" i="67"/>
  <c r="F6433" i="67"/>
  <c r="F6432" i="67"/>
  <c r="F6431" i="67"/>
  <c r="F6430" i="67"/>
  <c r="F6429" i="67"/>
  <c r="F6428" i="67"/>
  <c r="F6427" i="67"/>
  <c r="F6426" i="67"/>
  <c r="F6425" i="67"/>
  <c r="F6424" i="67"/>
  <c r="F6423" i="67"/>
  <c r="F6422" i="67"/>
  <c r="F6421" i="67"/>
  <c r="F6420" i="67"/>
  <c r="F6419" i="67"/>
  <c r="F6418" i="67"/>
  <c r="F6417" i="67"/>
  <c r="F6416" i="67"/>
  <c r="F6415" i="67"/>
  <c r="F6414" i="67"/>
  <c r="F6413" i="67"/>
  <c r="F6412" i="67"/>
  <c r="F6411" i="67"/>
  <c r="F6410" i="67"/>
  <c r="F6409" i="67"/>
  <c r="F6408" i="67"/>
  <c r="F6407" i="67"/>
  <c r="F6406" i="67"/>
  <c r="F6405" i="67"/>
  <c r="F6404" i="67"/>
  <c r="F6403" i="67"/>
  <c r="F6402" i="67"/>
  <c r="F6401" i="67"/>
  <c r="F6400" i="67"/>
  <c r="F6399" i="67"/>
  <c r="F6398" i="67"/>
  <c r="F6397" i="67"/>
  <c r="F6396" i="67"/>
  <c r="F6395" i="67"/>
  <c r="F6394" i="67"/>
  <c r="F6393" i="67"/>
  <c r="F6392" i="67"/>
  <c r="F6391" i="67"/>
  <c r="F6390" i="67"/>
  <c r="F6389" i="67"/>
  <c r="F6388" i="67"/>
  <c r="F6387" i="67"/>
  <c r="F6386" i="67"/>
  <c r="F6385" i="67"/>
  <c r="F6384" i="67"/>
  <c r="F6383" i="67"/>
  <c r="F6382" i="67"/>
  <c r="F6381" i="67"/>
  <c r="F6380" i="67"/>
  <c r="F6379" i="67"/>
  <c r="F6378" i="67"/>
  <c r="F6377" i="67"/>
  <c r="F6376" i="67"/>
  <c r="F6375" i="67"/>
  <c r="F6374" i="67"/>
  <c r="F6373" i="67"/>
  <c r="F6372" i="67"/>
  <c r="F6371" i="67"/>
  <c r="F6370" i="67"/>
  <c r="F6369" i="67"/>
  <c r="F6368" i="67"/>
  <c r="F6367" i="67"/>
  <c r="F6366" i="67"/>
  <c r="F6365" i="67"/>
  <c r="F6364" i="67"/>
  <c r="F6363" i="67"/>
  <c r="F6362" i="67"/>
  <c r="F6361" i="67"/>
  <c r="F6360" i="67"/>
  <c r="F6359" i="67"/>
  <c r="F6358" i="67"/>
  <c r="F6357" i="67"/>
  <c r="F6356" i="67"/>
  <c r="F6355" i="67"/>
  <c r="F6354" i="67"/>
  <c r="F6353" i="67"/>
  <c r="F6352" i="67"/>
  <c r="F6351" i="67"/>
  <c r="F6350" i="67"/>
  <c r="F6349" i="67"/>
  <c r="F6348" i="67"/>
  <c r="F6347" i="67"/>
  <c r="F6346" i="67"/>
  <c r="F6345" i="67"/>
  <c r="F6344" i="67"/>
  <c r="F6343" i="67"/>
  <c r="F6342" i="67"/>
  <c r="F6341" i="67"/>
  <c r="F6340" i="67"/>
  <c r="F6339" i="67"/>
  <c r="F6338" i="67"/>
  <c r="F6337" i="67"/>
  <c r="F6336" i="67"/>
  <c r="F6335" i="67"/>
  <c r="F6334" i="67"/>
  <c r="F6333" i="67"/>
  <c r="F6332" i="67"/>
  <c r="F6331" i="67"/>
  <c r="F6330" i="67"/>
  <c r="F6329" i="67"/>
  <c r="F6328" i="67"/>
  <c r="F6327" i="67"/>
  <c r="F6326" i="67"/>
  <c r="F6325" i="67"/>
  <c r="F6324" i="67"/>
  <c r="F6323" i="67"/>
  <c r="F6322" i="67"/>
  <c r="F6321" i="67"/>
  <c r="F6320" i="67"/>
  <c r="F6319" i="67"/>
  <c r="F6318" i="67"/>
  <c r="F6317" i="67"/>
  <c r="F6316" i="67"/>
  <c r="F6315" i="67"/>
  <c r="F6314" i="67"/>
  <c r="F6313" i="67"/>
  <c r="F6312" i="67"/>
  <c r="F6311" i="67"/>
  <c r="F6310" i="67"/>
  <c r="F6309" i="67"/>
  <c r="F6308" i="67"/>
  <c r="F6307" i="67"/>
  <c r="F6306" i="67"/>
  <c r="F6305" i="67"/>
  <c r="F6304" i="67"/>
  <c r="F6303" i="67"/>
  <c r="F6302" i="67"/>
  <c r="F6301" i="67"/>
  <c r="F6300" i="67"/>
  <c r="F6299" i="67"/>
  <c r="F6298" i="67"/>
  <c r="F6297" i="67"/>
  <c r="F6296" i="67"/>
  <c r="F6295" i="67"/>
  <c r="F6294" i="67"/>
  <c r="F6293" i="67"/>
  <c r="F6292" i="67"/>
  <c r="F6291" i="67"/>
  <c r="F6290" i="67"/>
  <c r="F6289" i="67"/>
  <c r="F6288" i="67"/>
  <c r="F6287" i="67"/>
  <c r="F6286" i="67"/>
  <c r="F6285" i="67"/>
  <c r="F6284" i="67"/>
  <c r="F6283" i="67"/>
  <c r="F6282" i="67"/>
  <c r="F6281" i="67"/>
  <c r="F6280" i="67"/>
  <c r="F6279" i="67"/>
  <c r="F6278" i="67"/>
  <c r="F6277" i="67"/>
  <c r="F6276" i="67"/>
  <c r="F6275" i="67"/>
  <c r="F6274" i="67"/>
  <c r="F6273" i="67"/>
  <c r="F6272" i="67"/>
  <c r="F6271" i="67"/>
  <c r="F6270" i="67"/>
  <c r="F6269" i="67"/>
  <c r="F6268" i="67"/>
  <c r="F6267" i="67"/>
  <c r="F6266" i="67"/>
  <c r="F6265" i="67"/>
  <c r="F6264" i="67"/>
  <c r="F6263" i="67"/>
  <c r="F6262" i="67"/>
  <c r="F6261" i="67"/>
  <c r="F6260" i="67"/>
  <c r="F6259" i="67"/>
  <c r="F6258" i="67"/>
  <c r="F6257" i="67"/>
  <c r="F6256" i="67"/>
  <c r="F6255" i="67"/>
  <c r="F6254" i="67"/>
  <c r="F6253" i="67"/>
  <c r="F6252" i="67"/>
  <c r="F6251" i="67"/>
  <c r="F6250" i="67"/>
  <c r="F6249" i="67"/>
  <c r="F6248" i="67"/>
  <c r="F6247" i="67"/>
  <c r="F6246" i="67"/>
  <c r="F6245" i="67"/>
  <c r="F6244" i="67"/>
  <c r="F6243" i="67"/>
  <c r="F6242" i="67"/>
  <c r="F6241" i="67"/>
  <c r="F6240" i="67"/>
  <c r="F6239" i="67"/>
  <c r="F6238" i="67"/>
  <c r="F6237" i="67"/>
  <c r="F6236" i="67"/>
  <c r="F6235" i="67"/>
  <c r="F6234" i="67"/>
  <c r="F6233" i="67"/>
  <c r="F6232" i="67"/>
  <c r="F6231" i="67"/>
  <c r="F6230" i="67"/>
  <c r="F6229" i="67"/>
  <c r="F6228" i="67"/>
  <c r="F6227" i="67"/>
  <c r="F6226" i="67"/>
  <c r="F6225" i="67"/>
  <c r="F6224" i="67"/>
  <c r="F6223" i="67"/>
  <c r="F6222" i="67"/>
  <c r="F6221" i="67"/>
  <c r="F6220" i="67"/>
  <c r="F6219" i="67"/>
  <c r="F6218" i="67"/>
  <c r="F6217" i="67"/>
  <c r="F6216" i="67"/>
  <c r="F6215" i="67"/>
  <c r="F6214" i="67"/>
  <c r="F6213" i="67"/>
  <c r="F6212" i="67"/>
  <c r="F6211" i="67"/>
  <c r="F6210" i="67"/>
  <c r="F6209" i="67"/>
  <c r="F6208" i="67"/>
  <c r="F6207" i="67"/>
  <c r="F6206" i="67"/>
  <c r="F6205" i="67"/>
  <c r="F6204" i="67"/>
  <c r="F6203" i="67"/>
  <c r="F6202" i="67"/>
  <c r="F6201" i="67"/>
  <c r="F6200" i="67"/>
  <c r="F6199" i="67"/>
  <c r="F6198" i="67"/>
  <c r="F6197" i="67"/>
  <c r="F6196" i="67"/>
  <c r="F6195" i="67"/>
  <c r="F6194" i="67"/>
  <c r="F6193" i="67"/>
  <c r="F6192" i="67"/>
  <c r="F6191" i="67"/>
  <c r="F6190" i="67"/>
  <c r="F6189" i="67"/>
  <c r="F6188" i="67"/>
  <c r="F6187" i="67"/>
  <c r="F6186" i="67"/>
  <c r="F6185" i="67"/>
  <c r="F6184" i="67"/>
  <c r="F6183" i="67"/>
  <c r="F6182" i="67"/>
  <c r="F6181" i="67"/>
  <c r="F6180" i="67"/>
  <c r="F6179" i="67"/>
  <c r="F6178" i="67"/>
  <c r="F6177" i="67"/>
  <c r="F6176" i="67"/>
  <c r="F6175" i="67"/>
  <c r="F6174" i="67"/>
  <c r="F6173" i="67"/>
  <c r="F6172" i="67"/>
  <c r="F6171" i="67"/>
  <c r="F6170" i="67"/>
  <c r="F6169" i="67"/>
  <c r="F6168" i="67"/>
  <c r="F6167" i="67"/>
  <c r="F6166" i="67"/>
  <c r="F6165" i="67"/>
  <c r="F6164" i="67"/>
  <c r="F6163" i="67"/>
  <c r="F6162" i="67"/>
  <c r="F6161" i="67"/>
  <c r="F6160" i="67"/>
  <c r="F6159" i="67"/>
  <c r="F6158" i="67"/>
  <c r="F6157" i="67"/>
  <c r="F6156" i="67"/>
  <c r="F6155" i="67"/>
  <c r="F6154" i="67"/>
  <c r="F6153" i="67"/>
  <c r="F6152" i="67"/>
  <c r="F6151" i="67"/>
  <c r="F6150" i="67"/>
  <c r="F6149" i="67"/>
  <c r="F6148" i="67"/>
  <c r="F6147" i="67"/>
  <c r="F6146" i="67"/>
  <c r="F6145" i="67"/>
  <c r="F6144" i="67"/>
  <c r="F6143" i="67"/>
  <c r="F6142" i="67"/>
  <c r="F6141" i="67"/>
  <c r="F6140" i="67"/>
  <c r="F6139" i="67"/>
  <c r="F6138" i="67"/>
  <c r="F6137" i="67"/>
  <c r="F6136" i="67"/>
  <c r="F6135" i="67"/>
  <c r="F6134" i="67"/>
  <c r="F6133" i="67"/>
  <c r="F6132" i="67"/>
  <c r="F6131" i="67"/>
  <c r="F6130" i="67"/>
  <c r="F6129" i="67"/>
  <c r="F6128" i="67"/>
  <c r="F6127" i="67"/>
  <c r="F6126" i="67"/>
  <c r="F6125" i="67"/>
  <c r="F6124" i="67"/>
  <c r="F6123" i="67"/>
  <c r="F6122" i="67"/>
  <c r="F6121" i="67"/>
  <c r="F6120" i="67"/>
  <c r="F6119" i="67"/>
  <c r="F6118" i="67"/>
  <c r="F6117" i="67"/>
  <c r="F6116" i="67"/>
  <c r="F6115" i="67"/>
  <c r="F6114" i="67"/>
  <c r="F6113" i="67"/>
  <c r="F6112" i="67"/>
  <c r="F6111" i="67"/>
  <c r="F6110" i="67"/>
  <c r="F6109" i="67"/>
  <c r="F6108" i="67"/>
  <c r="F6107" i="67"/>
  <c r="F6106" i="67"/>
  <c r="F6105" i="67"/>
  <c r="F6104" i="67"/>
  <c r="F6103" i="67"/>
  <c r="F6102" i="67"/>
  <c r="F6101" i="67"/>
  <c r="F6100" i="67"/>
  <c r="F6099" i="67"/>
  <c r="F6098" i="67"/>
  <c r="F6097" i="67"/>
  <c r="F6096" i="67"/>
  <c r="F6095" i="67"/>
  <c r="F6094" i="67"/>
  <c r="F6093" i="67"/>
  <c r="F6092" i="67"/>
  <c r="F6091" i="67"/>
  <c r="F6090" i="67"/>
  <c r="F6089" i="67"/>
  <c r="F6088" i="67"/>
  <c r="F6087" i="67"/>
  <c r="F6086" i="67"/>
  <c r="F6085" i="67"/>
  <c r="F6084" i="67"/>
  <c r="F6083" i="67"/>
  <c r="F6082" i="67"/>
  <c r="F6081" i="67"/>
  <c r="F6080" i="67"/>
  <c r="F6079" i="67"/>
  <c r="F6078" i="67"/>
  <c r="F6077" i="67"/>
  <c r="F6076" i="67"/>
  <c r="F6075" i="67"/>
  <c r="F6074" i="67"/>
  <c r="F6073" i="67"/>
  <c r="F6072" i="67"/>
  <c r="F6071" i="67"/>
  <c r="F6070" i="67"/>
  <c r="F6069" i="67"/>
  <c r="F6068" i="67"/>
  <c r="F6067" i="67"/>
  <c r="F6066" i="67"/>
  <c r="F6065" i="67"/>
  <c r="F6064" i="67"/>
  <c r="F6063" i="67"/>
  <c r="F6062" i="67"/>
  <c r="F6061" i="67"/>
  <c r="F6060" i="67"/>
  <c r="F6059" i="67"/>
  <c r="F6058" i="67"/>
  <c r="F6057" i="67"/>
  <c r="F6056" i="67"/>
  <c r="F6055" i="67"/>
  <c r="F6054" i="67"/>
  <c r="F6053" i="67"/>
  <c r="F6052" i="67"/>
  <c r="F6051" i="67"/>
  <c r="F6050" i="67"/>
  <c r="F6049" i="67"/>
  <c r="F6048" i="67"/>
  <c r="F6047" i="67"/>
  <c r="F6046" i="67"/>
  <c r="F6045" i="67"/>
  <c r="F6044" i="67"/>
  <c r="F6043" i="67"/>
  <c r="F6042" i="67"/>
  <c r="F6041" i="67"/>
  <c r="F6040" i="67"/>
  <c r="F6039" i="67"/>
  <c r="F6038" i="67"/>
  <c r="F6037" i="67"/>
  <c r="F6036" i="67"/>
  <c r="F6035" i="67"/>
  <c r="F6034" i="67"/>
  <c r="F6033" i="67"/>
  <c r="F6032" i="67"/>
  <c r="F6031" i="67"/>
  <c r="F6030" i="67"/>
  <c r="F6029" i="67"/>
  <c r="F6028" i="67"/>
  <c r="F6027" i="67"/>
  <c r="F6026" i="67"/>
  <c r="F6025" i="67"/>
  <c r="F6024" i="67"/>
  <c r="F6023" i="67"/>
  <c r="F6022" i="67"/>
  <c r="F6021" i="67"/>
  <c r="F6020" i="67"/>
  <c r="F6019" i="67"/>
  <c r="F6018" i="67"/>
  <c r="F6017" i="67"/>
  <c r="F6016" i="67"/>
  <c r="F6015" i="67"/>
  <c r="F6014" i="67"/>
  <c r="F6013" i="67"/>
  <c r="F6012" i="67"/>
  <c r="F6011" i="67"/>
  <c r="F6010" i="67"/>
  <c r="F6009" i="67"/>
  <c r="F6008" i="67"/>
  <c r="F6007" i="67"/>
  <c r="F6006" i="67"/>
  <c r="F6005" i="67"/>
  <c r="F6004" i="67"/>
  <c r="F6003" i="67"/>
  <c r="F6002" i="67"/>
  <c r="F6001" i="67"/>
  <c r="F6000" i="67"/>
  <c r="F5999" i="67"/>
  <c r="F5998" i="67"/>
  <c r="F5997" i="67"/>
  <c r="F5996" i="67"/>
  <c r="F5995" i="67"/>
  <c r="F5994" i="67"/>
  <c r="F5993" i="67"/>
  <c r="F5992" i="67"/>
  <c r="F5991" i="67"/>
  <c r="F5990" i="67"/>
  <c r="F5989" i="67"/>
  <c r="F5988" i="67"/>
  <c r="F5987" i="67"/>
  <c r="F5986" i="67"/>
  <c r="F5985" i="67"/>
  <c r="F5984" i="67"/>
  <c r="F5983" i="67"/>
  <c r="F5982" i="67"/>
  <c r="F5981" i="67"/>
  <c r="F5980" i="67"/>
  <c r="F5979" i="67"/>
  <c r="F5978" i="67"/>
  <c r="F5977" i="67"/>
  <c r="F5976" i="67"/>
  <c r="F5975" i="67"/>
  <c r="F5974" i="67"/>
  <c r="F5973" i="67"/>
  <c r="F5972" i="67"/>
  <c r="F5971" i="67"/>
  <c r="F5970" i="67"/>
  <c r="F5969" i="67"/>
  <c r="F5968" i="67"/>
  <c r="F5967" i="67"/>
  <c r="F5966" i="67"/>
  <c r="F5965" i="67"/>
  <c r="F5964" i="67"/>
  <c r="F5963" i="67"/>
  <c r="F5962" i="67"/>
  <c r="F5961" i="67"/>
  <c r="F5960" i="67"/>
  <c r="F5959" i="67"/>
  <c r="F5958" i="67"/>
  <c r="F5957" i="67"/>
  <c r="F5956" i="67"/>
  <c r="F5955" i="67"/>
  <c r="F5954" i="67"/>
  <c r="F5953" i="67"/>
  <c r="F5952" i="67"/>
  <c r="F5951" i="67"/>
  <c r="F5950" i="67"/>
  <c r="F5949" i="67"/>
  <c r="F5948" i="67"/>
  <c r="F5947" i="67"/>
  <c r="F5946" i="67"/>
  <c r="F5945" i="67"/>
  <c r="F5944" i="67"/>
  <c r="F5943" i="67"/>
  <c r="F5942" i="67"/>
  <c r="F5941" i="67"/>
  <c r="F5940" i="67"/>
  <c r="F5939" i="67"/>
  <c r="F5938" i="67"/>
  <c r="F5937" i="67"/>
  <c r="F5936" i="67"/>
  <c r="F5935" i="67"/>
  <c r="F5934" i="67"/>
  <c r="F5933" i="67"/>
  <c r="F5932" i="67"/>
  <c r="F5931" i="67"/>
  <c r="F5930" i="67"/>
  <c r="F5929" i="67"/>
  <c r="F5928" i="67"/>
  <c r="F5927" i="67"/>
  <c r="F5926" i="67"/>
  <c r="F5925" i="67"/>
  <c r="F5924" i="67"/>
  <c r="F5923" i="67"/>
  <c r="F5922" i="67"/>
  <c r="F5921" i="67"/>
  <c r="F5920" i="67"/>
  <c r="F5919" i="67"/>
  <c r="F5918" i="67"/>
  <c r="F5917" i="67"/>
  <c r="F5916" i="67"/>
  <c r="F5915" i="67"/>
  <c r="F5914" i="67"/>
  <c r="F5913" i="67"/>
  <c r="F5912" i="67"/>
  <c r="F5911" i="67"/>
  <c r="F5910" i="67"/>
  <c r="F5909" i="67"/>
  <c r="F5908" i="67"/>
  <c r="F5907" i="67"/>
  <c r="F5906" i="67"/>
  <c r="F5905" i="67"/>
  <c r="F5904" i="67"/>
  <c r="F5903" i="67"/>
  <c r="F5902" i="67"/>
  <c r="F5901" i="67"/>
  <c r="F5900" i="67"/>
  <c r="F5899" i="67"/>
  <c r="F5898" i="67"/>
  <c r="F5897" i="67"/>
  <c r="F5896" i="67"/>
  <c r="F5895" i="67"/>
  <c r="F5894" i="67"/>
  <c r="F5893" i="67"/>
  <c r="F5892" i="67"/>
  <c r="F5891" i="67"/>
  <c r="F5890" i="67"/>
  <c r="F5889" i="67"/>
  <c r="F5888" i="67"/>
  <c r="F5887" i="67"/>
  <c r="F5886" i="67"/>
  <c r="F5885" i="67"/>
  <c r="F5884" i="67"/>
  <c r="F5883" i="67"/>
  <c r="F5882" i="67"/>
  <c r="F5881" i="67"/>
  <c r="F5880" i="67"/>
  <c r="F5879" i="67"/>
  <c r="F5878" i="67"/>
  <c r="F5877" i="67"/>
  <c r="F5876" i="67"/>
  <c r="F5875" i="67"/>
  <c r="F5874" i="67"/>
  <c r="F5873" i="67"/>
  <c r="F5872" i="67"/>
  <c r="F5871" i="67"/>
  <c r="F5870" i="67"/>
  <c r="F5869" i="67"/>
  <c r="F5868" i="67"/>
  <c r="F5867" i="67"/>
  <c r="F5866" i="67"/>
  <c r="F5865" i="67"/>
  <c r="F5864" i="67"/>
  <c r="F5863" i="67"/>
  <c r="F5862" i="67"/>
  <c r="F5861" i="67"/>
  <c r="F5860" i="67"/>
  <c r="F5859" i="67"/>
  <c r="F5858" i="67"/>
  <c r="F5857" i="67"/>
  <c r="F5856" i="67"/>
  <c r="F5855" i="67"/>
  <c r="F5854" i="67"/>
  <c r="F5853" i="67"/>
  <c r="F5852" i="67"/>
  <c r="F5851" i="67"/>
  <c r="N46" i="67" s="1"/>
  <c r="F5850" i="67"/>
  <c r="F5849" i="67"/>
  <c r="F5848" i="67"/>
  <c r="F5847" i="67"/>
  <c r="F5846" i="67"/>
  <c r="F5845" i="67"/>
  <c r="N40" i="67" s="1"/>
  <c r="F5844" i="67"/>
  <c r="F5843" i="67"/>
  <c r="N38" i="67" s="1"/>
  <c r="F5842" i="67"/>
  <c r="F5841" i="67"/>
  <c r="F5840" i="67"/>
  <c r="F5839" i="67"/>
  <c r="F5838" i="67"/>
  <c r="F5837" i="67"/>
  <c r="N32" i="67" s="1"/>
  <c r="F5836" i="67"/>
  <c r="F5835" i="67"/>
  <c r="N30" i="67" s="1"/>
  <c r="F5834" i="67"/>
  <c r="F5833" i="67"/>
  <c r="F5832" i="67"/>
  <c r="F5831" i="67"/>
  <c r="F5830" i="67"/>
  <c r="F5829" i="67"/>
  <c r="F5828" i="67"/>
  <c r="F5827" i="67"/>
  <c r="F5826" i="67"/>
  <c r="F5825" i="67"/>
  <c r="F5824" i="67"/>
  <c r="F5823" i="67"/>
  <c r="F5822" i="67"/>
  <c r="F5821" i="67"/>
  <c r="F5820" i="67"/>
  <c r="F5819" i="67"/>
  <c r="F5818" i="67"/>
  <c r="F5817" i="67"/>
  <c r="F5816" i="67"/>
  <c r="F5815" i="67"/>
  <c r="F5814" i="67"/>
  <c r="F5813" i="67"/>
  <c r="F5812" i="67"/>
  <c r="F5811" i="67"/>
  <c r="F5810" i="67"/>
  <c r="F5809" i="67"/>
  <c r="F5808" i="67"/>
  <c r="F5807" i="67"/>
  <c r="F5806" i="67"/>
  <c r="F5805" i="67"/>
  <c r="F5804" i="67"/>
  <c r="F5803" i="67"/>
  <c r="F5802" i="67"/>
  <c r="F5801" i="67"/>
  <c r="F5800" i="67"/>
  <c r="F5799" i="67"/>
  <c r="F5798" i="67"/>
  <c r="F5797" i="67"/>
  <c r="F5796" i="67"/>
  <c r="F5795" i="67"/>
  <c r="F5794" i="67"/>
  <c r="F5793" i="67"/>
  <c r="F5792" i="67"/>
  <c r="F5791" i="67"/>
  <c r="F5790" i="67"/>
  <c r="F5789" i="67"/>
  <c r="F5788" i="67"/>
  <c r="F5787" i="67"/>
  <c r="F5786" i="67"/>
  <c r="F5785" i="67"/>
  <c r="F5784" i="67"/>
  <c r="F5783" i="67"/>
  <c r="F5782" i="67"/>
  <c r="F5781" i="67"/>
  <c r="F5780" i="67"/>
  <c r="F5779" i="67"/>
  <c r="F5778" i="67"/>
  <c r="F5777" i="67"/>
  <c r="F5776" i="67"/>
  <c r="F5775" i="67"/>
  <c r="F5774" i="67"/>
  <c r="F5773" i="67"/>
  <c r="F5772" i="67"/>
  <c r="F5771" i="67"/>
  <c r="F5770" i="67"/>
  <c r="F5769" i="67"/>
  <c r="F5768" i="67"/>
  <c r="F5767" i="67"/>
  <c r="F5766" i="67"/>
  <c r="F5765" i="67"/>
  <c r="F5764" i="67"/>
  <c r="F5763" i="67"/>
  <c r="F5762" i="67"/>
  <c r="F5761" i="67"/>
  <c r="F5760" i="67"/>
  <c r="F5759" i="67"/>
  <c r="F5758" i="67"/>
  <c r="F5757" i="67"/>
  <c r="F5756" i="67"/>
  <c r="F5755" i="67"/>
  <c r="F5754" i="67"/>
  <c r="F5753" i="67"/>
  <c r="F5752" i="67"/>
  <c r="F5751" i="67"/>
  <c r="F5750" i="67"/>
  <c r="F5749" i="67"/>
  <c r="F5748" i="67"/>
  <c r="F5747" i="67"/>
  <c r="F5746" i="67"/>
  <c r="F5745" i="67"/>
  <c r="F5744" i="67"/>
  <c r="F5743" i="67"/>
  <c r="F5742" i="67"/>
  <c r="F5741" i="67"/>
  <c r="F5740" i="67"/>
  <c r="F5739" i="67"/>
  <c r="F5738" i="67"/>
  <c r="F5737" i="67"/>
  <c r="F5736" i="67"/>
  <c r="F5735" i="67"/>
  <c r="F5734" i="67"/>
  <c r="F5733" i="67"/>
  <c r="F5732" i="67"/>
  <c r="F5731" i="67"/>
  <c r="F5730" i="67"/>
  <c r="F5729" i="67"/>
  <c r="F5728" i="67"/>
  <c r="F5727" i="67"/>
  <c r="F5726" i="67"/>
  <c r="F5725" i="67"/>
  <c r="F5724" i="67"/>
  <c r="F5723" i="67"/>
  <c r="F5722" i="67"/>
  <c r="F5721" i="67"/>
  <c r="F5720" i="67"/>
  <c r="F5719" i="67"/>
  <c r="F5718" i="67"/>
  <c r="F5717" i="67"/>
  <c r="F5716" i="67"/>
  <c r="F5715" i="67"/>
  <c r="F5714" i="67"/>
  <c r="F5713" i="67"/>
  <c r="F5712" i="67"/>
  <c r="F5711" i="67"/>
  <c r="F5710" i="67"/>
  <c r="F5709" i="67"/>
  <c r="F5708" i="67"/>
  <c r="F5707" i="67"/>
  <c r="F5706" i="67"/>
  <c r="F5705" i="67"/>
  <c r="F5704" i="67"/>
  <c r="F5703" i="67"/>
  <c r="F5702" i="67"/>
  <c r="F5701" i="67"/>
  <c r="F5700" i="67"/>
  <c r="F5699" i="67"/>
  <c r="F5698" i="67"/>
  <c r="F5697" i="67"/>
  <c r="F5696" i="67"/>
  <c r="F5695" i="67"/>
  <c r="F5694" i="67"/>
  <c r="F5693" i="67"/>
  <c r="F5692" i="67"/>
  <c r="F5691" i="67"/>
  <c r="F5690" i="67"/>
  <c r="F5689" i="67"/>
  <c r="F5688" i="67"/>
  <c r="F5687" i="67"/>
  <c r="F5686" i="67"/>
  <c r="F5685" i="67"/>
  <c r="F5684" i="67"/>
  <c r="F5683" i="67"/>
  <c r="F5682" i="67"/>
  <c r="F5681" i="67"/>
  <c r="F5680" i="67"/>
  <c r="F5679" i="67"/>
  <c r="F5678" i="67"/>
  <c r="F5677" i="67"/>
  <c r="F5676" i="67"/>
  <c r="F5675" i="67"/>
  <c r="F5674" i="67"/>
  <c r="F5673" i="67"/>
  <c r="F5672" i="67"/>
  <c r="F5671" i="67"/>
  <c r="F5670" i="67"/>
  <c r="F5669" i="67"/>
  <c r="F5668" i="67"/>
  <c r="F5667" i="67"/>
  <c r="F5666" i="67"/>
  <c r="F5665" i="67"/>
  <c r="F5664" i="67"/>
  <c r="F5663" i="67"/>
  <c r="F5662" i="67"/>
  <c r="F5661" i="67"/>
  <c r="F5660" i="67"/>
  <c r="F5659" i="67"/>
  <c r="F5658" i="67"/>
  <c r="F5657" i="67"/>
  <c r="F5656" i="67"/>
  <c r="F5655" i="67"/>
  <c r="F5654" i="67"/>
  <c r="F5653" i="67"/>
  <c r="F5652" i="67"/>
  <c r="F5651" i="67"/>
  <c r="F5650" i="67"/>
  <c r="F5649" i="67"/>
  <c r="F5648" i="67"/>
  <c r="F5647" i="67"/>
  <c r="F5646" i="67"/>
  <c r="F5645" i="67"/>
  <c r="F5644" i="67"/>
  <c r="F5643" i="67"/>
  <c r="F5642" i="67"/>
  <c r="F5641" i="67"/>
  <c r="F5640" i="67"/>
  <c r="F5639" i="67"/>
  <c r="F5638" i="67"/>
  <c r="F5637" i="67"/>
  <c r="F5636" i="67"/>
  <c r="F5635" i="67"/>
  <c r="F5634" i="67"/>
  <c r="F5633" i="67"/>
  <c r="F5632" i="67"/>
  <c r="F5631" i="67"/>
  <c r="F5630" i="67"/>
  <c r="F5629" i="67"/>
  <c r="F5628" i="67"/>
  <c r="F5627" i="67"/>
  <c r="F5626" i="67"/>
  <c r="F5625" i="67"/>
  <c r="F5624" i="67"/>
  <c r="F5623" i="67"/>
  <c r="F5622" i="67"/>
  <c r="F5621" i="67"/>
  <c r="F5620" i="67"/>
  <c r="F5619" i="67"/>
  <c r="F5618" i="67"/>
  <c r="F5617" i="67"/>
  <c r="F5616" i="67"/>
  <c r="F5615" i="67"/>
  <c r="F5614" i="67"/>
  <c r="F5613" i="67"/>
  <c r="F5612" i="67"/>
  <c r="F5611" i="67"/>
  <c r="F5610" i="67"/>
  <c r="F5609" i="67"/>
  <c r="F5608" i="67"/>
  <c r="F5607" i="67"/>
  <c r="F5606" i="67"/>
  <c r="F5605" i="67"/>
  <c r="F5604" i="67"/>
  <c r="F5603" i="67"/>
  <c r="F5602" i="67"/>
  <c r="F5601" i="67"/>
  <c r="F5600" i="67"/>
  <c r="F5599" i="67"/>
  <c r="F5598" i="67"/>
  <c r="F5597" i="67"/>
  <c r="F5596" i="67"/>
  <c r="F5595" i="67"/>
  <c r="F5594" i="67"/>
  <c r="F5593" i="67"/>
  <c r="F5592" i="67"/>
  <c r="F5591" i="67"/>
  <c r="F5590" i="67"/>
  <c r="F5589" i="67"/>
  <c r="F5588" i="67"/>
  <c r="F5587" i="67"/>
  <c r="F5586" i="67"/>
  <c r="F5585" i="67"/>
  <c r="F5584" i="67"/>
  <c r="F5583" i="67"/>
  <c r="F5582" i="67"/>
  <c r="F5581" i="67"/>
  <c r="F5580" i="67"/>
  <c r="F5579" i="67"/>
  <c r="F5578" i="67"/>
  <c r="F5577" i="67"/>
  <c r="F5576" i="67"/>
  <c r="F5575" i="67"/>
  <c r="F5574" i="67"/>
  <c r="F5573" i="67"/>
  <c r="F5572" i="67"/>
  <c r="F5571" i="67"/>
  <c r="F5570" i="67"/>
  <c r="F5569" i="67"/>
  <c r="F5568" i="67"/>
  <c r="F5567" i="67"/>
  <c r="F5566" i="67"/>
  <c r="F5565" i="67"/>
  <c r="F5564" i="67"/>
  <c r="F5563" i="67"/>
  <c r="F5562" i="67"/>
  <c r="F5561" i="67"/>
  <c r="F5560" i="67"/>
  <c r="F5559" i="67"/>
  <c r="F5558" i="67"/>
  <c r="F5557" i="67"/>
  <c r="F5556" i="67"/>
  <c r="F5555" i="67"/>
  <c r="F5554" i="67"/>
  <c r="F5553" i="67"/>
  <c r="F5552" i="67"/>
  <c r="F5551" i="67"/>
  <c r="F5550" i="67"/>
  <c r="F5549" i="67"/>
  <c r="F5548" i="67"/>
  <c r="F5547" i="67"/>
  <c r="F5546" i="67"/>
  <c r="F5545" i="67"/>
  <c r="F5544" i="67"/>
  <c r="F5543" i="67"/>
  <c r="F5542" i="67"/>
  <c r="F5541" i="67"/>
  <c r="F5540" i="67"/>
  <c r="F5539" i="67"/>
  <c r="F5538" i="67"/>
  <c r="F5537" i="67"/>
  <c r="F5536" i="67"/>
  <c r="F5535" i="67"/>
  <c r="F5534" i="67"/>
  <c r="F5533" i="67"/>
  <c r="F5532" i="67"/>
  <c r="F5531" i="67"/>
  <c r="F5530" i="67"/>
  <c r="F5529" i="67"/>
  <c r="F5528" i="67"/>
  <c r="F5527" i="67"/>
  <c r="F5526" i="67"/>
  <c r="F5525" i="67"/>
  <c r="F5524" i="67"/>
  <c r="F5523" i="67"/>
  <c r="F5522" i="67"/>
  <c r="F5521" i="67"/>
  <c r="F5520" i="67"/>
  <c r="F5519" i="67"/>
  <c r="F5518" i="67"/>
  <c r="F5517" i="67"/>
  <c r="F5516" i="67"/>
  <c r="F5515" i="67"/>
  <c r="F5514" i="67"/>
  <c r="F5513" i="67"/>
  <c r="F5512" i="67"/>
  <c r="F5511" i="67"/>
  <c r="F5510" i="67"/>
  <c r="F5509" i="67"/>
  <c r="F5508" i="67"/>
  <c r="F5507" i="67"/>
  <c r="F5506" i="67"/>
  <c r="F5505" i="67"/>
  <c r="F5504" i="67"/>
  <c r="F5503" i="67"/>
  <c r="F5502" i="67"/>
  <c r="F5501" i="67"/>
  <c r="F5500" i="67"/>
  <c r="F5499" i="67"/>
  <c r="F5498" i="67"/>
  <c r="F5497" i="67"/>
  <c r="F5496" i="67"/>
  <c r="F5495" i="67"/>
  <c r="F5494" i="67"/>
  <c r="F5493" i="67"/>
  <c r="F5492" i="67"/>
  <c r="F5491" i="67"/>
  <c r="F5490" i="67"/>
  <c r="F5489" i="67"/>
  <c r="F5488" i="67"/>
  <c r="F5487" i="67"/>
  <c r="F5486" i="67"/>
  <c r="F5485" i="67"/>
  <c r="F5484" i="67"/>
  <c r="F5483" i="67"/>
  <c r="F5482" i="67"/>
  <c r="F5481" i="67"/>
  <c r="F5480" i="67"/>
  <c r="F5479" i="67"/>
  <c r="F5478" i="67"/>
  <c r="F5477" i="67"/>
  <c r="F5476" i="67"/>
  <c r="F5475" i="67"/>
  <c r="F5474" i="67"/>
  <c r="F5473" i="67"/>
  <c r="F5472" i="67"/>
  <c r="F5471" i="67"/>
  <c r="F5470" i="67"/>
  <c r="F5469" i="67"/>
  <c r="F5468" i="67"/>
  <c r="F5467" i="67"/>
  <c r="F5466" i="67"/>
  <c r="F5465" i="67"/>
  <c r="F5464" i="67"/>
  <c r="F5463" i="67"/>
  <c r="F5462" i="67"/>
  <c r="F5461" i="67"/>
  <c r="F5460" i="67"/>
  <c r="F5459" i="67"/>
  <c r="F5458" i="67"/>
  <c r="F5457" i="67"/>
  <c r="F5456" i="67"/>
  <c r="F5455" i="67"/>
  <c r="F5454" i="67"/>
  <c r="F5453" i="67"/>
  <c r="F5452" i="67"/>
  <c r="F5451" i="67"/>
  <c r="F5450" i="67"/>
  <c r="F5449" i="67"/>
  <c r="F5448" i="67"/>
  <c r="F5447" i="67"/>
  <c r="F5446" i="67"/>
  <c r="F5445" i="67"/>
  <c r="F5444" i="67"/>
  <c r="F5443" i="67"/>
  <c r="F5442" i="67"/>
  <c r="F5441" i="67"/>
  <c r="F5440" i="67"/>
  <c r="F5439" i="67"/>
  <c r="F5438" i="67"/>
  <c r="F5437" i="67"/>
  <c r="F5436" i="67"/>
  <c r="F5435" i="67"/>
  <c r="F5434" i="67"/>
  <c r="F5433" i="67"/>
  <c r="F5432" i="67"/>
  <c r="F5431" i="67"/>
  <c r="F5430" i="67"/>
  <c r="F5429" i="67"/>
  <c r="F5428" i="67"/>
  <c r="F5427" i="67"/>
  <c r="F5426" i="67"/>
  <c r="F5425" i="67"/>
  <c r="F5424" i="67"/>
  <c r="F5423" i="67"/>
  <c r="F5422" i="67"/>
  <c r="F5421" i="67"/>
  <c r="F5420" i="67"/>
  <c r="F5419" i="67"/>
  <c r="F5418" i="67"/>
  <c r="F5417" i="67"/>
  <c r="F5416" i="67"/>
  <c r="F5415" i="67"/>
  <c r="F5414" i="67"/>
  <c r="F5413" i="67"/>
  <c r="F5412" i="67"/>
  <c r="F5411" i="67"/>
  <c r="F5410" i="67"/>
  <c r="F5409" i="67"/>
  <c r="F5408" i="67"/>
  <c r="F5407" i="67"/>
  <c r="F5406" i="67"/>
  <c r="F5405" i="67"/>
  <c r="F5404" i="67"/>
  <c r="F5403" i="67"/>
  <c r="F5402" i="67"/>
  <c r="F5401" i="67"/>
  <c r="F5400" i="67"/>
  <c r="F5399" i="67"/>
  <c r="F5398" i="67"/>
  <c r="F5397" i="67"/>
  <c r="F5396" i="67"/>
  <c r="F5395" i="67"/>
  <c r="F5394" i="67"/>
  <c r="F5393" i="67"/>
  <c r="F5392" i="67"/>
  <c r="F5391" i="67"/>
  <c r="F5390" i="67"/>
  <c r="F5389" i="67"/>
  <c r="F5388" i="67"/>
  <c r="F5387" i="67"/>
  <c r="F5386" i="67"/>
  <c r="F5385" i="67"/>
  <c r="F5384" i="67"/>
  <c r="F5383" i="67"/>
  <c r="F5382" i="67"/>
  <c r="F5381" i="67"/>
  <c r="F5380" i="67"/>
  <c r="F5379" i="67"/>
  <c r="F5378" i="67"/>
  <c r="F5377" i="67"/>
  <c r="F5376" i="67"/>
  <c r="F5375" i="67"/>
  <c r="F5374" i="67"/>
  <c r="F5373" i="67"/>
  <c r="F5372" i="67"/>
  <c r="F5371" i="67"/>
  <c r="F5370" i="67"/>
  <c r="F5369" i="67"/>
  <c r="F5368" i="67"/>
  <c r="F5367" i="67"/>
  <c r="F5366" i="67"/>
  <c r="F5365" i="67"/>
  <c r="F5364" i="67"/>
  <c r="F5363" i="67"/>
  <c r="F5362" i="67"/>
  <c r="F5361" i="67"/>
  <c r="F5360" i="67"/>
  <c r="F5359" i="67"/>
  <c r="F5358" i="67"/>
  <c r="F5357" i="67"/>
  <c r="F5356" i="67"/>
  <c r="F5355" i="67"/>
  <c r="F5354" i="67"/>
  <c r="F5353" i="67"/>
  <c r="F5352" i="67"/>
  <c r="F5351" i="67"/>
  <c r="F5350" i="67"/>
  <c r="F5349" i="67"/>
  <c r="F5348" i="67"/>
  <c r="F5347" i="67"/>
  <c r="F5346" i="67"/>
  <c r="F5345" i="67"/>
  <c r="F5344" i="67"/>
  <c r="F5343" i="67"/>
  <c r="F5342" i="67"/>
  <c r="F5341" i="67"/>
  <c r="F5340" i="67"/>
  <c r="F5339" i="67"/>
  <c r="F5338" i="67"/>
  <c r="F5337" i="67"/>
  <c r="F5336" i="67"/>
  <c r="F5335" i="67"/>
  <c r="F5334" i="67"/>
  <c r="F5333" i="67"/>
  <c r="F5332" i="67"/>
  <c r="F5331" i="67"/>
  <c r="F5330" i="67"/>
  <c r="F5329" i="67"/>
  <c r="F5328" i="67"/>
  <c r="F5327" i="67"/>
  <c r="F5326" i="67"/>
  <c r="F5325" i="67"/>
  <c r="F5324" i="67"/>
  <c r="F5323" i="67"/>
  <c r="F5322" i="67"/>
  <c r="F5321" i="67"/>
  <c r="F5320" i="67"/>
  <c r="F5319" i="67"/>
  <c r="F5318" i="67"/>
  <c r="F5317" i="67"/>
  <c r="F5316" i="67"/>
  <c r="F5315" i="67"/>
  <c r="F5314" i="67"/>
  <c r="F5313" i="67"/>
  <c r="F5312" i="67"/>
  <c r="F5311" i="67"/>
  <c r="F5310" i="67"/>
  <c r="F5309" i="67"/>
  <c r="F5308" i="67"/>
  <c r="F5307" i="67"/>
  <c r="F5306" i="67"/>
  <c r="F5305" i="67"/>
  <c r="F5304" i="67"/>
  <c r="F5303" i="67"/>
  <c r="F5302" i="67"/>
  <c r="F5301" i="67"/>
  <c r="F5300" i="67"/>
  <c r="F5299" i="67"/>
  <c r="F5298" i="67"/>
  <c r="F5297" i="67"/>
  <c r="F5296" i="67"/>
  <c r="F5295" i="67"/>
  <c r="F5294" i="67"/>
  <c r="F5293" i="67"/>
  <c r="F5292" i="67"/>
  <c r="F5291" i="67"/>
  <c r="F5290" i="67"/>
  <c r="F5289" i="67"/>
  <c r="F5288" i="67"/>
  <c r="F5287" i="67"/>
  <c r="F5286" i="67"/>
  <c r="F5285" i="67"/>
  <c r="F5284" i="67"/>
  <c r="F5283" i="67"/>
  <c r="F5282" i="67"/>
  <c r="F5281" i="67"/>
  <c r="F5280" i="67"/>
  <c r="F5279" i="67"/>
  <c r="F5278" i="67"/>
  <c r="F5277" i="67"/>
  <c r="F5276" i="67"/>
  <c r="F5275" i="67"/>
  <c r="F5274" i="67"/>
  <c r="F5273" i="67"/>
  <c r="F5272" i="67"/>
  <c r="F5271" i="67"/>
  <c r="F5270" i="67"/>
  <c r="F5269" i="67"/>
  <c r="F5268" i="67"/>
  <c r="F5267" i="67"/>
  <c r="F5266" i="67"/>
  <c r="F5265" i="67"/>
  <c r="F5264" i="67"/>
  <c r="F5263" i="67"/>
  <c r="F5262" i="67"/>
  <c r="F5261" i="67"/>
  <c r="F5260" i="67"/>
  <c r="F5259" i="67"/>
  <c r="F5258" i="67"/>
  <c r="F5257" i="67"/>
  <c r="F5256" i="67"/>
  <c r="F5255" i="67"/>
  <c r="F5254" i="67"/>
  <c r="F5253" i="67"/>
  <c r="F5252" i="67"/>
  <c r="F5251" i="67"/>
  <c r="F5250" i="67"/>
  <c r="F5249" i="67"/>
  <c r="F5248" i="67"/>
  <c r="F5247" i="67"/>
  <c r="F5246" i="67"/>
  <c r="F5245" i="67"/>
  <c r="F5244" i="67"/>
  <c r="F5243" i="67"/>
  <c r="F5242" i="67"/>
  <c r="F5241" i="67"/>
  <c r="F5240" i="67"/>
  <c r="F5239" i="67"/>
  <c r="F5238" i="67"/>
  <c r="F5237" i="67"/>
  <c r="F5236" i="67"/>
  <c r="F5235" i="67"/>
  <c r="F5234" i="67"/>
  <c r="F5233" i="67"/>
  <c r="F5232" i="67"/>
  <c r="F5231" i="67"/>
  <c r="F5230" i="67"/>
  <c r="F5229" i="67"/>
  <c r="F5228" i="67"/>
  <c r="F5227" i="67"/>
  <c r="F5226" i="67"/>
  <c r="F5225" i="67"/>
  <c r="F5224" i="67"/>
  <c r="F5223" i="67"/>
  <c r="F5222" i="67"/>
  <c r="F5221" i="67"/>
  <c r="F5220" i="67"/>
  <c r="F5219" i="67"/>
  <c r="F5218" i="67"/>
  <c r="F5217" i="67"/>
  <c r="F5216" i="67"/>
  <c r="F5215" i="67"/>
  <c r="F5214" i="67"/>
  <c r="F5213" i="67"/>
  <c r="F5212" i="67"/>
  <c r="F5211" i="67"/>
  <c r="F5210" i="67"/>
  <c r="F5209" i="67"/>
  <c r="F5208" i="67"/>
  <c r="F5207" i="67"/>
  <c r="F5206" i="67"/>
  <c r="F5205" i="67"/>
  <c r="F5204" i="67"/>
  <c r="F5203" i="67"/>
  <c r="F5202" i="67"/>
  <c r="F5201" i="67"/>
  <c r="F5200" i="67"/>
  <c r="F5199" i="67"/>
  <c r="F5198" i="67"/>
  <c r="F5197" i="67"/>
  <c r="F5196" i="67"/>
  <c r="F5195" i="67"/>
  <c r="F5194" i="67"/>
  <c r="F5193" i="67"/>
  <c r="F5192" i="67"/>
  <c r="F5191" i="67"/>
  <c r="F5190" i="67"/>
  <c r="F5189" i="67"/>
  <c r="F5188" i="67"/>
  <c r="F5187" i="67"/>
  <c r="F5186" i="67"/>
  <c r="F5185" i="67"/>
  <c r="F5184" i="67"/>
  <c r="F5183" i="67"/>
  <c r="F5182" i="67"/>
  <c r="F5181" i="67"/>
  <c r="F5180" i="67"/>
  <c r="F5179" i="67"/>
  <c r="F5178" i="67"/>
  <c r="F5177" i="67"/>
  <c r="F5176" i="67"/>
  <c r="F5175" i="67"/>
  <c r="F5174" i="67"/>
  <c r="F5173" i="67"/>
  <c r="F5172" i="67"/>
  <c r="F5171" i="67"/>
  <c r="F5170" i="67"/>
  <c r="F5169" i="67"/>
  <c r="F5168" i="67"/>
  <c r="F5167" i="67"/>
  <c r="F5166" i="67"/>
  <c r="F5165" i="67"/>
  <c r="F5164" i="67"/>
  <c r="F5163" i="67"/>
  <c r="F5162" i="67"/>
  <c r="F5161" i="67"/>
  <c r="F5160" i="67"/>
  <c r="F5159" i="67"/>
  <c r="F5158" i="67"/>
  <c r="F5157" i="67"/>
  <c r="F5156" i="67"/>
  <c r="F5155" i="67"/>
  <c r="F5154" i="67"/>
  <c r="F5153" i="67"/>
  <c r="F5152" i="67"/>
  <c r="F5151" i="67"/>
  <c r="F5150" i="67"/>
  <c r="F5149" i="67"/>
  <c r="F5148" i="67"/>
  <c r="F5147" i="67"/>
  <c r="F5146" i="67"/>
  <c r="F5145" i="67"/>
  <c r="F5144" i="67"/>
  <c r="F5143" i="67"/>
  <c r="F5142" i="67"/>
  <c r="F5141" i="67"/>
  <c r="F5140" i="67"/>
  <c r="F5139" i="67"/>
  <c r="F5138" i="67"/>
  <c r="F5137" i="67"/>
  <c r="F5136" i="67"/>
  <c r="F5135" i="67"/>
  <c r="F5134" i="67"/>
  <c r="F5133" i="67"/>
  <c r="F5132" i="67"/>
  <c r="F5131" i="67"/>
  <c r="F5130" i="67"/>
  <c r="F5129" i="67"/>
  <c r="F5128" i="67"/>
  <c r="F5127" i="67"/>
  <c r="F5126" i="67"/>
  <c r="F5125" i="67"/>
  <c r="F5124" i="67"/>
  <c r="F5123" i="67"/>
  <c r="F5122" i="67"/>
  <c r="F5121" i="67"/>
  <c r="F5120" i="67"/>
  <c r="F5119" i="67"/>
  <c r="F5118" i="67"/>
  <c r="F5117" i="67"/>
  <c r="F5116" i="67"/>
  <c r="F5115" i="67"/>
  <c r="F5114" i="67"/>
  <c r="F5113" i="67"/>
  <c r="F5112" i="67"/>
  <c r="F5111" i="67"/>
  <c r="F5110" i="67"/>
  <c r="F5109" i="67"/>
  <c r="F5108" i="67"/>
  <c r="F5107" i="67"/>
  <c r="N19" i="67" s="1"/>
  <c r="F5106" i="67"/>
  <c r="F5105" i="67"/>
  <c r="F5104" i="67"/>
  <c r="F5103" i="67"/>
  <c r="F5102" i="67"/>
  <c r="F5101" i="67"/>
  <c r="F5100" i="67"/>
  <c r="F5099" i="67"/>
  <c r="N11" i="67" s="1"/>
  <c r="F5098" i="67"/>
  <c r="F5097" i="67"/>
  <c r="F5096" i="67"/>
  <c r="F5095" i="67"/>
  <c r="F5094" i="67"/>
  <c r="F5093" i="67"/>
  <c r="F5092" i="67"/>
  <c r="F5091" i="67"/>
  <c r="N3" i="67" s="1"/>
  <c r="F5090" i="67"/>
  <c r="F5089" i="67"/>
  <c r="F5088" i="67"/>
  <c r="F5087" i="67"/>
  <c r="F5086" i="67"/>
  <c r="F5085" i="67"/>
  <c r="F5084" i="67"/>
  <c r="F5083" i="67"/>
  <c r="F5082" i="67"/>
  <c r="F5081" i="67"/>
  <c r="F5080" i="67"/>
  <c r="F5079" i="67"/>
  <c r="F5078" i="67"/>
  <c r="F5077" i="67"/>
  <c r="F5076" i="67"/>
  <c r="F5075" i="67"/>
  <c r="F5074" i="67"/>
  <c r="F5073" i="67"/>
  <c r="F5072" i="67"/>
  <c r="F5071" i="67"/>
  <c r="F5070" i="67"/>
  <c r="F5069" i="67"/>
  <c r="F5068" i="67"/>
  <c r="F5067" i="67"/>
  <c r="F5066" i="67"/>
  <c r="F5065" i="67"/>
  <c r="F5064" i="67"/>
  <c r="F5063" i="67"/>
  <c r="F5062" i="67"/>
  <c r="F5061" i="67"/>
  <c r="F5060" i="67"/>
  <c r="F5059" i="67"/>
  <c r="F5058" i="67"/>
  <c r="F5057" i="67"/>
  <c r="F5056" i="67"/>
  <c r="F5055" i="67"/>
  <c r="F5054" i="67"/>
  <c r="F5053" i="67"/>
  <c r="F5052" i="67"/>
  <c r="F5051" i="67"/>
  <c r="F5050" i="67"/>
  <c r="F5049" i="67"/>
  <c r="F5048" i="67"/>
  <c r="F5047" i="67"/>
  <c r="F5046" i="67"/>
  <c r="F5045" i="67"/>
  <c r="F5044" i="67"/>
  <c r="F5043" i="67"/>
  <c r="F5042" i="67"/>
  <c r="F5041" i="67"/>
  <c r="F5040" i="67"/>
  <c r="F5039" i="67"/>
  <c r="F5038" i="67"/>
  <c r="F5037" i="67"/>
  <c r="F5036" i="67"/>
  <c r="F5035" i="67"/>
  <c r="F5034" i="67"/>
  <c r="F5033" i="67"/>
  <c r="F5032" i="67"/>
  <c r="F5031" i="67"/>
  <c r="F5030" i="67"/>
  <c r="F5029" i="67"/>
  <c r="F5028" i="67"/>
  <c r="F5027" i="67"/>
  <c r="F5026" i="67"/>
  <c r="F5025" i="67"/>
  <c r="F5024" i="67"/>
  <c r="F5023" i="67"/>
  <c r="F5022" i="67"/>
  <c r="F5021" i="67"/>
  <c r="F5020" i="67"/>
  <c r="F5019" i="67"/>
  <c r="F5018" i="67"/>
  <c r="F5017" i="67"/>
  <c r="F5016" i="67"/>
  <c r="F5015" i="67"/>
  <c r="F5014" i="67"/>
  <c r="F5013" i="67"/>
  <c r="F5012" i="67"/>
  <c r="F5011" i="67"/>
  <c r="F5010" i="67"/>
  <c r="F5009" i="67"/>
  <c r="F5008" i="67"/>
  <c r="F5007" i="67"/>
  <c r="F5006" i="67"/>
  <c r="F5005" i="67"/>
  <c r="F5004" i="67"/>
  <c r="F5003" i="67"/>
  <c r="F5002" i="67"/>
  <c r="F5001" i="67"/>
  <c r="F5000" i="67"/>
  <c r="F4999" i="67"/>
  <c r="F4998" i="67"/>
  <c r="F4997" i="67"/>
  <c r="F4996" i="67"/>
  <c r="F4995" i="67"/>
  <c r="F4994" i="67"/>
  <c r="F4993" i="67"/>
  <c r="F4992" i="67"/>
  <c r="F4991" i="67"/>
  <c r="F4990" i="67"/>
  <c r="F4989" i="67"/>
  <c r="F4988" i="67"/>
  <c r="F4987" i="67"/>
  <c r="F4986" i="67"/>
  <c r="F4985" i="67"/>
  <c r="F4984" i="67"/>
  <c r="F4983" i="67"/>
  <c r="F4982" i="67"/>
  <c r="F4981" i="67"/>
  <c r="F4980" i="67"/>
  <c r="F4979" i="67"/>
  <c r="F4978" i="67"/>
  <c r="F4977" i="67"/>
  <c r="F4976" i="67"/>
  <c r="F4975" i="67"/>
  <c r="F4974" i="67"/>
  <c r="F4973" i="67"/>
  <c r="F4972" i="67"/>
  <c r="F4971" i="67"/>
  <c r="F4970" i="67"/>
  <c r="F4969" i="67"/>
  <c r="F4968" i="67"/>
  <c r="F4967" i="67"/>
  <c r="F4966" i="67"/>
  <c r="F4965" i="67"/>
  <c r="F4964" i="67"/>
  <c r="F4963" i="67"/>
  <c r="F4962" i="67"/>
  <c r="F4961" i="67"/>
  <c r="F4960" i="67"/>
  <c r="F4959" i="67"/>
  <c r="F4958" i="67"/>
  <c r="F4957" i="67"/>
  <c r="F4956" i="67"/>
  <c r="F4955" i="67"/>
  <c r="F4954" i="67"/>
  <c r="F4953" i="67"/>
  <c r="F4952" i="67"/>
  <c r="F4951" i="67"/>
  <c r="F4950" i="67"/>
  <c r="F4949" i="67"/>
  <c r="F4948" i="67"/>
  <c r="F4947" i="67"/>
  <c r="F4946" i="67"/>
  <c r="F4945" i="67"/>
  <c r="F4944" i="67"/>
  <c r="F4943" i="67"/>
  <c r="F4942" i="67"/>
  <c r="F4941" i="67"/>
  <c r="F4940" i="67"/>
  <c r="F4939" i="67"/>
  <c r="F4938" i="67"/>
  <c r="F4937" i="67"/>
  <c r="F4936" i="67"/>
  <c r="F4935" i="67"/>
  <c r="F4934" i="67"/>
  <c r="F4933" i="67"/>
  <c r="F4932" i="67"/>
  <c r="F4931" i="67"/>
  <c r="F4930" i="67"/>
  <c r="F4929" i="67"/>
  <c r="F4928" i="67"/>
  <c r="F4927" i="67"/>
  <c r="F4926" i="67"/>
  <c r="F4925" i="67"/>
  <c r="F4924" i="67"/>
  <c r="F4923" i="67"/>
  <c r="F4922" i="67"/>
  <c r="F4921" i="67"/>
  <c r="F4920" i="67"/>
  <c r="F4919" i="67"/>
  <c r="F4918" i="67"/>
  <c r="F4917" i="67"/>
  <c r="F4916" i="67"/>
  <c r="F4915" i="67"/>
  <c r="F4914" i="67"/>
  <c r="F4913" i="67"/>
  <c r="F4912" i="67"/>
  <c r="F4911" i="67"/>
  <c r="F4910" i="67"/>
  <c r="F4909" i="67"/>
  <c r="F4908" i="67"/>
  <c r="F4907" i="67"/>
  <c r="F4906" i="67"/>
  <c r="F4905" i="67"/>
  <c r="F4904" i="67"/>
  <c r="F4903" i="67"/>
  <c r="F4902" i="67"/>
  <c r="F4901" i="67"/>
  <c r="F4900" i="67"/>
  <c r="F4899" i="67"/>
  <c r="F4898" i="67"/>
  <c r="F4897" i="67"/>
  <c r="F4896" i="67"/>
  <c r="F4895" i="67"/>
  <c r="F4894" i="67"/>
  <c r="F4893" i="67"/>
  <c r="F4892" i="67"/>
  <c r="F4891" i="67"/>
  <c r="F4890" i="67"/>
  <c r="F4889" i="67"/>
  <c r="F4888" i="67"/>
  <c r="F4887" i="67"/>
  <c r="F4886" i="67"/>
  <c r="F4885" i="67"/>
  <c r="F4884" i="67"/>
  <c r="F4883" i="67"/>
  <c r="F4882" i="67"/>
  <c r="F4881" i="67"/>
  <c r="F4880" i="67"/>
  <c r="F4879" i="67"/>
  <c r="F4878" i="67"/>
  <c r="F4877" i="67"/>
  <c r="F4876" i="67"/>
  <c r="F4875" i="67"/>
  <c r="F4874" i="67"/>
  <c r="F4873" i="67"/>
  <c r="F4872" i="67"/>
  <c r="F4871" i="67"/>
  <c r="F4870" i="67"/>
  <c r="F4869" i="67"/>
  <c r="F4868" i="67"/>
  <c r="F4867" i="67"/>
  <c r="F4866" i="67"/>
  <c r="F4865" i="67"/>
  <c r="F4864" i="67"/>
  <c r="F4863" i="67"/>
  <c r="F4862" i="67"/>
  <c r="F4861" i="67"/>
  <c r="F4860" i="67"/>
  <c r="F4859" i="67"/>
  <c r="F4858" i="67"/>
  <c r="F4857" i="67"/>
  <c r="F4856" i="67"/>
  <c r="F4855" i="67"/>
  <c r="F4854" i="67"/>
  <c r="F4853" i="67"/>
  <c r="F4852" i="67"/>
  <c r="F4851" i="67"/>
  <c r="F4850" i="67"/>
  <c r="F4849" i="67"/>
  <c r="F4848" i="67"/>
  <c r="F4847" i="67"/>
  <c r="F4846" i="67"/>
  <c r="F4845" i="67"/>
  <c r="F4844" i="67"/>
  <c r="F4843" i="67"/>
  <c r="F4842" i="67"/>
  <c r="F4841" i="67"/>
  <c r="F4840" i="67"/>
  <c r="F4839" i="67"/>
  <c r="F4838" i="67"/>
  <c r="F4837" i="67"/>
  <c r="F4836" i="67"/>
  <c r="F4835" i="67"/>
  <c r="F4834" i="67"/>
  <c r="F4833" i="67"/>
  <c r="F4832" i="67"/>
  <c r="F4831" i="67"/>
  <c r="F4830" i="67"/>
  <c r="F4829" i="67"/>
  <c r="F4828" i="67"/>
  <c r="F4827" i="67"/>
  <c r="F4826" i="67"/>
  <c r="F4825" i="67"/>
  <c r="F4824" i="67"/>
  <c r="F4823" i="67"/>
  <c r="F4822" i="67"/>
  <c r="F4821" i="67"/>
  <c r="F4820" i="67"/>
  <c r="F4819" i="67"/>
  <c r="F4818" i="67"/>
  <c r="F4817" i="67"/>
  <c r="F4816" i="67"/>
  <c r="F4815" i="67"/>
  <c r="F4814" i="67"/>
  <c r="F4813" i="67"/>
  <c r="F4812" i="67"/>
  <c r="F4811" i="67"/>
  <c r="F4810" i="67"/>
  <c r="F4809" i="67"/>
  <c r="F4808" i="67"/>
  <c r="F4807" i="67"/>
  <c r="F4806" i="67"/>
  <c r="F4805" i="67"/>
  <c r="F4804" i="67"/>
  <c r="F4803" i="67"/>
  <c r="F4802" i="67"/>
  <c r="F4801" i="67"/>
  <c r="F4800" i="67"/>
  <c r="F4799" i="67"/>
  <c r="F4798" i="67"/>
  <c r="F4797" i="67"/>
  <c r="F4796" i="67"/>
  <c r="F4795" i="67"/>
  <c r="F4794" i="67"/>
  <c r="F4793" i="67"/>
  <c r="F4792" i="67"/>
  <c r="F4791" i="67"/>
  <c r="F4790" i="67"/>
  <c r="F4789" i="67"/>
  <c r="F4788" i="67"/>
  <c r="F4787" i="67"/>
  <c r="F4786" i="67"/>
  <c r="F4785" i="67"/>
  <c r="F4784" i="67"/>
  <c r="F4783" i="67"/>
  <c r="F4782" i="67"/>
  <c r="F4781" i="67"/>
  <c r="F4780" i="67"/>
  <c r="F4779" i="67"/>
  <c r="F4778" i="67"/>
  <c r="F4777" i="67"/>
  <c r="F4776" i="67"/>
  <c r="F4775" i="67"/>
  <c r="F4774" i="67"/>
  <c r="F4773" i="67"/>
  <c r="F4772" i="67"/>
  <c r="F4771" i="67"/>
  <c r="F4770" i="67"/>
  <c r="F4769" i="67"/>
  <c r="F4768" i="67"/>
  <c r="F4767" i="67"/>
  <c r="F4766" i="67"/>
  <c r="F4765" i="67"/>
  <c r="F4764" i="67"/>
  <c r="F4763" i="67"/>
  <c r="F4762" i="67"/>
  <c r="F4761" i="67"/>
  <c r="F4760" i="67"/>
  <c r="F4759" i="67"/>
  <c r="F4758" i="67"/>
  <c r="F4757" i="67"/>
  <c r="F4756" i="67"/>
  <c r="F4755" i="67"/>
  <c r="F4754" i="67"/>
  <c r="F4753" i="67"/>
  <c r="F4752" i="67"/>
  <c r="F4751" i="67"/>
  <c r="F4750" i="67"/>
  <c r="F4749" i="67"/>
  <c r="F4748" i="67"/>
  <c r="F4747" i="67"/>
  <c r="F4746" i="67"/>
  <c r="F4745" i="67"/>
  <c r="F4744" i="67"/>
  <c r="F4743" i="67"/>
  <c r="F4742" i="67"/>
  <c r="F4741" i="67"/>
  <c r="F4740" i="67"/>
  <c r="F4739" i="67"/>
  <c r="F4738" i="67"/>
  <c r="F4737" i="67"/>
  <c r="F4736" i="67"/>
  <c r="F4735" i="67"/>
  <c r="F4734" i="67"/>
  <c r="F4733" i="67"/>
  <c r="F4732" i="67"/>
  <c r="F4731" i="67"/>
  <c r="F4730" i="67"/>
  <c r="F4729" i="67"/>
  <c r="F4728" i="67"/>
  <c r="F4727" i="67"/>
  <c r="F4726" i="67"/>
  <c r="F4725" i="67"/>
  <c r="F4724" i="67"/>
  <c r="F4723" i="67"/>
  <c r="F4722" i="67"/>
  <c r="F4721" i="67"/>
  <c r="F4720" i="67"/>
  <c r="F4719" i="67"/>
  <c r="F4718" i="67"/>
  <c r="F4717" i="67"/>
  <c r="F4716" i="67"/>
  <c r="F4715" i="67"/>
  <c r="F4714" i="67"/>
  <c r="F4713" i="67"/>
  <c r="F4712" i="67"/>
  <c r="F4711" i="67"/>
  <c r="F4710" i="67"/>
  <c r="F4709" i="67"/>
  <c r="F4708" i="67"/>
  <c r="F4707" i="67"/>
  <c r="F4706" i="67"/>
  <c r="F4705" i="67"/>
  <c r="F4704" i="67"/>
  <c r="F4703" i="67"/>
  <c r="F4702" i="67"/>
  <c r="F4701" i="67"/>
  <c r="F4700" i="67"/>
  <c r="F4699" i="67"/>
  <c r="F4698" i="67"/>
  <c r="F4697" i="67"/>
  <c r="F4696" i="67"/>
  <c r="F4695" i="67"/>
  <c r="F4694" i="67"/>
  <c r="F4693" i="67"/>
  <c r="F4692" i="67"/>
  <c r="F4691" i="67"/>
  <c r="F4690" i="67"/>
  <c r="F4689" i="67"/>
  <c r="F4688" i="67"/>
  <c r="F4687" i="67"/>
  <c r="F4686" i="67"/>
  <c r="F4685" i="67"/>
  <c r="F4684" i="67"/>
  <c r="F4683" i="67"/>
  <c r="F4682" i="67"/>
  <c r="F4681" i="67"/>
  <c r="F4680" i="67"/>
  <c r="F4679" i="67"/>
  <c r="F4678" i="67"/>
  <c r="F4677" i="67"/>
  <c r="F4676" i="67"/>
  <c r="F4675" i="67"/>
  <c r="F4674" i="67"/>
  <c r="F4673" i="67"/>
  <c r="F4672" i="67"/>
  <c r="F4671" i="67"/>
  <c r="F4670" i="67"/>
  <c r="F4669" i="67"/>
  <c r="F4668" i="67"/>
  <c r="F4667" i="67"/>
  <c r="F4666" i="67"/>
  <c r="F4665" i="67"/>
  <c r="F4664" i="67"/>
  <c r="F4663" i="67"/>
  <c r="F4662" i="67"/>
  <c r="F4661" i="67"/>
  <c r="F4660" i="67"/>
  <c r="F4659" i="67"/>
  <c r="F4658" i="67"/>
  <c r="F4657" i="67"/>
  <c r="F4656" i="67"/>
  <c r="F4655" i="67"/>
  <c r="F4654" i="67"/>
  <c r="F4653" i="67"/>
  <c r="F4652" i="67"/>
  <c r="F4651" i="67"/>
  <c r="F4650" i="67"/>
  <c r="F4649" i="67"/>
  <c r="F4648" i="67"/>
  <c r="F4647" i="67"/>
  <c r="F4646" i="67"/>
  <c r="F4645" i="67"/>
  <c r="F4644" i="67"/>
  <c r="F4643" i="67"/>
  <c r="F4642" i="67"/>
  <c r="F4641" i="67"/>
  <c r="F4640" i="67"/>
  <c r="F4639" i="67"/>
  <c r="F4638" i="67"/>
  <c r="F4637" i="67"/>
  <c r="F4636" i="67"/>
  <c r="F4635" i="67"/>
  <c r="F4634" i="67"/>
  <c r="F4633" i="67"/>
  <c r="F4632" i="67"/>
  <c r="F4631" i="67"/>
  <c r="F4630" i="67"/>
  <c r="F4629" i="67"/>
  <c r="F4628" i="67"/>
  <c r="F4627" i="67"/>
  <c r="F4626" i="67"/>
  <c r="F4625" i="67"/>
  <c r="F4624" i="67"/>
  <c r="F4623" i="67"/>
  <c r="F4622" i="67"/>
  <c r="F4621" i="67"/>
  <c r="F4620" i="67"/>
  <c r="F4619" i="67"/>
  <c r="F4618" i="67"/>
  <c r="F4617" i="67"/>
  <c r="F4616" i="67"/>
  <c r="F4615" i="67"/>
  <c r="F4614" i="67"/>
  <c r="F4613" i="67"/>
  <c r="F4612" i="67"/>
  <c r="F4611" i="67"/>
  <c r="F4610" i="67"/>
  <c r="F4609" i="67"/>
  <c r="F4608" i="67"/>
  <c r="F4607" i="67"/>
  <c r="F4606" i="67"/>
  <c r="F4605" i="67"/>
  <c r="F4604" i="67"/>
  <c r="F4603" i="67"/>
  <c r="F4602" i="67"/>
  <c r="F4601" i="67"/>
  <c r="F4600" i="67"/>
  <c r="F4599" i="67"/>
  <c r="F4598" i="67"/>
  <c r="F4597" i="67"/>
  <c r="F4596" i="67"/>
  <c r="F4595" i="67"/>
  <c r="F4594" i="67"/>
  <c r="F4593" i="67"/>
  <c r="F4592" i="67"/>
  <c r="F4591" i="67"/>
  <c r="F4590" i="67"/>
  <c r="F4589" i="67"/>
  <c r="F4588" i="67"/>
  <c r="F4587" i="67"/>
  <c r="F4586" i="67"/>
  <c r="F4585" i="67"/>
  <c r="F4584" i="67"/>
  <c r="F4583" i="67"/>
  <c r="F4582" i="67"/>
  <c r="F4581" i="67"/>
  <c r="F4580" i="67"/>
  <c r="F4579" i="67"/>
  <c r="F4578" i="67"/>
  <c r="F4577" i="67"/>
  <c r="F4576" i="67"/>
  <c r="F4575" i="67"/>
  <c r="F4574" i="67"/>
  <c r="F4573" i="67"/>
  <c r="F4572" i="67"/>
  <c r="F4571" i="67"/>
  <c r="F4570" i="67"/>
  <c r="F4569" i="67"/>
  <c r="F4568" i="67"/>
  <c r="F4567" i="67"/>
  <c r="F4566" i="67"/>
  <c r="F4565" i="67"/>
  <c r="F4564" i="67"/>
  <c r="F4563" i="67"/>
  <c r="F4562" i="67"/>
  <c r="F4561" i="67"/>
  <c r="F4560" i="67"/>
  <c r="F4559" i="67"/>
  <c r="F4558" i="67"/>
  <c r="F4557" i="67"/>
  <c r="F4556" i="67"/>
  <c r="F4555" i="67"/>
  <c r="F4554" i="67"/>
  <c r="F4553" i="67"/>
  <c r="F4552" i="67"/>
  <c r="F4551" i="67"/>
  <c r="F4550" i="67"/>
  <c r="F4549" i="67"/>
  <c r="F4548" i="67"/>
  <c r="F4547" i="67"/>
  <c r="F4546" i="67"/>
  <c r="F4545" i="67"/>
  <c r="F4544" i="67"/>
  <c r="F4543" i="67"/>
  <c r="F4542" i="67"/>
  <c r="F4541" i="67"/>
  <c r="F4540" i="67"/>
  <c r="F4539" i="67"/>
  <c r="F4538" i="67"/>
  <c r="F4537" i="67"/>
  <c r="F4536" i="67"/>
  <c r="F4535" i="67"/>
  <c r="F4534" i="67"/>
  <c r="F4533" i="67"/>
  <c r="F4532" i="67"/>
  <c r="F4531" i="67"/>
  <c r="F4530" i="67"/>
  <c r="F4529" i="67"/>
  <c r="F4528" i="67"/>
  <c r="F4527" i="67"/>
  <c r="F4526" i="67"/>
  <c r="F4525" i="67"/>
  <c r="F4524" i="67"/>
  <c r="F4523" i="67"/>
  <c r="F4522" i="67"/>
  <c r="F4521" i="67"/>
  <c r="F4520" i="67"/>
  <c r="F4519" i="67"/>
  <c r="F4518" i="67"/>
  <c r="F4517" i="67"/>
  <c r="F4516" i="67"/>
  <c r="F4515" i="67"/>
  <c r="F4514" i="67"/>
  <c r="F4513" i="67"/>
  <c r="F4512" i="67"/>
  <c r="F4511" i="67"/>
  <c r="F4510" i="67"/>
  <c r="F4509" i="67"/>
  <c r="F4508" i="67"/>
  <c r="F4507" i="67"/>
  <c r="F4506" i="67"/>
  <c r="F4505" i="67"/>
  <c r="F4504" i="67"/>
  <c r="F4503" i="67"/>
  <c r="F4502" i="67"/>
  <c r="F4501" i="67"/>
  <c r="F4500" i="67"/>
  <c r="F4499" i="67"/>
  <c r="F4498" i="67"/>
  <c r="F4497" i="67"/>
  <c r="F4496" i="67"/>
  <c r="F4495" i="67"/>
  <c r="F4494" i="67"/>
  <c r="F4493" i="67"/>
  <c r="F4492" i="67"/>
  <c r="F4491" i="67"/>
  <c r="F4490" i="67"/>
  <c r="F4489" i="67"/>
  <c r="F4488" i="67"/>
  <c r="F4487" i="67"/>
  <c r="F4486" i="67"/>
  <c r="F4485" i="67"/>
  <c r="F4484" i="67"/>
  <c r="F4483" i="67"/>
  <c r="F4482" i="67"/>
  <c r="F4481" i="67"/>
  <c r="F4480" i="67"/>
  <c r="F4479" i="67"/>
  <c r="F4478" i="67"/>
  <c r="F4477" i="67"/>
  <c r="F4476" i="67"/>
  <c r="F4475" i="67"/>
  <c r="F4474" i="67"/>
  <c r="F4473" i="67"/>
  <c r="F4472" i="67"/>
  <c r="F4471" i="67"/>
  <c r="F4470" i="67"/>
  <c r="F4469" i="67"/>
  <c r="F4468" i="67"/>
  <c r="F4467" i="67"/>
  <c r="F4466" i="67"/>
  <c r="F4465" i="67"/>
  <c r="F4464" i="67"/>
  <c r="F4463" i="67"/>
  <c r="F4462" i="67"/>
  <c r="F4461" i="67"/>
  <c r="F4460" i="67"/>
  <c r="F4459" i="67"/>
  <c r="F4458" i="67"/>
  <c r="F4457" i="67"/>
  <c r="F4456" i="67"/>
  <c r="F4455" i="67"/>
  <c r="F4454" i="67"/>
  <c r="F4453" i="67"/>
  <c r="F4452" i="67"/>
  <c r="F4451" i="67"/>
  <c r="F4450" i="67"/>
  <c r="F4449" i="67"/>
  <c r="F4448" i="67"/>
  <c r="F4447" i="67"/>
  <c r="F4446" i="67"/>
  <c r="F4445" i="67"/>
  <c r="F4444" i="67"/>
  <c r="F4443" i="67"/>
  <c r="F4442" i="67"/>
  <c r="F4441" i="67"/>
  <c r="F4440" i="67"/>
  <c r="F4439" i="67"/>
  <c r="F4438" i="67"/>
  <c r="F4437" i="67"/>
  <c r="F4436" i="67"/>
  <c r="F4435" i="67"/>
  <c r="F4434" i="67"/>
  <c r="F4433" i="67"/>
  <c r="F4432" i="67"/>
  <c r="F4431" i="67"/>
  <c r="F4430" i="67"/>
  <c r="F4429" i="67"/>
  <c r="F4428" i="67"/>
  <c r="F4427" i="67"/>
  <c r="F4426" i="67"/>
  <c r="F4425" i="67"/>
  <c r="F4424" i="67"/>
  <c r="F4423" i="67"/>
  <c r="F4422" i="67"/>
  <c r="F4421" i="67"/>
  <c r="F4420" i="67"/>
  <c r="F4419" i="67"/>
  <c r="F4418" i="67"/>
  <c r="F4417" i="67"/>
  <c r="F4416" i="67"/>
  <c r="F4415" i="67"/>
  <c r="F4414" i="67"/>
  <c r="F4413" i="67"/>
  <c r="F4412" i="67"/>
  <c r="F4411" i="67"/>
  <c r="F4410" i="67"/>
  <c r="F4409" i="67"/>
  <c r="F4408" i="67"/>
  <c r="F4407" i="67"/>
  <c r="F4406" i="67"/>
  <c r="F4405" i="67"/>
  <c r="F4404" i="67"/>
  <c r="F4403" i="67"/>
  <c r="F4402" i="67"/>
  <c r="F4401" i="67"/>
  <c r="F4400" i="67"/>
  <c r="F4399" i="67"/>
  <c r="F4398" i="67"/>
  <c r="F4397" i="67"/>
  <c r="F4396" i="67"/>
  <c r="F4395" i="67"/>
  <c r="F4394" i="67"/>
  <c r="F4393" i="67"/>
  <c r="F4392" i="67"/>
  <c r="F4391" i="67"/>
  <c r="F4390" i="67"/>
  <c r="F4389" i="67"/>
  <c r="F4388" i="67"/>
  <c r="F4387" i="67"/>
  <c r="F4386" i="67"/>
  <c r="F4385" i="67"/>
  <c r="F4384" i="67"/>
  <c r="F4383" i="67"/>
  <c r="F4382" i="67"/>
  <c r="F4381" i="67"/>
  <c r="F4380" i="67"/>
  <c r="F4379" i="67"/>
  <c r="F4378" i="67"/>
  <c r="F4377" i="67"/>
  <c r="F4376" i="67"/>
  <c r="F4375" i="67"/>
  <c r="F4374" i="67"/>
  <c r="F4373" i="67"/>
  <c r="F4372" i="67"/>
  <c r="F4371" i="67"/>
  <c r="F4370" i="67"/>
  <c r="F4369" i="67"/>
  <c r="F4368" i="67"/>
  <c r="F4367" i="67"/>
  <c r="R158" i="67" s="1"/>
  <c r="F4366" i="67"/>
  <c r="F4365" i="67"/>
  <c r="R156" i="67" s="1"/>
  <c r="F4364" i="67"/>
  <c r="F4363" i="67"/>
  <c r="F4362" i="67"/>
  <c r="F4361" i="67"/>
  <c r="F4360" i="67"/>
  <c r="R151" i="67" s="1"/>
  <c r="F4359" i="67"/>
  <c r="R150" i="67" s="1"/>
  <c r="F4358" i="67"/>
  <c r="F4357" i="67"/>
  <c r="R148" i="67" s="1"/>
  <c r="F4356" i="67"/>
  <c r="F4355" i="67"/>
  <c r="R146" i="67" s="1"/>
  <c r="F4354" i="67"/>
  <c r="R145" i="67" s="1"/>
  <c r="F4353" i="67"/>
  <c r="F4352" i="67"/>
  <c r="F4351" i="67"/>
  <c r="R142" i="67" s="1"/>
  <c r="F4350" i="67"/>
  <c r="F4349" i="67"/>
  <c r="R140" i="67" s="1"/>
  <c r="F4348" i="67"/>
  <c r="F4347" i="67"/>
  <c r="R138" i="67" s="1"/>
  <c r="F4346" i="67"/>
  <c r="F4345" i="67"/>
  <c r="F4344" i="67"/>
  <c r="F4343" i="67"/>
  <c r="F4342" i="67"/>
  <c r="F4341" i="67"/>
  <c r="F4340" i="67"/>
  <c r="F4339" i="67"/>
  <c r="F4338" i="67"/>
  <c r="F4337" i="67"/>
  <c r="F4336" i="67"/>
  <c r="F4335" i="67"/>
  <c r="F4334" i="67"/>
  <c r="F4333" i="67"/>
  <c r="F4332" i="67"/>
  <c r="F4331" i="67"/>
  <c r="F4330" i="67"/>
  <c r="F4329" i="67"/>
  <c r="F4328" i="67"/>
  <c r="F4327" i="67"/>
  <c r="F4326" i="67"/>
  <c r="F4325" i="67"/>
  <c r="F4324" i="67"/>
  <c r="F4323" i="67"/>
  <c r="F4322" i="67"/>
  <c r="F4321" i="67"/>
  <c r="F4320" i="67"/>
  <c r="F4319" i="67"/>
  <c r="F4318" i="67"/>
  <c r="F4317" i="67"/>
  <c r="F4316" i="67"/>
  <c r="F4315" i="67"/>
  <c r="F4314" i="67"/>
  <c r="F4313" i="67"/>
  <c r="F4312" i="67"/>
  <c r="F4311" i="67"/>
  <c r="F4310" i="67"/>
  <c r="F4309" i="67"/>
  <c r="F4308" i="67"/>
  <c r="F4307" i="67"/>
  <c r="F4306" i="67"/>
  <c r="F4305" i="67"/>
  <c r="F4304" i="67"/>
  <c r="F4303" i="67"/>
  <c r="F4302" i="67"/>
  <c r="F4301" i="67"/>
  <c r="F4300" i="67"/>
  <c r="F4299" i="67"/>
  <c r="F4298" i="67"/>
  <c r="F4297" i="67"/>
  <c r="F4296" i="67"/>
  <c r="F4295" i="67"/>
  <c r="F4294" i="67"/>
  <c r="F4293" i="67"/>
  <c r="F4292" i="67"/>
  <c r="F4291" i="67"/>
  <c r="F4290" i="67"/>
  <c r="F4289" i="67"/>
  <c r="F4288" i="67"/>
  <c r="F4287" i="67"/>
  <c r="F4286" i="67"/>
  <c r="F4285" i="67"/>
  <c r="F4284" i="67"/>
  <c r="F4283" i="67"/>
  <c r="F4282" i="67"/>
  <c r="F4281" i="67"/>
  <c r="F4280" i="67"/>
  <c r="F4279" i="67"/>
  <c r="F4278" i="67"/>
  <c r="F4277" i="67"/>
  <c r="F4276" i="67"/>
  <c r="F4275" i="67"/>
  <c r="F4274" i="67"/>
  <c r="F4273" i="67"/>
  <c r="F4272" i="67"/>
  <c r="F4271" i="67"/>
  <c r="F4270" i="67"/>
  <c r="F4269" i="67"/>
  <c r="F4268" i="67"/>
  <c r="F4267" i="67"/>
  <c r="F4266" i="67"/>
  <c r="F4265" i="67"/>
  <c r="F4264" i="67"/>
  <c r="F4263" i="67"/>
  <c r="F4262" i="67"/>
  <c r="F4261" i="67"/>
  <c r="F4260" i="67"/>
  <c r="F4259" i="67"/>
  <c r="F4258" i="67"/>
  <c r="F4257" i="67"/>
  <c r="F4256" i="67"/>
  <c r="F4255" i="67"/>
  <c r="F4254" i="67"/>
  <c r="F4253" i="67"/>
  <c r="F4252" i="67"/>
  <c r="F4251" i="67"/>
  <c r="F4250" i="67"/>
  <c r="F4249" i="67"/>
  <c r="F4248" i="67"/>
  <c r="F4247" i="67"/>
  <c r="F4246" i="67"/>
  <c r="F4245" i="67"/>
  <c r="F4244" i="67"/>
  <c r="F4243" i="67"/>
  <c r="F4242" i="67"/>
  <c r="F4241" i="67"/>
  <c r="F4240" i="67"/>
  <c r="F4239" i="67"/>
  <c r="F4238" i="67"/>
  <c r="F4237" i="67"/>
  <c r="F4236" i="67"/>
  <c r="F4235" i="67"/>
  <c r="F4234" i="67"/>
  <c r="F4233" i="67"/>
  <c r="F4232" i="67"/>
  <c r="F4231" i="67"/>
  <c r="F4230" i="67"/>
  <c r="F4229" i="67"/>
  <c r="F4228" i="67"/>
  <c r="F4227" i="67"/>
  <c r="F4226" i="67"/>
  <c r="F4225" i="67"/>
  <c r="F4224" i="67"/>
  <c r="F4223" i="67"/>
  <c r="F4222" i="67"/>
  <c r="F4221" i="67"/>
  <c r="F4220" i="67"/>
  <c r="F4219" i="67"/>
  <c r="F4218" i="67"/>
  <c r="F4217" i="67"/>
  <c r="F4216" i="67"/>
  <c r="F4215" i="67"/>
  <c r="F4214" i="67"/>
  <c r="F4213" i="67"/>
  <c r="F4212" i="67"/>
  <c r="F4211" i="67"/>
  <c r="F4210" i="67"/>
  <c r="F4209" i="67"/>
  <c r="F4208" i="67"/>
  <c r="F4207" i="67"/>
  <c r="F4206" i="67"/>
  <c r="F4205" i="67"/>
  <c r="F4204" i="67"/>
  <c r="F4203" i="67"/>
  <c r="F4202" i="67"/>
  <c r="F4201" i="67"/>
  <c r="F4200" i="67"/>
  <c r="F4199" i="67"/>
  <c r="F4198" i="67"/>
  <c r="F4197" i="67"/>
  <c r="F4196" i="67"/>
  <c r="F4195" i="67"/>
  <c r="F4194" i="67"/>
  <c r="F4193" i="67"/>
  <c r="F4192" i="67"/>
  <c r="F4191" i="67"/>
  <c r="F4190" i="67"/>
  <c r="F4189" i="67"/>
  <c r="F4188" i="67"/>
  <c r="F4187" i="67"/>
  <c r="F4186" i="67"/>
  <c r="F4185" i="67"/>
  <c r="F4184" i="67"/>
  <c r="F4183" i="67"/>
  <c r="F4182" i="67"/>
  <c r="F4181" i="67"/>
  <c r="F4180" i="67"/>
  <c r="F4179" i="67"/>
  <c r="F4178" i="67"/>
  <c r="F4177" i="67"/>
  <c r="F4176" i="67"/>
  <c r="F4175" i="67"/>
  <c r="F4174" i="67"/>
  <c r="F4173" i="67"/>
  <c r="F4172" i="67"/>
  <c r="F4171" i="67"/>
  <c r="F4170" i="67"/>
  <c r="F4169" i="67"/>
  <c r="F4168" i="67"/>
  <c r="F4167" i="67"/>
  <c r="F4166" i="67"/>
  <c r="F4165" i="67"/>
  <c r="F4164" i="67"/>
  <c r="F4163" i="67"/>
  <c r="F4162" i="67"/>
  <c r="F4161" i="67"/>
  <c r="F4160" i="67"/>
  <c r="F4159" i="67"/>
  <c r="F4158" i="67"/>
  <c r="F4157" i="67"/>
  <c r="F4156" i="67"/>
  <c r="F4155" i="67"/>
  <c r="F4154" i="67"/>
  <c r="F4153" i="67"/>
  <c r="F4152" i="67"/>
  <c r="F4151" i="67"/>
  <c r="F4150" i="67"/>
  <c r="F4149" i="67"/>
  <c r="F4148" i="67"/>
  <c r="F4147" i="67"/>
  <c r="F4146" i="67"/>
  <c r="F4145" i="67"/>
  <c r="F4144" i="67"/>
  <c r="F4143" i="67"/>
  <c r="F4142" i="67"/>
  <c r="F4141" i="67"/>
  <c r="F4140" i="67"/>
  <c r="F4139" i="67"/>
  <c r="F4138" i="67"/>
  <c r="F4137" i="67"/>
  <c r="F4136" i="67"/>
  <c r="F4135" i="67"/>
  <c r="F4134" i="67"/>
  <c r="F4133" i="67"/>
  <c r="F4132" i="67"/>
  <c r="F4131" i="67"/>
  <c r="F4130" i="67"/>
  <c r="F4129" i="67"/>
  <c r="F4128" i="67"/>
  <c r="F4127" i="67"/>
  <c r="F4126" i="67"/>
  <c r="F4125" i="67"/>
  <c r="F4124" i="67"/>
  <c r="F4123" i="67"/>
  <c r="F4122" i="67"/>
  <c r="F4121" i="67"/>
  <c r="F4120" i="67"/>
  <c r="F4119" i="67"/>
  <c r="F4118" i="67"/>
  <c r="F4117" i="67"/>
  <c r="F4116" i="67"/>
  <c r="F4115" i="67"/>
  <c r="F4114" i="67"/>
  <c r="F4113" i="67"/>
  <c r="F4112" i="67"/>
  <c r="F4111" i="67"/>
  <c r="F4110" i="67"/>
  <c r="F4109" i="67"/>
  <c r="F4108" i="67"/>
  <c r="F4107" i="67"/>
  <c r="F4106" i="67"/>
  <c r="F4105" i="67"/>
  <c r="F4104" i="67"/>
  <c r="F4103" i="67"/>
  <c r="F4102" i="67"/>
  <c r="F4101" i="67"/>
  <c r="F4100" i="67"/>
  <c r="F4099" i="67"/>
  <c r="F4098" i="67"/>
  <c r="F4097" i="67"/>
  <c r="F4096" i="67"/>
  <c r="F4095" i="67"/>
  <c r="F4094" i="67"/>
  <c r="F4093" i="67"/>
  <c r="F4092" i="67"/>
  <c r="F4091" i="67"/>
  <c r="F4090" i="67"/>
  <c r="F4089" i="67"/>
  <c r="F4088" i="67"/>
  <c r="F4087" i="67"/>
  <c r="F4086" i="67"/>
  <c r="F4085" i="67"/>
  <c r="F4084" i="67"/>
  <c r="F4083" i="67"/>
  <c r="F4082" i="67"/>
  <c r="F4081" i="67"/>
  <c r="F4080" i="67"/>
  <c r="F4079" i="67"/>
  <c r="F4078" i="67"/>
  <c r="F4077" i="67"/>
  <c r="F4076" i="67"/>
  <c r="F4075" i="67"/>
  <c r="F4074" i="67"/>
  <c r="F4073" i="67"/>
  <c r="F4072" i="67"/>
  <c r="F4071" i="67"/>
  <c r="F4070" i="67"/>
  <c r="F4069" i="67"/>
  <c r="F4068" i="67"/>
  <c r="F4067" i="67"/>
  <c r="F4066" i="67"/>
  <c r="F4065" i="67"/>
  <c r="F4064" i="67"/>
  <c r="F4063" i="67"/>
  <c r="F4062" i="67"/>
  <c r="F4061" i="67"/>
  <c r="F4060" i="67"/>
  <c r="F4059" i="67"/>
  <c r="F4058" i="67"/>
  <c r="F4057" i="67"/>
  <c r="F4056" i="67"/>
  <c r="F4055" i="67"/>
  <c r="F4054" i="67"/>
  <c r="F4053" i="67"/>
  <c r="F4052" i="67"/>
  <c r="F4051" i="67"/>
  <c r="F4050" i="67"/>
  <c r="F4049" i="67"/>
  <c r="F4048" i="67"/>
  <c r="F4047" i="67"/>
  <c r="F4046" i="67"/>
  <c r="F4045" i="67"/>
  <c r="F4044" i="67"/>
  <c r="F4043" i="67"/>
  <c r="F4042" i="67"/>
  <c r="F4041" i="67"/>
  <c r="F4040" i="67"/>
  <c r="F4039" i="67"/>
  <c r="F4038" i="67"/>
  <c r="F4037" i="67"/>
  <c r="F4036" i="67"/>
  <c r="F4035" i="67"/>
  <c r="F4034" i="67"/>
  <c r="F4033" i="67"/>
  <c r="F4032" i="67"/>
  <c r="F4031" i="67"/>
  <c r="F4030" i="67"/>
  <c r="F4029" i="67"/>
  <c r="F4028" i="67"/>
  <c r="F4027" i="67"/>
  <c r="F4026" i="67"/>
  <c r="F4025" i="67"/>
  <c r="F4024" i="67"/>
  <c r="F4023" i="67"/>
  <c r="F4022" i="67"/>
  <c r="F4021" i="67"/>
  <c r="F4020" i="67"/>
  <c r="F4019" i="67"/>
  <c r="F4018" i="67"/>
  <c r="F4017" i="67"/>
  <c r="F4016" i="67"/>
  <c r="F4015" i="67"/>
  <c r="F4014" i="67"/>
  <c r="F4013" i="67"/>
  <c r="F4012" i="67"/>
  <c r="F4011" i="67"/>
  <c r="F4010" i="67"/>
  <c r="F4009" i="67"/>
  <c r="F4008" i="67"/>
  <c r="F4007" i="67"/>
  <c r="F4006" i="67"/>
  <c r="F4005" i="67"/>
  <c r="F4004" i="67"/>
  <c r="F4003" i="67"/>
  <c r="F4002" i="67"/>
  <c r="F4001" i="67"/>
  <c r="F4000" i="67"/>
  <c r="F3999" i="67"/>
  <c r="F3998" i="67"/>
  <c r="F3997" i="67"/>
  <c r="F3996" i="67"/>
  <c r="F3995" i="67"/>
  <c r="F3994" i="67"/>
  <c r="F3993" i="67"/>
  <c r="F3992" i="67"/>
  <c r="F3991" i="67"/>
  <c r="F3990" i="67"/>
  <c r="F3989" i="67"/>
  <c r="F3988" i="67"/>
  <c r="F3987" i="67"/>
  <c r="F3986" i="67"/>
  <c r="F3985" i="67"/>
  <c r="F3984" i="67"/>
  <c r="F3983" i="67"/>
  <c r="F3982" i="67"/>
  <c r="F3981" i="67"/>
  <c r="F3980" i="67"/>
  <c r="F3979" i="67"/>
  <c r="F3978" i="67"/>
  <c r="F3977" i="67"/>
  <c r="F3976" i="67"/>
  <c r="F3975" i="67"/>
  <c r="F3974" i="67"/>
  <c r="F3973" i="67"/>
  <c r="F3972" i="67"/>
  <c r="F3971" i="67"/>
  <c r="F3970" i="67"/>
  <c r="F3969" i="67"/>
  <c r="F3968" i="67"/>
  <c r="F3967" i="67"/>
  <c r="F3966" i="67"/>
  <c r="F3965" i="67"/>
  <c r="F3964" i="67"/>
  <c r="F3963" i="67"/>
  <c r="F3962" i="67"/>
  <c r="F3961" i="67"/>
  <c r="F3960" i="67"/>
  <c r="F3959" i="67"/>
  <c r="F3958" i="67"/>
  <c r="F3957" i="67"/>
  <c r="F3956" i="67"/>
  <c r="F3955" i="67"/>
  <c r="F3954" i="67"/>
  <c r="F3953" i="67"/>
  <c r="F3952" i="67"/>
  <c r="F3951" i="67"/>
  <c r="F3950" i="67"/>
  <c r="F3949" i="67"/>
  <c r="F3948" i="67"/>
  <c r="F3947" i="67"/>
  <c r="F3946" i="67"/>
  <c r="F3945" i="67"/>
  <c r="F3944" i="67"/>
  <c r="F3943" i="67"/>
  <c r="F3942" i="67"/>
  <c r="F3941" i="67"/>
  <c r="F3940" i="67"/>
  <c r="F3939" i="67"/>
  <c r="F3938" i="67"/>
  <c r="F3937" i="67"/>
  <c r="F3936" i="67"/>
  <c r="F3935" i="67"/>
  <c r="F3934" i="67"/>
  <c r="F3933" i="67"/>
  <c r="F3932" i="67"/>
  <c r="F3931" i="67"/>
  <c r="F3930" i="67"/>
  <c r="F3929" i="67"/>
  <c r="F3928" i="67"/>
  <c r="F3927" i="67"/>
  <c r="F3926" i="67"/>
  <c r="F3925" i="67"/>
  <c r="F3924" i="67"/>
  <c r="F3923" i="67"/>
  <c r="F3922" i="67"/>
  <c r="F3921" i="67"/>
  <c r="F3920" i="67"/>
  <c r="F3919" i="67"/>
  <c r="F3918" i="67"/>
  <c r="F3917" i="67"/>
  <c r="F3916" i="67"/>
  <c r="F3915" i="67"/>
  <c r="F3914" i="67"/>
  <c r="F3913" i="67"/>
  <c r="F3912" i="67"/>
  <c r="F3911" i="67"/>
  <c r="F3910" i="67"/>
  <c r="F3909" i="67"/>
  <c r="F3908" i="67"/>
  <c r="F3907" i="67"/>
  <c r="F3906" i="67"/>
  <c r="F3905" i="67"/>
  <c r="F3904" i="67"/>
  <c r="F3903" i="67"/>
  <c r="F3902" i="67"/>
  <c r="F3901" i="67"/>
  <c r="F3900" i="67"/>
  <c r="F3899" i="67"/>
  <c r="F3898" i="67"/>
  <c r="F3897" i="67"/>
  <c r="F3896" i="67"/>
  <c r="F3895" i="67"/>
  <c r="F3894" i="67"/>
  <c r="F3893" i="67"/>
  <c r="F3892" i="67"/>
  <c r="F3891" i="67"/>
  <c r="F3890" i="67"/>
  <c r="F3889" i="67"/>
  <c r="F3888" i="67"/>
  <c r="F3887" i="67"/>
  <c r="F3886" i="67"/>
  <c r="F3885" i="67"/>
  <c r="F3884" i="67"/>
  <c r="F3883" i="67"/>
  <c r="F3882" i="67"/>
  <c r="F3881" i="67"/>
  <c r="F3880" i="67"/>
  <c r="F3879" i="67"/>
  <c r="F3878" i="67"/>
  <c r="F3877" i="67"/>
  <c r="F3876" i="67"/>
  <c r="F3875" i="67"/>
  <c r="F3874" i="67"/>
  <c r="F3873" i="67"/>
  <c r="F3872" i="67"/>
  <c r="F3871" i="67"/>
  <c r="F3870" i="67"/>
  <c r="F3869" i="67"/>
  <c r="F3868" i="67"/>
  <c r="F3867" i="67"/>
  <c r="F3866" i="67"/>
  <c r="F3865" i="67"/>
  <c r="F3864" i="67"/>
  <c r="F3863" i="67"/>
  <c r="F3862" i="67"/>
  <c r="F3861" i="67"/>
  <c r="F3860" i="67"/>
  <c r="F3859" i="67"/>
  <c r="F3858" i="67"/>
  <c r="F3857" i="67"/>
  <c r="F3856" i="67"/>
  <c r="F3855" i="67"/>
  <c r="F3854" i="67"/>
  <c r="F3853" i="67"/>
  <c r="F3852" i="67"/>
  <c r="F3851" i="67"/>
  <c r="F3850" i="67"/>
  <c r="F3849" i="67"/>
  <c r="F3848" i="67"/>
  <c r="F3847" i="67"/>
  <c r="F3846" i="67"/>
  <c r="F3845" i="67"/>
  <c r="F3844" i="67"/>
  <c r="F3843" i="67"/>
  <c r="F3842" i="67"/>
  <c r="F3841" i="67"/>
  <c r="F3840" i="67"/>
  <c r="F3839" i="67"/>
  <c r="F3838" i="67"/>
  <c r="F3837" i="67"/>
  <c r="F3836" i="67"/>
  <c r="F3835" i="67"/>
  <c r="F3834" i="67"/>
  <c r="F3833" i="67"/>
  <c r="F3832" i="67"/>
  <c r="F3831" i="67"/>
  <c r="F3830" i="67"/>
  <c r="F3829" i="67"/>
  <c r="F3828" i="67"/>
  <c r="F3827" i="67"/>
  <c r="F3826" i="67"/>
  <c r="F3825" i="67"/>
  <c r="F3824" i="67"/>
  <c r="F3823" i="67"/>
  <c r="F3822" i="67"/>
  <c r="F3821" i="67"/>
  <c r="F3820" i="67"/>
  <c r="F3819" i="67"/>
  <c r="F3818" i="67"/>
  <c r="F3817" i="67"/>
  <c r="F3816" i="67"/>
  <c r="F3815" i="67"/>
  <c r="F3814" i="67"/>
  <c r="F3813" i="67"/>
  <c r="F3812" i="67"/>
  <c r="F3811" i="67"/>
  <c r="F3810" i="67"/>
  <c r="F3809" i="67"/>
  <c r="F3808" i="67"/>
  <c r="F3807" i="67"/>
  <c r="F3806" i="67"/>
  <c r="F3805" i="67"/>
  <c r="F3804" i="67"/>
  <c r="F3803" i="67"/>
  <c r="F3802" i="67"/>
  <c r="F3801" i="67"/>
  <c r="F3800" i="67"/>
  <c r="F3799" i="67"/>
  <c r="F3798" i="67"/>
  <c r="F3797" i="67"/>
  <c r="F3796" i="67"/>
  <c r="F3795" i="67"/>
  <c r="F3794" i="67"/>
  <c r="F3793" i="67"/>
  <c r="F3792" i="67"/>
  <c r="F3791" i="67"/>
  <c r="F3790" i="67"/>
  <c r="F3789" i="67"/>
  <c r="F3788" i="67"/>
  <c r="F3787" i="67"/>
  <c r="F3786" i="67"/>
  <c r="F3785" i="67"/>
  <c r="F3784" i="67"/>
  <c r="F3783" i="67"/>
  <c r="F3782" i="67"/>
  <c r="F3781" i="67"/>
  <c r="F3780" i="67"/>
  <c r="F3779" i="67"/>
  <c r="F3778" i="67"/>
  <c r="F3777" i="67"/>
  <c r="F3776" i="67"/>
  <c r="F3775" i="67"/>
  <c r="F3774" i="67"/>
  <c r="F3773" i="67"/>
  <c r="F3772" i="67"/>
  <c r="F3771" i="67"/>
  <c r="F3770" i="67"/>
  <c r="F3769" i="67"/>
  <c r="F3768" i="67"/>
  <c r="F3767" i="67"/>
  <c r="F3766" i="67"/>
  <c r="F3765" i="67"/>
  <c r="F3764" i="67"/>
  <c r="F3763" i="67"/>
  <c r="F3762" i="67"/>
  <c r="F3761" i="67"/>
  <c r="F3760" i="67"/>
  <c r="F3759" i="67"/>
  <c r="F3758" i="67"/>
  <c r="F3757" i="67"/>
  <c r="F3756" i="67"/>
  <c r="F3755" i="67"/>
  <c r="F3754" i="67"/>
  <c r="F3753" i="67"/>
  <c r="F3752" i="67"/>
  <c r="F3751" i="67"/>
  <c r="F3750" i="67"/>
  <c r="F3749" i="67"/>
  <c r="F3748" i="67"/>
  <c r="F3747" i="67"/>
  <c r="F3746" i="67"/>
  <c r="F3745" i="67"/>
  <c r="F3744" i="67"/>
  <c r="F3743" i="67"/>
  <c r="F3742" i="67"/>
  <c r="F3741" i="67"/>
  <c r="F3740" i="67"/>
  <c r="F3739" i="67"/>
  <c r="F3738" i="67"/>
  <c r="F3737" i="67"/>
  <c r="F3736" i="67"/>
  <c r="F3735" i="67"/>
  <c r="F3734" i="67"/>
  <c r="F3733" i="67"/>
  <c r="F3732" i="67"/>
  <c r="F3731" i="67"/>
  <c r="F3730" i="67"/>
  <c r="F3729" i="67"/>
  <c r="F3728" i="67"/>
  <c r="F3727" i="67"/>
  <c r="F3726" i="67"/>
  <c r="F3725" i="67"/>
  <c r="F3724" i="67"/>
  <c r="F3723" i="67"/>
  <c r="F3722" i="67"/>
  <c r="F3721" i="67"/>
  <c r="F3720" i="67"/>
  <c r="F3719" i="67"/>
  <c r="F3718" i="67"/>
  <c r="F3717" i="67"/>
  <c r="F3716" i="67"/>
  <c r="F3715" i="67"/>
  <c r="F3714" i="67"/>
  <c r="F3713" i="67"/>
  <c r="F3712" i="67"/>
  <c r="F3711" i="67"/>
  <c r="F3710" i="67"/>
  <c r="F3709" i="67"/>
  <c r="F3708" i="67"/>
  <c r="F3707" i="67"/>
  <c r="F3706" i="67"/>
  <c r="F3705" i="67"/>
  <c r="F3704" i="67"/>
  <c r="F3703" i="67"/>
  <c r="F3702" i="67"/>
  <c r="F3701" i="67"/>
  <c r="F3700" i="67"/>
  <c r="F3699" i="67"/>
  <c r="F3698" i="67"/>
  <c r="F3697" i="67"/>
  <c r="F3696" i="67"/>
  <c r="F3695" i="67"/>
  <c r="F3694" i="67"/>
  <c r="F3693" i="67"/>
  <c r="F3692" i="67"/>
  <c r="F3691" i="67"/>
  <c r="F3690" i="67"/>
  <c r="F3689" i="67"/>
  <c r="F3688" i="67"/>
  <c r="F3687" i="67"/>
  <c r="F3686" i="67"/>
  <c r="F3685" i="67"/>
  <c r="F3684" i="67"/>
  <c r="F3683" i="67"/>
  <c r="F3682" i="67"/>
  <c r="F3681" i="67"/>
  <c r="F3680" i="67"/>
  <c r="F3679" i="67"/>
  <c r="F3678" i="67"/>
  <c r="F3677" i="67"/>
  <c r="F3676" i="67"/>
  <c r="F3675" i="67"/>
  <c r="F3674" i="67"/>
  <c r="F3673" i="67"/>
  <c r="F3672" i="67"/>
  <c r="F3671" i="67"/>
  <c r="F3670" i="67"/>
  <c r="F3669" i="67"/>
  <c r="F3668" i="67"/>
  <c r="F3667" i="67"/>
  <c r="F3666" i="67"/>
  <c r="F3665" i="67"/>
  <c r="F3664" i="67"/>
  <c r="F3663" i="67"/>
  <c r="F3662" i="67"/>
  <c r="F3661" i="67"/>
  <c r="F3660" i="67"/>
  <c r="F3659" i="67"/>
  <c r="F3658" i="67"/>
  <c r="F3657" i="67"/>
  <c r="F3656" i="67"/>
  <c r="F3655" i="67"/>
  <c r="F3654" i="67"/>
  <c r="F3653" i="67"/>
  <c r="F3652" i="67"/>
  <c r="F3651" i="67"/>
  <c r="F3650" i="67"/>
  <c r="N161" i="67" s="1"/>
  <c r="F3649" i="67"/>
  <c r="N160" i="67" s="1"/>
  <c r="F3648" i="67"/>
  <c r="F3647" i="67"/>
  <c r="F3646" i="67"/>
  <c r="F3645" i="67"/>
  <c r="N156" i="67" s="1"/>
  <c r="F3644" i="67"/>
  <c r="F3643" i="67"/>
  <c r="N154" i="67" s="1"/>
  <c r="F3642" i="67"/>
  <c r="N153" i="67" s="1"/>
  <c r="F3641" i="67"/>
  <c r="F3640" i="67"/>
  <c r="F3639" i="67"/>
  <c r="F3638" i="67"/>
  <c r="F3637" i="67"/>
  <c r="N148" i="67" s="1"/>
  <c r="F3636" i="67"/>
  <c r="F3635" i="67"/>
  <c r="F3634" i="67"/>
  <c r="N145" i="67" s="1"/>
  <c r="F3633" i="67"/>
  <c r="F3632" i="67"/>
  <c r="N143" i="67" s="1"/>
  <c r="F3631" i="67"/>
  <c r="F3630" i="67"/>
  <c r="F3629" i="67"/>
  <c r="F3628" i="67"/>
  <c r="F3627" i="67"/>
  <c r="N138" i="67" s="1"/>
  <c r="F3626" i="67"/>
  <c r="F3625" i="67"/>
  <c r="F3624" i="67"/>
  <c r="F3623" i="67"/>
  <c r="F3622" i="67"/>
  <c r="F3621" i="67"/>
  <c r="F3620" i="67"/>
  <c r="F3619" i="67"/>
  <c r="F3618" i="67"/>
  <c r="F3617" i="67"/>
  <c r="F3616" i="67"/>
  <c r="F3615" i="67"/>
  <c r="F3614" i="67"/>
  <c r="F3613" i="67"/>
  <c r="F3612" i="67"/>
  <c r="F3611" i="67"/>
  <c r="F3610" i="67"/>
  <c r="F3609" i="67"/>
  <c r="F3608" i="67"/>
  <c r="F3607" i="67"/>
  <c r="F3606" i="67"/>
  <c r="F3605" i="67"/>
  <c r="F3604" i="67"/>
  <c r="F3603" i="67"/>
  <c r="F3602" i="67"/>
  <c r="F3601" i="67"/>
  <c r="F3600" i="67"/>
  <c r="F3599" i="67"/>
  <c r="F3598" i="67"/>
  <c r="F3597" i="67"/>
  <c r="F3596" i="67"/>
  <c r="F3595" i="67"/>
  <c r="F3594" i="67"/>
  <c r="F3593" i="67"/>
  <c r="F3592" i="67"/>
  <c r="F3591" i="67"/>
  <c r="F3590" i="67"/>
  <c r="F3589" i="67"/>
  <c r="F3588" i="67"/>
  <c r="F3587" i="67"/>
  <c r="F3586" i="67"/>
  <c r="F3585" i="67"/>
  <c r="F3584" i="67"/>
  <c r="F3583" i="67"/>
  <c r="F3582" i="67"/>
  <c r="F3581" i="67"/>
  <c r="F3580" i="67"/>
  <c r="F3579" i="67"/>
  <c r="F3578" i="67"/>
  <c r="F3577" i="67"/>
  <c r="F3576" i="67"/>
  <c r="F3575" i="67"/>
  <c r="F3574" i="67"/>
  <c r="F3573" i="67"/>
  <c r="F3572" i="67"/>
  <c r="F3571" i="67"/>
  <c r="F3570" i="67"/>
  <c r="F3569" i="67"/>
  <c r="F3568" i="67"/>
  <c r="F3567" i="67"/>
  <c r="F3566" i="67"/>
  <c r="F3565" i="67"/>
  <c r="F3564" i="67"/>
  <c r="F3563" i="67"/>
  <c r="F3562" i="67"/>
  <c r="F3561" i="67"/>
  <c r="F3560" i="67"/>
  <c r="F3559" i="67"/>
  <c r="F3558" i="67"/>
  <c r="F3557" i="67"/>
  <c r="F3556" i="67"/>
  <c r="F3555" i="67"/>
  <c r="F3554" i="67"/>
  <c r="F3553" i="67"/>
  <c r="F3552" i="67"/>
  <c r="F3551" i="67"/>
  <c r="F3550" i="67"/>
  <c r="F3549" i="67"/>
  <c r="F3548" i="67"/>
  <c r="F3547" i="67"/>
  <c r="F3546" i="67"/>
  <c r="F3545" i="67"/>
  <c r="F3544" i="67"/>
  <c r="F3543" i="67"/>
  <c r="F3542" i="67"/>
  <c r="F3541" i="67"/>
  <c r="F3540" i="67"/>
  <c r="F3539" i="67"/>
  <c r="F3538" i="67"/>
  <c r="F3537" i="67"/>
  <c r="F3536" i="67"/>
  <c r="F3535" i="67"/>
  <c r="F3534" i="67"/>
  <c r="F3533" i="67"/>
  <c r="F3532" i="67"/>
  <c r="F3531" i="67"/>
  <c r="F3530" i="67"/>
  <c r="F3529" i="67"/>
  <c r="F3528" i="67"/>
  <c r="F3527" i="67"/>
  <c r="F3526" i="67"/>
  <c r="F3525" i="67"/>
  <c r="F3524" i="67"/>
  <c r="F3523" i="67"/>
  <c r="F3522" i="67"/>
  <c r="F3521" i="67"/>
  <c r="F3520" i="67"/>
  <c r="F3519" i="67"/>
  <c r="F3518" i="67"/>
  <c r="F3517" i="67"/>
  <c r="F3516" i="67"/>
  <c r="F3515" i="67"/>
  <c r="F3514" i="67"/>
  <c r="F3513" i="67"/>
  <c r="F3512" i="67"/>
  <c r="F3511" i="67"/>
  <c r="F3510" i="67"/>
  <c r="F3509" i="67"/>
  <c r="F3508" i="67"/>
  <c r="F3507" i="67"/>
  <c r="F3506" i="67"/>
  <c r="F3505" i="67"/>
  <c r="F3504" i="67"/>
  <c r="F3503" i="67"/>
  <c r="F3502" i="67"/>
  <c r="F3501" i="67"/>
  <c r="F3500" i="67"/>
  <c r="F3499" i="67"/>
  <c r="F3498" i="67"/>
  <c r="F3497" i="67"/>
  <c r="F3496" i="67"/>
  <c r="F3495" i="67"/>
  <c r="F3494" i="67"/>
  <c r="F3493" i="67"/>
  <c r="F3492" i="67"/>
  <c r="F3491" i="67"/>
  <c r="F3490" i="67"/>
  <c r="F3489" i="67"/>
  <c r="F3488" i="67"/>
  <c r="F3487" i="67"/>
  <c r="F3486" i="67"/>
  <c r="F3485" i="67"/>
  <c r="F3484" i="67"/>
  <c r="F3483" i="67"/>
  <c r="F3482" i="67"/>
  <c r="F3481" i="67"/>
  <c r="F3480" i="67"/>
  <c r="F3479" i="67"/>
  <c r="F3478" i="67"/>
  <c r="F3477" i="67"/>
  <c r="F3476" i="67"/>
  <c r="F3475" i="67"/>
  <c r="F3474" i="67"/>
  <c r="F3473" i="67"/>
  <c r="F3472" i="67"/>
  <c r="F3471" i="67"/>
  <c r="F3470" i="67"/>
  <c r="F3469" i="67"/>
  <c r="F3468" i="67"/>
  <c r="F3467" i="67"/>
  <c r="F3466" i="67"/>
  <c r="F3465" i="67"/>
  <c r="F3464" i="67"/>
  <c r="F3463" i="67"/>
  <c r="F3462" i="67"/>
  <c r="F3461" i="67"/>
  <c r="F3460" i="67"/>
  <c r="F3459" i="67"/>
  <c r="F3458" i="67"/>
  <c r="F3457" i="67"/>
  <c r="F3456" i="67"/>
  <c r="F3455" i="67"/>
  <c r="F3454" i="67"/>
  <c r="F3453" i="67"/>
  <c r="F3452" i="67"/>
  <c r="F3451" i="67"/>
  <c r="F3450" i="67"/>
  <c r="F3449" i="67"/>
  <c r="F3448" i="67"/>
  <c r="F3447" i="67"/>
  <c r="F3446" i="67"/>
  <c r="F3445" i="67"/>
  <c r="F3444" i="67"/>
  <c r="F3443" i="67"/>
  <c r="F3442" i="67"/>
  <c r="F3441" i="67"/>
  <c r="F3440" i="67"/>
  <c r="F3439" i="67"/>
  <c r="F3438" i="67"/>
  <c r="F3437" i="67"/>
  <c r="F3436" i="67"/>
  <c r="F3435" i="67"/>
  <c r="F3434" i="67"/>
  <c r="F3433" i="67"/>
  <c r="F3432" i="67"/>
  <c r="F3431" i="67"/>
  <c r="F3430" i="67"/>
  <c r="F3429" i="67"/>
  <c r="F3428" i="67"/>
  <c r="F3427" i="67"/>
  <c r="F3426" i="67"/>
  <c r="F3425" i="67"/>
  <c r="F3424" i="67"/>
  <c r="F3423" i="67"/>
  <c r="F3422" i="67"/>
  <c r="F3421" i="67"/>
  <c r="F3420" i="67"/>
  <c r="F3419" i="67"/>
  <c r="F3418" i="67"/>
  <c r="F3417" i="67"/>
  <c r="F3416" i="67"/>
  <c r="F3415" i="67"/>
  <c r="F3414" i="67"/>
  <c r="F3413" i="67"/>
  <c r="F3412" i="67"/>
  <c r="F3411" i="67"/>
  <c r="F3410" i="67"/>
  <c r="F3409" i="67"/>
  <c r="F3408" i="67"/>
  <c r="F3407" i="67"/>
  <c r="F3406" i="67"/>
  <c r="F3405" i="67"/>
  <c r="F3404" i="67"/>
  <c r="F3403" i="67"/>
  <c r="F3402" i="67"/>
  <c r="F3401" i="67"/>
  <c r="F3400" i="67"/>
  <c r="F3399" i="67"/>
  <c r="F3398" i="67"/>
  <c r="F3397" i="67"/>
  <c r="F3396" i="67"/>
  <c r="F3395" i="67"/>
  <c r="F3394" i="67"/>
  <c r="F3393" i="67"/>
  <c r="F3392" i="67"/>
  <c r="F3391" i="67"/>
  <c r="F3390" i="67"/>
  <c r="F3389" i="67"/>
  <c r="F3388" i="67"/>
  <c r="F3387" i="67"/>
  <c r="F3386" i="67"/>
  <c r="F3385" i="67"/>
  <c r="F3384" i="67"/>
  <c r="F3383" i="67"/>
  <c r="F3382" i="67"/>
  <c r="F3381" i="67"/>
  <c r="F3380" i="67"/>
  <c r="F3379" i="67"/>
  <c r="F3378" i="67"/>
  <c r="F3377" i="67"/>
  <c r="F3376" i="67"/>
  <c r="F3375" i="67"/>
  <c r="F3374" i="67"/>
  <c r="F3373" i="67"/>
  <c r="F3372" i="67"/>
  <c r="F3371" i="67"/>
  <c r="F3370" i="67"/>
  <c r="F3369" i="67"/>
  <c r="F3368" i="67"/>
  <c r="F3367" i="67"/>
  <c r="F3366" i="67"/>
  <c r="F3365" i="67"/>
  <c r="F3364" i="67"/>
  <c r="F3363" i="67"/>
  <c r="F3362" i="67"/>
  <c r="F3361" i="67"/>
  <c r="F3360" i="67"/>
  <c r="F3359" i="67"/>
  <c r="F3358" i="67"/>
  <c r="F3357" i="67"/>
  <c r="F3356" i="67"/>
  <c r="F3355" i="67"/>
  <c r="F3354" i="67"/>
  <c r="F3353" i="67"/>
  <c r="F3352" i="67"/>
  <c r="F3351" i="67"/>
  <c r="F3350" i="67"/>
  <c r="F3349" i="67"/>
  <c r="F3348" i="67"/>
  <c r="F3347" i="67"/>
  <c r="F3346" i="67"/>
  <c r="F3345" i="67"/>
  <c r="F3344" i="67"/>
  <c r="F3343" i="67"/>
  <c r="F3342" i="67"/>
  <c r="F3341" i="67"/>
  <c r="F3340" i="67"/>
  <c r="F3339" i="67"/>
  <c r="F3338" i="67"/>
  <c r="F3337" i="67"/>
  <c r="F3336" i="67"/>
  <c r="F3335" i="67"/>
  <c r="F3334" i="67"/>
  <c r="F3333" i="67"/>
  <c r="F3332" i="67"/>
  <c r="F3331" i="67"/>
  <c r="F3330" i="67"/>
  <c r="F3329" i="67"/>
  <c r="F3328" i="67"/>
  <c r="F3327" i="67"/>
  <c r="F3326" i="67"/>
  <c r="F3325" i="67"/>
  <c r="F3324" i="67"/>
  <c r="F3323" i="67"/>
  <c r="F3322" i="67"/>
  <c r="F3321" i="67"/>
  <c r="F3320" i="67"/>
  <c r="F3319" i="67"/>
  <c r="F3318" i="67"/>
  <c r="F3317" i="67"/>
  <c r="F3316" i="67"/>
  <c r="F3315" i="67"/>
  <c r="F3314" i="67"/>
  <c r="F3313" i="67"/>
  <c r="F3312" i="67"/>
  <c r="F3311" i="67"/>
  <c r="F3310" i="67"/>
  <c r="F3309" i="67"/>
  <c r="F3308" i="67"/>
  <c r="F3307" i="67"/>
  <c r="F3306" i="67"/>
  <c r="F3305" i="67"/>
  <c r="F3304" i="67"/>
  <c r="F3303" i="67"/>
  <c r="F3302" i="67"/>
  <c r="F3301" i="67"/>
  <c r="F3300" i="67"/>
  <c r="F3299" i="67"/>
  <c r="F3298" i="67"/>
  <c r="F3297" i="67"/>
  <c r="F3296" i="67"/>
  <c r="F3295" i="67"/>
  <c r="F3294" i="67"/>
  <c r="F3293" i="67"/>
  <c r="F3292" i="67"/>
  <c r="F3291" i="67"/>
  <c r="F3290" i="67"/>
  <c r="F3289" i="67"/>
  <c r="F3288" i="67"/>
  <c r="F3287" i="67"/>
  <c r="F3286" i="67"/>
  <c r="F3285" i="67"/>
  <c r="F3284" i="67"/>
  <c r="F3283" i="67"/>
  <c r="F3282" i="67"/>
  <c r="F3281" i="67"/>
  <c r="F3280" i="67"/>
  <c r="F3279" i="67"/>
  <c r="F3278" i="67"/>
  <c r="F3277" i="67"/>
  <c r="F3276" i="67"/>
  <c r="F3275" i="67"/>
  <c r="F3274" i="67"/>
  <c r="F3273" i="67"/>
  <c r="F3272" i="67"/>
  <c r="F3271" i="67"/>
  <c r="F3270" i="67"/>
  <c r="F3269" i="67"/>
  <c r="F3268" i="67"/>
  <c r="F3267" i="67"/>
  <c r="F3266" i="67"/>
  <c r="F3265" i="67"/>
  <c r="F3264" i="67"/>
  <c r="F3263" i="67"/>
  <c r="F3262" i="67"/>
  <c r="F3261" i="67"/>
  <c r="F3260" i="67"/>
  <c r="F3259" i="67"/>
  <c r="F3258" i="67"/>
  <c r="F3257" i="67"/>
  <c r="F3256" i="67"/>
  <c r="F3255" i="67"/>
  <c r="F3254" i="67"/>
  <c r="F3253" i="67"/>
  <c r="F3252" i="67"/>
  <c r="F3251" i="67"/>
  <c r="F3250" i="67"/>
  <c r="F3249" i="67"/>
  <c r="F3248" i="67"/>
  <c r="F3247" i="67"/>
  <c r="F3246" i="67"/>
  <c r="F3245" i="67"/>
  <c r="F3244" i="67"/>
  <c r="F3243" i="67"/>
  <c r="F3242" i="67"/>
  <c r="F3241" i="67"/>
  <c r="F3240" i="67"/>
  <c r="F3239" i="67"/>
  <c r="F3238" i="67"/>
  <c r="F3237" i="67"/>
  <c r="F3236" i="67"/>
  <c r="F3235" i="67"/>
  <c r="F3234" i="67"/>
  <c r="F3233" i="67"/>
  <c r="F3232" i="67"/>
  <c r="F3231" i="67"/>
  <c r="F3230" i="67"/>
  <c r="F3229" i="67"/>
  <c r="F3228" i="67"/>
  <c r="F3227" i="67"/>
  <c r="F3226" i="67"/>
  <c r="F3225" i="67"/>
  <c r="F3224" i="67"/>
  <c r="F3223" i="67"/>
  <c r="F3222" i="67"/>
  <c r="F3221" i="67"/>
  <c r="F3220" i="67"/>
  <c r="F3219" i="67"/>
  <c r="F3218" i="67"/>
  <c r="F3217" i="67"/>
  <c r="F3216" i="67"/>
  <c r="F3215" i="67"/>
  <c r="F3214" i="67"/>
  <c r="F3213" i="67"/>
  <c r="F3212" i="67"/>
  <c r="F3211" i="67"/>
  <c r="F3210" i="67"/>
  <c r="F3209" i="67"/>
  <c r="F3208" i="67"/>
  <c r="F3207" i="67"/>
  <c r="F3206" i="67"/>
  <c r="F3205" i="67"/>
  <c r="F3204" i="67"/>
  <c r="F3203" i="67"/>
  <c r="F3202" i="67"/>
  <c r="F3201" i="67"/>
  <c r="F3200" i="67"/>
  <c r="F3199" i="67"/>
  <c r="F3198" i="67"/>
  <c r="F3197" i="67"/>
  <c r="F3196" i="67"/>
  <c r="F3195" i="67"/>
  <c r="F3194" i="67"/>
  <c r="F3193" i="67"/>
  <c r="F3192" i="67"/>
  <c r="F3191" i="67"/>
  <c r="F3190" i="67"/>
  <c r="F3189" i="67"/>
  <c r="F3188" i="67"/>
  <c r="F3187" i="67"/>
  <c r="F3186" i="67"/>
  <c r="F3185" i="67"/>
  <c r="F3184" i="67"/>
  <c r="F3183" i="67"/>
  <c r="F3182" i="67"/>
  <c r="F3181" i="67"/>
  <c r="F3180" i="67"/>
  <c r="F3179" i="67"/>
  <c r="F3178" i="67"/>
  <c r="F3177" i="67"/>
  <c r="F3176" i="67"/>
  <c r="F3175" i="67"/>
  <c r="F3174" i="67"/>
  <c r="F3173" i="67"/>
  <c r="F3172" i="67"/>
  <c r="F3171" i="67"/>
  <c r="F3170" i="67"/>
  <c r="F3169" i="67"/>
  <c r="F3168" i="67"/>
  <c r="F3167" i="67"/>
  <c r="F3166" i="67"/>
  <c r="F3165" i="67"/>
  <c r="F3164" i="67"/>
  <c r="F3163" i="67"/>
  <c r="F3162" i="67"/>
  <c r="F3161" i="67"/>
  <c r="F3160" i="67"/>
  <c r="F3159" i="67"/>
  <c r="F3158" i="67"/>
  <c r="F3157" i="67"/>
  <c r="F3156" i="67"/>
  <c r="F3155" i="67"/>
  <c r="F3154" i="67"/>
  <c r="F3153" i="67"/>
  <c r="F3152" i="67"/>
  <c r="F3151" i="67"/>
  <c r="F3150" i="67"/>
  <c r="F3149" i="67"/>
  <c r="F3148" i="67"/>
  <c r="F3147" i="67"/>
  <c r="F3146" i="67"/>
  <c r="F3145" i="67"/>
  <c r="F3144" i="67"/>
  <c r="F3143" i="67"/>
  <c r="F3142" i="67"/>
  <c r="F3141" i="67"/>
  <c r="F3140" i="67"/>
  <c r="F3139" i="67"/>
  <c r="F3138" i="67"/>
  <c r="F3137" i="67"/>
  <c r="F3136" i="67"/>
  <c r="F3135" i="67"/>
  <c r="F3134" i="67"/>
  <c r="F3133" i="67"/>
  <c r="F3132" i="67"/>
  <c r="F3131" i="67"/>
  <c r="F3130" i="67"/>
  <c r="F3129" i="67"/>
  <c r="F3128" i="67"/>
  <c r="F3127" i="67"/>
  <c r="F3126" i="67"/>
  <c r="F3125" i="67"/>
  <c r="F3124" i="67"/>
  <c r="F3123" i="67"/>
  <c r="F3122" i="67"/>
  <c r="F3121" i="67"/>
  <c r="F3120" i="67"/>
  <c r="F3119" i="67"/>
  <c r="F3118" i="67"/>
  <c r="F3117" i="67"/>
  <c r="F3116" i="67"/>
  <c r="F3115" i="67"/>
  <c r="F3114" i="67"/>
  <c r="F3113" i="67"/>
  <c r="F3112" i="67"/>
  <c r="F3111" i="67"/>
  <c r="F3110" i="67"/>
  <c r="F3109" i="67"/>
  <c r="F3108" i="67"/>
  <c r="F3107" i="67"/>
  <c r="F3106" i="67"/>
  <c r="F3105" i="67"/>
  <c r="F3104" i="67"/>
  <c r="F3103" i="67"/>
  <c r="F3102" i="67"/>
  <c r="F3101" i="67"/>
  <c r="F3100" i="67"/>
  <c r="F3099" i="67"/>
  <c r="F3098" i="67"/>
  <c r="F3097" i="67"/>
  <c r="F3096" i="67"/>
  <c r="F3095" i="67"/>
  <c r="F3094" i="67"/>
  <c r="F3093" i="67"/>
  <c r="F3092" i="67"/>
  <c r="F3091" i="67"/>
  <c r="F3090" i="67"/>
  <c r="F3089" i="67"/>
  <c r="F3088" i="67"/>
  <c r="F3087" i="67"/>
  <c r="F3086" i="67"/>
  <c r="F3085" i="67"/>
  <c r="F3084" i="67"/>
  <c r="F3083" i="67"/>
  <c r="F3082" i="67"/>
  <c r="F3081" i="67"/>
  <c r="F3080" i="67"/>
  <c r="F3079" i="67"/>
  <c r="F3078" i="67"/>
  <c r="F3077" i="67"/>
  <c r="F3076" i="67"/>
  <c r="F3075" i="67"/>
  <c r="F3074" i="67"/>
  <c r="F3073" i="67"/>
  <c r="F3072" i="67"/>
  <c r="F3071" i="67"/>
  <c r="F3070" i="67"/>
  <c r="F3069" i="67"/>
  <c r="F3068" i="67"/>
  <c r="F3067" i="67"/>
  <c r="F3066" i="67"/>
  <c r="F3065" i="67"/>
  <c r="F3064" i="67"/>
  <c r="F3063" i="67"/>
  <c r="F3062" i="67"/>
  <c r="F3061" i="67"/>
  <c r="F3060" i="67"/>
  <c r="F3059" i="67"/>
  <c r="F3058" i="67"/>
  <c r="F3057" i="67"/>
  <c r="F3056" i="67"/>
  <c r="F3055" i="67"/>
  <c r="F3054" i="67"/>
  <c r="F3053" i="67"/>
  <c r="F3052" i="67"/>
  <c r="F3051" i="67"/>
  <c r="F3050" i="67"/>
  <c r="F3049" i="67"/>
  <c r="F3048" i="67"/>
  <c r="F3047" i="67"/>
  <c r="F3046" i="67"/>
  <c r="F3045" i="67"/>
  <c r="F3044" i="67"/>
  <c r="F3043" i="67"/>
  <c r="F3042" i="67"/>
  <c r="F3041" i="67"/>
  <c r="F3040" i="67"/>
  <c r="F3039" i="67"/>
  <c r="F3038" i="67"/>
  <c r="F3037" i="67"/>
  <c r="F3036" i="67"/>
  <c r="F3035" i="67"/>
  <c r="F3034" i="67"/>
  <c r="F3033" i="67"/>
  <c r="F3032" i="67"/>
  <c r="F3031" i="67"/>
  <c r="F3030" i="67"/>
  <c r="F3029" i="67"/>
  <c r="F3028" i="67"/>
  <c r="F3027" i="67"/>
  <c r="F3026" i="67"/>
  <c r="F3025" i="67"/>
  <c r="F3024" i="67"/>
  <c r="F3023" i="67"/>
  <c r="F3022" i="67"/>
  <c r="F3021" i="67"/>
  <c r="F3020" i="67"/>
  <c r="F3019" i="67"/>
  <c r="F3018" i="67"/>
  <c r="F3017" i="67"/>
  <c r="F3016" i="67"/>
  <c r="F3015" i="67"/>
  <c r="F3014" i="67"/>
  <c r="F3013" i="67"/>
  <c r="F3012" i="67"/>
  <c r="F3011" i="67"/>
  <c r="F3010" i="67"/>
  <c r="F3009" i="67"/>
  <c r="F3008" i="67"/>
  <c r="F3007" i="67"/>
  <c r="F3006" i="67"/>
  <c r="F3005" i="67"/>
  <c r="F3004" i="67"/>
  <c r="F3003" i="67"/>
  <c r="F3002" i="67"/>
  <c r="F3001" i="67"/>
  <c r="F3000" i="67"/>
  <c r="F2999" i="67"/>
  <c r="F2998" i="67"/>
  <c r="F2997" i="67"/>
  <c r="F2996" i="67"/>
  <c r="F2995" i="67"/>
  <c r="F2994" i="67"/>
  <c r="F2993" i="67"/>
  <c r="F2992" i="67"/>
  <c r="F2991" i="67"/>
  <c r="F2990" i="67"/>
  <c r="F2989" i="67"/>
  <c r="F2988" i="67"/>
  <c r="F2987" i="67"/>
  <c r="F2986" i="67"/>
  <c r="F2985" i="67"/>
  <c r="F2984" i="67"/>
  <c r="F2983" i="67"/>
  <c r="F2982" i="67"/>
  <c r="F2981" i="67"/>
  <c r="F2980" i="67"/>
  <c r="F2979" i="67"/>
  <c r="F2978" i="67"/>
  <c r="F2977" i="67"/>
  <c r="F2976" i="67"/>
  <c r="F2975" i="67"/>
  <c r="F2974" i="67"/>
  <c r="F2973" i="67"/>
  <c r="F2972" i="67"/>
  <c r="F2971" i="67"/>
  <c r="F2970" i="67"/>
  <c r="F2969" i="67"/>
  <c r="F2968" i="67"/>
  <c r="F2967" i="67"/>
  <c r="F2966" i="67"/>
  <c r="F2965" i="67"/>
  <c r="F2964" i="67"/>
  <c r="F2963" i="67"/>
  <c r="F2962" i="67"/>
  <c r="F2961" i="67"/>
  <c r="F2960" i="67"/>
  <c r="F2959" i="67"/>
  <c r="F2958" i="67"/>
  <c r="F2957" i="67"/>
  <c r="F2956" i="67"/>
  <c r="F2955" i="67"/>
  <c r="F2954" i="67"/>
  <c r="F2953" i="67"/>
  <c r="F2952" i="67"/>
  <c r="F2951" i="67"/>
  <c r="F2950" i="67"/>
  <c r="F2949" i="67"/>
  <c r="F2948" i="67"/>
  <c r="F2947" i="67"/>
  <c r="F2946" i="67"/>
  <c r="F2945" i="67"/>
  <c r="F2944" i="67"/>
  <c r="F2943" i="67"/>
  <c r="F2942" i="67"/>
  <c r="F2941" i="67"/>
  <c r="F2940" i="67"/>
  <c r="F2939" i="67"/>
  <c r="F2938" i="67"/>
  <c r="F2937" i="67"/>
  <c r="F2936" i="67"/>
  <c r="F2935" i="67"/>
  <c r="F2934" i="67"/>
  <c r="F2933" i="67"/>
  <c r="F2932" i="67"/>
  <c r="F2931" i="67"/>
  <c r="F2930" i="67"/>
  <c r="F2929" i="67"/>
  <c r="F2928" i="67"/>
  <c r="F2927" i="67"/>
  <c r="F2926" i="67"/>
  <c r="F2925" i="67"/>
  <c r="F2924" i="67"/>
  <c r="F2923" i="67"/>
  <c r="F2922" i="67"/>
  <c r="F2921" i="67"/>
  <c r="F2920" i="67"/>
  <c r="F2919" i="67"/>
  <c r="F2918" i="67"/>
  <c r="F2917" i="67"/>
  <c r="F2916" i="67"/>
  <c r="F2915" i="67"/>
  <c r="F2914" i="67"/>
  <c r="F2913" i="67"/>
  <c r="F2912" i="67"/>
  <c r="F2911" i="67"/>
  <c r="F2910" i="67"/>
  <c r="F2909" i="67"/>
  <c r="F2908" i="67"/>
  <c r="F2907" i="67"/>
  <c r="F2906" i="67"/>
  <c r="R134" i="67" s="1"/>
  <c r="F2905" i="67"/>
  <c r="F2904" i="67"/>
  <c r="F2903" i="67"/>
  <c r="F2902" i="67"/>
  <c r="F2901" i="67"/>
  <c r="R129" i="67" s="1"/>
  <c r="F2900" i="67"/>
  <c r="F2899" i="67"/>
  <c r="R127" i="67" s="1"/>
  <c r="F2898" i="67"/>
  <c r="R126" i="67" s="1"/>
  <c r="F2897" i="67"/>
  <c r="F2896" i="67"/>
  <c r="F2895" i="67"/>
  <c r="F2894" i="67"/>
  <c r="F2893" i="67"/>
  <c r="R121" i="67" s="1"/>
  <c r="F2892" i="67"/>
  <c r="F2891" i="67"/>
  <c r="R119" i="67" s="1"/>
  <c r="F2890" i="67"/>
  <c r="R118" i="67" s="1"/>
  <c r="F2889" i="67"/>
  <c r="R117" i="67" s="1"/>
  <c r="F2888" i="67"/>
  <c r="F2887" i="67"/>
  <c r="F2886" i="67"/>
  <c r="F2885" i="67"/>
  <c r="F2884" i="67"/>
  <c r="F2883" i="67"/>
  <c r="R111" i="67" s="1"/>
  <c r="F2882" i="67"/>
  <c r="F2881" i="67"/>
  <c r="F2880" i="67"/>
  <c r="F2879" i="67"/>
  <c r="F2878" i="67"/>
  <c r="F2877" i="67"/>
  <c r="F2876" i="67"/>
  <c r="F2875" i="67"/>
  <c r="F2874" i="67"/>
  <c r="F2873" i="67"/>
  <c r="F2872" i="67"/>
  <c r="F2871" i="67"/>
  <c r="F2870" i="67"/>
  <c r="F2869" i="67"/>
  <c r="F2868" i="67"/>
  <c r="F2867" i="67"/>
  <c r="F2866" i="67"/>
  <c r="F2865" i="67"/>
  <c r="F2864" i="67"/>
  <c r="F2863" i="67"/>
  <c r="F2862" i="67"/>
  <c r="F2861" i="67"/>
  <c r="F2860" i="67"/>
  <c r="F2859" i="67"/>
  <c r="F2858" i="67"/>
  <c r="F2857" i="67"/>
  <c r="F2856" i="67"/>
  <c r="F2855" i="67"/>
  <c r="F2854" i="67"/>
  <c r="F2853" i="67"/>
  <c r="F2852" i="67"/>
  <c r="F2851" i="67"/>
  <c r="F2850" i="67"/>
  <c r="F2849" i="67"/>
  <c r="F2848" i="67"/>
  <c r="F2847" i="67"/>
  <c r="F2846" i="67"/>
  <c r="F2845" i="67"/>
  <c r="F2844" i="67"/>
  <c r="F2843" i="67"/>
  <c r="F2842" i="67"/>
  <c r="F2841" i="67"/>
  <c r="F2840" i="67"/>
  <c r="F2839" i="67"/>
  <c r="F2838" i="67"/>
  <c r="F2837" i="67"/>
  <c r="F2836" i="67"/>
  <c r="F2835" i="67"/>
  <c r="F2834" i="67"/>
  <c r="F2833" i="67"/>
  <c r="F2832" i="67"/>
  <c r="F2831" i="67"/>
  <c r="F2830" i="67"/>
  <c r="F2829" i="67"/>
  <c r="F2828" i="67"/>
  <c r="F2827" i="67"/>
  <c r="F2826" i="67"/>
  <c r="F2825" i="67"/>
  <c r="F2824" i="67"/>
  <c r="F2823" i="67"/>
  <c r="F2822" i="67"/>
  <c r="F2821" i="67"/>
  <c r="F2820" i="67"/>
  <c r="F2819" i="67"/>
  <c r="F2818" i="67"/>
  <c r="F2817" i="67"/>
  <c r="F2816" i="67"/>
  <c r="F2815" i="67"/>
  <c r="F2814" i="67"/>
  <c r="F2813" i="67"/>
  <c r="F2812" i="67"/>
  <c r="F2811" i="67"/>
  <c r="F2810" i="67"/>
  <c r="F2809" i="67"/>
  <c r="F2808" i="67"/>
  <c r="F2807" i="67"/>
  <c r="F2806" i="67"/>
  <c r="F2805" i="67"/>
  <c r="F2804" i="67"/>
  <c r="F2803" i="67"/>
  <c r="F2802" i="67"/>
  <c r="F2801" i="67"/>
  <c r="F2800" i="67"/>
  <c r="F2799" i="67"/>
  <c r="F2798" i="67"/>
  <c r="F2797" i="67"/>
  <c r="F2796" i="67"/>
  <c r="F2795" i="67"/>
  <c r="F2794" i="67"/>
  <c r="F2793" i="67"/>
  <c r="F2792" i="67"/>
  <c r="F2791" i="67"/>
  <c r="F2790" i="67"/>
  <c r="F2789" i="67"/>
  <c r="F2788" i="67"/>
  <c r="F2787" i="67"/>
  <c r="F2786" i="67"/>
  <c r="F2785" i="67"/>
  <c r="F2784" i="67"/>
  <c r="F2783" i="67"/>
  <c r="F2782" i="67"/>
  <c r="F2781" i="67"/>
  <c r="F2780" i="67"/>
  <c r="F2779" i="67"/>
  <c r="F2778" i="67"/>
  <c r="F2777" i="67"/>
  <c r="F2776" i="67"/>
  <c r="F2775" i="67"/>
  <c r="F2774" i="67"/>
  <c r="F2773" i="67"/>
  <c r="F2772" i="67"/>
  <c r="F2771" i="67"/>
  <c r="F2770" i="67"/>
  <c r="F2769" i="67"/>
  <c r="F2768" i="67"/>
  <c r="F2767" i="67"/>
  <c r="F2766" i="67"/>
  <c r="F2765" i="67"/>
  <c r="F2764" i="67"/>
  <c r="F2763" i="67"/>
  <c r="F2762" i="67"/>
  <c r="F2761" i="67"/>
  <c r="F2760" i="67"/>
  <c r="F2759" i="67"/>
  <c r="F2758" i="67"/>
  <c r="F2757" i="67"/>
  <c r="F2756" i="67"/>
  <c r="F2755" i="67"/>
  <c r="F2754" i="67"/>
  <c r="F2753" i="67"/>
  <c r="F2752" i="67"/>
  <c r="F2751" i="67"/>
  <c r="F2750" i="67"/>
  <c r="F2749" i="67"/>
  <c r="F2748" i="67"/>
  <c r="F2747" i="67"/>
  <c r="F2746" i="67"/>
  <c r="F2745" i="67"/>
  <c r="F2744" i="67"/>
  <c r="F2743" i="67"/>
  <c r="F2742" i="67"/>
  <c r="F2741" i="67"/>
  <c r="F2740" i="67"/>
  <c r="F2739" i="67"/>
  <c r="F2738" i="67"/>
  <c r="F2737" i="67"/>
  <c r="F2736" i="67"/>
  <c r="F2735" i="67"/>
  <c r="F2734" i="67"/>
  <c r="F2733" i="67"/>
  <c r="F2732" i="67"/>
  <c r="F2731" i="67"/>
  <c r="F2730" i="67"/>
  <c r="F2729" i="67"/>
  <c r="F2728" i="67"/>
  <c r="F2727" i="67"/>
  <c r="F2726" i="67"/>
  <c r="F2725" i="67"/>
  <c r="F2724" i="67"/>
  <c r="F2723" i="67"/>
  <c r="F2722" i="67"/>
  <c r="F2721" i="67"/>
  <c r="F2720" i="67"/>
  <c r="F2719" i="67"/>
  <c r="F2718" i="67"/>
  <c r="F2717" i="67"/>
  <c r="F2716" i="67"/>
  <c r="F2715" i="67"/>
  <c r="F2714" i="67"/>
  <c r="F2713" i="67"/>
  <c r="F2712" i="67"/>
  <c r="F2711" i="67"/>
  <c r="F2710" i="67"/>
  <c r="F2709" i="67"/>
  <c r="F2708" i="67"/>
  <c r="F2707" i="67"/>
  <c r="F2706" i="67"/>
  <c r="F2705" i="67"/>
  <c r="F2704" i="67"/>
  <c r="F2703" i="67"/>
  <c r="F2702" i="67"/>
  <c r="F2701" i="67"/>
  <c r="F2700" i="67"/>
  <c r="F2699" i="67"/>
  <c r="F2698" i="67"/>
  <c r="F2697" i="67"/>
  <c r="F2696" i="67"/>
  <c r="F2695" i="67"/>
  <c r="F2694" i="67"/>
  <c r="F2693" i="67"/>
  <c r="F2692" i="67"/>
  <c r="F2691" i="67"/>
  <c r="F2690" i="67"/>
  <c r="F2689" i="67"/>
  <c r="F2688" i="67"/>
  <c r="F2687" i="67"/>
  <c r="F2686" i="67"/>
  <c r="F2685" i="67"/>
  <c r="F2684" i="67"/>
  <c r="F2683" i="67"/>
  <c r="F2682" i="67"/>
  <c r="F2681" i="67"/>
  <c r="F2680" i="67"/>
  <c r="F2679" i="67"/>
  <c r="F2678" i="67"/>
  <c r="F2677" i="67"/>
  <c r="F2676" i="67"/>
  <c r="F2675" i="67"/>
  <c r="F2674" i="67"/>
  <c r="F2673" i="67"/>
  <c r="F2672" i="67"/>
  <c r="F2671" i="67"/>
  <c r="F2670" i="67"/>
  <c r="F2669" i="67"/>
  <c r="F2668" i="67"/>
  <c r="F2667" i="67"/>
  <c r="F2666" i="67"/>
  <c r="F2665" i="67"/>
  <c r="F2664" i="67"/>
  <c r="F2663" i="67"/>
  <c r="F2662" i="67"/>
  <c r="F2661" i="67"/>
  <c r="F2660" i="67"/>
  <c r="F2659" i="67"/>
  <c r="F2658" i="67"/>
  <c r="F2657" i="67"/>
  <c r="F2656" i="67"/>
  <c r="F2655" i="67"/>
  <c r="F2654" i="67"/>
  <c r="F2653" i="67"/>
  <c r="F2652" i="67"/>
  <c r="F2651" i="67"/>
  <c r="F2650" i="67"/>
  <c r="F2649" i="67"/>
  <c r="F2648" i="67"/>
  <c r="F2647" i="67"/>
  <c r="F2646" i="67"/>
  <c r="F2645" i="67"/>
  <c r="F2644" i="67"/>
  <c r="F2643" i="67"/>
  <c r="F2642" i="67"/>
  <c r="F2641" i="67"/>
  <c r="F2640" i="67"/>
  <c r="F2639" i="67"/>
  <c r="F2638" i="67"/>
  <c r="F2637" i="67"/>
  <c r="F2636" i="67"/>
  <c r="F2635" i="67"/>
  <c r="F2634" i="67"/>
  <c r="F2633" i="67"/>
  <c r="F2632" i="67"/>
  <c r="F2631" i="67"/>
  <c r="F2630" i="67"/>
  <c r="F2629" i="67"/>
  <c r="F2628" i="67"/>
  <c r="F2627" i="67"/>
  <c r="F2626" i="67"/>
  <c r="F2625" i="67"/>
  <c r="F2624" i="67"/>
  <c r="F2623" i="67"/>
  <c r="F2622" i="67"/>
  <c r="F2621" i="67"/>
  <c r="F2620" i="67"/>
  <c r="F2619" i="67"/>
  <c r="F2618" i="67"/>
  <c r="F2617" i="67"/>
  <c r="F2616" i="67"/>
  <c r="F2615" i="67"/>
  <c r="F2614" i="67"/>
  <c r="F2613" i="67"/>
  <c r="F2612" i="67"/>
  <c r="F2611" i="67"/>
  <c r="F2610" i="67"/>
  <c r="F2609" i="67"/>
  <c r="F2608" i="67"/>
  <c r="F2607" i="67"/>
  <c r="F2606" i="67"/>
  <c r="F2605" i="67"/>
  <c r="F2604" i="67"/>
  <c r="F2603" i="67"/>
  <c r="F2602" i="67"/>
  <c r="F2601" i="67"/>
  <c r="F2600" i="67"/>
  <c r="F2599" i="67"/>
  <c r="F2598" i="67"/>
  <c r="F2597" i="67"/>
  <c r="F2596" i="67"/>
  <c r="F2595" i="67"/>
  <c r="F2594" i="67"/>
  <c r="F2593" i="67"/>
  <c r="F2592" i="67"/>
  <c r="F2591" i="67"/>
  <c r="F2590" i="67"/>
  <c r="F2589" i="67"/>
  <c r="F2588" i="67"/>
  <c r="F2587" i="67"/>
  <c r="F2586" i="67"/>
  <c r="F2585" i="67"/>
  <c r="F2584" i="67"/>
  <c r="F2583" i="67"/>
  <c r="F2582" i="67"/>
  <c r="F2581" i="67"/>
  <c r="F2580" i="67"/>
  <c r="F2579" i="67"/>
  <c r="F2578" i="67"/>
  <c r="F2577" i="67"/>
  <c r="F2576" i="67"/>
  <c r="F2575" i="67"/>
  <c r="F2574" i="67"/>
  <c r="F2573" i="67"/>
  <c r="F2572" i="67"/>
  <c r="F2571" i="67"/>
  <c r="F2570" i="67"/>
  <c r="F2569" i="67"/>
  <c r="F2568" i="67"/>
  <c r="F2567" i="67"/>
  <c r="F2566" i="67"/>
  <c r="F2565" i="67"/>
  <c r="F2564" i="67"/>
  <c r="F2563" i="67"/>
  <c r="F2562" i="67"/>
  <c r="F2561" i="67"/>
  <c r="F2560" i="67"/>
  <c r="F2559" i="67"/>
  <c r="F2558" i="67"/>
  <c r="F2557" i="67"/>
  <c r="F2556" i="67"/>
  <c r="F2555" i="67"/>
  <c r="F2554" i="67"/>
  <c r="F2553" i="67"/>
  <c r="F2552" i="67"/>
  <c r="F2551" i="67"/>
  <c r="F2550" i="67"/>
  <c r="F2549" i="67"/>
  <c r="F2548" i="67"/>
  <c r="F2547" i="67"/>
  <c r="F2546" i="67"/>
  <c r="F2545" i="67"/>
  <c r="F2544" i="67"/>
  <c r="F2543" i="67"/>
  <c r="F2542" i="67"/>
  <c r="F2541" i="67"/>
  <c r="F2540" i="67"/>
  <c r="F2539" i="67"/>
  <c r="F2538" i="67"/>
  <c r="F2537" i="67"/>
  <c r="F2536" i="67"/>
  <c r="F2535" i="67"/>
  <c r="F2534" i="67"/>
  <c r="F2533" i="67"/>
  <c r="F2532" i="67"/>
  <c r="F2531" i="67"/>
  <c r="F2530" i="67"/>
  <c r="F2529" i="67"/>
  <c r="F2528" i="67"/>
  <c r="F2527" i="67"/>
  <c r="F2526" i="67"/>
  <c r="F2525" i="67"/>
  <c r="F2524" i="67"/>
  <c r="F2523" i="67"/>
  <c r="F2522" i="67"/>
  <c r="F2521" i="67"/>
  <c r="F2520" i="67"/>
  <c r="F2519" i="67"/>
  <c r="F2518" i="67"/>
  <c r="F2517" i="67"/>
  <c r="F2516" i="67"/>
  <c r="F2515" i="67"/>
  <c r="F2514" i="67"/>
  <c r="F2513" i="67"/>
  <c r="F2512" i="67"/>
  <c r="F2511" i="67"/>
  <c r="F2510" i="67"/>
  <c r="F2509" i="67"/>
  <c r="F2508" i="67"/>
  <c r="F2507" i="67"/>
  <c r="F2506" i="67"/>
  <c r="F2505" i="67"/>
  <c r="F2504" i="67"/>
  <c r="F2503" i="67"/>
  <c r="F2502" i="67"/>
  <c r="F2501" i="67"/>
  <c r="F2500" i="67"/>
  <c r="F2499" i="67"/>
  <c r="F2498" i="67"/>
  <c r="F2497" i="67"/>
  <c r="F2496" i="67"/>
  <c r="F2495" i="67"/>
  <c r="F2494" i="67"/>
  <c r="F2493" i="67"/>
  <c r="F2492" i="67"/>
  <c r="F2491" i="67"/>
  <c r="F2490" i="67"/>
  <c r="F2489" i="67"/>
  <c r="F2488" i="67"/>
  <c r="F2487" i="67"/>
  <c r="F2486" i="67"/>
  <c r="F2485" i="67"/>
  <c r="F2484" i="67"/>
  <c r="F2483" i="67"/>
  <c r="F2482" i="67"/>
  <c r="F2481" i="67"/>
  <c r="F2480" i="67"/>
  <c r="F2479" i="67"/>
  <c r="F2478" i="67"/>
  <c r="F2477" i="67"/>
  <c r="F2476" i="67"/>
  <c r="F2475" i="67"/>
  <c r="F2474" i="67"/>
  <c r="F2473" i="67"/>
  <c r="F2472" i="67"/>
  <c r="F2471" i="67"/>
  <c r="F2470" i="67"/>
  <c r="F2469" i="67"/>
  <c r="F2468" i="67"/>
  <c r="F2467" i="67"/>
  <c r="F2466" i="67"/>
  <c r="F2465" i="67"/>
  <c r="F2464" i="67"/>
  <c r="F2463" i="67"/>
  <c r="F2462" i="67"/>
  <c r="F2461" i="67"/>
  <c r="F2460" i="67"/>
  <c r="F2459" i="67"/>
  <c r="F2458" i="67"/>
  <c r="F2457" i="67"/>
  <c r="F2456" i="67"/>
  <c r="F2455" i="67"/>
  <c r="F2454" i="67"/>
  <c r="F2453" i="67"/>
  <c r="F2452" i="67"/>
  <c r="F2451" i="67"/>
  <c r="F2450" i="67"/>
  <c r="F2449" i="67"/>
  <c r="F2448" i="67"/>
  <c r="F2447" i="67"/>
  <c r="F2446" i="67"/>
  <c r="F2445" i="67"/>
  <c r="F2444" i="67"/>
  <c r="F2443" i="67"/>
  <c r="F2442" i="67"/>
  <c r="F2441" i="67"/>
  <c r="F2440" i="67"/>
  <c r="F2439" i="67"/>
  <c r="F2438" i="67"/>
  <c r="F2437" i="67"/>
  <c r="F2436" i="67"/>
  <c r="F2435" i="67"/>
  <c r="F2434" i="67"/>
  <c r="F2433" i="67"/>
  <c r="F2432" i="67"/>
  <c r="F2431" i="67"/>
  <c r="F2430" i="67"/>
  <c r="F2429" i="67"/>
  <c r="F2428" i="67"/>
  <c r="F2427" i="67"/>
  <c r="F2426" i="67"/>
  <c r="F2425" i="67"/>
  <c r="F2424" i="67"/>
  <c r="F2423" i="67"/>
  <c r="F2422" i="67"/>
  <c r="F2421" i="67"/>
  <c r="F2420" i="67"/>
  <c r="F2419" i="67"/>
  <c r="F2418" i="67"/>
  <c r="F2417" i="67"/>
  <c r="F2416" i="67"/>
  <c r="F2415" i="67"/>
  <c r="F2414" i="67"/>
  <c r="F2413" i="67"/>
  <c r="F2412" i="67"/>
  <c r="F2411" i="67"/>
  <c r="F2410" i="67"/>
  <c r="F2409" i="67"/>
  <c r="F2408" i="67"/>
  <c r="F2407" i="67"/>
  <c r="F2406" i="67"/>
  <c r="F2405" i="67"/>
  <c r="F2404" i="67"/>
  <c r="F2403" i="67"/>
  <c r="F2402" i="67"/>
  <c r="F2401" i="67"/>
  <c r="F2400" i="67"/>
  <c r="F2399" i="67"/>
  <c r="F2398" i="67"/>
  <c r="F2397" i="67"/>
  <c r="F2396" i="67"/>
  <c r="F2395" i="67"/>
  <c r="F2394" i="67"/>
  <c r="F2393" i="67"/>
  <c r="F2392" i="67"/>
  <c r="F2391" i="67"/>
  <c r="F2390" i="67"/>
  <c r="F2389" i="67"/>
  <c r="F2388" i="67"/>
  <c r="F2387" i="67"/>
  <c r="F2386" i="67"/>
  <c r="F2385" i="67"/>
  <c r="F2384" i="67"/>
  <c r="F2383" i="67"/>
  <c r="F2382" i="67"/>
  <c r="F2381" i="67"/>
  <c r="F2380" i="67"/>
  <c r="F2379" i="67"/>
  <c r="F2378" i="67"/>
  <c r="F2377" i="67"/>
  <c r="F2376" i="67"/>
  <c r="F2375" i="67"/>
  <c r="F2374" i="67"/>
  <c r="F2373" i="67"/>
  <c r="F2372" i="67"/>
  <c r="F2371" i="67"/>
  <c r="F2370" i="67"/>
  <c r="F2369" i="67"/>
  <c r="F2368" i="67"/>
  <c r="F2367" i="67"/>
  <c r="F2366" i="67"/>
  <c r="F2365" i="67"/>
  <c r="F2364" i="67"/>
  <c r="F2363" i="67"/>
  <c r="F2362" i="67"/>
  <c r="F2361" i="67"/>
  <c r="F2360" i="67"/>
  <c r="F2359" i="67"/>
  <c r="F2358" i="67"/>
  <c r="F2357" i="67"/>
  <c r="F2356" i="67"/>
  <c r="F2355" i="67"/>
  <c r="F2354" i="67"/>
  <c r="F2353" i="67"/>
  <c r="F2352" i="67"/>
  <c r="F2351" i="67"/>
  <c r="F2350" i="67"/>
  <c r="F2349" i="67"/>
  <c r="F2348" i="67"/>
  <c r="F2347" i="67"/>
  <c r="F2346" i="67"/>
  <c r="F2345" i="67"/>
  <c r="F2344" i="67"/>
  <c r="F2343" i="67"/>
  <c r="F2342" i="67"/>
  <c r="F2341" i="67"/>
  <c r="F2340" i="67"/>
  <c r="F2339" i="67"/>
  <c r="F2338" i="67"/>
  <c r="F2337" i="67"/>
  <c r="F2336" i="67"/>
  <c r="F2335" i="67"/>
  <c r="F2334" i="67"/>
  <c r="F2333" i="67"/>
  <c r="F2332" i="67"/>
  <c r="F2331" i="67"/>
  <c r="F2330" i="67"/>
  <c r="F2329" i="67"/>
  <c r="F2328" i="67"/>
  <c r="F2327" i="67"/>
  <c r="F2326" i="67"/>
  <c r="F2325" i="67"/>
  <c r="F2324" i="67"/>
  <c r="F2323" i="67"/>
  <c r="F2322" i="67"/>
  <c r="F2321" i="67"/>
  <c r="F2320" i="67"/>
  <c r="F2319" i="67"/>
  <c r="F2318" i="67"/>
  <c r="F2317" i="67"/>
  <c r="F2316" i="67"/>
  <c r="F2315" i="67"/>
  <c r="F2314" i="67"/>
  <c r="F2313" i="67"/>
  <c r="F2312" i="67"/>
  <c r="F2311" i="67"/>
  <c r="F2310" i="67"/>
  <c r="F2309" i="67"/>
  <c r="F2308" i="67"/>
  <c r="F2307" i="67"/>
  <c r="F2306" i="67"/>
  <c r="F2305" i="67"/>
  <c r="F2304" i="67"/>
  <c r="F2303" i="67"/>
  <c r="F2302" i="67"/>
  <c r="F2301" i="67"/>
  <c r="F2300" i="67"/>
  <c r="F2299" i="67"/>
  <c r="F2298" i="67"/>
  <c r="F2297" i="67"/>
  <c r="F2296" i="67"/>
  <c r="F2295" i="67"/>
  <c r="F2294" i="67"/>
  <c r="F2293" i="67"/>
  <c r="F2292" i="67"/>
  <c r="F2291" i="67"/>
  <c r="F2290" i="67"/>
  <c r="F2289" i="67"/>
  <c r="F2288" i="67"/>
  <c r="F2287" i="67"/>
  <c r="F2286" i="67"/>
  <c r="F2285" i="67"/>
  <c r="F2284" i="67"/>
  <c r="F2283" i="67"/>
  <c r="F2282" i="67"/>
  <c r="F2281" i="67"/>
  <c r="F2280" i="67"/>
  <c r="F2279" i="67"/>
  <c r="F2278" i="67"/>
  <c r="F2277" i="67"/>
  <c r="F2276" i="67"/>
  <c r="F2275" i="67"/>
  <c r="F2274" i="67"/>
  <c r="F2273" i="67"/>
  <c r="F2272" i="67"/>
  <c r="F2271" i="67"/>
  <c r="F2270" i="67"/>
  <c r="F2269" i="67"/>
  <c r="F2268" i="67"/>
  <c r="F2267" i="67"/>
  <c r="F2266" i="67"/>
  <c r="F2265" i="67"/>
  <c r="F2264" i="67"/>
  <c r="F2263" i="67"/>
  <c r="F2262" i="67"/>
  <c r="F2261" i="67"/>
  <c r="F2260" i="67"/>
  <c r="F2259" i="67"/>
  <c r="F2258" i="67"/>
  <c r="F2257" i="67"/>
  <c r="F2256" i="67"/>
  <c r="F2255" i="67"/>
  <c r="F2254" i="67"/>
  <c r="F2253" i="67"/>
  <c r="F2252" i="67"/>
  <c r="F2251" i="67"/>
  <c r="F2250" i="67"/>
  <c r="F2249" i="67"/>
  <c r="F2248" i="67"/>
  <c r="F2247" i="67"/>
  <c r="F2246" i="67"/>
  <c r="F2245" i="67"/>
  <c r="F2244" i="67"/>
  <c r="F2243" i="67"/>
  <c r="F2242" i="67"/>
  <c r="F2241" i="67"/>
  <c r="F2240" i="67"/>
  <c r="F2239" i="67"/>
  <c r="F2238" i="67"/>
  <c r="F2237" i="67"/>
  <c r="F2236" i="67"/>
  <c r="F2235" i="67"/>
  <c r="F2234" i="67"/>
  <c r="F2233" i="67"/>
  <c r="F2232" i="67"/>
  <c r="F2231" i="67"/>
  <c r="F2230" i="67"/>
  <c r="F2229" i="67"/>
  <c r="F2228" i="67"/>
  <c r="F2227" i="67"/>
  <c r="F2226" i="67"/>
  <c r="F2225" i="67"/>
  <c r="F2224" i="67"/>
  <c r="F2223" i="67"/>
  <c r="F2222" i="67"/>
  <c r="F2221" i="67"/>
  <c r="F2220" i="67"/>
  <c r="F2219" i="67"/>
  <c r="F2218" i="67"/>
  <c r="F2217" i="67"/>
  <c r="F2216" i="67"/>
  <c r="F2215" i="67"/>
  <c r="F2214" i="67"/>
  <c r="F2213" i="67"/>
  <c r="F2212" i="67"/>
  <c r="F2211" i="67"/>
  <c r="F2210" i="67"/>
  <c r="F2209" i="67"/>
  <c r="F2208" i="67"/>
  <c r="F2207" i="67"/>
  <c r="F2206" i="67"/>
  <c r="F2205" i="67"/>
  <c r="F2204" i="67"/>
  <c r="F2203" i="67"/>
  <c r="F2202" i="67"/>
  <c r="F2201" i="67"/>
  <c r="F2200" i="67"/>
  <c r="F2199" i="67"/>
  <c r="F2198" i="67"/>
  <c r="F2197" i="67"/>
  <c r="F2196" i="67"/>
  <c r="F2195" i="67"/>
  <c r="F2194" i="67"/>
  <c r="F2193" i="67"/>
  <c r="F2192" i="67"/>
  <c r="F2191" i="67"/>
  <c r="F2190" i="67"/>
  <c r="F2189" i="67"/>
  <c r="F2188" i="67"/>
  <c r="F2187" i="67"/>
  <c r="F2186" i="67"/>
  <c r="F2185" i="67"/>
  <c r="N133" i="67" s="1"/>
  <c r="F2184" i="67"/>
  <c r="F2183" i="67"/>
  <c r="N131" i="67" s="1"/>
  <c r="F2182" i="67"/>
  <c r="F2181" i="67"/>
  <c r="F2180" i="67"/>
  <c r="F2179" i="67"/>
  <c r="N127" i="67" s="1"/>
  <c r="F2178" i="67"/>
  <c r="F2177" i="67"/>
  <c r="N125" i="67" s="1"/>
  <c r="F2176" i="67"/>
  <c r="F2175" i="67"/>
  <c r="N123" i="67" s="1"/>
  <c r="F2174" i="67"/>
  <c r="F2173" i="67"/>
  <c r="N121" i="67" s="1"/>
  <c r="F2172" i="67"/>
  <c r="F2171" i="67"/>
  <c r="N119" i="67" s="1"/>
  <c r="F2170" i="67"/>
  <c r="F2169" i="67"/>
  <c r="N117" i="67" s="1"/>
  <c r="F2168" i="67"/>
  <c r="F2167" i="67"/>
  <c r="N115" i="67" s="1"/>
  <c r="F2166" i="67"/>
  <c r="F2165" i="67"/>
  <c r="N113" i="67" s="1"/>
  <c r="F2164" i="67"/>
  <c r="F2163" i="67"/>
  <c r="N111" i="67" s="1"/>
  <c r="F2162" i="67"/>
  <c r="F2161" i="67"/>
  <c r="F2160" i="67"/>
  <c r="F2159" i="67"/>
  <c r="F2158" i="67"/>
  <c r="F2157" i="67"/>
  <c r="F2156" i="67"/>
  <c r="F2155" i="67"/>
  <c r="F2154" i="67"/>
  <c r="F2153" i="67"/>
  <c r="F2152" i="67"/>
  <c r="F2151" i="67"/>
  <c r="F2150" i="67"/>
  <c r="F2149" i="67"/>
  <c r="F2148" i="67"/>
  <c r="F2147" i="67"/>
  <c r="F2146" i="67"/>
  <c r="F2145" i="67"/>
  <c r="F2144" i="67"/>
  <c r="F2143" i="67"/>
  <c r="F2142" i="67"/>
  <c r="F2141" i="67"/>
  <c r="F2140" i="67"/>
  <c r="F2139" i="67"/>
  <c r="F2138" i="67"/>
  <c r="F2137" i="67"/>
  <c r="F2136" i="67"/>
  <c r="F2135" i="67"/>
  <c r="F2134" i="67"/>
  <c r="F2133" i="67"/>
  <c r="F2132" i="67"/>
  <c r="F2131" i="67"/>
  <c r="F2130" i="67"/>
  <c r="F2129" i="67"/>
  <c r="F2128" i="67"/>
  <c r="F2127" i="67"/>
  <c r="F2126" i="67"/>
  <c r="F2125" i="67"/>
  <c r="F2124" i="67"/>
  <c r="F2123" i="67"/>
  <c r="F2122" i="67"/>
  <c r="F2121" i="67"/>
  <c r="F2120" i="67"/>
  <c r="F2119" i="67"/>
  <c r="F2118" i="67"/>
  <c r="F2117" i="67"/>
  <c r="F2116" i="67"/>
  <c r="F2115" i="67"/>
  <c r="F2114" i="67"/>
  <c r="F2113" i="67"/>
  <c r="F2112" i="67"/>
  <c r="F2111" i="67"/>
  <c r="F2110" i="67"/>
  <c r="F2109" i="67"/>
  <c r="F2108" i="67"/>
  <c r="F2107" i="67"/>
  <c r="F2106" i="67"/>
  <c r="F2105" i="67"/>
  <c r="F2104" i="67"/>
  <c r="F2103" i="67"/>
  <c r="F2102" i="67"/>
  <c r="F2101" i="67"/>
  <c r="F2100" i="67"/>
  <c r="F2099" i="67"/>
  <c r="F2098" i="67"/>
  <c r="F2097" i="67"/>
  <c r="F2096" i="67"/>
  <c r="F2095" i="67"/>
  <c r="F2094" i="67"/>
  <c r="F2093" i="67"/>
  <c r="F2092" i="67"/>
  <c r="F2091" i="67"/>
  <c r="F2090" i="67"/>
  <c r="F2089" i="67"/>
  <c r="F2088" i="67"/>
  <c r="F2087" i="67"/>
  <c r="F2086" i="67"/>
  <c r="F2085" i="67"/>
  <c r="F2084" i="67"/>
  <c r="F2083" i="67"/>
  <c r="F2082" i="67"/>
  <c r="F2081" i="67"/>
  <c r="F2080" i="67"/>
  <c r="F2079" i="67"/>
  <c r="F2078" i="67"/>
  <c r="F2077" i="67"/>
  <c r="F2076" i="67"/>
  <c r="F2075" i="67"/>
  <c r="F2074" i="67"/>
  <c r="F2073" i="67"/>
  <c r="F2072" i="67"/>
  <c r="F2071" i="67"/>
  <c r="F2070" i="67"/>
  <c r="F2069" i="67"/>
  <c r="F2068" i="67"/>
  <c r="F2067" i="67"/>
  <c r="F2066" i="67"/>
  <c r="F2065" i="67"/>
  <c r="F2064" i="67"/>
  <c r="F2063" i="67"/>
  <c r="F2062" i="67"/>
  <c r="F2061" i="67"/>
  <c r="F2060" i="67"/>
  <c r="F2059" i="67"/>
  <c r="F2058" i="67"/>
  <c r="F2057" i="67"/>
  <c r="F2056" i="67"/>
  <c r="F2055" i="67"/>
  <c r="F2054" i="67"/>
  <c r="F2053" i="67"/>
  <c r="F2052" i="67"/>
  <c r="F2051" i="67"/>
  <c r="F2050" i="67"/>
  <c r="F2049" i="67"/>
  <c r="F2048" i="67"/>
  <c r="F2047" i="67"/>
  <c r="F2046" i="67"/>
  <c r="F2045" i="67"/>
  <c r="F2044" i="67"/>
  <c r="F2043" i="67"/>
  <c r="F2042" i="67"/>
  <c r="F2041" i="67"/>
  <c r="F2040" i="67"/>
  <c r="F2039" i="67"/>
  <c r="F2038" i="67"/>
  <c r="F2037" i="67"/>
  <c r="F2036" i="67"/>
  <c r="F2035" i="67"/>
  <c r="F2034" i="67"/>
  <c r="F2033" i="67"/>
  <c r="F2032" i="67"/>
  <c r="F2031" i="67"/>
  <c r="F2030" i="67"/>
  <c r="F2029" i="67"/>
  <c r="F2028" i="67"/>
  <c r="F2027" i="67"/>
  <c r="F2026" i="67"/>
  <c r="F2025" i="67"/>
  <c r="F2024" i="67"/>
  <c r="F2023" i="67"/>
  <c r="F2022" i="67"/>
  <c r="F2021" i="67"/>
  <c r="F2020" i="67"/>
  <c r="F2019" i="67"/>
  <c r="F2018" i="67"/>
  <c r="F2017" i="67"/>
  <c r="F2016" i="67"/>
  <c r="F2015" i="67"/>
  <c r="F2014" i="67"/>
  <c r="F2013" i="67"/>
  <c r="F2012" i="67"/>
  <c r="F2011" i="67"/>
  <c r="F2010" i="67"/>
  <c r="F2009" i="67"/>
  <c r="F2008" i="67"/>
  <c r="F2007" i="67"/>
  <c r="F2006" i="67"/>
  <c r="F2005" i="67"/>
  <c r="F2004" i="67"/>
  <c r="F2003" i="67"/>
  <c r="F2002" i="67"/>
  <c r="F2001" i="67"/>
  <c r="F2000" i="67"/>
  <c r="F1999" i="67"/>
  <c r="F1998" i="67"/>
  <c r="F1997" i="67"/>
  <c r="F1996" i="67"/>
  <c r="F1995" i="67"/>
  <c r="F1994" i="67"/>
  <c r="F1993" i="67"/>
  <c r="F1992" i="67"/>
  <c r="F1991" i="67"/>
  <c r="F1990" i="67"/>
  <c r="F1989" i="67"/>
  <c r="F1988" i="67"/>
  <c r="F1987" i="67"/>
  <c r="F1986" i="67"/>
  <c r="F1985" i="67"/>
  <c r="F1984" i="67"/>
  <c r="F1983" i="67"/>
  <c r="F1982" i="67"/>
  <c r="F1981" i="67"/>
  <c r="F1980" i="67"/>
  <c r="F1979" i="67"/>
  <c r="F1978" i="67"/>
  <c r="F1977" i="67"/>
  <c r="F1976" i="67"/>
  <c r="F1975" i="67"/>
  <c r="F1974" i="67"/>
  <c r="F1973" i="67"/>
  <c r="F1972" i="67"/>
  <c r="F1971" i="67"/>
  <c r="F1970" i="67"/>
  <c r="F1969" i="67"/>
  <c r="F1968" i="67"/>
  <c r="F1967" i="67"/>
  <c r="F1966" i="67"/>
  <c r="F1965" i="67"/>
  <c r="F1964" i="67"/>
  <c r="F1963" i="67"/>
  <c r="F1962" i="67"/>
  <c r="F1961" i="67"/>
  <c r="F1960" i="67"/>
  <c r="F1959" i="67"/>
  <c r="F1958" i="67"/>
  <c r="F1957" i="67"/>
  <c r="F1956" i="67"/>
  <c r="F1955" i="67"/>
  <c r="F1954" i="67"/>
  <c r="F1953" i="67"/>
  <c r="F1952" i="67"/>
  <c r="F1951" i="67"/>
  <c r="F1950" i="67"/>
  <c r="F1949" i="67"/>
  <c r="F1948" i="67"/>
  <c r="F1947" i="67"/>
  <c r="F1946" i="67"/>
  <c r="F1945" i="67"/>
  <c r="F1944" i="67"/>
  <c r="F1943" i="67"/>
  <c r="F1942" i="67"/>
  <c r="F1941" i="67"/>
  <c r="F1940" i="67"/>
  <c r="F1939" i="67"/>
  <c r="F1938" i="67"/>
  <c r="F1937" i="67"/>
  <c r="F1936" i="67"/>
  <c r="F1935" i="67"/>
  <c r="F1934" i="67"/>
  <c r="F1933" i="67"/>
  <c r="F1932" i="67"/>
  <c r="F1931" i="67"/>
  <c r="F1930" i="67"/>
  <c r="F1929" i="67"/>
  <c r="F1928" i="67"/>
  <c r="F1927" i="67"/>
  <c r="F1926" i="67"/>
  <c r="F1925" i="67"/>
  <c r="F1924" i="67"/>
  <c r="F1923" i="67"/>
  <c r="F1922" i="67"/>
  <c r="F1921" i="67"/>
  <c r="F1920" i="67"/>
  <c r="F1919" i="67"/>
  <c r="F1918" i="67"/>
  <c r="F1917" i="67"/>
  <c r="F1916" i="67"/>
  <c r="F1915" i="67"/>
  <c r="F1914" i="67"/>
  <c r="F1913" i="67"/>
  <c r="F1912" i="67"/>
  <c r="F1911" i="67"/>
  <c r="F1910" i="67"/>
  <c r="F1909" i="67"/>
  <c r="F1908" i="67"/>
  <c r="F1907" i="67"/>
  <c r="F1906" i="67"/>
  <c r="F1905" i="67"/>
  <c r="F1904" i="67"/>
  <c r="F1903" i="67"/>
  <c r="F1902" i="67"/>
  <c r="F1901" i="67"/>
  <c r="F1900" i="67"/>
  <c r="F1899" i="67"/>
  <c r="F1898" i="67"/>
  <c r="F1897" i="67"/>
  <c r="F1896" i="67"/>
  <c r="F1895" i="67"/>
  <c r="F1894" i="67"/>
  <c r="F1893" i="67"/>
  <c r="F1892" i="67"/>
  <c r="F1891" i="67"/>
  <c r="F1890" i="67"/>
  <c r="F1889" i="67"/>
  <c r="F1888" i="67"/>
  <c r="F1887" i="67"/>
  <c r="F1886" i="67"/>
  <c r="F1885" i="67"/>
  <c r="F1884" i="67"/>
  <c r="F1883" i="67"/>
  <c r="F1882" i="67"/>
  <c r="F1881" i="67"/>
  <c r="F1880" i="67"/>
  <c r="F1879" i="67"/>
  <c r="F1878" i="67"/>
  <c r="F1877" i="67"/>
  <c r="F1876" i="67"/>
  <c r="F1875" i="67"/>
  <c r="F1874" i="67"/>
  <c r="F1873" i="67"/>
  <c r="F1872" i="67"/>
  <c r="F1871" i="67"/>
  <c r="F1870" i="67"/>
  <c r="F1869" i="67"/>
  <c r="F1868" i="67"/>
  <c r="F1867" i="67"/>
  <c r="F1866" i="67"/>
  <c r="F1865" i="67"/>
  <c r="F1864" i="67"/>
  <c r="F1863" i="67"/>
  <c r="F1862" i="67"/>
  <c r="F1861" i="67"/>
  <c r="F1860" i="67"/>
  <c r="F1859" i="67"/>
  <c r="F1858" i="67"/>
  <c r="F1857" i="67"/>
  <c r="F1856" i="67"/>
  <c r="F1855" i="67"/>
  <c r="F1854" i="67"/>
  <c r="F1853" i="67"/>
  <c r="F1852" i="67"/>
  <c r="F1851" i="67"/>
  <c r="F1850" i="67"/>
  <c r="F1849" i="67"/>
  <c r="F1848" i="67"/>
  <c r="F1847" i="67"/>
  <c r="F1846" i="67"/>
  <c r="F1845" i="67"/>
  <c r="F1844" i="67"/>
  <c r="F1843" i="67"/>
  <c r="F1842" i="67"/>
  <c r="F1841" i="67"/>
  <c r="F1840" i="67"/>
  <c r="F1839" i="67"/>
  <c r="F1838" i="67"/>
  <c r="F1837" i="67"/>
  <c r="F1836" i="67"/>
  <c r="F1835" i="67"/>
  <c r="F1834" i="67"/>
  <c r="F1833" i="67"/>
  <c r="F1832" i="67"/>
  <c r="F1831" i="67"/>
  <c r="F1830" i="67"/>
  <c r="F1829" i="67"/>
  <c r="F1828" i="67"/>
  <c r="F1827" i="67"/>
  <c r="F1826" i="67"/>
  <c r="F1825" i="67"/>
  <c r="F1824" i="67"/>
  <c r="F1823" i="67"/>
  <c r="F1822" i="67"/>
  <c r="F1821" i="67"/>
  <c r="F1820" i="67"/>
  <c r="F1819" i="67"/>
  <c r="F1818" i="67"/>
  <c r="F1817" i="67"/>
  <c r="F1816" i="67"/>
  <c r="F1815" i="67"/>
  <c r="F1814" i="67"/>
  <c r="F1813" i="67"/>
  <c r="F1812" i="67"/>
  <c r="F1811" i="67"/>
  <c r="F1810" i="67"/>
  <c r="F1809" i="67"/>
  <c r="F1808" i="67"/>
  <c r="F1807" i="67"/>
  <c r="F1806" i="67"/>
  <c r="F1805" i="67"/>
  <c r="F1804" i="67"/>
  <c r="F1803" i="67"/>
  <c r="F1802" i="67"/>
  <c r="F1801" i="67"/>
  <c r="F1800" i="67"/>
  <c r="F1799" i="67"/>
  <c r="F1798" i="67"/>
  <c r="F1797" i="67"/>
  <c r="F1796" i="67"/>
  <c r="F1795" i="67"/>
  <c r="F1794" i="67"/>
  <c r="F1793" i="67"/>
  <c r="F1792" i="67"/>
  <c r="F1791" i="67"/>
  <c r="F1790" i="67"/>
  <c r="F1789" i="67"/>
  <c r="F1788" i="67"/>
  <c r="F1787" i="67"/>
  <c r="F1786" i="67"/>
  <c r="F1785" i="67"/>
  <c r="F1784" i="67"/>
  <c r="F1783" i="67"/>
  <c r="F1782" i="67"/>
  <c r="F1781" i="67"/>
  <c r="F1780" i="67"/>
  <c r="F1779" i="67"/>
  <c r="F1778" i="67"/>
  <c r="F1777" i="67"/>
  <c r="F1776" i="67"/>
  <c r="F1775" i="67"/>
  <c r="F1774" i="67"/>
  <c r="F1773" i="67"/>
  <c r="F1772" i="67"/>
  <c r="F1771" i="67"/>
  <c r="F1770" i="67"/>
  <c r="F1769" i="67"/>
  <c r="F1768" i="67"/>
  <c r="F1767" i="67"/>
  <c r="F1766" i="67"/>
  <c r="F1765" i="67"/>
  <c r="F1764" i="67"/>
  <c r="F1763" i="67"/>
  <c r="F1762" i="67"/>
  <c r="F1761" i="67"/>
  <c r="F1760" i="67"/>
  <c r="F1759" i="67"/>
  <c r="F1758" i="67"/>
  <c r="F1757" i="67"/>
  <c r="F1756" i="67"/>
  <c r="F1755" i="67"/>
  <c r="F1754" i="67"/>
  <c r="F1753" i="67"/>
  <c r="F1752" i="67"/>
  <c r="F1751" i="67"/>
  <c r="F1750" i="67"/>
  <c r="F1749" i="67"/>
  <c r="F1748" i="67"/>
  <c r="F1747" i="67"/>
  <c r="F1746" i="67"/>
  <c r="F1745" i="67"/>
  <c r="F1744" i="67"/>
  <c r="F1743" i="67"/>
  <c r="F1742" i="67"/>
  <c r="F1741" i="67"/>
  <c r="F1740" i="67"/>
  <c r="F1739" i="67"/>
  <c r="F1738" i="67"/>
  <c r="F1737" i="67"/>
  <c r="F1736" i="67"/>
  <c r="F1735" i="67"/>
  <c r="F1734" i="67"/>
  <c r="F1733" i="67"/>
  <c r="F1732" i="67"/>
  <c r="F1731" i="67"/>
  <c r="F1730" i="67"/>
  <c r="F1729" i="67"/>
  <c r="F1728" i="67"/>
  <c r="F1727" i="67"/>
  <c r="F1726" i="67"/>
  <c r="F1725" i="67"/>
  <c r="F1724" i="67"/>
  <c r="F1723" i="67"/>
  <c r="F1722" i="67"/>
  <c r="F1721" i="67"/>
  <c r="F1720" i="67"/>
  <c r="F1719" i="67"/>
  <c r="F1718" i="67"/>
  <c r="F1717" i="67"/>
  <c r="F1716" i="67"/>
  <c r="F1715" i="67"/>
  <c r="F1714" i="67"/>
  <c r="F1713" i="67"/>
  <c r="F1712" i="67"/>
  <c r="F1711" i="67"/>
  <c r="F1710" i="67"/>
  <c r="F1709" i="67"/>
  <c r="F1708" i="67"/>
  <c r="F1707" i="67"/>
  <c r="F1706" i="67"/>
  <c r="F1705" i="67"/>
  <c r="F1704" i="67"/>
  <c r="F1703" i="67"/>
  <c r="F1702" i="67"/>
  <c r="F1701" i="67"/>
  <c r="F1700" i="67"/>
  <c r="F1699" i="67"/>
  <c r="F1698" i="67"/>
  <c r="F1697" i="67"/>
  <c r="F1696" i="67"/>
  <c r="F1695" i="67"/>
  <c r="F1694" i="67"/>
  <c r="F1693" i="67"/>
  <c r="F1692" i="67"/>
  <c r="F1691" i="67"/>
  <c r="F1690" i="67"/>
  <c r="F1689" i="67"/>
  <c r="F1688" i="67"/>
  <c r="F1687" i="67"/>
  <c r="F1686" i="67"/>
  <c r="F1685" i="67"/>
  <c r="F1684" i="67"/>
  <c r="F1683" i="67"/>
  <c r="F1682" i="67"/>
  <c r="F1681" i="67"/>
  <c r="F1680" i="67"/>
  <c r="F1679" i="67"/>
  <c r="F1678" i="67"/>
  <c r="F1677" i="67"/>
  <c r="F1676" i="67"/>
  <c r="F1675" i="67"/>
  <c r="F1674" i="67"/>
  <c r="F1673" i="67"/>
  <c r="F1672" i="67"/>
  <c r="F1671" i="67"/>
  <c r="F1670" i="67"/>
  <c r="F1669" i="67"/>
  <c r="F1668" i="67"/>
  <c r="F1667" i="67"/>
  <c r="F1666" i="67"/>
  <c r="F1665" i="67"/>
  <c r="F1664" i="67"/>
  <c r="F1663" i="67"/>
  <c r="F1662" i="67"/>
  <c r="F1661" i="67"/>
  <c r="F1660" i="67"/>
  <c r="F1659" i="67"/>
  <c r="F1658" i="67"/>
  <c r="F1657" i="67"/>
  <c r="F1656" i="67"/>
  <c r="F1655" i="67"/>
  <c r="F1654" i="67"/>
  <c r="F1653" i="67"/>
  <c r="F1652" i="67"/>
  <c r="F1651" i="67"/>
  <c r="F1650" i="67"/>
  <c r="F1649" i="67"/>
  <c r="F1648" i="67"/>
  <c r="F1647" i="67"/>
  <c r="F1646" i="67"/>
  <c r="F1645" i="67"/>
  <c r="F1644" i="67"/>
  <c r="F1643" i="67"/>
  <c r="F1642" i="67"/>
  <c r="F1641" i="67"/>
  <c r="F1640" i="67"/>
  <c r="F1639" i="67"/>
  <c r="F1638" i="67"/>
  <c r="F1637" i="67"/>
  <c r="F1636" i="67"/>
  <c r="F1635" i="67"/>
  <c r="F1634" i="67"/>
  <c r="F1633" i="67"/>
  <c r="F1632" i="67"/>
  <c r="F1631" i="67"/>
  <c r="F1630" i="67"/>
  <c r="F1629" i="67"/>
  <c r="F1628" i="67"/>
  <c r="F1627" i="67"/>
  <c r="F1626" i="67"/>
  <c r="F1625" i="67"/>
  <c r="F1624" i="67"/>
  <c r="F1623" i="67"/>
  <c r="F1622" i="67"/>
  <c r="F1621" i="67"/>
  <c r="F1620" i="67"/>
  <c r="F1619" i="67"/>
  <c r="F1618" i="67"/>
  <c r="F1617" i="67"/>
  <c r="F1616" i="67"/>
  <c r="F1615" i="67"/>
  <c r="F1614" i="67"/>
  <c r="F1613" i="67"/>
  <c r="F1612" i="67"/>
  <c r="F1611" i="67"/>
  <c r="F1610" i="67"/>
  <c r="F1609" i="67"/>
  <c r="F1608" i="67"/>
  <c r="F1607" i="67"/>
  <c r="F1606" i="67"/>
  <c r="F1605" i="67"/>
  <c r="F1604" i="67"/>
  <c r="F1603" i="67"/>
  <c r="F1602" i="67"/>
  <c r="F1601" i="67"/>
  <c r="F1600" i="67"/>
  <c r="F1599" i="67"/>
  <c r="F1598" i="67"/>
  <c r="F1597" i="67"/>
  <c r="F1596" i="67"/>
  <c r="F1595" i="67"/>
  <c r="F1594" i="67"/>
  <c r="F1593" i="67"/>
  <c r="F1592" i="67"/>
  <c r="F1591" i="67"/>
  <c r="F1590" i="67"/>
  <c r="F1589" i="67"/>
  <c r="F1588" i="67"/>
  <c r="F1587" i="67"/>
  <c r="F1586" i="67"/>
  <c r="F1585" i="67"/>
  <c r="F1584" i="67"/>
  <c r="F1583" i="67"/>
  <c r="F1582" i="67"/>
  <c r="F1581" i="67"/>
  <c r="F1580" i="67"/>
  <c r="F1579" i="67"/>
  <c r="F1578" i="67"/>
  <c r="F1577" i="67"/>
  <c r="F1576" i="67"/>
  <c r="F1575" i="67"/>
  <c r="F1574" i="67"/>
  <c r="F1573" i="67"/>
  <c r="F1572" i="67"/>
  <c r="F1571" i="67"/>
  <c r="F1570" i="67"/>
  <c r="F1569" i="67"/>
  <c r="F1568" i="67"/>
  <c r="F1567" i="67"/>
  <c r="F1566" i="67"/>
  <c r="F1565" i="67"/>
  <c r="F1564" i="67"/>
  <c r="F1563" i="67"/>
  <c r="F1562" i="67"/>
  <c r="F1561" i="67"/>
  <c r="F1560" i="67"/>
  <c r="F1559" i="67"/>
  <c r="F1558" i="67"/>
  <c r="F1557" i="67"/>
  <c r="F1556" i="67"/>
  <c r="F1555" i="67"/>
  <c r="F1554" i="67"/>
  <c r="F1553" i="67"/>
  <c r="F1552" i="67"/>
  <c r="F1551" i="67"/>
  <c r="F1550" i="67"/>
  <c r="F1549" i="67"/>
  <c r="F1548" i="67"/>
  <c r="F1547" i="67"/>
  <c r="F1546" i="67"/>
  <c r="F1545" i="67"/>
  <c r="F1544" i="67"/>
  <c r="F1543" i="67"/>
  <c r="F1542" i="67"/>
  <c r="F1541" i="67"/>
  <c r="F1540" i="67"/>
  <c r="F1539" i="67"/>
  <c r="F1538" i="67"/>
  <c r="F1537" i="67"/>
  <c r="F1536" i="67"/>
  <c r="F1535" i="67"/>
  <c r="F1534" i="67"/>
  <c r="F1533" i="67"/>
  <c r="F1532" i="67"/>
  <c r="F1531" i="67"/>
  <c r="F1530" i="67"/>
  <c r="F1529" i="67"/>
  <c r="F1528" i="67"/>
  <c r="F1527" i="67"/>
  <c r="F1526" i="67"/>
  <c r="F1525" i="67"/>
  <c r="F1524" i="67"/>
  <c r="F1523" i="67"/>
  <c r="F1522" i="67"/>
  <c r="F1521" i="67"/>
  <c r="F1520" i="67"/>
  <c r="F1519" i="67"/>
  <c r="F1518" i="67"/>
  <c r="F1517" i="67"/>
  <c r="F1516" i="67"/>
  <c r="F1515" i="67"/>
  <c r="F1514" i="67"/>
  <c r="F1513" i="67"/>
  <c r="F1512" i="67"/>
  <c r="F1511" i="67"/>
  <c r="F1510" i="67"/>
  <c r="F1509" i="67"/>
  <c r="F1508" i="67"/>
  <c r="F1507" i="67"/>
  <c r="F1506" i="67"/>
  <c r="F1505" i="67"/>
  <c r="F1504" i="67"/>
  <c r="F1503" i="67"/>
  <c r="F1502" i="67"/>
  <c r="F1501" i="67"/>
  <c r="F1500" i="67"/>
  <c r="F1499" i="67"/>
  <c r="F1498" i="67"/>
  <c r="F1497" i="67"/>
  <c r="F1496" i="67"/>
  <c r="F1495" i="67"/>
  <c r="F1494" i="67"/>
  <c r="F1493" i="67"/>
  <c r="F1492" i="67"/>
  <c r="F1491" i="67"/>
  <c r="F1490" i="67"/>
  <c r="F1489" i="67"/>
  <c r="F1488" i="67"/>
  <c r="F1487" i="67"/>
  <c r="F1486" i="67"/>
  <c r="F1485" i="67"/>
  <c r="F1484" i="67"/>
  <c r="F1483" i="67"/>
  <c r="F1482" i="67"/>
  <c r="F1481" i="67"/>
  <c r="F1480" i="67"/>
  <c r="F1479" i="67"/>
  <c r="F1478" i="67"/>
  <c r="F1477" i="67"/>
  <c r="F1476" i="67"/>
  <c r="F1475" i="67"/>
  <c r="F1474" i="67"/>
  <c r="F1473" i="67"/>
  <c r="F1472" i="67"/>
  <c r="F1471" i="67"/>
  <c r="F1470" i="67"/>
  <c r="F1469" i="67"/>
  <c r="F1468" i="67"/>
  <c r="F1467" i="67"/>
  <c r="F1466" i="67"/>
  <c r="F1465" i="67"/>
  <c r="F1464" i="67"/>
  <c r="F1463" i="67"/>
  <c r="F1462" i="67"/>
  <c r="F1461" i="67"/>
  <c r="F1460" i="67"/>
  <c r="F1459" i="67"/>
  <c r="F1458" i="67"/>
  <c r="F1457" i="67"/>
  <c r="F1456" i="67"/>
  <c r="F1455" i="67"/>
  <c r="F1454" i="67"/>
  <c r="F1453" i="67"/>
  <c r="F1452" i="67"/>
  <c r="F1451" i="67"/>
  <c r="F1450" i="67"/>
  <c r="F1449" i="67"/>
  <c r="F1448" i="67"/>
  <c r="F1447" i="67"/>
  <c r="F1446" i="67"/>
  <c r="F1445" i="67"/>
  <c r="F1444" i="67"/>
  <c r="F1443" i="67"/>
  <c r="F1442" i="67"/>
  <c r="F1441" i="67"/>
  <c r="F1440" i="67"/>
  <c r="R105" i="67" s="1"/>
  <c r="F1439" i="67"/>
  <c r="R104" i="67" s="1"/>
  <c r="F1438" i="67"/>
  <c r="F1437" i="67"/>
  <c r="F1436" i="67"/>
  <c r="F1435" i="67"/>
  <c r="R100" i="67" s="1"/>
  <c r="F1434" i="67"/>
  <c r="R99" i="67" s="1"/>
  <c r="F1433" i="67"/>
  <c r="R98" i="67" s="1"/>
  <c r="F1432" i="67"/>
  <c r="F1431" i="67"/>
  <c r="R96" i="67" s="1"/>
  <c r="F1430" i="67"/>
  <c r="F1429" i="67"/>
  <c r="F1428" i="67"/>
  <c r="F1427" i="67"/>
  <c r="R92" i="67" s="1"/>
  <c r="F1426" i="67"/>
  <c r="F1425" i="67"/>
  <c r="F1424" i="67"/>
  <c r="F1423" i="67"/>
  <c r="R88" i="67" s="1"/>
  <c r="F1422" i="67"/>
  <c r="F1421" i="67"/>
  <c r="R86" i="67" s="1"/>
  <c r="F1420" i="67"/>
  <c r="F1419" i="67"/>
  <c r="R84" i="67" s="1"/>
  <c r="F1418" i="67"/>
  <c r="F1417" i="67"/>
  <c r="F1416" i="67"/>
  <c r="F1415" i="67"/>
  <c r="F1414" i="67"/>
  <c r="F1413" i="67"/>
  <c r="F1412" i="67"/>
  <c r="F1411" i="67"/>
  <c r="F1410" i="67"/>
  <c r="F1409" i="67"/>
  <c r="F1408" i="67"/>
  <c r="F1407" i="67"/>
  <c r="F1406" i="67"/>
  <c r="F1405" i="67"/>
  <c r="F1404" i="67"/>
  <c r="F1403" i="67"/>
  <c r="F1402" i="67"/>
  <c r="F1401" i="67"/>
  <c r="F1400" i="67"/>
  <c r="F1399" i="67"/>
  <c r="F1398" i="67"/>
  <c r="F1397" i="67"/>
  <c r="F1396" i="67"/>
  <c r="F1395" i="67"/>
  <c r="F1394" i="67"/>
  <c r="F1393" i="67"/>
  <c r="F1392" i="67"/>
  <c r="F1391" i="67"/>
  <c r="F1390" i="67"/>
  <c r="F1389" i="67"/>
  <c r="F1388" i="67"/>
  <c r="F1387" i="67"/>
  <c r="F1386" i="67"/>
  <c r="F1385" i="67"/>
  <c r="F1384" i="67"/>
  <c r="F1383" i="67"/>
  <c r="F1382" i="67"/>
  <c r="F1381" i="67"/>
  <c r="F1380" i="67"/>
  <c r="F1379" i="67"/>
  <c r="F1378" i="67"/>
  <c r="F1377" i="67"/>
  <c r="F1376" i="67"/>
  <c r="F1375" i="67"/>
  <c r="F1374" i="67"/>
  <c r="F1373" i="67"/>
  <c r="F1372" i="67"/>
  <c r="F1371" i="67"/>
  <c r="F1370" i="67"/>
  <c r="F1369" i="67"/>
  <c r="F1368" i="67"/>
  <c r="F1367" i="67"/>
  <c r="F1366" i="67"/>
  <c r="F1365" i="67"/>
  <c r="F1364" i="67"/>
  <c r="F1363" i="67"/>
  <c r="F1362" i="67"/>
  <c r="F1361" i="67"/>
  <c r="F1360" i="67"/>
  <c r="F1359" i="67"/>
  <c r="F1358" i="67"/>
  <c r="F1357" i="67"/>
  <c r="F1356" i="67"/>
  <c r="F1355" i="67"/>
  <c r="F1354" i="67"/>
  <c r="F1353" i="67"/>
  <c r="F1352" i="67"/>
  <c r="F1351" i="67"/>
  <c r="F1350" i="67"/>
  <c r="F1349" i="67"/>
  <c r="F1348" i="67"/>
  <c r="F1347" i="67"/>
  <c r="F1346" i="67"/>
  <c r="F1345" i="67"/>
  <c r="F1344" i="67"/>
  <c r="F1343" i="67"/>
  <c r="F1342" i="67"/>
  <c r="F1341" i="67"/>
  <c r="F1340" i="67"/>
  <c r="F1339" i="67"/>
  <c r="F1338" i="67"/>
  <c r="F1337" i="67"/>
  <c r="F1336" i="67"/>
  <c r="F1335" i="67"/>
  <c r="F1334" i="67"/>
  <c r="F1333" i="67"/>
  <c r="F1332" i="67"/>
  <c r="F1331" i="67"/>
  <c r="F1330" i="67"/>
  <c r="F1329" i="67"/>
  <c r="F1328" i="67"/>
  <c r="F1327" i="67"/>
  <c r="F1326" i="67"/>
  <c r="F1325" i="67"/>
  <c r="F1324" i="67"/>
  <c r="F1323" i="67"/>
  <c r="F1322" i="67"/>
  <c r="F1321" i="67"/>
  <c r="F1320" i="67"/>
  <c r="F1319" i="67"/>
  <c r="F1318" i="67"/>
  <c r="F1317" i="67"/>
  <c r="F1316" i="67"/>
  <c r="F1315" i="67"/>
  <c r="F1314" i="67"/>
  <c r="F1313" i="67"/>
  <c r="F1312" i="67"/>
  <c r="F1311" i="67"/>
  <c r="F1310" i="67"/>
  <c r="F1309" i="67"/>
  <c r="F1308" i="67"/>
  <c r="F1307" i="67"/>
  <c r="F1306" i="67"/>
  <c r="F1305" i="67"/>
  <c r="F1304" i="67"/>
  <c r="F1303" i="67"/>
  <c r="F1302" i="67"/>
  <c r="F1301" i="67"/>
  <c r="F1300" i="67"/>
  <c r="F1299" i="67"/>
  <c r="F1298" i="67"/>
  <c r="F1297" i="67"/>
  <c r="F1296" i="67"/>
  <c r="F1295" i="67"/>
  <c r="F1294" i="67"/>
  <c r="F1293" i="67"/>
  <c r="F1292" i="67"/>
  <c r="F1291" i="67"/>
  <c r="F1290" i="67"/>
  <c r="F1289" i="67"/>
  <c r="F1288" i="67"/>
  <c r="F1287" i="67"/>
  <c r="F1286" i="67"/>
  <c r="F1285" i="67"/>
  <c r="F1284" i="67"/>
  <c r="F1283" i="67"/>
  <c r="F1282" i="67"/>
  <c r="F1281" i="67"/>
  <c r="F1280" i="67"/>
  <c r="F1279" i="67"/>
  <c r="F1278" i="67"/>
  <c r="F1277" i="67"/>
  <c r="F1276" i="67"/>
  <c r="F1275" i="67"/>
  <c r="F1274" i="67"/>
  <c r="F1273" i="67"/>
  <c r="F1272" i="67"/>
  <c r="F1271" i="67"/>
  <c r="F1270" i="67"/>
  <c r="F1269" i="67"/>
  <c r="F1268" i="67"/>
  <c r="F1267" i="67"/>
  <c r="F1266" i="67"/>
  <c r="F1265" i="67"/>
  <c r="F1264" i="67"/>
  <c r="F1263" i="67"/>
  <c r="F1262" i="67"/>
  <c r="F1261" i="67"/>
  <c r="F1260" i="67"/>
  <c r="F1259" i="67"/>
  <c r="F1258" i="67"/>
  <c r="F1257" i="67"/>
  <c r="F1256" i="67"/>
  <c r="F1255" i="67"/>
  <c r="F1254" i="67"/>
  <c r="F1253" i="67"/>
  <c r="F1252" i="67"/>
  <c r="F1251" i="67"/>
  <c r="F1250" i="67"/>
  <c r="F1249" i="67"/>
  <c r="F1248" i="67"/>
  <c r="F1247" i="67"/>
  <c r="F1246" i="67"/>
  <c r="F1245" i="67"/>
  <c r="F1244" i="67"/>
  <c r="F1243" i="67"/>
  <c r="F1242" i="67"/>
  <c r="F1241" i="67"/>
  <c r="F1240" i="67"/>
  <c r="F1239" i="67"/>
  <c r="F1238" i="67"/>
  <c r="F1237" i="67"/>
  <c r="F1236" i="67"/>
  <c r="F1235" i="67"/>
  <c r="F1234" i="67"/>
  <c r="F1233" i="67"/>
  <c r="F1232" i="67"/>
  <c r="F1231" i="67"/>
  <c r="F1230" i="67"/>
  <c r="F1229" i="67"/>
  <c r="F1228" i="67"/>
  <c r="F1227" i="67"/>
  <c r="F1226" i="67"/>
  <c r="F1225" i="67"/>
  <c r="F1224" i="67"/>
  <c r="F1223" i="67"/>
  <c r="F1222" i="67"/>
  <c r="F1221" i="67"/>
  <c r="F1220" i="67"/>
  <c r="F1219" i="67"/>
  <c r="F1218" i="67"/>
  <c r="F1217" i="67"/>
  <c r="F1216" i="67"/>
  <c r="F1215" i="67"/>
  <c r="F1214" i="67"/>
  <c r="F1213" i="67"/>
  <c r="F1212" i="67"/>
  <c r="F1211" i="67"/>
  <c r="F1210" i="67"/>
  <c r="F1209" i="67"/>
  <c r="F1208" i="67"/>
  <c r="F1207" i="67"/>
  <c r="F1206" i="67"/>
  <c r="F1205" i="67"/>
  <c r="F1204" i="67"/>
  <c r="F1203" i="67"/>
  <c r="F1202" i="67"/>
  <c r="F1201" i="67"/>
  <c r="F1200" i="67"/>
  <c r="F1199" i="67"/>
  <c r="F1198" i="67"/>
  <c r="F1197" i="67"/>
  <c r="F1196" i="67"/>
  <c r="F1195" i="67"/>
  <c r="F1194" i="67"/>
  <c r="F1193" i="67"/>
  <c r="F1192" i="67"/>
  <c r="F1191" i="67"/>
  <c r="F1190" i="67"/>
  <c r="F1189" i="67"/>
  <c r="F1188" i="67"/>
  <c r="F1187" i="67"/>
  <c r="F1186" i="67"/>
  <c r="F1185" i="67"/>
  <c r="F1184" i="67"/>
  <c r="F1183" i="67"/>
  <c r="F1182" i="67"/>
  <c r="F1181" i="67"/>
  <c r="F1180" i="67"/>
  <c r="F1179" i="67"/>
  <c r="F1178" i="67"/>
  <c r="F1177" i="67"/>
  <c r="F1176" i="67"/>
  <c r="F1175" i="67"/>
  <c r="F1174" i="67"/>
  <c r="F1173" i="67"/>
  <c r="F1172" i="67"/>
  <c r="F1171" i="67"/>
  <c r="F1170" i="67"/>
  <c r="F1169" i="67"/>
  <c r="F1168" i="67"/>
  <c r="F1167" i="67"/>
  <c r="F1166" i="67"/>
  <c r="F1165" i="67"/>
  <c r="F1164" i="67"/>
  <c r="F1163" i="67"/>
  <c r="F1162" i="67"/>
  <c r="F1161" i="67"/>
  <c r="F1160" i="67"/>
  <c r="F1159" i="67"/>
  <c r="F1158" i="67"/>
  <c r="F1157" i="67"/>
  <c r="F1156" i="67"/>
  <c r="F1155" i="67"/>
  <c r="F1154" i="67"/>
  <c r="F1153" i="67"/>
  <c r="F1152" i="67"/>
  <c r="F1151" i="67"/>
  <c r="F1150" i="67"/>
  <c r="F1149" i="67"/>
  <c r="F1148" i="67"/>
  <c r="F1147" i="67"/>
  <c r="F1146" i="67"/>
  <c r="F1145" i="67"/>
  <c r="F1144" i="67"/>
  <c r="F1143" i="67"/>
  <c r="F1142" i="67"/>
  <c r="F1141" i="67"/>
  <c r="F1140" i="67"/>
  <c r="F1139" i="67"/>
  <c r="F1138" i="67"/>
  <c r="F1137" i="67"/>
  <c r="F1136" i="67"/>
  <c r="F1135" i="67"/>
  <c r="F1134" i="67"/>
  <c r="F1133" i="67"/>
  <c r="F1132" i="67"/>
  <c r="F1131" i="67"/>
  <c r="F1130" i="67"/>
  <c r="F1129" i="67"/>
  <c r="F1128" i="67"/>
  <c r="F1127" i="67"/>
  <c r="F1126" i="67"/>
  <c r="F1125" i="67"/>
  <c r="F1124" i="67"/>
  <c r="F1123" i="67"/>
  <c r="F1122" i="67"/>
  <c r="F1121" i="67"/>
  <c r="F1120" i="67"/>
  <c r="F1119" i="67"/>
  <c r="F1118" i="67"/>
  <c r="F1117" i="67"/>
  <c r="F1116" i="67"/>
  <c r="F1115" i="67"/>
  <c r="F1114" i="67"/>
  <c r="F1113" i="67"/>
  <c r="F1112" i="67"/>
  <c r="F1111" i="67"/>
  <c r="F1110" i="67"/>
  <c r="F1109" i="67"/>
  <c r="F1108" i="67"/>
  <c r="F1107" i="67"/>
  <c r="F1106" i="67"/>
  <c r="F1105" i="67"/>
  <c r="F1104" i="67"/>
  <c r="F1103" i="67"/>
  <c r="F1102" i="67"/>
  <c r="F1101" i="67"/>
  <c r="F1100" i="67"/>
  <c r="F1099" i="67"/>
  <c r="F1098" i="67"/>
  <c r="F1097" i="67"/>
  <c r="F1096" i="67"/>
  <c r="F1095" i="67"/>
  <c r="F1094" i="67"/>
  <c r="F1093" i="67"/>
  <c r="F1092" i="67"/>
  <c r="F1091" i="67"/>
  <c r="F1090" i="67"/>
  <c r="F1089" i="67"/>
  <c r="F1088" i="67"/>
  <c r="F1087" i="67"/>
  <c r="F1086" i="67"/>
  <c r="F1085" i="67"/>
  <c r="F1084" i="67"/>
  <c r="F1083" i="67"/>
  <c r="F1082" i="67"/>
  <c r="F1081" i="67"/>
  <c r="F1080" i="67"/>
  <c r="F1079" i="67"/>
  <c r="F1078" i="67"/>
  <c r="F1077" i="67"/>
  <c r="F1076" i="67"/>
  <c r="F1075" i="67"/>
  <c r="F1074" i="67"/>
  <c r="F1073" i="67"/>
  <c r="F1072" i="67"/>
  <c r="F1071" i="67"/>
  <c r="F1070" i="67"/>
  <c r="F1069" i="67"/>
  <c r="F1068" i="67"/>
  <c r="F1067" i="67"/>
  <c r="F1066" i="67"/>
  <c r="F1065" i="67"/>
  <c r="F1064" i="67"/>
  <c r="F1063" i="67"/>
  <c r="F1062" i="67"/>
  <c r="F1061" i="67"/>
  <c r="F1060" i="67"/>
  <c r="F1059" i="67"/>
  <c r="F1058" i="67"/>
  <c r="F1057" i="67"/>
  <c r="F1056" i="67"/>
  <c r="F1055" i="67"/>
  <c r="F1054" i="67"/>
  <c r="F1053" i="67"/>
  <c r="F1052" i="67"/>
  <c r="F1051" i="67"/>
  <c r="F1050" i="67"/>
  <c r="F1049" i="67"/>
  <c r="F1048" i="67"/>
  <c r="F1047" i="67"/>
  <c r="F1046" i="67"/>
  <c r="F1045" i="67"/>
  <c r="F1044" i="67"/>
  <c r="F1043" i="67"/>
  <c r="F1042" i="67"/>
  <c r="F1041" i="67"/>
  <c r="F1040" i="67"/>
  <c r="F1039" i="67"/>
  <c r="F1038" i="67"/>
  <c r="F1037" i="67"/>
  <c r="F1036" i="67"/>
  <c r="F1035" i="67"/>
  <c r="F1034" i="67"/>
  <c r="F1033" i="67"/>
  <c r="F1032" i="67"/>
  <c r="F1031" i="67"/>
  <c r="F1030" i="67"/>
  <c r="F1029" i="67"/>
  <c r="F1028" i="67"/>
  <c r="F1027" i="67"/>
  <c r="F1026" i="67"/>
  <c r="F1025" i="67"/>
  <c r="F1024" i="67"/>
  <c r="F1023" i="67"/>
  <c r="F1022" i="67"/>
  <c r="F1021" i="67"/>
  <c r="F1020" i="67"/>
  <c r="F1019" i="67"/>
  <c r="F1018" i="67"/>
  <c r="F1017" i="67"/>
  <c r="F1016" i="67"/>
  <c r="F1015" i="67"/>
  <c r="F1014" i="67"/>
  <c r="F1013" i="67"/>
  <c r="F1012" i="67"/>
  <c r="F1011" i="67"/>
  <c r="F1010" i="67"/>
  <c r="F1009" i="67"/>
  <c r="F1008" i="67"/>
  <c r="F1007" i="67"/>
  <c r="F1006" i="67"/>
  <c r="F1005" i="67"/>
  <c r="F1004" i="67"/>
  <c r="F1003" i="67"/>
  <c r="F1002" i="67"/>
  <c r="F1001" i="67"/>
  <c r="F1000" i="67"/>
  <c r="F999" i="67"/>
  <c r="F998" i="67"/>
  <c r="F997" i="67"/>
  <c r="F996" i="67"/>
  <c r="F995" i="67"/>
  <c r="F994" i="67"/>
  <c r="F993" i="67"/>
  <c r="F992" i="67"/>
  <c r="F991" i="67"/>
  <c r="F990" i="67"/>
  <c r="F989" i="67"/>
  <c r="F988" i="67"/>
  <c r="F987" i="67"/>
  <c r="F986" i="67"/>
  <c r="F985" i="67"/>
  <c r="F984" i="67"/>
  <c r="F983" i="67"/>
  <c r="F982" i="67"/>
  <c r="F981" i="67"/>
  <c r="F980" i="67"/>
  <c r="F979" i="67"/>
  <c r="F978" i="67"/>
  <c r="F977" i="67"/>
  <c r="F976" i="67"/>
  <c r="F975" i="67"/>
  <c r="F974" i="67"/>
  <c r="F973" i="67"/>
  <c r="F972" i="67"/>
  <c r="F971" i="67"/>
  <c r="F970" i="67"/>
  <c r="F969" i="67"/>
  <c r="F968" i="67"/>
  <c r="F967" i="67"/>
  <c r="F966" i="67"/>
  <c r="F965" i="67"/>
  <c r="F964" i="67"/>
  <c r="F963" i="67"/>
  <c r="F962" i="67"/>
  <c r="F961" i="67"/>
  <c r="F960" i="67"/>
  <c r="F959" i="67"/>
  <c r="F958" i="67"/>
  <c r="F957" i="67"/>
  <c r="F956" i="67"/>
  <c r="F955" i="67"/>
  <c r="F954" i="67"/>
  <c r="F953" i="67"/>
  <c r="F952" i="67"/>
  <c r="F951" i="67"/>
  <c r="F950" i="67"/>
  <c r="F949" i="67"/>
  <c r="F948" i="67"/>
  <c r="F947" i="67"/>
  <c r="F946" i="67"/>
  <c r="F945" i="67"/>
  <c r="F944" i="67"/>
  <c r="F943" i="67"/>
  <c r="F942" i="67"/>
  <c r="F941" i="67"/>
  <c r="F940" i="67"/>
  <c r="F939" i="67"/>
  <c r="F938" i="67"/>
  <c r="F937" i="67"/>
  <c r="F936" i="67"/>
  <c r="F935" i="67"/>
  <c r="F934" i="67"/>
  <c r="F933" i="67"/>
  <c r="F932" i="67"/>
  <c r="F931" i="67"/>
  <c r="F930" i="67"/>
  <c r="F929" i="67"/>
  <c r="F928" i="67"/>
  <c r="F927" i="67"/>
  <c r="F926" i="67"/>
  <c r="F925" i="67"/>
  <c r="F924" i="67"/>
  <c r="F923" i="67"/>
  <c r="F922" i="67"/>
  <c r="F921" i="67"/>
  <c r="F920" i="67"/>
  <c r="F919" i="67"/>
  <c r="F918" i="67"/>
  <c r="F917" i="67"/>
  <c r="F916" i="67"/>
  <c r="F915" i="67"/>
  <c r="F914" i="67"/>
  <c r="F913" i="67"/>
  <c r="F912" i="67"/>
  <c r="F911" i="67"/>
  <c r="F910" i="67"/>
  <c r="F909" i="67"/>
  <c r="F908" i="67"/>
  <c r="F907" i="67"/>
  <c r="F906" i="67"/>
  <c r="F905" i="67"/>
  <c r="F904" i="67"/>
  <c r="F903" i="67"/>
  <c r="F902" i="67"/>
  <c r="F901" i="67"/>
  <c r="F900" i="67"/>
  <c r="F899" i="67"/>
  <c r="F898" i="67"/>
  <c r="F897" i="67"/>
  <c r="F896" i="67"/>
  <c r="F895" i="67"/>
  <c r="F894" i="67"/>
  <c r="F893" i="67"/>
  <c r="F892" i="67"/>
  <c r="F891" i="67"/>
  <c r="F890" i="67"/>
  <c r="F889" i="67"/>
  <c r="F888" i="67"/>
  <c r="F887" i="67"/>
  <c r="F886" i="67"/>
  <c r="F885" i="67"/>
  <c r="F884" i="67"/>
  <c r="F883" i="67"/>
  <c r="F882" i="67"/>
  <c r="F881" i="67"/>
  <c r="F880" i="67"/>
  <c r="F879" i="67"/>
  <c r="F878" i="67"/>
  <c r="F877" i="67"/>
  <c r="F876" i="67"/>
  <c r="F875" i="67"/>
  <c r="F874" i="67"/>
  <c r="F873" i="67"/>
  <c r="F872" i="67"/>
  <c r="F871" i="67"/>
  <c r="F870" i="67"/>
  <c r="F869" i="67"/>
  <c r="F868" i="67"/>
  <c r="F867" i="67"/>
  <c r="F866" i="67"/>
  <c r="F865" i="67"/>
  <c r="F864" i="67"/>
  <c r="F863" i="67"/>
  <c r="F862" i="67"/>
  <c r="F861" i="67"/>
  <c r="F860" i="67"/>
  <c r="F859" i="67"/>
  <c r="F858" i="67"/>
  <c r="F857" i="67"/>
  <c r="F856" i="67"/>
  <c r="F855" i="67"/>
  <c r="F854" i="67"/>
  <c r="F853" i="67"/>
  <c r="F852" i="67"/>
  <c r="F851" i="67"/>
  <c r="F850" i="67"/>
  <c r="F849" i="67"/>
  <c r="F848" i="67"/>
  <c r="F847" i="67"/>
  <c r="F846" i="67"/>
  <c r="F845" i="67"/>
  <c r="F844" i="67"/>
  <c r="F843" i="67"/>
  <c r="F842" i="67"/>
  <c r="F841" i="67"/>
  <c r="F840" i="67"/>
  <c r="F839" i="67"/>
  <c r="F838" i="67"/>
  <c r="F837" i="67"/>
  <c r="F836" i="67"/>
  <c r="F835" i="67"/>
  <c r="F834" i="67"/>
  <c r="F833" i="67"/>
  <c r="F832" i="67"/>
  <c r="F831" i="67"/>
  <c r="F830" i="67"/>
  <c r="F829" i="67"/>
  <c r="F828" i="67"/>
  <c r="F827" i="67"/>
  <c r="F826" i="67"/>
  <c r="F825" i="67"/>
  <c r="F824" i="67"/>
  <c r="F823" i="67"/>
  <c r="F822" i="67"/>
  <c r="F821" i="67"/>
  <c r="F820" i="67"/>
  <c r="F819" i="67"/>
  <c r="F818" i="67"/>
  <c r="F817" i="67"/>
  <c r="F816" i="67"/>
  <c r="F815" i="67"/>
  <c r="F814" i="67"/>
  <c r="F813" i="67"/>
  <c r="F812" i="67"/>
  <c r="F811" i="67"/>
  <c r="F810" i="67"/>
  <c r="F809" i="67"/>
  <c r="F808" i="67"/>
  <c r="F807" i="67"/>
  <c r="F806" i="67"/>
  <c r="F805" i="67"/>
  <c r="F804" i="67"/>
  <c r="F803" i="67"/>
  <c r="F802" i="67"/>
  <c r="F801" i="67"/>
  <c r="F800" i="67"/>
  <c r="F799" i="67"/>
  <c r="F798" i="67"/>
  <c r="F797" i="67"/>
  <c r="F796" i="67"/>
  <c r="F795" i="67"/>
  <c r="F794" i="67"/>
  <c r="F793" i="67"/>
  <c r="F792" i="67"/>
  <c r="F791" i="67"/>
  <c r="F790" i="67"/>
  <c r="F789" i="67"/>
  <c r="F788" i="67"/>
  <c r="F787" i="67"/>
  <c r="F786" i="67"/>
  <c r="F785" i="67"/>
  <c r="F784" i="67"/>
  <c r="F783" i="67"/>
  <c r="F782" i="67"/>
  <c r="F781" i="67"/>
  <c r="F780" i="67"/>
  <c r="F779" i="67"/>
  <c r="F778" i="67"/>
  <c r="F777" i="67"/>
  <c r="F776" i="67"/>
  <c r="F775" i="67"/>
  <c r="F774" i="67"/>
  <c r="F773" i="67"/>
  <c r="F772" i="67"/>
  <c r="F771" i="67"/>
  <c r="F770" i="67"/>
  <c r="F769" i="67"/>
  <c r="F768" i="67"/>
  <c r="F767" i="67"/>
  <c r="F766" i="67"/>
  <c r="F765" i="67"/>
  <c r="N102" i="67" s="1"/>
  <c r="F764" i="67"/>
  <c r="N101" i="67" s="1"/>
  <c r="F763" i="67"/>
  <c r="F762" i="67"/>
  <c r="F761" i="67"/>
  <c r="F760" i="67"/>
  <c r="F759" i="67"/>
  <c r="F758" i="67"/>
  <c r="F757" i="67"/>
  <c r="N94" i="67" s="1"/>
  <c r="F756" i="67"/>
  <c r="N93" i="67" s="1"/>
  <c r="F755" i="67"/>
  <c r="N92" i="67" s="1"/>
  <c r="F754" i="67"/>
  <c r="F753" i="67"/>
  <c r="N90" i="67" s="1"/>
  <c r="F752" i="67"/>
  <c r="F751" i="67"/>
  <c r="F750" i="67"/>
  <c r="F749" i="67"/>
  <c r="F748" i="67"/>
  <c r="F747" i="67"/>
  <c r="N84" i="67" s="1"/>
  <c r="F746" i="67"/>
  <c r="F745" i="67"/>
  <c r="F744" i="67"/>
  <c r="F743" i="67"/>
  <c r="F742" i="67"/>
  <c r="F741" i="67"/>
  <c r="F740" i="67"/>
  <c r="F739" i="67"/>
  <c r="F738" i="67"/>
  <c r="F737" i="67"/>
  <c r="F736" i="67"/>
  <c r="F735" i="67"/>
  <c r="F734" i="67"/>
  <c r="F733" i="67"/>
  <c r="F732" i="67"/>
  <c r="F731" i="67"/>
  <c r="F730" i="67"/>
  <c r="F729" i="67"/>
  <c r="F728" i="67"/>
  <c r="F727" i="67"/>
  <c r="F726" i="67"/>
  <c r="F725" i="67"/>
  <c r="F724" i="67"/>
  <c r="F723" i="67"/>
  <c r="F722" i="67"/>
  <c r="F721" i="67"/>
  <c r="F720" i="67"/>
  <c r="F719" i="67"/>
  <c r="F718" i="67"/>
  <c r="F717" i="67"/>
  <c r="F716" i="67"/>
  <c r="F715" i="67"/>
  <c r="F714" i="67"/>
  <c r="F713" i="67"/>
  <c r="F712" i="67"/>
  <c r="F711" i="67"/>
  <c r="F710" i="67"/>
  <c r="F709" i="67"/>
  <c r="F708" i="67"/>
  <c r="F707" i="67"/>
  <c r="F706" i="67"/>
  <c r="F705" i="67"/>
  <c r="F704" i="67"/>
  <c r="F703" i="67"/>
  <c r="F702" i="67"/>
  <c r="F701" i="67"/>
  <c r="F700" i="67"/>
  <c r="F699" i="67"/>
  <c r="F698" i="67"/>
  <c r="F697" i="67"/>
  <c r="F696" i="67"/>
  <c r="F695" i="67"/>
  <c r="F694" i="67"/>
  <c r="F693" i="67"/>
  <c r="F692" i="67"/>
  <c r="F691" i="67"/>
  <c r="F690" i="67"/>
  <c r="F689" i="67"/>
  <c r="F688" i="67"/>
  <c r="F687" i="67"/>
  <c r="F686" i="67"/>
  <c r="F685" i="67"/>
  <c r="F684" i="67"/>
  <c r="F683" i="67"/>
  <c r="F682" i="67"/>
  <c r="F681" i="67"/>
  <c r="F680" i="67"/>
  <c r="F679" i="67"/>
  <c r="F678" i="67"/>
  <c r="F677" i="67"/>
  <c r="F676" i="67"/>
  <c r="F675" i="67"/>
  <c r="F674" i="67"/>
  <c r="F673" i="67"/>
  <c r="F672" i="67"/>
  <c r="F671" i="67"/>
  <c r="F670" i="67"/>
  <c r="F669" i="67"/>
  <c r="F668" i="67"/>
  <c r="F667" i="67"/>
  <c r="F666" i="67"/>
  <c r="F665" i="67"/>
  <c r="F664" i="67"/>
  <c r="F663" i="67"/>
  <c r="F662" i="67"/>
  <c r="F661" i="67"/>
  <c r="F660" i="67"/>
  <c r="F659" i="67"/>
  <c r="F658" i="67"/>
  <c r="F657" i="67"/>
  <c r="F656" i="67"/>
  <c r="F655" i="67"/>
  <c r="F654" i="67"/>
  <c r="F653" i="67"/>
  <c r="F652" i="67"/>
  <c r="F651" i="67"/>
  <c r="F650" i="67"/>
  <c r="F649" i="67"/>
  <c r="F648" i="67"/>
  <c r="F647" i="67"/>
  <c r="F646" i="67"/>
  <c r="F645" i="67"/>
  <c r="F644" i="67"/>
  <c r="F643" i="67"/>
  <c r="F642" i="67"/>
  <c r="F641" i="67"/>
  <c r="F640" i="67"/>
  <c r="F639" i="67"/>
  <c r="F638" i="67"/>
  <c r="F637" i="67"/>
  <c r="F636" i="67"/>
  <c r="F635" i="67"/>
  <c r="F634" i="67"/>
  <c r="F633" i="67"/>
  <c r="F632" i="67"/>
  <c r="F631" i="67"/>
  <c r="F630" i="67"/>
  <c r="F629" i="67"/>
  <c r="F628" i="67"/>
  <c r="F627" i="67"/>
  <c r="F626" i="67"/>
  <c r="F625" i="67"/>
  <c r="F624" i="67"/>
  <c r="F623" i="67"/>
  <c r="F622" i="67"/>
  <c r="F621" i="67"/>
  <c r="F620" i="67"/>
  <c r="F619" i="67"/>
  <c r="F618" i="67"/>
  <c r="F617" i="67"/>
  <c r="F616" i="67"/>
  <c r="F615" i="67"/>
  <c r="F614" i="67"/>
  <c r="F613" i="67"/>
  <c r="F612" i="67"/>
  <c r="F611" i="67"/>
  <c r="F610" i="67"/>
  <c r="F609" i="67"/>
  <c r="F608" i="67"/>
  <c r="F607" i="67"/>
  <c r="F606" i="67"/>
  <c r="F605" i="67"/>
  <c r="F604" i="67"/>
  <c r="F603" i="67"/>
  <c r="F602" i="67"/>
  <c r="F601" i="67"/>
  <c r="F600" i="67"/>
  <c r="F599" i="67"/>
  <c r="F598" i="67"/>
  <c r="F597" i="67"/>
  <c r="F596" i="67"/>
  <c r="F595" i="67"/>
  <c r="F594" i="67"/>
  <c r="F593" i="67"/>
  <c r="F592" i="67"/>
  <c r="F591" i="67"/>
  <c r="F590" i="67"/>
  <c r="F589" i="67"/>
  <c r="F588" i="67"/>
  <c r="F587" i="67"/>
  <c r="F586" i="67"/>
  <c r="F585" i="67"/>
  <c r="F584" i="67"/>
  <c r="F583" i="67"/>
  <c r="F582" i="67"/>
  <c r="F581" i="67"/>
  <c r="F580" i="67"/>
  <c r="F579" i="67"/>
  <c r="F578" i="67"/>
  <c r="F577" i="67"/>
  <c r="F576" i="67"/>
  <c r="F575" i="67"/>
  <c r="F574" i="67"/>
  <c r="F573" i="67"/>
  <c r="F572" i="67"/>
  <c r="F571" i="67"/>
  <c r="F570" i="67"/>
  <c r="F569" i="67"/>
  <c r="F568" i="67"/>
  <c r="F567" i="67"/>
  <c r="F566" i="67"/>
  <c r="F565" i="67"/>
  <c r="F564" i="67"/>
  <c r="F563" i="67"/>
  <c r="F562" i="67"/>
  <c r="F561" i="67"/>
  <c r="F560" i="67"/>
  <c r="F559" i="67"/>
  <c r="F558" i="67"/>
  <c r="F557" i="67"/>
  <c r="F556" i="67"/>
  <c r="F555" i="67"/>
  <c r="F554" i="67"/>
  <c r="F553" i="67"/>
  <c r="F552" i="67"/>
  <c r="F551" i="67"/>
  <c r="F550" i="67"/>
  <c r="F549" i="67"/>
  <c r="F548" i="67"/>
  <c r="F547" i="67"/>
  <c r="F546" i="67"/>
  <c r="F545" i="67"/>
  <c r="F544" i="67"/>
  <c r="F543" i="67"/>
  <c r="F542" i="67"/>
  <c r="F541" i="67"/>
  <c r="F540" i="67"/>
  <c r="F539" i="67"/>
  <c r="F538" i="67"/>
  <c r="F537" i="67"/>
  <c r="F536" i="67"/>
  <c r="F535" i="67"/>
  <c r="F534" i="67"/>
  <c r="F533" i="67"/>
  <c r="F532" i="67"/>
  <c r="F531" i="67"/>
  <c r="F530" i="67"/>
  <c r="F529" i="67"/>
  <c r="F528" i="67"/>
  <c r="F527" i="67"/>
  <c r="F526" i="67"/>
  <c r="F525" i="67"/>
  <c r="F524" i="67"/>
  <c r="F523" i="67"/>
  <c r="F522" i="67"/>
  <c r="F521" i="67"/>
  <c r="F520" i="67"/>
  <c r="F519" i="67"/>
  <c r="F518" i="67"/>
  <c r="F517" i="67"/>
  <c r="F516" i="67"/>
  <c r="F515" i="67"/>
  <c r="F514" i="67"/>
  <c r="F513" i="67"/>
  <c r="F512" i="67"/>
  <c r="F511" i="67"/>
  <c r="F510" i="67"/>
  <c r="F509" i="67"/>
  <c r="F508" i="67"/>
  <c r="F507" i="67"/>
  <c r="F506" i="67"/>
  <c r="F505" i="67"/>
  <c r="F504" i="67"/>
  <c r="F503" i="67"/>
  <c r="F502" i="67"/>
  <c r="F501" i="67"/>
  <c r="F500" i="67"/>
  <c r="F499" i="67"/>
  <c r="F498" i="67"/>
  <c r="F497" i="67"/>
  <c r="F496" i="67"/>
  <c r="F495" i="67"/>
  <c r="F494" i="67"/>
  <c r="F493" i="67"/>
  <c r="F492" i="67"/>
  <c r="F491" i="67"/>
  <c r="F490" i="67"/>
  <c r="F489" i="67"/>
  <c r="F488" i="67"/>
  <c r="F487" i="67"/>
  <c r="F486" i="67"/>
  <c r="F485" i="67"/>
  <c r="F484" i="67"/>
  <c r="F483" i="67"/>
  <c r="F482" i="67"/>
  <c r="F481" i="67"/>
  <c r="F480" i="67"/>
  <c r="F479" i="67"/>
  <c r="F478" i="67"/>
  <c r="F477" i="67"/>
  <c r="F476" i="67"/>
  <c r="F475" i="67"/>
  <c r="F474" i="67"/>
  <c r="F473" i="67"/>
  <c r="F472" i="67"/>
  <c r="F471" i="67"/>
  <c r="F470" i="67"/>
  <c r="F469" i="67"/>
  <c r="F468" i="67"/>
  <c r="F467" i="67"/>
  <c r="F466" i="67"/>
  <c r="F465" i="67"/>
  <c r="F464" i="67"/>
  <c r="F463" i="67"/>
  <c r="F462" i="67"/>
  <c r="F461" i="67"/>
  <c r="F460" i="67"/>
  <c r="F459" i="67"/>
  <c r="F458" i="67"/>
  <c r="F457" i="67"/>
  <c r="F456" i="67"/>
  <c r="F455" i="67"/>
  <c r="F454" i="67"/>
  <c r="F453" i="67"/>
  <c r="F452" i="67"/>
  <c r="F451" i="67"/>
  <c r="F450" i="67"/>
  <c r="F449" i="67"/>
  <c r="F448" i="67"/>
  <c r="F447" i="67"/>
  <c r="F446" i="67"/>
  <c r="F445" i="67"/>
  <c r="F444" i="67"/>
  <c r="F443" i="67"/>
  <c r="F442" i="67"/>
  <c r="F441" i="67"/>
  <c r="F440" i="67"/>
  <c r="F439" i="67"/>
  <c r="F438" i="67"/>
  <c r="F437" i="67"/>
  <c r="F436" i="67"/>
  <c r="F435" i="67"/>
  <c r="F434" i="67"/>
  <c r="F433" i="67"/>
  <c r="F432" i="67"/>
  <c r="F431" i="67"/>
  <c r="F430" i="67"/>
  <c r="F429" i="67"/>
  <c r="F428" i="67"/>
  <c r="F427" i="67"/>
  <c r="F426" i="67"/>
  <c r="F425" i="67"/>
  <c r="F424" i="67"/>
  <c r="F423" i="67"/>
  <c r="F422" i="67"/>
  <c r="F421" i="67"/>
  <c r="F420" i="67"/>
  <c r="F419" i="67"/>
  <c r="F418" i="67"/>
  <c r="F417" i="67"/>
  <c r="F416" i="67"/>
  <c r="F415" i="67"/>
  <c r="F414" i="67"/>
  <c r="F413" i="67"/>
  <c r="F412" i="67"/>
  <c r="F411" i="67"/>
  <c r="F410" i="67"/>
  <c r="F409" i="67"/>
  <c r="F408" i="67"/>
  <c r="F407" i="67"/>
  <c r="F406" i="67"/>
  <c r="F405" i="67"/>
  <c r="F404" i="67"/>
  <c r="F403" i="67"/>
  <c r="F402" i="67"/>
  <c r="F401" i="67"/>
  <c r="F400" i="67"/>
  <c r="F399" i="67"/>
  <c r="F398" i="67"/>
  <c r="F397" i="67"/>
  <c r="F396" i="67"/>
  <c r="F395" i="67"/>
  <c r="F394" i="67"/>
  <c r="F393" i="67"/>
  <c r="F392" i="67"/>
  <c r="F391" i="67"/>
  <c r="F390" i="67"/>
  <c r="F389" i="67"/>
  <c r="F388" i="67"/>
  <c r="F387" i="67"/>
  <c r="F386" i="67"/>
  <c r="F385" i="67"/>
  <c r="F384" i="67"/>
  <c r="F383" i="67"/>
  <c r="F382" i="67"/>
  <c r="F381" i="67"/>
  <c r="F380" i="67"/>
  <c r="F379" i="67"/>
  <c r="F378" i="67"/>
  <c r="F377" i="67"/>
  <c r="F376" i="67"/>
  <c r="F375" i="67"/>
  <c r="F374" i="67"/>
  <c r="F373" i="67"/>
  <c r="F372" i="67"/>
  <c r="F371" i="67"/>
  <c r="F370" i="67"/>
  <c r="F369" i="67"/>
  <c r="F368" i="67"/>
  <c r="F367" i="67"/>
  <c r="F366" i="67"/>
  <c r="F365" i="67"/>
  <c r="F364" i="67"/>
  <c r="F363" i="67"/>
  <c r="F362" i="67"/>
  <c r="F361" i="67"/>
  <c r="F360" i="67"/>
  <c r="F359" i="67"/>
  <c r="F358" i="67"/>
  <c r="F357" i="67"/>
  <c r="F356" i="67"/>
  <c r="F355" i="67"/>
  <c r="F354" i="67"/>
  <c r="F353" i="67"/>
  <c r="F352" i="67"/>
  <c r="F351" i="67"/>
  <c r="F350" i="67"/>
  <c r="F349" i="67"/>
  <c r="F348" i="67"/>
  <c r="F347" i="67"/>
  <c r="F346" i="67"/>
  <c r="F345" i="67"/>
  <c r="F344" i="67"/>
  <c r="F343" i="67"/>
  <c r="F342" i="67"/>
  <c r="F341" i="67"/>
  <c r="F340" i="67"/>
  <c r="F339" i="67"/>
  <c r="F338" i="67"/>
  <c r="F337" i="67"/>
  <c r="F336" i="67"/>
  <c r="F335" i="67"/>
  <c r="F334" i="67"/>
  <c r="F333" i="67"/>
  <c r="F332" i="67"/>
  <c r="F331" i="67"/>
  <c r="F330" i="67"/>
  <c r="F329" i="67"/>
  <c r="F328" i="67"/>
  <c r="F327" i="67"/>
  <c r="F326" i="67"/>
  <c r="F325" i="67"/>
  <c r="F324" i="67"/>
  <c r="F323" i="67"/>
  <c r="F322" i="67"/>
  <c r="F321" i="67"/>
  <c r="F320" i="67"/>
  <c r="F319" i="67"/>
  <c r="F318" i="67"/>
  <c r="F317" i="67"/>
  <c r="F316" i="67"/>
  <c r="F315" i="67"/>
  <c r="F314" i="67"/>
  <c r="F313" i="67"/>
  <c r="F312" i="67"/>
  <c r="F311" i="67"/>
  <c r="F310" i="67"/>
  <c r="F309" i="67"/>
  <c r="F308" i="67"/>
  <c r="F307" i="67"/>
  <c r="F306" i="67"/>
  <c r="F305" i="67"/>
  <c r="F304" i="67"/>
  <c r="F303" i="67"/>
  <c r="F302" i="67"/>
  <c r="F301" i="67"/>
  <c r="F300" i="67"/>
  <c r="F299" i="67"/>
  <c r="F298" i="67"/>
  <c r="F297" i="67"/>
  <c r="F296" i="67"/>
  <c r="F295" i="67"/>
  <c r="F294" i="67"/>
  <c r="F293" i="67"/>
  <c r="F292" i="67"/>
  <c r="F291" i="67"/>
  <c r="F290" i="67"/>
  <c r="F289" i="67"/>
  <c r="F288" i="67"/>
  <c r="F287" i="67"/>
  <c r="F286" i="67"/>
  <c r="F285" i="67"/>
  <c r="F284" i="67"/>
  <c r="F283" i="67"/>
  <c r="F282" i="67"/>
  <c r="F281" i="67"/>
  <c r="F280" i="67"/>
  <c r="F279" i="67"/>
  <c r="F278" i="67"/>
  <c r="F277" i="67"/>
  <c r="F276" i="67"/>
  <c r="F275" i="67"/>
  <c r="F274" i="67"/>
  <c r="F273" i="67"/>
  <c r="F272" i="67"/>
  <c r="F271" i="67"/>
  <c r="F270" i="67"/>
  <c r="F269" i="67"/>
  <c r="F268" i="67"/>
  <c r="F267" i="67"/>
  <c r="F266" i="67"/>
  <c r="F265" i="67"/>
  <c r="F264" i="67"/>
  <c r="F263" i="67"/>
  <c r="F262" i="67"/>
  <c r="F261" i="67"/>
  <c r="F260" i="67"/>
  <c r="F259" i="67"/>
  <c r="F258" i="67"/>
  <c r="F257" i="67"/>
  <c r="F256" i="67"/>
  <c r="F255" i="67"/>
  <c r="F254" i="67"/>
  <c r="F253" i="67"/>
  <c r="F252" i="67"/>
  <c r="F251" i="67"/>
  <c r="F250" i="67"/>
  <c r="F249" i="67"/>
  <c r="F248" i="67"/>
  <c r="F247" i="67"/>
  <c r="F246" i="67"/>
  <c r="F245" i="67"/>
  <c r="F244" i="67"/>
  <c r="F243" i="67"/>
  <c r="F242" i="67"/>
  <c r="F241" i="67"/>
  <c r="F240" i="67"/>
  <c r="F239" i="67"/>
  <c r="F238" i="67"/>
  <c r="F237" i="67"/>
  <c r="F236" i="67"/>
  <c r="F235" i="67"/>
  <c r="F234" i="67"/>
  <c r="F233" i="67"/>
  <c r="F232" i="67"/>
  <c r="F231" i="67"/>
  <c r="F230" i="67"/>
  <c r="F229" i="67"/>
  <c r="F228" i="67"/>
  <c r="F227" i="67"/>
  <c r="F226" i="67"/>
  <c r="F225" i="67"/>
  <c r="F224" i="67"/>
  <c r="F223" i="67"/>
  <c r="F222" i="67"/>
  <c r="F221" i="67"/>
  <c r="F220" i="67"/>
  <c r="F219" i="67"/>
  <c r="F218" i="67"/>
  <c r="F217" i="67"/>
  <c r="F216" i="67"/>
  <c r="F215" i="67"/>
  <c r="F214" i="67"/>
  <c r="F213" i="67"/>
  <c r="F212" i="67"/>
  <c r="F211" i="67"/>
  <c r="F210" i="67"/>
  <c r="F209" i="67"/>
  <c r="F208" i="67"/>
  <c r="F207" i="67"/>
  <c r="F206" i="67"/>
  <c r="F205" i="67"/>
  <c r="F204" i="67"/>
  <c r="F203" i="67"/>
  <c r="F202" i="67"/>
  <c r="F201" i="67"/>
  <c r="F200" i="67"/>
  <c r="F199" i="67"/>
  <c r="F198" i="67"/>
  <c r="F197" i="67"/>
  <c r="F196" i="67"/>
  <c r="F195" i="67"/>
  <c r="F194" i="67"/>
  <c r="F193" i="67"/>
  <c r="F192" i="67"/>
  <c r="F191" i="67"/>
  <c r="F190" i="67"/>
  <c r="F189" i="67"/>
  <c r="F188" i="67"/>
  <c r="F187" i="67"/>
  <c r="F186" i="67"/>
  <c r="F185" i="67"/>
  <c r="F184" i="67"/>
  <c r="F183" i="67"/>
  <c r="F182" i="67"/>
  <c r="F181" i="67"/>
  <c r="F180" i="67"/>
  <c r="F179" i="67"/>
  <c r="F178" i="67"/>
  <c r="F177" i="67"/>
  <c r="F176" i="67"/>
  <c r="F175" i="67"/>
  <c r="F174" i="67"/>
  <c r="F173" i="67"/>
  <c r="F172" i="67"/>
  <c r="F171" i="67"/>
  <c r="R57" i="67" s="1"/>
  <c r="F170" i="67"/>
  <c r="F169" i="67"/>
  <c r="F168" i="67"/>
  <c r="F167" i="67"/>
  <c r="F166" i="67"/>
  <c r="F165" i="67"/>
  <c r="F164" i="67"/>
  <c r="F163" i="67"/>
  <c r="F162" i="67"/>
  <c r="R161" i="67"/>
  <c r="Q161" i="67"/>
  <c r="P161" i="67"/>
  <c r="M161" i="67"/>
  <c r="L161" i="67"/>
  <c r="F161" i="67"/>
  <c r="R160" i="67"/>
  <c r="Q160" i="67"/>
  <c r="P160" i="67"/>
  <c r="M160" i="67"/>
  <c r="L160" i="67"/>
  <c r="F160" i="67"/>
  <c r="R159" i="67"/>
  <c r="Q159" i="67"/>
  <c r="P159" i="67"/>
  <c r="N159" i="67"/>
  <c r="M159" i="67"/>
  <c r="L159" i="67"/>
  <c r="F159" i="67"/>
  <c r="Q158" i="67"/>
  <c r="P158" i="67"/>
  <c r="N158" i="67"/>
  <c r="M158" i="67"/>
  <c r="L158" i="67"/>
  <c r="F158" i="67"/>
  <c r="R157" i="67"/>
  <c r="Q157" i="67"/>
  <c r="P157" i="67"/>
  <c r="N157" i="67"/>
  <c r="M157" i="67"/>
  <c r="L157" i="67"/>
  <c r="F157" i="67"/>
  <c r="Q156" i="67"/>
  <c r="P156" i="67"/>
  <c r="M156" i="67"/>
  <c r="L156" i="67"/>
  <c r="F156" i="67"/>
  <c r="R155" i="67"/>
  <c r="Q155" i="67"/>
  <c r="P155" i="67"/>
  <c r="N155" i="67"/>
  <c r="M155" i="67"/>
  <c r="L155" i="67"/>
  <c r="F155" i="67"/>
  <c r="R154" i="67"/>
  <c r="Q154" i="67"/>
  <c r="P154" i="67"/>
  <c r="M154" i="67"/>
  <c r="L154" i="67"/>
  <c r="F154" i="67"/>
  <c r="R153" i="67"/>
  <c r="Q153" i="67"/>
  <c r="P153" i="67"/>
  <c r="M153" i="67"/>
  <c r="L153" i="67"/>
  <c r="F153" i="67"/>
  <c r="R152" i="67"/>
  <c r="Q152" i="67"/>
  <c r="P152" i="67"/>
  <c r="N152" i="67"/>
  <c r="M152" i="67"/>
  <c r="L152" i="67"/>
  <c r="F152" i="67"/>
  <c r="Q151" i="67"/>
  <c r="P151" i="67"/>
  <c r="N151" i="67"/>
  <c r="M151" i="67"/>
  <c r="L151" i="67"/>
  <c r="F151" i="67"/>
  <c r="Q150" i="67"/>
  <c r="P150" i="67"/>
  <c r="N150" i="67"/>
  <c r="M150" i="67"/>
  <c r="L150" i="67"/>
  <c r="F150" i="67"/>
  <c r="R149" i="67"/>
  <c r="Q149" i="67"/>
  <c r="P149" i="67"/>
  <c r="N149" i="67"/>
  <c r="M149" i="67"/>
  <c r="L149" i="67"/>
  <c r="F149" i="67"/>
  <c r="Q148" i="67"/>
  <c r="P148" i="67"/>
  <c r="M148" i="67"/>
  <c r="L148" i="67"/>
  <c r="F148" i="67"/>
  <c r="R147" i="67"/>
  <c r="Q147" i="67"/>
  <c r="P147" i="67"/>
  <c r="N147" i="67"/>
  <c r="M147" i="67"/>
  <c r="L147" i="67"/>
  <c r="F147" i="67"/>
  <c r="Q146" i="67"/>
  <c r="P146" i="67"/>
  <c r="N146" i="67"/>
  <c r="M146" i="67"/>
  <c r="L146" i="67"/>
  <c r="F146" i="67"/>
  <c r="Q145" i="67"/>
  <c r="P145" i="67"/>
  <c r="M145" i="67"/>
  <c r="L145" i="67"/>
  <c r="F145" i="67"/>
  <c r="R144" i="67"/>
  <c r="Q144" i="67"/>
  <c r="P144" i="67"/>
  <c r="N144" i="67"/>
  <c r="M144" i="67"/>
  <c r="L144" i="67"/>
  <c r="F144" i="67"/>
  <c r="R143" i="67"/>
  <c r="Q143" i="67"/>
  <c r="P143" i="67"/>
  <c r="M143" i="67"/>
  <c r="L143" i="67"/>
  <c r="F143" i="67"/>
  <c r="Q142" i="67"/>
  <c r="P142" i="67"/>
  <c r="N142" i="67"/>
  <c r="M142" i="67"/>
  <c r="L142" i="67"/>
  <c r="F142" i="67"/>
  <c r="R141" i="67"/>
  <c r="Q141" i="67"/>
  <c r="P141" i="67"/>
  <c r="N141" i="67"/>
  <c r="M141" i="67"/>
  <c r="L141" i="67"/>
  <c r="F141" i="67"/>
  <c r="Q140" i="67"/>
  <c r="P140" i="67"/>
  <c r="N140" i="67"/>
  <c r="M140" i="67"/>
  <c r="L140" i="67"/>
  <c r="F140" i="67"/>
  <c r="R139" i="67"/>
  <c r="Q139" i="67"/>
  <c r="P139" i="67"/>
  <c r="N139" i="67"/>
  <c r="M139" i="67"/>
  <c r="L139" i="67"/>
  <c r="F139" i="67"/>
  <c r="Q138" i="67"/>
  <c r="P138" i="67"/>
  <c r="M138" i="67"/>
  <c r="L138" i="67"/>
  <c r="F138" i="67"/>
  <c r="F137" i="67"/>
  <c r="F136" i="67"/>
  <c r="F135" i="67"/>
  <c r="Q134" i="67"/>
  <c r="P134" i="67"/>
  <c r="N134" i="67"/>
  <c r="M134" i="67"/>
  <c r="L134" i="67"/>
  <c r="F134" i="67"/>
  <c r="R133" i="67"/>
  <c r="Q133" i="67"/>
  <c r="P133" i="67"/>
  <c r="M133" i="67"/>
  <c r="L133" i="67"/>
  <c r="F133" i="67"/>
  <c r="R132" i="67"/>
  <c r="Q132" i="67"/>
  <c r="P132" i="67"/>
  <c r="N132" i="67"/>
  <c r="M132" i="67"/>
  <c r="L132" i="67"/>
  <c r="F132" i="67"/>
  <c r="R131" i="67"/>
  <c r="Q131" i="67"/>
  <c r="P131" i="67"/>
  <c r="M131" i="67"/>
  <c r="L131" i="67"/>
  <c r="F131" i="67"/>
  <c r="R130" i="67"/>
  <c r="Q130" i="67"/>
  <c r="P130" i="67"/>
  <c r="N130" i="67"/>
  <c r="M130" i="67"/>
  <c r="L130" i="67"/>
  <c r="F130" i="67"/>
  <c r="Q129" i="67"/>
  <c r="P129" i="67"/>
  <c r="N129" i="67"/>
  <c r="M129" i="67"/>
  <c r="L129" i="67"/>
  <c r="F129" i="67"/>
  <c r="R128" i="67"/>
  <c r="Q128" i="67"/>
  <c r="P128" i="67"/>
  <c r="N128" i="67"/>
  <c r="M128" i="67"/>
  <c r="L128" i="67"/>
  <c r="F128" i="67"/>
  <c r="Q127" i="67"/>
  <c r="P127" i="67"/>
  <c r="M127" i="67"/>
  <c r="L127" i="67"/>
  <c r="F127" i="67"/>
  <c r="Q126" i="67"/>
  <c r="P126" i="67"/>
  <c r="N126" i="67"/>
  <c r="M126" i="67"/>
  <c r="L126" i="67"/>
  <c r="F126" i="67"/>
  <c r="R125" i="67"/>
  <c r="Q125" i="67"/>
  <c r="P125" i="67"/>
  <c r="M125" i="67"/>
  <c r="L125" i="67"/>
  <c r="F125" i="67"/>
  <c r="R124" i="67"/>
  <c r="Q124" i="67"/>
  <c r="P124" i="67"/>
  <c r="N124" i="67"/>
  <c r="M124" i="67"/>
  <c r="L124" i="67"/>
  <c r="F124" i="67"/>
  <c r="R123" i="67"/>
  <c r="Q123" i="67"/>
  <c r="P123" i="67"/>
  <c r="M123" i="67"/>
  <c r="L123" i="67"/>
  <c r="F123" i="67"/>
  <c r="R122" i="67"/>
  <c r="Q122" i="67"/>
  <c r="P122" i="67"/>
  <c r="N122" i="67"/>
  <c r="M122" i="67"/>
  <c r="L122" i="67"/>
  <c r="F122" i="67"/>
  <c r="Q121" i="67"/>
  <c r="P121" i="67"/>
  <c r="M121" i="67"/>
  <c r="L121" i="67"/>
  <c r="F121" i="67"/>
  <c r="R120" i="67"/>
  <c r="Q120" i="67"/>
  <c r="P120" i="67"/>
  <c r="N120" i="67"/>
  <c r="M120" i="67"/>
  <c r="L120" i="67"/>
  <c r="F120" i="67"/>
  <c r="Q119" i="67"/>
  <c r="P119" i="67"/>
  <c r="M119" i="67"/>
  <c r="L119" i="67"/>
  <c r="F119" i="67"/>
  <c r="Q118" i="67"/>
  <c r="P118" i="67"/>
  <c r="N118" i="67"/>
  <c r="M118" i="67"/>
  <c r="L118" i="67"/>
  <c r="F118" i="67"/>
  <c r="Q117" i="67"/>
  <c r="P117" i="67"/>
  <c r="M117" i="67"/>
  <c r="L117" i="67"/>
  <c r="F117" i="67"/>
  <c r="R116" i="67"/>
  <c r="Q116" i="67"/>
  <c r="P116" i="67"/>
  <c r="N116" i="67"/>
  <c r="M116" i="67"/>
  <c r="L116" i="67"/>
  <c r="F116" i="67"/>
  <c r="R115" i="67"/>
  <c r="Q115" i="67"/>
  <c r="P115" i="67"/>
  <c r="M115" i="67"/>
  <c r="L115" i="67"/>
  <c r="F115" i="67"/>
  <c r="R114" i="67"/>
  <c r="Q114" i="67"/>
  <c r="P114" i="67"/>
  <c r="N114" i="67"/>
  <c r="M114" i="67"/>
  <c r="L114" i="67"/>
  <c r="F114" i="67"/>
  <c r="R113" i="67"/>
  <c r="Q113" i="67"/>
  <c r="P113" i="67"/>
  <c r="M113" i="67"/>
  <c r="L113" i="67"/>
  <c r="F113" i="67"/>
  <c r="R112" i="67"/>
  <c r="Q112" i="67"/>
  <c r="P112" i="67"/>
  <c r="N112" i="67"/>
  <c r="M112" i="67"/>
  <c r="L112" i="67"/>
  <c r="F112" i="67"/>
  <c r="Q111" i="67"/>
  <c r="P111" i="67"/>
  <c r="M111" i="67"/>
  <c r="L111" i="67"/>
  <c r="F111" i="67"/>
  <c r="F110" i="67"/>
  <c r="F109" i="67"/>
  <c r="F108" i="67"/>
  <c r="R107" i="67"/>
  <c r="Q107" i="67"/>
  <c r="P107" i="67"/>
  <c r="N107" i="67"/>
  <c r="M107" i="67"/>
  <c r="L107" i="67"/>
  <c r="F107" i="67"/>
  <c r="R106" i="67"/>
  <c r="Q106" i="67"/>
  <c r="P106" i="67"/>
  <c r="N106" i="67"/>
  <c r="M106" i="67"/>
  <c r="L106" i="67"/>
  <c r="F106" i="67"/>
  <c r="Q105" i="67"/>
  <c r="P105" i="67"/>
  <c r="N105" i="67"/>
  <c r="M105" i="67"/>
  <c r="L105" i="67"/>
  <c r="F105" i="67"/>
  <c r="Q104" i="67"/>
  <c r="P104" i="67"/>
  <c r="N104" i="67"/>
  <c r="M104" i="67"/>
  <c r="L104" i="67"/>
  <c r="F104" i="67"/>
  <c r="R103" i="67"/>
  <c r="Q103" i="67"/>
  <c r="P103" i="67"/>
  <c r="N103" i="67"/>
  <c r="M103" i="67"/>
  <c r="L103" i="67"/>
  <c r="F103" i="67"/>
  <c r="R102" i="67"/>
  <c r="Q102" i="67"/>
  <c r="P102" i="67"/>
  <c r="M102" i="67"/>
  <c r="L102" i="67"/>
  <c r="F102" i="67"/>
  <c r="R101" i="67"/>
  <c r="Q101" i="67"/>
  <c r="P101" i="67"/>
  <c r="M101" i="67"/>
  <c r="L101" i="67"/>
  <c r="F101" i="67"/>
  <c r="Q100" i="67"/>
  <c r="P100" i="67"/>
  <c r="N100" i="67"/>
  <c r="M100" i="67"/>
  <c r="L100" i="67"/>
  <c r="F100" i="67"/>
  <c r="Q99" i="67"/>
  <c r="P99" i="67"/>
  <c r="N99" i="67"/>
  <c r="M99" i="67"/>
  <c r="L99" i="67"/>
  <c r="F99" i="67"/>
  <c r="Q98" i="67"/>
  <c r="P98" i="67"/>
  <c r="N98" i="67"/>
  <c r="M98" i="67"/>
  <c r="L98" i="67"/>
  <c r="F98" i="67"/>
  <c r="R97" i="67"/>
  <c r="Q97" i="67"/>
  <c r="P97" i="67"/>
  <c r="N97" i="67"/>
  <c r="M97" i="67"/>
  <c r="L97" i="67"/>
  <c r="F97" i="67"/>
  <c r="Q96" i="67"/>
  <c r="P96" i="67"/>
  <c r="N96" i="67"/>
  <c r="M96" i="67"/>
  <c r="L96" i="67"/>
  <c r="F96" i="67"/>
  <c r="R95" i="67"/>
  <c r="Q95" i="67"/>
  <c r="P95" i="67"/>
  <c r="N95" i="67"/>
  <c r="M95" i="67"/>
  <c r="L95" i="67"/>
  <c r="F95" i="67"/>
  <c r="R94" i="67"/>
  <c r="Q94" i="67"/>
  <c r="P94" i="67"/>
  <c r="M94" i="67"/>
  <c r="L94" i="67"/>
  <c r="F94" i="67"/>
  <c r="R93" i="67"/>
  <c r="Q93" i="67"/>
  <c r="P93" i="67"/>
  <c r="M93" i="67"/>
  <c r="L93" i="67"/>
  <c r="F93" i="67"/>
  <c r="Q92" i="67"/>
  <c r="P92" i="67"/>
  <c r="M92" i="67"/>
  <c r="L92" i="67"/>
  <c r="F92" i="67"/>
  <c r="R91" i="67"/>
  <c r="Q91" i="67"/>
  <c r="P91" i="67"/>
  <c r="N91" i="67"/>
  <c r="M91" i="67"/>
  <c r="L91" i="67"/>
  <c r="F91" i="67"/>
  <c r="R90" i="67"/>
  <c r="Q90" i="67"/>
  <c r="P90" i="67"/>
  <c r="M90" i="67"/>
  <c r="L90" i="67"/>
  <c r="F90" i="67"/>
  <c r="R89" i="67"/>
  <c r="Q89" i="67"/>
  <c r="P89" i="67"/>
  <c r="N89" i="67"/>
  <c r="M89" i="67"/>
  <c r="L89" i="67"/>
  <c r="F89" i="67"/>
  <c r="Q88" i="67"/>
  <c r="P88" i="67"/>
  <c r="N88" i="67"/>
  <c r="M88" i="67"/>
  <c r="L88" i="67"/>
  <c r="F88" i="67"/>
  <c r="R87" i="67"/>
  <c r="Q87" i="67"/>
  <c r="P87" i="67"/>
  <c r="N87" i="67"/>
  <c r="M87" i="67"/>
  <c r="L87" i="67"/>
  <c r="F87" i="67"/>
  <c r="Q86" i="67"/>
  <c r="P86" i="67"/>
  <c r="N86" i="67"/>
  <c r="M86" i="67"/>
  <c r="L86" i="67"/>
  <c r="F86" i="67"/>
  <c r="R85" i="67"/>
  <c r="Q85" i="67"/>
  <c r="P85" i="67"/>
  <c r="N85" i="67"/>
  <c r="M85" i="67"/>
  <c r="L85" i="67"/>
  <c r="F85" i="67"/>
  <c r="Q84" i="67"/>
  <c r="P84" i="67"/>
  <c r="M84" i="67"/>
  <c r="L84" i="67"/>
  <c r="F84" i="67"/>
  <c r="F83" i="67"/>
  <c r="F82" i="67"/>
  <c r="F81" i="67"/>
  <c r="Q80" i="67"/>
  <c r="P80" i="67"/>
  <c r="N80" i="67"/>
  <c r="M80" i="67"/>
  <c r="L80" i="67"/>
  <c r="F80" i="67"/>
  <c r="Q79" i="67"/>
  <c r="P79" i="67"/>
  <c r="M79" i="67"/>
  <c r="L79" i="67"/>
  <c r="F79" i="67"/>
  <c r="Q78" i="67"/>
  <c r="P78" i="67"/>
  <c r="N78" i="67"/>
  <c r="M78" i="67"/>
  <c r="L78" i="67"/>
  <c r="F78" i="67"/>
  <c r="Q77" i="67"/>
  <c r="P77" i="67"/>
  <c r="N77" i="67"/>
  <c r="M77" i="67"/>
  <c r="L77" i="67"/>
  <c r="F77" i="67"/>
  <c r="R76" i="67"/>
  <c r="Q76" i="67"/>
  <c r="P76" i="67"/>
  <c r="N76" i="67"/>
  <c r="M76" i="67"/>
  <c r="L76" i="67"/>
  <c r="F76" i="67"/>
  <c r="Q75" i="67"/>
  <c r="P75" i="67"/>
  <c r="M75" i="67"/>
  <c r="L75" i="67"/>
  <c r="F75" i="67"/>
  <c r="Q74" i="67"/>
  <c r="P74" i="67"/>
  <c r="N74" i="67"/>
  <c r="M74" i="67"/>
  <c r="L74" i="67"/>
  <c r="F74" i="67"/>
  <c r="Q73" i="67"/>
  <c r="P73" i="67"/>
  <c r="M73" i="67"/>
  <c r="L73" i="67"/>
  <c r="F73" i="67"/>
  <c r="Q72" i="67"/>
  <c r="P72" i="67"/>
  <c r="N72" i="67"/>
  <c r="M72" i="67"/>
  <c r="L72" i="67"/>
  <c r="F72" i="67"/>
  <c r="Q71" i="67"/>
  <c r="P71" i="67"/>
  <c r="M71" i="67"/>
  <c r="L71" i="67"/>
  <c r="F71" i="67"/>
  <c r="Q70" i="67"/>
  <c r="P70" i="67"/>
  <c r="N70" i="67"/>
  <c r="M70" i="67"/>
  <c r="L70" i="67"/>
  <c r="F70" i="67"/>
  <c r="Q69" i="67"/>
  <c r="P69" i="67"/>
  <c r="N69" i="67"/>
  <c r="M69" i="67"/>
  <c r="L69" i="67"/>
  <c r="F69" i="67"/>
  <c r="Q68" i="67"/>
  <c r="P68" i="67"/>
  <c r="N68" i="67"/>
  <c r="M68" i="67"/>
  <c r="L68" i="67"/>
  <c r="F68" i="67"/>
  <c r="Q67" i="67"/>
  <c r="P67" i="67"/>
  <c r="N67" i="67"/>
  <c r="M67" i="67"/>
  <c r="L67" i="67"/>
  <c r="F67" i="67"/>
  <c r="Q66" i="67"/>
  <c r="P66" i="67"/>
  <c r="N66" i="67"/>
  <c r="M66" i="67"/>
  <c r="L66" i="67"/>
  <c r="F66" i="67"/>
  <c r="Q65" i="67"/>
  <c r="P65" i="67"/>
  <c r="M65" i="67"/>
  <c r="L65" i="67"/>
  <c r="F65" i="67"/>
  <c r="Q64" i="67"/>
  <c r="P64" i="67"/>
  <c r="N64" i="67"/>
  <c r="M64" i="67"/>
  <c r="L64" i="67"/>
  <c r="F64" i="67"/>
  <c r="Q63" i="67"/>
  <c r="P63" i="67"/>
  <c r="M63" i="67"/>
  <c r="L63" i="67"/>
  <c r="F63" i="67"/>
  <c r="Q62" i="67"/>
  <c r="P62" i="67"/>
  <c r="N62" i="67"/>
  <c r="M62" i="67"/>
  <c r="L62" i="67"/>
  <c r="F62" i="67"/>
  <c r="Q61" i="67"/>
  <c r="P61" i="67"/>
  <c r="N61" i="67"/>
  <c r="M61" i="67"/>
  <c r="L61" i="67"/>
  <c r="F61" i="67"/>
  <c r="Q60" i="67"/>
  <c r="P60" i="67"/>
  <c r="N60" i="67"/>
  <c r="M60" i="67"/>
  <c r="L60" i="67"/>
  <c r="F60" i="67"/>
  <c r="Q59" i="67"/>
  <c r="P59" i="67"/>
  <c r="M59" i="67"/>
  <c r="L59" i="67"/>
  <c r="F59" i="67"/>
  <c r="Q58" i="67"/>
  <c r="P58" i="67"/>
  <c r="N58" i="67"/>
  <c r="M58" i="67"/>
  <c r="L58" i="67"/>
  <c r="F58" i="67"/>
  <c r="Q57" i="67"/>
  <c r="P57" i="67"/>
  <c r="M57" i="67"/>
  <c r="L57" i="67"/>
  <c r="F57" i="67"/>
  <c r="F56" i="67"/>
  <c r="F55" i="67"/>
  <c r="F54" i="67"/>
  <c r="R53" i="67"/>
  <c r="Q53" i="67"/>
  <c r="P53" i="67"/>
  <c r="N53" i="67"/>
  <c r="M53" i="67"/>
  <c r="L53" i="67"/>
  <c r="F53" i="67"/>
  <c r="Q52" i="67"/>
  <c r="P52" i="67"/>
  <c r="N52" i="67"/>
  <c r="M52" i="67"/>
  <c r="L52" i="67"/>
  <c r="F52" i="67"/>
  <c r="R51" i="67"/>
  <c r="Q51" i="67"/>
  <c r="P51" i="67"/>
  <c r="N51" i="67"/>
  <c r="M51" i="67"/>
  <c r="L51" i="67"/>
  <c r="F51" i="67"/>
  <c r="R50" i="67"/>
  <c r="Q50" i="67"/>
  <c r="P50" i="67"/>
  <c r="N50" i="67"/>
  <c r="M50" i="67"/>
  <c r="L50" i="67"/>
  <c r="F50" i="67"/>
  <c r="R49" i="67"/>
  <c r="Q49" i="67"/>
  <c r="P49" i="67"/>
  <c r="N49" i="67"/>
  <c r="M49" i="67"/>
  <c r="L49" i="67"/>
  <c r="F49" i="67"/>
  <c r="Q48" i="67"/>
  <c r="P48" i="67"/>
  <c r="N48" i="67"/>
  <c r="M48" i="67"/>
  <c r="L48" i="67"/>
  <c r="F48" i="67"/>
  <c r="R47" i="67"/>
  <c r="Q47" i="67"/>
  <c r="P47" i="67"/>
  <c r="N47" i="67"/>
  <c r="M47" i="67"/>
  <c r="L47" i="67"/>
  <c r="F47" i="67"/>
  <c r="R77" i="67" s="1"/>
  <c r="Q46" i="67"/>
  <c r="P46" i="67"/>
  <c r="M46" i="67"/>
  <c r="L46" i="67"/>
  <c r="F46" i="67"/>
  <c r="R45" i="67"/>
  <c r="Q45" i="67"/>
  <c r="P45" i="67"/>
  <c r="N45" i="67"/>
  <c r="M45" i="67"/>
  <c r="L45" i="67"/>
  <c r="F45" i="67"/>
  <c r="R75" i="67" s="1"/>
  <c r="Q44" i="67"/>
  <c r="P44" i="67"/>
  <c r="N44" i="67"/>
  <c r="M44" i="67"/>
  <c r="L44" i="67"/>
  <c r="F44" i="67"/>
  <c r="R43" i="67"/>
  <c r="Q43" i="67"/>
  <c r="P43" i="67"/>
  <c r="N43" i="67"/>
  <c r="M43" i="67"/>
  <c r="L43" i="67"/>
  <c r="F43" i="67"/>
  <c r="R42" i="67"/>
  <c r="Q42" i="67"/>
  <c r="P42" i="67"/>
  <c r="N42" i="67"/>
  <c r="M42" i="67"/>
  <c r="L42" i="67"/>
  <c r="F42" i="67"/>
  <c r="R41" i="67"/>
  <c r="Q41" i="67"/>
  <c r="P41" i="67"/>
  <c r="N41" i="67"/>
  <c r="M41" i="67"/>
  <c r="L41" i="67"/>
  <c r="F41" i="67"/>
  <c r="Q40" i="67"/>
  <c r="P40" i="67"/>
  <c r="M40" i="67"/>
  <c r="L40" i="67"/>
  <c r="F40" i="67"/>
  <c r="R70" i="67" s="1"/>
  <c r="R39" i="67"/>
  <c r="Q39" i="67"/>
  <c r="P39" i="67"/>
  <c r="N39" i="67"/>
  <c r="M39" i="67"/>
  <c r="L39" i="67"/>
  <c r="F39" i="67"/>
  <c r="R69" i="67" s="1"/>
  <c r="R38" i="67"/>
  <c r="Q38" i="67"/>
  <c r="P38" i="67"/>
  <c r="M38" i="67"/>
  <c r="L38" i="67"/>
  <c r="F38" i="67"/>
  <c r="R68" i="67" s="1"/>
  <c r="R37" i="67"/>
  <c r="Q37" i="67"/>
  <c r="P37" i="67"/>
  <c r="N37" i="67"/>
  <c r="M37" i="67"/>
  <c r="L37" i="67"/>
  <c r="F37" i="67"/>
  <c r="R36" i="67"/>
  <c r="Q36" i="67"/>
  <c r="P36" i="67"/>
  <c r="N36" i="67"/>
  <c r="M36" i="67"/>
  <c r="L36" i="67"/>
  <c r="F36" i="67"/>
  <c r="R35" i="67"/>
  <c r="Q35" i="67"/>
  <c r="P35" i="67"/>
  <c r="N35" i="67"/>
  <c r="M35" i="67"/>
  <c r="L35" i="67"/>
  <c r="F35" i="67"/>
  <c r="R34" i="67"/>
  <c r="Q34" i="67"/>
  <c r="P34" i="67"/>
  <c r="N34" i="67"/>
  <c r="M34" i="67"/>
  <c r="L34" i="67"/>
  <c r="F34" i="67"/>
  <c r="R33" i="67"/>
  <c r="Q33" i="67"/>
  <c r="P33" i="67"/>
  <c r="N33" i="67"/>
  <c r="M33" i="67"/>
  <c r="L33" i="67"/>
  <c r="F33" i="67"/>
  <c r="Q32" i="67"/>
  <c r="P32" i="67"/>
  <c r="M32" i="67"/>
  <c r="L32" i="67"/>
  <c r="F32" i="67"/>
  <c r="R31" i="67"/>
  <c r="Q31" i="67"/>
  <c r="P31" i="67"/>
  <c r="N31" i="67"/>
  <c r="M31" i="67"/>
  <c r="L31" i="67"/>
  <c r="F31" i="67"/>
  <c r="R30" i="67"/>
  <c r="Q30" i="67"/>
  <c r="P30" i="67"/>
  <c r="M30" i="67"/>
  <c r="L30" i="67"/>
  <c r="F30" i="67"/>
  <c r="F29" i="67"/>
  <c r="R59" i="67" s="1"/>
  <c r="F28" i="67"/>
  <c r="F27" i="67"/>
  <c r="R26" i="67"/>
  <c r="Q26" i="67"/>
  <c r="P26" i="67"/>
  <c r="N26" i="67"/>
  <c r="M26" i="67"/>
  <c r="L26" i="67"/>
  <c r="F26" i="67"/>
  <c r="R80" i="67" s="1"/>
  <c r="R25" i="67"/>
  <c r="Q25" i="67"/>
  <c r="P25" i="67"/>
  <c r="N25" i="67"/>
  <c r="M25" i="67"/>
  <c r="L25" i="67"/>
  <c r="F25" i="67"/>
  <c r="R79" i="67" s="1"/>
  <c r="R24" i="67"/>
  <c r="Q24" i="67"/>
  <c r="P24" i="67"/>
  <c r="N24" i="67"/>
  <c r="M24" i="67"/>
  <c r="L24" i="67"/>
  <c r="F24" i="67"/>
  <c r="R78" i="67" s="1"/>
  <c r="R23" i="67"/>
  <c r="Q23" i="67"/>
  <c r="P23" i="67"/>
  <c r="N23" i="67"/>
  <c r="M23" i="67"/>
  <c r="L23" i="67"/>
  <c r="F23" i="67"/>
  <c r="R22" i="67"/>
  <c r="Q22" i="67"/>
  <c r="P22" i="67"/>
  <c r="N22" i="67"/>
  <c r="M22" i="67"/>
  <c r="L22" i="67"/>
  <c r="F22" i="67"/>
  <c r="Q21" i="67"/>
  <c r="P21" i="67"/>
  <c r="N21" i="67"/>
  <c r="M21" i="67"/>
  <c r="L21" i="67"/>
  <c r="F21" i="67"/>
  <c r="R20" i="67"/>
  <c r="Q20" i="67"/>
  <c r="P20" i="67"/>
  <c r="N20" i="67"/>
  <c r="M20" i="67"/>
  <c r="L20" i="67"/>
  <c r="F20" i="67"/>
  <c r="Q19" i="67"/>
  <c r="P19" i="67"/>
  <c r="M19" i="67"/>
  <c r="L19" i="67"/>
  <c r="F19" i="67"/>
  <c r="R73" i="67" s="1"/>
  <c r="R18" i="67"/>
  <c r="Q18" i="67"/>
  <c r="P18" i="67"/>
  <c r="N18" i="67"/>
  <c r="M18" i="67"/>
  <c r="L18" i="67"/>
  <c r="F18" i="67"/>
  <c r="R72" i="67" s="1"/>
  <c r="R17" i="67"/>
  <c r="Q17" i="67"/>
  <c r="P17" i="67"/>
  <c r="N17" i="67"/>
  <c r="M17" i="67"/>
  <c r="L17" i="67"/>
  <c r="F17" i="67"/>
  <c r="R71" i="67" s="1"/>
  <c r="R16" i="67"/>
  <c r="Q16" i="67"/>
  <c r="P16" i="67"/>
  <c r="N16" i="67"/>
  <c r="M16" i="67"/>
  <c r="L16" i="67"/>
  <c r="F16" i="67"/>
  <c r="R15" i="67"/>
  <c r="Q15" i="67"/>
  <c r="P15" i="67"/>
  <c r="N15" i="67"/>
  <c r="M15" i="67"/>
  <c r="L15" i="67"/>
  <c r="F15" i="67"/>
  <c r="R14" i="67"/>
  <c r="Q14" i="67"/>
  <c r="P14" i="67"/>
  <c r="N14" i="67"/>
  <c r="M14" i="67"/>
  <c r="L14" i="67"/>
  <c r="F14" i="67"/>
  <c r="Q13" i="67"/>
  <c r="P13" i="67"/>
  <c r="N13" i="67"/>
  <c r="M13" i="67"/>
  <c r="L13" i="67"/>
  <c r="F13" i="67"/>
  <c r="R67" i="67" s="1"/>
  <c r="R12" i="67"/>
  <c r="Q12" i="67"/>
  <c r="P12" i="67"/>
  <c r="N12" i="67"/>
  <c r="M12" i="67"/>
  <c r="L12" i="67"/>
  <c r="F12" i="67"/>
  <c r="Q11" i="67"/>
  <c r="P11" i="67"/>
  <c r="M11" i="67"/>
  <c r="L11" i="67"/>
  <c r="F11" i="67"/>
  <c r="R65" i="67" s="1"/>
  <c r="R10" i="67"/>
  <c r="Q10" i="67"/>
  <c r="P10" i="67"/>
  <c r="N10" i="67"/>
  <c r="M10" i="67"/>
  <c r="L10" i="67"/>
  <c r="F10" i="67"/>
  <c r="R64" i="67" s="1"/>
  <c r="R9" i="67"/>
  <c r="Q9" i="67"/>
  <c r="P9" i="67"/>
  <c r="N9" i="67"/>
  <c r="M9" i="67"/>
  <c r="L9" i="67"/>
  <c r="F9" i="67"/>
  <c r="R63" i="67" s="1"/>
  <c r="R8" i="67"/>
  <c r="Q8" i="67"/>
  <c r="P8" i="67"/>
  <c r="N8" i="67"/>
  <c r="M8" i="67"/>
  <c r="L8" i="67"/>
  <c r="F8" i="67"/>
  <c r="R62" i="67" s="1"/>
  <c r="R7" i="67"/>
  <c r="Q7" i="67"/>
  <c r="P7" i="67"/>
  <c r="N7" i="67"/>
  <c r="M7" i="67"/>
  <c r="L7" i="67"/>
  <c r="F7" i="67"/>
  <c r="R61" i="67" s="1"/>
  <c r="R6" i="67"/>
  <c r="Q6" i="67"/>
  <c r="P6" i="67"/>
  <c r="N6" i="67"/>
  <c r="M6" i="67"/>
  <c r="L6" i="67"/>
  <c r="F6" i="67"/>
  <c r="R60" i="67" s="1"/>
  <c r="Q5" i="67"/>
  <c r="P5" i="67"/>
  <c r="N5" i="67"/>
  <c r="M5" i="67"/>
  <c r="L5" i="67"/>
  <c r="F5" i="67"/>
  <c r="R4" i="67"/>
  <c r="Q4" i="67"/>
  <c r="P4" i="67"/>
  <c r="N4" i="67"/>
  <c r="M4" i="67"/>
  <c r="L4" i="67"/>
  <c r="F4" i="67"/>
  <c r="Q3" i="67"/>
  <c r="P3" i="67"/>
  <c r="M3" i="67"/>
  <c r="L3" i="67"/>
  <c r="F3" i="67"/>
  <c r="F17" i="69" l="1"/>
  <c r="H253" i="68"/>
  <c r="I253" i="68"/>
  <c r="I40" i="68"/>
  <c r="H40" i="68"/>
  <c r="I72" i="68"/>
  <c r="H72" i="68"/>
  <c r="I104" i="68"/>
  <c r="H104" i="68"/>
  <c r="I136" i="68"/>
  <c r="H136" i="68"/>
  <c r="I168" i="68"/>
  <c r="H168" i="68"/>
  <c r="I200" i="68"/>
  <c r="H200" i="68"/>
  <c r="I232" i="68"/>
  <c r="H232" i="68"/>
  <c r="I264" i="68"/>
  <c r="H264" i="68"/>
  <c r="I296" i="68"/>
  <c r="H296" i="68"/>
  <c r="I328" i="68"/>
  <c r="H328" i="68"/>
  <c r="I360" i="68"/>
  <c r="H360" i="68"/>
  <c r="I392" i="68"/>
  <c r="H392" i="68"/>
  <c r="I424" i="68"/>
  <c r="H424" i="68"/>
  <c r="I456" i="68"/>
  <c r="H456" i="68"/>
  <c r="I488" i="68"/>
  <c r="H488" i="68"/>
  <c r="I529" i="68"/>
  <c r="H529" i="68"/>
  <c r="I552" i="68"/>
  <c r="H552" i="68"/>
  <c r="H595" i="68"/>
  <c r="I595" i="68"/>
  <c r="H659" i="68"/>
  <c r="I659" i="68"/>
  <c r="H675" i="68"/>
  <c r="I675" i="68"/>
  <c r="H691" i="68"/>
  <c r="I691" i="68"/>
  <c r="H707" i="68"/>
  <c r="I707" i="68"/>
  <c r="H723" i="68"/>
  <c r="I723" i="68"/>
  <c r="H739" i="68"/>
  <c r="I739" i="68"/>
  <c r="H755" i="68"/>
  <c r="I755" i="68"/>
  <c r="H771" i="68"/>
  <c r="I771" i="68"/>
  <c r="H787" i="68"/>
  <c r="I787" i="68"/>
  <c r="H803" i="68"/>
  <c r="I803" i="68"/>
  <c r="H819" i="68"/>
  <c r="I819" i="68"/>
  <c r="H831" i="68"/>
  <c r="I831" i="68"/>
  <c r="H935" i="68"/>
  <c r="I935" i="68"/>
  <c r="I33" i="68"/>
  <c r="H33" i="68"/>
  <c r="I65" i="68"/>
  <c r="H65" i="68"/>
  <c r="H70" i="68"/>
  <c r="I70" i="68"/>
  <c r="I75" i="68"/>
  <c r="H75" i="68"/>
  <c r="I97" i="68"/>
  <c r="H97" i="68"/>
  <c r="H102" i="68"/>
  <c r="I102" i="68"/>
  <c r="I107" i="68"/>
  <c r="H107" i="68"/>
  <c r="I129" i="68"/>
  <c r="H129" i="68"/>
  <c r="I161" i="68"/>
  <c r="H161" i="68"/>
  <c r="I193" i="68"/>
  <c r="H193" i="68"/>
  <c r="I225" i="68"/>
  <c r="H225" i="68"/>
  <c r="I257" i="68"/>
  <c r="H257" i="68"/>
  <c r="I289" i="68"/>
  <c r="H289" i="68"/>
  <c r="I321" i="68"/>
  <c r="H321" i="68"/>
  <c r="I353" i="68"/>
  <c r="H353" i="68"/>
  <c r="I385" i="68"/>
  <c r="H385" i="68"/>
  <c r="I417" i="68"/>
  <c r="H417" i="68"/>
  <c r="I449" i="68"/>
  <c r="H449" i="68"/>
  <c r="I481" i="68"/>
  <c r="H481" i="68"/>
  <c r="I496" i="68"/>
  <c r="H496" i="68"/>
  <c r="I537" i="68"/>
  <c r="H537" i="68"/>
  <c r="I560" i="68"/>
  <c r="H560" i="68"/>
  <c r="I619" i="68"/>
  <c r="H619" i="68"/>
  <c r="H719" i="68"/>
  <c r="I719" i="68"/>
  <c r="H735" i="68"/>
  <c r="I735" i="68"/>
  <c r="H751" i="68"/>
  <c r="I751" i="68"/>
  <c r="H767" i="68"/>
  <c r="I767" i="68"/>
  <c r="H783" i="68"/>
  <c r="I783" i="68"/>
  <c r="H799" i="68"/>
  <c r="I799" i="68"/>
  <c r="H815" i="68"/>
  <c r="I815" i="68"/>
  <c r="H843" i="68"/>
  <c r="I843" i="68"/>
  <c r="H38" i="68"/>
  <c r="I38" i="68"/>
  <c r="I16" i="68"/>
  <c r="H16" i="68"/>
  <c r="I48" i="68"/>
  <c r="H48" i="68"/>
  <c r="I80" i="68"/>
  <c r="H80" i="68"/>
  <c r="I112" i="68"/>
  <c r="H112" i="68"/>
  <c r="I144" i="68"/>
  <c r="H144" i="68"/>
  <c r="I176" i="68"/>
  <c r="H176" i="68"/>
  <c r="I208" i="68"/>
  <c r="H208" i="68"/>
  <c r="I240" i="68"/>
  <c r="H240" i="68"/>
  <c r="I272" i="68"/>
  <c r="H272" i="68"/>
  <c r="I304" i="68"/>
  <c r="H304" i="68"/>
  <c r="I336" i="68"/>
  <c r="H336" i="68"/>
  <c r="I368" i="68"/>
  <c r="H368" i="68"/>
  <c r="I400" i="68"/>
  <c r="H400" i="68"/>
  <c r="I432" i="68"/>
  <c r="H432" i="68"/>
  <c r="I464" i="68"/>
  <c r="H464" i="68"/>
  <c r="I504" i="68"/>
  <c r="H504" i="68"/>
  <c r="I545" i="68"/>
  <c r="H545" i="68"/>
  <c r="I568" i="68"/>
  <c r="H568" i="68"/>
  <c r="H643" i="68"/>
  <c r="I643" i="68"/>
  <c r="I43" i="68"/>
  <c r="H43" i="68"/>
  <c r="I9" i="68"/>
  <c r="H9" i="68"/>
  <c r="H14" i="68"/>
  <c r="I14" i="68"/>
  <c r="I19" i="68"/>
  <c r="H19" i="68"/>
  <c r="I41" i="68"/>
  <c r="H41" i="68"/>
  <c r="H46" i="68"/>
  <c r="I46" i="68"/>
  <c r="I51" i="68"/>
  <c r="H51" i="68"/>
  <c r="I73" i="68"/>
  <c r="H73" i="68"/>
  <c r="H78" i="68"/>
  <c r="I78" i="68"/>
  <c r="I83" i="68"/>
  <c r="H83" i="68"/>
  <c r="I105" i="68"/>
  <c r="H105" i="68"/>
  <c r="H110" i="68"/>
  <c r="I110" i="68"/>
  <c r="I137" i="68"/>
  <c r="H137" i="68"/>
  <c r="I169" i="68"/>
  <c r="H169" i="68"/>
  <c r="I201" i="68"/>
  <c r="H201" i="68"/>
  <c r="I233" i="68"/>
  <c r="H233" i="68"/>
  <c r="I265" i="68"/>
  <c r="H265" i="68"/>
  <c r="I297" i="68"/>
  <c r="H297" i="68"/>
  <c r="I329" i="68"/>
  <c r="H329" i="68"/>
  <c r="I361" i="68"/>
  <c r="H361" i="68"/>
  <c r="I393" i="68"/>
  <c r="H393" i="68"/>
  <c r="I425" i="68"/>
  <c r="H425" i="68"/>
  <c r="I457" i="68"/>
  <c r="H457" i="68"/>
  <c r="I489" i="68"/>
  <c r="H489" i="68"/>
  <c r="I512" i="68"/>
  <c r="H512" i="68"/>
  <c r="I553" i="68"/>
  <c r="H553" i="68"/>
  <c r="I576" i="68"/>
  <c r="H576" i="68"/>
  <c r="I603" i="68"/>
  <c r="H603" i="68"/>
  <c r="H827" i="68"/>
  <c r="I827" i="68"/>
  <c r="H6" i="68"/>
  <c r="I6" i="68"/>
  <c r="I24" i="68"/>
  <c r="H24" i="68"/>
  <c r="I120" i="68"/>
  <c r="H120" i="68"/>
  <c r="I152" i="68"/>
  <c r="H152" i="68"/>
  <c r="I184" i="68"/>
  <c r="H184" i="68"/>
  <c r="I216" i="68"/>
  <c r="H216" i="68"/>
  <c r="I248" i="68"/>
  <c r="H248" i="68"/>
  <c r="I280" i="68"/>
  <c r="H280" i="68"/>
  <c r="I312" i="68"/>
  <c r="H312" i="68"/>
  <c r="I344" i="68"/>
  <c r="H344" i="68"/>
  <c r="I376" i="68"/>
  <c r="H376" i="68"/>
  <c r="I408" i="68"/>
  <c r="H408" i="68"/>
  <c r="I440" i="68"/>
  <c r="H440" i="68"/>
  <c r="I472" i="68"/>
  <c r="H472" i="68"/>
  <c r="I497" i="68"/>
  <c r="H497" i="68"/>
  <c r="I520" i="68"/>
  <c r="H520" i="68"/>
  <c r="I561" i="68"/>
  <c r="H561" i="68"/>
  <c r="I584" i="68"/>
  <c r="H584" i="68"/>
  <c r="H627" i="68"/>
  <c r="I627" i="68"/>
  <c r="I667" i="68"/>
  <c r="H667" i="68"/>
  <c r="I683" i="68"/>
  <c r="H683" i="68"/>
  <c r="I699" i="68"/>
  <c r="H699" i="68"/>
  <c r="I715" i="68"/>
  <c r="H715" i="68"/>
  <c r="I731" i="68"/>
  <c r="H731" i="68"/>
  <c r="I747" i="68"/>
  <c r="H747" i="68"/>
  <c r="I763" i="68"/>
  <c r="H763" i="68"/>
  <c r="I779" i="68"/>
  <c r="H779" i="68"/>
  <c r="I795" i="68"/>
  <c r="H795" i="68"/>
  <c r="I811" i="68"/>
  <c r="H811" i="68"/>
  <c r="I11" i="68"/>
  <c r="H11" i="68"/>
  <c r="H56" i="68"/>
  <c r="I56" i="68"/>
  <c r="H22" i="68"/>
  <c r="I22" i="68"/>
  <c r="I49" i="68"/>
  <c r="H49" i="68"/>
  <c r="I59" i="68"/>
  <c r="H59" i="68"/>
  <c r="H86" i="68"/>
  <c r="I86" i="68"/>
  <c r="I113" i="68"/>
  <c r="H113" i="68"/>
  <c r="I145" i="68"/>
  <c r="H145" i="68"/>
  <c r="I177" i="68"/>
  <c r="H177" i="68"/>
  <c r="I209" i="68"/>
  <c r="H209" i="68"/>
  <c r="I241" i="68"/>
  <c r="H241" i="68"/>
  <c r="I273" i="68"/>
  <c r="H273" i="68"/>
  <c r="I305" i="68"/>
  <c r="H305" i="68"/>
  <c r="I337" i="68"/>
  <c r="H337" i="68"/>
  <c r="I369" i="68"/>
  <c r="H369" i="68"/>
  <c r="I401" i="68"/>
  <c r="H401" i="68"/>
  <c r="I433" i="68"/>
  <c r="H433" i="68"/>
  <c r="I465" i="68"/>
  <c r="H465" i="68"/>
  <c r="I505" i="68"/>
  <c r="H505" i="68"/>
  <c r="I528" i="68"/>
  <c r="H528" i="68"/>
  <c r="I569" i="68"/>
  <c r="H569" i="68"/>
  <c r="I587" i="68"/>
  <c r="H587" i="68"/>
  <c r="I651" i="68"/>
  <c r="H651" i="68"/>
  <c r="H759" i="68"/>
  <c r="I759" i="68"/>
  <c r="H775" i="68"/>
  <c r="I775" i="68"/>
  <c r="H791" i="68"/>
  <c r="I791" i="68"/>
  <c r="H807" i="68"/>
  <c r="I807" i="68"/>
  <c r="H823" i="68"/>
  <c r="I823" i="68"/>
  <c r="I1003" i="68"/>
  <c r="H1003" i="68"/>
  <c r="I88" i="68"/>
  <c r="H88" i="68"/>
  <c r="I17" i="68"/>
  <c r="H17" i="68"/>
  <c r="I27" i="68"/>
  <c r="H27" i="68"/>
  <c r="H54" i="68"/>
  <c r="I54" i="68"/>
  <c r="I81" i="68"/>
  <c r="H81" i="68"/>
  <c r="I91" i="68"/>
  <c r="H91" i="68"/>
  <c r="H32" i="68"/>
  <c r="I32" i="68"/>
  <c r="H64" i="68"/>
  <c r="I64" i="68"/>
  <c r="H96" i="68"/>
  <c r="I96" i="68"/>
  <c r="I128" i="68"/>
  <c r="H128" i="68"/>
  <c r="I160" i="68"/>
  <c r="H160" i="68"/>
  <c r="I192" i="68"/>
  <c r="H192" i="68"/>
  <c r="I224" i="68"/>
  <c r="H224" i="68"/>
  <c r="I256" i="68"/>
  <c r="H256" i="68"/>
  <c r="I288" i="68"/>
  <c r="H288" i="68"/>
  <c r="I320" i="68"/>
  <c r="H320" i="68"/>
  <c r="I352" i="68"/>
  <c r="H352" i="68"/>
  <c r="I384" i="68"/>
  <c r="H384" i="68"/>
  <c r="I416" i="68"/>
  <c r="H416" i="68"/>
  <c r="I448" i="68"/>
  <c r="H448" i="68"/>
  <c r="I480" i="68"/>
  <c r="H480" i="68"/>
  <c r="I513" i="68"/>
  <c r="H513" i="68"/>
  <c r="I536" i="68"/>
  <c r="H536" i="68"/>
  <c r="I577" i="68"/>
  <c r="H577" i="68"/>
  <c r="H611" i="68"/>
  <c r="I611" i="68"/>
  <c r="I3" i="68"/>
  <c r="H3" i="68"/>
  <c r="I25" i="68"/>
  <c r="H25" i="68"/>
  <c r="H30" i="68"/>
  <c r="I30" i="68"/>
  <c r="I35" i="68"/>
  <c r="H35" i="68"/>
  <c r="I57" i="68"/>
  <c r="H57" i="68"/>
  <c r="H62" i="68"/>
  <c r="I62" i="68"/>
  <c r="I67" i="68"/>
  <c r="H67" i="68"/>
  <c r="I89" i="68"/>
  <c r="H89" i="68"/>
  <c r="H94" i="68"/>
  <c r="I94" i="68"/>
  <c r="I99" i="68"/>
  <c r="H99" i="68"/>
  <c r="I121" i="68"/>
  <c r="H121" i="68"/>
  <c r="I153" i="68"/>
  <c r="H153" i="68"/>
  <c r="I185" i="68"/>
  <c r="H185" i="68"/>
  <c r="I217" i="68"/>
  <c r="H217" i="68"/>
  <c r="I249" i="68"/>
  <c r="H249" i="68"/>
  <c r="I281" i="68"/>
  <c r="H281" i="68"/>
  <c r="I313" i="68"/>
  <c r="H313" i="68"/>
  <c r="I345" i="68"/>
  <c r="H345" i="68"/>
  <c r="I377" i="68"/>
  <c r="H377" i="68"/>
  <c r="I409" i="68"/>
  <c r="H409" i="68"/>
  <c r="I441" i="68"/>
  <c r="H441" i="68"/>
  <c r="I473" i="68"/>
  <c r="H473" i="68"/>
  <c r="I521" i="68"/>
  <c r="H521" i="68"/>
  <c r="I544" i="68"/>
  <c r="H544" i="68"/>
  <c r="I585" i="68"/>
  <c r="H585" i="68"/>
  <c r="I635" i="68"/>
  <c r="H635" i="68"/>
  <c r="H847" i="68"/>
  <c r="I847" i="68"/>
  <c r="G124" i="68" a="1"/>
  <c r="G124" i="68" s="1"/>
  <c r="G164" i="68" a="1"/>
  <c r="G164" i="68" s="1"/>
  <c r="G188" i="68" a="1"/>
  <c r="G188" i="68" s="1"/>
  <c r="G47" i="68" a="1"/>
  <c r="G47" i="68" s="1"/>
  <c r="G103" i="68" a="1"/>
  <c r="G103" i="68" s="1"/>
  <c r="G133" i="68" a="1"/>
  <c r="G133" i="68" s="1"/>
  <c r="G157" i="68" a="1"/>
  <c r="G157" i="68" s="1"/>
  <c r="G186" i="68" a="1"/>
  <c r="G186" i="68" s="1"/>
  <c r="G213" i="68" a="1"/>
  <c r="G213" i="68" s="1"/>
  <c r="G237" i="68" a="1"/>
  <c r="G237" i="68" s="1"/>
  <c r="G269" i="68" a="1"/>
  <c r="G269" i="68" s="1"/>
  <c r="G293" i="68" a="1"/>
  <c r="G293" i="68" s="1"/>
  <c r="G10" i="68" a="1"/>
  <c r="G10" i="68" s="1"/>
  <c r="G50" i="68" a="1"/>
  <c r="G50" i="68" s="1"/>
  <c r="G98" i="68" a="1"/>
  <c r="G98" i="68" s="1"/>
  <c r="G158" i="68" a="1"/>
  <c r="G158" i="68" s="1"/>
  <c r="G198" i="68" a="1"/>
  <c r="G198" i="68" s="1"/>
  <c r="G246" i="68" a="1"/>
  <c r="G246" i="68" s="1"/>
  <c r="R58" i="67"/>
  <c r="G590" i="68" a="1"/>
  <c r="G590" i="68" s="1"/>
  <c r="G591" i="68" a="1"/>
  <c r="G591" i="68" s="1"/>
  <c r="G592" i="68" a="1"/>
  <c r="G592" i="68" s="1"/>
  <c r="G594" i="68" a="1"/>
  <c r="G594" i="68" s="1"/>
  <c r="G606" i="68" a="1"/>
  <c r="G606" i="68" s="1"/>
  <c r="G607" i="68" a="1"/>
  <c r="G607" i="68" s="1"/>
  <c r="G608" i="68" a="1"/>
  <c r="G608" i="68" s="1"/>
  <c r="G610" i="68" a="1"/>
  <c r="G610" i="68" s="1"/>
  <c r="G622" i="68" a="1"/>
  <c r="G622" i="68" s="1"/>
  <c r="G623" i="68" a="1"/>
  <c r="G623" i="68" s="1"/>
  <c r="G624" i="68" a="1"/>
  <c r="G624" i="68" s="1"/>
  <c r="G626" i="68" a="1"/>
  <c r="G626" i="68" s="1"/>
  <c r="G638" i="68" a="1"/>
  <c r="G638" i="68" s="1"/>
  <c r="G639" i="68" a="1"/>
  <c r="G639" i="68" s="1"/>
  <c r="G640" i="68" a="1"/>
  <c r="G640" i="68" s="1"/>
  <c r="G642" i="68" a="1"/>
  <c r="G642" i="68" s="1"/>
  <c r="G654" i="68" a="1"/>
  <c r="G654" i="68" s="1"/>
  <c r="G655" i="68" a="1"/>
  <c r="G655" i="68" s="1"/>
  <c r="G656" i="68" a="1"/>
  <c r="G656" i="68" s="1"/>
  <c r="G658" i="68" a="1"/>
  <c r="G658" i="68" s="1"/>
  <c r="G670" i="68" a="1"/>
  <c r="G670" i="68" s="1"/>
  <c r="G671" i="68" a="1"/>
  <c r="G671" i="68" s="1"/>
  <c r="G672" i="68" a="1"/>
  <c r="G672" i="68" s="1"/>
  <c r="G674" i="68" a="1"/>
  <c r="G674" i="68" s="1"/>
  <c r="G686" i="68" a="1"/>
  <c r="G686" i="68" s="1"/>
  <c r="G687" i="68" a="1"/>
  <c r="G687" i="68" s="1"/>
  <c r="G688" i="68" a="1"/>
  <c r="G688" i="68" s="1"/>
  <c r="G690" i="68" a="1"/>
  <c r="G690" i="68" s="1"/>
  <c r="G702" i="68" a="1"/>
  <c r="G702" i="68" s="1"/>
  <c r="G703" i="68" a="1"/>
  <c r="G703" i="68" s="1"/>
  <c r="G704" i="68" a="1"/>
  <c r="G704" i="68" s="1"/>
  <c r="G706" i="68" a="1"/>
  <c r="G706" i="68" s="1"/>
  <c r="G718" i="68" a="1"/>
  <c r="G718" i="68" s="1"/>
  <c r="G720" i="68" a="1"/>
  <c r="G720" i="68" s="1"/>
  <c r="G722" i="68" a="1"/>
  <c r="G722" i="68" s="1"/>
  <c r="G734" i="68" a="1"/>
  <c r="G734" i="68" s="1"/>
  <c r="G736" i="68" a="1"/>
  <c r="G736" i="68" s="1"/>
  <c r="G738" i="68" a="1"/>
  <c r="G738" i="68" s="1"/>
  <c r="G750" i="68" a="1"/>
  <c r="G750" i="68" s="1"/>
  <c r="G752" i="68" a="1"/>
  <c r="G752" i="68" s="1"/>
  <c r="G754" i="68" a="1"/>
  <c r="G754" i="68" s="1"/>
  <c r="G766" i="68" a="1"/>
  <c r="G766" i="68" s="1"/>
  <c r="G768" i="68" a="1"/>
  <c r="G768" i="68" s="1"/>
  <c r="G770" i="68" a="1"/>
  <c r="G770" i="68" s="1"/>
  <c r="G782" i="68" a="1"/>
  <c r="G782" i="68" s="1"/>
  <c r="G784" i="68" a="1"/>
  <c r="G784" i="68" s="1"/>
  <c r="G786" i="68" a="1"/>
  <c r="G786" i="68" s="1"/>
  <c r="G798" i="68" a="1"/>
  <c r="G798" i="68" s="1"/>
  <c r="G800" i="68" a="1"/>
  <c r="G800" i="68" s="1"/>
  <c r="G802" i="68" a="1"/>
  <c r="G802" i="68" s="1"/>
  <c r="G814" i="68" a="1"/>
  <c r="G814" i="68" s="1"/>
  <c r="G816" i="68" a="1"/>
  <c r="G816" i="68" s="1"/>
  <c r="G818" i="68" a="1"/>
  <c r="G818" i="68" s="1"/>
  <c r="L845" i="68"/>
  <c r="G849" i="68" a="1"/>
  <c r="G849" i="68" s="1"/>
  <c r="G947" i="68" a="1"/>
  <c r="G947" i="68" s="1"/>
  <c r="G953" i="68" a="1"/>
  <c r="G953" i="68" s="1"/>
  <c r="G958" i="68" a="1"/>
  <c r="G958" i="68" s="1"/>
  <c r="G964" i="68" a="1"/>
  <c r="G964" i="68" s="1"/>
  <c r="G967" i="68" a="1"/>
  <c r="G967" i="68" s="1"/>
  <c r="G983" i="68" a="1"/>
  <c r="G983" i="68" s="1"/>
  <c r="G1017" i="68" a="1"/>
  <c r="G1017" i="68" s="1"/>
  <c r="G1019" i="68" a="1"/>
  <c r="G1019" i="68" s="1"/>
  <c r="G1023" i="68" a="1"/>
  <c r="G1023" i="68" s="1"/>
  <c r="G1052" i="68" a="1"/>
  <c r="G1052" i="68" s="1"/>
  <c r="G1065" i="68" a="1"/>
  <c r="G1065" i="68" s="1"/>
  <c r="G1139" i="68" a="1"/>
  <c r="G1139" i="68" s="1"/>
  <c r="G1146" i="68" a="1"/>
  <c r="G1146" i="68" s="1"/>
  <c r="G1160" i="68" a="1"/>
  <c r="G1160" i="68" s="1"/>
  <c r="G1165" i="68" a="1"/>
  <c r="G1165" i="68" s="1"/>
  <c r="G1167" i="68" a="1"/>
  <c r="G1167" i="68" s="1"/>
  <c r="G1181" i="68" a="1"/>
  <c r="G1181" i="68" s="1"/>
  <c r="G1251" i="68" a="1"/>
  <c r="G1251" i="68" s="1"/>
  <c r="G1367" i="68" a="1"/>
  <c r="G1367" i="68" s="1"/>
  <c r="G1410" i="68" a="1"/>
  <c r="G1410" i="68" s="1"/>
  <c r="G1431" i="68" a="1"/>
  <c r="G1431" i="68" s="1"/>
  <c r="G1503" i="68" a="1"/>
  <c r="G1503" i="68" s="1"/>
  <c r="G1535" i="68" a="1"/>
  <c r="G1535" i="68" s="1"/>
  <c r="G1567" i="68" a="1"/>
  <c r="G1567" i="68" s="1"/>
  <c r="G1599" i="68" a="1"/>
  <c r="G1599" i="68" s="1"/>
  <c r="G1768" i="68" a="1"/>
  <c r="G1768" i="68" s="1"/>
  <c r="G1789" i="68" a="1"/>
  <c r="G1789" i="68" s="1"/>
  <c r="G123" i="68" a="1"/>
  <c r="G123" i="68" s="1"/>
  <c r="G155" i="68" a="1"/>
  <c r="G155" i="68" s="1"/>
  <c r="G187" i="68" a="1"/>
  <c r="G187" i="68" s="1"/>
  <c r="G39" i="68" a="1"/>
  <c r="G39" i="68" s="1"/>
  <c r="G87" i="68" a="1"/>
  <c r="G87" i="68" s="1"/>
  <c r="G130" i="68" a="1"/>
  <c r="G130" i="68" s="1"/>
  <c r="G162" i="68" a="1"/>
  <c r="G162" i="68" s="1"/>
  <c r="G181" i="68" a="1"/>
  <c r="G181" i="68" s="1"/>
  <c r="G210" i="68" a="1"/>
  <c r="G210" i="68" s="1"/>
  <c r="G242" i="68" a="1"/>
  <c r="G242" i="68" s="1"/>
  <c r="G266" i="68" a="1"/>
  <c r="G266" i="68" s="1"/>
  <c r="G290" i="68" a="1"/>
  <c r="G290" i="68" s="1"/>
  <c r="G34" i="68" a="1"/>
  <c r="G34" i="68" s="1"/>
  <c r="G82" i="68" a="1"/>
  <c r="G82" i="68" s="1"/>
  <c r="G134" i="68" a="1"/>
  <c r="G134" i="68" s="1"/>
  <c r="G182" i="68" a="1"/>
  <c r="G182" i="68" s="1"/>
  <c r="G222" i="68" a="1"/>
  <c r="G222" i="68" s="1"/>
  <c r="R66" i="67"/>
  <c r="R74" i="67"/>
  <c r="G589" i="68" a="1"/>
  <c r="G589" i="68" s="1"/>
  <c r="G605" i="68" a="1"/>
  <c r="G605" i="68" s="1"/>
  <c r="G621" i="68" a="1"/>
  <c r="G621" i="68" s="1"/>
  <c r="G637" i="68" a="1"/>
  <c r="G637" i="68" s="1"/>
  <c r="G653" i="68" a="1"/>
  <c r="G653" i="68" s="1"/>
  <c r="G669" i="68" a="1"/>
  <c r="G669" i="68" s="1"/>
  <c r="G685" i="68" a="1"/>
  <c r="G685" i="68" s="1"/>
  <c r="G701" i="68" a="1"/>
  <c r="G701" i="68" s="1"/>
  <c r="G717" i="68" a="1"/>
  <c r="G717" i="68" s="1"/>
  <c r="G733" i="68" a="1"/>
  <c r="G733" i="68" s="1"/>
  <c r="G749" i="68" a="1"/>
  <c r="G749" i="68" s="1"/>
  <c r="G765" i="68" a="1"/>
  <c r="G765" i="68" s="1"/>
  <c r="G781" i="68" a="1"/>
  <c r="G781" i="68" s="1"/>
  <c r="G797" i="68" a="1"/>
  <c r="G797" i="68" s="1"/>
  <c r="G813" i="68" a="1"/>
  <c r="G813" i="68" s="1"/>
  <c r="G825" i="68" a="1"/>
  <c r="G825" i="68" s="1"/>
  <c r="G837" i="68" a="1"/>
  <c r="G837" i="68" s="1"/>
  <c r="G850" i="68" a="1"/>
  <c r="G850" i="68" s="1"/>
  <c r="G854" i="68" a="1"/>
  <c r="G854" i="68" s="1"/>
  <c r="G855" i="68" a="1"/>
  <c r="G855" i="68" s="1"/>
  <c r="G860" i="68" a="1"/>
  <c r="G860" i="68" s="1"/>
  <c r="G865" i="68" a="1"/>
  <c r="G865" i="68" s="1"/>
  <c r="G866" i="68" a="1"/>
  <c r="G866" i="68" s="1"/>
  <c r="G870" i="68" a="1"/>
  <c r="G870" i="68" s="1"/>
  <c r="G871" i="68" a="1"/>
  <c r="G871" i="68" s="1"/>
  <c r="G876" i="68" a="1"/>
  <c r="G876" i="68" s="1"/>
  <c r="G881" i="68" a="1"/>
  <c r="G881" i="68" s="1"/>
  <c r="G882" i="68" a="1"/>
  <c r="G882" i="68" s="1"/>
  <c r="G886" i="68" a="1"/>
  <c r="G886" i="68" s="1"/>
  <c r="G887" i="68" a="1"/>
  <c r="G887" i="68" s="1"/>
  <c r="G892" i="68" a="1"/>
  <c r="G892" i="68" s="1"/>
  <c r="G897" i="68" a="1"/>
  <c r="G897" i="68" s="1"/>
  <c r="G898" i="68" a="1"/>
  <c r="G898" i="68" s="1"/>
  <c r="G902" i="68" a="1"/>
  <c r="G902" i="68" s="1"/>
  <c r="G903" i="68" a="1"/>
  <c r="G903" i="68" s="1"/>
  <c r="G908" i="68" a="1"/>
  <c r="G908" i="68" s="1"/>
  <c r="G913" i="68" a="1"/>
  <c r="G913" i="68" s="1"/>
  <c r="G914" i="68" a="1"/>
  <c r="G914" i="68" s="1"/>
  <c r="G918" i="68" a="1"/>
  <c r="G918" i="68" s="1"/>
  <c r="G919" i="68" a="1"/>
  <c r="G919" i="68" s="1"/>
  <c r="G924" i="68" a="1"/>
  <c r="G924" i="68" s="1"/>
  <c r="G929" i="68" a="1"/>
  <c r="G929" i="68" s="1"/>
  <c r="G930" i="68" a="1"/>
  <c r="G930" i="68" s="1"/>
  <c r="G934" i="68" a="1"/>
  <c r="G934" i="68" s="1"/>
  <c r="G943" i="68" a="1"/>
  <c r="G943" i="68" s="1"/>
  <c r="G961" i="68" a="1"/>
  <c r="G961" i="68" s="1"/>
  <c r="G966" i="68" a="1"/>
  <c r="G966" i="68" s="1"/>
  <c r="G972" i="68" a="1"/>
  <c r="G972" i="68" s="1"/>
  <c r="G975" i="68" a="1"/>
  <c r="G975" i="68" s="1"/>
  <c r="G985" i="68" a="1"/>
  <c r="G985" i="68" s="1"/>
  <c r="G987" i="68" a="1"/>
  <c r="G987" i="68" s="1"/>
  <c r="G1004" i="68" a="1"/>
  <c r="G1004" i="68" s="1"/>
  <c r="G1025" i="68" a="1"/>
  <c r="G1025" i="68" s="1"/>
  <c r="G1027" i="68" a="1"/>
  <c r="G1027" i="68" s="1"/>
  <c r="G1031" i="68" a="1"/>
  <c r="G1031" i="68" s="1"/>
  <c r="G1068" i="68" a="1"/>
  <c r="G1068" i="68" s="1"/>
  <c r="G1097" i="68" a="1"/>
  <c r="G1097" i="68" s="1"/>
  <c r="G1130" i="68" a="1"/>
  <c r="G1130" i="68" s="1"/>
  <c r="G1144" i="68" a="1"/>
  <c r="G1144" i="68" s="1"/>
  <c r="G1151" i="68" a="1"/>
  <c r="G1151" i="68" s="1"/>
  <c r="G1261" i="68" a="1"/>
  <c r="G1261" i="68" s="1"/>
  <c r="G1405" i="68" a="1"/>
  <c r="G1405" i="68" s="1"/>
  <c r="G1543" i="68" a="1"/>
  <c r="G1543" i="68" s="1"/>
  <c r="G1575" i="68" a="1"/>
  <c r="G1575" i="68" s="1"/>
  <c r="G1621" i="68" a="1"/>
  <c r="G1621" i="68" s="1"/>
  <c r="G1637" i="68" a="1"/>
  <c r="G1637" i="68" s="1"/>
  <c r="G1680" i="68" a="1"/>
  <c r="G1680" i="68" s="1"/>
  <c r="G1717" i="68" a="1"/>
  <c r="G1717" i="68" s="1"/>
  <c r="G1733" i="68" a="1"/>
  <c r="G1733" i="68" s="1"/>
  <c r="G139" i="68" a="1"/>
  <c r="G139" i="68" s="1"/>
  <c r="G171" i="68" a="1"/>
  <c r="G171" i="68" s="1"/>
  <c r="G203" i="68" a="1"/>
  <c r="G203" i="68" s="1"/>
  <c r="G204" i="68" a="1"/>
  <c r="G204" i="68" s="1"/>
  <c r="G211" i="68" a="1"/>
  <c r="G211" i="68" s="1"/>
  <c r="G212" i="68" a="1"/>
  <c r="G212" i="68" s="1"/>
  <c r="G219" i="68" a="1"/>
  <c r="G219" i="68" s="1"/>
  <c r="G220" i="68" a="1"/>
  <c r="G220" i="68" s="1"/>
  <c r="G227" i="68" a="1"/>
  <c r="G227" i="68" s="1"/>
  <c r="G228" i="68" a="1"/>
  <c r="G228" i="68" s="1"/>
  <c r="G235" i="68" a="1"/>
  <c r="G235" i="68" s="1"/>
  <c r="G236" i="68" a="1"/>
  <c r="G236" i="68" s="1"/>
  <c r="G243" i="68" a="1"/>
  <c r="G243" i="68" s="1"/>
  <c r="G244" i="68" a="1"/>
  <c r="G244" i="68" s="1"/>
  <c r="G251" i="68" a="1"/>
  <c r="G251" i="68" s="1"/>
  <c r="G252" i="68" a="1"/>
  <c r="G252" i="68" s="1"/>
  <c r="G259" i="68" a="1"/>
  <c r="G259" i="68" s="1"/>
  <c r="G260" i="68" a="1"/>
  <c r="G260" i="68" s="1"/>
  <c r="G267" i="68" a="1"/>
  <c r="G267" i="68" s="1"/>
  <c r="G268" i="68" a="1"/>
  <c r="G268" i="68" s="1"/>
  <c r="G275" i="68" a="1"/>
  <c r="G275" i="68" s="1"/>
  <c r="G276" i="68" a="1"/>
  <c r="G276" i="68" s="1"/>
  <c r="G283" i="68" a="1"/>
  <c r="G283" i="68" s="1"/>
  <c r="G284" i="68" a="1"/>
  <c r="G284" i="68" s="1"/>
  <c r="G291" i="68" a="1"/>
  <c r="G291" i="68" s="1"/>
  <c r="G292" i="68" a="1"/>
  <c r="G292" i="68" s="1"/>
  <c r="G299" i="68" a="1"/>
  <c r="G299" i="68" s="1"/>
  <c r="G300" i="68" a="1"/>
  <c r="G300" i="68" s="1"/>
  <c r="G307" i="68" a="1"/>
  <c r="G307" i="68" s="1"/>
  <c r="G308" i="68" a="1"/>
  <c r="G308" i="68" s="1"/>
  <c r="G315" i="68" a="1"/>
  <c r="G315" i="68" s="1"/>
  <c r="G316" i="68" a="1"/>
  <c r="G316" i="68" s="1"/>
  <c r="G323" i="68" a="1"/>
  <c r="G323" i="68" s="1"/>
  <c r="G324" i="68" a="1"/>
  <c r="G324" i="68" s="1"/>
  <c r="G331" i="68" a="1"/>
  <c r="G331" i="68" s="1"/>
  <c r="G332" i="68" a="1"/>
  <c r="G332" i="68" s="1"/>
  <c r="G339" i="68" a="1"/>
  <c r="G339" i="68" s="1"/>
  <c r="G340" i="68" a="1"/>
  <c r="G340" i="68" s="1"/>
  <c r="G347" i="68" a="1"/>
  <c r="G347" i="68" s="1"/>
  <c r="G348" i="68" a="1"/>
  <c r="G348" i="68" s="1"/>
  <c r="G355" i="68" a="1"/>
  <c r="G355" i="68" s="1"/>
  <c r="G356" i="68" a="1"/>
  <c r="G356" i="68" s="1"/>
  <c r="G363" i="68" a="1"/>
  <c r="G363" i="68" s="1"/>
  <c r="G364" i="68" a="1"/>
  <c r="G364" i="68" s="1"/>
  <c r="G371" i="68" a="1"/>
  <c r="G371" i="68" s="1"/>
  <c r="G372" i="68" a="1"/>
  <c r="G372" i="68" s="1"/>
  <c r="G379" i="68" a="1"/>
  <c r="G379" i="68" s="1"/>
  <c r="G380" i="68" a="1"/>
  <c r="G380" i="68" s="1"/>
  <c r="G387" i="68" a="1"/>
  <c r="G387" i="68" s="1"/>
  <c r="G388" i="68" a="1"/>
  <c r="G388" i="68" s="1"/>
  <c r="G395" i="68" a="1"/>
  <c r="G395" i="68" s="1"/>
  <c r="G396" i="68" a="1"/>
  <c r="G396" i="68" s="1"/>
  <c r="G403" i="68" a="1"/>
  <c r="G403" i="68" s="1"/>
  <c r="G404" i="68" a="1"/>
  <c r="G404" i="68" s="1"/>
  <c r="G411" i="68" a="1"/>
  <c r="G411" i="68" s="1"/>
  <c r="G412" i="68" a="1"/>
  <c r="G412" i="68" s="1"/>
  <c r="G419" i="68" a="1"/>
  <c r="G419" i="68" s="1"/>
  <c r="G420" i="68" a="1"/>
  <c r="G420" i="68" s="1"/>
  <c r="G427" i="68" a="1"/>
  <c r="G427" i="68" s="1"/>
  <c r="G428" i="68" a="1"/>
  <c r="G428" i="68" s="1"/>
  <c r="G435" i="68" a="1"/>
  <c r="G435" i="68" s="1"/>
  <c r="G436" i="68" a="1"/>
  <c r="G436" i="68" s="1"/>
  <c r="G443" i="68" a="1"/>
  <c r="G443" i="68" s="1"/>
  <c r="G444" i="68" a="1"/>
  <c r="G444" i="68" s="1"/>
  <c r="G451" i="68" a="1"/>
  <c r="G451" i="68" s="1"/>
  <c r="G452" i="68" a="1"/>
  <c r="G452" i="68" s="1"/>
  <c r="G459" i="68" a="1"/>
  <c r="G459" i="68" s="1"/>
  <c r="G460" i="68" a="1"/>
  <c r="G460" i="68" s="1"/>
  <c r="G467" i="68" a="1"/>
  <c r="G467" i="68" s="1"/>
  <c r="G468" i="68" a="1"/>
  <c r="G468" i="68" s="1"/>
  <c r="G475" i="68" a="1"/>
  <c r="G475" i="68" s="1"/>
  <c r="G476" i="68" a="1"/>
  <c r="G476" i="68" s="1"/>
  <c r="G483" i="68" a="1"/>
  <c r="G483" i="68" s="1"/>
  <c r="G484" i="68" a="1"/>
  <c r="G484" i="68" s="1"/>
  <c r="G491" i="68" a="1"/>
  <c r="G491" i="68" s="1"/>
  <c r="G492" i="68" a="1"/>
  <c r="G492" i="68" s="1"/>
  <c r="G499" i="68" a="1"/>
  <c r="G499" i="68" s="1"/>
  <c r="G500" i="68" a="1"/>
  <c r="G500" i="68" s="1"/>
  <c r="G507" i="68" a="1"/>
  <c r="G507" i="68" s="1"/>
  <c r="G508" i="68" a="1"/>
  <c r="G508" i="68" s="1"/>
  <c r="G515" i="68" a="1"/>
  <c r="G515" i="68" s="1"/>
  <c r="G516" i="68" a="1"/>
  <c r="G516" i="68" s="1"/>
  <c r="G523" i="68" a="1"/>
  <c r="G523" i="68" s="1"/>
  <c r="G524" i="68" a="1"/>
  <c r="G524" i="68" s="1"/>
  <c r="G531" i="68" a="1"/>
  <c r="G531" i="68" s="1"/>
  <c r="G532" i="68" a="1"/>
  <c r="G532" i="68" s="1"/>
  <c r="G539" i="68" a="1"/>
  <c r="G539" i="68" s="1"/>
  <c r="G540" i="68" a="1"/>
  <c r="G540" i="68" s="1"/>
  <c r="G547" i="68" a="1"/>
  <c r="G547" i="68" s="1"/>
  <c r="G548" i="68" a="1"/>
  <c r="G548" i="68" s="1"/>
  <c r="G555" i="68" a="1"/>
  <c r="G555" i="68" s="1"/>
  <c r="G556" i="68" a="1"/>
  <c r="G556" i="68" s="1"/>
  <c r="G563" i="68" a="1"/>
  <c r="G563" i="68" s="1"/>
  <c r="G564" i="68" a="1"/>
  <c r="G564" i="68" s="1"/>
  <c r="G571" i="68" a="1"/>
  <c r="G571" i="68" s="1"/>
  <c r="G572" i="68" a="1"/>
  <c r="G572" i="68" s="1"/>
  <c r="G579" i="68" a="1"/>
  <c r="G579" i="68" s="1"/>
  <c r="G580" i="68" a="1"/>
  <c r="G580" i="68" s="1"/>
  <c r="G588" i="68" a="1"/>
  <c r="G588" i="68" s="1"/>
  <c r="L594" i="68"/>
  <c r="G604" i="68" a="1"/>
  <c r="G604" i="68" s="1"/>
  <c r="L610" i="68"/>
  <c r="G620" i="68" a="1"/>
  <c r="G620" i="68" s="1"/>
  <c r="L626" i="68"/>
  <c r="G636" i="68" a="1"/>
  <c r="G636" i="68" s="1"/>
  <c r="L642" i="68"/>
  <c r="G652" i="68" a="1"/>
  <c r="G652" i="68" s="1"/>
  <c r="L658" i="68"/>
  <c r="G668" i="68" a="1"/>
  <c r="G668" i="68" s="1"/>
  <c r="L674" i="68"/>
  <c r="G684" i="68" a="1"/>
  <c r="G684" i="68" s="1"/>
  <c r="L690" i="68"/>
  <c r="G700" i="68" a="1"/>
  <c r="G700" i="68" s="1"/>
  <c r="L706" i="68"/>
  <c r="G716" i="68" a="1"/>
  <c r="G716" i="68" s="1"/>
  <c r="L722" i="68"/>
  <c r="G732" i="68" a="1"/>
  <c r="G732" i="68" s="1"/>
  <c r="L738" i="68"/>
  <c r="G748" i="68" a="1"/>
  <c r="G748" i="68" s="1"/>
  <c r="L754" i="68"/>
  <c r="G764" i="68" a="1"/>
  <c r="G764" i="68" s="1"/>
  <c r="L770" i="68"/>
  <c r="G780" i="68" a="1"/>
  <c r="G780" i="68" s="1"/>
  <c r="L786" i="68"/>
  <c r="G796" i="68" a="1"/>
  <c r="G796" i="68" s="1"/>
  <c r="L802" i="68"/>
  <c r="G812" i="68" a="1"/>
  <c r="G812" i="68" s="1"/>
  <c r="L818" i="68"/>
  <c r="G826" i="68" a="1"/>
  <c r="G826" i="68" s="1"/>
  <c r="G830" i="68" a="1"/>
  <c r="G830" i="68" s="1"/>
  <c r="G939" i="68" a="1"/>
  <c r="G939" i="68" s="1"/>
  <c r="G942" i="68" a="1"/>
  <c r="G942" i="68" s="1"/>
  <c r="G969" i="68" a="1"/>
  <c r="G969" i="68" s="1"/>
  <c r="G974" i="68" a="1"/>
  <c r="G974" i="68" s="1"/>
  <c r="G980" i="68" a="1"/>
  <c r="G980" i="68" s="1"/>
  <c r="L989" i="68"/>
  <c r="G991" i="68" a="1"/>
  <c r="G991" i="68" s="1"/>
  <c r="G1033" i="68" a="1"/>
  <c r="G1033" i="68" s="1"/>
  <c r="G1035" i="68" a="1"/>
  <c r="G1035" i="68" s="1"/>
  <c r="G1039" i="68" a="1"/>
  <c r="G1039" i="68" s="1"/>
  <c r="G1073" i="68" a="1"/>
  <c r="G1073" i="68" s="1"/>
  <c r="G1100" i="68" a="1"/>
  <c r="G1100" i="68" s="1"/>
  <c r="G1123" i="68" a="1"/>
  <c r="G1123" i="68" s="1"/>
  <c r="G1219" i="68" a="1"/>
  <c r="G1219" i="68" s="1"/>
  <c r="G1226" i="68" a="1"/>
  <c r="G1226" i="68" s="1"/>
  <c r="G1240" i="68" a="1"/>
  <c r="G1240" i="68" s="1"/>
  <c r="G1247" i="68" a="1"/>
  <c r="G1247" i="68" s="1"/>
  <c r="G1403" i="68" a="1"/>
  <c r="G1403" i="68" s="1"/>
  <c r="G1624" i="68" a="1"/>
  <c r="G1624" i="68" s="1"/>
  <c r="G1640" i="68" a="1"/>
  <c r="G1640" i="68" s="1"/>
  <c r="G1661" i="68" a="1"/>
  <c r="G1661" i="68" s="1"/>
  <c r="G1720" i="68" a="1"/>
  <c r="G1720" i="68" s="1"/>
  <c r="G1736" i="68" a="1"/>
  <c r="G1736" i="68" s="1"/>
  <c r="G1757" i="68" a="1"/>
  <c r="G1757" i="68" s="1"/>
  <c r="G1776" i="68" a="1"/>
  <c r="G1776" i="68" s="1"/>
  <c r="G131" i="68" a="1"/>
  <c r="G131" i="68" s="1"/>
  <c r="G163" i="68" a="1"/>
  <c r="G163" i="68" s="1"/>
  <c r="G195" i="68" a="1"/>
  <c r="G195" i="68" s="1"/>
  <c r="G31" i="68" a="1"/>
  <c r="G31" i="68" s="1"/>
  <c r="G79" i="68" a="1"/>
  <c r="G79" i="68" s="1"/>
  <c r="G114" i="68" a="1"/>
  <c r="G114" i="68" s="1"/>
  <c r="G141" i="68" a="1"/>
  <c r="G141" i="68" s="1"/>
  <c r="G165" i="68" a="1"/>
  <c r="G165" i="68" s="1"/>
  <c r="G197" i="68" a="1"/>
  <c r="G197" i="68" s="1"/>
  <c r="G221" i="68" a="1"/>
  <c r="G221" i="68" s="1"/>
  <c r="G250" i="68" a="1"/>
  <c r="G250" i="68" s="1"/>
  <c r="G285" i="68" a="1"/>
  <c r="G285" i="68" s="1"/>
  <c r="G306" i="68" a="1"/>
  <c r="G306" i="68" s="1"/>
  <c r="G309" i="68" a="1"/>
  <c r="G309" i="68" s="1"/>
  <c r="G314" i="68" a="1"/>
  <c r="G314" i="68" s="1"/>
  <c r="G317" i="68" a="1"/>
  <c r="G317" i="68" s="1"/>
  <c r="G322" i="68" a="1"/>
  <c r="G322" i="68" s="1"/>
  <c r="G325" i="68" a="1"/>
  <c r="G325" i="68" s="1"/>
  <c r="G330" i="68" a="1"/>
  <c r="G330" i="68" s="1"/>
  <c r="G333" i="68" a="1"/>
  <c r="G333" i="68" s="1"/>
  <c r="G338" i="68" a="1"/>
  <c r="G338" i="68" s="1"/>
  <c r="G341" i="68" a="1"/>
  <c r="G341" i="68" s="1"/>
  <c r="G346" i="68" a="1"/>
  <c r="G346" i="68" s="1"/>
  <c r="G349" i="68" a="1"/>
  <c r="G349" i="68" s="1"/>
  <c r="G354" i="68" a="1"/>
  <c r="G354" i="68" s="1"/>
  <c r="G357" i="68" a="1"/>
  <c r="G357" i="68" s="1"/>
  <c r="G362" i="68" a="1"/>
  <c r="G362" i="68" s="1"/>
  <c r="G365" i="68" a="1"/>
  <c r="G365" i="68" s="1"/>
  <c r="G370" i="68" a="1"/>
  <c r="G370" i="68" s="1"/>
  <c r="G373" i="68" a="1"/>
  <c r="G373" i="68" s="1"/>
  <c r="G378" i="68" a="1"/>
  <c r="G378" i="68" s="1"/>
  <c r="G381" i="68" a="1"/>
  <c r="G381" i="68" s="1"/>
  <c r="G386" i="68" a="1"/>
  <c r="G386" i="68" s="1"/>
  <c r="G389" i="68" a="1"/>
  <c r="G389" i="68" s="1"/>
  <c r="G394" i="68" a="1"/>
  <c r="G394" i="68" s="1"/>
  <c r="G397" i="68" a="1"/>
  <c r="G397" i="68" s="1"/>
  <c r="G402" i="68" a="1"/>
  <c r="G402" i="68" s="1"/>
  <c r="G405" i="68" a="1"/>
  <c r="G405" i="68" s="1"/>
  <c r="G410" i="68" a="1"/>
  <c r="G410" i="68" s="1"/>
  <c r="G413" i="68" a="1"/>
  <c r="G413" i="68" s="1"/>
  <c r="G418" i="68" a="1"/>
  <c r="G418" i="68" s="1"/>
  <c r="G421" i="68" a="1"/>
  <c r="G421" i="68" s="1"/>
  <c r="G426" i="68" a="1"/>
  <c r="G426" i="68" s="1"/>
  <c r="G429" i="68" a="1"/>
  <c r="G429" i="68" s="1"/>
  <c r="G434" i="68" a="1"/>
  <c r="G434" i="68" s="1"/>
  <c r="G437" i="68" a="1"/>
  <c r="G437" i="68" s="1"/>
  <c r="G442" i="68" a="1"/>
  <c r="G442" i="68" s="1"/>
  <c r="G445" i="68" a="1"/>
  <c r="G445" i="68" s="1"/>
  <c r="G450" i="68" a="1"/>
  <c r="G450" i="68" s="1"/>
  <c r="G453" i="68" a="1"/>
  <c r="G453" i="68" s="1"/>
  <c r="G458" i="68" a="1"/>
  <c r="G458" i="68" s="1"/>
  <c r="G461" i="68" a="1"/>
  <c r="G461" i="68" s="1"/>
  <c r="G466" i="68" a="1"/>
  <c r="G466" i="68" s="1"/>
  <c r="G469" i="68" a="1"/>
  <c r="G469" i="68" s="1"/>
  <c r="G474" i="68" a="1"/>
  <c r="G474" i="68" s="1"/>
  <c r="G477" i="68" a="1"/>
  <c r="G477" i="68" s="1"/>
  <c r="G482" i="68" a="1"/>
  <c r="G482" i="68" s="1"/>
  <c r="G485" i="68" a="1"/>
  <c r="G485" i="68" s="1"/>
  <c r="G490" i="68" a="1"/>
  <c r="G490" i="68" s="1"/>
  <c r="G493" i="68" a="1"/>
  <c r="G493" i="68" s="1"/>
  <c r="G498" i="68" a="1"/>
  <c r="G498" i="68" s="1"/>
  <c r="G501" i="68" a="1"/>
  <c r="G501" i="68" s="1"/>
  <c r="G506" i="68" a="1"/>
  <c r="G506" i="68" s="1"/>
  <c r="G509" i="68" a="1"/>
  <c r="G509" i="68" s="1"/>
  <c r="G514" i="68" a="1"/>
  <c r="G514" i="68" s="1"/>
  <c r="G517" i="68" a="1"/>
  <c r="G517" i="68" s="1"/>
  <c r="G522" i="68" a="1"/>
  <c r="G522" i="68" s="1"/>
  <c r="G525" i="68" a="1"/>
  <c r="G525" i="68" s="1"/>
  <c r="G530" i="68" a="1"/>
  <c r="G530" i="68" s="1"/>
  <c r="G533" i="68" a="1"/>
  <c r="G533" i="68" s="1"/>
  <c r="G538" i="68" a="1"/>
  <c r="G538" i="68" s="1"/>
  <c r="G541" i="68" a="1"/>
  <c r="G541" i="68" s="1"/>
  <c r="G546" i="68" a="1"/>
  <c r="G546" i="68" s="1"/>
  <c r="G549" i="68" a="1"/>
  <c r="G549" i="68" s="1"/>
  <c r="G554" i="68" a="1"/>
  <c r="G554" i="68" s="1"/>
  <c r="G557" i="68" a="1"/>
  <c r="G557" i="68" s="1"/>
  <c r="G562" i="68" a="1"/>
  <c r="G562" i="68" s="1"/>
  <c r="G565" i="68" a="1"/>
  <c r="G565" i="68" s="1"/>
  <c r="G570" i="68" a="1"/>
  <c r="G570" i="68" s="1"/>
  <c r="G573" i="68" a="1"/>
  <c r="G573" i="68" s="1"/>
  <c r="G578" i="68" a="1"/>
  <c r="G578" i="68" s="1"/>
  <c r="G581" i="68" a="1"/>
  <c r="G581" i="68" s="1"/>
  <c r="G586" i="68" a="1"/>
  <c r="G586" i="68" s="1"/>
  <c r="L589" i="68"/>
  <c r="G601" i="68" a="1"/>
  <c r="G601" i="68" s="1"/>
  <c r="L605" i="68"/>
  <c r="G617" i="68" a="1"/>
  <c r="G617" i="68" s="1"/>
  <c r="L621" i="68"/>
  <c r="G633" i="68" a="1"/>
  <c r="G633" i="68" s="1"/>
  <c r="L637" i="68"/>
  <c r="G649" i="68" a="1"/>
  <c r="G649" i="68" s="1"/>
  <c r="L653" i="68"/>
  <c r="G665" i="68" a="1"/>
  <c r="G665" i="68" s="1"/>
  <c r="L669" i="68"/>
  <c r="G681" i="68" a="1"/>
  <c r="G681" i="68" s="1"/>
  <c r="L685" i="68"/>
  <c r="G697" i="68" a="1"/>
  <c r="G697" i="68" s="1"/>
  <c r="L701" i="68"/>
  <c r="G713" i="68" a="1"/>
  <c r="G713" i="68" s="1"/>
  <c r="L717" i="68"/>
  <c r="G729" i="68" a="1"/>
  <c r="G729" i="68" s="1"/>
  <c r="L733" i="68"/>
  <c r="G745" i="68" a="1"/>
  <c r="G745" i="68" s="1"/>
  <c r="G761" i="68" a="1"/>
  <c r="G761" i="68" s="1"/>
  <c r="G777" i="68" a="1"/>
  <c r="G777" i="68" s="1"/>
  <c r="G793" i="68" a="1"/>
  <c r="G793" i="68" s="1"/>
  <c r="G809" i="68" a="1"/>
  <c r="G809" i="68" s="1"/>
  <c r="G841" i="68" a="1"/>
  <c r="G841" i="68" s="1"/>
  <c r="G853" i="68" a="1"/>
  <c r="G853" i="68" s="1"/>
  <c r="G859" i="68" a="1"/>
  <c r="G859" i="68" s="1"/>
  <c r="G869" i="68" a="1"/>
  <c r="G869" i="68" s="1"/>
  <c r="G875" i="68" a="1"/>
  <c r="G875" i="68" s="1"/>
  <c r="G885" i="68" a="1"/>
  <c r="G885" i="68" s="1"/>
  <c r="G891" i="68" a="1"/>
  <c r="G891" i="68" s="1"/>
  <c r="G901" i="68" a="1"/>
  <c r="G901" i="68" s="1"/>
  <c r="G907" i="68" a="1"/>
  <c r="G907" i="68" s="1"/>
  <c r="G917" i="68" a="1"/>
  <c r="G917" i="68" s="1"/>
  <c r="G923" i="68" a="1"/>
  <c r="G923" i="68" s="1"/>
  <c r="G933" i="68" a="1"/>
  <c r="G933" i="68" s="1"/>
  <c r="G955" i="68" a="1"/>
  <c r="G955" i="68" s="1"/>
  <c r="G977" i="68" a="1"/>
  <c r="G977" i="68" s="1"/>
  <c r="G993" i="68" a="1"/>
  <c r="G993" i="68" s="1"/>
  <c r="G995" i="68" a="1"/>
  <c r="G995" i="68" s="1"/>
  <c r="G1012" i="68" a="1"/>
  <c r="G1012" i="68" s="1"/>
  <c r="G1041" i="68" a="1"/>
  <c r="G1041" i="68" s="1"/>
  <c r="G1043" i="68" a="1"/>
  <c r="G1043" i="68" s="1"/>
  <c r="G1047" i="68" a="1"/>
  <c r="G1047" i="68" s="1"/>
  <c r="G1076" i="68" a="1"/>
  <c r="G1076" i="68" s="1"/>
  <c r="G1133" i="68" a="1"/>
  <c r="G1133" i="68" s="1"/>
  <c r="G1203" i="68" a="1"/>
  <c r="G1203" i="68" s="1"/>
  <c r="G1210" i="68" a="1"/>
  <c r="G1210" i="68" s="1"/>
  <c r="G1224" i="68" a="1"/>
  <c r="G1224" i="68" s="1"/>
  <c r="G1229" i="68" a="1"/>
  <c r="G1229" i="68" s="1"/>
  <c r="G1231" i="68" a="1"/>
  <c r="G1231" i="68" s="1"/>
  <c r="G1245" i="68" a="1"/>
  <c r="G1245" i="68" s="1"/>
  <c r="G1315" i="68" a="1"/>
  <c r="G1315" i="68" s="1"/>
  <c r="G1322" i="68" a="1"/>
  <c r="G1322" i="68" s="1"/>
  <c r="G1347" i="68" a="1"/>
  <c r="G1347" i="68" s="1"/>
  <c r="G1354" i="68" a="1"/>
  <c r="G1354" i="68" s="1"/>
  <c r="G1373" i="68" a="1"/>
  <c r="G1373" i="68" s="1"/>
  <c r="G1378" i="68" a="1"/>
  <c r="G1378" i="68" s="1"/>
  <c r="G1437" i="68" a="1"/>
  <c r="G1437" i="68" s="1"/>
  <c r="G1442" i="68" a="1"/>
  <c r="G1442" i="68" s="1"/>
  <c r="G1463" i="68" a="1"/>
  <c r="G1463" i="68" s="1"/>
  <c r="G1487" i="68" a="1"/>
  <c r="G1487" i="68" s="1"/>
  <c r="G1685" i="68" a="1"/>
  <c r="G1685" i="68" s="1"/>
  <c r="G115" i="68" a="1"/>
  <c r="G115" i="68" s="1"/>
  <c r="G147" i="68" a="1"/>
  <c r="G147" i="68" s="1"/>
  <c r="G172" i="68" a="1"/>
  <c r="G172" i="68" s="1"/>
  <c r="G7" i="68" a="1"/>
  <c r="G7" i="68" s="1"/>
  <c r="G8" i="68" a="1"/>
  <c r="G8" i="68" s="1"/>
  <c r="G95" i="68" a="1"/>
  <c r="G95" i="68" s="1"/>
  <c r="G125" i="68" a="1"/>
  <c r="G125" i="68" s="1"/>
  <c r="G146" i="68" a="1"/>
  <c r="G146" i="68" s="1"/>
  <c r="G178" i="68" a="1"/>
  <c r="G178" i="68" s="1"/>
  <c r="G205" i="68" a="1"/>
  <c r="G205" i="68" s="1"/>
  <c r="G234" i="68" a="1"/>
  <c r="G234" i="68" s="1"/>
  <c r="G258" i="68" a="1"/>
  <c r="G258" i="68" s="1"/>
  <c r="G282" i="68" a="1"/>
  <c r="G282" i="68" s="1"/>
  <c r="G42" i="68" a="1"/>
  <c r="G42" i="68" s="1"/>
  <c r="G90" i="68" a="1"/>
  <c r="G90" i="68" s="1"/>
  <c r="G142" i="68" a="1"/>
  <c r="G142" i="68" s="1"/>
  <c r="G190" i="68" a="1"/>
  <c r="G190" i="68" s="1"/>
  <c r="G238" i="68" a="1"/>
  <c r="G238" i="68" s="1"/>
  <c r="G262" i="68" a="1"/>
  <c r="G262" i="68" s="1"/>
  <c r="G270" i="68" a="1"/>
  <c r="G270" i="68" s="1"/>
  <c r="G278" i="68" a="1"/>
  <c r="G278" i="68" s="1"/>
  <c r="G286" i="68" a="1"/>
  <c r="G286" i="68" s="1"/>
  <c r="G294" i="68" a="1"/>
  <c r="G294" i="68" s="1"/>
  <c r="G302" i="68" a="1"/>
  <c r="G302" i="68" s="1"/>
  <c r="G310" i="68" a="1"/>
  <c r="G310" i="68" s="1"/>
  <c r="G318" i="68" a="1"/>
  <c r="G318" i="68" s="1"/>
  <c r="G326" i="68" a="1"/>
  <c r="G326" i="68" s="1"/>
  <c r="G334" i="68" a="1"/>
  <c r="G334" i="68" s="1"/>
  <c r="G342" i="68" a="1"/>
  <c r="G342" i="68" s="1"/>
  <c r="G350" i="68" a="1"/>
  <c r="G350" i="68" s="1"/>
  <c r="G358" i="68" a="1"/>
  <c r="G358" i="68" s="1"/>
  <c r="G366" i="68" a="1"/>
  <c r="G366" i="68" s="1"/>
  <c r="G374" i="68" a="1"/>
  <c r="G374" i="68" s="1"/>
  <c r="G382" i="68" a="1"/>
  <c r="G382" i="68" s="1"/>
  <c r="G390" i="68" a="1"/>
  <c r="G390" i="68" s="1"/>
  <c r="G398" i="68" a="1"/>
  <c r="G398" i="68" s="1"/>
  <c r="G406" i="68" a="1"/>
  <c r="G406" i="68" s="1"/>
  <c r="G414" i="68" a="1"/>
  <c r="G414" i="68" s="1"/>
  <c r="G422" i="68" a="1"/>
  <c r="G422" i="68" s="1"/>
  <c r="G430" i="68" a="1"/>
  <c r="G430" i="68" s="1"/>
  <c r="G438" i="68" a="1"/>
  <c r="G438" i="68" s="1"/>
  <c r="G446" i="68" a="1"/>
  <c r="G446" i="68" s="1"/>
  <c r="G454" i="68" a="1"/>
  <c r="G454" i="68" s="1"/>
  <c r="G462" i="68" a="1"/>
  <c r="G462" i="68" s="1"/>
  <c r="G470" i="68" a="1"/>
  <c r="G470" i="68" s="1"/>
  <c r="G478" i="68" a="1"/>
  <c r="G478" i="68" s="1"/>
  <c r="G486" i="68" a="1"/>
  <c r="G486" i="68" s="1"/>
  <c r="G494" i="68" a="1"/>
  <c r="G494" i="68" s="1"/>
  <c r="G502" i="68" a="1"/>
  <c r="G502" i="68" s="1"/>
  <c r="G510" i="68" a="1"/>
  <c r="G510" i="68" s="1"/>
  <c r="G518" i="68" a="1"/>
  <c r="G518" i="68" s="1"/>
  <c r="G526" i="68" a="1"/>
  <c r="G526" i="68" s="1"/>
  <c r="G534" i="68" a="1"/>
  <c r="G534" i="68" s="1"/>
  <c r="G542" i="68" a="1"/>
  <c r="G542" i="68" s="1"/>
  <c r="G550" i="68" a="1"/>
  <c r="G550" i="68" s="1"/>
  <c r="G558" i="68" a="1"/>
  <c r="G558" i="68" s="1"/>
  <c r="G566" i="68" a="1"/>
  <c r="G566" i="68" s="1"/>
  <c r="G574" i="68" a="1"/>
  <c r="G574" i="68" s="1"/>
  <c r="G582" i="68" a="1"/>
  <c r="G582" i="68" s="1"/>
  <c r="G598" i="68" a="1"/>
  <c r="G598" i="68" s="1"/>
  <c r="G599" i="68" a="1"/>
  <c r="G599" i="68" s="1"/>
  <c r="G600" i="68" a="1"/>
  <c r="G600" i="68" s="1"/>
  <c r="G602" i="68" a="1"/>
  <c r="G602" i="68" s="1"/>
  <c r="G614" i="68" a="1"/>
  <c r="G614" i="68" s="1"/>
  <c r="G615" i="68" a="1"/>
  <c r="G615" i="68" s="1"/>
  <c r="G616" i="68" a="1"/>
  <c r="G616" i="68" s="1"/>
  <c r="G618" i="68" a="1"/>
  <c r="G618" i="68" s="1"/>
  <c r="G630" i="68" a="1"/>
  <c r="G630" i="68" s="1"/>
  <c r="G631" i="68" a="1"/>
  <c r="G631" i="68" s="1"/>
  <c r="G632" i="68" a="1"/>
  <c r="G632" i="68" s="1"/>
  <c r="G634" i="68" a="1"/>
  <c r="G634" i="68" s="1"/>
  <c r="G646" i="68" a="1"/>
  <c r="G646" i="68" s="1"/>
  <c r="G647" i="68" a="1"/>
  <c r="G647" i="68" s="1"/>
  <c r="G648" i="68" a="1"/>
  <c r="G648" i="68" s="1"/>
  <c r="G650" i="68" a="1"/>
  <c r="G650" i="68" s="1"/>
  <c r="G662" i="68" a="1"/>
  <c r="G662" i="68" s="1"/>
  <c r="G663" i="68" a="1"/>
  <c r="G663" i="68" s="1"/>
  <c r="G664" i="68" a="1"/>
  <c r="G664" i="68" s="1"/>
  <c r="G666" i="68" a="1"/>
  <c r="G666" i="68" s="1"/>
  <c r="G678" i="68" a="1"/>
  <c r="G678" i="68" s="1"/>
  <c r="G679" i="68" a="1"/>
  <c r="G679" i="68" s="1"/>
  <c r="G680" i="68" a="1"/>
  <c r="G680" i="68" s="1"/>
  <c r="G682" i="68" a="1"/>
  <c r="G682" i="68" s="1"/>
  <c r="G694" i="68" a="1"/>
  <c r="G694" i="68" s="1"/>
  <c r="G695" i="68" a="1"/>
  <c r="G695" i="68" s="1"/>
  <c r="G696" i="68" a="1"/>
  <c r="G696" i="68" s="1"/>
  <c r="G698" i="68" a="1"/>
  <c r="G698" i="68" s="1"/>
  <c r="G710" i="68" a="1"/>
  <c r="G710" i="68" s="1"/>
  <c r="G711" i="68" a="1"/>
  <c r="G711" i="68" s="1"/>
  <c r="G712" i="68" a="1"/>
  <c r="G712" i="68" s="1"/>
  <c r="G714" i="68" a="1"/>
  <c r="G714" i="68" s="1"/>
  <c r="G726" i="68" a="1"/>
  <c r="G726" i="68" s="1"/>
  <c r="G727" i="68" a="1"/>
  <c r="G727" i="68" s="1"/>
  <c r="G728" i="68" a="1"/>
  <c r="G728" i="68" s="1"/>
  <c r="G730" i="68" a="1"/>
  <c r="G730" i="68" s="1"/>
  <c r="G742" i="68" a="1"/>
  <c r="G742" i="68" s="1"/>
  <c r="G743" i="68" a="1"/>
  <c r="G743" i="68" s="1"/>
  <c r="G744" i="68" a="1"/>
  <c r="G744" i="68" s="1"/>
  <c r="G746" i="68" a="1"/>
  <c r="G746" i="68" s="1"/>
  <c r="G758" i="68" a="1"/>
  <c r="G758" i="68" s="1"/>
  <c r="G760" i="68" a="1"/>
  <c r="G760" i="68" s="1"/>
  <c r="G762" i="68" a="1"/>
  <c r="G762" i="68" s="1"/>
  <c r="G774" i="68" a="1"/>
  <c r="G774" i="68" s="1"/>
  <c r="G776" i="68" a="1"/>
  <c r="G776" i="68" s="1"/>
  <c r="G778" i="68" a="1"/>
  <c r="G778" i="68" s="1"/>
  <c r="G790" i="68" a="1"/>
  <c r="G790" i="68" s="1"/>
  <c r="G792" i="68" a="1"/>
  <c r="G792" i="68" s="1"/>
  <c r="G794" i="68" a="1"/>
  <c r="G794" i="68" s="1"/>
  <c r="G806" i="68" a="1"/>
  <c r="G806" i="68" s="1"/>
  <c r="G808" i="68" a="1"/>
  <c r="G808" i="68" s="1"/>
  <c r="G810" i="68" a="1"/>
  <c r="G810" i="68" s="1"/>
  <c r="G822" i="68" a="1"/>
  <c r="G822" i="68" s="1"/>
  <c r="L826" i="68"/>
  <c r="G829" i="68" a="1"/>
  <c r="G829" i="68" s="1"/>
  <c r="G842" i="68" a="1"/>
  <c r="G842" i="68" s="1"/>
  <c r="G846" i="68" a="1"/>
  <c r="G846" i="68" s="1"/>
  <c r="G941" i="68" a="1"/>
  <c r="G941" i="68" s="1"/>
  <c r="G945" i="68" a="1"/>
  <c r="G945" i="68" s="1"/>
  <c r="L946" i="68"/>
  <c r="G963" i="68" a="1"/>
  <c r="G963" i="68" s="1"/>
  <c r="G999" i="68" a="1"/>
  <c r="G999" i="68" s="1"/>
  <c r="G1020" i="68" a="1"/>
  <c r="G1020" i="68" s="1"/>
  <c r="G1049" i="68" a="1"/>
  <c r="G1049" i="68" s="1"/>
  <c r="G1051" i="68" a="1"/>
  <c r="G1051" i="68" s="1"/>
  <c r="G1055" i="68" a="1"/>
  <c r="G1055" i="68" s="1"/>
  <c r="G1081" i="68" a="1"/>
  <c r="G1081" i="68" s="1"/>
  <c r="G1105" i="68" a="1"/>
  <c r="G1105" i="68" s="1"/>
  <c r="G1112" i="68" a="1"/>
  <c r="G1112" i="68" s="1"/>
  <c r="G1119" i="68" a="1"/>
  <c r="G1119" i="68" s="1"/>
  <c r="G1194" i="68" a="1"/>
  <c r="G1194" i="68" s="1"/>
  <c r="G1208" i="68" a="1"/>
  <c r="G1208" i="68" s="1"/>
  <c r="G1215" i="68" a="1"/>
  <c r="G1215" i="68" s="1"/>
  <c r="G1336" i="68" a="1"/>
  <c r="G1336" i="68" s="1"/>
  <c r="G1371" i="68" a="1"/>
  <c r="G1371" i="68" s="1"/>
  <c r="G1394" i="68" a="1"/>
  <c r="G1394" i="68" s="1"/>
  <c r="G1435" i="68" a="1"/>
  <c r="G1435" i="68" s="1"/>
  <c r="G1519" i="68" a="1"/>
  <c r="G1519" i="68" s="1"/>
  <c r="G1551" i="68" a="1"/>
  <c r="G1551" i="68" s="1"/>
  <c r="G1583" i="68" a="1"/>
  <c r="G1583" i="68" s="1"/>
  <c r="G1629" i="68" a="1"/>
  <c r="G1629" i="68" s="1"/>
  <c r="G1648" i="68" a="1"/>
  <c r="G1648" i="68" s="1"/>
  <c r="G1688" i="68" a="1"/>
  <c r="G1688" i="68" s="1"/>
  <c r="G1701" i="68" a="1"/>
  <c r="G1701" i="68" s="1"/>
  <c r="G1744" i="68" a="1"/>
  <c r="G1744" i="68" s="1"/>
  <c r="G1781" i="68" a="1"/>
  <c r="G1781" i="68" s="1"/>
  <c r="G116" i="68" a="1"/>
  <c r="G116" i="68" s="1"/>
  <c r="G148" i="68" a="1"/>
  <c r="G148" i="68" s="1"/>
  <c r="G180" i="68" a="1"/>
  <c r="G180" i="68" s="1"/>
  <c r="G55" i="68" a="1"/>
  <c r="G55" i="68" s="1"/>
  <c r="G122" i="68" a="1"/>
  <c r="G122" i="68" s="1"/>
  <c r="G149" i="68" a="1"/>
  <c r="G149" i="68" s="1"/>
  <c r="G173" i="68" a="1"/>
  <c r="G173" i="68" s="1"/>
  <c r="G202" i="68" a="1"/>
  <c r="G202" i="68" s="1"/>
  <c r="G229" i="68" a="1"/>
  <c r="G229" i="68" s="1"/>
  <c r="G261" i="68" a="1"/>
  <c r="G261" i="68" s="1"/>
  <c r="G277" i="68" a="1"/>
  <c r="G277" i="68" s="1"/>
  <c r="G26" i="68" a="1"/>
  <c r="G26" i="68" s="1"/>
  <c r="G74" i="68" a="1"/>
  <c r="G74" i="68" s="1"/>
  <c r="G126" i="68" a="1"/>
  <c r="G126" i="68" s="1"/>
  <c r="G174" i="68" a="1"/>
  <c r="G174" i="68" s="1"/>
  <c r="G230" i="68" a="1"/>
  <c r="G230" i="68" s="1"/>
  <c r="G135" i="68" a="1"/>
  <c r="G135" i="68" s="1"/>
  <c r="G159" i="68" a="1"/>
  <c r="G159" i="68" s="1"/>
  <c r="G183" i="68" a="1"/>
  <c r="G183" i="68" s="1"/>
  <c r="G207" i="68" a="1"/>
  <c r="G207" i="68" s="1"/>
  <c r="G223" i="68" a="1"/>
  <c r="G223" i="68" s="1"/>
  <c r="G255" i="68" a="1"/>
  <c r="G255" i="68" s="1"/>
  <c r="G271" i="68" a="1"/>
  <c r="G271" i="68" s="1"/>
  <c r="G295" i="68" a="1"/>
  <c r="G295" i="68" s="1"/>
  <c r="G311" i="68" a="1"/>
  <c r="G311" i="68" s="1"/>
  <c r="G327" i="68" a="1"/>
  <c r="G327" i="68" s="1"/>
  <c r="G343" i="68" a="1"/>
  <c r="G343" i="68" s="1"/>
  <c r="G359" i="68" a="1"/>
  <c r="G359" i="68" s="1"/>
  <c r="G375" i="68" a="1"/>
  <c r="G375" i="68" s="1"/>
  <c r="G391" i="68" a="1"/>
  <c r="G391" i="68" s="1"/>
  <c r="G407" i="68" a="1"/>
  <c r="G407" i="68" s="1"/>
  <c r="G415" i="68" a="1"/>
  <c r="G415" i="68" s="1"/>
  <c r="G431" i="68" a="1"/>
  <c r="G431" i="68" s="1"/>
  <c r="G439" i="68" a="1"/>
  <c r="G439" i="68" s="1"/>
  <c r="G447" i="68" a="1"/>
  <c r="G447" i="68" s="1"/>
  <c r="G455" i="68" a="1"/>
  <c r="G455" i="68" s="1"/>
  <c r="G463" i="68" a="1"/>
  <c r="G463" i="68" s="1"/>
  <c r="G471" i="68" a="1"/>
  <c r="G471" i="68" s="1"/>
  <c r="G479" i="68" a="1"/>
  <c r="G479" i="68" s="1"/>
  <c r="G487" i="68" a="1"/>
  <c r="G487" i="68" s="1"/>
  <c r="G495" i="68" a="1"/>
  <c r="G495" i="68" s="1"/>
  <c r="G503" i="68" a="1"/>
  <c r="G503" i="68" s="1"/>
  <c r="G511" i="68" a="1"/>
  <c r="G511" i="68" s="1"/>
  <c r="G519" i="68" a="1"/>
  <c r="G519" i="68" s="1"/>
  <c r="G527" i="68" a="1"/>
  <c r="G527" i="68" s="1"/>
  <c r="G535" i="68" a="1"/>
  <c r="G535" i="68" s="1"/>
  <c r="G543" i="68" a="1"/>
  <c r="G543" i="68" s="1"/>
  <c r="G551" i="68" a="1"/>
  <c r="G551" i="68" s="1"/>
  <c r="G559" i="68" a="1"/>
  <c r="G559" i="68" s="1"/>
  <c r="G567" i="68" a="1"/>
  <c r="G567" i="68" s="1"/>
  <c r="G575" i="68" a="1"/>
  <c r="G575" i="68" s="1"/>
  <c r="G583" i="68" a="1"/>
  <c r="G583" i="68" s="1"/>
  <c r="G597" i="68" a="1"/>
  <c r="G597" i="68" s="1"/>
  <c r="G613" i="68" a="1"/>
  <c r="G613" i="68" s="1"/>
  <c r="G629" i="68" a="1"/>
  <c r="G629" i="68" s="1"/>
  <c r="G645" i="68" a="1"/>
  <c r="G645" i="68" s="1"/>
  <c r="G661" i="68" a="1"/>
  <c r="G661" i="68" s="1"/>
  <c r="G677" i="68" a="1"/>
  <c r="G677" i="68" s="1"/>
  <c r="G693" i="68" a="1"/>
  <c r="G693" i="68" s="1"/>
  <c r="G709" i="68" a="1"/>
  <c r="G709" i="68" s="1"/>
  <c r="G725" i="68" a="1"/>
  <c r="G725" i="68" s="1"/>
  <c r="G741" i="68" a="1"/>
  <c r="G741" i="68" s="1"/>
  <c r="G757" i="68" a="1"/>
  <c r="G757" i="68" s="1"/>
  <c r="G773" i="68" a="1"/>
  <c r="G773" i="68" s="1"/>
  <c r="G789" i="68" a="1"/>
  <c r="G789" i="68" s="1"/>
  <c r="G805" i="68" a="1"/>
  <c r="G805" i="68" s="1"/>
  <c r="G821" i="68" a="1"/>
  <c r="G821" i="68" s="1"/>
  <c r="G835" i="68" a="1"/>
  <c r="G835" i="68" s="1"/>
  <c r="G857" i="68" a="1"/>
  <c r="G857" i="68" s="1"/>
  <c r="G858" i="68" a="1"/>
  <c r="G858" i="68" s="1"/>
  <c r="G862" i="68" a="1"/>
  <c r="G862" i="68" s="1"/>
  <c r="G863" i="68" a="1"/>
  <c r="G863" i="68" s="1"/>
  <c r="G868" i="68" a="1"/>
  <c r="G868" i="68" s="1"/>
  <c r="G873" i="68" a="1"/>
  <c r="G873" i="68" s="1"/>
  <c r="G874" i="68" a="1"/>
  <c r="G874" i="68" s="1"/>
  <c r="G878" i="68" a="1"/>
  <c r="G878" i="68" s="1"/>
  <c r="G879" i="68" a="1"/>
  <c r="G879" i="68" s="1"/>
  <c r="G884" i="68" a="1"/>
  <c r="G884" i="68" s="1"/>
  <c r="G889" i="68" a="1"/>
  <c r="G889" i="68" s="1"/>
  <c r="G890" i="68" a="1"/>
  <c r="G890" i="68" s="1"/>
  <c r="G894" i="68" a="1"/>
  <c r="G894" i="68" s="1"/>
  <c r="G895" i="68" a="1"/>
  <c r="G895" i="68" s="1"/>
  <c r="G900" i="68" a="1"/>
  <c r="G900" i="68" s="1"/>
  <c r="G905" i="68" a="1"/>
  <c r="G905" i="68" s="1"/>
  <c r="G906" i="68" a="1"/>
  <c r="G906" i="68" s="1"/>
  <c r="G910" i="68" a="1"/>
  <c r="G910" i="68" s="1"/>
  <c r="G911" i="68" a="1"/>
  <c r="G911" i="68" s="1"/>
  <c r="G916" i="68" a="1"/>
  <c r="G916" i="68" s="1"/>
  <c r="G921" i="68" a="1"/>
  <c r="G921" i="68" s="1"/>
  <c r="G922" i="68" a="1"/>
  <c r="G922" i="68" s="1"/>
  <c r="G926" i="68" a="1"/>
  <c r="G926" i="68" s="1"/>
  <c r="G927" i="68" a="1"/>
  <c r="G927" i="68" s="1"/>
  <c r="G932" i="68" a="1"/>
  <c r="G932" i="68" s="1"/>
  <c r="G937" i="68" a="1"/>
  <c r="G937" i="68" s="1"/>
  <c r="G948" i="68" a="1"/>
  <c r="G948" i="68" s="1"/>
  <c r="G971" i="68" a="1"/>
  <c r="G971" i="68" s="1"/>
  <c r="G988" i="68" a="1"/>
  <c r="G988" i="68" s="1"/>
  <c r="G1001" i="68" a="1"/>
  <c r="G1001" i="68" s="1"/>
  <c r="G1028" i="68" a="1"/>
  <c r="G1028" i="68" s="1"/>
  <c r="G1057" i="68" a="1"/>
  <c r="G1057" i="68" s="1"/>
  <c r="G1084" i="68" a="1"/>
  <c r="G1084" i="68" s="1"/>
  <c r="G1117" i="68" a="1"/>
  <c r="G1117" i="68" s="1"/>
  <c r="G1187" i="68" a="1"/>
  <c r="G1187" i="68" s="1"/>
  <c r="G1283" i="68" a="1"/>
  <c r="G1283" i="68" s="1"/>
  <c r="G1290" i="68" a="1"/>
  <c r="G1290" i="68" s="1"/>
  <c r="G1304" i="68" a="1"/>
  <c r="G1304" i="68" s="1"/>
  <c r="G1311" i="68" a="1"/>
  <c r="G1311" i="68" s="1"/>
  <c r="G1325" i="68" a="1"/>
  <c r="G1325" i="68" s="1"/>
  <c r="G1343" i="68" a="1"/>
  <c r="G1343" i="68" s="1"/>
  <c r="G1357" i="68" a="1"/>
  <c r="G1357" i="68" s="1"/>
  <c r="G1359" i="68" a="1"/>
  <c r="G1359" i="68" s="1"/>
  <c r="G1495" i="68" a="1"/>
  <c r="G1495" i="68" s="1"/>
  <c r="G1527" i="68" a="1"/>
  <c r="G1527" i="68" s="1"/>
  <c r="G1559" i="68" a="1"/>
  <c r="G1559" i="68" s="1"/>
  <c r="G1591" i="68" a="1"/>
  <c r="G1591" i="68" s="1"/>
  <c r="G1608" i="68" a="1"/>
  <c r="G1608" i="68" s="1"/>
  <c r="G1704" i="68" a="1"/>
  <c r="G1704" i="68" s="1"/>
  <c r="G1725" i="68" a="1"/>
  <c r="G1725" i="68" s="1"/>
  <c r="G1784" i="68" a="1"/>
  <c r="G1784" i="68" s="1"/>
  <c r="G140" i="68" a="1"/>
  <c r="G140" i="68" s="1"/>
  <c r="G179" i="68" a="1"/>
  <c r="G179" i="68" s="1"/>
  <c r="G15" i="68" a="1"/>
  <c r="G15" i="68" s="1"/>
  <c r="G63" i="68" a="1"/>
  <c r="G63" i="68" s="1"/>
  <c r="G117" i="68" a="1"/>
  <c r="G117" i="68" s="1"/>
  <c r="G154" i="68" a="1"/>
  <c r="G154" i="68" s="1"/>
  <c r="G189" i="68" a="1"/>
  <c r="G189" i="68" s="1"/>
  <c r="G218" i="68" a="1"/>
  <c r="G218" i="68" s="1"/>
  <c r="G245" i="68" a="1"/>
  <c r="G245" i="68" s="1"/>
  <c r="G274" i="68" a="1"/>
  <c r="G274" i="68" s="1"/>
  <c r="G301" i="68" a="1"/>
  <c r="G301" i="68" s="1"/>
  <c r="G8761" i="68" a="1"/>
  <c r="G8761" i="68" s="1"/>
  <c r="G8758" i="68" a="1"/>
  <c r="G8758" i="68" s="1"/>
  <c r="G8760" i="68" a="1"/>
  <c r="G8760" i="68" s="1"/>
  <c r="G8752" i="68" a="1"/>
  <c r="G8752" i="68" s="1"/>
  <c r="G8744" i="68" a="1"/>
  <c r="G8744" i="68" s="1"/>
  <c r="G8736" i="68" a="1"/>
  <c r="G8736" i="68" s="1"/>
  <c r="G8728" i="68" a="1"/>
  <c r="G8728" i="68" s="1"/>
  <c r="G8757" i="68" a="1"/>
  <c r="G8757" i="68" s="1"/>
  <c r="G8749" i="68" a="1"/>
  <c r="G8749" i="68" s="1"/>
  <c r="G8741" i="68" a="1"/>
  <c r="G8741" i="68" s="1"/>
  <c r="G8733" i="68" a="1"/>
  <c r="G8733" i="68" s="1"/>
  <c r="G8725" i="68" a="1"/>
  <c r="G8725" i="68" s="1"/>
  <c r="G8759" i="68" a="1"/>
  <c r="G8759" i="68" s="1"/>
  <c r="G8751" i="68" a="1"/>
  <c r="G8751" i="68" s="1"/>
  <c r="G8743" i="68" a="1"/>
  <c r="G8743" i="68" s="1"/>
  <c r="G8735" i="68" a="1"/>
  <c r="G8735" i="68" s="1"/>
  <c r="G8727" i="68" a="1"/>
  <c r="G8727" i="68" s="1"/>
  <c r="G8717" i="68" a="1"/>
  <c r="G8717" i="68" s="1"/>
  <c r="G8701" i="68" a="1"/>
  <c r="G8701" i="68" s="1"/>
  <c r="G8742" i="68" a="1"/>
  <c r="G8742" i="68" s="1"/>
  <c r="G8718" i="68" a="1"/>
  <c r="G8718" i="68" s="1"/>
  <c r="G8695" i="68" a="1"/>
  <c r="G8695" i="68" s="1"/>
  <c r="G8687" i="68" a="1"/>
  <c r="G8687" i="68" s="1"/>
  <c r="G8719" i="68" a="1"/>
  <c r="G8719" i="68" s="1"/>
  <c r="G8710" i="68" a="1"/>
  <c r="G8710" i="68" s="1"/>
  <c r="G8734" i="68" a="1"/>
  <c r="G8734" i="68" s="1"/>
  <c r="G8711" i="68" a="1"/>
  <c r="G8711" i="68" s="1"/>
  <c r="G8709" i="68" a="1"/>
  <c r="G8709" i="68" s="1"/>
  <c r="G8750" i="68" a="1"/>
  <c r="G8750" i="68" s="1"/>
  <c r="G8693" i="68" a="1"/>
  <c r="G8693" i="68" s="1"/>
  <c r="G8675" i="68" a="1"/>
  <c r="G8675" i="68" s="1"/>
  <c r="G8671" i="68" a="1"/>
  <c r="G8671" i="68" s="1"/>
  <c r="G8680" i="68" a="1"/>
  <c r="G8680" i="68" s="1"/>
  <c r="G8702" i="68" a="1"/>
  <c r="G8702" i="68" s="1"/>
  <c r="G8703" i="68" a="1"/>
  <c r="G8703" i="68" s="1"/>
  <c r="G8686" i="68" a="1"/>
  <c r="G8686" i="68" s="1"/>
  <c r="G8689" i="68" a="1"/>
  <c r="G8689" i="68" s="1"/>
  <c r="G8685" i="68" a="1"/>
  <c r="G8685" i="68" s="1"/>
  <c r="G8726" i="68" a="1"/>
  <c r="G8726" i="68" s="1"/>
  <c r="G8679" i="68" a="1"/>
  <c r="G8679" i="68" s="1"/>
  <c r="G8678" i="68" a="1"/>
  <c r="G8678" i="68" s="1"/>
  <c r="G8674" i="68" a="1"/>
  <c r="G8674" i="68" s="1"/>
  <c r="G8626" i="68" a="1"/>
  <c r="G8626" i="68" s="1"/>
  <c r="G8669" i="68" a="1"/>
  <c r="G8669" i="68" s="1"/>
  <c r="G8667" i="68" a="1"/>
  <c r="G8667" i="68" s="1"/>
  <c r="G8666" i="68" a="1"/>
  <c r="G8666" i="68" s="1"/>
  <c r="G8691" i="68" a="1"/>
  <c r="G8691" i="68" s="1"/>
  <c r="G8681" i="68" a="1"/>
  <c r="G8681" i="68" s="1"/>
  <c r="G8663" i="68" a="1"/>
  <c r="G8663" i="68" s="1"/>
  <c r="G8694" i="68" a="1"/>
  <c r="G8694" i="68" s="1"/>
  <c r="G8628" i="68" a="1"/>
  <c r="G8628" i="68" s="1"/>
  <c r="G8659" i="68" a="1"/>
  <c r="G8659" i="68" s="1"/>
  <c r="G8658" i="68" a="1"/>
  <c r="G8658" i="68" s="1"/>
  <c r="G8650" i="68" a="1"/>
  <c r="G8650" i="68" s="1"/>
  <c r="G8646" i="68" a="1"/>
  <c r="G8646" i="68" s="1"/>
  <c r="G8634" i="68" a="1"/>
  <c r="G8634" i="68" s="1"/>
  <c r="G8619" i="68" a="1"/>
  <c r="G8619" i="68" s="1"/>
  <c r="G8611" i="68" a="1"/>
  <c r="G8611" i="68" s="1"/>
  <c r="G8647" i="68" a="1"/>
  <c r="G8647" i="68" s="1"/>
  <c r="G8645" i="68" a="1"/>
  <c r="G8645" i="68" s="1"/>
  <c r="G8618" i="68" a="1"/>
  <c r="G8618" i="68" s="1"/>
  <c r="G8610" i="68" a="1"/>
  <c r="G8610" i="68" s="1"/>
  <c r="G8651" i="68" a="1"/>
  <c r="G8651" i="68" s="1"/>
  <c r="G8635" i="68" a="1"/>
  <c r="G8635" i="68" s="1"/>
  <c r="G8630" i="68" a="1"/>
  <c r="G8630" i="68" s="1"/>
  <c r="G8627" i="68" a="1"/>
  <c r="G8627" i="68" s="1"/>
  <c r="G8642" i="68" a="1"/>
  <c r="G8642" i="68" s="1"/>
  <c r="G8670" i="68" a="1"/>
  <c r="G8670" i="68" s="1"/>
  <c r="G8597" i="68" a="1"/>
  <c r="G8597" i="68" s="1"/>
  <c r="G8643" i="68" a="1"/>
  <c r="G8643" i="68" s="1"/>
  <c r="G8662" i="68" a="1"/>
  <c r="G8662" i="68" s="1"/>
  <c r="G8654" i="68" a="1"/>
  <c r="G8654" i="68" s="1"/>
  <c r="G8653" i="68" a="1"/>
  <c r="G8653" i="68" s="1"/>
  <c r="G8638" i="68" a="1"/>
  <c r="G8638" i="68" s="1"/>
  <c r="G8655" i="68" a="1"/>
  <c r="G8655" i="68" s="1"/>
  <c r="G8639" i="68" a="1"/>
  <c r="G8639" i="68" s="1"/>
  <c r="G8614" i="68" a="1"/>
  <c r="G8614" i="68" s="1"/>
  <c r="G8612" i="68" a="1"/>
  <c r="G8612" i="68" s="1"/>
  <c r="G8637" i="68" a="1"/>
  <c r="G8637" i="68" s="1"/>
  <c r="G8604" i="68" a="1"/>
  <c r="G8604" i="68" s="1"/>
  <c r="G8585" i="68" a="1"/>
  <c r="G8585" i="68" s="1"/>
  <c r="G8577" i="68" a="1"/>
  <c r="G8577" i="68" s="1"/>
  <c r="G8573" i="68" a="1"/>
  <c r="G8573" i="68" s="1"/>
  <c r="G8592" i="68" a="1"/>
  <c r="G8592" i="68" s="1"/>
  <c r="G8606" i="68" a="1"/>
  <c r="G8606" i="68" s="1"/>
  <c r="G8596" i="68" a="1"/>
  <c r="G8596" i="68" s="1"/>
  <c r="G8581" i="68" a="1"/>
  <c r="G8581" i="68" s="1"/>
  <c r="G8600" i="68" a="1"/>
  <c r="G8600" i="68" s="1"/>
  <c r="G8598" i="68" a="1"/>
  <c r="G8598" i="68" s="1"/>
  <c r="G8565" i="68" a="1"/>
  <c r="G8565" i="68" s="1"/>
  <c r="G8579" i="68" a="1"/>
  <c r="G8579" i="68" s="1"/>
  <c r="G8557" i="68" a="1"/>
  <c r="G8557" i="68" s="1"/>
  <c r="G8524" i="68" a="1"/>
  <c r="G8524" i="68" s="1"/>
  <c r="G8520" i="68" a="1"/>
  <c r="G8520" i="68" s="1"/>
  <c r="G8514" i="68" a="1"/>
  <c r="G8514" i="68" s="1"/>
  <c r="G8506" i="68" a="1"/>
  <c r="G8506" i="68" s="1"/>
  <c r="G8549" i="68" a="1"/>
  <c r="G8549" i="68" s="1"/>
  <c r="G8590" i="68" a="1"/>
  <c r="G8590" i="68" s="1"/>
  <c r="G8586" i="68" a="1"/>
  <c r="G8586" i="68" s="1"/>
  <c r="G8582" i="68" a="1"/>
  <c r="G8582" i="68" s="1"/>
  <c r="G8575" i="68" a="1"/>
  <c r="G8575" i="68" s="1"/>
  <c r="G8567" i="68" a="1"/>
  <c r="G8567" i="68" s="1"/>
  <c r="G8554" i="68" a="1"/>
  <c r="G8554" i="68" s="1"/>
  <c r="G8559" i="68" a="1"/>
  <c r="G8559" i="68" s="1"/>
  <c r="G8587" i="68" a="1"/>
  <c r="G8587" i="68" s="1"/>
  <c r="G8583" i="68" a="1"/>
  <c r="G8583" i="68" s="1"/>
  <c r="G8566" i="68" a="1"/>
  <c r="G8566" i="68" s="1"/>
  <c r="G8551" i="68" a="1"/>
  <c r="G8551" i="68" s="1"/>
  <c r="G8578" i="68" a="1"/>
  <c r="G8578" i="68" s="1"/>
  <c r="G8558" i="68" a="1"/>
  <c r="G8558" i="68" s="1"/>
  <c r="G8545" i="68" a="1"/>
  <c r="G8545" i="68" s="1"/>
  <c r="G8541" i="68" a="1"/>
  <c r="G8541" i="68" s="1"/>
  <c r="G8537" i="68" a="1"/>
  <c r="G8537" i="68" s="1"/>
  <c r="G8533" i="68" a="1"/>
  <c r="G8533" i="68" s="1"/>
  <c r="G8529" i="68" a="1"/>
  <c r="G8529" i="68" s="1"/>
  <c r="G8525" i="68" a="1"/>
  <c r="G8525" i="68" s="1"/>
  <c r="G8521" i="68" a="1"/>
  <c r="G8521" i="68" s="1"/>
  <c r="G8512" i="68" a="1"/>
  <c r="G8512" i="68" s="1"/>
  <c r="G8504" i="68" a="1"/>
  <c r="G8504" i="68" s="1"/>
  <c r="G8519" i="68" a="1"/>
  <c r="G8519" i="68" s="1"/>
  <c r="G8527" i="68" a="1"/>
  <c r="G8527" i="68" s="1"/>
  <c r="G8499" i="68" a="1"/>
  <c r="G8499" i="68" s="1"/>
  <c r="G8498" i="68" a="1"/>
  <c r="G8498" i="68" s="1"/>
  <c r="G8490" i="68" a="1"/>
  <c r="G8490" i="68" s="1"/>
  <c r="G8535" i="68" a="1"/>
  <c r="G8535" i="68" s="1"/>
  <c r="G8497" i="68" a="1"/>
  <c r="G8497" i="68" s="1"/>
  <c r="G8489" i="68" a="1"/>
  <c r="G8489" i="68" s="1"/>
  <c r="G8543" i="68" a="1"/>
  <c r="G8543" i="68" s="1"/>
  <c r="G8515" i="68" a="1"/>
  <c r="G8515" i="68" s="1"/>
  <c r="G8496" i="68" a="1"/>
  <c r="G8496" i="68" s="1"/>
  <c r="G8553" i="68" a="1"/>
  <c r="G8553" i="68" s="1"/>
  <c r="G8513" i="68" a="1"/>
  <c r="G8513" i="68" s="1"/>
  <c r="G8507" i="68" a="1"/>
  <c r="G8507" i="68" s="1"/>
  <c r="G8484" i="68" a="1"/>
  <c r="G8484" i="68" s="1"/>
  <c r="G8483" i="68" a="1"/>
  <c r="G8483" i="68" s="1"/>
  <c r="G8482" i="68" a="1"/>
  <c r="G8482" i="68" s="1"/>
  <c r="G8474" i="68" a="1"/>
  <c r="G8474" i="68" s="1"/>
  <c r="G8466" i="68" a="1"/>
  <c r="G8466" i="68" s="1"/>
  <c r="G8456" i="68" a="1"/>
  <c r="G8456" i="68" s="1"/>
  <c r="G8448" i="68" a="1"/>
  <c r="G8448" i="68" s="1"/>
  <c r="G8440" i="68" a="1"/>
  <c r="G8440" i="68" s="1"/>
  <c r="G8432" i="68" a="1"/>
  <c r="G8432" i="68" s="1"/>
  <c r="G8424" i="68" a="1"/>
  <c r="G8424" i="68" s="1"/>
  <c r="G8416" i="68" a="1"/>
  <c r="G8416" i="68" s="1"/>
  <c r="G8481" i="68" a="1"/>
  <c r="G8481" i="68" s="1"/>
  <c r="G8476" i="68" a="1"/>
  <c r="G8476" i="68" s="1"/>
  <c r="G8465" i="68" a="1"/>
  <c r="G8465" i="68" s="1"/>
  <c r="G8426" i="68" a="1"/>
  <c r="G8426" i="68" s="1"/>
  <c r="G8418" i="68" a="1"/>
  <c r="G8418" i="68" s="1"/>
  <c r="G8411" i="68" a="1"/>
  <c r="G8411" i="68" s="1"/>
  <c r="G8407" i="68" a="1"/>
  <c r="G8407" i="68" s="1"/>
  <c r="G8488" i="68" a="1"/>
  <c r="G8488" i="68" s="1"/>
  <c r="G8467" i="68" a="1"/>
  <c r="G8467" i="68" s="1"/>
  <c r="G8472" i="68" a="1"/>
  <c r="G8472" i="68" s="1"/>
  <c r="G8471" i="68" a="1"/>
  <c r="G8471" i="68" s="1"/>
  <c r="G8505" i="68" a="1"/>
  <c r="G8505" i="68" s="1"/>
  <c r="G8473" i="68" a="1"/>
  <c r="G8473" i="68" s="1"/>
  <c r="G8468" i="68" a="1"/>
  <c r="G8468" i="68" s="1"/>
  <c r="G8459" i="68" a="1"/>
  <c r="G8459" i="68" s="1"/>
  <c r="G8458" i="68" a="1"/>
  <c r="G8458" i="68" s="1"/>
  <c r="G8457" i="68" a="1"/>
  <c r="G8457" i="68" s="1"/>
  <c r="G8475" i="68" a="1"/>
  <c r="G8475" i="68" s="1"/>
  <c r="G8408" i="68" a="1"/>
  <c r="G8408" i="68" s="1"/>
  <c r="G8480" i="68" a="1"/>
  <c r="G8480" i="68" s="1"/>
  <c r="G8479" i="68" a="1"/>
  <c r="G8479" i="68" s="1"/>
  <c r="G8464" i="68" a="1"/>
  <c r="G8464" i="68" s="1"/>
  <c r="G8463" i="68" a="1"/>
  <c r="G8463" i="68" s="1"/>
  <c r="G8441" i="68" a="1"/>
  <c r="G8441" i="68" s="1"/>
  <c r="G8435" i="68" a="1"/>
  <c r="G8435" i="68" s="1"/>
  <c r="G8427" i="68" a="1"/>
  <c r="G8427" i="68" s="1"/>
  <c r="G8409" i="68" a="1"/>
  <c r="G8409" i="68" s="1"/>
  <c r="G8433" i="68" a="1"/>
  <c r="G8433" i="68" s="1"/>
  <c r="G8415" i="68" a="1"/>
  <c r="G8415" i="68" s="1"/>
  <c r="G8364" i="68" a="1"/>
  <c r="G8364" i="68" s="1"/>
  <c r="G8360" i="68" a="1"/>
  <c r="G8360" i="68" s="1"/>
  <c r="G8356" i="68" a="1"/>
  <c r="G8356" i="68" s="1"/>
  <c r="G8352" i="68" a="1"/>
  <c r="G8352" i="68" s="1"/>
  <c r="G8348" i="68" a="1"/>
  <c r="G8348" i="68" s="1"/>
  <c r="G8344" i="68" a="1"/>
  <c r="G8344" i="68" s="1"/>
  <c r="G8340" i="68" a="1"/>
  <c r="G8340" i="68" s="1"/>
  <c r="G8450" i="68" a="1"/>
  <c r="G8450" i="68" s="1"/>
  <c r="G8406" i="68" a="1"/>
  <c r="G8406" i="68" s="1"/>
  <c r="G8401" i="68" a="1"/>
  <c r="G8401" i="68" s="1"/>
  <c r="G8388" i="68" a="1"/>
  <c r="G8388" i="68" s="1"/>
  <c r="G8442" i="68" a="1"/>
  <c r="G8442" i="68" s="1"/>
  <c r="G8419" i="68" a="1"/>
  <c r="G8419" i="68" s="1"/>
  <c r="G8393" i="68" a="1"/>
  <c r="G8393" i="68" s="1"/>
  <c r="G8389" i="68" a="1"/>
  <c r="G8389" i="68" s="1"/>
  <c r="G8385" i="68" a="1"/>
  <c r="G8385" i="68" s="1"/>
  <c r="G8381" i="68" a="1"/>
  <c r="G8381" i="68" s="1"/>
  <c r="G8377" i="68" a="1"/>
  <c r="G8377" i="68" s="1"/>
  <c r="G8373" i="68" a="1"/>
  <c r="G8373" i="68" s="1"/>
  <c r="G8369" i="68" a="1"/>
  <c r="G8369" i="68" s="1"/>
  <c r="G8434" i="68" a="1"/>
  <c r="G8434" i="68" s="1"/>
  <c r="G8403" i="68" a="1"/>
  <c r="G8403" i="68" s="1"/>
  <c r="G8392" i="68" a="1"/>
  <c r="G8392" i="68" s="1"/>
  <c r="G8384" i="68" a="1"/>
  <c r="G8384" i="68" s="1"/>
  <c r="G8451" i="68" a="1"/>
  <c r="G8451" i="68" s="1"/>
  <c r="G8449" i="68" a="1"/>
  <c r="G8449" i="68" s="1"/>
  <c r="G8443" i="68" a="1"/>
  <c r="G8443" i="68" s="1"/>
  <c r="G8397" i="68" a="1"/>
  <c r="G8397" i="68" s="1"/>
  <c r="G8365" i="68" a="1"/>
  <c r="G8365" i="68" s="1"/>
  <c r="G8361" i="68" a="1"/>
  <c r="G8361" i="68" s="1"/>
  <c r="G8357" i="68" a="1"/>
  <c r="G8357" i="68" s="1"/>
  <c r="G8353" i="68" a="1"/>
  <c r="G8353" i="68" s="1"/>
  <c r="G8349" i="68" a="1"/>
  <c r="G8349" i="68" s="1"/>
  <c r="G8345" i="68" a="1"/>
  <c r="G8345" i="68" s="1"/>
  <c r="G8263" i="68" a="1"/>
  <c r="G8263" i="68" s="1"/>
  <c r="G8255" i="68" a="1"/>
  <c r="G8255" i="68" s="1"/>
  <c r="G8247" i="68" a="1"/>
  <c r="G8247" i="68" s="1"/>
  <c r="G8239" i="68" a="1"/>
  <c r="G8239" i="68" s="1"/>
  <c r="G8231" i="68" a="1"/>
  <c r="G8231" i="68" s="1"/>
  <c r="G8223" i="68" a="1"/>
  <c r="G8223" i="68" s="1"/>
  <c r="G8211" i="68" a="1"/>
  <c r="G8211" i="68" s="1"/>
  <c r="G8203" i="68" a="1"/>
  <c r="G8203" i="68" s="1"/>
  <c r="G8376" i="68" a="1"/>
  <c r="G8376" i="68" s="1"/>
  <c r="G8358" i="68" a="1"/>
  <c r="G8358" i="68" s="1"/>
  <c r="G8337" i="68" a="1"/>
  <c r="G8337" i="68" s="1"/>
  <c r="G8329" i="68" a="1"/>
  <c r="G8329" i="68" s="1"/>
  <c r="G8321" i="68" a="1"/>
  <c r="G8321" i="68" s="1"/>
  <c r="G8262" i="68" a="1"/>
  <c r="G8262" i="68" s="1"/>
  <c r="G8261" i="68" a="1"/>
  <c r="G8261" i="68" s="1"/>
  <c r="G8254" i="68" a="1"/>
  <c r="G8254" i="68" s="1"/>
  <c r="G8253" i="68" a="1"/>
  <c r="G8253" i="68" s="1"/>
  <c r="G8246" i="68" a="1"/>
  <c r="G8246" i="68" s="1"/>
  <c r="G8245" i="68" a="1"/>
  <c r="G8245" i="68" s="1"/>
  <c r="G8216" i="68" a="1"/>
  <c r="G8216" i="68" s="1"/>
  <c r="G8208" i="68" a="1"/>
  <c r="G8208" i="68" s="1"/>
  <c r="G8200" i="68" a="1"/>
  <c r="G8200" i="68" s="1"/>
  <c r="G8192" i="68" a="1"/>
  <c r="G8192" i="68" s="1"/>
  <c r="G8350" i="68" a="1"/>
  <c r="G8350" i="68" s="1"/>
  <c r="G8306" i="68" a="1"/>
  <c r="G8306" i="68" s="1"/>
  <c r="G8238" i="68" a="1"/>
  <c r="G8238" i="68" s="1"/>
  <c r="G8234" i="68" a="1"/>
  <c r="G8234" i="68" s="1"/>
  <c r="G8230" i="68" a="1"/>
  <c r="G8230" i="68" s="1"/>
  <c r="G8226" i="68" a="1"/>
  <c r="G8226" i="68" s="1"/>
  <c r="G8222" i="68" a="1"/>
  <c r="G8222" i="68" s="1"/>
  <c r="G8213" i="68" a="1"/>
  <c r="G8213" i="68" s="1"/>
  <c r="G8205" i="68" a="1"/>
  <c r="G8205" i="68" s="1"/>
  <c r="G8197" i="68" a="1"/>
  <c r="G8197" i="68" s="1"/>
  <c r="G8189" i="68" a="1"/>
  <c r="G8189" i="68" s="1"/>
  <c r="G8181" i="68" a="1"/>
  <c r="G8181" i="68" s="1"/>
  <c r="G8173" i="68" a="1"/>
  <c r="G8173" i="68" s="1"/>
  <c r="G8341" i="68" a="1"/>
  <c r="G8341" i="68" s="1"/>
  <c r="G8308" i="68" a="1"/>
  <c r="G8308" i="68" s="1"/>
  <c r="G8342" i="68" a="1"/>
  <c r="G8342" i="68" s="1"/>
  <c r="G8332" i="68" a="1"/>
  <c r="G8332" i="68" s="1"/>
  <c r="G8324" i="68" a="1"/>
  <c r="G8324" i="68" s="1"/>
  <c r="G8316" i="68" a="1"/>
  <c r="G8316" i="68" s="1"/>
  <c r="G8310" i="68" a="1"/>
  <c r="G8310" i="68" s="1"/>
  <c r="G8334" i="68" a="1"/>
  <c r="G8334" i="68" s="1"/>
  <c r="G8368" i="68" a="1"/>
  <c r="G8368" i="68" s="1"/>
  <c r="G8336" i="68" a="1"/>
  <c r="G8336" i="68" s="1"/>
  <c r="G8328" i="68" a="1"/>
  <c r="G8328" i="68" s="1"/>
  <c r="G8320" i="68" a="1"/>
  <c r="G8320" i="68" s="1"/>
  <c r="G8300" i="68" a="1"/>
  <c r="G8300" i="68" s="1"/>
  <c r="G8298" i="68" a="1"/>
  <c r="G8298" i="68" s="1"/>
  <c r="G8292" i="68" a="1"/>
  <c r="G8292" i="68" s="1"/>
  <c r="G8290" i="68" a="1"/>
  <c r="G8290" i="68" s="1"/>
  <c r="G8284" i="68" a="1"/>
  <c r="G8284" i="68" s="1"/>
  <c r="G8301" i="68" a="1"/>
  <c r="G8301" i="68" s="1"/>
  <c r="G8293" i="68" a="1"/>
  <c r="G8293" i="68" s="1"/>
  <c r="G8285" i="68" a="1"/>
  <c r="G8285" i="68" s="1"/>
  <c r="G8249" i="68" a="1"/>
  <c r="G8249" i="68" s="1"/>
  <c r="G8224" i="68" a="1"/>
  <c r="G8224" i="68" s="1"/>
  <c r="G8196" i="68" a="1"/>
  <c r="G8196" i="68" s="1"/>
  <c r="G8195" i="68" a="1"/>
  <c r="G8195" i="68" s="1"/>
  <c r="G8190" i="68" a="1"/>
  <c r="G8190" i="68" s="1"/>
  <c r="G8268" i="68" a="1"/>
  <c r="G8268" i="68" s="1"/>
  <c r="G8266" i="68" a="1"/>
  <c r="G8266" i="68" s="1"/>
  <c r="G8204" i="68" a="1"/>
  <c r="G8204" i="68" s="1"/>
  <c r="G8179" i="68" a="1"/>
  <c r="G8179" i="68" s="1"/>
  <c r="G8172" i="68" a="1"/>
  <c r="G8172" i="68" s="1"/>
  <c r="G8164" i="68" a="1"/>
  <c r="G8164" i="68" s="1"/>
  <c r="G8156" i="68" a="1"/>
  <c r="G8156" i="68" s="1"/>
  <c r="G8148" i="68" a="1"/>
  <c r="G8148" i="68" s="1"/>
  <c r="G8139" i="68" a="1"/>
  <c r="G8139" i="68" s="1"/>
  <c r="G8131" i="68" a="1"/>
  <c r="G8131" i="68" s="1"/>
  <c r="G8123" i="68" a="1"/>
  <c r="G8123" i="68" s="1"/>
  <c r="G8317" i="68" a="1"/>
  <c r="G8317" i="68" s="1"/>
  <c r="G8269" i="68" a="1"/>
  <c r="G8269" i="68" s="1"/>
  <c r="G8250" i="68" a="1"/>
  <c r="G8250" i="68" s="1"/>
  <c r="G8142" i="68" a="1"/>
  <c r="G8142" i="68" s="1"/>
  <c r="G8134" i="68" a="1"/>
  <c r="G8134" i="68" s="1"/>
  <c r="G8126" i="68" a="1"/>
  <c r="G8126" i="68" s="1"/>
  <c r="G8118" i="68" a="1"/>
  <c r="G8118" i="68" s="1"/>
  <c r="G8110" i="68" a="1"/>
  <c r="G8110" i="68" s="1"/>
  <c r="G8102" i="68" a="1"/>
  <c r="G8102" i="68" s="1"/>
  <c r="G8094" i="68" a="1"/>
  <c r="G8094" i="68" s="1"/>
  <c r="G8086" i="68" a="1"/>
  <c r="G8086" i="68" s="1"/>
  <c r="G8078" i="68" a="1"/>
  <c r="G8078" i="68" s="1"/>
  <c r="G8070" i="68" a="1"/>
  <c r="G8070" i="68" s="1"/>
  <c r="G8325" i="68" a="1"/>
  <c r="G8325" i="68" s="1"/>
  <c r="G8276" i="68" a="1"/>
  <c r="G8276" i="68" s="1"/>
  <c r="G8274" i="68" a="1"/>
  <c r="G8274" i="68" s="1"/>
  <c r="G8257" i="68" a="1"/>
  <c r="G8257" i="68" s="1"/>
  <c r="G8333" i="68" a="1"/>
  <c r="G8333" i="68" s="1"/>
  <c r="G8302" i="68" a="1"/>
  <c r="G8302" i="68" s="1"/>
  <c r="G8294" i="68" a="1"/>
  <c r="G8294" i="68" s="1"/>
  <c r="G8286" i="68" a="1"/>
  <c r="G8286" i="68" s="1"/>
  <c r="G8277" i="68" a="1"/>
  <c r="G8277" i="68" s="1"/>
  <c r="G8141" i="68" a="1"/>
  <c r="G8141" i="68" s="1"/>
  <c r="G8133" i="68" a="1"/>
  <c r="G8133" i="68" s="1"/>
  <c r="G8125" i="68" a="1"/>
  <c r="G8125" i="68" s="1"/>
  <c r="G8117" i="68" a="1"/>
  <c r="G8117" i="68" s="1"/>
  <c r="G8109" i="68" a="1"/>
  <c r="G8109" i="68" s="1"/>
  <c r="G8101" i="68" a="1"/>
  <c r="G8101" i="68" s="1"/>
  <c r="G8093" i="68" a="1"/>
  <c r="G8093" i="68" s="1"/>
  <c r="G8085" i="68" a="1"/>
  <c r="G8085" i="68" s="1"/>
  <c r="G8318" i="68" a="1"/>
  <c r="G8318" i="68" s="1"/>
  <c r="G8282" i="68" a="1"/>
  <c r="G8282" i="68" s="1"/>
  <c r="G8270" i="68" a="1"/>
  <c r="G8270" i="68" s="1"/>
  <c r="G8258" i="68" a="1"/>
  <c r="G8258" i="68" s="1"/>
  <c r="G8241" i="68" a="1"/>
  <c r="G8241" i="68" s="1"/>
  <c r="G8236" i="68" a="1"/>
  <c r="G8236" i="68" s="1"/>
  <c r="G8214" i="68" a="1"/>
  <c r="G8214" i="68" s="1"/>
  <c r="G8198" i="68" a="1"/>
  <c r="G8198" i="68" s="1"/>
  <c r="G8168" i="68" a="1"/>
  <c r="G8168" i="68" s="1"/>
  <c r="G8167" i="68" a="1"/>
  <c r="G8167" i="68" s="1"/>
  <c r="G8326" i="68" a="1"/>
  <c r="G8326" i="68" s="1"/>
  <c r="G8228" i="68" a="1"/>
  <c r="G8228" i="68" s="1"/>
  <c r="G8080" i="68" a="1"/>
  <c r="G8080" i="68" s="1"/>
  <c r="G8076" i="68" a="1"/>
  <c r="G8076" i="68" s="1"/>
  <c r="G8072" i="68" a="1"/>
  <c r="G8072" i="68" s="1"/>
  <c r="G8068" i="68" a="1"/>
  <c r="G8068" i="68" s="1"/>
  <c r="G8064" i="68" a="1"/>
  <c r="G8064" i="68" s="1"/>
  <c r="G8278" i="68" a="1"/>
  <c r="G8278" i="68" s="1"/>
  <c r="G8242" i="68" a="1"/>
  <c r="G8242" i="68" s="1"/>
  <c r="G8232" i="68" a="1"/>
  <c r="G8232" i="68" s="1"/>
  <c r="G8220" i="68" a="1"/>
  <c r="G8220" i="68" s="1"/>
  <c r="G8212" i="68" a="1"/>
  <c r="G8212" i="68" s="1"/>
  <c r="G8206" i="68" a="1"/>
  <c r="G8206" i="68" s="1"/>
  <c r="G8157" i="68" a="1"/>
  <c r="G8157" i="68" s="1"/>
  <c r="G8115" i="68" a="1"/>
  <c r="G8115" i="68" s="1"/>
  <c r="G8061" i="68" a="1"/>
  <c r="G8061" i="68" s="1"/>
  <c r="G8048" i="68" a="1"/>
  <c r="G8048" i="68" s="1"/>
  <c r="G8038" i="68" a="1"/>
  <c r="G8038" i="68" s="1"/>
  <c r="G8030" i="68" a="1"/>
  <c r="G8030" i="68" s="1"/>
  <c r="G8026" i="68" a="1"/>
  <c r="G8026" i="68" s="1"/>
  <c r="G8020" i="68" a="1"/>
  <c r="G8020" i="68" s="1"/>
  <c r="G8012" i="68" a="1"/>
  <c r="G8012" i="68" s="1"/>
  <c r="G8060" i="68" a="1"/>
  <c r="G8060" i="68" s="1"/>
  <c r="G8151" i="68" a="1"/>
  <c r="G8151" i="68" s="1"/>
  <c r="G8099" i="68" a="1"/>
  <c r="G8099" i="68" s="1"/>
  <c r="G8081" i="68" a="1"/>
  <c r="G8081" i="68" s="1"/>
  <c r="G8075" i="68" a="1"/>
  <c r="G8075" i="68" s="1"/>
  <c r="G8069" i="68" a="1"/>
  <c r="G8069" i="68" s="1"/>
  <c r="G8059" i="68" a="1"/>
  <c r="G8059" i="68" s="1"/>
  <c r="G8057" i="68" a="1"/>
  <c r="G8057" i="68" s="1"/>
  <c r="G8056" i="68" a="1"/>
  <c r="G8056" i="68" s="1"/>
  <c r="G8165" i="68" a="1"/>
  <c r="G8165" i="68" s="1"/>
  <c r="G8159" i="68" a="1"/>
  <c r="G8159" i="68" s="1"/>
  <c r="G8054" i="68" a="1"/>
  <c r="G8054" i="68" s="1"/>
  <c r="G8040" i="68" a="1"/>
  <c r="G8040" i="68" s="1"/>
  <c r="G8032" i="68" a="1"/>
  <c r="G8032" i="68" s="1"/>
  <c r="G8019" i="68" a="1"/>
  <c r="G8019" i="68" s="1"/>
  <c r="G8011" i="68" a="1"/>
  <c r="G8011" i="68" s="1"/>
  <c r="G8003" i="68" a="1"/>
  <c r="G8003" i="68" s="1"/>
  <c r="G8188" i="68" a="1"/>
  <c r="G8188" i="68" s="1"/>
  <c r="G8077" i="68" a="1"/>
  <c r="G8077" i="68" s="1"/>
  <c r="G8053" i="68" a="1"/>
  <c r="G8053" i="68" s="1"/>
  <c r="G8045" i="68" a="1"/>
  <c r="G8045" i="68" s="1"/>
  <c r="G8184" i="68" a="1"/>
  <c r="G8184" i="68" s="1"/>
  <c r="G8182" i="68" a="1"/>
  <c r="G8182" i="68" s="1"/>
  <c r="G8180" i="68" a="1"/>
  <c r="G8180" i="68" s="1"/>
  <c r="G8152" i="68" a="1"/>
  <c r="G8152" i="68" s="1"/>
  <c r="G8107" i="68" a="1"/>
  <c r="G8107" i="68" s="1"/>
  <c r="G8083" i="68" a="1"/>
  <c r="G8083" i="68" s="1"/>
  <c r="G8052" i="68" a="1"/>
  <c r="G8052" i="68" s="1"/>
  <c r="G8044" i="68" a="1"/>
  <c r="G8044" i="68" s="1"/>
  <c r="G8036" i="68" a="1"/>
  <c r="G8036" i="68" s="1"/>
  <c r="G8028" i="68" a="1"/>
  <c r="G8028" i="68" s="1"/>
  <c r="G8021" i="68" a="1"/>
  <c r="G8021" i="68" s="1"/>
  <c r="G8176" i="68" a="1"/>
  <c r="G8176" i="68" s="1"/>
  <c r="G8174" i="68" a="1"/>
  <c r="G8174" i="68" s="1"/>
  <c r="G8160" i="68" a="1"/>
  <c r="G8160" i="68" s="1"/>
  <c r="G8149" i="68" a="1"/>
  <c r="G8149" i="68" s="1"/>
  <c r="G8091" i="68" a="1"/>
  <c r="G8091" i="68" s="1"/>
  <c r="G8073" i="68" a="1"/>
  <c r="G8073" i="68" s="1"/>
  <c r="G8062" i="68" a="1"/>
  <c r="G8062" i="68" s="1"/>
  <c r="G8049" i="68" a="1"/>
  <c r="G8049" i="68" s="1"/>
  <c r="G8043" i="68" a="1"/>
  <c r="G8043" i="68" s="1"/>
  <c r="G8023" i="68" a="1"/>
  <c r="G8023" i="68" s="1"/>
  <c r="G7996" i="68" a="1"/>
  <c r="G7996" i="68" s="1"/>
  <c r="G8005" i="68" a="1"/>
  <c r="G8005" i="68" s="1"/>
  <c r="G7995" i="68" a="1"/>
  <c r="G7995" i="68" s="1"/>
  <c r="G7933" i="68" a="1"/>
  <c r="G7933" i="68" s="1"/>
  <c r="G8006" i="68" a="1"/>
  <c r="G8006" i="68" s="1"/>
  <c r="G8004" i="68" a="1"/>
  <c r="G8004" i="68" s="1"/>
  <c r="G8041" i="68" a="1"/>
  <c r="G8041" i="68" s="1"/>
  <c r="G8037" i="68" a="1"/>
  <c r="G8037" i="68" s="1"/>
  <c r="G8013" i="68" a="1"/>
  <c r="G8013" i="68" s="1"/>
  <c r="G7989" i="68" a="1"/>
  <c r="G7989" i="68" s="1"/>
  <c r="G7981" i="68" a="1"/>
  <c r="G7981" i="68" s="1"/>
  <c r="G7974" i="68" a="1"/>
  <c r="G7974" i="68" s="1"/>
  <c r="G7973" i="68" a="1"/>
  <c r="G7973" i="68" s="1"/>
  <c r="G7966" i="68" a="1"/>
  <c r="G7966" i="68" s="1"/>
  <c r="G7965" i="68" a="1"/>
  <c r="G7965" i="68" s="1"/>
  <c r="G7958" i="68" a="1"/>
  <c r="G7958" i="68" s="1"/>
  <c r="G7957" i="68" a="1"/>
  <c r="G7957" i="68" s="1"/>
  <c r="G7950" i="68" a="1"/>
  <c r="G7950" i="68" s="1"/>
  <c r="G7949" i="68" a="1"/>
  <c r="G7949" i="68" s="1"/>
  <c r="G7942" i="68" a="1"/>
  <c r="G7942" i="68" s="1"/>
  <c r="G8033" i="68" a="1"/>
  <c r="G8033" i="68" s="1"/>
  <c r="G8029" i="68" a="1"/>
  <c r="G8029" i="68" s="1"/>
  <c r="G8014" i="68" a="1"/>
  <c r="G8014" i="68" s="1"/>
  <c r="G7935" i="68" a="1"/>
  <c r="G7935" i="68" s="1"/>
  <c r="G7923" i="68" a="1"/>
  <c r="G7923" i="68" s="1"/>
  <c r="G7915" i="68" a="1"/>
  <c r="G7915" i="68" s="1"/>
  <c r="G7907" i="68" a="1"/>
  <c r="G7907" i="68" s="1"/>
  <c r="G7899" i="68" a="1"/>
  <c r="G7899" i="68" s="1"/>
  <c r="G7891" i="68" a="1"/>
  <c r="G7891" i="68" s="1"/>
  <c r="G7883" i="68" a="1"/>
  <c r="G7883" i="68" s="1"/>
  <c r="G7875" i="68" a="1"/>
  <c r="G7875" i="68" s="1"/>
  <c r="G7867" i="68" a="1"/>
  <c r="G7867" i="68" s="1"/>
  <c r="G7859" i="68" a="1"/>
  <c r="G7859" i="68" s="1"/>
  <c r="G7948" i="68" a="1"/>
  <c r="G7948" i="68" s="1"/>
  <c r="G7940" i="68" a="1"/>
  <c r="G7940" i="68" s="1"/>
  <c r="G7928" i="68" a="1"/>
  <c r="G7928" i="68" s="1"/>
  <c r="G7920" i="68" a="1"/>
  <c r="G7920" i="68" s="1"/>
  <c r="G7912" i="68" a="1"/>
  <c r="G7912" i="68" s="1"/>
  <c r="G7904" i="68" a="1"/>
  <c r="G7904" i="68" s="1"/>
  <c r="G7896" i="68" a="1"/>
  <c r="G7896" i="68" s="1"/>
  <c r="G7888" i="68" a="1"/>
  <c r="G7888" i="68" s="1"/>
  <c r="G7880" i="68" a="1"/>
  <c r="G7880" i="68" s="1"/>
  <c r="G7872" i="68" a="1"/>
  <c r="G7872" i="68" s="1"/>
  <c r="G7864" i="68" a="1"/>
  <c r="G7864" i="68" s="1"/>
  <c r="G7856" i="68" a="1"/>
  <c r="G7856" i="68" s="1"/>
  <c r="G7848" i="68" a="1"/>
  <c r="G7848" i="68" s="1"/>
  <c r="G7840" i="68" a="1"/>
  <c r="G7840" i="68" s="1"/>
  <c r="G8046" i="68" a="1"/>
  <c r="G8046" i="68" s="1"/>
  <c r="G8022" i="68" a="1"/>
  <c r="G8022" i="68" s="1"/>
  <c r="G8015" i="68" a="1"/>
  <c r="G8015" i="68" s="1"/>
  <c r="G8025" i="68" a="1"/>
  <c r="G8025" i="68" s="1"/>
  <c r="G7997" i="68" a="1"/>
  <c r="G7997" i="68" s="1"/>
  <c r="G7987" i="68" a="1"/>
  <c r="G7987" i="68" s="1"/>
  <c r="G7979" i="68" a="1"/>
  <c r="G7979" i="68" s="1"/>
  <c r="G7971" i="68" a="1"/>
  <c r="G7971" i="68" s="1"/>
  <c r="G7963" i="68" a="1"/>
  <c r="G7963" i="68" s="1"/>
  <c r="G7955" i="68" a="1"/>
  <c r="G7955" i="68" s="1"/>
  <c r="G7947" i="68" a="1"/>
  <c r="G7947" i="68" s="1"/>
  <c r="G7939" i="68" a="1"/>
  <c r="G7939" i="68" s="1"/>
  <c r="G7936" i="68" a="1"/>
  <c r="G7936" i="68" s="1"/>
  <c r="G7932" i="68" a="1"/>
  <c r="G7932" i="68" s="1"/>
  <c r="G7926" i="68" a="1"/>
  <c r="G7926" i="68" s="1"/>
  <c r="G7900" i="68" a="1"/>
  <c r="G7900" i="68" s="1"/>
  <c r="G7886" i="68" a="1"/>
  <c r="G7886" i="68" s="1"/>
  <c r="G7879" i="68" a="1"/>
  <c r="G7879" i="68" s="1"/>
  <c r="G7878" i="68" a="1"/>
  <c r="G7878" i="68" s="1"/>
  <c r="G7941" i="68" a="1"/>
  <c r="G7941" i="68" s="1"/>
  <c r="G7905" i="68" a="1"/>
  <c r="G7905" i="68" s="1"/>
  <c r="G7918" i="68" a="1"/>
  <c r="G7918" i="68" s="1"/>
  <c r="G7902" i="68" a="1"/>
  <c r="G7902" i="68" s="1"/>
  <c r="G7889" i="68" a="1"/>
  <c r="G7889" i="68" s="1"/>
  <c r="G7873" i="68" a="1"/>
  <c r="G7873" i="68" s="1"/>
  <c r="G7910" i="68" a="1"/>
  <c r="G7910" i="68" s="1"/>
  <c r="G7894" i="68" a="1"/>
  <c r="G7894" i="68" s="1"/>
  <c r="G7884" i="68" a="1"/>
  <c r="G7884" i="68" s="1"/>
  <c r="G7863" i="68" a="1"/>
  <c r="G7863" i="68" s="1"/>
  <c r="G7862" i="68" a="1"/>
  <c r="G7862" i="68" s="1"/>
  <c r="G7868" i="68" a="1"/>
  <c r="G7868" i="68" s="1"/>
  <c r="G7855" i="68" a="1"/>
  <c r="G7855" i="68" s="1"/>
  <c r="G7851" i="68" a="1"/>
  <c r="G7851" i="68" s="1"/>
  <c r="G7842" i="68" a="1"/>
  <c r="G7842" i="68" s="1"/>
  <c r="G7834" i="68" a="1"/>
  <c r="G7834" i="68" s="1"/>
  <c r="G7847" i="68" a="1"/>
  <c r="G7847" i="68" s="1"/>
  <c r="G7843" i="68" a="1"/>
  <c r="G7843" i="68" s="1"/>
  <c r="G7808" i="68" a="1"/>
  <c r="G7808" i="68" s="1"/>
  <c r="G7793" i="68" a="1"/>
  <c r="G7793" i="68" s="1"/>
  <c r="G7779" i="68" a="1"/>
  <c r="G7779" i="68" s="1"/>
  <c r="G7778" i="68" a="1"/>
  <c r="G7778" i="68" s="1"/>
  <c r="G7772" i="68" a="1"/>
  <c r="G7772" i="68" s="1"/>
  <c r="G7760" i="68" a="1"/>
  <c r="G7760" i="68" s="1"/>
  <c r="G7839" i="68" a="1"/>
  <c r="G7839" i="68" s="1"/>
  <c r="G7800" i="68" a="1"/>
  <c r="G7800" i="68" s="1"/>
  <c r="G7770" i="68" a="1"/>
  <c r="G7770" i="68" s="1"/>
  <c r="G7844" i="68" a="1"/>
  <c r="G7844" i="68" s="1"/>
  <c r="G7828" i="68" a="1"/>
  <c r="G7828" i="68" s="1"/>
  <c r="G7826" i="68" a="1"/>
  <c r="G7826" i="68" s="1"/>
  <c r="G7806" i="68" a="1"/>
  <c r="G7806" i="68" s="1"/>
  <c r="G7799" i="68" a="1"/>
  <c r="G7799" i="68" s="1"/>
  <c r="G7792" i="68" a="1"/>
  <c r="G7792" i="68" s="1"/>
  <c r="G7836" i="68" a="1"/>
  <c r="G7836" i="68" s="1"/>
  <c r="G7830" i="68" a="1"/>
  <c r="G7830" i="68" s="1"/>
  <c r="G7827" i="68" a="1"/>
  <c r="G7827" i="68" s="1"/>
  <c r="G7824" i="68" a="1"/>
  <c r="G7824" i="68" s="1"/>
  <c r="G7798" i="68" a="1"/>
  <c r="G7798" i="68" s="1"/>
  <c r="G7791" i="68" a="1"/>
  <c r="G7791" i="68" s="1"/>
  <c r="G7784" i="68" a="1"/>
  <c r="G7784" i="68" s="1"/>
  <c r="G7769" i="68" a="1"/>
  <c r="G7769" i="68" s="1"/>
  <c r="G7822" i="68" a="1"/>
  <c r="G7822" i="68" s="1"/>
  <c r="G7818" i="68" a="1"/>
  <c r="G7818" i="68" s="1"/>
  <c r="G7776" i="68" a="1"/>
  <c r="G7776" i="68" s="1"/>
  <c r="G7858" i="68" a="1"/>
  <c r="G7858" i="68" s="1"/>
  <c r="G7832" i="68" a="1"/>
  <c r="G7832" i="68" s="1"/>
  <c r="G7816" i="68" a="1"/>
  <c r="G7816" i="68" s="1"/>
  <c r="G7802" i="68" a="1"/>
  <c r="G7802" i="68" s="1"/>
  <c r="G7768" i="68" a="1"/>
  <c r="G7768" i="68" s="1"/>
  <c r="G7870" i="68" a="1"/>
  <c r="G7870" i="68" s="1"/>
  <c r="G7850" i="68" a="1"/>
  <c r="G7850" i="68" s="1"/>
  <c r="G7814" i="68" a="1"/>
  <c r="G7814" i="68" s="1"/>
  <c r="G7786" i="68" a="1"/>
  <c r="G7786" i="68" s="1"/>
  <c r="G7743" i="68" a="1"/>
  <c r="G7743" i="68" s="1"/>
  <c r="G7734" i="68" a="1"/>
  <c r="G7734" i="68" s="1"/>
  <c r="G7812" i="68" a="1"/>
  <c r="G7812" i="68" s="1"/>
  <c r="G7795" i="68" a="1"/>
  <c r="G7795" i="68" s="1"/>
  <c r="G7777" i="68" a="1"/>
  <c r="G7777" i="68" s="1"/>
  <c r="G7742" i="68" a="1"/>
  <c r="G7742" i="68" s="1"/>
  <c r="G7726" i="68" a="1"/>
  <c r="G7726" i="68" s="1"/>
  <c r="G7714" i="68" a="1"/>
  <c r="G7714" i="68" s="1"/>
  <c r="G7706" i="68" a="1"/>
  <c r="G7706" i="68" s="1"/>
  <c r="G7698" i="68" a="1"/>
  <c r="G7698" i="68" s="1"/>
  <c r="G7694" i="68" a="1"/>
  <c r="G7694" i="68" s="1"/>
  <c r="G7690" i="68" a="1"/>
  <c r="G7690" i="68" s="1"/>
  <c r="G7686" i="68" a="1"/>
  <c r="G7686" i="68" s="1"/>
  <c r="G7682" i="68" a="1"/>
  <c r="G7682" i="68" s="1"/>
  <c r="G7678" i="68" a="1"/>
  <c r="G7678" i="68" s="1"/>
  <c r="G7674" i="68" a="1"/>
  <c r="G7674" i="68" s="1"/>
  <c r="G7670" i="68" a="1"/>
  <c r="G7670" i="68" s="1"/>
  <c r="G7666" i="68" a="1"/>
  <c r="G7666" i="68" s="1"/>
  <c r="G7662" i="68" a="1"/>
  <c r="G7662" i="68" s="1"/>
  <c r="G7654" i="68" a="1"/>
  <c r="G7654" i="68" s="1"/>
  <c r="G7646" i="68" a="1"/>
  <c r="G7646" i="68" s="1"/>
  <c r="G7638" i="68" a="1"/>
  <c r="G7638" i="68" s="1"/>
  <c r="G7630" i="68" a="1"/>
  <c r="G7630" i="68" s="1"/>
  <c r="G7810" i="68" a="1"/>
  <c r="G7810" i="68" s="1"/>
  <c r="G7787" i="68" a="1"/>
  <c r="G7787" i="68" s="1"/>
  <c r="G7761" i="68" a="1"/>
  <c r="G7761" i="68" s="1"/>
  <c r="G7759" i="68" a="1"/>
  <c r="G7759" i="68" s="1"/>
  <c r="G7741" i="68" a="1"/>
  <c r="G7741" i="68" s="1"/>
  <c r="G7740" i="68" a="1"/>
  <c r="G7740" i="68" s="1"/>
  <c r="G7732" i="68" a="1"/>
  <c r="G7732" i="68" s="1"/>
  <c r="G7725" i="68" a="1"/>
  <c r="G7725" i="68" s="1"/>
  <c r="G7718" i="68" a="1"/>
  <c r="G7718" i="68" s="1"/>
  <c r="G7762" i="68" a="1"/>
  <c r="G7762" i="68" s="1"/>
  <c r="G7758" i="68" a="1"/>
  <c r="G7758" i="68" s="1"/>
  <c r="G7738" i="68" a="1"/>
  <c r="G7738" i="68" s="1"/>
  <c r="G7724" i="68" a="1"/>
  <c r="G7724" i="68" s="1"/>
  <c r="G7717" i="68" a="1"/>
  <c r="G7717" i="68" s="1"/>
  <c r="G7713" i="68" a="1"/>
  <c r="G7713" i="68" s="1"/>
  <c r="G7709" i="68" a="1"/>
  <c r="G7709" i="68" s="1"/>
  <c r="G7705" i="68" a="1"/>
  <c r="G7705" i="68" s="1"/>
  <c r="G7701" i="68" a="1"/>
  <c r="G7701" i="68" s="1"/>
  <c r="G7697" i="68" a="1"/>
  <c r="G7697" i="68" s="1"/>
  <c r="G7693" i="68" a="1"/>
  <c r="G7693" i="68" s="1"/>
  <c r="G7689" i="68" a="1"/>
  <c r="G7689" i="68" s="1"/>
  <c r="G7685" i="68" a="1"/>
  <c r="G7685" i="68" s="1"/>
  <c r="G7681" i="68" a="1"/>
  <c r="G7681" i="68" s="1"/>
  <c r="G7677" i="68" a="1"/>
  <c r="G7677" i="68" s="1"/>
  <c r="G7673" i="68" a="1"/>
  <c r="G7673" i="68" s="1"/>
  <c r="G7669" i="68" a="1"/>
  <c r="G7669" i="68" s="1"/>
  <c r="G7665" i="68" a="1"/>
  <c r="G7665" i="68" s="1"/>
  <c r="G7752" i="68" a="1"/>
  <c r="G7752" i="68" s="1"/>
  <c r="G7736" i="68" a="1"/>
  <c r="G7736" i="68" s="1"/>
  <c r="G7684" i="68" a="1"/>
  <c r="G7684" i="68" s="1"/>
  <c r="G7676" i="68" a="1"/>
  <c r="G7676" i="68" s="1"/>
  <c r="G7668" i="68" a="1"/>
  <c r="G7668" i="68" s="1"/>
  <c r="G7661" i="68" a="1"/>
  <c r="G7661" i="68" s="1"/>
  <c r="G7653" i="68" a="1"/>
  <c r="G7653" i="68" s="1"/>
  <c r="G7645" i="68" a="1"/>
  <c r="G7645" i="68" s="1"/>
  <c r="G7637" i="68" a="1"/>
  <c r="G7637" i="68" s="1"/>
  <c r="G7629" i="68" a="1"/>
  <c r="G7629" i="68" s="1"/>
  <c r="G7621" i="68" a="1"/>
  <c r="G7621" i="68" s="1"/>
  <c r="G7613" i="68" a="1"/>
  <c r="G7613" i="68" s="1"/>
  <c r="G7605" i="68" a="1"/>
  <c r="G7605" i="68" s="1"/>
  <c r="G7597" i="68" a="1"/>
  <c r="G7597" i="68" s="1"/>
  <c r="G7589" i="68" a="1"/>
  <c r="G7589" i="68" s="1"/>
  <c r="G7581" i="68" a="1"/>
  <c r="G7581" i="68" s="1"/>
  <c r="G7573" i="68" a="1"/>
  <c r="G7573" i="68" s="1"/>
  <c r="G7801" i="68" a="1"/>
  <c r="G7801" i="68" s="1"/>
  <c r="G7794" i="68" a="1"/>
  <c r="G7794" i="68" s="1"/>
  <c r="G7788" i="68" a="1"/>
  <c r="G7788" i="68" s="1"/>
  <c r="G7751" i="68" a="1"/>
  <c r="G7751" i="68" s="1"/>
  <c r="G7728" i="68" a="1"/>
  <c r="G7728" i="68" s="1"/>
  <c r="G7722" i="68" a="1"/>
  <c r="G7722" i="68" s="1"/>
  <c r="G7811" i="68" a="1"/>
  <c r="G7811" i="68" s="1"/>
  <c r="G7766" i="68" a="1"/>
  <c r="G7766" i="68" s="1"/>
  <c r="G7750" i="68" a="1"/>
  <c r="G7750" i="68" s="1"/>
  <c r="G7735" i="68" a="1"/>
  <c r="G7735" i="68" s="1"/>
  <c r="G7721" i="68" a="1"/>
  <c r="G7721" i="68" s="1"/>
  <c r="G7720" i="68" a="1"/>
  <c r="G7720" i="68" s="1"/>
  <c r="G7712" i="68" a="1"/>
  <c r="G7712" i="68" s="1"/>
  <c r="G7704" i="68" a="1"/>
  <c r="G7704" i="68" s="1"/>
  <c r="G7696" i="68" a="1"/>
  <c r="G7696" i="68" s="1"/>
  <c r="G7688" i="68" a="1"/>
  <c r="G7688" i="68" s="1"/>
  <c r="G7680" i="68" a="1"/>
  <c r="G7680" i="68" s="1"/>
  <c r="G7672" i="68" a="1"/>
  <c r="G7672" i="68" s="1"/>
  <c r="G7664" i="68" a="1"/>
  <c r="G7664" i="68" s="1"/>
  <c r="G7655" i="68" a="1"/>
  <c r="G7655" i="68" s="1"/>
  <c r="G7647" i="68" a="1"/>
  <c r="G7647" i="68" s="1"/>
  <c r="G7639" i="68" a="1"/>
  <c r="G7639" i="68" s="1"/>
  <c r="G7631" i="68" a="1"/>
  <c r="G7631" i="68" s="1"/>
  <c r="G7623" i="68" a="1"/>
  <c r="G7623" i="68" s="1"/>
  <c r="G7615" i="68" a="1"/>
  <c r="G7615" i="68" s="1"/>
  <c r="G7780" i="68" a="1"/>
  <c r="G7780" i="68" s="1"/>
  <c r="G7746" i="68" a="1"/>
  <c r="G7746" i="68" s="1"/>
  <c r="G7745" i="68" a="1"/>
  <c r="G7745" i="68" s="1"/>
  <c r="G7744" i="68" a="1"/>
  <c r="G7744" i="68" s="1"/>
  <c r="G7727" i="68" a="1"/>
  <c r="G7727" i="68" s="1"/>
  <c r="G7715" i="68" a="1"/>
  <c r="G7715" i="68" s="1"/>
  <c r="G7707" i="68" a="1"/>
  <c r="G7707" i="68" s="1"/>
  <c r="G7699" i="68" a="1"/>
  <c r="G7699" i="68" s="1"/>
  <c r="G7691" i="68" a="1"/>
  <c r="G7691" i="68" s="1"/>
  <c r="G7683" i="68" a="1"/>
  <c r="G7683" i="68" s="1"/>
  <c r="G7675" i="68" a="1"/>
  <c r="G7675" i="68" s="1"/>
  <c r="G7667" i="68" a="1"/>
  <c r="G7667" i="68" s="1"/>
  <c r="G7660" i="68" a="1"/>
  <c r="G7660" i="68" s="1"/>
  <c r="G7652" i="68" a="1"/>
  <c r="G7652" i="68" s="1"/>
  <c r="G7644" i="68" a="1"/>
  <c r="G7644" i="68" s="1"/>
  <c r="G7636" i="68" a="1"/>
  <c r="G7636" i="68" s="1"/>
  <c r="G7628" i="68" a="1"/>
  <c r="G7628" i="68" s="1"/>
  <c r="G7620" i="68" a="1"/>
  <c r="G7620" i="68" s="1"/>
  <c r="G7612" i="68" a="1"/>
  <c r="G7612" i="68" s="1"/>
  <c r="G7604" i="68" a="1"/>
  <c r="G7604" i="68" s="1"/>
  <c r="G7596" i="68" a="1"/>
  <c r="G7596" i="68" s="1"/>
  <c r="G7588" i="68" a="1"/>
  <c r="G7588" i="68" s="1"/>
  <c r="G7640" i="68" a="1"/>
  <c r="G7640" i="68" s="1"/>
  <c r="G7624" i="68" a="1"/>
  <c r="G7624" i="68" s="1"/>
  <c r="G7568" i="68" a="1"/>
  <c r="G7568" i="68" s="1"/>
  <c r="G7567" i="68" a="1"/>
  <c r="G7567" i="68" s="1"/>
  <c r="G7566" i="68" a="1"/>
  <c r="G7566" i="68" s="1"/>
  <c r="G7560" i="68" a="1"/>
  <c r="G7560" i="68" s="1"/>
  <c r="G7559" i="68" a="1"/>
  <c r="G7559" i="68" s="1"/>
  <c r="G7558" i="68" a="1"/>
  <c r="G7558" i="68" s="1"/>
  <c r="G7552" i="68" a="1"/>
  <c r="G7552" i="68" s="1"/>
  <c r="G7551" i="68" a="1"/>
  <c r="G7551" i="68" s="1"/>
  <c r="G7550" i="68" a="1"/>
  <c r="G7550" i="68" s="1"/>
  <c r="G7632" i="68" a="1"/>
  <c r="G7632" i="68" s="1"/>
  <c r="G7616" i="68" a="1"/>
  <c r="G7616" i="68" s="1"/>
  <c r="G7580" i="68" a="1"/>
  <c r="G7580" i="68" s="1"/>
  <c r="G7565" i="68" a="1"/>
  <c r="G7565" i="68" s="1"/>
  <c r="G7557" i="68" a="1"/>
  <c r="G7557" i="68" s="1"/>
  <c r="G7549" i="68" a="1"/>
  <c r="G7549" i="68" s="1"/>
  <c r="G7541" i="68" a="1"/>
  <c r="G7541" i="68" s="1"/>
  <c r="G7533" i="68" a="1"/>
  <c r="G7533" i="68" s="1"/>
  <c r="G7525" i="68" a="1"/>
  <c r="G7525" i="68" s="1"/>
  <c r="G7517" i="68" a="1"/>
  <c r="G7517" i="68" s="1"/>
  <c r="G7622" i="68" a="1"/>
  <c r="G7622" i="68" s="1"/>
  <c r="G7583" i="68" a="1"/>
  <c r="G7583" i="68" s="1"/>
  <c r="G7582" i="68" a="1"/>
  <c r="G7582" i="68" s="1"/>
  <c r="G7575" i="68" a="1"/>
  <c r="G7575" i="68" s="1"/>
  <c r="G7574" i="68" a="1"/>
  <c r="G7574" i="68" s="1"/>
  <c r="G7572" i="68" a="1"/>
  <c r="G7572" i="68" s="1"/>
  <c r="G7564" i="68" a="1"/>
  <c r="G7564" i="68" s="1"/>
  <c r="G7556" i="68" a="1"/>
  <c r="G7556" i="68" s="1"/>
  <c r="G7584" i="68" a="1"/>
  <c r="G7584" i="68" s="1"/>
  <c r="G7576" i="68" a="1"/>
  <c r="G7576" i="68" s="1"/>
  <c r="G7614" i="68" a="1"/>
  <c r="G7614" i="68" s="1"/>
  <c r="G7606" i="68" a="1"/>
  <c r="G7606" i="68" s="1"/>
  <c r="G7598" i="68" a="1"/>
  <c r="G7598" i="68" s="1"/>
  <c r="G7590" i="68" a="1"/>
  <c r="G7590" i="68" s="1"/>
  <c r="G7510" i="68" a="1"/>
  <c r="G7510" i="68" s="1"/>
  <c r="G7502" i="68" a="1"/>
  <c r="G7502" i="68" s="1"/>
  <c r="G7494" i="68" a="1"/>
  <c r="G7494" i="68" s="1"/>
  <c r="G7486" i="68" a="1"/>
  <c r="G7486" i="68" s="1"/>
  <c r="G7607" i="68" a="1"/>
  <c r="G7607" i="68" s="1"/>
  <c r="G7599" i="68" a="1"/>
  <c r="G7599" i="68" s="1"/>
  <c r="G7591" i="68" a="1"/>
  <c r="G7591" i="68" s="1"/>
  <c r="G7509" i="68" a="1"/>
  <c r="G7509" i="68" s="1"/>
  <c r="G7501" i="68" a="1"/>
  <c r="G7501" i="68" s="1"/>
  <c r="G7493" i="68" a="1"/>
  <c r="G7493" i="68" s="1"/>
  <c r="G7485" i="68" a="1"/>
  <c r="G7485" i="68" s="1"/>
  <c r="G7477" i="68" a="1"/>
  <c r="G7477" i="68" s="1"/>
  <c r="G7472" i="68" a="1"/>
  <c r="G7472" i="68" s="1"/>
  <c r="G7468" i="68" a="1"/>
  <c r="G7468" i="68" s="1"/>
  <c r="G7464" i="68" a="1"/>
  <c r="G7464" i="68" s="1"/>
  <c r="G7460" i="68" a="1"/>
  <c r="G7460" i="68" s="1"/>
  <c r="G7456" i="68" a="1"/>
  <c r="G7456" i="68" s="1"/>
  <c r="G7656" i="68" a="1"/>
  <c r="G7656" i="68" s="1"/>
  <c r="G7648" i="68" a="1"/>
  <c r="G7648" i="68" s="1"/>
  <c r="G7608" i="68" a="1"/>
  <c r="G7608" i="68" s="1"/>
  <c r="G7600" i="68" a="1"/>
  <c r="G7600" i="68" s="1"/>
  <c r="G7592" i="68" a="1"/>
  <c r="G7592" i="68" s="1"/>
  <c r="G7543" i="68" a="1"/>
  <c r="G7543" i="68" s="1"/>
  <c r="G7528" i="68" a="1"/>
  <c r="G7528" i="68" s="1"/>
  <c r="G7519" i="68" a="1"/>
  <c r="G7519" i="68" s="1"/>
  <c r="G7489" i="68" a="1"/>
  <c r="G7489" i="68" s="1"/>
  <c r="G7469" i="68" a="1"/>
  <c r="G7469" i="68" s="1"/>
  <c r="G7432" i="68" a="1"/>
  <c r="G7432" i="68" s="1"/>
  <c r="G7430" i="68" a="1"/>
  <c r="G7430" i="68" s="1"/>
  <c r="G7318" i="68" a="1"/>
  <c r="G7318" i="68" s="1"/>
  <c r="G7310" i="68" a="1"/>
  <c r="G7310" i="68" s="1"/>
  <c r="G7302" i="68" a="1"/>
  <c r="G7302" i="68" s="1"/>
  <c r="G7294" i="68" a="1"/>
  <c r="G7294" i="68" s="1"/>
  <c r="G7286" i="68" a="1"/>
  <c r="G7286" i="68" s="1"/>
  <c r="G7282" i="68" a="1"/>
  <c r="G7282" i="68" s="1"/>
  <c r="G7278" i="68" a="1"/>
  <c r="G7278" i="68" s="1"/>
  <c r="G7274" i="68" a="1"/>
  <c r="G7274" i="68" s="1"/>
  <c r="G7270" i="68" a="1"/>
  <c r="G7270" i="68" s="1"/>
  <c r="G7266" i="68" a="1"/>
  <c r="G7266" i="68" s="1"/>
  <c r="G7262" i="68" a="1"/>
  <c r="G7262" i="68" s="1"/>
  <c r="G7258" i="68" a="1"/>
  <c r="G7258" i="68" s="1"/>
  <c r="G7540" i="68" a="1"/>
  <c r="G7540" i="68" s="1"/>
  <c r="G7536" i="68" a="1"/>
  <c r="G7536" i="68" s="1"/>
  <c r="G7524" i="68" a="1"/>
  <c r="G7524" i="68" s="1"/>
  <c r="G7503" i="68" a="1"/>
  <c r="G7503" i="68" s="1"/>
  <c r="G7473" i="68" a="1"/>
  <c r="G7473" i="68" s="1"/>
  <c r="G7459" i="68" a="1"/>
  <c r="G7459" i="68" s="1"/>
  <c r="G7457" i="68" a="1"/>
  <c r="G7457" i="68" s="1"/>
  <c r="G7453" i="68" a="1"/>
  <c r="G7453" i="68" s="1"/>
  <c r="G7452" i="68" a="1"/>
  <c r="G7452" i="68" s="1"/>
  <c r="G7451" i="68" a="1"/>
  <c r="G7451" i="68" s="1"/>
  <c r="G7520" i="68" a="1"/>
  <c r="G7520" i="68" s="1"/>
  <c r="G7449" i="68" a="1"/>
  <c r="G7449" i="68" s="1"/>
  <c r="G7448" i="68" a="1"/>
  <c r="G7448" i="68" s="1"/>
  <c r="G7446" i="68" a="1"/>
  <c r="G7446" i="68" s="1"/>
  <c r="G7429" i="68" a="1"/>
  <c r="G7429" i="68" s="1"/>
  <c r="G7428" i="68" a="1"/>
  <c r="G7428" i="68" s="1"/>
  <c r="G7427" i="68" a="1"/>
  <c r="G7427" i="68" s="1"/>
  <c r="G7418" i="68" a="1"/>
  <c r="G7418" i="68" s="1"/>
  <c r="G7410" i="68" a="1"/>
  <c r="G7410" i="68" s="1"/>
  <c r="G7402" i="68" a="1"/>
  <c r="G7402" i="68" s="1"/>
  <c r="G7394" i="68" a="1"/>
  <c r="G7394" i="68" s="1"/>
  <c r="G7386" i="68" a="1"/>
  <c r="G7386" i="68" s="1"/>
  <c r="G7378" i="68" a="1"/>
  <c r="G7378" i="68" s="1"/>
  <c r="G7548" i="68" a="1"/>
  <c r="G7548" i="68" s="1"/>
  <c r="G7544" i="68" a="1"/>
  <c r="G7544" i="68" s="1"/>
  <c r="G7516" i="68" a="1"/>
  <c r="G7516" i="68" s="1"/>
  <c r="G7534" i="68" a="1"/>
  <c r="G7534" i="68" s="1"/>
  <c r="G7526" i="68" a="1"/>
  <c r="G7526" i="68" s="1"/>
  <c r="G7497" i="68" a="1"/>
  <c r="G7497" i="68" s="1"/>
  <c r="G7461" i="68" a="1"/>
  <c r="G7461" i="68" s="1"/>
  <c r="G7445" i="68" a="1"/>
  <c r="G7445" i="68" s="1"/>
  <c r="G7444" i="68" a="1"/>
  <c r="G7444" i="68" s="1"/>
  <c r="G7443" i="68" a="1"/>
  <c r="G7443" i="68" s="1"/>
  <c r="G7425" i="68" a="1"/>
  <c r="G7425" i="68" s="1"/>
  <c r="G7417" i="68" a="1"/>
  <c r="G7417" i="68" s="1"/>
  <c r="G7409" i="68" a="1"/>
  <c r="G7409" i="68" s="1"/>
  <c r="G7401" i="68" a="1"/>
  <c r="G7401" i="68" s="1"/>
  <c r="G7393" i="68" a="1"/>
  <c r="G7393" i="68" s="1"/>
  <c r="G7385" i="68" a="1"/>
  <c r="G7385" i="68" s="1"/>
  <c r="G7377" i="68" a="1"/>
  <c r="G7377" i="68" s="1"/>
  <c r="G7369" i="68" a="1"/>
  <c r="G7369" i="68" s="1"/>
  <c r="G7361" i="68" a="1"/>
  <c r="G7361" i="68" s="1"/>
  <c r="G7440" i="68" a="1"/>
  <c r="G7440" i="68" s="1"/>
  <c r="G7542" i="68" a="1"/>
  <c r="G7542" i="68" s="1"/>
  <c r="G7535" i="68" a="1"/>
  <c r="G7535" i="68" s="1"/>
  <c r="G7527" i="68" a="1"/>
  <c r="G7527" i="68" s="1"/>
  <c r="G7518" i="68" a="1"/>
  <c r="G7518" i="68" s="1"/>
  <c r="G7488" i="68" a="1"/>
  <c r="G7488" i="68" s="1"/>
  <c r="G7487" i="68" a="1"/>
  <c r="G7487" i="68" s="1"/>
  <c r="G7481" i="68" a="1"/>
  <c r="G7481" i="68" s="1"/>
  <c r="G7479" i="68" a="1"/>
  <c r="G7479" i="68" s="1"/>
  <c r="G7478" i="68" a="1"/>
  <c r="G7478" i="68" s="1"/>
  <c r="G7470" i="68" a="1"/>
  <c r="G7470" i="68" s="1"/>
  <c r="G7422" i="68" a="1"/>
  <c r="G7422" i="68" s="1"/>
  <c r="G7421" i="68" a="1"/>
  <c r="G7421" i="68" s="1"/>
  <c r="G7414" i="68" a="1"/>
  <c r="G7414" i="68" s="1"/>
  <c r="G7413" i="68" a="1"/>
  <c r="G7413" i="68" s="1"/>
  <c r="G7406" i="68" a="1"/>
  <c r="G7406" i="68" s="1"/>
  <c r="G7405" i="68" a="1"/>
  <c r="G7405" i="68" s="1"/>
  <c r="G7398" i="68" a="1"/>
  <c r="G7398" i="68" s="1"/>
  <c r="G7397" i="68" a="1"/>
  <c r="G7397" i="68" s="1"/>
  <c r="G7390" i="68" a="1"/>
  <c r="G7390" i="68" s="1"/>
  <c r="G7389" i="68" a="1"/>
  <c r="G7389" i="68" s="1"/>
  <c r="G7382" i="68" a="1"/>
  <c r="G7382" i="68" s="1"/>
  <c r="G7381" i="68" a="1"/>
  <c r="G7381" i="68" s="1"/>
  <c r="G7532" i="68" a="1"/>
  <c r="G7532" i="68" s="1"/>
  <c r="G7437" i="68" a="1"/>
  <c r="G7437" i="68" s="1"/>
  <c r="G7436" i="68" a="1"/>
  <c r="G7436" i="68" s="1"/>
  <c r="G7373" i="68" a="1"/>
  <c r="G7373" i="68" s="1"/>
  <c r="G7337" i="68" a="1"/>
  <c r="G7337" i="68" s="1"/>
  <c r="G7301" i="68" a="1"/>
  <c r="G7301" i="68" s="1"/>
  <c r="G7279" i="68" a="1"/>
  <c r="G7279" i="68" s="1"/>
  <c r="G7250" i="68" a="1"/>
  <c r="G7250" i="68" s="1"/>
  <c r="G7237" i="68" a="1"/>
  <c r="G7237" i="68" s="1"/>
  <c r="G7231" i="68" a="1"/>
  <c r="G7231" i="68" s="1"/>
  <c r="G7223" i="68" a="1"/>
  <c r="G7223" i="68" s="1"/>
  <c r="G7350" i="68" a="1"/>
  <c r="G7350" i="68" s="1"/>
  <c r="G7341" i="68" a="1"/>
  <c r="G7341" i="68" s="1"/>
  <c r="G7338" i="68" a="1"/>
  <c r="G7338" i="68" s="1"/>
  <c r="G7319" i="68" a="1"/>
  <c r="G7319" i="68" s="1"/>
  <c r="G7305" i="68" a="1"/>
  <c r="G7305" i="68" s="1"/>
  <c r="G7287" i="68" a="1"/>
  <c r="G7287" i="68" s="1"/>
  <c r="G7265" i="68" a="1"/>
  <c r="G7265" i="68" s="1"/>
  <c r="G7261" i="68" a="1"/>
  <c r="G7261" i="68" s="1"/>
  <c r="G7257" i="68" a="1"/>
  <c r="G7257" i="68" s="1"/>
  <c r="G7238" i="68" a="1"/>
  <c r="G7238" i="68" s="1"/>
  <c r="G7167" i="68" a="1"/>
  <c r="G7167" i="68" s="1"/>
  <c r="G7159" i="68" a="1"/>
  <c r="G7159" i="68" s="1"/>
  <c r="G7151" i="68" a="1"/>
  <c r="G7151" i="68" s="1"/>
  <c r="G7362" i="68" a="1"/>
  <c r="G7362" i="68" s="1"/>
  <c r="G7353" i="68" a="1"/>
  <c r="G7353" i="68" s="1"/>
  <c r="G7326" i="68" a="1"/>
  <c r="G7326" i="68" s="1"/>
  <c r="G7309" i="68" a="1"/>
  <c r="G7309" i="68" s="1"/>
  <c r="G7273" i="68" a="1"/>
  <c r="G7273" i="68" s="1"/>
  <c r="G7269" i="68" a="1"/>
  <c r="G7269" i="68" s="1"/>
  <c r="G7245" i="68" a="1"/>
  <c r="G7245" i="68" s="1"/>
  <c r="G7239" i="68" a="1"/>
  <c r="G7239" i="68" s="1"/>
  <c r="G7225" i="68" a="1"/>
  <c r="G7225" i="68" s="1"/>
  <c r="G7374" i="68" a="1"/>
  <c r="G7374" i="68" s="1"/>
  <c r="G7357" i="68" a="1"/>
  <c r="G7357" i="68" s="1"/>
  <c r="G7354" i="68" a="1"/>
  <c r="G7354" i="68" s="1"/>
  <c r="G7329" i="68" a="1"/>
  <c r="G7329" i="68" s="1"/>
  <c r="G7313" i="68" a="1"/>
  <c r="G7313" i="68" s="1"/>
  <c r="G7295" i="68" a="1"/>
  <c r="G7295" i="68" s="1"/>
  <c r="G7281" i="68" a="1"/>
  <c r="G7281" i="68" s="1"/>
  <c r="G7277" i="68" a="1"/>
  <c r="G7277" i="68" s="1"/>
  <c r="G7246" i="68" a="1"/>
  <c r="G7246" i="68" s="1"/>
  <c r="G7233" i="68" a="1"/>
  <c r="G7233" i="68" s="1"/>
  <c r="G7365" i="68" a="1"/>
  <c r="G7365" i="68" s="1"/>
  <c r="G7342" i="68" a="1"/>
  <c r="G7342" i="68" s="1"/>
  <c r="G7333" i="68" a="1"/>
  <c r="G7333" i="68" s="1"/>
  <c r="G7330" i="68" a="1"/>
  <c r="G7330" i="68" s="1"/>
  <c r="G7317" i="68" a="1"/>
  <c r="G7317" i="68" s="1"/>
  <c r="G7285" i="68" a="1"/>
  <c r="G7285" i="68" s="1"/>
  <c r="G7253" i="68" a="1"/>
  <c r="G7253" i="68" s="1"/>
  <c r="G7247" i="68" a="1"/>
  <c r="G7247" i="68" s="1"/>
  <c r="G7234" i="68" a="1"/>
  <c r="G7234" i="68" s="1"/>
  <c r="G7227" i="68" a="1"/>
  <c r="G7227" i="68" s="1"/>
  <c r="G7219" i="68" a="1"/>
  <c r="G7219" i="68" s="1"/>
  <c r="G7370" i="68" a="1"/>
  <c r="G7370" i="68" s="1"/>
  <c r="G7345" i="68" a="1"/>
  <c r="G7345" i="68" s="1"/>
  <c r="G7303" i="68" a="1"/>
  <c r="G7303" i="68" s="1"/>
  <c r="G7289" i="68" a="1"/>
  <c r="G7289" i="68" s="1"/>
  <c r="G7254" i="68" a="1"/>
  <c r="G7254" i="68" s="1"/>
  <c r="G7241" i="68" a="1"/>
  <c r="G7241" i="68" s="1"/>
  <c r="G7358" i="68" a="1"/>
  <c r="G7358" i="68" s="1"/>
  <c r="G7349" i="68" a="1"/>
  <c r="G7349" i="68" s="1"/>
  <c r="G7346" i="68" a="1"/>
  <c r="G7346" i="68" s="1"/>
  <c r="G7321" i="68" a="1"/>
  <c r="G7321" i="68" s="1"/>
  <c r="G7293" i="68" a="1"/>
  <c r="G7293" i="68" s="1"/>
  <c r="G7263" i="68" a="1"/>
  <c r="G7263" i="68" s="1"/>
  <c r="G7255" i="68" a="1"/>
  <c r="G7255" i="68" s="1"/>
  <c r="G7242" i="68" a="1"/>
  <c r="G7242" i="68" s="1"/>
  <c r="G7366" i="68" a="1"/>
  <c r="G7366" i="68" s="1"/>
  <c r="G7334" i="68" a="1"/>
  <c r="G7334" i="68" s="1"/>
  <c r="G7325" i="68" a="1"/>
  <c r="G7325" i="68" s="1"/>
  <c r="G7322" i="68" a="1"/>
  <c r="G7322" i="68" s="1"/>
  <c r="G7311" i="68" a="1"/>
  <c r="G7311" i="68" s="1"/>
  <c r="G7297" i="68" a="1"/>
  <c r="G7297" i="68" s="1"/>
  <c r="G7271" i="68" a="1"/>
  <c r="G7271" i="68" s="1"/>
  <c r="G7249" i="68" a="1"/>
  <c r="G7249" i="68" s="1"/>
  <c r="G7230" i="68" a="1"/>
  <c r="G7230" i="68" s="1"/>
  <c r="G7217" i="68" a="1"/>
  <c r="G7217" i="68" s="1"/>
  <c r="G7209" i="68" a="1"/>
  <c r="G7209" i="68" s="1"/>
  <c r="G7201" i="68" a="1"/>
  <c r="G7201" i="68" s="1"/>
  <c r="G7193" i="68" a="1"/>
  <c r="G7193" i="68" s="1"/>
  <c r="G7185" i="68" a="1"/>
  <c r="G7185" i="68" s="1"/>
  <c r="G7177" i="68" a="1"/>
  <c r="G7177" i="68" s="1"/>
  <c r="G7169" i="68" a="1"/>
  <c r="G7169" i="68" s="1"/>
  <c r="G7161" i="68" a="1"/>
  <c r="G7161" i="68" s="1"/>
  <c r="G7123" i="68" a="1"/>
  <c r="G7123" i="68" s="1"/>
  <c r="G7117" i="68" a="1"/>
  <c r="G7117" i="68" s="1"/>
  <c r="G7103" i="68" a="1"/>
  <c r="G7103" i="68" s="1"/>
  <c r="G7215" i="68" a="1"/>
  <c r="G7215" i="68" s="1"/>
  <c r="G7207" i="68" a="1"/>
  <c r="G7207" i="68" s="1"/>
  <c r="G7199" i="68" a="1"/>
  <c r="G7199" i="68" s="1"/>
  <c r="G7191" i="68" a="1"/>
  <c r="G7191" i="68" s="1"/>
  <c r="G7183" i="68" a="1"/>
  <c r="G7183" i="68" s="1"/>
  <c r="G7175" i="68" a="1"/>
  <c r="G7175" i="68" s="1"/>
  <c r="G7153" i="68" a="1"/>
  <c r="G7153" i="68" s="1"/>
  <c r="G7149" i="68" a="1"/>
  <c r="G7149" i="68" s="1"/>
  <c r="G7137" i="68" a="1"/>
  <c r="G7137" i="68" s="1"/>
  <c r="G7119" i="68" a="1"/>
  <c r="G7119" i="68" s="1"/>
  <c r="G7213" i="68" a="1"/>
  <c r="G7213" i="68" s="1"/>
  <c r="G7205" i="68" a="1"/>
  <c r="G7205" i="68" s="1"/>
  <c r="G7197" i="68" a="1"/>
  <c r="G7197" i="68" s="1"/>
  <c r="G7189" i="68" a="1"/>
  <c r="G7189" i="68" s="1"/>
  <c r="G7181" i="68" a="1"/>
  <c r="G7181" i="68" s="1"/>
  <c r="G7173" i="68" a="1"/>
  <c r="G7173" i="68" s="1"/>
  <c r="G7141" i="68" a="1"/>
  <c r="G7141" i="68" s="1"/>
  <c r="G7165" i="68" a="1"/>
  <c r="G7165" i="68" s="1"/>
  <c r="G7133" i="68" a="1"/>
  <c r="G7133" i="68" s="1"/>
  <c r="G7113" i="68" a="1"/>
  <c r="G7113" i="68" s="1"/>
  <c r="G7221" i="68" a="1"/>
  <c r="G7221" i="68" s="1"/>
  <c r="G7211" i="68" a="1"/>
  <c r="G7211" i="68" s="1"/>
  <c r="G7203" i="68" a="1"/>
  <c r="G7203" i="68" s="1"/>
  <c r="G7195" i="68" a="1"/>
  <c r="G7195" i="68" s="1"/>
  <c r="G7187" i="68" a="1"/>
  <c r="G7187" i="68" s="1"/>
  <c r="G7179" i="68" a="1"/>
  <c r="G7179" i="68" s="1"/>
  <c r="G7171" i="68" a="1"/>
  <c r="G7171" i="68" s="1"/>
  <c r="G7229" i="68" a="1"/>
  <c r="G7229" i="68" s="1"/>
  <c r="G7157" i="68" a="1"/>
  <c r="G7157" i="68" s="1"/>
  <c r="G7143" i="68" a="1"/>
  <c r="G7143" i="68" s="1"/>
  <c r="G7129" i="68" a="1"/>
  <c r="G7129" i="68" s="1"/>
  <c r="G7107" i="68" a="1"/>
  <c r="G7107" i="68" s="1"/>
  <c r="G7139" i="68" a="1"/>
  <c r="G7139" i="68" s="1"/>
  <c r="G7116" i="68" a="1"/>
  <c r="G7116" i="68" s="1"/>
  <c r="G7105" i="68" a="1"/>
  <c r="G7105" i="68" s="1"/>
  <c r="G7095" i="68" a="1"/>
  <c r="G7095" i="68" s="1"/>
  <c r="G6918" i="68" a="1"/>
  <c r="G6918" i="68" s="1"/>
  <c r="G7125" i="68" a="1"/>
  <c r="G7125" i="68" s="1"/>
  <c r="G7101" i="68" a="1"/>
  <c r="G7101" i="68" s="1"/>
  <c r="G7088" i="68" a="1"/>
  <c r="G7088" i="68" s="1"/>
  <c r="G7078" i="68" a="1"/>
  <c r="G7078" i="68" s="1"/>
  <c r="G7077" i="68" a="1"/>
  <c r="G7077" i="68" s="1"/>
  <c r="G7076" i="68" a="1"/>
  <c r="G7076" i="68" s="1"/>
  <c r="G7066" i="68" a="1"/>
  <c r="G7066" i="68" s="1"/>
  <c r="G7022" i="68" a="1"/>
  <c r="G7022" i="68" s="1"/>
  <c r="G7006" i="68" a="1"/>
  <c r="G7006" i="68" s="1"/>
  <c r="G6990" i="68" a="1"/>
  <c r="G6990" i="68" s="1"/>
  <c r="G6974" i="68" a="1"/>
  <c r="G6974" i="68" s="1"/>
  <c r="G6958" i="68" a="1"/>
  <c r="G6958" i="68" s="1"/>
  <c r="G7135" i="68" a="1"/>
  <c r="G7135" i="68" s="1"/>
  <c r="G7111" i="68" a="1"/>
  <c r="G7111" i="68" s="1"/>
  <c r="G7096" i="68" a="1"/>
  <c r="G7096" i="68" s="1"/>
  <c r="G7021" i="68" a="1"/>
  <c r="G7021" i="68" s="1"/>
  <c r="G7005" i="68" a="1"/>
  <c r="G7005" i="68" s="1"/>
  <c r="G6989" i="68" a="1"/>
  <c r="G6989" i="68" s="1"/>
  <c r="G6973" i="68" a="1"/>
  <c r="G6973" i="68" s="1"/>
  <c r="G6957" i="68" a="1"/>
  <c r="G6957" i="68" s="1"/>
  <c r="G6941" i="68" a="1"/>
  <c r="G6941" i="68" s="1"/>
  <c r="G6925" i="68" a="1"/>
  <c r="G6925" i="68" s="1"/>
  <c r="G7090" i="68" a="1"/>
  <c r="G7090" i="68" s="1"/>
  <c r="G7080" i="68" a="1"/>
  <c r="G7080" i="68" s="1"/>
  <c r="G7070" i="68" a="1"/>
  <c r="G7070" i="68" s="1"/>
  <c r="G7069" i="68" a="1"/>
  <c r="G7069" i="68" s="1"/>
  <c r="G7068" i="68" a="1"/>
  <c r="G7068" i="68" s="1"/>
  <c r="G7054" i="68" a="1"/>
  <c r="G7054" i="68" s="1"/>
  <c r="G7046" i="68" a="1"/>
  <c r="G7046" i="68" s="1"/>
  <c r="G7038" i="68" a="1"/>
  <c r="G7038" i="68" s="1"/>
  <c r="G7020" i="68" a="1"/>
  <c r="G7020" i="68" s="1"/>
  <c r="G7004" i="68" a="1"/>
  <c r="G7004" i="68" s="1"/>
  <c r="G6988" i="68" a="1"/>
  <c r="G6988" i="68" s="1"/>
  <c r="G7131" i="68" a="1"/>
  <c r="G7131" i="68" s="1"/>
  <c r="G7109" i="68" a="1"/>
  <c r="G7109" i="68" s="1"/>
  <c r="G7058" i="68" a="1"/>
  <c r="G7058" i="68" s="1"/>
  <c r="G7056" i="68" a="1"/>
  <c r="G7056" i="68" s="1"/>
  <c r="G7053" i="68" a="1"/>
  <c r="G7053" i="68" s="1"/>
  <c r="G7050" i="68" a="1"/>
  <c r="G7050" i="68" s="1"/>
  <c r="G7048" i="68" a="1"/>
  <c r="G7048" i="68" s="1"/>
  <c r="G7045" i="68" a="1"/>
  <c r="G7045" i="68" s="1"/>
  <c r="G7042" i="68" a="1"/>
  <c r="G7042" i="68" s="1"/>
  <c r="G7040" i="68" a="1"/>
  <c r="G7040" i="68" s="1"/>
  <c r="G7121" i="68" a="1"/>
  <c r="G7121" i="68" s="1"/>
  <c r="G7093" i="68" a="1"/>
  <c r="G7093" i="68" s="1"/>
  <c r="G7092" i="68" a="1"/>
  <c r="G7092" i="68" s="1"/>
  <c r="G7082" i="68" a="1"/>
  <c r="G7082" i="68" s="1"/>
  <c r="G7072" i="68" a="1"/>
  <c r="G7072" i="68" s="1"/>
  <c r="G7071" i="68" a="1"/>
  <c r="G7071" i="68" s="1"/>
  <c r="G7062" i="68" a="1"/>
  <c r="G7062" i="68" s="1"/>
  <c r="G7061" i="68" a="1"/>
  <c r="G7061" i="68" s="1"/>
  <c r="G7060" i="68" a="1"/>
  <c r="G7060" i="68" s="1"/>
  <c r="G7055" i="68" a="1"/>
  <c r="G7055" i="68" s="1"/>
  <c r="G7052" i="68" a="1"/>
  <c r="G7052" i="68" s="1"/>
  <c r="G7047" i="68" a="1"/>
  <c r="G7047" i="68" s="1"/>
  <c r="G7044" i="68" a="1"/>
  <c r="G7044" i="68" s="1"/>
  <c r="G7039" i="68" a="1"/>
  <c r="G7039" i="68" s="1"/>
  <c r="G7036" i="68" a="1"/>
  <c r="G7036" i="68" s="1"/>
  <c r="G7030" i="68" a="1"/>
  <c r="G7030" i="68" s="1"/>
  <c r="G7014" i="68" a="1"/>
  <c r="G7014" i="68" s="1"/>
  <c r="G7136" i="68" a="1"/>
  <c r="G7136" i="68" s="1"/>
  <c r="G7099" i="68" a="1"/>
  <c r="G7099" i="68" s="1"/>
  <c r="G7029" i="68" a="1"/>
  <c r="G7029" i="68" s="1"/>
  <c r="G7013" i="68" a="1"/>
  <c r="G7013" i="68" s="1"/>
  <c r="G6997" i="68" a="1"/>
  <c r="G6997" i="68" s="1"/>
  <c r="G6981" i="68" a="1"/>
  <c r="G6981" i="68" s="1"/>
  <c r="G6965" i="68" a="1"/>
  <c r="G6965" i="68" s="1"/>
  <c r="G6949" i="68" a="1"/>
  <c r="G6949" i="68" s="1"/>
  <c r="G6933" i="68" a="1"/>
  <c r="G6933" i="68" s="1"/>
  <c r="G6909" i="68" a="1"/>
  <c r="G6909" i="68" s="1"/>
  <c r="G6901" i="68" a="1"/>
  <c r="G6901" i="68" s="1"/>
  <c r="G7145" i="68" a="1"/>
  <c r="G7145" i="68" s="1"/>
  <c r="G7127" i="68" a="1"/>
  <c r="G7127" i="68" s="1"/>
  <c r="G7115" i="68" a="1"/>
  <c r="G7115" i="68" s="1"/>
  <c r="G7086" i="68" a="1"/>
  <c r="G7086" i="68" s="1"/>
  <c r="G7085" i="68" a="1"/>
  <c r="G7085" i="68" s="1"/>
  <c r="G7084" i="68" a="1"/>
  <c r="G7084" i="68" s="1"/>
  <c r="G7074" i="68" a="1"/>
  <c r="G7074" i="68" s="1"/>
  <c r="G7064" i="68" a="1"/>
  <c r="G7064" i="68" s="1"/>
  <c r="G7063" i="68" a="1"/>
  <c r="G7063" i="68" s="1"/>
  <c r="G7028" i="68" a="1"/>
  <c r="G7028" i="68" s="1"/>
  <c r="G7012" i="68" a="1"/>
  <c r="G7012" i="68" s="1"/>
  <c r="G6996" i="68" a="1"/>
  <c r="G6996" i="68" s="1"/>
  <c r="G6980" i="68" a="1"/>
  <c r="G6980" i="68" s="1"/>
  <c r="G7018" i="68" a="1"/>
  <c r="G7018" i="68" s="1"/>
  <c r="G6968" i="68" a="1"/>
  <c r="G6968" i="68" s="1"/>
  <c r="G6942" i="68" a="1"/>
  <c r="G6942" i="68" s="1"/>
  <c r="G6936" i="68" a="1"/>
  <c r="G6936" i="68" s="1"/>
  <c r="G6914" i="68" a="1"/>
  <c r="G6914" i="68" s="1"/>
  <c r="G6877" i="68" a="1"/>
  <c r="G6877" i="68" s="1"/>
  <c r="G6875" i="68" a="1"/>
  <c r="G6875" i="68" s="1"/>
  <c r="G6868" i="68" a="1"/>
  <c r="G6868" i="68" s="1"/>
  <c r="G6861" i="68" a="1"/>
  <c r="G6861" i="68" s="1"/>
  <c r="G6846" i="68" a="1"/>
  <c r="G6846" i="68" s="1"/>
  <c r="G6832" i="68" a="1"/>
  <c r="G6832" i="68" s="1"/>
  <c r="G6831" i="68" a="1"/>
  <c r="G6831" i="68" s="1"/>
  <c r="G6825" i="68" a="1"/>
  <c r="G6825" i="68" s="1"/>
  <c r="G6811" i="68" a="1"/>
  <c r="G6811" i="68" s="1"/>
  <c r="G6804" i="68" a="1"/>
  <c r="G6804" i="68" s="1"/>
  <c r="G6797" i="68" a="1"/>
  <c r="G6797" i="68" s="1"/>
  <c r="G6782" i="68" a="1"/>
  <c r="G6782" i="68" s="1"/>
  <c r="G6768" i="68" a="1"/>
  <c r="G6768" i="68" s="1"/>
  <c r="G6767" i="68" a="1"/>
  <c r="G6767" i="68" s="1"/>
  <c r="G6761" i="68" a="1"/>
  <c r="G6761" i="68" s="1"/>
  <c r="G6747" i="68" a="1"/>
  <c r="G6747" i="68" s="1"/>
  <c r="G6689" i="68" a="1"/>
  <c r="G6689" i="68" s="1"/>
  <c r="G6681" i="68" a="1"/>
  <c r="G6681" i="68" s="1"/>
  <c r="G6673" i="68" a="1"/>
  <c r="G6673" i="68" s="1"/>
  <c r="G6665" i="68" a="1"/>
  <c r="G6665" i="68" s="1"/>
  <c r="G6657" i="68" a="1"/>
  <c r="G6657" i="68" s="1"/>
  <c r="G6649" i="68" a="1"/>
  <c r="G6649" i="68" s="1"/>
  <c r="G6641" i="68" a="1"/>
  <c r="G6641" i="68" s="1"/>
  <c r="G6633" i="68" a="1"/>
  <c r="G6633" i="68" s="1"/>
  <c r="G6625" i="68" a="1"/>
  <c r="G6625" i="68" s="1"/>
  <c r="G6617" i="68" a="1"/>
  <c r="G6617" i="68" s="1"/>
  <c r="G6609" i="68" a="1"/>
  <c r="G6609" i="68" s="1"/>
  <c r="G6601" i="68" a="1"/>
  <c r="G6601" i="68" s="1"/>
  <c r="G6593" i="68" a="1"/>
  <c r="G6593" i="68" s="1"/>
  <c r="G6585" i="68" a="1"/>
  <c r="G6585" i="68" s="1"/>
  <c r="G6577" i="68" a="1"/>
  <c r="G6577" i="68" s="1"/>
  <c r="G6569" i="68" a="1"/>
  <c r="G6569" i="68" s="1"/>
  <c r="G6561" i="68" a="1"/>
  <c r="G6561" i="68" s="1"/>
  <c r="G7037" i="68" a="1"/>
  <c r="G7037" i="68" s="1"/>
  <c r="G7016" i="68" a="1"/>
  <c r="G7016" i="68" s="1"/>
  <c r="G6982" i="68" a="1"/>
  <c r="G6982" i="68" s="1"/>
  <c r="G6964" i="68" a="1"/>
  <c r="G6964" i="68" s="1"/>
  <c r="G6922" i="68" a="1"/>
  <c r="G6922" i="68" s="1"/>
  <c r="G6867" i="68" a="1"/>
  <c r="G6867" i="68" s="1"/>
  <c r="G6860" i="68" a="1"/>
  <c r="G6860" i="68" s="1"/>
  <c r="G6853" i="68" a="1"/>
  <c r="G6853" i="68" s="1"/>
  <c r="G6838" i="68" a="1"/>
  <c r="G6838" i="68" s="1"/>
  <c r="G6823" i="68" a="1"/>
  <c r="G6823" i="68" s="1"/>
  <c r="G6789" i="68" a="1"/>
  <c r="G6789" i="68" s="1"/>
  <c r="G6759" i="68" a="1"/>
  <c r="G6759" i="68" s="1"/>
  <c r="G6998" i="68" a="1"/>
  <c r="G6998" i="68" s="1"/>
  <c r="G6986" i="68" a="1"/>
  <c r="G6986" i="68" s="1"/>
  <c r="G6954" i="68" a="1"/>
  <c r="G6954" i="68" s="1"/>
  <c r="G6932" i="68" a="1"/>
  <c r="G6932" i="68" s="1"/>
  <c r="G6845" i="68" a="1"/>
  <c r="G6845" i="68" s="1"/>
  <c r="G6830" i="68" a="1"/>
  <c r="G6830" i="68" s="1"/>
  <c r="G6816" i="68" a="1"/>
  <c r="G6816" i="68" s="1"/>
  <c r="G6815" i="68" a="1"/>
  <c r="G6815" i="68" s="1"/>
  <c r="G6809" i="68" a="1"/>
  <c r="G6809" i="68" s="1"/>
  <c r="G6795" i="68" a="1"/>
  <c r="G6795" i="68" s="1"/>
  <c r="G6788" i="68" a="1"/>
  <c r="G6788" i="68" s="1"/>
  <c r="G6781" i="68" a="1"/>
  <c r="G6781" i="68" s="1"/>
  <c r="G6766" i="68" a="1"/>
  <c r="G6766" i="68" s="1"/>
  <c r="G6752" i="68" a="1"/>
  <c r="G6752" i="68" s="1"/>
  <c r="G6751" i="68" a="1"/>
  <c r="G6751" i="68" s="1"/>
  <c r="G6745" i="68" a="1"/>
  <c r="G6745" i="68" s="1"/>
  <c r="G6737" i="68" a="1"/>
  <c r="G6737" i="68" s="1"/>
  <c r="G6729" i="68" a="1"/>
  <c r="G6729" i="68" s="1"/>
  <c r="G6721" i="68" a="1"/>
  <c r="G6721" i="68" s="1"/>
  <c r="G6713" i="68" a="1"/>
  <c r="G6713" i="68" s="1"/>
  <c r="G6705" i="68" a="1"/>
  <c r="G6705" i="68" s="1"/>
  <c r="G6697" i="68" a="1"/>
  <c r="G6697" i="68" s="1"/>
  <c r="G6691" i="68" a="1"/>
  <c r="G6691" i="68" s="1"/>
  <c r="G6683" i="68" a="1"/>
  <c r="G6683" i="68" s="1"/>
  <c r="G6675" i="68" a="1"/>
  <c r="G6675" i="68" s="1"/>
  <c r="G6667" i="68" a="1"/>
  <c r="G6667" i="68" s="1"/>
  <c r="G6659" i="68" a="1"/>
  <c r="G6659" i="68" s="1"/>
  <c r="G6651" i="68" a="1"/>
  <c r="G6651" i="68" s="1"/>
  <c r="G6643" i="68" a="1"/>
  <c r="G6643" i="68" s="1"/>
  <c r="G6635" i="68" a="1"/>
  <c r="G6635" i="68" s="1"/>
  <c r="G6627" i="68" a="1"/>
  <c r="G6627" i="68" s="1"/>
  <c r="G6619" i="68" a="1"/>
  <c r="G6619" i="68" s="1"/>
  <c r="G6611" i="68" a="1"/>
  <c r="G6611" i="68" s="1"/>
  <c r="G6603" i="68" a="1"/>
  <c r="G6603" i="68" s="1"/>
  <c r="G6950" i="68" a="1"/>
  <c r="G6950" i="68" s="1"/>
  <c r="G6895" i="68" a="1"/>
  <c r="G6895" i="68" s="1"/>
  <c r="G6871" i="68" a="1"/>
  <c r="G6871" i="68" s="1"/>
  <c r="G6837" i="68" a="1"/>
  <c r="G6837" i="68" s="1"/>
  <c r="G6807" i="68" a="1"/>
  <c r="G6807" i="68" s="1"/>
  <c r="G6773" i="68" a="1"/>
  <c r="G6773" i="68" s="1"/>
  <c r="G6970" i="68" a="1"/>
  <c r="G6970" i="68" s="1"/>
  <c r="G6938" i="68" a="1"/>
  <c r="G6938" i="68" s="1"/>
  <c r="G6924" i="68" a="1"/>
  <c r="G6924" i="68" s="1"/>
  <c r="G6911" i="68" a="1"/>
  <c r="G6911" i="68" s="1"/>
  <c r="G6899" i="68" a="1"/>
  <c r="G6899" i="68" s="1"/>
  <c r="G6887" i="68" a="1"/>
  <c r="G6887" i="68" s="1"/>
  <c r="G6863" i="68" a="1"/>
  <c r="G6863" i="68" s="1"/>
  <c r="G6829" i="68" a="1"/>
  <c r="G6829" i="68" s="1"/>
  <c r="G6799" i="68" a="1"/>
  <c r="G6799" i="68" s="1"/>
  <c r="G6765" i="68" a="1"/>
  <c r="G6765" i="68" s="1"/>
  <c r="G6744" i="68" a="1"/>
  <c r="G6744" i="68" s="1"/>
  <c r="G6736" i="68" a="1"/>
  <c r="G6736" i="68" s="1"/>
  <c r="G6728" i="68" a="1"/>
  <c r="G6728" i="68" s="1"/>
  <c r="G6720" i="68" a="1"/>
  <c r="G6720" i="68" s="1"/>
  <c r="G6712" i="68" a="1"/>
  <c r="G6712" i="68" s="1"/>
  <c r="G6708" i="68" a="1"/>
  <c r="G6708" i="68" s="1"/>
  <c r="G6704" i="68" a="1"/>
  <c r="G6704" i="68" s="1"/>
  <c r="G6700" i="68" a="1"/>
  <c r="G6700" i="68" s="1"/>
  <c r="G6696" i="68" a="1"/>
  <c r="G6696" i="68" s="1"/>
  <c r="G6693" i="68" a="1"/>
  <c r="G6693" i="68" s="1"/>
  <c r="G6685" i="68" a="1"/>
  <c r="G6685" i="68" s="1"/>
  <c r="G6677" i="68" a="1"/>
  <c r="G6677" i="68" s="1"/>
  <c r="G6669" i="68" a="1"/>
  <c r="G6669" i="68" s="1"/>
  <c r="G6661" i="68" a="1"/>
  <c r="G6661" i="68" s="1"/>
  <c r="G6653" i="68" a="1"/>
  <c r="G6653" i="68" s="1"/>
  <c r="G6645" i="68" a="1"/>
  <c r="G6645" i="68" s="1"/>
  <c r="G6637" i="68" a="1"/>
  <c r="G6637" i="68" s="1"/>
  <c r="G6629" i="68" a="1"/>
  <c r="G6629" i="68" s="1"/>
  <c r="G6621" i="68" a="1"/>
  <c r="G6621" i="68" s="1"/>
  <c r="G6613" i="68" a="1"/>
  <c r="G6613" i="68" s="1"/>
  <c r="G6605" i="68" a="1"/>
  <c r="G6605" i="68" s="1"/>
  <c r="G6597" i="68" a="1"/>
  <c r="G6597" i="68" s="1"/>
  <c r="G6589" i="68" a="1"/>
  <c r="G6589" i="68" s="1"/>
  <c r="G6966" i="68" a="1"/>
  <c r="G6966" i="68" s="1"/>
  <c r="G6956" i="68" a="1"/>
  <c r="G6956" i="68" s="1"/>
  <c r="G6934" i="68" a="1"/>
  <c r="G6934" i="68" s="1"/>
  <c r="G6926" i="68" a="1"/>
  <c r="G6926" i="68" s="1"/>
  <c r="G6903" i="68" a="1"/>
  <c r="G6903" i="68" s="1"/>
  <c r="G6879" i="68" a="1"/>
  <c r="G6879" i="68" s="1"/>
  <c r="G6855" i="68" a="1"/>
  <c r="G6855" i="68" s="1"/>
  <c r="G6821" i="68" a="1"/>
  <c r="G6821" i="68" s="1"/>
  <c r="G6791" i="68" a="1"/>
  <c r="G6791" i="68" s="1"/>
  <c r="G6757" i="68" a="1"/>
  <c r="G6757" i="68" s="1"/>
  <c r="G7034" i="68" a="1"/>
  <c r="G7034" i="68" s="1"/>
  <c r="G6952" i="68" a="1"/>
  <c r="G6952" i="68" s="1"/>
  <c r="G6920" i="68" a="1"/>
  <c r="G6920" i="68" s="1"/>
  <c r="G6919" i="68" a="1"/>
  <c r="G6919" i="68" s="1"/>
  <c r="G6902" i="68" a="1"/>
  <c r="G6902" i="68" s="1"/>
  <c r="G6893" i="68" a="1"/>
  <c r="G6893" i="68" s="1"/>
  <c r="G6889" i="68" a="1"/>
  <c r="G6889" i="68" s="1"/>
  <c r="G6886" i="68" a="1"/>
  <c r="G6886" i="68" s="1"/>
  <c r="G6883" i="68" a="1"/>
  <c r="G6883" i="68" s="1"/>
  <c r="G6862" i="68" a="1"/>
  <c r="G6862" i="68" s="1"/>
  <c r="G6848" i="68" a="1"/>
  <c r="G6848" i="68" s="1"/>
  <c r="G6847" i="68" a="1"/>
  <c r="G6847" i="68" s="1"/>
  <c r="G6841" i="68" a="1"/>
  <c r="G6841" i="68" s="1"/>
  <c r="G6827" i="68" a="1"/>
  <c r="G6827" i="68" s="1"/>
  <c r="G6820" i="68" a="1"/>
  <c r="G6820" i="68" s="1"/>
  <c r="G6813" i="68" a="1"/>
  <c r="G6813" i="68" s="1"/>
  <c r="G6798" i="68" a="1"/>
  <c r="G6798" i="68" s="1"/>
  <c r="G6784" i="68" a="1"/>
  <c r="G6784" i="68" s="1"/>
  <c r="G6783" i="68" a="1"/>
  <c r="G6783" i="68" s="1"/>
  <c r="G6777" i="68" a="1"/>
  <c r="G6777" i="68" s="1"/>
  <c r="G6763" i="68" a="1"/>
  <c r="G6763" i="68" s="1"/>
  <c r="G6756" i="68" a="1"/>
  <c r="G6756" i="68" s="1"/>
  <c r="G6749" i="68" a="1"/>
  <c r="G6749" i="68" s="1"/>
  <c r="G6743" i="68" a="1"/>
  <c r="G6743" i="68" s="1"/>
  <c r="G6739" i="68" a="1"/>
  <c r="G6739" i="68" s="1"/>
  <c r="G6735" i="68" a="1"/>
  <c r="G6735" i="68" s="1"/>
  <c r="G6731" i="68" a="1"/>
  <c r="G6731" i="68" s="1"/>
  <c r="G6727" i="68" a="1"/>
  <c r="G6727" i="68" s="1"/>
  <c r="G6723" i="68" a="1"/>
  <c r="G6723" i="68" s="1"/>
  <c r="G6719" i="68" a="1"/>
  <c r="G6719" i="68" s="1"/>
  <c r="G6715" i="68" a="1"/>
  <c r="G6715" i="68" s="1"/>
  <c r="G6711" i="68" a="1"/>
  <c r="G6711" i="68" s="1"/>
  <c r="G6707" i="68" a="1"/>
  <c r="G6707" i="68" s="1"/>
  <c r="G6703" i="68" a="1"/>
  <c r="G6703" i="68" s="1"/>
  <c r="G7032" i="68" a="1"/>
  <c r="G7032" i="68" s="1"/>
  <c r="G7002" i="68" a="1"/>
  <c r="G7002" i="68" s="1"/>
  <c r="G6972" i="68" a="1"/>
  <c r="G6972" i="68" s="1"/>
  <c r="G6948" i="68" a="1"/>
  <c r="G6948" i="68" s="1"/>
  <c r="G6940" i="68" a="1"/>
  <c r="G6940" i="68" s="1"/>
  <c r="G6885" i="68" a="1"/>
  <c r="G6885" i="68" s="1"/>
  <c r="G6869" i="68" a="1"/>
  <c r="G6869" i="68" s="1"/>
  <c r="G6839" i="68" a="1"/>
  <c r="G6839" i="68" s="1"/>
  <c r="G6805" i="68" a="1"/>
  <c r="G6805" i="68" s="1"/>
  <c r="G6775" i="68" a="1"/>
  <c r="G6775" i="68" s="1"/>
  <c r="G6671" i="68" a="1"/>
  <c r="G6671" i="68" s="1"/>
  <c r="G6607" i="68" a="1"/>
  <c r="G6607" i="68" s="1"/>
  <c r="G6595" i="68" a="1"/>
  <c r="G6595" i="68" s="1"/>
  <c r="G6557" i="68" a="1"/>
  <c r="G6557" i="68" s="1"/>
  <c r="G6549" i="68" a="1"/>
  <c r="G6549" i="68" s="1"/>
  <c r="G6541" i="68" a="1"/>
  <c r="G6541" i="68" s="1"/>
  <c r="G6533" i="68" a="1"/>
  <c r="G6533" i="68" s="1"/>
  <c r="G6525" i="68" a="1"/>
  <c r="G6525" i="68" s="1"/>
  <c r="G6517" i="68" a="1"/>
  <c r="G6517" i="68" s="1"/>
  <c r="G6509" i="68" a="1"/>
  <c r="G6509" i="68" s="1"/>
  <c r="G6501" i="68" a="1"/>
  <c r="G6501" i="68" s="1"/>
  <c r="G6493" i="68" a="1"/>
  <c r="G6493" i="68" s="1"/>
  <c r="G6485" i="68" a="1"/>
  <c r="G6485" i="68" s="1"/>
  <c r="G6477" i="68" a="1"/>
  <c r="G6477" i="68" s="1"/>
  <c r="G6469" i="68" a="1"/>
  <c r="G6469" i="68" s="1"/>
  <c r="G6663" i="68" a="1"/>
  <c r="G6663" i="68" s="1"/>
  <c r="G6449" i="68" a="1"/>
  <c r="G6449" i="68" s="1"/>
  <c r="G6441" i="68" a="1"/>
  <c r="G6441" i="68" s="1"/>
  <c r="G6433" i="68" a="1"/>
  <c r="G6433" i="68" s="1"/>
  <c r="G6425" i="68" a="1"/>
  <c r="G6425" i="68" s="1"/>
  <c r="G6417" i="68" a="1"/>
  <c r="G6417" i="68" s="1"/>
  <c r="G6655" i="68" a="1"/>
  <c r="G6655" i="68" s="1"/>
  <c r="G6587" i="68" a="1"/>
  <c r="G6587" i="68" s="1"/>
  <c r="G6583" i="68" a="1"/>
  <c r="G6583" i="68" s="1"/>
  <c r="G6579" i="68" a="1"/>
  <c r="G6579" i="68" s="1"/>
  <c r="G6575" i="68" a="1"/>
  <c r="G6575" i="68" s="1"/>
  <c r="G6571" i="68" a="1"/>
  <c r="G6571" i="68" s="1"/>
  <c r="G6567" i="68" a="1"/>
  <c r="G6567" i="68" s="1"/>
  <c r="G6563" i="68" a="1"/>
  <c r="G6563" i="68" s="1"/>
  <c r="G6559" i="68" a="1"/>
  <c r="G6559" i="68" s="1"/>
  <c r="G6551" i="68" a="1"/>
  <c r="G6551" i="68" s="1"/>
  <c r="G6543" i="68" a="1"/>
  <c r="G6543" i="68" s="1"/>
  <c r="G6535" i="68" a="1"/>
  <c r="G6535" i="68" s="1"/>
  <c r="G6527" i="68" a="1"/>
  <c r="G6527" i="68" s="1"/>
  <c r="G6519" i="68" a="1"/>
  <c r="G6519" i="68" s="1"/>
  <c r="G6511" i="68" a="1"/>
  <c r="G6511" i="68" s="1"/>
  <c r="G6503" i="68" a="1"/>
  <c r="G6503" i="68" s="1"/>
  <c r="G6495" i="68" a="1"/>
  <c r="G6495" i="68" s="1"/>
  <c r="G6699" i="68" a="1"/>
  <c r="G6699" i="68" s="1"/>
  <c r="G6647" i="68" a="1"/>
  <c r="G6647" i="68" s="1"/>
  <c r="G6639" i="68" a="1"/>
  <c r="G6639" i="68" s="1"/>
  <c r="G6599" i="68" a="1"/>
  <c r="G6599" i="68" s="1"/>
  <c r="G6591" i="68" a="1"/>
  <c r="G6591" i="68" s="1"/>
  <c r="G6553" i="68" a="1"/>
  <c r="G6553" i="68" s="1"/>
  <c r="G6545" i="68" a="1"/>
  <c r="G6545" i="68" s="1"/>
  <c r="G6537" i="68" a="1"/>
  <c r="G6537" i="68" s="1"/>
  <c r="G6529" i="68" a="1"/>
  <c r="G6529" i="68" s="1"/>
  <c r="G6521" i="68" a="1"/>
  <c r="G6521" i="68" s="1"/>
  <c r="G6513" i="68" a="1"/>
  <c r="G6513" i="68" s="1"/>
  <c r="G6505" i="68" a="1"/>
  <c r="G6505" i="68" s="1"/>
  <c r="G6497" i="68" a="1"/>
  <c r="G6497" i="68" s="1"/>
  <c r="G6489" i="68" a="1"/>
  <c r="G6489" i="68" s="1"/>
  <c r="G6481" i="68" a="1"/>
  <c r="G6481" i="68" s="1"/>
  <c r="G6473" i="68" a="1"/>
  <c r="G6473" i="68" s="1"/>
  <c r="G6465" i="68" a="1"/>
  <c r="G6465" i="68" s="1"/>
  <c r="G6695" i="68" a="1"/>
  <c r="G6695" i="68" s="1"/>
  <c r="G6631" i="68" a="1"/>
  <c r="G6631" i="68" s="1"/>
  <c r="G6443" i="68" a="1"/>
  <c r="G6443" i="68" s="1"/>
  <c r="G6435" i="68" a="1"/>
  <c r="G6435" i="68" s="1"/>
  <c r="G6427" i="68" a="1"/>
  <c r="G6427" i="68" s="1"/>
  <c r="G6419" i="68" a="1"/>
  <c r="G6419" i="68" s="1"/>
  <c r="G6687" i="68" a="1"/>
  <c r="G6687" i="68" s="1"/>
  <c r="G6623" i="68" a="1"/>
  <c r="G6623" i="68" s="1"/>
  <c r="G6581" i="68" a="1"/>
  <c r="G6581" i="68" s="1"/>
  <c r="G6573" i="68" a="1"/>
  <c r="G6573" i="68" s="1"/>
  <c r="G6565" i="68" a="1"/>
  <c r="G6565" i="68" s="1"/>
  <c r="G6555" i="68" a="1"/>
  <c r="G6555" i="68" s="1"/>
  <c r="G6547" i="68" a="1"/>
  <c r="G6547" i="68" s="1"/>
  <c r="G6539" i="68" a="1"/>
  <c r="G6539" i="68" s="1"/>
  <c r="G6531" i="68" a="1"/>
  <c r="G6531" i="68" s="1"/>
  <c r="G6523" i="68" a="1"/>
  <c r="G6523" i="68" s="1"/>
  <c r="G6515" i="68" a="1"/>
  <c r="G6515" i="68" s="1"/>
  <c r="G6507" i="68" a="1"/>
  <c r="G6507" i="68" s="1"/>
  <c r="G6499" i="68" a="1"/>
  <c r="G6499" i="68" s="1"/>
  <c r="G6491" i="68" a="1"/>
  <c r="G6491" i="68" s="1"/>
  <c r="G6483" i="68" a="1"/>
  <c r="G6483" i="68" s="1"/>
  <c r="G6475" i="68" a="1"/>
  <c r="G6475" i="68" s="1"/>
  <c r="G6467" i="68" a="1"/>
  <c r="G6467" i="68" s="1"/>
  <c r="G6453" i="68" a="1"/>
  <c r="G6453" i="68" s="1"/>
  <c r="G6679" i="68" a="1"/>
  <c r="G6679" i="68" s="1"/>
  <c r="G6615" i="68" a="1"/>
  <c r="G6615" i="68" s="1"/>
  <c r="G6459" i="68" a="1"/>
  <c r="G6459" i="68" s="1"/>
  <c r="G6451" i="68" a="1"/>
  <c r="G6451" i="68" s="1"/>
  <c r="G6409" i="68" a="1"/>
  <c r="G6409" i="68" s="1"/>
  <c r="G6401" i="68" a="1"/>
  <c r="G6401" i="68" s="1"/>
  <c r="G6393" i="68" a="1"/>
  <c r="G6393" i="68" s="1"/>
  <c r="G6385" i="68" a="1"/>
  <c r="G6385" i="68" s="1"/>
  <c r="G6383" i="68" a="1"/>
  <c r="G6383" i="68" s="1"/>
  <c r="G6487" i="68" a="1"/>
  <c r="G6487" i="68" s="1"/>
  <c r="G6377" i="68" a="1"/>
  <c r="G6377" i="68" s="1"/>
  <c r="G6369" i="68" a="1"/>
  <c r="G6369" i="68" s="1"/>
  <c r="G6361" i="68" a="1"/>
  <c r="G6361" i="68" s="1"/>
  <c r="G6353" i="68" a="1"/>
  <c r="G6353" i="68" s="1"/>
  <c r="G6345" i="68" a="1"/>
  <c r="G6345" i="68" s="1"/>
  <c r="G6337" i="68" a="1"/>
  <c r="G6337" i="68" s="1"/>
  <c r="G6329" i="68" a="1"/>
  <c r="G6329" i="68" s="1"/>
  <c r="G6463" i="68" a="1"/>
  <c r="G6463" i="68" s="1"/>
  <c r="G6403" i="68" a="1"/>
  <c r="G6403" i="68" s="1"/>
  <c r="G6093" i="68" a="1"/>
  <c r="G6093" i="68" s="1"/>
  <c r="G6085" i="68" a="1"/>
  <c r="G6085" i="68" s="1"/>
  <c r="G6079" i="68" a="1"/>
  <c r="G6079" i="68" s="1"/>
  <c r="G6071" i="68" a="1"/>
  <c r="G6071" i="68" s="1"/>
  <c r="G6063" i="68" a="1"/>
  <c r="G6063" i="68" s="1"/>
  <c r="G6055" i="68" a="1"/>
  <c r="G6055" i="68" s="1"/>
  <c r="G6047" i="68" a="1"/>
  <c r="G6047" i="68" s="1"/>
  <c r="G6039" i="68" a="1"/>
  <c r="G6039" i="68" s="1"/>
  <c r="G6031" i="68" a="1"/>
  <c r="G6031" i="68" s="1"/>
  <c r="G6023" i="68" a="1"/>
  <c r="G6023" i="68" s="1"/>
  <c r="G6471" i="68" a="1"/>
  <c r="G6471" i="68" s="1"/>
  <c r="G6461" i="68" a="1"/>
  <c r="G6461" i="68" s="1"/>
  <c r="G6407" i="68" a="1"/>
  <c r="G6407" i="68" s="1"/>
  <c r="G6379" i="68" a="1"/>
  <c r="G6379" i="68" s="1"/>
  <c r="G6371" i="68" a="1"/>
  <c r="G6371" i="68" s="1"/>
  <c r="G6363" i="68" a="1"/>
  <c r="G6363" i="68" s="1"/>
  <c r="G6355" i="68" a="1"/>
  <c r="G6355" i="68" s="1"/>
  <c r="G6347" i="68" a="1"/>
  <c r="G6347" i="68" s="1"/>
  <c r="G6339" i="68" a="1"/>
  <c r="G6339" i="68" s="1"/>
  <c r="G6331" i="68" a="1"/>
  <c r="G6331" i="68" s="1"/>
  <c r="G6323" i="68" a="1"/>
  <c r="G6323" i="68" s="1"/>
  <c r="G6457" i="68" a="1"/>
  <c r="G6457" i="68" s="1"/>
  <c r="G6411" i="68" a="1"/>
  <c r="G6411" i="68" s="1"/>
  <c r="G6399" i="68" a="1"/>
  <c r="G6399" i="68" s="1"/>
  <c r="G6395" i="68" a="1"/>
  <c r="G6395" i="68" s="1"/>
  <c r="G6381" i="68" a="1"/>
  <c r="G6381" i="68" s="1"/>
  <c r="G6373" i="68" a="1"/>
  <c r="G6373" i="68" s="1"/>
  <c r="G6365" i="68" a="1"/>
  <c r="G6365" i="68" s="1"/>
  <c r="G6357" i="68" a="1"/>
  <c r="G6357" i="68" s="1"/>
  <c r="G6349" i="68" a="1"/>
  <c r="G6349" i="68" s="1"/>
  <c r="G6341" i="68" a="1"/>
  <c r="G6341" i="68" s="1"/>
  <c r="G6333" i="68" a="1"/>
  <c r="G6333" i="68" s="1"/>
  <c r="G6325" i="68" a="1"/>
  <c r="G6325" i="68" s="1"/>
  <c r="G6479" i="68" a="1"/>
  <c r="G6479" i="68" s="1"/>
  <c r="G6391" i="68" a="1"/>
  <c r="G6391" i="68" s="1"/>
  <c r="G6387" i="68" a="1"/>
  <c r="G6387" i="68" s="1"/>
  <c r="G6173" i="68" a="1"/>
  <c r="G6173" i="68" s="1"/>
  <c r="G6165" i="68" a="1"/>
  <c r="G6165" i="68" s="1"/>
  <c r="G6157" i="68" a="1"/>
  <c r="G6157" i="68" s="1"/>
  <c r="G6149" i="68" a="1"/>
  <c r="G6149" i="68" s="1"/>
  <c r="G6141" i="68" a="1"/>
  <c r="G6141" i="68" s="1"/>
  <c r="G6133" i="68" a="1"/>
  <c r="G6133" i="68" s="1"/>
  <c r="G6125" i="68" a="1"/>
  <c r="G6125" i="68" s="1"/>
  <c r="G6117" i="68" a="1"/>
  <c r="G6117" i="68" s="1"/>
  <c r="G6415" i="68" a="1"/>
  <c r="G6415" i="68" s="1"/>
  <c r="G6375" i="68" a="1"/>
  <c r="G6375" i="68" s="1"/>
  <c r="G6367" i="68" a="1"/>
  <c r="G6367" i="68" s="1"/>
  <c r="G6359" i="68" a="1"/>
  <c r="G6359" i="68" s="1"/>
  <c r="G6351" i="68" a="1"/>
  <c r="G6351" i="68" s="1"/>
  <c r="G6343" i="68" a="1"/>
  <c r="G6343" i="68" s="1"/>
  <c r="G6335" i="68" a="1"/>
  <c r="G6335" i="68" s="1"/>
  <c r="G6327" i="68" a="1"/>
  <c r="G6327" i="68" s="1"/>
  <c r="G6167" i="68" a="1"/>
  <c r="G6167" i="68" s="1"/>
  <c r="G6151" i="68" a="1"/>
  <c r="G6151" i="68" s="1"/>
  <c r="G6135" i="68" a="1"/>
  <c r="G6135" i="68" s="1"/>
  <c r="G6119" i="68" a="1"/>
  <c r="G6119" i="68" s="1"/>
  <c r="G6107" i="68" a="1"/>
  <c r="G6107" i="68" s="1"/>
  <c r="G6103" i="68" a="1"/>
  <c r="G6103" i="68" s="1"/>
  <c r="G6087" i="68" a="1"/>
  <c r="G6087" i="68" s="1"/>
  <c r="G6053" i="68" a="1"/>
  <c r="G6053" i="68" s="1"/>
  <c r="G5997" i="68" a="1"/>
  <c r="G5997" i="68" s="1"/>
  <c r="G5991" i="68" a="1"/>
  <c r="G5991" i="68" s="1"/>
  <c r="G5943" i="68" a="1"/>
  <c r="G5943" i="68" s="1"/>
  <c r="G5909" i="68" a="1"/>
  <c r="G5909" i="68" s="1"/>
  <c r="G6315" i="68" a="1"/>
  <c r="G6315" i="68" s="1"/>
  <c r="G6307" i="68" a="1"/>
  <c r="G6307" i="68" s="1"/>
  <c r="G6299" i="68" a="1"/>
  <c r="G6299" i="68" s="1"/>
  <c r="G6291" i="68" a="1"/>
  <c r="G6291" i="68" s="1"/>
  <c r="G6283" i="68" a="1"/>
  <c r="G6283" i="68" s="1"/>
  <c r="G6275" i="68" a="1"/>
  <c r="G6275" i="68" s="1"/>
  <c r="G6267" i="68" a="1"/>
  <c r="G6267" i="68" s="1"/>
  <c r="G6259" i="68" a="1"/>
  <c r="G6259" i="68" s="1"/>
  <c r="G6251" i="68" a="1"/>
  <c r="G6251" i="68" s="1"/>
  <c r="G6243" i="68" a="1"/>
  <c r="G6243" i="68" s="1"/>
  <c r="G6235" i="68" a="1"/>
  <c r="G6235" i="68" s="1"/>
  <c r="G6227" i="68" a="1"/>
  <c r="G6227" i="68" s="1"/>
  <c r="G6219" i="68" a="1"/>
  <c r="G6219" i="68" s="1"/>
  <c r="G6211" i="68" a="1"/>
  <c r="G6211" i="68" s="1"/>
  <c r="G6203" i="68" a="1"/>
  <c r="G6203" i="68" s="1"/>
  <c r="G6195" i="68" a="1"/>
  <c r="G6195" i="68" s="1"/>
  <c r="G6187" i="68" a="1"/>
  <c r="G6187" i="68" s="1"/>
  <c r="G6179" i="68" a="1"/>
  <c r="G6179" i="68" s="1"/>
  <c r="G6065" i="68" a="1"/>
  <c r="G6065" i="68" s="1"/>
  <c r="G6109" i="68" a="1"/>
  <c r="G6109" i="68" s="1"/>
  <c r="G6037" i="68" a="1"/>
  <c r="G6037" i="68" s="1"/>
  <c r="G5981" i="68" a="1"/>
  <c r="G5981" i="68" s="1"/>
  <c r="G5975" i="68" a="1"/>
  <c r="G5975" i="68" s="1"/>
  <c r="G5927" i="68" a="1"/>
  <c r="G5927" i="68" s="1"/>
  <c r="G6321" i="68" a="1"/>
  <c r="G6321" i="68" s="1"/>
  <c r="G6313" i="68" a="1"/>
  <c r="G6313" i="68" s="1"/>
  <c r="G6305" i="68" a="1"/>
  <c r="G6305" i="68" s="1"/>
  <c r="G6297" i="68" a="1"/>
  <c r="G6297" i="68" s="1"/>
  <c r="G6289" i="68" a="1"/>
  <c r="G6289" i="68" s="1"/>
  <c r="G6281" i="68" a="1"/>
  <c r="G6281" i="68" s="1"/>
  <c r="G6273" i="68" a="1"/>
  <c r="G6273" i="68" s="1"/>
  <c r="G6265" i="68" a="1"/>
  <c r="G6265" i="68" s="1"/>
  <c r="G6257" i="68" a="1"/>
  <c r="G6257" i="68" s="1"/>
  <c r="G6249" i="68" a="1"/>
  <c r="G6249" i="68" s="1"/>
  <c r="G6241" i="68" a="1"/>
  <c r="G6241" i="68" s="1"/>
  <c r="G6233" i="68" a="1"/>
  <c r="G6233" i="68" s="1"/>
  <c r="G6225" i="68" a="1"/>
  <c r="G6225" i="68" s="1"/>
  <c r="G6217" i="68" a="1"/>
  <c r="G6217" i="68" s="1"/>
  <c r="G6209" i="68" a="1"/>
  <c r="G6209" i="68" s="1"/>
  <c r="G6201" i="68" a="1"/>
  <c r="G6201" i="68" s="1"/>
  <c r="G6193" i="68" a="1"/>
  <c r="G6193" i="68" s="1"/>
  <c r="G6185" i="68" a="1"/>
  <c r="G6185" i="68" s="1"/>
  <c r="G6177" i="68" a="1"/>
  <c r="G6177" i="68" s="1"/>
  <c r="G6171" i="68" a="1"/>
  <c r="G6171" i="68" s="1"/>
  <c r="G6155" i="68" a="1"/>
  <c r="G6155" i="68" s="1"/>
  <c r="G6139" i="68" a="1"/>
  <c r="G6139" i="68" s="1"/>
  <c r="G6123" i="68" a="1"/>
  <c r="G6123" i="68" s="1"/>
  <c r="G6099" i="68" a="1"/>
  <c r="G6099" i="68" s="1"/>
  <c r="G6159" i="68" a="1"/>
  <c r="G6159" i="68" s="1"/>
  <c r="G6143" i="68" a="1"/>
  <c r="G6143" i="68" s="1"/>
  <c r="G6127" i="68" a="1"/>
  <c r="G6127" i="68" s="1"/>
  <c r="G6095" i="68" a="1"/>
  <c r="G6095" i="68" s="1"/>
  <c r="G5965" i="68" a="1"/>
  <c r="G5965" i="68" s="1"/>
  <c r="G5959" i="68" a="1"/>
  <c r="G5959" i="68" s="1"/>
  <c r="G5941" i="68" a="1"/>
  <c r="G5941" i="68" s="1"/>
  <c r="G5911" i="68" a="1"/>
  <c r="G5911" i="68" s="1"/>
  <c r="G6319" i="68" a="1"/>
  <c r="G6319" i="68" s="1"/>
  <c r="G6311" i="68" a="1"/>
  <c r="G6311" i="68" s="1"/>
  <c r="G6303" i="68" a="1"/>
  <c r="G6303" i="68" s="1"/>
  <c r="G6295" i="68" a="1"/>
  <c r="G6295" i="68" s="1"/>
  <c r="G6287" i="68" a="1"/>
  <c r="G6287" i="68" s="1"/>
  <c r="G6279" i="68" a="1"/>
  <c r="G6279" i="68" s="1"/>
  <c r="G6271" i="68" a="1"/>
  <c r="G6271" i="68" s="1"/>
  <c r="G6263" i="68" a="1"/>
  <c r="G6263" i="68" s="1"/>
  <c r="G6255" i="68" a="1"/>
  <c r="G6255" i="68" s="1"/>
  <c r="G6247" i="68" a="1"/>
  <c r="G6247" i="68" s="1"/>
  <c r="G6239" i="68" a="1"/>
  <c r="G6239" i="68" s="1"/>
  <c r="G6231" i="68" a="1"/>
  <c r="G6231" i="68" s="1"/>
  <c r="G6223" i="68" a="1"/>
  <c r="G6223" i="68" s="1"/>
  <c r="G6215" i="68" a="1"/>
  <c r="G6215" i="68" s="1"/>
  <c r="G6207" i="68" a="1"/>
  <c r="G6207" i="68" s="1"/>
  <c r="G6199" i="68" a="1"/>
  <c r="G6199" i="68" s="1"/>
  <c r="G6191" i="68" a="1"/>
  <c r="G6191" i="68" s="1"/>
  <c r="G6183" i="68" a="1"/>
  <c r="G6183" i="68" s="1"/>
  <c r="G6175" i="68" a="1"/>
  <c r="G6175" i="68" s="1"/>
  <c r="G6111" i="68" a="1"/>
  <c r="G6111" i="68" s="1"/>
  <c r="G6105" i="68" a="1"/>
  <c r="G6105" i="68" s="1"/>
  <c r="G6101" i="68" a="1"/>
  <c r="G6101" i="68" s="1"/>
  <c r="G6077" i="68" a="1"/>
  <c r="G6077" i="68" s="1"/>
  <c r="G6069" i="68" a="1"/>
  <c r="G6069" i="68" s="1"/>
  <c r="G6013" i="68" a="1"/>
  <c r="G6013" i="68" s="1"/>
  <c r="G6007" i="68" a="1"/>
  <c r="G6007" i="68" s="1"/>
  <c r="G5949" i="68" a="1"/>
  <c r="G5949" i="68" s="1"/>
  <c r="G5925" i="68" a="1"/>
  <c r="G5925" i="68" s="1"/>
  <c r="G6317" i="68" a="1"/>
  <c r="G6317" i="68" s="1"/>
  <c r="G6309" i="68" a="1"/>
  <c r="G6309" i="68" s="1"/>
  <c r="G6301" i="68" a="1"/>
  <c r="G6301" i="68" s="1"/>
  <c r="G6293" i="68" a="1"/>
  <c r="G6293" i="68" s="1"/>
  <c r="G6285" i="68" a="1"/>
  <c r="G6285" i="68" s="1"/>
  <c r="G6277" i="68" a="1"/>
  <c r="G6277" i="68" s="1"/>
  <c r="G6269" i="68" a="1"/>
  <c r="G6269" i="68" s="1"/>
  <c r="G6261" i="68" a="1"/>
  <c r="G6261" i="68" s="1"/>
  <c r="G6253" i="68" a="1"/>
  <c r="G6253" i="68" s="1"/>
  <c r="G6245" i="68" a="1"/>
  <c r="G6245" i="68" s="1"/>
  <c r="G6237" i="68" a="1"/>
  <c r="G6237" i="68" s="1"/>
  <c r="G6229" i="68" a="1"/>
  <c r="G6229" i="68" s="1"/>
  <c r="G6221" i="68" a="1"/>
  <c r="G6221" i="68" s="1"/>
  <c r="G6213" i="68" a="1"/>
  <c r="G6213" i="68" s="1"/>
  <c r="G6205" i="68" a="1"/>
  <c r="G6205" i="68" s="1"/>
  <c r="G6197" i="68" a="1"/>
  <c r="G6197" i="68" s="1"/>
  <c r="G6189" i="68" a="1"/>
  <c r="G6189" i="68" s="1"/>
  <c r="G6181" i="68" a="1"/>
  <c r="G6181" i="68" s="1"/>
  <c r="G6163" i="68" a="1"/>
  <c r="G6163" i="68" s="1"/>
  <c r="G6147" i="68" a="1"/>
  <c r="G6147" i="68" s="1"/>
  <c r="G6131" i="68" a="1"/>
  <c r="G6131" i="68" s="1"/>
  <c r="G6115" i="68" a="1"/>
  <c r="G6115" i="68" s="1"/>
  <c r="G6102" i="68" a="1"/>
  <c r="G6102" i="68" s="1"/>
  <c r="G6033" i="68" a="1"/>
  <c r="G6033" i="68" s="1"/>
  <c r="G6005" i="68" a="1"/>
  <c r="G6005" i="68" s="1"/>
  <c r="G5987" i="68" a="1"/>
  <c r="G5987" i="68" s="1"/>
  <c r="G5967" i="68" a="1"/>
  <c r="G5967" i="68" s="1"/>
  <c r="G5935" i="68" a="1"/>
  <c r="G5935" i="68" s="1"/>
  <c r="G5922" i="68" a="1"/>
  <c r="G5922" i="68" s="1"/>
  <c r="G5905" i="68" a="1"/>
  <c r="G5905" i="68" s="1"/>
  <c r="G5893" i="68" a="1"/>
  <c r="G5893" i="68" s="1"/>
  <c r="G5874" i="68" a="1"/>
  <c r="G5874" i="68" s="1"/>
  <c r="G5861" i="68" a="1"/>
  <c r="G5861" i="68" s="1"/>
  <c r="G5841" i="68" a="1"/>
  <c r="G5841" i="68" s="1"/>
  <c r="G5834" i="68" a="1"/>
  <c r="G5834" i="68" s="1"/>
  <c r="G5827" i="68" a="1"/>
  <c r="G5827" i="68" s="1"/>
  <c r="G5563" i="68" a="1"/>
  <c r="G5563" i="68" s="1"/>
  <c r="G5555" i="68" a="1"/>
  <c r="G5555" i="68" s="1"/>
  <c r="G5547" i="68" a="1"/>
  <c r="G5547" i="68" s="1"/>
  <c r="G6061" i="68" a="1"/>
  <c r="G6061" i="68" s="1"/>
  <c r="G5971" i="68" a="1"/>
  <c r="G5971" i="68" s="1"/>
  <c r="G5961" i="68" a="1"/>
  <c r="G5961" i="68" s="1"/>
  <c r="G5957" i="68" a="1"/>
  <c r="G5957" i="68" s="1"/>
  <c r="G5923" i="68" a="1"/>
  <c r="G5923" i="68" s="1"/>
  <c r="G5917" i="68" a="1"/>
  <c r="G5917" i="68" s="1"/>
  <c r="G5894" i="68" a="1"/>
  <c r="G5894" i="68" s="1"/>
  <c r="G5881" i="68" a="1"/>
  <c r="G5881" i="68" s="1"/>
  <c r="G5875" i="68" a="1"/>
  <c r="G5875" i="68" s="1"/>
  <c r="G5862" i="68" a="1"/>
  <c r="G5862" i="68" s="1"/>
  <c r="G5849" i="68" a="1"/>
  <c r="G5849" i="68" s="1"/>
  <c r="G5842" i="68" a="1"/>
  <c r="G5842" i="68" s="1"/>
  <c r="G5835" i="68" a="1"/>
  <c r="G5835" i="68" s="1"/>
  <c r="G5813" i="68" a="1"/>
  <c r="G5813" i="68" s="1"/>
  <c r="G5805" i="68" a="1"/>
  <c r="G5805" i="68" s="1"/>
  <c r="G5797" i="68" a="1"/>
  <c r="G5797" i="68" s="1"/>
  <c r="G5789" i="68" a="1"/>
  <c r="G5789" i="68" s="1"/>
  <c r="G5781" i="68" a="1"/>
  <c r="G5781" i="68" s="1"/>
  <c r="G5773" i="68" a="1"/>
  <c r="G5773" i="68" s="1"/>
  <c r="G5765" i="68" a="1"/>
  <c r="G5765" i="68" s="1"/>
  <c r="G5757" i="68" a="1"/>
  <c r="G5757" i="68" s="1"/>
  <c r="G5749" i="68" a="1"/>
  <c r="G5749" i="68" s="1"/>
  <c r="G5741" i="68" a="1"/>
  <c r="G5741" i="68" s="1"/>
  <c r="G6015" i="68" a="1"/>
  <c r="G6015" i="68" s="1"/>
  <c r="G6009" i="68" a="1"/>
  <c r="G6009" i="68" s="1"/>
  <c r="G5919" i="68" a="1"/>
  <c r="G5919" i="68" s="1"/>
  <c r="G5918" i="68" a="1"/>
  <c r="G5918" i="68" s="1"/>
  <c r="G5906" i="68" a="1"/>
  <c r="G5906" i="68" s="1"/>
  <c r="G5901" i="68" a="1"/>
  <c r="G5901" i="68" s="1"/>
  <c r="G5882" i="68" a="1"/>
  <c r="G5882" i="68" s="1"/>
  <c r="G5869" i="68" a="1"/>
  <c r="G5869" i="68" s="1"/>
  <c r="G5850" i="68" a="1"/>
  <c r="G5850" i="68" s="1"/>
  <c r="G5843" i="68" a="1"/>
  <c r="G5843" i="68" s="1"/>
  <c r="G5821" i="68" a="1"/>
  <c r="G5821" i="68" s="1"/>
  <c r="G5545" i="68" a="1"/>
  <c r="G5545" i="68" s="1"/>
  <c r="G5537" i="68" a="1"/>
  <c r="G5537" i="68" s="1"/>
  <c r="G5529" i="68" a="1"/>
  <c r="G5529" i="68" s="1"/>
  <c r="G5521" i="68" a="1"/>
  <c r="G5521" i="68" s="1"/>
  <c r="G5513" i="68" a="1"/>
  <c r="G5513" i="68" s="1"/>
  <c r="G5505" i="68" a="1"/>
  <c r="G5505" i="68" s="1"/>
  <c r="G5497" i="68" a="1"/>
  <c r="G5497" i="68" s="1"/>
  <c r="G5489" i="68" a="1"/>
  <c r="G5489" i="68" s="1"/>
  <c r="G5481" i="68" a="1"/>
  <c r="G5481" i="68" s="1"/>
  <c r="G5473" i="68" a="1"/>
  <c r="G5473" i="68" s="1"/>
  <c r="G5467" i="68" a="1"/>
  <c r="G5467" i="68" s="1"/>
  <c r="G5459" i="68" a="1"/>
  <c r="G5459" i="68" s="1"/>
  <c r="G5451" i="68" a="1"/>
  <c r="G5451" i="68" s="1"/>
  <c r="G5443" i="68" a="1"/>
  <c r="G5443" i="68" s="1"/>
  <c r="G5435" i="68" a="1"/>
  <c r="G5435" i="68" s="1"/>
  <c r="G5427" i="68" a="1"/>
  <c r="G5427" i="68" s="1"/>
  <c r="G5419" i="68" a="1"/>
  <c r="G5419" i="68" s="1"/>
  <c r="G5411" i="68" a="1"/>
  <c r="G5411" i="68" s="1"/>
  <c r="G6049" i="68" a="1"/>
  <c r="G6049" i="68" s="1"/>
  <c r="G6019" i="68" a="1"/>
  <c r="G6019" i="68" s="1"/>
  <c r="G5999" i="68" a="1"/>
  <c r="G5999" i="68" s="1"/>
  <c r="G5907" i="68" a="1"/>
  <c r="G5907" i="68" s="1"/>
  <c r="G5902" i="68" a="1"/>
  <c r="G5902" i="68" s="1"/>
  <c r="G5889" i="68" a="1"/>
  <c r="G5889" i="68" s="1"/>
  <c r="G5883" i="68" a="1"/>
  <c r="G5883" i="68" s="1"/>
  <c r="G5870" i="68" a="1"/>
  <c r="G5870" i="68" s="1"/>
  <c r="G5857" i="68" a="1"/>
  <c r="G5857" i="68" s="1"/>
  <c r="G5851" i="68" a="1"/>
  <c r="G5851" i="68" s="1"/>
  <c r="G5829" i="68" a="1"/>
  <c r="G5829" i="68" s="1"/>
  <c r="G5822" i="68" a="1"/>
  <c r="G5822" i="68" s="1"/>
  <c r="G5807" i="68" a="1"/>
  <c r="G5807" i="68" s="1"/>
  <c r="G5799" i="68" a="1"/>
  <c r="G5799" i="68" s="1"/>
  <c r="G5791" i="68" a="1"/>
  <c r="G5791" i="68" s="1"/>
  <c r="G5783" i="68" a="1"/>
  <c r="G5783" i="68" s="1"/>
  <c r="G5775" i="68" a="1"/>
  <c r="G5775" i="68" s="1"/>
  <c r="G5767" i="68" a="1"/>
  <c r="G5767" i="68" s="1"/>
  <c r="G5759" i="68" a="1"/>
  <c r="G5759" i="68" s="1"/>
  <c r="G5751" i="68" a="1"/>
  <c r="G5751" i="68" s="1"/>
  <c r="G5743" i="68" a="1"/>
  <c r="G5743" i="68" s="1"/>
  <c r="G5735" i="68" a="1"/>
  <c r="G5735" i="68" s="1"/>
  <c r="G5727" i="68" a="1"/>
  <c r="G5727" i="68" s="1"/>
  <c r="G5719" i="68" a="1"/>
  <c r="G5719" i="68" s="1"/>
  <c r="G6081" i="68" a="1"/>
  <c r="G6081" i="68" s="1"/>
  <c r="G6003" i="68" a="1"/>
  <c r="G6003" i="68" s="1"/>
  <c r="G5993" i="68" a="1"/>
  <c r="G5993" i="68" s="1"/>
  <c r="G5989" i="68" a="1"/>
  <c r="G5989" i="68" s="1"/>
  <c r="G5951" i="68" a="1"/>
  <c r="G5951" i="68" s="1"/>
  <c r="G5937" i="68" a="1"/>
  <c r="G5937" i="68" s="1"/>
  <c r="G5903" i="68" a="1"/>
  <c r="G5903" i="68" s="1"/>
  <c r="G5890" i="68" a="1"/>
  <c r="G5890" i="68" s="1"/>
  <c r="G5877" i="68" a="1"/>
  <c r="G5877" i="68" s="1"/>
  <c r="G5858" i="68" a="1"/>
  <c r="G5858" i="68" s="1"/>
  <c r="G5837" i="68" a="1"/>
  <c r="G5837" i="68" s="1"/>
  <c r="G5830" i="68" a="1"/>
  <c r="G5830" i="68" s="1"/>
  <c r="G6045" i="68" a="1"/>
  <c r="G6045" i="68" s="1"/>
  <c r="G5973" i="68" a="1"/>
  <c r="G5973" i="68" s="1"/>
  <c r="G5955" i="68" a="1"/>
  <c r="G5955" i="68" s="1"/>
  <c r="G5897" i="68" a="1"/>
  <c r="G5897" i="68" s="1"/>
  <c r="G5891" i="68" a="1"/>
  <c r="G5891" i="68" s="1"/>
  <c r="G5878" i="68" a="1"/>
  <c r="G5878" i="68" s="1"/>
  <c r="G5865" i="68" a="1"/>
  <c r="G5865" i="68" s="1"/>
  <c r="G5859" i="68" a="1"/>
  <c r="G5859" i="68" s="1"/>
  <c r="G5845" i="68" a="1"/>
  <c r="G5845" i="68" s="1"/>
  <c r="G5838" i="68" a="1"/>
  <c r="G5838" i="68" s="1"/>
  <c r="G5817" i="68" a="1"/>
  <c r="G5817" i="68" s="1"/>
  <c r="G5809" i="68" a="1"/>
  <c r="G5809" i="68" s="1"/>
  <c r="G5801" i="68" a="1"/>
  <c r="G5801" i="68" s="1"/>
  <c r="G5793" i="68" a="1"/>
  <c r="G5793" i="68" s="1"/>
  <c r="G5785" i="68" a="1"/>
  <c r="G5785" i="68" s="1"/>
  <c r="G5777" i="68" a="1"/>
  <c r="G5777" i="68" s="1"/>
  <c r="G5769" i="68" a="1"/>
  <c r="G5769" i="68" s="1"/>
  <c r="G5761" i="68" a="1"/>
  <c r="G5761" i="68" s="1"/>
  <c r="G5753" i="68" a="1"/>
  <c r="G5753" i="68" s="1"/>
  <c r="G5745" i="68" a="1"/>
  <c r="G5745" i="68" s="1"/>
  <c r="G5737" i="68" a="1"/>
  <c r="G5737" i="68" s="1"/>
  <c r="G5729" i="68" a="1"/>
  <c r="G5729" i="68" s="1"/>
  <c r="G5721" i="68" a="1"/>
  <c r="G5721" i="68" s="1"/>
  <c r="G5713" i="68" a="1"/>
  <c r="G5713" i="68" s="1"/>
  <c r="G5705" i="68" a="1"/>
  <c r="G5705" i="68" s="1"/>
  <c r="G5697" i="68" a="1"/>
  <c r="G5697" i="68" s="1"/>
  <c r="G5689" i="68" a="1"/>
  <c r="G5689" i="68" s="1"/>
  <c r="G5681" i="68" a="1"/>
  <c r="G5681" i="68" s="1"/>
  <c r="G6029" i="68" a="1"/>
  <c r="G6029" i="68" s="1"/>
  <c r="G5938" i="68" a="1"/>
  <c r="G5938" i="68" s="1"/>
  <c r="G5933" i="68" a="1"/>
  <c r="G5933" i="68" s="1"/>
  <c r="G5921" i="68" a="1"/>
  <c r="G5921" i="68" s="1"/>
  <c r="G5898" i="68" a="1"/>
  <c r="G5898" i="68" s="1"/>
  <c r="G5885" i="68" a="1"/>
  <c r="G5885" i="68" s="1"/>
  <c r="G5866" i="68" a="1"/>
  <c r="G5866" i="68" s="1"/>
  <c r="G5853" i="68" a="1"/>
  <c r="G5853" i="68" s="1"/>
  <c r="G5846" i="68" a="1"/>
  <c r="G5846" i="68" s="1"/>
  <c r="G5825" i="68" a="1"/>
  <c r="G5825" i="68" s="1"/>
  <c r="G5818" i="68" a="1"/>
  <c r="G5818" i="68" s="1"/>
  <c r="G5539" i="68" a="1"/>
  <c r="G5539" i="68" s="1"/>
  <c r="G5531" i="68" a="1"/>
  <c r="G5531" i="68" s="1"/>
  <c r="G5523" i="68" a="1"/>
  <c r="G5523" i="68" s="1"/>
  <c r="G5515" i="68" a="1"/>
  <c r="G5515" i="68" s="1"/>
  <c r="G5507" i="68" a="1"/>
  <c r="G5507" i="68" s="1"/>
  <c r="G5499" i="68" a="1"/>
  <c r="G5499" i="68" s="1"/>
  <c r="G5491" i="68" a="1"/>
  <c r="G5491" i="68" s="1"/>
  <c r="G5483" i="68" a="1"/>
  <c r="G5483" i="68" s="1"/>
  <c r="G5475" i="68" a="1"/>
  <c r="G5475" i="68" s="1"/>
  <c r="G6021" i="68" a="1"/>
  <c r="G6021" i="68" s="1"/>
  <c r="G5983" i="68" a="1"/>
  <c r="G5983" i="68" s="1"/>
  <c r="G5977" i="68" a="1"/>
  <c r="G5977" i="68" s="1"/>
  <c r="G5939" i="68" a="1"/>
  <c r="G5939" i="68" s="1"/>
  <c r="G5934" i="68" a="1"/>
  <c r="G5934" i="68" s="1"/>
  <c r="G5899" i="68" a="1"/>
  <c r="G5899" i="68" s="1"/>
  <c r="G5886" i="68" a="1"/>
  <c r="G5886" i="68" s="1"/>
  <c r="G5873" i="68" a="1"/>
  <c r="G5873" i="68" s="1"/>
  <c r="G5867" i="68" a="1"/>
  <c r="G5867" i="68" s="1"/>
  <c r="G5854" i="68" a="1"/>
  <c r="G5854" i="68" s="1"/>
  <c r="G5833" i="68" a="1"/>
  <c r="G5833" i="68" s="1"/>
  <c r="G5826" i="68" a="1"/>
  <c r="G5826" i="68" s="1"/>
  <c r="G5819" i="68" a="1"/>
  <c r="G5819" i="68" s="1"/>
  <c r="G5811" i="68" a="1"/>
  <c r="G5811" i="68" s="1"/>
  <c r="G5803" i="68" a="1"/>
  <c r="G5803" i="68" s="1"/>
  <c r="G5795" i="68" a="1"/>
  <c r="G5795" i="68" s="1"/>
  <c r="G5787" i="68" a="1"/>
  <c r="G5787" i="68" s="1"/>
  <c r="G5779" i="68" a="1"/>
  <c r="G5779" i="68" s="1"/>
  <c r="G5771" i="68" a="1"/>
  <c r="G5771" i="68" s="1"/>
  <c r="G5763" i="68" a="1"/>
  <c r="G5763" i="68" s="1"/>
  <c r="G5755" i="68" a="1"/>
  <c r="G5755" i="68" s="1"/>
  <c r="G5747" i="68" a="1"/>
  <c r="G5747" i="68" s="1"/>
  <c r="G5739" i="68" a="1"/>
  <c r="G5739" i="68" s="1"/>
  <c r="G5731" i="68" a="1"/>
  <c r="G5731" i="68" s="1"/>
  <c r="G5723" i="68" a="1"/>
  <c r="G5723" i="68" s="1"/>
  <c r="G5715" i="68" a="1"/>
  <c r="G5715" i="68" s="1"/>
  <c r="G5707" i="68" a="1"/>
  <c r="G5707" i="68" s="1"/>
  <c r="G5699" i="68" a="1"/>
  <c r="G5699" i="68" s="1"/>
  <c r="G5691" i="68" a="1"/>
  <c r="G5691" i="68" s="1"/>
  <c r="G5683" i="68" a="1"/>
  <c r="G5683" i="68" s="1"/>
  <c r="G5400" i="68" a="1"/>
  <c r="G5400" i="68" s="1"/>
  <c r="G5392" i="68" a="1"/>
  <c r="G5392" i="68" s="1"/>
  <c r="G5384" i="68" a="1"/>
  <c r="G5384" i="68" s="1"/>
  <c r="G5376" i="68" a="1"/>
  <c r="G5376" i="68" s="1"/>
  <c r="G5368" i="68" a="1"/>
  <c r="G5368" i="68" s="1"/>
  <c r="G5360" i="68" a="1"/>
  <c r="G5360" i="68" s="1"/>
  <c r="G5352" i="68" a="1"/>
  <c r="G5352" i="68" s="1"/>
  <c r="G5344" i="68" a="1"/>
  <c r="G5344" i="68" s="1"/>
  <c r="G5336" i="68" a="1"/>
  <c r="G5336" i="68" s="1"/>
  <c r="G5328" i="68" a="1"/>
  <c r="G5328" i="68" s="1"/>
  <c r="G5320" i="68" a="1"/>
  <c r="G5320" i="68" s="1"/>
  <c r="G5312" i="68" a="1"/>
  <c r="G5312" i="68" s="1"/>
  <c r="G5304" i="68" a="1"/>
  <c r="G5304" i="68" s="1"/>
  <c r="G5296" i="68" a="1"/>
  <c r="G5296" i="68" s="1"/>
  <c r="G5288" i="68" a="1"/>
  <c r="G5288" i="68" s="1"/>
  <c r="G5280" i="68" a="1"/>
  <c r="G5280" i="68" s="1"/>
  <c r="G5272" i="68" a="1"/>
  <c r="G5272" i="68" s="1"/>
  <c r="G5264" i="68" a="1"/>
  <c r="G5264" i="68" s="1"/>
  <c r="G5256" i="68" a="1"/>
  <c r="G5256" i="68" s="1"/>
  <c r="G5248" i="68" a="1"/>
  <c r="G5248" i="68" s="1"/>
  <c r="G5240" i="68" a="1"/>
  <c r="G5240" i="68" s="1"/>
  <c r="G5232" i="68" a="1"/>
  <c r="G5232" i="68" s="1"/>
  <c r="G5224" i="68" a="1"/>
  <c r="G5224" i="68" s="1"/>
  <c r="G5216" i="68" a="1"/>
  <c r="G5216" i="68" s="1"/>
  <c r="G5208" i="68" a="1"/>
  <c r="G5208" i="68" s="1"/>
  <c r="G5200" i="68" a="1"/>
  <c r="G5200" i="68" s="1"/>
  <c r="G5192" i="68" a="1"/>
  <c r="G5192" i="68" s="1"/>
  <c r="G5184" i="68" a="1"/>
  <c r="G5184" i="68" s="1"/>
  <c r="G5176" i="68" a="1"/>
  <c r="G5176" i="68" s="1"/>
  <c r="G5679" i="68" a="1"/>
  <c r="G5679" i="68" s="1"/>
  <c r="G5671" i="68" a="1"/>
  <c r="G5671" i="68" s="1"/>
  <c r="G5663" i="68" a="1"/>
  <c r="G5663" i="68" s="1"/>
  <c r="G5655" i="68" a="1"/>
  <c r="G5655" i="68" s="1"/>
  <c r="G5647" i="68" a="1"/>
  <c r="G5647" i="68" s="1"/>
  <c r="G5639" i="68" a="1"/>
  <c r="G5639" i="68" s="1"/>
  <c r="G5631" i="68" a="1"/>
  <c r="G5631" i="68" s="1"/>
  <c r="G5623" i="68" a="1"/>
  <c r="G5623" i="68" s="1"/>
  <c r="G5615" i="68" a="1"/>
  <c r="G5615" i="68" s="1"/>
  <c r="G5607" i="68" a="1"/>
  <c r="G5607" i="68" s="1"/>
  <c r="G5599" i="68" a="1"/>
  <c r="G5599" i="68" s="1"/>
  <c r="G5591" i="68" a="1"/>
  <c r="G5591" i="68" s="1"/>
  <c r="G5583" i="68" a="1"/>
  <c r="G5583" i="68" s="1"/>
  <c r="G5575" i="68" a="1"/>
  <c r="G5575" i="68" s="1"/>
  <c r="G5567" i="68" a="1"/>
  <c r="G5567" i="68" s="1"/>
  <c r="G5561" i="68" a="1"/>
  <c r="G5561" i="68" s="1"/>
  <c r="G5449" i="68" a="1"/>
  <c r="G5449" i="68" s="1"/>
  <c r="G5445" i="68" a="1"/>
  <c r="G5445" i="68" s="1"/>
  <c r="G5417" i="68" a="1"/>
  <c r="G5417" i="68" s="1"/>
  <c r="G5413" i="68" a="1"/>
  <c r="G5413" i="68" s="1"/>
  <c r="G5549" i="68" a="1"/>
  <c r="G5549" i="68" s="1"/>
  <c r="G5402" i="68" a="1"/>
  <c r="G5402" i="68" s="1"/>
  <c r="G5394" i="68" a="1"/>
  <c r="G5394" i="68" s="1"/>
  <c r="G5386" i="68" a="1"/>
  <c r="G5386" i="68" s="1"/>
  <c r="G5378" i="68" a="1"/>
  <c r="G5378" i="68" s="1"/>
  <c r="G5370" i="68" a="1"/>
  <c r="G5370" i="68" s="1"/>
  <c r="G5362" i="68" a="1"/>
  <c r="G5362" i="68" s="1"/>
  <c r="G5354" i="68" a="1"/>
  <c r="G5354" i="68" s="1"/>
  <c r="G5346" i="68" a="1"/>
  <c r="G5346" i="68" s="1"/>
  <c r="G5338" i="68" a="1"/>
  <c r="G5338" i="68" s="1"/>
  <c r="G5330" i="68" a="1"/>
  <c r="G5330" i="68" s="1"/>
  <c r="G5322" i="68" a="1"/>
  <c r="G5322" i="68" s="1"/>
  <c r="G5314" i="68" a="1"/>
  <c r="G5314" i="68" s="1"/>
  <c r="G5306" i="68" a="1"/>
  <c r="G5306" i="68" s="1"/>
  <c r="G5298" i="68" a="1"/>
  <c r="G5298" i="68" s="1"/>
  <c r="G5290" i="68" a="1"/>
  <c r="G5290" i="68" s="1"/>
  <c r="G5282" i="68" a="1"/>
  <c r="G5282" i="68" s="1"/>
  <c r="G5274" i="68" a="1"/>
  <c r="G5274" i="68" s="1"/>
  <c r="G5266" i="68" a="1"/>
  <c r="G5266" i="68" s="1"/>
  <c r="G5258" i="68" a="1"/>
  <c r="G5258" i="68" s="1"/>
  <c r="G5250" i="68" a="1"/>
  <c r="G5250" i="68" s="1"/>
  <c r="G5242" i="68" a="1"/>
  <c r="G5242" i="68" s="1"/>
  <c r="G5234" i="68" a="1"/>
  <c r="G5234" i="68" s="1"/>
  <c r="G5226" i="68" a="1"/>
  <c r="G5226" i="68" s="1"/>
  <c r="G5218" i="68" a="1"/>
  <c r="G5218" i="68" s="1"/>
  <c r="G5210" i="68" a="1"/>
  <c r="G5210" i="68" s="1"/>
  <c r="G5202" i="68" a="1"/>
  <c r="G5202" i="68" s="1"/>
  <c r="G5194" i="68" a="1"/>
  <c r="G5194" i="68" s="1"/>
  <c r="G5186" i="68" a="1"/>
  <c r="G5186" i="68" s="1"/>
  <c r="G5178" i="68" a="1"/>
  <c r="G5178" i="68" s="1"/>
  <c r="G5170" i="68" a="1"/>
  <c r="G5170" i="68" s="1"/>
  <c r="G5717" i="68" a="1"/>
  <c r="G5717" i="68" s="1"/>
  <c r="G5711" i="68" a="1"/>
  <c r="G5711" i="68" s="1"/>
  <c r="G5677" i="68" a="1"/>
  <c r="G5677" i="68" s="1"/>
  <c r="G5669" i="68" a="1"/>
  <c r="G5669" i="68" s="1"/>
  <c r="G5661" i="68" a="1"/>
  <c r="G5661" i="68" s="1"/>
  <c r="G5653" i="68" a="1"/>
  <c r="G5653" i="68" s="1"/>
  <c r="G5645" i="68" a="1"/>
  <c r="G5645" i="68" s="1"/>
  <c r="G5637" i="68" a="1"/>
  <c r="G5637" i="68" s="1"/>
  <c r="G5629" i="68" a="1"/>
  <c r="G5629" i="68" s="1"/>
  <c r="G5621" i="68" a="1"/>
  <c r="G5621" i="68" s="1"/>
  <c r="G5613" i="68" a="1"/>
  <c r="G5613" i="68" s="1"/>
  <c r="G5605" i="68" a="1"/>
  <c r="G5605" i="68" s="1"/>
  <c r="G5597" i="68" a="1"/>
  <c r="G5597" i="68" s="1"/>
  <c r="G5589" i="68" a="1"/>
  <c r="G5589" i="68" s="1"/>
  <c r="G5581" i="68" a="1"/>
  <c r="G5581" i="68" s="1"/>
  <c r="G5573" i="68" a="1"/>
  <c r="G5573" i="68" s="1"/>
  <c r="G5565" i="68" a="1"/>
  <c r="G5565" i="68" s="1"/>
  <c r="G5469" i="68" a="1"/>
  <c r="G5469" i="68" s="1"/>
  <c r="G5441" i="68" a="1"/>
  <c r="G5441" i="68" s="1"/>
  <c r="G5437" i="68" a="1"/>
  <c r="G5437" i="68" s="1"/>
  <c r="G5409" i="68" a="1"/>
  <c r="G5409" i="68" s="1"/>
  <c r="G5709" i="68" a="1"/>
  <c r="G5709" i="68" s="1"/>
  <c r="G5703" i="68" a="1"/>
  <c r="G5703" i="68" s="1"/>
  <c r="G5404" i="68" a="1"/>
  <c r="G5404" i="68" s="1"/>
  <c r="G5396" i="68" a="1"/>
  <c r="G5396" i="68" s="1"/>
  <c r="G5388" i="68" a="1"/>
  <c r="G5388" i="68" s="1"/>
  <c r="G5380" i="68" a="1"/>
  <c r="G5380" i="68" s="1"/>
  <c r="G5372" i="68" a="1"/>
  <c r="G5372" i="68" s="1"/>
  <c r="G5364" i="68" a="1"/>
  <c r="G5364" i="68" s="1"/>
  <c r="G5356" i="68" a="1"/>
  <c r="G5356" i="68" s="1"/>
  <c r="G5348" i="68" a="1"/>
  <c r="G5348" i="68" s="1"/>
  <c r="G5340" i="68" a="1"/>
  <c r="G5340" i="68" s="1"/>
  <c r="G5332" i="68" a="1"/>
  <c r="G5332" i="68" s="1"/>
  <c r="G5324" i="68" a="1"/>
  <c r="G5324" i="68" s="1"/>
  <c r="G5316" i="68" a="1"/>
  <c r="G5316" i="68" s="1"/>
  <c r="G5308" i="68" a="1"/>
  <c r="G5308" i="68" s="1"/>
  <c r="G5300" i="68" a="1"/>
  <c r="G5300" i="68" s="1"/>
  <c r="G5292" i="68" a="1"/>
  <c r="G5292" i="68" s="1"/>
  <c r="G5284" i="68" a="1"/>
  <c r="G5284" i="68" s="1"/>
  <c r="G5276" i="68" a="1"/>
  <c r="G5276" i="68" s="1"/>
  <c r="G5268" i="68" a="1"/>
  <c r="G5268" i="68" s="1"/>
  <c r="G5260" i="68" a="1"/>
  <c r="G5260" i="68" s="1"/>
  <c r="G5252" i="68" a="1"/>
  <c r="G5252" i="68" s="1"/>
  <c r="G5244" i="68" a="1"/>
  <c r="G5244" i="68" s="1"/>
  <c r="G5236" i="68" a="1"/>
  <c r="G5236" i="68" s="1"/>
  <c r="G5228" i="68" a="1"/>
  <c r="G5228" i="68" s="1"/>
  <c r="G5220" i="68" a="1"/>
  <c r="G5220" i="68" s="1"/>
  <c r="G5212" i="68" a="1"/>
  <c r="G5212" i="68" s="1"/>
  <c r="G5204" i="68" a="1"/>
  <c r="G5204" i="68" s="1"/>
  <c r="G5196" i="68" a="1"/>
  <c r="G5196" i="68" s="1"/>
  <c r="G5188" i="68" a="1"/>
  <c r="G5188" i="68" s="1"/>
  <c r="G5180" i="68" a="1"/>
  <c r="G5180" i="68" s="1"/>
  <c r="G5172" i="68" a="1"/>
  <c r="G5172" i="68" s="1"/>
  <c r="G5164" i="68" a="1"/>
  <c r="G5164" i="68" s="1"/>
  <c r="G5725" i="68" a="1"/>
  <c r="G5725" i="68" s="1"/>
  <c r="G5701" i="68" a="1"/>
  <c r="G5701" i="68" s="1"/>
  <c r="G5695" i="68" a="1"/>
  <c r="G5695" i="68" s="1"/>
  <c r="G5675" i="68" a="1"/>
  <c r="G5675" i="68" s="1"/>
  <c r="G5667" i="68" a="1"/>
  <c r="G5667" i="68" s="1"/>
  <c r="G5659" i="68" a="1"/>
  <c r="G5659" i="68" s="1"/>
  <c r="G5651" i="68" a="1"/>
  <c r="G5651" i="68" s="1"/>
  <c r="G5643" i="68" a="1"/>
  <c r="G5643" i="68" s="1"/>
  <c r="G5635" i="68" a="1"/>
  <c r="G5635" i="68" s="1"/>
  <c r="G5627" i="68" a="1"/>
  <c r="G5627" i="68" s="1"/>
  <c r="G5619" i="68" a="1"/>
  <c r="G5619" i="68" s="1"/>
  <c r="G5611" i="68" a="1"/>
  <c r="G5611" i="68" s="1"/>
  <c r="G5603" i="68" a="1"/>
  <c r="G5603" i="68" s="1"/>
  <c r="G5595" i="68" a="1"/>
  <c r="G5595" i="68" s="1"/>
  <c r="G5587" i="68" a="1"/>
  <c r="G5587" i="68" s="1"/>
  <c r="G5579" i="68" a="1"/>
  <c r="G5579" i="68" s="1"/>
  <c r="G5571" i="68" a="1"/>
  <c r="G5571" i="68" s="1"/>
  <c r="G5553" i="68" a="1"/>
  <c r="G5553" i="68" s="1"/>
  <c r="G5465" i="68" a="1"/>
  <c r="G5465" i="68" s="1"/>
  <c r="G5461" i="68" a="1"/>
  <c r="G5461" i="68" s="1"/>
  <c r="G5433" i="68" a="1"/>
  <c r="G5433" i="68" s="1"/>
  <c r="G5429" i="68" a="1"/>
  <c r="G5429" i="68" s="1"/>
  <c r="G5693" i="68" a="1"/>
  <c r="G5693" i="68" s="1"/>
  <c r="G5687" i="68" a="1"/>
  <c r="G5687" i="68" s="1"/>
  <c r="G5557" i="68" a="1"/>
  <c r="G5557" i="68" s="1"/>
  <c r="G5406" i="68" a="1"/>
  <c r="G5406" i="68" s="1"/>
  <c r="G5398" i="68" a="1"/>
  <c r="G5398" i="68" s="1"/>
  <c r="G5390" i="68" a="1"/>
  <c r="G5390" i="68" s="1"/>
  <c r="G5382" i="68" a="1"/>
  <c r="G5382" i="68" s="1"/>
  <c r="G5374" i="68" a="1"/>
  <c r="G5374" i="68" s="1"/>
  <c r="G5366" i="68" a="1"/>
  <c r="G5366" i="68" s="1"/>
  <c r="G5358" i="68" a="1"/>
  <c r="G5358" i="68" s="1"/>
  <c r="G5350" i="68" a="1"/>
  <c r="G5350" i="68" s="1"/>
  <c r="G5342" i="68" a="1"/>
  <c r="G5342" i="68" s="1"/>
  <c r="G5334" i="68" a="1"/>
  <c r="G5334" i="68" s="1"/>
  <c r="G5326" i="68" a="1"/>
  <c r="G5326" i="68" s="1"/>
  <c r="G5318" i="68" a="1"/>
  <c r="G5318" i="68" s="1"/>
  <c r="G5310" i="68" a="1"/>
  <c r="G5310" i="68" s="1"/>
  <c r="G5302" i="68" a="1"/>
  <c r="G5302" i="68" s="1"/>
  <c r="G5294" i="68" a="1"/>
  <c r="G5294" i="68" s="1"/>
  <c r="G5286" i="68" a="1"/>
  <c r="G5286" i="68" s="1"/>
  <c r="G5278" i="68" a="1"/>
  <c r="G5278" i="68" s="1"/>
  <c r="G5270" i="68" a="1"/>
  <c r="G5270" i="68" s="1"/>
  <c r="G5262" i="68" a="1"/>
  <c r="G5262" i="68" s="1"/>
  <c r="G5254" i="68" a="1"/>
  <c r="G5254" i="68" s="1"/>
  <c r="G5246" i="68" a="1"/>
  <c r="G5246" i="68" s="1"/>
  <c r="G5238" i="68" a="1"/>
  <c r="G5238" i="68" s="1"/>
  <c r="G5230" i="68" a="1"/>
  <c r="G5230" i="68" s="1"/>
  <c r="G5222" i="68" a="1"/>
  <c r="G5222" i="68" s="1"/>
  <c r="G5214" i="68" a="1"/>
  <c r="G5214" i="68" s="1"/>
  <c r="G5206" i="68" a="1"/>
  <c r="G5206" i="68" s="1"/>
  <c r="G5198" i="68" a="1"/>
  <c r="G5198" i="68" s="1"/>
  <c r="G5190" i="68" a="1"/>
  <c r="G5190" i="68" s="1"/>
  <c r="G5182" i="68" a="1"/>
  <c r="G5182" i="68" s="1"/>
  <c r="G5733" i="68" a="1"/>
  <c r="G5733" i="68" s="1"/>
  <c r="G5685" i="68" a="1"/>
  <c r="G5685" i="68" s="1"/>
  <c r="G5673" i="68" a="1"/>
  <c r="G5673" i="68" s="1"/>
  <c r="G5665" i="68" a="1"/>
  <c r="G5665" i="68" s="1"/>
  <c r="G5657" i="68" a="1"/>
  <c r="G5657" i="68" s="1"/>
  <c r="G5649" i="68" a="1"/>
  <c r="G5649" i="68" s="1"/>
  <c r="G5641" i="68" a="1"/>
  <c r="G5641" i="68" s="1"/>
  <c r="G5633" i="68" a="1"/>
  <c r="G5633" i="68" s="1"/>
  <c r="G5625" i="68" a="1"/>
  <c r="G5625" i="68" s="1"/>
  <c r="G5617" i="68" a="1"/>
  <c r="G5617" i="68" s="1"/>
  <c r="G5609" i="68" a="1"/>
  <c r="G5609" i="68" s="1"/>
  <c r="G5601" i="68" a="1"/>
  <c r="G5601" i="68" s="1"/>
  <c r="G5593" i="68" a="1"/>
  <c r="G5593" i="68" s="1"/>
  <c r="G5585" i="68" a="1"/>
  <c r="G5585" i="68" s="1"/>
  <c r="G5577" i="68" a="1"/>
  <c r="G5577" i="68" s="1"/>
  <c r="G5569" i="68" a="1"/>
  <c r="G5569" i="68" s="1"/>
  <c r="G5457" i="68" a="1"/>
  <c r="G5457" i="68" s="1"/>
  <c r="G5453" i="68" a="1"/>
  <c r="G5453" i="68" s="1"/>
  <c r="G5425" i="68" a="1"/>
  <c r="G5425" i="68" s="1"/>
  <c r="G5421" i="68" a="1"/>
  <c r="G5421" i="68" s="1"/>
  <c r="G5158" i="68" a="1"/>
  <c r="G5158" i="68" s="1"/>
  <c r="G5150" i="68" a="1"/>
  <c r="G5150" i="68" s="1"/>
  <c r="G5142" i="68" a="1"/>
  <c r="G5142" i="68" s="1"/>
  <c r="G5134" i="68" a="1"/>
  <c r="G5134" i="68" s="1"/>
  <c r="G5107" i="68" a="1"/>
  <c r="G5107" i="68" s="1"/>
  <c r="G5099" i="68" a="1"/>
  <c r="G5099" i="68" s="1"/>
  <c r="G5091" i="68" a="1"/>
  <c r="G5091" i="68" s="1"/>
  <c r="G5083" i="68" a="1"/>
  <c r="G5083" i="68" s="1"/>
  <c r="G5075" i="68" a="1"/>
  <c r="G5075" i="68" s="1"/>
  <c r="G5067" i="68" a="1"/>
  <c r="G5067" i="68" s="1"/>
  <c r="G5059" i="68" a="1"/>
  <c r="G5059" i="68" s="1"/>
  <c r="G5051" i="68" a="1"/>
  <c r="G5051" i="68" s="1"/>
  <c r="G5043" i="68" a="1"/>
  <c r="G5043" i="68" s="1"/>
  <c r="G5035" i="68" a="1"/>
  <c r="G5035" i="68" s="1"/>
  <c r="G5027" i="68" a="1"/>
  <c r="G5027" i="68" s="1"/>
  <c r="G5019" i="68" a="1"/>
  <c r="G5019" i="68" s="1"/>
  <c r="G5011" i="68" a="1"/>
  <c r="G5011" i="68" s="1"/>
  <c r="G5003" i="68" a="1"/>
  <c r="G5003" i="68" s="1"/>
  <c r="G4995" i="68" a="1"/>
  <c r="G4995" i="68" s="1"/>
  <c r="G4987" i="68" a="1"/>
  <c r="G4987" i="68" s="1"/>
  <c r="G4979" i="68" a="1"/>
  <c r="G4979" i="68" s="1"/>
  <c r="G4971" i="68" a="1"/>
  <c r="G4971" i="68" s="1"/>
  <c r="G4963" i="68" a="1"/>
  <c r="G4963" i="68" s="1"/>
  <c r="G4955" i="68" a="1"/>
  <c r="G4955" i="68" s="1"/>
  <c r="G5174" i="68" a="1"/>
  <c r="G5174" i="68" s="1"/>
  <c r="G5168" i="68" a="1"/>
  <c r="G5168" i="68" s="1"/>
  <c r="G5148" i="68" a="1"/>
  <c r="G5148" i="68" s="1"/>
  <c r="G5132" i="68" a="1"/>
  <c r="G5132" i="68" s="1"/>
  <c r="G5127" i="68" a="1"/>
  <c r="G5127" i="68" s="1"/>
  <c r="G5115" i="68" a="1"/>
  <c r="G5115" i="68" s="1"/>
  <c r="G4847" i="68" a="1"/>
  <c r="G4847" i="68" s="1"/>
  <c r="G4839" i="68" a="1"/>
  <c r="G4839" i="68" s="1"/>
  <c r="G4831" i="68" a="1"/>
  <c r="G4831" i="68" s="1"/>
  <c r="G4825" i="68" a="1"/>
  <c r="G4825" i="68" s="1"/>
  <c r="G4817" i="68" a="1"/>
  <c r="G4817" i="68" s="1"/>
  <c r="G4809" i="68" a="1"/>
  <c r="G4809" i="68" s="1"/>
  <c r="G4801" i="68" a="1"/>
  <c r="G4801" i="68" s="1"/>
  <c r="G4793" i="68" a="1"/>
  <c r="G4793" i="68" s="1"/>
  <c r="G4785" i="68" a="1"/>
  <c r="G4785" i="68" s="1"/>
  <c r="G4777" i="68" a="1"/>
  <c r="G4777" i="68" s="1"/>
  <c r="G4769" i="68" a="1"/>
  <c r="G4769" i="68" s="1"/>
  <c r="G4761" i="68" a="1"/>
  <c r="G4761" i="68" s="1"/>
  <c r="G4753" i="68" a="1"/>
  <c r="G4753" i="68" s="1"/>
  <c r="G4745" i="68" a="1"/>
  <c r="G4745" i="68" s="1"/>
  <c r="G5152" i="68" a="1"/>
  <c r="G5152" i="68" s="1"/>
  <c r="G5136" i="68" a="1"/>
  <c r="G5136" i="68" s="1"/>
  <c r="G5128" i="68" a="1"/>
  <c r="G5128" i="68" s="1"/>
  <c r="G5116" i="68" a="1"/>
  <c r="G5116" i="68" s="1"/>
  <c r="G5109" i="68" a="1"/>
  <c r="G5109" i="68" s="1"/>
  <c r="G5101" i="68" a="1"/>
  <c r="G5101" i="68" s="1"/>
  <c r="G5093" i="68" a="1"/>
  <c r="G5093" i="68" s="1"/>
  <c r="G5085" i="68" a="1"/>
  <c r="G5085" i="68" s="1"/>
  <c r="G5077" i="68" a="1"/>
  <c r="G5077" i="68" s="1"/>
  <c r="G5069" i="68" a="1"/>
  <c r="G5069" i="68" s="1"/>
  <c r="G5061" i="68" a="1"/>
  <c r="G5061" i="68" s="1"/>
  <c r="G5053" i="68" a="1"/>
  <c r="G5053" i="68" s="1"/>
  <c r="G5045" i="68" a="1"/>
  <c r="G5045" i="68" s="1"/>
  <c r="G5037" i="68" a="1"/>
  <c r="G5037" i="68" s="1"/>
  <c r="G5029" i="68" a="1"/>
  <c r="G5029" i="68" s="1"/>
  <c r="G5021" i="68" a="1"/>
  <c r="G5021" i="68" s="1"/>
  <c r="G5013" i="68" a="1"/>
  <c r="G5013" i="68" s="1"/>
  <c r="G5005" i="68" a="1"/>
  <c r="G5005" i="68" s="1"/>
  <c r="G4997" i="68" a="1"/>
  <c r="G4997" i="68" s="1"/>
  <c r="G4989" i="68" a="1"/>
  <c r="G4989" i="68" s="1"/>
  <c r="G4981" i="68" a="1"/>
  <c r="G4981" i="68" s="1"/>
  <c r="G4973" i="68" a="1"/>
  <c r="G4973" i="68" s="1"/>
  <c r="G4965" i="68" a="1"/>
  <c r="G4965" i="68" s="1"/>
  <c r="G5166" i="68" a="1"/>
  <c r="G5166" i="68" s="1"/>
  <c r="G5117" i="68" a="1"/>
  <c r="G5117" i="68" s="1"/>
  <c r="G5111" i="68" a="1"/>
  <c r="G5111" i="68" s="1"/>
  <c r="G5103" i="68" a="1"/>
  <c r="G5103" i="68" s="1"/>
  <c r="G5095" i="68" a="1"/>
  <c r="G5095" i="68" s="1"/>
  <c r="G5087" i="68" a="1"/>
  <c r="G5087" i="68" s="1"/>
  <c r="G5079" i="68" a="1"/>
  <c r="G5079" i="68" s="1"/>
  <c r="G5071" i="68" a="1"/>
  <c r="G5071" i="68" s="1"/>
  <c r="G5063" i="68" a="1"/>
  <c r="G5063" i="68" s="1"/>
  <c r="G5055" i="68" a="1"/>
  <c r="G5055" i="68" s="1"/>
  <c r="G5047" i="68" a="1"/>
  <c r="G5047" i="68" s="1"/>
  <c r="G5039" i="68" a="1"/>
  <c r="G5039" i="68" s="1"/>
  <c r="G5031" i="68" a="1"/>
  <c r="G5031" i="68" s="1"/>
  <c r="G5023" i="68" a="1"/>
  <c r="G5023" i="68" s="1"/>
  <c r="G5015" i="68" a="1"/>
  <c r="G5015" i="68" s="1"/>
  <c r="G5007" i="68" a="1"/>
  <c r="G5007" i="68" s="1"/>
  <c r="G4999" i="68" a="1"/>
  <c r="G4999" i="68" s="1"/>
  <c r="G4991" i="68" a="1"/>
  <c r="G4991" i="68" s="1"/>
  <c r="G4983" i="68" a="1"/>
  <c r="G4983" i="68" s="1"/>
  <c r="G4975" i="68" a="1"/>
  <c r="G4975" i="68" s="1"/>
  <c r="G4967" i="68" a="1"/>
  <c r="G4967" i="68" s="1"/>
  <c r="G4959" i="68" a="1"/>
  <c r="G4959" i="68" s="1"/>
  <c r="G5162" i="68" a="1"/>
  <c r="G5162" i="68" s="1"/>
  <c r="G5156" i="68" a="1"/>
  <c r="G5156" i="68" s="1"/>
  <c r="G5140" i="68" a="1"/>
  <c r="G5140" i="68" s="1"/>
  <c r="G5124" i="68" a="1"/>
  <c r="G5124" i="68" s="1"/>
  <c r="G4841" i="68" a="1"/>
  <c r="G4841" i="68" s="1"/>
  <c r="G4833" i="68" a="1"/>
  <c r="G4833" i="68" s="1"/>
  <c r="G5144" i="68" a="1"/>
  <c r="G5144" i="68" s="1"/>
  <c r="G5130" i="68" a="1"/>
  <c r="G5130" i="68" s="1"/>
  <c r="G5125" i="68" a="1"/>
  <c r="G5125" i="68" s="1"/>
  <c r="G5119" i="68" a="1"/>
  <c r="G5119" i="68" s="1"/>
  <c r="G5105" i="68" a="1"/>
  <c r="G5105" i="68" s="1"/>
  <c r="G5097" i="68" a="1"/>
  <c r="G5097" i="68" s="1"/>
  <c r="G5089" i="68" a="1"/>
  <c r="G5089" i="68" s="1"/>
  <c r="G5081" i="68" a="1"/>
  <c r="G5081" i="68" s="1"/>
  <c r="G5073" i="68" a="1"/>
  <c r="G5073" i="68" s="1"/>
  <c r="G5065" i="68" a="1"/>
  <c r="G5065" i="68" s="1"/>
  <c r="G5057" i="68" a="1"/>
  <c r="G5057" i="68" s="1"/>
  <c r="G5049" i="68" a="1"/>
  <c r="G5049" i="68" s="1"/>
  <c r="G5041" i="68" a="1"/>
  <c r="G5041" i="68" s="1"/>
  <c r="G5033" i="68" a="1"/>
  <c r="G5033" i="68" s="1"/>
  <c r="G5025" i="68" a="1"/>
  <c r="G5025" i="68" s="1"/>
  <c r="G5017" i="68" a="1"/>
  <c r="G5017" i="68" s="1"/>
  <c r="G5009" i="68" a="1"/>
  <c r="G5009" i="68" s="1"/>
  <c r="G5001" i="68" a="1"/>
  <c r="G5001" i="68" s="1"/>
  <c r="G4993" i="68" a="1"/>
  <c r="G4993" i="68" s="1"/>
  <c r="G4985" i="68" a="1"/>
  <c r="G4985" i="68" s="1"/>
  <c r="G4977" i="68" a="1"/>
  <c r="G4977" i="68" s="1"/>
  <c r="G5160" i="68" a="1"/>
  <c r="G5160" i="68" s="1"/>
  <c r="G5126" i="68" a="1"/>
  <c r="G5126" i="68" s="1"/>
  <c r="G5120" i="68" a="1"/>
  <c r="G5120" i="68" s="1"/>
  <c r="G4897" i="68" a="1"/>
  <c r="G4897" i="68" s="1"/>
  <c r="G4889" i="68" a="1"/>
  <c r="G4889" i="68" s="1"/>
  <c r="G4881" i="68" a="1"/>
  <c r="G4881" i="68" s="1"/>
  <c r="G4873" i="68" a="1"/>
  <c r="G4873" i="68" s="1"/>
  <c r="G4865" i="68" a="1"/>
  <c r="G4865" i="68" s="1"/>
  <c r="G4857" i="68" a="1"/>
  <c r="G4857" i="68" s="1"/>
  <c r="G4849" i="68" a="1"/>
  <c r="G4849" i="68" s="1"/>
  <c r="G4895" i="68" a="1"/>
  <c r="G4895" i="68" s="1"/>
  <c r="G4875" i="68" a="1"/>
  <c r="G4875" i="68" s="1"/>
  <c r="G4863" i="68" a="1"/>
  <c r="G4863" i="68" s="1"/>
  <c r="G4807" i="68" a="1"/>
  <c r="G4807" i="68" s="1"/>
  <c r="G4803" i="68" a="1"/>
  <c r="G4803" i="68" s="1"/>
  <c r="G4775" i="68" a="1"/>
  <c r="G4775" i="68" s="1"/>
  <c r="G4771" i="68" a="1"/>
  <c r="G4771" i="68" s="1"/>
  <c r="G4743" i="68" a="1"/>
  <c r="G4743" i="68" s="1"/>
  <c r="G4739" i="68" a="1"/>
  <c r="G4739" i="68" s="1"/>
  <c r="G4731" i="68" a="1"/>
  <c r="G4731" i="68" s="1"/>
  <c r="G4723" i="68" a="1"/>
  <c r="G4723" i="68" s="1"/>
  <c r="G4715" i="68" a="1"/>
  <c r="G4715" i="68" s="1"/>
  <c r="G4707" i="68" a="1"/>
  <c r="G4707" i="68" s="1"/>
  <c r="G4699" i="68" a="1"/>
  <c r="G4699" i="68" s="1"/>
  <c r="G4691" i="68" a="1"/>
  <c r="G4691" i="68" s="1"/>
  <c r="G4683" i="68" a="1"/>
  <c r="G4683" i="68" s="1"/>
  <c r="G4675" i="68" a="1"/>
  <c r="G4675" i="68" s="1"/>
  <c r="G4667" i="68" a="1"/>
  <c r="G4667" i="68" s="1"/>
  <c r="G4659" i="68" a="1"/>
  <c r="G4659" i="68" s="1"/>
  <c r="G4651" i="68" a="1"/>
  <c r="G4651" i="68" s="1"/>
  <c r="G4643" i="68" a="1"/>
  <c r="G4643" i="68" s="1"/>
  <c r="G4635" i="68" a="1"/>
  <c r="G4635" i="68" s="1"/>
  <c r="G4627" i="68" a="1"/>
  <c r="G4627" i="68" s="1"/>
  <c r="G4619" i="68" a="1"/>
  <c r="G4619" i="68" s="1"/>
  <c r="G4611" i="68" a="1"/>
  <c r="G4611" i="68" s="1"/>
  <c r="G4603" i="68" a="1"/>
  <c r="G4603" i="68" s="1"/>
  <c r="G4595" i="68" a="1"/>
  <c r="G4595" i="68" s="1"/>
  <c r="G4587" i="68" a="1"/>
  <c r="G4587" i="68" s="1"/>
  <c r="G4579" i="68" a="1"/>
  <c r="G4579" i="68" s="1"/>
  <c r="G4571" i="68" a="1"/>
  <c r="G4571" i="68" s="1"/>
  <c r="G4563" i="68" a="1"/>
  <c r="G4563" i="68" s="1"/>
  <c r="G4555" i="68" a="1"/>
  <c r="G4555" i="68" s="1"/>
  <c r="G4547" i="68" a="1"/>
  <c r="G4547" i="68" s="1"/>
  <c r="G4539" i="68" a="1"/>
  <c r="G4539" i="68" s="1"/>
  <c r="G4531" i="68" a="1"/>
  <c r="G4531" i="68" s="1"/>
  <c r="G4949" i="68" a="1"/>
  <c r="G4949" i="68" s="1"/>
  <c r="G4941" i="68" a="1"/>
  <c r="G4941" i="68" s="1"/>
  <c r="G4933" i="68" a="1"/>
  <c r="G4933" i="68" s="1"/>
  <c r="G4925" i="68" a="1"/>
  <c r="G4925" i="68" s="1"/>
  <c r="G4917" i="68" a="1"/>
  <c r="G4917" i="68" s="1"/>
  <c r="G4909" i="68" a="1"/>
  <c r="G4909" i="68" s="1"/>
  <c r="G4901" i="68" a="1"/>
  <c r="G4901" i="68" s="1"/>
  <c r="G4515" i="68" a="1"/>
  <c r="G4515" i="68" s="1"/>
  <c r="G4507" i="68" a="1"/>
  <c r="G4507" i="68" s="1"/>
  <c r="G4499" i="68" a="1"/>
  <c r="G4499" i="68" s="1"/>
  <c r="G4491" i="68" a="1"/>
  <c r="G4491" i="68" s="1"/>
  <c r="G4483" i="68" a="1"/>
  <c r="G4483" i="68" s="1"/>
  <c r="G4475" i="68" a="1"/>
  <c r="G4475" i="68" s="1"/>
  <c r="G4467" i="68" a="1"/>
  <c r="G4467" i="68" s="1"/>
  <c r="G4459" i="68" a="1"/>
  <c r="G4459" i="68" s="1"/>
  <c r="G4451" i="68" a="1"/>
  <c r="G4451" i="68" s="1"/>
  <c r="G4443" i="68" a="1"/>
  <c r="G4443" i="68" s="1"/>
  <c r="G4435" i="68" a="1"/>
  <c r="G4435" i="68" s="1"/>
  <c r="G4427" i="68" a="1"/>
  <c r="G4427" i="68" s="1"/>
  <c r="G4419" i="68" a="1"/>
  <c r="G4419" i="68" s="1"/>
  <c r="G4411" i="68" a="1"/>
  <c r="G4411" i="68" s="1"/>
  <c r="G4403" i="68" a="1"/>
  <c r="G4403" i="68" s="1"/>
  <c r="G4395" i="68" a="1"/>
  <c r="G4395" i="68" s="1"/>
  <c r="G4387" i="68" a="1"/>
  <c r="G4387" i="68" s="1"/>
  <c r="G4379" i="68" a="1"/>
  <c r="G4379" i="68" s="1"/>
  <c r="G4371" i="68" a="1"/>
  <c r="G4371" i="68" s="1"/>
  <c r="G4363" i="68" a="1"/>
  <c r="G4363" i="68" s="1"/>
  <c r="G4355" i="68" a="1"/>
  <c r="G4355" i="68" s="1"/>
  <c r="G4347" i="68" a="1"/>
  <c r="G4347" i="68" s="1"/>
  <c r="G4339" i="68" a="1"/>
  <c r="G4339" i="68" s="1"/>
  <c r="G4331" i="68" a="1"/>
  <c r="G4331" i="68" s="1"/>
  <c r="G4323" i="68" a="1"/>
  <c r="G4323" i="68" s="1"/>
  <c r="G4315" i="68" a="1"/>
  <c r="G4315" i="68" s="1"/>
  <c r="G4307" i="68" a="1"/>
  <c r="G4307" i="68" s="1"/>
  <c r="G4299" i="68" a="1"/>
  <c r="G4299" i="68" s="1"/>
  <c r="G4291" i="68" a="1"/>
  <c r="G4291" i="68" s="1"/>
  <c r="G4887" i="68" a="1"/>
  <c r="G4887" i="68" s="1"/>
  <c r="G4867" i="68" a="1"/>
  <c r="G4867" i="68" s="1"/>
  <c r="G4855" i="68" a="1"/>
  <c r="G4855" i="68" s="1"/>
  <c r="G4827" i="68" a="1"/>
  <c r="G4827" i="68" s="1"/>
  <c r="G4799" i="68" a="1"/>
  <c r="G4799" i="68" s="1"/>
  <c r="G4795" i="68" a="1"/>
  <c r="G4795" i="68" s="1"/>
  <c r="G4767" i="68" a="1"/>
  <c r="G4767" i="68" s="1"/>
  <c r="G4763" i="68" a="1"/>
  <c r="G4763" i="68" s="1"/>
  <c r="G4733" i="68" a="1"/>
  <c r="G4733" i="68" s="1"/>
  <c r="G4725" i="68" a="1"/>
  <c r="G4725" i="68" s="1"/>
  <c r="G4717" i="68" a="1"/>
  <c r="G4717" i="68" s="1"/>
  <c r="G4709" i="68" a="1"/>
  <c r="G4709" i="68" s="1"/>
  <c r="G4701" i="68" a="1"/>
  <c r="G4701" i="68" s="1"/>
  <c r="G4693" i="68" a="1"/>
  <c r="G4693" i="68" s="1"/>
  <c r="G4685" i="68" a="1"/>
  <c r="G4685" i="68" s="1"/>
  <c r="G4677" i="68" a="1"/>
  <c r="G4677" i="68" s="1"/>
  <c r="G4669" i="68" a="1"/>
  <c r="G4669" i="68" s="1"/>
  <c r="G4661" i="68" a="1"/>
  <c r="G4661" i="68" s="1"/>
  <c r="G4653" i="68" a="1"/>
  <c r="G4653" i="68" s="1"/>
  <c r="G4645" i="68" a="1"/>
  <c r="G4645" i="68" s="1"/>
  <c r="G4637" i="68" a="1"/>
  <c r="G4637" i="68" s="1"/>
  <c r="G4629" i="68" a="1"/>
  <c r="G4629" i="68" s="1"/>
  <c r="G4621" i="68" a="1"/>
  <c r="G4621" i="68" s="1"/>
  <c r="G4613" i="68" a="1"/>
  <c r="G4613" i="68" s="1"/>
  <c r="G4605" i="68" a="1"/>
  <c r="G4605" i="68" s="1"/>
  <c r="G4597" i="68" a="1"/>
  <c r="G4597" i="68" s="1"/>
  <c r="G4589" i="68" a="1"/>
  <c r="G4589" i="68" s="1"/>
  <c r="G4581" i="68" a="1"/>
  <c r="G4581" i="68" s="1"/>
  <c r="G4573" i="68" a="1"/>
  <c r="G4573" i="68" s="1"/>
  <c r="G4565" i="68" a="1"/>
  <c r="G4565" i="68" s="1"/>
  <c r="G4557" i="68" a="1"/>
  <c r="G4557" i="68" s="1"/>
  <c r="G4549" i="68" a="1"/>
  <c r="G4549" i="68" s="1"/>
  <c r="G4541" i="68" a="1"/>
  <c r="G4541" i="68" s="1"/>
  <c r="G4533" i="68" a="1"/>
  <c r="G4533" i="68" s="1"/>
  <c r="G4525" i="68" a="1"/>
  <c r="G4525" i="68" s="1"/>
  <c r="G4961" i="68" a="1"/>
  <c r="G4961" i="68" s="1"/>
  <c r="G4957" i="68" a="1"/>
  <c r="G4957" i="68" s="1"/>
  <c r="G4947" i="68" a="1"/>
  <c r="G4947" i="68" s="1"/>
  <c r="G4939" i="68" a="1"/>
  <c r="G4939" i="68" s="1"/>
  <c r="G4931" i="68" a="1"/>
  <c r="G4931" i="68" s="1"/>
  <c r="G4923" i="68" a="1"/>
  <c r="G4923" i="68" s="1"/>
  <c r="G4915" i="68" a="1"/>
  <c r="G4915" i="68" s="1"/>
  <c r="G4907" i="68" a="1"/>
  <c r="G4907" i="68" s="1"/>
  <c r="G4899" i="68" a="1"/>
  <c r="G4899" i="68" s="1"/>
  <c r="G4891" i="68" a="1"/>
  <c r="G4891" i="68" s="1"/>
  <c r="G4879" i="68" a="1"/>
  <c r="G4879" i="68" s="1"/>
  <c r="G4859" i="68" a="1"/>
  <c r="G4859" i="68" s="1"/>
  <c r="G4823" i="68" a="1"/>
  <c r="G4823" i="68" s="1"/>
  <c r="G4819" i="68" a="1"/>
  <c r="G4819" i="68" s="1"/>
  <c r="G4791" i="68" a="1"/>
  <c r="G4791" i="68" s="1"/>
  <c r="G4787" i="68" a="1"/>
  <c r="G4787" i="68" s="1"/>
  <c r="G4759" i="68" a="1"/>
  <c r="G4759" i="68" s="1"/>
  <c r="G4755" i="68" a="1"/>
  <c r="G4755" i="68" s="1"/>
  <c r="G4735" i="68" a="1"/>
  <c r="G4735" i="68" s="1"/>
  <c r="G4727" i="68" a="1"/>
  <c r="G4727" i="68" s="1"/>
  <c r="G4719" i="68" a="1"/>
  <c r="G4719" i="68" s="1"/>
  <c r="G4711" i="68" a="1"/>
  <c r="G4711" i="68" s="1"/>
  <c r="G4703" i="68" a="1"/>
  <c r="G4703" i="68" s="1"/>
  <c r="G4695" i="68" a="1"/>
  <c r="G4695" i="68" s="1"/>
  <c r="G4687" i="68" a="1"/>
  <c r="G4687" i="68" s="1"/>
  <c r="G4679" i="68" a="1"/>
  <c r="G4679" i="68" s="1"/>
  <c r="G4671" i="68" a="1"/>
  <c r="G4671" i="68" s="1"/>
  <c r="G4663" i="68" a="1"/>
  <c r="G4663" i="68" s="1"/>
  <c r="G4655" i="68" a="1"/>
  <c r="G4655" i="68" s="1"/>
  <c r="G4647" i="68" a="1"/>
  <c r="G4647" i="68" s="1"/>
  <c r="G4639" i="68" a="1"/>
  <c r="G4639" i="68" s="1"/>
  <c r="G4631" i="68" a="1"/>
  <c r="G4631" i="68" s="1"/>
  <c r="G4623" i="68" a="1"/>
  <c r="G4623" i="68" s="1"/>
  <c r="G4615" i="68" a="1"/>
  <c r="G4615" i="68" s="1"/>
  <c r="G4607" i="68" a="1"/>
  <c r="G4607" i="68" s="1"/>
  <c r="G4599" i="68" a="1"/>
  <c r="G4599" i="68" s="1"/>
  <c r="G4591" i="68" a="1"/>
  <c r="G4591" i="68" s="1"/>
  <c r="G4583" i="68" a="1"/>
  <c r="G4583" i="68" s="1"/>
  <c r="G4575" i="68" a="1"/>
  <c r="G4575" i="68" s="1"/>
  <c r="G4567" i="68" a="1"/>
  <c r="G4567" i="68" s="1"/>
  <c r="G4559" i="68" a="1"/>
  <c r="G4559" i="68" s="1"/>
  <c r="G4551" i="68" a="1"/>
  <c r="G4551" i="68" s="1"/>
  <c r="G4543" i="68" a="1"/>
  <c r="G4543" i="68" s="1"/>
  <c r="G4535" i="68" a="1"/>
  <c r="G4535" i="68" s="1"/>
  <c r="G4527" i="68" a="1"/>
  <c r="G4527" i="68" s="1"/>
  <c r="G4519" i="68" a="1"/>
  <c r="G4519" i="68" s="1"/>
  <c r="G4969" i="68" a="1"/>
  <c r="G4969" i="68" s="1"/>
  <c r="G4953" i="68" a="1"/>
  <c r="G4953" i="68" s="1"/>
  <c r="G4945" i="68" a="1"/>
  <c r="G4945" i="68" s="1"/>
  <c r="G4937" i="68" a="1"/>
  <c r="G4937" i="68" s="1"/>
  <c r="G4929" i="68" a="1"/>
  <c r="G4929" i="68" s="1"/>
  <c r="G4921" i="68" a="1"/>
  <c r="G4921" i="68" s="1"/>
  <c r="G4913" i="68" a="1"/>
  <c r="G4913" i="68" s="1"/>
  <c r="G4905" i="68" a="1"/>
  <c r="G4905" i="68" s="1"/>
  <c r="G4377" i="68" a="1"/>
  <c r="G4377" i="68" s="1"/>
  <c r="G4369" i="68" a="1"/>
  <c r="G4369" i="68" s="1"/>
  <c r="G4361" i="68" a="1"/>
  <c r="G4361" i="68" s="1"/>
  <c r="G4353" i="68" a="1"/>
  <c r="G4353" i="68" s="1"/>
  <c r="G4345" i="68" a="1"/>
  <c r="G4345" i="68" s="1"/>
  <c r="G4337" i="68" a="1"/>
  <c r="G4337" i="68" s="1"/>
  <c r="G4329" i="68" a="1"/>
  <c r="G4329" i="68" s="1"/>
  <c r="G4321" i="68" a="1"/>
  <c r="G4321" i="68" s="1"/>
  <c r="G4313" i="68" a="1"/>
  <c r="G4313" i="68" s="1"/>
  <c r="G4305" i="68" a="1"/>
  <c r="G4305" i="68" s="1"/>
  <c r="G4297" i="68" a="1"/>
  <c r="G4297" i="68" s="1"/>
  <c r="G4289" i="68" a="1"/>
  <c r="G4289" i="68" s="1"/>
  <c r="G4281" i="68" a="1"/>
  <c r="G4281" i="68" s="1"/>
  <c r="G4273" i="68" a="1"/>
  <c r="G4273" i="68" s="1"/>
  <c r="G4267" i="68" a="1"/>
  <c r="G4267" i="68" s="1"/>
  <c r="G4259" i="68" a="1"/>
  <c r="G4259" i="68" s="1"/>
  <c r="G4251" i="68" a="1"/>
  <c r="G4251" i="68" s="1"/>
  <c r="G4243" i="68" a="1"/>
  <c r="G4243" i="68" s="1"/>
  <c r="G4235" i="68" a="1"/>
  <c r="G4235" i="68" s="1"/>
  <c r="G4227" i="68" a="1"/>
  <c r="G4227" i="68" s="1"/>
  <c r="G4219" i="68" a="1"/>
  <c r="G4219" i="68" s="1"/>
  <c r="G4211" i="68" a="1"/>
  <c r="G4211" i="68" s="1"/>
  <c r="G4203" i="68" a="1"/>
  <c r="G4203" i="68" s="1"/>
  <c r="G4195" i="68" a="1"/>
  <c r="G4195" i="68" s="1"/>
  <c r="G4187" i="68" a="1"/>
  <c r="G4187" i="68" s="1"/>
  <c r="G4179" i="68" a="1"/>
  <c r="G4179" i="68" s="1"/>
  <c r="G4171" i="68" a="1"/>
  <c r="G4171" i="68" s="1"/>
  <c r="G4163" i="68" a="1"/>
  <c r="G4163" i="68" s="1"/>
  <c r="G4155" i="68" a="1"/>
  <c r="G4155" i="68" s="1"/>
  <c r="G4147" i="68" a="1"/>
  <c r="G4147" i="68" s="1"/>
  <c r="G4883" i="68" a="1"/>
  <c r="G4883" i="68" s="1"/>
  <c r="G4871" i="68" a="1"/>
  <c r="G4871" i="68" s="1"/>
  <c r="G4851" i="68" a="1"/>
  <c r="G4851" i="68" s="1"/>
  <c r="G4815" i="68" a="1"/>
  <c r="G4815" i="68" s="1"/>
  <c r="G4811" i="68" a="1"/>
  <c r="G4811" i="68" s="1"/>
  <c r="G4783" i="68" a="1"/>
  <c r="G4783" i="68" s="1"/>
  <c r="G4779" i="68" a="1"/>
  <c r="G4779" i="68" s="1"/>
  <c r="G4751" i="68" a="1"/>
  <c r="G4751" i="68" s="1"/>
  <c r="G4747" i="68" a="1"/>
  <c r="G4747" i="68" s="1"/>
  <c r="G4737" i="68" a="1"/>
  <c r="G4737" i="68" s="1"/>
  <c r="G4729" i="68" a="1"/>
  <c r="G4729" i="68" s="1"/>
  <c r="G4721" i="68" a="1"/>
  <c r="G4721" i="68" s="1"/>
  <c r="G4713" i="68" a="1"/>
  <c r="G4713" i="68" s="1"/>
  <c r="G4705" i="68" a="1"/>
  <c r="G4705" i="68" s="1"/>
  <c r="G4697" i="68" a="1"/>
  <c r="G4697" i="68" s="1"/>
  <c r="G4689" i="68" a="1"/>
  <c r="G4689" i="68" s="1"/>
  <c r="G4681" i="68" a="1"/>
  <c r="G4681" i="68" s="1"/>
  <c r="G4673" i="68" a="1"/>
  <c r="G4673" i="68" s="1"/>
  <c r="G4665" i="68" a="1"/>
  <c r="G4665" i="68" s="1"/>
  <c r="G4657" i="68" a="1"/>
  <c r="G4657" i="68" s="1"/>
  <c r="G4649" i="68" a="1"/>
  <c r="G4649" i="68" s="1"/>
  <c r="G4641" i="68" a="1"/>
  <c r="G4641" i="68" s="1"/>
  <c r="G4633" i="68" a="1"/>
  <c r="G4633" i="68" s="1"/>
  <c r="G4625" i="68" a="1"/>
  <c r="G4625" i="68" s="1"/>
  <c r="G4617" i="68" a="1"/>
  <c r="G4617" i="68" s="1"/>
  <c r="G4609" i="68" a="1"/>
  <c r="G4609" i="68" s="1"/>
  <c r="G4601" i="68" a="1"/>
  <c r="G4601" i="68" s="1"/>
  <c r="G4593" i="68" a="1"/>
  <c r="G4593" i="68" s="1"/>
  <c r="G4585" i="68" a="1"/>
  <c r="G4585" i="68" s="1"/>
  <c r="G4577" i="68" a="1"/>
  <c r="G4577" i="68" s="1"/>
  <c r="G4569" i="68" a="1"/>
  <c r="G4569" i="68" s="1"/>
  <c r="G4561" i="68" a="1"/>
  <c r="G4561" i="68" s="1"/>
  <c r="G4553" i="68" a="1"/>
  <c r="G4553" i="68" s="1"/>
  <c r="G4545" i="68" a="1"/>
  <c r="G4545" i="68" s="1"/>
  <c r="G4537" i="68" a="1"/>
  <c r="G4537" i="68" s="1"/>
  <c r="G4529" i="68" a="1"/>
  <c r="G4529" i="68" s="1"/>
  <c r="G4521" i="68" a="1"/>
  <c r="G4521" i="68" s="1"/>
  <c r="G4951" i="68" a="1"/>
  <c r="G4951" i="68" s="1"/>
  <c r="G4943" i="68" a="1"/>
  <c r="G4943" i="68" s="1"/>
  <c r="G4935" i="68" a="1"/>
  <c r="G4935" i="68" s="1"/>
  <c r="G4927" i="68" a="1"/>
  <c r="G4927" i="68" s="1"/>
  <c r="G4919" i="68" a="1"/>
  <c r="G4919" i="68" s="1"/>
  <c r="G4911" i="68" a="1"/>
  <c r="G4911" i="68" s="1"/>
  <c r="G4903" i="68" a="1"/>
  <c r="G4903" i="68" s="1"/>
  <c r="G4509" i="68" a="1"/>
  <c r="G4509" i="68" s="1"/>
  <c r="G4493" i="68" a="1"/>
  <c r="G4493" i="68" s="1"/>
  <c r="G4477" i="68" a="1"/>
  <c r="G4477" i="68" s="1"/>
  <c r="G4461" i="68" a="1"/>
  <c r="G4461" i="68" s="1"/>
  <c r="G4445" i="68" a="1"/>
  <c r="G4445" i="68" s="1"/>
  <c r="G4429" i="68" a="1"/>
  <c r="G4429" i="68" s="1"/>
  <c r="G4413" i="68" a="1"/>
  <c r="G4413" i="68" s="1"/>
  <c r="G4397" i="68" a="1"/>
  <c r="G4397" i="68" s="1"/>
  <c r="G4381" i="68" a="1"/>
  <c r="G4381" i="68" s="1"/>
  <c r="G4284" i="68" a="1"/>
  <c r="G4284" i="68" s="1"/>
  <c r="G4276" i="68" a="1"/>
  <c r="G4276" i="68" s="1"/>
  <c r="G4245" i="68" a="1"/>
  <c r="G4245" i="68" s="1"/>
  <c r="G4217" i="68" a="1"/>
  <c r="G4217" i="68" s="1"/>
  <c r="G4153" i="68" a="1"/>
  <c r="G4153" i="68" s="1"/>
  <c r="G4141" i="68" a="1"/>
  <c r="G4141" i="68" s="1"/>
  <c r="G4133" i="68" a="1"/>
  <c r="G4133" i="68" s="1"/>
  <c r="G4125" i="68" a="1"/>
  <c r="G4125" i="68" s="1"/>
  <c r="G4117" i="68" a="1"/>
  <c r="G4117" i="68" s="1"/>
  <c r="G4109" i="68" a="1"/>
  <c r="G4109" i="68" s="1"/>
  <c r="G4101" i="68" a="1"/>
  <c r="G4101" i="68" s="1"/>
  <c r="G4093" i="68" a="1"/>
  <c r="G4093" i="68" s="1"/>
  <c r="G4085" i="68" a="1"/>
  <c r="G4085" i="68" s="1"/>
  <c r="G4077" i="68" a="1"/>
  <c r="G4077" i="68" s="1"/>
  <c r="G4069" i="68" a="1"/>
  <c r="G4069" i="68" s="1"/>
  <c r="G4229" i="68" a="1"/>
  <c r="G4229" i="68" s="1"/>
  <c r="G4209" i="68" a="1"/>
  <c r="G4209" i="68" s="1"/>
  <c r="G4165" i="68" a="1"/>
  <c r="G4165" i="68" s="1"/>
  <c r="G4505" i="68" a="1"/>
  <c r="G4505" i="68" s="1"/>
  <c r="G4489" i="68" a="1"/>
  <c r="G4489" i="68" s="1"/>
  <c r="G4473" i="68" a="1"/>
  <c r="G4473" i="68" s="1"/>
  <c r="G4457" i="68" a="1"/>
  <c r="G4457" i="68" s="1"/>
  <c r="G4441" i="68" a="1"/>
  <c r="G4441" i="68" s="1"/>
  <c r="G4425" i="68" a="1"/>
  <c r="G4425" i="68" s="1"/>
  <c r="G4409" i="68" a="1"/>
  <c r="G4409" i="68" s="1"/>
  <c r="G4393" i="68" a="1"/>
  <c r="G4393" i="68" s="1"/>
  <c r="G4201" i="68" a="1"/>
  <c r="G4201" i="68" s="1"/>
  <c r="G4501" i="68" a="1"/>
  <c r="G4501" i="68" s="1"/>
  <c r="G4485" i="68" a="1"/>
  <c r="G4485" i="68" s="1"/>
  <c r="G4469" i="68" a="1"/>
  <c r="G4469" i="68" s="1"/>
  <c r="G4453" i="68" a="1"/>
  <c r="G4453" i="68" s="1"/>
  <c r="G4437" i="68" a="1"/>
  <c r="G4437" i="68" s="1"/>
  <c r="G4421" i="68" a="1"/>
  <c r="G4421" i="68" s="1"/>
  <c r="G4405" i="68" a="1"/>
  <c r="G4405" i="68" s="1"/>
  <c r="G4389" i="68" a="1"/>
  <c r="G4389" i="68" s="1"/>
  <c r="G4523" i="68" a="1"/>
  <c r="G4523" i="68" s="1"/>
  <c r="G4517" i="68" a="1"/>
  <c r="G4517" i="68" s="1"/>
  <c r="G4283" i="68" a="1"/>
  <c r="G4283" i="68" s="1"/>
  <c r="G4275" i="68" a="1"/>
  <c r="G4275" i="68" s="1"/>
  <c r="G4249" i="68" a="1"/>
  <c r="G4249" i="68" s="1"/>
  <c r="G4185" i="68" a="1"/>
  <c r="G4185" i="68" s="1"/>
  <c r="G4241" i="68" a="1"/>
  <c r="G4241" i="68" s="1"/>
  <c r="G4177" i="68" a="1"/>
  <c r="G4177" i="68" s="1"/>
  <c r="G4513" i="68" a="1"/>
  <c r="G4513" i="68" s="1"/>
  <c r="G4497" i="68" a="1"/>
  <c r="G4497" i="68" s="1"/>
  <c r="G4481" i="68" a="1"/>
  <c r="G4481" i="68" s="1"/>
  <c r="G4465" i="68" a="1"/>
  <c r="G4465" i="68" s="1"/>
  <c r="G4449" i="68" a="1"/>
  <c r="G4449" i="68" s="1"/>
  <c r="G4433" i="68" a="1"/>
  <c r="G4433" i="68" s="1"/>
  <c r="G4417" i="68" a="1"/>
  <c r="G4417" i="68" s="1"/>
  <c r="G4401" i="68" a="1"/>
  <c r="G4401" i="68" s="1"/>
  <c r="G4385" i="68" a="1"/>
  <c r="G4385" i="68" s="1"/>
  <c r="G4233" i="68" a="1"/>
  <c r="G4233" i="68" s="1"/>
  <c r="G4169" i="68" a="1"/>
  <c r="G4169" i="68" s="1"/>
  <c r="G4257" i="68" a="1"/>
  <c r="G4257" i="68" s="1"/>
  <c r="G4225" i="68" a="1"/>
  <c r="G4225" i="68" s="1"/>
  <c r="G4161" i="68" a="1"/>
  <c r="G4161" i="68" s="1"/>
  <c r="G4059" i="68" a="1"/>
  <c r="G4059" i="68" s="1"/>
  <c r="G4047" i="68" a="1"/>
  <c r="G4047" i="68" s="1"/>
  <c r="G4038" i="68" a="1"/>
  <c r="G4038" i="68" s="1"/>
  <c r="G4025" i="68" a="1"/>
  <c r="G4025" i="68" s="1"/>
  <c r="G4021" i="68" a="1"/>
  <c r="G4021" i="68" s="1"/>
  <c r="G3995" i="68" a="1"/>
  <c r="G3995" i="68" s="1"/>
  <c r="G3983" i="68" a="1"/>
  <c r="G3983" i="68" s="1"/>
  <c r="G3974" i="68" a="1"/>
  <c r="G3974" i="68" s="1"/>
  <c r="G3961" i="68" a="1"/>
  <c r="G3961" i="68" s="1"/>
  <c r="G3957" i="68" a="1"/>
  <c r="G3957" i="68" s="1"/>
  <c r="G3557" i="68" a="1"/>
  <c r="G3557" i="68" s="1"/>
  <c r="G3525" i="68" a="1"/>
  <c r="G3525" i="68" s="1"/>
  <c r="G3451" i="68" a="1"/>
  <c r="G3451" i="68" s="1"/>
  <c r="G3445" i="68" a="1"/>
  <c r="G3445" i="68" s="1"/>
  <c r="G3387" i="68" a="1"/>
  <c r="G3387" i="68" s="1"/>
  <c r="G3381" i="68" a="1"/>
  <c r="G3381" i="68" s="1"/>
  <c r="G3365" i="68" a="1"/>
  <c r="G3365" i="68" s="1"/>
  <c r="G4127" i="68" a="1"/>
  <c r="G4127" i="68" s="1"/>
  <c r="G4115" i="68" a="1"/>
  <c r="G4115" i="68" s="1"/>
  <c r="G4095" i="68" a="1"/>
  <c r="G4095" i="68" s="1"/>
  <c r="G4083" i="68" a="1"/>
  <c r="G4083" i="68" s="1"/>
  <c r="G4051" i="68" a="1"/>
  <c r="G4051" i="68" s="1"/>
  <c r="G4039" i="68" a="1"/>
  <c r="G4039" i="68" s="1"/>
  <c r="G4013" i="68" a="1"/>
  <c r="G4013" i="68" s="1"/>
  <c r="G3987" i="68" a="1"/>
  <c r="G3987" i="68" s="1"/>
  <c r="G3975" i="68" a="1"/>
  <c r="G3975" i="68" s="1"/>
  <c r="G3949" i="68" a="1"/>
  <c r="G3949" i="68" s="1"/>
  <c r="G4265" i="68" a="1"/>
  <c r="G4265" i="68" s="1"/>
  <c r="G4213" i="68" a="1"/>
  <c r="G4213" i="68" s="1"/>
  <c r="G4149" i="68" a="1"/>
  <c r="G4149" i="68" s="1"/>
  <c r="G4043" i="68" a="1"/>
  <c r="G4043" i="68" s="1"/>
  <c r="G4031" i="68" a="1"/>
  <c r="G4031" i="68" s="1"/>
  <c r="G4005" i="68" a="1"/>
  <c r="G4005" i="68" s="1"/>
  <c r="G3979" i="68" a="1"/>
  <c r="G3979" i="68" s="1"/>
  <c r="G3967" i="68" a="1"/>
  <c r="G3967" i="68" s="1"/>
  <c r="G3941" i="68" a="1"/>
  <c r="G3941" i="68" s="1"/>
  <c r="G3549" i="68" a="1"/>
  <c r="G3549" i="68" s="1"/>
  <c r="G3517" i="68" a="1"/>
  <c r="G3517" i="68" s="1"/>
  <c r="G3435" i="68" a="1"/>
  <c r="G3435" i="68" s="1"/>
  <c r="G3429" i="68" a="1"/>
  <c r="G3429" i="68" s="1"/>
  <c r="G3379" i="68" a="1"/>
  <c r="G3379" i="68" s="1"/>
  <c r="G3349" i="68" a="1"/>
  <c r="G3349" i="68" s="1"/>
  <c r="G4145" i="68" a="1"/>
  <c r="G4145" i="68" s="1"/>
  <c r="G4139" i="68" a="1"/>
  <c r="G4139" i="68" s="1"/>
  <c r="G4119" i="68" a="1"/>
  <c r="G4119" i="68" s="1"/>
  <c r="G4107" i="68" a="1"/>
  <c r="G4107" i="68" s="1"/>
  <c r="G4087" i="68" a="1"/>
  <c r="G4087" i="68" s="1"/>
  <c r="G4075" i="68" a="1"/>
  <c r="G4075" i="68" s="1"/>
  <c r="G4065" i="68" a="1"/>
  <c r="G4065" i="68" s="1"/>
  <c r="G4061" i="68" a="1"/>
  <c r="G4061" i="68" s="1"/>
  <c r="G4035" i="68" a="1"/>
  <c r="G4035" i="68" s="1"/>
  <c r="G4023" i="68" a="1"/>
  <c r="G4023" i="68" s="1"/>
  <c r="G4014" i="68" a="1"/>
  <c r="G4014" i="68" s="1"/>
  <c r="G4001" i="68" a="1"/>
  <c r="G4001" i="68" s="1"/>
  <c r="G3997" i="68" a="1"/>
  <c r="G3997" i="68" s="1"/>
  <c r="G3971" i="68" a="1"/>
  <c r="G3971" i="68" s="1"/>
  <c r="G3959" i="68" a="1"/>
  <c r="G3959" i="68" s="1"/>
  <c r="G3950" i="68" a="1"/>
  <c r="G3950" i="68" s="1"/>
  <c r="G4193" i="68" a="1"/>
  <c r="G4193" i="68" s="1"/>
  <c r="G4057" i="68" a="1"/>
  <c r="G4057" i="68" s="1"/>
  <c r="G4053" i="68" a="1"/>
  <c r="G4053" i="68" s="1"/>
  <c r="G4027" i="68" a="1"/>
  <c r="G4027" i="68" s="1"/>
  <c r="G4015" i="68" a="1"/>
  <c r="G4015" i="68" s="1"/>
  <c r="G4006" i="68" a="1"/>
  <c r="G4006" i="68" s="1"/>
  <c r="G3993" i="68" a="1"/>
  <c r="G3993" i="68" s="1"/>
  <c r="G3989" i="68" a="1"/>
  <c r="G3989" i="68" s="1"/>
  <c r="G3963" i="68" a="1"/>
  <c r="G3963" i="68" s="1"/>
  <c r="G3951" i="68" a="1"/>
  <c r="G3951" i="68" s="1"/>
  <c r="G3942" i="68" a="1"/>
  <c r="G3942" i="68" s="1"/>
  <c r="G3937" i="68" a="1"/>
  <c r="G3937" i="68" s="1"/>
  <c r="G3929" i="68" a="1"/>
  <c r="G3929" i="68" s="1"/>
  <c r="G3921" i="68" a="1"/>
  <c r="G3921" i="68" s="1"/>
  <c r="G3913" i="68" a="1"/>
  <c r="G3913" i="68" s="1"/>
  <c r="G3905" i="68" a="1"/>
  <c r="G3905" i="68" s="1"/>
  <c r="G3897" i="68" a="1"/>
  <c r="G3897" i="68" s="1"/>
  <c r="G3889" i="68" a="1"/>
  <c r="G3889" i="68" s="1"/>
  <c r="G3881" i="68" a="1"/>
  <c r="G3881" i="68" s="1"/>
  <c r="G3873" i="68" a="1"/>
  <c r="G3873" i="68" s="1"/>
  <c r="G3865" i="68" a="1"/>
  <c r="G3865" i="68" s="1"/>
  <c r="G3857" i="68" a="1"/>
  <c r="G3857" i="68" s="1"/>
  <c r="G3849" i="68" a="1"/>
  <c r="G3849" i="68" s="1"/>
  <c r="G3841" i="68" a="1"/>
  <c r="G3841" i="68" s="1"/>
  <c r="G3833" i="68" a="1"/>
  <c r="G3833" i="68" s="1"/>
  <c r="G3825" i="68" a="1"/>
  <c r="G3825" i="68" s="1"/>
  <c r="G3817" i="68" a="1"/>
  <c r="G3817" i="68" s="1"/>
  <c r="G3809" i="68" a="1"/>
  <c r="G3809" i="68" s="1"/>
  <c r="G3801" i="68" a="1"/>
  <c r="G3801" i="68" s="1"/>
  <c r="G3793" i="68" a="1"/>
  <c r="G3793" i="68" s="1"/>
  <c r="G3785" i="68" a="1"/>
  <c r="G3785" i="68" s="1"/>
  <c r="G3777" i="68" a="1"/>
  <c r="G3777" i="68" s="1"/>
  <c r="G3769" i="68" a="1"/>
  <c r="G3769" i="68" s="1"/>
  <c r="G3761" i="68" a="1"/>
  <c r="G3761" i="68" s="1"/>
  <c r="G3753" i="68" a="1"/>
  <c r="G3753" i="68" s="1"/>
  <c r="G3745" i="68" a="1"/>
  <c r="G3745" i="68" s="1"/>
  <c r="G3737" i="68" a="1"/>
  <c r="G3737" i="68" s="1"/>
  <c r="G3729" i="68" a="1"/>
  <c r="G3729" i="68" s="1"/>
  <c r="G3721" i="68" a="1"/>
  <c r="G3721" i="68" s="1"/>
  <c r="G3713" i="68" a="1"/>
  <c r="G3713" i="68" s="1"/>
  <c r="G3705" i="68" a="1"/>
  <c r="G3705" i="68" s="1"/>
  <c r="G3697" i="68" a="1"/>
  <c r="G3697" i="68" s="1"/>
  <c r="G4143" i="68" a="1"/>
  <c r="G4143" i="68" s="1"/>
  <c r="G4131" i="68" a="1"/>
  <c r="G4131" i="68" s="1"/>
  <c r="G4111" i="68" a="1"/>
  <c r="G4111" i="68" s="1"/>
  <c r="G4099" i="68" a="1"/>
  <c r="G4099" i="68" s="1"/>
  <c r="G4079" i="68" a="1"/>
  <c r="G4079" i="68" s="1"/>
  <c r="G4062" i="68" a="1"/>
  <c r="G4062" i="68" s="1"/>
  <c r="G4049" i="68" a="1"/>
  <c r="G4049" i="68" s="1"/>
  <c r="G4045" i="68" a="1"/>
  <c r="G4045" i="68" s="1"/>
  <c r="G4019" i="68" a="1"/>
  <c r="G4019" i="68" s="1"/>
  <c r="G4007" i="68" a="1"/>
  <c r="G4007" i="68" s="1"/>
  <c r="G3998" i="68" a="1"/>
  <c r="G3998" i="68" s="1"/>
  <c r="G3985" i="68" a="1"/>
  <c r="G3985" i="68" s="1"/>
  <c r="G3981" i="68" a="1"/>
  <c r="G3981" i="68" s="1"/>
  <c r="G3955" i="68" a="1"/>
  <c r="G3955" i="68" s="1"/>
  <c r="G3943" i="68" a="1"/>
  <c r="G3943" i="68" s="1"/>
  <c r="G3930" i="68" a="1"/>
  <c r="G3930" i="68" s="1"/>
  <c r="G3922" i="68" a="1"/>
  <c r="G3922" i="68" s="1"/>
  <c r="G3914" i="68" a="1"/>
  <c r="G3914" i="68" s="1"/>
  <c r="G3906" i="68" a="1"/>
  <c r="G3906" i="68" s="1"/>
  <c r="G3898" i="68" a="1"/>
  <c r="G3898" i="68" s="1"/>
  <c r="G3890" i="68" a="1"/>
  <c r="G3890" i="68" s="1"/>
  <c r="G3882" i="68" a="1"/>
  <c r="G3882" i="68" s="1"/>
  <c r="G3874" i="68" a="1"/>
  <c r="G3874" i="68" s="1"/>
  <c r="G3866" i="68" a="1"/>
  <c r="G3866" i="68" s="1"/>
  <c r="G3858" i="68" a="1"/>
  <c r="G3858" i="68" s="1"/>
  <c r="G3850" i="68" a="1"/>
  <c r="G3850" i="68" s="1"/>
  <c r="G3842" i="68" a="1"/>
  <c r="G3842" i="68" s="1"/>
  <c r="G3834" i="68" a="1"/>
  <c r="G3834" i="68" s="1"/>
  <c r="G3826" i="68" a="1"/>
  <c r="G3826" i="68" s="1"/>
  <c r="G3818" i="68" a="1"/>
  <c r="G3818" i="68" s="1"/>
  <c r="G3810" i="68" a="1"/>
  <c r="G3810" i="68" s="1"/>
  <c r="G3802" i="68" a="1"/>
  <c r="G3802" i="68" s="1"/>
  <c r="G3794" i="68" a="1"/>
  <c r="G3794" i="68" s="1"/>
  <c r="G3786" i="68" a="1"/>
  <c r="G3786" i="68" s="1"/>
  <c r="G4181" i="68" a="1"/>
  <c r="G4181" i="68" s="1"/>
  <c r="G4063" i="68" a="1"/>
  <c r="G4063" i="68" s="1"/>
  <c r="G4037" i="68" a="1"/>
  <c r="G4037" i="68" s="1"/>
  <c r="G4011" i="68" a="1"/>
  <c r="G4011" i="68" s="1"/>
  <c r="G3999" i="68" a="1"/>
  <c r="G3999" i="68" s="1"/>
  <c r="G3973" i="68" a="1"/>
  <c r="G3973" i="68" s="1"/>
  <c r="G3947" i="68" a="1"/>
  <c r="G3947" i="68" s="1"/>
  <c r="G3931" i="68" a="1"/>
  <c r="G3931" i="68" s="1"/>
  <c r="G3923" i="68" a="1"/>
  <c r="G3923" i="68" s="1"/>
  <c r="G3915" i="68" a="1"/>
  <c r="G3915" i="68" s="1"/>
  <c r="G3907" i="68" a="1"/>
  <c r="G3907" i="68" s="1"/>
  <c r="G3899" i="68" a="1"/>
  <c r="G3899" i="68" s="1"/>
  <c r="G3891" i="68" a="1"/>
  <c r="G3891" i="68" s="1"/>
  <c r="G3883" i="68" a="1"/>
  <c r="G3883" i="68" s="1"/>
  <c r="G3875" i="68" a="1"/>
  <c r="G3875" i="68" s="1"/>
  <c r="G3867" i="68" a="1"/>
  <c r="G3867" i="68" s="1"/>
  <c r="G3859" i="68" a="1"/>
  <c r="G3859" i="68" s="1"/>
  <c r="G3851" i="68" a="1"/>
  <c r="G3851" i="68" s="1"/>
  <c r="G3843" i="68" a="1"/>
  <c r="G3843" i="68" s="1"/>
  <c r="G3835" i="68" a="1"/>
  <c r="G3835" i="68" s="1"/>
  <c r="G3827" i="68" a="1"/>
  <c r="G3827" i="68" s="1"/>
  <c r="G3819" i="68" a="1"/>
  <c r="G3819" i="68" s="1"/>
  <c r="G3811" i="68" a="1"/>
  <c r="G3811" i="68" s="1"/>
  <c r="G3803" i="68" a="1"/>
  <c r="G3803" i="68" s="1"/>
  <c r="G3795" i="68" a="1"/>
  <c r="G3795" i="68" s="1"/>
  <c r="G3787" i="68" a="1"/>
  <c r="G3787" i="68" s="1"/>
  <c r="G3779" i="68" a="1"/>
  <c r="G3779" i="68" s="1"/>
  <c r="G3771" i="68" a="1"/>
  <c r="G3771" i="68" s="1"/>
  <c r="G3763" i="68" a="1"/>
  <c r="G3763" i="68" s="1"/>
  <c r="G3755" i="68" a="1"/>
  <c r="G3755" i="68" s="1"/>
  <c r="G3747" i="68" a="1"/>
  <c r="G3747" i="68" s="1"/>
  <c r="G3739" i="68" a="1"/>
  <c r="G3739" i="68" s="1"/>
  <c r="G3731" i="68" a="1"/>
  <c r="G3731" i="68" s="1"/>
  <c r="G3723" i="68" a="1"/>
  <c r="G3723" i="68" s="1"/>
  <c r="G3715" i="68" a="1"/>
  <c r="G3715" i="68" s="1"/>
  <c r="G3707" i="68" a="1"/>
  <c r="G3707" i="68" s="1"/>
  <c r="G3699" i="68" a="1"/>
  <c r="G3699" i="68" s="1"/>
  <c r="G3691" i="68" a="1"/>
  <c r="G3691" i="68" s="1"/>
  <c r="G3683" i="68" a="1"/>
  <c r="G3683" i="68" s="1"/>
  <c r="G3675" i="68" a="1"/>
  <c r="G3675" i="68" s="1"/>
  <c r="G3667" i="68" a="1"/>
  <c r="G3667" i="68" s="1"/>
  <c r="G3659" i="68" a="1"/>
  <c r="G3659" i="68" s="1"/>
  <c r="G3651" i="68" a="1"/>
  <c r="G3651" i="68" s="1"/>
  <c r="G3643" i="68" a="1"/>
  <c r="G3643" i="68" s="1"/>
  <c r="G3635" i="68" a="1"/>
  <c r="G3635" i="68" s="1"/>
  <c r="G3627" i="68" a="1"/>
  <c r="G3627" i="68" s="1"/>
  <c r="G3619" i="68" a="1"/>
  <c r="G3619" i="68" s="1"/>
  <c r="G3611" i="68" a="1"/>
  <c r="G3611" i="68" s="1"/>
  <c r="G3603" i="68" a="1"/>
  <c r="G3603" i="68" s="1"/>
  <c r="G3595" i="68" a="1"/>
  <c r="G3595" i="68" s="1"/>
  <c r="G3587" i="68" a="1"/>
  <c r="G3587" i="68" s="1"/>
  <c r="G4135" i="68" a="1"/>
  <c r="G4135" i="68" s="1"/>
  <c r="G4123" i="68" a="1"/>
  <c r="G4123" i="68" s="1"/>
  <c r="G4103" i="68" a="1"/>
  <c r="G4103" i="68" s="1"/>
  <c r="G4091" i="68" a="1"/>
  <c r="G4091" i="68" s="1"/>
  <c r="G4071" i="68" a="1"/>
  <c r="G4071" i="68" s="1"/>
  <c r="G4067" i="68" a="1"/>
  <c r="G4067" i="68" s="1"/>
  <c r="G4055" i="68" a="1"/>
  <c r="G4055" i="68" s="1"/>
  <c r="G4029" i="68" a="1"/>
  <c r="G4029" i="68" s="1"/>
  <c r="G4003" i="68" a="1"/>
  <c r="G4003" i="68" s="1"/>
  <c r="G3991" i="68" a="1"/>
  <c r="G3991" i="68" s="1"/>
  <c r="G3965" i="68" a="1"/>
  <c r="G3965" i="68" s="1"/>
  <c r="G3939" i="68" a="1"/>
  <c r="G3939" i="68" s="1"/>
  <c r="G3935" i="68" a="1"/>
  <c r="G3935" i="68" s="1"/>
  <c r="G3927" i="68" a="1"/>
  <c r="G3927" i="68" s="1"/>
  <c r="G3919" i="68" a="1"/>
  <c r="G3919" i="68" s="1"/>
  <c r="G3911" i="68" a="1"/>
  <c r="G3911" i="68" s="1"/>
  <c r="G3903" i="68" a="1"/>
  <c r="G3903" i="68" s="1"/>
  <c r="G3895" i="68" a="1"/>
  <c r="G3895" i="68" s="1"/>
  <c r="G3887" i="68" a="1"/>
  <c r="G3887" i="68" s="1"/>
  <c r="G3879" i="68" a="1"/>
  <c r="G3879" i="68" s="1"/>
  <c r="G3871" i="68" a="1"/>
  <c r="G3871" i="68" s="1"/>
  <c r="G3863" i="68" a="1"/>
  <c r="G3863" i="68" s="1"/>
  <c r="G3855" i="68" a="1"/>
  <c r="G3855" i="68" s="1"/>
  <c r="G3847" i="68" a="1"/>
  <c r="G3847" i="68" s="1"/>
  <c r="G3839" i="68" a="1"/>
  <c r="G3839" i="68" s="1"/>
  <c r="G3831" i="68" a="1"/>
  <c r="G3831" i="68" s="1"/>
  <c r="G3823" i="68" a="1"/>
  <c r="G3823" i="68" s="1"/>
  <c r="G3815" i="68" a="1"/>
  <c r="G3815" i="68" s="1"/>
  <c r="G3807" i="68" a="1"/>
  <c r="G3807" i="68" s="1"/>
  <c r="G3799" i="68" a="1"/>
  <c r="G3799" i="68" s="1"/>
  <c r="G3791" i="68" a="1"/>
  <c r="G3791" i="68" s="1"/>
  <c r="G3783" i="68" a="1"/>
  <c r="G3783" i="68" s="1"/>
  <c r="G3775" i="68" a="1"/>
  <c r="G3775" i="68" s="1"/>
  <c r="G3767" i="68" a="1"/>
  <c r="G3767" i="68" s="1"/>
  <c r="G3759" i="68" a="1"/>
  <c r="G3759" i="68" s="1"/>
  <c r="G3751" i="68" a="1"/>
  <c r="G3751" i="68" s="1"/>
  <c r="G3743" i="68" a="1"/>
  <c r="G3743" i="68" s="1"/>
  <c r="G3735" i="68" a="1"/>
  <c r="G3735" i="68" s="1"/>
  <c r="G3727" i="68" a="1"/>
  <c r="G3727" i="68" s="1"/>
  <c r="G3719" i="68" a="1"/>
  <c r="G3719" i="68" s="1"/>
  <c r="G3711" i="68" a="1"/>
  <c r="G3711" i="68" s="1"/>
  <c r="G3703" i="68" a="1"/>
  <c r="G3703" i="68" s="1"/>
  <c r="G3695" i="68" a="1"/>
  <c r="G3695" i="68" s="1"/>
  <c r="G3687" i="68" a="1"/>
  <c r="G3687" i="68" s="1"/>
  <c r="G3679" i="68" a="1"/>
  <c r="G3679" i="68" s="1"/>
  <c r="G3671" i="68" a="1"/>
  <c r="G3671" i="68" s="1"/>
  <c r="G3663" i="68" a="1"/>
  <c r="G3663" i="68" s="1"/>
  <c r="G3655" i="68" a="1"/>
  <c r="G3655" i="68" s="1"/>
  <c r="G3647" i="68" a="1"/>
  <c r="G3647" i="68" s="1"/>
  <c r="G3639" i="68" a="1"/>
  <c r="G3639" i="68" s="1"/>
  <c r="G3631" i="68" a="1"/>
  <c r="G3631" i="68" s="1"/>
  <c r="G3623" i="68" a="1"/>
  <c r="G3623" i="68" s="1"/>
  <c r="G3615" i="68" a="1"/>
  <c r="G3615" i="68" s="1"/>
  <c r="G3607" i="68" a="1"/>
  <c r="G3607" i="68" s="1"/>
  <c r="G3599" i="68" a="1"/>
  <c r="G3599" i="68" s="1"/>
  <c r="G3762" i="68" a="1"/>
  <c r="G3762" i="68" s="1"/>
  <c r="G3730" i="68" a="1"/>
  <c r="G3730" i="68" s="1"/>
  <c r="G3698" i="68" a="1"/>
  <c r="G3698" i="68" s="1"/>
  <c r="G3681" i="68" a="1"/>
  <c r="G3681" i="68" s="1"/>
  <c r="G3649" i="68" a="1"/>
  <c r="G3649" i="68" s="1"/>
  <c r="G3634" i="68" a="1"/>
  <c r="G3634" i="68" s="1"/>
  <c r="G3586" i="68" a="1"/>
  <c r="G3586" i="68" s="1"/>
  <c r="G3583" i="68" a="1"/>
  <c r="G3583" i="68" s="1"/>
  <c r="G3563" i="68" a="1"/>
  <c r="G3563" i="68" s="1"/>
  <c r="G3551" i="68" a="1"/>
  <c r="G3551" i="68" s="1"/>
  <c r="G3507" i="68" a="1"/>
  <c r="G3507" i="68" s="1"/>
  <c r="G3499" i="68" a="1"/>
  <c r="G3499" i="68" s="1"/>
  <c r="G3483" i="68" a="1"/>
  <c r="G3483" i="68" s="1"/>
  <c r="G3477" i="68" a="1"/>
  <c r="G3477" i="68" s="1"/>
  <c r="G3460" i="68" a="1"/>
  <c r="G3460" i="68" s="1"/>
  <c r="G3443" i="68" a="1"/>
  <c r="G3443" i="68" s="1"/>
  <c r="G3437" i="68" a="1"/>
  <c r="G3437" i="68" s="1"/>
  <c r="G3415" i="68" a="1"/>
  <c r="G3415" i="68" s="1"/>
  <c r="G3414" i="68" a="1"/>
  <c r="G3414" i="68" s="1"/>
  <c r="G3404" i="68" a="1"/>
  <c r="G3404" i="68" s="1"/>
  <c r="G3403" i="68" a="1"/>
  <c r="G3403" i="68" s="1"/>
  <c r="G3395" i="68" a="1"/>
  <c r="G3395" i="68" s="1"/>
  <c r="G3389" i="68" a="1"/>
  <c r="G3389" i="68" s="1"/>
  <c r="G3373" i="68" a="1"/>
  <c r="G3373" i="68" s="1"/>
  <c r="G3372" i="68" a="1"/>
  <c r="G3372" i="68" s="1"/>
  <c r="G3371" i="68" a="1"/>
  <c r="G3371" i="68" s="1"/>
  <c r="G3370" i="68" a="1"/>
  <c r="G3370" i="68" s="1"/>
  <c r="G3367" i="68" a="1"/>
  <c r="G3367" i="68" s="1"/>
  <c r="G3357" i="68" a="1"/>
  <c r="G3357" i="68" s="1"/>
  <c r="G3690" i="68" a="1"/>
  <c r="G3690" i="68" s="1"/>
  <c r="G3658" i="68" a="1"/>
  <c r="G3658" i="68" s="1"/>
  <c r="G3601" i="68" a="1"/>
  <c r="G3601" i="68" s="1"/>
  <c r="G3594" i="68" a="1"/>
  <c r="G3594" i="68" s="1"/>
  <c r="G3539" i="68" a="1"/>
  <c r="G3539" i="68" s="1"/>
  <c r="G3405" i="68" a="1"/>
  <c r="G3405" i="68" s="1"/>
  <c r="G3374" i="68" a="1"/>
  <c r="G3374" i="68" s="1"/>
  <c r="G3358" i="68" a="1"/>
  <c r="G3358" i="68" s="1"/>
  <c r="G3353" i="68" a="1"/>
  <c r="G3353" i="68" s="1"/>
  <c r="G3336" i="68" a="1"/>
  <c r="G3336" i="68" s="1"/>
  <c r="G3272" i="68" a="1"/>
  <c r="G3272" i="68" s="1"/>
  <c r="G3240" i="68" a="1"/>
  <c r="G3240" i="68" s="1"/>
  <c r="G3208" i="68" a="1"/>
  <c r="G3208" i="68" s="1"/>
  <c r="G3770" i="68" a="1"/>
  <c r="G3770" i="68" s="1"/>
  <c r="G3738" i="68" a="1"/>
  <c r="G3738" i="68" s="1"/>
  <c r="G3706" i="68" a="1"/>
  <c r="G3706" i="68" s="1"/>
  <c r="G3673" i="68" a="1"/>
  <c r="G3673" i="68" s="1"/>
  <c r="G3641" i="68" a="1"/>
  <c r="G3641" i="68" s="1"/>
  <c r="G3625" i="68" a="1"/>
  <c r="G3625" i="68" s="1"/>
  <c r="G3618" i="68" a="1"/>
  <c r="G3618" i="68" s="1"/>
  <c r="G3571" i="68" a="1"/>
  <c r="G3571" i="68" s="1"/>
  <c r="G3523" i="68" a="1"/>
  <c r="G3523" i="68" s="1"/>
  <c r="G3490" i="68" a="1"/>
  <c r="G3490" i="68" s="1"/>
  <c r="G3479" i="68" a="1"/>
  <c r="G3479" i="68" s="1"/>
  <c r="G3478" i="68" a="1"/>
  <c r="G3478" i="68" s="1"/>
  <c r="G3469" i="68" a="1"/>
  <c r="G3469" i="68" s="1"/>
  <c r="G3461" i="68" a="1"/>
  <c r="G3461" i="68" s="1"/>
  <c r="G3455" i="68" a="1"/>
  <c r="G3455" i="68" s="1"/>
  <c r="G3427" i="68" a="1"/>
  <c r="G3427" i="68" s="1"/>
  <c r="G3355" i="68" a="1"/>
  <c r="G3355" i="68" s="1"/>
  <c r="G3682" i="68" a="1"/>
  <c r="G3682" i="68" s="1"/>
  <c r="G3650" i="68" a="1"/>
  <c r="G3650" i="68" s="1"/>
  <c r="G3555" i="68" a="1"/>
  <c r="G3555" i="68" s="1"/>
  <c r="G3491" i="68" a="1"/>
  <c r="G3491" i="68" s="1"/>
  <c r="G3485" i="68" a="1"/>
  <c r="G3485" i="68" s="1"/>
  <c r="G3462" i="68" a="1"/>
  <c r="G3462" i="68" s="1"/>
  <c r="G3439" i="68" a="1"/>
  <c r="G3439" i="68" s="1"/>
  <c r="G3397" i="68" a="1"/>
  <c r="G3397" i="68" s="1"/>
  <c r="G3391" i="68" a="1"/>
  <c r="G3391" i="68" s="1"/>
  <c r="G3333" i="68" a="1"/>
  <c r="G3333" i="68" s="1"/>
  <c r="G3332" i="68" a="1"/>
  <c r="G3332" i="68" s="1"/>
  <c r="G3320" i="68" a="1"/>
  <c r="G3320" i="68" s="1"/>
  <c r="G3296" i="68" a="1"/>
  <c r="G3296" i="68" s="1"/>
  <c r="G3778" i="68" a="1"/>
  <c r="G3778" i="68" s="1"/>
  <c r="G3746" i="68" a="1"/>
  <c r="G3746" i="68" s="1"/>
  <c r="G3714" i="68" a="1"/>
  <c r="G3714" i="68" s="1"/>
  <c r="G3665" i="68" a="1"/>
  <c r="G3665" i="68" s="1"/>
  <c r="G3609" i="68" a="1"/>
  <c r="G3609" i="68" s="1"/>
  <c r="G3602" i="68" a="1"/>
  <c r="G3602" i="68" s="1"/>
  <c r="G3533" i="68" a="1"/>
  <c r="G3533" i="68" s="1"/>
  <c r="G3515" i="68" a="1"/>
  <c r="G3515" i="68" s="1"/>
  <c r="G3501" i="68" a="1"/>
  <c r="G3501" i="68" s="1"/>
  <c r="G3475" i="68" a="1"/>
  <c r="G3475" i="68" s="1"/>
  <c r="G3470" i="68" a="1"/>
  <c r="G3470" i="68" s="1"/>
  <c r="G3420" i="68" a="1"/>
  <c r="G3420" i="68" s="1"/>
  <c r="G3419" i="68" a="1"/>
  <c r="G3419" i="68" s="1"/>
  <c r="G3410" i="68" a="1"/>
  <c r="G3410" i="68" s="1"/>
  <c r="G3399" i="68" a="1"/>
  <c r="G3399" i="68" s="1"/>
  <c r="G3398" i="68" a="1"/>
  <c r="G3398" i="68" s="1"/>
  <c r="G3344" i="68" a="1"/>
  <c r="G3344" i="68" s="1"/>
  <c r="G3343" i="68" a="1"/>
  <c r="G3343" i="68" s="1"/>
  <c r="G3342" i="68" a="1"/>
  <c r="G3342" i="68" s="1"/>
  <c r="G3331" i="68" a="1"/>
  <c r="G3331" i="68" s="1"/>
  <c r="G3322" i="68" a="1"/>
  <c r="G3322" i="68" s="1"/>
  <c r="G3295" i="68" a="1"/>
  <c r="G3295" i="68" s="1"/>
  <c r="G3674" i="68" a="1"/>
  <c r="G3674" i="68" s="1"/>
  <c r="G3642" i="68" a="1"/>
  <c r="G3642" i="68" s="1"/>
  <c r="G3633" i="68" a="1"/>
  <c r="G3633" i="68" s="1"/>
  <c r="G3626" i="68" a="1"/>
  <c r="G3626" i="68" s="1"/>
  <c r="G3565" i="68" a="1"/>
  <c r="G3565" i="68" s="1"/>
  <c r="G3547" i="68" a="1"/>
  <c r="G3547" i="68" s="1"/>
  <c r="G3509" i="68" a="1"/>
  <c r="G3509" i="68" s="1"/>
  <c r="G3446" i="68" a="1"/>
  <c r="G3446" i="68" s="1"/>
  <c r="G3421" i="68" a="1"/>
  <c r="G3421" i="68" s="1"/>
  <c r="G3411" i="68" a="1"/>
  <c r="G3411" i="68" s="1"/>
  <c r="G3363" i="68" a="1"/>
  <c r="G3363" i="68" s="1"/>
  <c r="G3317" i="68" a="1"/>
  <c r="G3317" i="68" s="1"/>
  <c r="G3316" i="68" a="1"/>
  <c r="G3316" i="68" s="1"/>
  <c r="G3304" i="68" a="1"/>
  <c r="G3304" i="68" s="1"/>
  <c r="G3288" i="68" a="1"/>
  <c r="G3288" i="68" s="1"/>
  <c r="G3256" i="68" a="1"/>
  <c r="G3256" i="68" s="1"/>
  <c r="G3224" i="68" a="1"/>
  <c r="G3224" i="68" s="1"/>
  <c r="G3192" i="68" a="1"/>
  <c r="G3192" i="68" s="1"/>
  <c r="G3754" i="68" a="1"/>
  <c r="G3754" i="68" s="1"/>
  <c r="G3722" i="68" a="1"/>
  <c r="G3722" i="68" s="1"/>
  <c r="G3689" i="68" a="1"/>
  <c r="G3689" i="68" s="1"/>
  <c r="G3657" i="68" a="1"/>
  <c r="G3657" i="68" s="1"/>
  <c r="G3585" i="68" a="1"/>
  <c r="G3585" i="68" s="1"/>
  <c r="G3579" i="68" a="1"/>
  <c r="G3579" i="68" s="1"/>
  <c r="G3559" i="68" a="1"/>
  <c r="G3559" i="68" s="1"/>
  <c r="G3541" i="68" a="1"/>
  <c r="G3541" i="68" s="1"/>
  <c r="G3493" i="68" a="1"/>
  <c r="G3493" i="68" s="1"/>
  <c r="G3487" i="68" a="1"/>
  <c r="G3487" i="68" s="1"/>
  <c r="G3486" i="68" a="1"/>
  <c r="G3486" i="68" s="1"/>
  <c r="G3466" i="68" a="1"/>
  <c r="G3466" i="68" s="1"/>
  <c r="G3458" i="68" a="1"/>
  <c r="G3458" i="68" s="1"/>
  <c r="G3452" i="68" a="1"/>
  <c r="G3452" i="68" s="1"/>
  <c r="G3430" i="68" a="1"/>
  <c r="G3430" i="68" s="1"/>
  <c r="G3413" i="68" a="1"/>
  <c r="G3413" i="68" s="1"/>
  <c r="G3382" i="68" a="1"/>
  <c r="G3382" i="68" s="1"/>
  <c r="G3348" i="68" a="1"/>
  <c r="G3348" i="68" s="1"/>
  <c r="G3346" i="68" a="1"/>
  <c r="G3346" i="68" s="1"/>
  <c r="G3341" i="68" a="1"/>
  <c r="G3341" i="68" s="1"/>
  <c r="G3340" i="68" a="1"/>
  <c r="G3340" i="68" s="1"/>
  <c r="G3328" i="68" a="1"/>
  <c r="G3328" i="68" s="1"/>
  <c r="G3327" i="68" a="1"/>
  <c r="G3327" i="68" s="1"/>
  <c r="G3666" i="68" a="1"/>
  <c r="G3666" i="68" s="1"/>
  <c r="G3617" i="68" a="1"/>
  <c r="G3617" i="68" s="1"/>
  <c r="G3610" i="68" a="1"/>
  <c r="G3610" i="68" s="1"/>
  <c r="G3593" i="68" a="1"/>
  <c r="G3593" i="68" s="1"/>
  <c r="G3591" i="68" a="1"/>
  <c r="G3591" i="68" s="1"/>
  <c r="G3573" i="68" a="1"/>
  <c r="G3573" i="68" s="1"/>
  <c r="G3531" i="68" a="1"/>
  <c r="G3531" i="68" s="1"/>
  <c r="G3482" i="68" a="1"/>
  <c r="G3482" i="68" s="1"/>
  <c r="G3467" i="68" a="1"/>
  <c r="G3467" i="68" s="1"/>
  <c r="G3459" i="68" a="1"/>
  <c r="G3459" i="68" s="1"/>
  <c r="G3453" i="68" a="1"/>
  <c r="G3453" i="68" s="1"/>
  <c r="G3442" i="68" a="1"/>
  <c r="G3442" i="68" s="1"/>
  <c r="G3436" i="68" a="1"/>
  <c r="G3436" i="68" s="1"/>
  <c r="G3394" i="68" a="1"/>
  <c r="G3394" i="68" s="1"/>
  <c r="G3388" i="68" a="1"/>
  <c r="G3388" i="68" s="1"/>
  <c r="G3347" i="68" a="1"/>
  <c r="G3347" i="68" s="1"/>
  <c r="G3301" i="68" a="1"/>
  <c r="G3301" i="68" s="1"/>
  <c r="G3300" i="68" a="1"/>
  <c r="G3300" i="68" s="1"/>
  <c r="G3280" i="68" a="1"/>
  <c r="G3280" i="68" s="1"/>
  <c r="G3248" i="68" a="1"/>
  <c r="G3248" i="68" s="1"/>
  <c r="G3216" i="68" a="1"/>
  <c r="G3216" i="68" s="1"/>
  <c r="G3184" i="68" a="1"/>
  <c r="G3184" i="68" s="1"/>
  <c r="G3326" i="68" a="1"/>
  <c r="G3326" i="68" s="1"/>
  <c r="G3310" i="68" a="1"/>
  <c r="G3310" i="68" s="1"/>
  <c r="G3299" i="68" a="1"/>
  <c r="G3299" i="68" s="1"/>
  <c r="G3276" i="68" a="1"/>
  <c r="G3276" i="68" s="1"/>
  <c r="G3266" i="68" a="1"/>
  <c r="G3266" i="68" s="1"/>
  <c r="G3232" i="68" a="1"/>
  <c r="G3232" i="68" s="1"/>
  <c r="G3223" i="68" a="1"/>
  <c r="G3223" i="68" s="1"/>
  <c r="G3213" i="68" a="1"/>
  <c r="G3213" i="68" s="1"/>
  <c r="G3188" i="68" a="1"/>
  <c r="G3188" i="68" s="1"/>
  <c r="G3178" i="68" a="1"/>
  <c r="G3178" i="68" s="1"/>
  <c r="G3174" i="68" a="1"/>
  <c r="G3174" i="68" s="1"/>
  <c r="G3171" i="68" a="1"/>
  <c r="G3171" i="68" s="1"/>
  <c r="G3139" i="68" a="1"/>
  <c r="G3139" i="68" s="1"/>
  <c r="G3107" i="68" a="1"/>
  <c r="G3107" i="68" s="1"/>
  <c r="G3075" i="68" a="1"/>
  <c r="G3075" i="68" s="1"/>
  <c r="G3043" i="68" a="1"/>
  <c r="G3043" i="68" s="1"/>
  <c r="G3011" i="68" a="1"/>
  <c r="G3011" i="68" s="1"/>
  <c r="G2979" i="68" a="1"/>
  <c r="G2979" i="68" s="1"/>
  <c r="G2947" i="68" a="1"/>
  <c r="G2947" i="68" s="1"/>
  <c r="G2915" i="68" a="1"/>
  <c r="G2915" i="68" s="1"/>
  <c r="G2883" i="68" a="1"/>
  <c r="G2883" i="68" s="1"/>
  <c r="G2851" i="68" a="1"/>
  <c r="G2851" i="68" s="1"/>
  <c r="G2819" i="68" a="1"/>
  <c r="G2819" i="68" s="1"/>
  <c r="G2787" i="68" a="1"/>
  <c r="G2787" i="68" s="1"/>
  <c r="G2755" i="68" a="1"/>
  <c r="G2755" i="68" s="1"/>
  <c r="G2725" i="68" a="1"/>
  <c r="G2725" i="68" s="1"/>
  <c r="G2691" i="68" a="1"/>
  <c r="G2691" i="68" s="1"/>
  <c r="G2661" i="68" a="1"/>
  <c r="G2661" i="68" s="1"/>
  <c r="G2627" i="68" a="1"/>
  <c r="G2627" i="68" s="1"/>
  <c r="G2597" i="68" a="1"/>
  <c r="G2597" i="68" s="1"/>
  <c r="G2563" i="68" a="1"/>
  <c r="G2563" i="68" s="1"/>
  <c r="G2533" i="68" a="1"/>
  <c r="G2533" i="68" s="1"/>
  <c r="G2499" i="68" a="1"/>
  <c r="G2499" i="68" s="1"/>
  <c r="G2469" i="68" a="1"/>
  <c r="G2469" i="68" s="1"/>
  <c r="G2435" i="68" a="1"/>
  <c r="G2435" i="68" s="1"/>
  <c r="G2405" i="68" a="1"/>
  <c r="G2405" i="68" s="1"/>
  <c r="G3351" i="68" a="1"/>
  <c r="G3351" i="68" s="1"/>
  <c r="G3338" i="68" a="1"/>
  <c r="G3338" i="68" s="1"/>
  <c r="G3287" i="68" a="1"/>
  <c r="G3287" i="68" s="1"/>
  <c r="G3260" i="68" a="1"/>
  <c r="G3260" i="68" s="1"/>
  <c r="G3258" i="68" a="1"/>
  <c r="G3258" i="68" s="1"/>
  <c r="G3250" i="68" a="1"/>
  <c r="G3250" i="68" s="1"/>
  <c r="G3242" i="68" a="1"/>
  <c r="G3242" i="68" s="1"/>
  <c r="G3198" i="68" a="1"/>
  <c r="G3198" i="68" s="1"/>
  <c r="G3190" i="68" a="1"/>
  <c r="G3190" i="68" s="1"/>
  <c r="G3182" i="68" a="1"/>
  <c r="G3182" i="68" s="1"/>
  <c r="G3169" i="68" a="1"/>
  <c r="G3169" i="68" s="1"/>
  <c r="G3167" i="68" a="1"/>
  <c r="G3167" i="68" s="1"/>
  <c r="G3165" i="68" a="1"/>
  <c r="G3165" i="68" s="1"/>
  <c r="G3138" i="68" a="1"/>
  <c r="G3138" i="68" s="1"/>
  <c r="G3137" i="68" a="1"/>
  <c r="G3137" i="68" s="1"/>
  <c r="G3135" i="68" a="1"/>
  <c r="G3135" i="68" s="1"/>
  <c r="G3133" i="68" a="1"/>
  <c r="G3133" i="68" s="1"/>
  <c r="G3106" i="68" a="1"/>
  <c r="G3106" i="68" s="1"/>
  <c r="G3105" i="68" a="1"/>
  <c r="G3105" i="68" s="1"/>
  <c r="G3103" i="68" a="1"/>
  <c r="G3103" i="68" s="1"/>
  <c r="G3101" i="68" a="1"/>
  <c r="G3101" i="68" s="1"/>
  <c r="G3074" i="68" a="1"/>
  <c r="G3074" i="68" s="1"/>
  <c r="G3073" i="68" a="1"/>
  <c r="G3073" i="68" s="1"/>
  <c r="G3071" i="68" a="1"/>
  <c r="G3071" i="68" s="1"/>
  <c r="G3069" i="68" a="1"/>
  <c r="G3069" i="68" s="1"/>
  <c r="G3042" i="68" a="1"/>
  <c r="G3042" i="68" s="1"/>
  <c r="G3041" i="68" a="1"/>
  <c r="G3041" i="68" s="1"/>
  <c r="G3039" i="68" a="1"/>
  <c r="G3039" i="68" s="1"/>
  <c r="G3037" i="68" a="1"/>
  <c r="G3037" i="68" s="1"/>
  <c r="G3010" i="68" a="1"/>
  <c r="G3010" i="68" s="1"/>
  <c r="G3009" i="68" a="1"/>
  <c r="G3009" i="68" s="1"/>
  <c r="G3007" i="68" a="1"/>
  <c r="G3007" i="68" s="1"/>
  <c r="G3005" i="68" a="1"/>
  <c r="G3005" i="68" s="1"/>
  <c r="G2978" i="68" a="1"/>
  <c r="G2978" i="68" s="1"/>
  <c r="G2977" i="68" a="1"/>
  <c r="G2977" i="68" s="1"/>
  <c r="G2975" i="68" a="1"/>
  <c r="G2975" i="68" s="1"/>
  <c r="G2973" i="68" a="1"/>
  <c r="G2973" i="68" s="1"/>
  <c r="G2946" i="68" a="1"/>
  <c r="G2946" i="68" s="1"/>
  <c r="G2945" i="68" a="1"/>
  <c r="G2945" i="68" s="1"/>
  <c r="G2943" i="68" a="1"/>
  <c r="G2943" i="68" s="1"/>
  <c r="G2941" i="68" a="1"/>
  <c r="G2941" i="68" s="1"/>
  <c r="G2914" i="68" a="1"/>
  <c r="G2914" i="68" s="1"/>
  <c r="G2913" i="68" a="1"/>
  <c r="G2913" i="68" s="1"/>
  <c r="G2911" i="68" a="1"/>
  <c r="G2911" i="68" s="1"/>
  <c r="G2909" i="68" a="1"/>
  <c r="G2909" i="68" s="1"/>
  <c r="G2882" i="68" a="1"/>
  <c r="G2882" i="68" s="1"/>
  <c r="G2881" i="68" a="1"/>
  <c r="G2881" i="68" s="1"/>
  <c r="G2879" i="68" a="1"/>
  <c r="G2879" i="68" s="1"/>
  <c r="G2877" i="68" a="1"/>
  <c r="G2877" i="68" s="1"/>
  <c r="G2850" i="68" a="1"/>
  <c r="G2850" i="68" s="1"/>
  <c r="G2849" i="68" a="1"/>
  <c r="G2849" i="68" s="1"/>
  <c r="G2847" i="68" a="1"/>
  <c r="G2847" i="68" s="1"/>
  <c r="G2845" i="68" a="1"/>
  <c r="G2845" i="68" s="1"/>
  <c r="G2818" i="68" a="1"/>
  <c r="G2818" i="68" s="1"/>
  <c r="G2817" i="68" a="1"/>
  <c r="G2817" i="68" s="1"/>
  <c r="G3354" i="68" a="1"/>
  <c r="G3354" i="68" s="1"/>
  <c r="G3292" i="68" a="1"/>
  <c r="G3292" i="68" s="1"/>
  <c r="G3282" i="68" a="1"/>
  <c r="G3282" i="68" s="1"/>
  <c r="G3278" i="68" a="1"/>
  <c r="G3278" i="68" s="1"/>
  <c r="G3252" i="68" a="1"/>
  <c r="G3252" i="68" s="1"/>
  <c r="G3199" i="68" a="1"/>
  <c r="G3199" i="68" s="1"/>
  <c r="G3183" i="68" a="1"/>
  <c r="G3183" i="68" s="1"/>
  <c r="G3180" i="68" a="1"/>
  <c r="G3180" i="68" s="1"/>
  <c r="G3166" i="68" a="1"/>
  <c r="G3166" i="68" s="1"/>
  <c r="G3163" i="68" a="1"/>
  <c r="G3163" i="68" s="1"/>
  <c r="G3134" i="68" a="1"/>
  <c r="G3134" i="68" s="1"/>
  <c r="G3131" i="68" a="1"/>
  <c r="G3131" i="68" s="1"/>
  <c r="G3102" i="68" a="1"/>
  <c r="G3102" i="68" s="1"/>
  <c r="G3099" i="68" a="1"/>
  <c r="G3099" i="68" s="1"/>
  <c r="G3070" i="68" a="1"/>
  <c r="G3070" i="68" s="1"/>
  <c r="G3067" i="68" a="1"/>
  <c r="G3067" i="68" s="1"/>
  <c r="G3038" i="68" a="1"/>
  <c r="G3038" i="68" s="1"/>
  <c r="G3035" i="68" a="1"/>
  <c r="G3035" i="68" s="1"/>
  <c r="G3003" i="68" a="1"/>
  <c r="G3003" i="68" s="1"/>
  <c r="G2971" i="68" a="1"/>
  <c r="G2971" i="68" s="1"/>
  <c r="G2939" i="68" a="1"/>
  <c r="G2939" i="68" s="1"/>
  <c r="G2907" i="68" a="1"/>
  <c r="G2907" i="68" s="1"/>
  <c r="G2875" i="68" a="1"/>
  <c r="G2875" i="68" s="1"/>
  <c r="G2843" i="68" a="1"/>
  <c r="G2843" i="68" s="1"/>
  <c r="G2811" i="68" a="1"/>
  <c r="G2811" i="68" s="1"/>
  <c r="G2773" i="68" a="1"/>
  <c r="G2773" i="68" s="1"/>
  <c r="G2739" i="68" a="1"/>
  <c r="G2739" i="68" s="1"/>
  <c r="G2709" i="68" a="1"/>
  <c r="G2709" i="68" s="1"/>
  <c r="G2675" i="68" a="1"/>
  <c r="G2675" i="68" s="1"/>
  <c r="G2645" i="68" a="1"/>
  <c r="G2645" i="68" s="1"/>
  <c r="G2611" i="68" a="1"/>
  <c r="G2611" i="68" s="1"/>
  <c r="G2581" i="68" a="1"/>
  <c r="G2581" i="68" s="1"/>
  <c r="G2547" i="68" a="1"/>
  <c r="G2547" i="68" s="1"/>
  <c r="G2517" i="68" a="1"/>
  <c r="G2517" i="68" s="1"/>
  <c r="G2483" i="68" a="1"/>
  <c r="G2483" i="68" s="1"/>
  <c r="G2453" i="68" a="1"/>
  <c r="G2453" i="68" s="1"/>
  <c r="G2419" i="68" a="1"/>
  <c r="G2419" i="68" s="1"/>
  <c r="G2389" i="68" a="1"/>
  <c r="G2389" i="68" s="1"/>
  <c r="G3311" i="68" a="1"/>
  <c r="G3311" i="68" s="1"/>
  <c r="G3268" i="68" a="1"/>
  <c r="G3268" i="68" s="1"/>
  <c r="G3262" i="68" a="1"/>
  <c r="G3262" i="68" s="1"/>
  <c r="G3254" i="68" a="1"/>
  <c r="G3254" i="68" s="1"/>
  <c r="G3246" i="68" a="1"/>
  <c r="G3246" i="68" s="1"/>
  <c r="G3200" i="68" a="1"/>
  <c r="G3200" i="68" s="1"/>
  <c r="G3191" i="68" a="1"/>
  <c r="G3191" i="68" s="1"/>
  <c r="G3161" i="68" a="1"/>
  <c r="G3161" i="68" s="1"/>
  <c r="G3157" i="68" a="1"/>
  <c r="G3157" i="68" s="1"/>
  <c r="G3129" i="68" a="1"/>
  <c r="G3129" i="68" s="1"/>
  <c r="G3125" i="68" a="1"/>
  <c r="G3125" i="68" s="1"/>
  <c r="G3097" i="68" a="1"/>
  <c r="G3097" i="68" s="1"/>
  <c r="G3093" i="68" a="1"/>
  <c r="G3093" i="68" s="1"/>
  <c r="G3065" i="68" a="1"/>
  <c r="G3065" i="68" s="1"/>
  <c r="G3061" i="68" a="1"/>
  <c r="G3061" i="68" s="1"/>
  <c r="G3033" i="68" a="1"/>
  <c r="G3033" i="68" s="1"/>
  <c r="G3029" i="68" a="1"/>
  <c r="G3029" i="68" s="1"/>
  <c r="G3001" i="68" a="1"/>
  <c r="G3001" i="68" s="1"/>
  <c r="G2999" i="68" a="1"/>
  <c r="G2999" i="68" s="1"/>
  <c r="G2997" i="68" a="1"/>
  <c r="G2997" i="68" s="1"/>
  <c r="G2970" i="68" a="1"/>
  <c r="G2970" i="68" s="1"/>
  <c r="G2969" i="68" a="1"/>
  <c r="G2969" i="68" s="1"/>
  <c r="G2967" i="68" a="1"/>
  <c r="G2967" i="68" s="1"/>
  <c r="G2965" i="68" a="1"/>
  <c r="G2965" i="68" s="1"/>
  <c r="G2938" i="68" a="1"/>
  <c r="G2938" i="68" s="1"/>
  <c r="G2937" i="68" a="1"/>
  <c r="G2937" i="68" s="1"/>
  <c r="G2935" i="68" a="1"/>
  <c r="G2935" i="68" s="1"/>
  <c r="G2933" i="68" a="1"/>
  <c r="G2933" i="68" s="1"/>
  <c r="G2906" i="68" a="1"/>
  <c r="G2906" i="68" s="1"/>
  <c r="G2905" i="68" a="1"/>
  <c r="G2905" i="68" s="1"/>
  <c r="G2903" i="68" a="1"/>
  <c r="G2903" i="68" s="1"/>
  <c r="G2901" i="68" a="1"/>
  <c r="G2901" i="68" s="1"/>
  <c r="G2874" i="68" a="1"/>
  <c r="G2874" i="68" s="1"/>
  <c r="G2873" i="68" a="1"/>
  <c r="G2873" i="68" s="1"/>
  <c r="G2871" i="68" a="1"/>
  <c r="G2871" i="68" s="1"/>
  <c r="G2869" i="68" a="1"/>
  <c r="G2869" i="68" s="1"/>
  <c r="G2842" i="68" a="1"/>
  <c r="G2842" i="68" s="1"/>
  <c r="G2841" i="68" a="1"/>
  <c r="G2841" i="68" s="1"/>
  <c r="G2839" i="68" a="1"/>
  <c r="G2839" i="68" s="1"/>
  <c r="G2837" i="68" a="1"/>
  <c r="G2837" i="68" s="1"/>
  <c r="G2810" i="68" a="1"/>
  <c r="G2810" i="68" s="1"/>
  <c r="G2809" i="68" a="1"/>
  <c r="G2809" i="68" s="1"/>
  <c r="G2807" i="68" a="1"/>
  <c r="G2807" i="68" s="1"/>
  <c r="G2805" i="68" a="1"/>
  <c r="G2805" i="68" s="1"/>
  <c r="G2780" i="68" a="1"/>
  <c r="G2780" i="68" s="1"/>
  <c r="G2766" i="68" a="1"/>
  <c r="G2766" i="68" s="1"/>
  <c r="G2765" i="68" a="1"/>
  <c r="G2765" i="68" s="1"/>
  <c r="G2759" i="68" a="1"/>
  <c r="G2759" i="68" s="1"/>
  <c r="G2745" i="68" a="1"/>
  <c r="G2745" i="68" s="1"/>
  <c r="G2738" i="68" a="1"/>
  <c r="G2738" i="68" s="1"/>
  <c r="G2731" i="68" a="1"/>
  <c r="G2731" i="68" s="1"/>
  <c r="G2716" i="68" a="1"/>
  <c r="G2716" i="68" s="1"/>
  <c r="G2702" i="68" a="1"/>
  <c r="G2702" i="68" s="1"/>
  <c r="G2701" i="68" a="1"/>
  <c r="G2701" i="68" s="1"/>
  <c r="G3315" i="68" a="1"/>
  <c r="G3315" i="68" s="1"/>
  <c r="G3308" i="68" a="1"/>
  <c r="G3308" i="68" s="1"/>
  <c r="G3294" i="68" a="1"/>
  <c r="G3294" i="68" s="1"/>
  <c r="G3279" i="68" a="1"/>
  <c r="G3279" i="68" s="1"/>
  <c r="G3263" i="68" a="1"/>
  <c r="G3263" i="68" s="1"/>
  <c r="G3247" i="68" a="1"/>
  <c r="G3247" i="68" s="1"/>
  <c r="G3244" i="68" a="1"/>
  <c r="G3244" i="68" s="1"/>
  <c r="G3236" i="68" a="1"/>
  <c r="G3236" i="68" s="1"/>
  <c r="G3228" i="68" a="1"/>
  <c r="G3228" i="68" s="1"/>
  <c r="G3226" i="68" a="1"/>
  <c r="G3226" i="68" s="1"/>
  <c r="G3219" i="68" a="1"/>
  <c r="G3219" i="68" s="1"/>
  <c r="G3218" i="68" a="1"/>
  <c r="G3218" i="68" s="1"/>
  <c r="G3210" i="68" a="1"/>
  <c r="G3210" i="68" s="1"/>
  <c r="G3158" i="68" a="1"/>
  <c r="G3158" i="68" s="1"/>
  <c r="G3155" i="68" a="1"/>
  <c r="G3155" i="68" s="1"/>
  <c r="G3126" i="68" a="1"/>
  <c r="G3126" i="68" s="1"/>
  <c r="G3123" i="68" a="1"/>
  <c r="G3123" i="68" s="1"/>
  <c r="G3091" i="68" a="1"/>
  <c r="G3091" i="68" s="1"/>
  <c r="G3059" i="68" a="1"/>
  <c r="G3059" i="68" s="1"/>
  <c r="G3027" i="68" a="1"/>
  <c r="G3027" i="68" s="1"/>
  <c r="G2995" i="68" a="1"/>
  <c r="G2995" i="68" s="1"/>
  <c r="G2963" i="68" a="1"/>
  <c r="G2963" i="68" s="1"/>
  <c r="G2931" i="68" a="1"/>
  <c r="G2931" i="68" s="1"/>
  <c r="G2899" i="68" a="1"/>
  <c r="G2899" i="68" s="1"/>
  <c r="G2867" i="68" a="1"/>
  <c r="G2867" i="68" s="1"/>
  <c r="G2835" i="68" a="1"/>
  <c r="G2835" i="68" s="1"/>
  <c r="G2803" i="68" a="1"/>
  <c r="G2803" i="68" s="1"/>
  <c r="G2757" i="68" a="1"/>
  <c r="G2757" i="68" s="1"/>
  <c r="G2723" i="68" a="1"/>
  <c r="G2723" i="68" s="1"/>
  <c r="G2693" i="68" a="1"/>
  <c r="G2693" i="68" s="1"/>
  <c r="G2659" i="68" a="1"/>
  <c r="G2659" i="68" s="1"/>
  <c r="G2629" i="68" a="1"/>
  <c r="G2629" i="68" s="1"/>
  <c r="G2595" i="68" a="1"/>
  <c r="G2595" i="68" s="1"/>
  <c r="G2565" i="68" a="1"/>
  <c r="G2565" i="68" s="1"/>
  <c r="G2531" i="68" a="1"/>
  <c r="G2531" i="68" s="1"/>
  <c r="G2501" i="68" a="1"/>
  <c r="G2501" i="68" s="1"/>
  <c r="G2467" i="68" a="1"/>
  <c r="G2467" i="68" s="1"/>
  <c r="G2437" i="68" a="1"/>
  <c r="G2437" i="68" s="1"/>
  <c r="G2403" i="68" a="1"/>
  <c r="G2403" i="68" s="1"/>
  <c r="G3324" i="68" a="1"/>
  <c r="G3324" i="68" s="1"/>
  <c r="G3284" i="68" a="1"/>
  <c r="G3284" i="68" s="1"/>
  <c r="G3274" i="68" a="1"/>
  <c r="G3274" i="68" s="1"/>
  <c r="G3270" i="68" a="1"/>
  <c r="G3270" i="68" s="1"/>
  <c r="G3264" i="68" a="1"/>
  <c r="G3264" i="68" s="1"/>
  <c r="G3255" i="68" a="1"/>
  <c r="G3255" i="68" s="1"/>
  <c r="G3245" i="68" a="1"/>
  <c r="G3245" i="68" s="1"/>
  <c r="G3220" i="68" a="1"/>
  <c r="G3220" i="68" s="1"/>
  <c r="G3154" i="68" a="1"/>
  <c r="G3154" i="68" s="1"/>
  <c r="G3153" i="68" a="1"/>
  <c r="G3153" i="68" s="1"/>
  <c r="G3151" i="68" a="1"/>
  <c r="G3151" i="68" s="1"/>
  <c r="G3149" i="68" a="1"/>
  <c r="G3149" i="68" s="1"/>
  <c r="G3122" i="68" a="1"/>
  <c r="G3122" i="68" s="1"/>
  <c r="G3121" i="68" a="1"/>
  <c r="G3121" i="68" s="1"/>
  <c r="G3119" i="68" a="1"/>
  <c r="G3119" i="68" s="1"/>
  <c r="G3117" i="68" a="1"/>
  <c r="G3117" i="68" s="1"/>
  <c r="G3090" i="68" a="1"/>
  <c r="G3090" i="68" s="1"/>
  <c r="G3089" i="68" a="1"/>
  <c r="G3089" i="68" s="1"/>
  <c r="G3087" i="68" a="1"/>
  <c r="G3087" i="68" s="1"/>
  <c r="G3085" i="68" a="1"/>
  <c r="G3085" i="68" s="1"/>
  <c r="G3058" i="68" a="1"/>
  <c r="G3058" i="68" s="1"/>
  <c r="G3057" i="68" a="1"/>
  <c r="G3057" i="68" s="1"/>
  <c r="G3055" i="68" a="1"/>
  <c r="G3055" i="68" s="1"/>
  <c r="G3053" i="68" a="1"/>
  <c r="G3053" i="68" s="1"/>
  <c r="G3026" i="68" a="1"/>
  <c r="G3026" i="68" s="1"/>
  <c r="G3025" i="68" a="1"/>
  <c r="G3025" i="68" s="1"/>
  <c r="G3023" i="68" a="1"/>
  <c r="G3023" i="68" s="1"/>
  <c r="G3021" i="68" a="1"/>
  <c r="G3021" i="68" s="1"/>
  <c r="G2994" i="68" a="1"/>
  <c r="G2994" i="68" s="1"/>
  <c r="G2993" i="68" a="1"/>
  <c r="G2993" i="68" s="1"/>
  <c r="G2991" i="68" a="1"/>
  <c r="G2991" i="68" s="1"/>
  <c r="G2989" i="68" a="1"/>
  <c r="G2989" i="68" s="1"/>
  <c r="G2962" i="68" a="1"/>
  <c r="G2962" i="68" s="1"/>
  <c r="G2961" i="68" a="1"/>
  <c r="G2961" i="68" s="1"/>
  <c r="G2959" i="68" a="1"/>
  <c r="G2959" i="68" s="1"/>
  <c r="G2957" i="68" a="1"/>
  <c r="G2957" i="68" s="1"/>
  <c r="G2930" i="68" a="1"/>
  <c r="G2930" i="68" s="1"/>
  <c r="G2929" i="68" a="1"/>
  <c r="G2929" i="68" s="1"/>
  <c r="G2927" i="68" a="1"/>
  <c r="G2927" i="68" s="1"/>
  <c r="G2925" i="68" a="1"/>
  <c r="G2925" i="68" s="1"/>
  <c r="G2898" i="68" a="1"/>
  <c r="G2898" i="68" s="1"/>
  <c r="G2897" i="68" a="1"/>
  <c r="G2897" i="68" s="1"/>
  <c r="G2895" i="68" a="1"/>
  <c r="G2895" i="68" s="1"/>
  <c r="G2893" i="68" a="1"/>
  <c r="G2893" i="68" s="1"/>
  <c r="G2866" i="68" a="1"/>
  <c r="G2866" i="68" s="1"/>
  <c r="G2865" i="68" a="1"/>
  <c r="G2865" i="68" s="1"/>
  <c r="G2863" i="68" a="1"/>
  <c r="G2863" i="68" s="1"/>
  <c r="G2861" i="68" a="1"/>
  <c r="G2861" i="68" s="1"/>
  <c r="G2834" i="68" a="1"/>
  <c r="G2834" i="68" s="1"/>
  <c r="G2833" i="68" a="1"/>
  <c r="G2833" i="68" s="1"/>
  <c r="G2831" i="68" a="1"/>
  <c r="G2831" i="68" s="1"/>
  <c r="G2829" i="68" a="1"/>
  <c r="G2829" i="68" s="1"/>
  <c r="G2802" i="68" a="1"/>
  <c r="G2802" i="68" s="1"/>
  <c r="G2801" i="68" a="1"/>
  <c r="G2801" i="68" s="1"/>
  <c r="G2799" i="68" a="1"/>
  <c r="G2799" i="68" s="1"/>
  <c r="G2797" i="68" a="1"/>
  <c r="G2797" i="68" s="1"/>
  <c r="G2779" i="68" a="1"/>
  <c r="G2779" i="68" s="1"/>
  <c r="G3312" i="68" a="1"/>
  <c r="G3312" i="68" s="1"/>
  <c r="G3230" i="68" a="1"/>
  <c r="G3230" i="68" s="1"/>
  <c r="G3222" i="68" a="1"/>
  <c r="G3222" i="68" s="1"/>
  <c r="G3214" i="68" a="1"/>
  <c r="G3214" i="68" s="1"/>
  <c r="G3147" i="68" a="1"/>
  <c r="G3147" i="68" s="1"/>
  <c r="G3115" i="68" a="1"/>
  <c r="G3115" i="68" s="1"/>
  <c r="G3083" i="68" a="1"/>
  <c r="G3083" i="68" s="1"/>
  <c r="G3051" i="68" a="1"/>
  <c r="G3051" i="68" s="1"/>
  <c r="G3019" i="68" a="1"/>
  <c r="G3019" i="68" s="1"/>
  <c r="G2987" i="68" a="1"/>
  <c r="G2987" i="68" s="1"/>
  <c r="G2955" i="68" a="1"/>
  <c r="G2955" i="68" s="1"/>
  <c r="G2923" i="68" a="1"/>
  <c r="G2923" i="68" s="1"/>
  <c r="G2891" i="68" a="1"/>
  <c r="G2891" i="68" s="1"/>
  <c r="G2859" i="68" a="1"/>
  <c r="G2859" i="68" s="1"/>
  <c r="G2827" i="68" a="1"/>
  <c r="G2827" i="68" s="1"/>
  <c r="G2795" i="68" a="1"/>
  <c r="G2795" i="68" s="1"/>
  <c r="G2771" i="68" a="1"/>
  <c r="G2771" i="68" s="1"/>
  <c r="G2741" i="68" a="1"/>
  <c r="G2741" i="68" s="1"/>
  <c r="G2707" i="68" a="1"/>
  <c r="G2707" i="68" s="1"/>
  <c r="G2677" i="68" a="1"/>
  <c r="G2677" i="68" s="1"/>
  <c r="G2643" i="68" a="1"/>
  <c r="G2643" i="68" s="1"/>
  <c r="G2613" i="68" a="1"/>
  <c r="G2613" i="68" s="1"/>
  <c r="G2579" i="68" a="1"/>
  <c r="G2579" i="68" s="1"/>
  <c r="G2549" i="68" a="1"/>
  <c r="G2549" i="68" s="1"/>
  <c r="G2515" i="68" a="1"/>
  <c r="G2515" i="68" s="1"/>
  <c r="G2485" i="68" a="1"/>
  <c r="G2485" i="68" s="1"/>
  <c r="G2451" i="68" a="1"/>
  <c r="G2451" i="68" s="1"/>
  <c r="G2421" i="68" a="1"/>
  <c r="G2421" i="68" s="1"/>
  <c r="G2387" i="68" a="1"/>
  <c r="G2387" i="68" s="1"/>
  <c r="G3325" i="68" a="1"/>
  <c r="G3325" i="68" s="1"/>
  <c r="G3309" i="68" a="1"/>
  <c r="G3309" i="68" s="1"/>
  <c r="G3306" i="68" a="1"/>
  <c r="G3306" i="68" s="1"/>
  <c r="G3290" i="68" a="1"/>
  <c r="G3290" i="68" s="1"/>
  <c r="G3286" i="68" a="1"/>
  <c r="G3286" i="68" s="1"/>
  <c r="G3271" i="68" a="1"/>
  <c r="G3271" i="68" s="1"/>
  <c r="G3231" i="68" a="1"/>
  <c r="G3231" i="68" s="1"/>
  <c r="G3215" i="68" a="1"/>
  <c r="G3215" i="68" s="1"/>
  <c r="G3212" i="68" a="1"/>
  <c r="G3212" i="68" s="1"/>
  <c r="G3206" i="68" a="1"/>
  <c r="G3206" i="68" s="1"/>
  <c r="G3204" i="68" a="1"/>
  <c r="G3204" i="68" s="1"/>
  <c r="G3196" i="68" a="1"/>
  <c r="G3196" i="68" s="1"/>
  <c r="G3194" i="68" a="1"/>
  <c r="G3194" i="68" s="1"/>
  <c r="G3187" i="68" a="1"/>
  <c r="G3187" i="68" s="1"/>
  <c r="G3186" i="68" a="1"/>
  <c r="G3186" i="68" s="1"/>
  <c r="G3175" i="68" a="1"/>
  <c r="G3175" i="68" s="1"/>
  <c r="G3173" i="68" a="1"/>
  <c r="G3173" i="68" s="1"/>
  <c r="G3146" i="68" a="1"/>
  <c r="G3146" i="68" s="1"/>
  <c r="G3145" i="68" a="1"/>
  <c r="G3145" i="68" s="1"/>
  <c r="G3143" i="68" a="1"/>
  <c r="G3143" i="68" s="1"/>
  <c r="G3141" i="68" a="1"/>
  <c r="G3141" i="68" s="1"/>
  <c r="G3114" i="68" a="1"/>
  <c r="G3114" i="68" s="1"/>
  <c r="G3113" i="68" a="1"/>
  <c r="G3113" i="68" s="1"/>
  <c r="G3111" i="68" a="1"/>
  <c r="G3111" i="68" s="1"/>
  <c r="G3109" i="68" a="1"/>
  <c r="G3109" i="68" s="1"/>
  <c r="G3082" i="68" a="1"/>
  <c r="G3082" i="68" s="1"/>
  <c r="G3081" i="68" a="1"/>
  <c r="G3081" i="68" s="1"/>
  <c r="G3079" i="68" a="1"/>
  <c r="G3079" i="68" s="1"/>
  <c r="G3077" i="68" a="1"/>
  <c r="G3077" i="68" s="1"/>
  <c r="G3050" i="68" a="1"/>
  <c r="G3050" i="68" s="1"/>
  <c r="G3049" i="68" a="1"/>
  <c r="G3049" i="68" s="1"/>
  <c r="G3047" i="68" a="1"/>
  <c r="G3047" i="68" s="1"/>
  <c r="G3045" i="68" a="1"/>
  <c r="G3045" i="68" s="1"/>
  <c r="G3018" i="68" a="1"/>
  <c r="G3018" i="68" s="1"/>
  <c r="G3017" i="68" a="1"/>
  <c r="G3017" i="68" s="1"/>
  <c r="G3015" i="68" a="1"/>
  <c r="G3015" i="68" s="1"/>
  <c r="G3013" i="68" a="1"/>
  <c r="G3013" i="68" s="1"/>
  <c r="G2986" i="68" a="1"/>
  <c r="G2986" i="68" s="1"/>
  <c r="G2985" i="68" a="1"/>
  <c r="G2985" i="68" s="1"/>
  <c r="G2983" i="68" a="1"/>
  <c r="G2983" i="68" s="1"/>
  <c r="G2981" i="68" a="1"/>
  <c r="G2981" i="68" s="1"/>
  <c r="G2954" i="68" a="1"/>
  <c r="G2954" i="68" s="1"/>
  <c r="G2953" i="68" a="1"/>
  <c r="G2953" i="68" s="1"/>
  <c r="G2951" i="68" a="1"/>
  <c r="G2951" i="68" s="1"/>
  <c r="G2949" i="68" a="1"/>
  <c r="G2949" i="68" s="1"/>
  <c r="G2922" i="68" a="1"/>
  <c r="G2922" i="68" s="1"/>
  <c r="G2921" i="68" a="1"/>
  <c r="G2921" i="68" s="1"/>
  <c r="G2919" i="68" a="1"/>
  <c r="G2919" i="68" s="1"/>
  <c r="G2917" i="68" a="1"/>
  <c r="G2917" i="68" s="1"/>
  <c r="G2890" i="68" a="1"/>
  <c r="G2890" i="68" s="1"/>
  <c r="G2889" i="68" a="1"/>
  <c r="G2889" i="68" s="1"/>
  <c r="G2887" i="68" a="1"/>
  <c r="G2887" i="68" s="1"/>
  <c r="G2885" i="68" a="1"/>
  <c r="G2885" i="68" s="1"/>
  <c r="G2858" i="68" a="1"/>
  <c r="G2858" i="68" s="1"/>
  <c r="G2857" i="68" a="1"/>
  <c r="G2857" i="68" s="1"/>
  <c r="G2855" i="68" a="1"/>
  <c r="G2855" i="68" s="1"/>
  <c r="G2823" i="68" a="1"/>
  <c r="G2823" i="68" s="1"/>
  <c r="G2821" i="68" a="1"/>
  <c r="G2821" i="68" s="1"/>
  <c r="G2789" i="68" a="1"/>
  <c r="G2789" i="68" s="1"/>
  <c r="G2785" i="68" a="1"/>
  <c r="G2785" i="68" s="1"/>
  <c r="G2763" i="68" a="1"/>
  <c r="G2763" i="68" s="1"/>
  <c r="G2749" i="68" a="1"/>
  <c r="G2749" i="68" s="1"/>
  <c r="G2686" i="68" a="1"/>
  <c r="G2686" i="68" s="1"/>
  <c r="G2681" i="68" a="1"/>
  <c r="G2681" i="68" s="1"/>
  <c r="G2669" i="68" a="1"/>
  <c r="G2669" i="68" s="1"/>
  <c r="G2663" i="68" a="1"/>
  <c r="G2663" i="68" s="1"/>
  <c r="G2651" i="68" a="1"/>
  <c r="G2651" i="68" s="1"/>
  <c r="G2622" i="68" a="1"/>
  <c r="G2622" i="68" s="1"/>
  <c r="G2617" i="68" a="1"/>
  <c r="G2617" i="68" s="1"/>
  <c r="G2605" i="68" a="1"/>
  <c r="G2605" i="68" s="1"/>
  <c r="G2599" i="68" a="1"/>
  <c r="G2599" i="68" s="1"/>
  <c r="G2587" i="68" a="1"/>
  <c r="G2587" i="68" s="1"/>
  <c r="G2558" i="68" a="1"/>
  <c r="G2558" i="68" s="1"/>
  <c r="G2553" i="68" a="1"/>
  <c r="G2553" i="68" s="1"/>
  <c r="G2541" i="68" a="1"/>
  <c r="G2541" i="68" s="1"/>
  <c r="G2535" i="68" a="1"/>
  <c r="G2535" i="68" s="1"/>
  <c r="G2523" i="68" a="1"/>
  <c r="G2523" i="68" s="1"/>
  <c r="G2494" i="68" a="1"/>
  <c r="G2494" i="68" s="1"/>
  <c r="G2489" i="68" a="1"/>
  <c r="G2489" i="68" s="1"/>
  <c r="G2477" i="68" a="1"/>
  <c r="G2477" i="68" s="1"/>
  <c r="G2471" i="68" a="1"/>
  <c r="G2471" i="68" s="1"/>
  <c r="G2459" i="68" a="1"/>
  <c r="G2459" i="68" s="1"/>
  <c r="G2430" i="68" a="1"/>
  <c r="G2430" i="68" s="1"/>
  <c r="G2425" i="68" a="1"/>
  <c r="G2425" i="68" s="1"/>
  <c r="G2413" i="68" a="1"/>
  <c r="G2413" i="68" s="1"/>
  <c r="G2407" i="68" a="1"/>
  <c r="G2407" i="68" s="1"/>
  <c r="G2395" i="68" a="1"/>
  <c r="G2395" i="68" s="1"/>
  <c r="G2370" i="68" a="1"/>
  <c r="G2370" i="68" s="1"/>
  <c r="G2363" i="68" a="1"/>
  <c r="G2363" i="68" s="1"/>
  <c r="G2322" i="68" a="1"/>
  <c r="G2322" i="68" s="1"/>
  <c r="G2314" i="68" a="1"/>
  <c r="G2314" i="68" s="1"/>
  <c r="G2306" i="68" a="1"/>
  <c r="G2306" i="68" s="1"/>
  <c r="G2298" i="68" a="1"/>
  <c r="G2298" i="68" s="1"/>
  <c r="G2290" i="68" a="1"/>
  <c r="G2290" i="68" s="1"/>
  <c r="G2825" i="68" a="1"/>
  <c r="G2825" i="68" s="1"/>
  <c r="G2794" i="68" a="1"/>
  <c r="G2794" i="68" s="1"/>
  <c r="G2781" i="68" a="1"/>
  <c r="G2781" i="68" s="1"/>
  <c r="G2775" i="68" a="1"/>
  <c r="G2775" i="68" s="1"/>
  <c r="G2764" i="68" a="1"/>
  <c r="G2764" i="68" s="1"/>
  <c r="G2733" i="68" a="1"/>
  <c r="G2733" i="68" s="1"/>
  <c r="G2690" i="68" a="1"/>
  <c r="G2690" i="68" s="1"/>
  <c r="G2652" i="68" a="1"/>
  <c r="G2652" i="68" s="1"/>
  <c r="G2626" i="68" a="1"/>
  <c r="G2626" i="68" s="1"/>
  <c r="G2588" i="68" a="1"/>
  <c r="G2588" i="68" s="1"/>
  <c r="G2562" i="68" a="1"/>
  <c r="G2562" i="68" s="1"/>
  <c r="G2524" i="68" a="1"/>
  <c r="G2524" i="68" s="1"/>
  <c r="G2498" i="68" a="1"/>
  <c r="G2498" i="68" s="1"/>
  <c r="G2460" i="68" a="1"/>
  <c r="G2460" i="68" s="1"/>
  <c r="G2434" i="68" a="1"/>
  <c r="G2434" i="68" s="1"/>
  <c r="G2396" i="68" a="1"/>
  <c r="G2396" i="68" s="1"/>
  <c r="G2378" i="68" a="1"/>
  <c r="G2378" i="68" s="1"/>
  <c r="G2371" i="68" a="1"/>
  <c r="G2371" i="68" s="1"/>
  <c r="G2364" i="68" a="1"/>
  <c r="G2364" i="68" s="1"/>
  <c r="G2351" i="68" a="1"/>
  <c r="G2351" i="68" s="1"/>
  <c r="G2350" i="68" a="1"/>
  <c r="G2350" i="68" s="1"/>
  <c r="G2335" i="68" a="1"/>
  <c r="G2335" i="68" s="1"/>
  <c r="G2786" i="68" a="1"/>
  <c r="G2786" i="68" s="1"/>
  <c r="G2718" i="68" a="1"/>
  <c r="G2718" i="68" s="1"/>
  <c r="G2715" i="68" a="1"/>
  <c r="G2715" i="68" s="1"/>
  <c r="G2711" i="68" a="1"/>
  <c r="G2711" i="68" s="1"/>
  <c r="G2699" i="68" a="1"/>
  <c r="G2699" i="68" s="1"/>
  <c r="G2670" i="68" a="1"/>
  <c r="G2670" i="68" s="1"/>
  <c r="G2653" i="68" a="1"/>
  <c r="G2653" i="68" s="1"/>
  <c r="G2647" i="68" a="1"/>
  <c r="G2647" i="68" s="1"/>
  <c r="G2635" i="68" a="1"/>
  <c r="G2635" i="68" s="1"/>
  <c r="G2606" i="68" a="1"/>
  <c r="G2606" i="68" s="1"/>
  <c r="G2589" i="68" a="1"/>
  <c r="G2589" i="68" s="1"/>
  <c r="G2583" i="68" a="1"/>
  <c r="G2583" i="68" s="1"/>
  <c r="G2571" i="68" a="1"/>
  <c r="G2571" i="68" s="1"/>
  <c r="G2542" i="68" a="1"/>
  <c r="G2542" i="68" s="1"/>
  <c r="G2525" i="68" a="1"/>
  <c r="G2525" i="68" s="1"/>
  <c r="G2519" i="68" a="1"/>
  <c r="G2519" i="68" s="1"/>
  <c r="G2507" i="68" a="1"/>
  <c r="G2507" i="68" s="1"/>
  <c r="G2478" i="68" a="1"/>
  <c r="G2478" i="68" s="1"/>
  <c r="G2461" i="68" a="1"/>
  <c r="G2461" i="68" s="1"/>
  <c r="G2455" i="68" a="1"/>
  <c r="G2455" i="68" s="1"/>
  <c r="G2443" i="68" a="1"/>
  <c r="G2443" i="68" s="1"/>
  <c r="G2414" i="68" a="1"/>
  <c r="G2414" i="68" s="1"/>
  <c r="G2397" i="68" a="1"/>
  <c r="G2397" i="68" s="1"/>
  <c r="G2391" i="68" a="1"/>
  <c r="G2391" i="68" s="1"/>
  <c r="G2379" i="68" a="1"/>
  <c r="G2379" i="68" s="1"/>
  <c r="G2372" i="68" a="1"/>
  <c r="G2372" i="68" s="1"/>
  <c r="G2354" i="68" a="1"/>
  <c r="G2354" i="68" s="1"/>
  <c r="G2338" i="68" a="1"/>
  <c r="G2338" i="68" s="1"/>
  <c r="G2334" i="68" a="1"/>
  <c r="G2334" i="68" s="1"/>
  <c r="G2332" i="68" a="1"/>
  <c r="G2332" i="68" s="1"/>
  <c r="G2331" i="68" a="1"/>
  <c r="G2331" i="68" s="1"/>
  <c r="G2330" i="68" a="1"/>
  <c r="G2330" i="68" s="1"/>
  <c r="G2320" i="68" a="1"/>
  <c r="G2320" i="68" s="1"/>
  <c r="G2312" i="68" a="1"/>
  <c r="G2312" i="68" s="1"/>
  <c r="G2304" i="68" a="1"/>
  <c r="G2304" i="68" s="1"/>
  <c r="G2296" i="68" a="1"/>
  <c r="G2296" i="68" s="1"/>
  <c r="G2288" i="68" a="1"/>
  <c r="G2288" i="68" s="1"/>
  <c r="G2280" i="68" a="1"/>
  <c r="G2280" i="68" s="1"/>
  <c r="G2272" i="68" a="1"/>
  <c r="G2272" i="68" s="1"/>
  <c r="G2815" i="68" a="1"/>
  <c r="G2815" i="68" s="1"/>
  <c r="G2770" i="68" a="1"/>
  <c r="G2770" i="68" s="1"/>
  <c r="G2761" i="68" a="1"/>
  <c r="G2761" i="68" s="1"/>
  <c r="G2750" i="68" a="1"/>
  <c r="G2750" i="68" s="1"/>
  <c r="G2734" i="68" a="1"/>
  <c r="G2734" i="68" s="1"/>
  <c r="G2700" i="68" a="1"/>
  <c r="G2700" i="68" s="1"/>
  <c r="G2674" i="68" a="1"/>
  <c r="G2674" i="68" s="1"/>
  <c r="G2665" i="68" a="1"/>
  <c r="G2665" i="68" s="1"/>
  <c r="G2636" i="68" a="1"/>
  <c r="G2636" i="68" s="1"/>
  <c r="G2610" i="68" a="1"/>
  <c r="G2610" i="68" s="1"/>
  <c r="G2601" i="68" a="1"/>
  <c r="G2601" i="68" s="1"/>
  <c r="G2572" i="68" a="1"/>
  <c r="G2572" i="68" s="1"/>
  <c r="G2546" i="68" a="1"/>
  <c r="G2546" i="68" s="1"/>
  <c r="G2537" i="68" a="1"/>
  <c r="G2537" i="68" s="1"/>
  <c r="G2508" i="68" a="1"/>
  <c r="G2508" i="68" s="1"/>
  <c r="G2482" i="68" a="1"/>
  <c r="G2482" i="68" s="1"/>
  <c r="G2473" i="68" a="1"/>
  <c r="G2473" i="68" s="1"/>
  <c r="G2444" i="68" a="1"/>
  <c r="G2444" i="68" s="1"/>
  <c r="G2418" i="68" a="1"/>
  <c r="G2418" i="68" s="1"/>
  <c r="G2409" i="68" a="1"/>
  <c r="G2409" i="68" s="1"/>
  <c r="G2380" i="68" a="1"/>
  <c r="G2380" i="68" s="1"/>
  <c r="G2355" i="68" a="1"/>
  <c r="G2355" i="68" s="1"/>
  <c r="G2339" i="68" a="1"/>
  <c r="G2339" i="68" s="1"/>
  <c r="G2743" i="68" a="1"/>
  <c r="G2743" i="68" s="1"/>
  <c r="G2727" i="68" a="1"/>
  <c r="G2727" i="68" s="1"/>
  <c r="G2706" i="68" a="1"/>
  <c r="G2706" i="68" s="1"/>
  <c r="G2695" i="68" a="1"/>
  <c r="G2695" i="68" s="1"/>
  <c r="G2683" i="68" a="1"/>
  <c r="G2683" i="68" s="1"/>
  <c r="G2654" i="68" a="1"/>
  <c r="G2654" i="68" s="1"/>
  <c r="G2649" i="68" a="1"/>
  <c r="G2649" i="68" s="1"/>
  <c r="G2637" i="68" a="1"/>
  <c r="G2637" i="68" s="1"/>
  <c r="G2631" i="68" a="1"/>
  <c r="G2631" i="68" s="1"/>
  <c r="G2619" i="68" a="1"/>
  <c r="G2619" i="68" s="1"/>
  <c r="G2590" i="68" a="1"/>
  <c r="G2590" i="68" s="1"/>
  <c r="G2585" i="68" a="1"/>
  <c r="G2585" i="68" s="1"/>
  <c r="G2573" i="68" a="1"/>
  <c r="G2573" i="68" s="1"/>
  <c r="G2567" i="68" a="1"/>
  <c r="G2567" i="68" s="1"/>
  <c r="G2555" i="68" a="1"/>
  <c r="G2555" i="68" s="1"/>
  <c r="G2526" i="68" a="1"/>
  <c r="G2526" i="68" s="1"/>
  <c r="G2521" i="68" a="1"/>
  <c r="G2521" i="68" s="1"/>
  <c r="G2509" i="68" a="1"/>
  <c r="G2509" i="68" s="1"/>
  <c r="G2503" i="68" a="1"/>
  <c r="G2503" i="68" s="1"/>
  <c r="G2491" i="68" a="1"/>
  <c r="G2491" i="68" s="1"/>
  <c r="G2462" i="68" a="1"/>
  <c r="G2462" i="68" s="1"/>
  <c r="G2457" i="68" a="1"/>
  <c r="G2457" i="68" s="1"/>
  <c r="G2445" i="68" a="1"/>
  <c r="G2445" i="68" s="1"/>
  <c r="G2439" i="68" a="1"/>
  <c r="G2439" i="68" s="1"/>
  <c r="G2427" i="68" a="1"/>
  <c r="G2427" i="68" s="1"/>
  <c r="G2398" i="68" a="1"/>
  <c r="G2398" i="68" s="1"/>
  <c r="G2393" i="68" a="1"/>
  <c r="G2393" i="68" s="1"/>
  <c r="G2366" i="68" a="1"/>
  <c r="G2366" i="68" s="1"/>
  <c r="G2326" i="68" a="1"/>
  <c r="G2326" i="68" s="1"/>
  <c r="G2318" i="68" a="1"/>
  <c r="G2318" i="68" s="1"/>
  <c r="G2310" i="68" a="1"/>
  <c r="G2310" i="68" s="1"/>
  <c r="G2302" i="68" a="1"/>
  <c r="G2302" i="68" s="1"/>
  <c r="G2294" i="68" a="1"/>
  <c r="G2294" i="68" s="1"/>
  <c r="G2286" i="68" a="1"/>
  <c r="G2286" i="68" s="1"/>
  <c r="G2826" i="68" a="1"/>
  <c r="G2826" i="68" s="1"/>
  <c r="G2813" i="68" a="1"/>
  <c r="G2813" i="68" s="1"/>
  <c r="G2777" i="68" a="1"/>
  <c r="G2777" i="68" s="1"/>
  <c r="G2722" i="68" a="1"/>
  <c r="G2722" i="68" s="1"/>
  <c r="G2684" i="68" a="1"/>
  <c r="G2684" i="68" s="1"/>
  <c r="G2658" i="68" a="1"/>
  <c r="G2658" i="68" s="1"/>
  <c r="G2620" i="68" a="1"/>
  <c r="G2620" i="68" s="1"/>
  <c r="G2594" i="68" a="1"/>
  <c r="G2594" i="68" s="1"/>
  <c r="G2556" i="68" a="1"/>
  <c r="G2556" i="68" s="1"/>
  <c r="G2530" i="68" a="1"/>
  <c r="G2530" i="68" s="1"/>
  <c r="G2492" i="68" a="1"/>
  <c r="G2492" i="68" s="1"/>
  <c r="G2466" i="68" a="1"/>
  <c r="G2466" i="68" s="1"/>
  <c r="G2428" i="68" a="1"/>
  <c r="G2428" i="68" s="1"/>
  <c r="G2402" i="68" a="1"/>
  <c r="G2402" i="68" s="1"/>
  <c r="G2374" i="68" a="1"/>
  <c r="G2374" i="68" s="1"/>
  <c r="G2367" i="68" a="1"/>
  <c r="G2367" i="68" s="1"/>
  <c r="G2359" i="68" a="1"/>
  <c r="G2359" i="68" s="1"/>
  <c r="G2358" i="68" a="1"/>
  <c r="G2358" i="68" s="1"/>
  <c r="G2343" i="68" a="1"/>
  <c r="G2343" i="68" s="1"/>
  <c r="G2342" i="68" a="1"/>
  <c r="G2342" i="68" s="1"/>
  <c r="G2325" i="68" a="1"/>
  <c r="G2325" i="68" s="1"/>
  <c r="G2317" i="68" a="1"/>
  <c r="G2317" i="68" s="1"/>
  <c r="G2309" i="68" a="1"/>
  <c r="G2309" i="68" s="1"/>
  <c r="G2301" i="68" a="1"/>
  <c r="G2301" i="68" s="1"/>
  <c r="G2293" i="68" a="1"/>
  <c r="G2293" i="68" s="1"/>
  <c r="G2285" i="68" a="1"/>
  <c r="G2285" i="68" s="1"/>
  <c r="G2277" i="68" a="1"/>
  <c r="G2277" i="68" s="1"/>
  <c r="G2269" i="68" a="1"/>
  <c r="G2269" i="68" s="1"/>
  <c r="G2261" i="68" a="1"/>
  <c r="G2261" i="68" s="1"/>
  <c r="G2253" i="68" a="1"/>
  <c r="G2253" i="68" s="1"/>
  <c r="G2245" i="68" a="1"/>
  <c r="G2245" i="68" s="1"/>
  <c r="G2237" i="68" a="1"/>
  <c r="G2237" i="68" s="1"/>
  <c r="G2229" i="68" a="1"/>
  <c r="G2229" i="68" s="1"/>
  <c r="G2221" i="68" a="1"/>
  <c r="G2221" i="68" s="1"/>
  <c r="G2213" i="68" a="1"/>
  <c r="G2213" i="68" s="1"/>
  <c r="G2205" i="68" a="1"/>
  <c r="G2205" i="68" s="1"/>
  <c r="G2197" i="68" a="1"/>
  <c r="G2197" i="68" s="1"/>
  <c r="G2853" i="68" a="1"/>
  <c r="G2853" i="68" s="1"/>
  <c r="G2793" i="68" a="1"/>
  <c r="G2793" i="68" s="1"/>
  <c r="G2747" i="68" a="1"/>
  <c r="G2747" i="68" s="1"/>
  <c r="G2713" i="68" a="1"/>
  <c r="G2713" i="68" s="1"/>
  <c r="G2685" i="68" a="1"/>
  <c r="G2685" i="68" s="1"/>
  <c r="G2679" i="68" a="1"/>
  <c r="G2679" i="68" s="1"/>
  <c r="G2667" i="68" a="1"/>
  <c r="G2667" i="68" s="1"/>
  <c r="G2638" i="68" a="1"/>
  <c r="G2638" i="68" s="1"/>
  <c r="G2621" i="68" a="1"/>
  <c r="G2621" i="68" s="1"/>
  <c r="G2615" i="68" a="1"/>
  <c r="G2615" i="68" s="1"/>
  <c r="G2603" i="68" a="1"/>
  <c r="G2603" i="68" s="1"/>
  <c r="G2574" i="68" a="1"/>
  <c r="G2574" i="68" s="1"/>
  <c r="G2557" i="68" a="1"/>
  <c r="G2557" i="68" s="1"/>
  <c r="G2551" i="68" a="1"/>
  <c r="G2551" i="68" s="1"/>
  <c r="G2539" i="68" a="1"/>
  <c r="G2539" i="68" s="1"/>
  <c r="G2510" i="68" a="1"/>
  <c r="G2510" i="68" s="1"/>
  <c r="G2493" i="68" a="1"/>
  <c r="G2493" i="68" s="1"/>
  <c r="G2487" i="68" a="1"/>
  <c r="G2487" i="68" s="1"/>
  <c r="G2475" i="68" a="1"/>
  <c r="G2475" i="68" s="1"/>
  <c r="G2446" i="68" a="1"/>
  <c r="G2446" i="68" s="1"/>
  <c r="G2429" i="68" a="1"/>
  <c r="G2429" i="68" s="1"/>
  <c r="G2423" i="68" a="1"/>
  <c r="G2423" i="68" s="1"/>
  <c r="G2411" i="68" a="1"/>
  <c r="G2411" i="68" s="1"/>
  <c r="G2382" i="68" a="1"/>
  <c r="G2382" i="68" s="1"/>
  <c r="G2375" i="68" a="1"/>
  <c r="G2375" i="68" s="1"/>
  <c r="G2346" i="68" a="1"/>
  <c r="G2346" i="68" s="1"/>
  <c r="G2324" i="68" a="1"/>
  <c r="G2324" i="68" s="1"/>
  <c r="G2316" i="68" a="1"/>
  <c r="G2316" i="68" s="1"/>
  <c r="G2308" i="68" a="1"/>
  <c r="G2308" i="68" s="1"/>
  <c r="G2300" i="68" a="1"/>
  <c r="G2300" i="68" s="1"/>
  <c r="G2292" i="68" a="1"/>
  <c r="G2292" i="68" s="1"/>
  <c r="G2284" i="68" a="1"/>
  <c r="G2284" i="68" s="1"/>
  <c r="G2276" i="68" a="1"/>
  <c r="G2276" i="68" s="1"/>
  <c r="G2268" i="68" a="1"/>
  <c r="G2268" i="68" s="1"/>
  <c r="G2260" i="68" a="1"/>
  <c r="G2260" i="68" s="1"/>
  <c r="G2252" i="68" a="1"/>
  <c r="G2252" i="68" s="1"/>
  <c r="G2244" i="68" a="1"/>
  <c r="G2244" i="68" s="1"/>
  <c r="G2236" i="68" a="1"/>
  <c r="G2236" i="68" s="1"/>
  <c r="G2228" i="68" a="1"/>
  <c r="G2228" i="68" s="1"/>
  <c r="G2220" i="68" a="1"/>
  <c r="G2220" i="68" s="1"/>
  <c r="G2212" i="68" a="1"/>
  <c r="G2212" i="68" s="1"/>
  <c r="G2204" i="68" a="1"/>
  <c r="G2204" i="68" s="1"/>
  <c r="G2196" i="68" a="1"/>
  <c r="G2196" i="68" s="1"/>
  <c r="G2188" i="68" a="1"/>
  <c r="G2188" i="68" s="1"/>
  <c r="G2180" i="68" a="1"/>
  <c r="G2180" i="68" s="1"/>
  <c r="G2172" i="68" a="1"/>
  <c r="G2172" i="68" s="1"/>
  <c r="G2791" i="68" a="1"/>
  <c r="G2791" i="68" s="1"/>
  <c r="G2783" i="68" a="1"/>
  <c r="G2783" i="68" s="1"/>
  <c r="G2754" i="68" a="1"/>
  <c r="G2754" i="68" s="1"/>
  <c r="G2748" i="68" a="1"/>
  <c r="G2748" i="68" s="1"/>
  <c r="G2732" i="68" a="1"/>
  <c r="G2732" i="68" s="1"/>
  <c r="G2729" i="68" a="1"/>
  <c r="G2729" i="68" s="1"/>
  <c r="G2717" i="68" a="1"/>
  <c r="G2717" i="68" s="1"/>
  <c r="G2697" i="68" a="1"/>
  <c r="G2697" i="68" s="1"/>
  <c r="G2668" i="68" a="1"/>
  <c r="G2668" i="68" s="1"/>
  <c r="G2642" i="68" a="1"/>
  <c r="G2642" i="68" s="1"/>
  <c r="G2633" i="68" a="1"/>
  <c r="G2633" i="68" s="1"/>
  <c r="G2604" i="68" a="1"/>
  <c r="G2604" i="68" s="1"/>
  <c r="G2578" i="68" a="1"/>
  <c r="G2578" i="68" s="1"/>
  <c r="G2569" i="68" a="1"/>
  <c r="G2569" i="68" s="1"/>
  <c r="G2540" i="68" a="1"/>
  <c r="G2540" i="68" s="1"/>
  <c r="G2514" i="68" a="1"/>
  <c r="G2514" i="68" s="1"/>
  <c r="G2505" i="68" a="1"/>
  <c r="G2505" i="68" s="1"/>
  <c r="G2476" i="68" a="1"/>
  <c r="G2476" i="68" s="1"/>
  <c r="G2450" i="68" a="1"/>
  <c r="G2450" i="68" s="1"/>
  <c r="G2441" i="68" a="1"/>
  <c r="G2441" i="68" s="1"/>
  <c r="G2412" i="68" a="1"/>
  <c r="G2412" i="68" s="1"/>
  <c r="G2386" i="68" a="1"/>
  <c r="G2386" i="68" s="1"/>
  <c r="G2362" i="68" a="1"/>
  <c r="G2362" i="68" s="1"/>
  <c r="G2347" i="68" a="1"/>
  <c r="G2347" i="68" s="1"/>
  <c r="G2278" i="68" a="1"/>
  <c r="G2278" i="68" s="1"/>
  <c r="G2192" i="68" a="1"/>
  <c r="G2192" i="68" s="1"/>
  <c r="G2170" i="68" a="1"/>
  <c r="G2170" i="68" s="1"/>
  <c r="G2138" i="68" a="1"/>
  <c r="G2138" i="68" s="1"/>
  <c r="G2124" i="68" a="1"/>
  <c r="G2124" i="68" s="1"/>
  <c r="G2104" i="68" a="1"/>
  <c r="G2104" i="68" s="1"/>
  <c r="G2102" i="68" a="1"/>
  <c r="G2102" i="68" s="1"/>
  <c r="G2092" i="68" a="1"/>
  <c r="G2092" i="68" s="1"/>
  <c r="G2072" i="68" a="1"/>
  <c r="G2072" i="68" s="1"/>
  <c r="G2070" i="68" a="1"/>
  <c r="G2070" i="68" s="1"/>
  <c r="G2060" i="68" a="1"/>
  <c r="G2060" i="68" s="1"/>
  <c r="G2040" i="68" a="1"/>
  <c r="G2040" i="68" s="1"/>
  <c r="G2038" i="68" a="1"/>
  <c r="G2038" i="68" s="1"/>
  <c r="G2028" i="68" a="1"/>
  <c r="G2028" i="68" s="1"/>
  <c r="G2008" i="68" a="1"/>
  <c r="G2008" i="68" s="1"/>
  <c r="G2006" i="68" a="1"/>
  <c r="G2006" i="68" s="1"/>
  <c r="G1996" i="68" a="1"/>
  <c r="G1996" i="68" s="1"/>
  <c r="G1976" i="68" a="1"/>
  <c r="G1976" i="68" s="1"/>
  <c r="G1974" i="68" a="1"/>
  <c r="G1974" i="68" s="1"/>
  <c r="G1964" i="68" a="1"/>
  <c r="G1964" i="68" s="1"/>
  <c r="G1944" i="68" a="1"/>
  <c r="G1944" i="68" s="1"/>
  <c r="G1942" i="68" a="1"/>
  <c r="G1942" i="68" s="1"/>
  <c r="G1932" i="68" a="1"/>
  <c r="G1932" i="68" s="1"/>
  <c r="G1912" i="68" a="1"/>
  <c r="G1912" i="68" s="1"/>
  <c r="G1910" i="68" a="1"/>
  <c r="G1910" i="68" s="1"/>
  <c r="G1900" i="68" a="1"/>
  <c r="G1900" i="68" s="1"/>
  <c r="G1880" i="68" a="1"/>
  <c r="G1880" i="68" s="1"/>
  <c r="G1878" i="68" a="1"/>
  <c r="G1878" i="68" s="1"/>
  <c r="G1868" i="68" a="1"/>
  <c r="G1868" i="68" s="1"/>
  <c r="G1848" i="68" a="1"/>
  <c r="G1848" i="68" s="1"/>
  <c r="G2270" i="68" a="1"/>
  <c r="G2270" i="68" s="1"/>
  <c r="G2258" i="68" a="1"/>
  <c r="G2258" i="68" s="1"/>
  <c r="G2254" i="68" a="1"/>
  <c r="G2254" i="68" s="1"/>
  <c r="G2242" i="68" a="1"/>
  <c r="G2242" i="68" s="1"/>
  <c r="G2238" i="68" a="1"/>
  <c r="G2238" i="68" s="1"/>
  <c r="G2226" i="68" a="1"/>
  <c r="G2226" i="68" s="1"/>
  <c r="G2222" i="68" a="1"/>
  <c r="G2222" i="68" s="1"/>
  <c r="G2210" i="68" a="1"/>
  <c r="G2210" i="68" s="1"/>
  <c r="G2206" i="68" a="1"/>
  <c r="G2206" i="68" s="1"/>
  <c r="G2184" i="68" a="1"/>
  <c r="G2184" i="68" s="1"/>
  <c r="G2164" i="68" a="1"/>
  <c r="G2164" i="68" s="1"/>
  <c r="G2158" i="68" a="1"/>
  <c r="G2158" i="68" s="1"/>
  <c r="G2152" i="68" a="1"/>
  <c r="G2152" i="68" s="1"/>
  <c r="G2132" i="68" a="1"/>
  <c r="G2132" i="68" s="1"/>
  <c r="G2114" i="68" a="1"/>
  <c r="G2114" i="68" s="1"/>
  <c r="G2082" i="68" a="1"/>
  <c r="G2082" i="68" s="1"/>
  <c r="G2050" i="68" a="1"/>
  <c r="G2050" i="68" s="1"/>
  <c r="G2018" i="68" a="1"/>
  <c r="G2018" i="68" s="1"/>
  <c r="G1986" i="68" a="1"/>
  <c r="G1986" i="68" s="1"/>
  <c r="G1954" i="68" a="1"/>
  <c r="G1954" i="68" s="1"/>
  <c r="G2264" i="68" a="1"/>
  <c r="G2264" i="68" s="1"/>
  <c r="G2248" i="68" a="1"/>
  <c r="G2248" i="68" s="1"/>
  <c r="G2232" i="68" a="1"/>
  <c r="G2232" i="68" s="1"/>
  <c r="G2216" i="68" a="1"/>
  <c r="G2216" i="68" s="1"/>
  <c r="G2200" i="68" a="1"/>
  <c r="G2200" i="68" s="1"/>
  <c r="G2176" i="68" a="1"/>
  <c r="G2176" i="68" s="1"/>
  <c r="G2165" i="68" a="1"/>
  <c r="G2165" i="68" s="1"/>
  <c r="G2146" i="68" a="1"/>
  <c r="G2146" i="68" s="1"/>
  <c r="G2133" i="68" a="1"/>
  <c r="G2133" i="68" s="1"/>
  <c r="G2126" i="68" a="1"/>
  <c r="G2126" i="68" s="1"/>
  <c r="G2116" i="68" a="1"/>
  <c r="G2116" i="68" s="1"/>
  <c r="G2096" i="68" a="1"/>
  <c r="G2096" i="68" s="1"/>
  <c r="G2094" i="68" a="1"/>
  <c r="G2094" i="68" s="1"/>
  <c r="G2084" i="68" a="1"/>
  <c r="G2084" i="68" s="1"/>
  <c r="G2064" i="68" a="1"/>
  <c r="G2064" i="68" s="1"/>
  <c r="G2062" i="68" a="1"/>
  <c r="G2062" i="68" s="1"/>
  <c r="G2052" i="68" a="1"/>
  <c r="G2052" i="68" s="1"/>
  <c r="G2032" i="68" a="1"/>
  <c r="G2032" i="68" s="1"/>
  <c r="G2030" i="68" a="1"/>
  <c r="G2030" i="68" s="1"/>
  <c r="G2020" i="68" a="1"/>
  <c r="G2020" i="68" s="1"/>
  <c r="G2000" i="68" a="1"/>
  <c r="G2000" i="68" s="1"/>
  <c r="G1998" i="68" a="1"/>
  <c r="G1998" i="68" s="1"/>
  <c r="G1988" i="68" a="1"/>
  <c r="G1988" i="68" s="1"/>
  <c r="G1968" i="68" a="1"/>
  <c r="G1968" i="68" s="1"/>
  <c r="G1966" i="68" a="1"/>
  <c r="G1966" i="68" s="1"/>
  <c r="G1956" i="68" a="1"/>
  <c r="G1956" i="68" s="1"/>
  <c r="G1936" i="68" a="1"/>
  <c r="G1936" i="68" s="1"/>
  <c r="G1934" i="68" a="1"/>
  <c r="G1934" i="68" s="1"/>
  <c r="G1924" i="68" a="1"/>
  <c r="G1924" i="68" s="1"/>
  <c r="G1904" i="68" a="1"/>
  <c r="G1904" i="68" s="1"/>
  <c r="G1902" i="68" a="1"/>
  <c r="G1902" i="68" s="1"/>
  <c r="G1892" i="68" a="1"/>
  <c r="G1892" i="68" s="1"/>
  <c r="G1872" i="68" a="1"/>
  <c r="G1872" i="68" s="1"/>
  <c r="G2274" i="68" a="1"/>
  <c r="G2274" i="68" s="1"/>
  <c r="G2194" i="68" a="1"/>
  <c r="G2194" i="68" s="1"/>
  <c r="G2189" i="68" a="1"/>
  <c r="G2189" i="68" s="1"/>
  <c r="G2166" i="68" a="1"/>
  <c r="G2166" i="68" s="1"/>
  <c r="G2160" i="68" a="1"/>
  <c r="G2160" i="68" s="1"/>
  <c r="G2140" i="68" a="1"/>
  <c r="G2140" i="68" s="1"/>
  <c r="G2134" i="68" a="1"/>
  <c r="G2134" i="68" s="1"/>
  <c r="G2128" i="68" a="1"/>
  <c r="G2128" i="68" s="1"/>
  <c r="G1444" i="68" a="1"/>
  <c r="G1444" i="68" s="1"/>
  <c r="G1436" i="68" a="1"/>
  <c r="G1436" i="68" s="1"/>
  <c r="G1428" i="68" a="1"/>
  <c r="G1428" i="68" s="1"/>
  <c r="G1420" i="68" a="1"/>
  <c r="G1420" i="68" s="1"/>
  <c r="G1412" i="68" a="1"/>
  <c r="G1412" i="68" s="1"/>
  <c r="G1404" i="68" a="1"/>
  <c r="G1404" i="68" s="1"/>
  <c r="G1396" i="68" a="1"/>
  <c r="G1396" i="68" s="1"/>
  <c r="G1388" i="68" a="1"/>
  <c r="G1388" i="68" s="1"/>
  <c r="G1380" i="68" a="1"/>
  <c r="G1380" i="68" s="1"/>
  <c r="G1372" i="68" a="1"/>
  <c r="G1372" i="68" s="1"/>
  <c r="G1364" i="68" a="1"/>
  <c r="G1364" i="68" s="1"/>
  <c r="G2282" i="68" a="1"/>
  <c r="G2282" i="68" s="1"/>
  <c r="G2186" i="68" a="1"/>
  <c r="G2186" i="68" s="1"/>
  <c r="G2181" i="68" a="1"/>
  <c r="G2181" i="68" s="1"/>
  <c r="G2154" i="68" a="1"/>
  <c r="G2154" i="68" s="1"/>
  <c r="G2120" i="68" a="1"/>
  <c r="G2120" i="68" s="1"/>
  <c r="G2118" i="68" a="1"/>
  <c r="G2118" i="68" s="1"/>
  <c r="G2108" i="68" a="1"/>
  <c r="G2108" i="68" s="1"/>
  <c r="G2088" i="68" a="1"/>
  <c r="G2088" i="68" s="1"/>
  <c r="G2086" i="68" a="1"/>
  <c r="G2086" i="68" s="1"/>
  <c r="G2076" i="68" a="1"/>
  <c r="G2076" i="68" s="1"/>
  <c r="G2056" i="68" a="1"/>
  <c r="G2056" i="68" s="1"/>
  <c r="G2054" i="68" a="1"/>
  <c r="G2054" i="68" s="1"/>
  <c r="G2044" i="68" a="1"/>
  <c r="G2044" i="68" s="1"/>
  <c r="G2024" i="68" a="1"/>
  <c r="G2024" i="68" s="1"/>
  <c r="G2022" i="68" a="1"/>
  <c r="G2022" i="68" s="1"/>
  <c r="G2012" i="68" a="1"/>
  <c r="G2012" i="68" s="1"/>
  <c r="G1992" i="68" a="1"/>
  <c r="G1992" i="68" s="1"/>
  <c r="G1990" i="68" a="1"/>
  <c r="G1990" i="68" s="1"/>
  <c r="G1980" i="68" a="1"/>
  <c r="G1980" i="68" s="1"/>
  <c r="G1960" i="68" a="1"/>
  <c r="G1960" i="68" s="1"/>
  <c r="G1958" i="68" a="1"/>
  <c r="G1958" i="68" s="1"/>
  <c r="G1948" i="68" a="1"/>
  <c r="G1948" i="68" s="1"/>
  <c r="G1928" i="68" a="1"/>
  <c r="G1928" i="68" s="1"/>
  <c r="G1926" i="68" a="1"/>
  <c r="G1926" i="68" s="1"/>
  <c r="G1916" i="68" a="1"/>
  <c r="G1916" i="68" s="1"/>
  <c r="G1896" i="68" a="1"/>
  <c r="G1896" i="68" s="1"/>
  <c r="G1894" i="68" a="1"/>
  <c r="G1894" i="68" s="1"/>
  <c r="G2266" i="68" a="1"/>
  <c r="G2266" i="68" s="1"/>
  <c r="G2262" i="68" a="1"/>
  <c r="G2262" i="68" s="1"/>
  <c r="G2250" i="68" a="1"/>
  <c r="G2250" i="68" s="1"/>
  <c r="G2246" i="68" a="1"/>
  <c r="G2246" i="68" s="1"/>
  <c r="G2234" i="68" a="1"/>
  <c r="G2234" i="68" s="1"/>
  <c r="G2230" i="68" a="1"/>
  <c r="G2230" i="68" s="1"/>
  <c r="G2218" i="68" a="1"/>
  <c r="G2218" i="68" s="1"/>
  <c r="G2214" i="68" a="1"/>
  <c r="G2214" i="68" s="1"/>
  <c r="G2202" i="68" a="1"/>
  <c r="G2202" i="68" s="1"/>
  <c r="G2198" i="68" a="1"/>
  <c r="G2198" i="68" s="1"/>
  <c r="G2190" i="68" a="1"/>
  <c r="G2190" i="68" s="1"/>
  <c r="G2178" i="68" a="1"/>
  <c r="G2178" i="68" s="1"/>
  <c r="G2173" i="68" a="1"/>
  <c r="G2173" i="68" s="1"/>
  <c r="G2168" i="68" a="1"/>
  <c r="G2168" i="68" s="1"/>
  <c r="G2148" i="68" a="1"/>
  <c r="G2148" i="68" s="1"/>
  <c r="G2142" i="68" a="1"/>
  <c r="G2142" i="68" s="1"/>
  <c r="G2136" i="68" a="1"/>
  <c r="G2136" i="68" s="1"/>
  <c r="G2098" i="68" a="1"/>
  <c r="G2098" i="68" s="1"/>
  <c r="G2066" i="68" a="1"/>
  <c r="G2066" i="68" s="1"/>
  <c r="G2034" i="68" a="1"/>
  <c r="G2034" i="68" s="1"/>
  <c r="G2002" i="68" a="1"/>
  <c r="G2002" i="68" s="1"/>
  <c r="G1970" i="68" a="1"/>
  <c r="G1970" i="68" s="1"/>
  <c r="G1938" i="68" a="1"/>
  <c r="G1938" i="68" s="1"/>
  <c r="G1906" i="68" a="1"/>
  <c r="G1906" i="68" s="1"/>
  <c r="G2256" i="68" a="1"/>
  <c r="G2256" i="68" s="1"/>
  <c r="G2240" i="68" a="1"/>
  <c r="G2240" i="68" s="1"/>
  <c r="G2224" i="68" a="1"/>
  <c r="G2224" i="68" s="1"/>
  <c r="G2208" i="68" a="1"/>
  <c r="G2208" i="68" s="1"/>
  <c r="G2182" i="68" a="1"/>
  <c r="G2182" i="68" s="1"/>
  <c r="G2162" i="68" a="1"/>
  <c r="G2162" i="68" s="1"/>
  <c r="G2149" i="68" a="1"/>
  <c r="G2149" i="68" s="1"/>
  <c r="G2130" i="68" a="1"/>
  <c r="G2130" i="68" s="1"/>
  <c r="G2112" i="68" a="1"/>
  <c r="G2112" i="68" s="1"/>
  <c r="G2110" i="68" a="1"/>
  <c r="G2110" i="68" s="1"/>
  <c r="G2100" i="68" a="1"/>
  <c r="G2100" i="68" s="1"/>
  <c r="G2080" i="68" a="1"/>
  <c r="G2080" i="68" s="1"/>
  <c r="G2078" i="68" a="1"/>
  <c r="G2078" i="68" s="1"/>
  <c r="G2068" i="68" a="1"/>
  <c r="G2068" i="68" s="1"/>
  <c r="G2048" i="68" a="1"/>
  <c r="G2048" i="68" s="1"/>
  <c r="G2046" i="68" a="1"/>
  <c r="G2046" i="68" s="1"/>
  <c r="G2036" i="68" a="1"/>
  <c r="G2036" i="68" s="1"/>
  <c r="G2016" i="68" a="1"/>
  <c r="G2016" i="68" s="1"/>
  <c r="G2014" i="68" a="1"/>
  <c r="G2014" i="68" s="1"/>
  <c r="G2004" i="68" a="1"/>
  <c r="G2004" i="68" s="1"/>
  <c r="G1984" i="68" a="1"/>
  <c r="G1984" i="68" s="1"/>
  <c r="G1982" i="68" a="1"/>
  <c r="G1982" i="68" s="1"/>
  <c r="G1972" i="68" a="1"/>
  <c r="G1972" i="68" s="1"/>
  <c r="G1952" i="68" a="1"/>
  <c r="G1952" i="68" s="1"/>
  <c r="G1950" i="68" a="1"/>
  <c r="G1950" i="68" s="1"/>
  <c r="G1940" i="68" a="1"/>
  <c r="G1940" i="68" s="1"/>
  <c r="G1920" i="68" a="1"/>
  <c r="G1920" i="68" s="1"/>
  <c r="G1918" i="68" a="1"/>
  <c r="G1918" i="68" s="1"/>
  <c r="G1908" i="68" a="1"/>
  <c r="G1908" i="68" s="1"/>
  <c r="G1888" i="68" a="1"/>
  <c r="G1888" i="68" s="1"/>
  <c r="G1886" i="68" a="1"/>
  <c r="G1886" i="68" s="1"/>
  <c r="G1876" i="68" a="1"/>
  <c r="G1876" i="68" s="1"/>
  <c r="G1856" i="68" a="1"/>
  <c r="G1856" i="68" s="1"/>
  <c r="G1854" i="68" a="1"/>
  <c r="G1854" i="68" s="1"/>
  <c r="G1844" i="68" a="1"/>
  <c r="G1844" i="68" s="1"/>
  <c r="G2174" i="68" a="1"/>
  <c r="G2174" i="68" s="1"/>
  <c r="G2156" i="68" a="1"/>
  <c r="G2156" i="68" s="1"/>
  <c r="G2150" i="68" a="1"/>
  <c r="G2150" i="68" s="1"/>
  <c r="G2144" i="68" a="1"/>
  <c r="G2144" i="68" s="1"/>
  <c r="G1864" i="68" a="1"/>
  <c r="G1864" i="68" s="1"/>
  <c r="G1832" i="68" a="1"/>
  <c r="G1832" i="68" s="1"/>
  <c r="G1828" i="68" a="1"/>
  <c r="G1828" i="68" s="1"/>
  <c r="G1814" i="68" a="1"/>
  <c r="G1814" i="68" s="1"/>
  <c r="G1800" i="68" a="1"/>
  <c r="G1800" i="68" s="1"/>
  <c r="G1796" i="68" a="1"/>
  <c r="G1796" i="68" s="1"/>
  <c r="G1790" i="68" a="1"/>
  <c r="G1790" i="68" s="1"/>
  <c r="G1754" i="68" a="1"/>
  <c r="G1754" i="68" s="1"/>
  <c r="G1732" i="68" a="1"/>
  <c r="G1732" i="68" s="1"/>
  <c r="G1726" i="68" a="1"/>
  <c r="G1726" i="68" s="1"/>
  <c r="G1690" i="68" a="1"/>
  <c r="G1690" i="68" s="1"/>
  <c r="G1668" i="68" a="1"/>
  <c r="G1668" i="68" s="1"/>
  <c r="G1662" i="68" a="1"/>
  <c r="G1662" i="68" s="1"/>
  <c r="G1626" i="68" a="1"/>
  <c r="G1626" i="68" s="1"/>
  <c r="G1590" i="68" a="1"/>
  <c r="G1590" i="68" s="1"/>
  <c r="G1588" i="68" a="1"/>
  <c r="G1588" i="68" s="1"/>
  <c r="G1558" i="68" a="1"/>
  <c r="G1558" i="68" s="1"/>
  <c r="G1556" i="68" a="1"/>
  <c r="G1556" i="68" s="1"/>
  <c r="G1526" i="68" a="1"/>
  <c r="G1526" i="68" s="1"/>
  <c r="G1524" i="68" a="1"/>
  <c r="G1524" i="68" s="1"/>
  <c r="G1494" i="68" a="1"/>
  <c r="G1494" i="68" s="1"/>
  <c r="G1492" i="68" a="1"/>
  <c r="G1492" i="68" s="1"/>
  <c r="G1462" i="68" a="1"/>
  <c r="G1462" i="68" s="1"/>
  <c r="G1460" i="68" a="1"/>
  <c r="G1460" i="68" s="1"/>
  <c r="G1402" i="68" a="1"/>
  <c r="G1402" i="68" s="1"/>
  <c r="G1397" i="68" a="1"/>
  <c r="G1397" i="68" s="1"/>
  <c r="G1395" i="68" a="1"/>
  <c r="G1395" i="68" s="1"/>
  <c r="G1391" i="68" a="1"/>
  <c r="G1391" i="68" s="1"/>
  <c r="G1390" i="68" a="1"/>
  <c r="G1390" i="68" s="1"/>
  <c r="G1360" i="68" a="1"/>
  <c r="G1360" i="68" s="1"/>
  <c r="G1346" i="68" a="1"/>
  <c r="G1346" i="68" s="1"/>
  <c r="G1339" i="68" a="1"/>
  <c r="G1339" i="68" s="1"/>
  <c r="G1332" i="68" a="1"/>
  <c r="G1332" i="68" s="1"/>
  <c r="G1317" i="68" a="1"/>
  <c r="G1317" i="68" s="1"/>
  <c r="G1303" i="68" a="1"/>
  <c r="G1303" i="68" s="1"/>
  <c r="G1302" i="68" a="1"/>
  <c r="G1302" i="68" s="1"/>
  <c r="G1296" i="68" a="1"/>
  <c r="G1296" i="68" s="1"/>
  <c r="G1282" i="68" a="1"/>
  <c r="G1282" i="68" s="1"/>
  <c r="G1275" i="68" a="1"/>
  <c r="G1275" i="68" s="1"/>
  <c r="G1268" i="68" a="1"/>
  <c r="G1268" i="68" s="1"/>
  <c r="G1253" i="68" a="1"/>
  <c r="G1253" i="68" s="1"/>
  <c r="G1239" i="68" a="1"/>
  <c r="G1239" i="68" s="1"/>
  <c r="G1238" i="68" a="1"/>
  <c r="G1238" i="68" s="1"/>
  <c r="G1232" i="68" a="1"/>
  <c r="G1232" i="68" s="1"/>
  <c r="G1218" i="68" a="1"/>
  <c r="G1218" i="68" s="1"/>
  <c r="G1211" i="68" a="1"/>
  <c r="G1211" i="68" s="1"/>
  <c r="G1204" i="68" a="1"/>
  <c r="G1204" i="68" s="1"/>
  <c r="G1189" i="68" a="1"/>
  <c r="G1189" i="68" s="1"/>
  <c r="G1175" i="68" a="1"/>
  <c r="G1175" i="68" s="1"/>
  <c r="G1174" i="68" a="1"/>
  <c r="G1174" i="68" s="1"/>
  <c r="G1168" i="68" a="1"/>
  <c r="G1168" i="68" s="1"/>
  <c r="G1154" i="68" a="1"/>
  <c r="G1154" i="68" s="1"/>
  <c r="G1147" i="68" a="1"/>
  <c r="G1147" i="68" s="1"/>
  <c r="G1140" i="68" a="1"/>
  <c r="G1140" i="68" s="1"/>
  <c r="G1125" i="68" a="1"/>
  <c r="G1125" i="68" s="1"/>
  <c r="G1111" i="68" a="1"/>
  <c r="G1111" i="68" s="1"/>
  <c r="G1110" i="68" a="1"/>
  <c r="G1110" i="68" s="1"/>
  <c r="G1102" i="68" a="1"/>
  <c r="G1102" i="68" s="1"/>
  <c r="G1094" i="68" a="1"/>
  <c r="G1094" i="68" s="1"/>
  <c r="G1086" i="68" a="1"/>
  <c r="G1086" i="68" s="1"/>
  <c r="G1078" i="68" a="1"/>
  <c r="G1078" i="68" s="1"/>
  <c r="G1070" i="68" a="1"/>
  <c r="G1070" i="68" s="1"/>
  <c r="G1062" i="68" a="1"/>
  <c r="G1062" i="68" s="1"/>
  <c r="G1054" i="68" a="1"/>
  <c r="G1054" i="68" s="1"/>
  <c r="G1046" i="68" a="1"/>
  <c r="G1046" i="68" s="1"/>
  <c r="G1038" i="68" a="1"/>
  <c r="G1038" i="68" s="1"/>
  <c r="G1030" i="68" a="1"/>
  <c r="G1030" i="68" s="1"/>
  <c r="G1022" i="68" a="1"/>
  <c r="G1022" i="68" s="1"/>
  <c r="G1014" i="68" a="1"/>
  <c r="G1014" i="68" s="1"/>
  <c r="G1006" i="68" a="1"/>
  <c r="G1006" i="68" s="1"/>
  <c r="G998" i="68" a="1"/>
  <c r="G998" i="68" s="1"/>
  <c r="G990" i="68" a="1"/>
  <c r="G990" i="68" s="1"/>
  <c r="G982" i="68" a="1"/>
  <c r="G982" i="68" s="1"/>
  <c r="G1884" i="68" a="1"/>
  <c r="G1884" i="68" s="1"/>
  <c r="G1862" i="68" a="1"/>
  <c r="G1862" i="68" s="1"/>
  <c r="G1836" i="68" a="1"/>
  <c r="G1836" i="68" s="1"/>
  <c r="G1824" i="68" a="1"/>
  <c r="G1824" i="68" s="1"/>
  <c r="G1822" i="68" a="1"/>
  <c r="G1822" i="68" s="1"/>
  <c r="G1804" i="68" a="1"/>
  <c r="G1804" i="68" s="1"/>
  <c r="G1778" i="68" a="1"/>
  <c r="G1778" i="68" s="1"/>
  <c r="G1773" i="68" a="1"/>
  <c r="G1773" i="68" s="1"/>
  <c r="G1760" i="68" a="1"/>
  <c r="G1760" i="68" s="1"/>
  <c r="G1756" i="68" a="1"/>
  <c r="G1756" i="68" s="1"/>
  <c r="G1750" i="68" a="1"/>
  <c r="G1750" i="68" s="1"/>
  <c r="G1714" i="68" a="1"/>
  <c r="G1714" i="68" s="1"/>
  <c r="G1709" i="68" a="1"/>
  <c r="G1709" i="68" s="1"/>
  <c r="G1696" i="68" a="1"/>
  <c r="G1696" i="68" s="1"/>
  <c r="G1692" i="68" a="1"/>
  <c r="G1692" i="68" s="1"/>
  <c r="G1686" i="68" a="1"/>
  <c r="G1686" i="68" s="1"/>
  <c r="G1650" i="68" a="1"/>
  <c r="G1650" i="68" s="1"/>
  <c r="G1645" i="68" a="1"/>
  <c r="G1645" i="68" s="1"/>
  <c r="G1632" i="68" a="1"/>
  <c r="G1632" i="68" s="1"/>
  <c r="G1628" i="68" a="1"/>
  <c r="G1628" i="68" s="1"/>
  <c r="G1622" i="68" a="1"/>
  <c r="G1622" i="68" s="1"/>
  <c r="G1447" i="68" a="1"/>
  <c r="G1447" i="68" s="1"/>
  <c r="G1446" i="68" a="1"/>
  <c r="G1446" i="68" s="1"/>
  <c r="G1389" i="68" a="1"/>
  <c r="G1389" i="68" s="1"/>
  <c r="G1387" i="68" a="1"/>
  <c r="G1387" i="68" s="1"/>
  <c r="G1383" i="68" a="1"/>
  <c r="G1383" i="68" s="1"/>
  <c r="G1382" i="68" a="1"/>
  <c r="G1382" i="68" s="1"/>
  <c r="G1358" i="68" a="1"/>
  <c r="G1358" i="68" s="1"/>
  <c r="G1352" i="68" a="1"/>
  <c r="G1352" i="68" s="1"/>
  <c r="G1338" i="68" a="1"/>
  <c r="G1338" i="68" s="1"/>
  <c r="G1331" i="68" a="1"/>
  <c r="G1331" i="68" s="1"/>
  <c r="G1324" i="68" a="1"/>
  <c r="G1324" i="68" s="1"/>
  <c r="G1294" i="68" a="1"/>
  <c r="G1294" i="68" s="1"/>
  <c r="G1260" i="68" a="1"/>
  <c r="G1260" i="68" s="1"/>
  <c r="G1230" i="68" a="1"/>
  <c r="G1230" i="68" s="1"/>
  <c r="G1196" i="68" a="1"/>
  <c r="G1196" i="68" s="1"/>
  <c r="G1166" i="68" a="1"/>
  <c r="G1166" i="68" s="1"/>
  <c r="G1132" i="68" a="1"/>
  <c r="G1132" i="68" s="1"/>
  <c r="G1870" i="68" a="1"/>
  <c r="G1870" i="68" s="1"/>
  <c r="G1846" i="68" a="1"/>
  <c r="G1846" i="68" s="1"/>
  <c r="G1780" i="68" a="1"/>
  <c r="G1780" i="68" s="1"/>
  <c r="G1774" i="68" a="1"/>
  <c r="G1774" i="68" s="1"/>
  <c r="G1738" i="68" a="1"/>
  <c r="G1738" i="68" s="1"/>
  <c r="G1716" i="68" a="1"/>
  <c r="G1716" i="68" s="1"/>
  <c r="G1710" i="68" a="1"/>
  <c r="G1710" i="68" s="1"/>
  <c r="G1674" i="68" a="1"/>
  <c r="G1674" i="68" s="1"/>
  <c r="G1652" i="68" a="1"/>
  <c r="G1652" i="68" s="1"/>
  <c r="G1646" i="68" a="1"/>
  <c r="G1646" i="68" s="1"/>
  <c r="G1610" i="68" a="1"/>
  <c r="G1610" i="68" s="1"/>
  <c r="G1582" i="68" a="1"/>
  <c r="G1582" i="68" s="1"/>
  <c r="G1580" i="68" a="1"/>
  <c r="G1580" i="68" s="1"/>
  <c r="G1550" i="68" a="1"/>
  <c r="G1550" i="68" s="1"/>
  <c r="G1548" i="68" a="1"/>
  <c r="G1548" i="68" s="1"/>
  <c r="G1518" i="68" a="1"/>
  <c r="G1518" i="68" s="1"/>
  <c r="G1516" i="68" a="1"/>
  <c r="G1516" i="68" s="1"/>
  <c r="G1486" i="68" a="1"/>
  <c r="G1486" i="68" s="1"/>
  <c r="G1484" i="68" a="1"/>
  <c r="G1484" i="68" s="1"/>
  <c r="G1454" i="68" a="1"/>
  <c r="G1454" i="68" s="1"/>
  <c r="G1452" i="68" a="1"/>
  <c r="G1452" i="68" s="1"/>
  <c r="G1450" i="68" a="1"/>
  <c r="G1450" i="68" s="1"/>
  <c r="G1445" i="68" a="1"/>
  <c r="G1445" i="68" s="1"/>
  <c r="G1443" i="68" a="1"/>
  <c r="G1443" i="68" s="1"/>
  <c r="G1439" i="68" a="1"/>
  <c r="G1439" i="68" s="1"/>
  <c r="G1438" i="68" a="1"/>
  <c r="G1438" i="68" s="1"/>
  <c r="G1386" i="68" a="1"/>
  <c r="G1386" i="68" s="1"/>
  <c r="G1381" i="68" a="1"/>
  <c r="G1381" i="68" s="1"/>
  <c r="G1379" i="68" a="1"/>
  <c r="G1379" i="68" s="1"/>
  <c r="G1375" i="68" a="1"/>
  <c r="G1375" i="68" s="1"/>
  <c r="G1374" i="68" a="1"/>
  <c r="G1374" i="68" s="1"/>
  <c r="G1351" i="68" a="1"/>
  <c r="G1351" i="68" s="1"/>
  <c r="G1350" i="68" a="1"/>
  <c r="G1350" i="68" s="1"/>
  <c r="G1344" i="68" a="1"/>
  <c r="G1344" i="68" s="1"/>
  <c r="G1330" i="68" a="1"/>
  <c r="G1330" i="68" s="1"/>
  <c r="G1323" i="68" a="1"/>
  <c r="G1323" i="68" s="1"/>
  <c r="G1316" i="68" a="1"/>
  <c r="G1316" i="68" s="1"/>
  <c r="G1301" i="68" a="1"/>
  <c r="G1301" i="68" s="1"/>
  <c r="G1287" i="68" a="1"/>
  <c r="G1287" i="68" s="1"/>
  <c r="G1286" i="68" a="1"/>
  <c r="G1286" i="68" s="1"/>
  <c r="G1280" i="68" a="1"/>
  <c r="G1280" i="68" s="1"/>
  <c r="G1266" i="68" a="1"/>
  <c r="G1266" i="68" s="1"/>
  <c r="G1259" i="68" a="1"/>
  <c r="G1259" i="68" s="1"/>
  <c r="G1252" i="68" a="1"/>
  <c r="G1252" i="68" s="1"/>
  <c r="G1237" i="68" a="1"/>
  <c r="G1237" i="68" s="1"/>
  <c r="G1223" i="68" a="1"/>
  <c r="G1223" i="68" s="1"/>
  <c r="G1222" i="68" a="1"/>
  <c r="G1222" i="68" s="1"/>
  <c r="G1216" i="68" a="1"/>
  <c r="G1216" i="68" s="1"/>
  <c r="G1202" i="68" a="1"/>
  <c r="G1202" i="68" s="1"/>
  <c r="G1195" i="68" a="1"/>
  <c r="G1195" i="68" s="1"/>
  <c r="G1188" i="68" a="1"/>
  <c r="G1188" i="68" s="1"/>
  <c r="G1173" i="68" a="1"/>
  <c r="G1173" i="68" s="1"/>
  <c r="G1159" i="68" a="1"/>
  <c r="G1159" i="68" s="1"/>
  <c r="G1158" i="68" a="1"/>
  <c r="G1158" i="68" s="1"/>
  <c r="G1152" i="68" a="1"/>
  <c r="G1152" i="68" s="1"/>
  <c r="G1138" i="68" a="1"/>
  <c r="G1138" i="68" s="1"/>
  <c r="G1131" i="68" a="1"/>
  <c r="G1131" i="68" s="1"/>
  <c r="G1124" i="68" a="1"/>
  <c r="G1124" i="68" s="1"/>
  <c r="G1109" i="68" a="1"/>
  <c r="G1109" i="68" s="1"/>
  <c r="G1874" i="68" a="1"/>
  <c r="G1874" i="68" s="1"/>
  <c r="G1860" i="68" a="1"/>
  <c r="G1860" i="68" s="1"/>
  <c r="G1762" i="68" a="1"/>
  <c r="G1762" i="68" s="1"/>
  <c r="G1740" i="68" a="1"/>
  <c r="G1740" i="68" s="1"/>
  <c r="G1734" i="68" a="1"/>
  <c r="G1734" i="68" s="1"/>
  <c r="G1698" i="68" a="1"/>
  <c r="G1698" i="68" s="1"/>
  <c r="G1676" i="68" a="1"/>
  <c r="G1676" i="68" s="1"/>
  <c r="G1670" i="68" a="1"/>
  <c r="G1670" i="68" s="1"/>
  <c r="G1634" i="68" a="1"/>
  <c r="G1634" i="68" s="1"/>
  <c r="G1612" i="68" a="1"/>
  <c r="G1612" i="68" s="1"/>
  <c r="G1430" i="68" a="1"/>
  <c r="G1430" i="68" s="1"/>
  <c r="G1366" i="68" a="1"/>
  <c r="G1366" i="68" s="1"/>
  <c r="G1342" i="68" a="1"/>
  <c r="G1342" i="68" s="1"/>
  <c r="G1308" i="68" a="1"/>
  <c r="G1308" i="68" s="1"/>
  <c r="G1278" i="68" a="1"/>
  <c r="G1278" i="68" s="1"/>
  <c r="G1244" i="68" a="1"/>
  <c r="G1244" i="68" s="1"/>
  <c r="G1214" i="68" a="1"/>
  <c r="G1214" i="68" s="1"/>
  <c r="G1180" i="68" a="1"/>
  <c r="G1180" i="68" s="1"/>
  <c r="G1150" i="68" a="1"/>
  <c r="G1150" i="68" s="1"/>
  <c r="G1116" i="68" a="1"/>
  <c r="G1116" i="68" s="1"/>
  <c r="G1104" i="68" a="1"/>
  <c r="G1104" i="68" s="1"/>
  <c r="G1096" i="68" a="1"/>
  <c r="G1096" i="68" s="1"/>
  <c r="G1088" i="68" a="1"/>
  <c r="G1088" i="68" s="1"/>
  <c r="G1080" i="68" a="1"/>
  <c r="G1080" i="68" s="1"/>
  <c r="G1072" i="68" a="1"/>
  <c r="G1072" i="68" s="1"/>
  <c r="G1064" i="68" a="1"/>
  <c r="G1064" i="68" s="1"/>
  <c r="G1056" i="68" a="1"/>
  <c r="G1056" i="68" s="1"/>
  <c r="G1048" i="68" a="1"/>
  <c r="G1048" i="68" s="1"/>
  <c r="G1040" i="68" a="1"/>
  <c r="G1040" i="68" s="1"/>
  <c r="G1032" i="68" a="1"/>
  <c r="G1032" i="68" s="1"/>
  <c r="G1024" i="68" a="1"/>
  <c r="G1024" i="68" s="1"/>
  <c r="G1016" i="68" a="1"/>
  <c r="G1016" i="68" s="1"/>
  <c r="G1008" i="68" a="1"/>
  <c r="G1008" i="68" s="1"/>
  <c r="G1000" i="68" a="1"/>
  <c r="G1000" i="68" s="1"/>
  <c r="G992" i="68" a="1"/>
  <c r="G992" i="68" s="1"/>
  <c r="G984" i="68" a="1"/>
  <c r="G984" i="68" s="1"/>
  <c r="G976" i="68" a="1"/>
  <c r="G976" i="68" s="1"/>
  <c r="G968" i="68" a="1"/>
  <c r="G968" i="68" s="1"/>
  <c r="G960" i="68" a="1"/>
  <c r="G960" i="68" s="1"/>
  <c r="G952" i="68" a="1"/>
  <c r="G952" i="68" s="1"/>
  <c r="G944" i="68" a="1"/>
  <c r="G944" i="68" s="1"/>
  <c r="G936" i="68" a="1"/>
  <c r="G936" i="68" s="1"/>
  <c r="G928" i="68" a="1"/>
  <c r="G928" i="68" s="1"/>
  <c r="G920" i="68" a="1"/>
  <c r="G920" i="68" s="1"/>
  <c r="G912" i="68" a="1"/>
  <c r="G912" i="68" s="1"/>
  <c r="G904" i="68" a="1"/>
  <c r="G904" i="68" s="1"/>
  <c r="G896" i="68" a="1"/>
  <c r="G896" i="68" s="1"/>
  <c r="G888" i="68" a="1"/>
  <c r="G888" i="68" s="1"/>
  <c r="G880" i="68" a="1"/>
  <c r="G880" i="68" s="1"/>
  <c r="G872" i="68" a="1"/>
  <c r="G872" i="68" s="1"/>
  <c r="G864" i="68" a="1"/>
  <c r="G864" i="68" s="1"/>
  <c r="G856" i="68" a="1"/>
  <c r="G856" i="68" s="1"/>
  <c r="G852" i="68" a="1"/>
  <c r="G852" i="68" s="1"/>
  <c r="G848" i="68" a="1"/>
  <c r="G848" i="68" s="1"/>
  <c r="G844" i="68" a="1"/>
  <c r="G844" i="68" s="1"/>
  <c r="G840" i="68" a="1"/>
  <c r="G840" i="68" s="1"/>
  <c r="G836" i="68" a="1"/>
  <c r="G836" i="68" s="1"/>
  <c r="G832" i="68" a="1"/>
  <c r="G832" i="68" s="1"/>
  <c r="G828" i="68" a="1"/>
  <c r="G828" i="68" s="1"/>
  <c r="G824" i="68" a="1"/>
  <c r="G824" i="68" s="1"/>
  <c r="G1890" i="68" a="1"/>
  <c r="G1890" i="68" s="1"/>
  <c r="G1830" i="68" a="1"/>
  <c r="G1830" i="68" s="1"/>
  <c r="G1816" i="68" a="1"/>
  <c r="G1816" i="68" s="1"/>
  <c r="G1812" i="68" a="1"/>
  <c r="G1812" i="68" s="1"/>
  <c r="G1798" i="68" a="1"/>
  <c r="G1798" i="68" s="1"/>
  <c r="G1786" i="68" a="1"/>
  <c r="G1786" i="68" s="1"/>
  <c r="G1764" i="68" a="1"/>
  <c r="G1764" i="68" s="1"/>
  <c r="G1758" i="68" a="1"/>
  <c r="G1758" i="68" s="1"/>
  <c r="G1722" i="68" a="1"/>
  <c r="G1722" i="68" s="1"/>
  <c r="G1700" i="68" a="1"/>
  <c r="G1700" i="68" s="1"/>
  <c r="G1694" i="68" a="1"/>
  <c r="G1694" i="68" s="1"/>
  <c r="G1658" i="68" a="1"/>
  <c r="G1658" i="68" s="1"/>
  <c r="G1636" i="68" a="1"/>
  <c r="G1636" i="68" s="1"/>
  <c r="G1630" i="68" a="1"/>
  <c r="G1630" i="68" s="1"/>
  <c r="G1606" i="68" a="1"/>
  <c r="G1606" i="68" s="1"/>
  <c r="G1604" i="68" a="1"/>
  <c r="G1604" i="68" s="1"/>
  <c r="G1574" i="68" a="1"/>
  <c r="G1574" i="68" s="1"/>
  <c r="G1572" i="68" a="1"/>
  <c r="G1572" i="68" s="1"/>
  <c r="G1542" i="68" a="1"/>
  <c r="G1542" i="68" s="1"/>
  <c r="G1540" i="68" a="1"/>
  <c r="G1540" i="68" s="1"/>
  <c r="G1510" i="68" a="1"/>
  <c r="G1510" i="68" s="1"/>
  <c r="G1508" i="68" a="1"/>
  <c r="G1508" i="68" s="1"/>
  <c r="G1478" i="68" a="1"/>
  <c r="G1478" i="68" s="1"/>
  <c r="G1476" i="68" a="1"/>
  <c r="G1476" i="68" s="1"/>
  <c r="G1455" i="68" a="1"/>
  <c r="G1455" i="68" s="1"/>
  <c r="G1434" i="68" a="1"/>
  <c r="G1434" i="68" s="1"/>
  <c r="G1429" i="68" a="1"/>
  <c r="G1429" i="68" s="1"/>
  <c r="G1427" i="68" a="1"/>
  <c r="G1427" i="68" s="1"/>
  <c r="G1423" i="68" a="1"/>
  <c r="G1423" i="68" s="1"/>
  <c r="G1422" i="68" a="1"/>
  <c r="G1422" i="68" s="1"/>
  <c r="G1370" i="68" a="1"/>
  <c r="G1370" i="68" s="1"/>
  <c r="G1365" i="68" a="1"/>
  <c r="G1365" i="68" s="1"/>
  <c r="G1349" i="68" a="1"/>
  <c r="G1349" i="68" s="1"/>
  <c r="G1335" i="68" a="1"/>
  <c r="G1335" i="68" s="1"/>
  <c r="G1334" i="68" a="1"/>
  <c r="G1334" i="68" s="1"/>
  <c r="G1328" i="68" a="1"/>
  <c r="G1328" i="68" s="1"/>
  <c r="G1314" i="68" a="1"/>
  <c r="G1314" i="68" s="1"/>
  <c r="G1307" i="68" a="1"/>
  <c r="G1307" i="68" s="1"/>
  <c r="G1300" i="68" a="1"/>
  <c r="G1300" i="68" s="1"/>
  <c r="G1285" i="68" a="1"/>
  <c r="G1285" i="68" s="1"/>
  <c r="G1271" i="68" a="1"/>
  <c r="G1271" i="68" s="1"/>
  <c r="G1270" i="68" a="1"/>
  <c r="G1270" i="68" s="1"/>
  <c r="G1264" i="68" a="1"/>
  <c r="G1264" i="68" s="1"/>
  <c r="G1250" i="68" a="1"/>
  <c r="G1250" i="68" s="1"/>
  <c r="G1243" i="68" a="1"/>
  <c r="G1243" i="68" s="1"/>
  <c r="G1236" i="68" a="1"/>
  <c r="G1236" i="68" s="1"/>
  <c r="G1221" i="68" a="1"/>
  <c r="G1221" i="68" s="1"/>
  <c r="G1207" i="68" a="1"/>
  <c r="G1207" i="68" s="1"/>
  <c r="G1206" i="68" a="1"/>
  <c r="G1206" i="68" s="1"/>
  <c r="G1200" i="68" a="1"/>
  <c r="G1200" i="68" s="1"/>
  <c r="G1186" i="68" a="1"/>
  <c r="G1186" i="68" s="1"/>
  <c r="G1179" i="68" a="1"/>
  <c r="G1179" i="68" s="1"/>
  <c r="G1172" i="68" a="1"/>
  <c r="G1172" i="68" s="1"/>
  <c r="G1157" i="68" a="1"/>
  <c r="G1157" i="68" s="1"/>
  <c r="G1143" i="68" a="1"/>
  <c r="G1143" i="68" s="1"/>
  <c r="G1142" i="68" a="1"/>
  <c r="G1142" i="68" s="1"/>
  <c r="G1136" i="68" a="1"/>
  <c r="G1136" i="68" s="1"/>
  <c r="G1122" i="68" a="1"/>
  <c r="G1122" i="68" s="1"/>
  <c r="G1115" i="68" a="1"/>
  <c r="G1115" i="68" s="1"/>
  <c r="G1108" i="68" a="1"/>
  <c r="G1108" i="68" s="1"/>
  <c r="G1852" i="68" a="1"/>
  <c r="G1852" i="68" s="1"/>
  <c r="G1840" i="68" a="1"/>
  <c r="G1840" i="68" s="1"/>
  <c r="G1838" i="68" a="1"/>
  <c r="G1838" i="68" s="1"/>
  <c r="G1820" i="68" a="1"/>
  <c r="G1820" i="68" s="1"/>
  <c r="G1808" i="68" a="1"/>
  <c r="G1808" i="68" s="1"/>
  <c r="G1806" i="68" a="1"/>
  <c r="G1806" i="68" s="1"/>
  <c r="G1792" i="68" a="1"/>
  <c r="G1792" i="68" s="1"/>
  <c r="G1788" i="68" a="1"/>
  <c r="G1788" i="68" s="1"/>
  <c r="G1782" i="68" a="1"/>
  <c r="G1782" i="68" s="1"/>
  <c r="G1746" i="68" a="1"/>
  <c r="G1746" i="68" s="1"/>
  <c r="G1741" i="68" a="1"/>
  <c r="G1741" i="68" s="1"/>
  <c r="G1728" i="68" a="1"/>
  <c r="G1728" i="68" s="1"/>
  <c r="G1724" i="68" a="1"/>
  <c r="G1724" i="68" s="1"/>
  <c r="G1718" i="68" a="1"/>
  <c r="G1718" i="68" s="1"/>
  <c r="G1682" i="68" a="1"/>
  <c r="G1682" i="68" s="1"/>
  <c r="G1677" i="68" a="1"/>
  <c r="G1677" i="68" s="1"/>
  <c r="G1664" i="68" a="1"/>
  <c r="G1664" i="68" s="1"/>
  <c r="G1660" i="68" a="1"/>
  <c r="G1660" i="68" s="1"/>
  <c r="G1654" i="68" a="1"/>
  <c r="G1654" i="68" s="1"/>
  <c r="G1618" i="68" a="1"/>
  <c r="G1618" i="68" s="1"/>
  <c r="G1613" i="68" a="1"/>
  <c r="G1613" i="68" s="1"/>
  <c r="G1426" i="68" a="1"/>
  <c r="G1426" i="68" s="1"/>
  <c r="G1421" i="68" a="1"/>
  <c r="G1421" i="68" s="1"/>
  <c r="G1419" i="68" a="1"/>
  <c r="G1419" i="68" s="1"/>
  <c r="G1415" i="68" a="1"/>
  <c r="G1415" i="68" s="1"/>
  <c r="G1414" i="68" a="1"/>
  <c r="G1414" i="68" s="1"/>
  <c r="G1363" i="68" a="1"/>
  <c r="G1363" i="68" s="1"/>
  <c r="G1356" i="68" a="1"/>
  <c r="G1356" i="68" s="1"/>
  <c r="G1341" i="68" a="1"/>
  <c r="G1341" i="68" s="1"/>
  <c r="G1327" i="68" a="1"/>
  <c r="G1327" i="68" s="1"/>
  <c r="G1326" i="68" a="1"/>
  <c r="G1326" i="68" s="1"/>
  <c r="G1320" i="68" a="1"/>
  <c r="G1320" i="68" s="1"/>
  <c r="G1306" i="68" a="1"/>
  <c r="G1306" i="68" s="1"/>
  <c r="G1299" i="68" a="1"/>
  <c r="G1299" i="68" s="1"/>
  <c r="G1292" i="68" a="1"/>
  <c r="G1292" i="68" s="1"/>
  <c r="G1277" i="68" a="1"/>
  <c r="G1277" i="68" s="1"/>
  <c r="G1263" i="68" a="1"/>
  <c r="G1263" i="68" s="1"/>
  <c r="G1262" i="68" a="1"/>
  <c r="G1262" i="68" s="1"/>
  <c r="G1256" i="68" a="1"/>
  <c r="G1256" i="68" s="1"/>
  <c r="G1242" i="68" a="1"/>
  <c r="G1242" i="68" s="1"/>
  <c r="G1235" i="68" a="1"/>
  <c r="G1235" i="68" s="1"/>
  <c r="G1228" i="68" a="1"/>
  <c r="G1228" i="68" s="1"/>
  <c r="G1213" i="68" a="1"/>
  <c r="G1213" i="68" s="1"/>
  <c r="G1199" i="68" a="1"/>
  <c r="G1199" i="68" s="1"/>
  <c r="G1198" i="68" a="1"/>
  <c r="G1198" i="68" s="1"/>
  <c r="G1192" i="68" a="1"/>
  <c r="G1192" i="68" s="1"/>
  <c r="G1178" i="68" a="1"/>
  <c r="G1178" i="68" s="1"/>
  <c r="G1171" i="68" a="1"/>
  <c r="G1171" i="68" s="1"/>
  <c r="G1164" i="68" a="1"/>
  <c r="G1164" i="68" s="1"/>
  <c r="G1149" i="68" a="1"/>
  <c r="G1149" i="68" s="1"/>
  <c r="G1135" i="68" a="1"/>
  <c r="G1135" i="68" s="1"/>
  <c r="G1134" i="68" a="1"/>
  <c r="G1134" i="68" s="1"/>
  <c r="G1128" i="68" a="1"/>
  <c r="G1128" i="68" s="1"/>
  <c r="G1114" i="68" a="1"/>
  <c r="G1114" i="68" s="1"/>
  <c r="G1107" i="68" a="1"/>
  <c r="G1107" i="68" s="1"/>
  <c r="G1103" i="68" a="1"/>
  <c r="G1103" i="68" s="1"/>
  <c r="G1099" i="68" a="1"/>
  <c r="G1099" i="68" s="1"/>
  <c r="G1095" i="68" a="1"/>
  <c r="G1095" i="68" s="1"/>
  <c r="G1091" i="68" a="1"/>
  <c r="G1091" i="68" s="1"/>
  <c r="G1087" i="68" a="1"/>
  <c r="G1087" i="68" s="1"/>
  <c r="G1083" i="68" a="1"/>
  <c r="G1083" i="68" s="1"/>
  <c r="G1079" i="68" a="1"/>
  <c r="G1079" i="68" s="1"/>
  <c r="G1075" i="68" a="1"/>
  <c r="G1075" i="68" s="1"/>
  <c r="G1071" i="68" a="1"/>
  <c r="G1071" i="68" s="1"/>
  <c r="G1067" i="68" a="1"/>
  <c r="G1067" i="68" s="1"/>
  <c r="G1063" i="68" a="1"/>
  <c r="G1063" i="68" s="1"/>
  <c r="G1059" i="68" a="1"/>
  <c r="G1059" i="68" s="1"/>
  <c r="G1770" i="68" a="1"/>
  <c r="G1770" i="68" s="1"/>
  <c r="G1748" i="68" a="1"/>
  <c r="G1748" i="68" s="1"/>
  <c r="G1742" i="68" a="1"/>
  <c r="G1742" i="68" s="1"/>
  <c r="G1706" i="68" a="1"/>
  <c r="G1706" i="68" s="1"/>
  <c r="G1684" i="68" a="1"/>
  <c r="G1684" i="68" s="1"/>
  <c r="G1678" i="68" a="1"/>
  <c r="G1678" i="68" s="1"/>
  <c r="G1642" i="68" a="1"/>
  <c r="G1642" i="68" s="1"/>
  <c r="G1620" i="68" a="1"/>
  <c r="G1620" i="68" s="1"/>
  <c r="G1614" i="68" a="1"/>
  <c r="G1614" i="68" s="1"/>
  <c r="G1598" i="68" a="1"/>
  <c r="G1598" i="68" s="1"/>
  <c r="G1596" i="68" a="1"/>
  <c r="G1596" i="68" s="1"/>
  <c r="G1566" i="68" a="1"/>
  <c r="G1566" i="68" s="1"/>
  <c r="G1564" i="68" a="1"/>
  <c r="G1564" i="68" s="1"/>
  <c r="G1534" i="68" a="1"/>
  <c r="G1534" i="68" s="1"/>
  <c r="G1532" i="68" a="1"/>
  <c r="G1532" i="68" s="1"/>
  <c r="G1511" i="68" a="1"/>
  <c r="G1511" i="68" s="1"/>
  <c r="G1502" i="68" a="1"/>
  <c r="G1502" i="68" s="1"/>
  <c r="G1500" i="68" a="1"/>
  <c r="G1500" i="68" s="1"/>
  <c r="G1479" i="68" a="1"/>
  <c r="G1479" i="68" s="1"/>
  <c r="G1470" i="68" a="1"/>
  <c r="G1470" i="68" s="1"/>
  <c r="G1468" i="68" a="1"/>
  <c r="G1468" i="68" s="1"/>
  <c r="G1418" i="68" a="1"/>
  <c r="G1418" i="68" s="1"/>
  <c r="G1413" i="68" a="1"/>
  <c r="G1413" i="68" s="1"/>
  <c r="G1411" i="68" a="1"/>
  <c r="G1411" i="68" s="1"/>
  <c r="G1407" i="68" a="1"/>
  <c r="G1407" i="68" s="1"/>
  <c r="G1406" i="68" a="1"/>
  <c r="G1406" i="68" s="1"/>
  <c r="G1362" i="68" a="1"/>
  <c r="G1362" i="68" s="1"/>
  <c r="G1355" i="68" a="1"/>
  <c r="G1355" i="68" s="1"/>
  <c r="G1348" i="68" a="1"/>
  <c r="G1348" i="68" s="1"/>
  <c r="G1333" i="68" a="1"/>
  <c r="G1333" i="68" s="1"/>
  <c r="G1319" i="68" a="1"/>
  <c r="G1319" i="68" s="1"/>
  <c r="G1318" i="68" a="1"/>
  <c r="G1318" i="68" s="1"/>
  <c r="G1312" i="68" a="1"/>
  <c r="G1312" i="68" s="1"/>
  <c r="G1298" i="68" a="1"/>
  <c r="G1298" i="68" s="1"/>
  <c r="G1291" i="68" a="1"/>
  <c r="G1291" i="68" s="1"/>
  <c r="G1284" i="68" a="1"/>
  <c r="G1284" i="68" s="1"/>
  <c r="G1269" i="68" a="1"/>
  <c r="G1269" i="68" s="1"/>
  <c r="G1255" i="68" a="1"/>
  <c r="G1255" i="68" s="1"/>
  <c r="G1254" i="68" a="1"/>
  <c r="G1254" i="68" s="1"/>
  <c r="G1248" i="68" a="1"/>
  <c r="G1248" i="68" s="1"/>
  <c r="G1234" i="68" a="1"/>
  <c r="G1234" i="68" s="1"/>
  <c r="G1227" i="68" a="1"/>
  <c r="G1227" i="68" s="1"/>
  <c r="G1220" i="68" a="1"/>
  <c r="G1220" i="68" s="1"/>
  <c r="G1205" i="68" a="1"/>
  <c r="G1205" i="68" s="1"/>
  <c r="G1191" i="68" a="1"/>
  <c r="G1191" i="68" s="1"/>
  <c r="G1190" i="68" a="1"/>
  <c r="G1190" i="68" s="1"/>
  <c r="G1184" i="68" a="1"/>
  <c r="G1184" i="68" s="1"/>
  <c r="G1170" i="68" a="1"/>
  <c r="G1170" i="68" s="1"/>
  <c r="G1163" i="68" a="1"/>
  <c r="G1163" i="68" s="1"/>
  <c r="G1156" i="68" a="1"/>
  <c r="G1156" i="68" s="1"/>
  <c r="G1141" i="68" a="1"/>
  <c r="G1141" i="68" s="1"/>
  <c r="G1127" i="68" a="1"/>
  <c r="G1127" i="68" s="1"/>
  <c r="G1126" i="68" a="1"/>
  <c r="G1126" i="68" s="1"/>
  <c r="G1120" i="68" a="1"/>
  <c r="G1120" i="68" s="1"/>
  <c r="G1106" i="68" a="1"/>
  <c r="G1106" i="68" s="1"/>
  <c r="G1098" i="68" a="1"/>
  <c r="G1098" i="68" s="1"/>
  <c r="G1090" i="68" a="1"/>
  <c r="G1090" i="68" s="1"/>
  <c r="G1082" i="68" a="1"/>
  <c r="G1082" i="68" s="1"/>
  <c r="G1074" i="68" a="1"/>
  <c r="G1074" i="68" s="1"/>
  <c r="G1066" i="68" a="1"/>
  <c r="G1066" i="68" s="1"/>
  <c r="G1058" i="68" a="1"/>
  <c r="G1058" i="68" s="1"/>
  <c r="G1050" i="68" a="1"/>
  <c r="G1050" i="68" s="1"/>
  <c r="G1042" i="68" a="1"/>
  <c r="G1042" i="68" s="1"/>
  <c r="G1034" i="68" a="1"/>
  <c r="G1034" i="68" s="1"/>
  <c r="G1026" i="68" a="1"/>
  <c r="G1026" i="68" s="1"/>
  <c r="G1018" i="68" a="1"/>
  <c r="G1018" i="68" s="1"/>
  <c r="G1010" i="68" a="1"/>
  <c r="G1010" i="68" s="1"/>
  <c r="G1002" i="68" a="1"/>
  <c r="G1002" i="68" s="1"/>
  <c r="G994" i="68" a="1"/>
  <c r="G994" i="68" s="1"/>
  <c r="G986" i="68" a="1"/>
  <c r="G986" i="68" s="1"/>
  <c r="G978" i="68" a="1"/>
  <c r="G978" i="68" s="1"/>
  <c r="G970" i="68" a="1"/>
  <c r="G970" i="68" s="1"/>
  <c r="G962" i="68" a="1"/>
  <c r="G962" i="68" s="1"/>
  <c r="G954" i="68" a="1"/>
  <c r="G954" i="68" s="1"/>
  <c r="G946" i="68" a="1"/>
  <c r="G946" i="68" s="1"/>
  <c r="G938" i="68" a="1"/>
  <c r="G938" i="68" s="1"/>
  <c r="G1922" i="68" a="1"/>
  <c r="G1922" i="68" s="1"/>
  <c r="G1858" i="68" a="1"/>
  <c r="G1858" i="68" s="1"/>
  <c r="G1794" i="68" a="1"/>
  <c r="G1794" i="68" s="1"/>
  <c r="G1772" i="68" a="1"/>
  <c r="G1772" i="68" s="1"/>
  <c r="G1766" i="68" a="1"/>
  <c r="G1766" i="68" s="1"/>
  <c r="G1730" i="68" a="1"/>
  <c r="G1730" i="68" s="1"/>
  <c r="G1708" i="68" a="1"/>
  <c r="G1708" i="68" s="1"/>
  <c r="G1702" i="68" a="1"/>
  <c r="G1702" i="68" s="1"/>
  <c r="G1666" i="68" a="1"/>
  <c r="G1666" i="68" s="1"/>
  <c r="G1644" i="68" a="1"/>
  <c r="G1644" i="68" s="1"/>
  <c r="G1638" i="68" a="1"/>
  <c r="G1638" i="68" s="1"/>
  <c r="G1398" i="68" a="1"/>
  <c r="G1398" i="68" s="1"/>
  <c r="G1340" i="68" a="1"/>
  <c r="G1340" i="68" s="1"/>
  <c r="G1310" i="68" a="1"/>
  <c r="G1310" i="68" s="1"/>
  <c r="G1276" i="68" a="1"/>
  <c r="G1276" i="68" s="1"/>
  <c r="G1246" i="68" a="1"/>
  <c r="G1246" i="68" s="1"/>
  <c r="G1212" i="68" a="1"/>
  <c r="G1212" i="68" s="1"/>
  <c r="G1182" i="68" a="1"/>
  <c r="G1182" i="68" s="1"/>
  <c r="G1148" i="68" a="1"/>
  <c r="G1148" i="68" s="1"/>
  <c r="G1118" i="68" a="1"/>
  <c r="G1118" i="68" s="1"/>
  <c r="G2" i="68" a="1"/>
  <c r="G2" i="68" s="1"/>
  <c r="G58" i="68" a="1"/>
  <c r="G58" i="68" s="1"/>
  <c r="G106" i="68" a="1"/>
  <c r="G106" i="68" s="1"/>
  <c r="G150" i="68" a="1"/>
  <c r="G150" i="68" s="1"/>
  <c r="G206" i="68" a="1"/>
  <c r="G206" i="68" s="1"/>
  <c r="G254" i="68" a="1"/>
  <c r="G254" i="68" s="1"/>
  <c r="G119" i="68" a="1"/>
  <c r="G119" i="68" s="1"/>
  <c r="G143" i="68" a="1"/>
  <c r="G143" i="68" s="1"/>
  <c r="G167" i="68" a="1"/>
  <c r="G167" i="68" s="1"/>
  <c r="G191" i="68" a="1"/>
  <c r="G191" i="68" s="1"/>
  <c r="G215" i="68" a="1"/>
  <c r="G215" i="68" s="1"/>
  <c r="G239" i="68" a="1"/>
  <c r="G239" i="68" s="1"/>
  <c r="G263" i="68" a="1"/>
  <c r="G263" i="68" s="1"/>
  <c r="G279" i="68" a="1"/>
  <c r="G279" i="68" s="1"/>
  <c r="G287" i="68" a="1"/>
  <c r="G287" i="68" s="1"/>
  <c r="G303" i="68" a="1"/>
  <c r="G303" i="68" s="1"/>
  <c r="G319" i="68" a="1"/>
  <c r="G319" i="68" s="1"/>
  <c r="G335" i="68" a="1"/>
  <c r="G335" i="68" s="1"/>
  <c r="G351" i="68" a="1"/>
  <c r="G351" i="68" s="1"/>
  <c r="G367" i="68" a="1"/>
  <c r="G367" i="68" s="1"/>
  <c r="G383" i="68" a="1"/>
  <c r="G383" i="68" s="1"/>
  <c r="G399" i="68" a="1"/>
  <c r="G399" i="68" s="1"/>
  <c r="G423" i="68" a="1"/>
  <c r="G423" i="68" s="1"/>
  <c r="G4" i="68" a="1"/>
  <c r="G4" i="68" s="1"/>
  <c r="G12" i="68" a="1"/>
  <c r="G12" i="68" s="1"/>
  <c r="G20" i="68" a="1"/>
  <c r="G20" i="68" s="1"/>
  <c r="G28" i="68" a="1"/>
  <c r="G28" i="68" s="1"/>
  <c r="G36" i="68" a="1"/>
  <c r="G36" i="68" s="1"/>
  <c r="G44" i="68" a="1"/>
  <c r="G44" i="68" s="1"/>
  <c r="G52" i="68" a="1"/>
  <c r="G52" i="68" s="1"/>
  <c r="G60" i="68" a="1"/>
  <c r="G60" i="68" s="1"/>
  <c r="G68" i="68" a="1"/>
  <c r="G68" i="68" s="1"/>
  <c r="G76" i="68" a="1"/>
  <c r="G76" i="68" s="1"/>
  <c r="G84" i="68" a="1"/>
  <c r="G84" i="68" s="1"/>
  <c r="G92" i="68" a="1"/>
  <c r="G92" i="68" s="1"/>
  <c r="G100" i="68" a="1"/>
  <c r="G100" i="68" s="1"/>
  <c r="G108" i="68" a="1"/>
  <c r="G108" i="68" s="1"/>
  <c r="L114" i="68"/>
  <c r="L122" i="68"/>
  <c r="L130" i="68"/>
  <c r="L138" i="68"/>
  <c r="L146" i="68"/>
  <c r="L154" i="68"/>
  <c r="L162" i="68"/>
  <c r="L170" i="68"/>
  <c r="L178" i="68"/>
  <c r="L186" i="68"/>
  <c r="L194" i="68"/>
  <c r="L202" i="68"/>
  <c r="L210" i="68"/>
  <c r="L218" i="68"/>
  <c r="L226" i="68"/>
  <c r="L234" i="68"/>
  <c r="L242" i="68"/>
  <c r="L250" i="68"/>
  <c r="L258" i="68"/>
  <c r="L266" i="68"/>
  <c r="L274" i="68"/>
  <c r="L282" i="68"/>
  <c r="L290" i="68"/>
  <c r="L298" i="68"/>
  <c r="L306" i="68"/>
  <c r="L314" i="68"/>
  <c r="L322" i="68"/>
  <c r="L330" i="68"/>
  <c r="L338" i="68"/>
  <c r="L346" i="68"/>
  <c r="L354" i="68"/>
  <c r="L362" i="68"/>
  <c r="L370" i="68"/>
  <c r="L378" i="68"/>
  <c r="L386" i="68"/>
  <c r="L394" i="68"/>
  <c r="L402" i="68"/>
  <c r="L410" i="68"/>
  <c r="L418" i="68"/>
  <c r="L426" i="68"/>
  <c r="L434" i="68"/>
  <c r="L442" i="68"/>
  <c r="L450" i="68"/>
  <c r="L458" i="68"/>
  <c r="L466" i="68"/>
  <c r="L474" i="68"/>
  <c r="L482" i="68"/>
  <c r="L490" i="68"/>
  <c r="L498" i="68"/>
  <c r="L506" i="68"/>
  <c r="L514" i="68"/>
  <c r="L522" i="68"/>
  <c r="L530" i="68"/>
  <c r="L538" i="68"/>
  <c r="L546" i="68"/>
  <c r="L554" i="68"/>
  <c r="L562" i="68"/>
  <c r="L570" i="68"/>
  <c r="L578" i="68"/>
  <c r="L586" i="68"/>
  <c r="G596" i="68" a="1"/>
  <c r="G596" i="68" s="1"/>
  <c r="L602" i="68"/>
  <c r="G612" i="68" a="1"/>
  <c r="G612" i="68" s="1"/>
  <c r="L618" i="68"/>
  <c r="G628" i="68" a="1"/>
  <c r="G628" i="68" s="1"/>
  <c r="L634" i="68"/>
  <c r="G644" i="68" a="1"/>
  <c r="G644" i="68" s="1"/>
  <c r="L650" i="68"/>
  <c r="G660" i="68" a="1"/>
  <c r="G660" i="68" s="1"/>
  <c r="L666" i="68"/>
  <c r="G676" i="68" a="1"/>
  <c r="G676" i="68" s="1"/>
  <c r="L682" i="68"/>
  <c r="G692" i="68" a="1"/>
  <c r="G692" i="68" s="1"/>
  <c r="L698" i="68"/>
  <c r="G708" i="68" a="1"/>
  <c r="G708" i="68" s="1"/>
  <c r="L714" i="68"/>
  <c r="G724" i="68" a="1"/>
  <c r="G724" i="68" s="1"/>
  <c r="L730" i="68"/>
  <c r="G740" i="68" a="1"/>
  <c r="G740" i="68" s="1"/>
  <c r="L746" i="68"/>
  <c r="G756" i="68" a="1"/>
  <c r="G756" i="68" s="1"/>
  <c r="L762" i="68"/>
  <c r="G772" i="68" a="1"/>
  <c r="G772" i="68" s="1"/>
  <c r="L778" i="68"/>
  <c r="G788" i="68" a="1"/>
  <c r="G788" i="68" s="1"/>
  <c r="L794" i="68"/>
  <c r="G804" i="68" a="1"/>
  <c r="G804" i="68" s="1"/>
  <c r="L810" i="68"/>
  <c r="G820" i="68" a="1"/>
  <c r="G820" i="68" s="1"/>
  <c r="L829" i="68"/>
  <c r="G833" i="68" a="1"/>
  <c r="G833" i="68" s="1"/>
  <c r="L842" i="68"/>
  <c r="G845" i="68" a="1"/>
  <c r="G845" i="68" s="1"/>
  <c r="L938" i="68"/>
  <c r="L941" i="68"/>
  <c r="G951" i="68" a="1"/>
  <c r="G951" i="68" s="1"/>
  <c r="L965" i="68"/>
  <c r="G979" i="68" a="1"/>
  <c r="G979" i="68" s="1"/>
  <c r="G1007" i="68" a="1"/>
  <c r="G1007" i="68" s="1"/>
  <c r="G1036" i="68" a="1"/>
  <c r="G1036" i="68" s="1"/>
  <c r="G1089" i="68" a="1"/>
  <c r="G1089" i="68" s="1"/>
  <c r="G1197" i="68" a="1"/>
  <c r="G1197" i="68" s="1"/>
  <c r="G1267" i="68" a="1"/>
  <c r="G1267" i="68" s="1"/>
  <c r="G1274" i="68" a="1"/>
  <c r="G1274" i="68" s="1"/>
  <c r="G1288" i="68" a="1"/>
  <c r="G1288" i="68" s="1"/>
  <c r="G1293" i="68" a="1"/>
  <c r="G1293" i="68" s="1"/>
  <c r="G1295" i="68" a="1"/>
  <c r="G1295" i="68" s="1"/>
  <c r="G1309" i="68" a="1"/>
  <c r="G1309" i="68" s="1"/>
  <c r="G1399" i="68" a="1"/>
  <c r="G1399" i="68" s="1"/>
  <c r="G1471" i="68" a="1"/>
  <c r="G1471" i="68" s="1"/>
  <c r="G1653" i="68" a="1"/>
  <c r="G1653" i="68" s="1"/>
  <c r="G1669" i="68" a="1"/>
  <c r="G1669" i="68" s="1"/>
  <c r="G1749" i="68" a="1"/>
  <c r="G1749" i="68" s="1"/>
  <c r="G1826" i="68" a="1"/>
  <c r="G1826" i="68" s="1"/>
  <c r="G1842" i="68" a="1"/>
  <c r="G1842" i="68" s="1"/>
  <c r="G132" i="68" a="1"/>
  <c r="G132" i="68" s="1"/>
  <c r="G156" i="68" a="1"/>
  <c r="G156" i="68" s="1"/>
  <c r="G196" i="68" a="1"/>
  <c r="G196" i="68" s="1"/>
  <c r="G23" i="68" a="1"/>
  <c r="G23" i="68" s="1"/>
  <c r="G71" i="68" a="1"/>
  <c r="G71" i="68" s="1"/>
  <c r="G111" i="68" a="1"/>
  <c r="G111" i="68" s="1"/>
  <c r="G138" i="68" a="1"/>
  <c r="G138" i="68" s="1"/>
  <c r="G170" i="68" a="1"/>
  <c r="G170" i="68" s="1"/>
  <c r="G194" i="68" a="1"/>
  <c r="G194" i="68" s="1"/>
  <c r="G226" i="68" a="1"/>
  <c r="G226" i="68" s="1"/>
  <c r="G298" i="68" a="1"/>
  <c r="G298" i="68" s="1"/>
  <c r="G18" i="68" a="1"/>
  <c r="G18" i="68" s="1"/>
  <c r="G66" i="68" a="1"/>
  <c r="G66" i="68" s="1"/>
  <c r="G118" i="68" a="1"/>
  <c r="G118" i="68" s="1"/>
  <c r="G166" i="68" a="1"/>
  <c r="G166" i="68" s="1"/>
  <c r="G214" i="68" a="1"/>
  <c r="G214" i="68" s="1"/>
  <c r="G127" i="68" a="1"/>
  <c r="G127" i="68" s="1"/>
  <c r="G151" i="68" a="1"/>
  <c r="G151" i="68" s="1"/>
  <c r="G175" i="68" a="1"/>
  <c r="G175" i="68" s="1"/>
  <c r="G199" i="68" a="1"/>
  <c r="G199" i="68" s="1"/>
  <c r="G231" i="68" a="1"/>
  <c r="G231" i="68" s="1"/>
  <c r="G247" i="68" a="1"/>
  <c r="G247" i="68" s="1"/>
  <c r="G5" i="68" a="1"/>
  <c r="G5" i="68" s="1"/>
  <c r="L8" i="68"/>
  <c r="M736" i="68" s="1"/>
  <c r="G13" i="68" a="1"/>
  <c r="G13" i="68" s="1"/>
  <c r="L16" i="68"/>
  <c r="M22" i="68" s="1"/>
  <c r="G21" i="68" a="1"/>
  <c r="G21" i="68" s="1"/>
  <c r="L24" i="68"/>
  <c r="M6" i="68" s="1"/>
  <c r="G29" i="68" a="1"/>
  <c r="G29" i="68" s="1"/>
  <c r="L32" i="68"/>
  <c r="G37" i="68" a="1"/>
  <c r="G37" i="68" s="1"/>
  <c r="L40" i="68"/>
  <c r="G45" i="68" a="1"/>
  <c r="G45" i="68" s="1"/>
  <c r="L48" i="68"/>
  <c r="G53" i="68" a="1"/>
  <c r="G53" i="68" s="1"/>
  <c r="L56" i="68"/>
  <c r="G61" i="68" a="1"/>
  <c r="G61" i="68" s="1"/>
  <c r="L64" i="68"/>
  <c r="G69" i="68" a="1"/>
  <c r="G69" i="68" s="1"/>
  <c r="L72" i="68"/>
  <c r="G77" i="68" a="1"/>
  <c r="G77" i="68" s="1"/>
  <c r="L80" i="68"/>
  <c r="G85" i="68" a="1"/>
  <c r="G85" i="68" s="1"/>
  <c r="L88" i="68"/>
  <c r="G93" i="68" a="1"/>
  <c r="G93" i="68" s="1"/>
  <c r="L96" i="68"/>
  <c r="G101" i="68" a="1"/>
  <c r="G101" i="68" s="1"/>
  <c r="L104" i="68"/>
  <c r="G109" i="68" a="1"/>
  <c r="G109" i="68" s="1"/>
  <c r="L112" i="68"/>
  <c r="L113" i="68"/>
  <c r="L121" i="68"/>
  <c r="L129" i="68"/>
  <c r="L137" i="68"/>
  <c r="L145" i="68"/>
  <c r="L153" i="68"/>
  <c r="L161" i="68"/>
  <c r="L169" i="68"/>
  <c r="L177" i="68"/>
  <c r="L185" i="68"/>
  <c r="L193" i="68"/>
  <c r="L201" i="68"/>
  <c r="L209" i="68"/>
  <c r="L217" i="68"/>
  <c r="L225" i="68"/>
  <c r="L233" i="68"/>
  <c r="L241" i="68"/>
  <c r="L249" i="68"/>
  <c r="L257" i="68"/>
  <c r="L265" i="68"/>
  <c r="L273" i="68"/>
  <c r="L281" i="68"/>
  <c r="L289" i="68"/>
  <c r="L297" i="68"/>
  <c r="L305" i="68"/>
  <c r="L313" i="68"/>
  <c r="L321" i="68"/>
  <c r="L329" i="68"/>
  <c r="L337" i="68"/>
  <c r="L345" i="68"/>
  <c r="L353" i="68"/>
  <c r="L361" i="68"/>
  <c r="L369" i="68"/>
  <c r="L377" i="68"/>
  <c r="L385" i="68"/>
  <c r="L393" i="68"/>
  <c r="L401" i="68"/>
  <c r="L409" i="68"/>
  <c r="L417" i="68"/>
  <c r="L425" i="68"/>
  <c r="L433" i="68"/>
  <c r="L441" i="68"/>
  <c r="L449" i="68"/>
  <c r="L457" i="68"/>
  <c r="L465" i="68"/>
  <c r="L473" i="68"/>
  <c r="L481" i="68"/>
  <c r="L489" i="68"/>
  <c r="L497" i="68"/>
  <c r="L505" i="68"/>
  <c r="L513" i="68"/>
  <c r="L521" i="68"/>
  <c r="L529" i="68"/>
  <c r="L537" i="68"/>
  <c r="L545" i="68"/>
  <c r="L553" i="68"/>
  <c r="L561" i="68"/>
  <c r="L569" i="68"/>
  <c r="L577" i="68"/>
  <c r="L585" i="68"/>
  <c r="G593" i="68" a="1"/>
  <c r="G593" i="68" s="1"/>
  <c r="L597" i="68"/>
  <c r="G609" i="68" a="1"/>
  <c r="G609" i="68" s="1"/>
  <c r="L613" i="68"/>
  <c r="G625" i="68" a="1"/>
  <c r="G625" i="68" s="1"/>
  <c r="L629" i="68"/>
  <c r="G641" i="68" a="1"/>
  <c r="G641" i="68" s="1"/>
  <c r="L645" i="68"/>
  <c r="G657" i="68" a="1"/>
  <c r="G657" i="68" s="1"/>
  <c r="L661" i="68"/>
  <c r="G673" i="68" a="1"/>
  <c r="G673" i="68" s="1"/>
  <c r="L677" i="68"/>
  <c r="G689" i="68" a="1"/>
  <c r="G689" i="68" s="1"/>
  <c r="L693" i="68"/>
  <c r="G705" i="68" a="1"/>
  <c r="G705" i="68" s="1"/>
  <c r="L709" i="68"/>
  <c r="G721" i="68" a="1"/>
  <c r="G721" i="68" s="1"/>
  <c r="G737" i="68" a="1"/>
  <c r="G737" i="68" s="1"/>
  <c r="G753" i="68" a="1"/>
  <c r="G753" i="68" s="1"/>
  <c r="G769" i="68" a="1"/>
  <c r="G769" i="68" s="1"/>
  <c r="G785" i="68" a="1"/>
  <c r="G785" i="68" s="1"/>
  <c r="G801" i="68" a="1"/>
  <c r="G801" i="68" s="1"/>
  <c r="G817" i="68" a="1"/>
  <c r="G817" i="68" s="1"/>
  <c r="G834" i="68" a="1"/>
  <c r="G834" i="68" s="1"/>
  <c r="G838" i="68" a="1"/>
  <c r="G838" i="68" s="1"/>
  <c r="G839" i="68" a="1"/>
  <c r="G839" i="68" s="1"/>
  <c r="G851" i="68" a="1"/>
  <c r="G851" i="68" s="1"/>
  <c r="G861" i="68" a="1"/>
  <c r="G861" i="68" s="1"/>
  <c r="G867" i="68" a="1"/>
  <c r="G867" i="68" s="1"/>
  <c r="G877" i="68" a="1"/>
  <c r="G877" i="68" s="1"/>
  <c r="G883" i="68" a="1"/>
  <c r="G883" i="68" s="1"/>
  <c r="G893" i="68" a="1"/>
  <c r="G893" i="68" s="1"/>
  <c r="G899" i="68" a="1"/>
  <c r="G899" i="68" s="1"/>
  <c r="G909" i="68" a="1"/>
  <c r="G909" i="68" s="1"/>
  <c r="G915" i="68" a="1"/>
  <c r="G915" i="68" s="1"/>
  <c r="G925" i="68" a="1"/>
  <c r="G925" i="68" s="1"/>
  <c r="G931" i="68" a="1"/>
  <c r="G931" i="68" s="1"/>
  <c r="G940" i="68" a="1"/>
  <c r="G940" i="68" s="1"/>
  <c r="G950" i="68" a="1"/>
  <c r="G950" i="68" s="1"/>
  <c r="G956" i="68" a="1"/>
  <c r="G956" i="68" s="1"/>
  <c r="G959" i="68" a="1"/>
  <c r="G959" i="68" s="1"/>
  <c r="G996" i="68" a="1"/>
  <c r="G996" i="68" s="1"/>
  <c r="G1009" i="68" a="1"/>
  <c r="G1009" i="68" s="1"/>
  <c r="G1011" i="68" a="1"/>
  <c r="G1011" i="68" s="1"/>
  <c r="G1015" i="68" a="1"/>
  <c r="G1015" i="68" s="1"/>
  <c r="G1044" i="68" a="1"/>
  <c r="G1044" i="68" s="1"/>
  <c r="G1060" i="68" a="1"/>
  <c r="G1060" i="68" s="1"/>
  <c r="G1092" i="68" a="1"/>
  <c r="G1092" i="68" s="1"/>
  <c r="G1155" i="68" a="1"/>
  <c r="G1155" i="68" s="1"/>
  <c r="G1162" i="68" a="1"/>
  <c r="G1162" i="68" s="1"/>
  <c r="G1176" i="68" a="1"/>
  <c r="G1176" i="68" s="1"/>
  <c r="G1183" i="68" a="1"/>
  <c r="G1183" i="68" s="1"/>
  <c r="G1258" i="68" a="1"/>
  <c r="G1258" i="68" s="1"/>
  <c r="G1272" i="68" a="1"/>
  <c r="G1272" i="68" s="1"/>
  <c r="G1279" i="68" a="1"/>
  <c r="G1279" i="68" s="1"/>
  <c r="G1616" i="68" a="1"/>
  <c r="G1616" i="68" s="1"/>
  <c r="G1656" i="68" a="1"/>
  <c r="G1656" i="68" s="1"/>
  <c r="G1672" i="68" a="1"/>
  <c r="G1672" i="68" s="1"/>
  <c r="G1693" i="68" a="1"/>
  <c r="G1693" i="68" s="1"/>
  <c r="G1712" i="68" a="1"/>
  <c r="G1712" i="68" s="1"/>
  <c r="G1752" i="68" a="1"/>
  <c r="G1752" i="68" s="1"/>
  <c r="G1765" i="68" a="1"/>
  <c r="G1765" i="68" s="1"/>
  <c r="G1810" i="68" a="1"/>
  <c r="G1810" i="68" s="1"/>
  <c r="L1151" i="68"/>
  <c r="G1169" i="68" a="1"/>
  <c r="G1169" i="68" s="1"/>
  <c r="L1215" i="68"/>
  <c r="G1233" i="68" a="1"/>
  <c r="G1233" i="68" s="1"/>
  <c r="L1279" i="68"/>
  <c r="G1297" i="68" a="1"/>
  <c r="G1297" i="68" s="1"/>
  <c r="L1343" i="68"/>
  <c r="G1361" i="68" a="1"/>
  <c r="G1361" i="68" s="1"/>
  <c r="L1375" i="68"/>
  <c r="G1408" i="68" a="1"/>
  <c r="G1408" i="68" s="1"/>
  <c r="G1409" i="68" a="1"/>
  <c r="G1409" i="68" s="1"/>
  <c r="L1439" i="68"/>
  <c r="G1457" i="68" a="1"/>
  <c r="G1457" i="68" s="1"/>
  <c r="L1463" i="68"/>
  <c r="G1469" i="68" a="1"/>
  <c r="G1469" i="68" s="1"/>
  <c r="L1472" i="68"/>
  <c r="G1480" i="68" a="1"/>
  <c r="G1480" i="68" s="1"/>
  <c r="G1489" i="68" a="1"/>
  <c r="G1489" i="68" s="1"/>
  <c r="L1495" i="68"/>
  <c r="G1501" i="68" a="1"/>
  <c r="G1501" i="68" s="1"/>
  <c r="L1504" i="68"/>
  <c r="G1512" i="68" a="1"/>
  <c r="G1512" i="68" s="1"/>
  <c r="G1521" i="68" a="1"/>
  <c r="G1521" i="68" s="1"/>
  <c r="L1527" i="68"/>
  <c r="G1533" i="68" a="1"/>
  <c r="G1533" i="68" s="1"/>
  <c r="G1544" i="68" a="1"/>
  <c r="G1544" i="68" s="1"/>
  <c r="G1553" i="68" a="1"/>
  <c r="G1553" i="68" s="1"/>
  <c r="L1559" i="68"/>
  <c r="G1565" i="68" a="1"/>
  <c r="G1565" i="68" s="1"/>
  <c r="G1576" i="68" a="1"/>
  <c r="G1576" i="68" s="1"/>
  <c r="G1585" i="68" a="1"/>
  <c r="G1585" i="68" s="1"/>
  <c r="G1597" i="68" a="1"/>
  <c r="G1597" i="68" s="1"/>
  <c r="G1607" i="68" a="1"/>
  <c r="G1607" i="68" s="1"/>
  <c r="G1643" i="68" a="1"/>
  <c r="G1643" i="68" s="1"/>
  <c r="G1665" i="68" a="1"/>
  <c r="G1665" i="68" s="1"/>
  <c r="G1671" i="68" a="1"/>
  <c r="G1671" i="68" s="1"/>
  <c r="G1707" i="68" a="1"/>
  <c r="G1707" i="68" s="1"/>
  <c r="G1729" i="68" a="1"/>
  <c r="G1729" i="68" s="1"/>
  <c r="G1735" i="68" a="1"/>
  <c r="G1735" i="68" s="1"/>
  <c r="G1771" i="68" a="1"/>
  <c r="G1771" i="68" s="1"/>
  <c r="G1793" i="68" a="1"/>
  <c r="G1793" i="68" s="1"/>
  <c r="G1799" i="68" a="1"/>
  <c r="G1799" i="68" s="1"/>
  <c r="G1803" i="68" a="1"/>
  <c r="G1803" i="68" s="1"/>
  <c r="G1831" i="68" a="1"/>
  <c r="G1831" i="68" s="1"/>
  <c r="G1835" i="68" a="1"/>
  <c r="G1835" i="68" s="1"/>
  <c r="G1845" i="68" a="1"/>
  <c r="G1845" i="68" s="1"/>
  <c r="G1866" i="68" a="1"/>
  <c r="G1866" i="68" s="1"/>
  <c r="G1946" i="68" a="1"/>
  <c r="G1946" i="68" s="1"/>
  <c r="G1978" i="68" a="1"/>
  <c r="G1978" i="68" s="1"/>
  <c r="G2010" i="68" a="1"/>
  <c r="G2010" i="68" s="1"/>
  <c r="G2042" i="68" a="1"/>
  <c r="G2042" i="68" s="1"/>
  <c r="G1113" i="68" a="1"/>
  <c r="G1113" i="68" s="1"/>
  <c r="L1159" i="68"/>
  <c r="G1177" i="68" a="1"/>
  <c r="G1177" i="68" s="1"/>
  <c r="L1223" i="68"/>
  <c r="G1241" i="68" a="1"/>
  <c r="G1241" i="68" s="1"/>
  <c r="L1287" i="68"/>
  <c r="G1305" i="68" a="1"/>
  <c r="G1305" i="68" s="1"/>
  <c r="L1351" i="68"/>
  <c r="L1383" i="68"/>
  <c r="G1416" i="68" a="1"/>
  <c r="G1416" i="68" s="1"/>
  <c r="G1417" i="68" a="1"/>
  <c r="G1417" i="68" s="1"/>
  <c r="L1447" i="68"/>
  <c r="G1466" i="68" a="1"/>
  <c r="G1466" i="68" s="1"/>
  <c r="G1467" i="68" a="1"/>
  <c r="G1467" i="68" s="1"/>
  <c r="G1498" i="68" a="1"/>
  <c r="G1498" i="68" s="1"/>
  <c r="G1499" i="68" a="1"/>
  <c r="G1499" i="68" s="1"/>
  <c r="G1530" i="68" a="1"/>
  <c r="G1530" i="68" s="1"/>
  <c r="G1531" i="68" a="1"/>
  <c r="G1531" i="68" s="1"/>
  <c r="G1562" i="68" a="1"/>
  <c r="G1562" i="68" s="1"/>
  <c r="G1563" i="68" a="1"/>
  <c r="G1563" i="68" s="1"/>
  <c r="G1594" i="68" a="1"/>
  <c r="G1594" i="68" s="1"/>
  <c r="G1595" i="68" a="1"/>
  <c r="G1595" i="68" s="1"/>
  <c r="G1619" i="68" a="1"/>
  <c r="G1619" i="68" s="1"/>
  <c r="G1641" i="68" a="1"/>
  <c r="G1641" i="68" s="1"/>
  <c r="G1647" i="68" a="1"/>
  <c r="G1647" i="68" s="1"/>
  <c r="L1655" i="68"/>
  <c r="G1683" i="68" a="1"/>
  <c r="G1683" i="68" s="1"/>
  <c r="G1705" i="68" a="1"/>
  <c r="G1705" i="68" s="1"/>
  <c r="G1711" i="68" a="1"/>
  <c r="G1711" i="68" s="1"/>
  <c r="L1719" i="68"/>
  <c r="G1747" i="68" a="1"/>
  <c r="G1747" i="68" s="1"/>
  <c r="G1769" i="68" a="1"/>
  <c r="G1769" i="68" s="1"/>
  <c r="G1775" i="68" a="1"/>
  <c r="G1775" i="68" s="1"/>
  <c r="L1783" i="68"/>
  <c r="G1813" i="68" a="1"/>
  <c r="G1813" i="68" s="1"/>
  <c r="G1847" i="68" a="1"/>
  <c r="G1847" i="68" s="1"/>
  <c r="G1850" i="68" a="1"/>
  <c r="G1850" i="68" s="1"/>
  <c r="G1861" i="68" a="1"/>
  <c r="G1861" i="68" s="1"/>
  <c r="G1879" i="68" a="1"/>
  <c r="G1879" i="68" s="1"/>
  <c r="G1895" i="68" a="1"/>
  <c r="G1895" i="68" s="1"/>
  <c r="G1911" i="68" a="1"/>
  <c r="G1911" i="68" s="1"/>
  <c r="G2141" i="68" a="1"/>
  <c r="G2141" i="68" s="1"/>
  <c r="G1121" i="68" a="1"/>
  <c r="G1121" i="68" s="1"/>
  <c r="L1167" i="68"/>
  <c r="G1185" i="68" a="1"/>
  <c r="G1185" i="68" s="1"/>
  <c r="L1231" i="68"/>
  <c r="G1249" i="68" a="1"/>
  <c r="G1249" i="68" s="1"/>
  <c r="L1295" i="68"/>
  <c r="G1313" i="68" a="1"/>
  <c r="G1313" i="68" s="1"/>
  <c r="L1359" i="68"/>
  <c r="L1391" i="68"/>
  <c r="G1424" i="68" a="1"/>
  <c r="G1424" i="68" s="1"/>
  <c r="G1425" i="68" a="1"/>
  <c r="G1425" i="68" s="1"/>
  <c r="G1456" i="68" a="1"/>
  <c r="G1456" i="68" s="1"/>
  <c r="G1465" i="68" a="1"/>
  <c r="G1465" i="68" s="1"/>
  <c r="L1471" i="68"/>
  <c r="G1477" i="68" a="1"/>
  <c r="G1477" i="68" s="1"/>
  <c r="G1488" i="68" a="1"/>
  <c r="G1488" i="68" s="1"/>
  <c r="G1497" i="68" a="1"/>
  <c r="G1497" i="68" s="1"/>
  <c r="L1503" i="68"/>
  <c r="G1509" i="68" a="1"/>
  <c r="G1509" i="68" s="1"/>
  <c r="G1520" i="68" a="1"/>
  <c r="G1520" i="68" s="1"/>
  <c r="G1529" i="68" a="1"/>
  <c r="G1529" i="68" s="1"/>
  <c r="L1535" i="68"/>
  <c r="G1541" i="68" a="1"/>
  <c r="G1541" i="68" s="1"/>
  <c r="G1552" i="68" a="1"/>
  <c r="G1552" i="68" s="1"/>
  <c r="G1561" i="68" a="1"/>
  <c r="G1561" i="68" s="1"/>
  <c r="G1573" i="68" a="1"/>
  <c r="G1573" i="68" s="1"/>
  <c r="G1584" i="68" a="1"/>
  <c r="G1584" i="68" s="1"/>
  <c r="G1593" i="68" a="1"/>
  <c r="G1593" i="68" s="1"/>
  <c r="G1605" i="68" a="1"/>
  <c r="G1605" i="68" s="1"/>
  <c r="G1617" i="68" a="1"/>
  <c r="G1617" i="68" s="1"/>
  <c r="G1623" i="68" a="1"/>
  <c r="G1623" i="68" s="1"/>
  <c r="G1659" i="68" a="1"/>
  <c r="G1659" i="68" s="1"/>
  <c r="G1681" i="68" a="1"/>
  <c r="G1681" i="68" s="1"/>
  <c r="G1687" i="68" a="1"/>
  <c r="G1687" i="68" s="1"/>
  <c r="G1723" i="68" a="1"/>
  <c r="G1723" i="68" s="1"/>
  <c r="G1745" i="68" a="1"/>
  <c r="G1745" i="68" s="1"/>
  <c r="G1751" i="68" a="1"/>
  <c r="G1751" i="68" s="1"/>
  <c r="L1759" i="68"/>
  <c r="G1787" i="68" a="1"/>
  <c r="G1787" i="68" s="1"/>
  <c r="G1802" i="68" a="1"/>
  <c r="G1802" i="68" s="1"/>
  <c r="G1805" i="68" a="1"/>
  <c r="G1805" i="68" s="1"/>
  <c r="G1834" i="68" a="1"/>
  <c r="G1834" i="68" s="1"/>
  <c r="G1837" i="68" a="1"/>
  <c r="G1837" i="68" s="1"/>
  <c r="G1863" i="68" a="1"/>
  <c r="G1863" i="68" s="1"/>
  <c r="G1883" i="68" a="1"/>
  <c r="G1883" i="68" s="1"/>
  <c r="G2074" i="68" a="1"/>
  <c r="G2074" i="68" s="1"/>
  <c r="G1129" i="68" a="1"/>
  <c r="G1129" i="68" s="1"/>
  <c r="G1193" i="68" a="1"/>
  <c r="G1193" i="68" s="1"/>
  <c r="G1257" i="68" a="1"/>
  <c r="G1257" i="68" s="1"/>
  <c r="G1321" i="68" a="1"/>
  <c r="G1321" i="68" s="1"/>
  <c r="G1368" i="68" a="1"/>
  <c r="G1368" i="68" s="1"/>
  <c r="G1369" i="68" a="1"/>
  <c r="G1369" i="68" s="1"/>
  <c r="G1432" i="68" a="1"/>
  <c r="G1432" i="68" s="1"/>
  <c r="G1433" i="68" a="1"/>
  <c r="G1433" i="68" s="1"/>
  <c r="G1474" i="68" a="1"/>
  <c r="G1474" i="68" s="1"/>
  <c r="G1475" i="68" a="1"/>
  <c r="G1475" i="68" s="1"/>
  <c r="G1506" i="68" a="1"/>
  <c r="G1506" i="68" s="1"/>
  <c r="G1507" i="68" a="1"/>
  <c r="G1507" i="68" s="1"/>
  <c r="G1538" i="68" a="1"/>
  <c r="G1538" i="68" s="1"/>
  <c r="G1539" i="68" a="1"/>
  <c r="G1539" i="68" s="1"/>
  <c r="G1570" i="68" a="1"/>
  <c r="G1570" i="68" s="1"/>
  <c r="G1571" i="68" a="1"/>
  <c r="G1571" i="68" s="1"/>
  <c r="G1602" i="68" a="1"/>
  <c r="G1602" i="68" s="1"/>
  <c r="G1603" i="68" a="1"/>
  <c r="G1603" i="68" s="1"/>
  <c r="G1635" i="68" a="1"/>
  <c r="G1635" i="68" s="1"/>
  <c r="G1657" i="68" a="1"/>
  <c r="G1657" i="68" s="1"/>
  <c r="G1663" i="68" a="1"/>
  <c r="G1663" i="68" s="1"/>
  <c r="G1699" i="68" a="1"/>
  <c r="G1699" i="68" s="1"/>
  <c r="G1721" i="68" a="1"/>
  <c r="G1721" i="68" s="1"/>
  <c r="G1727" i="68" a="1"/>
  <c r="G1727" i="68" s="1"/>
  <c r="G1763" i="68" a="1"/>
  <c r="G1763" i="68" s="1"/>
  <c r="G1785" i="68" a="1"/>
  <c r="G1785" i="68" s="1"/>
  <c r="G1791" i="68" a="1"/>
  <c r="G1791" i="68" s="1"/>
  <c r="G1811" i="68" a="1"/>
  <c r="G1811" i="68" s="1"/>
  <c r="G1825" i="68" a="1"/>
  <c r="G1825" i="68" s="1"/>
  <c r="G1843" i="68" a="1"/>
  <c r="G1843" i="68" s="1"/>
  <c r="G1914" i="68" a="1"/>
  <c r="G1914" i="68" s="1"/>
  <c r="G1962" i="68" a="1"/>
  <c r="G1962" i="68" s="1"/>
  <c r="G1994" i="68" a="1"/>
  <c r="G1994" i="68" s="1"/>
  <c r="G2026" i="68" a="1"/>
  <c r="G2026" i="68" s="1"/>
  <c r="G2058" i="68" a="1"/>
  <c r="G2058" i="68" s="1"/>
  <c r="L1119" i="68"/>
  <c r="G1137" i="68" a="1"/>
  <c r="G1137" i="68" s="1"/>
  <c r="L1183" i="68"/>
  <c r="G1201" i="68" a="1"/>
  <c r="G1201" i="68" s="1"/>
  <c r="L1247" i="68"/>
  <c r="G1265" i="68" a="1"/>
  <c r="G1265" i="68" s="1"/>
  <c r="L1311" i="68"/>
  <c r="G1329" i="68" a="1"/>
  <c r="G1329" i="68" s="1"/>
  <c r="G1376" i="68" a="1"/>
  <c r="G1376" i="68" s="1"/>
  <c r="G1377" i="68" a="1"/>
  <c r="G1377" i="68" s="1"/>
  <c r="L1407" i="68"/>
  <c r="G1440" i="68" a="1"/>
  <c r="G1440" i="68" s="1"/>
  <c r="G1441" i="68" a="1"/>
  <c r="G1441" i="68" s="1"/>
  <c r="G1453" i="68" a="1"/>
  <c r="G1453" i="68" s="1"/>
  <c r="G1464" i="68" a="1"/>
  <c r="G1464" i="68" s="1"/>
  <c r="G1473" i="68" a="1"/>
  <c r="G1473" i="68" s="1"/>
  <c r="L1479" i="68"/>
  <c r="G1485" i="68" a="1"/>
  <c r="G1485" i="68" s="1"/>
  <c r="G1496" i="68" a="1"/>
  <c r="G1496" i="68" s="1"/>
  <c r="G1505" i="68" a="1"/>
  <c r="G1505" i="68" s="1"/>
  <c r="L1511" i="68"/>
  <c r="M1501" i="68" s="1"/>
  <c r="G1517" i="68" a="1"/>
  <c r="G1517" i="68" s="1"/>
  <c r="G1528" i="68" a="1"/>
  <c r="G1528" i="68" s="1"/>
  <c r="G1537" i="68" a="1"/>
  <c r="G1537" i="68" s="1"/>
  <c r="G1549" i="68" a="1"/>
  <c r="G1549" i="68" s="1"/>
  <c r="G1560" i="68" a="1"/>
  <c r="G1560" i="68" s="1"/>
  <c r="G1569" i="68" a="1"/>
  <c r="G1569" i="68" s="1"/>
  <c r="G1581" i="68" a="1"/>
  <c r="G1581" i="68" s="1"/>
  <c r="G1592" i="68" a="1"/>
  <c r="G1592" i="68" s="1"/>
  <c r="G1601" i="68" a="1"/>
  <c r="G1601" i="68" s="1"/>
  <c r="G1611" i="68" a="1"/>
  <c r="G1611" i="68" s="1"/>
  <c r="G1633" i="68" a="1"/>
  <c r="G1633" i="68" s="1"/>
  <c r="G1639" i="68" a="1"/>
  <c r="G1639" i="68" s="1"/>
  <c r="G1675" i="68" a="1"/>
  <c r="G1675" i="68" s="1"/>
  <c r="G1697" i="68" a="1"/>
  <c r="G1697" i="68" s="1"/>
  <c r="G1703" i="68" a="1"/>
  <c r="G1703" i="68" s="1"/>
  <c r="G1739" i="68" a="1"/>
  <c r="G1739" i="68" s="1"/>
  <c r="G1761" i="68" a="1"/>
  <c r="G1761" i="68" s="1"/>
  <c r="G1767" i="68" a="1"/>
  <c r="G1767" i="68" s="1"/>
  <c r="G1815" i="68" a="1"/>
  <c r="G1815" i="68" s="1"/>
  <c r="G1819" i="68" a="1"/>
  <c r="G1819" i="68" s="1"/>
  <c r="G1857" i="68" a="1"/>
  <c r="G1857" i="68" s="1"/>
  <c r="G1898" i="68" a="1"/>
  <c r="G1898" i="68" s="1"/>
  <c r="G1905" i="68" a="1"/>
  <c r="G1905" i="68" s="1"/>
  <c r="G1921" i="68" a="1"/>
  <c r="G1921" i="68" s="1"/>
  <c r="G1930" i="68" a="1"/>
  <c r="G1930" i="68" s="1"/>
  <c r="G2106" i="68" a="1"/>
  <c r="G2106" i="68" s="1"/>
  <c r="G949" i="68" a="1"/>
  <c r="G949" i="68" s="1"/>
  <c r="G957" i="68" a="1"/>
  <c r="G957" i="68" s="1"/>
  <c r="G965" i="68" a="1"/>
  <c r="G965" i="68" s="1"/>
  <c r="G973" i="68" a="1"/>
  <c r="G973" i="68" s="1"/>
  <c r="G981" i="68" a="1"/>
  <c r="G981" i="68" s="1"/>
  <c r="G989" i="68" a="1"/>
  <c r="G989" i="68" s="1"/>
  <c r="G997" i="68" a="1"/>
  <c r="G997" i="68" s="1"/>
  <c r="G1005" i="68" a="1"/>
  <c r="G1005" i="68" s="1"/>
  <c r="G1013" i="68" a="1"/>
  <c r="G1013" i="68" s="1"/>
  <c r="G1021" i="68" a="1"/>
  <c r="G1021" i="68" s="1"/>
  <c r="G1029" i="68" a="1"/>
  <c r="G1029" i="68" s="1"/>
  <c r="G1037" i="68" a="1"/>
  <c r="G1037" i="68" s="1"/>
  <c r="G1045" i="68" a="1"/>
  <c r="G1045" i="68" s="1"/>
  <c r="G1053" i="68" a="1"/>
  <c r="G1053" i="68" s="1"/>
  <c r="G1061" i="68" a="1"/>
  <c r="G1061" i="68" s="1"/>
  <c r="G1069" i="68" a="1"/>
  <c r="G1069" i="68" s="1"/>
  <c r="G1077" i="68" a="1"/>
  <c r="G1077" i="68" s="1"/>
  <c r="G1085" i="68" a="1"/>
  <c r="G1085" i="68" s="1"/>
  <c r="G1093" i="68" a="1"/>
  <c r="G1093" i="68" s="1"/>
  <c r="G1101" i="68" a="1"/>
  <c r="G1101" i="68" s="1"/>
  <c r="G1145" i="68" a="1"/>
  <c r="G1145" i="68" s="1"/>
  <c r="G1209" i="68" a="1"/>
  <c r="G1209" i="68" s="1"/>
  <c r="G1273" i="68" a="1"/>
  <c r="G1273" i="68" s="1"/>
  <c r="L1319" i="68"/>
  <c r="G1337" i="68" a="1"/>
  <c r="G1337" i="68" s="1"/>
  <c r="G1384" i="68" a="1"/>
  <c r="G1384" i="68" s="1"/>
  <c r="G1385" i="68" a="1"/>
  <c r="G1385" i="68" s="1"/>
  <c r="G1448" i="68" a="1"/>
  <c r="G1448" i="68" s="1"/>
  <c r="G1449" i="68" a="1"/>
  <c r="G1449" i="68" s="1"/>
  <c r="G1451" i="68" a="1"/>
  <c r="G1451" i="68" s="1"/>
  <c r="G1482" i="68" a="1"/>
  <c r="G1482" i="68" s="1"/>
  <c r="G1483" i="68" a="1"/>
  <c r="G1483" i="68" s="1"/>
  <c r="G1514" i="68" a="1"/>
  <c r="G1514" i="68" s="1"/>
  <c r="G1515" i="68" a="1"/>
  <c r="G1515" i="68" s="1"/>
  <c r="G1546" i="68" a="1"/>
  <c r="G1546" i="68" s="1"/>
  <c r="G1547" i="68" a="1"/>
  <c r="G1547" i="68" s="1"/>
  <c r="G1578" i="68" a="1"/>
  <c r="G1578" i="68" s="1"/>
  <c r="G1579" i="68" a="1"/>
  <c r="G1579" i="68" s="1"/>
  <c r="G1609" i="68" a="1"/>
  <c r="G1609" i="68" s="1"/>
  <c r="G1615" i="68" a="1"/>
  <c r="G1615" i="68" s="1"/>
  <c r="L1623" i="68"/>
  <c r="G1651" i="68" a="1"/>
  <c r="G1651" i="68" s="1"/>
  <c r="G1673" i="68" a="1"/>
  <c r="G1673" i="68" s="1"/>
  <c r="G1679" i="68" a="1"/>
  <c r="G1679" i="68" s="1"/>
  <c r="L1687" i="68"/>
  <c r="G1715" i="68" a="1"/>
  <c r="G1715" i="68" s="1"/>
  <c r="G1737" i="68" a="1"/>
  <c r="G1737" i="68" s="1"/>
  <c r="G1743" i="68" a="1"/>
  <c r="G1743" i="68" s="1"/>
  <c r="L1751" i="68"/>
  <c r="G1779" i="68" a="1"/>
  <c r="G1779" i="68" s="1"/>
  <c r="G1797" i="68" a="1"/>
  <c r="G1797" i="68" s="1"/>
  <c r="G1829" i="68" a="1"/>
  <c r="G1829" i="68" s="1"/>
  <c r="G1859" i="68" a="1"/>
  <c r="G1859" i="68" s="1"/>
  <c r="G2090" i="68" a="1"/>
  <c r="G2090" i="68" s="1"/>
  <c r="L587" i="68"/>
  <c r="M684" i="68" s="1"/>
  <c r="L595" i="68"/>
  <c r="L603" i="68"/>
  <c r="L611" i="68"/>
  <c r="L619" i="68"/>
  <c r="L627" i="68"/>
  <c r="L635" i="68"/>
  <c r="L643" i="68"/>
  <c r="L651" i="68"/>
  <c r="L659" i="68"/>
  <c r="L667" i="68"/>
  <c r="L675" i="68"/>
  <c r="L683" i="68"/>
  <c r="L691" i="68"/>
  <c r="L699" i="68"/>
  <c r="L707" i="68"/>
  <c r="L715" i="68"/>
  <c r="L723" i="68"/>
  <c r="L731" i="68"/>
  <c r="L739" i="68"/>
  <c r="L747" i="68"/>
  <c r="L755" i="68"/>
  <c r="L763" i="68"/>
  <c r="L771" i="68"/>
  <c r="L779" i="68"/>
  <c r="L787" i="68"/>
  <c r="L795" i="68"/>
  <c r="L803" i="68"/>
  <c r="L811" i="68"/>
  <c r="L819" i="68"/>
  <c r="L827" i="68"/>
  <c r="L835" i="68"/>
  <c r="L843" i="68"/>
  <c r="L851" i="68"/>
  <c r="L859" i="68"/>
  <c r="L867" i="68"/>
  <c r="L875" i="68"/>
  <c r="L883" i="68"/>
  <c r="L891" i="68"/>
  <c r="L899" i="68"/>
  <c r="L907" i="68"/>
  <c r="L915" i="68"/>
  <c r="L923" i="68"/>
  <c r="L931" i="68"/>
  <c r="L939" i="68"/>
  <c r="L947" i="68"/>
  <c r="L955" i="68"/>
  <c r="L963" i="68"/>
  <c r="L971" i="68"/>
  <c r="L979" i="68"/>
  <c r="L987" i="68"/>
  <c r="L995" i="68"/>
  <c r="L1003" i="68"/>
  <c r="L1011" i="68"/>
  <c r="L1019" i="68"/>
  <c r="L1027" i="68"/>
  <c r="L1035" i="68"/>
  <c r="L1043" i="68"/>
  <c r="L1051" i="68"/>
  <c r="L1059" i="68"/>
  <c r="L1067" i="68"/>
  <c r="L1075" i="68"/>
  <c r="L1083" i="68"/>
  <c r="L1091" i="68"/>
  <c r="L1099" i="68"/>
  <c r="L1135" i="68"/>
  <c r="G1153" i="68" a="1"/>
  <c r="G1153" i="68" s="1"/>
  <c r="L1199" i="68"/>
  <c r="G1217" i="68" a="1"/>
  <c r="G1217" i="68" s="1"/>
  <c r="L1263" i="68"/>
  <c r="G1281" i="68" a="1"/>
  <c r="G1281" i="68" s="1"/>
  <c r="L1327" i="68"/>
  <c r="G1345" i="68" a="1"/>
  <c r="G1345" i="68" s="1"/>
  <c r="G1392" i="68" a="1"/>
  <c r="G1392" i="68" s="1"/>
  <c r="G1393" i="68" a="1"/>
  <c r="G1393" i="68" s="1"/>
  <c r="L1423" i="68"/>
  <c r="M1448" i="68" s="1"/>
  <c r="L1455" i="68"/>
  <c r="G1461" i="68" a="1"/>
  <c r="G1461" i="68" s="1"/>
  <c r="G1472" i="68" a="1"/>
  <c r="G1472" i="68" s="1"/>
  <c r="G1481" i="68" a="1"/>
  <c r="G1481" i="68" s="1"/>
  <c r="L1487" i="68"/>
  <c r="G1493" i="68" a="1"/>
  <c r="G1493" i="68" s="1"/>
  <c r="G1504" i="68" a="1"/>
  <c r="G1504" i="68" s="1"/>
  <c r="G1513" i="68" a="1"/>
  <c r="G1513" i="68" s="1"/>
  <c r="L1519" i="68"/>
  <c r="M1671" i="68" s="1"/>
  <c r="G1525" i="68" a="1"/>
  <c r="G1525" i="68" s="1"/>
  <c r="G1536" i="68" a="1"/>
  <c r="G1536" i="68" s="1"/>
  <c r="G1545" i="68" a="1"/>
  <c r="G1545" i="68" s="1"/>
  <c r="G1557" i="68" a="1"/>
  <c r="G1557" i="68" s="1"/>
  <c r="G1568" i="68" a="1"/>
  <c r="G1568" i="68" s="1"/>
  <c r="G1577" i="68" a="1"/>
  <c r="G1577" i="68" s="1"/>
  <c r="G1589" i="68" a="1"/>
  <c r="G1589" i="68" s="1"/>
  <c r="G1600" i="68" a="1"/>
  <c r="G1600" i="68" s="1"/>
  <c r="G1627" i="68" a="1"/>
  <c r="G1627" i="68" s="1"/>
  <c r="G1649" i="68" a="1"/>
  <c r="G1649" i="68" s="1"/>
  <c r="G1655" i="68" a="1"/>
  <c r="G1655" i="68" s="1"/>
  <c r="G1691" i="68" a="1"/>
  <c r="G1691" i="68" s="1"/>
  <c r="G1713" i="68" a="1"/>
  <c r="G1713" i="68" s="1"/>
  <c r="G1719" i="68" a="1"/>
  <c r="G1719" i="68" s="1"/>
  <c r="L1727" i="68"/>
  <c r="G1755" i="68" a="1"/>
  <c r="G1755" i="68" s="1"/>
  <c r="G1777" i="68" a="1"/>
  <c r="G1777" i="68" s="1"/>
  <c r="G1783" i="68" a="1"/>
  <c r="G1783" i="68" s="1"/>
  <c r="L1791" i="68"/>
  <c r="G1818" i="68" a="1"/>
  <c r="G1818" i="68" s="1"/>
  <c r="G1821" i="68" a="1"/>
  <c r="G1821" i="68" s="1"/>
  <c r="G1851" i="68" a="1"/>
  <c r="G1851" i="68" s="1"/>
  <c r="G1869" i="68" a="1"/>
  <c r="G1869" i="68" s="1"/>
  <c r="G1882" i="68" a="1"/>
  <c r="G1882" i="68" s="1"/>
  <c r="G1161" i="68" a="1"/>
  <c r="G1161" i="68" s="1"/>
  <c r="G1225" i="68" a="1"/>
  <c r="G1225" i="68" s="1"/>
  <c r="G1289" i="68" a="1"/>
  <c r="G1289" i="68" s="1"/>
  <c r="G1353" i="68" a="1"/>
  <c r="G1353" i="68" s="1"/>
  <c r="G1400" i="68" a="1"/>
  <c r="G1400" i="68" s="1"/>
  <c r="G1401" i="68" a="1"/>
  <c r="G1401" i="68" s="1"/>
  <c r="G1458" i="68" a="1"/>
  <c r="G1458" i="68" s="1"/>
  <c r="G1459" i="68" a="1"/>
  <c r="G1459" i="68" s="1"/>
  <c r="G1490" i="68" a="1"/>
  <c r="G1490" i="68" s="1"/>
  <c r="G1491" i="68" a="1"/>
  <c r="G1491" i="68" s="1"/>
  <c r="G1522" i="68" a="1"/>
  <c r="G1522" i="68" s="1"/>
  <c r="G1523" i="68" a="1"/>
  <c r="G1523" i="68" s="1"/>
  <c r="G1554" i="68" a="1"/>
  <c r="G1554" i="68" s="1"/>
  <c r="G1555" i="68" a="1"/>
  <c r="G1555" i="68" s="1"/>
  <c r="G1586" i="68" a="1"/>
  <c r="G1586" i="68" s="1"/>
  <c r="G1587" i="68" a="1"/>
  <c r="G1587" i="68" s="1"/>
  <c r="G1625" i="68" a="1"/>
  <c r="G1625" i="68" s="1"/>
  <c r="G1631" i="68" a="1"/>
  <c r="G1631" i="68" s="1"/>
  <c r="L1639" i="68"/>
  <c r="G1667" i="68" a="1"/>
  <c r="G1667" i="68" s="1"/>
  <c r="G1689" i="68" a="1"/>
  <c r="G1689" i="68" s="1"/>
  <c r="G1695" i="68" a="1"/>
  <c r="G1695" i="68" s="1"/>
  <c r="L1703" i="68"/>
  <c r="G1731" i="68" a="1"/>
  <c r="G1731" i="68" s="1"/>
  <c r="G1753" i="68" a="1"/>
  <c r="G1753" i="68" s="1"/>
  <c r="G1759" i="68" a="1"/>
  <c r="G1759" i="68" s="1"/>
  <c r="L1767" i="68"/>
  <c r="G1795" i="68" a="1"/>
  <c r="G1795" i="68" s="1"/>
  <c r="G1809" i="68" a="1"/>
  <c r="G1809" i="68" s="1"/>
  <c r="G1827" i="68" a="1"/>
  <c r="G1827" i="68" s="1"/>
  <c r="G1841" i="68" a="1"/>
  <c r="G1841" i="68" s="1"/>
  <c r="G1873" i="68" a="1"/>
  <c r="G1873" i="68" s="1"/>
  <c r="G1889" i="68" a="1"/>
  <c r="G1889" i="68" s="1"/>
  <c r="G2122" i="68" a="1"/>
  <c r="G2122" i="68" s="1"/>
  <c r="G2157" i="68" a="1"/>
  <c r="G2157" i="68" s="1"/>
  <c r="L1609" i="68"/>
  <c r="L1617" i="68"/>
  <c r="L1625" i="68"/>
  <c r="L1633" i="68"/>
  <c r="L1641" i="68"/>
  <c r="L1649" i="68"/>
  <c r="L1657" i="68"/>
  <c r="L1665" i="68"/>
  <c r="L1673" i="68"/>
  <c r="L1681" i="68"/>
  <c r="L1689" i="68"/>
  <c r="L1697" i="68"/>
  <c r="L1705" i="68"/>
  <c r="L1713" i="68"/>
  <c r="L1721" i="68"/>
  <c r="L1729" i="68"/>
  <c r="L1737" i="68"/>
  <c r="L1745" i="68"/>
  <c r="L1753" i="68"/>
  <c r="L1761" i="68"/>
  <c r="L1769" i="68"/>
  <c r="L1777" i="68"/>
  <c r="L1785" i="68"/>
  <c r="L1793" i="68"/>
  <c r="G1801" i="68" a="1"/>
  <c r="G1801" i="68" s="1"/>
  <c r="G1823" i="68" a="1"/>
  <c r="G1823" i="68" s="1"/>
  <c r="G1833" i="68" a="1"/>
  <c r="G1833" i="68" s="1"/>
  <c r="G1855" i="68" a="1"/>
  <c r="G1855" i="68" s="1"/>
  <c r="G1865" i="68" a="1"/>
  <c r="G1865" i="68" s="1"/>
  <c r="G1887" i="68" a="1"/>
  <c r="G1887" i="68" s="1"/>
  <c r="G1897" i="68" a="1"/>
  <c r="G1897" i="68" s="1"/>
  <c r="G1919" i="68" a="1"/>
  <c r="G1919" i="68" s="1"/>
  <c r="G1929" i="68" a="1"/>
  <c r="G1929" i="68" s="1"/>
  <c r="G1951" i="68" a="1"/>
  <c r="G1951" i="68" s="1"/>
  <c r="G1961" i="68" a="1"/>
  <c r="G1961" i="68" s="1"/>
  <c r="G1983" i="68" a="1"/>
  <c r="G1983" i="68" s="1"/>
  <c r="G1993" i="68" a="1"/>
  <c r="G1993" i="68" s="1"/>
  <c r="G2015" i="68" a="1"/>
  <c r="G2015" i="68" s="1"/>
  <c r="G2025" i="68" a="1"/>
  <c r="G2025" i="68" s="1"/>
  <c r="G2047" i="68" a="1"/>
  <c r="G2047" i="68" s="1"/>
  <c r="G2057" i="68" a="1"/>
  <c r="G2057" i="68" s="1"/>
  <c r="L2062" i="68"/>
  <c r="G2079" i="68" a="1"/>
  <c r="G2079" i="68" s="1"/>
  <c r="G2089" i="68" a="1"/>
  <c r="G2089" i="68" s="1"/>
  <c r="L2094" i="68"/>
  <c r="G2111" i="68" a="1"/>
  <c r="G2111" i="68" s="1"/>
  <c r="G2121" i="68" a="1"/>
  <c r="G2121" i="68" s="1"/>
  <c r="G2137" i="68" a="1"/>
  <c r="G2137" i="68" s="1"/>
  <c r="G2143" i="68" a="1"/>
  <c r="G2143" i="68" s="1"/>
  <c r="L2145" i="68"/>
  <c r="G2155" i="68" a="1"/>
  <c r="G2155" i="68" s="1"/>
  <c r="L2158" i="68"/>
  <c r="G2169" i="68" a="1"/>
  <c r="G2169" i="68" s="1"/>
  <c r="G2195" i="68" a="1"/>
  <c r="G2195" i="68" s="1"/>
  <c r="L2206" i="68"/>
  <c r="L2222" i="68"/>
  <c r="L2238" i="68"/>
  <c r="L2254" i="68"/>
  <c r="L2270" i="68"/>
  <c r="L2278" i="68"/>
  <c r="G2297" i="68" a="1"/>
  <c r="G2297" i="68" s="1"/>
  <c r="G2356" i="68" a="1"/>
  <c r="G2356" i="68" s="1"/>
  <c r="L1848" i="68"/>
  <c r="G1853" i="68" a="1"/>
  <c r="G1853" i="68" s="1"/>
  <c r="G1875" i="68" a="1"/>
  <c r="G1875" i="68" s="1"/>
  <c r="L1880" i="68"/>
  <c r="G1885" i="68" a="1"/>
  <c r="G1885" i="68" s="1"/>
  <c r="G1907" i="68" a="1"/>
  <c r="G1907" i="68" s="1"/>
  <c r="L1912" i="68"/>
  <c r="G1917" i="68" a="1"/>
  <c r="G1917" i="68" s="1"/>
  <c r="G1939" i="68" a="1"/>
  <c r="G1939" i="68" s="1"/>
  <c r="L1944" i="68"/>
  <c r="G1949" i="68" a="1"/>
  <c r="G1949" i="68" s="1"/>
  <c r="G1971" i="68" a="1"/>
  <c r="G1971" i="68" s="1"/>
  <c r="L1976" i="68"/>
  <c r="G1981" i="68" a="1"/>
  <c r="G1981" i="68" s="1"/>
  <c r="G2003" i="68" a="1"/>
  <c r="G2003" i="68" s="1"/>
  <c r="L2008" i="68"/>
  <c r="G2013" i="68" a="1"/>
  <c r="G2013" i="68" s="1"/>
  <c r="G2035" i="68" a="1"/>
  <c r="G2035" i="68" s="1"/>
  <c r="L2040" i="68"/>
  <c r="G2045" i="68" a="1"/>
  <c r="G2045" i="68" s="1"/>
  <c r="G2067" i="68" a="1"/>
  <c r="G2067" i="68" s="1"/>
  <c r="L2072" i="68"/>
  <c r="G2077" i="68" a="1"/>
  <c r="G2077" i="68" s="1"/>
  <c r="G2099" i="68" a="1"/>
  <c r="G2099" i="68" s="1"/>
  <c r="L2104" i="68"/>
  <c r="G2109" i="68" a="1"/>
  <c r="G2109" i="68" s="1"/>
  <c r="L2138" i="68"/>
  <c r="L2170" i="68"/>
  <c r="M2197" i="68" s="1"/>
  <c r="G2321" i="68" a="1"/>
  <c r="G2321" i="68" s="1"/>
  <c r="G2340" i="68" a="1"/>
  <c r="G2340" i="68" s="1"/>
  <c r="G1927" i="68" a="1"/>
  <c r="G1927" i="68" s="1"/>
  <c r="G1937" i="68" a="1"/>
  <c r="G1937" i="68" s="1"/>
  <c r="G1959" i="68" a="1"/>
  <c r="G1959" i="68" s="1"/>
  <c r="G1969" i="68" a="1"/>
  <c r="G1969" i="68" s="1"/>
  <c r="G1991" i="68" a="1"/>
  <c r="G1991" i="68" s="1"/>
  <c r="G2001" i="68" a="1"/>
  <c r="G2001" i="68" s="1"/>
  <c r="G2023" i="68" a="1"/>
  <c r="G2023" i="68" s="1"/>
  <c r="G2033" i="68" a="1"/>
  <c r="G2033" i="68" s="1"/>
  <c r="G2055" i="68" a="1"/>
  <c r="G2055" i="68" s="1"/>
  <c r="G2065" i="68" a="1"/>
  <c r="G2065" i="68" s="1"/>
  <c r="G2087" i="68" a="1"/>
  <c r="G2087" i="68" s="1"/>
  <c r="G2097" i="68" a="1"/>
  <c r="G2097" i="68" s="1"/>
  <c r="G2119" i="68" a="1"/>
  <c r="G2119" i="68" s="1"/>
  <c r="G2129" i="68" a="1"/>
  <c r="G2129" i="68" s="1"/>
  <c r="G2135" i="68" a="1"/>
  <c r="G2135" i="68" s="1"/>
  <c r="G2147" i="68" a="1"/>
  <c r="G2147" i="68" s="1"/>
  <c r="G2161" i="68" a="1"/>
  <c r="G2161" i="68" s="1"/>
  <c r="G2167" i="68" a="1"/>
  <c r="G2167" i="68" s="1"/>
  <c r="G2207" i="68" a="1"/>
  <c r="G2207" i="68" s="1"/>
  <c r="G2211" i="68" a="1"/>
  <c r="G2211" i="68" s="1"/>
  <c r="G2223" i="68" a="1"/>
  <c r="G2223" i="68" s="1"/>
  <c r="G2227" i="68" a="1"/>
  <c r="G2227" i="68" s="1"/>
  <c r="G2239" i="68" a="1"/>
  <c r="G2239" i="68" s="1"/>
  <c r="G2243" i="68" a="1"/>
  <c r="G2243" i="68" s="1"/>
  <c r="G2255" i="68" a="1"/>
  <c r="G2255" i="68" s="1"/>
  <c r="G2259" i="68" a="1"/>
  <c r="G2259" i="68" s="1"/>
  <c r="G2271" i="68" a="1"/>
  <c r="G2271" i="68" s="1"/>
  <c r="G2279" i="68" a="1"/>
  <c r="G2279" i="68" s="1"/>
  <c r="G2333" i="68" a="1"/>
  <c r="G2333" i="68" s="1"/>
  <c r="G1893" i="68" a="1"/>
  <c r="G1893" i="68" s="1"/>
  <c r="G1915" i="68" a="1"/>
  <c r="G1915" i="68" s="1"/>
  <c r="G1925" i="68" a="1"/>
  <c r="G1925" i="68" s="1"/>
  <c r="G1947" i="68" a="1"/>
  <c r="G1947" i="68" s="1"/>
  <c r="G1957" i="68" a="1"/>
  <c r="G1957" i="68" s="1"/>
  <c r="G1979" i="68" a="1"/>
  <c r="G1979" i="68" s="1"/>
  <c r="G1989" i="68" a="1"/>
  <c r="G1989" i="68" s="1"/>
  <c r="G2011" i="68" a="1"/>
  <c r="G2011" i="68" s="1"/>
  <c r="G2021" i="68" a="1"/>
  <c r="G2021" i="68" s="1"/>
  <c r="G2043" i="68" a="1"/>
  <c r="G2043" i="68" s="1"/>
  <c r="G2053" i="68" a="1"/>
  <c r="G2053" i="68" s="1"/>
  <c r="G2075" i="68" a="1"/>
  <c r="G2075" i="68" s="1"/>
  <c r="G2085" i="68" a="1"/>
  <c r="G2085" i="68" s="1"/>
  <c r="G2107" i="68" a="1"/>
  <c r="G2107" i="68" s="1"/>
  <c r="G2117" i="68" a="1"/>
  <c r="G2117" i="68" s="1"/>
  <c r="L2130" i="68"/>
  <c r="G2177" i="68" a="1"/>
  <c r="G2177" i="68" s="1"/>
  <c r="G2201" i="68" a="1"/>
  <c r="G2201" i="68" s="1"/>
  <c r="G2217" i="68" a="1"/>
  <c r="G2217" i="68" s="1"/>
  <c r="G2233" i="68" a="1"/>
  <c r="G2233" i="68" s="1"/>
  <c r="G2249" i="68" a="1"/>
  <c r="G2249" i="68" s="1"/>
  <c r="G2265" i="68" a="1"/>
  <c r="G2265" i="68" s="1"/>
  <c r="G2305" i="68" a="1"/>
  <c r="G2305" i="68" s="1"/>
  <c r="G1807" i="68" a="1"/>
  <c r="G1807" i="68" s="1"/>
  <c r="G1817" i="68" a="1"/>
  <c r="G1817" i="68" s="1"/>
  <c r="G1839" i="68" a="1"/>
  <c r="G1839" i="68" s="1"/>
  <c r="G1849" i="68" a="1"/>
  <c r="G1849" i="68" s="1"/>
  <c r="G1871" i="68" a="1"/>
  <c r="G1871" i="68" s="1"/>
  <c r="G1881" i="68" a="1"/>
  <c r="G1881" i="68" s="1"/>
  <c r="G1903" i="68" a="1"/>
  <c r="G1903" i="68" s="1"/>
  <c r="G1913" i="68" a="1"/>
  <c r="G1913" i="68" s="1"/>
  <c r="G1935" i="68" a="1"/>
  <c r="G1935" i="68" s="1"/>
  <c r="G1945" i="68" a="1"/>
  <c r="G1945" i="68" s="1"/>
  <c r="G1967" i="68" a="1"/>
  <c r="G1967" i="68" s="1"/>
  <c r="G1977" i="68" a="1"/>
  <c r="G1977" i="68" s="1"/>
  <c r="G1999" i="68" a="1"/>
  <c r="G1999" i="68" s="1"/>
  <c r="G2009" i="68" a="1"/>
  <c r="G2009" i="68" s="1"/>
  <c r="G2031" i="68" a="1"/>
  <c r="G2031" i="68" s="1"/>
  <c r="G2041" i="68" a="1"/>
  <c r="G2041" i="68" s="1"/>
  <c r="L2046" i="68"/>
  <c r="G2063" i="68" a="1"/>
  <c r="G2063" i="68" s="1"/>
  <c r="G2073" i="68" a="1"/>
  <c r="G2073" i="68" s="1"/>
  <c r="L2078" i="68"/>
  <c r="G2095" i="68" a="1"/>
  <c r="G2095" i="68" s="1"/>
  <c r="G2105" i="68" a="1"/>
  <c r="G2105" i="68" s="1"/>
  <c r="L2110" i="68"/>
  <c r="G2127" i="68" a="1"/>
  <c r="G2127" i="68" s="1"/>
  <c r="L2129" i="68"/>
  <c r="G2139" i="68" a="1"/>
  <c r="G2139" i="68" s="1"/>
  <c r="L2142" i="68"/>
  <c r="G2153" i="68" a="1"/>
  <c r="G2153" i="68" s="1"/>
  <c r="G2159" i="68" a="1"/>
  <c r="G2159" i="68" s="1"/>
  <c r="L2161" i="68"/>
  <c r="G2171" i="68" a="1"/>
  <c r="G2171" i="68" s="1"/>
  <c r="G2185" i="68" a="1"/>
  <c r="G2185" i="68" s="1"/>
  <c r="L2186" i="68"/>
  <c r="L2190" i="68"/>
  <c r="L2198" i="68"/>
  <c r="L2214" i="68"/>
  <c r="L2230" i="68"/>
  <c r="L2246" i="68"/>
  <c r="L2262" i="68"/>
  <c r="L2282" i="68"/>
  <c r="G1891" i="68" a="1"/>
  <c r="G1891" i="68" s="1"/>
  <c r="L1896" i="68"/>
  <c r="G1901" i="68" a="1"/>
  <c r="G1901" i="68" s="1"/>
  <c r="G1923" i="68" a="1"/>
  <c r="G1923" i="68" s="1"/>
  <c r="L1928" i="68"/>
  <c r="G1933" i="68" a="1"/>
  <c r="G1933" i="68" s="1"/>
  <c r="G1955" i="68" a="1"/>
  <c r="G1955" i="68" s="1"/>
  <c r="L1960" i="68"/>
  <c r="G1965" i="68" a="1"/>
  <c r="G1965" i="68" s="1"/>
  <c r="G1987" i="68" a="1"/>
  <c r="G1987" i="68" s="1"/>
  <c r="L1992" i="68"/>
  <c r="G1997" i="68" a="1"/>
  <c r="G1997" i="68" s="1"/>
  <c r="G2019" i="68" a="1"/>
  <c r="G2019" i="68" s="1"/>
  <c r="L2024" i="68"/>
  <c r="G2029" i="68" a="1"/>
  <c r="G2029" i="68" s="1"/>
  <c r="G2051" i="68" a="1"/>
  <c r="G2051" i="68" s="1"/>
  <c r="L2056" i="68"/>
  <c r="G2061" i="68" a="1"/>
  <c r="G2061" i="68" s="1"/>
  <c r="G2083" i="68" a="1"/>
  <c r="G2083" i="68" s="1"/>
  <c r="L2088" i="68"/>
  <c r="G2093" i="68" a="1"/>
  <c r="G2093" i="68" s="1"/>
  <c r="G2115" i="68" a="1"/>
  <c r="G2115" i="68" s="1"/>
  <c r="L2120" i="68"/>
  <c r="G2125" i="68" a="1"/>
  <c r="G2125" i="68" s="1"/>
  <c r="L2154" i="68"/>
  <c r="G2175" i="68" a="1"/>
  <c r="G2175" i="68" s="1"/>
  <c r="G2193" i="68" a="1"/>
  <c r="G2193" i="68" s="1"/>
  <c r="L2194" i="68"/>
  <c r="G2281" i="68" a="1"/>
  <c r="G2281" i="68" s="1"/>
  <c r="G2289" i="68" a="1"/>
  <c r="G2289" i="68" s="1"/>
  <c r="G2348" i="68" a="1"/>
  <c r="G2348" i="68" s="1"/>
  <c r="G1943" i="68" a="1"/>
  <c r="G1943" i="68" s="1"/>
  <c r="G1953" i="68" a="1"/>
  <c r="G1953" i="68" s="1"/>
  <c r="G1975" i="68" a="1"/>
  <c r="G1975" i="68" s="1"/>
  <c r="G1985" i="68" a="1"/>
  <c r="G1985" i="68" s="1"/>
  <c r="G2007" i="68" a="1"/>
  <c r="G2007" i="68" s="1"/>
  <c r="G2017" i="68" a="1"/>
  <c r="G2017" i="68" s="1"/>
  <c r="G2039" i="68" a="1"/>
  <c r="G2039" i="68" s="1"/>
  <c r="G2049" i="68" a="1"/>
  <c r="G2049" i="68" s="1"/>
  <c r="G2071" i="68" a="1"/>
  <c r="G2071" i="68" s="1"/>
  <c r="G2081" i="68" a="1"/>
  <c r="G2081" i="68" s="1"/>
  <c r="G2103" i="68" a="1"/>
  <c r="G2103" i="68" s="1"/>
  <c r="G2113" i="68" a="1"/>
  <c r="G2113" i="68" s="1"/>
  <c r="G2131" i="68" a="1"/>
  <c r="G2131" i="68" s="1"/>
  <c r="G2145" i="68" a="1"/>
  <c r="G2145" i="68" s="1"/>
  <c r="G2151" i="68" a="1"/>
  <c r="G2151" i="68" s="1"/>
  <c r="G2163" i="68" a="1"/>
  <c r="G2163" i="68" s="1"/>
  <c r="G2179" i="68" a="1"/>
  <c r="G2179" i="68" s="1"/>
  <c r="G2183" i="68" a="1"/>
  <c r="G2183" i="68" s="1"/>
  <c r="G2199" i="68" a="1"/>
  <c r="G2199" i="68" s="1"/>
  <c r="G2203" i="68" a="1"/>
  <c r="G2203" i="68" s="1"/>
  <c r="G2215" i="68" a="1"/>
  <c r="G2215" i="68" s="1"/>
  <c r="G2219" i="68" a="1"/>
  <c r="G2219" i="68" s="1"/>
  <c r="G2231" i="68" a="1"/>
  <c r="G2231" i="68" s="1"/>
  <c r="G2235" i="68" a="1"/>
  <c r="G2235" i="68" s="1"/>
  <c r="G2247" i="68" a="1"/>
  <c r="G2247" i="68" s="1"/>
  <c r="G2251" i="68" a="1"/>
  <c r="G2251" i="68" s="1"/>
  <c r="G2263" i="68" a="1"/>
  <c r="G2263" i="68" s="1"/>
  <c r="G2267" i="68" a="1"/>
  <c r="G2267" i="68" s="1"/>
  <c r="G2273" i="68" a="1"/>
  <c r="G2273" i="68" s="1"/>
  <c r="G2313" i="68" a="1"/>
  <c r="G2313" i="68" s="1"/>
  <c r="G1867" i="68" a="1"/>
  <c r="G1867" i="68" s="1"/>
  <c r="G1877" i="68" a="1"/>
  <c r="G1877" i="68" s="1"/>
  <c r="G1899" i="68" a="1"/>
  <c r="G1899" i="68" s="1"/>
  <c r="G1909" i="68" a="1"/>
  <c r="G1909" i="68" s="1"/>
  <c r="G1931" i="68" a="1"/>
  <c r="G1931" i="68" s="1"/>
  <c r="G1941" i="68" a="1"/>
  <c r="G1941" i="68" s="1"/>
  <c r="G1963" i="68" a="1"/>
  <c r="G1963" i="68" s="1"/>
  <c r="G1973" i="68" a="1"/>
  <c r="G1973" i="68" s="1"/>
  <c r="G1995" i="68" a="1"/>
  <c r="G1995" i="68" s="1"/>
  <c r="G2005" i="68" a="1"/>
  <c r="G2005" i="68" s="1"/>
  <c r="G2027" i="68" a="1"/>
  <c r="G2027" i="68" s="1"/>
  <c r="G2037" i="68" a="1"/>
  <c r="G2037" i="68" s="1"/>
  <c r="G2059" i="68" a="1"/>
  <c r="G2059" i="68" s="1"/>
  <c r="G2069" i="68" a="1"/>
  <c r="G2069" i="68" s="1"/>
  <c r="G2091" i="68" a="1"/>
  <c r="G2091" i="68" s="1"/>
  <c r="G2101" i="68" a="1"/>
  <c r="G2101" i="68" s="1"/>
  <c r="G2123" i="68" a="1"/>
  <c r="G2123" i="68" s="1"/>
  <c r="G2187" i="68" a="1"/>
  <c r="G2187" i="68" s="1"/>
  <c r="G2191" i="68" a="1"/>
  <c r="G2191" i="68" s="1"/>
  <c r="G2209" i="68" a="1"/>
  <c r="G2209" i="68" s="1"/>
  <c r="G2225" i="68" a="1"/>
  <c r="G2225" i="68" s="1"/>
  <c r="G2241" i="68" a="1"/>
  <c r="G2241" i="68" s="1"/>
  <c r="G2257" i="68" a="1"/>
  <c r="G2257" i="68" s="1"/>
  <c r="G2275" i="68" a="1"/>
  <c r="G2275" i="68" s="1"/>
  <c r="L2336" i="68"/>
  <c r="G2345" i="68" a="1"/>
  <c r="G2345" i="68" s="1"/>
  <c r="L2352" i="68"/>
  <c r="L2378" i="68"/>
  <c r="G2394" i="68" a="1"/>
  <c r="G2394" i="68" s="1"/>
  <c r="G2399" i="68" a="1"/>
  <c r="G2399" i="68" s="1"/>
  <c r="L2400" i="68"/>
  <c r="G2406" i="68" a="1"/>
  <c r="G2406" i="68" s="1"/>
  <c r="G2416" i="68" a="1"/>
  <c r="G2416" i="68" s="1"/>
  <c r="G2458" i="68" a="1"/>
  <c r="G2458" i="68" s="1"/>
  <c r="G2463" i="68" a="1"/>
  <c r="G2463" i="68" s="1"/>
  <c r="L2464" i="68"/>
  <c r="G2470" i="68" a="1"/>
  <c r="G2470" i="68" s="1"/>
  <c r="G2480" i="68" a="1"/>
  <c r="G2480" i="68" s="1"/>
  <c r="G2522" i="68" a="1"/>
  <c r="G2522" i="68" s="1"/>
  <c r="G2527" i="68" a="1"/>
  <c r="G2527" i="68" s="1"/>
  <c r="L2528" i="68"/>
  <c r="G2534" i="68" a="1"/>
  <c r="G2534" i="68" s="1"/>
  <c r="G2544" i="68" a="1"/>
  <c r="G2544" i="68" s="1"/>
  <c r="G2586" i="68" a="1"/>
  <c r="G2586" i="68" s="1"/>
  <c r="G2591" i="68" a="1"/>
  <c r="G2591" i="68" s="1"/>
  <c r="L2592" i="68"/>
  <c r="G2598" i="68" a="1"/>
  <c r="G2598" i="68" s="1"/>
  <c r="G2608" i="68" a="1"/>
  <c r="G2608" i="68" s="1"/>
  <c r="G2650" i="68" a="1"/>
  <c r="G2650" i="68" s="1"/>
  <c r="G2655" i="68" a="1"/>
  <c r="G2655" i="68" s="1"/>
  <c r="L2656" i="68"/>
  <c r="G2662" i="68" a="1"/>
  <c r="G2662" i="68" s="1"/>
  <c r="G2672" i="68" a="1"/>
  <c r="G2672" i="68" s="1"/>
  <c r="G2751" i="68" a="1"/>
  <c r="G2751" i="68" s="1"/>
  <c r="G2774" i="68" a="1"/>
  <c r="G2774" i="68" s="1"/>
  <c r="G3031" i="68" a="1"/>
  <c r="G3031" i="68" s="1"/>
  <c r="G3159" i="68" a="1"/>
  <c r="G3159" i="68" s="1"/>
  <c r="G3202" i="68" a="1"/>
  <c r="G3202" i="68" s="1"/>
  <c r="L2177" i="68"/>
  <c r="L2185" i="68"/>
  <c r="L2193" i="68"/>
  <c r="L2201" i="68"/>
  <c r="M2819" i="68" s="1"/>
  <c r="L2209" i="68"/>
  <c r="L2217" i="68"/>
  <c r="L2225" i="68"/>
  <c r="L2233" i="68"/>
  <c r="L2241" i="68"/>
  <c r="L2249" i="68"/>
  <c r="L2257" i="68"/>
  <c r="L2265" i="68"/>
  <c r="L2273" i="68"/>
  <c r="L2281" i="68"/>
  <c r="L2289" i="68"/>
  <c r="L2297" i="68"/>
  <c r="L2305" i="68"/>
  <c r="L2313" i="68"/>
  <c r="L2321" i="68"/>
  <c r="G2344" i="68" a="1"/>
  <c r="G2344" i="68" s="1"/>
  <c r="G2385" i="68" a="1"/>
  <c r="G2385" i="68" s="1"/>
  <c r="G2436" i="68" a="1"/>
  <c r="G2436" i="68" s="1"/>
  <c r="G2449" i="68" a="1"/>
  <c r="G2449" i="68" s="1"/>
  <c r="G2500" i="68" a="1"/>
  <c r="G2500" i="68" s="1"/>
  <c r="G2513" i="68" a="1"/>
  <c r="G2513" i="68" s="1"/>
  <c r="G2564" i="68" a="1"/>
  <c r="G2564" i="68" s="1"/>
  <c r="G2577" i="68" a="1"/>
  <c r="G2577" i="68" s="1"/>
  <c r="G2628" i="68" a="1"/>
  <c r="G2628" i="68" s="1"/>
  <c r="G2641" i="68" a="1"/>
  <c r="G2641" i="68" s="1"/>
  <c r="G2692" i="68" a="1"/>
  <c r="G2692" i="68" s="1"/>
  <c r="G2704" i="68" a="1"/>
  <c r="G2704" i="68" s="1"/>
  <c r="G2719" i="68" a="1"/>
  <c r="G2719" i="68" s="1"/>
  <c r="G2735" i="68" a="1"/>
  <c r="G2735" i="68" s="1"/>
  <c r="G2762" i="68" a="1"/>
  <c r="G2762" i="68" s="1"/>
  <c r="G2878" i="68" a="1"/>
  <c r="G2878" i="68" s="1"/>
  <c r="G2910" i="68" a="1"/>
  <c r="G2910" i="68" s="1"/>
  <c r="G2942" i="68" a="1"/>
  <c r="G2942" i="68" s="1"/>
  <c r="G2998" i="68" a="1"/>
  <c r="G2998" i="68" s="1"/>
  <c r="G3022" i="68" a="1"/>
  <c r="G3022" i="68" s="1"/>
  <c r="G3066" i="68" a="1"/>
  <c r="G3066" i="68" s="1"/>
  <c r="G3078" i="68" a="1"/>
  <c r="G3078" i="68" s="1"/>
  <c r="G3094" i="68" a="1"/>
  <c r="G3094" i="68" s="1"/>
  <c r="G3118" i="68" a="1"/>
  <c r="G3118" i="68" s="1"/>
  <c r="G3181" i="68" a="1"/>
  <c r="G3181" i="68" s="1"/>
  <c r="G3251" i="68" a="1"/>
  <c r="G3251" i="68" s="1"/>
  <c r="L2362" i="68"/>
  <c r="L2376" i="68"/>
  <c r="G2381" i="68" a="1"/>
  <c r="G2381" i="68" s="1"/>
  <c r="L2386" i="68"/>
  <c r="G2410" i="68" a="1"/>
  <c r="G2410" i="68" s="1"/>
  <c r="G2415" i="68" a="1"/>
  <c r="G2415" i="68" s="1"/>
  <c r="G2422" i="68" a="1"/>
  <c r="G2422" i="68" s="1"/>
  <c r="G2432" i="68" a="1"/>
  <c r="G2432" i="68" s="1"/>
  <c r="L2450" i="68"/>
  <c r="G2474" i="68" a="1"/>
  <c r="G2474" i="68" s="1"/>
  <c r="G2479" i="68" a="1"/>
  <c r="G2479" i="68" s="1"/>
  <c r="G2486" i="68" a="1"/>
  <c r="G2486" i="68" s="1"/>
  <c r="G2496" i="68" a="1"/>
  <c r="G2496" i="68" s="1"/>
  <c r="L2514" i="68"/>
  <c r="G2538" i="68" a="1"/>
  <c r="G2538" i="68" s="1"/>
  <c r="G2543" i="68" a="1"/>
  <c r="G2543" i="68" s="1"/>
  <c r="G2550" i="68" a="1"/>
  <c r="G2550" i="68" s="1"/>
  <c r="G2560" i="68" a="1"/>
  <c r="G2560" i="68" s="1"/>
  <c r="L2578" i="68"/>
  <c r="G2602" i="68" a="1"/>
  <c r="G2602" i="68" s="1"/>
  <c r="G2607" i="68" a="1"/>
  <c r="G2607" i="68" s="1"/>
  <c r="G2614" i="68" a="1"/>
  <c r="G2614" i="68" s="1"/>
  <c r="G2624" i="68" a="1"/>
  <c r="G2624" i="68" s="1"/>
  <c r="L2642" i="68"/>
  <c r="G2666" i="68" a="1"/>
  <c r="G2666" i="68" s="1"/>
  <c r="G2671" i="68" a="1"/>
  <c r="G2671" i="68" s="1"/>
  <c r="G2678" i="68" a="1"/>
  <c r="G2678" i="68" s="1"/>
  <c r="G2688" i="68" a="1"/>
  <c r="G2688" i="68" s="1"/>
  <c r="G2740" i="68" a="1"/>
  <c r="G2740" i="68" s="1"/>
  <c r="G2753" i="68" a="1"/>
  <c r="G2753" i="68" s="1"/>
  <c r="G2756" i="68" a="1"/>
  <c r="G2756" i="68" s="1"/>
  <c r="G2768" i="68" a="1"/>
  <c r="G2768" i="68" s="1"/>
  <c r="G2782" i="68" a="1"/>
  <c r="G2782" i="68" s="1"/>
  <c r="G2790" i="68" a="1"/>
  <c r="G2790" i="68" s="1"/>
  <c r="G2822" i="68" a="1"/>
  <c r="G2822" i="68" s="1"/>
  <c r="G2824" i="68" a="1"/>
  <c r="G2824" i="68" s="1"/>
  <c r="G2830" i="68" a="1"/>
  <c r="G2830" i="68" s="1"/>
  <c r="G2846" i="68" a="1"/>
  <c r="G2846" i="68" s="1"/>
  <c r="G3127" i="68" a="1"/>
  <c r="G3127" i="68" s="1"/>
  <c r="G3207" i="68" a="1"/>
  <c r="G3207" i="68" s="1"/>
  <c r="G2287" i="68" a="1"/>
  <c r="G2287" i="68" s="1"/>
  <c r="G2295" i="68" a="1"/>
  <c r="G2295" i="68" s="1"/>
  <c r="G2303" i="68" a="1"/>
  <c r="G2303" i="68" s="1"/>
  <c r="G2311" i="68" a="1"/>
  <c r="G2311" i="68" s="1"/>
  <c r="G2319" i="68" a="1"/>
  <c r="G2319" i="68" s="1"/>
  <c r="G2327" i="68" a="1"/>
  <c r="G2327" i="68" s="1"/>
  <c r="G2329" i="68" a="1"/>
  <c r="G2329" i="68" s="1"/>
  <c r="G2341" i="68" a="1"/>
  <c r="G2341" i="68" s="1"/>
  <c r="G2357" i="68" a="1"/>
  <c r="G2357" i="68" s="1"/>
  <c r="G2373" i="68" a="1"/>
  <c r="G2373" i="68" s="1"/>
  <c r="G2388" i="68" a="1"/>
  <c r="G2388" i="68" s="1"/>
  <c r="G2401" i="68" a="1"/>
  <c r="G2401" i="68" s="1"/>
  <c r="G2452" i="68" a="1"/>
  <c r="G2452" i="68" s="1"/>
  <c r="G2465" i="68" a="1"/>
  <c r="G2465" i="68" s="1"/>
  <c r="G2516" i="68" a="1"/>
  <c r="G2516" i="68" s="1"/>
  <c r="G2529" i="68" a="1"/>
  <c r="G2529" i="68" s="1"/>
  <c r="G2580" i="68" a="1"/>
  <c r="G2580" i="68" s="1"/>
  <c r="G2593" i="68" a="1"/>
  <c r="G2593" i="68" s="1"/>
  <c r="G2644" i="68" a="1"/>
  <c r="G2644" i="68" s="1"/>
  <c r="G2657" i="68" a="1"/>
  <c r="G2657" i="68" s="1"/>
  <c r="G2721" i="68" a="1"/>
  <c r="G2721" i="68" s="1"/>
  <c r="G2724" i="68" a="1"/>
  <c r="G2724" i="68" s="1"/>
  <c r="G2737" i="68" a="1"/>
  <c r="G2737" i="68" s="1"/>
  <c r="G2746" i="68" a="1"/>
  <c r="G2746" i="68" s="1"/>
  <c r="G2784" i="68" a="1"/>
  <c r="G2784" i="68" s="1"/>
  <c r="G2806" i="68" a="1"/>
  <c r="G2806" i="68" s="1"/>
  <c r="G2966" i="68" a="1"/>
  <c r="G2966" i="68" s="1"/>
  <c r="G2982" i="68" a="1"/>
  <c r="G2982" i="68" s="1"/>
  <c r="G3034" i="68" a="1"/>
  <c r="G3034" i="68" s="1"/>
  <c r="G3046" i="68" a="1"/>
  <c r="G3046" i="68" s="1"/>
  <c r="G3062" i="68" a="1"/>
  <c r="G3062" i="68" s="1"/>
  <c r="G3086" i="68" a="1"/>
  <c r="G3086" i="68" s="1"/>
  <c r="G3162" i="68" a="1"/>
  <c r="G3162" i="68" s="1"/>
  <c r="L1801" i="68"/>
  <c r="L1809" i="68"/>
  <c r="L1817" i="68"/>
  <c r="L1825" i="68"/>
  <c r="L1833" i="68"/>
  <c r="L1841" i="68"/>
  <c r="L1849" i="68"/>
  <c r="L1857" i="68"/>
  <c r="L1865" i="68"/>
  <c r="L1873" i="68"/>
  <c r="L1881" i="68"/>
  <c r="L1889" i="68"/>
  <c r="L1897" i="68"/>
  <c r="L1905" i="68"/>
  <c r="L1913" i="68"/>
  <c r="L1921" i="68"/>
  <c r="L1929" i="68"/>
  <c r="L1937" i="68"/>
  <c r="L1945" i="68"/>
  <c r="L1953" i="68"/>
  <c r="L1961" i="68"/>
  <c r="L1969" i="68"/>
  <c r="L1977" i="68"/>
  <c r="L1985" i="68"/>
  <c r="L1993" i="68"/>
  <c r="L2001" i="68"/>
  <c r="L2009" i="68"/>
  <c r="L2017" i="68"/>
  <c r="L2025" i="68"/>
  <c r="L2033" i="68"/>
  <c r="L2041" i="68"/>
  <c r="L2049" i="68"/>
  <c r="L2057" i="68"/>
  <c r="L2065" i="68"/>
  <c r="L2073" i="68"/>
  <c r="L2081" i="68"/>
  <c r="L2089" i="68"/>
  <c r="L2097" i="68"/>
  <c r="L2105" i="68"/>
  <c r="L2113" i="68"/>
  <c r="L2121" i="68"/>
  <c r="G2328" i="68" a="1"/>
  <c r="G2328" i="68" s="1"/>
  <c r="G2337" i="68" a="1"/>
  <c r="G2337" i="68" s="1"/>
  <c r="L2344" i="68"/>
  <c r="G2353" i="68" a="1"/>
  <c r="G2353" i="68" s="1"/>
  <c r="L2360" i="68"/>
  <c r="G2365" i="68" a="1"/>
  <c r="G2365" i="68" s="1"/>
  <c r="G2384" i="68" a="1"/>
  <c r="G2384" i="68" s="1"/>
  <c r="G2426" i="68" a="1"/>
  <c r="G2426" i="68" s="1"/>
  <c r="G2431" i="68" a="1"/>
  <c r="G2431" i="68" s="1"/>
  <c r="L2432" i="68"/>
  <c r="G2438" i="68" a="1"/>
  <c r="G2438" i="68" s="1"/>
  <c r="G2448" i="68" a="1"/>
  <c r="G2448" i="68" s="1"/>
  <c r="G2490" i="68" a="1"/>
  <c r="G2490" i="68" s="1"/>
  <c r="G2495" i="68" a="1"/>
  <c r="G2495" i="68" s="1"/>
  <c r="L2496" i="68"/>
  <c r="G2502" i="68" a="1"/>
  <c r="G2502" i="68" s="1"/>
  <c r="G2512" i="68" a="1"/>
  <c r="G2512" i="68" s="1"/>
  <c r="G2554" i="68" a="1"/>
  <c r="G2554" i="68" s="1"/>
  <c r="G2559" i="68" a="1"/>
  <c r="G2559" i="68" s="1"/>
  <c r="L2560" i="68"/>
  <c r="G2566" i="68" a="1"/>
  <c r="G2566" i="68" s="1"/>
  <c r="G2576" i="68" a="1"/>
  <c r="G2576" i="68" s="1"/>
  <c r="G2618" i="68" a="1"/>
  <c r="G2618" i="68" s="1"/>
  <c r="G2623" i="68" a="1"/>
  <c r="G2623" i="68" s="1"/>
  <c r="L2624" i="68"/>
  <c r="G2630" i="68" a="1"/>
  <c r="G2630" i="68" s="1"/>
  <c r="G2640" i="68" a="1"/>
  <c r="G2640" i="68" s="1"/>
  <c r="G2682" i="68" a="1"/>
  <c r="G2682" i="68" s="1"/>
  <c r="G2687" i="68" a="1"/>
  <c r="G2687" i="68" s="1"/>
  <c r="L2688" i="68"/>
  <c r="G2694" i="68" a="1"/>
  <c r="G2694" i="68" s="1"/>
  <c r="L2701" i="68"/>
  <c r="G2703" i="68" a="1"/>
  <c r="G2703" i="68" s="1"/>
  <c r="G2726" i="68" a="1"/>
  <c r="G2726" i="68" s="1"/>
  <c r="G2758" i="68" a="1"/>
  <c r="G2758" i="68" s="1"/>
  <c r="G2792" i="68" a="1"/>
  <c r="G2792" i="68" s="1"/>
  <c r="G2854" i="68" a="1"/>
  <c r="G2854" i="68" s="1"/>
  <c r="G3095" i="68" a="1"/>
  <c r="G3095" i="68" s="1"/>
  <c r="G3234" i="68" a="1"/>
  <c r="G3234" i="68" s="1"/>
  <c r="G3238" i="68" a="1"/>
  <c r="G3238" i="68" s="1"/>
  <c r="G2336" i="68" a="1"/>
  <c r="G2336" i="68" s="1"/>
  <c r="G2352" i="68" a="1"/>
  <c r="G2352" i="68" s="1"/>
  <c r="G2377" i="68" a="1"/>
  <c r="G2377" i="68" s="1"/>
  <c r="G2404" i="68" a="1"/>
  <c r="G2404" i="68" s="1"/>
  <c r="G2417" i="68" a="1"/>
  <c r="G2417" i="68" s="1"/>
  <c r="G2468" i="68" a="1"/>
  <c r="G2468" i="68" s="1"/>
  <c r="G2481" i="68" a="1"/>
  <c r="G2481" i="68" s="1"/>
  <c r="G2532" i="68" a="1"/>
  <c r="G2532" i="68" s="1"/>
  <c r="G2545" i="68" a="1"/>
  <c r="G2545" i="68" s="1"/>
  <c r="G2596" i="68" a="1"/>
  <c r="G2596" i="68" s="1"/>
  <c r="G2609" i="68" a="1"/>
  <c r="G2609" i="68" s="1"/>
  <c r="G2660" i="68" a="1"/>
  <c r="G2660" i="68" s="1"/>
  <c r="G2673" i="68" a="1"/>
  <c r="G2673" i="68" s="1"/>
  <c r="G2705" i="68" a="1"/>
  <c r="G2705" i="68" s="1"/>
  <c r="G2708" i="68" a="1"/>
  <c r="G2708" i="68" s="1"/>
  <c r="G2730" i="68" a="1"/>
  <c r="G2730" i="68" s="1"/>
  <c r="G2742" i="68" a="1"/>
  <c r="G2742" i="68" s="1"/>
  <c r="G2767" i="68" a="1"/>
  <c r="G2767" i="68" s="1"/>
  <c r="G2838" i="68" a="1"/>
  <c r="G2838" i="68" s="1"/>
  <c r="G2870" i="68" a="1"/>
  <c r="G2870" i="68" s="1"/>
  <c r="G2886" i="68" a="1"/>
  <c r="G2886" i="68" s="1"/>
  <c r="G2902" i="68" a="1"/>
  <c r="G2902" i="68" s="1"/>
  <c r="G2918" i="68" a="1"/>
  <c r="G2918" i="68" s="1"/>
  <c r="G2934" i="68" a="1"/>
  <c r="G2934" i="68" s="1"/>
  <c r="G2950" i="68" a="1"/>
  <c r="G2950" i="68" s="1"/>
  <c r="G2990" i="68" a="1"/>
  <c r="G2990" i="68" s="1"/>
  <c r="G3006" i="68" a="1"/>
  <c r="G3006" i="68" s="1"/>
  <c r="G3030" i="68" a="1"/>
  <c r="G3030" i="68" s="1"/>
  <c r="G3054" i="68" a="1"/>
  <c r="G3054" i="68" s="1"/>
  <c r="G3130" i="68" a="1"/>
  <c r="G3130" i="68" s="1"/>
  <c r="G3142" i="68" a="1"/>
  <c r="G3142" i="68" s="1"/>
  <c r="G2369" i="68" a="1"/>
  <c r="G2369" i="68" s="1"/>
  <c r="G2383" i="68" a="1"/>
  <c r="G2383" i="68" s="1"/>
  <c r="G2390" i="68" a="1"/>
  <c r="G2390" i="68" s="1"/>
  <c r="G2400" i="68" a="1"/>
  <c r="G2400" i="68" s="1"/>
  <c r="L2418" i="68"/>
  <c r="G2442" i="68" a="1"/>
  <c r="G2442" i="68" s="1"/>
  <c r="G2447" i="68" a="1"/>
  <c r="G2447" i="68" s="1"/>
  <c r="G2454" i="68" a="1"/>
  <c r="G2454" i="68" s="1"/>
  <c r="G2464" i="68" a="1"/>
  <c r="G2464" i="68" s="1"/>
  <c r="L2482" i="68"/>
  <c r="G2506" i="68" a="1"/>
  <c r="G2506" i="68" s="1"/>
  <c r="G2511" i="68" a="1"/>
  <c r="G2511" i="68" s="1"/>
  <c r="G2518" i="68" a="1"/>
  <c r="G2518" i="68" s="1"/>
  <c r="G2528" i="68" a="1"/>
  <c r="G2528" i="68" s="1"/>
  <c r="L2546" i="68"/>
  <c r="G2570" i="68" a="1"/>
  <c r="G2570" i="68" s="1"/>
  <c r="G2575" i="68" a="1"/>
  <c r="G2575" i="68" s="1"/>
  <c r="G2582" i="68" a="1"/>
  <c r="G2582" i="68" s="1"/>
  <c r="G2592" i="68" a="1"/>
  <c r="G2592" i="68" s="1"/>
  <c r="L2610" i="68"/>
  <c r="G2634" i="68" a="1"/>
  <c r="G2634" i="68" s="1"/>
  <c r="G2639" i="68" a="1"/>
  <c r="G2639" i="68" s="1"/>
  <c r="G2646" i="68" a="1"/>
  <c r="G2646" i="68" s="1"/>
  <c r="G2656" i="68" a="1"/>
  <c r="G2656" i="68" s="1"/>
  <c r="L2674" i="68"/>
  <c r="G2698" i="68" a="1"/>
  <c r="G2698" i="68" s="1"/>
  <c r="G2714" i="68" a="1"/>
  <c r="G2714" i="68" s="1"/>
  <c r="G2720" i="68" a="1"/>
  <c r="G2720" i="68" s="1"/>
  <c r="G2769" i="68" a="1"/>
  <c r="G2769" i="68" s="1"/>
  <c r="G2772" i="68" a="1"/>
  <c r="G2772" i="68" s="1"/>
  <c r="G2814" i="68" a="1"/>
  <c r="G2814" i="68" s="1"/>
  <c r="G3063" i="68" a="1"/>
  <c r="G3063" i="68" s="1"/>
  <c r="G3170" i="68" a="1"/>
  <c r="G3170" i="68" s="1"/>
  <c r="G2283" i="68" a="1"/>
  <c r="G2283" i="68" s="1"/>
  <c r="G2291" i="68" a="1"/>
  <c r="G2291" i="68" s="1"/>
  <c r="G2299" i="68" a="1"/>
  <c r="G2299" i="68" s="1"/>
  <c r="G2307" i="68" a="1"/>
  <c r="G2307" i="68" s="1"/>
  <c r="G2315" i="68" a="1"/>
  <c r="G2315" i="68" s="1"/>
  <c r="G2323" i="68" a="1"/>
  <c r="G2323" i="68" s="1"/>
  <c r="G2349" i="68" a="1"/>
  <c r="G2349" i="68" s="1"/>
  <c r="G2361" i="68" a="1"/>
  <c r="G2361" i="68" s="1"/>
  <c r="G2420" i="68" a="1"/>
  <c r="G2420" i="68" s="1"/>
  <c r="G2433" i="68" a="1"/>
  <c r="G2433" i="68" s="1"/>
  <c r="G2484" i="68" a="1"/>
  <c r="G2484" i="68" s="1"/>
  <c r="G2497" i="68" a="1"/>
  <c r="G2497" i="68" s="1"/>
  <c r="G2548" i="68" a="1"/>
  <c r="G2548" i="68" s="1"/>
  <c r="G2561" i="68" a="1"/>
  <c r="G2561" i="68" s="1"/>
  <c r="G2612" i="68" a="1"/>
  <c r="G2612" i="68" s="1"/>
  <c r="G2625" i="68" a="1"/>
  <c r="G2625" i="68" s="1"/>
  <c r="G2676" i="68" a="1"/>
  <c r="G2676" i="68" s="1"/>
  <c r="G2689" i="68" a="1"/>
  <c r="G2689" i="68" s="1"/>
  <c r="G2710" i="68" a="1"/>
  <c r="G2710" i="68" s="1"/>
  <c r="G2736" i="68" a="1"/>
  <c r="G2736" i="68" s="1"/>
  <c r="G2778" i="68" a="1"/>
  <c r="G2778" i="68" s="1"/>
  <c r="G2798" i="68" a="1"/>
  <c r="G2798" i="68" s="1"/>
  <c r="G2816" i="68" a="1"/>
  <c r="G2816" i="68" s="1"/>
  <c r="G2862" i="68" a="1"/>
  <c r="G2862" i="68" s="1"/>
  <c r="G2894" i="68" a="1"/>
  <c r="G2894" i="68" s="1"/>
  <c r="G2926" i="68" a="1"/>
  <c r="G2926" i="68" s="1"/>
  <c r="G2958" i="68" a="1"/>
  <c r="G2958" i="68" s="1"/>
  <c r="G2974" i="68" a="1"/>
  <c r="G2974" i="68" s="1"/>
  <c r="G3002" i="68" a="1"/>
  <c r="G3002" i="68" s="1"/>
  <c r="G3014" i="68" a="1"/>
  <c r="G3014" i="68" s="1"/>
  <c r="G3098" i="68" a="1"/>
  <c r="G3098" i="68" s="1"/>
  <c r="G3110" i="68" a="1"/>
  <c r="G3110" i="68" s="1"/>
  <c r="G3150" i="68" a="1"/>
  <c r="G3150" i="68" s="1"/>
  <c r="G3239" i="68" a="1"/>
  <c r="G3239" i="68" s="1"/>
  <c r="G2856" i="68" a="1"/>
  <c r="G2856" i="68" s="1"/>
  <c r="G2888" i="68" a="1"/>
  <c r="G2888" i="68" s="1"/>
  <c r="G2920" i="68" a="1"/>
  <c r="G2920" i="68" s="1"/>
  <c r="G2952" i="68" a="1"/>
  <c r="G2952" i="68" s="1"/>
  <c r="G2984" i="68" a="1"/>
  <c r="G2984" i="68" s="1"/>
  <c r="G3016" i="68" a="1"/>
  <c r="G3016" i="68" s="1"/>
  <c r="G3048" i="68" a="1"/>
  <c r="G3048" i="68" s="1"/>
  <c r="G3080" i="68" a="1"/>
  <c r="G3080" i="68" s="1"/>
  <c r="G3112" i="68" a="1"/>
  <c r="G3112" i="68" s="1"/>
  <c r="G3144" i="68" a="1"/>
  <c r="G3144" i="68" s="1"/>
  <c r="G3176" i="68" a="1"/>
  <c r="G3176" i="68" s="1"/>
  <c r="G3195" i="68" a="1"/>
  <c r="G3195" i="68" s="1"/>
  <c r="G3203" i="68" a="1"/>
  <c r="G3203" i="68" s="1"/>
  <c r="G3221" i="68" a="1"/>
  <c r="G3221" i="68" s="1"/>
  <c r="G3229" i="68" a="1"/>
  <c r="G3229" i="68" s="1"/>
  <c r="G3275" i="68" a="1"/>
  <c r="G3275" i="68" s="1"/>
  <c r="G3319" i="68" a="1"/>
  <c r="G3319" i="68" s="1"/>
  <c r="G3361" i="68" a="1"/>
  <c r="G3361" i="68" s="1"/>
  <c r="G3407" i="68" a="1"/>
  <c r="G3407" i="68" s="1"/>
  <c r="G3423" i="68" a="1"/>
  <c r="G3423" i="68" s="1"/>
  <c r="G3463" i="68" a="1"/>
  <c r="G3463" i="68" s="1"/>
  <c r="G3494" i="68" a="1"/>
  <c r="G3494" i="68" s="1"/>
  <c r="G3527" i="68" a="1"/>
  <c r="G3527" i="68" s="1"/>
  <c r="L2390" i="68"/>
  <c r="G2408" i="68" a="1"/>
  <c r="G2408" i="68" s="1"/>
  <c r="L2454" i="68"/>
  <c r="G2472" i="68" a="1"/>
  <c r="G2472" i="68" s="1"/>
  <c r="L2518" i="68"/>
  <c r="G2536" i="68" a="1"/>
  <c r="G2536" i="68" s="1"/>
  <c r="L2582" i="68"/>
  <c r="G2600" i="68" a="1"/>
  <c r="G2600" i="68" s="1"/>
  <c r="L2646" i="68"/>
  <c r="G2664" i="68" a="1"/>
  <c r="G2664" i="68" s="1"/>
  <c r="L2710" i="68"/>
  <c r="G2728" i="68" a="1"/>
  <c r="G2728" i="68" s="1"/>
  <c r="L2774" i="68"/>
  <c r="L2781" i="68"/>
  <c r="G2796" i="68" a="1"/>
  <c r="G2796" i="68" s="1"/>
  <c r="L2813" i="68"/>
  <c r="G2828" i="68" a="1"/>
  <c r="G2828" i="68" s="1"/>
  <c r="L2845" i="68"/>
  <c r="G2860" i="68" a="1"/>
  <c r="G2860" i="68" s="1"/>
  <c r="L2877" i="68"/>
  <c r="G2892" i="68" a="1"/>
  <c r="G2892" i="68" s="1"/>
  <c r="L2909" i="68"/>
  <c r="G2924" i="68" a="1"/>
  <c r="G2924" i="68" s="1"/>
  <c r="L2941" i="68"/>
  <c r="G2956" i="68" a="1"/>
  <c r="G2956" i="68" s="1"/>
  <c r="L2973" i="68"/>
  <c r="G2988" i="68" a="1"/>
  <c r="G2988" i="68" s="1"/>
  <c r="L3005" i="68"/>
  <c r="G3020" i="68" a="1"/>
  <c r="G3020" i="68" s="1"/>
  <c r="L3037" i="68"/>
  <c r="G3052" i="68" a="1"/>
  <c r="G3052" i="68" s="1"/>
  <c r="L3069" i="68"/>
  <c r="G3084" i="68" a="1"/>
  <c r="G3084" i="68" s="1"/>
  <c r="L3101" i="68"/>
  <c r="G3116" i="68" a="1"/>
  <c r="G3116" i="68" s="1"/>
  <c r="L3133" i="68"/>
  <c r="G3148" i="68" a="1"/>
  <c r="G3148" i="68" s="1"/>
  <c r="L3165" i="68"/>
  <c r="G3211" i="68" a="1"/>
  <c r="G3211" i="68" s="1"/>
  <c r="L3223" i="68"/>
  <c r="G3237" i="68" a="1"/>
  <c r="G3237" i="68" s="1"/>
  <c r="G3269" i="68" a="1"/>
  <c r="G3269" i="68" s="1"/>
  <c r="G3330" i="68" a="1"/>
  <c r="G3330" i="68" s="1"/>
  <c r="G3335" i="68" a="1"/>
  <c r="G3335" i="68" s="1"/>
  <c r="G3350" i="68" a="1"/>
  <c r="G3350" i="68" s="1"/>
  <c r="G3378" i="68" a="1"/>
  <c r="G3378" i="68" s="1"/>
  <c r="G3412" i="68" a="1"/>
  <c r="G3412" i="68" s="1"/>
  <c r="G2800" i="68" a="1"/>
  <c r="G2800" i="68" s="1"/>
  <c r="G2832" i="68" a="1"/>
  <c r="G2832" i="68" s="1"/>
  <c r="G2864" i="68" a="1"/>
  <c r="G2864" i="68" s="1"/>
  <c r="G2896" i="68" a="1"/>
  <c r="G2896" i="68" s="1"/>
  <c r="G2928" i="68" a="1"/>
  <c r="G2928" i="68" s="1"/>
  <c r="G2960" i="68" a="1"/>
  <c r="G2960" i="68" s="1"/>
  <c r="G2992" i="68" a="1"/>
  <c r="G2992" i="68" s="1"/>
  <c r="G3024" i="68" a="1"/>
  <c r="G3024" i="68" s="1"/>
  <c r="G3056" i="68" a="1"/>
  <c r="G3056" i="68" s="1"/>
  <c r="G3088" i="68" a="1"/>
  <c r="G3088" i="68" s="1"/>
  <c r="G3120" i="68" a="1"/>
  <c r="G3120" i="68" s="1"/>
  <c r="G3152" i="68" a="1"/>
  <c r="G3152" i="68" s="1"/>
  <c r="L3177" i="68"/>
  <c r="G3201" i="68" a="1"/>
  <c r="G3201" i="68" s="1"/>
  <c r="G3293" i="68" a="1"/>
  <c r="G3293" i="68" s="1"/>
  <c r="G3314" i="68" a="1"/>
  <c r="G3314" i="68" s="1"/>
  <c r="G3318" i="68" a="1"/>
  <c r="G3318" i="68" s="1"/>
  <c r="G3369" i="68" a="1"/>
  <c r="G3369" i="68" s="1"/>
  <c r="L2406" i="68"/>
  <c r="G2424" i="68" a="1"/>
  <c r="G2424" i="68" s="1"/>
  <c r="L2470" i="68"/>
  <c r="G2488" i="68" a="1"/>
  <c r="G2488" i="68" s="1"/>
  <c r="L2534" i="68"/>
  <c r="G2552" i="68" a="1"/>
  <c r="G2552" i="68" s="1"/>
  <c r="L2598" i="68"/>
  <c r="G2616" i="68" a="1"/>
  <c r="G2616" i="68" s="1"/>
  <c r="L2662" i="68"/>
  <c r="G2680" i="68" a="1"/>
  <c r="G2680" i="68" s="1"/>
  <c r="L2726" i="68"/>
  <c r="G2744" i="68" a="1"/>
  <c r="G2744" i="68" s="1"/>
  <c r="L2789" i="68"/>
  <c r="G2804" i="68" a="1"/>
  <c r="G2804" i="68" s="1"/>
  <c r="L2821" i="68"/>
  <c r="G2836" i="68" a="1"/>
  <c r="G2836" i="68" s="1"/>
  <c r="L2853" i="68"/>
  <c r="G2868" i="68" a="1"/>
  <c r="G2868" i="68" s="1"/>
  <c r="L2885" i="68"/>
  <c r="M3304" i="68" s="1"/>
  <c r="G2900" i="68" a="1"/>
  <c r="G2900" i="68" s="1"/>
  <c r="L2917" i="68"/>
  <c r="G2932" i="68" a="1"/>
  <c r="G2932" i="68" s="1"/>
  <c r="L2949" i="68"/>
  <c r="G2964" i="68" a="1"/>
  <c r="G2964" i="68" s="1"/>
  <c r="L2981" i="68"/>
  <c r="G2996" i="68" a="1"/>
  <c r="G2996" i="68" s="1"/>
  <c r="G3028" i="68" a="1"/>
  <c r="G3028" i="68" s="1"/>
  <c r="G3060" i="68" a="1"/>
  <c r="G3060" i="68" s="1"/>
  <c r="G3092" i="68" a="1"/>
  <c r="G3092" i="68" s="1"/>
  <c r="G3124" i="68" a="1"/>
  <c r="G3124" i="68" s="1"/>
  <c r="G3156" i="68" a="1"/>
  <c r="G3156" i="68" s="1"/>
  <c r="G3227" i="68" a="1"/>
  <c r="G3227" i="68" s="1"/>
  <c r="G3235" i="68" a="1"/>
  <c r="G3235" i="68" s="1"/>
  <c r="G3253" i="68" a="1"/>
  <c r="G3253" i="68" s="1"/>
  <c r="G3261" i="68" a="1"/>
  <c r="G3261" i="68" s="1"/>
  <c r="G3283" i="68" a="1"/>
  <c r="G3283" i="68" s="1"/>
  <c r="G3303" i="68" a="1"/>
  <c r="G3303" i="68" s="1"/>
  <c r="G3396" i="68" a="1"/>
  <c r="G3396" i="68" s="1"/>
  <c r="G3426" i="68" a="1"/>
  <c r="G3426" i="68" s="1"/>
  <c r="G2752" i="68" a="1"/>
  <c r="G2752" i="68" s="1"/>
  <c r="G2808" i="68" a="1"/>
  <c r="G2808" i="68" s="1"/>
  <c r="G2840" i="68" a="1"/>
  <c r="G2840" i="68" s="1"/>
  <c r="G2872" i="68" a="1"/>
  <c r="G2872" i="68" s="1"/>
  <c r="G2904" i="68" a="1"/>
  <c r="G2904" i="68" s="1"/>
  <c r="G2936" i="68" a="1"/>
  <c r="G2936" i="68" s="1"/>
  <c r="G2968" i="68" a="1"/>
  <c r="G2968" i="68" s="1"/>
  <c r="G3000" i="68" a="1"/>
  <c r="G3000" i="68" s="1"/>
  <c r="G3032" i="68" a="1"/>
  <c r="G3032" i="68" s="1"/>
  <c r="G3064" i="68" a="1"/>
  <c r="G3064" i="68" s="1"/>
  <c r="G3096" i="68" a="1"/>
  <c r="G3096" i="68" s="1"/>
  <c r="G3128" i="68" a="1"/>
  <c r="G3128" i="68" s="1"/>
  <c r="G3160" i="68" a="1"/>
  <c r="G3160" i="68" s="1"/>
  <c r="L3185" i="68"/>
  <c r="G3243" i="68" a="1"/>
  <c r="G3243" i="68" s="1"/>
  <c r="L3255" i="68"/>
  <c r="G3277" i="68" a="1"/>
  <c r="G3277" i="68" s="1"/>
  <c r="G3323" i="68" a="1"/>
  <c r="G3323" i="68" s="1"/>
  <c r="G3334" i="68" a="1"/>
  <c r="G3334" i="68" s="1"/>
  <c r="G3339" i="68" a="1"/>
  <c r="G3339" i="68" s="1"/>
  <c r="G3362" i="68" a="1"/>
  <c r="G3362" i="68" s="1"/>
  <c r="L2422" i="68"/>
  <c r="G2440" i="68" a="1"/>
  <c r="G2440" i="68" s="1"/>
  <c r="L2486" i="68"/>
  <c r="G2504" i="68" a="1"/>
  <c r="G2504" i="68" s="1"/>
  <c r="L2550" i="68"/>
  <c r="G2568" i="68" a="1"/>
  <c r="G2568" i="68" s="1"/>
  <c r="L2614" i="68"/>
  <c r="G2632" i="68" a="1"/>
  <c r="G2632" i="68" s="1"/>
  <c r="L2678" i="68"/>
  <c r="G2696" i="68" a="1"/>
  <c r="G2696" i="68" s="1"/>
  <c r="L2742" i="68"/>
  <c r="G2760" i="68" a="1"/>
  <c r="G2760" i="68" s="1"/>
  <c r="L2797" i="68"/>
  <c r="G2812" i="68" a="1"/>
  <c r="G2812" i="68" s="1"/>
  <c r="L2829" i="68"/>
  <c r="G2844" i="68" a="1"/>
  <c r="G2844" i="68" s="1"/>
  <c r="L2861" i="68"/>
  <c r="G2876" i="68" a="1"/>
  <c r="G2876" i="68" s="1"/>
  <c r="L2893" i="68"/>
  <c r="G2908" i="68" a="1"/>
  <c r="G2908" i="68" s="1"/>
  <c r="L2925" i="68"/>
  <c r="G2940" i="68" a="1"/>
  <c r="G2940" i="68" s="1"/>
  <c r="L2957" i="68"/>
  <c r="G2972" i="68" a="1"/>
  <c r="G2972" i="68" s="1"/>
  <c r="L2989" i="68"/>
  <c r="G3004" i="68" a="1"/>
  <c r="G3004" i="68" s="1"/>
  <c r="L3021" i="68"/>
  <c r="G3036" i="68" a="1"/>
  <c r="G3036" i="68" s="1"/>
  <c r="L3053" i="68"/>
  <c r="G3068" i="68" a="1"/>
  <c r="G3068" i="68" s="1"/>
  <c r="L3085" i="68"/>
  <c r="G3100" i="68" a="1"/>
  <c r="G3100" i="68" s="1"/>
  <c r="L3117" i="68"/>
  <c r="G3132" i="68" a="1"/>
  <c r="G3132" i="68" s="1"/>
  <c r="L3149" i="68"/>
  <c r="G3164" i="68" a="1"/>
  <c r="G3164" i="68" s="1"/>
  <c r="G3189" i="68" a="1"/>
  <c r="G3189" i="68" s="1"/>
  <c r="G3197" i="68" a="1"/>
  <c r="G3197" i="68" s="1"/>
  <c r="G3233" i="68" a="1"/>
  <c r="G3233" i="68" s="1"/>
  <c r="G3267" i="68" a="1"/>
  <c r="G3267" i="68" s="1"/>
  <c r="G3307" i="68" a="1"/>
  <c r="G3307" i="68" s="1"/>
  <c r="G3377" i="68" a="1"/>
  <c r="G3377" i="68" s="1"/>
  <c r="G3406" i="68" a="1"/>
  <c r="G3406" i="68" s="1"/>
  <c r="G3422" i="68" a="1"/>
  <c r="G3422" i="68" s="1"/>
  <c r="G3519" i="68" a="1"/>
  <c r="G3519" i="68" s="1"/>
  <c r="G2848" i="68" a="1"/>
  <c r="G2848" i="68" s="1"/>
  <c r="G2880" i="68" a="1"/>
  <c r="G2880" i="68" s="1"/>
  <c r="G2912" i="68" a="1"/>
  <c r="G2912" i="68" s="1"/>
  <c r="G2944" i="68" a="1"/>
  <c r="G2944" i="68" s="1"/>
  <c r="G2976" i="68" a="1"/>
  <c r="G2976" i="68" s="1"/>
  <c r="G3008" i="68" a="1"/>
  <c r="G3008" i="68" s="1"/>
  <c r="G3040" i="68" a="1"/>
  <c r="G3040" i="68" s="1"/>
  <c r="G3072" i="68" a="1"/>
  <c r="G3072" i="68" s="1"/>
  <c r="G3104" i="68" a="1"/>
  <c r="G3104" i="68" s="1"/>
  <c r="G3136" i="68" a="1"/>
  <c r="G3136" i="68" s="1"/>
  <c r="G3168" i="68" a="1"/>
  <c r="G3168" i="68" s="1"/>
  <c r="G3179" i="68" a="1"/>
  <c r="G3179" i="68" s="1"/>
  <c r="L3191" i="68"/>
  <c r="G3205" i="68" a="1"/>
  <c r="G3205" i="68" s="1"/>
  <c r="L3243" i="68"/>
  <c r="G3259" i="68" a="1"/>
  <c r="G3259" i="68" s="1"/>
  <c r="G3291" i="68" a="1"/>
  <c r="G3291" i="68" s="1"/>
  <c r="G3498" i="68" a="1"/>
  <c r="G3498" i="68" s="1"/>
  <c r="G2360" i="68" a="1"/>
  <c r="G2360" i="68" s="1"/>
  <c r="G2368" i="68" a="1"/>
  <c r="G2368" i="68" s="1"/>
  <c r="G2376" i="68" a="1"/>
  <c r="G2376" i="68" s="1"/>
  <c r="G2392" i="68" a="1"/>
  <c r="G2392" i="68" s="1"/>
  <c r="L2438" i="68"/>
  <c r="G2456" i="68" a="1"/>
  <c r="G2456" i="68" s="1"/>
  <c r="L2502" i="68"/>
  <c r="G2520" i="68" a="1"/>
  <c r="G2520" i="68" s="1"/>
  <c r="L2566" i="68"/>
  <c r="G2584" i="68" a="1"/>
  <c r="G2584" i="68" s="1"/>
  <c r="L2630" i="68"/>
  <c r="G2648" i="68" a="1"/>
  <c r="G2648" i="68" s="1"/>
  <c r="L2694" i="68"/>
  <c r="G2712" i="68" a="1"/>
  <c r="G2712" i="68" s="1"/>
  <c r="L2758" i="68"/>
  <c r="G2776" i="68" a="1"/>
  <c r="G2776" i="68" s="1"/>
  <c r="G2788" i="68" a="1"/>
  <c r="G2788" i="68" s="1"/>
  <c r="L2805" i="68"/>
  <c r="G2820" i="68" a="1"/>
  <c r="G2820" i="68" s="1"/>
  <c r="L2837" i="68"/>
  <c r="G2852" i="68" a="1"/>
  <c r="G2852" i="68" s="1"/>
  <c r="L2869" i="68"/>
  <c r="G2884" i="68" a="1"/>
  <c r="G2884" i="68" s="1"/>
  <c r="L2901" i="68"/>
  <c r="G2916" i="68" a="1"/>
  <c r="G2916" i="68" s="1"/>
  <c r="L2933" i="68"/>
  <c r="G2948" i="68" a="1"/>
  <c r="G2948" i="68" s="1"/>
  <c r="L2965" i="68"/>
  <c r="G2980" i="68" a="1"/>
  <c r="G2980" i="68" s="1"/>
  <c r="L2997" i="68"/>
  <c r="G3012" i="68" a="1"/>
  <c r="G3012" i="68" s="1"/>
  <c r="L3029" i="68"/>
  <c r="G3044" i="68" a="1"/>
  <c r="G3044" i="68" s="1"/>
  <c r="L3061" i="68"/>
  <c r="G3076" i="68" a="1"/>
  <c r="G3076" i="68" s="1"/>
  <c r="L3093" i="68"/>
  <c r="G3108" i="68" a="1"/>
  <c r="G3108" i="68" s="1"/>
  <c r="L3125" i="68"/>
  <c r="G3140" i="68" a="1"/>
  <c r="G3140" i="68" s="1"/>
  <c r="L3157" i="68"/>
  <c r="G3172" i="68" a="1"/>
  <c r="G3172" i="68" s="1"/>
  <c r="L3217" i="68"/>
  <c r="L3267" i="68"/>
  <c r="G3285" i="68" a="1"/>
  <c r="G3285" i="68" s="1"/>
  <c r="G3298" i="68" a="1"/>
  <c r="G3298" i="68" s="1"/>
  <c r="G3302" i="68" a="1"/>
  <c r="G3302" i="68" s="1"/>
  <c r="G3356" i="68" a="1"/>
  <c r="G3356" i="68" s="1"/>
  <c r="G3375" i="68" a="1"/>
  <c r="G3375" i="68" s="1"/>
  <c r="G3402" i="68" a="1"/>
  <c r="G3402" i="68" s="1"/>
  <c r="G3418" i="68" a="1"/>
  <c r="G3418" i="68" s="1"/>
  <c r="G3474" i="68" a="1"/>
  <c r="G3474" i="68" s="1"/>
  <c r="G3185" i="68" a="1"/>
  <c r="G3185" i="68" s="1"/>
  <c r="L3201" i="68"/>
  <c r="L3207" i="68"/>
  <c r="G3217" i="68" a="1"/>
  <c r="G3217" i="68" s="1"/>
  <c r="L3233" i="68"/>
  <c r="L3239" i="68"/>
  <c r="G3249" i="68" a="1"/>
  <c r="G3249" i="68" s="1"/>
  <c r="L3265" i="68"/>
  <c r="L3271" i="68"/>
  <c r="G3281" i="68" a="1"/>
  <c r="G3281" i="68" s="1"/>
  <c r="L3297" i="68"/>
  <c r="L3335" i="68"/>
  <c r="G3447" i="68" a="1"/>
  <c r="G3447" i="68" s="1"/>
  <c r="L3469" i="68"/>
  <c r="G3513" i="68" a="1"/>
  <c r="G3513" i="68" s="1"/>
  <c r="G3516" i="68" a="1"/>
  <c r="G3516" i="68" s="1"/>
  <c r="G3550" i="68" a="1"/>
  <c r="G3550" i="68" s="1"/>
  <c r="L3557" i="68"/>
  <c r="G3560" i="68" a="1"/>
  <c r="G3560" i="68" s="1"/>
  <c r="G3576" i="68" a="1"/>
  <c r="G3576" i="68" s="1"/>
  <c r="G3588" i="68" a="1"/>
  <c r="G3588" i="68" s="1"/>
  <c r="G3622" i="68" a="1"/>
  <c r="G3622" i="68" s="1"/>
  <c r="G3624" i="68" a="1"/>
  <c r="G3624" i="68" s="1"/>
  <c r="G3645" i="68" a="1"/>
  <c r="G3645" i="68" s="1"/>
  <c r="G3662" i="68" a="1"/>
  <c r="G3662" i="68" s="1"/>
  <c r="G3677" i="68" a="1"/>
  <c r="G3677" i="68" s="1"/>
  <c r="G3694" i="68" a="1"/>
  <c r="G3694" i="68" s="1"/>
  <c r="G3945" i="68" a="1"/>
  <c r="G3945" i="68" s="1"/>
  <c r="G3977" i="68" a="1"/>
  <c r="G3977" i="68" s="1"/>
  <c r="G3982" i="68" a="1"/>
  <c r="G3982" i="68" s="1"/>
  <c r="G4009" i="68" a="1"/>
  <c r="G4009" i="68" s="1"/>
  <c r="G4041" i="68" a="1"/>
  <c r="G4041" i="68" s="1"/>
  <c r="G4046" i="68" a="1"/>
  <c r="G4046" i="68" s="1"/>
  <c r="G3345" i="68" a="1"/>
  <c r="G3345" i="68" s="1"/>
  <c r="G3393" i="68" a="1"/>
  <c r="G3393" i="68" s="1"/>
  <c r="G3401" i="68" a="1"/>
  <c r="G3401" i="68" s="1"/>
  <c r="G3441" i="68" a="1"/>
  <c r="G3441" i="68" s="1"/>
  <c r="G3471" i="68" a="1"/>
  <c r="G3471" i="68" s="1"/>
  <c r="G3476" i="68" a="1"/>
  <c r="G3476" i="68" s="1"/>
  <c r="G3488" i="68" a="1"/>
  <c r="G3488" i="68" s="1"/>
  <c r="G3518" i="68" a="1"/>
  <c r="G3518" i="68" s="1"/>
  <c r="G3528" i="68" a="1"/>
  <c r="G3528" i="68" s="1"/>
  <c r="G3544" i="68" a="1"/>
  <c r="G3544" i="68" s="1"/>
  <c r="G3556" i="68" a="1"/>
  <c r="G3556" i="68" s="1"/>
  <c r="G3569" i="68" a="1"/>
  <c r="G3569" i="68" s="1"/>
  <c r="G3582" i="68" a="1"/>
  <c r="G3582" i="68" s="1"/>
  <c r="G3598" i="68" a="1"/>
  <c r="G3598" i="68" s="1"/>
  <c r="G3600" i="68" a="1"/>
  <c r="G3600" i="68" s="1"/>
  <c r="G3612" i="68" a="1"/>
  <c r="G3612" i="68" s="1"/>
  <c r="G3629" i="68" a="1"/>
  <c r="G3629" i="68" s="1"/>
  <c r="G3640" i="68" a="1"/>
  <c r="G3640" i="68" s="1"/>
  <c r="G3672" i="68" a="1"/>
  <c r="G3672" i="68" s="1"/>
  <c r="G3709" i="68" a="1"/>
  <c r="G3709" i="68" s="1"/>
  <c r="G3720" i="68" a="1"/>
  <c r="G3720" i="68" s="1"/>
  <c r="G3726" i="68" a="1"/>
  <c r="G3726" i="68" s="1"/>
  <c r="G3741" i="68" a="1"/>
  <c r="G3741" i="68" s="1"/>
  <c r="G3752" i="68" a="1"/>
  <c r="G3752" i="68" s="1"/>
  <c r="G3758" i="68" a="1"/>
  <c r="G3758" i="68" s="1"/>
  <c r="G3773" i="68" a="1"/>
  <c r="G3773" i="68" s="1"/>
  <c r="G3784" i="68" a="1"/>
  <c r="G3784" i="68" s="1"/>
  <c r="L3183" i="68"/>
  <c r="G3193" i="68" a="1"/>
  <c r="G3193" i="68" s="1"/>
  <c r="L3209" i="68"/>
  <c r="L3215" i="68"/>
  <c r="G3225" i="68" a="1"/>
  <c r="G3225" i="68" s="1"/>
  <c r="L3241" i="68"/>
  <c r="L3247" i="68"/>
  <c r="G3257" i="68" a="1"/>
  <c r="G3257" i="68" s="1"/>
  <c r="L3273" i="68"/>
  <c r="L3279" i="68"/>
  <c r="G3289" i="68" a="1"/>
  <c r="G3289" i="68" s="1"/>
  <c r="L3313" i="68"/>
  <c r="L3350" i="68"/>
  <c r="G3364" i="68" a="1"/>
  <c r="G3364" i="68" s="1"/>
  <c r="L3373" i="68"/>
  <c r="G3386" i="68" a="1"/>
  <c r="G3386" i="68" s="1"/>
  <c r="L3389" i="68"/>
  <c r="G3434" i="68" a="1"/>
  <c r="G3434" i="68" s="1"/>
  <c r="L3442" i="68"/>
  <c r="G3457" i="68" a="1"/>
  <c r="G3457" i="68" s="1"/>
  <c r="G3465" i="68" a="1"/>
  <c r="G3465" i="68" s="1"/>
  <c r="G3497" i="68" a="1"/>
  <c r="G3497" i="68" s="1"/>
  <c r="G3512" i="68" a="1"/>
  <c r="G3512" i="68" s="1"/>
  <c r="G3524" i="68" a="1"/>
  <c r="G3524" i="68" s="1"/>
  <c r="G3537" i="68" a="1"/>
  <c r="G3537" i="68" s="1"/>
  <c r="G3553" i="68" a="1"/>
  <c r="G3553" i="68" s="1"/>
  <c r="G3558" i="68" a="1"/>
  <c r="G3558" i="68" s="1"/>
  <c r="G3572" i="68" a="1"/>
  <c r="G3572" i="68" s="1"/>
  <c r="G3575" i="68" a="1"/>
  <c r="G3575" i="68" s="1"/>
  <c r="G3578" i="68" a="1"/>
  <c r="G3578" i="68" s="1"/>
  <c r="G3590" i="68" a="1"/>
  <c r="G3590" i="68" s="1"/>
  <c r="G3605" i="68" a="1"/>
  <c r="G3605" i="68" s="1"/>
  <c r="G3638" i="68" a="1"/>
  <c r="G3638" i="68" s="1"/>
  <c r="G3653" i="68" a="1"/>
  <c r="G3653" i="68" s="1"/>
  <c r="G3670" i="68" a="1"/>
  <c r="G3670" i="68" s="1"/>
  <c r="G3685" i="68" a="1"/>
  <c r="G3685" i="68" s="1"/>
  <c r="G3953" i="68" a="1"/>
  <c r="G3953" i="68" s="1"/>
  <c r="G3958" i="68" a="1"/>
  <c r="G3958" i="68" s="1"/>
  <c r="G3990" i="68" a="1"/>
  <c r="G3990" i="68" s="1"/>
  <c r="G4017" i="68" a="1"/>
  <c r="G4017" i="68" s="1"/>
  <c r="G4022" i="68" a="1"/>
  <c r="G4022" i="68" s="1"/>
  <c r="G4054" i="68" a="1"/>
  <c r="G4054" i="68" s="1"/>
  <c r="G3360" i="68" a="1"/>
  <c r="G3360" i="68" s="1"/>
  <c r="G3400" i="68" a="1"/>
  <c r="G3400" i="68" s="1"/>
  <c r="G3409" i="68" a="1"/>
  <c r="G3409" i="68" s="1"/>
  <c r="G3450" i="68" a="1"/>
  <c r="G3450" i="68" s="1"/>
  <c r="G3505" i="68" a="1"/>
  <c r="G3505" i="68" s="1"/>
  <c r="G3521" i="68" a="1"/>
  <c r="G3521" i="68" s="1"/>
  <c r="G3526" i="68" a="1"/>
  <c r="G3526" i="68" s="1"/>
  <c r="G3540" i="68" a="1"/>
  <c r="G3540" i="68" s="1"/>
  <c r="G3543" i="68" a="1"/>
  <c r="G3543" i="68" s="1"/>
  <c r="G3546" i="68" a="1"/>
  <c r="G3546" i="68" s="1"/>
  <c r="G3568" i="68" a="1"/>
  <c r="G3568" i="68" s="1"/>
  <c r="G3584" i="68" a="1"/>
  <c r="G3584" i="68" s="1"/>
  <c r="G3592" i="68" a="1"/>
  <c r="G3592" i="68" s="1"/>
  <c r="G3614" i="68" a="1"/>
  <c r="G3614" i="68" s="1"/>
  <c r="G3616" i="68" a="1"/>
  <c r="G3616" i="68" s="1"/>
  <c r="G3628" i="68" a="1"/>
  <c r="G3628" i="68" s="1"/>
  <c r="G3648" i="68" a="1"/>
  <c r="G3648" i="68" s="1"/>
  <c r="G3680" i="68" a="1"/>
  <c r="G3680" i="68" s="1"/>
  <c r="G3701" i="68" a="1"/>
  <c r="G3701" i="68" s="1"/>
  <c r="G3712" i="68" a="1"/>
  <c r="G3712" i="68" s="1"/>
  <c r="G3718" i="68" a="1"/>
  <c r="G3718" i="68" s="1"/>
  <c r="G3733" i="68" a="1"/>
  <c r="G3733" i="68" s="1"/>
  <c r="G3744" i="68" a="1"/>
  <c r="G3744" i="68" s="1"/>
  <c r="G3750" i="68" a="1"/>
  <c r="G3750" i="68" s="1"/>
  <c r="G3765" i="68" a="1"/>
  <c r="G3765" i="68" s="1"/>
  <c r="G3776" i="68" a="1"/>
  <c r="G3776" i="68" s="1"/>
  <c r="G3782" i="68" a="1"/>
  <c r="G3782" i="68" s="1"/>
  <c r="G3789" i="68" a="1"/>
  <c r="G3789" i="68" s="1"/>
  <c r="G3265" i="68" a="1"/>
  <c r="G3265" i="68" s="1"/>
  <c r="L3281" i="68"/>
  <c r="L3287" i="68"/>
  <c r="L3303" i="68"/>
  <c r="L3329" i="68"/>
  <c r="L3346" i="68"/>
  <c r="G3359" i="68" a="1"/>
  <c r="G3359" i="68" s="1"/>
  <c r="G3380" i="68" a="1"/>
  <c r="G3380" i="68" s="1"/>
  <c r="G3390" i="68" a="1"/>
  <c r="G3390" i="68" s="1"/>
  <c r="G3392" i="68" a="1"/>
  <c r="G3392" i="68" s="1"/>
  <c r="G3428" i="68" a="1"/>
  <c r="G3428" i="68" s="1"/>
  <c r="L3434" i="68"/>
  <c r="G3438" i="68" a="1"/>
  <c r="G3438" i="68" s="1"/>
  <c r="L3458" i="68"/>
  <c r="G3464" i="68" a="1"/>
  <c r="G3464" i="68" s="1"/>
  <c r="G3480" i="68" a="1"/>
  <c r="G3480" i="68" s="1"/>
  <c r="G3495" i="68" a="1"/>
  <c r="G3495" i="68" s="1"/>
  <c r="G3508" i="68" a="1"/>
  <c r="G3508" i="68" s="1"/>
  <c r="G3511" i="68" a="1"/>
  <c r="G3511" i="68" s="1"/>
  <c r="G3514" i="68" a="1"/>
  <c r="G3514" i="68" s="1"/>
  <c r="G3536" i="68" a="1"/>
  <c r="G3536" i="68" s="1"/>
  <c r="G3561" i="68" a="1"/>
  <c r="G3561" i="68" s="1"/>
  <c r="G3564" i="68" a="1"/>
  <c r="G3564" i="68" s="1"/>
  <c r="L3565" i="68"/>
  <c r="G3567" i="68" a="1"/>
  <c r="G3567" i="68" s="1"/>
  <c r="G3581" i="68" a="1"/>
  <c r="G3581" i="68" s="1"/>
  <c r="G3604" i="68" a="1"/>
  <c r="G3604" i="68" s="1"/>
  <c r="L3607" i="68"/>
  <c r="G3621" i="68" a="1"/>
  <c r="G3621" i="68" s="1"/>
  <c r="G3646" i="68" a="1"/>
  <c r="G3646" i="68" s="1"/>
  <c r="G3661" i="68" a="1"/>
  <c r="G3661" i="68" s="1"/>
  <c r="G3678" i="68" a="1"/>
  <c r="G3678" i="68" s="1"/>
  <c r="G3693" i="68" a="1"/>
  <c r="G3693" i="68" s="1"/>
  <c r="G3966" i="68" a="1"/>
  <c r="G3966" i="68" s="1"/>
  <c r="G4030" i="68" a="1"/>
  <c r="G4030" i="68" s="1"/>
  <c r="G3408" i="68" a="1"/>
  <c r="G3408" i="68" s="1"/>
  <c r="G3417" i="68" a="1"/>
  <c r="G3417" i="68" s="1"/>
  <c r="G3444" i="68" a="1"/>
  <c r="G3444" i="68" s="1"/>
  <c r="G3454" i="68" a="1"/>
  <c r="G3454" i="68" s="1"/>
  <c r="G3456" i="68" a="1"/>
  <c r="G3456" i="68" s="1"/>
  <c r="G3500" i="68" a="1"/>
  <c r="G3500" i="68" s="1"/>
  <c r="G3504" i="68" a="1"/>
  <c r="G3504" i="68" s="1"/>
  <c r="G3529" i="68" a="1"/>
  <c r="G3529" i="68" s="1"/>
  <c r="G3532" i="68" a="1"/>
  <c r="G3532" i="68" s="1"/>
  <c r="G3535" i="68" a="1"/>
  <c r="G3535" i="68" s="1"/>
  <c r="G3552" i="68" a="1"/>
  <c r="G3552" i="68" s="1"/>
  <c r="G3597" i="68" a="1"/>
  <c r="G3597" i="68" s="1"/>
  <c r="G3630" i="68" a="1"/>
  <c r="G3630" i="68" s="1"/>
  <c r="G3632" i="68" a="1"/>
  <c r="G3632" i="68" s="1"/>
  <c r="G3656" i="68" a="1"/>
  <c r="G3656" i="68" s="1"/>
  <c r="G3688" i="68" a="1"/>
  <c r="G3688" i="68" s="1"/>
  <c r="G3704" i="68" a="1"/>
  <c r="G3704" i="68" s="1"/>
  <c r="G3710" i="68" a="1"/>
  <c r="G3710" i="68" s="1"/>
  <c r="G3725" i="68" a="1"/>
  <c r="G3725" i="68" s="1"/>
  <c r="G3736" i="68" a="1"/>
  <c r="G3736" i="68" s="1"/>
  <c r="G3742" i="68" a="1"/>
  <c r="G3742" i="68" s="1"/>
  <c r="G3757" i="68" a="1"/>
  <c r="G3757" i="68" s="1"/>
  <c r="G3768" i="68" a="1"/>
  <c r="G3768" i="68" s="1"/>
  <c r="G3774" i="68" a="1"/>
  <c r="G3774" i="68" s="1"/>
  <c r="G3792" i="68" a="1"/>
  <c r="G3792" i="68" s="1"/>
  <c r="L2782" i="68"/>
  <c r="L2790" i="68"/>
  <c r="L2798" i="68"/>
  <c r="L2806" i="68"/>
  <c r="L2814" i="68"/>
  <c r="L2822" i="68"/>
  <c r="L2830" i="68"/>
  <c r="L2838" i="68"/>
  <c r="L2846" i="68"/>
  <c r="L2854" i="68"/>
  <c r="L2862" i="68"/>
  <c r="L2870" i="68"/>
  <c r="L2878" i="68"/>
  <c r="L2886" i="68"/>
  <c r="M3235" i="68" s="1"/>
  <c r="L2894" i="68"/>
  <c r="L2902" i="68"/>
  <c r="L2910" i="68"/>
  <c r="L2918" i="68"/>
  <c r="L2926" i="68"/>
  <c r="L2934" i="68"/>
  <c r="L2942" i="68"/>
  <c r="L2950" i="68"/>
  <c r="L2958" i="68"/>
  <c r="L2966" i="68"/>
  <c r="L2974" i="68"/>
  <c r="L2982" i="68"/>
  <c r="L2990" i="68"/>
  <c r="L2998" i="68"/>
  <c r="L3006" i="68"/>
  <c r="L3014" i="68"/>
  <c r="L3022" i="68"/>
  <c r="L3030" i="68"/>
  <c r="L3038" i="68"/>
  <c r="L3046" i="68"/>
  <c r="L3054" i="68"/>
  <c r="L3062" i="68"/>
  <c r="L3070" i="68"/>
  <c r="L3078" i="68"/>
  <c r="L3086" i="68"/>
  <c r="L3094" i="68"/>
  <c r="L3102" i="68"/>
  <c r="L3110" i="68"/>
  <c r="L3118" i="68"/>
  <c r="L3126" i="68"/>
  <c r="L3134" i="68"/>
  <c r="L3142" i="68"/>
  <c r="L3150" i="68"/>
  <c r="L3158" i="68"/>
  <c r="L3166" i="68"/>
  <c r="L3174" i="68"/>
  <c r="G3177" i="68" a="1"/>
  <c r="G3177" i="68" s="1"/>
  <c r="L3193" i="68"/>
  <c r="L3199" i="68"/>
  <c r="G3209" i="68" a="1"/>
  <c r="G3209" i="68" s="1"/>
  <c r="L3225" i="68"/>
  <c r="L3231" i="68"/>
  <c r="G3241" i="68" a="1"/>
  <c r="G3241" i="68" s="1"/>
  <c r="L3257" i="68"/>
  <c r="L3263" i="68"/>
  <c r="G3273" i="68" a="1"/>
  <c r="G3273" i="68" s="1"/>
  <c r="L3289" i="68"/>
  <c r="L3295" i="68"/>
  <c r="L3319" i="68"/>
  <c r="L3360" i="68"/>
  <c r="G3368" i="68" a="1"/>
  <c r="G3368" i="68" s="1"/>
  <c r="G3376" i="68" a="1"/>
  <c r="G3376" i="68" s="1"/>
  <c r="G3384" i="68" a="1"/>
  <c r="G3384" i="68" s="1"/>
  <c r="L3392" i="68"/>
  <c r="G3432" i="68" a="1"/>
  <c r="G3432" i="68" s="1"/>
  <c r="L3450" i="68"/>
  <c r="G3489" i="68" a="1"/>
  <c r="G3489" i="68" s="1"/>
  <c r="L3501" i="68"/>
  <c r="G3503" i="68" a="1"/>
  <c r="G3503" i="68" s="1"/>
  <c r="G3520" i="68" a="1"/>
  <c r="G3520" i="68" s="1"/>
  <c r="G3554" i="68" a="1"/>
  <c r="G3554" i="68" s="1"/>
  <c r="G3577" i="68" a="1"/>
  <c r="G3577" i="68" s="1"/>
  <c r="G3580" i="68" a="1"/>
  <c r="G3580" i="68" s="1"/>
  <c r="G3589" i="68" a="1"/>
  <c r="G3589" i="68" s="1"/>
  <c r="G3606" i="68" a="1"/>
  <c r="G3606" i="68" s="1"/>
  <c r="G3608" i="68" a="1"/>
  <c r="G3608" i="68" s="1"/>
  <c r="G3620" i="68" a="1"/>
  <c r="G3620" i="68" s="1"/>
  <c r="L3623" i="68"/>
  <c r="G3637" i="68" a="1"/>
  <c r="G3637" i="68" s="1"/>
  <c r="G3654" i="68" a="1"/>
  <c r="G3654" i="68" s="1"/>
  <c r="G3669" i="68" a="1"/>
  <c r="G3669" i="68" s="1"/>
  <c r="G3686" i="68" a="1"/>
  <c r="G3686" i="68" s="1"/>
  <c r="G3969" i="68" a="1"/>
  <c r="G3969" i="68" s="1"/>
  <c r="G4033" i="68" a="1"/>
  <c r="G4033" i="68" s="1"/>
  <c r="G3366" i="68" a="1"/>
  <c r="G3366" i="68" s="1"/>
  <c r="G3383" i="68" a="1"/>
  <c r="G3383" i="68" s="1"/>
  <c r="G3416" i="68" a="1"/>
  <c r="G3416" i="68" s="1"/>
  <c r="G3425" i="68" a="1"/>
  <c r="G3425" i="68" s="1"/>
  <c r="G3431" i="68" a="1"/>
  <c r="G3431" i="68" s="1"/>
  <c r="G3448" i="68" a="1"/>
  <c r="G3448" i="68" s="1"/>
  <c r="G3468" i="68" a="1"/>
  <c r="G3468" i="68" s="1"/>
  <c r="G3522" i="68" a="1"/>
  <c r="G3522" i="68" s="1"/>
  <c r="G3545" i="68" a="1"/>
  <c r="G3545" i="68" s="1"/>
  <c r="G3548" i="68" a="1"/>
  <c r="G3548" i="68" s="1"/>
  <c r="G3596" i="68" a="1"/>
  <c r="G3596" i="68" s="1"/>
  <c r="G3613" i="68" a="1"/>
  <c r="G3613" i="68" s="1"/>
  <c r="G3664" i="68" a="1"/>
  <c r="G3664" i="68" s="1"/>
  <c r="G3696" i="68" a="1"/>
  <c r="G3696" i="68" s="1"/>
  <c r="G3702" i="68" a="1"/>
  <c r="G3702" i="68" s="1"/>
  <c r="G3717" i="68" a="1"/>
  <c r="G3717" i="68" s="1"/>
  <c r="G3728" i="68" a="1"/>
  <c r="G3728" i="68" s="1"/>
  <c r="G3734" i="68" a="1"/>
  <c r="G3734" i="68" s="1"/>
  <c r="G3749" i="68" a="1"/>
  <c r="G3749" i="68" s="1"/>
  <c r="G3760" i="68" a="1"/>
  <c r="G3760" i="68" s="1"/>
  <c r="G3766" i="68" a="1"/>
  <c r="G3766" i="68" s="1"/>
  <c r="G3781" i="68" a="1"/>
  <c r="G3781" i="68" s="1"/>
  <c r="G3956" i="68" a="1"/>
  <c r="G3956" i="68" s="1"/>
  <c r="G3960" i="68" a="1"/>
  <c r="G3960" i="68" s="1"/>
  <c r="G3994" i="68" a="1"/>
  <c r="G3994" i="68" s="1"/>
  <c r="G4020" i="68" a="1"/>
  <c r="G4020" i="68" s="1"/>
  <c r="G4024" i="68" a="1"/>
  <c r="G4024" i="68" s="1"/>
  <c r="G4058" i="68" a="1"/>
  <c r="G4058" i="68" s="1"/>
  <c r="G4082" i="68" a="1"/>
  <c r="G4082" i="68" s="1"/>
  <c r="G4088" i="68" a="1"/>
  <c r="G4088" i="68" s="1"/>
  <c r="G4114" i="68" a="1"/>
  <c r="G4114" i="68" s="1"/>
  <c r="G4120" i="68" a="1"/>
  <c r="G4120" i="68" s="1"/>
  <c r="G4188" i="68" a="1"/>
  <c r="G4188" i="68" s="1"/>
  <c r="G4198" i="68" a="1"/>
  <c r="G4198" i="68" s="1"/>
  <c r="G4253" i="68" a="1"/>
  <c r="G4253" i="68" s="1"/>
  <c r="G4333" i="68" a="1"/>
  <c r="G4333" i="68" s="1"/>
  <c r="G3938" i="68" a="1"/>
  <c r="G3938" i="68" s="1"/>
  <c r="G3964" i="68" a="1"/>
  <c r="G3964" i="68" s="1"/>
  <c r="G3968" i="68" a="1"/>
  <c r="G3968" i="68" s="1"/>
  <c r="G4002" i="68" a="1"/>
  <c r="G4002" i="68" s="1"/>
  <c r="G4028" i="68" a="1"/>
  <c r="G4028" i="68" s="1"/>
  <c r="G4032" i="68" a="1"/>
  <c r="G4032" i="68" s="1"/>
  <c r="G4066" i="68" a="1"/>
  <c r="G4066" i="68" s="1"/>
  <c r="G4070" i="68" a="1"/>
  <c r="G4070" i="68" s="1"/>
  <c r="G4073" i="68" a="1"/>
  <c r="G4073" i="68" s="1"/>
  <c r="G4076" i="68" a="1"/>
  <c r="G4076" i="68" s="1"/>
  <c r="G4102" i="68" a="1"/>
  <c r="G4102" i="68" s="1"/>
  <c r="G4105" i="68" a="1"/>
  <c r="G4105" i="68" s="1"/>
  <c r="G4108" i="68" a="1"/>
  <c r="G4108" i="68" s="1"/>
  <c r="G4134" i="68" a="1"/>
  <c r="G4134" i="68" s="1"/>
  <c r="G4137" i="68" a="1"/>
  <c r="G4137" i="68" s="1"/>
  <c r="G4140" i="68" a="1"/>
  <c r="G4140" i="68" s="1"/>
  <c r="G4293" i="68" a="1"/>
  <c r="G4293" i="68" s="1"/>
  <c r="G4312" i="68" a="1"/>
  <c r="G4312" i="68" s="1"/>
  <c r="G3790" i="68" a="1"/>
  <c r="G3790" i="68" s="1"/>
  <c r="G3798" i="68" a="1"/>
  <c r="G3798" i="68" s="1"/>
  <c r="G3806" i="68" a="1"/>
  <c r="G3806" i="68" s="1"/>
  <c r="G3814" i="68" a="1"/>
  <c r="G3814" i="68" s="1"/>
  <c r="G3822" i="68" a="1"/>
  <c r="G3822" i="68" s="1"/>
  <c r="G3830" i="68" a="1"/>
  <c r="G3830" i="68" s="1"/>
  <c r="G3838" i="68" a="1"/>
  <c r="G3838" i="68" s="1"/>
  <c r="G3846" i="68" a="1"/>
  <c r="G3846" i="68" s="1"/>
  <c r="G3854" i="68" a="1"/>
  <c r="G3854" i="68" s="1"/>
  <c r="G3862" i="68" a="1"/>
  <c r="G3862" i="68" s="1"/>
  <c r="G3870" i="68" a="1"/>
  <c r="G3870" i="68" s="1"/>
  <c r="G3878" i="68" a="1"/>
  <c r="G3878" i="68" s="1"/>
  <c r="G3886" i="68" a="1"/>
  <c r="G3886" i="68" s="1"/>
  <c r="G3894" i="68" a="1"/>
  <c r="G3894" i="68" s="1"/>
  <c r="G3902" i="68" a="1"/>
  <c r="G3902" i="68" s="1"/>
  <c r="L3903" i="68"/>
  <c r="G3910" i="68" a="1"/>
  <c r="G3910" i="68" s="1"/>
  <c r="L3911" i="68"/>
  <c r="G3918" i="68" a="1"/>
  <c r="G3918" i="68" s="1"/>
  <c r="L3919" i="68"/>
  <c r="G3926" i="68" a="1"/>
  <c r="G3926" i="68" s="1"/>
  <c r="L3927" i="68"/>
  <c r="G3934" i="68" a="1"/>
  <c r="G3934" i="68" s="1"/>
  <c r="L3935" i="68"/>
  <c r="G3946" i="68" a="1"/>
  <c r="G3946" i="68" s="1"/>
  <c r="G3972" i="68" a="1"/>
  <c r="G3972" i="68" s="1"/>
  <c r="G3976" i="68" a="1"/>
  <c r="G3976" i="68" s="1"/>
  <c r="G4010" i="68" a="1"/>
  <c r="G4010" i="68" s="1"/>
  <c r="G4036" i="68" a="1"/>
  <c r="G4036" i="68" s="1"/>
  <c r="G4040" i="68" a="1"/>
  <c r="G4040" i="68" s="1"/>
  <c r="G4090" i="68" a="1"/>
  <c r="G4090" i="68" s="1"/>
  <c r="G4096" i="68" a="1"/>
  <c r="G4096" i="68" s="1"/>
  <c r="G4122" i="68" a="1"/>
  <c r="G4122" i="68" s="1"/>
  <c r="G4128" i="68" a="1"/>
  <c r="G4128" i="68" s="1"/>
  <c r="G4160" i="68" a="1"/>
  <c r="G4160" i="68" s="1"/>
  <c r="G4224" i="68" a="1"/>
  <c r="G4224" i="68" s="1"/>
  <c r="G4256" i="68" a="1"/>
  <c r="G4256" i="68" s="1"/>
  <c r="G4282" i="68" a="1"/>
  <c r="G4282" i="68" s="1"/>
  <c r="G4317" i="68" a="1"/>
  <c r="G4317" i="68" s="1"/>
  <c r="G4336" i="68" a="1"/>
  <c r="G4336" i="68" s="1"/>
  <c r="G3954" i="68" a="1"/>
  <c r="G3954" i="68" s="1"/>
  <c r="G3980" i="68" a="1"/>
  <c r="G3980" i="68" s="1"/>
  <c r="G3984" i="68" a="1"/>
  <c r="G3984" i="68" s="1"/>
  <c r="G4018" i="68" a="1"/>
  <c r="G4018" i="68" s="1"/>
  <c r="G4044" i="68" a="1"/>
  <c r="G4044" i="68" s="1"/>
  <c r="G4048" i="68" a="1"/>
  <c r="G4048" i="68" s="1"/>
  <c r="G4078" i="68" a="1"/>
  <c r="G4078" i="68" s="1"/>
  <c r="G4081" i="68" a="1"/>
  <c r="G4081" i="68" s="1"/>
  <c r="G4084" i="68" a="1"/>
  <c r="G4084" i="68" s="1"/>
  <c r="G4110" i="68" a="1"/>
  <c r="G4110" i="68" s="1"/>
  <c r="G4113" i="68" a="1"/>
  <c r="G4113" i="68" s="1"/>
  <c r="G4116" i="68" a="1"/>
  <c r="G4116" i="68" s="1"/>
  <c r="G4142" i="68" a="1"/>
  <c r="G4142" i="68" s="1"/>
  <c r="G4162" i="68" a="1"/>
  <c r="G4162" i="68" s="1"/>
  <c r="G4189" i="68" a="1"/>
  <c r="G4189" i="68" s="1"/>
  <c r="G4205" i="68" a="1"/>
  <c r="G4205" i="68" s="1"/>
  <c r="G4207" i="68" a="1"/>
  <c r="G4207" i="68" s="1"/>
  <c r="G4226" i="68" a="1"/>
  <c r="G4226" i="68" s="1"/>
  <c r="G4258" i="68" a="1"/>
  <c r="G4258" i="68" s="1"/>
  <c r="G4269" i="68" a="1"/>
  <c r="G4269" i="68" s="1"/>
  <c r="G4296" i="68" a="1"/>
  <c r="G4296" i="68" s="1"/>
  <c r="G3797" i="68" a="1"/>
  <c r="G3797" i="68" s="1"/>
  <c r="G3800" i="68" a="1"/>
  <c r="G3800" i="68" s="1"/>
  <c r="G3805" i="68" a="1"/>
  <c r="G3805" i="68" s="1"/>
  <c r="G3808" i="68" a="1"/>
  <c r="G3808" i="68" s="1"/>
  <c r="G3813" i="68" a="1"/>
  <c r="G3813" i="68" s="1"/>
  <c r="G3816" i="68" a="1"/>
  <c r="G3816" i="68" s="1"/>
  <c r="G3821" i="68" a="1"/>
  <c r="G3821" i="68" s="1"/>
  <c r="G3824" i="68" a="1"/>
  <c r="G3824" i="68" s="1"/>
  <c r="G3829" i="68" a="1"/>
  <c r="G3829" i="68" s="1"/>
  <c r="G3832" i="68" a="1"/>
  <c r="G3832" i="68" s="1"/>
  <c r="G3837" i="68" a="1"/>
  <c r="G3837" i="68" s="1"/>
  <c r="G3840" i="68" a="1"/>
  <c r="G3840" i="68" s="1"/>
  <c r="G3845" i="68" a="1"/>
  <c r="G3845" i="68" s="1"/>
  <c r="G3848" i="68" a="1"/>
  <c r="G3848" i="68" s="1"/>
  <c r="G3853" i="68" a="1"/>
  <c r="G3853" i="68" s="1"/>
  <c r="G3856" i="68" a="1"/>
  <c r="G3856" i="68" s="1"/>
  <c r="G3861" i="68" a="1"/>
  <c r="G3861" i="68" s="1"/>
  <c r="G3864" i="68" a="1"/>
  <c r="G3864" i="68" s="1"/>
  <c r="G3869" i="68" a="1"/>
  <c r="G3869" i="68" s="1"/>
  <c r="G3872" i="68" a="1"/>
  <c r="G3872" i="68" s="1"/>
  <c r="G3877" i="68" a="1"/>
  <c r="G3877" i="68" s="1"/>
  <c r="G3880" i="68" a="1"/>
  <c r="G3880" i="68" s="1"/>
  <c r="G3885" i="68" a="1"/>
  <c r="G3885" i="68" s="1"/>
  <c r="G3888" i="68" a="1"/>
  <c r="G3888" i="68" s="1"/>
  <c r="G3893" i="68" a="1"/>
  <c r="G3893" i="68" s="1"/>
  <c r="G3896" i="68" a="1"/>
  <c r="G3896" i="68" s="1"/>
  <c r="G3901" i="68" a="1"/>
  <c r="G3901" i="68" s="1"/>
  <c r="G3904" i="68" a="1"/>
  <c r="G3904" i="68" s="1"/>
  <c r="G3909" i="68" a="1"/>
  <c r="G3909" i="68" s="1"/>
  <c r="G3912" i="68" a="1"/>
  <c r="G3912" i="68" s="1"/>
  <c r="G3917" i="68" a="1"/>
  <c r="G3917" i="68" s="1"/>
  <c r="G3920" i="68" a="1"/>
  <c r="G3920" i="68" s="1"/>
  <c r="G3925" i="68" a="1"/>
  <c r="G3925" i="68" s="1"/>
  <c r="G3928" i="68" a="1"/>
  <c r="G3928" i="68" s="1"/>
  <c r="G3933" i="68" a="1"/>
  <c r="G3933" i="68" s="1"/>
  <c r="G3936" i="68" a="1"/>
  <c r="G3936" i="68" s="1"/>
  <c r="G3962" i="68" a="1"/>
  <c r="G3962" i="68" s="1"/>
  <c r="G3988" i="68" a="1"/>
  <c r="G3988" i="68" s="1"/>
  <c r="G3992" i="68" a="1"/>
  <c r="G3992" i="68" s="1"/>
  <c r="G4026" i="68" a="1"/>
  <c r="G4026" i="68" s="1"/>
  <c r="G4052" i="68" a="1"/>
  <c r="G4052" i="68" s="1"/>
  <c r="G4056" i="68" a="1"/>
  <c r="G4056" i="68" s="1"/>
  <c r="G4072" i="68" a="1"/>
  <c r="G4072" i="68" s="1"/>
  <c r="G4098" i="68" a="1"/>
  <c r="G4098" i="68" s="1"/>
  <c r="G4104" i="68" a="1"/>
  <c r="G4104" i="68" s="1"/>
  <c r="G4130" i="68" a="1"/>
  <c r="G4130" i="68" s="1"/>
  <c r="G4136" i="68" a="1"/>
  <c r="G4136" i="68" s="1"/>
  <c r="G4156" i="68" a="1"/>
  <c r="G4156" i="68" s="1"/>
  <c r="G4166" i="68" a="1"/>
  <c r="G4166" i="68" s="1"/>
  <c r="G4220" i="68" a="1"/>
  <c r="G4220" i="68" s="1"/>
  <c r="G4230" i="68" a="1"/>
  <c r="G4230" i="68" s="1"/>
  <c r="G4301" i="68" a="1"/>
  <c r="G4301" i="68" s="1"/>
  <c r="G4320" i="68" a="1"/>
  <c r="G4320" i="68" s="1"/>
  <c r="L3410" i="68"/>
  <c r="G3424" i="68" a="1"/>
  <c r="G3424" i="68" s="1"/>
  <c r="G3433" i="68" a="1"/>
  <c r="G3433" i="68" s="1"/>
  <c r="G3473" i="68" a="1"/>
  <c r="G3473" i="68" s="1"/>
  <c r="L3477" i="68"/>
  <c r="G3484" i="68" a="1"/>
  <c r="G3484" i="68" s="1"/>
  <c r="G3496" i="68" a="1"/>
  <c r="G3496" i="68" s="1"/>
  <c r="G3502" i="68" a="1"/>
  <c r="G3502" i="68" s="1"/>
  <c r="L3509" i="68"/>
  <c r="G3530" i="68" a="1"/>
  <c r="G3530" i="68" s="1"/>
  <c r="G3534" i="68" a="1"/>
  <c r="G3534" i="68" s="1"/>
  <c r="L3541" i="68"/>
  <c r="G3562" i="68" a="1"/>
  <c r="G3562" i="68" s="1"/>
  <c r="G3566" i="68" a="1"/>
  <c r="G3566" i="68" s="1"/>
  <c r="L3573" i="68"/>
  <c r="G3970" i="68" a="1"/>
  <c r="G3970" i="68" s="1"/>
  <c r="G3996" i="68" a="1"/>
  <c r="G3996" i="68" s="1"/>
  <c r="G4000" i="68" a="1"/>
  <c r="G4000" i="68" s="1"/>
  <c r="G4034" i="68" a="1"/>
  <c r="G4034" i="68" s="1"/>
  <c r="G4060" i="68" a="1"/>
  <c r="G4060" i="68" s="1"/>
  <c r="G4064" i="68" a="1"/>
  <c r="G4064" i="68" s="1"/>
  <c r="G4086" i="68" a="1"/>
  <c r="G4086" i="68" s="1"/>
  <c r="G4089" i="68" a="1"/>
  <c r="G4089" i="68" s="1"/>
  <c r="G4092" i="68" a="1"/>
  <c r="G4092" i="68" s="1"/>
  <c r="G4118" i="68" a="1"/>
  <c r="G4118" i="68" s="1"/>
  <c r="G4121" i="68" a="1"/>
  <c r="G4121" i="68" s="1"/>
  <c r="G4124" i="68" a="1"/>
  <c r="G4124" i="68" s="1"/>
  <c r="G4197" i="68" a="1"/>
  <c r="G4197" i="68" s="1"/>
  <c r="G4274" i="68" a="1"/>
  <c r="G4274" i="68" s="1"/>
  <c r="G4325" i="68" a="1"/>
  <c r="G4325" i="68" s="1"/>
  <c r="G3636" i="68" a="1"/>
  <c r="G3636" i="68" s="1"/>
  <c r="G3644" i="68" a="1"/>
  <c r="G3644" i="68" s="1"/>
  <c r="G3652" i="68" a="1"/>
  <c r="G3652" i="68" s="1"/>
  <c r="G3660" i="68" a="1"/>
  <c r="G3660" i="68" s="1"/>
  <c r="G3668" i="68" a="1"/>
  <c r="G3668" i="68" s="1"/>
  <c r="G3676" i="68" a="1"/>
  <c r="G3676" i="68" s="1"/>
  <c r="G3684" i="68" a="1"/>
  <c r="G3684" i="68" s="1"/>
  <c r="G3692" i="68" a="1"/>
  <c r="G3692" i="68" s="1"/>
  <c r="G3700" i="68" a="1"/>
  <c r="G3700" i="68" s="1"/>
  <c r="G3708" i="68" a="1"/>
  <c r="G3708" i="68" s="1"/>
  <c r="G3716" i="68" a="1"/>
  <c r="G3716" i="68" s="1"/>
  <c r="G3724" i="68" a="1"/>
  <c r="G3724" i="68" s="1"/>
  <c r="G3732" i="68" a="1"/>
  <c r="G3732" i="68" s="1"/>
  <c r="G3740" i="68" a="1"/>
  <c r="G3740" i="68" s="1"/>
  <c r="G3748" i="68" a="1"/>
  <c r="G3748" i="68" s="1"/>
  <c r="G3756" i="68" a="1"/>
  <c r="G3756" i="68" s="1"/>
  <c r="G3764" i="68" a="1"/>
  <c r="G3764" i="68" s="1"/>
  <c r="G3772" i="68" a="1"/>
  <c r="G3772" i="68" s="1"/>
  <c r="G3780" i="68" a="1"/>
  <c r="G3780" i="68" s="1"/>
  <c r="G3788" i="68" a="1"/>
  <c r="G3788" i="68" s="1"/>
  <c r="G3796" i="68" a="1"/>
  <c r="G3796" i="68" s="1"/>
  <c r="G3804" i="68" a="1"/>
  <c r="G3804" i="68" s="1"/>
  <c r="G3812" i="68" a="1"/>
  <c r="G3812" i="68" s="1"/>
  <c r="G3820" i="68" a="1"/>
  <c r="G3820" i="68" s="1"/>
  <c r="G3828" i="68" a="1"/>
  <c r="G3828" i="68" s="1"/>
  <c r="G3836" i="68" a="1"/>
  <c r="G3836" i="68" s="1"/>
  <c r="G3844" i="68" a="1"/>
  <c r="G3844" i="68" s="1"/>
  <c r="G3852" i="68" a="1"/>
  <c r="G3852" i="68" s="1"/>
  <c r="G3860" i="68" a="1"/>
  <c r="G3860" i="68" s="1"/>
  <c r="G3868" i="68" a="1"/>
  <c r="G3868" i="68" s="1"/>
  <c r="G3876" i="68" a="1"/>
  <c r="G3876" i="68" s="1"/>
  <c r="G3884" i="68" a="1"/>
  <c r="G3884" i="68" s="1"/>
  <c r="G3892" i="68" a="1"/>
  <c r="G3892" i="68" s="1"/>
  <c r="G3900" i="68" a="1"/>
  <c r="G3900" i="68" s="1"/>
  <c r="G3908" i="68" a="1"/>
  <c r="G3908" i="68" s="1"/>
  <c r="G3916" i="68" a="1"/>
  <c r="G3916" i="68" s="1"/>
  <c r="G3924" i="68" a="1"/>
  <c r="G3924" i="68" s="1"/>
  <c r="G3932" i="68" a="1"/>
  <c r="G3932" i="68" s="1"/>
  <c r="G3940" i="68" a="1"/>
  <c r="G3940" i="68" s="1"/>
  <c r="G3944" i="68" a="1"/>
  <c r="G3944" i="68" s="1"/>
  <c r="G3978" i="68" a="1"/>
  <c r="G3978" i="68" s="1"/>
  <c r="G4004" i="68" a="1"/>
  <c r="G4004" i="68" s="1"/>
  <c r="G4008" i="68" a="1"/>
  <c r="G4008" i="68" s="1"/>
  <c r="G4042" i="68" a="1"/>
  <c r="G4042" i="68" s="1"/>
  <c r="G4068" i="68" a="1"/>
  <c r="G4068" i="68" s="1"/>
  <c r="G4074" i="68" a="1"/>
  <c r="G4074" i="68" s="1"/>
  <c r="G4080" i="68" a="1"/>
  <c r="G4080" i="68" s="1"/>
  <c r="G4106" i="68" a="1"/>
  <c r="G4106" i="68" s="1"/>
  <c r="G4112" i="68" a="1"/>
  <c r="G4112" i="68" s="1"/>
  <c r="G4138" i="68" a="1"/>
  <c r="G4138" i="68" s="1"/>
  <c r="G4144" i="68" a="1"/>
  <c r="G4144" i="68" s="1"/>
  <c r="G4192" i="68" a="1"/>
  <c r="G4192" i="68" s="1"/>
  <c r="G4304" i="68" a="1"/>
  <c r="G4304" i="68" s="1"/>
  <c r="G3297" i="68" a="1"/>
  <c r="G3297" i="68" s="1"/>
  <c r="G3305" i="68" a="1"/>
  <c r="G3305" i="68" s="1"/>
  <c r="G3313" i="68" a="1"/>
  <c r="G3313" i="68" s="1"/>
  <c r="G3321" i="68" a="1"/>
  <c r="G3321" i="68" s="1"/>
  <c r="G3329" i="68" a="1"/>
  <c r="G3329" i="68" s="1"/>
  <c r="G3337" i="68" a="1"/>
  <c r="G3337" i="68" s="1"/>
  <c r="G3352" i="68" a="1"/>
  <c r="G3352" i="68" s="1"/>
  <c r="G3385" i="68" a="1"/>
  <c r="G3385" i="68" s="1"/>
  <c r="L3426" i="68"/>
  <c r="G3440" i="68" a="1"/>
  <c r="G3440" i="68" s="1"/>
  <c r="G3449" i="68" a="1"/>
  <c r="G3449" i="68" s="1"/>
  <c r="G3472" i="68" a="1"/>
  <c r="G3472" i="68" s="1"/>
  <c r="G3481" i="68" a="1"/>
  <c r="G3481" i="68" s="1"/>
  <c r="L3485" i="68"/>
  <c r="G3492" i="68" a="1"/>
  <c r="G3492" i="68" s="1"/>
  <c r="G3506" i="68" a="1"/>
  <c r="G3506" i="68" s="1"/>
  <c r="G3510" i="68" a="1"/>
  <c r="G3510" i="68" s="1"/>
  <c r="L3517" i="68"/>
  <c r="G3538" i="68" a="1"/>
  <c r="G3538" i="68" s="1"/>
  <c r="G3542" i="68" a="1"/>
  <c r="G3542" i="68" s="1"/>
  <c r="L3549" i="68"/>
  <c r="G3570" i="68" a="1"/>
  <c r="G3570" i="68" s="1"/>
  <c r="G3574" i="68" a="1"/>
  <c r="G3574" i="68" s="1"/>
  <c r="G3948" i="68" a="1"/>
  <c r="G3948" i="68" s="1"/>
  <c r="G3952" i="68" a="1"/>
  <c r="G3952" i="68" s="1"/>
  <c r="G3986" i="68" a="1"/>
  <c r="G3986" i="68" s="1"/>
  <c r="G4012" i="68" a="1"/>
  <c r="G4012" i="68" s="1"/>
  <c r="G4016" i="68" a="1"/>
  <c r="G4016" i="68" s="1"/>
  <c r="G4050" i="68" a="1"/>
  <c r="G4050" i="68" s="1"/>
  <c r="G4094" i="68" a="1"/>
  <c r="G4094" i="68" s="1"/>
  <c r="G4097" i="68" a="1"/>
  <c r="G4097" i="68" s="1"/>
  <c r="G4100" i="68" a="1"/>
  <c r="G4100" i="68" s="1"/>
  <c r="G4126" i="68" a="1"/>
  <c r="G4126" i="68" s="1"/>
  <c r="G4129" i="68" a="1"/>
  <c r="G4129" i="68" s="1"/>
  <c r="G4132" i="68" a="1"/>
  <c r="G4132" i="68" s="1"/>
  <c r="G4157" i="68" a="1"/>
  <c r="G4157" i="68" s="1"/>
  <c r="G4173" i="68" a="1"/>
  <c r="G4173" i="68" s="1"/>
  <c r="G4175" i="68" a="1"/>
  <c r="G4175" i="68" s="1"/>
  <c r="G4194" i="68" a="1"/>
  <c r="G4194" i="68" s="1"/>
  <c r="G4221" i="68" a="1"/>
  <c r="G4221" i="68" s="1"/>
  <c r="G4237" i="68" a="1"/>
  <c r="G4237" i="68" s="1"/>
  <c r="G4239" i="68" a="1"/>
  <c r="G4239" i="68" s="1"/>
  <c r="G4261" i="68" a="1"/>
  <c r="G4261" i="68" s="1"/>
  <c r="G4290" i="68" a="1"/>
  <c r="G4290" i="68" s="1"/>
  <c r="G4309" i="68" a="1"/>
  <c r="G4309" i="68" s="1"/>
  <c r="G4328" i="68" a="1"/>
  <c r="G4328" i="68" s="1"/>
  <c r="G4151" i="68" a="1"/>
  <c r="G4151" i="68" s="1"/>
  <c r="G4168" i="68" a="1"/>
  <c r="G4168" i="68" s="1"/>
  <c r="G4170" i="68" a="1"/>
  <c r="G4170" i="68" s="1"/>
  <c r="G4196" i="68" a="1"/>
  <c r="G4196" i="68" s="1"/>
  <c r="G4206" i="68" a="1"/>
  <c r="G4206" i="68" s="1"/>
  <c r="G4215" i="68" a="1"/>
  <c r="G4215" i="68" s="1"/>
  <c r="G4232" i="68" a="1"/>
  <c r="G4232" i="68" s="1"/>
  <c r="G4234" i="68" a="1"/>
  <c r="G4234" i="68" s="1"/>
  <c r="G4260" i="68" a="1"/>
  <c r="G4260" i="68" s="1"/>
  <c r="G4294" i="68" a="1"/>
  <c r="G4294" i="68" s="1"/>
  <c r="G4302" i="68" a="1"/>
  <c r="G4302" i="68" s="1"/>
  <c r="G4310" i="68" a="1"/>
  <c r="G4310" i="68" s="1"/>
  <c r="G4318" i="68" a="1"/>
  <c r="G4318" i="68" s="1"/>
  <c r="G4326" i="68" a="1"/>
  <c r="G4326" i="68" s="1"/>
  <c r="G4334" i="68" a="1"/>
  <c r="G4334" i="68" s="1"/>
  <c r="G4342" i="68" a="1"/>
  <c r="G4342" i="68" s="1"/>
  <c r="G4350" i="68" a="1"/>
  <c r="G4350" i="68" s="1"/>
  <c r="G4358" i="68" a="1"/>
  <c r="G4358" i="68" s="1"/>
  <c r="G4366" i="68" a="1"/>
  <c r="G4366" i="68" s="1"/>
  <c r="G4394" i="68" a="1"/>
  <c r="G4394" i="68" s="1"/>
  <c r="G4410" i="68" a="1"/>
  <c r="G4410" i="68" s="1"/>
  <c r="G4426" i="68" a="1"/>
  <c r="G4426" i="68" s="1"/>
  <c r="G4442" i="68" a="1"/>
  <c r="G4442" i="68" s="1"/>
  <c r="G4458" i="68" a="1"/>
  <c r="G4458" i="68" s="1"/>
  <c r="G4474" i="68" a="1"/>
  <c r="G4474" i="68" s="1"/>
  <c r="G4490" i="68" a="1"/>
  <c r="G4490" i="68" s="1"/>
  <c r="G4506" i="68" a="1"/>
  <c r="G4506" i="68" s="1"/>
  <c r="G4150" i="68" a="1"/>
  <c r="G4150" i="68" s="1"/>
  <c r="G4159" i="68" a="1"/>
  <c r="G4159" i="68" s="1"/>
  <c r="G4176" i="68" a="1"/>
  <c r="G4176" i="68" s="1"/>
  <c r="G4178" i="68" a="1"/>
  <c r="G4178" i="68" s="1"/>
  <c r="L4181" i="68"/>
  <c r="G4204" i="68" a="1"/>
  <c r="G4204" i="68" s="1"/>
  <c r="G4214" i="68" a="1"/>
  <c r="G4214" i="68" s="1"/>
  <c r="G4223" i="68" a="1"/>
  <c r="G4223" i="68" s="1"/>
  <c r="G4240" i="68" a="1"/>
  <c r="G4240" i="68" s="1"/>
  <c r="G4242" i="68" a="1"/>
  <c r="G4242" i="68" s="1"/>
  <c r="L4245" i="68"/>
  <c r="G4272" i="68" a="1"/>
  <c r="G4272" i="68" s="1"/>
  <c r="G4280" i="68" a="1"/>
  <c r="G4280" i="68" s="1"/>
  <c r="G4288" i="68" a="1"/>
  <c r="G4288" i="68" s="1"/>
  <c r="G4380" i="68" a="1"/>
  <c r="G4380" i="68" s="1"/>
  <c r="G4396" i="68" a="1"/>
  <c r="G4396" i="68" s="1"/>
  <c r="G4412" i="68" a="1"/>
  <c r="G4412" i="68" s="1"/>
  <c r="G4428" i="68" a="1"/>
  <c r="G4428" i="68" s="1"/>
  <c r="G4444" i="68" a="1"/>
  <c r="G4444" i="68" s="1"/>
  <c r="G4460" i="68" a="1"/>
  <c r="G4460" i="68" s="1"/>
  <c r="G4476" i="68" a="1"/>
  <c r="G4476" i="68" s="1"/>
  <c r="G4492" i="68" a="1"/>
  <c r="G4492" i="68" s="1"/>
  <c r="G4508" i="68" a="1"/>
  <c r="G4508" i="68" s="1"/>
  <c r="G4148" i="68" a="1"/>
  <c r="G4148" i="68" s="1"/>
  <c r="G4158" i="68" a="1"/>
  <c r="G4158" i="68" s="1"/>
  <c r="G4167" i="68" a="1"/>
  <c r="G4167" i="68" s="1"/>
  <c r="L4171" i="68"/>
  <c r="G4184" i="68" a="1"/>
  <c r="G4184" i="68" s="1"/>
  <c r="G4186" i="68" a="1"/>
  <c r="G4186" i="68" s="1"/>
  <c r="L4189" i="68"/>
  <c r="G4212" i="68" a="1"/>
  <c r="G4212" i="68" s="1"/>
  <c r="G4222" i="68" a="1"/>
  <c r="G4222" i="68" s="1"/>
  <c r="G4231" i="68" a="1"/>
  <c r="G4231" i="68" s="1"/>
  <c r="L4235" i="68"/>
  <c r="G4248" i="68" a="1"/>
  <c r="G4248" i="68" s="1"/>
  <c r="G4250" i="68" a="1"/>
  <c r="G4250" i="68" s="1"/>
  <c r="L4253" i="68"/>
  <c r="G4266" i="68" a="1"/>
  <c r="G4266" i="68" s="1"/>
  <c r="G4271" i="68" a="1"/>
  <c r="G4271" i="68" s="1"/>
  <c r="G4279" i="68" a="1"/>
  <c r="G4279" i="68" s="1"/>
  <c r="G4287" i="68" a="1"/>
  <c r="G4287" i="68" s="1"/>
  <c r="G4373" i="68" a="1"/>
  <c r="G4373" i="68" s="1"/>
  <c r="G4375" i="68" a="1"/>
  <c r="G4375" i="68" s="1"/>
  <c r="G4341" i="68" a="1"/>
  <c r="G4341" i="68" s="1"/>
  <c r="G4344" i="68" a="1"/>
  <c r="G4344" i="68" s="1"/>
  <c r="G4349" i="68" a="1"/>
  <c r="G4349" i="68" s="1"/>
  <c r="G4352" i="68" a="1"/>
  <c r="G4352" i="68" s="1"/>
  <c r="G4357" i="68" a="1"/>
  <c r="G4357" i="68" s="1"/>
  <c r="G4360" i="68" a="1"/>
  <c r="G4360" i="68" s="1"/>
  <c r="G4365" i="68" a="1"/>
  <c r="G4365" i="68" s="1"/>
  <c r="G4370" i="68" a="1"/>
  <c r="G4370" i="68" s="1"/>
  <c r="G4382" i="68" a="1"/>
  <c r="G4382" i="68" s="1"/>
  <c r="G4384" i="68" a="1"/>
  <c r="G4384" i="68" s="1"/>
  <c r="G4391" i="68" a="1"/>
  <c r="G4391" i="68" s="1"/>
  <c r="G4398" i="68" a="1"/>
  <c r="G4398" i="68" s="1"/>
  <c r="G4400" i="68" a="1"/>
  <c r="G4400" i="68" s="1"/>
  <c r="G4407" i="68" a="1"/>
  <c r="G4407" i="68" s="1"/>
  <c r="G4414" i="68" a="1"/>
  <c r="G4414" i="68" s="1"/>
  <c r="G4416" i="68" a="1"/>
  <c r="G4416" i="68" s="1"/>
  <c r="G4423" i="68" a="1"/>
  <c r="G4423" i="68" s="1"/>
  <c r="G4430" i="68" a="1"/>
  <c r="G4430" i="68" s="1"/>
  <c r="G4432" i="68" a="1"/>
  <c r="G4432" i="68" s="1"/>
  <c r="G4439" i="68" a="1"/>
  <c r="G4439" i="68" s="1"/>
  <c r="G4446" i="68" a="1"/>
  <c r="G4446" i="68" s="1"/>
  <c r="G4448" i="68" a="1"/>
  <c r="G4448" i="68" s="1"/>
  <c r="G4455" i="68" a="1"/>
  <c r="G4455" i="68" s="1"/>
  <c r="G4462" i="68" a="1"/>
  <c r="G4462" i="68" s="1"/>
  <c r="G4464" i="68" a="1"/>
  <c r="G4464" i="68" s="1"/>
  <c r="G4471" i="68" a="1"/>
  <c r="G4471" i="68" s="1"/>
  <c r="G4478" i="68" a="1"/>
  <c r="G4478" i="68" s="1"/>
  <c r="G4480" i="68" a="1"/>
  <c r="G4480" i="68" s="1"/>
  <c r="G4487" i="68" a="1"/>
  <c r="G4487" i="68" s="1"/>
  <c r="G4494" i="68" a="1"/>
  <c r="G4494" i="68" s="1"/>
  <c r="G4496" i="68" a="1"/>
  <c r="G4496" i="68" s="1"/>
  <c r="G4503" i="68" a="1"/>
  <c r="G4503" i="68" s="1"/>
  <c r="G4510" i="68" a="1"/>
  <c r="G4510" i="68" s="1"/>
  <c r="G4512" i="68" a="1"/>
  <c r="G4512" i="68" s="1"/>
  <c r="G4164" i="68" a="1"/>
  <c r="G4164" i="68" s="1"/>
  <c r="G4174" i="68" a="1"/>
  <c r="G4174" i="68" s="1"/>
  <c r="G4183" i="68" a="1"/>
  <c r="G4183" i="68" s="1"/>
  <c r="L4187" i="68"/>
  <c r="G4200" i="68" a="1"/>
  <c r="G4200" i="68" s="1"/>
  <c r="G4202" i="68" a="1"/>
  <c r="G4202" i="68" s="1"/>
  <c r="L4205" i="68"/>
  <c r="G4228" i="68" a="1"/>
  <c r="G4228" i="68" s="1"/>
  <c r="G4238" i="68" a="1"/>
  <c r="G4238" i="68" s="1"/>
  <c r="G4247" i="68" a="1"/>
  <c r="G4247" i="68" s="1"/>
  <c r="L4251" i="68"/>
  <c r="G4270" i="68" a="1"/>
  <c r="G4270" i="68" s="1"/>
  <c r="G4278" i="68" a="1"/>
  <c r="G4278" i="68" s="1"/>
  <c r="G4286" i="68" a="1"/>
  <c r="G4286" i="68" s="1"/>
  <c r="G4298" i="68" a="1"/>
  <c r="G4298" i="68" s="1"/>
  <c r="G4306" i="68" a="1"/>
  <c r="G4306" i="68" s="1"/>
  <c r="G4314" i="68" a="1"/>
  <c r="G4314" i="68" s="1"/>
  <c r="G4322" i="68" a="1"/>
  <c r="G4322" i="68" s="1"/>
  <c r="G4330" i="68" a="1"/>
  <c r="G4330" i="68" s="1"/>
  <c r="G4338" i="68" a="1"/>
  <c r="G4338" i="68" s="1"/>
  <c r="G4346" i="68" a="1"/>
  <c r="G4346" i="68" s="1"/>
  <c r="G4354" i="68" a="1"/>
  <c r="G4354" i="68" s="1"/>
  <c r="G4362" i="68" a="1"/>
  <c r="G4362" i="68" s="1"/>
  <c r="G4386" i="68" a="1"/>
  <c r="G4386" i="68" s="1"/>
  <c r="G4402" i="68" a="1"/>
  <c r="G4402" i="68" s="1"/>
  <c r="G4418" i="68" a="1"/>
  <c r="G4418" i="68" s="1"/>
  <c r="G4434" i="68" a="1"/>
  <c r="G4434" i="68" s="1"/>
  <c r="G4450" i="68" a="1"/>
  <c r="G4450" i="68" s="1"/>
  <c r="G4466" i="68" a="1"/>
  <c r="G4466" i="68" s="1"/>
  <c r="G4482" i="68" a="1"/>
  <c r="G4482" i="68" s="1"/>
  <c r="G4498" i="68" a="1"/>
  <c r="G4498" i="68" s="1"/>
  <c r="G4514" i="68" a="1"/>
  <c r="G4514" i="68" s="1"/>
  <c r="G4146" i="68" a="1"/>
  <c r="G4146" i="68" s="1"/>
  <c r="G4172" i="68" a="1"/>
  <c r="G4172" i="68" s="1"/>
  <c r="G4182" i="68" a="1"/>
  <c r="G4182" i="68" s="1"/>
  <c r="G4191" i="68" a="1"/>
  <c r="G4191" i="68" s="1"/>
  <c r="G4208" i="68" a="1"/>
  <c r="G4208" i="68" s="1"/>
  <c r="G4210" i="68" a="1"/>
  <c r="G4210" i="68" s="1"/>
  <c r="G4236" i="68" a="1"/>
  <c r="G4236" i="68" s="1"/>
  <c r="G4246" i="68" a="1"/>
  <c r="G4246" i="68" s="1"/>
  <c r="G4255" i="68" a="1"/>
  <c r="G4255" i="68" s="1"/>
  <c r="G4292" i="68" a="1"/>
  <c r="G4292" i="68" s="1"/>
  <c r="G4295" i="68" a="1"/>
  <c r="G4295" i="68" s="1"/>
  <c r="G4300" i="68" a="1"/>
  <c r="G4300" i="68" s="1"/>
  <c r="G4303" i="68" a="1"/>
  <c r="G4303" i="68" s="1"/>
  <c r="G4308" i="68" a="1"/>
  <c r="G4308" i="68" s="1"/>
  <c r="G4311" i="68" a="1"/>
  <c r="G4311" i="68" s="1"/>
  <c r="G4316" i="68" a="1"/>
  <c r="G4316" i="68" s="1"/>
  <c r="G4319" i="68" a="1"/>
  <c r="G4319" i="68" s="1"/>
  <c r="G4324" i="68" a="1"/>
  <c r="G4324" i="68" s="1"/>
  <c r="G4327" i="68" a="1"/>
  <c r="G4327" i="68" s="1"/>
  <c r="G4332" i="68" a="1"/>
  <c r="G4332" i="68" s="1"/>
  <c r="G4335" i="68" a="1"/>
  <c r="G4335" i="68" s="1"/>
  <c r="G4340" i="68" a="1"/>
  <c r="G4340" i="68" s="1"/>
  <c r="G4343" i="68" a="1"/>
  <c r="G4343" i="68" s="1"/>
  <c r="G4348" i="68" a="1"/>
  <c r="G4348" i="68" s="1"/>
  <c r="G4351" i="68" a="1"/>
  <c r="G4351" i="68" s="1"/>
  <c r="G4356" i="68" a="1"/>
  <c r="G4356" i="68" s="1"/>
  <c r="G4359" i="68" a="1"/>
  <c r="G4359" i="68" s="1"/>
  <c r="G4364" i="68" a="1"/>
  <c r="G4364" i="68" s="1"/>
  <c r="G4367" i="68" a="1"/>
  <c r="G4367" i="68" s="1"/>
  <c r="G4372" i="68" a="1"/>
  <c r="G4372" i="68" s="1"/>
  <c r="G4388" i="68" a="1"/>
  <c r="G4388" i="68" s="1"/>
  <c r="G4404" i="68" a="1"/>
  <c r="G4404" i="68" s="1"/>
  <c r="G4420" i="68" a="1"/>
  <c r="G4420" i="68" s="1"/>
  <c r="G4436" i="68" a="1"/>
  <c r="G4436" i="68" s="1"/>
  <c r="G4452" i="68" a="1"/>
  <c r="G4452" i="68" s="1"/>
  <c r="G4468" i="68" a="1"/>
  <c r="G4468" i="68" s="1"/>
  <c r="G4484" i="68" a="1"/>
  <c r="G4484" i="68" s="1"/>
  <c r="G4500" i="68" a="1"/>
  <c r="G4500" i="68" s="1"/>
  <c r="G4516" i="68" a="1"/>
  <c r="G4516" i="68" s="1"/>
  <c r="G4522" i="68" a="1"/>
  <c r="G4522" i="68" s="1"/>
  <c r="G4152" i="68" a="1"/>
  <c r="G4152" i="68" s="1"/>
  <c r="G4154" i="68" a="1"/>
  <c r="G4154" i="68" s="1"/>
  <c r="L4157" i="68"/>
  <c r="G4180" i="68" a="1"/>
  <c r="G4180" i="68" s="1"/>
  <c r="G4190" i="68" a="1"/>
  <c r="G4190" i="68" s="1"/>
  <c r="G4199" i="68" a="1"/>
  <c r="G4199" i="68" s="1"/>
  <c r="L4203" i="68"/>
  <c r="G4216" i="68" a="1"/>
  <c r="G4216" i="68" s="1"/>
  <c r="G4218" i="68" a="1"/>
  <c r="G4218" i="68" s="1"/>
  <c r="L4221" i="68"/>
  <c r="G4244" i="68" a="1"/>
  <c r="G4244" i="68" s="1"/>
  <c r="G4254" i="68" a="1"/>
  <c r="G4254" i="68" s="1"/>
  <c r="G4263" i="68" a="1"/>
  <c r="G4263" i="68" s="1"/>
  <c r="G4268" i="68" a="1"/>
  <c r="G4268" i="68" s="1"/>
  <c r="G4277" i="68" a="1"/>
  <c r="G4277" i="68" s="1"/>
  <c r="G4285" i="68" a="1"/>
  <c r="G4285" i="68" s="1"/>
  <c r="G4374" i="68" a="1"/>
  <c r="G4374" i="68" s="1"/>
  <c r="G4252" i="68" a="1"/>
  <c r="G4252" i="68" s="1"/>
  <c r="G4262" i="68" a="1"/>
  <c r="G4262" i="68" s="1"/>
  <c r="G4378" i="68" a="1"/>
  <c r="G4378" i="68" s="1"/>
  <c r="G4383" i="68" a="1"/>
  <c r="G4383" i="68" s="1"/>
  <c r="G4390" i="68" a="1"/>
  <c r="G4390" i="68" s="1"/>
  <c r="G4392" i="68" a="1"/>
  <c r="G4392" i="68" s="1"/>
  <c r="G4399" i="68" a="1"/>
  <c r="G4399" i="68" s="1"/>
  <c r="G4406" i="68" a="1"/>
  <c r="G4406" i="68" s="1"/>
  <c r="G4408" i="68" a="1"/>
  <c r="G4408" i="68" s="1"/>
  <c r="G4415" i="68" a="1"/>
  <c r="G4415" i="68" s="1"/>
  <c r="G4422" i="68" a="1"/>
  <c r="G4422" i="68" s="1"/>
  <c r="G4424" i="68" a="1"/>
  <c r="G4424" i="68" s="1"/>
  <c r="G4431" i="68" a="1"/>
  <c r="G4431" i="68" s="1"/>
  <c r="G4438" i="68" a="1"/>
  <c r="G4438" i="68" s="1"/>
  <c r="G4440" i="68" a="1"/>
  <c r="G4440" i="68" s="1"/>
  <c r="G4447" i="68" a="1"/>
  <c r="G4447" i="68" s="1"/>
  <c r="G4454" i="68" a="1"/>
  <c r="G4454" i="68" s="1"/>
  <c r="G4456" i="68" a="1"/>
  <c r="G4456" i="68" s="1"/>
  <c r="G4463" i="68" a="1"/>
  <c r="G4463" i="68" s="1"/>
  <c r="G4470" i="68" a="1"/>
  <c r="G4470" i="68" s="1"/>
  <c r="G4472" i="68" a="1"/>
  <c r="G4472" i="68" s="1"/>
  <c r="G4479" i="68" a="1"/>
  <c r="G4479" i="68" s="1"/>
  <c r="G4486" i="68" a="1"/>
  <c r="G4486" i="68" s="1"/>
  <c r="G4488" i="68" a="1"/>
  <c r="G4488" i="68" s="1"/>
  <c r="G4495" i="68" a="1"/>
  <c r="G4495" i="68" s="1"/>
  <c r="G4502" i="68" a="1"/>
  <c r="G4502" i="68" s="1"/>
  <c r="G4504" i="68" a="1"/>
  <c r="G4504" i="68" s="1"/>
  <c r="G4511" i="68" a="1"/>
  <c r="G4511" i="68" s="1"/>
  <c r="L4384" i="68"/>
  <c r="L4392" i="68"/>
  <c r="L4400" i="68"/>
  <c r="L4408" i="68"/>
  <c r="L4416" i="68"/>
  <c r="L4424" i="68"/>
  <c r="L4432" i="68"/>
  <c r="L4440" i="68"/>
  <c r="L4448" i="68"/>
  <c r="L4456" i="68"/>
  <c r="L4464" i="68"/>
  <c r="L4472" i="68"/>
  <c r="L4480" i="68"/>
  <c r="L4488" i="68"/>
  <c r="L4496" i="68"/>
  <c r="L4504" i="68"/>
  <c r="L4512" i="68"/>
  <c r="G4742" i="68" a="1"/>
  <c r="G4742" i="68" s="1"/>
  <c r="G4756" i="68" a="1"/>
  <c r="G4756" i="68" s="1"/>
  <c r="G4765" i="68" a="1"/>
  <c r="G4765" i="68" s="1"/>
  <c r="G4774" i="68" a="1"/>
  <c r="G4774" i="68" s="1"/>
  <c r="G4788" i="68" a="1"/>
  <c r="G4788" i="68" s="1"/>
  <c r="G4797" i="68" a="1"/>
  <c r="G4797" i="68" s="1"/>
  <c r="G4806" i="68" a="1"/>
  <c r="G4806" i="68" s="1"/>
  <c r="G4820" i="68" a="1"/>
  <c r="G4820" i="68" s="1"/>
  <c r="G4832" i="68" a="1"/>
  <c r="G4832" i="68" s="1"/>
  <c r="G4848" i="68" a="1"/>
  <c r="G4848" i="68" s="1"/>
  <c r="G4874" i="68" a="1"/>
  <c r="G4874" i="68" s="1"/>
  <c r="G4877" i="68" a="1"/>
  <c r="G4877" i="68" s="1"/>
  <c r="G4880" i="68" a="1"/>
  <c r="G4880" i="68" s="1"/>
  <c r="G4900" i="68" a="1"/>
  <c r="G4900" i="68" s="1"/>
  <c r="G4908" i="68" a="1"/>
  <c r="G4908" i="68" s="1"/>
  <c r="G4916" i="68" a="1"/>
  <c r="G4916" i="68" s="1"/>
  <c r="G4924" i="68" a="1"/>
  <c r="G4924" i="68" s="1"/>
  <c r="G4932" i="68" a="1"/>
  <c r="G4932" i="68" s="1"/>
  <c r="G4940" i="68" a="1"/>
  <c r="G4940" i="68" s="1"/>
  <c r="G4948" i="68" a="1"/>
  <c r="G4948" i="68" s="1"/>
  <c r="G4958" i="68" a="1"/>
  <c r="G4958" i="68" s="1"/>
  <c r="G4960" i="68" a="1"/>
  <c r="G4960" i="68" s="1"/>
  <c r="G4964" i="68" a="1"/>
  <c r="G4964" i="68" s="1"/>
  <c r="G4368" i="68" a="1"/>
  <c r="G4368" i="68" s="1"/>
  <c r="G4376" i="68" a="1"/>
  <c r="G4376" i="68" s="1"/>
  <c r="G4520" i="68" a="1"/>
  <c r="G4520" i="68" s="1"/>
  <c r="G4528" i="68" a="1"/>
  <c r="G4528" i="68" s="1"/>
  <c r="G4536" i="68" a="1"/>
  <c r="G4536" i="68" s="1"/>
  <c r="G4544" i="68" a="1"/>
  <c r="G4544" i="68" s="1"/>
  <c r="G4552" i="68" a="1"/>
  <c r="G4552" i="68" s="1"/>
  <c r="G4560" i="68" a="1"/>
  <c r="G4560" i="68" s="1"/>
  <c r="G4568" i="68" a="1"/>
  <c r="G4568" i="68" s="1"/>
  <c r="G4576" i="68" a="1"/>
  <c r="G4576" i="68" s="1"/>
  <c r="G4584" i="68" a="1"/>
  <c r="G4584" i="68" s="1"/>
  <c r="G4592" i="68" a="1"/>
  <c r="G4592" i="68" s="1"/>
  <c r="G4600" i="68" a="1"/>
  <c r="G4600" i="68" s="1"/>
  <c r="G4608" i="68" a="1"/>
  <c r="G4608" i="68" s="1"/>
  <c r="G4616" i="68" a="1"/>
  <c r="G4616" i="68" s="1"/>
  <c r="G4624" i="68" a="1"/>
  <c r="G4624" i="68" s="1"/>
  <c r="G4632" i="68" a="1"/>
  <c r="G4632" i="68" s="1"/>
  <c r="G4640" i="68" a="1"/>
  <c r="G4640" i="68" s="1"/>
  <c r="G4648" i="68" a="1"/>
  <c r="G4648" i="68" s="1"/>
  <c r="G4656" i="68" a="1"/>
  <c r="G4656" i="68" s="1"/>
  <c r="G4664" i="68" a="1"/>
  <c r="G4664" i="68" s="1"/>
  <c r="G4672" i="68" a="1"/>
  <c r="G4672" i="68" s="1"/>
  <c r="G4680" i="68" a="1"/>
  <c r="G4680" i="68" s="1"/>
  <c r="G4688" i="68" a="1"/>
  <c r="G4688" i="68" s="1"/>
  <c r="G4696" i="68" a="1"/>
  <c r="G4696" i="68" s="1"/>
  <c r="G4704" i="68" a="1"/>
  <c r="G4704" i="68" s="1"/>
  <c r="G4712" i="68" a="1"/>
  <c r="G4712" i="68" s="1"/>
  <c r="G4720" i="68" a="1"/>
  <c r="G4720" i="68" s="1"/>
  <c r="G4728" i="68" a="1"/>
  <c r="G4728" i="68" s="1"/>
  <c r="G4736" i="68" a="1"/>
  <c r="G4736" i="68" s="1"/>
  <c r="L4739" i="68"/>
  <c r="G4746" i="68" a="1"/>
  <c r="G4746" i="68" s="1"/>
  <c r="G4760" i="68" a="1"/>
  <c r="G4760" i="68" s="1"/>
  <c r="L4771" i="68"/>
  <c r="G4778" i="68" a="1"/>
  <c r="G4778" i="68" s="1"/>
  <c r="G4792" i="68" a="1"/>
  <c r="G4792" i="68" s="1"/>
  <c r="G4810" i="68" a="1"/>
  <c r="G4810" i="68" s="1"/>
  <c r="G4824" i="68" a="1"/>
  <c r="G4824" i="68" s="1"/>
  <c r="G4835" i="68" a="1"/>
  <c r="G4835" i="68" s="1"/>
  <c r="G4838" i="68" a="1"/>
  <c r="G4838" i="68" s="1"/>
  <c r="G4862" i="68" a="1"/>
  <c r="G4862" i="68" s="1"/>
  <c r="G4868" i="68" a="1"/>
  <c r="G4868" i="68" s="1"/>
  <c r="G4894" i="68" a="1"/>
  <c r="G4894" i="68" s="1"/>
  <c r="G4741" i="68" a="1"/>
  <c r="G4741" i="68" s="1"/>
  <c r="G4750" i="68" a="1"/>
  <c r="G4750" i="68" s="1"/>
  <c r="G4764" i="68" a="1"/>
  <c r="G4764" i="68" s="1"/>
  <c r="G4773" i="68" a="1"/>
  <c r="G4773" i="68" s="1"/>
  <c r="G4782" i="68" a="1"/>
  <c r="G4782" i="68" s="1"/>
  <c r="G4796" i="68" a="1"/>
  <c r="G4796" i="68" s="1"/>
  <c r="G4805" i="68" a="1"/>
  <c r="G4805" i="68" s="1"/>
  <c r="G4814" i="68" a="1"/>
  <c r="G4814" i="68" s="1"/>
  <c r="G4828" i="68" a="1"/>
  <c r="G4828" i="68" s="1"/>
  <c r="G4844" i="68" a="1"/>
  <c r="G4844" i="68" s="1"/>
  <c r="G4850" i="68" a="1"/>
  <c r="G4850" i="68" s="1"/>
  <c r="G4853" i="68" a="1"/>
  <c r="G4853" i="68" s="1"/>
  <c r="G4856" i="68" a="1"/>
  <c r="G4856" i="68" s="1"/>
  <c r="G4882" i="68" a="1"/>
  <c r="G4882" i="68" s="1"/>
  <c r="G4885" i="68" a="1"/>
  <c r="G4885" i="68" s="1"/>
  <c r="G4888" i="68" a="1"/>
  <c r="G4888" i="68" s="1"/>
  <c r="G4902" i="68" a="1"/>
  <c r="G4902" i="68" s="1"/>
  <c r="G4910" i="68" a="1"/>
  <c r="G4910" i="68" s="1"/>
  <c r="G4918" i="68" a="1"/>
  <c r="G4918" i="68" s="1"/>
  <c r="G4926" i="68" a="1"/>
  <c r="G4926" i="68" s="1"/>
  <c r="G4934" i="68" a="1"/>
  <c r="G4934" i="68" s="1"/>
  <c r="G4942" i="68" a="1"/>
  <c r="G4942" i="68" s="1"/>
  <c r="G4950" i="68" a="1"/>
  <c r="G4950" i="68" s="1"/>
  <c r="G4264" i="68" a="1"/>
  <c r="G4264" i="68" s="1"/>
  <c r="G4518" i="68" a="1"/>
  <c r="G4518" i="68" s="1"/>
  <c r="G4526" i="68" a="1"/>
  <c r="G4526" i="68" s="1"/>
  <c r="G4534" i="68" a="1"/>
  <c r="G4534" i="68" s="1"/>
  <c r="G4542" i="68" a="1"/>
  <c r="G4542" i="68" s="1"/>
  <c r="G4550" i="68" a="1"/>
  <c r="G4550" i="68" s="1"/>
  <c r="G4558" i="68" a="1"/>
  <c r="G4558" i="68" s="1"/>
  <c r="G4566" i="68" a="1"/>
  <c r="G4566" i="68" s="1"/>
  <c r="G4574" i="68" a="1"/>
  <c r="G4574" i="68" s="1"/>
  <c r="G4582" i="68" a="1"/>
  <c r="G4582" i="68" s="1"/>
  <c r="G4590" i="68" a="1"/>
  <c r="G4590" i="68" s="1"/>
  <c r="G4598" i="68" a="1"/>
  <c r="G4598" i="68" s="1"/>
  <c r="G4606" i="68" a="1"/>
  <c r="G4606" i="68" s="1"/>
  <c r="G4614" i="68" a="1"/>
  <c r="G4614" i="68" s="1"/>
  <c r="G4622" i="68" a="1"/>
  <c r="G4622" i="68" s="1"/>
  <c r="G4630" i="68" a="1"/>
  <c r="G4630" i="68" s="1"/>
  <c r="G4638" i="68" a="1"/>
  <c r="G4638" i="68" s="1"/>
  <c r="G4646" i="68" a="1"/>
  <c r="G4646" i="68" s="1"/>
  <c r="G4654" i="68" a="1"/>
  <c r="G4654" i="68" s="1"/>
  <c r="G4662" i="68" a="1"/>
  <c r="G4662" i="68" s="1"/>
  <c r="G4670" i="68" a="1"/>
  <c r="G4670" i="68" s="1"/>
  <c r="G4678" i="68" a="1"/>
  <c r="G4678" i="68" s="1"/>
  <c r="G4686" i="68" a="1"/>
  <c r="G4686" i="68" s="1"/>
  <c r="G4694" i="68" a="1"/>
  <c r="G4694" i="68" s="1"/>
  <c r="G4702" i="68" a="1"/>
  <c r="G4702" i="68" s="1"/>
  <c r="G4710" i="68" a="1"/>
  <c r="G4710" i="68" s="1"/>
  <c r="G4718" i="68" a="1"/>
  <c r="G4718" i="68" s="1"/>
  <c r="G4726" i="68" a="1"/>
  <c r="G4726" i="68" s="1"/>
  <c r="G4734" i="68" a="1"/>
  <c r="G4734" i="68" s="1"/>
  <c r="L4747" i="68"/>
  <c r="G4754" i="68" a="1"/>
  <c r="G4754" i="68" s="1"/>
  <c r="G4768" i="68" a="1"/>
  <c r="G4768" i="68" s="1"/>
  <c r="L4779" i="68"/>
  <c r="G4786" i="68" a="1"/>
  <c r="G4786" i="68" s="1"/>
  <c r="G4800" i="68" a="1"/>
  <c r="G4800" i="68" s="1"/>
  <c r="G4818" i="68" a="1"/>
  <c r="G4818" i="68" s="1"/>
  <c r="G4834" i="68" a="1"/>
  <c r="G4834" i="68" s="1"/>
  <c r="G4837" i="68" a="1"/>
  <c r="G4837" i="68" s="1"/>
  <c r="L4838" i="68"/>
  <c r="G4870" i="68" a="1"/>
  <c r="G4870" i="68" s="1"/>
  <c r="G4876" i="68" a="1"/>
  <c r="G4876" i="68" s="1"/>
  <c r="L4150" i="68"/>
  <c r="L4158" i="68"/>
  <c r="L4166" i="68"/>
  <c r="L4174" i="68"/>
  <c r="L4182" i="68"/>
  <c r="L4190" i="68"/>
  <c r="L4198" i="68"/>
  <c r="L4206" i="68"/>
  <c r="L4214" i="68"/>
  <c r="L4222" i="68"/>
  <c r="L4230" i="68"/>
  <c r="L4238" i="68"/>
  <c r="L4246" i="68"/>
  <c r="L4254" i="68"/>
  <c r="L4262" i="68"/>
  <c r="L4520" i="68"/>
  <c r="L4528" i="68"/>
  <c r="L4536" i="68"/>
  <c r="L4544" i="68"/>
  <c r="L4552" i="68"/>
  <c r="L4560" i="68"/>
  <c r="L4568" i="68"/>
  <c r="L4576" i="68"/>
  <c r="L4584" i="68"/>
  <c r="L4592" i="68"/>
  <c r="L4600" i="68"/>
  <c r="L4608" i="68"/>
  <c r="L4616" i="68"/>
  <c r="L4624" i="68"/>
  <c r="L4632" i="68"/>
  <c r="L4640" i="68"/>
  <c r="L4648" i="68"/>
  <c r="L4656" i="68"/>
  <c r="L4664" i="68"/>
  <c r="L4672" i="68"/>
  <c r="L4680" i="68"/>
  <c r="L4688" i="68"/>
  <c r="L4696" i="68"/>
  <c r="L4704" i="68"/>
  <c r="G4740" i="68" a="1"/>
  <c r="G4740" i="68" s="1"/>
  <c r="G4749" i="68" a="1"/>
  <c r="G4749" i="68" s="1"/>
  <c r="G4758" i="68" a="1"/>
  <c r="G4758" i="68" s="1"/>
  <c r="G4772" i="68" a="1"/>
  <c r="G4772" i="68" s="1"/>
  <c r="G4781" i="68" a="1"/>
  <c r="G4781" i="68" s="1"/>
  <c r="G4790" i="68" a="1"/>
  <c r="G4790" i="68" s="1"/>
  <c r="G4804" i="68" a="1"/>
  <c r="G4804" i="68" s="1"/>
  <c r="G4813" i="68" a="1"/>
  <c r="G4813" i="68" s="1"/>
  <c r="G4822" i="68" a="1"/>
  <c r="G4822" i="68" s="1"/>
  <c r="G4840" i="68" a="1"/>
  <c r="G4840" i="68" s="1"/>
  <c r="G4858" i="68" a="1"/>
  <c r="G4858" i="68" s="1"/>
  <c r="G4861" i="68" a="1"/>
  <c r="G4861" i="68" s="1"/>
  <c r="G4864" i="68" a="1"/>
  <c r="G4864" i="68" s="1"/>
  <c r="G4890" i="68" a="1"/>
  <c r="G4890" i="68" s="1"/>
  <c r="G4893" i="68" a="1"/>
  <c r="G4893" i="68" s="1"/>
  <c r="G4896" i="68" a="1"/>
  <c r="G4896" i="68" s="1"/>
  <c r="G4904" i="68" a="1"/>
  <c r="G4904" i="68" s="1"/>
  <c r="G4912" i="68" a="1"/>
  <c r="G4912" i="68" s="1"/>
  <c r="G4920" i="68" a="1"/>
  <c r="G4920" i="68" s="1"/>
  <c r="G4928" i="68" a="1"/>
  <c r="G4928" i="68" s="1"/>
  <c r="G4936" i="68" a="1"/>
  <c r="G4936" i="68" s="1"/>
  <c r="G4944" i="68" a="1"/>
  <c r="G4944" i="68" s="1"/>
  <c r="G4952" i="68" a="1"/>
  <c r="G4952" i="68" s="1"/>
  <c r="G4524" i="68" a="1"/>
  <c r="G4524" i="68" s="1"/>
  <c r="G4532" i="68" a="1"/>
  <c r="G4532" i="68" s="1"/>
  <c r="G4540" i="68" a="1"/>
  <c r="G4540" i="68" s="1"/>
  <c r="G4548" i="68" a="1"/>
  <c r="G4548" i="68" s="1"/>
  <c r="G4556" i="68" a="1"/>
  <c r="G4556" i="68" s="1"/>
  <c r="G4564" i="68" a="1"/>
  <c r="G4564" i="68" s="1"/>
  <c r="G4572" i="68" a="1"/>
  <c r="G4572" i="68" s="1"/>
  <c r="G4580" i="68" a="1"/>
  <c r="G4580" i="68" s="1"/>
  <c r="G4588" i="68" a="1"/>
  <c r="G4588" i="68" s="1"/>
  <c r="G4596" i="68" a="1"/>
  <c r="G4596" i="68" s="1"/>
  <c r="G4604" i="68" a="1"/>
  <c r="G4604" i="68" s="1"/>
  <c r="G4612" i="68" a="1"/>
  <c r="G4612" i="68" s="1"/>
  <c r="G4620" i="68" a="1"/>
  <c r="G4620" i="68" s="1"/>
  <c r="G4628" i="68" a="1"/>
  <c r="G4628" i="68" s="1"/>
  <c r="G4636" i="68" a="1"/>
  <c r="G4636" i="68" s="1"/>
  <c r="G4644" i="68" a="1"/>
  <c r="G4644" i="68" s="1"/>
  <c r="G4652" i="68" a="1"/>
  <c r="G4652" i="68" s="1"/>
  <c r="G4660" i="68" a="1"/>
  <c r="G4660" i="68" s="1"/>
  <c r="G4668" i="68" a="1"/>
  <c r="G4668" i="68" s="1"/>
  <c r="G4676" i="68" a="1"/>
  <c r="G4676" i="68" s="1"/>
  <c r="G4684" i="68" a="1"/>
  <c r="G4684" i="68" s="1"/>
  <c r="G4692" i="68" a="1"/>
  <c r="G4692" i="68" s="1"/>
  <c r="G4700" i="68" a="1"/>
  <c r="G4700" i="68" s="1"/>
  <c r="G4708" i="68" a="1"/>
  <c r="G4708" i="68" s="1"/>
  <c r="G4716" i="68" a="1"/>
  <c r="G4716" i="68" s="1"/>
  <c r="G4724" i="68" a="1"/>
  <c r="G4724" i="68" s="1"/>
  <c r="G4732" i="68" a="1"/>
  <c r="G4732" i="68" s="1"/>
  <c r="G4744" i="68" a="1"/>
  <c r="G4744" i="68" s="1"/>
  <c r="L4755" i="68"/>
  <c r="G4762" i="68" a="1"/>
  <c r="G4762" i="68" s="1"/>
  <c r="G4776" i="68" a="1"/>
  <c r="G4776" i="68" s="1"/>
  <c r="L4787" i="68"/>
  <c r="G4794" i="68" a="1"/>
  <c r="G4794" i="68" s="1"/>
  <c r="G4808" i="68" a="1"/>
  <c r="G4808" i="68" s="1"/>
  <c r="G4826" i="68" a="1"/>
  <c r="G4826" i="68" s="1"/>
  <c r="G4830" i="68" a="1"/>
  <c r="G4830" i="68" s="1"/>
  <c r="G4843" i="68" a="1"/>
  <c r="G4843" i="68" s="1"/>
  <c r="G4846" i="68" a="1"/>
  <c r="G4846" i="68" s="1"/>
  <c r="G4852" i="68" a="1"/>
  <c r="G4852" i="68" s="1"/>
  <c r="G4878" i="68" a="1"/>
  <c r="G4878" i="68" s="1"/>
  <c r="G4884" i="68" a="1"/>
  <c r="G4884" i="68" s="1"/>
  <c r="L4518" i="68"/>
  <c r="L4526" i="68"/>
  <c r="L4534" i="68"/>
  <c r="L4542" i="68"/>
  <c r="L4550" i="68"/>
  <c r="L4558" i="68"/>
  <c r="L4566" i="68"/>
  <c r="L4574" i="68"/>
  <c r="L4582" i="68"/>
  <c r="L4590" i="68"/>
  <c r="L4598" i="68"/>
  <c r="L4606" i="68"/>
  <c r="L4614" i="68"/>
  <c r="L4622" i="68"/>
  <c r="L4630" i="68"/>
  <c r="L4638" i="68"/>
  <c r="L4646" i="68"/>
  <c r="L4654" i="68"/>
  <c r="L4662" i="68"/>
  <c r="L4670" i="68"/>
  <c r="L4678" i="68"/>
  <c r="L4686" i="68"/>
  <c r="L4694" i="68"/>
  <c r="L4702" i="68"/>
  <c r="G4748" i="68" a="1"/>
  <c r="G4748" i="68" s="1"/>
  <c r="G4757" i="68" a="1"/>
  <c r="G4757" i="68" s="1"/>
  <c r="G4766" i="68" a="1"/>
  <c r="G4766" i="68" s="1"/>
  <c r="G4780" i="68" a="1"/>
  <c r="G4780" i="68" s="1"/>
  <c r="G4789" i="68" a="1"/>
  <c r="G4789" i="68" s="1"/>
  <c r="G4798" i="68" a="1"/>
  <c r="G4798" i="68" s="1"/>
  <c r="G4812" i="68" a="1"/>
  <c r="G4812" i="68" s="1"/>
  <c r="G4821" i="68" a="1"/>
  <c r="G4821" i="68" s="1"/>
  <c r="G4836" i="68" a="1"/>
  <c r="G4836" i="68" s="1"/>
  <c r="G4866" i="68" a="1"/>
  <c r="G4866" i="68" s="1"/>
  <c r="G4869" i="68" a="1"/>
  <c r="G4869" i="68" s="1"/>
  <c r="G4872" i="68" a="1"/>
  <c r="G4872" i="68" s="1"/>
  <c r="G4898" i="68" a="1"/>
  <c r="G4898" i="68" s="1"/>
  <c r="G4906" i="68" a="1"/>
  <c r="G4906" i="68" s="1"/>
  <c r="G4914" i="68" a="1"/>
  <c r="G4914" i="68" s="1"/>
  <c r="G4922" i="68" a="1"/>
  <c r="G4922" i="68" s="1"/>
  <c r="G4930" i="68" a="1"/>
  <c r="G4930" i="68" s="1"/>
  <c r="G4938" i="68" a="1"/>
  <c r="G4938" i="68" s="1"/>
  <c r="G4946" i="68" a="1"/>
  <c r="G4946" i="68" s="1"/>
  <c r="G4954" i="68" a="1"/>
  <c r="G4954" i="68" s="1"/>
  <c r="G4968" i="68" a="1"/>
  <c r="G4968" i="68" s="1"/>
  <c r="G4530" i="68" a="1"/>
  <c r="G4530" i="68" s="1"/>
  <c r="G4538" i="68" a="1"/>
  <c r="G4538" i="68" s="1"/>
  <c r="G4546" i="68" a="1"/>
  <c r="G4546" i="68" s="1"/>
  <c r="G4554" i="68" a="1"/>
  <c r="G4554" i="68" s="1"/>
  <c r="G4562" i="68" a="1"/>
  <c r="G4562" i="68" s="1"/>
  <c r="G4570" i="68" a="1"/>
  <c r="G4570" i="68" s="1"/>
  <c r="G4578" i="68" a="1"/>
  <c r="G4578" i="68" s="1"/>
  <c r="G4586" i="68" a="1"/>
  <c r="G4586" i="68" s="1"/>
  <c r="G4594" i="68" a="1"/>
  <c r="G4594" i="68" s="1"/>
  <c r="G4602" i="68" a="1"/>
  <c r="G4602" i="68" s="1"/>
  <c r="G4610" i="68" a="1"/>
  <c r="G4610" i="68" s="1"/>
  <c r="G4618" i="68" a="1"/>
  <c r="G4618" i="68" s="1"/>
  <c r="G4626" i="68" a="1"/>
  <c r="G4626" i="68" s="1"/>
  <c r="G4634" i="68" a="1"/>
  <c r="G4634" i="68" s="1"/>
  <c r="G4642" i="68" a="1"/>
  <c r="G4642" i="68" s="1"/>
  <c r="G4650" i="68" a="1"/>
  <c r="G4650" i="68" s="1"/>
  <c r="G4658" i="68" a="1"/>
  <c r="G4658" i="68" s="1"/>
  <c r="G4666" i="68" a="1"/>
  <c r="G4666" i="68" s="1"/>
  <c r="G4674" i="68" a="1"/>
  <c r="G4674" i="68" s="1"/>
  <c r="G4682" i="68" a="1"/>
  <c r="G4682" i="68" s="1"/>
  <c r="G4690" i="68" a="1"/>
  <c r="G4690" i="68" s="1"/>
  <c r="G4698" i="68" a="1"/>
  <c r="G4698" i="68" s="1"/>
  <c r="G4706" i="68" a="1"/>
  <c r="G4706" i="68" s="1"/>
  <c r="G4714" i="68" a="1"/>
  <c r="G4714" i="68" s="1"/>
  <c r="G4722" i="68" a="1"/>
  <c r="G4722" i="68" s="1"/>
  <c r="G4730" i="68" a="1"/>
  <c r="G4730" i="68" s="1"/>
  <c r="G4738" i="68" a="1"/>
  <c r="G4738" i="68" s="1"/>
  <c r="G4752" i="68" a="1"/>
  <c r="G4752" i="68" s="1"/>
  <c r="L4763" i="68"/>
  <c r="G4770" i="68" a="1"/>
  <c r="G4770" i="68" s="1"/>
  <c r="G4784" i="68" a="1"/>
  <c r="G4784" i="68" s="1"/>
  <c r="L4795" i="68"/>
  <c r="G4802" i="68" a="1"/>
  <c r="G4802" i="68" s="1"/>
  <c r="G4816" i="68" a="1"/>
  <c r="G4816" i="68" s="1"/>
  <c r="G4829" i="68" a="1"/>
  <c r="G4829" i="68" s="1"/>
  <c r="L4830" i="68"/>
  <c r="G4842" i="68" a="1"/>
  <c r="G4842" i="68" s="1"/>
  <c r="G4845" i="68" a="1"/>
  <c r="G4845" i="68" s="1"/>
  <c r="L4846" i="68"/>
  <c r="G4854" i="68" a="1"/>
  <c r="G4854" i="68" s="1"/>
  <c r="G4860" i="68" a="1"/>
  <c r="G4860" i="68" s="1"/>
  <c r="G4886" i="68" a="1"/>
  <c r="G4886" i="68" s="1"/>
  <c r="G4892" i="68" a="1"/>
  <c r="G4892" i="68" s="1"/>
  <c r="G4956" i="68" a="1"/>
  <c r="G4956" i="68" s="1"/>
  <c r="L4740" i="68"/>
  <c r="L4748" i="68"/>
  <c r="L4756" i="68"/>
  <c r="L4764" i="68"/>
  <c r="L4772" i="68"/>
  <c r="L4780" i="68"/>
  <c r="L4788" i="68"/>
  <c r="L4796" i="68"/>
  <c r="L4804" i="68"/>
  <c r="L4812" i="68"/>
  <c r="L4820" i="68"/>
  <c r="L4900" i="68"/>
  <c r="L4908" i="68"/>
  <c r="L4916" i="68"/>
  <c r="L4924" i="68"/>
  <c r="L4932" i="68"/>
  <c r="L4940" i="68"/>
  <c r="L4948" i="68"/>
  <c r="L4956" i="68"/>
  <c r="L4964" i="68"/>
  <c r="L4972" i="68"/>
  <c r="L4980" i="68"/>
  <c r="L4988" i="68"/>
  <c r="L4996" i="68"/>
  <c r="L5004" i="68"/>
  <c r="L5012" i="68"/>
  <c r="L5020" i="68"/>
  <c r="L5028" i="68"/>
  <c r="L5036" i="68"/>
  <c r="L5044" i="68"/>
  <c r="L5052" i="68"/>
  <c r="L5060" i="68"/>
  <c r="L5068" i="68"/>
  <c r="L5076" i="68"/>
  <c r="L5084" i="68"/>
  <c r="L5092" i="68"/>
  <c r="M5135" i="68" s="1"/>
  <c r="L5100" i="68"/>
  <c r="M5133" i="68" s="1"/>
  <c r="L5108" i="68"/>
  <c r="M5745" i="68" s="1"/>
  <c r="G5141" i="68" a="1"/>
  <c r="G5141" i="68" s="1"/>
  <c r="G5147" i="68" a="1"/>
  <c r="G5147" i="68" s="1"/>
  <c r="G5157" i="68" a="1"/>
  <c r="G5157" i="68" s="1"/>
  <c r="G5167" i="68" a="1"/>
  <c r="G5167" i="68" s="1"/>
  <c r="G4976" i="68" a="1"/>
  <c r="G4976" i="68" s="1"/>
  <c r="G4984" i="68" a="1"/>
  <c r="G4984" i="68" s="1"/>
  <c r="G4992" i="68" a="1"/>
  <c r="G4992" i="68" s="1"/>
  <c r="G5000" i="68" a="1"/>
  <c r="G5000" i="68" s="1"/>
  <c r="G5008" i="68" a="1"/>
  <c r="G5008" i="68" s="1"/>
  <c r="G5016" i="68" a="1"/>
  <c r="G5016" i="68" s="1"/>
  <c r="G5024" i="68" a="1"/>
  <c r="G5024" i="68" s="1"/>
  <c r="G5032" i="68" a="1"/>
  <c r="G5032" i="68" s="1"/>
  <c r="G5040" i="68" a="1"/>
  <c r="G5040" i="68" s="1"/>
  <c r="G5048" i="68" a="1"/>
  <c r="G5048" i="68" s="1"/>
  <c r="G5056" i="68" a="1"/>
  <c r="G5056" i="68" s="1"/>
  <c r="G5064" i="68" a="1"/>
  <c r="G5064" i="68" s="1"/>
  <c r="G5072" i="68" a="1"/>
  <c r="G5072" i="68" s="1"/>
  <c r="G5080" i="68" a="1"/>
  <c r="G5080" i="68" s="1"/>
  <c r="G5088" i="68" a="1"/>
  <c r="G5088" i="68" s="1"/>
  <c r="G5096" i="68" a="1"/>
  <c r="G5096" i="68" s="1"/>
  <c r="G5104" i="68" a="1"/>
  <c r="G5104" i="68" s="1"/>
  <c r="G5112" i="68" a="1"/>
  <c r="G5112" i="68" s="1"/>
  <c r="L5121" i="68"/>
  <c r="G5137" i="68" a="1"/>
  <c r="G5137" i="68" s="1"/>
  <c r="G5153" i="68" a="1"/>
  <c r="G5153" i="68" s="1"/>
  <c r="G5173" i="68" a="1"/>
  <c r="G5173" i="68" s="1"/>
  <c r="L4854" i="68"/>
  <c r="L4862" i="68"/>
  <c r="L4870" i="68"/>
  <c r="L4878" i="68"/>
  <c r="L4886" i="68"/>
  <c r="L4894" i="68"/>
  <c r="G5118" i="68" a="1"/>
  <c r="G5118" i="68" s="1"/>
  <c r="G5143" i="68" a="1"/>
  <c r="G5143" i="68" s="1"/>
  <c r="G5146" i="68" a="1"/>
  <c r="G5146" i="68" s="1"/>
  <c r="G5159" i="68" a="1"/>
  <c r="G5159" i="68" s="1"/>
  <c r="G5175" i="68" a="1"/>
  <c r="G5175" i="68" s="1"/>
  <c r="G4966" i="68" a="1"/>
  <c r="G4966" i="68" s="1"/>
  <c r="G4974" i="68" a="1"/>
  <c r="G4974" i="68" s="1"/>
  <c r="G4982" i="68" a="1"/>
  <c r="G4982" i="68" s="1"/>
  <c r="G4990" i="68" a="1"/>
  <c r="G4990" i="68" s="1"/>
  <c r="G4998" i="68" a="1"/>
  <c r="G4998" i="68" s="1"/>
  <c r="G5006" i="68" a="1"/>
  <c r="G5006" i="68" s="1"/>
  <c r="G5014" i="68" a="1"/>
  <c r="G5014" i="68" s="1"/>
  <c r="G5022" i="68" a="1"/>
  <c r="G5022" i="68" s="1"/>
  <c r="G5030" i="68" a="1"/>
  <c r="G5030" i="68" s="1"/>
  <c r="G5038" i="68" a="1"/>
  <c r="G5038" i="68" s="1"/>
  <c r="G5046" i="68" a="1"/>
  <c r="G5046" i="68" s="1"/>
  <c r="G5054" i="68" a="1"/>
  <c r="G5054" i="68" s="1"/>
  <c r="G5062" i="68" a="1"/>
  <c r="G5062" i="68" s="1"/>
  <c r="G5070" i="68" a="1"/>
  <c r="G5070" i="68" s="1"/>
  <c r="G5078" i="68" a="1"/>
  <c r="G5078" i="68" s="1"/>
  <c r="G5086" i="68" a="1"/>
  <c r="G5086" i="68" s="1"/>
  <c r="G5094" i="68" a="1"/>
  <c r="G5094" i="68" s="1"/>
  <c r="G5102" i="68" a="1"/>
  <c r="G5102" i="68" s="1"/>
  <c r="G5110" i="68" a="1"/>
  <c r="G5110" i="68" s="1"/>
  <c r="L5113" i="68"/>
  <c r="G5122" i="68" a="1"/>
  <c r="G5122" i="68" s="1"/>
  <c r="G5133" i="68" a="1"/>
  <c r="G5133" i="68" s="1"/>
  <c r="G5139" i="68" a="1"/>
  <c r="G5139" i="68" s="1"/>
  <c r="G5149" i="68" a="1"/>
  <c r="G5149" i="68" s="1"/>
  <c r="G5155" i="68" a="1"/>
  <c r="G5155" i="68" s="1"/>
  <c r="G5161" i="68" a="1"/>
  <c r="G5161" i="68" s="1"/>
  <c r="G4972" i="68" a="1"/>
  <c r="G4972" i="68" s="1"/>
  <c r="G4980" i="68" a="1"/>
  <c r="G4980" i="68" s="1"/>
  <c r="G4988" i="68" a="1"/>
  <c r="G4988" i="68" s="1"/>
  <c r="G4996" i="68" a="1"/>
  <c r="G4996" i="68" s="1"/>
  <c r="G5004" i="68" a="1"/>
  <c r="G5004" i="68" s="1"/>
  <c r="G5012" i="68" a="1"/>
  <c r="G5012" i="68" s="1"/>
  <c r="G5020" i="68" a="1"/>
  <c r="G5020" i="68" s="1"/>
  <c r="G5028" i="68" a="1"/>
  <c r="G5028" i="68" s="1"/>
  <c r="G5036" i="68" a="1"/>
  <c r="G5036" i="68" s="1"/>
  <c r="G5044" i="68" a="1"/>
  <c r="G5044" i="68" s="1"/>
  <c r="G5052" i="68" a="1"/>
  <c r="G5052" i="68" s="1"/>
  <c r="G5060" i="68" a="1"/>
  <c r="G5060" i="68" s="1"/>
  <c r="G5068" i="68" a="1"/>
  <c r="G5068" i="68" s="1"/>
  <c r="G5076" i="68" a="1"/>
  <c r="G5076" i="68" s="1"/>
  <c r="G5084" i="68" a="1"/>
  <c r="G5084" i="68" s="1"/>
  <c r="G5092" i="68" a="1"/>
  <c r="G5092" i="68" s="1"/>
  <c r="G5100" i="68" a="1"/>
  <c r="G5100" i="68" s="1"/>
  <c r="G5108" i="68" a="1"/>
  <c r="G5108" i="68" s="1"/>
  <c r="G5145" i="68" a="1"/>
  <c r="G5145" i="68" s="1"/>
  <c r="L4902" i="68"/>
  <c r="L4910" i="68"/>
  <c r="L4918" i="68"/>
  <c r="L4926" i="68"/>
  <c r="L4934" i="68"/>
  <c r="L4942" i="68"/>
  <c r="L4950" i="68"/>
  <c r="L4958" i="68"/>
  <c r="L4966" i="68"/>
  <c r="L4974" i="68"/>
  <c r="L4982" i="68"/>
  <c r="L4990" i="68"/>
  <c r="L4998" i="68"/>
  <c r="L5006" i="68"/>
  <c r="L5014" i="68"/>
  <c r="L5022" i="68"/>
  <c r="L5030" i="68"/>
  <c r="L5038" i="68"/>
  <c r="L5046" i="68"/>
  <c r="L5054" i="68"/>
  <c r="L5062" i="68"/>
  <c r="G5114" i="68" a="1"/>
  <c r="G5114" i="68" s="1"/>
  <c r="G5135" i="68" a="1"/>
  <c r="G5135" i="68" s="1"/>
  <c r="G5138" i="68" a="1"/>
  <c r="G5138" i="68" s="1"/>
  <c r="G5151" i="68" a="1"/>
  <c r="G5151" i="68" s="1"/>
  <c r="G5154" i="68" a="1"/>
  <c r="G5154" i="68" s="1"/>
  <c r="G5163" i="68" a="1"/>
  <c r="G5163" i="68" s="1"/>
  <c r="G4962" i="68" a="1"/>
  <c r="G4962" i="68" s="1"/>
  <c r="G4970" i="68" a="1"/>
  <c r="G4970" i="68" s="1"/>
  <c r="G4978" i="68" a="1"/>
  <c r="G4978" i="68" s="1"/>
  <c r="G4986" i="68" a="1"/>
  <c r="G4986" i="68" s="1"/>
  <c r="G4994" i="68" a="1"/>
  <c r="G4994" i="68" s="1"/>
  <c r="G5002" i="68" a="1"/>
  <c r="G5002" i="68" s="1"/>
  <c r="G5010" i="68" a="1"/>
  <c r="G5010" i="68" s="1"/>
  <c r="G5018" i="68" a="1"/>
  <c r="G5018" i="68" s="1"/>
  <c r="G5026" i="68" a="1"/>
  <c r="G5026" i="68" s="1"/>
  <c r="G5034" i="68" a="1"/>
  <c r="G5034" i="68" s="1"/>
  <c r="G5042" i="68" a="1"/>
  <c r="G5042" i="68" s="1"/>
  <c r="G5050" i="68" a="1"/>
  <c r="G5050" i="68" s="1"/>
  <c r="G5058" i="68" a="1"/>
  <c r="G5058" i="68" s="1"/>
  <c r="G5066" i="68" a="1"/>
  <c r="G5066" i="68" s="1"/>
  <c r="G5074" i="68" a="1"/>
  <c r="G5074" i="68" s="1"/>
  <c r="G5082" i="68" a="1"/>
  <c r="G5082" i="68" s="1"/>
  <c r="G5090" i="68" a="1"/>
  <c r="G5090" i="68" s="1"/>
  <c r="G5098" i="68" a="1"/>
  <c r="G5098" i="68" s="1"/>
  <c r="G5106" i="68" a="1"/>
  <c r="G5106" i="68" s="1"/>
  <c r="G5165" i="68" a="1"/>
  <c r="G5165" i="68" s="1"/>
  <c r="L5129" i="68"/>
  <c r="L5161" i="68"/>
  <c r="M5137" i="68" s="1"/>
  <c r="L5169" i="68"/>
  <c r="L5177" i="68"/>
  <c r="L5185" i="68"/>
  <c r="L5193" i="68"/>
  <c r="L5201" i="68"/>
  <c r="L5209" i="68"/>
  <c r="L5217" i="68"/>
  <c r="L5225" i="68"/>
  <c r="L5233" i="68"/>
  <c r="L5241" i="68"/>
  <c r="L5249" i="68"/>
  <c r="G5420" i="68" a="1"/>
  <c r="G5420" i="68" s="1"/>
  <c r="G5434" i="68" a="1"/>
  <c r="G5434" i="68" s="1"/>
  <c r="G5452" i="68" a="1"/>
  <c r="G5452" i="68" s="1"/>
  <c r="G5466" i="68" a="1"/>
  <c r="G5466" i="68" s="1"/>
  <c r="G5477" i="68" a="1"/>
  <c r="G5477" i="68" s="1"/>
  <c r="G5480" i="68" a="1"/>
  <c r="G5480" i="68" s="1"/>
  <c r="G5493" i="68" a="1"/>
  <c r="G5493" i="68" s="1"/>
  <c r="G5496" i="68" a="1"/>
  <c r="G5496" i="68" s="1"/>
  <c r="G5509" i="68" a="1"/>
  <c r="G5509" i="68" s="1"/>
  <c r="G5512" i="68" a="1"/>
  <c r="G5512" i="68" s="1"/>
  <c r="G5525" i="68" a="1"/>
  <c r="G5525" i="68" s="1"/>
  <c r="G5528" i="68" a="1"/>
  <c r="G5528" i="68" s="1"/>
  <c r="G5541" i="68" a="1"/>
  <c r="G5541" i="68" s="1"/>
  <c r="G5544" i="68" a="1"/>
  <c r="G5544" i="68" s="1"/>
  <c r="G5554" i="68" a="1"/>
  <c r="G5554" i="68" s="1"/>
  <c r="G5560" i="68" a="1"/>
  <c r="G5560" i="68" s="1"/>
  <c r="G5566" i="68" a="1"/>
  <c r="G5566" i="68" s="1"/>
  <c r="G5574" i="68" a="1"/>
  <c r="G5574" i="68" s="1"/>
  <c r="G5582" i="68" a="1"/>
  <c r="G5582" i="68" s="1"/>
  <c r="G5590" i="68" a="1"/>
  <c r="G5590" i="68" s="1"/>
  <c r="G5598" i="68" a="1"/>
  <c r="G5598" i="68" s="1"/>
  <c r="G5606" i="68" a="1"/>
  <c r="G5606" i="68" s="1"/>
  <c r="G5614" i="68" a="1"/>
  <c r="G5614" i="68" s="1"/>
  <c r="G5622" i="68" a="1"/>
  <c r="G5622" i="68" s="1"/>
  <c r="G5630" i="68" a="1"/>
  <c r="G5630" i="68" s="1"/>
  <c r="G5638" i="68" a="1"/>
  <c r="G5638" i="68" s="1"/>
  <c r="G5646" i="68" a="1"/>
  <c r="G5646" i="68" s="1"/>
  <c r="G5654" i="68" a="1"/>
  <c r="G5654" i="68" s="1"/>
  <c r="G5662" i="68" a="1"/>
  <c r="G5662" i="68" s="1"/>
  <c r="G5670" i="68" a="1"/>
  <c r="G5670" i="68" s="1"/>
  <c r="G5678" i="68" a="1"/>
  <c r="G5678" i="68" s="1"/>
  <c r="G5181" i="68" a="1"/>
  <c r="G5181" i="68" s="1"/>
  <c r="G5189" i="68" a="1"/>
  <c r="G5189" i="68" s="1"/>
  <c r="G5197" i="68" a="1"/>
  <c r="G5197" i="68" s="1"/>
  <c r="G5205" i="68" a="1"/>
  <c r="G5205" i="68" s="1"/>
  <c r="G5213" i="68" a="1"/>
  <c r="G5213" i="68" s="1"/>
  <c r="G5221" i="68" a="1"/>
  <c r="G5221" i="68" s="1"/>
  <c r="G5229" i="68" a="1"/>
  <c r="G5229" i="68" s="1"/>
  <c r="G5237" i="68" a="1"/>
  <c r="G5237" i="68" s="1"/>
  <c r="G5245" i="68" a="1"/>
  <c r="G5245" i="68" s="1"/>
  <c r="G5253" i="68" a="1"/>
  <c r="G5253" i="68" s="1"/>
  <c r="G5261" i="68" a="1"/>
  <c r="G5261" i="68" s="1"/>
  <c r="G5269" i="68" a="1"/>
  <c r="G5269" i="68" s="1"/>
  <c r="G5277" i="68" a="1"/>
  <c r="G5277" i="68" s="1"/>
  <c r="G5285" i="68" a="1"/>
  <c r="G5285" i="68" s="1"/>
  <c r="G5293" i="68" a="1"/>
  <c r="G5293" i="68" s="1"/>
  <c r="G5301" i="68" a="1"/>
  <c r="G5301" i="68" s="1"/>
  <c r="G5309" i="68" a="1"/>
  <c r="G5309" i="68" s="1"/>
  <c r="G5317" i="68" a="1"/>
  <c r="G5317" i="68" s="1"/>
  <c r="G5325" i="68" a="1"/>
  <c r="G5325" i="68" s="1"/>
  <c r="G5333" i="68" a="1"/>
  <c r="G5333" i="68" s="1"/>
  <c r="G5341" i="68" a="1"/>
  <c r="G5341" i="68" s="1"/>
  <c r="G5349" i="68" a="1"/>
  <c r="G5349" i="68" s="1"/>
  <c r="G5357" i="68" a="1"/>
  <c r="G5357" i="68" s="1"/>
  <c r="G5365" i="68" a="1"/>
  <c r="G5365" i="68" s="1"/>
  <c r="G5373" i="68" a="1"/>
  <c r="G5373" i="68" s="1"/>
  <c r="G5381" i="68" a="1"/>
  <c r="G5381" i="68" s="1"/>
  <c r="G5389" i="68" a="1"/>
  <c r="G5389" i="68" s="1"/>
  <c r="G5397" i="68" a="1"/>
  <c r="G5397" i="68" s="1"/>
  <c r="G5405" i="68" a="1"/>
  <c r="G5405" i="68" s="1"/>
  <c r="G5415" i="68" a="1"/>
  <c r="G5415" i="68" s="1"/>
  <c r="G5424" i="68" a="1"/>
  <c r="G5424" i="68" s="1"/>
  <c r="L5435" i="68"/>
  <c r="G5438" i="68" a="1"/>
  <c r="G5438" i="68" s="1"/>
  <c r="G5447" i="68" a="1"/>
  <c r="G5447" i="68" s="1"/>
  <c r="G5456" i="68" a="1"/>
  <c r="G5456" i="68" s="1"/>
  <c r="L5467" i="68"/>
  <c r="G5470" i="68" a="1"/>
  <c r="G5470" i="68" s="1"/>
  <c r="G5486" i="68" a="1"/>
  <c r="G5486" i="68" s="1"/>
  <c r="G5502" i="68" a="1"/>
  <c r="G5502" i="68" s="1"/>
  <c r="G5518" i="68" a="1"/>
  <c r="G5518" i="68" s="1"/>
  <c r="G5534" i="68" a="1"/>
  <c r="G5534" i="68" s="1"/>
  <c r="G5550" i="68" a="1"/>
  <c r="G5550" i="68" s="1"/>
  <c r="G5113" i="68" a="1"/>
  <c r="G5113" i="68" s="1"/>
  <c r="G5121" i="68" a="1"/>
  <c r="G5121" i="68" s="1"/>
  <c r="L5139" i="68"/>
  <c r="L5147" i="68"/>
  <c r="L5155" i="68"/>
  <c r="L5159" i="68"/>
  <c r="M5145" i="68" s="1"/>
  <c r="L5167" i="68"/>
  <c r="L5175" i="68"/>
  <c r="L5183" i="68"/>
  <c r="L5191" i="68"/>
  <c r="L5199" i="68"/>
  <c r="L5207" i="68"/>
  <c r="L5215" i="68"/>
  <c r="L5223" i="68"/>
  <c r="L5231" i="68"/>
  <c r="L5239" i="68"/>
  <c r="G5410" i="68" a="1"/>
  <c r="G5410" i="68" s="1"/>
  <c r="G5428" i="68" a="1"/>
  <c r="G5428" i="68" s="1"/>
  <c r="G5442" i="68" a="1"/>
  <c r="G5442" i="68" s="1"/>
  <c r="G5460" i="68" a="1"/>
  <c r="G5460" i="68" s="1"/>
  <c r="G5476" i="68" a="1"/>
  <c r="G5476" i="68" s="1"/>
  <c r="G5479" i="68" a="1"/>
  <c r="G5479" i="68" s="1"/>
  <c r="G5492" i="68" a="1"/>
  <c r="G5492" i="68" s="1"/>
  <c r="G5495" i="68" a="1"/>
  <c r="G5495" i="68" s="1"/>
  <c r="G5508" i="68" a="1"/>
  <c r="G5508" i="68" s="1"/>
  <c r="G5511" i="68" a="1"/>
  <c r="G5511" i="68" s="1"/>
  <c r="G5524" i="68" a="1"/>
  <c r="G5524" i="68" s="1"/>
  <c r="G5527" i="68" a="1"/>
  <c r="G5527" i="68" s="1"/>
  <c r="G5540" i="68" a="1"/>
  <c r="G5540" i="68" s="1"/>
  <c r="G5543" i="68" a="1"/>
  <c r="G5543" i="68" s="1"/>
  <c r="G5556" i="68" a="1"/>
  <c r="G5556" i="68" s="1"/>
  <c r="G5559" i="68" a="1"/>
  <c r="G5559" i="68" s="1"/>
  <c r="G5568" i="68" a="1"/>
  <c r="G5568" i="68" s="1"/>
  <c r="G5576" i="68" a="1"/>
  <c r="G5576" i="68" s="1"/>
  <c r="G5584" i="68" a="1"/>
  <c r="G5584" i="68" s="1"/>
  <c r="G5592" i="68" a="1"/>
  <c r="G5592" i="68" s="1"/>
  <c r="G5600" i="68" a="1"/>
  <c r="G5600" i="68" s="1"/>
  <c r="G5608" i="68" a="1"/>
  <c r="G5608" i="68" s="1"/>
  <c r="G5616" i="68" a="1"/>
  <c r="G5616" i="68" s="1"/>
  <c r="G5624" i="68" a="1"/>
  <c r="G5624" i="68" s="1"/>
  <c r="G5632" i="68" a="1"/>
  <c r="G5632" i="68" s="1"/>
  <c r="G5640" i="68" a="1"/>
  <c r="G5640" i="68" s="1"/>
  <c r="G5648" i="68" a="1"/>
  <c r="G5648" i="68" s="1"/>
  <c r="G5656" i="68" a="1"/>
  <c r="G5656" i="68" s="1"/>
  <c r="G5664" i="68" a="1"/>
  <c r="G5664" i="68" s="1"/>
  <c r="G5672" i="68" a="1"/>
  <c r="G5672" i="68" s="1"/>
  <c r="G5680" i="68" a="1"/>
  <c r="G5680" i="68" s="1"/>
  <c r="G5171" i="68" a="1"/>
  <c r="G5171" i="68" s="1"/>
  <c r="G5179" i="68" a="1"/>
  <c r="G5179" i="68" s="1"/>
  <c r="G5187" i="68" a="1"/>
  <c r="G5187" i="68" s="1"/>
  <c r="G5195" i="68" a="1"/>
  <c r="G5195" i="68" s="1"/>
  <c r="G5203" i="68" a="1"/>
  <c r="G5203" i="68" s="1"/>
  <c r="G5211" i="68" a="1"/>
  <c r="G5211" i="68" s="1"/>
  <c r="G5219" i="68" a="1"/>
  <c r="G5219" i="68" s="1"/>
  <c r="G5227" i="68" a="1"/>
  <c r="G5227" i="68" s="1"/>
  <c r="G5235" i="68" a="1"/>
  <c r="G5235" i="68" s="1"/>
  <c r="G5243" i="68" a="1"/>
  <c r="G5243" i="68" s="1"/>
  <c r="G5251" i="68" a="1"/>
  <c r="G5251" i="68" s="1"/>
  <c r="G5259" i="68" a="1"/>
  <c r="G5259" i="68" s="1"/>
  <c r="G5267" i="68" a="1"/>
  <c r="G5267" i="68" s="1"/>
  <c r="G5275" i="68" a="1"/>
  <c r="G5275" i="68" s="1"/>
  <c r="G5283" i="68" a="1"/>
  <c r="G5283" i="68" s="1"/>
  <c r="G5291" i="68" a="1"/>
  <c r="G5291" i="68" s="1"/>
  <c r="G5299" i="68" a="1"/>
  <c r="G5299" i="68" s="1"/>
  <c r="G5307" i="68" a="1"/>
  <c r="G5307" i="68" s="1"/>
  <c r="G5315" i="68" a="1"/>
  <c r="G5315" i="68" s="1"/>
  <c r="G5323" i="68" a="1"/>
  <c r="G5323" i="68" s="1"/>
  <c r="G5331" i="68" a="1"/>
  <c r="G5331" i="68" s="1"/>
  <c r="G5339" i="68" a="1"/>
  <c r="G5339" i="68" s="1"/>
  <c r="G5347" i="68" a="1"/>
  <c r="G5347" i="68" s="1"/>
  <c r="G5355" i="68" a="1"/>
  <c r="G5355" i="68" s="1"/>
  <c r="G5363" i="68" a="1"/>
  <c r="G5363" i="68" s="1"/>
  <c r="G5371" i="68" a="1"/>
  <c r="G5371" i="68" s="1"/>
  <c r="G5379" i="68" a="1"/>
  <c r="G5379" i="68" s="1"/>
  <c r="G5387" i="68" a="1"/>
  <c r="G5387" i="68" s="1"/>
  <c r="G5395" i="68" a="1"/>
  <c r="G5395" i="68" s="1"/>
  <c r="G5403" i="68" a="1"/>
  <c r="G5403" i="68" s="1"/>
  <c r="L5411" i="68"/>
  <c r="G5414" i="68" a="1"/>
  <c r="G5414" i="68" s="1"/>
  <c r="G5423" i="68" a="1"/>
  <c r="G5423" i="68" s="1"/>
  <c r="G5432" i="68" a="1"/>
  <c r="G5432" i="68" s="1"/>
  <c r="L5443" i="68"/>
  <c r="G5446" i="68" a="1"/>
  <c r="G5446" i="68" s="1"/>
  <c r="G5455" i="68" a="1"/>
  <c r="G5455" i="68" s="1"/>
  <c r="G5464" i="68" a="1"/>
  <c r="G5464" i="68" s="1"/>
  <c r="G5482" i="68" a="1"/>
  <c r="G5482" i="68" s="1"/>
  <c r="G5498" i="68" a="1"/>
  <c r="G5498" i="68" s="1"/>
  <c r="G5514" i="68" a="1"/>
  <c r="G5514" i="68" s="1"/>
  <c r="G5530" i="68" a="1"/>
  <c r="G5530" i="68" s="1"/>
  <c r="G5684" i="68" a="1"/>
  <c r="G5684" i="68" s="1"/>
  <c r="G5129" i="68" a="1"/>
  <c r="G5129" i="68" s="1"/>
  <c r="G5418" i="68" a="1"/>
  <c r="G5418" i="68" s="1"/>
  <c r="G5436" i="68" a="1"/>
  <c r="G5436" i="68" s="1"/>
  <c r="G5450" i="68" a="1"/>
  <c r="G5450" i="68" s="1"/>
  <c r="G5468" i="68" a="1"/>
  <c r="G5468" i="68" s="1"/>
  <c r="G5472" i="68" a="1"/>
  <c r="G5472" i="68" s="1"/>
  <c r="G5485" i="68" a="1"/>
  <c r="G5485" i="68" s="1"/>
  <c r="G5488" i="68" a="1"/>
  <c r="G5488" i="68" s="1"/>
  <c r="G5501" i="68" a="1"/>
  <c r="G5501" i="68" s="1"/>
  <c r="G5504" i="68" a="1"/>
  <c r="G5504" i="68" s="1"/>
  <c r="G5517" i="68" a="1"/>
  <c r="G5517" i="68" s="1"/>
  <c r="G5520" i="68" a="1"/>
  <c r="G5520" i="68" s="1"/>
  <c r="G5533" i="68" a="1"/>
  <c r="G5533" i="68" s="1"/>
  <c r="G5536" i="68" a="1"/>
  <c r="G5536" i="68" s="1"/>
  <c r="G5546" i="68" a="1"/>
  <c r="G5546" i="68" s="1"/>
  <c r="G5552" i="68" a="1"/>
  <c r="G5552" i="68" s="1"/>
  <c r="G5562" i="68" a="1"/>
  <c r="G5562" i="68" s="1"/>
  <c r="G5570" i="68" a="1"/>
  <c r="G5570" i="68" s="1"/>
  <c r="G5578" i="68" a="1"/>
  <c r="G5578" i="68" s="1"/>
  <c r="G5586" i="68" a="1"/>
  <c r="G5586" i="68" s="1"/>
  <c r="G5594" i="68" a="1"/>
  <c r="G5594" i="68" s="1"/>
  <c r="G5602" i="68" a="1"/>
  <c r="G5602" i="68" s="1"/>
  <c r="G5610" i="68" a="1"/>
  <c r="G5610" i="68" s="1"/>
  <c r="G5618" i="68" a="1"/>
  <c r="G5618" i="68" s="1"/>
  <c r="G5626" i="68" a="1"/>
  <c r="G5626" i="68" s="1"/>
  <c r="G5634" i="68" a="1"/>
  <c r="G5634" i="68" s="1"/>
  <c r="G5642" i="68" a="1"/>
  <c r="G5642" i="68" s="1"/>
  <c r="G5650" i="68" a="1"/>
  <c r="G5650" i="68" s="1"/>
  <c r="G5658" i="68" a="1"/>
  <c r="G5658" i="68" s="1"/>
  <c r="G5666" i="68" a="1"/>
  <c r="G5666" i="68" s="1"/>
  <c r="G5674" i="68" a="1"/>
  <c r="G5674" i="68" s="1"/>
  <c r="G5686" i="68" a="1"/>
  <c r="G5686" i="68" s="1"/>
  <c r="G5692" i="68" a="1"/>
  <c r="G5692" i="68" s="1"/>
  <c r="G5732" i="68" a="1"/>
  <c r="G5732" i="68" s="1"/>
  <c r="G5169" i="68" a="1"/>
  <c r="G5169" i="68" s="1"/>
  <c r="G5177" i="68" a="1"/>
  <c r="G5177" i="68" s="1"/>
  <c r="G5185" i="68" a="1"/>
  <c r="G5185" i="68" s="1"/>
  <c r="G5193" i="68" a="1"/>
  <c r="G5193" i="68" s="1"/>
  <c r="G5201" i="68" a="1"/>
  <c r="G5201" i="68" s="1"/>
  <c r="G5209" i="68" a="1"/>
  <c r="G5209" i="68" s="1"/>
  <c r="G5217" i="68" a="1"/>
  <c r="G5217" i="68" s="1"/>
  <c r="G5225" i="68" a="1"/>
  <c r="G5225" i="68" s="1"/>
  <c r="G5233" i="68" a="1"/>
  <c r="G5233" i="68" s="1"/>
  <c r="G5241" i="68" a="1"/>
  <c r="G5241" i="68" s="1"/>
  <c r="G5249" i="68" a="1"/>
  <c r="G5249" i="68" s="1"/>
  <c r="G5257" i="68" a="1"/>
  <c r="G5257" i="68" s="1"/>
  <c r="G5265" i="68" a="1"/>
  <c r="G5265" i="68" s="1"/>
  <c r="G5273" i="68" a="1"/>
  <c r="G5273" i="68" s="1"/>
  <c r="G5281" i="68" a="1"/>
  <c r="G5281" i="68" s="1"/>
  <c r="G5289" i="68" a="1"/>
  <c r="G5289" i="68" s="1"/>
  <c r="G5297" i="68" a="1"/>
  <c r="G5297" i="68" s="1"/>
  <c r="G5305" i="68" a="1"/>
  <c r="G5305" i="68" s="1"/>
  <c r="G5313" i="68" a="1"/>
  <c r="G5313" i="68" s="1"/>
  <c r="G5321" i="68" a="1"/>
  <c r="G5321" i="68" s="1"/>
  <c r="G5329" i="68" a="1"/>
  <c r="G5329" i="68" s="1"/>
  <c r="G5337" i="68" a="1"/>
  <c r="G5337" i="68" s="1"/>
  <c r="G5345" i="68" a="1"/>
  <c r="G5345" i="68" s="1"/>
  <c r="G5353" i="68" a="1"/>
  <c r="G5353" i="68" s="1"/>
  <c r="G5361" i="68" a="1"/>
  <c r="G5361" i="68" s="1"/>
  <c r="G5369" i="68" a="1"/>
  <c r="G5369" i="68" s="1"/>
  <c r="G5377" i="68" a="1"/>
  <c r="G5377" i="68" s="1"/>
  <c r="G5385" i="68" a="1"/>
  <c r="G5385" i="68" s="1"/>
  <c r="G5393" i="68" a="1"/>
  <c r="G5393" i="68" s="1"/>
  <c r="G5401" i="68" a="1"/>
  <c r="G5401" i="68" s="1"/>
  <c r="G5408" i="68" a="1"/>
  <c r="G5408" i="68" s="1"/>
  <c r="L5419" i="68"/>
  <c r="G5422" i="68" a="1"/>
  <c r="G5422" i="68" s="1"/>
  <c r="G5431" i="68" a="1"/>
  <c r="G5431" i="68" s="1"/>
  <c r="G5440" i="68" a="1"/>
  <c r="G5440" i="68" s="1"/>
  <c r="L5451" i="68"/>
  <c r="G5454" i="68" a="1"/>
  <c r="G5454" i="68" s="1"/>
  <c r="G5463" i="68" a="1"/>
  <c r="G5463" i="68" s="1"/>
  <c r="G5478" i="68" a="1"/>
  <c r="G5478" i="68" s="1"/>
  <c r="G5494" i="68" a="1"/>
  <c r="G5494" i="68" s="1"/>
  <c r="G5510" i="68" a="1"/>
  <c r="G5510" i="68" s="1"/>
  <c r="G5526" i="68" a="1"/>
  <c r="G5526" i="68" s="1"/>
  <c r="G5542" i="68" a="1"/>
  <c r="G5542" i="68" s="1"/>
  <c r="G5558" i="68" a="1"/>
  <c r="G5558" i="68" s="1"/>
  <c r="G5694" i="68" a="1"/>
  <c r="G5694" i="68" s="1"/>
  <c r="G5700" i="68" a="1"/>
  <c r="G5700" i="68" s="1"/>
  <c r="G5123" i="68" a="1"/>
  <c r="G5123" i="68" s="1"/>
  <c r="G5131" i="68" a="1"/>
  <c r="G5131" i="68" s="1"/>
  <c r="L5163" i="68"/>
  <c r="L5171" i="68"/>
  <c r="L5179" i="68"/>
  <c r="L5187" i="68"/>
  <c r="L5195" i="68"/>
  <c r="L5203" i="68"/>
  <c r="L5211" i="68"/>
  <c r="L5219" i="68"/>
  <c r="L5227" i="68"/>
  <c r="L5235" i="68"/>
  <c r="G5412" i="68" a="1"/>
  <c r="G5412" i="68" s="1"/>
  <c r="G5426" i="68" a="1"/>
  <c r="G5426" i="68" s="1"/>
  <c r="G5444" i="68" a="1"/>
  <c r="G5444" i="68" s="1"/>
  <c r="G5458" i="68" a="1"/>
  <c r="G5458" i="68" s="1"/>
  <c r="G5471" i="68" a="1"/>
  <c r="G5471" i="68" s="1"/>
  <c r="G5484" i="68" a="1"/>
  <c r="G5484" i="68" s="1"/>
  <c r="G5487" i="68" a="1"/>
  <c r="G5487" i="68" s="1"/>
  <c r="G5500" i="68" a="1"/>
  <c r="G5500" i="68" s="1"/>
  <c r="G5503" i="68" a="1"/>
  <c r="G5503" i="68" s="1"/>
  <c r="G5516" i="68" a="1"/>
  <c r="G5516" i="68" s="1"/>
  <c r="G5519" i="68" a="1"/>
  <c r="G5519" i="68" s="1"/>
  <c r="G5532" i="68" a="1"/>
  <c r="G5532" i="68" s="1"/>
  <c r="G5535" i="68" a="1"/>
  <c r="G5535" i="68" s="1"/>
  <c r="G5548" i="68" a="1"/>
  <c r="G5548" i="68" s="1"/>
  <c r="G5551" i="68" a="1"/>
  <c r="G5551" i="68" s="1"/>
  <c r="G5564" i="68" a="1"/>
  <c r="G5564" i="68" s="1"/>
  <c r="G5572" i="68" a="1"/>
  <c r="G5572" i="68" s="1"/>
  <c r="G5580" i="68" a="1"/>
  <c r="G5580" i="68" s="1"/>
  <c r="G5588" i="68" a="1"/>
  <c r="G5588" i="68" s="1"/>
  <c r="G5596" i="68" a="1"/>
  <c r="G5596" i="68" s="1"/>
  <c r="G5604" i="68" a="1"/>
  <c r="G5604" i="68" s="1"/>
  <c r="G5612" i="68" a="1"/>
  <c r="G5612" i="68" s="1"/>
  <c r="G5620" i="68" a="1"/>
  <c r="G5620" i="68" s="1"/>
  <c r="G5628" i="68" a="1"/>
  <c r="G5628" i="68" s="1"/>
  <c r="G5636" i="68" a="1"/>
  <c r="G5636" i="68" s="1"/>
  <c r="G5644" i="68" a="1"/>
  <c r="G5644" i="68" s="1"/>
  <c r="G5652" i="68" a="1"/>
  <c r="G5652" i="68" s="1"/>
  <c r="G5660" i="68" a="1"/>
  <c r="G5660" i="68" s="1"/>
  <c r="G5668" i="68" a="1"/>
  <c r="G5668" i="68" s="1"/>
  <c r="G5676" i="68" a="1"/>
  <c r="G5676" i="68" s="1"/>
  <c r="G5702" i="68" a="1"/>
  <c r="G5702" i="68" s="1"/>
  <c r="G5708" i="68" a="1"/>
  <c r="G5708" i="68" s="1"/>
  <c r="G5724" i="68" a="1"/>
  <c r="G5724" i="68" s="1"/>
  <c r="G5183" i="68" a="1"/>
  <c r="G5183" i="68" s="1"/>
  <c r="G5191" i="68" a="1"/>
  <c r="G5191" i="68" s="1"/>
  <c r="G5199" i="68" a="1"/>
  <c r="G5199" i="68" s="1"/>
  <c r="G5207" i="68" a="1"/>
  <c r="G5207" i="68" s="1"/>
  <c r="G5215" i="68" a="1"/>
  <c r="G5215" i="68" s="1"/>
  <c r="G5223" i="68" a="1"/>
  <c r="G5223" i="68" s="1"/>
  <c r="G5231" i="68" a="1"/>
  <c r="G5231" i="68" s="1"/>
  <c r="G5239" i="68" a="1"/>
  <c r="G5239" i="68" s="1"/>
  <c r="G5247" i="68" a="1"/>
  <c r="G5247" i="68" s="1"/>
  <c r="G5255" i="68" a="1"/>
  <c r="G5255" i="68" s="1"/>
  <c r="G5263" i="68" a="1"/>
  <c r="G5263" i="68" s="1"/>
  <c r="G5271" i="68" a="1"/>
  <c r="G5271" i="68" s="1"/>
  <c r="G5279" i="68" a="1"/>
  <c r="G5279" i="68" s="1"/>
  <c r="G5287" i="68" a="1"/>
  <c r="G5287" i="68" s="1"/>
  <c r="G5295" i="68" a="1"/>
  <c r="G5295" i="68" s="1"/>
  <c r="G5303" i="68" a="1"/>
  <c r="G5303" i="68" s="1"/>
  <c r="G5311" i="68" a="1"/>
  <c r="G5311" i="68" s="1"/>
  <c r="G5319" i="68" a="1"/>
  <c r="G5319" i="68" s="1"/>
  <c r="G5327" i="68" a="1"/>
  <c r="G5327" i="68" s="1"/>
  <c r="G5335" i="68" a="1"/>
  <c r="G5335" i="68" s="1"/>
  <c r="G5343" i="68" a="1"/>
  <c r="G5343" i="68" s="1"/>
  <c r="G5351" i="68" a="1"/>
  <c r="G5351" i="68" s="1"/>
  <c r="G5359" i="68" a="1"/>
  <c r="G5359" i="68" s="1"/>
  <c r="G5367" i="68" a="1"/>
  <c r="G5367" i="68" s="1"/>
  <c r="G5375" i="68" a="1"/>
  <c r="G5375" i="68" s="1"/>
  <c r="G5383" i="68" a="1"/>
  <c r="G5383" i="68" s="1"/>
  <c r="G5391" i="68" a="1"/>
  <c r="G5391" i="68" s="1"/>
  <c r="G5399" i="68" a="1"/>
  <c r="G5399" i="68" s="1"/>
  <c r="G5407" i="68" a="1"/>
  <c r="G5407" i="68" s="1"/>
  <c r="G5416" i="68" a="1"/>
  <c r="G5416" i="68" s="1"/>
  <c r="L5427" i="68"/>
  <c r="G5430" i="68" a="1"/>
  <c r="G5430" i="68" s="1"/>
  <c r="G5439" i="68" a="1"/>
  <c r="G5439" i="68" s="1"/>
  <c r="G5448" i="68" a="1"/>
  <c r="G5448" i="68" s="1"/>
  <c r="L5459" i="68"/>
  <c r="G5462" i="68" a="1"/>
  <c r="G5462" i="68" s="1"/>
  <c r="G5474" i="68" a="1"/>
  <c r="G5474" i="68" s="1"/>
  <c r="G5490" i="68" a="1"/>
  <c r="G5490" i="68" s="1"/>
  <c r="G5506" i="68" a="1"/>
  <c r="G5506" i="68" s="1"/>
  <c r="G5522" i="68" a="1"/>
  <c r="G5522" i="68" s="1"/>
  <c r="G5538" i="68" a="1"/>
  <c r="G5538" i="68" s="1"/>
  <c r="G5710" i="68" a="1"/>
  <c r="G5710" i="68" s="1"/>
  <c r="G5716" i="68" a="1"/>
  <c r="G5716" i="68" s="1"/>
  <c r="G5682" i="68" a="1"/>
  <c r="G5682" i="68" s="1"/>
  <c r="G5690" i="68" a="1"/>
  <c r="G5690" i="68" s="1"/>
  <c r="G5698" i="68" a="1"/>
  <c r="G5698" i="68" s="1"/>
  <c r="G5706" i="68" a="1"/>
  <c r="G5706" i="68" s="1"/>
  <c r="G5714" i="68" a="1"/>
  <c r="G5714" i="68" s="1"/>
  <c r="G5722" i="68" a="1"/>
  <c r="G5722" i="68" s="1"/>
  <c r="G5730" i="68" a="1"/>
  <c r="G5730" i="68" s="1"/>
  <c r="G5738" i="68" a="1"/>
  <c r="G5738" i="68" s="1"/>
  <c r="G5746" i="68" a="1"/>
  <c r="G5746" i="68" s="1"/>
  <c r="G5754" i="68" a="1"/>
  <c r="G5754" i="68" s="1"/>
  <c r="G5762" i="68" a="1"/>
  <c r="G5762" i="68" s="1"/>
  <c r="G5770" i="68" a="1"/>
  <c r="G5770" i="68" s="1"/>
  <c r="G5778" i="68" a="1"/>
  <c r="G5778" i="68" s="1"/>
  <c r="G5786" i="68" a="1"/>
  <c r="G5786" i="68" s="1"/>
  <c r="G5794" i="68" a="1"/>
  <c r="G5794" i="68" s="1"/>
  <c r="G5802" i="68" a="1"/>
  <c r="G5802" i="68" s="1"/>
  <c r="G5810" i="68" a="1"/>
  <c r="G5810" i="68" s="1"/>
  <c r="G5824" i="68" a="1"/>
  <c r="G5824" i="68" s="1"/>
  <c r="G5860" i="68" a="1"/>
  <c r="G5860" i="68" s="1"/>
  <c r="L5862" i="68"/>
  <c r="G5872" i="68" a="1"/>
  <c r="G5872" i="68" s="1"/>
  <c r="G5892" i="68" a="1"/>
  <c r="G5892" i="68" s="1"/>
  <c r="L5894" i="68"/>
  <c r="G5904" i="68" a="1"/>
  <c r="G5904" i="68" s="1"/>
  <c r="G5942" i="68" a="1"/>
  <c r="G5942" i="68" s="1"/>
  <c r="G6017" i="68" a="1"/>
  <c r="G6017" i="68" s="1"/>
  <c r="G6024" i="68" a="1"/>
  <c r="G6024" i="68" s="1"/>
  <c r="G6091" i="68" a="1"/>
  <c r="G6091" i="68" s="1"/>
  <c r="L5552" i="68"/>
  <c r="L5560" i="68"/>
  <c r="G5816" i="68" a="1"/>
  <c r="G5816" i="68" s="1"/>
  <c r="G5908" i="68" a="1"/>
  <c r="G5908" i="68" s="1"/>
  <c r="G5915" i="68" a="1"/>
  <c r="G5915" i="68" s="1"/>
  <c r="G5929" i="68" a="1"/>
  <c r="G5929" i="68" s="1"/>
  <c r="G5948" i="68" a="1"/>
  <c r="G5948" i="68" s="1"/>
  <c r="G5976" i="68" a="1"/>
  <c r="G5976" i="68" s="1"/>
  <c r="G5979" i="68" a="1"/>
  <c r="G5979" i="68" s="1"/>
  <c r="G5990" i="68" a="1"/>
  <c r="G5990" i="68" s="1"/>
  <c r="G5996" i="68" a="1"/>
  <c r="G5996" i="68" s="1"/>
  <c r="G6010" i="68" a="1"/>
  <c r="G6010" i="68" s="1"/>
  <c r="G6062" i="68" a="1"/>
  <c r="G6062" i="68" s="1"/>
  <c r="G5688" i="68" a="1"/>
  <c r="G5688" i="68" s="1"/>
  <c r="G5696" i="68" a="1"/>
  <c r="G5696" i="68" s="1"/>
  <c r="G5704" i="68" a="1"/>
  <c r="G5704" i="68" s="1"/>
  <c r="G5712" i="68" a="1"/>
  <c r="G5712" i="68" s="1"/>
  <c r="G5720" i="68" a="1"/>
  <c r="G5720" i="68" s="1"/>
  <c r="G5728" i="68" a="1"/>
  <c r="G5728" i="68" s="1"/>
  <c r="G5736" i="68" a="1"/>
  <c r="G5736" i="68" s="1"/>
  <c r="G5744" i="68" a="1"/>
  <c r="G5744" i="68" s="1"/>
  <c r="G5752" i="68" a="1"/>
  <c r="G5752" i="68" s="1"/>
  <c r="G5760" i="68" a="1"/>
  <c r="G5760" i="68" s="1"/>
  <c r="G5768" i="68" a="1"/>
  <c r="G5768" i="68" s="1"/>
  <c r="G5776" i="68" a="1"/>
  <c r="G5776" i="68" s="1"/>
  <c r="G5784" i="68" a="1"/>
  <c r="G5784" i="68" s="1"/>
  <c r="G5792" i="68" a="1"/>
  <c r="G5792" i="68" s="1"/>
  <c r="G5800" i="68" a="1"/>
  <c r="G5800" i="68" s="1"/>
  <c r="G5808" i="68" a="1"/>
  <c r="G5808" i="68" s="1"/>
  <c r="G5852" i="68" a="1"/>
  <c r="G5852" i="68" s="1"/>
  <c r="L5854" i="68"/>
  <c r="G5864" i="68" a="1"/>
  <c r="G5864" i="68" s="1"/>
  <c r="G5884" i="68" a="1"/>
  <c r="G5884" i="68" s="1"/>
  <c r="L5886" i="68"/>
  <c r="M5861" i="68" s="1"/>
  <c r="G5896" i="68" a="1"/>
  <c r="G5896" i="68" s="1"/>
  <c r="G5920" i="68" a="1"/>
  <c r="G5920" i="68" s="1"/>
  <c r="G5945" i="68" a="1"/>
  <c r="G5945" i="68" s="1"/>
  <c r="G5962" i="68" a="1"/>
  <c r="G5962" i="68" s="1"/>
  <c r="G5969" i="68" a="1"/>
  <c r="G5969" i="68" s="1"/>
  <c r="G6060" i="68" a="1"/>
  <c r="G6060" i="68" s="1"/>
  <c r="G6073" i="68" a="1"/>
  <c r="G6073" i="68" s="1"/>
  <c r="G5844" i="68" a="1"/>
  <c r="G5844" i="68" s="1"/>
  <c r="L5846" i="68"/>
  <c r="M5854" i="68" s="1"/>
  <c r="N5854" i="68" s="1"/>
  <c r="G5914" i="68" a="1"/>
  <c r="G5914" i="68" s="1"/>
  <c r="G5924" i="68" a="1"/>
  <c r="G5924" i="68" s="1"/>
  <c r="G5985" i="68" a="1"/>
  <c r="G5985" i="68" s="1"/>
  <c r="G6012" i="68" a="1"/>
  <c r="G6012" i="68" s="1"/>
  <c r="G6028" i="68" a="1"/>
  <c r="G6028" i="68" s="1"/>
  <c r="G6034" i="68" a="1"/>
  <c r="G6034" i="68" s="1"/>
  <c r="G6044" i="68" a="1"/>
  <c r="G6044" i="68" s="1"/>
  <c r="G6096" i="68" a="1"/>
  <c r="G6096" i="68" s="1"/>
  <c r="G5718" i="68" a="1"/>
  <c r="G5718" i="68" s="1"/>
  <c r="G5726" i="68" a="1"/>
  <c r="G5726" i="68" s="1"/>
  <c r="G5734" i="68" a="1"/>
  <c r="G5734" i="68" s="1"/>
  <c r="G5742" i="68" a="1"/>
  <c r="G5742" i="68" s="1"/>
  <c r="G5750" i="68" a="1"/>
  <c r="G5750" i="68" s="1"/>
  <c r="G5758" i="68" a="1"/>
  <c r="G5758" i="68" s="1"/>
  <c r="G5766" i="68" a="1"/>
  <c r="G5766" i="68" s="1"/>
  <c r="G5774" i="68" a="1"/>
  <c r="G5774" i="68" s="1"/>
  <c r="G5782" i="68" a="1"/>
  <c r="G5782" i="68" s="1"/>
  <c r="G5790" i="68" a="1"/>
  <c r="G5790" i="68" s="1"/>
  <c r="G5798" i="68" a="1"/>
  <c r="G5798" i="68" s="1"/>
  <c r="G5806" i="68" a="1"/>
  <c r="G5806" i="68" s="1"/>
  <c r="G5814" i="68" a="1"/>
  <c r="G5814" i="68" s="1"/>
  <c r="G5836" i="68" a="1"/>
  <c r="G5836" i="68" s="1"/>
  <c r="G5856" i="68" a="1"/>
  <c r="G5856" i="68" s="1"/>
  <c r="G5876" i="68" a="1"/>
  <c r="G5876" i="68" s="1"/>
  <c r="G5888" i="68" a="1"/>
  <c r="G5888" i="68" s="1"/>
  <c r="G5910" i="68" a="1"/>
  <c r="G5910" i="68" s="1"/>
  <c r="G5931" i="68" a="1"/>
  <c r="G5931" i="68" s="1"/>
  <c r="G5936" i="68" a="1"/>
  <c r="G5936" i="68" s="1"/>
  <c r="G5947" i="68" a="1"/>
  <c r="G5947" i="68" s="1"/>
  <c r="G5958" i="68" a="1"/>
  <c r="G5958" i="68" s="1"/>
  <c r="G5964" i="68" a="1"/>
  <c r="G5964" i="68" s="1"/>
  <c r="G5978" i="68" a="1"/>
  <c r="G5978" i="68" s="1"/>
  <c r="G5992" i="68" a="1"/>
  <c r="G5992" i="68" s="1"/>
  <c r="G5995" i="68" a="1"/>
  <c r="G5995" i="68" s="1"/>
  <c r="G6006" i="68" a="1"/>
  <c r="G6006" i="68" s="1"/>
  <c r="G6056" i="68" a="1"/>
  <c r="G6056" i="68" s="1"/>
  <c r="G6110" i="68" a="1"/>
  <c r="G6110" i="68" s="1"/>
  <c r="L5568" i="68"/>
  <c r="L5576" i="68"/>
  <c r="L5584" i="68"/>
  <c r="L5592" i="68"/>
  <c r="L5600" i="68"/>
  <c r="L5608" i="68"/>
  <c r="L5616" i="68"/>
  <c r="L5624" i="68"/>
  <c r="L5632" i="68"/>
  <c r="L5640" i="68"/>
  <c r="L5648" i="68"/>
  <c r="L5656" i="68"/>
  <c r="L5664" i="68"/>
  <c r="L5672" i="68"/>
  <c r="L5680" i="68"/>
  <c r="L5688" i="68"/>
  <c r="L5696" i="68"/>
  <c r="L5704" i="68"/>
  <c r="L5712" i="68"/>
  <c r="L5720" i="68"/>
  <c r="L5728" i="68"/>
  <c r="L5736" i="68"/>
  <c r="L5744" i="68"/>
  <c r="L5752" i="68"/>
  <c r="L5760" i="68"/>
  <c r="L5768" i="68"/>
  <c r="L5776" i="68"/>
  <c r="L5784" i="68"/>
  <c r="L5792" i="68"/>
  <c r="L5800" i="68"/>
  <c r="L5808" i="68"/>
  <c r="G5828" i="68" a="1"/>
  <c r="G5828" i="68" s="1"/>
  <c r="L5830" i="68"/>
  <c r="G5848" i="68" a="1"/>
  <c r="G5848" i="68" s="1"/>
  <c r="L5924" i="68"/>
  <c r="G5940" i="68" a="1"/>
  <c r="G5940" i="68" s="1"/>
  <c r="G6025" i="68" a="1"/>
  <c r="G6025" i="68" s="1"/>
  <c r="G5740" i="68" a="1"/>
  <c r="G5740" i="68" s="1"/>
  <c r="G5748" i="68" a="1"/>
  <c r="G5748" i="68" s="1"/>
  <c r="G5756" i="68" a="1"/>
  <c r="G5756" i="68" s="1"/>
  <c r="G5764" i="68" a="1"/>
  <c r="G5764" i="68" s="1"/>
  <c r="G5772" i="68" a="1"/>
  <c r="G5772" i="68" s="1"/>
  <c r="G5780" i="68" a="1"/>
  <c r="G5780" i="68" s="1"/>
  <c r="G5788" i="68" a="1"/>
  <c r="G5788" i="68" s="1"/>
  <c r="G5796" i="68" a="1"/>
  <c r="G5796" i="68" s="1"/>
  <c r="G5804" i="68" a="1"/>
  <c r="G5804" i="68" s="1"/>
  <c r="G5812" i="68" a="1"/>
  <c r="G5812" i="68" s="1"/>
  <c r="G5820" i="68" a="1"/>
  <c r="G5820" i="68" s="1"/>
  <c r="G5840" i="68" a="1"/>
  <c r="G5840" i="68" s="1"/>
  <c r="G5868" i="68" a="1"/>
  <c r="G5868" i="68" s="1"/>
  <c r="G5880" i="68" a="1"/>
  <c r="G5880" i="68" s="1"/>
  <c r="G5900" i="68" a="1"/>
  <c r="G5900" i="68" s="1"/>
  <c r="G5913" i="68" a="1"/>
  <c r="G5913" i="68" s="1"/>
  <c r="G5930" i="68" a="1"/>
  <c r="G5930" i="68" s="1"/>
  <c r="L5931" i="68"/>
  <c r="G5953" i="68" a="1"/>
  <c r="G5953" i="68" s="1"/>
  <c r="G5980" i="68" a="1"/>
  <c r="G5980" i="68" s="1"/>
  <c r="G6008" i="68" a="1"/>
  <c r="G6008" i="68" s="1"/>
  <c r="G6011" i="68" a="1"/>
  <c r="G6011" i="68" s="1"/>
  <c r="G6022" i="68" a="1"/>
  <c r="G6022" i="68" s="1"/>
  <c r="G6030" i="68" a="1"/>
  <c r="G6030" i="68" s="1"/>
  <c r="G6041" i="68" a="1"/>
  <c r="G6041" i="68" s="1"/>
  <c r="G6088" i="68" a="1"/>
  <c r="G6088" i="68" s="1"/>
  <c r="G6097" i="68" a="1"/>
  <c r="G6097" i="68" s="1"/>
  <c r="L5414" i="68"/>
  <c r="L5422" i="68"/>
  <c r="L5430" i="68"/>
  <c r="L5438" i="68"/>
  <c r="L5446" i="68"/>
  <c r="L5454" i="68"/>
  <c r="L5462" i="68"/>
  <c r="L5566" i="68"/>
  <c r="L5574" i="68"/>
  <c r="L5582" i="68"/>
  <c r="L5590" i="68"/>
  <c r="L5598" i="68"/>
  <c r="L5606" i="68"/>
  <c r="L5614" i="68"/>
  <c r="L5622" i="68"/>
  <c r="L5630" i="68"/>
  <c r="L5638" i="68"/>
  <c r="L5646" i="68"/>
  <c r="L5654" i="68"/>
  <c r="L5662" i="68"/>
  <c r="L5670" i="68"/>
  <c r="L5678" i="68"/>
  <c r="L5686" i="68"/>
  <c r="L5694" i="68"/>
  <c r="L5702" i="68"/>
  <c r="L5710" i="68"/>
  <c r="L5718" i="68"/>
  <c r="L5726" i="68"/>
  <c r="L5734" i="68"/>
  <c r="L5742" i="68"/>
  <c r="L5750" i="68"/>
  <c r="L5758" i="68"/>
  <c r="L5766" i="68"/>
  <c r="L5774" i="68"/>
  <c r="L5782" i="68"/>
  <c r="L5790" i="68"/>
  <c r="L5798" i="68"/>
  <c r="G5832" i="68" a="1"/>
  <c r="G5832" i="68" s="1"/>
  <c r="G5926" i="68" a="1"/>
  <c r="G5926" i="68" s="1"/>
  <c r="G5946" i="68" a="1"/>
  <c r="G5946" i="68" s="1"/>
  <c r="G5960" i="68" a="1"/>
  <c r="G5960" i="68" s="1"/>
  <c r="G5963" i="68" a="1"/>
  <c r="G5963" i="68" s="1"/>
  <c r="G5974" i="68" a="1"/>
  <c r="G5974" i="68" s="1"/>
  <c r="G5994" i="68" a="1"/>
  <c r="G5994" i="68" s="1"/>
  <c r="G6001" i="68" a="1"/>
  <c r="G6001" i="68" s="1"/>
  <c r="G6027" i="68" a="1"/>
  <c r="G6027" i="68" s="1"/>
  <c r="G6043" i="68" a="1"/>
  <c r="G6043" i="68" s="1"/>
  <c r="G6057" i="68" a="1"/>
  <c r="G6057" i="68" s="1"/>
  <c r="G6106" i="68" a="1"/>
  <c r="G6106" i="68" s="1"/>
  <c r="G6118" i="68" a="1"/>
  <c r="G6118" i="68" s="1"/>
  <c r="G6121" i="68" a="1"/>
  <c r="G6121" i="68" s="1"/>
  <c r="G6134" i="68" a="1"/>
  <c r="G6134" i="68" s="1"/>
  <c r="G6137" i="68" a="1"/>
  <c r="G6137" i="68" s="1"/>
  <c r="G6150" i="68" a="1"/>
  <c r="G6150" i="68" s="1"/>
  <c r="G6153" i="68" a="1"/>
  <c r="G6153" i="68" s="1"/>
  <c r="G6166" i="68" a="1"/>
  <c r="G6166" i="68" s="1"/>
  <c r="G6169" i="68" a="1"/>
  <c r="G6169" i="68" s="1"/>
  <c r="G6178" i="68" a="1"/>
  <c r="G6178" i="68" s="1"/>
  <c r="G6186" i="68" a="1"/>
  <c r="G6186" i="68" s="1"/>
  <c r="G6194" i="68" a="1"/>
  <c r="G6194" i="68" s="1"/>
  <c r="G6202" i="68" a="1"/>
  <c r="G6202" i="68" s="1"/>
  <c r="G6210" i="68" a="1"/>
  <c r="G6210" i="68" s="1"/>
  <c r="G6218" i="68" a="1"/>
  <c r="G6218" i="68" s="1"/>
  <c r="G6226" i="68" a="1"/>
  <c r="G6226" i="68" s="1"/>
  <c r="G6234" i="68" a="1"/>
  <c r="G6234" i="68" s="1"/>
  <c r="G6242" i="68" a="1"/>
  <c r="G6242" i="68" s="1"/>
  <c r="G6250" i="68" a="1"/>
  <c r="G6250" i="68" s="1"/>
  <c r="G6258" i="68" a="1"/>
  <c r="G6258" i="68" s="1"/>
  <c r="G6266" i="68" a="1"/>
  <c r="G6266" i="68" s="1"/>
  <c r="G6274" i="68" a="1"/>
  <c r="G6274" i="68" s="1"/>
  <c r="G6282" i="68" a="1"/>
  <c r="G6282" i="68" s="1"/>
  <c r="G6290" i="68" a="1"/>
  <c r="G6290" i="68" s="1"/>
  <c r="G6298" i="68" a="1"/>
  <c r="G6298" i="68" s="1"/>
  <c r="G6306" i="68" a="1"/>
  <c r="G6306" i="68" s="1"/>
  <c r="G6314" i="68" a="1"/>
  <c r="G6314" i="68" s="1"/>
  <c r="G6322" i="68" a="1"/>
  <c r="G6322" i="68" s="1"/>
  <c r="G5815" i="68" a="1"/>
  <c r="G5815" i="68" s="1"/>
  <c r="G5823" i="68" a="1"/>
  <c r="G5823" i="68" s="1"/>
  <c r="G5831" i="68" a="1"/>
  <c r="G5831" i="68" s="1"/>
  <c r="G5839" i="68" a="1"/>
  <c r="G5839" i="68" s="1"/>
  <c r="G5847" i="68" a="1"/>
  <c r="G5847" i="68" s="1"/>
  <c r="G5855" i="68" a="1"/>
  <c r="G5855" i="68" s="1"/>
  <c r="G5863" i="68" a="1"/>
  <c r="G5863" i="68" s="1"/>
  <c r="G5871" i="68" a="1"/>
  <c r="G5871" i="68" s="1"/>
  <c r="G5879" i="68" a="1"/>
  <c r="G5879" i="68" s="1"/>
  <c r="G5887" i="68" a="1"/>
  <c r="G5887" i="68" s="1"/>
  <c r="G5895" i="68" a="1"/>
  <c r="G5895" i="68" s="1"/>
  <c r="L5921" i="68"/>
  <c r="G5932" i="68" a="1"/>
  <c r="G5932" i="68" s="1"/>
  <c r="G5950" i="68" a="1"/>
  <c r="G5950" i="68" s="1"/>
  <c r="G5952" i="68" a="1"/>
  <c r="G5952" i="68" s="1"/>
  <c r="G5954" i="68" a="1"/>
  <c r="G5954" i="68" s="1"/>
  <c r="G5956" i="68" a="1"/>
  <c r="G5956" i="68" s="1"/>
  <c r="L5983" i="68"/>
  <c r="L5985" i="68"/>
  <c r="G6014" i="68" a="1"/>
  <c r="G6014" i="68" s="1"/>
  <c r="G6016" i="68" a="1"/>
  <c r="G6016" i="68" s="1"/>
  <c r="G6018" i="68" a="1"/>
  <c r="G6018" i="68" s="1"/>
  <c r="G6020" i="68" a="1"/>
  <c r="G6020" i="68" s="1"/>
  <c r="G6032" i="68" a="1"/>
  <c r="G6032" i="68" s="1"/>
  <c r="G6042" i="68" a="1"/>
  <c r="G6042" i="68" s="1"/>
  <c r="G6051" i="68" a="1"/>
  <c r="G6051" i="68" s="1"/>
  <c r="L6055" i="68"/>
  <c r="G6068" i="68" a="1"/>
  <c r="G6068" i="68" s="1"/>
  <c r="G6070" i="68" a="1"/>
  <c r="G6070" i="68" s="1"/>
  <c r="L6073" i="68"/>
  <c r="G6324" i="68" a="1"/>
  <c r="G6324" i="68" s="1"/>
  <c r="G6326" i="68" a="1"/>
  <c r="G6326" i="68" s="1"/>
  <c r="G6040" i="68" a="1"/>
  <c r="G6040" i="68" s="1"/>
  <c r="G6050" i="68" a="1"/>
  <c r="G6050" i="68" s="1"/>
  <c r="G6059" i="68" a="1"/>
  <c r="G6059" i="68" s="1"/>
  <c r="G6076" i="68" a="1"/>
  <c r="G6076" i="68" s="1"/>
  <c r="G6078" i="68" a="1"/>
  <c r="G6078" i="68" s="1"/>
  <c r="G6090" i="68" a="1"/>
  <c r="G6090" i="68" s="1"/>
  <c r="G6114" i="68" a="1"/>
  <c r="G6114" i="68" s="1"/>
  <c r="G6124" i="68" a="1"/>
  <c r="G6124" i="68" s="1"/>
  <c r="G6130" i="68" a="1"/>
  <c r="G6130" i="68" s="1"/>
  <c r="G6140" i="68" a="1"/>
  <c r="G6140" i="68" s="1"/>
  <c r="G6146" i="68" a="1"/>
  <c r="G6146" i="68" s="1"/>
  <c r="G6156" i="68" a="1"/>
  <c r="G6156" i="68" s="1"/>
  <c r="G6162" i="68" a="1"/>
  <c r="G6162" i="68" s="1"/>
  <c r="G6172" i="68" a="1"/>
  <c r="G6172" i="68" s="1"/>
  <c r="G6180" i="68" a="1"/>
  <c r="G6180" i="68" s="1"/>
  <c r="G6188" i="68" a="1"/>
  <c r="G6188" i="68" s="1"/>
  <c r="G6196" i="68" a="1"/>
  <c r="G6196" i="68" s="1"/>
  <c r="G6204" i="68" a="1"/>
  <c r="G6204" i="68" s="1"/>
  <c r="G6212" i="68" a="1"/>
  <c r="G6212" i="68" s="1"/>
  <c r="G6220" i="68" a="1"/>
  <c r="G6220" i="68" s="1"/>
  <c r="G6228" i="68" a="1"/>
  <c r="G6228" i="68" s="1"/>
  <c r="G6236" i="68" a="1"/>
  <c r="G6236" i="68" s="1"/>
  <c r="G6244" i="68" a="1"/>
  <c r="G6244" i="68" s="1"/>
  <c r="G6252" i="68" a="1"/>
  <c r="G6252" i="68" s="1"/>
  <c r="G6260" i="68" a="1"/>
  <c r="G6260" i="68" s="1"/>
  <c r="G6268" i="68" a="1"/>
  <c r="G6268" i="68" s="1"/>
  <c r="G6276" i="68" a="1"/>
  <c r="G6276" i="68" s="1"/>
  <c r="G6284" i="68" a="1"/>
  <c r="G6284" i="68" s="1"/>
  <c r="G6292" i="68" a="1"/>
  <c r="G6292" i="68" s="1"/>
  <c r="G6300" i="68" a="1"/>
  <c r="G6300" i="68" s="1"/>
  <c r="G6308" i="68" a="1"/>
  <c r="G6308" i="68" s="1"/>
  <c r="G6316" i="68" a="1"/>
  <c r="G6316" i="68" s="1"/>
  <c r="G5912" i="68" a="1"/>
  <c r="G5912" i="68" s="1"/>
  <c r="L5937" i="68"/>
  <c r="G5966" i="68" a="1"/>
  <c r="G5966" i="68" s="1"/>
  <c r="G5968" i="68" a="1"/>
  <c r="G5968" i="68" s="1"/>
  <c r="G5970" i="68" a="1"/>
  <c r="G5970" i="68" s="1"/>
  <c r="G5972" i="68" a="1"/>
  <c r="G5972" i="68" s="1"/>
  <c r="L5999" i="68"/>
  <c r="L6001" i="68"/>
  <c r="L6025" i="68"/>
  <c r="G6048" i="68" a="1"/>
  <c r="G6048" i="68" s="1"/>
  <c r="G6058" i="68" a="1"/>
  <c r="G6058" i="68" s="1"/>
  <c r="G6067" i="68" a="1"/>
  <c r="G6067" i="68" s="1"/>
  <c r="L6071" i="68"/>
  <c r="G6084" i="68" a="1"/>
  <c r="G6084" i="68" s="1"/>
  <c r="G6094" i="68" a="1"/>
  <c r="G6094" i="68" s="1"/>
  <c r="G6100" i="68" a="1"/>
  <c r="G6100" i="68" s="1"/>
  <c r="G6104" i="68" a="1"/>
  <c r="G6104" i="68" s="1"/>
  <c r="G6120" i="68" a="1"/>
  <c r="G6120" i="68" s="1"/>
  <c r="G6136" i="68" a="1"/>
  <c r="G6136" i="68" s="1"/>
  <c r="G6152" i="68" a="1"/>
  <c r="G6152" i="68" s="1"/>
  <c r="G6168" i="68" a="1"/>
  <c r="G6168" i="68" s="1"/>
  <c r="G6066" i="68" a="1"/>
  <c r="G6066" i="68" s="1"/>
  <c r="G6075" i="68" a="1"/>
  <c r="G6075" i="68" s="1"/>
  <c r="G6083" i="68" a="1"/>
  <c r="G6083" i="68" s="1"/>
  <c r="G6089" i="68" a="1"/>
  <c r="G6089" i="68" s="1"/>
  <c r="G6113" i="68" a="1"/>
  <c r="G6113" i="68" s="1"/>
  <c r="G6126" i="68" a="1"/>
  <c r="G6126" i="68" s="1"/>
  <c r="G6129" i="68" a="1"/>
  <c r="G6129" i="68" s="1"/>
  <c r="G6142" i="68" a="1"/>
  <c r="G6142" i="68" s="1"/>
  <c r="G6145" i="68" a="1"/>
  <c r="G6145" i="68" s="1"/>
  <c r="G6158" i="68" a="1"/>
  <c r="G6158" i="68" s="1"/>
  <c r="G6161" i="68" a="1"/>
  <c r="G6161" i="68" s="1"/>
  <c r="G6174" i="68" a="1"/>
  <c r="G6174" i="68" s="1"/>
  <c r="G6182" i="68" a="1"/>
  <c r="G6182" i="68" s="1"/>
  <c r="G6190" i="68" a="1"/>
  <c r="G6190" i="68" s="1"/>
  <c r="G6198" i="68" a="1"/>
  <c r="G6198" i="68" s="1"/>
  <c r="G6206" i="68" a="1"/>
  <c r="G6206" i="68" s="1"/>
  <c r="G6214" i="68" a="1"/>
  <c r="G6214" i="68" s="1"/>
  <c r="G6222" i="68" a="1"/>
  <c r="G6222" i="68" s="1"/>
  <c r="G6230" i="68" a="1"/>
  <c r="G6230" i="68" s="1"/>
  <c r="G6238" i="68" a="1"/>
  <c r="G6238" i="68" s="1"/>
  <c r="G6246" i="68" a="1"/>
  <c r="G6246" i="68" s="1"/>
  <c r="G6254" i="68" a="1"/>
  <c r="G6254" i="68" s="1"/>
  <c r="G6262" i="68" a="1"/>
  <c r="G6262" i="68" s="1"/>
  <c r="G6270" i="68" a="1"/>
  <c r="G6270" i="68" s="1"/>
  <c r="G6278" i="68" a="1"/>
  <c r="G6278" i="68" s="1"/>
  <c r="G6286" i="68" a="1"/>
  <c r="G6286" i="68" s="1"/>
  <c r="G6294" i="68" a="1"/>
  <c r="G6294" i="68" s="1"/>
  <c r="G6302" i="68" a="1"/>
  <c r="G6302" i="68" s="1"/>
  <c r="G6310" i="68" a="1"/>
  <c r="G6310" i="68" s="1"/>
  <c r="G6318" i="68" a="1"/>
  <c r="G6318" i="68" s="1"/>
  <c r="G5928" i="68" a="1"/>
  <c r="G5928" i="68" s="1"/>
  <c r="L5951" i="68"/>
  <c r="L5953" i="68"/>
  <c r="G5982" i="68" a="1"/>
  <c r="G5982" i="68" s="1"/>
  <c r="G5984" i="68" a="1"/>
  <c r="G5984" i="68" s="1"/>
  <c r="G5986" i="68" a="1"/>
  <c r="G5986" i="68" s="1"/>
  <c r="G5988" i="68" a="1"/>
  <c r="G5988" i="68" s="1"/>
  <c r="L6015" i="68"/>
  <c r="L6017" i="68"/>
  <c r="L6023" i="68"/>
  <c r="G6036" i="68" a="1"/>
  <c r="G6036" i="68" s="1"/>
  <c r="G6038" i="68" a="1"/>
  <c r="G6038" i="68" s="1"/>
  <c r="L6041" i="68"/>
  <c r="G6064" i="68" a="1"/>
  <c r="G6064" i="68" s="1"/>
  <c r="G6074" i="68" a="1"/>
  <c r="G6074" i="68" s="1"/>
  <c r="G6098" i="68" a="1"/>
  <c r="G6098" i="68" s="1"/>
  <c r="G6046" i="68" a="1"/>
  <c r="G6046" i="68" s="1"/>
  <c r="G6072" i="68" a="1"/>
  <c r="G6072" i="68" s="1"/>
  <c r="G6082" i="68" a="1"/>
  <c r="G6082" i="68" s="1"/>
  <c r="G6108" i="68" a="1"/>
  <c r="G6108" i="68" s="1"/>
  <c r="G6112" i="68" a="1"/>
  <c r="G6112" i="68" s="1"/>
  <c r="G6116" i="68" a="1"/>
  <c r="G6116" i="68" s="1"/>
  <c r="G6122" i="68" a="1"/>
  <c r="G6122" i="68" s="1"/>
  <c r="G6132" i="68" a="1"/>
  <c r="G6132" i="68" s="1"/>
  <c r="G6138" i="68" a="1"/>
  <c r="G6138" i="68" s="1"/>
  <c r="G6148" i="68" a="1"/>
  <c r="G6148" i="68" s="1"/>
  <c r="G6154" i="68" a="1"/>
  <c r="G6154" i="68" s="1"/>
  <c r="G6164" i="68" a="1"/>
  <c r="G6164" i="68" s="1"/>
  <c r="G6170" i="68" a="1"/>
  <c r="G6170" i="68" s="1"/>
  <c r="G6176" i="68" a="1"/>
  <c r="G6176" i="68" s="1"/>
  <c r="G6184" i="68" a="1"/>
  <c r="G6184" i="68" s="1"/>
  <c r="G6192" i="68" a="1"/>
  <c r="G6192" i="68" s="1"/>
  <c r="G6200" i="68" a="1"/>
  <c r="G6200" i="68" s="1"/>
  <c r="G6208" i="68" a="1"/>
  <c r="G6208" i="68" s="1"/>
  <c r="G6216" i="68" a="1"/>
  <c r="G6216" i="68" s="1"/>
  <c r="G6224" i="68" a="1"/>
  <c r="G6224" i="68" s="1"/>
  <c r="G6232" i="68" a="1"/>
  <c r="G6232" i="68" s="1"/>
  <c r="G6240" i="68" a="1"/>
  <c r="G6240" i="68" s="1"/>
  <c r="G6248" i="68" a="1"/>
  <c r="G6248" i="68" s="1"/>
  <c r="G6256" i="68" a="1"/>
  <c r="G6256" i="68" s="1"/>
  <c r="G6264" i="68" a="1"/>
  <c r="G6264" i="68" s="1"/>
  <c r="G6272" i="68" a="1"/>
  <c r="G6272" i="68" s="1"/>
  <c r="G6280" i="68" a="1"/>
  <c r="G6280" i="68" s="1"/>
  <c r="G6288" i="68" a="1"/>
  <c r="G6288" i="68" s="1"/>
  <c r="G6296" i="68" a="1"/>
  <c r="G6296" i="68" s="1"/>
  <c r="G6304" i="68" a="1"/>
  <c r="G6304" i="68" s="1"/>
  <c r="G6312" i="68" a="1"/>
  <c r="G6312" i="68" s="1"/>
  <c r="G6320" i="68" a="1"/>
  <c r="G6320" i="68" s="1"/>
  <c r="L5905" i="68"/>
  <c r="M5978" i="68" s="1"/>
  <c r="N5978" i="68" s="1"/>
  <c r="G5916" i="68" a="1"/>
  <c r="G5916" i="68" s="1"/>
  <c r="G5944" i="68" a="1"/>
  <c r="G5944" i="68" s="1"/>
  <c r="L5967" i="68"/>
  <c r="L5969" i="68"/>
  <c r="G5998" i="68" a="1"/>
  <c r="G5998" i="68" s="1"/>
  <c r="G6000" i="68" a="1"/>
  <c r="G6000" i="68" s="1"/>
  <c r="G6002" i="68" a="1"/>
  <c r="G6002" i="68" s="1"/>
  <c r="G6004" i="68" a="1"/>
  <c r="G6004" i="68" s="1"/>
  <c r="G6026" i="68" a="1"/>
  <c r="G6026" i="68" s="1"/>
  <c r="G6035" i="68" a="1"/>
  <c r="G6035" i="68" s="1"/>
  <c r="L6039" i="68"/>
  <c r="G6052" i="68" a="1"/>
  <c r="G6052" i="68" s="1"/>
  <c r="G6054" i="68" a="1"/>
  <c r="G6054" i="68" s="1"/>
  <c r="L6057" i="68"/>
  <c r="G6080" i="68" a="1"/>
  <c r="G6080" i="68" s="1"/>
  <c r="G6086" i="68" a="1"/>
  <c r="G6086" i="68" s="1"/>
  <c r="G6092" i="68" a="1"/>
  <c r="G6092" i="68" s="1"/>
  <c r="G6128" i="68" a="1"/>
  <c r="G6128" i="68" s="1"/>
  <c r="G6144" i="68" a="1"/>
  <c r="G6144" i="68" s="1"/>
  <c r="G6160" i="68" a="1"/>
  <c r="G6160" i="68" s="1"/>
  <c r="G6334" i="68" a="1"/>
  <c r="G6334" i="68" s="1"/>
  <c r="G6342" i="68" a="1"/>
  <c r="G6342" i="68" s="1"/>
  <c r="G6350" i="68" a="1"/>
  <c r="G6350" i="68" s="1"/>
  <c r="G6358" i="68" a="1"/>
  <c r="G6358" i="68" s="1"/>
  <c r="G6366" i="68" a="1"/>
  <c r="G6366" i="68" s="1"/>
  <c r="G6374" i="68" a="1"/>
  <c r="G6374" i="68" s="1"/>
  <c r="G6382" i="68" a="1"/>
  <c r="G6382" i="68" s="1"/>
  <c r="G6396" i="68" a="1"/>
  <c r="G6396" i="68" s="1"/>
  <c r="G6405" i="68" a="1"/>
  <c r="G6405" i="68" s="1"/>
  <c r="G6412" i="68" a="1"/>
  <c r="G6412" i="68" s="1"/>
  <c r="G6430" i="68" a="1"/>
  <c r="G6430" i="68" s="1"/>
  <c r="G6445" i="68" a="1"/>
  <c r="G6445" i="68" s="1"/>
  <c r="G6447" i="68" a="1"/>
  <c r="G6447" i="68" s="1"/>
  <c r="G6462" i="68" a="1"/>
  <c r="G6462" i="68" s="1"/>
  <c r="G6468" i="68" a="1"/>
  <c r="G6468" i="68" s="1"/>
  <c r="G6470" i="68" a="1"/>
  <c r="G6470" i="68" s="1"/>
  <c r="G6386" i="68" a="1"/>
  <c r="G6386" i="68" s="1"/>
  <c r="G6400" i="68" a="1"/>
  <c r="G6400" i="68" s="1"/>
  <c r="G6408" i="68" a="1"/>
  <c r="G6408" i="68" s="1"/>
  <c r="G6420" i="68" a="1"/>
  <c r="G6420" i="68" s="1"/>
  <c r="G6432" i="68" a="1"/>
  <c r="G6432" i="68" s="1"/>
  <c r="G6442" i="68" a="1"/>
  <c r="G6442" i="68" s="1"/>
  <c r="G6332" i="68" a="1"/>
  <c r="G6332" i="68" s="1"/>
  <c r="G6340" i="68" a="1"/>
  <c r="G6340" i="68" s="1"/>
  <c r="G6348" i="68" a="1"/>
  <c r="G6348" i="68" s="1"/>
  <c r="G6356" i="68" a="1"/>
  <c r="G6356" i="68" s="1"/>
  <c r="G6364" i="68" a="1"/>
  <c r="G6364" i="68" s="1"/>
  <c r="G6372" i="68" a="1"/>
  <c r="G6372" i="68" s="1"/>
  <c r="G6380" i="68" a="1"/>
  <c r="G6380" i="68" s="1"/>
  <c r="G6390" i="68" a="1"/>
  <c r="G6390" i="68" s="1"/>
  <c r="G6404" i="68" a="1"/>
  <c r="G6404" i="68" s="1"/>
  <c r="G6422" i="68" a="1"/>
  <c r="G6422" i="68" s="1"/>
  <c r="G6437" i="68" a="1"/>
  <c r="G6437" i="68" s="1"/>
  <c r="G6439" i="68" a="1"/>
  <c r="G6439" i="68" s="1"/>
  <c r="G6455" i="68" a="1"/>
  <c r="G6455" i="68" s="1"/>
  <c r="G6486" i="68" a="1"/>
  <c r="G6486" i="68" s="1"/>
  <c r="L6098" i="68"/>
  <c r="L6106" i="68"/>
  <c r="L6114" i="68"/>
  <c r="L6122" i="68"/>
  <c r="L6130" i="68"/>
  <c r="L6138" i="68"/>
  <c r="L6146" i="68"/>
  <c r="L6154" i="68"/>
  <c r="L6162" i="68"/>
  <c r="L6170" i="68"/>
  <c r="G6394" i="68" a="1"/>
  <c r="G6394" i="68" s="1"/>
  <c r="G6424" i="68" a="1"/>
  <c r="G6424" i="68" s="1"/>
  <c r="G6434" i="68" a="1"/>
  <c r="G6434" i="68" s="1"/>
  <c r="G6444" i="68" a="1"/>
  <c r="G6444" i="68" s="1"/>
  <c r="G6330" i="68" a="1"/>
  <c r="G6330" i="68" s="1"/>
  <c r="G6338" i="68" a="1"/>
  <c r="G6338" i="68" s="1"/>
  <c r="G6346" i="68" a="1"/>
  <c r="G6346" i="68" s="1"/>
  <c r="G6354" i="68" a="1"/>
  <c r="G6354" i="68" s="1"/>
  <c r="G6362" i="68" a="1"/>
  <c r="G6362" i="68" s="1"/>
  <c r="G6370" i="68" a="1"/>
  <c r="G6370" i="68" s="1"/>
  <c r="G6378" i="68" a="1"/>
  <c r="G6378" i="68" s="1"/>
  <c r="G6389" i="68" a="1"/>
  <c r="G6389" i="68" s="1"/>
  <c r="G6398" i="68" a="1"/>
  <c r="G6398" i="68" s="1"/>
  <c r="G6410" i="68" a="1"/>
  <c r="G6410" i="68" s="1"/>
  <c r="G6429" i="68" a="1"/>
  <c r="G6429" i="68" s="1"/>
  <c r="G6431" i="68" a="1"/>
  <c r="G6431" i="68" s="1"/>
  <c r="G6448" i="68" a="1"/>
  <c r="G6448" i="68" s="1"/>
  <c r="G6384" i="68" a="1"/>
  <c r="G6384" i="68" s="1"/>
  <c r="G6402" i="68" a="1"/>
  <c r="G6402" i="68" s="1"/>
  <c r="G6413" i="68" a="1"/>
  <c r="G6413" i="68" s="1"/>
  <c r="G6416" i="68" a="1"/>
  <c r="G6416" i="68" s="1"/>
  <c r="G6426" i="68" a="1"/>
  <c r="G6426" i="68" s="1"/>
  <c r="G6436" i="68" a="1"/>
  <c r="G6436" i="68" s="1"/>
  <c r="G6450" i="68" a="1"/>
  <c r="G6450" i="68" s="1"/>
  <c r="G6452" i="68" a="1"/>
  <c r="G6452" i="68" s="1"/>
  <c r="G6478" i="68" a="1"/>
  <c r="G6478" i="68" s="1"/>
  <c r="G6328" i="68" a="1"/>
  <c r="G6328" i="68" s="1"/>
  <c r="G6336" i="68" a="1"/>
  <c r="G6336" i="68" s="1"/>
  <c r="G6344" i="68" a="1"/>
  <c r="G6344" i="68" s="1"/>
  <c r="G6352" i="68" a="1"/>
  <c r="G6352" i="68" s="1"/>
  <c r="G6360" i="68" a="1"/>
  <c r="G6360" i="68" s="1"/>
  <c r="G6368" i="68" a="1"/>
  <c r="G6368" i="68" s="1"/>
  <c r="G6376" i="68" a="1"/>
  <c r="G6376" i="68" s="1"/>
  <c r="G6388" i="68" a="1"/>
  <c r="G6388" i="68" s="1"/>
  <c r="G6397" i="68" a="1"/>
  <c r="G6397" i="68" s="1"/>
  <c r="G6421" i="68" a="1"/>
  <c r="G6421" i="68" s="1"/>
  <c r="G6423" i="68" a="1"/>
  <c r="G6423" i="68" s="1"/>
  <c r="G6438" i="68" a="1"/>
  <c r="G6438" i="68" s="1"/>
  <c r="G6454" i="68" a="1"/>
  <c r="G6454" i="68" s="1"/>
  <c r="G6456" i="68" a="1"/>
  <c r="G6456" i="68" s="1"/>
  <c r="L5906" i="68"/>
  <c r="L5914" i="68"/>
  <c r="L5922" i="68"/>
  <c r="L5930" i="68"/>
  <c r="L5938" i="68"/>
  <c r="L5946" i="68"/>
  <c r="L5954" i="68"/>
  <c r="L5962" i="68"/>
  <c r="L5970" i="68"/>
  <c r="L5978" i="68"/>
  <c r="L5986" i="68"/>
  <c r="L5994" i="68"/>
  <c r="L6002" i="68"/>
  <c r="L6010" i="68"/>
  <c r="L6018" i="68"/>
  <c r="L6026" i="68"/>
  <c r="L6034" i="68"/>
  <c r="L6042" i="68"/>
  <c r="L6050" i="68"/>
  <c r="L6058" i="68"/>
  <c r="L6066" i="68"/>
  <c r="L6074" i="68"/>
  <c r="L6178" i="68"/>
  <c r="L6186" i="68"/>
  <c r="L6194" i="68"/>
  <c r="L6202" i="68"/>
  <c r="L6210" i="68"/>
  <c r="L6218" i="68"/>
  <c r="L6226" i="68"/>
  <c r="L6234" i="68"/>
  <c r="L6242" i="68"/>
  <c r="L6250" i="68"/>
  <c r="L6258" i="68"/>
  <c r="L6266" i="68"/>
  <c r="L6274" i="68"/>
  <c r="L6282" i="68"/>
  <c r="L6290" i="68"/>
  <c r="L6298" i="68"/>
  <c r="L6306" i="68"/>
  <c r="L6314" i="68"/>
  <c r="L6322" i="68"/>
  <c r="L6330" i="68"/>
  <c r="L6338" i="68"/>
  <c r="L6346" i="68"/>
  <c r="L6354" i="68"/>
  <c r="L6362" i="68"/>
  <c r="L6370" i="68"/>
  <c r="L6378" i="68"/>
  <c r="G6392" i="68" a="1"/>
  <c r="G6392" i="68" s="1"/>
  <c r="G6418" i="68" a="1"/>
  <c r="G6418" i="68" s="1"/>
  <c r="G6428" i="68" a="1"/>
  <c r="G6428" i="68" s="1"/>
  <c r="G6440" i="68" a="1"/>
  <c r="G6440" i="68" s="1"/>
  <c r="G6458" i="68" a="1"/>
  <c r="G6458" i="68" s="1"/>
  <c r="G6460" i="68" a="1"/>
  <c r="G6460" i="68" s="1"/>
  <c r="G6494" i="68" a="1"/>
  <c r="G6494" i="68" s="1"/>
  <c r="L6462" i="68"/>
  <c r="L6470" i="68"/>
  <c r="L6478" i="68"/>
  <c r="L6486" i="68"/>
  <c r="L6494" i="68"/>
  <c r="L6502" i="68"/>
  <c r="L6510" i="68"/>
  <c r="L6518" i="68"/>
  <c r="L6526" i="68"/>
  <c r="L6534" i="68"/>
  <c r="L6542" i="68"/>
  <c r="L6550" i="68"/>
  <c r="L6558" i="68"/>
  <c r="M6566" i="68" s="1"/>
  <c r="N6566" i="68" s="1"/>
  <c r="G6648" i="68" a="1"/>
  <c r="G6648" i="68" s="1"/>
  <c r="G6650" i="68" a="1"/>
  <c r="G6650" i="68" s="1"/>
  <c r="G6654" i="68" a="1"/>
  <c r="G6654" i="68" s="1"/>
  <c r="G6660" i="68" a="1"/>
  <c r="G6660" i="68" s="1"/>
  <c r="G6714" i="68" a="1"/>
  <c r="G6714" i="68" s="1"/>
  <c r="G6753" i="68" a="1"/>
  <c r="G6753" i="68" s="1"/>
  <c r="G6758" i="68" a="1"/>
  <c r="G6758" i="68" s="1"/>
  <c r="G6772" i="68" a="1"/>
  <c r="G6772" i="68" s="1"/>
  <c r="G6787" i="68" a="1"/>
  <c r="G6787" i="68" s="1"/>
  <c r="G6803" i="68" a="1"/>
  <c r="G6803" i="68" s="1"/>
  <c r="G6844" i="68" a="1"/>
  <c r="G6844" i="68" s="1"/>
  <c r="G6849" i="68" a="1"/>
  <c r="G6849" i="68" s="1"/>
  <c r="G6856" i="68" a="1"/>
  <c r="G6856" i="68" s="1"/>
  <c r="G6870" i="68" a="1"/>
  <c r="G6870" i="68" s="1"/>
  <c r="G6872" i="68" a="1"/>
  <c r="G6872" i="68" s="1"/>
  <c r="G6406" i="68" a="1"/>
  <c r="G6406" i="68" s="1"/>
  <c r="G6414" i="68" a="1"/>
  <c r="G6414" i="68" s="1"/>
  <c r="G6466" i="68" a="1"/>
  <c r="G6466" i="68" s="1"/>
  <c r="G6474" i="68" a="1"/>
  <c r="G6474" i="68" s="1"/>
  <c r="G6482" i="68" a="1"/>
  <c r="G6482" i="68" s="1"/>
  <c r="G6490" i="68" a="1"/>
  <c r="G6490" i="68" s="1"/>
  <c r="G6498" i="68" a="1"/>
  <c r="G6498" i="68" s="1"/>
  <c r="G6506" i="68" a="1"/>
  <c r="G6506" i="68" s="1"/>
  <c r="G6514" i="68" a="1"/>
  <c r="G6514" i="68" s="1"/>
  <c r="G6522" i="68" a="1"/>
  <c r="G6522" i="68" s="1"/>
  <c r="G6530" i="68" a="1"/>
  <c r="G6530" i="68" s="1"/>
  <c r="G6538" i="68" a="1"/>
  <c r="G6538" i="68" s="1"/>
  <c r="G6546" i="68" a="1"/>
  <c r="G6546" i="68" s="1"/>
  <c r="G6554" i="68" a="1"/>
  <c r="G6554" i="68" s="1"/>
  <c r="L6566" i="68"/>
  <c r="L6574" i="68"/>
  <c r="L6582" i="68"/>
  <c r="G6594" i="68" a="1"/>
  <c r="G6594" i="68" s="1"/>
  <c r="L6600" i="68"/>
  <c r="G6602" i="68" a="1"/>
  <c r="G6602" i="68" s="1"/>
  <c r="G6604" i="68" a="1"/>
  <c r="G6604" i="68" s="1"/>
  <c r="L6648" i="68"/>
  <c r="G6656" i="68" a="1"/>
  <c r="G6656" i="68" s="1"/>
  <c r="G6658" i="68" a="1"/>
  <c r="G6658" i="68" s="1"/>
  <c r="G6662" i="68" a="1"/>
  <c r="G6662" i="68" s="1"/>
  <c r="G6668" i="68" a="1"/>
  <c r="G6668" i="68" s="1"/>
  <c r="G6724" i="68" a="1"/>
  <c r="G6724" i="68" s="1"/>
  <c r="G6734" i="68" a="1"/>
  <c r="G6734" i="68" s="1"/>
  <c r="G6796" i="68" a="1"/>
  <c r="G6796" i="68" s="1"/>
  <c r="G6801" i="68" a="1"/>
  <c r="G6801" i="68" s="1"/>
  <c r="G6806" i="68" a="1"/>
  <c r="G6806" i="68" s="1"/>
  <c r="G6808" i="68" a="1"/>
  <c r="G6808" i="68" s="1"/>
  <c r="G6854" i="68" a="1"/>
  <c r="G6854" i="68" s="1"/>
  <c r="G6907" i="68" a="1"/>
  <c r="G6907" i="68" s="1"/>
  <c r="L6388" i="68"/>
  <c r="L6396" i="68"/>
  <c r="L6404" i="68"/>
  <c r="L6412" i="68"/>
  <c r="L6456" i="68"/>
  <c r="L6460" i="68"/>
  <c r="L6468" i="68"/>
  <c r="L6476" i="68"/>
  <c r="L6484" i="68"/>
  <c r="L6492" i="68"/>
  <c r="L6500" i="68"/>
  <c r="L6508" i="68"/>
  <c r="L6516" i="68"/>
  <c r="L6524" i="68"/>
  <c r="L6532" i="68"/>
  <c r="L6540" i="68"/>
  <c r="L6548" i="68"/>
  <c r="G6560" i="68" a="1"/>
  <c r="G6560" i="68" s="1"/>
  <c r="G6564" i="68" a="1"/>
  <c r="G6564" i="68" s="1"/>
  <c r="G6568" i="68" a="1"/>
  <c r="G6568" i="68" s="1"/>
  <c r="G6572" i="68" a="1"/>
  <c r="G6572" i="68" s="1"/>
  <c r="G6576" i="68" a="1"/>
  <c r="G6576" i="68" s="1"/>
  <c r="G6580" i="68" a="1"/>
  <c r="G6580" i="68" s="1"/>
  <c r="G6584" i="68" a="1"/>
  <c r="G6584" i="68" s="1"/>
  <c r="G6588" i="68" a="1"/>
  <c r="G6588" i="68" s="1"/>
  <c r="G6606" i="68" a="1"/>
  <c r="G6606" i="68" s="1"/>
  <c r="G6612" i="68" a="1"/>
  <c r="G6612" i="68" s="1"/>
  <c r="L6656" i="68"/>
  <c r="G6664" i="68" a="1"/>
  <c r="G6664" i="68" s="1"/>
  <c r="G6666" i="68" a="1"/>
  <c r="G6666" i="68" s="1"/>
  <c r="G6670" i="68" a="1"/>
  <c r="G6670" i="68" s="1"/>
  <c r="G6676" i="68" a="1"/>
  <c r="G6676" i="68" s="1"/>
  <c r="G6722" i="68" a="1"/>
  <c r="G6722" i="68" s="1"/>
  <c r="G6780" i="68" a="1"/>
  <c r="G6780" i="68" s="1"/>
  <c r="G6785" i="68" a="1"/>
  <c r="G6785" i="68" s="1"/>
  <c r="G6790" i="68" a="1"/>
  <c r="G6790" i="68" s="1"/>
  <c r="G6792" i="68" a="1"/>
  <c r="G6792" i="68" s="1"/>
  <c r="G6835" i="68" a="1"/>
  <c r="G6835" i="68" s="1"/>
  <c r="G6840" i="68" a="1"/>
  <c r="G6840" i="68" s="1"/>
  <c r="G6878" i="68" a="1"/>
  <c r="G6878" i="68" s="1"/>
  <c r="G6446" i="68" a="1"/>
  <c r="G6446" i="68" s="1"/>
  <c r="G6464" i="68" a="1"/>
  <c r="G6464" i="68" s="1"/>
  <c r="G6472" i="68" a="1"/>
  <c r="G6472" i="68" s="1"/>
  <c r="G6480" i="68" a="1"/>
  <c r="G6480" i="68" s="1"/>
  <c r="G6488" i="68" a="1"/>
  <c r="G6488" i="68" s="1"/>
  <c r="G6496" i="68" a="1"/>
  <c r="G6496" i="68" s="1"/>
  <c r="G6504" i="68" a="1"/>
  <c r="G6504" i="68" s="1"/>
  <c r="G6512" i="68" a="1"/>
  <c r="G6512" i="68" s="1"/>
  <c r="G6520" i="68" a="1"/>
  <c r="G6520" i="68" s="1"/>
  <c r="G6528" i="68" a="1"/>
  <c r="G6528" i="68" s="1"/>
  <c r="G6536" i="68" a="1"/>
  <c r="G6536" i="68" s="1"/>
  <c r="G6544" i="68" a="1"/>
  <c r="G6544" i="68" s="1"/>
  <c r="G6552" i="68" a="1"/>
  <c r="G6552" i="68" s="1"/>
  <c r="G6596" i="68" a="1"/>
  <c r="G6596" i="68" s="1"/>
  <c r="G6608" i="68" a="1"/>
  <c r="G6608" i="68" s="1"/>
  <c r="G6610" i="68" a="1"/>
  <c r="G6610" i="68" s="1"/>
  <c r="G6614" i="68" a="1"/>
  <c r="G6614" i="68" s="1"/>
  <c r="G6620" i="68" a="1"/>
  <c r="G6620" i="68" s="1"/>
  <c r="G6672" i="68" a="1"/>
  <c r="G6672" i="68" s="1"/>
  <c r="G6674" i="68" a="1"/>
  <c r="G6674" i="68" s="1"/>
  <c r="G6678" i="68" a="1"/>
  <c r="G6678" i="68" s="1"/>
  <c r="G6684" i="68" a="1"/>
  <c r="G6684" i="68" s="1"/>
  <c r="G6710" i="68" a="1"/>
  <c r="G6710" i="68" s="1"/>
  <c r="G6732" i="68" a="1"/>
  <c r="G6732" i="68" s="1"/>
  <c r="G6742" i="68" a="1"/>
  <c r="G6742" i="68" s="1"/>
  <c r="G6828" i="68" a="1"/>
  <c r="G6828" i="68" s="1"/>
  <c r="G6852" i="68" a="1"/>
  <c r="G6852" i="68" s="1"/>
  <c r="G6857" i="68" a="1"/>
  <c r="G6857" i="68" s="1"/>
  <c r="G6859" i="68" a="1"/>
  <c r="G6859" i="68" s="1"/>
  <c r="G6873" i="68" a="1"/>
  <c r="G6873" i="68" s="1"/>
  <c r="G6881" i="68" a="1"/>
  <c r="G6881" i="68" s="1"/>
  <c r="G6891" i="68" a="1"/>
  <c r="G6891" i="68" s="1"/>
  <c r="G6910" i="68" a="1"/>
  <c r="G6910" i="68" s="1"/>
  <c r="L6560" i="68"/>
  <c r="L6568" i="68"/>
  <c r="L6576" i="68"/>
  <c r="M6570" i="68" s="1"/>
  <c r="L6584" i="68"/>
  <c r="G6616" i="68" a="1"/>
  <c r="G6616" i="68" s="1"/>
  <c r="G6618" i="68" a="1"/>
  <c r="G6618" i="68" s="1"/>
  <c r="G6622" i="68" a="1"/>
  <c r="G6622" i="68" s="1"/>
  <c r="G6628" i="68" a="1"/>
  <c r="G6628" i="68" s="1"/>
  <c r="L6672" i="68"/>
  <c r="G6680" i="68" a="1"/>
  <c r="G6680" i="68" s="1"/>
  <c r="G6682" i="68" a="1"/>
  <c r="G6682" i="68" s="1"/>
  <c r="G6686" i="68" a="1"/>
  <c r="G6686" i="68" s="1"/>
  <c r="G6692" i="68" a="1"/>
  <c r="G6692" i="68" s="1"/>
  <c r="G6730" i="68" a="1"/>
  <c r="G6730" i="68" s="1"/>
  <c r="G6833" i="68" a="1"/>
  <c r="G6833" i="68" s="1"/>
  <c r="G6843" i="68" a="1"/>
  <c r="G6843" i="68" s="1"/>
  <c r="G6864" i="68" a="1"/>
  <c r="G6864" i="68" s="1"/>
  <c r="G6894" i="68" a="1"/>
  <c r="G6894" i="68" s="1"/>
  <c r="G6502" i="68" a="1"/>
  <c r="G6502" i="68" s="1"/>
  <c r="G6510" i="68" a="1"/>
  <c r="G6510" i="68" s="1"/>
  <c r="G6518" i="68" a="1"/>
  <c r="G6518" i="68" s="1"/>
  <c r="G6526" i="68" a="1"/>
  <c r="G6526" i="68" s="1"/>
  <c r="G6534" i="68" a="1"/>
  <c r="G6534" i="68" s="1"/>
  <c r="G6542" i="68" a="1"/>
  <c r="G6542" i="68" s="1"/>
  <c r="G6550" i="68" a="1"/>
  <c r="G6550" i="68" s="1"/>
  <c r="G6558" i="68" a="1"/>
  <c r="G6558" i="68" s="1"/>
  <c r="G6562" i="68" a="1"/>
  <c r="G6562" i="68" s="1"/>
  <c r="G6570" i="68" a="1"/>
  <c r="G6570" i="68" s="1"/>
  <c r="G6578" i="68" a="1"/>
  <c r="G6578" i="68" s="1"/>
  <c r="G6586" i="68" a="1"/>
  <c r="G6586" i="68" s="1"/>
  <c r="L6588" i="68"/>
  <c r="G6590" i="68" a="1"/>
  <c r="G6590" i="68" s="1"/>
  <c r="L6596" i="68"/>
  <c r="G6598" i="68" a="1"/>
  <c r="G6598" i="68" s="1"/>
  <c r="L6616" i="68"/>
  <c r="G6624" i="68" a="1"/>
  <c r="G6624" i="68" s="1"/>
  <c r="G6626" i="68" a="1"/>
  <c r="G6626" i="68" s="1"/>
  <c r="G6630" i="68" a="1"/>
  <c r="G6630" i="68" s="1"/>
  <c r="G6636" i="68" a="1"/>
  <c r="G6636" i="68" s="1"/>
  <c r="L6680" i="68"/>
  <c r="G6688" i="68" a="1"/>
  <c r="G6688" i="68" s="1"/>
  <c r="G6690" i="68" a="1"/>
  <c r="G6690" i="68" s="1"/>
  <c r="G6694" i="68" a="1"/>
  <c r="G6694" i="68" s="1"/>
  <c r="G6718" i="68" a="1"/>
  <c r="G6718" i="68" s="1"/>
  <c r="G6740" i="68" a="1"/>
  <c r="G6740" i="68" s="1"/>
  <c r="G6764" i="68" a="1"/>
  <c r="G6764" i="68" s="1"/>
  <c r="G6771" i="68" a="1"/>
  <c r="G6771" i="68" s="1"/>
  <c r="G6776" i="68" a="1"/>
  <c r="G6776" i="68" s="1"/>
  <c r="G6793" i="68" a="1"/>
  <c r="G6793" i="68" s="1"/>
  <c r="G6819" i="68" a="1"/>
  <c r="G6819" i="68" s="1"/>
  <c r="L6420" i="68"/>
  <c r="L6428" i="68"/>
  <c r="L6436" i="68"/>
  <c r="L6444" i="68"/>
  <c r="L6464" i="68"/>
  <c r="L6472" i="68"/>
  <c r="L6480" i="68"/>
  <c r="L6488" i="68"/>
  <c r="L6496" i="68"/>
  <c r="L6504" i="68"/>
  <c r="L6512" i="68"/>
  <c r="L6520" i="68"/>
  <c r="L6528" i="68"/>
  <c r="L6536" i="68"/>
  <c r="L6544" i="68"/>
  <c r="L6552" i="68"/>
  <c r="L6624" i="68"/>
  <c r="G6632" i="68" a="1"/>
  <c r="G6632" i="68" s="1"/>
  <c r="G6634" i="68" a="1"/>
  <c r="G6634" i="68" s="1"/>
  <c r="G6638" i="68" a="1"/>
  <c r="G6638" i="68" s="1"/>
  <c r="G6644" i="68" a="1"/>
  <c r="G6644" i="68" s="1"/>
  <c r="L6688" i="68"/>
  <c r="G6698" i="68" a="1"/>
  <c r="G6698" i="68" s="1"/>
  <c r="G6706" i="68" a="1"/>
  <c r="G6706" i="68" s="1"/>
  <c r="G6738" i="68" a="1"/>
  <c r="G6738" i="68" s="1"/>
  <c r="G6755" i="68" a="1"/>
  <c r="G6755" i="68" s="1"/>
  <c r="G6769" i="68" a="1"/>
  <c r="G6769" i="68" s="1"/>
  <c r="G6774" i="68" a="1"/>
  <c r="G6774" i="68" s="1"/>
  <c r="G6800" i="68" a="1"/>
  <c r="G6800" i="68" s="1"/>
  <c r="G6812" i="68" a="1"/>
  <c r="G6812" i="68" s="1"/>
  <c r="G6814" i="68" a="1"/>
  <c r="G6814" i="68" s="1"/>
  <c r="G6824" i="68" a="1"/>
  <c r="G6824" i="68" s="1"/>
  <c r="G6836" i="68" a="1"/>
  <c r="G6836" i="68" s="1"/>
  <c r="G6897" i="68" a="1"/>
  <c r="G6897" i="68" s="1"/>
  <c r="G6916" i="68" a="1"/>
  <c r="G6916" i="68" s="1"/>
  <c r="G6476" i="68" a="1"/>
  <c r="G6476" i="68" s="1"/>
  <c r="G6484" i="68" a="1"/>
  <c r="G6484" i="68" s="1"/>
  <c r="G6492" i="68" a="1"/>
  <c r="G6492" i="68" s="1"/>
  <c r="G6500" i="68" a="1"/>
  <c r="G6500" i="68" s="1"/>
  <c r="G6508" i="68" a="1"/>
  <c r="G6508" i="68" s="1"/>
  <c r="G6516" i="68" a="1"/>
  <c r="G6516" i="68" s="1"/>
  <c r="G6524" i="68" a="1"/>
  <c r="G6524" i="68" s="1"/>
  <c r="G6532" i="68" a="1"/>
  <c r="G6532" i="68" s="1"/>
  <c r="G6540" i="68" a="1"/>
  <c r="G6540" i="68" s="1"/>
  <c r="G6548" i="68" a="1"/>
  <c r="G6548" i="68" s="1"/>
  <c r="G6556" i="68" a="1"/>
  <c r="G6556" i="68" s="1"/>
  <c r="G6566" i="68" a="1"/>
  <c r="G6566" i="68" s="1"/>
  <c r="G6574" i="68" a="1"/>
  <c r="G6574" i="68" s="1"/>
  <c r="G6582" i="68" a="1"/>
  <c r="G6582" i="68" s="1"/>
  <c r="G6592" i="68" a="1"/>
  <c r="G6592" i="68" s="1"/>
  <c r="G6600" i="68" a="1"/>
  <c r="G6600" i="68" s="1"/>
  <c r="G6640" i="68" a="1"/>
  <c r="G6640" i="68" s="1"/>
  <c r="G6642" i="68" a="1"/>
  <c r="G6642" i="68" s="1"/>
  <c r="G6646" i="68" a="1"/>
  <c r="G6646" i="68" s="1"/>
  <c r="G6652" i="68" a="1"/>
  <c r="G6652" i="68" s="1"/>
  <c r="G6702" i="68" a="1"/>
  <c r="G6702" i="68" s="1"/>
  <c r="G6716" i="68" a="1"/>
  <c r="G6716" i="68" s="1"/>
  <c r="G6726" i="68" a="1"/>
  <c r="G6726" i="68" s="1"/>
  <c r="G6748" i="68" a="1"/>
  <c r="G6748" i="68" s="1"/>
  <c r="G6750" i="68" a="1"/>
  <c r="G6750" i="68" s="1"/>
  <c r="G6760" i="68" a="1"/>
  <c r="G6760" i="68" s="1"/>
  <c r="G6779" i="68" a="1"/>
  <c r="G6779" i="68" s="1"/>
  <c r="G6817" i="68" a="1"/>
  <c r="G6817" i="68" s="1"/>
  <c r="G6822" i="68" a="1"/>
  <c r="G6822" i="68" s="1"/>
  <c r="G6851" i="68" a="1"/>
  <c r="G6851" i="68" s="1"/>
  <c r="G6865" i="68" a="1"/>
  <c r="G6865" i="68" s="1"/>
  <c r="G6984" i="68" a="1"/>
  <c r="G6984" i="68" s="1"/>
  <c r="G7000" i="68" a="1"/>
  <c r="G7000" i="68" s="1"/>
  <c r="G6762" i="68" a="1"/>
  <c r="G6762" i="68" s="1"/>
  <c r="L6808" i="68"/>
  <c r="G6826" i="68" a="1"/>
  <c r="G6826" i="68" s="1"/>
  <c r="L6872" i="68"/>
  <c r="G6880" i="68" a="1"/>
  <c r="G6880" i="68" s="1"/>
  <c r="G6882" i="68" a="1"/>
  <c r="G6882" i="68" s="1"/>
  <c r="G6884" i="68" a="1"/>
  <c r="G6884" i="68" s="1"/>
  <c r="G6904" i="68" a="1"/>
  <c r="G6904" i="68" s="1"/>
  <c r="G6991" i="68" a="1"/>
  <c r="G6991" i="68" s="1"/>
  <c r="L6995" i="68"/>
  <c r="G7026" i="68" a="1"/>
  <c r="G7026" i="68" s="1"/>
  <c r="G7087" i="68" a="1"/>
  <c r="G7087" i="68" s="1"/>
  <c r="G6770" i="68" a="1"/>
  <c r="G6770" i="68" s="1"/>
  <c r="G6834" i="68" a="1"/>
  <c r="G6834" i="68" s="1"/>
  <c r="G6888" i="68" a="1"/>
  <c r="G6888" i="68" s="1"/>
  <c r="G6890" i="68" a="1"/>
  <c r="G6890" i="68" s="1"/>
  <c r="G6892" i="68" a="1"/>
  <c r="G6892" i="68" s="1"/>
  <c r="G6912" i="68" a="1"/>
  <c r="G6912" i="68" s="1"/>
  <c r="G6930" i="68" a="1"/>
  <c r="G6930" i="68" s="1"/>
  <c r="G6951" i="68" a="1"/>
  <c r="G6951" i="68" s="1"/>
  <c r="G6960" i="68" a="1"/>
  <c r="G6960" i="68" s="1"/>
  <c r="G6963" i="68" a="1"/>
  <c r="G6963" i="68" s="1"/>
  <c r="G6975" i="68" a="1"/>
  <c r="G6975" i="68" s="1"/>
  <c r="G6999" i="68" a="1"/>
  <c r="G6999" i="68" s="1"/>
  <c r="G7007" i="68" a="1"/>
  <c r="G7007" i="68" s="1"/>
  <c r="G7015" i="68" a="1"/>
  <c r="G7015" i="68" s="1"/>
  <c r="G7024" i="68" a="1"/>
  <c r="G7024" i="68" s="1"/>
  <c r="G7097" i="68" a="1"/>
  <c r="G7097" i="68" s="1"/>
  <c r="G6778" i="68" a="1"/>
  <c r="G6778" i="68" s="1"/>
  <c r="G6842" i="68" a="1"/>
  <c r="G6842" i="68" s="1"/>
  <c r="G6896" i="68" a="1"/>
  <c r="G6896" i="68" s="1"/>
  <c r="G6898" i="68" a="1"/>
  <c r="G6898" i="68" s="1"/>
  <c r="G6900" i="68" a="1"/>
  <c r="G6900" i="68" s="1"/>
  <c r="G6939" i="68" a="1"/>
  <c r="G6939" i="68" s="1"/>
  <c r="G6971" i="68" a="1"/>
  <c r="G6971" i="68" s="1"/>
  <c r="G6978" i="68" a="1"/>
  <c r="G6978" i="68" s="1"/>
  <c r="G6786" i="68" a="1"/>
  <c r="G6786" i="68" s="1"/>
  <c r="G6850" i="68" a="1"/>
  <c r="G6850" i="68" s="1"/>
  <c r="G6917" i="68" a="1"/>
  <c r="G6917" i="68" s="1"/>
  <c r="G6944" i="68" a="1"/>
  <c r="G6944" i="68" s="1"/>
  <c r="G6947" i="68" a="1"/>
  <c r="G6947" i="68" s="1"/>
  <c r="G6959" i="68" a="1"/>
  <c r="G6959" i="68" s="1"/>
  <c r="G6983" i="68" a="1"/>
  <c r="G6983" i="68" s="1"/>
  <c r="G6994" i="68" a="1"/>
  <c r="G6994" i="68" s="1"/>
  <c r="G7001" i="68" a="1"/>
  <c r="G7001" i="68" s="1"/>
  <c r="G7031" i="68" a="1"/>
  <c r="G7031" i="68" s="1"/>
  <c r="G6701" i="68" a="1"/>
  <c r="G6701" i="68" s="1"/>
  <c r="G6709" i="68" a="1"/>
  <c r="G6709" i="68" s="1"/>
  <c r="G6717" i="68" a="1"/>
  <c r="G6717" i="68" s="1"/>
  <c r="G6725" i="68" a="1"/>
  <c r="G6725" i="68" s="1"/>
  <c r="G6733" i="68" a="1"/>
  <c r="G6733" i="68" s="1"/>
  <c r="G6741" i="68" a="1"/>
  <c r="G6741" i="68" s="1"/>
  <c r="L6776" i="68"/>
  <c r="M6560" i="68" s="1"/>
  <c r="N6560" i="68" s="1"/>
  <c r="G6794" i="68" a="1"/>
  <c r="G6794" i="68" s="1"/>
  <c r="G6858" i="68" a="1"/>
  <c r="G6858" i="68" s="1"/>
  <c r="G6908" i="68" a="1"/>
  <c r="G6908" i="68" s="1"/>
  <c r="G6929" i="68" a="1"/>
  <c r="G6929" i="68" s="1"/>
  <c r="G6937" i="68" a="1"/>
  <c r="G6937" i="68" s="1"/>
  <c r="G6943" i="68" a="1"/>
  <c r="G6943" i="68" s="1"/>
  <c r="G6955" i="68" a="1"/>
  <c r="G6955" i="68" s="1"/>
  <c r="G6962" i="68" a="1"/>
  <c r="G6962" i="68" s="1"/>
  <c r="G6969" i="68" a="1"/>
  <c r="G6969" i="68" s="1"/>
  <c r="G6992" i="68" a="1"/>
  <c r="G6992" i="68" s="1"/>
  <c r="G7010" i="68" a="1"/>
  <c r="G7010" i="68" s="1"/>
  <c r="G6802" i="68" a="1"/>
  <c r="G6802" i="68" s="1"/>
  <c r="L6848" i="68"/>
  <c r="G6866" i="68" a="1"/>
  <c r="G6866" i="68" s="1"/>
  <c r="L6888" i="68"/>
  <c r="L6901" i="68"/>
  <c r="G6906" i="68" a="1"/>
  <c r="G6906" i="68" s="1"/>
  <c r="G6923" i="68" a="1"/>
  <c r="G6923" i="68" s="1"/>
  <c r="G7008" i="68" a="1"/>
  <c r="G7008" i="68" s="1"/>
  <c r="G7023" i="68" a="1"/>
  <c r="G7023" i="68" s="1"/>
  <c r="L7027" i="68"/>
  <c r="G7035" i="68" a="1"/>
  <c r="G7035" i="68" s="1"/>
  <c r="G6746" i="68" a="1"/>
  <c r="G6746" i="68" s="1"/>
  <c r="L6792" i="68"/>
  <c r="M6568" i="68" s="1"/>
  <c r="N6568" i="68" s="1"/>
  <c r="G6810" i="68" a="1"/>
  <c r="G6810" i="68" s="1"/>
  <c r="L6856" i="68"/>
  <c r="G6874" i="68" a="1"/>
  <c r="G6874" i="68" s="1"/>
  <c r="L6896" i="68"/>
  <c r="G6905" i="68" a="1"/>
  <c r="G6905" i="68" s="1"/>
  <c r="L6909" i="68"/>
  <c r="G6928" i="68" a="1"/>
  <c r="G6928" i="68" s="1"/>
  <c r="G6946" i="68" a="1"/>
  <c r="G6946" i="68" s="1"/>
  <c r="G6953" i="68" a="1"/>
  <c r="G6953" i="68" s="1"/>
  <c r="G7079" i="68" a="1"/>
  <c r="G7079" i="68" s="1"/>
  <c r="G6754" i="68" a="1"/>
  <c r="G6754" i="68" s="1"/>
  <c r="G6818" i="68" a="1"/>
  <c r="G6818" i="68" s="1"/>
  <c r="G6876" i="68" a="1"/>
  <c r="G6876" i="68" s="1"/>
  <c r="G6913" i="68" a="1"/>
  <c r="G6913" i="68" s="1"/>
  <c r="G6921" i="68" a="1"/>
  <c r="G6921" i="68" s="1"/>
  <c r="G6927" i="68" a="1"/>
  <c r="G6927" i="68" s="1"/>
  <c r="G6931" i="68" a="1"/>
  <c r="G6931" i="68" s="1"/>
  <c r="G6935" i="68" a="1"/>
  <c r="G6935" i="68" s="1"/>
  <c r="G6967" i="68" a="1"/>
  <c r="G6967" i="68" s="1"/>
  <c r="G6976" i="68" a="1"/>
  <c r="G6976" i="68" s="1"/>
  <c r="G6979" i="68" a="1"/>
  <c r="G6979" i="68" s="1"/>
  <c r="G6985" i="68" a="1"/>
  <c r="G6985" i="68" s="1"/>
  <c r="G6995" i="68" a="1"/>
  <c r="G6995" i="68" s="1"/>
  <c r="G7011" i="68" a="1"/>
  <c r="G7011" i="68" s="1"/>
  <c r="G7027" i="68" a="1"/>
  <c r="G7027" i="68" s="1"/>
  <c r="G7094" i="68" a="1"/>
  <c r="G7094" i="68" s="1"/>
  <c r="G7124" i="68" a="1"/>
  <c r="G7124" i="68" s="1"/>
  <c r="L6926" i="68"/>
  <c r="L6942" i="68"/>
  <c r="L6958" i="68"/>
  <c r="L6974" i="68"/>
  <c r="L6990" i="68"/>
  <c r="L7006" i="68"/>
  <c r="L7022" i="68"/>
  <c r="G7112" i="68" a="1"/>
  <c r="G7112" i="68" s="1"/>
  <c r="G7114" i="68" a="1"/>
  <c r="G7114" i="68" s="1"/>
  <c r="G7155" i="68" a="1"/>
  <c r="G7155" i="68" s="1"/>
  <c r="G7017" i="68" a="1"/>
  <c r="G7017" i="68" s="1"/>
  <c r="L7086" i="68"/>
  <c r="G7126" i="68" a="1"/>
  <c r="G7126" i="68" s="1"/>
  <c r="G7043" i="68" a="1"/>
  <c r="G7043" i="68" s="1"/>
  <c r="G7051" i="68" a="1"/>
  <c r="G7051" i="68" s="1"/>
  <c r="G7098" i="68" a="1"/>
  <c r="G7098" i="68" s="1"/>
  <c r="G7106" i="68" a="1"/>
  <c r="G7106" i="68" s="1"/>
  <c r="G7142" i="68" a="1"/>
  <c r="G7142" i="68" s="1"/>
  <c r="G7144" i="68" a="1"/>
  <c r="G7144" i="68" s="1"/>
  <c r="G7148" i="68" a="1"/>
  <c r="G7148" i="68" s="1"/>
  <c r="G7160" i="68" a="1"/>
  <c r="G7160" i="68" s="1"/>
  <c r="G6987" i="68" a="1"/>
  <c r="G6987" i="68" s="1"/>
  <c r="G7003" i="68" a="1"/>
  <c r="G7003" i="68" s="1"/>
  <c r="G7019" i="68" a="1"/>
  <c r="G7019" i="68" s="1"/>
  <c r="G7128" i="68" a="1"/>
  <c r="G7128" i="68" s="1"/>
  <c r="G7130" i="68" a="1"/>
  <c r="G7130" i="68" s="1"/>
  <c r="G7146" i="68" a="1"/>
  <c r="G7146" i="68" s="1"/>
  <c r="L6934" i="68"/>
  <c r="L6950" i="68"/>
  <c r="L6966" i="68"/>
  <c r="L6982" i="68"/>
  <c r="L6998" i="68"/>
  <c r="L7014" i="68"/>
  <c r="L7030" i="68"/>
  <c r="G7108" i="68" a="1"/>
  <c r="G7108" i="68" s="1"/>
  <c r="G7152" i="68" a="1"/>
  <c r="G7152" i="68" s="1"/>
  <c r="G6945" i="68" a="1"/>
  <c r="G6945" i="68" s="1"/>
  <c r="G6961" i="68" a="1"/>
  <c r="G6961" i="68" s="1"/>
  <c r="G6977" i="68" a="1"/>
  <c r="G6977" i="68" s="1"/>
  <c r="G6993" i="68" a="1"/>
  <c r="G6993" i="68" s="1"/>
  <c r="G7009" i="68" a="1"/>
  <c r="G7009" i="68" s="1"/>
  <c r="G7025" i="68" a="1"/>
  <c r="G7025" i="68" s="1"/>
  <c r="G7100" i="68" a="1"/>
  <c r="G7100" i="68" s="1"/>
  <c r="G7110" i="68" a="1"/>
  <c r="G7110" i="68" s="1"/>
  <c r="G7147" i="68" a="1"/>
  <c r="G7147" i="68" s="1"/>
  <c r="G7134" i="68" a="1"/>
  <c r="G7134" i="68" s="1"/>
  <c r="G7138" i="68" a="1"/>
  <c r="G7138" i="68" s="1"/>
  <c r="G7154" i="68" a="1"/>
  <c r="G7154" i="68" s="1"/>
  <c r="G7168" i="68" a="1"/>
  <c r="G7168" i="68" s="1"/>
  <c r="G7176" i="68" a="1"/>
  <c r="G7176" i="68" s="1"/>
  <c r="G7184" i="68" a="1"/>
  <c r="G7184" i="68" s="1"/>
  <c r="G7192" i="68" a="1"/>
  <c r="G7192" i="68" s="1"/>
  <c r="G7200" i="68" a="1"/>
  <c r="G7200" i="68" s="1"/>
  <c r="G7208" i="68" a="1"/>
  <c r="G7208" i="68" s="1"/>
  <c r="G7216" i="68" a="1"/>
  <c r="G7216" i="68" s="1"/>
  <c r="G7033" i="68" a="1"/>
  <c r="G7033" i="68" s="1"/>
  <c r="G7041" i="68" a="1"/>
  <c r="G7041" i="68" s="1"/>
  <c r="G7049" i="68" a="1"/>
  <c r="G7049" i="68" s="1"/>
  <c r="G7057" i="68" a="1"/>
  <c r="G7057" i="68" s="1"/>
  <c r="G7065" i="68" a="1"/>
  <c r="G7065" i="68" s="1"/>
  <c r="G7073" i="68" a="1"/>
  <c r="G7073" i="68" s="1"/>
  <c r="G7081" i="68" a="1"/>
  <c r="G7081" i="68" s="1"/>
  <c r="G7089" i="68" a="1"/>
  <c r="G7089" i="68" s="1"/>
  <c r="G7120" i="68" a="1"/>
  <c r="G7120" i="68" s="1"/>
  <c r="L7129" i="68"/>
  <c r="G7150" i="68" a="1"/>
  <c r="G7150" i="68" s="1"/>
  <c r="G7156" i="68" a="1"/>
  <c r="G7156" i="68" s="1"/>
  <c r="G7162" i="68" a="1"/>
  <c r="G7162" i="68" s="1"/>
  <c r="G7132" i="68" a="1"/>
  <c r="G7132" i="68" s="1"/>
  <c r="G7170" i="68" a="1"/>
  <c r="G7170" i="68" s="1"/>
  <c r="G7178" i="68" a="1"/>
  <c r="G7178" i="68" s="1"/>
  <c r="G7186" i="68" a="1"/>
  <c r="G7186" i="68" s="1"/>
  <c r="G7194" i="68" a="1"/>
  <c r="G7194" i="68" s="1"/>
  <c r="G7202" i="68" a="1"/>
  <c r="G7202" i="68" s="1"/>
  <c r="G7210" i="68" a="1"/>
  <c r="G7210" i="68" s="1"/>
  <c r="G7218" i="68" a="1"/>
  <c r="G7218" i="68" s="1"/>
  <c r="G7059" i="68" a="1"/>
  <c r="G7059" i="68" s="1"/>
  <c r="G7067" i="68" a="1"/>
  <c r="G7067" i="68" s="1"/>
  <c r="G7075" i="68" a="1"/>
  <c r="G7075" i="68" s="1"/>
  <c r="G7083" i="68" a="1"/>
  <c r="G7083" i="68" s="1"/>
  <c r="G7091" i="68" a="1"/>
  <c r="G7091" i="68" s="1"/>
  <c r="G7104" i="68" a="1"/>
  <c r="G7104" i="68" s="1"/>
  <c r="L7113" i="68"/>
  <c r="G7118" i="68" a="1"/>
  <c r="G7118" i="68" s="1"/>
  <c r="L7120" i="68"/>
  <c r="G7140" i="68" a="1"/>
  <c r="G7140" i="68" s="1"/>
  <c r="G7164" i="68" a="1"/>
  <c r="G7164" i="68" s="1"/>
  <c r="G7220" i="68" a="1"/>
  <c r="G7220" i="68" s="1"/>
  <c r="G7228" i="68" a="1"/>
  <c r="G7228" i="68" s="1"/>
  <c r="G7158" i="68" a="1"/>
  <c r="G7158" i="68" s="1"/>
  <c r="G7172" i="68" a="1"/>
  <c r="G7172" i="68" s="1"/>
  <c r="G7180" i="68" a="1"/>
  <c r="G7180" i="68" s="1"/>
  <c r="G7188" i="68" a="1"/>
  <c r="G7188" i="68" s="1"/>
  <c r="G7196" i="68" a="1"/>
  <c r="G7196" i="68" s="1"/>
  <c r="G7204" i="68" a="1"/>
  <c r="G7204" i="68" s="1"/>
  <c r="G7212" i="68" a="1"/>
  <c r="G7212" i="68" s="1"/>
  <c r="G7222" i="68" a="1"/>
  <c r="G7222" i="68" s="1"/>
  <c r="G6915" i="68" a="1"/>
  <c r="G6915" i="68" s="1"/>
  <c r="L6921" i="68"/>
  <c r="L6929" i="68"/>
  <c r="L6937" i="68"/>
  <c r="L6945" i="68"/>
  <c r="L6953" i="68"/>
  <c r="L6961" i="68"/>
  <c r="L6969" i="68"/>
  <c r="L6977" i="68"/>
  <c r="L6985" i="68"/>
  <c r="L6993" i="68"/>
  <c r="L7001" i="68"/>
  <c r="L7009" i="68"/>
  <c r="L7017" i="68"/>
  <c r="L7025" i="68"/>
  <c r="L7033" i="68"/>
  <c r="L7041" i="68"/>
  <c r="L7049" i="68"/>
  <c r="L7057" i="68"/>
  <c r="L7065" i="68"/>
  <c r="L7073" i="68"/>
  <c r="L7081" i="68"/>
  <c r="L7089" i="68"/>
  <c r="G7102" i="68" a="1"/>
  <c r="G7102" i="68" s="1"/>
  <c r="L7104" i="68"/>
  <c r="G7122" i="68" a="1"/>
  <c r="G7122" i="68" s="1"/>
  <c r="G7163" i="68" a="1"/>
  <c r="G7163" i="68" s="1"/>
  <c r="G7166" i="68" a="1"/>
  <c r="G7166" i="68" s="1"/>
  <c r="G7174" i="68" a="1"/>
  <c r="G7174" i="68" s="1"/>
  <c r="G7182" i="68" a="1"/>
  <c r="G7182" i="68" s="1"/>
  <c r="G7190" i="68" a="1"/>
  <c r="G7190" i="68" s="1"/>
  <c r="G7198" i="68" a="1"/>
  <c r="G7198" i="68" s="1"/>
  <c r="G7206" i="68" a="1"/>
  <c r="G7206" i="68" s="1"/>
  <c r="G7214" i="68" a="1"/>
  <c r="G7214" i="68" s="1"/>
  <c r="L7096" i="68"/>
  <c r="L7132" i="68"/>
  <c r="L7140" i="68"/>
  <c r="L7148" i="68"/>
  <c r="L7156" i="68"/>
  <c r="L7164" i="68"/>
  <c r="L7168" i="68"/>
  <c r="L7176" i="68"/>
  <c r="L7184" i="68"/>
  <c r="L7192" i="68"/>
  <c r="L7200" i="68"/>
  <c r="L7208" i="68"/>
  <c r="L7216" i="68"/>
  <c r="L7224" i="68"/>
  <c r="G7331" i="68" a="1"/>
  <c r="G7331" i="68" s="1"/>
  <c r="G7495" i="68" a="1"/>
  <c r="G7495" i="68" s="1"/>
  <c r="G7248" i="68" a="1"/>
  <c r="G7248" i="68" s="1"/>
  <c r="G7292" i="68" a="1"/>
  <c r="G7292" i="68" s="1"/>
  <c r="G7296" i="68" a="1"/>
  <c r="G7296" i="68" s="1"/>
  <c r="G7314" i="68" a="1"/>
  <c r="G7314" i="68" s="1"/>
  <c r="G7324" i="68" a="1"/>
  <c r="G7324" i="68" s="1"/>
  <c r="G7327" i="68" a="1"/>
  <c r="G7327" i="68" s="1"/>
  <c r="G7336" i="68" a="1"/>
  <c r="G7336" i="68" s="1"/>
  <c r="G7355" i="68" a="1"/>
  <c r="G7355" i="68" s="1"/>
  <c r="G7363" i="68" a="1"/>
  <c r="G7363" i="68" s="1"/>
  <c r="G7372" i="68" a="1"/>
  <c r="G7372" i="68" s="1"/>
  <c r="G7391" i="68" a="1"/>
  <c r="G7391" i="68" s="1"/>
  <c r="G7396" i="68" a="1"/>
  <c r="G7396" i="68" s="1"/>
  <c r="G7433" i="68" a="1"/>
  <c r="G7433" i="68" s="1"/>
  <c r="G7511" i="68" a="1"/>
  <c r="G7511" i="68" s="1"/>
  <c r="G7348" i="68" a="1"/>
  <c r="G7348" i="68" s="1"/>
  <c r="G7351" i="68" a="1"/>
  <c r="G7351" i="68" s="1"/>
  <c r="G7360" i="68" a="1"/>
  <c r="G7360" i="68" s="1"/>
  <c r="G7380" i="68" a="1"/>
  <c r="G7380" i="68" s="1"/>
  <c r="G7415" i="68" a="1"/>
  <c r="G7415" i="68" s="1"/>
  <c r="G7226" i="68" a="1"/>
  <c r="G7226" i="68" s="1"/>
  <c r="G7240" i="68" a="1"/>
  <c r="G7240" i="68" s="1"/>
  <c r="L7242" i="68"/>
  <c r="G7252" i="68" a="1"/>
  <c r="G7252" i="68" s="1"/>
  <c r="L7282" i="68"/>
  <c r="G7284" i="68" a="1"/>
  <c r="G7284" i="68" s="1"/>
  <c r="G7288" i="68" a="1"/>
  <c r="G7288" i="68" s="1"/>
  <c r="G7306" i="68" a="1"/>
  <c r="G7306" i="68" s="1"/>
  <c r="L7314" i="68"/>
  <c r="G7316" i="68" a="1"/>
  <c r="G7316" i="68" s="1"/>
  <c r="G7320" i="68" a="1"/>
  <c r="G7320" i="68" s="1"/>
  <c r="G7339" i="68" a="1"/>
  <c r="G7339" i="68" s="1"/>
  <c r="G7367" i="68" a="1"/>
  <c r="G7367" i="68" s="1"/>
  <c r="G7420" i="68" a="1"/>
  <c r="G7420" i="68" s="1"/>
  <c r="G7438" i="68" a="1"/>
  <c r="G7438" i="68" s="1"/>
  <c r="G7480" i="68" a="1"/>
  <c r="G7480" i="68" s="1"/>
  <c r="L7172" i="68"/>
  <c r="L7180" i="68"/>
  <c r="L7188" i="68"/>
  <c r="L7196" i="68"/>
  <c r="L7204" i="68"/>
  <c r="L7212" i="68"/>
  <c r="L7220" i="68"/>
  <c r="G7276" i="68" a="1"/>
  <c r="G7276" i="68" s="1"/>
  <c r="G7332" i="68" a="1"/>
  <c r="G7332" i="68" s="1"/>
  <c r="G7335" i="68" a="1"/>
  <c r="G7335" i="68" s="1"/>
  <c r="G7344" i="68" a="1"/>
  <c r="G7344" i="68" s="1"/>
  <c r="G7364" i="68" a="1"/>
  <c r="G7364" i="68" s="1"/>
  <c r="G7399" i="68" a="1"/>
  <c r="G7399" i="68" s="1"/>
  <c r="G7404" i="68" a="1"/>
  <c r="G7404" i="68" s="1"/>
  <c r="G7441" i="68" a="1"/>
  <c r="G7441" i="68" s="1"/>
  <c r="G7462" i="68" a="1"/>
  <c r="G7462" i="68" s="1"/>
  <c r="G7496" i="68" a="1"/>
  <c r="G7496" i="68" s="1"/>
  <c r="G7224" i="68" a="1"/>
  <c r="G7224" i="68" s="1"/>
  <c r="G7232" i="68" a="1"/>
  <c r="G7232" i="68" s="1"/>
  <c r="L7234" i="68"/>
  <c r="G7244" i="68" a="1"/>
  <c r="G7244" i="68" s="1"/>
  <c r="L7266" i="68"/>
  <c r="G7268" i="68" a="1"/>
  <c r="G7268" i="68" s="1"/>
  <c r="G7280" i="68" a="1"/>
  <c r="G7280" i="68" s="1"/>
  <c r="G7298" i="68" a="1"/>
  <c r="G7298" i="68" s="1"/>
  <c r="L7306" i="68"/>
  <c r="M7344" i="68" s="1"/>
  <c r="G7308" i="68" a="1"/>
  <c r="G7308" i="68" s="1"/>
  <c r="G7312" i="68" a="1"/>
  <c r="G7312" i="68" s="1"/>
  <c r="G7323" i="68" a="1"/>
  <c r="G7323" i="68" s="1"/>
  <c r="G7356" i="68" a="1"/>
  <c r="G7356" i="68" s="1"/>
  <c r="G7359" i="68" a="1"/>
  <c r="G7359" i="68" s="1"/>
  <c r="L7258" i="68"/>
  <c r="G7260" i="68" a="1"/>
  <c r="G7260" i="68" s="1"/>
  <c r="G7272" i="68" a="1"/>
  <c r="G7272" i="68" s="1"/>
  <c r="G7328" i="68" a="1"/>
  <c r="G7328" i="68" s="1"/>
  <c r="G7347" i="68" a="1"/>
  <c r="G7347" i="68" s="1"/>
  <c r="G7383" i="68" a="1"/>
  <c r="G7383" i="68" s="1"/>
  <c r="G7388" i="68" a="1"/>
  <c r="G7388" i="68" s="1"/>
  <c r="G7423" i="68" a="1"/>
  <c r="G7423" i="68" s="1"/>
  <c r="G7454" i="68" a="1"/>
  <c r="G7454" i="68" s="1"/>
  <c r="G7467" i="68" a="1"/>
  <c r="G7467" i="68" s="1"/>
  <c r="G7236" i="68" a="1"/>
  <c r="G7236" i="68" s="1"/>
  <c r="G7256" i="68" a="1"/>
  <c r="G7256" i="68" s="1"/>
  <c r="G7264" i="68" a="1"/>
  <c r="G7264" i="68" s="1"/>
  <c r="G7290" i="68" a="1"/>
  <c r="G7290" i="68" s="1"/>
  <c r="G7300" i="68" a="1"/>
  <c r="G7300" i="68" s="1"/>
  <c r="G7304" i="68" a="1"/>
  <c r="G7304" i="68" s="1"/>
  <c r="G7340" i="68" a="1"/>
  <c r="G7340" i="68" s="1"/>
  <c r="G7343" i="68" a="1"/>
  <c r="G7343" i="68" s="1"/>
  <c r="G7352" i="68" a="1"/>
  <c r="G7352" i="68" s="1"/>
  <c r="G7375" i="68" a="1"/>
  <c r="G7375" i="68" s="1"/>
  <c r="G7407" i="68" a="1"/>
  <c r="G7407" i="68" s="1"/>
  <c r="G7412" i="68" a="1"/>
  <c r="G7412" i="68" s="1"/>
  <c r="G7435" i="68" a="1"/>
  <c r="G7435" i="68" s="1"/>
  <c r="G7465" i="68" a="1"/>
  <c r="G7465" i="68" s="1"/>
  <c r="G7235" i="68" a="1"/>
  <c r="G7235" i="68" s="1"/>
  <c r="G7243" i="68" a="1"/>
  <c r="G7243" i="68" s="1"/>
  <c r="G7251" i="68" a="1"/>
  <c r="G7251" i="68" s="1"/>
  <c r="G7259" i="68" a="1"/>
  <c r="G7259" i="68" s="1"/>
  <c r="G7267" i="68" a="1"/>
  <c r="G7267" i="68" s="1"/>
  <c r="G7275" i="68" a="1"/>
  <c r="G7275" i="68" s="1"/>
  <c r="G7283" i="68" a="1"/>
  <c r="G7283" i="68" s="1"/>
  <c r="G7291" i="68" a="1"/>
  <c r="G7291" i="68" s="1"/>
  <c r="G7299" i="68" a="1"/>
  <c r="G7299" i="68" s="1"/>
  <c r="G7307" i="68" a="1"/>
  <c r="G7307" i="68" s="1"/>
  <c r="G7315" i="68" a="1"/>
  <c r="G7315" i="68" s="1"/>
  <c r="G7455" i="68" a="1"/>
  <c r="G7455" i="68" s="1"/>
  <c r="G7482" i="68" a="1"/>
  <c r="G7482" i="68" s="1"/>
  <c r="G7466" i="68" a="1"/>
  <c r="G7466" i="68" s="1"/>
  <c r="G7471" i="68" a="1"/>
  <c r="G7471" i="68" s="1"/>
  <c r="G7498" i="68" a="1"/>
  <c r="G7498" i="68" s="1"/>
  <c r="G7505" i="68" a="1"/>
  <c r="G7505" i="68" s="1"/>
  <c r="G7521" i="68" a="1"/>
  <c r="G7521" i="68" s="1"/>
  <c r="G7523" i="68" a="1"/>
  <c r="G7523" i="68" s="1"/>
  <c r="G7537" i="68" a="1"/>
  <c r="G7537" i="68" s="1"/>
  <c r="G7439" i="68" a="1"/>
  <c r="G7439" i="68" s="1"/>
  <c r="G7442" i="68" a="1"/>
  <c r="G7442" i="68" s="1"/>
  <c r="G7512" i="68" a="1"/>
  <c r="G7512" i="68" s="1"/>
  <c r="G7368" i="68" a="1"/>
  <c r="G7368" i="68" s="1"/>
  <c r="G7376" i="68" a="1"/>
  <c r="G7376" i="68" s="1"/>
  <c r="G7384" i="68" a="1"/>
  <c r="G7384" i="68" s="1"/>
  <c r="G7392" i="68" a="1"/>
  <c r="G7392" i="68" s="1"/>
  <c r="G7400" i="68" a="1"/>
  <c r="G7400" i="68" s="1"/>
  <c r="G7408" i="68" a="1"/>
  <c r="G7408" i="68" s="1"/>
  <c r="G7416" i="68" a="1"/>
  <c r="G7416" i="68" s="1"/>
  <c r="G7424" i="68" a="1"/>
  <c r="G7424" i="68" s="1"/>
  <c r="L7456" i="68"/>
  <c r="L7472" i="68"/>
  <c r="G7492" i="68" a="1"/>
  <c r="G7492" i="68" s="1"/>
  <c r="G7514" i="68" a="1"/>
  <c r="G7514" i="68" s="1"/>
  <c r="G7529" i="68" a="1"/>
  <c r="G7529" i="68" s="1"/>
  <c r="G7426" i="68" a="1"/>
  <c r="G7426" i="68" s="1"/>
  <c r="G7476" i="68" a="1"/>
  <c r="G7476" i="68" s="1"/>
  <c r="G7491" i="68" a="1"/>
  <c r="G7491" i="68" s="1"/>
  <c r="G7504" i="68" a="1"/>
  <c r="G7504" i="68" s="1"/>
  <c r="G7508" i="68" a="1"/>
  <c r="G7508" i="68" s="1"/>
  <c r="G7371" i="68" a="1"/>
  <c r="G7371" i="68" s="1"/>
  <c r="G7379" i="68" a="1"/>
  <c r="G7379" i="68" s="1"/>
  <c r="G7387" i="68" a="1"/>
  <c r="G7387" i="68" s="1"/>
  <c r="G7395" i="68" a="1"/>
  <c r="G7395" i="68" s="1"/>
  <c r="G7403" i="68" a="1"/>
  <c r="G7403" i="68" s="1"/>
  <c r="G7411" i="68" a="1"/>
  <c r="G7411" i="68" s="1"/>
  <c r="G7419" i="68" a="1"/>
  <c r="G7419" i="68" s="1"/>
  <c r="G7447" i="68" a="1"/>
  <c r="G7447" i="68" s="1"/>
  <c r="G7450" i="68" a="1"/>
  <c r="G7450" i="68" s="1"/>
  <c r="G7458" i="68" a="1"/>
  <c r="G7458" i="68" s="1"/>
  <c r="G7463" i="68" a="1"/>
  <c r="G7463" i="68" s="1"/>
  <c r="G7474" i="68" a="1"/>
  <c r="G7474" i="68" s="1"/>
  <c r="G7475" i="68" a="1"/>
  <c r="G7475" i="68" s="1"/>
  <c r="G7490" i="68" a="1"/>
  <c r="G7490" i="68" s="1"/>
  <c r="G7522" i="68" a="1"/>
  <c r="G7522" i="68" s="1"/>
  <c r="G7484" i="68" a="1"/>
  <c r="G7484" i="68" s="1"/>
  <c r="G7500" i="68" a="1"/>
  <c r="G7500" i="68" s="1"/>
  <c r="G7431" i="68" a="1"/>
  <c r="G7431" i="68" s="1"/>
  <c r="G7434" i="68" a="1"/>
  <c r="G7434" i="68" s="1"/>
  <c r="G7483" i="68" a="1"/>
  <c r="G7483" i="68" s="1"/>
  <c r="G7513" i="68" a="1"/>
  <c r="G7513" i="68" s="1"/>
  <c r="G7515" i="68" a="1"/>
  <c r="G7515" i="68" s="1"/>
  <c r="G7545" i="68" a="1"/>
  <c r="G7545" i="68" s="1"/>
  <c r="G7578" i="68" a="1"/>
  <c r="G7578" i="68" s="1"/>
  <c r="G7586" i="68" a="1"/>
  <c r="G7586" i="68" s="1"/>
  <c r="G7626" i="68" a="1"/>
  <c r="G7626" i="68" s="1"/>
  <c r="G7658" i="68" a="1"/>
  <c r="G7658" i="68" s="1"/>
  <c r="G7748" i="68" a="1"/>
  <c r="G7748" i="68" s="1"/>
  <c r="G7756" i="68" a="1"/>
  <c r="G7756" i="68" s="1"/>
  <c r="L7480" i="68"/>
  <c r="L7481" i="68"/>
  <c r="L7488" i="68"/>
  <c r="L7489" i="68"/>
  <c r="L7496" i="68"/>
  <c r="L7497" i="68"/>
  <c r="L7504" i="68"/>
  <c r="L7505" i="68"/>
  <c r="L7512" i="68"/>
  <c r="L7520" i="68"/>
  <c r="L7528" i="68"/>
  <c r="L7536" i="68"/>
  <c r="L7544" i="68"/>
  <c r="L7552" i="68"/>
  <c r="L7560" i="68"/>
  <c r="L7568" i="68"/>
  <c r="G7577" i="68" a="1"/>
  <c r="G7577" i="68" s="1"/>
  <c r="G7585" i="68" a="1"/>
  <c r="G7585" i="68" s="1"/>
  <c r="G7635" i="68" a="1"/>
  <c r="G7635" i="68" s="1"/>
  <c r="G7716" i="68" a="1"/>
  <c r="G7716" i="68" s="1"/>
  <c r="G7730" i="68" a="1"/>
  <c r="G7730" i="68" s="1"/>
  <c r="L7592" i="68"/>
  <c r="G7594" i="68" a="1"/>
  <c r="G7594" i="68" s="1"/>
  <c r="L7600" i="68"/>
  <c r="G7602" i="68" a="1"/>
  <c r="G7602" i="68" s="1"/>
  <c r="L7608" i="68"/>
  <c r="G7610" i="68" a="1"/>
  <c r="G7610" i="68" s="1"/>
  <c r="G7633" i="68" a="1"/>
  <c r="G7633" i="68" s="1"/>
  <c r="G7643" i="68" a="1"/>
  <c r="G7643" i="68" s="1"/>
  <c r="G7737" i="68" a="1"/>
  <c r="G7737" i="68" s="1"/>
  <c r="G7754" i="68" a="1"/>
  <c r="G7754" i="68" s="1"/>
  <c r="G7617" i="68" a="1"/>
  <c r="G7617" i="68" s="1"/>
  <c r="G7619" i="68" a="1"/>
  <c r="G7619" i="68" s="1"/>
  <c r="G7641" i="68" a="1"/>
  <c r="G7641" i="68" s="1"/>
  <c r="G7651" i="68" a="1"/>
  <c r="G7651" i="68" s="1"/>
  <c r="G7692" i="68" a="1"/>
  <c r="G7692" i="68" s="1"/>
  <c r="G7702" i="68" a="1"/>
  <c r="G7702" i="68" s="1"/>
  <c r="G7719" i="68" a="1"/>
  <c r="G7719" i="68" s="1"/>
  <c r="G7749" i="68" a="1"/>
  <c r="G7749" i="68" s="1"/>
  <c r="G7757" i="68" a="1"/>
  <c r="G7757" i="68" s="1"/>
  <c r="G7764" i="68" a="1"/>
  <c r="G7764" i="68" s="1"/>
  <c r="G7530" i="68" a="1"/>
  <c r="G7530" i="68" s="1"/>
  <c r="G7531" i="68" a="1"/>
  <c r="G7531" i="68" s="1"/>
  <c r="G7538" i="68" a="1"/>
  <c r="G7538" i="68" s="1"/>
  <c r="G7539" i="68" a="1"/>
  <c r="G7539" i="68" s="1"/>
  <c r="G7546" i="68" a="1"/>
  <c r="G7546" i="68" s="1"/>
  <c r="G7547" i="68" a="1"/>
  <c r="G7547" i="68" s="1"/>
  <c r="G7554" i="68" a="1"/>
  <c r="G7554" i="68" s="1"/>
  <c r="G7555" i="68" a="1"/>
  <c r="G7555" i="68" s="1"/>
  <c r="G7562" i="68" a="1"/>
  <c r="G7562" i="68" s="1"/>
  <c r="G7563" i="68" a="1"/>
  <c r="G7563" i="68" s="1"/>
  <c r="G7570" i="68" a="1"/>
  <c r="G7570" i="68" s="1"/>
  <c r="G7571" i="68" a="1"/>
  <c r="G7571" i="68" s="1"/>
  <c r="L7577" i="68"/>
  <c r="L7585" i="68"/>
  <c r="L7617" i="68"/>
  <c r="G7625" i="68" a="1"/>
  <c r="G7625" i="68" s="1"/>
  <c r="G7627" i="68" a="1"/>
  <c r="G7627" i="68" s="1"/>
  <c r="L7641" i="68"/>
  <c r="G7649" i="68" a="1"/>
  <c r="G7649" i="68" s="1"/>
  <c r="G7659" i="68" a="1"/>
  <c r="G7659" i="68" s="1"/>
  <c r="G7733" i="68" a="1"/>
  <c r="G7733" i="68" s="1"/>
  <c r="G7553" i="68" a="1"/>
  <c r="G7553" i="68" s="1"/>
  <c r="G7561" i="68" a="1"/>
  <c r="G7561" i="68" s="1"/>
  <c r="G7569" i="68" a="1"/>
  <c r="G7569" i="68" s="1"/>
  <c r="G7593" i="68" a="1"/>
  <c r="G7593" i="68" s="1"/>
  <c r="G7601" i="68" a="1"/>
  <c r="G7601" i="68" s="1"/>
  <c r="G7609" i="68" a="1"/>
  <c r="G7609" i="68" s="1"/>
  <c r="G7634" i="68" a="1"/>
  <c r="G7634" i="68" s="1"/>
  <c r="G7657" i="68" a="1"/>
  <c r="G7657" i="68" s="1"/>
  <c r="G7700" i="68" a="1"/>
  <c r="G7700" i="68" s="1"/>
  <c r="G7710" i="68" a="1"/>
  <c r="G7710" i="68" s="1"/>
  <c r="G7774" i="68" a="1"/>
  <c r="G7774" i="68" s="1"/>
  <c r="G7499" i="68" a="1"/>
  <c r="G7499" i="68" s="1"/>
  <c r="G7506" i="68" a="1"/>
  <c r="G7506" i="68" s="1"/>
  <c r="G7507" i="68" a="1"/>
  <c r="G7507" i="68" s="1"/>
  <c r="L7576" i="68"/>
  <c r="G7579" i="68" a="1"/>
  <c r="G7579" i="68" s="1"/>
  <c r="L7584" i="68"/>
  <c r="G7587" i="68" a="1"/>
  <c r="G7587" i="68" s="1"/>
  <c r="G7642" i="68" a="1"/>
  <c r="G7642" i="68" s="1"/>
  <c r="L7657" i="68"/>
  <c r="L7663" i="68"/>
  <c r="G7729" i="68" a="1"/>
  <c r="G7729" i="68" s="1"/>
  <c r="G7767" i="68" a="1"/>
  <c r="G7767" i="68" s="1"/>
  <c r="G7595" i="68" a="1"/>
  <c r="G7595" i="68" s="1"/>
  <c r="G7603" i="68" a="1"/>
  <c r="G7603" i="68" s="1"/>
  <c r="G7611" i="68" a="1"/>
  <c r="G7611" i="68" s="1"/>
  <c r="G7618" i="68" a="1"/>
  <c r="G7618" i="68" s="1"/>
  <c r="G7650" i="68" a="1"/>
  <c r="G7650" i="68" s="1"/>
  <c r="G7708" i="68" a="1"/>
  <c r="G7708" i="68" s="1"/>
  <c r="G7753" i="68" a="1"/>
  <c r="G7753" i="68" s="1"/>
  <c r="L7669" i="68"/>
  <c r="L7677" i="68"/>
  <c r="L7685" i="68"/>
  <c r="L7693" i="68"/>
  <c r="L7701" i="68"/>
  <c r="L7709" i="68"/>
  <c r="L7761" i="68"/>
  <c r="G7820" i="68" a="1"/>
  <c r="G7820" i="68" s="1"/>
  <c r="G7773" i="68" a="1"/>
  <c r="G7773" i="68" s="1"/>
  <c r="G7785" i="68" a="1"/>
  <c r="G7785" i="68" s="1"/>
  <c r="G7804" i="68" a="1"/>
  <c r="G7804" i="68" s="1"/>
  <c r="G7782" i="68" a="1"/>
  <c r="G7782" i="68" s="1"/>
  <c r="G7796" i="68" a="1"/>
  <c r="G7796" i="68" s="1"/>
  <c r="G7815" i="68" a="1"/>
  <c r="G7815" i="68" s="1"/>
  <c r="G7723" i="68" a="1"/>
  <c r="G7723" i="68" s="1"/>
  <c r="L7745" i="68"/>
  <c r="G7775" i="68" a="1"/>
  <c r="G7775" i="68" s="1"/>
  <c r="G7813" i="68" a="1"/>
  <c r="G7813" i="68" s="1"/>
  <c r="G7731" i="68" a="1"/>
  <c r="G7731" i="68" s="1"/>
  <c r="G7790" i="68" a="1"/>
  <c r="G7790" i="68" s="1"/>
  <c r="G7803" i="68" a="1"/>
  <c r="G7803" i="68" s="1"/>
  <c r="G7819" i="68" a="1"/>
  <c r="G7819" i="68" s="1"/>
  <c r="G7823" i="68" a="1"/>
  <c r="G7823" i="68" s="1"/>
  <c r="G7771" i="68" a="1"/>
  <c r="G7771" i="68" s="1"/>
  <c r="G7807" i="68" a="1"/>
  <c r="G7807" i="68" s="1"/>
  <c r="G7781" i="68" a="1"/>
  <c r="G7781" i="68" s="1"/>
  <c r="G7852" i="68" a="1"/>
  <c r="G7852" i="68" s="1"/>
  <c r="G7663" i="68" a="1"/>
  <c r="G7663" i="68" s="1"/>
  <c r="G7671" i="68" a="1"/>
  <c r="G7671" i="68" s="1"/>
  <c r="G7679" i="68" a="1"/>
  <c r="G7679" i="68" s="1"/>
  <c r="G7687" i="68" a="1"/>
  <c r="G7687" i="68" s="1"/>
  <c r="G7695" i="68" a="1"/>
  <c r="G7695" i="68" s="1"/>
  <c r="G7703" i="68" a="1"/>
  <c r="G7703" i="68" s="1"/>
  <c r="G7711" i="68" a="1"/>
  <c r="G7711" i="68" s="1"/>
  <c r="L7737" i="68"/>
  <c r="G7783" i="68" a="1"/>
  <c r="G7783" i="68" s="1"/>
  <c r="G7809" i="68" a="1"/>
  <c r="G7809" i="68" s="1"/>
  <c r="G7854" i="68" a="1"/>
  <c r="G7854" i="68" s="1"/>
  <c r="G7857" i="68" a="1"/>
  <c r="G7857" i="68" s="1"/>
  <c r="G7876" i="68" a="1"/>
  <c r="G7876" i="68" s="1"/>
  <c r="G7897" i="68" a="1"/>
  <c r="G7897" i="68" s="1"/>
  <c r="G7913" i="68" a="1"/>
  <c r="G7913" i="68" s="1"/>
  <c r="G7789" i="68" a="1"/>
  <c r="G7789" i="68" s="1"/>
  <c r="G7817" i="68" a="1"/>
  <c r="G7817" i="68" s="1"/>
  <c r="G7831" i="68" a="1"/>
  <c r="G7831" i="68" s="1"/>
  <c r="G7739" i="68" a="1"/>
  <c r="G7739" i="68" s="1"/>
  <c r="G7747" i="68" a="1"/>
  <c r="G7747" i="68" s="1"/>
  <c r="G7755" i="68" a="1"/>
  <c r="G7755" i="68" s="1"/>
  <c r="G7763" i="68" a="1"/>
  <c r="G7763" i="68" s="1"/>
  <c r="L7779" i="68"/>
  <c r="G7797" i="68" a="1"/>
  <c r="G7797" i="68" s="1"/>
  <c r="G7821" i="68" a="1"/>
  <c r="G7821" i="68" s="1"/>
  <c r="L7874" i="68"/>
  <c r="L7787" i="68"/>
  <c r="G7805" i="68" a="1"/>
  <c r="G7805" i="68" s="1"/>
  <c r="L7810" i="68"/>
  <c r="G7825" i="68" a="1"/>
  <c r="G7825" i="68" s="1"/>
  <c r="G7835" i="68" a="1"/>
  <c r="G7835" i="68" s="1"/>
  <c r="G7860" i="68" a="1"/>
  <c r="G7860" i="68" s="1"/>
  <c r="G7869" i="68" a="1"/>
  <c r="G7869" i="68" s="1"/>
  <c r="G7871" i="68" a="1"/>
  <c r="G7871" i="68" s="1"/>
  <c r="L7803" i="68"/>
  <c r="L7818" i="68"/>
  <c r="G7866" i="68" a="1"/>
  <c r="G7866" i="68" s="1"/>
  <c r="G7881" i="68" a="1"/>
  <c r="G7881" i="68" s="1"/>
  <c r="L7898" i="68"/>
  <c r="G7765" i="68" a="1"/>
  <c r="G7765" i="68" s="1"/>
  <c r="G7838" i="68" a="1"/>
  <c r="G7838" i="68" s="1"/>
  <c r="G7841" i="68" a="1"/>
  <c r="G7841" i="68" s="1"/>
  <c r="L7856" i="68"/>
  <c r="G7833" i="68" a="1"/>
  <c r="G7833" i="68" s="1"/>
  <c r="G7846" i="68" a="1"/>
  <c r="G7846" i="68" s="1"/>
  <c r="G7849" i="68" a="1"/>
  <c r="G7849" i="68" s="1"/>
  <c r="G7865" i="68" a="1"/>
  <c r="G7865" i="68" s="1"/>
  <c r="G7892" i="68" a="1"/>
  <c r="G7892" i="68" s="1"/>
  <c r="G7877" i="68" a="1"/>
  <c r="G7877" i="68" s="1"/>
  <c r="L7880" i="68"/>
  <c r="G7895" i="68" a="1"/>
  <c r="G7895" i="68" s="1"/>
  <c r="G7916" i="68" a="1"/>
  <c r="G7916" i="68" s="1"/>
  <c r="G7919" i="68" a="1"/>
  <c r="G7919" i="68" s="1"/>
  <c r="G7945" i="68" a="1"/>
  <c r="G7945" i="68" s="1"/>
  <c r="G7967" i="68" a="1"/>
  <c r="G7967" i="68" s="1"/>
  <c r="G7977" i="68" a="1"/>
  <c r="G7977" i="68" s="1"/>
  <c r="G7999" i="68" a="1"/>
  <c r="G7999" i="68" s="1"/>
  <c r="G7861" i="68" a="1"/>
  <c r="G7861" i="68" s="1"/>
  <c r="G7885" i="68" a="1"/>
  <c r="G7885" i="68" s="1"/>
  <c r="G7903" i="68" a="1"/>
  <c r="G7903" i="68" s="1"/>
  <c r="G7921" i="68" a="1"/>
  <c r="G7921" i="68" s="1"/>
  <c r="G7972" i="68" a="1"/>
  <c r="G7972" i="68" s="1"/>
  <c r="G7982" i="68" a="1"/>
  <c r="G7982" i="68" s="1"/>
  <c r="G8007" i="68" a="1"/>
  <c r="G8007" i="68" s="1"/>
  <c r="G7890" i="68" a="1"/>
  <c r="G7890" i="68" s="1"/>
  <c r="G7925" i="68" a="1"/>
  <c r="G7925" i="68" s="1"/>
  <c r="G7929" i="68" a="1"/>
  <c r="G7929" i="68" s="1"/>
  <c r="G7931" i="68" a="1"/>
  <c r="G7931" i="68" s="1"/>
  <c r="G7943" i="68" a="1"/>
  <c r="G7943" i="68" s="1"/>
  <c r="G7953" i="68" a="1"/>
  <c r="G7953" i="68" s="1"/>
  <c r="G7975" i="68" a="1"/>
  <c r="G7975" i="68" s="1"/>
  <c r="G7985" i="68" a="1"/>
  <c r="G7985" i="68" s="1"/>
  <c r="G7829" i="68" a="1"/>
  <c r="G7829" i="68" s="1"/>
  <c r="G7837" i="68" a="1"/>
  <c r="G7837" i="68" s="1"/>
  <c r="G7845" i="68" a="1"/>
  <c r="G7845" i="68" s="1"/>
  <c r="G7853" i="68" a="1"/>
  <c r="G7853" i="68" s="1"/>
  <c r="G7874" i="68" a="1"/>
  <c r="G7874" i="68" s="1"/>
  <c r="G7898" i="68" a="1"/>
  <c r="G7898" i="68" s="1"/>
  <c r="G7927" i="68" a="1"/>
  <c r="G7927" i="68" s="1"/>
  <c r="G7937" i="68" a="1"/>
  <c r="G7937" i="68" s="1"/>
  <c r="G7980" i="68" a="1"/>
  <c r="G7980" i="68" s="1"/>
  <c r="G7990" i="68" a="1"/>
  <c r="G7990" i="68" s="1"/>
  <c r="L7811" i="68"/>
  <c r="L7819" i="68"/>
  <c r="L7827" i="68"/>
  <c r="L7835" i="68"/>
  <c r="L7859" i="68"/>
  <c r="G7882" i="68" a="1"/>
  <c r="G7882" i="68" s="1"/>
  <c r="G7893" i="68" a="1"/>
  <c r="G7893" i="68" s="1"/>
  <c r="G7906" i="68" a="1"/>
  <c r="G7906" i="68" s="1"/>
  <c r="G7909" i="68" a="1"/>
  <c r="G7909" i="68" s="1"/>
  <c r="G7951" i="68" a="1"/>
  <c r="G7951" i="68" s="1"/>
  <c r="G7961" i="68" a="1"/>
  <c r="G7961" i="68" s="1"/>
  <c r="G7983" i="68" a="1"/>
  <c r="G7983" i="68" s="1"/>
  <c r="G7901" i="68" a="1"/>
  <c r="G7901" i="68" s="1"/>
  <c r="G7917" i="68" a="1"/>
  <c r="G7917" i="68" s="1"/>
  <c r="G7956" i="68" a="1"/>
  <c r="G7956" i="68" s="1"/>
  <c r="G7988" i="68" a="1"/>
  <c r="G7988" i="68" s="1"/>
  <c r="G7998" i="68" a="1"/>
  <c r="G7998" i="68" s="1"/>
  <c r="L7893" i="68"/>
  <c r="G7922" i="68" a="1"/>
  <c r="G7922" i="68" s="1"/>
  <c r="G7924" i="68" a="1"/>
  <c r="G7924" i="68" s="1"/>
  <c r="G7959" i="68" a="1"/>
  <c r="G7959" i="68" s="1"/>
  <c r="G7969" i="68" a="1"/>
  <c r="G7969" i="68" s="1"/>
  <c r="G7991" i="68" a="1"/>
  <c r="G7991" i="68" s="1"/>
  <c r="G7887" i="68" a="1"/>
  <c r="G7887" i="68" s="1"/>
  <c r="G7908" i="68" a="1"/>
  <c r="G7908" i="68" s="1"/>
  <c r="G7911" i="68" a="1"/>
  <c r="G7911" i="68" s="1"/>
  <c r="G7914" i="68" a="1"/>
  <c r="G7914" i="68" s="1"/>
  <c r="G7934" i="68" a="1"/>
  <c r="G7934" i="68" s="1"/>
  <c r="G7964" i="68" a="1"/>
  <c r="G7964" i="68" s="1"/>
  <c r="L8016" i="68"/>
  <c r="G8018" i="68" a="1"/>
  <c r="G8018" i="68" s="1"/>
  <c r="L7944" i="68"/>
  <c r="L7999" i="68"/>
  <c r="G8008" i="68" a="1"/>
  <c r="G8008" i="68" s="1"/>
  <c r="G8017" i="68" a="1"/>
  <c r="G8017" i="68" s="1"/>
  <c r="G8024" i="68" a="1"/>
  <c r="G8024" i="68" s="1"/>
  <c r="G8031" i="68" a="1"/>
  <c r="G8031" i="68" s="1"/>
  <c r="G8039" i="68" a="1"/>
  <c r="G8039" i="68" s="1"/>
  <c r="G7944" i="68" a="1"/>
  <c r="G7944" i="68" s="1"/>
  <c r="G7952" i="68" a="1"/>
  <c r="G7952" i="68" s="1"/>
  <c r="G7960" i="68" a="1"/>
  <c r="G7960" i="68" s="1"/>
  <c r="G7968" i="68" a="1"/>
  <c r="G7968" i="68" s="1"/>
  <c r="G7976" i="68" a="1"/>
  <c r="G7976" i="68" s="1"/>
  <c r="G7984" i="68" a="1"/>
  <c r="G7984" i="68" s="1"/>
  <c r="G7992" i="68" a="1"/>
  <c r="G7992" i="68" s="1"/>
  <c r="G7993" i="68" a="1"/>
  <c r="G7993" i="68" s="1"/>
  <c r="G7994" i="68" a="1"/>
  <c r="G7994" i="68" s="1"/>
  <c r="G8001" i="68" a="1"/>
  <c r="G8001" i="68" s="1"/>
  <c r="G8002" i="68" a="1"/>
  <c r="G8002" i="68" s="1"/>
  <c r="G8051" i="68" a="1"/>
  <c r="G8051" i="68" s="1"/>
  <c r="G8067" i="68" a="1"/>
  <c r="G8067" i="68" s="1"/>
  <c r="G8000" i="68" a="1"/>
  <c r="G8000" i="68" s="1"/>
  <c r="L8007" i="68"/>
  <c r="G8010" i="68" a="1"/>
  <c r="G8010" i="68" s="1"/>
  <c r="G8016" i="68" a="1"/>
  <c r="G8016" i="68" s="1"/>
  <c r="G8065" i="68" a="1"/>
  <c r="G8065" i="68" s="1"/>
  <c r="G7930" i="68" a="1"/>
  <c r="G7930" i="68" s="1"/>
  <c r="G7938" i="68" a="1"/>
  <c r="G7938" i="68" s="1"/>
  <c r="G7946" i="68" a="1"/>
  <c r="G7946" i="68" s="1"/>
  <c r="G7954" i="68" a="1"/>
  <c r="G7954" i="68" s="1"/>
  <c r="G7962" i="68" a="1"/>
  <c r="G7962" i="68" s="1"/>
  <c r="G7970" i="68" a="1"/>
  <c r="G7970" i="68" s="1"/>
  <c r="G7978" i="68" a="1"/>
  <c r="G7978" i="68" s="1"/>
  <c r="G7986" i="68" a="1"/>
  <c r="G7986" i="68" s="1"/>
  <c r="G8009" i="68" a="1"/>
  <c r="G8009" i="68" s="1"/>
  <c r="G8034" i="68" a="1"/>
  <c r="G8034" i="68" s="1"/>
  <c r="G8027" i="68" a="1"/>
  <c r="G8027" i="68" s="1"/>
  <c r="G8035" i="68" a="1"/>
  <c r="G8035" i="68" s="1"/>
  <c r="G8063" i="68" a="1"/>
  <c r="G8063" i="68" s="1"/>
  <c r="G8079" i="68" a="1"/>
  <c r="G8079" i="68" s="1"/>
  <c r="G8084" i="68" a="1"/>
  <c r="G8084" i="68" s="1"/>
  <c r="G8088" i="68" a="1"/>
  <c r="G8088" i="68" s="1"/>
  <c r="L8105" i="68"/>
  <c r="G8108" i="68" a="1"/>
  <c r="G8108" i="68" s="1"/>
  <c r="G8124" i="68" a="1"/>
  <c r="G8124" i="68" s="1"/>
  <c r="G8137" i="68" a="1"/>
  <c r="G8137" i="68" s="1"/>
  <c r="L8025" i="68"/>
  <c r="M8759" i="68" s="1"/>
  <c r="L8033" i="68"/>
  <c r="L8041" i="68"/>
  <c r="L8065" i="68"/>
  <c r="L8073" i="68"/>
  <c r="G8111" i="68" a="1"/>
  <c r="G8111" i="68" s="1"/>
  <c r="G8121" i="68" a="1"/>
  <c r="G8121" i="68" s="1"/>
  <c r="G8129" i="68" a="1"/>
  <c r="G8129" i="68" s="1"/>
  <c r="L8137" i="68"/>
  <c r="G8166" i="68" a="1"/>
  <c r="G8166" i="68" s="1"/>
  <c r="G8087" i="68" a="1"/>
  <c r="G8087" i="68" s="1"/>
  <c r="G8097" i="68" a="1"/>
  <c r="G8097" i="68" s="1"/>
  <c r="G8104" i="68" a="1"/>
  <c r="G8104" i="68" s="1"/>
  <c r="G8144" i="68" a="1"/>
  <c r="G8144" i="68" s="1"/>
  <c r="G8154" i="68" a="1"/>
  <c r="G8154" i="68" s="1"/>
  <c r="L8048" i="68"/>
  <c r="L8049" i="68"/>
  <c r="L8064" i="68"/>
  <c r="G8071" i="68" a="1"/>
  <c r="G8071" i="68" s="1"/>
  <c r="L8097" i="68"/>
  <c r="G8100" i="68" a="1"/>
  <c r="G8100" i="68" s="1"/>
  <c r="G8136" i="68" a="1"/>
  <c r="G8136" i="68" s="1"/>
  <c r="G8146" i="68" a="1"/>
  <c r="G8146" i="68" s="1"/>
  <c r="G8055" i="68" a="1"/>
  <c r="G8055" i="68" s="1"/>
  <c r="G8103" i="68" a="1"/>
  <c r="G8103" i="68" s="1"/>
  <c r="G8113" i="68" a="1"/>
  <c r="G8113" i="68" s="1"/>
  <c r="G8120" i="68" a="1"/>
  <c r="G8120" i="68" s="1"/>
  <c r="G8128" i="68" a="1"/>
  <c r="G8128" i="68" s="1"/>
  <c r="G8143" i="68" a="1"/>
  <c r="G8143" i="68" s="1"/>
  <c r="G8163" i="68" a="1"/>
  <c r="G8163" i="68" s="1"/>
  <c r="G8089" i="68" a="1"/>
  <c r="G8089" i="68" s="1"/>
  <c r="G8096" i="68" a="1"/>
  <c r="G8096" i="68" s="1"/>
  <c r="L8113" i="68"/>
  <c r="G8116" i="68" a="1"/>
  <c r="G8116" i="68" s="1"/>
  <c r="G8135" i="68" a="1"/>
  <c r="G8135" i="68" s="1"/>
  <c r="G8158" i="68" a="1"/>
  <c r="G8158" i="68" s="1"/>
  <c r="G8171" i="68" a="1"/>
  <c r="G8171" i="68" s="1"/>
  <c r="G8175" i="68" a="1"/>
  <c r="G8175" i="68" s="1"/>
  <c r="G8042" i="68" a="1"/>
  <c r="G8042" i="68" s="1"/>
  <c r="G8047" i="68" a="1"/>
  <c r="G8047" i="68" s="1"/>
  <c r="G8092" i="68" a="1"/>
  <c r="G8092" i="68" s="1"/>
  <c r="G8119" i="68" a="1"/>
  <c r="G8119" i="68" s="1"/>
  <c r="G8127" i="68" a="1"/>
  <c r="G8127" i="68" s="1"/>
  <c r="G8140" i="68" a="1"/>
  <c r="G8140" i="68" s="1"/>
  <c r="G8150" i="68" a="1"/>
  <c r="G8150" i="68" s="1"/>
  <c r="G8153" i="68" a="1"/>
  <c r="G8153" i="68" s="1"/>
  <c r="G8155" i="68" a="1"/>
  <c r="G8155" i="68" s="1"/>
  <c r="G8183" i="68" a="1"/>
  <c r="G8183" i="68" s="1"/>
  <c r="G8187" i="68" a="1"/>
  <c r="G8187" i="68" s="1"/>
  <c r="L8057" i="68"/>
  <c r="G8095" i="68" a="1"/>
  <c r="G8095" i="68" s="1"/>
  <c r="G8105" i="68" a="1"/>
  <c r="G8105" i="68" s="1"/>
  <c r="G8112" i="68" a="1"/>
  <c r="G8112" i="68" s="1"/>
  <c r="G8132" i="68" a="1"/>
  <c r="G8132" i="68" s="1"/>
  <c r="G8145" i="68" a="1"/>
  <c r="G8145" i="68" s="1"/>
  <c r="G8147" i="68" a="1"/>
  <c r="G8147" i="68" s="1"/>
  <c r="G8215" i="68" a="1"/>
  <c r="G8215" i="68" s="1"/>
  <c r="G8217" i="68" a="1"/>
  <c r="G8217" i="68" s="1"/>
  <c r="G8237" i="68" a="1"/>
  <c r="G8237" i="68" s="1"/>
  <c r="G8309" i="68" a="1"/>
  <c r="G8309" i="68" s="1"/>
  <c r="L8191" i="68"/>
  <c r="G8194" i="68" a="1"/>
  <c r="G8194" i="68" s="1"/>
  <c r="G8199" i="68" a="1"/>
  <c r="G8199" i="68" s="1"/>
  <c r="L8215" i="68"/>
  <c r="G8244" i="68" a="1"/>
  <c r="G8244" i="68" s="1"/>
  <c r="G8267" i="68" a="1"/>
  <c r="G8267" i="68" s="1"/>
  <c r="G8161" i="68" a="1"/>
  <c r="G8161" i="68" s="1"/>
  <c r="G8162" i="68" a="1"/>
  <c r="G8162" i="68" s="1"/>
  <c r="G8169" i="68" a="1"/>
  <c r="G8169" i="68" s="1"/>
  <c r="G8170" i="68" a="1"/>
  <c r="G8170" i="68" s="1"/>
  <c r="G8193" i="68" a="1"/>
  <c r="G8193" i="68" s="1"/>
  <c r="G8202" i="68" a="1"/>
  <c r="G8202" i="68" s="1"/>
  <c r="G8248" i="68" a="1"/>
  <c r="G8248" i="68" s="1"/>
  <c r="G8251" i="68" a="1"/>
  <c r="G8251" i="68" s="1"/>
  <c r="G8201" i="68" a="1"/>
  <c r="G8201" i="68" s="1"/>
  <c r="G8260" i="68" a="1"/>
  <c r="G8260" i="68" s="1"/>
  <c r="G8279" i="68" a="1"/>
  <c r="G8279" i="68" s="1"/>
  <c r="G8331" i="68" a="1"/>
  <c r="G8331" i="68" s="1"/>
  <c r="G8050" i="68" a="1"/>
  <c r="G8050" i="68" s="1"/>
  <c r="G8058" i="68" a="1"/>
  <c r="G8058" i="68" s="1"/>
  <c r="G8066" i="68" a="1"/>
  <c r="G8066" i="68" s="1"/>
  <c r="G8074" i="68" a="1"/>
  <c r="G8074" i="68" s="1"/>
  <c r="G8082" i="68" a="1"/>
  <c r="G8082" i="68" s="1"/>
  <c r="G8090" i="68" a="1"/>
  <c r="G8090" i="68" s="1"/>
  <c r="G8098" i="68" a="1"/>
  <c r="G8098" i="68" s="1"/>
  <c r="G8106" i="68" a="1"/>
  <c r="G8106" i="68" s="1"/>
  <c r="G8114" i="68" a="1"/>
  <c r="G8114" i="68" s="1"/>
  <c r="G8122" i="68" a="1"/>
  <c r="G8122" i="68" s="1"/>
  <c r="G8130" i="68" a="1"/>
  <c r="G8130" i="68" s="1"/>
  <c r="G8138" i="68" a="1"/>
  <c r="G8138" i="68" s="1"/>
  <c r="G8225" i="68" a="1"/>
  <c r="G8225" i="68" s="1"/>
  <c r="G8264" i="68" a="1"/>
  <c r="G8264" i="68" s="1"/>
  <c r="G8323" i="68" a="1"/>
  <c r="G8323" i="68" s="1"/>
  <c r="L8072" i="68"/>
  <c r="L8080" i="68"/>
  <c r="L8088" i="68"/>
  <c r="L8096" i="68"/>
  <c r="L8104" i="68"/>
  <c r="L8112" i="68"/>
  <c r="L8120" i="68"/>
  <c r="L8128" i="68"/>
  <c r="L8136" i="68"/>
  <c r="L8144" i="68"/>
  <c r="L8151" i="68"/>
  <c r="L8152" i="68"/>
  <c r="L8159" i="68"/>
  <c r="L8160" i="68"/>
  <c r="L8167" i="68"/>
  <c r="L8168" i="68"/>
  <c r="G8210" i="68" a="1"/>
  <c r="G8210" i="68" s="1"/>
  <c r="G8233" i="68" a="1"/>
  <c r="G8233" i="68" s="1"/>
  <c r="G8240" i="68" a="1"/>
  <c r="G8240" i="68" s="1"/>
  <c r="G8243" i="68" a="1"/>
  <c r="G8243" i="68" s="1"/>
  <c r="G8271" i="68" a="1"/>
  <c r="G8271" i="68" s="1"/>
  <c r="G8283" i="68" a="1"/>
  <c r="G8283" i="68" s="1"/>
  <c r="G8315" i="68" a="1"/>
  <c r="G8315" i="68" s="1"/>
  <c r="G8177" i="68" a="1"/>
  <c r="G8177" i="68" s="1"/>
  <c r="G8178" i="68" a="1"/>
  <c r="G8178" i="68" s="1"/>
  <c r="G8185" i="68" a="1"/>
  <c r="G8185" i="68" s="1"/>
  <c r="G8186" i="68" a="1"/>
  <c r="G8186" i="68" s="1"/>
  <c r="G8207" i="68" a="1"/>
  <c r="G8207" i="68" s="1"/>
  <c r="G8209" i="68" a="1"/>
  <c r="G8209" i="68" s="1"/>
  <c r="G8221" i="68" a="1"/>
  <c r="G8221" i="68" s="1"/>
  <c r="G8252" i="68" a="1"/>
  <c r="G8252" i="68" s="1"/>
  <c r="G8287" i="68" a="1"/>
  <c r="G8287" i="68" s="1"/>
  <c r="G8295" i="68" a="1"/>
  <c r="G8295" i="68" s="1"/>
  <c r="G8191" i="68" a="1"/>
  <c r="G8191" i="68" s="1"/>
  <c r="G8218" i="68" a="1"/>
  <c r="G8218" i="68" s="1"/>
  <c r="G8229" i="68" a="1"/>
  <c r="G8229" i="68" s="1"/>
  <c r="G8256" i="68" a="1"/>
  <c r="G8256" i="68" s="1"/>
  <c r="G8259" i="68" a="1"/>
  <c r="G8259" i="68" s="1"/>
  <c r="G8275" i="68" a="1"/>
  <c r="G8275" i="68" s="1"/>
  <c r="G8291" i="68" a="1"/>
  <c r="G8291" i="68" s="1"/>
  <c r="G8299" i="68" a="1"/>
  <c r="G8299" i="68" s="1"/>
  <c r="G8303" i="68" a="1"/>
  <c r="G8303" i="68" s="1"/>
  <c r="G8311" i="68" a="1"/>
  <c r="G8311" i="68" s="1"/>
  <c r="G8343" i="68" a="1"/>
  <c r="G8343" i="68" s="1"/>
  <c r="G8347" i="68" a="1"/>
  <c r="G8347" i="68" s="1"/>
  <c r="G8379" i="68" a="1"/>
  <c r="G8379" i="68" s="1"/>
  <c r="G8272" i="68" a="1"/>
  <c r="G8272" i="68" s="1"/>
  <c r="G8280" i="68" a="1"/>
  <c r="G8280" i="68" s="1"/>
  <c r="G8288" i="68" a="1"/>
  <c r="G8288" i="68" s="1"/>
  <c r="G8296" i="68" a="1"/>
  <c r="G8296" i="68" s="1"/>
  <c r="G8319" i="68" a="1"/>
  <c r="G8319" i="68" s="1"/>
  <c r="G8327" i="68" a="1"/>
  <c r="G8327" i="68" s="1"/>
  <c r="G8335" i="68" a="1"/>
  <c r="G8335" i="68" s="1"/>
  <c r="G8355" i="68" a="1"/>
  <c r="G8355" i="68" s="1"/>
  <c r="G8375" i="68" a="1"/>
  <c r="G8375" i="68" s="1"/>
  <c r="G8339" i="68" a="1"/>
  <c r="G8339" i="68" s="1"/>
  <c r="G8351" i="68" a="1"/>
  <c r="G8351" i="68" s="1"/>
  <c r="G8371" i="68" a="1"/>
  <c r="G8371" i="68" s="1"/>
  <c r="G8400" i="68" a="1"/>
  <c r="G8400" i="68" s="1"/>
  <c r="G8359" i="68" a="1"/>
  <c r="G8359" i="68" s="1"/>
  <c r="G8363" i="68" a="1"/>
  <c r="G8363" i="68" s="1"/>
  <c r="G8367" i="68" a="1"/>
  <c r="G8367" i="68" s="1"/>
  <c r="G8307" i="68" a="1"/>
  <c r="G8307" i="68" s="1"/>
  <c r="G8380" i="68" a="1"/>
  <c r="G8380" i="68" s="1"/>
  <c r="G8387" i="68" a="1"/>
  <c r="G8387" i="68" s="1"/>
  <c r="G8305" i="68" a="1"/>
  <c r="G8305" i="68" s="1"/>
  <c r="L8310" i="68"/>
  <c r="G8313" i="68" a="1"/>
  <c r="G8313" i="68" s="1"/>
  <c r="G8374" i="68" a="1"/>
  <c r="G8374" i="68" s="1"/>
  <c r="G8396" i="68" a="1"/>
  <c r="G8396" i="68" s="1"/>
  <c r="G8219" i="68" a="1"/>
  <c r="G8219" i="68" s="1"/>
  <c r="G8227" i="68" a="1"/>
  <c r="G8227" i="68" s="1"/>
  <c r="G8235" i="68" a="1"/>
  <c r="G8235" i="68" s="1"/>
  <c r="L8225" i="68"/>
  <c r="L8233" i="68"/>
  <c r="G8265" i="68" a="1"/>
  <c r="G8265" i="68" s="1"/>
  <c r="G8273" i="68" a="1"/>
  <c r="G8273" i="68" s="1"/>
  <c r="G8281" i="68" a="1"/>
  <c r="G8281" i="68" s="1"/>
  <c r="G8289" i="68" a="1"/>
  <c r="G8289" i="68" s="1"/>
  <c r="G8297" i="68" a="1"/>
  <c r="G8297" i="68" s="1"/>
  <c r="G8304" i="68" a="1"/>
  <c r="G8304" i="68" s="1"/>
  <c r="G8312" i="68" a="1"/>
  <c r="G8312" i="68" s="1"/>
  <c r="G8370" i="68" a="1"/>
  <c r="G8370" i="68" s="1"/>
  <c r="G8372" i="68" a="1"/>
  <c r="G8372" i="68" s="1"/>
  <c r="G8447" i="68" a="1"/>
  <c r="G8447" i="68" s="1"/>
  <c r="G8455" i="68" a="1"/>
  <c r="G8455" i="68" s="1"/>
  <c r="G8314" i="68" a="1"/>
  <c r="G8314" i="68" s="1"/>
  <c r="G8322" i="68" a="1"/>
  <c r="G8322" i="68" s="1"/>
  <c r="G8330" i="68" a="1"/>
  <c r="G8330" i="68" s="1"/>
  <c r="G8338" i="68" a="1"/>
  <c r="G8338" i="68" s="1"/>
  <c r="G8346" i="68" a="1"/>
  <c r="G8346" i="68" s="1"/>
  <c r="G8354" i="68" a="1"/>
  <c r="G8354" i="68" s="1"/>
  <c r="G8362" i="68" a="1"/>
  <c r="G8362" i="68" s="1"/>
  <c r="G8366" i="68" a="1"/>
  <c r="G8366" i="68" s="1"/>
  <c r="G8395" i="68" a="1"/>
  <c r="G8395" i="68" s="1"/>
  <c r="G8421" i="68" a="1"/>
  <c r="G8421" i="68" s="1"/>
  <c r="G8430" i="68" a="1"/>
  <c r="G8430" i="68" s="1"/>
  <c r="G8378" i="68" a="1"/>
  <c r="G8378" i="68" s="1"/>
  <c r="G8382" i="68" a="1"/>
  <c r="G8382" i="68" s="1"/>
  <c r="G8383" i="68" a="1"/>
  <c r="G8383" i="68" s="1"/>
  <c r="G8386" i="68" a="1"/>
  <c r="G8386" i="68" s="1"/>
  <c r="G8390" i="68" a="1"/>
  <c r="G8390" i="68" s="1"/>
  <c r="G8391" i="68" a="1"/>
  <c r="G8391" i="68" s="1"/>
  <c r="G8394" i="68" a="1"/>
  <c r="G8394" i="68" s="1"/>
  <c r="G8402" i="68" a="1"/>
  <c r="G8402" i="68" s="1"/>
  <c r="G8413" i="68" a="1"/>
  <c r="G8413" i="68" s="1"/>
  <c r="G8436" i="68" a="1"/>
  <c r="G8436" i="68" s="1"/>
  <c r="G8444" i="68" a="1"/>
  <c r="G8444" i="68" s="1"/>
  <c r="G8423" i="68" a="1"/>
  <c r="G8423" i="68" s="1"/>
  <c r="G8452" i="68" a="1"/>
  <c r="G8452" i="68" s="1"/>
  <c r="G8399" i="68" a="1"/>
  <c r="G8399" i="68" s="1"/>
  <c r="G8410" i="68" a="1"/>
  <c r="G8410" i="68" s="1"/>
  <c r="L8411" i="68"/>
  <c r="G8422" i="68" a="1"/>
  <c r="G8422" i="68" s="1"/>
  <c r="G8425" i="68" a="1"/>
  <c r="G8425" i="68" s="1"/>
  <c r="L8372" i="68"/>
  <c r="L8373" i="68"/>
  <c r="L8380" i="68"/>
  <c r="L8381" i="68"/>
  <c r="L8388" i="68"/>
  <c r="L8389" i="68"/>
  <c r="G8398" i="68" a="1"/>
  <c r="G8398" i="68" s="1"/>
  <c r="L8401" i="68"/>
  <c r="G8414" i="68" a="1"/>
  <c r="G8414" i="68" s="1"/>
  <c r="G8420" i="68" a="1"/>
  <c r="G8420" i="68" s="1"/>
  <c r="G8431" i="68" a="1"/>
  <c r="G8431" i="68" s="1"/>
  <c r="G8437" i="68" a="1"/>
  <c r="G8437" i="68" s="1"/>
  <c r="G8404" i="68" a="1"/>
  <c r="G8404" i="68" s="1"/>
  <c r="G8412" i="68" a="1"/>
  <c r="G8412" i="68" s="1"/>
  <c r="G8417" i="68" a="1"/>
  <c r="G8417" i="68" s="1"/>
  <c r="L8420" i="68"/>
  <c r="G8439" i="68" a="1"/>
  <c r="G8439" i="68" s="1"/>
  <c r="G8445" i="68" a="1"/>
  <c r="G8445" i="68" s="1"/>
  <c r="G8428" i="68" a="1"/>
  <c r="G8428" i="68" s="1"/>
  <c r="G8429" i="68" a="1"/>
  <c r="G8429" i="68" s="1"/>
  <c r="G8469" i="68" a="1"/>
  <c r="G8469" i="68" s="1"/>
  <c r="G8462" i="68" a="1"/>
  <c r="G8462" i="68" s="1"/>
  <c r="G8478" i="68" a="1"/>
  <c r="G8478" i="68" s="1"/>
  <c r="G8405" i="68" a="1"/>
  <c r="G8405" i="68" s="1"/>
  <c r="G8438" i="68" a="1"/>
  <c r="G8438" i="68" s="1"/>
  <c r="G8446" i="68" a="1"/>
  <c r="G8446" i="68" s="1"/>
  <c r="G8454" i="68" a="1"/>
  <c r="G8454" i="68" s="1"/>
  <c r="L8464" i="68"/>
  <c r="G8453" i="68" a="1"/>
  <c r="G8453" i="68" s="1"/>
  <c r="G8460" i="68" a="1"/>
  <c r="G8460" i="68" s="1"/>
  <c r="L8475" i="68"/>
  <c r="G8477" i="68" a="1"/>
  <c r="G8477" i="68" s="1"/>
  <c r="G8492" i="68" a="1"/>
  <c r="G8492" i="68" s="1"/>
  <c r="G8470" i="68" a="1"/>
  <c r="G8470" i="68" s="1"/>
  <c r="G8508" i="68" a="1"/>
  <c r="G8508" i="68" s="1"/>
  <c r="L8431" i="68"/>
  <c r="L8439" i="68"/>
  <c r="L8447" i="68"/>
  <c r="L8455" i="68"/>
  <c r="L8467" i="68"/>
  <c r="G8491" i="68" a="1"/>
  <c r="G8491" i="68" s="1"/>
  <c r="L8492" i="68"/>
  <c r="G8503" i="68" a="1"/>
  <c r="G8503" i="68" s="1"/>
  <c r="L8508" i="68"/>
  <c r="G8526" i="68" a="1"/>
  <c r="G8526" i="68" s="1"/>
  <c r="G8569" i="68" a="1"/>
  <c r="G8569" i="68" s="1"/>
  <c r="G8461" i="68" a="1"/>
  <c r="G8461" i="68" s="1"/>
  <c r="L8491" i="68"/>
  <c r="G8502" i="68" a="1"/>
  <c r="G8502" i="68" s="1"/>
  <c r="G8516" i="68" a="1"/>
  <c r="G8516" i="68" s="1"/>
  <c r="G8518" i="68" a="1"/>
  <c r="G8518" i="68" s="1"/>
  <c r="G8544" i="68" a="1"/>
  <c r="G8544" i="68" s="1"/>
  <c r="G8555" i="68" a="1"/>
  <c r="G8555" i="68" s="1"/>
  <c r="G8562" i="68" a="1"/>
  <c r="G8562" i="68" s="1"/>
  <c r="G8485" i="68" a="1"/>
  <c r="G8485" i="68" s="1"/>
  <c r="G8486" i="68" a="1"/>
  <c r="G8486" i="68" s="1"/>
  <c r="G8501" i="68" a="1"/>
  <c r="G8501" i="68" s="1"/>
  <c r="L8516" i="68"/>
  <c r="G8536" i="68" a="1"/>
  <c r="G8536" i="68" s="1"/>
  <c r="G8539" i="68" a="1"/>
  <c r="G8539" i="68" s="1"/>
  <c r="G8546" i="68" a="1"/>
  <c r="G8546" i="68" s="1"/>
  <c r="G8487" i="68" a="1"/>
  <c r="G8487" i="68" s="1"/>
  <c r="G8494" i="68" a="1"/>
  <c r="G8494" i="68" s="1"/>
  <c r="G8495" i="68" a="1"/>
  <c r="G8495" i="68" s="1"/>
  <c r="G8509" i="68" a="1"/>
  <c r="G8509" i="68" s="1"/>
  <c r="G8528" i="68" a="1"/>
  <c r="G8528" i="68" s="1"/>
  <c r="G8531" i="68" a="1"/>
  <c r="G8531" i="68" s="1"/>
  <c r="G8538" i="68" a="1"/>
  <c r="G8538" i="68" s="1"/>
  <c r="L8539" i="68"/>
  <c r="G8493" i="68" a="1"/>
  <c r="G8493" i="68" s="1"/>
  <c r="G8523" i="68" a="1"/>
  <c r="G8523" i="68" s="1"/>
  <c r="G8530" i="68" a="1"/>
  <c r="G8530" i="68" s="1"/>
  <c r="G8563" i="68" a="1"/>
  <c r="G8563" i="68" s="1"/>
  <c r="G8500" i="68" a="1"/>
  <c r="G8500" i="68" s="1"/>
  <c r="G8517" i="68" a="1"/>
  <c r="G8517" i="68" s="1"/>
  <c r="G8522" i="68" a="1"/>
  <c r="G8522" i="68" s="1"/>
  <c r="L8523" i="68"/>
  <c r="G8550" i="68" a="1"/>
  <c r="G8550" i="68" s="1"/>
  <c r="G8511" i="68" a="1"/>
  <c r="G8511" i="68" s="1"/>
  <c r="G8540" i="68" a="1"/>
  <c r="G8540" i="68" s="1"/>
  <c r="G8542" i="68" a="1"/>
  <c r="G8542" i="68" s="1"/>
  <c r="G8561" i="68" a="1"/>
  <c r="G8561" i="68" s="1"/>
  <c r="G8571" i="68" a="1"/>
  <c r="G8571" i="68" s="1"/>
  <c r="G8510" i="68" a="1"/>
  <c r="G8510" i="68" s="1"/>
  <c r="G8532" i="68" a="1"/>
  <c r="G8532" i="68" s="1"/>
  <c r="G8534" i="68" a="1"/>
  <c r="G8534" i="68" s="1"/>
  <c r="G8547" i="68" a="1"/>
  <c r="G8547" i="68" s="1"/>
  <c r="L8569" i="68"/>
  <c r="L8579" i="68"/>
  <c r="G8552" i="68" a="1"/>
  <c r="G8552" i="68" s="1"/>
  <c r="G8576" i="68" a="1"/>
  <c r="G8576" i="68" s="1"/>
  <c r="G8591" i="68" a="1"/>
  <c r="G8591" i="68" s="1"/>
  <c r="G8593" i="68" a="1"/>
  <c r="G8593" i="68" s="1"/>
  <c r="L8524" i="68"/>
  <c r="L8532" i="68"/>
  <c r="L8540" i="68"/>
  <c r="G8560" i="68" a="1"/>
  <c r="G8560" i="68" s="1"/>
  <c r="L8578" i="68"/>
  <c r="L8583" i="68"/>
  <c r="L8587" i="68"/>
  <c r="G8601" i="68" a="1"/>
  <c r="G8601" i="68" s="1"/>
  <c r="G8568" i="68" a="1"/>
  <c r="G8568" i="68" s="1"/>
  <c r="G8574" i="68" a="1"/>
  <c r="G8574" i="68" s="1"/>
  <c r="G8580" i="68" a="1"/>
  <c r="G8580" i="68" s="1"/>
  <c r="G8595" i="68" a="1"/>
  <c r="G8595" i="68" s="1"/>
  <c r="G8603" i="68" a="1"/>
  <c r="G8603" i="68" s="1"/>
  <c r="G8548" i="68" a="1"/>
  <c r="G8548" i="68" s="1"/>
  <c r="G8570" i="68" a="1"/>
  <c r="G8570" i="68" s="1"/>
  <c r="G8572" i="68" a="1"/>
  <c r="G8572" i="68" s="1"/>
  <c r="G8589" i="68" a="1"/>
  <c r="G8589" i="68" s="1"/>
  <c r="G8607" i="68" a="1"/>
  <c r="G8607" i="68" s="1"/>
  <c r="G8556" i="68" a="1"/>
  <c r="G8556" i="68" s="1"/>
  <c r="G8584" i="68" a="1"/>
  <c r="G8584" i="68" s="1"/>
  <c r="G8588" i="68" a="1"/>
  <c r="G8588" i="68" s="1"/>
  <c r="G8564" i="68" a="1"/>
  <c r="G8564" i="68" s="1"/>
  <c r="L8561" i="68"/>
  <c r="L8601" i="68"/>
  <c r="G8620" i="68" a="1"/>
  <c r="G8620" i="68" s="1"/>
  <c r="L8586" i="68"/>
  <c r="G8613" i="68" a="1"/>
  <c r="G8613" i="68" s="1"/>
  <c r="G8605" i="68" a="1"/>
  <c r="G8605" i="68" s="1"/>
  <c r="G8609" i="68" a="1"/>
  <c r="G8609" i="68" s="1"/>
  <c r="G8621" i="68" a="1"/>
  <c r="G8621" i="68" s="1"/>
  <c r="G8632" i="68" a="1"/>
  <c r="G8632" i="68" s="1"/>
  <c r="L8546" i="68"/>
  <c r="L8554" i="68"/>
  <c r="L8562" i="68"/>
  <c r="L8570" i="68"/>
  <c r="L8593" i="68"/>
  <c r="G8608" i="68" a="1"/>
  <c r="G8608" i="68" s="1"/>
  <c r="L8582" i="68"/>
  <c r="L8605" i="68"/>
  <c r="G8622" i="68" a="1"/>
  <c r="G8622" i="68" s="1"/>
  <c r="G8624" i="68" a="1"/>
  <c r="G8624" i="68" s="1"/>
  <c r="G8656" i="68" a="1"/>
  <c r="G8656" i="68" s="1"/>
  <c r="G8599" i="68" a="1"/>
  <c r="G8599" i="68" s="1"/>
  <c r="G8616" i="68" a="1"/>
  <c r="G8616" i="68" s="1"/>
  <c r="G8633" i="68" a="1"/>
  <c r="G8633" i="68" s="1"/>
  <c r="G8640" i="68" a="1"/>
  <c r="G8640" i="68" s="1"/>
  <c r="G8649" i="68" a="1"/>
  <c r="G8649" i="68" s="1"/>
  <c r="G8664" i="68" a="1"/>
  <c r="G8664" i="68" s="1"/>
  <c r="G8615" i="68" a="1"/>
  <c r="G8615" i="68" s="1"/>
  <c r="G8623" i="68" a="1"/>
  <c r="G8623" i="68" s="1"/>
  <c r="G8661" i="68" a="1"/>
  <c r="G8661" i="68" s="1"/>
  <c r="G8631" i="68" a="1"/>
  <c r="G8631" i="68" s="1"/>
  <c r="G8648" i="68" a="1"/>
  <c r="G8648" i="68" s="1"/>
  <c r="G8672" i="68" a="1"/>
  <c r="G8672" i="68" s="1"/>
  <c r="G8594" i="68" a="1"/>
  <c r="G8594" i="68" s="1"/>
  <c r="G8602" i="68" a="1"/>
  <c r="G8602" i="68" s="1"/>
  <c r="G8629" i="68" a="1"/>
  <c r="G8629" i="68" s="1"/>
  <c r="G8617" i="68" a="1"/>
  <c r="G8617" i="68" s="1"/>
  <c r="G8625" i="68" a="1"/>
  <c r="G8625" i="68" s="1"/>
  <c r="L8636" i="68"/>
  <c r="L8652" i="68"/>
  <c r="L8631" i="68"/>
  <c r="G8641" i="68" a="1"/>
  <c r="G8641" i="68" s="1"/>
  <c r="G8665" i="68" a="1"/>
  <c r="G8665" i="68" s="1"/>
  <c r="G8644" i="68" a="1"/>
  <c r="G8644" i="68" s="1"/>
  <c r="L8651" i="68"/>
  <c r="G8657" i="68" a="1"/>
  <c r="G8657" i="68" s="1"/>
  <c r="L8674" i="68"/>
  <c r="G8677" i="68" a="1"/>
  <c r="G8677" i="68" s="1"/>
  <c r="G8696" i="68" a="1"/>
  <c r="G8696" i="68" s="1"/>
  <c r="G8704" i="68" a="1"/>
  <c r="G8704" i="68" s="1"/>
  <c r="G8676" i="68" a="1"/>
  <c r="G8676" i="68" s="1"/>
  <c r="G8707" i="68" a="1"/>
  <c r="G8707" i="68" s="1"/>
  <c r="G8636" i="68" a="1"/>
  <c r="G8636" i="68" s="1"/>
  <c r="L8642" i="68"/>
  <c r="L8643" i="68"/>
  <c r="L8644" i="68"/>
  <c r="G8652" i="68" a="1"/>
  <c r="G8652" i="68" s="1"/>
  <c r="L8658" i="68"/>
  <c r="L8659" i="68"/>
  <c r="G8668" i="68" a="1"/>
  <c r="G8668" i="68" s="1"/>
  <c r="G8684" i="68" a="1"/>
  <c r="G8684" i="68" s="1"/>
  <c r="G8683" i="68" a="1"/>
  <c r="G8683" i="68" s="1"/>
  <c r="L8629" i="68"/>
  <c r="L8684" i="68"/>
  <c r="G8673" i="68" a="1"/>
  <c r="G8673" i="68" s="1"/>
  <c r="G8690" i="68" a="1"/>
  <c r="G8690" i="68" s="1"/>
  <c r="G8692" i="68" a="1"/>
  <c r="G8692" i="68" s="1"/>
  <c r="G8660" i="68" a="1"/>
  <c r="G8660" i="68" s="1"/>
  <c r="G8682" i="68" a="1"/>
  <c r="G8682" i="68" s="1"/>
  <c r="G8688" i="68" a="1"/>
  <c r="G8688" i="68" s="1"/>
  <c r="G8699" i="68" a="1"/>
  <c r="G8699" i="68" s="1"/>
  <c r="L8692" i="68"/>
  <c r="L8695" i="68"/>
  <c r="G8712" i="68" a="1"/>
  <c r="G8712" i="68" s="1"/>
  <c r="G8720" i="68" a="1"/>
  <c r="G8720" i="68" s="1"/>
  <c r="G8698" i="68" a="1"/>
  <c r="G8698" i="68" s="1"/>
  <c r="G8723" i="68" a="1"/>
  <c r="G8723" i="68" s="1"/>
  <c r="G8715" i="68" a="1"/>
  <c r="G8715" i="68" s="1"/>
  <c r="G8697" i="68" a="1"/>
  <c r="G8697" i="68" s="1"/>
  <c r="G8708" i="68" a="1"/>
  <c r="G8708" i="68" s="1"/>
  <c r="G8713" i="68" a="1"/>
  <c r="G8713" i="68" s="1"/>
  <c r="L8687" i="68"/>
  <c r="G8705" i="68" a="1"/>
  <c r="G8705" i="68" s="1"/>
  <c r="G8700" i="68" a="1"/>
  <c r="G8700" i="68" s="1"/>
  <c r="G8730" i="68" a="1"/>
  <c r="G8730" i="68" s="1"/>
  <c r="G8732" i="68" a="1"/>
  <c r="G8732" i="68" s="1"/>
  <c r="G8747" i="68" a="1"/>
  <c r="G8747" i="68" s="1"/>
  <c r="G8754" i="68" a="1"/>
  <c r="G8754" i="68" s="1"/>
  <c r="L8682" i="68"/>
  <c r="L8690" i="68"/>
  <c r="L8698" i="68"/>
  <c r="L8705" i="68"/>
  <c r="G8745" i="68" a="1"/>
  <c r="G8745" i="68" s="1"/>
  <c r="G8756" i="68" a="1"/>
  <c r="G8756" i="68" s="1"/>
  <c r="G8714" i="68" a="1"/>
  <c r="G8714" i="68" s="1"/>
  <c r="G8722" i="68" a="1"/>
  <c r="G8722" i="68" s="1"/>
  <c r="G8738" i="68" a="1"/>
  <c r="G8738" i="68" s="1"/>
  <c r="G8731" i="68" a="1"/>
  <c r="G8731" i="68" s="1"/>
  <c r="G8740" i="68" a="1"/>
  <c r="G8740" i="68" s="1"/>
  <c r="G8755" i="68" a="1"/>
  <c r="G8755" i="68" s="1"/>
  <c r="G8706" i="68" a="1"/>
  <c r="G8706" i="68" s="1"/>
  <c r="G8729" i="68" a="1"/>
  <c r="G8729" i="68" s="1"/>
  <c r="G8753" i="68" a="1"/>
  <c r="G8753" i="68" s="1"/>
  <c r="G8721" i="68" a="1"/>
  <c r="G8721" i="68" s="1"/>
  <c r="G8724" i="68" a="1"/>
  <c r="G8724" i="68" s="1"/>
  <c r="G8739" i="68" a="1"/>
  <c r="G8739" i="68" s="1"/>
  <c r="G8746" i="68" a="1"/>
  <c r="G8746" i="68" s="1"/>
  <c r="G8716" i="68" a="1"/>
  <c r="G8716" i="68" s="1"/>
  <c r="G8737" i="68" a="1"/>
  <c r="G8737" i="68" s="1"/>
  <c r="G8748" i="68" a="1"/>
  <c r="G8748" i="68" s="1"/>
  <c r="N7344" i="68" l="1"/>
  <c r="O7344" i="68"/>
  <c r="N5137" i="68"/>
  <c r="O5137" i="68"/>
  <c r="N6570" i="68"/>
  <c r="O6570" i="68"/>
  <c r="N5745" i="68"/>
  <c r="O5745" i="68"/>
  <c r="N5861" i="68"/>
  <c r="O5861" i="68"/>
  <c r="N5133" i="68"/>
  <c r="O5133" i="68"/>
  <c r="N5135" i="68"/>
  <c r="O5135" i="68"/>
  <c r="N5145" i="68"/>
  <c r="O5145" i="68"/>
  <c r="N8759" i="68"/>
  <c r="O8759" i="68"/>
  <c r="I8690" i="68"/>
  <c r="H8690" i="68"/>
  <c r="I8556" i="68"/>
  <c r="H8556" i="68"/>
  <c r="I8538" i="68"/>
  <c r="H8538" i="68"/>
  <c r="I8452" i="68"/>
  <c r="H8452" i="68"/>
  <c r="I8362" i="68"/>
  <c r="H8362" i="68"/>
  <c r="I8706" i="68"/>
  <c r="H8706" i="68"/>
  <c r="I8754" i="68"/>
  <c r="H8754" i="68"/>
  <c r="H8660" i="68"/>
  <c r="I8660" i="68"/>
  <c r="I8707" i="68"/>
  <c r="H8707" i="68"/>
  <c r="H8615" i="68"/>
  <c r="I8615" i="68"/>
  <c r="H8588" i="68"/>
  <c r="I8588" i="68"/>
  <c r="I8591" i="68"/>
  <c r="H8591" i="68"/>
  <c r="I8539" i="68"/>
  <c r="H8539" i="68"/>
  <c r="I8485" i="68"/>
  <c r="H8485" i="68"/>
  <c r="I8478" i="68"/>
  <c r="H8478" i="68"/>
  <c r="H8410" i="68"/>
  <c r="I8410" i="68"/>
  <c r="I8322" i="68"/>
  <c r="H8322" i="68"/>
  <c r="I8367" i="68"/>
  <c r="H8367" i="68"/>
  <c r="I8343" i="68"/>
  <c r="H8343" i="68"/>
  <c r="H8291" i="68"/>
  <c r="I8291" i="68"/>
  <c r="I8209" i="68"/>
  <c r="H8209" i="68"/>
  <c r="I8271" i="68"/>
  <c r="H8271" i="68"/>
  <c r="I8050" i="68"/>
  <c r="H8050" i="68"/>
  <c r="I8251" i="68"/>
  <c r="H8251" i="68"/>
  <c r="H8147" i="68"/>
  <c r="I8147" i="68"/>
  <c r="H8716" i="68"/>
  <c r="I8716" i="68"/>
  <c r="I8731" i="68"/>
  <c r="H8731" i="68"/>
  <c r="I8722" i="68"/>
  <c r="H8722" i="68"/>
  <c r="I8747" i="68"/>
  <c r="H8747" i="68"/>
  <c r="I8713" i="68"/>
  <c r="H8713" i="68"/>
  <c r="I8699" i="68"/>
  <c r="H8699" i="68"/>
  <c r="H8625" i="68"/>
  <c r="I8625" i="68"/>
  <c r="I8648" i="68"/>
  <c r="H8648" i="68"/>
  <c r="I8633" i="68"/>
  <c r="H8633" i="68"/>
  <c r="I8622" i="68"/>
  <c r="H8622" i="68"/>
  <c r="I8613" i="68"/>
  <c r="H8613" i="68"/>
  <c r="H8584" i="68"/>
  <c r="I8584" i="68"/>
  <c r="I8510" i="68"/>
  <c r="H8510" i="68"/>
  <c r="H8495" i="68"/>
  <c r="I8495" i="68"/>
  <c r="H8536" i="68"/>
  <c r="I8536" i="68"/>
  <c r="I8518" i="68"/>
  <c r="H8518" i="68"/>
  <c r="I8438" i="68"/>
  <c r="H8438" i="68"/>
  <c r="I8398" i="68"/>
  <c r="H8398" i="68"/>
  <c r="I8399" i="68"/>
  <c r="H8399" i="68"/>
  <c r="H8413" i="68"/>
  <c r="I8413" i="68"/>
  <c r="I8383" i="68"/>
  <c r="H8383" i="68"/>
  <c r="I8395" i="68"/>
  <c r="H8395" i="68"/>
  <c r="I8314" i="68"/>
  <c r="H8314" i="68"/>
  <c r="H8281" i="68"/>
  <c r="I8281" i="68"/>
  <c r="H8396" i="68"/>
  <c r="I8396" i="68"/>
  <c r="I8363" i="68"/>
  <c r="H8363" i="68"/>
  <c r="I8327" i="68"/>
  <c r="H8327" i="68"/>
  <c r="I8218" i="68"/>
  <c r="H8218" i="68"/>
  <c r="I8207" i="68"/>
  <c r="H8207" i="68"/>
  <c r="H8264" i="68"/>
  <c r="I8264" i="68"/>
  <c r="I8106" i="68"/>
  <c r="H8106" i="68"/>
  <c r="H8331" i="68"/>
  <c r="I8331" i="68"/>
  <c r="H8248" i="68"/>
  <c r="I8248" i="68"/>
  <c r="I8145" i="68"/>
  <c r="H8145" i="68"/>
  <c r="H8175" i="68"/>
  <c r="I8175" i="68"/>
  <c r="I8113" i="68"/>
  <c r="H8113" i="68"/>
  <c r="I8009" i="68"/>
  <c r="H8009" i="68"/>
  <c r="I7930" i="68"/>
  <c r="H7930" i="68"/>
  <c r="I7993" i="68"/>
  <c r="H7993" i="68"/>
  <c r="I8024" i="68"/>
  <c r="H8024" i="68"/>
  <c r="I8008" i="68"/>
  <c r="H8008" i="68"/>
  <c r="H7964" i="68"/>
  <c r="I7964" i="68"/>
  <c r="H7988" i="68"/>
  <c r="I7988" i="68"/>
  <c r="I7983" i="68"/>
  <c r="H7983" i="68"/>
  <c r="I7874" i="68"/>
  <c r="H7874" i="68"/>
  <c r="I7953" i="68"/>
  <c r="H7953" i="68"/>
  <c r="H7861" i="68"/>
  <c r="I7861" i="68"/>
  <c r="M8031" i="68"/>
  <c r="M8128" i="68"/>
  <c r="N8128" i="68" s="1"/>
  <c r="M8155" i="68"/>
  <c r="M8067" i="68"/>
  <c r="M8033" i="68"/>
  <c r="N8033" i="68" s="1"/>
  <c r="M8092" i="68"/>
  <c r="M8066" i="68"/>
  <c r="M8124" i="68"/>
  <c r="M8072" i="68"/>
  <c r="N8072" i="68" s="1"/>
  <c r="M8050" i="68"/>
  <c r="M8161" i="68"/>
  <c r="M8097" i="68"/>
  <c r="N8097" i="68" s="1"/>
  <c r="M8162" i="68"/>
  <c r="M8090" i="68"/>
  <c r="M8187" i="68"/>
  <c r="M8078" i="68"/>
  <c r="M8142" i="68"/>
  <c r="M8232" i="68"/>
  <c r="M8131" i="68"/>
  <c r="M8135" i="68"/>
  <c r="M8323" i="68"/>
  <c r="M8196" i="68"/>
  <c r="M8314" i="68"/>
  <c r="M8218" i="68"/>
  <c r="M8053" i="68"/>
  <c r="M8117" i="68"/>
  <c r="M8181" i="68"/>
  <c r="M8176" i="68"/>
  <c r="M8235" i="68"/>
  <c r="M8274" i="68"/>
  <c r="M8311" i="68"/>
  <c r="M8248" i="68"/>
  <c r="M8280" i="68"/>
  <c r="M8339" i="68"/>
  <c r="M8250" i="68"/>
  <c r="M8354" i="68"/>
  <c r="M8382" i="68"/>
  <c r="M8318" i="68"/>
  <c r="M8387" i="68"/>
  <c r="M8404" i="68"/>
  <c r="M8283" i="68"/>
  <c r="M8332" i="68"/>
  <c r="M8364" i="68"/>
  <c r="M8270" i="68"/>
  <c r="M8353" i="68"/>
  <c r="M8368" i="68"/>
  <c r="M8435" i="68"/>
  <c r="M8457" i="68"/>
  <c r="M8438" i="68"/>
  <c r="M8369" i="68"/>
  <c r="M8482" i="68"/>
  <c r="M8418" i="68"/>
  <c r="M8317" i="68"/>
  <c r="M8381" i="68"/>
  <c r="N8381" i="68" s="1"/>
  <c r="M8474" i="68"/>
  <c r="M8469" i="68"/>
  <c r="M8487" i="68"/>
  <c r="M8522" i="68"/>
  <c r="M8510" i="68"/>
  <c r="M8518" i="68"/>
  <c r="M8554" i="68"/>
  <c r="N8554" i="68" s="1"/>
  <c r="M8473" i="68"/>
  <c r="M8535" i="68"/>
  <c r="M8572" i="68"/>
  <c r="M8528" i="68"/>
  <c r="M8608" i="68"/>
  <c r="M8509" i="68"/>
  <c r="M8596" i="68"/>
  <c r="M8464" i="68"/>
  <c r="N8464" i="68" s="1"/>
  <c r="M8582" i="68"/>
  <c r="N8582" i="68" s="1"/>
  <c r="M8529" i="68"/>
  <c r="M8595" i="68"/>
  <c r="M8575" i="68"/>
  <c r="M8594" i="68"/>
  <c r="M8590" i="68"/>
  <c r="M8620" i="68"/>
  <c r="M8648" i="68"/>
  <c r="M8667" i="68"/>
  <c r="M8672" i="68"/>
  <c r="M8622" i="68"/>
  <c r="M8657" i="68"/>
  <c r="M8705" i="68"/>
  <c r="N8705" i="68" s="1"/>
  <c r="M8610" i="68"/>
  <c r="M8676" i="68"/>
  <c r="M8655" i="68"/>
  <c r="M8691" i="68"/>
  <c r="M8746" i="68"/>
  <c r="M8733" i="68"/>
  <c r="M8760" i="68"/>
  <c r="M8710" i="68"/>
  <c r="M8708" i="68"/>
  <c r="M8687" i="68"/>
  <c r="N8687" i="68" s="1"/>
  <c r="M8751" i="68"/>
  <c r="I7945" i="68"/>
  <c r="H7945" i="68"/>
  <c r="H7849" i="68"/>
  <c r="I7849" i="68"/>
  <c r="H7841" i="68"/>
  <c r="I7841" i="68"/>
  <c r="I7797" i="68"/>
  <c r="H7797" i="68"/>
  <c r="H7897" i="68"/>
  <c r="I7897" i="68"/>
  <c r="I7711" i="68"/>
  <c r="H7711" i="68"/>
  <c r="I7650" i="68"/>
  <c r="H7650" i="68"/>
  <c r="I7774" i="68"/>
  <c r="H7774" i="68"/>
  <c r="I7710" i="68"/>
  <c r="H7710" i="68"/>
  <c r="I7569" i="68"/>
  <c r="H7569" i="68"/>
  <c r="H7563" i="68"/>
  <c r="I7563" i="68"/>
  <c r="I7538" i="68"/>
  <c r="H7538" i="68"/>
  <c r="I7692" i="68"/>
  <c r="H7692" i="68"/>
  <c r="H7619" i="68"/>
  <c r="I7619" i="68"/>
  <c r="I7716" i="68"/>
  <c r="H7716" i="68"/>
  <c r="I7474" i="68"/>
  <c r="H7474" i="68"/>
  <c r="I7426" i="68"/>
  <c r="H7426" i="68"/>
  <c r="I7392" i="68"/>
  <c r="H7392" i="68"/>
  <c r="I7498" i="68"/>
  <c r="H7498" i="68"/>
  <c r="H7307" i="68"/>
  <c r="I7307" i="68"/>
  <c r="H7243" i="68"/>
  <c r="I7243" i="68"/>
  <c r="M7320" i="68"/>
  <c r="M7327" i="68"/>
  <c r="M7391" i="68"/>
  <c r="M7476" i="68"/>
  <c r="M7409" i="68"/>
  <c r="M7322" i="68"/>
  <c r="M7386" i="68"/>
  <c r="M7449" i="68"/>
  <c r="M7447" i="68"/>
  <c r="M7483" i="68"/>
  <c r="M7412" i="68"/>
  <c r="M7499" i="68"/>
  <c r="M7381" i="68"/>
  <c r="M7470" i="68"/>
  <c r="M7438" i="68"/>
  <c r="M7347" i="68"/>
  <c r="M7411" i="68"/>
  <c r="M7452" i="68"/>
  <c r="M7310" i="68"/>
  <c r="M7374" i="68"/>
  <c r="M7583" i="68"/>
  <c r="M7514" i="68"/>
  <c r="M7537" i="68"/>
  <c r="M7555" i="68"/>
  <c r="M7488" i="68"/>
  <c r="N7488" i="68" s="1"/>
  <c r="M7511" i="68"/>
  <c r="M7568" i="68"/>
  <c r="N7568" i="68" s="1"/>
  <c r="M7551" i="68"/>
  <c r="M7500" i="68"/>
  <c r="M7651" i="68"/>
  <c r="M7623" i="68"/>
  <c r="M7688" i="68"/>
  <c r="M7762" i="68"/>
  <c r="M7658" i="68"/>
  <c r="M7723" i="68"/>
  <c r="M7437" i="68"/>
  <c r="M7501" i="68"/>
  <c r="M7565" i="68"/>
  <c r="M7629" i="68"/>
  <c r="M7677" i="68"/>
  <c r="N7677" i="68" s="1"/>
  <c r="M7709" i="68"/>
  <c r="N7709" i="68" s="1"/>
  <c r="M7584" i="68"/>
  <c r="N7584" i="68" s="1"/>
  <c r="M7648" i="68"/>
  <c r="M7820" i="68"/>
  <c r="M7486" i="68"/>
  <c r="M7550" i="68"/>
  <c r="M7614" i="68"/>
  <c r="M7748" i="68"/>
  <c r="M7663" i="68"/>
  <c r="N7663" i="68" s="1"/>
  <c r="M7744" i="68"/>
  <c r="M7564" i="68"/>
  <c r="M7628" i="68"/>
  <c r="M7691" i="68"/>
  <c r="M7817" i="68"/>
  <c r="M7828" i="68"/>
  <c r="M7838" i="68"/>
  <c r="M7841" i="68"/>
  <c r="M7690" i="68"/>
  <c r="M7733" i="68"/>
  <c r="M7766" i="68"/>
  <c r="M7813" i="68"/>
  <c r="M7857" i="68"/>
  <c r="M7881" i="68"/>
  <c r="M7814" i="68"/>
  <c r="M7921" i="68"/>
  <c r="M7771" i="68"/>
  <c r="M7803" i="68"/>
  <c r="N7803" i="68" s="1"/>
  <c r="M7835" i="68"/>
  <c r="N7835" i="68" s="1"/>
  <c r="M7884" i="68"/>
  <c r="M7901" i="68"/>
  <c r="M7964" i="68"/>
  <c r="M7792" i="68"/>
  <c r="M7856" i="68"/>
  <c r="N7856" i="68" s="1"/>
  <c r="M7920" i="68"/>
  <c r="M7883" i="68"/>
  <c r="M7942" i="68"/>
  <c r="M7862" i="68"/>
  <c r="M7926" i="68"/>
  <c r="M7968" i="68"/>
  <c r="M7994" i="68"/>
  <c r="M7969" i="68"/>
  <c r="M7954" i="68"/>
  <c r="M7927" i="68"/>
  <c r="M7934" i="68"/>
  <c r="M7981" i="68"/>
  <c r="M7963" i="68"/>
  <c r="M8014" i="68"/>
  <c r="I7264" i="68"/>
  <c r="H7264" i="68"/>
  <c r="I7454" i="68"/>
  <c r="H7454" i="68"/>
  <c r="I7383" i="68"/>
  <c r="H7383" i="68"/>
  <c r="H7328" i="68"/>
  <c r="I7328" i="68"/>
  <c r="M7336" i="68"/>
  <c r="I7496" i="68"/>
  <c r="H7496" i="68"/>
  <c r="I7399" i="68"/>
  <c r="H7399" i="68"/>
  <c r="H7348" i="68"/>
  <c r="I7348" i="68"/>
  <c r="I7248" i="68"/>
  <c r="H7248" i="68"/>
  <c r="M7329" i="68"/>
  <c r="H7206" i="68"/>
  <c r="I7206" i="68"/>
  <c r="I7102" i="68"/>
  <c r="H7102" i="68"/>
  <c r="H7196" i="68"/>
  <c r="I7196" i="68"/>
  <c r="H7075" i="68"/>
  <c r="I7075" i="68"/>
  <c r="H7218" i="68"/>
  <c r="I7218" i="68"/>
  <c r="I7162" i="68"/>
  <c r="H7162" i="68"/>
  <c r="H7089" i="68"/>
  <c r="I7089" i="68"/>
  <c r="M7298" i="68"/>
  <c r="H7184" i="68"/>
  <c r="I7184" i="68"/>
  <c r="I7138" i="68"/>
  <c r="H7138" i="68"/>
  <c r="I6961" i="68"/>
  <c r="H6961" i="68"/>
  <c r="H7148" i="68"/>
  <c r="I7148" i="68"/>
  <c r="H7051" i="68"/>
  <c r="I7051" i="68"/>
  <c r="H7114" i="68"/>
  <c r="I7114" i="68"/>
  <c r="H6979" i="68"/>
  <c r="I6979" i="68"/>
  <c r="I6921" i="68"/>
  <c r="H6921" i="68"/>
  <c r="I6802" i="68"/>
  <c r="H6802" i="68"/>
  <c r="I6992" i="68"/>
  <c r="H6992" i="68"/>
  <c r="I6725" i="68"/>
  <c r="H6725" i="68"/>
  <c r="H6947" i="68"/>
  <c r="I6947" i="68"/>
  <c r="H6900" i="68"/>
  <c r="I6900" i="68"/>
  <c r="H6892" i="68"/>
  <c r="I6892" i="68"/>
  <c r="I6770" i="68"/>
  <c r="H6770" i="68"/>
  <c r="I6880" i="68"/>
  <c r="H6880" i="68"/>
  <c r="I6984" i="68"/>
  <c r="H6984" i="68"/>
  <c r="I6865" i="68"/>
  <c r="H6865" i="68"/>
  <c r="I6779" i="68"/>
  <c r="H6779" i="68"/>
  <c r="I6716" i="68"/>
  <c r="H6716" i="68"/>
  <c r="H6556" i="68"/>
  <c r="I6556" i="68"/>
  <c r="H6500" i="68"/>
  <c r="I6500" i="68"/>
  <c r="I6738" i="68"/>
  <c r="H6738" i="68"/>
  <c r="M6584" i="68"/>
  <c r="N6584" i="68" s="1"/>
  <c r="I6793" i="68"/>
  <c r="H6793" i="68"/>
  <c r="H6694" i="68"/>
  <c r="I6694" i="68"/>
  <c r="H6586" i="68"/>
  <c r="I6586" i="68"/>
  <c r="M6615" i="68"/>
  <c r="M6679" i="68"/>
  <c r="M6842" i="68"/>
  <c r="M6911" i="68"/>
  <c r="M6724" i="68"/>
  <c r="M6814" i="68"/>
  <c r="M6969" i="68"/>
  <c r="N6969" i="68" s="1"/>
  <c r="M6605" i="68"/>
  <c r="M6669" i="68"/>
  <c r="M6807" i="68"/>
  <c r="M6592" i="68"/>
  <c r="M6656" i="68"/>
  <c r="N6656" i="68" s="1"/>
  <c r="M6725" i="68"/>
  <c r="M6809" i="68"/>
  <c r="M6953" i="68"/>
  <c r="N6953" i="68" s="1"/>
  <c r="M6579" i="68"/>
  <c r="M6643" i="68"/>
  <c r="M6705" i="68"/>
  <c r="M6774" i="68"/>
  <c r="M6913" i="68"/>
  <c r="M6606" i="68"/>
  <c r="M6670" i="68"/>
  <c r="M6734" i="68"/>
  <c r="M6818" i="68"/>
  <c r="M6561" i="68"/>
  <c r="M6625" i="68"/>
  <c r="M6689" i="68"/>
  <c r="M6762" i="68"/>
  <c r="M6854" i="68"/>
  <c r="M6572" i="68"/>
  <c r="M6636" i="68"/>
  <c r="M6695" i="68"/>
  <c r="M6727" i="68"/>
  <c r="M6783" i="68"/>
  <c r="M6886" i="68"/>
  <c r="M6985" i="68"/>
  <c r="N6985" i="68" s="1"/>
  <c r="M7041" i="68"/>
  <c r="N7041" i="68" s="1"/>
  <c r="M6906" i="68"/>
  <c r="M6955" i="68"/>
  <c r="M7019" i="68"/>
  <c r="M7069" i="68"/>
  <c r="M7065" i="68"/>
  <c r="N7065" i="68" s="1"/>
  <c r="M7008" i="68"/>
  <c r="M7136" i="68"/>
  <c r="M6744" i="68"/>
  <c r="M6776" i="68"/>
  <c r="N6776" i="68" s="1"/>
  <c r="M6808" i="68"/>
  <c r="N6808" i="68" s="1"/>
  <c r="M6840" i="68"/>
  <c r="M6872" i="68"/>
  <c r="N6872" i="68" s="1"/>
  <c r="M6904" i="68"/>
  <c r="M6963" i="68"/>
  <c r="M7027" i="68"/>
  <c r="N7027" i="68" s="1"/>
  <c r="M7071" i="68"/>
  <c r="M6935" i="68"/>
  <c r="M6999" i="68"/>
  <c r="M7061" i="68"/>
  <c r="M7126" i="68"/>
  <c r="M7083" i="68"/>
  <c r="M7160" i="68"/>
  <c r="M6757" i="68"/>
  <c r="M6821" i="68"/>
  <c r="M6885" i="68"/>
  <c r="M7146" i="68"/>
  <c r="M6966" i="68"/>
  <c r="N6966" i="68" s="1"/>
  <c r="M7030" i="68"/>
  <c r="N7030" i="68" s="1"/>
  <c r="M7099" i="68"/>
  <c r="M7226" i="68"/>
  <c r="M7261" i="68"/>
  <c r="M6964" i="68"/>
  <c r="M7028" i="68"/>
  <c r="M7092" i="68"/>
  <c r="M7140" i="68"/>
  <c r="N7140" i="68" s="1"/>
  <c r="M7200" i="68"/>
  <c r="N7200" i="68" s="1"/>
  <c r="M7237" i="68"/>
  <c r="M7198" i="68"/>
  <c r="M7229" i="68"/>
  <c r="M7204" i="68"/>
  <c r="N7204" i="68" s="1"/>
  <c r="M7292" i="68"/>
  <c r="M7121" i="68"/>
  <c r="M7185" i="68"/>
  <c r="M7247" i="68"/>
  <c r="M7143" i="68"/>
  <c r="M7207" i="68"/>
  <c r="M7272" i="68"/>
  <c r="M7125" i="68"/>
  <c r="M7189" i="68"/>
  <c r="M7195" i="68"/>
  <c r="M7283" i="68"/>
  <c r="M7278" i="68"/>
  <c r="I6618" i="68"/>
  <c r="H6618" i="68"/>
  <c r="I6857" i="68"/>
  <c r="H6857" i="68"/>
  <c r="I6674" i="68"/>
  <c r="H6674" i="68"/>
  <c r="M6574" i="68"/>
  <c r="N6574" i="68" s="1"/>
  <c r="I6664" i="68"/>
  <c r="H6664" i="68"/>
  <c r="I6612" i="68"/>
  <c r="H6612" i="68"/>
  <c r="I6576" i="68"/>
  <c r="H6576" i="68"/>
  <c r="M6590" i="68"/>
  <c r="H6522" i="68"/>
  <c r="I6522" i="68"/>
  <c r="I6414" i="68"/>
  <c r="H6414" i="68"/>
  <c r="I6849" i="68"/>
  <c r="H6849" i="68"/>
  <c r="H6803" i="68"/>
  <c r="I6803" i="68"/>
  <c r="H6758" i="68"/>
  <c r="I6758" i="68"/>
  <c r="M6690" i="68"/>
  <c r="I6648" i="68"/>
  <c r="H6648" i="68"/>
  <c r="I6397" i="68"/>
  <c r="H6397" i="68"/>
  <c r="H6344" i="68"/>
  <c r="I6344" i="68"/>
  <c r="H6450" i="68"/>
  <c r="I6450" i="68"/>
  <c r="H6434" i="68"/>
  <c r="I6434" i="68"/>
  <c r="H6340" i="68"/>
  <c r="I6340" i="68"/>
  <c r="H6374" i="68"/>
  <c r="I6374" i="68"/>
  <c r="H6342" i="68"/>
  <c r="I6342" i="68"/>
  <c r="I6160" i="68"/>
  <c r="H6160" i="68"/>
  <c r="I6035" i="68"/>
  <c r="H6035" i="68"/>
  <c r="H6320" i="68"/>
  <c r="I6320" i="68"/>
  <c r="H6256" i="68"/>
  <c r="I6256" i="68"/>
  <c r="H6192" i="68"/>
  <c r="I6192" i="68"/>
  <c r="H6038" i="68"/>
  <c r="I6038" i="68"/>
  <c r="H5982" i="68"/>
  <c r="I5982" i="68"/>
  <c r="H6302" i="68"/>
  <c r="I6302" i="68"/>
  <c r="H6238" i="68"/>
  <c r="I6238" i="68"/>
  <c r="H6174" i="68"/>
  <c r="I6174" i="68"/>
  <c r="I6129" i="68"/>
  <c r="H6129" i="68"/>
  <c r="I6067" i="68"/>
  <c r="H6067" i="68"/>
  <c r="I5972" i="68"/>
  <c r="H5972" i="68"/>
  <c r="H6260" i="68"/>
  <c r="I6260" i="68"/>
  <c r="H6196" i="68"/>
  <c r="I6196" i="68"/>
  <c r="I6090" i="68"/>
  <c r="H6090" i="68"/>
  <c r="H5895" i="68"/>
  <c r="I5895" i="68"/>
  <c r="H5831" i="68"/>
  <c r="I5831" i="68"/>
  <c r="H6322" i="68"/>
  <c r="I6322" i="68"/>
  <c r="H6258" i="68"/>
  <c r="I6258" i="68"/>
  <c r="H6194" i="68"/>
  <c r="I6194" i="68"/>
  <c r="H6150" i="68"/>
  <c r="I6150" i="68"/>
  <c r="M6016" i="68"/>
  <c r="M5896" i="68"/>
  <c r="M6042" i="68"/>
  <c r="N6042" i="68" s="1"/>
  <c r="I6008" i="68"/>
  <c r="H6008" i="68"/>
  <c r="M5962" i="68"/>
  <c r="N5962" i="68" s="1"/>
  <c r="I5900" i="68"/>
  <c r="H5900" i="68"/>
  <c r="H5840" i="68"/>
  <c r="I5840" i="68"/>
  <c r="M5952" i="68"/>
  <c r="M5915" i="68"/>
  <c r="M5846" i="68"/>
  <c r="N5846" i="68" s="1"/>
  <c r="H6110" i="68"/>
  <c r="I6110" i="68"/>
  <c r="M6038" i="68"/>
  <c r="M5977" i="68"/>
  <c r="M5922" i="68"/>
  <c r="N5922" i="68" s="1"/>
  <c r="M5835" i="68"/>
  <c r="M5899" i="68"/>
  <c r="M5972" i="68"/>
  <c r="M6145" i="68"/>
  <c r="M6148" i="68"/>
  <c r="M5884" i="68"/>
  <c r="M5976" i="68"/>
  <c r="M6108" i="68"/>
  <c r="M6097" i="68"/>
  <c r="M5930" i="68"/>
  <c r="N5930" i="68" s="1"/>
  <c r="M6025" i="68"/>
  <c r="N6025" i="68" s="1"/>
  <c r="M6153" i="68"/>
  <c r="M5910" i="68"/>
  <c r="M6014" i="68"/>
  <c r="M6105" i="68"/>
  <c r="M6452" i="68"/>
  <c r="M6234" i="68"/>
  <c r="N6234" i="68" s="1"/>
  <c r="M6298" i="68"/>
  <c r="N6298" i="68" s="1"/>
  <c r="M6362" i="68"/>
  <c r="N6362" i="68" s="1"/>
  <c r="M5947" i="68"/>
  <c r="M6011" i="68"/>
  <c r="M6075" i="68"/>
  <c r="M6232" i="68"/>
  <c r="M6296" i="68"/>
  <c r="M6360" i="68"/>
  <c r="M6060" i="68"/>
  <c r="M6122" i="68"/>
  <c r="N6122" i="68" s="1"/>
  <c r="M6182" i="68"/>
  <c r="M6246" i="68"/>
  <c r="M6310" i="68"/>
  <c r="M6374" i="68"/>
  <c r="M5858" i="68"/>
  <c r="M5917" i="68"/>
  <c r="M5981" i="68"/>
  <c r="M6045" i="68"/>
  <c r="M6196" i="68"/>
  <c r="M6260" i="68"/>
  <c r="M6324" i="68"/>
  <c r="M6395" i="68"/>
  <c r="M6139" i="68"/>
  <c r="M6203" i="68"/>
  <c r="M6267" i="68"/>
  <c r="M6331" i="68"/>
  <c r="M6390" i="68"/>
  <c r="M6464" i="68"/>
  <c r="N6464" i="68" s="1"/>
  <c r="M6528" i="68"/>
  <c r="N6528" i="68" s="1"/>
  <c r="M6430" i="68"/>
  <c r="M6201" i="68"/>
  <c r="M6265" i="68"/>
  <c r="M6329" i="68"/>
  <c r="M6391" i="68"/>
  <c r="M6462" i="68"/>
  <c r="N6462" i="68" s="1"/>
  <c r="M6526" i="68"/>
  <c r="N6526" i="68" s="1"/>
  <c r="M5927" i="68"/>
  <c r="M5991" i="68"/>
  <c r="M6055" i="68"/>
  <c r="N6055" i="68" s="1"/>
  <c r="M6119" i="68"/>
  <c r="M6183" i="68"/>
  <c r="M6247" i="68"/>
  <c r="M6311" i="68"/>
  <c r="M6375" i="68"/>
  <c r="M6412" i="68"/>
  <c r="N6412" i="68" s="1"/>
  <c r="M6508" i="68"/>
  <c r="N6508" i="68" s="1"/>
  <c r="M6101" i="68"/>
  <c r="M6165" i="68"/>
  <c r="M6229" i="68"/>
  <c r="M6293" i="68"/>
  <c r="M6357" i="68"/>
  <c r="M6418" i="68"/>
  <c r="M6498" i="68"/>
  <c r="M6471" i="68"/>
  <c r="M6535" i="68"/>
  <c r="M6493" i="68"/>
  <c r="M6419" i="68"/>
  <c r="M6483" i="68"/>
  <c r="M6547" i="68"/>
  <c r="M6441" i="68"/>
  <c r="M6505" i="68"/>
  <c r="M5984" i="68"/>
  <c r="I5920" i="68"/>
  <c r="H5920" i="68"/>
  <c r="M5881" i="68"/>
  <c r="H5760" i="68"/>
  <c r="I5760" i="68"/>
  <c r="H5728" i="68"/>
  <c r="I5728" i="68"/>
  <c r="H5696" i="68"/>
  <c r="I5696" i="68"/>
  <c r="I5979" i="68"/>
  <c r="H5979" i="68"/>
  <c r="H5948" i="68"/>
  <c r="I5948" i="68"/>
  <c r="M5895" i="68"/>
  <c r="M6084" i="68"/>
  <c r="M6009" i="68"/>
  <c r="I5892" i="68"/>
  <c r="H5892" i="68"/>
  <c r="M5857" i="68"/>
  <c r="H5770" i="68"/>
  <c r="I5770" i="68"/>
  <c r="H5706" i="68"/>
  <c r="I5706" i="68"/>
  <c r="I5439" i="68"/>
  <c r="H5439" i="68"/>
  <c r="H5383" i="68"/>
  <c r="I5383" i="68"/>
  <c r="H5343" i="68"/>
  <c r="I5343" i="68"/>
  <c r="H5311" i="68"/>
  <c r="I5311" i="68"/>
  <c r="H5279" i="68"/>
  <c r="I5279" i="68"/>
  <c r="H5247" i="68"/>
  <c r="I5247" i="68"/>
  <c r="H5215" i="68"/>
  <c r="I5215" i="68"/>
  <c r="H5183" i="68"/>
  <c r="I5183" i="68"/>
  <c r="H5636" i="68"/>
  <c r="I5636" i="68"/>
  <c r="H5572" i="68"/>
  <c r="I5572" i="68"/>
  <c r="I5535" i="68"/>
  <c r="H5535" i="68"/>
  <c r="H5426" i="68"/>
  <c r="I5426" i="68"/>
  <c r="H5454" i="68"/>
  <c r="I5454" i="68"/>
  <c r="H5634" i="68"/>
  <c r="I5634" i="68"/>
  <c r="H5570" i="68"/>
  <c r="I5570" i="68"/>
  <c r="H5472" i="68"/>
  <c r="I5472" i="68"/>
  <c r="H5498" i="68"/>
  <c r="I5498" i="68"/>
  <c r="I5415" i="68"/>
  <c r="H5415" i="68"/>
  <c r="H5325" i="68"/>
  <c r="I5325" i="68"/>
  <c r="H5261" i="68"/>
  <c r="I5261" i="68"/>
  <c r="H5205" i="68"/>
  <c r="I5205" i="68"/>
  <c r="H5654" i="68"/>
  <c r="I5654" i="68"/>
  <c r="H5590" i="68"/>
  <c r="I5590" i="68"/>
  <c r="H5480" i="68"/>
  <c r="I5480" i="68"/>
  <c r="H5066" i="68"/>
  <c r="I5066" i="68"/>
  <c r="H5002" i="68"/>
  <c r="I5002" i="68"/>
  <c r="H5163" i="68"/>
  <c r="I5163" i="68"/>
  <c r="H5084" i="68"/>
  <c r="I5084" i="68"/>
  <c r="H5028" i="68"/>
  <c r="I5028" i="68"/>
  <c r="M5121" i="68"/>
  <c r="N5121" i="68" s="1"/>
  <c r="M5187" i="68"/>
  <c r="N5187" i="68" s="1"/>
  <c r="M5315" i="68"/>
  <c r="M5488" i="68"/>
  <c r="M5558" i="68"/>
  <c r="M5241" i="68"/>
  <c r="N5241" i="68" s="1"/>
  <c r="M5369" i="68"/>
  <c r="M5131" i="68"/>
  <c r="M5255" i="68"/>
  <c r="M5383" i="68"/>
  <c r="M5420" i="68"/>
  <c r="M5205" i="68"/>
  <c r="M5333" i="68"/>
  <c r="M5815" i="68"/>
  <c r="M5230" i="68"/>
  <c r="M5358" i="68"/>
  <c r="M5446" i="68"/>
  <c r="N5446" i="68" s="1"/>
  <c r="M5566" i="68"/>
  <c r="N5566" i="68" s="1"/>
  <c r="M5694" i="68"/>
  <c r="N5694" i="68" s="1"/>
  <c r="M5821" i="68"/>
  <c r="M5236" i="68"/>
  <c r="M5364" i="68"/>
  <c r="M5564" i="68"/>
  <c r="M5692" i="68"/>
  <c r="M5833" i="68"/>
  <c r="M5282" i="68"/>
  <c r="M5408" i="68"/>
  <c r="M5538" i="68"/>
  <c r="M5690" i="68"/>
  <c r="M5825" i="68"/>
  <c r="M5224" i="68"/>
  <c r="M5352" i="68"/>
  <c r="M5484" i="68"/>
  <c r="M5632" i="68"/>
  <c r="N5632" i="68" s="1"/>
  <c r="M5760" i="68"/>
  <c r="N5760" i="68" s="1"/>
  <c r="M5615" i="68"/>
  <c r="M5743" i="68"/>
  <c r="M5589" i="68"/>
  <c r="M5717" i="68"/>
  <c r="M5419" i="68"/>
  <c r="N5419" i="68" s="1"/>
  <c r="M5547" i="68"/>
  <c r="M5675" i="68"/>
  <c r="M5803" i="68"/>
  <c r="M5585" i="68"/>
  <c r="M5713" i="68"/>
  <c r="H5078" i="68"/>
  <c r="I5078" i="68"/>
  <c r="H5014" i="68"/>
  <c r="I5014" i="68"/>
  <c r="H5175" i="68"/>
  <c r="I5175" i="68"/>
  <c r="H5088" i="68"/>
  <c r="I5088" i="68"/>
  <c r="H4666" i="68"/>
  <c r="I4666" i="68"/>
  <c r="H4538" i="68"/>
  <c r="I4538" i="68"/>
  <c r="H4872" i="68"/>
  <c r="I4872" i="68"/>
  <c r="I4884" i="68"/>
  <c r="H4884" i="68"/>
  <c r="H4826" i="68"/>
  <c r="I4826" i="68"/>
  <c r="H4668" i="68"/>
  <c r="I4668" i="68"/>
  <c r="H4540" i="68"/>
  <c r="I4540" i="68"/>
  <c r="H4840" i="68"/>
  <c r="I4840" i="68"/>
  <c r="H4834" i="68"/>
  <c r="I4834" i="68"/>
  <c r="H4678" i="68"/>
  <c r="I4678" i="68"/>
  <c r="H4614" i="68"/>
  <c r="I4614" i="68"/>
  <c r="M5102" i="68"/>
  <c r="H4888" i="68"/>
  <c r="I4888" i="68"/>
  <c r="H4862" i="68"/>
  <c r="I4862" i="68"/>
  <c r="H4948" i="68"/>
  <c r="I4948" i="68"/>
  <c r="I4877" i="68"/>
  <c r="H4877" i="68"/>
  <c r="H4522" i="68"/>
  <c r="I4522" i="68"/>
  <c r="I8677" i="68"/>
  <c r="H8677" i="68"/>
  <c r="I8605" i="68"/>
  <c r="H8605" i="68"/>
  <c r="I8500" i="68"/>
  <c r="H8500" i="68"/>
  <c r="H8724" i="68"/>
  <c r="I8724" i="68"/>
  <c r="H8700" i="68"/>
  <c r="I8700" i="68"/>
  <c r="H8708" i="68"/>
  <c r="I8708" i="68"/>
  <c r="I8698" i="68"/>
  <c r="H8698" i="68"/>
  <c r="H8692" i="68"/>
  <c r="I8692" i="68"/>
  <c r="H8644" i="68"/>
  <c r="I8644" i="68"/>
  <c r="I8631" i="68"/>
  <c r="H8631" i="68"/>
  <c r="O8554" i="68"/>
  <c r="H8609" i="68"/>
  <c r="I8609" i="68"/>
  <c r="H8603" i="68"/>
  <c r="I8603" i="68"/>
  <c r="I8560" i="68"/>
  <c r="H8560" i="68"/>
  <c r="H8576" i="68"/>
  <c r="I8576" i="68"/>
  <c r="H8511" i="68"/>
  <c r="I8511" i="68"/>
  <c r="I8494" i="68"/>
  <c r="H8494" i="68"/>
  <c r="I8562" i="68"/>
  <c r="H8562" i="68"/>
  <c r="I8516" i="68"/>
  <c r="H8516" i="68"/>
  <c r="I8508" i="68"/>
  <c r="H8508" i="68"/>
  <c r="I8492" i="68"/>
  <c r="H8492" i="68"/>
  <c r="I8460" i="68"/>
  <c r="H8460" i="68"/>
  <c r="I8405" i="68"/>
  <c r="H8405" i="68"/>
  <c r="I8462" i="68"/>
  <c r="H8462" i="68"/>
  <c r="H8445" i="68"/>
  <c r="I8445" i="68"/>
  <c r="H8437" i="68"/>
  <c r="I8437" i="68"/>
  <c r="I8382" i="68"/>
  <c r="H8382" i="68"/>
  <c r="I8366" i="68"/>
  <c r="H8366" i="68"/>
  <c r="H8273" i="68"/>
  <c r="I8273" i="68"/>
  <c r="I8359" i="68"/>
  <c r="H8359" i="68"/>
  <c r="I8319" i="68"/>
  <c r="H8319" i="68"/>
  <c r="I8259" i="68"/>
  <c r="H8259" i="68"/>
  <c r="I8252" i="68"/>
  <c r="H8252" i="68"/>
  <c r="I8243" i="68"/>
  <c r="H8243" i="68"/>
  <c r="H8098" i="68"/>
  <c r="I8098" i="68"/>
  <c r="I8170" i="68"/>
  <c r="H8170" i="68"/>
  <c r="I8244" i="68"/>
  <c r="H8244" i="68"/>
  <c r="H8309" i="68"/>
  <c r="I8309" i="68"/>
  <c r="H8132" i="68"/>
  <c r="I8132" i="68"/>
  <c r="H8140" i="68"/>
  <c r="I8140" i="68"/>
  <c r="H8171" i="68"/>
  <c r="I8171" i="68"/>
  <c r="H8116" i="68"/>
  <c r="I8116" i="68"/>
  <c r="I8146" i="68"/>
  <c r="H8146" i="68"/>
  <c r="O8097" i="68"/>
  <c r="I8129" i="68"/>
  <c r="H8129" i="68"/>
  <c r="I8088" i="68"/>
  <c r="H8088" i="68"/>
  <c r="H7986" i="68"/>
  <c r="I7986" i="68"/>
  <c r="I8010" i="68"/>
  <c r="H8010" i="68"/>
  <c r="H7992" i="68"/>
  <c r="I7992" i="68"/>
  <c r="I8017" i="68"/>
  <c r="H8017" i="68"/>
  <c r="I7914" i="68"/>
  <c r="H7914" i="68"/>
  <c r="I7991" i="68"/>
  <c r="H7991" i="68"/>
  <c r="I7961" i="68"/>
  <c r="H7961" i="68"/>
  <c r="H7893" i="68"/>
  <c r="I7893" i="68"/>
  <c r="H7853" i="68"/>
  <c r="I7853" i="68"/>
  <c r="I7943" i="68"/>
  <c r="H7943" i="68"/>
  <c r="I7890" i="68"/>
  <c r="H7890" i="68"/>
  <c r="H7972" i="68"/>
  <c r="I7972" i="68"/>
  <c r="M8026" i="68"/>
  <c r="M8039" i="68"/>
  <c r="M8151" i="68"/>
  <c r="N8151" i="68" s="1"/>
  <c r="M8167" i="68"/>
  <c r="N8167" i="68" s="1"/>
  <c r="M8116" i="68"/>
  <c r="M8037" i="68"/>
  <c r="M8095" i="68"/>
  <c r="M8079" i="68"/>
  <c r="M8152" i="68"/>
  <c r="N8152" i="68" s="1"/>
  <c r="M8084" i="68"/>
  <c r="M8071" i="68"/>
  <c r="M8169" i="68"/>
  <c r="M8105" i="68"/>
  <c r="N8105" i="68" s="1"/>
  <c r="M8170" i="68"/>
  <c r="M8098" i="68"/>
  <c r="M8191" i="68"/>
  <c r="N8191" i="68" s="1"/>
  <c r="M8086" i="68"/>
  <c r="M8175" i="68"/>
  <c r="M8075" i="68"/>
  <c r="M8139" i="68"/>
  <c r="M8143" i="68"/>
  <c r="M8331" i="68"/>
  <c r="M8204" i="68"/>
  <c r="M8322" i="68"/>
  <c r="M8226" i="68"/>
  <c r="M8061" i="68"/>
  <c r="M8125" i="68"/>
  <c r="M8189" i="68"/>
  <c r="M8184" i="68"/>
  <c r="M8239" i="68"/>
  <c r="M8281" i="68"/>
  <c r="M8195" i="68"/>
  <c r="M8249" i="68"/>
  <c r="M8287" i="68"/>
  <c r="M8363" i="68"/>
  <c r="M8258" i="68"/>
  <c r="M8362" i="68"/>
  <c r="M8383" i="68"/>
  <c r="M8326" i="68"/>
  <c r="M8400" i="68"/>
  <c r="M8417" i="68"/>
  <c r="M8291" i="68"/>
  <c r="M8336" i="68"/>
  <c r="M8414" i="68"/>
  <c r="M8278" i="68"/>
  <c r="M8361" i="68"/>
  <c r="M8376" i="68"/>
  <c r="M8439" i="68"/>
  <c r="N8439" i="68" s="1"/>
  <c r="M8459" i="68"/>
  <c r="M8444" i="68"/>
  <c r="M8377" i="68"/>
  <c r="M8370" i="68"/>
  <c r="M8419" i="68"/>
  <c r="M8325" i="68"/>
  <c r="M8389" i="68"/>
  <c r="N8389" i="68" s="1"/>
  <c r="M8413" i="68"/>
  <c r="M8477" i="68"/>
  <c r="M8493" i="68"/>
  <c r="M8547" i="68"/>
  <c r="M8516" i="68"/>
  <c r="N8516" i="68" s="1"/>
  <c r="M8526" i="68"/>
  <c r="M8560" i="68"/>
  <c r="M8481" i="68"/>
  <c r="M8543" i="68"/>
  <c r="M8588" i="68"/>
  <c r="M8532" i="68"/>
  <c r="N8532" i="68" s="1"/>
  <c r="M8490" i="68"/>
  <c r="M8517" i="68"/>
  <c r="M8408" i="68"/>
  <c r="M8472" i="68"/>
  <c r="M8586" i="68"/>
  <c r="N8586" i="68" s="1"/>
  <c r="M8537" i="68"/>
  <c r="M8599" i="68"/>
  <c r="M8583" i="68"/>
  <c r="N8583" i="68" s="1"/>
  <c r="M8602" i="68"/>
  <c r="M8598" i="68"/>
  <c r="M8621" i="68"/>
  <c r="M8649" i="68"/>
  <c r="M8668" i="68"/>
  <c r="M8673" i="68"/>
  <c r="M8627" i="68"/>
  <c r="M8658" i="68"/>
  <c r="N8658" i="68" s="1"/>
  <c r="M8696" i="68"/>
  <c r="M8618" i="68"/>
  <c r="M8677" i="68"/>
  <c r="M8663" i="68"/>
  <c r="M8712" i="68"/>
  <c r="M8754" i="68"/>
  <c r="M8741" i="68"/>
  <c r="M8715" i="68"/>
  <c r="M8718" i="68"/>
  <c r="M8716" i="68"/>
  <c r="M8695" i="68"/>
  <c r="N8695" i="68" s="1"/>
  <c r="H7877" i="68"/>
  <c r="I7877" i="68"/>
  <c r="I7846" i="68"/>
  <c r="H7846" i="68"/>
  <c r="I7838" i="68"/>
  <c r="H7838" i="68"/>
  <c r="I7866" i="68"/>
  <c r="H7866" i="68"/>
  <c r="I7871" i="68"/>
  <c r="H7871" i="68"/>
  <c r="I7876" i="68"/>
  <c r="H7876" i="68"/>
  <c r="I7703" i="68"/>
  <c r="H7703" i="68"/>
  <c r="I7731" i="68"/>
  <c r="H7731" i="68"/>
  <c r="I7804" i="68"/>
  <c r="H7804" i="68"/>
  <c r="O7709" i="68"/>
  <c r="I7753" i="68"/>
  <c r="H7753" i="68"/>
  <c r="H7603" i="68"/>
  <c r="I7603" i="68"/>
  <c r="H7587" i="68"/>
  <c r="I7587" i="68"/>
  <c r="I7700" i="68"/>
  <c r="H7700" i="68"/>
  <c r="I7561" i="68"/>
  <c r="H7561" i="68"/>
  <c r="I7649" i="68"/>
  <c r="H7649" i="68"/>
  <c r="I7562" i="68"/>
  <c r="H7562" i="68"/>
  <c r="H7749" i="68"/>
  <c r="I7749" i="68"/>
  <c r="I7617" i="68"/>
  <c r="H7617" i="68"/>
  <c r="I7602" i="68"/>
  <c r="H7602" i="68"/>
  <c r="O7488" i="68"/>
  <c r="I7545" i="68"/>
  <c r="H7545" i="68"/>
  <c r="I7483" i="68"/>
  <c r="H7483" i="68"/>
  <c r="H7463" i="68"/>
  <c r="I7463" i="68"/>
  <c r="H7411" i="68"/>
  <c r="I7411" i="68"/>
  <c r="H7379" i="68"/>
  <c r="I7379" i="68"/>
  <c r="H7508" i="68"/>
  <c r="I7508" i="68"/>
  <c r="H7492" i="68"/>
  <c r="I7492" i="68"/>
  <c r="I7384" i="68"/>
  <c r="H7384" i="68"/>
  <c r="I7537" i="68"/>
  <c r="H7537" i="68"/>
  <c r="H7299" i="68"/>
  <c r="I7299" i="68"/>
  <c r="H7235" i="68"/>
  <c r="I7235" i="68"/>
  <c r="M7313" i="68"/>
  <c r="M7335" i="68"/>
  <c r="M7399" i="68"/>
  <c r="M7384" i="68"/>
  <c r="M7416" i="68"/>
  <c r="M7330" i="68"/>
  <c r="M7394" i="68"/>
  <c r="M7459" i="68"/>
  <c r="M7450" i="68"/>
  <c r="M7506" i="68"/>
  <c r="M7420" i="68"/>
  <c r="M7325" i="68"/>
  <c r="M7389" i="68"/>
  <c r="M7471" i="68"/>
  <c r="M7441" i="68"/>
  <c r="M7355" i="68"/>
  <c r="M7419" i="68"/>
  <c r="M7456" i="68"/>
  <c r="N7456" i="68" s="1"/>
  <c r="M7318" i="68"/>
  <c r="M7382" i="68"/>
  <c r="M7593" i="68"/>
  <c r="M7515" i="68"/>
  <c r="M7538" i="68"/>
  <c r="M7561" i="68"/>
  <c r="M7489" i="68"/>
  <c r="N7489" i="68" s="1"/>
  <c r="M7512" i="68"/>
  <c r="N7512" i="68" s="1"/>
  <c r="M7579" i="68"/>
  <c r="M7559" i="68"/>
  <c r="M7508" i="68"/>
  <c r="M7619" i="68"/>
  <c r="M7631" i="68"/>
  <c r="M7696" i="68"/>
  <c r="M7772" i="68"/>
  <c r="M7668" i="68"/>
  <c r="M7730" i="68"/>
  <c r="M7445" i="68"/>
  <c r="M7509" i="68"/>
  <c r="M7573" i="68"/>
  <c r="M7637" i="68"/>
  <c r="M7681" i="68"/>
  <c r="M7713" i="68"/>
  <c r="M7592" i="68"/>
  <c r="N7592" i="68" s="1"/>
  <c r="M7656" i="68"/>
  <c r="M7670" i="68"/>
  <c r="M7494" i="68"/>
  <c r="M7558" i="68"/>
  <c r="M7622" i="68"/>
  <c r="M7782" i="68"/>
  <c r="M7671" i="68"/>
  <c r="M7747" i="68"/>
  <c r="M7572" i="68"/>
  <c r="M7636" i="68"/>
  <c r="M7699" i="68"/>
  <c r="M7821" i="68"/>
  <c r="M7829" i="68"/>
  <c r="M7847" i="68"/>
  <c r="M7854" i="68"/>
  <c r="M7698" i="68"/>
  <c r="M7737" i="68"/>
  <c r="N7737" i="68" s="1"/>
  <c r="M7773" i="68"/>
  <c r="M7837" i="68"/>
  <c r="M7853" i="68"/>
  <c r="M7905" i="68"/>
  <c r="M7822" i="68"/>
  <c r="M7718" i="68"/>
  <c r="M7775" i="68"/>
  <c r="M7807" i="68"/>
  <c r="M7842" i="68"/>
  <c r="M7929" i="68"/>
  <c r="M7909" i="68"/>
  <c r="M7972" i="68"/>
  <c r="M7800" i="68"/>
  <c r="M7864" i="68"/>
  <c r="M7928" i="68"/>
  <c r="M7891" i="68"/>
  <c r="M7950" i="68"/>
  <c r="M7870" i="68"/>
  <c r="M7943" i="68"/>
  <c r="M7975" i="68"/>
  <c r="M8000" i="68"/>
  <c r="M7977" i="68"/>
  <c r="M7962" i="68"/>
  <c r="M7930" i="68"/>
  <c r="M8017" i="68"/>
  <c r="M7989" i="68"/>
  <c r="M7971" i="68"/>
  <c r="M7996" i="68"/>
  <c r="M7324" i="68"/>
  <c r="H7323" i="68"/>
  <c r="I7323" i="68"/>
  <c r="I7298" i="68"/>
  <c r="H7298" i="68"/>
  <c r="H7244" i="68"/>
  <c r="I7244" i="68"/>
  <c r="H7344" i="68"/>
  <c r="I7344" i="68"/>
  <c r="H7276" i="68"/>
  <c r="I7276" i="68"/>
  <c r="M7368" i="68"/>
  <c r="I7288" i="68"/>
  <c r="H7288" i="68"/>
  <c r="M7305" i="68"/>
  <c r="I7495" i="68"/>
  <c r="H7495" i="68"/>
  <c r="H7198" i="68"/>
  <c r="I7198" i="68"/>
  <c r="M7376" i="68"/>
  <c r="H7188" i="68"/>
  <c r="I7188" i="68"/>
  <c r="H7067" i="68"/>
  <c r="I7067" i="68"/>
  <c r="H7210" i="68"/>
  <c r="I7210" i="68"/>
  <c r="H7081" i="68"/>
  <c r="I7081" i="68"/>
  <c r="H7176" i="68"/>
  <c r="I7176" i="68"/>
  <c r="H7134" i="68"/>
  <c r="I7134" i="68"/>
  <c r="I6945" i="68"/>
  <c r="H6945" i="68"/>
  <c r="H7019" i="68"/>
  <c r="I7019" i="68"/>
  <c r="H7144" i="68"/>
  <c r="I7144" i="68"/>
  <c r="H7043" i="68"/>
  <c r="I7043" i="68"/>
  <c r="I7017" i="68"/>
  <c r="H7017" i="68"/>
  <c r="H7112" i="68"/>
  <c r="I7112" i="68"/>
  <c r="I6976" i="68"/>
  <c r="H6976" i="68"/>
  <c r="H7035" i="68"/>
  <c r="I7035" i="68"/>
  <c r="H6923" i="68"/>
  <c r="I6923" i="68"/>
  <c r="I6969" i="68"/>
  <c r="H6969" i="68"/>
  <c r="H6908" i="68"/>
  <c r="I6908" i="68"/>
  <c r="I6717" i="68"/>
  <c r="H6717" i="68"/>
  <c r="I6944" i="68"/>
  <c r="H6944" i="68"/>
  <c r="I6898" i="68"/>
  <c r="H6898" i="68"/>
  <c r="I7097" i="68"/>
  <c r="H7097" i="68"/>
  <c r="H6963" i="68"/>
  <c r="I6963" i="68"/>
  <c r="I6890" i="68"/>
  <c r="H6890" i="68"/>
  <c r="O6872" i="68"/>
  <c r="I6851" i="68"/>
  <c r="H6851" i="68"/>
  <c r="H6492" i="68"/>
  <c r="I6492" i="68"/>
  <c r="H6916" i="68"/>
  <c r="I6916" i="68"/>
  <c r="H6638" i="68"/>
  <c r="I6638" i="68"/>
  <c r="M6576" i="68"/>
  <c r="N6576" i="68" s="1"/>
  <c r="I6690" i="68"/>
  <c r="H6690" i="68"/>
  <c r="M6559" i="68"/>
  <c r="M6623" i="68"/>
  <c r="M6687" i="68"/>
  <c r="M6849" i="68"/>
  <c r="M6917" i="68"/>
  <c r="M6732" i="68"/>
  <c r="M6843" i="68"/>
  <c r="M6977" i="68"/>
  <c r="N6977" i="68" s="1"/>
  <c r="M6613" i="68"/>
  <c r="M6677" i="68"/>
  <c r="M6822" i="68"/>
  <c r="M6600" i="68"/>
  <c r="N6600" i="68" s="1"/>
  <c r="M6664" i="68"/>
  <c r="M6733" i="68"/>
  <c r="M6815" i="68"/>
  <c r="M6961" i="68"/>
  <c r="N6961" i="68" s="1"/>
  <c r="M6587" i="68"/>
  <c r="M6651" i="68"/>
  <c r="M6713" i="68"/>
  <c r="M6803" i="68"/>
  <c r="M6921" i="68"/>
  <c r="N6921" i="68" s="1"/>
  <c r="M6614" i="68"/>
  <c r="M6678" i="68"/>
  <c r="M6742" i="68"/>
  <c r="M6825" i="68"/>
  <c r="M6569" i="68"/>
  <c r="M6633" i="68"/>
  <c r="M6698" i="68"/>
  <c r="M6769" i="68"/>
  <c r="M6878" i="68"/>
  <c r="M6580" i="68"/>
  <c r="M6644" i="68"/>
  <c r="M6699" i="68"/>
  <c r="M6731" i="68"/>
  <c r="M6798" i="68"/>
  <c r="M6890" i="68"/>
  <c r="M7000" i="68"/>
  <c r="M7048" i="68"/>
  <c r="M6915" i="68"/>
  <c r="M6970" i="68"/>
  <c r="M7034" i="68"/>
  <c r="M7089" i="68"/>
  <c r="N7089" i="68" s="1"/>
  <c r="M7066" i="68"/>
  <c r="M7009" i="68"/>
  <c r="N7009" i="68" s="1"/>
  <c r="M7155" i="68"/>
  <c r="M6748" i="68"/>
  <c r="M6780" i="68"/>
  <c r="M6812" i="68"/>
  <c r="M6844" i="68"/>
  <c r="M6876" i="68"/>
  <c r="M6908" i="68"/>
  <c r="M6978" i="68"/>
  <c r="M7073" i="68"/>
  <c r="N7073" i="68" s="1"/>
  <c r="M7072" i="68"/>
  <c r="M6949" i="68"/>
  <c r="M7013" i="68"/>
  <c r="M7081" i="68"/>
  <c r="N7081" i="68" s="1"/>
  <c r="M7127" i="68"/>
  <c r="M7091" i="68"/>
  <c r="M7163" i="68"/>
  <c r="M6765" i="68"/>
  <c r="M6829" i="68"/>
  <c r="M6893" i="68"/>
  <c r="M7162" i="68"/>
  <c r="M6974" i="68"/>
  <c r="N6974" i="68" s="1"/>
  <c r="M7038" i="68"/>
  <c r="M7170" i="68"/>
  <c r="M7233" i="68"/>
  <c r="M7265" i="68"/>
  <c r="M6972" i="68"/>
  <c r="M7036" i="68"/>
  <c r="M7096" i="68"/>
  <c r="N7096" i="68" s="1"/>
  <c r="M7148" i="68"/>
  <c r="N7148" i="68" s="1"/>
  <c r="M7208" i="68"/>
  <c r="N7208" i="68" s="1"/>
  <c r="M7250" i="68"/>
  <c r="M7206" i="68"/>
  <c r="M7242" i="68"/>
  <c r="N7242" i="68" s="1"/>
  <c r="M7212" i="68"/>
  <c r="N7212" i="68" s="1"/>
  <c r="M7234" i="68"/>
  <c r="N7234" i="68" s="1"/>
  <c r="M7129" i="68"/>
  <c r="N7129" i="68" s="1"/>
  <c r="M7193" i="68"/>
  <c r="M7255" i="68"/>
  <c r="M7151" i="68"/>
  <c r="M7215" i="68"/>
  <c r="M7280" i="68"/>
  <c r="M7133" i="68"/>
  <c r="M7197" i="68"/>
  <c r="M7203" i="68"/>
  <c r="M7291" i="68"/>
  <c r="M7286" i="68"/>
  <c r="H6526" i="68"/>
  <c r="I6526" i="68"/>
  <c r="I6616" i="68"/>
  <c r="H6616" i="68"/>
  <c r="I6672" i="68"/>
  <c r="H6672" i="68"/>
  <c r="I6620" i="68"/>
  <c r="H6620" i="68"/>
  <c r="H6528" i="68"/>
  <c r="I6528" i="68"/>
  <c r="H6496" i="68"/>
  <c r="I6496" i="68"/>
  <c r="H6464" i="68"/>
  <c r="I6464" i="68"/>
  <c r="O6656" i="68"/>
  <c r="H6572" i="68"/>
  <c r="I6572" i="68"/>
  <c r="H6662" i="68"/>
  <c r="I6662" i="68"/>
  <c r="H6514" i="68"/>
  <c r="I6514" i="68"/>
  <c r="I6406" i="68"/>
  <c r="H6406" i="68"/>
  <c r="H6844" i="68"/>
  <c r="I6844" i="68"/>
  <c r="I6787" i="68"/>
  <c r="H6787" i="68"/>
  <c r="I6753" i="68"/>
  <c r="H6753" i="68"/>
  <c r="H6494" i="68"/>
  <c r="I6494" i="68"/>
  <c r="H6440" i="68"/>
  <c r="I6440" i="68"/>
  <c r="H6370" i="68"/>
  <c r="I6370" i="68"/>
  <c r="H6338" i="68"/>
  <c r="I6338" i="68"/>
  <c r="H6424" i="68"/>
  <c r="I6424" i="68"/>
  <c r="I6439" i="68"/>
  <c r="H6439" i="68"/>
  <c r="H6404" i="68"/>
  <c r="I6404" i="68"/>
  <c r="H6332" i="68"/>
  <c r="I6332" i="68"/>
  <c r="H6442" i="68"/>
  <c r="I6442" i="68"/>
  <c r="I6412" i="68"/>
  <c r="H6412" i="68"/>
  <c r="H6092" i="68"/>
  <c r="I6092" i="68"/>
  <c r="H6026" i="68"/>
  <c r="I6026" i="68"/>
  <c r="H6312" i="68"/>
  <c r="I6312" i="68"/>
  <c r="H6248" i="68"/>
  <c r="I6248" i="68"/>
  <c r="H6184" i="68"/>
  <c r="I6184" i="68"/>
  <c r="H6148" i="68"/>
  <c r="I6148" i="68"/>
  <c r="H6116" i="68"/>
  <c r="I6116" i="68"/>
  <c r="H6046" i="68"/>
  <c r="I6046" i="68"/>
  <c r="I6036" i="68"/>
  <c r="H6036" i="68"/>
  <c r="H6294" i="68"/>
  <c r="I6294" i="68"/>
  <c r="H6230" i="68"/>
  <c r="I6230" i="68"/>
  <c r="H6126" i="68"/>
  <c r="I6126" i="68"/>
  <c r="I6120" i="68"/>
  <c r="H6120" i="68"/>
  <c r="H6058" i="68"/>
  <c r="I6058" i="68"/>
  <c r="H5970" i="68"/>
  <c r="I5970" i="68"/>
  <c r="H6316" i="68"/>
  <c r="I6316" i="68"/>
  <c r="H6252" i="68"/>
  <c r="I6252" i="68"/>
  <c r="H6188" i="68"/>
  <c r="I6188" i="68"/>
  <c r="H6140" i="68"/>
  <c r="I6140" i="68"/>
  <c r="I6051" i="68"/>
  <c r="H6051" i="68"/>
  <c r="H5887" i="68"/>
  <c r="I5887" i="68"/>
  <c r="H5823" i="68"/>
  <c r="I5823" i="68"/>
  <c r="H6314" i="68"/>
  <c r="I6314" i="68"/>
  <c r="H6250" i="68"/>
  <c r="I6250" i="68"/>
  <c r="H6186" i="68"/>
  <c r="I6186" i="68"/>
  <c r="M6012" i="68"/>
  <c r="I5960" i="68"/>
  <c r="H5960" i="68"/>
  <c r="M5877" i="68"/>
  <c r="I6097" i="68"/>
  <c r="H6097" i="68"/>
  <c r="H6041" i="68"/>
  <c r="I6041" i="68"/>
  <c r="H5953" i="68"/>
  <c r="I5953" i="68"/>
  <c r="H5788" i="68"/>
  <c r="I5788" i="68"/>
  <c r="H5756" i="68"/>
  <c r="I5756" i="68"/>
  <c r="M6040" i="68"/>
  <c r="M5948" i="68"/>
  <c r="M5912" i="68"/>
  <c r="M5839" i="68"/>
  <c r="M6089" i="68"/>
  <c r="M6024" i="68"/>
  <c r="I5936" i="68"/>
  <c r="H5936" i="68"/>
  <c r="H5888" i="68"/>
  <c r="I5888" i="68"/>
  <c r="I5836" i="68"/>
  <c r="H5836" i="68"/>
  <c r="H5790" i="68"/>
  <c r="I5790" i="68"/>
  <c r="H5758" i="68"/>
  <c r="I5758" i="68"/>
  <c r="H5726" i="68"/>
  <c r="I5726" i="68"/>
  <c r="H6028" i="68"/>
  <c r="I6028" i="68"/>
  <c r="M5974" i="68"/>
  <c r="H5914" i="68"/>
  <c r="I5914" i="68"/>
  <c r="O5846" i="68"/>
  <c r="M5878" i="68"/>
  <c r="M5845" i="68"/>
  <c r="M5837" i="68"/>
  <c r="M5847" i="68"/>
  <c r="M5843" i="68"/>
  <c r="M5904" i="68"/>
  <c r="M6030" i="68"/>
  <c r="M6161" i="68"/>
  <c r="M6164" i="68"/>
  <c r="M5892" i="68"/>
  <c r="M5982" i="68"/>
  <c r="M6112" i="68"/>
  <c r="M6102" i="68"/>
  <c r="M5936" i="68"/>
  <c r="M6034" i="68"/>
  <c r="N6034" i="68" s="1"/>
  <c r="M6169" i="68"/>
  <c r="M5932" i="68"/>
  <c r="M6017" i="68"/>
  <c r="N6017" i="68" s="1"/>
  <c r="M6110" i="68"/>
  <c r="M6178" i="68"/>
  <c r="N6178" i="68" s="1"/>
  <c r="M6242" i="68"/>
  <c r="N6242" i="68" s="1"/>
  <c r="M6306" i="68"/>
  <c r="N6306" i="68" s="1"/>
  <c r="M6370" i="68"/>
  <c r="N6370" i="68" s="1"/>
  <c r="M5955" i="68"/>
  <c r="M6019" i="68"/>
  <c r="M6176" i="68"/>
  <c r="M6240" i="68"/>
  <c r="M6304" i="68"/>
  <c r="M6368" i="68"/>
  <c r="M6068" i="68"/>
  <c r="M6130" i="68"/>
  <c r="N6130" i="68" s="1"/>
  <c r="M6190" i="68"/>
  <c r="M6254" i="68"/>
  <c r="M6318" i="68"/>
  <c r="M6387" i="68"/>
  <c r="M5866" i="68"/>
  <c r="M5925" i="68"/>
  <c r="M5989" i="68"/>
  <c r="M6053" i="68"/>
  <c r="M6204" i="68"/>
  <c r="M6268" i="68"/>
  <c r="M6332" i="68"/>
  <c r="M6411" i="68"/>
  <c r="M6147" i="68"/>
  <c r="M6211" i="68"/>
  <c r="M6275" i="68"/>
  <c r="M6339" i="68"/>
  <c r="M6398" i="68"/>
  <c r="M6472" i="68"/>
  <c r="N6472" i="68" s="1"/>
  <c r="M6536" i="68"/>
  <c r="N6536" i="68" s="1"/>
  <c r="M6437" i="68"/>
  <c r="M6209" i="68"/>
  <c r="M6273" i="68"/>
  <c r="M6337" i="68"/>
  <c r="M6399" i="68"/>
  <c r="M6470" i="68"/>
  <c r="N6470" i="68" s="1"/>
  <c r="M6534" i="68"/>
  <c r="N6534" i="68" s="1"/>
  <c r="M5935" i="68"/>
  <c r="M5999" i="68"/>
  <c r="N5999" i="68" s="1"/>
  <c r="M6063" i="68"/>
  <c r="M6127" i="68"/>
  <c r="M6191" i="68"/>
  <c r="M6255" i="68"/>
  <c r="M6319" i="68"/>
  <c r="M6384" i="68"/>
  <c r="M6456" i="68"/>
  <c r="N6456" i="68" s="1"/>
  <c r="M6516" i="68"/>
  <c r="N6516" i="68" s="1"/>
  <c r="M6109" i="68"/>
  <c r="M6173" i="68"/>
  <c r="M6237" i="68"/>
  <c r="M6301" i="68"/>
  <c r="M6365" i="68"/>
  <c r="M6426" i="68"/>
  <c r="M6506" i="68"/>
  <c r="M6479" i="68"/>
  <c r="M6543" i="68"/>
  <c r="M6501" i="68"/>
  <c r="M6427" i="68"/>
  <c r="M6491" i="68"/>
  <c r="M6385" i="68"/>
  <c r="M6449" i="68"/>
  <c r="M6513" i="68"/>
  <c r="H6073" i="68"/>
  <c r="I6073" i="68"/>
  <c r="M5980" i="68"/>
  <c r="M5918" i="68"/>
  <c r="H5808" i="68"/>
  <c r="I5808" i="68"/>
  <c r="M5944" i="68"/>
  <c r="M5888" i="68"/>
  <c r="M6006" i="68"/>
  <c r="M5931" i="68"/>
  <c r="N5931" i="68" s="1"/>
  <c r="M5889" i="68"/>
  <c r="H5762" i="68"/>
  <c r="I5762" i="68"/>
  <c r="H5698" i="68"/>
  <c r="I5698" i="68"/>
  <c r="H5538" i="68"/>
  <c r="I5538" i="68"/>
  <c r="H5506" i="68"/>
  <c r="I5506" i="68"/>
  <c r="H5375" i="68"/>
  <c r="I5375" i="68"/>
  <c r="H5708" i="68"/>
  <c r="I5708" i="68"/>
  <c r="H5628" i="68"/>
  <c r="I5628" i="68"/>
  <c r="H5564" i="68"/>
  <c r="I5564" i="68"/>
  <c r="H5532" i="68"/>
  <c r="I5532" i="68"/>
  <c r="H5412" i="68"/>
  <c r="I5412" i="68"/>
  <c r="O5187" i="68"/>
  <c r="H5700" i="68"/>
  <c r="I5700" i="68"/>
  <c r="I5510" i="68"/>
  <c r="H5510" i="68"/>
  <c r="I5408" i="68"/>
  <c r="H5408" i="68"/>
  <c r="H5377" i="68"/>
  <c r="I5377" i="68"/>
  <c r="H5345" i="68"/>
  <c r="I5345" i="68"/>
  <c r="H5313" i="68"/>
  <c r="I5313" i="68"/>
  <c r="H5281" i="68"/>
  <c r="I5281" i="68"/>
  <c r="H5249" i="68"/>
  <c r="I5249" i="68"/>
  <c r="H5217" i="68"/>
  <c r="I5217" i="68"/>
  <c r="H5185" i="68"/>
  <c r="I5185" i="68"/>
  <c r="I5517" i="68"/>
  <c r="H5517" i="68"/>
  <c r="H5468" i="68"/>
  <c r="I5468" i="68"/>
  <c r="H5129" i="68"/>
  <c r="I5129" i="68"/>
  <c r="H5403" i="68"/>
  <c r="I5403" i="68"/>
  <c r="H5339" i="68"/>
  <c r="I5339" i="68"/>
  <c r="H5251" i="68"/>
  <c r="I5251" i="68"/>
  <c r="H5187" i="68"/>
  <c r="I5187" i="68"/>
  <c r="H5624" i="68"/>
  <c r="I5624" i="68"/>
  <c r="I5527" i="68"/>
  <c r="H5527" i="68"/>
  <c r="I5495" i="68"/>
  <c r="H5495" i="68"/>
  <c r="H5442" i="68"/>
  <c r="I5442" i="68"/>
  <c r="M5873" i="68"/>
  <c r="I5550" i="68"/>
  <c r="H5550" i="68"/>
  <c r="H5197" i="68"/>
  <c r="I5197" i="68"/>
  <c r="I5477" i="68"/>
  <c r="H5477" i="68"/>
  <c r="M5146" i="68"/>
  <c r="I5154" i="68"/>
  <c r="H5154" i="68"/>
  <c r="M5130" i="68"/>
  <c r="H4972" i="68"/>
  <c r="I4972" i="68"/>
  <c r="H5133" i="68"/>
  <c r="I5133" i="68"/>
  <c r="M5219" i="68"/>
  <c r="N5219" i="68" s="1"/>
  <c r="M5347" i="68"/>
  <c r="M5520" i="68"/>
  <c r="M5128" i="68"/>
  <c r="M5273" i="68"/>
  <c r="M5401" i="68"/>
  <c r="M5159" i="68"/>
  <c r="N5159" i="68" s="1"/>
  <c r="M5287" i="68"/>
  <c r="M5453" i="68"/>
  <c r="M5502" i="68"/>
  <c r="M5237" i="68"/>
  <c r="M5365" i="68"/>
  <c r="M5134" i="68"/>
  <c r="M5262" i="68"/>
  <c r="M5390" i="68"/>
  <c r="M5462" i="68"/>
  <c r="N5462" i="68" s="1"/>
  <c r="M5598" i="68"/>
  <c r="N5598" i="68" s="1"/>
  <c r="M5726" i="68"/>
  <c r="N5726" i="68" s="1"/>
  <c r="M5140" i="68"/>
  <c r="M5268" i="68"/>
  <c r="M5396" i="68"/>
  <c r="M5596" i="68"/>
  <c r="M5724" i="68"/>
  <c r="M5186" i="68"/>
  <c r="M5314" i="68"/>
  <c r="M5440" i="68"/>
  <c r="M5594" i="68"/>
  <c r="M5722" i="68"/>
  <c r="M5831" i="68"/>
  <c r="M5256" i="68"/>
  <c r="M5384" i="68"/>
  <c r="M5516" i="68"/>
  <c r="M5664" i="68"/>
  <c r="N5664" i="68" s="1"/>
  <c r="M5792" i="68"/>
  <c r="N5792" i="68" s="1"/>
  <c r="M5647" i="68"/>
  <c r="M5775" i="68"/>
  <c r="M5621" i="68"/>
  <c r="M5749" i="68"/>
  <c r="M5451" i="68"/>
  <c r="N5451" i="68" s="1"/>
  <c r="M5579" i="68"/>
  <c r="M5707" i="68"/>
  <c r="M5489" i="68"/>
  <c r="M5617" i="68"/>
  <c r="H5032" i="68"/>
  <c r="I5032" i="68"/>
  <c r="H4984" i="68"/>
  <c r="I4984" i="68"/>
  <c r="I4845" i="68"/>
  <c r="H4845" i="68"/>
  <c r="H4714" i="68"/>
  <c r="I4714" i="68"/>
  <c r="I4869" i="68"/>
  <c r="H4869" i="68"/>
  <c r="H4780" i="68"/>
  <c r="I4780" i="68"/>
  <c r="H4734" i="68"/>
  <c r="I4734" i="68"/>
  <c r="H4670" i="68"/>
  <c r="I4670" i="68"/>
  <c r="H4606" i="68"/>
  <c r="I4606" i="68"/>
  <c r="M5092" i="68"/>
  <c r="N5092" i="68" s="1"/>
  <c r="I4814" i="68"/>
  <c r="H4814" i="68"/>
  <c r="I4470" i="68"/>
  <c r="H4470" i="68"/>
  <c r="N1671" i="68"/>
  <c r="O1671" i="68"/>
  <c r="I8714" i="68"/>
  <c r="H8714" i="68"/>
  <c r="O8705" i="68"/>
  <c r="H8595" i="68"/>
  <c r="I8595" i="68"/>
  <c r="I8502" i="68"/>
  <c r="H8502" i="68"/>
  <c r="I8444" i="68"/>
  <c r="H8444" i="68"/>
  <c r="H8455" i="68"/>
  <c r="I8455" i="68"/>
  <c r="H8265" i="68"/>
  <c r="I8265" i="68"/>
  <c r="I8374" i="68"/>
  <c r="H8374" i="68"/>
  <c r="I8375" i="68"/>
  <c r="H8375" i="68"/>
  <c r="I8379" i="68"/>
  <c r="H8379" i="68"/>
  <c r="H8256" i="68"/>
  <c r="I8256" i="68"/>
  <c r="H8191" i="68"/>
  <c r="I8191" i="68"/>
  <c r="H8240" i="68"/>
  <c r="I8240" i="68"/>
  <c r="O8128" i="68"/>
  <c r="O8072" i="68"/>
  <c r="I8090" i="68"/>
  <c r="H8090" i="68"/>
  <c r="I8169" i="68"/>
  <c r="H8169" i="68"/>
  <c r="H8187" i="68"/>
  <c r="I8187" i="68"/>
  <c r="H8047" i="68"/>
  <c r="I8047" i="68"/>
  <c r="H8163" i="68"/>
  <c r="I8163" i="68"/>
  <c r="H8103" i="68"/>
  <c r="I8103" i="68"/>
  <c r="H8071" i="68"/>
  <c r="I8071" i="68"/>
  <c r="I8104" i="68"/>
  <c r="H8104" i="68"/>
  <c r="I8121" i="68"/>
  <c r="H8121" i="68"/>
  <c r="O8033" i="68"/>
  <c r="I8137" i="68"/>
  <c r="H8137" i="68"/>
  <c r="H8084" i="68"/>
  <c r="I8084" i="68"/>
  <c r="H7978" i="68"/>
  <c r="I7978" i="68"/>
  <c r="I8065" i="68"/>
  <c r="H8065" i="68"/>
  <c r="H7984" i="68"/>
  <c r="I7984" i="68"/>
  <c r="I7911" i="68"/>
  <c r="H7911" i="68"/>
  <c r="I7969" i="68"/>
  <c r="H7969" i="68"/>
  <c r="I7951" i="68"/>
  <c r="H7951" i="68"/>
  <c r="I7882" i="68"/>
  <c r="H7882" i="68"/>
  <c r="H7845" i="68"/>
  <c r="I7845" i="68"/>
  <c r="H7921" i="68"/>
  <c r="I7921" i="68"/>
  <c r="M8049" i="68"/>
  <c r="N8049" i="68" s="1"/>
  <c r="M8044" i="68"/>
  <c r="M8021" i="68"/>
  <c r="M8024" i="68"/>
  <c r="M8119" i="68"/>
  <c r="M8041" i="68"/>
  <c r="N8041" i="68" s="1"/>
  <c r="M8112" i="68"/>
  <c r="N8112" i="68" s="1"/>
  <c r="M8088" i="68"/>
  <c r="N8088" i="68" s="1"/>
  <c r="M8166" i="68"/>
  <c r="M8087" i="68"/>
  <c r="M8136" i="68"/>
  <c r="N8136" i="68" s="1"/>
  <c r="M8201" i="68"/>
  <c r="M8113" i="68"/>
  <c r="N8113" i="68" s="1"/>
  <c r="M8207" i="68"/>
  <c r="M8106" i="68"/>
  <c r="M8209" i="68"/>
  <c r="M8094" i="68"/>
  <c r="M8177" i="68"/>
  <c r="M8083" i="68"/>
  <c r="M8174" i="68"/>
  <c r="M8193" i="68"/>
  <c r="M8148" i="68"/>
  <c r="M8212" i="68"/>
  <c r="M8330" i="68"/>
  <c r="M8234" i="68"/>
  <c r="M8069" i="68"/>
  <c r="M8133" i="68"/>
  <c r="M8197" i="68"/>
  <c r="M8192" i="68"/>
  <c r="M8247" i="68"/>
  <c r="M8282" i="68"/>
  <c r="M8203" i="68"/>
  <c r="M8256" i="68"/>
  <c r="M8288" i="68"/>
  <c r="M8206" i="68"/>
  <c r="M8269" i="68"/>
  <c r="M8366" i="68"/>
  <c r="M8388" i="68"/>
  <c r="N8388" i="68" s="1"/>
  <c r="M8334" i="68"/>
  <c r="M8425" i="68"/>
  <c r="M8422" i="68"/>
  <c r="M8299" i="68"/>
  <c r="M8340" i="68"/>
  <c r="M8222" i="68"/>
  <c r="M8286" i="68"/>
  <c r="M8268" i="68"/>
  <c r="M8384" i="68"/>
  <c r="M8441" i="68"/>
  <c r="M8483" i="68"/>
  <c r="M8446" i="68"/>
  <c r="M8385" i="68"/>
  <c r="M8378" i="68"/>
  <c r="M8426" i="68"/>
  <c r="M8333" i="68"/>
  <c r="M8397" i="68"/>
  <c r="M8421" i="68"/>
  <c r="M8485" i="68"/>
  <c r="M8494" i="68"/>
  <c r="M8434" i="68"/>
  <c r="M8539" i="68"/>
  <c r="N8539" i="68" s="1"/>
  <c r="M8534" i="68"/>
  <c r="M8561" i="68"/>
  <c r="N8561" i="68" s="1"/>
  <c r="M8489" i="68"/>
  <c r="M8548" i="68"/>
  <c r="M8556" i="68"/>
  <c r="M8536" i="68"/>
  <c r="M8498" i="68"/>
  <c r="M8525" i="68"/>
  <c r="M8416" i="68"/>
  <c r="M8480" i="68"/>
  <c r="M8607" i="68"/>
  <c r="M8545" i="68"/>
  <c r="M8623" i="68"/>
  <c r="M8631" i="68"/>
  <c r="N8631" i="68" s="1"/>
  <c r="M8609" i="68"/>
  <c r="M8611" i="68"/>
  <c r="M8661" i="68"/>
  <c r="M8650" i="68"/>
  <c r="M8675" i="68"/>
  <c r="M8694" i="68"/>
  <c r="M8640" i="68"/>
  <c r="M8659" i="68"/>
  <c r="N8659" i="68" s="1"/>
  <c r="M8753" i="68"/>
  <c r="M8626" i="68"/>
  <c r="M8683" i="68"/>
  <c r="M8671" i="68"/>
  <c r="M8720" i="68"/>
  <c r="M8685" i="68"/>
  <c r="M8749" i="68"/>
  <c r="M8723" i="68"/>
  <c r="M8726" i="68"/>
  <c r="M8724" i="68"/>
  <c r="M8703" i="68"/>
  <c r="I7999" i="68"/>
  <c r="H7999" i="68"/>
  <c r="H7833" i="68"/>
  <c r="I7833" i="68"/>
  <c r="H7869" i="68"/>
  <c r="I7869" i="68"/>
  <c r="I7763" i="68"/>
  <c r="H7763" i="68"/>
  <c r="I7695" i="68"/>
  <c r="H7695" i="68"/>
  <c r="H7823" i="68"/>
  <c r="I7823" i="68"/>
  <c r="H7815" i="68"/>
  <c r="I7815" i="68"/>
  <c r="I7729" i="68"/>
  <c r="H7729" i="68"/>
  <c r="O7584" i="68"/>
  <c r="I7609" i="68"/>
  <c r="H7609" i="68"/>
  <c r="I7553" i="68"/>
  <c r="H7553" i="68"/>
  <c r="H7555" i="68"/>
  <c r="I7555" i="68"/>
  <c r="H7531" i="68"/>
  <c r="I7531" i="68"/>
  <c r="I7754" i="68"/>
  <c r="H7754" i="68"/>
  <c r="I7585" i="68"/>
  <c r="H7585" i="68"/>
  <c r="I7658" i="68"/>
  <c r="H7658" i="68"/>
  <c r="I7586" i="68"/>
  <c r="H7586" i="68"/>
  <c r="I7458" i="68"/>
  <c r="H7458" i="68"/>
  <c r="I7504" i="68"/>
  <c r="H7504" i="68"/>
  <c r="I7376" i="68"/>
  <c r="H7376" i="68"/>
  <c r="I7442" i="68"/>
  <c r="H7442" i="68"/>
  <c r="H7291" i="68"/>
  <c r="I7291" i="68"/>
  <c r="I7412" i="68"/>
  <c r="H7412" i="68"/>
  <c r="H7352" i="68"/>
  <c r="I7352" i="68"/>
  <c r="M7306" i="68"/>
  <c r="N7306" i="68" s="1"/>
  <c r="M7343" i="68"/>
  <c r="M7407" i="68"/>
  <c r="M7385" i="68"/>
  <c r="M7417" i="68"/>
  <c r="M7338" i="68"/>
  <c r="M7402" i="68"/>
  <c r="M7462" i="68"/>
  <c r="M7451" i="68"/>
  <c r="M7527" i="68"/>
  <c r="M7431" i="68"/>
  <c r="M7333" i="68"/>
  <c r="M7397" i="68"/>
  <c r="M7480" i="68"/>
  <c r="N7480" i="68" s="1"/>
  <c r="M7466" i="68"/>
  <c r="M7363" i="68"/>
  <c r="M7428" i="68"/>
  <c r="M7460" i="68"/>
  <c r="M7326" i="68"/>
  <c r="M7390" i="68"/>
  <c r="M7601" i="68"/>
  <c r="M7521" i="68"/>
  <c r="M7539" i="68"/>
  <c r="M7562" i="68"/>
  <c r="M7495" i="68"/>
  <c r="M7520" i="68"/>
  <c r="N7520" i="68" s="1"/>
  <c r="M7587" i="68"/>
  <c r="M7567" i="68"/>
  <c r="M7577" i="68"/>
  <c r="N7577" i="68" s="1"/>
  <c r="M7625" i="68"/>
  <c r="M7639" i="68"/>
  <c r="M7704" i="68"/>
  <c r="M7778" i="68"/>
  <c r="M7676" i="68"/>
  <c r="M7736" i="68"/>
  <c r="M7453" i="68"/>
  <c r="M7517" i="68"/>
  <c r="M7581" i="68"/>
  <c r="M7645" i="68"/>
  <c r="M7685" i="68"/>
  <c r="N7685" i="68" s="1"/>
  <c r="M7724" i="68"/>
  <c r="M7600" i="68"/>
  <c r="N7600" i="68" s="1"/>
  <c r="M7732" i="68"/>
  <c r="M7678" i="68"/>
  <c r="M7502" i="68"/>
  <c r="M7566" i="68"/>
  <c r="M7630" i="68"/>
  <c r="M7796" i="68"/>
  <c r="M7679" i="68"/>
  <c r="M7516" i="68"/>
  <c r="M7580" i="68"/>
  <c r="M7644" i="68"/>
  <c r="M7707" i="68"/>
  <c r="M7871" i="68"/>
  <c r="M7839" i="68"/>
  <c r="M7770" i="68"/>
  <c r="M7865" i="68"/>
  <c r="M7706" i="68"/>
  <c r="M7741" i="68"/>
  <c r="M7780" i="68"/>
  <c r="M7849" i="68"/>
  <c r="M7836" i="68"/>
  <c r="M7892" i="68"/>
  <c r="M7830" i="68"/>
  <c r="M7726" i="68"/>
  <c r="M7779" i="68"/>
  <c r="N7779" i="68" s="1"/>
  <c r="M7811" i="68"/>
  <c r="N7811" i="68" s="1"/>
  <c r="M7850" i="68"/>
  <c r="M7889" i="68"/>
  <c r="M7917" i="68"/>
  <c r="M7980" i="68"/>
  <c r="M7808" i="68"/>
  <c r="M7872" i="68"/>
  <c r="M7935" i="68"/>
  <c r="M7899" i="68"/>
  <c r="M7958" i="68"/>
  <c r="M7878" i="68"/>
  <c r="M7944" i="68"/>
  <c r="N7944" i="68" s="1"/>
  <c r="M7976" i="68"/>
  <c r="M8001" i="68"/>
  <c r="M7985" i="68"/>
  <c r="M7970" i="68"/>
  <c r="M8008" i="68"/>
  <c r="M7933" i="68"/>
  <c r="M7997" i="68"/>
  <c r="M7979" i="68"/>
  <c r="M8004" i="68"/>
  <c r="I7256" i="68"/>
  <c r="H7256" i="68"/>
  <c r="M7317" i="68"/>
  <c r="M7321" i="68"/>
  <c r="M7340" i="68"/>
  <c r="I7438" i="68"/>
  <c r="H7438" i="68"/>
  <c r="I7367" i="68"/>
  <c r="H7367" i="68"/>
  <c r="H7320" i="68"/>
  <c r="I7320" i="68"/>
  <c r="H7284" i="68"/>
  <c r="I7284" i="68"/>
  <c r="I7240" i="68"/>
  <c r="H7240" i="68"/>
  <c r="H7380" i="68"/>
  <c r="I7380" i="68"/>
  <c r="M7364" i="68"/>
  <c r="H7336" i="68"/>
  <c r="I7336" i="68"/>
  <c r="I7296" i="68"/>
  <c r="H7296" i="68"/>
  <c r="M7369" i="68"/>
  <c r="M7316" i="68"/>
  <c r="O7096" i="68"/>
  <c r="H7190" i="68"/>
  <c r="I7190" i="68"/>
  <c r="O7081" i="68"/>
  <c r="O6953" i="68"/>
  <c r="H7180" i="68"/>
  <c r="I7180" i="68"/>
  <c r="H7228" i="68"/>
  <c r="I7228" i="68"/>
  <c r="I7118" i="68"/>
  <c r="H7118" i="68"/>
  <c r="H7059" i="68"/>
  <c r="I7059" i="68"/>
  <c r="H7202" i="68"/>
  <c r="I7202" i="68"/>
  <c r="H7156" i="68"/>
  <c r="I7156" i="68"/>
  <c r="H7073" i="68"/>
  <c r="I7073" i="68"/>
  <c r="H7168" i="68"/>
  <c r="I7168" i="68"/>
  <c r="I7146" i="68"/>
  <c r="H7146" i="68"/>
  <c r="H7003" i="68"/>
  <c r="I7003" i="68"/>
  <c r="H7142" i="68"/>
  <c r="I7142" i="68"/>
  <c r="I6967" i="68"/>
  <c r="H6967" i="68"/>
  <c r="I6913" i="68"/>
  <c r="H6913" i="68"/>
  <c r="I6818" i="68"/>
  <c r="H6818" i="68"/>
  <c r="I6874" i="68"/>
  <c r="H6874" i="68"/>
  <c r="O7027" i="68"/>
  <c r="I6906" i="68"/>
  <c r="H6906" i="68"/>
  <c r="I6962" i="68"/>
  <c r="H6962" i="68"/>
  <c r="I6709" i="68"/>
  <c r="H6709" i="68"/>
  <c r="I7001" i="68"/>
  <c r="H7001" i="68"/>
  <c r="H6917" i="68"/>
  <c r="I6917" i="68"/>
  <c r="I6978" i="68"/>
  <c r="H6978" i="68"/>
  <c r="I6896" i="68"/>
  <c r="H6896" i="68"/>
  <c r="I7024" i="68"/>
  <c r="H7024" i="68"/>
  <c r="I6960" i="68"/>
  <c r="H6960" i="68"/>
  <c r="I6888" i="68"/>
  <c r="H6888" i="68"/>
  <c r="H6991" i="68"/>
  <c r="I6991" i="68"/>
  <c r="I6760" i="68"/>
  <c r="H6760" i="68"/>
  <c r="H6582" i="68"/>
  <c r="I6582" i="68"/>
  <c r="H6548" i="68"/>
  <c r="I6548" i="68"/>
  <c r="H6484" i="68"/>
  <c r="I6484" i="68"/>
  <c r="H6836" i="68"/>
  <c r="I6836" i="68"/>
  <c r="I6634" i="68"/>
  <c r="H6634" i="68"/>
  <c r="I6740" i="68"/>
  <c r="H6740" i="68"/>
  <c r="I6688" i="68"/>
  <c r="H6688" i="68"/>
  <c r="I6636" i="68"/>
  <c r="H6636" i="68"/>
  <c r="M6602" i="68"/>
  <c r="H6578" i="68"/>
  <c r="I6578" i="68"/>
  <c r="M6567" i="68"/>
  <c r="M6631" i="68"/>
  <c r="M6771" i="68"/>
  <c r="M6855" i="68"/>
  <c r="M6929" i="68"/>
  <c r="N6929" i="68" s="1"/>
  <c r="M6740" i="68"/>
  <c r="M6850" i="68"/>
  <c r="M6557" i="68"/>
  <c r="M6621" i="68"/>
  <c r="M6685" i="68"/>
  <c r="M6851" i="68"/>
  <c r="M6608" i="68"/>
  <c r="M6672" i="68"/>
  <c r="N6672" i="68" s="1"/>
  <c r="M6741" i="68"/>
  <c r="M6830" i="68"/>
  <c r="M6968" i="68"/>
  <c r="M6595" i="68"/>
  <c r="M6659" i="68"/>
  <c r="M6721" i="68"/>
  <c r="M6810" i="68"/>
  <c r="M6927" i="68"/>
  <c r="M6622" i="68"/>
  <c r="M6686" i="68"/>
  <c r="M6747" i="68"/>
  <c r="M6831" i="68"/>
  <c r="M6577" i="68"/>
  <c r="M6641" i="68"/>
  <c r="M6706" i="68"/>
  <c r="M6775" i="68"/>
  <c r="M6882" i="68"/>
  <c r="M6588" i="68"/>
  <c r="N6588" i="68" s="1"/>
  <c r="M6652" i="68"/>
  <c r="M6703" i="68"/>
  <c r="M6735" i="68"/>
  <c r="M6827" i="68"/>
  <c r="M6891" i="68"/>
  <c r="M7001" i="68"/>
  <c r="N7001" i="68" s="1"/>
  <c r="M7049" i="68"/>
  <c r="N7049" i="68" s="1"/>
  <c r="M6916" i="68"/>
  <c r="M6971" i="68"/>
  <c r="M7037" i="68"/>
  <c r="M7090" i="68"/>
  <c r="M7077" i="68"/>
  <c r="M7024" i="68"/>
  <c r="M6696" i="68"/>
  <c r="M6752" i="68"/>
  <c r="M6784" i="68"/>
  <c r="M6816" i="68"/>
  <c r="M6848" i="68"/>
  <c r="N6848" i="68" s="1"/>
  <c r="M6880" i="68"/>
  <c r="M6912" i="68"/>
  <c r="M6979" i="68"/>
  <c r="M7074" i="68"/>
  <c r="M6881" i="68"/>
  <c r="M6951" i="68"/>
  <c r="M7015" i="68"/>
  <c r="M7082" i="68"/>
  <c r="M7035" i="68"/>
  <c r="M7110" i="68"/>
  <c r="M7166" i="68"/>
  <c r="M6773" i="68"/>
  <c r="M6837" i="68"/>
  <c r="M6901" i="68"/>
  <c r="N6901" i="68" s="1"/>
  <c r="M6918" i="68"/>
  <c r="M6982" i="68"/>
  <c r="N6982" i="68" s="1"/>
  <c r="M7046" i="68"/>
  <c r="M7178" i="68"/>
  <c r="M7252" i="68"/>
  <c r="M7276" i="68"/>
  <c r="M6980" i="68"/>
  <c r="M7044" i="68"/>
  <c r="M7100" i="68"/>
  <c r="M7156" i="68"/>
  <c r="N7156" i="68" s="1"/>
  <c r="M7216" i="68"/>
  <c r="N7216" i="68" s="1"/>
  <c r="M7260" i="68"/>
  <c r="M7214" i="68"/>
  <c r="M7282" i="68"/>
  <c r="N7282" i="68" s="1"/>
  <c r="M7220" i="68"/>
  <c r="N7220" i="68" s="1"/>
  <c r="M7253" i="68"/>
  <c r="M7137" i="68"/>
  <c r="M7201" i="68"/>
  <c r="M7263" i="68"/>
  <c r="M7159" i="68"/>
  <c r="M7223" i="68"/>
  <c r="M7288" i="68"/>
  <c r="M7141" i="68"/>
  <c r="M7205" i="68"/>
  <c r="M7211" i="68"/>
  <c r="M7230" i="68"/>
  <c r="M7294" i="68"/>
  <c r="I6864" i="68"/>
  <c r="H6864" i="68"/>
  <c r="I6692" i="68"/>
  <c r="H6692" i="68"/>
  <c r="O6584" i="68"/>
  <c r="I6891" i="68"/>
  <c r="H6891" i="68"/>
  <c r="H6852" i="68"/>
  <c r="I6852" i="68"/>
  <c r="I6710" i="68"/>
  <c r="H6710" i="68"/>
  <c r="H6606" i="68"/>
  <c r="I6606" i="68"/>
  <c r="I6658" i="68"/>
  <c r="H6658" i="68"/>
  <c r="O6574" i="68"/>
  <c r="H6506" i="68"/>
  <c r="I6506" i="68"/>
  <c r="H6428" i="68"/>
  <c r="I6428" i="68"/>
  <c r="O5930" i="68"/>
  <c r="H6456" i="68"/>
  <c r="I6456" i="68"/>
  <c r="H6388" i="68"/>
  <c r="I6388" i="68"/>
  <c r="H6336" i="68"/>
  <c r="I6336" i="68"/>
  <c r="H6436" i="68"/>
  <c r="I6436" i="68"/>
  <c r="H6384" i="68"/>
  <c r="I6384" i="68"/>
  <c r="H6448" i="68"/>
  <c r="I6448" i="68"/>
  <c r="H6410" i="68"/>
  <c r="I6410" i="68"/>
  <c r="O6130" i="68"/>
  <c r="I6437" i="68"/>
  <c r="H6437" i="68"/>
  <c r="I6390" i="68"/>
  <c r="H6390" i="68"/>
  <c r="H6432" i="68"/>
  <c r="I6432" i="68"/>
  <c r="I6430" i="68"/>
  <c r="H6430" i="68"/>
  <c r="I6405" i="68"/>
  <c r="H6405" i="68"/>
  <c r="H6366" i="68"/>
  <c r="I6366" i="68"/>
  <c r="H6334" i="68"/>
  <c r="I6334" i="68"/>
  <c r="I6144" i="68"/>
  <c r="H6144" i="68"/>
  <c r="H6086" i="68"/>
  <c r="I6086" i="68"/>
  <c r="H5944" i="68"/>
  <c r="I5944" i="68"/>
  <c r="H6304" i="68"/>
  <c r="I6304" i="68"/>
  <c r="H6240" i="68"/>
  <c r="I6240" i="68"/>
  <c r="H6176" i="68"/>
  <c r="I6176" i="68"/>
  <c r="I6112" i="68"/>
  <c r="H6112" i="68"/>
  <c r="H6286" i="68"/>
  <c r="I6286" i="68"/>
  <c r="H6222" i="68"/>
  <c r="I6222" i="68"/>
  <c r="I6161" i="68"/>
  <c r="H6161" i="68"/>
  <c r="I6083" i="68"/>
  <c r="H6083" i="68"/>
  <c r="I6104" i="68"/>
  <c r="H6104" i="68"/>
  <c r="H5968" i="68"/>
  <c r="I5968" i="68"/>
  <c r="H6308" i="68"/>
  <c r="I6308" i="68"/>
  <c r="H6244" i="68"/>
  <c r="I6244" i="68"/>
  <c r="H6180" i="68"/>
  <c r="I6180" i="68"/>
  <c r="H6130" i="68"/>
  <c r="I6130" i="68"/>
  <c r="H6078" i="68"/>
  <c r="I6078" i="68"/>
  <c r="H6042" i="68"/>
  <c r="I6042" i="68"/>
  <c r="I5956" i="68"/>
  <c r="H5956" i="68"/>
  <c r="H5879" i="68"/>
  <c r="I5879" i="68"/>
  <c r="H5815" i="68"/>
  <c r="I5815" i="68"/>
  <c r="H6306" i="68"/>
  <c r="I6306" i="68"/>
  <c r="H6242" i="68"/>
  <c r="I6242" i="68"/>
  <c r="H6178" i="68"/>
  <c r="I6178" i="68"/>
  <c r="I6137" i="68"/>
  <c r="H6137" i="68"/>
  <c r="H6001" i="68"/>
  <c r="I6001" i="68"/>
  <c r="I5946" i="68"/>
  <c r="H5946" i="68"/>
  <c r="M5871" i="68"/>
  <c r="H6030" i="68"/>
  <c r="I6030" i="68"/>
  <c r="M6000" i="68"/>
  <c r="I5820" i="68"/>
  <c r="H5820" i="68"/>
  <c r="M5908" i="68"/>
  <c r="H5964" i="68"/>
  <c r="I5964" i="68"/>
  <c r="M5934" i="68"/>
  <c r="M5886" i="68"/>
  <c r="N5886" i="68" s="1"/>
  <c r="M6022" i="68"/>
  <c r="M5893" i="68"/>
  <c r="I5844" i="68"/>
  <c r="H5844" i="68"/>
  <c r="M5851" i="68"/>
  <c r="M5905" i="68"/>
  <c r="N5905" i="68" s="1"/>
  <c r="M6048" i="68"/>
  <c r="M6056" i="68"/>
  <c r="M5836" i="68"/>
  <c r="M5900" i="68"/>
  <c r="M5985" i="68"/>
  <c r="N5985" i="68" s="1"/>
  <c r="M6128" i="68"/>
  <c r="M6118" i="68"/>
  <c r="M5937" i="68"/>
  <c r="N5937" i="68" s="1"/>
  <c r="M6062" i="68"/>
  <c r="M6070" i="68"/>
  <c r="M5939" i="68"/>
  <c r="M6018" i="68"/>
  <c r="N6018" i="68" s="1"/>
  <c r="M6120" i="68"/>
  <c r="M6186" i="68"/>
  <c r="N6186" i="68" s="1"/>
  <c r="M6250" i="68"/>
  <c r="N6250" i="68" s="1"/>
  <c r="M6314" i="68"/>
  <c r="N6314" i="68" s="1"/>
  <c r="M6378" i="68"/>
  <c r="N6378" i="68" s="1"/>
  <c r="M5963" i="68"/>
  <c r="M6027" i="68"/>
  <c r="M6184" i="68"/>
  <c r="M6248" i="68"/>
  <c r="M6312" i="68"/>
  <c r="M6376" i="68"/>
  <c r="M6076" i="68"/>
  <c r="M6138" i="68"/>
  <c r="N6138" i="68" s="1"/>
  <c r="M6198" i="68"/>
  <c r="M6262" i="68"/>
  <c r="M6326" i="68"/>
  <c r="M6432" i="68"/>
  <c r="M5874" i="68"/>
  <c r="M5933" i="68"/>
  <c r="M5997" i="68"/>
  <c r="M6061" i="68"/>
  <c r="M6212" i="68"/>
  <c r="M6276" i="68"/>
  <c r="M6340" i="68"/>
  <c r="M6424" i="68"/>
  <c r="M6155" i="68"/>
  <c r="M6219" i="68"/>
  <c r="M6283" i="68"/>
  <c r="M6347" i="68"/>
  <c r="M6406" i="68"/>
  <c r="M6480" i="68"/>
  <c r="N6480" i="68" s="1"/>
  <c r="M6544" i="68"/>
  <c r="N6544" i="68" s="1"/>
  <c r="M6438" i="68"/>
  <c r="M6217" i="68"/>
  <c r="M6281" i="68"/>
  <c r="M6345" i="68"/>
  <c r="M6407" i="68"/>
  <c r="M6478" i="68"/>
  <c r="N6478" i="68" s="1"/>
  <c r="M6542" i="68"/>
  <c r="N6542" i="68" s="1"/>
  <c r="M5943" i="68"/>
  <c r="M6007" i="68"/>
  <c r="M6071" i="68"/>
  <c r="N6071" i="68" s="1"/>
  <c r="M6135" i="68"/>
  <c r="M6199" i="68"/>
  <c r="M6263" i="68"/>
  <c r="M6327" i="68"/>
  <c r="M6388" i="68"/>
  <c r="N6388" i="68" s="1"/>
  <c r="M6460" i="68"/>
  <c r="N6460" i="68" s="1"/>
  <c r="M6524" i="68"/>
  <c r="N6524" i="68" s="1"/>
  <c r="M6117" i="68"/>
  <c r="M6181" i="68"/>
  <c r="M6245" i="68"/>
  <c r="M6309" i="68"/>
  <c r="M6373" i="68"/>
  <c r="M6434" i="68"/>
  <c r="M6514" i="68"/>
  <c r="M6487" i="68"/>
  <c r="M6551" i="68"/>
  <c r="M6509" i="68"/>
  <c r="M6435" i="68"/>
  <c r="M6499" i="68"/>
  <c r="M6393" i="68"/>
  <c r="M6457" i="68"/>
  <c r="M6521" i="68"/>
  <c r="H5969" i="68"/>
  <c r="I5969" i="68"/>
  <c r="M5913" i="68"/>
  <c r="H5864" i="68"/>
  <c r="I5864" i="68"/>
  <c r="H5800" i="68"/>
  <c r="I5800" i="68"/>
  <c r="H5752" i="68"/>
  <c r="I5752" i="68"/>
  <c r="H5720" i="68"/>
  <c r="I5720" i="68"/>
  <c r="H5688" i="68"/>
  <c r="I5688" i="68"/>
  <c r="I6010" i="68"/>
  <c r="H6010" i="68"/>
  <c r="I5976" i="68"/>
  <c r="H5976" i="68"/>
  <c r="M5940" i="68"/>
  <c r="M5869" i="68"/>
  <c r="M5928" i="68"/>
  <c r="H5824" i="68"/>
  <c r="I5824" i="68"/>
  <c r="H5754" i="68"/>
  <c r="I5754" i="68"/>
  <c r="H5690" i="68"/>
  <c r="I5690" i="68"/>
  <c r="H5474" i="68"/>
  <c r="I5474" i="68"/>
  <c r="H5430" i="68"/>
  <c r="I5430" i="68"/>
  <c r="H5367" i="68"/>
  <c r="I5367" i="68"/>
  <c r="H5335" i="68"/>
  <c r="I5335" i="68"/>
  <c r="H5303" i="68"/>
  <c r="I5303" i="68"/>
  <c r="H5271" i="68"/>
  <c r="I5271" i="68"/>
  <c r="H5239" i="68"/>
  <c r="I5239" i="68"/>
  <c r="H5207" i="68"/>
  <c r="I5207" i="68"/>
  <c r="H5702" i="68"/>
  <c r="I5702" i="68"/>
  <c r="H5620" i="68"/>
  <c r="I5620" i="68"/>
  <c r="I5503" i="68"/>
  <c r="H5503" i="68"/>
  <c r="I5471" i="68"/>
  <c r="H5471" i="68"/>
  <c r="H5694" i="68"/>
  <c r="I5694" i="68"/>
  <c r="H5686" i="68"/>
  <c r="I5686" i="68"/>
  <c r="H5618" i="68"/>
  <c r="I5618" i="68"/>
  <c r="H5530" i="68"/>
  <c r="I5530" i="68"/>
  <c r="H5446" i="68"/>
  <c r="I5446" i="68"/>
  <c r="H5395" i="68"/>
  <c r="I5395" i="68"/>
  <c r="H5331" i="68"/>
  <c r="I5331" i="68"/>
  <c r="H5291" i="68"/>
  <c r="I5291" i="68"/>
  <c r="H5243" i="68"/>
  <c r="I5243" i="68"/>
  <c r="H5179" i="68"/>
  <c r="I5179" i="68"/>
  <c r="H5680" i="68"/>
  <c r="I5680" i="68"/>
  <c r="H5616" i="68"/>
  <c r="I5616" i="68"/>
  <c r="I5559" i="68"/>
  <c r="H5559" i="68"/>
  <c r="M5838" i="68"/>
  <c r="I5534" i="68"/>
  <c r="H5534" i="68"/>
  <c r="H5309" i="68"/>
  <c r="I5309" i="68"/>
  <c r="H5245" i="68"/>
  <c r="I5245" i="68"/>
  <c r="H5189" i="68"/>
  <c r="I5189" i="68"/>
  <c r="H5638" i="68"/>
  <c r="I5638" i="68"/>
  <c r="H5574" i="68"/>
  <c r="I5574" i="68"/>
  <c r="I5525" i="68"/>
  <c r="H5525" i="68"/>
  <c r="H5466" i="68"/>
  <c r="I5466" i="68"/>
  <c r="H5050" i="68"/>
  <c r="I5050" i="68"/>
  <c r="H4986" i="68"/>
  <c r="I4986" i="68"/>
  <c r="M5125" i="68"/>
  <c r="H5068" i="68"/>
  <c r="I5068" i="68"/>
  <c r="H5020" i="68"/>
  <c r="I5020" i="68"/>
  <c r="H5122" i="68"/>
  <c r="I5122" i="68"/>
  <c r="H5110" i="68"/>
  <c r="I5110" i="68"/>
  <c r="M5235" i="68"/>
  <c r="N5235" i="68" s="1"/>
  <c r="M5363" i="68"/>
  <c r="M5536" i="68"/>
  <c r="M5161" i="68"/>
  <c r="N5161" i="68" s="1"/>
  <c r="M5289" i="68"/>
  <c r="M5445" i="68"/>
  <c r="M5175" i="68"/>
  <c r="N5175" i="68" s="1"/>
  <c r="M5303" i="68"/>
  <c r="M5480" i="68"/>
  <c r="M5534" i="68"/>
  <c r="M5253" i="68"/>
  <c r="M5381" i="68"/>
  <c r="M5150" i="68"/>
  <c r="M5278" i="68"/>
  <c r="M5406" i="68"/>
  <c r="M5471" i="68"/>
  <c r="M5614" i="68"/>
  <c r="N5614" i="68" s="1"/>
  <c r="M5742" i="68"/>
  <c r="N5742" i="68" s="1"/>
  <c r="M5156" i="68"/>
  <c r="M5284" i="68"/>
  <c r="M5407" i="68"/>
  <c r="M5612" i="68"/>
  <c r="M5740" i="68"/>
  <c r="M5202" i="68"/>
  <c r="M5330" i="68"/>
  <c r="M5456" i="68"/>
  <c r="M5610" i="68"/>
  <c r="M5738" i="68"/>
  <c r="M5144" i="68"/>
  <c r="M5272" i="68"/>
  <c r="M5400" i="68"/>
  <c r="M5532" i="68"/>
  <c r="M5680" i="68"/>
  <c r="N5680" i="68" s="1"/>
  <c r="M5808" i="68"/>
  <c r="N5808" i="68" s="1"/>
  <c r="M5663" i="68"/>
  <c r="M5791" i="68"/>
  <c r="M5637" i="68"/>
  <c r="M5765" i="68"/>
  <c r="M5467" i="68"/>
  <c r="N5467" i="68" s="1"/>
  <c r="M5595" i="68"/>
  <c r="M5723" i="68"/>
  <c r="M5505" i="68"/>
  <c r="M5633" i="68"/>
  <c r="M5761" i="68"/>
  <c r="H5080" i="68"/>
  <c r="I5080" i="68"/>
  <c r="H5024" i="68"/>
  <c r="I5024" i="68"/>
  <c r="I4892" i="68"/>
  <c r="H4892" i="68"/>
  <c r="H4842" i="68"/>
  <c r="I4842" i="68"/>
  <c r="H4770" i="68"/>
  <c r="I4770" i="68"/>
  <c r="H4706" i="68"/>
  <c r="I4706" i="68"/>
  <c r="H4570" i="68"/>
  <c r="I4570" i="68"/>
  <c r="H4938" i="68"/>
  <c r="I4938" i="68"/>
  <c r="H4700" i="68"/>
  <c r="I4700" i="68"/>
  <c r="H4572" i="68"/>
  <c r="I4572" i="68"/>
  <c r="H4936" i="68"/>
  <c r="I4936" i="68"/>
  <c r="M4150" i="68"/>
  <c r="N4150" i="68" s="1"/>
  <c r="M4336" i="68"/>
  <c r="M4253" i="68"/>
  <c r="N4253" i="68" s="1"/>
  <c r="M4280" i="68"/>
  <c r="I4876" i="68"/>
  <c r="H4876" i="68"/>
  <c r="H4800" i="68"/>
  <c r="I4800" i="68"/>
  <c r="M5100" i="68"/>
  <c r="N5100" i="68" s="1"/>
  <c r="I4835" i="68"/>
  <c r="H4835" i="68"/>
  <c r="H4696" i="68"/>
  <c r="I4696" i="68"/>
  <c r="H4632" i="68"/>
  <c r="I4632" i="68"/>
  <c r="H4568" i="68"/>
  <c r="I4568" i="68"/>
  <c r="H4368" i="68"/>
  <c r="I4368" i="68"/>
  <c r="M5029" i="68"/>
  <c r="M4965" i="68"/>
  <c r="M4901" i="68"/>
  <c r="M5031" i="68"/>
  <c r="M4967" i="68"/>
  <c r="M4903" i="68"/>
  <c r="M4839" i="68"/>
  <c r="M5041" i="68"/>
  <c r="M4977" i="68"/>
  <c r="M4913" i="68"/>
  <c r="M4849" i="68"/>
  <c r="M4785" i="68"/>
  <c r="M5067" i="68"/>
  <c r="M5003" i="68"/>
  <c r="M4939" i="68"/>
  <c r="M4875" i="68"/>
  <c r="M5056" i="68"/>
  <c r="M4992" i="68"/>
  <c r="M4928" i="68"/>
  <c r="M4806" i="68"/>
  <c r="M4742" i="68"/>
  <c r="M4679" i="68"/>
  <c r="M4615" i="68"/>
  <c r="M4551" i="68"/>
  <c r="M5058" i="68"/>
  <c r="M4994" i="68"/>
  <c r="M4930" i="68"/>
  <c r="M4870" i="68"/>
  <c r="N4870" i="68" s="1"/>
  <c r="M4781" i="68"/>
  <c r="M4721" i="68"/>
  <c r="M4657" i="68"/>
  <c r="M4593" i="68"/>
  <c r="M4529" i="68"/>
  <c r="M4465" i="68"/>
  <c r="M4401" i="68"/>
  <c r="M5076" i="68"/>
  <c r="N5076" i="68" s="1"/>
  <c r="M5012" i="68"/>
  <c r="N5012" i="68" s="1"/>
  <c r="M4948" i="68"/>
  <c r="N4948" i="68" s="1"/>
  <c r="M4837" i="68"/>
  <c r="M4800" i="68"/>
  <c r="M4768" i="68"/>
  <c r="M4731" i="68"/>
  <c r="M4667" i="68"/>
  <c r="M4603" i="68"/>
  <c r="M4539" i="68"/>
  <c r="M4475" i="68"/>
  <c r="M4411" i="68"/>
  <c r="M4347" i="68"/>
  <c r="M5030" i="68"/>
  <c r="N5030" i="68" s="1"/>
  <c r="M4966" i="68"/>
  <c r="N4966" i="68" s="1"/>
  <c r="M4902" i="68"/>
  <c r="N4902" i="68" s="1"/>
  <c r="M4783" i="68"/>
  <c r="M4717" i="68"/>
  <c r="M4653" i="68"/>
  <c r="M4589" i="68"/>
  <c r="M4525" i="68"/>
  <c r="M4461" i="68"/>
  <c r="M4397" i="68"/>
  <c r="M4885" i="68"/>
  <c r="M4778" i="68"/>
  <c r="M4688" i="68"/>
  <c r="N4688" i="68" s="1"/>
  <c r="M4624" i="68"/>
  <c r="N4624" i="68" s="1"/>
  <c r="M4560" i="68"/>
  <c r="N4560" i="68" s="1"/>
  <c r="M4359" i="68"/>
  <c r="M4880" i="68"/>
  <c r="M4722" i="68"/>
  <c r="M4658" i="68"/>
  <c r="M4594" i="68"/>
  <c r="M4530" i="68"/>
  <c r="M4860" i="68"/>
  <c r="M4506" i="68"/>
  <c r="M4490" i="68"/>
  <c r="M4474" i="68"/>
  <c r="M4458" i="68"/>
  <c r="M4442" i="68"/>
  <c r="M4426" i="68"/>
  <c r="M4410" i="68"/>
  <c r="M4394" i="68"/>
  <c r="M4872" i="68"/>
  <c r="M4724" i="68"/>
  <c r="M4660" i="68"/>
  <c r="M4596" i="68"/>
  <c r="M4532" i="68"/>
  <c r="M4472" i="68"/>
  <c r="N4472" i="68" s="1"/>
  <c r="M4408" i="68"/>
  <c r="N4408" i="68" s="1"/>
  <c r="M4346" i="68"/>
  <c r="M4763" i="68"/>
  <c r="N4763" i="68" s="1"/>
  <c r="M4786" i="68"/>
  <c r="M4686" i="68"/>
  <c r="N4686" i="68" s="1"/>
  <c r="M4622" i="68"/>
  <c r="N4622" i="68" s="1"/>
  <c r="M4558" i="68"/>
  <c r="N4558" i="68" s="1"/>
  <c r="M4349" i="68"/>
  <c r="M5061" i="68"/>
  <c r="M4997" i="68"/>
  <c r="M4933" i="68"/>
  <c r="M5063" i="68"/>
  <c r="M4999" i="68"/>
  <c r="M4935" i="68"/>
  <c r="M4871" i="68"/>
  <c r="M5073" i="68"/>
  <c r="M5009" i="68"/>
  <c r="M4945" i="68"/>
  <c r="M4881" i="68"/>
  <c r="M4817" i="68"/>
  <c r="M4753" i="68"/>
  <c r="M5035" i="68"/>
  <c r="M4971" i="68"/>
  <c r="M4907" i="68"/>
  <c r="M5088" i="68"/>
  <c r="M5024" i="68"/>
  <c r="M4960" i="68"/>
  <c r="M4840" i="68"/>
  <c r="M4774" i="68"/>
  <c r="M4711" i="68"/>
  <c r="M4647" i="68"/>
  <c r="M4583" i="68"/>
  <c r="M4519" i="68"/>
  <c r="M5026" i="68"/>
  <c r="M4962" i="68"/>
  <c r="M4898" i="68"/>
  <c r="M4813" i="68"/>
  <c r="M4749" i="68"/>
  <c r="M4689" i="68"/>
  <c r="M4625" i="68"/>
  <c r="M4561" i="68"/>
  <c r="M4497" i="68"/>
  <c r="M4433" i="68"/>
  <c r="M4369" i="68"/>
  <c r="M5044" i="68"/>
  <c r="N5044" i="68" s="1"/>
  <c r="M4980" i="68"/>
  <c r="N4980" i="68" s="1"/>
  <c r="M4916" i="68"/>
  <c r="N4916" i="68" s="1"/>
  <c r="M4816" i="68"/>
  <c r="M4784" i="68"/>
  <c r="M4752" i="68"/>
  <c r="M4699" i="68"/>
  <c r="M4635" i="68"/>
  <c r="M4571" i="68"/>
  <c r="M4507" i="68"/>
  <c r="M4443" i="68"/>
  <c r="M4379" i="68"/>
  <c r="M5062" i="68"/>
  <c r="N5062" i="68" s="1"/>
  <c r="M4998" i="68"/>
  <c r="N4998" i="68" s="1"/>
  <c r="M4934" i="68"/>
  <c r="N4934" i="68" s="1"/>
  <c r="M4815" i="68"/>
  <c r="M4751" i="68"/>
  <c r="M4685" i="68"/>
  <c r="M4621" i="68"/>
  <c r="M4557" i="68"/>
  <c r="M4493" i="68"/>
  <c r="M4429" i="68"/>
  <c r="M4819" i="68"/>
  <c r="M4850" i="68"/>
  <c r="M4720" i="68"/>
  <c r="M4656" i="68"/>
  <c r="N4656" i="68" s="1"/>
  <c r="M4592" i="68"/>
  <c r="N4592" i="68" s="1"/>
  <c r="M4528" i="68"/>
  <c r="N4528" i="68" s="1"/>
  <c r="M4835" i="68"/>
  <c r="M4802" i="68"/>
  <c r="M4690" i="68"/>
  <c r="M4626" i="68"/>
  <c r="M4562" i="68"/>
  <c r="M4356" i="68"/>
  <c r="M4514" i="68"/>
  <c r="M4498" i="68"/>
  <c r="M4482" i="68"/>
  <c r="M4466" i="68"/>
  <c r="M4450" i="68"/>
  <c r="M4434" i="68"/>
  <c r="M4418" i="68"/>
  <c r="M4402" i="68"/>
  <c r="M4386" i="68"/>
  <c r="M4826" i="68"/>
  <c r="M4692" i="68"/>
  <c r="M4628" i="68"/>
  <c r="M4564" i="68"/>
  <c r="M4504" i="68"/>
  <c r="N4504" i="68" s="1"/>
  <c r="M4440" i="68"/>
  <c r="N4440" i="68" s="1"/>
  <c r="M4378" i="68"/>
  <c r="M4843" i="68"/>
  <c r="M4864" i="68"/>
  <c r="M4718" i="68"/>
  <c r="M4654" i="68"/>
  <c r="N4654" i="68" s="1"/>
  <c r="M4590" i="68"/>
  <c r="N4590" i="68" s="1"/>
  <c r="M4526" i="68"/>
  <c r="N4526" i="68" s="1"/>
  <c r="M5053" i="68"/>
  <c r="M4989" i="68"/>
  <c r="M4925" i="68"/>
  <c r="M5055" i="68"/>
  <c r="M4991" i="68"/>
  <c r="M4927" i="68"/>
  <c r="M4863" i="68"/>
  <c r="M5065" i="68"/>
  <c r="M5001" i="68"/>
  <c r="M4937" i="68"/>
  <c r="M4873" i="68"/>
  <c r="M4809" i="68"/>
  <c r="M4745" i="68"/>
  <c r="M5027" i="68"/>
  <c r="M4963" i="68"/>
  <c r="M4899" i="68"/>
  <c r="M5080" i="68"/>
  <c r="M5016" i="68"/>
  <c r="M4952" i="68"/>
  <c r="M4832" i="68"/>
  <c r="M4766" i="68"/>
  <c r="M4703" i="68"/>
  <c r="M4639" i="68"/>
  <c r="M4575" i="68"/>
  <c r="M5082" i="68"/>
  <c r="M5018" i="68"/>
  <c r="M4954" i="68"/>
  <c r="M4894" i="68"/>
  <c r="N4894" i="68" s="1"/>
  <c r="M4805" i="68"/>
  <c r="M4741" i="68"/>
  <c r="M4681" i="68"/>
  <c r="M4617" i="68"/>
  <c r="M4553" i="68"/>
  <c r="M4489" i="68"/>
  <c r="M4425" i="68"/>
  <c r="M4361" i="68"/>
  <c r="M5036" i="68"/>
  <c r="N5036" i="68" s="1"/>
  <c r="M4972" i="68"/>
  <c r="N4972" i="68" s="1"/>
  <c r="M4908" i="68"/>
  <c r="N4908" i="68" s="1"/>
  <c r="M4812" i="68"/>
  <c r="N4812" i="68" s="1"/>
  <c r="M4780" i="68"/>
  <c r="N4780" i="68" s="1"/>
  <c r="M4748" i="68"/>
  <c r="N4748" i="68" s="1"/>
  <c r="M4691" i="68"/>
  <c r="M4627" i="68"/>
  <c r="M4563" i="68"/>
  <c r="M4499" i="68"/>
  <c r="M4435" i="68"/>
  <c r="M4371" i="68"/>
  <c r="M5054" i="68"/>
  <c r="N5054" i="68" s="1"/>
  <c r="M4990" i="68"/>
  <c r="N4990" i="68" s="1"/>
  <c r="M4926" i="68"/>
  <c r="N4926" i="68" s="1"/>
  <c r="M4807" i="68"/>
  <c r="M4743" i="68"/>
  <c r="M4677" i="68"/>
  <c r="M4613" i="68"/>
  <c r="M4549" i="68"/>
  <c r="M4485" i="68"/>
  <c r="M4421" i="68"/>
  <c r="M4787" i="68"/>
  <c r="N4787" i="68" s="1"/>
  <c r="M4844" i="68"/>
  <c r="M4712" i="68"/>
  <c r="M4648" i="68"/>
  <c r="N4648" i="68" s="1"/>
  <c r="M4584" i="68"/>
  <c r="N4584" i="68" s="1"/>
  <c r="M4520" i="68"/>
  <c r="N4520" i="68" s="1"/>
  <c r="M4811" i="68"/>
  <c r="M4770" i="68"/>
  <c r="M4682" i="68"/>
  <c r="M4618" i="68"/>
  <c r="M4554" i="68"/>
  <c r="M4348" i="68"/>
  <c r="M4511" i="68"/>
  <c r="M4495" i="68"/>
  <c r="M4479" i="68"/>
  <c r="M4463" i="68"/>
  <c r="M4447" i="68"/>
  <c r="M4431" i="68"/>
  <c r="M4415" i="68"/>
  <c r="M4399" i="68"/>
  <c r="M4383" i="68"/>
  <c r="M4794" i="68"/>
  <c r="M4684" i="68"/>
  <c r="M4620" i="68"/>
  <c r="M4556" i="68"/>
  <c r="M4496" i="68"/>
  <c r="N4496" i="68" s="1"/>
  <c r="M4432" i="68"/>
  <c r="N4432" i="68" s="1"/>
  <c r="M4370" i="68"/>
  <c r="M4830" i="68"/>
  <c r="N4830" i="68" s="1"/>
  <c r="M4861" i="68"/>
  <c r="M4710" i="68"/>
  <c r="M4646" i="68"/>
  <c r="N4646" i="68" s="1"/>
  <c r="M4582" i="68"/>
  <c r="N4582" i="68" s="1"/>
  <c r="M4518" i="68"/>
  <c r="N4518" i="68" s="1"/>
  <c r="M4366" i="68"/>
  <c r="M4368" i="68"/>
  <c r="M4178" i="68"/>
  <c r="N1448" i="68"/>
  <c r="O1448" i="68"/>
  <c r="N6" i="68"/>
  <c r="O6" i="68"/>
  <c r="I8748" i="68"/>
  <c r="H8748" i="68"/>
  <c r="H8617" i="68"/>
  <c r="I8617" i="68"/>
  <c r="I8664" i="68"/>
  <c r="H8664" i="68"/>
  <c r="O8586" i="68"/>
  <c r="I8555" i="68"/>
  <c r="H8555" i="68"/>
  <c r="H8439" i="68"/>
  <c r="I8439" i="68"/>
  <c r="I8756" i="68"/>
  <c r="H8756" i="68"/>
  <c r="I8629" i="68"/>
  <c r="H8629" i="68"/>
  <c r="I8580" i="68"/>
  <c r="H8580" i="68"/>
  <c r="I8601" i="68"/>
  <c r="H8601" i="68"/>
  <c r="O8532" i="68"/>
  <c r="H8550" i="68"/>
  <c r="I8550" i="68"/>
  <c r="I8523" i="68"/>
  <c r="H8523" i="68"/>
  <c r="I8531" i="68"/>
  <c r="H8531" i="68"/>
  <c r="H8487" i="68"/>
  <c r="I8487" i="68"/>
  <c r="O8516" i="68"/>
  <c r="I8491" i="68"/>
  <c r="H8491" i="68"/>
  <c r="I8428" i="68"/>
  <c r="H8428" i="68"/>
  <c r="I8420" i="68"/>
  <c r="H8420" i="68"/>
  <c r="O8388" i="68"/>
  <c r="H8423" i="68"/>
  <c r="I8423" i="68"/>
  <c r="I8354" i="68"/>
  <c r="H8354" i="68"/>
  <c r="H8447" i="68"/>
  <c r="I8447" i="68"/>
  <c r="H8372" i="68"/>
  <c r="I8372" i="68"/>
  <c r="I8312" i="68"/>
  <c r="H8312" i="68"/>
  <c r="I8351" i="68"/>
  <c r="H8351" i="68"/>
  <c r="I8296" i="68"/>
  <c r="H8296" i="68"/>
  <c r="I8295" i="68"/>
  <c r="H8295" i="68"/>
  <c r="H8315" i="68"/>
  <c r="I8315" i="68"/>
  <c r="I8233" i="68"/>
  <c r="H8233" i="68"/>
  <c r="I8082" i="68"/>
  <c r="H8082" i="68"/>
  <c r="I8260" i="68"/>
  <c r="H8260" i="68"/>
  <c r="H8202" i="68"/>
  <c r="I8202" i="68"/>
  <c r="I8162" i="68"/>
  <c r="H8162" i="68"/>
  <c r="I8112" i="68"/>
  <c r="H8112" i="68"/>
  <c r="H8183" i="68"/>
  <c r="I8183" i="68"/>
  <c r="H8127" i="68"/>
  <c r="I8127" i="68"/>
  <c r="I8042" i="68"/>
  <c r="H8042" i="68"/>
  <c r="I8158" i="68"/>
  <c r="H8158" i="68"/>
  <c r="O8113" i="68"/>
  <c r="H8143" i="68"/>
  <c r="I8143" i="68"/>
  <c r="I8136" i="68"/>
  <c r="H8136" i="68"/>
  <c r="I8154" i="68"/>
  <c r="H8154" i="68"/>
  <c r="I8097" i="68"/>
  <c r="H8097" i="68"/>
  <c r="H8124" i="68"/>
  <c r="I8124" i="68"/>
  <c r="H8079" i="68"/>
  <c r="I8079" i="68"/>
  <c r="H7970" i="68"/>
  <c r="I7970" i="68"/>
  <c r="I8000" i="68"/>
  <c r="H8000" i="68"/>
  <c r="H7976" i="68"/>
  <c r="I7976" i="68"/>
  <c r="I8039" i="68"/>
  <c r="H8039" i="68"/>
  <c r="I7908" i="68"/>
  <c r="H7908" i="68"/>
  <c r="I7959" i="68"/>
  <c r="H7959" i="68"/>
  <c r="I7990" i="68"/>
  <c r="H7990" i="68"/>
  <c r="H7837" i="68"/>
  <c r="I7837" i="68"/>
  <c r="H7931" i="68"/>
  <c r="I7931" i="68"/>
  <c r="M8034" i="68"/>
  <c r="M8052" i="68"/>
  <c r="M8028" i="68"/>
  <c r="M8032" i="68"/>
  <c r="M8147" i="68"/>
  <c r="M8046" i="68"/>
  <c r="M8140" i="68"/>
  <c r="M8132" i="68"/>
  <c r="M8168" i="68"/>
  <c r="N8168" i="68" s="1"/>
  <c r="M8104" i="68"/>
  <c r="N8104" i="68" s="1"/>
  <c r="M8159" i="68"/>
  <c r="N8159" i="68" s="1"/>
  <c r="M8321" i="68"/>
  <c r="M8121" i="68"/>
  <c r="M8305" i="68"/>
  <c r="M8114" i="68"/>
  <c r="M8215" i="68"/>
  <c r="N8215" i="68" s="1"/>
  <c r="M8102" i="68"/>
  <c r="M8178" i="68"/>
  <c r="M8091" i="68"/>
  <c r="M8182" i="68"/>
  <c r="M8198" i="68"/>
  <c r="M8156" i="68"/>
  <c r="M8221" i="68"/>
  <c r="M8338" i="68"/>
  <c r="M8245" i="68"/>
  <c r="M8077" i="68"/>
  <c r="M8141" i="68"/>
  <c r="M8205" i="68"/>
  <c r="M8200" i="68"/>
  <c r="M8255" i="68"/>
  <c r="M8289" i="68"/>
  <c r="M8211" i="68"/>
  <c r="M8257" i="68"/>
  <c r="M8295" i="68"/>
  <c r="M8214" i="68"/>
  <c r="M8277" i="68"/>
  <c r="M8367" i="68"/>
  <c r="M8390" i="68"/>
  <c r="M8342" i="68"/>
  <c r="M8410" i="68"/>
  <c r="M8243" i="68"/>
  <c r="M8307" i="68"/>
  <c r="M8344" i="68"/>
  <c r="M8230" i="68"/>
  <c r="M8294" i="68"/>
  <c r="M8276" i="68"/>
  <c r="M8392" i="68"/>
  <c r="M8443" i="68"/>
  <c r="M8398" i="68"/>
  <c r="M8452" i="68"/>
  <c r="M8393" i="68"/>
  <c r="M8386" i="68"/>
  <c r="M8427" i="68"/>
  <c r="M8341" i="68"/>
  <c r="M8412" i="68"/>
  <c r="M8429" i="68"/>
  <c r="M8538" i="68"/>
  <c r="M8495" i="68"/>
  <c r="M8442" i="68"/>
  <c r="M8502" i="68"/>
  <c r="M8542" i="68"/>
  <c r="M8580" i="68"/>
  <c r="M8497" i="68"/>
  <c r="M8555" i="68"/>
  <c r="M8563" i="68"/>
  <c r="M8540" i="68"/>
  <c r="N8540" i="68" s="1"/>
  <c r="M8506" i="68"/>
  <c r="M8533" i="68"/>
  <c r="M8424" i="68"/>
  <c r="M8488" i="68"/>
  <c r="M8571" i="68"/>
  <c r="M8549" i="68"/>
  <c r="M8615" i="68"/>
  <c r="M8616" i="68"/>
  <c r="M8617" i="68"/>
  <c r="M8619" i="68"/>
  <c r="M8632" i="68"/>
  <c r="M8651" i="68"/>
  <c r="N8651" i="68" s="1"/>
  <c r="M8669" i="68"/>
  <c r="M8698" i="68"/>
  <c r="N8698" i="68" s="1"/>
  <c r="M8641" i="68"/>
  <c r="M8660" i="68"/>
  <c r="M8628" i="68"/>
  <c r="M8681" i="68"/>
  <c r="M8684" i="68"/>
  <c r="N8684" i="68" s="1"/>
  <c r="M8680" i="68"/>
  <c r="M8745" i="68"/>
  <c r="M8693" i="68"/>
  <c r="M8757" i="68"/>
  <c r="M8731" i="68"/>
  <c r="M8734" i="68"/>
  <c r="M8732" i="68"/>
  <c r="M8711" i="68"/>
  <c r="I7919" i="68"/>
  <c r="H7919" i="68"/>
  <c r="I7892" i="68"/>
  <c r="H7892" i="68"/>
  <c r="I7860" i="68"/>
  <c r="H7860" i="68"/>
  <c r="I7755" i="68"/>
  <c r="H7755" i="68"/>
  <c r="H7857" i="68"/>
  <c r="I7857" i="68"/>
  <c r="H7809" i="68"/>
  <c r="I7809" i="68"/>
  <c r="I7687" i="68"/>
  <c r="H7687" i="68"/>
  <c r="I7819" i="68"/>
  <c r="H7819" i="68"/>
  <c r="I7813" i="68"/>
  <c r="H7813" i="68"/>
  <c r="H7775" i="68"/>
  <c r="I7775" i="68"/>
  <c r="H7579" i="68"/>
  <c r="I7579" i="68"/>
  <c r="I7554" i="68"/>
  <c r="H7554" i="68"/>
  <c r="I7530" i="68"/>
  <c r="H7530" i="68"/>
  <c r="H7643" i="68"/>
  <c r="I7643" i="68"/>
  <c r="I7594" i="68"/>
  <c r="H7594" i="68"/>
  <c r="I7577" i="68"/>
  <c r="H7577" i="68"/>
  <c r="O7512" i="68"/>
  <c r="O7480" i="68"/>
  <c r="H7500" i="68"/>
  <c r="I7500" i="68"/>
  <c r="H7403" i="68"/>
  <c r="I7403" i="68"/>
  <c r="H7371" i="68"/>
  <c r="I7371" i="68"/>
  <c r="O7456" i="68"/>
  <c r="H7368" i="68"/>
  <c r="I7368" i="68"/>
  <c r="I7439" i="68"/>
  <c r="H7439" i="68"/>
  <c r="H7523" i="68"/>
  <c r="I7523" i="68"/>
  <c r="H7471" i="68"/>
  <c r="I7471" i="68"/>
  <c r="H7283" i="68"/>
  <c r="I7283" i="68"/>
  <c r="I7465" i="68"/>
  <c r="H7465" i="68"/>
  <c r="I7407" i="68"/>
  <c r="H7407" i="68"/>
  <c r="M7348" i="68"/>
  <c r="I7304" i="68"/>
  <c r="H7304" i="68"/>
  <c r="M7351" i="68"/>
  <c r="M7415" i="68"/>
  <c r="M7392" i="68"/>
  <c r="M7424" i="68"/>
  <c r="M7346" i="68"/>
  <c r="M7410" i="68"/>
  <c r="M7463" i="68"/>
  <c r="M7458" i="68"/>
  <c r="M7372" i="68"/>
  <c r="M7434" i="68"/>
  <c r="M7341" i="68"/>
  <c r="M7405" i="68"/>
  <c r="M7498" i="68"/>
  <c r="M7479" i="68"/>
  <c r="M7371" i="68"/>
  <c r="M7432" i="68"/>
  <c r="M7464" i="68"/>
  <c r="M7334" i="68"/>
  <c r="M7398" i="68"/>
  <c r="M7609" i="68"/>
  <c r="M7522" i="68"/>
  <c r="M7545" i="68"/>
  <c r="M7563" i="68"/>
  <c r="M7496" i="68"/>
  <c r="N7496" i="68" s="1"/>
  <c r="M7528" i="68"/>
  <c r="N7528" i="68" s="1"/>
  <c r="M7595" i="68"/>
  <c r="M7635" i="68"/>
  <c r="M7585" i="68"/>
  <c r="N7585" i="68" s="1"/>
  <c r="M7659" i="68"/>
  <c r="M7647" i="68"/>
  <c r="M7712" i="68"/>
  <c r="M7618" i="68"/>
  <c r="M7684" i="68"/>
  <c r="M7752" i="68"/>
  <c r="M7461" i="68"/>
  <c r="M7525" i="68"/>
  <c r="M7589" i="68"/>
  <c r="M7653" i="68"/>
  <c r="M7689" i="68"/>
  <c r="M7731" i="68"/>
  <c r="M7608" i="68"/>
  <c r="N7608" i="68" s="1"/>
  <c r="M7739" i="68"/>
  <c r="M7686" i="68"/>
  <c r="M7510" i="68"/>
  <c r="M7574" i="68"/>
  <c r="M7638" i="68"/>
  <c r="M7804" i="68"/>
  <c r="M7687" i="68"/>
  <c r="M7524" i="68"/>
  <c r="M7588" i="68"/>
  <c r="M7652" i="68"/>
  <c r="M7715" i="68"/>
  <c r="M7769" i="68"/>
  <c r="M7743" i="68"/>
  <c r="M7785" i="68"/>
  <c r="M7874" i="68"/>
  <c r="N7874" i="68" s="1"/>
  <c r="M7714" i="68"/>
  <c r="M7745" i="68"/>
  <c r="N7745" i="68" s="1"/>
  <c r="M7786" i="68"/>
  <c r="M7774" i="68"/>
  <c r="M7844" i="68"/>
  <c r="M7833" i="68"/>
  <c r="M7868" i="68"/>
  <c r="M7734" i="68"/>
  <c r="M7783" i="68"/>
  <c r="M7815" i="68"/>
  <c r="M7858" i="68"/>
  <c r="M7937" i="68"/>
  <c r="M7925" i="68"/>
  <c r="M7988" i="68"/>
  <c r="M7816" i="68"/>
  <c r="M7880" i="68"/>
  <c r="N7880" i="68" s="1"/>
  <c r="M7843" i="68"/>
  <c r="M7907" i="68"/>
  <c r="M7966" i="68"/>
  <c r="M7886" i="68"/>
  <c r="M7951" i="68"/>
  <c r="M7983" i="68"/>
  <c r="M8002" i="68"/>
  <c r="M7999" i="68"/>
  <c r="N7999" i="68" s="1"/>
  <c r="M7978" i="68"/>
  <c r="M7890" i="68"/>
  <c r="M7941" i="68"/>
  <c r="M8005" i="68"/>
  <c r="M7987" i="68"/>
  <c r="M8012" i="68"/>
  <c r="M7360" i="68"/>
  <c r="I7280" i="68"/>
  <c r="H7280" i="68"/>
  <c r="O7234" i="68"/>
  <c r="I7462" i="68"/>
  <c r="H7462" i="68"/>
  <c r="I7335" i="68"/>
  <c r="H7335" i="68"/>
  <c r="M7361" i="68"/>
  <c r="H7316" i="68"/>
  <c r="I7316" i="68"/>
  <c r="O7282" i="68"/>
  <c r="M7377" i="68"/>
  <c r="M7328" i="68"/>
  <c r="H7363" i="68"/>
  <c r="I7363" i="68"/>
  <c r="M7332" i="68"/>
  <c r="H7292" i="68"/>
  <c r="I7292" i="68"/>
  <c r="M7309" i="68"/>
  <c r="M7300" i="68"/>
  <c r="H7182" i="68"/>
  <c r="I7182" i="68"/>
  <c r="O7073" i="68"/>
  <c r="O7009" i="68"/>
  <c r="H7172" i="68"/>
  <c r="I7172" i="68"/>
  <c r="H7194" i="68"/>
  <c r="I7194" i="68"/>
  <c r="H7150" i="68"/>
  <c r="I7150" i="68"/>
  <c r="H7065" i="68"/>
  <c r="I7065" i="68"/>
  <c r="O6982" i="68"/>
  <c r="H6987" i="68"/>
  <c r="I6987" i="68"/>
  <c r="H7094" i="68"/>
  <c r="I7094" i="68"/>
  <c r="I6953" i="68"/>
  <c r="H6953" i="68"/>
  <c r="H7023" i="68"/>
  <c r="I7023" i="68"/>
  <c r="O6901" i="68"/>
  <c r="H6955" i="68"/>
  <c r="I6955" i="68"/>
  <c r="I6858" i="68"/>
  <c r="H6858" i="68"/>
  <c r="I6701" i="68"/>
  <c r="H6701" i="68"/>
  <c r="I6994" i="68"/>
  <c r="H6994" i="68"/>
  <c r="H6971" i="68"/>
  <c r="I6971" i="68"/>
  <c r="I7015" i="68"/>
  <c r="H7015" i="68"/>
  <c r="I6951" i="68"/>
  <c r="H6951" i="68"/>
  <c r="I7087" i="68"/>
  <c r="H7087" i="68"/>
  <c r="I6826" i="68"/>
  <c r="H6826" i="68"/>
  <c r="I6652" i="68"/>
  <c r="H6652" i="68"/>
  <c r="M6618" i="68"/>
  <c r="H6540" i="68"/>
  <c r="I6540" i="68"/>
  <c r="H6476" i="68"/>
  <c r="I6476" i="68"/>
  <c r="I6897" i="68"/>
  <c r="H6897" i="68"/>
  <c r="I6824" i="68"/>
  <c r="H6824" i="68"/>
  <c r="H6774" i="68"/>
  <c r="I6774" i="68"/>
  <c r="M6674" i="68"/>
  <c r="I6632" i="68"/>
  <c r="H6632" i="68"/>
  <c r="H6598" i="68"/>
  <c r="I6598" i="68"/>
  <c r="M6575" i="68"/>
  <c r="M6639" i="68"/>
  <c r="M6778" i="68"/>
  <c r="M6870" i="68"/>
  <c r="M6944" i="68"/>
  <c r="M6750" i="68"/>
  <c r="M6857" i="68"/>
  <c r="M6565" i="68"/>
  <c r="M6629" i="68"/>
  <c r="M6693" i="68"/>
  <c r="M6858" i="68"/>
  <c r="M6616" i="68"/>
  <c r="N6616" i="68" s="1"/>
  <c r="M6680" i="68"/>
  <c r="N6680" i="68" s="1"/>
  <c r="M6745" i="68"/>
  <c r="M6859" i="68"/>
  <c r="M6989" i="68"/>
  <c r="M6603" i="68"/>
  <c r="M6667" i="68"/>
  <c r="M6729" i="68"/>
  <c r="M6817" i="68"/>
  <c r="M6941" i="68"/>
  <c r="M6630" i="68"/>
  <c r="M6694" i="68"/>
  <c r="M6754" i="68"/>
  <c r="M6846" i="68"/>
  <c r="M6585" i="68"/>
  <c r="M6649" i="68"/>
  <c r="M6714" i="68"/>
  <c r="M6790" i="68"/>
  <c r="M6883" i="68"/>
  <c r="M6596" i="68"/>
  <c r="N6596" i="68" s="1"/>
  <c r="M6660" i="68"/>
  <c r="M6707" i="68"/>
  <c r="M6739" i="68"/>
  <c r="M6834" i="68"/>
  <c r="M6903" i="68"/>
  <c r="M7016" i="68"/>
  <c r="M7056" i="68"/>
  <c r="M6922" i="68"/>
  <c r="M6986" i="68"/>
  <c r="M7042" i="68"/>
  <c r="M7097" i="68"/>
  <c r="M7095" i="68"/>
  <c r="M7025" i="68"/>
  <c r="N7025" i="68" s="1"/>
  <c r="M6704" i="68"/>
  <c r="M6756" i="68"/>
  <c r="M6788" i="68"/>
  <c r="M6820" i="68"/>
  <c r="M6852" i="68"/>
  <c r="M6884" i="68"/>
  <c r="M6930" i="68"/>
  <c r="M6994" i="68"/>
  <c r="M7085" i="68"/>
  <c r="M6889" i="68"/>
  <c r="M6965" i="68"/>
  <c r="M7029" i="68"/>
  <c r="M7098" i="68"/>
  <c r="M7043" i="68"/>
  <c r="M7111" i="68"/>
  <c r="M7108" i="68"/>
  <c r="M6781" i="68"/>
  <c r="M6845" i="68"/>
  <c r="M6909" i="68"/>
  <c r="N6909" i="68" s="1"/>
  <c r="M6926" i="68"/>
  <c r="N6926" i="68" s="1"/>
  <c r="M6990" i="68"/>
  <c r="N6990" i="68" s="1"/>
  <c r="M7054" i="68"/>
  <c r="M7186" i="68"/>
  <c r="M7258" i="68"/>
  <c r="N7258" i="68" s="1"/>
  <c r="M6924" i="68"/>
  <c r="M6988" i="68"/>
  <c r="M7052" i="68"/>
  <c r="M7106" i="68"/>
  <c r="M7164" i="68"/>
  <c r="N7164" i="68" s="1"/>
  <c r="M7224" i="68"/>
  <c r="N7224" i="68" s="1"/>
  <c r="M7290" i="68"/>
  <c r="M7222" i="68"/>
  <c r="M7289" i="68"/>
  <c r="M7228" i="68"/>
  <c r="M7266" i="68"/>
  <c r="N7266" i="68" s="1"/>
  <c r="M7145" i="68"/>
  <c r="M7209" i="68"/>
  <c r="M7271" i="68"/>
  <c r="M7167" i="68"/>
  <c r="M7232" i="68"/>
  <c r="M7296" i="68"/>
  <c r="M7149" i="68"/>
  <c r="M7213" i="68"/>
  <c r="M7219" i="68"/>
  <c r="M7238" i="68"/>
  <c r="H6550" i="68"/>
  <c r="I6550" i="68"/>
  <c r="H6518" i="68"/>
  <c r="I6518" i="68"/>
  <c r="I6730" i="68"/>
  <c r="H6730" i="68"/>
  <c r="O6576" i="68"/>
  <c r="I6881" i="68"/>
  <c r="H6881" i="68"/>
  <c r="M6700" i="68"/>
  <c r="H6614" i="68"/>
  <c r="I6614" i="68"/>
  <c r="H6552" i="68"/>
  <c r="I6552" i="68"/>
  <c r="H6520" i="68"/>
  <c r="I6520" i="68"/>
  <c r="H6488" i="68"/>
  <c r="I6488" i="68"/>
  <c r="I6446" i="68"/>
  <c r="H6446" i="68"/>
  <c r="H6588" i="68"/>
  <c r="I6588" i="68"/>
  <c r="I6568" i="68"/>
  <c r="H6568" i="68"/>
  <c r="O6524" i="68"/>
  <c r="O6460" i="68"/>
  <c r="I6907" i="68"/>
  <c r="H6907" i="68"/>
  <c r="I6808" i="68"/>
  <c r="H6808" i="68"/>
  <c r="I6656" i="68"/>
  <c r="H6656" i="68"/>
  <c r="I6604" i="68"/>
  <c r="H6604" i="68"/>
  <c r="O6566" i="68"/>
  <c r="H6498" i="68"/>
  <c r="I6498" i="68"/>
  <c r="I6872" i="68"/>
  <c r="H6872" i="68"/>
  <c r="H6418" i="68"/>
  <c r="I6418" i="68"/>
  <c r="O5922" i="68"/>
  <c r="I6454" i="68"/>
  <c r="H6454" i="68"/>
  <c r="I6423" i="68"/>
  <c r="H6423" i="68"/>
  <c r="H6376" i="68"/>
  <c r="I6376" i="68"/>
  <c r="H6426" i="68"/>
  <c r="I6426" i="68"/>
  <c r="H6362" i="68"/>
  <c r="I6362" i="68"/>
  <c r="H6330" i="68"/>
  <c r="I6330" i="68"/>
  <c r="H6394" i="68"/>
  <c r="I6394" i="68"/>
  <c r="O6122" i="68"/>
  <c r="H6486" i="68"/>
  <c r="I6486" i="68"/>
  <c r="H6380" i="68"/>
  <c r="I6380" i="68"/>
  <c r="H6420" i="68"/>
  <c r="I6420" i="68"/>
  <c r="H6470" i="68"/>
  <c r="I6470" i="68"/>
  <c r="I6080" i="68"/>
  <c r="H6080" i="68"/>
  <c r="I6004" i="68"/>
  <c r="H6004" i="68"/>
  <c r="I5916" i="68"/>
  <c r="H5916" i="68"/>
  <c r="H6296" i="68"/>
  <c r="I6296" i="68"/>
  <c r="H6232" i="68"/>
  <c r="I6232" i="68"/>
  <c r="H6170" i="68"/>
  <c r="I6170" i="68"/>
  <c r="H6138" i="68"/>
  <c r="I6138" i="68"/>
  <c r="H6108" i="68"/>
  <c r="I6108" i="68"/>
  <c r="O6017" i="68"/>
  <c r="H5928" i="68"/>
  <c r="I5928" i="68"/>
  <c r="H6278" i="68"/>
  <c r="I6278" i="68"/>
  <c r="H6214" i="68"/>
  <c r="I6214" i="68"/>
  <c r="H6158" i="68"/>
  <c r="I6158" i="68"/>
  <c r="I6113" i="68"/>
  <c r="H6113" i="68"/>
  <c r="H6100" i="68"/>
  <c r="I6100" i="68"/>
  <c r="I6048" i="68"/>
  <c r="H6048" i="68"/>
  <c r="H5966" i="68"/>
  <c r="I5966" i="68"/>
  <c r="H6300" i="68"/>
  <c r="I6300" i="68"/>
  <c r="H6236" i="68"/>
  <c r="I6236" i="68"/>
  <c r="H6172" i="68"/>
  <c r="I6172" i="68"/>
  <c r="I6076" i="68"/>
  <c r="H6076" i="68"/>
  <c r="H6032" i="68"/>
  <c r="I6032" i="68"/>
  <c r="H5954" i="68"/>
  <c r="I5954" i="68"/>
  <c r="H5871" i="68"/>
  <c r="I5871" i="68"/>
  <c r="H6298" i="68"/>
  <c r="I6298" i="68"/>
  <c r="H6234" i="68"/>
  <c r="I6234" i="68"/>
  <c r="H6134" i="68"/>
  <c r="I6134" i="68"/>
  <c r="H6057" i="68"/>
  <c r="I6057" i="68"/>
  <c r="M5864" i="68"/>
  <c r="M6026" i="68"/>
  <c r="N6026" i="68" s="1"/>
  <c r="M5996" i="68"/>
  <c r="M5945" i="68"/>
  <c r="H5880" i="68"/>
  <c r="I5880" i="68"/>
  <c r="H5812" i="68"/>
  <c r="I5812" i="68"/>
  <c r="H5780" i="68"/>
  <c r="I5780" i="68"/>
  <c r="H5748" i="68"/>
  <c r="I5748" i="68"/>
  <c r="H6025" i="68"/>
  <c r="I6025" i="68"/>
  <c r="H5940" i="68"/>
  <c r="I5940" i="68"/>
  <c r="M5885" i="68"/>
  <c r="O5760" i="68"/>
  <c r="O5632" i="68"/>
  <c r="H6006" i="68"/>
  <c r="I6006" i="68"/>
  <c r="I5931" i="68"/>
  <c r="H5931" i="68"/>
  <c r="H5814" i="68"/>
  <c r="I5814" i="68"/>
  <c r="H5782" i="68"/>
  <c r="I5782" i="68"/>
  <c r="H5750" i="68"/>
  <c r="I5750" i="68"/>
  <c r="H5718" i="68"/>
  <c r="I5718" i="68"/>
  <c r="I6096" i="68"/>
  <c r="H6096" i="68"/>
  <c r="H6012" i="68"/>
  <c r="I6012" i="68"/>
  <c r="M5946" i="68"/>
  <c r="N5946" i="68" s="1"/>
  <c r="M5887" i="68"/>
  <c r="M5841" i="68"/>
  <c r="M5859" i="68"/>
  <c r="M5926" i="68"/>
  <c r="M6057" i="68"/>
  <c r="N6057" i="68" s="1"/>
  <c r="M6065" i="68"/>
  <c r="M5844" i="68"/>
  <c r="M5907" i="68"/>
  <c r="M5986" i="68"/>
  <c r="N5986" i="68" s="1"/>
  <c r="M6144" i="68"/>
  <c r="M6134" i="68"/>
  <c r="M5992" i="68"/>
  <c r="M6080" i="68"/>
  <c r="M6090" i="68"/>
  <c r="M5950" i="68"/>
  <c r="M6020" i="68"/>
  <c r="M6136" i="68"/>
  <c r="M6194" i="68"/>
  <c r="N6194" i="68" s="1"/>
  <c r="M6258" i="68"/>
  <c r="N6258" i="68" s="1"/>
  <c r="M6322" i="68"/>
  <c r="N6322" i="68" s="1"/>
  <c r="M6403" i="68"/>
  <c r="M5971" i="68"/>
  <c r="M6035" i="68"/>
  <c r="M6192" i="68"/>
  <c r="M6256" i="68"/>
  <c r="M6320" i="68"/>
  <c r="M6440" i="68"/>
  <c r="M6086" i="68"/>
  <c r="M6146" i="68"/>
  <c r="N6146" i="68" s="1"/>
  <c r="M6206" i="68"/>
  <c r="M6270" i="68"/>
  <c r="M6334" i="68"/>
  <c r="M6455" i="68"/>
  <c r="M5882" i="68"/>
  <c r="M5941" i="68"/>
  <c r="M6005" i="68"/>
  <c r="M6069" i="68"/>
  <c r="M6220" i="68"/>
  <c r="M6284" i="68"/>
  <c r="M6348" i="68"/>
  <c r="M6099" i="68"/>
  <c r="M6163" i="68"/>
  <c r="M6227" i="68"/>
  <c r="M6291" i="68"/>
  <c r="M6355" i="68"/>
  <c r="M6414" i="68"/>
  <c r="M6488" i="68"/>
  <c r="N6488" i="68" s="1"/>
  <c r="M6552" i="68"/>
  <c r="N6552" i="68" s="1"/>
  <c r="M6445" i="68"/>
  <c r="M6225" i="68"/>
  <c r="M6289" i="68"/>
  <c r="M6353" i="68"/>
  <c r="M6415" i="68"/>
  <c r="M6486" i="68"/>
  <c r="N6486" i="68" s="1"/>
  <c r="M6550" i="68"/>
  <c r="N6550" i="68" s="1"/>
  <c r="M5951" i="68"/>
  <c r="N5951" i="68" s="1"/>
  <c r="M6015" i="68"/>
  <c r="N6015" i="68" s="1"/>
  <c r="M6079" i="68"/>
  <c r="M6143" i="68"/>
  <c r="M6207" i="68"/>
  <c r="M6271" i="68"/>
  <c r="M6335" i="68"/>
  <c r="M6392" i="68"/>
  <c r="M6468" i="68"/>
  <c r="N6468" i="68" s="1"/>
  <c r="M6532" i="68"/>
  <c r="N6532" i="68" s="1"/>
  <c r="M6125" i="68"/>
  <c r="M6189" i="68"/>
  <c r="M6253" i="68"/>
  <c r="M6317" i="68"/>
  <c r="M6381" i="68"/>
  <c r="M6442" i="68"/>
  <c r="M6522" i="68"/>
  <c r="M6495" i="68"/>
  <c r="M6453" i="68"/>
  <c r="M6517" i="68"/>
  <c r="M6443" i="68"/>
  <c r="M6507" i="68"/>
  <c r="M6401" i="68"/>
  <c r="M6465" i="68"/>
  <c r="M6529" i="68"/>
  <c r="I6060" i="68"/>
  <c r="H6060" i="68"/>
  <c r="H5896" i="68"/>
  <c r="I5896" i="68"/>
  <c r="M5862" i="68"/>
  <c r="N5862" i="68" s="1"/>
  <c r="H5792" i="68"/>
  <c r="I5792" i="68"/>
  <c r="I5929" i="68"/>
  <c r="H5929" i="68"/>
  <c r="M5863" i="68"/>
  <c r="H5872" i="68"/>
  <c r="I5872" i="68"/>
  <c r="H5810" i="68"/>
  <c r="I5810" i="68"/>
  <c r="H5746" i="68"/>
  <c r="I5746" i="68"/>
  <c r="H5682" i="68"/>
  <c r="I5682" i="68"/>
  <c r="H5676" i="68"/>
  <c r="I5676" i="68"/>
  <c r="H5612" i="68"/>
  <c r="I5612" i="68"/>
  <c r="I5551" i="68"/>
  <c r="H5551" i="68"/>
  <c r="H5500" i="68"/>
  <c r="I5500" i="68"/>
  <c r="O5235" i="68"/>
  <c r="I5558" i="68"/>
  <c r="H5558" i="68"/>
  <c r="I5494" i="68"/>
  <c r="H5494" i="68"/>
  <c r="I5440" i="68"/>
  <c r="H5440" i="68"/>
  <c r="H5401" i="68"/>
  <c r="I5401" i="68"/>
  <c r="H5369" i="68"/>
  <c r="I5369" i="68"/>
  <c r="H5337" i="68"/>
  <c r="I5337" i="68"/>
  <c r="H5305" i="68"/>
  <c r="I5305" i="68"/>
  <c r="H5273" i="68"/>
  <c r="I5273" i="68"/>
  <c r="H5241" i="68"/>
  <c r="I5241" i="68"/>
  <c r="H5209" i="68"/>
  <c r="I5209" i="68"/>
  <c r="H5674" i="68"/>
  <c r="I5674" i="68"/>
  <c r="H5610" i="68"/>
  <c r="I5610" i="68"/>
  <c r="H5552" i="68"/>
  <c r="I5552" i="68"/>
  <c r="H5504" i="68"/>
  <c r="I5504" i="68"/>
  <c r="H5450" i="68"/>
  <c r="I5450" i="68"/>
  <c r="H5684" i="68"/>
  <c r="I5684" i="68"/>
  <c r="H5482" i="68"/>
  <c r="I5482" i="68"/>
  <c r="H5387" i="68"/>
  <c r="I5387" i="68"/>
  <c r="H5323" i="68"/>
  <c r="I5323" i="68"/>
  <c r="H5235" i="68"/>
  <c r="I5235" i="68"/>
  <c r="H5171" i="68"/>
  <c r="I5171" i="68"/>
  <c r="H5672" i="68"/>
  <c r="I5672" i="68"/>
  <c r="H5608" i="68"/>
  <c r="I5608" i="68"/>
  <c r="H5556" i="68"/>
  <c r="I5556" i="68"/>
  <c r="H5121" i="68"/>
  <c r="I5121" i="68"/>
  <c r="M5865" i="68"/>
  <c r="I5447" i="68"/>
  <c r="H5447" i="68"/>
  <c r="H5630" i="68"/>
  <c r="I5630" i="68"/>
  <c r="H5566" i="68"/>
  <c r="I5566" i="68"/>
  <c r="H5106" i="68"/>
  <c r="I5106" i="68"/>
  <c r="H5042" i="68"/>
  <c r="I5042" i="68"/>
  <c r="H4978" i="68"/>
  <c r="I4978" i="68"/>
  <c r="M5119" i="68"/>
  <c r="H5060" i="68"/>
  <c r="I5060" i="68"/>
  <c r="H5102" i="68"/>
  <c r="I5102" i="68"/>
  <c r="M5243" i="68"/>
  <c r="M5371" i="68"/>
  <c r="M5546" i="68"/>
  <c r="M5169" i="68"/>
  <c r="N5169" i="68" s="1"/>
  <c r="M5297" i="68"/>
  <c r="M5548" i="68"/>
  <c r="M5183" i="68"/>
  <c r="N5183" i="68" s="1"/>
  <c r="M5311" i="68"/>
  <c r="M5493" i="68"/>
  <c r="M5550" i="68"/>
  <c r="M5261" i="68"/>
  <c r="M5389" i="68"/>
  <c r="M5158" i="68"/>
  <c r="M5286" i="68"/>
  <c r="M5410" i="68"/>
  <c r="M5479" i="68"/>
  <c r="M5622" i="68"/>
  <c r="N5622" i="68" s="1"/>
  <c r="M5750" i="68"/>
  <c r="N5750" i="68" s="1"/>
  <c r="M5164" i="68"/>
  <c r="M5292" i="68"/>
  <c r="M5415" i="68"/>
  <c r="M5620" i="68"/>
  <c r="M5748" i="68"/>
  <c r="M5210" i="68"/>
  <c r="M5338" i="68"/>
  <c r="M5464" i="68"/>
  <c r="M5618" i="68"/>
  <c r="M5746" i="68"/>
  <c r="M5152" i="68"/>
  <c r="M5280" i="68"/>
  <c r="M5409" i="68"/>
  <c r="M5540" i="68"/>
  <c r="M5688" i="68"/>
  <c r="N5688" i="68" s="1"/>
  <c r="M5816" i="68"/>
  <c r="M5671" i="68"/>
  <c r="M5799" i="68"/>
  <c r="M5645" i="68"/>
  <c r="M5773" i="68"/>
  <c r="M5475" i="68"/>
  <c r="M5603" i="68"/>
  <c r="M5731" i="68"/>
  <c r="M5513" i="68"/>
  <c r="M5641" i="68"/>
  <c r="M5769" i="68"/>
  <c r="I5137" i="68"/>
  <c r="H5137" i="68"/>
  <c r="O5100" i="68"/>
  <c r="O5036" i="68"/>
  <c r="O4972" i="68"/>
  <c r="O4908" i="68"/>
  <c r="H4930" i="68"/>
  <c r="I4930" i="68"/>
  <c r="I4836" i="68"/>
  <c r="H4836" i="68"/>
  <c r="I4757" i="68"/>
  <c r="H4757" i="68"/>
  <c r="O4654" i="68"/>
  <c r="O4590" i="68"/>
  <c r="O4526" i="68"/>
  <c r="H4928" i="68"/>
  <c r="I4928" i="68"/>
  <c r="I4813" i="68"/>
  <c r="H4813" i="68"/>
  <c r="H4786" i="68"/>
  <c r="I4786" i="68"/>
  <c r="H4856" i="68"/>
  <c r="I4856" i="68"/>
  <c r="H4756" i="68"/>
  <c r="I4756" i="68"/>
  <c r="I4502" i="68"/>
  <c r="H4502" i="68"/>
  <c r="M4304" i="68"/>
  <c r="N3304" i="68"/>
  <c r="O3304" i="68"/>
  <c r="O2819" i="68"/>
  <c r="N2819" i="68"/>
  <c r="I8676" i="68"/>
  <c r="H8676" i="68"/>
  <c r="I8571" i="68"/>
  <c r="H8571" i="68"/>
  <c r="I8530" i="68"/>
  <c r="H8530" i="68"/>
  <c r="H8453" i="68"/>
  <c r="I8453" i="68"/>
  <c r="O8389" i="68"/>
  <c r="I8720" i="68"/>
  <c r="H8720" i="68"/>
  <c r="I8682" i="68"/>
  <c r="H8682" i="68"/>
  <c r="I8753" i="68"/>
  <c r="H8753" i="68"/>
  <c r="I8730" i="68"/>
  <c r="H8730" i="68"/>
  <c r="I8705" i="68"/>
  <c r="H8705" i="68"/>
  <c r="I8712" i="68"/>
  <c r="H8712" i="68"/>
  <c r="I8673" i="68"/>
  <c r="H8673" i="68"/>
  <c r="H8704" i="68"/>
  <c r="I8704" i="68"/>
  <c r="I8657" i="68"/>
  <c r="H8657" i="68"/>
  <c r="I8641" i="68"/>
  <c r="H8641" i="68"/>
  <c r="I8602" i="68"/>
  <c r="H8602" i="68"/>
  <c r="I8649" i="68"/>
  <c r="H8649" i="68"/>
  <c r="I8599" i="68"/>
  <c r="H8599" i="68"/>
  <c r="I8608" i="68"/>
  <c r="H8608" i="68"/>
  <c r="I8632" i="68"/>
  <c r="H8632" i="68"/>
  <c r="H8620" i="68"/>
  <c r="I8620" i="68"/>
  <c r="H8564" i="68"/>
  <c r="I8564" i="68"/>
  <c r="I8589" i="68"/>
  <c r="H8589" i="68"/>
  <c r="H8574" i="68"/>
  <c r="I8574" i="68"/>
  <c r="I8534" i="68"/>
  <c r="H8534" i="68"/>
  <c r="I8561" i="68"/>
  <c r="H8561" i="68"/>
  <c r="I8563" i="68"/>
  <c r="H8563" i="68"/>
  <c r="H8528" i="68"/>
  <c r="I8528" i="68"/>
  <c r="I8469" i="68"/>
  <c r="H8469" i="68"/>
  <c r="H8414" i="68"/>
  <c r="I8414" i="68"/>
  <c r="O8381" i="68"/>
  <c r="H8425" i="68"/>
  <c r="I8425" i="68"/>
  <c r="I8394" i="68"/>
  <c r="H8394" i="68"/>
  <c r="I8430" i="68"/>
  <c r="H8430" i="68"/>
  <c r="I8346" i="68"/>
  <c r="H8346" i="68"/>
  <c r="I8370" i="68"/>
  <c r="H8370" i="68"/>
  <c r="I8235" i="68"/>
  <c r="H8235" i="68"/>
  <c r="H8313" i="68"/>
  <c r="I8313" i="68"/>
  <c r="H8307" i="68"/>
  <c r="I8307" i="68"/>
  <c r="I8288" i="68"/>
  <c r="H8288" i="68"/>
  <c r="I8311" i="68"/>
  <c r="H8311" i="68"/>
  <c r="I8287" i="68"/>
  <c r="H8287" i="68"/>
  <c r="H8221" i="68"/>
  <c r="I8221" i="68"/>
  <c r="I8186" i="68"/>
  <c r="H8186" i="68"/>
  <c r="H8283" i="68"/>
  <c r="I8283" i="68"/>
  <c r="O8152" i="68"/>
  <c r="H8323" i="68"/>
  <c r="I8323" i="68"/>
  <c r="H8138" i="68"/>
  <c r="I8138" i="68"/>
  <c r="I8074" i="68"/>
  <c r="H8074" i="68"/>
  <c r="I8161" i="68"/>
  <c r="H8161" i="68"/>
  <c r="H8267" i="68"/>
  <c r="I8267" i="68"/>
  <c r="I8105" i="68"/>
  <c r="H8105" i="68"/>
  <c r="H8119" i="68"/>
  <c r="I8119" i="68"/>
  <c r="I8096" i="68"/>
  <c r="H8096" i="68"/>
  <c r="I8055" i="68"/>
  <c r="H8055" i="68"/>
  <c r="H8111" i="68"/>
  <c r="I8111" i="68"/>
  <c r="H7962" i="68"/>
  <c r="I7962" i="68"/>
  <c r="H8002" i="68"/>
  <c r="I8002" i="68"/>
  <c r="H7968" i="68"/>
  <c r="I7968" i="68"/>
  <c r="O7835" i="68"/>
  <c r="H7980" i="68"/>
  <c r="I7980" i="68"/>
  <c r="I7937" i="68"/>
  <c r="H7937" i="68"/>
  <c r="I7829" i="68"/>
  <c r="H7829" i="68"/>
  <c r="H7929" i="68"/>
  <c r="I7929" i="68"/>
  <c r="I7903" i="68"/>
  <c r="H7903" i="68"/>
  <c r="M8082" i="68"/>
  <c r="M8036" i="68"/>
  <c r="M8040" i="68"/>
  <c r="M8158" i="68"/>
  <c r="M8058" i="68"/>
  <c r="M8150" i="68"/>
  <c r="M8160" i="68"/>
  <c r="N8160" i="68" s="1"/>
  <c r="M8020" i="68"/>
  <c r="M8144" i="68"/>
  <c r="N8144" i="68" s="1"/>
  <c r="M8030" i="68"/>
  <c r="M8065" i="68"/>
  <c r="N8065" i="68" s="1"/>
  <c r="M8129" i="68"/>
  <c r="M8313" i="68"/>
  <c r="M8122" i="68"/>
  <c r="M8224" i="68"/>
  <c r="M8110" i="68"/>
  <c r="M8183" i="68"/>
  <c r="M8099" i="68"/>
  <c r="M8190" i="68"/>
  <c r="M8260" i="68"/>
  <c r="M8164" i="68"/>
  <c r="M8225" i="68"/>
  <c r="N8225" i="68" s="1"/>
  <c r="M8337" i="68"/>
  <c r="M8253" i="68"/>
  <c r="M8085" i="68"/>
  <c r="M8149" i="68"/>
  <c r="M8213" i="68"/>
  <c r="M8208" i="68"/>
  <c r="M8263" i="68"/>
  <c r="M8290" i="68"/>
  <c r="M8223" i="68"/>
  <c r="M8264" i="68"/>
  <c r="M8296" i="68"/>
  <c r="M8220" i="68"/>
  <c r="M8285" i="68"/>
  <c r="M8372" i="68"/>
  <c r="N8372" i="68" s="1"/>
  <c r="M8391" i="68"/>
  <c r="M8350" i="68"/>
  <c r="M8343" i="68"/>
  <c r="M8251" i="68"/>
  <c r="M8316" i="68"/>
  <c r="M8348" i="68"/>
  <c r="M8238" i="68"/>
  <c r="M8302" i="68"/>
  <c r="M8284" i="68"/>
  <c r="M8395" i="68"/>
  <c r="M8447" i="68"/>
  <c r="N8447" i="68" s="1"/>
  <c r="M8405" i="68"/>
  <c r="M8454" i="68"/>
  <c r="M8401" i="68"/>
  <c r="N8401" i="68" s="1"/>
  <c r="M8394" i="68"/>
  <c r="M8463" i="68"/>
  <c r="M8349" i="68"/>
  <c r="M8420" i="68"/>
  <c r="N8420" i="68" s="1"/>
  <c r="M8437" i="68"/>
  <c r="M8462" i="68"/>
  <c r="M8500" i="68"/>
  <c r="M8450" i="68"/>
  <c r="M8531" i="68"/>
  <c r="M8546" i="68"/>
  <c r="N8546" i="68" s="1"/>
  <c r="M8581" i="68"/>
  <c r="M8505" i="68"/>
  <c r="M8562" i="68"/>
  <c r="N8562" i="68" s="1"/>
  <c r="M8503" i="68"/>
  <c r="M8544" i="68"/>
  <c r="M8514" i="68"/>
  <c r="M8541" i="68"/>
  <c r="M8432" i="68"/>
  <c r="M8496" i="68"/>
  <c r="M8591" i="68"/>
  <c r="M8557" i="68"/>
  <c r="M8605" i="68"/>
  <c r="N8605" i="68" s="1"/>
  <c r="M8624" i="68"/>
  <c r="M8645" i="68"/>
  <c r="M8637" i="68"/>
  <c r="M8633" i="68"/>
  <c r="M8652" i="68"/>
  <c r="N8652" i="68" s="1"/>
  <c r="M8674" i="68"/>
  <c r="N8674" i="68" s="1"/>
  <c r="M8589" i="68"/>
  <c r="M8642" i="68"/>
  <c r="N8642" i="68" s="1"/>
  <c r="M8662" i="68"/>
  <c r="M8692" i="68"/>
  <c r="N8692" i="68" s="1"/>
  <c r="M8682" i="68"/>
  <c r="N8682" i="68" s="1"/>
  <c r="M8688" i="68"/>
  <c r="M8706" i="68"/>
  <c r="M8714" i="68"/>
  <c r="M8701" i="68"/>
  <c r="M8728" i="68"/>
  <c r="M8739" i="68"/>
  <c r="M8742" i="68"/>
  <c r="M8740" i="68"/>
  <c r="M8719" i="68"/>
  <c r="I7916" i="68"/>
  <c r="H7916" i="68"/>
  <c r="I7765" i="68"/>
  <c r="H7765" i="68"/>
  <c r="I7747" i="68"/>
  <c r="H7747" i="68"/>
  <c r="H7831" i="68"/>
  <c r="I7831" i="68"/>
  <c r="I7854" i="68"/>
  <c r="H7854" i="68"/>
  <c r="I7679" i="68"/>
  <c r="H7679" i="68"/>
  <c r="I7796" i="68"/>
  <c r="H7796" i="68"/>
  <c r="H7785" i="68"/>
  <c r="I7785" i="68"/>
  <c r="O7685" i="68"/>
  <c r="I7618" i="68"/>
  <c r="H7618" i="68"/>
  <c r="H7595" i="68"/>
  <c r="I7595" i="68"/>
  <c r="O7663" i="68"/>
  <c r="I7657" i="68"/>
  <c r="H7657" i="68"/>
  <c r="I7601" i="68"/>
  <c r="H7601" i="68"/>
  <c r="H7733" i="68"/>
  <c r="I7733" i="68"/>
  <c r="H7627" i="68"/>
  <c r="I7627" i="68"/>
  <c r="O7585" i="68"/>
  <c r="H7547" i="68"/>
  <c r="I7547" i="68"/>
  <c r="H7651" i="68"/>
  <c r="I7651" i="68"/>
  <c r="I7737" i="68"/>
  <c r="H7737" i="68"/>
  <c r="O7592" i="68"/>
  <c r="O7568" i="68"/>
  <c r="I7578" i="68"/>
  <c r="H7578" i="68"/>
  <c r="H7515" i="68"/>
  <c r="I7515" i="68"/>
  <c r="I7522" i="68"/>
  <c r="H7522" i="68"/>
  <c r="I7450" i="68"/>
  <c r="H7450" i="68"/>
  <c r="I7424" i="68"/>
  <c r="H7424" i="68"/>
  <c r="I7521" i="68"/>
  <c r="H7521" i="68"/>
  <c r="I7466" i="68"/>
  <c r="H7466" i="68"/>
  <c r="H7275" i="68"/>
  <c r="I7275" i="68"/>
  <c r="I7343" i="68"/>
  <c r="H7343" i="68"/>
  <c r="H7300" i="68"/>
  <c r="I7300" i="68"/>
  <c r="M7359" i="68"/>
  <c r="M7423" i="68"/>
  <c r="M7393" i="68"/>
  <c r="M7425" i="68"/>
  <c r="M7354" i="68"/>
  <c r="M7418" i="68"/>
  <c r="M7475" i="68"/>
  <c r="M7474" i="68"/>
  <c r="M7380" i="68"/>
  <c r="M7435" i="68"/>
  <c r="M7349" i="68"/>
  <c r="M7413" i="68"/>
  <c r="M7492" i="68"/>
  <c r="M7379" i="68"/>
  <c r="M7436" i="68"/>
  <c r="M7468" i="68"/>
  <c r="M7342" i="68"/>
  <c r="M7406" i="68"/>
  <c r="M7457" i="68"/>
  <c r="M7523" i="68"/>
  <c r="M7546" i="68"/>
  <c r="M7569" i="68"/>
  <c r="M7497" i="68"/>
  <c r="N7497" i="68" s="1"/>
  <c r="M7536" i="68"/>
  <c r="N7536" i="68" s="1"/>
  <c r="M7603" i="68"/>
  <c r="M7662" i="68"/>
  <c r="M7594" i="68"/>
  <c r="M7591" i="68"/>
  <c r="M7655" i="68"/>
  <c r="M7722" i="68"/>
  <c r="M7626" i="68"/>
  <c r="M7692" i="68"/>
  <c r="M7755" i="68"/>
  <c r="M7469" i="68"/>
  <c r="M7533" i="68"/>
  <c r="M7597" i="68"/>
  <c r="M7661" i="68"/>
  <c r="M7693" i="68"/>
  <c r="N7693" i="68" s="1"/>
  <c r="M7738" i="68"/>
  <c r="M7616" i="68"/>
  <c r="M7760" i="68"/>
  <c r="M7694" i="68"/>
  <c r="M7518" i="68"/>
  <c r="M7582" i="68"/>
  <c r="M7646" i="68"/>
  <c r="M7633" i="68"/>
  <c r="M7695" i="68"/>
  <c r="M7532" i="68"/>
  <c r="M7596" i="68"/>
  <c r="M7660" i="68"/>
  <c r="M7720" i="68"/>
  <c r="M7798" i="68"/>
  <c r="M7751" i="68"/>
  <c r="M7834" i="68"/>
  <c r="M7876" i="68"/>
  <c r="M7717" i="68"/>
  <c r="M7749" i="68"/>
  <c r="M7801" i="68"/>
  <c r="M7781" i="68"/>
  <c r="M7852" i="68"/>
  <c r="M7879" i="68"/>
  <c r="M7895" i="68"/>
  <c r="M7742" i="68"/>
  <c r="M7787" i="68"/>
  <c r="N7787" i="68" s="1"/>
  <c r="M7819" i="68"/>
  <c r="N7819" i="68" s="1"/>
  <c r="M7860" i="68"/>
  <c r="M7869" i="68"/>
  <c r="M7931" i="68"/>
  <c r="M8007" i="68"/>
  <c r="N8007" i="68" s="1"/>
  <c r="M7824" i="68"/>
  <c r="M7888" i="68"/>
  <c r="M7851" i="68"/>
  <c r="M7915" i="68"/>
  <c r="M7974" i="68"/>
  <c r="M7894" i="68"/>
  <c r="M7952" i="68"/>
  <c r="M7984" i="68"/>
  <c r="M8010" i="68"/>
  <c r="M8009" i="68"/>
  <c r="M7986" i="68"/>
  <c r="M7898" i="68"/>
  <c r="N7898" i="68" s="1"/>
  <c r="M7949" i="68"/>
  <c r="M8013" i="68"/>
  <c r="M7995" i="68"/>
  <c r="M8015" i="68"/>
  <c r="H7347" i="68"/>
  <c r="I7347" i="68"/>
  <c r="I7272" i="68"/>
  <c r="H7272" i="68"/>
  <c r="I7359" i="68"/>
  <c r="H7359" i="68"/>
  <c r="M7314" i="68"/>
  <c r="N7314" i="68" s="1"/>
  <c r="H7268" i="68"/>
  <c r="I7268" i="68"/>
  <c r="I7232" i="68"/>
  <c r="H7232" i="68"/>
  <c r="H7364" i="68"/>
  <c r="I7364" i="68"/>
  <c r="H7332" i="68"/>
  <c r="I7332" i="68"/>
  <c r="H7226" i="68"/>
  <c r="I7226" i="68"/>
  <c r="H7511" i="68"/>
  <c r="I7511" i="68"/>
  <c r="I7396" i="68"/>
  <c r="H7396" i="68"/>
  <c r="H7355" i="68"/>
  <c r="I7355" i="68"/>
  <c r="I7327" i="68"/>
  <c r="H7327" i="68"/>
  <c r="H7174" i="68"/>
  <c r="I7174" i="68"/>
  <c r="O7065" i="68"/>
  <c r="O7001" i="68"/>
  <c r="H7158" i="68"/>
  <c r="I7158" i="68"/>
  <c r="H7220" i="68"/>
  <c r="I7220" i="68"/>
  <c r="H7164" i="68"/>
  <c r="I7164" i="68"/>
  <c r="H7104" i="68"/>
  <c r="I7104" i="68"/>
  <c r="H7186" i="68"/>
  <c r="I7186" i="68"/>
  <c r="I7057" i="68"/>
  <c r="H7057" i="68"/>
  <c r="H7216" i="68"/>
  <c r="I7216" i="68"/>
  <c r="I7025" i="68"/>
  <c r="H7025" i="68"/>
  <c r="H7152" i="68"/>
  <c r="I7152" i="68"/>
  <c r="O6966" i="68"/>
  <c r="H7130" i="68"/>
  <c r="I7130" i="68"/>
  <c r="I6935" i="68"/>
  <c r="H6935" i="68"/>
  <c r="I6754" i="68"/>
  <c r="H6754" i="68"/>
  <c r="I6946" i="68"/>
  <c r="H6946" i="68"/>
  <c r="I6810" i="68"/>
  <c r="H6810" i="68"/>
  <c r="H6943" i="68"/>
  <c r="I6943" i="68"/>
  <c r="I6794" i="68"/>
  <c r="H6794" i="68"/>
  <c r="I6983" i="68"/>
  <c r="H6983" i="68"/>
  <c r="I6850" i="68"/>
  <c r="H6850" i="68"/>
  <c r="I6842" i="68"/>
  <c r="H6842" i="68"/>
  <c r="O6808" i="68"/>
  <c r="H6822" i="68"/>
  <c r="I6822" i="68"/>
  <c r="H6750" i="68"/>
  <c r="I6750" i="68"/>
  <c r="H6702" i="68"/>
  <c r="I6702" i="68"/>
  <c r="H6574" i="68"/>
  <c r="I6574" i="68"/>
  <c r="H6532" i="68"/>
  <c r="I6532" i="68"/>
  <c r="O6624" i="68"/>
  <c r="M6554" i="68"/>
  <c r="I6776" i="68"/>
  <c r="H6776" i="68"/>
  <c r="H6630" i="68"/>
  <c r="I6630" i="68"/>
  <c r="O6596" i="68"/>
  <c r="H6570" i="68"/>
  <c r="I6570" i="68"/>
  <c r="M6583" i="68"/>
  <c r="M6647" i="68"/>
  <c r="M6785" i="68"/>
  <c r="M6887" i="68"/>
  <c r="M7021" i="68"/>
  <c r="M6779" i="68"/>
  <c r="M6863" i="68"/>
  <c r="M6573" i="68"/>
  <c r="M6637" i="68"/>
  <c r="M6758" i="68"/>
  <c r="M6865" i="68"/>
  <c r="M6624" i="68"/>
  <c r="N6624" i="68" s="1"/>
  <c r="M6688" i="68"/>
  <c r="N6688" i="68" s="1"/>
  <c r="M6751" i="68"/>
  <c r="M6866" i="68"/>
  <c r="M6991" i="68"/>
  <c r="M6611" i="68"/>
  <c r="M6675" i="68"/>
  <c r="M6737" i="68"/>
  <c r="M6823" i="68"/>
  <c r="M6957" i="68"/>
  <c r="M6638" i="68"/>
  <c r="M6702" i="68"/>
  <c r="M6761" i="68"/>
  <c r="M6875" i="68"/>
  <c r="M6593" i="68"/>
  <c r="M6657" i="68"/>
  <c r="M6722" i="68"/>
  <c r="M6819" i="68"/>
  <c r="M6902" i="68"/>
  <c r="M6604" i="68"/>
  <c r="M6668" i="68"/>
  <c r="M6711" i="68"/>
  <c r="M6743" i="68"/>
  <c r="M6841" i="68"/>
  <c r="M6910" i="68"/>
  <c r="M7017" i="68"/>
  <c r="N7017" i="68" s="1"/>
  <c r="M7057" i="68"/>
  <c r="N7057" i="68" s="1"/>
  <c r="M6923" i="68"/>
  <c r="M6987" i="68"/>
  <c r="M7045" i="68"/>
  <c r="M7102" i="68"/>
  <c r="M7119" i="68"/>
  <c r="M7063" i="68"/>
  <c r="M6712" i="68"/>
  <c r="M6760" i="68"/>
  <c r="M6792" i="68"/>
  <c r="N6792" i="68" s="1"/>
  <c r="M6824" i="68"/>
  <c r="M6856" i="68"/>
  <c r="N6856" i="68" s="1"/>
  <c r="M6888" i="68"/>
  <c r="N6888" i="68" s="1"/>
  <c r="M6931" i="68"/>
  <c r="M6995" i="68"/>
  <c r="N6995" i="68" s="1"/>
  <c r="M7094" i="68"/>
  <c r="M6897" i="68"/>
  <c r="M6967" i="68"/>
  <c r="M7031" i="68"/>
  <c r="M7103" i="68"/>
  <c r="M7051" i="68"/>
  <c r="M7124" i="68"/>
  <c r="M7123" i="68"/>
  <c r="M6789" i="68"/>
  <c r="M6853" i="68"/>
  <c r="M6919" i="68"/>
  <c r="M6934" i="68"/>
  <c r="N6934" i="68" s="1"/>
  <c r="M6998" i="68"/>
  <c r="N6998" i="68" s="1"/>
  <c r="M7062" i="68"/>
  <c r="M7194" i="68"/>
  <c r="M7269" i="68"/>
  <c r="M6932" i="68"/>
  <c r="M6996" i="68"/>
  <c r="M7060" i="68"/>
  <c r="M7114" i="68"/>
  <c r="M7168" i="68"/>
  <c r="N7168" i="68" s="1"/>
  <c r="M7244" i="68"/>
  <c r="M7297" i="68"/>
  <c r="M7236" i="68"/>
  <c r="M7172" i="68"/>
  <c r="N7172" i="68" s="1"/>
  <c r="M7235" i="68"/>
  <c r="M7277" i="68"/>
  <c r="M7153" i="68"/>
  <c r="M7217" i="68"/>
  <c r="M7279" i="68"/>
  <c r="M7175" i="68"/>
  <c r="M7240" i="68"/>
  <c r="M7093" i="68"/>
  <c r="M7157" i="68"/>
  <c r="M7221" i="68"/>
  <c r="M7227" i="68"/>
  <c r="M7246" i="68"/>
  <c r="I6843" i="68"/>
  <c r="H6843" i="68"/>
  <c r="H6686" i="68"/>
  <c r="I6686" i="68"/>
  <c r="O6568" i="68"/>
  <c r="I6873" i="68"/>
  <c r="H6873" i="68"/>
  <c r="I6610" i="68"/>
  <c r="H6610" i="68"/>
  <c r="I6840" i="68"/>
  <c r="H6840" i="68"/>
  <c r="I6792" i="68"/>
  <c r="H6792" i="68"/>
  <c r="I6676" i="68"/>
  <c r="H6676" i="68"/>
  <c r="M6642" i="68"/>
  <c r="M6586" i="68"/>
  <c r="H6564" i="68"/>
  <c r="I6564" i="68"/>
  <c r="O6516" i="68"/>
  <c r="O6456" i="68"/>
  <c r="H6806" i="68"/>
  <c r="I6806" i="68"/>
  <c r="H6602" i="68"/>
  <c r="I6602" i="68"/>
  <c r="H6554" i="68"/>
  <c r="I6554" i="68"/>
  <c r="H6490" i="68"/>
  <c r="I6490" i="68"/>
  <c r="H6870" i="68"/>
  <c r="I6870" i="68"/>
  <c r="I6660" i="68"/>
  <c r="H6660" i="68"/>
  <c r="M6626" i="68"/>
  <c r="O6542" i="68"/>
  <c r="O6478" i="68"/>
  <c r="H6460" i="68"/>
  <c r="I6460" i="68"/>
  <c r="H6392" i="68"/>
  <c r="I6392" i="68"/>
  <c r="O6042" i="68"/>
  <c r="O5978" i="68"/>
  <c r="I6421" i="68"/>
  <c r="H6421" i="68"/>
  <c r="H6368" i="68"/>
  <c r="I6368" i="68"/>
  <c r="H6328" i="68"/>
  <c r="I6328" i="68"/>
  <c r="H6478" i="68"/>
  <c r="I6478" i="68"/>
  <c r="H6416" i="68"/>
  <c r="I6416" i="68"/>
  <c r="I6398" i="68"/>
  <c r="H6398" i="68"/>
  <c r="H6372" i="68"/>
  <c r="I6372" i="68"/>
  <c r="H6408" i="68"/>
  <c r="I6408" i="68"/>
  <c r="H6468" i="68"/>
  <c r="I6468" i="68"/>
  <c r="H6396" i="68"/>
  <c r="I6396" i="68"/>
  <c r="H6358" i="68"/>
  <c r="I6358" i="68"/>
  <c r="I6128" i="68"/>
  <c r="H6128" i="68"/>
  <c r="O6057" i="68"/>
  <c r="H6002" i="68"/>
  <c r="I6002" i="68"/>
  <c r="O5905" i="68"/>
  <c r="H6288" i="68"/>
  <c r="I6288" i="68"/>
  <c r="H6224" i="68"/>
  <c r="I6224" i="68"/>
  <c r="H6098" i="68"/>
  <c r="I6098" i="68"/>
  <c r="O6015" i="68"/>
  <c r="H6270" i="68"/>
  <c r="I6270" i="68"/>
  <c r="H6206" i="68"/>
  <c r="I6206" i="68"/>
  <c r="I6075" i="68"/>
  <c r="H6075" i="68"/>
  <c r="I6168" i="68"/>
  <c r="H6168" i="68"/>
  <c r="H6094" i="68"/>
  <c r="I6094" i="68"/>
  <c r="O6025" i="68"/>
  <c r="O5937" i="68"/>
  <c r="H6292" i="68"/>
  <c r="I6292" i="68"/>
  <c r="H6228" i="68"/>
  <c r="I6228" i="68"/>
  <c r="H6162" i="68"/>
  <c r="I6162" i="68"/>
  <c r="H6124" i="68"/>
  <c r="I6124" i="68"/>
  <c r="H6326" i="68"/>
  <c r="I6326" i="68"/>
  <c r="I6020" i="68"/>
  <c r="H6020" i="68"/>
  <c r="H5952" i="68"/>
  <c r="I5952" i="68"/>
  <c r="H5863" i="68"/>
  <c r="I5863" i="68"/>
  <c r="H6290" i="68"/>
  <c r="I6290" i="68"/>
  <c r="H6226" i="68"/>
  <c r="I6226" i="68"/>
  <c r="I6169" i="68"/>
  <c r="H6169" i="68"/>
  <c r="M6054" i="68"/>
  <c r="I5994" i="68"/>
  <c r="H5994" i="68"/>
  <c r="H5926" i="68"/>
  <c r="I5926" i="68"/>
  <c r="O5694" i="68"/>
  <c r="O5566" i="68"/>
  <c r="H6088" i="68"/>
  <c r="I6088" i="68"/>
  <c r="H6022" i="68"/>
  <c r="I6022" i="68"/>
  <c r="M5993" i="68"/>
  <c r="O5931" i="68"/>
  <c r="M5938" i="68"/>
  <c r="N5938" i="68" s="1"/>
  <c r="M5879" i="68"/>
  <c r="I5828" i="68"/>
  <c r="H5828" i="68"/>
  <c r="O5688" i="68"/>
  <c r="I5995" i="68"/>
  <c r="H5995" i="68"/>
  <c r="H5958" i="68"/>
  <c r="I5958" i="68"/>
  <c r="I5876" i="68"/>
  <c r="H5876" i="68"/>
  <c r="M5880" i="68"/>
  <c r="M6104" i="68"/>
  <c r="M5867" i="68"/>
  <c r="M5960" i="68"/>
  <c r="M6066" i="68"/>
  <c r="N6066" i="68" s="1"/>
  <c r="M6074" i="68"/>
  <c r="N6074" i="68" s="1"/>
  <c r="M5852" i="68"/>
  <c r="M5914" i="68"/>
  <c r="N5914" i="68" s="1"/>
  <c r="M5988" i="68"/>
  <c r="M6160" i="68"/>
  <c r="M6150" i="68"/>
  <c r="M5998" i="68"/>
  <c r="M6091" i="68"/>
  <c r="M6124" i="68"/>
  <c r="M5953" i="68"/>
  <c r="N5953" i="68" s="1"/>
  <c r="M6032" i="68"/>
  <c r="M6152" i="68"/>
  <c r="M6202" i="68"/>
  <c r="N6202" i="68" s="1"/>
  <c r="M6266" i="68"/>
  <c r="N6266" i="68" s="1"/>
  <c r="M6330" i="68"/>
  <c r="N6330" i="68" s="1"/>
  <c r="M6416" i="68"/>
  <c r="M5979" i="68"/>
  <c r="M6043" i="68"/>
  <c r="M6200" i="68"/>
  <c r="M6264" i="68"/>
  <c r="M6328" i="68"/>
  <c r="M6028" i="68"/>
  <c r="M6094" i="68"/>
  <c r="M6154" i="68"/>
  <c r="N6154" i="68" s="1"/>
  <c r="M6214" i="68"/>
  <c r="M6278" i="68"/>
  <c r="M6342" i="68"/>
  <c r="M6386" i="68"/>
  <c r="M5890" i="68"/>
  <c r="M5949" i="68"/>
  <c r="M6013" i="68"/>
  <c r="M6077" i="68"/>
  <c r="M6228" i="68"/>
  <c r="M6292" i="68"/>
  <c r="M6356" i="68"/>
  <c r="M6107" i="68"/>
  <c r="M6171" i="68"/>
  <c r="M6235" i="68"/>
  <c r="M6299" i="68"/>
  <c r="M6363" i="68"/>
  <c r="M6420" i="68"/>
  <c r="N6420" i="68" s="1"/>
  <c r="M6496" i="68"/>
  <c r="N6496" i="68" s="1"/>
  <c r="M6410" i="68"/>
  <c r="M6446" i="68"/>
  <c r="M6233" i="68"/>
  <c r="M6297" i="68"/>
  <c r="M6361" i="68"/>
  <c r="M6423" i="68"/>
  <c r="M6494" i="68"/>
  <c r="N6494" i="68" s="1"/>
  <c r="M6448" i="68"/>
  <c r="M5959" i="68"/>
  <c r="M6023" i="68"/>
  <c r="N6023" i="68" s="1"/>
  <c r="M6087" i="68"/>
  <c r="M6151" i="68"/>
  <c r="M6215" i="68"/>
  <c r="M6279" i="68"/>
  <c r="M6343" i="68"/>
  <c r="M6396" i="68"/>
  <c r="N6396" i="68" s="1"/>
  <c r="M6476" i="68"/>
  <c r="N6476" i="68" s="1"/>
  <c r="M6540" i="68"/>
  <c r="N6540" i="68" s="1"/>
  <c r="M6133" i="68"/>
  <c r="M6197" i="68"/>
  <c r="M6261" i="68"/>
  <c r="M6325" i="68"/>
  <c r="M6389" i="68"/>
  <c r="M6466" i="68"/>
  <c r="M6530" i="68"/>
  <c r="M6503" i="68"/>
  <c r="M6461" i="68"/>
  <c r="M6525" i="68"/>
  <c r="M6451" i="68"/>
  <c r="M6515" i="68"/>
  <c r="M6409" i="68"/>
  <c r="M6473" i="68"/>
  <c r="M6537" i="68"/>
  <c r="I5962" i="68"/>
  <c r="H5962" i="68"/>
  <c r="M5894" i="68"/>
  <c r="N5894" i="68" s="1"/>
  <c r="H5784" i="68"/>
  <c r="I5784" i="68"/>
  <c r="H5744" i="68"/>
  <c r="I5744" i="68"/>
  <c r="H5712" i="68"/>
  <c r="I5712" i="68"/>
  <c r="H5996" i="68"/>
  <c r="I5996" i="68"/>
  <c r="M5968" i="68"/>
  <c r="I5915" i="68"/>
  <c r="H5915" i="68"/>
  <c r="M5856" i="68"/>
  <c r="I5904" i="68"/>
  <c r="H5904" i="68"/>
  <c r="M5870" i="68"/>
  <c r="H5802" i="68"/>
  <c r="I5802" i="68"/>
  <c r="H5738" i="68"/>
  <c r="I5738" i="68"/>
  <c r="H5716" i="68"/>
  <c r="I5716" i="68"/>
  <c r="I5416" i="68"/>
  <c r="H5416" i="68"/>
  <c r="H5359" i="68"/>
  <c r="I5359" i="68"/>
  <c r="H5327" i="68"/>
  <c r="I5327" i="68"/>
  <c r="H5295" i="68"/>
  <c r="I5295" i="68"/>
  <c r="H5263" i="68"/>
  <c r="I5263" i="68"/>
  <c r="H5231" i="68"/>
  <c r="I5231" i="68"/>
  <c r="H5199" i="68"/>
  <c r="I5199" i="68"/>
  <c r="H5668" i="68"/>
  <c r="I5668" i="68"/>
  <c r="H5604" i="68"/>
  <c r="I5604" i="68"/>
  <c r="H5548" i="68"/>
  <c r="I5548" i="68"/>
  <c r="H5458" i="68"/>
  <c r="I5458" i="68"/>
  <c r="I5431" i="68"/>
  <c r="H5431" i="68"/>
  <c r="H5666" i="68"/>
  <c r="I5666" i="68"/>
  <c r="H5602" i="68"/>
  <c r="I5602" i="68"/>
  <c r="H5546" i="68"/>
  <c r="I5546" i="68"/>
  <c r="H5436" i="68"/>
  <c r="I5436" i="68"/>
  <c r="I5479" i="68"/>
  <c r="H5479" i="68"/>
  <c r="H5410" i="68"/>
  <c r="I5410" i="68"/>
  <c r="O5183" i="68"/>
  <c r="H5113" i="68"/>
  <c r="I5113" i="68"/>
  <c r="M5897" i="68"/>
  <c r="I5518" i="68"/>
  <c r="H5518" i="68"/>
  <c r="H5438" i="68"/>
  <c r="I5438" i="68"/>
  <c r="H5357" i="68"/>
  <c r="I5357" i="68"/>
  <c r="H5293" i="68"/>
  <c r="I5293" i="68"/>
  <c r="H5229" i="68"/>
  <c r="I5229" i="68"/>
  <c r="H5181" i="68"/>
  <c r="I5181" i="68"/>
  <c r="H5622" i="68"/>
  <c r="I5622" i="68"/>
  <c r="H5560" i="68"/>
  <c r="I5560" i="68"/>
  <c r="H5512" i="68"/>
  <c r="I5512" i="68"/>
  <c r="H5098" i="68"/>
  <c r="I5098" i="68"/>
  <c r="H5034" i="68"/>
  <c r="I5034" i="68"/>
  <c r="H4970" i="68"/>
  <c r="I4970" i="68"/>
  <c r="H5135" i="68"/>
  <c r="I5135" i="68"/>
  <c r="H5004" i="68"/>
  <c r="I5004" i="68"/>
  <c r="H5161" i="68"/>
  <c r="I5161" i="68"/>
  <c r="M5251" i="68"/>
  <c r="M5379" i="68"/>
  <c r="M5562" i="68"/>
  <c r="M5177" i="68"/>
  <c r="N5177" i="68" s="1"/>
  <c r="M5305" i="68"/>
  <c r="M5412" i="68"/>
  <c r="M5191" i="68"/>
  <c r="N5191" i="68" s="1"/>
  <c r="M5319" i="68"/>
  <c r="M5496" i="68"/>
  <c r="M5093" i="68"/>
  <c r="M5269" i="68"/>
  <c r="M5397" i="68"/>
  <c r="M5166" i="68"/>
  <c r="M5294" i="68"/>
  <c r="M5414" i="68"/>
  <c r="N5414" i="68" s="1"/>
  <c r="M5487" i="68"/>
  <c r="M5630" i="68"/>
  <c r="N5630" i="68" s="1"/>
  <c r="M5758" i="68"/>
  <c r="N5758" i="68" s="1"/>
  <c r="M5172" i="68"/>
  <c r="M5300" i="68"/>
  <c r="M5423" i="68"/>
  <c r="M5628" i="68"/>
  <c r="M5756" i="68"/>
  <c r="M5218" i="68"/>
  <c r="M5346" i="68"/>
  <c r="M5474" i="68"/>
  <c r="M5626" i="68"/>
  <c r="M5754" i="68"/>
  <c r="M5160" i="68"/>
  <c r="M5288" i="68"/>
  <c r="M5417" i="68"/>
  <c r="M5568" i="68"/>
  <c r="N5568" i="68" s="1"/>
  <c r="M5696" i="68"/>
  <c r="N5696" i="68" s="1"/>
  <c r="M5823" i="68"/>
  <c r="M5679" i="68"/>
  <c r="M5807" i="68"/>
  <c r="M5653" i="68"/>
  <c r="M5781" i="68"/>
  <c r="M5483" i="68"/>
  <c r="M5611" i="68"/>
  <c r="M5739" i="68"/>
  <c r="M5521" i="68"/>
  <c r="M5649" i="68"/>
  <c r="M5777" i="68"/>
  <c r="H5046" i="68"/>
  <c r="I5046" i="68"/>
  <c r="H4982" i="68"/>
  <c r="I4982" i="68"/>
  <c r="O5121" i="68"/>
  <c r="H5064" i="68"/>
  <c r="I5064" i="68"/>
  <c r="H5016" i="68"/>
  <c r="I5016" i="68"/>
  <c r="O5092" i="68"/>
  <c r="M5112" i="68"/>
  <c r="M5127" i="68"/>
  <c r="M5094" i="68"/>
  <c r="M5801" i="68"/>
  <c r="M5737" i="68"/>
  <c r="M5673" i="68"/>
  <c r="M5609" i="68"/>
  <c r="M5545" i="68"/>
  <c r="M5481" i="68"/>
  <c r="M5763" i="68"/>
  <c r="M5699" i="68"/>
  <c r="M5635" i="68"/>
  <c r="M5571" i="68"/>
  <c r="M5507" i="68"/>
  <c r="M5443" i="68"/>
  <c r="N5443" i="68" s="1"/>
  <c r="M5805" i="68"/>
  <c r="M5741" i="68"/>
  <c r="M5677" i="68"/>
  <c r="M5613" i="68"/>
  <c r="M5549" i="68"/>
  <c r="M5767" i="68"/>
  <c r="M5703" i="68"/>
  <c r="M5639" i="68"/>
  <c r="M5575" i="68"/>
  <c r="M5784" i="68"/>
  <c r="N5784" i="68" s="1"/>
  <c r="M5720" i="68"/>
  <c r="N5720" i="68" s="1"/>
  <c r="M5656" i="68"/>
  <c r="N5656" i="68" s="1"/>
  <c r="M5592" i="68"/>
  <c r="N5592" i="68" s="1"/>
  <c r="M5508" i="68"/>
  <c r="M5441" i="68"/>
  <c r="M5376" i="68"/>
  <c r="M5312" i="68"/>
  <c r="M5248" i="68"/>
  <c r="M5184" i="68"/>
  <c r="M5824" i="68"/>
  <c r="M5778" i="68"/>
  <c r="M5714" i="68"/>
  <c r="M5650" i="68"/>
  <c r="M5586" i="68"/>
  <c r="M5498" i="68"/>
  <c r="M5432" i="68"/>
  <c r="M5370" i="68"/>
  <c r="M5306" i="68"/>
  <c r="M5242" i="68"/>
  <c r="M5178" i="68"/>
  <c r="M5780" i="68"/>
  <c r="M5716" i="68"/>
  <c r="M5652" i="68"/>
  <c r="M5588" i="68"/>
  <c r="M5447" i="68"/>
  <c r="M5388" i="68"/>
  <c r="M5324" i="68"/>
  <c r="M5260" i="68"/>
  <c r="M5196" i="68"/>
  <c r="M5132" i="68"/>
  <c r="M5782" i="68"/>
  <c r="N5782" i="68" s="1"/>
  <c r="M5718" i="68"/>
  <c r="N5718" i="68" s="1"/>
  <c r="M5654" i="68"/>
  <c r="N5654" i="68" s="1"/>
  <c r="M5590" i="68"/>
  <c r="N5590" i="68" s="1"/>
  <c r="M5511" i="68"/>
  <c r="M5458" i="68"/>
  <c r="M5426" i="68"/>
  <c r="M5382" i="68"/>
  <c r="M5318" i="68"/>
  <c r="M5254" i="68"/>
  <c r="M5190" i="68"/>
  <c r="M5126" i="68"/>
  <c r="M5461" i="68"/>
  <c r="M5357" i="68"/>
  <c r="M5293" i="68"/>
  <c r="M5229" i="68"/>
  <c r="M5165" i="68"/>
  <c r="M5486" i="68"/>
  <c r="M5525" i="68"/>
  <c r="M5421" i="68"/>
  <c r="M5343" i="68"/>
  <c r="M5279" i="68"/>
  <c r="M5215" i="68"/>
  <c r="N5215" i="68" s="1"/>
  <c r="M5155" i="68"/>
  <c r="N5155" i="68" s="1"/>
  <c r="M5095" i="68"/>
  <c r="M5393" i="68"/>
  <c r="M5329" i="68"/>
  <c r="M5265" i="68"/>
  <c r="M5201" i="68"/>
  <c r="N5201" i="68" s="1"/>
  <c r="M5117" i="68"/>
  <c r="M5478" i="68"/>
  <c r="M5517" i="68"/>
  <c r="M5403" i="68"/>
  <c r="M5339" i="68"/>
  <c r="M5275" i="68"/>
  <c r="M5211" i="68"/>
  <c r="N5211" i="68" s="1"/>
  <c r="M5099" i="68"/>
  <c r="M5104" i="68"/>
  <c r="M5115" i="68"/>
  <c r="M5793" i="68"/>
  <c r="M5729" i="68"/>
  <c r="M5665" i="68"/>
  <c r="M5601" i="68"/>
  <c r="M5537" i="68"/>
  <c r="M5473" i="68"/>
  <c r="M5755" i="68"/>
  <c r="M5691" i="68"/>
  <c r="M5627" i="68"/>
  <c r="M5563" i="68"/>
  <c r="M5499" i="68"/>
  <c r="M5435" i="68"/>
  <c r="N5435" i="68" s="1"/>
  <c r="M5797" i="68"/>
  <c r="M5733" i="68"/>
  <c r="M5669" i="68"/>
  <c r="M5605" i="68"/>
  <c r="M5827" i="68"/>
  <c r="M5759" i="68"/>
  <c r="M5695" i="68"/>
  <c r="M5631" i="68"/>
  <c r="M5567" i="68"/>
  <c r="M5776" i="68"/>
  <c r="N5776" i="68" s="1"/>
  <c r="M5712" i="68"/>
  <c r="N5712" i="68" s="1"/>
  <c r="M5648" i="68"/>
  <c r="N5648" i="68" s="1"/>
  <c r="M5584" i="68"/>
  <c r="N5584" i="68" s="1"/>
  <c r="M5500" i="68"/>
  <c r="M5433" i="68"/>
  <c r="M5368" i="68"/>
  <c r="M5304" i="68"/>
  <c r="M5240" i="68"/>
  <c r="M5176" i="68"/>
  <c r="M5817" i="68"/>
  <c r="M5770" i="68"/>
  <c r="M5706" i="68"/>
  <c r="M5642" i="68"/>
  <c r="M5578" i="68"/>
  <c r="M5490" i="68"/>
  <c r="M5424" i="68"/>
  <c r="M5362" i="68"/>
  <c r="M5298" i="68"/>
  <c r="M5234" i="68"/>
  <c r="M5170" i="68"/>
  <c r="M5772" i="68"/>
  <c r="M5708" i="68"/>
  <c r="M5644" i="68"/>
  <c r="M5580" i="68"/>
  <c r="M5439" i="68"/>
  <c r="M5380" i="68"/>
  <c r="M5316" i="68"/>
  <c r="M5252" i="68"/>
  <c r="M5188" i="68"/>
  <c r="M5124" i="68"/>
  <c r="M5774" i="68"/>
  <c r="N5774" i="68" s="1"/>
  <c r="M5710" i="68"/>
  <c r="N5710" i="68" s="1"/>
  <c r="M5646" i="68"/>
  <c r="N5646" i="68" s="1"/>
  <c r="M5582" i="68"/>
  <c r="N5582" i="68" s="1"/>
  <c r="M5503" i="68"/>
  <c r="M5454" i="68"/>
  <c r="N5454" i="68" s="1"/>
  <c r="M5422" i="68"/>
  <c r="N5422" i="68" s="1"/>
  <c r="M5374" i="68"/>
  <c r="M5310" i="68"/>
  <c r="M5246" i="68"/>
  <c r="M5182" i="68"/>
  <c r="M5829" i="68"/>
  <c r="M5429" i="68"/>
  <c r="M5349" i="68"/>
  <c r="M5285" i="68"/>
  <c r="M5221" i="68"/>
  <c r="M5109" i="68"/>
  <c r="M5470" i="68"/>
  <c r="M5512" i="68"/>
  <c r="M5399" i="68"/>
  <c r="M5335" i="68"/>
  <c r="M5271" i="68"/>
  <c r="M5207" i="68"/>
  <c r="N5207" i="68" s="1"/>
  <c r="M5147" i="68"/>
  <c r="N5147" i="68" s="1"/>
  <c r="M5551" i="68"/>
  <c r="M5385" i="68"/>
  <c r="M5321" i="68"/>
  <c r="M5257" i="68"/>
  <c r="M5193" i="68"/>
  <c r="N5193" i="68" s="1"/>
  <c r="M5105" i="68"/>
  <c r="M5468" i="68"/>
  <c r="M5504" i="68"/>
  <c r="M5395" i="68"/>
  <c r="M5331" i="68"/>
  <c r="M5267" i="68"/>
  <c r="M5203" i="68"/>
  <c r="N5203" i="68" s="1"/>
  <c r="M5091" i="68"/>
  <c r="M5138" i="68"/>
  <c r="M5143" i="68"/>
  <c r="M5096" i="68"/>
  <c r="M5108" i="68"/>
  <c r="N5108" i="68" s="1"/>
  <c r="M5149" i="68"/>
  <c r="M5785" i="68"/>
  <c r="M5721" i="68"/>
  <c r="M5657" i="68"/>
  <c r="M5593" i="68"/>
  <c r="M5529" i="68"/>
  <c r="M5811" i="68"/>
  <c r="M5747" i="68"/>
  <c r="M5683" i="68"/>
  <c r="M5619" i="68"/>
  <c r="M5555" i="68"/>
  <c r="M5491" i="68"/>
  <c r="M5427" i="68"/>
  <c r="N5427" i="68" s="1"/>
  <c r="M5789" i="68"/>
  <c r="M5725" i="68"/>
  <c r="M5661" i="68"/>
  <c r="M5597" i="68"/>
  <c r="M5819" i="68"/>
  <c r="M5751" i="68"/>
  <c r="M5687" i="68"/>
  <c r="M5623" i="68"/>
  <c r="M5830" i="68"/>
  <c r="N5830" i="68" s="1"/>
  <c r="M5768" i="68"/>
  <c r="N5768" i="68" s="1"/>
  <c r="M5704" i="68"/>
  <c r="N5704" i="68" s="1"/>
  <c r="M5640" i="68"/>
  <c r="N5640" i="68" s="1"/>
  <c r="M5576" i="68"/>
  <c r="N5576" i="68" s="1"/>
  <c r="M5492" i="68"/>
  <c r="M5425" i="68"/>
  <c r="M5360" i="68"/>
  <c r="M5296" i="68"/>
  <c r="M5232" i="68"/>
  <c r="M5168" i="68"/>
  <c r="M5832" i="68"/>
  <c r="M5762" i="68"/>
  <c r="M5698" i="68"/>
  <c r="M5634" i="68"/>
  <c r="M5570" i="68"/>
  <c r="M5482" i="68"/>
  <c r="M5416" i="68"/>
  <c r="M5354" i="68"/>
  <c r="M5290" i="68"/>
  <c r="M5226" i="68"/>
  <c r="M5162" i="68"/>
  <c r="M5764" i="68"/>
  <c r="M5700" i="68"/>
  <c r="M5636" i="68"/>
  <c r="M5572" i="68"/>
  <c r="M5431" i="68"/>
  <c r="M5372" i="68"/>
  <c r="M5308" i="68"/>
  <c r="M5244" i="68"/>
  <c r="M5180" i="68"/>
  <c r="M5116" i="68"/>
  <c r="M5766" i="68"/>
  <c r="N5766" i="68" s="1"/>
  <c r="M5702" i="68"/>
  <c r="N5702" i="68" s="1"/>
  <c r="M5638" i="68"/>
  <c r="N5638" i="68" s="1"/>
  <c r="M5574" i="68"/>
  <c r="N5574" i="68" s="1"/>
  <c r="M5495" i="68"/>
  <c r="M5450" i="68"/>
  <c r="M5418" i="68"/>
  <c r="M5366" i="68"/>
  <c r="M5302" i="68"/>
  <c r="M5238" i="68"/>
  <c r="M5174" i="68"/>
  <c r="M5822" i="68"/>
  <c r="M5405" i="68"/>
  <c r="M5341" i="68"/>
  <c r="M5277" i="68"/>
  <c r="M5213" i="68"/>
  <c r="M5101" i="68"/>
  <c r="M5452" i="68"/>
  <c r="M5509" i="68"/>
  <c r="M5391" i="68"/>
  <c r="M5327" i="68"/>
  <c r="M5263" i="68"/>
  <c r="M5199" i="68"/>
  <c r="N5199" i="68" s="1"/>
  <c r="M5139" i="68"/>
  <c r="N5139" i="68" s="1"/>
  <c r="M5444" i="68"/>
  <c r="M5377" i="68"/>
  <c r="M5313" i="68"/>
  <c r="M5249" i="68"/>
  <c r="N5249" i="68" s="1"/>
  <c r="M5185" i="68"/>
  <c r="N5185" i="68" s="1"/>
  <c r="M5097" i="68"/>
  <c r="M5436" i="68"/>
  <c r="M5501" i="68"/>
  <c r="M5387" i="68"/>
  <c r="M5323" i="68"/>
  <c r="M5259" i="68"/>
  <c r="M5195" i="68"/>
  <c r="N5195" i="68" s="1"/>
  <c r="M5157" i="68"/>
  <c r="M5113" i="68"/>
  <c r="N5113" i="68" s="1"/>
  <c r="M5153" i="68"/>
  <c r="M5151" i="68"/>
  <c r="M5098" i="68"/>
  <c r="M5122" i="68"/>
  <c r="M5090" i="68"/>
  <c r="M5110" i="68"/>
  <c r="M5818" i="68"/>
  <c r="M5753" i="68"/>
  <c r="M5689" i="68"/>
  <c r="M5625" i="68"/>
  <c r="M5561" i="68"/>
  <c r="M5497" i="68"/>
  <c r="M5779" i="68"/>
  <c r="M5715" i="68"/>
  <c r="M5651" i="68"/>
  <c r="M5587" i="68"/>
  <c r="M5523" i="68"/>
  <c r="M5459" i="68"/>
  <c r="N5459" i="68" s="1"/>
  <c r="M5820" i="68"/>
  <c r="M5757" i="68"/>
  <c r="M5693" i="68"/>
  <c r="M5629" i="68"/>
  <c r="M5565" i="68"/>
  <c r="M5783" i="68"/>
  <c r="M5719" i="68"/>
  <c r="M5655" i="68"/>
  <c r="M5591" i="68"/>
  <c r="M5800" i="68"/>
  <c r="N5800" i="68" s="1"/>
  <c r="M5736" i="68"/>
  <c r="N5736" i="68" s="1"/>
  <c r="M5672" i="68"/>
  <c r="N5672" i="68" s="1"/>
  <c r="M5608" i="68"/>
  <c r="N5608" i="68" s="1"/>
  <c r="M5524" i="68"/>
  <c r="M5457" i="68"/>
  <c r="M5392" i="68"/>
  <c r="M5328" i="68"/>
  <c r="M5264" i="68"/>
  <c r="M5200" i="68"/>
  <c r="M5136" i="68"/>
  <c r="M5794" i="68"/>
  <c r="M5730" i="68"/>
  <c r="M5666" i="68"/>
  <c r="M5602" i="68"/>
  <c r="M5514" i="68"/>
  <c r="M5448" i="68"/>
  <c r="M5386" i="68"/>
  <c r="M5322" i="68"/>
  <c r="M5258" i="68"/>
  <c r="M5194" i="68"/>
  <c r="M5796" i="68"/>
  <c r="M5732" i="68"/>
  <c r="M5668" i="68"/>
  <c r="M5604" i="68"/>
  <c r="M5463" i="68"/>
  <c r="M5404" i="68"/>
  <c r="M5340" i="68"/>
  <c r="M5276" i="68"/>
  <c r="M5212" i="68"/>
  <c r="M5148" i="68"/>
  <c r="M5798" i="68"/>
  <c r="N5798" i="68" s="1"/>
  <c r="M5734" i="68"/>
  <c r="N5734" i="68" s="1"/>
  <c r="M5670" i="68"/>
  <c r="N5670" i="68" s="1"/>
  <c r="M5606" i="68"/>
  <c r="N5606" i="68" s="1"/>
  <c r="M5527" i="68"/>
  <c r="M5466" i="68"/>
  <c r="M5434" i="68"/>
  <c r="M5398" i="68"/>
  <c r="M5334" i="68"/>
  <c r="M5270" i="68"/>
  <c r="M5206" i="68"/>
  <c r="M5142" i="68"/>
  <c r="M5428" i="68"/>
  <c r="M5373" i="68"/>
  <c r="M5309" i="68"/>
  <c r="M5245" i="68"/>
  <c r="M5181" i="68"/>
  <c r="M5518" i="68"/>
  <c r="M5541" i="68"/>
  <c r="M5477" i="68"/>
  <c r="M5359" i="68"/>
  <c r="M5295" i="68"/>
  <c r="M5231" i="68"/>
  <c r="N5231" i="68" s="1"/>
  <c r="M5167" i="68"/>
  <c r="N5167" i="68" s="1"/>
  <c r="M5111" i="68"/>
  <c r="M5413" i="68"/>
  <c r="M5345" i="68"/>
  <c r="M5281" i="68"/>
  <c r="M5217" i="68"/>
  <c r="N5217" i="68" s="1"/>
  <c r="M5129" i="68"/>
  <c r="N5129" i="68" s="1"/>
  <c r="M5510" i="68"/>
  <c r="M5533" i="68"/>
  <c r="M5469" i="68"/>
  <c r="M5355" i="68"/>
  <c r="M5291" i="68"/>
  <c r="M5227" i="68"/>
  <c r="N5227" i="68" s="1"/>
  <c r="M5163" i="68"/>
  <c r="N5163" i="68" s="1"/>
  <c r="M5114" i="68"/>
  <c r="I4829" i="68"/>
  <c r="H4829" i="68"/>
  <c r="H4602" i="68"/>
  <c r="I4602" i="68"/>
  <c r="H4748" i="68"/>
  <c r="I4748" i="68"/>
  <c r="O4646" i="68"/>
  <c r="O4582" i="68"/>
  <c r="O4518" i="68"/>
  <c r="H4732" i="68"/>
  <c r="I4732" i="68"/>
  <c r="H4604" i="68"/>
  <c r="I4604" i="68"/>
  <c r="M4252" i="68"/>
  <c r="M5106" i="68"/>
  <c r="H4926" i="68"/>
  <c r="I4926" i="68"/>
  <c r="H4916" i="68"/>
  <c r="I4916" i="68"/>
  <c r="M5045" i="68"/>
  <c r="N3235" i="68"/>
  <c r="O3235" i="68"/>
  <c r="N2197" i="68"/>
  <c r="O2197" i="68"/>
  <c r="N22" i="68"/>
  <c r="O22" i="68"/>
  <c r="I8755" i="68"/>
  <c r="H8755" i="68"/>
  <c r="I8683" i="68"/>
  <c r="H8683" i="68"/>
  <c r="I8547" i="68"/>
  <c r="H8547" i="68"/>
  <c r="I8470" i="68"/>
  <c r="H8470" i="68"/>
  <c r="H8429" i="68"/>
  <c r="I8429" i="68"/>
  <c r="I8697" i="68"/>
  <c r="H8697" i="68"/>
  <c r="I8616" i="68"/>
  <c r="H8616" i="68"/>
  <c r="H8607" i="68"/>
  <c r="I8607" i="68"/>
  <c r="I8737" i="68"/>
  <c r="H8737" i="68"/>
  <c r="I8740" i="68"/>
  <c r="H8740" i="68"/>
  <c r="O8682" i="68"/>
  <c r="O8687" i="68"/>
  <c r="I8594" i="68"/>
  <c r="H8594" i="68"/>
  <c r="I8572" i="68"/>
  <c r="H8572" i="68"/>
  <c r="H8532" i="68"/>
  <c r="I8532" i="68"/>
  <c r="I8493" i="68"/>
  <c r="H8493" i="68"/>
  <c r="H8544" i="68"/>
  <c r="I8544" i="68"/>
  <c r="H8503" i="68"/>
  <c r="I8503" i="68"/>
  <c r="H8417" i="68"/>
  <c r="I8417" i="68"/>
  <c r="I8436" i="68"/>
  <c r="H8436" i="68"/>
  <c r="H8421" i="68"/>
  <c r="I8421" i="68"/>
  <c r="I8304" i="68"/>
  <c r="H8304" i="68"/>
  <c r="O8225" i="68"/>
  <c r="I8355" i="68"/>
  <c r="H8355" i="68"/>
  <c r="I8280" i="68"/>
  <c r="H8280" i="68"/>
  <c r="I8303" i="68"/>
  <c r="H8303" i="68"/>
  <c r="I8185" i="68"/>
  <c r="H8185" i="68"/>
  <c r="O8151" i="68"/>
  <c r="O8112" i="68"/>
  <c r="I8225" i="68"/>
  <c r="H8225" i="68"/>
  <c r="H8130" i="68"/>
  <c r="I8130" i="68"/>
  <c r="H8066" i="68"/>
  <c r="I8066" i="68"/>
  <c r="I8199" i="68"/>
  <c r="H8199" i="68"/>
  <c r="H8237" i="68"/>
  <c r="I8237" i="68"/>
  <c r="H8155" i="68"/>
  <c r="I8155" i="68"/>
  <c r="I8089" i="68"/>
  <c r="H8089" i="68"/>
  <c r="I8128" i="68"/>
  <c r="H8128" i="68"/>
  <c r="O8049" i="68"/>
  <c r="I8144" i="68"/>
  <c r="H8144" i="68"/>
  <c r="H8087" i="68"/>
  <c r="I8087" i="68"/>
  <c r="I8166" i="68"/>
  <c r="H8166" i="68"/>
  <c r="I8063" i="68"/>
  <c r="H8063" i="68"/>
  <c r="I8034" i="68"/>
  <c r="H8034" i="68"/>
  <c r="H7954" i="68"/>
  <c r="I7954" i="68"/>
  <c r="I8001" i="68"/>
  <c r="H8001" i="68"/>
  <c r="H7960" i="68"/>
  <c r="I7960" i="68"/>
  <c r="I7934" i="68"/>
  <c r="H7934" i="68"/>
  <c r="I7924" i="68"/>
  <c r="H7924" i="68"/>
  <c r="I7998" i="68"/>
  <c r="H7998" i="68"/>
  <c r="H7917" i="68"/>
  <c r="I7917" i="68"/>
  <c r="I7927" i="68"/>
  <c r="H7927" i="68"/>
  <c r="H7925" i="68"/>
  <c r="I7925" i="68"/>
  <c r="I8007" i="68"/>
  <c r="H8007" i="68"/>
  <c r="M8018" i="68"/>
  <c r="M8100" i="68"/>
  <c r="M8057" i="68"/>
  <c r="N8057" i="68" s="1"/>
  <c r="M8055" i="68"/>
  <c r="M8019" i="68"/>
  <c r="M8068" i="68"/>
  <c r="M8022" i="68"/>
  <c r="M8064" i="68"/>
  <c r="N8064" i="68" s="1"/>
  <c r="M8043" i="68"/>
  <c r="M8023" i="68"/>
  <c r="M8038" i="68"/>
  <c r="M8073" i="68"/>
  <c r="N8073" i="68" s="1"/>
  <c r="M8137" i="68"/>
  <c r="N8137" i="68" s="1"/>
  <c r="M8163" i="68"/>
  <c r="M8130" i="68"/>
  <c r="M8054" i="68"/>
  <c r="M8118" i="68"/>
  <c r="M8185" i="68"/>
  <c r="M8107" i="68"/>
  <c r="M8217" i="68"/>
  <c r="M8329" i="68"/>
  <c r="M8172" i="68"/>
  <c r="M8229" i="68"/>
  <c r="M8194" i="68"/>
  <c r="M8261" i="68"/>
  <c r="M8093" i="68"/>
  <c r="M8157" i="68"/>
  <c r="M8304" i="68"/>
  <c r="M8216" i="68"/>
  <c r="M8265" i="68"/>
  <c r="M8297" i="68"/>
  <c r="M8231" i="68"/>
  <c r="M8271" i="68"/>
  <c r="M8319" i="68"/>
  <c r="M8228" i="68"/>
  <c r="M8293" i="68"/>
  <c r="M8374" i="68"/>
  <c r="M8402" i="68"/>
  <c r="M8358" i="68"/>
  <c r="M8351" i="68"/>
  <c r="M8259" i="68"/>
  <c r="M8320" i="68"/>
  <c r="M8352" i="68"/>
  <c r="M8246" i="68"/>
  <c r="M8310" i="68"/>
  <c r="N8310" i="68" s="1"/>
  <c r="M8292" i="68"/>
  <c r="M8430" i="68"/>
  <c r="M8449" i="68"/>
  <c r="M8415" i="68"/>
  <c r="M8460" i="68"/>
  <c r="M8409" i="68"/>
  <c r="M8403" i="68"/>
  <c r="M8475" i="68"/>
  <c r="N8475" i="68" s="1"/>
  <c r="M8357" i="68"/>
  <c r="M8428" i="68"/>
  <c r="M8445" i="68"/>
  <c r="M8470" i="68"/>
  <c r="M8530" i="68"/>
  <c r="M8458" i="68"/>
  <c r="M8523" i="68"/>
  <c r="N8523" i="68" s="1"/>
  <c r="M8552" i="68"/>
  <c r="M8584" i="68"/>
  <c r="M8513" i="68"/>
  <c r="M8568" i="68"/>
  <c r="M8511" i="68"/>
  <c r="M8564" i="68"/>
  <c r="M8550" i="68"/>
  <c r="M8558" i="68"/>
  <c r="M8440" i="68"/>
  <c r="M8504" i="68"/>
  <c r="M8592" i="68"/>
  <c r="M8565" i="68"/>
  <c r="M8551" i="68"/>
  <c r="M8625" i="68"/>
  <c r="M8646" i="68"/>
  <c r="M8653" i="68"/>
  <c r="M8634" i="68"/>
  <c r="M8664" i="68"/>
  <c r="M8638" i="68"/>
  <c r="M8597" i="68"/>
  <c r="M8643" i="68"/>
  <c r="N8643" i="68" s="1"/>
  <c r="M8678" i="68"/>
  <c r="M8700" i="68"/>
  <c r="M8690" i="68"/>
  <c r="N8690" i="68" s="1"/>
  <c r="M8689" i="68"/>
  <c r="M8713" i="68"/>
  <c r="M8722" i="68"/>
  <c r="M8709" i="68"/>
  <c r="M8736" i="68"/>
  <c r="M8747" i="68"/>
  <c r="M8750" i="68"/>
  <c r="M8748" i="68"/>
  <c r="M8727" i="68"/>
  <c r="O7898" i="68"/>
  <c r="H7825" i="68"/>
  <c r="I7825" i="68"/>
  <c r="I7739" i="68"/>
  <c r="H7739" i="68"/>
  <c r="H7817" i="68"/>
  <c r="I7817" i="68"/>
  <c r="I7671" i="68"/>
  <c r="H7671" i="68"/>
  <c r="I7781" i="68"/>
  <c r="H7781" i="68"/>
  <c r="H7807" i="68"/>
  <c r="I7807" i="68"/>
  <c r="I7803" i="68"/>
  <c r="H7803" i="68"/>
  <c r="I7773" i="68"/>
  <c r="H7773" i="68"/>
  <c r="O7677" i="68"/>
  <c r="I7708" i="68"/>
  <c r="H7708" i="68"/>
  <c r="I7507" i="68"/>
  <c r="H7507" i="68"/>
  <c r="I7625" i="68"/>
  <c r="H7625" i="68"/>
  <c r="O7577" i="68"/>
  <c r="I7546" i="68"/>
  <c r="H7546" i="68"/>
  <c r="H7764" i="68"/>
  <c r="I7764" i="68"/>
  <c r="H7719" i="68"/>
  <c r="I7719" i="68"/>
  <c r="I7633" i="68"/>
  <c r="H7633" i="68"/>
  <c r="I7756" i="68"/>
  <c r="H7756" i="68"/>
  <c r="I7513" i="68"/>
  <c r="H7513" i="68"/>
  <c r="I7434" i="68"/>
  <c r="H7434" i="68"/>
  <c r="H7484" i="68"/>
  <c r="I7484" i="68"/>
  <c r="I7447" i="68"/>
  <c r="H7447" i="68"/>
  <c r="H7395" i="68"/>
  <c r="I7395" i="68"/>
  <c r="I7491" i="68"/>
  <c r="H7491" i="68"/>
  <c r="I7529" i="68"/>
  <c r="H7529" i="68"/>
  <c r="I7416" i="68"/>
  <c r="H7416" i="68"/>
  <c r="I7482" i="68"/>
  <c r="H7482" i="68"/>
  <c r="H7267" i="68"/>
  <c r="I7267" i="68"/>
  <c r="H7340" i="68"/>
  <c r="I7340" i="68"/>
  <c r="M7303" i="68"/>
  <c r="M7367" i="68"/>
  <c r="M7439" i="68"/>
  <c r="M7400" i="68"/>
  <c r="M7491" i="68"/>
  <c r="M7362" i="68"/>
  <c r="M7426" i="68"/>
  <c r="M7484" i="68"/>
  <c r="M7507" i="68"/>
  <c r="M7388" i="68"/>
  <c r="M7454" i="68"/>
  <c r="M7357" i="68"/>
  <c r="M7421" i="68"/>
  <c r="M7299" i="68"/>
  <c r="M7323" i="68"/>
  <c r="M7387" i="68"/>
  <c r="M7440" i="68"/>
  <c r="M7472" i="68"/>
  <c r="N7472" i="68" s="1"/>
  <c r="M7350" i="68"/>
  <c r="M7414" i="68"/>
  <c r="M7465" i="68"/>
  <c r="M7529" i="68"/>
  <c r="M7547" i="68"/>
  <c r="M7570" i="68"/>
  <c r="M7503" i="68"/>
  <c r="M7544" i="68"/>
  <c r="N7544" i="68" s="1"/>
  <c r="M7611" i="68"/>
  <c r="M7578" i="68"/>
  <c r="M7602" i="68"/>
  <c r="M7599" i="68"/>
  <c r="M7664" i="68"/>
  <c r="M7728" i="68"/>
  <c r="M7634" i="68"/>
  <c r="M7700" i="68"/>
  <c r="M7763" i="68"/>
  <c r="M7477" i="68"/>
  <c r="M7541" i="68"/>
  <c r="M7605" i="68"/>
  <c r="M7665" i="68"/>
  <c r="M7697" i="68"/>
  <c r="M7740" i="68"/>
  <c r="M7624" i="68"/>
  <c r="M7797" i="68"/>
  <c r="M7702" i="68"/>
  <c r="M7526" i="68"/>
  <c r="M7590" i="68"/>
  <c r="M7654" i="68"/>
  <c r="M7641" i="68"/>
  <c r="N7641" i="68" s="1"/>
  <c r="M7703" i="68"/>
  <c r="M7540" i="68"/>
  <c r="M7604" i="68"/>
  <c r="M7667" i="68"/>
  <c r="M7735" i="68"/>
  <c r="M7805" i="68"/>
  <c r="M7759" i="68"/>
  <c r="M7846" i="68"/>
  <c r="M7666" i="68"/>
  <c r="M7721" i="68"/>
  <c r="M7753" i="68"/>
  <c r="M7809" i="68"/>
  <c r="M7788" i="68"/>
  <c r="M7873" i="68"/>
  <c r="M7887" i="68"/>
  <c r="M7916" i="68"/>
  <c r="M7750" i="68"/>
  <c r="M7791" i="68"/>
  <c r="M7823" i="68"/>
  <c r="M7861" i="68"/>
  <c r="M7877" i="68"/>
  <c r="M7940" i="68"/>
  <c r="M7768" i="68"/>
  <c r="M7832" i="68"/>
  <c r="M7896" i="68"/>
  <c r="M7859" i="68"/>
  <c r="N7859" i="68" s="1"/>
  <c r="M7923" i="68"/>
  <c r="M7982" i="68"/>
  <c r="M7902" i="68"/>
  <c r="M7959" i="68"/>
  <c r="M7991" i="68"/>
  <c r="M7945" i="68"/>
  <c r="M7924" i="68"/>
  <c r="M7998" i="68"/>
  <c r="M7906" i="68"/>
  <c r="M7957" i="68"/>
  <c r="M7939" i="68"/>
  <c r="M8003" i="68"/>
  <c r="H7236" i="68"/>
  <c r="I7236" i="68"/>
  <c r="I7423" i="68"/>
  <c r="H7423" i="68"/>
  <c r="M7345" i="68"/>
  <c r="H7260" i="68"/>
  <c r="I7260" i="68"/>
  <c r="H7356" i="68"/>
  <c r="I7356" i="68"/>
  <c r="I7312" i="68"/>
  <c r="H7312" i="68"/>
  <c r="O7266" i="68"/>
  <c r="H7224" i="68"/>
  <c r="I7224" i="68"/>
  <c r="I7441" i="68"/>
  <c r="H7441" i="68"/>
  <c r="O7220" i="68"/>
  <c r="I7480" i="68"/>
  <c r="H7480" i="68"/>
  <c r="I7420" i="68"/>
  <c r="H7420" i="68"/>
  <c r="M7352" i="68"/>
  <c r="I7415" i="68"/>
  <c r="H7415" i="68"/>
  <c r="H7360" i="68"/>
  <c r="I7360" i="68"/>
  <c r="M7308" i="68"/>
  <c r="I7391" i="68"/>
  <c r="H7391" i="68"/>
  <c r="M7353" i="68"/>
  <c r="H7324" i="68"/>
  <c r="I7324" i="68"/>
  <c r="O7224" i="68"/>
  <c r="O7164" i="68"/>
  <c r="H7166" i="68"/>
  <c r="I7166" i="68"/>
  <c r="O7057" i="68"/>
  <c r="O6929" i="68"/>
  <c r="H7222" i="68"/>
  <c r="I7222" i="68"/>
  <c r="H7178" i="68"/>
  <c r="I7178" i="68"/>
  <c r="O7129" i="68"/>
  <c r="I7049" i="68"/>
  <c r="H7049" i="68"/>
  <c r="H7208" i="68"/>
  <c r="I7208" i="68"/>
  <c r="I7147" i="68"/>
  <c r="H7147" i="68"/>
  <c r="H7100" i="68"/>
  <c r="I7100" i="68"/>
  <c r="I7009" i="68"/>
  <c r="H7009" i="68"/>
  <c r="H7128" i="68"/>
  <c r="I7128" i="68"/>
  <c r="I7106" i="68"/>
  <c r="H7106" i="68"/>
  <c r="I7126" i="68"/>
  <c r="H7126" i="68"/>
  <c r="O6990" i="68"/>
  <c r="H7027" i="68"/>
  <c r="I7027" i="68"/>
  <c r="I7079" i="68"/>
  <c r="H7079" i="68"/>
  <c r="I6928" i="68"/>
  <c r="H6928" i="68"/>
  <c r="O6792" i="68"/>
  <c r="I7008" i="68"/>
  <c r="H7008" i="68"/>
  <c r="I6866" i="68"/>
  <c r="H6866" i="68"/>
  <c r="I6937" i="68"/>
  <c r="H6937" i="68"/>
  <c r="O6776" i="68"/>
  <c r="I6786" i="68"/>
  <c r="H6786" i="68"/>
  <c r="H7007" i="68"/>
  <c r="I7007" i="68"/>
  <c r="I6930" i="68"/>
  <c r="H6930" i="68"/>
  <c r="I6834" i="68"/>
  <c r="H6834" i="68"/>
  <c r="H6904" i="68"/>
  <c r="I6904" i="68"/>
  <c r="I6762" i="68"/>
  <c r="H6762" i="68"/>
  <c r="I6817" i="68"/>
  <c r="H6817" i="68"/>
  <c r="H6748" i="68"/>
  <c r="I6748" i="68"/>
  <c r="H6646" i="68"/>
  <c r="I6646" i="68"/>
  <c r="I6600" i="68"/>
  <c r="H6600" i="68"/>
  <c r="H6524" i="68"/>
  <c r="I6524" i="68"/>
  <c r="H6814" i="68"/>
  <c r="I6814" i="68"/>
  <c r="I6769" i="68"/>
  <c r="H6769" i="68"/>
  <c r="I6706" i="68"/>
  <c r="H6706" i="68"/>
  <c r="O6552" i="68"/>
  <c r="O6488" i="68"/>
  <c r="I6819" i="68"/>
  <c r="H6819" i="68"/>
  <c r="I6718" i="68"/>
  <c r="H6718" i="68"/>
  <c r="I6626" i="68"/>
  <c r="H6626" i="68"/>
  <c r="M6594" i="68"/>
  <c r="M6591" i="68"/>
  <c r="M6655" i="68"/>
  <c r="M6791" i="68"/>
  <c r="M6894" i="68"/>
  <c r="M7023" i="68"/>
  <c r="M6786" i="68"/>
  <c r="M6895" i="68"/>
  <c r="M6581" i="68"/>
  <c r="M6645" i="68"/>
  <c r="M6787" i="68"/>
  <c r="M6871" i="68"/>
  <c r="M6632" i="68"/>
  <c r="M6701" i="68"/>
  <c r="M6766" i="68"/>
  <c r="M6873" i="68"/>
  <c r="M6555" i="68"/>
  <c r="M6619" i="68"/>
  <c r="M6683" i="68"/>
  <c r="M6746" i="68"/>
  <c r="M6838" i="68"/>
  <c r="M6976" i="68"/>
  <c r="M6646" i="68"/>
  <c r="M6710" i="68"/>
  <c r="M6767" i="68"/>
  <c r="M6945" i="68"/>
  <c r="N6945" i="68" s="1"/>
  <c r="M6601" i="68"/>
  <c r="M6665" i="68"/>
  <c r="M6730" i="68"/>
  <c r="M6826" i="68"/>
  <c r="M6920" i="68"/>
  <c r="M6612" i="68"/>
  <c r="M6676" i="68"/>
  <c r="M6715" i="68"/>
  <c r="M6763" i="68"/>
  <c r="M6847" i="68"/>
  <c r="M6925" i="68"/>
  <c r="M7032" i="68"/>
  <c r="M7079" i="68"/>
  <c r="M6938" i="68"/>
  <c r="M7002" i="68"/>
  <c r="M7050" i="68"/>
  <c r="M7087" i="68"/>
  <c r="M7134" i="68"/>
  <c r="M7064" i="68"/>
  <c r="M6720" i="68"/>
  <c r="M6764" i="68"/>
  <c r="M6796" i="68"/>
  <c r="M6828" i="68"/>
  <c r="M6860" i="68"/>
  <c r="M6892" i="68"/>
  <c r="M6946" i="68"/>
  <c r="M7010" i="68"/>
  <c r="M7115" i="68"/>
  <c r="M6905" i="68"/>
  <c r="M6981" i="68"/>
  <c r="M7039" i="68"/>
  <c r="M7128" i="68"/>
  <c r="M7059" i="68"/>
  <c r="M7131" i="68"/>
  <c r="M7147" i="68"/>
  <c r="M6797" i="68"/>
  <c r="M6861" i="68"/>
  <c r="M7107" i="68"/>
  <c r="M6942" i="68"/>
  <c r="N6942" i="68" s="1"/>
  <c r="M7006" i="68"/>
  <c r="N7006" i="68" s="1"/>
  <c r="M7070" i="68"/>
  <c r="M7202" i="68"/>
  <c r="M7273" i="68"/>
  <c r="M6940" i="68"/>
  <c r="M7004" i="68"/>
  <c r="M7068" i="68"/>
  <c r="M7122" i="68"/>
  <c r="M7176" i="68"/>
  <c r="N7176" i="68" s="1"/>
  <c r="M7251" i="68"/>
  <c r="M7174" i="68"/>
  <c r="M7243" i="68"/>
  <c r="M7180" i="68"/>
  <c r="N7180" i="68" s="1"/>
  <c r="M7241" i="68"/>
  <c r="M7281" i="68"/>
  <c r="M7161" i="68"/>
  <c r="M7225" i="68"/>
  <c r="M7287" i="68"/>
  <c r="M7183" i="68"/>
  <c r="M7248" i="68"/>
  <c r="M7101" i="68"/>
  <c r="M7165" i="68"/>
  <c r="M7171" i="68"/>
  <c r="M7259" i="68"/>
  <c r="M7254" i="68"/>
  <c r="H6542" i="68"/>
  <c r="I6542" i="68"/>
  <c r="H6510" i="68"/>
  <c r="I6510" i="68"/>
  <c r="H6894" i="68"/>
  <c r="I6894" i="68"/>
  <c r="I6833" i="68"/>
  <c r="H6833" i="68"/>
  <c r="I6682" i="68"/>
  <c r="H6682" i="68"/>
  <c r="I6628" i="68"/>
  <c r="H6628" i="68"/>
  <c r="O6560" i="68"/>
  <c r="I6684" i="68"/>
  <c r="H6684" i="68"/>
  <c r="M6650" i="68"/>
  <c r="I6608" i="68"/>
  <c r="H6608" i="68"/>
  <c r="H6544" i="68"/>
  <c r="I6544" i="68"/>
  <c r="H6512" i="68"/>
  <c r="I6512" i="68"/>
  <c r="H6480" i="68"/>
  <c r="I6480" i="68"/>
  <c r="I6835" i="68"/>
  <c r="H6835" i="68"/>
  <c r="H6790" i="68"/>
  <c r="I6790" i="68"/>
  <c r="I6722" i="68"/>
  <c r="H6722" i="68"/>
  <c r="I6584" i="68"/>
  <c r="H6584" i="68"/>
  <c r="M6562" i="68"/>
  <c r="O6508" i="68"/>
  <c r="O6412" i="68"/>
  <c r="I6734" i="68"/>
  <c r="H6734" i="68"/>
  <c r="O6600" i="68"/>
  <c r="H6546" i="68"/>
  <c r="I6546" i="68"/>
  <c r="H6482" i="68"/>
  <c r="I6482" i="68"/>
  <c r="O6534" i="68"/>
  <c r="O6470" i="68"/>
  <c r="H6458" i="68"/>
  <c r="I6458" i="68"/>
  <c r="O6322" i="68"/>
  <c r="O6258" i="68"/>
  <c r="O6194" i="68"/>
  <c r="O6034" i="68"/>
  <c r="H6360" i="68"/>
  <c r="I6360" i="68"/>
  <c r="I6413" i="68"/>
  <c r="H6413" i="68"/>
  <c r="I6389" i="68"/>
  <c r="H6389" i="68"/>
  <c r="H6354" i="68"/>
  <c r="I6354" i="68"/>
  <c r="I6455" i="68"/>
  <c r="H6455" i="68"/>
  <c r="I6422" i="68"/>
  <c r="H6422" i="68"/>
  <c r="H6364" i="68"/>
  <c r="I6364" i="68"/>
  <c r="H6400" i="68"/>
  <c r="I6400" i="68"/>
  <c r="H6462" i="68"/>
  <c r="I6462" i="68"/>
  <c r="H6054" i="68"/>
  <c r="I6054" i="68"/>
  <c r="H6000" i="68"/>
  <c r="I6000" i="68"/>
  <c r="H6280" i="68"/>
  <c r="I6280" i="68"/>
  <c r="H6216" i="68"/>
  <c r="I6216" i="68"/>
  <c r="H6164" i="68"/>
  <c r="I6164" i="68"/>
  <c r="H6132" i="68"/>
  <c r="I6132" i="68"/>
  <c r="H6074" i="68"/>
  <c r="I6074" i="68"/>
  <c r="I5988" i="68"/>
  <c r="H5988" i="68"/>
  <c r="H6262" i="68"/>
  <c r="I6262" i="68"/>
  <c r="H6198" i="68"/>
  <c r="I6198" i="68"/>
  <c r="I6145" i="68"/>
  <c r="H6145" i="68"/>
  <c r="H6066" i="68"/>
  <c r="I6066" i="68"/>
  <c r="I6152" i="68"/>
  <c r="H6152" i="68"/>
  <c r="O6001" i="68"/>
  <c r="H5912" i="68"/>
  <c r="I5912" i="68"/>
  <c r="H6284" i="68"/>
  <c r="I6284" i="68"/>
  <c r="H6220" i="68"/>
  <c r="I6220" i="68"/>
  <c r="H6114" i="68"/>
  <c r="I6114" i="68"/>
  <c r="I6059" i="68"/>
  <c r="H6059" i="68"/>
  <c r="H6324" i="68"/>
  <c r="I6324" i="68"/>
  <c r="H6018" i="68"/>
  <c r="I6018" i="68"/>
  <c r="H5950" i="68"/>
  <c r="I5950" i="68"/>
  <c r="H5855" i="68"/>
  <c r="I5855" i="68"/>
  <c r="H6282" i="68"/>
  <c r="I6282" i="68"/>
  <c r="H6218" i="68"/>
  <c r="I6218" i="68"/>
  <c r="H6166" i="68"/>
  <c r="I6166" i="68"/>
  <c r="I6121" i="68"/>
  <c r="H6121" i="68"/>
  <c r="M6049" i="68"/>
  <c r="M5924" i="68"/>
  <c r="N5924" i="68" s="1"/>
  <c r="H5832" i="68"/>
  <c r="I5832" i="68"/>
  <c r="O5750" i="68"/>
  <c r="O5622" i="68"/>
  <c r="O5462" i="68"/>
  <c r="M6058" i="68"/>
  <c r="N6058" i="68" s="1"/>
  <c r="M5990" i="68"/>
  <c r="H5930" i="68"/>
  <c r="I5930" i="68"/>
  <c r="I5868" i="68"/>
  <c r="H5868" i="68"/>
  <c r="H5804" i="68"/>
  <c r="I5804" i="68"/>
  <c r="H5772" i="68"/>
  <c r="I5772" i="68"/>
  <c r="H5740" i="68"/>
  <c r="I5740" i="68"/>
  <c r="M6010" i="68"/>
  <c r="N6010" i="68" s="1"/>
  <c r="M5929" i="68"/>
  <c r="M5872" i="68"/>
  <c r="O5808" i="68"/>
  <c r="O5680" i="68"/>
  <c r="I6056" i="68"/>
  <c r="H6056" i="68"/>
  <c r="H5910" i="68"/>
  <c r="I5910" i="68"/>
  <c r="H5806" i="68"/>
  <c r="I5806" i="68"/>
  <c r="H5774" i="68"/>
  <c r="I5774" i="68"/>
  <c r="H5742" i="68"/>
  <c r="I5742" i="68"/>
  <c r="H6044" i="68"/>
  <c r="I6044" i="68"/>
  <c r="M5994" i="68"/>
  <c r="N5994" i="68" s="1"/>
  <c r="M6126" i="68"/>
  <c r="M5875" i="68"/>
  <c r="M5966" i="68"/>
  <c r="M6083" i="68"/>
  <c r="M6082" i="68"/>
  <c r="M5860" i="68"/>
  <c r="M5920" i="68"/>
  <c r="M6046" i="68"/>
  <c r="M6072" i="68"/>
  <c r="M6166" i="68"/>
  <c r="M6001" i="68"/>
  <c r="N6001" i="68" s="1"/>
  <c r="M6096" i="68"/>
  <c r="M6140" i="68"/>
  <c r="M5954" i="68"/>
  <c r="N5954" i="68" s="1"/>
  <c r="M6041" i="68"/>
  <c r="N6041" i="68" s="1"/>
  <c r="M6168" i="68"/>
  <c r="M6210" i="68"/>
  <c r="N6210" i="68" s="1"/>
  <c r="M6274" i="68"/>
  <c r="N6274" i="68" s="1"/>
  <c r="M6338" i="68"/>
  <c r="N6338" i="68" s="1"/>
  <c r="M6454" i="68"/>
  <c r="M5987" i="68"/>
  <c r="M6051" i="68"/>
  <c r="M6208" i="68"/>
  <c r="M6272" i="68"/>
  <c r="M6336" i="68"/>
  <c r="M6036" i="68"/>
  <c r="M6098" i="68"/>
  <c r="N6098" i="68" s="1"/>
  <c r="M6162" i="68"/>
  <c r="N6162" i="68" s="1"/>
  <c r="M6222" i="68"/>
  <c r="M6286" i="68"/>
  <c r="M6350" i="68"/>
  <c r="M5834" i="68"/>
  <c r="M5898" i="68"/>
  <c r="M5957" i="68"/>
  <c r="M6021" i="68"/>
  <c r="M6088" i="68"/>
  <c r="M6236" i="68"/>
  <c r="M6300" i="68"/>
  <c r="M6364" i="68"/>
  <c r="M6115" i="68"/>
  <c r="M6179" i="68"/>
  <c r="M6243" i="68"/>
  <c r="M6307" i="68"/>
  <c r="M6371" i="68"/>
  <c r="M6428" i="68"/>
  <c r="N6428" i="68" s="1"/>
  <c r="M6504" i="68"/>
  <c r="N6504" i="68" s="1"/>
  <c r="M6421" i="68"/>
  <c r="M6177" i="68"/>
  <c r="M6241" i="68"/>
  <c r="M6305" i="68"/>
  <c r="M6369" i="68"/>
  <c r="M6431" i="68"/>
  <c r="M6502" i="68"/>
  <c r="N6502" i="68" s="1"/>
  <c r="M5903" i="68"/>
  <c r="M5967" i="68"/>
  <c r="N5967" i="68" s="1"/>
  <c r="M6031" i="68"/>
  <c r="M6095" i="68"/>
  <c r="M6159" i="68"/>
  <c r="M6223" i="68"/>
  <c r="M6287" i="68"/>
  <c r="M6351" i="68"/>
  <c r="M6400" i="68"/>
  <c r="M6484" i="68"/>
  <c r="N6484" i="68" s="1"/>
  <c r="M6548" i="68"/>
  <c r="N6548" i="68" s="1"/>
  <c r="M6141" i="68"/>
  <c r="M6205" i="68"/>
  <c r="M6269" i="68"/>
  <c r="M6333" i="68"/>
  <c r="M6397" i="68"/>
  <c r="M6474" i="68"/>
  <c r="M6538" i="68"/>
  <c r="M6511" i="68"/>
  <c r="M6469" i="68"/>
  <c r="M6533" i="68"/>
  <c r="M6459" i="68"/>
  <c r="M6523" i="68"/>
  <c r="M6417" i="68"/>
  <c r="M6481" i="68"/>
  <c r="M6545" i="68"/>
  <c r="O5854" i="68"/>
  <c r="H5776" i="68"/>
  <c r="I5776" i="68"/>
  <c r="M5964" i="68"/>
  <c r="I6024" i="68"/>
  <c r="H6024" i="68"/>
  <c r="M5902" i="68"/>
  <c r="H5794" i="68"/>
  <c r="I5794" i="68"/>
  <c r="H5730" i="68"/>
  <c r="I5730" i="68"/>
  <c r="H5710" i="68"/>
  <c r="I5710" i="68"/>
  <c r="H5522" i="68"/>
  <c r="I5522" i="68"/>
  <c r="H5490" i="68"/>
  <c r="I5490" i="68"/>
  <c r="H5462" i="68"/>
  <c r="I5462" i="68"/>
  <c r="I5407" i="68"/>
  <c r="H5407" i="68"/>
  <c r="H5660" i="68"/>
  <c r="I5660" i="68"/>
  <c r="H5596" i="68"/>
  <c r="I5596" i="68"/>
  <c r="I5519" i="68"/>
  <c r="H5519" i="68"/>
  <c r="H5444" i="68"/>
  <c r="I5444" i="68"/>
  <c r="O5219" i="68"/>
  <c r="H5131" i="68"/>
  <c r="I5131" i="68"/>
  <c r="I5542" i="68"/>
  <c r="H5542" i="68"/>
  <c r="I5478" i="68"/>
  <c r="H5478" i="68"/>
  <c r="H5393" i="68"/>
  <c r="I5393" i="68"/>
  <c r="H5361" i="68"/>
  <c r="I5361" i="68"/>
  <c r="H5329" i="68"/>
  <c r="I5329" i="68"/>
  <c r="H5297" i="68"/>
  <c r="I5297" i="68"/>
  <c r="H5265" i="68"/>
  <c r="I5265" i="68"/>
  <c r="H5233" i="68"/>
  <c r="I5233" i="68"/>
  <c r="H5201" i="68"/>
  <c r="I5201" i="68"/>
  <c r="H5169" i="68"/>
  <c r="I5169" i="68"/>
  <c r="H5732" i="68"/>
  <c r="I5732" i="68"/>
  <c r="H5536" i="68"/>
  <c r="I5536" i="68"/>
  <c r="M6033" i="68"/>
  <c r="H5514" i="68"/>
  <c r="I5514" i="68"/>
  <c r="I5423" i="68"/>
  <c r="H5423" i="68"/>
  <c r="H5371" i="68"/>
  <c r="I5371" i="68"/>
  <c r="H5219" i="68"/>
  <c r="I5219" i="68"/>
  <c r="H5656" i="68"/>
  <c r="I5656" i="68"/>
  <c r="H5592" i="68"/>
  <c r="I5592" i="68"/>
  <c r="H5476" i="68"/>
  <c r="I5476" i="68"/>
  <c r="O5175" i="68"/>
  <c r="I5502" i="68"/>
  <c r="H5502" i="68"/>
  <c r="H5221" i="68"/>
  <c r="I5221" i="68"/>
  <c r="H5114" i="68"/>
  <c r="I5114" i="68"/>
  <c r="H5100" i="68"/>
  <c r="I5100" i="68"/>
  <c r="H5052" i="68"/>
  <c r="I5052" i="68"/>
  <c r="H4996" i="68"/>
  <c r="I4996" i="68"/>
  <c r="M5107" i="68"/>
  <c r="M5283" i="68"/>
  <c r="M5437" i="68"/>
  <c r="M5494" i="68"/>
  <c r="M5209" i="68"/>
  <c r="N5209" i="68" s="1"/>
  <c r="M5337" i="68"/>
  <c r="M5103" i="68"/>
  <c r="M5223" i="68"/>
  <c r="N5223" i="68" s="1"/>
  <c r="M5351" i="68"/>
  <c r="M5528" i="68"/>
  <c r="M5173" i="68"/>
  <c r="M5301" i="68"/>
  <c r="M5556" i="68"/>
  <c r="M5198" i="68"/>
  <c r="M5326" i="68"/>
  <c r="M5430" i="68"/>
  <c r="N5430" i="68" s="1"/>
  <c r="M5519" i="68"/>
  <c r="M5662" i="68"/>
  <c r="N5662" i="68" s="1"/>
  <c r="M5790" i="68"/>
  <c r="N5790" i="68" s="1"/>
  <c r="M5204" i="68"/>
  <c r="M5332" i="68"/>
  <c r="M5455" i="68"/>
  <c r="M5660" i="68"/>
  <c r="M5788" i="68"/>
  <c r="M5250" i="68"/>
  <c r="M5378" i="68"/>
  <c r="M5506" i="68"/>
  <c r="M5658" i="68"/>
  <c r="M5786" i="68"/>
  <c r="M5192" i="68"/>
  <c r="M5320" i="68"/>
  <c r="M5449" i="68"/>
  <c r="M5600" i="68"/>
  <c r="N5600" i="68" s="1"/>
  <c r="M5728" i="68"/>
  <c r="N5728" i="68" s="1"/>
  <c r="M5583" i="68"/>
  <c r="M5711" i="68"/>
  <c r="M5557" i="68"/>
  <c r="M5685" i="68"/>
  <c r="M5813" i="68"/>
  <c r="M5515" i="68"/>
  <c r="M5643" i="68"/>
  <c r="M5771" i="68"/>
  <c r="M5553" i="68"/>
  <c r="M5681" i="68"/>
  <c r="M5809" i="68"/>
  <c r="H5112" i="68"/>
  <c r="I5112" i="68"/>
  <c r="H5056" i="68"/>
  <c r="I5056" i="68"/>
  <c r="H5167" i="68"/>
  <c r="I5167" i="68"/>
  <c r="H4752" i="68"/>
  <c r="I4752" i="68"/>
  <c r="H4812" i="68"/>
  <c r="I4812" i="68"/>
  <c r="H4740" i="68"/>
  <c r="I4740" i="68"/>
  <c r="O4648" i="68"/>
  <c r="O4584" i="68"/>
  <c r="O4520" i="68"/>
  <c r="H4702" i="68"/>
  <c r="I4702" i="68"/>
  <c r="H4638" i="68"/>
  <c r="I4638" i="68"/>
  <c r="H4574" i="68"/>
  <c r="I4574" i="68"/>
  <c r="H4526" i="68"/>
  <c r="I4526" i="68"/>
  <c r="M5120" i="68"/>
  <c r="M5077" i="68"/>
  <c r="I4406" i="68"/>
  <c r="H4406" i="68"/>
  <c r="I4216" i="68"/>
  <c r="H4216" i="68"/>
  <c r="N684" i="68"/>
  <c r="O684" i="68"/>
  <c r="I8721" i="68"/>
  <c r="H8721" i="68"/>
  <c r="I8688" i="68"/>
  <c r="H8688" i="68"/>
  <c r="I8552" i="68"/>
  <c r="H8552" i="68"/>
  <c r="I8477" i="68"/>
  <c r="H8477" i="68"/>
  <c r="H8431" i="68"/>
  <c r="I8431" i="68"/>
  <c r="I8732" i="68"/>
  <c r="H8732" i="68"/>
  <c r="I8665" i="68"/>
  <c r="H8665" i="68"/>
  <c r="I8746" i="68"/>
  <c r="H8746" i="68"/>
  <c r="I8739" i="68"/>
  <c r="H8739" i="68"/>
  <c r="I8715" i="68"/>
  <c r="H8715" i="68"/>
  <c r="O8695" i="68"/>
  <c r="H8684" i="68"/>
  <c r="I8684" i="68"/>
  <c r="O8642" i="68"/>
  <c r="O8631" i="68"/>
  <c r="I8656" i="68"/>
  <c r="H8656" i="68"/>
  <c r="O8582" i="68"/>
  <c r="I8568" i="68"/>
  <c r="H8568" i="68"/>
  <c r="I8542" i="68"/>
  <c r="H8542" i="68"/>
  <c r="O8523" i="68"/>
  <c r="I8501" i="68"/>
  <c r="H8501" i="68"/>
  <c r="H8461" i="68"/>
  <c r="I8461" i="68"/>
  <c r="O8464" i="68"/>
  <c r="I8422" i="68"/>
  <c r="H8422" i="68"/>
  <c r="I8391" i="68"/>
  <c r="H8391" i="68"/>
  <c r="I8338" i="68"/>
  <c r="H8338" i="68"/>
  <c r="I8227" i="68"/>
  <c r="H8227" i="68"/>
  <c r="O8310" i="68"/>
  <c r="I8387" i="68"/>
  <c r="H8387" i="68"/>
  <c r="I8729" i="68"/>
  <c r="H8729" i="68"/>
  <c r="I8745" i="68"/>
  <c r="H8745" i="68"/>
  <c r="O8692" i="68"/>
  <c r="O8684" i="68"/>
  <c r="H8636" i="68"/>
  <c r="I8636" i="68"/>
  <c r="H8696" i="68"/>
  <c r="I8696" i="68"/>
  <c r="O8652" i="68"/>
  <c r="I8623" i="68"/>
  <c r="H8623" i="68"/>
  <c r="I8621" i="68"/>
  <c r="H8621" i="68"/>
  <c r="I8570" i="68"/>
  <c r="H8570" i="68"/>
  <c r="I8593" i="68"/>
  <c r="H8593" i="68"/>
  <c r="H8540" i="68"/>
  <c r="I8540" i="68"/>
  <c r="I8522" i="68"/>
  <c r="H8522" i="68"/>
  <c r="I8509" i="68"/>
  <c r="H8509" i="68"/>
  <c r="I8546" i="68"/>
  <c r="H8546" i="68"/>
  <c r="I8486" i="68"/>
  <c r="H8486" i="68"/>
  <c r="I8569" i="68"/>
  <c r="H8569" i="68"/>
  <c r="O8447" i="68"/>
  <c r="I8454" i="68"/>
  <c r="H8454" i="68"/>
  <c r="I8412" i="68"/>
  <c r="H8412" i="68"/>
  <c r="I8390" i="68"/>
  <c r="H8390" i="68"/>
  <c r="I8330" i="68"/>
  <c r="H8330" i="68"/>
  <c r="H8297" i="68"/>
  <c r="I8297" i="68"/>
  <c r="I8219" i="68"/>
  <c r="H8219" i="68"/>
  <c r="H8305" i="68"/>
  <c r="I8305" i="68"/>
  <c r="H8380" i="68"/>
  <c r="I8380" i="68"/>
  <c r="H8400" i="68"/>
  <c r="I8400" i="68"/>
  <c r="H8339" i="68"/>
  <c r="I8339" i="68"/>
  <c r="I8272" i="68"/>
  <c r="H8272" i="68"/>
  <c r="I8347" i="68"/>
  <c r="H8347" i="68"/>
  <c r="H8299" i="68"/>
  <c r="I8299" i="68"/>
  <c r="H8275" i="68"/>
  <c r="I8275" i="68"/>
  <c r="I8178" i="68"/>
  <c r="H8178" i="68"/>
  <c r="I8210" i="68"/>
  <c r="H8210" i="68"/>
  <c r="O8144" i="68"/>
  <c r="O8104" i="68"/>
  <c r="I8122" i="68"/>
  <c r="H8122" i="68"/>
  <c r="I8058" i="68"/>
  <c r="H8058" i="68"/>
  <c r="I8279" i="68"/>
  <c r="H8279" i="68"/>
  <c r="I8193" i="68"/>
  <c r="H8193" i="68"/>
  <c r="H8194" i="68"/>
  <c r="I8194" i="68"/>
  <c r="I8217" i="68"/>
  <c r="H8217" i="68"/>
  <c r="H8095" i="68"/>
  <c r="I8095" i="68"/>
  <c r="I8153" i="68"/>
  <c r="H8153" i="68"/>
  <c r="H8135" i="68"/>
  <c r="I8135" i="68"/>
  <c r="H8108" i="68"/>
  <c r="I8108" i="68"/>
  <c r="I8035" i="68"/>
  <c r="H8035" i="68"/>
  <c r="H7946" i="68"/>
  <c r="I7946" i="68"/>
  <c r="I8067" i="68"/>
  <c r="H8067" i="68"/>
  <c r="H7952" i="68"/>
  <c r="I7952" i="68"/>
  <c r="I7922" i="68"/>
  <c r="H7922" i="68"/>
  <c r="H7901" i="68"/>
  <c r="I7901" i="68"/>
  <c r="H7909" i="68"/>
  <c r="I7909" i="68"/>
  <c r="O7819" i="68"/>
  <c r="I7985" i="68"/>
  <c r="H7985" i="68"/>
  <c r="H7885" i="68"/>
  <c r="I7885" i="68"/>
  <c r="M8042" i="68"/>
  <c r="M8103" i="68"/>
  <c r="M8076" i="68"/>
  <c r="M8056" i="68"/>
  <c r="M8025" i="68"/>
  <c r="N8025" i="68" s="1"/>
  <c r="M8074" i="68"/>
  <c r="M8047" i="68"/>
  <c r="M8108" i="68"/>
  <c r="M8051" i="68"/>
  <c r="M8027" i="68"/>
  <c r="M8145" i="68"/>
  <c r="M8081" i="68"/>
  <c r="M8146" i="68"/>
  <c r="M8171" i="68"/>
  <c r="M8138" i="68"/>
  <c r="M8062" i="68"/>
  <c r="M8126" i="68"/>
  <c r="M8186" i="68"/>
  <c r="M8115" i="68"/>
  <c r="M8244" i="68"/>
  <c r="M8309" i="68"/>
  <c r="M8180" i="68"/>
  <c r="M8233" i="68"/>
  <c r="N8233" i="68" s="1"/>
  <c r="M8202" i="68"/>
  <c r="M8347" i="68"/>
  <c r="M8101" i="68"/>
  <c r="M8165" i="68"/>
  <c r="M8312" i="68"/>
  <c r="M8219" i="68"/>
  <c r="M8266" i="68"/>
  <c r="M8298" i="68"/>
  <c r="M8240" i="68"/>
  <c r="M8272" i="68"/>
  <c r="M8327" i="68"/>
  <c r="M8236" i="68"/>
  <c r="M8301" i="68"/>
  <c r="M8375" i="68"/>
  <c r="M8406" i="68"/>
  <c r="M8371" i="68"/>
  <c r="M8359" i="68"/>
  <c r="M8267" i="68"/>
  <c r="M8324" i="68"/>
  <c r="M8356" i="68"/>
  <c r="M8254" i="68"/>
  <c r="M8396" i="68"/>
  <c r="M8300" i="68"/>
  <c r="M8431" i="68"/>
  <c r="N8431" i="68" s="1"/>
  <c r="M8451" i="68"/>
  <c r="M8423" i="68"/>
  <c r="M8467" i="68"/>
  <c r="N8467" i="68" s="1"/>
  <c r="M8466" i="68"/>
  <c r="M8407" i="68"/>
  <c r="M8479" i="68"/>
  <c r="M8365" i="68"/>
  <c r="M8501" i="68"/>
  <c r="M8453" i="68"/>
  <c r="M8478" i="68"/>
  <c r="M8492" i="68"/>
  <c r="N8492" i="68" s="1"/>
  <c r="M8491" i="68"/>
  <c r="N8491" i="68" s="1"/>
  <c r="M8507" i="68"/>
  <c r="M8553" i="68"/>
  <c r="M8585" i="68"/>
  <c r="M8519" i="68"/>
  <c r="M8569" i="68"/>
  <c r="N8569" i="68" s="1"/>
  <c r="M8520" i="68"/>
  <c r="M8578" i="68"/>
  <c r="N8578" i="68" s="1"/>
  <c r="M8601" i="68"/>
  <c r="N8601" i="68" s="1"/>
  <c r="M8576" i="68"/>
  <c r="M8448" i="68"/>
  <c r="M8512" i="68"/>
  <c r="M8603" i="68"/>
  <c r="M8573" i="68"/>
  <c r="M8559" i="68"/>
  <c r="M8629" i="68"/>
  <c r="N8629" i="68" s="1"/>
  <c r="M8579" i="68"/>
  <c r="N8579" i="68" s="1"/>
  <c r="M8612" i="68"/>
  <c r="M8635" i="68"/>
  <c r="M8665" i="68"/>
  <c r="M8654" i="68"/>
  <c r="M8606" i="68"/>
  <c r="M8644" i="68"/>
  <c r="N8644" i="68" s="1"/>
  <c r="M8686" i="68"/>
  <c r="M8707" i="68"/>
  <c r="M8699" i="68"/>
  <c r="M8639" i="68"/>
  <c r="M8721" i="68"/>
  <c r="M8730" i="68"/>
  <c r="M8717" i="68"/>
  <c r="M8744" i="68"/>
  <c r="M8755" i="68"/>
  <c r="M8758" i="68"/>
  <c r="M8756" i="68"/>
  <c r="M8735" i="68"/>
  <c r="I7977" i="68"/>
  <c r="H7977" i="68"/>
  <c r="I7865" i="68"/>
  <c r="H7865" i="68"/>
  <c r="O7856" i="68"/>
  <c r="I7789" i="68"/>
  <c r="H7789" i="68"/>
  <c r="H7783" i="68"/>
  <c r="I7783" i="68"/>
  <c r="I7663" i="68"/>
  <c r="H7663" i="68"/>
  <c r="H7790" i="68"/>
  <c r="I7790" i="68"/>
  <c r="O7745" i="68"/>
  <c r="I7782" i="68"/>
  <c r="H7782" i="68"/>
  <c r="H7611" i="68"/>
  <c r="I7611" i="68"/>
  <c r="I7506" i="68"/>
  <c r="H7506" i="68"/>
  <c r="I7593" i="68"/>
  <c r="H7593" i="68"/>
  <c r="H7571" i="68"/>
  <c r="I7571" i="68"/>
  <c r="H7757" i="68"/>
  <c r="I7757" i="68"/>
  <c r="I7641" i="68"/>
  <c r="H7641" i="68"/>
  <c r="I7730" i="68"/>
  <c r="H7730" i="68"/>
  <c r="O7497" i="68"/>
  <c r="I7431" i="68"/>
  <c r="H7431" i="68"/>
  <c r="I7490" i="68"/>
  <c r="H7490" i="68"/>
  <c r="H7476" i="68"/>
  <c r="I7476" i="68"/>
  <c r="I7408" i="68"/>
  <c r="H7408" i="68"/>
  <c r="I7505" i="68"/>
  <c r="H7505" i="68"/>
  <c r="I7455" i="68"/>
  <c r="H7455" i="68"/>
  <c r="H7259" i="68"/>
  <c r="I7259" i="68"/>
  <c r="I7375" i="68"/>
  <c r="H7375" i="68"/>
  <c r="M7311" i="68"/>
  <c r="M7375" i="68"/>
  <c r="M7442" i="68"/>
  <c r="M7401" i="68"/>
  <c r="M7304" i="68"/>
  <c r="M7370" i="68"/>
  <c r="M7427" i="68"/>
  <c r="M7490" i="68"/>
  <c r="M7430" i="68"/>
  <c r="M7396" i="68"/>
  <c r="M7481" i="68"/>
  <c r="N7481" i="68" s="1"/>
  <c r="M7365" i="68"/>
  <c r="M7455" i="68"/>
  <c r="M7307" i="68"/>
  <c r="M7331" i="68"/>
  <c r="M7395" i="68"/>
  <c r="M7444" i="68"/>
  <c r="M7627" i="68"/>
  <c r="M7358" i="68"/>
  <c r="M7422" i="68"/>
  <c r="M7473" i="68"/>
  <c r="M7530" i="68"/>
  <c r="M7553" i="68"/>
  <c r="M7571" i="68"/>
  <c r="M7504" i="68"/>
  <c r="N7504" i="68" s="1"/>
  <c r="M7552" i="68"/>
  <c r="N7552" i="68" s="1"/>
  <c r="M7535" i="68"/>
  <c r="M7586" i="68"/>
  <c r="M7610" i="68"/>
  <c r="M7607" i="68"/>
  <c r="M7672" i="68"/>
  <c r="M7754" i="68"/>
  <c r="M7642" i="68"/>
  <c r="M7708" i="68"/>
  <c r="M7790" i="68"/>
  <c r="M7485" i="68"/>
  <c r="M7549" i="68"/>
  <c r="M7613" i="68"/>
  <c r="M7669" i="68"/>
  <c r="N7669" i="68" s="1"/>
  <c r="M7701" i="68"/>
  <c r="N7701" i="68" s="1"/>
  <c r="M7789" i="68"/>
  <c r="M7632" i="68"/>
  <c r="M7802" i="68"/>
  <c r="M7710" i="68"/>
  <c r="M7534" i="68"/>
  <c r="M7598" i="68"/>
  <c r="M7719" i="68"/>
  <c r="M7649" i="68"/>
  <c r="M7711" i="68"/>
  <c r="M7548" i="68"/>
  <c r="M7612" i="68"/>
  <c r="M7675" i="68"/>
  <c r="M7764" i="68"/>
  <c r="M7825" i="68"/>
  <c r="M7777" i="68"/>
  <c r="M7855" i="68"/>
  <c r="M7674" i="68"/>
  <c r="M7725" i="68"/>
  <c r="M7757" i="68"/>
  <c r="M7810" i="68"/>
  <c r="N7810" i="68" s="1"/>
  <c r="M7794" i="68"/>
  <c r="M7882" i="68"/>
  <c r="M7900" i="68"/>
  <c r="M7903" i="68"/>
  <c r="M7758" i="68"/>
  <c r="M7795" i="68"/>
  <c r="M7827" i="68"/>
  <c r="N7827" i="68" s="1"/>
  <c r="M7863" i="68"/>
  <c r="M7885" i="68"/>
  <c r="M7948" i="68"/>
  <c r="M7776" i="68"/>
  <c r="M7840" i="68"/>
  <c r="M7904" i="68"/>
  <c r="M7867" i="68"/>
  <c r="M7932" i="68"/>
  <c r="M7990" i="68"/>
  <c r="M7910" i="68"/>
  <c r="M7960" i="68"/>
  <c r="M7992" i="68"/>
  <c r="M7953" i="68"/>
  <c r="M7938" i="68"/>
  <c r="M7911" i="68"/>
  <c r="M7914" i="68"/>
  <c r="M7965" i="68"/>
  <c r="M7947" i="68"/>
  <c r="M8011" i="68"/>
  <c r="I7290" i="68"/>
  <c r="H7290" i="68"/>
  <c r="O7258" i="68"/>
  <c r="H7308" i="68"/>
  <c r="I7308" i="68"/>
  <c r="O7212" i="68"/>
  <c r="H7339" i="68"/>
  <c r="I7339" i="68"/>
  <c r="I7306" i="68"/>
  <c r="H7306" i="68"/>
  <c r="M7356" i="68"/>
  <c r="M7301" i="68"/>
  <c r="O7216" i="68"/>
  <c r="O7156" i="68"/>
  <c r="I7163" i="68"/>
  <c r="H7163" i="68"/>
  <c r="I7122" i="68"/>
  <c r="H7122" i="68"/>
  <c r="O7049" i="68"/>
  <c r="O6985" i="68"/>
  <c r="O6921" i="68"/>
  <c r="H7212" i="68"/>
  <c r="I7212" i="68"/>
  <c r="H7091" i="68"/>
  <c r="I7091" i="68"/>
  <c r="H7170" i="68"/>
  <c r="I7170" i="68"/>
  <c r="H7120" i="68"/>
  <c r="I7120" i="68"/>
  <c r="I7041" i="68"/>
  <c r="H7041" i="68"/>
  <c r="H7200" i="68"/>
  <c r="I7200" i="68"/>
  <c r="I7154" i="68"/>
  <c r="H7154" i="68"/>
  <c r="I7110" i="68"/>
  <c r="H7110" i="68"/>
  <c r="I6993" i="68"/>
  <c r="H6993" i="68"/>
  <c r="O6934" i="68"/>
  <c r="I7098" i="68"/>
  <c r="H7098" i="68"/>
  <c r="I7155" i="68"/>
  <c r="H7155" i="68"/>
  <c r="O6974" i="68"/>
  <c r="H7011" i="68"/>
  <c r="I7011" i="68"/>
  <c r="H6931" i="68"/>
  <c r="I6931" i="68"/>
  <c r="O6909" i="68"/>
  <c r="O6848" i="68"/>
  <c r="I7010" i="68"/>
  <c r="H7010" i="68"/>
  <c r="I6929" i="68"/>
  <c r="H6929" i="68"/>
  <c r="I6741" i="68"/>
  <c r="H6741" i="68"/>
  <c r="H6959" i="68"/>
  <c r="I6959" i="68"/>
  <c r="H6939" i="68"/>
  <c r="I6939" i="68"/>
  <c r="I6778" i="68"/>
  <c r="H6778" i="68"/>
  <c r="I6999" i="68"/>
  <c r="H6999" i="68"/>
  <c r="H6912" i="68"/>
  <c r="I6912" i="68"/>
  <c r="H6884" i="68"/>
  <c r="I6884" i="68"/>
  <c r="I6642" i="68"/>
  <c r="H6642" i="68"/>
  <c r="H6566" i="68"/>
  <c r="I6566" i="68"/>
  <c r="H6516" i="68"/>
  <c r="I6516" i="68"/>
  <c r="H6812" i="68"/>
  <c r="I6812" i="68"/>
  <c r="I6755" i="68"/>
  <c r="H6755" i="68"/>
  <c r="O6544" i="68"/>
  <c r="O6480" i="68"/>
  <c r="I6771" i="68"/>
  <c r="H6771" i="68"/>
  <c r="M6666" i="68"/>
  <c r="I6624" i="68"/>
  <c r="H6624" i="68"/>
  <c r="H6590" i="68"/>
  <c r="I6590" i="68"/>
  <c r="H6562" i="68"/>
  <c r="I6562" i="68"/>
  <c r="M6599" i="68"/>
  <c r="M6663" i="68"/>
  <c r="M6806" i="68"/>
  <c r="M6898" i="68"/>
  <c r="M6708" i="68"/>
  <c r="M6793" i="68"/>
  <c r="M6937" i="68"/>
  <c r="N6937" i="68" s="1"/>
  <c r="M6589" i="68"/>
  <c r="M6653" i="68"/>
  <c r="M6794" i="68"/>
  <c r="M6907" i="68"/>
  <c r="M6640" i="68"/>
  <c r="M6709" i="68"/>
  <c r="M6795" i="68"/>
  <c r="M6928" i="68"/>
  <c r="M6563" i="68"/>
  <c r="M6627" i="68"/>
  <c r="M6691" i="68"/>
  <c r="M6753" i="68"/>
  <c r="M6867" i="68"/>
  <c r="M7005" i="68"/>
  <c r="M6654" i="68"/>
  <c r="M6718" i="68"/>
  <c r="M6782" i="68"/>
  <c r="M6952" i="68"/>
  <c r="M6609" i="68"/>
  <c r="M6673" i="68"/>
  <c r="M6738" i="68"/>
  <c r="M6833" i="68"/>
  <c r="M6960" i="68"/>
  <c r="M6620" i="68"/>
  <c r="M6684" i="68"/>
  <c r="M6719" i="68"/>
  <c r="M6770" i="68"/>
  <c r="M6862" i="68"/>
  <c r="M6959" i="68"/>
  <c r="M7033" i="68"/>
  <c r="N7033" i="68" s="1"/>
  <c r="M7080" i="68"/>
  <c r="M6939" i="68"/>
  <c r="M7003" i="68"/>
  <c r="M7053" i="68"/>
  <c r="M7088" i="68"/>
  <c r="M6992" i="68"/>
  <c r="M7104" i="68"/>
  <c r="N7104" i="68" s="1"/>
  <c r="M6728" i="68"/>
  <c r="M6768" i="68"/>
  <c r="M6800" i="68"/>
  <c r="M6832" i="68"/>
  <c r="M6864" i="68"/>
  <c r="M6896" i="68"/>
  <c r="N6896" i="68" s="1"/>
  <c r="M6947" i="68"/>
  <c r="M7011" i="68"/>
  <c r="M7118" i="68"/>
  <c r="M6914" i="68"/>
  <c r="M6983" i="68"/>
  <c r="M7047" i="68"/>
  <c r="M7150" i="68"/>
  <c r="M7067" i="68"/>
  <c r="M7144" i="68"/>
  <c r="M7154" i="68"/>
  <c r="M6805" i="68"/>
  <c r="M6869" i="68"/>
  <c r="M7120" i="68"/>
  <c r="N7120" i="68" s="1"/>
  <c r="M6950" i="68"/>
  <c r="N6950" i="68" s="1"/>
  <c r="M7014" i="68"/>
  <c r="N7014" i="68" s="1"/>
  <c r="M7078" i="68"/>
  <c r="M7210" i="68"/>
  <c r="M7284" i="68"/>
  <c r="M6948" i="68"/>
  <c r="M7012" i="68"/>
  <c r="M7076" i="68"/>
  <c r="M7130" i="68"/>
  <c r="M7184" i="68"/>
  <c r="N7184" i="68" s="1"/>
  <c r="M7257" i="68"/>
  <c r="M7182" i="68"/>
  <c r="M7249" i="68"/>
  <c r="M7188" i="68"/>
  <c r="N7188" i="68" s="1"/>
  <c r="M7274" i="68"/>
  <c r="M7105" i="68"/>
  <c r="M7169" i="68"/>
  <c r="M7231" i="68"/>
  <c r="M7295" i="68"/>
  <c r="M7191" i="68"/>
  <c r="M7256" i="68"/>
  <c r="M7109" i="68"/>
  <c r="M7173" i="68"/>
  <c r="M7179" i="68"/>
  <c r="M7267" i="68"/>
  <c r="M7262" i="68"/>
  <c r="I6680" i="68"/>
  <c r="H6680" i="68"/>
  <c r="M6556" i="68"/>
  <c r="H6828" i="68"/>
  <c r="I6828" i="68"/>
  <c r="I6742" i="68"/>
  <c r="H6742" i="68"/>
  <c r="I6596" i="68"/>
  <c r="H6596" i="68"/>
  <c r="I6785" i="68"/>
  <c r="H6785" i="68"/>
  <c r="H6670" i="68"/>
  <c r="I6670" i="68"/>
  <c r="H6580" i="68"/>
  <c r="I6580" i="68"/>
  <c r="I6560" i="68"/>
  <c r="H6560" i="68"/>
  <c r="I6801" i="68"/>
  <c r="H6801" i="68"/>
  <c r="I6724" i="68"/>
  <c r="H6724" i="68"/>
  <c r="M6598" i="68"/>
  <c r="H6538" i="68"/>
  <c r="I6538" i="68"/>
  <c r="H6474" i="68"/>
  <c r="I6474" i="68"/>
  <c r="I6856" i="68"/>
  <c r="H6856" i="68"/>
  <c r="H6772" i="68"/>
  <c r="I6772" i="68"/>
  <c r="H6654" i="68"/>
  <c r="I6654" i="68"/>
  <c r="O6526" i="68"/>
  <c r="O6462" i="68"/>
  <c r="O6378" i="68"/>
  <c r="O6314" i="68"/>
  <c r="O6250" i="68"/>
  <c r="O6186" i="68"/>
  <c r="O6026" i="68"/>
  <c r="O5962" i="68"/>
  <c r="I6438" i="68"/>
  <c r="H6438" i="68"/>
  <c r="H6352" i="68"/>
  <c r="I6352" i="68"/>
  <c r="I6431" i="68"/>
  <c r="H6431" i="68"/>
  <c r="O6162" i="68"/>
  <c r="O6098" i="68"/>
  <c r="H6356" i="68"/>
  <c r="I6356" i="68"/>
  <c r="I6447" i="68"/>
  <c r="H6447" i="68"/>
  <c r="I6382" i="68"/>
  <c r="H6382" i="68"/>
  <c r="H6350" i="68"/>
  <c r="I6350" i="68"/>
  <c r="I6052" i="68"/>
  <c r="H6052" i="68"/>
  <c r="H5998" i="68"/>
  <c r="I5998" i="68"/>
  <c r="H6272" i="68"/>
  <c r="I6272" i="68"/>
  <c r="H6208" i="68"/>
  <c r="I6208" i="68"/>
  <c r="I6082" i="68"/>
  <c r="H6082" i="68"/>
  <c r="H6064" i="68"/>
  <c r="I6064" i="68"/>
  <c r="H5986" i="68"/>
  <c r="I5986" i="68"/>
  <c r="H6318" i="68"/>
  <c r="I6318" i="68"/>
  <c r="H6254" i="68"/>
  <c r="I6254" i="68"/>
  <c r="H6190" i="68"/>
  <c r="I6190" i="68"/>
  <c r="H6142" i="68"/>
  <c r="I6142" i="68"/>
  <c r="H6084" i="68"/>
  <c r="I6084" i="68"/>
  <c r="O5999" i="68"/>
  <c r="H6276" i="68"/>
  <c r="I6276" i="68"/>
  <c r="H6212" i="68"/>
  <c r="I6212" i="68"/>
  <c r="H6156" i="68"/>
  <c r="I6156" i="68"/>
  <c r="H6050" i="68"/>
  <c r="I6050" i="68"/>
  <c r="H6070" i="68"/>
  <c r="I6070" i="68"/>
  <c r="H6016" i="68"/>
  <c r="I6016" i="68"/>
  <c r="I5932" i="68"/>
  <c r="H5932" i="68"/>
  <c r="H5847" i="68"/>
  <c r="I5847" i="68"/>
  <c r="H6274" i="68"/>
  <c r="I6274" i="68"/>
  <c r="H6210" i="68"/>
  <c r="I6210" i="68"/>
  <c r="H6118" i="68"/>
  <c r="I6118" i="68"/>
  <c r="I6043" i="68"/>
  <c r="H6043" i="68"/>
  <c r="H5974" i="68"/>
  <c r="I5974" i="68"/>
  <c r="O5742" i="68"/>
  <c r="O5614" i="68"/>
  <c r="O5454" i="68"/>
  <c r="I6011" i="68"/>
  <c r="H6011" i="68"/>
  <c r="H5980" i="68"/>
  <c r="I5980" i="68"/>
  <c r="I5913" i="68"/>
  <c r="H5913" i="68"/>
  <c r="M6100" i="68"/>
  <c r="M5853" i="68"/>
  <c r="O5800" i="68"/>
  <c r="O5736" i="68"/>
  <c r="O5672" i="68"/>
  <c r="O5608" i="68"/>
  <c r="I5992" i="68"/>
  <c r="H5992" i="68"/>
  <c r="I5947" i="68"/>
  <c r="H5947" i="68"/>
  <c r="H5985" i="68"/>
  <c r="I5985" i="68"/>
  <c r="M5855" i="68"/>
  <c r="M6142" i="68"/>
  <c r="M5883" i="68"/>
  <c r="M5969" i="68"/>
  <c r="N5969" i="68" s="1"/>
  <c r="M6113" i="68"/>
  <c r="M6116" i="68"/>
  <c r="M5868" i="68"/>
  <c r="M5921" i="68"/>
  <c r="N5921" i="68" s="1"/>
  <c r="M6064" i="68"/>
  <c r="M6081" i="68"/>
  <c r="M5916" i="68"/>
  <c r="M6002" i="68"/>
  <c r="N6002" i="68" s="1"/>
  <c r="M6121" i="68"/>
  <c r="M6156" i="68"/>
  <c r="M5956" i="68"/>
  <c r="M6050" i="68"/>
  <c r="N6050" i="68" s="1"/>
  <c r="M6394" i="68"/>
  <c r="M6218" i="68"/>
  <c r="N6218" i="68" s="1"/>
  <c r="M6282" i="68"/>
  <c r="N6282" i="68" s="1"/>
  <c r="M6346" i="68"/>
  <c r="N6346" i="68" s="1"/>
  <c r="M6402" i="68"/>
  <c r="M5995" i="68"/>
  <c r="M6059" i="68"/>
  <c r="M6216" i="68"/>
  <c r="M6280" i="68"/>
  <c r="M6344" i="68"/>
  <c r="M6044" i="68"/>
  <c r="M6106" i="68"/>
  <c r="N6106" i="68" s="1"/>
  <c r="M6170" i="68"/>
  <c r="N6170" i="68" s="1"/>
  <c r="M6230" i="68"/>
  <c r="M6294" i="68"/>
  <c r="M6358" i="68"/>
  <c r="M5842" i="68"/>
  <c r="M5901" i="68"/>
  <c r="M5965" i="68"/>
  <c r="M6029" i="68"/>
  <c r="M6180" i="68"/>
  <c r="M6244" i="68"/>
  <c r="M6308" i="68"/>
  <c r="M6372" i="68"/>
  <c r="M6123" i="68"/>
  <c r="M6187" i="68"/>
  <c r="M6251" i="68"/>
  <c r="M6315" i="68"/>
  <c r="M6379" i="68"/>
  <c r="M6436" i="68"/>
  <c r="N6436" i="68" s="1"/>
  <c r="M6512" i="68"/>
  <c r="N6512" i="68" s="1"/>
  <c r="M6422" i="68"/>
  <c r="M6185" i="68"/>
  <c r="M6249" i="68"/>
  <c r="M6313" i="68"/>
  <c r="M6377" i="68"/>
  <c r="M6439" i="68"/>
  <c r="M6510" i="68"/>
  <c r="N6510" i="68" s="1"/>
  <c r="M5911" i="68"/>
  <c r="M5975" i="68"/>
  <c r="M6039" i="68"/>
  <c r="N6039" i="68" s="1"/>
  <c r="M6103" i="68"/>
  <c r="M6167" i="68"/>
  <c r="M6231" i="68"/>
  <c r="M6295" i="68"/>
  <c r="M6359" i="68"/>
  <c r="M6404" i="68"/>
  <c r="N6404" i="68" s="1"/>
  <c r="M6492" i="68"/>
  <c r="N6492" i="68" s="1"/>
  <c r="M6085" i="68"/>
  <c r="M6149" i="68"/>
  <c r="M6213" i="68"/>
  <c r="M6277" i="68"/>
  <c r="M6341" i="68"/>
  <c r="M6405" i="68"/>
  <c r="M6482" i="68"/>
  <c r="M6546" i="68"/>
  <c r="M6519" i="68"/>
  <c r="M6477" i="68"/>
  <c r="M6541" i="68"/>
  <c r="M6467" i="68"/>
  <c r="M6531" i="68"/>
  <c r="M6425" i="68"/>
  <c r="M6489" i="68"/>
  <c r="M6553" i="68"/>
  <c r="I5945" i="68"/>
  <c r="H5945" i="68"/>
  <c r="O5886" i="68"/>
  <c r="I5852" i="68"/>
  <c r="H5852" i="68"/>
  <c r="H5768" i="68"/>
  <c r="I5768" i="68"/>
  <c r="H5736" i="68"/>
  <c r="I5736" i="68"/>
  <c r="H5704" i="68"/>
  <c r="I5704" i="68"/>
  <c r="H5990" i="68"/>
  <c r="I5990" i="68"/>
  <c r="M5961" i="68"/>
  <c r="H5908" i="68"/>
  <c r="I5908" i="68"/>
  <c r="H5816" i="68"/>
  <c r="I5816" i="68"/>
  <c r="H6017" i="68"/>
  <c r="I6017" i="68"/>
  <c r="O5862" i="68"/>
  <c r="H5786" i="68"/>
  <c r="I5786" i="68"/>
  <c r="H5722" i="68"/>
  <c r="I5722" i="68"/>
  <c r="O5459" i="68"/>
  <c r="H5399" i="68"/>
  <c r="I5399" i="68"/>
  <c r="H5351" i="68"/>
  <c r="I5351" i="68"/>
  <c r="H5319" i="68"/>
  <c r="I5319" i="68"/>
  <c r="H5287" i="68"/>
  <c r="I5287" i="68"/>
  <c r="H5255" i="68"/>
  <c r="I5255" i="68"/>
  <c r="H5223" i="68"/>
  <c r="I5223" i="68"/>
  <c r="H5191" i="68"/>
  <c r="I5191" i="68"/>
  <c r="H5652" i="68"/>
  <c r="I5652" i="68"/>
  <c r="H5588" i="68"/>
  <c r="I5588" i="68"/>
  <c r="H5516" i="68"/>
  <c r="I5516" i="68"/>
  <c r="I5487" i="68"/>
  <c r="H5487" i="68"/>
  <c r="O5211" i="68"/>
  <c r="H5123" i="68"/>
  <c r="I5123" i="68"/>
  <c r="I5463" i="68"/>
  <c r="H5463" i="68"/>
  <c r="H5422" i="68"/>
  <c r="I5422" i="68"/>
  <c r="H5650" i="68"/>
  <c r="I5650" i="68"/>
  <c r="H5586" i="68"/>
  <c r="I5586" i="68"/>
  <c r="I5533" i="68"/>
  <c r="H5533" i="68"/>
  <c r="H5488" i="68"/>
  <c r="I5488" i="68"/>
  <c r="H5418" i="68"/>
  <c r="I5418" i="68"/>
  <c r="H5363" i="68"/>
  <c r="I5363" i="68"/>
  <c r="H5307" i="68"/>
  <c r="I5307" i="68"/>
  <c r="H5275" i="68"/>
  <c r="I5275" i="68"/>
  <c r="H5211" i="68"/>
  <c r="I5211" i="68"/>
  <c r="H5540" i="68"/>
  <c r="I5540" i="68"/>
  <c r="H5508" i="68"/>
  <c r="I5508" i="68"/>
  <c r="I5486" i="68"/>
  <c r="H5486" i="68"/>
  <c r="H5341" i="68"/>
  <c r="I5341" i="68"/>
  <c r="H5277" i="68"/>
  <c r="I5277" i="68"/>
  <c r="O5193" i="68"/>
  <c r="O5062" i="68"/>
  <c r="O4998" i="68"/>
  <c r="O4934" i="68"/>
  <c r="H5092" i="68"/>
  <c r="I5092" i="68"/>
  <c r="M5154" i="68"/>
  <c r="M5171" i="68"/>
  <c r="N5171" i="68" s="1"/>
  <c r="M5299" i="68"/>
  <c r="M5472" i="68"/>
  <c r="M5526" i="68"/>
  <c r="M5225" i="68"/>
  <c r="N5225" i="68" s="1"/>
  <c r="M5353" i="68"/>
  <c r="M5118" i="68"/>
  <c r="M5239" i="68"/>
  <c r="N5239" i="68" s="1"/>
  <c r="M5367" i="68"/>
  <c r="M5544" i="68"/>
  <c r="M5189" i="68"/>
  <c r="M5317" i="68"/>
  <c r="M5460" i="68"/>
  <c r="M5214" i="68"/>
  <c r="M5342" i="68"/>
  <c r="M5438" i="68"/>
  <c r="N5438" i="68" s="1"/>
  <c r="M5535" i="68"/>
  <c r="M5678" i="68"/>
  <c r="N5678" i="68" s="1"/>
  <c r="M5806" i="68"/>
  <c r="M5220" i="68"/>
  <c r="M5348" i="68"/>
  <c r="M5552" i="68"/>
  <c r="N5552" i="68" s="1"/>
  <c r="M5676" i="68"/>
  <c r="M5804" i="68"/>
  <c r="M5266" i="68"/>
  <c r="M5394" i="68"/>
  <c r="M5522" i="68"/>
  <c r="M5674" i="68"/>
  <c r="M5802" i="68"/>
  <c r="M5208" i="68"/>
  <c r="M5336" i="68"/>
  <c r="M5465" i="68"/>
  <c r="M5616" i="68"/>
  <c r="N5616" i="68" s="1"/>
  <c r="M5744" i="68"/>
  <c r="N5744" i="68" s="1"/>
  <c r="M5599" i="68"/>
  <c r="M5727" i="68"/>
  <c r="M5573" i="68"/>
  <c r="M5701" i="68"/>
  <c r="M5828" i="68"/>
  <c r="M5531" i="68"/>
  <c r="M5659" i="68"/>
  <c r="M5787" i="68"/>
  <c r="M5569" i="68"/>
  <c r="M5697" i="68"/>
  <c r="M5826" i="68"/>
  <c r="H5030" i="68"/>
  <c r="I5030" i="68"/>
  <c r="H4966" i="68"/>
  <c r="I4966" i="68"/>
  <c r="O4894" i="68"/>
  <c r="H5000" i="68"/>
  <c r="I5000" i="68"/>
  <c r="H5157" i="68"/>
  <c r="I5157" i="68"/>
  <c r="H4634" i="68"/>
  <c r="I4634" i="68"/>
  <c r="I4843" i="68"/>
  <c r="H4843" i="68"/>
  <c r="H4776" i="68"/>
  <c r="I4776" i="68"/>
  <c r="H4636" i="68"/>
  <c r="I4636" i="68"/>
  <c r="I4844" i="68"/>
  <c r="H4844" i="68"/>
  <c r="H4728" i="68"/>
  <c r="I4728" i="68"/>
  <c r="H4664" i="68"/>
  <c r="I4664" i="68"/>
  <c r="H4600" i="68"/>
  <c r="I4600" i="68"/>
  <c r="H4536" i="68"/>
  <c r="I4536" i="68"/>
  <c r="M4212" i="68"/>
  <c r="N1501" i="68"/>
  <c r="O1501" i="68"/>
  <c r="N736" i="68"/>
  <c r="O736" i="68"/>
  <c r="H8652" i="68"/>
  <c r="I8652" i="68"/>
  <c r="H8661" i="68"/>
  <c r="I8661" i="68"/>
  <c r="O8546" i="68"/>
  <c r="I8526" i="68"/>
  <c r="H8526" i="68"/>
  <c r="I8402" i="68"/>
  <c r="H8402" i="68"/>
  <c r="I8378" i="68"/>
  <c r="H8378" i="68"/>
  <c r="I8738" i="68"/>
  <c r="H8738" i="68"/>
  <c r="I8723" i="68"/>
  <c r="H8723" i="68"/>
  <c r="H8668" i="68"/>
  <c r="I8668" i="68"/>
  <c r="I8672" i="68"/>
  <c r="H8672" i="68"/>
  <c r="I8640" i="68"/>
  <c r="H8640" i="68"/>
  <c r="I8624" i="68"/>
  <c r="H8624" i="68"/>
  <c r="I8548" i="68"/>
  <c r="H8548" i="68"/>
  <c r="O8583" i="68"/>
  <c r="I8517" i="68"/>
  <c r="H8517" i="68"/>
  <c r="I8446" i="68"/>
  <c r="H8446" i="68"/>
  <c r="I8404" i="68"/>
  <c r="H8404" i="68"/>
  <c r="O8401" i="68"/>
  <c r="O8372" i="68"/>
  <c r="I8386" i="68"/>
  <c r="H8386" i="68"/>
  <c r="H8289" i="68"/>
  <c r="I8289" i="68"/>
  <c r="I8371" i="68"/>
  <c r="H8371" i="68"/>
  <c r="I8335" i="68"/>
  <c r="H8335" i="68"/>
  <c r="H8229" i="68"/>
  <c r="I8229" i="68"/>
  <c r="I8177" i="68"/>
  <c r="H8177" i="68"/>
  <c r="I8114" i="68"/>
  <c r="H8114" i="68"/>
  <c r="I8201" i="68"/>
  <c r="H8201" i="68"/>
  <c r="I8215" i="68"/>
  <c r="H8215" i="68"/>
  <c r="I8150" i="68"/>
  <c r="H8150" i="68"/>
  <c r="H8092" i="68"/>
  <c r="I8092" i="68"/>
  <c r="I8120" i="68"/>
  <c r="H8120" i="68"/>
  <c r="H8100" i="68"/>
  <c r="I8100" i="68"/>
  <c r="O8137" i="68"/>
  <c r="O8073" i="68"/>
  <c r="I8027" i="68"/>
  <c r="H8027" i="68"/>
  <c r="H7938" i="68"/>
  <c r="I7938" i="68"/>
  <c r="I8016" i="68"/>
  <c r="H8016" i="68"/>
  <c r="H8051" i="68"/>
  <c r="I8051" i="68"/>
  <c r="H7994" i="68"/>
  <c r="I7994" i="68"/>
  <c r="H7944" i="68"/>
  <c r="I7944" i="68"/>
  <c r="I8031" i="68"/>
  <c r="H8031" i="68"/>
  <c r="I8018" i="68"/>
  <c r="H8018" i="68"/>
  <c r="I7887" i="68"/>
  <c r="H7887" i="68"/>
  <c r="H7956" i="68"/>
  <c r="I7956" i="68"/>
  <c r="I7906" i="68"/>
  <c r="H7906" i="68"/>
  <c r="O7811" i="68"/>
  <c r="I7898" i="68"/>
  <c r="H7898" i="68"/>
  <c r="I7975" i="68"/>
  <c r="H7975" i="68"/>
  <c r="I7982" i="68"/>
  <c r="H7982" i="68"/>
  <c r="M8048" i="68"/>
  <c r="N8048" i="68" s="1"/>
  <c r="M8120" i="68"/>
  <c r="N8120" i="68" s="1"/>
  <c r="M8096" i="68"/>
  <c r="N8096" i="68" s="1"/>
  <c r="M8059" i="68"/>
  <c r="M8029" i="68"/>
  <c r="M8080" i="68"/>
  <c r="N8080" i="68" s="1"/>
  <c r="M8060" i="68"/>
  <c r="M8111" i="68"/>
  <c r="M8063" i="68"/>
  <c r="M8035" i="68"/>
  <c r="M8153" i="68"/>
  <c r="M8089" i="68"/>
  <c r="M8154" i="68"/>
  <c r="M8252" i="68"/>
  <c r="M8179" i="68"/>
  <c r="M8070" i="68"/>
  <c r="M8134" i="68"/>
  <c r="M8199" i="68"/>
  <c r="M8123" i="68"/>
  <c r="M8127" i="68"/>
  <c r="M8315" i="68"/>
  <c r="M8188" i="68"/>
  <c r="M8237" i="68"/>
  <c r="M8210" i="68"/>
  <c r="M8045" i="68"/>
  <c r="M8109" i="68"/>
  <c r="M8173" i="68"/>
  <c r="M8355" i="68"/>
  <c r="M8227" i="68"/>
  <c r="M8273" i="68"/>
  <c r="M8303" i="68"/>
  <c r="M8241" i="68"/>
  <c r="M8279" i="68"/>
  <c r="M8335" i="68"/>
  <c r="M8242" i="68"/>
  <c r="M8346" i="68"/>
  <c r="M8380" i="68"/>
  <c r="N8380" i="68" s="1"/>
  <c r="M8306" i="68"/>
  <c r="M8379" i="68"/>
  <c r="M8399" i="68"/>
  <c r="M8275" i="68"/>
  <c r="M8328" i="68"/>
  <c r="M8360" i="68"/>
  <c r="M8262" i="68"/>
  <c r="M8345" i="68"/>
  <c r="M8308" i="68"/>
  <c r="M8433" i="68"/>
  <c r="M8455" i="68"/>
  <c r="N8455" i="68" s="1"/>
  <c r="M8436" i="68"/>
  <c r="M8471" i="68"/>
  <c r="M8476" i="68"/>
  <c r="M8411" i="68"/>
  <c r="N8411" i="68" s="1"/>
  <c r="M8484" i="68"/>
  <c r="M8373" i="68"/>
  <c r="N8373" i="68" s="1"/>
  <c r="M8468" i="68"/>
  <c r="M8461" i="68"/>
  <c r="M8486" i="68"/>
  <c r="M8508" i="68"/>
  <c r="N8508" i="68" s="1"/>
  <c r="M8499" i="68"/>
  <c r="M8515" i="68"/>
  <c r="M8574" i="68"/>
  <c r="M8465" i="68"/>
  <c r="M8527" i="68"/>
  <c r="M8570" i="68"/>
  <c r="N8570" i="68" s="1"/>
  <c r="M8524" i="68"/>
  <c r="N8524" i="68" s="1"/>
  <c r="M8593" i="68"/>
  <c r="N8593" i="68" s="1"/>
  <c r="M8604" i="68"/>
  <c r="M8577" i="68"/>
  <c r="M8456" i="68"/>
  <c r="M8566" i="68"/>
  <c r="M8521" i="68"/>
  <c r="M8600" i="68"/>
  <c r="M8567" i="68"/>
  <c r="M8630" i="68"/>
  <c r="M8587" i="68"/>
  <c r="N8587" i="68" s="1"/>
  <c r="M8613" i="68"/>
  <c r="M8636" i="68"/>
  <c r="N8636" i="68" s="1"/>
  <c r="M8666" i="68"/>
  <c r="M8670" i="68"/>
  <c r="M8614" i="68"/>
  <c r="M8656" i="68"/>
  <c r="M8697" i="68"/>
  <c r="M8704" i="68"/>
  <c r="M8729" i="68"/>
  <c r="M8647" i="68"/>
  <c r="M8737" i="68"/>
  <c r="M8738" i="68"/>
  <c r="M8725" i="68"/>
  <c r="M8752" i="68"/>
  <c r="M8702" i="68"/>
  <c r="M8761" i="68"/>
  <c r="M8679" i="68"/>
  <c r="M8743" i="68"/>
  <c r="I7967" i="68"/>
  <c r="H7967" i="68"/>
  <c r="I7895" i="68"/>
  <c r="H7895" i="68"/>
  <c r="I7881" i="68"/>
  <c r="H7881" i="68"/>
  <c r="O7803" i="68"/>
  <c r="I7835" i="68"/>
  <c r="H7835" i="68"/>
  <c r="I7805" i="68"/>
  <c r="H7805" i="68"/>
  <c r="I7821" i="68"/>
  <c r="H7821" i="68"/>
  <c r="H7913" i="68"/>
  <c r="I7913" i="68"/>
  <c r="O7737" i="68"/>
  <c r="I7852" i="68"/>
  <c r="H7852" i="68"/>
  <c r="I7771" i="68"/>
  <c r="H7771" i="68"/>
  <c r="I7723" i="68"/>
  <c r="H7723" i="68"/>
  <c r="I7820" i="68"/>
  <c r="H7820" i="68"/>
  <c r="H7767" i="68"/>
  <c r="I7767" i="68"/>
  <c r="I7642" i="68"/>
  <c r="H7642" i="68"/>
  <c r="I7499" i="68"/>
  <c r="H7499" i="68"/>
  <c r="I7634" i="68"/>
  <c r="H7634" i="68"/>
  <c r="H7659" i="68"/>
  <c r="I7659" i="68"/>
  <c r="I7570" i="68"/>
  <c r="H7570" i="68"/>
  <c r="H7539" i="68"/>
  <c r="I7539" i="68"/>
  <c r="I7702" i="68"/>
  <c r="H7702" i="68"/>
  <c r="I7610" i="68"/>
  <c r="H7610" i="68"/>
  <c r="H7635" i="68"/>
  <c r="I7635" i="68"/>
  <c r="O7544" i="68"/>
  <c r="O7496" i="68"/>
  <c r="I7748" i="68"/>
  <c r="H7748" i="68"/>
  <c r="I7626" i="68"/>
  <c r="H7626" i="68"/>
  <c r="I7475" i="68"/>
  <c r="H7475" i="68"/>
  <c r="H7419" i="68"/>
  <c r="I7419" i="68"/>
  <c r="H7387" i="68"/>
  <c r="I7387" i="68"/>
  <c r="I7514" i="68"/>
  <c r="H7514" i="68"/>
  <c r="I7400" i="68"/>
  <c r="H7400" i="68"/>
  <c r="I7512" i="68"/>
  <c r="H7512" i="68"/>
  <c r="H7315" i="68"/>
  <c r="I7315" i="68"/>
  <c r="H7251" i="68"/>
  <c r="I7251" i="68"/>
  <c r="H7435" i="68"/>
  <c r="I7435" i="68"/>
  <c r="M7319" i="68"/>
  <c r="M7383" i="68"/>
  <c r="M7443" i="68"/>
  <c r="M7408" i="68"/>
  <c r="M7312" i="68"/>
  <c r="M7378" i="68"/>
  <c r="M7446" i="68"/>
  <c r="M7519" i="68"/>
  <c r="M7433" i="68"/>
  <c r="M7404" i="68"/>
  <c r="M7482" i="68"/>
  <c r="M7373" i="68"/>
  <c r="M7467" i="68"/>
  <c r="M7315" i="68"/>
  <c r="M7339" i="68"/>
  <c r="M7403" i="68"/>
  <c r="M7448" i="68"/>
  <c r="M7302" i="68"/>
  <c r="M7366" i="68"/>
  <c r="M7575" i="68"/>
  <c r="M7513" i="68"/>
  <c r="M7531" i="68"/>
  <c r="M7554" i="68"/>
  <c r="M7487" i="68"/>
  <c r="M7505" i="68"/>
  <c r="N7505" i="68" s="1"/>
  <c r="M7560" i="68"/>
  <c r="N7560" i="68" s="1"/>
  <c r="M7543" i="68"/>
  <c r="M7643" i="68"/>
  <c r="M7617" i="68"/>
  <c r="N7617" i="68" s="1"/>
  <c r="M7615" i="68"/>
  <c r="M7680" i="68"/>
  <c r="M7756" i="68"/>
  <c r="M7650" i="68"/>
  <c r="M7716" i="68"/>
  <c r="M7429" i="68"/>
  <c r="M7493" i="68"/>
  <c r="M7557" i="68"/>
  <c r="M7621" i="68"/>
  <c r="M7673" i="68"/>
  <c r="M7705" i="68"/>
  <c r="M7576" i="68"/>
  <c r="N7576" i="68" s="1"/>
  <c r="M7640" i="68"/>
  <c r="M7818" i="68"/>
  <c r="N7818" i="68" s="1"/>
  <c r="M7478" i="68"/>
  <c r="M7542" i="68"/>
  <c r="M7606" i="68"/>
  <c r="M7746" i="68"/>
  <c r="M7657" i="68"/>
  <c r="N7657" i="68" s="1"/>
  <c r="M7727" i="68"/>
  <c r="M7556" i="68"/>
  <c r="M7620" i="68"/>
  <c r="M7683" i="68"/>
  <c r="M7765" i="68"/>
  <c r="M7826" i="68"/>
  <c r="M7806" i="68"/>
  <c r="M7793" i="68"/>
  <c r="M7682" i="68"/>
  <c r="M7729" i="68"/>
  <c r="M7761" i="68"/>
  <c r="N7761" i="68" s="1"/>
  <c r="M7812" i="68"/>
  <c r="M7845" i="68"/>
  <c r="M7897" i="68"/>
  <c r="M7908" i="68"/>
  <c r="M7913" i="68"/>
  <c r="M7767" i="68"/>
  <c r="M7799" i="68"/>
  <c r="M7831" i="68"/>
  <c r="M7866" i="68"/>
  <c r="M7893" i="68"/>
  <c r="N7893" i="68" s="1"/>
  <c r="M7956" i="68"/>
  <c r="M7784" i="68"/>
  <c r="M7848" i="68"/>
  <c r="M7912" i="68"/>
  <c r="M7875" i="68"/>
  <c r="M7936" i="68"/>
  <c r="M8016" i="68"/>
  <c r="N8016" i="68" s="1"/>
  <c r="M7918" i="68"/>
  <c r="M7967" i="68"/>
  <c r="M7993" i="68"/>
  <c r="M7961" i="68"/>
  <c r="M7946" i="68"/>
  <c r="M7919" i="68"/>
  <c r="M7922" i="68"/>
  <c r="M7973" i="68"/>
  <c r="M7955" i="68"/>
  <c r="M8006" i="68"/>
  <c r="I7467" i="68"/>
  <c r="H7467" i="68"/>
  <c r="I7388" i="68"/>
  <c r="H7388" i="68"/>
  <c r="O7306" i="68"/>
  <c r="I7404" i="68"/>
  <c r="H7404" i="68"/>
  <c r="O7204" i="68"/>
  <c r="M7337" i="68"/>
  <c r="H7252" i="68"/>
  <c r="I7252" i="68"/>
  <c r="I7351" i="68"/>
  <c r="H7351" i="68"/>
  <c r="I7433" i="68"/>
  <c r="H7433" i="68"/>
  <c r="H7372" i="68"/>
  <c r="I7372" i="68"/>
  <c r="I7314" i="68"/>
  <c r="H7314" i="68"/>
  <c r="H7331" i="68"/>
  <c r="I7331" i="68"/>
  <c r="O7208" i="68"/>
  <c r="O7148" i="68"/>
  <c r="H7214" i="68"/>
  <c r="I7214" i="68"/>
  <c r="O7104" i="68"/>
  <c r="O7041" i="68"/>
  <c r="O6977" i="68"/>
  <c r="I6915" i="68"/>
  <c r="H6915" i="68"/>
  <c r="H7204" i="68"/>
  <c r="I7204" i="68"/>
  <c r="H7140" i="68"/>
  <c r="I7140" i="68"/>
  <c r="H7083" i="68"/>
  <c r="I7083" i="68"/>
  <c r="H7132" i="68"/>
  <c r="I7132" i="68"/>
  <c r="I7033" i="68"/>
  <c r="H7033" i="68"/>
  <c r="H7192" i="68"/>
  <c r="I7192" i="68"/>
  <c r="I6977" i="68"/>
  <c r="H6977" i="68"/>
  <c r="H7108" i="68"/>
  <c r="I7108" i="68"/>
  <c r="H7160" i="68"/>
  <c r="I7160" i="68"/>
  <c r="H7124" i="68"/>
  <c r="I7124" i="68"/>
  <c r="H6995" i="68"/>
  <c r="I6995" i="68"/>
  <c r="I6985" i="68"/>
  <c r="H6985" i="68"/>
  <c r="H6927" i="68"/>
  <c r="I6927" i="68"/>
  <c r="H6876" i="68"/>
  <c r="I6876" i="68"/>
  <c r="I6905" i="68"/>
  <c r="H6905" i="68"/>
  <c r="I6746" i="68"/>
  <c r="H6746" i="68"/>
  <c r="I6733" i="68"/>
  <c r="H6733" i="68"/>
  <c r="I7031" i="68"/>
  <c r="H7031" i="68"/>
  <c r="H6975" i="68"/>
  <c r="I6975" i="68"/>
  <c r="I7026" i="68"/>
  <c r="H7026" i="68"/>
  <c r="I6882" i="68"/>
  <c r="H6882" i="68"/>
  <c r="I7000" i="68"/>
  <c r="H7000" i="68"/>
  <c r="I6726" i="68"/>
  <c r="H6726" i="68"/>
  <c r="M6682" i="68"/>
  <c r="I6640" i="68"/>
  <c r="H6640" i="68"/>
  <c r="I6592" i="68"/>
  <c r="H6592" i="68"/>
  <c r="H6508" i="68"/>
  <c r="I6508" i="68"/>
  <c r="I6800" i="68"/>
  <c r="H6800" i="68"/>
  <c r="I6698" i="68"/>
  <c r="H6698" i="68"/>
  <c r="I6644" i="68"/>
  <c r="H6644" i="68"/>
  <c r="M6610" i="68"/>
  <c r="O6536" i="68"/>
  <c r="O6472" i="68"/>
  <c r="H6764" i="68"/>
  <c r="I6764" i="68"/>
  <c r="O6616" i="68"/>
  <c r="O6588" i="68"/>
  <c r="H6558" i="68"/>
  <c r="I6558" i="68"/>
  <c r="M6607" i="68"/>
  <c r="M6671" i="68"/>
  <c r="M6835" i="68"/>
  <c r="M6899" i="68"/>
  <c r="M6716" i="68"/>
  <c r="M6799" i="68"/>
  <c r="M6943" i="68"/>
  <c r="M6597" i="68"/>
  <c r="M6661" i="68"/>
  <c r="M6801" i="68"/>
  <c r="M6973" i="68"/>
  <c r="M6648" i="68"/>
  <c r="N6648" i="68" s="1"/>
  <c r="M6717" i="68"/>
  <c r="M6802" i="68"/>
  <c r="M6936" i="68"/>
  <c r="M6571" i="68"/>
  <c r="M6635" i="68"/>
  <c r="M6697" i="68"/>
  <c r="M6759" i="68"/>
  <c r="M6874" i="68"/>
  <c r="M7007" i="68"/>
  <c r="M6662" i="68"/>
  <c r="M6726" i="68"/>
  <c r="M6811" i="68"/>
  <c r="M6975" i="68"/>
  <c r="M6617" i="68"/>
  <c r="M6681" i="68"/>
  <c r="M6755" i="68"/>
  <c r="M6839" i="68"/>
  <c r="M6564" i="68"/>
  <c r="M6628" i="68"/>
  <c r="M6692" i="68"/>
  <c r="M6723" i="68"/>
  <c r="M6777" i="68"/>
  <c r="M6879" i="68"/>
  <c r="M6984" i="68"/>
  <c r="M7040" i="68"/>
  <c r="M7152" i="68"/>
  <c r="M6954" i="68"/>
  <c r="M7018" i="68"/>
  <c r="M7058" i="68"/>
  <c r="M7116" i="68"/>
  <c r="M6993" i="68"/>
  <c r="N6993" i="68" s="1"/>
  <c r="M7112" i="68"/>
  <c r="M6736" i="68"/>
  <c r="M6772" i="68"/>
  <c r="M6804" i="68"/>
  <c r="M6836" i="68"/>
  <c r="M6868" i="68"/>
  <c r="M6900" i="68"/>
  <c r="M6962" i="68"/>
  <c r="M7026" i="68"/>
  <c r="M7138" i="68"/>
  <c r="M6933" i="68"/>
  <c r="M6997" i="68"/>
  <c r="M7055" i="68"/>
  <c r="M7158" i="68"/>
  <c r="M7075" i="68"/>
  <c r="M7139" i="68"/>
  <c r="M6749" i="68"/>
  <c r="M6813" i="68"/>
  <c r="M6877" i="68"/>
  <c r="M7142" i="68"/>
  <c r="M6958" i="68"/>
  <c r="N6958" i="68" s="1"/>
  <c r="M7022" i="68"/>
  <c r="N7022" i="68" s="1"/>
  <c r="M7086" i="68"/>
  <c r="N7086" i="68" s="1"/>
  <c r="M7218" i="68"/>
  <c r="M7245" i="68"/>
  <c r="M6956" i="68"/>
  <c r="M7020" i="68"/>
  <c r="M7084" i="68"/>
  <c r="M7132" i="68"/>
  <c r="N7132" i="68" s="1"/>
  <c r="M7192" i="68"/>
  <c r="N7192" i="68" s="1"/>
  <c r="M7268" i="68"/>
  <c r="M7190" i="68"/>
  <c r="M7293" i="68"/>
  <c r="M7196" i="68"/>
  <c r="N7196" i="68" s="1"/>
  <c r="M7285" i="68"/>
  <c r="M7113" i="68"/>
  <c r="N7113" i="68" s="1"/>
  <c r="M7177" i="68"/>
  <c r="M7239" i="68"/>
  <c r="M7135" i="68"/>
  <c r="M7199" i="68"/>
  <c r="M7264" i="68"/>
  <c r="M7117" i="68"/>
  <c r="M7181" i="68"/>
  <c r="M7187" i="68"/>
  <c r="M7275" i="68"/>
  <c r="M7270" i="68"/>
  <c r="H6534" i="68"/>
  <c r="I6534" i="68"/>
  <c r="H6502" i="68"/>
  <c r="I6502" i="68"/>
  <c r="O6672" i="68"/>
  <c r="H6622" i="68"/>
  <c r="I6622" i="68"/>
  <c r="H6910" i="68"/>
  <c r="I6910" i="68"/>
  <c r="I6859" i="68"/>
  <c r="H6859" i="68"/>
  <c r="I6732" i="68"/>
  <c r="H6732" i="68"/>
  <c r="H6678" i="68"/>
  <c r="I6678" i="68"/>
  <c r="M6582" i="68"/>
  <c r="N6582" i="68" s="1"/>
  <c r="H6536" i="68"/>
  <c r="I6536" i="68"/>
  <c r="H6504" i="68"/>
  <c r="I6504" i="68"/>
  <c r="H6472" i="68"/>
  <c r="I6472" i="68"/>
  <c r="H6878" i="68"/>
  <c r="I6878" i="68"/>
  <c r="H6780" i="68"/>
  <c r="I6780" i="68"/>
  <c r="I6666" i="68"/>
  <c r="H6666" i="68"/>
  <c r="M6578" i="68"/>
  <c r="M6558" i="68"/>
  <c r="N6558" i="68" s="1"/>
  <c r="O6492" i="68"/>
  <c r="O6396" i="68"/>
  <c r="H6854" i="68"/>
  <c r="I6854" i="68"/>
  <c r="H6796" i="68"/>
  <c r="I6796" i="68"/>
  <c r="I6668" i="68"/>
  <c r="H6668" i="68"/>
  <c r="M6634" i="68"/>
  <c r="H6594" i="68"/>
  <c r="I6594" i="68"/>
  <c r="H6530" i="68"/>
  <c r="I6530" i="68"/>
  <c r="H6466" i="68"/>
  <c r="I6466" i="68"/>
  <c r="I6714" i="68"/>
  <c r="H6714" i="68"/>
  <c r="I6650" i="68"/>
  <c r="H6650" i="68"/>
  <c r="O6518" i="68"/>
  <c r="O6370" i="68"/>
  <c r="O6306" i="68"/>
  <c r="O6242" i="68"/>
  <c r="O6178" i="68"/>
  <c r="O6018" i="68"/>
  <c r="O5954" i="68"/>
  <c r="H6452" i="68"/>
  <c r="I6452" i="68"/>
  <c r="H6402" i="68"/>
  <c r="I6402" i="68"/>
  <c r="I6429" i="68"/>
  <c r="H6429" i="68"/>
  <c r="H6378" i="68"/>
  <c r="I6378" i="68"/>
  <c r="H6346" i="68"/>
  <c r="I6346" i="68"/>
  <c r="M6658" i="68"/>
  <c r="H6444" i="68"/>
  <c r="I6444" i="68"/>
  <c r="O6154" i="68"/>
  <c r="H6348" i="68"/>
  <c r="I6348" i="68"/>
  <c r="H6386" i="68"/>
  <c r="I6386" i="68"/>
  <c r="I6445" i="68"/>
  <c r="H6445" i="68"/>
  <c r="O6039" i="68"/>
  <c r="O5969" i="68"/>
  <c r="H6264" i="68"/>
  <c r="I6264" i="68"/>
  <c r="H6200" i="68"/>
  <c r="I6200" i="68"/>
  <c r="H6154" i="68"/>
  <c r="I6154" i="68"/>
  <c r="H6122" i="68"/>
  <c r="I6122" i="68"/>
  <c r="I6072" i="68"/>
  <c r="H6072" i="68"/>
  <c r="O6041" i="68"/>
  <c r="H5984" i="68"/>
  <c r="I5984" i="68"/>
  <c r="H6310" i="68"/>
  <c r="I6310" i="68"/>
  <c r="H6246" i="68"/>
  <c r="I6246" i="68"/>
  <c r="H6182" i="68"/>
  <c r="I6182" i="68"/>
  <c r="I6089" i="68"/>
  <c r="H6089" i="68"/>
  <c r="I6136" i="68"/>
  <c r="H6136" i="68"/>
  <c r="O6071" i="68"/>
  <c r="H6268" i="68"/>
  <c r="I6268" i="68"/>
  <c r="H6204" i="68"/>
  <c r="I6204" i="68"/>
  <c r="H6146" i="68"/>
  <c r="I6146" i="68"/>
  <c r="I6040" i="68"/>
  <c r="H6040" i="68"/>
  <c r="I6068" i="68"/>
  <c r="H6068" i="68"/>
  <c r="H6014" i="68"/>
  <c r="I6014" i="68"/>
  <c r="O5921" i="68"/>
  <c r="H5839" i="68"/>
  <c r="I5839" i="68"/>
  <c r="H6266" i="68"/>
  <c r="I6266" i="68"/>
  <c r="H6202" i="68"/>
  <c r="I6202" i="68"/>
  <c r="I6153" i="68"/>
  <c r="H6153" i="68"/>
  <c r="H6106" i="68"/>
  <c r="I6106" i="68"/>
  <c r="I6027" i="68"/>
  <c r="H6027" i="68"/>
  <c r="I5963" i="68"/>
  <c r="H5963" i="68"/>
  <c r="O5798" i="68"/>
  <c r="O5734" i="68"/>
  <c r="O5670" i="68"/>
  <c r="O5606" i="68"/>
  <c r="O5446" i="68"/>
  <c r="H5796" i="68"/>
  <c r="I5796" i="68"/>
  <c r="H5764" i="68"/>
  <c r="I5764" i="68"/>
  <c r="O5924" i="68"/>
  <c r="H5848" i="68"/>
  <c r="I5848" i="68"/>
  <c r="O5792" i="68"/>
  <c r="O5728" i="68"/>
  <c r="O5664" i="68"/>
  <c r="O5600" i="68"/>
  <c r="I5978" i="68"/>
  <c r="H5978" i="68"/>
  <c r="H5856" i="68"/>
  <c r="I5856" i="68"/>
  <c r="H5798" i="68"/>
  <c r="I5798" i="68"/>
  <c r="H5766" i="68"/>
  <c r="I5766" i="68"/>
  <c r="H5734" i="68"/>
  <c r="I5734" i="68"/>
  <c r="H6034" i="68"/>
  <c r="I6034" i="68"/>
  <c r="H5924" i="68"/>
  <c r="I5924" i="68"/>
  <c r="M5848" i="68"/>
  <c r="M6158" i="68"/>
  <c r="M5891" i="68"/>
  <c r="M5970" i="68"/>
  <c r="N5970" i="68" s="1"/>
  <c r="M6129" i="68"/>
  <c r="M6132" i="68"/>
  <c r="M5876" i="68"/>
  <c r="M5942" i="68"/>
  <c r="M6073" i="68"/>
  <c r="N6073" i="68" s="1"/>
  <c r="M6092" i="68"/>
  <c r="M5923" i="68"/>
  <c r="M6004" i="68"/>
  <c r="M6137" i="68"/>
  <c r="M6172" i="68"/>
  <c r="M6008" i="68"/>
  <c r="M6078" i="68"/>
  <c r="M6450" i="68"/>
  <c r="M6226" i="68"/>
  <c r="N6226" i="68" s="1"/>
  <c r="M6290" i="68"/>
  <c r="N6290" i="68" s="1"/>
  <c r="M6354" i="68"/>
  <c r="N6354" i="68" s="1"/>
  <c r="M6458" i="68"/>
  <c r="M6003" i="68"/>
  <c r="M6067" i="68"/>
  <c r="M6224" i="68"/>
  <c r="M6288" i="68"/>
  <c r="M6352" i="68"/>
  <c r="M6052" i="68"/>
  <c r="M6114" i="68"/>
  <c r="N6114" i="68" s="1"/>
  <c r="M6174" i="68"/>
  <c r="M6238" i="68"/>
  <c r="M6302" i="68"/>
  <c r="M6366" i="68"/>
  <c r="M5850" i="68"/>
  <c r="M5909" i="68"/>
  <c r="M5973" i="68"/>
  <c r="M6037" i="68"/>
  <c r="M6188" i="68"/>
  <c r="M6252" i="68"/>
  <c r="M6316" i="68"/>
  <c r="M6380" i="68"/>
  <c r="M6131" i="68"/>
  <c r="M6195" i="68"/>
  <c r="M6259" i="68"/>
  <c r="M6323" i="68"/>
  <c r="M6382" i="68"/>
  <c r="M6444" i="68"/>
  <c r="N6444" i="68" s="1"/>
  <c r="M6520" i="68"/>
  <c r="N6520" i="68" s="1"/>
  <c r="M6429" i="68"/>
  <c r="M6193" i="68"/>
  <c r="M6257" i="68"/>
  <c r="M6321" i="68"/>
  <c r="M6383" i="68"/>
  <c r="M6447" i="68"/>
  <c r="M6518" i="68"/>
  <c r="N6518" i="68" s="1"/>
  <c r="M5919" i="68"/>
  <c r="M5983" i="68"/>
  <c r="N5983" i="68" s="1"/>
  <c r="M6047" i="68"/>
  <c r="M6111" i="68"/>
  <c r="M6175" i="68"/>
  <c r="M6239" i="68"/>
  <c r="M6303" i="68"/>
  <c r="M6367" i="68"/>
  <c r="M6408" i="68"/>
  <c r="M6500" i="68"/>
  <c r="N6500" i="68" s="1"/>
  <c r="M6093" i="68"/>
  <c r="M6157" i="68"/>
  <c r="M6221" i="68"/>
  <c r="M6285" i="68"/>
  <c r="M6349" i="68"/>
  <c r="M6413" i="68"/>
  <c r="M6490" i="68"/>
  <c r="M6463" i="68"/>
  <c r="M6527" i="68"/>
  <c r="M6485" i="68"/>
  <c r="M6549" i="68"/>
  <c r="M6475" i="68"/>
  <c r="M6539" i="68"/>
  <c r="M6433" i="68"/>
  <c r="M6497" i="68"/>
  <c r="I5884" i="68"/>
  <c r="H5884" i="68"/>
  <c r="M5849" i="68"/>
  <c r="H6062" i="68"/>
  <c r="I6062" i="68"/>
  <c r="M5958" i="68"/>
  <c r="M5906" i="68"/>
  <c r="N5906" i="68" s="1"/>
  <c r="I6091" i="68"/>
  <c r="H6091" i="68"/>
  <c r="H5942" i="68"/>
  <c r="I5942" i="68"/>
  <c r="O5894" i="68"/>
  <c r="I5860" i="68"/>
  <c r="H5860" i="68"/>
  <c r="H5778" i="68"/>
  <c r="I5778" i="68"/>
  <c r="H5714" i="68"/>
  <c r="I5714" i="68"/>
  <c r="I5448" i="68"/>
  <c r="H5448" i="68"/>
  <c r="H5391" i="68"/>
  <c r="I5391" i="68"/>
  <c r="H5724" i="68"/>
  <c r="I5724" i="68"/>
  <c r="H5644" i="68"/>
  <c r="I5644" i="68"/>
  <c r="H5580" i="68"/>
  <c r="I5580" i="68"/>
  <c r="H5484" i="68"/>
  <c r="I5484" i="68"/>
  <c r="O5203" i="68"/>
  <c r="I5526" i="68"/>
  <c r="H5526" i="68"/>
  <c r="O5419" i="68"/>
  <c r="H5385" i="68"/>
  <c r="I5385" i="68"/>
  <c r="H5353" i="68"/>
  <c r="I5353" i="68"/>
  <c r="H5321" i="68"/>
  <c r="I5321" i="68"/>
  <c r="H5289" i="68"/>
  <c r="I5289" i="68"/>
  <c r="H5257" i="68"/>
  <c r="I5257" i="68"/>
  <c r="H5225" i="68"/>
  <c r="I5225" i="68"/>
  <c r="H5193" i="68"/>
  <c r="I5193" i="68"/>
  <c r="H5642" i="68"/>
  <c r="I5642" i="68"/>
  <c r="H5578" i="68"/>
  <c r="I5578" i="68"/>
  <c r="I5485" i="68"/>
  <c r="H5485" i="68"/>
  <c r="I5464" i="68"/>
  <c r="H5464" i="68"/>
  <c r="H5414" i="68"/>
  <c r="I5414" i="68"/>
  <c r="H5355" i="68"/>
  <c r="I5355" i="68"/>
  <c r="H5267" i="68"/>
  <c r="I5267" i="68"/>
  <c r="H5203" i="68"/>
  <c r="I5203" i="68"/>
  <c r="H5640" i="68"/>
  <c r="I5640" i="68"/>
  <c r="H5576" i="68"/>
  <c r="I5576" i="68"/>
  <c r="O5223" i="68"/>
  <c r="O5159" i="68"/>
  <c r="M5840" i="68"/>
  <c r="I5470" i="68"/>
  <c r="H5470" i="68"/>
  <c r="I5424" i="68"/>
  <c r="H5424" i="68"/>
  <c r="H5381" i="68"/>
  <c r="I5381" i="68"/>
  <c r="H5333" i="68"/>
  <c r="I5333" i="68"/>
  <c r="H5269" i="68"/>
  <c r="I5269" i="68"/>
  <c r="H5213" i="68"/>
  <c r="I5213" i="68"/>
  <c r="I5493" i="68"/>
  <c r="H5493" i="68"/>
  <c r="O5054" i="68"/>
  <c r="O4990" i="68"/>
  <c r="O4926" i="68"/>
  <c r="H5036" i="68"/>
  <c r="I5036" i="68"/>
  <c r="H4988" i="68"/>
  <c r="I4988" i="68"/>
  <c r="M5141" i="68"/>
  <c r="M5179" i="68"/>
  <c r="N5179" i="68" s="1"/>
  <c r="M5307" i="68"/>
  <c r="M5485" i="68"/>
  <c r="M5542" i="68"/>
  <c r="M5233" i="68"/>
  <c r="N5233" i="68" s="1"/>
  <c r="M5361" i="68"/>
  <c r="M5123" i="68"/>
  <c r="M5247" i="68"/>
  <c r="M5375" i="68"/>
  <c r="M5554" i="68"/>
  <c r="M5197" i="68"/>
  <c r="M5325" i="68"/>
  <c r="M5559" i="68"/>
  <c r="M5222" i="68"/>
  <c r="M5350" i="68"/>
  <c r="M5442" i="68"/>
  <c r="M5543" i="68"/>
  <c r="M5686" i="68"/>
  <c r="N5686" i="68" s="1"/>
  <c r="M5814" i="68"/>
  <c r="M5228" i="68"/>
  <c r="M5356" i="68"/>
  <c r="M5560" i="68"/>
  <c r="N5560" i="68" s="1"/>
  <c r="M5684" i="68"/>
  <c r="M5812" i="68"/>
  <c r="M5274" i="68"/>
  <c r="M5402" i="68"/>
  <c r="M5530" i="68"/>
  <c r="M5682" i="68"/>
  <c r="M5810" i="68"/>
  <c r="M5216" i="68"/>
  <c r="M5344" i="68"/>
  <c r="M5476" i="68"/>
  <c r="M5624" i="68"/>
  <c r="N5624" i="68" s="1"/>
  <c r="M5752" i="68"/>
  <c r="N5752" i="68" s="1"/>
  <c r="M5607" i="68"/>
  <c r="M5735" i="68"/>
  <c r="M5581" i="68"/>
  <c r="M5709" i="68"/>
  <c r="M5411" i="68"/>
  <c r="N5411" i="68" s="1"/>
  <c r="M5539" i="68"/>
  <c r="M5667" i="68"/>
  <c r="M5795" i="68"/>
  <c r="M5577" i="68"/>
  <c r="M5705" i="68"/>
  <c r="H5086" i="68"/>
  <c r="I5086" i="68"/>
  <c r="H5022" i="68"/>
  <c r="I5022" i="68"/>
  <c r="H5096" i="68"/>
  <c r="I5096" i="68"/>
  <c r="H5048" i="68"/>
  <c r="I5048" i="68"/>
  <c r="H4992" i="68"/>
  <c r="I4992" i="68"/>
  <c r="H4854" i="68"/>
  <c r="I4854" i="68"/>
  <c r="H4730" i="68"/>
  <c r="I4730" i="68"/>
  <c r="H4898" i="68"/>
  <c r="I4898" i="68"/>
  <c r="H4896" i="68"/>
  <c r="I4896" i="68"/>
  <c r="H4558" i="68"/>
  <c r="I4558" i="68"/>
  <c r="H4902" i="68"/>
  <c r="I4902" i="68"/>
  <c r="H4764" i="68"/>
  <c r="I4764" i="68"/>
  <c r="I4438" i="68"/>
  <c r="H4438" i="68"/>
  <c r="H4436" i="68"/>
  <c r="I4436" i="68"/>
  <c r="H5658" i="68"/>
  <c r="I5658" i="68"/>
  <c r="H5594" i="68"/>
  <c r="I5594" i="68"/>
  <c r="I5501" i="68"/>
  <c r="H5501" i="68"/>
  <c r="I5432" i="68"/>
  <c r="H5432" i="68"/>
  <c r="H5379" i="68"/>
  <c r="I5379" i="68"/>
  <c r="H5315" i="68"/>
  <c r="I5315" i="68"/>
  <c r="H5283" i="68"/>
  <c r="I5283" i="68"/>
  <c r="H5227" i="68"/>
  <c r="I5227" i="68"/>
  <c r="H5632" i="68"/>
  <c r="I5632" i="68"/>
  <c r="H5568" i="68"/>
  <c r="I5568" i="68"/>
  <c r="I5511" i="68"/>
  <c r="H5511" i="68"/>
  <c r="H5428" i="68"/>
  <c r="I5428" i="68"/>
  <c r="O5199" i="68"/>
  <c r="O5139" i="68"/>
  <c r="O5435" i="68"/>
  <c r="H5389" i="68"/>
  <c r="I5389" i="68"/>
  <c r="H5349" i="68"/>
  <c r="I5349" i="68"/>
  <c r="H5285" i="68"/>
  <c r="I5285" i="68"/>
  <c r="H5646" i="68"/>
  <c r="I5646" i="68"/>
  <c r="H5582" i="68"/>
  <c r="I5582" i="68"/>
  <c r="H5528" i="68"/>
  <c r="I5528" i="68"/>
  <c r="O5249" i="68"/>
  <c r="O5185" i="68"/>
  <c r="H5058" i="68"/>
  <c r="I5058" i="68"/>
  <c r="H4994" i="68"/>
  <c r="I4994" i="68"/>
  <c r="H5139" i="68"/>
  <c r="I5139" i="68"/>
  <c r="H5038" i="68"/>
  <c r="I5038" i="68"/>
  <c r="H4974" i="68"/>
  <c r="I4974" i="68"/>
  <c r="I5118" i="68"/>
  <c r="H5118" i="68"/>
  <c r="H4816" i="68"/>
  <c r="I4816" i="68"/>
  <c r="H4674" i="68"/>
  <c r="I4674" i="68"/>
  <c r="H4642" i="68"/>
  <c r="I4642" i="68"/>
  <c r="H4610" i="68"/>
  <c r="I4610" i="68"/>
  <c r="H4578" i="68"/>
  <c r="I4578" i="68"/>
  <c r="H4546" i="68"/>
  <c r="I4546" i="68"/>
  <c r="H4954" i="68"/>
  <c r="I4954" i="68"/>
  <c r="I4821" i="68"/>
  <c r="H4821" i="68"/>
  <c r="O4787" i="68"/>
  <c r="H4744" i="68"/>
  <c r="I4744" i="68"/>
  <c r="H4708" i="68"/>
  <c r="I4708" i="68"/>
  <c r="H4676" i="68"/>
  <c r="I4676" i="68"/>
  <c r="H4644" i="68"/>
  <c r="I4644" i="68"/>
  <c r="H4612" i="68"/>
  <c r="I4612" i="68"/>
  <c r="H4580" i="68"/>
  <c r="I4580" i="68"/>
  <c r="H4548" i="68"/>
  <c r="I4548" i="68"/>
  <c r="H4952" i="68"/>
  <c r="I4952" i="68"/>
  <c r="I4893" i="68"/>
  <c r="H4893" i="68"/>
  <c r="I4758" i="68"/>
  <c r="H4758" i="68"/>
  <c r="H4818" i="68"/>
  <c r="I4818" i="68"/>
  <c r="H4754" i="68"/>
  <c r="I4754" i="68"/>
  <c r="H4694" i="68"/>
  <c r="I4694" i="68"/>
  <c r="H4630" i="68"/>
  <c r="I4630" i="68"/>
  <c r="H4566" i="68"/>
  <c r="I4566" i="68"/>
  <c r="H4534" i="68"/>
  <c r="I4534" i="68"/>
  <c r="H4918" i="68"/>
  <c r="I4918" i="68"/>
  <c r="I4853" i="68"/>
  <c r="H4853" i="68"/>
  <c r="I4805" i="68"/>
  <c r="H4805" i="68"/>
  <c r="H4824" i="68"/>
  <c r="I4824" i="68"/>
  <c r="H4746" i="68"/>
  <c r="I4746" i="68"/>
  <c r="H4688" i="68"/>
  <c r="I4688" i="68"/>
  <c r="H4624" i="68"/>
  <c r="I4624" i="68"/>
  <c r="H4560" i="68"/>
  <c r="I4560" i="68"/>
  <c r="H4964" i="68"/>
  <c r="I4964" i="68"/>
  <c r="H4908" i="68"/>
  <c r="I4908" i="68"/>
  <c r="H4788" i="68"/>
  <c r="I4788" i="68"/>
  <c r="O4496" i="68"/>
  <c r="O4432" i="68"/>
  <c r="H4262" i="68"/>
  <c r="I4262" i="68"/>
  <c r="M4328" i="68"/>
  <c r="I4277" i="68"/>
  <c r="H4277" i="68"/>
  <c r="M4242" i="68"/>
  <c r="M4196" i="68"/>
  <c r="H4452" i="68"/>
  <c r="I4452" i="68"/>
  <c r="M4373" i="68"/>
  <c r="H4182" i="68"/>
  <c r="I4182" i="68"/>
  <c r="H4514" i="68"/>
  <c r="I4514" i="68"/>
  <c r="H4386" i="68"/>
  <c r="I4386" i="68"/>
  <c r="M4342" i="68"/>
  <c r="M4310" i="68"/>
  <c r="I4503" i="68"/>
  <c r="H4503" i="68"/>
  <c r="I4471" i="68"/>
  <c r="H4471" i="68"/>
  <c r="I4439" i="68"/>
  <c r="H4439" i="68"/>
  <c r="I4407" i="68"/>
  <c r="H4407" i="68"/>
  <c r="H4370" i="68"/>
  <c r="I4370" i="68"/>
  <c r="O4253" i="68"/>
  <c r="H4222" i="68"/>
  <c r="I4222" i="68"/>
  <c r="M4122" i="68"/>
  <c r="M4058" i="68"/>
  <c r="M3994" i="68"/>
  <c r="M3936" i="68"/>
  <c r="M3872" i="68"/>
  <c r="M3808" i="68"/>
  <c r="M3744" i="68"/>
  <c r="M3680" i="68"/>
  <c r="H4460" i="68"/>
  <c r="I4460" i="68"/>
  <c r="H4288" i="68"/>
  <c r="I4288" i="68"/>
  <c r="H4176" i="68"/>
  <c r="I4176" i="68"/>
  <c r="M3639" i="68"/>
  <c r="M3703" i="68"/>
  <c r="M3767" i="68"/>
  <c r="M3831" i="68"/>
  <c r="M3895" i="68"/>
  <c r="M3959" i="68"/>
  <c r="M4023" i="68"/>
  <c r="M4087" i="68"/>
  <c r="M4151" i="68"/>
  <c r="M4215" i="68"/>
  <c r="M3949" i="68"/>
  <c r="M4013" i="68"/>
  <c r="M4077" i="68"/>
  <c r="M4141" i="68"/>
  <c r="M4200" i="68"/>
  <c r="M4264" i="68"/>
  <c r="M4330" i="68"/>
  <c r="M3667" i="68"/>
  <c r="M3731" i="68"/>
  <c r="M3795" i="68"/>
  <c r="M3859" i="68"/>
  <c r="M3923" i="68"/>
  <c r="M3987" i="68"/>
  <c r="M4051" i="68"/>
  <c r="M4115" i="68"/>
  <c r="M4177" i="68"/>
  <c r="M4241" i="68"/>
  <c r="M4308" i="68"/>
  <c r="M4319" i="68"/>
  <c r="M4179" i="68"/>
  <c r="M4243" i="68"/>
  <c r="M4307" i="68"/>
  <c r="M4297" i="68"/>
  <c r="H4442" i="68"/>
  <c r="I4442" i="68"/>
  <c r="M4566" i="68"/>
  <c r="N4566" i="68" s="1"/>
  <c r="M4630" i="68"/>
  <c r="N4630" i="68" s="1"/>
  <c r="M4694" i="68"/>
  <c r="N4694" i="68" s="1"/>
  <c r="M4818" i="68"/>
  <c r="M4795" i="68"/>
  <c r="N4795" i="68" s="1"/>
  <c r="M4354" i="68"/>
  <c r="M4416" i="68"/>
  <c r="N4416" i="68" s="1"/>
  <c r="M4480" i="68"/>
  <c r="N4480" i="68" s="1"/>
  <c r="M4540" i="68"/>
  <c r="M4604" i="68"/>
  <c r="M4668" i="68"/>
  <c r="M4732" i="68"/>
  <c r="M4380" i="68"/>
  <c r="M4396" i="68"/>
  <c r="M4412" i="68"/>
  <c r="M4428" i="68"/>
  <c r="M4444" i="68"/>
  <c r="M4460" i="68"/>
  <c r="M4476" i="68"/>
  <c r="M4492" i="68"/>
  <c r="M4508" i="68"/>
  <c r="M4892" i="68"/>
  <c r="M4538" i="68"/>
  <c r="M4602" i="68"/>
  <c r="M4666" i="68"/>
  <c r="M4730" i="68"/>
  <c r="M4747" i="68"/>
  <c r="N4747" i="68" s="1"/>
  <c r="M4367" i="68"/>
  <c r="M4568" i="68"/>
  <c r="N4568" i="68" s="1"/>
  <c r="M4632" i="68"/>
  <c r="N4632" i="68" s="1"/>
  <c r="M4696" i="68"/>
  <c r="N4696" i="68" s="1"/>
  <c r="M4810" i="68"/>
  <c r="M4888" i="68"/>
  <c r="M4405" i="68"/>
  <c r="M4469" i="68"/>
  <c r="M4533" i="68"/>
  <c r="M4597" i="68"/>
  <c r="M4661" i="68"/>
  <c r="M4725" i="68"/>
  <c r="M4791" i="68"/>
  <c r="M4910" i="68"/>
  <c r="N4910" i="68" s="1"/>
  <c r="M4974" i="68"/>
  <c r="N4974" i="68" s="1"/>
  <c r="M5038" i="68"/>
  <c r="N5038" i="68" s="1"/>
  <c r="M4355" i="68"/>
  <c r="M4419" i="68"/>
  <c r="M4483" i="68"/>
  <c r="M4547" i="68"/>
  <c r="M4611" i="68"/>
  <c r="M4675" i="68"/>
  <c r="M4740" i="68"/>
  <c r="N4740" i="68" s="1"/>
  <c r="M4772" i="68"/>
  <c r="N4772" i="68" s="1"/>
  <c r="M4804" i="68"/>
  <c r="N4804" i="68" s="1"/>
  <c r="M4845" i="68"/>
  <c r="M4956" i="68"/>
  <c r="N4956" i="68" s="1"/>
  <c r="M5020" i="68"/>
  <c r="N5020" i="68" s="1"/>
  <c r="M5084" i="68"/>
  <c r="N5084" i="68" s="1"/>
  <c r="M4409" i="68"/>
  <c r="M4473" i="68"/>
  <c r="M4537" i="68"/>
  <c r="M4601" i="68"/>
  <c r="M4665" i="68"/>
  <c r="M4729" i="68"/>
  <c r="M4789" i="68"/>
  <c r="M4878" i="68"/>
  <c r="N4878" i="68" s="1"/>
  <c r="M4938" i="68"/>
  <c r="M5002" i="68"/>
  <c r="M5066" i="68"/>
  <c r="M4559" i="68"/>
  <c r="M4623" i="68"/>
  <c r="M4687" i="68"/>
  <c r="M4750" i="68"/>
  <c r="M4814" i="68"/>
  <c r="M4936" i="68"/>
  <c r="M5000" i="68"/>
  <c r="M5064" i="68"/>
  <c r="M4883" i="68"/>
  <c r="M4947" i="68"/>
  <c r="M5011" i="68"/>
  <c r="M5075" i="68"/>
  <c r="M4793" i="68"/>
  <c r="M4857" i="68"/>
  <c r="M4921" i="68"/>
  <c r="M4985" i="68"/>
  <c r="M5049" i="68"/>
  <c r="M4847" i="68"/>
  <c r="M4911" i="68"/>
  <c r="M4975" i="68"/>
  <c r="M5039" i="68"/>
  <c r="M4909" i="68"/>
  <c r="M4973" i="68"/>
  <c r="M5037" i="68"/>
  <c r="M4258" i="68"/>
  <c r="I4151" i="68"/>
  <c r="H4151" i="68"/>
  <c r="H4173" i="68"/>
  <c r="I4173" i="68"/>
  <c r="I4097" i="68"/>
  <c r="H4097" i="68"/>
  <c r="H3542" i="68"/>
  <c r="I3542" i="68"/>
  <c r="I3472" i="68"/>
  <c r="H3472" i="68"/>
  <c r="I3337" i="68"/>
  <c r="H3337" i="68"/>
  <c r="H4086" i="68"/>
  <c r="I4086" i="68"/>
  <c r="H3534" i="68"/>
  <c r="I3534" i="68"/>
  <c r="I3433" i="68"/>
  <c r="H3433" i="68"/>
  <c r="I4220" i="68"/>
  <c r="H4220" i="68"/>
  <c r="H4130" i="68"/>
  <c r="I4130" i="68"/>
  <c r="I4072" i="68"/>
  <c r="H4072" i="68"/>
  <c r="I3896" i="68"/>
  <c r="H3896" i="68"/>
  <c r="H3877" i="68"/>
  <c r="I3877" i="68"/>
  <c r="I3832" i="68"/>
  <c r="H3832" i="68"/>
  <c r="H3813" i="68"/>
  <c r="I3813" i="68"/>
  <c r="H4296" i="68"/>
  <c r="I4296" i="68"/>
  <c r="H4189" i="68"/>
  <c r="I4189" i="68"/>
  <c r="H4110" i="68"/>
  <c r="I4110" i="68"/>
  <c r="I4256" i="68"/>
  <c r="H4256" i="68"/>
  <c r="H4122" i="68"/>
  <c r="I4122" i="68"/>
  <c r="M3628" i="68"/>
  <c r="I4137" i="68"/>
  <c r="H4137" i="68"/>
  <c r="I4032" i="68"/>
  <c r="H4032" i="68"/>
  <c r="I3968" i="68"/>
  <c r="H3968" i="68"/>
  <c r="I4088" i="68"/>
  <c r="H4088" i="68"/>
  <c r="I3760" i="68"/>
  <c r="H3760" i="68"/>
  <c r="I3545" i="68"/>
  <c r="H3545" i="68"/>
  <c r="I3431" i="68"/>
  <c r="H3431" i="68"/>
  <c r="I3969" i="68"/>
  <c r="H3969" i="68"/>
  <c r="M3748" i="68"/>
  <c r="H3669" i="68"/>
  <c r="I3669" i="68"/>
  <c r="I3580" i="68"/>
  <c r="H3580" i="68"/>
  <c r="I3520" i="68"/>
  <c r="H3520" i="68"/>
  <c r="H3757" i="68"/>
  <c r="I3757" i="68"/>
  <c r="I3704" i="68"/>
  <c r="H3704" i="68"/>
  <c r="H3630" i="68"/>
  <c r="I3630" i="68"/>
  <c r="I3552" i="68"/>
  <c r="H3552" i="68"/>
  <c r="I3417" i="68"/>
  <c r="H3417" i="68"/>
  <c r="M3668" i="68"/>
  <c r="H3621" i="68"/>
  <c r="I3621" i="68"/>
  <c r="I3567" i="68"/>
  <c r="H3567" i="68"/>
  <c r="H3508" i="68"/>
  <c r="I3508" i="68"/>
  <c r="H3438" i="68"/>
  <c r="I3438" i="68"/>
  <c r="H3380" i="68"/>
  <c r="I3380" i="68"/>
  <c r="I3776" i="68"/>
  <c r="H3776" i="68"/>
  <c r="I3543" i="68"/>
  <c r="H3543" i="68"/>
  <c r="I3409" i="68"/>
  <c r="H3409" i="68"/>
  <c r="H4022" i="68"/>
  <c r="I4022" i="68"/>
  <c r="M3700" i="68"/>
  <c r="H3653" i="68"/>
  <c r="I3653" i="68"/>
  <c r="H3590" i="68"/>
  <c r="I3590" i="68"/>
  <c r="I3537" i="68"/>
  <c r="H3537" i="68"/>
  <c r="I3465" i="68"/>
  <c r="H3465" i="68"/>
  <c r="H3741" i="68"/>
  <c r="I3741" i="68"/>
  <c r="I3672" i="68"/>
  <c r="H3672" i="68"/>
  <c r="M3649" i="68"/>
  <c r="M3713" i="68"/>
  <c r="M3777" i="68"/>
  <c r="M3841" i="68"/>
  <c r="M3905" i="68"/>
  <c r="M4001" i="68"/>
  <c r="M4149" i="68"/>
  <c r="M3677" i="68"/>
  <c r="M3741" i="68"/>
  <c r="M3805" i="68"/>
  <c r="M3869" i="68"/>
  <c r="M3933" i="68"/>
  <c r="M4056" i="68"/>
  <c r="M3796" i="68"/>
  <c r="M3860" i="68"/>
  <c r="M3924" i="68"/>
  <c r="M4060" i="68"/>
  <c r="M3961" i="68"/>
  <c r="M4097" i="68"/>
  <c r="M3952" i="68"/>
  <c r="M4120" i="68"/>
  <c r="M4024" i="68"/>
  <c r="M4108" i="68"/>
  <c r="M3654" i="68"/>
  <c r="M3686" i="68"/>
  <c r="M3718" i="68"/>
  <c r="M3750" i="68"/>
  <c r="M3782" i="68"/>
  <c r="M3814" i="68"/>
  <c r="M3846" i="68"/>
  <c r="M3878" i="68"/>
  <c r="M3910" i="68"/>
  <c r="M3968" i="68"/>
  <c r="M4128" i="68"/>
  <c r="M3976" i="68"/>
  <c r="M4084" i="68"/>
  <c r="M4157" i="68"/>
  <c r="N4157" i="68" s="1"/>
  <c r="M4206" i="68"/>
  <c r="N4206" i="68" s="1"/>
  <c r="M4301" i="68"/>
  <c r="H3476" i="68"/>
  <c r="I3476" i="68"/>
  <c r="I3393" i="68"/>
  <c r="H3393" i="68"/>
  <c r="I4009" i="68"/>
  <c r="H4009" i="68"/>
  <c r="M3652" i="68"/>
  <c r="H3285" i="68"/>
  <c r="I3285" i="68"/>
  <c r="M3227" i="68"/>
  <c r="M3151" i="68"/>
  <c r="M3117" i="68"/>
  <c r="N3117" i="68" s="1"/>
  <c r="M3084" i="68"/>
  <c r="H3044" i="68"/>
  <c r="I3044" i="68"/>
  <c r="M2992" i="68"/>
  <c r="M2957" i="68"/>
  <c r="N2957" i="68" s="1"/>
  <c r="M2924" i="68"/>
  <c r="H2884" i="68"/>
  <c r="I2884" i="68"/>
  <c r="I2648" i="68"/>
  <c r="H2648" i="68"/>
  <c r="H3498" i="68"/>
  <c r="I3498" i="68"/>
  <c r="H3291" i="68"/>
  <c r="I3291" i="68"/>
  <c r="I2976" i="68"/>
  <c r="H2976" i="68"/>
  <c r="I3406" i="68"/>
  <c r="H3406" i="68"/>
  <c r="H3267" i="68"/>
  <c r="I3267" i="68"/>
  <c r="H3197" i="68"/>
  <c r="I3197" i="68"/>
  <c r="M3111" i="68"/>
  <c r="M3076" i="68"/>
  <c r="M2983" i="68"/>
  <c r="M2948" i="68"/>
  <c r="H2844" i="68"/>
  <c r="I2844" i="68"/>
  <c r="I2632" i="68"/>
  <c r="H2632" i="68"/>
  <c r="M3195" i="68"/>
  <c r="I3064" i="68"/>
  <c r="H3064" i="68"/>
  <c r="I2808" i="68"/>
  <c r="H2808" i="68"/>
  <c r="H3396" i="68"/>
  <c r="I3396" i="68"/>
  <c r="M3164" i="68"/>
  <c r="H3124" i="68"/>
  <c r="I3124" i="68"/>
  <c r="M3008" i="68"/>
  <c r="M2975" i="68"/>
  <c r="M2941" i="68"/>
  <c r="N2941" i="68" s="1"/>
  <c r="M2908" i="68"/>
  <c r="M2902" i="68"/>
  <c r="N2902" i="68" s="1"/>
  <c r="M2934" i="68"/>
  <c r="N2934" i="68" s="1"/>
  <c r="M2966" i="68"/>
  <c r="N2966" i="68" s="1"/>
  <c r="M2998" i="68"/>
  <c r="N2998" i="68" s="1"/>
  <c r="M3030" i="68"/>
  <c r="N3030" i="68" s="1"/>
  <c r="M3062" i="68"/>
  <c r="N3062" i="68" s="1"/>
  <c r="M3094" i="68"/>
  <c r="N3094" i="68" s="1"/>
  <c r="M3126" i="68"/>
  <c r="N3126" i="68" s="1"/>
  <c r="M3158" i="68"/>
  <c r="N3158" i="68" s="1"/>
  <c r="M3198" i="68"/>
  <c r="M3256" i="68"/>
  <c r="M3295" i="68"/>
  <c r="N3295" i="68" s="1"/>
  <c r="M3440" i="68"/>
  <c r="M3409" i="68"/>
  <c r="M3552" i="68"/>
  <c r="M3232" i="68"/>
  <c r="M3271" i="68"/>
  <c r="N3271" i="68" s="1"/>
  <c r="M3407" i="68"/>
  <c r="M3594" i="68"/>
  <c r="M3337" i="68"/>
  <c r="M3468" i="68"/>
  <c r="M3278" i="68"/>
  <c r="M3357" i="68"/>
  <c r="M3436" i="68"/>
  <c r="M3622" i="68"/>
  <c r="M3612" i="68"/>
  <c r="M2945" i="68"/>
  <c r="M3009" i="68"/>
  <c r="M3073" i="68"/>
  <c r="M3137" i="68"/>
  <c r="M3190" i="68"/>
  <c r="M3248" i="68"/>
  <c r="M3287" i="68"/>
  <c r="N3287" i="68" s="1"/>
  <c r="M3393" i="68"/>
  <c r="M3364" i="68"/>
  <c r="M3601" i="68"/>
  <c r="M3621" i="68"/>
  <c r="M2939" i="68"/>
  <c r="M3003" i="68"/>
  <c r="M3067" i="68"/>
  <c r="M3131" i="68"/>
  <c r="M3359" i="68"/>
  <c r="M3449" i="68"/>
  <c r="M3325" i="68"/>
  <c r="M3401" i="68"/>
  <c r="M3473" i="68"/>
  <c r="M3537" i="68"/>
  <c r="M3397" i="68"/>
  <c r="M3461" i="68"/>
  <c r="M3525" i="68"/>
  <c r="M3188" i="68"/>
  <c r="M3252" i="68"/>
  <c r="M3316" i="68"/>
  <c r="M3362" i="68"/>
  <c r="M3394" i="68"/>
  <c r="M3426" i="68"/>
  <c r="N3426" i="68" s="1"/>
  <c r="M3458" i="68"/>
  <c r="N3458" i="68" s="1"/>
  <c r="M3490" i="68"/>
  <c r="M3522" i="68"/>
  <c r="M3554" i="68"/>
  <c r="M3592" i="68"/>
  <c r="M3527" i="68"/>
  <c r="M3591" i="68"/>
  <c r="M3371" i="68"/>
  <c r="M3435" i="68"/>
  <c r="M3499" i="68"/>
  <c r="M3563" i="68"/>
  <c r="M3302" i="68"/>
  <c r="H3201" i="68"/>
  <c r="I3201" i="68"/>
  <c r="I3056" i="68"/>
  <c r="H3056" i="68"/>
  <c r="I2800" i="68"/>
  <c r="H2800" i="68"/>
  <c r="I3330" i="68"/>
  <c r="H3330" i="68"/>
  <c r="I3237" i="68"/>
  <c r="H3237" i="68"/>
  <c r="M3159" i="68"/>
  <c r="M3124" i="68"/>
  <c r="M3031" i="68"/>
  <c r="M2996" i="68"/>
  <c r="O2941" i="68"/>
  <c r="M2903" i="68"/>
  <c r="I2600" i="68"/>
  <c r="H2600" i="68"/>
  <c r="M3772" i="68"/>
  <c r="I3407" i="68"/>
  <c r="H3407" i="68"/>
  <c r="M3293" i="68"/>
  <c r="M3243" i="68"/>
  <c r="N3243" i="68" s="1"/>
  <c r="M3209" i="68"/>
  <c r="N3209" i="68" s="1"/>
  <c r="I3016" i="68"/>
  <c r="H3016" i="68"/>
  <c r="H3239" i="68"/>
  <c r="I3239" i="68"/>
  <c r="H3002" i="68"/>
  <c r="I3002" i="68"/>
  <c r="I2958" i="68"/>
  <c r="H2958" i="68"/>
  <c r="I2323" i="68"/>
  <c r="H2323" i="68"/>
  <c r="H2646" i="68"/>
  <c r="I2646" i="68"/>
  <c r="I2447" i="68"/>
  <c r="H2447" i="68"/>
  <c r="I3030" i="68"/>
  <c r="H3030" i="68"/>
  <c r="I2990" i="68"/>
  <c r="H2990" i="68"/>
  <c r="I2886" i="68"/>
  <c r="H2886" i="68"/>
  <c r="I2838" i="68"/>
  <c r="H2838" i="68"/>
  <c r="I2481" i="68"/>
  <c r="H2481" i="68"/>
  <c r="H2352" i="68"/>
  <c r="I2352" i="68"/>
  <c r="I3095" i="68"/>
  <c r="H3095" i="68"/>
  <c r="I2640" i="68"/>
  <c r="H2640" i="68"/>
  <c r="I2495" i="68"/>
  <c r="H2495" i="68"/>
  <c r="I3086" i="68"/>
  <c r="H3086" i="68"/>
  <c r="H3034" i="68"/>
  <c r="I3034" i="68"/>
  <c r="H2746" i="68"/>
  <c r="I2746" i="68"/>
  <c r="I2341" i="68"/>
  <c r="H2341" i="68"/>
  <c r="H2756" i="68"/>
  <c r="I2756" i="68"/>
  <c r="H2666" i="68"/>
  <c r="I2666" i="68"/>
  <c r="I2479" i="68"/>
  <c r="H2479" i="68"/>
  <c r="I2381" i="68"/>
  <c r="H2381" i="68"/>
  <c r="H3251" i="68"/>
  <c r="I3251" i="68"/>
  <c r="I3094" i="68"/>
  <c r="H3094" i="68"/>
  <c r="I2704" i="68"/>
  <c r="H2704" i="68"/>
  <c r="I3031" i="68"/>
  <c r="H3031" i="68"/>
  <c r="I2751" i="68"/>
  <c r="H2751" i="68"/>
  <c r="I2655" i="68"/>
  <c r="H2655" i="68"/>
  <c r="H2522" i="68"/>
  <c r="I2522" i="68"/>
  <c r="M2177" i="68"/>
  <c r="N2177" i="68" s="1"/>
  <c r="I2091" i="68"/>
  <c r="H2091" i="68"/>
  <c r="H1909" i="68"/>
  <c r="I1909" i="68"/>
  <c r="I2251" i="68"/>
  <c r="H2251" i="68"/>
  <c r="I2215" i="68"/>
  <c r="H2215" i="68"/>
  <c r="H2179" i="68"/>
  <c r="I2179" i="68"/>
  <c r="H2131" i="68"/>
  <c r="I2131" i="68"/>
  <c r="I1953" i="68"/>
  <c r="H1953" i="68"/>
  <c r="I2175" i="68"/>
  <c r="H2175" i="68"/>
  <c r="I2019" i="68"/>
  <c r="H2019" i="68"/>
  <c r="M2237" i="68"/>
  <c r="H2153" i="68"/>
  <c r="I2153" i="68"/>
  <c r="H2095" i="68"/>
  <c r="I2095" i="68"/>
  <c r="H1999" i="68"/>
  <c r="I1999" i="68"/>
  <c r="H1871" i="68"/>
  <c r="I1871" i="68"/>
  <c r="M2164" i="68"/>
  <c r="M2636" i="68"/>
  <c r="M2356" i="68"/>
  <c r="M2601" i="68"/>
  <c r="M2223" i="68"/>
  <c r="M2287" i="68"/>
  <c r="M2336" i="68"/>
  <c r="N2336" i="68" s="1"/>
  <c r="M2455" i="68"/>
  <c r="M2592" i="68"/>
  <c r="N2592" i="68" s="1"/>
  <c r="M2749" i="68"/>
  <c r="M2313" i="68"/>
  <c r="N2313" i="68" s="1"/>
  <c r="M2377" i="68"/>
  <c r="M2541" i="68"/>
  <c r="M2362" i="68"/>
  <c r="N2362" i="68" s="1"/>
  <c r="M2544" i="68"/>
  <c r="M2348" i="68"/>
  <c r="M2557" i="68"/>
  <c r="M2219" i="68"/>
  <c r="M2283" i="68"/>
  <c r="M2360" i="68"/>
  <c r="N2360" i="68" s="1"/>
  <c r="M2496" i="68"/>
  <c r="N2496" i="68" s="1"/>
  <c r="M2684" i="68"/>
  <c r="M2293" i="68"/>
  <c r="M2325" i="68"/>
  <c r="M2445" i="68"/>
  <c r="M2631" i="68"/>
  <c r="M2174" i="68"/>
  <c r="M2238" i="68"/>
  <c r="N2238" i="68" s="1"/>
  <c r="M2302" i="68"/>
  <c r="M2365" i="68"/>
  <c r="M2452" i="68"/>
  <c r="M2559" i="68"/>
  <c r="M2673" i="68"/>
  <c r="M2757" i="68"/>
  <c r="M2839" i="68"/>
  <c r="M2389" i="68"/>
  <c r="M2504" i="68"/>
  <c r="M2596" i="68"/>
  <c r="M2703" i="68"/>
  <c r="M2783" i="68"/>
  <c r="M2847" i="68"/>
  <c r="M2717" i="68"/>
  <c r="M2186" i="68"/>
  <c r="N2186" i="68" s="1"/>
  <c r="M2250" i="68"/>
  <c r="M2314" i="68"/>
  <c r="M2456" i="68"/>
  <c r="M2548" i="68"/>
  <c r="M2655" i="68"/>
  <c r="M2769" i="68"/>
  <c r="M2823" i="68"/>
  <c r="M2380" i="68"/>
  <c r="M2479" i="68"/>
  <c r="M2593" i="68"/>
  <c r="M2677" i="68"/>
  <c r="M2797" i="68"/>
  <c r="N2797" i="68" s="1"/>
  <c r="M2861" i="68"/>
  <c r="N2861" i="68" s="1"/>
  <c r="M2371" i="68"/>
  <c r="M2406" i="68"/>
  <c r="N2406" i="68" s="1"/>
  <c r="M2438" i="68"/>
  <c r="N2438" i="68" s="1"/>
  <c r="M2470" i="68"/>
  <c r="N2470" i="68" s="1"/>
  <c r="M2502" i="68"/>
  <c r="N2502" i="68" s="1"/>
  <c r="M2534" i="68"/>
  <c r="N2534" i="68" s="1"/>
  <c r="M2566" i="68"/>
  <c r="N2566" i="68" s="1"/>
  <c r="M2598" i="68"/>
  <c r="N2598" i="68" s="1"/>
  <c r="M2630" i="68"/>
  <c r="N2630" i="68" s="1"/>
  <c r="M2662" i="68"/>
  <c r="N2662" i="68" s="1"/>
  <c r="M2694" i="68"/>
  <c r="N2694" i="68" s="1"/>
  <c r="M2726" i="68"/>
  <c r="N2726" i="68" s="1"/>
  <c r="M2758" i="68"/>
  <c r="N2758" i="68" s="1"/>
  <c r="M2790" i="68"/>
  <c r="N2790" i="68" s="1"/>
  <c r="M2822" i="68"/>
  <c r="N2822" i="68" s="1"/>
  <c r="M2854" i="68"/>
  <c r="N2854" i="68" s="1"/>
  <c r="M2793" i="68"/>
  <c r="M2857" i="68"/>
  <c r="M2419" i="68"/>
  <c r="M2483" i="68"/>
  <c r="M2547" i="68"/>
  <c r="M2611" i="68"/>
  <c r="M2675" i="68"/>
  <c r="M2739" i="68"/>
  <c r="M2803" i="68"/>
  <c r="M2867" i="68"/>
  <c r="M2176" i="68"/>
  <c r="I2033" i="68"/>
  <c r="H2033" i="68"/>
  <c r="H1959" i="68"/>
  <c r="I1959" i="68"/>
  <c r="M2180" i="68"/>
  <c r="H2109" i="68"/>
  <c r="I2109" i="68"/>
  <c r="I2035" i="68"/>
  <c r="H2035" i="68"/>
  <c r="H1853" i="68"/>
  <c r="I1853" i="68"/>
  <c r="I2356" i="68"/>
  <c r="H2356" i="68"/>
  <c r="H2111" i="68"/>
  <c r="I2111" i="68"/>
  <c r="H2015" i="68"/>
  <c r="I2015" i="68"/>
  <c r="H1887" i="68"/>
  <c r="I1887" i="68"/>
  <c r="I1889" i="68"/>
  <c r="H1889" i="68"/>
  <c r="M1792" i="68"/>
  <c r="M1751" i="68"/>
  <c r="N1751" i="68" s="1"/>
  <c r="M1681" i="68"/>
  <c r="N1681" i="68" s="1"/>
  <c r="I1631" i="68"/>
  <c r="H1631" i="68"/>
  <c r="M1594" i="68"/>
  <c r="H1555" i="68"/>
  <c r="I1555" i="68"/>
  <c r="M1467" i="68"/>
  <c r="I1882" i="68"/>
  <c r="H1882" i="68"/>
  <c r="M1816" i="68"/>
  <c r="M1771" i="68"/>
  <c r="M1705" i="68"/>
  <c r="N1705" i="68" s="1"/>
  <c r="H1627" i="68"/>
  <c r="I1627" i="68"/>
  <c r="M1419" i="68"/>
  <c r="M1799" i="68"/>
  <c r="M1927" i="68"/>
  <c r="M2055" i="68"/>
  <c r="M1936" i="68"/>
  <c r="M2133" i="68"/>
  <c r="M1987" i="68"/>
  <c r="M2115" i="68"/>
  <c r="M2104" i="68"/>
  <c r="N2104" i="68" s="1"/>
  <c r="M1449" i="68"/>
  <c r="M1511" i="68"/>
  <c r="N1511" i="68" s="1"/>
  <c r="M1575" i="68"/>
  <c r="M1867" i="68"/>
  <c r="M1995" i="68"/>
  <c r="M2123" i="68"/>
  <c r="M2080" i="68"/>
  <c r="M1983" i="68"/>
  <c r="M2111" i="68"/>
  <c r="M2024" i="68"/>
  <c r="N2024" i="68" s="1"/>
  <c r="M1610" i="68"/>
  <c r="M1674" i="68"/>
  <c r="M1738" i="68"/>
  <c r="M1802" i="68"/>
  <c r="M1866" i="68"/>
  <c r="M1930" i="68"/>
  <c r="M1994" i="68"/>
  <c r="M2058" i="68"/>
  <c r="M2122" i="68"/>
  <c r="M1510" i="68"/>
  <c r="M1574" i="68"/>
  <c r="M1638" i="68"/>
  <c r="M1702" i="68"/>
  <c r="M1766" i="68"/>
  <c r="M1828" i="68"/>
  <c r="M1892" i="68"/>
  <c r="M1956" i="68"/>
  <c r="M2020" i="68"/>
  <c r="M2084" i="68"/>
  <c r="M1436" i="68"/>
  <c r="M1500" i="68"/>
  <c r="M1564" i="68"/>
  <c r="M1628" i="68"/>
  <c r="M1692" i="68"/>
  <c r="M1756" i="68"/>
  <c r="M1809" i="68"/>
  <c r="N1809" i="68" s="1"/>
  <c r="M1841" i="68"/>
  <c r="N1841" i="68" s="1"/>
  <c r="M1873" i="68"/>
  <c r="N1873" i="68" s="1"/>
  <c r="M1905" i="68"/>
  <c r="N1905" i="68" s="1"/>
  <c r="M1937" i="68"/>
  <c r="N1937" i="68" s="1"/>
  <c r="M1969" i="68"/>
  <c r="N1969" i="68" s="1"/>
  <c r="M2001" i="68"/>
  <c r="N2001" i="68" s="1"/>
  <c r="M2033" i="68"/>
  <c r="N2033" i="68" s="1"/>
  <c r="M2065" i="68"/>
  <c r="N2065" i="68" s="1"/>
  <c r="M2097" i="68"/>
  <c r="N2097" i="68" s="1"/>
  <c r="M2131" i="68"/>
  <c r="M1830" i="68"/>
  <c r="M1894" i="68"/>
  <c r="M1958" i="68"/>
  <c r="M2022" i="68"/>
  <c r="M2086" i="68"/>
  <c r="M2150" i="68"/>
  <c r="I1392" i="68"/>
  <c r="H1392" i="68"/>
  <c r="H1779" i="68"/>
  <c r="I1779" i="68"/>
  <c r="M1731" i="68"/>
  <c r="I1679" i="68"/>
  <c r="H1679" i="68"/>
  <c r="M1637" i="68"/>
  <c r="M1586" i="68"/>
  <c r="H1547" i="68"/>
  <c r="I1547" i="68"/>
  <c r="M1458" i="68"/>
  <c r="I1384" i="68"/>
  <c r="H1384" i="68"/>
  <c r="H1085" i="68"/>
  <c r="I1085" i="68"/>
  <c r="H1021" i="68"/>
  <c r="I1021" i="68"/>
  <c r="I957" i="68"/>
  <c r="H957" i="68"/>
  <c r="I1930" i="68"/>
  <c r="H1930" i="68"/>
  <c r="I1898" i="68"/>
  <c r="H1898" i="68"/>
  <c r="H1761" i="68"/>
  <c r="I1761" i="68"/>
  <c r="H1675" i="68"/>
  <c r="I1675" i="68"/>
  <c r="M1627" i="68"/>
  <c r="M1544" i="68"/>
  <c r="I1505" i="68"/>
  <c r="H1505" i="68"/>
  <c r="I1464" i="68"/>
  <c r="H1464" i="68"/>
  <c r="I1377" i="68"/>
  <c r="H1377" i="68"/>
  <c r="I1137" i="68"/>
  <c r="H1137" i="68"/>
  <c r="I2058" i="68"/>
  <c r="H2058" i="68"/>
  <c r="M1696" i="68"/>
  <c r="M1655" i="68"/>
  <c r="N1655" i="68" s="1"/>
  <c r="I1570" i="68"/>
  <c r="H1570" i="68"/>
  <c r="M1515" i="68"/>
  <c r="I1474" i="68"/>
  <c r="H1474" i="68"/>
  <c r="H1863" i="68"/>
  <c r="I1863" i="68"/>
  <c r="I1802" i="68"/>
  <c r="H1802" i="68"/>
  <c r="I1687" i="68"/>
  <c r="H1687" i="68"/>
  <c r="M1656" i="68"/>
  <c r="M1615" i="68"/>
  <c r="M1581" i="68"/>
  <c r="M1549" i="68"/>
  <c r="I1520" i="68"/>
  <c r="H1520" i="68"/>
  <c r="I1497" i="68"/>
  <c r="H1497" i="68"/>
  <c r="I1456" i="68"/>
  <c r="H1456" i="68"/>
  <c r="I1313" i="68"/>
  <c r="H1313" i="68"/>
  <c r="I1185" i="68"/>
  <c r="H1185" i="68"/>
  <c r="H2141" i="68"/>
  <c r="I2141" i="68"/>
  <c r="H1861" i="68"/>
  <c r="I1861" i="68"/>
  <c r="H1813" i="68"/>
  <c r="I1813" i="68"/>
  <c r="H1705" i="68"/>
  <c r="I1705" i="68"/>
  <c r="H1619" i="68"/>
  <c r="I1619" i="68"/>
  <c r="M1571" i="68"/>
  <c r="M1537" i="68"/>
  <c r="I1498" i="68"/>
  <c r="H1498" i="68"/>
  <c r="I1416" i="68"/>
  <c r="H1416" i="68"/>
  <c r="H1831" i="68"/>
  <c r="I1831" i="68"/>
  <c r="M1787" i="68"/>
  <c r="M1704" i="68"/>
  <c r="M1659" i="68"/>
  <c r="I1576" i="68"/>
  <c r="H1576" i="68"/>
  <c r="M1541" i="68"/>
  <c r="H1469" i="68"/>
  <c r="I1469" i="68"/>
  <c r="I1409" i="68"/>
  <c r="H1409" i="68"/>
  <c r="H1693" i="68"/>
  <c r="I1693" i="68"/>
  <c r="I1616" i="68"/>
  <c r="H1616" i="68"/>
  <c r="I1279" i="68"/>
  <c r="H1279" i="68"/>
  <c r="I1183" i="68"/>
  <c r="H1183" i="68"/>
  <c r="I1092" i="68"/>
  <c r="H1092" i="68"/>
  <c r="H931" i="68"/>
  <c r="I931" i="68"/>
  <c r="H769" i="68"/>
  <c r="I769" i="68"/>
  <c r="M700" i="68"/>
  <c r="H657" i="68"/>
  <c r="I657" i="68"/>
  <c r="I77" i="68"/>
  <c r="H77" i="68"/>
  <c r="M54" i="68"/>
  <c r="I13" i="68"/>
  <c r="H13" i="68"/>
  <c r="I151" i="68"/>
  <c r="H151" i="68"/>
  <c r="I18" i="68"/>
  <c r="H18" i="68"/>
  <c r="H23" i="68"/>
  <c r="I23" i="68"/>
  <c r="H132" i="68"/>
  <c r="I132" i="68"/>
  <c r="H1669" i="68"/>
  <c r="I1669" i="68"/>
  <c r="I845" i="68"/>
  <c r="H845" i="68"/>
  <c r="I788" i="68"/>
  <c r="H788" i="68"/>
  <c r="I724" i="68"/>
  <c r="H724" i="68"/>
  <c r="I660" i="68"/>
  <c r="H660" i="68"/>
  <c r="I596" i="68"/>
  <c r="H596" i="68"/>
  <c r="H84" i="68"/>
  <c r="I84" i="68"/>
  <c r="H20" i="68"/>
  <c r="I20" i="68"/>
  <c r="I335" i="68"/>
  <c r="H335" i="68"/>
  <c r="I191" i="68"/>
  <c r="H191" i="68"/>
  <c r="I58" i="68"/>
  <c r="H58" i="68"/>
  <c r="I1246" i="68"/>
  <c r="H1246" i="68"/>
  <c r="I1702" i="68"/>
  <c r="H1702" i="68"/>
  <c r="I938" i="68"/>
  <c r="H938" i="68"/>
  <c r="I1002" i="68"/>
  <c r="H1002" i="68"/>
  <c r="I1066" i="68"/>
  <c r="H1066" i="68"/>
  <c r="I1127" i="68"/>
  <c r="H1127" i="68"/>
  <c r="H1205" i="68"/>
  <c r="I1205" i="68"/>
  <c r="I1284" i="68"/>
  <c r="H1284" i="68"/>
  <c r="H1355" i="68"/>
  <c r="I1355" i="68"/>
  <c r="I1470" i="68"/>
  <c r="H1470" i="68"/>
  <c r="I1566" i="68"/>
  <c r="H1566" i="68"/>
  <c r="I1706" i="68"/>
  <c r="H1706" i="68"/>
  <c r="I1075" i="68"/>
  <c r="H1075" i="68"/>
  <c r="H1107" i="68"/>
  <c r="I1107" i="68"/>
  <c r="I1178" i="68"/>
  <c r="H1178" i="68"/>
  <c r="I1256" i="68"/>
  <c r="H1256" i="68"/>
  <c r="I1326" i="68"/>
  <c r="H1326" i="68"/>
  <c r="H1421" i="68"/>
  <c r="I1421" i="68"/>
  <c r="I1682" i="68"/>
  <c r="H1682" i="68"/>
  <c r="I1792" i="68"/>
  <c r="H1792" i="68"/>
  <c r="H1115" i="68"/>
  <c r="I1115" i="68"/>
  <c r="I1186" i="68"/>
  <c r="H1186" i="68"/>
  <c r="I1264" i="68"/>
  <c r="H1264" i="68"/>
  <c r="I1334" i="68"/>
  <c r="H1334" i="68"/>
  <c r="H1429" i="68"/>
  <c r="I1429" i="68"/>
  <c r="I1542" i="68"/>
  <c r="H1542" i="68"/>
  <c r="I1694" i="68"/>
  <c r="H1694" i="68"/>
  <c r="H1816" i="68"/>
  <c r="I1816" i="68"/>
  <c r="I844" i="68"/>
  <c r="H844" i="68"/>
  <c r="H896" i="68"/>
  <c r="I896" i="68"/>
  <c r="H960" i="68"/>
  <c r="I960" i="68"/>
  <c r="I1024" i="68"/>
  <c r="H1024" i="68"/>
  <c r="I1088" i="68"/>
  <c r="H1088" i="68"/>
  <c r="I1278" i="68"/>
  <c r="H1278" i="68"/>
  <c r="I1676" i="68"/>
  <c r="H1676" i="68"/>
  <c r="H1124" i="68"/>
  <c r="I1124" i="68"/>
  <c r="H1195" i="68"/>
  <c r="I1195" i="68"/>
  <c r="I1266" i="68"/>
  <c r="H1266" i="68"/>
  <c r="I1344" i="68"/>
  <c r="H1344" i="68"/>
  <c r="I1438" i="68"/>
  <c r="H1438" i="68"/>
  <c r="I1486" i="68"/>
  <c r="H1486" i="68"/>
  <c r="I1646" i="68"/>
  <c r="H1646" i="68"/>
  <c r="H1846" i="68"/>
  <c r="I1846" i="68"/>
  <c r="I1324" i="68"/>
  <c r="H1324" i="68"/>
  <c r="H1389" i="68"/>
  <c r="I1389" i="68"/>
  <c r="I1686" i="68"/>
  <c r="H1686" i="68"/>
  <c r="H1773" i="68"/>
  <c r="I1773" i="68"/>
  <c r="H982" i="68"/>
  <c r="I982" i="68"/>
  <c r="H1046" i="68"/>
  <c r="I1046" i="68"/>
  <c r="I1110" i="68"/>
  <c r="H1110" i="68"/>
  <c r="I1175" i="68"/>
  <c r="H1175" i="68"/>
  <c r="H1253" i="68"/>
  <c r="I1253" i="68"/>
  <c r="I1332" i="68"/>
  <c r="H1332" i="68"/>
  <c r="I1402" i="68"/>
  <c r="H1402" i="68"/>
  <c r="I1558" i="68"/>
  <c r="H1558" i="68"/>
  <c r="I1732" i="68"/>
  <c r="H1732" i="68"/>
  <c r="H1864" i="68"/>
  <c r="I1864" i="68"/>
  <c r="I1876" i="68"/>
  <c r="H1876" i="68"/>
  <c r="H1952" i="68"/>
  <c r="I1952" i="68"/>
  <c r="H2046" i="68"/>
  <c r="I2046" i="68"/>
  <c r="I2130" i="68"/>
  <c r="H2130" i="68"/>
  <c r="I1906" i="68"/>
  <c r="H1906" i="68"/>
  <c r="I2142" i="68"/>
  <c r="H2142" i="68"/>
  <c r="I2214" i="68"/>
  <c r="H2214" i="68"/>
  <c r="H1894" i="68"/>
  <c r="I1894" i="68"/>
  <c r="I1980" i="68"/>
  <c r="H1980" i="68"/>
  <c r="H2056" i="68"/>
  <c r="I2056" i="68"/>
  <c r="H2181" i="68"/>
  <c r="I2181" i="68"/>
  <c r="I1404" i="68"/>
  <c r="H1404" i="68"/>
  <c r="I2140" i="68"/>
  <c r="H2140" i="68"/>
  <c r="H1902" i="68"/>
  <c r="I1902" i="68"/>
  <c r="I1988" i="68"/>
  <c r="H1988" i="68"/>
  <c r="H2064" i="68"/>
  <c r="I2064" i="68"/>
  <c r="H2165" i="68"/>
  <c r="I2165" i="68"/>
  <c r="I1986" i="68"/>
  <c r="H1986" i="68"/>
  <c r="H2164" i="68"/>
  <c r="I2164" i="68"/>
  <c r="I2254" i="68"/>
  <c r="H2254" i="68"/>
  <c r="H1910" i="68"/>
  <c r="I1910" i="68"/>
  <c r="I1996" i="68"/>
  <c r="H1996" i="68"/>
  <c r="H2072" i="68"/>
  <c r="I2072" i="68"/>
  <c r="I2278" i="68"/>
  <c r="H2278" i="68"/>
  <c r="H2505" i="68"/>
  <c r="I2505" i="68"/>
  <c r="H2668" i="68"/>
  <c r="I2668" i="68"/>
  <c r="I2791" i="68"/>
  <c r="H2791" i="68"/>
  <c r="H2228" i="68"/>
  <c r="I2228" i="68"/>
  <c r="I2292" i="68"/>
  <c r="H2292" i="68"/>
  <c r="I2411" i="68"/>
  <c r="H2411" i="68"/>
  <c r="I2539" i="68"/>
  <c r="H2539" i="68"/>
  <c r="I2667" i="68"/>
  <c r="H2667" i="68"/>
  <c r="H2205" i="68"/>
  <c r="I2205" i="68"/>
  <c r="H2269" i="68"/>
  <c r="I2269" i="68"/>
  <c r="I2342" i="68"/>
  <c r="H2342" i="68"/>
  <c r="H2466" i="68"/>
  <c r="I2466" i="68"/>
  <c r="H2722" i="68"/>
  <c r="I2722" i="68"/>
  <c r="I2318" i="68"/>
  <c r="H2318" i="68"/>
  <c r="H2457" i="68"/>
  <c r="I2457" i="68"/>
  <c r="I2567" i="68"/>
  <c r="H2567" i="68"/>
  <c r="I2654" i="68"/>
  <c r="H2654" i="68"/>
  <c r="I2380" i="68"/>
  <c r="H2380" i="68"/>
  <c r="H2546" i="68"/>
  <c r="I2546" i="68"/>
  <c r="I2734" i="68"/>
  <c r="H2734" i="68"/>
  <c r="I2296" i="68"/>
  <c r="H2296" i="68"/>
  <c r="H2338" i="68"/>
  <c r="I2338" i="68"/>
  <c r="I2455" i="68"/>
  <c r="H2455" i="68"/>
  <c r="I2583" i="68"/>
  <c r="H2583" i="68"/>
  <c r="I2711" i="68"/>
  <c r="H2711" i="68"/>
  <c r="I2371" i="68"/>
  <c r="H2371" i="68"/>
  <c r="H2588" i="68"/>
  <c r="I2588" i="68"/>
  <c r="H2794" i="68"/>
  <c r="I2794" i="68"/>
  <c r="H2370" i="68"/>
  <c r="I2370" i="68"/>
  <c r="H2477" i="68"/>
  <c r="I2477" i="68"/>
  <c r="I2587" i="68"/>
  <c r="H2587" i="68"/>
  <c r="H2681" i="68"/>
  <c r="I2681" i="68"/>
  <c r="I2855" i="68"/>
  <c r="H2855" i="68"/>
  <c r="I2919" i="68"/>
  <c r="H2919" i="68"/>
  <c r="I2983" i="68"/>
  <c r="H2983" i="68"/>
  <c r="I3047" i="68"/>
  <c r="H3047" i="68"/>
  <c r="I3111" i="68"/>
  <c r="H3111" i="68"/>
  <c r="I3175" i="68"/>
  <c r="H3175" i="68"/>
  <c r="H3215" i="68"/>
  <c r="I3215" i="68"/>
  <c r="H2387" i="68"/>
  <c r="I2387" i="68"/>
  <c r="H2643" i="68"/>
  <c r="I2643" i="68"/>
  <c r="H2891" i="68"/>
  <c r="I2891" i="68"/>
  <c r="H3147" i="68"/>
  <c r="I3147" i="68"/>
  <c r="I2801" i="68"/>
  <c r="H2801" i="68"/>
  <c r="I2865" i="68"/>
  <c r="H2865" i="68"/>
  <c r="I2929" i="68"/>
  <c r="H2929" i="68"/>
  <c r="I2993" i="68"/>
  <c r="H2993" i="68"/>
  <c r="I3057" i="68"/>
  <c r="H3057" i="68"/>
  <c r="I3121" i="68"/>
  <c r="H3121" i="68"/>
  <c r="H3255" i="68"/>
  <c r="I3255" i="68"/>
  <c r="H2467" i="68"/>
  <c r="I2467" i="68"/>
  <c r="H2723" i="68"/>
  <c r="I2723" i="68"/>
  <c r="H2995" i="68"/>
  <c r="I2995" i="68"/>
  <c r="I3210" i="68"/>
  <c r="H3210" i="68"/>
  <c r="I3263" i="68"/>
  <c r="H3263" i="68"/>
  <c r="I2731" i="68"/>
  <c r="H2731" i="68"/>
  <c r="I2807" i="68"/>
  <c r="H2807" i="68"/>
  <c r="I2871" i="68"/>
  <c r="H2871" i="68"/>
  <c r="I2935" i="68"/>
  <c r="H2935" i="68"/>
  <c r="I2999" i="68"/>
  <c r="H2999" i="68"/>
  <c r="I3125" i="68"/>
  <c r="H3125" i="68"/>
  <c r="I3262" i="68"/>
  <c r="H3262" i="68"/>
  <c r="H2547" i="68"/>
  <c r="I2547" i="68"/>
  <c r="H2811" i="68"/>
  <c r="I2811" i="68"/>
  <c r="H3038" i="68"/>
  <c r="I3038" i="68"/>
  <c r="H3166" i="68"/>
  <c r="I3166" i="68"/>
  <c r="H3354" i="68"/>
  <c r="I3354" i="68"/>
  <c r="I2879" i="68"/>
  <c r="H2879" i="68"/>
  <c r="I2943" i="68"/>
  <c r="H2943" i="68"/>
  <c r="I3007" i="68"/>
  <c r="H3007" i="68"/>
  <c r="I3071" i="68"/>
  <c r="H3071" i="68"/>
  <c r="I3135" i="68"/>
  <c r="H3135" i="68"/>
  <c r="I3198" i="68"/>
  <c r="H3198" i="68"/>
  <c r="I2405" i="68"/>
  <c r="H2405" i="68"/>
  <c r="I2661" i="68"/>
  <c r="H2661" i="68"/>
  <c r="H2915" i="68"/>
  <c r="I2915" i="68"/>
  <c r="H3171" i="68"/>
  <c r="I3171" i="68"/>
  <c r="I3276" i="68"/>
  <c r="H3276" i="68"/>
  <c r="I3300" i="68"/>
  <c r="H3300" i="68"/>
  <c r="I3459" i="68"/>
  <c r="H3459" i="68"/>
  <c r="I3617" i="68"/>
  <c r="H3617" i="68"/>
  <c r="I3382" i="68"/>
  <c r="H3382" i="68"/>
  <c r="H3493" i="68"/>
  <c r="I3493" i="68"/>
  <c r="H3754" i="68"/>
  <c r="I3754" i="68"/>
  <c r="H3363" i="68"/>
  <c r="I3363" i="68"/>
  <c r="I3633" i="68"/>
  <c r="H3633" i="68"/>
  <c r="I3344" i="68"/>
  <c r="H3344" i="68"/>
  <c r="I3501" i="68"/>
  <c r="H3501" i="68"/>
  <c r="H3778" i="68"/>
  <c r="I3778" i="68"/>
  <c r="I3462" i="68"/>
  <c r="H3462" i="68"/>
  <c r="I3455" i="68"/>
  <c r="H3455" i="68"/>
  <c r="H3618" i="68"/>
  <c r="I3618" i="68"/>
  <c r="I3240" i="68"/>
  <c r="H3240" i="68"/>
  <c r="H3594" i="68"/>
  <c r="I3594" i="68"/>
  <c r="H3372" i="68"/>
  <c r="I3372" i="68"/>
  <c r="H3437" i="68"/>
  <c r="I3437" i="68"/>
  <c r="I3563" i="68"/>
  <c r="H3563" i="68"/>
  <c r="H3762" i="68"/>
  <c r="I3762" i="68"/>
  <c r="I3655" i="68"/>
  <c r="H3655" i="68"/>
  <c r="I3719" i="68"/>
  <c r="H3719" i="68"/>
  <c r="I3783" i="68"/>
  <c r="H3783" i="68"/>
  <c r="I3847" i="68"/>
  <c r="H3847" i="68"/>
  <c r="I3911" i="68"/>
  <c r="H3911" i="68"/>
  <c r="I4029" i="68"/>
  <c r="H4029" i="68"/>
  <c r="I3587" i="68"/>
  <c r="H3587" i="68"/>
  <c r="I3651" i="68"/>
  <c r="H3651" i="68"/>
  <c r="I3715" i="68"/>
  <c r="H3715" i="68"/>
  <c r="I3779" i="68"/>
  <c r="H3779" i="68"/>
  <c r="I3843" i="68"/>
  <c r="H3843" i="68"/>
  <c r="I3907" i="68"/>
  <c r="H3907" i="68"/>
  <c r="I4037" i="68"/>
  <c r="H4037" i="68"/>
  <c r="H3826" i="68"/>
  <c r="I3826" i="68"/>
  <c r="H3890" i="68"/>
  <c r="I3890" i="68"/>
  <c r="I3981" i="68"/>
  <c r="H3981" i="68"/>
  <c r="I4079" i="68"/>
  <c r="H4079" i="68"/>
  <c r="I3721" i="68"/>
  <c r="H3721" i="68"/>
  <c r="I3785" i="68"/>
  <c r="H3785" i="68"/>
  <c r="I3849" i="68"/>
  <c r="H3849" i="68"/>
  <c r="I3913" i="68"/>
  <c r="H3913" i="68"/>
  <c r="I3993" i="68"/>
  <c r="H3993" i="68"/>
  <c r="I3959" i="68"/>
  <c r="H3959" i="68"/>
  <c r="I4065" i="68"/>
  <c r="H4065" i="68"/>
  <c r="H3379" i="68"/>
  <c r="I3379" i="68"/>
  <c r="I4005" i="68"/>
  <c r="H4005" i="68"/>
  <c r="I3987" i="68"/>
  <c r="H3987" i="68"/>
  <c r="I3365" i="68"/>
  <c r="H3365" i="68"/>
  <c r="I3961" i="68"/>
  <c r="H3961" i="68"/>
  <c r="I4059" i="68"/>
  <c r="H4059" i="68"/>
  <c r="I4417" i="68"/>
  <c r="H4417" i="68"/>
  <c r="I4241" i="68"/>
  <c r="H4241" i="68"/>
  <c r="I4405" i="68"/>
  <c r="H4405" i="68"/>
  <c r="I4393" i="68"/>
  <c r="H4393" i="68"/>
  <c r="H4165" i="68"/>
  <c r="I4165" i="68"/>
  <c r="I4109" i="68"/>
  <c r="H4109" i="68"/>
  <c r="H4276" i="68"/>
  <c r="I4276" i="68"/>
  <c r="I4477" i="68"/>
  <c r="H4477" i="68"/>
  <c r="I4943" i="68"/>
  <c r="H4943" i="68"/>
  <c r="I4569" i="68"/>
  <c r="H4569" i="68"/>
  <c r="I4633" i="68"/>
  <c r="H4633" i="68"/>
  <c r="I4697" i="68"/>
  <c r="H4697" i="68"/>
  <c r="H4779" i="68"/>
  <c r="I4779" i="68"/>
  <c r="H4155" i="68"/>
  <c r="I4155" i="68"/>
  <c r="H4219" i="68"/>
  <c r="I4219" i="68"/>
  <c r="H4281" i="68"/>
  <c r="I4281" i="68"/>
  <c r="H4345" i="68"/>
  <c r="I4345" i="68"/>
  <c r="I4929" i="68"/>
  <c r="H4929" i="68"/>
  <c r="I4543" i="68"/>
  <c r="H4543" i="68"/>
  <c r="I4607" i="68"/>
  <c r="H4607" i="68"/>
  <c r="I4671" i="68"/>
  <c r="H4671" i="68"/>
  <c r="I4735" i="68"/>
  <c r="H4735" i="68"/>
  <c r="I4879" i="68"/>
  <c r="H4879" i="68"/>
  <c r="I4947" i="68"/>
  <c r="H4947" i="68"/>
  <c r="I4565" i="68"/>
  <c r="H4565" i="68"/>
  <c r="I4629" i="68"/>
  <c r="H4629" i="68"/>
  <c r="I4693" i="68"/>
  <c r="H4693" i="68"/>
  <c r="H4795" i="68"/>
  <c r="I4795" i="68"/>
  <c r="I4307" i="68"/>
  <c r="H4307" i="68"/>
  <c r="I4371" i="68"/>
  <c r="H4371" i="68"/>
  <c r="I4435" i="68"/>
  <c r="H4435" i="68"/>
  <c r="I4499" i="68"/>
  <c r="H4499" i="68"/>
  <c r="I4941" i="68"/>
  <c r="H4941" i="68"/>
  <c r="I4579" i="68"/>
  <c r="H4579" i="68"/>
  <c r="I4643" i="68"/>
  <c r="H4643" i="68"/>
  <c r="I4707" i="68"/>
  <c r="H4707" i="68"/>
  <c r="H4803" i="68"/>
  <c r="I4803" i="68"/>
  <c r="I4873" i="68"/>
  <c r="H4873" i="68"/>
  <c r="I4985" i="68"/>
  <c r="H4985" i="68"/>
  <c r="I5049" i="68"/>
  <c r="H5049" i="68"/>
  <c r="I5119" i="68"/>
  <c r="H5119" i="68"/>
  <c r="I5156" i="68"/>
  <c r="H5156" i="68"/>
  <c r="I5007" i="68"/>
  <c r="H5007" i="68"/>
  <c r="I5071" i="68"/>
  <c r="H5071" i="68"/>
  <c r="I4965" i="68"/>
  <c r="H4965" i="68"/>
  <c r="I5029" i="68"/>
  <c r="H5029" i="68"/>
  <c r="I5093" i="68"/>
  <c r="H5093" i="68"/>
  <c r="H4753" i="68"/>
  <c r="I4753" i="68"/>
  <c r="H4817" i="68"/>
  <c r="I4817" i="68"/>
  <c r="I5148" i="68"/>
  <c r="H5148" i="68"/>
  <c r="I4995" i="68"/>
  <c r="H4995" i="68"/>
  <c r="I5059" i="68"/>
  <c r="H5059" i="68"/>
  <c r="I5142" i="68"/>
  <c r="H5142" i="68"/>
  <c r="I5577" i="68"/>
  <c r="H5577" i="68"/>
  <c r="I5641" i="68"/>
  <c r="H5641" i="68"/>
  <c r="I5190" i="68"/>
  <c r="H5190" i="68"/>
  <c r="I5254" i="68"/>
  <c r="H5254" i="68"/>
  <c r="I5318" i="68"/>
  <c r="H5318" i="68"/>
  <c r="I5382" i="68"/>
  <c r="H5382" i="68"/>
  <c r="I5433" i="68"/>
  <c r="H5433" i="68"/>
  <c r="I5603" i="68"/>
  <c r="H5603" i="68"/>
  <c r="I5667" i="68"/>
  <c r="H5667" i="68"/>
  <c r="I5188" i="68"/>
  <c r="H5188" i="68"/>
  <c r="I5252" i="68"/>
  <c r="H5252" i="68"/>
  <c r="I5316" i="68"/>
  <c r="H5316" i="68"/>
  <c r="I5380" i="68"/>
  <c r="H5380" i="68"/>
  <c r="I5441" i="68"/>
  <c r="H5441" i="68"/>
  <c r="I5613" i="68"/>
  <c r="H5613" i="68"/>
  <c r="I5677" i="68"/>
  <c r="H5677" i="68"/>
  <c r="I5210" i="68"/>
  <c r="H5210" i="68"/>
  <c r="I5274" i="68"/>
  <c r="H5274" i="68"/>
  <c r="I5338" i="68"/>
  <c r="H5338" i="68"/>
  <c r="I5402" i="68"/>
  <c r="H5402" i="68"/>
  <c r="I5575" i="68"/>
  <c r="H5575" i="68"/>
  <c r="I5639" i="68"/>
  <c r="H5639" i="68"/>
  <c r="I5192" i="68"/>
  <c r="H5192" i="68"/>
  <c r="I5256" i="68"/>
  <c r="H5256" i="68"/>
  <c r="I5320" i="68"/>
  <c r="H5320" i="68"/>
  <c r="I5384" i="68"/>
  <c r="H5384" i="68"/>
  <c r="I5723" i="68"/>
  <c r="H5723" i="68"/>
  <c r="I5787" i="68"/>
  <c r="H5787" i="68"/>
  <c r="I5867" i="68"/>
  <c r="H5867" i="68"/>
  <c r="I6021" i="68"/>
  <c r="H6021" i="68"/>
  <c r="I5531" i="68"/>
  <c r="H5531" i="68"/>
  <c r="I5898" i="68"/>
  <c r="H5898" i="68"/>
  <c r="I5705" i="68"/>
  <c r="H5705" i="68"/>
  <c r="I5769" i="68"/>
  <c r="H5769" i="68"/>
  <c r="I5845" i="68"/>
  <c r="H5845" i="68"/>
  <c r="I6045" i="68"/>
  <c r="H6045" i="68"/>
  <c r="H5951" i="68"/>
  <c r="I5951" i="68"/>
  <c r="I5743" i="68"/>
  <c r="H5743" i="68"/>
  <c r="I5807" i="68"/>
  <c r="H5807" i="68"/>
  <c r="H5902" i="68"/>
  <c r="I5902" i="68"/>
  <c r="H5435" i="68"/>
  <c r="I5435" i="68"/>
  <c r="H5497" i="68"/>
  <c r="I5497" i="68"/>
  <c r="I5843" i="68"/>
  <c r="H5843" i="68"/>
  <c r="H6009" i="68"/>
  <c r="I6009" i="68"/>
  <c r="I5789" i="68"/>
  <c r="H5789" i="68"/>
  <c r="I5875" i="68"/>
  <c r="H5875" i="68"/>
  <c r="I6061" i="68"/>
  <c r="H6061" i="68"/>
  <c r="I5874" i="68"/>
  <c r="H5874" i="68"/>
  <c r="H6033" i="68"/>
  <c r="I6033" i="68"/>
  <c r="I6197" i="68"/>
  <c r="H6197" i="68"/>
  <c r="I6261" i="68"/>
  <c r="H6261" i="68"/>
  <c r="H5925" i="68"/>
  <c r="I5925" i="68"/>
  <c r="I6111" i="68"/>
  <c r="H6111" i="68"/>
  <c r="I6231" i="68"/>
  <c r="H6231" i="68"/>
  <c r="I6295" i="68"/>
  <c r="H6295" i="68"/>
  <c r="I6095" i="68"/>
  <c r="H6095" i="68"/>
  <c r="I6171" i="68"/>
  <c r="H6171" i="68"/>
  <c r="I6233" i="68"/>
  <c r="H6233" i="68"/>
  <c r="I6297" i="68"/>
  <c r="H6297" i="68"/>
  <c r="I6109" i="68"/>
  <c r="H6109" i="68"/>
  <c r="I6227" i="68"/>
  <c r="H6227" i="68"/>
  <c r="I6291" i="68"/>
  <c r="H6291" i="68"/>
  <c r="I6053" i="68"/>
  <c r="H6053" i="68"/>
  <c r="I6327" i="68"/>
  <c r="H6327" i="68"/>
  <c r="I6117" i="68"/>
  <c r="H6117" i="68"/>
  <c r="H6387" i="68"/>
  <c r="I6387" i="68"/>
  <c r="I6365" i="68"/>
  <c r="H6365" i="68"/>
  <c r="I6331" i="68"/>
  <c r="H6331" i="68"/>
  <c r="I6461" i="68"/>
  <c r="H6461" i="68"/>
  <c r="H6071" i="68"/>
  <c r="I6071" i="68"/>
  <c r="I6345" i="68"/>
  <c r="H6345" i="68"/>
  <c r="H6393" i="68"/>
  <c r="I6393" i="68"/>
  <c r="I6467" i="68"/>
  <c r="H6467" i="68"/>
  <c r="I6531" i="68"/>
  <c r="H6531" i="68"/>
  <c r="I6687" i="68"/>
  <c r="H6687" i="68"/>
  <c r="I6473" i="68"/>
  <c r="H6473" i="68"/>
  <c r="I6537" i="68"/>
  <c r="H6537" i="68"/>
  <c r="I6495" i="68"/>
  <c r="H6495" i="68"/>
  <c r="I6559" i="68"/>
  <c r="H6559" i="68"/>
  <c r="I6655" i="68"/>
  <c r="H6655" i="68"/>
  <c r="I6477" i="68"/>
  <c r="H6477" i="68"/>
  <c r="I6541" i="68"/>
  <c r="H6541" i="68"/>
  <c r="I6839" i="68"/>
  <c r="H6839" i="68"/>
  <c r="H6703" i="68"/>
  <c r="I6703" i="68"/>
  <c r="H6735" i="68"/>
  <c r="I6735" i="68"/>
  <c r="I6784" i="68"/>
  <c r="H6784" i="68"/>
  <c r="H6862" i="68"/>
  <c r="I6862" i="68"/>
  <c r="I6952" i="68"/>
  <c r="H6952" i="68"/>
  <c r="H6926" i="68"/>
  <c r="I6926" i="68"/>
  <c r="I6621" i="68"/>
  <c r="H6621" i="68"/>
  <c r="I6685" i="68"/>
  <c r="H6685" i="68"/>
  <c r="I6728" i="68"/>
  <c r="H6728" i="68"/>
  <c r="I6899" i="68"/>
  <c r="H6899" i="68"/>
  <c r="I6871" i="68"/>
  <c r="H6871" i="68"/>
  <c r="H6643" i="68"/>
  <c r="I6643" i="68"/>
  <c r="H6705" i="68"/>
  <c r="I6705" i="68"/>
  <c r="H6766" i="68"/>
  <c r="I6766" i="68"/>
  <c r="H6845" i="68"/>
  <c r="I6845" i="68"/>
  <c r="H6838" i="68"/>
  <c r="I6838" i="68"/>
  <c r="H7037" i="68"/>
  <c r="I7037" i="68"/>
  <c r="I6617" i="68"/>
  <c r="H6617" i="68"/>
  <c r="I6681" i="68"/>
  <c r="H6681" i="68"/>
  <c r="H6804" i="68"/>
  <c r="I6804" i="68"/>
  <c r="I6875" i="68"/>
  <c r="H6875" i="68"/>
  <c r="H6996" i="68"/>
  <c r="I6996" i="68"/>
  <c r="H7086" i="68"/>
  <c r="I7086" i="68"/>
  <c r="H6965" i="68"/>
  <c r="I6965" i="68"/>
  <c r="I7030" i="68"/>
  <c r="H7030" i="68"/>
  <c r="H7061" i="68"/>
  <c r="I7061" i="68"/>
  <c r="I7040" i="68"/>
  <c r="H7040" i="68"/>
  <c r="I7109" i="68"/>
  <c r="H7109" i="68"/>
  <c r="I7068" i="68"/>
  <c r="H7068" i="68"/>
  <c r="H6973" i="68"/>
  <c r="I6973" i="68"/>
  <c r="H6974" i="68"/>
  <c r="I6974" i="68"/>
  <c r="I7088" i="68"/>
  <c r="H7088" i="68"/>
  <c r="I7107" i="68"/>
  <c r="H7107" i="68"/>
  <c r="I7195" i="68"/>
  <c r="H7195" i="68"/>
  <c r="I7173" i="68"/>
  <c r="H7173" i="68"/>
  <c r="I7149" i="68"/>
  <c r="H7149" i="68"/>
  <c r="H7103" i="68"/>
  <c r="I7103" i="68"/>
  <c r="I7201" i="68"/>
  <c r="H7201" i="68"/>
  <c r="I7322" i="68"/>
  <c r="H7322" i="68"/>
  <c r="I7321" i="68"/>
  <c r="H7321" i="68"/>
  <c r="I7345" i="68"/>
  <c r="H7345" i="68"/>
  <c r="H7317" i="68"/>
  <c r="I7317" i="68"/>
  <c r="H7281" i="68"/>
  <c r="I7281" i="68"/>
  <c r="I7239" i="68"/>
  <c r="H7239" i="68"/>
  <c r="I7151" i="68"/>
  <c r="H7151" i="68"/>
  <c r="H7305" i="68"/>
  <c r="I7305" i="68"/>
  <c r="I7250" i="68"/>
  <c r="H7250" i="68"/>
  <c r="H7381" i="68"/>
  <c r="I7381" i="68"/>
  <c r="H7413" i="68"/>
  <c r="I7413" i="68"/>
  <c r="I7487" i="68"/>
  <c r="H7487" i="68"/>
  <c r="I7369" i="68"/>
  <c r="H7369" i="68"/>
  <c r="H7443" i="68"/>
  <c r="I7443" i="68"/>
  <c r="I7544" i="68"/>
  <c r="H7544" i="68"/>
  <c r="H7427" i="68"/>
  <c r="I7427" i="68"/>
  <c r="H7452" i="68"/>
  <c r="I7452" i="68"/>
  <c r="H7540" i="68"/>
  <c r="I7540" i="68"/>
  <c r="I7286" i="68"/>
  <c r="H7286" i="68"/>
  <c r="I7489" i="68"/>
  <c r="H7489" i="68"/>
  <c r="I7656" i="68"/>
  <c r="H7656" i="68"/>
  <c r="H7493" i="68"/>
  <c r="I7493" i="68"/>
  <c r="I7502" i="68"/>
  <c r="H7502" i="68"/>
  <c r="H7556" i="68"/>
  <c r="I7556" i="68"/>
  <c r="H7517" i="68"/>
  <c r="I7517" i="68"/>
  <c r="I7616" i="68"/>
  <c r="H7616" i="68"/>
  <c r="I7566" i="68"/>
  <c r="H7566" i="68"/>
  <c r="I7612" i="68"/>
  <c r="H7612" i="68"/>
  <c r="I7675" i="68"/>
  <c r="H7675" i="68"/>
  <c r="I7745" i="68"/>
  <c r="H7745" i="68"/>
  <c r="H7655" i="68"/>
  <c r="I7655" i="68"/>
  <c r="I7720" i="68"/>
  <c r="H7720" i="68"/>
  <c r="H7751" i="68"/>
  <c r="I7751" i="68"/>
  <c r="H7605" i="68"/>
  <c r="I7605" i="68"/>
  <c r="I7668" i="68"/>
  <c r="H7668" i="68"/>
  <c r="I7677" i="68"/>
  <c r="H7677" i="68"/>
  <c r="I7709" i="68"/>
  <c r="H7709" i="68"/>
  <c r="H7725" i="68"/>
  <c r="I7725" i="68"/>
  <c r="I7630" i="68"/>
  <c r="H7630" i="68"/>
  <c r="I7678" i="68"/>
  <c r="H7678" i="68"/>
  <c r="I7726" i="68"/>
  <c r="H7726" i="68"/>
  <c r="I7814" i="68"/>
  <c r="H7814" i="68"/>
  <c r="I7776" i="68"/>
  <c r="H7776" i="68"/>
  <c r="I7827" i="68"/>
  <c r="H7827" i="68"/>
  <c r="I7844" i="68"/>
  <c r="H7844" i="68"/>
  <c r="H7793" i="68"/>
  <c r="I7793" i="68"/>
  <c r="I7868" i="68"/>
  <c r="H7868" i="68"/>
  <c r="I7902" i="68"/>
  <c r="H7902" i="68"/>
  <c r="I7926" i="68"/>
  <c r="H7926" i="68"/>
  <c r="I7979" i="68"/>
  <c r="H7979" i="68"/>
  <c r="I7848" i="68"/>
  <c r="H7848" i="68"/>
  <c r="I7912" i="68"/>
  <c r="H7912" i="68"/>
  <c r="I7883" i="68"/>
  <c r="H7883" i="68"/>
  <c r="H8029" i="68"/>
  <c r="I8029" i="68"/>
  <c r="I7966" i="68"/>
  <c r="H7966" i="68"/>
  <c r="H8004" i="68"/>
  <c r="I8004" i="68"/>
  <c r="I8049" i="68"/>
  <c r="H8049" i="68"/>
  <c r="H8021" i="68"/>
  <c r="I8021" i="68"/>
  <c r="I8180" i="68"/>
  <c r="H8180" i="68"/>
  <c r="H8011" i="68"/>
  <c r="I8011" i="68"/>
  <c r="I8057" i="68"/>
  <c r="H8057" i="68"/>
  <c r="H8012" i="68"/>
  <c r="I8012" i="68"/>
  <c r="H8157" i="68"/>
  <c r="I8157" i="68"/>
  <c r="H8068" i="68"/>
  <c r="I8068" i="68"/>
  <c r="I8198" i="68"/>
  <c r="H8198" i="68"/>
  <c r="H8085" i="68"/>
  <c r="I8085" i="68"/>
  <c r="H8277" i="68"/>
  <c r="I8277" i="68"/>
  <c r="I8325" i="68"/>
  <c r="H8325" i="68"/>
  <c r="I8126" i="68"/>
  <c r="H8126" i="68"/>
  <c r="I8139" i="68"/>
  <c r="H8139" i="68"/>
  <c r="I8268" i="68"/>
  <c r="H8268" i="68"/>
  <c r="H8301" i="68"/>
  <c r="I8301" i="68"/>
  <c r="I8336" i="68"/>
  <c r="H8336" i="68"/>
  <c r="I8308" i="68"/>
  <c r="H8308" i="68"/>
  <c r="H8222" i="68"/>
  <c r="I8222" i="68"/>
  <c r="I8200" i="68"/>
  <c r="H8200" i="68"/>
  <c r="I8262" i="68"/>
  <c r="H8262" i="68"/>
  <c r="H8223" i="68"/>
  <c r="I8223" i="68"/>
  <c r="I8353" i="68"/>
  <c r="H8353" i="68"/>
  <c r="H8384" i="68"/>
  <c r="I8384" i="68"/>
  <c r="I8385" i="68"/>
  <c r="H8385" i="68"/>
  <c r="I8450" i="68"/>
  <c r="H8450" i="68"/>
  <c r="H8415" i="68"/>
  <c r="I8415" i="68"/>
  <c r="H8479" i="68"/>
  <c r="I8479" i="68"/>
  <c r="H8473" i="68"/>
  <c r="I8473" i="68"/>
  <c r="I8418" i="68"/>
  <c r="H8418" i="68"/>
  <c r="I8440" i="68"/>
  <c r="H8440" i="68"/>
  <c r="I8507" i="68"/>
  <c r="H8507" i="68"/>
  <c r="I8535" i="68"/>
  <c r="H8535" i="68"/>
  <c r="H8521" i="68"/>
  <c r="I8521" i="68"/>
  <c r="H8578" i="68"/>
  <c r="I8578" i="68"/>
  <c r="I8575" i="68"/>
  <c r="H8575" i="68"/>
  <c r="H8524" i="68"/>
  <c r="I8524" i="68"/>
  <c r="I8606" i="68"/>
  <c r="H8606" i="68"/>
  <c r="I8614" i="68"/>
  <c r="H8614" i="68"/>
  <c r="H8597" i="68"/>
  <c r="I8597" i="68"/>
  <c r="H8618" i="68"/>
  <c r="I8618" i="68"/>
  <c r="H8658" i="68"/>
  <c r="I8658" i="68"/>
  <c r="I8667" i="68"/>
  <c r="H8667" i="68"/>
  <c r="I8689" i="68"/>
  <c r="H8689" i="68"/>
  <c r="H8750" i="68"/>
  <c r="I8750" i="68"/>
  <c r="H8718" i="68"/>
  <c r="I8718" i="68"/>
  <c r="I8759" i="68"/>
  <c r="H8759" i="68"/>
  <c r="I8744" i="68"/>
  <c r="H8744" i="68"/>
  <c r="I218" i="68"/>
  <c r="H218" i="68"/>
  <c r="M144" i="68"/>
  <c r="M89" i="68"/>
  <c r="M57" i="68"/>
  <c r="M25" i="68"/>
  <c r="I1343" i="68"/>
  <c r="H1343" i="68"/>
  <c r="I1304" i="68"/>
  <c r="H1304" i="68"/>
  <c r="H927" i="68"/>
  <c r="I927" i="68"/>
  <c r="H889" i="68"/>
  <c r="I889" i="68"/>
  <c r="H863" i="68"/>
  <c r="I863" i="68"/>
  <c r="M717" i="68"/>
  <c r="N717" i="68" s="1"/>
  <c r="M685" i="68"/>
  <c r="N685" i="68" s="1"/>
  <c r="M653" i="68"/>
  <c r="N653" i="68" s="1"/>
  <c r="M621" i="68"/>
  <c r="N621" i="68" s="1"/>
  <c r="M589" i="68"/>
  <c r="N589" i="68" s="1"/>
  <c r="I527" i="68"/>
  <c r="H527" i="68"/>
  <c r="I463" i="68"/>
  <c r="H463" i="68"/>
  <c r="I375" i="68"/>
  <c r="H375" i="68"/>
  <c r="I223" i="68"/>
  <c r="H223" i="68"/>
  <c r="M84" i="68"/>
  <c r="H229" i="68"/>
  <c r="I229" i="68"/>
  <c r="M67" i="68"/>
  <c r="H148" i="68"/>
  <c r="I148" i="68"/>
  <c r="H1781" i="68"/>
  <c r="I1781" i="68"/>
  <c r="I1688" i="68"/>
  <c r="H1688" i="68"/>
  <c r="H1519" i="68"/>
  <c r="I1519" i="68"/>
  <c r="I1336" i="68"/>
  <c r="H1336" i="68"/>
  <c r="I1020" i="68"/>
  <c r="H1020" i="68"/>
  <c r="I963" i="68"/>
  <c r="H963" i="68"/>
  <c r="I842" i="68"/>
  <c r="H842" i="68"/>
  <c r="I794" i="68"/>
  <c r="H794" i="68"/>
  <c r="I758" i="68"/>
  <c r="H758" i="68"/>
  <c r="H727" i="68"/>
  <c r="I727" i="68"/>
  <c r="I698" i="68"/>
  <c r="H698" i="68"/>
  <c r="I678" i="68"/>
  <c r="H678" i="68"/>
  <c r="H648" i="68"/>
  <c r="I648" i="68"/>
  <c r="M626" i="68"/>
  <c r="N626" i="68" s="1"/>
  <c r="H599" i="68"/>
  <c r="I599" i="68"/>
  <c r="H542" i="68"/>
  <c r="I542" i="68"/>
  <c r="H478" i="68"/>
  <c r="I478" i="68"/>
  <c r="H414" i="68"/>
  <c r="I414" i="68"/>
  <c r="H350" i="68"/>
  <c r="I350" i="68"/>
  <c r="H286" i="68"/>
  <c r="I286" i="68"/>
  <c r="I90" i="68"/>
  <c r="H90" i="68"/>
  <c r="I146" i="68"/>
  <c r="H146" i="68"/>
  <c r="H8" i="68"/>
  <c r="I8" i="68"/>
  <c r="H1229" i="68"/>
  <c r="I1229" i="68"/>
  <c r="I995" i="68"/>
  <c r="H995" i="68"/>
  <c r="I933" i="68"/>
  <c r="H933" i="68"/>
  <c r="H891" i="68"/>
  <c r="I891" i="68"/>
  <c r="M692" i="68"/>
  <c r="H649" i="68"/>
  <c r="I649" i="68"/>
  <c r="I570" i="68"/>
  <c r="H570" i="68"/>
  <c r="I538" i="68"/>
  <c r="H538" i="68"/>
  <c r="I506" i="68"/>
  <c r="H506" i="68"/>
  <c r="I474" i="68"/>
  <c r="H474" i="68"/>
  <c r="I442" i="68"/>
  <c r="H442" i="68"/>
  <c r="I410" i="68"/>
  <c r="H410" i="68"/>
  <c r="I378" i="68"/>
  <c r="H378" i="68"/>
  <c r="I346" i="68"/>
  <c r="H346" i="68"/>
  <c r="I314" i="68"/>
  <c r="H314" i="68"/>
  <c r="H141" i="68"/>
  <c r="I141" i="68"/>
  <c r="I1073" i="68"/>
  <c r="H1073" i="68"/>
  <c r="I980" i="68"/>
  <c r="H980" i="68"/>
  <c r="I812" i="68"/>
  <c r="H812" i="68"/>
  <c r="I748" i="68"/>
  <c r="H748" i="68"/>
  <c r="I684" i="68"/>
  <c r="H684" i="68"/>
  <c r="I620" i="68"/>
  <c r="H620" i="68"/>
  <c r="M576" i="68"/>
  <c r="I555" i="68"/>
  <c r="H555" i="68"/>
  <c r="H532" i="68"/>
  <c r="I532" i="68"/>
  <c r="M512" i="68"/>
  <c r="I491" i="68"/>
  <c r="H491" i="68"/>
  <c r="I475" i="68"/>
  <c r="H475" i="68"/>
  <c r="I459" i="68"/>
  <c r="H459" i="68"/>
  <c r="I443" i="68"/>
  <c r="H443" i="68"/>
  <c r="I427" i="68"/>
  <c r="H427" i="68"/>
  <c r="I411" i="68"/>
  <c r="H411" i="68"/>
  <c r="I395" i="68"/>
  <c r="H395" i="68"/>
  <c r="I379" i="68"/>
  <c r="H379" i="68"/>
  <c r="I363" i="68"/>
  <c r="H363" i="68"/>
  <c r="I347" i="68"/>
  <c r="H347" i="68"/>
  <c r="I331" i="68"/>
  <c r="H331" i="68"/>
  <c r="I315" i="68"/>
  <c r="H315" i="68"/>
  <c r="I299" i="68"/>
  <c r="H299" i="68"/>
  <c r="I283" i="68"/>
  <c r="H283" i="68"/>
  <c r="I267" i="68"/>
  <c r="H267" i="68"/>
  <c r="I251" i="68"/>
  <c r="H251" i="68"/>
  <c r="I235" i="68"/>
  <c r="H235" i="68"/>
  <c r="I219" i="68"/>
  <c r="H219" i="68"/>
  <c r="I203" i="68"/>
  <c r="H203" i="68"/>
  <c r="H1733" i="68"/>
  <c r="I1733" i="68"/>
  <c r="H1637" i="68"/>
  <c r="I1637" i="68"/>
  <c r="I1068" i="68"/>
  <c r="H1068" i="68"/>
  <c r="H929" i="68"/>
  <c r="I929" i="68"/>
  <c r="H903" i="68"/>
  <c r="I903" i="68"/>
  <c r="H865" i="68"/>
  <c r="I865" i="68"/>
  <c r="M729" i="68"/>
  <c r="M697" i="68"/>
  <c r="M665" i="68"/>
  <c r="M633" i="68"/>
  <c r="M601" i="68"/>
  <c r="M553" i="68"/>
  <c r="N553" i="68" s="1"/>
  <c r="M489" i="68"/>
  <c r="N489" i="68" s="1"/>
  <c r="M425" i="68"/>
  <c r="N425" i="68" s="1"/>
  <c r="M361" i="68"/>
  <c r="N361" i="68" s="1"/>
  <c r="M297" i="68"/>
  <c r="N297" i="68" s="1"/>
  <c r="M233" i="68"/>
  <c r="N233" i="68" s="1"/>
  <c r="M169" i="68"/>
  <c r="N169" i="68" s="1"/>
  <c r="M112" i="68"/>
  <c r="N112" i="68" s="1"/>
  <c r="M48" i="68"/>
  <c r="N48" i="68" s="1"/>
  <c r="H222" i="68"/>
  <c r="I222" i="68"/>
  <c r="I210" i="68"/>
  <c r="H210" i="68"/>
  <c r="I187" i="68"/>
  <c r="H187" i="68"/>
  <c r="I1768" i="68"/>
  <c r="H1768" i="68"/>
  <c r="M1445" i="68"/>
  <c r="M1481" i="68"/>
  <c r="I1167" i="68"/>
  <c r="H1167" i="68"/>
  <c r="H983" i="68"/>
  <c r="I983" i="68"/>
  <c r="I953" i="68"/>
  <c r="H953" i="68"/>
  <c r="H800" i="68"/>
  <c r="I800" i="68"/>
  <c r="I754" i="68"/>
  <c r="H754" i="68"/>
  <c r="H720" i="68"/>
  <c r="I720" i="68"/>
  <c r="I690" i="68"/>
  <c r="H690" i="68"/>
  <c r="I670" i="68"/>
  <c r="H670" i="68"/>
  <c r="H640" i="68"/>
  <c r="I640" i="68"/>
  <c r="M618" i="68"/>
  <c r="N618" i="68" s="1"/>
  <c r="H591" i="68"/>
  <c r="I591" i="68"/>
  <c r="M572" i="68"/>
  <c r="M556" i="68"/>
  <c r="M540" i="68"/>
  <c r="M524" i="68"/>
  <c r="M508" i="68"/>
  <c r="M492" i="68"/>
  <c r="M476" i="68"/>
  <c r="M460" i="68"/>
  <c r="M444" i="68"/>
  <c r="M428" i="68"/>
  <c r="M412" i="68"/>
  <c r="M396" i="68"/>
  <c r="M380" i="68"/>
  <c r="M364" i="68"/>
  <c r="M348" i="68"/>
  <c r="M332" i="68"/>
  <c r="M316" i="68"/>
  <c r="M300" i="68"/>
  <c r="M284" i="68"/>
  <c r="M268" i="68"/>
  <c r="M252" i="68"/>
  <c r="M236" i="68"/>
  <c r="M220" i="68"/>
  <c r="M204" i="68"/>
  <c r="M188" i="68"/>
  <c r="M172" i="68"/>
  <c r="M156" i="68"/>
  <c r="M140" i="68"/>
  <c r="M124" i="68"/>
  <c r="M29" i="68"/>
  <c r="M93" i="68"/>
  <c r="M157" i="68"/>
  <c r="M221" i="68"/>
  <c r="M285" i="68"/>
  <c r="M349" i="68"/>
  <c r="M413" i="68"/>
  <c r="M477" i="68"/>
  <c r="M541" i="68"/>
  <c r="M595" i="68"/>
  <c r="N595" i="68" s="1"/>
  <c r="M627" i="68"/>
  <c r="N627" i="68" s="1"/>
  <c r="M659" i="68"/>
  <c r="N659" i="68" s="1"/>
  <c r="M691" i="68"/>
  <c r="N691" i="68" s="1"/>
  <c r="M723" i="68"/>
  <c r="N723" i="68" s="1"/>
  <c r="M134" i="68"/>
  <c r="M198" i="68"/>
  <c r="M262" i="68"/>
  <c r="M326" i="68"/>
  <c r="M390" i="68"/>
  <c r="M454" i="68"/>
  <c r="M518" i="68"/>
  <c r="M582" i="68"/>
  <c r="M63" i="68"/>
  <c r="M127" i="68"/>
  <c r="M191" i="68"/>
  <c r="M255" i="68"/>
  <c r="M319" i="68"/>
  <c r="M383" i="68"/>
  <c r="M447" i="68"/>
  <c r="M511" i="68"/>
  <c r="M575" i="68"/>
  <c r="M638" i="68"/>
  <c r="M702" i="68"/>
  <c r="M608" i="68"/>
  <c r="M672" i="68"/>
  <c r="I98" i="68"/>
  <c r="H98" i="68"/>
  <c r="H213" i="68"/>
  <c r="I213" i="68"/>
  <c r="O4780" i="68"/>
  <c r="H4886" i="68"/>
  <c r="I4886" i="68"/>
  <c r="H4802" i="68"/>
  <c r="I4802" i="68"/>
  <c r="O4763" i="68"/>
  <c r="H4722" i="68"/>
  <c r="I4722" i="68"/>
  <c r="H4946" i="68"/>
  <c r="I4946" i="68"/>
  <c r="I4766" i="68"/>
  <c r="H4766" i="68"/>
  <c r="H4878" i="68"/>
  <c r="I4878" i="68"/>
  <c r="H4830" i="68"/>
  <c r="I4830" i="68"/>
  <c r="H4944" i="68"/>
  <c r="I4944" i="68"/>
  <c r="H4890" i="68"/>
  <c r="I4890" i="68"/>
  <c r="H4804" i="68"/>
  <c r="I4804" i="68"/>
  <c r="I4749" i="68"/>
  <c r="H4749" i="68"/>
  <c r="O4656" i="68"/>
  <c r="O4592" i="68"/>
  <c r="O4528" i="68"/>
  <c r="O4150" i="68"/>
  <c r="H4870" i="68"/>
  <c r="I4870" i="68"/>
  <c r="H4686" i="68"/>
  <c r="I4686" i="68"/>
  <c r="H4622" i="68"/>
  <c r="I4622" i="68"/>
  <c r="I4264" i="68"/>
  <c r="H4264" i="68"/>
  <c r="H4910" i="68"/>
  <c r="I4910" i="68"/>
  <c r="H4850" i="68"/>
  <c r="I4850" i="68"/>
  <c r="I4750" i="68"/>
  <c r="H4750" i="68"/>
  <c r="I4868" i="68"/>
  <c r="H4868" i="68"/>
  <c r="H4810" i="68"/>
  <c r="I4810" i="68"/>
  <c r="H4680" i="68"/>
  <c r="I4680" i="68"/>
  <c r="H4616" i="68"/>
  <c r="I4616" i="68"/>
  <c r="H4552" i="68"/>
  <c r="I4552" i="68"/>
  <c r="H4960" i="68"/>
  <c r="I4960" i="68"/>
  <c r="H4900" i="68"/>
  <c r="I4900" i="68"/>
  <c r="I4774" i="68"/>
  <c r="H4774" i="68"/>
  <c r="I4511" i="68"/>
  <c r="H4511" i="68"/>
  <c r="I4479" i="68"/>
  <c r="H4479" i="68"/>
  <c r="I4447" i="68"/>
  <c r="H4447" i="68"/>
  <c r="I4415" i="68"/>
  <c r="H4415" i="68"/>
  <c r="I4383" i="68"/>
  <c r="H4383" i="68"/>
  <c r="M4320" i="68"/>
  <c r="H4190" i="68"/>
  <c r="I4190" i="68"/>
  <c r="H4404" i="68"/>
  <c r="I4404" i="68"/>
  <c r="I4372" i="68"/>
  <c r="H4372" i="68"/>
  <c r="H4356" i="68"/>
  <c r="I4356" i="68"/>
  <c r="H4340" i="68"/>
  <c r="I4340" i="68"/>
  <c r="H4324" i="68"/>
  <c r="I4324" i="68"/>
  <c r="H4308" i="68"/>
  <c r="I4308" i="68"/>
  <c r="H4292" i="68"/>
  <c r="I4292" i="68"/>
  <c r="H4246" i="68"/>
  <c r="I4246" i="68"/>
  <c r="I4172" i="68"/>
  <c r="H4172" i="68"/>
  <c r="H4498" i="68"/>
  <c r="I4498" i="68"/>
  <c r="H4338" i="68"/>
  <c r="I4338" i="68"/>
  <c r="H4306" i="68"/>
  <c r="I4306" i="68"/>
  <c r="I4270" i="68"/>
  <c r="H4270" i="68"/>
  <c r="H4228" i="68"/>
  <c r="I4228" i="68"/>
  <c r="I4183" i="68"/>
  <c r="H4183" i="68"/>
  <c r="H4496" i="68"/>
  <c r="I4496" i="68"/>
  <c r="H4464" i="68"/>
  <c r="I4464" i="68"/>
  <c r="H4432" i="68"/>
  <c r="I4432" i="68"/>
  <c r="H4400" i="68"/>
  <c r="I4400" i="68"/>
  <c r="I4365" i="68"/>
  <c r="H4365" i="68"/>
  <c r="H4344" i="68"/>
  <c r="I4344" i="68"/>
  <c r="I4287" i="68"/>
  <c r="H4287" i="68"/>
  <c r="H4250" i="68"/>
  <c r="I4250" i="68"/>
  <c r="I4212" i="68"/>
  <c r="H4212" i="68"/>
  <c r="I4167" i="68"/>
  <c r="H4167" i="68"/>
  <c r="M4114" i="68"/>
  <c r="M4050" i="68"/>
  <c r="M3986" i="68"/>
  <c r="M3928" i="68"/>
  <c r="M3864" i="68"/>
  <c r="M3800" i="68"/>
  <c r="M3736" i="68"/>
  <c r="M3672" i="68"/>
  <c r="H4412" i="68"/>
  <c r="I4412" i="68"/>
  <c r="M4374" i="68"/>
  <c r="H4280" i="68"/>
  <c r="I4280" i="68"/>
  <c r="I4223" i="68"/>
  <c r="H4223" i="68"/>
  <c r="M4174" i="68"/>
  <c r="N4174" i="68" s="1"/>
  <c r="M3647" i="68"/>
  <c r="M3711" i="68"/>
  <c r="M3775" i="68"/>
  <c r="M3839" i="68"/>
  <c r="M3903" i="68"/>
  <c r="N3903" i="68" s="1"/>
  <c r="M3967" i="68"/>
  <c r="M4031" i="68"/>
  <c r="M4095" i="68"/>
  <c r="M4159" i="68"/>
  <c r="M4223" i="68"/>
  <c r="M3957" i="68"/>
  <c r="M4021" i="68"/>
  <c r="M4085" i="68"/>
  <c r="M4144" i="68"/>
  <c r="M4208" i="68"/>
  <c r="M4274" i="68"/>
  <c r="M4338" i="68"/>
  <c r="M3675" i="68"/>
  <c r="M3739" i="68"/>
  <c r="M3803" i="68"/>
  <c r="M3867" i="68"/>
  <c r="M3931" i="68"/>
  <c r="M3995" i="68"/>
  <c r="M4059" i="68"/>
  <c r="M4123" i="68"/>
  <c r="M4185" i="68"/>
  <c r="M4249" i="68"/>
  <c r="M4316" i="68"/>
  <c r="M4327" i="68"/>
  <c r="M4187" i="68"/>
  <c r="N4187" i="68" s="1"/>
  <c r="M4251" i="68"/>
  <c r="N4251" i="68" s="1"/>
  <c r="M4315" i="68"/>
  <c r="M4305" i="68"/>
  <c r="H4426" i="68"/>
  <c r="I4426" i="68"/>
  <c r="I4350" i="68"/>
  <c r="H4350" i="68"/>
  <c r="M4574" i="68"/>
  <c r="N4574" i="68" s="1"/>
  <c r="M4638" i="68"/>
  <c r="N4638" i="68" s="1"/>
  <c r="M4702" i="68"/>
  <c r="N4702" i="68" s="1"/>
  <c r="M4858" i="68"/>
  <c r="M4827" i="68"/>
  <c r="M4362" i="68"/>
  <c r="M4424" i="68"/>
  <c r="N4424" i="68" s="1"/>
  <c r="M4488" i="68"/>
  <c r="N4488" i="68" s="1"/>
  <c r="M4548" i="68"/>
  <c r="M4612" i="68"/>
  <c r="M4676" i="68"/>
  <c r="M4762" i="68"/>
  <c r="M4382" i="68"/>
  <c r="M4398" i="68"/>
  <c r="M4414" i="68"/>
  <c r="M4430" i="68"/>
  <c r="M4446" i="68"/>
  <c r="M4462" i="68"/>
  <c r="M4478" i="68"/>
  <c r="M4494" i="68"/>
  <c r="M4510" i="68"/>
  <c r="M4546" i="68"/>
  <c r="M4610" i="68"/>
  <c r="M4674" i="68"/>
  <c r="M4738" i="68"/>
  <c r="M4779" i="68"/>
  <c r="N4779" i="68" s="1"/>
  <c r="M4375" i="68"/>
  <c r="M4576" i="68"/>
  <c r="N4576" i="68" s="1"/>
  <c r="M4640" i="68"/>
  <c r="N4640" i="68" s="1"/>
  <c r="M4704" i="68"/>
  <c r="N4704" i="68" s="1"/>
  <c r="M4828" i="68"/>
  <c r="M4755" i="68"/>
  <c r="N4755" i="68" s="1"/>
  <c r="M4413" i="68"/>
  <c r="M4477" i="68"/>
  <c r="M4541" i="68"/>
  <c r="M4605" i="68"/>
  <c r="M4669" i="68"/>
  <c r="M4733" i="68"/>
  <c r="M4799" i="68"/>
  <c r="M4918" i="68"/>
  <c r="N4918" i="68" s="1"/>
  <c r="M4982" i="68"/>
  <c r="N4982" i="68" s="1"/>
  <c r="M5046" i="68"/>
  <c r="N5046" i="68" s="1"/>
  <c r="M4363" i="68"/>
  <c r="M4427" i="68"/>
  <c r="M4491" i="68"/>
  <c r="M4555" i="68"/>
  <c r="M4619" i="68"/>
  <c r="M4683" i="68"/>
  <c r="M4744" i="68"/>
  <c r="M4776" i="68"/>
  <c r="M4808" i="68"/>
  <c r="M4900" i="68"/>
  <c r="N4900" i="68" s="1"/>
  <c r="M4964" i="68"/>
  <c r="N4964" i="68" s="1"/>
  <c r="M5028" i="68"/>
  <c r="N5028" i="68" s="1"/>
  <c r="M4353" i="68"/>
  <c r="M4417" i="68"/>
  <c r="M4481" i="68"/>
  <c r="M4545" i="68"/>
  <c r="M4609" i="68"/>
  <c r="M4673" i="68"/>
  <c r="M4737" i="68"/>
  <c r="M4797" i="68"/>
  <c r="M4886" i="68"/>
  <c r="N4886" i="68" s="1"/>
  <c r="M4946" i="68"/>
  <c r="M5010" i="68"/>
  <c r="M5074" i="68"/>
  <c r="M4567" i="68"/>
  <c r="M4631" i="68"/>
  <c r="M4695" i="68"/>
  <c r="M4758" i="68"/>
  <c r="M4822" i="68"/>
  <c r="M4944" i="68"/>
  <c r="M5008" i="68"/>
  <c r="M5072" i="68"/>
  <c r="M4891" i="68"/>
  <c r="M4955" i="68"/>
  <c r="M5019" i="68"/>
  <c r="M5083" i="68"/>
  <c r="M4801" i="68"/>
  <c r="M4865" i="68"/>
  <c r="M4929" i="68"/>
  <c r="M4993" i="68"/>
  <c r="M5057" i="68"/>
  <c r="M4855" i="68"/>
  <c r="M4919" i="68"/>
  <c r="M4983" i="68"/>
  <c r="M5047" i="68"/>
  <c r="M4917" i="68"/>
  <c r="M4981" i="68"/>
  <c r="I4334" i="68"/>
  <c r="H4334" i="68"/>
  <c r="I4302" i="68"/>
  <c r="H4302" i="68"/>
  <c r="M4278" i="68"/>
  <c r="H4206" i="68"/>
  <c r="I4206" i="68"/>
  <c r="H4328" i="68"/>
  <c r="I4328" i="68"/>
  <c r="H4157" i="68"/>
  <c r="I4157" i="68"/>
  <c r="H4094" i="68"/>
  <c r="I4094" i="68"/>
  <c r="I4016" i="68"/>
  <c r="H4016" i="68"/>
  <c r="I3952" i="68"/>
  <c r="H3952" i="68"/>
  <c r="H3538" i="68"/>
  <c r="I3538" i="68"/>
  <c r="I3449" i="68"/>
  <c r="H3449" i="68"/>
  <c r="I3329" i="68"/>
  <c r="H3329" i="68"/>
  <c r="H4106" i="68"/>
  <c r="I4106" i="68"/>
  <c r="I3932" i="68"/>
  <c r="H3932" i="68"/>
  <c r="I3900" i="68"/>
  <c r="H3900" i="68"/>
  <c r="I3868" i="68"/>
  <c r="H3868" i="68"/>
  <c r="I3836" i="68"/>
  <c r="H3836" i="68"/>
  <c r="I3804" i="68"/>
  <c r="H3804" i="68"/>
  <c r="I3772" i="68"/>
  <c r="H3772" i="68"/>
  <c r="I3740" i="68"/>
  <c r="H3740" i="68"/>
  <c r="I3708" i="68"/>
  <c r="H3708" i="68"/>
  <c r="I3676" i="68"/>
  <c r="H3676" i="68"/>
  <c r="I3644" i="68"/>
  <c r="H3644" i="68"/>
  <c r="H4124" i="68"/>
  <c r="I4124" i="68"/>
  <c r="H3530" i="68"/>
  <c r="I3530" i="68"/>
  <c r="I3424" i="68"/>
  <c r="H3424" i="68"/>
  <c r="I3936" i="68"/>
  <c r="H3936" i="68"/>
  <c r="H3917" i="68"/>
  <c r="I3917" i="68"/>
  <c r="I3872" i="68"/>
  <c r="H3872" i="68"/>
  <c r="H3853" i="68"/>
  <c r="I3853" i="68"/>
  <c r="I3808" i="68"/>
  <c r="H3808" i="68"/>
  <c r="H4162" i="68"/>
  <c r="I4162" i="68"/>
  <c r="H4336" i="68"/>
  <c r="I4336" i="68"/>
  <c r="I4160" i="68"/>
  <c r="H4160" i="68"/>
  <c r="H3934" i="68"/>
  <c r="I3934" i="68"/>
  <c r="H3902" i="68"/>
  <c r="I3902" i="68"/>
  <c r="H3870" i="68"/>
  <c r="I3870" i="68"/>
  <c r="H3838" i="68"/>
  <c r="I3838" i="68"/>
  <c r="H3806" i="68"/>
  <c r="I3806" i="68"/>
  <c r="H4134" i="68"/>
  <c r="I4134" i="68"/>
  <c r="H4076" i="68"/>
  <c r="I4076" i="68"/>
  <c r="H4028" i="68"/>
  <c r="I4028" i="68"/>
  <c r="H3964" i="68"/>
  <c r="I3964" i="68"/>
  <c r="I4024" i="68"/>
  <c r="H4024" i="68"/>
  <c r="I3960" i="68"/>
  <c r="H3960" i="68"/>
  <c r="H3702" i="68"/>
  <c r="I3702" i="68"/>
  <c r="H3425" i="68"/>
  <c r="I3425" i="68"/>
  <c r="I3620" i="68"/>
  <c r="H3620" i="68"/>
  <c r="I3577" i="68"/>
  <c r="H3577" i="68"/>
  <c r="H3273" i="68"/>
  <c r="I3273" i="68"/>
  <c r="O3126" i="68"/>
  <c r="O3062" i="68"/>
  <c r="O2998" i="68"/>
  <c r="O2934" i="68"/>
  <c r="I3456" i="68"/>
  <c r="H3456" i="68"/>
  <c r="M3724" i="68"/>
  <c r="H3661" i="68"/>
  <c r="I3661" i="68"/>
  <c r="I3495" i="68"/>
  <c r="H3495" i="68"/>
  <c r="I3359" i="68"/>
  <c r="H3359" i="68"/>
  <c r="H3718" i="68"/>
  <c r="I3718" i="68"/>
  <c r="I3648" i="68"/>
  <c r="H3648" i="68"/>
  <c r="H3592" i="68"/>
  <c r="I3592" i="68"/>
  <c r="H3540" i="68"/>
  <c r="I3540" i="68"/>
  <c r="I4017" i="68"/>
  <c r="H4017" i="68"/>
  <c r="H3578" i="68"/>
  <c r="I3578" i="68"/>
  <c r="H3386" i="68"/>
  <c r="I3386" i="68"/>
  <c r="H3289" i="68"/>
  <c r="I3289" i="68"/>
  <c r="O3209" i="68"/>
  <c r="I3784" i="68"/>
  <c r="H3784" i="68"/>
  <c r="M3657" i="68"/>
  <c r="M3721" i="68"/>
  <c r="M3785" i="68"/>
  <c r="M3849" i="68"/>
  <c r="M3913" i="68"/>
  <c r="M4014" i="68"/>
  <c r="M4213" i="68"/>
  <c r="M3685" i="68"/>
  <c r="M3749" i="68"/>
  <c r="M3813" i="68"/>
  <c r="M3877" i="68"/>
  <c r="M3945" i="68"/>
  <c r="M4086" i="68"/>
  <c r="M3804" i="68"/>
  <c r="M3868" i="68"/>
  <c r="M3932" i="68"/>
  <c r="M4064" i="68"/>
  <c r="M3974" i="68"/>
  <c r="M4100" i="68"/>
  <c r="M3969" i="68"/>
  <c r="M4181" i="68"/>
  <c r="N4181" i="68" s="1"/>
  <c r="M4041" i="68"/>
  <c r="M4134" i="68"/>
  <c r="M3658" i="68"/>
  <c r="M3690" i="68"/>
  <c r="M3722" i="68"/>
  <c r="M3754" i="68"/>
  <c r="M3786" i="68"/>
  <c r="M3818" i="68"/>
  <c r="M3850" i="68"/>
  <c r="M3882" i="68"/>
  <c r="M3914" i="68"/>
  <c r="M3985" i="68"/>
  <c r="M4158" i="68"/>
  <c r="N4158" i="68" s="1"/>
  <c r="M3993" i="68"/>
  <c r="M4110" i="68"/>
  <c r="M4166" i="68"/>
  <c r="N4166" i="68" s="1"/>
  <c r="M4234" i="68"/>
  <c r="M4309" i="68"/>
  <c r="H3600" i="68"/>
  <c r="I3600" i="68"/>
  <c r="I3569" i="68"/>
  <c r="H3569" i="68"/>
  <c r="I3528" i="68"/>
  <c r="H3528" i="68"/>
  <c r="I3471" i="68"/>
  <c r="H3471" i="68"/>
  <c r="H3982" i="68"/>
  <c r="I3982" i="68"/>
  <c r="H3694" i="68"/>
  <c r="I3694" i="68"/>
  <c r="H3645" i="68"/>
  <c r="I3645" i="68"/>
  <c r="I3588" i="68"/>
  <c r="H3588" i="68"/>
  <c r="I3447" i="68"/>
  <c r="H3447" i="68"/>
  <c r="H3249" i="68"/>
  <c r="I3249" i="68"/>
  <c r="H3356" i="68"/>
  <c r="I3356" i="68"/>
  <c r="M3283" i="68"/>
  <c r="M3219" i="68"/>
  <c r="M3149" i="68"/>
  <c r="N3149" i="68" s="1"/>
  <c r="M3116" i="68"/>
  <c r="H3076" i="68"/>
  <c r="I3076" i="68"/>
  <c r="M2991" i="68"/>
  <c r="M2956" i="68"/>
  <c r="H2916" i="68"/>
  <c r="I2916" i="68"/>
  <c r="H2788" i="68"/>
  <c r="I2788" i="68"/>
  <c r="O2630" i="68"/>
  <c r="I2456" i="68"/>
  <c r="H2456" i="68"/>
  <c r="H3179" i="68"/>
  <c r="I3179" i="68"/>
  <c r="I2944" i="68"/>
  <c r="H2944" i="68"/>
  <c r="H3233" i="68"/>
  <c r="I3233" i="68"/>
  <c r="H3189" i="68"/>
  <c r="I3189" i="68"/>
  <c r="M3144" i="68"/>
  <c r="M3109" i="68"/>
  <c r="H3068" i="68"/>
  <c r="I3068" i="68"/>
  <c r="M3016" i="68"/>
  <c r="M2981" i="68"/>
  <c r="N2981" i="68" s="1"/>
  <c r="H2940" i="68"/>
  <c r="I2940" i="68"/>
  <c r="M2888" i="68"/>
  <c r="M3187" i="68"/>
  <c r="I3032" i="68"/>
  <c r="H3032" i="68"/>
  <c r="I2752" i="68"/>
  <c r="H2752" i="68"/>
  <c r="M3197" i="68"/>
  <c r="H3156" i="68"/>
  <c r="I3156" i="68"/>
  <c r="M3040" i="68"/>
  <c r="M3007" i="68"/>
  <c r="M2973" i="68"/>
  <c r="N2973" i="68" s="1"/>
  <c r="M2940" i="68"/>
  <c r="H2900" i="68"/>
  <c r="I2900" i="68"/>
  <c r="M2906" i="68"/>
  <c r="M2938" i="68"/>
  <c r="M2970" i="68"/>
  <c r="M3002" i="68"/>
  <c r="M3034" i="68"/>
  <c r="M3066" i="68"/>
  <c r="M3098" i="68"/>
  <c r="M3130" i="68"/>
  <c r="M3162" i="68"/>
  <c r="M3199" i="68"/>
  <c r="N3199" i="68" s="1"/>
  <c r="M3257" i="68"/>
  <c r="N3257" i="68" s="1"/>
  <c r="M3306" i="68"/>
  <c r="M3496" i="68"/>
  <c r="M3428" i="68"/>
  <c r="M3618" i="68"/>
  <c r="M3233" i="68"/>
  <c r="N3233" i="68" s="1"/>
  <c r="M3290" i="68"/>
  <c r="M3417" i="68"/>
  <c r="M3606" i="68"/>
  <c r="M3353" i="68"/>
  <c r="M3548" i="68"/>
  <c r="M3279" i="68"/>
  <c r="N3279" i="68" s="1"/>
  <c r="M3367" i="68"/>
  <c r="M3472" i="68"/>
  <c r="M3423" i="68"/>
  <c r="M2889" i="68"/>
  <c r="M2953" i="68"/>
  <c r="M3017" i="68"/>
  <c r="M3081" i="68"/>
  <c r="M3145" i="68"/>
  <c r="M3191" i="68"/>
  <c r="N3191" i="68" s="1"/>
  <c r="M3249" i="68"/>
  <c r="M3303" i="68"/>
  <c r="N3303" i="68" s="1"/>
  <c r="M3412" i="68"/>
  <c r="M3420" i="68"/>
  <c r="M3609" i="68"/>
  <c r="M2883" i="68"/>
  <c r="M2947" i="68"/>
  <c r="M3011" i="68"/>
  <c r="M3075" i="68"/>
  <c r="M3139" i="68"/>
  <c r="M3365" i="68"/>
  <c r="M3452" i="68"/>
  <c r="M3333" i="68"/>
  <c r="M3404" i="68"/>
  <c r="M3481" i="68"/>
  <c r="M3545" i="68"/>
  <c r="M3405" i="68"/>
  <c r="M3469" i="68"/>
  <c r="N3469" i="68" s="1"/>
  <c r="M3533" i="68"/>
  <c r="M3196" i="68"/>
  <c r="M3260" i="68"/>
  <c r="M3324" i="68"/>
  <c r="M3366" i="68"/>
  <c r="M3398" i="68"/>
  <c r="M3430" i="68"/>
  <c r="M3462" i="68"/>
  <c r="M3494" i="68"/>
  <c r="M3526" i="68"/>
  <c r="M3558" i="68"/>
  <c r="M3600" i="68"/>
  <c r="M3535" i="68"/>
  <c r="M3599" i="68"/>
  <c r="M3379" i="68"/>
  <c r="M3443" i="68"/>
  <c r="M3507" i="68"/>
  <c r="M3571" i="68"/>
  <c r="H2868" i="68"/>
  <c r="I2868" i="68"/>
  <c r="I2616" i="68"/>
  <c r="H2616" i="68"/>
  <c r="M3182" i="68"/>
  <c r="I3024" i="68"/>
  <c r="H3024" i="68"/>
  <c r="H3412" i="68"/>
  <c r="I3412" i="68"/>
  <c r="M3320" i="68"/>
  <c r="M3234" i="68"/>
  <c r="M3157" i="68"/>
  <c r="N3157" i="68" s="1"/>
  <c r="H3116" i="68"/>
  <c r="I3116" i="68"/>
  <c r="M3064" i="68"/>
  <c r="M3029" i="68"/>
  <c r="N3029" i="68" s="1"/>
  <c r="H2988" i="68"/>
  <c r="I2988" i="68"/>
  <c r="M2936" i="68"/>
  <c r="M2901" i="68"/>
  <c r="N2901" i="68" s="1"/>
  <c r="H2796" i="68"/>
  <c r="I2796" i="68"/>
  <c r="I3527" i="68"/>
  <c r="H3527" i="68"/>
  <c r="I3319" i="68"/>
  <c r="H3319" i="68"/>
  <c r="M3237" i="68"/>
  <c r="H3203" i="68"/>
  <c r="I3203" i="68"/>
  <c r="I2984" i="68"/>
  <c r="H2984" i="68"/>
  <c r="I2862" i="68"/>
  <c r="H2862" i="68"/>
  <c r="H2778" i="68"/>
  <c r="I2778" i="68"/>
  <c r="H2710" i="68"/>
  <c r="I2710" i="68"/>
  <c r="I2315" i="68"/>
  <c r="H2315" i="68"/>
  <c r="I2639" i="68"/>
  <c r="H2639" i="68"/>
  <c r="I2528" i="68"/>
  <c r="H2528" i="68"/>
  <c r="H2442" i="68"/>
  <c r="I2442" i="68"/>
  <c r="I3142" i="68"/>
  <c r="H3142" i="68"/>
  <c r="I2742" i="68"/>
  <c r="H2742" i="68"/>
  <c r="H2468" i="68"/>
  <c r="I2468" i="68"/>
  <c r="H2336" i="68"/>
  <c r="I2336" i="68"/>
  <c r="I2703" i="68"/>
  <c r="H2703" i="68"/>
  <c r="H2630" i="68"/>
  <c r="I2630" i="68"/>
  <c r="I2559" i="68"/>
  <c r="H2559" i="68"/>
  <c r="H2426" i="68"/>
  <c r="I2426" i="68"/>
  <c r="H2337" i="68"/>
  <c r="I2337" i="68"/>
  <c r="I2966" i="68"/>
  <c r="H2966" i="68"/>
  <c r="I2737" i="68"/>
  <c r="H2737" i="68"/>
  <c r="I2593" i="68"/>
  <c r="H2593" i="68"/>
  <c r="I2529" i="68"/>
  <c r="H2529" i="68"/>
  <c r="I2465" i="68"/>
  <c r="H2465" i="68"/>
  <c r="I2401" i="68"/>
  <c r="H2401" i="68"/>
  <c r="I2329" i="68"/>
  <c r="H2329" i="68"/>
  <c r="I3127" i="68"/>
  <c r="H3127" i="68"/>
  <c r="I2753" i="68"/>
  <c r="H2753" i="68"/>
  <c r="I2560" i="68"/>
  <c r="H2560" i="68"/>
  <c r="H2474" i="68"/>
  <c r="I2474" i="68"/>
  <c r="H2762" i="68"/>
  <c r="I2762" i="68"/>
  <c r="I2641" i="68"/>
  <c r="H2641" i="68"/>
  <c r="I2577" i="68"/>
  <c r="H2577" i="68"/>
  <c r="I2513" i="68"/>
  <c r="H2513" i="68"/>
  <c r="I2449" i="68"/>
  <c r="H2449" i="68"/>
  <c r="I2385" i="68"/>
  <c r="H2385" i="68"/>
  <c r="H2586" i="68"/>
  <c r="I2586" i="68"/>
  <c r="I2416" i="68"/>
  <c r="H2416" i="68"/>
  <c r="I2275" i="68"/>
  <c r="H2275" i="68"/>
  <c r="H2241" i="68"/>
  <c r="I2241" i="68"/>
  <c r="H2209" i="68"/>
  <c r="I2209" i="68"/>
  <c r="M2168" i="68"/>
  <c r="H2069" i="68"/>
  <c r="I2069" i="68"/>
  <c r="I1995" i="68"/>
  <c r="H1995" i="68"/>
  <c r="I2247" i="68"/>
  <c r="H2247" i="68"/>
  <c r="M2173" i="68"/>
  <c r="I2113" i="68"/>
  <c r="H2113" i="68"/>
  <c r="H2039" i="68"/>
  <c r="I2039" i="68"/>
  <c r="I2348" i="68"/>
  <c r="H2348" i="68"/>
  <c r="I2083" i="68"/>
  <c r="H2083" i="68"/>
  <c r="H1997" i="68"/>
  <c r="I1997" i="68"/>
  <c r="I1923" i="68"/>
  <c r="H1923" i="68"/>
  <c r="O2186" i="68"/>
  <c r="I1977" i="68"/>
  <c r="H1977" i="68"/>
  <c r="I1849" i="68"/>
  <c r="H1849" i="68"/>
  <c r="H2265" i="68"/>
  <c r="I2265" i="68"/>
  <c r="H2233" i="68"/>
  <c r="I2233" i="68"/>
  <c r="H2201" i="68"/>
  <c r="I2201" i="68"/>
  <c r="M2384" i="68"/>
  <c r="M2640" i="68"/>
  <c r="M2397" i="68"/>
  <c r="M2653" i="68"/>
  <c r="M2231" i="68"/>
  <c r="M2295" i="68"/>
  <c r="M2337" i="68"/>
  <c r="M2460" i="68"/>
  <c r="M2647" i="68"/>
  <c r="M2288" i="68"/>
  <c r="M2320" i="68"/>
  <c r="M2407" i="68"/>
  <c r="M2553" i="68"/>
  <c r="M2369" i="68"/>
  <c r="M2604" i="68"/>
  <c r="M2361" i="68"/>
  <c r="M2569" i="68"/>
  <c r="M2163" i="68"/>
  <c r="M2227" i="68"/>
  <c r="M2291" i="68"/>
  <c r="M2367" i="68"/>
  <c r="M2551" i="68"/>
  <c r="M2688" i="68"/>
  <c r="N2688" i="68" s="1"/>
  <c r="M2300" i="68"/>
  <c r="M2342" i="68"/>
  <c r="M2457" i="68"/>
  <c r="M2637" i="68"/>
  <c r="M2182" i="68"/>
  <c r="M2246" i="68"/>
  <c r="N2246" i="68" s="1"/>
  <c r="M2310" i="68"/>
  <c r="M2373" i="68"/>
  <c r="M2481" i="68"/>
  <c r="M2565" i="68"/>
  <c r="M2680" i="68"/>
  <c r="M2772" i="68"/>
  <c r="M2840" i="68"/>
  <c r="M2404" i="68"/>
  <c r="M2511" i="68"/>
  <c r="M2625" i="68"/>
  <c r="M2709" i="68"/>
  <c r="M2784" i="68"/>
  <c r="M2848" i="68"/>
  <c r="M2732" i="68"/>
  <c r="M2194" i="68"/>
  <c r="N2194" i="68" s="1"/>
  <c r="M2258" i="68"/>
  <c r="M2322" i="68"/>
  <c r="M2463" i="68"/>
  <c r="M2577" i="68"/>
  <c r="M2661" i="68"/>
  <c r="M2776" i="68"/>
  <c r="M2824" i="68"/>
  <c r="M2401" i="68"/>
  <c r="M2485" i="68"/>
  <c r="M2600" i="68"/>
  <c r="M2692" i="68"/>
  <c r="M2799" i="68"/>
  <c r="M2863" i="68"/>
  <c r="M2379" i="68"/>
  <c r="M2410" i="68"/>
  <c r="M2442" i="68"/>
  <c r="M2474" i="68"/>
  <c r="M2506" i="68"/>
  <c r="M2538" i="68"/>
  <c r="M2570" i="68"/>
  <c r="M2602" i="68"/>
  <c r="M2634" i="68"/>
  <c r="M2666" i="68"/>
  <c r="M2698" i="68"/>
  <c r="M2730" i="68"/>
  <c r="M2762" i="68"/>
  <c r="M2794" i="68"/>
  <c r="M2826" i="68"/>
  <c r="M2858" i="68"/>
  <c r="M2801" i="68"/>
  <c r="M2865" i="68"/>
  <c r="M2427" i="68"/>
  <c r="M2491" i="68"/>
  <c r="M2555" i="68"/>
  <c r="M2619" i="68"/>
  <c r="M2683" i="68"/>
  <c r="M2747" i="68"/>
  <c r="M2811" i="68"/>
  <c r="M2875" i="68"/>
  <c r="H2085" i="68"/>
  <c r="I2085" i="68"/>
  <c r="H2021" i="68"/>
  <c r="I2021" i="68"/>
  <c r="H1957" i="68"/>
  <c r="I1957" i="68"/>
  <c r="H1893" i="68"/>
  <c r="I1893" i="68"/>
  <c r="M2248" i="68"/>
  <c r="M2216" i="68"/>
  <c r="M2175" i="68"/>
  <c r="H2119" i="68"/>
  <c r="I2119" i="68"/>
  <c r="I1937" i="68"/>
  <c r="H1937" i="68"/>
  <c r="M2281" i="68"/>
  <c r="N2281" i="68" s="1"/>
  <c r="O2104" i="68"/>
  <c r="H2013" i="68"/>
  <c r="I2013" i="68"/>
  <c r="I1939" i="68"/>
  <c r="H1939" i="68"/>
  <c r="M2261" i="68"/>
  <c r="I1993" i="68"/>
  <c r="H1993" i="68"/>
  <c r="I1865" i="68"/>
  <c r="H1865" i="68"/>
  <c r="O1705" i="68"/>
  <c r="I2122" i="68"/>
  <c r="H2122" i="68"/>
  <c r="I1827" i="68"/>
  <c r="H1827" i="68"/>
  <c r="M1747" i="68"/>
  <c r="H1667" i="68"/>
  <c r="I1667" i="68"/>
  <c r="H1625" i="68"/>
  <c r="I1625" i="68"/>
  <c r="M1593" i="68"/>
  <c r="I1554" i="68"/>
  <c r="H1554" i="68"/>
  <c r="M1499" i="68"/>
  <c r="M1466" i="68"/>
  <c r="I1401" i="68"/>
  <c r="H1401" i="68"/>
  <c r="I1225" i="68"/>
  <c r="H1225" i="68"/>
  <c r="H1869" i="68"/>
  <c r="I1869" i="68"/>
  <c r="M1808" i="68"/>
  <c r="I1655" i="68"/>
  <c r="H1655" i="68"/>
  <c r="M1624" i="68"/>
  <c r="H1589" i="68"/>
  <c r="I1589" i="68"/>
  <c r="H1557" i="68"/>
  <c r="I1557" i="68"/>
  <c r="H1525" i="68"/>
  <c r="I1525" i="68"/>
  <c r="M1423" i="68"/>
  <c r="N1423" i="68" s="1"/>
  <c r="M1819" i="68"/>
  <c r="M1947" i="68"/>
  <c r="M2075" i="68"/>
  <c r="M1968" i="68"/>
  <c r="M2140" i="68"/>
  <c r="M1999" i="68"/>
  <c r="M2145" i="68"/>
  <c r="N2145" i="68" s="1"/>
  <c r="M2132" i="68"/>
  <c r="M1455" i="68"/>
  <c r="N1455" i="68" s="1"/>
  <c r="M1519" i="68"/>
  <c r="N1519" i="68" s="1"/>
  <c r="M1583" i="68"/>
  <c r="M1879" i="68"/>
  <c r="M2007" i="68"/>
  <c r="M2137" i="68"/>
  <c r="M2112" i="68"/>
  <c r="M2003" i="68"/>
  <c r="M2129" i="68"/>
  <c r="N2129" i="68" s="1"/>
  <c r="M2056" i="68"/>
  <c r="N2056" i="68" s="1"/>
  <c r="M1618" i="68"/>
  <c r="M1682" i="68"/>
  <c r="M1746" i="68"/>
  <c r="M1810" i="68"/>
  <c r="M1874" i="68"/>
  <c r="M1938" i="68"/>
  <c r="M2002" i="68"/>
  <c r="M2066" i="68"/>
  <c r="M1454" i="68"/>
  <c r="M1518" i="68"/>
  <c r="M1582" i="68"/>
  <c r="M1646" i="68"/>
  <c r="M1710" i="68"/>
  <c r="M1774" i="68"/>
  <c r="M1836" i="68"/>
  <c r="M1900" i="68"/>
  <c r="M1964" i="68"/>
  <c r="M2028" i="68"/>
  <c r="M2092" i="68"/>
  <c r="M1444" i="68"/>
  <c r="M1508" i="68"/>
  <c r="M1572" i="68"/>
  <c r="M1636" i="68"/>
  <c r="M1700" i="68"/>
  <c r="M1764" i="68"/>
  <c r="M1813" i="68"/>
  <c r="M1845" i="68"/>
  <c r="M1877" i="68"/>
  <c r="M1909" i="68"/>
  <c r="M1941" i="68"/>
  <c r="M1973" i="68"/>
  <c r="M2005" i="68"/>
  <c r="M2037" i="68"/>
  <c r="M2069" i="68"/>
  <c r="M2101" i="68"/>
  <c r="M2139" i="68"/>
  <c r="M1838" i="68"/>
  <c r="M1902" i="68"/>
  <c r="M1966" i="68"/>
  <c r="M2030" i="68"/>
  <c r="M2094" i="68"/>
  <c r="N2094" i="68" s="1"/>
  <c r="M2158" i="68"/>
  <c r="N2158" i="68" s="1"/>
  <c r="I1217" i="68"/>
  <c r="H1217" i="68"/>
  <c r="O691" i="68"/>
  <c r="O627" i="68"/>
  <c r="I1859" i="68"/>
  <c r="H1859" i="68"/>
  <c r="M1776" i="68"/>
  <c r="H1673" i="68"/>
  <c r="I1673" i="68"/>
  <c r="M1585" i="68"/>
  <c r="I1546" i="68"/>
  <c r="H1546" i="68"/>
  <c r="M1491" i="68"/>
  <c r="M1457" i="68"/>
  <c r="I1337" i="68"/>
  <c r="H1337" i="68"/>
  <c r="H1077" i="68"/>
  <c r="I1077" i="68"/>
  <c r="H1013" i="68"/>
  <c r="I1013" i="68"/>
  <c r="I949" i="68"/>
  <c r="H949" i="68"/>
  <c r="H1815" i="68"/>
  <c r="I1815" i="68"/>
  <c r="M1759" i="68"/>
  <c r="N1759" i="68" s="1"/>
  <c r="M1672" i="68"/>
  <c r="H1581" i="68"/>
  <c r="I1581" i="68"/>
  <c r="I1537" i="68"/>
  <c r="H1537" i="68"/>
  <c r="I1496" i="68"/>
  <c r="H1496" i="68"/>
  <c r="M1461" i="68"/>
  <c r="I1376" i="68"/>
  <c r="H1376" i="68"/>
  <c r="I1914" i="68"/>
  <c r="H1914" i="68"/>
  <c r="M1777" i="68"/>
  <c r="N1777" i="68" s="1"/>
  <c r="I1727" i="68"/>
  <c r="H1727" i="68"/>
  <c r="M1651" i="68"/>
  <c r="H1603" i="68"/>
  <c r="I1603" i="68"/>
  <c r="M1514" i="68"/>
  <c r="I1257" i="68"/>
  <c r="H1257" i="68"/>
  <c r="M1800" i="68"/>
  <c r="H1723" i="68"/>
  <c r="I1723" i="68"/>
  <c r="H1681" i="68"/>
  <c r="I1681" i="68"/>
  <c r="M1611" i="68"/>
  <c r="M1517" i="68"/>
  <c r="I1488" i="68"/>
  <c r="H1488" i="68"/>
  <c r="M1859" i="68"/>
  <c r="M1761" i="68"/>
  <c r="N1761" i="68" s="1"/>
  <c r="M1703" i="68"/>
  <c r="N1703" i="68" s="1"/>
  <c r="O1655" i="68"/>
  <c r="M1616" i="68"/>
  <c r="M1570" i="68"/>
  <c r="H1531" i="68"/>
  <c r="I1531" i="68"/>
  <c r="M1437" i="68"/>
  <c r="I1177" i="68"/>
  <c r="H1177" i="68"/>
  <c r="M1919" i="68"/>
  <c r="I1735" i="68"/>
  <c r="H1735" i="68"/>
  <c r="I1607" i="68"/>
  <c r="H1607" i="68"/>
  <c r="M1573" i="68"/>
  <c r="H1501" i="68"/>
  <c r="I1501" i="68"/>
  <c r="M1464" i="68"/>
  <c r="I1408" i="68"/>
  <c r="H1408" i="68"/>
  <c r="I1169" i="68"/>
  <c r="H1169" i="68"/>
  <c r="H1765" i="68"/>
  <c r="I1765" i="68"/>
  <c r="H959" i="68"/>
  <c r="I959" i="68"/>
  <c r="I925" i="68"/>
  <c r="H925" i="68"/>
  <c r="H883" i="68"/>
  <c r="I883" i="68"/>
  <c r="H839" i="68"/>
  <c r="I839" i="68"/>
  <c r="H753" i="68"/>
  <c r="I753" i="68"/>
  <c r="M652" i="68"/>
  <c r="H609" i="68"/>
  <c r="I609" i="68"/>
  <c r="M94" i="68"/>
  <c r="I53" i="68"/>
  <c r="H53" i="68"/>
  <c r="M30" i="68"/>
  <c r="I127" i="68"/>
  <c r="H127" i="68"/>
  <c r="I298" i="68"/>
  <c r="H298" i="68"/>
  <c r="I1842" i="68"/>
  <c r="H1842" i="68"/>
  <c r="H1653" i="68"/>
  <c r="I1653" i="68"/>
  <c r="H1274" i="68"/>
  <c r="I1274" i="68"/>
  <c r="H76" i="68"/>
  <c r="I76" i="68"/>
  <c r="H12" i="68"/>
  <c r="I12" i="68"/>
  <c r="I319" i="68"/>
  <c r="H319" i="68"/>
  <c r="I167" i="68"/>
  <c r="H167" i="68"/>
  <c r="M12" i="68"/>
  <c r="I1276" i="68"/>
  <c r="H1276" i="68"/>
  <c r="I1708" i="68"/>
  <c r="H1708" i="68"/>
  <c r="I946" i="68"/>
  <c r="H946" i="68"/>
  <c r="I1010" i="68"/>
  <c r="H1010" i="68"/>
  <c r="I1074" i="68"/>
  <c r="H1074" i="68"/>
  <c r="H1141" i="68"/>
  <c r="I1141" i="68"/>
  <c r="I1220" i="68"/>
  <c r="H1220" i="68"/>
  <c r="H1291" i="68"/>
  <c r="I1291" i="68"/>
  <c r="I1362" i="68"/>
  <c r="H1362" i="68"/>
  <c r="H1479" i="68"/>
  <c r="I1479" i="68"/>
  <c r="H1596" i="68"/>
  <c r="I1596" i="68"/>
  <c r="I1742" i="68"/>
  <c r="H1742" i="68"/>
  <c r="H1079" i="68"/>
  <c r="I1079" i="68"/>
  <c r="I1114" i="68"/>
  <c r="H1114" i="68"/>
  <c r="I1192" i="68"/>
  <c r="H1192" i="68"/>
  <c r="I1262" i="68"/>
  <c r="H1262" i="68"/>
  <c r="I1327" i="68"/>
  <c r="H1327" i="68"/>
  <c r="I1426" i="68"/>
  <c r="H1426" i="68"/>
  <c r="I1718" i="68"/>
  <c r="H1718" i="68"/>
  <c r="H1806" i="68"/>
  <c r="I1806" i="68"/>
  <c r="I1122" i="68"/>
  <c r="H1122" i="68"/>
  <c r="I1200" i="68"/>
  <c r="H1200" i="68"/>
  <c r="I1270" i="68"/>
  <c r="H1270" i="68"/>
  <c r="I1335" i="68"/>
  <c r="H1335" i="68"/>
  <c r="I1434" i="68"/>
  <c r="H1434" i="68"/>
  <c r="H1572" i="68"/>
  <c r="I1572" i="68"/>
  <c r="I1700" i="68"/>
  <c r="H1700" i="68"/>
  <c r="H1830" i="68"/>
  <c r="I1830" i="68"/>
  <c r="H848" i="68"/>
  <c r="I848" i="68"/>
  <c r="H904" i="68"/>
  <c r="I904" i="68"/>
  <c r="H968" i="68"/>
  <c r="I968" i="68"/>
  <c r="I1032" i="68"/>
  <c r="H1032" i="68"/>
  <c r="I1096" i="68"/>
  <c r="H1096" i="68"/>
  <c r="I1308" i="68"/>
  <c r="H1308" i="68"/>
  <c r="I1698" i="68"/>
  <c r="H1698" i="68"/>
  <c r="H1131" i="68"/>
  <c r="I1131" i="68"/>
  <c r="I1202" i="68"/>
  <c r="H1202" i="68"/>
  <c r="I1280" i="68"/>
  <c r="H1280" i="68"/>
  <c r="I1350" i="68"/>
  <c r="H1350" i="68"/>
  <c r="H1439" i="68"/>
  <c r="I1439" i="68"/>
  <c r="H1516" i="68"/>
  <c r="I1516" i="68"/>
  <c r="I1652" i="68"/>
  <c r="H1652" i="68"/>
  <c r="H1870" i="68"/>
  <c r="I1870" i="68"/>
  <c r="H1331" i="68"/>
  <c r="I1331" i="68"/>
  <c r="H1446" i="68"/>
  <c r="I1446" i="68"/>
  <c r="I1692" i="68"/>
  <c r="H1692" i="68"/>
  <c r="I1778" i="68"/>
  <c r="H1778" i="68"/>
  <c r="H990" i="68"/>
  <c r="I990" i="68"/>
  <c r="H1054" i="68"/>
  <c r="I1054" i="68"/>
  <c r="I1111" i="68"/>
  <c r="H1111" i="68"/>
  <c r="H1189" i="68"/>
  <c r="I1189" i="68"/>
  <c r="I1268" i="68"/>
  <c r="H1268" i="68"/>
  <c r="H1339" i="68"/>
  <c r="I1339" i="68"/>
  <c r="H1460" i="68"/>
  <c r="I1460" i="68"/>
  <c r="H1588" i="68"/>
  <c r="I1588" i="68"/>
  <c r="I1754" i="68"/>
  <c r="H1754" i="68"/>
  <c r="H2144" i="68"/>
  <c r="I2144" i="68"/>
  <c r="H1886" i="68"/>
  <c r="I1886" i="68"/>
  <c r="I1972" i="68"/>
  <c r="H1972" i="68"/>
  <c r="H2048" i="68"/>
  <c r="I2048" i="68"/>
  <c r="H2149" i="68"/>
  <c r="I2149" i="68"/>
  <c r="I1938" i="68"/>
  <c r="H1938" i="68"/>
  <c r="I2148" i="68"/>
  <c r="H2148" i="68"/>
  <c r="I2218" i="68"/>
  <c r="H2218" i="68"/>
  <c r="H1896" i="68"/>
  <c r="I1896" i="68"/>
  <c r="H1990" i="68"/>
  <c r="I1990" i="68"/>
  <c r="I2076" i="68"/>
  <c r="H2076" i="68"/>
  <c r="I2186" i="68"/>
  <c r="H2186" i="68"/>
  <c r="I1412" i="68"/>
  <c r="H1412" i="68"/>
  <c r="H2160" i="68"/>
  <c r="I2160" i="68"/>
  <c r="H1904" i="68"/>
  <c r="I1904" i="68"/>
  <c r="H1998" i="68"/>
  <c r="I1998" i="68"/>
  <c r="I2084" i="68"/>
  <c r="H2084" i="68"/>
  <c r="H2176" i="68"/>
  <c r="I2176" i="68"/>
  <c r="I2018" i="68"/>
  <c r="H2018" i="68"/>
  <c r="H2184" i="68"/>
  <c r="I2184" i="68"/>
  <c r="I2258" i="68"/>
  <c r="H2258" i="68"/>
  <c r="H1912" i="68"/>
  <c r="I1912" i="68"/>
  <c r="H2006" i="68"/>
  <c r="I2006" i="68"/>
  <c r="I2092" i="68"/>
  <c r="H2092" i="68"/>
  <c r="I2347" i="68"/>
  <c r="H2347" i="68"/>
  <c r="H2514" i="68"/>
  <c r="I2514" i="68"/>
  <c r="H2697" i="68"/>
  <c r="I2697" i="68"/>
  <c r="I2172" i="68"/>
  <c r="H2172" i="68"/>
  <c r="H2236" i="68"/>
  <c r="I2236" i="68"/>
  <c r="I2300" i="68"/>
  <c r="H2300" i="68"/>
  <c r="I2423" i="68"/>
  <c r="H2423" i="68"/>
  <c r="I2551" i="68"/>
  <c r="H2551" i="68"/>
  <c r="I2679" i="68"/>
  <c r="H2679" i="68"/>
  <c r="H2213" i="68"/>
  <c r="I2213" i="68"/>
  <c r="H2277" i="68"/>
  <c r="I2277" i="68"/>
  <c r="I2343" i="68"/>
  <c r="H2343" i="68"/>
  <c r="H2492" i="68"/>
  <c r="I2492" i="68"/>
  <c r="H2777" i="68"/>
  <c r="I2777" i="68"/>
  <c r="I2326" i="68"/>
  <c r="H2326" i="68"/>
  <c r="I2462" i="68"/>
  <c r="H2462" i="68"/>
  <c r="H2573" i="68"/>
  <c r="I2573" i="68"/>
  <c r="I2683" i="68"/>
  <c r="H2683" i="68"/>
  <c r="H2409" i="68"/>
  <c r="I2409" i="68"/>
  <c r="H2572" i="68"/>
  <c r="I2572" i="68"/>
  <c r="I2750" i="68"/>
  <c r="H2750" i="68"/>
  <c r="I2304" i="68"/>
  <c r="H2304" i="68"/>
  <c r="H2354" i="68"/>
  <c r="I2354" i="68"/>
  <c r="H2461" i="68"/>
  <c r="I2461" i="68"/>
  <c r="H2589" i="68"/>
  <c r="I2589" i="68"/>
  <c r="I2715" i="68"/>
  <c r="H2715" i="68"/>
  <c r="H2378" i="68"/>
  <c r="I2378" i="68"/>
  <c r="H2626" i="68"/>
  <c r="I2626" i="68"/>
  <c r="I2825" i="68"/>
  <c r="H2825" i="68"/>
  <c r="I2395" i="68"/>
  <c r="H2395" i="68"/>
  <c r="H2489" i="68"/>
  <c r="I2489" i="68"/>
  <c r="I2599" i="68"/>
  <c r="H2599" i="68"/>
  <c r="I2686" i="68"/>
  <c r="H2686" i="68"/>
  <c r="I2857" i="68"/>
  <c r="H2857" i="68"/>
  <c r="I2921" i="68"/>
  <c r="H2921" i="68"/>
  <c r="I2985" i="68"/>
  <c r="H2985" i="68"/>
  <c r="I3049" i="68"/>
  <c r="H3049" i="68"/>
  <c r="I3113" i="68"/>
  <c r="H3113" i="68"/>
  <c r="I3186" i="68"/>
  <c r="H3186" i="68"/>
  <c r="I3231" i="68"/>
  <c r="H3231" i="68"/>
  <c r="I2421" i="68"/>
  <c r="H2421" i="68"/>
  <c r="I2677" i="68"/>
  <c r="H2677" i="68"/>
  <c r="H2923" i="68"/>
  <c r="I2923" i="68"/>
  <c r="I3214" i="68"/>
  <c r="H3214" i="68"/>
  <c r="H2802" i="68"/>
  <c r="I2802" i="68"/>
  <c r="H2866" i="68"/>
  <c r="I2866" i="68"/>
  <c r="H2930" i="68"/>
  <c r="I2930" i="68"/>
  <c r="H2994" i="68"/>
  <c r="I2994" i="68"/>
  <c r="H3058" i="68"/>
  <c r="I3058" i="68"/>
  <c r="H3122" i="68"/>
  <c r="I3122" i="68"/>
  <c r="I3264" i="68"/>
  <c r="H3264" i="68"/>
  <c r="I2501" i="68"/>
  <c r="H2501" i="68"/>
  <c r="I2757" i="68"/>
  <c r="H2757" i="68"/>
  <c r="H3027" i="68"/>
  <c r="I3027" i="68"/>
  <c r="I3218" i="68"/>
  <c r="H3218" i="68"/>
  <c r="H3279" i="68"/>
  <c r="I3279" i="68"/>
  <c r="H2738" i="68"/>
  <c r="I2738" i="68"/>
  <c r="H2809" i="68"/>
  <c r="I2809" i="68"/>
  <c r="I2873" i="68"/>
  <c r="H2873" i="68"/>
  <c r="I2937" i="68"/>
  <c r="H2937" i="68"/>
  <c r="I3001" i="68"/>
  <c r="H3001" i="68"/>
  <c r="I3129" i="68"/>
  <c r="H3129" i="68"/>
  <c r="I3268" i="68"/>
  <c r="H3268" i="68"/>
  <c r="I2581" i="68"/>
  <c r="H2581" i="68"/>
  <c r="H2843" i="68"/>
  <c r="I2843" i="68"/>
  <c r="H3067" i="68"/>
  <c r="I3067" i="68"/>
  <c r="I3180" i="68"/>
  <c r="H3180" i="68"/>
  <c r="H2817" i="68"/>
  <c r="I2817" i="68"/>
  <c r="H2881" i="68"/>
  <c r="I2881" i="68"/>
  <c r="H2945" i="68"/>
  <c r="I2945" i="68"/>
  <c r="H3009" i="68"/>
  <c r="I3009" i="68"/>
  <c r="H3073" i="68"/>
  <c r="I3073" i="68"/>
  <c r="H3137" i="68"/>
  <c r="I3137" i="68"/>
  <c r="I3242" i="68"/>
  <c r="H3242" i="68"/>
  <c r="H2435" i="68"/>
  <c r="I2435" i="68"/>
  <c r="H2691" i="68"/>
  <c r="I2691" i="68"/>
  <c r="H2947" i="68"/>
  <c r="I2947" i="68"/>
  <c r="I3174" i="68"/>
  <c r="H3174" i="68"/>
  <c r="H3299" i="68"/>
  <c r="I3299" i="68"/>
  <c r="I3301" i="68"/>
  <c r="H3301" i="68"/>
  <c r="I3467" i="68"/>
  <c r="H3467" i="68"/>
  <c r="H3666" i="68"/>
  <c r="I3666" i="68"/>
  <c r="I3413" i="68"/>
  <c r="H3413" i="68"/>
  <c r="H3541" i="68"/>
  <c r="I3541" i="68"/>
  <c r="I3192" i="68"/>
  <c r="H3192" i="68"/>
  <c r="I3411" i="68"/>
  <c r="H3411" i="68"/>
  <c r="H3642" i="68"/>
  <c r="I3642" i="68"/>
  <c r="I3398" i="68"/>
  <c r="H3398" i="68"/>
  <c r="I3515" i="68"/>
  <c r="H3515" i="68"/>
  <c r="I3296" i="68"/>
  <c r="H3296" i="68"/>
  <c r="H3485" i="68"/>
  <c r="I3485" i="68"/>
  <c r="I3461" i="68"/>
  <c r="H3461" i="68"/>
  <c r="I3625" i="68"/>
  <c r="H3625" i="68"/>
  <c r="I3272" i="68"/>
  <c r="H3272" i="68"/>
  <c r="I3601" i="68"/>
  <c r="H3601" i="68"/>
  <c r="I3373" i="68"/>
  <c r="H3373" i="68"/>
  <c r="I3443" i="68"/>
  <c r="H3443" i="68"/>
  <c r="I3583" i="68"/>
  <c r="H3583" i="68"/>
  <c r="I3599" i="68"/>
  <c r="H3599" i="68"/>
  <c r="I3663" i="68"/>
  <c r="H3663" i="68"/>
  <c r="I3727" i="68"/>
  <c r="H3727" i="68"/>
  <c r="I3791" i="68"/>
  <c r="H3791" i="68"/>
  <c r="I3855" i="68"/>
  <c r="H3855" i="68"/>
  <c r="I3919" i="68"/>
  <c r="H3919" i="68"/>
  <c r="I4055" i="68"/>
  <c r="H4055" i="68"/>
  <c r="I3595" i="68"/>
  <c r="H3595" i="68"/>
  <c r="I3659" i="68"/>
  <c r="H3659" i="68"/>
  <c r="I3723" i="68"/>
  <c r="H3723" i="68"/>
  <c r="I3787" i="68"/>
  <c r="H3787" i="68"/>
  <c r="I3851" i="68"/>
  <c r="H3851" i="68"/>
  <c r="I3915" i="68"/>
  <c r="H3915" i="68"/>
  <c r="I4063" i="68"/>
  <c r="H4063" i="68"/>
  <c r="H3834" i="68"/>
  <c r="I3834" i="68"/>
  <c r="H3898" i="68"/>
  <c r="I3898" i="68"/>
  <c r="I3985" i="68"/>
  <c r="H3985" i="68"/>
  <c r="I4099" i="68"/>
  <c r="H4099" i="68"/>
  <c r="I3729" i="68"/>
  <c r="H3729" i="68"/>
  <c r="I3793" i="68"/>
  <c r="H3793" i="68"/>
  <c r="I3857" i="68"/>
  <c r="H3857" i="68"/>
  <c r="I3921" i="68"/>
  <c r="H3921" i="68"/>
  <c r="H4006" i="68"/>
  <c r="I4006" i="68"/>
  <c r="I3971" i="68"/>
  <c r="H3971" i="68"/>
  <c r="I4075" i="68"/>
  <c r="H4075" i="68"/>
  <c r="I3429" i="68"/>
  <c r="H3429" i="68"/>
  <c r="I4031" i="68"/>
  <c r="H4031" i="68"/>
  <c r="I4013" i="68"/>
  <c r="H4013" i="68"/>
  <c r="I3381" i="68"/>
  <c r="H3381" i="68"/>
  <c r="H3974" i="68"/>
  <c r="I3974" i="68"/>
  <c r="I4161" i="68"/>
  <c r="H4161" i="68"/>
  <c r="I4433" i="68"/>
  <c r="H4433" i="68"/>
  <c r="I4185" i="68"/>
  <c r="H4185" i="68"/>
  <c r="I4421" i="68"/>
  <c r="H4421" i="68"/>
  <c r="I4409" i="68"/>
  <c r="H4409" i="68"/>
  <c r="I4209" i="68"/>
  <c r="H4209" i="68"/>
  <c r="I4117" i="68"/>
  <c r="H4117" i="68"/>
  <c r="H4284" i="68"/>
  <c r="I4284" i="68"/>
  <c r="I4493" i="68"/>
  <c r="H4493" i="68"/>
  <c r="I4951" i="68"/>
  <c r="H4951" i="68"/>
  <c r="I4577" i="68"/>
  <c r="H4577" i="68"/>
  <c r="I4641" i="68"/>
  <c r="H4641" i="68"/>
  <c r="I4705" i="68"/>
  <c r="H4705" i="68"/>
  <c r="I4783" i="68"/>
  <c r="H4783" i="68"/>
  <c r="H4163" i="68"/>
  <c r="I4163" i="68"/>
  <c r="H4227" i="68"/>
  <c r="I4227" i="68"/>
  <c r="H4289" i="68"/>
  <c r="I4289" i="68"/>
  <c r="H4353" i="68"/>
  <c r="I4353" i="68"/>
  <c r="I4937" i="68"/>
  <c r="H4937" i="68"/>
  <c r="I4551" i="68"/>
  <c r="H4551" i="68"/>
  <c r="I4615" i="68"/>
  <c r="H4615" i="68"/>
  <c r="I4679" i="68"/>
  <c r="H4679" i="68"/>
  <c r="H4755" i="68"/>
  <c r="I4755" i="68"/>
  <c r="I4891" i="68"/>
  <c r="H4891" i="68"/>
  <c r="I4957" i="68"/>
  <c r="H4957" i="68"/>
  <c r="I4573" i="68"/>
  <c r="H4573" i="68"/>
  <c r="I4637" i="68"/>
  <c r="H4637" i="68"/>
  <c r="I4701" i="68"/>
  <c r="H4701" i="68"/>
  <c r="I4799" i="68"/>
  <c r="H4799" i="68"/>
  <c r="I4315" i="68"/>
  <c r="H4315" i="68"/>
  <c r="I4379" i="68"/>
  <c r="H4379" i="68"/>
  <c r="I4443" i="68"/>
  <c r="H4443" i="68"/>
  <c r="I4507" i="68"/>
  <c r="H4507" i="68"/>
  <c r="I4949" i="68"/>
  <c r="H4949" i="68"/>
  <c r="I4587" i="68"/>
  <c r="H4587" i="68"/>
  <c r="I4651" i="68"/>
  <c r="H4651" i="68"/>
  <c r="I4715" i="68"/>
  <c r="H4715" i="68"/>
  <c r="I4807" i="68"/>
  <c r="H4807" i="68"/>
  <c r="I4881" i="68"/>
  <c r="H4881" i="68"/>
  <c r="I4993" i="68"/>
  <c r="H4993" i="68"/>
  <c r="I5057" i="68"/>
  <c r="H5057" i="68"/>
  <c r="H5125" i="68"/>
  <c r="I5125" i="68"/>
  <c r="I5162" i="68"/>
  <c r="H5162" i="68"/>
  <c r="I5015" i="68"/>
  <c r="H5015" i="68"/>
  <c r="I5079" i="68"/>
  <c r="H5079" i="68"/>
  <c r="I4973" i="68"/>
  <c r="H4973" i="68"/>
  <c r="I5037" i="68"/>
  <c r="H5037" i="68"/>
  <c r="I5101" i="68"/>
  <c r="H5101" i="68"/>
  <c r="H4761" i="68"/>
  <c r="I4761" i="68"/>
  <c r="H4825" i="68"/>
  <c r="I4825" i="68"/>
  <c r="I5168" i="68"/>
  <c r="H5168" i="68"/>
  <c r="I5003" i="68"/>
  <c r="H5003" i="68"/>
  <c r="I5067" i="68"/>
  <c r="H5067" i="68"/>
  <c r="I5150" i="68"/>
  <c r="H5150" i="68"/>
  <c r="I5585" i="68"/>
  <c r="H5585" i="68"/>
  <c r="I5649" i="68"/>
  <c r="H5649" i="68"/>
  <c r="I5198" i="68"/>
  <c r="H5198" i="68"/>
  <c r="I5262" i="68"/>
  <c r="H5262" i="68"/>
  <c r="I5326" i="68"/>
  <c r="H5326" i="68"/>
  <c r="I5390" i="68"/>
  <c r="H5390" i="68"/>
  <c r="H5461" i="68"/>
  <c r="I5461" i="68"/>
  <c r="I5611" i="68"/>
  <c r="H5611" i="68"/>
  <c r="I5675" i="68"/>
  <c r="H5675" i="68"/>
  <c r="I5196" i="68"/>
  <c r="H5196" i="68"/>
  <c r="I5260" i="68"/>
  <c r="H5260" i="68"/>
  <c r="I5324" i="68"/>
  <c r="H5324" i="68"/>
  <c r="I5388" i="68"/>
  <c r="H5388" i="68"/>
  <c r="H5469" i="68"/>
  <c r="I5469" i="68"/>
  <c r="I5621" i="68"/>
  <c r="H5621" i="68"/>
  <c r="I5711" i="68"/>
  <c r="H5711" i="68"/>
  <c r="I5218" i="68"/>
  <c r="H5218" i="68"/>
  <c r="I5282" i="68"/>
  <c r="H5282" i="68"/>
  <c r="I5346" i="68"/>
  <c r="H5346" i="68"/>
  <c r="I5549" i="68"/>
  <c r="H5549" i="68"/>
  <c r="I5583" i="68"/>
  <c r="H5583" i="68"/>
  <c r="I5647" i="68"/>
  <c r="H5647" i="68"/>
  <c r="I5200" i="68"/>
  <c r="H5200" i="68"/>
  <c r="I5264" i="68"/>
  <c r="H5264" i="68"/>
  <c r="I5328" i="68"/>
  <c r="H5328" i="68"/>
  <c r="I5392" i="68"/>
  <c r="H5392" i="68"/>
  <c r="I5731" i="68"/>
  <c r="H5731" i="68"/>
  <c r="I5795" i="68"/>
  <c r="H5795" i="68"/>
  <c r="H5873" i="68"/>
  <c r="I5873" i="68"/>
  <c r="I5475" i="68"/>
  <c r="H5475" i="68"/>
  <c r="I5539" i="68"/>
  <c r="H5539" i="68"/>
  <c r="H5921" i="68"/>
  <c r="I5921" i="68"/>
  <c r="I5713" i="68"/>
  <c r="H5713" i="68"/>
  <c r="I5777" i="68"/>
  <c r="H5777" i="68"/>
  <c r="I5859" i="68"/>
  <c r="H5859" i="68"/>
  <c r="I5830" i="68"/>
  <c r="H5830" i="68"/>
  <c r="I5989" i="68"/>
  <c r="H5989" i="68"/>
  <c r="I5751" i="68"/>
  <c r="H5751" i="68"/>
  <c r="I5822" i="68"/>
  <c r="H5822" i="68"/>
  <c r="I5907" i="68"/>
  <c r="H5907" i="68"/>
  <c r="H5443" i="68"/>
  <c r="I5443" i="68"/>
  <c r="H5505" i="68"/>
  <c r="I5505" i="68"/>
  <c r="I5850" i="68"/>
  <c r="H5850" i="68"/>
  <c r="H6015" i="68"/>
  <c r="I6015" i="68"/>
  <c r="I5797" i="68"/>
  <c r="H5797" i="68"/>
  <c r="H5881" i="68"/>
  <c r="I5881" i="68"/>
  <c r="I5547" i="68"/>
  <c r="H5547" i="68"/>
  <c r="I5893" i="68"/>
  <c r="H5893" i="68"/>
  <c r="H6102" i="68"/>
  <c r="I6102" i="68"/>
  <c r="I6205" i="68"/>
  <c r="H6205" i="68"/>
  <c r="I6269" i="68"/>
  <c r="H6269" i="68"/>
  <c r="I5949" i="68"/>
  <c r="H5949" i="68"/>
  <c r="I6175" i="68"/>
  <c r="H6175" i="68"/>
  <c r="I6239" i="68"/>
  <c r="H6239" i="68"/>
  <c r="I6303" i="68"/>
  <c r="H6303" i="68"/>
  <c r="I6127" i="68"/>
  <c r="H6127" i="68"/>
  <c r="I6177" i="68"/>
  <c r="H6177" i="68"/>
  <c r="I6241" i="68"/>
  <c r="H6241" i="68"/>
  <c r="I6305" i="68"/>
  <c r="H6305" i="68"/>
  <c r="H6065" i="68"/>
  <c r="I6065" i="68"/>
  <c r="I6235" i="68"/>
  <c r="H6235" i="68"/>
  <c r="I6299" i="68"/>
  <c r="H6299" i="68"/>
  <c r="I6087" i="68"/>
  <c r="H6087" i="68"/>
  <c r="I6335" i="68"/>
  <c r="H6335" i="68"/>
  <c r="I6125" i="68"/>
  <c r="H6125" i="68"/>
  <c r="I6391" i="68"/>
  <c r="H6391" i="68"/>
  <c r="I6373" i="68"/>
  <c r="H6373" i="68"/>
  <c r="I6339" i="68"/>
  <c r="H6339" i="68"/>
  <c r="I6471" i="68"/>
  <c r="H6471" i="68"/>
  <c r="H6079" i="68"/>
  <c r="I6079" i="68"/>
  <c r="I6353" i="68"/>
  <c r="H6353" i="68"/>
  <c r="H6401" i="68"/>
  <c r="I6401" i="68"/>
  <c r="I6475" i="68"/>
  <c r="H6475" i="68"/>
  <c r="I6539" i="68"/>
  <c r="H6539" i="68"/>
  <c r="I6419" i="68"/>
  <c r="H6419" i="68"/>
  <c r="I6481" i="68"/>
  <c r="H6481" i="68"/>
  <c r="I6545" i="68"/>
  <c r="H6545" i="68"/>
  <c r="I6503" i="68"/>
  <c r="H6503" i="68"/>
  <c r="H6563" i="68"/>
  <c r="I6563" i="68"/>
  <c r="I6417" i="68"/>
  <c r="H6417" i="68"/>
  <c r="I6485" i="68"/>
  <c r="H6485" i="68"/>
  <c r="I6549" i="68"/>
  <c r="H6549" i="68"/>
  <c r="I6869" i="68"/>
  <c r="H6869" i="68"/>
  <c r="I6707" i="68"/>
  <c r="H6707" i="68"/>
  <c r="I6739" i="68"/>
  <c r="H6739" i="68"/>
  <c r="H6798" i="68"/>
  <c r="I6798" i="68"/>
  <c r="I6883" i="68"/>
  <c r="H6883" i="68"/>
  <c r="I7034" i="68"/>
  <c r="H7034" i="68"/>
  <c r="I6934" i="68"/>
  <c r="H6934" i="68"/>
  <c r="I6629" i="68"/>
  <c r="H6629" i="68"/>
  <c r="I6693" i="68"/>
  <c r="H6693" i="68"/>
  <c r="I6736" i="68"/>
  <c r="H6736" i="68"/>
  <c r="H6911" i="68"/>
  <c r="I6911" i="68"/>
  <c r="H6895" i="68"/>
  <c r="I6895" i="68"/>
  <c r="H6651" i="68"/>
  <c r="I6651" i="68"/>
  <c r="H6713" i="68"/>
  <c r="I6713" i="68"/>
  <c r="H6781" i="68"/>
  <c r="I6781" i="68"/>
  <c r="H6932" i="68"/>
  <c r="I6932" i="68"/>
  <c r="I6853" i="68"/>
  <c r="H6853" i="68"/>
  <c r="I6561" i="68"/>
  <c r="H6561" i="68"/>
  <c r="I6625" i="68"/>
  <c r="H6625" i="68"/>
  <c r="I6689" i="68"/>
  <c r="H6689" i="68"/>
  <c r="I6811" i="68"/>
  <c r="H6811" i="68"/>
  <c r="I6877" i="68"/>
  <c r="H6877" i="68"/>
  <c r="H7012" i="68"/>
  <c r="I7012" i="68"/>
  <c r="H7115" i="68"/>
  <c r="I7115" i="68"/>
  <c r="H6981" i="68"/>
  <c r="I6981" i="68"/>
  <c r="I7036" i="68"/>
  <c r="H7036" i="68"/>
  <c r="H7062" i="68"/>
  <c r="I7062" i="68"/>
  <c r="I7042" i="68"/>
  <c r="H7042" i="68"/>
  <c r="H7131" i="68"/>
  <c r="I7131" i="68"/>
  <c r="H7069" i="68"/>
  <c r="I7069" i="68"/>
  <c r="H6989" i="68"/>
  <c r="I6989" i="68"/>
  <c r="H6990" i="68"/>
  <c r="I6990" i="68"/>
  <c r="H7101" i="68"/>
  <c r="I7101" i="68"/>
  <c r="I7129" i="68"/>
  <c r="H7129" i="68"/>
  <c r="I7203" i="68"/>
  <c r="H7203" i="68"/>
  <c r="I7181" i="68"/>
  <c r="H7181" i="68"/>
  <c r="I7153" i="68"/>
  <c r="H7153" i="68"/>
  <c r="I7117" i="68"/>
  <c r="H7117" i="68"/>
  <c r="I7209" i="68"/>
  <c r="H7209" i="68"/>
  <c r="H7325" i="68"/>
  <c r="I7325" i="68"/>
  <c r="I7346" i="68"/>
  <c r="H7346" i="68"/>
  <c r="I7370" i="68"/>
  <c r="H7370" i="68"/>
  <c r="I7330" i="68"/>
  <c r="H7330" i="68"/>
  <c r="I7295" i="68"/>
  <c r="H7295" i="68"/>
  <c r="H7245" i="68"/>
  <c r="I7245" i="68"/>
  <c r="I7159" i="68"/>
  <c r="H7159" i="68"/>
  <c r="I7319" i="68"/>
  <c r="H7319" i="68"/>
  <c r="I7279" i="68"/>
  <c r="H7279" i="68"/>
  <c r="I7382" i="68"/>
  <c r="H7382" i="68"/>
  <c r="I7414" i="68"/>
  <c r="H7414" i="68"/>
  <c r="I7488" i="68"/>
  <c r="H7488" i="68"/>
  <c r="I7377" i="68"/>
  <c r="H7377" i="68"/>
  <c r="H7444" i="68"/>
  <c r="I7444" i="68"/>
  <c r="H7548" i="68"/>
  <c r="I7548" i="68"/>
  <c r="H7428" i="68"/>
  <c r="I7428" i="68"/>
  <c r="I7453" i="68"/>
  <c r="H7453" i="68"/>
  <c r="I7258" i="68"/>
  <c r="H7258" i="68"/>
  <c r="I7294" i="68"/>
  <c r="H7294" i="68"/>
  <c r="I7519" i="68"/>
  <c r="H7519" i="68"/>
  <c r="I7456" i="68"/>
  <c r="H7456" i="68"/>
  <c r="H7501" i="68"/>
  <c r="I7501" i="68"/>
  <c r="I7510" i="68"/>
  <c r="H7510" i="68"/>
  <c r="H7564" i="68"/>
  <c r="I7564" i="68"/>
  <c r="H7525" i="68"/>
  <c r="I7525" i="68"/>
  <c r="I7632" i="68"/>
  <c r="H7632" i="68"/>
  <c r="I7567" i="68"/>
  <c r="H7567" i="68"/>
  <c r="I7620" i="68"/>
  <c r="H7620" i="68"/>
  <c r="I7683" i="68"/>
  <c r="H7683" i="68"/>
  <c r="I7746" i="68"/>
  <c r="H7746" i="68"/>
  <c r="H7664" i="68"/>
  <c r="I7664" i="68"/>
  <c r="I7721" i="68"/>
  <c r="H7721" i="68"/>
  <c r="I7788" i="68"/>
  <c r="H7788" i="68"/>
  <c r="H7613" i="68"/>
  <c r="I7613" i="68"/>
  <c r="I7676" i="68"/>
  <c r="H7676" i="68"/>
  <c r="H7681" i="68"/>
  <c r="I7681" i="68"/>
  <c r="H7713" i="68"/>
  <c r="I7713" i="68"/>
  <c r="I7732" i="68"/>
  <c r="H7732" i="68"/>
  <c r="I7638" i="68"/>
  <c r="H7638" i="68"/>
  <c r="I7682" i="68"/>
  <c r="H7682" i="68"/>
  <c r="H7742" i="68"/>
  <c r="I7742" i="68"/>
  <c r="H7850" i="68"/>
  <c r="I7850" i="68"/>
  <c r="I7818" i="68"/>
  <c r="H7818" i="68"/>
  <c r="I7830" i="68"/>
  <c r="H7830" i="68"/>
  <c r="H7770" i="68"/>
  <c r="I7770" i="68"/>
  <c r="I7808" i="68"/>
  <c r="H7808" i="68"/>
  <c r="I7862" i="68"/>
  <c r="H7862" i="68"/>
  <c r="I7918" i="68"/>
  <c r="H7918" i="68"/>
  <c r="H7932" i="68"/>
  <c r="I7932" i="68"/>
  <c r="I7987" i="68"/>
  <c r="H7987" i="68"/>
  <c r="I7856" i="68"/>
  <c r="H7856" i="68"/>
  <c r="I7920" i="68"/>
  <c r="H7920" i="68"/>
  <c r="I7891" i="68"/>
  <c r="H7891" i="68"/>
  <c r="H8033" i="68"/>
  <c r="I8033" i="68"/>
  <c r="I7973" i="68"/>
  <c r="H7973" i="68"/>
  <c r="I8006" i="68"/>
  <c r="H8006" i="68"/>
  <c r="I8062" i="68"/>
  <c r="H8062" i="68"/>
  <c r="H8028" i="68"/>
  <c r="I8028" i="68"/>
  <c r="I8182" i="68"/>
  <c r="H8182" i="68"/>
  <c r="I8019" i="68"/>
  <c r="H8019" i="68"/>
  <c r="H8059" i="68"/>
  <c r="I8059" i="68"/>
  <c r="H8020" i="68"/>
  <c r="I8020" i="68"/>
  <c r="I8206" i="68"/>
  <c r="H8206" i="68"/>
  <c r="I8072" i="68"/>
  <c r="H8072" i="68"/>
  <c r="I8214" i="68"/>
  <c r="H8214" i="68"/>
  <c r="H8093" i="68"/>
  <c r="I8093" i="68"/>
  <c r="I8286" i="68"/>
  <c r="H8286" i="68"/>
  <c r="I8070" i="68"/>
  <c r="H8070" i="68"/>
  <c r="I8134" i="68"/>
  <c r="H8134" i="68"/>
  <c r="H8148" i="68"/>
  <c r="I8148" i="68"/>
  <c r="I8190" i="68"/>
  <c r="H8190" i="68"/>
  <c r="I8284" i="68"/>
  <c r="H8284" i="68"/>
  <c r="H8368" i="68"/>
  <c r="I8368" i="68"/>
  <c r="I8341" i="68"/>
  <c r="H8341" i="68"/>
  <c r="I8226" i="68"/>
  <c r="H8226" i="68"/>
  <c r="I8208" i="68"/>
  <c r="H8208" i="68"/>
  <c r="I8321" i="68"/>
  <c r="H8321" i="68"/>
  <c r="H8231" i="68"/>
  <c r="I8231" i="68"/>
  <c r="I8357" i="68"/>
  <c r="H8357" i="68"/>
  <c r="H8392" i="68"/>
  <c r="I8392" i="68"/>
  <c r="I8389" i="68"/>
  <c r="H8389" i="68"/>
  <c r="H8340" i="68"/>
  <c r="I8340" i="68"/>
  <c r="I8433" i="68"/>
  <c r="H8433" i="68"/>
  <c r="H8480" i="68"/>
  <c r="I8480" i="68"/>
  <c r="H8505" i="68"/>
  <c r="I8505" i="68"/>
  <c r="I8426" i="68"/>
  <c r="H8426" i="68"/>
  <c r="I8448" i="68"/>
  <c r="H8448" i="68"/>
  <c r="I8513" i="68"/>
  <c r="H8513" i="68"/>
  <c r="I8490" i="68"/>
  <c r="H8490" i="68"/>
  <c r="I8525" i="68"/>
  <c r="H8525" i="68"/>
  <c r="H8551" i="68"/>
  <c r="I8551" i="68"/>
  <c r="H8582" i="68"/>
  <c r="I8582" i="68"/>
  <c r="I8557" i="68"/>
  <c r="H8557" i="68"/>
  <c r="I8592" i="68"/>
  <c r="H8592" i="68"/>
  <c r="I8639" i="68"/>
  <c r="H8639" i="68"/>
  <c r="H8670" i="68"/>
  <c r="I8670" i="68"/>
  <c r="H8645" i="68"/>
  <c r="I8645" i="68"/>
  <c r="I8659" i="68"/>
  <c r="H8659" i="68"/>
  <c r="H8669" i="68"/>
  <c r="I8669" i="68"/>
  <c r="H8686" i="68"/>
  <c r="I8686" i="68"/>
  <c r="H8709" i="68"/>
  <c r="I8709" i="68"/>
  <c r="H8742" i="68"/>
  <c r="I8742" i="68"/>
  <c r="H8725" i="68"/>
  <c r="I8725" i="68"/>
  <c r="I8752" i="68"/>
  <c r="H8752" i="68"/>
  <c r="H189" i="68"/>
  <c r="I189" i="68"/>
  <c r="M82" i="68"/>
  <c r="M50" i="68"/>
  <c r="M18" i="68"/>
  <c r="H1725" i="68"/>
  <c r="I1725" i="68"/>
  <c r="H1559" i="68"/>
  <c r="I1559" i="68"/>
  <c r="M1875" i="68"/>
  <c r="H1117" i="68"/>
  <c r="I1117" i="68"/>
  <c r="I1057" i="68"/>
  <c r="H1057" i="68"/>
  <c r="I988" i="68"/>
  <c r="H988" i="68"/>
  <c r="I926" i="68"/>
  <c r="H926" i="68"/>
  <c r="I906" i="68"/>
  <c r="H906" i="68"/>
  <c r="I884" i="68"/>
  <c r="H884" i="68"/>
  <c r="I862" i="68"/>
  <c r="H862" i="68"/>
  <c r="I805" i="68"/>
  <c r="H805" i="68"/>
  <c r="I741" i="68"/>
  <c r="H741" i="68"/>
  <c r="I709" i="68"/>
  <c r="H709" i="68"/>
  <c r="I677" i="68"/>
  <c r="H677" i="68"/>
  <c r="I645" i="68"/>
  <c r="H645" i="68"/>
  <c r="I613" i="68"/>
  <c r="H613" i="68"/>
  <c r="I583" i="68"/>
  <c r="H583" i="68"/>
  <c r="I519" i="68"/>
  <c r="H519" i="68"/>
  <c r="I455" i="68"/>
  <c r="H455" i="68"/>
  <c r="I359" i="68"/>
  <c r="H359" i="68"/>
  <c r="I207" i="68"/>
  <c r="H207" i="68"/>
  <c r="M76" i="68"/>
  <c r="I202" i="68"/>
  <c r="H202" i="68"/>
  <c r="M59" i="68"/>
  <c r="M120" i="68"/>
  <c r="H1371" i="68"/>
  <c r="I1371" i="68"/>
  <c r="I1215" i="68"/>
  <c r="H1215" i="68"/>
  <c r="I1119" i="68"/>
  <c r="H1119" i="68"/>
  <c r="H792" i="68"/>
  <c r="I792" i="68"/>
  <c r="I746" i="68"/>
  <c r="H746" i="68"/>
  <c r="I726" i="68"/>
  <c r="H726" i="68"/>
  <c r="H696" i="68"/>
  <c r="I696" i="68"/>
  <c r="M674" i="68"/>
  <c r="N674" i="68" s="1"/>
  <c r="H647" i="68"/>
  <c r="I647" i="68"/>
  <c r="I618" i="68"/>
  <c r="H618" i="68"/>
  <c r="I598" i="68"/>
  <c r="H598" i="68"/>
  <c r="H534" i="68"/>
  <c r="I534" i="68"/>
  <c r="H470" i="68"/>
  <c r="I470" i="68"/>
  <c r="H406" i="68"/>
  <c r="I406" i="68"/>
  <c r="H342" i="68"/>
  <c r="I342" i="68"/>
  <c r="H278" i="68"/>
  <c r="I278" i="68"/>
  <c r="M44" i="68"/>
  <c r="H125" i="68"/>
  <c r="I125" i="68"/>
  <c r="I7" i="68"/>
  <c r="H7" i="68"/>
  <c r="I993" i="68"/>
  <c r="H993" i="68"/>
  <c r="I885" i="68"/>
  <c r="H885" i="68"/>
  <c r="H841" i="68"/>
  <c r="I841" i="68"/>
  <c r="H729" i="68"/>
  <c r="I729" i="68"/>
  <c r="O685" i="68"/>
  <c r="M644" i="68"/>
  <c r="H601" i="68"/>
  <c r="I601" i="68"/>
  <c r="H565" i="68"/>
  <c r="I565" i="68"/>
  <c r="H533" i="68"/>
  <c r="I533" i="68"/>
  <c r="H501" i="68"/>
  <c r="I501" i="68"/>
  <c r="H469" i="68"/>
  <c r="I469" i="68"/>
  <c r="H437" i="68"/>
  <c r="I437" i="68"/>
  <c r="H405" i="68"/>
  <c r="I405" i="68"/>
  <c r="H373" i="68"/>
  <c r="I373" i="68"/>
  <c r="H341" i="68"/>
  <c r="I341" i="68"/>
  <c r="H309" i="68"/>
  <c r="I309" i="68"/>
  <c r="I114" i="68"/>
  <c r="H114" i="68"/>
  <c r="H1123" i="68"/>
  <c r="I1123" i="68"/>
  <c r="H572" i="68"/>
  <c r="I572" i="68"/>
  <c r="M552" i="68"/>
  <c r="I531" i="68"/>
  <c r="H531" i="68"/>
  <c r="H508" i="68"/>
  <c r="I508" i="68"/>
  <c r="M488" i="68"/>
  <c r="M472" i="68"/>
  <c r="M456" i="68"/>
  <c r="M440" i="68"/>
  <c r="M424" i="68"/>
  <c r="M408" i="68"/>
  <c r="M392" i="68"/>
  <c r="M376" i="68"/>
  <c r="M360" i="68"/>
  <c r="M344" i="68"/>
  <c r="M328" i="68"/>
  <c r="M312" i="68"/>
  <c r="M296" i="68"/>
  <c r="M280" i="68"/>
  <c r="M264" i="68"/>
  <c r="M248" i="68"/>
  <c r="M232" i="68"/>
  <c r="M216" i="68"/>
  <c r="I171" i="68"/>
  <c r="H171" i="68"/>
  <c r="H1717" i="68"/>
  <c r="I1717" i="68"/>
  <c r="H1621" i="68"/>
  <c r="I1621" i="68"/>
  <c r="H1261" i="68"/>
  <c r="I1261" i="68"/>
  <c r="I1144" i="68"/>
  <c r="H1144" i="68"/>
  <c r="H966" i="68"/>
  <c r="I966" i="68"/>
  <c r="I924" i="68"/>
  <c r="H924" i="68"/>
  <c r="I902" i="68"/>
  <c r="H902" i="68"/>
  <c r="I882" i="68"/>
  <c r="H882" i="68"/>
  <c r="I860" i="68"/>
  <c r="H860" i="68"/>
  <c r="H825" i="68"/>
  <c r="I825" i="68"/>
  <c r="I765" i="68"/>
  <c r="H765" i="68"/>
  <c r="M545" i="68"/>
  <c r="N545" i="68" s="1"/>
  <c r="M481" i="68"/>
  <c r="N481" i="68" s="1"/>
  <c r="M417" i="68"/>
  <c r="N417" i="68" s="1"/>
  <c r="M353" i="68"/>
  <c r="N353" i="68" s="1"/>
  <c r="M289" i="68"/>
  <c r="N289" i="68" s="1"/>
  <c r="M225" i="68"/>
  <c r="N225" i="68" s="1"/>
  <c r="M161" i="68"/>
  <c r="N161" i="68" s="1"/>
  <c r="M104" i="68"/>
  <c r="N104" i="68" s="1"/>
  <c r="M40" i="68"/>
  <c r="N40" i="68" s="1"/>
  <c r="H182" i="68"/>
  <c r="I182" i="68"/>
  <c r="H181" i="68"/>
  <c r="I181" i="68"/>
  <c r="I155" i="68"/>
  <c r="H155" i="68"/>
  <c r="M1453" i="68"/>
  <c r="M1482" i="68"/>
  <c r="H1367" i="68"/>
  <c r="I1367" i="68"/>
  <c r="H1165" i="68"/>
  <c r="I1165" i="68"/>
  <c r="H1023" i="68"/>
  <c r="I1023" i="68"/>
  <c r="H947" i="68"/>
  <c r="I947" i="68"/>
  <c r="I798" i="68"/>
  <c r="H798" i="68"/>
  <c r="H752" i="68"/>
  <c r="I752" i="68"/>
  <c r="I718" i="68"/>
  <c r="H718" i="68"/>
  <c r="H688" i="68"/>
  <c r="I688" i="68"/>
  <c r="M666" i="68"/>
  <c r="N666" i="68" s="1"/>
  <c r="H639" i="68"/>
  <c r="I639" i="68"/>
  <c r="I610" i="68"/>
  <c r="H610" i="68"/>
  <c r="I590" i="68"/>
  <c r="H590" i="68"/>
  <c r="M571" i="68"/>
  <c r="M555" i="68"/>
  <c r="M539" i="68"/>
  <c r="M523" i="68"/>
  <c r="M507" i="68"/>
  <c r="M491" i="68"/>
  <c r="M475" i="68"/>
  <c r="M459" i="68"/>
  <c r="M443" i="68"/>
  <c r="M427" i="68"/>
  <c r="M411" i="68"/>
  <c r="M395" i="68"/>
  <c r="M379" i="68"/>
  <c r="M363" i="68"/>
  <c r="M347" i="68"/>
  <c r="M331" i="68"/>
  <c r="M315" i="68"/>
  <c r="M299" i="68"/>
  <c r="M283" i="68"/>
  <c r="M267" i="68"/>
  <c r="M251" i="68"/>
  <c r="M235" i="68"/>
  <c r="M219" i="68"/>
  <c r="M203" i="68"/>
  <c r="M187" i="68"/>
  <c r="M171" i="68"/>
  <c r="M155" i="68"/>
  <c r="M139" i="68"/>
  <c r="M123" i="68"/>
  <c r="M37" i="68"/>
  <c r="M101" i="68"/>
  <c r="M165" i="68"/>
  <c r="M229" i="68"/>
  <c r="M293" i="68"/>
  <c r="M357" i="68"/>
  <c r="M421" i="68"/>
  <c r="M485" i="68"/>
  <c r="M549" i="68"/>
  <c r="M599" i="68"/>
  <c r="M631" i="68"/>
  <c r="M663" i="68"/>
  <c r="M695" i="68"/>
  <c r="M727" i="68"/>
  <c r="M142" i="68"/>
  <c r="M206" i="68"/>
  <c r="M270" i="68"/>
  <c r="M334" i="68"/>
  <c r="M398" i="68"/>
  <c r="M462" i="68"/>
  <c r="M526" i="68"/>
  <c r="M7" i="68"/>
  <c r="M71" i="68"/>
  <c r="M135" i="68"/>
  <c r="M199" i="68"/>
  <c r="M263" i="68"/>
  <c r="M327" i="68"/>
  <c r="M391" i="68"/>
  <c r="M455" i="68"/>
  <c r="M519" i="68"/>
  <c r="M583" i="68"/>
  <c r="M646" i="68"/>
  <c r="M710" i="68"/>
  <c r="M616" i="68"/>
  <c r="M680" i="68"/>
  <c r="M744" i="68"/>
  <c r="M60" i="68"/>
  <c r="I186" i="68"/>
  <c r="H186" i="68"/>
  <c r="H188" i="68"/>
  <c r="I188" i="68"/>
  <c r="H4796" i="68"/>
  <c r="I4796" i="68"/>
  <c r="I4741" i="68"/>
  <c r="H4741" i="68"/>
  <c r="H4792" i="68"/>
  <c r="I4792" i="68"/>
  <c r="H4736" i="68"/>
  <c r="I4736" i="68"/>
  <c r="H4672" i="68"/>
  <c r="I4672" i="68"/>
  <c r="H4608" i="68"/>
  <c r="I4608" i="68"/>
  <c r="H4544" i="68"/>
  <c r="I4544" i="68"/>
  <c r="H4958" i="68"/>
  <c r="I4958" i="68"/>
  <c r="H4880" i="68"/>
  <c r="I4880" i="68"/>
  <c r="H4832" i="68"/>
  <c r="I4832" i="68"/>
  <c r="I4765" i="68"/>
  <c r="H4765" i="68"/>
  <c r="O4480" i="68"/>
  <c r="O4416" i="68"/>
  <c r="H4504" i="68"/>
  <c r="I4504" i="68"/>
  <c r="H4472" i="68"/>
  <c r="I4472" i="68"/>
  <c r="H4440" i="68"/>
  <c r="I4440" i="68"/>
  <c r="H4408" i="68"/>
  <c r="I4408" i="68"/>
  <c r="H4378" i="68"/>
  <c r="I4378" i="68"/>
  <c r="I4252" i="68"/>
  <c r="H4252" i="68"/>
  <c r="I4374" i="68"/>
  <c r="H4374" i="68"/>
  <c r="M4312" i="68"/>
  <c r="I4268" i="68"/>
  <c r="H4268" i="68"/>
  <c r="H4218" i="68"/>
  <c r="I4218" i="68"/>
  <c r="I4180" i="68"/>
  <c r="H4180" i="68"/>
  <c r="H4484" i="68"/>
  <c r="I4484" i="68"/>
  <c r="M4288" i="68"/>
  <c r="I4236" i="68"/>
  <c r="H4236" i="68"/>
  <c r="H4482" i="68"/>
  <c r="I4482" i="68"/>
  <c r="M4334" i="68"/>
  <c r="M4302" i="68"/>
  <c r="M4262" i="68"/>
  <c r="N4262" i="68" s="1"/>
  <c r="M4226" i="68"/>
  <c r="H4174" i="68"/>
  <c r="I4174" i="68"/>
  <c r="I4494" i="68"/>
  <c r="H4494" i="68"/>
  <c r="I4462" i="68"/>
  <c r="H4462" i="68"/>
  <c r="I4430" i="68"/>
  <c r="H4430" i="68"/>
  <c r="I4398" i="68"/>
  <c r="H4398" i="68"/>
  <c r="I4341" i="68"/>
  <c r="H4341" i="68"/>
  <c r="M4285" i="68"/>
  <c r="I4248" i="68"/>
  <c r="H4248" i="68"/>
  <c r="M4210" i="68"/>
  <c r="M4164" i="68"/>
  <c r="M4106" i="68"/>
  <c r="M4042" i="68"/>
  <c r="M3978" i="68"/>
  <c r="M3920" i="68"/>
  <c r="M3856" i="68"/>
  <c r="M3792" i="68"/>
  <c r="M3728" i="68"/>
  <c r="M3664" i="68"/>
  <c r="H4492" i="68"/>
  <c r="I4492" i="68"/>
  <c r="H4272" i="68"/>
  <c r="I4272" i="68"/>
  <c r="M4220" i="68"/>
  <c r="M4165" i="68"/>
  <c r="M3655" i="68"/>
  <c r="M3719" i="68"/>
  <c r="M3783" i="68"/>
  <c r="M3847" i="68"/>
  <c r="M3911" i="68"/>
  <c r="N3911" i="68" s="1"/>
  <c r="M3975" i="68"/>
  <c r="M4039" i="68"/>
  <c r="M4103" i="68"/>
  <c r="M4167" i="68"/>
  <c r="M4231" i="68"/>
  <c r="M3965" i="68"/>
  <c r="M4029" i="68"/>
  <c r="M4093" i="68"/>
  <c r="M4152" i="68"/>
  <c r="M4216" i="68"/>
  <c r="M4282" i="68"/>
  <c r="M4268" i="68"/>
  <c r="M3683" i="68"/>
  <c r="M3747" i="68"/>
  <c r="M3811" i="68"/>
  <c r="M3875" i="68"/>
  <c r="M3939" i="68"/>
  <c r="M4003" i="68"/>
  <c r="M4067" i="68"/>
  <c r="M4131" i="68"/>
  <c r="M4193" i="68"/>
  <c r="M4257" i="68"/>
  <c r="M4324" i="68"/>
  <c r="M4335" i="68"/>
  <c r="M4195" i="68"/>
  <c r="M4259" i="68"/>
  <c r="M4323" i="68"/>
  <c r="M4313" i="68"/>
  <c r="H4410" i="68"/>
  <c r="I4410" i="68"/>
  <c r="H4234" i="68"/>
  <c r="I4234" i="68"/>
  <c r="I4309" i="68"/>
  <c r="H4309" i="68"/>
  <c r="I4239" i="68"/>
  <c r="H4239" i="68"/>
  <c r="H4132" i="68"/>
  <c r="I4132" i="68"/>
  <c r="H4012" i="68"/>
  <c r="I4012" i="68"/>
  <c r="H3948" i="68"/>
  <c r="I3948" i="68"/>
  <c r="I3440" i="68"/>
  <c r="H3440" i="68"/>
  <c r="I3321" i="68"/>
  <c r="H3321" i="68"/>
  <c r="H4144" i="68"/>
  <c r="I4144" i="68"/>
  <c r="H4042" i="68"/>
  <c r="I4042" i="68"/>
  <c r="H3978" i="68"/>
  <c r="I3978" i="68"/>
  <c r="I4121" i="68"/>
  <c r="H4121" i="68"/>
  <c r="I4056" i="68"/>
  <c r="H4056" i="68"/>
  <c r="I3992" i="68"/>
  <c r="H3992" i="68"/>
  <c r="I3912" i="68"/>
  <c r="H3912" i="68"/>
  <c r="H3893" i="68"/>
  <c r="I3893" i="68"/>
  <c r="I3848" i="68"/>
  <c r="H3848" i="68"/>
  <c r="H3829" i="68"/>
  <c r="I3829" i="68"/>
  <c r="H4269" i="68"/>
  <c r="I4269" i="68"/>
  <c r="I4048" i="68"/>
  <c r="H4048" i="68"/>
  <c r="I3984" i="68"/>
  <c r="H3984" i="68"/>
  <c r="I4317" i="68"/>
  <c r="H4317" i="68"/>
  <c r="I4040" i="68"/>
  <c r="H4040" i="68"/>
  <c r="I3976" i="68"/>
  <c r="H3976" i="68"/>
  <c r="I4073" i="68"/>
  <c r="H4073" i="68"/>
  <c r="H4253" i="68"/>
  <c r="I4253" i="68"/>
  <c r="H4082" i="68"/>
  <c r="I4082" i="68"/>
  <c r="H4020" i="68"/>
  <c r="I4020" i="68"/>
  <c r="H3956" i="68"/>
  <c r="I3956" i="68"/>
  <c r="H3749" i="68"/>
  <c r="I3749" i="68"/>
  <c r="I3696" i="68"/>
  <c r="H3696" i="68"/>
  <c r="H3613" i="68"/>
  <c r="I3613" i="68"/>
  <c r="H3522" i="68"/>
  <c r="I3522" i="68"/>
  <c r="I3416" i="68"/>
  <c r="H3416" i="68"/>
  <c r="H3654" i="68"/>
  <c r="I3654" i="68"/>
  <c r="I3503" i="68"/>
  <c r="H3503" i="68"/>
  <c r="I3384" i="68"/>
  <c r="H3384" i="68"/>
  <c r="H3177" i="68"/>
  <c r="I3177" i="68"/>
  <c r="I3792" i="68"/>
  <c r="H3792" i="68"/>
  <c r="H3742" i="68"/>
  <c r="I3742" i="68"/>
  <c r="I3688" i="68"/>
  <c r="H3688" i="68"/>
  <c r="I3535" i="68"/>
  <c r="H3535" i="68"/>
  <c r="H3454" i="68"/>
  <c r="I3454" i="68"/>
  <c r="H3564" i="68"/>
  <c r="I3564" i="68"/>
  <c r="I3480" i="68"/>
  <c r="H3480" i="68"/>
  <c r="H3428" i="68"/>
  <c r="I3428" i="68"/>
  <c r="H3765" i="68"/>
  <c r="I3765" i="68"/>
  <c r="I3712" i="68"/>
  <c r="H3712" i="68"/>
  <c r="H3526" i="68"/>
  <c r="I3526" i="68"/>
  <c r="H3990" i="68"/>
  <c r="I3990" i="68"/>
  <c r="M3764" i="68"/>
  <c r="M3692" i="68"/>
  <c r="H3638" i="68"/>
  <c r="I3638" i="68"/>
  <c r="I3575" i="68"/>
  <c r="H3575" i="68"/>
  <c r="O3279" i="68"/>
  <c r="I3193" i="68"/>
  <c r="H3193" i="68"/>
  <c r="H3726" i="68"/>
  <c r="I3726" i="68"/>
  <c r="M3665" i="68"/>
  <c r="M3729" i="68"/>
  <c r="M3793" i="68"/>
  <c r="M3857" i="68"/>
  <c r="M3921" i="68"/>
  <c r="M4044" i="68"/>
  <c r="M3629" i="68"/>
  <c r="M3693" i="68"/>
  <c r="M3757" i="68"/>
  <c r="M3821" i="68"/>
  <c r="M3885" i="68"/>
  <c r="M3958" i="68"/>
  <c r="M4089" i="68"/>
  <c r="M3812" i="68"/>
  <c r="M3876" i="68"/>
  <c r="M3953" i="68"/>
  <c r="M4080" i="68"/>
  <c r="M4004" i="68"/>
  <c r="M4126" i="68"/>
  <c r="M3982" i="68"/>
  <c r="M4054" i="68"/>
  <c r="M4137" i="68"/>
  <c r="M3662" i="68"/>
  <c r="M3694" i="68"/>
  <c r="M3726" i="68"/>
  <c r="M3758" i="68"/>
  <c r="M3790" i="68"/>
  <c r="M3822" i="68"/>
  <c r="M3854" i="68"/>
  <c r="M3886" i="68"/>
  <c r="M3918" i="68"/>
  <c r="M3998" i="68"/>
  <c r="M4172" i="68"/>
  <c r="M4006" i="68"/>
  <c r="M4113" i="68"/>
  <c r="M4194" i="68"/>
  <c r="M4250" i="68"/>
  <c r="M4317" i="68"/>
  <c r="H3598" i="68"/>
  <c r="I3598" i="68"/>
  <c r="I3977" i="68"/>
  <c r="H3977" i="68"/>
  <c r="I3576" i="68"/>
  <c r="H3576" i="68"/>
  <c r="I3550" i="68"/>
  <c r="H3550" i="68"/>
  <c r="H3474" i="68"/>
  <c r="I3474" i="68"/>
  <c r="M3269" i="68"/>
  <c r="M3148" i="68"/>
  <c r="H3108" i="68"/>
  <c r="I3108" i="68"/>
  <c r="M3024" i="68"/>
  <c r="M2989" i="68"/>
  <c r="N2989" i="68" s="1"/>
  <c r="H2948" i="68"/>
  <c r="I2948" i="68"/>
  <c r="O2901" i="68"/>
  <c r="I2776" i="68"/>
  <c r="H2776" i="68"/>
  <c r="O2438" i="68"/>
  <c r="H3259" i="68"/>
  <c r="I3259" i="68"/>
  <c r="I3168" i="68"/>
  <c r="H3168" i="68"/>
  <c r="I2912" i="68"/>
  <c r="H2912" i="68"/>
  <c r="I3377" i="68"/>
  <c r="H3377" i="68"/>
  <c r="M3214" i="68"/>
  <c r="M3143" i="68"/>
  <c r="M3108" i="68"/>
  <c r="M3015" i="68"/>
  <c r="M2980" i="68"/>
  <c r="M2887" i="68"/>
  <c r="H2812" i="68"/>
  <c r="I2812" i="68"/>
  <c r="I2568" i="68"/>
  <c r="H2568" i="68"/>
  <c r="H3362" i="68"/>
  <c r="I3362" i="68"/>
  <c r="H3277" i="68"/>
  <c r="I3277" i="68"/>
  <c r="I3000" i="68"/>
  <c r="H3000" i="68"/>
  <c r="H3261" i="68"/>
  <c r="I3261" i="68"/>
  <c r="M3189" i="68"/>
  <c r="M3072" i="68"/>
  <c r="M3039" i="68"/>
  <c r="M3005" i="68"/>
  <c r="N3005" i="68" s="1"/>
  <c r="M2972" i="68"/>
  <c r="H2932" i="68"/>
  <c r="I2932" i="68"/>
  <c r="M2910" i="68"/>
  <c r="N2910" i="68" s="1"/>
  <c r="M2942" i="68"/>
  <c r="N2942" i="68" s="1"/>
  <c r="M2974" i="68"/>
  <c r="N2974" i="68" s="1"/>
  <c r="M3006" i="68"/>
  <c r="N3006" i="68" s="1"/>
  <c r="M3038" i="68"/>
  <c r="N3038" i="68" s="1"/>
  <c r="M3070" i="68"/>
  <c r="N3070" i="68" s="1"/>
  <c r="M3102" i="68"/>
  <c r="N3102" i="68" s="1"/>
  <c r="M3134" i="68"/>
  <c r="N3134" i="68" s="1"/>
  <c r="M3166" i="68"/>
  <c r="N3166" i="68" s="1"/>
  <c r="M3218" i="68"/>
  <c r="M3262" i="68"/>
  <c r="M3319" i="68"/>
  <c r="N3319" i="68" s="1"/>
  <c r="M3508" i="68"/>
  <c r="M3433" i="68"/>
  <c r="M3194" i="68"/>
  <c r="M3238" i="68"/>
  <c r="M3296" i="68"/>
  <c r="M3432" i="68"/>
  <c r="M3620" i="68"/>
  <c r="M3356" i="68"/>
  <c r="M3560" i="68"/>
  <c r="M3299" i="68"/>
  <c r="M3369" i="68"/>
  <c r="M3516" i="68"/>
  <c r="M3424" i="68"/>
  <c r="M2897" i="68"/>
  <c r="M2961" i="68"/>
  <c r="M3025" i="68"/>
  <c r="M3089" i="68"/>
  <c r="M3153" i="68"/>
  <c r="M3210" i="68"/>
  <c r="M3254" i="68"/>
  <c r="M3315" i="68"/>
  <c r="M3441" i="68"/>
  <c r="M3457" i="68"/>
  <c r="M3617" i="68"/>
  <c r="M2891" i="68"/>
  <c r="M2955" i="68"/>
  <c r="M3019" i="68"/>
  <c r="M3083" i="68"/>
  <c r="M3147" i="68"/>
  <c r="M3383" i="68"/>
  <c r="M3480" i="68"/>
  <c r="M3341" i="68"/>
  <c r="M3463" i="68"/>
  <c r="M3489" i="68"/>
  <c r="M3553" i="68"/>
  <c r="M3413" i="68"/>
  <c r="M3477" i="68"/>
  <c r="N3477" i="68" s="1"/>
  <c r="M3541" i="68"/>
  <c r="N3541" i="68" s="1"/>
  <c r="M3204" i="68"/>
  <c r="M3268" i="68"/>
  <c r="M3332" i="68"/>
  <c r="M3370" i="68"/>
  <c r="M3402" i="68"/>
  <c r="M3434" i="68"/>
  <c r="N3434" i="68" s="1"/>
  <c r="M3466" i="68"/>
  <c r="M3498" i="68"/>
  <c r="M3530" i="68"/>
  <c r="M3562" i="68"/>
  <c r="M3608" i="68"/>
  <c r="M3543" i="68"/>
  <c r="M3607" i="68"/>
  <c r="N3607" i="68" s="1"/>
  <c r="M3387" i="68"/>
  <c r="M3451" i="68"/>
  <c r="M3515" i="68"/>
  <c r="M3579" i="68"/>
  <c r="O2598" i="68"/>
  <c r="I2424" i="68"/>
  <c r="H2424" i="68"/>
  <c r="H3369" i="68"/>
  <c r="I3369" i="68"/>
  <c r="H3293" i="68"/>
  <c r="I3293" i="68"/>
  <c r="M3181" i="68"/>
  <c r="I2992" i="68"/>
  <c r="H2992" i="68"/>
  <c r="M3307" i="68"/>
  <c r="M3156" i="68"/>
  <c r="M3063" i="68"/>
  <c r="M3028" i="68"/>
  <c r="O2973" i="68"/>
  <c r="M2935" i="68"/>
  <c r="M2900" i="68"/>
  <c r="I2536" i="68"/>
  <c r="H2536" i="68"/>
  <c r="M3314" i="68"/>
  <c r="H3275" i="68"/>
  <c r="I3275" i="68"/>
  <c r="H3195" i="68"/>
  <c r="I3195" i="68"/>
  <c r="I2952" i="68"/>
  <c r="H2952" i="68"/>
  <c r="I2307" i="68"/>
  <c r="H2307" i="68"/>
  <c r="H2772" i="68"/>
  <c r="I2772" i="68"/>
  <c r="I2720" i="68"/>
  <c r="H2720" i="68"/>
  <c r="H2634" i="68"/>
  <c r="I2634" i="68"/>
  <c r="H2518" i="68"/>
  <c r="I2518" i="68"/>
  <c r="H3130" i="68"/>
  <c r="I3130" i="68"/>
  <c r="I2918" i="68"/>
  <c r="H2918" i="68"/>
  <c r="I2673" i="68"/>
  <c r="H2673" i="68"/>
  <c r="I2417" i="68"/>
  <c r="H2417" i="68"/>
  <c r="H2490" i="68"/>
  <c r="I2490" i="68"/>
  <c r="H2328" i="68"/>
  <c r="I2328" i="68"/>
  <c r="O2065" i="68"/>
  <c r="O2001" i="68"/>
  <c r="O1937" i="68"/>
  <c r="O1873" i="68"/>
  <c r="O1809" i="68"/>
  <c r="H2724" i="68"/>
  <c r="I2724" i="68"/>
  <c r="H2580" i="68"/>
  <c r="I2580" i="68"/>
  <c r="H2516" i="68"/>
  <c r="I2516" i="68"/>
  <c r="H2452" i="68"/>
  <c r="I2452" i="68"/>
  <c r="H2388" i="68"/>
  <c r="I2388" i="68"/>
  <c r="I2327" i="68"/>
  <c r="H2327" i="68"/>
  <c r="H2740" i="68"/>
  <c r="I2740" i="68"/>
  <c r="H2550" i="68"/>
  <c r="I2550" i="68"/>
  <c r="I3022" i="68"/>
  <c r="H3022" i="68"/>
  <c r="H2878" i="68"/>
  <c r="I2878" i="68"/>
  <c r="H2692" i="68"/>
  <c r="I2692" i="68"/>
  <c r="H2628" i="68"/>
  <c r="I2628" i="68"/>
  <c r="H2564" i="68"/>
  <c r="I2564" i="68"/>
  <c r="H2500" i="68"/>
  <c r="I2500" i="68"/>
  <c r="H2436" i="68"/>
  <c r="I2436" i="68"/>
  <c r="I3159" i="68"/>
  <c r="H3159" i="68"/>
  <c r="H2650" i="68"/>
  <c r="I2650" i="68"/>
  <c r="I2480" i="68"/>
  <c r="H2480" i="68"/>
  <c r="H2406" i="68"/>
  <c r="I2406" i="68"/>
  <c r="M2268" i="68"/>
  <c r="M2236" i="68"/>
  <c r="M2204" i="68"/>
  <c r="M2167" i="68"/>
  <c r="H1973" i="68"/>
  <c r="I1973" i="68"/>
  <c r="I1899" i="68"/>
  <c r="H1899" i="68"/>
  <c r="M2208" i="68"/>
  <c r="I2017" i="68"/>
  <c r="H2017" i="68"/>
  <c r="H1943" i="68"/>
  <c r="I1943" i="68"/>
  <c r="H1901" i="68"/>
  <c r="I1901" i="68"/>
  <c r="M2221" i="68"/>
  <c r="H2185" i="68"/>
  <c r="I2185" i="68"/>
  <c r="I2073" i="68"/>
  <c r="H2073" i="68"/>
  <c r="H1967" i="68"/>
  <c r="I1967" i="68"/>
  <c r="H1839" i="68"/>
  <c r="I1839" i="68"/>
  <c r="M2260" i="68"/>
  <c r="M2228" i="68"/>
  <c r="M2196" i="68"/>
  <c r="M2444" i="68"/>
  <c r="M2700" i="68"/>
  <c r="M2409" i="68"/>
  <c r="M2665" i="68"/>
  <c r="M2239" i="68"/>
  <c r="M2303" i="68"/>
  <c r="M2352" i="68"/>
  <c r="N2352" i="68" s="1"/>
  <c r="M2464" i="68"/>
  <c r="N2464" i="68" s="1"/>
  <c r="M2652" i="68"/>
  <c r="M2289" i="68"/>
  <c r="N2289" i="68" s="1"/>
  <c r="M2321" i="68"/>
  <c r="N2321" i="68" s="1"/>
  <c r="M2413" i="68"/>
  <c r="M2599" i="68"/>
  <c r="M2376" i="68"/>
  <c r="N2376" i="68" s="1"/>
  <c r="M2608" i="68"/>
  <c r="M2368" i="68"/>
  <c r="M2621" i="68"/>
  <c r="M2171" i="68"/>
  <c r="M2235" i="68"/>
  <c r="M2299" i="68"/>
  <c r="M2374" i="68"/>
  <c r="M2556" i="68"/>
  <c r="M2701" i="68"/>
  <c r="N2701" i="68" s="1"/>
  <c r="M2301" i="68"/>
  <c r="M2343" i="68"/>
  <c r="M2503" i="68"/>
  <c r="M2649" i="68"/>
  <c r="M2190" i="68"/>
  <c r="N2190" i="68" s="1"/>
  <c r="M2254" i="68"/>
  <c r="N2254" i="68" s="1"/>
  <c r="M2318" i="68"/>
  <c r="M2381" i="68"/>
  <c r="M2488" i="68"/>
  <c r="M2580" i="68"/>
  <c r="M2687" i="68"/>
  <c r="M2804" i="68"/>
  <c r="M2868" i="68"/>
  <c r="M2433" i="68"/>
  <c r="M2517" i="68"/>
  <c r="M2632" i="68"/>
  <c r="M2724" i="68"/>
  <c r="M2812" i="68"/>
  <c r="M2876" i="68"/>
  <c r="M2761" i="68"/>
  <c r="M2202" i="68"/>
  <c r="M2266" i="68"/>
  <c r="M2385" i="68"/>
  <c r="M2469" i="68"/>
  <c r="M2584" i="68"/>
  <c r="M2676" i="68"/>
  <c r="M2788" i="68"/>
  <c r="M2852" i="68"/>
  <c r="M2408" i="68"/>
  <c r="M2500" i="68"/>
  <c r="M2607" i="68"/>
  <c r="M2721" i="68"/>
  <c r="M2800" i="68"/>
  <c r="M2864" i="68"/>
  <c r="M2382" i="68"/>
  <c r="M2414" i="68"/>
  <c r="M2446" i="68"/>
  <c r="M2478" i="68"/>
  <c r="M2510" i="68"/>
  <c r="M2542" i="68"/>
  <c r="M2574" i="68"/>
  <c r="M2606" i="68"/>
  <c r="M2638" i="68"/>
  <c r="M2670" i="68"/>
  <c r="M2702" i="68"/>
  <c r="M2734" i="68"/>
  <c r="M2766" i="68"/>
  <c r="M2798" i="68"/>
  <c r="N2798" i="68" s="1"/>
  <c r="M2830" i="68"/>
  <c r="N2830" i="68" s="1"/>
  <c r="M2862" i="68"/>
  <c r="N2862" i="68" s="1"/>
  <c r="M2809" i="68"/>
  <c r="M2873" i="68"/>
  <c r="M2435" i="68"/>
  <c r="M2499" i="68"/>
  <c r="M2563" i="68"/>
  <c r="M2627" i="68"/>
  <c r="M2691" i="68"/>
  <c r="M2755" i="68"/>
  <c r="I2279" i="68"/>
  <c r="H2279" i="68"/>
  <c r="I2243" i="68"/>
  <c r="H2243" i="68"/>
  <c r="I2211" i="68"/>
  <c r="H2211" i="68"/>
  <c r="I2167" i="68"/>
  <c r="H2167" i="68"/>
  <c r="I2097" i="68"/>
  <c r="H2097" i="68"/>
  <c r="H2023" i="68"/>
  <c r="I2023" i="68"/>
  <c r="I2340" i="68"/>
  <c r="H2340" i="68"/>
  <c r="I2099" i="68"/>
  <c r="H2099" i="68"/>
  <c r="H1917" i="68"/>
  <c r="I1917" i="68"/>
  <c r="O2254" i="68"/>
  <c r="H2195" i="68"/>
  <c r="I2195" i="68"/>
  <c r="I2155" i="68"/>
  <c r="H2155" i="68"/>
  <c r="I2089" i="68"/>
  <c r="H2089" i="68"/>
  <c r="H1983" i="68"/>
  <c r="I1983" i="68"/>
  <c r="H1855" i="68"/>
  <c r="I1855" i="68"/>
  <c r="O1761" i="68"/>
  <c r="I1873" i="68"/>
  <c r="H1873" i="68"/>
  <c r="M1781" i="68"/>
  <c r="M1664" i="68"/>
  <c r="M1623" i="68"/>
  <c r="N1623" i="68" s="1"/>
  <c r="H1587" i="68"/>
  <c r="I1587" i="68"/>
  <c r="M1498" i="68"/>
  <c r="M1465" i="68"/>
  <c r="I1400" i="68"/>
  <c r="H1400" i="68"/>
  <c r="M1769" i="68"/>
  <c r="N1769" i="68" s="1"/>
  <c r="H1691" i="68"/>
  <c r="I1691" i="68"/>
  <c r="H1649" i="68"/>
  <c r="I1649" i="68"/>
  <c r="M1584" i="68"/>
  <c r="M1552" i="68"/>
  <c r="M1520" i="68"/>
  <c r="H1493" i="68"/>
  <c r="I1493" i="68"/>
  <c r="M1427" i="68"/>
  <c r="M1831" i="68"/>
  <c r="M1959" i="68"/>
  <c r="M2087" i="68"/>
  <c r="M2000" i="68"/>
  <c r="M2159" i="68"/>
  <c r="M2019" i="68"/>
  <c r="M1912" i="68"/>
  <c r="N1912" i="68" s="1"/>
  <c r="M2151" i="68"/>
  <c r="M1463" i="68"/>
  <c r="N1463" i="68" s="1"/>
  <c r="M1527" i="68"/>
  <c r="N1527" i="68" s="1"/>
  <c r="M1591" i="68"/>
  <c r="M1899" i="68"/>
  <c r="M2027" i="68"/>
  <c r="M1888" i="68"/>
  <c r="M2143" i="68"/>
  <c r="M2015" i="68"/>
  <c r="M2161" i="68"/>
  <c r="N2161" i="68" s="1"/>
  <c r="M2088" i="68"/>
  <c r="N2088" i="68" s="1"/>
  <c r="M1626" i="68"/>
  <c r="M1690" i="68"/>
  <c r="M1754" i="68"/>
  <c r="M1818" i="68"/>
  <c r="M1882" i="68"/>
  <c r="M1946" i="68"/>
  <c r="M2010" i="68"/>
  <c r="M2074" i="68"/>
  <c r="M1462" i="68"/>
  <c r="M1526" i="68"/>
  <c r="M1590" i="68"/>
  <c r="M1654" i="68"/>
  <c r="M1718" i="68"/>
  <c r="M1782" i="68"/>
  <c r="M1844" i="68"/>
  <c r="M1908" i="68"/>
  <c r="M1972" i="68"/>
  <c r="M2036" i="68"/>
  <c r="M2100" i="68"/>
  <c r="M1452" i="68"/>
  <c r="M1516" i="68"/>
  <c r="M1580" i="68"/>
  <c r="M1644" i="68"/>
  <c r="M1708" i="68"/>
  <c r="M1772" i="68"/>
  <c r="M1817" i="68"/>
  <c r="N1817" i="68" s="1"/>
  <c r="M1849" i="68"/>
  <c r="N1849" i="68" s="1"/>
  <c r="M1881" i="68"/>
  <c r="N1881" i="68" s="1"/>
  <c r="M1913" i="68"/>
  <c r="N1913" i="68" s="1"/>
  <c r="M1945" i="68"/>
  <c r="N1945" i="68" s="1"/>
  <c r="M1977" i="68"/>
  <c r="N1977" i="68" s="1"/>
  <c r="M2009" i="68"/>
  <c r="N2009" i="68" s="1"/>
  <c r="M2041" i="68"/>
  <c r="N2041" i="68" s="1"/>
  <c r="M2073" i="68"/>
  <c r="N2073" i="68" s="1"/>
  <c r="M2105" i="68"/>
  <c r="N2105" i="68" s="1"/>
  <c r="M2147" i="68"/>
  <c r="M1846" i="68"/>
  <c r="M1910" i="68"/>
  <c r="M1974" i="68"/>
  <c r="M2038" i="68"/>
  <c r="M2102" i="68"/>
  <c r="M2130" i="68"/>
  <c r="N2130" i="68" s="1"/>
  <c r="I1345" i="68"/>
  <c r="H1345" i="68"/>
  <c r="M1765" i="68"/>
  <c r="M1729" i="68"/>
  <c r="N1729" i="68" s="1"/>
  <c r="O1623" i="68"/>
  <c r="H1579" i="68"/>
  <c r="I1579" i="68"/>
  <c r="M1490" i="68"/>
  <c r="H1451" i="68"/>
  <c r="I1451" i="68"/>
  <c r="H1069" i="68"/>
  <c r="I1069" i="68"/>
  <c r="H1005" i="68"/>
  <c r="I1005" i="68"/>
  <c r="I1921" i="68"/>
  <c r="H1921" i="68"/>
  <c r="M1891" i="68"/>
  <c r="M1755" i="68"/>
  <c r="I1703" i="68"/>
  <c r="H1703" i="68"/>
  <c r="M1661" i="68"/>
  <c r="M1625" i="68"/>
  <c r="N1625" i="68" s="1"/>
  <c r="M1576" i="68"/>
  <c r="I1528" i="68"/>
  <c r="H1528" i="68"/>
  <c r="M1493" i="68"/>
  <c r="I1329" i="68"/>
  <c r="H1329" i="68"/>
  <c r="I2026" i="68"/>
  <c r="H2026" i="68"/>
  <c r="M1856" i="68"/>
  <c r="I1811" i="68"/>
  <c r="H1811" i="68"/>
  <c r="H1763" i="68"/>
  <c r="I1763" i="68"/>
  <c r="H1721" i="68"/>
  <c r="I1721" i="68"/>
  <c r="M1685" i="68"/>
  <c r="I1602" i="68"/>
  <c r="H1602" i="68"/>
  <c r="M1547" i="68"/>
  <c r="M1513" i="68"/>
  <c r="I1369" i="68"/>
  <c r="H1369" i="68"/>
  <c r="M1848" i="68"/>
  <c r="N1848" i="68" s="1"/>
  <c r="I1751" i="68"/>
  <c r="H1751" i="68"/>
  <c r="M1720" i="68"/>
  <c r="M1679" i="68"/>
  <c r="M1645" i="68"/>
  <c r="H1911" i="68"/>
  <c r="I1911" i="68"/>
  <c r="H1747" i="68"/>
  <c r="I1747" i="68"/>
  <c r="M1699" i="68"/>
  <c r="I1647" i="68"/>
  <c r="H1647" i="68"/>
  <c r="M1603" i="68"/>
  <c r="M1569" i="68"/>
  <c r="I1530" i="68"/>
  <c r="H1530" i="68"/>
  <c r="M1475" i="68"/>
  <c r="I1866" i="68"/>
  <c r="H1866" i="68"/>
  <c r="M1811" i="68"/>
  <c r="M1785" i="68"/>
  <c r="N1785" i="68" s="1"/>
  <c r="H1729" i="68"/>
  <c r="I1729" i="68"/>
  <c r="M1693" i="68"/>
  <c r="M1657" i="68"/>
  <c r="N1657" i="68" s="1"/>
  <c r="M1605" i="68"/>
  <c r="H1533" i="68"/>
  <c r="I1533" i="68"/>
  <c r="M1496" i="68"/>
  <c r="O1463" i="68"/>
  <c r="I1752" i="68"/>
  <c r="H1752" i="68"/>
  <c r="I1672" i="68"/>
  <c r="H1672" i="68"/>
  <c r="I1272" i="68"/>
  <c r="H1272" i="68"/>
  <c r="I1176" i="68"/>
  <c r="H1176" i="68"/>
  <c r="H1015" i="68"/>
  <c r="I1015" i="68"/>
  <c r="I956" i="68"/>
  <c r="H956" i="68"/>
  <c r="I877" i="68"/>
  <c r="H877" i="68"/>
  <c r="I838" i="68"/>
  <c r="H838" i="68"/>
  <c r="H737" i="68"/>
  <c r="I737" i="68"/>
  <c r="H689" i="68"/>
  <c r="I689" i="68"/>
  <c r="M604" i="68"/>
  <c r="O553" i="68"/>
  <c r="O489" i="68"/>
  <c r="O425" i="68"/>
  <c r="O361" i="68"/>
  <c r="O297" i="68"/>
  <c r="O233" i="68"/>
  <c r="O169" i="68"/>
  <c r="O112" i="68"/>
  <c r="I93" i="68"/>
  <c r="H93" i="68"/>
  <c r="M70" i="68"/>
  <c r="O48" i="68"/>
  <c r="I29" i="68"/>
  <c r="H29" i="68"/>
  <c r="H214" i="68"/>
  <c r="I214" i="68"/>
  <c r="I226" i="68"/>
  <c r="H226" i="68"/>
  <c r="H196" i="68"/>
  <c r="I196" i="68"/>
  <c r="I1826" i="68"/>
  <c r="H1826" i="68"/>
  <c r="H1267" i="68"/>
  <c r="I1267" i="68"/>
  <c r="I1036" i="68"/>
  <c r="H1036" i="68"/>
  <c r="H833" i="68"/>
  <c r="I833" i="68"/>
  <c r="I772" i="68"/>
  <c r="H772" i="68"/>
  <c r="I708" i="68"/>
  <c r="H708" i="68"/>
  <c r="I644" i="68"/>
  <c r="H644" i="68"/>
  <c r="H68" i="68"/>
  <c r="I68" i="68"/>
  <c r="H4" i="68"/>
  <c r="I4" i="68"/>
  <c r="I303" i="68"/>
  <c r="H303" i="68"/>
  <c r="I143" i="68"/>
  <c r="H143" i="68"/>
  <c r="M4" i="68"/>
  <c r="I1310" i="68"/>
  <c r="H1310" i="68"/>
  <c r="I1730" i="68"/>
  <c r="H1730" i="68"/>
  <c r="I954" i="68"/>
  <c r="H954" i="68"/>
  <c r="I1018" i="68"/>
  <c r="H1018" i="68"/>
  <c r="I1082" i="68"/>
  <c r="H1082" i="68"/>
  <c r="I1156" i="68"/>
  <c r="H1156" i="68"/>
  <c r="H1227" i="68"/>
  <c r="I1227" i="68"/>
  <c r="I1298" i="68"/>
  <c r="H1298" i="68"/>
  <c r="I1406" i="68"/>
  <c r="H1406" i="68"/>
  <c r="H1500" i="68"/>
  <c r="I1500" i="68"/>
  <c r="I1598" i="68"/>
  <c r="H1598" i="68"/>
  <c r="I1748" i="68"/>
  <c r="H1748" i="68"/>
  <c r="I1083" i="68"/>
  <c r="H1083" i="68"/>
  <c r="I1128" i="68"/>
  <c r="H1128" i="68"/>
  <c r="I1198" i="68"/>
  <c r="H1198" i="68"/>
  <c r="I1263" i="68"/>
  <c r="H1263" i="68"/>
  <c r="H1341" i="68"/>
  <c r="I1341" i="68"/>
  <c r="H1613" i="68"/>
  <c r="I1613" i="68"/>
  <c r="I1724" i="68"/>
  <c r="H1724" i="68"/>
  <c r="H1808" i="68"/>
  <c r="I1808" i="68"/>
  <c r="I1136" i="68"/>
  <c r="H1136" i="68"/>
  <c r="I1206" i="68"/>
  <c r="H1206" i="68"/>
  <c r="I1271" i="68"/>
  <c r="H1271" i="68"/>
  <c r="H1349" i="68"/>
  <c r="I1349" i="68"/>
  <c r="H1455" i="68"/>
  <c r="I1455" i="68"/>
  <c r="I1574" i="68"/>
  <c r="H1574" i="68"/>
  <c r="I1722" i="68"/>
  <c r="H1722" i="68"/>
  <c r="I1890" i="68"/>
  <c r="H1890" i="68"/>
  <c r="I852" i="68"/>
  <c r="H852" i="68"/>
  <c r="H912" i="68"/>
  <c r="I912" i="68"/>
  <c r="H976" i="68"/>
  <c r="I976" i="68"/>
  <c r="I1040" i="68"/>
  <c r="H1040" i="68"/>
  <c r="I1104" i="68"/>
  <c r="H1104" i="68"/>
  <c r="I1342" i="68"/>
  <c r="H1342" i="68"/>
  <c r="I1734" i="68"/>
  <c r="H1734" i="68"/>
  <c r="I1138" i="68"/>
  <c r="H1138" i="68"/>
  <c r="I1216" i="68"/>
  <c r="H1216" i="68"/>
  <c r="I1286" i="68"/>
  <c r="H1286" i="68"/>
  <c r="H1351" i="68"/>
  <c r="I1351" i="68"/>
  <c r="H1443" i="68"/>
  <c r="I1443" i="68"/>
  <c r="I1518" i="68"/>
  <c r="H1518" i="68"/>
  <c r="I1674" i="68"/>
  <c r="H1674" i="68"/>
  <c r="I1132" i="68"/>
  <c r="H1132" i="68"/>
  <c r="H1338" i="68"/>
  <c r="I1338" i="68"/>
  <c r="H1447" i="68"/>
  <c r="I1447" i="68"/>
  <c r="I1696" i="68"/>
  <c r="H1696" i="68"/>
  <c r="I1804" i="68"/>
  <c r="H1804" i="68"/>
  <c r="H998" i="68"/>
  <c r="I998" i="68"/>
  <c r="I1062" i="68"/>
  <c r="H1062" i="68"/>
  <c r="H1125" i="68"/>
  <c r="I1125" i="68"/>
  <c r="I1204" i="68"/>
  <c r="H1204" i="68"/>
  <c r="H1275" i="68"/>
  <c r="I1275" i="68"/>
  <c r="I1346" i="68"/>
  <c r="H1346" i="68"/>
  <c r="I1462" i="68"/>
  <c r="H1462" i="68"/>
  <c r="I1590" i="68"/>
  <c r="H1590" i="68"/>
  <c r="I1790" i="68"/>
  <c r="H1790" i="68"/>
  <c r="I2150" i="68"/>
  <c r="H2150" i="68"/>
  <c r="H1888" i="68"/>
  <c r="I1888" i="68"/>
  <c r="H1982" i="68"/>
  <c r="I1982" i="68"/>
  <c r="I2068" i="68"/>
  <c r="H2068" i="68"/>
  <c r="I2162" i="68"/>
  <c r="H2162" i="68"/>
  <c r="I1970" i="68"/>
  <c r="H1970" i="68"/>
  <c r="H2168" i="68"/>
  <c r="I2168" i="68"/>
  <c r="I2230" i="68"/>
  <c r="H2230" i="68"/>
  <c r="I1916" i="68"/>
  <c r="H1916" i="68"/>
  <c r="H1992" i="68"/>
  <c r="I1992" i="68"/>
  <c r="H2086" i="68"/>
  <c r="I2086" i="68"/>
  <c r="I2282" i="68"/>
  <c r="H2282" i="68"/>
  <c r="I1420" i="68"/>
  <c r="H1420" i="68"/>
  <c r="I2166" i="68"/>
  <c r="H2166" i="68"/>
  <c r="I1924" i="68"/>
  <c r="H1924" i="68"/>
  <c r="H2000" i="68"/>
  <c r="I2000" i="68"/>
  <c r="H2094" i="68"/>
  <c r="I2094" i="68"/>
  <c r="H2200" i="68"/>
  <c r="I2200" i="68"/>
  <c r="I2050" i="68"/>
  <c r="H2050" i="68"/>
  <c r="I2206" i="68"/>
  <c r="H2206" i="68"/>
  <c r="I2270" i="68"/>
  <c r="H2270" i="68"/>
  <c r="I1932" i="68"/>
  <c r="H1932" i="68"/>
  <c r="H2008" i="68"/>
  <c r="I2008" i="68"/>
  <c r="H2102" i="68"/>
  <c r="I2102" i="68"/>
  <c r="H2362" i="68"/>
  <c r="I2362" i="68"/>
  <c r="H2540" i="68"/>
  <c r="I2540" i="68"/>
  <c r="H2717" i="68"/>
  <c r="I2717" i="68"/>
  <c r="I2180" i="68"/>
  <c r="H2180" i="68"/>
  <c r="H2244" i="68"/>
  <c r="I2244" i="68"/>
  <c r="I2308" i="68"/>
  <c r="H2308" i="68"/>
  <c r="H2429" i="68"/>
  <c r="I2429" i="68"/>
  <c r="H2557" i="68"/>
  <c r="I2557" i="68"/>
  <c r="H2685" i="68"/>
  <c r="I2685" i="68"/>
  <c r="H2221" i="68"/>
  <c r="I2221" i="68"/>
  <c r="H2285" i="68"/>
  <c r="I2285" i="68"/>
  <c r="I2358" i="68"/>
  <c r="H2358" i="68"/>
  <c r="H2530" i="68"/>
  <c r="I2530" i="68"/>
  <c r="H2813" i="68"/>
  <c r="I2813" i="68"/>
  <c r="I2366" i="68"/>
  <c r="H2366" i="68"/>
  <c r="I2491" i="68"/>
  <c r="H2491" i="68"/>
  <c r="H2585" i="68"/>
  <c r="I2585" i="68"/>
  <c r="I2695" i="68"/>
  <c r="H2695" i="68"/>
  <c r="H2418" i="68"/>
  <c r="I2418" i="68"/>
  <c r="H2601" i="68"/>
  <c r="I2601" i="68"/>
  <c r="H2761" i="68"/>
  <c r="I2761" i="68"/>
  <c r="I2312" i="68"/>
  <c r="H2312" i="68"/>
  <c r="I2372" i="68"/>
  <c r="H2372" i="68"/>
  <c r="I2478" i="68"/>
  <c r="H2478" i="68"/>
  <c r="I2606" i="68"/>
  <c r="H2606" i="68"/>
  <c r="I2718" i="68"/>
  <c r="H2718" i="68"/>
  <c r="H2396" i="68"/>
  <c r="I2396" i="68"/>
  <c r="H2652" i="68"/>
  <c r="I2652" i="68"/>
  <c r="I2290" i="68"/>
  <c r="H2290" i="68"/>
  <c r="I2407" i="68"/>
  <c r="H2407" i="68"/>
  <c r="I2494" i="68"/>
  <c r="H2494" i="68"/>
  <c r="H2605" i="68"/>
  <c r="I2605" i="68"/>
  <c r="I2749" i="68"/>
  <c r="H2749" i="68"/>
  <c r="H2858" i="68"/>
  <c r="I2858" i="68"/>
  <c r="H2922" i="68"/>
  <c r="I2922" i="68"/>
  <c r="H2986" i="68"/>
  <c r="I2986" i="68"/>
  <c r="H3050" i="68"/>
  <c r="I3050" i="68"/>
  <c r="H3114" i="68"/>
  <c r="I3114" i="68"/>
  <c r="H3187" i="68"/>
  <c r="I3187" i="68"/>
  <c r="H3271" i="68"/>
  <c r="I3271" i="68"/>
  <c r="H2451" i="68"/>
  <c r="I2451" i="68"/>
  <c r="I2707" i="68"/>
  <c r="H2707" i="68"/>
  <c r="H2955" i="68"/>
  <c r="I2955" i="68"/>
  <c r="I3222" i="68"/>
  <c r="H3222" i="68"/>
  <c r="I2829" i="68"/>
  <c r="H2829" i="68"/>
  <c r="I2893" i="68"/>
  <c r="H2893" i="68"/>
  <c r="I2957" i="68"/>
  <c r="H2957" i="68"/>
  <c r="I3021" i="68"/>
  <c r="H3021" i="68"/>
  <c r="I3085" i="68"/>
  <c r="H3085" i="68"/>
  <c r="I3149" i="68"/>
  <c r="H3149" i="68"/>
  <c r="I3270" i="68"/>
  <c r="H3270" i="68"/>
  <c r="H2531" i="68"/>
  <c r="I2531" i="68"/>
  <c r="H2803" i="68"/>
  <c r="I2803" i="68"/>
  <c r="H3059" i="68"/>
  <c r="I3059" i="68"/>
  <c r="H3219" i="68"/>
  <c r="I3219" i="68"/>
  <c r="I3294" i="68"/>
  <c r="H3294" i="68"/>
  <c r="H2745" i="68"/>
  <c r="I2745" i="68"/>
  <c r="H2810" i="68"/>
  <c r="I2810" i="68"/>
  <c r="H2874" i="68"/>
  <c r="I2874" i="68"/>
  <c r="H2938" i="68"/>
  <c r="I2938" i="68"/>
  <c r="I3029" i="68"/>
  <c r="H3029" i="68"/>
  <c r="I3157" i="68"/>
  <c r="H3157" i="68"/>
  <c r="I3311" i="68"/>
  <c r="H3311" i="68"/>
  <c r="H2611" i="68"/>
  <c r="I2611" i="68"/>
  <c r="H2875" i="68"/>
  <c r="I2875" i="68"/>
  <c r="H3070" i="68"/>
  <c r="I3070" i="68"/>
  <c r="H3183" i="68"/>
  <c r="I3183" i="68"/>
  <c r="H2818" i="68"/>
  <c r="I2818" i="68"/>
  <c r="H2882" i="68"/>
  <c r="I2882" i="68"/>
  <c r="H2946" i="68"/>
  <c r="I2946" i="68"/>
  <c r="H3010" i="68"/>
  <c r="I3010" i="68"/>
  <c r="H3074" i="68"/>
  <c r="I3074" i="68"/>
  <c r="H3138" i="68"/>
  <c r="I3138" i="68"/>
  <c r="H3250" i="68"/>
  <c r="I3250" i="68"/>
  <c r="I2469" i="68"/>
  <c r="H2469" i="68"/>
  <c r="I2725" i="68"/>
  <c r="H2725" i="68"/>
  <c r="H2979" i="68"/>
  <c r="I2979" i="68"/>
  <c r="I3178" i="68"/>
  <c r="H3178" i="68"/>
  <c r="I3310" i="68"/>
  <c r="H3310" i="68"/>
  <c r="I3347" i="68"/>
  <c r="H3347" i="68"/>
  <c r="H3482" i="68"/>
  <c r="I3482" i="68"/>
  <c r="I3327" i="68"/>
  <c r="H3327" i="68"/>
  <c r="I3430" i="68"/>
  <c r="H3430" i="68"/>
  <c r="I3559" i="68"/>
  <c r="H3559" i="68"/>
  <c r="I3224" i="68"/>
  <c r="H3224" i="68"/>
  <c r="H3421" i="68"/>
  <c r="I3421" i="68"/>
  <c r="H3674" i="68"/>
  <c r="I3674" i="68"/>
  <c r="I3399" i="68"/>
  <c r="H3399" i="68"/>
  <c r="H3533" i="68"/>
  <c r="I3533" i="68"/>
  <c r="I3320" i="68"/>
  <c r="H3320" i="68"/>
  <c r="I3491" i="68"/>
  <c r="H3491" i="68"/>
  <c r="I3469" i="68"/>
  <c r="H3469" i="68"/>
  <c r="I3641" i="68"/>
  <c r="H3641" i="68"/>
  <c r="I3336" i="68"/>
  <c r="H3336" i="68"/>
  <c r="H3658" i="68"/>
  <c r="I3658" i="68"/>
  <c r="I3389" i="68"/>
  <c r="H3389" i="68"/>
  <c r="H3460" i="68"/>
  <c r="I3460" i="68"/>
  <c r="H3586" i="68"/>
  <c r="I3586" i="68"/>
  <c r="I3607" i="68"/>
  <c r="H3607" i="68"/>
  <c r="I3671" i="68"/>
  <c r="H3671" i="68"/>
  <c r="I3735" i="68"/>
  <c r="H3735" i="68"/>
  <c r="I3799" i="68"/>
  <c r="H3799" i="68"/>
  <c r="I3863" i="68"/>
  <c r="H3863" i="68"/>
  <c r="I3927" i="68"/>
  <c r="H3927" i="68"/>
  <c r="I4067" i="68"/>
  <c r="H4067" i="68"/>
  <c r="I3603" i="68"/>
  <c r="H3603" i="68"/>
  <c r="I3667" i="68"/>
  <c r="H3667" i="68"/>
  <c r="I3731" i="68"/>
  <c r="H3731" i="68"/>
  <c r="I3795" i="68"/>
  <c r="H3795" i="68"/>
  <c r="I3859" i="68"/>
  <c r="H3859" i="68"/>
  <c r="I3923" i="68"/>
  <c r="H3923" i="68"/>
  <c r="H4181" i="68"/>
  <c r="I4181" i="68"/>
  <c r="H3842" i="68"/>
  <c r="I3842" i="68"/>
  <c r="H3906" i="68"/>
  <c r="I3906" i="68"/>
  <c r="H3998" i="68"/>
  <c r="I3998" i="68"/>
  <c r="I4111" i="68"/>
  <c r="H4111" i="68"/>
  <c r="I3737" i="68"/>
  <c r="H3737" i="68"/>
  <c r="I3801" i="68"/>
  <c r="H3801" i="68"/>
  <c r="I3865" i="68"/>
  <c r="H3865" i="68"/>
  <c r="I3929" i="68"/>
  <c r="H3929" i="68"/>
  <c r="I4015" i="68"/>
  <c r="H4015" i="68"/>
  <c r="I3997" i="68"/>
  <c r="H3997" i="68"/>
  <c r="I4087" i="68"/>
  <c r="H4087" i="68"/>
  <c r="I3435" i="68"/>
  <c r="H3435" i="68"/>
  <c r="I4043" i="68"/>
  <c r="H4043" i="68"/>
  <c r="I4039" i="68"/>
  <c r="H4039" i="68"/>
  <c r="I3387" i="68"/>
  <c r="H3387" i="68"/>
  <c r="I3983" i="68"/>
  <c r="H3983" i="68"/>
  <c r="I4225" i="68"/>
  <c r="H4225" i="68"/>
  <c r="I4449" i="68"/>
  <c r="H4449" i="68"/>
  <c r="I4249" i="68"/>
  <c r="H4249" i="68"/>
  <c r="I4437" i="68"/>
  <c r="H4437" i="68"/>
  <c r="I4425" i="68"/>
  <c r="H4425" i="68"/>
  <c r="H4229" i="68"/>
  <c r="I4229" i="68"/>
  <c r="I4125" i="68"/>
  <c r="H4125" i="68"/>
  <c r="I4381" i="68"/>
  <c r="H4381" i="68"/>
  <c r="I4509" i="68"/>
  <c r="H4509" i="68"/>
  <c r="I4521" i="68"/>
  <c r="H4521" i="68"/>
  <c r="I4585" i="68"/>
  <c r="H4585" i="68"/>
  <c r="I4649" i="68"/>
  <c r="H4649" i="68"/>
  <c r="I4713" i="68"/>
  <c r="H4713" i="68"/>
  <c r="H4811" i="68"/>
  <c r="I4811" i="68"/>
  <c r="H4171" i="68"/>
  <c r="I4171" i="68"/>
  <c r="H4235" i="68"/>
  <c r="I4235" i="68"/>
  <c r="H4297" i="68"/>
  <c r="I4297" i="68"/>
  <c r="H4361" i="68"/>
  <c r="I4361" i="68"/>
  <c r="I4945" i="68"/>
  <c r="H4945" i="68"/>
  <c r="I4559" i="68"/>
  <c r="H4559" i="68"/>
  <c r="I4623" i="68"/>
  <c r="H4623" i="68"/>
  <c r="I4687" i="68"/>
  <c r="H4687" i="68"/>
  <c r="I4759" i="68"/>
  <c r="H4759" i="68"/>
  <c r="I4899" i="68"/>
  <c r="H4899" i="68"/>
  <c r="I4961" i="68"/>
  <c r="H4961" i="68"/>
  <c r="I4581" i="68"/>
  <c r="H4581" i="68"/>
  <c r="I4645" i="68"/>
  <c r="H4645" i="68"/>
  <c r="I4709" i="68"/>
  <c r="H4709" i="68"/>
  <c r="H4827" i="68"/>
  <c r="I4827" i="68"/>
  <c r="I4323" i="68"/>
  <c r="H4323" i="68"/>
  <c r="I4387" i="68"/>
  <c r="H4387" i="68"/>
  <c r="I4451" i="68"/>
  <c r="H4451" i="68"/>
  <c r="I4515" i="68"/>
  <c r="H4515" i="68"/>
  <c r="I4531" i="68"/>
  <c r="H4531" i="68"/>
  <c r="I4595" i="68"/>
  <c r="H4595" i="68"/>
  <c r="I4659" i="68"/>
  <c r="H4659" i="68"/>
  <c r="I4723" i="68"/>
  <c r="H4723" i="68"/>
  <c r="I4863" i="68"/>
  <c r="H4863" i="68"/>
  <c r="I4889" i="68"/>
  <c r="H4889" i="68"/>
  <c r="I5001" i="68"/>
  <c r="H5001" i="68"/>
  <c r="I5065" i="68"/>
  <c r="H5065" i="68"/>
  <c r="I5130" i="68"/>
  <c r="H5130" i="68"/>
  <c r="I4959" i="68"/>
  <c r="H4959" i="68"/>
  <c r="I5023" i="68"/>
  <c r="H5023" i="68"/>
  <c r="I5087" i="68"/>
  <c r="H5087" i="68"/>
  <c r="I4981" i="68"/>
  <c r="H4981" i="68"/>
  <c r="I5045" i="68"/>
  <c r="H5045" i="68"/>
  <c r="I5109" i="68"/>
  <c r="H5109" i="68"/>
  <c r="H4769" i="68"/>
  <c r="I4769" i="68"/>
  <c r="H4831" i="68"/>
  <c r="I4831" i="68"/>
  <c r="I5174" i="68"/>
  <c r="H5174" i="68"/>
  <c r="I5011" i="68"/>
  <c r="H5011" i="68"/>
  <c r="I5075" i="68"/>
  <c r="H5075" i="68"/>
  <c r="I5158" i="68"/>
  <c r="H5158" i="68"/>
  <c r="I5593" i="68"/>
  <c r="H5593" i="68"/>
  <c r="I5657" i="68"/>
  <c r="H5657" i="68"/>
  <c r="I5206" i="68"/>
  <c r="H5206" i="68"/>
  <c r="I5270" i="68"/>
  <c r="H5270" i="68"/>
  <c r="I5334" i="68"/>
  <c r="H5334" i="68"/>
  <c r="I5398" i="68"/>
  <c r="H5398" i="68"/>
  <c r="I5465" i="68"/>
  <c r="H5465" i="68"/>
  <c r="I5619" i="68"/>
  <c r="H5619" i="68"/>
  <c r="I5695" i="68"/>
  <c r="H5695" i="68"/>
  <c r="I5204" i="68"/>
  <c r="H5204" i="68"/>
  <c r="I5268" i="68"/>
  <c r="H5268" i="68"/>
  <c r="I5332" i="68"/>
  <c r="H5332" i="68"/>
  <c r="I5396" i="68"/>
  <c r="H5396" i="68"/>
  <c r="I5565" i="68"/>
  <c r="H5565" i="68"/>
  <c r="I5629" i="68"/>
  <c r="H5629" i="68"/>
  <c r="I5717" i="68"/>
  <c r="H5717" i="68"/>
  <c r="I5226" i="68"/>
  <c r="H5226" i="68"/>
  <c r="I5290" i="68"/>
  <c r="H5290" i="68"/>
  <c r="I5354" i="68"/>
  <c r="H5354" i="68"/>
  <c r="H5413" i="68"/>
  <c r="I5413" i="68"/>
  <c r="I5591" i="68"/>
  <c r="H5591" i="68"/>
  <c r="I5655" i="68"/>
  <c r="H5655" i="68"/>
  <c r="I5208" i="68"/>
  <c r="H5208" i="68"/>
  <c r="I5272" i="68"/>
  <c r="H5272" i="68"/>
  <c r="I5336" i="68"/>
  <c r="H5336" i="68"/>
  <c r="I5400" i="68"/>
  <c r="H5400" i="68"/>
  <c r="I5739" i="68"/>
  <c r="H5739" i="68"/>
  <c r="I5803" i="68"/>
  <c r="H5803" i="68"/>
  <c r="I5886" i="68"/>
  <c r="H5886" i="68"/>
  <c r="I5483" i="68"/>
  <c r="H5483" i="68"/>
  <c r="I5818" i="68"/>
  <c r="H5818" i="68"/>
  <c r="I5933" i="68"/>
  <c r="H5933" i="68"/>
  <c r="I5721" i="68"/>
  <c r="H5721" i="68"/>
  <c r="I5785" i="68"/>
  <c r="H5785" i="68"/>
  <c r="H5865" i="68"/>
  <c r="I5865" i="68"/>
  <c r="I5837" i="68"/>
  <c r="H5837" i="68"/>
  <c r="H5993" i="68"/>
  <c r="I5993" i="68"/>
  <c r="I5759" i="68"/>
  <c r="H5759" i="68"/>
  <c r="I5829" i="68"/>
  <c r="H5829" i="68"/>
  <c r="H5999" i="68"/>
  <c r="I5999" i="68"/>
  <c r="H5451" i="68"/>
  <c r="I5451" i="68"/>
  <c r="H5513" i="68"/>
  <c r="I5513" i="68"/>
  <c r="I5869" i="68"/>
  <c r="H5869" i="68"/>
  <c r="I5741" i="68"/>
  <c r="H5741" i="68"/>
  <c r="I5805" i="68"/>
  <c r="H5805" i="68"/>
  <c r="I5894" i="68"/>
  <c r="H5894" i="68"/>
  <c r="I5555" i="68"/>
  <c r="H5555" i="68"/>
  <c r="H5905" i="68"/>
  <c r="I5905" i="68"/>
  <c r="I6115" i="68"/>
  <c r="H6115" i="68"/>
  <c r="I6213" i="68"/>
  <c r="H6213" i="68"/>
  <c r="I6277" i="68"/>
  <c r="H6277" i="68"/>
  <c r="H6007" i="68"/>
  <c r="I6007" i="68"/>
  <c r="I6183" i="68"/>
  <c r="H6183" i="68"/>
  <c r="I6247" i="68"/>
  <c r="H6247" i="68"/>
  <c r="I6311" i="68"/>
  <c r="H6311" i="68"/>
  <c r="I6143" i="68"/>
  <c r="H6143" i="68"/>
  <c r="I6185" i="68"/>
  <c r="H6185" i="68"/>
  <c r="I6249" i="68"/>
  <c r="H6249" i="68"/>
  <c r="I6313" i="68"/>
  <c r="H6313" i="68"/>
  <c r="I6179" i="68"/>
  <c r="H6179" i="68"/>
  <c r="I6243" i="68"/>
  <c r="H6243" i="68"/>
  <c r="I6307" i="68"/>
  <c r="H6307" i="68"/>
  <c r="I6103" i="68"/>
  <c r="H6103" i="68"/>
  <c r="I6343" i="68"/>
  <c r="H6343" i="68"/>
  <c r="I6133" i="68"/>
  <c r="H6133" i="68"/>
  <c r="I6479" i="68"/>
  <c r="H6479" i="68"/>
  <c r="I6381" i="68"/>
  <c r="H6381" i="68"/>
  <c r="I6347" i="68"/>
  <c r="H6347" i="68"/>
  <c r="H6023" i="68"/>
  <c r="I6023" i="68"/>
  <c r="H6085" i="68"/>
  <c r="I6085" i="68"/>
  <c r="I6361" i="68"/>
  <c r="H6361" i="68"/>
  <c r="H6409" i="68"/>
  <c r="I6409" i="68"/>
  <c r="I6483" i="68"/>
  <c r="H6483" i="68"/>
  <c r="I6547" i="68"/>
  <c r="H6547" i="68"/>
  <c r="I6427" i="68"/>
  <c r="H6427" i="68"/>
  <c r="I6489" i="68"/>
  <c r="H6489" i="68"/>
  <c r="I6553" i="68"/>
  <c r="H6553" i="68"/>
  <c r="I6511" i="68"/>
  <c r="H6511" i="68"/>
  <c r="I6567" i="68"/>
  <c r="H6567" i="68"/>
  <c r="I6425" i="68"/>
  <c r="H6425" i="68"/>
  <c r="I6493" i="68"/>
  <c r="H6493" i="68"/>
  <c r="I6557" i="68"/>
  <c r="H6557" i="68"/>
  <c r="I6885" i="68"/>
  <c r="H6885" i="68"/>
  <c r="H6711" i="68"/>
  <c r="I6711" i="68"/>
  <c r="H6743" i="68"/>
  <c r="I6743" i="68"/>
  <c r="I6813" i="68"/>
  <c r="H6813" i="68"/>
  <c r="H6886" i="68"/>
  <c r="I6886" i="68"/>
  <c r="I6757" i="68"/>
  <c r="H6757" i="68"/>
  <c r="I6956" i="68"/>
  <c r="H6956" i="68"/>
  <c r="I6637" i="68"/>
  <c r="H6637" i="68"/>
  <c r="I6696" i="68"/>
  <c r="H6696" i="68"/>
  <c r="I6744" i="68"/>
  <c r="H6744" i="68"/>
  <c r="H6924" i="68"/>
  <c r="I6924" i="68"/>
  <c r="I6950" i="68"/>
  <c r="H6950" i="68"/>
  <c r="H6659" i="68"/>
  <c r="I6659" i="68"/>
  <c r="H6721" i="68"/>
  <c r="I6721" i="68"/>
  <c r="H6788" i="68"/>
  <c r="I6788" i="68"/>
  <c r="I6954" i="68"/>
  <c r="H6954" i="68"/>
  <c r="H6860" i="68"/>
  <c r="I6860" i="68"/>
  <c r="I6569" i="68"/>
  <c r="H6569" i="68"/>
  <c r="I6633" i="68"/>
  <c r="H6633" i="68"/>
  <c r="I6747" i="68"/>
  <c r="H6747" i="68"/>
  <c r="I6825" i="68"/>
  <c r="H6825" i="68"/>
  <c r="I6914" i="68"/>
  <c r="H6914" i="68"/>
  <c r="I7028" i="68"/>
  <c r="H7028" i="68"/>
  <c r="H7127" i="68"/>
  <c r="I7127" i="68"/>
  <c r="H6997" i="68"/>
  <c r="I6997" i="68"/>
  <c r="I7039" i="68"/>
  <c r="H7039" i="68"/>
  <c r="I7071" i="68"/>
  <c r="H7071" i="68"/>
  <c r="H7045" i="68"/>
  <c r="I7045" i="68"/>
  <c r="I6988" i="68"/>
  <c r="H6988" i="68"/>
  <c r="H7070" i="68"/>
  <c r="I7070" i="68"/>
  <c r="H7005" i="68"/>
  <c r="I7005" i="68"/>
  <c r="H7006" i="68"/>
  <c r="I7006" i="68"/>
  <c r="I7125" i="68"/>
  <c r="H7125" i="68"/>
  <c r="I7143" i="68"/>
  <c r="H7143" i="68"/>
  <c r="I7211" i="68"/>
  <c r="H7211" i="68"/>
  <c r="I7189" i="68"/>
  <c r="H7189" i="68"/>
  <c r="I7175" i="68"/>
  <c r="H7175" i="68"/>
  <c r="I7123" i="68"/>
  <c r="H7123" i="68"/>
  <c r="I7217" i="68"/>
  <c r="H7217" i="68"/>
  <c r="I7334" i="68"/>
  <c r="H7334" i="68"/>
  <c r="H7349" i="68"/>
  <c r="I7349" i="68"/>
  <c r="I7219" i="68"/>
  <c r="H7219" i="68"/>
  <c r="H7333" i="68"/>
  <c r="I7333" i="68"/>
  <c r="H7313" i="68"/>
  <c r="I7313" i="68"/>
  <c r="H7269" i="68"/>
  <c r="I7269" i="68"/>
  <c r="I7167" i="68"/>
  <c r="H7167" i="68"/>
  <c r="I7338" i="68"/>
  <c r="H7338" i="68"/>
  <c r="H7301" i="68"/>
  <c r="I7301" i="68"/>
  <c r="H7389" i="68"/>
  <c r="I7389" i="68"/>
  <c r="H7421" i="68"/>
  <c r="I7421" i="68"/>
  <c r="I7518" i="68"/>
  <c r="H7518" i="68"/>
  <c r="I7385" i="68"/>
  <c r="H7385" i="68"/>
  <c r="I7445" i="68"/>
  <c r="H7445" i="68"/>
  <c r="I7378" i="68"/>
  <c r="H7378" i="68"/>
  <c r="H7429" i="68"/>
  <c r="I7429" i="68"/>
  <c r="I7457" i="68"/>
  <c r="H7457" i="68"/>
  <c r="I7262" i="68"/>
  <c r="H7262" i="68"/>
  <c r="I7302" i="68"/>
  <c r="H7302" i="68"/>
  <c r="I7528" i="68"/>
  <c r="H7528" i="68"/>
  <c r="H7460" i="68"/>
  <c r="I7460" i="68"/>
  <c r="H7509" i="68"/>
  <c r="I7509" i="68"/>
  <c r="H7590" i="68"/>
  <c r="I7590" i="68"/>
  <c r="H7572" i="68"/>
  <c r="I7572" i="68"/>
  <c r="H7533" i="68"/>
  <c r="I7533" i="68"/>
  <c r="I7550" i="68"/>
  <c r="H7550" i="68"/>
  <c r="I7568" i="68"/>
  <c r="H7568" i="68"/>
  <c r="I7628" i="68"/>
  <c r="H7628" i="68"/>
  <c r="I7691" i="68"/>
  <c r="H7691" i="68"/>
  <c r="I7780" i="68"/>
  <c r="H7780" i="68"/>
  <c r="I7672" i="68"/>
  <c r="H7672" i="68"/>
  <c r="H7735" i="68"/>
  <c r="I7735" i="68"/>
  <c r="I7794" i="68"/>
  <c r="H7794" i="68"/>
  <c r="H7621" i="68"/>
  <c r="I7621" i="68"/>
  <c r="I7684" i="68"/>
  <c r="H7684" i="68"/>
  <c r="I7685" i="68"/>
  <c r="H7685" i="68"/>
  <c r="H7717" i="68"/>
  <c r="I7717" i="68"/>
  <c r="I7740" i="68"/>
  <c r="H7740" i="68"/>
  <c r="I7646" i="68"/>
  <c r="H7646" i="68"/>
  <c r="I7686" i="68"/>
  <c r="H7686" i="68"/>
  <c r="H7777" i="68"/>
  <c r="I7777" i="68"/>
  <c r="I7870" i="68"/>
  <c r="H7870" i="68"/>
  <c r="I7822" i="68"/>
  <c r="H7822" i="68"/>
  <c r="I7836" i="68"/>
  <c r="H7836" i="68"/>
  <c r="I7800" i="68"/>
  <c r="H7800" i="68"/>
  <c r="I7843" i="68"/>
  <c r="H7843" i="68"/>
  <c r="I7863" i="68"/>
  <c r="H7863" i="68"/>
  <c r="H7905" i="68"/>
  <c r="I7905" i="68"/>
  <c r="I7936" i="68"/>
  <c r="H7936" i="68"/>
  <c r="I7997" i="68"/>
  <c r="H7997" i="68"/>
  <c r="I7864" i="68"/>
  <c r="H7864" i="68"/>
  <c r="I7928" i="68"/>
  <c r="H7928" i="68"/>
  <c r="I7899" i="68"/>
  <c r="H7899" i="68"/>
  <c r="I7942" i="68"/>
  <c r="H7942" i="68"/>
  <c r="I7974" i="68"/>
  <c r="H7974" i="68"/>
  <c r="I7933" i="68"/>
  <c r="H7933" i="68"/>
  <c r="I8073" i="68"/>
  <c r="H8073" i="68"/>
  <c r="H8036" i="68"/>
  <c r="I8036" i="68"/>
  <c r="I8184" i="68"/>
  <c r="H8184" i="68"/>
  <c r="I8032" i="68"/>
  <c r="H8032" i="68"/>
  <c r="I8069" i="68"/>
  <c r="H8069" i="68"/>
  <c r="I8026" i="68"/>
  <c r="H8026" i="68"/>
  <c r="I8212" i="68"/>
  <c r="H8212" i="68"/>
  <c r="H8076" i="68"/>
  <c r="I8076" i="68"/>
  <c r="I8236" i="68"/>
  <c r="H8236" i="68"/>
  <c r="H8101" i="68"/>
  <c r="I8101" i="68"/>
  <c r="I8294" i="68"/>
  <c r="H8294" i="68"/>
  <c r="I8078" i="68"/>
  <c r="H8078" i="68"/>
  <c r="I8142" i="68"/>
  <c r="H8142" i="68"/>
  <c r="H8156" i="68"/>
  <c r="I8156" i="68"/>
  <c r="H8195" i="68"/>
  <c r="I8195" i="68"/>
  <c r="I8290" i="68"/>
  <c r="H8290" i="68"/>
  <c r="I8334" i="68"/>
  <c r="H8334" i="68"/>
  <c r="I8173" i="68"/>
  <c r="H8173" i="68"/>
  <c r="H8230" i="68"/>
  <c r="I8230" i="68"/>
  <c r="I8216" i="68"/>
  <c r="H8216" i="68"/>
  <c r="I8329" i="68"/>
  <c r="H8329" i="68"/>
  <c r="I8239" i="68"/>
  <c r="H8239" i="68"/>
  <c r="I8361" i="68"/>
  <c r="H8361" i="68"/>
  <c r="I8403" i="68"/>
  <c r="H8403" i="68"/>
  <c r="I8393" i="68"/>
  <c r="H8393" i="68"/>
  <c r="I8344" i="68"/>
  <c r="H8344" i="68"/>
  <c r="I8409" i="68"/>
  <c r="H8409" i="68"/>
  <c r="I8408" i="68"/>
  <c r="H8408" i="68"/>
  <c r="H8471" i="68"/>
  <c r="I8471" i="68"/>
  <c r="H8465" i="68"/>
  <c r="I8465" i="68"/>
  <c r="I8456" i="68"/>
  <c r="H8456" i="68"/>
  <c r="I8553" i="68"/>
  <c r="H8553" i="68"/>
  <c r="I8498" i="68"/>
  <c r="H8498" i="68"/>
  <c r="H8529" i="68"/>
  <c r="I8529" i="68"/>
  <c r="H8566" i="68"/>
  <c r="I8566" i="68"/>
  <c r="H8586" i="68"/>
  <c r="I8586" i="68"/>
  <c r="I8579" i="68"/>
  <c r="H8579" i="68"/>
  <c r="I8573" i="68"/>
  <c r="H8573" i="68"/>
  <c r="I8655" i="68"/>
  <c r="H8655" i="68"/>
  <c r="H8642" i="68"/>
  <c r="I8642" i="68"/>
  <c r="I8647" i="68"/>
  <c r="H8647" i="68"/>
  <c r="I8628" i="68"/>
  <c r="H8628" i="68"/>
  <c r="I8626" i="68"/>
  <c r="H8626" i="68"/>
  <c r="H8703" i="68"/>
  <c r="I8703" i="68"/>
  <c r="I8711" i="68"/>
  <c r="H8711" i="68"/>
  <c r="H8701" i="68"/>
  <c r="I8701" i="68"/>
  <c r="H8733" i="68"/>
  <c r="I8733" i="68"/>
  <c r="I8760" i="68"/>
  <c r="H8760" i="68"/>
  <c r="I154" i="68"/>
  <c r="H154" i="68"/>
  <c r="H140" i="68"/>
  <c r="I140" i="68"/>
  <c r="M81" i="68"/>
  <c r="M49" i="68"/>
  <c r="M17" i="68"/>
  <c r="H1187" i="68"/>
  <c r="I1187" i="68"/>
  <c r="I971" i="68"/>
  <c r="H971" i="68"/>
  <c r="H905" i="68"/>
  <c r="I905" i="68"/>
  <c r="H879" i="68"/>
  <c r="I879" i="68"/>
  <c r="M737" i="68"/>
  <c r="M705" i="68"/>
  <c r="M673" i="68"/>
  <c r="M641" i="68"/>
  <c r="M609" i="68"/>
  <c r="I575" i="68"/>
  <c r="H575" i="68"/>
  <c r="I511" i="68"/>
  <c r="H511" i="68"/>
  <c r="I447" i="68"/>
  <c r="H447" i="68"/>
  <c r="I343" i="68"/>
  <c r="H343" i="68"/>
  <c r="I183" i="68"/>
  <c r="H183" i="68"/>
  <c r="I74" i="68"/>
  <c r="H74" i="68"/>
  <c r="H173" i="68"/>
  <c r="I173" i="68"/>
  <c r="I55" i="68"/>
  <c r="H55" i="68"/>
  <c r="H1583" i="68"/>
  <c r="I1583" i="68"/>
  <c r="I829" i="68"/>
  <c r="H829" i="68"/>
  <c r="I790" i="68"/>
  <c r="H790" i="68"/>
  <c r="H744" i="68"/>
  <c r="I744" i="68"/>
  <c r="M722" i="68"/>
  <c r="N722" i="68" s="1"/>
  <c r="H695" i="68"/>
  <c r="I695" i="68"/>
  <c r="I666" i="68"/>
  <c r="H666" i="68"/>
  <c r="I646" i="68"/>
  <c r="H646" i="68"/>
  <c r="H616" i="68"/>
  <c r="I616" i="68"/>
  <c r="M594" i="68"/>
  <c r="N594" i="68" s="1"/>
  <c r="H526" i="68"/>
  <c r="I526" i="68"/>
  <c r="H462" i="68"/>
  <c r="I462" i="68"/>
  <c r="H398" i="68"/>
  <c r="I398" i="68"/>
  <c r="H334" i="68"/>
  <c r="I334" i="68"/>
  <c r="H270" i="68"/>
  <c r="I270" i="68"/>
  <c r="I42" i="68"/>
  <c r="H42" i="68"/>
  <c r="I95" i="68"/>
  <c r="H95" i="68"/>
  <c r="M176" i="68"/>
  <c r="H1487" i="68"/>
  <c r="I1487" i="68"/>
  <c r="I1322" i="68"/>
  <c r="H1322" i="68"/>
  <c r="I1224" i="68"/>
  <c r="H1224" i="68"/>
  <c r="H1047" i="68"/>
  <c r="I1047" i="68"/>
  <c r="H923" i="68"/>
  <c r="I923" i="68"/>
  <c r="H809" i="68"/>
  <c r="I809" i="68"/>
  <c r="M724" i="68"/>
  <c r="H681" i="68"/>
  <c r="I681" i="68"/>
  <c r="M596" i="68"/>
  <c r="I562" i="68"/>
  <c r="H562" i="68"/>
  <c r="I530" i="68"/>
  <c r="H530" i="68"/>
  <c r="I498" i="68"/>
  <c r="H498" i="68"/>
  <c r="I466" i="68"/>
  <c r="H466" i="68"/>
  <c r="I434" i="68"/>
  <c r="H434" i="68"/>
  <c r="I402" i="68"/>
  <c r="H402" i="68"/>
  <c r="I370" i="68"/>
  <c r="H370" i="68"/>
  <c r="I338" i="68"/>
  <c r="H338" i="68"/>
  <c r="I306" i="68"/>
  <c r="H306" i="68"/>
  <c r="I79" i="68"/>
  <c r="H79" i="68"/>
  <c r="H1661" i="68"/>
  <c r="I1661" i="68"/>
  <c r="I1226" i="68"/>
  <c r="H1226" i="68"/>
  <c r="I796" i="68"/>
  <c r="H796" i="68"/>
  <c r="I732" i="68"/>
  <c r="H732" i="68"/>
  <c r="I668" i="68"/>
  <c r="H668" i="68"/>
  <c r="I604" i="68"/>
  <c r="H604" i="68"/>
  <c r="I571" i="68"/>
  <c r="H571" i="68"/>
  <c r="H548" i="68"/>
  <c r="I548" i="68"/>
  <c r="M528" i="68"/>
  <c r="I507" i="68"/>
  <c r="H507" i="68"/>
  <c r="I139" i="68"/>
  <c r="H139" i="68"/>
  <c r="I1130" i="68"/>
  <c r="H1130" i="68"/>
  <c r="I1004" i="68"/>
  <c r="H1004" i="68"/>
  <c r="H919" i="68"/>
  <c r="I919" i="68"/>
  <c r="H881" i="68"/>
  <c r="I881" i="68"/>
  <c r="H855" i="68"/>
  <c r="I855" i="68"/>
  <c r="M725" i="68"/>
  <c r="M693" i="68"/>
  <c r="N693" i="68" s="1"/>
  <c r="M661" i="68"/>
  <c r="N661" i="68" s="1"/>
  <c r="M629" i="68"/>
  <c r="N629" i="68" s="1"/>
  <c r="M597" i="68"/>
  <c r="N597" i="68" s="1"/>
  <c r="M537" i="68"/>
  <c r="N537" i="68" s="1"/>
  <c r="M473" i="68"/>
  <c r="N473" i="68" s="1"/>
  <c r="M409" i="68"/>
  <c r="N409" i="68" s="1"/>
  <c r="M345" i="68"/>
  <c r="N345" i="68" s="1"/>
  <c r="M281" i="68"/>
  <c r="N281" i="68" s="1"/>
  <c r="M217" i="68"/>
  <c r="N217" i="68" s="1"/>
  <c r="M153" i="68"/>
  <c r="N153" i="68" s="1"/>
  <c r="M96" i="68"/>
  <c r="N96" i="68" s="1"/>
  <c r="M32" i="68"/>
  <c r="N32" i="68" s="1"/>
  <c r="H134" i="68"/>
  <c r="I134" i="68"/>
  <c r="I162" i="68"/>
  <c r="H162" i="68"/>
  <c r="H1431" i="68"/>
  <c r="I1431" i="68"/>
  <c r="M1472" i="68"/>
  <c r="N1472" i="68" s="1"/>
  <c r="M1483" i="68"/>
  <c r="I1065" i="68"/>
  <c r="H1065" i="68"/>
  <c r="I1019" i="68"/>
  <c r="H1019" i="68"/>
  <c r="H967" i="68"/>
  <c r="I967" i="68"/>
  <c r="H849" i="68"/>
  <c r="I849" i="68"/>
  <c r="I786" i="68"/>
  <c r="H786" i="68"/>
  <c r="I750" i="68"/>
  <c r="H750" i="68"/>
  <c r="M714" i="68"/>
  <c r="N714" i="68" s="1"/>
  <c r="H687" i="68"/>
  <c r="I687" i="68"/>
  <c r="I658" i="68"/>
  <c r="H658" i="68"/>
  <c r="I638" i="68"/>
  <c r="H638" i="68"/>
  <c r="H608" i="68"/>
  <c r="I608" i="68"/>
  <c r="M586" i="68"/>
  <c r="N586" i="68" s="1"/>
  <c r="M570" i="68"/>
  <c r="N570" i="68" s="1"/>
  <c r="M554" i="68"/>
  <c r="N554" i="68" s="1"/>
  <c r="M538" i="68"/>
  <c r="N538" i="68" s="1"/>
  <c r="M522" i="68"/>
  <c r="N522" i="68" s="1"/>
  <c r="M506" i="68"/>
  <c r="N506" i="68" s="1"/>
  <c r="M490" i="68"/>
  <c r="N490" i="68" s="1"/>
  <c r="M474" i="68"/>
  <c r="N474" i="68" s="1"/>
  <c r="M458" i="68"/>
  <c r="N458" i="68" s="1"/>
  <c r="M442" i="68"/>
  <c r="N442" i="68" s="1"/>
  <c r="M426" i="68"/>
  <c r="N426" i="68" s="1"/>
  <c r="M410" i="68"/>
  <c r="N410" i="68" s="1"/>
  <c r="M394" i="68"/>
  <c r="N394" i="68" s="1"/>
  <c r="M378" i="68"/>
  <c r="N378" i="68" s="1"/>
  <c r="M362" i="68"/>
  <c r="N362" i="68" s="1"/>
  <c r="M346" i="68"/>
  <c r="N346" i="68" s="1"/>
  <c r="M330" i="68"/>
  <c r="N330" i="68" s="1"/>
  <c r="M314" i="68"/>
  <c r="N314" i="68" s="1"/>
  <c r="M298" i="68"/>
  <c r="N298" i="68" s="1"/>
  <c r="M282" i="68"/>
  <c r="N282" i="68" s="1"/>
  <c r="M266" i="68"/>
  <c r="N266" i="68" s="1"/>
  <c r="M250" i="68"/>
  <c r="N250" i="68" s="1"/>
  <c r="M234" i="68"/>
  <c r="N234" i="68" s="1"/>
  <c r="M218" i="68"/>
  <c r="N218" i="68" s="1"/>
  <c r="M202" i="68"/>
  <c r="N202" i="68" s="1"/>
  <c r="M186" i="68"/>
  <c r="N186" i="68" s="1"/>
  <c r="M170" i="68"/>
  <c r="N170" i="68" s="1"/>
  <c r="M154" i="68"/>
  <c r="N154" i="68" s="1"/>
  <c r="M138" i="68"/>
  <c r="N138" i="68" s="1"/>
  <c r="M122" i="68"/>
  <c r="N122" i="68" s="1"/>
  <c r="M45" i="68"/>
  <c r="M109" i="68"/>
  <c r="M173" i="68"/>
  <c r="M237" i="68"/>
  <c r="M301" i="68"/>
  <c r="M365" i="68"/>
  <c r="M429" i="68"/>
  <c r="M493" i="68"/>
  <c r="M557" i="68"/>
  <c r="M603" i="68"/>
  <c r="N603" i="68" s="1"/>
  <c r="M635" i="68"/>
  <c r="N635" i="68" s="1"/>
  <c r="M667" i="68"/>
  <c r="N667" i="68" s="1"/>
  <c r="M699" i="68"/>
  <c r="N699" i="68" s="1"/>
  <c r="M731" i="68"/>
  <c r="N731" i="68" s="1"/>
  <c r="M150" i="68"/>
  <c r="M214" i="68"/>
  <c r="M278" i="68"/>
  <c r="M342" i="68"/>
  <c r="M406" i="68"/>
  <c r="M470" i="68"/>
  <c r="M534" i="68"/>
  <c r="M15" i="68"/>
  <c r="M79" i="68"/>
  <c r="M143" i="68"/>
  <c r="M207" i="68"/>
  <c r="M271" i="68"/>
  <c r="M335" i="68"/>
  <c r="M399" i="68"/>
  <c r="M463" i="68"/>
  <c r="M527" i="68"/>
  <c r="M590" i="68"/>
  <c r="M654" i="68"/>
  <c r="M718" i="68"/>
  <c r="M624" i="68"/>
  <c r="M688" i="68"/>
  <c r="M52" i="68"/>
  <c r="H157" i="68"/>
  <c r="I157" i="68"/>
  <c r="M168" i="68"/>
  <c r="I4367" i="68"/>
  <c r="H4367" i="68"/>
  <c r="I4351" i="68"/>
  <c r="H4351" i="68"/>
  <c r="I4335" i="68"/>
  <c r="H4335" i="68"/>
  <c r="I4319" i="68"/>
  <c r="H4319" i="68"/>
  <c r="I4303" i="68"/>
  <c r="H4303" i="68"/>
  <c r="H4146" i="68"/>
  <c r="I4146" i="68"/>
  <c r="H4466" i="68"/>
  <c r="I4466" i="68"/>
  <c r="H4362" i="68"/>
  <c r="I4362" i="68"/>
  <c r="H4330" i="68"/>
  <c r="I4330" i="68"/>
  <c r="H4298" i="68"/>
  <c r="I4298" i="68"/>
  <c r="H4360" i="68"/>
  <c r="I4360" i="68"/>
  <c r="I4279" i="68"/>
  <c r="H4279" i="68"/>
  <c r="M4246" i="68"/>
  <c r="N4246" i="68" s="1"/>
  <c r="H4158" i="68"/>
  <c r="I4158" i="68"/>
  <c r="M4098" i="68"/>
  <c r="M4034" i="68"/>
  <c r="M3970" i="68"/>
  <c r="M3912" i="68"/>
  <c r="M3848" i="68"/>
  <c r="M3784" i="68"/>
  <c r="M3720" i="68"/>
  <c r="M3656" i="68"/>
  <c r="H4444" i="68"/>
  <c r="I4444" i="68"/>
  <c r="H4214" i="68"/>
  <c r="I4214" i="68"/>
  <c r="M3663" i="68"/>
  <c r="M3727" i="68"/>
  <c r="M3791" i="68"/>
  <c r="M3855" i="68"/>
  <c r="M3919" i="68"/>
  <c r="N3919" i="68" s="1"/>
  <c r="M3983" i="68"/>
  <c r="M4047" i="68"/>
  <c r="M4111" i="68"/>
  <c r="M4175" i="68"/>
  <c r="M4239" i="68"/>
  <c r="M3973" i="68"/>
  <c r="M4037" i="68"/>
  <c r="M4101" i="68"/>
  <c r="M4160" i="68"/>
  <c r="M4224" i="68"/>
  <c r="M4290" i="68"/>
  <c r="M3627" i="68"/>
  <c r="M3691" i="68"/>
  <c r="M3755" i="68"/>
  <c r="M3819" i="68"/>
  <c r="M3883" i="68"/>
  <c r="M3947" i="68"/>
  <c r="M4011" i="68"/>
  <c r="M4075" i="68"/>
  <c r="M4139" i="68"/>
  <c r="M4201" i="68"/>
  <c r="M4265" i="68"/>
  <c r="M4332" i="68"/>
  <c r="M4343" i="68"/>
  <c r="M4203" i="68"/>
  <c r="N4203" i="68" s="1"/>
  <c r="M4267" i="68"/>
  <c r="M4331" i="68"/>
  <c r="M4321" i="68"/>
  <c r="H4394" i="68"/>
  <c r="I4394" i="68"/>
  <c r="I4326" i="68"/>
  <c r="H4326" i="68"/>
  <c r="I4294" i="68"/>
  <c r="H4294" i="68"/>
  <c r="I4232" i="68"/>
  <c r="H4232" i="68"/>
  <c r="H4196" i="68"/>
  <c r="I4196" i="68"/>
  <c r="H4237" i="68"/>
  <c r="I4237" i="68"/>
  <c r="I4129" i="68"/>
  <c r="H4129" i="68"/>
  <c r="I3510" i="68"/>
  <c r="H3510" i="68"/>
  <c r="O3426" i="68"/>
  <c r="H3313" i="68"/>
  <c r="I3313" i="68"/>
  <c r="I4192" i="68"/>
  <c r="H4192" i="68"/>
  <c r="I3924" i="68"/>
  <c r="H3924" i="68"/>
  <c r="I3892" i="68"/>
  <c r="H3892" i="68"/>
  <c r="I3860" i="68"/>
  <c r="H3860" i="68"/>
  <c r="I3828" i="68"/>
  <c r="H3828" i="68"/>
  <c r="I3796" i="68"/>
  <c r="H3796" i="68"/>
  <c r="I3764" i="68"/>
  <c r="H3764" i="68"/>
  <c r="I3732" i="68"/>
  <c r="H3732" i="68"/>
  <c r="I3700" i="68"/>
  <c r="H3700" i="68"/>
  <c r="I3668" i="68"/>
  <c r="H3668" i="68"/>
  <c r="I3636" i="68"/>
  <c r="H3636" i="68"/>
  <c r="H4118" i="68"/>
  <c r="I4118" i="68"/>
  <c r="I4064" i="68"/>
  <c r="H4064" i="68"/>
  <c r="I4000" i="68"/>
  <c r="H4000" i="68"/>
  <c r="H3502" i="68"/>
  <c r="I3502" i="68"/>
  <c r="H4320" i="68"/>
  <c r="I4320" i="68"/>
  <c r="H4166" i="68"/>
  <c r="I4166" i="68"/>
  <c r="I4104" i="68"/>
  <c r="H4104" i="68"/>
  <c r="H4052" i="68"/>
  <c r="I4052" i="68"/>
  <c r="H3988" i="68"/>
  <c r="I3988" i="68"/>
  <c r="H3933" i="68"/>
  <c r="I3933" i="68"/>
  <c r="I3888" i="68"/>
  <c r="H3888" i="68"/>
  <c r="H3869" i="68"/>
  <c r="I3869" i="68"/>
  <c r="I3824" i="68"/>
  <c r="H3824" i="68"/>
  <c r="H3805" i="68"/>
  <c r="I3805" i="68"/>
  <c r="H4258" i="68"/>
  <c r="I4258" i="68"/>
  <c r="H4142" i="68"/>
  <c r="I4142" i="68"/>
  <c r="H4084" i="68"/>
  <c r="I4084" i="68"/>
  <c r="H4044" i="68"/>
  <c r="I4044" i="68"/>
  <c r="H3980" i="68"/>
  <c r="I3980" i="68"/>
  <c r="I4096" i="68"/>
  <c r="H4096" i="68"/>
  <c r="H4036" i="68"/>
  <c r="I4036" i="68"/>
  <c r="H3972" i="68"/>
  <c r="I3972" i="68"/>
  <c r="H3926" i="68"/>
  <c r="I3926" i="68"/>
  <c r="H3894" i="68"/>
  <c r="I3894" i="68"/>
  <c r="H3862" i="68"/>
  <c r="I3862" i="68"/>
  <c r="H3830" i="68"/>
  <c r="I3830" i="68"/>
  <c r="H3798" i="68"/>
  <c r="I3798" i="68"/>
  <c r="H4070" i="68"/>
  <c r="I4070" i="68"/>
  <c r="I4120" i="68"/>
  <c r="H4120" i="68"/>
  <c r="M3716" i="68"/>
  <c r="H3608" i="68"/>
  <c r="I3608" i="68"/>
  <c r="H3554" i="68"/>
  <c r="I3554" i="68"/>
  <c r="I3376" i="68"/>
  <c r="H3376" i="68"/>
  <c r="O3257" i="68"/>
  <c r="O2854" i="68"/>
  <c r="O2790" i="68"/>
  <c r="I3736" i="68"/>
  <c r="H3736" i="68"/>
  <c r="H3597" i="68"/>
  <c r="I3597" i="68"/>
  <c r="I3408" i="68"/>
  <c r="H3408" i="68"/>
  <c r="H3646" i="68"/>
  <c r="I3646" i="68"/>
  <c r="I3604" i="68"/>
  <c r="H3604" i="68"/>
  <c r="I3561" i="68"/>
  <c r="H3561" i="68"/>
  <c r="H3584" i="68"/>
  <c r="I3584" i="68"/>
  <c r="I3521" i="68"/>
  <c r="H3521" i="68"/>
  <c r="H3450" i="68"/>
  <c r="I3450" i="68"/>
  <c r="I3400" i="68"/>
  <c r="H3400" i="68"/>
  <c r="H3958" i="68"/>
  <c r="I3958" i="68"/>
  <c r="H3685" i="68"/>
  <c r="I3685" i="68"/>
  <c r="H3572" i="68"/>
  <c r="I3572" i="68"/>
  <c r="H3524" i="68"/>
  <c r="I3524" i="68"/>
  <c r="I3457" i="68"/>
  <c r="H3457" i="68"/>
  <c r="H3773" i="68"/>
  <c r="I3773" i="68"/>
  <c r="I3720" i="68"/>
  <c r="H3720" i="68"/>
  <c r="I3640" i="68"/>
  <c r="H3640" i="68"/>
  <c r="M3673" i="68"/>
  <c r="M3737" i="68"/>
  <c r="M3801" i="68"/>
  <c r="M3865" i="68"/>
  <c r="M3929" i="68"/>
  <c r="M4048" i="68"/>
  <c r="M3637" i="68"/>
  <c r="M3701" i="68"/>
  <c r="M3765" i="68"/>
  <c r="M3829" i="68"/>
  <c r="M3893" i="68"/>
  <c r="M3988" i="68"/>
  <c r="M4092" i="68"/>
  <c r="M3820" i="68"/>
  <c r="M3884" i="68"/>
  <c r="M3966" i="68"/>
  <c r="M4112" i="68"/>
  <c r="M4008" i="68"/>
  <c r="M4129" i="68"/>
  <c r="M4012" i="68"/>
  <c r="M3956" i="68"/>
  <c r="M4070" i="68"/>
  <c r="M4140" i="68"/>
  <c r="M3666" i="68"/>
  <c r="M3698" i="68"/>
  <c r="M3730" i="68"/>
  <c r="M3762" i="68"/>
  <c r="M3794" i="68"/>
  <c r="M3826" i="68"/>
  <c r="M3858" i="68"/>
  <c r="M3890" i="68"/>
  <c r="M3922" i="68"/>
  <c r="M4028" i="68"/>
  <c r="M4222" i="68"/>
  <c r="N4222" i="68" s="1"/>
  <c r="M4036" i="68"/>
  <c r="M4116" i="68"/>
  <c r="M4162" i="68"/>
  <c r="M4266" i="68"/>
  <c r="M4325" i="68"/>
  <c r="H3441" i="68"/>
  <c r="I3441" i="68"/>
  <c r="I3945" i="68"/>
  <c r="H3945" i="68"/>
  <c r="M3684" i="68"/>
  <c r="H3516" i="68"/>
  <c r="I3516" i="68"/>
  <c r="O3233" i="68"/>
  <c r="M3339" i="68"/>
  <c r="H3140" i="68"/>
  <c r="I3140" i="68"/>
  <c r="M3023" i="68"/>
  <c r="M2988" i="68"/>
  <c r="H2852" i="68"/>
  <c r="I2852" i="68"/>
  <c r="O2758" i="68"/>
  <c r="I2584" i="68"/>
  <c r="H2584" i="68"/>
  <c r="O3243" i="68"/>
  <c r="I3136" i="68"/>
  <c r="H3136" i="68"/>
  <c r="I2880" i="68"/>
  <c r="H2880" i="68"/>
  <c r="M3213" i="68"/>
  <c r="M3176" i="68"/>
  <c r="M3141" i="68"/>
  <c r="H3100" i="68"/>
  <c r="I3100" i="68"/>
  <c r="M3048" i="68"/>
  <c r="M3013" i="68"/>
  <c r="H2972" i="68"/>
  <c r="I2972" i="68"/>
  <c r="M2920" i="68"/>
  <c r="M2885" i="68"/>
  <c r="N2885" i="68" s="1"/>
  <c r="O2797" i="68"/>
  <c r="H3339" i="68"/>
  <c r="I3339" i="68"/>
  <c r="M3275" i="68"/>
  <c r="I2968" i="68"/>
  <c r="H2968" i="68"/>
  <c r="H3253" i="68"/>
  <c r="I3253" i="68"/>
  <c r="M3104" i="68"/>
  <c r="M3071" i="68"/>
  <c r="M3037" i="68"/>
  <c r="N3037" i="68" s="1"/>
  <c r="M3004" i="68"/>
  <c r="H2964" i="68"/>
  <c r="I2964" i="68"/>
  <c r="M2882" i="68"/>
  <c r="M2914" i="68"/>
  <c r="M2946" i="68"/>
  <c r="M2978" i="68"/>
  <c r="M3010" i="68"/>
  <c r="M3042" i="68"/>
  <c r="M3074" i="68"/>
  <c r="M3106" i="68"/>
  <c r="M3138" i="68"/>
  <c r="M3170" i="68"/>
  <c r="M3224" i="68"/>
  <c r="M3263" i="68"/>
  <c r="N3263" i="68" s="1"/>
  <c r="M3331" i="68"/>
  <c r="M3536" i="68"/>
  <c r="M3439" i="68"/>
  <c r="M3200" i="68"/>
  <c r="M3239" i="68"/>
  <c r="N3239" i="68" s="1"/>
  <c r="M3297" i="68"/>
  <c r="N3297" i="68" s="1"/>
  <c r="M3444" i="68"/>
  <c r="M3298" i="68"/>
  <c r="M3376" i="68"/>
  <c r="M3586" i="68"/>
  <c r="M3310" i="68"/>
  <c r="M3372" i="68"/>
  <c r="M3528" i="68"/>
  <c r="M3476" i="68"/>
  <c r="M2905" i="68"/>
  <c r="M2969" i="68"/>
  <c r="M3033" i="68"/>
  <c r="M3097" i="68"/>
  <c r="M3161" i="68"/>
  <c r="M3216" i="68"/>
  <c r="M3255" i="68"/>
  <c r="N3255" i="68" s="1"/>
  <c r="M3326" i="68"/>
  <c r="M3471" i="68"/>
  <c r="M3492" i="68"/>
  <c r="M3625" i="68"/>
  <c r="M2899" i="68"/>
  <c r="M2963" i="68"/>
  <c r="M3027" i="68"/>
  <c r="M3091" i="68"/>
  <c r="M3155" i="68"/>
  <c r="M3384" i="68"/>
  <c r="M3524" i="68"/>
  <c r="M3361" i="68"/>
  <c r="M3464" i="68"/>
  <c r="M3497" i="68"/>
  <c r="M3561" i="68"/>
  <c r="M3421" i="68"/>
  <c r="M3485" i="68"/>
  <c r="N3485" i="68" s="1"/>
  <c r="M3549" i="68"/>
  <c r="N3549" i="68" s="1"/>
  <c r="M3212" i="68"/>
  <c r="M3276" i="68"/>
  <c r="M3340" i="68"/>
  <c r="M3374" i="68"/>
  <c r="M3406" i="68"/>
  <c r="M3438" i="68"/>
  <c r="M3470" i="68"/>
  <c r="M3502" i="68"/>
  <c r="M3534" i="68"/>
  <c r="M3566" i="68"/>
  <c r="M3616" i="68"/>
  <c r="M3551" i="68"/>
  <c r="M3615" i="68"/>
  <c r="M3395" i="68"/>
  <c r="M3459" i="68"/>
  <c r="M3523" i="68"/>
  <c r="M3587" i="68"/>
  <c r="I2744" i="68"/>
  <c r="H2744" i="68"/>
  <c r="O2406" i="68"/>
  <c r="M3291" i="68"/>
  <c r="M3179" i="68"/>
  <c r="I2960" i="68"/>
  <c r="H2960" i="68"/>
  <c r="H3211" i="68"/>
  <c r="I3211" i="68"/>
  <c r="H3148" i="68"/>
  <c r="I3148" i="68"/>
  <c r="M3096" i="68"/>
  <c r="M3061" i="68"/>
  <c r="N3061" i="68" s="1"/>
  <c r="H3020" i="68"/>
  <c r="I3020" i="68"/>
  <c r="M2968" i="68"/>
  <c r="M2933" i="68"/>
  <c r="N2933" i="68" s="1"/>
  <c r="H2892" i="68"/>
  <c r="I2892" i="68"/>
  <c r="I3361" i="68"/>
  <c r="H3361" i="68"/>
  <c r="I3176" i="68"/>
  <c r="H3176" i="68"/>
  <c r="I2920" i="68"/>
  <c r="H2920" i="68"/>
  <c r="I3110" i="68"/>
  <c r="H3110" i="68"/>
  <c r="I2926" i="68"/>
  <c r="H2926" i="68"/>
  <c r="I2299" i="68"/>
  <c r="H2299" i="68"/>
  <c r="I3063" i="68"/>
  <c r="H3063" i="68"/>
  <c r="H2714" i="68"/>
  <c r="I2714" i="68"/>
  <c r="I2511" i="68"/>
  <c r="H2511" i="68"/>
  <c r="I2400" i="68"/>
  <c r="H2400" i="68"/>
  <c r="I2870" i="68"/>
  <c r="H2870" i="68"/>
  <c r="H2730" i="68"/>
  <c r="I2730" i="68"/>
  <c r="H2660" i="68"/>
  <c r="I2660" i="68"/>
  <c r="H2404" i="68"/>
  <c r="I2404" i="68"/>
  <c r="H2694" i="68"/>
  <c r="I2694" i="68"/>
  <c r="I2623" i="68"/>
  <c r="H2623" i="68"/>
  <c r="H2554" i="68"/>
  <c r="I2554" i="68"/>
  <c r="I2384" i="68"/>
  <c r="H2384" i="68"/>
  <c r="I2721" i="68"/>
  <c r="H2721" i="68"/>
  <c r="I2657" i="68"/>
  <c r="H2657" i="68"/>
  <c r="I2319" i="68"/>
  <c r="H2319" i="68"/>
  <c r="I2790" i="68"/>
  <c r="H2790" i="68"/>
  <c r="I2624" i="68"/>
  <c r="H2624" i="68"/>
  <c r="I2543" i="68"/>
  <c r="H2543" i="68"/>
  <c r="I2432" i="68"/>
  <c r="H2432" i="68"/>
  <c r="O2362" i="68"/>
  <c r="H3181" i="68"/>
  <c r="I3181" i="68"/>
  <c r="I3078" i="68"/>
  <c r="H3078" i="68"/>
  <c r="H2910" i="68"/>
  <c r="I2910" i="68"/>
  <c r="H2344" i="68"/>
  <c r="I2344" i="68"/>
  <c r="O2201" i="68"/>
  <c r="I2544" i="68"/>
  <c r="H2544" i="68"/>
  <c r="H2470" i="68"/>
  <c r="I2470" i="68"/>
  <c r="O2352" i="68"/>
  <c r="M2265" i="68"/>
  <c r="N2265" i="68" s="1"/>
  <c r="M2233" i="68"/>
  <c r="N2233" i="68" s="1"/>
  <c r="M2201" i="68"/>
  <c r="N2201" i="68" s="1"/>
  <c r="I2059" i="68"/>
  <c r="H2059" i="68"/>
  <c r="H1877" i="68"/>
  <c r="I1877" i="68"/>
  <c r="H2273" i="68"/>
  <c r="I2273" i="68"/>
  <c r="M2240" i="68"/>
  <c r="I2203" i="68"/>
  <c r="H2203" i="68"/>
  <c r="H2103" i="68"/>
  <c r="I2103" i="68"/>
  <c r="H2289" i="68"/>
  <c r="I2289" i="68"/>
  <c r="H2125" i="68"/>
  <c r="I2125" i="68"/>
  <c r="H2061" i="68"/>
  <c r="I2061" i="68"/>
  <c r="I1987" i="68"/>
  <c r="H1987" i="68"/>
  <c r="M2280" i="68"/>
  <c r="I2139" i="68"/>
  <c r="H2139" i="68"/>
  <c r="H2063" i="68"/>
  <c r="I2063" i="68"/>
  <c r="I1945" i="68"/>
  <c r="H1945" i="68"/>
  <c r="I1817" i="68"/>
  <c r="H1817" i="68"/>
  <c r="H2305" i="68"/>
  <c r="I2305" i="68"/>
  <c r="M2257" i="68"/>
  <c r="N2257" i="68" s="1"/>
  <c r="M2225" i="68"/>
  <c r="N2225" i="68" s="1"/>
  <c r="M2448" i="68"/>
  <c r="M2328" i="68"/>
  <c r="M2461" i="68"/>
  <c r="M2752" i="68"/>
  <c r="M2247" i="68"/>
  <c r="M2311" i="68"/>
  <c r="M2353" i="68"/>
  <c r="M2519" i="68"/>
  <c r="M2656" i="68"/>
  <c r="N2656" i="68" s="1"/>
  <c r="M2296" i="68"/>
  <c r="M2332" i="68"/>
  <c r="M2425" i="68"/>
  <c r="M2605" i="68"/>
  <c r="M2412" i="68"/>
  <c r="M2668" i="68"/>
  <c r="M2375" i="68"/>
  <c r="M2633" i="68"/>
  <c r="M2179" i="68"/>
  <c r="M2243" i="68"/>
  <c r="M2307" i="68"/>
  <c r="M2423" i="68"/>
  <c r="M2560" i="68"/>
  <c r="N2560" i="68" s="1"/>
  <c r="M2716" i="68"/>
  <c r="M2308" i="68"/>
  <c r="M2358" i="68"/>
  <c r="M2509" i="68"/>
  <c r="M2695" i="68"/>
  <c r="M2198" i="68"/>
  <c r="N2198" i="68" s="1"/>
  <c r="M2262" i="68"/>
  <c r="N2262" i="68" s="1"/>
  <c r="M2326" i="68"/>
  <c r="M2388" i="68"/>
  <c r="M2495" i="68"/>
  <c r="M2609" i="68"/>
  <c r="M2693" i="68"/>
  <c r="M2805" i="68"/>
  <c r="N2805" i="68" s="1"/>
  <c r="M2869" i="68"/>
  <c r="N2869" i="68" s="1"/>
  <c r="M2440" i="68"/>
  <c r="M2532" i="68"/>
  <c r="M2639" i="68"/>
  <c r="M2753" i="68"/>
  <c r="M2813" i="68"/>
  <c r="N2813" i="68" s="1"/>
  <c r="M2877" i="68"/>
  <c r="N2877" i="68" s="1"/>
  <c r="M2768" i="68"/>
  <c r="M2210" i="68"/>
  <c r="M2274" i="68"/>
  <c r="M2392" i="68"/>
  <c r="M2484" i="68"/>
  <c r="M2591" i="68"/>
  <c r="M2705" i="68"/>
  <c r="M2789" i="68"/>
  <c r="N2789" i="68" s="1"/>
  <c r="M2853" i="68"/>
  <c r="N2853" i="68" s="1"/>
  <c r="M2415" i="68"/>
  <c r="M2529" i="68"/>
  <c r="M2613" i="68"/>
  <c r="M2728" i="68"/>
  <c r="M2828" i="68"/>
  <c r="M2331" i="68"/>
  <c r="M2386" i="68"/>
  <c r="N2386" i="68" s="1"/>
  <c r="M2418" i="68"/>
  <c r="N2418" i="68" s="1"/>
  <c r="M2450" i="68"/>
  <c r="N2450" i="68" s="1"/>
  <c r="M2482" i="68"/>
  <c r="N2482" i="68" s="1"/>
  <c r="M2514" i="68"/>
  <c r="N2514" i="68" s="1"/>
  <c r="M2546" i="68"/>
  <c r="N2546" i="68" s="1"/>
  <c r="M2578" i="68"/>
  <c r="N2578" i="68" s="1"/>
  <c r="M2610" i="68"/>
  <c r="N2610" i="68" s="1"/>
  <c r="M2642" i="68"/>
  <c r="N2642" i="68" s="1"/>
  <c r="M2674" i="68"/>
  <c r="N2674" i="68" s="1"/>
  <c r="M2706" i="68"/>
  <c r="M2738" i="68"/>
  <c r="M2770" i="68"/>
  <c r="M2802" i="68"/>
  <c r="M2834" i="68"/>
  <c r="M2866" i="68"/>
  <c r="M2817" i="68"/>
  <c r="M2881" i="68"/>
  <c r="M2443" i="68"/>
  <c r="M2507" i="68"/>
  <c r="M2571" i="68"/>
  <c r="M2635" i="68"/>
  <c r="M2699" i="68"/>
  <c r="M2763" i="68"/>
  <c r="M2827" i="68"/>
  <c r="O2130" i="68"/>
  <c r="I2075" i="68"/>
  <c r="H2075" i="68"/>
  <c r="I2011" i="68"/>
  <c r="H2011" i="68"/>
  <c r="I1947" i="68"/>
  <c r="H1947" i="68"/>
  <c r="I2271" i="68"/>
  <c r="H2271" i="68"/>
  <c r="I2239" i="68"/>
  <c r="H2239" i="68"/>
  <c r="I2207" i="68"/>
  <c r="H2207" i="68"/>
  <c r="H2161" i="68"/>
  <c r="I2161" i="68"/>
  <c r="I2001" i="68"/>
  <c r="H2001" i="68"/>
  <c r="H1927" i="68"/>
  <c r="I1927" i="68"/>
  <c r="H2077" i="68"/>
  <c r="I2077" i="68"/>
  <c r="I2003" i="68"/>
  <c r="H2003" i="68"/>
  <c r="O1912" i="68"/>
  <c r="H2297" i="68"/>
  <c r="I2297" i="68"/>
  <c r="M2245" i="68"/>
  <c r="M2189" i="68"/>
  <c r="O2145" i="68"/>
  <c r="H2079" i="68"/>
  <c r="I2079" i="68"/>
  <c r="I1961" i="68"/>
  <c r="H1961" i="68"/>
  <c r="I1833" i="68"/>
  <c r="H1833" i="68"/>
  <c r="O1625" i="68"/>
  <c r="H1809" i="68"/>
  <c r="I1809" i="68"/>
  <c r="M1745" i="68"/>
  <c r="N1745" i="68" s="1"/>
  <c r="I1695" i="68"/>
  <c r="H1695" i="68"/>
  <c r="M1619" i="68"/>
  <c r="I1586" i="68"/>
  <c r="H1586" i="68"/>
  <c r="M1531" i="68"/>
  <c r="M1497" i="68"/>
  <c r="H1459" i="68"/>
  <c r="I1459" i="68"/>
  <c r="I1353" i="68"/>
  <c r="H1353" i="68"/>
  <c r="M1855" i="68"/>
  <c r="I1719" i="68"/>
  <c r="H1719" i="68"/>
  <c r="M1688" i="68"/>
  <c r="M1647" i="68"/>
  <c r="M1613" i="68"/>
  <c r="H1577" i="68"/>
  <c r="I1577" i="68"/>
  <c r="H1545" i="68"/>
  <c r="I1545" i="68"/>
  <c r="O1519" i="68"/>
  <c r="M1488" i="68"/>
  <c r="H1461" i="68"/>
  <c r="I1461" i="68"/>
  <c r="M1431" i="68"/>
  <c r="M1851" i="68"/>
  <c r="M1979" i="68"/>
  <c r="M2107" i="68"/>
  <c r="M2032" i="68"/>
  <c r="M2160" i="68"/>
  <c r="M2031" i="68"/>
  <c r="M1944" i="68"/>
  <c r="N1944" i="68" s="1"/>
  <c r="M2152" i="68"/>
  <c r="M1471" i="68"/>
  <c r="N1471" i="68" s="1"/>
  <c r="M1535" i="68"/>
  <c r="N1535" i="68" s="1"/>
  <c r="M1599" i="68"/>
  <c r="M1911" i="68"/>
  <c r="M2039" i="68"/>
  <c r="M1920" i="68"/>
  <c r="M2144" i="68"/>
  <c r="M2035" i="68"/>
  <c r="M1864" i="68"/>
  <c r="M2120" i="68"/>
  <c r="N2120" i="68" s="1"/>
  <c r="M1634" i="68"/>
  <c r="M1698" i="68"/>
  <c r="M1762" i="68"/>
  <c r="M1826" i="68"/>
  <c r="M1890" i="68"/>
  <c r="M1954" i="68"/>
  <c r="M2018" i="68"/>
  <c r="M2082" i="68"/>
  <c r="M1470" i="68"/>
  <c r="M1534" i="68"/>
  <c r="M1598" i="68"/>
  <c r="M1662" i="68"/>
  <c r="M1726" i="68"/>
  <c r="M1790" i="68"/>
  <c r="M1852" i="68"/>
  <c r="M1916" i="68"/>
  <c r="M1980" i="68"/>
  <c r="M2044" i="68"/>
  <c r="M2108" i="68"/>
  <c r="M1460" i="68"/>
  <c r="M1524" i="68"/>
  <c r="M1588" i="68"/>
  <c r="M1652" i="68"/>
  <c r="M1716" i="68"/>
  <c r="M1780" i="68"/>
  <c r="M1821" i="68"/>
  <c r="M1853" i="68"/>
  <c r="M1885" i="68"/>
  <c r="M1917" i="68"/>
  <c r="M1949" i="68"/>
  <c r="M1981" i="68"/>
  <c r="M2013" i="68"/>
  <c r="M2045" i="68"/>
  <c r="M2077" i="68"/>
  <c r="M2109" i="68"/>
  <c r="M2155" i="68"/>
  <c r="M1854" i="68"/>
  <c r="M1918" i="68"/>
  <c r="M1982" i="68"/>
  <c r="M2046" i="68"/>
  <c r="N2046" i="68" s="1"/>
  <c r="M2110" i="68"/>
  <c r="N2110" i="68" s="1"/>
  <c r="M2138" i="68"/>
  <c r="N2138" i="68" s="1"/>
  <c r="I2090" i="68"/>
  <c r="H2090" i="68"/>
  <c r="H1829" i="68"/>
  <c r="I1829" i="68"/>
  <c r="H1715" i="68"/>
  <c r="I1715" i="68"/>
  <c r="M1667" i="68"/>
  <c r="I1615" i="68"/>
  <c r="H1615" i="68"/>
  <c r="I1578" i="68"/>
  <c r="H1578" i="68"/>
  <c r="M1523" i="68"/>
  <c r="M1489" i="68"/>
  <c r="I1449" i="68"/>
  <c r="H1449" i="68"/>
  <c r="I1273" i="68"/>
  <c r="H1273" i="68"/>
  <c r="H1061" i="68"/>
  <c r="I1061" i="68"/>
  <c r="H997" i="68"/>
  <c r="I997" i="68"/>
  <c r="M1795" i="68"/>
  <c r="H1697" i="68"/>
  <c r="I1697" i="68"/>
  <c r="H1611" i="68"/>
  <c r="I1611" i="68"/>
  <c r="I1569" i="68"/>
  <c r="H1569" i="68"/>
  <c r="M1525" i="68"/>
  <c r="H1453" i="68"/>
  <c r="I1453" i="68"/>
  <c r="M1760" i="68"/>
  <c r="M1719" i="68"/>
  <c r="N1719" i="68" s="1"/>
  <c r="M1649" i="68"/>
  <c r="N1649" i="68" s="1"/>
  <c r="M1546" i="68"/>
  <c r="H1507" i="68"/>
  <c r="I1507" i="68"/>
  <c r="I1368" i="68"/>
  <c r="H1368" i="68"/>
  <c r="I2074" i="68"/>
  <c r="H2074" i="68"/>
  <c r="H1837" i="68"/>
  <c r="I1837" i="68"/>
  <c r="H1787" i="68"/>
  <c r="I1787" i="68"/>
  <c r="H1745" i="68"/>
  <c r="I1745" i="68"/>
  <c r="M1675" i="68"/>
  <c r="M1609" i="68"/>
  <c r="N1609" i="68" s="1"/>
  <c r="H1895" i="68"/>
  <c r="I1895" i="68"/>
  <c r="I1850" i="68"/>
  <c r="H1850" i="68"/>
  <c r="M1744" i="68"/>
  <c r="H1641" i="68"/>
  <c r="I1641" i="68"/>
  <c r="M1602" i="68"/>
  <c r="H1563" i="68"/>
  <c r="I1563" i="68"/>
  <c r="M1474" i="68"/>
  <c r="M1434" i="68"/>
  <c r="I1113" i="68"/>
  <c r="H1113" i="68"/>
  <c r="I1803" i="68"/>
  <c r="H1803" i="68"/>
  <c r="H1771" i="68"/>
  <c r="I1771" i="68"/>
  <c r="M1727" i="68"/>
  <c r="N1727" i="68" s="1"/>
  <c r="H1643" i="68"/>
  <c r="I1643" i="68"/>
  <c r="H1565" i="68"/>
  <c r="I1565" i="68"/>
  <c r="M1528" i="68"/>
  <c r="I1457" i="68"/>
  <c r="H1457" i="68"/>
  <c r="I1361" i="68"/>
  <c r="H1361" i="68"/>
  <c r="I1656" i="68"/>
  <c r="H1656" i="68"/>
  <c r="I1258" i="68"/>
  <c r="H1258" i="68"/>
  <c r="I1060" i="68"/>
  <c r="H1060" i="68"/>
  <c r="I1011" i="68"/>
  <c r="H1011" i="68"/>
  <c r="H915" i="68"/>
  <c r="I915" i="68"/>
  <c r="I834" i="68"/>
  <c r="H834" i="68"/>
  <c r="M732" i="68"/>
  <c r="H641" i="68"/>
  <c r="I641" i="68"/>
  <c r="O597" i="68"/>
  <c r="O545" i="68"/>
  <c r="O481" i="68"/>
  <c r="O417" i="68"/>
  <c r="O353" i="68"/>
  <c r="O289" i="68"/>
  <c r="O225" i="68"/>
  <c r="O161" i="68"/>
  <c r="M110" i="68"/>
  <c r="I69" i="68"/>
  <c r="H69" i="68"/>
  <c r="M46" i="68"/>
  <c r="I5" i="68"/>
  <c r="H5" i="68"/>
  <c r="H166" i="68"/>
  <c r="I166" i="68"/>
  <c r="I194" i="68"/>
  <c r="H194" i="68"/>
  <c r="M160" i="68"/>
  <c r="H1399" i="68"/>
  <c r="I1399" i="68"/>
  <c r="I1295" i="68"/>
  <c r="H1295" i="68"/>
  <c r="H1197" i="68"/>
  <c r="I1197" i="68"/>
  <c r="I1089" i="68"/>
  <c r="H1089" i="68"/>
  <c r="I979" i="68"/>
  <c r="H979" i="68"/>
  <c r="O570" i="68"/>
  <c r="O506" i="68"/>
  <c r="O442" i="68"/>
  <c r="O378" i="68"/>
  <c r="O314" i="68"/>
  <c r="O250" i="68"/>
  <c r="O186" i="68"/>
  <c r="O122" i="68"/>
  <c r="H60" i="68"/>
  <c r="I60" i="68"/>
  <c r="I423" i="68"/>
  <c r="H423" i="68"/>
  <c r="I287" i="68"/>
  <c r="H287" i="68"/>
  <c r="I119" i="68"/>
  <c r="H119" i="68"/>
  <c r="I2" i="68"/>
  <c r="H2" i="68"/>
  <c r="I1340" i="68"/>
  <c r="H1340" i="68"/>
  <c r="I1766" i="68"/>
  <c r="H1766" i="68"/>
  <c r="I962" i="68"/>
  <c r="H962" i="68"/>
  <c r="I1026" i="68"/>
  <c r="H1026" i="68"/>
  <c r="I1090" i="68"/>
  <c r="H1090" i="68"/>
  <c r="H1163" i="68"/>
  <c r="I1163" i="68"/>
  <c r="I1234" i="68"/>
  <c r="H1234" i="68"/>
  <c r="I1312" i="68"/>
  <c r="H1312" i="68"/>
  <c r="H1407" i="68"/>
  <c r="I1407" i="68"/>
  <c r="I1502" i="68"/>
  <c r="H1502" i="68"/>
  <c r="I1614" i="68"/>
  <c r="H1614" i="68"/>
  <c r="I1770" i="68"/>
  <c r="H1770" i="68"/>
  <c r="H1087" i="68"/>
  <c r="I1087" i="68"/>
  <c r="I1134" i="68"/>
  <c r="H1134" i="68"/>
  <c r="I1199" i="68"/>
  <c r="H1199" i="68"/>
  <c r="H1277" i="68"/>
  <c r="I1277" i="68"/>
  <c r="I1356" i="68"/>
  <c r="H1356" i="68"/>
  <c r="I1618" i="68"/>
  <c r="H1618" i="68"/>
  <c r="I1728" i="68"/>
  <c r="H1728" i="68"/>
  <c r="I1820" i="68"/>
  <c r="H1820" i="68"/>
  <c r="I1142" i="68"/>
  <c r="H1142" i="68"/>
  <c r="I1207" i="68"/>
  <c r="H1207" i="68"/>
  <c r="H1285" i="68"/>
  <c r="I1285" i="68"/>
  <c r="H1365" i="68"/>
  <c r="I1365" i="68"/>
  <c r="H1476" i="68"/>
  <c r="I1476" i="68"/>
  <c r="H1604" i="68"/>
  <c r="I1604" i="68"/>
  <c r="I1758" i="68"/>
  <c r="H1758" i="68"/>
  <c r="H824" i="68"/>
  <c r="I824" i="68"/>
  <c r="H856" i="68"/>
  <c r="I856" i="68"/>
  <c r="H920" i="68"/>
  <c r="I920" i="68"/>
  <c r="I984" i="68"/>
  <c r="H984" i="68"/>
  <c r="I1048" i="68"/>
  <c r="H1048" i="68"/>
  <c r="I1116" i="68"/>
  <c r="H1116" i="68"/>
  <c r="I1366" i="68"/>
  <c r="H1366" i="68"/>
  <c r="I1740" i="68"/>
  <c r="H1740" i="68"/>
  <c r="I1152" i="68"/>
  <c r="H1152" i="68"/>
  <c r="I1222" i="68"/>
  <c r="H1222" i="68"/>
  <c r="H1287" i="68"/>
  <c r="I1287" i="68"/>
  <c r="I1374" i="68"/>
  <c r="H1374" i="68"/>
  <c r="H1445" i="68"/>
  <c r="I1445" i="68"/>
  <c r="H1548" i="68"/>
  <c r="I1548" i="68"/>
  <c r="I1710" i="68"/>
  <c r="H1710" i="68"/>
  <c r="H1166" i="68"/>
  <c r="I1166" i="68"/>
  <c r="I1352" i="68"/>
  <c r="H1352" i="68"/>
  <c r="I1622" i="68"/>
  <c r="H1622" i="68"/>
  <c r="H1709" i="68"/>
  <c r="I1709" i="68"/>
  <c r="H1822" i="68"/>
  <c r="I1822" i="68"/>
  <c r="H1006" i="68"/>
  <c r="I1006" i="68"/>
  <c r="I1070" i="68"/>
  <c r="H1070" i="68"/>
  <c r="I1140" i="68"/>
  <c r="H1140" i="68"/>
  <c r="H1211" i="68"/>
  <c r="I1211" i="68"/>
  <c r="I1282" i="68"/>
  <c r="H1282" i="68"/>
  <c r="I1360" i="68"/>
  <c r="H1360" i="68"/>
  <c r="H1492" i="68"/>
  <c r="I1492" i="68"/>
  <c r="I1626" i="68"/>
  <c r="H1626" i="68"/>
  <c r="I1796" i="68"/>
  <c r="H1796" i="68"/>
  <c r="I2156" i="68"/>
  <c r="H2156" i="68"/>
  <c r="I1908" i="68"/>
  <c r="H1908" i="68"/>
  <c r="H1984" i="68"/>
  <c r="I1984" i="68"/>
  <c r="H2078" i="68"/>
  <c r="I2078" i="68"/>
  <c r="I2182" i="68"/>
  <c r="H2182" i="68"/>
  <c r="I2002" i="68"/>
  <c r="H2002" i="68"/>
  <c r="H2173" i="68"/>
  <c r="I2173" i="68"/>
  <c r="I2234" i="68"/>
  <c r="H2234" i="68"/>
  <c r="H1926" i="68"/>
  <c r="I1926" i="68"/>
  <c r="I2012" i="68"/>
  <c r="H2012" i="68"/>
  <c r="H2088" i="68"/>
  <c r="I2088" i="68"/>
  <c r="I1364" i="68"/>
  <c r="H1364" i="68"/>
  <c r="I1428" i="68"/>
  <c r="H1428" i="68"/>
  <c r="H2189" i="68"/>
  <c r="I2189" i="68"/>
  <c r="H1934" i="68"/>
  <c r="I1934" i="68"/>
  <c r="I2020" i="68"/>
  <c r="H2020" i="68"/>
  <c r="H2096" i="68"/>
  <c r="I2096" i="68"/>
  <c r="H2216" i="68"/>
  <c r="I2216" i="68"/>
  <c r="I2082" i="68"/>
  <c r="H2082" i="68"/>
  <c r="I2210" i="68"/>
  <c r="H2210" i="68"/>
  <c r="H1848" i="68"/>
  <c r="I1848" i="68"/>
  <c r="H1942" i="68"/>
  <c r="I1942" i="68"/>
  <c r="I2028" i="68"/>
  <c r="H2028" i="68"/>
  <c r="H2104" i="68"/>
  <c r="I2104" i="68"/>
  <c r="H2386" i="68"/>
  <c r="I2386" i="68"/>
  <c r="H2569" i="68"/>
  <c r="I2569" i="68"/>
  <c r="I2729" i="68"/>
  <c r="H2729" i="68"/>
  <c r="I2188" i="68"/>
  <c r="H2188" i="68"/>
  <c r="H2252" i="68"/>
  <c r="I2252" i="68"/>
  <c r="I2316" i="68"/>
  <c r="H2316" i="68"/>
  <c r="I2446" i="68"/>
  <c r="H2446" i="68"/>
  <c r="I2574" i="68"/>
  <c r="H2574" i="68"/>
  <c r="H2713" i="68"/>
  <c r="I2713" i="68"/>
  <c r="H2229" i="68"/>
  <c r="I2229" i="68"/>
  <c r="H2293" i="68"/>
  <c r="I2293" i="68"/>
  <c r="I2359" i="68"/>
  <c r="H2359" i="68"/>
  <c r="H2556" i="68"/>
  <c r="I2556" i="68"/>
  <c r="H2826" i="68"/>
  <c r="I2826" i="68"/>
  <c r="H2393" i="68"/>
  <c r="I2393" i="68"/>
  <c r="I2503" i="68"/>
  <c r="H2503" i="68"/>
  <c r="I2590" i="68"/>
  <c r="H2590" i="68"/>
  <c r="H2706" i="68"/>
  <c r="I2706" i="68"/>
  <c r="H2444" i="68"/>
  <c r="I2444" i="68"/>
  <c r="H2610" i="68"/>
  <c r="I2610" i="68"/>
  <c r="H2770" i="68"/>
  <c r="I2770" i="68"/>
  <c r="I2320" i="68"/>
  <c r="H2320" i="68"/>
  <c r="I2379" i="68"/>
  <c r="H2379" i="68"/>
  <c r="I2507" i="68"/>
  <c r="H2507" i="68"/>
  <c r="I2635" i="68"/>
  <c r="H2635" i="68"/>
  <c r="H2786" i="68"/>
  <c r="I2786" i="68"/>
  <c r="H2434" i="68"/>
  <c r="I2434" i="68"/>
  <c r="H2690" i="68"/>
  <c r="I2690" i="68"/>
  <c r="I2298" i="68"/>
  <c r="H2298" i="68"/>
  <c r="H2413" i="68"/>
  <c r="I2413" i="68"/>
  <c r="I2523" i="68"/>
  <c r="H2523" i="68"/>
  <c r="H2617" i="68"/>
  <c r="I2617" i="68"/>
  <c r="I2763" i="68"/>
  <c r="H2763" i="68"/>
  <c r="I2885" i="68"/>
  <c r="H2885" i="68"/>
  <c r="I2949" i="68"/>
  <c r="H2949" i="68"/>
  <c r="I3013" i="68"/>
  <c r="H3013" i="68"/>
  <c r="I3077" i="68"/>
  <c r="H3077" i="68"/>
  <c r="I3141" i="68"/>
  <c r="H3141" i="68"/>
  <c r="I3194" i="68"/>
  <c r="H3194" i="68"/>
  <c r="I3286" i="68"/>
  <c r="H3286" i="68"/>
  <c r="I2485" i="68"/>
  <c r="H2485" i="68"/>
  <c r="I2741" i="68"/>
  <c r="H2741" i="68"/>
  <c r="H2987" i="68"/>
  <c r="I2987" i="68"/>
  <c r="I3230" i="68"/>
  <c r="H3230" i="68"/>
  <c r="I2831" i="68"/>
  <c r="H2831" i="68"/>
  <c r="I2895" i="68"/>
  <c r="H2895" i="68"/>
  <c r="I2959" i="68"/>
  <c r="H2959" i="68"/>
  <c r="I3023" i="68"/>
  <c r="H3023" i="68"/>
  <c r="I3087" i="68"/>
  <c r="H3087" i="68"/>
  <c r="I3151" i="68"/>
  <c r="H3151" i="68"/>
  <c r="I3274" i="68"/>
  <c r="H3274" i="68"/>
  <c r="I2565" i="68"/>
  <c r="H2565" i="68"/>
  <c r="H2835" i="68"/>
  <c r="I2835" i="68"/>
  <c r="H3091" i="68"/>
  <c r="I3091" i="68"/>
  <c r="I3226" i="68"/>
  <c r="H3226" i="68"/>
  <c r="H3308" i="68"/>
  <c r="I3308" i="68"/>
  <c r="I2759" i="68"/>
  <c r="H2759" i="68"/>
  <c r="I2837" i="68"/>
  <c r="H2837" i="68"/>
  <c r="I2901" i="68"/>
  <c r="H2901" i="68"/>
  <c r="I2965" i="68"/>
  <c r="H2965" i="68"/>
  <c r="I3033" i="68"/>
  <c r="H3033" i="68"/>
  <c r="I3161" i="68"/>
  <c r="H3161" i="68"/>
  <c r="I2389" i="68"/>
  <c r="H2389" i="68"/>
  <c r="I2645" i="68"/>
  <c r="H2645" i="68"/>
  <c r="H2907" i="68"/>
  <c r="I2907" i="68"/>
  <c r="H3099" i="68"/>
  <c r="I3099" i="68"/>
  <c r="I3199" i="68"/>
  <c r="H3199" i="68"/>
  <c r="H2845" i="68"/>
  <c r="I2845" i="68"/>
  <c r="H2909" i="68"/>
  <c r="I2909" i="68"/>
  <c r="H2973" i="68"/>
  <c r="I2973" i="68"/>
  <c r="H3037" i="68"/>
  <c r="I3037" i="68"/>
  <c r="H3101" i="68"/>
  <c r="I3101" i="68"/>
  <c r="H3165" i="68"/>
  <c r="I3165" i="68"/>
  <c r="I3258" i="68"/>
  <c r="H3258" i="68"/>
  <c r="H2499" i="68"/>
  <c r="I2499" i="68"/>
  <c r="H2755" i="68"/>
  <c r="I2755" i="68"/>
  <c r="H3011" i="68"/>
  <c r="I3011" i="68"/>
  <c r="I3188" i="68"/>
  <c r="H3188" i="68"/>
  <c r="I3326" i="68"/>
  <c r="H3326" i="68"/>
  <c r="H3388" i="68"/>
  <c r="I3388" i="68"/>
  <c r="I3531" i="68"/>
  <c r="H3531" i="68"/>
  <c r="I3328" i="68"/>
  <c r="H3328" i="68"/>
  <c r="H3452" i="68"/>
  <c r="I3452" i="68"/>
  <c r="I3579" i="68"/>
  <c r="H3579" i="68"/>
  <c r="I3256" i="68"/>
  <c r="H3256" i="68"/>
  <c r="I3446" i="68"/>
  <c r="H3446" i="68"/>
  <c r="H3295" i="68"/>
  <c r="I3295" i="68"/>
  <c r="H3410" i="68"/>
  <c r="I3410" i="68"/>
  <c r="H3602" i="68"/>
  <c r="I3602" i="68"/>
  <c r="I3332" i="68"/>
  <c r="H3332" i="68"/>
  <c r="I3555" i="68"/>
  <c r="H3555" i="68"/>
  <c r="H3478" i="68"/>
  <c r="I3478" i="68"/>
  <c r="I3673" i="68"/>
  <c r="H3673" i="68"/>
  <c r="I3353" i="68"/>
  <c r="H3353" i="68"/>
  <c r="H3690" i="68"/>
  <c r="I3690" i="68"/>
  <c r="I3395" i="68"/>
  <c r="H3395" i="68"/>
  <c r="I3477" i="68"/>
  <c r="H3477" i="68"/>
  <c r="H3634" i="68"/>
  <c r="I3634" i="68"/>
  <c r="I3615" i="68"/>
  <c r="H3615" i="68"/>
  <c r="I3679" i="68"/>
  <c r="H3679" i="68"/>
  <c r="I3743" i="68"/>
  <c r="H3743" i="68"/>
  <c r="I3807" i="68"/>
  <c r="H3807" i="68"/>
  <c r="I3871" i="68"/>
  <c r="H3871" i="68"/>
  <c r="I3935" i="68"/>
  <c r="H3935" i="68"/>
  <c r="I4071" i="68"/>
  <c r="H4071" i="68"/>
  <c r="I3611" i="68"/>
  <c r="H3611" i="68"/>
  <c r="I3675" i="68"/>
  <c r="H3675" i="68"/>
  <c r="I3739" i="68"/>
  <c r="H3739" i="68"/>
  <c r="I3803" i="68"/>
  <c r="H3803" i="68"/>
  <c r="I3867" i="68"/>
  <c r="H3867" i="68"/>
  <c r="I3931" i="68"/>
  <c r="H3931" i="68"/>
  <c r="H3786" i="68"/>
  <c r="I3786" i="68"/>
  <c r="H3850" i="68"/>
  <c r="I3850" i="68"/>
  <c r="H3914" i="68"/>
  <c r="I3914" i="68"/>
  <c r="I4007" i="68"/>
  <c r="H4007" i="68"/>
  <c r="I4131" i="68"/>
  <c r="H4131" i="68"/>
  <c r="I3745" i="68"/>
  <c r="H3745" i="68"/>
  <c r="I3809" i="68"/>
  <c r="H3809" i="68"/>
  <c r="I3873" i="68"/>
  <c r="H3873" i="68"/>
  <c r="I3937" i="68"/>
  <c r="H3937" i="68"/>
  <c r="I4027" i="68"/>
  <c r="H4027" i="68"/>
  <c r="I4001" i="68"/>
  <c r="H4001" i="68"/>
  <c r="I4107" i="68"/>
  <c r="H4107" i="68"/>
  <c r="H3517" i="68"/>
  <c r="I3517" i="68"/>
  <c r="H4149" i="68"/>
  <c r="I4149" i="68"/>
  <c r="I4051" i="68"/>
  <c r="H4051" i="68"/>
  <c r="I3445" i="68"/>
  <c r="H3445" i="68"/>
  <c r="I3995" i="68"/>
  <c r="H3995" i="68"/>
  <c r="I4257" i="68"/>
  <c r="H4257" i="68"/>
  <c r="I4465" i="68"/>
  <c r="H4465" i="68"/>
  <c r="I4275" i="68"/>
  <c r="H4275" i="68"/>
  <c r="I4453" i="68"/>
  <c r="H4453" i="68"/>
  <c r="I4441" i="68"/>
  <c r="H4441" i="68"/>
  <c r="I4069" i="68"/>
  <c r="H4069" i="68"/>
  <c r="I4133" i="68"/>
  <c r="H4133" i="68"/>
  <c r="I4397" i="68"/>
  <c r="H4397" i="68"/>
  <c r="I4903" i="68"/>
  <c r="H4903" i="68"/>
  <c r="I4529" i="68"/>
  <c r="H4529" i="68"/>
  <c r="I4593" i="68"/>
  <c r="H4593" i="68"/>
  <c r="I4657" i="68"/>
  <c r="H4657" i="68"/>
  <c r="I4721" i="68"/>
  <c r="H4721" i="68"/>
  <c r="I4815" i="68"/>
  <c r="H4815" i="68"/>
  <c r="H4179" i="68"/>
  <c r="I4179" i="68"/>
  <c r="H4243" i="68"/>
  <c r="I4243" i="68"/>
  <c r="H4305" i="68"/>
  <c r="I4305" i="68"/>
  <c r="H4369" i="68"/>
  <c r="I4369" i="68"/>
  <c r="I4953" i="68"/>
  <c r="H4953" i="68"/>
  <c r="I4567" i="68"/>
  <c r="H4567" i="68"/>
  <c r="I4631" i="68"/>
  <c r="H4631" i="68"/>
  <c r="I4695" i="68"/>
  <c r="H4695" i="68"/>
  <c r="H4787" i="68"/>
  <c r="I4787" i="68"/>
  <c r="I4907" i="68"/>
  <c r="H4907" i="68"/>
  <c r="I4525" i="68"/>
  <c r="H4525" i="68"/>
  <c r="I4589" i="68"/>
  <c r="H4589" i="68"/>
  <c r="I4653" i="68"/>
  <c r="H4653" i="68"/>
  <c r="I4717" i="68"/>
  <c r="H4717" i="68"/>
  <c r="I4855" i="68"/>
  <c r="H4855" i="68"/>
  <c r="I4331" i="68"/>
  <c r="H4331" i="68"/>
  <c r="I4395" i="68"/>
  <c r="H4395" i="68"/>
  <c r="I4459" i="68"/>
  <c r="H4459" i="68"/>
  <c r="I4901" i="68"/>
  <c r="H4901" i="68"/>
  <c r="I4539" i="68"/>
  <c r="H4539" i="68"/>
  <c r="I4603" i="68"/>
  <c r="H4603" i="68"/>
  <c r="I4667" i="68"/>
  <c r="H4667" i="68"/>
  <c r="I4731" i="68"/>
  <c r="H4731" i="68"/>
  <c r="I4875" i="68"/>
  <c r="H4875" i="68"/>
  <c r="I4897" i="68"/>
  <c r="H4897" i="68"/>
  <c r="I5009" i="68"/>
  <c r="H5009" i="68"/>
  <c r="I5073" i="68"/>
  <c r="H5073" i="68"/>
  <c r="I5144" i="68"/>
  <c r="H5144" i="68"/>
  <c r="I4967" i="68"/>
  <c r="H4967" i="68"/>
  <c r="I5031" i="68"/>
  <c r="H5031" i="68"/>
  <c r="I5095" i="68"/>
  <c r="H5095" i="68"/>
  <c r="I4989" i="68"/>
  <c r="H4989" i="68"/>
  <c r="I5053" i="68"/>
  <c r="H5053" i="68"/>
  <c r="I5116" i="68"/>
  <c r="H5116" i="68"/>
  <c r="H4777" i="68"/>
  <c r="I4777" i="68"/>
  <c r="H4839" i="68"/>
  <c r="I4839" i="68"/>
  <c r="I4955" i="68"/>
  <c r="H4955" i="68"/>
  <c r="I5019" i="68"/>
  <c r="H5019" i="68"/>
  <c r="I5083" i="68"/>
  <c r="H5083" i="68"/>
  <c r="H5421" i="68"/>
  <c r="I5421" i="68"/>
  <c r="I5601" i="68"/>
  <c r="H5601" i="68"/>
  <c r="I5665" i="68"/>
  <c r="H5665" i="68"/>
  <c r="I5214" i="68"/>
  <c r="H5214" i="68"/>
  <c r="I5278" i="68"/>
  <c r="H5278" i="68"/>
  <c r="I5342" i="68"/>
  <c r="H5342" i="68"/>
  <c r="I5406" i="68"/>
  <c r="H5406" i="68"/>
  <c r="I5553" i="68"/>
  <c r="H5553" i="68"/>
  <c r="I5627" i="68"/>
  <c r="H5627" i="68"/>
  <c r="I5701" i="68"/>
  <c r="H5701" i="68"/>
  <c r="I5212" i="68"/>
  <c r="H5212" i="68"/>
  <c r="I5276" i="68"/>
  <c r="H5276" i="68"/>
  <c r="I5340" i="68"/>
  <c r="H5340" i="68"/>
  <c r="I5404" i="68"/>
  <c r="H5404" i="68"/>
  <c r="I5573" i="68"/>
  <c r="H5573" i="68"/>
  <c r="I5637" i="68"/>
  <c r="H5637" i="68"/>
  <c r="I5170" i="68"/>
  <c r="H5170" i="68"/>
  <c r="I5234" i="68"/>
  <c r="H5234" i="68"/>
  <c r="I5298" i="68"/>
  <c r="H5298" i="68"/>
  <c r="I5362" i="68"/>
  <c r="H5362" i="68"/>
  <c r="I5417" i="68"/>
  <c r="H5417" i="68"/>
  <c r="I5599" i="68"/>
  <c r="H5599" i="68"/>
  <c r="I5663" i="68"/>
  <c r="H5663" i="68"/>
  <c r="I5216" i="68"/>
  <c r="H5216" i="68"/>
  <c r="I5280" i="68"/>
  <c r="H5280" i="68"/>
  <c r="I5344" i="68"/>
  <c r="H5344" i="68"/>
  <c r="I5683" i="68"/>
  <c r="H5683" i="68"/>
  <c r="I5747" i="68"/>
  <c r="H5747" i="68"/>
  <c r="I5811" i="68"/>
  <c r="H5811" i="68"/>
  <c r="I5899" i="68"/>
  <c r="H5899" i="68"/>
  <c r="I5491" i="68"/>
  <c r="H5491" i="68"/>
  <c r="H5825" i="68"/>
  <c r="I5825" i="68"/>
  <c r="I5938" i="68"/>
  <c r="H5938" i="68"/>
  <c r="I5729" i="68"/>
  <c r="H5729" i="68"/>
  <c r="I5793" i="68"/>
  <c r="H5793" i="68"/>
  <c r="I5878" i="68"/>
  <c r="H5878" i="68"/>
  <c r="I5858" i="68"/>
  <c r="H5858" i="68"/>
  <c r="I6003" i="68"/>
  <c r="H6003" i="68"/>
  <c r="I5767" i="68"/>
  <c r="H5767" i="68"/>
  <c r="I5851" i="68"/>
  <c r="H5851" i="68"/>
  <c r="I6019" i="68"/>
  <c r="H6019" i="68"/>
  <c r="H5459" i="68"/>
  <c r="I5459" i="68"/>
  <c r="H5521" i="68"/>
  <c r="I5521" i="68"/>
  <c r="I5882" i="68"/>
  <c r="H5882" i="68"/>
  <c r="I5749" i="68"/>
  <c r="H5749" i="68"/>
  <c r="I5813" i="68"/>
  <c r="H5813" i="68"/>
  <c r="I5917" i="68"/>
  <c r="H5917" i="68"/>
  <c r="I5563" i="68"/>
  <c r="H5563" i="68"/>
  <c r="I5922" i="68"/>
  <c r="H5922" i="68"/>
  <c r="I6131" i="68"/>
  <c r="H6131" i="68"/>
  <c r="I6221" i="68"/>
  <c r="H6221" i="68"/>
  <c r="I6285" i="68"/>
  <c r="H6285" i="68"/>
  <c r="I6013" i="68"/>
  <c r="H6013" i="68"/>
  <c r="I6191" i="68"/>
  <c r="H6191" i="68"/>
  <c r="I6255" i="68"/>
  <c r="H6255" i="68"/>
  <c r="I6319" i="68"/>
  <c r="H6319" i="68"/>
  <c r="I6159" i="68"/>
  <c r="H6159" i="68"/>
  <c r="I6193" i="68"/>
  <c r="H6193" i="68"/>
  <c r="I6257" i="68"/>
  <c r="H6257" i="68"/>
  <c r="I6321" i="68"/>
  <c r="H6321" i="68"/>
  <c r="I6187" i="68"/>
  <c r="H6187" i="68"/>
  <c r="I6251" i="68"/>
  <c r="H6251" i="68"/>
  <c r="I6315" i="68"/>
  <c r="H6315" i="68"/>
  <c r="I6107" i="68"/>
  <c r="H6107" i="68"/>
  <c r="I6351" i="68"/>
  <c r="H6351" i="68"/>
  <c r="I6141" i="68"/>
  <c r="H6141" i="68"/>
  <c r="I6325" i="68"/>
  <c r="H6325" i="68"/>
  <c r="H6395" i="68"/>
  <c r="I6395" i="68"/>
  <c r="I6355" i="68"/>
  <c r="H6355" i="68"/>
  <c r="H6031" i="68"/>
  <c r="I6031" i="68"/>
  <c r="H6093" i="68"/>
  <c r="I6093" i="68"/>
  <c r="I6369" i="68"/>
  <c r="H6369" i="68"/>
  <c r="I6451" i="68"/>
  <c r="H6451" i="68"/>
  <c r="I6491" i="68"/>
  <c r="H6491" i="68"/>
  <c r="I6555" i="68"/>
  <c r="H6555" i="68"/>
  <c r="I6435" i="68"/>
  <c r="H6435" i="68"/>
  <c r="I6497" i="68"/>
  <c r="H6497" i="68"/>
  <c r="I6591" i="68"/>
  <c r="H6591" i="68"/>
  <c r="I6519" i="68"/>
  <c r="H6519" i="68"/>
  <c r="H6571" i="68"/>
  <c r="I6571" i="68"/>
  <c r="I6433" i="68"/>
  <c r="H6433" i="68"/>
  <c r="I6501" i="68"/>
  <c r="H6501" i="68"/>
  <c r="H6595" i="68"/>
  <c r="I6595" i="68"/>
  <c r="H6940" i="68"/>
  <c r="I6940" i="68"/>
  <c r="I6715" i="68"/>
  <c r="H6715" i="68"/>
  <c r="I6749" i="68"/>
  <c r="H6749" i="68"/>
  <c r="H6820" i="68"/>
  <c r="I6820" i="68"/>
  <c r="I6889" i="68"/>
  <c r="H6889" i="68"/>
  <c r="I6791" i="68"/>
  <c r="H6791" i="68"/>
  <c r="I6966" i="68"/>
  <c r="H6966" i="68"/>
  <c r="I6645" i="68"/>
  <c r="H6645" i="68"/>
  <c r="I6700" i="68"/>
  <c r="H6700" i="68"/>
  <c r="I6765" i="68"/>
  <c r="H6765" i="68"/>
  <c r="I6938" i="68"/>
  <c r="H6938" i="68"/>
  <c r="H6603" i="68"/>
  <c r="I6603" i="68"/>
  <c r="H6667" i="68"/>
  <c r="I6667" i="68"/>
  <c r="H6729" i="68"/>
  <c r="I6729" i="68"/>
  <c r="I6795" i="68"/>
  <c r="H6795" i="68"/>
  <c r="I6986" i="68"/>
  <c r="H6986" i="68"/>
  <c r="H6867" i="68"/>
  <c r="I6867" i="68"/>
  <c r="I6577" i="68"/>
  <c r="H6577" i="68"/>
  <c r="I6641" i="68"/>
  <c r="H6641" i="68"/>
  <c r="I6761" i="68"/>
  <c r="H6761" i="68"/>
  <c r="I6831" i="68"/>
  <c r="H6831" i="68"/>
  <c r="I6936" i="68"/>
  <c r="H6936" i="68"/>
  <c r="I7063" i="68"/>
  <c r="H7063" i="68"/>
  <c r="I7145" i="68"/>
  <c r="H7145" i="68"/>
  <c r="H7013" i="68"/>
  <c r="I7013" i="68"/>
  <c r="I7044" i="68"/>
  <c r="H7044" i="68"/>
  <c r="I7072" i="68"/>
  <c r="H7072" i="68"/>
  <c r="I7048" i="68"/>
  <c r="H7048" i="68"/>
  <c r="I7004" i="68"/>
  <c r="H7004" i="68"/>
  <c r="I7080" i="68"/>
  <c r="H7080" i="68"/>
  <c r="H7021" i="68"/>
  <c r="I7021" i="68"/>
  <c r="H7022" i="68"/>
  <c r="I7022" i="68"/>
  <c r="I6918" i="68"/>
  <c r="H6918" i="68"/>
  <c r="I7157" i="68"/>
  <c r="H7157" i="68"/>
  <c r="I7221" i="68"/>
  <c r="H7221" i="68"/>
  <c r="I7197" i="68"/>
  <c r="H7197" i="68"/>
  <c r="I7183" i="68"/>
  <c r="H7183" i="68"/>
  <c r="I7161" i="68"/>
  <c r="H7161" i="68"/>
  <c r="I7230" i="68"/>
  <c r="H7230" i="68"/>
  <c r="I7366" i="68"/>
  <c r="H7366" i="68"/>
  <c r="I7358" i="68"/>
  <c r="H7358" i="68"/>
  <c r="I7227" i="68"/>
  <c r="H7227" i="68"/>
  <c r="I7342" i="68"/>
  <c r="H7342" i="68"/>
  <c r="I7329" i="68"/>
  <c r="H7329" i="68"/>
  <c r="H7273" i="68"/>
  <c r="I7273" i="68"/>
  <c r="I7238" i="68"/>
  <c r="H7238" i="68"/>
  <c r="H7341" i="68"/>
  <c r="I7341" i="68"/>
  <c r="I7337" i="68"/>
  <c r="H7337" i="68"/>
  <c r="I7390" i="68"/>
  <c r="H7390" i="68"/>
  <c r="I7422" i="68"/>
  <c r="H7422" i="68"/>
  <c r="I7527" i="68"/>
  <c r="H7527" i="68"/>
  <c r="I7393" i="68"/>
  <c r="H7393" i="68"/>
  <c r="I7461" i="68"/>
  <c r="H7461" i="68"/>
  <c r="I7386" i="68"/>
  <c r="H7386" i="68"/>
  <c r="I7446" i="68"/>
  <c r="H7446" i="68"/>
  <c r="I7459" i="68"/>
  <c r="H7459" i="68"/>
  <c r="I7266" i="68"/>
  <c r="H7266" i="68"/>
  <c r="I7310" i="68"/>
  <c r="H7310" i="68"/>
  <c r="I7543" i="68"/>
  <c r="H7543" i="68"/>
  <c r="I7464" i="68"/>
  <c r="H7464" i="68"/>
  <c r="H7591" i="68"/>
  <c r="I7591" i="68"/>
  <c r="H7598" i="68"/>
  <c r="I7598" i="68"/>
  <c r="I7574" i="68"/>
  <c r="H7574" i="68"/>
  <c r="H7541" i="68"/>
  <c r="I7541" i="68"/>
  <c r="I7551" i="68"/>
  <c r="H7551" i="68"/>
  <c r="I7624" i="68"/>
  <c r="H7624" i="68"/>
  <c r="I7636" i="68"/>
  <c r="H7636" i="68"/>
  <c r="I7699" i="68"/>
  <c r="H7699" i="68"/>
  <c r="H7615" i="68"/>
  <c r="I7615" i="68"/>
  <c r="I7680" i="68"/>
  <c r="H7680" i="68"/>
  <c r="I7750" i="68"/>
  <c r="H7750" i="68"/>
  <c r="H7801" i="68"/>
  <c r="I7801" i="68"/>
  <c r="H7629" i="68"/>
  <c r="I7629" i="68"/>
  <c r="I7736" i="68"/>
  <c r="H7736" i="68"/>
  <c r="H7689" i="68"/>
  <c r="I7689" i="68"/>
  <c r="I7724" i="68"/>
  <c r="H7724" i="68"/>
  <c r="H7741" i="68"/>
  <c r="I7741" i="68"/>
  <c r="I7654" i="68"/>
  <c r="H7654" i="68"/>
  <c r="I7690" i="68"/>
  <c r="H7690" i="68"/>
  <c r="I7795" i="68"/>
  <c r="H7795" i="68"/>
  <c r="I7768" i="68"/>
  <c r="H7768" i="68"/>
  <c r="H7769" i="68"/>
  <c r="I7769" i="68"/>
  <c r="H7792" i="68"/>
  <c r="I7792" i="68"/>
  <c r="I7839" i="68"/>
  <c r="H7839" i="68"/>
  <c r="I7847" i="68"/>
  <c r="H7847" i="68"/>
  <c r="I7884" i="68"/>
  <c r="H7884" i="68"/>
  <c r="I7941" i="68"/>
  <c r="H7941" i="68"/>
  <c r="I7939" i="68"/>
  <c r="H7939" i="68"/>
  <c r="H8025" i="68"/>
  <c r="I8025" i="68"/>
  <c r="I7872" i="68"/>
  <c r="H7872" i="68"/>
  <c r="H7940" i="68"/>
  <c r="I7940" i="68"/>
  <c r="I7907" i="68"/>
  <c r="H7907" i="68"/>
  <c r="I7949" i="68"/>
  <c r="H7949" i="68"/>
  <c r="I7981" i="68"/>
  <c r="H7981" i="68"/>
  <c r="H7995" i="68"/>
  <c r="I7995" i="68"/>
  <c r="I8091" i="68"/>
  <c r="H8091" i="68"/>
  <c r="H8044" i="68"/>
  <c r="I8044" i="68"/>
  <c r="I8045" i="68"/>
  <c r="H8045" i="68"/>
  <c r="I8040" i="68"/>
  <c r="H8040" i="68"/>
  <c r="I8075" i="68"/>
  <c r="H8075" i="68"/>
  <c r="I8030" i="68"/>
  <c r="H8030" i="68"/>
  <c r="I8220" i="68"/>
  <c r="H8220" i="68"/>
  <c r="I8080" i="68"/>
  <c r="H8080" i="68"/>
  <c r="I8241" i="68"/>
  <c r="H8241" i="68"/>
  <c r="H8109" i="68"/>
  <c r="I8109" i="68"/>
  <c r="I8302" i="68"/>
  <c r="H8302" i="68"/>
  <c r="I8086" i="68"/>
  <c r="H8086" i="68"/>
  <c r="I8250" i="68"/>
  <c r="H8250" i="68"/>
  <c r="H8164" i="68"/>
  <c r="I8164" i="68"/>
  <c r="I8196" i="68"/>
  <c r="H8196" i="68"/>
  <c r="I8292" i="68"/>
  <c r="H8292" i="68"/>
  <c r="I8310" i="68"/>
  <c r="H8310" i="68"/>
  <c r="I8181" i="68"/>
  <c r="H8181" i="68"/>
  <c r="I8234" i="68"/>
  <c r="H8234" i="68"/>
  <c r="H8245" i="68"/>
  <c r="I8245" i="68"/>
  <c r="I8337" i="68"/>
  <c r="H8337" i="68"/>
  <c r="I8247" i="68"/>
  <c r="H8247" i="68"/>
  <c r="I8365" i="68"/>
  <c r="H8365" i="68"/>
  <c r="I8434" i="68"/>
  <c r="H8434" i="68"/>
  <c r="H8419" i="68"/>
  <c r="I8419" i="68"/>
  <c r="H8348" i="68"/>
  <c r="I8348" i="68"/>
  <c r="H8427" i="68"/>
  <c r="I8427" i="68"/>
  <c r="H8475" i="68"/>
  <c r="I8475" i="68"/>
  <c r="H8472" i="68"/>
  <c r="I8472" i="68"/>
  <c r="I8476" i="68"/>
  <c r="H8476" i="68"/>
  <c r="I8466" i="68"/>
  <c r="H8466" i="68"/>
  <c r="H8496" i="68"/>
  <c r="I8496" i="68"/>
  <c r="I8499" i="68"/>
  <c r="H8499" i="68"/>
  <c r="I8533" i="68"/>
  <c r="H8533" i="68"/>
  <c r="I8583" i="68"/>
  <c r="H8583" i="68"/>
  <c r="I8590" i="68"/>
  <c r="H8590" i="68"/>
  <c r="I8565" i="68"/>
  <c r="H8565" i="68"/>
  <c r="I8577" i="68"/>
  <c r="H8577" i="68"/>
  <c r="H8638" i="68"/>
  <c r="I8638" i="68"/>
  <c r="H8627" i="68"/>
  <c r="I8627" i="68"/>
  <c r="I8611" i="68"/>
  <c r="H8611" i="68"/>
  <c r="H8694" i="68"/>
  <c r="I8694" i="68"/>
  <c r="H8674" i="68"/>
  <c r="I8674" i="68"/>
  <c r="H8702" i="68"/>
  <c r="I8702" i="68"/>
  <c r="H8734" i="68"/>
  <c r="I8734" i="68"/>
  <c r="H8717" i="68"/>
  <c r="I8717" i="68"/>
  <c r="H8741" i="68"/>
  <c r="I8741" i="68"/>
  <c r="H8758" i="68"/>
  <c r="I8758" i="68"/>
  <c r="H117" i="68"/>
  <c r="I117" i="68"/>
  <c r="M106" i="68"/>
  <c r="M74" i="68"/>
  <c r="M42" i="68"/>
  <c r="M10" i="68"/>
  <c r="I1704" i="68"/>
  <c r="H1704" i="68"/>
  <c r="H1527" i="68"/>
  <c r="I1527" i="68"/>
  <c r="I1290" i="68"/>
  <c r="H1290" i="68"/>
  <c r="I922" i="68"/>
  <c r="H922" i="68"/>
  <c r="I900" i="68"/>
  <c r="H900" i="68"/>
  <c r="I878" i="68"/>
  <c r="H878" i="68"/>
  <c r="I858" i="68"/>
  <c r="H858" i="68"/>
  <c r="I789" i="68"/>
  <c r="H789" i="68"/>
  <c r="I567" i="68"/>
  <c r="H567" i="68"/>
  <c r="I503" i="68"/>
  <c r="H503" i="68"/>
  <c r="I439" i="68"/>
  <c r="H439" i="68"/>
  <c r="I327" i="68"/>
  <c r="H327" i="68"/>
  <c r="I159" i="68"/>
  <c r="H159" i="68"/>
  <c r="M36" i="68"/>
  <c r="H149" i="68"/>
  <c r="I149" i="68"/>
  <c r="M3" i="68"/>
  <c r="H116" i="68"/>
  <c r="I116" i="68"/>
  <c r="I1208" i="68"/>
  <c r="H1208" i="68"/>
  <c r="I1112" i="68"/>
  <c r="H1112" i="68"/>
  <c r="H1055" i="68"/>
  <c r="I1055" i="68"/>
  <c r="I778" i="68"/>
  <c r="H778" i="68"/>
  <c r="H743" i="68"/>
  <c r="I743" i="68"/>
  <c r="I714" i="68"/>
  <c r="H714" i="68"/>
  <c r="I694" i="68"/>
  <c r="H694" i="68"/>
  <c r="H664" i="68"/>
  <c r="I664" i="68"/>
  <c r="M642" i="68"/>
  <c r="N642" i="68" s="1"/>
  <c r="H615" i="68"/>
  <c r="I615" i="68"/>
  <c r="H582" i="68"/>
  <c r="I582" i="68"/>
  <c r="H518" i="68"/>
  <c r="I518" i="68"/>
  <c r="H454" i="68"/>
  <c r="I454" i="68"/>
  <c r="H390" i="68"/>
  <c r="I390" i="68"/>
  <c r="H326" i="68"/>
  <c r="I326" i="68"/>
  <c r="H262" i="68"/>
  <c r="I262" i="68"/>
  <c r="I282" i="68"/>
  <c r="H282" i="68"/>
  <c r="M43" i="68"/>
  <c r="H1685" i="68"/>
  <c r="I1685" i="68"/>
  <c r="H1463" i="68"/>
  <c r="I1463" i="68"/>
  <c r="H1315" i="68"/>
  <c r="I1315" i="68"/>
  <c r="H1245" i="68"/>
  <c r="I1245" i="68"/>
  <c r="I1043" i="68"/>
  <c r="H1043" i="68"/>
  <c r="I917" i="68"/>
  <c r="H917" i="68"/>
  <c r="H875" i="68"/>
  <c r="I875" i="68"/>
  <c r="H793" i="68"/>
  <c r="I793" i="68"/>
  <c r="O717" i="68"/>
  <c r="M676" i="68"/>
  <c r="H633" i="68"/>
  <c r="I633" i="68"/>
  <c r="O589" i="68"/>
  <c r="H557" i="68"/>
  <c r="I557" i="68"/>
  <c r="H525" i="68"/>
  <c r="I525" i="68"/>
  <c r="H493" i="68"/>
  <c r="I493" i="68"/>
  <c r="H461" i="68"/>
  <c r="I461" i="68"/>
  <c r="H429" i="68"/>
  <c r="I429" i="68"/>
  <c r="H397" i="68"/>
  <c r="I397" i="68"/>
  <c r="H365" i="68"/>
  <c r="I365" i="68"/>
  <c r="H333" i="68"/>
  <c r="I333" i="68"/>
  <c r="H285" i="68"/>
  <c r="I285" i="68"/>
  <c r="I31" i="68"/>
  <c r="H31" i="68"/>
  <c r="I1776" i="68"/>
  <c r="H1776" i="68"/>
  <c r="H1219" i="68"/>
  <c r="I1219" i="68"/>
  <c r="H974" i="68"/>
  <c r="I974" i="68"/>
  <c r="O722" i="68"/>
  <c r="O594" i="68"/>
  <c r="M568" i="68"/>
  <c r="I547" i="68"/>
  <c r="H547" i="68"/>
  <c r="H524" i="68"/>
  <c r="I524" i="68"/>
  <c r="M504" i="68"/>
  <c r="H484" i="68"/>
  <c r="I484" i="68"/>
  <c r="H468" i="68"/>
  <c r="I468" i="68"/>
  <c r="H452" i="68"/>
  <c r="I452" i="68"/>
  <c r="H436" i="68"/>
  <c r="I436" i="68"/>
  <c r="H420" i="68"/>
  <c r="I420" i="68"/>
  <c r="H404" i="68"/>
  <c r="I404" i="68"/>
  <c r="H388" i="68"/>
  <c r="I388" i="68"/>
  <c r="H372" i="68"/>
  <c r="I372" i="68"/>
  <c r="H356" i="68"/>
  <c r="I356" i="68"/>
  <c r="H340" i="68"/>
  <c r="I340" i="68"/>
  <c r="H324" i="68"/>
  <c r="I324" i="68"/>
  <c r="H308" i="68"/>
  <c r="I308" i="68"/>
  <c r="H292" i="68"/>
  <c r="I292" i="68"/>
  <c r="H276" i="68"/>
  <c r="I276" i="68"/>
  <c r="H260" i="68"/>
  <c r="I260" i="68"/>
  <c r="H244" i="68"/>
  <c r="I244" i="68"/>
  <c r="H228" i="68"/>
  <c r="I228" i="68"/>
  <c r="H212" i="68"/>
  <c r="I212" i="68"/>
  <c r="I987" i="68"/>
  <c r="H987" i="68"/>
  <c r="I961" i="68"/>
  <c r="H961" i="68"/>
  <c r="I918" i="68"/>
  <c r="H918" i="68"/>
  <c r="I898" i="68"/>
  <c r="H898" i="68"/>
  <c r="I876" i="68"/>
  <c r="H876" i="68"/>
  <c r="I854" i="68"/>
  <c r="H854" i="68"/>
  <c r="I813" i="68"/>
  <c r="H813" i="68"/>
  <c r="I749" i="68"/>
  <c r="H749" i="68"/>
  <c r="I717" i="68"/>
  <c r="H717" i="68"/>
  <c r="I685" i="68"/>
  <c r="H685" i="68"/>
  <c r="I653" i="68"/>
  <c r="H653" i="68"/>
  <c r="I621" i="68"/>
  <c r="H621" i="68"/>
  <c r="I589" i="68"/>
  <c r="H589" i="68"/>
  <c r="M529" i="68"/>
  <c r="N529" i="68" s="1"/>
  <c r="M465" i="68"/>
  <c r="N465" i="68" s="1"/>
  <c r="M401" i="68"/>
  <c r="N401" i="68" s="1"/>
  <c r="M337" i="68"/>
  <c r="N337" i="68" s="1"/>
  <c r="M273" i="68"/>
  <c r="N273" i="68" s="1"/>
  <c r="M209" i="68"/>
  <c r="N209" i="68" s="1"/>
  <c r="M145" i="68"/>
  <c r="N145" i="68" s="1"/>
  <c r="M88" i="68"/>
  <c r="N88" i="68" s="1"/>
  <c r="M24" i="68"/>
  <c r="N24" i="68" s="1"/>
  <c r="I82" i="68"/>
  <c r="H82" i="68"/>
  <c r="I130" i="68"/>
  <c r="H130" i="68"/>
  <c r="I123" i="68"/>
  <c r="H123" i="68"/>
  <c r="H1599" i="68"/>
  <c r="I1599" i="68"/>
  <c r="H1535" i="68"/>
  <c r="I1535" i="68"/>
  <c r="M1485" i="68"/>
  <c r="M1418" i="68"/>
  <c r="I1160" i="68"/>
  <c r="H1160" i="68"/>
  <c r="I1017" i="68"/>
  <c r="H1017" i="68"/>
  <c r="I964" i="68"/>
  <c r="H964" i="68"/>
  <c r="H784" i="68"/>
  <c r="I784" i="68"/>
  <c r="I738" i="68"/>
  <c r="H738" i="68"/>
  <c r="I706" i="68"/>
  <c r="H706" i="68"/>
  <c r="I686" i="68"/>
  <c r="H686" i="68"/>
  <c r="H656" i="68"/>
  <c r="I656" i="68"/>
  <c r="M634" i="68"/>
  <c r="N634" i="68" s="1"/>
  <c r="H607" i="68"/>
  <c r="I607" i="68"/>
  <c r="M53" i="68"/>
  <c r="M117" i="68"/>
  <c r="M181" i="68"/>
  <c r="M245" i="68"/>
  <c r="M309" i="68"/>
  <c r="M373" i="68"/>
  <c r="M437" i="68"/>
  <c r="M501" i="68"/>
  <c r="M565" i="68"/>
  <c r="M607" i="68"/>
  <c r="M639" i="68"/>
  <c r="M671" i="68"/>
  <c r="M703" i="68"/>
  <c r="M735" i="68"/>
  <c r="M158" i="68"/>
  <c r="M222" i="68"/>
  <c r="M286" i="68"/>
  <c r="M350" i="68"/>
  <c r="M414" i="68"/>
  <c r="M478" i="68"/>
  <c r="M542" i="68"/>
  <c r="M23" i="68"/>
  <c r="M87" i="68"/>
  <c r="M151" i="68"/>
  <c r="M215" i="68"/>
  <c r="M279" i="68"/>
  <c r="M343" i="68"/>
  <c r="M407" i="68"/>
  <c r="M471" i="68"/>
  <c r="M535" i="68"/>
  <c r="M598" i="68"/>
  <c r="M662" i="68"/>
  <c r="M726" i="68"/>
  <c r="M632" i="68"/>
  <c r="M696" i="68"/>
  <c r="H246" i="68"/>
  <c r="I246" i="68"/>
  <c r="I50" i="68"/>
  <c r="H50" i="68"/>
  <c r="H133" i="68"/>
  <c r="I133" i="68"/>
  <c r="M2" i="68"/>
  <c r="H5177" i="68"/>
  <c r="I5177" i="68"/>
  <c r="H5692" i="68"/>
  <c r="I5692" i="68"/>
  <c r="H5626" i="68"/>
  <c r="I5626" i="68"/>
  <c r="H5562" i="68"/>
  <c r="I5562" i="68"/>
  <c r="H5520" i="68"/>
  <c r="I5520" i="68"/>
  <c r="I5455" i="68"/>
  <c r="H5455" i="68"/>
  <c r="O5411" i="68"/>
  <c r="H5347" i="68"/>
  <c r="I5347" i="68"/>
  <c r="H5299" i="68"/>
  <c r="I5299" i="68"/>
  <c r="H5259" i="68"/>
  <c r="I5259" i="68"/>
  <c r="H5195" i="68"/>
  <c r="I5195" i="68"/>
  <c r="H5664" i="68"/>
  <c r="I5664" i="68"/>
  <c r="H5600" i="68"/>
  <c r="I5600" i="68"/>
  <c r="H5524" i="68"/>
  <c r="I5524" i="68"/>
  <c r="H5460" i="68"/>
  <c r="I5460" i="68"/>
  <c r="O5231" i="68"/>
  <c r="O5167" i="68"/>
  <c r="I5456" i="68"/>
  <c r="H5456" i="68"/>
  <c r="H5405" i="68"/>
  <c r="I5405" i="68"/>
  <c r="H5373" i="68"/>
  <c r="I5373" i="68"/>
  <c r="H5317" i="68"/>
  <c r="I5317" i="68"/>
  <c r="H5253" i="68"/>
  <c r="I5253" i="68"/>
  <c r="H5678" i="68"/>
  <c r="I5678" i="68"/>
  <c r="H5614" i="68"/>
  <c r="I5614" i="68"/>
  <c r="H5554" i="68"/>
  <c r="I5554" i="68"/>
  <c r="I5509" i="68"/>
  <c r="H5509" i="68"/>
  <c r="H5452" i="68"/>
  <c r="I5452" i="68"/>
  <c r="O5217" i="68"/>
  <c r="O5129" i="68"/>
  <c r="H5090" i="68"/>
  <c r="I5090" i="68"/>
  <c r="H5026" i="68"/>
  <c r="I5026" i="68"/>
  <c r="H4962" i="68"/>
  <c r="I4962" i="68"/>
  <c r="H5151" i="68"/>
  <c r="I5151" i="68"/>
  <c r="O5046" i="68"/>
  <c r="O4982" i="68"/>
  <c r="O4918" i="68"/>
  <c r="H5094" i="68"/>
  <c r="I5094" i="68"/>
  <c r="H5070" i="68"/>
  <c r="I5070" i="68"/>
  <c r="H5006" i="68"/>
  <c r="I5006" i="68"/>
  <c r="H5159" i="68"/>
  <c r="I5159" i="68"/>
  <c r="O4870" i="68"/>
  <c r="O5084" i="68"/>
  <c r="O5020" i="68"/>
  <c r="O4956" i="68"/>
  <c r="H4698" i="68"/>
  <c r="I4698" i="68"/>
  <c r="H4658" i="68"/>
  <c r="I4658" i="68"/>
  <c r="H4626" i="68"/>
  <c r="I4626" i="68"/>
  <c r="H4594" i="68"/>
  <c r="I4594" i="68"/>
  <c r="H4562" i="68"/>
  <c r="I4562" i="68"/>
  <c r="H4530" i="68"/>
  <c r="I4530" i="68"/>
  <c r="H4968" i="68"/>
  <c r="I4968" i="68"/>
  <c r="H4922" i="68"/>
  <c r="I4922" i="68"/>
  <c r="H4866" i="68"/>
  <c r="I4866" i="68"/>
  <c r="O4702" i="68"/>
  <c r="O4638" i="68"/>
  <c r="O4574" i="68"/>
  <c r="I4852" i="68"/>
  <c r="H4852" i="68"/>
  <c r="H4762" i="68"/>
  <c r="I4762" i="68"/>
  <c r="H4724" i="68"/>
  <c r="I4724" i="68"/>
  <c r="H4692" i="68"/>
  <c r="I4692" i="68"/>
  <c r="H4660" i="68"/>
  <c r="I4660" i="68"/>
  <c r="H4628" i="68"/>
  <c r="I4628" i="68"/>
  <c r="H4596" i="68"/>
  <c r="I4596" i="68"/>
  <c r="H4564" i="68"/>
  <c r="I4564" i="68"/>
  <c r="H4532" i="68"/>
  <c r="I4532" i="68"/>
  <c r="H4920" i="68"/>
  <c r="I4920" i="68"/>
  <c r="H4864" i="68"/>
  <c r="I4864" i="68"/>
  <c r="I4790" i="68"/>
  <c r="H4790" i="68"/>
  <c r="O4696" i="68"/>
  <c r="O4632" i="68"/>
  <c r="O4568" i="68"/>
  <c r="H4726" i="68"/>
  <c r="I4726" i="68"/>
  <c r="H4662" i="68"/>
  <c r="I4662" i="68"/>
  <c r="H4598" i="68"/>
  <c r="I4598" i="68"/>
  <c r="H4550" i="68"/>
  <c r="I4550" i="68"/>
  <c r="H4518" i="68"/>
  <c r="I4518" i="68"/>
  <c r="H4950" i="68"/>
  <c r="I4950" i="68"/>
  <c r="I4885" i="68"/>
  <c r="H4885" i="68"/>
  <c r="I4828" i="68"/>
  <c r="H4828" i="68"/>
  <c r="H4778" i="68"/>
  <c r="I4778" i="68"/>
  <c r="H4720" i="68"/>
  <c r="I4720" i="68"/>
  <c r="H4656" i="68"/>
  <c r="I4656" i="68"/>
  <c r="H4592" i="68"/>
  <c r="I4592" i="68"/>
  <c r="H4528" i="68"/>
  <c r="I4528" i="68"/>
  <c r="H4940" i="68"/>
  <c r="I4940" i="68"/>
  <c r="H4874" i="68"/>
  <c r="I4874" i="68"/>
  <c r="H4820" i="68"/>
  <c r="I4820" i="68"/>
  <c r="M4360" i="68"/>
  <c r="M4296" i="68"/>
  <c r="I4263" i="68"/>
  <c r="H4263" i="68"/>
  <c r="M4214" i="68"/>
  <c r="N4214" i="68" s="1"/>
  <c r="O4157" i="68"/>
  <c r="H4516" i="68"/>
  <c r="I4516" i="68"/>
  <c r="H4388" i="68"/>
  <c r="I4388" i="68"/>
  <c r="M4272" i="68"/>
  <c r="H4210" i="68"/>
  <c r="I4210" i="68"/>
  <c r="H4450" i="68"/>
  <c r="I4450" i="68"/>
  <c r="M4358" i="68"/>
  <c r="M4326" i="68"/>
  <c r="M4294" i="68"/>
  <c r="O4251" i="68"/>
  <c r="H4202" i="68"/>
  <c r="I4202" i="68"/>
  <c r="H4164" i="68"/>
  <c r="I4164" i="68"/>
  <c r="I4487" i="68"/>
  <c r="H4487" i="68"/>
  <c r="I4455" i="68"/>
  <c r="H4455" i="68"/>
  <c r="I4423" i="68"/>
  <c r="H4423" i="68"/>
  <c r="I4391" i="68"/>
  <c r="H4391" i="68"/>
  <c r="I4357" i="68"/>
  <c r="H4357" i="68"/>
  <c r="M4376" i="68"/>
  <c r="M4277" i="68"/>
  <c r="M4237" i="68"/>
  <c r="H4186" i="68"/>
  <c r="I4186" i="68"/>
  <c r="I4148" i="68"/>
  <c r="H4148" i="68"/>
  <c r="M4090" i="68"/>
  <c r="M4026" i="68"/>
  <c r="M3962" i="68"/>
  <c r="M3904" i="68"/>
  <c r="M3840" i="68"/>
  <c r="M3776" i="68"/>
  <c r="M3712" i="68"/>
  <c r="M3648" i="68"/>
  <c r="H4396" i="68"/>
  <c r="I4396" i="68"/>
  <c r="H4242" i="68"/>
  <c r="I4242" i="68"/>
  <c r="I4204" i="68"/>
  <c r="H4204" i="68"/>
  <c r="I4159" i="68"/>
  <c r="H4159" i="68"/>
  <c r="M3671" i="68"/>
  <c r="M3735" i="68"/>
  <c r="M3799" i="68"/>
  <c r="M3863" i="68"/>
  <c r="M3927" i="68"/>
  <c r="N3927" i="68" s="1"/>
  <c r="M3991" i="68"/>
  <c r="M4055" i="68"/>
  <c r="M4119" i="68"/>
  <c r="M4183" i="68"/>
  <c r="M4247" i="68"/>
  <c r="M3981" i="68"/>
  <c r="M4045" i="68"/>
  <c r="M4109" i="68"/>
  <c r="M4168" i="68"/>
  <c r="M4232" i="68"/>
  <c r="M4298" i="68"/>
  <c r="M3635" i="68"/>
  <c r="M3699" i="68"/>
  <c r="M3763" i="68"/>
  <c r="M3827" i="68"/>
  <c r="M3891" i="68"/>
  <c r="M3955" i="68"/>
  <c r="M4019" i="68"/>
  <c r="M4083" i="68"/>
  <c r="M4145" i="68"/>
  <c r="M4209" i="68"/>
  <c r="M4276" i="68"/>
  <c r="M4340" i="68"/>
  <c r="M4147" i="68"/>
  <c r="M4211" i="68"/>
  <c r="M4275" i="68"/>
  <c r="M4339" i="68"/>
  <c r="M4329" i="68"/>
  <c r="H4506" i="68"/>
  <c r="I4506" i="68"/>
  <c r="M4534" i="68"/>
  <c r="N4534" i="68" s="1"/>
  <c r="M4598" i="68"/>
  <c r="N4598" i="68" s="1"/>
  <c r="M4662" i="68"/>
  <c r="N4662" i="68" s="1"/>
  <c r="M4726" i="68"/>
  <c r="M4890" i="68"/>
  <c r="M4846" i="68"/>
  <c r="N4846" i="68" s="1"/>
  <c r="M4384" i="68"/>
  <c r="N4384" i="68" s="1"/>
  <c r="M4448" i="68"/>
  <c r="N4448" i="68" s="1"/>
  <c r="M4512" i="68"/>
  <c r="N4512" i="68" s="1"/>
  <c r="M4572" i="68"/>
  <c r="M4636" i="68"/>
  <c r="M4700" i="68"/>
  <c r="M4836" i="68"/>
  <c r="M4388" i="68"/>
  <c r="M4404" i="68"/>
  <c r="M4420" i="68"/>
  <c r="M4436" i="68"/>
  <c r="M4452" i="68"/>
  <c r="M4468" i="68"/>
  <c r="M4484" i="68"/>
  <c r="M4500" i="68"/>
  <c r="M4739" i="68"/>
  <c r="N4739" i="68" s="1"/>
  <c r="M4364" i="68"/>
  <c r="M4570" i="68"/>
  <c r="M4634" i="68"/>
  <c r="M4698" i="68"/>
  <c r="M4848" i="68"/>
  <c r="M4838" i="68"/>
  <c r="N4838" i="68" s="1"/>
  <c r="M4536" i="68"/>
  <c r="N4536" i="68" s="1"/>
  <c r="M4600" i="68"/>
  <c r="N4600" i="68" s="1"/>
  <c r="M4664" i="68"/>
  <c r="N4664" i="68" s="1"/>
  <c r="M4728" i="68"/>
  <c r="M4853" i="68"/>
  <c r="M4876" i="68"/>
  <c r="M4437" i="68"/>
  <c r="M4501" i="68"/>
  <c r="M4565" i="68"/>
  <c r="M4629" i="68"/>
  <c r="M4693" i="68"/>
  <c r="M4759" i="68"/>
  <c r="M4823" i="68"/>
  <c r="M4942" i="68"/>
  <c r="N4942" i="68" s="1"/>
  <c r="M5006" i="68"/>
  <c r="N5006" i="68" s="1"/>
  <c r="M5070" i="68"/>
  <c r="M4387" i="68"/>
  <c r="M4451" i="68"/>
  <c r="M4515" i="68"/>
  <c r="M4579" i="68"/>
  <c r="M4643" i="68"/>
  <c r="M4707" i="68"/>
  <c r="M4756" i="68"/>
  <c r="N4756" i="68" s="1"/>
  <c r="M4788" i="68"/>
  <c r="N4788" i="68" s="1"/>
  <c r="M4820" i="68"/>
  <c r="N4820" i="68" s="1"/>
  <c r="M4924" i="68"/>
  <c r="N4924" i="68" s="1"/>
  <c r="M4988" i="68"/>
  <c r="N4988" i="68" s="1"/>
  <c r="M5052" i="68"/>
  <c r="N5052" i="68" s="1"/>
  <c r="M4377" i="68"/>
  <c r="M4441" i="68"/>
  <c r="M4505" i="68"/>
  <c r="M4569" i="68"/>
  <c r="M4633" i="68"/>
  <c r="M4697" i="68"/>
  <c r="M4757" i="68"/>
  <c r="M4821" i="68"/>
  <c r="M4906" i="68"/>
  <c r="M4970" i="68"/>
  <c r="M5034" i="68"/>
  <c r="M4527" i="68"/>
  <c r="M4591" i="68"/>
  <c r="M4655" i="68"/>
  <c r="M4719" i="68"/>
  <c r="M4782" i="68"/>
  <c r="M4904" i="68"/>
  <c r="M4968" i="68"/>
  <c r="M5032" i="68"/>
  <c r="M4851" i="68"/>
  <c r="M4915" i="68"/>
  <c r="M4979" i="68"/>
  <c r="M5043" i="68"/>
  <c r="M4761" i="68"/>
  <c r="M4825" i="68"/>
  <c r="M4889" i="68"/>
  <c r="M4953" i="68"/>
  <c r="M5017" i="68"/>
  <c r="M5081" i="68"/>
  <c r="M4879" i="68"/>
  <c r="M4943" i="68"/>
  <c r="M5007" i="68"/>
  <c r="M5071" i="68"/>
  <c r="M4941" i="68"/>
  <c r="M5005" i="68"/>
  <c r="M5069" i="68"/>
  <c r="M4230" i="68"/>
  <c r="N4230" i="68" s="1"/>
  <c r="H4290" i="68"/>
  <c r="I4290" i="68"/>
  <c r="H4221" i="68"/>
  <c r="I4221" i="68"/>
  <c r="H4126" i="68"/>
  <c r="I4126" i="68"/>
  <c r="I3574" i="68"/>
  <c r="H3574" i="68"/>
  <c r="H3506" i="68"/>
  <c r="I3506" i="68"/>
  <c r="I3305" i="68"/>
  <c r="H3305" i="68"/>
  <c r="H4138" i="68"/>
  <c r="I4138" i="68"/>
  <c r="I4080" i="68"/>
  <c r="H4080" i="68"/>
  <c r="I4325" i="68"/>
  <c r="H4325" i="68"/>
  <c r="H4197" i="68"/>
  <c r="I4197" i="68"/>
  <c r="H4060" i="68"/>
  <c r="I4060" i="68"/>
  <c r="H3996" i="68"/>
  <c r="I3996" i="68"/>
  <c r="H3566" i="68"/>
  <c r="I3566" i="68"/>
  <c r="I3496" i="68"/>
  <c r="H3496" i="68"/>
  <c r="I4301" i="68"/>
  <c r="H4301" i="68"/>
  <c r="I4156" i="68"/>
  <c r="H4156" i="68"/>
  <c r="I3928" i="68"/>
  <c r="H3928" i="68"/>
  <c r="H3909" i="68"/>
  <c r="I3909" i="68"/>
  <c r="I3864" i="68"/>
  <c r="H3864" i="68"/>
  <c r="H3845" i="68"/>
  <c r="I3845" i="68"/>
  <c r="I3800" i="68"/>
  <c r="H3800" i="68"/>
  <c r="H4226" i="68"/>
  <c r="I4226" i="68"/>
  <c r="I4081" i="68"/>
  <c r="H4081" i="68"/>
  <c r="H4282" i="68"/>
  <c r="I4282" i="68"/>
  <c r="O3919" i="68"/>
  <c r="H4108" i="68"/>
  <c r="I4108" i="68"/>
  <c r="H4066" i="68"/>
  <c r="I4066" i="68"/>
  <c r="H4002" i="68"/>
  <c r="I4002" i="68"/>
  <c r="H3938" i="68"/>
  <c r="I3938" i="68"/>
  <c r="H3734" i="68"/>
  <c r="I3734" i="68"/>
  <c r="I3383" i="68"/>
  <c r="H3383" i="68"/>
  <c r="M3644" i="68"/>
  <c r="H3606" i="68"/>
  <c r="I3606" i="68"/>
  <c r="I3368" i="68"/>
  <c r="H3368" i="68"/>
  <c r="H3241" i="68"/>
  <c r="I3241" i="68"/>
  <c r="O3166" i="68"/>
  <c r="O3102" i="68"/>
  <c r="O3038" i="68"/>
  <c r="O2974" i="68"/>
  <c r="O2910" i="68"/>
  <c r="H3532" i="68"/>
  <c r="I3532" i="68"/>
  <c r="H3693" i="68"/>
  <c r="I3693" i="68"/>
  <c r="I3536" i="68"/>
  <c r="H3536" i="68"/>
  <c r="I3392" i="68"/>
  <c r="H3392" i="68"/>
  <c r="O3303" i="68"/>
  <c r="H3750" i="68"/>
  <c r="I3750" i="68"/>
  <c r="H3701" i="68"/>
  <c r="I3701" i="68"/>
  <c r="I3628" i="68"/>
  <c r="H3628" i="68"/>
  <c r="I3953" i="68"/>
  <c r="H3953" i="68"/>
  <c r="H3558" i="68"/>
  <c r="I3558" i="68"/>
  <c r="I3512" i="68"/>
  <c r="H3512" i="68"/>
  <c r="I3257" i="68"/>
  <c r="H3257" i="68"/>
  <c r="M3630" i="68"/>
  <c r="M3681" i="68"/>
  <c r="M3745" i="68"/>
  <c r="M3809" i="68"/>
  <c r="M3873" i="68"/>
  <c r="M3937" i="68"/>
  <c r="M4065" i="68"/>
  <c r="M3645" i="68"/>
  <c r="M3709" i="68"/>
  <c r="M3773" i="68"/>
  <c r="M3837" i="68"/>
  <c r="M3901" i="68"/>
  <c r="M3992" i="68"/>
  <c r="M4118" i="68"/>
  <c r="M3828" i="68"/>
  <c r="M3892" i="68"/>
  <c r="M3996" i="68"/>
  <c r="M4190" i="68"/>
  <c r="N4190" i="68" s="1"/>
  <c r="M4025" i="68"/>
  <c r="M4132" i="68"/>
  <c r="M4016" i="68"/>
  <c r="M3960" i="68"/>
  <c r="M4073" i="68"/>
  <c r="M3638" i="68"/>
  <c r="M3670" i="68"/>
  <c r="M3702" i="68"/>
  <c r="M3734" i="68"/>
  <c r="M3766" i="68"/>
  <c r="M3798" i="68"/>
  <c r="M3830" i="68"/>
  <c r="M3862" i="68"/>
  <c r="M3894" i="68"/>
  <c r="M3926" i="68"/>
  <c r="M4032" i="68"/>
  <c r="M4236" i="68"/>
  <c r="M4040" i="68"/>
  <c r="M4142" i="68"/>
  <c r="M4180" i="68"/>
  <c r="M4271" i="68"/>
  <c r="M4333" i="68"/>
  <c r="H3556" i="68"/>
  <c r="I3556" i="68"/>
  <c r="I3345" i="68"/>
  <c r="H3345" i="68"/>
  <c r="M3740" i="68"/>
  <c r="H3677" i="68"/>
  <c r="I3677" i="68"/>
  <c r="H3624" i="68"/>
  <c r="I3624" i="68"/>
  <c r="I3513" i="68"/>
  <c r="H3513" i="68"/>
  <c r="H3217" i="68"/>
  <c r="I3217" i="68"/>
  <c r="H3418" i="68"/>
  <c r="I3418" i="68"/>
  <c r="M3327" i="68"/>
  <c r="H3172" i="68"/>
  <c r="I3172" i="68"/>
  <c r="M3056" i="68"/>
  <c r="M3021" i="68"/>
  <c r="N3021" i="68" s="1"/>
  <c r="H2980" i="68"/>
  <c r="I2980" i="68"/>
  <c r="M2896" i="68"/>
  <c r="O2566" i="68"/>
  <c r="I2392" i="68"/>
  <c r="H2392" i="68"/>
  <c r="M3321" i="68"/>
  <c r="M3229" i="68"/>
  <c r="I3104" i="68"/>
  <c r="H3104" i="68"/>
  <c r="I2848" i="68"/>
  <c r="H2848" i="68"/>
  <c r="M3330" i="68"/>
  <c r="M3211" i="68"/>
  <c r="M3175" i="68"/>
  <c r="M3140" i="68"/>
  <c r="M3047" i="68"/>
  <c r="M3012" i="68"/>
  <c r="O2957" i="68"/>
  <c r="M2919" i="68"/>
  <c r="M2884" i="68"/>
  <c r="I2760" i="68"/>
  <c r="H2760" i="68"/>
  <c r="I2504" i="68"/>
  <c r="H2504" i="68"/>
  <c r="I3334" i="68"/>
  <c r="H3334" i="68"/>
  <c r="O3255" i="68"/>
  <c r="M3177" i="68"/>
  <c r="N3177" i="68" s="1"/>
  <c r="I2936" i="68"/>
  <c r="H2936" i="68"/>
  <c r="M3136" i="68"/>
  <c r="M3103" i="68"/>
  <c r="M3069" i="68"/>
  <c r="N3069" i="68" s="1"/>
  <c r="M3036" i="68"/>
  <c r="H2996" i="68"/>
  <c r="I2996" i="68"/>
  <c r="M2886" i="68"/>
  <c r="N2886" i="68" s="1"/>
  <c r="M2918" i="68"/>
  <c r="N2918" i="68" s="1"/>
  <c r="M2950" i="68"/>
  <c r="N2950" i="68" s="1"/>
  <c r="M2982" i="68"/>
  <c r="N2982" i="68" s="1"/>
  <c r="M3014" i="68"/>
  <c r="N3014" i="68" s="1"/>
  <c r="M3046" i="68"/>
  <c r="N3046" i="68" s="1"/>
  <c r="M3078" i="68"/>
  <c r="N3078" i="68" s="1"/>
  <c r="M3110" i="68"/>
  <c r="N3110" i="68" s="1"/>
  <c r="M3142" i="68"/>
  <c r="N3142" i="68" s="1"/>
  <c r="M3174" i="68"/>
  <c r="N3174" i="68" s="1"/>
  <c r="M3225" i="68"/>
  <c r="N3225" i="68" s="1"/>
  <c r="M3282" i="68"/>
  <c r="M3342" i="68"/>
  <c r="M3581" i="68"/>
  <c r="M3456" i="68"/>
  <c r="M3201" i="68"/>
  <c r="N3201" i="68" s="1"/>
  <c r="M3258" i="68"/>
  <c r="M3322" i="68"/>
  <c r="M3479" i="68"/>
  <c r="M3311" i="68"/>
  <c r="M3377" i="68"/>
  <c r="M3596" i="68"/>
  <c r="M3312" i="68"/>
  <c r="M3373" i="68"/>
  <c r="N3373" i="68" s="1"/>
  <c r="M3576" i="68"/>
  <c r="M3544" i="68"/>
  <c r="M2913" i="68"/>
  <c r="M2977" i="68"/>
  <c r="M3041" i="68"/>
  <c r="M3105" i="68"/>
  <c r="M3169" i="68"/>
  <c r="M3217" i="68"/>
  <c r="N3217" i="68" s="1"/>
  <c r="M3274" i="68"/>
  <c r="M3328" i="68"/>
  <c r="M3487" i="68"/>
  <c r="M3540" i="68"/>
  <c r="M3589" i="68"/>
  <c r="M2907" i="68"/>
  <c r="M2971" i="68"/>
  <c r="M3035" i="68"/>
  <c r="M3099" i="68"/>
  <c r="M3163" i="68"/>
  <c r="M3385" i="68"/>
  <c r="M3556" i="68"/>
  <c r="M3368" i="68"/>
  <c r="M3465" i="68"/>
  <c r="M3505" i="68"/>
  <c r="M3569" i="68"/>
  <c r="M3429" i="68"/>
  <c r="M3493" i="68"/>
  <c r="M3557" i="68"/>
  <c r="N3557" i="68" s="1"/>
  <c r="M3220" i="68"/>
  <c r="M3284" i="68"/>
  <c r="M3346" i="68"/>
  <c r="N3346" i="68" s="1"/>
  <c r="M3378" i="68"/>
  <c r="M3410" i="68"/>
  <c r="N3410" i="68" s="1"/>
  <c r="M3442" i="68"/>
  <c r="N3442" i="68" s="1"/>
  <c r="M3474" i="68"/>
  <c r="M3506" i="68"/>
  <c r="M3538" i="68"/>
  <c r="M3570" i="68"/>
  <c r="M3624" i="68"/>
  <c r="M3559" i="68"/>
  <c r="M3623" i="68"/>
  <c r="N3623" i="68" s="1"/>
  <c r="M3403" i="68"/>
  <c r="M3467" i="68"/>
  <c r="M3531" i="68"/>
  <c r="M3595" i="68"/>
  <c r="H2836" i="68"/>
  <c r="I2836" i="68"/>
  <c r="O2726" i="68"/>
  <c r="I2552" i="68"/>
  <c r="H2552" i="68"/>
  <c r="M3634" i="68"/>
  <c r="M3277" i="68"/>
  <c r="O3177" i="68"/>
  <c r="I2928" i="68"/>
  <c r="H2928" i="68"/>
  <c r="H3378" i="68"/>
  <c r="I3378" i="68"/>
  <c r="H3269" i="68"/>
  <c r="I3269" i="68"/>
  <c r="M3208" i="68"/>
  <c r="M3095" i="68"/>
  <c r="M3060" i="68"/>
  <c r="O3005" i="68"/>
  <c r="M2967" i="68"/>
  <c r="M2932" i="68"/>
  <c r="O2877" i="68"/>
  <c r="I2728" i="68"/>
  <c r="H2728" i="68"/>
  <c r="I2472" i="68"/>
  <c r="H2472" i="68"/>
  <c r="I3494" i="68"/>
  <c r="H3494" i="68"/>
  <c r="I3144" i="68"/>
  <c r="H3144" i="68"/>
  <c r="I2888" i="68"/>
  <c r="H2888" i="68"/>
  <c r="H3098" i="68"/>
  <c r="I3098" i="68"/>
  <c r="H2974" i="68"/>
  <c r="I2974" i="68"/>
  <c r="I2689" i="68"/>
  <c r="H2689" i="68"/>
  <c r="I2625" i="68"/>
  <c r="H2625" i="68"/>
  <c r="I2561" i="68"/>
  <c r="H2561" i="68"/>
  <c r="I2497" i="68"/>
  <c r="H2497" i="68"/>
  <c r="I2433" i="68"/>
  <c r="H2433" i="68"/>
  <c r="H2361" i="68"/>
  <c r="I2361" i="68"/>
  <c r="I2291" i="68"/>
  <c r="H2291" i="68"/>
  <c r="I2769" i="68"/>
  <c r="H2769" i="68"/>
  <c r="I2592" i="68"/>
  <c r="H2592" i="68"/>
  <c r="H2506" i="68"/>
  <c r="I2506" i="68"/>
  <c r="H2390" i="68"/>
  <c r="I2390" i="68"/>
  <c r="I3054" i="68"/>
  <c r="H3054" i="68"/>
  <c r="H3006" i="68"/>
  <c r="I3006" i="68"/>
  <c r="I2950" i="68"/>
  <c r="H2950" i="68"/>
  <c r="I2609" i="68"/>
  <c r="H2609" i="68"/>
  <c r="I3238" i="68"/>
  <c r="H3238" i="68"/>
  <c r="H2758" i="68"/>
  <c r="I2758" i="68"/>
  <c r="O2688" i="68"/>
  <c r="I2448" i="68"/>
  <c r="H2448" i="68"/>
  <c r="I2365" i="68"/>
  <c r="H2365" i="68"/>
  <c r="I3062" i="68"/>
  <c r="H3062" i="68"/>
  <c r="H2806" i="68"/>
  <c r="I2806" i="68"/>
  <c r="H2644" i="68"/>
  <c r="I2644" i="68"/>
  <c r="I2373" i="68"/>
  <c r="H2373" i="68"/>
  <c r="I2311" i="68"/>
  <c r="H2311" i="68"/>
  <c r="H3207" i="68"/>
  <c r="I3207" i="68"/>
  <c r="H2846" i="68"/>
  <c r="I2846" i="68"/>
  <c r="H2782" i="68"/>
  <c r="I2782" i="68"/>
  <c r="H2614" i="68"/>
  <c r="I2614" i="68"/>
  <c r="H2538" i="68"/>
  <c r="I2538" i="68"/>
  <c r="H2422" i="68"/>
  <c r="I2422" i="68"/>
  <c r="I3118" i="68"/>
  <c r="H3118" i="68"/>
  <c r="H3066" i="68"/>
  <c r="I3066" i="68"/>
  <c r="H2942" i="68"/>
  <c r="I2942" i="68"/>
  <c r="O2321" i="68"/>
  <c r="O2257" i="68"/>
  <c r="I2608" i="68"/>
  <c r="H2608" i="68"/>
  <c r="H2534" i="68"/>
  <c r="I2534" i="68"/>
  <c r="O2464" i="68"/>
  <c r="I2399" i="68"/>
  <c r="H2399" i="68"/>
  <c r="H2345" i="68"/>
  <c r="I2345" i="68"/>
  <c r="I2191" i="68"/>
  <c r="H2191" i="68"/>
  <c r="H2037" i="68"/>
  <c r="I2037" i="68"/>
  <c r="I1963" i="68"/>
  <c r="H1963" i="68"/>
  <c r="I2267" i="68"/>
  <c r="H2267" i="68"/>
  <c r="I2235" i="68"/>
  <c r="H2235" i="68"/>
  <c r="I2199" i="68"/>
  <c r="H2199" i="68"/>
  <c r="H2163" i="68"/>
  <c r="I2163" i="68"/>
  <c r="I2081" i="68"/>
  <c r="H2081" i="68"/>
  <c r="H2007" i="68"/>
  <c r="I2007" i="68"/>
  <c r="H2281" i="68"/>
  <c r="I2281" i="68"/>
  <c r="O2120" i="68"/>
  <c r="O2056" i="68"/>
  <c r="H1965" i="68"/>
  <c r="I1965" i="68"/>
  <c r="I1891" i="68"/>
  <c r="H1891" i="68"/>
  <c r="M2269" i="68"/>
  <c r="M2205" i="68"/>
  <c r="I2171" i="68"/>
  <c r="H2171" i="68"/>
  <c r="O2129" i="68"/>
  <c r="O2046" i="68"/>
  <c r="H1935" i="68"/>
  <c r="I1935" i="68"/>
  <c r="H1807" i="68"/>
  <c r="I1807" i="68"/>
  <c r="M2184" i="68"/>
  <c r="M2508" i="68"/>
  <c r="M2330" i="68"/>
  <c r="M2473" i="68"/>
  <c r="M2764" i="68"/>
  <c r="M2255" i="68"/>
  <c r="M2319" i="68"/>
  <c r="M2378" i="68"/>
  <c r="N2378" i="68" s="1"/>
  <c r="M2524" i="68"/>
  <c r="M2720" i="68"/>
  <c r="M2297" i="68"/>
  <c r="N2297" i="68" s="1"/>
  <c r="M2335" i="68"/>
  <c r="M2471" i="68"/>
  <c r="M2617" i="68"/>
  <c r="M2416" i="68"/>
  <c r="M2672" i="68"/>
  <c r="M2429" i="68"/>
  <c r="M2685" i="68"/>
  <c r="M2187" i="68"/>
  <c r="M2251" i="68"/>
  <c r="M2315" i="68"/>
  <c r="M2428" i="68"/>
  <c r="M2615" i="68"/>
  <c r="M2777" i="68"/>
  <c r="M2309" i="68"/>
  <c r="M2359" i="68"/>
  <c r="M2521" i="68"/>
  <c r="M2727" i="68"/>
  <c r="M2206" i="68"/>
  <c r="N2206" i="68" s="1"/>
  <c r="M2270" i="68"/>
  <c r="N2270" i="68" s="1"/>
  <c r="M2333" i="68"/>
  <c r="M2417" i="68"/>
  <c r="M2501" i="68"/>
  <c r="M2616" i="68"/>
  <c r="M2708" i="68"/>
  <c r="M2807" i="68"/>
  <c r="M2871" i="68"/>
  <c r="M2447" i="68"/>
  <c r="M2561" i="68"/>
  <c r="M2645" i="68"/>
  <c r="M2760" i="68"/>
  <c r="M2815" i="68"/>
  <c r="M2879" i="68"/>
  <c r="M2775" i="68"/>
  <c r="M2218" i="68"/>
  <c r="M2282" i="68"/>
  <c r="N2282" i="68" s="1"/>
  <c r="M2399" i="68"/>
  <c r="M2513" i="68"/>
  <c r="M2597" i="68"/>
  <c r="M2712" i="68"/>
  <c r="M2791" i="68"/>
  <c r="M2855" i="68"/>
  <c r="M2421" i="68"/>
  <c r="M2536" i="68"/>
  <c r="M2628" i="68"/>
  <c r="M2735" i="68"/>
  <c r="M2829" i="68"/>
  <c r="N2829" i="68" s="1"/>
  <c r="M2339" i="68"/>
  <c r="M2390" i="68"/>
  <c r="N2390" i="68" s="1"/>
  <c r="M2422" i="68"/>
  <c r="N2422" i="68" s="1"/>
  <c r="M2454" i="68"/>
  <c r="N2454" i="68" s="1"/>
  <c r="M2486" i="68"/>
  <c r="N2486" i="68" s="1"/>
  <c r="M2518" i="68"/>
  <c r="N2518" i="68" s="1"/>
  <c r="M2550" i="68"/>
  <c r="N2550" i="68" s="1"/>
  <c r="M2582" i="68"/>
  <c r="N2582" i="68" s="1"/>
  <c r="M2614" i="68"/>
  <c r="N2614" i="68" s="1"/>
  <c r="M2646" i="68"/>
  <c r="N2646" i="68" s="1"/>
  <c r="M2678" i="68"/>
  <c r="N2678" i="68" s="1"/>
  <c r="M2710" i="68"/>
  <c r="N2710" i="68" s="1"/>
  <c r="M2742" i="68"/>
  <c r="N2742" i="68" s="1"/>
  <c r="M2774" i="68"/>
  <c r="N2774" i="68" s="1"/>
  <c r="M2806" i="68"/>
  <c r="N2806" i="68" s="1"/>
  <c r="M2838" i="68"/>
  <c r="N2838" i="68" s="1"/>
  <c r="M2870" i="68"/>
  <c r="N2870" i="68" s="1"/>
  <c r="M2825" i="68"/>
  <c r="M2387" i="68"/>
  <c r="M2451" i="68"/>
  <c r="M2515" i="68"/>
  <c r="M2579" i="68"/>
  <c r="M2643" i="68"/>
  <c r="M2707" i="68"/>
  <c r="M2771" i="68"/>
  <c r="M2835" i="68"/>
  <c r="H2087" i="68"/>
  <c r="I2087" i="68"/>
  <c r="H2321" i="68"/>
  <c r="I2321" i="68"/>
  <c r="M2165" i="68"/>
  <c r="H1981" i="68"/>
  <c r="I1981" i="68"/>
  <c r="I1907" i="68"/>
  <c r="H1907" i="68"/>
  <c r="O2238" i="68"/>
  <c r="I2143" i="68"/>
  <c r="H2143" i="68"/>
  <c r="H1951" i="68"/>
  <c r="I1951" i="68"/>
  <c r="H1823" i="68"/>
  <c r="I1823" i="68"/>
  <c r="O1745" i="68"/>
  <c r="O1681" i="68"/>
  <c r="M1807" i="68"/>
  <c r="H1731" i="68"/>
  <c r="I1731" i="68"/>
  <c r="H1689" i="68"/>
  <c r="I1689" i="68"/>
  <c r="M1653" i="68"/>
  <c r="M1530" i="68"/>
  <c r="H1491" i="68"/>
  <c r="I1491" i="68"/>
  <c r="I1458" i="68"/>
  <c r="H1458" i="68"/>
  <c r="I1161" i="68"/>
  <c r="H1161" i="68"/>
  <c r="I1851" i="68"/>
  <c r="H1851" i="68"/>
  <c r="H1755" i="68"/>
  <c r="I1755" i="68"/>
  <c r="H1713" i="68"/>
  <c r="I1713" i="68"/>
  <c r="M1643" i="68"/>
  <c r="I1600" i="68"/>
  <c r="H1600" i="68"/>
  <c r="I1568" i="68"/>
  <c r="H1568" i="68"/>
  <c r="I1536" i="68"/>
  <c r="H1536" i="68"/>
  <c r="H1513" i="68"/>
  <c r="I1513" i="68"/>
  <c r="M1456" i="68"/>
  <c r="M1435" i="68"/>
  <c r="M1863" i="68"/>
  <c r="M1991" i="68"/>
  <c r="M2119" i="68"/>
  <c r="M2064" i="68"/>
  <c r="M1923" i="68"/>
  <c r="M2051" i="68"/>
  <c r="M1976" i="68"/>
  <c r="N1976" i="68" s="1"/>
  <c r="M2157" i="68"/>
  <c r="M1479" i="68"/>
  <c r="N1479" i="68" s="1"/>
  <c r="M1543" i="68"/>
  <c r="M1803" i="68"/>
  <c r="M1931" i="68"/>
  <c r="M2059" i="68"/>
  <c r="M1952" i="68"/>
  <c r="M2149" i="68"/>
  <c r="M2047" i="68"/>
  <c r="M1896" i="68"/>
  <c r="N1896" i="68" s="1"/>
  <c r="M2135" i="68"/>
  <c r="M1642" i="68"/>
  <c r="M1706" i="68"/>
  <c r="M1770" i="68"/>
  <c r="M1834" i="68"/>
  <c r="M1898" i="68"/>
  <c r="M1962" i="68"/>
  <c r="M2026" i="68"/>
  <c r="M2090" i="68"/>
  <c r="M1478" i="68"/>
  <c r="M1542" i="68"/>
  <c r="M1606" i="68"/>
  <c r="M1670" i="68"/>
  <c r="M1734" i="68"/>
  <c r="M1796" i="68"/>
  <c r="M1860" i="68"/>
  <c r="M1924" i="68"/>
  <c r="M1988" i="68"/>
  <c r="M2052" i="68"/>
  <c r="M2116" i="68"/>
  <c r="M1468" i="68"/>
  <c r="M1532" i="68"/>
  <c r="M1596" i="68"/>
  <c r="M1660" i="68"/>
  <c r="M1724" i="68"/>
  <c r="M1788" i="68"/>
  <c r="M1825" i="68"/>
  <c r="N1825" i="68" s="1"/>
  <c r="M1857" i="68"/>
  <c r="N1857" i="68" s="1"/>
  <c r="M1889" i="68"/>
  <c r="N1889" i="68" s="1"/>
  <c r="M1921" i="68"/>
  <c r="N1921" i="68" s="1"/>
  <c r="M1953" i="68"/>
  <c r="N1953" i="68" s="1"/>
  <c r="M1985" i="68"/>
  <c r="N1985" i="68" s="1"/>
  <c r="M2017" i="68"/>
  <c r="N2017" i="68" s="1"/>
  <c r="M2049" i="68"/>
  <c r="N2049" i="68" s="1"/>
  <c r="M2081" i="68"/>
  <c r="N2081" i="68" s="1"/>
  <c r="M2113" i="68"/>
  <c r="N2113" i="68" s="1"/>
  <c r="M1798" i="68"/>
  <c r="M1862" i="68"/>
  <c r="M1926" i="68"/>
  <c r="M1990" i="68"/>
  <c r="M2054" i="68"/>
  <c r="M2118" i="68"/>
  <c r="M2146" i="68"/>
  <c r="I1153" i="68"/>
  <c r="H1153" i="68"/>
  <c r="O731" i="68"/>
  <c r="O667" i="68"/>
  <c r="O603" i="68"/>
  <c r="O1751" i="68"/>
  <c r="M1712" i="68"/>
  <c r="H1609" i="68"/>
  <c r="I1609" i="68"/>
  <c r="M1522" i="68"/>
  <c r="H1483" i="68"/>
  <c r="I1483" i="68"/>
  <c r="I1448" i="68"/>
  <c r="H1448" i="68"/>
  <c r="I1209" i="68"/>
  <c r="H1209" i="68"/>
  <c r="H1053" i="68"/>
  <c r="I1053" i="68"/>
  <c r="H989" i="68"/>
  <c r="I989" i="68"/>
  <c r="I2106" i="68"/>
  <c r="H2106" i="68"/>
  <c r="I1857" i="68"/>
  <c r="H1857" i="68"/>
  <c r="M1789" i="68"/>
  <c r="M1753" i="68"/>
  <c r="N1753" i="68" s="1"/>
  <c r="M1695" i="68"/>
  <c r="M1608" i="68"/>
  <c r="I1560" i="68"/>
  <c r="H1560" i="68"/>
  <c r="H1485" i="68"/>
  <c r="I1485" i="68"/>
  <c r="M1446" i="68"/>
  <c r="I1265" i="68"/>
  <c r="H1265" i="68"/>
  <c r="I1994" i="68"/>
  <c r="H1994" i="68"/>
  <c r="I1843" i="68"/>
  <c r="H1843" i="68"/>
  <c r="I1791" i="68"/>
  <c r="H1791" i="68"/>
  <c r="M1715" i="68"/>
  <c r="H1635" i="68"/>
  <c r="I1635" i="68"/>
  <c r="M1579" i="68"/>
  <c r="M1545" i="68"/>
  <c r="I1506" i="68"/>
  <c r="H1506" i="68"/>
  <c r="I1433" i="68"/>
  <c r="H1433" i="68"/>
  <c r="I1193" i="68"/>
  <c r="H1193" i="68"/>
  <c r="I1834" i="68"/>
  <c r="H1834" i="68"/>
  <c r="M1784" i="68"/>
  <c r="M1743" i="68"/>
  <c r="M1709" i="68"/>
  <c r="H1605" i="68"/>
  <c r="I1605" i="68"/>
  <c r="H1573" i="68"/>
  <c r="I1573" i="68"/>
  <c r="H1541" i="68"/>
  <c r="I1541" i="68"/>
  <c r="I1249" i="68"/>
  <c r="H1249" i="68"/>
  <c r="I1121" i="68"/>
  <c r="H1121" i="68"/>
  <c r="H1847" i="68"/>
  <c r="I1847" i="68"/>
  <c r="I1775" i="68"/>
  <c r="H1775" i="68"/>
  <c r="M1733" i="68"/>
  <c r="M1697" i="68"/>
  <c r="N1697" i="68" s="1"/>
  <c r="M1639" i="68"/>
  <c r="N1639" i="68" s="1"/>
  <c r="M1601" i="68"/>
  <c r="I1562" i="68"/>
  <c r="H1562" i="68"/>
  <c r="M1507" i="68"/>
  <c r="M1473" i="68"/>
  <c r="M1432" i="68"/>
  <c r="I2042" i="68"/>
  <c r="H2042" i="68"/>
  <c r="H1845" i="68"/>
  <c r="I1845" i="68"/>
  <c r="M1768" i="68"/>
  <c r="M1723" i="68"/>
  <c r="M1640" i="68"/>
  <c r="M1560" i="68"/>
  <c r="O1527" i="68"/>
  <c r="I1489" i="68"/>
  <c r="H1489" i="68"/>
  <c r="I1009" i="68"/>
  <c r="H1009" i="68"/>
  <c r="I909" i="68"/>
  <c r="H909" i="68"/>
  <c r="H867" i="68"/>
  <c r="I867" i="68"/>
  <c r="H721" i="68"/>
  <c r="I721" i="68"/>
  <c r="M636" i="68"/>
  <c r="H593" i="68"/>
  <c r="I593" i="68"/>
  <c r="O537" i="68"/>
  <c r="O473" i="68"/>
  <c r="O409" i="68"/>
  <c r="O345" i="68"/>
  <c r="O281" i="68"/>
  <c r="O217" i="68"/>
  <c r="O153" i="68"/>
  <c r="I109" i="68"/>
  <c r="H109" i="68"/>
  <c r="M86" i="68"/>
  <c r="I45" i="68"/>
  <c r="H45" i="68"/>
  <c r="I247" i="68"/>
  <c r="H247" i="68"/>
  <c r="H118" i="68"/>
  <c r="I118" i="68"/>
  <c r="I170" i="68"/>
  <c r="H170" i="68"/>
  <c r="H1293" i="68"/>
  <c r="I1293" i="68"/>
  <c r="I820" i="68"/>
  <c r="H820" i="68"/>
  <c r="I756" i="68"/>
  <c r="H756" i="68"/>
  <c r="I692" i="68"/>
  <c r="H692" i="68"/>
  <c r="I628" i="68"/>
  <c r="H628" i="68"/>
  <c r="H52" i="68"/>
  <c r="I52" i="68"/>
  <c r="I399" i="68"/>
  <c r="H399" i="68"/>
  <c r="I279" i="68"/>
  <c r="H279" i="68"/>
  <c r="H254" i="68"/>
  <c r="I254" i="68"/>
  <c r="I1118" i="68"/>
  <c r="H1118" i="68"/>
  <c r="I1398" i="68"/>
  <c r="H1398" i="68"/>
  <c r="I1772" i="68"/>
  <c r="H1772" i="68"/>
  <c r="I970" i="68"/>
  <c r="H970" i="68"/>
  <c r="I1034" i="68"/>
  <c r="H1034" i="68"/>
  <c r="I1098" i="68"/>
  <c r="H1098" i="68"/>
  <c r="I1170" i="68"/>
  <c r="H1170" i="68"/>
  <c r="I1248" i="68"/>
  <c r="H1248" i="68"/>
  <c r="I1318" i="68"/>
  <c r="H1318" i="68"/>
  <c r="H1411" i="68"/>
  <c r="I1411" i="68"/>
  <c r="H1511" i="68"/>
  <c r="I1511" i="68"/>
  <c r="I1620" i="68"/>
  <c r="H1620" i="68"/>
  <c r="I1059" i="68"/>
  <c r="H1059" i="68"/>
  <c r="I1091" i="68"/>
  <c r="H1091" i="68"/>
  <c r="I1135" i="68"/>
  <c r="H1135" i="68"/>
  <c r="H1213" i="68"/>
  <c r="I1213" i="68"/>
  <c r="I1292" i="68"/>
  <c r="H1292" i="68"/>
  <c r="H1363" i="68"/>
  <c r="I1363" i="68"/>
  <c r="I1654" i="68"/>
  <c r="H1654" i="68"/>
  <c r="H1741" i="68"/>
  <c r="I1741" i="68"/>
  <c r="H1838" i="68"/>
  <c r="I1838" i="68"/>
  <c r="I1143" i="68"/>
  <c r="H1143" i="68"/>
  <c r="H1221" i="68"/>
  <c r="I1221" i="68"/>
  <c r="I1300" i="68"/>
  <c r="H1300" i="68"/>
  <c r="I1370" i="68"/>
  <c r="H1370" i="68"/>
  <c r="I1478" i="68"/>
  <c r="H1478" i="68"/>
  <c r="I1606" i="68"/>
  <c r="H1606" i="68"/>
  <c r="I1764" i="68"/>
  <c r="H1764" i="68"/>
  <c r="I828" i="68"/>
  <c r="H828" i="68"/>
  <c r="H864" i="68"/>
  <c r="I864" i="68"/>
  <c r="H928" i="68"/>
  <c r="I928" i="68"/>
  <c r="I992" i="68"/>
  <c r="H992" i="68"/>
  <c r="I1056" i="68"/>
  <c r="H1056" i="68"/>
  <c r="I1150" i="68"/>
  <c r="H1150" i="68"/>
  <c r="I1430" i="68"/>
  <c r="H1430" i="68"/>
  <c r="I1762" i="68"/>
  <c r="H1762" i="68"/>
  <c r="I1158" i="68"/>
  <c r="H1158" i="68"/>
  <c r="H1223" i="68"/>
  <c r="I1223" i="68"/>
  <c r="H1301" i="68"/>
  <c r="I1301" i="68"/>
  <c r="H1375" i="68"/>
  <c r="I1375" i="68"/>
  <c r="I1450" i="68"/>
  <c r="H1450" i="68"/>
  <c r="I1550" i="68"/>
  <c r="H1550" i="68"/>
  <c r="I1716" i="68"/>
  <c r="H1716" i="68"/>
  <c r="I1196" i="68"/>
  <c r="H1196" i="68"/>
  <c r="H1358" i="68"/>
  <c r="I1358" i="68"/>
  <c r="I1628" i="68"/>
  <c r="H1628" i="68"/>
  <c r="I1714" i="68"/>
  <c r="H1714" i="68"/>
  <c r="H1824" i="68"/>
  <c r="I1824" i="68"/>
  <c r="H1014" i="68"/>
  <c r="I1014" i="68"/>
  <c r="I1078" i="68"/>
  <c r="H1078" i="68"/>
  <c r="H1147" i="68"/>
  <c r="I1147" i="68"/>
  <c r="I1218" i="68"/>
  <c r="H1218" i="68"/>
  <c r="I1296" i="68"/>
  <c r="H1296" i="68"/>
  <c r="I1390" i="68"/>
  <c r="H1390" i="68"/>
  <c r="I1494" i="68"/>
  <c r="H1494" i="68"/>
  <c r="I1662" i="68"/>
  <c r="H1662" i="68"/>
  <c r="H1800" i="68"/>
  <c r="I1800" i="68"/>
  <c r="I2174" i="68"/>
  <c r="H2174" i="68"/>
  <c r="H1918" i="68"/>
  <c r="I1918" i="68"/>
  <c r="I2004" i="68"/>
  <c r="H2004" i="68"/>
  <c r="H2080" i="68"/>
  <c r="I2080" i="68"/>
  <c r="H2208" i="68"/>
  <c r="I2208" i="68"/>
  <c r="I2034" i="68"/>
  <c r="H2034" i="68"/>
  <c r="I2178" i="68"/>
  <c r="H2178" i="68"/>
  <c r="I2246" i="68"/>
  <c r="H2246" i="68"/>
  <c r="H1928" i="68"/>
  <c r="I1928" i="68"/>
  <c r="H2022" i="68"/>
  <c r="I2022" i="68"/>
  <c r="I2108" i="68"/>
  <c r="H2108" i="68"/>
  <c r="I1372" i="68"/>
  <c r="H1372" i="68"/>
  <c r="I1436" i="68"/>
  <c r="H1436" i="68"/>
  <c r="I2194" i="68"/>
  <c r="H2194" i="68"/>
  <c r="H1936" i="68"/>
  <c r="I1936" i="68"/>
  <c r="H2030" i="68"/>
  <c r="I2030" i="68"/>
  <c r="I2116" i="68"/>
  <c r="H2116" i="68"/>
  <c r="H2232" i="68"/>
  <c r="I2232" i="68"/>
  <c r="I2114" i="68"/>
  <c r="H2114" i="68"/>
  <c r="I2222" i="68"/>
  <c r="H2222" i="68"/>
  <c r="I1868" i="68"/>
  <c r="H1868" i="68"/>
  <c r="H1944" i="68"/>
  <c r="I1944" i="68"/>
  <c r="H2038" i="68"/>
  <c r="I2038" i="68"/>
  <c r="I2124" i="68"/>
  <c r="H2124" i="68"/>
  <c r="H2412" i="68"/>
  <c r="I2412" i="68"/>
  <c r="H2578" i="68"/>
  <c r="I2578" i="68"/>
  <c r="H2732" i="68"/>
  <c r="I2732" i="68"/>
  <c r="H2196" i="68"/>
  <c r="I2196" i="68"/>
  <c r="H2260" i="68"/>
  <c r="I2260" i="68"/>
  <c r="I2324" i="68"/>
  <c r="H2324" i="68"/>
  <c r="I2475" i="68"/>
  <c r="H2475" i="68"/>
  <c r="I2603" i="68"/>
  <c r="H2603" i="68"/>
  <c r="I2747" i="68"/>
  <c r="H2747" i="68"/>
  <c r="H2237" i="68"/>
  <c r="I2237" i="68"/>
  <c r="H2301" i="68"/>
  <c r="I2301" i="68"/>
  <c r="I2367" i="68"/>
  <c r="H2367" i="68"/>
  <c r="H2594" i="68"/>
  <c r="I2594" i="68"/>
  <c r="I2286" i="68"/>
  <c r="H2286" i="68"/>
  <c r="I2398" i="68"/>
  <c r="H2398" i="68"/>
  <c r="H2509" i="68"/>
  <c r="I2509" i="68"/>
  <c r="I2619" i="68"/>
  <c r="H2619" i="68"/>
  <c r="I2727" i="68"/>
  <c r="H2727" i="68"/>
  <c r="H2473" i="68"/>
  <c r="I2473" i="68"/>
  <c r="H2636" i="68"/>
  <c r="I2636" i="68"/>
  <c r="I2815" i="68"/>
  <c r="H2815" i="68"/>
  <c r="H2330" i="68"/>
  <c r="I2330" i="68"/>
  <c r="I2391" i="68"/>
  <c r="H2391" i="68"/>
  <c r="I2519" i="68"/>
  <c r="H2519" i="68"/>
  <c r="I2647" i="68"/>
  <c r="H2647" i="68"/>
  <c r="I2335" i="68"/>
  <c r="H2335" i="68"/>
  <c r="H2460" i="68"/>
  <c r="I2460" i="68"/>
  <c r="H2733" i="68"/>
  <c r="I2733" i="68"/>
  <c r="I2306" i="68"/>
  <c r="H2306" i="68"/>
  <c r="H2425" i="68"/>
  <c r="I2425" i="68"/>
  <c r="I2535" i="68"/>
  <c r="H2535" i="68"/>
  <c r="I2622" i="68"/>
  <c r="H2622" i="68"/>
  <c r="H2785" i="68"/>
  <c r="I2785" i="68"/>
  <c r="I2887" i="68"/>
  <c r="H2887" i="68"/>
  <c r="I2951" i="68"/>
  <c r="H2951" i="68"/>
  <c r="I3015" i="68"/>
  <c r="H3015" i="68"/>
  <c r="I3079" i="68"/>
  <c r="H3079" i="68"/>
  <c r="I3143" i="68"/>
  <c r="H3143" i="68"/>
  <c r="I3196" i="68"/>
  <c r="H3196" i="68"/>
  <c r="I3290" i="68"/>
  <c r="H3290" i="68"/>
  <c r="H2515" i="68"/>
  <c r="I2515" i="68"/>
  <c r="I2771" i="68"/>
  <c r="H2771" i="68"/>
  <c r="H3019" i="68"/>
  <c r="I3019" i="68"/>
  <c r="I3312" i="68"/>
  <c r="H3312" i="68"/>
  <c r="I2833" i="68"/>
  <c r="H2833" i="68"/>
  <c r="I2897" i="68"/>
  <c r="H2897" i="68"/>
  <c r="I2961" i="68"/>
  <c r="H2961" i="68"/>
  <c r="I3025" i="68"/>
  <c r="H3025" i="68"/>
  <c r="I3089" i="68"/>
  <c r="H3089" i="68"/>
  <c r="I3153" i="68"/>
  <c r="H3153" i="68"/>
  <c r="I3284" i="68"/>
  <c r="H3284" i="68"/>
  <c r="H2595" i="68"/>
  <c r="I2595" i="68"/>
  <c r="H2867" i="68"/>
  <c r="I2867" i="68"/>
  <c r="H3123" i="68"/>
  <c r="I3123" i="68"/>
  <c r="I3228" i="68"/>
  <c r="H3228" i="68"/>
  <c r="H3315" i="68"/>
  <c r="I3315" i="68"/>
  <c r="H2765" i="68"/>
  <c r="I2765" i="68"/>
  <c r="I2839" i="68"/>
  <c r="H2839" i="68"/>
  <c r="I2903" i="68"/>
  <c r="H2903" i="68"/>
  <c r="I2967" i="68"/>
  <c r="H2967" i="68"/>
  <c r="I3061" i="68"/>
  <c r="H3061" i="68"/>
  <c r="H3191" i="68"/>
  <c r="I3191" i="68"/>
  <c r="H2419" i="68"/>
  <c r="I2419" i="68"/>
  <c r="H2675" i="68"/>
  <c r="I2675" i="68"/>
  <c r="H2939" i="68"/>
  <c r="I2939" i="68"/>
  <c r="H3102" i="68"/>
  <c r="I3102" i="68"/>
  <c r="I3252" i="68"/>
  <c r="H3252" i="68"/>
  <c r="I2847" i="68"/>
  <c r="H2847" i="68"/>
  <c r="I2911" i="68"/>
  <c r="H2911" i="68"/>
  <c r="I2975" i="68"/>
  <c r="H2975" i="68"/>
  <c r="I3039" i="68"/>
  <c r="H3039" i="68"/>
  <c r="I3103" i="68"/>
  <c r="H3103" i="68"/>
  <c r="I3167" i="68"/>
  <c r="H3167" i="68"/>
  <c r="I3260" i="68"/>
  <c r="H3260" i="68"/>
  <c r="I2533" i="68"/>
  <c r="H2533" i="68"/>
  <c r="H2787" i="68"/>
  <c r="I2787" i="68"/>
  <c r="H3043" i="68"/>
  <c r="I3043" i="68"/>
  <c r="H3213" i="68"/>
  <c r="I3213" i="68"/>
  <c r="I3184" i="68"/>
  <c r="H3184" i="68"/>
  <c r="H3394" i="68"/>
  <c r="I3394" i="68"/>
  <c r="H3573" i="68"/>
  <c r="I3573" i="68"/>
  <c r="I3340" i="68"/>
  <c r="H3340" i="68"/>
  <c r="H3458" i="68"/>
  <c r="I3458" i="68"/>
  <c r="I3585" i="68"/>
  <c r="H3585" i="68"/>
  <c r="I3288" i="68"/>
  <c r="H3288" i="68"/>
  <c r="H3509" i="68"/>
  <c r="I3509" i="68"/>
  <c r="I3322" i="68"/>
  <c r="H3322" i="68"/>
  <c r="I3419" i="68"/>
  <c r="H3419" i="68"/>
  <c r="I3609" i="68"/>
  <c r="H3609" i="68"/>
  <c r="H3333" i="68"/>
  <c r="I3333" i="68"/>
  <c r="H3650" i="68"/>
  <c r="I3650" i="68"/>
  <c r="I3479" i="68"/>
  <c r="H3479" i="68"/>
  <c r="H3706" i="68"/>
  <c r="I3706" i="68"/>
  <c r="H3358" i="68"/>
  <c r="I3358" i="68"/>
  <c r="H3357" i="68"/>
  <c r="I3357" i="68"/>
  <c r="I3403" i="68"/>
  <c r="H3403" i="68"/>
  <c r="I3483" i="68"/>
  <c r="H3483" i="68"/>
  <c r="I3649" i="68"/>
  <c r="H3649" i="68"/>
  <c r="I3623" i="68"/>
  <c r="H3623" i="68"/>
  <c r="I3687" i="68"/>
  <c r="H3687" i="68"/>
  <c r="I3751" i="68"/>
  <c r="H3751" i="68"/>
  <c r="I3815" i="68"/>
  <c r="H3815" i="68"/>
  <c r="I3879" i="68"/>
  <c r="H3879" i="68"/>
  <c r="I3939" i="68"/>
  <c r="H3939" i="68"/>
  <c r="I4091" i="68"/>
  <c r="H4091" i="68"/>
  <c r="I3619" i="68"/>
  <c r="H3619" i="68"/>
  <c r="I3683" i="68"/>
  <c r="H3683" i="68"/>
  <c r="I3747" i="68"/>
  <c r="H3747" i="68"/>
  <c r="I3811" i="68"/>
  <c r="H3811" i="68"/>
  <c r="I3875" i="68"/>
  <c r="H3875" i="68"/>
  <c r="I3947" i="68"/>
  <c r="H3947" i="68"/>
  <c r="H3794" i="68"/>
  <c r="I3794" i="68"/>
  <c r="H3858" i="68"/>
  <c r="I3858" i="68"/>
  <c r="H3922" i="68"/>
  <c r="I3922" i="68"/>
  <c r="I4019" i="68"/>
  <c r="H4019" i="68"/>
  <c r="I4143" i="68"/>
  <c r="H4143" i="68"/>
  <c r="I3753" i="68"/>
  <c r="H3753" i="68"/>
  <c r="I3817" i="68"/>
  <c r="H3817" i="68"/>
  <c r="I3881" i="68"/>
  <c r="H3881" i="68"/>
  <c r="H3942" i="68"/>
  <c r="I3942" i="68"/>
  <c r="I4053" i="68"/>
  <c r="H4053" i="68"/>
  <c r="H4014" i="68"/>
  <c r="I4014" i="68"/>
  <c r="I4119" i="68"/>
  <c r="H4119" i="68"/>
  <c r="H3549" i="68"/>
  <c r="I3549" i="68"/>
  <c r="H4213" i="68"/>
  <c r="I4213" i="68"/>
  <c r="I4083" i="68"/>
  <c r="H4083" i="68"/>
  <c r="I3451" i="68"/>
  <c r="H3451" i="68"/>
  <c r="I4021" i="68"/>
  <c r="H4021" i="68"/>
  <c r="I4169" i="68"/>
  <c r="H4169" i="68"/>
  <c r="I4481" i="68"/>
  <c r="H4481" i="68"/>
  <c r="I4283" i="68"/>
  <c r="H4283" i="68"/>
  <c r="I4469" i="68"/>
  <c r="H4469" i="68"/>
  <c r="I4457" i="68"/>
  <c r="H4457" i="68"/>
  <c r="I4077" i="68"/>
  <c r="H4077" i="68"/>
  <c r="I4141" i="68"/>
  <c r="H4141" i="68"/>
  <c r="I4413" i="68"/>
  <c r="H4413" i="68"/>
  <c r="I4911" i="68"/>
  <c r="H4911" i="68"/>
  <c r="I4537" i="68"/>
  <c r="H4537" i="68"/>
  <c r="I4601" i="68"/>
  <c r="H4601" i="68"/>
  <c r="I4665" i="68"/>
  <c r="H4665" i="68"/>
  <c r="I4729" i="68"/>
  <c r="H4729" i="68"/>
  <c r="I4851" i="68"/>
  <c r="H4851" i="68"/>
  <c r="H4187" i="68"/>
  <c r="I4187" i="68"/>
  <c r="H4251" i="68"/>
  <c r="I4251" i="68"/>
  <c r="H4313" i="68"/>
  <c r="I4313" i="68"/>
  <c r="H4377" i="68"/>
  <c r="I4377" i="68"/>
  <c r="I4969" i="68"/>
  <c r="H4969" i="68"/>
  <c r="I4575" i="68"/>
  <c r="H4575" i="68"/>
  <c r="I4639" i="68"/>
  <c r="H4639" i="68"/>
  <c r="I4703" i="68"/>
  <c r="H4703" i="68"/>
  <c r="I4791" i="68"/>
  <c r="H4791" i="68"/>
  <c r="I4915" i="68"/>
  <c r="H4915" i="68"/>
  <c r="I4533" i="68"/>
  <c r="H4533" i="68"/>
  <c r="I4597" i="68"/>
  <c r="H4597" i="68"/>
  <c r="I4661" i="68"/>
  <c r="H4661" i="68"/>
  <c r="I4725" i="68"/>
  <c r="H4725" i="68"/>
  <c r="I4867" i="68"/>
  <c r="H4867" i="68"/>
  <c r="I4339" i="68"/>
  <c r="H4339" i="68"/>
  <c r="I4403" i="68"/>
  <c r="H4403" i="68"/>
  <c r="I4467" i="68"/>
  <c r="H4467" i="68"/>
  <c r="I4909" i="68"/>
  <c r="H4909" i="68"/>
  <c r="I4547" i="68"/>
  <c r="H4547" i="68"/>
  <c r="I4611" i="68"/>
  <c r="H4611" i="68"/>
  <c r="I4675" i="68"/>
  <c r="H4675" i="68"/>
  <c r="H4739" i="68"/>
  <c r="I4739" i="68"/>
  <c r="I4895" i="68"/>
  <c r="H4895" i="68"/>
  <c r="I5120" i="68"/>
  <c r="H5120" i="68"/>
  <c r="I5017" i="68"/>
  <c r="H5017" i="68"/>
  <c r="I5081" i="68"/>
  <c r="H5081" i="68"/>
  <c r="I4833" i="68"/>
  <c r="H4833" i="68"/>
  <c r="I4975" i="68"/>
  <c r="H4975" i="68"/>
  <c r="I5039" i="68"/>
  <c r="H5039" i="68"/>
  <c r="I5103" i="68"/>
  <c r="H5103" i="68"/>
  <c r="I4997" i="68"/>
  <c r="H4997" i="68"/>
  <c r="I5061" i="68"/>
  <c r="H5061" i="68"/>
  <c r="I5128" i="68"/>
  <c r="H5128" i="68"/>
  <c r="H4785" i="68"/>
  <c r="I4785" i="68"/>
  <c r="H4847" i="68"/>
  <c r="I4847" i="68"/>
  <c r="I4963" i="68"/>
  <c r="H4963" i="68"/>
  <c r="I5027" i="68"/>
  <c r="H5027" i="68"/>
  <c r="I5091" i="68"/>
  <c r="H5091" i="68"/>
  <c r="I5425" i="68"/>
  <c r="H5425" i="68"/>
  <c r="I5609" i="68"/>
  <c r="H5609" i="68"/>
  <c r="I5673" i="68"/>
  <c r="H5673" i="68"/>
  <c r="I5222" i="68"/>
  <c r="H5222" i="68"/>
  <c r="I5286" i="68"/>
  <c r="H5286" i="68"/>
  <c r="I5350" i="68"/>
  <c r="H5350" i="68"/>
  <c r="I5557" i="68"/>
  <c r="H5557" i="68"/>
  <c r="I5571" i="68"/>
  <c r="H5571" i="68"/>
  <c r="I5635" i="68"/>
  <c r="H5635" i="68"/>
  <c r="I5725" i="68"/>
  <c r="H5725" i="68"/>
  <c r="I5220" i="68"/>
  <c r="H5220" i="68"/>
  <c r="I5284" i="68"/>
  <c r="H5284" i="68"/>
  <c r="I5348" i="68"/>
  <c r="H5348" i="68"/>
  <c r="I5703" i="68"/>
  <c r="H5703" i="68"/>
  <c r="I5581" i="68"/>
  <c r="H5581" i="68"/>
  <c r="I5645" i="68"/>
  <c r="H5645" i="68"/>
  <c r="I5178" i="68"/>
  <c r="H5178" i="68"/>
  <c r="I5242" i="68"/>
  <c r="H5242" i="68"/>
  <c r="I5306" i="68"/>
  <c r="H5306" i="68"/>
  <c r="I5370" i="68"/>
  <c r="H5370" i="68"/>
  <c r="H5445" i="68"/>
  <c r="I5445" i="68"/>
  <c r="I5607" i="68"/>
  <c r="H5607" i="68"/>
  <c r="I5671" i="68"/>
  <c r="H5671" i="68"/>
  <c r="I5224" i="68"/>
  <c r="H5224" i="68"/>
  <c r="I5288" i="68"/>
  <c r="H5288" i="68"/>
  <c r="I5352" i="68"/>
  <c r="H5352" i="68"/>
  <c r="I5691" i="68"/>
  <c r="H5691" i="68"/>
  <c r="I5755" i="68"/>
  <c r="H5755" i="68"/>
  <c r="I5819" i="68"/>
  <c r="H5819" i="68"/>
  <c r="H5934" i="68"/>
  <c r="I5934" i="68"/>
  <c r="I5499" i="68"/>
  <c r="H5499" i="68"/>
  <c r="I5846" i="68"/>
  <c r="H5846" i="68"/>
  <c r="I6029" i="68"/>
  <c r="H6029" i="68"/>
  <c r="I5737" i="68"/>
  <c r="H5737" i="68"/>
  <c r="I5801" i="68"/>
  <c r="H5801" i="68"/>
  <c r="I5891" i="68"/>
  <c r="H5891" i="68"/>
  <c r="I5877" i="68"/>
  <c r="H5877" i="68"/>
  <c r="H6081" i="68"/>
  <c r="I6081" i="68"/>
  <c r="I5775" i="68"/>
  <c r="H5775" i="68"/>
  <c r="H5857" i="68"/>
  <c r="I5857" i="68"/>
  <c r="H6049" i="68"/>
  <c r="I6049" i="68"/>
  <c r="H5467" i="68"/>
  <c r="I5467" i="68"/>
  <c r="H5529" i="68"/>
  <c r="I5529" i="68"/>
  <c r="I5901" i="68"/>
  <c r="H5901" i="68"/>
  <c r="I5757" i="68"/>
  <c r="H5757" i="68"/>
  <c r="I5835" i="68"/>
  <c r="H5835" i="68"/>
  <c r="I5923" i="68"/>
  <c r="H5923" i="68"/>
  <c r="I5827" i="68"/>
  <c r="H5827" i="68"/>
  <c r="H5935" i="68"/>
  <c r="I5935" i="68"/>
  <c r="I6147" i="68"/>
  <c r="H6147" i="68"/>
  <c r="I6229" i="68"/>
  <c r="H6229" i="68"/>
  <c r="I6293" i="68"/>
  <c r="H6293" i="68"/>
  <c r="I6069" i="68"/>
  <c r="H6069" i="68"/>
  <c r="I6199" i="68"/>
  <c r="H6199" i="68"/>
  <c r="I6263" i="68"/>
  <c r="H6263" i="68"/>
  <c r="H5911" i="68"/>
  <c r="I5911" i="68"/>
  <c r="I6099" i="68"/>
  <c r="H6099" i="68"/>
  <c r="I6201" i="68"/>
  <c r="H6201" i="68"/>
  <c r="I6265" i="68"/>
  <c r="H6265" i="68"/>
  <c r="H5927" i="68"/>
  <c r="I5927" i="68"/>
  <c r="I6195" i="68"/>
  <c r="H6195" i="68"/>
  <c r="I6259" i="68"/>
  <c r="H6259" i="68"/>
  <c r="H5909" i="68"/>
  <c r="I5909" i="68"/>
  <c r="I6119" i="68"/>
  <c r="H6119" i="68"/>
  <c r="I6359" i="68"/>
  <c r="H6359" i="68"/>
  <c r="I6149" i="68"/>
  <c r="H6149" i="68"/>
  <c r="I6333" i="68"/>
  <c r="H6333" i="68"/>
  <c r="I6399" i="68"/>
  <c r="H6399" i="68"/>
  <c r="I6363" i="68"/>
  <c r="H6363" i="68"/>
  <c r="H6039" i="68"/>
  <c r="I6039" i="68"/>
  <c r="H6403" i="68"/>
  <c r="I6403" i="68"/>
  <c r="I6377" i="68"/>
  <c r="H6377" i="68"/>
  <c r="I6459" i="68"/>
  <c r="H6459" i="68"/>
  <c r="I6499" i="68"/>
  <c r="H6499" i="68"/>
  <c r="I6565" i="68"/>
  <c r="H6565" i="68"/>
  <c r="I6443" i="68"/>
  <c r="H6443" i="68"/>
  <c r="I6505" i="68"/>
  <c r="H6505" i="68"/>
  <c r="I6599" i="68"/>
  <c r="H6599" i="68"/>
  <c r="I6527" i="68"/>
  <c r="H6527" i="68"/>
  <c r="I6575" i="68"/>
  <c r="H6575" i="68"/>
  <c r="I6441" i="68"/>
  <c r="H6441" i="68"/>
  <c r="I6509" i="68"/>
  <c r="H6509" i="68"/>
  <c r="I6607" i="68"/>
  <c r="H6607" i="68"/>
  <c r="H6948" i="68"/>
  <c r="I6948" i="68"/>
  <c r="H6719" i="68"/>
  <c r="I6719" i="68"/>
  <c r="H6756" i="68"/>
  <c r="I6756" i="68"/>
  <c r="I6827" i="68"/>
  <c r="H6827" i="68"/>
  <c r="I6893" i="68"/>
  <c r="H6893" i="68"/>
  <c r="I6821" i="68"/>
  <c r="H6821" i="68"/>
  <c r="I6589" i="68"/>
  <c r="H6589" i="68"/>
  <c r="I6653" i="68"/>
  <c r="H6653" i="68"/>
  <c r="I6704" i="68"/>
  <c r="H6704" i="68"/>
  <c r="I6799" i="68"/>
  <c r="H6799" i="68"/>
  <c r="I6970" i="68"/>
  <c r="H6970" i="68"/>
  <c r="H6611" i="68"/>
  <c r="I6611" i="68"/>
  <c r="H6675" i="68"/>
  <c r="I6675" i="68"/>
  <c r="H6737" i="68"/>
  <c r="I6737" i="68"/>
  <c r="I6809" i="68"/>
  <c r="H6809" i="68"/>
  <c r="I6998" i="68"/>
  <c r="H6998" i="68"/>
  <c r="I6922" i="68"/>
  <c r="H6922" i="68"/>
  <c r="I6585" i="68"/>
  <c r="H6585" i="68"/>
  <c r="I6649" i="68"/>
  <c r="H6649" i="68"/>
  <c r="I6767" i="68"/>
  <c r="H6767" i="68"/>
  <c r="I6832" i="68"/>
  <c r="H6832" i="68"/>
  <c r="H6942" i="68"/>
  <c r="I6942" i="68"/>
  <c r="I7064" i="68"/>
  <c r="H7064" i="68"/>
  <c r="I6901" i="68"/>
  <c r="H6901" i="68"/>
  <c r="H7029" i="68"/>
  <c r="I7029" i="68"/>
  <c r="I7047" i="68"/>
  <c r="H7047" i="68"/>
  <c r="I7082" i="68"/>
  <c r="H7082" i="68"/>
  <c r="I7050" i="68"/>
  <c r="H7050" i="68"/>
  <c r="I7020" i="68"/>
  <c r="H7020" i="68"/>
  <c r="I7090" i="68"/>
  <c r="H7090" i="68"/>
  <c r="I7096" i="68"/>
  <c r="H7096" i="68"/>
  <c r="I7066" i="68"/>
  <c r="H7066" i="68"/>
  <c r="I7095" i="68"/>
  <c r="H7095" i="68"/>
  <c r="H7229" i="68"/>
  <c r="I7229" i="68"/>
  <c r="I7113" i="68"/>
  <c r="H7113" i="68"/>
  <c r="I7205" i="68"/>
  <c r="H7205" i="68"/>
  <c r="I7191" i="68"/>
  <c r="H7191" i="68"/>
  <c r="I7169" i="68"/>
  <c r="H7169" i="68"/>
  <c r="I7249" i="68"/>
  <c r="H7249" i="68"/>
  <c r="I7242" i="68"/>
  <c r="H7242" i="68"/>
  <c r="I7241" i="68"/>
  <c r="H7241" i="68"/>
  <c r="I7234" i="68"/>
  <c r="H7234" i="68"/>
  <c r="H7365" i="68"/>
  <c r="I7365" i="68"/>
  <c r="I7354" i="68"/>
  <c r="H7354" i="68"/>
  <c r="H7309" i="68"/>
  <c r="I7309" i="68"/>
  <c r="I7257" i="68"/>
  <c r="H7257" i="68"/>
  <c r="I7350" i="68"/>
  <c r="H7350" i="68"/>
  <c r="H7373" i="68"/>
  <c r="I7373" i="68"/>
  <c r="H7397" i="68"/>
  <c r="I7397" i="68"/>
  <c r="I7470" i="68"/>
  <c r="H7470" i="68"/>
  <c r="I7535" i="68"/>
  <c r="H7535" i="68"/>
  <c r="I7401" i="68"/>
  <c r="H7401" i="68"/>
  <c r="I7497" i="68"/>
  <c r="H7497" i="68"/>
  <c r="I7394" i="68"/>
  <c r="H7394" i="68"/>
  <c r="H7448" i="68"/>
  <c r="I7448" i="68"/>
  <c r="I7473" i="68"/>
  <c r="H7473" i="68"/>
  <c r="I7270" i="68"/>
  <c r="H7270" i="68"/>
  <c r="I7318" i="68"/>
  <c r="H7318" i="68"/>
  <c r="I7592" i="68"/>
  <c r="H7592" i="68"/>
  <c r="H7468" i="68"/>
  <c r="I7468" i="68"/>
  <c r="H7599" i="68"/>
  <c r="I7599" i="68"/>
  <c r="H7606" i="68"/>
  <c r="I7606" i="68"/>
  <c r="H7575" i="68"/>
  <c r="I7575" i="68"/>
  <c r="H7549" i="68"/>
  <c r="I7549" i="68"/>
  <c r="I7552" i="68"/>
  <c r="H7552" i="68"/>
  <c r="I7640" i="68"/>
  <c r="H7640" i="68"/>
  <c r="I7644" i="68"/>
  <c r="H7644" i="68"/>
  <c r="I7707" i="68"/>
  <c r="H7707" i="68"/>
  <c r="H7623" i="68"/>
  <c r="I7623" i="68"/>
  <c r="I7688" i="68"/>
  <c r="H7688" i="68"/>
  <c r="I7766" i="68"/>
  <c r="H7766" i="68"/>
  <c r="H7573" i="68"/>
  <c r="I7573" i="68"/>
  <c r="I7637" i="68"/>
  <c r="H7637" i="68"/>
  <c r="I7752" i="68"/>
  <c r="H7752" i="68"/>
  <c r="I7693" i="68"/>
  <c r="H7693" i="68"/>
  <c r="I7738" i="68"/>
  <c r="H7738" i="68"/>
  <c r="H7759" i="68"/>
  <c r="I7759" i="68"/>
  <c r="I7662" i="68"/>
  <c r="H7662" i="68"/>
  <c r="I7694" i="68"/>
  <c r="H7694" i="68"/>
  <c r="I7812" i="68"/>
  <c r="H7812" i="68"/>
  <c r="I7802" i="68"/>
  <c r="H7802" i="68"/>
  <c r="I7784" i="68"/>
  <c r="H7784" i="68"/>
  <c r="H7799" i="68"/>
  <c r="I7799" i="68"/>
  <c r="I7760" i="68"/>
  <c r="H7760" i="68"/>
  <c r="H7834" i="68"/>
  <c r="I7834" i="68"/>
  <c r="I7894" i="68"/>
  <c r="H7894" i="68"/>
  <c r="I7878" i="68"/>
  <c r="H7878" i="68"/>
  <c r="I7947" i="68"/>
  <c r="H7947" i="68"/>
  <c r="I8015" i="68"/>
  <c r="H8015" i="68"/>
  <c r="I7880" i="68"/>
  <c r="H7880" i="68"/>
  <c r="H7948" i="68"/>
  <c r="I7948" i="68"/>
  <c r="I7915" i="68"/>
  <c r="H7915" i="68"/>
  <c r="I7950" i="68"/>
  <c r="H7950" i="68"/>
  <c r="I7989" i="68"/>
  <c r="H7989" i="68"/>
  <c r="H8005" i="68"/>
  <c r="I8005" i="68"/>
  <c r="H8149" i="68"/>
  <c r="I8149" i="68"/>
  <c r="H8052" i="68"/>
  <c r="I8052" i="68"/>
  <c r="H8053" i="68"/>
  <c r="I8053" i="68"/>
  <c r="I8054" i="68"/>
  <c r="H8054" i="68"/>
  <c r="I8081" i="68"/>
  <c r="H8081" i="68"/>
  <c r="I8038" i="68"/>
  <c r="H8038" i="68"/>
  <c r="I8232" i="68"/>
  <c r="H8232" i="68"/>
  <c r="I8228" i="68"/>
  <c r="H8228" i="68"/>
  <c r="I8258" i="68"/>
  <c r="H8258" i="68"/>
  <c r="H8117" i="68"/>
  <c r="I8117" i="68"/>
  <c r="I8333" i="68"/>
  <c r="H8333" i="68"/>
  <c r="I8094" i="68"/>
  <c r="H8094" i="68"/>
  <c r="H8269" i="68"/>
  <c r="I8269" i="68"/>
  <c r="H8172" i="68"/>
  <c r="I8172" i="68"/>
  <c r="I8224" i="68"/>
  <c r="H8224" i="68"/>
  <c r="I8298" i="68"/>
  <c r="H8298" i="68"/>
  <c r="H8316" i="68"/>
  <c r="I8316" i="68"/>
  <c r="I8189" i="68"/>
  <c r="H8189" i="68"/>
  <c r="H8238" i="68"/>
  <c r="I8238" i="68"/>
  <c r="I8246" i="68"/>
  <c r="H8246" i="68"/>
  <c r="I8358" i="68"/>
  <c r="H8358" i="68"/>
  <c r="I8255" i="68"/>
  <c r="H8255" i="68"/>
  <c r="I8397" i="68"/>
  <c r="H8397" i="68"/>
  <c r="I8369" i="68"/>
  <c r="H8369" i="68"/>
  <c r="I8442" i="68"/>
  <c r="H8442" i="68"/>
  <c r="I8352" i="68"/>
  <c r="H8352" i="68"/>
  <c r="H8435" i="68"/>
  <c r="I8435" i="68"/>
  <c r="I8457" i="68"/>
  <c r="H8457" i="68"/>
  <c r="H8467" i="68"/>
  <c r="I8467" i="68"/>
  <c r="H8481" i="68"/>
  <c r="I8481" i="68"/>
  <c r="I8474" i="68"/>
  <c r="H8474" i="68"/>
  <c r="I8515" i="68"/>
  <c r="H8515" i="68"/>
  <c r="I8527" i="68"/>
  <c r="H8527" i="68"/>
  <c r="H8537" i="68"/>
  <c r="I8537" i="68"/>
  <c r="I8587" i="68"/>
  <c r="H8587" i="68"/>
  <c r="H8549" i="68"/>
  <c r="I8549" i="68"/>
  <c r="I8598" i="68"/>
  <c r="H8598" i="68"/>
  <c r="I8585" i="68"/>
  <c r="H8585" i="68"/>
  <c r="H8653" i="68"/>
  <c r="I8653" i="68"/>
  <c r="I8630" i="68"/>
  <c r="H8630" i="68"/>
  <c r="I8619" i="68"/>
  <c r="H8619" i="68"/>
  <c r="I8663" i="68"/>
  <c r="H8663" i="68"/>
  <c r="H8678" i="68"/>
  <c r="I8678" i="68"/>
  <c r="I8680" i="68"/>
  <c r="H8680" i="68"/>
  <c r="H8710" i="68"/>
  <c r="I8710" i="68"/>
  <c r="I8727" i="68"/>
  <c r="H8727" i="68"/>
  <c r="H8749" i="68"/>
  <c r="I8749" i="68"/>
  <c r="I8761" i="68"/>
  <c r="H8761" i="68"/>
  <c r="I63" i="68"/>
  <c r="H63" i="68"/>
  <c r="M105" i="68"/>
  <c r="M73" i="68"/>
  <c r="M41" i="68"/>
  <c r="M9" i="68"/>
  <c r="H1495" i="68"/>
  <c r="I1495" i="68"/>
  <c r="H1283" i="68"/>
  <c r="I1283" i="68"/>
  <c r="I1028" i="68"/>
  <c r="H1028" i="68"/>
  <c r="H921" i="68"/>
  <c r="I921" i="68"/>
  <c r="H895" i="68"/>
  <c r="I895" i="68"/>
  <c r="H857" i="68"/>
  <c r="I857" i="68"/>
  <c r="M733" i="68"/>
  <c r="N733" i="68" s="1"/>
  <c r="M701" i="68"/>
  <c r="N701" i="68" s="1"/>
  <c r="M669" i="68"/>
  <c r="N669" i="68" s="1"/>
  <c r="M637" i="68"/>
  <c r="N637" i="68" s="1"/>
  <c r="M605" i="68"/>
  <c r="N605" i="68" s="1"/>
  <c r="I559" i="68"/>
  <c r="H559" i="68"/>
  <c r="I495" i="68"/>
  <c r="H495" i="68"/>
  <c r="I431" i="68"/>
  <c r="H431" i="68"/>
  <c r="I311" i="68"/>
  <c r="H311" i="68"/>
  <c r="I135" i="68"/>
  <c r="H135" i="68"/>
  <c r="M28" i="68"/>
  <c r="I122" i="68"/>
  <c r="H122" i="68"/>
  <c r="I1744" i="68"/>
  <c r="H1744" i="68"/>
  <c r="H1435" i="68"/>
  <c r="I1435" i="68"/>
  <c r="I1194" i="68"/>
  <c r="H1194" i="68"/>
  <c r="I1105" i="68"/>
  <c r="H1105" i="68"/>
  <c r="I1051" i="68"/>
  <c r="H1051" i="68"/>
  <c r="I945" i="68"/>
  <c r="H945" i="68"/>
  <c r="I822" i="68"/>
  <c r="H822" i="68"/>
  <c r="H776" i="68"/>
  <c r="I776" i="68"/>
  <c r="I742" i="68"/>
  <c r="H742" i="68"/>
  <c r="H712" i="68"/>
  <c r="I712" i="68"/>
  <c r="M690" i="68"/>
  <c r="N690" i="68" s="1"/>
  <c r="H663" i="68"/>
  <c r="I663" i="68"/>
  <c r="I634" i="68"/>
  <c r="H634" i="68"/>
  <c r="I614" i="68"/>
  <c r="H614" i="68"/>
  <c r="H574" i="68"/>
  <c r="I574" i="68"/>
  <c r="H510" i="68"/>
  <c r="I510" i="68"/>
  <c r="H446" i="68"/>
  <c r="I446" i="68"/>
  <c r="H382" i="68"/>
  <c r="I382" i="68"/>
  <c r="H318" i="68"/>
  <c r="I318" i="68"/>
  <c r="H238" i="68"/>
  <c r="I238" i="68"/>
  <c r="I258" i="68"/>
  <c r="H258" i="68"/>
  <c r="M35" i="68"/>
  <c r="H172" i="68"/>
  <c r="I172" i="68"/>
  <c r="I1378" i="68"/>
  <c r="H1378" i="68"/>
  <c r="I1041" i="68"/>
  <c r="H1041" i="68"/>
  <c r="I977" i="68"/>
  <c r="H977" i="68"/>
  <c r="I869" i="68"/>
  <c r="H869" i="68"/>
  <c r="H777" i="68"/>
  <c r="I777" i="68"/>
  <c r="H713" i="68"/>
  <c r="I713" i="68"/>
  <c r="O669" i="68"/>
  <c r="M628" i="68"/>
  <c r="I586" i="68"/>
  <c r="H586" i="68"/>
  <c r="I554" i="68"/>
  <c r="H554" i="68"/>
  <c r="I522" i="68"/>
  <c r="H522" i="68"/>
  <c r="I490" i="68"/>
  <c r="H490" i="68"/>
  <c r="I458" i="68"/>
  <c r="H458" i="68"/>
  <c r="I426" i="68"/>
  <c r="H426" i="68"/>
  <c r="I394" i="68"/>
  <c r="H394" i="68"/>
  <c r="I362" i="68"/>
  <c r="H362" i="68"/>
  <c r="I330" i="68"/>
  <c r="H330" i="68"/>
  <c r="I250" i="68"/>
  <c r="H250" i="68"/>
  <c r="M200" i="68"/>
  <c r="H1757" i="68"/>
  <c r="I1757" i="68"/>
  <c r="I1640" i="68"/>
  <c r="H1640" i="68"/>
  <c r="I780" i="68"/>
  <c r="H780" i="68"/>
  <c r="I716" i="68"/>
  <c r="H716" i="68"/>
  <c r="I652" i="68"/>
  <c r="H652" i="68"/>
  <c r="I588" i="68"/>
  <c r="H588" i="68"/>
  <c r="H564" i="68"/>
  <c r="I564" i="68"/>
  <c r="M544" i="68"/>
  <c r="I523" i="68"/>
  <c r="H523" i="68"/>
  <c r="H500" i="68"/>
  <c r="I500" i="68"/>
  <c r="I483" i="68"/>
  <c r="H483" i="68"/>
  <c r="I467" i="68"/>
  <c r="H467" i="68"/>
  <c r="I451" i="68"/>
  <c r="H451" i="68"/>
  <c r="I435" i="68"/>
  <c r="H435" i="68"/>
  <c r="I419" i="68"/>
  <c r="H419" i="68"/>
  <c r="I403" i="68"/>
  <c r="H403" i="68"/>
  <c r="I387" i="68"/>
  <c r="H387" i="68"/>
  <c r="I371" i="68"/>
  <c r="H371" i="68"/>
  <c r="I355" i="68"/>
  <c r="H355" i="68"/>
  <c r="I339" i="68"/>
  <c r="H339" i="68"/>
  <c r="I323" i="68"/>
  <c r="H323" i="68"/>
  <c r="I307" i="68"/>
  <c r="H307" i="68"/>
  <c r="I291" i="68"/>
  <c r="H291" i="68"/>
  <c r="I275" i="68"/>
  <c r="H275" i="68"/>
  <c r="I259" i="68"/>
  <c r="H259" i="68"/>
  <c r="I243" i="68"/>
  <c r="H243" i="68"/>
  <c r="I227" i="68"/>
  <c r="H227" i="68"/>
  <c r="I211" i="68"/>
  <c r="H211" i="68"/>
  <c r="I985" i="68"/>
  <c r="H985" i="68"/>
  <c r="H943" i="68"/>
  <c r="I943" i="68"/>
  <c r="H897" i="68"/>
  <c r="I897" i="68"/>
  <c r="H871" i="68"/>
  <c r="I871" i="68"/>
  <c r="M745" i="68"/>
  <c r="M713" i="68"/>
  <c r="M681" i="68"/>
  <c r="M649" i="68"/>
  <c r="M617" i="68"/>
  <c r="M585" i="68"/>
  <c r="N585" i="68" s="1"/>
  <c r="M521" i="68"/>
  <c r="N521" i="68" s="1"/>
  <c r="M457" i="68"/>
  <c r="N457" i="68" s="1"/>
  <c r="M393" i="68"/>
  <c r="N393" i="68" s="1"/>
  <c r="M329" i="68"/>
  <c r="N329" i="68" s="1"/>
  <c r="M265" i="68"/>
  <c r="N265" i="68" s="1"/>
  <c r="M201" i="68"/>
  <c r="N201" i="68" s="1"/>
  <c r="M137" i="68"/>
  <c r="N137" i="68" s="1"/>
  <c r="M80" i="68"/>
  <c r="N80" i="68" s="1"/>
  <c r="M16" i="68"/>
  <c r="N16" i="68" s="1"/>
  <c r="I34" i="68"/>
  <c r="H34" i="68"/>
  <c r="M107" i="68"/>
  <c r="M1438" i="68"/>
  <c r="M1421" i="68"/>
  <c r="H1181" i="68"/>
  <c r="I1181" i="68"/>
  <c r="I1052" i="68"/>
  <c r="H1052" i="68"/>
  <c r="I818" i="68"/>
  <c r="H818" i="68"/>
  <c r="I782" i="68"/>
  <c r="H782" i="68"/>
  <c r="H736" i="68"/>
  <c r="I736" i="68"/>
  <c r="H704" i="68"/>
  <c r="I704" i="68"/>
  <c r="M682" i="68"/>
  <c r="N682" i="68" s="1"/>
  <c r="H655" i="68"/>
  <c r="I655" i="68"/>
  <c r="I626" i="68"/>
  <c r="H626" i="68"/>
  <c r="I606" i="68"/>
  <c r="H606" i="68"/>
  <c r="M580" i="68"/>
  <c r="M564" i="68"/>
  <c r="M548" i="68"/>
  <c r="M532" i="68"/>
  <c r="M516" i="68"/>
  <c r="M500" i="68"/>
  <c r="M484" i="68"/>
  <c r="M468" i="68"/>
  <c r="M452" i="68"/>
  <c r="M436" i="68"/>
  <c r="M420" i="68"/>
  <c r="M404" i="68"/>
  <c r="M388" i="68"/>
  <c r="M372" i="68"/>
  <c r="M356" i="68"/>
  <c r="M340" i="68"/>
  <c r="M324" i="68"/>
  <c r="M308" i="68"/>
  <c r="M292" i="68"/>
  <c r="M276" i="68"/>
  <c r="M260" i="68"/>
  <c r="M244" i="68"/>
  <c r="M228" i="68"/>
  <c r="M212" i="68"/>
  <c r="M196" i="68"/>
  <c r="M180" i="68"/>
  <c r="M164" i="68"/>
  <c r="M148" i="68"/>
  <c r="M132" i="68"/>
  <c r="M116" i="68"/>
  <c r="M61" i="68"/>
  <c r="M125" i="68"/>
  <c r="M189" i="68"/>
  <c r="M253" i="68"/>
  <c r="M317" i="68"/>
  <c r="M381" i="68"/>
  <c r="M445" i="68"/>
  <c r="M509" i="68"/>
  <c r="M573" i="68"/>
  <c r="M611" i="68"/>
  <c r="N611" i="68" s="1"/>
  <c r="M643" i="68"/>
  <c r="N643" i="68" s="1"/>
  <c r="M675" i="68"/>
  <c r="N675" i="68" s="1"/>
  <c r="M707" i="68"/>
  <c r="N707" i="68" s="1"/>
  <c r="M739" i="68"/>
  <c r="N739" i="68" s="1"/>
  <c r="M166" i="68"/>
  <c r="M230" i="68"/>
  <c r="M294" i="68"/>
  <c r="M358" i="68"/>
  <c r="M422" i="68"/>
  <c r="M486" i="68"/>
  <c r="M550" i="68"/>
  <c r="M31" i="68"/>
  <c r="M95" i="68"/>
  <c r="M159" i="68"/>
  <c r="M223" i="68"/>
  <c r="M287" i="68"/>
  <c r="M351" i="68"/>
  <c r="M415" i="68"/>
  <c r="M479" i="68"/>
  <c r="M543" i="68"/>
  <c r="M606" i="68"/>
  <c r="M670" i="68"/>
  <c r="M734" i="68"/>
  <c r="M640" i="68"/>
  <c r="M704" i="68"/>
  <c r="H198" i="68"/>
  <c r="I198" i="68"/>
  <c r="I10" i="68"/>
  <c r="H10" i="68"/>
  <c r="I103" i="68"/>
  <c r="H103" i="68"/>
  <c r="H164" i="68"/>
  <c r="I164" i="68"/>
  <c r="H5670" i="68"/>
  <c r="I5670" i="68"/>
  <c r="H5606" i="68"/>
  <c r="I5606" i="68"/>
  <c r="H5544" i="68"/>
  <c r="I5544" i="68"/>
  <c r="H5434" i="68"/>
  <c r="I5434" i="68"/>
  <c r="O5209" i="68"/>
  <c r="H5165" i="68"/>
  <c r="I5165" i="68"/>
  <c r="H5082" i="68"/>
  <c r="I5082" i="68"/>
  <c r="H5018" i="68"/>
  <c r="I5018" i="68"/>
  <c r="O5038" i="68"/>
  <c r="O4974" i="68"/>
  <c r="O4910" i="68"/>
  <c r="H5108" i="68"/>
  <c r="I5108" i="68"/>
  <c r="H5076" i="68"/>
  <c r="I5076" i="68"/>
  <c r="H5044" i="68"/>
  <c r="I5044" i="68"/>
  <c r="H5012" i="68"/>
  <c r="I5012" i="68"/>
  <c r="H4980" i="68"/>
  <c r="I4980" i="68"/>
  <c r="H5155" i="68"/>
  <c r="I5155" i="68"/>
  <c r="H5062" i="68"/>
  <c r="I5062" i="68"/>
  <c r="H4998" i="68"/>
  <c r="I4998" i="68"/>
  <c r="I5146" i="68"/>
  <c r="H5146" i="68"/>
  <c r="H5173" i="68"/>
  <c r="I5173" i="68"/>
  <c r="H5104" i="68"/>
  <c r="I5104" i="68"/>
  <c r="H5072" i="68"/>
  <c r="I5072" i="68"/>
  <c r="H5040" i="68"/>
  <c r="I5040" i="68"/>
  <c r="H5008" i="68"/>
  <c r="I5008" i="68"/>
  <c r="H4976" i="68"/>
  <c r="I4976" i="68"/>
  <c r="H5147" i="68"/>
  <c r="I5147" i="68"/>
  <c r="O5076" i="68"/>
  <c r="O5012" i="68"/>
  <c r="O4948" i="68"/>
  <c r="O4812" i="68"/>
  <c r="O4748" i="68"/>
  <c r="I4860" i="68"/>
  <c r="H4860" i="68"/>
  <c r="H4784" i="68"/>
  <c r="I4784" i="68"/>
  <c r="H4738" i="68"/>
  <c r="I4738" i="68"/>
  <c r="H4690" i="68"/>
  <c r="I4690" i="68"/>
  <c r="H4914" i="68"/>
  <c r="I4914" i="68"/>
  <c r="I4798" i="68"/>
  <c r="H4798" i="68"/>
  <c r="O4694" i="68"/>
  <c r="O4630" i="68"/>
  <c r="O4566" i="68"/>
  <c r="H4808" i="68"/>
  <c r="I4808" i="68"/>
  <c r="H4912" i="68"/>
  <c r="I4912" i="68"/>
  <c r="I4861" i="68"/>
  <c r="H4861" i="68"/>
  <c r="I4781" i="68"/>
  <c r="H4781" i="68"/>
  <c r="O4688" i="68"/>
  <c r="O4624" i="68"/>
  <c r="O4560" i="68"/>
  <c r="O4246" i="68"/>
  <c r="O4838" i="68"/>
  <c r="O4779" i="68"/>
  <c r="H4718" i="68"/>
  <c r="I4718" i="68"/>
  <c r="H4654" i="68"/>
  <c r="I4654" i="68"/>
  <c r="H4590" i="68"/>
  <c r="I4590" i="68"/>
  <c r="H4942" i="68"/>
  <c r="I4942" i="68"/>
  <c r="H4882" i="68"/>
  <c r="I4882" i="68"/>
  <c r="I4782" i="68"/>
  <c r="H4782" i="68"/>
  <c r="H4712" i="68"/>
  <c r="I4712" i="68"/>
  <c r="H4648" i="68"/>
  <c r="I4648" i="68"/>
  <c r="H4584" i="68"/>
  <c r="I4584" i="68"/>
  <c r="H4520" i="68"/>
  <c r="I4520" i="68"/>
  <c r="H4932" i="68"/>
  <c r="I4932" i="68"/>
  <c r="I4742" i="68"/>
  <c r="H4742" i="68"/>
  <c r="I4495" i="68"/>
  <c r="H4495" i="68"/>
  <c r="I4463" i="68"/>
  <c r="H4463" i="68"/>
  <c r="I4431" i="68"/>
  <c r="H4431" i="68"/>
  <c r="I4399" i="68"/>
  <c r="H4399" i="68"/>
  <c r="M4365" i="68"/>
  <c r="M4352" i="68"/>
  <c r="M4260" i="68"/>
  <c r="M4205" i="68"/>
  <c r="N4205" i="68" s="1"/>
  <c r="H4154" i="68"/>
  <c r="I4154" i="68"/>
  <c r="H4468" i="68"/>
  <c r="I4468" i="68"/>
  <c r="H4364" i="68"/>
  <c r="I4364" i="68"/>
  <c r="H4348" i="68"/>
  <c r="I4348" i="68"/>
  <c r="H4332" i="68"/>
  <c r="I4332" i="68"/>
  <c r="H4316" i="68"/>
  <c r="I4316" i="68"/>
  <c r="H4300" i="68"/>
  <c r="I4300" i="68"/>
  <c r="M4261" i="68"/>
  <c r="H4208" i="68"/>
  <c r="I4208" i="68"/>
  <c r="H4434" i="68"/>
  <c r="I4434" i="68"/>
  <c r="H4354" i="68"/>
  <c r="I4354" i="68"/>
  <c r="H4322" i="68"/>
  <c r="I4322" i="68"/>
  <c r="I4286" i="68"/>
  <c r="H4286" i="68"/>
  <c r="I4247" i="68"/>
  <c r="H4247" i="68"/>
  <c r="I4200" i="68"/>
  <c r="H4200" i="68"/>
  <c r="H4512" i="68"/>
  <c r="I4512" i="68"/>
  <c r="H4480" i="68"/>
  <c r="I4480" i="68"/>
  <c r="H4448" i="68"/>
  <c r="I4448" i="68"/>
  <c r="H4416" i="68"/>
  <c r="I4416" i="68"/>
  <c r="H4384" i="68"/>
  <c r="I4384" i="68"/>
  <c r="I4375" i="68"/>
  <c r="H4375" i="68"/>
  <c r="I4271" i="68"/>
  <c r="H4271" i="68"/>
  <c r="I4184" i="68"/>
  <c r="H4184" i="68"/>
  <c r="M4146" i="68"/>
  <c r="M4082" i="68"/>
  <c r="M4018" i="68"/>
  <c r="M3954" i="68"/>
  <c r="M3896" i="68"/>
  <c r="M3832" i="68"/>
  <c r="M3768" i="68"/>
  <c r="M3704" i="68"/>
  <c r="M3640" i="68"/>
  <c r="H4476" i="68"/>
  <c r="I4476" i="68"/>
  <c r="H4240" i="68"/>
  <c r="I4240" i="68"/>
  <c r="M4202" i="68"/>
  <c r="M4156" i="68"/>
  <c r="M3679" i="68"/>
  <c r="M3743" i="68"/>
  <c r="M3807" i="68"/>
  <c r="M3871" i="68"/>
  <c r="M3935" i="68"/>
  <c r="N3935" i="68" s="1"/>
  <c r="M3999" i="68"/>
  <c r="M4063" i="68"/>
  <c r="M4127" i="68"/>
  <c r="M4191" i="68"/>
  <c r="M4255" i="68"/>
  <c r="M3989" i="68"/>
  <c r="M4053" i="68"/>
  <c r="M4117" i="68"/>
  <c r="M4176" i="68"/>
  <c r="M4240" i="68"/>
  <c r="M4306" i="68"/>
  <c r="M3643" i="68"/>
  <c r="M3707" i="68"/>
  <c r="M3771" i="68"/>
  <c r="M3835" i="68"/>
  <c r="M3899" i="68"/>
  <c r="M3963" i="68"/>
  <c r="M4027" i="68"/>
  <c r="M4091" i="68"/>
  <c r="M4153" i="68"/>
  <c r="M4217" i="68"/>
  <c r="M4284" i="68"/>
  <c r="M4295" i="68"/>
  <c r="M4155" i="68"/>
  <c r="M4219" i="68"/>
  <c r="M4283" i="68"/>
  <c r="M4273" i="68"/>
  <c r="M4337" i="68"/>
  <c r="H4490" i="68"/>
  <c r="I4490" i="68"/>
  <c r="I4366" i="68"/>
  <c r="H4366" i="68"/>
  <c r="M4542" i="68"/>
  <c r="N4542" i="68" s="1"/>
  <c r="M4606" i="68"/>
  <c r="N4606" i="68" s="1"/>
  <c r="M4670" i="68"/>
  <c r="N4670" i="68" s="1"/>
  <c r="M4734" i="68"/>
  <c r="M4893" i="68"/>
  <c r="M4852" i="68"/>
  <c r="M4392" i="68"/>
  <c r="N4392" i="68" s="1"/>
  <c r="M4456" i="68"/>
  <c r="N4456" i="68" s="1"/>
  <c r="M4516" i="68"/>
  <c r="M4580" i="68"/>
  <c r="M4644" i="68"/>
  <c r="M4708" i="68"/>
  <c r="M4866" i="68"/>
  <c r="M4390" i="68"/>
  <c r="M4406" i="68"/>
  <c r="M4422" i="68"/>
  <c r="M4438" i="68"/>
  <c r="M4454" i="68"/>
  <c r="M4470" i="68"/>
  <c r="M4486" i="68"/>
  <c r="M4502" i="68"/>
  <c r="M4771" i="68"/>
  <c r="N4771" i="68" s="1"/>
  <c r="M4372" i="68"/>
  <c r="M4578" i="68"/>
  <c r="M4642" i="68"/>
  <c r="M4706" i="68"/>
  <c r="M4874" i="68"/>
  <c r="M4868" i="68"/>
  <c r="M4544" i="68"/>
  <c r="N4544" i="68" s="1"/>
  <c r="M4608" i="68"/>
  <c r="N4608" i="68" s="1"/>
  <c r="M4672" i="68"/>
  <c r="N4672" i="68" s="1"/>
  <c r="M4736" i="68"/>
  <c r="M4856" i="68"/>
  <c r="M4381" i="68"/>
  <c r="M4445" i="68"/>
  <c r="M4509" i="68"/>
  <c r="M4573" i="68"/>
  <c r="M4637" i="68"/>
  <c r="M4701" i="68"/>
  <c r="M4767" i="68"/>
  <c r="M4834" i="68"/>
  <c r="M4950" i="68"/>
  <c r="N4950" i="68" s="1"/>
  <c r="M5014" i="68"/>
  <c r="N5014" i="68" s="1"/>
  <c r="M5078" i="68"/>
  <c r="M4395" i="68"/>
  <c r="M4459" i="68"/>
  <c r="M4523" i="68"/>
  <c r="M4587" i="68"/>
  <c r="M4651" i="68"/>
  <c r="M4715" i="68"/>
  <c r="M4760" i="68"/>
  <c r="M4792" i="68"/>
  <c r="M4824" i="68"/>
  <c r="M4932" i="68"/>
  <c r="N4932" i="68" s="1"/>
  <c r="M4996" i="68"/>
  <c r="N4996" i="68" s="1"/>
  <c r="M5060" i="68"/>
  <c r="N5060" i="68" s="1"/>
  <c r="M4385" i="68"/>
  <c r="M4449" i="68"/>
  <c r="M4513" i="68"/>
  <c r="M4577" i="68"/>
  <c r="M4641" i="68"/>
  <c r="M4705" i="68"/>
  <c r="M4765" i="68"/>
  <c r="M4854" i="68"/>
  <c r="N4854" i="68" s="1"/>
  <c r="M4914" i="68"/>
  <c r="M4978" i="68"/>
  <c r="M5042" i="68"/>
  <c r="M4535" i="68"/>
  <c r="M4599" i="68"/>
  <c r="M4663" i="68"/>
  <c r="M4727" i="68"/>
  <c r="M4790" i="68"/>
  <c r="M4912" i="68"/>
  <c r="M4976" i="68"/>
  <c r="M5040" i="68"/>
  <c r="M4859" i="68"/>
  <c r="M4923" i="68"/>
  <c r="M4987" i="68"/>
  <c r="M5051" i="68"/>
  <c r="M4769" i="68"/>
  <c r="M4833" i="68"/>
  <c r="M4897" i="68"/>
  <c r="M4961" i="68"/>
  <c r="M5025" i="68"/>
  <c r="M5089" i="68"/>
  <c r="M4887" i="68"/>
  <c r="M4951" i="68"/>
  <c r="M5015" i="68"/>
  <c r="M5079" i="68"/>
  <c r="M4949" i="68"/>
  <c r="M5013" i="68"/>
  <c r="I4318" i="68"/>
  <c r="H4318" i="68"/>
  <c r="M4270" i="68"/>
  <c r="M4221" i="68"/>
  <c r="N4221" i="68" s="1"/>
  <c r="H4170" i="68"/>
  <c r="I4170" i="68"/>
  <c r="H4261" i="68"/>
  <c r="I4261" i="68"/>
  <c r="H4194" i="68"/>
  <c r="I4194" i="68"/>
  <c r="H4050" i="68"/>
  <c r="I4050" i="68"/>
  <c r="H3986" i="68"/>
  <c r="I3986" i="68"/>
  <c r="H3570" i="68"/>
  <c r="I3570" i="68"/>
  <c r="H3492" i="68"/>
  <c r="I3492" i="68"/>
  <c r="I3385" i="68"/>
  <c r="H3385" i="68"/>
  <c r="H3297" i="68"/>
  <c r="I3297" i="68"/>
  <c r="I3916" i="68"/>
  <c r="H3916" i="68"/>
  <c r="I3884" i="68"/>
  <c r="H3884" i="68"/>
  <c r="I3852" i="68"/>
  <c r="H3852" i="68"/>
  <c r="I3820" i="68"/>
  <c r="H3820" i="68"/>
  <c r="I3788" i="68"/>
  <c r="H3788" i="68"/>
  <c r="I3756" i="68"/>
  <c r="H3756" i="68"/>
  <c r="I3724" i="68"/>
  <c r="H3724" i="68"/>
  <c r="I3692" i="68"/>
  <c r="H3692" i="68"/>
  <c r="I3660" i="68"/>
  <c r="H3660" i="68"/>
  <c r="H3562" i="68"/>
  <c r="I3562" i="68"/>
  <c r="H3484" i="68"/>
  <c r="I3484" i="68"/>
  <c r="H4098" i="68"/>
  <c r="I4098" i="68"/>
  <c r="I3904" i="68"/>
  <c r="H3904" i="68"/>
  <c r="H3885" i="68"/>
  <c r="I3885" i="68"/>
  <c r="I3840" i="68"/>
  <c r="H3840" i="68"/>
  <c r="H3821" i="68"/>
  <c r="I3821" i="68"/>
  <c r="H4078" i="68"/>
  <c r="I4078" i="68"/>
  <c r="H4090" i="68"/>
  <c r="I4090" i="68"/>
  <c r="H3918" i="68"/>
  <c r="I3918" i="68"/>
  <c r="H3886" i="68"/>
  <c r="I3886" i="68"/>
  <c r="H3854" i="68"/>
  <c r="I3854" i="68"/>
  <c r="H3822" i="68"/>
  <c r="I3822" i="68"/>
  <c r="H3790" i="68"/>
  <c r="I3790" i="68"/>
  <c r="I4105" i="68"/>
  <c r="H4105" i="68"/>
  <c r="H4198" i="68"/>
  <c r="I4198" i="68"/>
  <c r="H4114" i="68"/>
  <c r="I4114" i="68"/>
  <c r="H4058" i="68"/>
  <c r="I4058" i="68"/>
  <c r="H3994" i="68"/>
  <c r="I3994" i="68"/>
  <c r="H3781" i="68"/>
  <c r="I3781" i="68"/>
  <c r="I3728" i="68"/>
  <c r="H3728" i="68"/>
  <c r="I3664" i="68"/>
  <c r="H3664" i="68"/>
  <c r="I3596" i="68"/>
  <c r="H3596" i="68"/>
  <c r="H3468" i="68"/>
  <c r="I3468" i="68"/>
  <c r="I3366" i="68"/>
  <c r="H3366" i="68"/>
  <c r="M3780" i="68"/>
  <c r="H3686" i="68"/>
  <c r="I3686" i="68"/>
  <c r="H3637" i="68"/>
  <c r="I3637" i="68"/>
  <c r="H3489" i="68"/>
  <c r="I3489" i="68"/>
  <c r="O3158" i="68"/>
  <c r="O3094" i="68"/>
  <c r="O3030" i="68"/>
  <c r="O2966" i="68"/>
  <c r="O2902" i="68"/>
  <c r="O2838" i="68"/>
  <c r="H3774" i="68"/>
  <c r="I3774" i="68"/>
  <c r="H3725" i="68"/>
  <c r="I3725" i="68"/>
  <c r="I3656" i="68"/>
  <c r="H3656" i="68"/>
  <c r="I3529" i="68"/>
  <c r="H3529" i="68"/>
  <c r="H4030" i="68"/>
  <c r="I4030" i="68"/>
  <c r="M3636" i="68"/>
  <c r="I3464" i="68"/>
  <c r="H3464" i="68"/>
  <c r="I3390" i="68"/>
  <c r="H3390" i="68"/>
  <c r="O3287" i="68"/>
  <c r="H3789" i="68"/>
  <c r="I3789" i="68"/>
  <c r="I3744" i="68"/>
  <c r="H3744" i="68"/>
  <c r="I3568" i="68"/>
  <c r="H3568" i="68"/>
  <c r="I3360" i="68"/>
  <c r="H3360" i="68"/>
  <c r="M3732" i="68"/>
  <c r="H3670" i="68"/>
  <c r="I3670" i="68"/>
  <c r="H3605" i="68"/>
  <c r="I3605" i="68"/>
  <c r="I3553" i="68"/>
  <c r="H3553" i="68"/>
  <c r="I3497" i="68"/>
  <c r="H3497" i="68"/>
  <c r="O3442" i="68"/>
  <c r="H3364" i="68"/>
  <c r="I3364" i="68"/>
  <c r="H3758" i="68"/>
  <c r="I3758" i="68"/>
  <c r="H3709" i="68"/>
  <c r="I3709" i="68"/>
  <c r="H3629" i="68"/>
  <c r="I3629" i="68"/>
  <c r="M3689" i="68"/>
  <c r="M3753" i="68"/>
  <c r="M3817" i="68"/>
  <c r="M3881" i="68"/>
  <c r="M3950" i="68"/>
  <c r="M4072" i="68"/>
  <c r="M3653" i="68"/>
  <c r="M3717" i="68"/>
  <c r="M3781" i="68"/>
  <c r="M3845" i="68"/>
  <c r="M3909" i="68"/>
  <c r="M4009" i="68"/>
  <c r="M4121" i="68"/>
  <c r="M3836" i="68"/>
  <c r="M3900" i="68"/>
  <c r="M4000" i="68"/>
  <c r="M4204" i="68"/>
  <c r="M4038" i="68"/>
  <c r="M4186" i="68"/>
  <c r="M4033" i="68"/>
  <c r="M3977" i="68"/>
  <c r="M4076" i="68"/>
  <c r="M3642" i="68"/>
  <c r="M3674" i="68"/>
  <c r="M3706" i="68"/>
  <c r="M3738" i="68"/>
  <c r="M3770" i="68"/>
  <c r="M3802" i="68"/>
  <c r="M3834" i="68"/>
  <c r="M3866" i="68"/>
  <c r="M3898" i="68"/>
  <c r="M3930" i="68"/>
  <c r="M4049" i="68"/>
  <c r="M4254" i="68"/>
  <c r="N4254" i="68" s="1"/>
  <c r="M4057" i="68"/>
  <c r="M4154" i="68"/>
  <c r="M4170" i="68"/>
  <c r="M4279" i="68"/>
  <c r="M4341" i="68"/>
  <c r="I3544" i="68"/>
  <c r="H3544" i="68"/>
  <c r="I3518" i="68"/>
  <c r="H3518" i="68"/>
  <c r="I3401" i="68"/>
  <c r="H3401" i="68"/>
  <c r="H3622" i="68"/>
  <c r="I3622" i="68"/>
  <c r="O3297" i="68"/>
  <c r="H3402" i="68"/>
  <c r="I3402" i="68"/>
  <c r="M3318" i="68"/>
  <c r="M3247" i="68"/>
  <c r="N3247" i="68" s="1"/>
  <c r="O3157" i="68"/>
  <c r="M3088" i="68"/>
  <c r="M3055" i="68"/>
  <c r="M3020" i="68"/>
  <c r="M2928" i="68"/>
  <c r="M2895" i="68"/>
  <c r="I2712" i="68"/>
  <c r="H2712" i="68"/>
  <c r="H2376" i="68"/>
  <c r="I2376" i="68"/>
  <c r="M3221" i="68"/>
  <c r="I3072" i="68"/>
  <c r="H3072" i="68"/>
  <c r="I3519" i="68"/>
  <c r="H3519" i="68"/>
  <c r="H3307" i="68"/>
  <c r="I3307" i="68"/>
  <c r="M3205" i="68"/>
  <c r="M3173" i="68"/>
  <c r="H3132" i="68"/>
  <c r="I3132" i="68"/>
  <c r="M3080" i="68"/>
  <c r="M3045" i="68"/>
  <c r="H3004" i="68"/>
  <c r="I3004" i="68"/>
  <c r="M2952" i="68"/>
  <c r="M2917" i="68"/>
  <c r="N2917" i="68" s="1"/>
  <c r="O2742" i="68"/>
  <c r="O2486" i="68"/>
  <c r="H3243" i="68"/>
  <c r="I3243" i="68"/>
  <c r="I3160" i="68"/>
  <c r="H3160" i="68"/>
  <c r="I2904" i="68"/>
  <c r="H2904" i="68"/>
  <c r="M3241" i="68"/>
  <c r="N3241" i="68" s="1"/>
  <c r="M3168" i="68"/>
  <c r="M3135" i="68"/>
  <c r="M3101" i="68"/>
  <c r="N3101" i="68" s="1"/>
  <c r="M3068" i="68"/>
  <c r="H3028" i="68"/>
  <c r="I3028" i="68"/>
  <c r="O2981" i="68"/>
  <c r="M2912" i="68"/>
  <c r="M2890" i="68"/>
  <c r="M2922" i="68"/>
  <c r="M2954" i="68"/>
  <c r="M2986" i="68"/>
  <c r="M3018" i="68"/>
  <c r="M3050" i="68"/>
  <c r="M3082" i="68"/>
  <c r="M3114" i="68"/>
  <c r="M3146" i="68"/>
  <c r="M3186" i="68"/>
  <c r="M3230" i="68"/>
  <c r="M3288" i="68"/>
  <c r="M3344" i="68"/>
  <c r="M3604" i="68"/>
  <c r="M3495" i="68"/>
  <c r="M3206" i="68"/>
  <c r="M3264" i="68"/>
  <c r="M3335" i="68"/>
  <c r="N3335" i="68" s="1"/>
  <c r="M3484" i="68"/>
  <c r="M3323" i="68"/>
  <c r="M3416" i="68"/>
  <c r="M3266" i="68"/>
  <c r="M3313" i="68"/>
  <c r="N3313" i="68" s="1"/>
  <c r="M3415" i="68"/>
  <c r="M3588" i="68"/>
  <c r="M3582" i="68"/>
  <c r="M2921" i="68"/>
  <c r="M2985" i="68"/>
  <c r="M3049" i="68"/>
  <c r="M3113" i="68"/>
  <c r="M3178" i="68"/>
  <c r="M3222" i="68"/>
  <c r="M3280" i="68"/>
  <c r="M3329" i="68"/>
  <c r="N3329" i="68" s="1"/>
  <c r="M3512" i="68"/>
  <c r="M3568" i="68"/>
  <c r="M3597" i="68"/>
  <c r="M2915" i="68"/>
  <c r="M2979" i="68"/>
  <c r="M3043" i="68"/>
  <c r="M3107" i="68"/>
  <c r="M3171" i="68"/>
  <c r="M3388" i="68"/>
  <c r="M3301" i="68"/>
  <c r="M3375" i="68"/>
  <c r="M3488" i="68"/>
  <c r="M3513" i="68"/>
  <c r="M3577" i="68"/>
  <c r="M3437" i="68"/>
  <c r="M3501" i="68"/>
  <c r="N3501" i="68" s="1"/>
  <c r="M3565" i="68"/>
  <c r="N3565" i="68" s="1"/>
  <c r="M3228" i="68"/>
  <c r="M3292" i="68"/>
  <c r="M3350" i="68"/>
  <c r="N3350" i="68" s="1"/>
  <c r="M3382" i="68"/>
  <c r="M3414" i="68"/>
  <c r="M3446" i="68"/>
  <c r="M3478" i="68"/>
  <c r="M3510" i="68"/>
  <c r="M3542" i="68"/>
  <c r="M3574" i="68"/>
  <c r="M3503" i="68"/>
  <c r="M3567" i="68"/>
  <c r="M3347" i="68"/>
  <c r="M3411" i="68"/>
  <c r="M3475" i="68"/>
  <c r="M3539" i="68"/>
  <c r="M3603" i="68"/>
  <c r="O2534" i="68"/>
  <c r="M3259" i="68"/>
  <c r="I3152" i="68"/>
  <c r="H3152" i="68"/>
  <c r="I2896" i="68"/>
  <c r="H2896" i="68"/>
  <c r="H3350" i="68"/>
  <c r="I3350" i="68"/>
  <c r="M3267" i="68"/>
  <c r="N3267" i="68" s="1"/>
  <c r="M3183" i="68"/>
  <c r="N3183" i="68" s="1"/>
  <c r="M3128" i="68"/>
  <c r="M3093" i="68"/>
  <c r="N3093" i="68" s="1"/>
  <c r="H3052" i="68"/>
  <c r="I3052" i="68"/>
  <c r="M3000" i="68"/>
  <c r="M2965" i="68"/>
  <c r="N2965" i="68" s="1"/>
  <c r="H2924" i="68"/>
  <c r="I2924" i="68"/>
  <c r="H2860" i="68"/>
  <c r="I2860" i="68"/>
  <c r="O2710" i="68"/>
  <c r="O2454" i="68"/>
  <c r="I3463" i="68"/>
  <c r="H3463" i="68"/>
  <c r="M3343" i="68"/>
  <c r="M3246" i="68"/>
  <c r="H3229" i="68"/>
  <c r="I3229" i="68"/>
  <c r="I3112" i="68"/>
  <c r="H3112" i="68"/>
  <c r="I2856" i="68"/>
  <c r="H2856" i="68"/>
  <c r="I3150" i="68"/>
  <c r="H3150" i="68"/>
  <c r="I2736" i="68"/>
  <c r="H2736" i="68"/>
  <c r="H2676" i="68"/>
  <c r="I2676" i="68"/>
  <c r="H2612" i="68"/>
  <c r="I2612" i="68"/>
  <c r="H2548" i="68"/>
  <c r="I2548" i="68"/>
  <c r="H2484" i="68"/>
  <c r="I2484" i="68"/>
  <c r="H2420" i="68"/>
  <c r="I2420" i="68"/>
  <c r="I2283" i="68"/>
  <c r="H2283" i="68"/>
  <c r="H3170" i="68"/>
  <c r="I3170" i="68"/>
  <c r="H2698" i="68"/>
  <c r="I2698" i="68"/>
  <c r="H2582" i="68"/>
  <c r="I2582" i="68"/>
  <c r="O2482" i="68"/>
  <c r="I2383" i="68"/>
  <c r="H2383" i="68"/>
  <c r="I2902" i="68"/>
  <c r="H2902" i="68"/>
  <c r="H2708" i="68"/>
  <c r="I2708" i="68"/>
  <c r="H2596" i="68"/>
  <c r="I2596" i="68"/>
  <c r="I3234" i="68"/>
  <c r="H3234" i="68"/>
  <c r="I2854" i="68"/>
  <c r="H2854" i="68"/>
  <c r="I2687" i="68"/>
  <c r="H2687" i="68"/>
  <c r="H2618" i="68"/>
  <c r="I2618" i="68"/>
  <c r="I2512" i="68"/>
  <c r="H2512" i="68"/>
  <c r="H2438" i="68"/>
  <c r="I2438" i="68"/>
  <c r="O2360" i="68"/>
  <c r="O2105" i="68"/>
  <c r="O2041" i="68"/>
  <c r="O1977" i="68"/>
  <c r="O1913" i="68"/>
  <c r="O1849" i="68"/>
  <c r="I2784" i="68"/>
  <c r="H2784" i="68"/>
  <c r="I2303" i="68"/>
  <c r="H2303" i="68"/>
  <c r="I2830" i="68"/>
  <c r="H2830" i="68"/>
  <c r="I2768" i="68"/>
  <c r="H2768" i="68"/>
  <c r="I2688" i="68"/>
  <c r="H2688" i="68"/>
  <c r="I2607" i="68"/>
  <c r="H2607" i="68"/>
  <c r="O2514" i="68"/>
  <c r="I2415" i="68"/>
  <c r="H2415" i="68"/>
  <c r="I2735" i="68"/>
  <c r="H2735" i="68"/>
  <c r="O2313" i="68"/>
  <c r="I3202" i="68"/>
  <c r="H3202" i="68"/>
  <c r="H2774" i="68"/>
  <c r="I2774" i="68"/>
  <c r="I2672" i="68"/>
  <c r="H2672" i="68"/>
  <c r="H2598" i="68"/>
  <c r="I2598" i="68"/>
  <c r="I2463" i="68"/>
  <c r="H2463" i="68"/>
  <c r="H2257" i="68"/>
  <c r="I2257" i="68"/>
  <c r="H2225" i="68"/>
  <c r="I2225" i="68"/>
  <c r="H2187" i="68"/>
  <c r="I2187" i="68"/>
  <c r="I2123" i="68"/>
  <c r="H2123" i="68"/>
  <c r="H1941" i="68"/>
  <c r="I1941" i="68"/>
  <c r="I1867" i="68"/>
  <c r="H1867" i="68"/>
  <c r="I2263" i="68"/>
  <c r="H2263" i="68"/>
  <c r="I2231" i="68"/>
  <c r="H2231" i="68"/>
  <c r="I2151" i="68"/>
  <c r="H2151" i="68"/>
  <c r="I1985" i="68"/>
  <c r="H1985" i="68"/>
  <c r="M2277" i="68"/>
  <c r="O2194" i="68"/>
  <c r="I2115" i="68"/>
  <c r="H2115" i="68"/>
  <c r="I2051" i="68"/>
  <c r="H2051" i="68"/>
  <c r="O2262" i="68"/>
  <c r="O2198" i="68"/>
  <c r="M2169" i="68"/>
  <c r="I2127" i="68"/>
  <c r="H2127" i="68"/>
  <c r="I2041" i="68"/>
  <c r="H2041" i="68"/>
  <c r="I1913" i="68"/>
  <c r="H1913" i="68"/>
  <c r="H2249" i="68"/>
  <c r="I2249" i="68"/>
  <c r="H2217" i="68"/>
  <c r="I2217" i="68"/>
  <c r="M2183" i="68"/>
  <c r="M2512" i="68"/>
  <c r="M2338" i="68"/>
  <c r="M2525" i="68"/>
  <c r="M2199" i="68"/>
  <c r="M2263" i="68"/>
  <c r="M2327" i="68"/>
  <c r="M2391" i="68"/>
  <c r="M2528" i="68"/>
  <c r="N2528" i="68" s="1"/>
  <c r="M2733" i="68"/>
  <c r="M2304" i="68"/>
  <c r="M2350" i="68"/>
  <c r="M2477" i="68"/>
  <c r="M2663" i="68"/>
  <c r="M2476" i="68"/>
  <c r="M2729" i="68"/>
  <c r="M2441" i="68"/>
  <c r="M2697" i="68"/>
  <c r="M2195" i="68"/>
  <c r="M2259" i="68"/>
  <c r="M2323" i="68"/>
  <c r="M2432" i="68"/>
  <c r="N2432" i="68" s="1"/>
  <c r="M2620" i="68"/>
  <c r="M2284" i="68"/>
  <c r="M2316" i="68"/>
  <c r="M2366" i="68"/>
  <c r="M2567" i="68"/>
  <c r="M2743" i="68"/>
  <c r="M2214" i="68"/>
  <c r="N2214" i="68" s="1"/>
  <c r="M2278" i="68"/>
  <c r="N2278" i="68" s="1"/>
  <c r="M2341" i="68"/>
  <c r="M2424" i="68"/>
  <c r="M2516" i="68"/>
  <c r="M2623" i="68"/>
  <c r="M2737" i="68"/>
  <c r="M2808" i="68"/>
  <c r="M2872" i="68"/>
  <c r="M2453" i="68"/>
  <c r="M2568" i="68"/>
  <c r="M2660" i="68"/>
  <c r="M2767" i="68"/>
  <c r="M2816" i="68"/>
  <c r="M2880" i="68"/>
  <c r="M2162" i="68"/>
  <c r="M2226" i="68"/>
  <c r="M2290" i="68"/>
  <c r="M2405" i="68"/>
  <c r="M2520" i="68"/>
  <c r="M2612" i="68"/>
  <c r="M2719" i="68"/>
  <c r="M2792" i="68"/>
  <c r="M2856" i="68"/>
  <c r="M2436" i="68"/>
  <c r="M2543" i="68"/>
  <c r="M2657" i="68"/>
  <c r="M2741" i="68"/>
  <c r="M2831" i="68"/>
  <c r="M2347" i="68"/>
  <c r="M2394" i="68"/>
  <c r="M2426" i="68"/>
  <c r="M2458" i="68"/>
  <c r="M2490" i="68"/>
  <c r="M2522" i="68"/>
  <c r="M2554" i="68"/>
  <c r="M2586" i="68"/>
  <c r="M2618" i="68"/>
  <c r="M2650" i="68"/>
  <c r="M2682" i="68"/>
  <c r="M2714" i="68"/>
  <c r="M2746" i="68"/>
  <c r="M2778" i="68"/>
  <c r="M2810" i="68"/>
  <c r="M2842" i="68"/>
  <c r="M2874" i="68"/>
  <c r="M2833" i="68"/>
  <c r="M2395" i="68"/>
  <c r="M2459" i="68"/>
  <c r="M2523" i="68"/>
  <c r="M2587" i="68"/>
  <c r="M2651" i="68"/>
  <c r="M2715" i="68"/>
  <c r="M2779" i="68"/>
  <c r="M2843" i="68"/>
  <c r="H2117" i="68"/>
  <c r="I2117" i="68"/>
  <c r="H2053" i="68"/>
  <c r="I2053" i="68"/>
  <c r="H1989" i="68"/>
  <c r="I1989" i="68"/>
  <c r="H1925" i="68"/>
  <c r="I1925" i="68"/>
  <c r="M2264" i="68"/>
  <c r="M2232" i="68"/>
  <c r="M2200" i="68"/>
  <c r="I2147" i="68"/>
  <c r="H2147" i="68"/>
  <c r="I2065" i="68"/>
  <c r="H2065" i="68"/>
  <c r="H1991" i="68"/>
  <c r="I1991" i="68"/>
  <c r="I2067" i="68"/>
  <c r="H2067" i="68"/>
  <c r="O1976" i="68"/>
  <c r="H1885" i="68"/>
  <c r="I1885" i="68"/>
  <c r="M2229" i="68"/>
  <c r="M2185" i="68"/>
  <c r="N2185" i="68" s="1"/>
  <c r="H2137" i="68"/>
  <c r="I2137" i="68"/>
  <c r="I2057" i="68"/>
  <c r="H2057" i="68"/>
  <c r="I1929" i="68"/>
  <c r="H1929" i="68"/>
  <c r="I1801" i="68"/>
  <c r="H1801" i="68"/>
  <c r="O1609" i="68"/>
  <c r="H1841" i="68"/>
  <c r="I1841" i="68"/>
  <c r="M1728" i="68"/>
  <c r="M1687" i="68"/>
  <c r="N1687" i="68" s="1"/>
  <c r="M1617" i="68"/>
  <c r="N1617" i="68" s="1"/>
  <c r="M1563" i="68"/>
  <c r="M1529" i="68"/>
  <c r="I1490" i="68"/>
  <c r="H1490" i="68"/>
  <c r="M1907" i="68"/>
  <c r="M1840" i="68"/>
  <c r="I1783" i="68"/>
  <c r="H1783" i="68"/>
  <c r="M1752" i="68"/>
  <c r="M1711" i="68"/>
  <c r="M1677" i="68"/>
  <c r="M1597" i="68"/>
  <c r="M1565" i="68"/>
  <c r="M1533" i="68"/>
  <c r="I1504" i="68"/>
  <c r="H1504" i="68"/>
  <c r="H1481" i="68"/>
  <c r="I1481" i="68"/>
  <c r="O1455" i="68"/>
  <c r="M1439" i="68"/>
  <c r="N1439" i="68" s="1"/>
  <c r="M1883" i="68"/>
  <c r="M2011" i="68"/>
  <c r="M2153" i="68"/>
  <c r="M2096" i="68"/>
  <c r="M1935" i="68"/>
  <c r="M2063" i="68"/>
  <c r="M2008" i="68"/>
  <c r="N2008" i="68" s="1"/>
  <c r="M1425" i="68"/>
  <c r="M1487" i="68"/>
  <c r="N1487" i="68" s="1"/>
  <c r="M1551" i="68"/>
  <c r="M1815" i="68"/>
  <c r="M1943" i="68"/>
  <c r="M2071" i="68"/>
  <c r="M1984" i="68"/>
  <c r="M2156" i="68"/>
  <c r="M2067" i="68"/>
  <c r="M1928" i="68"/>
  <c r="N1928" i="68" s="1"/>
  <c r="M2136" i="68"/>
  <c r="M1650" i="68"/>
  <c r="M1714" i="68"/>
  <c r="M1778" i="68"/>
  <c r="M1842" i="68"/>
  <c r="M1906" i="68"/>
  <c r="M1970" i="68"/>
  <c r="M2034" i="68"/>
  <c r="M2098" i="68"/>
  <c r="M1486" i="68"/>
  <c r="M1550" i="68"/>
  <c r="M1614" i="68"/>
  <c r="M1678" i="68"/>
  <c r="M1742" i="68"/>
  <c r="M1804" i="68"/>
  <c r="M1868" i="68"/>
  <c r="M1932" i="68"/>
  <c r="M1996" i="68"/>
  <c r="M2060" i="68"/>
  <c r="M2124" i="68"/>
  <c r="M1476" i="68"/>
  <c r="M1540" i="68"/>
  <c r="M1604" i="68"/>
  <c r="M1668" i="68"/>
  <c r="M1732" i="68"/>
  <c r="M1797" i="68"/>
  <c r="M1829" i="68"/>
  <c r="M1861" i="68"/>
  <c r="M1893" i="68"/>
  <c r="M1925" i="68"/>
  <c r="M1957" i="68"/>
  <c r="M1989" i="68"/>
  <c r="M2021" i="68"/>
  <c r="M2053" i="68"/>
  <c r="M2085" i="68"/>
  <c r="M2117" i="68"/>
  <c r="M1806" i="68"/>
  <c r="M1870" i="68"/>
  <c r="M1934" i="68"/>
  <c r="M1998" i="68"/>
  <c r="M2062" i="68"/>
  <c r="N2062" i="68" s="1"/>
  <c r="M2126" i="68"/>
  <c r="M2154" i="68"/>
  <c r="N2154" i="68" s="1"/>
  <c r="O723" i="68"/>
  <c r="O659" i="68"/>
  <c r="O595" i="68"/>
  <c r="H1797" i="68"/>
  <c r="I1797" i="68"/>
  <c r="I1743" i="68"/>
  <c r="H1743" i="68"/>
  <c r="M1701" i="68"/>
  <c r="M1665" i="68"/>
  <c r="N1665" i="68" s="1"/>
  <c r="M1607" i="68"/>
  <c r="M1555" i="68"/>
  <c r="M1521" i="68"/>
  <c r="I1482" i="68"/>
  <c r="H1482" i="68"/>
  <c r="I1145" i="68"/>
  <c r="H1145" i="68"/>
  <c r="H1045" i="68"/>
  <c r="I1045" i="68"/>
  <c r="I981" i="68"/>
  <c r="H981" i="68"/>
  <c r="H1739" i="68"/>
  <c r="I1739" i="68"/>
  <c r="M1691" i="68"/>
  <c r="I1639" i="68"/>
  <c r="H1639" i="68"/>
  <c r="I1601" i="68"/>
  <c r="H1601" i="68"/>
  <c r="M1557" i="68"/>
  <c r="H1517" i="68"/>
  <c r="I1517" i="68"/>
  <c r="M1480" i="68"/>
  <c r="I1441" i="68"/>
  <c r="H1441" i="68"/>
  <c r="H1785" i="68"/>
  <c r="I1785" i="68"/>
  <c r="M1749" i="68"/>
  <c r="M1632" i="68"/>
  <c r="M1578" i="68"/>
  <c r="H1539" i="68"/>
  <c r="I1539" i="68"/>
  <c r="I1432" i="68"/>
  <c r="H1432" i="68"/>
  <c r="M1887" i="68"/>
  <c r="M1832" i="68"/>
  <c r="M1739" i="68"/>
  <c r="M1673" i="68"/>
  <c r="N1673" i="68" s="1"/>
  <c r="M1600" i="68"/>
  <c r="M1568" i="68"/>
  <c r="M1536" i="68"/>
  <c r="H1509" i="68"/>
  <c r="I1509" i="68"/>
  <c r="H1477" i="68"/>
  <c r="I1477" i="68"/>
  <c r="H1879" i="68"/>
  <c r="I1879" i="68"/>
  <c r="H1769" i="68"/>
  <c r="I1769" i="68"/>
  <c r="H1683" i="68"/>
  <c r="I1683" i="68"/>
  <c r="M1635" i="68"/>
  <c r="H1595" i="68"/>
  <c r="I1595" i="68"/>
  <c r="M1506" i="68"/>
  <c r="H1467" i="68"/>
  <c r="I1467" i="68"/>
  <c r="I1305" i="68"/>
  <c r="H1305" i="68"/>
  <c r="I2010" i="68"/>
  <c r="H2010" i="68"/>
  <c r="M1843" i="68"/>
  <c r="H1799" i="68"/>
  <c r="I1799" i="68"/>
  <c r="I1671" i="68"/>
  <c r="H1671" i="68"/>
  <c r="H1597" i="68"/>
  <c r="I1597" i="68"/>
  <c r="I1521" i="68"/>
  <c r="H1521" i="68"/>
  <c r="I1480" i="68"/>
  <c r="H1480" i="68"/>
  <c r="M1429" i="68"/>
  <c r="I1297" i="68"/>
  <c r="H1297" i="68"/>
  <c r="I1162" i="68"/>
  <c r="H1162" i="68"/>
  <c r="I1044" i="68"/>
  <c r="H1044" i="68"/>
  <c r="H950" i="68"/>
  <c r="I950" i="68"/>
  <c r="I861" i="68"/>
  <c r="H861" i="68"/>
  <c r="H817" i="68"/>
  <c r="I817" i="68"/>
  <c r="M716" i="68"/>
  <c r="H673" i="68"/>
  <c r="I673" i="68"/>
  <c r="O629" i="68"/>
  <c r="M588" i="68"/>
  <c r="O529" i="68"/>
  <c r="O465" i="68"/>
  <c r="O401" i="68"/>
  <c r="O337" i="68"/>
  <c r="O273" i="68"/>
  <c r="O209" i="68"/>
  <c r="O145" i="68"/>
  <c r="O104" i="68"/>
  <c r="I85" i="68"/>
  <c r="H85" i="68"/>
  <c r="M62" i="68"/>
  <c r="O40" i="68"/>
  <c r="I21" i="68"/>
  <c r="H21" i="68"/>
  <c r="I231" i="68"/>
  <c r="H231" i="68"/>
  <c r="M68" i="68"/>
  <c r="I138" i="68"/>
  <c r="H138" i="68"/>
  <c r="H156" i="68"/>
  <c r="I156" i="68"/>
  <c r="H1749" i="68"/>
  <c r="I1749" i="68"/>
  <c r="M1412" i="68"/>
  <c r="M1404" i="68"/>
  <c r="M1396" i="68"/>
  <c r="M1388" i="68"/>
  <c r="M1380" i="68"/>
  <c r="M1372" i="68"/>
  <c r="M1364" i="68"/>
  <c r="M1356" i="68"/>
  <c r="M1348" i="68"/>
  <c r="M1340" i="68"/>
  <c r="M1332" i="68"/>
  <c r="M1324" i="68"/>
  <c r="M1316" i="68"/>
  <c r="M1308" i="68"/>
  <c r="M1300" i="68"/>
  <c r="M1292" i="68"/>
  <c r="M1284" i="68"/>
  <c r="M1276" i="68"/>
  <c r="M1268" i="68"/>
  <c r="M1260" i="68"/>
  <c r="M1252" i="68"/>
  <c r="M1244" i="68"/>
  <c r="M1236" i="68"/>
  <c r="M1228" i="68"/>
  <c r="M1220" i="68"/>
  <c r="M1212" i="68"/>
  <c r="M1204" i="68"/>
  <c r="M1196" i="68"/>
  <c r="M1188" i="68"/>
  <c r="M1180" i="68"/>
  <c r="M1172" i="68"/>
  <c r="M1164" i="68"/>
  <c r="M1156" i="68"/>
  <c r="M1148" i="68"/>
  <c r="M1140" i="68"/>
  <c r="M1132" i="68"/>
  <c r="M1124" i="68"/>
  <c r="M1116" i="68"/>
  <c r="M1108" i="68"/>
  <c r="M1417" i="68"/>
  <c r="M1409" i="68"/>
  <c r="M1401" i="68"/>
  <c r="M1393" i="68"/>
  <c r="M1385" i="68"/>
  <c r="M1377" i="68"/>
  <c r="M1369" i="68"/>
  <c r="M1415" i="68"/>
  <c r="M1411" i="68"/>
  <c r="M1407" i="68"/>
  <c r="N1407" i="68" s="1"/>
  <c r="M1403" i="68"/>
  <c r="M1399" i="68"/>
  <c r="M1395" i="68"/>
  <c r="M1391" i="68"/>
  <c r="N1391" i="68" s="1"/>
  <c r="M1387" i="68"/>
  <c r="M1383" i="68"/>
  <c r="N1383" i="68" s="1"/>
  <c r="M1379" i="68"/>
  <c r="M1375" i="68"/>
  <c r="N1375" i="68" s="1"/>
  <c r="M1371" i="68"/>
  <c r="M1367" i="68"/>
  <c r="M1363" i="68"/>
  <c r="M1359" i="68"/>
  <c r="N1359" i="68" s="1"/>
  <c r="M1355" i="68"/>
  <c r="M1351" i="68"/>
  <c r="N1351" i="68" s="1"/>
  <c r="M1347" i="68"/>
  <c r="M1343" i="68"/>
  <c r="N1343" i="68" s="1"/>
  <c r="M1339" i="68"/>
  <c r="M1335" i="68"/>
  <c r="M1331" i="68"/>
  <c r="M1327" i="68"/>
  <c r="N1327" i="68" s="1"/>
  <c r="M1323" i="68"/>
  <c r="M1319" i="68"/>
  <c r="N1319" i="68" s="1"/>
  <c r="M1315" i="68"/>
  <c r="M1311" i="68"/>
  <c r="N1311" i="68" s="1"/>
  <c r="M1307" i="68"/>
  <c r="M1303" i="68"/>
  <c r="M1299" i="68"/>
  <c r="M1295" i="68"/>
  <c r="N1295" i="68" s="1"/>
  <c r="M1291" i="68"/>
  <c r="M1287" i="68"/>
  <c r="N1287" i="68" s="1"/>
  <c r="M1283" i="68"/>
  <c r="M1279" i="68"/>
  <c r="N1279" i="68" s="1"/>
  <c r="M1275" i="68"/>
  <c r="M1271" i="68"/>
  <c r="M1267" i="68"/>
  <c r="M1263" i="68"/>
  <c r="N1263" i="68" s="1"/>
  <c r="M1259" i="68"/>
  <c r="M1255" i="68"/>
  <c r="M1251" i="68"/>
  <c r="M1247" i="68"/>
  <c r="N1247" i="68" s="1"/>
  <c r="M1243" i="68"/>
  <c r="M1239" i="68"/>
  <c r="M1235" i="68"/>
  <c r="M1231" i="68"/>
  <c r="N1231" i="68" s="1"/>
  <c r="M1227" i="68"/>
  <c r="M1223" i="68"/>
  <c r="N1223" i="68" s="1"/>
  <c r="M1219" i="68"/>
  <c r="M1215" i="68"/>
  <c r="N1215" i="68" s="1"/>
  <c r="M1211" i="68"/>
  <c r="M1207" i="68"/>
  <c r="M1203" i="68"/>
  <c r="M1199" i="68"/>
  <c r="N1199" i="68" s="1"/>
  <c r="M1195" i="68"/>
  <c r="M1191" i="68"/>
  <c r="M1187" i="68"/>
  <c r="M1183" i="68"/>
  <c r="N1183" i="68" s="1"/>
  <c r="M1179" i="68"/>
  <c r="M1175" i="68"/>
  <c r="M1171" i="68"/>
  <c r="M1167" i="68"/>
  <c r="N1167" i="68" s="1"/>
  <c r="M1163" i="68"/>
  <c r="M1159" i="68"/>
  <c r="N1159" i="68" s="1"/>
  <c r="M1155" i="68"/>
  <c r="M1151" i="68"/>
  <c r="N1151" i="68" s="1"/>
  <c r="M1147" i="68"/>
  <c r="M1143" i="68"/>
  <c r="M1139" i="68"/>
  <c r="M1135" i="68"/>
  <c r="N1135" i="68" s="1"/>
  <c r="M1131" i="68"/>
  <c r="M1127" i="68"/>
  <c r="M1123" i="68"/>
  <c r="M1119" i="68"/>
  <c r="N1119" i="68" s="1"/>
  <c r="M1115" i="68"/>
  <c r="M1111" i="68"/>
  <c r="M1107" i="68"/>
  <c r="M1104" i="68"/>
  <c r="M1096" i="68"/>
  <c r="M1088" i="68"/>
  <c r="M1080" i="68"/>
  <c r="M1072" i="68"/>
  <c r="M1064" i="68"/>
  <c r="M1056" i="68"/>
  <c r="M1048" i="68"/>
  <c r="M1040" i="68"/>
  <c r="M1032" i="68"/>
  <c r="M1024" i="68"/>
  <c r="M1016" i="68"/>
  <c r="M1008" i="68"/>
  <c r="M1000" i="68"/>
  <c r="M992" i="68"/>
  <c r="M984" i="68"/>
  <c r="M976" i="68"/>
  <c r="M968" i="68"/>
  <c r="M960" i="68"/>
  <c r="M952" i="68"/>
  <c r="M944" i="68"/>
  <c r="M936" i="68"/>
  <c r="M928" i="68"/>
  <c r="M920" i="68"/>
  <c r="M912" i="68"/>
  <c r="M904" i="68"/>
  <c r="M896" i="68"/>
  <c r="M888" i="68"/>
  <c r="M880" i="68"/>
  <c r="M872" i="68"/>
  <c r="M864" i="68"/>
  <c r="M856" i="68"/>
  <c r="M848" i="68"/>
  <c r="M840" i="68"/>
  <c r="M832" i="68"/>
  <c r="M824" i="68"/>
  <c r="M816" i="68"/>
  <c r="M808" i="68"/>
  <c r="M800" i="68"/>
  <c r="M792" i="68"/>
  <c r="M784" i="68"/>
  <c r="M776" i="68"/>
  <c r="M768" i="68"/>
  <c r="M760" i="68"/>
  <c r="M752" i="68"/>
  <c r="M1416" i="68"/>
  <c r="M1406" i="68"/>
  <c r="M1362" i="68"/>
  <c r="M1333" i="68"/>
  <c r="M1318" i="68"/>
  <c r="M1312" i="68"/>
  <c r="M1305" i="68"/>
  <c r="M1298" i="68"/>
  <c r="M1269" i="68"/>
  <c r="M1254" i="68"/>
  <c r="M1248" i="68"/>
  <c r="M1241" i="68"/>
  <c r="M1234" i="68"/>
  <c r="M1205" i="68"/>
  <c r="M1190" i="68"/>
  <c r="M1184" i="68"/>
  <c r="M1177" i="68"/>
  <c r="M1170" i="68"/>
  <c r="M1141" i="68"/>
  <c r="M1126" i="68"/>
  <c r="M1120" i="68"/>
  <c r="M1113" i="68"/>
  <c r="M1106" i="68"/>
  <c r="M1098" i="68"/>
  <c r="M1090" i="68"/>
  <c r="M1082" i="68"/>
  <c r="M1074" i="68"/>
  <c r="M1066" i="68"/>
  <c r="M1058" i="68"/>
  <c r="M1050" i="68"/>
  <c r="M1042" i="68"/>
  <c r="M1034" i="68"/>
  <c r="M1026" i="68"/>
  <c r="M1018" i="68"/>
  <c r="M1010" i="68"/>
  <c r="M1002" i="68"/>
  <c r="M994" i="68"/>
  <c r="M986" i="68"/>
  <c r="M1413" i="68"/>
  <c r="M1410" i="68"/>
  <c r="M1408" i="68"/>
  <c r="M1398" i="68"/>
  <c r="M1361" i="68"/>
  <c r="M1354" i="68"/>
  <c r="M1325" i="68"/>
  <c r="M1310" i="68"/>
  <c r="M1304" i="68"/>
  <c r="M1297" i="68"/>
  <c r="M1290" i="68"/>
  <c r="M1261" i="68"/>
  <c r="M1246" i="68"/>
  <c r="M1240" i="68"/>
  <c r="M1233" i="68"/>
  <c r="M1226" i="68"/>
  <c r="M1197" i="68"/>
  <c r="M1182" i="68"/>
  <c r="M1176" i="68"/>
  <c r="M1169" i="68"/>
  <c r="M1162" i="68"/>
  <c r="M1133" i="68"/>
  <c r="M1118" i="68"/>
  <c r="M1112" i="68"/>
  <c r="M1102" i="68"/>
  <c r="M1094" i="68"/>
  <c r="M1086" i="68"/>
  <c r="M1078" i="68"/>
  <c r="M1070" i="68"/>
  <c r="M1062" i="68"/>
  <c r="M1054" i="68"/>
  <c r="M1046" i="68"/>
  <c r="M1038" i="68"/>
  <c r="M1030" i="68"/>
  <c r="M1022" i="68"/>
  <c r="M1014" i="68"/>
  <c r="M1006" i="68"/>
  <c r="M998" i="68"/>
  <c r="M990" i="68"/>
  <c r="M982" i="68"/>
  <c r="M974" i="68"/>
  <c r="M966" i="68"/>
  <c r="M958" i="68"/>
  <c r="M950" i="68"/>
  <c r="M942" i="68"/>
  <c r="M934" i="68"/>
  <c r="M926" i="68"/>
  <c r="M918" i="68"/>
  <c r="M910" i="68"/>
  <c r="M902" i="68"/>
  <c r="M894" i="68"/>
  <c r="M886" i="68"/>
  <c r="M878" i="68"/>
  <c r="M870" i="68"/>
  <c r="M862" i="68"/>
  <c r="M854" i="68"/>
  <c r="M846" i="68"/>
  <c r="M838" i="68"/>
  <c r="M830" i="68"/>
  <c r="M822" i="68"/>
  <c r="M814" i="68"/>
  <c r="M806" i="68"/>
  <c r="M798" i="68"/>
  <c r="M790" i="68"/>
  <c r="M782" i="68"/>
  <c r="M774" i="68"/>
  <c r="M766" i="68"/>
  <c r="M758" i="68"/>
  <c r="M750" i="68"/>
  <c r="M1405" i="68"/>
  <c r="M1402" i="68"/>
  <c r="M1400" i="68"/>
  <c r="M1390" i="68"/>
  <c r="M1360" i="68"/>
  <c r="M1353" i="68"/>
  <c r="M1346" i="68"/>
  <c r="M1317" i="68"/>
  <c r="M1302" i="68"/>
  <c r="M1296" i="68"/>
  <c r="M1289" i="68"/>
  <c r="M1282" i="68"/>
  <c r="M1253" i="68"/>
  <c r="M1238" i="68"/>
  <c r="M1232" i="68"/>
  <c r="M1225" i="68"/>
  <c r="M1218" i="68"/>
  <c r="M1189" i="68"/>
  <c r="M1174" i="68"/>
  <c r="M1168" i="68"/>
  <c r="M1161" i="68"/>
  <c r="M1154" i="68"/>
  <c r="M1125" i="68"/>
  <c r="M1110" i="68"/>
  <c r="M1105" i="68"/>
  <c r="M1097" i="68"/>
  <c r="M1089" i="68"/>
  <c r="M1081" i="68"/>
  <c r="M1073" i="68"/>
  <c r="M1065" i="68"/>
  <c r="M1057" i="68"/>
  <c r="M1049" i="68"/>
  <c r="M1041" i="68"/>
  <c r="M1033" i="68"/>
  <c r="M1025" i="68"/>
  <c r="M1017" i="68"/>
  <c r="M1009" i="68"/>
  <c r="M1001" i="68"/>
  <c r="M993" i="68"/>
  <c r="M985" i="68"/>
  <c r="M977" i="68"/>
  <c r="M969" i="68"/>
  <c r="M961" i="68"/>
  <c r="M953" i="68"/>
  <c r="M1397" i="68"/>
  <c r="M1394" i="68"/>
  <c r="M1392" i="68"/>
  <c r="M1382" i="68"/>
  <c r="M1358" i="68"/>
  <c r="M1352" i="68"/>
  <c r="M1345" i="68"/>
  <c r="M1338" i="68"/>
  <c r="M1309" i="68"/>
  <c r="M1294" i="68"/>
  <c r="M1288" i="68"/>
  <c r="M1281" i="68"/>
  <c r="M1274" i="68"/>
  <c r="M1245" i="68"/>
  <c r="M1230" i="68"/>
  <c r="M1224" i="68"/>
  <c r="M1217" i="68"/>
  <c r="M1210" i="68"/>
  <c r="M1181" i="68"/>
  <c r="M1166" i="68"/>
  <c r="M1160" i="68"/>
  <c r="M1153" i="68"/>
  <c r="M1146" i="68"/>
  <c r="M1117" i="68"/>
  <c r="M1101" i="68"/>
  <c r="M1093" i="68"/>
  <c r="M1085" i="68"/>
  <c r="M1077" i="68"/>
  <c r="M1069" i="68"/>
  <c r="M1061" i="68"/>
  <c r="M1053" i="68"/>
  <c r="M1045" i="68"/>
  <c r="M1037" i="68"/>
  <c r="M1029" i="68"/>
  <c r="M1021" i="68"/>
  <c r="M1013" i="68"/>
  <c r="M1005" i="68"/>
  <c r="M997" i="68"/>
  <c r="M989" i="68"/>
  <c r="N989" i="68" s="1"/>
  <c r="M981" i="68"/>
  <c r="M973" i="68"/>
  <c r="M965" i="68"/>
  <c r="N965" i="68" s="1"/>
  <c r="M957" i="68"/>
  <c r="M949" i="68"/>
  <c r="M941" i="68"/>
  <c r="N941" i="68" s="1"/>
  <c r="M933" i="68"/>
  <c r="M925" i="68"/>
  <c r="M917" i="68"/>
  <c r="M909" i="68"/>
  <c r="M901" i="68"/>
  <c r="M893" i="68"/>
  <c r="M885" i="68"/>
  <c r="M877" i="68"/>
  <c r="M869" i="68"/>
  <c r="M861" i="68"/>
  <c r="M853" i="68"/>
  <c r="M845" i="68"/>
  <c r="N845" i="68" s="1"/>
  <c r="M837" i="68"/>
  <c r="M829" i="68"/>
  <c r="N829" i="68" s="1"/>
  <c r="M1389" i="68"/>
  <c r="M1386" i="68"/>
  <c r="M1384" i="68"/>
  <c r="M1374" i="68"/>
  <c r="M1350" i="68"/>
  <c r="M1344" i="68"/>
  <c r="M1337" i="68"/>
  <c r="M1330" i="68"/>
  <c r="M1301" i="68"/>
  <c r="M1286" i="68"/>
  <c r="M1280" i="68"/>
  <c r="M1273" i="68"/>
  <c r="M1266" i="68"/>
  <c r="M1237" i="68"/>
  <c r="M1222" i="68"/>
  <c r="M1216" i="68"/>
  <c r="M1209" i="68"/>
  <c r="M1202" i="68"/>
  <c r="M1173" i="68"/>
  <c r="M1158" i="68"/>
  <c r="M1152" i="68"/>
  <c r="M1145" i="68"/>
  <c r="M1138" i="68"/>
  <c r="M1109" i="68"/>
  <c r="M1381" i="68"/>
  <c r="M1378" i="68"/>
  <c r="M1376" i="68"/>
  <c r="M1366" i="68"/>
  <c r="M1357" i="68"/>
  <c r="M1342" i="68"/>
  <c r="M1336" i="68"/>
  <c r="M1329" i="68"/>
  <c r="M1322" i="68"/>
  <c r="M1293" i="68"/>
  <c r="M1278" i="68"/>
  <c r="M1272" i="68"/>
  <c r="M1265" i="68"/>
  <c r="M1258" i="68"/>
  <c r="M1229" i="68"/>
  <c r="M1214" i="68"/>
  <c r="M1208" i="68"/>
  <c r="M1201" i="68"/>
  <c r="M1194" i="68"/>
  <c r="M1165" i="68"/>
  <c r="M1150" i="68"/>
  <c r="M1144" i="68"/>
  <c r="M1137" i="68"/>
  <c r="M1130" i="68"/>
  <c r="M1100" i="68"/>
  <c r="M1092" i="68"/>
  <c r="M1084" i="68"/>
  <c r="M1076" i="68"/>
  <c r="M1068" i="68"/>
  <c r="M1060" i="68"/>
  <c r="M1373" i="68"/>
  <c r="M1370" i="68"/>
  <c r="M1368" i="68"/>
  <c r="M1349" i="68"/>
  <c r="M1334" i="68"/>
  <c r="M1328" i="68"/>
  <c r="M1321" i="68"/>
  <c r="M1314" i="68"/>
  <c r="M1285" i="68"/>
  <c r="M1270" i="68"/>
  <c r="M1264" i="68"/>
  <c r="M1257" i="68"/>
  <c r="M1250" i="68"/>
  <c r="M1221" i="68"/>
  <c r="M1206" i="68"/>
  <c r="M1200" i="68"/>
  <c r="M1193" i="68"/>
  <c r="M1186" i="68"/>
  <c r="M1157" i="68"/>
  <c r="M1142" i="68"/>
  <c r="M1136" i="68"/>
  <c r="M1129" i="68"/>
  <c r="M1122" i="68"/>
  <c r="M1414" i="68"/>
  <c r="M1365" i="68"/>
  <c r="M1341" i="68"/>
  <c r="M1326" i="68"/>
  <c r="M1320" i="68"/>
  <c r="M1313" i="68"/>
  <c r="M1306" i="68"/>
  <c r="M1277" i="68"/>
  <c r="M1262" i="68"/>
  <c r="M1256" i="68"/>
  <c r="M1249" i="68"/>
  <c r="M1242" i="68"/>
  <c r="M1213" i="68"/>
  <c r="M1198" i="68"/>
  <c r="M1192" i="68"/>
  <c r="M1185" i="68"/>
  <c r="M1178" i="68"/>
  <c r="M1149" i="68"/>
  <c r="M1134" i="68"/>
  <c r="M1128" i="68"/>
  <c r="M1121" i="68"/>
  <c r="M1114" i="68"/>
  <c r="M1103" i="68"/>
  <c r="M1099" i="68"/>
  <c r="N1099" i="68" s="1"/>
  <c r="M1095" i="68"/>
  <c r="M1091" i="68"/>
  <c r="N1091" i="68" s="1"/>
  <c r="M1087" i="68"/>
  <c r="M1083" i="68"/>
  <c r="N1083" i="68" s="1"/>
  <c r="M1079" i="68"/>
  <c r="M1075" i="68"/>
  <c r="N1075" i="68" s="1"/>
  <c r="M1071" i="68"/>
  <c r="M1067" i="68"/>
  <c r="N1067" i="68" s="1"/>
  <c r="M1063" i="68"/>
  <c r="M1059" i="68"/>
  <c r="N1059" i="68" s="1"/>
  <c r="M1055" i="68"/>
  <c r="M1051" i="68"/>
  <c r="N1051" i="68" s="1"/>
  <c r="M1047" i="68"/>
  <c r="M1043" i="68"/>
  <c r="N1043" i="68" s="1"/>
  <c r="M1039" i="68"/>
  <c r="M1035" i="68"/>
  <c r="N1035" i="68" s="1"/>
  <c r="M1031" i="68"/>
  <c r="M1027" i="68"/>
  <c r="N1027" i="68" s="1"/>
  <c r="M1023" i="68"/>
  <c r="M1019" i="68"/>
  <c r="N1019" i="68" s="1"/>
  <c r="M1015" i="68"/>
  <c r="M1011" i="68"/>
  <c r="N1011" i="68" s="1"/>
  <c r="M1007" i="68"/>
  <c r="M1003" i="68"/>
  <c r="N1003" i="68" s="1"/>
  <c r="M999" i="68"/>
  <c r="M995" i="68"/>
  <c r="N995" i="68" s="1"/>
  <c r="M991" i="68"/>
  <c r="M987" i="68"/>
  <c r="N987" i="68" s="1"/>
  <c r="M983" i="68"/>
  <c r="M979" i="68"/>
  <c r="N979" i="68" s="1"/>
  <c r="M975" i="68"/>
  <c r="M971" i="68"/>
  <c r="N971" i="68" s="1"/>
  <c r="M967" i="68"/>
  <c r="M963" i="68"/>
  <c r="N963" i="68" s="1"/>
  <c r="M959" i="68"/>
  <c r="M955" i="68"/>
  <c r="N955" i="68" s="1"/>
  <c r="M951" i="68"/>
  <c r="M947" i="68"/>
  <c r="N947" i="68" s="1"/>
  <c r="M943" i="68"/>
  <c r="M939" i="68"/>
  <c r="N939" i="68" s="1"/>
  <c r="M935" i="68"/>
  <c r="M931" i="68"/>
  <c r="N931" i="68" s="1"/>
  <c r="M927" i="68"/>
  <c r="M923" i="68"/>
  <c r="N923" i="68" s="1"/>
  <c r="M919" i="68"/>
  <c r="M915" i="68"/>
  <c r="N915" i="68" s="1"/>
  <c r="M911" i="68"/>
  <c r="M907" i="68"/>
  <c r="N907" i="68" s="1"/>
  <c r="M903" i="68"/>
  <c r="M899" i="68"/>
  <c r="N899" i="68" s="1"/>
  <c r="M895" i="68"/>
  <c r="M891" i="68"/>
  <c r="N891" i="68" s="1"/>
  <c r="M887" i="68"/>
  <c r="M883" i="68"/>
  <c r="N883" i="68" s="1"/>
  <c r="M879" i="68"/>
  <c r="M875" i="68"/>
  <c r="N875" i="68" s="1"/>
  <c r="M871" i="68"/>
  <c r="M867" i="68"/>
  <c r="N867" i="68" s="1"/>
  <c r="M863" i="68"/>
  <c r="M859" i="68"/>
  <c r="N859" i="68" s="1"/>
  <c r="M855" i="68"/>
  <c r="M851" i="68"/>
  <c r="N851" i="68" s="1"/>
  <c r="M847" i="68"/>
  <c r="M843" i="68"/>
  <c r="N843" i="68" s="1"/>
  <c r="M839" i="68"/>
  <c r="M835" i="68"/>
  <c r="N835" i="68" s="1"/>
  <c r="M831" i="68"/>
  <c r="M827" i="68"/>
  <c r="N827" i="68" s="1"/>
  <c r="M823" i="68"/>
  <c r="M819" i="68"/>
  <c r="N819" i="68" s="1"/>
  <c r="M815" i="68"/>
  <c r="M811" i="68"/>
  <c r="N811" i="68" s="1"/>
  <c r="M807" i="68"/>
  <c r="M803" i="68"/>
  <c r="N803" i="68" s="1"/>
  <c r="M799" i="68"/>
  <c r="M795" i="68"/>
  <c r="N795" i="68" s="1"/>
  <c r="M791" i="68"/>
  <c r="M787" i="68"/>
  <c r="N787" i="68" s="1"/>
  <c r="M783" i="68"/>
  <c r="M779" i="68"/>
  <c r="N779" i="68" s="1"/>
  <c r="M775" i="68"/>
  <c r="M771" i="68"/>
  <c r="N771" i="68" s="1"/>
  <c r="M767" i="68"/>
  <c r="M763" i="68"/>
  <c r="N763" i="68" s="1"/>
  <c r="M759" i="68"/>
  <c r="M755" i="68"/>
  <c r="N755" i="68" s="1"/>
  <c r="M751" i="68"/>
  <c r="M747" i="68"/>
  <c r="N747" i="68" s="1"/>
  <c r="M1020" i="68"/>
  <c r="M825" i="68"/>
  <c r="M812" i="68"/>
  <c r="M796" i="68"/>
  <c r="M780" i="68"/>
  <c r="M764" i="68"/>
  <c r="M748" i="68"/>
  <c r="M1012" i="68"/>
  <c r="M946" i="68"/>
  <c r="N946" i="68" s="1"/>
  <c r="M929" i="68"/>
  <c r="M924" i="68"/>
  <c r="M913" i="68"/>
  <c r="M908" i="68"/>
  <c r="M897" i="68"/>
  <c r="M892" i="68"/>
  <c r="M881" i="68"/>
  <c r="M876" i="68"/>
  <c r="M865" i="68"/>
  <c r="M860" i="68"/>
  <c r="M849" i="68"/>
  <c r="M826" i="68"/>
  <c r="N826" i="68" s="1"/>
  <c r="M980" i="68"/>
  <c r="M930" i="68"/>
  <c r="M914" i="68"/>
  <c r="M898" i="68"/>
  <c r="M882" i="68"/>
  <c r="M866" i="68"/>
  <c r="M850" i="68"/>
  <c r="M844" i="68"/>
  <c r="M817" i="68"/>
  <c r="M813" i="68"/>
  <c r="M801" i="68"/>
  <c r="M797" i="68"/>
  <c r="M785" i="68"/>
  <c r="M781" i="68"/>
  <c r="M769" i="68"/>
  <c r="M765" i="68"/>
  <c r="M753" i="68"/>
  <c r="M749" i="68"/>
  <c r="M1004" i="68"/>
  <c r="M978" i="68"/>
  <c r="M972" i="68"/>
  <c r="M833" i="68"/>
  <c r="M818" i="68"/>
  <c r="N818" i="68" s="1"/>
  <c r="M802" i="68"/>
  <c r="N802" i="68" s="1"/>
  <c r="M786" i="68"/>
  <c r="N786" i="68" s="1"/>
  <c r="M770" i="68"/>
  <c r="N770" i="68" s="1"/>
  <c r="M754" i="68"/>
  <c r="N754" i="68" s="1"/>
  <c r="M1052" i="68"/>
  <c r="M970" i="68"/>
  <c r="M964" i="68"/>
  <c r="M940" i="68"/>
  <c r="M834" i="68"/>
  <c r="M828" i="68"/>
  <c r="M820" i="68"/>
  <c r="M804" i="68"/>
  <c r="M788" i="68"/>
  <c r="M772" i="68"/>
  <c r="M756" i="68"/>
  <c r="M1044" i="68"/>
  <c r="M996" i="68"/>
  <c r="M962" i="68"/>
  <c r="M956" i="68"/>
  <c r="M937" i="68"/>
  <c r="M932" i="68"/>
  <c r="M921" i="68"/>
  <c r="M916" i="68"/>
  <c r="M905" i="68"/>
  <c r="M900" i="68"/>
  <c r="M889" i="68"/>
  <c r="M884" i="68"/>
  <c r="M873" i="68"/>
  <c r="M868" i="68"/>
  <c r="M857" i="68"/>
  <c r="M852" i="68"/>
  <c r="M1036" i="68"/>
  <c r="M954" i="68"/>
  <c r="M948" i="68"/>
  <c r="M922" i="68"/>
  <c r="M906" i="68"/>
  <c r="M890" i="68"/>
  <c r="M874" i="68"/>
  <c r="M858" i="68"/>
  <c r="M841" i="68"/>
  <c r="M821" i="68"/>
  <c r="M809" i="68"/>
  <c r="M805" i="68"/>
  <c r="M793" i="68"/>
  <c r="M789" i="68"/>
  <c r="M777" i="68"/>
  <c r="M773" i="68"/>
  <c r="M761" i="68"/>
  <c r="M757" i="68"/>
  <c r="M1028" i="68"/>
  <c r="M988" i="68"/>
  <c r="M945" i="68"/>
  <c r="M938" i="68"/>
  <c r="N938" i="68" s="1"/>
  <c r="M842" i="68"/>
  <c r="N842" i="68" s="1"/>
  <c r="M836" i="68"/>
  <c r="M810" i="68"/>
  <c r="N810" i="68" s="1"/>
  <c r="M794" i="68"/>
  <c r="N794" i="68" s="1"/>
  <c r="M778" i="68"/>
  <c r="N778" i="68" s="1"/>
  <c r="M762" i="68"/>
  <c r="N762" i="68" s="1"/>
  <c r="M746" i="68"/>
  <c r="N746" i="68" s="1"/>
  <c r="O682" i="68"/>
  <c r="O618" i="68"/>
  <c r="O554" i="68"/>
  <c r="O490" i="68"/>
  <c r="O426" i="68"/>
  <c r="O362" i="68"/>
  <c r="O298" i="68"/>
  <c r="O234" i="68"/>
  <c r="O170" i="68"/>
  <c r="H108" i="68"/>
  <c r="I108" i="68"/>
  <c r="H44" i="68"/>
  <c r="I44" i="68"/>
  <c r="I383" i="68"/>
  <c r="H383" i="68"/>
  <c r="I263" i="68"/>
  <c r="H263" i="68"/>
  <c r="H206" i="68"/>
  <c r="I206" i="68"/>
  <c r="I1148" i="68"/>
  <c r="H1148" i="68"/>
  <c r="I1638" i="68"/>
  <c r="H1638" i="68"/>
  <c r="I1794" i="68"/>
  <c r="H1794" i="68"/>
  <c r="I978" i="68"/>
  <c r="H978" i="68"/>
  <c r="I1042" i="68"/>
  <c r="H1042" i="68"/>
  <c r="I1106" i="68"/>
  <c r="H1106" i="68"/>
  <c r="I1184" i="68"/>
  <c r="H1184" i="68"/>
  <c r="I1254" i="68"/>
  <c r="H1254" i="68"/>
  <c r="I1319" i="68"/>
  <c r="H1319" i="68"/>
  <c r="H1413" i="68"/>
  <c r="I1413" i="68"/>
  <c r="H1532" i="68"/>
  <c r="I1532" i="68"/>
  <c r="I1642" i="68"/>
  <c r="H1642" i="68"/>
  <c r="H1063" i="68"/>
  <c r="I1063" i="68"/>
  <c r="H1095" i="68"/>
  <c r="I1095" i="68"/>
  <c r="H1149" i="68"/>
  <c r="I1149" i="68"/>
  <c r="I1228" i="68"/>
  <c r="H1228" i="68"/>
  <c r="H1299" i="68"/>
  <c r="I1299" i="68"/>
  <c r="I1414" i="68"/>
  <c r="H1414" i="68"/>
  <c r="I1660" i="68"/>
  <c r="H1660" i="68"/>
  <c r="I1746" i="68"/>
  <c r="H1746" i="68"/>
  <c r="H1840" i="68"/>
  <c r="I1840" i="68"/>
  <c r="H1157" i="68"/>
  <c r="I1157" i="68"/>
  <c r="I1236" i="68"/>
  <c r="H1236" i="68"/>
  <c r="H1307" i="68"/>
  <c r="I1307" i="68"/>
  <c r="I1422" i="68"/>
  <c r="H1422" i="68"/>
  <c r="H1508" i="68"/>
  <c r="I1508" i="68"/>
  <c r="I1630" i="68"/>
  <c r="H1630" i="68"/>
  <c r="I1786" i="68"/>
  <c r="H1786" i="68"/>
  <c r="H832" i="68"/>
  <c r="I832" i="68"/>
  <c r="H872" i="68"/>
  <c r="I872" i="68"/>
  <c r="H936" i="68"/>
  <c r="I936" i="68"/>
  <c r="I1000" i="68"/>
  <c r="H1000" i="68"/>
  <c r="I1064" i="68"/>
  <c r="H1064" i="68"/>
  <c r="I1180" i="68"/>
  <c r="H1180" i="68"/>
  <c r="I1612" i="68"/>
  <c r="H1612" i="68"/>
  <c r="I1860" i="68"/>
  <c r="H1860" i="68"/>
  <c r="H1159" i="68"/>
  <c r="I1159" i="68"/>
  <c r="H1237" i="68"/>
  <c r="I1237" i="68"/>
  <c r="H1316" i="68"/>
  <c r="I1316" i="68"/>
  <c r="H1379" i="68"/>
  <c r="I1379" i="68"/>
  <c r="H1452" i="68"/>
  <c r="I1452" i="68"/>
  <c r="H1580" i="68"/>
  <c r="I1580" i="68"/>
  <c r="I1738" i="68"/>
  <c r="H1738" i="68"/>
  <c r="H1230" i="68"/>
  <c r="I1230" i="68"/>
  <c r="H1382" i="68"/>
  <c r="I1382" i="68"/>
  <c r="I1632" i="68"/>
  <c r="H1632" i="68"/>
  <c r="I1750" i="68"/>
  <c r="H1750" i="68"/>
  <c r="I1836" i="68"/>
  <c r="H1836" i="68"/>
  <c r="H1022" i="68"/>
  <c r="I1022" i="68"/>
  <c r="I1086" i="68"/>
  <c r="H1086" i="68"/>
  <c r="I1154" i="68"/>
  <c r="H1154" i="68"/>
  <c r="I1232" i="68"/>
  <c r="H1232" i="68"/>
  <c r="I1302" i="68"/>
  <c r="H1302" i="68"/>
  <c r="H1391" i="68"/>
  <c r="I1391" i="68"/>
  <c r="H1524" i="68"/>
  <c r="I1524" i="68"/>
  <c r="I1668" i="68"/>
  <c r="H1668" i="68"/>
  <c r="H1814" i="68"/>
  <c r="I1814" i="68"/>
  <c r="I1844" i="68"/>
  <c r="H1844" i="68"/>
  <c r="H1920" i="68"/>
  <c r="I1920" i="68"/>
  <c r="H2014" i="68"/>
  <c r="I2014" i="68"/>
  <c r="I2100" i="68"/>
  <c r="H2100" i="68"/>
  <c r="H2224" i="68"/>
  <c r="I2224" i="68"/>
  <c r="I2066" i="68"/>
  <c r="H2066" i="68"/>
  <c r="I2190" i="68"/>
  <c r="H2190" i="68"/>
  <c r="I2250" i="68"/>
  <c r="H2250" i="68"/>
  <c r="I1948" i="68"/>
  <c r="H1948" i="68"/>
  <c r="H2024" i="68"/>
  <c r="I2024" i="68"/>
  <c r="H2118" i="68"/>
  <c r="I2118" i="68"/>
  <c r="I1380" i="68"/>
  <c r="H1380" i="68"/>
  <c r="I1444" i="68"/>
  <c r="H1444" i="68"/>
  <c r="I2274" i="68"/>
  <c r="H2274" i="68"/>
  <c r="I1956" i="68"/>
  <c r="H1956" i="68"/>
  <c r="H2032" i="68"/>
  <c r="I2032" i="68"/>
  <c r="H2126" i="68"/>
  <c r="I2126" i="68"/>
  <c r="H2248" i="68"/>
  <c r="I2248" i="68"/>
  <c r="H2132" i="68"/>
  <c r="I2132" i="68"/>
  <c r="I2226" i="68"/>
  <c r="H2226" i="68"/>
  <c r="H1878" i="68"/>
  <c r="I1878" i="68"/>
  <c r="I1964" i="68"/>
  <c r="H1964" i="68"/>
  <c r="H2040" i="68"/>
  <c r="I2040" i="68"/>
  <c r="I2138" i="68"/>
  <c r="H2138" i="68"/>
  <c r="H2441" i="68"/>
  <c r="I2441" i="68"/>
  <c r="H2604" i="68"/>
  <c r="I2604" i="68"/>
  <c r="H2748" i="68"/>
  <c r="I2748" i="68"/>
  <c r="H2204" i="68"/>
  <c r="I2204" i="68"/>
  <c r="H2268" i="68"/>
  <c r="I2268" i="68"/>
  <c r="H2346" i="68"/>
  <c r="I2346" i="68"/>
  <c r="I2487" i="68"/>
  <c r="H2487" i="68"/>
  <c r="I2615" i="68"/>
  <c r="H2615" i="68"/>
  <c r="I2793" i="68"/>
  <c r="H2793" i="68"/>
  <c r="H2245" i="68"/>
  <c r="I2245" i="68"/>
  <c r="H2309" i="68"/>
  <c r="I2309" i="68"/>
  <c r="I2374" i="68"/>
  <c r="H2374" i="68"/>
  <c r="H2620" i="68"/>
  <c r="I2620" i="68"/>
  <c r="I2294" i="68"/>
  <c r="H2294" i="68"/>
  <c r="I2427" i="68"/>
  <c r="H2427" i="68"/>
  <c r="H2521" i="68"/>
  <c r="I2521" i="68"/>
  <c r="I2631" i="68"/>
  <c r="H2631" i="68"/>
  <c r="I2743" i="68"/>
  <c r="H2743" i="68"/>
  <c r="H2482" i="68"/>
  <c r="I2482" i="68"/>
  <c r="H2665" i="68"/>
  <c r="I2665" i="68"/>
  <c r="H2272" i="68"/>
  <c r="I2272" i="68"/>
  <c r="I2331" i="68"/>
  <c r="H2331" i="68"/>
  <c r="H2397" i="68"/>
  <c r="I2397" i="68"/>
  <c r="H2525" i="68"/>
  <c r="I2525" i="68"/>
  <c r="H2653" i="68"/>
  <c r="I2653" i="68"/>
  <c r="H2350" i="68"/>
  <c r="I2350" i="68"/>
  <c r="H2498" i="68"/>
  <c r="I2498" i="68"/>
  <c r="H2764" i="68"/>
  <c r="I2764" i="68"/>
  <c r="I2314" i="68"/>
  <c r="H2314" i="68"/>
  <c r="I2430" i="68"/>
  <c r="H2430" i="68"/>
  <c r="H2541" i="68"/>
  <c r="I2541" i="68"/>
  <c r="I2651" i="68"/>
  <c r="H2651" i="68"/>
  <c r="I2789" i="68"/>
  <c r="H2789" i="68"/>
  <c r="I2889" i="68"/>
  <c r="H2889" i="68"/>
  <c r="I2953" i="68"/>
  <c r="H2953" i="68"/>
  <c r="I3017" i="68"/>
  <c r="H3017" i="68"/>
  <c r="I3081" i="68"/>
  <c r="H3081" i="68"/>
  <c r="I3145" i="68"/>
  <c r="H3145" i="68"/>
  <c r="I3204" i="68"/>
  <c r="H3204" i="68"/>
  <c r="I3306" i="68"/>
  <c r="H3306" i="68"/>
  <c r="I2549" i="68"/>
  <c r="H2549" i="68"/>
  <c r="H2795" i="68"/>
  <c r="I2795" i="68"/>
  <c r="H3051" i="68"/>
  <c r="I3051" i="68"/>
  <c r="I2779" i="68"/>
  <c r="H2779" i="68"/>
  <c r="H2834" i="68"/>
  <c r="I2834" i="68"/>
  <c r="H2898" i="68"/>
  <c r="I2898" i="68"/>
  <c r="H2962" i="68"/>
  <c r="I2962" i="68"/>
  <c r="H3026" i="68"/>
  <c r="I3026" i="68"/>
  <c r="H3090" i="68"/>
  <c r="I3090" i="68"/>
  <c r="H3154" i="68"/>
  <c r="I3154" i="68"/>
  <c r="H3324" i="68"/>
  <c r="I3324" i="68"/>
  <c r="I2629" i="68"/>
  <c r="H2629" i="68"/>
  <c r="H2899" i="68"/>
  <c r="I2899" i="68"/>
  <c r="I3126" i="68"/>
  <c r="H3126" i="68"/>
  <c r="I3236" i="68"/>
  <c r="H3236" i="68"/>
  <c r="H2701" i="68"/>
  <c r="I2701" i="68"/>
  <c r="I2766" i="68"/>
  <c r="H2766" i="68"/>
  <c r="I2841" i="68"/>
  <c r="H2841" i="68"/>
  <c r="I2905" i="68"/>
  <c r="H2905" i="68"/>
  <c r="I2969" i="68"/>
  <c r="H2969" i="68"/>
  <c r="I3065" i="68"/>
  <c r="H3065" i="68"/>
  <c r="I3200" i="68"/>
  <c r="H3200" i="68"/>
  <c r="I2453" i="68"/>
  <c r="H2453" i="68"/>
  <c r="I2709" i="68"/>
  <c r="H2709" i="68"/>
  <c r="H2971" i="68"/>
  <c r="I2971" i="68"/>
  <c r="H3131" i="68"/>
  <c r="I3131" i="68"/>
  <c r="I3278" i="68"/>
  <c r="H3278" i="68"/>
  <c r="H2849" i="68"/>
  <c r="I2849" i="68"/>
  <c r="H2913" i="68"/>
  <c r="I2913" i="68"/>
  <c r="H2977" i="68"/>
  <c r="I2977" i="68"/>
  <c r="H3041" i="68"/>
  <c r="I3041" i="68"/>
  <c r="H3105" i="68"/>
  <c r="I3105" i="68"/>
  <c r="H3169" i="68"/>
  <c r="I3169" i="68"/>
  <c r="H3287" i="68"/>
  <c r="I3287" i="68"/>
  <c r="H2563" i="68"/>
  <c r="I2563" i="68"/>
  <c r="H2819" i="68"/>
  <c r="I2819" i="68"/>
  <c r="H3075" i="68"/>
  <c r="I3075" i="68"/>
  <c r="H3223" i="68"/>
  <c r="I3223" i="68"/>
  <c r="I3216" i="68"/>
  <c r="H3216" i="68"/>
  <c r="H3436" i="68"/>
  <c r="I3436" i="68"/>
  <c r="I3591" i="68"/>
  <c r="H3591" i="68"/>
  <c r="I3341" i="68"/>
  <c r="H3341" i="68"/>
  <c r="H3466" i="68"/>
  <c r="I3466" i="68"/>
  <c r="I3657" i="68"/>
  <c r="H3657" i="68"/>
  <c r="I3304" i="68"/>
  <c r="H3304" i="68"/>
  <c r="I3547" i="68"/>
  <c r="H3547" i="68"/>
  <c r="H3331" i="68"/>
  <c r="I3331" i="68"/>
  <c r="H3420" i="68"/>
  <c r="I3420" i="68"/>
  <c r="I3665" i="68"/>
  <c r="H3665" i="68"/>
  <c r="I3391" i="68"/>
  <c r="H3391" i="68"/>
  <c r="H3682" i="68"/>
  <c r="I3682" i="68"/>
  <c r="H3490" i="68"/>
  <c r="I3490" i="68"/>
  <c r="H3738" i="68"/>
  <c r="I3738" i="68"/>
  <c r="I3374" i="68"/>
  <c r="H3374" i="68"/>
  <c r="I3367" i="68"/>
  <c r="H3367" i="68"/>
  <c r="H3404" i="68"/>
  <c r="I3404" i="68"/>
  <c r="I3499" i="68"/>
  <c r="H3499" i="68"/>
  <c r="I3681" i="68"/>
  <c r="H3681" i="68"/>
  <c r="I3631" i="68"/>
  <c r="H3631" i="68"/>
  <c r="I3695" i="68"/>
  <c r="H3695" i="68"/>
  <c r="I3759" i="68"/>
  <c r="H3759" i="68"/>
  <c r="I3823" i="68"/>
  <c r="H3823" i="68"/>
  <c r="I3887" i="68"/>
  <c r="H3887" i="68"/>
  <c r="I3965" i="68"/>
  <c r="H3965" i="68"/>
  <c r="I4103" i="68"/>
  <c r="H4103" i="68"/>
  <c r="I3627" i="68"/>
  <c r="H3627" i="68"/>
  <c r="I3691" i="68"/>
  <c r="H3691" i="68"/>
  <c r="I3755" i="68"/>
  <c r="H3755" i="68"/>
  <c r="I3819" i="68"/>
  <c r="H3819" i="68"/>
  <c r="I3883" i="68"/>
  <c r="H3883" i="68"/>
  <c r="I3973" i="68"/>
  <c r="H3973" i="68"/>
  <c r="H3802" i="68"/>
  <c r="I3802" i="68"/>
  <c r="H3866" i="68"/>
  <c r="I3866" i="68"/>
  <c r="H3930" i="68"/>
  <c r="I3930" i="68"/>
  <c r="I4045" i="68"/>
  <c r="H4045" i="68"/>
  <c r="I3697" i="68"/>
  <c r="H3697" i="68"/>
  <c r="I3761" i="68"/>
  <c r="H3761" i="68"/>
  <c r="I3825" i="68"/>
  <c r="H3825" i="68"/>
  <c r="I3889" i="68"/>
  <c r="H3889" i="68"/>
  <c r="I3951" i="68"/>
  <c r="H3951" i="68"/>
  <c r="I4057" i="68"/>
  <c r="H4057" i="68"/>
  <c r="I4023" i="68"/>
  <c r="H4023" i="68"/>
  <c r="I4139" i="68"/>
  <c r="H4139" i="68"/>
  <c r="I3941" i="68"/>
  <c r="H3941" i="68"/>
  <c r="I4265" i="68"/>
  <c r="H4265" i="68"/>
  <c r="I4095" i="68"/>
  <c r="H4095" i="68"/>
  <c r="H3525" i="68"/>
  <c r="I3525" i="68"/>
  <c r="I4025" i="68"/>
  <c r="H4025" i="68"/>
  <c r="I4233" i="68"/>
  <c r="H4233" i="68"/>
  <c r="I4497" i="68"/>
  <c r="H4497" i="68"/>
  <c r="I4517" i="68"/>
  <c r="H4517" i="68"/>
  <c r="I4485" i="68"/>
  <c r="H4485" i="68"/>
  <c r="I4473" i="68"/>
  <c r="H4473" i="68"/>
  <c r="I4085" i="68"/>
  <c r="H4085" i="68"/>
  <c r="I4153" i="68"/>
  <c r="H4153" i="68"/>
  <c r="I4429" i="68"/>
  <c r="H4429" i="68"/>
  <c r="I4919" i="68"/>
  <c r="H4919" i="68"/>
  <c r="I4545" i="68"/>
  <c r="H4545" i="68"/>
  <c r="I4609" i="68"/>
  <c r="H4609" i="68"/>
  <c r="I4673" i="68"/>
  <c r="H4673" i="68"/>
  <c r="I4737" i="68"/>
  <c r="H4737" i="68"/>
  <c r="I4871" i="68"/>
  <c r="H4871" i="68"/>
  <c r="H4195" i="68"/>
  <c r="I4195" i="68"/>
  <c r="H4259" i="68"/>
  <c r="I4259" i="68"/>
  <c r="H4321" i="68"/>
  <c r="I4321" i="68"/>
  <c r="I4905" i="68"/>
  <c r="H4905" i="68"/>
  <c r="I4519" i="68"/>
  <c r="H4519" i="68"/>
  <c r="I4583" i="68"/>
  <c r="H4583" i="68"/>
  <c r="I4647" i="68"/>
  <c r="H4647" i="68"/>
  <c r="I4711" i="68"/>
  <c r="H4711" i="68"/>
  <c r="H4819" i="68"/>
  <c r="I4819" i="68"/>
  <c r="I4923" i="68"/>
  <c r="H4923" i="68"/>
  <c r="I4541" i="68"/>
  <c r="H4541" i="68"/>
  <c r="I4605" i="68"/>
  <c r="H4605" i="68"/>
  <c r="I4669" i="68"/>
  <c r="H4669" i="68"/>
  <c r="I4733" i="68"/>
  <c r="H4733" i="68"/>
  <c r="I4887" i="68"/>
  <c r="H4887" i="68"/>
  <c r="I4347" i="68"/>
  <c r="H4347" i="68"/>
  <c r="I4411" i="68"/>
  <c r="H4411" i="68"/>
  <c r="I4475" i="68"/>
  <c r="H4475" i="68"/>
  <c r="I4917" i="68"/>
  <c r="H4917" i="68"/>
  <c r="I4555" i="68"/>
  <c r="H4555" i="68"/>
  <c r="I4619" i="68"/>
  <c r="H4619" i="68"/>
  <c r="I4683" i="68"/>
  <c r="H4683" i="68"/>
  <c r="I4743" i="68"/>
  <c r="H4743" i="68"/>
  <c r="I4849" i="68"/>
  <c r="H4849" i="68"/>
  <c r="H5126" i="68"/>
  <c r="I5126" i="68"/>
  <c r="I5025" i="68"/>
  <c r="H5025" i="68"/>
  <c r="I5089" i="68"/>
  <c r="H5089" i="68"/>
  <c r="I4841" i="68"/>
  <c r="H4841" i="68"/>
  <c r="I4983" i="68"/>
  <c r="H4983" i="68"/>
  <c r="I5047" i="68"/>
  <c r="H5047" i="68"/>
  <c r="I5111" i="68"/>
  <c r="H5111" i="68"/>
  <c r="I5005" i="68"/>
  <c r="H5005" i="68"/>
  <c r="I5069" i="68"/>
  <c r="H5069" i="68"/>
  <c r="I5136" i="68"/>
  <c r="H5136" i="68"/>
  <c r="H4793" i="68"/>
  <c r="I4793" i="68"/>
  <c r="H5115" i="68"/>
  <c r="I5115" i="68"/>
  <c r="I4971" i="68"/>
  <c r="H4971" i="68"/>
  <c r="I5035" i="68"/>
  <c r="H5035" i="68"/>
  <c r="I5099" i="68"/>
  <c r="H5099" i="68"/>
  <c r="H5453" i="68"/>
  <c r="I5453" i="68"/>
  <c r="I5617" i="68"/>
  <c r="H5617" i="68"/>
  <c r="I5685" i="68"/>
  <c r="H5685" i="68"/>
  <c r="I5230" i="68"/>
  <c r="H5230" i="68"/>
  <c r="I5294" i="68"/>
  <c r="H5294" i="68"/>
  <c r="I5358" i="68"/>
  <c r="H5358" i="68"/>
  <c r="I5687" i="68"/>
  <c r="H5687" i="68"/>
  <c r="I5579" i="68"/>
  <c r="H5579" i="68"/>
  <c r="I5643" i="68"/>
  <c r="H5643" i="68"/>
  <c r="I5164" i="68"/>
  <c r="H5164" i="68"/>
  <c r="I5228" i="68"/>
  <c r="H5228" i="68"/>
  <c r="I5292" i="68"/>
  <c r="H5292" i="68"/>
  <c r="I5356" i="68"/>
  <c r="H5356" i="68"/>
  <c r="I5709" i="68"/>
  <c r="H5709" i="68"/>
  <c r="I5589" i="68"/>
  <c r="H5589" i="68"/>
  <c r="I5653" i="68"/>
  <c r="H5653" i="68"/>
  <c r="I5186" i="68"/>
  <c r="H5186" i="68"/>
  <c r="I5250" i="68"/>
  <c r="H5250" i="68"/>
  <c r="I5314" i="68"/>
  <c r="H5314" i="68"/>
  <c r="I5378" i="68"/>
  <c r="H5378" i="68"/>
  <c r="I5449" i="68"/>
  <c r="H5449" i="68"/>
  <c r="I5615" i="68"/>
  <c r="H5615" i="68"/>
  <c r="I5679" i="68"/>
  <c r="H5679" i="68"/>
  <c r="I5232" i="68"/>
  <c r="H5232" i="68"/>
  <c r="I5296" i="68"/>
  <c r="H5296" i="68"/>
  <c r="I5360" i="68"/>
  <c r="H5360" i="68"/>
  <c r="I5699" i="68"/>
  <c r="H5699" i="68"/>
  <c r="I5763" i="68"/>
  <c r="H5763" i="68"/>
  <c r="I5826" i="68"/>
  <c r="H5826" i="68"/>
  <c r="I5939" i="68"/>
  <c r="H5939" i="68"/>
  <c r="I5507" i="68"/>
  <c r="H5507" i="68"/>
  <c r="I5853" i="68"/>
  <c r="H5853" i="68"/>
  <c r="I5681" i="68"/>
  <c r="H5681" i="68"/>
  <c r="I5745" i="68"/>
  <c r="H5745" i="68"/>
  <c r="I5809" i="68"/>
  <c r="H5809" i="68"/>
  <c r="H5897" i="68"/>
  <c r="I5897" i="68"/>
  <c r="I5890" i="68"/>
  <c r="H5890" i="68"/>
  <c r="I5719" i="68"/>
  <c r="H5719" i="68"/>
  <c r="I5783" i="68"/>
  <c r="H5783" i="68"/>
  <c r="I5870" i="68"/>
  <c r="H5870" i="68"/>
  <c r="H5411" i="68"/>
  <c r="I5411" i="68"/>
  <c r="H5473" i="68"/>
  <c r="I5473" i="68"/>
  <c r="H5537" i="68"/>
  <c r="I5537" i="68"/>
  <c r="I5906" i="68"/>
  <c r="H5906" i="68"/>
  <c r="I5765" i="68"/>
  <c r="H5765" i="68"/>
  <c r="I5842" i="68"/>
  <c r="H5842" i="68"/>
  <c r="I5957" i="68"/>
  <c r="H5957" i="68"/>
  <c r="I5834" i="68"/>
  <c r="H5834" i="68"/>
  <c r="H5967" i="68"/>
  <c r="I5967" i="68"/>
  <c r="I6163" i="68"/>
  <c r="H6163" i="68"/>
  <c r="I6237" i="68"/>
  <c r="H6237" i="68"/>
  <c r="I6301" i="68"/>
  <c r="H6301" i="68"/>
  <c r="I6077" i="68"/>
  <c r="H6077" i="68"/>
  <c r="I6207" i="68"/>
  <c r="H6207" i="68"/>
  <c r="I6271" i="68"/>
  <c r="H6271" i="68"/>
  <c r="H5941" i="68"/>
  <c r="I5941" i="68"/>
  <c r="I6123" i="68"/>
  <c r="H6123" i="68"/>
  <c r="I6209" i="68"/>
  <c r="H6209" i="68"/>
  <c r="I6273" i="68"/>
  <c r="H6273" i="68"/>
  <c r="H5975" i="68"/>
  <c r="I5975" i="68"/>
  <c r="I6203" i="68"/>
  <c r="H6203" i="68"/>
  <c r="I6267" i="68"/>
  <c r="H6267" i="68"/>
  <c r="H5943" i="68"/>
  <c r="I5943" i="68"/>
  <c r="I6135" i="68"/>
  <c r="H6135" i="68"/>
  <c r="I6367" i="68"/>
  <c r="H6367" i="68"/>
  <c r="I6157" i="68"/>
  <c r="H6157" i="68"/>
  <c r="I6341" i="68"/>
  <c r="H6341" i="68"/>
  <c r="H6411" i="68"/>
  <c r="I6411" i="68"/>
  <c r="I6371" i="68"/>
  <c r="H6371" i="68"/>
  <c r="H6047" i="68"/>
  <c r="I6047" i="68"/>
  <c r="I6463" i="68"/>
  <c r="H6463" i="68"/>
  <c r="I6487" i="68"/>
  <c r="H6487" i="68"/>
  <c r="I6615" i="68"/>
  <c r="H6615" i="68"/>
  <c r="I6507" i="68"/>
  <c r="H6507" i="68"/>
  <c r="I6573" i="68"/>
  <c r="H6573" i="68"/>
  <c r="I6631" i="68"/>
  <c r="H6631" i="68"/>
  <c r="I6513" i="68"/>
  <c r="H6513" i="68"/>
  <c r="I6639" i="68"/>
  <c r="H6639" i="68"/>
  <c r="I6535" i="68"/>
  <c r="H6535" i="68"/>
  <c r="H6579" i="68"/>
  <c r="I6579" i="68"/>
  <c r="I6449" i="68"/>
  <c r="H6449" i="68"/>
  <c r="I6517" i="68"/>
  <c r="H6517" i="68"/>
  <c r="I6671" i="68"/>
  <c r="H6671" i="68"/>
  <c r="I6972" i="68"/>
  <c r="H6972" i="68"/>
  <c r="I6723" i="68"/>
  <c r="H6723" i="68"/>
  <c r="I6763" i="68"/>
  <c r="H6763" i="68"/>
  <c r="I6841" i="68"/>
  <c r="H6841" i="68"/>
  <c r="H6902" i="68"/>
  <c r="I6902" i="68"/>
  <c r="I6855" i="68"/>
  <c r="H6855" i="68"/>
  <c r="I6597" i="68"/>
  <c r="H6597" i="68"/>
  <c r="I6661" i="68"/>
  <c r="H6661" i="68"/>
  <c r="I6708" i="68"/>
  <c r="H6708" i="68"/>
  <c r="I6829" i="68"/>
  <c r="H6829" i="68"/>
  <c r="I6773" i="68"/>
  <c r="H6773" i="68"/>
  <c r="H6619" i="68"/>
  <c r="I6619" i="68"/>
  <c r="H6683" i="68"/>
  <c r="I6683" i="68"/>
  <c r="I6745" i="68"/>
  <c r="H6745" i="68"/>
  <c r="I6815" i="68"/>
  <c r="H6815" i="68"/>
  <c r="H6759" i="68"/>
  <c r="I6759" i="68"/>
  <c r="H6964" i="68"/>
  <c r="I6964" i="68"/>
  <c r="I6593" i="68"/>
  <c r="H6593" i="68"/>
  <c r="I6657" i="68"/>
  <c r="H6657" i="68"/>
  <c r="I6768" i="68"/>
  <c r="H6768" i="68"/>
  <c r="H6846" i="68"/>
  <c r="I6846" i="68"/>
  <c r="I6968" i="68"/>
  <c r="H6968" i="68"/>
  <c r="I7074" i="68"/>
  <c r="H7074" i="68"/>
  <c r="I6909" i="68"/>
  <c r="H6909" i="68"/>
  <c r="I7099" i="68"/>
  <c r="H7099" i="68"/>
  <c r="I7052" i="68"/>
  <c r="H7052" i="68"/>
  <c r="I7092" i="68"/>
  <c r="H7092" i="68"/>
  <c r="H7053" i="68"/>
  <c r="I7053" i="68"/>
  <c r="H7038" i="68"/>
  <c r="I7038" i="68"/>
  <c r="H6925" i="68"/>
  <c r="I6925" i="68"/>
  <c r="H7111" i="68"/>
  <c r="I7111" i="68"/>
  <c r="H7076" i="68"/>
  <c r="I7076" i="68"/>
  <c r="I7105" i="68"/>
  <c r="H7105" i="68"/>
  <c r="I7171" i="68"/>
  <c r="H7171" i="68"/>
  <c r="I7133" i="68"/>
  <c r="H7133" i="68"/>
  <c r="I7213" i="68"/>
  <c r="H7213" i="68"/>
  <c r="I7199" i="68"/>
  <c r="H7199" i="68"/>
  <c r="I7177" i="68"/>
  <c r="H7177" i="68"/>
  <c r="I7271" i="68"/>
  <c r="H7271" i="68"/>
  <c r="I7255" i="68"/>
  <c r="H7255" i="68"/>
  <c r="I7254" i="68"/>
  <c r="H7254" i="68"/>
  <c r="I7247" i="68"/>
  <c r="H7247" i="68"/>
  <c r="I7233" i="68"/>
  <c r="H7233" i="68"/>
  <c r="H7357" i="68"/>
  <c r="I7357" i="68"/>
  <c r="I7326" i="68"/>
  <c r="H7326" i="68"/>
  <c r="H7261" i="68"/>
  <c r="I7261" i="68"/>
  <c r="I7223" i="68"/>
  <c r="H7223" i="68"/>
  <c r="H7436" i="68"/>
  <c r="I7436" i="68"/>
  <c r="I7398" i="68"/>
  <c r="H7398" i="68"/>
  <c r="I7478" i="68"/>
  <c r="H7478" i="68"/>
  <c r="I7542" i="68"/>
  <c r="H7542" i="68"/>
  <c r="I7409" i="68"/>
  <c r="H7409" i="68"/>
  <c r="I7526" i="68"/>
  <c r="H7526" i="68"/>
  <c r="I7402" i="68"/>
  <c r="H7402" i="68"/>
  <c r="I7449" i="68"/>
  <c r="H7449" i="68"/>
  <c r="H7503" i="68"/>
  <c r="I7503" i="68"/>
  <c r="I7274" i="68"/>
  <c r="H7274" i="68"/>
  <c r="I7430" i="68"/>
  <c r="H7430" i="68"/>
  <c r="I7600" i="68"/>
  <c r="H7600" i="68"/>
  <c r="I7472" i="68"/>
  <c r="H7472" i="68"/>
  <c r="H7607" i="68"/>
  <c r="I7607" i="68"/>
  <c r="H7614" i="68"/>
  <c r="I7614" i="68"/>
  <c r="I7582" i="68"/>
  <c r="H7582" i="68"/>
  <c r="H7557" i="68"/>
  <c r="I7557" i="68"/>
  <c r="I7558" i="68"/>
  <c r="H7558" i="68"/>
  <c r="I7588" i="68"/>
  <c r="H7588" i="68"/>
  <c r="I7652" i="68"/>
  <c r="H7652" i="68"/>
  <c r="I7715" i="68"/>
  <c r="H7715" i="68"/>
  <c r="H7631" i="68"/>
  <c r="I7631" i="68"/>
  <c r="I7696" i="68"/>
  <c r="H7696" i="68"/>
  <c r="I7811" i="68"/>
  <c r="H7811" i="68"/>
  <c r="H7581" i="68"/>
  <c r="I7581" i="68"/>
  <c r="I7645" i="68"/>
  <c r="H7645" i="68"/>
  <c r="H7665" i="68"/>
  <c r="I7665" i="68"/>
  <c r="H7697" i="68"/>
  <c r="I7697" i="68"/>
  <c r="I7758" i="68"/>
  <c r="H7758" i="68"/>
  <c r="I7761" i="68"/>
  <c r="H7761" i="68"/>
  <c r="I7666" i="68"/>
  <c r="H7666" i="68"/>
  <c r="I7698" i="68"/>
  <c r="H7698" i="68"/>
  <c r="I7734" i="68"/>
  <c r="H7734" i="68"/>
  <c r="H7816" i="68"/>
  <c r="I7816" i="68"/>
  <c r="H7791" i="68"/>
  <c r="I7791" i="68"/>
  <c r="I7806" i="68"/>
  <c r="H7806" i="68"/>
  <c r="I7772" i="68"/>
  <c r="H7772" i="68"/>
  <c r="H7842" i="68"/>
  <c r="I7842" i="68"/>
  <c r="I7910" i="68"/>
  <c r="H7910" i="68"/>
  <c r="I7879" i="68"/>
  <c r="H7879" i="68"/>
  <c r="I7955" i="68"/>
  <c r="H7955" i="68"/>
  <c r="H8022" i="68"/>
  <c r="I8022" i="68"/>
  <c r="I7888" i="68"/>
  <c r="H7888" i="68"/>
  <c r="I7859" i="68"/>
  <c r="H7859" i="68"/>
  <c r="I7923" i="68"/>
  <c r="H7923" i="68"/>
  <c r="I7957" i="68"/>
  <c r="H7957" i="68"/>
  <c r="H8013" i="68"/>
  <c r="I8013" i="68"/>
  <c r="H7996" i="68"/>
  <c r="I7996" i="68"/>
  <c r="I8160" i="68"/>
  <c r="H8160" i="68"/>
  <c r="I8083" i="68"/>
  <c r="H8083" i="68"/>
  <c r="H8077" i="68"/>
  <c r="I8077" i="68"/>
  <c r="I8159" i="68"/>
  <c r="H8159" i="68"/>
  <c r="I8099" i="68"/>
  <c r="H8099" i="68"/>
  <c r="I8048" i="68"/>
  <c r="H8048" i="68"/>
  <c r="I8242" i="68"/>
  <c r="H8242" i="68"/>
  <c r="I8326" i="68"/>
  <c r="H8326" i="68"/>
  <c r="I8270" i="68"/>
  <c r="H8270" i="68"/>
  <c r="I8125" i="68"/>
  <c r="H8125" i="68"/>
  <c r="I8257" i="68"/>
  <c r="H8257" i="68"/>
  <c r="I8102" i="68"/>
  <c r="H8102" i="68"/>
  <c r="I8317" i="68"/>
  <c r="H8317" i="68"/>
  <c r="H8179" i="68"/>
  <c r="I8179" i="68"/>
  <c r="I8249" i="68"/>
  <c r="H8249" i="68"/>
  <c r="I8300" i="68"/>
  <c r="H8300" i="68"/>
  <c r="H8324" i="68"/>
  <c r="I8324" i="68"/>
  <c r="I8197" i="68"/>
  <c r="H8197" i="68"/>
  <c r="I8306" i="68"/>
  <c r="H8306" i="68"/>
  <c r="H8253" i="68"/>
  <c r="I8253" i="68"/>
  <c r="H8376" i="68"/>
  <c r="I8376" i="68"/>
  <c r="I8263" i="68"/>
  <c r="H8263" i="68"/>
  <c r="H8443" i="68"/>
  <c r="I8443" i="68"/>
  <c r="I8373" i="68"/>
  <c r="H8373" i="68"/>
  <c r="H8388" i="68"/>
  <c r="I8388" i="68"/>
  <c r="H8356" i="68"/>
  <c r="I8356" i="68"/>
  <c r="I8441" i="68"/>
  <c r="H8441" i="68"/>
  <c r="I8458" i="68"/>
  <c r="H8458" i="68"/>
  <c r="H8488" i="68"/>
  <c r="I8488" i="68"/>
  <c r="I8416" i="68"/>
  <c r="H8416" i="68"/>
  <c r="I8482" i="68"/>
  <c r="H8482" i="68"/>
  <c r="I8543" i="68"/>
  <c r="H8543" i="68"/>
  <c r="I8519" i="68"/>
  <c r="H8519" i="68"/>
  <c r="I8541" i="68"/>
  <c r="H8541" i="68"/>
  <c r="H8559" i="68"/>
  <c r="I8559" i="68"/>
  <c r="H8506" i="68"/>
  <c r="I8506" i="68"/>
  <c r="I8600" i="68"/>
  <c r="H8600" i="68"/>
  <c r="H8604" i="68"/>
  <c r="I8604" i="68"/>
  <c r="H8654" i="68"/>
  <c r="I8654" i="68"/>
  <c r="I8635" i="68"/>
  <c r="H8635" i="68"/>
  <c r="H8634" i="68"/>
  <c r="I8634" i="68"/>
  <c r="H8681" i="68"/>
  <c r="I8681" i="68"/>
  <c r="I8679" i="68"/>
  <c r="H8679" i="68"/>
  <c r="H8671" i="68"/>
  <c r="I8671" i="68"/>
  <c r="I8719" i="68"/>
  <c r="H8719" i="68"/>
  <c r="I8735" i="68"/>
  <c r="H8735" i="68"/>
  <c r="H8757" i="68"/>
  <c r="I8757" i="68"/>
  <c r="H301" i="68"/>
  <c r="I301" i="68"/>
  <c r="I15" i="68"/>
  <c r="H15" i="68"/>
  <c r="M98" i="68"/>
  <c r="M66" i="68"/>
  <c r="M34" i="68"/>
  <c r="H1325" i="68"/>
  <c r="I1325" i="68"/>
  <c r="I948" i="68"/>
  <c r="H948" i="68"/>
  <c r="I916" i="68"/>
  <c r="H916" i="68"/>
  <c r="I894" i="68"/>
  <c r="H894" i="68"/>
  <c r="I874" i="68"/>
  <c r="H874" i="68"/>
  <c r="H835" i="68"/>
  <c r="I835" i="68"/>
  <c r="I773" i="68"/>
  <c r="H773" i="68"/>
  <c r="I725" i="68"/>
  <c r="H725" i="68"/>
  <c r="I693" i="68"/>
  <c r="H693" i="68"/>
  <c r="I661" i="68"/>
  <c r="H661" i="68"/>
  <c r="I629" i="68"/>
  <c r="H629" i="68"/>
  <c r="I597" i="68"/>
  <c r="H597" i="68"/>
  <c r="I551" i="68"/>
  <c r="H551" i="68"/>
  <c r="I487" i="68"/>
  <c r="H487" i="68"/>
  <c r="I415" i="68"/>
  <c r="H415" i="68"/>
  <c r="I295" i="68"/>
  <c r="H295" i="68"/>
  <c r="H230" i="68"/>
  <c r="I230" i="68"/>
  <c r="I26" i="68"/>
  <c r="H26" i="68"/>
  <c r="M91" i="68"/>
  <c r="H180" i="68"/>
  <c r="I180" i="68"/>
  <c r="I1648" i="68"/>
  <c r="H1648" i="68"/>
  <c r="H1551" i="68"/>
  <c r="I1551" i="68"/>
  <c r="I1049" i="68"/>
  <c r="H1049" i="68"/>
  <c r="I941" i="68"/>
  <c r="H941" i="68"/>
  <c r="I810" i="68"/>
  <c r="H810" i="68"/>
  <c r="I774" i="68"/>
  <c r="H774" i="68"/>
  <c r="M738" i="68"/>
  <c r="N738" i="68" s="1"/>
  <c r="H711" i="68"/>
  <c r="I711" i="68"/>
  <c r="I682" i="68"/>
  <c r="H682" i="68"/>
  <c r="I662" i="68"/>
  <c r="H662" i="68"/>
  <c r="H632" i="68"/>
  <c r="I632" i="68"/>
  <c r="M610" i="68"/>
  <c r="N610" i="68" s="1"/>
  <c r="H566" i="68"/>
  <c r="I566" i="68"/>
  <c r="H502" i="68"/>
  <c r="I502" i="68"/>
  <c r="H438" i="68"/>
  <c r="I438" i="68"/>
  <c r="H374" i="68"/>
  <c r="I374" i="68"/>
  <c r="H310" i="68"/>
  <c r="I310" i="68"/>
  <c r="H190" i="68"/>
  <c r="I190" i="68"/>
  <c r="I234" i="68"/>
  <c r="H234" i="68"/>
  <c r="M27" i="68"/>
  <c r="I147" i="68"/>
  <c r="H147" i="68"/>
  <c r="I1442" i="68"/>
  <c r="H1442" i="68"/>
  <c r="H1373" i="68"/>
  <c r="I1373" i="68"/>
  <c r="H1210" i="68"/>
  <c r="I1210" i="68"/>
  <c r="I955" i="68"/>
  <c r="H955" i="68"/>
  <c r="H907" i="68"/>
  <c r="I907" i="68"/>
  <c r="H761" i="68"/>
  <c r="I761" i="68"/>
  <c r="M708" i="68"/>
  <c r="H665" i="68"/>
  <c r="I665" i="68"/>
  <c r="O621" i="68"/>
  <c r="H581" i="68"/>
  <c r="I581" i="68"/>
  <c r="H549" i="68"/>
  <c r="I549" i="68"/>
  <c r="H517" i="68"/>
  <c r="I517" i="68"/>
  <c r="H485" i="68"/>
  <c r="I485" i="68"/>
  <c r="H453" i="68"/>
  <c r="I453" i="68"/>
  <c r="H421" i="68"/>
  <c r="I421" i="68"/>
  <c r="H389" i="68"/>
  <c r="I389" i="68"/>
  <c r="H357" i="68"/>
  <c r="I357" i="68"/>
  <c r="H325" i="68"/>
  <c r="I325" i="68"/>
  <c r="H221" i="68"/>
  <c r="I221" i="68"/>
  <c r="I195" i="68"/>
  <c r="H195" i="68"/>
  <c r="I1624" i="68"/>
  <c r="H1624" i="68"/>
  <c r="H1403" i="68"/>
  <c r="I1403" i="68"/>
  <c r="I1247" i="68"/>
  <c r="H1247" i="68"/>
  <c r="I1100" i="68"/>
  <c r="H1100" i="68"/>
  <c r="H1039" i="68"/>
  <c r="I1039" i="68"/>
  <c r="I969" i="68"/>
  <c r="H969" i="68"/>
  <c r="I830" i="68"/>
  <c r="H830" i="68"/>
  <c r="O770" i="68"/>
  <c r="O642" i="68"/>
  <c r="M584" i="68"/>
  <c r="I563" i="68"/>
  <c r="H563" i="68"/>
  <c r="H540" i="68"/>
  <c r="I540" i="68"/>
  <c r="M520" i="68"/>
  <c r="I499" i="68"/>
  <c r="H499" i="68"/>
  <c r="M480" i="68"/>
  <c r="M464" i="68"/>
  <c r="M448" i="68"/>
  <c r="M432" i="68"/>
  <c r="M416" i="68"/>
  <c r="M400" i="68"/>
  <c r="M384" i="68"/>
  <c r="M368" i="68"/>
  <c r="M352" i="68"/>
  <c r="M336" i="68"/>
  <c r="M320" i="68"/>
  <c r="M304" i="68"/>
  <c r="M288" i="68"/>
  <c r="M272" i="68"/>
  <c r="M256" i="68"/>
  <c r="M240" i="68"/>
  <c r="M224" i="68"/>
  <c r="M208" i="68"/>
  <c r="I1680" i="68"/>
  <c r="H1680" i="68"/>
  <c r="H1575" i="68"/>
  <c r="I1575" i="68"/>
  <c r="I1097" i="68"/>
  <c r="H1097" i="68"/>
  <c r="H1031" i="68"/>
  <c r="I1031" i="68"/>
  <c r="H975" i="68"/>
  <c r="I975" i="68"/>
  <c r="I914" i="68"/>
  <c r="H914" i="68"/>
  <c r="I892" i="68"/>
  <c r="H892" i="68"/>
  <c r="I870" i="68"/>
  <c r="H870" i="68"/>
  <c r="I850" i="68"/>
  <c r="H850" i="68"/>
  <c r="I797" i="68"/>
  <c r="H797" i="68"/>
  <c r="M577" i="68"/>
  <c r="N577" i="68" s="1"/>
  <c r="M513" i="68"/>
  <c r="N513" i="68" s="1"/>
  <c r="M449" i="68"/>
  <c r="N449" i="68" s="1"/>
  <c r="M385" i="68"/>
  <c r="N385" i="68" s="1"/>
  <c r="M321" i="68"/>
  <c r="N321" i="68" s="1"/>
  <c r="M257" i="68"/>
  <c r="N257" i="68" s="1"/>
  <c r="M193" i="68"/>
  <c r="N193" i="68" s="1"/>
  <c r="M129" i="68"/>
  <c r="N129" i="68" s="1"/>
  <c r="M72" i="68"/>
  <c r="N72" i="68" s="1"/>
  <c r="M8" i="68"/>
  <c r="N8" i="68" s="1"/>
  <c r="I290" i="68"/>
  <c r="H290" i="68"/>
  <c r="M99" i="68"/>
  <c r="M1430" i="68"/>
  <c r="H1251" i="68"/>
  <c r="I1251" i="68"/>
  <c r="H816" i="68"/>
  <c r="I816" i="68"/>
  <c r="I770" i="68"/>
  <c r="H770" i="68"/>
  <c r="I734" i="68"/>
  <c r="H734" i="68"/>
  <c r="H703" i="68"/>
  <c r="I703" i="68"/>
  <c r="I674" i="68"/>
  <c r="H674" i="68"/>
  <c r="I654" i="68"/>
  <c r="H654" i="68"/>
  <c r="H624" i="68"/>
  <c r="I624" i="68"/>
  <c r="M602" i="68"/>
  <c r="N602" i="68" s="1"/>
  <c r="M579" i="68"/>
  <c r="M563" i="68"/>
  <c r="M547" i="68"/>
  <c r="M531" i="68"/>
  <c r="M515" i="68"/>
  <c r="M499" i="68"/>
  <c r="M483" i="68"/>
  <c r="M467" i="68"/>
  <c r="M451" i="68"/>
  <c r="M435" i="68"/>
  <c r="M419" i="68"/>
  <c r="M403" i="68"/>
  <c r="M387" i="68"/>
  <c r="M371" i="68"/>
  <c r="M355" i="68"/>
  <c r="M339" i="68"/>
  <c r="M323" i="68"/>
  <c r="M307" i="68"/>
  <c r="M291" i="68"/>
  <c r="M275" i="68"/>
  <c r="M259" i="68"/>
  <c r="M243" i="68"/>
  <c r="M227" i="68"/>
  <c r="M211" i="68"/>
  <c r="M195" i="68"/>
  <c r="M179" i="68"/>
  <c r="M163" i="68"/>
  <c r="M147" i="68"/>
  <c r="M131" i="68"/>
  <c r="M115" i="68"/>
  <c r="M5" i="68"/>
  <c r="M69" i="68"/>
  <c r="M133" i="68"/>
  <c r="M197" i="68"/>
  <c r="M261" i="68"/>
  <c r="M325" i="68"/>
  <c r="M389" i="68"/>
  <c r="M453" i="68"/>
  <c r="M517" i="68"/>
  <c r="M581" i="68"/>
  <c r="M615" i="68"/>
  <c r="M647" i="68"/>
  <c r="M679" i="68"/>
  <c r="M711" i="68"/>
  <c r="M743" i="68"/>
  <c r="M174" i="68"/>
  <c r="M238" i="68"/>
  <c r="M302" i="68"/>
  <c r="M366" i="68"/>
  <c r="M430" i="68"/>
  <c r="M494" i="68"/>
  <c r="M558" i="68"/>
  <c r="M39" i="68"/>
  <c r="M103" i="68"/>
  <c r="M167" i="68"/>
  <c r="M231" i="68"/>
  <c r="M295" i="68"/>
  <c r="M359" i="68"/>
  <c r="M423" i="68"/>
  <c r="M487" i="68"/>
  <c r="M551" i="68"/>
  <c r="M614" i="68"/>
  <c r="M678" i="68"/>
  <c r="M742" i="68"/>
  <c r="M648" i="68"/>
  <c r="M712" i="68"/>
  <c r="H158" i="68"/>
  <c r="I158" i="68"/>
  <c r="H293" i="68"/>
  <c r="I293" i="68"/>
  <c r="M51" i="68"/>
  <c r="M128" i="68"/>
  <c r="H5648" i="68"/>
  <c r="I5648" i="68"/>
  <c r="H5584" i="68"/>
  <c r="I5584" i="68"/>
  <c r="I5543" i="68"/>
  <c r="H5543" i="68"/>
  <c r="H5492" i="68"/>
  <c r="I5492" i="68"/>
  <c r="O5215" i="68"/>
  <c r="O5155" i="68"/>
  <c r="H5397" i="68"/>
  <c r="I5397" i="68"/>
  <c r="H5365" i="68"/>
  <c r="I5365" i="68"/>
  <c r="H5301" i="68"/>
  <c r="I5301" i="68"/>
  <c r="H5237" i="68"/>
  <c r="I5237" i="68"/>
  <c r="H5662" i="68"/>
  <c r="I5662" i="68"/>
  <c r="H5598" i="68"/>
  <c r="I5598" i="68"/>
  <c r="I5541" i="68"/>
  <c r="H5541" i="68"/>
  <c r="H5496" i="68"/>
  <c r="I5496" i="68"/>
  <c r="H5420" i="68"/>
  <c r="I5420" i="68"/>
  <c r="O5201" i="68"/>
  <c r="H5074" i="68"/>
  <c r="I5074" i="68"/>
  <c r="H5010" i="68"/>
  <c r="I5010" i="68"/>
  <c r="I5138" i="68"/>
  <c r="H5138" i="68"/>
  <c r="O5030" i="68"/>
  <c r="O4966" i="68"/>
  <c r="O4902" i="68"/>
  <c r="I5145" i="68"/>
  <c r="H5145" i="68"/>
  <c r="H5149" i="68"/>
  <c r="I5149" i="68"/>
  <c r="H5054" i="68"/>
  <c r="I5054" i="68"/>
  <c r="H4990" i="68"/>
  <c r="I4990" i="68"/>
  <c r="H5143" i="68"/>
  <c r="I5143" i="68"/>
  <c r="O4854" i="68"/>
  <c r="I5153" i="68"/>
  <c r="H5153" i="68"/>
  <c r="H5141" i="68"/>
  <c r="I5141" i="68"/>
  <c r="O4804" i="68"/>
  <c r="O4740" i="68"/>
  <c r="H4956" i="68"/>
  <c r="I4956" i="68"/>
  <c r="O4830" i="68"/>
  <c r="H4682" i="68"/>
  <c r="I4682" i="68"/>
  <c r="H4650" i="68"/>
  <c r="I4650" i="68"/>
  <c r="H4618" i="68"/>
  <c r="I4618" i="68"/>
  <c r="H4586" i="68"/>
  <c r="I4586" i="68"/>
  <c r="H4554" i="68"/>
  <c r="I4554" i="68"/>
  <c r="H4906" i="68"/>
  <c r="I4906" i="68"/>
  <c r="I4789" i="68"/>
  <c r="H4789" i="68"/>
  <c r="O4686" i="68"/>
  <c r="O4622" i="68"/>
  <c r="O4558" i="68"/>
  <c r="H4846" i="68"/>
  <c r="I4846" i="68"/>
  <c r="H4794" i="68"/>
  <c r="I4794" i="68"/>
  <c r="O4755" i="68"/>
  <c r="H4716" i="68"/>
  <c r="I4716" i="68"/>
  <c r="H4684" i="68"/>
  <c r="I4684" i="68"/>
  <c r="H4652" i="68"/>
  <c r="I4652" i="68"/>
  <c r="H4620" i="68"/>
  <c r="I4620" i="68"/>
  <c r="H4588" i="68"/>
  <c r="I4588" i="68"/>
  <c r="H4556" i="68"/>
  <c r="I4556" i="68"/>
  <c r="H4524" i="68"/>
  <c r="I4524" i="68"/>
  <c r="H4904" i="68"/>
  <c r="I4904" i="68"/>
  <c r="H4858" i="68"/>
  <c r="I4858" i="68"/>
  <c r="I4822" i="68"/>
  <c r="H4822" i="68"/>
  <c r="H4772" i="68"/>
  <c r="I4772" i="68"/>
  <c r="O4174" i="68"/>
  <c r="I4837" i="68"/>
  <c r="H4837" i="68"/>
  <c r="H4768" i="68"/>
  <c r="I4768" i="68"/>
  <c r="H4710" i="68"/>
  <c r="I4710" i="68"/>
  <c r="H4646" i="68"/>
  <c r="I4646" i="68"/>
  <c r="H4582" i="68"/>
  <c r="I4582" i="68"/>
  <c r="H4542" i="68"/>
  <c r="I4542" i="68"/>
  <c r="H4934" i="68"/>
  <c r="I4934" i="68"/>
  <c r="I4773" i="68"/>
  <c r="H4773" i="68"/>
  <c r="H4894" i="68"/>
  <c r="I4894" i="68"/>
  <c r="H4838" i="68"/>
  <c r="I4838" i="68"/>
  <c r="H4760" i="68"/>
  <c r="I4760" i="68"/>
  <c r="H4704" i="68"/>
  <c r="I4704" i="68"/>
  <c r="H4640" i="68"/>
  <c r="I4640" i="68"/>
  <c r="H4576" i="68"/>
  <c r="I4576" i="68"/>
  <c r="H4376" i="68"/>
  <c r="I4376" i="68"/>
  <c r="H4924" i="68"/>
  <c r="I4924" i="68"/>
  <c r="H4848" i="68"/>
  <c r="I4848" i="68"/>
  <c r="I4806" i="68"/>
  <c r="H4806" i="68"/>
  <c r="O4512" i="68"/>
  <c r="O4448" i="68"/>
  <c r="O4384" i="68"/>
  <c r="H4488" i="68"/>
  <c r="I4488" i="68"/>
  <c r="H4456" i="68"/>
  <c r="I4456" i="68"/>
  <c r="H4424" i="68"/>
  <c r="I4424" i="68"/>
  <c r="H4392" i="68"/>
  <c r="I4392" i="68"/>
  <c r="M4357" i="68"/>
  <c r="M4344" i="68"/>
  <c r="I4285" i="68"/>
  <c r="H4285" i="68"/>
  <c r="H4254" i="68"/>
  <c r="I4254" i="68"/>
  <c r="O4203" i="68"/>
  <c r="I4152" i="68"/>
  <c r="H4152" i="68"/>
  <c r="H4420" i="68"/>
  <c r="I4420" i="68"/>
  <c r="H4418" i="68"/>
  <c r="I4418" i="68"/>
  <c r="M4350" i="68"/>
  <c r="M4318" i="68"/>
  <c r="M4244" i="68"/>
  <c r="M4198" i="68"/>
  <c r="N4198" i="68" s="1"/>
  <c r="I4510" i="68"/>
  <c r="H4510" i="68"/>
  <c r="I4478" i="68"/>
  <c r="H4478" i="68"/>
  <c r="I4446" i="68"/>
  <c r="H4446" i="68"/>
  <c r="I4414" i="68"/>
  <c r="H4414" i="68"/>
  <c r="I4382" i="68"/>
  <c r="H4382" i="68"/>
  <c r="H4352" i="68"/>
  <c r="I4352" i="68"/>
  <c r="I4373" i="68"/>
  <c r="H4373" i="68"/>
  <c r="M4269" i="68"/>
  <c r="I4231" i="68"/>
  <c r="H4231" i="68"/>
  <c r="M4182" i="68"/>
  <c r="N4182" i="68" s="1"/>
  <c r="M4138" i="68"/>
  <c r="M4074" i="68"/>
  <c r="M4010" i="68"/>
  <c r="M3946" i="68"/>
  <c r="M3888" i="68"/>
  <c r="M3824" i="68"/>
  <c r="M3760" i="68"/>
  <c r="M3696" i="68"/>
  <c r="M3632" i="68"/>
  <c r="H4428" i="68"/>
  <c r="I4428" i="68"/>
  <c r="M4238" i="68"/>
  <c r="N4238" i="68" s="1"/>
  <c r="O4181" i="68"/>
  <c r="H4150" i="68"/>
  <c r="I4150" i="68"/>
  <c r="M3687" i="68"/>
  <c r="M3751" i="68"/>
  <c r="M3815" i="68"/>
  <c r="M3879" i="68"/>
  <c r="M3943" i="68"/>
  <c r="M4007" i="68"/>
  <c r="M4071" i="68"/>
  <c r="M4135" i="68"/>
  <c r="M4199" i="68"/>
  <c r="M4263" i="68"/>
  <c r="M3997" i="68"/>
  <c r="M4061" i="68"/>
  <c r="M4125" i="68"/>
  <c r="M4184" i="68"/>
  <c r="M4248" i="68"/>
  <c r="M4314" i="68"/>
  <c r="M3651" i="68"/>
  <c r="M3715" i="68"/>
  <c r="M3779" i="68"/>
  <c r="M3843" i="68"/>
  <c r="M3907" i="68"/>
  <c r="M3971" i="68"/>
  <c r="M4035" i="68"/>
  <c r="M4099" i="68"/>
  <c r="M4161" i="68"/>
  <c r="M4225" i="68"/>
  <c r="M4292" i="68"/>
  <c r="M4303" i="68"/>
  <c r="M4163" i="68"/>
  <c r="M4227" i="68"/>
  <c r="M4291" i="68"/>
  <c r="M4281" i="68"/>
  <c r="M4345" i="68"/>
  <c r="H4474" i="68"/>
  <c r="I4474" i="68"/>
  <c r="M4550" i="68"/>
  <c r="N4550" i="68" s="1"/>
  <c r="M4614" i="68"/>
  <c r="N4614" i="68" s="1"/>
  <c r="M4678" i="68"/>
  <c r="N4678" i="68" s="1"/>
  <c r="M4754" i="68"/>
  <c r="M4896" i="68"/>
  <c r="M4884" i="68"/>
  <c r="M4400" i="68"/>
  <c r="N4400" i="68" s="1"/>
  <c r="M4464" i="68"/>
  <c r="N4464" i="68" s="1"/>
  <c r="M4524" i="68"/>
  <c r="M4588" i="68"/>
  <c r="M4652" i="68"/>
  <c r="M4716" i="68"/>
  <c r="M4869" i="68"/>
  <c r="M4391" i="68"/>
  <c r="M4407" i="68"/>
  <c r="M4423" i="68"/>
  <c r="M4439" i="68"/>
  <c r="M4455" i="68"/>
  <c r="M4471" i="68"/>
  <c r="M4487" i="68"/>
  <c r="M4503" i="68"/>
  <c r="M4803" i="68"/>
  <c r="M4522" i="68"/>
  <c r="M4586" i="68"/>
  <c r="M4650" i="68"/>
  <c r="M4714" i="68"/>
  <c r="M4877" i="68"/>
  <c r="M4351" i="68"/>
  <c r="M4552" i="68"/>
  <c r="N4552" i="68" s="1"/>
  <c r="M4616" i="68"/>
  <c r="N4616" i="68" s="1"/>
  <c r="M4680" i="68"/>
  <c r="N4680" i="68" s="1"/>
  <c r="M4746" i="68"/>
  <c r="M4882" i="68"/>
  <c r="M4389" i="68"/>
  <c r="M4453" i="68"/>
  <c r="M4517" i="68"/>
  <c r="M4581" i="68"/>
  <c r="M4645" i="68"/>
  <c r="M4709" i="68"/>
  <c r="M4775" i="68"/>
  <c r="M4842" i="68"/>
  <c r="M4958" i="68"/>
  <c r="N4958" i="68" s="1"/>
  <c r="M5022" i="68"/>
  <c r="N5022" i="68" s="1"/>
  <c r="M5086" i="68"/>
  <c r="M4403" i="68"/>
  <c r="M4467" i="68"/>
  <c r="M4531" i="68"/>
  <c r="M4595" i="68"/>
  <c r="M4659" i="68"/>
  <c r="M4723" i="68"/>
  <c r="M4764" i="68"/>
  <c r="N4764" i="68" s="1"/>
  <c r="M4796" i="68"/>
  <c r="N4796" i="68" s="1"/>
  <c r="M4829" i="68"/>
  <c r="M4940" i="68"/>
  <c r="N4940" i="68" s="1"/>
  <c r="M5004" i="68"/>
  <c r="N5004" i="68" s="1"/>
  <c r="M5068" i="68"/>
  <c r="N5068" i="68" s="1"/>
  <c r="M4393" i="68"/>
  <c r="M4457" i="68"/>
  <c r="M4521" i="68"/>
  <c r="M4585" i="68"/>
  <c r="M4649" i="68"/>
  <c r="M4713" i="68"/>
  <c r="M4773" i="68"/>
  <c r="M4862" i="68"/>
  <c r="N4862" i="68" s="1"/>
  <c r="M4922" i="68"/>
  <c r="M4986" i="68"/>
  <c r="M5050" i="68"/>
  <c r="M4543" i="68"/>
  <c r="M4607" i="68"/>
  <c r="M4671" i="68"/>
  <c r="M4735" i="68"/>
  <c r="M4798" i="68"/>
  <c r="M4920" i="68"/>
  <c r="M4984" i="68"/>
  <c r="M5048" i="68"/>
  <c r="M4867" i="68"/>
  <c r="M4931" i="68"/>
  <c r="M4995" i="68"/>
  <c r="M5059" i="68"/>
  <c r="M4777" i="68"/>
  <c r="M4841" i="68"/>
  <c r="M4905" i="68"/>
  <c r="M4969" i="68"/>
  <c r="M5033" i="68"/>
  <c r="M4831" i="68"/>
  <c r="M4895" i="68"/>
  <c r="M4959" i="68"/>
  <c r="M5023" i="68"/>
  <c r="M5087" i="68"/>
  <c r="M4957" i="68"/>
  <c r="M5021" i="68"/>
  <c r="M5085" i="68"/>
  <c r="I4168" i="68"/>
  <c r="H4168" i="68"/>
  <c r="O3485" i="68"/>
  <c r="H4074" i="68"/>
  <c r="I4074" i="68"/>
  <c r="I4008" i="68"/>
  <c r="H4008" i="68"/>
  <c r="I3944" i="68"/>
  <c r="H3944" i="68"/>
  <c r="H4274" i="68"/>
  <c r="I4274" i="68"/>
  <c r="H4092" i="68"/>
  <c r="I4092" i="68"/>
  <c r="O3477" i="68"/>
  <c r="I4136" i="68"/>
  <c r="H4136" i="68"/>
  <c r="H4026" i="68"/>
  <c r="I4026" i="68"/>
  <c r="H3962" i="68"/>
  <c r="I3962" i="68"/>
  <c r="H3925" i="68"/>
  <c r="I3925" i="68"/>
  <c r="I3880" i="68"/>
  <c r="H3880" i="68"/>
  <c r="H3861" i="68"/>
  <c r="I3861" i="68"/>
  <c r="I3816" i="68"/>
  <c r="H3816" i="68"/>
  <c r="H3797" i="68"/>
  <c r="I3797" i="68"/>
  <c r="I4207" i="68"/>
  <c r="H4207" i="68"/>
  <c r="H4116" i="68"/>
  <c r="I4116" i="68"/>
  <c r="H4018" i="68"/>
  <c r="I4018" i="68"/>
  <c r="H3954" i="68"/>
  <c r="I3954" i="68"/>
  <c r="I4128" i="68"/>
  <c r="H4128" i="68"/>
  <c r="H4010" i="68"/>
  <c r="I4010" i="68"/>
  <c r="H3946" i="68"/>
  <c r="I3946" i="68"/>
  <c r="O3911" i="68"/>
  <c r="H4312" i="68"/>
  <c r="I4312" i="68"/>
  <c r="H4102" i="68"/>
  <c r="I4102" i="68"/>
  <c r="I4333" i="68"/>
  <c r="H4333" i="68"/>
  <c r="I4188" i="68"/>
  <c r="H4188" i="68"/>
  <c r="H3589" i="68"/>
  <c r="I3589" i="68"/>
  <c r="O3319" i="68"/>
  <c r="O3225" i="68"/>
  <c r="O2830" i="68"/>
  <c r="I3768" i="68"/>
  <c r="H3768" i="68"/>
  <c r="I3504" i="68"/>
  <c r="H3504" i="68"/>
  <c r="H3444" i="68"/>
  <c r="I3444" i="68"/>
  <c r="H3966" i="68"/>
  <c r="I3966" i="68"/>
  <c r="M3756" i="68"/>
  <c r="H3678" i="68"/>
  <c r="I3678" i="68"/>
  <c r="H3581" i="68"/>
  <c r="I3581" i="68"/>
  <c r="H3514" i="68"/>
  <c r="I3514" i="68"/>
  <c r="I3680" i="68"/>
  <c r="H3680" i="68"/>
  <c r="H3616" i="68"/>
  <c r="I3616" i="68"/>
  <c r="H3434" i="68"/>
  <c r="I3434" i="68"/>
  <c r="O3350" i="68"/>
  <c r="O3241" i="68"/>
  <c r="I3752" i="68"/>
  <c r="H3752" i="68"/>
  <c r="M3633" i="68"/>
  <c r="M3697" i="68"/>
  <c r="M3761" i="68"/>
  <c r="M3825" i="68"/>
  <c r="M3889" i="68"/>
  <c r="M3980" i="68"/>
  <c r="M4104" i="68"/>
  <c r="M3661" i="68"/>
  <c r="M3725" i="68"/>
  <c r="M3789" i="68"/>
  <c r="M3853" i="68"/>
  <c r="M3917" i="68"/>
  <c r="M4022" i="68"/>
  <c r="M4124" i="68"/>
  <c r="M3844" i="68"/>
  <c r="M3908" i="68"/>
  <c r="M4017" i="68"/>
  <c r="M3940" i="68"/>
  <c r="M4068" i="68"/>
  <c r="M4245" i="68"/>
  <c r="N4245" i="68" s="1"/>
  <c r="M4046" i="68"/>
  <c r="M3990" i="68"/>
  <c r="M4102" i="68"/>
  <c r="M3646" i="68"/>
  <c r="M3678" i="68"/>
  <c r="M3710" i="68"/>
  <c r="M3742" i="68"/>
  <c r="M3774" i="68"/>
  <c r="M3806" i="68"/>
  <c r="M3838" i="68"/>
  <c r="M3870" i="68"/>
  <c r="M3902" i="68"/>
  <c r="M3934" i="68"/>
  <c r="M4062" i="68"/>
  <c r="M3942" i="68"/>
  <c r="M4078" i="68"/>
  <c r="M4218" i="68"/>
  <c r="M4188" i="68"/>
  <c r="M4287" i="68"/>
  <c r="H3582" i="68"/>
  <c r="I3582" i="68"/>
  <c r="I3488" i="68"/>
  <c r="H3488" i="68"/>
  <c r="H4046" i="68"/>
  <c r="I4046" i="68"/>
  <c r="H3662" i="68"/>
  <c r="I3662" i="68"/>
  <c r="I3560" i="68"/>
  <c r="H3560" i="68"/>
  <c r="H3281" i="68"/>
  <c r="I3281" i="68"/>
  <c r="O3201" i="68"/>
  <c r="I3375" i="68"/>
  <c r="H3375" i="68"/>
  <c r="I3302" i="68"/>
  <c r="H3302" i="68"/>
  <c r="M3120" i="68"/>
  <c r="M3087" i="68"/>
  <c r="M3053" i="68"/>
  <c r="N3053" i="68" s="1"/>
  <c r="H3012" i="68"/>
  <c r="I3012" i="68"/>
  <c r="M2960" i="68"/>
  <c r="M2927" i="68"/>
  <c r="M2893" i="68"/>
  <c r="N2893" i="68" s="1"/>
  <c r="H2820" i="68"/>
  <c r="I2820" i="68"/>
  <c r="O2694" i="68"/>
  <c r="I2520" i="68"/>
  <c r="H2520" i="68"/>
  <c r="H2368" i="68"/>
  <c r="I2368" i="68"/>
  <c r="I3205" i="68"/>
  <c r="H3205" i="68"/>
  <c r="I3040" i="68"/>
  <c r="H3040" i="68"/>
  <c r="M3285" i="68"/>
  <c r="M3203" i="68"/>
  <c r="M3172" i="68"/>
  <c r="O3117" i="68"/>
  <c r="M3079" i="68"/>
  <c r="M3044" i="68"/>
  <c r="O2989" i="68"/>
  <c r="M2951" i="68"/>
  <c r="M2916" i="68"/>
  <c r="H2876" i="68"/>
  <c r="I2876" i="68"/>
  <c r="I2696" i="68"/>
  <c r="H2696" i="68"/>
  <c r="I2440" i="68"/>
  <c r="H2440" i="68"/>
  <c r="H3323" i="68"/>
  <c r="I3323" i="68"/>
  <c r="M3240" i="68"/>
  <c r="I3128" i="68"/>
  <c r="H3128" i="68"/>
  <c r="I2872" i="68"/>
  <c r="H2872" i="68"/>
  <c r="I3303" i="68"/>
  <c r="H3303" i="68"/>
  <c r="H3235" i="68"/>
  <c r="I3235" i="68"/>
  <c r="M3167" i="68"/>
  <c r="M3133" i="68"/>
  <c r="N3133" i="68" s="1"/>
  <c r="M3100" i="68"/>
  <c r="H3060" i="68"/>
  <c r="I3060" i="68"/>
  <c r="M2944" i="68"/>
  <c r="M2911" i="68"/>
  <c r="M2894" i="68"/>
  <c r="N2894" i="68" s="1"/>
  <c r="M2926" i="68"/>
  <c r="N2926" i="68" s="1"/>
  <c r="M2958" i="68"/>
  <c r="N2958" i="68" s="1"/>
  <c r="M2990" i="68"/>
  <c r="N2990" i="68" s="1"/>
  <c r="M3022" i="68"/>
  <c r="N3022" i="68" s="1"/>
  <c r="M3054" i="68"/>
  <c r="N3054" i="68" s="1"/>
  <c r="M3086" i="68"/>
  <c r="N3086" i="68" s="1"/>
  <c r="M3118" i="68"/>
  <c r="N3118" i="68" s="1"/>
  <c r="M3150" i="68"/>
  <c r="N3150" i="68" s="1"/>
  <c r="M3192" i="68"/>
  <c r="M3231" i="68"/>
  <c r="N3231" i="68" s="1"/>
  <c r="M3289" i="68"/>
  <c r="N3289" i="68" s="1"/>
  <c r="M3360" i="68"/>
  <c r="N3360" i="68" s="1"/>
  <c r="M3380" i="68"/>
  <c r="M3500" i="68"/>
  <c r="M3207" i="68"/>
  <c r="N3207" i="68" s="1"/>
  <c r="M3265" i="68"/>
  <c r="N3265" i="68" s="1"/>
  <c r="M3391" i="68"/>
  <c r="M3520" i="68"/>
  <c r="M3334" i="68"/>
  <c r="M3455" i="68"/>
  <c r="M3272" i="68"/>
  <c r="M3338" i="68"/>
  <c r="M3425" i="68"/>
  <c r="M3593" i="68"/>
  <c r="M3585" i="68"/>
  <c r="M2929" i="68"/>
  <c r="M2993" i="68"/>
  <c r="M3057" i="68"/>
  <c r="M3121" i="68"/>
  <c r="M3184" i="68"/>
  <c r="M3223" i="68"/>
  <c r="N3223" i="68" s="1"/>
  <c r="M3281" i="68"/>
  <c r="N3281" i="68" s="1"/>
  <c r="M3348" i="68"/>
  <c r="M3572" i="68"/>
  <c r="M3602" i="68"/>
  <c r="M3605" i="68"/>
  <c r="M2923" i="68"/>
  <c r="M2987" i="68"/>
  <c r="M3051" i="68"/>
  <c r="M3115" i="68"/>
  <c r="M3345" i="68"/>
  <c r="M3447" i="68"/>
  <c r="M3309" i="68"/>
  <c r="M3399" i="68"/>
  <c r="M3532" i="68"/>
  <c r="M3521" i="68"/>
  <c r="M3381" i="68"/>
  <c r="M3445" i="68"/>
  <c r="M3509" i="68"/>
  <c r="N3509" i="68" s="1"/>
  <c r="M3573" i="68"/>
  <c r="N3573" i="68" s="1"/>
  <c r="M3236" i="68"/>
  <c r="M3300" i="68"/>
  <c r="M3354" i="68"/>
  <c r="M3386" i="68"/>
  <c r="M3418" i="68"/>
  <c r="M3450" i="68"/>
  <c r="N3450" i="68" s="1"/>
  <c r="M3482" i="68"/>
  <c r="M3514" i="68"/>
  <c r="M3546" i="68"/>
  <c r="M3578" i="68"/>
  <c r="M3511" i="68"/>
  <c r="M3575" i="68"/>
  <c r="M3355" i="68"/>
  <c r="M3419" i="68"/>
  <c r="M3483" i="68"/>
  <c r="M3547" i="68"/>
  <c r="M3611" i="68"/>
  <c r="I2680" i="68"/>
  <c r="H2680" i="68"/>
  <c r="I3318" i="68"/>
  <c r="H3318" i="68"/>
  <c r="M3251" i="68"/>
  <c r="I3120" i="68"/>
  <c r="H3120" i="68"/>
  <c r="I2864" i="68"/>
  <c r="H2864" i="68"/>
  <c r="I3335" i="68"/>
  <c r="H3335" i="68"/>
  <c r="M3261" i="68"/>
  <c r="M3127" i="68"/>
  <c r="M3092" i="68"/>
  <c r="O3037" i="68"/>
  <c r="M2999" i="68"/>
  <c r="M2964" i="68"/>
  <c r="I2664" i="68"/>
  <c r="H2664" i="68"/>
  <c r="I2408" i="68"/>
  <c r="H2408" i="68"/>
  <c r="M3245" i="68"/>
  <c r="H3221" i="68"/>
  <c r="I3221" i="68"/>
  <c r="I3080" i="68"/>
  <c r="H3080" i="68"/>
  <c r="I2894" i="68"/>
  <c r="H2894" i="68"/>
  <c r="I2816" i="68"/>
  <c r="H2816" i="68"/>
  <c r="I2349" i="68"/>
  <c r="H2349" i="68"/>
  <c r="O2674" i="68"/>
  <c r="I2575" i="68"/>
  <c r="H2575" i="68"/>
  <c r="I2464" i="68"/>
  <c r="H2464" i="68"/>
  <c r="H2369" i="68"/>
  <c r="I2369" i="68"/>
  <c r="I2767" i="68"/>
  <c r="H2767" i="68"/>
  <c r="I2545" i="68"/>
  <c r="H2545" i="68"/>
  <c r="H2726" i="68"/>
  <c r="I2726" i="68"/>
  <c r="I2576" i="68"/>
  <c r="H2576" i="68"/>
  <c r="H2502" i="68"/>
  <c r="I2502" i="68"/>
  <c r="O2432" i="68"/>
  <c r="H2353" i="68"/>
  <c r="I2353" i="68"/>
  <c r="O2097" i="68"/>
  <c r="O2033" i="68"/>
  <c r="O1969" i="68"/>
  <c r="O1905" i="68"/>
  <c r="O1841" i="68"/>
  <c r="H3162" i="68"/>
  <c r="I3162" i="68"/>
  <c r="I2982" i="68"/>
  <c r="H2982" i="68"/>
  <c r="I2357" i="68"/>
  <c r="H2357" i="68"/>
  <c r="I2295" i="68"/>
  <c r="H2295" i="68"/>
  <c r="I2824" i="68"/>
  <c r="H2824" i="68"/>
  <c r="H2678" i="68"/>
  <c r="I2678" i="68"/>
  <c r="H2602" i="68"/>
  <c r="I2602" i="68"/>
  <c r="I2496" i="68"/>
  <c r="H2496" i="68"/>
  <c r="H2410" i="68"/>
  <c r="I2410" i="68"/>
  <c r="I2998" i="68"/>
  <c r="H2998" i="68"/>
  <c r="O2177" i="68"/>
  <c r="H2662" i="68"/>
  <c r="I2662" i="68"/>
  <c r="O2592" i="68"/>
  <c r="I2527" i="68"/>
  <c r="H2527" i="68"/>
  <c r="H2394" i="68"/>
  <c r="I2394" i="68"/>
  <c r="O2336" i="68"/>
  <c r="M2252" i="68"/>
  <c r="M2220" i="68"/>
  <c r="M2181" i="68"/>
  <c r="H2101" i="68"/>
  <c r="I2101" i="68"/>
  <c r="I2027" i="68"/>
  <c r="H2027" i="68"/>
  <c r="H2145" i="68"/>
  <c r="I2145" i="68"/>
  <c r="H2071" i="68"/>
  <c r="I2071" i="68"/>
  <c r="H2193" i="68"/>
  <c r="I2193" i="68"/>
  <c r="H2029" i="68"/>
  <c r="I2029" i="68"/>
  <c r="I1955" i="68"/>
  <c r="H1955" i="68"/>
  <c r="M2253" i="68"/>
  <c r="M2192" i="68"/>
  <c r="O2161" i="68"/>
  <c r="O2110" i="68"/>
  <c r="H2031" i="68"/>
  <c r="I2031" i="68"/>
  <c r="H1903" i="68"/>
  <c r="I1903" i="68"/>
  <c r="M2244" i="68"/>
  <c r="M2212" i="68"/>
  <c r="M2572" i="68"/>
  <c r="M2340" i="68"/>
  <c r="M2537" i="68"/>
  <c r="M2207" i="68"/>
  <c r="M2271" i="68"/>
  <c r="M2329" i="68"/>
  <c r="M2396" i="68"/>
  <c r="M2583" i="68"/>
  <c r="M2736" i="68"/>
  <c r="M2305" i="68"/>
  <c r="N2305" i="68" s="1"/>
  <c r="M2351" i="68"/>
  <c r="M2489" i="68"/>
  <c r="M2669" i="68"/>
  <c r="M2480" i="68"/>
  <c r="M2748" i="68"/>
  <c r="M2493" i="68"/>
  <c r="M2713" i="68"/>
  <c r="M2203" i="68"/>
  <c r="M2267" i="68"/>
  <c r="M2344" i="68"/>
  <c r="N2344" i="68" s="1"/>
  <c r="M2487" i="68"/>
  <c r="M2624" i="68"/>
  <c r="N2624" i="68" s="1"/>
  <c r="M2285" i="68"/>
  <c r="M2317" i="68"/>
  <c r="M2393" i="68"/>
  <c r="M2573" i="68"/>
  <c r="M2765" i="68"/>
  <c r="M2222" i="68"/>
  <c r="N2222" i="68" s="1"/>
  <c r="M2286" i="68"/>
  <c r="M2349" i="68"/>
  <c r="M2431" i="68"/>
  <c r="M2545" i="68"/>
  <c r="M2629" i="68"/>
  <c r="M2744" i="68"/>
  <c r="M2836" i="68"/>
  <c r="M2780" i="68"/>
  <c r="M2468" i="68"/>
  <c r="M2575" i="68"/>
  <c r="M2689" i="68"/>
  <c r="M2773" i="68"/>
  <c r="M2844" i="68"/>
  <c r="M2704" i="68"/>
  <c r="M2170" i="68"/>
  <c r="N2170" i="68" s="1"/>
  <c r="M2234" i="68"/>
  <c r="M2298" i="68"/>
  <c r="M2420" i="68"/>
  <c r="M2527" i="68"/>
  <c r="M2641" i="68"/>
  <c r="M2725" i="68"/>
  <c r="M2820" i="68"/>
  <c r="M2364" i="68"/>
  <c r="M2465" i="68"/>
  <c r="M2549" i="68"/>
  <c r="M2664" i="68"/>
  <c r="M2756" i="68"/>
  <c r="M2832" i="68"/>
  <c r="M2355" i="68"/>
  <c r="M2398" i="68"/>
  <c r="M2430" i="68"/>
  <c r="M2462" i="68"/>
  <c r="M2494" i="68"/>
  <c r="M2526" i="68"/>
  <c r="M2558" i="68"/>
  <c r="M2590" i="68"/>
  <c r="M2622" i="68"/>
  <c r="M2654" i="68"/>
  <c r="M2686" i="68"/>
  <c r="M2718" i="68"/>
  <c r="M2750" i="68"/>
  <c r="M2782" i="68"/>
  <c r="N2782" i="68" s="1"/>
  <c r="M2814" i="68"/>
  <c r="N2814" i="68" s="1"/>
  <c r="M2846" i="68"/>
  <c r="N2846" i="68" s="1"/>
  <c r="M2878" i="68"/>
  <c r="N2878" i="68" s="1"/>
  <c r="M2841" i="68"/>
  <c r="M2403" i="68"/>
  <c r="M2467" i="68"/>
  <c r="M2531" i="68"/>
  <c r="M2595" i="68"/>
  <c r="M2659" i="68"/>
  <c r="M2723" i="68"/>
  <c r="M2787" i="68"/>
  <c r="M2851" i="68"/>
  <c r="I2333" i="68"/>
  <c r="H2333" i="68"/>
  <c r="I2259" i="68"/>
  <c r="H2259" i="68"/>
  <c r="I2227" i="68"/>
  <c r="H2227" i="68"/>
  <c r="M2188" i="68"/>
  <c r="I2135" i="68"/>
  <c r="H2135" i="68"/>
  <c r="I1969" i="68"/>
  <c r="H1969" i="68"/>
  <c r="O2138" i="68"/>
  <c r="H2045" i="68"/>
  <c r="I2045" i="68"/>
  <c r="I1971" i="68"/>
  <c r="H1971" i="68"/>
  <c r="O2278" i="68"/>
  <c r="O2222" i="68"/>
  <c r="M2172" i="68"/>
  <c r="H2047" i="68"/>
  <c r="I2047" i="68"/>
  <c r="H1919" i="68"/>
  <c r="I1919" i="68"/>
  <c r="O1729" i="68"/>
  <c r="O1665" i="68"/>
  <c r="M1839" i="68"/>
  <c r="I1759" i="68"/>
  <c r="H1759" i="68"/>
  <c r="M1683" i="68"/>
  <c r="O1639" i="68"/>
  <c r="M1562" i="68"/>
  <c r="H1523" i="68"/>
  <c r="I1523" i="68"/>
  <c r="I1289" i="68"/>
  <c r="H1289" i="68"/>
  <c r="H1821" i="68"/>
  <c r="I1821" i="68"/>
  <c r="H1777" i="68"/>
  <c r="I1777" i="68"/>
  <c r="M1707" i="68"/>
  <c r="M1641" i="68"/>
  <c r="N1641" i="68" s="1"/>
  <c r="I1472" i="68"/>
  <c r="H1472" i="68"/>
  <c r="O1423" i="68"/>
  <c r="M1443" i="68"/>
  <c r="M1895" i="68"/>
  <c r="M2023" i="68"/>
  <c r="M1872" i="68"/>
  <c r="M2127" i="68"/>
  <c r="M1955" i="68"/>
  <c r="M2083" i="68"/>
  <c r="M2040" i="68"/>
  <c r="N2040" i="68" s="1"/>
  <c r="M1433" i="68"/>
  <c r="M1495" i="68"/>
  <c r="N1495" i="68" s="1"/>
  <c r="M1559" i="68"/>
  <c r="N1559" i="68" s="1"/>
  <c r="M1835" i="68"/>
  <c r="M1963" i="68"/>
  <c r="M2091" i="68"/>
  <c r="M2016" i="68"/>
  <c r="M1951" i="68"/>
  <c r="M2079" i="68"/>
  <c r="M1960" i="68"/>
  <c r="N1960" i="68" s="1"/>
  <c r="M2141" i="68"/>
  <c r="M1658" i="68"/>
  <c r="M1722" i="68"/>
  <c r="M1786" i="68"/>
  <c r="M1850" i="68"/>
  <c r="M1914" i="68"/>
  <c r="M1978" i="68"/>
  <c r="M2042" i="68"/>
  <c r="M2106" i="68"/>
  <c r="M1494" i="68"/>
  <c r="M1558" i="68"/>
  <c r="M1622" i="68"/>
  <c r="M1686" i="68"/>
  <c r="M1750" i="68"/>
  <c r="M1812" i="68"/>
  <c r="M1876" i="68"/>
  <c r="M1940" i="68"/>
  <c r="M2004" i="68"/>
  <c r="M2068" i="68"/>
  <c r="M1420" i="68"/>
  <c r="M1484" i="68"/>
  <c r="M1548" i="68"/>
  <c r="M1612" i="68"/>
  <c r="M1676" i="68"/>
  <c r="M1740" i="68"/>
  <c r="M1801" i="68"/>
  <c r="N1801" i="68" s="1"/>
  <c r="M1833" i="68"/>
  <c r="N1833" i="68" s="1"/>
  <c r="M1865" i="68"/>
  <c r="N1865" i="68" s="1"/>
  <c r="M1897" i="68"/>
  <c r="N1897" i="68" s="1"/>
  <c r="M1929" i="68"/>
  <c r="N1929" i="68" s="1"/>
  <c r="M1961" i="68"/>
  <c r="N1961" i="68" s="1"/>
  <c r="M1993" i="68"/>
  <c r="N1993" i="68" s="1"/>
  <c r="M2025" i="68"/>
  <c r="N2025" i="68" s="1"/>
  <c r="M2057" i="68"/>
  <c r="N2057" i="68" s="1"/>
  <c r="M2089" i="68"/>
  <c r="N2089" i="68" s="1"/>
  <c r="M2121" i="68"/>
  <c r="N2121" i="68" s="1"/>
  <c r="M1814" i="68"/>
  <c r="M1878" i="68"/>
  <c r="M1942" i="68"/>
  <c r="M2006" i="68"/>
  <c r="M2070" i="68"/>
  <c r="M2134" i="68"/>
  <c r="I1281" i="68"/>
  <c r="H1281" i="68"/>
  <c r="O1099" i="68"/>
  <c r="O1035" i="68"/>
  <c r="O971" i="68"/>
  <c r="O907" i="68"/>
  <c r="O843" i="68"/>
  <c r="O779" i="68"/>
  <c r="H1737" i="68"/>
  <c r="I1737" i="68"/>
  <c r="H1651" i="68"/>
  <c r="I1651" i="68"/>
  <c r="M1554" i="68"/>
  <c r="H1515" i="68"/>
  <c r="I1515" i="68"/>
  <c r="H1101" i="68"/>
  <c r="I1101" i="68"/>
  <c r="H1037" i="68"/>
  <c r="I1037" i="68"/>
  <c r="I973" i="68"/>
  <c r="H973" i="68"/>
  <c r="I1905" i="68"/>
  <c r="H1905" i="68"/>
  <c r="M1827" i="68"/>
  <c r="M1736" i="68"/>
  <c r="H1633" i="68"/>
  <c r="I1633" i="68"/>
  <c r="I1592" i="68"/>
  <c r="H1592" i="68"/>
  <c r="M1512" i="68"/>
  <c r="O1479" i="68"/>
  <c r="I1440" i="68"/>
  <c r="H1440" i="68"/>
  <c r="I1201" i="68"/>
  <c r="H1201" i="68"/>
  <c r="I1962" i="68"/>
  <c r="H1962" i="68"/>
  <c r="H1825" i="68"/>
  <c r="I1825" i="68"/>
  <c r="M1783" i="68"/>
  <c r="N1783" i="68" s="1"/>
  <c r="M1713" i="68"/>
  <c r="N1713" i="68" s="1"/>
  <c r="I1663" i="68"/>
  <c r="H1663" i="68"/>
  <c r="M1621" i="68"/>
  <c r="M1577" i="68"/>
  <c r="I1538" i="68"/>
  <c r="H1538" i="68"/>
  <c r="I1321" i="68"/>
  <c r="H1321" i="68"/>
  <c r="I1883" i="68"/>
  <c r="H1883" i="68"/>
  <c r="M1824" i="68"/>
  <c r="M1773" i="68"/>
  <c r="I1623" i="68"/>
  <c r="H1623" i="68"/>
  <c r="I1593" i="68"/>
  <c r="H1593" i="68"/>
  <c r="I1561" i="68"/>
  <c r="H1561" i="68"/>
  <c r="O1535" i="68"/>
  <c r="M1504" i="68"/>
  <c r="N1504" i="68" s="1"/>
  <c r="O1471" i="68"/>
  <c r="I1425" i="68"/>
  <c r="H1425" i="68"/>
  <c r="M1871" i="68"/>
  <c r="M1767" i="68"/>
  <c r="N1767" i="68" s="1"/>
  <c r="O1719" i="68"/>
  <c r="M1680" i="68"/>
  <c r="I1594" i="68"/>
  <c r="H1594" i="68"/>
  <c r="M1539" i="68"/>
  <c r="M1505" i="68"/>
  <c r="I1466" i="68"/>
  <c r="H1466" i="68"/>
  <c r="M1422" i="68"/>
  <c r="O1287" i="68"/>
  <c r="I1978" i="68"/>
  <c r="H1978" i="68"/>
  <c r="M1880" i="68"/>
  <c r="N1880" i="68" s="1"/>
  <c r="I1835" i="68"/>
  <c r="H1835" i="68"/>
  <c r="H1793" i="68"/>
  <c r="I1793" i="68"/>
  <c r="M1757" i="68"/>
  <c r="M1721" i="68"/>
  <c r="N1721" i="68" s="1"/>
  <c r="H1665" i="68"/>
  <c r="I1665" i="68"/>
  <c r="M1629" i="68"/>
  <c r="M1592" i="68"/>
  <c r="I1553" i="68"/>
  <c r="H1553" i="68"/>
  <c r="I1512" i="68"/>
  <c r="H1512" i="68"/>
  <c r="M1477" i="68"/>
  <c r="M1426" i="68"/>
  <c r="O1279" i="68"/>
  <c r="H1155" i="68"/>
  <c r="I1155" i="68"/>
  <c r="H899" i="68"/>
  <c r="I899" i="68"/>
  <c r="H801" i="68"/>
  <c r="I801" i="68"/>
  <c r="M668" i="68"/>
  <c r="H625" i="68"/>
  <c r="I625" i="68"/>
  <c r="O585" i="68"/>
  <c r="O521" i="68"/>
  <c r="O457" i="68"/>
  <c r="O393" i="68"/>
  <c r="O329" i="68"/>
  <c r="O265" i="68"/>
  <c r="O201" i="68"/>
  <c r="O137" i="68"/>
  <c r="M102" i="68"/>
  <c r="O80" i="68"/>
  <c r="I61" i="68"/>
  <c r="H61" i="68"/>
  <c r="M38" i="68"/>
  <c r="O16" i="68"/>
  <c r="I199" i="68"/>
  <c r="H199" i="68"/>
  <c r="I66" i="68"/>
  <c r="H66" i="68"/>
  <c r="H111" i="68"/>
  <c r="I111" i="68"/>
  <c r="M136" i="68"/>
  <c r="I1288" i="68"/>
  <c r="H1288" i="68"/>
  <c r="H951" i="68"/>
  <c r="I951" i="68"/>
  <c r="I804" i="68"/>
  <c r="H804" i="68"/>
  <c r="I740" i="68"/>
  <c r="H740" i="68"/>
  <c r="I676" i="68"/>
  <c r="H676" i="68"/>
  <c r="I612" i="68"/>
  <c r="H612" i="68"/>
  <c r="H100" i="68"/>
  <c r="I100" i="68"/>
  <c r="H36" i="68"/>
  <c r="I36" i="68"/>
  <c r="I367" i="68"/>
  <c r="H367" i="68"/>
  <c r="I239" i="68"/>
  <c r="H239" i="68"/>
  <c r="H150" i="68"/>
  <c r="I150" i="68"/>
  <c r="I1182" i="68"/>
  <c r="H1182" i="68"/>
  <c r="I1644" i="68"/>
  <c r="H1644" i="68"/>
  <c r="I1858" i="68"/>
  <c r="H1858" i="68"/>
  <c r="I986" i="68"/>
  <c r="H986" i="68"/>
  <c r="I1050" i="68"/>
  <c r="H1050" i="68"/>
  <c r="I1120" i="68"/>
  <c r="H1120" i="68"/>
  <c r="I1190" i="68"/>
  <c r="H1190" i="68"/>
  <c r="I1255" i="68"/>
  <c r="H1255" i="68"/>
  <c r="H1333" i="68"/>
  <c r="I1333" i="68"/>
  <c r="I1418" i="68"/>
  <c r="H1418" i="68"/>
  <c r="I1534" i="68"/>
  <c r="H1534" i="68"/>
  <c r="I1678" i="68"/>
  <c r="H1678" i="68"/>
  <c r="I1067" i="68"/>
  <c r="H1067" i="68"/>
  <c r="I1099" i="68"/>
  <c r="H1099" i="68"/>
  <c r="I1164" i="68"/>
  <c r="H1164" i="68"/>
  <c r="H1235" i="68"/>
  <c r="I1235" i="68"/>
  <c r="I1306" i="68"/>
  <c r="H1306" i="68"/>
  <c r="H1415" i="68"/>
  <c r="I1415" i="68"/>
  <c r="I1664" i="68"/>
  <c r="H1664" i="68"/>
  <c r="I1782" i="68"/>
  <c r="H1782" i="68"/>
  <c r="I1852" i="68"/>
  <c r="H1852" i="68"/>
  <c r="I1172" i="68"/>
  <c r="H1172" i="68"/>
  <c r="H1243" i="68"/>
  <c r="I1243" i="68"/>
  <c r="I1314" i="68"/>
  <c r="H1314" i="68"/>
  <c r="H1423" i="68"/>
  <c r="I1423" i="68"/>
  <c r="I1510" i="68"/>
  <c r="H1510" i="68"/>
  <c r="I1636" i="68"/>
  <c r="H1636" i="68"/>
  <c r="H1798" i="68"/>
  <c r="I1798" i="68"/>
  <c r="I836" i="68"/>
  <c r="H836" i="68"/>
  <c r="H880" i="68"/>
  <c r="I880" i="68"/>
  <c r="H944" i="68"/>
  <c r="I944" i="68"/>
  <c r="I1008" i="68"/>
  <c r="H1008" i="68"/>
  <c r="I1072" i="68"/>
  <c r="H1072" i="68"/>
  <c r="I1214" i="68"/>
  <c r="H1214" i="68"/>
  <c r="I1634" i="68"/>
  <c r="H1634" i="68"/>
  <c r="I1874" i="68"/>
  <c r="H1874" i="68"/>
  <c r="H1173" i="68"/>
  <c r="I1173" i="68"/>
  <c r="H1252" i="68"/>
  <c r="I1252" i="68"/>
  <c r="H1323" i="68"/>
  <c r="I1323" i="68"/>
  <c r="H1381" i="68"/>
  <c r="I1381" i="68"/>
  <c r="I1454" i="68"/>
  <c r="H1454" i="68"/>
  <c r="I1582" i="68"/>
  <c r="H1582" i="68"/>
  <c r="I1774" i="68"/>
  <c r="H1774" i="68"/>
  <c r="I1260" i="68"/>
  <c r="H1260" i="68"/>
  <c r="H1383" i="68"/>
  <c r="I1383" i="68"/>
  <c r="H1645" i="68"/>
  <c r="I1645" i="68"/>
  <c r="I1756" i="68"/>
  <c r="H1756" i="68"/>
  <c r="H1862" i="68"/>
  <c r="I1862" i="68"/>
  <c r="H1030" i="68"/>
  <c r="I1030" i="68"/>
  <c r="I1094" i="68"/>
  <c r="H1094" i="68"/>
  <c r="I1168" i="68"/>
  <c r="H1168" i="68"/>
  <c r="I1238" i="68"/>
  <c r="H1238" i="68"/>
  <c r="I1303" i="68"/>
  <c r="H1303" i="68"/>
  <c r="H1395" i="68"/>
  <c r="I1395" i="68"/>
  <c r="I1526" i="68"/>
  <c r="H1526" i="68"/>
  <c r="I1690" i="68"/>
  <c r="H1690" i="68"/>
  <c r="I1828" i="68"/>
  <c r="H1828" i="68"/>
  <c r="H1854" i="68"/>
  <c r="I1854" i="68"/>
  <c r="I1940" i="68"/>
  <c r="H1940" i="68"/>
  <c r="H2016" i="68"/>
  <c r="I2016" i="68"/>
  <c r="H2110" i="68"/>
  <c r="I2110" i="68"/>
  <c r="H2240" i="68"/>
  <c r="I2240" i="68"/>
  <c r="I2098" i="68"/>
  <c r="H2098" i="68"/>
  <c r="I2198" i="68"/>
  <c r="H2198" i="68"/>
  <c r="I2262" i="68"/>
  <c r="H2262" i="68"/>
  <c r="H1958" i="68"/>
  <c r="I1958" i="68"/>
  <c r="I2044" i="68"/>
  <c r="H2044" i="68"/>
  <c r="H2120" i="68"/>
  <c r="I2120" i="68"/>
  <c r="H1388" i="68"/>
  <c r="I1388" i="68"/>
  <c r="H2128" i="68"/>
  <c r="I2128" i="68"/>
  <c r="H1872" i="68"/>
  <c r="I1872" i="68"/>
  <c r="H1966" i="68"/>
  <c r="I1966" i="68"/>
  <c r="I2052" i="68"/>
  <c r="H2052" i="68"/>
  <c r="H2133" i="68"/>
  <c r="I2133" i="68"/>
  <c r="H2264" i="68"/>
  <c r="I2264" i="68"/>
  <c r="H2152" i="68"/>
  <c r="I2152" i="68"/>
  <c r="I2238" i="68"/>
  <c r="H2238" i="68"/>
  <c r="H1880" i="68"/>
  <c r="I1880" i="68"/>
  <c r="H1974" i="68"/>
  <c r="I1974" i="68"/>
  <c r="I2060" i="68"/>
  <c r="H2060" i="68"/>
  <c r="I2170" i="68"/>
  <c r="H2170" i="68"/>
  <c r="H2450" i="68"/>
  <c r="I2450" i="68"/>
  <c r="H2633" i="68"/>
  <c r="I2633" i="68"/>
  <c r="H2754" i="68"/>
  <c r="I2754" i="68"/>
  <c r="H2212" i="68"/>
  <c r="I2212" i="68"/>
  <c r="H2276" i="68"/>
  <c r="I2276" i="68"/>
  <c r="I2375" i="68"/>
  <c r="H2375" i="68"/>
  <c r="H2493" i="68"/>
  <c r="I2493" i="68"/>
  <c r="H2621" i="68"/>
  <c r="I2621" i="68"/>
  <c r="I2853" i="68"/>
  <c r="H2853" i="68"/>
  <c r="H2253" i="68"/>
  <c r="I2253" i="68"/>
  <c r="H2317" i="68"/>
  <c r="I2317" i="68"/>
  <c r="H2402" i="68"/>
  <c r="I2402" i="68"/>
  <c r="H2658" i="68"/>
  <c r="I2658" i="68"/>
  <c r="I2302" i="68"/>
  <c r="H2302" i="68"/>
  <c r="I2439" i="68"/>
  <c r="H2439" i="68"/>
  <c r="I2526" i="68"/>
  <c r="H2526" i="68"/>
  <c r="H2637" i="68"/>
  <c r="I2637" i="68"/>
  <c r="I2339" i="68"/>
  <c r="H2339" i="68"/>
  <c r="H2508" i="68"/>
  <c r="I2508" i="68"/>
  <c r="H2674" i="68"/>
  <c r="I2674" i="68"/>
  <c r="H2280" i="68"/>
  <c r="I2280" i="68"/>
  <c r="I2332" i="68"/>
  <c r="H2332" i="68"/>
  <c r="I2414" i="68"/>
  <c r="H2414" i="68"/>
  <c r="I2542" i="68"/>
  <c r="H2542" i="68"/>
  <c r="I2670" i="68"/>
  <c r="H2670" i="68"/>
  <c r="I2351" i="68"/>
  <c r="H2351" i="68"/>
  <c r="H2524" i="68"/>
  <c r="I2524" i="68"/>
  <c r="I2775" i="68"/>
  <c r="H2775" i="68"/>
  <c r="I2322" i="68"/>
  <c r="H2322" i="68"/>
  <c r="I2459" i="68"/>
  <c r="H2459" i="68"/>
  <c r="H2553" i="68"/>
  <c r="I2553" i="68"/>
  <c r="I2663" i="68"/>
  <c r="H2663" i="68"/>
  <c r="I2821" i="68"/>
  <c r="H2821" i="68"/>
  <c r="H2890" i="68"/>
  <c r="I2890" i="68"/>
  <c r="H2954" i="68"/>
  <c r="I2954" i="68"/>
  <c r="H3018" i="68"/>
  <c r="I3018" i="68"/>
  <c r="H3082" i="68"/>
  <c r="I3082" i="68"/>
  <c r="H3146" i="68"/>
  <c r="I3146" i="68"/>
  <c r="I3206" i="68"/>
  <c r="H3206" i="68"/>
  <c r="I3309" i="68"/>
  <c r="H3309" i="68"/>
  <c r="H2579" i="68"/>
  <c r="I2579" i="68"/>
  <c r="H2827" i="68"/>
  <c r="I2827" i="68"/>
  <c r="H3083" i="68"/>
  <c r="I3083" i="68"/>
  <c r="I2797" i="68"/>
  <c r="H2797" i="68"/>
  <c r="I2861" i="68"/>
  <c r="H2861" i="68"/>
  <c r="I2925" i="68"/>
  <c r="H2925" i="68"/>
  <c r="I2989" i="68"/>
  <c r="H2989" i="68"/>
  <c r="I3053" i="68"/>
  <c r="H3053" i="68"/>
  <c r="I3117" i="68"/>
  <c r="H3117" i="68"/>
  <c r="I3220" i="68"/>
  <c r="H3220" i="68"/>
  <c r="H2403" i="68"/>
  <c r="I2403" i="68"/>
  <c r="H2659" i="68"/>
  <c r="I2659" i="68"/>
  <c r="H2931" i="68"/>
  <c r="I2931" i="68"/>
  <c r="H3155" i="68"/>
  <c r="I3155" i="68"/>
  <c r="I3244" i="68"/>
  <c r="H3244" i="68"/>
  <c r="I2702" i="68"/>
  <c r="H2702" i="68"/>
  <c r="H2780" i="68"/>
  <c r="I2780" i="68"/>
  <c r="H2842" i="68"/>
  <c r="I2842" i="68"/>
  <c r="H2906" i="68"/>
  <c r="I2906" i="68"/>
  <c r="H2970" i="68"/>
  <c r="I2970" i="68"/>
  <c r="I3093" i="68"/>
  <c r="H3093" i="68"/>
  <c r="I3246" i="68"/>
  <c r="H3246" i="68"/>
  <c r="H2483" i="68"/>
  <c r="I2483" i="68"/>
  <c r="H2739" i="68"/>
  <c r="I2739" i="68"/>
  <c r="H3003" i="68"/>
  <c r="I3003" i="68"/>
  <c r="H3134" i="68"/>
  <c r="I3134" i="68"/>
  <c r="I3282" i="68"/>
  <c r="H3282" i="68"/>
  <c r="H2850" i="68"/>
  <c r="I2850" i="68"/>
  <c r="H2914" i="68"/>
  <c r="I2914" i="68"/>
  <c r="H2978" i="68"/>
  <c r="I2978" i="68"/>
  <c r="H3042" i="68"/>
  <c r="I3042" i="68"/>
  <c r="H3106" i="68"/>
  <c r="I3106" i="68"/>
  <c r="I3182" i="68"/>
  <c r="H3182" i="68"/>
  <c r="I3338" i="68"/>
  <c r="H3338" i="68"/>
  <c r="I2597" i="68"/>
  <c r="H2597" i="68"/>
  <c r="H2851" i="68"/>
  <c r="I2851" i="68"/>
  <c r="H3107" i="68"/>
  <c r="I3107" i="68"/>
  <c r="I3232" i="68"/>
  <c r="H3232" i="68"/>
  <c r="I3248" i="68"/>
  <c r="H3248" i="68"/>
  <c r="H3442" i="68"/>
  <c r="I3442" i="68"/>
  <c r="I3593" i="68"/>
  <c r="H3593" i="68"/>
  <c r="H3346" i="68"/>
  <c r="I3346" i="68"/>
  <c r="I3486" i="68"/>
  <c r="H3486" i="68"/>
  <c r="I3689" i="68"/>
  <c r="H3689" i="68"/>
  <c r="I3316" i="68"/>
  <c r="H3316" i="68"/>
  <c r="H3565" i="68"/>
  <c r="I3565" i="68"/>
  <c r="I3342" i="68"/>
  <c r="H3342" i="68"/>
  <c r="I3470" i="68"/>
  <c r="H3470" i="68"/>
  <c r="H3714" i="68"/>
  <c r="I3714" i="68"/>
  <c r="I3397" i="68"/>
  <c r="H3397" i="68"/>
  <c r="I3355" i="68"/>
  <c r="H3355" i="68"/>
  <c r="I3523" i="68"/>
  <c r="H3523" i="68"/>
  <c r="H3770" i="68"/>
  <c r="I3770" i="68"/>
  <c r="H3405" i="68"/>
  <c r="I3405" i="68"/>
  <c r="H3370" i="68"/>
  <c r="I3370" i="68"/>
  <c r="I3414" i="68"/>
  <c r="H3414" i="68"/>
  <c r="I3507" i="68"/>
  <c r="H3507" i="68"/>
  <c r="H3698" i="68"/>
  <c r="I3698" i="68"/>
  <c r="I3639" i="68"/>
  <c r="H3639" i="68"/>
  <c r="I3703" i="68"/>
  <c r="H3703" i="68"/>
  <c r="I3767" i="68"/>
  <c r="H3767" i="68"/>
  <c r="I3831" i="68"/>
  <c r="H3831" i="68"/>
  <c r="I3895" i="68"/>
  <c r="H3895" i="68"/>
  <c r="I3991" i="68"/>
  <c r="H3991" i="68"/>
  <c r="I4123" i="68"/>
  <c r="H4123" i="68"/>
  <c r="I3635" i="68"/>
  <c r="H3635" i="68"/>
  <c r="I3699" i="68"/>
  <c r="H3699" i="68"/>
  <c r="I3763" i="68"/>
  <c r="H3763" i="68"/>
  <c r="I3827" i="68"/>
  <c r="H3827" i="68"/>
  <c r="I3891" i="68"/>
  <c r="H3891" i="68"/>
  <c r="I3999" i="68"/>
  <c r="H3999" i="68"/>
  <c r="H3810" i="68"/>
  <c r="I3810" i="68"/>
  <c r="H3874" i="68"/>
  <c r="I3874" i="68"/>
  <c r="I3943" i="68"/>
  <c r="H3943" i="68"/>
  <c r="I4049" i="68"/>
  <c r="H4049" i="68"/>
  <c r="I3705" i="68"/>
  <c r="H3705" i="68"/>
  <c r="I3769" i="68"/>
  <c r="H3769" i="68"/>
  <c r="I3833" i="68"/>
  <c r="H3833" i="68"/>
  <c r="I3897" i="68"/>
  <c r="H3897" i="68"/>
  <c r="I3963" i="68"/>
  <c r="H3963" i="68"/>
  <c r="I4193" i="68"/>
  <c r="H4193" i="68"/>
  <c r="I4035" i="68"/>
  <c r="H4035" i="68"/>
  <c r="I4145" i="68"/>
  <c r="H4145" i="68"/>
  <c r="I3967" i="68"/>
  <c r="H3967" i="68"/>
  <c r="I3949" i="68"/>
  <c r="H3949" i="68"/>
  <c r="I4115" i="68"/>
  <c r="H4115" i="68"/>
  <c r="H3557" i="68"/>
  <c r="I3557" i="68"/>
  <c r="H4038" i="68"/>
  <c r="I4038" i="68"/>
  <c r="I4385" i="68"/>
  <c r="H4385" i="68"/>
  <c r="I4513" i="68"/>
  <c r="H4513" i="68"/>
  <c r="I4523" i="68"/>
  <c r="H4523" i="68"/>
  <c r="I4501" i="68"/>
  <c r="H4501" i="68"/>
  <c r="I4489" i="68"/>
  <c r="H4489" i="68"/>
  <c r="I4093" i="68"/>
  <c r="H4093" i="68"/>
  <c r="I4217" i="68"/>
  <c r="H4217" i="68"/>
  <c r="I4445" i="68"/>
  <c r="H4445" i="68"/>
  <c r="I4927" i="68"/>
  <c r="H4927" i="68"/>
  <c r="I4553" i="68"/>
  <c r="H4553" i="68"/>
  <c r="I4617" i="68"/>
  <c r="H4617" i="68"/>
  <c r="I4681" i="68"/>
  <c r="H4681" i="68"/>
  <c r="H4747" i="68"/>
  <c r="I4747" i="68"/>
  <c r="I4883" i="68"/>
  <c r="H4883" i="68"/>
  <c r="H4203" i="68"/>
  <c r="I4203" i="68"/>
  <c r="H4267" i="68"/>
  <c r="I4267" i="68"/>
  <c r="H4329" i="68"/>
  <c r="I4329" i="68"/>
  <c r="I4913" i="68"/>
  <c r="H4913" i="68"/>
  <c r="I4527" i="68"/>
  <c r="H4527" i="68"/>
  <c r="I4591" i="68"/>
  <c r="H4591" i="68"/>
  <c r="I4655" i="68"/>
  <c r="H4655" i="68"/>
  <c r="I4719" i="68"/>
  <c r="H4719" i="68"/>
  <c r="I4823" i="68"/>
  <c r="H4823" i="68"/>
  <c r="I4931" i="68"/>
  <c r="H4931" i="68"/>
  <c r="I4549" i="68"/>
  <c r="H4549" i="68"/>
  <c r="I4613" i="68"/>
  <c r="H4613" i="68"/>
  <c r="I4677" i="68"/>
  <c r="H4677" i="68"/>
  <c r="H4763" i="68"/>
  <c r="I4763" i="68"/>
  <c r="I4291" i="68"/>
  <c r="H4291" i="68"/>
  <c r="I4355" i="68"/>
  <c r="H4355" i="68"/>
  <c r="I4419" i="68"/>
  <c r="H4419" i="68"/>
  <c r="I4483" i="68"/>
  <c r="H4483" i="68"/>
  <c r="I4925" i="68"/>
  <c r="H4925" i="68"/>
  <c r="I4563" i="68"/>
  <c r="H4563" i="68"/>
  <c r="I4627" i="68"/>
  <c r="H4627" i="68"/>
  <c r="I4691" i="68"/>
  <c r="H4691" i="68"/>
  <c r="H4771" i="68"/>
  <c r="I4771" i="68"/>
  <c r="I4857" i="68"/>
  <c r="H4857" i="68"/>
  <c r="I5160" i="68"/>
  <c r="H5160" i="68"/>
  <c r="I5033" i="68"/>
  <c r="H5033" i="68"/>
  <c r="I5097" i="68"/>
  <c r="H5097" i="68"/>
  <c r="I5124" i="68"/>
  <c r="H5124" i="68"/>
  <c r="I4991" i="68"/>
  <c r="H4991" i="68"/>
  <c r="I5055" i="68"/>
  <c r="H5055" i="68"/>
  <c r="I5117" i="68"/>
  <c r="H5117" i="68"/>
  <c r="I5013" i="68"/>
  <c r="H5013" i="68"/>
  <c r="I5077" i="68"/>
  <c r="H5077" i="68"/>
  <c r="I5152" i="68"/>
  <c r="H5152" i="68"/>
  <c r="H4801" i="68"/>
  <c r="I4801" i="68"/>
  <c r="I5127" i="68"/>
  <c r="H5127" i="68"/>
  <c r="I4979" i="68"/>
  <c r="H4979" i="68"/>
  <c r="I5043" i="68"/>
  <c r="H5043" i="68"/>
  <c r="I5107" i="68"/>
  <c r="H5107" i="68"/>
  <c r="I5457" i="68"/>
  <c r="H5457" i="68"/>
  <c r="I5625" i="68"/>
  <c r="H5625" i="68"/>
  <c r="I5733" i="68"/>
  <c r="H5733" i="68"/>
  <c r="I5238" i="68"/>
  <c r="H5238" i="68"/>
  <c r="I5302" i="68"/>
  <c r="H5302" i="68"/>
  <c r="I5366" i="68"/>
  <c r="H5366" i="68"/>
  <c r="I5693" i="68"/>
  <c r="H5693" i="68"/>
  <c r="I5587" i="68"/>
  <c r="H5587" i="68"/>
  <c r="I5651" i="68"/>
  <c r="H5651" i="68"/>
  <c r="I5172" i="68"/>
  <c r="H5172" i="68"/>
  <c r="I5236" i="68"/>
  <c r="H5236" i="68"/>
  <c r="I5300" i="68"/>
  <c r="H5300" i="68"/>
  <c r="I5364" i="68"/>
  <c r="H5364" i="68"/>
  <c r="I5409" i="68"/>
  <c r="H5409" i="68"/>
  <c r="I5597" i="68"/>
  <c r="H5597" i="68"/>
  <c r="I5661" i="68"/>
  <c r="H5661" i="68"/>
  <c r="I5194" i="68"/>
  <c r="H5194" i="68"/>
  <c r="I5258" i="68"/>
  <c r="H5258" i="68"/>
  <c r="I5322" i="68"/>
  <c r="H5322" i="68"/>
  <c r="I5386" i="68"/>
  <c r="H5386" i="68"/>
  <c r="I5561" i="68"/>
  <c r="H5561" i="68"/>
  <c r="I5623" i="68"/>
  <c r="H5623" i="68"/>
  <c r="I5176" i="68"/>
  <c r="H5176" i="68"/>
  <c r="I5240" i="68"/>
  <c r="H5240" i="68"/>
  <c r="I5304" i="68"/>
  <c r="H5304" i="68"/>
  <c r="I5368" i="68"/>
  <c r="H5368" i="68"/>
  <c r="I5707" i="68"/>
  <c r="H5707" i="68"/>
  <c r="I5771" i="68"/>
  <c r="H5771" i="68"/>
  <c r="H5833" i="68"/>
  <c r="I5833" i="68"/>
  <c r="H5977" i="68"/>
  <c r="I5977" i="68"/>
  <c r="I5515" i="68"/>
  <c r="H5515" i="68"/>
  <c r="I5866" i="68"/>
  <c r="H5866" i="68"/>
  <c r="I5689" i="68"/>
  <c r="H5689" i="68"/>
  <c r="I5753" i="68"/>
  <c r="H5753" i="68"/>
  <c r="H5817" i="68"/>
  <c r="I5817" i="68"/>
  <c r="I5955" i="68"/>
  <c r="H5955" i="68"/>
  <c r="H5903" i="68"/>
  <c r="I5903" i="68"/>
  <c r="I5727" i="68"/>
  <c r="H5727" i="68"/>
  <c r="I5791" i="68"/>
  <c r="H5791" i="68"/>
  <c r="I5883" i="68"/>
  <c r="H5883" i="68"/>
  <c r="H5419" i="68"/>
  <c r="I5419" i="68"/>
  <c r="H5481" i="68"/>
  <c r="I5481" i="68"/>
  <c r="H5545" i="68"/>
  <c r="I5545" i="68"/>
  <c r="H5918" i="68"/>
  <c r="I5918" i="68"/>
  <c r="I5773" i="68"/>
  <c r="H5773" i="68"/>
  <c r="H5849" i="68"/>
  <c r="I5849" i="68"/>
  <c r="H5961" i="68"/>
  <c r="I5961" i="68"/>
  <c r="H5841" i="68"/>
  <c r="I5841" i="68"/>
  <c r="I5987" i="68"/>
  <c r="H5987" i="68"/>
  <c r="I6181" i="68"/>
  <c r="H6181" i="68"/>
  <c r="I6245" i="68"/>
  <c r="H6245" i="68"/>
  <c r="I6309" i="68"/>
  <c r="H6309" i="68"/>
  <c r="I6101" i="68"/>
  <c r="H6101" i="68"/>
  <c r="I6215" i="68"/>
  <c r="H6215" i="68"/>
  <c r="I6279" i="68"/>
  <c r="H6279" i="68"/>
  <c r="H5959" i="68"/>
  <c r="I5959" i="68"/>
  <c r="I6139" i="68"/>
  <c r="H6139" i="68"/>
  <c r="I6217" i="68"/>
  <c r="H6217" i="68"/>
  <c r="I6281" i="68"/>
  <c r="H6281" i="68"/>
  <c r="I5981" i="68"/>
  <c r="H5981" i="68"/>
  <c r="I6211" i="68"/>
  <c r="H6211" i="68"/>
  <c r="I6275" i="68"/>
  <c r="H6275" i="68"/>
  <c r="H5991" i="68"/>
  <c r="I5991" i="68"/>
  <c r="I6151" i="68"/>
  <c r="H6151" i="68"/>
  <c r="I6375" i="68"/>
  <c r="H6375" i="68"/>
  <c r="I6165" i="68"/>
  <c r="H6165" i="68"/>
  <c r="I6349" i="68"/>
  <c r="H6349" i="68"/>
  <c r="I6457" i="68"/>
  <c r="H6457" i="68"/>
  <c r="I6379" i="68"/>
  <c r="H6379" i="68"/>
  <c r="H6055" i="68"/>
  <c r="I6055" i="68"/>
  <c r="I6329" i="68"/>
  <c r="H6329" i="68"/>
  <c r="I6383" i="68"/>
  <c r="H6383" i="68"/>
  <c r="I6679" i="68"/>
  <c r="H6679" i="68"/>
  <c r="I6515" i="68"/>
  <c r="H6515" i="68"/>
  <c r="I6581" i="68"/>
  <c r="H6581" i="68"/>
  <c r="H6695" i="68"/>
  <c r="I6695" i="68"/>
  <c r="I6521" i="68"/>
  <c r="H6521" i="68"/>
  <c r="I6647" i="68"/>
  <c r="H6647" i="68"/>
  <c r="I6543" i="68"/>
  <c r="H6543" i="68"/>
  <c r="I6583" i="68"/>
  <c r="H6583" i="68"/>
  <c r="I6663" i="68"/>
  <c r="H6663" i="68"/>
  <c r="I6525" i="68"/>
  <c r="H6525" i="68"/>
  <c r="I6775" i="68"/>
  <c r="H6775" i="68"/>
  <c r="I7002" i="68"/>
  <c r="H7002" i="68"/>
  <c r="H6727" i="68"/>
  <c r="I6727" i="68"/>
  <c r="I6777" i="68"/>
  <c r="H6777" i="68"/>
  <c r="I6847" i="68"/>
  <c r="H6847" i="68"/>
  <c r="I6919" i="68"/>
  <c r="H6919" i="68"/>
  <c r="H6879" i="68"/>
  <c r="I6879" i="68"/>
  <c r="I6605" i="68"/>
  <c r="H6605" i="68"/>
  <c r="I6669" i="68"/>
  <c r="H6669" i="68"/>
  <c r="I6712" i="68"/>
  <c r="H6712" i="68"/>
  <c r="I6863" i="68"/>
  <c r="H6863" i="68"/>
  <c r="I6807" i="68"/>
  <c r="H6807" i="68"/>
  <c r="H6627" i="68"/>
  <c r="I6627" i="68"/>
  <c r="H6691" i="68"/>
  <c r="I6691" i="68"/>
  <c r="I6751" i="68"/>
  <c r="H6751" i="68"/>
  <c r="H6816" i="68"/>
  <c r="I6816" i="68"/>
  <c r="I6789" i="68"/>
  <c r="H6789" i="68"/>
  <c r="H6982" i="68"/>
  <c r="I6982" i="68"/>
  <c r="I6601" i="68"/>
  <c r="H6601" i="68"/>
  <c r="I6665" i="68"/>
  <c r="H6665" i="68"/>
  <c r="H6782" i="68"/>
  <c r="I6782" i="68"/>
  <c r="I6861" i="68"/>
  <c r="H6861" i="68"/>
  <c r="I7018" i="68"/>
  <c r="H7018" i="68"/>
  <c r="I7084" i="68"/>
  <c r="H7084" i="68"/>
  <c r="H6933" i="68"/>
  <c r="I6933" i="68"/>
  <c r="H7136" i="68"/>
  <c r="I7136" i="68"/>
  <c r="I7055" i="68"/>
  <c r="H7055" i="68"/>
  <c r="H7093" i="68"/>
  <c r="I7093" i="68"/>
  <c r="I7056" i="68"/>
  <c r="H7056" i="68"/>
  <c r="H7046" i="68"/>
  <c r="I7046" i="68"/>
  <c r="H6941" i="68"/>
  <c r="I6941" i="68"/>
  <c r="I7135" i="68"/>
  <c r="H7135" i="68"/>
  <c r="H7077" i="68"/>
  <c r="I7077" i="68"/>
  <c r="H7116" i="68"/>
  <c r="I7116" i="68"/>
  <c r="I7179" i="68"/>
  <c r="H7179" i="68"/>
  <c r="I7165" i="68"/>
  <c r="H7165" i="68"/>
  <c r="H7119" i="68"/>
  <c r="I7119" i="68"/>
  <c r="I7207" i="68"/>
  <c r="H7207" i="68"/>
  <c r="I7185" i="68"/>
  <c r="H7185" i="68"/>
  <c r="H7297" i="68"/>
  <c r="I7297" i="68"/>
  <c r="I7263" i="68"/>
  <c r="H7263" i="68"/>
  <c r="H7289" i="68"/>
  <c r="I7289" i="68"/>
  <c r="H7253" i="68"/>
  <c r="I7253" i="68"/>
  <c r="I7246" i="68"/>
  <c r="H7246" i="68"/>
  <c r="I7374" i="68"/>
  <c r="H7374" i="68"/>
  <c r="I7353" i="68"/>
  <c r="H7353" i="68"/>
  <c r="H7265" i="68"/>
  <c r="I7265" i="68"/>
  <c r="I7231" i="68"/>
  <c r="H7231" i="68"/>
  <c r="I7437" i="68"/>
  <c r="H7437" i="68"/>
  <c r="H7405" i="68"/>
  <c r="I7405" i="68"/>
  <c r="I7479" i="68"/>
  <c r="H7479" i="68"/>
  <c r="I7440" i="68"/>
  <c r="H7440" i="68"/>
  <c r="I7417" i="68"/>
  <c r="H7417" i="68"/>
  <c r="I7534" i="68"/>
  <c r="H7534" i="68"/>
  <c r="I7410" i="68"/>
  <c r="H7410" i="68"/>
  <c r="I7520" i="68"/>
  <c r="H7520" i="68"/>
  <c r="H7524" i="68"/>
  <c r="I7524" i="68"/>
  <c r="I7278" i="68"/>
  <c r="H7278" i="68"/>
  <c r="I7432" i="68"/>
  <c r="H7432" i="68"/>
  <c r="I7608" i="68"/>
  <c r="H7608" i="68"/>
  <c r="H7477" i="68"/>
  <c r="I7477" i="68"/>
  <c r="I7486" i="68"/>
  <c r="H7486" i="68"/>
  <c r="I7576" i="68"/>
  <c r="H7576" i="68"/>
  <c r="H7583" i="68"/>
  <c r="I7583" i="68"/>
  <c r="H7565" i="68"/>
  <c r="I7565" i="68"/>
  <c r="I7559" i="68"/>
  <c r="H7559" i="68"/>
  <c r="I7596" i="68"/>
  <c r="H7596" i="68"/>
  <c r="I7660" i="68"/>
  <c r="H7660" i="68"/>
  <c r="H7727" i="68"/>
  <c r="I7727" i="68"/>
  <c r="H7639" i="68"/>
  <c r="I7639" i="68"/>
  <c r="I7704" i="68"/>
  <c r="H7704" i="68"/>
  <c r="I7722" i="68"/>
  <c r="H7722" i="68"/>
  <c r="H7589" i="68"/>
  <c r="I7589" i="68"/>
  <c r="I7653" i="68"/>
  <c r="H7653" i="68"/>
  <c r="I7669" i="68"/>
  <c r="H7669" i="68"/>
  <c r="I7701" i="68"/>
  <c r="H7701" i="68"/>
  <c r="I7762" i="68"/>
  <c r="H7762" i="68"/>
  <c r="I7787" i="68"/>
  <c r="H7787" i="68"/>
  <c r="I7670" i="68"/>
  <c r="H7670" i="68"/>
  <c r="I7706" i="68"/>
  <c r="H7706" i="68"/>
  <c r="H7743" i="68"/>
  <c r="I7743" i="68"/>
  <c r="H7832" i="68"/>
  <c r="I7832" i="68"/>
  <c r="I7798" i="68"/>
  <c r="H7798" i="68"/>
  <c r="I7826" i="68"/>
  <c r="H7826" i="68"/>
  <c r="I7778" i="68"/>
  <c r="H7778" i="68"/>
  <c r="I7851" i="68"/>
  <c r="H7851" i="68"/>
  <c r="I7873" i="68"/>
  <c r="H7873" i="68"/>
  <c r="I7886" i="68"/>
  <c r="H7886" i="68"/>
  <c r="I7963" i="68"/>
  <c r="H7963" i="68"/>
  <c r="I8046" i="68"/>
  <c r="H8046" i="68"/>
  <c r="I7896" i="68"/>
  <c r="H7896" i="68"/>
  <c r="H7867" i="68"/>
  <c r="I7867" i="68"/>
  <c r="I7935" i="68"/>
  <c r="H7935" i="68"/>
  <c r="I7958" i="68"/>
  <c r="H7958" i="68"/>
  <c r="H8037" i="68"/>
  <c r="I8037" i="68"/>
  <c r="I8023" i="68"/>
  <c r="H8023" i="68"/>
  <c r="I8174" i="68"/>
  <c r="H8174" i="68"/>
  <c r="I8107" i="68"/>
  <c r="H8107" i="68"/>
  <c r="I8188" i="68"/>
  <c r="H8188" i="68"/>
  <c r="I8165" i="68"/>
  <c r="H8165" i="68"/>
  <c r="I8151" i="68"/>
  <c r="H8151" i="68"/>
  <c r="I8061" i="68"/>
  <c r="H8061" i="68"/>
  <c r="I8278" i="68"/>
  <c r="H8278" i="68"/>
  <c r="I8167" i="68"/>
  <c r="H8167" i="68"/>
  <c r="I8282" i="68"/>
  <c r="H8282" i="68"/>
  <c r="I8133" i="68"/>
  <c r="H8133" i="68"/>
  <c r="I8274" i="68"/>
  <c r="H8274" i="68"/>
  <c r="I8110" i="68"/>
  <c r="H8110" i="68"/>
  <c r="I8123" i="68"/>
  <c r="H8123" i="68"/>
  <c r="I8204" i="68"/>
  <c r="H8204" i="68"/>
  <c r="H8285" i="68"/>
  <c r="I8285" i="68"/>
  <c r="I8320" i="68"/>
  <c r="H8320" i="68"/>
  <c r="H8332" i="68"/>
  <c r="I8332" i="68"/>
  <c r="H8205" i="68"/>
  <c r="I8205" i="68"/>
  <c r="I8350" i="68"/>
  <c r="H8350" i="68"/>
  <c r="I8254" i="68"/>
  <c r="H8254" i="68"/>
  <c r="H8203" i="68"/>
  <c r="I8203" i="68"/>
  <c r="I8345" i="68"/>
  <c r="H8345" i="68"/>
  <c r="I8449" i="68"/>
  <c r="H8449" i="68"/>
  <c r="I8377" i="68"/>
  <c r="H8377" i="68"/>
  <c r="I8401" i="68"/>
  <c r="H8401" i="68"/>
  <c r="I8360" i="68"/>
  <c r="H8360" i="68"/>
  <c r="H8463" i="68"/>
  <c r="I8463" i="68"/>
  <c r="H8459" i="68"/>
  <c r="I8459" i="68"/>
  <c r="H8407" i="68"/>
  <c r="I8407" i="68"/>
  <c r="I8424" i="68"/>
  <c r="H8424" i="68"/>
  <c r="H8483" i="68"/>
  <c r="I8483" i="68"/>
  <c r="H8489" i="68"/>
  <c r="I8489" i="68"/>
  <c r="H8504" i="68"/>
  <c r="I8504" i="68"/>
  <c r="H8545" i="68"/>
  <c r="I8545" i="68"/>
  <c r="I8554" i="68"/>
  <c r="H8554" i="68"/>
  <c r="H8514" i="68"/>
  <c r="I8514" i="68"/>
  <c r="I8581" i="68"/>
  <c r="H8581" i="68"/>
  <c r="H8637" i="68"/>
  <c r="I8637" i="68"/>
  <c r="H8662" i="68"/>
  <c r="I8662" i="68"/>
  <c r="I8651" i="68"/>
  <c r="H8651" i="68"/>
  <c r="H8646" i="68"/>
  <c r="I8646" i="68"/>
  <c r="I8691" i="68"/>
  <c r="H8691" i="68"/>
  <c r="H8726" i="68"/>
  <c r="I8726" i="68"/>
  <c r="I8675" i="68"/>
  <c r="H8675" i="68"/>
  <c r="H8687" i="68"/>
  <c r="I8687" i="68"/>
  <c r="I8743" i="68"/>
  <c r="H8743" i="68"/>
  <c r="I8728" i="68"/>
  <c r="H8728" i="68"/>
  <c r="I274" i="68"/>
  <c r="H274" i="68"/>
  <c r="M184" i="68"/>
  <c r="M97" i="68"/>
  <c r="M65" i="68"/>
  <c r="M33" i="68"/>
  <c r="I1608" i="68"/>
  <c r="H1608" i="68"/>
  <c r="I1359" i="68"/>
  <c r="H1359" i="68"/>
  <c r="I1311" i="68"/>
  <c r="H1311" i="68"/>
  <c r="H937" i="68"/>
  <c r="I937" i="68"/>
  <c r="H911" i="68"/>
  <c r="I911" i="68"/>
  <c r="H873" i="68"/>
  <c r="I873" i="68"/>
  <c r="M721" i="68"/>
  <c r="M689" i="68"/>
  <c r="M657" i="68"/>
  <c r="M625" i="68"/>
  <c r="M593" i="68"/>
  <c r="I543" i="68"/>
  <c r="H543" i="68"/>
  <c r="I479" i="68"/>
  <c r="H479" i="68"/>
  <c r="I407" i="68"/>
  <c r="H407" i="68"/>
  <c r="I271" i="68"/>
  <c r="H271" i="68"/>
  <c r="H174" i="68"/>
  <c r="I174" i="68"/>
  <c r="H277" i="68"/>
  <c r="I277" i="68"/>
  <c r="M83" i="68"/>
  <c r="M152" i="68"/>
  <c r="H1629" i="68"/>
  <c r="I1629" i="68"/>
  <c r="I1081" i="68"/>
  <c r="H1081" i="68"/>
  <c r="H999" i="68"/>
  <c r="I999" i="68"/>
  <c r="I846" i="68"/>
  <c r="H846" i="68"/>
  <c r="H808" i="68"/>
  <c r="I808" i="68"/>
  <c r="I762" i="68"/>
  <c r="H762" i="68"/>
  <c r="I730" i="68"/>
  <c r="H730" i="68"/>
  <c r="I710" i="68"/>
  <c r="H710" i="68"/>
  <c r="H680" i="68"/>
  <c r="I680" i="68"/>
  <c r="M658" i="68"/>
  <c r="N658" i="68" s="1"/>
  <c r="H631" i="68"/>
  <c r="I631" i="68"/>
  <c r="I602" i="68"/>
  <c r="H602" i="68"/>
  <c r="H558" i="68"/>
  <c r="I558" i="68"/>
  <c r="H494" i="68"/>
  <c r="I494" i="68"/>
  <c r="H430" i="68"/>
  <c r="I430" i="68"/>
  <c r="H366" i="68"/>
  <c r="I366" i="68"/>
  <c r="H302" i="68"/>
  <c r="I302" i="68"/>
  <c r="H142" i="68"/>
  <c r="I142" i="68"/>
  <c r="H205" i="68"/>
  <c r="I205" i="68"/>
  <c r="M19" i="68"/>
  <c r="I115" i="68"/>
  <c r="H115" i="68"/>
  <c r="H1437" i="68"/>
  <c r="I1437" i="68"/>
  <c r="I1354" i="68"/>
  <c r="H1354" i="68"/>
  <c r="H1203" i="68"/>
  <c r="I1203" i="68"/>
  <c r="I901" i="68"/>
  <c r="H901" i="68"/>
  <c r="H859" i="68"/>
  <c r="I859" i="68"/>
  <c r="H745" i="68"/>
  <c r="I745" i="68"/>
  <c r="O701" i="68"/>
  <c r="M660" i="68"/>
  <c r="H617" i="68"/>
  <c r="I617" i="68"/>
  <c r="I578" i="68"/>
  <c r="H578" i="68"/>
  <c r="I546" i="68"/>
  <c r="H546" i="68"/>
  <c r="I514" i="68"/>
  <c r="H514" i="68"/>
  <c r="I482" i="68"/>
  <c r="H482" i="68"/>
  <c r="I450" i="68"/>
  <c r="H450" i="68"/>
  <c r="I418" i="68"/>
  <c r="H418" i="68"/>
  <c r="I386" i="68"/>
  <c r="H386" i="68"/>
  <c r="I354" i="68"/>
  <c r="H354" i="68"/>
  <c r="I322" i="68"/>
  <c r="H322" i="68"/>
  <c r="H197" i="68"/>
  <c r="I197" i="68"/>
  <c r="I163" i="68"/>
  <c r="H163" i="68"/>
  <c r="I1736" i="68"/>
  <c r="H1736" i="68"/>
  <c r="I1035" i="68"/>
  <c r="H1035" i="68"/>
  <c r="H991" i="68"/>
  <c r="I991" i="68"/>
  <c r="H942" i="68"/>
  <c r="I942" i="68"/>
  <c r="I826" i="68"/>
  <c r="H826" i="68"/>
  <c r="I764" i="68"/>
  <c r="H764" i="68"/>
  <c r="I700" i="68"/>
  <c r="H700" i="68"/>
  <c r="I636" i="68"/>
  <c r="H636" i="68"/>
  <c r="H580" i="68"/>
  <c r="I580" i="68"/>
  <c r="M560" i="68"/>
  <c r="I539" i="68"/>
  <c r="H539" i="68"/>
  <c r="H516" i="68"/>
  <c r="I516" i="68"/>
  <c r="M496" i="68"/>
  <c r="I1027" i="68"/>
  <c r="H1027" i="68"/>
  <c r="I972" i="68"/>
  <c r="H972" i="68"/>
  <c r="I934" i="68"/>
  <c r="H934" i="68"/>
  <c r="H913" i="68"/>
  <c r="I913" i="68"/>
  <c r="H887" i="68"/>
  <c r="I887" i="68"/>
  <c r="M741" i="68"/>
  <c r="M709" i="68"/>
  <c r="N709" i="68" s="1"/>
  <c r="M677" i="68"/>
  <c r="N677" i="68" s="1"/>
  <c r="M645" i="68"/>
  <c r="N645" i="68" s="1"/>
  <c r="M613" i="68"/>
  <c r="N613" i="68" s="1"/>
  <c r="M569" i="68"/>
  <c r="N569" i="68" s="1"/>
  <c r="M505" i="68"/>
  <c r="N505" i="68" s="1"/>
  <c r="M441" i="68"/>
  <c r="N441" i="68" s="1"/>
  <c r="M377" i="68"/>
  <c r="N377" i="68" s="1"/>
  <c r="M313" i="68"/>
  <c r="N313" i="68" s="1"/>
  <c r="M249" i="68"/>
  <c r="N249" i="68" s="1"/>
  <c r="M185" i="68"/>
  <c r="N185" i="68" s="1"/>
  <c r="M121" i="68"/>
  <c r="N121" i="68" s="1"/>
  <c r="M64" i="68"/>
  <c r="N64" i="68" s="1"/>
  <c r="I266" i="68"/>
  <c r="H266" i="68"/>
  <c r="I87" i="68"/>
  <c r="H87" i="68"/>
  <c r="H1789" i="68"/>
  <c r="I1789" i="68"/>
  <c r="M1440" i="68"/>
  <c r="M1450" i="68"/>
  <c r="I1410" i="68"/>
  <c r="H1410" i="68"/>
  <c r="H1146" i="68"/>
  <c r="I1146" i="68"/>
  <c r="H958" i="68"/>
  <c r="I958" i="68"/>
  <c r="I814" i="68"/>
  <c r="H814" i="68"/>
  <c r="H768" i="68"/>
  <c r="I768" i="68"/>
  <c r="M730" i="68"/>
  <c r="N730" i="68" s="1"/>
  <c r="I702" i="68"/>
  <c r="H702" i="68"/>
  <c r="H672" i="68"/>
  <c r="I672" i="68"/>
  <c r="M650" i="68"/>
  <c r="N650" i="68" s="1"/>
  <c r="H623" i="68"/>
  <c r="I623" i="68"/>
  <c r="I594" i="68"/>
  <c r="H594" i="68"/>
  <c r="M578" i="68"/>
  <c r="N578" i="68" s="1"/>
  <c r="M562" i="68"/>
  <c r="N562" i="68" s="1"/>
  <c r="M546" i="68"/>
  <c r="N546" i="68" s="1"/>
  <c r="M530" i="68"/>
  <c r="N530" i="68" s="1"/>
  <c r="M514" i="68"/>
  <c r="N514" i="68" s="1"/>
  <c r="M498" i="68"/>
  <c r="N498" i="68" s="1"/>
  <c r="M482" i="68"/>
  <c r="N482" i="68" s="1"/>
  <c r="M466" i="68"/>
  <c r="N466" i="68" s="1"/>
  <c r="M450" i="68"/>
  <c r="N450" i="68" s="1"/>
  <c r="M434" i="68"/>
  <c r="N434" i="68" s="1"/>
  <c r="M418" i="68"/>
  <c r="N418" i="68" s="1"/>
  <c r="M402" i="68"/>
  <c r="N402" i="68" s="1"/>
  <c r="M386" i="68"/>
  <c r="N386" i="68" s="1"/>
  <c r="M370" i="68"/>
  <c r="N370" i="68" s="1"/>
  <c r="M354" i="68"/>
  <c r="N354" i="68" s="1"/>
  <c r="M338" i="68"/>
  <c r="N338" i="68" s="1"/>
  <c r="M322" i="68"/>
  <c r="N322" i="68" s="1"/>
  <c r="M306" i="68"/>
  <c r="N306" i="68" s="1"/>
  <c r="M290" i="68"/>
  <c r="N290" i="68" s="1"/>
  <c r="M274" i="68"/>
  <c r="N274" i="68" s="1"/>
  <c r="M258" i="68"/>
  <c r="N258" i="68" s="1"/>
  <c r="M242" i="68"/>
  <c r="N242" i="68" s="1"/>
  <c r="M226" i="68"/>
  <c r="N226" i="68" s="1"/>
  <c r="M210" i="68"/>
  <c r="N210" i="68" s="1"/>
  <c r="M194" i="68"/>
  <c r="N194" i="68" s="1"/>
  <c r="M178" i="68"/>
  <c r="N178" i="68" s="1"/>
  <c r="M162" i="68"/>
  <c r="N162" i="68" s="1"/>
  <c r="M146" i="68"/>
  <c r="N146" i="68" s="1"/>
  <c r="M130" i="68"/>
  <c r="N130" i="68" s="1"/>
  <c r="M114" i="68"/>
  <c r="N114" i="68" s="1"/>
  <c r="M13" i="68"/>
  <c r="M77" i="68"/>
  <c r="M141" i="68"/>
  <c r="M205" i="68"/>
  <c r="M269" i="68"/>
  <c r="M333" i="68"/>
  <c r="M397" i="68"/>
  <c r="M461" i="68"/>
  <c r="M525" i="68"/>
  <c r="M587" i="68"/>
  <c r="N587" i="68" s="1"/>
  <c r="M619" i="68"/>
  <c r="N619" i="68" s="1"/>
  <c r="M651" i="68"/>
  <c r="N651" i="68" s="1"/>
  <c r="M683" i="68"/>
  <c r="N683" i="68" s="1"/>
  <c r="M715" i="68"/>
  <c r="N715" i="68" s="1"/>
  <c r="M118" i="68"/>
  <c r="M182" i="68"/>
  <c r="M246" i="68"/>
  <c r="M310" i="68"/>
  <c r="M374" i="68"/>
  <c r="M438" i="68"/>
  <c r="M502" i="68"/>
  <c r="M566" i="68"/>
  <c r="M47" i="68"/>
  <c r="M111" i="68"/>
  <c r="M175" i="68"/>
  <c r="M239" i="68"/>
  <c r="M303" i="68"/>
  <c r="M367" i="68"/>
  <c r="M431" i="68"/>
  <c r="M495" i="68"/>
  <c r="M559" i="68"/>
  <c r="M622" i="68"/>
  <c r="M686" i="68"/>
  <c r="M592" i="68"/>
  <c r="M656" i="68"/>
  <c r="M720" i="68"/>
  <c r="M108" i="68"/>
  <c r="H269" i="68"/>
  <c r="I269" i="68"/>
  <c r="I47" i="68"/>
  <c r="H47" i="68"/>
  <c r="H124" i="68"/>
  <c r="I124" i="68"/>
  <c r="I4797" i="68"/>
  <c r="H4797" i="68"/>
  <c r="O4504" i="68"/>
  <c r="O4440" i="68"/>
  <c r="I4486" i="68"/>
  <c r="H4486" i="68"/>
  <c r="I4454" i="68"/>
  <c r="H4454" i="68"/>
  <c r="I4422" i="68"/>
  <c r="H4422" i="68"/>
  <c r="I4390" i="68"/>
  <c r="H4390" i="68"/>
  <c r="I4244" i="68"/>
  <c r="H4244" i="68"/>
  <c r="I4199" i="68"/>
  <c r="H4199" i="68"/>
  <c r="H4500" i="68"/>
  <c r="I4500" i="68"/>
  <c r="I4359" i="68"/>
  <c r="H4359" i="68"/>
  <c r="I4343" i="68"/>
  <c r="H4343" i="68"/>
  <c r="I4327" i="68"/>
  <c r="H4327" i="68"/>
  <c r="I4311" i="68"/>
  <c r="H4311" i="68"/>
  <c r="I4295" i="68"/>
  <c r="H4295" i="68"/>
  <c r="I4255" i="68"/>
  <c r="H4255" i="68"/>
  <c r="I4191" i="68"/>
  <c r="H4191" i="68"/>
  <c r="H4402" i="68"/>
  <c r="I4402" i="68"/>
  <c r="H4346" i="68"/>
  <c r="I4346" i="68"/>
  <c r="H4314" i="68"/>
  <c r="I4314" i="68"/>
  <c r="I4278" i="68"/>
  <c r="H4278" i="68"/>
  <c r="H4238" i="68"/>
  <c r="I4238" i="68"/>
  <c r="M4189" i="68"/>
  <c r="N4189" i="68" s="1"/>
  <c r="I4349" i="68"/>
  <c r="H4349" i="68"/>
  <c r="H4266" i="68"/>
  <c r="I4266" i="68"/>
  <c r="M4228" i="68"/>
  <c r="M4173" i="68"/>
  <c r="M4130" i="68"/>
  <c r="M4066" i="68"/>
  <c r="M4002" i="68"/>
  <c r="M3938" i="68"/>
  <c r="M3880" i="68"/>
  <c r="M3816" i="68"/>
  <c r="M3752" i="68"/>
  <c r="M3688" i="68"/>
  <c r="H4508" i="68"/>
  <c r="I4508" i="68"/>
  <c r="H4380" i="68"/>
  <c r="I4380" i="68"/>
  <c r="M4229" i="68"/>
  <c r="H4178" i="68"/>
  <c r="I4178" i="68"/>
  <c r="M3631" i="68"/>
  <c r="M3695" i="68"/>
  <c r="M3759" i="68"/>
  <c r="M3823" i="68"/>
  <c r="M3887" i="68"/>
  <c r="M3951" i="68"/>
  <c r="M4015" i="68"/>
  <c r="M4079" i="68"/>
  <c r="M4143" i="68"/>
  <c r="M4207" i="68"/>
  <c r="M3941" i="68"/>
  <c r="M4005" i="68"/>
  <c r="M4069" i="68"/>
  <c r="M4133" i="68"/>
  <c r="M4192" i="68"/>
  <c r="M4256" i="68"/>
  <c r="M4322" i="68"/>
  <c r="M3659" i="68"/>
  <c r="M3723" i="68"/>
  <c r="M3787" i="68"/>
  <c r="M3851" i="68"/>
  <c r="M3915" i="68"/>
  <c r="M3979" i="68"/>
  <c r="M4043" i="68"/>
  <c r="M4107" i="68"/>
  <c r="M4169" i="68"/>
  <c r="M4233" i="68"/>
  <c r="M4300" i="68"/>
  <c r="M4311" i="68"/>
  <c r="M4171" i="68"/>
  <c r="N4171" i="68" s="1"/>
  <c r="M4235" i="68"/>
  <c r="N4235" i="68" s="1"/>
  <c r="M4299" i="68"/>
  <c r="M4289" i="68"/>
  <c r="H4458" i="68"/>
  <c r="I4458" i="68"/>
  <c r="I4358" i="68"/>
  <c r="H4358" i="68"/>
  <c r="I4342" i="68"/>
  <c r="H4342" i="68"/>
  <c r="I4310" i="68"/>
  <c r="H4310" i="68"/>
  <c r="H4260" i="68"/>
  <c r="I4260" i="68"/>
  <c r="I4215" i="68"/>
  <c r="H4215" i="68"/>
  <c r="I4175" i="68"/>
  <c r="H4175" i="68"/>
  <c r="H4100" i="68"/>
  <c r="I4100" i="68"/>
  <c r="O3549" i="68"/>
  <c r="I3481" i="68"/>
  <c r="H3481" i="68"/>
  <c r="I3352" i="68"/>
  <c r="H3352" i="68"/>
  <c r="H4304" i="68"/>
  <c r="I4304" i="68"/>
  <c r="I4112" i="68"/>
  <c r="H4112" i="68"/>
  <c r="H4068" i="68"/>
  <c r="I4068" i="68"/>
  <c r="H4004" i="68"/>
  <c r="I4004" i="68"/>
  <c r="H3940" i="68"/>
  <c r="I3940" i="68"/>
  <c r="I3908" i="68"/>
  <c r="H3908" i="68"/>
  <c r="I3876" i="68"/>
  <c r="H3876" i="68"/>
  <c r="I3844" i="68"/>
  <c r="H3844" i="68"/>
  <c r="I3812" i="68"/>
  <c r="H3812" i="68"/>
  <c r="I3780" i="68"/>
  <c r="H3780" i="68"/>
  <c r="I3748" i="68"/>
  <c r="H3748" i="68"/>
  <c r="I3716" i="68"/>
  <c r="H3716" i="68"/>
  <c r="I3684" i="68"/>
  <c r="H3684" i="68"/>
  <c r="I3652" i="68"/>
  <c r="H3652" i="68"/>
  <c r="I4089" i="68"/>
  <c r="H4089" i="68"/>
  <c r="H4034" i="68"/>
  <c r="I4034" i="68"/>
  <c r="H3970" i="68"/>
  <c r="I3970" i="68"/>
  <c r="O3541" i="68"/>
  <c r="I3473" i="68"/>
  <c r="H3473" i="68"/>
  <c r="H4230" i="68"/>
  <c r="I4230" i="68"/>
  <c r="I3920" i="68"/>
  <c r="H3920" i="68"/>
  <c r="H3901" i="68"/>
  <c r="I3901" i="68"/>
  <c r="I3856" i="68"/>
  <c r="H3856" i="68"/>
  <c r="H3837" i="68"/>
  <c r="I3837" i="68"/>
  <c r="H4205" i="68"/>
  <c r="I4205" i="68"/>
  <c r="I4113" i="68"/>
  <c r="H4113" i="68"/>
  <c r="I4224" i="68"/>
  <c r="H4224" i="68"/>
  <c r="H3910" i="68"/>
  <c r="I3910" i="68"/>
  <c r="H3878" i="68"/>
  <c r="I3878" i="68"/>
  <c r="H3846" i="68"/>
  <c r="I3846" i="68"/>
  <c r="H3814" i="68"/>
  <c r="I3814" i="68"/>
  <c r="I4293" i="68"/>
  <c r="H4293" i="68"/>
  <c r="H4140" i="68"/>
  <c r="I4140" i="68"/>
  <c r="H3766" i="68"/>
  <c r="I3766" i="68"/>
  <c r="H3717" i="68"/>
  <c r="I3717" i="68"/>
  <c r="H3548" i="68"/>
  <c r="I3548" i="68"/>
  <c r="I3448" i="68"/>
  <c r="H3448" i="68"/>
  <c r="I4033" i="68"/>
  <c r="H4033" i="68"/>
  <c r="M3676" i="68"/>
  <c r="M3626" i="68"/>
  <c r="I3432" i="68"/>
  <c r="H3432" i="68"/>
  <c r="O3295" i="68"/>
  <c r="H3209" i="68"/>
  <c r="I3209" i="68"/>
  <c r="O3142" i="68"/>
  <c r="O3078" i="68"/>
  <c r="O3014" i="68"/>
  <c r="O2950" i="68"/>
  <c r="O2886" i="68"/>
  <c r="O2822" i="68"/>
  <c r="H3710" i="68"/>
  <c r="I3710" i="68"/>
  <c r="H3632" i="68"/>
  <c r="I3632" i="68"/>
  <c r="H3500" i="68"/>
  <c r="I3500" i="68"/>
  <c r="M4286" i="68"/>
  <c r="I3511" i="68"/>
  <c r="H3511" i="68"/>
  <c r="O3458" i="68"/>
  <c r="H3265" i="68"/>
  <c r="I3265" i="68"/>
  <c r="H3782" i="68"/>
  <c r="I3782" i="68"/>
  <c r="H3733" i="68"/>
  <c r="I3733" i="68"/>
  <c r="H3614" i="68"/>
  <c r="I3614" i="68"/>
  <c r="H3546" i="68"/>
  <c r="I3546" i="68"/>
  <c r="I3505" i="68"/>
  <c r="H3505" i="68"/>
  <c r="H4054" i="68"/>
  <c r="I4054" i="68"/>
  <c r="M3660" i="68"/>
  <c r="I3225" i="68"/>
  <c r="H3225" i="68"/>
  <c r="M3641" i="68"/>
  <c r="M3705" i="68"/>
  <c r="M3769" i="68"/>
  <c r="M3833" i="68"/>
  <c r="M3897" i="68"/>
  <c r="M3984" i="68"/>
  <c r="M4136" i="68"/>
  <c r="M3669" i="68"/>
  <c r="M3733" i="68"/>
  <c r="M3797" i="68"/>
  <c r="M3861" i="68"/>
  <c r="M3925" i="68"/>
  <c r="M4052" i="68"/>
  <c r="M3788" i="68"/>
  <c r="M3852" i="68"/>
  <c r="M3916" i="68"/>
  <c r="M4030" i="68"/>
  <c r="M3944" i="68"/>
  <c r="M4094" i="68"/>
  <c r="M3948" i="68"/>
  <c r="M4088" i="68"/>
  <c r="M4020" i="68"/>
  <c r="M4105" i="68"/>
  <c r="M3650" i="68"/>
  <c r="M3682" i="68"/>
  <c r="M3714" i="68"/>
  <c r="M3746" i="68"/>
  <c r="M3778" i="68"/>
  <c r="M3810" i="68"/>
  <c r="M3842" i="68"/>
  <c r="M3874" i="68"/>
  <c r="M3906" i="68"/>
  <c r="M3964" i="68"/>
  <c r="M4096" i="68"/>
  <c r="M3972" i="68"/>
  <c r="M4081" i="68"/>
  <c r="M4148" i="68"/>
  <c r="M4197" i="68"/>
  <c r="M4293" i="68"/>
  <c r="I3612" i="68"/>
  <c r="H3612" i="68"/>
  <c r="I4041" i="68"/>
  <c r="H4041" i="68"/>
  <c r="M3708" i="68"/>
  <c r="O3557" i="68"/>
  <c r="O3469" i="68"/>
  <c r="O3271" i="68"/>
  <c r="H3185" i="68"/>
  <c r="I3185" i="68"/>
  <c r="H3298" i="68"/>
  <c r="I3298" i="68"/>
  <c r="M3152" i="68"/>
  <c r="M3119" i="68"/>
  <c r="M3085" i="68"/>
  <c r="N3085" i="68" s="1"/>
  <c r="M3052" i="68"/>
  <c r="M2959" i="68"/>
  <c r="M2925" i="68"/>
  <c r="N2925" i="68" s="1"/>
  <c r="M2892" i="68"/>
  <c r="O2805" i="68"/>
  <c r="O2502" i="68"/>
  <c r="H2360" i="68"/>
  <c r="I2360" i="68"/>
  <c r="M3305" i="68"/>
  <c r="M3202" i="68"/>
  <c r="I3008" i="68"/>
  <c r="H3008" i="68"/>
  <c r="H3422" i="68"/>
  <c r="I3422" i="68"/>
  <c r="H3164" i="68"/>
  <c r="I3164" i="68"/>
  <c r="M3112" i="68"/>
  <c r="M3077" i="68"/>
  <c r="H3036" i="68"/>
  <c r="I3036" i="68"/>
  <c r="M2984" i="68"/>
  <c r="M2949" i="68"/>
  <c r="N2949" i="68" s="1"/>
  <c r="H2908" i="68"/>
  <c r="I2908" i="68"/>
  <c r="O2861" i="68"/>
  <c r="O2678" i="68"/>
  <c r="O2422" i="68"/>
  <c r="M3215" i="68"/>
  <c r="N3215" i="68" s="1"/>
  <c r="I3096" i="68"/>
  <c r="H3096" i="68"/>
  <c r="I2840" i="68"/>
  <c r="H2840" i="68"/>
  <c r="H3426" i="68"/>
  <c r="I3426" i="68"/>
  <c r="H3283" i="68"/>
  <c r="I3283" i="68"/>
  <c r="H3227" i="68"/>
  <c r="I3227" i="68"/>
  <c r="M3165" i="68"/>
  <c r="N3165" i="68" s="1"/>
  <c r="M3132" i="68"/>
  <c r="H3092" i="68"/>
  <c r="I3092" i="68"/>
  <c r="M2976" i="68"/>
  <c r="M2943" i="68"/>
  <c r="M2909" i="68"/>
  <c r="N2909" i="68" s="1"/>
  <c r="M2898" i="68"/>
  <c r="M2930" i="68"/>
  <c r="M2962" i="68"/>
  <c r="M2994" i="68"/>
  <c r="M3026" i="68"/>
  <c r="M3058" i="68"/>
  <c r="M3090" i="68"/>
  <c r="M3122" i="68"/>
  <c r="M3154" i="68"/>
  <c r="M3193" i="68"/>
  <c r="N3193" i="68" s="1"/>
  <c r="M3250" i="68"/>
  <c r="M3294" i="68"/>
  <c r="M3392" i="68"/>
  <c r="N3392" i="68" s="1"/>
  <c r="M3408" i="68"/>
  <c r="M3504" i="68"/>
  <c r="M3226" i="68"/>
  <c r="M3270" i="68"/>
  <c r="M3396" i="68"/>
  <c r="M3580" i="68"/>
  <c r="M3336" i="68"/>
  <c r="M3460" i="68"/>
  <c r="M3273" i="68"/>
  <c r="N3273" i="68" s="1"/>
  <c r="M3351" i="68"/>
  <c r="M3431" i="68"/>
  <c r="M3610" i="68"/>
  <c r="M3598" i="68"/>
  <c r="M2937" i="68"/>
  <c r="M3001" i="68"/>
  <c r="M3065" i="68"/>
  <c r="M3129" i="68"/>
  <c r="M3185" i="68"/>
  <c r="N3185" i="68" s="1"/>
  <c r="M3242" i="68"/>
  <c r="M3286" i="68"/>
  <c r="M3349" i="68"/>
  <c r="M3590" i="68"/>
  <c r="M3614" i="68"/>
  <c r="M3613" i="68"/>
  <c r="M2931" i="68"/>
  <c r="M2995" i="68"/>
  <c r="M3059" i="68"/>
  <c r="M3123" i="68"/>
  <c r="M3352" i="68"/>
  <c r="M3448" i="68"/>
  <c r="M3317" i="68"/>
  <c r="M3400" i="68"/>
  <c r="M3564" i="68"/>
  <c r="M3529" i="68"/>
  <c r="M3389" i="68"/>
  <c r="N3389" i="68" s="1"/>
  <c r="M3453" i="68"/>
  <c r="M3517" i="68"/>
  <c r="N3517" i="68" s="1"/>
  <c r="M3180" i="68"/>
  <c r="M3244" i="68"/>
  <c r="M3308" i="68"/>
  <c r="M3358" i="68"/>
  <c r="M3390" i="68"/>
  <c r="M3422" i="68"/>
  <c r="M3454" i="68"/>
  <c r="M3486" i="68"/>
  <c r="M3518" i="68"/>
  <c r="M3550" i="68"/>
  <c r="M3584" i="68"/>
  <c r="M3519" i="68"/>
  <c r="M3583" i="68"/>
  <c r="M3363" i="68"/>
  <c r="M3427" i="68"/>
  <c r="M3491" i="68"/>
  <c r="M3555" i="68"/>
  <c r="M3619" i="68"/>
  <c r="H2804" i="68"/>
  <c r="I2804" i="68"/>
  <c r="O2662" i="68"/>
  <c r="I2488" i="68"/>
  <c r="H2488" i="68"/>
  <c r="H3314" i="68"/>
  <c r="I3314" i="68"/>
  <c r="I3088" i="68"/>
  <c r="H3088" i="68"/>
  <c r="I2832" i="68"/>
  <c r="H2832" i="68"/>
  <c r="M3253" i="68"/>
  <c r="M3160" i="68"/>
  <c r="M3125" i="68"/>
  <c r="N3125" i="68" s="1"/>
  <c r="H3084" i="68"/>
  <c r="I3084" i="68"/>
  <c r="M3032" i="68"/>
  <c r="M2997" i="68"/>
  <c r="N2997" i="68" s="1"/>
  <c r="H2956" i="68"/>
  <c r="I2956" i="68"/>
  <c r="M2904" i="68"/>
  <c r="H2828" i="68"/>
  <c r="I2828" i="68"/>
  <c r="O2646" i="68"/>
  <c r="O2390" i="68"/>
  <c r="I3423" i="68"/>
  <c r="H3423" i="68"/>
  <c r="I3048" i="68"/>
  <c r="H3048" i="68"/>
  <c r="I3014" i="68"/>
  <c r="H3014" i="68"/>
  <c r="I2798" i="68"/>
  <c r="H2798" i="68"/>
  <c r="H2814" i="68"/>
  <c r="I2814" i="68"/>
  <c r="I2656" i="68"/>
  <c r="H2656" i="68"/>
  <c r="H2570" i="68"/>
  <c r="I2570" i="68"/>
  <c r="H2454" i="68"/>
  <c r="I2454" i="68"/>
  <c r="I2934" i="68"/>
  <c r="H2934" i="68"/>
  <c r="I2705" i="68"/>
  <c r="H2705" i="68"/>
  <c r="H2532" i="68"/>
  <c r="I2532" i="68"/>
  <c r="H2377" i="68"/>
  <c r="I2377" i="68"/>
  <c r="I2792" i="68"/>
  <c r="H2792" i="68"/>
  <c r="H2682" i="68"/>
  <c r="I2682" i="68"/>
  <c r="H2566" i="68"/>
  <c r="I2566" i="68"/>
  <c r="O2496" i="68"/>
  <c r="I2431" i="68"/>
  <c r="H2431" i="68"/>
  <c r="O2089" i="68"/>
  <c r="O2025" i="68"/>
  <c r="O1961" i="68"/>
  <c r="O1897" i="68"/>
  <c r="O1833" i="68"/>
  <c r="I3046" i="68"/>
  <c r="H3046" i="68"/>
  <c r="I2287" i="68"/>
  <c r="H2287" i="68"/>
  <c r="I2822" i="68"/>
  <c r="H2822" i="68"/>
  <c r="I2671" i="68"/>
  <c r="H2671" i="68"/>
  <c r="O2578" i="68"/>
  <c r="H2486" i="68"/>
  <c r="I2486" i="68"/>
  <c r="O2386" i="68"/>
  <c r="I2719" i="68"/>
  <c r="H2719" i="68"/>
  <c r="O2297" i="68"/>
  <c r="O2233" i="68"/>
  <c r="O2656" i="68"/>
  <c r="I2591" i="68"/>
  <c r="H2591" i="68"/>
  <c r="H2458" i="68"/>
  <c r="I2458" i="68"/>
  <c r="M2249" i="68"/>
  <c r="N2249" i="68" s="1"/>
  <c r="M2217" i="68"/>
  <c r="N2217" i="68" s="1"/>
  <c r="H2005" i="68"/>
  <c r="I2005" i="68"/>
  <c r="I1931" i="68"/>
  <c r="H1931" i="68"/>
  <c r="H2313" i="68"/>
  <c r="I2313" i="68"/>
  <c r="M2256" i="68"/>
  <c r="I2219" i="68"/>
  <c r="H2219" i="68"/>
  <c r="I2183" i="68"/>
  <c r="H2183" i="68"/>
  <c r="I2049" i="68"/>
  <c r="H2049" i="68"/>
  <c r="H1975" i="68"/>
  <c r="I1975" i="68"/>
  <c r="M2272" i="68"/>
  <c r="H2093" i="68"/>
  <c r="I2093" i="68"/>
  <c r="O2024" i="68"/>
  <c r="H1933" i="68"/>
  <c r="I1933" i="68"/>
  <c r="O2246" i="68"/>
  <c r="M2191" i="68"/>
  <c r="I2159" i="68"/>
  <c r="H2159" i="68"/>
  <c r="I2105" i="68"/>
  <c r="H2105" i="68"/>
  <c r="I2009" i="68"/>
  <c r="H2009" i="68"/>
  <c r="I1881" i="68"/>
  <c r="H1881" i="68"/>
  <c r="M2241" i="68"/>
  <c r="N2241" i="68" s="1"/>
  <c r="M2209" i="68"/>
  <c r="N2209" i="68" s="1"/>
  <c r="H2177" i="68"/>
  <c r="I2177" i="68"/>
  <c r="M2576" i="68"/>
  <c r="M2354" i="68"/>
  <c r="M2589" i="68"/>
  <c r="M2215" i="68"/>
  <c r="M2279" i="68"/>
  <c r="M2334" i="68"/>
  <c r="M2400" i="68"/>
  <c r="N2400" i="68" s="1"/>
  <c r="M2588" i="68"/>
  <c r="M2745" i="68"/>
  <c r="M2312" i="68"/>
  <c r="M2370" i="68"/>
  <c r="M2535" i="68"/>
  <c r="M2681" i="68"/>
  <c r="M2540" i="68"/>
  <c r="M2346" i="68"/>
  <c r="M2505" i="68"/>
  <c r="M2759" i="68"/>
  <c r="M2211" i="68"/>
  <c r="M2275" i="68"/>
  <c r="M2345" i="68"/>
  <c r="M2492" i="68"/>
  <c r="M2679" i="68"/>
  <c r="M2292" i="68"/>
  <c r="M2324" i="68"/>
  <c r="M2439" i="68"/>
  <c r="M2585" i="68"/>
  <c r="M2166" i="68"/>
  <c r="M2230" i="68"/>
  <c r="N2230" i="68" s="1"/>
  <c r="M2294" i="68"/>
  <c r="M2357" i="68"/>
  <c r="M2437" i="68"/>
  <c r="M2552" i="68"/>
  <c r="M2644" i="68"/>
  <c r="M2751" i="68"/>
  <c r="M2837" i="68"/>
  <c r="N2837" i="68" s="1"/>
  <c r="M2383" i="68"/>
  <c r="M2497" i="68"/>
  <c r="M2581" i="68"/>
  <c r="M2696" i="68"/>
  <c r="M2781" i="68"/>
  <c r="N2781" i="68" s="1"/>
  <c r="M2845" i="68"/>
  <c r="N2845" i="68" s="1"/>
  <c r="M2711" i="68"/>
  <c r="M2178" i="68"/>
  <c r="M2242" i="68"/>
  <c r="M2306" i="68"/>
  <c r="M2449" i="68"/>
  <c r="M2533" i="68"/>
  <c r="M2648" i="68"/>
  <c r="M2740" i="68"/>
  <c r="M2821" i="68"/>
  <c r="N2821" i="68" s="1"/>
  <c r="M2372" i="68"/>
  <c r="M2472" i="68"/>
  <c r="M2564" i="68"/>
  <c r="M2671" i="68"/>
  <c r="M2796" i="68"/>
  <c r="M2860" i="68"/>
  <c r="M2363" i="68"/>
  <c r="M2402" i="68"/>
  <c r="M2434" i="68"/>
  <c r="M2466" i="68"/>
  <c r="M2498" i="68"/>
  <c r="M2530" i="68"/>
  <c r="M2562" i="68"/>
  <c r="M2594" i="68"/>
  <c r="M2626" i="68"/>
  <c r="M2658" i="68"/>
  <c r="M2690" i="68"/>
  <c r="M2722" i="68"/>
  <c r="M2754" i="68"/>
  <c r="M2786" i="68"/>
  <c r="M2818" i="68"/>
  <c r="M2850" i="68"/>
  <c r="M2785" i="68"/>
  <c r="M2849" i="68"/>
  <c r="M2411" i="68"/>
  <c r="M2475" i="68"/>
  <c r="M2539" i="68"/>
  <c r="M2603" i="68"/>
  <c r="M2667" i="68"/>
  <c r="M2731" i="68"/>
  <c r="M2795" i="68"/>
  <c r="M2859" i="68"/>
  <c r="I2107" i="68"/>
  <c r="H2107" i="68"/>
  <c r="I2043" i="68"/>
  <c r="H2043" i="68"/>
  <c r="I1979" i="68"/>
  <c r="H1979" i="68"/>
  <c r="I1915" i="68"/>
  <c r="H1915" i="68"/>
  <c r="I2255" i="68"/>
  <c r="H2255" i="68"/>
  <c r="I2223" i="68"/>
  <c r="H2223" i="68"/>
  <c r="H2129" i="68"/>
  <c r="I2129" i="68"/>
  <c r="H2055" i="68"/>
  <c r="I2055" i="68"/>
  <c r="M2193" i="68"/>
  <c r="N2193" i="68" s="1"/>
  <c r="O2040" i="68"/>
  <c r="H1949" i="68"/>
  <c r="I1949" i="68"/>
  <c r="I1875" i="68"/>
  <c r="H1875" i="68"/>
  <c r="M2276" i="68"/>
  <c r="M2213" i="68"/>
  <c r="H2169" i="68"/>
  <c r="I2169" i="68"/>
  <c r="I2121" i="68"/>
  <c r="H2121" i="68"/>
  <c r="I2025" i="68"/>
  <c r="H2025" i="68"/>
  <c r="I1897" i="68"/>
  <c r="H1897" i="68"/>
  <c r="O1785" i="68"/>
  <c r="O1721" i="68"/>
  <c r="O1657" i="68"/>
  <c r="H2157" i="68"/>
  <c r="I2157" i="68"/>
  <c r="M1903" i="68"/>
  <c r="I1795" i="68"/>
  <c r="H1795" i="68"/>
  <c r="H1753" i="68"/>
  <c r="I1753" i="68"/>
  <c r="M1717" i="68"/>
  <c r="M1595" i="68"/>
  <c r="M1561" i="68"/>
  <c r="I1522" i="68"/>
  <c r="H1522" i="68"/>
  <c r="M2224" i="68"/>
  <c r="I1818" i="68"/>
  <c r="H1818" i="68"/>
  <c r="M1775" i="68"/>
  <c r="M1741" i="68"/>
  <c r="M1469" i="68"/>
  <c r="M1447" i="68"/>
  <c r="N1447" i="68" s="1"/>
  <c r="M1915" i="68"/>
  <c r="M2043" i="68"/>
  <c r="M1904" i="68"/>
  <c r="M2128" i="68"/>
  <c r="M1967" i="68"/>
  <c r="M2095" i="68"/>
  <c r="M2072" i="68"/>
  <c r="N2072" i="68" s="1"/>
  <c r="M1441" i="68"/>
  <c r="M1503" i="68"/>
  <c r="N1503" i="68" s="1"/>
  <c r="M1567" i="68"/>
  <c r="M1847" i="68"/>
  <c r="M1975" i="68"/>
  <c r="M2103" i="68"/>
  <c r="M2048" i="68"/>
  <c r="M1971" i="68"/>
  <c r="M2099" i="68"/>
  <c r="M1992" i="68"/>
  <c r="N1992" i="68" s="1"/>
  <c r="M2148" i="68"/>
  <c r="M1666" i="68"/>
  <c r="M1730" i="68"/>
  <c r="M1794" i="68"/>
  <c r="M1858" i="68"/>
  <c r="M1922" i="68"/>
  <c r="M1986" i="68"/>
  <c r="M2050" i="68"/>
  <c r="M2114" i="68"/>
  <c r="M1502" i="68"/>
  <c r="M1566" i="68"/>
  <c r="M1630" i="68"/>
  <c r="M1694" i="68"/>
  <c r="M1758" i="68"/>
  <c r="M1820" i="68"/>
  <c r="M1884" i="68"/>
  <c r="M1948" i="68"/>
  <c r="M2012" i="68"/>
  <c r="M2076" i="68"/>
  <c r="M1428" i="68"/>
  <c r="M1492" i="68"/>
  <c r="M1556" i="68"/>
  <c r="M1620" i="68"/>
  <c r="M1684" i="68"/>
  <c r="M1748" i="68"/>
  <c r="M1805" i="68"/>
  <c r="M1837" i="68"/>
  <c r="M1869" i="68"/>
  <c r="M1901" i="68"/>
  <c r="M1933" i="68"/>
  <c r="M1965" i="68"/>
  <c r="M1997" i="68"/>
  <c r="M2029" i="68"/>
  <c r="M2061" i="68"/>
  <c r="M2093" i="68"/>
  <c r="M2125" i="68"/>
  <c r="M1822" i="68"/>
  <c r="M1886" i="68"/>
  <c r="M1950" i="68"/>
  <c r="M2014" i="68"/>
  <c r="M2078" i="68"/>
  <c r="N2078" i="68" s="1"/>
  <c r="M2142" i="68"/>
  <c r="N2142" i="68" s="1"/>
  <c r="I1393" i="68"/>
  <c r="H1393" i="68"/>
  <c r="O1263" i="68"/>
  <c r="O1091" i="68"/>
  <c r="O1027" i="68"/>
  <c r="O963" i="68"/>
  <c r="O899" i="68"/>
  <c r="O835" i="68"/>
  <c r="O771" i="68"/>
  <c r="O707" i="68"/>
  <c r="O643" i="68"/>
  <c r="M1793" i="68"/>
  <c r="N1793" i="68" s="1"/>
  <c r="M1735" i="68"/>
  <c r="O1687" i="68"/>
  <c r="M1648" i="68"/>
  <c r="M1587" i="68"/>
  <c r="M1553" i="68"/>
  <c r="I1514" i="68"/>
  <c r="H1514" i="68"/>
  <c r="M1459" i="68"/>
  <c r="I1385" i="68"/>
  <c r="H1385" i="68"/>
  <c r="H1093" i="68"/>
  <c r="I1093" i="68"/>
  <c r="H1029" i="68"/>
  <c r="I1029" i="68"/>
  <c r="I965" i="68"/>
  <c r="H965" i="68"/>
  <c r="M1939" i="68"/>
  <c r="I1819" i="68"/>
  <c r="H1819" i="68"/>
  <c r="I1767" i="68"/>
  <c r="H1767" i="68"/>
  <c r="M1725" i="68"/>
  <c r="M1689" i="68"/>
  <c r="N1689" i="68" s="1"/>
  <c r="M1631" i="68"/>
  <c r="M1589" i="68"/>
  <c r="H1549" i="68"/>
  <c r="I1549" i="68"/>
  <c r="O1511" i="68"/>
  <c r="I1473" i="68"/>
  <c r="H1473" i="68"/>
  <c r="O1407" i="68"/>
  <c r="O1183" i="68"/>
  <c r="M1823" i="68"/>
  <c r="M1779" i="68"/>
  <c r="H1699" i="68"/>
  <c r="I1699" i="68"/>
  <c r="H1657" i="68"/>
  <c r="I1657" i="68"/>
  <c r="H1571" i="68"/>
  <c r="I1571" i="68"/>
  <c r="H1475" i="68"/>
  <c r="I1475" i="68"/>
  <c r="I1129" i="68"/>
  <c r="H1129" i="68"/>
  <c r="H1805" i="68"/>
  <c r="I1805" i="68"/>
  <c r="M1737" i="68"/>
  <c r="N1737" i="68" s="1"/>
  <c r="H1659" i="68"/>
  <c r="I1659" i="68"/>
  <c r="H1617" i="68"/>
  <c r="I1617" i="68"/>
  <c r="I1584" i="68"/>
  <c r="H1584" i="68"/>
  <c r="I1552" i="68"/>
  <c r="H1552" i="68"/>
  <c r="I1529" i="68"/>
  <c r="H1529" i="68"/>
  <c r="O1503" i="68"/>
  <c r="I1465" i="68"/>
  <c r="H1465" i="68"/>
  <c r="I1424" i="68"/>
  <c r="H1424" i="68"/>
  <c r="M2273" i="68"/>
  <c r="N2273" i="68" s="1"/>
  <c r="M1763" i="68"/>
  <c r="I1711" i="68"/>
  <c r="H1711" i="68"/>
  <c r="M1669" i="68"/>
  <c r="M1633" i="68"/>
  <c r="N1633" i="68" s="1"/>
  <c r="M1538" i="68"/>
  <c r="H1499" i="68"/>
  <c r="I1499" i="68"/>
  <c r="I1417" i="68"/>
  <c r="H1417" i="68"/>
  <c r="I1241" i="68"/>
  <c r="H1241" i="68"/>
  <c r="I1946" i="68"/>
  <c r="H1946" i="68"/>
  <c r="M1791" i="68"/>
  <c r="N1791" i="68" s="1"/>
  <c r="H1707" i="68"/>
  <c r="I1707" i="68"/>
  <c r="M1663" i="68"/>
  <c r="I1585" i="68"/>
  <c r="H1585" i="68"/>
  <c r="I1544" i="68"/>
  <c r="H1544" i="68"/>
  <c r="M1509" i="68"/>
  <c r="O1472" i="68"/>
  <c r="M1424" i="68"/>
  <c r="I1233" i="68"/>
  <c r="H1233" i="68"/>
  <c r="I1810" i="68"/>
  <c r="H1810" i="68"/>
  <c r="I1712" i="68"/>
  <c r="H1712" i="68"/>
  <c r="I996" i="68"/>
  <c r="H996" i="68"/>
  <c r="I940" i="68"/>
  <c r="H940" i="68"/>
  <c r="I893" i="68"/>
  <c r="H893" i="68"/>
  <c r="H851" i="68"/>
  <c r="I851" i="68"/>
  <c r="H785" i="68"/>
  <c r="I785" i="68"/>
  <c r="H705" i="68"/>
  <c r="I705" i="68"/>
  <c r="O661" i="68"/>
  <c r="M620" i="68"/>
  <c r="O577" i="68"/>
  <c r="O513" i="68"/>
  <c r="O449" i="68"/>
  <c r="O385" i="68"/>
  <c r="O321" i="68"/>
  <c r="O257" i="68"/>
  <c r="O193" i="68"/>
  <c r="O129" i="68"/>
  <c r="I101" i="68"/>
  <c r="H101" i="68"/>
  <c r="M78" i="68"/>
  <c r="I37" i="68"/>
  <c r="H37" i="68"/>
  <c r="M14" i="68"/>
  <c r="I175" i="68"/>
  <c r="H175" i="68"/>
  <c r="M20" i="68"/>
  <c r="H71" i="68"/>
  <c r="I71" i="68"/>
  <c r="H1471" i="68"/>
  <c r="I1471" i="68"/>
  <c r="H1309" i="68"/>
  <c r="I1309" i="68"/>
  <c r="H1007" i="68"/>
  <c r="I1007" i="68"/>
  <c r="O794" i="68"/>
  <c r="O730" i="68"/>
  <c r="O666" i="68"/>
  <c r="O602" i="68"/>
  <c r="O538" i="68"/>
  <c r="O474" i="68"/>
  <c r="O410" i="68"/>
  <c r="O346" i="68"/>
  <c r="O282" i="68"/>
  <c r="O218" i="68"/>
  <c r="O154" i="68"/>
  <c r="H92" i="68"/>
  <c r="I92" i="68"/>
  <c r="H28" i="68"/>
  <c r="I28" i="68"/>
  <c r="I351" i="68"/>
  <c r="H351" i="68"/>
  <c r="I215" i="68"/>
  <c r="H215" i="68"/>
  <c r="I106" i="68"/>
  <c r="H106" i="68"/>
  <c r="I1212" i="68"/>
  <c r="H1212" i="68"/>
  <c r="I1666" i="68"/>
  <c r="H1666" i="68"/>
  <c r="I1922" i="68"/>
  <c r="H1922" i="68"/>
  <c r="I994" i="68"/>
  <c r="H994" i="68"/>
  <c r="I1058" i="68"/>
  <c r="H1058" i="68"/>
  <c r="I1126" i="68"/>
  <c r="H1126" i="68"/>
  <c r="I1191" i="68"/>
  <c r="H1191" i="68"/>
  <c r="H1269" i="68"/>
  <c r="I1269" i="68"/>
  <c r="I1348" i="68"/>
  <c r="H1348" i="68"/>
  <c r="H1468" i="68"/>
  <c r="I1468" i="68"/>
  <c r="H1564" i="68"/>
  <c r="I1564" i="68"/>
  <c r="I1684" i="68"/>
  <c r="H1684" i="68"/>
  <c r="H1071" i="68"/>
  <c r="I1071" i="68"/>
  <c r="H1103" i="68"/>
  <c r="I1103" i="68"/>
  <c r="H1171" i="68"/>
  <c r="I1171" i="68"/>
  <c r="I1242" i="68"/>
  <c r="H1242" i="68"/>
  <c r="I1320" i="68"/>
  <c r="H1320" i="68"/>
  <c r="H1419" i="68"/>
  <c r="I1419" i="68"/>
  <c r="H1677" i="68"/>
  <c r="I1677" i="68"/>
  <c r="I1788" i="68"/>
  <c r="H1788" i="68"/>
  <c r="I1108" i="68"/>
  <c r="H1108" i="68"/>
  <c r="H1179" i="68"/>
  <c r="I1179" i="68"/>
  <c r="I1250" i="68"/>
  <c r="H1250" i="68"/>
  <c r="I1328" i="68"/>
  <c r="H1328" i="68"/>
  <c r="H1427" i="68"/>
  <c r="I1427" i="68"/>
  <c r="H1540" i="68"/>
  <c r="I1540" i="68"/>
  <c r="I1658" i="68"/>
  <c r="H1658" i="68"/>
  <c r="I1812" i="68"/>
  <c r="H1812" i="68"/>
  <c r="H840" i="68"/>
  <c r="I840" i="68"/>
  <c r="H888" i="68"/>
  <c r="I888" i="68"/>
  <c r="H952" i="68"/>
  <c r="I952" i="68"/>
  <c r="I1016" i="68"/>
  <c r="H1016" i="68"/>
  <c r="I1080" i="68"/>
  <c r="H1080" i="68"/>
  <c r="I1244" i="68"/>
  <c r="H1244" i="68"/>
  <c r="I1670" i="68"/>
  <c r="H1670" i="68"/>
  <c r="H1109" i="68"/>
  <c r="I1109" i="68"/>
  <c r="H1188" i="68"/>
  <c r="I1188" i="68"/>
  <c r="H1259" i="68"/>
  <c r="I1259" i="68"/>
  <c r="I1330" i="68"/>
  <c r="H1330" i="68"/>
  <c r="I1386" i="68"/>
  <c r="H1386" i="68"/>
  <c r="H1484" i="68"/>
  <c r="I1484" i="68"/>
  <c r="I1610" i="68"/>
  <c r="H1610" i="68"/>
  <c r="I1780" i="68"/>
  <c r="H1780" i="68"/>
  <c r="H1294" i="68"/>
  <c r="I1294" i="68"/>
  <c r="H1387" i="68"/>
  <c r="I1387" i="68"/>
  <c r="I1650" i="68"/>
  <c r="H1650" i="68"/>
  <c r="I1760" i="68"/>
  <c r="H1760" i="68"/>
  <c r="I1884" i="68"/>
  <c r="H1884" i="68"/>
  <c r="H1038" i="68"/>
  <c r="I1038" i="68"/>
  <c r="I1102" i="68"/>
  <c r="H1102" i="68"/>
  <c r="I1174" i="68"/>
  <c r="H1174" i="68"/>
  <c r="I1239" i="68"/>
  <c r="H1239" i="68"/>
  <c r="H1317" i="68"/>
  <c r="I1317" i="68"/>
  <c r="H1397" i="68"/>
  <c r="I1397" i="68"/>
  <c r="H1556" i="68"/>
  <c r="I1556" i="68"/>
  <c r="I1726" i="68"/>
  <c r="H1726" i="68"/>
  <c r="H1832" i="68"/>
  <c r="I1832" i="68"/>
  <c r="H1856" i="68"/>
  <c r="I1856" i="68"/>
  <c r="H1950" i="68"/>
  <c r="I1950" i="68"/>
  <c r="I2036" i="68"/>
  <c r="H2036" i="68"/>
  <c r="H2112" i="68"/>
  <c r="I2112" i="68"/>
  <c r="H2256" i="68"/>
  <c r="I2256" i="68"/>
  <c r="H2136" i="68"/>
  <c r="I2136" i="68"/>
  <c r="I2202" i="68"/>
  <c r="H2202" i="68"/>
  <c r="I2266" i="68"/>
  <c r="H2266" i="68"/>
  <c r="H1960" i="68"/>
  <c r="I1960" i="68"/>
  <c r="H2054" i="68"/>
  <c r="I2054" i="68"/>
  <c r="I2154" i="68"/>
  <c r="H2154" i="68"/>
  <c r="I1396" i="68"/>
  <c r="H1396" i="68"/>
  <c r="I2134" i="68"/>
  <c r="H2134" i="68"/>
  <c r="I1892" i="68"/>
  <c r="H1892" i="68"/>
  <c r="H1968" i="68"/>
  <c r="I1968" i="68"/>
  <c r="H2062" i="68"/>
  <c r="I2062" i="68"/>
  <c r="I2146" i="68"/>
  <c r="H2146" i="68"/>
  <c r="I1954" i="68"/>
  <c r="H1954" i="68"/>
  <c r="I2158" i="68"/>
  <c r="H2158" i="68"/>
  <c r="I2242" i="68"/>
  <c r="H2242" i="68"/>
  <c r="I1900" i="68"/>
  <c r="H1900" i="68"/>
  <c r="H1976" i="68"/>
  <c r="I1976" i="68"/>
  <c r="H2070" i="68"/>
  <c r="I2070" i="68"/>
  <c r="H2192" i="68"/>
  <c r="I2192" i="68"/>
  <c r="H2476" i="68"/>
  <c r="I2476" i="68"/>
  <c r="H2642" i="68"/>
  <c r="I2642" i="68"/>
  <c r="I2783" i="68"/>
  <c r="H2783" i="68"/>
  <c r="H2220" i="68"/>
  <c r="I2220" i="68"/>
  <c r="H2284" i="68"/>
  <c r="I2284" i="68"/>
  <c r="I2382" i="68"/>
  <c r="H2382" i="68"/>
  <c r="I2510" i="68"/>
  <c r="H2510" i="68"/>
  <c r="I2638" i="68"/>
  <c r="H2638" i="68"/>
  <c r="H2197" i="68"/>
  <c r="I2197" i="68"/>
  <c r="H2261" i="68"/>
  <c r="I2261" i="68"/>
  <c r="H2325" i="68"/>
  <c r="I2325" i="68"/>
  <c r="H2428" i="68"/>
  <c r="I2428" i="68"/>
  <c r="H2684" i="68"/>
  <c r="I2684" i="68"/>
  <c r="I2310" i="68"/>
  <c r="H2310" i="68"/>
  <c r="H2445" i="68"/>
  <c r="I2445" i="68"/>
  <c r="I2555" i="68"/>
  <c r="H2555" i="68"/>
  <c r="H2649" i="68"/>
  <c r="I2649" i="68"/>
  <c r="I2355" i="68"/>
  <c r="H2355" i="68"/>
  <c r="H2537" i="68"/>
  <c r="I2537" i="68"/>
  <c r="H2700" i="68"/>
  <c r="I2700" i="68"/>
  <c r="I2288" i="68"/>
  <c r="H2288" i="68"/>
  <c r="I2334" i="68"/>
  <c r="H2334" i="68"/>
  <c r="I2443" i="68"/>
  <c r="H2443" i="68"/>
  <c r="I2571" i="68"/>
  <c r="H2571" i="68"/>
  <c r="I2699" i="68"/>
  <c r="H2699" i="68"/>
  <c r="I2364" i="68"/>
  <c r="H2364" i="68"/>
  <c r="H2562" i="68"/>
  <c r="I2562" i="68"/>
  <c r="H2781" i="68"/>
  <c r="I2781" i="68"/>
  <c r="I2363" i="68"/>
  <c r="H2363" i="68"/>
  <c r="I2471" i="68"/>
  <c r="H2471" i="68"/>
  <c r="I2558" i="68"/>
  <c r="H2558" i="68"/>
  <c r="H2669" i="68"/>
  <c r="I2669" i="68"/>
  <c r="I2823" i="68"/>
  <c r="H2823" i="68"/>
  <c r="I2917" i="68"/>
  <c r="H2917" i="68"/>
  <c r="I2981" i="68"/>
  <c r="H2981" i="68"/>
  <c r="I3045" i="68"/>
  <c r="H3045" i="68"/>
  <c r="I3109" i="68"/>
  <c r="H3109" i="68"/>
  <c r="I3173" i="68"/>
  <c r="H3173" i="68"/>
  <c r="I3212" i="68"/>
  <c r="H3212" i="68"/>
  <c r="I3325" i="68"/>
  <c r="H3325" i="68"/>
  <c r="I2613" i="68"/>
  <c r="H2613" i="68"/>
  <c r="H2859" i="68"/>
  <c r="I2859" i="68"/>
  <c r="H3115" i="68"/>
  <c r="I3115" i="68"/>
  <c r="I2799" i="68"/>
  <c r="H2799" i="68"/>
  <c r="I2863" i="68"/>
  <c r="H2863" i="68"/>
  <c r="I2927" i="68"/>
  <c r="H2927" i="68"/>
  <c r="I2991" i="68"/>
  <c r="H2991" i="68"/>
  <c r="I3055" i="68"/>
  <c r="H3055" i="68"/>
  <c r="I3119" i="68"/>
  <c r="H3119" i="68"/>
  <c r="H3245" i="68"/>
  <c r="I3245" i="68"/>
  <c r="I2437" i="68"/>
  <c r="H2437" i="68"/>
  <c r="I2693" i="68"/>
  <c r="H2693" i="68"/>
  <c r="H2963" i="68"/>
  <c r="I2963" i="68"/>
  <c r="I3158" i="68"/>
  <c r="H3158" i="68"/>
  <c r="H3247" i="68"/>
  <c r="I3247" i="68"/>
  <c r="H2716" i="68"/>
  <c r="I2716" i="68"/>
  <c r="H2805" i="68"/>
  <c r="I2805" i="68"/>
  <c r="I2869" i="68"/>
  <c r="H2869" i="68"/>
  <c r="I2933" i="68"/>
  <c r="H2933" i="68"/>
  <c r="I2997" i="68"/>
  <c r="H2997" i="68"/>
  <c r="I3097" i="68"/>
  <c r="H3097" i="68"/>
  <c r="I3254" i="68"/>
  <c r="H3254" i="68"/>
  <c r="I2517" i="68"/>
  <c r="H2517" i="68"/>
  <c r="I2773" i="68"/>
  <c r="H2773" i="68"/>
  <c r="H3035" i="68"/>
  <c r="I3035" i="68"/>
  <c r="H3163" i="68"/>
  <c r="I3163" i="68"/>
  <c r="I3292" i="68"/>
  <c r="H3292" i="68"/>
  <c r="H2877" i="68"/>
  <c r="I2877" i="68"/>
  <c r="H2941" i="68"/>
  <c r="I2941" i="68"/>
  <c r="H3005" i="68"/>
  <c r="I3005" i="68"/>
  <c r="H3069" i="68"/>
  <c r="I3069" i="68"/>
  <c r="H3133" i="68"/>
  <c r="I3133" i="68"/>
  <c r="I3190" i="68"/>
  <c r="H3190" i="68"/>
  <c r="I3351" i="68"/>
  <c r="H3351" i="68"/>
  <c r="H2627" i="68"/>
  <c r="I2627" i="68"/>
  <c r="H2883" i="68"/>
  <c r="I2883" i="68"/>
  <c r="H3139" i="68"/>
  <c r="I3139" i="68"/>
  <c r="I3266" i="68"/>
  <c r="H3266" i="68"/>
  <c r="I3280" i="68"/>
  <c r="H3280" i="68"/>
  <c r="I3453" i="68"/>
  <c r="H3453" i="68"/>
  <c r="H3610" i="68"/>
  <c r="I3610" i="68"/>
  <c r="H3348" i="68"/>
  <c r="I3348" i="68"/>
  <c r="I3487" i="68"/>
  <c r="H3487" i="68"/>
  <c r="H3722" i="68"/>
  <c r="I3722" i="68"/>
  <c r="H3317" i="68"/>
  <c r="I3317" i="68"/>
  <c r="H3626" i="68"/>
  <c r="I3626" i="68"/>
  <c r="I3343" i="68"/>
  <c r="H3343" i="68"/>
  <c r="I3475" i="68"/>
  <c r="H3475" i="68"/>
  <c r="H3746" i="68"/>
  <c r="I3746" i="68"/>
  <c r="I3439" i="68"/>
  <c r="H3439" i="68"/>
  <c r="I3427" i="68"/>
  <c r="H3427" i="68"/>
  <c r="I3571" i="68"/>
  <c r="H3571" i="68"/>
  <c r="I3208" i="68"/>
  <c r="H3208" i="68"/>
  <c r="I3539" i="68"/>
  <c r="H3539" i="68"/>
  <c r="I3371" i="68"/>
  <c r="H3371" i="68"/>
  <c r="I3415" i="68"/>
  <c r="H3415" i="68"/>
  <c r="I3551" i="68"/>
  <c r="H3551" i="68"/>
  <c r="H3730" i="68"/>
  <c r="I3730" i="68"/>
  <c r="I3647" i="68"/>
  <c r="H3647" i="68"/>
  <c r="I3711" i="68"/>
  <c r="H3711" i="68"/>
  <c r="I3775" i="68"/>
  <c r="H3775" i="68"/>
  <c r="I3839" i="68"/>
  <c r="H3839" i="68"/>
  <c r="I3903" i="68"/>
  <c r="H3903" i="68"/>
  <c r="I4003" i="68"/>
  <c r="H4003" i="68"/>
  <c r="I4135" i="68"/>
  <c r="H4135" i="68"/>
  <c r="I3643" i="68"/>
  <c r="H3643" i="68"/>
  <c r="I3707" i="68"/>
  <c r="H3707" i="68"/>
  <c r="I3771" i="68"/>
  <c r="H3771" i="68"/>
  <c r="I3835" i="68"/>
  <c r="H3835" i="68"/>
  <c r="I3899" i="68"/>
  <c r="H3899" i="68"/>
  <c r="I4011" i="68"/>
  <c r="H4011" i="68"/>
  <c r="H3818" i="68"/>
  <c r="I3818" i="68"/>
  <c r="H3882" i="68"/>
  <c r="I3882" i="68"/>
  <c r="I3955" i="68"/>
  <c r="H3955" i="68"/>
  <c r="H4062" i="68"/>
  <c r="I4062" i="68"/>
  <c r="I3713" i="68"/>
  <c r="H3713" i="68"/>
  <c r="I3777" i="68"/>
  <c r="H3777" i="68"/>
  <c r="I3841" i="68"/>
  <c r="H3841" i="68"/>
  <c r="I3905" i="68"/>
  <c r="H3905" i="68"/>
  <c r="I3989" i="68"/>
  <c r="H3989" i="68"/>
  <c r="H3950" i="68"/>
  <c r="I3950" i="68"/>
  <c r="I4061" i="68"/>
  <c r="H4061" i="68"/>
  <c r="I3349" i="68"/>
  <c r="H3349" i="68"/>
  <c r="I3979" i="68"/>
  <c r="H3979" i="68"/>
  <c r="I3975" i="68"/>
  <c r="H3975" i="68"/>
  <c r="I4127" i="68"/>
  <c r="H4127" i="68"/>
  <c r="I3957" i="68"/>
  <c r="H3957" i="68"/>
  <c r="I4047" i="68"/>
  <c r="H4047" i="68"/>
  <c r="I4401" i="68"/>
  <c r="H4401" i="68"/>
  <c r="I4177" i="68"/>
  <c r="H4177" i="68"/>
  <c r="I4389" i="68"/>
  <c r="H4389" i="68"/>
  <c r="I4201" i="68"/>
  <c r="H4201" i="68"/>
  <c r="I4505" i="68"/>
  <c r="H4505" i="68"/>
  <c r="I4101" i="68"/>
  <c r="H4101" i="68"/>
  <c r="H4245" i="68"/>
  <c r="I4245" i="68"/>
  <c r="I4461" i="68"/>
  <c r="H4461" i="68"/>
  <c r="I4935" i="68"/>
  <c r="H4935" i="68"/>
  <c r="I4561" i="68"/>
  <c r="H4561" i="68"/>
  <c r="I4625" i="68"/>
  <c r="H4625" i="68"/>
  <c r="I4689" i="68"/>
  <c r="H4689" i="68"/>
  <c r="I4751" i="68"/>
  <c r="H4751" i="68"/>
  <c r="H4147" i="68"/>
  <c r="I4147" i="68"/>
  <c r="H4211" i="68"/>
  <c r="I4211" i="68"/>
  <c r="H4273" i="68"/>
  <c r="I4273" i="68"/>
  <c r="H4337" i="68"/>
  <c r="I4337" i="68"/>
  <c r="I4921" i="68"/>
  <c r="H4921" i="68"/>
  <c r="I4535" i="68"/>
  <c r="H4535" i="68"/>
  <c r="I4599" i="68"/>
  <c r="H4599" i="68"/>
  <c r="I4663" i="68"/>
  <c r="H4663" i="68"/>
  <c r="I4727" i="68"/>
  <c r="H4727" i="68"/>
  <c r="I4859" i="68"/>
  <c r="H4859" i="68"/>
  <c r="I4939" i="68"/>
  <c r="H4939" i="68"/>
  <c r="I4557" i="68"/>
  <c r="H4557" i="68"/>
  <c r="I4621" i="68"/>
  <c r="H4621" i="68"/>
  <c r="I4685" i="68"/>
  <c r="H4685" i="68"/>
  <c r="I4767" i="68"/>
  <c r="H4767" i="68"/>
  <c r="I4299" i="68"/>
  <c r="H4299" i="68"/>
  <c r="I4363" i="68"/>
  <c r="H4363" i="68"/>
  <c r="I4427" i="68"/>
  <c r="H4427" i="68"/>
  <c r="I4491" i="68"/>
  <c r="H4491" i="68"/>
  <c r="I4933" i="68"/>
  <c r="H4933" i="68"/>
  <c r="I4571" i="68"/>
  <c r="H4571" i="68"/>
  <c r="I4635" i="68"/>
  <c r="H4635" i="68"/>
  <c r="I4699" i="68"/>
  <c r="H4699" i="68"/>
  <c r="I4775" i="68"/>
  <c r="H4775" i="68"/>
  <c r="I4865" i="68"/>
  <c r="H4865" i="68"/>
  <c r="I4977" i="68"/>
  <c r="H4977" i="68"/>
  <c r="I5041" i="68"/>
  <c r="H5041" i="68"/>
  <c r="I5105" i="68"/>
  <c r="H5105" i="68"/>
  <c r="I5140" i="68"/>
  <c r="H5140" i="68"/>
  <c r="I4999" i="68"/>
  <c r="H4999" i="68"/>
  <c r="I5063" i="68"/>
  <c r="H5063" i="68"/>
  <c r="I5166" i="68"/>
  <c r="H5166" i="68"/>
  <c r="I5021" i="68"/>
  <c r="H5021" i="68"/>
  <c r="I5085" i="68"/>
  <c r="H5085" i="68"/>
  <c r="H4745" i="68"/>
  <c r="I4745" i="68"/>
  <c r="H4809" i="68"/>
  <c r="I4809" i="68"/>
  <c r="I5132" i="68"/>
  <c r="H5132" i="68"/>
  <c r="I4987" i="68"/>
  <c r="H4987" i="68"/>
  <c r="I5051" i="68"/>
  <c r="H5051" i="68"/>
  <c r="I5134" i="68"/>
  <c r="H5134" i="68"/>
  <c r="I5569" i="68"/>
  <c r="H5569" i="68"/>
  <c r="I5633" i="68"/>
  <c r="H5633" i="68"/>
  <c r="I5182" i="68"/>
  <c r="H5182" i="68"/>
  <c r="I5246" i="68"/>
  <c r="H5246" i="68"/>
  <c r="I5310" i="68"/>
  <c r="H5310" i="68"/>
  <c r="I5374" i="68"/>
  <c r="H5374" i="68"/>
  <c r="H5429" i="68"/>
  <c r="I5429" i="68"/>
  <c r="I5595" i="68"/>
  <c r="H5595" i="68"/>
  <c r="I5659" i="68"/>
  <c r="H5659" i="68"/>
  <c r="I5180" i="68"/>
  <c r="H5180" i="68"/>
  <c r="I5244" i="68"/>
  <c r="H5244" i="68"/>
  <c r="I5308" i="68"/>
  <c r="H5308" i="68"/>
  <c r="I5372" i="68"/>
  <c r="H5372" i="68"/>
  <c r="H5437" i="68"/>
  <c r="I5437" i="68"/>
  <c r="I5605" i="68"/>
  <c r="H5605" i="68"/>
  <c r="I5669" i="68"/>
  <c r="H5669" i="68"/>
  <c r="I5202" i="68"/>
  <c r="H5202" i="68"/>
  <c r="I5266" i="68"/>
  <c r="H5266" i="68"/>
  <c r="I5330" i="68"/>
  <c r="H5330" i="68"/>
  <c r="I5394" i="68"/>
  <c r="H5394" i="68"/>
  <c r="I5567" i="68"/>
  <c r="H5567" i="68"/>
  <c r="I5631" i="68"/>
  <c r="H5631" i="68"/>
  <c r="I5184" i="68"/>
  <c r="H5184" i="68"/>
  <c r="I5248" i="68"/>
  <c r="H5248" i="68"/>
  <c r="I5312" i="68"/>
  <c r="H5312" i="68"/>
  <c r="I5376" i="68"/>
  <c r="H5376" i="68"/>
  <c r="I5715" i="68"/>
  <c r="H5715" i="68"/>
  <c r="I5779" i="68"/>
  <c r="H5779" i="68"/>
  <c r="I5854" i="68"/>
  <c r="H5854" i="68"/>
  <c r="H5983" i="68"/>
  <c r="I5983" i="68"/>
  <c r="I5523" i="68"/>
  <c r="H5523" i="68"/>
  <c r="I5885" i="68"/>
  <c r="H5885" i="68"/>
  <c r="I5697" i="68"/>
  <c r="H5697" i="68"/>
  <c r="I5761" i="68"/>
  <c r="H5761" i="68"/>
  <c r="I5838" i="68"/>
  <c r="H5838" i="68"/>
  <c r="I5973" i="68"/>
  <c r="H5973" i="68"/>
  <c r="H5937" i="68"/>
  <c r="I5937" i="68"/>
  <c r="I5735" i="68"/>
  <c r="H5735" i="68"/>
  <c r="I5799" i="68"/>
  <c r="H5799" i="68"/>
  <c r="H5889" i="68"/>
  <c r="I5889" i="68"/>
  <c r="H5427" i="68"/>
  <c r="I5427" i="68"/>
  <c r="H5489" i="68"/>
  <c r="I5489" i="68"/>
  <c r="I5821" i="68"/>
  <c r="H5821" i="68"/>
  <c r="H5919" i="68"/>
  <c r="I5919" i="68"/>
  <c r="I5781" i="68"/>
  <c r="H5781" i="68"/>
  <c r="I5862" i="68"/>
  <c r="H5862" i="68"/>
  <c r="I5971" i="68"/>
  <c r="H5971" i="68"/>
  <c r="I5861" i="68"/>
  <c r="H5861" i="68"/>
  <c r="I6005" i="68"/>
  <c r="H6005" i="68"/>
  <c r="I6189" i="68"/>
  <c r="H6189" i="68"/>
  <c r="I6253" i="68"/>
  <c r="H6253" i="68"/>
  <c r="I6317" i="68"/>
  <c r="H6317" i="68"/>
  <c r="I6105" i="68"/>
  <c r="H6105" i="68"/>
  <c r="I6223" i="68"/>
  <c r="H6223" i="68"/>
  <c r="I6287" i="68"/>
  <c r="H6287" i="68"/>
  <c r="I5965" i="68"/>
  <c r="H5965" i="68"/>
  <c r="I6155" i="68"/>
  <c r="H6155" i="68"/>
  <c r="I6225" i="68"/>
  <c r="H6225" i="68"/>
  <c r="I6289" i="68"/>
  <c r="H6289" i="68"/>
  <c r="I6037" i="68"/>
  <c r="H6037" i="68"/>
  <c r="I6219" i="68"/>
  <c r="H6219" i="68"/>
  <c r="I6283" i="68"/>
  <c r="H6283" i="68"/>
  <c r="I5997" i="68"/>
  <c r="H5997" i="68"/>
  <c r="I6167" i="68"/>
  <c r="H6167" i="68"/>
  <c r="I6415" i="68"/>
  <c r="H6415" i="68"/>
  <c r="I6173" i="68"/>
  <c r="H6173" i="68"/>
  <c r="I6357" i="68"/>
  <c r="H6357" i="68"/>
  <c r="I6323" i="68"/>
  <c r="H6323" i="68"/>
  <c r="I6407" i="68"/>
  <c r="H6407" i="68"/>
  <c r="H6063" i="68"/>
  <c r="I6063" i="68"/>
  <c r="I6337" i="68"/>
  <c r="H6337" i="68"/>
  <c r="H6385" i="68"/>
  <c r="I6385" i="68"/>
  <c r="I6453" i="68"/>
  <c r="H6453" i="68"/>
  <c r="I6523" i="68"/>
  <c r="H6523" i="68"/>
  <c r="I6623" i="68"/>
  <c r="H6623" i="68"/>
  <c r="I6465" i="68"/>
  <c r="H6465" i="68"/>
  <c r="I6529" i="68"/>
  <c r="H6529" i="68"/>
  <c r="I6699" i="68"/>
  <c r="H6699" i="68"/>
  <c r="I6551" i="68"/>
  <c r="H6551" i="68"/>
  <c r="H6587" i="68"/>
  <c r="I6587" i="68"/>
  <c r="I6469" i="68"/>
  <c r="H6469" i="68"/>
  <c r="I6533" i="68"/>
  <c r="H6533" i="68"/>
  <c r="I6805" i="68"/>
  <c r="H6805" i="68"/>
  <c r="I7032" i="68"/>
  <c r="H7032" i="68"/>
  <c r="I6731" i="68"/>
  <c r="H6731" i="68"/>
  <c r="I6783" i="68"/>
  <c r="H6783" i="68"/>
  <c r="I6848" i="68"/>
  <c r="H6848" i="68"/>
  <c r="I6920" i="68"/>
  <c r="H6920" i="68"/>
  <c r="H6903" i="68"/>
  <c r="I6903" i="68"/>
  <c r="I6613" i="68"/>
  <c r="H6613" i="68"/>
  <c r="I6677" i="68"/>
  <c r="H6677" i="68"/>
  <c r="I6720" i="68"/>
  <c r="H6720" i="68"/>
  <c r="H6887" i="68"/>
  <c r="I6887" i="68"/>
  <c r="I6837" i="68"/>
  <c r="H6837" i="68"/>
  <c r="H6635" i="68"/>
  <c r="I6635" i="68"/>
  <c r="H6697" i="68"/>
  <c r="I6697" i="68"/>
  <c r="H6752" i="68"/>
  <c r="I6752" i="68"/>
  <c r="H6830" i="68"/>
  <c r="I6830" i="68"/>
  <c r="H6823" i="68"/>
  <c r="I6823" i="68"/>
  <c r="I7016" i="68"/>
  <c r="H7016" i="68"/>
  <c r="I6609" i="68"/>
  <c r="H6609" i="68"/>
  <c r="I6673" i="68"/>
  <c r="H6673" i="68"/>
  <c r="I6797" i="68"/>
  <c r="H6797" i="68"/>
  <c r="H6868" i="68"/>
  <c r="I6868" i="68"/>
  <c r="H6980" i="68"/>
  <c r="I6980" i="68"/>
  <c r="H7085" i="68"/>
  <c r="I7085" i="68"/>
  <c r="H6949" i="68"/>
  <c r="I6949" i="68"/>
  <c r="I7014" i="68"/>
  <c r="H7014" i="68"/>
  <c r="I7060" i="68"/>
  <c r="H7060" i="68"/>
  <c r="I7121" i="68"/>
  <c r="H7121" i="68"/>
  <c r="I7058" i="68"/>
  <c r="H7058" i="68"/>
  <c r="H7054" i="68"/>
  <c r="I7054" i="68"/>
  <c r="H6957" i="68"/>
  <c r="I6957" i="68"/>
  <c r="H6958" i="68"/>
  <c r="I6958" i="68"/>
  <c r="H7078" i="68"/>
  <c r="I7078" i="68"/>
  <c r="I7139" i="68"/>
  <c r="H7139" i="68"/>
  <c r="I7187" i="68"/>
  <c r="H7187" i="68"/>
  <c r="I7141" i="68"/>
  <c r="H7141" i="68"/>
  <c r="I7137" i="68"/>
  <c r="H7137" i="68"/>
  <c r="I7215" i="68"/>
  <c r="H7215" i="68"/>
  <c r="I7193" i="68"/>
  <c r="H7193" i="68"/>
  <c r="I7311" i="68"/>
  <c r="H7311" i="68"/>
  <c r="H7293" i="68"/>
  <c r="I7293" i="68"/>
  <c r="I7303" i="68"/>
  <c r="H7303" i="68"/>
  <c r="H7285" i="68"/>
  <c r="I7285" i="68"/>
  <c r="H7277" i="68"/>
  <c r="I7277" i="68"/>
  <c r="I7225" i="68"/>
  <c r="H7225" i="68"/>
  <c r="I7362" i="68"/>
  <c r="H7362" i="68"/>
  <c r="I7287" i="68"/>
  <c r="H7287" i="68"/>
  <c r="H7237" i="68"/>
  <c r="I7237" i="68"/>
  <c r="H7532" i="68"/>
  <c r="I7532" i="68"/>
  <c r="I7406" i="68"/>
  <c r="H7406" i="68"/>
  <c r="I7481" i="68"/>
  <c r="H7481" i="68"/>
  <c r="I7361" i="68"/>
  <c r="H7361" i="68"/>
  <c r="I7425" i="68"/>
  <c r="H7425" i="68"/>
  <c r="H7516" i="68"/>
  <c r="I7516" i="68"/>
  <c r="I7418" i="68"/>
  <c r="H7418" i="68"/>
  <c r="H7451" i="68"/>
  <c r="I7451" i="68"/>
  <c r="I7536" i="68"/>
  <c r="H7536" i="68"/>
  <c r="I7282" i="68"/>
  <c r="H7282" i="68"/>
  <c r="I7469" i="68"/>
  <c r="H7469" i="68"/>
  <c r="I7648" i="68"/>
  <c r="H7648" i="68"/>
  <c r="H7485" i="68"/>
  <c r="I7485" i="68"/>
  <c r="I7494" i="68"/>
  <c r="H7494" i="68"/>
  <c r="I7584" i="68"/>
  <c r="H7584" i="68"/>
  <c r="I7622" i="68"/>
  <c r="H7622" i="68"/>
  <c r="I7580" i="68"/>
  <c r="H7580" i="68"/>
  <c r="I7560" i="68"/>
  <c r="H7560" i="68"/>
  <c r="I7604" i="68"/>
  <c r="H7604" i="68"/>
  <c r="I7667" i="68"/>
  <c r="H7667" i="68"/>
  <c r="I7744" i="68"/>
  <c r="H7744" i="68"/>
  <c r="H7647" i="68"/>
  <c r="I7647" i="68"/>
  <c r="I7712" i="68"/>
  <c r="H7712" i="68"/>
  <c r="I7728" i="68"/>
  <c r="H7728" i="68"/>
  <c r="H7597" i="68"/>
  <c r="I7597" i="68"/>
  <c r="I7661" i="68"/>
  <c r="H7661" i="68"/>
  <c r="H7673" i="68"/>
  <c r="I7673" i="68"/>
  <c r="H7705" i="68"/>
  <c r="I7705" i="68"/>
  <c r="H7718" i="68"/>
  <c r="I7718" i="68"/>
  <c r="I7810" i="68"/>
  <c r="H7810" i="68"/>
  <c r="I7674" i="68"/>
  <c r="H7674" i="68"/>
  <c r="I7714" i="68"/>
  <c r="H7714" i="68"/>
  <c r="I7786" i="68"/>
  <c r="H7786" i="68"/>
  <c r="H7858" i="68"/>
  <c r="I7858" i="68"/>
  <c r="H7824" i="68"/>
  <c r="I7824" i="68"/>
  <c r="I7828" i="68"/>
  <c r="H7828" i="68"/>
  <c r="I7779" i="68"/>
  <c r="H7779" i="68"/>
  <c r="I7855" i="68"/>
  <c r="H7855" i="68"/>
  <c r="H7889" i="68"/>
  <c r="I7889" i="68"/>
  <c r="I7900" i="68"/>
  <c r="H7900" i="68"/>
  <c r="I7971" i="68"/>
  <c r="H7971" i="68"/>
  <c r="I7840" i="68"/>
  <c r="H7840" i="68"/>
  <c r="H7904" i="68"/>
  <c r="I7904" i="68"/>
  <c r="I7875" i="68"/>
  <c r="H7875" i="68"/>
  <c r="H8014" i="68"/>
  <c r="I8014" i="68"/>
  <c r="I7965" i="68"/>
  <c r="H7965" i="68"/>
  <c r="H8041" i="68"/>
  <c r="I8041" i="68"/>
  <c r="H8043" i="68"/>
  <c r="I8043" i="68"/>
  <c r="I8176" i="68"/>
  <c r="H8176" i="68"/>
  <c r="I8152" i="68"/>
  <c r="H8152" i="68"/>
  <c r="H8003" i="68"/>
  <c r="I8003" i="68"/>
  <c r="I8056" i="68"/>
  <c r="H8056" i="68"/>
  <c r="H8060" i="68"/>
  <c r="I8060" i="68"/>
  <c r="I8115" i="68"/>
  <c r="H8115" i="68"/>
  <c r="I8064" i="68"/>
  <c r="H8064" i="68"/>
  <c r="I8168" i="68"/>
  <c r="H8168" i="68"/>
  <c r="I8318" i="68"/>
  <c r="H8318" i="68"/>
  <c r="I8141" i="68"/>
  <c r="H8141" i="68"/>
  <c r="I8276" i="68"/>
  <c r="H8276" i="68"/>
  <c r="I8118" i="68"/>
  <c r="H8118" i="68"/>
  <c r="I8131" i="68"/>
  <c r="H8131" i="68"/>
  <c r="I8266" i="68"/>
  <c r="H8266" i="68"/>
  <c r="H8293" i="68"/>
  <c r="I8293" i="68"/>
  <c r="I8328" i="68"/>
  <c r="H8328" i="68"/>
  <c r="I8342" i="68"/>
  <c r="H8342" i="68"/>
  <c r="H8213" i="68"/>
  <c r="I8213" i="68"/>
  <c r="I8192" i="68"/>
  <c r="H8192" i="68"/>
  <c r="H8261" i="68"/>
  <c r="I8261" i="68"/>
  <c r="H8211" i="68"/>
  <c r="I8211" i="68"/>
  <c r="I8349" i="68"/>
  <c r="H8349" i="68"/>
  <c r="H8451" i="68"/>
  <c r="I8451" i="68"/>
  <c r="I8381" i="68"/>
  <c r="H8381" i="68"/>
  <c r="H8406" i="68"/>
  <c r="I8406" i="68"/>
  <c r="H8364" i="68"/>
  <c r="I8364" i="68"/>
  <c r="H8464" i="68"/>
  <c r="I8464" i="68"/>
  <c r="I8468" i="68"/>
  <c r="H8468" i="68"/>
  <c r="I8411" i="68"/>
  <c r="H8411" i="68"/>
  <c r="I8432" i="68"/>
  <c r="H8432" i="68"/>
  <c r="I8484" i="68"/>
  <c r="H8484" i="68"/>
  <c r="H8497" i="68"/>
  <c r="I8497" i="68"/>
  <c r="H8512" i="68"/>
  <c r="I8512" i="68"/>
  <c r="H8558" i="68"/>
  <c r="I8558" i="68"/>
  <c r="H8567" i="68"/>
  <c r="I8567" i="68"/>
  <c r="H8520" i="68"/>
  <c r="I8520" i="68"/>
  <c r="H8596" i="68"/>
  <c r="I8596" i="68"/>
  <c r="H8612" i="68"/>
  <c r="I8612" i="68"/>
  <c r="I8643" i="68"/>
  <c r="H8643" i="68"/>
  <c r="H8610" i="68"/>
  <c r="I8610" i="68"/>
  <c r="H8650" i="68"/>
  <c r="I8650" i="68"/>
  <c r="H8666" i="68"/>
  <c r="I8666" i="68"/>
  <c r="I8685" i="68"/>
  <c r="H8685" i="68"/>
  <c r="I8693" i="68"/>
  <c r="H8693" i="68"/>
  <c r="I8695" i="68"/>
  <c r="H8695" i="68"/>
  <c r="I8751" i="68"/>
  <c r="H8751" i="68"/>
  <c r="I8736" i="68"/>
  <c r="H8736" i="68"/>
  <c r="H245" i="68"/>
  <c r="I245" i="68"/>
  <c r="I179" i="68"/>
  <c r="H179" i="68"/>
  <c r="M90" i="68"/>
  <c r="M58" i="68"/>
  <c r="M26" i="68"/>
  <c r="I1784" i="68"/>
  <c r="H1784" i="68"/>
  <c r="H1591" i="68"/>
  <c r="I1591" i="68"/>
  <c r="H1357" i="68"/>
  <c r="I1357" i="68"/>
  <c r="I1084" i="68"/>
  <c r="H1084" i="68"/>
  <c r="I1001" i="68"/>
  <c r="H1001" i="68"/>
  <c r="I932" i="68"/>
  <c r="H932" i="68"/>
  <c r="I910" i="68"/>
  <c r="H910" i="68"/>
  <c r="I890" i="68"/>
  <c r="H890" i="68"/>
  <c r="I868" i="68"/>
  <c r="H868" i="68"/>
  <c r="I821" i="68"/>
  <c r="H821" i="68"/>
  <c r="I757" i="68"/>
  <c r="H757" i="68"/>
  <c r="I535" i="68"/>
  <c r="H535" i="68"/>
  <c r="I471" i="68"/>
  <c r="H471" i="68"/>
  <c r="I391" i="68"/>
  <c r="H391" i="68"/>
  <c r="I255" i="68"/>
  <c r="H255" i="68"/>
  <c r="H126" i="68"/>
  <c r="I126" i="68"/>
  <c r="H261" i="68"/>
  <c r="I261" i="68"/>
  <c r="M75" i="68"/>
  <c r="H1701" i="68"/>
  <c r="I1701" i="68"/>
  <c r="H1394" i="68"/>
  <c r="I1394" i="68"/>
  <c r="I806" i="68"/>
  <c r="H806" i="68"/>
  <c r="H760" i="68"/>
  <c r="I760" i="68"/>
  <c r="H728" i="68"/>
  <c r="I728" i="68"/>
  <c r="M706" i="68"/>
  <c r="N706" i="68" s="1"/>
  <c r="H679" i="68"/>
  <c r="I679" i="68"/>
  <c r="I650" i="68"/>
  <c r="H650" i="68"/>
  <c r="I630" i="68"/>
  <c r="H630" i="68"/>
  <c r="H600" i="68"/>
  <c r="I600" i="68"/>
  <c r="H550" i="68"/>
  <c r="I550" i="68"/>
  <c r="H486" i="68"/>
  <c r="I486" i="68"/>
  <c r="H422" i="68"/>
  <c r="I422" i="68"/>
  <c r="H358" i="68"/>
  <c r="I358" i="68"/>
  <c r="H294" i="68"/>
  <c r="I294" i="68"/>
  <c r="M92" i="68"/>
  <c r="I178" i="68"/>
  <c r="H178" i="68"/>
  <c r="M11" i="68"/>
  <c r="H1347" i="68"/>
  <c r="I1347" i="68"/>
  <c r="I1231" i="68"/>
  <c r="H1231" i="68"/>
  <c r="H1133" i="68"/>
  <c r="I1133" i="68"/>
  <c r="I1076" i="68"/>
  <c r="H1076" i="68"/>
  <c r="I1012" i="68"/>
  <c r="H1012" i="68"/>
  <c r="I853" i="68"/>
  <c r="H853" i="68"/>
  <c r="M740" i="68"/>
  <c r="H697" i="68"/>
  <c r="I697" i="68"/>
  <c r="O653" i="68"/>
  <c r="M612" i="68"/>
  <c r="H573" i="68"/>
  <c r="I573" i="68"/>
  <c r="H541" i="68"/>
  <c r="I541" i="68"/>
  <c r="H509" i="68"/>
  <c r="I509" i="68"/>
  <c r="H477" i="68"/>
  <c r="I477" i="68"/>
  <c r="H445" i="68"/>
  <c r="I445" i="68"/>
  <c r="H413" i="68"/>
  <c r="I413" i="68"/>
  <c r="H381" i="68"/>
  <c r="I381" i="68"/>
  <c r="H349" i="68"/>
  <c r="I349" i="68"/>
  <c r="H317" i="68"/>
  <c r="I317" i="68"/>
  <c r="H165" i="68"/>
  <c r="I165" i="68"/>
  <c r="I131" i="68"/>
  <c r="H131" i="68"/>
  <c r="I1720" i="68"/>
  <c r="H1720" i="68"/>
  <c r="I1240" i="68"/>
  <c r="H1240" i="68"/>
  <c r="I1033" i="68"/>
  <c r="H1033" i="68"/>
  <c r="O989" i="68"/>
  <c r="H939" i="68"/>
  <c r="I939" i="68"/>
  <c r="O818" i="68"/>
  <c r="O754" i="68"/>
  <c r="O690" i="68"/>
  <c r="O626" i="68"/>
  <c r="I579" i="68"/>
  <c r="H579" i="68"/>
  <c r="H556" i="68"/>
  <c r="I556" i="68"/>
  <c r="M536" i="68"/>
  <c r="I515" i="68"/>
  <c r="H515" i="68"/>
  <c r="H492" i="68"/>
  <c r="I492" i="68"/>
  <c r="H476" i="68"/>
  <c r="I476" i="68"/>
  <c r="H460" i="68"/>
  <c r="I460" i="68"/>
  <c r="H444" i="68"/>
  <c r="I444" i="68"/>
  <c r="H428" i="68"/>
  <c r="I428" i="68"/>
  <c r="H412" i="68"/>
  <c r="I412" i="68"/>
  <c r="H396" i="68"/>
  <c r="I396" i="68"/>
  <c r="H380" i="68"/>
  <c r="I380" i="68"/>
  <c r="H364" i="68"/>
  <c r="I364" i="68"/>
  <c r="H348" i="68"/>
  <c r="I348" i="68"/>
  <c r="H332" i="68"/>
  <c r="I332" i="68"/>
  <c r="H316" i="68"/>
  <c r="I316" i="68"/>
  <c r="H300" i="68"/>
  <c r="I300" i="68"/>
  <c r="H284" i="68"/>
  <c r="I284" i="68"/>
  <c r="H268" i="68"/>
  <c r="I268" i="68"/>
  <c r="H252" i="68"/>
  <c r="I252" i="68"/>
  <c r="H236" i="68"/>
  <c r="I236" i="68"/>
  <c r="H220" i="68"/>
  <c r="I220" i="68"/>
  <c r="H204" i="68"/>
  <c r="I204" i="68"/>
  <c r="H1543" i="68"/>
  <c r="I1543" i="68"/>
  <c r="H1405" i="68"/>
  <c r="I1405" i="68"/>
  <c r="I1151" i="68"/>
  <c r="H1151" i="68"/>
  <c r="I1025" i="68"/>
  <c r="H1025" i="68"/>
  <c r="I930" i="68"/>
  <c r="H930" i="68"/>
  <c r="I908" i="68"/>
  <c r="H908" i="68"/>
  <c r="I886" i="68"/>
  <c r="H886" i="68"/>
  <c r="I866" i="68"/>
  <c r="H866" i="68"/>
  <c r="I837" i="68"/>
  <c r="H837" i="68"/>
  <c r="I781" i="68"/>
  <c r="H781" i="68"/>
  <c r="I733" i="68"/>
  <c r="H733" i="68"/>
  <c r="I701" i="68"/>
  <c r="H701" i="68"/>
  <c r="I669" i="68"/>
  <c r="H669" i="68"/>
  <c r="I637" i="68"/>
  <c r="H637" i="68"/>
  <c r="I605" i="68"/>
  <c r="H605" i="68"/>
  <c r="M561" i="68"/>
  <c r="N561" i="68" s="1"/>
  <c r="M497" i="68"/>
  <c r="N497" i="68" s="1"/>
  <c r="M433" i="68"/>
  <c r="N433" i="68" s="1"/>
  <c r="M369" i="68"/>
  <c r="N369" i="68" s="1"/>
  <c r="M305" i="68"/>
  <c r="N305" i="68" s="1"/>
  <c r="M241" i="68"/>
  <c r="N241" i="68" s="1"/>
  <c r="M177" i="68"/>
  <c r="N177" i="68" s="1"/>
  <c r="M113" i="68"/>
  <c r="N113" i="68" s="1"/>
  <c r="M56" i="68"/>
  <c r="N56" i="68" s="1"/>
  <c r="I242" i="68"/>
  <c r="H242" i="68"/>
  <c r="I39" i="68"/>
  <c r="H39" i="68"/>
  <c r="H1567" i="68"/>
  <c r="I1567" i="68"/>
  <c r="H1503" i="68"/>
  <c r="I1503" i="68"/>
  <c r="M1442" i="68"/>
  <c r="M1451" i="68"/>
  <c r="H1139" i="68"/>
  <c r="I1139" i="68"/>
  <c r="I802" i="68"/>
  <c r="H802" i="68"/>
  <c r="I766" i="68"/>
  <c r="H766" i="68"/>
  <c r="I722" i="68"/>
  <c r="H722" i="68"/>
  <c r="M698" i="68"/>
  <c r="N698" i="68" s="1"/>
  <c r="H671" i="68"/>
  <c r="I671" i="68"/>
  <c r="I642" i="68"/>
  <c r="H642" i="68"/>
  <c r="I622" i="68"/>
  <c r="H622" i="68"/>
  <c r="H592" i="68"/>
  <c r="I592" i="68"/>
  <c r="M21" i="68"/>
  <c r="M85" i="68"/>
  <c r="M149" i="68"/>
  <c r="M213" i="68"/>
  <c r="M277" i="68"/>
  <c r="M341" i="68"/>
  <c r="M405" i="68"/>
  <c r="M469" i="68"/>
  <c r="M533" i="68"/>
  <c r="M591" i="68"/>
  <c r="M623" i="68"/>
  <c r="M655" i="68"/>
  <c r="M687" i="68"/>
  <c r="M719" i="68"/>
  <c r="M126" i="68"/>
  <c r="M190" i="68"/>
  <c r="M254" i="68"/>
  <c r="M318" i="68"/>
  <c r="M382" i="68"/>
  <c r="M446" i="68"/>
  <c r="M510" i="68"/>
  <c r="M574" i="68"/>
  <c r="M55" i="68"/>
  <c r="M119" i="68"/>
  <c r="M183" i="68"/>
  <c r="M247" i="68"/>
  <c r="M311" i="68"/>
  <c r="M375" i="68"/>
  <c r="M439" i="68"/>
  <c r="M503" i="68"/>
  <c r="M567" i="68"/>
  <c r="M630" i="68"/>
  <c r="M694" i="68"/>
  <c r="M600" i="68"/>
  <c r="M664" i="68"/>
  <c r="M728" i="68"/>
  <c r="M100" i="68"/>
  <c r="H237" i="68"/>
  <c r="I237" i="68"/>
  <c r="M192" i="68"/>
  <c r="N503" i="68" l="1"/>
  <c r="O503" i="68"/>
  <c r="N574" i="68"/>
  <c r="O574" i="68"/>
  <c r="N719" i="68"/>
  <c r="O719" i="68"/>
  <c r="O341" i="68"/>
  <c r="N341" i="68"/>
  <c r="N1442" i="68"/>
  <c r="O1442" i="68"/>
  <c r="N536" i="68"/>
  <c r="O536" i="68"/>
  <c r="N612" i="68"/>
  <c r="O612" i="68"/>
  <c r="N1538" i="68"/>
  <c r="O1538" i="68"/>
  <c r="N1553" i="68"/>
  <c r="O1553" i="68"/>
  <c r="N2093" i="68"/>
  <c r="O2093" i="68"/>
  <c r="N1837" i="68"/>
  <c r="O1837" i="68"/>
  <c r="N2076" i="68"/>
  <c r="O2076" i="68"/>
  <c r="N1566" i="68"/>
  <c r="O1566" i="68"/>
  <c r="N1730" i="68"/>
  <c r="O1730" i="68"/>
  <c r="N1975" i="68"/>
  <c r="O1975" i="68"/>
  <c r="N2128" i="68"/>
  <c r="O2128" i="68"/>
  <c r="N2475" i="68"/>
  <c r="O2475" i="68"/>
  <c r="N2722" i="68"/>
  <c r="O2722" i="68"/>
  <c r="N2466" i="68"/>
  <c r="O2466" i="68"/>
  <c r="N2472" i="68"/>
  <c r="O2472" i="68"/>
  <c r="N2242" i="68"/>
  <c r="O2242" i="68"/>
  <c r="N2383" i="68"/>
  <c r="O2383" i="68"/>
  <c r="N2345" i="68"/>
  <c r="O2345" i="68"/>
  <c r="N2535" i="68"/>
  <c r="O2535" i="68"/>
  <c r="N2215" i="68"/>
  <c r="O2215" i="68"/>
  <c r="N2191" i="68"/>
  <c r="O2191" i="68"/>
  <c r="N2256" i="68"/>
  <c r="O2256" i="68"/>
  <c r="N2904" i="68"/>
  <c r="O2904" i="68"/>
  <c r="N3160" i="68"/>
  <c r="O3160" i="68"/>
  <c r="N3427" i="68"/>
  <c r="O3427" i="68"/>
  <c r="N3454" i="68"/>
  <c r="O3454" i="68"/>
  <c r="N3453" i="68"/>
  <c r="O3453" i="68"/>
  <c r="N3123" i="68"/>
  <c r="O3123" i="68"/>
  <c r="N3286" i="68"/>
  <c r="O3286" i="68"/>
  <c r="N3610" i="68"/>
  <c r="O3610" i="68"/>
  <c r="N3270" i="68"/>
  <c r="O3270" i="68"/>
  <c r="N3154" i="68"/>
  <c r="O3154" i="68"/>
  <c r="N2898" i="68"/>
  <c r="O2898" i="68"/>
  <c r="N3119" i="68"/>
  <c r="O3119" i="68"/>
  <c r="N4148" i="68"/>
  <c r="O4148" i="68"/>
  <c r="N3810" i="68"/>
  <c r="O3810" i="68"/>
  <c r="N4088" i="68"/>
  <c r="O4088" i="68"/>
  <c r="N4052" i="68"/>
  <c r="O4052" i="68"/>
  <c r="N3897" i="68"/>
  <c r="O3897" i="68"/>
  <c r="N3915" i="68"/>
  <c r="O3915" i="68"/>
  <c r="N4133" i="68"/>
  <c r="O4133" i="68"/>
  <c r="N3951" i="68"/>
  <c r="O3951" i="68"/>
  <c r="N4229" i="68"/>
  <c r="O4229" i="68"/>
  <c r="N3880" i="68"/>
  <c r="O3880" i="68"/>
  <c r="N686" i="68"/>
  <c r="O686" i="68"/>
  <c r="N175" i="68"/>
  <c r="O175" i="68"/>
  <c r="N246" i="68"/>
  <c r="O246" i="68"/>
  <c r="N525" i="68"/>
  <c r="O525" i="68"/>
  <c r="N13" i="68"/>
  <c r="O13" i="68"/>
  <c r="N741" i="68"/>
  <c r="O741" i="68"/>
  <c r="N560" i="68"/>
  <c r="O560" i="68"/>
  <c r="N625" i="68"/>
  <c r="O625" i="68"/>
  <c r="N33" i="68"/>
  <c r="O33" i="68"/>
  <c r="O290" i="68"/>
  <c r="N668" i="68"/>
  <c r="O668" i="68"/>
  <c r="N1629" i="68"/>
  <c r="O1629" i="68"/>
  <c r="N1505" i="68"/>
  <c r="O1505" i="68"/>
  <c r="N1827" i="68"/>
  <c r="O1827" i="68"/>
  <c r="O587" i="68"/>
  <c r="N1814" i="68"/>
  <c r="O1814" i="68"/>
  <c r="O1484" i="68"/>
  <c r="N1484" i="68"/>
  <c r="N1686" i="68"/>
  <c r="O1686" i="68"/>
  <c r="N1850" i="68"/>
  <c r="O1850" i="68"/>
  <c r="N2016" i="68"/>
  <c r="O2016" i="68"/>
  <c r="N2083" i="68"/>
  <c r="O2083" i="68"/>
  <c r="N2659" i="68"/>
  <c r="O2659" i="68"/>
  <c r="N2558" i="68"/>
  <c r="O2558" i="68"/>
  <c r="N2756" i="68"/>
  <c r="O2756" i="68"/>
  <c r="N2527" i="68"/>
  <c r="O2527" i="68"/>
  <c r="N2689" i="68"/>
  <c r="O2689" i="68"/>
  <c r="N2431" i="68"/>
  <c r="O2431" i="68"/>
  <c r="N2285" i="68"/>
  <c r="O2285" i="68"/>
  <c r="N2748" i="68"/>
  <c r="O2748" i="68"/>
  <c r="N2396" i="68"/>
  <c r="O2396" i="68"/>
  <c r="N2244" i="68"/>
  <c r="O2244" i="68"/>
  <c r="N2253" i="68"/>
  <c r="O2253" i="68"/>
  <c r="N2220" i="68"/>
  <c r="O2220" i="68"/>
  <c r="O3165" i="68"/>
  <c r="N3251" i="68"/>
  <c r="O3251" i="68"/>
  <c r="O3419" i="68"/>
  <c r="N3419" i="68"/>
  <c r="N3445" i="68"/>
  <c r="O3445" i="68"/>
  <c r="N3115" i="68"/>
  <c r="O3115" i="68"/>
  <c r="N3593" i="68"/>
  <c r="O3593" i="68"/>
  <c r="N3240" i="68"/>
  <c r="O3240" i="68"/>
  <c r="N3203" i="68"/>
  <c r="O3203" i="68"/>
  <c r="N4218" i="68"/>
  <c r="O4218" i="68"/>
  <c r="N3806" i="68"/>
  <c r="O3806" i="68"/>
  <c r="N4046" i="68"/>
  <c r="O4046" i="68"/>
  <c r="N4022" i="68"/>
  <c r="O4022" i="68"/>
  <c r="N3889" i="68"/>
  <c r="O3889" i="68"/>
  <c r="O2894" i="68"/>
  <c r="N5021" i="68"/>
  <c r="O5021" i="68"/>
  <c r="N4969" i="68"/>
  <c r="O4969" i="68"/>
  <c r="N5048" i="68"/>
  <c r="O5048" i="68"/>
  <c r="N5050" i="68"/>
  <c r="O5050" i="68"/>
  <c r="N4521" i="68"/>
  <c r="O4521" i="68"/>
  <c r="N4453" i="68"/>
  <c r="O4453" i="68"/>
  <c r="N4877" i="68"/>
  <c r="O4877" i="68"/>
  <c r="N4471" i="68"/>
  <c r="O4471" i="68"/>
  <c r="N4652" i="68"/>
  <c r="O4652" i="68"/>
  <c r="N4227" i="68"/>
  <c r="O4227" i="68"/>
  <c r="N3971" i="68"/>
  <c r="O3971" i="68"/>
  <c r="N4184" i="68"/>
  <c r="O4184" i="68"/>
  <c r="N4007" i="68"/>
  <c r="O4007" i="68"/>
  <c r="N3888" i="68"/>
  <c r="O3888" i="68"/>
  <c r="N4269" i="68"/>
  <c r="O4269" i="68"/>
  <c r="N4244" i="68"/>
  <c r="O4244" i="68"/>
  <c r="O4238" i="68"/>
  <c r="N551" i="68"/>
  <c r="O551" i="68"/>
  <c r="N39" i="68"/>
  <c r="O39" i="68"/>
  <c r="N743" i="68"/>
  <c r="O743" i="68"/>
  <c r="O389" i="68"/>
  <c r="N389" i="68"/>
  <c r="N131" i="68"/>
  <c r="O131" i="68"/>
  <c r="N259" i="68"/>
  <c r="O259" i="68"/>
  <c r="N387" i="68"/>
  <c r="O387" i="68"/>
  <c r="N515" i="68"/>
  <c r="O515" i="68"/>
  <c r="N208" i="68"/>
  <c r="O208" i="68"/>
  <c r="N336" i="68"/>
  <c r="O336" i="68"/>
  <c r="N464" i="68"/>
  <c r="O464" i="68"/>
  <c r="N66" i="68"/>
  <c r="O66" i="68"/>
  <c r="N988" i="68"/>
  <c r="O988" i="68"/>
  <c r="N805" i="68"/>
  <c r="O805" i="68"/>
  <c r="N922" i="68"/>
  <c r="O922" i="68"/>
  <c r="N884" i="68"/>
  <c r="O884" i="68"/>
  <c r="N956" i="68"/>
  <c r="O956" i="68"/>
  <c r="N820" i="68"/>
  <c r="O820" i="68"/>
  <c r="N749" i="68"/>
  <c r="O749" i="68"/>
  <c r="N813" i="68"/>
  <c r="O813" i="68"/>
  <c r="N930" i="68"/>
  <c r="O930" i="68"/>
  <c r="N892" i="68"/>
  <c r="O892" i="68"/>
  <c r="N748" i="68"/>
  <c r="O748" i="68"/>
  <c r="N751" i="68"/>
  <c r="O751" i="68"/>
  <c r="N783" i="68"/>
  <c r="O783" i="68"/>
  <c r="N815" i="68"/>
  <c r="O815" i="68"/>
  <c r="N847" i="68"/>
  <c r="O847" i="68"/>
  <c r="N879" i="68"/>
  <c r="O879" i="68"/>
  <c r="N911" i="68"/>
  <c r="O911" i="68"/>
  <c r="N943" i="68"/>
  <c r="O943" i="68"/>
  <c r="N975" i="68"/>
  <c r="O975" i="68"/>
  <c r="N1007" i="68"/>
  <c r="O1007" i="68"/>
  <c r="N1039" i="68"/>
  <c r="O1039" i="68"/>
  <c r="O1071" i="68"/>
  <c r="N1071" i="68"/>
  <c r="O1103" i="68"/>
  <c r="N1103" i="68"/>
  <c r="O1192" i="68"/>
  <c r="N1192" i="68"/>
  <c r="N1306" i="68"/>
  <c r="O1306" i="68"/>
  <c r="N1129" i="68"/>
  <c r="O1129" i="68"/>
  <c r="N1221" i="68"/>
  <c r="O1221" i="68"/>
  <c r="N1328" i="68"/>
  <c r="O1328" i="68"/>
  <c r="N1076" i="68"/>
  <c r="O1076" i="68"/>
  <c r="N1165" i="68"/>
  <c r="O1165" i="68"/>
  <c r="N1272" i="68"/>
  <c r="O1272" i="68"/>
  <c r="N1366" i="68"/>
  <c r="O1366" i="68"/>
  <c r="N1158" i="68"/>
  <c r="O1158" i="68"/>
  <c r="N1273" i="68"/>
  <c r="O1273" i="68"/>
  <c r="N1374" i="68"/>
  <c r="O1374" i="68"/>
  <c r="N861" i="68"/>
  <c r="O861" i="68"/>
  <c r="N925" i="68"/>
  <c r="O925" i="68"/>
  <c r="N1053" i="68"/>
  <c r="O1053" i="68"/>
  <c r="N1146" i="68"/>
  <c r="O1146" i="68"/>
  <c r="N1230" i="68"/>
  <c r="O1230" i="68"/>
  <c r="N1345" i="68"/>
  <c r="O1345" i="68"/>
  <c r="N961" i="68"/>
  <c r="O961" i="68"/>
  <c r="N1025" i="68"/>
  <c r="O1025" i="68"/>
  <c r="N1089" i="68"/>
  <c r="O1089" i="68"/>
  <c r="N1174" i="68"/>
  <c r="O1174" i="68"/>
  <c r="N1289" i="68"/>
  <c r="O1289" i="68"/>
  <c r="N1400" i="68"/>
  <c r="O1400" i="68"/>
  <c r="N790" i="68"/>
  <c r="O790" i="68"/>
  <c r="N854" i="68"/>
  <c r="O854" i="68"/>
  <c r="N918" i="68"/>
  <c r="O918" i="68"/>
  <c r="N982" i="68"/>
  <c r="O982" i="68"/>
  <c r="N1046" i="68"/>
  <c r="O1046" i="68"/>
  <c r="N1112" i="68"/>
  <c r="O1112" i="68"/>
  <c r="N1226" i="68"/>
  <c r="O1226" i="68"/>
  <c r="N1310" i="68"/>
  <c r="O1310" i="68"/>
  <c r="N986" i="68"/>
  <c r="O986" i="68"/>
  <c r="N1050" i="68"/>
  <c r="O1050" i="68"/>
  <c r="N1113" i="68"/>
  <c r="O1113" i="68"/>
  <c r="N1205" i="68"/>
  <c r="O1205" i="68"/>
  <c r="N1312" i="68"/>
  <c r="O1312" i="68"/>
  <c r="N760" i="68"/>
  <c r="O760" i="68"/>
  <c r="N824" i="68"/>
  <c r="O824" i="68"/>
  <c r="N888" i="68"/>
  <c r="O888" i="68"/>
  <c r="N952" i="68"/>
  <c r="O952" i="68"/>
  <c r="N1016" i="68"/>
  <c r="O1016" i="68"/>
  <c r="N1080" i="68"/>
  <c r="O1080" i="68"/>
  <c r="N1123" i="68"/>
  <c r="O1123" i="68"/>
  <c r="N1155" i="68"/>
  <c r="O1155" i="68"/>
  <c r="N1187" i="68"/>
  <c r="O1187" i="68"/>
  <c r="N1219" i="68"/>
  <c r="O1219" i="68"/>
  <c r="N1251" i="68"/>
  <c r="O1251" i="68"/>
  <c r="N1283" i="68"/>
  <c r="O1283" i="68"/>
  <c r="N1315" i="68"/>
  <c r="O1315" i="68"/>
  <c r="N1347" i="68"/>
  <c r="O1347" i="68"/>
  <c r="N1379" i="68"/>
  <c r="O1379" i="68"/>
  <c r="N1411" i="68"/>
  <c r="O1411" i="68"/>
  <c r="N1417" i="68"/>
  <c r="O1417" i="68"/>
  <c r="N1164" i="68"/>
  <c r="O1164" i="68"/>
  <c r="N1228" i="68"/>
  <c r="O1228" i="68"/>
  <c r="N1292" i="68"/>
  <c r="O1292" i="68"/>
  <c r="N1356" i="68"/>
  <c r="O1356" i="68"/>
  <c r="O810" i="68"/>
  <c r="N68" i="68"/>
  <c r="O68" i="68"/>
  <c r="N1635" i="68"/>
  <c r="O1635" i="68"/>
  <c r="O1359" i="68"/>
  <c r="N1578" i="68"/>
  <c r="O1578" i="68"/>
  <c r="N1480" i="68"/>
  <c r="O1480" i="68"/>
  <c r="N1691" i="68"/>
  <c r="O1691" i="68"/>
  <c r="O851" i="68"/>
  <c r="O1998" i="68"/>
  <c r="N1998" i="68"/>
  <c r="N1989" i="68"/>
  <c r="O1989" i="68"/>
  <c r="N1668" i="68"/>
  <c r="O1668" i="68"/>
  <c r="N1868" i="68"/>
  <c r="O1868" i="68"/>
  <c r="N2034" i="68"/>
  <c r="O2034" i="68"/>
  <c r="N1883" i="68"/>
  <c r="O1883" i="68"/>
  <c r="N1565" i="68"/>
  <c r="O1565" i="68"/>
  <c r="N1907" i="68"/>
  <c r="O1907" i="68"/>
  <c r="N2651" i="68"/>
  <c r="O2651" i="68"/>
  <c r="N2810" i="68"/>
  <c r="O2810" i="68"/>
  <c r="N2554" i="68"/>
  <c r="O2554" i="68"/>
  <c r="N2741" i="68"/>
  <c r="O2741" i="68"/>
  <c r="N2520" i="68"/>
  <c r="O2520" i="68"/>
  <c r="N2660" i="68"/>
  <c r="O2660" i="68"/>
  <c r="N2424" i="68"/>
  <c r="O2424" i="68"/>
  <c r="N2284" i="68"/>
  <c r="O2284" i="68"/>
  <c r="N2729" i="68"/>
  <c r="O2729" i="68"/>
  <c r="N2391" i="68"/>
  <c r="O2391" i="68"/>
  <c r="O2821" i="68"/>
  <c r="N3574" i="68"/>
  <c r="O3574" i="68"/>
  <c r="N3292" i="68"/>
  <c r="O3292" i="68"/>
  <c r="N3375" i="68"/>
  <c r="O3375" i="68"/>
  <c r="N3597" i="68"/>
  <c r="O3597" i="68"/>
  <c r="N3049" i="68"/>
  <c r="O3049" i="68"/>
  <c r="N3416" i="68"/>
  <c r="O3416" i="68"/>
  <c r="N3344" i="68"/>
  <c r="O3344" i="68"/>
  <c r="N3018" i="68"/>
  <c r="O3018" i="68"/>
  <c r="N3088" i="68"/>
  <c r="O3088" i="68"/>
  <c r="N4341" i="68"/>
  <c r="O4341" i="68"/>
  <c r="N3898" i="68"/>
  <c r="O3898" i="68"/>
  <c r="N3642" i="68"/>
  <c r="O3642" i="68"/>
  <c r="N3900" i="68"/>
  <c r="O3900" i="68"/>
  <c r="N3653" i="68"/>
  <c r="O3653" i="68"/>
  <c r="O3231" i="68"/>
  <c r="N3780" i="68"/>
  <c r="O3780" i="68"/>
  <c r="N4270" i="68"/>
  <c r="O4270" i="68"/>
  <c r="N4887" i="68"/>
  <c r="O4887" i="68"/>
  <c r="N4987" i="68"/>
  <c r="O4987" i="68"/>
  <c r="N4663" i="68"/>
  <c r="O4663" i="68"/>
  <c r="N4705" i="68"/>
  <c r="O4705" i="68"/>
  <c r="N4459" i="68"/>
  <c r="O4459" i="68"/>
  <c r="N4637" i="68"/>
  <c r="O4637" i="68"/>
  <c r="N4390" i="68"/>
  <c r="O4390" i="68"/>
  <c r="N4852" i="68"/>
  <c r="O4852" i="68"/>
  <c r="O4284" i="68"/>
  <c r="N4284" i="68"/>
  <c r="N3771" i="68"/>
  <c r="O3771" i="68"/>
  <c r="N3989" i="68"/>
  <c r="O3989" i="68"/>
  <c r="N3807" i="68"/>
  <c r="O3807" i="68"/>
  <c r="N4082" i="68"/>
  <c r="O4082" i="68"/>
  <c r="O4862" i="68"/>
  <c r="N670" i="68"/>
  <c r="O670" i="68"/>
  <c r="N159" i="68"/>
  <c r="O159" i="68"/>
  <c r="N230" i="68"/>
  <c r="O230" i="68"/>
  <c r="N509" i="68"/>
  <c r="O509" i="68"/>
  <c r="N116" i="68"/>
  <c r="O116" i="68"/>
  <c r="N244" i="68"/>
  <c r="O244" i="68"/>
  <c r="N372" i="68"/>
  <c r="O372" i="68"/>
  <c r="N500" i="68"/>
  <c r="O500" i="68"/>
  <c r="N617" i="68"/>
  <c r="O617" i="68"/>
  <c r="O178" i="68"/>
  <c r="O1343" i="68"/>
  <c r="N1768" i="68"/>
  <c r="O1768" i="68"/>
  <c r="N1507" i="68"/>
  <c r="O1507" i="68"/>
  <c r="N1545" i="68"/>
  <c r="O1545" i="68"/>
  <c r="O1051" i="68"/>
  <c r="N1862" i="68"/>
  <c r="O1862" i="68"/>
  <c r="O1532" i="68"/>
  <c r="N1532" i="68"/>
  <c r="N1734" i="68"/>
  <c r="O1734" i="68"/>
  <c r="N1898" i="68"/>
  <c r="O1898" i="68"/>
  <c r="N2149" i="68"/>
  <c r="O2149" i="68"/>
  <c r="N1456" i="68"/>
  <c r="O1456" i="68"/>
  <c r="N1653" i="68"/>
  <c r="O1653" i="68"/>
  <c r="N2579" i="68"/>
  <c r="O2579" i="68"/>
  <c r="N2628" i="68"/>
  <c r="O2628" i="68"/>
  <c r="N2399" i="68"/>
  <c r="O2399" i="68"/>
  <c r="N2561" i="68"/>
  <c r="O2561" i="68"/>
  <c r="N2333" i="68"/>
  <c r="O2333" i="68"/>
  <c r="N2615" i="68"/>
  <c r="O2615" i="68"/>
  <c r="N2416" i="68"/>
  <c r="O2416" i="68"/>
  <c r="N2319" i="68"/>
  <c r="O2319" i="68"/>
  <c r="N2269" i="68"/>
  <c r="O2269" i="68"/>
  <c r="O3559" i="68"/>
  <c r="N3559" i="68"/>
  <c r="N3378" i="68"/>
  <c r="O3378" i="68"/>
  <c r="N3505" i="68"/>
  <c r="O3505" i="68"/>
  <c r="N2971" i="68"/>
  <c r="O2971" i="68"/>
  <c r="N3169" i="68"/>
  <c r="O3169" i="68"/>
  <c r="N3312" i="68"/>
  <c r="O3312" i="68"/>
  <c r="N3456" i="68"/>
  <c r="O3456" i="68"/>
  <c r="N2884" i="68"/>
  <c r="O2884" i="68"/>
  <c r="N3211" i="68"/>
  <c r="O3211" i="68"/>
  <c r="N3056" i="68"/>
  <c r="O3056" i="68"/>
  <c r="N4040" i="68"/>
  <c r="O4040" i="68"/>
  <c r="N3766" i="68"/>
  <c r="O3766" i="68"/>
  <c r="N4132" i="68"/>
  <c r="O4132" i="68"/>
  <c r="N3901" i="68"/>
  <c r="O3901" i="68"/>
  <c r="N3809" i="68"/>
  <c r="O3809" i="68"/>
  <c r="N5069" i="68"/>
  <c r="O5069" i="68"/>
  <c r="N5017" i="68"/>
  <c r="O5017" i="68"/>
  <c r="N4851" i="68"/>
  <c r="O4851" i="68"/>
  <c r="N4527" i="68"/>
  <c r="O4527" i="68"/>
  <c r="N4569" i="68"/>
  <c r="O4569" i="68"/>
  <c r="N5070" i="68"/>
  <c r="O5070" i="68"/>
  <c r="N4501" i="68"/>
  <c r="O4501" i="68"/>
  <c r="N4484" i="68"/>
  <c r="O4484" i="68"/>
  <c r="N4700" i="68"/>
  <c r="O4700" i="68"/>
  <c r="N4726" i="68"/>
  <c r="O4726" i="68"/>
  <c r="N4275" i="68"/>
  <c r="O4275" i="68"/>
  <c r="N4019" i="68"/>
  <c r="O4019" i="68"/>
  <c r="N4232" i="68"/>
  <c r="O4232" i="68"/>
  <c r="N4055" i="68"/>
  <c r="O4055" i="68"/>
  <c r="N3712" i="68"/>
  <c r="O3712" i="68"/>
  <c r="O4464" i="68"/>
  <c r="N696" i="68"/>
  <c r="O696" i="68"/>
  <c r="N343" i="68"/>
  <c r="O343" i="68"/>
  <c r="N414" i="68"/>
  <c r="O414" i="68"/>
  <c r="N639" i="68"/>
  <c r="O639" i="68"/>
  <c r="O181" i="68"/>
  <c r="N181" i="68"/>
  <c r="O845" i="68"/>
  <c r="N1485" i="68"/>
  <c r="O1485" i="68"/>
  <c r="O946" i="68"/>
  <c r="N42" i="68"/>
  <c r="O42" i="68"/>
  <c r="O829" i="68"/>
  <c r="N1434" i="68"/>
  <c r="O1434" i="68"/>
  <c r="O1783" i="68"/>
  <c r="N1667" i="68"/>
  <c r="O1667" i="68"/>
  <c r="O675" i="68"/>
  <c r="N2077" i="68"/>
  <c r="O2077" i="68"/>
  <c r="N1821" i="68"/>
  <c r="O1821" i="68"/>
  <c r="N2044" i="68"/>
  <c r="O2044" i="68"/>
  <c r="N1534" i="68"/>
  <c r="O1534" i="68"/>
  <c r="N1698" i="68"/>
  <c r="O1698" i="68"/>
  <c r="N1911" i="68"/>
  <c r="O1911" i="68"/>
  <c r="N2032" i="68"/>
  <c r="O2032" i="68"/>
  <c r="N1497" i="68"/>
  <c r="O1497" i="68"/>
  <c r="N2827" i="68"/>
  <c r="O2827" i="68"/>
  <c r="N2817" i="68"/>
  <c r="O2817" i="68"/>
  <c r="N2693" i="68"/>
  <c r="O2693" i="68"/>
  <c r="N2509" i="68"/>
  <c r="O2509" i="68"/>
  <c r="N2179" i="68"/>
  <c r="O2179" i="68"/>
  <c r="N2296" i="68"/>
  <c r="O2296" i="68"/>
  <c r="N2328" i="68"/>
  <c r="O2328" i="68"/>
  <c r="O1896" i="68"/>
  <c r="O2400" i="68"/>
  <c r="O1929" i="68"/>
  <c r="O2610" i="68"/>
  <c r="N3459" i="68"/>
  <c r="O3459" i="68"/>
  <c r="O3470" i="68"/>
  <c r="N3470" i="68"/>
  <c r="N3155" i="68"/>
  <c r="O3155" i="68"/>
  <c r="N3326" i="68"/>
  <c r="O3326" i="68"/>
  <c r="N3476" i="68"/>
  <c r="O3476" i="68"/>
  <c r="N3170" i="68"/>
  <c r="O3170" i="68"/>
  <c r="N2914" i="68"/>
  <c r="O2914" i="68"/>
  <c r="N3104" i="68"/>
  <c r="O3104" i="68"/>
  <c r="O2550" i="68"/>
  <c r="N2988" i="68"/>
  <c r="O2988" i="68"/>
  <c r="O3335" i="68"/>
  <c r="N4325" i="68"/>
  <c r="O4325" i="68"/>
  <c r="N3890" i="68"/>
  <c r="O3890" i="68"/>
  <c r="N4140" i="68"/>
  <c r="O4140" i="68"/>
  <c r="N3884" i="68"/>
  <c r="O3884" i="68"/>
  <c r="N3637" i="68"/>
  <c r="O3637" i="68"/>
  <c r="O2918" i="68"/>
  <c r="O3501" i="68"/>
  <c r="O4265" i="68"/>
  <c r="N4265" i="68"/>
  <c r="N3755" i="68"/>
  <c r="O3755" i="68"/>
  <c r="N3973" i="68"/>
  <c r="O3973" i="68"/>
  <c r="N3791" i="68"/>
  <c r="O3791" i="68"/>
  <c r="N3656" i="68"/>
  <c r="O3656" i="68"/>
  <c r="O4205" i="68"/>
  <c r="N52" i="68"/>
  <c r="O52" i="68"/>
  <c r="N399" i="68"/>
  <c r="O399" i="68"/>
  <c r="N470" i="68"/>
  <c r="O470" i="68"/>
  <c r="O237" i="68"/>
  <c r="N237" i="68"/>
  <c r="N596" i="68"/>
  <c r="O596" i="68"/>
  <c r="N49" i="68"/>
  <c r="O49" i="68"/>
  <c r="O322" i="68"/>
  <c r="O645" i="68"/>
  <c r="N1496" i="68"/>
  <c r="O1496" i="68"/>
  <c r="N1569" i="68"/>
  <c r="O1569" i="68"/>
  <c r="O1003" i="68"/>
  <c r="N1974" i="68"/>
  <c r="O1974" i="68"/>
  <c r="N1644" i="68"/>
  <c r="O1644" i="68"/>
  <c r="N1844" i="68"/>
  <c r="O1844" i="68"/>
  <c r="N2010" i="68"/>
  <c r="O2010" i="68"/>
  <c r="N1831" i="68"/>
  <c r="O1831" i="68"/>
  <c r="O1697" i="68"/>
  <c r="N2809" i="68"/>
  <c r="O2809" i="68"/>
  <c r="N2638" i="68"/>
  <c r="O2638" i="68"/>
  <c r="N2382" i="68"/>
  <c r="O2382" i="68"/>
  <c r="N2788" i="68"/>
  <c r="O2788" i="68"/>
  <c r="N2876" i="68"/>
  <c r="O2876" i="68"/>
  <c r="N2687" i="68"/>
  <c r="O2687" i="68"/>
  <c r="N2503" i="68"/>
  <c r="O2503" i="68"/>
  <c r="N2171" i="68"/>
  <c r="O2171" i="68"/>
  <c r="N2700" i="68"/>
  <c r="O2700" i="68"/>
  <c r="O2209" i="68"/>
  <c r="O2450" i="68"/>
  <c r="O2781" i="68"/>
  <c r="O3223" i="68"/>
  <c r="N3387" i="68"/>
  <c r="O3387" i="68"/>
  <c r="N3413" i="68"/>
  <c r="O3413" i="68"/>
  <c r="N3083" i="68"/>
  <c r="O3083" i="68"/>
  <c r="N3254" i="68"/>
  <c r="O3254" i="68"/>
  <c r="N3516" i="68"/>
  <c r="O3516" i="68"/>
  <c r="N3238" i="68"/>
  <c r="O3238" i="68"/>
  <c r="O2885" i="68"/>
  <c r="N3015" i="68"/>
  <c r="O3015" i="68"/>
  <c r="N3148" i="68"/>
  <c r="O3148" i="68"/>
  <c r="N4194" i="68"/>
  <c r="O4194" i="68"/>
  <c r="N3822" i="68"/>
  <c r="O3822" i="68"/>
  <c r="N3982" i="68"/>
  <c r="O3982" i="68"/>
  <c r="N3958" i="68"/>
  <c r="O3958" i="68"/>
  <c r="N3857" i="68"/>
  <c r="O3857" i="68"/>
  <c r="N4257" i="68"/>
  <c r="O4257" i="68"/>
  <c r="N3747" i="68"/>
  <c r="O3747" i="68"/>
  <c r="N3965" i="68"/>
  <c r="O3965" i="68"/>
  <c r="N3783" i="68"/>
  <c r="O3783" i="68"/>
  <c r="N4106" i="68"/>
  <c r="O4106" i="68"/>
  <c r="N680" i="68"/>
  <c r="O680" i="68"/>
  <c r="N327" i="68"/>
  <c r="O327" i="68"/>
  <c r="N398" i="68"/>
  <c r="O398" i="68"/>
  <c r="N631" i="68"/>
  <c r="O631" i="68"/>
  <c r="N165" i="68"/>
  <c r="O165" i="68"/>
  <c r="N203" i="68"/>
  <c r="O203" i="68"/>
  <c r="N331" i="68"/>
  <c r="O331" i="68"/>
  <c r="N459" i="68"/>
  <c r="O459" i="68"/>
  <c r="N1453" i="68"/>
  <c r="O1453" i="68"/>
  <c r="N216" i="68"/>
  <c r="O216" i="68"/>
  <c r="N344" i="68"/>
  <c r="O344" i="68"/>
  <c r="N472" i="68"/>
  <c r="O472" i="68"/>
  <c r="O330" i="68"/>
  <c r="O842" i="68"/>
  <c r="O72" i="68"/>
  <c r="O497" i="68"/>
  <c r="N1611" i="68"/>
  <c r="O1611" i="68"/>
  <c r="N1514" i="68"/>
  <c r="O1514" i="68"/>
  <c r="N1491" i="68"/>
  <c r="O1491" i="68"/>
  <c r="O1075" i="68"/>
  <c r="N1838" i="68"/>
  <c r="O1838" i="68"/>
  <c r="N1909" i="68"/>
  <c r="O1909" i="68"/>
  <c r="N1508" i="68"/>
  <c r="O1508" i="68"/>
  <c r="N1710" i="68"/>
  <c r="O1710" i="68"/>
  <c r="N1874" i="68"/>
  <c r="O1874" i="68"/>
  <c r="N2112" i="68"/>
  <c r="O2112" i="68"/>
  <c r="O1641" i="68"/>
  <c r="O2158" i="68"/>
  <c r="N2875" i="68"/>
  <c r="O2875" i="68"/>
  <c r="N2865" i="68"/>
  <c r="O2865" i="68"/>
  <c r="N2666" i="68"/>
  <c r="O2666" i="68"/>
  <c r="N2410" i="68"/>
  <c r="O2410" i="68"/>
  <c r="N2824" i="68"/>
  <c r="O2824" i="68"/>
  <c r="N2732" i="68"/>
  <c r="O2732" i="68"/>
  <c r="N2772" i="68"/>
  <c r="O2772" i="68"/>
  <c r="N2637" i="68"/>
  <c r="O2637" i="68"/>
  <c r="N2227" i="68"/>
  <c r="O2227" i="68"/>
  <c r="N2320" i="68"/>
  <c r="O2320" i="68"/>
  <c r="N2397" i="68"/>
  <c r="O2397" i="68"/>
  <c r="O2281" i="68"/>
  <c r="O2009" i="68"/>
  <c r="N3320" i="68"/>
  <c r="O3320" i="68"/>
  <c r="N3600" i="68"/>
  <c r="O3600" i="68"/>
  <c r="N3324" i="68"/>
  <c r="O3324" i="68"/>
  <c r="N3404" i="68"/>
  <c r="O3404" i="68"/>
  <c r="O2883" i="68"/>
  <c r="N2883" i="68"/>
  <c r="N3081" i="68"/>
  <c r="O3081" i="68"/>
  <c r="N3548" i="68"/>
  <c r="O3548" i="68"/>
  <c r="N3496" i="68"/>
  <c r="O3496" i="68"/>
  <c r="N3034" i="68"/>
  <c r="O3034" i="68"/>
  <c r="O3029" i="68"/>
  <c r="N4110" i="68"/>
  <c r="O4110" i="68"/>
  <c r="N3786" i="68"/>
  <c r="O3786" i="68"/>
  <c r="N3969" i="68"/>
  <c r="O3969" i="68"/>
  <c r="N3945" i="68"/>
  <c r="O3945" i="68"/>
  <c r="N3849" i="68"/>
  <c r="O3849" i="68"/>
  <c r="O3193" i="68"/>
  <c r="N4278" i="68"/>
  <c r="O4278" i="68"/>
  <c r="N4983" i="68"/>
  <c r="O4983" i="68"/>
  <c r="N5083" i="68"/>
  <c r="O5083" i="68"/>
  <c r="N4758" i="68"/>
  <c r="O4758" i="68"/>
  <c r="N4797" i="68"/>
  <c r="O4797" i="68"/>
  <c r="N4555" i="68"/>
  <c r="O4555" i="68"/>
  <c r="N4733" i="68"/>
  <c r="O4733" i="68"/>
  <c r="N4546" i="68"/>
  <c r="O4546" i="68"/>
  <c r="N4398" i="68"/>
  <c r="O4398" i="68"/>
  <c r="N4362" i="68"/>
  <c r="O4362" i="68"/>
  <c r="N4249" i="68"/>
  <c r="O4249" i="68"/>
  <c r="N3739" i="68"/>
  <c r="O3739" i="68"/>
  <c r="N3957" i="68"/>
  <c r="O3957" i="68"/>
  <c r="N3775" i="68"/>
  <c r="O3775" i="68"/>
  <c r="N4374" i="68"/>
  <c r="O4374" i="68"/>
  <c r="N3986" i="68"/>
  <c r="O3986" i="68"/>
  <c r="N4320" i="68"/>
  <c r="O4320" i="68"/>
  <c r="N383" i="68"/>
  <c r="O383" i="68"/>
  <c r="N454" i="68"/>
  <c r="O454" i="68"/>
  <c r="O221" i="68"/>
  <c r="N221" i="68"/>
  <c r="N188" i="68"/>
  <c r="O188" i="68"/>
  <c r="N316" i="68"/>
  <c r="O316" i="68"/>
  <c r="N444" i="68"/>
  <c r="O444" i="68"/>
  <c r="N572" i="68"/>
  <c r="O572" i="68"/>
  <c r="N512" i="68"/>
  <c r="O512" i="68"/>
  <c r="N144" i="68"/>
  <c r="O144" i="68"/>
  <c r="O466" i="68"/>
  <c r="O249" i="68"/>
  <c r="O1215" i="68"/>
  <c r="N1515" i="68"/>
  <c r="O1515" i="68"/>
  <c r="N1627" i="68"/>
  <c r="O1627" i="68"/>
  <c r="N1731" i="68"/>
  <c r="O1731" i="68"/>
  <c r="O955" i="68"/>
  <c r="N1958" i="68"/>
  <c r="O1958" i="68"/>
  <c r="N1628" i="68"/>
  <c r="O1628" i="68"/>
  <c r="N1828" i="68"/>
  <c r="O1828" i="68"/>
  <c r="N1994" i="68"/>
  <c r="O1994" i="68"/>
  <c r="N2111" i="68"/>
  <c r="O2111" i="68"/>
  <c r="N1449" i="68"/>
  <c r="O1449" i="68"/>
  <c r="N1799" i="68"/>
  <c r="O1799" i="68"/>
  <c r="N2180" i="68"/>
  <c r="O2180" i="68"/>
  <c r="N2739" i="68"/>
  <c r="O2739" i="68"/>
  <c r="N2655" i="68"/>
  <c r="O2655" i="68"/>
  <c r="N2783" i="68"/>
  <c r="O2783" i="68"/>
  <c r="N2559" i="68"/>
  <c r="O2559" i="68"/>
  <c r="N2325" i="68"/>
  <c r="O2325" i="68"/>
  <c r="N2348" i="68"/>
  <c r="O2348" i="68"/>
  <c r="N2455" i="68"/>
  <c r="O2455" i="68"/>
  <c r="O2190" i="68"/>
  <c r="O2225" i="68"/>
  <c r="O1825" i="68"/>
  <c r="O2560" i="68"/>
  <c r="O2813" i="68"/>
  <c r="O3371" i="68"/>
  <c r="N3371" i="68"/>
  <c r="N3397" i="68"/>
  <c r="O3397" i="68"/>
  <c r="N3067" i="68"/>
  <c r="O3067" i="68"/>
  <c r="N3248" i="68"/>
  <c r="O3248" i="68"/>
  <c r="N3436" i="68"/>
  <c r="O3436" i="68"/>
  <c r="N3232" i="68"/>
  <c r="O3232" i="68"/>
  <c r="N2908" i="68"/>
  <c r="O2908" i="68"/>
  <c r="O3149" i="68"/>
  <c r="N4084" i="68"/>
  <c r="O4084" i="68"/>
  <c r="N3782" i="68"/>
  <c r="O3782" i="68"/>
  <c r="N3952" i="68"/>
  <c r="O3952" i="68"/>
  <c r="N3933" i="68"/>
  <c r="O3933" i="68"/>
  <c r="N3841" i="68"/>
  <c r="O3841" i="68"/>
  <c r="O3215" i="68"/>
  <c r="O3289" i="68"/>
  <c r="N3748" i="68"/>
  <c r="O3748" i="68"/>
  <c r="N4973" i="68"/>
  <c r="O4973" i="68"/>
  <c r="N4921" i="68"/>
  <c r="O4921" i="68"/>
  <c r="N5000" i="68"/>
  <c r="O5000" i="68"/>
  <c r="N5002" i="68"/>
  <c r="O5002" i="68"/>
  <c r="N4473" i="68"/>
  <c r="O4473" i="68"/>
  <c r="N4405" i="68"/>
  <c r="O4405" i="68"/>
  <c r="N4730" i="68"/>
  <c r="O4730" i="68"/>
  <c r="N4460" i="68"/>
  <c r="O4460" i="68"/>
  <c r="N4604" i="68"/>
  <c r="O4604" i="68"/>
  <c r="N4319" i="68"/>
  <c r="O4319" i="68"/>
  <c r="N3859" i="68"/>
  <c r="O3859" i="68"/>
  <c r="N4077" i="68"/>
  <c r="O4077" i="68"/>
  <c r="N3895" i="68"/>
  <c r="O3895" i="68"/>
  <c r="N3994" i="68"/>
  <c r="O3994" i="68"/>
  <c r="O4158" i="68"/>
  <c r="O5052" i="68"/>
  <c r="O4886" i="68"/>
  <c r="N5667" i="68"/>
  <c r="O5667" i="68"/>
  <c r="N5274" i="68"/>
  <c r="O5274" i="68"/>
  <c r="N5543" i="68"/>
  <c r="O5543" i="68"/>
  <c r="N5375" i="68"/>
  <c r="O5375" i="68"/>
  <c r="N6433" i="68"/>
  <c r="O6433" i="68"/>
  <c r="N6413" i="68"/>
  <c r="O6413" i="68"/>
  <c r="N6367" i="68"/>
  <c r="O6367" i="68"/>
  <c r="N6252" i="68"/>
  <c r="O6252" i="68"/>
  <c r="N6238" i="68"/>
  <c r="O6238" i="68"/>
  <c r="N6003" i="68"/>
  <c r="O6003" i="68"/>
  <c r="N6172" i="68"/>
  <c r="O6172" i="68"/>
  <c r="N6132" i="68"/>
  <c r="O6132" i="68"/>
  <c r="N6578" i="68"/>
  <c r="O6578" i="68"/>
  <c r="N7181" i="68"/>
  <c r="O7181" i="68"/>
  <c r="N7285" i="68"/>
  <c r="O7285" i="68"/>
  <c r="N7020" i="68"/>
  <c r="O7020" i="68"/>
  <c r="N6877" i="68"/>
  <c r="O6877" i="68"/>
  <c r="N6933" i="68"/>
  <c r="O6933" i="68"/>
  <c r="N6772" i="68"/>
  <c r="O6772" i="68"/>
  <c r="N7152" i="68"/>
  <c r="O7152" i="68"/>
  <c r="N6564" i="68"/>
  <c r="O6564" i="68"/>
  <c r="N6662" i="68"/>
  <c r="O6662" i="68"/>
  <c r="N6802" i="68"/>
  <c r="O6802" i="68"/>
  <c r="N6799" i="68"/>
  <c r="O6799" i="68"/>
  <c r="O6958" i="68"/>
  <c r="N7337" i="68"/>
  <c r="O7337" i="68"/>
  <c r="N7993" i="68"/>
  <c r="O7993" i="68"/>
  <c r="N7784" i="68"/>
  <c r="O7784" i="68"/>
  <c r="N7908" i="68"/>
  <c r="O7908" i="68"/>
  <c r="N7806" i="68"/>
  <c r="O7806" i="68"/>
  <c r="N7746" i="68"/>
  <c r="O7746" i="68"/>
  <c r="O7673" i="68"/>
  <c r="N7673" i="68"/>
  <c r="N7680" i="68"/>
  <c r="O7680" i="68"/>
  <c r="N7554" i="68"/>
  <c r="O7554" i="68"/>
  <c r="N7339" i="68"/>
  <c r="O7339" i="68"/>
  <c r="N7446" i="68"/>
  <c r="O7446" i="68"/>
  <c r="N8752" i="68"/>
  <c r="O8752" i="68"/>
  <c r="N8656" i="68"/>
  <c r="O8656" i="68"/>
  <c r="N8567" i="68"/>
  <c r="O8567" i="68"/>
  <c r="N8486" i="68"/>
  <c r="O8486" i="68"/>
  <c r="N8436" i="68"/>
  <c r="O8436" i="68"/>
  <c r="N8275" i="68"/>
  <c r="O8275" i="68"/>
  <c r="N8279" i="68"/>
  <c r="O8279" i="68"/>
  <c r="N8045" i="68"/>
  <c r="O8045" i="68"/>
  <c r="N8134" i="68"/>
  <c r="O8134" i="68"/>
  <c r="N8063" i="68"/>
  <c r="O8063" i="68"/>
  <c r="O4704" i="68"/>
  <c r="N5828" i="68"/>
  <c r="O5828" i="68"/>
  <c r="N5336" i="68"/>
  <c r="O5336" i="68"/>
  <c r="N5676" i="68"/>
  <c r="O5676" i="68"/>
  <c r="N5342" i="68"/>
  <c r="O5342" i="68"/>
  <c r="N5118" i="68"/>
  <c r="O5118" i="68"/>
  <c r="N6519" i="68"/>
  <c r="O6519" i="68"/>
  <c r="N6085" i="68"/>
  <c r="O6085" i="68"/>
  <c r="N6185" i="68"/>
  <c r="O6185" i="68"/>
  <c r="N6123" i="68"/>
  <c r="O6123" i="68"/>
  <c r="N5842" i="68"/>
  <c r="O5842" i="68"/>
  <c r="N6280" i="68"/>
  <c r="O6280" i="68"/>
  <c r="N6394" i="68"/>
  <c r="O6394" i="68"/>
  <c r="N6064" i="68"/>
  <c r="O6064" i="68"/>
  <c r="N5855" i="68"/>
  <c r="O5855" i="68"/>
  <c r="O7109" i="68"/>
  <c r="N7109" i="68"/>
  <c r="N6948" i="68"/>
  <c r="O6948" i="68"/>
  <c r="N6805" i="68"/>
  <c r="O6805" i="68"/>
  <c r="N7118" i="68"/>
  <c r="O7118" i="68"/>
  <c r="N6728" i="68"/>
  <c r="O6728" i="68"/>
  <c r="N6833" i="68"/>
  <c r="O6833" i="68"/>
  <c r="N7005" i="68"/>
  <c r="O7005" i="68"/>
  <c r="N6709" i="68"/>
  <c r="O6709" i="68"/>
  <c r="N6708" i="68"/>
  <c r="O6708" i="68"/>
  <c r="N7947" i="68"/>
  <c r="O7947" i="68"/>
  <c r="O7910" i="68"/>
  <c r="N7910" i="68"/>
  <c r="N7885" i="68"/>
  <c r="O7885" i="68"/>
  <c r="N7794" i="68"/>
  <c r="O7794" i="68"/>
  <c r="N7764" i="68"/>
  <c r="O7764" i="68"/>
  <c r="N7534" i="68"/>
  <c r="O7534" i="68"/>
  <c r="N7549" i="68"/>
  <c r="O7549" i="68"/>
  <c r="N7610" i="68"/>
  <c r="O7610" i="68"/>
  <c r="N7473" i="68"/>
  <c r="O7473" i="68"/>
  <c r="N7455" i="68"/>
  <c r="O7455" i="68"/>
  <c r="N7304" i="68"/>
  <c r="O7304" i="68"/>
  <c r="N8721" i="68"/>
  <c r="O8721" i="68"/>
  <c r="N8665" i="68"/>
  <c r="O8665" i="68"/>
  <c r="N8512" i="68"/>
  <c r="O8512" i="68"/>
  <c r="N8585" i="68"/>
  <c r="O8585" i="68"/>
  <c r="N8365" i="68"/>
  <c r="O8365" i="68"/>
  <c r="N8300" i="68"/>
  <c r="O8300" i="68"/>
  <c r="N8406" i="68"/>
  <c r="O8406" i="68"/>
  <c r="N8266" i="68"/>
  <c r="O8266" i="68"/>
  <c r="N8180" i="68"/>
  <c r="O8180" i="68"/>
  <c r="N8171" i="68"/>
  <c r="O8171" i="68"/>
  <c r="N8074" i="68"/>
  <c r="O8074" i="68"/>
  <c r="O8579" i="68"/>
  <c r="N5120" i="68"/>
  <c r="O5120" i="68"/>
  <c r="N5685" i="68"/>
  <c r="O5685" i="68"/>
  <c r="N5192" i="68"/>
  <c r="O5192" i="68"/>
  <c r="N5455" i="68"/>
  <c r="O5455" i="68"/>
  <c r="N5198" i="68"/>
  <c r="O5198" i="68"/>
  <c r="N5337" i="68"/>
  <c r="O5337" i="68"/>
  <c r="N6523" i="68"/>
  <c r="O6523" i="68"/>
  <c r="N6333" i="68"/>
  <c r="O6333" i="68"/>
  <c r="N6287" i="68"/>
  <c r="O6287" i="68"/>
  <c r="N6431" i="68"/>
  <c r="O6431" i="68"/>
  <c r="N6371" i="68"/>
  <c r="O6371" i="68"/>
  <c r="O6088" i="68"/>
  <c r="N6088" i="68"/>
  <c r="N6454" i="68"/>
  <c r="O6454" i="68"/>
  <c r="N6096" i="68"/>
  <c r="O6096" i="68"/>
  <c r="N6083" i="68"/>
  <c r="O6083" i="68"/>
  <c r="N7183" i="68"/>
  <c r="O7183" i="68"/>
  <c r="N7174" i="68"/>
  <c r="O7174" i="68"/>
  <c r="N7202" i="68"/>
  <c r="O7202" i="68"/>
  <c r="N7131" i="68"/>
  <c r="O7131" i="68"/>
  <c r="N6946" i="68"/>
  <c r="O6946" i="68"/>
  <c r="N7134" i="68"/>
  <c r="O7134" i="68"/>
  <c r="N6847" i="68"/>
  <c r="O6847" i="68"/>
  <c r="N6665" i="68"/>
  <c r="O6665" i="68"/>
  <c r="N6746" i="68"/>
  <c r="O6746" i="68"/>
  <c r="N6871" i="68"/>
  <c r="O6871" i="68"/>
  <c r="N6791" i="68"/>
  <c r="O6791" i="68"/>
  <c r="N7998" i="68"/>
  <c r="O7998" i="68"/>
  <c r="N7791" i="68"/>
  <c r="O7791" i="68"/>
  <c r="N7721" i="68"/>
  <c r="O7721" i="68"/>
  <c r="N7540" i="68"/>
  <c r="O7540" i="68"/>
  <c r="N7624" i="68"/>
  <c r="O7624" i="68"/>
  <c r="N7700" i="68"/>
  <c r="O7700" i="68"/>
  <c r="O7388" i="68"/>
  <c r="N7388" i="68"/>
  <c r="N7367" i="68"/>
  <c r="O7367" i="68"/>
  <c r="N8750" i="68"/>
  <c r="O8750" i="68"/>
  <c r="N8700" i="68"/>
  <c r="O8700" i="68"/>
  <c r="N8646" i="68"/>
  <c r="O8646" i="68"/>
  <c r="N8550" i="68"/>
  <c r="O8550" i="68"/>
  <c r="N8458" i="68"/>
  <c r="O8458" i="68"/>
  <c r="N8409" i="68"/>
  <c r="O8409" i="68"/>
  <c r="N8352" i="68"/>
  <c r="O8352" i="68"/>
  <c r="N8228" i="68"/>
  <c r="O8228" i="68"/>
  <c r="N8157" i="68"/>
  <c r="O8157" i="68"/>
  <c r="N8107" i="68"/>
  <c r="O8107" i="68"/>
  <c r="N8038" i="68"/>
  <c r="O8038" i="68"/>
  <c r="N5359" i="68"/>
  <c r="O5359" i="68"/>
  <c r="N5428" i="68"/>
  <c r="O5428" i="68"/>
  <c r="N5527" i="68"/>
  <c r="O5527" i="68"/>
  <c r="N5340" i="68"/>
  <c r="O5340" i="68"/>
  <c r="N5258" i="68"/>
  <c r="O5258" i="68"/>
  <c r="N5794" i="68"/>
  <c r="O5794" i="68"/>
  <c r="N5565" i="68"/>
  <c r="O5565" i="68"/>
  <c r="N5651" i="68"/>
  <c r="O5651" i="68"/>
  <c r="N5818" i="68"/>
  <c r="O5818" i="68"/>
  <c r="N5157" i="68"/>
  <c r="O5157" i="68"/>
  <c r="N5327" i="68"/>
  <c r="O5327" i="68"/>
  <c r="N5405" i="68"/>
  <c r="O5405" i="68"/>
  <c r="N5495" i="68"/>
  <c r="O5495" i="68"/>
  <c r="N5308" i="68"/>
  <c r="O5308" i="68"/>
  <c r="N5226" i="68"/>
  <c r="O5226" i="68"/>
  <c r="N5762" i="68"/>
  <c r="O5762" i="68"/>
  <c r="N5819" i="68"/>
  <c r="O5819" i="68"/>
  <c r="N5619" i="68"/>
  <c r="O5619" i="68"/>
  <c r="N5785" i="68"/>
  <c r="O5785" i="68"/>
  <c r="N5267" i="68"/>
  <c r="O5267" i="68"/>
  <c r="N5321" i="68"/>
  <c r="O5321" i="68"/>
  <c r="N5512" i="68"/>
  <c r="O5512" i="68"/>
  <c r="N5182" i="68"/>
  <c r="O5182" i="68"/>
  <c r="N5439" i="68"/>
  <c r="O5439" i="68"/>
  <c r="N5362" i="68"/>
  <c r="O5362" i="68"/>
  <c r="N5176" i="68"/>
  <c r="O5176" i="68"/>
  <c r="N5669" i="68"/>
  <c r="O5669" i="68"/>
  <c r="N5755" i="68"/>
  <c r="O5755" i="68"/>
  <c r="N5104" i="68"/>
  <c r="O5104" i="68"/>
  <c r="N5117" i="68"/>
  <c r="O5117" i="68"/>
  <c r="N5279" i="68"/>
  <c r="O5279" i="68"/>
  <c r="N5357" i="68"/>
  <c r="O5357" i="68"/>
  <c r="N5458" i="68"/>
  <c r="O5458" i="68"/>
  <c r="N5260" i="68"/>
  <c r="O5260" i="68"/>
  <c r="N5178" i="68"/>
  <c r="O5178" i="68"/>
  <c r="N5714" i="68"/>
  <c r="O5714" i="68"/>
  <c r="N5508" i="68"/>
  <c r="O5508" i="68"/>
  <c r="N5767" i="68"/>
  <c r="O5767" i="68"/>
  <c r="N5571" i="68"/>
  <c r="O5571" i="68"/>
  <c r="N5737" i="68"/>
  <c r="O5737" i="68"/>
  <c r="N5649" i="68"/>
  <c r="O5649" i="68"/>
  <c r="N5679" i="68"/>
  <c r="O5679" i="68"/>
  <c r="N5626" i="68"/>
  <c r="O5626" i="68"/>
  <c r="N5172" i="68"/>
  <c r="O5172" i="68"/>
  <c r="N5269" i="68"/>
  <c r="O5269" i="68"/>
  <c r="N5562" i="68"/>
  <c r="O5562" i="68"/>
  <c r="N6525" i="68"/>
  <c r="O6525" i="68"/>
  <c r="N6197" i="68"/>
  <c r="O6197" i="68"/>
  <c r="N6151" i="68"/>
  <c r="O6151" i="68"/>
  <c r="N6297" i="68"/>
  <c r="O6297" i="68"/>
  <c r="N6235" i="68"/>
  <c r="O6235" i="68"/>
  <c r="N5949" i="68"/>
  <c r="O5949" i="68"/>
  <c r="N6028" i="68"/>
  <c r="O6028" i="68"/>
  <c r="N6150" i="68"/>
  <c r="O6150" i="68"/>
  <c r="N5867" i="68"/>
  <c r="O5867" i="68"/>
  <c r="O6114" i="68"/>
  <c r="O6202" i="68"/>
  <c r="N7093" i="68"/>
  <c r="O7093" i="68"/>
  <c r="N6932" i="68"/>
  <c r="O6932" i="68"/>
  <c r="N6789" i="68"/>
  <c r="O6789" i="68"/>
  <c r="N7094" i="68"/>
  <c r="O7094" i="68"/>
  <c r="N6712" i="68"/>
  <c r="O6712" i="68"/>
  <c r="N6819" i="68"/>
  <c r="O6819" i="68"/>
  <c r="N6957" i="68"/>
  <c r="O6957" i="68"/>
  <c r="N7021" i="68"/>
  <c r="O7021" i="68"/>
  <c r="N7915" i="68"/>
  <c r="O7915" i="68"/>
  <c r="N7749" i="68"/>
  <c r="O7749" i="68"/>
  <c r="N7596" i="68"/>
  <c r="O7596" i="68"/>
  <c r="N7760" i="68"/>
  <c r="O7760" i="68"/>
  <c r="N7755" i="68"/>
  <c r="O7755" i="68"/>
  <c r="N7603" i="68"/>
  <c r="O7603" i="68"/>
  <c r="N7342" i="68"/>
  <c r="O7342" i="68"/>
  <c r="O7380" i="68"/>
  <c r="N7380" i="68"/>
  <c r="N7359" i="68"/>
  <c r="O7359" i="68"/>
  <c r="N8742" i="68"/>
  <c r="O8742" i="68"/>
  <c r="O8645" i="68"/>
  <c r="N8645" i="68"/>
  <c r="N8514" i="68"/>
  <c r="O8514" i="68"/>
  <c r="N8450" i="68"/>
  <c r="O8450" i="68"/>
  <c r="N8348" i="68"/>
  <c r="O8348" i="68"/>
  <c r="N8220" i="68"/>
  <c r="O8220" i="68"/>
  <c r="N8149" i="68"/>
  <c r="O8149" i="68"/>
  <c r="O8099" i="68"/>
  <c r="N8099" i="68"/>
  <c r="N8030" i="68"/>
  <c r="O8030" i="68"/>
  <c r="N8036" i="68"/>
  <c r="O8036" i="68"/>
  <c r="O8120" i="68"/>
  <c r="O8643" i="68"/>
  <c r="N5603" i="68"/>
  <c r="O5603" i="68"/>
  <c r="N5540" i="68"/>
  <c r="O5540" i="68"/>
  <c r="N5210" i="68"/>
  <c r="O5210" i="68"/>
  <c r="N5479" i="68"/>
  <c r="O5479" i="68"/>
  <c r="N5311" i="68"/>
  <c r="O5311" i="68"/>
  <c r="O5171" i="68"/>
  <c r="N6507" i="68"/>
  <c r="O6507" i="68"/>
  <c r="N6317" i="68"/>
  <c r="O6317" i="68"/>
  <c r="N6271" i="68"/>
  <c r="O6271" i="68"/>
  <c r="N6415" i="68"/>
  <c r="O6415" i="68"/>
  <c r="N6355" i="68"/>
  <c r="O6355" i="68"/>
  <c r="N6069" i="68"/>
  <c r="O6069" i="68"/>
  <c r="N6403" i="68"/>
  <c r="O6403" i="68"/>
  <c r="N6080" i="68"/>
  <c r="O6080" i="68"/>
  <c r="O5696" i="68"/>
  <c r="N5945" i="68"/>
  <c r="O5945" i="68"/>
  <c r="N5864" i="68"/>
  <c r="O5864" i="68"/>
  <c r="O5986" i="68"/>
  <c r="O6550" i="68"/>
  <c r="N7238" i="68"/>
  <c r="O7238" i="68"/>
  <c r="N7209" i="68"/>
  <c r="O7209" i="68"/>
  <c r="N7098" i="68"/>
  <c r="O7098" i="68"/>
  <c r="N6852" i="68"/>
  <c r="O6852" i="68"/>
  <c r="N7042" i="68"/>
  <c r="O7042" i="68"/>
  <c r="O6707" i="68"/>
  <c r="N6707" i="68"/>
  <c r="N6846" i="68"/>
  <c r="O6846" i="68"/>
  <c r="N6603" i="68"/>
  <c r="O6603" i="68"/>
  <c r="N6629" i="68"/>
  <c r="O6629" i="68"/>
  <c r="N6575" i="68"/>
  <c r="O6575" i="68"/>
  <c r="N6674" i="68"/>
  <c r="O6674" i="68"/>
  <c r="O7022" i="68"/>
  <c r="O7172" i="68"/>
  <c r="N7360" i="68"/>
  <c r="O7360" i="68"/>
  <c r="N8002" i="68"/>
  <c r="O8002" i="68"/>
  <c r="O7816" i="68"/>
  <c r="N7816" i="68"/>
  <c r="N7868" i="68"/>
  <c r="O7868" i="68"/>
  <c r="N7785" i="68"/>
  <c r="O7785" i="68"/>
  <c r="N7804" i="68"/>
  <c r="O7804" i="68"/>
  <c r="O7689" i="68"/>
  <c r="N7689" i="68"/>
  <c r="N7712" i="68"/>
  <c r="O7712" i="68"/>
  <c r="N7563" i="68"/>
  <c r="O7563" i="68"/>
  <c r="N7371" i="68"/>
  <c r="O7371" i="68"/>
  <c r="N7463" i="68"/>
  <c r="O7463" i="68"/>
  <c r="N8693" i="68"/>
  <c r="O8693" i="68"/>
  <c r="N8549" i="68"/>
  <c r="O8549" i="68"/>
  <c r="O8555" i="68"/>
  <c r="N8555" i="68"/>
  <c r="N8429" i="68"/>
  <c r="O8429" i="68"/>
  <c r="O8443" i="68"/>
  <c r="N8443" i="68"/>
  <c r="N8410" i="68"/>
  <c r="O8410" i="68"/>
  <c r="N8211" i="68"/>
  <c r="O8211" i="68"/>
  <c r="N8338" i="68"/>
  <c r="O8338" i="68"/>
  <c r="N8132" i="68"/>
  <c r="O8132" i="68"/>
  <c r="N4556" i="68"/>
  <c r="O4556" i="68"/>
  <c r="N4447" i="68"/>
  <c r="O4447" i="68"/>
  <c r="N4682" i="68"/>
  <c r="O4682" i="68"/>
  <c r="N4691" i="68"/>
  <c r="O4691" i="68"/>
  <c r="N4425" i="68"/>
  <c r="O4425" i="68"/>
  <c r="N4954" i="68"/>
  <c r="O4954" i="68"/>
  <c r="N4952" i="68"/>
  <c r="O4952" i="68"/>
  <c r="N4873" i="68"/>
  <c r="O4873" i="68"/>
  <c r="N4925" i="68"/>
  <c r="O4925" i="68"/>
  <c r="N4843" i="68"/>
  <c r="O4843" i="68"/>
  <c r="N4386" i="68"/>
  <c r="O4386" i="68"/>
  <c r="N4514" i="68"/>
  <c r="O4514" i="68"/>
  <c r="N4621" i="68"/>
  <c r="O4621" i="68"/>
  <c r="N4443" i="68"/>
  <c r="O4443" i="68"/>
  <c r="N4689" i="68"/>
  <c r="O4689" i="68"/>
  <c r="N4647" i="68"/>
  <c r="O4647" i="68"/>
  <c r="N4971" i="68"/>
  <c r="O4971" i="68"/>
  <c r="N4871" i="68"/>
  <c r="O4871" i="68"/>
  <c r="N4532" i="68"/>
  <c r="O4532" i="68"/>
  <c r="N4442" i="68"/>
  <c r="O4442" i="68"/>
  <c r="N4658" i="68"/>
  <c r="O4658" i="68"/>
  <c r="N4885" i="68"/>
  <c r="O4885" i="68"/>
  <c r="N4667" i="68"/>
  <c r="O4667" i="68"/>
  <c r="N4401" i="68"/>
  <c r="O4401" i="68"/>
  <c r="N4930" i="68"/>
  <c r="O4930" i="68"/>
  <c r="N4928" i="68"/>
  <c r="O4928" i="68"/>
  <c r="N4849" i="68"/>
  <c r="O4849" i="68"/>
  <c r="N4901" i="68"/>
  <c r="O4901" i="68"/>
  <c r="O4166" i="68"/>
  <c r="O4980" i="68"/>
  <c r="N5633" i="68"/>
  <c r="O5633" i="68"/>
  <c r="N5663" i="68"/>
  <c r="O5663" i="68"/>
  <c r="N5610" i="68"/>
  <c r="O5610" i="68"/>
  <c r="O5156" i="68"/>
  <c r="N5156" i="68"/>
  <c r="N5253" i="68"/>
  <c r="O5253" i="68"/>
  <c r="N5536" i="68"/>
  <c r="O5536" i="68"/>
  <c r="O5161" i="68"/>
  <c r="N6521" i="68"/>
  <c r="O6521" i="68"/>
  <c r="N6514" i="68"/>
  <c r="O6514" i="68"/>
  <c r="N5943" i="68"/>
  <c r="O5943" i="68"/>
  <c r="N6340" i="68"/>
  <c r="O6340" i="68"/>
  <c r="N6326" i="68"/>
  <c r="O6326" i="68"/>
  <c r="N6184" i="68"/>
  <c r="O6184" i="68"/>
  <c r="N5900" i="68"/>
  <c r="O5900" i="68"/>
  <c r="N5893" i="68"/>
  <c r="O5893" i="68"/>
  <c r="O5704" i="68"/>
  <c r="O5422" i="68"/>
  <c r="O5951" i="68"/>
  <c r="O6218" i="68"/>
  <c r="N7288" i="68"/>
  <c r="O7288" i="68"/>
  <c r="N7276" i="68"/>
  <c r="O7276" i="68"/>
  <c r="N6773" i="68"/>
  <c r="O6773" i="68"/>
  <c r="N7074" i="68"/>
  <c r="O7074" i="68"/>
  <c r="N6696" i="68"/>
  <c r="O6696" i="68"/>
  <c r="N6775" i="68"/>
  <c r="O6775" i="68"/>
  <c r="O6927" i="68"/>
  <c r="N6927" i="68"/>
  <c r="O7184" i="68"/>
  <c r="N7985" i="68"/>
  <c r="O7985" i="68"/>
  <c r="N7872" i="68"/>
  <c r="O7872" i="68"/>
  <c r="N7726" i="68"/>
  <c r="O7726" i="68"/>
  <c r="O7865" i="68"/>
  <c r="N7865" i="68"/>
  <c r="N7679" i="68"/>
  <c r="O7679" i="68"/>
  <c r="N7724" i="68"/>
  <c r="O7724" i="68"/>
  <c r="N7778" i="68"/>
  <c r="O7778" i="68"/>
  <c r="N7495" i="68"/>
  <c r="O7495" i="68"/>
  <c r="N7428" i="68"/>
  <c r="O7428" i="68"/>
  <c r="N7451" i="68"/>
  <c r="O7451" i="68"/>
  <c r="O7600" i="68"/>
  <c r="N8726" i="68"/>
  <c r="O8726" i="68"/>
  <c r="N8753" i="68"/>
  <c r="O8753" i="68"/>
  <c r="N8609" i="68"/>
  <c r="O8609" i="68"/>
  <c r="N8498" i="68"/>
  <c r="O8498" i="68"/>
  <c r="N8434" i="68"/>
  <c r="O8434" i="68"/>
  <c r="N8385" i="68"/>
  <c r="O8385" i="68"/>
  <c r="N8340" i="68"/>
  <c r="O8340" i="68"/>
  <c r="N8206" i="68"/>
  <c r="O8206" i="68"/>
  <c r="N8133" i="68"/>
  <c r="O8133" i="68"/>
  <c r="N8083" i="68"/>
  <c r="O8083" i="68"/>
  <c r="N8021" i="68"/>
  <c r="O8021" i="68"/>
  <c r="O8160" i="68"/>
  <c r="N5384" i="68"/>
  <c r="O5384" i="68"/>
  <c r="N5724" i="68"/>
  <c r="O5724" i="68"/>
  <c r="N5390" i="68"/>
  <c r="O5390" i="68"/>
  <c r="O5169" i="68"/>
  <c r="N5873" i="68"/>
  <c r="O5873" i="68"/>
  <c r="N6385" i="68"/>
  <c r="O6385" i="68"/>
  <c r="N6365" i="68"/>
  <c r="O6365" i="68"/>
  <c r="N6319" i="68"/>
  <c r="O6319" i="68"/>
  <c r="N6398" i="68"/>
  <c r="O6398" i="68"/>
  <c r="N6204" i="68"/>
  <c r="O6204" i="68"/>
  <c r="N6190" i="68"/>
  <c r="O6190" i="68"/>
  <c r="N5955" i="68"/>
  <c r="O5955" i="68"/>
  <c r="N6169" i="68"/>
  <c r="O6169" i="68"/>
  <c r="N6161" i="68"/>
  <c r="O6161" i="68"/>
  <c r="N5839" i="68"/>
  <c r="O5839" i="68"/>
  <c r="O5654" i="68"/>
  <c r="O5953" i="68"/>
  <c r="O6290" i="68"/>
  <c r="N7291" i="68"/>
  <c r="O7291" i="68"/>
  <c r="N7193" i="68"/>
  <c r="O7193" i="68"/>
  <c r="N6844" i="68"/>
  <c r="O6844" i="68"/>
  <c r="N7034" i="68"/>
  <c r="O7034" i="68"/>
  <c r="N6699" i="68"/>
  <c r="O6699" i="68"/>
  <c r="N6825" i="68"/>
  <c r="O6825" i="68"/>
  <c r="N6587" i="68"/>
  <c r="O6587" i="68"/>
  <c r="N6613" i="68"/>
  <c r="O6613" i="68"/>
  <c r="N6559" i="68"/>
  <c r="O6559" i="68"/>
  <c r="O7132" i="68"/>
  <c r="N7368" i="68"/>
  <c r="O7368" i="68"/>
  <c r="N8017" i="68"/>
  <c r="O8017" i="68"/>
  <c r="O7950" i="68"/>
  <c r="N7950" i="68"/>
  <c r="N7842" i="68"/>
  <c r="O7842" i="68"/>
  <c r="N7773" i="68"/>
  <c r="O7773" i="68"/>
  <c r="N7636" i="68"/>
  <c r="O7636" i="68"/>
  <c r="N7670" i="68"/>
  <c r="O7670" i="68"/>
  <c r="N7445" i="68"/>
  <c r="O7445" i="68"/>
  <c r="N7559" i="68"/>
  <c r="O7559" i="68"/>
  <c r="N7382" i="68"/>
  <c r="O7382" i="68"/>
  <c r="N7325" i="68"/>
  <c r="O7325" i="68"/>
  <c r="N7384" i="68"/>
  <c r="O7384" i="68"/>
  <c r="N8741" i="68"/>
  <c r="O8741" i="68"/>
  <c r="N8627" i="68"/>
  <c r="O8627" i="68"/>
  <c r="N8599" i="68"/>
  <c r="O8599" i="68"/>
  <c r="N8588" i="68"/>
  <c r="O8588" i="68"/>
  <c r="N8477" i="68"/>
  <c r="O8477" i="68"/>
  <c r="N8459" i="68"/>
  <c r="O8459" i="68"/>
  <c r="O8417" i="68"/>
  <c r="N8417" i="68"/>
  <c r="N8249" i="68"/>
  <c r="O8249" i="68"/>
  <c r="N8226" i="68"/>
  <c r="O8226" i="68"/>
  <c r="N8086" i="68"/>
  <c r="O8086" i="68"/>
  <c r="N8026" i="68"/>
  <c r="O8026" i="68"/>
  <c r="O4614" i="68"/>
  <c r="O4795" i="68"/>
  <c r="N5803" i="68"/>
  <c r="O5803" i="68"/>
  <c r="N5408" i="68"/>
  <c r="O5408" i="68"/>
  <c r="N5420" i="68"/>
  <c r="O5420" i="68"/>
  <c r="N5315" i="68"/>
  <c r="O5315" i="68"/>
  <c r="O5195" i="68"/>
  <c r="N6009" i="68"/>
  <c r="O6009" i="68"/>
  <c r="N6535" i="68"/>
  <c r="O6535" i="68"/>
  <c r="N6101" i="68"/>
  <c r="O6101" i="68"/>
  <c r="N6201" i="68"/>
  <c r="O6201" i="68"/>
  <c r="N6139" i="68"/>
  <c r="O6139" i="68"/>
  <c r="N5858" i="68"/>
  <c r="O5858" i="68"/>
  <c r="N6296" i="68"/>
  <c r="O6296" i="68"/>
  <c r="N6452" i="68"/>
  <c r="O6452" i="68"/>
  <c r="N6108" i="68"/>
  <c r="O6108" i="68"/>
  <c r="O5784" i="68"/>
  <c r="O5790" i="68"/>
  <c r="O6055" i="68"/>
  <c r="O6146" i="68"/>
  <c r="O6548" i="68"/>
  <c r="N7195" i="68"/>
  <c r="O7195" i="68"/>
  <c r="N7121" i="68"/>
  <c r="O7121" i="68"/>
  <c r="N7092" i="68"/>
  <c r="O7092" i="68"/>
  <c r="N7146" i="68"/>
  <c r="O7146" i="68"/>
  <c r="O6999" i="68"/>
  <c r="N6999" i="68"/>
  <c r="N6955" i="68"/>
  <c r="O6955" i="68"/>
  <c r="N6636" i="68"/>
  <c r="O6636" i="68"/>
  <c r="N6734" i="68"/>
  <c r="O6734" i="68"/>
  <c r="O6688" i="68"/>
  <c r="N8014" i="68"/>
  <c r="O8014" i="68"/>
  <c r="N7968" i="68"/>
  <c r="O7968" i="68"/>
  <c r="N7964" i="68"/>
  <c r="O7964" i="68"/>
  <c r="O7881" i="68"/>
  <c r="N7881" i="68"/>
  <c r="N7828" i="68"/>
  <c r="O7828" i="68"/>
  <c r="N7614" i="68"/>
  <c r="O7614" i="68"/>
  <c r="N7629" i="68"/>
  <c r="O7629" i="68"/>
  <c r="N7623" i="68"/>
  <c r="O7623" i="68"/>
  <c r="N7537" i="68"/>
  <c r="O7537" i="68"/>
  <c r="N7438" i="68"/>
  <c r="O7438" i="68"/>
  <c r="N7386" i="68"/>
  <c r="O7386" i="68"/>
  <c r="N8708" i="68"/>
  <c r="O8708" i="68"/>
  <c r="N8610" i="68"/>
  <c r="O8610" i="68"/>
  <c r="N8590" i="68"/>
  <c r="O8590" i="68"/>
  <c r="N8509" i="68"/>
  <c r="O8509" i="68"/>
  <c r="N8510" i="68"/>
  <c r="O8510" i="68"/>
  <c r="N8482" i="68"/>
  <c r="O8482" i="68"/>
  <c r="N8364" i="68"/>
  <c r="O8364" i="68"/>
  <c r="O8250" i="68"/>
  <c r="N8250" i="68"/>
  <c r="N8181" i="68"/>
  <c r="O8181" i="68"/>
  <c r="N8131" i="68"/>
  <c r="O8131" i="68"/>
  <c r="N8161" i="68"/>
  <c r="O8161" i="68"/>
  <c r="N8155" i="68"/>
  <c r="O8155" i="68"/>
  <c r="O8057" i="68"/>
  <c r="O8475" i="68"/>
  <c r="O8659" i="68"/>
  <c r="N100" i="68"/>
  <c r="O100" i="68"/>
  <c r="N439" i="68"/>
  <c r="O439" i="68"/>
  <c r="N510" i="68"/>
  <c r="O510" i="68"/>
  <c r="N687" i="68"/>
  <c r="O687" i="68"/>
  <c r="O277" i="68"/>
  <c r="N277" i="68"/>
  <c r="N11" i="68"/>
  <c r="O11" i="68"/>
  <c r="N620" i="68"/>
  <c r="O620" i="68"/>
  <c r="N1587" i="68"/>
  <c r="O1587" i="68"/>
  <c r="N2061" i="68"/>
  <c r="O2061" i="68"/>
  <c r="N1805" i="68"/>
  <c r="O1805" i="68"/>
  <c r="N2012" i="68"/>
  <c r="O2012" i="68"/>
  <c r="N1502" i="68"/>
  <c r="O1502" i="68"/>
  <c r="N1666" i="68"/>
  <c r="O1666" i="68"/>
  <c r="N1847" i="68"/>
  <c r="O1847" i="68"/>
  <c r="N1904" i="68"/>
  <c r="O1904" i="68"/>
  <c r="N2411" i="68"/>
  <c r="O2411" i="68"/>
  <c r="N2690" i="68"/>
  <c r="O2690" i="68"/>
  <c r="N2434" i="68"/>
  <c r="O2434" i="68"/>
  <c r="N2372" i="68"/>
  <c r="O2372" i="68"/>
  <c r="N2178" i="68"/>
  <c r="O2178" i="68"/>
  <c r="N2166" i="68"/>
  <c r="O2166" i="68"/>
  <c r="N2275" i="68"/>
  <c r="O2275" i="68"/>
  <c r="N2370" i="68"/>
  <c r="O2370" i="68"/>
  <c r="N2589" i="68"/>
  <c r="O2589" i="68"/>
  <c r="N3253" i="68"/>
  <c r="O3253" i="68"/>
  <c r="N3363" i="68"/>
  <c r="O3363" i="68"/>
  <c r="O3422" i="68"/>
  <c r="N3422" i="68"/>
  <c r="N3059" i="68"/>
  <c r="O3059" i="68"/>
  <c r="N3242" i="68"/>
  <c r="O3242" i="68"/>
  <c r="N3431" i="68"/>
  <c r="O3431" i="68"/>
  <c r="N3226" i="68"/>
  <c r="O3226" i="68"/>
  <c r="N3122" i="68"/>
  <c r="O3122" i="68"/>
  <c r="N2984" i="68"/>
  <c r="O2984" i="68"/>
  <c r="N3152" i="68"/>
  <c r="O3152" i="68"/>
  <c r="N3708" i="68"/>
  <c r="O3708" i="68"/>
  <c r="N4081" i="68"/>
  <c r="O4081" i="68"/>
  <c r="N3778" i="68"/>
  <c r="O3778" i="68"/>
  <c r="N3948" i="68"/>
  <c r="O3948" i="68"/>
  <c r="N3925" i="68"/>
  <c r="O3925" i="68"/>
  <c r="N3833" i="68"/>
  <c r="O3833" i="68"/>
  <c r="N4286" i="68"/>
  <c r="O4286" i="68"/>
  <c r="N4311" i="68"/>
  <c r="O4311" i="68"/>
  <c r="N3851" i="68"/>
  <c r="O3851" i="68"/>
  <c r="N4069" i="68"/>
  <c r="O4069" i="68"/>
  <c r="N3887" i="68"/>
  <c r="O3887" i="68"/>
  <c r="N3938" i="68"/>
  <c r="O3938" i="68"/>
  <c r="N622" i="68"/>
  <c r="O622" i="68"/>
  <c r="N111" i="68"/>
  <c r="O111" i="68"/>
  <c r="N182" i="68"/>
  <c r="O182" i="68"/>
  <c r="N461" i="68"/>
  <c r="O461" i="68"/>
  <c r="N152" i="68"/>
  <c r="O152" i="68"/>
  <c r="N657" i="68"/>
  <c r="O657" i="68"/>
  <c r="N65" i="68"/>
  <c r="O65" i="68"/>
  <c r="O354" i="68"/>
  <c r="N136" i="68"/>
  <c r="O136" i="68"/>
  <c r="N38" i="68"/>
  <c r="O38" i="68"/>
  <c r="O709" i="68"/>
  <c r="N1426" i="68"/>
  <c r="O1426" i="68"/>
  <c r="N1539" i="68"/>
  <c r="O1539" i="68"/>
  <c r="O651" i="68"/>
  <c r="N1420" i="68"/>
  <c r="O1420" i="68"/>
  <c r="N1622" i="68"/>
  <c r="O1622" i="68"/>
  <c r="N1786" i="68"/>
  <c r="O1786" i="68"/>
  <c r="N2091" i="68"/>
  <c r="O2091" i="68"/>
  <c r="N1955" i="68"/>
  <c r="O1955" i="68"/>
  <c r="N1839" i="68"/>
  <c r="O1839" i="68"/>
  <c r="N2172" i="68"/>
  <c r="O2172" i="68"/>
  <c r="N2595" i="68"/>
  <c r="O2595" i="68"/>
  <c r="N2526" i="68"/>
  <c r="O2526" i="68"/>
  <c r="N2664" i="68"/>
  <c r="O2664" i="68"/>
  <c r="N2420" i="68"/>
  <c r="O2420" i="68"/>
  <c r="N2575" i="68"/>
  <c r="O2575" i="68"/>
  <c r="N2349" i="68"/>
  <c r="O2349" i="68"/>
  <c r="N2480" i="68"/>
  <c r="O2480" i="68"/>
  <c r="N2329" i="68"/>
  <c r="O2329" i="68"/>
  <c r="N2252" i="68"/>
  <c r="O2252" i="68"/>
  <c r="O2845" i="68"/>
  <c r="N3261" i="68"/>
  <c r="O3261" i="68"/>
  <c r="N3355" i="68"/>
  <c r="O3355" i="68"/>
  <c r="O3418" i="68"/>
  <c r="N3418" i="68"/>
  <c r="N3381" i="68"/>
  <c r="O3381" i="68"/>
  <c r="N3051" i="68"/>
  <c r="O3051" i="68"/>
  <c r="N3425" i="68"/>
  <c r="O3425" i="68"/>
  <c r="N2911" i="68"/>
  <c r="O2911" i="68"/>
  <c r="N2916" i="68"/>
  <c r="O2916" i="68"/>
  <c r="N3285" i="68"/>
  <c r="O3285" i="68"/>
  <c r="N4078" i="68"/>
  <c r="O4078" i="68"/>
  <c r="N3774" i="68"/>
  <c r="O3774" i="68"/>
  <c r="N3917" i="68"/>
  <c r="O3917" i="68"/>
  <c r="N3825" i="68"/>
  <c r="O3825" i="68"/>
  <c r="O2958" i="68"/>
  <c r="N4957" i="68"/>
  <c r="O4957" i="68"/>
  <c r="N4905" i="68"/>
  <c r="O4905" i="68"/>
  <c r="N4984" i="68"/>
  <c r="O4984" i="68"/>
  <c r="N4986" i="68"/>
  <c r="O4986" i="68"/>
  <c r="N4457" i="68"/>
  <c r="O4457" i="68"/>
  <c r="N4723" i="68"/>
  <c r="O4723" i="68"/>
  <c r="N4389" i="68"/>
  <c r="O4389" i="68"/>
  <c r="N4714" i="68"/>
  <c r="O4714" i="68"/>
  <c r="N4455" i="68"/>
  <c r="O4455" i="68"/>
  <c r="N4588" i="68"/>
  <c r="O4588" i="68"/>
  <c r="N4163" i="68"/>
  <c r="O4163" i="68"/>
  <c r="N3907" i="68"/>
  <c r="O3907" i="68"/>
  <c r="N4125" i="68"/>
  <c r="O4125" i="68"/>
  <c r="N3943" i="68"/>
  <c r="O3943" i="68"/>
  <c r="N3946" i="68"/>
  <c r="O3946" i="68"/>
  <c r="N4318" i="68"/>
  <c r="O4318" i="68"/>
  <c r="O4552" i="68"/>
  <c r="N487" i="68"/>
  <c r="O487" i="68"/>
  <c r="N558" i="68"/>
  <c r="O558" i="68"/>
  <c r="N711" i="68"/>
  <c r="O711" i="68"/>
  <c r="O325" i="68"/>
  <c r="N325" i="68"/>
  <c r="N147" i="68"/>
  <c r="O147" i="68"/>
  <c r="N275" i="68"/>
  <c r="O275" i="68"/>
  <c r="N403" i="68"/>
  <c r="O403" i="68"/>
  <c r="N531" i="68"/>
  <c r="O531" i="68"/>
  <c r="N224" i="68"/>
  <c r="O224" i="68"/>
  <c r="N352" i="68"/>
  <c r="O352" i="68"/>
  <c r="N480" i="68"/>
  <c r="O480" i="68"/>
  <c r="N584" i="68"/>
  <c r="O584" i="68"/>
  <c r="N98" i="68"/>
  <c r="O98" i="68"/>
  <c r="N1028" i="68"/>
  <c r="O1028" i="68"/>
  <c r="N809" i="68"/>
  <c r="O809" i="68"/>
  <c r="N948" i="68"/>
  <c r="O948" i="68"/>
  <c r="N889" i="68"/>
  <c r="O889" i="68"/>
  <c r="N962" i="68"/>
  <c r="O962" i="68"/>
  <c r="N828" i="68"/>
  <c r="O828" i="68"/>
  <c r="N753" i="68"/>
  <c r="O753" i="68"/>
  <c r="N817" i="68"/>
  <c r="O817" i="68"/>
  <c r="N980" i="68"/>
  <c r="O980" i="68"/>
  <c r="N897" i="68"/>
  <c r="O897" i="68"/>
  <c r="N764" i="68"/>
  <c r="O764" i="68"/>
  <c r="N1114" i="68"/>
  <c r="O1114" i="68"/>
  <c r="N1198" i="68"/>
  <c r="O1198" i="68"/>
  <c r="N1313" i="68"/>
  <c r="O1313" i="68"/>
  <c r="N1136" i="68"/>
  <c r="O1136" i="68"/>
  <c r="N1250" i="68"/>
  <c r="O1250" i="68"/>
  <c r="N1334" i="68"/>
  <c r="O1334" i="68"/>
  <c r="N1084" i="68"/>
  <c r="O1084" i="68"/>
  <c r="N1194" i="68"/>
  <c r="O1194" i="68"/>
  <c r="N1278" i="68"/>
  <c r="O1278" i="68"/>
  <c r="N1376" i="68"/>
  <c r="O1376" i="68"/>
  <c r="N1173" i="68"/>
  <c r="O1173" i="68"/>
  <c r="N1280" i="68"/>
  <c r="O1280" i="68"/>
  <c r="N1384" i="68"/>
  <c r="O1384" i="68"/>
  <c r="N869" i="68"/>
  <c r="O869" i="68"/>
  <c r="N933" i="68"/>
  <c r="O933" i="68"/>
  <c r="N997" i="68"/>
  <c r="O997" i="68"/>
  <c r="N1061" i="68"/>
  <c r="O1061" i="68"/>
  <c r="N1153" i="68"/>
  <c r="O1153" i="68"/>
  <c r="N1245" i="68"/>
  <c r="O1245" i="68"/>
  <c r="N1352" i="68"/>
  <c r="O1352" i="68"/>
  <c r="N969" i="68"/>
  <c r="O969" i="68"/>
  <c r="N1033" i="68"/>
  <c r="O1033" i="68"/>
  <c r="N1097" i="68"/>
  <c r="O1097" i="68"/>
  <c r="N1189" i="68"/>
  <c r="O1189" i="68"/>
  <c r="N1296" i="68"/>
  <c r="O1296" i="68"/>
  <c r="N1402" i="68"/>
  <c r="O1402" i="68"/>
  <c r="N798" i="68"/>
  <c r="O798" i="68"/>
  <c r="N862" i="68"/>
  <c r="O862" i="68"/>
  <c r="N926" i="68"/>
  <c r="O926" i="68"/>
  <c r="N990" i="68"/>
  <c r="O990" i="68"/>
  <c r="N1054" i="68"/>
  <c r="O1054" i="68"/>
  <c r="N1118" i="68"/>
  <c r="O1118" i="68"/>
  <c r="N1233" i="68"/>
  <c r="O1233" i="68"/>
  <c r="N1325" i="68"/>
  <c r="O1325" i="68"/>
  <c r="N994" i="68"/>
  <c r="O994" i="68"/>
  <c r="N1058" i="68"/>
  <c r="O1058" i="68"/>
  <c r="O1120" i="68"/>
  <c r="N1120" i="68"/>
  <c r="N1234" i="68"/>
  <c r="O1234" i="68"/>
  <c r="N1318" i="68"/>
  <c r="O1318" i="68"/>
  <c r="N768" i="68"/>
  <c r="O768" i="68"/>
  <c r="N832" i="68"/>
  <c r="O832" i="68"/>
  <c r="N896" i="68"/>
  <c r="O896" i="68"/>
  <c r="N960" i="68"/>
  <c r="O960" i="68"/>
  <c r="N1024" i="68"/>
  <c r="O1024" i="68"/>
  <c r="N1088" i="68"/>
  <c r="O1088" i="68"/>
  <c r="N1127" i="68"/>
  <c r="O1127" i="68"/>
  <c r="N1191" i="68"/>
  <c r="O1191" i="68"/>
  <c r="N1255" i="68"/>
  <c r="O1255" i="68"/>
  <c r="N1415" i="68"/>
  <c r="O1415" i="68"/>
  <c r="O1108" i="68"/>
  <c r="N1108" i="68"/>
  <c r="O1172" i="68"/>
  <c r="N1172" i="68"/>
  <c r="O1236" i="68"/>
  <c r="N1236" i="68"/>
  <c r="O1300" i="68"/>
  <c r="N1300" i="68"/>
  <c r="N1364" i="68"/>
  <c r="O1364" i="68"/>
  <c r="O965" i="68"/>
  <c r="N588" i="68"/>
  <c r="O588" i="68"/>
  <c r="N1739" i="68"/>
  <c r="O1739" i="68"/>
  <c r="N1632" i="68"/>
  <c r="O1632" i="68"/>
  <c r="O915" i="68"/>
  <c r="O1934" i="68"/>
  <c r="N1934" i="68"/>
  <c r="N1957" i="68"/>
  <c r="O1957" i="68"/>
  <c r="N1604" i="68"/>
  <c r="O1604" i="68"/>
  <c r="N1804" i="68"/>
  <c r="O1804" i="68"/>
  <c r="N1970" i="68"/>
  <c r="O1970" i="68"/>
  <c r="N2067" i="68"/>
  <c r="O2067" i="68"/>
  <c r="N1425" i="68"/>
  <c r="O1425" i="68"/>
  <c r="N1597" i="68"/>
  <c r="O1597" i="68"/>
  <c r="N2587" i="68"/>
  <c r="O2587" i="68"/>
  <c r="N2778" i="68"/>
  <c r="O2778" i="68"/>
  <c r="N2522" i="68"/>
  <c r="O2522" i="68"/>
  <c r="N2657" i="68"/>
  <c r="O2657" i="68"/>
  <c r="N2405" i="68"/>
  <c r="O2405" i="68"/>
  <c r="N2568" i="68"/>
  <c r="O2568" i="68"/>
  <c r="N2341" i="68"/>
  <c r="O2341" i="68"/>
  <c r="N2620" i="68"/>
  <c r="O2620" i="68"/>
  <c r="N2476" i="68"/>
  <c r="O2476" i="68"/>
  <c r="N2327" i="68"/>
  <c r="O2327" i="68"/>
  <c r="N3000" i="68"/>
  <c r="O3000" i="68"/>
  <c r="N3603" i="68"/>
  <c r="O3603" i="68"/>
  <c r="N3542" i="68"/>
  <c r="O3542" i="68"/>
  <c r="N3228" i="68"/>
  <c r="O3228" i="68"/>
  <c r="O3301" i="68"/>
  <c r="N3301" i="68"/>
  <c r="N3568" i="68"/>
  <c r="O3568" i="68"/>
  <c r="N2985" i="68"/>
  <c r="O2985" i="68"/>
  <c r="N3323" i="68"/>
  <c r="O3323" i="68"/>
  <c r="N3288" i="68"/>
  <c r="O3288" i="68"/>
  <c r="N2986" i="68"/>
  <c r="O2986" i="68"/>
  <c r="N3068" i="68"/>
  <c r="O3068" i="68"/>
  <c r="N4279" i="68"/>
  <c r="O4279" i="68"/>
  <c r="N3866" i="68"/>
  <c r="O3866" i="68"/>
  <c r="N4076" i="68"/>
  <c r="O4076" i="68"/>
  <c r="N3836" i="68"/>
  <c r="O3836" i="68"/>
  <c r="N4072" i="68"/>
  <c r="O4072" i="68"/>
  <c r="N3732" i="68"/>
  <c r="O3732" i="68"/>
  <c r="O3360" i="68"/>
  <c r="N5089" i="68"/>
  <c r="O5089" i="68"/>
  <c r="N4923" i="68"/>
  <c r="O4923" i="68"/>
  <c r="N4599" i="68"/>
  <c r="O4599" i="68"/>
  <c r="N4641" i="68"/>
  <c r="O4641" i="68"/>
  <c r="N4824" i="68"/>
  <c r="O4824" i="68"/>
  <c r="N4395" i="68"/>
  <c r="O4395" i="68"/>
  <c r="N4573" i="68"/>
  <c r="O4573" i="68"/>
  <c r="N4502" i="68"/>
  <c r="O4502" i="68"/>
  <c r="N4866" i="68"/>
  <c r="O4866" i="68"/>
  <c r="N4893" i="68"/>
  <c r="O4893" i="68"/>
  <c r="N4217" i="68"/>
  <c r="O4217" i="68"/>
  <c r="N3707" i="68"/>
  <c r="O3707" i="68"/>
  <c r="N4255" i="68"/>
  <c r="O4255" i="68"/>
  <c r="N3743" i="68"/>
  <c r="O3743" i="68"/>
  <c r="N3640" i="68"/>
  <c r="O3640" i="68"/>
  <c r="N4146" i="68"/>
  <c r="O4146" i="68"/>
  <c r="N4261" i="68"/>
  <c r="O4261" i="68"/>
  <c r="N4260" i="68"/>
  <c r="O4260" i="68"/>
  <c r="O4182" i="68"/>
  <c r="N606" i="68"/>
  <c r="O606" i="68"/>
  <c r="N95" i="68"/>
  <c r="O95" i="68"/>
  <c r="N166" i="68"/>
  <c r="O166" i="68"/>
  <c r="O445" i="68"/>
  <c r="N445" i="68"/>
  <c r="N132" i="68"/>
  <c r="O132" i="68"/>
  <c r="N260" i="68"/>
  <c r="O260" i="68"/>
  <c r="N388" i="68"/>
  <c r="O388" i="68"/>
  <c r="N516" i="68"/>
  <c r="O516" i="68"/>
  <c r="N1421" i="68"/>
  <c r="O1421" i="68"/>
  <c r="N649" i="68"/>
  <c r="O649" i="68"/>
  <c r="N628" i="68"/>
  <c r="O628" i="68"/>
  <c r="N35" i="68"/>
  <c r="O35" i="68"/>
  <c r="N9" i="68"/>
  <c r="O9" i="68"/>
  <c r="O242" i="68"/>
  <c r="O64" i="68"/>
  <c r="O1439" i="68"/>
  <c r="N1579" i="68"/>
  <c r="O1579" i="68"/>
  <c r="N1798" i="68"/>
  <c r="O1798" i="68"/>
  <c r="O1468" i="68"/>
  <c r="N1468" i="68"/>
  <c r="N1670" i="68"/>
  <c r="O1670" i="68"/>
  <c r="N1834" i="68"/>
  <c r="O1834" i="68"/>
  <c r="N1952" i="68"/>
  <c r="O1952" i="68"/>
  <c r="N2051" i="68"/>
  <c r="O2051" i="68"/>
  <c r="O1487" i="68"/>
  <c r="N2515" i="68"/>
  <c r="O2515" i="68"/>
  <c r="N2536" i="68"/>
  <c r="O2536" i="68"/>
  <c r="N2447" i="68"/>
  <c r="O2447" i="68"/>
  <c r="N2428" i="68"/>
  <c r="O2428" i="68"/>
  <c r="N2617" i="68"/>
  <c r="O2617" i="68"/>
  <c r="N2255" i="68"/>
  <c r="O2255" i="68"/>
  <c r="N3060" i="68"/>
  <c r="O3060" i="68"/>
  <c r="N3624" i="68"/>
  <c r="O3624" i="68"/>
  <c r="N3465" i="68"/>
  <c r="O3465" i="68"/>
  <c r="N2907" i="68"/>
  <c r="O2907" i="68"/>
  <c r="N3105" i="68"/>
  <c r="O3105" i="68"/>
  <c r="N3596" i="68"/>
  <c r="O3596" i="68"/>
  <c r="N3581" i="68"/>
  <c r="O3581" i="68"/>
  <c r="N2919" i="68"/>
  <c r="O2919" i="68"/>
  <c r="O3330" i="68"/>
  <c r="N3330" i="68"/>
  <c r="O3125" i="68"/>
  <c r="N4236" i="68"/>
  <c r="O4236" i="68"/>
  <c r="N3734" i="68"/>
  <c r="O3734" i="68"/>
  <c r="N4025" i="68"/>
  <c r="O4025" i="68"/>
  <c r="N3837" i="68"/>
  <c r="O3837" i="68"/>
  <c r="N3745" i="68"/>
  <c r="O3745" i="68"/>
  <c r="N3644" i="68"/>
  <c r="O3644" i="68"/>
  <c r="N5005" i="68"/>
  <c r="O5005" i="68"/>
  <c r="N4953" i="68"/>
  <c r="O4953" i="68"/>
  <c r="N5032" i="68"/>
  <c r="O5032" i="68"/>
  <c r="N5034" i="68"/>
  <c r="O5034" i="68"/>
  <c r="N4505" i="68"/>
  <c r="O4505" i="68"/>
  <c r="N4437" i="68"/>
  <c r="O4437" i="68"/>
  <c r="N4848" i="68"/>
  <c r="O4848" i="68"/>
  <c r="N4468" i="68"/>
  <c r="O4468" i="68"/>
  <c r="N4636" i="68"/>
  <c r="O4636" i="68"/>
  <c r="N4211" i="68"/>
  <c r="O4211" i="68"/>
  <c r="N3955" i="68"/>
  <c r="O3955" i="68"/>
  <c r="N4168" i="68"/>
  <c r="O4168" i="68"/>
  <c r="N3991" i="68"/>
  <c r="O3991" i="68"/>
  <c r="N3776" i="68"/>
  <c r="O3776" i="68"/>
  <c r="O4190" i="68"/>
  <c r="N2" i="68"/>
  <c r="O2" i="68"/>
  <c r="N632" i="68"/>
  <c r="O632" i="68"/>
  <c r="N279" i="68"/>
  <c r="O279" i="68"/>
  <c r="N350" i="68"/>
  <c r="O350" i="68"/>
  <c r="N607" i="68"/>
  <c r="O607" i="68"/>
  <c r="O117" i="68"/>
  <c r="N117" i="68"/>
  <c r="O658" i="68"/>
  <c r="N676" i="68"/>
  <c r="O676" i="68"/>
  <c r="N3" i="68"/>
  <c r="O3" i="68"/>
  <c r="N74" i="68"/>
  <c r="O74" i="68"/>
  <c r="N1474" i="68"/>
  <c r="O1474" i="68"/>
  <c r="N1795" i="68"/>
  <c r="O1795" i="68"/>
  <c r="O739" i="68"/>
  <c r="N2045" i="68"/>
  <c r="O2045" i="68"/>
  <c r="N1780" i="68"/>
  <c r="O1780" i="68"/>
  <c r="N1980" i="68"/>
  <c r="O1980" i="68"/>
  <c r="N1470" i="68"/>
  <c r="O1470" i="68"/>
  <c r="N1634" i="68"/>
  <c r="O1634" i="68"/>
  <c r="N1599" i="68"/>
  <c r="O1599" i="68"/>
  <c r="N2107" i="68"/>
  <c r="O2107" i="68"/>
  <c r="N1531" i="68"/>
  <c r="O1531" i="68"/>
  <c r="N2763" i="68"/>
  <c r="O2763" i="68"/>
  <c r="N2866" i="68"/>
  <c r="O2866" i="68"/>
  <c r="N2331" i="68"/>
  <c r="O2331" i="68"/>
  <c r="N2705" i="68"/>
  <c r="O2705" i="68"/>
  <c r="N2609" i="68"/>
  <c r="O2609" i="68"/>
  <c r="N2358" i="68"/>
  <c r="O2358" i="68"/>
  <c r="N2633" i="68"/>
  <c r="O2633" i="68"/>
  <c r="N2448" i="68"/>
  <c r="O2448" i="68"/>
  <c r="O1993" i="68"/>
  <c r="O2518" i="68"/>
  <c r="N3179" i="68"/>
  <c r="O3179" i="68"/>
  <c r="N3395" i="68"/>
  <c r="O3395" i="68"/>
  <c r="N3438" i="68"/>
  <c r="O3438" i="68"/>
  <c r="N3421" i="68"/>
  <c r="O3421" i="68"/>
  <c r="N3091" i="68"/>
  <c r="O3091" i="68"/>
  <c r="N3528" i="68"/>
  <c r="O3528" i="68"/>
  <c r="N3138" i="68"/>
  <c r="O3138" i="68"/>
  <c r="N2882" i="68"/>
  <c r="O2882" i="68"/>
  <c r="N3023" i="68"/>
  <c r="O3023" i="68"/>
  <c r="N4266" i="68"/>
  <c r="O4266" i="68"/>
  <c r="N3858" i="68"/>
  <c r="O3858" i="68"/>
  <c r="N4070" i="68"/>
  <c r="O4070" i="68"/>
  <c r="N3820" i="68"/>
  <c r="O3820" i="68"/>
  <c r="N4048" i="68"/>
  <c r="O4048" i="68"/>
  <c r="O3329" i="68"/>
  <c r="O2982" i="68"/>
  <c r="N4201" i="68"/>
  <c r="O4201" i="68"/>
  <c r="N3691" i="68"/>
  <c r="O3691" i="68"/>
  <c r="N4239" i="68"/>
  <c r="O4239" i="68"/>
  <c r="N3727" i="68"/>
  <c r="O3727" i="68"/>
  <c r="N3720" i="68"/>
  <c r="O3720" i="68"/>
  <c r="N688" i="68"/>
  <c r="O688" i="68"/>
  <c r="N335" i="68"/>
  <c r="O335" i="68"/>
  <c r="N406" i="68"/>
  <c r="O406" i="68"/>
  <c r="O173" i="68"/>
  <c r="N173" i="68"/>
  <c r="O637" i="68"/>
  <c r="N176" i="68"/>
  <c r="O176" i="68"/>
  <c r="N81" i="68"/>
  <c r="O81" i="68"/>
  <c r="O386" i="68"/>
  <c r="N1811" i="68"/>
  <c r="O1811" i="68"/>
  <c r="N1603" i="68"/>
  <c r="O1603" i="68"/>
  <c r="N1645" i="68"/>
  <c r="O1645" i="68"/>
  <c r="N1513" i="68"/>
  <c r="O1513" i="68"/>
  <c r="N1493" i="68"/>
  <c r="O1493" i="68"/>
  <c r="N1755" i="68"/>
  <c r="O1755" i="68"/>
  <c r="O1319" i="68"/>
  <c r="N1765" i="68"/>
  <c r="O1765" i="68"/>
  <c r="O1067" i="68"/>
  <c r="N1910" i="68"/>
  <c r="O1910" i="68"/>
  <c r="O1580" i="68"/>
  <c r="N1580" i="68"/>
  <c r="N1782" i="68"/>
  <c r="O1782" i="68"/>
  <c r="N1946" i="68"/>
  <c r="O1946" i="68"/>
  <c r="N2015" i="68"/>
  <c r="O2015" i="68"/>
  <c r="N2151" i="68"/>
  <c r="O2151" i="68"/>
  <c r="N1427" i="68"/>
  <c r="O1427" i="68"/>
  <c r="N2755" i="68"/>
  <c r="O2755" i="68"/>
  <c r="N2606" i="68"/>
  <c r="O2606" i="68"/>
  <c r="N2864" i="68"/>
  <c r="O2864" i="68"/>
  <c r="N2676" i="68"/>
  <c r="O2676" i="68"/>
  <c r="N2812" i="68"/>
  <c r="O2812" i="68"/>
  <c r="N2580" i="68"/>
  <c r="O2580" i="68"/>
  <c r="N2343" i="68"/>
  <c r="O2343" i="68"/>
  <c r="N2621" i="68"/>
  <c r="O2621" i="68"/>
  <c r="N2652" i="68"/>
  <c r="O2652" i="68"/>
  <c r="N2444" i="68"/>
  <c r="O2444" i="68"/>
  <c r="O2273" i="68"/>
  <c r="N2900" i="68"/>
  <c r="O2900" i="68"/>
  <c r="N3307" i="68"/>
  <c r="O3307" i="68"/>
  <c r="N3402" i="68"/>
  <c r="O3402" i="68"/>
  <c r="N3553" i="68"/>
  <c r="O3553" i="68"/>
  <c r="N3019" i="68"/>
  <c r="O3019" i="68"/>
  <c r="N3210" i="68"/>
  <c r="O3210" i="68"/>
  <c r="N3369" i="68"/>
  <c r="O3369" i="68"/>
  <c r="O3194" i="68"/>
  <c r="N3194" i="68"/>
  <c r="O3053" i="68"/>
  <c r="O3217" i="68"/>
  <c r="N4113" i="68"/>
  <c r="O4113" i="68"/>
  <c r="N3790" i="68"/>
  <c r="O3790" i="68"/>
  <c r="N4126" i="68"/>
  <c r="O4126" i="68"/>
  <c r="N3885" i="68"/>
  <c r="O3885" i="68"/>
  <c r="N3793" i="68"/>
  <c r="O3793" i="68"/>
  <c r="O2798" i="68"/>
  <c r="O3263" i="68"/>
  <c r="N4193" i="68"/>
  <c r="O4193" i="68"/>
  <c r="N3683" i="68"/>
  <c r="O3683" i="68"/>
  <c r="N4231" i="68"/>
  <c r="O4231" i="68"/>
  <c r="N3719" i="68"/>
  <c r="O3719" i="68"/>
  <c r="N3664" i="68"/>
  <c r="O3664" i="68"/>
  <c r="N4164" i="68"/>
  <c r="O4164" i="68"/>
  <c r="N616" i="68"/>
  <c r="O616" i="68"/>
  <c r="N263" i="68"/>
  <c r="O263" i="68"/>
  <c r="N334" i="68"/>
  <c r="O334" i="68"/>
  <c r="N599" i="68"/>
  <c r="O599" i="68"/>
  <c r="N101" i="68"/>
  <c r="O101" i="68"/>
  <c r="N219" i="68"/>
  <c r="O219" i="68"/>
  <c r="N347" i="68"/>
  <c r="O347" i="68"/>
  <c r="N475" i="68"/>
  <c r="O475" i="68"/>
  <c r="N232" i="68"/>
  <c r="O232" i="68"/>
  <c r="N360" i="68"/>
  <c r="O360" i="68"/>
  <c r="N488" i="68"/>
  <c r="O488" i="68"/>
  <c r="O610" i="68"/>
  <c r="N18" i="68"/>
  <c r="O18" i="68"/>
  <c r="O394" i="68"/>
  <c r="O938" i="68"/>
  <c r="N94" i="68"/>
  <c r="O94" i="68"/>
  <c r="O561" i="68"/>
  <c r="N1573" i="68"/>
  <c r="O1573" i="68"/>
  <c r="O1383" i="68"/>
  <c r="O1119" i="68"/>
  <c r="N2139" i="68"/>
  <c r="O2139" i="68"/>
  <c r="N1877" i="68"/>
  <c r="O1877" i="68"/>
  <c r="N1444" i="68"/>
  <c r="O1444" i="68"/>
  <c r="N1646" i="68"/>
  <c r="O1646" i="68"/>
  <c r="N1810" i="68"/>
  <c r="O1810" i="68"/>
  <c r="N2137" i="68"/>
  <c r="O2137" i="68"/>
  <c r="N1999" i="68"/>
  <c r="O1999" i="68"/>
  <c r="O1727" i="68"/>
  <c r="N1466" i="68"/>
  <c r="O1466" i="68"/>
  <c r="N2261" i="68"/>
  <c r="O2261" i="68"/>
  <c r="N2811" i="68"/>
  <c r="O2811" i="68"/>
  <c r="N2801" i="68"/>
  <c r="O2801" i="68"/>
  <c r="N2634" i="68"/>
  <c r="O2634" i="68"/>
  <c r="N2379" i="68"/>
  <c r="O2379" i="68"/>
  <c r="N2776" i="68"/>
  <c r="O2776" i="68"/>
  <c r="N2848" i="68"/>
  <c r="O2848" i="68"/>
  <c r="N2680" i="68"/>
  <c r="O2680" i="68"/>
  <c r="N2457" i="68"/>
  <c r="O2457" i="68"/>
  <c r="N2163" i="68"/>
  <c r="O2163" i="68"/>
  <c r="N2288" i="68"/>
  <c r="O2288" i="68"/>
  <c r="N2640" i="68"/>
  <c r="O2640" i="68"/>
  <c r="O2073" i="68"/>
  <c r="N3558" i="68"/>
  <c r="O3558" i="68"/>
  <c r="N3260" i="68"/>
  <c r="O3260" i="68"/>
  <c r="N3333" i="68"/>
  <c r="O3333" i="68"/>
  <c r="N3609" i="68"/>
  <c r="O3609" i="68"/>
  <c r="N3017" i="68"/>
  <c r="O3017" i="68"/>
  <c r="N3353" i="68"/>
  <c r="O3353" i="68"/>
  <c r="O3306" i="68"/>
  <c r="N3306" i="68"/>
  <c r="N3002" i="68"/>
  <c r="O3002" i="68"/>
  <c r="N3007" i="68"/>
  <c r="O3007" i="68"/>
  <c r="N3016" i="68"/>
  <c r="O3016" i="68"/>
  <c r="N3993" i="68"/>
  <c r="O3993" i="68"/>
  <c r="N3754" i="68"/>
  <c r="O3754" i="68"/>
  <c r="N4100" i="68"/>
  <c r="O4100" i="68"/>
  <c r="N3877" i="68"/>
  <c r="O3877" i="68"/>
  <c r="N3785" i="68"/>
  <c r="O3785" i="68"/>
  <c r="O3434" i="68"/>
  <c r="N4919" i="68"/>
  <c r="O4919" i="68"/>
  <c r="N5019" i="68"/>
  <c r="O5019" i="68"/>
  <c r="N4695" i="68"/>
  <c r="O4695" i="68"/>
  <c r="N4737" i="68"/>
  <c r="O4737" i="68"/>
  <c r="N4491" i="68"/>
  <c r="O4491" i="68"/>
  <c r="N4669" i="68"/>
  <c r="O4669" i="68"/>
  <c r="N4510" i="68"/>
  <c r="O4510" i="68"/>
  <c r="N4382" i="68"/>
  <c r="O4382" i="68"/>
  <c r="N4827" i="68"/>
  <c r="O4827" i="68"/>
  <c r="N4185" i="68"/>
  <c r="O4185" i="68"/>
  <c r="N3675" i="68"/>
  <c r="O3675" i="68"/>
  <c r="N4223" i="68"/>
  <c r="O4223" i="68"/>
  <c r="N3711" i="68"/>
  <c r="O3711" i="68"/>
  <c r="N4050" i="68"/>
  <c r="O4050" i="68"/>
  <c r="O4739" i="68"/>
  <c r="O4846" i="68"/>
  <c r="N672" i="68"/>
  <c r="O672" i="68"/>
  <c r="N319" i="68"/>
  <c r="O319" i="68"/>
  <c r="N390" i="68"/>
  <c r="O390" i="68"/>
  <c r="O157" i="68"/>
  <c r="N157" i="68"/>
  <c r="N204" i="68"/>
  <c r="O204" i="68"/>
  <c r="N332" i="68"/>
  <c r="O332" i="68"/>
  <c r="N460" i="68"/>
  <c r="O460" i="68"/>
  <c r="N601" i="68"/>
  <c r="O601" i="68"/>
  <c r="N692" i="68"/>
  <c r="O692" i="68"/>
  <c r="O530" i="68"/>
  <c r="O32" i="68"/>
  <c r="O313" i="68"/>
  <c r="N700" i="68"/>
  <c r="O700" i="68"/>
  <c r="N1659" i="68"/>
  <c r="O1659" i="68"/>
  <c r="O1447" i="68"/>
  <c r="O1759" i="68"/>
  <c r="N1458" i="68"/>
  <c r="O1458" i="68"/>
  <c r="O1019" i="68"/>
  <c r="N1894" i="68"/>
  <c r="O1894" i="68"/>
  <c r="O1564" i="68"/>
  <c r="N1564" i="68"/>
  <c r="N1766" i="68"/>
  <c r="O1766" i="68"/>
  <c r="N1930" i="68"/>
  <c r="O1930" i="68"/>
  <c r="N1983" i="68"/>
  <c r="O1983" i="68"/>
  <c r="N1419" i="68"/>
  <c r="O1419" i="68"/>
  <c r="N1467" i="68"/>
  <c r="O1467" i="68"/>
  <c r="N1792" i="68"/>
  <c r="O1792" i="68"/>
  <c r="N2675" i="68"/>
  <c r="O2675" i="68"/>
  <c r="N2548" i="68"/>
  <c r="O2548" i="68"/>
  <c r="N2703" i="68"/>
  <c r="O2703" i="68"/>
  <c r="N2452" i="68"/>
  <c r="O2452" i="68"/>
  <c r="N2293" i="68"/>
  <c r="O2293" i="68"/>
  <c r="N2544" i="68"/>
  <c r="O2544" i="68"/>
  <c r="N2237" i="68"/>
  <c r="O2237" i="68"/>
  <c r="O2289" i="68"/>
  <c r="O1889" i="68"/>
  <c r="N2903" i="68"/>
  <c r="O2903" i="68"/>
  <c r="N3591" i="68"/>
  <c r="O3591" i="68"/>
  <c r="N3394" i="68"/>
  <c r="O3394" i="68"/>
  <c r="N3537" i="68"/>
  <c r="O3537" i="68"/>
  <c r="N3003" i="68"/>
  <c r="O3003" i="68"/>
  <c r="N3190" i="68"/>
  <c r="O3190" i="68"/>
  <c r="N3357" i="68"/>
  <c r="O3357" i="68"/>
  <c r="N3552" i="68"/>
  <c r="O3552" i="68"/>
  <c r="O3191" i="68"/>
  <c r="N3151" i="68"/>
  <c r="O3151" i="68"/>
  <c r="N3976" i="68"/>
  <c r="O3976" i="68"/>
  <c r="N3750" i="68"/>
  <c r="O3750" i="68"/>
  <c r="N4097" i="68"/>
  <c r="O4097" i="68"/>
  <c r="N3869" i="68"/>
  <c r="O3869" i="68"/>
  <c r="N3777" i="68"/>
  <c r="O3777" i="68"/>
  <c r="O3313" i="68"/>
  <c r="O2814" i="68"/>
  <c r="N3628" i="68"/>
  <c r="O3628" i="68"/>
  <c r="N4909" i="68"/>
  <c r="O4909" i="68"/>
  <c r="N4857" i="68"/>
  <c r="O4857" i="68"/>
  <c r="N4936" i="68"/>
  <c r="O4936" i="68"/>
  <c r="N4938" i="68"/>
  <c r="O4938" i="68"/>
  <c r="N4409" i="68"/>
  <c r="O4409" i="68"/>
  <c r="N4675" i="68"/>
  <c r="O4675" i="68"/>
  <c r="N4888" i="68"/>
  <c r="O4888" i="68"/>
  <c r="N4666" i="68"/>
  <c r="O4666" i="68"/>
  <c r="N4444" i="68"/>
  <c r="O4444" i="68"/>
  <c r="N4540" i="68"/>
  <c r="O4540" i="68"/>
  <c r="N4308" i="68"/>
  <c r="O4308" i="68"/>
  <c r="N3795" i="68"/>
  <c r="O3795" i="68"/>
  <c r="N4013" i="68"/>
  <c r="O4013" i="68"/>
  <c r="N3831" i="68"/>
  <c r="O3831" i="68"/>
  <c r="N4058" i="68"/>
  <c r="O4058" i="68"/>
  <c r="O4187" i="68"/>
  <c r="N4328" i="68"/>
  <c r="O4328" i="68"/>
  <c r="O4222" i="68"/>
  <c r="O4950" i="68"/>
  <c r="N5539" i="68"/>
  <c r="O5539" i="68"/>
  <c r="N5476" i="68"/>
  <c r="O5476" i="68"/>
  <c r="N5812" i="68"/>
  <c r="O5812" i="68"/>
  <c r="N5442" i="68"/>
  <c r="O5442" i="68"/>
  <c r="N5247" i="68"/>
  <c r="O5247" i="68"/>
  <c r="N5141" i="68"/>
  <c r="O5141" i="68"/>
  <c r="N5958" i="68"/>
  <c r="O5958" i="68"/>
  <c r="N6539" i="68"/>
  <c r="O6539" i="68"/>
  <c r="N6349" i="68"/>
  <c r="O6349" i="68"/>
  <c r="N6303" i="68"/>
  <c r="O6303" i="68"/>
  <c r="N6447" i="68"/>
  <c r="O6447" i="68"/>
  <c r="N6382" i="68"/>
  <c r="O6382" i="68"/>
  <c r="N6188" i="68"/>
  <c r="O6188" i="68"/>
  <c r="N6174" i="68"/>
  <c r="O6174" i="68"/>
  <c r="N6458" i="68"/>
  <c r="O6458" i="68"/>
  <c r="N6137" i="68"/>
  <c r="O6137" i="68"/>
  <c r="N6129" i="68"/>
  <c r="O6129" i="68"/>
  <c r="N7117" i="68"/>
  <c r="O7117" i="68"/>
  <c r="O6956" i="68"/>
  <c r="N6956" i="68"/>
  <c r="O6813" i="68"/>
  <c r="N6813" i="68"/>
  <c r="N7138" i="68"/>
  <c r="O7138" i="68"/>
  <c r="N6736" i="68"/>
  <c r="O6736" i="68"/>
  <c r="N7040" i="68"/>
  <c r="O7040" i="68"/>
  <c r="N6839" i="68"/>
  <c r="O6839" i="68"/>
  <c r="O7007" i="68"/>
  <c r="N7007" i="68"/>
  <c r="N6717" i="68"/>
  <c r="O6717" i="68"/>
  <c r="N6716" i="68"/>
  <c r="O6716" i="68"/>
  <c r="N8006" i="68"/>
  <c r="O8006" i="68"/>
  <c r="N7967" i="68"/>
  <c r="O7967" i="68"/>
  <c r="N7956" i="68"/>
  <c r="O7956" i="68"/>
  <c r="O7897" i="68"/>
  <c r="N7897" i="68"/>
  <c r="N7826" i="68"/>
  <c r="O7826" i="68"/>
  <c r="N7606" i="68"/>
  <c r="O7606" i="68"/>
  <c r="N7621" i="68"/>
  <c r="O7621" i="68"/>
  <c r="N7615" i="68"/>
  <c r="O7615" i="68"/>
  <c r="N7531" i="68"/>
  <c r="O7531" i="68"/>
  <c r="N7315" i="68"/>
  <c r="O7315" i="68"/>
  <c r="N7378" i="68"/>
  <c r="O7378" i="68"/>
  <c r="O7617" i="68"/>
  <c r="N8725" i="68"/>
  <c r="O8725" i="68"/>
  <c r="N8614" i="68"/>
  <c r="O8614" i="68"/>
  <c r="N8600" i="68"/>
  <c r="O8600" i="68"/>
  <c r="N8461" i="68"/>
  <c r="O8461" i="68"/>
  <c r="N8399" i="68"/>
  <c r="O8399" i="68"/>
  <c r="N8241" i="68"/>
  <c r="O8241" i="68"/>
  <c r="N8210" i="68"/>
  <c r="O8210" i="68"/>
  <c r="N8070" i="68"/>
  <c r="O8070" i="68"/>
  <c r="N8111" i="68"/>
  <c r="O8111" i="68"/>
  <c r="N4212" i="68"/>
  <c r="O4212" i="68"/>
  <c r="N5701" i="68"/>
  <c r="O5701" i="68"/>
  <c r="N5208" i="68"/>
  <c r="O5208" i="68"/>
  <c r="N5214" i="68"/>
  <c r="O5214" i="68"/>
  <c r="N5353" i="68"/>
  <c r="O5353" i="68"/>
  <c r="N6553" i="68"/>
  <c r="O6553" i="68"/>
  <c r="N6546" i="68"/>
  <c r="O6546" i="68"/>
  <c r="N5975" i="68"/>
  <c r="O5975" i="68"/>
  <c r="N6422" i="68"/>
  <c r="O6422" i="68"/>
  <c r="N6372" i="68"/>
  <c r="O6372" i="68"/>
  <c r="N6358" i="68"/>
  <c r="O6358" i="68"/>
  <c r="N6216" i="68"/>
  <c r="O6216" i="68"/>
  <c r="O6404" i="68"/>
  <c r="N6556" i="68"/>
  <c r="O6556" i="68"/>
  <c r="N7256" i="68"/>
  <c r="O7256" i="68"/>
  <c r="N7249" i="68"/>
  <c r="O7249" i="68"/>
  <c r="N7284" i="68"/>
  <c r="O7284" i="68"/>
  <c r="N7154" i="68"/>
  <c r="O7154" i="68"/>
  <c r="N7011" i="68"/>
  <c r="O7011" i="68"/>
  <c r="O6959" i="68"/>
  <c r="N6959" i="68"/>
  <c r="N6738" i="68"/>
  <c r="O6738" i="68"/>
  <c r="N6867" i="68"/>
  <c r="O6867" i="68"/>
  <c r="N6640" i="68"/>
  <c r="O6640" i="68"/>
  <c r="N6898" i="68"/>
  <c r="O6898" i="68"/>
  <c r="N7965" i="68"/>
  <c r="O7965" i="68"/>
  <c r="O7990" i="68"/>
  <c r="N7990" i="68"/>
  <c r="N7863" i="68"/>
  <c r="O7863" i="68"/>
  <c r="N7675" i="68"/>
  <c r="O7675" i="68"/>
  <c r="N7710" i="68"/>
  <c r="O7710" i="68"/>
  <c r="N7485" i="68"/>
  <c r="O7485" i="68"/>
  <c r="N7586" i="68"/>
  <c r="O7586" i="68"/>
  <c r="N7422" i="68"/>
  <c r="O7422" i="68"/>
  <c r="N7365" i="68"/>
  <c r="O7365" i="68"/>
  <c r="O7401" i="68"/>
  <c r="N7401" i="68"/>
  <c r="N8735" i="68"/>
  <c r="O8735" i="68"/>
  <c r="N8639" i="68"/>
  <c r="O8639" i="68"/>
  <c r="N8635" i="68"/>
  <c r="O8635" i="68"/>
  <c r="N8448" i="68"/>
  <c r="O8448" i="68"/>
  <c r="N8553" i="68"/>
  <c r="O8553" i="68"/>
  <c r="N8479" i="68"/>
  <c r="O8479" i="68"/>
  <c r="N8396" i="68"/>
  <c r="O8396" i="68"/>
  <c r="N8375" i="68"/>
  <c r="O8375" i="68"/>
  <c r="N8219" i="68"/>
  <c r="O8219" i="68"/>
  <c r="N8309" i="68"/>
  <c r="O8309" i="68"/>
  <c r="N8146" i="68"/>
  <c r="O8146" i="68"/>
  <c r="O8593" i="68"/>
  <c r="O4206" i="68"/>
  <c r="N5809" i="68"/>
  <c r="O5809" i="68"/>
  <c r="N5557" i="68"/>
  <c r="O5557" i="68"/>
  <c r="N5786" i="68"/>
  <c r="O5786" i="68"/>
  <c r="N5332" i="68"/>
  <c r="O5332" i="68"/>
  <c r="N5556" i="68"/>
  <c r="O5556" i="68"/>
  <c r="N5964" i="68"/>
  <c r="O5964" i="68"/>
  <c r="N6459" i="68"/>
  <c r="O6459" i="68"/>
  <c r="N6269" i="68"/>
  <c r="O6269" i="68"/>
  <c r="N6223" i="68"/>
  <c r="O6223" i="68"/>
  <c r="N6369" i="68"/>
  <c r="O6369" i="68"/>
  <c r="N6307" i="68"/>
  <c r="O6307" i="68"/>
  <c r="N6021" i="68"/>
  <c r="O6021" i="68"/>
  <c r="N5966" i="68"/>
  <c r="O5966" i="68"/>
  <c r="O5616" i="68"/>
  <c r="N6562" i="68"/>
  <c r="O6562" i="68"/>
  <c r="N7287" i="68"/>
  <c r="O7287" i="68"/>
  <c r="N7251" i="68"/>
  <c r="O7251" i="68"/>
  <c r="N7070" i="68"/>
  <c r="O7070" i="68"/>
  <c r="N7059" i="68"/>
  <c r="O7059" i="68"/>
  <c r="N6892" i="68"/>
  <c r="O6892" i="68"/>
  <c r="O7087" i="68"/>
  <c r="N7087" i="68"/>
  <c r="N6763" i="68"/>
  <c r="O6763" i="68"/>
  <c r="N6601" i="68"/>
  <c r="O6601" i="68"/>
  <c r="N6683" i="68"/>
  <c r="O6683" i="68"/>
  <c r="N6787" i="68"/>
  <c r="O6787" i="68"/>
  <c r="N6655" i="68"/>
  <c r="O6655" i="68"/>
  <c r="N7308" i="68"/>
  <c r="O7308" i="68"/>
  <c r="N7924" i="68"/>
  <c r="O7924" i="68"/>
  <c r="N7896" i="68"/>
  <c r="O7896" i="68"/>
  <c r="N7750" i="68"/>
  <c r="O7750" i="68"/>
  <c r="N7666" i="68"/>
  <c r="O7666" i="68"/>
  <c r="N7703" i="68"/>
  <c r="O7703" i="68"/>
  <c r="N7740" i="68"/>
  <c r="O7740" i="68"/>
  <c r="N7634" i="68"/>
  <c r="O7634" i="68"/>
  <c r="N7503" i="68"/>
  <c r="O7503" i="68"/>
  <c r="N7440" i="68"/>
  <c r="O7440" i="68"/>
  <c r="N7507" i="68"/>
  <c r="O7507" i="68"/>
  <c r="N7303" i="68"/>
  <c r="O7303" i="68"/>
  <c r="O7657" i="68"/>
  <c r="N8747" i="68"/>
  <c r="O8747" i="68"/>
  <c r="N8678" i="68"/>
  <c r="O8678" i="68"/>
  <c r="N8625" i="68"/>
  <c r="O8625" i="68"/>
  <c r="N8564" i="68"/>
  <c r="O8564" i="68"/>
  <c r="N8530" i="68"/>
  <c r="O8530" i="68"/>
  <c r="N8460" i="68"/>
  <c r="O8460" i="68"/>
  <c r="N8320" i="68"/>
  <c r="O8320" i="68"/>
  <c r="N8319" i="68"/>
  <c r="O8319" i="68"/>
  <c r="N8093" i="68"/>
  <c r="O8093" i="68"/>
  <c r="N8185" i="68"/>
  <c r="O8185" i="68"/>
  <c r="N8023" i="68"/>
  <c r="O8023" i="68"/>
  <c r="N8100" i="68"/>
  <c r="O8100" i="68"/>
  <c r="O7827" i="68"/>
  <c r="N5281" i="68"/>
  <c r="O5281" i="68"/>
  <c r="N5477" i="68"/>
  <c r="O5477" i="68"/>
  <c r="N5142" i="68"/>
  <c r="O5142" i="68"/>
  <c r="N5404" i="68"/>
  <c r="O5404" i="68"/>
  <c r="N5322" i="68"/>
  <c r="O5322" i="68"/>
  <c r="N5136" i="68"/>
  <c r="O5136" i="68"/>
  <c r="N5629" i="68"/>
  <c r="O5629" i="68"/>
  <c r="N5715" i="68"/>
  <c r="O5715" i="68"/>
  <c r="N5110" i="68"/>
  <c r="O5110" i="68"/>
  <c r="N5391" i="68"/>
  <c r="O5391" i="68"/>
  <c r="N5822" i="68"/>
  <c r="O5822" i="68"/>
  <c r="N5372" i="68"/>
  <c r="O5372" i="68"/>
  <c r="N5290" i="68"/>
  <c r="O5290" i="68"/>
  <c r="N5832" i="68"/>
  <c r="O5832" i="68"/>
  <c r="N5597" i="68"/>
  <c r="O5597" i="68"/>
  <c r="N5683" i="68"/>
  <c r="O5683" i="68"/>
  <c r="N5149" i="68"/>
  <c r="O5149" i="68"/>
  <c r="N5331" i="68"/>
  <c r="O5331" i="68"/>
  <c r="N5385" i="68"/>
  <c r="O5385" i="68"/>
  <c r="N5470" i="68"/>
  <c r="O5470" i="68"/>
  <c r="N5246" i="68"/>
  <c r="O5246" i="68"/>
  <c r="N5580" i="68"/>
  <c r="O5580" i="68"/>
  <c r="N5424" i="68"/>
  <c r="O5424" i="68"/>
  <c r="N5240" i="68"/>
  <c r="O5240" i="68"/>
  <c r="N5733" i="68"/>
  <c r="O5733" i="68"/>
  <c r="N5473" i="68"/>
  <c r="O5473" i="68"/>
  <c r="N5099" i="68"/>
  <c r="O5099" i="68"/>
  <c r="N5343" i="68"/>
  <c r="O5343" i="68"/>
  <c r="N5461" i="68"/>
  <c r="O5461" i="68"/>
  <c r="N5511" i="68"/>
  <c r="O5511" i="68"/>
  <c r="N5324" i="68"/>
  <c r="O5324" i="68"/>
  <c r="N5242" i="68"/>
  <c r="O5242" i="68"/>
  <c r="N5778" i="68"/>
  <c r="O5778" i="68"/>
  <c r="N5549" i="68"/>
  <c r="O5549" i="68"/>
  <c r="N5635" i="68"/>
  <c r="O5635" i="68"/>
  <c r="N5801" i="68"/>
  <c r="O5801" i="68"/>
  <c r="N5521" i="68"/>
  <c r="O5521" i="68"/>
  <c r="N5823" i="68"/>
  <c r="O5823" i="68"/>
  <c r="N5474" i="68"/>
  <c r="O5474" i="68"/>
  <c r="N5093" i="68"/>
  <c r="O5093" i="68"/>
  <c r="N5379" i="68"/>
  <c r="O5379" i="68"/>
  <c r="N5897" i="68"/>
  <c r="O5897" i="68"/>
  <c r="N5870" i="68"/>
  <c r="O5870" i="68"/>
  <c r="N6461" i="68"/>
  <c r="O6461" i="68"/>
  <c r="N6133" i="68"/>
  <c r="O6133" i="68"/>
  <c r="N6087" i="68"/>
  <c r="O6087" i="68"/>
  <c r="N6233" i="68"/>
  <c r="O6233" i="68"/>
  <c r="N6171" i="68"/>
  <c r="O6171" i="68"/>
  <c r="N5890" i="68"/>
  <c r="O5890" i="68"/>
  <c r="N6328" i="68"/>
  <c r="O6328" i="68"/>
  <c r="N6160" i="68"/>
  <c r="O6160" i="68"/>
  <c r="N6104" i="68"/>
  <c r="O6104" i="68"/>
  <c r="O5624" i="68"/>
  <c r="N5993" i="68"/>
  <c r="O5993" i="68"/>
  <c r="O5758" i="68"/>
  <c r="O6266" i="68"/>
  <c r="N6626" i="68"/>
  <c r="O6626" i="68"/>
  <c r="N7240" i="68"/>
  <c r="O7240" i="68"/>
  <c r="N7236" i="68"/>
  <c r="O7236" i="68"/>
  <c r="N7269" i="68"/>
  <c r="O7269" i="68"/>
  <c r="N7123" i="68"/>
  <c r="O7123" i="68"/>
  <c r="O7063" i="68"/>
  <c r="N7063" i="68"/>
  <c r="O6910" i="68"/>
  <c r="N6910" i="68"/>
  <c r="N6722" i="68"/>
  <c r="O6722" i="68"/>
  <c r="N6823" i="68"/>
  <c r="O6823" i="68"/>
  <c r="N6887" i="68"/>
  <c r="O6887" i="68"/>
  <c r="O7168" i="68"/>
  <c r="N7986" i="68"/>
  <c r="O7986" i="68"/>
  <c r="N7851" i="68"/>
  <c r="O7851" i="68"/>
  <c r="N7717" i="68"/>
  <c r="O7717" i="68"/>
  <c r="N7532" i="68"/>
  <c r="O7532" i="68"/>
  <c r="N7616" i="68"/>
  <c r="O7616" i="68"/>
  <c r="N7692" i="68"/>
  <c r="O7692" i="68"/>
  <c r="N7468" i="68"/>
  <c r="O7468" i="68"/>
  <c r="N7474" i="68"/>
  <c r="O7474" i="68"/>
  <c r="N8739" i="68"/>
  <c r="O8739" i="68"/>
  <c r="N8662" i="68"/>
  <c r="O8662" i="68"/>
  <c r="N8624" i="68"/>
  <c r="O8624" i="68"/>
  <c r="N8544" i="68"/>
  <c r="O8544" i="68"/>
  <c r="N8500" i="68"/>
  <c r="O8500" i="68"/>
  <c r="N8454" i="68"/>
  <c r="O8454" i="68"/>
  <c r="N8316" i="68"/>
  <c r="O8316" i="68"/>
  <c r="N8296" i="68"/>
  <c r="O8296" i="68"/>
  <c r="N8085" i="68"/>
  <c r="O8085" i="68"/>
  <c r="N8183" i="68"/>
  <c r="O8183" i="68"/>
  <c r="N8082" i="68"/>
  <c r="O8082" i="68"/>
  <c r="O8420" i="68"/>
  <c r="O8690" i="68"/>
  <c r="N5475" i="68"/>
  <c r="O5475" i="68"/>
  <c r="N5409" i="68"/>
  <c r="O5409" i="68"/>
  <c r="N5748" i="68"/>
  <c r="O5748" i="68"/>
  <c r="N5410" i="68"/>
  <c r="O5410" i="68"/>
  <c r="N6443" i="68"/>
  <c r="O6443" i="68"/>
  <c r="N6253" i="68"/>
  <c r="O6253" i="68"/>
  <c r="N6207" i="68"/>
  <c r="O6207" i="68"/>
  <c r="N6353" i="68"/>
  <c r="O6353" i="68"/>
  <c r="N6291" i="68"/>
  <c r="O6291" i="68"/>
  <c r="N6005" i="68"/>
  <c r="O6005" i="68"/>
  <c r="N6086" i="68"/>
  <c r="O6086" i="68"/>
  <c r="N5992" i="68"/>
  <c r="O5992" i="68"/>
  <c r="N5926" i="68"/>
  <c r="O5926" i="68"/>
  <c r="N5996" i="68"/>
  <c r="O5996" i="68"/>
  <c r="O6050" i="68"/>
  <c r="N7219" i="68"/>
  <c r="O7219" i="68"/>
  <c r="N7145" i="68"/>
  <c r="O7145" i="68"/>
  <c r="N7106" i="68"/>
  <c r="O7106" i="68"/>
  <c r="N7029" i="68"/>
  <c r="O7029" i="68"/>
  <c r="N6820" i="68"/>
  <c r="O6820" i="68"/>
  <c r="O6986" i="68"/>
  <c r="N6986" i="68"/>
  <c r="N6660" i="68"/>
  <c r="O6660" i="68"/>
  <c r="N6754" i="68"/>
  <c r="O6754" i="68"/>
  <c r="N6989" i="68"/>
  <c r="O6989" i="68"/>
  <c r="N6565" i="68"/>
  <c r="O6565" i="68"/>
  <c r="N8012" i="68"/>
  <c r="O8012" i="68"/>
  <c r="N7983" i="68"/>
  <c r="O7983" i="68"/>
  <c r="N7988" i="68"/>
  <c r="O7988" i="68"/>
  <c r="N7833" i="68"/>
  <c r="O7833" i="68"/>
  <c r="N7743" i="68"/>
  <c r="O7743" i="68"/>
  <c r="N7638" i="68"/>
  <c r="O7638" i="68"/>
  <c r="N7653" i="68"/>
  <c r="O7653" i="68"/>
  <c r="N7647" i="68"/>
  <c r="O7647" i="68"/>
  <c r="N7545" i="68"/>
  <c r="O7545" i="68"/>
  <c r="N7479" i="68"/>
  <c r="O7479" i="68"/>
  <c r="N7410" i="68"/>
  <c r="O7410" i="68"/>
  <c r="O7348" i="68"/>
  <c r="N7348" i="68"/>
  <c r="N8745" i="68"/>
  <c r="O8745" i="68"/>
  <c r="N8669" i="68"/>
  <c r="O8669" i="68"/>
  <c r="O8571" i="68"/>
  <c r="N8571" i="68"/>
  <c r="N8497" i="68"/>
  <c r="O8497" i="68"/>
  <c r="N8412" i="68"/>
  <c r="O8412" i="68"/>
  <c r="O8392" i="68"/>
  <c r="N8392" i="68"/>
  <c r="N8342" i="68"/>
  <c r="O8342" i="68"/>
  <c r="N8289" i="68"/>
  <c r="O8289" i="68"/>
  <c r="N8221" i="68"/>
  <c r="O8221" i="68"/>
  <c r="N8114" i="68"/>
  <c r="O8114" i="68"/>
  <c r="N8140" i="68"/>
  <c r="O8140" i="68"/>
  <c r="O8508" i="68"/>
  <c r="N4620" i="68"/>
  <c r="O4620" i="68"/>
  <c r="N4463" i="68"/>
  <c r="O4463" i="68"/>
  <c r="N4770" i="68"/>
  <c r="O4770" i="68"/>
  <c r="N4421" i="68"/>
  <c r="O4421" i="68"/>
  <c r="N4489" i="68"/>
  <c r="O4489" i="68"/>
  <c r="N5018" i="68"/>
  <c r="O5018" i="68"/>
  <c r="N5016" i="68"/>
  <c r="O5016" i="68"/>
  <c r="N4937" i="68"/>
  <c r="O4937" i="68"/>
  <c r="N4989" i="68"/>
  <c r="O4989" i="68"/>
  <c r="N4378" i="68"/>
  <c r="O4378" i="68"/>
  <c r="N4402" i="68"/>
  <c r="O4402" i="68"/>
  <c r="N4356" i="68"/>
  <c r="O4356" i="68"/>
  <c r="N4685" i="68"/>
  <c r="O4685" i="68"/>
  <c r="N4507" i="68"/>
  <c r="O4507" i="68"/>
  <c r="N4749" i="68"/>
  <c r="O4749" i="68"/>
  <c r="N4711" i="68"/>
  <c r="O4711" i="68"/>
  <c r="N5035" i="68"/>
  <c r="O5035" i="68"/>
  <c r="N4935" i="68"/>
  <c r="O4935" i="68"/>
  <c r="N4596" i="68"/>
  <c r="O4596" i="68"/>
  <c r="N4458" i="68"/>
  <c r="O4458" i="68"/>
  <c r="N4722" i="68"/>
  <c r="O4722" i="68"/>
  <c r="N4397" i="68"/>
  <c r="O4397" i="68"/>
  <c r="N4731" i="68"/>
  <c r="O4731" i="68"/>
  <c r="N4465" i="68"/>
  <c r="O4465" i="68"/>
  <c r="N4994" i="68"/>
  <c r="O4994" i="68"/>
  <c r="N4992" i="68"/>
  <c r="O4992" i="68"/>
  <c r="N4913" i="68"/>
  <c r="O4913" i="68"/>
  <c r="N4965" i="68"/>
  <c r="O4965" i="68"/>
  <c r="O4230" i="68"/>
  <c r="O5044" i="68"/>
  <c r="N5505" i="68"/>
  <c r="O5505" i="68"/>
  <c r="N5456" i="68"/>
  <c r="O5456" i="68"/>
  <c r="N5534" i="68"/>
  <c r="O5534" i="68"/>
  <c r="N5363" i="68"/>
  <c r="O5363" i="68"/>
  <c r="O5225" i="68"/>
  <c r="N6457" i="68"/>
  <c r="O6457" i="68"/>
  <c r="N6434" i="68"/>
  <c r="O6434" i="68"/>
  <c r="N6276" i="68"/>
  <c r="O6276" i="68"/>
  <c r="N6262" i="68"/>
  <c r="O6262" i="68"/>
  <c r="N6027" i="68"/>
  <c r="O6027" i="68"/>
  <c r="N5939" i="68"/>
  <c r="O5939" i="68"/>
  <c r="N5836" i="68"/>
  <c r="O5836" i="68"/>
  <c r="N6022" i="68"/>
  <c r="O6022" i="68"/>
  <c r="O5768" i="68"/>
  <c r="O5582" i="68"/>
  <c r="O6023" i="68"/>
  <c r="O6282" i="68"/>
  <c r="N7223" i="68"/>
  <c r="O7223" i="68"/>
  <c r="N7214" i="68"/>
  <c r="O7214" i="68"/>
  <c r="N7252" i="68"/>
  <c r="O7252" i="68"/>
  <c r="N7166" i="68"/>
  <c r="O7166" i="68"/>
  <c r="N6979" i="68"/>
  <c r="O6979" i="68"/>
  <c r="N7024" i="68"/>
  <c r="O7024" i="68"/>
  <c r="N6891" i="68"/>
  <c r="O6891" i="68"/>
  <c r="N6706" i="68"/>
  <c r="O6706" i="68"/>
  <c r="N6810" i="68"/>
  <c r="O6810" i="68"/>
  <c r="N6608" i="68"/>
  <c r="O6608" i="68"/>
  <c r="N6855" i="68"/>
  <c r="O6855" i="68"/>
  <c r="O6998" i="68"/>
  <c r="N7316" i="68"/>
  <c r="O7316" i="68"/>
  <c r="N8001" i="68"/>
  <c r="O8001" i="68"/>
  <c r="N7808" i="68"/>
  <c r="O7808" i="68"/>
  <c r="N7830" i="68"/>
  <c r="O7830" i="68"/>
  <c r="N7770" i="68"/>
  <c r="O7770" i="68"/>
  <c r="N7796" i="68"/>
  <c r="O7796" i="68"/>
  <c r="N7704" i="68"/>
  <c r="O7704" i="68"/>
  <c r="N7562" i="68"/>
  <c r="O7562" i="68"/>
  <c r="N7363" i="68"/>
  <c r="O7363" i="68"/>
  <c r="N7462" i="68"/>
  <c r="O7462" i="68"/>
  <c r="N8723" i="68"/>
  <c r="O8723" i="68"/>
  <c r="N8536" i="68"/>
  <c r="O8536" i="68"/>
  <c r="N8494" i="68"/>
  <c r="O8494" i="68"/>
  <c r="N8446" i="68"/>
  <c r="O8446" i="68"/>
  <c r="N8299" i="68"/>
  <c r="O8299" i="68"/>
  <c r="N8288" i="68"/>
  <c r="O8288" i="68"/>
  <c r="N8069" i="68"/>
  <c r="O8069" i="68"/>
  <c r="N8177" i="68"/>
  <c r="O8177" i="68"/>
  <c r="N8087" i="68"/>
  <c r="O8087" i="68"/>
  <c r="N8044" i="68"/>
  <c r="O8044" i="68"/>
  <c r="N5749" i="68"/>
  <c r="O5749" i="68"/>
  <c r="N5256" i="68"/>
  <c r="O5256" i="68"/>
  <c r="N5596" i="68"/>
  <c r="O5596" i="68"/>
  <c r="N5262" i="68"/>
  <c r="O5262" i="68"/>
  <c r="N5401" i="68"/>
  <c r="O5401" i="68"/>
  <c r="O5233" i="68"/>
  <c r="O5147" i="68"/>
  <c r="O5451" i="68"/>
  <c r="N6491" i="68"/>
  <c r="O6491" i="68"/>
  <c r="N6301" i="68"/>
  <c r="O6301" i="68"/>
  <c r="N6255" i="68"/>
  <c r="O6255" i="68"/>
  <c r="N6399" i="68"/>
  <c r="O6399" i="68"/>
  <c r="N6339" i="68"/>
  <c r="O6339" i="68"/>
  <c r="N6053" i="68"/>
  <c r="O6053" i="68"/>
  <c r="N6030" i="68"/>
  <c r="O6030" i="68"/>
  <c r="N5912" i="68"/>
  <c r="O5912" i="68"/>
  <c r="O5718" i="68"/>
  <c r="O5983" i="68"/>
  <c r="O6354" i="68"/>
  <c r="O6582" i="68"/>
  <c r="N7203" i="68"/>
  <c r="O7203" i="68"/>
  <c r="N7162" i="68"/>
  <c r="O7162" i="68"/>
  <c r="N7013" i="68"/>
  <c r="O7013" i="68"/>
  <c r="O6812" i="68"/>
  <c r="N6812" i="68"/>
  <c r="O6970" i="68"/>
  <c r="N6970" i="68"/>
  <c r="N6644" i="68"/>
  <c r="O6644" i="68"/>
  <c r="N6742" i="68"/>
  <c r="O6742" i="68"/>
  <c r="O7192" i="68"/>
  <c r="O7188" i="68"/>
  <c r="N7930" i="68"/>
  <c r="O7930" i="68"/>
  <c r="N7891" i="68"/>
  <c r="O7891" i="68"/>
  <c r="N7807" i="68"/>
  <c r="O7807" i="68"/>
  <c r="N7572" i="68"/>
  <c r="O7572" i="68"/>
  <c r="N7656" i="68"/>
  <c r="O7656" i="68"/>
  <c r="N7730" i="68"/>
  <c r="O7730" i="68"/>
  <c r="N7579" i="68"/>
  <c r="O7579" i="68"/>
  <c r="N7318" i="68"/>
  <c r="O7318" i="68"/>
  <c r="O7420" i="68"/>
  <c r="N7420" i="68"/>
  <c r="N7399" i="68"/>
  <c r="O7399" i="68"/>
  <c r="O7779" i="68"/>
  <c r="N8754" i="68"/>
  <c r="O8754" i="68"/>
  <c r="N8673" i="68"/>
  <c r="O8673" i="68"/>
  <c r="N8537" i="68"/>
  <c r="O8537" i="68"/>
  <c r="N8543" i="68"/>
  <c r="O8543" i="68"/>
  <c r="N8413" i="68"/>
  <c r="O8413" i="68"/>
  <c r="N8400" i="68"/>
  <c r="O8400" i="68"/>
  <c r="N8195" i="68"/>
  <c r="O8195" i="68"/>
  <c r="N8322" i="68"/>
  <c r="O8322" i="68"/>
  <c r="N8079" i="68"/>
  <c r="O8079" i="68"/>
  <c r="O8539" i="68"/>
  <c r="O4678" i="68"/>
  <c r="O4796" i="68"/>
  <c r="N5675" i="68"/>
  <c r="O5675" i="68"/>
  <c r="N5282" i="68"/>
  <c r="O5282" i="68"/>
  <c r="N5383" i="68"/>
  <c r="O5383" i="68"/>
  <c r="N6084" i="68"/>
  <c r="O6084" i="68"/>
  <c r="N5984" i="68"/>
  <c r="O5984" i="68"/>
  <c r="N6471" i="68"/>
  <c r="O6471" i="68"/>
  <c r="N5991" i="68"/>
  <c r="O5991" i="68"/>
  <c r="N6430" i="68"/>
  <c r="O6430" i="68"/>
  <c r="N6395" i="68"/>
  <c r="O6395" i="68"/>
  <c r="N6374" i="68"/>
  <c r="O6374" i="68"/>
  <c r="N6232" i="68"/>
  <c r="O6232" i="68"/>
  <c r="N6105" i="68"/>
  <c r="O6105" i="68"/>
  <c r="N5976" i="68"/>
  <c r="O5976" i="68"/>
  <c r="N5977" i="68"/>
  <c r="O5977" i="68"/>
  <c r="N5896" i="68"/>
  <c r="O5896" i="68"/>
  <c r="O5946" i="68"/>
  <c r="N7189" i="68"/>
  <c r="O7189" i="68"/>
  <c r="N7292" i="68"/>
  <c r="O7292" i="68"/>
  <c r="N7028" i="68"/>
  <c r="O7028" i="68"/>
  <c r="O6885" i="68"/>
  <c r="N6885" i="68"/>
  <c r="O6935" i="68"/>
  <c r="N6935" i="68"/>
  <c r="N6906" i="68"/>
  <c r="O6906" i="68"/>
  <c r="N6572" i="68"/>
  <c r="O6572" i="68"/>
  <c r="N6670" i="68"/>
  <c r="O6670" i="68"/>
  <c r="N6809" i="68"/>
  <c r="O6809" i="68"/>
  <c r="N6814" i="68"/>
  <c r="O6814" i="68"/>
  <c r="N7963" i="68"/>
  <c r="O7963" i="68"/>
  <c r="N7926" i="68"/>
  <c r="O7926" i="68"/>
  <c r="N7901" i="68"/>
  <c r="O7901" i="68"/>
  <c r="N7857" i="68"/>
  <c r="O7857" i="68"/>
  <c r="N7817" i="68"/>
  <c r="O7817" i="68"/>
  <c r="N7550" i="68"/>
  <c r="O7550" i="68"/>
  <c r="O7565" i="68"/>
  <c r="N7565" i="68"/>
  <c r="N7651" i="68"/>
  <c r="O7651" i="68"/>
  <c r="N7514" i="68"/>
  <c r="O7514" i="68"/>
  <c r="N7470" i="68"/>
  <c r="O7470" i="68"/>
  <c r="N7322" i="68"/>
  <c r="O7322" i="68"/>
  <c r="N8710" i="68"/>
  <c r="O8710" i="68"/>
  <c r="N8594" i="68"/>
  <c r="O8594" i="68"/>
  <c r="N8608" i="68"/>
  <c r="O8608" i="68"/>
  <c r="N8522" i="68"/>
  <c r="O8522" i="68"/>
  <c r="N8369" i="68"/>
  <c r="O8369" i="68"/>
  <c r="N8332" i="68"/>
  <c r="O8332" i="68"/>
  <c r="N8339" i="68"/>
  <c r="O8339" i="68"/>
  <c r="N8117" i="68"/>
  <c r="O8117" i="68"/>
  <c r="N8232" i="68"/>
  <c r="O8232" i="68"/>
  <c r="N8050" i="68"/>
  <c r="O8050" i="68"/>
  <c r="O8431" i="68"/>
  <c r="O8636" i="68"/>
  <c r="N728" i="68"/>
  <c r="O728" i="68"/>
  <c r="N375" i="68"/>
  <c r="O375" i="68"/>
  <c r="N446" i="68"/>
  <c r="O446" i="68"/>
  <c r="N655" i="68"/>
  <c r="O655" i="68"/>
  <c r="O213" i="68"/>
  <c r="N213" i="68"/>
  <c r="N75" i="68"/>
  <c r="O75" i="68"/>
  <c r="N14" i="68"/>
  <c r="O14" i="68"/>
  <c r="N1669" i="68"/>
  <c r="O1669" i="68"/>
  <c r="N1648" i="68"/>
  <c r="O1648" i="68"/>
  <c r="N2029" i="68"/>
  <c r="O2029" i="68"/>
  <c r="N1748" i="68"/>
  <c r="O1748" i="68"/>
  <c r="N1948" i="68"/>
  <c r="O1948" i="68"/>
  <c r="N2114" i="68"/>
  <c r="O2114" i="68"/>
  <c r="N2148" i="68"/>
  <c r="O2148" i="68"/>
  <c r="N1567" i="68"/>
  <c r="O1567" i="68"/>
  <c r="N2043" i="68"/>
  <c r="O2043" i="68"/>
  <c r="N2224" i="68"/>
  <c r="O2224" i="68"/>
  <c r="N2213" i="68"/>
  <c r="O2213" i="68"/>
  <c r="N2859" i="68"/>
  <c r="O2859" i="68"/>
  <c r="N2849" i="68"/>
  <c r="O2849" i="68"/>
  <c r="N2658" i="68"/>
  <c r="O2658" i="68"/>
  <c r="N2402" i="68"/>
  <c r="O2402" i="68"/>
  <c r="N2711" i="68"/>
  <c r="O2711" i="68"/>
  <c r="N2751" i="68"/>
  <c r="O2751" i="68"/>
  <c r="N2585" i="68"/>
  <c r="O2585" i="68"/>
  <c r="N2211" i="68"/>
  <c r="O2211" i="68"/>
  <c r="N2312" i="68"/>
  <c r="O2312" i="68"/>
  <c r="N2354" i="68"/>
  <c r="O2354" i="68"/>
  <c r="N3583" i="68"/>
  <c r="O3583" i="68"/>
  <c r="N3390" i="68"/>
  <c r="O3390" i="68"/>
  <c r="N3529" i="68"/>
  <c r="O3529" i="68"/>
  <c r="N2995" i="68"/>
  <c r="O2995" i="68"/>
  <c r="N3351" i="68"/>
  <c r="O3351" i="68"/>
  <c r="N3504" i="68"/>
  <c r="O3504" i="68"/>
  <c r="N3090" i="68"/>
  <c r="O3090" i="68"/>
  <c r="N2943" i="68"/>
  <c r="O2943" i="68"/>
  <c r="N2892" i="68"/>
  <c r="O2892" i="68"/>
  <c r="N3972" i="68"/>
  <c r="O3972" i="68"/>
  <c r="N3746" i="68"/>
  <c r="O3746" i="68"/>
  <c r="N4094" i="68"/>
  <c r="O4094" i="68"/>
  <c r="N3861" i="68"/>
  <c r="O3861" i="68"/>
  <c r="N3769" i="68"/>
  <c r="O3769" i="68"/>
  <c r="N4300" i="68"/>
  <c r="O4300" i="68"/>
  <c r="N3787" i="68"/>
  <c r="O3787" i="68"/>
  <c r="N4005" i="68"/>
  <c r="O4005" i="68"/>
  <c r="N3823" i="68"/>
  <c r="O3823" i="68"/>
  <c r="N4002" i="68"/>
  <c r="O4002" i="68"/>
  <c r="N559" i="68"/>
  <c r="O559" i="68"/>
  <c r="N47" i="68"/>
  <c r="O47" i="68"/>
  <c r="N118" i="68"/>
  <c r="O118" i="68"/>
  <c r="O397" i="68"/>
  <c r="N397" i="68"/>
  <c r="N83" i="68"/>
  <c r="O83" i="68"/>
  <c r="N689" i="68"/>
  <c r="O689" i="68"/>
  <c r="N97" i="68"/>
  <c r="O97" i="68"/>
  <c r="O418" i="68"/>
  <c r="N1477" i="68"/>
  <c r="O1477" i="68"/>
  <c r="N1512" i="68"/>
  <c r="O1512" i="68"/>
  <c r="O715" i="68"/>
  <c r="N2068" i="68"/>
  <c r="O2068" i="68"/>
  <c r="N1558" i="68"/>
  <c r="O1558" i="68"/>
  <c r="N1722" i="68"/>
  <c r="O1722" i="68"/>
  <c r="N1963" i="68"/>
  <c r="O1963" i="68"/>
  <c r="N2127" i="68"/>
  <c r="O2127" i="68"/>
  <c r="N2531" i="68"/>
  <c r="O2531" i="68"/>
  <c r="N2750" i="68"/>
  <c r="O2750" i="68"/>
  <c r="N2494" i="68"/>
  <c r="O2494" i="68"/>
  <c r="N2549" i="68"/>
  <c r="O2549" i="68"/>
  <c r="N2298" i="68"/>
  <c r="O2298" i="68"/>
  <c r="N2468" i="68"/>
  <c r="O2468" i="68"/>
  <c r="N2286" i="68"/>
  <c r="O2286" i="68"/>
  <c r="N2487" i="68"/>
  <c r="O2487" i="68"/>
  <c r="N2669" i="68"/>
  <c r="O2669" i="68"/>
  <c r="N2271" i="68"/>
  <c r="O2271" i="68"/>
  <c r="O2909" i="68"/>
  <c r="N3575" i="68"/>
  <c r="O3575" i="68"/>
  <c r="N3386" i="68"/>
  <c r="O3386" i="68"/>
  <c r="N3521" i="68"/>
  <c r="O3521" i="68"/>
  <c r="N2987" i="68"/>
  <c r="O2987" i="68"/>
  <c r="N3184" i="68"/>
  <c r="O3184" i="68"/>
  <c r="O3338" i="68"/>
  <c r="N3338" i="68"/>
  <c r="N3500" i="68"/>
  <c r="O3500" i="68"/>
  <c r="N2944" i="68"/>
  <c r="O2944" i="68"/>
  <c r="N2951" i="68"/>
  <c r="O2951" i="68"/>
  <c r="N3942" i="68"/>
  <c r="O3942" i="68"/>
  <c r="N3742" i="68"/>
  <c r="O3742" i="68"/>
  <c r="N4068" i="68"/>
  <c r="O4068" i="68"/>
  <c r="N3853" i="68"/>
  <c r="O3853" i="68"/>
  <c r="N3761" i="68"/>
  <c r="O3761" i="68"/>
  <c r="O3022" i="68"/>
  <c r="N5087" i="68"/>
  <c r="O5087" i="68"/>
  <c r="N4841" i="68"/>
  <c r="O4841" i="68"/>
  <c r="N4920" i="68"/>
  <c r="O4920" i="68"/>
  <c r="N4922" i="68"/>
  <c r="O4922" i="68"/>
  <c r="N4393" i="68"/>
  <c r="O4393" i="68"/>
  <c r="N4659" i="68"/>
  <c r="O4659" i="68"/>
  <c r="N4842" i="68"/>
  <c r="O4842" i="68"/>
  <c r="N4882" i="68"/>
  <c r="O4882" i="68"/>
  <c r="N4650" i="68"/>
  <c r="O4650" i="68"/>
  <c r="N4439" i="68"/>
  <c r="O4439" i="68"/>
  <c r="N4524" i="68"/>
  <c r="O4524" i="68"/>
  <c r="N4303" i="68"/>
  <c r="O4303" i="68"/>
  <c r="N3843" i="68"/>
  <c r="O3843" i="68"/>
  <c r="N4061" i="68"/>
  <c r="O4061" i="68"/>
  <c r="N3879" i="68"/>
  <c r="O3879" i="68"/>
  <c r="N4010" i="68"/>
  <c r="O4010" i="68"/>
  <c r="N4350" i="68"/>
  <c r="O4350" i="68"/>
  <c r="O4616" i="68"/>
  <c r="N423" i="68"/>
  <c r="O423" i="68"/>
  <c r="N494" i="68"/>
  <c r="O494" i="68"/>
  <c r="N679" i="68"/>
  <c r="O679" i="68"/>
  <c r="O261" i="68"/>
  <c r="N261" i="68"/>
  <c r="N163" i="68"/>
  <c r="O163" i="68"/>
  <c r="N291" i="68"/>
  <c r="O291" i="68"/>
  <c r="N419" i="68"/>
  <c r="O419" i="68"/>
  <c r="N547" i="68"/>
  <c r="O547" i="68"/>
  <c r="N240" i="68"/>
  <c r="O240" i="68"/>
  <c r="N368" i="68"/>
  <c r="O368" i="68"/>
  <c r="N91" i="68"/>
  <c r="O91" i="68"/>
  <c r="N757" i="68"/>
  <c r="O757" i="68"/>
  <c r="N821" i="68"/>
  <c r="O821" i="68"/>
  <c r="N954" i="68"/>
  <c r="O954" i="68"/>
  <c r="N900" i="68"/>
  <c r="O900" i="68"/>
  <c r="N996" i="68"/>
  <c r="O996" i="68"/>
  <c r="N834" i="68"/>
  <c r="O834" i="68"/>
  <c r="N765" i="68"/>
  <c r="O765" i="68"/>
  <c r="N844" i="68"/>
  <c r="O844" i="68"/>
  <c r="N908" i="68"/>
  <c r="O908" i="68"/>
  <c r="N780" i="68"/>
  <c r="O780" i="68"/>
  <c r="N759" i="68"/>
  <c r="O759" i="68"/>
  <c r="N791" i="68"/>
  <c r="O791" i="68"/>
  <c r="N823" i="68"/>
  <c r="O823" i="68"/>
  <c r="N855" i="68"/>
  <c r="O855" i="68"/>
  <c r="N887" i="68"/>
  <c r="O887" i="68"/>
  <c r="N919" i="68"/>
  <c r="O919" i="68"/>
  <c r="N951" i="68"/>
  <c r="O951" i="68"/>
  <c r="N983" i="68"/>
  <c r="O983" i="68"/>
  <c r="N1015" i="68"/>
  <c r="O1015" i="68"/>
  <c r="N1047" i="68"/>
  <c r="O1047" i="68"/>
  <c r="O1079" i="68"/>
  <c r="N1079" i="68"/>
  <c r="N1121" i="68"/>
  <c r="O1121" i="68"/>
  <c r="O1213" i="68"/>
  <c r="N1213" i="68"/>
  <c r="O1320" i="68"/>
  <c r="N1320" i="68"/>
  <c r="N1142" i="68"/>
  <c r="O1142" i="68"/>
  <c r="N1257" i="68"/>
  <c r="O1257" i="68"/>
  <c r="N1349" i="68"/>
  <c r="O1349" i="68"/>
  <c r="N1092" i="68"/>
  <c r="O1092" i="68"/>
  <c r="N1201" i="68"/>
  <c r="O1201" i="68"/>
  <c r="N1293" i="68"/>
  <c r="O1293" i="68"/>
  <c r="N1378" i="68"/>
  <c r="O1378" i="68"/>
  <c r="N1202" i="68"/>
  <c r="O1202" i="68"/>
  <c r="N1286" i="68"/>
  <c r="O1286" i="68"/>
  <c r="N1386" i="68"/>
  <c r="O1386" i="68"/>
  <c r="N877" i="68"/>
  <c r="O877" i="68"/>
  <c r="N1005" i="68"/>
  <c r="O1005" i="68"/>
  <c r="N1069" i="68"/>
  <c r="O1069" i="68"/>
  <c r="N1160" i="68"/>
  <c r="O1160" i="68"/>
  <c r="N1274" i="68"/>
  <c r="O1274" i="68"/>
  <c r="N1358" i="68"/>
  <c r="O1358" i="68"/>
  <c r="N977" i="68"/>
  <c r="O977" i="68"/>
  <c r="N1041" i="68"/>
  <c r="O1041" i="68"/>
  <c r="N1105" i="68"/>
  <c r="O1105" i="68"/>
  <c r="N1218" i="68"/>
  <c r="O1218" i="68"/>
  <c r="N1302" i="68"/>
  <c r="O1302" i="68"/>
  <c r="O1405" i="68"/>
  <c r="N1405" i="68"/>
  <c r="N806" i="68"/>
  <c r="O806" i="68"/>
  <c r="N870" i="68"/>
  <c r="O870" i="68"/>
  <c r="N934" i="68"/>
  <c r="O934" i="68"/>
  <c r="N998" i="68"/>
  <c r="O998" i="68"/>
  <c r="N1062" i="68"/>
  <c r="O1062" i="68"/>
  <c r="N1133" i="68"/>
  <c r="O1133" i="68"/>
  <c r="N1240" i="68"/>
  <c r="O1240" i="68"/>
  <c r="N1354" i="68"/>
  <c r="O1354" i="68"/>
  <c r="N1002" i="68"/>
  <c r="O1002" i="68"/>
  <c r="N1066" i="68"/>
  <c r="O1066" i="68"/>
  <c r="N1126" i="68"/>
  <c r="O1126" i="68"/>
  <c r="N1241" i="68"/>
  <c r="O1241" i="68"/>
  <c r="N1333" i="68"/>
  <c r="O1333" i="68"/>
  <c r="N776" i="68"/>
  <c r="O776" i="68"/>
  <c r="N840" i="68"/>
  <c r="O840" i="68"/>
  <c r="N904" i="68"/>
  <c r="O904" i="68"/>
  <c r="N968" i="68"/>
  <c r="O968" i="68"/>
  <c r="N1032" i="68"/>
  <c r="O1032" i="68"/>
  <c r="N1096" i="68"/>
  <c r="O1096" i="68"/>
  <c r="N1131" i="68"/>
  <c r="O1131" i="68"/>
  <c r="N1163" i="68"/>
  <c r="O1163" i="68"/>
  <c r="N1195" i="68"/>
  <c r="O1195" i="68"/>
  <c r="N1227" i="68"/>
  <c r="O1227" i="68"/>
  <c r="N1259" i="68"/>
  <c r="O1259" i="68"/>
  <c r="N1291" i="68"/>
  <c r="O1291" i="68"/>
  <c r="N1323" i="68"/>
  <c r="O1323" i="68"/>
  <c r="N1355" i="68"/>
  <c r="O1355" i="68"/>
  <c r="N1387" i="68"/>
  <c r="O1387" i="68"/>
  <c r="N1369" i="68"/>
  <c r="O1369" i="68"/>
  <c r="N1116" i="68"/>
  <c r="O1116" i="68"/>
  <c r="N1180" i="68"/>
  <c r="O1180" i="68"/>
  <c r="N1244" i="68"/>
  <c r="O1244" i="68"/>
  <c r="N1308" i="68"/>
  <c r="O1308" i="68"/>
  <c r="N1372" i="68"/>
  <c r="O1372" i="68"/>
  <c r="O1429" i="68"/>
  <c r="N1429" i="68"/>
  <c r="N1832" i="68"/>
  <c r="O1832" i="68"/>
  <c r="N1749" i="68"/>
  <c r="O1749" i="68"/>
  <c r="O979" i="68"/>
  <c r="O1870" i="68"/>
  <c r="N1870" i="68"/>
  <c r="N1925" i="68"/>
  <c r="O1925" i="68"/>
  <c r="N1540" i="68"/>
  <c r="O1540" i="68"/>
  <c r="N1742" i="68"/>
  <c r="O1742" i="68"/>
  <c r="N1906" i="68"/>
  <c r="O1906" i="68"/>
  <c r="N2156" i="68"/>
  <c r="O2156" i="68"/>
  <c r="N1677" i="68"/>
  <c r="O1677" i="68"/>
  <c r="N2200" i="68"/>
  <c r="O2200" i="68"/>
  <c r="N2523" i="68"/>
  <c r="O2523" i="68"/>
  <c r="N2746" i="68"/>
  <c r="O2746" i="68"/>
  <c r="N2490" i="68"/>
  <c r="O2490" i="68"/>
  <c r="N2543" i="68"/>
  <c r="O2543" i="68"/>
  <c r="N2290" i="68"/>
  <c r="O2290" i="68"/>
  <c r="N2453" i="68"/>
  <c r="O2453" i="68"/>
  <c r="N2663" i="68"/>
  <c r="O2663" i="68"/>
  <c r="N2263" i="68"/>
  <c r="O2263" i="68"/>
  <c r="N2169" i="68"/>
  <c r="O2169" i="68"/>
  <c r="O2528" i="68"/>
  <c r="O3539" i="68"/>
  <c r="N3539" i="68"/>
  <c r="O3510" i="68"/>
  <c r="N3510" i="68"/>
  <c r="N3388" i="68"/>
  <c r="O3388" i="68"/>
  <c r="N3512" i="68"/>
  <c r="O3512" i="68"/>
  <c r="N2921" i="68"/>
  <c r="O2921" i="68"/>
  <c r="N3484" i="68"/>
  <c r="O3484" i="68"/>
  <c r="N3230" i="68"/>
  <c r="O3230" i="68"/>
  <c r="N2954" i="68"/>
  <c r="O2954" i="68"/>
  <c r="N3045" i="68"/>
  <c r="O3045" i="68"/>
  <c r="N4170" i="68"/>
  <c r="O4170" i="68"/>
  <c r="N3834" i="68"/>
  <c r="O3834" i="68"/>
  <c r="N3977" i="68"/>
  <c r="O3977" i="68"/>
  <c r="N4121" i="68"/>
  <c r="O4121" i="68"/>
  <c r="N3950" i="68"/>
  <c r="O3950" i="68"/>
  <c r="N5025" i="68"/>
  <c r="O5025" i="68"/>
  <c r="N4859" i="68"/>
  <c r="O4859" i="68"/>
  <c r="N4535" i="68"/>
  <c r="O4535" i="68"/>
  <c r="N4577" i="68"/>
  <c r="O4577" i="68"/>
  <c r="N4792" i="68"/>
  <c r="O4792" i="68"/>
  <c r="N5078" i="68"/>
  <c r="O5078" i="68"/>
  <c r="N4509" i="68"/>
  <c r="O4509" i="68"/>
  <c r="N4868" i="68"/>
  <c r="O4868" i="68"/>
  <c r="N4486" i="68"/>
  <c r="O4486" i="68"/>
  <c r="N4708" i="68"/>
  <c r="O4708" i="68"/>
  <c r="N4734" i="68"/>
  <c r="O4734" i="68"/>
  <c r="N4337" i="68"/>
  <c r="O4337" i="68"/>
  <c r="N4153" i="68"/>
  <c r="O4153" i="68"/>
  <c r="N3643" i="68"/>
  <c r="O3643" i="68"/>
  <c r="N4191" i="68"/>
  <c r="O4191" i="68"/>
  <c r="N3679" i="68"/>
  <c r="O3679" i="68"/>
  <c r="N3704" i="68"/>
  <c r="O3704" i="68"/>
  <c r="N4352" i="68"/>
  <c r="O4352" i="68"/>
  <c r="O4771" i="68"/>
  <c r="N543" i="68"/>
  <c r="O543" i="68"/>
  <c r="N31" i="68"/>
  <c r="O31" i="68"/>
  <c r="O381" i="68"/>
  <c r="N381" i="68"/>
  <c r="N148" i="68"/>
  <c r="O148" i="68"/>
  <c r="N276" i="68"/>
  <c r="O276" i="68"/>
  <c r="N404" i="68"/>
  <c r="O404" i="68"/>
  <c r="N532" i="68"/>
  <c r="O532" i="68"/>
  <c r="N1438" i="68"/>
  <c r="O1438" i="68"/>
  <c r="N681" i="68"/>
  <c r="O681" i="68"/>
  <c r="N41" i="68"/>
  <c r="O41" i="68"/>
  <c r="O306" i="68"/>
  <c r="N86" i="68"/>
  <c r="O86" i="68"/>
  <c r="N1608" i="68"/>
  <c r="O1608" i="68"/>
  <c r="N2116" i="68"/>
  <c r="O2116" i="68"/>
  <c r="N1606" i="68"/>
  <c r="O1606" i="68"/>
  <c r="N1770" i="68"/>
  <c r="O1770" i="68"/>
  <c r="N2059" i="68"/>
  <c r="O2059" i="68"/>
  <c r="N1923" i="68"/>
  <c r="O1923" i="68"/>
  <c r="N1643" i="68"/>
  <c r="O1643" i="68"/>
  <c r="N2451" i="68"/>
  <c r="O2451" i="68"/>
  <c r="N2421" i="68"/>
  <c r="O2421" i="68"/>
  <c r="N2218" i="68"/>
  <c r="O2218" i="68"/>
  <c r="N2871" i="68"/>
  <c r="O2871" i="68"/>
  <c r="N2315" i="68"/>
  <c r="O2315" i="68"/>
  <c r="N2471" i="68"/>
  <c r="O2471" i="68"/>
  <c r="N2764" i="68"/>
  <c r="O2764" i="68"/>
  <c r="N3095" i="68"/>
  <c r="O3095" i="68"/>
  <c r="N3570" i="68"/>
  <c r="O3570" i="68"/>
  <c r="N3284" i="68"/>
  <c r="O3284" i="68"/>
  <c r="N3368" i="68"/>
  <c r="O3368" i="68"/>
  <c r="N3589" i="68"/>
  <c r="O3589" i="68"/>
  <c r="N3041" i="68"/>
  <c r="O3041" i="68"/>
  <c r="N3377" i="68"/>
  <c r="O3377" i="68"/>
  <c r="N3342" i="68"/>
  <c r="O3342" i="68"/>
  <c r="N3036" i="68"/>
  <c r="O3036" i="68"/>
  <c r="N4032" i="68"/>
  <c r="O4032" i="68"/>
  <c r="N3702" i="68"/>
  <c r="O3702" i="68"/>
  <c r="N3773" i="68"/>
  <c r="O3773" i="68"/>
  <c r="N3681" i="68"/>
  <c r="O3681" i="68"/>
  <c r="N4941" i="68"/>
  <c r="O4941" i="68"/>
  <c r="N4889" i="68"/>
  <c r="O4889" i="68"/>
  <c r="N4968" i="68"/>
  <c r="O4968" i="68"/>
  <c r="N4970" i="68"/>
  <c r="O4970" i="68"/>
  <c r="N4441" i="68"/>
  <c r="O4441" i="68"/>
  <c r="N4707" i="68"/>
  <c r="O4707" i="68"/>
  <c r="N4876" i="68"/>
  <c r="O4876" i="68"/>
  <c r="N4698" i="68"/>
  <c r="O4698" i="68"/>
  <c r="N4452" i="68"/>
  <c r="O4452" i="68"/>
  <c r="N4572" i="68"/>
  <c r="O4572" i="68"/>
  <c r="N4147" i="68"/>
  <c r="O4147" i="68"/>
  <c r="N3891" i="68"/>
  <c r="O3891" i="68"/>
  <c r="N4109" i="68"/>
  <c r="O4109" i="68"/>
  <c r="N3840" i="68"/>
  <c r="O3840" i="68"/>
  <c r="O4254" i="68"/>
  <c r="N726" i="68"/>
  <c r="O726" i="68"/>
  <c r="N215" i="68"/>
  <c r="O215" i="68"/>
  <c r="N286" i="68"/>
  <c r="O286" i="68"/>
  <c r="N565" i="68"/>
  <c r="O565" i="68"/>
  <c r="N53" i="68"/>
  <c r="O53" i="68"/>
  <c r="N504" i="68"/>
  <c r="O504" i="68"/>
  <c r="N106" i="68"/>
  <c r="O106" i="68"/>
  <c r="O24" i="68"/>
  <c r="N732" i="68"/>
  <c r="O732" i="68"/>
  <c r="N1525" i="68"/>
  <c r="O1525" i="68"/>
  <c r="N1489" i="68"/>
  <c r="O1489" i="68"/>
  <c r="O803" i="68"/>
  <c r="N2013" i="68"/>
  <c r="O2013" i="68"/>
  <c r="N1716" i="68"/>
  <c r="O1716" i="68"/>
  <c r="N1916" i="68"/>
  <c r="O1916" i="68"/>
  <c r="N2082" i="68"/>
  <c r="O2082" i="68"/>
  <c r="N1979" i="68"/>
  <c r="O1979" i="68"/>
  <c r="O1791" i="68"/>
  <c r="N2699" i="68"/>
  <c r="O2699" i="68"/>
  <c r="N2834" i="68"/>
  <c r="O2834" i="68"/>
  <c r="N2828" i="68"/>
  <c r="O2828" i="68"/>
  <c r="N2591" i="68"/>
  <c r="O2591" i="68"/>
  <c r="N2753" i="68"/>
  <c r="O2753" i="68"/>
  <c r="N2495" i="68"/>
  <c r="O2495" i="68"/>
  <c r="N2308" i="68"/>
  <c r="O2308" i="68"/>
  <c r="N2375" i="68"/>
  <c r="O2375" i="68"/>
  <c r="N2519" i="68"/>
  <c r="O2519" i="68"/>
  <c r="O2057" i="68"/>
  <c r="O2774" i="68"/>
  <c r="N3096" i="68"/>
  <c r="O3096" i="68"/>
  <c r="N3291" i="68"/>
  <c r="O3291" i="68"/>
  <c r="N3615" i="68"/>
  <c r="O3615" i="68"/>
  <c r="N3406" i="68"/>
  <c r="O3406" i="68"/>
  <c r="N3561" i="68"/>
  <c r="O3561" i="68"/>
  <c r="N3027" i="68"/>
  <c r="O3027" i="68"/>
  <c r="N3216" i="68"/>
  <c r="O3216" i="68"/>
  <c r="N3372" i="68"/>
  <c r="O3372" i="68"/>
  <c r="N3200" i="68"/>
  <c r="O3200" i="68"/>
  <c r="N3106" i="68"/>
  <c r="O3106" i="68"/>
  <c r="O2917" i="68"/>
  <c r="N3141" i="68"/>
  <c r="O3141" i="68"/>
  <c r="O3093" i="68"/>
  <c r="N4162" i="68"/>
  <c r="O4162" i="68"/>
  <c r="N3826" i="68"/>
  <c r="O3826" i="68"/>
  <c r="N3956" i="68"/>
  <c r="O3956" i="68"/>
  <c r="N4092" i="68"/>
  <c r="O4092" i="68"/>
  <c r="N3929" i="68"/>
  <c r="O3929" i="68"/>
  <c r="O3046" i="68"/>
  <c r="O3573" i="68"/>
  <c r="N4321" i="68"/>
  <c r="O4321" i="68"/>
  <c r="N4139" i="68"/>
  <c r="O4139" i="68"/>
  <c r="N3627" i="68"/>
  <c r="O3627" i="68"/>
  <c r="N4175" i="68"/>
  <c r="O4175" i="68"/>
  <c r="N3663" i="68"/>
  <c r="O3663" i="68"/>
  <c r="N3784" i="68"/>
  <c r="O3784" i="68"/>
  <c r="O4189" i="68"/>
  <c r="N624" i="68"/>
  <c r="O624" i="68"/>
  <c r="N271" i="68"/>
  <c r="O271" i="68"/>
  <c r="N342" i="68"/>
  <c r="O342" i="68"/>
  <c r="N109" i="68"/>
  <c r="O109" i="68"/>
  <c r="N609" i="68"/>
  <c r="O609" i="68"/>
  <c r="O450" i="68"/>
  <c r="N1679" i="68"/>
  <c r="O1679" i="68"/>
  <c r="N1547" i="68"/>
  <c r="O1547" i="68"/>
  <c r="N1891" i="68"/>
  <c r="O1891" i="68"/>
  <c r="O619" i="68"/>
  <c r="O1199" i="68"/>
  <c r="N1846" i="68"/>
  <c r="O1846" i="68"/>
  <c r="O1516" i="68"/>
  <c r="N1516" i="68"/>
  <c r="N1718" i="68"/>
  <c r="O1718" i="68"/>
  <c r="N1882" i="68"/>
  <c r="O1882" i="68"/>
  <c r="N2143" i="68"/>
  <c r="O2143" i="68"/>
  <c r="O2170" i="68"/>
  <c r="N2691" i="68"/>
  <c r="O2691" i="68"/>
  <c r="N2574" i="68"/>
  <c r="O2574" i="68"/>
  <c r="N2800" i="68"/>
  <c r="O2800" i="68"/>
  <c r="N2584" i="68"/>
  <c r="O2584" i="68"/>
  <c r="N2724" i="68"/>
  <c r="O2724" i="68"/>
  <c r="N2488" i="68"/>
  <c r="O2488" i="68"/>
  <c r="N2301" i="68"/>
  <c r="O2301" i="68"/>
  <c r="N2368" i="68"/>
  <c r="O2368" i="68"/>
  <c r="N2196" i="68"/>
  <c r="O2196" i="68"/>
  <c r="O1992" i="68"/>
  <c r="O2624" i="68"/>
  <c r="N2935" i="68"/>
  <c r="O2935" i="68"/>
  <c r="N3543" i="68"/>
  <c r="O3543" i="68"/>
  <c r="N3370" i="68"/>
  <c r="O3370" i="68"/>
  <c r="N3489" i="68"/>
  <c r="O3489" i="68"/>
  <c r="N2955" i="68"/>
  <c r="O2955" i="68"/>
  <c r="N3153" i="68"/>
  <c r="O3153" i="68"/>
  <c r="N3299" i="68"/>
  <c r="O3299" i="68"/>
  <c r="N3433" i="68"/>
  <c r="O3433" i="68"/>
  <c r="N3108" i="68"/>
  <c r="O3108" i="68"/>
  <c r="N3269" i="68"/>
  <c r="O3269" i="68"/>
  <c r="N4006" i="68"/>
  <c r="O4006" i="68"/>
  <c r="N3758" i="68"/>
  <c r="O3758" i="68"/>
  <c r="N4004" i="68"/>
  <c r="O4004" i="68"/>
  <c r="N3821" i="68"/>
  <c r="O3821" i="68"/>
  <c r="N3729" i="68"/>
  <c r="O3729" i="68"/>
  <c r="O2862" i="68"/>
  <c r="N4313" i="68"/>
  <c r="O4313" i="68"/>
  <c r="N4131" i="68"/>
  <c r="O4131" i="68"/>
  <c r="N4268" i="68"/>
  <c r="O4268" i="68"/>
  <c r="N4167" i="68"/>
  <c r="O4167" i="68"/>
  <c r="N3655" i="68"/>
  <c r="O3655" i="68"/>
  <c r="N3728" i="68"/>
  <c r="O3728" i="68"/>
  <c r="N4210" i="68"/>
  <c r="O4210" i="68"/>
  <c r="N4226" i="68"/>
  <c r="O4226" i="68"/>
  <c r="N4288" i="68"/>
  <c r="O4288" i="68"/>
  <c r="N710" i="68"/>
  <c r="O710" i="68"/>
  <c r="N199" i="68"/>
  <c r="O199" i="68"/>
  <c r="N270" i="68"/>
  <c r="O270" i="68"/>
  <c r="N549" i="68"/>
  <c r="O549" i="68"/>
  <c r="N37" i="68"/>
  <c r="O37" i="68"/>
  <c r="N235" i="68"/>
  <c r="O235" i="68"/>
  <c r="N363" i="68"/>
  <c r="O363" i="68"/>
  <c r="N491" i="68"/>
  <c r="O491" i="68"/>
  <c r="N248" i="68"/>
  <c r="O248" i="68"/>
  <c r="N376" i="68"/>
  <c r="O376" i="68"/>
  <c r="O674" i="68"/>
  <c r="N50" i="68"/>
  <c r="O50" i="68"/>
  <c r="O458" i="68"/>
  <c r="O113" i="68"/>
  <c r="O1437" i="68"/>
  <c r="N1437" i="68"/>
  <c r="N1859" i="68"/>
  <c r="O1859" i="68"/>
  <c r="N2101" i="68"/>
  <c r="O2101" i="68"/>
  <c r="N1845" i="68"/>
  <c r="O1845" i="68"/>
  <c r="N2092" i="68"/>
  <c r="O2092" i="68"/>
  <c r="N1582" i="68"/>
  <c r="O1582" i="68"/>
  <c r="N1746" i="68"/>
  <c r="O1746" i="68"/>
  <c r="N2007" i="68"/>
  <c r="O2007" i="68"/>
  <c r="N2140" i="68"/>
  <c r="O2140" i="68"/>
  <c r="N1808" i="68"/>
  <c r="O1808" i="68"/>
  <c r="N1499" i="68"/>
  <c r="O1499" i="68"/>
  <c r="O1703" i="68"/>
  <c r="O1769" i="68"/>
  <c r="O1848" i="68"/>
  <c r="N2747" i="68"/>
  <c r="O2747" i="68"/>
  <c r="N2858" i="68"/>
  <c r="O2858" i="68"/>
  <c r="N2602" i="68"/>
  <c r="O2602" i="68"/>
  <c r="N2863" i="68"/>
  <c r="O2863" i="68"/>
  <c r="N2661" i="68"/>
  <c r="O2661" i="68"/>
  <c r="N2784" i="68"/>
  <c r="O2784" i="68"/>
  <c r="N2565" i="68"/>
  <c r="O2565" i="68"/>
  <c r="N2342" i="68"/>
  <c r="O2342" i="68"/>
  <c r="N2569" i="68"/>
  <c r="O2569" i="68"/>
  <c r="N2647" i="68"/>
  <c r="O2647" i="68"/>
  <c r="N2384" i="68"/>
  <c r="O2384" i="68"/>
  <c r="O2642" i="68"/>
  <c r="O3571" i="68"/>
  <c r="N3571" i="68"/>
  <c r="O3526" i="68"/>
  <c r="N3526" i="68"/>
  <c r="N3196" i="68"/>
  <c r="O3196" i="68"/>
  <c r="N3452" i="68"/>
  <c r="O3452" i="68"/>
  <c r="N3420" i="68"/>
  <c r="O3420" i="68"/>
  <c r="N2953" i="68"/>
  <c r="O2953" i="68"/>
  <c r="N3606" i="68"/>
  <c r="O3606" i="68"/>
  <c r="N2970" i="68"/>
  <c r="O2970" i="68"/>
  <c r="N3040" i="68"/>
  <c r="O3040" i="68"/>
  <c r="N3187" i="68"/>
  <c r="O3187" i="68"/>
  <c r="N3722" i="68"/>
  <c r="O3722" i="68"/>
  <c r="N3974" i="68"/>
  <c r="O3974" i="68"/>
  <c r="N3813" i="68"/>
  <c r="O3813" i="68"/>
  <c r="N3721" i="68"/>
  <c r="O3721" i="68"/>
  <c r="O2806" i="68"/>
  <c r="N4855" i="68"/>
  <c r="O4855" i="68"/>
  <c r="N4955" i="68"/>
  <c r="O4955" i="68"/>
  <c r="N4631" i="68"/>
  <c r="O4631" i="68"/>
  <c r="N4673" i="68"/>
  <c r="O4673" i="68"/>
  <c r="N4427" i="68"/>
  <c r="O4427" i="68"/>
  <c r="N4605" i="68"/>
  <c r="O4605" i="68"/>
  <c r="N4494" i="68"/>
  <c r="O4494" i="68"/>
  <c r="N4762" i="68"/>
  <c r="O4762" i="68"/>
  <c r="N4858" i="68"/>
  <c r="O4858" i="68"/>
  <c r="N4305" i="68"/>
  <c r="O4305" i="68"/>
  <c r="N4123" i="68"/>
  <c r="O4123" i="68"/>
  <c r="N4338" i="68"/>
  <c r="O4338" i="68"/>
  <c r="N4159" i="68"/>
  <c r="O4159" i="68"/>
  <c r="N3647" i="68"/>
  <c r="O3647" i="68"/>
  <c r="N4114" i="68"/>
  <c r="O4114" i="68"/>
  <c r="N608" i="68"/>
  <c r="O608" i="68"/>
  <c r="N255" i="68"/>
  <c r="O255" i="68"/>
  <c r="N326" i="68"/>
  <c r="O326" i="68"/>
  <c r="N93" i="68"/>
  <c r="O93" i="68"/>
  <c r="N220" i="68"/>
  <c r="O220" i="68"/>
  <c r="N348" i="68"/>
  <c r="O348" i="68"/>
  <c r="N476" i="68"/>
  <c r="O476" i="68"/>
  <c r="N633" i="68"/>
  <c r="O633" i="68"/>
  <c r="O733" i="68"/>
  <c r="N67" i="68"/>
  <c r="O67" i="68"/>
  <c r="N54" i="68"/>
  <c r="O54" i="68"/>
  <c r="O377" i="68"/>
  <c r="N1704" i="68"/>
  <c r="O1704" i="68"/>
  <c r="O1083" i="68"/>
  <c r="N1830" i="68"/>
  <c r="O1830" i="68"/>
  <c r="O1500" i="68"/>
  <c r="N1500" i="68"/>
  <c r="N1702" i="68"/>
  <c r="O1702" i="68"/>
  <c r="O1866" i="68"/>
  <c r="N1866" i="68"/>
  <c r="N2080" i="68"/>
  <c r="O2080" i="68"/>
  <c r="N2115" i="68"/>
  <c r="O2115" i="68"/>
  <c r="N2611" i="68"/>
  <c r="O2611" i="68"/>
  <c r="N2677" i="68"/>
  <c r="O2677" i="68"/>
  <c r="N2456" i="68"/>
  <c r="O2456" i="68"/>
  <c r="N2596" i="68"/>
  <c r="O2596" i="68"/>
  <c r="N2365" i="68"/>
  <c r="O2365" i="68"/>
  <c r="N2684" i="68"/>
  <c r="O2684" i="68"/>
  <c r="N2287" i="68"/>
  <c r="O2287" i="68"/>
  <c r="O1928" i="68"/>
  <c r="O1953" i="68"/>
  <c r="N3293" i="68"/>
  <c r="O3293" i="68"/>
  <c r="N3302" i="68"/>
  <c r="O3302" i="68"/>
  <c r="N3527" i="68"/>
  <c r="O3527" i="68"/>
  <c r="N3362" i="68"/>
  <c r="O3362" i="68"/>
  <c r="N3473" i="68"/>
  <c r="O3473" i="68"/>
  <c r="N2939" i="68"/>
  <c r="O2939" i="68"/>
  <c r="N3137" i="68"/>
  <c r="O3137" i="68"/>
  <c r="N3278" i="68"/>
  <c r="O3278" i="68"/>
  <c r="N3409" i="68"/>
  <c r="O3409" i="68"/>
  <c r="N2975" i="68"/>
  <c r="O2975" i="68"/>
  <c r="O2893" i="68"/>
  <c r="N2924" i="68"/>
  <c r="O2924" i="68"/>
  <c r="N3227" i="68"/>
  <c r="O3227" i="68"/>
  <c r="N4128" i="68"/>
  <c r="O4128" i="68"/>
  <c r="N3718" i="68"/>
  <c r="O3718" i="68"/>
  <c r="N3961" i="68"/>
  <c r="O3961" i="68"/>
  <c r="N3805" i="68"/>
  <c r="O3805" i="68"/>
  <c r="N3713" i="68"/>
  <c r="O3713" i="68"/>
  <c r="O3389" i="68"/>
  <c r="O2878" i="68"/>
  <c r="O3903" i="68"/>
  <c r="N5039" i="68"/>
  <c r="O5039" i="68"/>
  <c r="N4793" i="68"/>
  <c r="O4793" i="68"/>
  <c r="N4814" i="68"/>
  <c r="O4814" i="68"/>
  <c r="N4611" i="68"/>
  <c r="O4611" i="68"/>
  <c r="N4791" i="68"/>
  <c r="O4791" i="68"/>
  <c r="N4810" i="68"/>
  <c r="O4810" i="68"/>
  <c r="N4602" i="68"/>
  <c r="O4602" i="68"/>
  <c r="N4428" i="68"/>
  <c r="O4428" i="68"/>
  <c r="N4241" i="68"/>
  <c r="O4241" i="68"/>
  <c r="N3731" i="68"/>
  <c r="O3731" i="68"/>
  <c r="N3949" i="68"/>
  <c r="O3949" i="68"/>
  <c r="N3767" i="68"/>
  <c r="O3767" i="68"/>
  <c r="N4122" i="68"/>
  <c r="O4122" i="68"/>
  <c r="N4310" i="68"/>
  <c r="O4310" i="68"/>
  <c r="N4373" i="68"/>
  <c r="O4373" i="68"/>
  <c r="O4536" i="68"/>
  <c r="O4542" i="68"/>
  <c r="O5014" i="68"/>
  <c r="N5344" i="68"/>
  <c r="O5344" i="68"/>
  <c r="N5684" i="68"/>
  <c r="O5684" i="68"/>
  <c r="N5350" i="68"/>
  <c r="O5350" i="68"/>
  <c r="N5123" i="68"/>
  <c r="O5123" i="68"/>
  <c r="N6475" i="68"/>
  <c r="O6475" i="68"/>
  <c r="N6285" i="68"/>
  <c r="O6285" i="68"/>
  <c r="N6239" i="68"/>
  <c r="O6239" i="68"/>
  <c r="N6383" i="68"/>
  <c r="O6383" i="68"/>
  <c r="N6323" i="68"/>
  <c r="O6323" i="68"/>
  <c r="N6037" i="68"/>
  <c r="O6037" i="68"/>
  <c r="N6004" i="68"/>
  <c r="O6004" i="68"/>
  <c r="N6658" i="68"/>
  <c r="O6658" i="68"/>
  <c r="N7264" i="68"/>
  <c r="O7264" i="68"/>
  <c r="N7293" i="68"/>
  <c r="O7293" i="68"/>
  <c r="N7245" i="68"/>
  <c r="O7245" i="68"/>
  <c r="O6749" i="68"/>
  <c r="N6749" i="68"/>
  <c r="N7026" i="68"/>
  <c r="O7026" i="68"/>
  <c r="N7112" i="68"/>
  <c r="O7112" i="68"/>
  <c r="N6984" i="68"/>
  <c r="O6984" i="68"/>
  <c r="N6755" i="68"/>
  <c r="O6755" i="68"/>
  <c r="N6874" i="68"/>
  <c r="O6874" i="68"/>
  <c r="N6899" i="68"/>
  <c r="O6899" i="68"/>
  <c r="N7955" i="68"/>
  <c r="O7955" i="68"/>
  <c r="O7918" i="68"/>
  <c r="N7918" i="68"/>
  <c r="N7845" i="68"/>
  <c r="O7845" i="68"/>
  <c r="N7765" i="68"/>
  <c r="O7765" i="68"/>
  <c r="N7542" i="68"/>
  <c r="O7542" i="68"/>
  <c r="O7557" i="68"/>
  <c r="N7557" i="68"/>
  <c r="N7513" i="68"/>
  <c r="O7513" i="68"/>
  <c r="N7467" i="68"/>
  <c r="O7467" i="68"/>
  <c r="N7312" i="68"/>
  <c r="O7312" i="68"/>
  <c r="N8738" i="68"/>
  <c r="O8738" i="68"/>
  <c r="N8670" i="68"/>
  <c r="O8670" i="68"/>
  <c r="N8521" i="68"/>
  <c r="O8521" i="68"/>
  <c r="N8527" i="68"/>
  <c r="O8527" i="68"/>
  <c r="N8468" i="68"/>
  <c r="O8468" i="68"/>
  <c r="N8433" i="68"/>
  <c r="O8433" i="68"/>
  <c r="N8379" i="68"/>
  <c r="O8379" i="68"/>
  <c r="N8303" i="68"/>
  <c r="O8303" i="68"/>
  <c r="N8237" i="68"/>
  <c r="O8237" i="68"/>
  <c r="O8179" i="68"/>
  <c r="N8179" i="68"/>
  <c r="N8060" i="68"/>
  <c r="O8060" i="68"/>
  <c r="N5826" i="68"/>
  <c r="O5826" i="68"/>
  <c r="N5573" i="68"/>
  <c r="O5573" i="68"/>
  <c r="N5802" i="68"/>
  <c r="O5802" i="68"/>
  <c r="N5348" i="68"/>
  <c r="O5348" i="68"/>
  <c r="N5460" i="68"/>
  <c r="O5460" i="68"/>
  <c r="N6489" i="68"/>
  <c r="O6489" i="68"/>
  <c r="N6482" i="68"/>
  <c r="O6482" i="68"/>
  <c r="N5911" i="68"/>
  <c r="O5911" i="68"/>
  <c r="N6308" i="68"/>
  <c r="O6308" i="68"/>
  <c r="N6294" i="68"/>
  <c r="O6294" i="68"/>
  <c r="N6059" i="68"/>
  <c r="O6059" i="68"/>
  <c r="N5956" i="68"/>
  <c r="O5956" i="68"/>
  <c r="N5868" i="68"/>
  <c r="O5868" i="68"/>
  <c r="O6500" i="68"/>
  <c r="N7191" i="68"/>
  <c r="O7191" i="68"/>
  <c r="N7182" i="68"/>
  <c r="O7182" i="68"/>
  <c r="N7210" i="68"/>
  <c r="O7210" i="68"/>
  <c r="N7144" i="68"/>
  <c r="O7144" i="68"/>
  <c r="N6947" i="68"/>
  <c r="O6947" i="68"/>
  <c r="N6992" i="68"/>
  <c r="O6992" i="68"/>
  <c r="O6862" i="68"/>
  <c r="N6862" i="68"/>
  <c r="N6673" i="68"/>
  <c r="O6673" i="68"/>
  <c r="N6753" i="68"/>
  <c r="O6753" i="68"/>
  <c r="N6907" i="68"/>
  <c r="O6907" i="68"/>
  <c r="O6806" i="68"/>
  <c r="N6806" i="68"/>
  <c r="N7914" i="68"/>
  <c r="O7914" i="68"/>
  <c r="N7932" i="68"/>
  <c r="O7932" i="68"/>
  <c r="N7757" i="68"/>
  <c r="O7757" i="68"/>
  <c r="N7612" i="68"/>
  <c r="O7612" i="68"/>
  <c r="N7802" i="68"/>
  <c r="O7802" i="68"/>
  <c r="N7790" i="68"/>
  <c r="O7790" i="68"/>
  <c r="N7535" i="68"/>
  <c r="O7535" i="68"/>
  <c r="N7358" i="68"/>
  <c r="O7358" i="68"/>
  <c r="N7442" i="68"/>
  <c r="O7442" i="68"/>
  <c r="O7810" i="68"/>
  <c r="N8756" i="68"/>
  <c r="O8756" i="68"/>
  <c r="N8699" i="68"/>
  <c r="O8699" i="68"/>
  <c r="N8612" i="68"/>
  <c r="O8612" i="68"/>
  <c r="N8576" i="68"/>
  <c r="O8576" i="68"/>
  <c r="N8507" i="68"/>
  <c r="O8507" i="68"/>
  <c r="N8407" i="68"/>
  <c r="O8407" i="68"/>
  <c r="N8254" i="68"/>
  <c r="O8254" i="68"/>
  <c r="N8301" i="68"/>
  <c r="O8301" i="68"/>
  <c r="N8312" i="68"/>
  <c r="O8312" i="68"/>
  <c r="N8244" i="68"/>
  <c r="O8244" i="68"/>
  <c r="N8081" i="68"/>
  <c r="O8081" i="68"/>
  <c r="N8056" i="68"/>
  <c r="O8056" i="68"/>
  <c r="N5681" i="68"/>
  <c r="O5681" i="68"/>
  <c r="N5711" i="68"/>
  <c r="O5711" i="68"/>
  <c r="N5658" i="68"/>
  <c r="O5658" i="68"/>
  <c r="N5204" i="68"/>
  <c r="O5204" i="68"/>
  <c r="N5301" i="68"/>
  <c r="O5301" i="68"/>
  <c r="N5494" i="68"/>
  <c r="O5494" i="68"/>
  <c r="N6533" i="68"/>
  <c r="O6533" i="68"/>
  <c r="N6205" i="68"/>
  <c r="O6205" i="68"/>
  <c r="N6159" i="68"/>
  <c r="O6159" i="68"/>
  <c r="N6305" i="68"/>
  <c r="O6305" i="68"/>
  <c r="N6243" i="68"/>
  <c r="O6243" i="68"/>
  <c r="N5957" i="68"/>
  <c r="O5957" i="68"/>
  <c r="N6036" i="68"/>
  <c r="O6036" i="68"/>
  <c r="N6166" i="68"/>
  <c r="O6166" i="68"/>
  <c r="N5875" i="68"/>
  <c r="O5875" i="68"/>
  <c r="N5990" i="68"/>
  <c r="O5990" i="68"/>
  <c r="O6073" i="68"/>
  <c r="N6650" i="68"/>
  <c r="O6650" i="68"/>
  <c r="N7254" i="68"/>
  <c r="O7254" i="68"/>
  <c r="N7225" i="68"/>
  <c r="O7225" i="68"/>
  <c r="N7128" i="68"/>
  <c r="O7128" i="68"/>
  <c r="N6860" i="68"/>
  <c r="O6860" i="68"/>
  <c r="N7050" i="68"/>
  <c r="O7050" i="68"/>
  <c r="O6715" i="68"/>
  <c r="N6715" i="68"/>
  <c r="N6619" i="68"/>
  <c r="O6619" i="68"/>
  <c r="N6645" i="68"/>
  <c r="O6645" i="68"/>
  <c r="N6591" i="68"/>
  <c r="O6591" i="68"/>
  <c r="O7945" i="68"/>
  <c r="N7945" i="68"/>
  <c r="N7832" i="68"/>
  <c r="O7832" i="68"/>
  <c r="N7916" i="68"/>
  <c r="O7916" i="68"/>
  <c r="N7846" i="68"/>
  <c r="O7846" i="68"/>
  <c r="O7697" i="68"/>
  <c r="N7697" i="68"/>
  <c r="N7728" i="68"/>
  <c r="O7728" i="68"/>
  <c r="N7570" i="68"/>
  <c r="O7570" i="68"/>
  <c r="N7387" i="68"/>
  <c r="O7387" i="68"/>
  <c r="N7484" i="68"/>
  <c r="O7484" i="68"/>
  <c r="O7504" i="68"/>
  <c r="N8736" i="68"/>
  <c r="O8736" i="68"/>
  <c r="N8551" i="68"/>
  <c r="O8551" i="68"/>
  <c r="N8511" i="68"/>
  <c r="O8511" i="68"/>
  <c r="N8470" i="68"/>
  <c r="O8470" i="68"/>
  <c r="N8415" i="68"/>
  <c r="O8415" i="68"/>
  <c r="N8259" i="68"/>
  <c r="O8259" i="68"/>
  <c r="N8271" i="68"/>
  <c r="O8271" i="68"/>
  <c r="N8261" i="68"/>
  <c r="O8261" i="68"/>
  <c r="N8118" i="68"/>
  <c r="O8118" i="68"/>
  <c r="N8043" i="68"/>
  <c r="O8043" i="68"/>
  <c r="N8018" i="68"/>
  <c r="O8018" i="68"/>
  <c r="N5291" i="68"/>
  <c r="O5291" i="68"/>
  <c r="N5345" i="68"/>
  <c r="O5345" i="68"/>
  <c r="N5541" i="68"/>
  <c r="O5541" i="68"/>
  <c r="N5206" i="68"/>
  <c r="O5206" i="68"/>
  <c r="N5463" i="68"/>
  <c r="O5463" i="68"/>
  <c r="N5386" i="68"/>
  <c r="O5386" i="68"/>
  <c r="N5200" i="68"/>
  <c r="O5200" i="68"/>
  <c r="N5693" i="68"/>
  <c r="O5693" i="68"/>
  <c r="N5779" i="68"/>
  <c r="O5779" i="68"/>
  <c r="N5090" i="68"/>
  <c r="O5090" i="68"/>
  <c r="N5259" i="68"/>
  <c r="O5259" i="68"/>
  <c r="N5313" i="68"/>
  <c r="O5313" i="68"/>
  <c r="N5509" i="68"/>
  <c r="O5509" i="68"/>
  <c r="N5174" i="68"/>
  <c r="O5174" i="68"/>
  <c r="N5431" i="68"/>
  <c r="O5431" i="68"/>
  <c r="N5354" i="68"/>
  <c r="O5354" i="68"/>
  <c r="N5168" i="68"/>
  <c r="O5168" i="68"/>
  <c r="N5661" i="68"/>
  <c r="O5661" i="68"/>
  <c r="N5747" i="68"/>
  <c r="O5747" i="68"/>
  <c r="N5395" i="68"/>
  <c r="O5395" i="68"/>
  <c r="N5551" i="68"/>
  <c r="O5551" i="68"/>
  <c r="N5109" i="68"/>
  <c r="O5109" i="68"/>
  <c r="N5310" i="68"/>
  <c r="O5310" i="68"/>
  <c r="N5644" i="68"/>
  <c r="O5644" i="68"/>
  <c r="N5490" i="68"/>
  <c r="O5490" i="68"/>
  <c r="N5304" i="68"/>
  <c r="O5304" i="68"/>
  <c r="N5567" i="68"/>
  <c r="O5567" i="68"/>
  <c r="N5797" i="68"/>
  <c r="O5797" i="68"/>
  <c r="N5537" i="68"/>
  <c r="O5537" i="68"/>
  <c r="N5265" i="68"/>
  <c r="O5265" i="68"/>
  <c r="N5421" i="68"/>
  <c r="O5421" i="68"/>
  <c r="N5126" i="68"/>
  <c r="O5126" i="68"/>
  <c r="N5388" i="68"/>
  <c r="O5388" i="68"/>
  <c r="N5306" i="68"/>
  <c r="O5306" i="68"/>
  <c r="N5824" i="68"/>
  <c r="O5824" i="68"/>
  <c r="N5613" i="68"/>
  <c r="O5613" i="68"/>
  <c r="N5699" i="68"/>
  <c r="O5699" i="68"/>
  <c r="N5094" i="68"/>
  <c r="O5094" i="68"/>
  <c r="N5739" i="68"/>
  <c r="O5739" i="68"/>
  <c r="N5346" i="68"/>
  <c r="O5346" i="68"/>
  <c r="N5496" i="68"/>
  <c r="O5496" i="68"/>
  <c r="N5251" i="68"/>
  <c r="O5251" i="68"/>
  <c r="N6503" i="68"/>
  <c r="O6503" i="68"/>
  <c r="N6446" i="68"/>
  <c r="O6446" i="68"/>
  <c r="N6107" i="68"/>
  <c r="O6107" i="68"/>
  <c r="N6386" i="68"/>
  <c r="O6386" i="68"/>
  <c r="N6264" i="68"/>
  <c r="O6264" i="68"/>
  <c r="N6152" i="68"/>
  <c r="O6152" i="68"/>
  <c r="N5988" i="68"/>
  <c r="O5988" i="68"/>
  <c r="N5880" i="68"/>
  <c r="O5880" i="68"/>
  <c r="O6330" i="68"/>
  <c r="N7175" i="68"/>
  <c r="O7175" i="68"/>
  <c r="N7297" i="68"/>
  <c r="O7297" i="68"/>
  <c r="N7194" i="68"/>
  <c r="O7194" i="68"/>
  <c r="N7124" i="68"/>
  <c r="O7124" i="68"/>
  <c r="N6931" i="68"/>
  <c r="O6931" i="68"/>
  <c r="N7119" i="68"/>
  <c r="O7119" i="68"/>
  <c r="N6841" i="68"/>
  <c r="O6841" i="68"/>
  <c r="N6657" i="68"/>
  <c r="O6657" i="68"/>
  <c r="N6737" i="68"/>
  <c r="O6737" i="68"/>
  <c r="N6865" i="68"/>
  <c r="O6865" i="68"/>
  <c r="N6785" i="68"/>
  <c r="O6785" i="68"/>
  <c r="N8009" i="68"/>
  <c r="O8009" i="68"/>
  <c r="N7888" i="68"/>
  <c r="O7888" i="68"/>
  <c r="N7742" i="68"/>
  <c r="O7742" i="68"/>
  <c r="N7876" i="68"/>
  <c r="O7876" i="68"/>
  <c r="N7695" i="68"/>
  <c r="O7695" i="68"/>
  <c r="O7738" i="68"/>
  <c r="N7738" i="68"/>
  <c r="N7626" i="68"/>
  <c r="O7626" i="68"/>
  <c r="N7436" i="68"/>
  <c r="O7436" i="68"/>
  <c r="N7475" i="68"/>
  <c r="O7475" i="68"/>
  <c r="N8728" i="68"/>
  <c r="O8728" i="68"/>
  <c r="N8503" i="68"/>
  <c r="O8503" i="68"/>
  <c r="N8462" i="68"/>
  <c r="O8462" i="68"/>
  <c r="N8405" i="68"/>
  <c r="O8405" i="68"/>
  <c r="N8251" i="68"/>
  <c r="O8251" i="68"/>
  <c r="N8264" i="68"/>
  <c r="O8264" i="68"/>
  <c r="N8253" i="68"/>
  <c r="O8253" i="68"/>
  <c r="N8110" i="68"/>
  <c r="O8110" i="68"/>
  <c r="N8020" i="68"/>
  <c r="O8020" i="68"/>
  <c r="N5773" i="68"/>
  <c r="O5773" i="68"/>
  <c r="N5280" i="68"/>
  <c r="O5280" i="68"/>
  <c r="N5620" i="68"/>
  <c r="O5620" i="68"/>
  <c r="N5286" i="68"/>
  <c r="O5286" i="68"/>
  <c r="N5548" i="68"/>
  <c r="O5548" i="68"/>
  <c r="O5427" i="68"/>
  <c r="N6517" i="68"/>
  <c r="O6517" i="68"/>
  <c r="N6189" i="68"/>
  <c r="O6189" i="68"/>
  <c r="N6143" i="68"/>
  <c r="O6143" i="68"/>
  <c r="N6289" i="68"/>
  <c r="O6289" i="68"/>
  <c r="N6227" i="68"/>
  <c r="O6227" i="68"/>
  <c r="N5941" i="68"/>
  <c r="O5941" i="68"/>
  <c r="N6440" i="68"/>
  <c r="O6440" i="68"/>
  <c r="N6134" i="68"/>
  <c r="O6134" i="68"/>
  <c r="N5859" i="68"/>
  <c r="O5859" i="68"/>
  <c r="O5830" i="68"/>
  <c r="O6210" i="68"/>
  <c r="N7213" i="68"/>
  <c r="O7213" i="68"/>
  <c r="N7052" i="68"/>
  <c r="O7052" i="68"/>
  <c r="N6965" i="68"/>
  <c r="O6965" i="68"/>
  <c r="N6788" i="68"/>
  <c r="O6788" i="68"/>
  <c r="O6922" i="68"/>
  <c r="N6922" i="68"/>
  <c r="N6694" i="68"/>
  <c r="O6694" i="68"/>
  <c r="N6859" i="68"/>
  <c r="O6859" i="68"/>
  <c r="O6857" i="68"/>
  <c r="N6857" i="68"/>
  <c r="O7113" i="68"/>
  <c r="N7300" i="68"/>
  <c r="O7300" i="68"/>
  <c r="N7328" i="68"/>
  <c r="O7328" i="68"/>
  <c r="N7987" i="68"/>
  <c r="O7987" i="68"/>
  <c r="N7951" i="68"/>
  <c r="O7951" i="68"/>
  <c r="N7925" i="68"/>
  <c r="O7925" i="68"/>
  <c r="N7844" i="68"/>
  <c r="O7844" i="68"/>
  <c r="N7769" i="68"/>
  <c r="O7769" i="68"/>
  <c r="N7574" i="68"/>
  <c r="O7574" i="68"/>
  <c r="N7589" i="68"/>
  <c r="O7589" i="68"/>
  <c r="N7659" i="68"/>
  <c r="O7659" i="68"/>
  <c r="N7522" i="68"/>
  <c r="O7522" i="68"/>
  <c r="N7498" i="68"/>
  <c r="O7498" i="68"/>
  <c r="N7346" i="68"/>
  <c r="O7346" i="68"/>
  <c r="N8680" i="68"/>
  <c r="O8680" i="68"/>
  <c r="N8488" i="68"/>
  <c r="O8488" i="68"/>
  <c r="N8580" i="68"/>
  <c r="O8580" i="68"/>
  <c r="N8341" i="68"/>
  <c r="O8341" i="68"/>
  <c r="N8276" i="68"/>
  <c r="O8276" i="68"/>
  <c r="N8390" i="68"/>
  <c r="O8390" i="68"/>
  <c r="N8255" i="68"/>
  <c r="O8255" i="68"/>
  <c r="N8156" i="68"/>
  <c r="O8156" i="68"/>
  <c r="N8305" i="68"/>
  <c r="O8305" i="68"/>
  <c r="N8046" i="68"/>
  <c r="O8046" i="68"/>
  <c r="O8698" i="68"/>
  <c r="N4710" i="68"/>
  <c r="O4710" i="68"/>
  <c r="N4684" i="68"/>
  <c r="O4684" i="68"/>
  <c r="N4479" i="68"/>
  <c r="O4479" i="68"/>
  <c r="N4811" i="68"/>
  <c r="O4811" i="68"/>
  <c r="N4485" i="68"/>
  <c r="O4485" i="68"/>
  <c r="N4553" i="68"/>
  <c r="O4553" i="68"/>
  <c r="N5082" i="68"/>
  <c r="O5082" i="68"/>
  <c r="N5080" i="68"/>
  <c r="O5080" i="68"/>
  <c r="N5001" i="68"/>
  <c r="O5001" i="68"/>
  <c r="N5053" i="68"/>
  <c r="O5053" i="68"/>
  <c r="N4418" i="68"/>
  <c r="O4418" i="68"/>
  <c r="N4562" i="68"/>
  <c r="O4562" i="68"/>
  <c r="N4720" i="68"/>
  <c r="O4720" i="68"/>
  <c r="N4751" i="68"/>
  <c r="O4751" i="68"/>
  <c r="N4571" i="68"/>
  <c r="O4571" i="68"/>
  <c r="N4813" i="68"/>
  <c r="O4813" i="68"/>
  <c r="N4774" i="68"/>
  <c r="O4774" i="68"/>
  <c r="N4753" i="68"/>
  <c r="O4753" i="68"/>
  <c r="N4999" i="68"/>
  <c r="O4999" i="68"/>
  <c r="N4660" i="68"/>
  <c r="O4660" i="68"/>
  <c r="N4474" i="68"/>
  <c r="O4474" i="68"/>
  <c r="N4880" i="68"/>
  <c r="O4880" i="68"/>
  <c r="N4461" i="68"/>
  <c r="O4461" i="68"/>
  <c r="N4768" i="68"/>
  <c r="O4768" i="68"/>
  <c r="N4529" i="68"/>
  <c r="O4529" i="68"/>
  <c r="N5058" i="68"/>
  <c r="O5058" i="68"/>
  <c r="N5056" i="68"/>
  <c r="O5056" i="68"/>
  <c r="N4977" i="68"/>
  <c r="O4977" i="68"/>
  <c r="N5029" i="68"/>
  <c r="O5029" i="68"/>
  <c r="O4544" i="68"/>
  <c r="O5108" i="68"/>
  <c r="N5723" i="68"/>
  <c r="O5723" i="68"/>
  <c r="N5330" i="68"/>
  <c r="O5330" i="68"/>
  <c r="N5480" i="68"/>
  <c r="O5480" i="68"/>
  <c r="N5838" i="68"/>
  <c r="O5838" i="68"/>
  <c r="N6393" i="68"/>
  <c r="O6393" i="68"/>
  <c r="N6373" i="68"/>
  <c r="O6373" i="68"/>
  <c r="N6327" i="68"/>
  <c r="O6327" i="68"/>
  <c r="N6406" i="68"/>
  <c r="O6406" i="68"/>
  <c r="N6212" i="68"/>
  <c r="O6212" i="68"/>
  <c r="N6198" i="68"/>
  <c r="O6198" i="68"/>
  <c r="N5963" i="68"/>
  <c r="O5963" i="68"/>
  <c r="N6070" i="68"/>
  <c r="O6070" i="68"/>
  <c r="N6056" i="68"/>
  <c r="O6056" i="68"/>
  <c r="N5908" i="68"/>
  <c r="O5908" i="68"/>
  <c r="O5646" i="68"/>
  <c r="O6346" i="68"/>
  <c r="N7159" i="68"/>
  <c r="O7159" i="68"/>
  <c r="N7260" i="68"/>
  <c r="O7260" i="68"/>
  <c r="N7178" i="68"/>
  <c r="O7178" i="68"/>
  <c r="N7110" i="68"/>
  <c r="O7110" i="68"/>
  <c r="N6912" i="68"/>
  <c r="O6912" i="68"/>
  <c r="N7077" i="68"/>
  <c r="O7077" i="68"/>
  <c r="N6827" i="68"/>
  <c r="O6827" i="68"/>
  <c r="N6641" i="68"/>
  <c r="O6641" i="68"/>
  <c r="N6721" i="68"/>
  <c r="O6721" i="68"/>
  <c r="N6851" i="68"/>
  <c r="O6851" i="68"/>
  <c r="N6771" i="68"/>
  <c r="O6771" i="68"/>
  <c r="O7369" i="68"/>
  <c r="N7369" i="68"/>
  <c r="O8004" i="68"/>
  <c r="N8004" i="68"/>
  <c r="N7976" i="68"/>
  <c r="O7976" i="68"/>
  <c r="N7980" i="68"/>
  <c r="O7980" i="68"/>
  <c r="N7892" i="68"/>
  <c r="O7892" i="68"/>
  <c r="N7839" i="68"/>
  <c r="O7839" i="68"/>
  <c r="N7630" i="68"/>
  <c r="O7630" i="68"/>
  <c r="N7645" i="68"/>
  <c r="O7645" i="68"/>
  <c r="N7639" i="68"/>
  <c r="O7639" i="68"/>
  <c r="N7539" i="68"/>
  <c r="O7539" i="68"/>
  <c r="N7466" i="68"/>
  <c r="O7466" i="68"/>
  <c r="N7402" i="68"/>
  <c r="O7402" i="68"/>
  <c r="N8749" i="68"/>
  <c r="O8749" i="68"/>
  <c r="N8640" i="68"/>
  <c r="O8640" i="68"/>
  <c r="N8623" i="68"/>
  <c r="O8623" i="68"/>
  <c r="N8556" i="68"/>
  <c r="O8556" i="68"/>
  <c r="N8485" i="68"/>
  <c r="O8485" i="68"/>
  <c r="N8483" i="68"/>
  <c r="O8483" i="68"/>
  <c r="N8422" i="68"/>
  <c r="O8422" i="68"/>
  <c r="N8256" i="68"/>
  <c r="O8256" i="68"/>
  <c r="N8234" i="68"/>
  <c r="O8234" i="68"/>
  <c r="N8094" i="68"/>
  <c r="O8094" i="68"/>
  <c r="N8166" i="68"/>
  <c r="O8166" i="68"/>
  <c r="O8007" i="68"/>
  <c r="N5621" i="68"/>
  <c r="O5621" i="68"/>
  <c r="N5831" i="68"/>
  <c r="O5831" i="68"/>
  <c r="N5396" i="68"/>
  <c r="O5396" i="68"/>
  <c r="N5134" i="68"/>
  <c r="O5134" i="68"/>
  <c r="N5273" i="68"/>
  <c r="O5273" i="68"/>
  <c r="O5207" i="68"/>
  <c r="N5918" i="68"/>
  <c r="O5918" i="68"/>
  <c r="N6427" i="68"/>
  <c r="O6427" i="68"/>
  <c r="N6237" i="68"/>
  <c r="O6237" i="68"/>
  <c r="N6191" i="68"/>
  <c r="O6191" i="68"/>
  <c r="N6337" i="68"/>
  <c r="O6337" i="68"/>
  <c r="N6275" i="68"/>
  <c r="O6275" i="68"/>
  <c r="N5989" i="68"/>
  <c r="O5989" i="68"/>
  <c r="N6068" i="68"/>
  <c r="O6068" i="68"/>
  <c r="N5936" i="68"/>
  <c r="O5936" i="68"/>
  <c r="N5904" i="68"/>
  <c r="O5904" i="68"/>
  <c r="N6024" i="68"/>
  <c r="O6024" i="68"/>
  <c r="N5948" i="68"/>
  <c r="O5948" i="68"/>
  <c r="O5782" i="68"/>
  <c r="N7197" i="68"/>
  <c r="O7197" i="68"/>
  <c r="N7036" i="68"/>
  <c r="O7036" i="68"/>
  <c r="N6893" i="68"/>
  <c r="O6893" i="68"/>
  <c r="N6949" i="68"/>
  <c r="O6949" i="68"/>
  <c r="N6780" i="68"/>
  <c r="O6780" i="68"/>
  <c r="N6915" i="68"/>
  <c r="O6915" i="68"/>
  <c r="N6580" i="68"/>
  <c r="O6580" i="68"/>
  <c r="N6678" i="68"/>
  <c r="O6678" i="68"/>
  <c r="N6815" i="68"/>
  <c r="O6815" i="68"/>
  <c r="N6843" i="68"/>
  <c r="O6843" i="68"/>
  <c r="O7014" i="68"/>
  <c r="N7376" i="68"/>
  <c r="O7376" i="68"/>
  <c r="N7962" i="68"/>
  <c r="O7962" i="68"/>
  <c r="N7928" i="68"/>
  <c r="O7928" i="68"/>
  <c r="N7775" i="68"/>
  <c r="O7775" i="68"/>
  <c r="N7698" i="68"/>
  <c r="O7698" i="68"/>
  <c r="N7747" i="68"/>
  <c r="O7747" i="68"/>
  <c r="N7668" i="68"/>
  <c r="O7668" i="68"/>
  <c r="N7506" i="68"/>
  <c r="O7506" i="68"/>
  <c r="N7335" i="68"/>
  <c r="O7335" i="68"/>
  <c r="N8712" i="68"/>
  <c r="O8712" i="68"/>
  <c r="N8668" i="68"/>
  <c r="O8668" i="68"/>
  <c r="N8481" i="68"/>
  <c r="O8481" i="68"/>
  <c r="O8376" i="68"/>
  <c r="N8376" i="68"/>
  <c r="N8326" i="68"/>
  <c r="O8326" i="68"/>
  <c r="N8281" i="68"/>
  <c r="O8281" i="68"/>
  <c r="N8204" i="68"/>
  <c r="O8204" i="68"/>
  <c r="N8098" i="68"/>
  <c r="O8098" i="68"/>
  <c r="N8095" i="68"/>
  <c r="O8095" i="68"/>
  <c r="O7999" i="68"/>
  <c r="O8561" i="68"/>
  <c r="O8658" i="68"/>
  <c r="O4747" i="68"/>
  <c r="O4932" i="68"/>
  <c r="N5547" i="68"/>
  <c r="O5547" i="68"/>
  <c r="N5484" i="68"/>
  <c r="O5484" i="68"/>
  <c r="N5833" i="68"/>
  <c r="O5833" i="68"/>
  <c r="N5255" i="68"/>
  <c r="O5255" i="68"/>
  <c r="O5552" i="68"/>
  <c r="N6505" i="68"/>
  <c r="O6505" i="68"/>
  <c r="N6498" i="68"/>
  <c r="O6498" i="68"/>
  <c r="N5927" i="68"/>
  <c r="O5927" i="68"/>
  <c r="N6324" i="68"/>
  <c r="O6324" i="68"/>
  <c r="N6310" i="68"/>
  <c r="O6310" i="68"/>
  <c r="N6075" i="68"/>
  <c r="O6075" i="68"/>
  <c r="N6014" i="68"/>
  <c r="O6014" i="68"/>
  <c r="N5884" i="68"/>
  <c r="O5884" i="68"/>
  <c r="N6038" i="68"/>
  <c r="O6038" i="68"/>
  <c r="N5915" i="68"/>
  <c r="O5915" i="68"/>
  <c r="N6016" i="68"/>
  <c r="O6016" i="68"/>
  <c r="O6010" i="68"/>
  <c r="N6690" i="68"/>
  <c r="O6690" i="68"/>
  <c r="N7125" i="68"/>
  <c r="O7125" i="68"/>
  <c r="N6964" i="68"/>
  <c r="O6964" i="68"/>
  <c r="N6821" i="68"/>
  <c r="O6821" i="68"/>
  <c r="N7071" i="68"/>
  <c r="O7071" i="68"/>
  <c r="N6744" i="68"/>
  <c r="O6744" i="68"/>
  <c r="N6854" i="68"/>
  <c r="O6854" i="68"/>
  <c r="N6606" i="68"/>
  <c r="O6606" i="68"/>
  <c r="N6725" i="68"/>
  <c r="O6725" i="68"/>
  <c r="N6724" i="68"/>
  <c r="O6724" i="68"/>
  <c r="N7298" i="68"/>
  <c r="O7298" i="68"/>
  <c r="O7196" i="68"/>
  <c r="N7981" i="68"/>
  <c r="O7981" i="68"/>
  <c r="N7862" i="68"/>
  <c r="O7862" i="68"/>
  <c r="N7884" i="68"/>
  <c r="O7884" i="68"/>
  <c r="N7813" i="68"/>
  <c r="O7813" i="68"/>
  <c r="O7691" i="68"/>
  <c r="N7691" i="68"/>
  <c r="N7486" i="68"/>
  <c r="O7486" i="68"/>
  <c r="N7501" i="68"/>
  <c r="O7501" i="68"/>
  <c r="N7500" i="68"/>
  <c r="O7500" i="68"/>
  <c r="N7583" i="68"/>
  <c r="O7583" i="68"/>
  <c r="N7381" i="68"/>
  <c r="O7381" i="68"/>
  <c r="O7409" i="68"/>
  <c r="N7409" i="68"/>
  <c r="N8760" i="68"/>
  <c r="O8760" i="68"/>
  <c r="N8657" i="68"/>
  <c r="O8657" i="68"/>
  <c r="N8575" i="68"/>
  <c r="O8575" i="68"/>
  <c r="N8528" i="68"/>
  <c r="O8528" i="68"/>
  <c r="N8487" i="68"/>
  <c r="O8487" i="68"/>
  <c r="N8438" i="68"/>
  <c r="O8438" i="68"/>
  <c r="N8283" i="68"/>
  <c r="O8283" i="68"/>
  <c r="N8280" i="68"/>
  <c r="O8280" i="68"/>
  <c r="N8053" i="68"/>
  <c r="O8053" i="68"/>
  <c r="N8142" i="68"/>
  <c r="O8142" i="68"/>
  <c r="N8031" i="68"/>
  <c r="O8031" i="68"/>
  <c r="O8105" i="68"/>
  <c r="O8578" i="68"/>
  <c r="O8569" i="68"/>
  <c r="O8651" i="68"/>
  <c r="N664" i="68"/>
  <c r="O664" i="68"/>
  <c r="N311" i="68"/>
  <c r="O311" i="68"/>
  <c r="N382" i="68"/>
  <c r="O382" i="68"/>
  <c r="N623" i="68"/>
  <c r="O623" i="68"/>
  <c r="O149" i="68"/>
  <c r="N149" i="68"/>
  <c r="N1779" i="68"/>
  <c r="O1779" i="68"/>
  <c r="N2014" i="68"/>
  <c r="O2014" i="68"/>
  <c r="N1997" i="68"/>
  <c r="O1997" i="68"/>
  <c r="N1684" i="68"/>
  <c r="O1684" i="68"/>
  <c r="N1884" i="68"/>
  <c r="O1884" i="68"/>
  <c r="N2050" i="68"/>
  <c r="O2050" i="68"/>
  <c r="N1915" i="68"/>
  <c r="O1915" i="68"/>
  <c r="N2276" i="68"/>
  <c r="O2276" i="68"/>
  <c r="N2795" i="68"/>
  <c r="O2795" i="68"/>
  <c r="N2785" i="68"/>
  <c r="O2785" i="68"/>
  <c r="N2626" i="68"/>
  <c r="O2626" i="68"/>
  <c r="N2363" i="68"/>
  <c r="O2363" i="68"/>
  <c r="N2740" i="68"/>
  <c r="O2740" i="68"/>
  <c r="N2644" i="68"/>
  <c r="O2644" i="68"/>
  <c r="N2439" i="68"/>
  <c r="O2439" i="68"/>
  <c r="N2759" i="68"/>
  <c r="O2759" i="68"/>
  <c r="N2745" i="68"/>
  <c r="O2745" i="68"/>
  <c r="N2576" i="68"/>
  <c r="O2576" i="68"/>
  <c r="O3519" i="68"/>
  <c r="N3519" i="68"/>
  <c r="N3358" i="68"/>
  <c r="O3358" i="68"/>
  <c r="N3564" i="68"/>
  <c r="O3564" i="68"/>
  <c r="N2931" i="68"/>
  <c r="O2931" i="68"/>
  <c r="N3129" i="68"/>
  <c r="O3129" i="68"/>
  <c r="N3408" i="68"/>
  <c r="O3408" i="68"/>
  <c r="N3058" i="68"/>
  <c r="O3058" i="68"/>
  <c r="N2976" i="68"/>
  <c r="O2976" i="68"/>
  <c r="N4096" i="68"/>
  <c r="O4096" i="68"/>
  <c r="N3714" i="68"/>
  <c r="O3714" i="68"/>
  <c r="N3944" i="68"/>
  <c r="O3944" i="68"/>
  <c r="N3797" i="68"/>
  <c r="O3797" i="68"/>
  <c r="N3705" i="68"/>
  <c r="O3705" i="68"/>
  <c r="N3626" i="68"/>
  <c r="O3626" i="68"/>
  <c r="N4233" i="68"/>
  <c r="O4233" i="68"/>
  <c r="N3723" i="68"/>
  <c r="O3723" i="68"/>
  <c r="N3941" i="68"/>
  <c r="O3941" i="68"/>
  <c r="N3759" i="68"/>
  <c r="O3759" i="68"/>
  <c r="N4066" i="68"/>
  <c r="O4066" i="68"/>
  <c r="N495" i="68"/>
  <c r="O495" i="68"/>
  <c r="N566" i="68"/>
  <c r="O566" i="68"/>
  <c r="O333" i="68"/>
  <c r="N333" i="68"/>
  <c r="N1450" i="68"/>
  <c r="O1450" i="68"/>
  <c r="N496" i="68"/>
  <c r="O496" i="68"/>
  <c r="N660" i="68"/>
  <c r="O660" i="68"/>
  <c r="N19" i="68"/>
  <c r="O19" i="68"/>
  <c r="N721" i="68"/>
  <c r="O721" i="68"/>
  <c r="N184" i="68"/>
  <c r="O184" i="68"/>
  <c r="O482" i="68"/>
  <c r="N1773" i="68"/>
  <c r="O1773" i="68"/>
  <c r="N1577" i="68"/>
  <c r="O1577" i="68"/>
  <c r="N1554" i="68"/>
  <c r="O1554" i="68"/>
  <c r="N2134" i="68"/>
  <c r="O2134" i="68"/>
  <c r="N2004" i="68"/>
  <c r="O2004" i="68"/>
  <c r="N1494" i="68"/>
  <c r="O1494" i="68"/>
  <c r="N1658" i="68"/>
  <c r="O1658" i="68"/>
  <c r="N1835" i="68"/>
  <c r="O1835" i="68"/>
  <c r="N1872" i="68"/>
  <c r="O1872" i="68"/>
  <c r="N1707" i="68"/>
  <c r="O1707" i="68"/>
  <c r="N2467" i="68"/>
  <c r="O2467" i="68"/>
  <c r="N2718" i="68"/>
  <c r="O2718" i="68"/>
  <c r="N2462" i="68"/>
  <c r="O2462" i="68"/>
  <c r="N2465" i="68"/>
  <c r="O2465" i="68"/>
  <c r="N2234" i="68"/>
  <c r="O2234" i="68"/>
  <c r="N2780" i="68"/>
  <c r="O2780" i="68"/>
  <c r="N2489" i="68"/>
  <c r="O2489" i="68"/>
  <c r="N2207" i="68"/>
  <c r="O2207" i="68"/>
  <c r="O2241" i="68"/>
  <c r="N2964" i="68"/>
  <c r="O2964" i="68"/>
  <c r="N3511" i="68"/>
  <c r="O3511" i="68"/>
  <c r="N3354" i="68"/>
  <c r="O3354" i="68"/>
  <c r="N3532" i="68"/>
  <c r="O3532" i="68"/>
  <c r="N2923" i="68"/>
  <c r="O2923" i="68"/>
  <c r="N3121" i="68"/>
  <c r="O3121" i="68"/>
  <c r="N3272" i="68"/>
  <c r="O3272" i="68"/>
  <c r="N3380" i="68"/>
  <c r="O3380" i="68"/>
  <c r="N3087" i="68"/>
  <c r="O3087" i="68"/>
  <c r="N4062" i="68"/>
  <c r="O4062" i="68"/>
  <c r="N3710" i="68"/>
  <c r="O3710" i="68"/>
  <c r="N3940" i="68"/>
  <c r="O3940" i="68"/>
  <c r="N3789" i="68"/>
  <c r="O3789" i="68"/>
  <c r="N3697" i="68"/>
  <c r="O3697" i="68"/>
  <c r="O3086" i="68"/>
  <c r="N5023" i="68"/>
  <c r="O5023" i="68"/>
  <c r="N4777" i="68"/>
  <c r="O4777" i="68"/>
  <c r="N4798" i="68"/>
  <c r="O4798" i="68"/>
  <c r="N4595" i="68"/>
  <c r="O4595" i="68"/>
  <c r="N4775" i="68"/>
  <c r="O4775" i="68"/>
  <c r="N4746" i="68"/>
  <c r="O4746" i="68"/>
  <c r="N4586" i="68"/>
  <c r="O4586" i="68"/>
  <c r="N4423" i="68"/>
  <c r="O4423" i="68"/>
  <c r="N4292" i="68"/>
  <c r="O4292" i="68"/>
  <c r="N3779" i="68"/>
  <c r="O3779" i="68"/>
  <c r="N3997" i="68"/>
  <c r="O3997" i="68"/>
  <c r="N3815" i="68"/>
  <c r="O3815" i="68"/>
  <c r="N4074" i="68"/>
  <c r="O4074" i="68"/>
  <c r="O4680" i="68"/>
  <c r="N712" i="68"/>
  <c r="O712" i="68"/>
  <c r="N359" i="68"/>
  <c r="O359" i="68"/>
  <c r="N430" i="68"/>
  <c r="O430" i="68"/>
  <c r="N647" i="68"/>
  <c r="O647" i="68"/>
  <c r="O197" i="68"/>
  <c r="N197" i="68"/>
  <c r="N179" i="68"/>
  <c r="O179" i="68"/>
  <c r="N307" i="68"/>
  <c r="O307" i="68"/>
  <c r="N435" i="68"/>
  <c r="O435" i="68"/>
  <c r="N563" i="68"/>
  <c r="O563" i="68"/>
  <c r="N256" i="68"/>
  <c r="O256" i="68"/>
  <c r="N384" i="68"/>
  <c r="O384" i="68"/>
  <c r="O706" i="68"/>
  <c r="N27" i="68"/>
  <c r="O27" i="68"/>
  <c r="N761" i="68"/>
  <c r="O761" i="68"/>
  <c r="N841" i="68"/>
  <c r="O841" i="68"/>
  <c r="N1036" i="68"/>
  <c r="O1036" i="68"/>
  <c r="N905" i="68"/>
  <c r="O905" i="68"/>
  <c r="N1044" i="68"/>
  <c r="O1044" i="68"/>
  <c r="N940" i="68"/>
  <c r="O940" i="68"/>
  <c r="N769" i="68"/>
  <c r="O769" i="68"/>
  <c r="N850" i="68"/>
  <c r="O850" i="68"/>
  <c r="N849" i="68"/>
  <c r="O849" i="68"/>
  <c r="N913" i="68"/>
  <c r="O913" i="68"/>
  <c r="N796" i="68"/>
  <c r="O796" i="68"/>
  <c r="O1128" i="68"/>
  <c r="N1128" i="68"/>
  <c r="N1242" i="68"/>
  <c r="O1242" i="68"/>
  <c r="N1326" i="68"/>
  <c r="O1326" i="68"/>
  <c r="N1157" i="68"/>
  <c r="O1157" i="68"/>
  <c r="N1264" i="68"/>
  <c r="O1264" i="68"/>
  <c r="N1368" i="68"/>
  <c r="O1368" i="68"/>
  <c r="N1100" i="68"/>
  <c r="O1100" i="68"/>
  <c r="N1208" i="68"/>
  <c r="O1208" i="68"/>
  <c r="N1322" i="68"/>
  <c r="O1322" i="68"/>
  <c r="N1381" i="68"/>
  <c r="O1381" i="68"/>
  <c r="N1209" i="68"/>
  <c r="O1209" i="68"/>
  <c r="N1301" i="68"/>
  <c r="O1301" i="68"/>
  <c r="N1389" i="68"/>
  <c r="O1389" i="68"/>
  <c r="N885" i="68"/>
  <c r="O885" i="68"/>
  <c r="N949" i="68"/>
  <c r="O949" i="68"/>
  <c r="N1013" i="68"/>
  <c r="O1013" i="68"/>
  <c r="N1077" i="68"/>
  <c r="O1077" i="68"/>
  <c r="N1166" i="68"/>
  <c r="O1166" i="68"/>
  <c r="N1281" i="68"/>
  <c r="O1281" i="68"/>
  <c r="N1382" i="68"/>
  <c r="O1382" i="68"/>
  <c r="N985" i="68"/>
  <c r="O985" i="68"/>
  <c r="N1049" i="68"/>
  <c r="O1049" i="68"/>
  <c r="N1110" i="68"/>
  <c r="O1110" i="68"/>
  <c r="N1225" i="68"/>
  <c r="O1225" i="68"/>
  <c r="N1317" i="68"/>
  <c r="O1317" i="68"/>
  <c r="N750" i="68"/>
  <c r="O750" i="68"/>
  <c r="N814" i="68"/>
  <c r="O814" i="68"/>
  <c r="N878" i="68"/>
  <c r="O878" i="68"/>
  <c r="N942" i="68"/>
  <c r="O942" i="68"/>
  <c r="N1006" i="68"/>
  <c r="O1006" i="68"/>
  <c r="N1070" i="68"/>
  <c r="O1070" i="68"/>
  <c r="N1162" i="68"/>
  <c r="O1162" i="68"/>
  <c r="N1246" i="68"/>
  <c r="O1246" i="68"/>
  <c r="N1361" i="68"/>
  <c r="O1361" i="68"/>
  <c r="N1010" i="68"/>
  <c r="O1010" i="68"/>
  <c r="N1074" i="68"/>
  <c r="O1074" i="68"/>
  <c r="N1141" i="68"/>
  <c r="O1141" i="68"/>
  <c r="O1248" i="68"/>
  <c r="N1248" i="68"/>
  <c r="N1362" i="68"/>
  <c r="O1362" i="68"/>
  <c r="N784" i="68"/>
  <c r="O784" i="68"/>
  <c r="N848" i="68"/>
  <c r="O848" i="68"/>
  <c r="N912" i="68"/>
  <c r="O912" i="68"/>
  <c r="N976" i="68"/>
  <c r="O976" i="68"/>
  <c r="N1040" i="68"/>
  <c r="O1040" i="68"/>
  <c r="N1104" i="68"/>
  <c r="O1104" i="68"/>
  <c r="N1377" i="68"/>
  <c r="O1377" i="68"/>
  <c r="N1124" i="68"/>
  <c r="O1124" i="68"/>
  <c r="N1188" i="68"/>
  <c r="O1188" i="68"/>
  <c r="N1252" i="68"/>
  <c r="O1252" i="68"/>
  <c r="N1316" i="68"/>
  <c r="O1316" i="68"/>
  <c r="N1380" i="68"/>
  <c r="O1380" i="68"/>
  <c r="N1887" i="68"/>
  <c r="O1887" i="68"/>
  <c r="N1557" i="68"/>
  <c r="O1557" i="68"/>
  <c r="N1521" i="68"/>
  <c r="O1521" i="68"/>
  <c r="O1043" i="68"/>
  <c r="N1806" i="68"/>
  <c r="O1806" i="68"/>
  <c r="N1893" i="68"/>
  <c r="O1893" i="68"/>
  <c r="N1476" i="68"/>
  <c r="O1476" i="68"/>
  <c r="N1678" i="68"/>
  <c r="O1678" i="68"/>
  <c r="N1842" i="68"/>
  <c r="O1842" i="68"/>
  <c r="N1984" i="68"/>
  <c r="O1984" i="68"/>
  <c r="N2063" i="68"/>
  <c r="O2063" i="68"/>
  <c r="N1711" i="68"/>
  <c r="O1711" i="68"/>
  <c r="N1529" i="68"/>
  <c r="O1529" i="68"/>
  <c r="O1673" i="68"/>
  <c r="N2232" i="68"/>
  <c r="O2232" i="68"/>
  <c r="N2459" i="68"/>
  <c r="O2459" i="68"/>
  <c r="N2714" i="68"/>
  <c r="O2714" i="68"/>
  <c r="N2458" i="68"/>
  <c r="O2458" i="68"/>
  <c r="N2436" i="68"/>
  <c r="O2436" i="68"/>
  <c r="N2226" i="68"/>
  <c r="O2226" i="68"/>
  <c r="N2872" i="68"/>
  <c r="O2872" i="68"/>
  <c r="N2323" i="68"/>
  <c r="O2323" i="68"/>
  <c r="N2477" i="68"/>
  <c r="O2477" i="68"/>
  <c r="N2199" i="68"/>
  <c r="O2199" i="68"/>
  <c r="N2277" i="68"/>
  <c r="O2277" i="68"/>
  <c r="O2185" i="68"/>
  <c r="N3475" i="68"/>
  <c r="O3475" i="68"/>
  <c r="O3478" i="68"/>
  <c r="N3478" i="68"/>
  <c r="N3171" i="68"/>
  <c r="O3171" i="68"/>
  <c r="N3582" i="68"/>
  <c r="O3582" i="68"/>
  <c r="N3186" i="68"/>
  <c r="O3186" i="68"/>
  <c r="N2922" i="68"/>
  <c r="O2922" i="68"/>
  <c r="N3135" i="68"/>
  <c r="O3135" i="68"/>
  <c r="N3080" i="68"/>
  <c r="O3080" i="68"/>
  <c r="N2895" i="68"/>
  <c r="O2895" i="68"/>
  <c r="N3318" i="68"/>
  <c r="O3318" i="68"/>
  <c r="N4154" i="68"/>
  <c r="O4154" i="68"/>
  <c r="N3802" i="68"/>
  <c r="O3802" i="68"/>
  <c r="N4033" i="68"/>
  <c r="O4033" i="68"/>
  <c r="N4009" i="68"/>
  <c r="O4009" i="68"/>
  <c r="N3881" i="68"/>
  <c r="O3881" i="68"/>
  <c r="N5013" i="68"/>
  <c r="O5013" i="68"/>
  <c r="N4961" i="68"/>
  <c r="O4961" i="68"/>
  <c r="N5040" i="68"/>
  <c r="O5040" i="68"/>
  <c r="N5042" i="68"/>
  <c r="O5042" i="68"/>
  <c r="N4513" i="68"/>
  <c r="O4513" i="68"/>
  <c r="N4760" i="68"/>
  <c r="O4760" i="68"/>
  <c r="N4445" i="68"/>
  <c r="O4445" i="68"/>
  <c r="N4874" i="68"/>
  <c r="O4874" i="68"/>
  <c r="N4470" i="68"/>
  <c r="O4470" i="68"/>
  <c r="N4644" i="68"/>
  <c r="O4644" i="68"/>
  <c r="N4273" i="68"/>
  <c r="O4273" i="68"/>
  <c r="N4091" i="68"/>
  <c r="O4091" i="68"/>
  <c r="N4306" i="68"/>
  <c r="O4306" i="68"/>
  <c r="N4127" i="68"/>
  <c r="O4127" i="68"/>
  <c r="N4156" i="68"/>
  <c r="O4156" i="68"/>
  <c r="N3768" i="68"/>
  <c r="O3768" i="68"/>
  <c r="N4365" i="68"/>
  <c r="O4365" i="68"/>
  <c r="N479" i="68"/>
  <c r="O479" i="68"/>
  <c r="N550" i="68"/>
  <c r="O550" i="68"/>
  <c r="O317" i="68"/>
  <c r="N317" i="68"/>
  <c r="N164" i="68"/>
  <c r="O164" i="68"/>
  <c r="N292" i="68"/>
  <c r="O292" i="68"/>
  <c r="N420" i="68"/>
  <c r="O420" i="68"/>
  <c r="N548" i="68"/>
  <c r="O548" i="68"/>
  <c r="N107" i="68"/>
  <c r="O107" i="68"/>
  <c r="N713" i="68"/>
  <c r="O713" i="68"/>
  <c r="N73" i="68"/>
  <c r="O73" i="68"/>
  <c r="O370" i="68"/>
  <c r="N1601" i="68"/>
  <c r="O1601" i="68"/>
  <c r="N1695" i="68"/>
  <c r="O1695" i="68"/>
  <c r="N2146" i="68"/>
  <c r="O2146" i="68"/>
  <c r="N2052" i="68"/>
  <c r="O2052" i="68"/>
  <c r="N1542" i="68"/>
  <c r="O1542" i="68"/>
  <c r="N1706" i="68"/>
  <c r="O1706" i="68"/>
  <c r="N1931" i="68"/>
  <c r="O1931" i="68"/>
  <c r="N2064" i="68"/>
  <c r="O2064" i="68"/>
  <c r="N2387" i="68"/>
  <c r="O2387" i="68"/>
  <c r="N2855" i="68"/>
  <c r="O2855" i="68"/>
  <c r="N2775" i="68"/>
  <c r="O2775" i="68"/>
  <c r="N2807" i="68"/>
  <c r="O2807" i="68"/>
  <c r="N2727" i="68"/>
  <c r="O2727" i="68"/>
  <c r="N2251" i="68"/>
  <c r="O2251" i="68"/>
  <c r="N2335" i="68"/>
  <c r="O2335" i="68"/>
  <c r="N2473" i="68"/>
  <c r="O2473" i="68"/>
  <c r="O1857" i="68"/>
  <c r="O3133" i="68"/>
  <c r="N3595" i="68"/>
  <c r="O3595" i="68"/>
  <c r="N3538" i="68"/>
  <c r="O3538" i="68"/>
  <c r="N3220" i="68"/>
  <c r="O3220" i="68"/>
  <c r="N3556" i="68"/>
  <c r="O3556" i="68"/>
  <c r="N3540" i="68"/>
  <c r="O3540" i="68"/>
  <c r="N2977" i="68"/>
  <c r="O2977" i="68"/>
  <c r="N3311" i="68"/>
  <c r="O3311" i="68"/>
  <c r="N3282" i="68"/>
  <c r="O3282" i="68"/>
  <c r="N3012" i="68"/>
  <c r="O3012" i="68"/>
  <c r="O2837" i="68"/>
  <c r="N3926" i="68"/>
  <c r="O3926" i="68"/>
  <c r="N3670" i="68"/>
  <c r="O3670" i="68"/>
  <c r="N3996" i="68"/>
  <c r="O3996" i="68"/>
  <c r="N3709" i="68"/>
  <c r="O3709" i="68"/>
  <c r="N3630" i="68"/>
  <c r="O3630" i="68"/>
  <c r="N5071" i="68"/>
  <c r="O5071" i="68"/>
  <c r="N4825" i="68"/>
  <c r="O4825" i="68"/>
  <c r="N4904" i="68"/>
  <c r="O4904" i="68"/>
  <c r="N4906" i="68"/>
  <c r="O4906" i="68"/>
  <c r="N4377" i="68"/>
  <c r="O4377" i="68"/>
  <c r="N4643" i="68"/>
  <c r="O4643" i="68"/>
  <c r="N4823" i="68"/>
  <c r="O4823" i="68"/>
  <c r="N4853" i="68"/>
  <c r="O4853" i="68"/>
  <c r="N4634" i="68"/>
  <c r="O4634" i="68"/>
  <c r="N4436" i="68"/>
  <c r="O4436" i="68"/>
  <c r="N4340" i="68"/>
  <c r="O4340" i="68"/>
  <c r="N3827" i="68"/>
  <c r="O3827" i="68"/>
  <c r="N4045" i="68"/>
  <c r="O4045" i="68"/>
  <c r="N3863" i="68"/>
  <c r="O3863" i="68"/>
  <c r="N3904" i="68"/>
  <c r="O3904" i="68"/>
  <c r="N4237" i="68"/>
  <c r="O4237" i="68"/>
  <c r="O4756" i="68"/>
  <c r="N662" i="68"/>
  <c r="O662" i="68"/>
  <c r="N151" i="68"/>
  <c r="O151" i="68"/>
  <c r="N222" i="68"/>
  <c r="O222" i="68"/>
  <c r="N501" i="68"/>
  <c r="O501" i="68"/>
  <c r="O786" i="68"/>
  <c r="N43" i="68"/>
  <c r="O43" i="68"/>
  <c r="N160" i="68"/>
  <c r="O160" i="68"/>
  <c r="N46" i="68"/>
  <c r="O46" i="68"/>
  <c r="O1495" i="68"/>
  <c r="N1546" i="68"/>
  <c r="O1546" i="68"/>
  <c r="N1523" i="68"/>
  <c r="O1523" i="68"/>
  <c r="O867" i="68"/>
  <c r="N1982" i="68"/>
  <c r="O1982" i="68"/>
  <c r="N1981" i="68"/>
  <c r="O1981" i="68"/>
  <c r="N1652" i="68"/>
  <c r="O1652" i="68"/>
  <c r="N1852" i="68"/>
  <c r="O1852" i="68"/>
  <c r="N2018" i="68"/>
  <c r="O2018" i="68"/>
  <c r="N1864" i="68"/>
  <c r="O1864" i="68"/>
  <c r="N1851" i="68"/>
  <c r="O1851" i="68"/>
  <c r="N1855" i="68"/>
  <c r="O1855" i="68"/>
  <c r="O1689" i="68"/>
  <c r="N2635" i="68"/>
  <c r="O2635" i="68"/>
  <c r="N2802" i="68"/>
  <c r="O2802" i="68"/>
  <c r="N2728" i="68"/>
  <c r="O2728" i="68"/>
  <c r="N2484" i="68"/>
  <c r="O2484" i="68"/>
  <c r="N2639" i="68"/>
  <c r="O2639" i="68"/>
  <c r="N2388" i="68"/>
  <c r="O2388" i="68"/>
  <c r="N2716" i="68"/>
  <c r="O2716" i="68"/>
  <c r="N2668" i="68"/>
  <c r="O2668" i="68"/>
  <c r="N2353" i="68"/>
  <c r="O2353" i="68"/>
  <c r="O2121" i="68"/>
  <c r="O3551" i="68"/>
  <c r="N3551" i="68"/>
  <c r="N3374" i="68"/>
  <c r="O3374" i="68"/>
  <c r="N3497" i="68"/>
  <c r="O3497" i="68"/>
  <c r="N2963" i="68"/>
  <c r="O2963" i="68"/>
  <c r="N3161" i="68"/>
  <c r="O3161" i="68"/>
  <c r="N3310" i="68"/>
  <c r="O3310" i="68"/>
  <c r="N3439" i="68"/>
  <c r="O3439" i="68"/>
  <c r="N3074" i="68"/>
  <c r="O3074" i="68"/>
  <c r="N2920" i="68"/>
  <c r="O2920" i="68"/>
  <c r="N3176" i="68"/>
  <c r="O3176" i="68"/>
  <c r="N3684" i="68"/>
  <c r="O3684" i="68"/>
  <c r="N4116" i="68"/>
  <c r="O4116" i="68"/>
  <c r="N3794" i="68"/>
  <c r="O3794" i="68"/>
  <c r="N4012" i="68"/>
  <c r="O4012" i="68"/>
  <c r="N3988" i="68"/>
  <c r="O3988" i="68"/>
  <c r="N3865" i="68"/>
  <c r="O3865" i="68"/>
  <c r="O3110" i="68"/>
  <c r="N4331" i="68"/>
  <c r="O4331" i="68"/>
  <c r="N4075" i="68"/>
  <c r="O4075" i="68"/>
  <c r="N4290" i="68"/>
  <c r="O4290" i="68"/>
  <c r="N4111" i="68"/>
  <c r="O4111" i="68"/>
  <c r="N3848" i="68"/>
  <c r="O3848" i="68"/>
  <c r="N718" i="68"/>
  <c r="O718" i="68"/>
  <c r="N207" i="68"/>
  <c r="O207" i="68"/>
  <c r="N278" i="68"/>
  <c r="O278" i="68"/>
  <c r="N557" i="68"/>
  <c r="O557" i="68"/>
  <c r="N45" i="68"/>
  <c r="O45" i="68"/>
  <c r="N528" i="68"/>
  <c r="O528" i="68"/>
  <c r="N641" i="68"/>
  <c r="O641" i="68"/>
  <c r="O514" i="68"/>
  <c r="N1605" i="68"/>
  <c r="O1605" i="68"/>
  <c r="N1720" i="68"/>
  <c r="O1720" i="68"/>
  <c r="O683" i="68"/>
  <c r="N2147" i="68"/>
  <c r="O2147" i="68"/>
  <c r="O1452" i="68"/>
  <c r="N1452" i="68"/>
  <c r="N1654" i="68"/>
  <c r="O1654" i="68"/>
  <c r="N1818" i="68"/>
  <c r="O1818" i="68"/>
  <c r="N1888" i="68"/>
  <c r="O1888" i="68"/>
  <c r="N2019" i="68"/>
  <c r="O2019" i="68"/>
  <c r="N1664" i="68"/>
  <c r="O1664" i="68"/>
  <c r="N2627" i="68"/>
  <c r="O2627" i="68"/>
  <c r="N2542" i="68"/>
  <c r="O2542" i="68"/>
  <c r="N2721" i="68"/>
  <c r="O2721" i="68"/>
  <c r="N2469" i="68"/>
  <c r="O2469" i="68"/>
  <c r="N2632" i="68"/>
  <c r="O2632" i="68"/>
  <c r="N2381" i="68"/>
  <c r="O2381" i="68"/>
  <c r="N2608" i="68"/>
  <c r="O2608" i="68"/>
  <c r="N2228" i="68"/>
  <c r="O2228" i="68"/>
  <c r="O2142" i="68"/>
  <c r="O2701" i="68"/>
  <c r="N3608" i="68"/>
  <c r="O3608" i="68"/>
  <c r="N3332" i="68"/>
  <c r="O3332" i="68"/>
  <c r="N3463" i="68"/>
  <c r="O3463" i="68"/>
  <c r="N2891" i="68"/>
  <c r="O2891" i="68"/>
  <c r="N3089" i="68"/>
  <c r="O3089" i="68"/>
  <c r="N3560" i="68"/>
  <c r="O3560" i="68"/>
  <c r="N3508" i="68"/>
  <c r="O3508" i="68"/>
  <c r="N2972" i="68"/>
  <c r="O2972" i="68"/>
  <c r="N3143" i="68"/>
  <c r="O3143" i="68"/>
  <c r="N4172" i="68"/>
  <c r="O4172" i="68"/>
  <c r="N3726" i="68"/>
  <c r="O3726" i="68"/>
  <c r="N4080" i="68"/>
  <c r="O4080" i="68"/>
  <c r="N3757" i="68"/>
  <c r="O3757" i="68"/>
  <c r="N3665" i="68"/>
  <c r="O3665" i="68"/>
  <c r="O2926" i="68"/>
  <c r="O3517" i="68"/>
  <c r="N4323" i="68"/>
  <c r="O4323" i="68"/>
  <c r="N4067" i="68"/>
  <c r="O4067" i="68"/>
  <c r="N4282" i="68"/>
  <c r="O4282" i="68"/>
  <c r="N4103" i="68"/>
  <c r="O4103" i="68"/>
  <c r="N4165" i="68"/>
  <c r="O4165" i="68"/>
  <c r="N3792" i="68"/>
  <c r="O3792" i="68"/>
  <c r="N4312" i="68"/>
  <c r="O4312" i="68"/>
  <c r="N646" i="68"/>
  <c r="O646" i="68"/>
  <c r="N135" i="68"/>
  <c r="O135" i="68"/>
  <c r="N206" i="68"/>
  <c r="O206" i="68"/>
  <c r="N485" i="68"/>
  <c r="O485" i="68"/>
  <c r="N123" i="68"/>
  <c r="O123" i="68"/>
  <c r="N251" i="68"/>
  <c r="O251" i="68"/>
  <c r="N379" i="68"/>
  <c r="O379" i="68"/>
  <c r="N507" i="68"/>
  <c r="O507" i="68"/>
  <c r="N264" i="68"/>
  <c r="O264" i="68"/>
  <c r="N392" i="68"/>
  <c r="O392" i="68"/>
  <c r="O738" i="68"/>
  <c r="N44" i="68"/>
  <c r="O44" i="68"/>
  <c r="N120" i="68"/>
  <c r="O120" i="68"/>
  <c r="N82" i="68"/>
  <c r="O82" i="68"/>
  <c r="O522" i="68"/>
  <c r="O177" i="68"/>
  <c r="O1167" i="68"/>
  <c r="N1651" i="68"/>
  <c r="O1651" i="68"/>
  <c r="N1672" i="68"/>
  <c r="O1672" i="68"/>
  <c r="N1585" i="68"/>
  <c r="O1585" i="68"/>
  <c r="O755" i="68"/>
  <c r="N2069" i="68"/>
  <c r="O2069" i="68"/>
  <c r="N1813" i="68"/>
  <c r="O1813" i="68"/>
  <c r="N2028" i="68"/>
  <c r="O2028" i="68"/>
  <c r="N1518" i="68"/>
  <c r="O1518" i="68"/>
  <c r="N1682" i="68"/>
  <c r="O1682" i="68"/>
  <c r="N1879" i="68"/>
  <c r="O1879" i="68"/>
  <c r="N1968" i="68"/>
  <c r="O1968" i="68"/>
  <c r="N1747" i="68"/>
  <c r="O1747" i="68"/>
  <c r="N2683" i="68"/>
  <c r="O2683" i="68"/>
  <c r="N2826" i="68"/>
  <c r="O2826" i="68"/>
  <c r="N2570" i="68"/>
  <c r="O2570" i="68"/>
  <c r="N2799" i="68"/>
  <c r="O2799" i="68"/>
  <c r="N2577" i="68"/>
  <c r="O2577" i="68"/>
  <c r="N2709" i="68"/>
  <c r="O2709" i="68"/>
  <c r="N2481" i="68"/>
  <c r="O2481" i="68"/>
  <c r="N2300" i="68"/>
  <c r="O2300" i="68"/>
  <c r="N2361" i="68"/>
  <c r="O2361" i="68"/>
  <c r="N2460" i="68"/>
  <c r="O2460" i="68"/>
  <c r="O2582" i="68"/>
  <c r="N3064" i="68"/>
  <c r="O3064" i="68"/>
  <c r="O3507" i="68"/>
  <c r="N3507" i="68"/>
  <c r="O3494" i="68"/>
  <c r="N3494" i="68"/>
  <c r="N3533" i="68"/>
  <c r="O3533" i="68"/>
  <c r="N3365" i="68"/>
  <c r="O3365" i="68"/>
  <c r="N3412" i="68"/>
  <c r="O3412" i="68"/>
  <c r="N2889" i="68"/>
  <c r="O2889" i="68"/>
  <c r="N3417" i="68"/>
  <c r="O3417" i="68"/>
  <c r="N2938" i="68"/>
  <c r="O2938" i="68"/>
  <c r="O2614" i="68"/>
  <c r="O2869" i="68"/>
  <c r="N3116" i="68"/>
  <c r="O3116" i="68"/>
  <c r="N3985" i="68"/>
  <c r="O3985" i="68"/>
  <c r="N3690" i="68"/>
  <c r="O3690" i="68"/>
  <c r="N4064" i="68"/>
  <c r="O4064" i="68"/>
  <c r="N3749" i="68"/>
  <c r="O3749" i="68"/>
  <c r="N3657" i="68"/>
  <c r="O3657" i="68"/>
  <c r="O2870" i="68"/>
  <c r="O3392" i="68"/>
  <c r="N5057" i="68"/>
  <c r="O5057" i="68"/>
  <c r="N4891" i="68"/>
  <c r="O4891" i="68"/>
  <c r="N4567" i="68"/>
  <c r="O4567" i="68"/>
  <c r="N4609" i="68"/>
  <c r="O4609" i="68"/>
  <c r="N4808" i="68"/>
  <c r="O4808" i="68"/>
  <c r="N4363" i="68"/>
  <c r="O4363" i="68"/>
  <c r="N4541" i="68"/>
  <c r="O4541" i="68"/>
  <c r="N4375" i="68"/>
  <c r="O4375" i="68"/>
  <c r="N4478" i="68"/>
  <c r="O4478" i="68"/>
  <c r="N4676" i="68"/>
  <c r="O4676" i="68"/>
  <c r="N4315" i="68"/>
  <c r="O4315" i="68"/>
  <c r="N4059" i="68"/>
  <c r="O4059" i="68"/>
  <c r="N4274" i="68"/>
  <c r="O4274" i="68"/>
  <c r="N4095" i="68"/>
  <c r="O4095" i="68"/>
  <c r="N3672" i="68"/>
  <c r="O3672" i="68"/>
  <c r="O4424" i="68"/>
  <c r="N702" i="68"/>
  <c r="O702" i="68"/>
  <c r="N191" i="68"/>
  <c r="O191" i="68"/>
  <c r="N262" i="68"/>
  <c r="O262" i="68"/>
  <c r="N541" i="68"/>
  <c r="O541" i="68"/>
  <c r="N29" i="68"/>
  <c r="O29" i="68"/>
  <c r="N236" i="68"/>
  <c r="O236" i="68"/>
  <c r="N364" i="68"/>
  <c r="O364" i="68"/>
  <c r="N492" i="68"/>
  <c r="O492" i="68"/>
  <c r="N665" i="68"/>
  <c r="O665" i="68"/>
  <c r="O146" i="68"/>
  <c r="O441" i="68"/>
  <c r="N1787" i="68"/>
  <c r="O1787" i="68"/>
  <c r="N1549" i="68"/>
  <c r="O1549" i="68"/>
  <c r="O635" i="68"/>
  <c r="N2131" i="68"/>
  <c r="O2131" i="68"/>
  <c r="N1436" i="68"/>
  <c r="O1436" i="68"/>
  <c r="N1638" i="68"/>
  <c r="O1638" i="68"/>
  <c r="O1802" i="68"/>
  <c r="N1802" i="68"/>
  <c r="N2123" i="68"/>
  <c r="O2123" i="68"/>
  <c r="N1987" i="68"/>
  <c r="O1987" i="68"/>
  <c r="O1944" i="68"/>
  <c r="N2547" i="68"/>
  <c r="O2547" i="68"/>
  <c r="N2593" i="68"/>
  <c r="O2593" i="68"/>
  <c r="N2314" i="68"/>
  <c r="O2314" i="68"/>
  <c r="N2504" i="68"/>
  <c r="O2504" i="68"/>
  <c r="N2302" i="68"/>
  <c r="O2302" i="68"/>
  <c r="N2541" i="68"/>
  <c r="O2541" i="68"/>
  <c r="N2223" i="68"/>
  <c r="O2223" i="68"/>
  <c r="O2017" i="68"/>
  <c r="O2546" i="68"/>
  <c r="N2996" i="68"/>
  <c r="O2996" i="68"/>
  <c r="O2470" i="68"/>
  <c r="N3592" i="68"/>
  <c r="O3592" i="68"/>
  <c r="N3316" i="68"/>
  <c r="O3316" i="68"/>
  <c r="N3401" i="68"/>
  <c r="O3401" i="68"/>
  <c r="N3621" i="68"/>
  <c r="O3621" i="68"/>
  <c r="N3073" i="68"/>
  <c r="O3073" i="68"/>
  <c r="N3468" i="68"/>
  <c r="O3468" i="68"/>
  <c r="N3440" i="68"/>
  <c r="O3440" i="68"/>
  <c r="N3008" i="68"/>
  <c r="O3008" i="68"/>
  <c r="N2948" i="68"/>
  <c r="O2948" i="68"/>
  <c r="N3968" i="68"/>
  <c r="O3968" i="68"/>
  <c r="N3686" i="68"/>
  <c r="O3686" i="68"/>
  <c r="N4060" i="68"/>
  <c r="O4060" i="68"/>
  <c r="N3741" i="68"/>
  <c r="O3741" i="68"/>
  <c r="N3649" i="68"/>
  <c r="O3649" i="68"/>
  <c r="N3700" i="68"/>
  <c r="O3700" i="68"/>
  <c r="O2942" i="68"/>
  <c r="O3935" i="68"/>
  <c r="N4975" i="68"/>
  <c r="O4975" i="68"/>
  <c r="N5075" i="68"/>
  <c r="O5075" i="68"/>
  <c r="N4750" i="68"/>
  <c r="O4750" i="68"/>
  <c r="N4789" i="68"/>
  <c r="O4789" i="68"/>
  <c r="N4547" i="68"/>
  <c r="O4547" i="68"/>
  <c r="N4725" i="68"/>
  <c r="O4725" i="68"/>
  <c r="N4538" i="68"/>
  <c r="O4538" i="68"/>
  <c r="N4412" i="68"/>
  <c r="O4412" i="68"/>
  <c r="N4177" i="68"/>
  <c r="O4177" i="68"/>
  <c r="N3667" i="68"/>
  <c r="O3667" i="68"/>
  <c r="N4215" i="68"/>
  <c r="O4215" i="68"/>
  <c r="N3703" i="68"/>
  <c r="O3703" i="68"/>
  <c r="N3680" i="68"/>
  <c r="O3680" i="68"/>
  <c r="O4171" i="68"/>
  <c r="N4342" i="68"/>
  <c r="O4342" i="68"/>
  <c r="O4600" i="68"/>
  <c r="O4606" i="68"/>
  <c r="N5709" i="68"/>
  <c r="O5709" i="68"/>
  <c r="N5216" i="68"/>
  <c r="O5216" i="68"/>
  <c r="N5222" i="68"/>
  <c r="O5222" i="68"/>
  <c r="N5361" i="68"/>
  <c r="O5361" i="68"/>
  <c r="N6549" i="68"/>
  <c r="O6549" i="68"/>
  <c r="N6221" i="68"/>
  <c r="O6221" i="68"/>
  <c r="N6175" i="68"/>
  <c r="O6175" i="68"/>
  <c r="N6321" i="68"/>
  <c r="O6321" i="68"/>
  <c r="N6259" i="68"/>
  <c r="O6259" i="68"/>
  <c r="N5973" i="68"/>
  <c r="O5973" i="68"/>
  <c r="N6052" i="68"/>
  <c r="O6052" i="68"/>
  <c r="N5923" i="68"/>
  <c r="O5923" i="68"/>
  <c r="N5891" i="68"/>
  <c r="O5891" i="68"/>
  <c r="N7199" i="68"/>
  <c r="O7199" i="68"/>
  <c r="N7190" i="68"/>
  <c r="O7190" i="68"/>
  <c r="N7218" i="68"/>
  <c r="O7218" i="68"/>
  <c r="N7139" i="68"/>
  <c r="O7139" i="68"/>
  <c r="N6962" i="68"/>
  <c r="O6962" i="68"/>
  <c r="N6879" i="68"/>
  <c r="O6879" i="68"/>
  <c r="N6681" i="68"/>
  <c r="O6681" i="68"/>
  <c r="N6759" i="68"/>
  <c r="O6759" i="68"/>
  <c r="N6973" i="68"/>
  <c r="O6973" i="68"/>
  <c r="N6835" i="68"/>
  <c r="O6835" i="68"/>
  <c r="N6682" i="68"/>
  <c r="O6682" i="68"/>
  <c r="N7973" i="68"/>
  <c r="O7973" i="68"/>
  <c r="N7866" i="68"/>
  <c r="O7866" i="68"/>
  <c r="N7812" i="68"/>
  <c r="O7812" i="68"/>
  <c r="O7683" i="68"/>
  <c r="N7683" i="68"/>
  <c r="N7478" i="68"/>
  <c r="O7478" i="68"/>
  <c r="N7493" i="68"/>
  <c r="O7493" i="68"/>
  <c r="N7643" i="68"/>
  <c r="O7643" i="68"/>
  <c r="N7575" i="68"/>
  <c r="O7575" i="68"/>
  <c r="N7373" i="68"/>
  <c r="O7373" i="68"/>
  <c r="N7408" i="68"/>
  <c r="O7408" i="68"/>
  <c r="N8737" i="68"/>
  <c r="O8737" i="68"/>
  <c r="N8666" i="68"/>
  <c r="O8666" i="68"/>
  <c r="N8566" i="68"/>
  <c r="O8566" i="68"/>
  <c r="N8465" i="68"/>
  <c r="O8465" i="68"/>
  <c r="N8308" i="68"/>
  <c r="O8308" i="68"/>
  <c r="O8306" i="68"/>
  <c r="N8306" i="68"/>
  <c r="N8273" i="68"/>
  <c r="O8273" i="68"/>
  <c r="N8188" i="68"/>
  <c r="O8188" i="68"/>
  <c r="N8252" i="68"/>
  <c r="O8252" i="68"/>
  <c r="N5697" i="68"/>
  <c r="O5697" i="68"/>
  <c r="N5727" i="68"/>
  <c r="O5727" i="68"/>
  <c r="N5674" i="68"/>
  <c r="O5674" i="68"/>
  <c r="N5220" i="68"/>
  <c r="O5220" i="68"/>
  <c r="N5317" i="68"/>
  <c r="O5317" i="68"/>
  <c r="N5526" i="68"/>
  <c r="O5526" i="68"/>
  <c r="N5961" i="68"/>
  <c r="O5961" i="68"/>
  <c r="N6425" i="68"/>
  <c r="O6425" i="68"/>
  <c r="N6405" i="68"/>
  <c r="O6405" i="68"/>
  <c r="N6359" i="68"/>
  <c r="O6359" i="68"/>
  <c r="N6244" i="68"/>
  <c r="O6244" i="68"/>
  <c r="N6230" i="68"/>
  <c r="O6230" i="68"/>
  <c r="N5995" i="68"/>
  <c r="O5995" i="68"/>
  <c r="N6156" i="68"/>
  <c r="O6156" i="68"/>
  <c r="N6116" i="68"/>
  <c r="O6116" i="68"/>
  <c r="N5853" i="68"/>
  <c r="O5853" i="68"/>
  <c r="N7295" i="68"/>
  <c r="O7295" i="68"/>
  <c r="N7257" i="68"/>
  <c r="O7257" i="68"/>
  <c r="N7078" i="68"/>
  <c r="O7078" i="68"/>
  <c r="N7067" i="68"/>
  <c r="O7067" i="68"/>
  <c r="N7088" i="68"/>
  <c r="O7088" i="68"/>
  <c r="N6770" i="68"/>
  <c r="O6770" i="68"/>
  <c r="N6609" i="68"/>
  <c r="O6609" i="68"/>
  <c r="N6691" i="68"/>
  <c r="O6691" i="68"/>
  <c r="N6794" i="68"/>
  <c r="O6794" i="68"/>
  <c r="N6663" i="68"/>
  <c r="O6663" i="68"/>
  <c r="N6666" i="68"/>
  <c r="O6666" i="68"/>
  <c r="N7301" i="68"/>
  <c r="O7301" i="68"/>
  <c r="N7911" i="68"/>
  <c r="O7911" i="68"/>
  <c r="N7867" i="68"/>
  <c r="O7867" i="68"/>
  <c r="N7795" i="68"/>
  <c r="O7795" i="68"/>
  <c r="O7725" i="68"/>
  <c r="N7725" i="68"/>
  <c r="N7548" i="68"/>
  <c r="O7548" i="68"/>
  <c r="N7632" i="68"/>
  <c r="O7632" i="68"/>
  <c r="N7708" i="68"/>
  <c r="O7708" i="68"/>
  <c r="N7627" i="68"/>
  <c r="O7627" i="68"/>
  <c r="O7396" i="68"/>
  <c r="N7396" i="68"/>
  <c r="N7375" i="68"/>
  <c r="O7375" i="68"/>
  <c r="O7818" i="68"/>
  <c r="O8758" i="68"/>
  <c r="N8758" i="68"/>
  <c r="N8707" i="68"/>
  <c r="O8707" i="68"/>
  <c r="N8466" i="68"/>
  <c r="O8466" i="68"/>
  <c r="N8356" i="68"/>
  <c r="O8356" i="68"/>
  <c r="O8236" i="68"/>
  <c r="N8236" i="68"/>
  <c r="N8165" i="68"/>
  <c r="O8165" i="68"/>
  <c r="N8115" i="68"/>
  <c r="O8115" i="68"/>
  <c r="N8145" i="68"/>
  <c r="O8145" i="68"/>
  <c r="N8076" i="68"/>
  <c r="O8076" i="68"/>
  <c r="O8048" i="68"/>
  <c r="O8492" i="68"/>
  <c r="O8587" i="68"/>
  <c r="O8455" i="68"/>
  <c r="N5553" i="68"/>
  <c r="O5553" i="68"/>
  <c r="N5583" i="68"/>
  <c r="O5583" i="68"/>
  <c r="N5506" i="68"/>
  <c r="O5506" i="68"/>
  <c r="N5173" i="68"/>
  <c r="O5173" i="68"/>
  <c r="N5437" i="68"/>
  <c r="O5437" i="68"/>
  <c r="N6469" i="68"/>
  <c r="O6469" i="68"/>
  <c r="N6141" i="68"/>
  <c r="O6141" i="68"/>
  <c r="N6095" i="68"/>
  <c r="O6095" i="68"/>
  <c r="N6241" i="68"/>
  <c r="O6241" i="68"/>
  <c r="N6179" i="68"/>
  <c r="O6179" i="68"/>
  <c r="N5898" i="68"/>
  <c r="O5898" i="68"/>
  <c r="N6336" i="68"/>
  <c r="O6336" i="68"/>
  <c r="N6072" i="68"/>
  <c r="O6072" i="68"/>
  <c r="N6126" i="68"/>
  <c r="O6126" i="68"/>
  <c r="O5744" i="68"/>
  <c r="N6049" i="68"/>
  <c r="O6049" i="68"/>
  <c r="N7259" i="68"/>
  <c r="O7259" i="68"/>
  <c r="N7161" i="68"/>
  <c r="O7161" i="68"/>
  <c r="N7122" i="68"/>
  <c r="O7122" i="68"/>
  <c r="O7039" i="68"/>
  <c r="N7039" i="68"/>
  <c r="O6828" i="68"/>
  <c r="N6828" i="68"/>
  <c r="O7002" i="68"/>
  <c r="N7002" i="68"/>
  <c r="N6676" i="68"/>
  <c r="O6676" i="68"/>
  <c r="N6767" i="68"/>
  <c r="O6767" i="68"/>
  <c r="N6555" i="68"/>
  <c r="O6555" i="68"/>
  <c r="N6581" i="68"/>
  <c r="O6581" i="68"/>
  <c r="N6594" i="68"/>
  <c r="O6594" i="68"/>
  <c r="N7991" i="68"/>
  <c r="O7991" i="68"/>
  <c r="N7768" i="68"/>
  <c r="O7768" i="68"/>
  <c r="N7887" i="68"/>
  <c r="O7887" i="68"/>
  <c r="N7759" i="68"/>
  <c r="O7759" i="68"/>
  <c r="N7654" i="68"/>
  <c r="O7654" i="68"/>
  <c r="O7665" i="68"/>
  <c r="N7665" i="68"/>
  <c r="N7664" i="68"/>
  <c r="O7664" i="68"/>
  <c r="N7547" i="68"/>
  <c r="O7547" i="68"/>
  <c r="N7323" i="68"/>
  <c r="O7323" i="68"/>
  <c r="N7426" i="68"/>
  <c r="O7426" i="68"/>
  <c r="O7560" i="68"/>
  <c r="N8709" i="68"/>
  <c r="O8709" i="68"/>
  <c r="N8597" i="68"/>
  <c r="O8597" i="68"/>
  <c r="N8565" i="68"/>
  <c r="O8565" i="68"/>
  <c r="N8568" i="68"/>
  <c r="O8568" i="68"/>
  <c r="N8445" i="68"/>
  <c r="O8445" i="68"/>
  <c r="N8449" i="68"/>
  <c r="O8449" i="68"/>
  <c r="N8351" i="68"/>
  <c r="O8351" i="68"/>
  <c r="N8231" i="68"/>
  <c r="O8231" i="68"/>
  <c r="N8194" i="68"/>
  <c r="O8194" i="68"/>
  <c r="N8054" i="68"/>
  <c r="O8054" i="68"/>
  <c r="O4764" i="68"/>
  <c r="N5355" i="68"/>
  <c r="O5355" i="68"/>
  <c r="N5413" i="68"/>
  <c r="O5413" i="68"/>
  <c r="N5518" i="68"/>
  <c r="O5518" i="68"/>
  <c r="N5270" i="68"/>
  <c r="O5270" i="68"/>
  <c r="N5604" i="68"/>
  <c r="O5604" i="68"/>
  <c r="N5448" i="68"/>
  <c r="O5448" i="68"/>
  <c r="N5264" i="68"/>
  <c r="O5264" i="68"/>
  <c r="N5757" i="68"/>
  <c r="O5757" i="68"/>
  <c r="N5497" i="68"/>
  <c r="O5497" i="68"/>
  <c r="N5122" i="68"/>
  <c r="O5122" i="68"/>
  <c r="N5323" i="68"/>
  <c r="O5323" i="68"/>
  <c r="N5377" i="68"/>
  <c r="O5377" i="68"/>
  <c r="N5452" i="68"/>
  <c r="O5452" i="68"/>
  <c r="N5238" i="68"/>
  <c r="O5238" i="68"/>
  <c r="N5572" i="68"/>
  <c r="O5572" i="68"/>
  <c r="N5416" i="68"/>
  <c r="O5416" i="68"/>
  <c r="N5232" i="68"/>
  <c r="O5232" i="68"/>
  <c r="N5725" i="68"/>
  <c r="O5725" i="68"/>
  <c r="N5811" i="68"/>
  <c r="O5811" i="68"/>
  <c r="N5096" i="68"/>
  <c r="O5096" i="68"/>
  <c r="N5504" i="68"/>
  <c r="O5504" i="68"/>
  <c r="N5221" i="68"/>
  <c r="O5221" i="68"/>
  <c r="N5374" i="68"/>
  <c r="O5374" i="68"/>
  <c r="N5124" i="68"/>
  <c r="O5124" i="68"/>
  <c r="N5708" i="68"/>
  <c r="O5708" i="68"/>
  <c r="N5578" i="68"/>
  <c r="O5578" i="68"/>
  <c r="N5368" i="68"/>
  <c r="O5368" i="68"/>
  <c r="N5631" i="68"/>
  <c r="O5631" i="68"/>
  <c r="N5601" i="68"/>
  <c r="O5601" i="68"/>
  <c r="N5275" i="68"/>
  <c r="O5275" i="68"/>
  <c r="N5329" i="68"/>
  <c r="O5329" i="68"/>
  <c r="N5525" i="68"/>
  <c r="O5525" i="68"/>
  <c r="N5190" i="68"/>
  <c r="O5190" i="68"/>
  <c r="N5447" i="68"/>
  <c r="O5447" i="68"/>
  <c r="N5370" i="68"/>
  <c r="O5370" i="68"/>
  <c r="N5184" i="68"/>
  <c r="O5184" i="68"/>
  <c r="N5677" i="68"/>
  <c r="O5677" i="68"/>
  <c r="N5763" i="68"/>
  <c r="O5763" i="68"/>
  <c r="N5127" i="68"/>
  <c r="O5127" i="68"/>
  <c r="N5611" i="68"/>
  <c r="O5611" i="68"/>
  <c r="N5218" i="68"/>
  <c r="O5218" i="68"/>
  <c r="N5487" i="68"/>
  <c r="O5487" i="68"/>
  <c r="N5319" i="68"/>
  <c r="O5319" i="68"/>
  <c r="O5163" i="68"/>
  <c r="N6537" i="68"/>
  <c r="O6537" i="68"/>
  <c r="N6530" i="68"/>
  <c r="O6530" i="68"/>
  <c r="N5959" i="68"/>
  <c r="O5959" i="68"/>
  <c r="N6410" i="68"/>
  <c r="O6410" i="68"/>
  <c r="N6356" i="68"/>
  <c r="O6356" i="68"/>
  <c r="N6342" i="68"/>
  <c r="O6342" i="68"/>
  <c r="N6200" i="68"/>
  <c r="O6200" i="68"/>
  <c r="N6032" i="68"/>
  <c r="O6032" i="68"/>
  <c r="O5752" i="68"/>
  <c r="N6586" i="68"/>
  <c r="O6586" i="68"/>
  <c r="N7279" i="68"/>
  <c r="O7279" i="68"/>
  <c r="N7244" i="68"/>
  <c r="O7244" i="68"/>
  <c r="N7062" i="68"/>
  <c r="O7062" i="68"/>
  <c r="N7051" i="68"/>
  <c r="O7051" i="68"/>
  <c r="N7102" i="68"/>
  <c r="O7102" i="68"/>
  <c r="N6743" i="68"/>
  <c r="O6743" i="68"/>
  <c r="N6593" i="68"/>
  <c r="O6593" i="68"/>
  <c r="N6675" i="68"/>
  <c r="O6675" i="68"/>
  <c r="N6758" i="68"/>
  <c r="O6758" i="68"/>
  <c r="N6647" i="68"/>
  <c r="O6647" i="68"/>
  <c r="N8010" i="68"/>
  <c r="O8010" i="68"/>
  <c r="N7824" i="68"/>
  <c r="O7824" i="68"/>
  <c r="N7895" i="68"/>
  <c r="O7895" i="68"/>
  <c r="N7834" i="68"/>
  <c r="O7834" i="68"/>
  <c r="N7633" i="68"/>
  <c r="O7633" i="68"/>
  <c r="N7722" i="68"/>
  <c r="O7722" i="68"/>
  <c r="N7569" i="68"/>
  <c r="O7569" i="68"/>
  <c r="N7379" i="68"/>
  <c r="O7379" i="68"/>
  <c r="N7418" i="68"/>
  <c r="O7418" i="68"/>
  <c r="N8701" i="68"/>
  <c r="O8701" i="68"/>
  <c r="N8589" i="68"/>
  <c r="O8589" i="68"/>
  <c r="N8557" i="68"/>
  <c r="O8557" i="68"/>
  <c r="N8437" i="68"/>
  <c r="O8437" i="68"/>
  <c r="N8343" i="68"/>
  <c r="O8343" i="68"/>
  <c r="N8223" i="68"/>
  <c r="O8223" i="68"/>
  <c r="N8337" i="68"/>
  <c r="O8337" i="68"/>
  <c r="N8224" i="68"/>
  <c r="O8224" i="68"/>
  <c r="O8605" i="68"/>
  <c r="N5645" i="68"/>
  <c r="O5645" i="68"/>
  <c r="N5152" i="68"/>
  <c r="O5152" i="68"/>
  <c r="N5415" i="68"/>
  <c r="O5415" i="68"/>
  <c r="N5158" i="68"/>
  <c r="O5158" i="68"/>
  <c r="N5297" i="68"/>
  <c r="O5297" i="68"/>
  <c r="N5865" i="68"/>
  <c r="O5865" i="68"/>
  <c r="N5863" i="68"/>
  <c r="O5863" i="68"/>
  <c r="N6453" i="68"/>
  <c r="O6453" i="68"/>
  <c r="N6125" i="68"/>
  <c r="O6125" i="68"/>
  <c r="N6079" i="68"/>
  <c r="O6079" i="68"/>
  <c r="N6225" i="68"/>
  <c r="O6225" i="68"/>
  <c r="N6163" i="68"/>
  <c r="O6163" i="68"/>
  <c r="N5882" i="68"/>
  <c r="O5882" i="68"/>
  <c r="N6320" i="68"/>
  <c r="O6320" i="68"/>
  <c r="N6144" i="68"/>
  <c r="O6144" i="68"/>
  <c r="N5841" i="68"/>
  <c r="O5841" i="68"/>
  <c r="N5885" i="68"/>
  <c r="O5885" i="68"/>
  <c r="O5414" i="68"/>
  <c r="O6274" i="68"/>
  <c r="N7149" i="68"/>
  <c r="O7149" i="68"/>
  <c r="N7228" i="68"/>
  <c r="O7228" i="68"/>
  <c r="O6988" i="68"/>
  <c r="N6988" i="68"/>
  <c r="N6845" i="68"/>
  <c r="O6845" i="68"/>
  <c r="N6889" i="68"/>
  <c r="O6889" i="68"/>
  <c r="N6756" i="68"/>
  <c r="O6756" i="68"/>
  <c r="N7056" i="68"/>
  <c r="O7056" i="68"/>
  <c r="N6883" i="68"/>
  <c r="O6883" i="68"/>
  <c r="N6630" i="68"/>
  <c r="O6630" i="68"/>
  <c r="N6745" i="68"/>
  <c r="O6745" i="68"/>
  <c r="N6750" i="68"/>
  <c r="O6750" i="68"/>
  <c r="O6680" i="68"/>
  <c r="N6618" i="68"/>
  <c r="O6618" i="68"/>
  <c r="O6856" i="68"/>
  <c r="O7176" i="68"/>
  <c r="O7377" i="68"/>
  <c r="N7377" i="68"/>
  <c r="N8005" i="68"/>
  <c r="O8005" i="68"/>
  <c r="N7886" i="68"/>
  <c r="O7886" i="68"/>
  <c r="O7937" i="68"/>
  <c r="N7937" i="68"/>
  <c r="N7774" i="68"/>
  <c r="O7774" i="68"/>
  <c r="N7715" i="68"/>
  <c r="O7715" i="68"/>
  <c r="N7510" i="68"/>
  <c r="O7510" i="68"/>
  <c r="O7525" i="68"/>
  <c r="N7525" i="68"/>
  <c r="N7609" i="68"/>
  <c r="O7609" i="68"/>
  <c r="N7405" i="68"/>
  <c r="O7405" i="68"/>
  <c r="N7424" i="68"/>
  <c r="O7424" i="68"/>
  <c r="N8711" i="68"/>
  <c r="O8711" i="68"/>
  <c r="N8632" i="68"/>
  <c r="O8632" i="68"/>
  <c r="N8424" i="68"/>
  <c r="O8424" i="68"/>
  <c r="N8542" i="68"/>
  <c r="O8542" i="68"/>
  <c r="N8427" i="68"/>
  <c r="O8427" i="68"/>
  <c r="N8294" i="68"/>
  <c r="O8294" i="68"/>
  <c r="N8367" i="68"/>
  <c r="O8367" i="68"/>
  <c r="N8200" i="68"/>
  <c r="O8200" i="68"/>
  <c r="N8198" i="68"/>
  <c r="O8198" i="68"/>
  <c r="N8121" i="68"/>
  <c r="O8121" i="68"/>
  <c r="N8147" i="68"/>
  <c r="O8147" i="68"/>
  <c r="O8215" i="68"/>
  <c r="N4861" i="68"/>
  <c r="O4861" i="68"/>
  <c r="N4794" i="68"/>
  <c r="O4794" i="68"/>
  <c r="N4495" i="68"/>
  <c r="O4495" i="68"/>
  <c r="N4549" i="68"/>
  <c r="O4549" i="68"/>
  <c r="N4371" i="68"/>
  <c r="O4371" i="68"/>
  <c r="N4617" i="68"/>
  <c r="O4617" i="68"/>
  <c r="N4575" i="68"/>
  <c r="O4575" i="68"/>
  <c r="N4899" i="68"/>
  <c r="O4899" i="68"/>
  <c r="N5065" i="68"/>
  <c r="O5065" i="68"/>
  <c r="N4434" i="68"/>
  <c r="O4434" i="68"/>
  <c r="N4626" i="68"/>
  <c r="O4626" i="68"/>
  <c r="N4850" i="68"/>
  <c r="O4850" i="68"/>
  <c r="N4815" i="68"/>
  <c r="O4815" i="68"/>
  <c r="N4635" i="68"/>
  <c r="O4635" i="68"/>
  <c r="N4369" i="68"/>
  <c r="O4369" i="68"/>
  <c r="N4898" i="68"/>
  <c r="O4898" i="68"/>
  <c r="N4840" i="68"/>
  <c r="O4840" i="68"/>
  <c r="N4817" i="68"/>
  <c r="O4817" i="68"/>
  <c r="N5063" i="68"/>
  <c r="O5063" i="68"/>
  <c r="N4786" i="68"/>
  <c r="O4786" i="68"/>
  <c r="N4724" i="68"/>
  <c r="O4724" i="68"/>
  <c r="N4490" i="68"/>
  <c r="O4490" i="68"/>
  <c r="N4359" i="68"/>
  <c r="O4359" i="68"/>
  <c r="N4525" i="68"/>
  <c r="O4525" i="68"/>
  <c r="N4347" i="68"/>
  <c r="O4347" i="68"/>
  <c r="N4800" i="68"/>
  <c r="O4800" i="68"/>
  <c r="N4593" i="68"/>
  <c r="O4593" i="68"/>
  <c r="N4551" i="68"/>
  <c r="O4551" i="68"/>
  <c r="N4875" i="68"/>
  <c r="O4875" i="68"/>
  <c r="N5041" i="68"/>
  <c r="O5041" i="68"/>
  <c r="O4408" i="68"/>
  <c r="O4608" i="68"/>
  <c r="N5595" i="68"/>
  <c r="O5595" i="68"/>
  <c r="N5532" i="68"/>
  <c r="O5532" i="68"/>
  <c r="N5202" i="68"/>
  <c r="O5202" i="68"/>
  <c r="N5471" i="68"/>
  <c r="O5471" i="68"/>
  <c r="N5303" i="68"/>
  <c r="O5303" i="68"/>
  <c r="N5125" i="68"/>
  <c r="O5125" i="68"/>
  <c r="N6499" i="68"/>
  <c r="O6499" i="68"/>
  <c r="N6309" i="68"/>
  <c r="O6309" i="68"/>
  <c r="N6263" i="68"/>
  <c r="O6263" i="68"/>
  <c r="N6407" i="68"/>
  <c r="O6407" i="68"/>
  <c r="N6347" i="68"/>
  <c r="O6347" i="68"/>
  <c r="N6061" i="68"/>
  <c r="O6061" i="68"/>
  <c r="N6062" i="68"/>
  <c r="O6062" i="68"/>
  <c r="N6048" i="68"/>
  <c r="O6048" i="68"/>
  <c r="N5934" i="68"/>
  <c r="O5934" i="68"/>
  <c r="O5710" i="68"/>
  <c r="N7294" i="68"/>
  <c r="O7294" i="68"/>
  <c r="N7263" i="68"/>
  <c r="O7263" i="68"/>
  <c r="N7046" i="68"/>
  <c r="O7046" i="68"/>
  <c r="N7035" i="68"/>
  <c r="O7035" i="68"/>
  <c r="N6880" i="68"/>
  <c r="O6880" i="68"/>
  <c r="N7090" i="68"/>
  <c r="O7090" i="68"/>
  <c r="N6735" i="68"/>
  <c r="O6735" i="68"/>
  <c r="N6577" i="68"/>
  <c r="O6577" i="68"/>
  <c r="N6659" i="68"/>
  <c r="O6659" i="68"/>
  <c r="N6685" i="68"/>
  <c r="O6685" i="68"/>
  <c r="N6631" i="68"/>
  <c r="O6631" i="68"/>
  <c r="O7017" i="68"/>
  <c r="N7979" i="68"/>
  <c r="O7979" i="68"/>
  <c r="N7917" i="68"/>
  <c r="O7917" i="68"/>
  <c r="N7836" i="68"/>
  <c r="O7836" i="68"/>
  <c r="N7871" i="68"/>
  <c r="O7871" i="68"/>
  <c r="N7566" i="68"/>
  <c r="O7566" i="68"/>
  <c r="N7581" i="68"/>
  <c r="O7581" i="68"/>
  <c r="N7625" i="68"/>
  <c r="O7625" i="68"/>
  <c r="N7521" i="68"/>
  <c r="O7521" i="68"/>
  <c r="N7338" i="68"/>
  <c r="O7338" i="68"/>
  <c r="O7472" i="68"/>
  <c r="N8685" i="68"/>
  <c r="O8685" i="68"/>
  <c r="N8694" i="68"/>
  <c r="O8694" i="68"/>
  <c r="N8545" i="68"/>
  <c r="O8545" i="68"/>
  <c r="N8548" i="68"/>
  <c r="O8548" i="68"/>
  <c r="N8421" i="68"/>
  <c r="O8421" i="68"/>
  <c r="N8441" i="68"/>
  <c r="O8441" i="68"/>
  <c r="N8425" i="68"/>
  <c r="O8425" i="68"/>
  <c r="N8203" i="68"/>
  <c r="O8203" i="68"/>
  <c r="N8330" i="68"/>
  <c r="O8330" i="68"/>
  <c r="N8209" i="68"/>
  <c r="O8209" i="68"/>
  <c r="N5775" i="68"/>
  <c r="O5775" i="68"/>
  <c r="N5722" i="68"/>
  <c r="O5722" i="68"/>
  <c r="N5268" i="68"/>
  <c r="O5268" i="68"/>
  <c r="N5365" i="68"/>
  <c r="O5365" i="68"/>
  <c r="N5128" i="68"/>
  <c r="O5128" i="68"/>
  <c r="N5889" i="68"/>
  <c r="O5889" i="68"/>
  <c r="N5980" i="68"/>
  <c r="O5980" i="68"/>
  <c r="N6501" i="68"/>
  <c r="O6501" i="68"/>
  <c r="N6173" i="68"/>
  <c r="O6173" i="68"/>
  <c r="N6127" i="68"/>
  <c r="O6127" i="68"/>
  <c r="N6273" i="68"/>
  <c r="O6273" i="68"/>
  <c r="N6211" i="68"/>
  <c r="O6211" i="68"/>
  <c r="N5925" i="68"/>
  <c r="O5925" i="68"/>
  <c r="N6368" i="68"/>
  <c r="O6368" i="68"/>
  <c r="N6102" i="68"/>
  <c r="O6102" i="68"/>
  <c r="N5843" i="68"/>
  <c r="O5843" i="68"/>
  <c r="N5974" i="68"/>
  <c r="O5974" i="68"/>
  <c r="N6089" i="68"/>
  <c r="O6089" i="68"/>
  <c r="N6040" i="68"/>
  <c r="O6040" i="68"/>
  <c r="N5877" i="68"/>
  <c r="O5877" i="68"/>
  <c r="N7133" i="68"/>
  <c r="O7133" i="68"/>
  <c r="O6972" i="68"/>
  <c r="N6972" i="68"/>
  <c r="N6829" i="68"/>
  <c r="O6829" i="68"/>
  <c r="N7072" i="68"/>
  <c r="O7072" i="68"/>
  <c r="O6748" i="68"/>
  <c r="N6748" i="68"/>
  <c r="N7048" i="68"/>
  <c r="O7048" i="68"/>
  <c r="N6878" i="68"/>
  <c r="O6878" i="68"/>
  <c r="N6614" i="68"/>
  <c r="O6614" i="68"/>
  <c r="N6733" i="68"/>
  <c r="O6733" i="68"/>
  <c r="N6732" i="68"/>
  <c r="O6732" i="68"/>
  <c r="O6444" i="68"/>
  <c r="O6961" i="68"/>
  <c r="O7977" i="68"/>
  <c r="N7977" i="68"/>
  <c r="N7864" i="68"/>
  <c r="O7864" i="68"/>
  <c r="N7718" i="68"/>
  <c r="O7718" i="68"/>
  <c r="N7854" i="68"/>
  <c r="O7854" i="68"/>
  <c r="N7671" i="68"/>
  <c r="O7671" i="68"/>
  <c r="O7713" i="68"/>
  <c r="N7713" i="68"/>
  <c r="N7772" i="68"/>
  <c r="O7772" i="68"/>
  <c r="N7419" i="68"/>
  <c r="O7419" i="68"/>
  <c r="N7450" i="68"/>
  <c r="O7450" i="68"/>
  <c r="N7313" i="68"/>
  <c r="O7313" i="68"/>
  <c r="O7528" i="68"/>
  <c r="N8663" i="68"/>
  <c r="O8663" i="68"/>
  <c r="N8649" i="68"/>
  <c r="O8649" i="68"/>
  <c r="N8472" i="68"/>
  <c r="O8472" i="68"/>
  <c r="N8560" i="68"/>
  <c r="O8560" i="68"/>
  <c r="N8325" i="68"/>
  <c r="O8325" i="68"/>
  <c r="N8361" i="68"/>
  <c r="O8361" i="68"/>
  <c r="N8383" i="68"/>
  <c r="O8383" i="68"/>
  <c r="N8239" i="68"/>
  <c r="O8239" i="68"/>
  <c r="N8331" i="68"/>
  <c r="O8331" i="68"/>
  <c r="N8170" i="68"/>
  <c r="O8170" i="68"/>
  <c r="N8037" i="68"/>
  <c r="O8037" i="68"/>
  <c r="O8080" i="68"/>
  <c r="O4996" i="68"/>
  <c r="N5352" i="68"/>
  <c r="O5352" i="68"/>
  <c r="N5692" i="68"/>
  <c r="O5692" i="68"/>
  <c r="N5358" i="68"/>
  <c r="O5358" i="68"/>
  <c r="N5131" i="68"/>
  <c r="O5131" i="68"/>
  <c r="N5895" i="68"/>
  <c r="O5895" i="68"/>
  <c r="N6441" i="68"/>
  <c r="O6441" i="68"/>
  <c r="N6418" i="68"/>
  <c r="O6418" i="68"/>
  <c r="N6375" i="68"/>
  <c r="O6375" i="68"/>
  <c r="N6260" i="68"/>
  <c r="O6260" i="68"/>
  <c r="N6246" i="68"/>
  <c r="O6246" i="68"/>
  <c r="N6011" i="68"/>
  <c r="O6011" i="68"/>
  <c r="N5910" i="68"/>
  <c r="O5910" i="68"/>
  <c r="N6148" i="68"/>
  <c r="O6148" i="68"/>
  <c r="N5952" i="68"/>
  <c r="O5952" i="68"/>
  <c r="O6074" i="68"/>
  <c r="N7272" i="68"/>
  <c r="O7272" i="68"/>
  <c r="N7229" i="68"/>
  <c r="O7229" i="68"/>
  <c r="N7261" i="68"/>
  <c r="O7261" i="68"/>
  <c r="N6757" i="68"/>
  <c r="O6757" i="68"/>
  <c r="N7136" i="68"/>
  <c r="O7136" i="68"/>
  <c r="N6762" i="68"/>
  <c r="O6762" i="68"/>
  <c r="N6913" i="68"/>
  <c r="O6913" i="68"/>
  <c r="N6911" i="68"/>
  <c r="O6911" i="68"/>
  <c r="O6942" i="68"/>
  <c r="O7030" i="68"/>
  <c r="O7140" i="68"/>
  <c r="N7934" i="68"/>
  <c r="O7934" i="68"/>
  <c r="O7942" i="68"/>
  <c r="N7942" i="68"/>
  <c r="N7766" i="68"/>
  <c r="O7766" i="68"/>
  <c r="N7628" i="68"/>
  <c r="O7628" i="68"/>
  <c r="N7820" i="68"/>
  <c r="O7820" i="68"/>
  <c r="N7437" i="68"/>
  <c r="O7437" i="68"/>
  <c r="N7551" i="68"/>
  <c r="O7551" i="68"/>
  <c r="N7374" i="68"/>
  <c r="O7374" i="68"/>
  <c r="N7499" i="68"/>
  <c r="O7499" i="68"/>
  <c r="N7476" i="68"/>
  <c r="O7476" i="68"/>
  <c r="O7489" i="68"/>
  <c r="O7880" i="68"/>
  <c r="N8733" i="68"/>
  <c r="O8733" i="68"/>
  <c r="N8622" i="68"/>
  <c r="O8622" i="68"/>
  <c r="N8595" i="68"/>
  <c r="O8595" i="68"/>
  <c r="N8572" i="68"/>
  <c r="O8572" i="68"/>
  <c r="N8469" i="68"/>
  <c r="O8469" i="68"/>
  <c r="N8457" i="68"/>
  <c r="O8457" i="68"/>
  <c r="N8404" i="68"/>
  <c r="O8404" i="68"/>
  <c r="N8248" i="68"/>
  <c r="O8248" i="68"/>
  <c r="N8218" i="68"/>
  <c r="O8218" i="68"/>
  <c r="N8078" i="68"/>
  <c r="O8078" i="68"/>
  <c r="N8124" i="68"/>
  <c r="O8124" i="68"/>
  <c r="O8065" i="68"/>
  <c r="O8088" i="68"/>
  <c r="N600" i="68"/>
  <c r="O600" i="68"/>
  <c r="N247" i="68"/>
  <c r="O247" i="68"/>
  <c r="N318" i="68"/>
  <c r="O318" i="68"/>
  <c r="N591" i="68"/>
  <c r="O591" i="68"/>
  <c r="N85" i="68"/>
  <c r="O85" i="68"/>
  <c r="N740" i="68"/>
  <c r="O740" i="68"/>
  <c r="N92" i="68"/>
  <c r="O92" i="68"/>
  <c r="N1663" i="68"/>
  <c r="O1663" i="68"/>
  <c r="N1823" i="68"/>
  <c r="O1823" i="68"/>
  <c r="N1589" i="68"/>
  <c r="O1589" i="68"/>
  <c r="N1939" i="68"/>
  <c r="O1939" i="68"/>
  <c r="N1735" i="68"/>
  <c r="O1735" i="68"/>
  <c r="N1950" i="68"/>
  <c r="O1950" i="68"/>
  <c r="N1965" i="68"/>
  <c r="O1965" i="68"/>
  <c r="N1620" i="68"/>
  <c r="O1620" i="68"/>
  <c r="N1820" i="68"/>
  <c r="O1820" i="68"/>
  <c r="N1986" i="68"/>
  <c r="O1986" i="68"/>
  <c r="N2099" i="68"/>
  <c r="O2099" i="68"/>
  <c r="N1441" i="68"/>
  <c r="O1441" i="68"/>
  <c r="N1903" i="68"/>
  <c r="O1903" i="68"/>
  <c r="N2731" i="68"/>
  <c r="O2731" i="68"/>
  <c r="N2850" i="68"/>
  <c r="O2850" i="68"/>
  <c r="N2594" i="68"/>
  <c r="O2594" i="68"/>
  <c r="N2860" i="68"/>
  <c r="O2860" i="68"/>
  <c r="N2648" i="68"/>
  <c r="O2648" i="68"/>
  <c r="N2552" i="68"/>
  <c r="O2552" i="68"/>
  <c r="N2324" i="68"/>
  <c r="O2324" i="68"/>
  <c r="N2505" i="68"/>
  <c r="O2505" i="68"/>
  <c r="N2588" i="68"/>
  <c r="O2588" i="68"/>
  <c r="N3032" i="68"/>
  <c r="O3032" i="68"/>
  <c r="N3584" i="68"/>
  <c r="O3584" i="68"/>
  <c r="N3308" i="68"/>
  <c r="O3308" i="68"/>
  <c r="N3400" i="68"/>
  <c r="O3400" i="68"/>
  <c r="N3613" i="68"/>
  <c r="O3613" i="68"/>
  <c r="N3065" i="68"/>
  <c r="O3065" i="68"/>
  <c r="N3460" i="68"/>
  <c r="O3460" i="68"/>
  <c r="N3026" i="68"/>
  <c r="O3026" i="68"/>
  <c r="N3077" i="68"/>
  <c r="O3077" i="68"/>
  <c r="N3202" i="68"/>
  <c r="O3202" i="68"/>
  <c r="N2959" i="68"/>
  <c r="O2959" i="68"/>
  <c r="N3964" i="68"/>
  <c r="O3964" i="68"/>
  <c r="N3682" i="68"/>
  <c r="O3682" i="68"/>
  <c r="N4030" i="68"/>
  <c r="O4030" i="68"/>
  <c r="N3733" i="68"/>
  <c r="O3733" i="68"/>
  <c r="N3641" i="68"/>
  <c r="O3641" i="68"/>
  <c r="N3676" i="68"/>
  <c r="O3676" i="68"/>
  <c r="N4169" i="68"/>
  <c r="O4169" i="68"/>
  <c r="N3659" i="68"/>
  <c r="O3659" i="68"/>
  <c r="N4207" i="68"/>
  <c r="O4207" i="68"/>
  <c r="N3695" i="68"/>
  <c r="O3695" i="68"/>
  <c r="N4130" i="68"/>
  <c r="O4130" i="68"/>
  <c r="N108" i="68"/>
  <c r="O108" i="68"/>
  <c r="N431" i="68"/>
  <c r="O431" i="68"/>
  <c r="N502" i="68"/>
  <c r="O502" i="68"/>
  <c r="O269" i="68"/>
  <c r="N269" i="68"/>
  <c r="N1440" i="68"/>
  <c r="O1440" i="68"/>
  <c r="O546" i="68"/>
  <c r="N1757" i="68"/>
  <c r="O1757" i="68"/>
  <c r="N1680" i="68"/>
  <c r="O1680" i="68"/>
  <c r="N1824" i="68"/>
  <c r="O1824" i="68"/>
  <c r="N1621" i="68"/>
  <c r="O1621" i="68"/>
  <c r="N2070" i="68"/>
  <c r="O2070" i="68"/>
  <c r="N1740" i="68"/>
  <c r="O1740" i="68"/>
  <c r="N1940" i="68"/>
  <c r="O1940" i="68"/>
  <c r="N2106" i="68"/>
  <c r="O2106" i="68"/>
  <c r="N2141" i="68"/>
  <c r="O2141" i="68"/>
  <c r="N2023" i="68"/>
  <c r="O2023" i="68"/>
  <c r="N1562" i="68"/>
  <c r="O1562" i="68"/>
  <c r="O1793" i="68"/>
  <c r="O1880" i="68"/>
  <c r="N2403" i="68"/>
  <c r="O2403" i="68"/>
  <c r="N2686" i="68"/>
  <c r="O2686" i="68"/>
  <c r="N2430" i="68"/>
  <c r="O2430" i="68"/>
  <c r="N2364" i="68"/>
  <c r="O2364" i="68"/>
  <c r="N2836" i="68"/>
  <c r="O2836" i="68"/>
  <c r="N2765" i="68"/>
  <c r="O2765" i="68"/>
  <c r="N2267" i="68"/>
  <c r="O2267" i="68"/>
  <c r="N2351" i="68"/>
  <c r="O2351" i="68"/>
  <c r="N2537" i="68"/>
  <c r="O2537" i="68"/>
  <c r="O2305" i="68"/>
  <c r="O3245" i="68"/>
  <c r="N3245" i="68"/>
  <c r="N2999" i="68"/>
  <c r="O2999" i="68"/>
  <c r="N3578" i="68"/>
  <c r="O3578" i="68"/>
  <c r="N3300" i="68"/>
  <c r="O3300" i="68"/>
  <c r="O3399" i="68"/>
  <c r="N3399" i="68"/>
  <c r="N3605" i="68"/>
  <c r="O3605" i="68"/>
  <c r="N3057" i="68"/>
  <c r="O3057" i="68"/>
  <c r="N3455" i="68"/>
  <c r="O3455" i="68"/>
  <c r="N3044" i="68"/>
  <c r="O3044" i="68"/>
  <c r="N3120" i="68"/>
  <c r="O3120" i="68"/>
  <c r="N3934" i="68"/>
  <c r="O3934" i="68"/>
  <c r="N3678" i="68"/>
  <c r="O3678" i="68"/>
  <c r="N4017" i="68"/>
  <c r="O4017" i="68"/>
  <c r="N3725" i="68"/>
  <c r="O3725" i="68"/>
  <c r="N3633" i="68"/>
  <c r="O3633" i="68"/>
  <c r="O3150" i="68"/>
  <c r="N4959" i="68"/>
  <c r="O4959" i="68"/>
  <c r="N5059" i="68"/>
  <c r="O5059" i="68"/>
  <c r="N4735" i="68"/>
  <c r="O4735" i="68"/>
  <c r="N4773" i="68"/>
  <c r="O4773" i="68"/>
  <c r="N4531" i="68"/>
  <c r="O4531" i="68"/>
  <c r="N4709" i="68"/>
  <c r="O4709" i="68"/>
  <c r="N4522" i="68"/>
  <c r="O4522" i="68"/>
  <c r="N4407" i="68"/>
  <c r="O4407" i="68"/>
  <c r="N4225" i="68"/>
  <c r="O4225" i="68"/>
  <c r="N3715" i="68"/>
  <c r="O3715" i="68"/>
  <c r="N4263" i="68"/>
  <c r="O4263" i="68"/>
  <c r="N3751" i="68"/>
  <c r="O3751" i="68"/>
  <c r="N3632" i="68"/>
  <c r="O3632" i="68"/>
  <c r="N4138" i="68"/>
  <c r="O4138" i="68"/>
  <c r="N648" i="68"/>
  <c r="O648" i="68"/>
  <c r="N295" i="68"/>
  <c r="O295" i="68"/>
  <c r="N366" i="68"/>
  <c r="O366" i="68"/>
  <c r="N615" i="68"/>
  <c r="O615" i="68"/>
  <c r="O133" i="68"/>
  <c r="N133" i="68"/>
  <c r="N195" i="68"/>
  <c r="O195" i="68"/>
  <c r="N323" i="68"/>
  <c r="O323" i="68"/>
  <c r="N451" i="68"/>
  <c r="O451" i="68"/>
  <c r="N579" i="68"/>
  <c r="O579" i="68"/>
  <c r="N272" i="68"/>
  <c r="O272" i="68"/>
  <c r="N400" i="68"/>
  <c r="O400" i="68"/>
  <c r="N520" i="68"/>
  <c r="O520" i="68"/>
  <c r="N708" i="68"/>
  <c r="O708" i="68"/>
  <c r="N836" i="68"/>
  <c r="O836" i="68"/>
  <c r="N773" i="68"/>
  <c r="O773" i="68"/>
  <c r="N858" i="68"/>
  <c r="O858" i="68"/>
  <c r="N852" i="68"/>
  <c r="O852" i="68"/>
  <c r="N916" i="68"/>
  <c r="O916" i="68"/>
  <c r="N756" i="68"/>
  <c r="O756" i="68"/>
  <c r="N964" i="68"/>
  <c r="O964" i="68"/>
  <c r="N833" i="68"/>
  <c r="O833" i="68"/>
  <c r="N781" i="68"/>
  <c r="O781" i="68"/>
  <c r="N866" i="68"/>
  <c r="O866" i="68"/>
  <c r="N860" i="68"/>
  <c r="O860" i="68"/>
  <c r="N924" i="68"/>
  <c r="O924" i="68"/>
  <c r="N812" i="68"/>
  <c r="O812" i="68"/>
  <c r="N767" i="68"/>
  <c r="O767" i="68"/>
  <c r="N799" i="68"/>
  <c r="O799" i="68"/>
  <c r="N831" i="68"/>
  <c r="O831" i="68"/>
  <c r="N863" i="68"/>
  <c r="O863" i="68"/>
  <c r="N895" i="68"/>
  <c r="O895" i="68"/>
  <c r="N927" i="68"/>
  <c r="O927" i="68"/>
  <c r="N959" i="68"/>
  <c r="O959" i="68"/>
  <c r="N991" i="68"/>
  <c r="O991" i="68"/>
  <c r="N1023" i="68"/>
  <c r="O1023" i="68"/>
  <c r="N1055" i="68"/>
  <c r="O1055" i="68"/>
  <c r="O1087" i="68"/>
  <c r="N1087" i="68"/>
  <c r="N1134" i="68"/>
  <c r="O1134" i="68"/>
  <c r="N1249" i="68"/>
  <c r="O1249" i="68"/>
  <c r="O1341" i="68"/>
  <c r="N1341" i="68"/>
  <c r="N1186" i="68"/>
  <c r="O1186" i="68"/>
  <c r="N1270" i="68"/>
  <c r="O1270" i="68"/>
  <c r="N1370" i="68"/>
  <c r="O1370" i="68"/>
  <c r="N1130" i="68"/>
  <c r="O1130" i="68"/>
  <c r="N1214" i="68"/>
  <c r="O1214" i="68"/>
  <c r="N1329" i="68"/>
  <c r="O1329" i="68"/>
  <c r="N1109" i="68"/>
  <c r="O1109" i="68"/>
  <c r="N1216" i="68"/>
  <c r="O1216" i="68"/>
  <c r="N1330" i="68"/>
  <c r="O1330" i="68"/>
  <c r="N893" i="68"/>
  <c r="O893" i="68"/>
  <c r="N957" i="68"/>
  <c r="O957" i="68"/>
  <c r="N1021" i="68"/>
  <c r="O1021" i="68"/>
  <c r="N1085" i="68"/>
  <c r="O1085" i="68"/>
  <c r="N1181" i="68"/>
  <c r="O1181" i="68"/>
  <c r="N1288" i="68"/>
  <c r="O1288" i="68"/>
  <c r="N1392" i="68"/>
  <c r="O1392" i="68"/>
  <c r="N993" i="68"/>
  <c r="O993" i="68"/>
  <c r="N1057" i="68"/>
  <c r="O1057" i="68"/>
  <c r="N1125" i="68"/>
  <c r="O1125" i="68"/>
  <c r="N1232" i="68"/>
  <c r="O1232" i="68"/>
  <c r="N1346" i="68"/>
  <c r="O1346" i="68"/>
  <c r="N758" i="68"/>
  <c r="O758" i="68"/>
  <c r="N822" i="68"/>
  <c r="O822" i="68"/>
  <c r="N886" i="68"/>
  <c r="O886" i="68"/>
  <c r="N950" i="68"/>
  <c r="O950" i="68"/>
  <c r="N1014" i="68"/>
  <c r="O1014" i="68"/>
  <c r="N1078" i="68"/>
  <c r="O1078" i="68"/>
  <c r="N1169" i="68"/>
  <c r="O1169" i="68"/>
  <c r="N1261" i="68"/>
  <c r="O1261" i="68"/>
  <c r="N1398" i="68"/>
  <c r="O1398" i="68"/>
  <c r="N1018" i="68"/>
  <c r="O1018" i="68"/>
  <c r="N1082" i="68"/>
  <c r="O1082" i="68"/>
  <c r="N1170" i="68"/>
  <c r="O1170" i="68"/>
  <c r="N1254" i="68"/>
  <c r="O1254" i="68"/>
  <c r="N1406" i="68"/>
  <c r="O1406" i="68"/>
  <c r="N792" i="68"/>
  <c r="O792" i="68"/>
  <c r="N856" i="68"/>
  <c r="O856" i="68"/>
  <c r="N920" i="68"/>
  <c r="O920" i="68"/>
  <c r="N984" i="68"/>
  <c r="O984" i="68"/>
  <c r="N1048" i="68"/>
  <c r="O1048" i="68"/>
  <c r="N1107" i="68"/>
  <c r="O1107" i="68"/>
  <c r="N1139" i="68"/>
  <c r="O1139" i="68"/>
  <c r="N1171" i="68"/>
  <c r="O1171" i="68"/>
  <c r="N1203" i="68"/>
  <c r="O1203" i="68"/>
  <c r="N1235" i="68"/>
  <c r="O1235" i="68"/>
  <c r="N1267" i="68"/>
  <c r="O1267" i="68"/>
  <c r="N1299" i="68"/>
  <c r="O1299" i="68"/>
  <c r="N1331" i="68"/>
  <c r="O1331" i="68"/>
  <c r="N1363" i="68"/>
  <c r="O1363" i="68"/>
  <c r="N1395" i="68"/>
  <c r="O1395" i="68"/>
  <c r="N1385" i="68"/>
  <c r="O1385" i="68"/>
  <c r="N1132" i="68"/>
  <c r="O1132" i="68"/>
  <c r="N1196" i="68"/>
  <c r="O1196" i="68"/>
  <c r="N1260" i="68"/>
  <c r="O1260" i="68"/>
  <c r="N1324" i="68"/>
  <c r="O1324" i="68"/>
  <c r="N1388" i="68"/>
  <c r="O1388" i="68"/>
  <c r="N1555" i="68"/>
  <c r="O1555" i="68"/>
  <c r="O1135" i="68"/>
  <c r="N2117" i="68"/>
  <c r="O2117" i="68"/>
  <c r="N1861" i="68"/>
  <c r="O1861" i="68"/>
  <c r="N2124" i="68"/>
  <c r="O2124" i="68"/>
  <c r="N1614" i="68"/>
  <c r="O1614" i="68"/>
  <c r="N1778" i="68"/>
  <c r="O1778" i="68"/>
  <c r="N2071" i="68"/>
  <c r="O2071" i="68"/>
  <c r="N1935" i="68"/>
  <c r="O1935" i="68"/>
  <c r="N1752" i="68"/>
  <c r="O1752" i="68"/>
  <c r="N1563" i="68"/>
  <c r="O1563" i="68"/>
  <c r="O1737" i="68"/>
  <c r="N2264" i="68"/>
  <c r="O2264" i="68"/>
  <c r="N2395" i="68"/>
  <c r="O2395" i="68"/>
  <c r="N2682" i="68"/>
  <c r="O2682" i="68"/>
  <c r="N2426" i="68"/>
  <c r="O2426" i="68"/>
  <c r="N2856" i="68"/>
  <c r="O2856" i="68"/>
  <c r="N2162" i="68"/>
  <c r="O2162" i="68"/>
  <c r="N2808" i="68"/>
  <c r="O2808" i="68"/>
  <c r="N2743" i="68"/>
  <c r="O2743" i="68"/>
  <c r="N2259" i="68"/>
  <c r="O2259" i="68"/>
  <c r="N2350" i="68"/>
  <c r="O2350" i="68"/>
  <c r="N2525" i="68"/>
  <c r="O2525" i="68"/>
  <c r="O2249" i="68"/>
  <c r="N3411" i="68"/>
  <c r="O3411" i="68"/>
  <c r="N3446" i="68"/>
  <c r="O3446" i="68"/>
  <c r="N3437" i="68"/>
  <c r="O3437" i="68"/>
  <c r="N3107" i="68"/>
  <c r="O3107" i="68"/>
  <c r="N3280" i="68"/>
  <c r="O3280" i="68"/>
  <c r="N3588" i="68"/>
  <c r="O3588" i="68"/>
  <c r="N3264" i="68"/>
  <c r="O3264" i="68"/>
  <c r="N3146" i="68"/>
  <c r="O3146" i="68"/>
  <c r="N2890" i="68"/>
  <c r="O2890" i="68"/>
  <c r="N3168" i="68"/>
  <c r="O3168" i="68"/>
  <c r="N2928" i="68"/>
  <c r="O2928" i="68"/>
  <c r="N4057" i="68"/>
  <c r="O4057" i="68"/>
  <c r="N3770" i="68"/>
  <c r="O3770" i="68"/>
  <c r="N4186" i="68"/>
  <c r="O4186" i="68"/>
  <c r="N3909" i="68"/>
  <c r="O3909" i="68"/>
  <c r="N3817" i="68"/>
  <c r="O3817" i="68"/>
  <c r="N4949" i="68"/>
  <c r="O4949" i="68"/>
  <c r="N4897" i="68"/>
  <c r="O4897" i="68"/>
  <c r="N4976" i="68"/>
  <c r="O4976" i="68"/>
  <c r="N4978" i="68"/>
  <c r="O4978" i="68"/>
  <c r="N4449" i="68"/>
  <c r="O4449" i="68"/>
  <c r="N4715" i="68"/>
  <c r="O4715" i="68"/>
  <c r="N4381" i="68"/>
  <c r="O4381" i="68"/>
  <c r="N4706" i="68"/>
  <c r="O4706" i="68"/>
  <c r="N4454" i="68"/>
  <c r="O4454" i="68"/>
  <c r="N4580" i="68"/>
  <c r="O4580" i="68"/>
  <c r="N4283" i="68"/>
  <c r="O4283" i="68"/>
  <c r="N4027" i="68"/>
  <c r="O4027" i="68"/>
  <c r="N4240" i="68"/>
  <c r="O4240" i="68"/>
  <c r="N4063" i="68"/>
  <c r="O4063" i="68"/>
  <c r="N4202" i="68"/>
  <c r="O4202" i="68"/>
  <c r="N3832" i="68"/>
  <c r="O3832" i="68"/>
  <c r="O4235" i="68"/>
  <c r="O4392" i="68"/>
  <c r="N415" i="68"/>
  <c r="O415" i="68"/>
  <c r="N486" i="68"/>
  <c r="O486" i="68"/>
  <c r="O253" i="68"/>
  <c r="N253" i="68"/>
  <c r="N180" i="68"/>
  <c r="O180" i="68"/>
  <c r="N308" i="68"/>
  <c r="O308" i="68"/>
  <c r="N436" i="68"/>
  <c r="O436" i="68"/>
  <c r="N564" i="68"/>
  <c r="O564" i="68"/>
  <c r="N745" i="68"/>
  <c r="O745" i="68"/>
  <c r="N200" i="68"/>
  <c r="O200" i="68"/>
  <c r="N105" i="68"/>
  <c r="O105" i="68"/>
  <c r="O434" i="68"/>
  <c r="N1715" i="68"/>
  <c r="O1715" i="68"/>
  <c r="N1522" i="68"/>
  <c r="O1522" i="68"/>
  <c r="O795" i="68"/>
  <c r="N2118" i="68"/>
  <c r="O2118" i="68"/>
  <c r="N1788" i="68"/>
  <c r="O1788" i="68"/>
  <c r="N1988" i="68"/>
  <c r="O1988" i="68"/>
  <c r="N1478" i="68"/>
  <c r="O1478" i="68"/>
  <c r="N1642" i="68"/>
  <c r="O1642" i="68"/>
  <c r="N1803" i="68"/>
  <c r="O1803" i="68"/>
  <c r="N2119" i="68"/>
  <c r="O2119" i="68"/>
  <c r="N2835" i="68"/>
  <c r="O2835" i="68"/>
  <c r="N2825" i="68"/>
  <c r="O2825" i="68"/>
  <c r="N2791" i="68"/>
  <c r="O2791" i="68"/>
  <c r="N2879" i="68"/>
  <c r="O2879" i="68"/>
  <c r="N2708" i="68"/>
  <c r="O2708" i="68"/>
  <c r="N2521" i="68"/>
  <c r="O2521" i="68"/>
  <c r="N2187" i="68"/>
  <c r="O2187" i="68"/>
  <c r="N2330" i="68"/>
  <c r="O2330" i="68"/>
  <c r="O2193" i="68"/>
  <c r="O1921" i="68"/>
  <c r="N3208" i="68"/>
  <c r="O3208" i="68"/>
  <c r="N3277" i="68"/>
  <c r="O3277" i="68"/>
  <c r="O3531" i="68"/>
  <c r="N3531" i="68"/>
  <c r="N3506" i="68"/>
  <c r="O3506" i="68"/>
  <c r="N3385" i="68"/>
  <c r="O3385" i="68"/>
  <c r="N3487" i="68"/>
  <c r="O3487" i="68"/>
  <c r="N2913" i="68"/>
  <c r="O2913" i="68"/>
  <c r="N3479" i="68"/>
  <c r="O3479" i="68"/>
  <c r="N3103" i="68"/>
  <c r="O3103" i="68"/>
  <c r="N3047" i="68"/>
  <c r="O3047" i="68"/>
  <c r="N2896" i="68"/>
  <c r="O2896" i="68"/>
  <c r="N3327" i="68"/>
  <c r="O3327" i="68"/>
  <c r="N4333" i="68"/>
  <c r="O4333" i="68"/>
  <c r="N3894" i="68"/>
  <c r="O3894" i="68"/>
  <c r="N3638" i="68"/>
  <c r="O3638" i="68"/>
  <c r="N3892" i="68"/>
  <c r="O3892" i="68"/>
  <c r="N3645" i="68"/>
  <c r="O3645" i="68"/>
  <c r="O2782" i="68"/>
  <c r="N5007" i="68"/>
  <c r="O5007" i="68"/>
  <c r="N4761" i="68"/>
  <c r="O4761" i="68"/>
  <c r="N4782" i="68"/>
  <c r="O4782" i="68"/>
  <c r="N4821" i="68"/>
  <c r="O4821" i="68"/>
  <c r="N4579" i="68"/>
  <c r="O4579" i="68"/>
  <c r="N4759" i="68"/>
  <c r="O4759" i="68"/>
  <c r="N4728" i="68"/>
  <c r="O4728" i="68"/>
  <c r="N4570" i="68"/>
  <c r="O4570" i="68"/>
  <c r="N4420" i="68"/>
  <c r="O4420" i="68"/>
  <c r="O4276" i="68"/>
  <c r="N4276" i="68"/>
  <c r="N3763" i="68"/>
  <c r="O3763" i="68"/>
  <c r="N3981" i="68"/>
  <c r="O3981" i="68"/>
  <c r="N3799" i="68"/>
  <c r="O3799" i="68"/>
  <c r="N3962" i="68"/>
  <c r="O3962" i="68"/>
  <c r="N4277" i="68"/>
  <c r="O4277" i="68"/>
  <c r="N4272" i="68"/>
  <c r="O4272" i="68"/>
  <c r="O4820" i="68"/>
  <c r="N598" i="68"/>
  <c r="O598" i="68"/>
  <c r="N87" i="68"/>
  <c r="O87" i="68"/>
  <c r="N158" i="68"/>
  <c r="O158" i="68"/>
  <c r="O437" i="68"/>
  <c r="N437" i="68"/>
  <c r="N36" i="68"/>
  <c r="O36" i="68"/>
  <c r="N1528" i="68"/>
  <c r="O1528" i="68"/>
  <c r="N1602" i="68"/>
  <c r="O1602" i="68"/>
  <c r="O931" i="68"/>
  <c r="N1918" i="68"/>
  <c r="O1918" i="68"/>
  <c r="N1949" i="68"/>
  <c r="O1949" i="68"/>
  <c r="N1588" i="68"/>
  <c r="O1588" i="68"/>
  <c r="N1790" i="68"/>
  <c r="O1790" i="68"/>
  <c r="N1954" i="68"/>
  <c r="O1954" i="68"/>
  <c r="N2035" i="68"/>
  <c r="O2035" i="68"/>
  <c r="N2152" i="68"/>
  <c r="O2152" i="68"/>
  <c r="O1431" i="68"/>
  <c r="N1431" i="68"/>
  <c r="N1619" i="68"/>
  <c r="O1619" i="68"/>
  <c r="O1753" i="68"/>
  <c r="N2189" i="68"/>
  <c r="O2189" i="68"/>
  <c r="N2571" i="68"/>
  <c r="O2571" i="68"/>
  <c r="N2770" i="68"/>
  <c r="O2770" i="68"/>
  <c r="N2613" i="68"/>
  <c r="O2613" i="68"/>
  <c r="N2392" i="68"/>
  <c r="O2392" i="68"/>
  <c r="N2532" i="68"/>
  <c r="O2532" i="68"/>
  <c r="N2326" i="68"/>
  <c r="O2326" i="68"/>
  <c r="N2412" i="68"/>
  <c r="O2412" i="68"/>
  <c r="N2311" i="68"/>
  <c r="O2311" i="68"/>
  <c r="N3616" i="68"/>
  <c r="O3616" i="68"/>
  <c r="N3340" i="68"/>
  <c r="O3340" i="68"/>
  <c r="N3464" i="68"/>
  <c r="O3464" i="68"/>
  <c r="N2899" i="68"/>
  <c r="O2899" i="68"/>
  <c r="N3097" i="68"/>
  <c r="O3097" i="68"/>
  <c r="N3586" i="68"/>
  <c r="O3586" i="68"/>
  <c r="N3536" i="68"/>
  <c r="O3536" i="68"/>
  <c r="N3042" i="68"/>
  <c r="O3042" i="68"/>
  <c r="O3213" i="68"/>
  <c r="N3213" i="68"/>
  <c r="N4036" i="68"/>
  <c r="O4036" i="68"/>
  <c r="N3762" i="68"/>
  <c r="O3762" i="68"/>
  <c r="N4129" i="68"/>
  <c r="O4129" i="68"/>
  <c r="N3893" i="68"/>
  <c r="O3893" i="68"/>
  <c r="N3801" i="68"/>
  <c r="O3801" i="68"/>
  <c r="O3174" i="68"/>
  <c r="N4267" i="68"/>
  <c r="O4267" i="68"/>
  <c r="N4011" i="68"/>
  <c r="O4011" i="68"/>
  <c r="N4224" i="68"/>
  <c r="O4224" i="68"/>
  <c r="N4047" i="68"/>
  <c r="O4047" i="68"/>
  <c r="N3912" i="68"/>
  <c r="O3912" i="68"/>
  <c r="N654" i="68"/>
  <c r="O654" i="68"/>
  <c r="N143" i="68"/>
  <c r="O143" i="68"/>
  <c r="N214" i="68"/>
  <c r="O214" i="68"/>
  <c r="N493" i="68"/>
  <c r="O493" i="68"/>
  <c r="N725" i="68"/>
  <c r="O725" i="68"/>
  <c r="N724" i="68"/>
  <c r="O724" i="68"/>
  <c r="N673" i="68"/>
  <c r="O673" i="68"/>
  <c r="N4" i="68"/>
  <c r="O4" i="68"/>
  <c r="O578" i="68"/>
  <c r="N70" i="68"/>
  <c r="O70" i="68"/>
  <c r="O1159" i="68"/>
  <c r="N1699" i="68"/>
  <c r="O1699" i="68"/>
  <c r="N1856" i="68"/>
  <c r="O1856" i="68"/>
  <c r="N1576" i="68"/>
  <c r="O1576" i="68"/>
  <c r="N1490" i="68"/>
  <c r="O1490" i="68"/>
  <c r="O747" i="68"/>
  <c r="N2100" i="68"/>
  <c r="O2100" i="68"/>
  <c r="N1590" i="68"/>
  <c r="O1590" i="68"/>
  <c r="N1754" i="68"/>
  <c r="O1754" i="68"/>
  <c r="N2027" i="68"/>
  <c r="O2027" i="68"/>
  <c r="N2159" i="68"/>
  <c r="O2159" i="68"/>
  <c r="N1520" i="68"/>
  <c r="O1520" i="68"/>
  <c r="N1781" i="68"/>
  <c r="O1781" i="68"/>
  <c r="N2563" i="68"/>
  <c r="O2563" i="68"/>
  <c r="N2766" i="68"/>
  <c r="O2766" i="68"/>
  <c r="N2510" i="68"/>
  <c r="O2510" i="68"/>
  <c r="N2607" i="68"/>
  <c r="O2607" i="68"/>
  <c r="N2385" i="68"/>
  <c r="O2385" i="68"/>
  <c r="N2517" i="68"/>
  <c r="O2517" i="68"/>
  <c r="N2318" i="68"/>
  <c r="O2318" i="68"/>
  <c r="N2556" i="68"/>
  <c r="O2556" i="68"/>
  <c r="N2303" i="68"/>
  <c r="O2303" i="68"/>
  <c r="N2260" i="68"/>
  <c r="O2260" i="68"/>
  <c r="N2167" i="68"/>
  <c r="O2167" i="68"/>
  <c r="O2418" i="68"/>
  <c r="N3028" i="68"/>
  <c r="O3028" i="68"/>
  <c r="O3181" i="68"/>
  <c r="N3181" i="68"/>
  <c r="O2853" i="68"/>
  <c r="N3562" i="68"/>
  <c r="O3562" i="68"/>
  <c r="N3268" i="68"/>
  <c r="O3268" i="68"/>
  <c r="N3341" i="68"/>
  <c r="O3341" i="68"/>
  <c r="N3617" i="68"/>
  <c r="O3617" i="68"/>
  <c r="N3025" i="68"/>
  <c r="O3025" i="68"/>
  <c r="N3356" i="68"/>
  <c r="O3356" i="68"/>
  <c r="O3185" i="68"/>
  <c r="N3214" i="68"/>
  <c r="O3214" i="68"/>
  <c r="N3024" i="68"/>
  <c r="O3024" i="68"/>
  <c r="N3998" i="68"/>
  <c r="O3998" i="68"/>
  <c r="N3694" i="68"/>
  <c r="O3694" i="68"/>
  <c r="N3953" i="68"/>
  <c r="O3953" i="68"/>
  <c r="N3693" i="68"/>
  <c r="O3693" i="68"/>
  <c r="O2990" i="68"/>
  <c r="O3927" i="68"/>
  <c r="N4259" i="68"/>
  <c r="O4259" i="68"/>
  <c r="N4003" i="68"/>
  <c r="O4003" i="68"/>
  <c r="N4216" i="68"/>
  <c r="O4216" i="68"/>
  <c r="N4039" i="68"/>
  <c r="O4039" i="68"/>
  <c r="N4220" i="68"/>
  <c r="O4220" i="68"/>
  <c r="N3856" i="68"/>
  <c r="O3856" i="68"/>
  <c r="N4302" i="68"/>
  <c r="O4302" i="68"/>
  <c r="N583" i="68"/>
  <c r="O583" i="68"/>
  <c r="N71" i="68"/>
  <c r="O71" i="68"/>
  <c r="N142" i="68"/>
  <c r="O142" i="68"/>
  <c r="O421" i="68"/>
  <c r="N421" i="68"/>
  <c r="N139" i="68"/>
  <c r="O139" i="68"/>
  <c r="N267" i="68"/>
  <c r="O267" i="68"/>
  <c r="N395" i="68"/>
  <c r="O395" i="68"/>
  <c r="N523" i="68"/>
  <c r="O523" i="68"/>
  <c r="N280" i="68"/>
  <c r="O280" i="68"/>
  <c r="N408" i="68"/>
  <c r="O408" i="68"/>
  <c r="O802" i="68"/>
  <c r="N59" i="68"/>
  <c r="O59" i="68"/>
  <c r="N1875" i="68"/>
  <c r="O1875" i="68"/>
  <c r="N12" i="68"/>
  <c r="O12" i="68"/>
  <c r="O586" i="68"/>
  <c r="O8" i="68"/>
  <c r="O241" i="68"/>
  <c r="N652" i="68"/>
  <c r="O652" i="68"/>
  <c r="O1295" i="68"/>
  <c r="N1461" i="68"/>
  <c r="O1461" i="68"/>
  <c r="O819" i="68"/>
  <c r="N2037" i="68"/>
  <c r="O2037" i="68"/>
  <c r="N1764" i="68"/>
  <c r="O1764" i="68"/>
  <c r="N1964" i="68"/>
  <c r="O1964" i="68"/>
  <c r="N1454" i="68"/>
  <c r="O1454" i="68"/>
  <c r="N1618" i="68"/>
  <c r="O1618" i="68"/>
  <c r="N1583" i="68"/>
  <c r="O1583" i="68"/>
  <c r="N2075" i="68"/>
  <c r="O2075" i="68"/>
  <c r="N2619" i="68"/>
  <c r="O2619" i="68"/>
  <c r="N2794" i="68"/>
  <c r="O2794" i="68"/>
  <c r="N2538" i="68"/>
  <c r="O2538" i="68"/>
  <c r="N2692" i="68"/>
  <c r="O2692" i="68"/>
  <c r="N2463" i="68"/>
  <c r="O2463" i="68"/>
  <c r="N2625" i="68"/>
  <c r="O2625" i="68"/>
  <c r="N2373" i="68"/>
  <c r="O2373" i="68"/>
  <c r="N2604" i="68"/>
  <c r="O2604" i="68"/>
  <c r="N2337" i="68"/>
  <c r="O2337" i="68"/>
  <c r="N2168" i="68"/>
  <c r="O2168" i="68"/>
  <c r="N3443" i="68"/>
  <c r="O3443" i="68"/>
  <c r="N3462" i="68"/>
  <c r="O3462" i="68"/>
  <c r="N3139" i="68"/>
  <c r="O3139" i="68"/>
  <c r="O3423" i="68"/>
  <c r="N3423" i="68"/>
  <c r="N3290" i="68"/>
  <c r="O3290" i="68"/>
  <c r="N3162" i="68"/>
  <c r="O3162" i="68"/>
  <c r="N2906" i="68"/>
  <c r="O2906" i="68"/>
  <c r="O2829" i="68"/>
  <c r="N3109" i="68"/>
  <c r="O3109" i="68"/>
  <c r="N3914" i="68"/>
  <c r="O3914" i="68"/>
  <c r="N3658" i="68"/>
  <c r="O3658" i="68"/>
  <c r="N3932" i="68"/>
  <c r="O3932" i="68"/>
  <c r="N3685" i="68"/>
  <c r="O3685" i="68"/>
  <c r="O3565" i="68"/>
  <c r="N4993" i="68"/>
  <c r="O4993" i="68"/>
  <c r="N5072" i="68"/>
  <c r="O5072" i="68"/>
  <c r="N5074" i="68"/>
  <c r="O5074" i="68"/>
  <c r="N4545" i="68"/>
  <c r="O4545" i="68"/>
  <c r="N4776" i="68"/>
  <c r="O4776" i="68"/>
  <c r="N4477" i="68"/>
  <c r="O4477" i="68"/>
  <c r="N4462" i="68"/>
  <c r="O4462" i="68"/>
  <c r="N4612" i="68"/>
  <c r="O4612" i="68"/>
  <c r="N3995" i="68"/>
  <c r="O3995" i="68"/>
  <c r="N4208" i="68"/>
  <c r="O4208" i="68"/>
  <c r="N4031" i="68"/>
  <c r="O4031" i="68"/>
  <c r="N3736" i="68"/>
  <c r="O3736" i="68"/>
  <c r="O4488" i="68"/>
  <c r="N638" i="68"/>
  <c r="O638" i="68"/>
  <c r="N127" i="68"/>
  <c r="O127" i="68"/>
  <c r="N198" i="68"/>
  <c r="O198" i="68"/>
  <c r="N477" i="68"/>
  <c r="O477" i="68"/>
  <c r="N124" i="68"/>
  <c r="O124" i="68"/>
  <c r="N252" i="68"/>
  <c r="O252" i="68"/>
  <c r="N380" i="68"/>
  <c r="O380" i="68"/>
  <c r="N508" i="68"/>
  <c r="O508" i="68"/>
  <c r="N697" i="68"/>
  <c r="O697" i="68"/>
  <c r="O210" i="68"/>
  <c r="O941" i="68"/>
  <c r="O505" i="68"/>
  <c r="N1537" i="68"/>
  <c r="O1537" i="68"/>
  <c r="O1391" i="68"/>
  <c r="N1581" i="68"/>
  <c r="O1581" i="68"/>
  <c r="N1696" i="68"/>
  <c r="O1696" i="68"/>
  <c r="N1586" i="68"/>
  <c r="O1586" i="68"/>
  <c r="O699" i="68"/>
  <c r="N2084" i="68"/>
  <c r="O2084" i="68"/>
  <c r="N1574" i="68"/>
  <c r="O1574" i="68"/>
  <c r="N1738" i="68"/>
  <c r="O1738" i="68"/>
  <c r="N1995" i="68"/>
  <c r="O1995" i="68"/>
  <c r="N2133" i="68"/>
  <c r="O2133" i="68"/>
  <c r="N1594" i="68"/>
  <c r="O1594" i="68"/>
  <c r="O1649" i="68"/>
  <c r="N2483" i="68"/>
  <c r="O2483" i="68"/>
  <c r="N2479" i="68"/>
  <c r="O2479" i="68"/>
  <c r="N2250" i="68"/>
  <c r="O2250" i="68"/>
  <c r="N2389" i="68"/>
  <c r="O2389" i="68"/>
  <c r="N2377" i="68"/>
  <c r="O2377" i="68"/>
  <c r="N2601" i="68"/>
  <c r="O2601" i="68"/>
  <c r="O2081" i="68"/>
  <c r="N3031" i="68"/>
  <c r="O3031" i="68"/>
  <c r="O2789" i="68"/>
  <c r="N3554" i="68"/>
  <c r="O3554" i="68"/>
  <c r="N3252" i="68"/>
  <c r="O3252" i="68"/>
  <c r="N3325" i="68"/>
  <c r="O3325" i="68"/>
  <c r="N3601" i="68"/>
  <c r="O3601" i="68"/>
  <c r="N3009" i="68"/>
  <c r="O3009" i="68"/>
  <c r="N3337" i="68"/>
  <c r="O3337" i="68"/>
  <c r="N2983" i="68"/>
  <c r="O2983" i="68"/>
  <c r="N2992" i="68"/>
  <c r="O2992" i="68"/>
  <c r="N3910" i="68"/>
  <c r="O3910" i="68"/>
  <c r="N3654" i="68"/>
  <c r="O3654" i="68"/>
  <c r="N3924" i="68"/>
  <c r="O3924" i="68"/>
  <c r="N3677" i="68"/>
  <c r="O3677" i="68"/>
  <c r="O3006" i="68"/>
  <c r="N4911" i="68"/>
  <c r="O4911" i="68"/>
  <c r="N5011" i="68"/>
  <c r="O5011" i="68"/>
  <c r="N4687" i="68"/>
  <c r="O4687" i="68"/>
  <c r="N4729" i="68"/>
  <c r="O4729" i="68"/>
  <c r="N4483" i="68"/>
  <c r="O4483" i="68"/>
  <c r="N4661" i="68"/>
  <c r="O4661" i="68"/>
  <c r="N4892" i="68"/>
  <c r="O4892" i="68"/>
  <c r="N4396" i="68"/>
  <c r="O4396" i="68"/>
  <c r="N4354" i="68"/>
  <c r="O4354" i="68"/>
  <c r="N4297" i="68"/>
  <c r="O4297" i="68"/>
  <c r="N4115" i="68"/>
  <c r="O4115" i="68"/>
  <c r="N4330" i="68"/>
  <c r="O4330" i="68"/>
  <c r="N4151" i="68"/>
  <c r="O4151" i="68"/>
  <c r="N3639" i="68"/>
  <c r="O3639" i="68"/>
  <c r="N3744" i="68"/>
  <c r="O3744" i="68"/>
  <c r="O4664" i="68"/>
  <c r="O4670" i="68"/>
  <c r="N5581" i="68"/>
  <c r="O5581" i="68"/>
  <c r="N5810" i="68"/>
  <c r="O5810" i="68"/>
  <c r="N5356" i="68"/>
  <c r="O5356" i="68"/>
  <c r="N5559" i="68"/>
  <c r="O5559" i="68"/>
  <c r="N5849" i="68"/>
  <c r="O5849" i="68"/>
  <c r="N6485" i="68"/>
  <c r="O6485" i="68"/>
  <c r="N6157" i="68"/>
  <c r="O6157" i="68"/>
  <c r="N6111" i="68"/>
  <c r="O6111" i="68"/>
  <c r="N6257" i="68"/>
  <c r="O6257" i="68"/>
  <c r="N6195" i="68"/>
  <c r="O6195" i="68"/>
  <c r="N5909" i="68"/>
  <c r="O5909" i="68"/>
  <c r="N6352" i="68"/>
  <c r="O6352" i="68"/>
  <c r="N6092" i="68"/>
  <c r="O6092" i="68"/>
  <c r="N6158" i="68"/>
  <c r="O6158" i="68"/>
  <c r="N7135" i="68"/>
  <c r="O7135" i="68"/>
  <c r="N7268" i="68"/>
  <c r="O7268" i="68"/>
  <c r="N7075" i="68"/>
  <c r="O7075" i="68"/>
  <c r="N6900" i="68"/>
  <c r="O6900" i="68"/>
  <c r="N7116" i="68"/>
  <c r="O7116" i="68"/>
  <c r="O6777" i="68"/>
  <c r="N6777" i="68"/>
  <c r="N6617" i="68"/>
  <c r="O6617" i="68"/>
  <c r="N6697" i="68"/>
  <c r="O6697" i="68"/>
  <c r="N6801" i="68"/>
  <c r="O6801" i="68"/>
  <c r="N6671" i="68"/>
  <c r="O6671" i="68"/>
  <c r="N7922" i="68"/>
  <c r="O7922" i="68"/>
  <c r="N7936" i="68"/>
  <c r="O7936" i="68"/>
  <c r="N7831" i="68"/>
  <c r="O7831" i="68"/>
  <c r="N7620" i="68"/>
  <c r="O7620" i="68"/>
  <c r="O7429" i="68"/>
  <c r="N7429" i="68"/>
  <c r="N7543" i="68"/>
  <c r="O7543" i="68"/>
  <c r="N7366" i="68"/>
  <c r="O7366" i="68"/>
  <c r="N7482" i="68"/>
  <c r="O7482" i="68"/>
  <c r="N7443" i="68"/>
  <c r="O7443" i="68"/>
  <c r="N8743" i="68"/>
  <c r="O8743" i="68"/>
  <c r="N8647" i="68"/>
  <c r="O8647" i="68"/>
  <c r="N8456" i="68"/>
  <c r="O8456" i="68"/>
  <c r="N8574" i="68"/>
  <c r="O8574" i="68"/>
  <c r="N8484" i="68"/>
  <c r="O8484" i="68"/>
  <c r="N8345" i="68"/>
  <c r="O8345" i="68"/>
  <c r="N8227" i="68"/>
  <c r="O8227" i="68"/>
  <c r="N8315" i="68"/>
  <c r="O8315" i="68"/>
  <c r="N8154" i="68"/>
  <c r="O8154" i="68"/>
  <c r="N8029" i="68"/>
  <c r="O8029" i="68"/>
  <c r="O4198" i="68"/>
  <c r="N5569" i="68"/>
  <c r="O5569" i="68"/>
  <c r="N5599" i="68"/>
  <c r="O5599" i="68"/>
  <c r="N5522" i="68"/>
  <c r="O5522" i="68"/>
  <c r="N5806" i="68"/>
  <c r="O5806" i="68"/>
  <c r="N5189" i="68"/>
  <c r="O5189" i="68"/>
  <c r="N5472" i="68"/>
  <c r="O5472" i="68"/>
  <c r="N6531" i="68"/>
  <c r="O6531" i="68"/>
  <c r="N6341" i="68"/>
  <c r="O6341" i="68"/>
  <c r="N6295" i="68"/>
  <c r="O6295" i="68"/>
  <c r="N6439" i="68"/>
  <c r="O6439" i="68"/>
  <c r="N6379" i="68"/>
  <c r="O6379" i="68"/>
  <c r="N6180" i="68"/>
  <c r="O6180" i="68"/>
  <c r="N6402" i="68"/>
  <c r="O6402" i="68"/>
  <c r="N6121" i="68"/>
  <c r="O6121" i="68"/>
  <c r="N6113" i="68"/>
  <c r="O6113" i="68"/>
  <c r="N6100" i="68"/>
  <c r="O6100" i="68"/>
  <c r="N6598" i="68"/>
  <c r="O6598" i="68"/>
  <c r="N7262" i="68"/>
  <c r="O7262" i="68"/>
  <c r="N7231" i="68"/>
  <c r="O7231" i="68"/>
  <c r="N7150" i="68"/>
  <c r="O7150" i="68"/>
  <c r="O6864" i="68"/>
  <c r="N6864" i="68"/>
  <c r="N7053" i="68"/>
  <c r="O7053" i="68"/>
  <c r="N6719" i="68"/>
  <c r="O6719" i="68"/>
  <c r="N6952" i="68"/>
  <c r="O6952" i="68"/>
  <c r="N6627" i="68"/>
  <c r="O6627" i="68"/>
  <c r="N6653" i="68"/>
  <c r="O6653" i="68"/>
  <c r="N6599" i="68"/>
  <c r="O6599" i="68"/>
  <c r="O7356" i="68"/>
  <c r="N7356" i="68"/>
  <c r="N7938" i="68"/>
  <c r="O7938" i="68"/>
  <c r="N7904" i="68"/>
  <c r="O7904" i="68"/>
  <c r="N7758" i="68"/>
  <c r="O7758" i="68"/>
  <c r="N7674" i="68"/>
  <c r="O7674" i="68"/>
  <c r="N7711" i="68"/>
  <c r="O7711" i="68"/>
  <c r="N7789" i="68"/>
  <c r="O7789" i="68"/>
  <c r="N7642" i="68"/>
  <c r="O7642" i="68"/>
  <c r="N7444" i="68"/>
  <c r="O7444" i="68"/>
  <c r="O7430" i="68"/>
  <c r="N7430" i="68"/>
  <c r="N7311" i="68"/>
  <c r="O7311" i="68"/>
  <c r="N8755" i="68"/>
  <c r="O8755" i="68"/>
  <c r="N8686" i="68"/>
  <c r="O8686" i="68"/>
  <c r="N8324" i="68"/>
  <c r="O8324" i="68"/>
  <c r="N8327" i="68"/>
  <c r="O8327" i="68"/>
  <c r="N8101" i="68"/>
  <c r="O8101" i="68"/>
  <c r="N8186" i="68"/>
  <c r="O8186" i="68"/>
  <c r="N8027" i="68"/>
  <c r="O8027" i="68"/>
  <c r="N8103" i="68"/>
  <c r="O8103" i="68"/>
  <c r="O8411" i="68"/>
  <c r="N5771" i="68"/>
  <c r="O5771" i="68"/>
  <c r="N5378" i="68"/>
  <c r="O5378" i="68"/>
  <c r="N5528" i="68"/>
  <c r="O5528" i="68"/>
  <c r="N5283" i="68"/>
  <c r="O5283" i="68"/>
  <c r="O4942" i="68"/>
  <c r="N6033" i="68"/>
  <c r="O6033" i="68"/>
  <c r="N6511" i="68"/>
  <c r="O6511" i="68"/>
  <c r="N6031" i="68"/>
  <c r="O6031" i="68"/>
  <c r="N6177" i="68"/>
  <c r="O6177" i="68"/>
  <c r="N6115" i="68"/>
  <c r="O6115" i="68"/>
  <c r="N5834" i="68"/>
  <c r="O5834" i="68"/>
  <c r="N6272" i="68"/>
  <c r="O6272" i="68"/>
  <c r="N6168" i="68"/>
  <c r="O6168" i="68"/>
  <c r="N6046" i="68"/>
  <c r="O6046" i="68"/>
  <c r="O6106" i="68"/>
  <c r="N7171" i="68"/>
  <c r="O7171" i="68"/>
  <c r="N7281" i="68"/>
  <c r="O7281" i="68"/>
  <c r="N7068" i="68"/>
  <c r="O7068" i="68"/>
  <c r="N7107" i="68"/>
  <c r="O7107" i="68"/>
  <c r="N6981" i="68"/>
  <c r="O6981" i="68"/>
  <c r="N6796" i="68"/>
  <c r="O6796" i="68"/>
  <c r="O6938" i="68"/>
  <c r="N6938" i="68"/>
  <c r="N6612" i="68"/>
  <c r="O6612" i="68"/>
  <c r="N6710" i="68"/>
  <c r="O6710" i="68"/>
  <c r="N6873" i="68"/>
  <c r="O6873" i="68"/>
  <c r="N6895" i="68"/>
  <c r="O6895" i="68"/>
  <c r="N8003" i="68"/>
  <c r="O8003" i="68"/>
  <c r="N7959" i="68"/>
  <c r="O7959" i="68"/>
  <c r="N7940" i="68"/>
  <c r="O7940" i="68"/>
  <c r="O7873" i="68"/>
  <c r="N7873" i="68"/>
  <c r="N7805" i="68"/>
  <c r="O7805" i="68"/>
  <c r="N7590" i="68"/>
  <c r="O7590" i="68"/>
  <c r="N7605" i="68"/>
  <c r="O7605" i="68"/>
  <c r="N7599" i="68"/>
  <c r="O7599" i="68"/>
  <c r="N7529" i="68"/>
  <c r="O7529" i="68"/>
  <c r="N7299" i="68"/>
  <c r="O7299" i="68"/>
  <c r="N7362" i="68"/>
  <c r="O7362" i="68"/>
  <c r="N8722" i="68"/>
  <c r="O8722" i="68"/>
  <c r="N8638" i="68"/>
  <c r="O8638" i="68"/>
  <c r="N8592" i="68"/>
  <c r="O8592" i="68"/>
  <c r="N8513" i="68"/>
  <c r="O8513" i="68"/>
  <c r="N8428" i="68"/>
  <c r="O8428" i="68"/>
  <c r="N8430" i="68"/>
  <c r="O8430" i="68"/>
  <c r="O8358" i="68"/>
  <c r="N8358" i="68"/>
  <c r="N8297" i="68"/>
  <c r="O8297" i="68"/>
  <c r="N8229" i="68"/>
  <c r="O8229" i="68"/>
  <c r="N8130" i="68"/>
  <c r="O8130" i="68"/>
  <c r="N8022" i="68"/>
  <c r="O8022" i="68"/>
  <c r="O8380" i="68"/>
  <c r="N5106" i="68"/>
  <c r="O5106" i="68"/>
  <c r="O4900" i="68"/>
  <c r="N5469" i="68"/>
  <c r="O5469" i="68"/>
  <c r="N5111" i="68"/>
  <c r="O5111" i="68"/>
  <c r="N5181" i="68"/>
  <c r="O5181" i="68"/>
  <c r="N5334" i="68"/>
  <c r="O5334" i="68"/>
  <c r="N5668" i="68"/>
  <c r="O5668" i="68"/>
  <c r="N5514" i="68"/>
  <c r="O5514" i="68"/>
  <c r="N5328" i="68"/>
  <c r="O5328" i="68"/>
  <c r="N5591" i="68"/>
  <c r="O5591" i="68"/>
  <c r="N5820" i="68"/>
  <c r="O5820" i="68"/>
  <c r="N5561" i="68"/>
  <c r="O5561" i="68"/>
  <c r="N5098" i="68"/>
  <c r="O5098" i="68"/>
  <c r="N5387" i="68"/>
  <c r="O5387" i="68"/>
  <c r="N5444" i="68"/>
  <c r="O5444" i="68"/>
  <c r="N5101" i="68"/>
  <c r="O5101" i="68"/>
  <c r="N5302" i="68"/>
  <c r="O5302" i="68"/>
  <c r="N5636" i="68"/>
  <c r="O5636" i="68"/>
  <c r="N5482" i="68"/>
  <c r="O5482" i="68"/>
  <c r="N5296" i="68"/>
  <c r="O5296" i="68"/>
  <c r="N5789" i="68"/>
  <c r="O5789" i="68"/>
  <c r="N5529" i="68"/>
  <c r="O5529" i="68"/>
  <c r="N5143" i="68"/>
  <c r="O5143" i="68"/>
  <c r="N5468" i="68"/>
  <c r="O5468" i="68"/>
  <c r="N5285" i="68"/>
  <c r="O5285" i="68"/>
  <c r="N5188" i="68"/>
  <c r="O5188" i="68"/>
  <c r="N5772" i="68"/>
  <c r="O5772" i="68"/>
  <c r="N5642" i="68"/>
  <c r="O5642" i="68"/>
  <c r="N5433" i="68"/>
  <c r="O5433" i="68"/>
  <c r="N5695" i="68"/>
  <c r="O5695" i="68"/>
  <c r="N5499" i="68"/>
  <c r="O5499" i="68"/>
  <c r="N5665" i="68"/>
  <c r="O5665" i="68"/>
  <c r="N5339" i="68"/>
  <c r="O5339" i="68"/>
  <c r="N5393" i="68"/>
  <c r="O5393" i="68"/>
  <c r="N5486" i="68"/>
  <c r="O5486" i="68"/>
  <c r="N5254" i="68"/>
  <c r="O5254" i="68"/>
  <c r="N5588" i="68"/>
  <c r="O5588" i="68"/>
  <c r="N5432" i="68"/>
  <c r="O5432" i="68"/>
  <c r="N5248" i="68"/>
  <c r="O5248" i="68"/>
  <c r="N5741" i="68"/>
  <c r="O5741" i="68"/>
  <c r="N5481" i="68"/>
  <c r="O5481" i="68"/>
  <c r="N5112" i="68"/>
  <c r="O5112" i="68"/>
  <c r="N5483" i="68"/>
  <c r="O5483" i="68"/>
  <c r="N5417" i="68"/>
  <c r="O5417" i="68"/>
  <c r="N5756" i="68"/>
  <c r="O5756" i="68"/>
  <c r="O5227" i="68"/>
  <c r="N5856" i="68"/>
  <c r="O5856" i="68"/>
  <c r="N6473" i="68"/>
  <c r="O6473" i="68"/>
  <c r="N6466" i="68"/>
  <c r="O6466" i="68"/>
  <c r="N6448" i="68"/>
  <c r="O6448" i="68"/>
  <c r="N6292" i="68"/>
  <c r="O6292" i="68"/>
  <c r="N6278" i="68"/>
  <c r="O6278" i="68"/>
  <c r="N6043" i="68"/>
  <c r="O6043" i="68"/>
  <c r="N5852" i="68"/>
  <c r="O5852" i="68"/>
  <c r="O6648" i="68"/>
  <c r="N6642" i="68"/>
  <c r="O6642" i="68"/>
  <c r="N7246" i="68"/>
  <c r="O7246" i="68"/>
  <c r="N7217" i="68"/>
  <c r="O7217" i="68"/>
  <c r="N7103" i="68"/>
  <c r="O7103" i="68"/>
  <c r="N7045" i="68"/>
  <c r="O7045" i="68"/>
  <c r="N6711" i="68"/>
  <c r="O6711" i="68"/>
  <c r="N6875" i="68"/>
  <c r="O6875" i="68"/>
  <c r="N6611" i="68"/>
  <c r="O6611" i="68"/>
  <c r="N6637" i="68"/>
  <c r="O6637" i="68"/>
  <c r="N6583" i="68"/>
  <c r="O6583" i="68"/>
  <c r="O6420" i="68"/>
  <c r="O6937" i="68"/>
  <c r="O7314" i="68"/>
  <c r="N8015" i="68"/>
  <c r="O8015" i="68"/>
  <c r="N7984" i="68"/>
  <c r="O7984" i="68"/>
  <c r="N7879" i="68"/>
  <c r="O7879" i="68"/>
  <c r="N7751" i="68"/>
  <c r="O7751" i="68"/>
  <c r="N7646" i="68"/>
  <c r="O7646" i="68"/>
  <c r="N7661" i="68"/>
  <c r="O7661" i="68"/>
  <c r="N7655" i="68"/>
  <c r="O7655" i="68"/>
  <c r="N7546" i="68"/>
  <c r="O7546" i="68"/>
  <c r="N7492" i="68"/>
  <c r="O7492" i="68"/>
  <c r="N7354" i="68"/>
  <c r="O7354" i="68"/>
  <c r="N8714" i="68"/>
  <c r="O8714" i="68"/>
  <c r="N8591" i="68"/>
  <c r="O8591" i="68"/>
  <c r="N8505" i="68"/>
  <c r="O8505" i="68"/>
  <c r="N8395" i="68"/>
  <c r="O8395" i="68"/>
  <c r="O8350" i="68"/>
  <c r="N8350" i="68"/>
  <c r="N8290" i="68"/>
  <c r="O8290" i="68"/>
  <c r="N8122" i="68"/>
  <c r="O8122" i="68"/>
  <c r="N8150" i="68"/>
  <c r="O8150" i="68"/>
  <c r="O8467" i="68"/>
  <c r="O8674" i="68"/>
  <c r="N5769" i="68"/>
  <c r="O5769" i="68"/>
  <c r="N5799" i="68"/>
  <c r="O5799" i="68"/>
  <c r="N5746" i="68"/>
  <c r="O5746" i="68"/>
  <c r="N5292" i="68"/>
  <c r="O5292" i="68"/>
  <c r="N5389" i="68"/>
  <c r="O5389" i="68"/>
  <c r="N5119" i="68"/>
  <c r="O5119" i="68"/>
  <c r="N6495" i="68"/>
  <c r="O6495" i="68"/>
  <c r="N6445" i="68"/>
  <c r="O6445" i="68"/>
  <c r="N6099" i="68"/>
  <c r="O6099" i="68"/>
  <c r="N6455" i="68"/>
  <c r="O6455" i="68"/>
  <c r="N6256" i="68"/>
  <c r="O6256" i="68"/>
  <c r="N6136" i="68"/>
  <c r="O6136" i="68"/>
  <c r="N5887" i="68"/>
  <c r="O5887" i="68"/>
  <c r="O5574" i="68"/>
  <c r="O6338" i="68"/>
  <c r="N7296" i="68"/>
  <c r="O7296" i="68"/>
  <c r="N7289" i="68"/>
  <c r="O7289" i="68"/>
  <c r="O6924" i="68"/>
  <c r="N6924" i="68"/>
  <c r="N6781" i="68"/>
  <c r="O6781" i="68"/>
  <c r="N7085" i="68"/>
  <c r="O7085" i="68"/>
  <c r="N6704" i="68"/>
  <c r="O6704" i="68"/>
  <c r="N7016" i="68"/>
  <c r="O7016" i="68"/>
  <c r="N6790" i="68"/>
  <c r="O6790" i="68"/>
  <c r="N6941" i="68"/>
  <c r="O6941" i="68"/>
  <c r="N6944" i="68"/>
  <c r="O6944" i="68"/>
  <c r="O6428" i="68"/>
  <c r="N7309" i="68"/>
  <c r="O7309" i="68"/>
  <c r="N7941" i="68"/>
  <c r="O7941" i="68"/>
  <c r="O7966" i="68"/>
  <c r="N7966" i="68"/>
  <c r="N7858" i="68"/>
  <c r="O7858" i="68"/>
  <c r="N7786" i="68"/>
  <c r="O7786" i="68"/>
  <c r="N7652" i="68"/>
  <c r="O7652" i="68"/>
  <c r="N7686" i="68"/>
  <c r="O7686" i="68"/>
  <c r="O7461" i="68"/>
  <c r="N7461" i="68"/>
  <c r="N7635" i="68"/>
  <c r="O7635" i="68"/>
  <c r="N7398" i="68"/>
  <c r="O7398" i="68"/>
  <c r="N7341" i="68"/>
  <c r="O7341" i="68"/>
  <c r="N7392" i="68"/>
  <c r="O7392" i="68"/>
  <c r="O7874" i="68"/>
  <c r="N8732" i="68"/>
  <c r="O8732" i="68"/>
  <c r="N8681" i="68"/>
  <c r="O8681" i="68"/>
  <c r="N8619" i="68"/>
  <c r="O8619" i="68"/>
  <c r="N8533" i="68"/>
  <c r="O8533" i="68"/>
  <c r="N8502" i="68"/>
  <c r="O8502" i="68"/>
  <c r="N8386" i="68"/>
  <c r="O8386" i="68"/>
  <c r="N8230" i="68"/>
  <c r="O8230" i="68"/>
  <c r="N8277" i="68"/>
  <c r="O8277" i="68"/>
  <c r="N8205" i="68"/>
  <c r="O8205" i="68"/>
  <c r="N8182" i="68"/>
  <c r="O8182" i="68"/>
  <c r="N8321" i="68"/>
  <c r="O8321" i="68"/>
  <c r="N8032" i="68"/>
  <c r="O8032" i="68"/>
  <c r="O8159" i="68"/>
  <c r="N4178" i="68"/>
  <c r="O4178" i="68"/>
  <c r="N4383" i="68"/>
  <c r="O4383" i="68"/>
  <c r="N4511" i="68"/>
  <c r="O4511" i="68"/>
  <c r="N4613" i="68"/>
  <c r="O4613" i="68"/>
  <c r="N4435" i="68"/>
  <c r="O4435" i="68"/>
  <c r="N4681" i="68"/>
  <c r="O4681" i="68"/>
  <c r="N4639" i="68"/>
  <c r="O4639" i="68"/>
  <c r="N4963" i="68"/>
  <c r="O4963" i="68"/>
  <c r="N4863" i="68"/>
  <c r="O4863" i="68"/>
  <c r="N4564" i="68"/>
  <c r="O4564" i="68"/>
  <c r="N4450" i="68"/>
  <c r="O4450" i="68"/>
  <c r="N4690" i="68"/>
  <c r="O4690" i="68"/>
  <c r="N4819" i="68"/>
  <c r="O4819" i="68"/>
  <c r="N4699" i="68"/>
  <c r="O4699" i="68"/>
  <c r="N4433" i="68"/>
  <c r="O4433" i="68"/>
  <c r="N4962" i="68"/>
  <c r="O4962" i="68"/>
  <c r="N4960" i="68"/>
  <c r="O4960" i="68"/>
  <c r="N4881" i="68"/>
  <c r="O4881" i="68"/>
  <c r="N4933" i="68"/>
  <c r="O4933" i="68"/>
  <c r="N4872" i="68"/>
  <c r="O4872" i="68"/>
  <c r="N4506" i="68"/>
  <c r="O4506" i="68"/>
  <c r="N4589" i="68"/>
  <c r="O4589" i="68"/>
  <c r="N4411" i="68"/>
  <c r="O4411" i="68"/>
  <c r="N4837" i="68"/>
  <c r="O4837" i="68"/>
  <c r="N4657" i="68"/>
  <c r="O4657" i="68"/>
  <c r="N4615" i="68"/>
  <c r="O4615" i="68"/>
  <c r="N4939" i="68"/>
  <c r="O4939" i="68"/>
  <c r="N4839" i="68"/>
  <c r="O4839" i="68"/>
  <c r="O4472" i="68"/>
  <c r="N4280" i="68"/>
  <c r="O4280" i="68"/>
  <c r="O4672" i="68"/>
  <c r="N5400" i="68"/>
  <c r="O5400" i="68"/>
  <c r="N5740" i="68"/>
  <c r="O5740" i="68"/>
  <c r="N5406" i="68"/>
  <c r="O5406" i="68"/>
  <c r="N5928" i="68"/>
  <c r="O5928" i="68"/>
  <c r="N6435" i="68"/>
  <c r="O6435" i="68"/>
  <c r="N6245" i="68"/>
  <c r="O6245" i="68"/>
  <c r="N6199" i="68"/>
  <c r="O6199" i="68"/>
  <c r="N6345" i="68"/>
  <c r="O6345" i="68"/>
  <c r="N6283" i="68"/>
  <c r="O6283" i="68"/>
  <c r="N5997" i="68"/>
  <c r="O5997" i="68"/>
  <c r="N6076" i="68"/>
  <c r="O6076" i="68"/>
  <c r="O5774" i="68"/>
  <c r="O6468" i="68"/>
  <c r="N7230" i="68"/>
  <c r="O7230" i="68"/>
  <c r="N7201" i="68"/>
  <c r="O7201" i="68"/>
  <c r="N7082" i="68"/>
  <c r="O7082" i="68"/>
  <c r="N7037" i="68"/>
  <c r="O7037" i="68"/>
  <c r="N6703" i="68"/>
  <c r="O6703" i="68"/>
  <c r="N6831" i="68"/>
  <c r="O6831" i="68"/>
  <c r="N6595" i="68"/>
  <c r="O6595" i="68"/>
  <c r="N6621" i="68"/>
  <c r="O6621" i="68"/>
  <c r="N6567" i="68"/>
  <c r="O6567" i="68"/>
  <c r="O7180" i="68"/>
  <c r="N7997" i="68"/>
  <c r="O7997" i="68"/>
  <c r="N7878" i="68"/>
  <c r="O7878" i="68"/>
  <c r="O7889" i="68"/>
  <c r="N7889" i="68"/>
  <c r="N7849" i="68"/>
  <c r="O7849" i="68"/>
  <c r="N7707" i="68"/>
  <c r="O7707" i="68"/>
  <c r="N7502" i="68"/>
  <c r="O7502" i="68"/>
  <c r="O7517" i="68"/>
  <c r="N7517" i="68"/>
  <c r="N7601" i="68"/>
  <c r="O7601" i="68"/>
  <c r="N7397" i="68"/>
  <c r="O7397" i="68"/>
  <c r="N7417" i="68"/>
  <c r="O7417" i="68"/>
  <c r="O7481" i="68"/>
  <c r="N8720" i="68"/>
  <c r="O8720" i="68"/>
  <c r="N8675" i="68"/>
  <c r="O8675" i="68"/>
  <c r="N8607" i="68"/>
  <c r="O8607" i="68"/>
  <c r="N8489" i="68"/>
  <c r="O8489" i="68"/>
  <c r="N8397" i="68"/>
  <c r="O8397" i="68"/>
  <c r="O8384" i="68"/>
  <c r="N8384" i="68"/>
  <c r="N8334" i="68"/>
  <c r="O8334" i="68"/>
  <c r="N8282" i="68"/>
  <c r="O8282" i="68"/>
  <c r="N8212" i="68"/>
  <c r="O8212" i="68"/>
  <c r="N8106" i="68"/>
  <c r="O8106" i="68"/>
  <c r="N5617" i="68"/>
  <c r="O5617" i="68"/>
  <c r="N5647" i="68"/>
  <c r="O5647" i="68"/>
  <c r="N5594" i="68"/>
  <c r="O5594" i="68"/>
  <c r="O5140" i="68"/>
  <c r="N5140" i="68"/>
  <c r="N5237" i="68"/>
  <c r="O5237" i="68"/>
  <c r="N5520" i="68"/>
  <c r="O5520" i="68"/>
  <c r="N5130" i="68"/>
  <c r="O5130" i="68"/>
  <c r="N6543" i="68"/>
  <c r="O6543" i="68"/>
  <c r="N6109" i="68"/>
  <c r="O6109" i="68"/>
  <c r="N6063" i="68"/>
  <c r="O6063" i="68"/>
  <c r="N6209" i="68"/>
  <c r="O6209" i="68"/>
  <c r="N6147" i="68"/>
  <c r="O6147" i="68"/>
  <c r="N5866" i="68"/>
  <c r="O5866" i="68"/>
  <c r="N6304" i="68"/>
  <c r="O6304" i="68"/>
  <c r="N6112" i="68"/>
  <c r="O6112" i="68"/>
  <c r="N5847" i="68"/>
  <c r="O5847" i="68"/>
  <c r="O5584" i="68"/>
  <c r="O5938" i="68"/>
  <c r="O6476" i="68"/>
  <c r="N7280" i="68"/>
  <c r="O7280" i="68"/>
  <c r="N7265" i="68"/>
  <c r="O7265" i="68"/>
  <c r="N6765" i="68"/>
  <c r="O6765" i="68"/>
  <c r="N7155" i="68"/>
  <c r="O7155" i="68"/>
  <c r="N7000" i="68"/>
  <c r="O7000" i="68"/>
  <c r="N6769" i="68"/>
  <c r="O6769" i="68"/>
  <c r="N6664" i="68"/>
  <c r="O6664" i="68"/>
  <c r="N6917" i="68"/>
  <c r="O6917" i="68"/>
  <c r="O6520" i="68"/>
  <c r="O6896" i="68"/>
  <c r="O7025" i="68"/>
  <c r="N7305" i="68"/>
  <c r="O7305" i="68"/>
  <c r="O7324" i="68"/>
  <c r="N7324" i="68"/>
  <c r="N8000" i="68"/>
  <c r="O8000" i="68"/>
  <c r="N7800" i="68"/>
  <c r="O7800" i="68"/>
  <c r="N7822" i="68"/>
  <c r="O7822" i="68"/>
  <c r="N7847" i="68"/>
  <c r="O7847" i="68"/>
  <c r="N7782" i="68"/>
  <c r="O7782" i="68"/>
  <c r="O7681" i="68"/>
  <c r="N7681" i="68"/>
  <c r="N7696" i="68"/>
  <c r="O7696" i="68"/>
  <c r="N7561" i="68"/>
  <c r="O7561" i="68"/>
  <c r="N7355" i="68"/>
  <c r="O7355" i="68"/>
  <c r="N7459" i="68"/>
  <c r="O7459" i="68"/>
  <c r="N8677" i="68"/>
  <c r="O8677" i="68"/>
  <c r="N8621" i="68"/>
  <c r="O8621" i="68"/>
  <c r="N8408" i="68"/>
  <c r="O8408" i="68"/>
  <c r="N8526" i="68"/>
  <c r="O8526" i="68"/>
  <c r="N8419" i="68"/>
  <c r="O8419" i="68"/>
  <c r="N8278" i="68"/>
  <c r="O8278" i="68"/>
  <c r="N8362" i="68"/>
  <c r="O8362" i="68"/>
  <c r="N8184" i="68"/>
  <c r="O8184" i="68"/>
  <c r="N8143" i="68"/>
  <c r="O8143" i="68"/>
  <c r="N8116" i="68"/>
  <c r="O8116" i="68"/>
  <c r="O8167" i="68"/>
  <c r="O5060" i="68"/>
  <c r="N5717" i="68"/>
  <c r="O5717" i="68"/>
  <c r="N5224" i="68"/>
  <c r="O5224" i="68"/>
  <c r="N5564" i="68"/>
  <c r="O5564" i="68"/>
  <c r="N5230" i="68"/>
  <c r="O5230" i="68"/>
  <c r="N5369" i="68"/>
  <c r="O5369" i="68"/>
  <c r="N6547" i="68"/>
  <c r="O6547" i="68"/>
  <c r="N6357" i="68"/>
  <c r="O6357" i="68"/>
  <c r="N6311" i="68"/>
  <c r="O6311" i="68"/>
  <c r="N6390" i="68"/>
  <c r="O6390" i="68"/>
  <c r="N6196" i="68"/>
  <c r="O6196" i="68"/>
  <c r="N6182" i="68"/>
  <c r="O6182" i="68"/>
  <c r="N5947" i="68"/>
  <c r="O5947" i="68"/>
  <c r="N6153" i="68"/>
  <c r="O6153" i="68"/>
  <c r="N6145" i="68"/>
  <c r="O6145" i="68"/>
  <c r="O5438" i="68"/>
  <c r="O6234" i="68"/>
  <c r="N7207" i="68"/>
  <c r="O7207" i="68"/>
  <c r="N7198" i="68"/>
  <c r="O7198" i="68"/>
  <c r="N7226" i="68"/>
  <c r="O7226" i="68"/>
  <c r="N7160" i="68"/>
  <c r="O7160" i="68"/>
  <c r="N6963" i="68"/>
  <c r="O6963" i="68"/>
  <c r="N7008" i="68"/>
  <c r="O7008" i="68"/>
  <c r="O6886" i="68"/>
  <c r="N6886" i="68"/>
  <c r="N6689" i="68"/>
  <c r="O6689" i="68"/>
  <c r="N6774" i="68"/>
  <c r="O6774" i="68"/>
  <c r="N6592" i="68"/>
  <c r="O6592" i="68"/>
  <c r="N6842" i="68"/>
  <c r="O6842" i="68"/>
  <c r="O7200" i="68"/>
  <c r="N7927" i="68"/>
  <c r="O7927" i="68"/>
  <c r="N7883" i="68"/>
  <c r="O7883" i="68"/>
  <c r="N7733" i="68"/>
  <c r="O7733" i="68"/>
  <c r="N7564" i="68"/>
  <c r="O7564" i="68"/>
  <c r="N7648" i="68"/>
  <c r="O7648" i="68"/>
  <c r="N7723" i="68"/>
  <c r="O7723" i="68"/>
  <c r="N7310" i="68"/>
  <c r="O7310" i="68"/>
  <c r="O7412" i="68"/>
  <c r="N7412" i="68"/>
  <c r="N7391" i="68"/>
  <c r="O7391" i="68"/>
  <c r="O7536" i="68"/>
  <c r="N8746" i="68"/>
  <c r="O8746" i="68"/>
  <c r="O8672" i="68"/>
  <c r="N8672" i="68"/>
  <c r="N8529" i="68"/>
  <c r="O8529" i="68"/>
  <c r="N8535" i="68"/>
  <c r="O8535" i="68"/>
  <c r="N8474" i="68"/>
  <c r="O8474" i="68"/>
  <c r="O8435" i="68"/>
  <c r="N8435" i="68"/>
  <c r="N8387" i="68"/>
  <c r="O8387" i="68"/>
  <c r="N8311" i="68"/>
  <c r="O8311" i="68"/>
  <c r="N8314" i="68"/>
  <c r="O8314" i="68"/>
  <c r="O8187" i="68"/>
  <c r="N8187" i="68"/>
  <c r="N8066" i="68"/>
  <c r="O8066" i="68"/>
  <c r="O8136" i="68"/>
  <c r="O8096" i="68"/>
  <c r="N694" i="68"/>
  <c r="O694" i="68"/>
  <c r="N183" i="68"/>
  <c r="O183" i="68"/>
  <c r="N254" i="68"/>
  <c r="O254" i="68"/>
  <c r="N533" i="68"/>
  <c r="O533" i="68"/>
  <c r="N21" i="68"/>
  <c r="O21" i="68"/>
  <c r="N26" i="68"/>
  <c r="O26" i="68"/>
  <c r="O56" i="68"/>
  <c r="N1424" i="68"/>
  <c r="O1424" i="68"/>
  <c r="N1763" i="68"/>
  <c r="O1763" i="68"/>
  <c r="N1631" i="68"/>
  <c r="O1631" i="68"/>
  <c r="N1459" i="68"/>
  <c r="O1459" i="68"/>
  <c r="N1886" i="68"/>
  <c r="O1886" i="68"/>
  <c r="N1933" i="68"/>
  <c r="O1933" i="68"/>
  <c r="N1556" i="68"/>
  <c r="O1556" i="68"/>
  <c r="N1758" i="68"/>
  <c r="O1758" i="68"/>
  <c r="N1922" i="68"/>
  <c r="O1922" i="68"/>
  <c r="N1971" i="68"/>
  <c r="O1971" i="68"/>
  <c r="N1469" i="68"/>
  <c r="O1469" i="68"/>
  <c r="N1561" i="68"/>
  <c r="O1561" i="68"/>
  <c r="N2667" i="68"/>
  <c r="O2667" i="68"/>
  <c r="N2818" i="68"/>
  <c r="O2818" i="68"/>
  <c r="N2562" i="68"/>
  <c r="O2562" i="68"/>
  <c r="N2796" i="68"/>
  <c r="O2796" i="68"/>
  <c r="N2533" i="68"/>
  <c r="O2533" i="68"/>
  <c r="N2696" i="68"/>
  <c r="O2696" i="68"/>
  <c r="N2437" i="68"/>
  <c r="O2437" i="68"/>
  <c r="N2292" i="68"/>
  <c r="O2292" i="68"/>
  <c r="N2346" i="68"/>
  <c r="O2346" i="68"/>
  <c r="N3619" i="68"/>
  <c r="O3619" i="68"/>
  <c r="N3550" i="68"/>
  <c r="O3550" i="68"/>
  <c r="N3244" i="68"/>
  <c r="O3244" i="68"/>
  <c r="O3317" i="68"/>
  <c r="N3317" i="68"/>
  <c r="N3614" i="68"/>
  <c r="O3614" i="68"/>
  <c r="N3001" i="68"/>
  <c r="O3001" i="68"/>
  <c r="N3336" i="68"/>
  <c r="O3336" i="68"/>
  <c r="N3294" i="68"/>
  <c r="O3294" i="68"/>
  <c r="N2994" i="68"/>
  <c r="O2994" i="68"/>
  <c r="N3112" i="68"/>
  <c r="O3112" i="68"/>
  <c r="N3305" i="68"/>
  <c r="O3305" i="68"/>
  <c r="O2997" i="68"/>
  <c r="N3906" i="68"/>
  <c r="O3906" i="68"/>
  <c r="N3650" i="68"/>
  <c r="O3650" i="68"/>
  <c r="N3916" i="68"/>
  <c r="O3916" i="68"/>
  <c r="N3669" i="68"/>
  <c r="O3669" i="68"/>
  <c r="N4289" i="68"/>
  <c r="O4289" i="68"/>
  <c r="N4107" i="68"/>
  <c r="O4107" i="68"/>
  <c r="N4322" i="68"/>
  <c r="O4322" i="68"/>
  <c r="N4143" i="68"/>
  <c r="O4143" i="68"/>
  <c r="N3631" i="68"/>
  <c r="O3631" i="68"/>
  <c r="N3688" i="68"/>
  <c r="O3688" i="68"/>
  <c r="N4173" i="68"/>
  <c r="O4173" i="68"/>
  <c r="N720" i="68"/>
  <c r="O720" i="68"/>
  <c r="N367" i="68"/>
  <c r="O367" i="68"/>
  <c r="N438" i="68"/>
  <c r="O438" i="68"/>
  <c r="O205" i="68"/>
  <c r="N205" i="68"/>
  <c r="N102" i="68"/>
  <c r="O102" i="68"/>
  <c r="N1422" i="68"/>
  <c r="O1422" i="68"/>
  <c r="N2006" i="68"/>
  <c r="O2006" i="68"/>
  <c r="N1676" i="68"/>
  <c r="O1676" i="68"/>
  <c r="N1876" i="68"/>
  <c r="O1876" i="68"/>
  <c r="N2042" i="68"/>
  <c r="O2042" i="68"/>
  <c r="N1895" i="68"/>
  <c r="O1895" i="68"/>
  <c r="O2851" i="68"/>
  <c r="N2851" i="68"/>
  <c r="N2841" i="68"/>
  <c r="O2841" i="68"/>
  <c r="N2654" i="68"/>
  <c r="O2654" i="68"/>
  <c r="N2398" i="68"/>
  <c r="O2398" i="68"/>
  <c r="N2820" i="68"/>
  <c r="O2820" i="68"/>
  <c r="N2704" i="68"/>
  <c r="O2704" i="68"/>
  <c r="N2744" i="68"/>
  <c r="O2744" i="68"/>
  <c r="N2573" i="68"/>
  <c r="O2573" i="68"/>
  <c r="N2203" i="68"/>
  <c r="O2203" i="68"/>
  <c r="N2340" i="68"/>
  <c r="O2340" i="68"/>
  <c r="N3611" i="68"/>
  <c r="O3611" i="68"/>
  <c r="N3546" i="68"/>
  <c r="O3546" i="68"/>
  <c r="N3236" i="68"/>
  <c r="O3236" i="68"/>
  <c r="N3309" i="68"/>
  <c r="O3309" i="68"/>
  <c r="N3602" i="68"/>
  <c r="O3602" i="68"/>
  <c r="N2993" i="68"/>
  <c r="O2993" i="68"/>
  <c r="N3334" i="68"/>
  <c r="O3334" i="68"/>
  <c r="N3100" i="68"/>
  <c r="O3100" i="68"/>
  <c r="N3079" i="68"/>
  <c r="O3079" i="68"/>
  <c r="N3902" i="68"/>
  <c r="O3902" i="68"/>
  <c r="N3646" i="68"/>
  <c r="O3646" i="68"/>
  <c r="N3908" i="68"/>
  <c r="O3908" i="68"/>
  <c r="N3661" i="68"/>
  <c r="O3661" i="68"/>
  <c r="N4895" i="68"/>
  <c r="O4895" i="68"/>
  <c r="N4995" i="68"/>
  <c r="O4995" i="68"/>
  <c r="N4671" i="68"/>
  <c r="O4671" i="68"/>
  <c r="N4713" i="68"/>
  <c r="O4713" i="68"/>
  <c r="N4467" i="68"/>
  <c r="O4467" i="68"/>
  <c r="N4645" i="68"/>
  <c r="O4645" i="68"/>
  <c r="N4803" i="68"/>
  <c r="O4803" i="68"/>
  <c r="N4391" i="68"/>
  <c r="O4391" i="68"/>
  <c r="N4884" i="68"/>
  <c r="O4884" i="68"/>
  <c r="N4345" i="68"/>
  <c r="O4345" i="68"/>
  <c r="N4161" i="68"/>
  <c r="O4161" i="68"/>
  <c r="N3651" i="68"/>
  <c r="O3651" i="68"/>
  <c r="N4199" i="68"/>
  <c r="O4199" i="68"/>
  <c r="N3687" i="68"/>
  <c r="O3687" i="68"/>
  <c r="N3696" i="68"/>
  <c r="O3696" i="68"/>
  <c r="O4940" i="68"/>
  <c r="N128" i="68"/>
  <c r="O128" i="68"/>
  <c r="N742" i="68"/>
  <c r="O742" i="68"/>
  <c r="N231" i="68"/>
  <c r="O231" i="68"/>
  <c r="N302" i="68"/>
  <c r="O302" i="68"/>
  <c r="N581" i="68"/>
  <c r="O581" i="68"/>
  <c r="N69" i="68"/>
  <c r="O69" i="68"/>
  <c r="N211" i="68"/>
  <c r="O211" i="68"/>
  <c r="N339" i="68"/>
  <c r="O339" i="68"/>
  <c r="N467" i="68"/>
  <c r="O467" i="68"/>
  <c r="N288" i="68"/>
  <c r="O288" i="68"/>
  <c r="N416" i="68"/>
  <c r="O416" i="68"/>
  <c r="N777" i="68"/>
  <c r="O777" i="68"/>
  <c r="N874" i="68"/>
  <c r="O874" i="68"/>
  <c r="N857" i="68"/>
  <c r="O857" i="68"/>
  <c r="N921" i="68"/>
  <c r="O921" i="68"/>
  <c r="N772" i="68"/>
  <c r="O772" i="68"/>
  <c r="N970" i="68"/>
  <c r="O970" i="68"/>
  <c r="N972" i="68"/>
  <c r="O972" i="68"/>
  <c r="N785" i="68"/>
  <c r="O785" i="68"/>
  <c r="N882" i="68"/>
  <c r="O882" i="68"/>
  <c r="N865" i="68"/>
  <c r="O865" i="68"/>
  <c r="N929" i="68"/>
  <c r="O929" i="68"/>
  <c r="N825" i="68"/>
  <c r="O825" i="68"/>
  <c r="O1149" i="68"/>
  <c r="N1149" i="68"/>
  <c r="O1256" i="68"/>
  <c r="N1256" i="68"/>
  <c r="O1365" i="68"/>
  <c r="N1365" i="68"/>
  <c r="N1193" i="68"/>
  <c r="O1193" i="68"/>
  <c r="N1285" i="68"/>
  <c r="O1285" i="68"/>
  <c r="O1373" i="68"/>
  <c r="N1373" i="68"/>
  <c r="N1137" i="68"/>
  <c r="O1137" i="68"/>
  <c r="N1229" i="68"/>
  <c r="O1229" i="68"/>
  <c r="N1336" i="68"/>
  <c r="O1336" i="68"/>
  <c r="N1138" i="68"/>
  <c r="O1138" i="68"/>
  <c r="N1222" i="68"/>
  <c r="O1222" i="68"/>
  <c r="N1337" i="68"/>
  <c r="O1337" i="68"/>
  <c r="N837" i="68"/>
  <c r="O837" i="68"/>
  <c r="N901" i="68"/>
  <c r="O901" i="68"/>
  <c r="N1029" i="68"/>
  <c r="O1029" i="68"/>
  <c r="N1093" i="68"/>
  <c r="O1093" i="68"/>
  <c r="N1210" i="68"/>
  <c r="O1210" i="68"/>
  <c r="N1294" i="68"/>
  <c r="O1294" i="68"/>
  <c r="N1394" i="68"/>
  <c r="O1394" i="68"/>
  <c r="N1001" i="68"/>
  <c r="O1001" i="68"/>
  <c r="N1065" i="68"/>
  <c r="O1065" i="68"/>
  <c r="N1154" i="68"/>
  <c r="O1154" i="68"/>
  <c r="N1238" i="68"/>
  <c r="O1238" i="68"/>
  <c r="N1353" i="68"/>
  <c r="O1353" i="68"/>
  <c r="N766" i="68"/>
  <c r="O766" i="68"/>
  <c r="N830" i="68"/>
  <c r="O830" i="68"/>
  <c r="N894" i="68"/>
  <c r="O894" i="68"/>
  <c r="N958" i="68"/>
  <c r="O958" i="68"/>
  <c r="N1022" i="68"/>
  <c r="O1022" i="68"/>
  <c r="N1086" i="68"/>
  <c r="O1086" i="68"/>
  <c r="N1176" i="68"/>
  <c r="O1176" i="68"/>
  <c r="N1290" i="68"/>
  <c r="O1290" i="68"/>
  <c r="N1408" i="68"/>
  <c r="O1408" i="68"/>
  <c r="N1026" i="68"/>
  <c r="O1026" i="68"/>
  <c r="N1090" i="68"/>
  <c r="O1090" i="68"/>
  <c r="N1177" i="68"/>
  <c r="O1177" i="68"/>
  <c r="N1269" i="68"/>
  <c r="O1269" i="68"/>
  <c r="N1416" i="68"/>
  <c r="O1416" i="68"/>
  <c r="N800" i="68"/>
  <c r="O800" i="68"/>
  <c r="N864" i="68"/>
  <c r="O864" i="68"/>
  <c r="N928" i="68"/>
  <c r="O928" i="68"/>
  <c r="N992" i="68"/>
  <c r="O992" i="68"/>
  <c r="N1056" i="68"/>
  <c r="O1056" i="68"/>
  <c r="N1111" i="68"/>
  <c r="O1111" i="68"/>
  <c r="O1143" i="68"/>
  <c r="N1143" i="68"/>
  <c r="N1175" i="68"/>
  <c r="O1175" i="68"/>
  <c r="O1207" i="68"/>
  <c r="N1207" i="68"/>
  <c r="N1239" i="68"/>
  <c r="O1239" i="68"/>
  <c r="O1271" i="68"/>
  <c r="N1271" i="68"/>
  <c r="N1303" i="68"/>
  <c r="O1303" i="68"/>
  <c r="O1335" i="68"/>
  <c r="N1335" i="68"/>
  <c r="O1367" i="68"/>
  <c r="N1367" i="68"/>
  <c r="N1399" i="68"/>
  <c r="O1399" i="68"/>
  <c r="N1393" i="68"/>
  <c r="O1393" i="68"/>
  <c r="O1140" i="68"/>
  <c r="N1140" i="68"/>
  <c r="O1204" i="68"/>
  <c r="N1204" i="68"/>
  <c r="O1268" i="68"/>
  <c r="N1268" i="68"/>
  <c r="O1332" i="68"/>
  <c r="N1332" i="68"/>
  <c r="N1396" i="68"/>
  <c r="O1396" i="68"/>
  <c r="N716" i="68"/>
  <c r="O716" i="68"/>
  <c r="N1506" i="68"/>
  <c r="O1506" i="68"/>
  <c r="N1536" i="68"/>
  <c r="O1536" i="68"/>
  <c r="O1247" i="68"/>
  <c r="N1607" i="68"/>
  <c r="O1607" i="68"/>
  <c r="N2085" i="68"/>
  <c r="O2085" i="68"/>
  <c r="N1829" i="68"/>
  <c r="O1829" i="68"/>
  <c r="N2060" i="68"/>
  <c r="O2060" i="68"/>
  <c r="N1550" i="68"/>
  <c r="O1550" i="68"/>
  <c r="N1714" i="68"/>
  <c r="O1714" i="68"/>
  <c r="N1943" i="68"/>
  <c r="O1943" i="68"/>
  <c r="N2096" i="68"/>
  <c r="O2096" i="68"/>
  <c r="N2843" i="68"/>
  <c r="O2843" i="68"/>
  <c r="N2833" i="68"/>
  <c r="O2833" i="68"/>
  <c r="N2650" i="68"/>
  <c r="O2650" i="68"/>
  <c r="N2394" i="68"/>
  <c r="O2394" i="68"/>
  <c r="N2792" i="68"/>
  <c r="O2792" i="68"/>
  <c r="N2880" i="68"/>
  <c r="O2880" i="68"/>
  <c r="N2737" i="68"/>
  <c r="O2737" i="68"/>
  <c r="N2567" i="68"/>
  <c r="O2567" i="68"/>
  <c r="N2195" i="68"/>
  <c r="O2195" i="68"/>
  <c r="N2304" i="68"/>
  <c r="O2304" i="68"/>
  <c r="N2338" i="68"/>
  <c r="O2338" i="68"/>
  <c r="O1960" i="68"/>
  <c r="N3128" i="68"/>
  <c r="O3128" i="68"/>
  <c r="N3347" i="68"/>
  <c r="O3347" i="68"/>
  <c r="O3414" i="68"/>
  <c r="N3414" i="68"/>
  <c r="N3577" i="68"/>
  <c r="O3577" i="68"/>
  <c r="N3043" i="68"/>
  <c r="O3043" i="68"/>
  <c r="N3222" i="68"/>
  <c r="O3222" i="68"/>
  <c r="N3415" i="68"/>
  <c r="O3415" i="68"/>
  <c r="N3206" i="68"/>
  <c r="O3206" i="68"/>
  <c r="N3114" i="68"/>
  <c r="O3114" i="68"/>
  <c r="N2912" i="68"/>
  <c r="O2912" i="68"/>
  <c r="O2965" i="68"/>
  <c r="N3738" i="68"/>
  <c r="O3738" i="68"/>
  <c r="N4038" i="68"/>
  <c r="O4038" i="68"/>
  <c r="N3845" i="68"/>
  <c r="O3845" i="68"/>
  <c r="N3753" i="68"/>
  <c r="O3753" i="68"/>
  <c r="O3247" i="68"/>
  <c r="N5079" i="68"/>
  <c r="O5079" i="68"/>
  <c r="N4833" i="68"/>
  <c r="O4833" i="68"/>
  <c r="N4912" i="68"/>
  <c r="O4912" i="68"/>
  <c r="N4914" i="68"/>
  <c r="O4914" i="68"/>
  <c r="N4385" i="68"/>
  <c r="O4385" i="68"/>
  <c r="N4651" i="68"/>
  <c r="O4651" i="68"/>
  <c r="N4834" i="68"/>
  <c r="O4834" i="68"/>
  <c r="N4856" i="68"/>
  <c r="O4856" i="68"/>
  <c r="N4642" i="68"/>
  <c r="O4642" i="68"/>
  <c r="N4438" i="68"/>
  <c r="O4438" i="68"/>
  <c r="N4516" i="68"/>
  <c r="O4516" i="68"/>
  <c r="N4219" i="68"/>
  <c r="O4219" i="68"/>
  <c r="N3963" i="68"/>
  <c r="O3963" i="68"/>
  <c r="N4176" i="68"/>
  <c r="O4176" i="68"/>
  <c r="N3999" i="68"/>
  <c r="O3999" i="68"/>
  <c r="N3896" i="68"/>
  <c r="O3896" i="68"/>
  <c r="O4456" i="68"/>
  <c r="N704" i="68"/>
  <c r="O704" i="68"/>
  <c r="N351" i="68"/>
  <c r="O351" i="68"/>
  <c r="N422" i="68"/>
  <c r="O422" i="68"/>
  <c r="N189" i="68"/>
  <c r="O189" i="68"/>
  <c r="N196" i="68"/>
  <c r="O196" i="68"/>
  <c r="N324" i="68"/>
  <c r="O324" i="68"/>
  <c r="N452" i="68"/>
  <c r="O452" i="68"/>
  <c r="N580" i="68"/>
  <c r="O580" i="68"/>
  <c r="N544" i="68"/>
  <c r="O544" i="68"/>
  <c r="N28" i="68"/>
  <c r="O28" i="68"/>
  <c r="O498" i="68"/>
  <c r="N1560" i="68"/>
  <c r="O1560" i="68"/>
  <c r="O1351" i="68"/>
  <c r="N1709" i="68"/>
  <c r="O1709" i="68"/>
  <c r="N1446" i="68"/>
  <c r="O1446" i="68"/>
  <c r="N1789" i="68"/>
  <c r="O1789" i="68"/>
  <c r="O859" i="68"/>
  <c r="N2054" i="68"/>
  <c r="O2054" i="68"/>
  <c r="N1724" i="68"/>
  <c r="O1724" i="68"/>
  <c r="N1924" i="68"/>
  <c r="O1924" i="68"/>
  <c r="N2090" i="68"/>
  <c r="O2090" i="68"/>
  <c r="N2135" i="68"/>
  <c r="O2135" i="68"/>
  <c r="O1543" i="68"/>
  <c r="N1543" i="68"/>
  <c r="N1991" i="68"/>
  <c r="O1991" i="68"/>
  <c r="O1767" i="68"/>
  <c r="N2771" i="68"/>
  <c r="O2771" i="68"/>
  <c r="N2339" i="68"/>
  <c r="O2339" i="68"/>
  <c r="N2712" i="68"/>
  <c r="O2712" i="68"/>
  <c r="N2815" i="68"/>
  <c r="O2815" i="68"/>
  <c r="N2616" i="68"/>
  <c r="O2616" i="68"/>
  <c r="N2359" i="68"/>
  <c r="O2359" i="68"/>
  <c r="N2685" i="68"/>
  <c r="O2685" i="68"/>
  <c r="N2720" i="68"/>
  <c r="O2720" i="68"/>
  <c r="N2508" i="68"/>
  <c r="O2508" i="68"/>
  <c r="O1985" i="68"/>
  <c r="N3634" i="68"/>
  <c r="O3634" i="68"/>
  <c r="N3467" i="68"/>
  <c r="O3467" i="68"/>
  <c r="O3474" i="68"/>
  <c r="N3474" i="68"/>
  <c r="N3493" i="68"/>
  <c r="O3493" i="68"/>
  <c r="N3163" i="68"/>
  <c r="O3163" i="68"/>
  <c r="N3328" i="68"/>
  <c r="O3328" i="68"/>
  <c r="N3544" i="68"/>
  <c r="O3544" i="68"/>
  <c r="O3322" i="68"/>
  <c r="N3322" i="68"/>
  <c r="N3136" i="68"/>
  <c r="O3136" i="68"/>
  <c r="O3085" i="68"/>
  <c r="N4271" i="68"/>
  <c r="O4271" i="68"/>
  <c r="N3862" i="68"/>
  <c r="O3862" i="68"/>
  <c r="N4073" i="68"/>
  <c r="O4073" i="68"/>
  <c r="N3828" i="68"/>
  <c r="O3828" i="68"/>
  <c r="N4065" i="68"/>
  <c r="O4065" i="68"/>
  <c r="O2846" i="68"/>
  <c r="N4943" i="68"/>
  <c r="O4943" i="68"/>
  <c r="N5043" i="68"/>
  <c r="O5043" i="68"/>
  <c r="N4719" i="68"/>
  <c r="O4719" i="68"/>
  <c r="N4757" i="68"/>
  <c r="O4757" i="68"/>
  <c r="N4515" i="68"/>
  <c r="O4515" i="68"/>
  <c r="N4693" i="68"/>
  <c r="O4693" i="68"/>
  <c r="N4364" i="68"/>
  <c r="O4364" i="68"/>
  <c r="N4404" i="68"/>
  <c r="O4404" i="68"/>
  <c r="N4209" i="68"/>
  <c r="O4209" i="68"/>
  <c r="N3699" i="68"/>
  <c r="O3699" i="68"/>
  <c r="N4247" i="68"/>
  <c r="O4247" i="68"/>
  <c r="N3735" i="68"/>
  <c r="O3735" i="68"/>
  <c r="N4026" i="68"/>
  <c r="O4026" i="68"/>
  <c r="N4376" i="68"/>
  <c r="O4376" i="68"/>
  <c r="N4294" i="68"/>
  <c r="O4294" i="68"/>
  <c r="N4296" i="68"/>
  <c r="O4296" i="68"/>
  <c r="N535" i="68"/>
  <c r="O535" i="68"/>
  <c r="N23" i="68"/>
  <c r="O23" i="68"/>
  <c r="N735" i="68"/>
  <c r="O735" i="68"/>
  <c r="O373" i="68"/>
  <c r="N373" i="68"/>
  <c r="O634" i="68"/>
  <c r="O995" i="68"/>
  <c r="N1854" i="68"/>
  <c r="O1854" i="68"/>
  <c r="N1917" i="68"/>
  <c r="O1917" i="68"/>
  <c r="N1524" i="68"/>
  <c r="O1524" i="68"/>
  <c r="N1726" i="68"/>
  <c r="O1726" i="68"/>
  <c r="N1890" i="68"/>
  <c r="O1890" i="68"/>
  <c r="N2144" i="68"/>
  <c r="O2144" i="68"/>
  <c r="N1613" i="68"/>
  <c r="O1613" i="68"/>
  <c r="N2245" i="68"/>
  <c r="O2245" i="68"/>
  <c r="N2507" i="68"/>
  <c r="O2507" i="68"/>
  <c r="N2738" i="68"/>
  <c r="O2738" i="68"/>
  <c r="N2529" i="68"/>
  <c r="O2529" i="68"/>
  <c r="N2274" i="68"/>
  <c r="O2274" i="68"/>
  <c r="N2440" i="68"/>
  <c r="O2440" i="68"/>
  <c r="N2423" i="68"/>
  <c r="O2423" i="68"/>
  <c r="N2605" i="68"/>
  <c r="O2605" i="68"/>
  <c r="N2247" i="68"/>
  <c r="O2247" i="68"/>
  <c r="N2240" i="68"/>
  <c r="O2240" i="68"/>
  <c r="N3566" i="68"/>
  <c r="O3566" i="68"/>
  <c r="N3276" i="68"/>
  <c r="O3276" i="68"/>
  <c r="N3361" i="68"/>
  <c r="O3361" i="68"/>
  <c r="N3625" i="68"/>
  <c r="O3625" i="68"/>
  <c r="N3033" i="68"/>
  <c r="O3033" i="68"/>
  <c r="N3376" i="68"/>
  <c r="O3376" i="68"/>
  <c r="N3331" i="68"/>
  <c r="O3331" i="68"/>
  <c r="N3010" i="68"/>
  <c r="O3010" i="68"/>
  <c r="N3004" i="68"/>
  <c r="O3004" i="68"/>
  <c r="N3275" i="68"/>
  <c r="O3275" i="68"/>
  <c r="O3267" i="68"/>
  <c r="N3730" i="68"/>
  <c r="O3730" i="68"/>
  <c r="N4008" i="68"/>
  <c r="O4008" i="68"/>
  <c r="N3829" i="68"/>
  <c r="O3829" i="68"/>
  <c r="N3737" i="68"/>
  <c r="O3737" i="68"/>
  <c r="O3183" i="68"/>
  <c r="N3716" i="68"/>
  <c r="O3716" i="68"/>
  <c r="N3947" i="68"/>
  <c r="O3947" i="68"/>
  <c r="N4160" i="68"/>
  <c r="O4160" i="68"/>
  <c r="N3983" i="68"/>
  <c r="O3983" i="68"/>
  <c r="O4245" i="68"/>
  <c r="N3970" i="68"/>
  <c r="O3970" i="68"/>
  <c r="N168" i="68"/>
  <c r="O168" i="68"/>
  <c r="N590" i="68"/>
  <c r="O590" i="68"/>
  <c r="N79" i="68"/>
  <c r="O79" i="68"/>
  <c r="N150" i="68"/>
  <c r="O150" i="68"/>
  <c r="O429" i="68"/>
  <c r="N429" i="68"/>
  <c r="N705" i="68"/>
  <c r="O705" i="68"/>
  <c r="O130" i="68"/>
  <c r="O1151" i="68"/>
  <c r="N1693" i="68"/>
  <c r="O1693" i="68"/>
  <c r="N1475" i="68"/>
  <c r="O1475" i="68"/>
  <c r="N1685" i="68"/>
  <c r="O1685" i="68"/>
  <c r="O811" i="68"/>
  <c r="N2036" i="68"/>
  <c r="O2036" i="68"/>
  <c r="N1526" i="68"/>
  <c r="O1526" i="68"/>
  <c r="N1690" i="68"/>
  <c r="O1690" i="68"/>
  <c r="N1899" i="68"/>
  <c r="O1899" i="68"/>
  <c r="N2000" i="68"/>
  <c r="O2000" i="68"/>
  <c r="N1552" i="68"/>
  <c r="O1552" i="68"/>
  <c r="N2499" i="68"/>
  <c r="O2499" i="68"/>
  <c r="N2734" i="68"/>
  <c r="O2734" i="68"/>
  <c r="N2478" i="68"/>
  <c r="O2478" i="68"/>
  <c r="N2500" i="68"/>
  <c r="O2500" i="68"/>
  <c r="N2266" i="68"/>
  <c r="O2266" i="68"/>
  <c r="N2433" i="68"/>
  <c r="O2433" i="68"/>
  <c r="N2374" i="68"/>
  <c r="O2374" i="68"/>
  <c r="N2599" i="68"/>
  <c r="O2599" i="68"/>
  <c r="N2239" i="68"/>
  <c r="O2239" i="68"/>
  <c r="N2204" i="68"/>
  <c r="O2204" i="68"/>
  <c r="N3314" i="68"/>
  <c r="O3314" i="68"/>
  <c r="N3063" i="68"/>
  <c r="O3063" i="68"/>
  <c r="N3579" i="68"/>
  <c r="O3579" i="68"/>
  <c r="N3530" i="68"/>
  <c r="O3530" i="68"/>
  <c r="N3204" i="68"/>
  <c r="O3204" i="68"/>
  <c r="N3480" i="68"/>
  <c r="O3480" i="68"/>
  <c r="N3457" i="68"/>
  <c r="O3457" i="68"/>
  <c r="N2961" i="68"/>
  <c r="O2961" i="68"/>
  <c r="N3620" i="68"/>
  <c r="O3620" i="68"/>
  <c r="N3262" i="68"/>
  <c r="O3262" i="68"/>
  <c r="N3039" i="68"/>
  <c r="O3039" i="68"/>
  <c r="N2887" i="68"/>
  <c r="O2887" i="68"/>
  <c r="O3061" i="68"/>
  <c r="O3239" i="68"/>
  <c r="N3918" i="68"/>
  <c r="O3918" i="68"/>
  <c r="N3662" i="68"/>
  <c r="O3662" i="68"/>
  <c r="N3876" i="68"/>
  <c r="O3876" i="68"/>
  <c r="N3629" i="68"/>
  <c r="O3629" i="68"/>
  <c r="N3692" i="68"/>
  <c r="O3692" i="68"/>
  <c r="O3054" i="68"/>
  <c r="O3410" i="68"/>
  <c r="N4195" i="68"/>
  <c r="O4195" i="68"/>
  <c r="N3939" i="68"/>
  <c r="O3939" i="68"/>
  <c r="N4152" i="68"/>
  <c r="O4152" i="68"/>
  <c r="N3975" i="68"/>
  <c r="O3975" i="68"/>
  <c r="N3920" i="68"/>
  <c r="O3920" i="68"/>
  <c r="N4285" i="68"/>
  <c r="O4285" i="68"/>
  <c r="N4334" i="68"/>
  <c r="O4334" i="68"/>
  <c r="N519" i="68"/>
  <c r="O519" i="68"/>
  <c r="N7" i="68"/>
  <c r="O7" i="68"/>
  <c r="N727" i="68"/>
  <c r="O727" i="68"/>
  <c r="O357" i="68"/>
  <c r="N357" i="68"/>
  <c r="N155" i="68"/>
  <c r="O155" i="68"/>
  <c r="N283" i="68"/>
  <c r="O283" i="68"/>
  <c r="N411" i="68"/>
  <c r="O411" i="68"/>
  <c r="N539" i="68"/>
  <c r="O539" i="68"/>
  <c r="N296" i="68"/>
  <c r="O296" i="68"/>
  <c r="N424" i="68"/>
  <c r="O424" i="68"/>
  <c r="N644" i="68"/>
  <c r="O644" i="68"/>
  <c r="O138" i="68"/>
  <c r="O650" i="68"/>
  <c r="N30" i="68"/>
  <c r="O30" i="68"/>
  <c r="O305" i="68"/>
  <c r="O693" i="68"/>
  <c r="N1570" i="68"/>
  <c r="O1570" i="68"/>
  <c r="N1800" i="68"/>
  <c r="O1800" i="68"/>
  <c r="O883" i="68"/>
  <c r="O2030" i="68"/>
  <c r="N2030" i="68"/>
  <c r="N2005" i="68"/>
  <c r="O2005" i="68"/>
  <c r="N1700" i="68"/>
  <c r="O1700" i="68"/>
  <c r="N1900" i="68"/>
  <c r="O1900" i="68"/>
  <c r="N2066" i="68"/>
  <c r="O2066" i="68"/>
  <c r="N1947" i="68"/>
  <c r="O1947" i="68"/>
  <c r="N1593" i="68"/>
  <c r="O1593" i="68"/>
  <c r="N2175" i="68"/>
  <c r="O2175" i="68"/>
  <c r="N2555" i="68"/>
  <c r="O2555" i="68"/>
  <c r="N2762" i="68"/>
  <c r="O2762" i="68"/>
  <c r="N2506" i="68"/>
  <c r="O2506" i="68"/>
  <c r="N2600" i="68"/>
  <c r="O2600" i="68"/>
  <c r="N2322" i="68"/>
  <c r="O2322" i="68"/>
  <c r="N2511" i="68"/>
  <c r="O2511" i="68"/>
  <c r="N2310" i="68"/>
  <c r="O2310" i="68"/>
  <c r="N2551" i="68"/>
  <c r="O2551" i="68"/>
  <c r="N2369" i="68"/>
  <c r="O2369" i="68"/>
  <c r="N2295" i="68"/>
  <c r="O2295" i="68"/>
  <c r="O2078" i="68"/>
  <c r="N2173" i="68"/>
  <c r="O2173" i="68"/>
  <c r="O2376" i="68"/>
  <c r="O1817" i="68"/>
  <c r="N3182" i="68"/>
  <c r="O3182" i="68"/>
  <c r="N3379" i="68"/>
  <c r="O3379" i="68"/>
  <c r="N3430" i="68"/>
  <c r="O3430" i="68"/>
  <c r="N3405" i="68"/>
  <c r="O3405" i="68"/>
  <c r="N3075" i="68"/>
  <c r="O3075" i="68"/>
  <c r="N3249" i="68"/>
  <c r="O3249" i="68"/>
  <c r="N3472" i="68"/>
  <c r="O3472" i="68"/>
  <c r="N3130" i="68"/>
  <c r="O3130" i="68"/>
  <c r="N3197" i="68"/>
  <c r="O3197" i="68"/>
  <c r="N2888" i="68"/>
  <c r="O2888" i="68"/>
  <c r="N3144" i="68"/>
  <c r="O3144" i="68"/>
  <c r="N3219" i="68"/>
  <c r="O3219" i="68"/>
  <c r="N4309" i="68"/>
  <c r="O4309" i="68"/>
  <c r="N3882" i="68"/>
  <c r="O3882" i="68"/>
  <c r="N4134" i="68"/>
  <c r="O4134" i="68"/>
  <c r="N3868" i="68"/>
  <c r="O3868" i="68"/>
  <c r="N4213" i="68"/>
  <c r="O4213" i="68"/>
  <c r="N4981" i="68"/>
  <c r="O4981" i="68"/>
  <c r="N4929" i="68"/>
  <c r="O4929" i="68"/>
  <c r="N5008" i="68"/>
  <c r="O5008" i="68"/>
  <c r="N5010" i="68"/>
  <c r="O5010" i="68"/>
  <c r="N4481" i="68"/>
  <c r="O4481" i="68"/>
  <c r="N4744" i="68"/>
  <c r="O4744" i="68"/>
  <c r="N4413" i="68"/>
  <c r="O4413" i="68"/>
  <c r="N4738" i="68"/>
  <c r="O4738" i="68"/>
  <c r="N4446" i="68"/>
  <c r="O4446" i="68"/>
  <c r="N4548" i="68"/>
  <c r="O4548" i="68"/>
  <c r="N3931" i="68"/>
  <c r="O3931" i="68"/>
  <c r="N4144" i="68"/>
  <c r="O4144" i="68"/>
  <c r="N3967" i="68"/>
  <c r="O3967" i="68"/>
  <c r="N3800" i="68"/>
  <c r="O3800" i="68"/>
  <c r="O4214" i="68"/>
  <c r="O4534" i="68"/>
  <c r="N575" i="68"/>
  <c r="O575" i="68"/>
  <c r="N63" i="68"/>
  <c r="O63" i="68"/>
  <c r="N134" i="68"/>
  <c r="O134" i="68"/>
  <c r="O413" i="68"/>
  <c r="N413" i="68"/>
  <c r="N140" i="68"/>
  <c r="O140" i="68"/>
  <c r="N268" i="68"/>
  <c r="O268" i="68"/>
  <c r="N396" i="68"/>
  <c r="O396" i="68"/>
  <c r="N524" i="68"/>
  <c r="O524" i="68"/>
  <c r="N729" i="68"/>
  <c r="O729" i="68"/>
  <c r="N576" i="68"/>
  <c r="O576" i="68"/>
  <c r="N84" i="68"/>
  <c r="O84" i="68"/>
  <c r="N25" i="68"/>
  <c r="O25" i="68"/>
  <c r="O274" i="68"/>
  <c r="O96" i="68"/>
  <c r="O569" i="68"/>
  <c r="O1504" i="68"/>
  <c r="N1571" i="68"/>
  <c r="O1571" i="68"/>
  <c r="N1615" i="68"/>
  <c r="O1615" i="68"/>
  <c r="N1637" i="68"/>
  <c r="O1637" i="68"/>
  <c r="O763" i="68"/>
  <c r="N2150" i="68"/>
  <c r="O2150" i="68"/>
  <c r="N2020" i="68"/>
  <c r="O2020" i="68"/>
  <c r="N1510" i="68"/>
  <c r="O1510" i="68"/>
  <c r="N1674" i="68"/>
  <c r="O1674" i="68"/>
  <c r="N1867" i="68"/>
  <c r="O1867" i="68"/>
  <c r="N1936" i="68"/>
  <c r="O1936" i="68"/>
  <c r="N1771" i="68"/>
  <c r="O1771" i="68"/>
  <c r="O1713" i="68"/>
  <c r="O2206" i="68"/>
  <c r="N2176" i="68"/>
  <c r="O2176" i="68"/>
  <c r="N2419" i="68"/>
  <c r="O2419" i="68"/>
  <c r="N2380" i="68"/>
  <c r="O2380" i="68"/>
  <c r="N2839" i="68"/>
  <c r="O2839" i="68"/>
  <c r="N2174" i="68"/>
  <c r="O2174" i="68"/>
  <c r="N2283" i="68"/>
  <c r="O2283" i="68"/>
  <c r="N2356" i="68"/>
  <c r="O2356" i="68"/>
  <c r="O2088" i="68"/>
  <c r="O2344" i="68"/>
  <c r="N3772" i="68"/>
  <c r="O3772" i="68"/>
  <c r="O3069" i="68"/>
  <c r="O3563" i="68"/>
  <c r="N3563" i="68"/>
  <c r="N3522" i="68"/>
  <c r="O3522" i="68"/>
  <c r="N3188" i="68"/>
  <c r="O3188" i="68"/>
  <c r="N3449" i="68"/>
  <c r="O3449" i="68"/>
  <c r="N3364" i="68"/>
  <c r="O3364" i="68"/>
  <c r="N2945" i="68"/>
  <c r="O2945" i="68"/>
  <c r="N3594" i="68"/>
  <c r="O3594" i="68"/>
  <c r="N3256" i="68"/>
  <c r="O3256" i="68"/>
  <c r="N3195" i="68"/>
  <c r="O3195" i="68"/>
  <c r="O3021" i="68"/>
  <c r="O3265" i="68"/>
  <c r="N4301" i="68"/>
  <c r="O4301" i="68"/>
  <c r="N3878" i="68"/>
  <c r="O3878" i="68"/>
  <c r="N4108" i="68"/>
  <c r="O4108" i="68"/>
  <c r="N3860" i="68"/>
  <c r="O3860" i="68"/>
  <c r="N4149" i="68"/>
  <c r="O4149" i="68"/>
  <c r="O3070" i="68"/>
  <c r="O3623" i="68"/>
  <c r="N4847" i="68"/>
  <c r="O4847" i="68"/>
  <c r="N4947" i="68"/>
  <c r="O4947" i="68"/>
  <c r="N4623" i="68"/>
  <c r="O4623" i="68"/>
  <c r="N4665" i="68"/>
  <c r="O4665" i="68"/>
  <c r="N4845" i="68"/>
  <c r="O4845" i="68"/>
  <c r="N4419" i="68"/>
  <c r="O4419" i="68"/>
  <c r="N4597" i="68"/>
  <c r="O4597" i="68"/>
  <c r="N4508" i="68"/>
  <c r="O4508" i="68"/>
  <c r="N4380" i="68"/>
  <c r="O4380" i="68"/>
  <c r="N4307" i="68"/>
  <c r="O4307" i="68"/>
  <c r="N4051" i="68"/>
  <c r="O4051" i="68"/>
  <c r="N4264" i="68"/>
  <c r="O4264" i="68"/>
  <c r="N4087" i="68"/>
  <c r="O4087" i="68"/>
  <c r="N3808" i="68"/>
  <c r="O3808" i="68"/>
  <c r="N4196" i="68"/>
  <c r="O4196" i="68"/>
  <c r="O4788" i="68"/>
  <c r="N5705" i="68"/>
  <c r="O5705" i="68"/>
  <c r="N5735" i="68"/>
  <c r="O5735" i="68"/>
  <c r="N5682" i="68"/>
  <c r="O5682" i="68"/>
  <c r="N5228" i="68"/>
  <c r="O5228" i="68"/>
  <c r="N5325" i="68"/>
  <c r="O5325" i="68"/>
  <c r="N5542" i="68"/>
  <c r="O5542" i="68"/>
  <c r="N6527" i="68"/>
  <c r="O6527" i="68"/>
  <c r="N6093" i="68"/>
  <c r="O6093" i="68"/>
  <c r="N6047" i="68"/>
  <c r="O6047" i="68"/>
  <c r="N6193" i="68"/>
  <c r="O6193" i="68"/>
  <c r="N6131" i="68"/>
  <c r="O6131" i="68"/>
  <c r="N5850" i="68"/>
  <c r="O5850" i="68"/>
  <c r="N6288" i="68"/>
  <c r="O6288" i="68"/>
  <c r="N6450" i="68"/>
  <c r="O6450" i="68"/>
  <c r="N5848" i="68"/>
  <c r="O5848" i="68"/>
  <c r="N7270" i="68"/>
  <c r="O7270" i="68"/>
  <c r="N7239" i="68"/>
  <c r="O7239" i="68"/>
  <c r="N7158" i="68"/>
  <c r="O7158" i="68"/>
  <c r="N6868" i="68"/>
  <c r="O6868" i="68"/>
  <c r="N7058" i="68"/>
  <c r="O7058" i="68"/>
  <c r="O6723" i="68"/>
  <c r="N6723" i="68"/>
  <c r="O6975" i="68"/>
  <c r="N6975" i="68"/>
  <c r="N6635" i="68"/>
  <c r="O6635" i="68"/>
  <c r="N6661" i="68"/>
  <c r="O6661" i="68"/>
  <c r="N6607" i="68"/>
  <c r="O6607" i="68"/>
  <c r="N7919" i="68"/>
  <c r="O7919" i="68"/>
  <c r="N7875" i="68"/>
  <c r="O7875" i="68"/>
  <c r="N7799" i="68"/>
  <c r="O7799" i="68"/>
  <c r="O7729" i="68"/>
  <c r="N7729" i="68"/>
  <c r="N7556" i="68"/>
  <c r="O7556" i="68"/>
  <c r="N7640" i="68"/>
  <c r="O7640" i="68"/>
  <c r="N7716" i="68"/>
  <c r="O7716" i="68"/>
  <c r="N7302" i="68"/>
  <c r="O7302" i="68"/>
  <c r="O7404" i="68"/>
  <c r="N7404" i="68"/>
  <c r="N7383" i="68"/>
  <c r="O7383" i="68"/>
  <c r="N8679" i="68"/>
  <c r="O8679" i="68"/>
  <c r="N8729" i="68"/>
  <c r="O8729" i="68"/>
  <c r="N8613" i="68"/>
  <c r="O8613" i="68"/>
  <c r="N8577" i="68"/>
  <c r="O8577" i="68"/>
  <c r="N8515" i="68"/>
  <c r="O8515" i="68"/>
  <c r="N8262" i="68"/>
  <c r="O8262" i="68"/>
  <c r="N8346" i="68"/>
  <c r="O8346" i="68"/>
  <c r="N8355" i="68"/>
  <c r="O8355" i="68"/>
  <c r="N8127" i="68"/>
  <c r="O8127" i="68"/>
  <c r="N8089" i="68"/>
  <c r="O8089" i="68"/>
  <c r="N8059" i="68"/>
  <c r="O8059" i="68"/>
  <c r="O8570" i="68"/>
  <c r="O4262" i="68"/>
  <c r="N5787" i="68"/>
  <c r="O5787" i="68"/>
  <c r="N5394" i="68"/>
  <c r="O5394" i="68"/>
  <c r="N5544" i="68"/>
  <c r="O5544" i="68"/>
  <c r="N5299" i="68"/>
  <c r="O5299" i="68"/>
  <c r="N6467" i="68"/>
  <c r="O6467" i="68"/>
  <c r="N6277" i="68"/>
  <c r="O6277" i="68"/>
  <c r="N6231" i="68"/>
  <c r="O6231" i="68"/>
  <c r="N6377" i="68"/>
  <c r="O6377" i="68"/>
  <c r="N6315" i="68"/>
  <c r="O6315" i="68"/>
  <c r="N6029" i="68"/>
  <c r="O6029" i="68"/>
  <c r="O5678" i="68"/>
  <c r="N7267" i="68"/>
  <c r="O7267" i="68"/>
  <c r="N7169" i="68"/>
  <c r="O7169" i="68"/>
  <c r="N7130" i="68"/>
  <c r="O7130" i="68"/>
  <c r="O7047" i="68"/>
  <c r="N7047" i="68"/>
  <c r="N6832" i="68"/>
  <c r="O6832" i="68"/>
  <c r="N7003" i="68"/>
  <c r="O7003" i="68"/>
  <c r="N6684" i="68"/>
  <c r="O6684" i="68"/>
  <c r="N6782" i="68"/>
  <c r="O6782" i="68"/>
  <c r="N6563" i="68"/>
  <c r="O6563" i="68"/>
  <c r="N6589" i="68"/>
  <c r="O6589" i="68"/>
  <c r="O7953" i="68"/>
  <c r="N7953" i="68"/>
  <c r="N7840" i="68"/>
  <c r="O7840" i="68"/>
  <c r="N7903" i="68"/>
  <c r="O7903" i="68"/>
  <c r="N7855" i="68"/>
  <c r="O7855" i="68"/>
  <c r="N7649" i="68"/>
  <c r="O7649" i="68"/>
  <c r="N7754" i="68"/>
  <c r="O7754" i="68"/>
  <c r="N7571" i="68"/>
  <c r="O7571" i="68"/>
  <c r="N7395" i="68"/>
  <c r="O7395" i="68"/>
  <c r="N7490" i="68"/>
  <c r="O7490" i="68"/>
  <c r="O7669" i="68"/>
  <c r="N8744" i="68"/>
  <c r="O8744" i="68"/>
  <c r="N8559" i="68"/>
  <c r="O8559" i="68"/>
  <c r="N8520" i="68"/>
  <c r="O8520" i="68"/>
  <c r="N8478" i="68"/>
  <c r="O8478" i="68"/>
  <c r="N8423" i="68"/>
  <c r="O8423" i="68"/>
  <c r="N8267" i="68"/>
  <c r="O8267" i="68"/>
  <c r="N8272" i="68"/>
  <c r="O8272" i="68"/>
  <c r="N8347" i="68"/>
  <c r="O8347" i="68"/>
  <c r="N8126" i="68"/>
  <c r="O8126" i="68"/>
  <c r="N8051" i="68"/>
  <c r="O8051" i="68"/>
  <c r="N8042" i="68"/>
  <c r="O8042" i="68"/>
  <c r="O8373" i="68"/>
  <c r="N5643" i="68"/>
  <c r="O5643" i="68"/>
  <c r="N5250" i="68"/>
  <c r="O5250" i="68"/>
  <c r="N5519" i="68"/>
  <c r="O5519" i="68"/>
  <c r="N5351" i="68"/>
  <c r="O5351" i="68"/>
  <c r="N5107" i="68"/>
  <c r="O5107" i="68"/>
  <c r="O5006" i="68"/>
  <c r="O5239" i="68"/>
  <c r="N6545" i="68"/>
  <c r="O6545" i="68"/>
  <c r="N6538" i="68"/>
  <c r="O6538" i="68"/>
  <c r="N6421" i="68"/>
  <c r="O6421" i="68"/>
  <c r="N6364" i="68"/>
  <c r="O6364" i="68"/>
  <c r="N6350" i="68"/>
  <c r="O6350" i="68"/>
  <c r="N6208" i="68"/>
  <c r="O6208" i="68"/>
  <c r="N5920" i="68"/>
  <c r="O5920" i="68"/>
  <c r="N5872" i="68"/>
  <c r="O5872" i="68"/>
  <c r="O6170" i="68"/>
  <c r="N7165" i="68"/>
  <c r="O7165" i="68"/>
  <c r="N7241" i="68"/>
  <c r="O7241" i="68"/>
  <c r="N7004" i="68"/>
  <c r="O7004" i="68"/>
  <c r="N6861" i="68"/>
  <c r="O6861" i="68"/>
  <c r="N6905" i="68"/>
  <c r="O6905" i="68"/>
  <c r="O6764" i="68"/>
  <c r="N6764" i="68"/>
  <c r="O7079" i="68"/>
  <c r="N7079" i="68"/>
  <c r="N6920" i="68"/>
  <c r="O6920" i="68"/>
  <c r="N6646" i="68"/>
  <c r="O6646" i="68"/>
  <c r="N6766" i="68"/>
  <c r="O6766" i="68"/>
  <c r="N6786" i="68"/>
  <c r="O6786" i="68"/>
  <c r="O6950" i="68"/>
  <c r="N7939" i="68"/>
  <c r="O7939" i="68"/>
  <c r="N7902" i="68"/>
  <c r="O7902" i="68"/>
  <c r="N7877" i="68"/>
  <c r="O7877" i="68"/>
  <c r="O7788" i="68"/>
  <c r="N7788" i="68"/>
  <c r="N7735" i="68"/>
  <c r="O7735" i="68"/>
  <c r="N7526" i="68"/>
  <c r="O7526" i="68"/>
  <c r="N7541" i="68"/>
  <c r="O7541" i="68"/>
  <c r="N7602" i="68"/>
  <c r="O7602" i="68"/>
  <c r="N7465" i="68"/>
  <c r="O7465" i="68"/>
  <c r="N7421" i="68"/>
  <c r="O7421" i="68"/>
  <c r="N7491" i="68"/>
  <c r="O7491" i="68"/>
  <c r="N8713" i="68"/>
  <c r="O8713" i="68"/>
  <c r="O8664" i="68"/>
  <c r="N8664" i="68"/>
  <c r="N8504" i="68"/>
  <c r="O8504" i="68"/>
  <c r="N8584" i="68"/>
  <c r="O8584" i="68"/>
  <c r="N8357" i="68"/>
  <c r="O8357" i="68"/>
  <c r="N8292" i="68"/>
  <c r="O8292" i="68"/>
  <c r="N8402" i="68"/>
  <c r="O8402" i="68"/>
  <c r="N8265" i="68"/>
  <c r="O8265" i="68"/>
  <c r="N8172" i="68"/>
  <c r="O8172" i="68"/>
  <c r="N8163" i="68"/>
  <c r="O8163" i="68"/>
  <c r="N8068" i="68"/>
  <c r="O8068" i="68"/>
  <c r="N4252" i="68"/>
  <c r="O4252" i="68"/>
  <c r="O4964" i="68"/>
  <c r="N5533" i="68"/>
  <c r="O5533" i="68"/>
  <c r="N5245" i="68"/>
  <c r="O5245" i="68"/>
  <c r="N5398" i="68"/>
  <c r="O5398" i="68"/>
  <c r="O5148" i="68"/>
  <c r="N5148" i="68"/>
  <c r="N5732" i="68"/>
  <c r="O5732" i="68"/>
  <c r="N5602" i="68"/>
  <c r="O5602" i="68"/>
  <c r="N5392" i="68"/>
  <c r="O5392" i="68"/>
  <c r="N5655" i="68"/>
  <c r="O5655" i="68"/>
  <c r="N5625" i="68"/>
  <c r="O5625" i="68"/>
  <c r="N5151" i="68"/>
  <c r="O5151" i="68"/>
  <c r="N5501" i="68"/>
  <c r="O5501" i="68"/>
  <c r="N5213" i="68"/>
  <c r="O5213" i="68"/>
  <c r="N5366" i="68"/>
  <c r="O5366" i="68"/>
  <c r="N5116" i="68"/>
  <c r="O5116" i="68"/>
  <c r="N5700" i="68"/>
  <c r="O5700" i="68"/>
  <c r="N5570" i="68"/>
  <c r="O5570" i="68"/>
  <c r="N5360" i="68"/>
  <c r="O5360" i="68"/>
  <c r="N5623" i="68"/>
  <c r="O5623" i="68"/>
  <c r="N5593" i="68"/>
  <c r="O5593" i="68"/>
  <c r="N5138" i="68"/>
  <c r="O5138" i="68"/>
  <c r="N5105" i="68"/>
  <c r="O5105" i="68"/>
  <c r="N5271" i="68"/>
  <c r="O5271" i="68"/>
  <c r="N5349" i="68"/>
  <c r="O5349" i="68"/>
  <c r="N5252" i="68"/>
  <c r="O5252" i="68"/>
  <c r="N5170" i="68"/>
  <c r="O5170" i="68"/>
  <c r="N5706" i="68"/>
  <c r="O5706" i="68"/>
  <c r="N5500" i="68"/>
  <c r="O5500" i="68"/>
  <c r="N5759" i="68"/>
  <c r="O5759" i="68"/>
  <c r="N5563" i="68"/>
  <c r="O5563" i="68"/>
  <c r="N5729" i="68"/>
  <c r="O5729" i="68"/>
  <c r="N5403" i="68"/>
  <c r="O5403" i="68"/>
  <c r="N5095" i="68"/>
  <c r="O5095" i="68"/>
  <c r="N5165" i="68"/>
  <c r="O5165" i="68"/>
  <c r="N5318" i="68"/>
  <c r="O5318" i="68"/>
  <c r="N5652" i="68"/>
  <c r="O5652" i="68"/>
  <c r="N5498" i="68"/>
  <c r="O5498" i="68"/>
  <c r="N5312" i="68"/>
  <c r="O5312" i="68"/>
  <c r="N5575" i="68"/>
  <c r="O5575" i="68"/>
  <c r="N5805" i="68"/>
  <c r="O5805" i="68"/>
  <c r="N5545" i="68"/>
  <c r="O5545" i="68"/>
  <c r="N5781" i="68"/>
  <c r="O5781" i="68"/>
  <c r="N5288" i="68"/>
  <c r="O5288" i="68"/>
  <c r="N5628" i="68"/>
  <c r="O5628" i="68"/>
  <c r="N5294" i="68"/>
  <c r="O5294" i="68"/>
  <c r="N5412" i="68"/>
  <c r="O5412" i="68"/>
  <c r="N6409" i="68"/>
  <c r="O6409" i="68"/>
  <c r="N6389" i="68"/>
  <c r="O6389" i="68"/>
  <c r="N6343" i="68"/>
  <c r="O6343" i="68"/>
  <c r="N6228" i="68"/>
  <c r="O6228" i="68"/>
  <c r="N6214" i="68"/>
  <c r="O6214" i="68"/>
  <c r="N5979" i="68"/>
  <c r="O5979" i="68"/>
  <c r="N6124" i="68"/>
  <c r="O6124" i="68"/>
  <c r="O5914" i="68"/>
  <c r="N7227" i="68"/>
  <c r="O7227" i="68"/>
  <c r="N7153" i="68"/>
  <c r="O7153" i="68"/>
  <c r="N7114" i="68"/>
  <c r="O7114" i="68"/>
  <c r="O7031" i="68"/>
  <c r="N7031" i="68"/>
  <c r="N6824" i="68"/>
  <c r="O6824" i="68"/>
  <c r="N6987" i="68"/>
  <c r="O6987" i="68"/>
  <c r="N6668" i="68"/>
  <c r="O6668" i="68"/>
  <c r="N6761" i="68"/>
  <c r="O6761" i="68"/>
  <c r="O6991" i="68"/>
  <c r="N6991" i="68"/>
  <c r="N6573" i="68"/>
  <c r="O6573" i="68"/>
  <c r="O6496" i="68"/>
  <c r="O6888" i="68"/>
  <c r="N7995" i="68"/>
  <c r="O7995" i="68"/>
  <c r="N7952" i="68"/>
  <c r="O7952" i="68"/>
  <c r="N7931" i="68"/>
  <c r="O7931" i="68"/>
  <c r="N7852" i="68"/>
  <c r="O7852" i="68"/>
  <c r="N7798" i="68"/>
  <c r="O7798" i="68"/>
  <c r="N7582" i="68"/>
  <c r="O7582" i="68"/>
  <c r="N7597" i="68"/>
  <c r="O7597" i="68"/>
  <c r="N7591" i="68"/>
  <c r="O7591" i="68"/>
  <c r="N7523" i="68"/>
  <c r="O7523" i="68"/>
  <c r="N7413" i="68"/>
  <c r="O7413" i="68"/>
  <c r="N7425" i="68"/>
  <c r="O7425" i="68"/>
  <c r="O7505" i="68"/>
  <c r="N8706" i="68"/>
  <c r="O8706" i="68"/>
  <c r="N8496" i="68"/>
  <c r="O8496" i="68"/>
  <c r="N8581" i="68"/>
  <c r="O8581" i="68"/>
  <c r="N8349" i="68"/>
  <c r="O8349" i="68"/>
  <c r="N8284" i="68"/>
  <c r="O8284" i="68"/>
  <c r="N8391" i="68"/>
  <c r="O8391" i="68"/>
  <c r="N8263" i="68"/>
  <c r="O8263" i="68"/>
  <c r="N8164" i="68"/>
  <c r="O8164" i="68"/>
  <c r="N8313" i="68"/>
  <c r="O8313" i="68"/>
  <c r="N8058" i="68"/>
  <c r="O8058" i="68"/>
  <c r="O8064" i="68"/>
  <c r="O8491" i="68"/>
  <c r="O8644" i="68"/>
  <c r="O4772" i="68"/>
  <c r="N5641" i="68"/>
  <c r="O5641" i="68"/>
  <c r="N5671" i="68"/>
  <c r="O5671" i="68"/>
  <c r="N5618" i="68"/>
  <c r="O5618" i="68"/>
  <c r="N5164" i="68"/>
  <c r="O5164" i="68"/>
  <c r="N5261" i="68"/>
  <c r="O5261" i="68"/>
  <c r="N5546" i="68"/>
  <c r="O5546" i="68"/>
  <c r="O4958" i="68"/>
  <c r="O5443" i="68"/>
  <c r="N6529" i="68"/>
  <c r="O6529" i="68"/>
  <c r="N6522" i="68"/>
  <c r="O6522" i="68"/>
  <c r="N6348" i="68"/>
  <c r="O6348" i="68"/>
  <c r="N6334" i="68"/>
  <c r="O6334" i="68"/>
  <c r="N6192" i="68"/>
  <c r="O6192" i="68"/>
  <c r="N6020" i="68"/>
  <c r="O6020" i="68"/>
  <c r="N5907" i="68"/>
  <c r="O5907" i="68"/>
  <c r="O5638" i="68"/>
  <c r="N7232" i="68"/>
  <c r="O7232" i="68"/>
  <c r="N7222" i="68"/>
  <c r="O7222" i="68"/>
  <c r="N7108" i="68"/>
  <c r="O7108" i="68"/>
  <c r="N6994" i="68"/>
  <c r="O6994" i="68"/>
  <c r="N6903" i="68"/>
  <c r="O6903" i="68"/>
  <c r="N6714" i="68"/>
  <c r="O6714" i="68"/>
  <c r="N6817" i="68"/>
  <c r="O6817" i="68"/>
  <c r="N6870" i="68"/>
  <c r="O6870" i="68"/>
  <c r="O6504" i="68"/>
  <c r="O6945" i="68"/>
  <c r="N7890" i="68"/>
  <c r="O7890" i="68"/>
  <c r="N7907" i="68"/>
  <c r="O7907" i="68"/>
  <c r="N7815" i="68"/>
  <c r="O7815" i="68"/>
  <c r="N7588" i="68"/>
  <c r="O7588" i="68"/>
  <c r="N7739" i="68"/>
  <c r="O7739" i="68"/>
  <c r="N7752" i="68"/>
  <c r="O7752" i="68"/>
  <c r="N7595" i="68"/>
  <c r="O7595" i="68"/>
  <c r="N7334" i="68"/>
  <c r="O7334" i="68"/>
  <c r="N7434" i="68"/>
  <c r="O7434" i="68"/>
  <c r="N7415" i="68"/>
  <c r="O7415" i="68"/>
  <c r="O7693" i="68"/>
  <c r="N8734" i="68"/>
  <c r="O8734" i="68"/>
  <c r="N8628" i="68"/>
  <c r="O8628" i="68"/>
  <c r="N8617" i="68"/>
  <c r="O8617" i="68"/>
  <c r="N8506" i="68"/>
  <c r="O8506" i="68"/>
  <c r="N8442" i="68"/>
  <c r="O8442" i="68"/>
  <c r="N8393" i="68"/>
  <c r="O8393" i="68"/>
  <c r="N8344" i="68"/>
  <c r="O8344" i="68"/>
  <c r="N8214" i="68"/>
  <c r="O8214" i="68"/>
  <c r="N8141" i="68"/>
  <c r="O8141" i="68"/>
  <c r="N8091" i="68"/>
  <c r="O8091" i="68"/>
  <c r="N8028" i="68"/>
  <c r="O8028" i="68"/>
  <c r="N4368" i="68"/>
  <c r="O4368" i="68"/>
  <c r="N4370" i="68"/>
  <c r="O4370" i="68"/>
  <c r="N4399" i="68"/>
  <c r="O4399" i="68"/>
  <c r="N4348" i="68"/>
  <c r="O4348" i="68"/>
  <c r="N4677" i="68"/>
  <c r="O4677" i="68"/>
  <c r="N4499" i="68"/>
  <c r="O4499" i="68"/>
  <c r="N4741" i="68"/>
  <c r="O4741" i="68"/>
  <c r="N4703" i="68"/>
  <c r="O4703" i="68"/>
  <c r="N5027" i="68"/>
  <c r="O5027" i="68"/>
  <c r="N4927" i="68"/>
  <c r="O4927" i="68"/>
  <c r="N4628" i="68"/>
  <c r="O4628" i="68"/>
  <c r="N4466" i="68"/>
  <c r="O4466" i="68"/>
  <c r="N4802" i="68"/>
  <c r="O4802" i="68"/>
  <c r="N4429" i="68"/>
  <c r="O4429" i="68"/>
  <c r="N4752" i="68"/>
  <c r="O4752" i="68"/>
  <c r="N4497" i="68"/>
  <c r="O4497" i="68"/>
  <c r="N5026" i="68"/>
  <c r="O5026" i="68"/>
  <c r="N5024" i="68"/>
  <c r="O5024" i="68"/>
  <c r="N4945" i="68"/>
  <c r="O4945" i="68"/>
  <c r="N4997" i="68"/>
  <c r="O4997" i="68"/>
  <c r="N4346" i="68"/>
  <c r="O4346" i="68"/>
  <c r="N4394" i="68"/>
  <c r="O4394" i="68"/>
  <c r="N4860" i="68"/>
  <c r="O4860" i="68"/>
  <c r="N4653" i="68"/>
  <c r="O4653" i="68"/>
  <c r="N4475" i="68"/>
  <c r="O4475" i="68"/>
  <c r="N4721" i="68"/>
  <c r="O4721" i="68"/>
  <c r="N4679" i="68"/>
  <c r="O4679" i="68"/>
  <c r="N5003" i="68"/>
  <c r="O5003" i="68"/>
  <c r="N4903" i="68"/>
  <c r="O4903" i="68"/>
  <c r="N5765" i="68"/>
  <c r="O5765" i="68"/>
  <c r="N5272" i="68"/>
  <c r="O5272" i="68"/>
  <c r="N5612" i="68"/>
  <c r="O5612" i="68"/>
  <c r="N5278" i="68"/>
  <c r="O5278" i="68"/>
  <c r="N5445" i="68"/>
  <c r="O5445" i="68"/>
  <c r="O5179" i="68"/>
  <c r="N5869" i="68"/>
  <c r="O5869" i="68"/>
  <c r="N5913" i="68"/>
  <c r="O5913" i="68"/>
  <c r="N6509" i="68"/>
  <c r="O6509" i="68"/>
  <c r="N6181" i="68"/>
  <c r="O6181" i="68"/>
  <c r="N6135" i="68"/>
  <c r="O6135" i="68"/>
  <c r="N6281" i="68"/>
  <c r="O6281" i="68"/>
  <c r="N6219" i="68"/>
  <c r="O6219" i="68"/>
  <c r="N5933" i="68"/>
  <c r="O5933" i="68"/>
  <c r="N6376" i="68"/>
  <c r="O6376" i="68"/>
  <c r="N6118" i="68"/>
  <c r="O6118" i="68"/>
  <c r="N5851" i="68"/>
  <c r="O5851" i="68"/>
  <c r="N6000" i="68"/>
  <c r="O6000" i="68"/>
  <c r="N5871" i="68"/>
  <c r="O5871" i="68"/>
  <c r="O6494" i="68"/>
  <c r="O6532" i="68"/>
  <c r="N7211" i="68"/>
  <c r="O7211" i="68"/>
  <c r="N7137" i="68"/>
  <c r="O7137" i="68"/>
  <c r="N7100" i="68"/>
  <c r="O7100" i="68"/>
  <c r="N6918" i="68"/>
  <c r="O6918" i="68"/>
  <c r="O7015" i="68"/>
  <c r="N7015" i="68"/>
  <c r="N6816" i="68"/>
  <c r="O6816" i="68"/>
  <c r="N6971" i="68"/>
  <c r="O6971" i="68"/>
  <c r="N6652" i="68"/>
  <c r="O6652" i="68"/>
  <c r="N6747" i="68"/>
  <c r="O6747" i="68"/>
  <c r="N6968" i="68"/>
  <c r="O6968" i="68"/>
  <c r="N6557" i="68"/>
  <c r="O6557" i="68"/>
  <c r="O7340" i="68"/>
  <c r="N7340" i="68"/>
  <c r="N7933" i="68"/>
  <c r="O7933" i="68"/>
  <c r="O7958" i="68"/>
  <c r="N7958" i="68"/>
  <c r="N7850" i="68"/>
  <c r="O7850" i="68"/>
  <c r="N7780" i="68"/>
  <c r="O7780" i="68"/>
  <c r="N7644" i="68"/>
  <c r="O7644" i="68"/>
  <c r="N7678" i="68"/>
  <c r="O7678" i="68"/>
  <c r="O7453" i="68"/>
  <c r="N7453" i="68"/>
  <c r="N7567" i="68"/>
  <c r="O7567" i="68"/>
  <c r="N7390" i="68"/>
  <c r="O7390" i="68"/>
  <c r="N7333" i="68"/>
  <c r="O7333" i="68"/>
  <c r="O7385" i="68"/>
  <c r="N7385" i="68"/>
  <c r="O7520" i="68"/>
  <c r="N8671" i="68"/>
  <c r="O8671" i="68"/>
  <c r="N8650" i="68"/>
  <c r="O8650" i="68"/>
  <c r="N8480" i="68"/>
  <c r="O8480" i="68"/>
  <c r="N8333" i="68"/>
  <c r="O8333" i="68"/>
  <c r="N8268" i="68"/>
  <c r="O8268" i="68"/>
  <c r="N8247" i="68"/>
  <c r="O8247" i="68"/>
  <c r="N8148" i="68"/>
  <c r="O8148" i="68"/>
  <c r="N8207" i="68"/>
  <c r="O8207" i="68"/>
  <c r="O8540" i="68"/>
  <c r="N5489" i="68"/>
  <c r="O5489" i="68"/>
  <c r="N5440" i="68"/>
  <c r="O5440" i="68"/>
  <c r="N5502" i="68"/>
  <c r="O5502" i="68"/>
  <c r="N5347" i="68"/>
  <c r="O5347" i="68"/>
  <c r="N6006" i="68"/>
  <c r="O6006" i="68"/>
  <c r="N6479" i="68"/>
  <c r="O6479" i="68"/>
  <c r="N6437" i="68"/>
  <c r="O6437" i="68"/>
  <c r="N6411" i="68"/>
  <c r="O6411" i="68"/>
  <c r="N6387" i="68"/>
  <c r="O6387" i="68"/>
  <c r="N6240" i="68"/>
  <c r="O6240" i="68"/>
  <c r="N6110" i="68"/>
  <c r="O6110" i="68"/>
  <c r="N5982" i="68"/>
  <c r="O5982" i="68"/>
  <c r="N5837" i="68"/>
  <c r="O5837" i="68"/>
  <c r="O5648" i="68"/>
  <c r="O6138" i="68"/>
  <c r="O6002" i="68"/>
  <c r="O6540" i="68"/>
  <c r="N7215" i="68"/>
  <c r="O7215" i="68"/>
  <c r="N7206" i="68"/>
  <c r="O7206" i="68"/>
  <c r="N7233" i="68"/>
  <c r="O7233" i="68"/>
  <c r="N7163" i="68"/>
  <c r="O7163" i="68"/>
  <c r="N6978" i="68"/>
  <c r="O6978" i="68"/>
  <c r="N6890" i="68"/>
  <c r="O6890" i="68"/>
  <c r="N6698" i="68"/>
  <c r="O6698" i="68"/>
  <c r="N6803" i="68"/>
  <c r="O6803" i="68"/>
  <c r="O6849" i="68"/>
  <c r="N6849" i="68"/>
  <c r="O7089" i="68"/>
  <c r="O7242" i="68"/>
  <c r="N7996" i="68"/>
  <c r="O7996" i="68"/>
  <c r="N7975" i="68"/>
  <c r="O7975" i="68"/>
  <c r="N7972" i="68"/>
  <c r="O7972" i="68"/>
  <c r="O7905" i="68"/>
  <c r="N7905" i="68"/>
  <c r="N7829" i="68"/>
  <c r="O7829" i="68"/>
  <c r="N7622" i="68"/>
  <c r="O7622" i="68"/>
  <c r="N7637" i="68"/>
  <c r="O7637" i="68"/>
  <c r="N7631" i="68"/>
  <c r="O7631" i="68"/>
  <c r="N7538" i="68"/>
  <c r="O7538" i="68"/>
  <c r="O7441" i="68"/>
  <c r="N7441" i="68"/>
  <c r="N7394" i="68"/>
  <c r="O7394" i="68"/>
  <c r="N8716" i="68"/>
  <c r="O8716" i="68"/>
  <c r="N8618" i="68"/>
  <c r="O8618" i="68"/>
  <c r="N8598" i="68"/>
  <c r="O8598" i="68"/>
  <c r="N8517" i="68"/>
  <c r="O8517" i="68"/>
  <c r="N8370" i="68"/>
  <c r="O8370" i="68"/>
  <c r="N8414" i="68"/>
  <c r="O8414" i="68"/>
  <c r="O8258" i="68"/>
  <c r="N8258" i="68"/>
  <c r="N8189" i="68"/>
  <c r="O8189" i="68"/>
  <c r="N8139" i="68"/>
  <c r="O8139" i="68"/>
  <c r="N8169" i="68"/>
  <c r="O8169" i="68"/>
  <c r="O7893" i="68"/>
  <c r="O8041" i="68"/>
  <c r="N5102" i="68"/>
  <c r="O5102" i="68"/>
  <c r="N5589" i="68"/>
  <c r="O5589" i="68"/>
  <c r="N5825" i="68"/>
  <c r="O5825" i="68"/>
  <c r="N5364" i="68"/>
  <c r="O5364" i="68"/>
  <c r="N5815" i="68"/>
  <c r="O5815" i="68"/>
  <c r="O5177" i="68"/>
  <c r="O5467" i="68"/>
  <c r="N5857" i="68"/>
  <c r="O5857" i="68"/>
  <c r="N6483" i="68"/>
  <c r="O6483" i="68"/>
  <c r="N6293" i="68"/>
  <c r="O6293" i="68"/>
  <c r="N6247" i="68"/>
  <c r="O6247" i="68"/>
  <c r="N6391" i="68"/>
  <c r="O6391" i="68"/>
  <c r="N6331" i="68"/>
  <c r="O6331" i="68"/>
  <c r="N6045" i="68"/>
  <c r="O6045" i="68"/>
  <c r="N5972" i="68"/>
  <c r="O5972" i="68"/>
  <c r="O5592" i="68"/>
  <c r="O5598" i="68"/>
  <c r="O5967" i="68"/>
  <c r="O6298" i="68"/>
  <c r="N6590" i="68"/>
  <c r="O6590" i="68"/>
  <c r="N7143" i="68"/>
  <c r="O7143" i="68"/>
  <c r="N7237" i="68"/>
  <c r="O7237" i="68"/>
  <c r="N7099" i="68"/>
  <c r="O7099" i="68"/>
  <c r="N7083" i="68"/>
  <c r="O7083" i="68"/>
  <c r="N6904" i="68"/>
  <c r="O6904" i="68"/>
  <c r="N6783" i="68"/>
  <c r="O6783" i="68"/>
  <c r="N6625" i="68"/>
  <c r="O6625" i="68"/>
  <c r="N6705" i="68"/>
  <c r="O6705" i="68"/>
  <c r="N6807" i="68"/>
  <c r="O6807" i="68"/>
  <c r="N6679" i="68"/>
  <c r="O6679" i="68"/>
  <c r="O6464" i="68"/>
  <c r="O6969" i="68"/>
  <c r="N7329" i="68"/>
  <c r="O7329" i="68"/>
  <c r="N7954" i="68"/>
  <c r="O7954" i="68"/>
  <c r="N7920" i="68"/>
  <c r="O7920" i="68"/>
  <c r="N7771" i="68"/>
  <c r="O7771" i="68"/>
  <c r="N7690" i="68"/>
  <c r="O7690" i="68"/>
  <c r="N7744" i="68"/>
  <c r="O7744" i="68"/>
  <c r="N7658" i="68"/>
  <c r="O7658" i="68"/>
  <c r="N7511" i="68"/>
  <c r="O7511" i="68"/>
  <c r="N7452" i="68"/>
  <c r="O7452" i="68"/>
  <c r="N7483" i="68"/>
  <c r="O7483" i="68"/>
  <c r="N7327" i="68"/>
  <c r="O7327" i="68"/>
  <c r="N8691" i="68"/>
  <c r="O8691" i="68"/>
  <c r="N8667" i="68"/>
  <c r="O8667" i="68"/>
  <c r="N8473" i="68"/>
  <c r="O8473" i="68"/>
  <c r="O8368" i="68"/>
  <c r="N8368" i="68"/>
  <c r="N8318" i="68"/>
  <c r="O8318" i="68"/>
  <c r="N8274" i="68"/>
  <c r="O8274" i="68"/>
  <c r="N8196" i="68"/>
  <c r="O8196" i="68"/>
  <c r="N8090" i="68"/>
  <c r="O8090" i="68"/>
  <c r="N8092" i="68"/>
  <c r="O8092" i="68"/>
  <c r="O8168" i="68"/>
  <c r="O8439" i="68"/>
  <c r="O8629" i="68"/>
  <c r="N192" i="68"/>
  <c r="O192" i="68"/>
  <c r="N630" i="68"/>
  <c r="O630" i="68"/>
  <c r="N119" i="68"/>
  <c r="O119" i="68"/>
  <c r="N190" i="68"/>
  <c r="O190" i="68"/>
  <c r="N469" i="68"/>
  <c r="O469" i="68"/>
  <c r="N58" i="68"/>
  <c r="O58" i="68"/>
  <c r="N78" i="68"/>
  <c r="O78" i="68"/>
  <c r="N1822" i="68"/>
  <c r="O1822" i="68"/>
  <c r="N1901" i="68"/>
  <c r="O1901" i="68"/>
  <c r="N1492" i="68"/>
  <c r="O1492" i="68"/>
  <c r="N1694" i="68"/>
  <c r="O1694" i="68"/>
  <c r="N1858" i="68"/>
  <c r="O1858" i="68"/>
  <c r="N2048" i="68"/>
  <c r="O2048" i="68"/>
  <c r="N2095" i="68"/>
  <c r="O2095" i="68"/>
  <c r="N1741" i="68"/>
  <c r="O1741" i="68"/>
  <c r="N1595" i="68"/>
  <c r="O1595" i="68"/>
  <c r="N2603" i="68"/>
  <c r="O2603" i="68"/>
  <c r="N2786" i="68"/>
  <c r="O2786" i="68"/>
  <c r="N2530" i="68"/>
  <c r="O2530" i="68"/>
  <c r="N2671" i="68"/>
  <c r="O2671" i="68"/>
  <c r="N2449" i="68"/>
  <c r="O2449" i="68"/>
  <c r="N2581" i="68"/>
  <c r="O2581" i="68"/>
  <c r="N2357" i="68"/>
  <c r="O2357" i="68"/>
  <c r="N2679" i="68"/>
  <c r="O2679" i="68"/>
  <c r="N2540" i="68"/>
  <c r="O2540" i="68"/>
  <c r="O2334" i="68"/>
  <c r="N2334" i="68"/>
  <c r="O3555" i="68"/>
  <c r="N3555" i="68"/>
  <c r="O3518" i="68"/>
  <c r="N3518" i="68"/>
  <c r="N3180" i="68"/>
  <c r="O3180" i="68"/>
  <c r="N3448" i="68"/>
  <c r="O3448" i="68"/>
  <c r="N3590" i="68"/>
  <c r="O3590" i="68"/>
  <c r="N2937" i="68"/>
  <c r="O2937" i="68"/>
  <c r="N3580" i="68"/>
  <c r="O3580" i="68"/>
  <c r="N3250" i="68"/>
  <c r="O3250" i="68"/>
  <c r="N2962" i="68"/>
  <c r="O2962" i="68"/>
  <c r="N3132" i="68"/>
  <c r="O3132" i="68"/>
  <c r="N3052" i="68"/>
  <c r="O3052" i="68"/>
  <c r="N4293" i="68"/>
  <c r="O4293" i="68"/>
  <c r="N3874" i="68"/>
  <c r="O3874" i="68"/>
  <c r="N4105" i="68"/>
  <c r="O4105" i="68"/>
  <c r="N3852" i="68"/>
  <c r="O3852" i="68"/>
  <c r="N4136" i="68"/>
  <c r="O4136" i="68"/>
  <c r="N4299" i="68"/>
  <c r="O4299" i="68"/>
  <c r="N4043" i="68"/>
  <c r="O4043" i="68"/>
  <c r="N4256" i="68"/>
  <c r="O4256" i="68"/>
  <c r="N4079" i="68"/>
  <c r="O4079" i="68"/>
  <c r="N3752" i="68"/>
  <c r="O3752" i="68"/>
  <c r="N4228" i="68"/>
  <c r="O4228" i="68"/>
  <c r="N656" i="68"/>
  <c r="O656" i="68"/>
  <c r="N303" i="68"/>
  <c r="O303" i="68"/>
  <c r="N374" i="68"/>
  <c r="O374" i="68"/>
  <c r="O141" i="68"/>
  <c r="N141" i="68"/>
  <c r="O162" i="68"/>
  <c r="N1942" i="68"/>
  <c r="O1942" i="68"/>
  <c r="N1612" i="68"/>
  <c r="O1612" i="68"/>
  <c r="N1812" i="68"/>
  <c r="O1812" i="68"/>
  <c r="N1978" i="68"/>
  <c r="O1978" i="68"/>
  <c r="N2079" i="68"/>
  <c r="O2079" i="68"/>
  <c r="N1433" i="68"/>
  <c r="O1433" i="68"/>
  <c r="N1443" i="68"/>
  <c r="O1443" i="68"/>
  <c r="N1683" i="68"/>
  <c r="O1683" i="68"/>
  <c r="N2188" i="68"/>
  <c r="O2188" i="68"/>
  <c r="N2787" i="68"/>
  <c r="O2787" i="68"/>
  <c r="N2622" i="68"/>
  <c r="O2622" i="68"/>
  <c r="N2355" i="68"/>
  <c r="O2355" i="68"/>
  <c r="N2725" i="68"/>
  <c r="O2725" i="68"/>
  <c r="N2844" i="68"/>
  <c r="O2844" i="68"/>
  <c r="N2629" i="68"/>
  <c r="O2629" i="68"/>
  <c r="N2393" i="68"/>
  <c r="O2393" i="68"/>
  <c r="N2713" i="68"/>
  <c r="O2713" i="68"/>
  <c r="N2736" i="68"/>
  <c r="O2736" i="68"/>
  <c r="N2572" i="68"/>
  <c r="O2572" i="68"/>
  <c r="N3092" i="68"/>
  <c r="O3092" i="68"/>
  <c r="N3547" i="68"/>
  <c r="O3547" i="68"/>
  <c r="N3514" i="68"/>
  <c r="O3514" i="68"/>
  <c r="N3447" i="68"/>
  <c r="O3447" i="68"/>
  <c r="N3572" i="68"/>
  <c r="O3572" i="68"/>
  <c r="N2929" i="68"/>
  <c r="O2929" i="68"/>
  <c r="N3520" i="68"/>
  <c r="O3520" i="68"/>
  <c r="N2927" i="68"/>
  <c r="O2927" i="68"/>
  <c r="N4287" i="68"/>
  <c r="O4287" i="68"/>
  <c r="N3870" i="68"/>
  <c r="O3870" i="68"/>
  <c r="N4102" i="68"/>
  <c r="O4102" i="68"/>
  <c r="N3844" i="68"/>
  <c r="O3844" i="68"/>
  <c r="N4104" i="68"/>
  <c r="O4104" i="68"/>
  <c r="N3756" i="68"/>
  <c r="O3756" i="68"/>
  <c r="N4831" i="68"/>
  <c r="O4831" i="68"/>
  <c r="N4931" i="68"/>
  <c r="O4931" i="68"/>
  <c r="N4607" i="68"/>
  <c r="O4607" i="68"/>
  <c r="N4649" i="68"/>
  <c r="O4649" i="68"/>
  <c r="N4829" i="68"/>
  <c r="O4829" i="68"/>
  <c r="N4403" i="68"/>
  <c r="O4403" i="68"/>
  <c r="N4581" i="68"/>
  <c r="O4581" i="68"/>
  <c r="N4503" i="68"/>
  <c r="O4503" i="68"/>
  <c r="N4869" i="68"/>
  <c r="O4869" i="68"/>
  <c r="N4896" i="68"/>
  <c r="O4896" i="68"/>
  <c r="N4281" i="68"/>
  <c r="O4281" i="68"/>
  <c r="N4099" i="68"/>
  <c r="O4099" i="68"/>
  <c r="N4314" i="68"/>
  <c r="O4314" i="68"/>
  <c r="N4135" i="68"/>
  <c r="O4135" i="68"/>
  <c r="N3760" i="68"/>
  <c r="O3760" i="68"/>
  <c r="N4344" i="68"/>
  <c r="O4344" i="68"/>
  <c r="O5004" i="68"/>
  <c r="N51" i="68"/>
  <c r="O51" i="68"/>
  <c r="N678" i="68"/>
  <c r="O678" i="68"/>
  <c r="N167" i="68"/>
  <c r="O167" i="68"/>
  <c r="N238" i="68"/>
  <c r="O238" i="68"/>
  <c r="N517" i="68"/>
  <c r="O517" i="68"/>
  <c r="N5" i="68"/>
  <c r="O5" i="68"/>
  <c r="N227" i="68"/>
  <c r="O227" i="68"/>
  <c r="N355" i="68"/>
  <c r="O355" i="68"/>
  <c r="N483" i="68"/>
  <c r="O483" i="68"/>
  <c r="N1430" i="68"/>
  <c r="O1430" i="68"/>
  <c r="N304" i="68"/>
  <c r="O304" i="68"/>
  <c r="N432" i="68"/>
  <c r="O432" i="68"/>
  <c r="N789" i="68"/>
  <c r="O789" i="68"/>
  <c r="N890" i="68"/>
  <c r="O890" i="68"/>
  <c r="N868" i="68"/>
  <c r="O868" i="68"/>
  <c r="N932" i="68"/>
  <c r="O932" i="68"/>
  <c r="N788" i="68"/>
  <c r="O788" i="68"/>
  <c r="N1052" i="68"/>
  <c r="O1052" i="68"/>
  <c r="N978" i="68"/>
  <c r="O978" i="68"/>
  <c r="N797" i="68"/>
  <c r="O797" i="68"/>
  <c r="N898" i="68"/>
  <c r="O898" i="68"/>
  <c r="N876" i="68"/>
  <c r="O876" i="68"/>
  <c r="N1020" i="68"/>
  <c r="O1020" i="68"/>
  <c r="N775" i="68"/>
  <c r="O775" i="68"/>
  <c r="N807" i="68"/>
  <c r="O807" i="68"/>
  <c r="N839" i="68"/>
  <c r="O839" i="68"/>
  <c r="N871" i="68"/>
  <c r="O871" i="68"/>
  <c r="N903" i="68"/>
  <c r="O903" i="68"/>
  <c r="N935" i="68"/>
  <c r="O935" i="68"/>
  <c r="N967" i="68"/>
  <c r="O967" i="68"/>
  <c r="N999" i="68"/>
  <c r="O999" i="68"/>
  <c r="N1031" i="68"/>
  <c r="O1031" i="68"/>
  <c r="O1063" i="68"/>
  <c r="N1063" i="68"/>
  <c r="O1095" i="68"/>
  <c r="N1095" i="68"/>
  <c r="N1178" i="68"/>
  <c r="O1178" i="68"/>
  <c r="N1262" i="68"/>
  <c r="O1262" i="68"/>
  <c r="N1414" i="68"/>
  <c r="O1414" i="68"/>
  <c r="N1200" i="68"/>
  <c r="O1200" i="68"/>
  <c r="N1314" i="68"/>
  <c r="O1314" i="68"/>
  <c r="N1060" i="68"/>
  <c r="O1060" i="68"/>
  <c r="N1144" i="68"/>
  <c r="O1144" i="68"/>
  <c r="N1258" i="68"/>
  <c r="O1258" i="68"/>
  <c r="N1342" i="68"/>
  <c r="O1342" i="68"/>
  <c r="N1145" i="68"/>
  <c r="O1145" i="68"/>
  <c r="N1237" i="68"/>
  <c r="O1237" i="68"/>
  <c r="N1344" i="68"/>
  <c r="O1344" i="68"/>
  <c r="N909" i="68"/>
  <c r="O909" i="68"/>
  <c r="N973" i="68"/>
  <c r="O973" i="68"/>
  <c r="N1037" i="68"/>
  <c r="O1037" i="68"/>
  <c r="N1101" i="68"/>
  <c r="O1101" i="68"/>
  <c r="N1217" i="68"/>
  <c r="O1217" i="68"/>
  <c r="N1309" i="68"/>
  <c r="O1309" i="68"/>
  <c r="N1397" i="68"/>
  <c r="O1397" i="68"/>
  <c r="N1009" i="68"/>
  <c r="O1009" i="68"/>
  <c r="N1073" i="68"/>
  <c r="O1073" i="68"/>
  <c r="N1161" i="68"/>
  <c r="O1161" i="68"/>
  <c r="N1253" i="68"/>
  <c r="O1253" i="68"/>
  <c r="N1360" i="68"/>
  <c r="O1360" i="68"/>
  <c r="N774" i="68"/>
  <c r="O774" i="68"/>
  <c r="N838" i="68"/>
  <c r="O838" i="68"/>
  <c r="N902" i="68"/>
  <c r="O902" i="68"/>
  <c r="N966" i="68"/>
  <c r="O966" i="68"/>
  <c r="N1030" i="68"/>
  <c r="O1030" i="68"/>
  <c r="N1094" i="68"/>
  <c r="O1094" i="68"/>
  <c r="N1182" i="68"/>
  <c r="O1182" i="68"/>
  <c r="N1297" i="68"/>
  <c r="O1297" i="68"/>
  <c r="N1410" i="68"/>
  <c r="O1410" i="68"/>
  <c r="N1034" i="68"/>
  <c r="O1034" i="68"/>
  <c r="N1098" i="68"/>
  <c r="O1098" i="68"/>
  <c r="O1184" i="68"/>
  <c r="N1184" i="68"/>
  <c r="N1298" i="68"/>
  <c r="O1298" i="68"/>
  <c r="O746" i="68"/>
  <c r="N808" i="68"/>
  <c r="O808" i="68"/>
  <c r="N872" i="68"/>
  <c r="O872" i="68"/>
  <c r="N936" i="68"/>
  <c r="O936" i="68"/>
  <c r="N1000" i="68"/>
  <c r="O1000" i="68"/>
  <c r="N1064" i="68"/>
  <c r="O1064" i="68"/>
  <c r="N1115" i="68"/>
  <c r="O1115" i="68"/>
  <c r="N1147" i="68"/>
  <c r="O1147" i="68"/>
  <c r="N1179" i="68"/>
  <c r="O1179" i="68"/>
  <c r="N1211" i="68"/>
  <c r="O1211" i="68"/>
  <c r="N1243" i="68"/>
  <c r="O1243" i="68"/>
  <c r="N1275" i="68"/>
  <c r="O1275" i="68"/>
  <c r="N1307" i="68"/>
  <c r="O1307" i="68"/>
  <c r="N1339" i="68"/>
  <c r="O1339" i="68"/>
  <c r="N1371" i="68"/>
  <c r="O1371" i="68"/>
  <c r="N1403" i="68"/>
  <c r="O1403" i="68"/>
  <c r="N1401" i="68"/>
  <c r="O1401" i="68"/>
  <c r="N1148" i="68"/>
  <c r="O1148" i="68"/>
  <c r="N1212" i="68"/>
  <c r="O1212" i="68"/>
  <c r="N1276" i="68"/>
  <c r="O1276" i="68"/>
  <c r="N1340" i="68"/>
  <c r="O1340" i="68"/>
  <c r="N1404" i="68"/>
  <c r="O1404" i="68"/>
  <c r="N62" i="68"/>
  <c r="O62" i="68"/>
  <c r="N1843" i="68"/>
  <c r="O1843" i="68"/>
  <c r="N1568" i="68"/>
  <c r="O1568" i="68"/>
  <c r="O2126" i="68"/>
  <c r="N2126" i="68"/>
  <c r="N2053" i="68"/>
  <c r="O2053" i="68"/>
  <c r="N1797" i="68"/>
  <c r="O1797" i="68"/>
  <c r="N1996" i="68"/>
  <c r="O1996" i="68"/>
  <c r="N1486" i="68"/>
  <c r="O1486" i="68"/>
  <c r="N1650" i="68"/>
  <c r="O1650" i="68"/>
  <c r="N1815" i="68"/>
  <c r="O1815" i="68"/>
  <c r="N2153" i="68"/>
  <c r="O2153" i="68"/>
  <c r="N2229" i="68"/>
  <c r="O2229" i="68"/>
  <c r="N2779" i="68"/>
  <c r="O2779" i="68"/>
  <c r="N2874" i="68"/>
  <c r="O2874" i="68"/>
  <c r="N2618" i="68"/>
  <c r="O2618" i="68"/>
  <c r="N2347" i="68"/>
  <c r="O2347" i="68"/>
  <c r="N2719" i="68"/>
  <c r="O2719" i="68"/>
  <c r="N2816" i="68"/>
  <c r="O2816" i="68"/>
  <c r="N2623" i="68"/>
  <c r="O2623" i="68"/>
  <c r="N2366" i="68"/>
  <c r="O2366" i="68"/>
  <c r="N2697" i="68"/>
  <c r="O2697" i="68"/>
  <c r="N2733" i="68"/>
  <c r="O2733" i="68"/>
  <c r="N2512" i="68"/>
  <c r="O2512" i="68"/>
  <c r="N3246" i="68"/>
  <c r="O3246" i="68"/>
  <c r="O3259" i="68"/>
  <c r="N3259" i="68"/>
  <c r="N3567" i="68"/>
  <c r="O3567" i="68"/>
  <c r="N3382" i="68"/>
  <c r="O3382" i="68"/>
  <c r="N3513" i="68"/>
  <c r="O3513" i="68"/>
  <c r="O2979" i="68"/>
  <c r="N2979" i="68"/>
  <c r="N3178" i="68"/>
  <c r="O3178" i="68"/>
  <c r="O3495" i="68"/>
  <c r="N3495" i="68"/>
  <c r="N3082" i="68"/>
  <c r="O3082" i="68"/>
  <c r="N3173" i="68"/>
  <c r="O3173" i="68"/>
  <c r="N3221" i="68"/>
  <c r="O3221" i="68"/>
  <c r="N3020" i="68"/>
  <c r="O3020" i="68"/>
  <c r="O3207" i="68"/>
  <c r="N4049" i="68"/>
  <c r="O4049" i="68"/>
  <c r="N3706" i="68"/>
  <c r="O3706" i="68"/>
  <c r="N4204" i="68"/>
  <c r="O4204" i="68"/>
  <c r="N3781" i="68"/>
  <c r="O3781" i="68"/>
  <c r="N3689" i="68"/>
  <c r="O3689" i="68"/>
  <c r="N5015" i="68"/>
  <c r="O5015" i="68"/>
  <c r="N4769" i="68"/>
  <c r="O4769" i="68"/>
  <c r="N4790" i="68"/>
  <c r="O4790" i="68"/>
  <c r="N4587" i="68"/>
  <c r="O4587" i="68"/>
  <c r="N4767" i="68"/>
  <c r="O4767" i="68"/>
  <c r="N4736" i="68"/>
  <c r="O4736" i="68"/>
  <c r="N4578" i="68"/>
  <c r="O4578" i="68"/>
  <c r="N4422" i="68"/>
  <c r="O4422" i="68"/>
  <c r="N4155" i="68"/>
  <c r="O4155" i="68"/>
  <c r="N3899" i="68"/>
  <c r="O3899" i="68"/>
  <c r="N4117" i="68"/>
  <c r="O4117" i="68"/>
  <c r="N3954" i="68"/>
  <c r="O3954" i="68"/>
  <c r="N640" i="68"/>
  <c r="O640" i="68"/>
  <c r="N287" i="68"/>
  <c r="O287" i="68"/>
  <c r="N358" i="68"/>
  <c r="O358" i="68"/>
  <c r="N125" i="68"/>
  <c r="O125" i="68"/>
  <c r="N212" i="68"/>
  <c r="O212" i="68"/>
  <c r="N340" i="68"/>
  <c r="O340" i="68"/>
  <c r="N468" i="68"/>
  <c r="O468" i="68"/>
  <c r="O562" i="68"/>
  <c r="N636" i="68"/>
  <c r="O636" i="68"/>
  <c r="N1640" i="68"/>
  <c r="O1640" i="68"/>
  <c r="N1432" i="68"/>
  <c r="O1432" i="68"/>
  <c r="N1733" i="68"/>
  <c r="O1733" i="68"/>
  <c r="N1743" i="68"/>
  <c r="O1743" i="68"/>
  <c r="O923" i="68"/>
  <c r="N1990" i="68"/>
  <c r="O1990" i="68"/>
  <c r="N1660" i="68"/>
  <c r="O1660" i="68"/>
  <c r="N1860" i="68"/>
  <c r="O1860" i="68"/>
  <c r="N2026" i="68"/>
  <c r="O2026" i="68"/>
  <c r="N1863" i="68"/>
  <c r="O1863" i="68"/>
  <c r="N1807" i="68"/>
  <c r="O1807" i="68"/>
  <c r="O2062" i="68"/>
  <c r="O2072" i="68"/>
  <c r="N2707" i="68"/>
  <c r="O2707" i="68"/>
  <c r="N2597" i="68"/>
  <c r="O2597" i="68"/>
  <c r="N2760" i="68"/>
  <c r="O2760" i="68"/>
  <c r="N2501" i="68"/>
  <c r="O2501" i="68"/>
  <c r="N2309" i="68"/>
  <c r="O2309" i="68"/>
  <c r="N2429" i="68"/>
  <c r="O2429" i="68"/>
  <c r="N2524" i="68"/>
  <c r="O2524" i="68"/>
  <c r="N2184" i="68"/>
  <c r="O2184" i="68"/>
  <c r="O2049" i="68"/>
  <c r="N2932" i="68"/>
  <c r="O2932" i="68"/>
  <c r="N3403" i="68"/>
  <c r="O3403" i="68"/>
  <c r="N3429" i="68"/>
  <c r="O3429" i="68"/>
  <c r="N3099" i="68"/>
  <c r="O3099" i="68"/>
  <c r="N3274" i="68"/>
  <c r="O3274" i="68"/>
  <c r="N3576" i="68"/>
  <c r="O3576" i="68"/>
  <c r="N3258" i="68"/>
  <c r="O3258" i="68"/>
  <c r="N3140" i="68"/>
  <c r="O3140" i="68"/>
  <c r="N3229" i="68"/>
  <c r="O3229" i="68"/>
  <c r="N4180" i="68"/>
  <c r="O4180" i="68"/>
  <c r="N3830" i="68"/>
  <c r="O3830" i="68"/>
  <c r="N3960" i="68"/>
  <c r="O3960" i="68"/>
  <c r="N4118" i="68"/>
  <c r="O4118" i="68"/>
  <c r="N3937" i="68"/>
  <c r="O3937" i="68"/>
  <c r="O3373" i="68"/>
  <c r="N4879" i="68"/>
  <c r="O4879" i="68"/>
  <c r="N4979" i="68"/>
  <c r="O4979" i="68"/>
  <c r="N4655" i="68"/>
  <c r="O4655" i="68"/>
  <c r="N4697" i="68"/>
  <c r="O4697" i="68"/>
  <c r="N4451" i="68"/>
  <c r="O4451" i="68"/>
  <c r="N4629" i="68"/>
  <c r="O4629" i="68"/>
  <c r="N4388" i="68"/>
  <c r="O4388" i="68"/>
  <c r="N4329" i="68"/>
  <c r="O4329" i="68"/>
  <c r="N4145" i="68"/>
  <c r="O4145" i="68"/>
  <c r="N3635" i="68"/>
  <c r="O3635" i="68"/>
  <c r="N4183" i="68"/>
  <c r="O4183" i="68"/>
  <c r="N3671" i="68"/>
  <c r="O3671" i="68"/>
  <c r="N4090" i="68"/>
  <c r="O4090" i="68"/>
  <c r="N4326" i="68"/>
  <c r="O4326" i="68"/>
  <c r="N4360" i="68"/>
  <c r="O4360" i="68"/>
  <c r="N471" i="68"/>
  <c r="O471" i="68"/>
  <c r="N542" i="68"/>
  <c r="O542" i="68"/>
  <c r="N703" i="68"/>
  <c r="O703" i="68"/>
  <c r="O309" i="68"/>
  <c r="N309" i="68"/>
  <c r="O698" i="68"/>
  <c r="O88" i="68"/>
  <c r="N1675" i="68"/>
  <c r="O1675" i="68"/>
  <c r="N1760" i="68"/>
  <c r="O1760" i="68"/>
  <c r="O1059" i="68"/>
  <c r="N2155" i="68"/>
  <c r="O2155" i="68"/>
  <c r="N1885" i="68"/>
  <c r="O1885" i="68"/>
  <c r="N1460" i="68"/>
  <c r="O1460" i="68"/>
  <c r="N1662" i="68"/>
  <c r="O1662" i="68"/>
  <c r="N1826" i="68"/>
  <c r="O1826" i="68"/>
  <c r="N1920" i="68"/>
  <c r="O1920" i="68"/>
  <c r="N2031" i="68"/>
  <c r="O2031" i="68"/>
  <c r="N1647" i="68"/>
  <c r="O1647" i="68"/>
  <c r="N2443" i="68"/>
  <c r="O2443" i="68"/>
  <c r="N2706" i="68"/>
  <c r="O2706" i="68"/>
  <c r="N2415" i="68"/>
  <c r="O2415" i="68"/>
  <c r="N2210" i="68"/>
  <c r="O2210" i="68"/>
  <c r="N2307" i="68"/>
  <c r="O2307" i="68"/>
  <c r="N2425" i="68"/>
  <c r="O2425" i="68"/>
  <c r="N2752" i="68"/>
  <c r="O2752" i="68"/>
  <c r="O2214" i="68"/>
  <c r="O2265" i="68"/>
  <c r="O1801" i="68"/>
  <c r="N2968" i="68"/>
  <c r="O2968" i="68"/>
  <c r="N3587" i="68"/>
  <c r="O3587" i="68"/>
  <c r="N3534" i="68"/>
  <c r="O3534" i="68"/>
  <c r="N3212" i="68"/>
  <c r="O3212" i="68"/>
  <c r="N3524" i="68"/>
  <c r="O3524" i="68"/>
  <c r="N3492" i="68"/>
  <c r="O3492" i="68"/>
  <c r="N2969" i="68"/>
  <c r="O2969" i="68"/>
  <c r="N3298" i="68"/>
  <c r="O3298" i="68"/>
  <c r="N2978" i="68"/>
  <c r="O2978" i="68"/>
  <c r="N3013" i="68"/>
  <c r="O3013" i="68"/>
  <c r="N3339" i="68"/>
  <c r="O3339" i="68"/>
  <c r="N4028" i="68"/>
  <c r="O4028" i="68"/>
  <c r="N3698" i="68"/>
  <c r="O3698" i="68"/>
  <c r="N4112" i="68"/>
  <c r="O4112" i="68"/>
  <c r="N3765" i="68"/>
  <c r="O3765" i="68"/>
  <c r="N3673" i="68"/>
  <c r="O3673" i="68"/>
  <c r="O3273" i="68"/>
  <c r="N4343" i="68"/>
  <c r="O4343" i="68"/>
  <c r="N3883" i="68"/>
  <c r="O3883" i="68"/>
  <c r="N4101" i="68"/>
  <c r="O4101" i="68"/>
  <c r="N4034" i="68"/>
  <c r="O4034" i="68"/>
  <c r="N527" i="68"/>
  <c r="O527" i="68"/>
  <c r="N15" i="68"/>
  <c r="O15" i="68"/>
  <c r="O365" i="68"/>
  <c r="N365" i="68"/>
  <c r="N737" i="68"/>
  <c r="O737" i="68"/>
  <c r="O194" i="68"/>
  <c r="O1375" i="68"/>
  <c r="N1661" i="68"/>
  <c r="O1661" i="68"/>
  <c r="O875" i="68"/>
  <c r="N2102" i="68"/>
  <c r="O2102" i="68"/>
  <c r="N1772" i="68"/>
  <c r="O1772" i="68"/>
  <c r="N1972" i="68"/>
  <c r="O1972" i="68"/>
  <c r="N1462" i="68"/>
  <c r="O1462" i="68"/>
  <c r="N1626" i="68"/>
  <c r="O1626" i="68"/>
  <c r="O1591" i="68"/>
  <c r="N1591" i="68"/>
  <c r="N2087" i="68"/>
  <c r="O2087" i="68"/>
  <c r="N1584" i="68"/>
  <c r="O1584" i="68"/>
  <c r="N1465" i="68"/>
  <c r="O1465" i="68"/>
  <c r="N2435" i="68"/>
  <c r="O2435" i="68"/>
  <c r="N2702" i="68"/>
  <c r="O2702" i="68"/>
  <c r="N2446" i="68"/>
  <c r="O2446" i="68"/>
  <c r="N2408" i="68"/>
  <c r="O2408" i="68"/>
  <c r="N2202" i="68"/>
  <c r="O2202" i="68"/>
  <c r="N2868" i="68"/>
  <c r="O2868" i="68"/>
  <c r="N2299" i="68"/>
  <c r="O2299" i="68"/>
  <c r="N2413" i="68"/>
  <c r="O2413" i="68"/>
  <c r="N2665" i="68"/>
  <c r="O2665" i="68"/>
  <c r="N2221" i="68"/>
  <c r="O2221" i="68"/>
  <c r="N2236" i="68"/>
  <c r="O2236" i="68"/>
  <c r="O3101" i="68"/>
  <c r="N3515" i="68"/>
  <c r="O3515" i="68"/>
  <c r="N3498" i="68"/>
  <c r="O3498" i="68"/>
  <c r="N3383" i="68"/>
  <c r="O3383" i="68"/>
  <c r="N3441" i="68"/>
  <c r="O3441" i="68"/>
  <c r="N2897" i="68"/>
  <c r="O2897" i="68"/>
  <c r="N3432" i="68"/>
  <c r="O3432" i="68"/>
  <c r="N3218" i="68"/>
  <c r="O3218" i="68"/>
  <c r="N3072" i="68"/>
  <c r="O3072" i="68"/>
  <c r="O2925" i="68"/>
  <c r="N4317" i="68"/>
  <c r="O4317" i="68"/>
  <c r="N3886" i="68"/>
  <c r="O3886" i="68"/>
  <c r="N4137" i="68"/>
  <c r="O4137" i="68"/>
  <c r="N3812" i="68"/>
  <c r="O3812" i="68"/>
  <c r="N4044" i="68"/>
  <c r="O4044" i="68"/>
  <c r="N3764" i="68"/>
  <c r="O3764" i="68"/>
  <c r="O3607" i="68"/>
  <c r="O3118" i="68"/>
  <c r="O3509" i="68"/>
  <c r="N4335" i="68"/>
  <c r="O4335" i="68"/>
  <c r="N3875" i="68"/>
  <c r="O3875" i="68"/>
  <c r="N4093" i="68"/>
  <c r="O4093" i="68"/>
  <c r="N3978" i="68"/>
  <c r="O3978" i="68"/>
  <c r="N60" i="68"/>
  <c r="O60" i="68"/>
  <c r="N455" i="68"/>
  <c r="O455" i="68"/>
  <c r="N526" i="68"/>
  <c r="O526" i="68"/>
  <c r="N695" i="68"/>
  <c r="O695" i="68"/>
  <c r="O293" i="68"/>
  <c r="N293" i="68"/>
  <c r="N171" i="68"/>
  <c r="O171" i="68"/>
  <c r="N299" i="68"/>
  <c r="O299" i="68"/>
  <c r="N427" i="68"/>
  <c r="O427" i="68"/>
  <c r="N555" i="68"/>
  <c r="O555" i="68"/>
  <c r="N312" i="68"/>
  <c r="O312" i="68"/>
  <c r="N440" i="68"/>
  <c r="O440" i="68"/>
  <c r="N552" i="68"/>
  <c r="O552" i="68"/>
  <c r="O202" i="68"/>
  <c r="O714" i="68"/>
  <c r="O369" i="68"/>
  <c r="N1464" i="68"/>
  <c r="O1464" i="68"/>
  <c r="N1919" i="68"/>
  <c r="O1919" i="68"/>
  <c r="N1616" i="68"/>
  <c r="O1616" i="68"/>
  <c r="N1776" i="68"/>
  <c r="O1776" i="68"/>
  <c r="O947" i="68"/>
  <c r="O1966" i="68"/>
  <c r="N1966" i="68"/>
  <c r="N1973" i="68"/>
  <c r="O1973" i="68"/>
  <c r="N1636" i="68"/>
  <c r="O1636" i="68"/>
  <c r="N1836" i="68"/>
  <c r="O1836" i="68"/>
  <c r="N2002" i="68"/>
  <c r="O2002" i="68"/>
  <c r="N1819" i="68"/>
  <c r="O1819" i="68"/>
  <c r="N1624" i="68"/>
  <c r="O1624" i="68"/>
  <c r="N2216" i="68"/>
  <c r="O2216" i="68"/>
  <c r="N2491" i="68"/>
  <c r="O2491" i="68"/>
  <c r="N2730" i="68"/>
  <c r="O2730" i="68"/>
  <c r="N2474" i="68"/>
  <c r="O2474" i="68"/>
  <c r="N2485" i="68"/>
  <c r="O2485" i="68"/>
  <c r="N2258" i="68"/>
  <c r="O2258" i="68"/>
  <c r="N2404" i="68"/>
  <c r="O2404" i="68"/>
  <c r="N2367" i="68"/>
  <c r="O2367" i="68"/>
  <c r="N2553" i="68"/>
  <c r="O2553" i="68"/>
  <c r="N2231" i="68"/>
  <c r="O2231" i="68"/>
  <c r="O2154" i="68"/>
  <c r="O1881" i="68"/>
  <c r="N3237" i="68"/>
  <c r="O3237" i="68"/>
  <c r="N3599" i="68"/>
  <c r="O3599" i="68"/>
  <c r="N3398" i="68"/>
  <c r="O3398" i="68"/>
  <c r="N3545" i="68"/>
  <c r="O3545" i="68"/>
  <c r="N3011" i="68"/>
  <c r="O3011" i="68"/>
  <c r="N3367" i="68"/>
  <c r="O3367" i="68"/>
  <c r="N3618" i="68"/>
  <c r="O3618" i="68"/>
  <c r="N3098" i="68"/>
  <c r="O3098" i="68"/>
  <c r="N2956" i="68"/>
  <c r="O2956" i="68"/>
  <c r="N3283" i="68"/>
  <c r="O3283" i="68"/>
  <c r="N4234" i="68"/>
  <c r="O4234" i="68"/>
  <c r="N3850" i="68"/>
  <c r="O3850" i="68"/>
  <c r="N4041" i="68"/>
  <c r="O4041" i="68"/>
  <c r="N3804" i="68"/>
  <c r="O3804" i="68"/>
  <c r="N4014" i="68"/>
  <c r="O4014" i="68"/>
  <c r="N4917" i="68"/>
  <c r="O4917" i="68"/>
  <c r="N4865" i="68"/>
  <c r="O4865" i="68"/>
  <c r="N4944" i="68"/>
  <c r="O4944" i="68"/>
  <c r="N4946" i="68"/>
  <c r="O4946" i="68"/>
  <c r="N4417" i="68"/>
  <c r="O4417" i="68"/>
  <c r="N4683" i="68"/>
  <c r="O4683" i="68"/>
  <c r="N4674" i="68"/>
  <c r="O4674" i="68"/>
  <c r="N4430" i="68"/>
  <c r="O4430" i="68"/>
  <c r="N4327" i="68"/>
  <c r="O4327" i="68"/>
  <c r="N3867" i="68"/>
  <c r="O3867" i="68"/>
  <c r="N4085" i="68"/>
  <c r="O4085" i="68"/>
  <c r="N3864" i="68"/>
  <c r="O3864" i="68"/>
  <c r="O4598" i="68"/>
  <c r="N511" i="68"/>
  <c r="O511" i="68"/>
  <c r="N582" i="68"/>
  <c r="O582" i="68"/>
  <c r="O349" i="68"/>
  <c r="N349" i="68"/>
  <c r="N156" i="68"/>
  <c r="O156" i="68"/>
  <c r="N284" i="68"/>
  <c r="O284" i="68"/>
  <c r="N412" i="68"/>
  <c r="O412" i="68"/>
  <c r="N540" i="68"/>
  <c r="O540" i="68"/>
  <c r="N1481" i="68"/>
  <c r="O1481" i="68"/>
  <c r="O605" i="68"/>
  <c r="N57" i="68"/>
  <c r="O57" i="68"/>
  <c r="O338" i="68"/>
  <c r="O121" i="68"/>
  <c r="O613" i="68"/>
  <c r="N1541" i="68"/>
  <c r="O1541" i="68"/>
  <c r="O1223" i="68"/>
  <c r="N1656" i="68"/>
  <c r="O1656" i="68"/>
  <c r="O827" i="68"/>
  <c r="N2086" i="68"/>
  <c r="O2086" i="68"/>
  <c r="N1756" i="68"/>
  <c r="O1756" i="68"/>
  <c r="N1956" i="68"/>
  <c r="O1956" i="68"/>
  <c r="N2122" i="68"/>
  <c r="O2122" i="68"/>
  <c r="N1610" i="68"/>
  <c r="O1610" i="68"/>
  <c r="O1575" i="68"/>
  <c r="N1575" i="68"/>
  <c r="N2055" i="68"/>
  <c r="O2055" i="68"/>
  <c r="N1816" i="68"/>
  <c r="O1816" i="68"/>
  <c r="O1777" i="68"/>
  <c r="O2270" i="68"/>
  <c r="N2867" i="68"/>
  <c r="O2867" i="68"/>
  <c r="N2857" i="68"/>
  <c r="O2857" i="68"/>
  <c r="N2823" i="68"/>
  <c r="O2823" i="68"/>
  <c r="N2717" i="68"/>
  <c r="O2717" i="68"/>
  <c r="N2757" i="68"/>
  <c r="O2757" i="68"/>
  <c r="N2631" i="68"/>
  <c r="O2631" i="68"/>
  <c r="N2219" i="68"/>
  <c r="O2219" i="68"/>
  <c r="N2749" i="68"/>
  <c r="O2749" i="68"/>
  <c r="N2636" i="68"/>
  <c r="O2636" i="68"/>
  <c r="N3124" i="68"/>
  <c r="O3124" i="68"/>
  <c r="N3499" i="68"/>
  <c r="O3499" i="68"/>
  <c r="N3490" i="68"/>
  <c r="O3490" i="68"/>
  <c r="N3525" i="68"/>
  <c r="O3525" i="68"/>
  <c r="N3359" i="68"/>
  <c r="O3359" i="68"/>
  <c r="N3393" i="68"/>
  <c r="O3393" i="68"/>
  <c r="N3612" i="68"/>
  <c r="O3612" i="68"/>
  <c r="O3407" i="68"/>
  <c r="N3407" i="68"/>
  <c r="N3198" i="68"/>
  <c r="O3198" i="68"/>
  <c r="N3164" i="68"/>
  <c r="O3164" i="68"/>
  <c r="N3076" i="68"/>
  <c r="O3076" i="68"/>
  <c r="N3652" i="68"/>
  <c r="O3652" i="68"/>
  <c r="N3846" i="68"/>
  <c r="O3846" i="68"/>
  <c r="N4024" i="68"/>
  <c r="O4024" i="68"/>
  <c r="N3796" i="68"/>
  <c r="O3796" i="68"/>
  <c r="N4001" i="68"/>
  <c r="O4001" i="68"/>
  <c r="N3668" i="68"/>
  <c r="O3668" i="68"/>
  <c r="O3134" i="68"/>
  <c r="N4258" i="68"/>
  <c r="O4258" i="68"/>
  <c r="N5049" i="68"/>
  <c r="O5049" i="68"/>
  <c r="N4883" i="68"/>
  <c r="O4883" i="68"/>
  <c r="N4559" i="68"/>
  <c r="O4559" i="68"/>
  <c r="N4601" i="68"/>
  <c r="O4601" i="68"/>
  <c r="N4355" i="68"/>
  <c r="O4355" i="68"/>
  <c r="N4533" i="68"/>
  <c r="O4533" i="68"/>
  <c r="N4367" i="68"/>
  <c r="O4367" i="68"/>
  <c r="N4492" i="68"/>
  <c r="O4492" i="68"/>
  <c r="N4732" i="68"/>
  <c r="O4732" i="68"/>
  <c r="N4818" i="68"/>
  <c r="O4818" i="68"/>
  <c r="N4243" i="68"/>
  <c r="O4243" i="68"/>
  <c r="N3987" i="68"/>
  <c r="O3987" i="68"/>
  <c r="N4200" i="68"/>
  <c r="O4200" i="68"/>
  <c r="N4023" i="68"/>
  <c r="O4023" i="68"/>
  <c r="N3872" i="68"/>
  <c r="O3872" i="68"/>
  <c r="N4242" i="68"/>
  <c r="O4242" i="68"/>
  <c r="O4924" i="68"/>
  <c r="N5577" i="68"/>
  <c r="O5577" i="68"/>
  <c r="N5607" i="68"/>
  <c r="O5607" i="68"/>
  <c r="N5530" i="68"/>
  <c r="O5530" i="68"/>
  <c r="N5814" i="68"/>
  <c r="O5814" i="68"/>
  <c r="N5197" i="68"/>
  <c r="O5197" i="68"/>
  <c r="N5485" i="68"/>
  <c r="O5485" i="68"/>
  <c r="N6463" i="68"/>
  <c r="O6463" i="68"/>
  <c r="N6429" i="68"/>
  <c r="O6429" i="68"/>
  <c r="N6380" i="68"/>
  <c r="O6380" i="68"/>
  <c r="N6366" i="68"/>
  <c r="O6366" i="68"/>
  <c r="N6224" i="68"/>
  <c r="O6224" i="68"/>
  <c r="N6078" i="68"/>
  <c r="O6078" i="68"/>
  <c r="N5942" i="68"/>
  <c r="O5942" i="68"/>
  <c r="N6634" i="68"/>
  <c r="O6634" i="68"/>
  <c r="N7275" i="68"/>
  <c r="O7275" i="68"/>
  <c r="N7177" i="68"/>
  <c r="O7177" i="68"/>
  <c r="O7055" i="68"/>
  <c r="N7055" i="68"/>
  <c r="N6836" i="68"/>
  <c r="O6836" i="68"/>
  <c r="N7018" i="68"/>
  <c r="O7018" i="68"/>
  <c r="N6692" i="68"/>
  <c r="O6692" i="68"/>
  <c r="N6811" i="68"/>
  <c r="O6811" i="68"/>
  <c r="N6571" i="68"/>
  <c r="O6571" i="68"/>
  <c r="N6597" i="68"/>
  <c r="O6597" i="68"/>
  <c r="N6610" i="68"/>
  <c r="O6610" i="68"/>
  <c r="N7946" i="68"/>
  <c r="O7946" i="68"/>
  <c r="N7912" i="68"/>
  <c r="O7912" i="68"/>
  <c r="N7767" i="68"/>
  <c r="O7767" i="68"/>
  <c r="N7682" i="68"/>
  <c r="O7682" i="68"/>
  <c r="N7727" i="68"/>
  <c r="O7727" i="68"/>
  <c r="N7650" i="68"/>
  <c r="O7650" i="68"/>
  <c r="N7448" i="68"/>
  <c r="O7448" i="68"/>
  <c r="O7433" i="68"/>
  <c r="N7433" i="68"/>
  <c r="N7319" i="68"/>
  <c r="O7319" i="68"/>
  <c r="N8761" i="68"/>
  <c r="O8761" i="68"/>
  <c r="N8704" i="68"/>
  <c r="O8704" i="68"/>
  <c r="N8604" i="68"/>
  <c r="O8604" i="68"/>
  <c r="N8499" i="68"/>
  <c r="O8499" i="68"/>
  <c r="N8476" i="68"/>
  <c r="O8476" i="68"/>
  <c r="N8360" i="68"/>
  <c r="O8360" i="68"/>
  <c r="O8242" i="68"/>
  <c r="N8242" i="68"/>
  <c r="N8173" i="68"/>
  <c r="O8173" i="68"/>
  <c r="N8123" i="68"/>
  <c r="O8123" i="68"/>
  <c r="N8153" i="68"/>
  <c r="O8153" i="68"/>
  <c r="O4576" i="68"/>
  <c r="N5659" i="68"/>
  <c r="O5659" i="68"/>
  <c r="N5266" i="68"/>
  <c r="O5266" i="68"/>
  <c r="N5535" i="68"/>
  <c r="O5535" i="68"/>
  <c r="N5367" i="68"/>
  <c r="O5367" i="68"/>
  <c r="N6541" i="68"/>
  <c r="O6541" i="68"/>
  <c r="N6213" i="68"/>
  <c r="O6213" i="68"/>
  <c r="N6167" i="68"/>
  <c r="O6167" i="68"/>
  <c r="N6313" i="68"/>
  <c r="O6313" i="68"/>
  <c r="N6251" i="68"/>
  <c r="O6251" i="68"/>
  <c r="N5965" i="68"/>
  <c r="O5965" i="68"/>
  <c r="N6044" i="68"/>
  <c r="O6044" i="68"/>
  <c r="N5916" i="68"/>
  <c r="O5916" i="68"/>
  <c r="N5883" i="68"/>
  <c r="O5883" i="68"/>
  <c r="N7179" i="68"/>
  <c r="O7179" i="68"/>
  <c r="N7105" i="68"/>
  <c r="O7105" i="68"/>
  <c r="N7076" i="68"/>
  <c r="O7076" i="68"/>
  <c r="O6983" i="68"/>
  <c r="N6983" i="68"/>
  <c r="O6800" i="68"/>
  <c r="N6800" i="68"/>
  <c r="N6939" i="68"/>
  <c r="O6939" i="68"/>
  <c r="N6620" i="68"/>
  <c r="O6620" i="68"/>
  <c r="N6718" i="68"/>
  <c r="O6718" i="68"/>
  <c r="N6928" i="68"/>
  <c r="O6928" i="68"/>
  <c r="N7992" i="68"/>
  <c r="O7992" i="68"/>
  <c r="N7776" i="68"/>
  <c r="O7776" i="68"/>
  <c r="N7900" i="68"/>
  <c r="O7900" i="68"/>
  <c r="N7777" i="68"/>
  <c r="O7777" i="68"/>
  <c r="N7719" i="68"/>
  <c r="O7719" i="68"/>
  <c r="N7672" i="68"/>
  <c r="O7672" i="68"/>
  <c r="N7553" i="68"/>
  <c r="O7553" i="68"/>
  <c r="N7331" i="68"/>
  <c r="O7331" i="68"/>
  <c r="N7427" i="68"/>
  <c r="O7427" i="68"/>
  <c r="O7552" i="68"/>
  <c r="O7761" i="68"/>
  <c r="N8717" i="68"/>
  <c r="O8717" i="68"/>
  <c r="N8606" i="68"/>
  <c r="O8606" i="68"/>
  <c r="N8573" i="68"/>
  <c r="O8573" i="68"/>
  <c r="N8453" i="68"/>
  <c r="O8453" i="68"/>
  <c r="N8451" i="68"/>
  <c r="O8451" i="68"/>
  <c r="N8359" i="68"/>
  <c r="O8359" i="68"/>
  <c r="N8240" i="68"/>
  <c r="O8240" i="68"/>
  <c r="N8202" i="68"/>
  <c r="O8202" i="68"/>
  <c r="N8062" i="68"/>
  <c r="O8062" i="68"/>
  <c r="N8108" i="68"/>
  <c r="O8108" i="68"/>
  <c r="O8601" i="68"/>
  <c r="N5515" i="68"/>
  <c r="O5515" i="68"/>
  <c r="N5449" i="68"/>
  <c r="O5449" i="68"/>
  <c r="N5788" i="68"/>
  <c r="O5788" i="68"/>
  <c r="N5902" i="68"/>
  <c r="O5902" i="68"/>
  <c r="N6481" i="68"/>
  <c r="O6481" i="68"/>
  <c r="N6474" i="68"/>
  <c r="O6474" i="68"/>
  <c r="N6400" i="68"/>
  <c r="O6400" i="68"/>
  <c r="N5903" i="68"/>
  <c r="O5903" i="68"/>
  <c r="N6300" i="68"/>
  <c r="O6300" i="68"/>
  <c r="N6286" i="68"/>
  <c r="O6286" i="68"/>
  <c r="N6051" i="68"/>
  <c r="O6051" i="68"/>
  <c r="N5860" i="68"/>
  <c r="O5860" i="68"/>
  <c r="N5929" i="68"/>
  <c r="O5929" i="68"/>
  <c r="O5686" i="68"/>
  <c r="O5906" i="68"/>
  <c r="N7101" i="68"/>
  <c r="O7101" i="68"/>
  <c r="O6940" i="68"/>
  <c r="N6940" i="68"/>
  <c r="O6797" i="68"/>
  <c r="N6797" i="68"/>
  <c r="N7115" i="68"/>
  <c r="O7115" i="68"/>
  <c r="N6720" i="68"/>
  <c r="O6720" i="68"/>
  <c r="N7032" i="68"/>
  <c r="O7032" i="68"/>
  <c r="N6826" i="68"/>
  <c r="O6826" i="68"/>
  <c r="N6976" i="68"/>
  <c r="O6976" i="68"/>
  <c r="N6701" i="68"/>
  <c r="O6701" i="68"/>
  <c r="O7023" i="68"/>
  <c r="N7023" i="68"/>
  <c r="O6993" i="68"/>
  <c r="N7353" i="68"/>
  <c r="O7353" i="68"/>
  <c r="N7352" i="68"/>
  <c r="O7352" i="68"/>
  <c r="N7957" i="68"/>
  <c r="O7957" i="68"/>
  <c r="O7982" i="68"/>
  <c r="N7982" i="68"/>
  <c r="N7861" i="68"/>
  <c r="O7861" i="68"/>
  <c r="N7809" i="68"/>
  <c r="O7809" i="68"/>
  <c r="N7667" i="68"/>
  <c r="O7667" i="68"/>
  <c r="N7702" i="68"/>
  <c r="O7702" i="68"/>
  <c r="N7477" i="68"/>
  <c r="O7477" i="68"/>
  <c r="N7578" i="68"/>
  <c r="O7578" i="68"/>
  <c r="N7414" i="68"/>
  <c r="O7414" i="68"/>
  <c r="N7357" i="68"/>
  <c r="O7357" i="68"/>
  <c r="N7400" i="68"/>
  <c r="O7400" i="68"/>
  <c r="N8727" i="68"/>
  <c r="O8727" i="68"/>
  <c r="N8689" i="68"/>
  <c r="O8689" i="68"/>
  <c r="N8634" i="68"/>
  <c r="O8634" i="68"/>
  <c r="N8440" i="68"/>
  <c r="O8440" i="68"/>
  <c r="N8552" i="68"/>
  <c r="O8552" i="68"/>
  <c r="N8374" i="68"/>
  <c r="O8374" i="68"/>
  <c r="N8216" i="68"/>
  <c r="O8216" i="68"/>
  <c r="N8329" i="68"/>
  <c r="O8329" i="68"/>
  <c r="N8019" i="68"/>
  <c r="O8019" i="68"/>
  <c r="O5028" i="68"/>
  <c r="N5510" i="68"/>
  <c r="O5510" i="68"/>
  <c r="N5309" i="68"/>
  <c r="O5309" i="68"/>
  <c r="N5434" i="68"/>
  <c r="O5434" i="68"/>
  <c r="N5212" i="68"/>
  <c r="O5212" i="68"/>
  <c r="N5796" i="68"/>
  <c r="O5796" i="68"/>
  <c r="N5666" i="68"/>
  <c r="O5666" i="68"/>
  <c r="N5457" i="68"/>
  <c r="O5457" i="68"/>
  <c r="N5719" i="68"/>
  <c r="O5719" i="68"/>
  <c r="N5523" i="68"/>
  <c r="O5523" i="68"/>
  <c r="N5689" i="68"/>
  <c r="O5689" i="68"/>
  <c r="N5153" i="68"/>
  <c r="O5153" i="68"/>
  <c r="N5436" i="68"/>
  <c r="O5436" i="68"/>
  <c r="N5277" i="68"/>
  <c r="O5277" i="68"/>
  <c r="N5418" i="68"/>
  <c r="O5418" i="68"/>
  <c r="N5180" i="68"/>
  <c r="O5180" i="68"/>
  <c r="N5764" i="68"/>
  <c r="O5764" i="68"/>
  <c r="N5634" i="68"/>
  <c r="O5634" i="68"/>
  <c r="N5425" i="68"/>
  <c r="O5425" i="68"/>
  <c r="N5687" i="68"/>
  <c r="O5687" i="68"/>
  <c r="N5491" i="68"/>
  <c r="O5491" i="68"/>
  <c r="N5657" i="68"/>
  <c r="O5657" i="68"/>
  <c r="N5091" i="68"/>
  <c r="O5091" i="68"/>
  <c r="N5335" i="68"/>
  <c r="O5335" i="68"/>
  <c r="N5429" i="68"/>
  <c r="O5429" i="68"/>
  <c r="N5503" i="68"/>
  <c r="O5503" i="68"/>
  <c r="N5316" i="68"/>
  <c r="O5316" i="68"/>
  <c r="N5234" i="68"/>
  <c r="O5234" i="68"/>
  <c r="N5770" i="68"/>
  <c r="O5770" i="68"/>
  <c r="N5827" i="68"/>
  <c r="O5827" i="68"/>
  <c r="N5627" i="68"/>
  <c r="O5627" i="68"/>
  <c r="N5793" i="68"/>
  <c r="O5793" i="68"/>
  <c r="N5517" i="68"/>
  <c r="O5517" i="68"/>
  <c r="N5229" i="68"/>
  <c r="O5229" i="68"/>
  <c r="N5382" i="68"/>
  <c r="O5382" i="68"/>
  <c r="O5132" i="68"/>
  <c r="N5132" i="68"/>
  <c r="N5716" i="68"/>
  <c r="O5716" i="68"/>
  <c r="N5586" i="68"/>
  <c r="O5586" i="68"/>
  <c r="N5376" i="68"/>
  <c r="O5376" i="68"/>
  <c r="N5639" i="68"/>
  <c r="O5639" i="68"/>
  <c r="N5609" i="68"/>
  <c r="O5609" i="68"/>
  <c r="N5653" i="68"/>
  <c r="O5653" i="68"/>
  <c r="N5160" i="68"/>
  <c r="O5160" i="68"/>
  <c r="N5423" i="68"/>
  <c r="O5423" i="68"/>
  <c r="N5166" i="68"/>
  <c r="O5166" i="68"/>
  <c r="N5305" i="68"/>
  <c r="O5305" i="68"/>
  <c r="N6515" i="68"/>
  <c r="O6515" i="68"/>
  <c r="N6325" i="68"/>
  <c r="O6325" i="68"/>
  <c r="N6279" i="68"/>
  <c r="O6279" i="68"/>
  <c r="N6423" i="68"/>
  <c r="O6423" i="68"/>
  <c r="N6363" i="68"/>
  <c r="O6363" i="68"/>
  <c r="N6077" i="68"/>
  <c r="O6077" i="68"/>
  <c r="N6416" i="68"/>
  <c r="O6416" i="68"/>
  <c r="N6091" i="68"/>
  <c r="O6091" i="68"/>
  <c r="N5879" i="68"/>
  <c r="O5879" i="68"/>
  <c r="N6054" i="68"/>
  <c r="O6054" i="68"/>
  <c r="N7221" i="68"/>
  <c r="O7221" i="68"/>
  <c r="N7277" i="68"/>
  <c r="O7277" i="68"/>
  <c r="N7060" i="68"/>
  <c r="O7060" i="68"/>
  <c r="N6919" i="68"/>
  <c r="O6919" i="68"/>
  <c r="O6967" i="68"/>
  <c r="N6967" i="68"/>
  <c r="N6923" i="68"/>
  <c r="O6923" i="68"/>
  <c r="N6604" i="68"/>
  <c r="O6604" i="68"/>
  <c r="N6702" i="68"/>
  <c r="O6702" i="68"/>
  <c r="N6866" i="68"/>
  <c r="O6866" i="68"/>
  <c r="N6863" i="68"/>
  <c r="O6863" i="68"/>
  <c r="N6554" i="68"/>
  <c r="O6554" i="68"/>
  <c r="O7006" i="68"/>
  <c r="N8013" i="68"/>
  <c r="O8013" i="68"/>
  <c r="O7894" i="68"/>
  <c r="N7894" i="68"/>
  <c r="N7869" i="68"/>
  <c r="O7869" i="68"/>
  <c r="N7781" i="68"/>
  <c r="O7781" i="68"/>
  <c r="N7720" i="68"/>
  <c r="O7720" i="68"/>
  <c r="N7518" i="68"/>
  <c r="O7518" i="68"/>
  <c r="N7533" i="68"/>
  <c r="O7533" i="68"/>
  <c r="N7594" i="68"/>
  <c r="O7594" i="68"/>
  <c r="N7457" i="68"/>
  <c r="O7457" i="68"/>
  <c r="N7349" i="68"/>
  <c r="O7349" i="68"/>
  <c r="O7393" i="68"/>
  <c r="N7393" i="68"/>
  <c r="N8719" i="68"/>
  <c r="O8719" i="68"/>
  <c r="O8688" i="68"/>
  <c r="N8688" i="68"/>
  <c r="N8633" i="68"/>
  <c r="O8633" i="68"/>
  <c r="N8432" i="68"/>
  <c r="O8432" i="68"/>
  <c r="N8463" i="68"/>
  <c r="O8463" i="68"/>
  <c r="N8302" i="68"/>
  <c r="O8302" i="68"/>
  <c r="N8208" i="68"/>
  <c r="O8208" i="68"/>
  <c r="N8260" i="68"/>
  <c r="O8260" i="68"/>
  <c r="N8129" i="68"/>
  <c r="O8129" i="68"/>
  <c r="N8158" i="68"/>
  <c r="O8158" i="68"/>
  <c r="O8524" i="68"/>
  <c r="N5513" i="68"/>
  <c r="O5513" i="68"/>
  <c r="N5816" i="68"/>
  <c r="O5816" i="68"/>
  <c r="N5464" i="68"/>
  <c r="O5464" i="68"/>
  <c r="N5550" i="68"/>
  <c r="O5550" i="68"/>
  <c r="N5371" i="68"/>
  <c r="O5371" i="68"/>
  <c r="O5022" i="68"/>
  <c r="O5191" i="68"/>
  <c r="N6465" i="68"/>
  <c r="O6465" i="68"/>
  <c r="N6442" i="68"/>
  <c r="O6442" i="68"/>
  <c r="N6392" i="68"/>
  <c r="O6392" i="68"/>
  <c r="N6284" i="68"/>
  <c r="O6284" i="68"/>
  <c r="N6270" i="68"/>
  <c r="O6270" i="68"/>
  <c r="N6035" i="68"/>
  <c r="O6035" i="68"/>
  <c r="N5950" i="68"/>
  <c r="O5950" i="68"/>
  <c r="N5844" i="68"/>
  <c r="O5844" i="68"/>
  <c r="O5568" i="68"/>
  <c r="O5702" i="68"/>
  <c r="N6700" i="68"/>
  <c r="O6700" i="68"/>
  <c r="N7167" i="68"/>
  <c r="O7167" i="68"/>
  <c r="N7290" i="68"/>
  <c r="O7290" i="68"/>
  <c r="N7186" i="68"/>
  <c r="O7186" i="68"/>
  <c r="N7111" i="68"/>
  <c r="O7111" i="68"/>
  <c r="N6930" i="68"/>
  <c r="O6930" i="68"/>
  <c r="N7095" i="68"/>
  <c r="O7095" i="68"/>
  <c r="N6834" i="68"/>
  <c r="O6834" i="68"/>
  <c r="N6649" i="68"/>
  <c r="O6649" i="68"/>
  <c r="N6729" i="68"/>
  <c r="O6729" i="68"/>
  <c r="N6858" i="68"/>
  <c r="O6858" i="68"/>
  <c r="N6778" i="68"/>
  <c r="O6778" i="68"/>
  <c r="N7978" i="68"/>
  <c r="O7978" i="68"/>
  <c r="N7843" i="68"/>
  <c r="O7843" i="68"/>
  <c r="N7783" i="68"/>
  <c r="O7783" i="68"/>
  <c r="N7714" i="68"/>
  <c r="O7714" i="68"/>
  <c r="N7524" i="68"/>
  <c r="O7524" i="68"/>
  <c r="N7684" i="68"/>
  <c r="O7684" i="68"/>
  <c r="N7464" i="68"/>
  <c r="O7464" i="68"/>
  <c r="O7372" i="68"/>
  <c r="N7372" i="68"/>
  <c r="N7351" i="68"/>
  <c r="O7351" i="68"/>
  <c r="N8731" i="68"/>
  <c r="O8731" i="68"/>
  <c r="N8660" i="68"/>
  <c r="O8660" i="68"/>
  <c r="N8616" i="68"/>
  <c r="O8616" i="68"/>
  <c r="N8495" i="68"/>
  <c r="O8495" i="68"/>
  <c r="N8452" i="68"/>
  <c r="O8452" i="68"/>
  <c r="N8307" i="68"/>
  <c r="O8307" i="68"/>
  <c r="N8295" i="68"/>
  <c r="O8295" i="68"/>
  <c r="N8077" i="68"/>
  <c r="O8077" i="68"/>
  <c r="N8178" i="68"/>
  <c r="O8178" i="68"/>
  <c r="N8052" i="68"/>
  <c r="O8052" i="68"/>
  <c r="O7859" i="68"/>
  <c r="N4366" i="68"/>
  <c r="O4366" i="68"/>
  <c r="N4415" i="68"/>
  <c r="O4415" i="68"/>
  <c r="N4554" i="68"/>
  <c r="O4554" i="68"/>
  <c r="N4712" i="68"/>
  <c r="O4712" i="68"/>
  <c r="N4743" i="68"/>
  <c r="O4743" i="68"/>
  <c r="N4563" i="68"/>
  <c r="O4563" i="68"/>
  <c r="N4805" i="68"/>
  <c r="O4805" i="68"/>
  <c r="N4766" i="68"/>
  <c r="O4766" i="68"/>
  <c r="N4745" i="68"/>
  <c r="O4745" i="68"/>
  <c r="N4991" i="68"/>
  <c r="O4991" i="68"/>
  <c r="N4718" i="68"/>
  <c r="O4718" i="68"/>
  <c r="N4692" i="68"/>
  <c r="O4692" i="68"/>
  <c r="N4482" i="68"/>
  <c r="O4482" i="68"/>
  <c r="N4835" i="68"/>
  <c r="O4835" i="68"/>
  <c r="N4493" i="68"/>
  <c r="O4493" i="68"/>
  <c r="N4784" i="68"/>
  <c r="O4784" i="68"/>
  <c r="N4561" i="68"/>
  <c r="O4561" i="68"/>
  <c r="N4519" i="68"/>
  <c r="O4519" i="68"/>
  <c r="N5088" i="68"/>
  <c r="O5088" i="68"/>
  <c r="N5009" i="68"/>
  <c r="O5009" i="68"/>
  <c r="N5061" i="68"/>
  <c r="O5061" i="68"/>
  <c r="N4410" i="68"/>
  <c r="O4410" i="68"/>
  <c r="N4530" i="68"/>
  <c r="O4530" i="68"/>
  <c r="N4717" i="68"/>
  <c r="O4717" i="68"/>
  <c r="N4539" i="68"/>
  <c r="O4539" i="68"/>
  <c r="N4781" i="68"/>
  <c r="O4781" i="68"/>
  <c r="N4742" i="68"/>
  <c r="O4742" i="68"/>
  <c r="N5067" i="68"/>
  <c r="O5067" i="68"/>
  <c r="N4967" i="68"/>
  <c r="O4967" i="68"/>
  <c r="N4336" i="68"/>
  <c r="O4336" i="68"/>
  <c r="N5637" i="68"/>
  <c r="O5637" i="68"/>
  <c r="N5144" i="68"/>
  <c r="O5144" i="68"/>
  <c r="N5407" i="68"/>
  <c r="O5407" i="68"/>
  <c r="N5150" i="68"/>
  <c r="O5150" i="68"/>
  <c r="N5289" i="68"/>
  <c r="O5289" i="68"/>
  <c r="N5940" i="68"/>
  <c r="O5940" i="68"/>
  <c r="N6551" i="68"/>
  <c r="O6551" i="68"/>
  <c r="N6117" i="68"/>
  <c r="O6117" i="68"/>
  <c r="N6217" i="68"/>
  <c r="O6217" i="68"/>
  <c r="N6155" i="68"/>
  <c r="O6155" i="68"/>
  <c r="N5874" i="68"/>
  <c r="O5874" i="68"/>
  <c r="N6312" i="68"/>
  <c r="O6312" i="68"/>
  <c r="N6128" i="68"/>
  <c r="O6128" i="68"/>
  <c r="O5576" i="68"/>
  <c r="O5994" i="68"/>
  <c r="O6558" i="68"/>
  <c r="N7205" i="68"/>
  <c r="O7205" i="68"/>
  <c r="N7253" i="68"/>
  <c r="O7253" i="68"/>
  <c r="N7044" i="68"/>
  <c r="O7044" i="68"/>
  <c r="O6951" i="68"/>
  <c r="N6951" i="68"/>
  <c r="N6784" i="68"/>
  <c r="O6784" i="68"/>
  <c r="O6916" i="68"/>
  <c r="N6916" i="68"/>
  <c r="N6686" i="68"/>
  <c r="O6686" i="68"/>
  <c r="N6830" i="68"/>
  <c r="O6830" i="68"/>
  <c r="N6850" i="68"/>
  <c r="O6850" i="68"/>
  <c r="O6436" i="68"/>
  <c r="N7321" i="68"/>
  <c r="O7321" i="68"/>
  <c r="N8008" i="68"/>
  <c r="O8008" i="68"/>
  <c r="N7899" i="68"/>
  <c r="O7899" i="68"/>
  <c r="N7741" i="68"/>
  <c r="O7741" i="68"/>
  <c r="N7580" i="68"/>
  <c r="O7580" i="68"/>
  <c r="N7732" i="68"/>
  <c r="O7732" i="68"/>
  <c r="N7736" i="68"/>
  <c r="O7736" i="68"/>
  <c r="N7587" i="68"/>
  <c r="O7587" i="68"/>
  <c r="N7326" i="68"/>
  <c r="O7326" i="68"/>
  <c r="N7431" i="68"/>
  <c r="O7431" i="68"/>
  <c r="N7407" i="68"/>
  <c r="O7407" i="68"/>
  <c r="N8703" i="68"/>
  <c r="O8703" i="68"/>
  <c r="O8683" i="68"/>
  <c r="N8683" i="68"/>
  <c r="N8661" i="68"/>
  <c r="O8661" i="68"/>
  <c r="N8416" i="68"/>
  <c r="O8416" i="68"/>
  <c r="N8534" i="68"/>
  <c r="O8534" i="68"/>
  <c r="N8426" i="68"/>
  <c r="O8426" i="68"/>
  <c r="N8286" i="68"/>
  <c r="O8286" i="68"/>
  <c r="N8366" i="68"/>
  <c r="O8366" i="68"/>
  <c r="N8192" i="68"/>
  <c r="O8192" i="68"/>
  <c r="N8193" i="68"/>
  <c r="O8193" i="68"/>
  <c r="N8119" i="68"/>
  <c r="O8119" i="68"/>
  <c r="N5707" i="68"/>
  <c r="O5707" i="68"/>
  <c r="N5314" i="68"/>
  <c r="O5314" i="68"/>
  <c r="N5453" i="68"/>
  <c r="O5453" i="68"/>
  <c r="N5888" i="68"/>
  <c r="O5888" i="68"/>
  <c r="N6513" i="68"/>
  <c r="O6513" i="68"/>
  <c r="N6506" i="68"/>
  <c r="O6506" i="68"/>
  <c r="N5935" i="68"/>
  <c r="O5935" i="68"/>
  <c r="N6332" i="68"/>
  <c r="O6332" i="68"/>
  <c r="N6318" i="68"/>
  <c r="O6318" i="68"/>
  <c r="N6176" i="68"/>
  <c r="O6176" i="68"/>
  <c r="N5892" i="68"/>
  <c r="O5892" i="68"/>
  <c r="N5845" i="68"/>
  <c r="O5845" i="68"/>
  <c r="O5712" i="68"/>
  <c r="O5430" i="68"/>
  <c r="N6012" i="68"/>
  <c r="O6012" i="68"/>
  <c r="O6066" i="68"/>
  <c r="O6502" i="68"/>
  <c r="N7151" i="68"/>
  <c r="O7151" i="68"/>
  <c r="N7250" i="68"/>
  <c r="O7250" i="68"/>
  <c r="N7170" i="68"/>
  <c r="O7170" i="68"/>
  <c r="N7091" i="68"/>
  <c r="O7091" i="68"/>
  <c r="N6908" i="68"/>
  <c r="O6908" i="68"/>
  <c r="N7066" i="68"/>
  <c r="O7066" i="68"/>
  <c r="N6798" i="68"/>
  <c r="O6798" i="68"/>
  <c r="N6633" i="68"/>
  <c r="O6633" i="68"/>
  <c r="N6713" i="68"/>
  <c r="O6713" i="68"/>
  <c r="N6822" i="68"/>
  <c r="O6822" i="68"/>
  <c r="N6687" i="68"/>
  <c r="O6687" i="68"/>
  <c r="N7971" i="68"/>
  <c r="O7971" i="68"/>
  <c r="N7943" i="68"/>
  <c r="O7943" i="68"/>
  <c r="N7909" i="68"/>
  <c r="O7909" i="68"/>
  <c r="N7853" i="68"/>
  <c r="O7853" i="68"/>
  <c r="N7821" i="68"/>
  <c r="O7821" i="68"/>
  <c r="N7558" i="68"/>
  <c r="O7558" i="68"/>
  <c r="N7573" i="68"/>
  <c r="O7573" i="68"/>
  <c r="N7619" i="68"/>
  <c r="O7619" i="68"/>
  <c r="N7515" i="68"/>
  <c r="O7515" i="68"/>
  <c r="N7471" i="68"/>
  <c r="O7471" i="68"/>
  <c r="N7330" i="68"/>
  <c r="O7330" i="68"/>
  <c r="N8718" i="68"/>
  <c r="O8718" i="68"/>
  <c r="O8696" i="68"/>
  <c r="N8696" i="68"/>
  <c r="N8602" i="68"/>
  <c r="O8602" i="68"/>
  <c r="N8490" i="68"/>
  <c r="O8490" i="68"/>
  <c r="N8547" i="68"/>
  <c r="O8547" i="68"/>
  <c r="N8377" i="68"/>
  <c r="O8377" i="68"/>
  <c r="N8336" i="68"/>
  <c r="O8336" i="68"/>
  <c r="N8363" i="68"/>
  <c r="O8363" i="68"/>
  <c r="N8125" i="68"/>
  <c r="O8125" i="68"/>
  <c r="O8075" i="68"/>
  <c r="N8075" i="68"/>
  <c r="N8071" i="68"/>
  <c r="O8071" i="68"/>
  <c r="N5713" i="68"/>
  <c r="O5713" i="68"/>
  <c r="N5743" i="68"/>
  <c r="O5743" i="68"/>
  <c r="N5690" i="68"/>
  <c r="O5690" i="68"/>
  <c r="N5236" i="68"/>
  <c r="O5236" i="68"/>
  <c r="N5333" i="68"/>
  <c r="O5333" i="68"/>
  <c r="N5558" i="68"/>
  <c r="O5558" i="68"/>
  <c r="O5241" i="68"/>
  <c r="N5881" i="68"/>
  <c r="O5881" i="68"/>
  <c r="N6419" i="68"/>
  <c r="O6419" i="68"/>
  <c r="N6229" i="68"/>
  <c r="O6229" i="68"/>
  <c r="N6183" i="68"/>
  <c r="O6183" i="68"/>
  <c r="N6329" i="68"/>
  <c r="O6329" i="68"/>
  <c r="N6267" i="68"/>
  <c r="O6267" i="68"/>
  <c r="N5981" i="68"/>
  <c r="O5981" i="68"/>
  <c r="N6060" i="68"/>
  <c r="O6060" i="68"/>
  <c r="N5899" i="68"/>
  <c r="O5899" i="68"/>
  <c r="O5656" i="68"/>
  <c r="O5662" i="68"/>
  <c r="O6362" i="68"/>
  <c r="O6388" i="68"/>
  <c r="N7278" i="68"/>
  <c r="O7278" i="68"/>
  <c r="N7247" i="68"/>
  <c r="O7247" i="68"/>
  <c r="N7126" i="68"/>
  <c r="O7126" i="68"/>
  <c r="N7069" i="68"/>
  <c r="O7069" i="68"/>
  <c r="N6727" i="68"/>
  <c r="O6727" i="68"/>
  <c r="N6561" i="68"/>
  <c r="O6561" i="68"/>
  <c r="N6643" i="68"/>
  <c r="O6643" i="68"/>
  <c r="N6669" i="68"/>
  <c r="O6669" i="68"/>
  <c r="N6615" i="68"/>
  <c r="O6615" i="68"/>
  <c r="O6528" i="68"/>
  <c r="O7086" i="68"/>
  <c r="O7033" i="68"/>
  <c r="O7969" i="68"/>
  <c r="N7969" i="68"/>
  <c r="O7921" i="68"/>
  <c r="N7921" i="68"/>
  <c r="N7841" i="68"/>
  <c r="O7841" i="68"/>
  <c r="O7762" i="68"/>
  <c r="N7762" i="68"/>
  <c r="N7411" i="68"/>
  <c r="O7411" i="68"/>
  <c r="N7447" i="68"/>
  <c r="O7447" i="68"/>
  <c r="N7320" i="68"/>
  <c r="O7320" i="68"/>
  <c r="O7787" i="68"/>
  <c r="N8751" i="68"/>
  <c r="O8751" i="68"/>
  <c r="N8655" i="68"/>
  <c r="O8655" i="68"/>
  <c r="N8648" i="68"/>
  <c r="O8648" i="68"/>
  <c r="N8317" i="68"/>
  <c r="O8317" i="68"/>
  <c r="N8353" i="68"/>
  <c r="O8353" i="68"/>
  <c r="N8382" i="68"/>
  <c r="O8382" i="68"/>
  <c r="N8235" i="68"/>
  <c r="O8235" i="68"/>
  <c r="N8323" i="68"/>
  <c r="O8323" i="68"/>
  <c r="N8162" i="68"/>
  <c r="O8162" i="68"/>
  <c r="N567" i="68"/>
  <c r="O567" i="68"/>
  <c r="N55" i="68"/>
  <c r="O55" i="68"/>
  <c r="N126" i="68"/>
  <c r="O126" i="68"/>
  <c r="O405" i="68"/>
  <c r="N405" i="68"/>
  <c r="N1451" i="68"/>
  <c r="O1451" i="68"/>
  <c r="N90" i="68"/>
  <c r="O90" i="68"/>
  <c r="N20" i="68"/>
  <c r="O20" i="68"/>
  <c r="N1509" i="68"/>
  <c r="O1509" i="68"/>
  <c r="N1725" i="68"/>
  <c r="O1725" i="68"/>
  <c r="N2125" i="68"/>
  <c r="O2125" i="68"/>
  <c r="N1869" i="68"/>
  <c r="O1869" i="68"/>
  <c r="N1428" i="68"/>
  <c r="O1428" i="68"/>
  <c r="N1630" i="68"/>
  <c r="O1630" i="68"/>
  <c r="N1794" i="68"/>
  <c r="O1794" i="68"/>
  <c r="N2103" i="68"/>
  <c r="O2103" i="68"/>
  <c r="N1967" i="68"/>
  <c r="O1967" i="68"/>
  <c r="N1775" i="68"/>
  <c r="O1775" i="68"/>
  <c r="N1717" i="68"/>
  <c r="O1717" i="68"/>
  <c r="N2539" i="68"/>
  <c r="O2539" i="68"/>
  <c r="N2754" i="68"/>
  <c r="O2754" i="68"/>
  <c r="N2498" i="68"/>
  <c r="O2498" i="68"/>
  <c r="N2564" i="68"/>
  <c r="O2564" i="68"/>
  <c r="N2306" i="68"/>
  <c r="O2306" i="68"/>
  <c r="N2497" i="68"/>
  <c r="O2497" i="68"/>
  <c r="N2294" i="68"/>
  <c r="O2294" i="68"/>
  <c r="N2492" i="68"/>
  <c r="O2492" i="68"/>
  <c r="N2681" i="68"/>
  <c r="O2681" i="68"/>
  <c r="N2279" i="68"/>
  <c r="O2279" i="68"/>
  <c r="N2272" i="68"/>
  <c r="O2272" i="68"/>
  <c r="N3491" i="68"/>
  <c r="O3491" i="68"/>
  <c r="O3486" i="68"/>
  <c r="N3486" i="68"/>
  <c r="N3352" i="68"/>
  <c r="O3352" i="68"/>
  <c r="N3349" i="68"/>
  <c r="O3349" i="68"/>
  <c r="N3598" i="68"/>
  <c r="O3598" i="68"/>
  <c r="N3396" i="68"/>
  <c r="O3396" i="68"/>
  <c r="N2930" i="68"/>
  <c r="O2930" i="68"/>
  <c r="N4197" i="68"/>
  <c r="O4197" i="68"/>
  <c r="N3842" i="68"/>
  <c r="O3842" i="68"/>
  <c r="N4020" i="68"/>
  <c r="O4020" i="68"/>
  <c r="N3788" i="68"/>
  <c r="O3788" i="68"/>
  <c r="N3984" i="68"/>
  <c r="O3984" i="68"/>
  <c r="N3660" i="68"/>
  <c r="O3660" i="68"/>
  <c r="N3979" i="68"/>
  <c r="O3979" i="68"/>
  <c r="N4192" i="68"/>
  <c r="O4192" i="68"/>
  <c r="N4015" i="68"/>
  <c r="O4015" i="68"/>
  <c r="N3816" i="68"/>
  <c r="O3816" i="68"/>
  <c r="N592" i="68"/>
  <c r="O592" i="68"/>
  <c r="N239" i="68"/>
  <c r="O239" i="68"/>
  <c r="N310" i="68"/>
  <c r="O310" i="68"/>
  <c r="N77" i="68"/>
  <c r="O77" i="68"/>
  <c r="N593" i="68"/>
  <c r="O593" i="68"/>
  <c r="O226" i="68"/>
  <c r="N1592" i="68"/>
  <c r="O1592" i="68"/>
  <c r="N1871" i="68"/>
  <c r="O1871" i="68"/>
  <c r="N1736" i="68"/>
  <c r="O1736" i="68"/>
  <c r="N1878" i="68"/>
  <c r="O1878" i="68"/>
  <c r="O1548" i="68"/>
  <c r="N1548" i="68"/>
  <c r="N1750" i="68"/>
  <c r="O1750" i="68"/>
  <c r="N1914" i="68"/>
  <c r="O1914" i="68"/>
  <c r="N1951" i="68"/>
  <c r="O1951" i="68"/>
  <c r="N2723" i="68"/>
  <c r="O2723" i="68"/>
  <c r="N2590" i="68"/>
  <c r="O2590" i="68"/>
  <c r="N2832" i="68"/>
  <c r="O2832" i="68"/>
  <c r="N2641" i="68"/>
  <c r="O2641" i="68"/>
  <c r="N2773" i="68"/>
  <c r="O2773" i="68"/>
  <c r="N2545" i="68"/>
  <c r="O2545" i="68"/>
  <c r="N2317" i="68"/>
  <c r="O2317" i="68"/>
  <c r="N2493" i="68"/>
  <c r="O2493" i="68"/>
  <c r="N2583" i="68"/>
  <c r="O2583" i="68"/>
  <c r="N2212" i="68"/>
  <c r="O2212" i="68"/>
  <c r="N2192" i="68"/>
  <c r="O2192" i="68"/>
  <c r="N2181" i="68"/>
  <c r="O2181" i="68"/>
  <c r="N3127" i="68"/>
  <c r="O3127" i="68"/>
  <c r="N3483" i="68"/>
  <c r="O3483" i="68"/>
  <c r="O3482" i="68"/>
  <c r="N3482" i="68"/>
  <c r="N3345" i="68"/>
  <c r="O3345" i="68"/>
  <c r="N3348" i="68"/>
  <c r="O3348" i="68"/>
  <c r="N3585" i="68"/>
  <c r="O3585" i="68"/>
  <c r="N3391" i="68"/>
  <c r="O3391" i="68"/>
  <c r="N3192" i="68"/>
  <c r="O3192" i="68"/>
  <c r="N3167" i="68"/>
  <c r="O3167" i="68"/>
  <c r="N3172" i="68"/>
  <c r="O3172" i="68"/>
  <c r="N2960" i="68"/>
  <c r="O2960" i="68"/>
  <c r="N4188" i="68"/>
  <c r="O4188" i="68"/>
  <c r="N3838" i="68"/>
  <c r="O3838" i="68"/>
  <c r="N3990" i="68"/>
  <c r="O3990" i="68"/>
  <c r="N4124" i="68"/>
  <c r="O4124" i="68"/>
  <c r="N3980" i="68"/>
  <c r="O3980" i="68"/>
  <c r="O3281" i="68"/>
  <c r="O3450" i="68"/>
  <c r="N5085" i="68"/>
  <c r="O5085" i="68"/>
  <c r="N5033" i="68"/>
  <c r="O5033" i="68"/>
  <c r="N4867" i="68"/>
  <c r="O4867" i="68"/>
  <c r="N4543" i="68"/>
  <c r="O4543" i="68"/>
  <c r="N4585" i="68"/>
  <c r="O4585" i="68"/>
  <c r="N5086" i="68"/>
  <c r="O5086" i="68"/>
  <c r="N4517" i="68"/>
  <c r="O4517" i="68"/>
  <c r="N4351" i="68"/>
  <c r="O4351" i="68"/>
  <c r="N4487" i="68"/>
  <c r="O4487" i="68"/>
  <c r="N4716" i="68"/>
  <c r="O4716" i="68"/>
  <c r="N4754" i="68"/>
  <c r="O4754" i="68"/>
  <c r="N4291" i="68"/>
  <c r="O4291" i="68"/>
  <c r="N4035" i="68"/>
  <c r="O4035" i="68"/>
  <c r="N4248" i="68"/>
  <c r="O4248" i="68"/>
  <c r="N4071" i="68"/>
  <c r="O4071" i="68"/>
  <c r="N3824" i="68"/>
  <c r="O3824" i="68"/>
  <c r="N4357" i="68"/>
  <c r="O4357" i="68"/>
  <c r="O5068" i="68"/>
  <c r="N614" i="68"/>
  <c r="O614" i="68"/>
  <c r="N103" i="68"/>
  <c r="O103" i="68"/>
  <c r="N174" i="68"/>
  <c r="O174" i="68"/>
  <c r="N453" i="68"/>
  <c r="O453" i="68"/>
  <c r="N115" i="68"/>
  <c r="O115" i="68"/>
  <c r="N243" i="68"/>
  <c r="O243" i="68"/>
  <c r="N371" i="68"/>
  <c r="O371" i="68"/>
  <c r="N499" i="68"/>
  <c r="O499" i="68"/>
  <c r="N99" i="68"/>
  <c r="O99" i="68"/>
  <c r="N320" i="68"/>
  <c r="O320" i="68"/>
  <c r="N448" i="68"/>
  <c r="O448" i="68"/>
  <c r="N34" i="68"/>
  <c r="O34" i="68"/>
  <c r="N945" i="68"/>
  <c r="O945" i="68"/>
  <c r="N793" i="68"/>
  <c r="O793" i="68"/>
  <c r="N906" i="68"/>
  <c r="O906" i="68"/>
  <c r="N873" i="68"/>
  <c r="O873" i="68"/>
  <c r="N937" i="68"/>
  <c r="O937" i="68"/>
  <c r="N804" i="68"/>
  <c r="O804" i="68"/>
  <c r="N1004" i="68"/>
  <c r="O1004" i="68"/>
  <c r="N801" i="68"/>
  <c r="O801" i="68"/>
  <c r="N914" i="68"/>
  <c r="O914" i="68"/>
  <c r="N881" i="68"/>
  <c r="O881" i="68"/>
  <c r="N1012" i="68"/>
  <c r="O1012" i="68"/>
  <c r="N1185" i="68"/>
  <c r="O1185" i="68"/>
  <c r="O1277" i="68"/>
  <c r="N1277" i="68"/>
  <c r="N1122" i="68"/>
  <c r="O1122" i="68"/>
  <c r="N1206" i="68"/>
  <c r="O1206" i="68"/>
  <c r="N1321" i="68"/>
  <c r="O1321" i="68"/>
  <c r="N1068" i="68"/>
  <c r="O1068" i="68"/>
  <c r="N1150" i="68"/>
  <c r="O1150" i="68"/>
  <c r="N1265" i="68"/>
  <c r="O1265" i="68"/>
  <c r="N1357" i="68"/>
  <c r="O1357" i="68"/>
  <c r="N1152" i="68"/>
  <c r="O1152" i="68"/>
  <c r="N1266" i="68"/>
  <c r="O1266" i="68"/>
  <c r="N1350" i="68"/>
  <c r="O1350" i="68"/>
  <c r="N853" i="68"/>
  <c r="O853" i="68"/>
  <c r="N917" i="68"/>
  <c r="O917" i="68"/>
  <c r="N981" i="68"/>
  <c r="O981" i="68"/>
  <c r="N1045" i="68"/>
  <c r="O1045" i="68"/>
  <c r="N1117" i="68"/>
  <c r="O1117" i="68"/>
  <c r="N1224" i="68"/>
  <c r="O1224" i="68"/>
  <c r="N1338" i="68"/>
  <c r="O1338" i="68"/>
  <c r="N953" i="68"/>
  <c r="O953" i="68"/>
  <c r="N1017" i="68"/>
  <c r="O1017" i="68"/>
  <c r="N1081" i="68"/>
  <c r="O1081" i="68"/>
  <c r="N1168" i="68"/>
  <c r="O1168" i="68"/>
  <c r="N1282" i="68"/>
  <c r="O1282" i="68"/>
  <c r="N1390" i="68"/>
  <c r="O1390" i="68"/>
  <c r="N782" i="68"/>
  <c r="O782" i="68"/>
  <c r="N846" i="68"/>
  <c r="O846" i="68"/>
  <c r="N910" i="68"/>
  <c r="O910" i="68"/>
  <c r="N974" i="68"/>
  <c r="O974" i="68"/>
  <c r="N1038" i="68"/>
  <c r="O1038" i="68"/>
  <c r="N1102" i="68"/>
  <c r="O1102" i="68"/>
  <c r="N1197" i="68"/>
  <c r="O1197" i="68"/>
  <c r="N1304" i="68"/>
  <c r="O1304" i="68"/>
  <c r="N1413" i="68"/>
  <c r="O1413" i="68"/>
  <c r="N1042" i="68"/>
  <c r="O1042" i="68"/>
  <c r="N1106" i="68"/>
  <c r="O1106" i="68"/>
  <c r="N1190" i="68"/>
  <c r="O1190" i="68"/>
  <c r="N1305" i="68"/>
  <c r="O1305" i="68"/>
  <c r="N752" i="68"/>
  <c r="O752" i="68"/>
  <c r="N816" i="68"/>
  <c r="O816" i="68"/>
  <c r="N880" i="68"/>
  <c r="O880" i="68"/>
  <c r="N944" i="68"/>
  <c r="O944" i="68"/>
  <c r="N1008" i="68"/>
  <c r="O1008" i="68"/>
  <c r="N1072" i="68"/>
  <c r="O1072" i="68"/>
  <c r="N1409" i="68"/>
  <c r="O1409" i="68"/>
  <c r="N1156" i="68"/>
  <c r="O1156" i="68"/>
  <c r="N1220" i="68"/>
  <c r="O1220" i="68"/>
  <c r="N1284" i="68"/>
  <c r="O1284" i="68"/>
  <c r="N1348" i="68"/>
  <c r="O1348" i="68"/>
  <c r="N1412" i="68"/>
  <c r="O1412" i="68"/>
  <c r="O1559" i="68"/>
  <c r="O1231" i="68"/>
  <c r="N1600" i="68"/>
  <c r="O1600" i="68"/>
  <c r="N1701" i="68"/>
  <c r="O1701" i="68"/>
  <c r="O787" i="68"/>
  <c r="N2021" i="68"/>
  <c r="O2021" i="68"/>
  <c r="N1732" i="68"/>
  <c r="O1732" i="68"/>
  <c r="N1932" i="68"/>
  <c r="O1932" i="68"/>
  <c r="N2098" i="68"/>
  <c r="O2098" i="68"/>
  <c r="N2136" i="68"/>
  <c r="O2136" i="68"/>
  <c r="N1551" i="68"/>
  <c r="O1551" i="68"/>
  <c r="N2011" i="68"/>
  <c r="O2011" i="68"/>
  <c r="N1533" i="68"/>
  <c r="O1533" i="68"/>
  <c r="N1840" i="68"/>
  <c r="O1840" i="68"/>
  <c r="N1728" i="68"/>
  <c r="O1728" i="68"/>
  <c r="N2715" i="68"/>
  <c r="O2715" i="68"/>
  <c r="N2842" i="68"/>
  <c r="O2842" i="68"/>
  <c r="N2586" i="68"/>
  <c r="O2586" i="68"/>
  <c r="N2831" i="68"/>
  <c r="O2831" i="68"/>
  <c r="N2612" i="68"/>
  <c r="O2612" i="68"/>
  <c r="N2767" i="68"/>
  <c r="O2767" i="68"/>
  <c r="N2516" i="68"/>
  <c r="O2516" i="68"/>
  <c r="N2316" i="68"/>
  <c r="O2316" i="68"/>
  <c r="N2441" i="68"/>
  <c r="O2441" i="68"/>
  <c r="N2183" i="68"/>
  <c r="O2183" i="68"/>
  <c r="N3343" i="68"/>
  <c r="O3343" i="68"/>
  <c r="N3503" i="68"/>
  <c r="O3503" i="68"/>
  <c r="N3488" i="68"/>
  <c r="O3488" i="68"/>
  <c r="O2915" i="68"/>
  <c r="N2915" i="68"/>
  <c r="N3113" i="68"/>
  <c r="O3113" i="68"/>
  <c r="N3266" i="68"/>
  <c r="O3266" i="68"/>
  <c r="N3604" i="68"/>
  <c r="O3604" i="68"/>
  <c r="N3050" i="68"/>
  <c r="O3050" i="68"/>
  <c r="N2952" i="68"/>
  <c r="O2952" i="68"/>
  <c r="N3205" i="68"/>
  <c r="O3205" i="68"/>
  <c r="N3055" i="68"/>
  <c r="O3055" i="68"/>
  <c r="N3930" i="68"/>
  <c r="O3930" i="68"/>
  <c r="N3674" i="68"/>
  <c r="O3674" i="68"/>
  <c r="N4000" i="68"/>
  <c r="O4000" i="68"/>
  <c r="N3717" i="68"/>
  <c r="O3717" i="68"/>
  <c r="N3636" i="68"/>
  <c r="O3636" i="68"/>
  <c r="N4951" i="68"/>
  <c r="O4951" i="68"/>
  <c r="N5051" i="68"/>
  <c r="O5051" i="68"/>
  <c r="N4727" i="68"/>
  <c r="O4727" i="68"/>
  <c r="N4765" i="68"/>
  <c r="O4765" i="68"/>
  <c r="N4523" i="68"/>
  <c r="O4523" i="68"/>
  <c r="N4701" i="68"/>
  <c r="O4701" i="68"/>
  <c r="N4372" i="68"/>
  <c r="O4372" i="68"/>
  <c r="N4406" i="68"/>
  <c r="O4406" i="68"/>
  <c r="N4295" i="68"/>
  <c r="O4295" i="68"/>
  <c r="N3835" i="68"/>
  <c r="O3835" i="68"/>
  <c r="N4053" i="68"/>
  <c r="O4053" i="68"/>
  <c r="N3871" i="68"/>
  <c r="O3871" i="68"/>
  <c r="N4018" i="68"/>
  <c r="O4018" i="68"/>
  <c r="N734" i="68"/>
  <c r="O734" i="68"/>
  <c r="N223" i="68"/>
  <c r="O223" i="68"/>
  <c r="N294" i="68"/>
  <c r="O294" i="68"/>
  <c r="N573" i="68"/>
  <c r="O573" i="68"/>
  <c r="N61" i="68"/>
  <c r="O61" i="68"/>
  <c r="N228" i="68"/>
  <c r="O228" i="68"/>
  <c r="N356" i="68"/>
  <c r="O356" i="68"/>
  <c r="N484" i="68"/>
  <c r="O484" i="68"/>
  <c r="O114" i="68"/>
  <c r="O677" i="68"/>
  <c r="N1723" i="68"/>
  <c r="O1723" i="68"/>
  <c r="N1473" i="68"/>
  <c r="O1473" i="68"/>
  <c r="N1784" i="68"/>
  <c r="O1784" i="68"/>
  <c r="N1712" i="68"/>
  <c r="O1712" i="68"/>
  <c r="O987" i="68"/>
  <c r="N1926" i="68"/>
  <c r="O1926" i="68"/>
  <c r="O1596" i="68"/>
  <c r="N1596" i="68"/>
  <c r="N1796" i="68"/>
  <c r="O1796" i="68"/>
  <c r="N1962" i="68"/>
  <c r="O1962" i="68"/>
  <c r="N2047" i="68"/>
  <c r="O2047" i="68"/>
  <c r="N2157" i="68"/>
  <c r="O2157" i="68"/>
  <c r="N1435" i="68"/>
  <c r="O1435" i="68"/>
  <c r="N1530" i="68"/>
  <c r="O1530" i="68"/>
  <c r="O1617" i="68"/>
  <c r="N2165" i="68"/>
  <c r="O2165" i="68"/>
  <c r="N2643" i="68"/>
  <c r="O2643" i="68"/>
  <c r="N2735" i="68"/>
  <c r="O2735" i="68"/>
  <c r="N2513" i="68"/>
  <c r="O2513" i="68"/>
  <c r="N2645" i="68"/>
  <c r="O2645" i="68"/>
  <c r="N2417" i="68"/>
  <c r="O2417" i="68"/>
  <c r="N2777" i="68"/>
  <c r="O2777" i="68"/>
  <c r="N2672" i="68"/>
  <c r="O2672" i="68"/>
  <c r="N2205" i="68"/>
  <c r="O2205" i="68"/>
  <c r="O2113" i="68"/>
  <c r="N2967" i="68"/>
  <c r="O2967" i="68"/>
  <c r="N3569" i="68"/>
  <c r="O3569" i="68"/>
  <c r="N3035" i="68"/>
  <c r="O3035" i="68"/>
  <c r="O2949" i="68"/>
  <c r="N3175" i="68"/>
  <c r="O3175" i="68"/>
  <c r="N3321" i="68"/>
  <c r="O3321" i="68"/>
  <c r="N3740" i="68"/>
  <c r="O3740" i="68"/>
  <c r="N4142" i="68"/>
  <c r="O4142" i="68"/>
  <c r="N3798" i="68"/>
  <c r="O3798" i="68"/>
  <c r="N4016" i="68"/>
  <c r="O4016" i="68"/>
  <c r="N3992" i="68"/>
  <c r="O3992" i="68"/>
  <c r="N3873" i="68"/>
  <c r="O3873" i="68"/>
  <c r="N5081" i="68"/>
  <c r="O5081" i="68"/>
  <c r="N4915" i="68"/>
  <c r="O4915" i="68"/>
  <c r="N4591" i="68"/>
  <c r="O4591" i="68"/>
  <c r="N4633" i="68"/>
  <c r="O4633" i="68"/>
  <c r="N4387" i="68"/>
  <c r="O4387" i="68"/>
  <c r="N4565" i="68"/>
  <c r="O4565" i="68"/>
  <c r="N4500" i="68"/>
  <c r="O4500" i="68"/>
  <c r="N4836" i="68"/>
  <c r="O4836" i="68"/>
  <c r="N4890" i="68"/>
  <c r="O4890" i="68"/>
  <c r="N4339" i="68"/>
  <c r="O4339" i="68"/>
  <c r="N4083" i="68"/>
  <c r="O4083" i="68"/>
  <c r="N4298" i="68"/>
  <c r="O4298" i="68"/>
  <c r="N4119" i="68"/>
  <c r="O4119" i="68"/>
  <c r="N3648" i="68"/>
  <c r="O3648" i="68"/>
  <c r="N4358" i="68"/>
  <c r="O4358" i="68"/>
  <c r="O4400" i="68"/>
  <c r="N407" i="68"/>
  <c r="O407" i="68"/>
  <c r="N478" i="68"/>
  <c r="O478" i="68"/>
  <c r="N671" i="68"/>
  <c r="O671" i="68"/>
  <c r="O245" i="68"/>
  <c r="N245" i="68"/>
  <c r="N1418" i="68"/>
  <c r="O1418" i="68"/>
  <c r="N568" i="68"/>
  <c r="O568" i="68"/>
  <c r="O826" i="68"/>
  <c r="N10" i="68"/>
  <c r="O10" i="68"/>
  <c r="O762" i="68"/>
  <c r="N110" i="68"/>
  <c r="O110" i="68"/>
  <c r="N1744" i="68"/>
  <c r="O1744" i="68"/>
  <c r="O1311" i="68"/>
  <c r="O611" i="68"/>
  <c r="O1327" i="68"/>
  <c r="N2109" i="68"/>
  <c r="O2109" i="68"/>
  <c r="N1853" i="68"/>
  <c r="O1853" i="68"/>
  <c r="N2108" i="68"/>
  <c r="O2108" i="68"/>
  <c r="N1598" i="68"/>
  <c r="O1598" i="68"/>
  <c r="N1762" i="68"/>
  <c r="O1762" i="68"/>
  <c r="N2039" i="68"/>
  <c r="O2039" i="68"/>
  <c r="N2160" i="68"/>
  <c r="O2160" i="68"/>
  <c r="N1488" i="68"/>
  <c r="O1488" i="68"/>
  <c r="N1688" i="68"/>
  <c r="O1688" i="68"/>
  <c r="N2881" i="68"/>
  <c r="O2881" i="68"/>
  <c r="N2768" i="68"/>
  <c r="O2768" i="68"/>
  <c r="N2695" i="68"/>
  <c r="O2695" i="68"/>
  <c r="N2243" i="68"/>
  <c r="O2243" i="68"/>
  <c r="N2332" i="68"/>
  <c r="O2332" i="68"/>
  <c r="N2461" i="68"/>
  <c r="O2461" i="68"/>
  <c r="N2280" i="68"/>
  <c r="O2280" i="68"/>
  <c r="O1865" i="68"/>
  <c r="O3523" i="68"/>
  <c r="N3523" i="68"/>
  <c r="O3502" i="68"/>
  <c r="N3502" i="68"/>
  <c r="N3384" i="68"/>
  <c r="O3384" i="68"/>
  <c r="N3471" i="68"/>
  <c r="O3471" i="68"/>
  <c r="N2905" i="68"/>
  <c r="O2905" i="68"/>
  <c r="N3444" i="68"/>
  <c r="O3444" i="68"/>
  <c r="N3224" i="68"/>
  <c r="O3224" i="68"/>
  <c r="N2946" i="68"/>
  <c r="O2946" i="68"/>
  <c r="N3071" i="68"/>
  <c r="O3071" i="68"/>
  <c r="N3048" i="68"/>
  <c r="O3048" i="68"/>
  <c r="O2933" i="68"/>
  <c r="N3922" i="68"/>
  <c r="O3922" i="68"/>
  <c r="N3666" i="68"/>
  <c r="O3666" i="68"/>
  <c r="N3966" i="68"/>
  <c r="O3966" i="68"/>
  <c r="N3701" i="68"/>
  <c r="O3701" i="68"/>
  <c r="N4332" i="68"/>
  <c r="O4332" i="68"/>
  <c r="N3819" i="68"/>
  <c r="O3819" i="68"/>
  <c r="N4037" i="68"/>
  <c r="O4037" i="68"/>
  <c r="N3855" i="68"/>
  <c r="O3855" i="68"/>
  <c r="N4098" i="68"/>
  <c r="O4098" i="68"/>
  <c r="N463" i="68"/>
  <c r="O463" i="68"/>
  <c r="N534" i="68"/>
  <c r="O534" i="68"/>
  <c r="O301" i="68"/>
  <c r="N301" i="68"/>
  <c r="N1483" i="68"/>
  <c r="O1483" i="68"/>
  <c r="N17" i="68"/>
  <c r="O17" i="68"/>
  <c r="O258" i="68"/>
  <c r="N604" i="68"/>
  <c r="O604" i="68"/>
  <c r="O939" i="68"/>
  <c r="N2038" i="68"/>
  <c r="O2038" i="68"/>
  <c r="N1708" i="68"/>
  <c r="O1708" i="68"/>
  <c r="N1908" i="68"/>
  <c r="O1908" i="68"/>
  <c r="N2074" i="68"/>
  <c r="O2074" i="68"/>
  <c r="N1959" i="68"/>
  <c r="O1959" i="68"/>
  <c r="N1498" i="68"/>
  <c r="O1498" i="68"/>
  <c r="O1633" i="68"/>
  <c r="O2008" i="68"/>
  <c r="N2873" i="68"/>
  <c r="O2873" i="68"/>
  <c r="N2670" i="68"/>
  <c r="O2670" i="68"/>
  <c r="N2414" i="68"/>
  <c r="O2414" i="68"/>
  <c r="N2852" i="68"/>
  <c r="O2852" i="68"/>
  <c r="N2761" i="68"/>
  <c r="O2761" i="68"/>
  <c r="N2804" i="68"/>
  <c r="O2804" i="68"/>
  <c r="N2649" i="68"/>
  <c r="O2649" i="68"/>
  <c r="N2235" i="68"/>
  <c r="O2235" i="68"/>
  <c r="N2409" i="68"/>
  <c r="O2409" i="68"/>
  <c r="O2282" i="68"/>
  <c r="N2208" i="68"/>
  <c r="O2208" i="68"/>
  <c r="N2268" i="68"/>
  <c r="O2268" i="68"/>
  <c r="N3156" i="68"/>
  <c r="O3156" i="68"/>
  <c r="N3451" i="68"/>
  <c r="O3451" i="68"/>
  <c r="N3466" i="68"/>
  <c r="O3466" i="68"/>
  <c r="N3147" i="68"/>
  <c r="O3147" i="68"/>
  <c r="N3315" i="68"/>
  <c r="O3315" i="68"/>
  <c r="N3424" i="68"/>
  <c r="O3424" i="68"/>
  <c r="N3296" i="68"/>
  <c r="O3296" i="68"/>
  <c r="N3189" i="68"/>
  <c r="O3189" i="68"/>
  <c r="N2980" i="68"/>
  <c r="O2980" i="68"/>
  <c r="N4250" i="68"/>
  <c r="O4250" i="68"/>
  <c r="N3854" i="68"/>
  <c r="O3854" i="68"/>
  <c r="N4054" i="68"/>
  <c r="O4054" i="68"/>
  <c r="N4089" i="68"/>
  <c r="O4089" i="68"/>
  <c r="N3921" i="68"/>
  <c r="O3921" i="68"/>
  <c r="O3346" i="68"/>
  <c r="N4324" i="68"/>
  <c r="O4324" i="68"/>
  <c r="N3811" i="68"/>
  <c r="O3811" i="68"/>
  <c r="N4029" i="68"/>
  <c r="O4029" i="68"/>
  <c r="N3847" i="68"/>
  <c r="O3847" i="68"/>
  <c r="N4042" i="68"/>
  <c r="O4042" i="68"/>
  <c r="N744" i="68"/>
  <c r="O744" i="68"/>
  <c r="N391" i="68"/>
  <c r="O391" i="68"/>
  <c r="N462" i="68"/>
  <c r="O462" i="68"/>
  <c r="N663" i="68"/>
  <c r="O663" i="68"/>
  <c r="O229" i="68"/>
  <c r="N229" i="68"/>
  <c r="N187" i="68"/>
  <c r="O187" i="68"/>
  <c r="N315" i="68"/>
  <c r="O315" i="68"/>
  <c r="N443" i="68"/>
  <c r="O443" i="68"/>
  <c r="N571" i="68"/>
  <c r="O571" i="68"/>
  <c r="N1482" i="68"/>
  <c r="O1482" i="68"/>
  <c r="N328" i="68"/>
  <c r="O328" i="68"/>
  <c r="N456" i="68"/>
  <c r="O456" i="68"/>
  <c r="N76" i="68"/>
  <c r="O76" i="68"/>
  <c r="O266" i="68"/>
  <c r="O778" i="68"/>
  <c r="O433" i="68"/>
  <c r="N1517" i="68"/>
  <c r="O1517" i="68"/>
  <c r="N1457" i="68"/>
  <c r="O1457" i="68"/>
  <c r="O1011" i="68"/>
  <c r="O1902" i="68"/>
  <c r="N1902" i="68"/>
  <c r="N1941" i="68"/>
  <c r="O1941" i="68"/>
  <c r="N1572" i="68"/>
  <c r="O1572" i="68"/>
  <c r="N1774" i="68"/>
  <c r="O1774" i="68"/>
  <c r="N1938" i="68"/>
  <c r="O1938" i="68"/>
  <c r="N2003" i="68"/>
  <c r="O2003" i="68"/>
  <c r="N2132" i="68"/>
  <c r="O2132" i="68"/>
  <c r="O2094" i="68"/>
  <c r="N2248" i="68"/>
  <c r="O2248" i="68"/>
  <c r="N2427" i="68"/>
  <c r="O2427" i="68"/>
  <c r="N2698" i="68"/>
  <c r="O2698" i="68"/>
  <c r="N2442" i="68"/>
  <c r="O2442" i="68"/>
  <c r="N2401" i="68"/>
  <c r="O2401" i="68"/>
  <c r="N2840" i="68"/>
  <c r="O2840" i="68"/>
  <c r="N2182" i="68"/>
  <c r="O2182" i="68"/>
  <c r="N2291" i="68"/>
  <c r="O2291" i="68"/>
  <c r="N2407" i="68"/>
  <c r="O2407" i="68"/>
  <c r="N2653" i="68"/>
  <c r="O2653" i="68"/>
  <c r="O2230" i="68"/>
  <c r="O2217" i="68"/>
  <c r="O1945" i="68"/>
  <c r="N2936" i="68"/>
  <c r="O2936" i="68"/>
  <c r="N3234" i="68"/>
  <c r="O3234" i="68"/>
  <c r="O3535" i="68"/>
  <c r="N3535" i="68"/>
  <c r="N3366" i="68"/>
  <c r="O3366" i="68"/>
  <c r="N3481" i="68"/>
  <c r="O3481" i="68"/>
  <c r="O2947" i="68"/>
  <c r="N2947" i="68"/>
  <c r="N3145" i="68"/>
  <c r="O3145" i="68"/>
  <c r="N3428" i="68"/>
  <c r="O3428" i="68"/>
  <c r="N3066" i="68"/>
  <c r="O3066" i="68"/>
  <c r="N2940" i="68"/>
  <c r="O2940" i="68"/>
  <c r="N2991" i="68"/>
  <c r="O2991" i="68"/>
  <c r="N3818" i="68"/>
  <c r="O3818" i="68"/>
  <c r="N4086" i="68"/>
  <c r="O4086" i="68"/>
  <c r="N3913" i="68"/>
  <c r="O3913" i="68"/>
  <c r="N3724" i="68"/>
  <c r="O3724" i="68"/>
  <c r="N5047" i="68"/>
  <c r="O5047" i="68"/>
  <c r="N4801" i="68"/>
  <c r="O4801" i="68"/>
  <c r="N4822" i="68"/>
  <c r="O4822" i="68"/>
  <c r="N4353" i="68"/>
  <c r="O4353" i="68"/>
  <c r="N4619" i="68"/>
  <c r="O4619" i="68"/>
  <c r="N4799" i="68"/>
  <c r="O4799" i="68"/>
  <c r="N4828" i="68"/>
  <c r="O4828" i="68"/>
  <c r="N4610" i="68"/>
  <c r="O4610" i="68"/>
  <c r="N4414" i="68"/>
  <c r="O4414" i="68"/>
  <c r="N4316" i="68"/>
  <c r="O4316" i="68"/>
  <c r="N3803" i="68"/>
  <c r="O3803" i="68"/>
  <c r="N4021" i="68"/>
  <c r="O4021" i="68"/>
  <c r="N3839" i="68"/>
  <c r="O3839" i="68"/>
  <c r="N3928" i="68"/>
  <c r="O3928" i="68"/>
  <c r="O4221" i="68"/>
  <c r="O4662" i="68"/>
  <c r="N447" i="68"/>
  <c r="O447" i="68"/>
  <c r="N518" i="68"/>
  <c r="O518" i="68"/>
  <c r="O285" i="68"/>
  <c r="N285" i="68"/>
  <c r="N172" i="68"/>
  <c r="O172" i="68"/>
  <c r="N300" i="68"/>
  <c r="O300" i="68"/>
  <c r="N428" i="68"/>
  <c r="O428" i="68"/>
  <c r="N556" i="68"/>
  <c r="O556" i="68"/>
  <c r="N1445" i="68"/>
  <c r="O1445" i="68"/>
  <c r="N89" i="68"/>
  <c r="O89" i="68"/>
  <c r="O402" i="68"/>
  <c r="O185" i="68"/>
  <c r="N1544" i="68"/>
  <c r="O1544" i="68"/>
  <c r="O891" i="68"/>
  <c r="N2022" i="68"/>
  <c r="O2022" i="68"/>
  <c r="N1692" i="68"/>
  <c r="O1692" i="68"/>
  <c r="N1892" i="68"/>
  <c r="O1892" i="68"/>
  <c r="N2058" i="68"/>
  <c r="O2058" i="68"/>
  <c r="N1927" i="68"/>
  <c r="O1927" i="68"/>
  <c r="N2803" i="68"/>
  <c r="O2803" i="68"/>
  <c r="N2793" i="68"/>
  <c r="O2793" i="68"/>
  <c r="N2371" i="68"/>
  <c r="O2371" i="68"/>
  <c r="N2769" i="68"/>
  <c r="O2769" i="68"/>
  <c r="N2847" i="68"/>
  <c r="O2847" i="68"/>
  <c r="N2673" i="68"/>
  <c r="O2673" i="68"/>
  <c r="N2445" i="68"/>
  <c r="O2445" i="68"/>
  <c r="N2557" i="68"/>
  <c r="O2557" i="68"/>
  <c r="N2164" i="68"/>
  <c r="O2164" i="68"/>
  <c r="O2378" i="68"/>
  <c r="N3159" i="68"/>
  <c r="O3159" i="68"/>
  <c r="N3435" i="68"/>
  <c r="O3435" i="68"/>
  <c r="N3461" i="68"/>
  <c r="O3461" i="68"/>
  <c r="N3131" i="68"/>
  <c r="O3131" i="68"/>
  <c r="N3622" i="68"/>
  <c r="O3622" i="68"/>
  <c r="N3111" i="68"/>
  <c r="O3111" i="68"/>
  <c r="N3084" i="68"/>
  <c r="O3084" i="68"/>
  <c r="N3814" i="68"/>
  <c r="O3814" i="68"/>
  <c r="N4120" i="68"/>
  <c r="O4120" i="68"/>
  <c r="N4056" i="68"/>
  <c r="O4056" i="68"/>
  <c r="N3905" i="68"/>
  <c r="O3905" i="68"/>
  <c r="O3199" i="68"/>
  <c r="N5037" i="68"/>
  <c r="O5037" i="68"/>
  <c r="N4985" i="68"/>
  <c r="O4985" i="68"/>
  <c r="N5064" i="68"/>
  <c r="O5064" i="68"/>
  <c r="N5066" i="68"/>
  <c r="O5066" i="68"/>
  <c r="N4537" i="68"/>
  <c r="O4537" i="68"/>
  <c r="N4469" i="68"/>
  <c r="O4469" i="68"/>
  <c r="N4476" i="68"/>
  <c r="O4476" i="68"/>
  <c r="N4668" i="68"/>
  <c r="O4668" i="68"/>
  <c r="N4179" i="68"/>
  <c r="O4179" i="68"/>
  <c r="N3923" i="68"/>
  <c r="O3923" i="68"/>
  <c r="N4141" i="68"/>
  <c r="O4141" i="68"/>
  <c r="N3959" i="68"/>
  <c r="O3959" i="68"/>
  <c r="N3936" i="68"/>
  <c r="O3936" i="68"/>
  <c r="O4988" i="68"/>
  <c r="N5795" i="68"/>
  <c r="O5795" i="68"/>
  <c r="N5402" i="68"/>
  <c r="O5402" i="68"/>
  <c r="N5554" i="68"/>
  <c r="O5554" i="68"/>
  <c r="N5307" i="68"/>
  <c r="O5307" i="68"/>
  <c r="N5840" i="68"/>
  <c r="O5840" i="68"/>
  <c r="O5560" i="68"/>
  <c r="N6497" i="68"/>
  <c r="O6497" i="68"/>
  <c r="N6490" i="68"/>
  <c r="O6490" i="68"/>
  <c r="N6408" i="68"/>
  <c r="O6408" i="68"/>
  <c r="N5919" i="68"/>
  <c r="O5919" i="68"/>
  <c r="N6316" i="68"/>
  <c r="O6316" i="68"/>
  <c r="N6302" i="68"/>
  <c r="O6302" i="68"/>
  <c r="N6067" i="68"/>
  <c r="O6067" i="68"/>
  <c r="N6008" i="68"/>
  <c r="O6008" i="68"/>
  <c r="N5876" i="68"/>
  <c r="O5876" i="68"/>
  <c r="N7187" i="68"/>
  <c r="O7187" i="68"/>
  <c r="N7084" i="68"/>
  <c r="O7084" i="68"/>
  <c r="N7142" i="68"/>
  <c r="O7142" i="68"/>
  <c r="N6997" i="68"/>
  <c r="O6997" i="68"/>
  <c r="N6804" i="68"/>
  <c r="O6804" i="68"/>
  <c r="N6954" i="68"/>
  <c r="O6954" i="68"/>
  <c r="N6628" i="68"/>
  <c r="O6628" i="68"/>
  <c r="N6726" i="68"/>
  <c r="O6726" i="68"/>
  <c r="N6936" i="68"/>
  <c r="O6936" i="68"/>
  <c r="O6943" i="68"/>
  <c r="N6943" i="68"/>
  <c r="O7961" i="68"/>
  <c r="N7961" i="68"/>
  <c r="N7848" i="68"/>
  <c r="O7848" i="68"/>
  <c r="O7913" i="68"/>
  <c r="N7913" i="68"/>
  <c r="N7793" i="68"/>
  <c r="O7793" i="68"/>
  <c r="O7705" i="68"/>
  <c r="N7705" i="68"/>
  <c r="N7756" i="68"/>
  <c r="O7756" i="68"/>
  <c r="N7487" i="68"/>
  <c r="O7487" i="68"/>
  <c r="N7403" i="68"/>
  <c r="O7403" i="68"/>
  <c r="N7519" i="68"/>
  <c r="O7519" i="68"/>
  <c r="N8702" i="68"/>
  <c r="O8702" i="68"/>
  <c r="N8697" i="68"/>
  <c r="O8697" i="68"/>
  <c r="N8630" i="68"/>
  <c r="O8630" i="68"/>
  <c r="N8471" i="68"/>
  <c r="O8471" i="68"/>
  <c r="N8328" i="68"/>
  <c r="O8328" i="68"/>
  <c r="N8335" i="68"/>
  <c r="O8335" i="68"/>
  <c r="N8109" i="68"/>
  <c r="O8109" i="68"/>
  <c r="N8199" i="68"/>
  <c r="O8199" i="68"/>
  <c r="N8035" i="68"/>
  <c r="O8035" i="68"/>
  <c r="O4640" i="68"/>
  <c r="N5531" i="68"/>
  <c r="O5531" i="68"/>
  <c r="N5465" i="68"/>
  <c r="O5465" i="68"/>
  <c r="N5804" i="68"/>
  <c r="O5804" i="68"/>
  <c r="N5154" i="68"/>
  <c r="O5154" i="68"/>
  <c r="N6477" i="68"/>
  <c r="O6477" i="68"/>
  <c r="N6149" i="68"/>
  <c r="O6149" i="68"/>
  <c r="N6103" i="68"/>
  <c r="O6103" i="68"/>
  <c r="N6249" i="68"/>
  <c r="O6249" i="68"/>
  <c r="N6187" i="68"/>
  <c r="O6187" i="68"/>
  <c r="N5901" i="68"/>
  <c r="O5901" i="68"/>
  <c r="N6344" i="68"/>
  <c r="O6344" i="68"/>
  <c r="N6081" i="68"/>
  <c r="O6081" i="68"/>
  <c r="N6142" i="68"/>
  <c r="O6142" i="68"/>
  <c r="N7173" i="68"/>
  <c r="O7173" i="68"/>
  <c r="N7274" i="68"/>
  <c r="O7274" i="68"/>
  <c r="N7012" i="68"/>
  <c r="O7012" i="68"/>
  <c r="N6869" i="68"/>
  <c r="O6869" i="68"/>
  <c r="N6914" i="68"/>
  <c r="O6914" i="68"/>
  <c r="N6768" i="68"/>
  <c r="O6768" i="68"/>
  <c r="N7080" i="68"/>
  <c r="O7080" i="68"/>
  <c r="N6960" i="68"/>
  <c r="O6960" i="68"/>
  <c r="N6654" i="68"/>
  <c r="O6654" i="68"/>
  <c r="N6795" i="68"/>
  <c r="O6795" i="68"/>
  <c r="O6793" i="68"/>
  <c r="N6793" i="68"/>
  <c r="N8011" i="68"/>
  <c r="O8011" i="68"/>
  <c r="N7960" i="68"/>
  <c r="O7960" i="68"/>
  <c r="N7948" i="68"/>
  <c r="O7948" i="68"/>
  <c r="N7882" i="68"/>
  <c r="O7882" i="68"/>
  <c r="N7825" i="68"/>
  <c r="O7825" i="68"/>
  <c r="N7598" i="68"/>
  <c r="O7598" i="68"/>
  <c r="N7613" i="68"/>
  <c r="O7613" i="68"/>
  <c r="N7607" i="68"/>
  <c r="O7607" i="68"/>
  <c r="N7530" i="68"/>
  <c r="O7530" i="68"/>
  <c r="N7307" i="68"/>
  <c r="O7307" i="68"/>
  <c r="N7370" i="68"/>
  <c r="O7370" i="68"/>
  <c r="N8730" i="68"/>
  <c r="O8730" i="68"/>
  <c r="N8654" i="68"/>
  <c r="O8654" i="68"/>
  <c r="O8603" i="68"/>
  <c r="N8603" i="68"/>
  <c r="N8519" i="68"/>
  <c r="O8519" i="68"/>
  <c r="N8501" i="68"/>
  <c r="O8501" i="68"/>
  <c r="N8371" i="68"/>
  <c r="O8371" i="68"/>
  <c r="N8298" i="68"/>
  <c r="O8298" i="68"/>
  <c r="N8138" i="68"/>
  <c r="O8138" i="68"/>
  <c r="N8047" i="68"/>
  <c r="O8047" i="68"/>
  <c r="N5077" i="68"/>
  <c r="O5077" i="68"/>
  <c r="N5813" i="68"/>
  <c r="O5813" i="68"/>
  <c r="N5320" i="68"/>
  <c r="O5320" i="68"/>
  <c r="N5660" i="68"/>
  <c r="O5660" i="68"/>
  <c r="N5326" i="68"/>
  <c r="O5326" i="68"/>
  <c r="N5103" i="68"/>
  <c r="O5103" i="68"/>
  <c r="N6417" i="68"/>
  <c r="O6417" i="68"/>
  <c r="N6397" i="68"/>
  <c r="O6397" i="68"/>
  <c r="N6351" i="68"/>
  <c r="O6351" i="68"/>
  <c r="N6236" i="68"/>
  <c r="O6236" i="68"/>
  <c r="N6222" i="68"/>
  <c r="O6222" i="68"/>
  <c r="N5987" i="68"/>
  <c r="O5987" i="68"/>
  <c r="N6140" i="68"/>
  <c r="O6140" i="68"/>
  <c r="N6082" i="68"/>
  <c r="O6082" i="68"/>
  <c r="O5970" i="68"/>
  <c r="N7248" i="68"/>
  <c r="O7248" i="68"/>
  <c r="N7243" i="68"/>
  <c r="O7243" i="68"/>
  <c r="N7273" i="68"/>
  <c r="O7273" i="68"/>
  <c r="N7147" i="68"/>
  <c r="O7147" i="68"/>
  <c r="N7010" i="68"/>
  <c r="O7010" i="68"/>
  <c r="N7064" i="68"/>
  <c r="O7064" i="68"/>
  <c r="N6925" i="68"/>
  <c r="O6925" i="68"/>
  <c r="N6730" i="68"/>
  <c r="O6730" i="68"/>
  <c r="N6838" i="68"/>
  <c r="O6838" i="68"/>
  <c r="N6632" i="68"/>
  <c r="O6632" i="68"/>
  <c r="N6894" i="68"/>
  <c r="O6894" i="68"/>
  <c r="N7345" i="68"/>
  <c r="O7345" i="68"/>
  <c r="N7906" i="68"/>
  <c r="O7906" i="68"/>
  <c r="N7923" i="68"/>
  <c r="O7923" i="68"/>
  <c r="N7823" i="68"/>
  <c r="O7823" i="68"/>
  <c r="O7753" i="68"/>
  <c r="N7753" i="68"/>
  <c r="N7604" i="68"/>
  <c r="O7604" i="68"/>
  <c r="N7797" i="68"/>
  <c r="O7797" i="68"/>
  <c r="N7763" i="68"/>
  <c r="O7763" i="68"/>
  <c r="N7611" i="68"/>
  <c r="O7611" i="68"/>
  <c r="N7350" i="68"/>
  <c r="O7350" i="68"/>
  <c r="O7454" i="68"/>
  <c r="N7454" i="68"/>
  <c r="N7439" i="68"/>
  <c r="O7439" i="68"/>
  <c r="N8748" i="68"/>
  <c r="O8748" i="68"/>
  <c r="N8653" i="68"/>
  <c r="O8653" i="68"/>
  <c r="N8558" i="68"/>
  <c r="O8558" i="68"/>
  <c r="N8403" i="68"/>
  <c r="O8403" i="68"/>
  <c r="N8246" i="68"/>
  <c r="O8246" i="68"/>
  <c r="N8293" i="68"/>
  <c r="O8293" i="68"/>
  <c r="N8304" i="68"/>
  <c r="O8304" i="68"/>
  <c r="N8217" i="68"/>
  <c r="O8217" i="68"/>
  <c r="N8055" i="68"/>
  <c r="O8055" i="68"/>
  <c r="N5045" i="68"/>
  <c r="O5045" i="68"/>
  <c r="N5114" i="68"/>
  <c r="O5114" i="68"/>
  <c r="N5295" i="68"/>
  <c r="O5295" i="68"/>
  <c r="N5373" i="68"/>
  <c r="O5373" i="68"/>
  <c r="N5466" i="68"/>
  <c r="O5466" i="68"/>
  <c r="N5276" i="68"/>
  <c r="O5276" i="68"/>
  <c r="N5194" i="68"/>
  <c r="O5194" i="68"/>
  <c r="N5730" i="68"/>
  <c r="O5730" i="68"/>
  <c r="N5524" i="68"/>
  <c r="O5524" i="68"/>
  <c r="N5783" i="68"/>
  <c r="O5783" i="68"/>
  <c r="N5587" i="68"/>
  <c r="O5587" i="68"/>
  <c r="N5753" i="68"/>
  <c r="O5753" i="68"/>
  <c r="N5097" i="68"/>
  <c r="O5097" i="68"/>
  <c r="N5263" i="68"/>
  <c r="O5263" i="68"/>
  <c r="N5341" i="68"/>
  <c r="O5341" i="68"/>
  <c r="N5450" i="68"/>
  <c r="O5450" i="68"/>
  <c r="N5244" i="68"/>
  <c r="O5244" i="68"/>
  <c r="N5162" i="68"/>
  <c r="O5162" i="68"/>
  <c r="N5698" i="68"/>
  <c r="O5698" i="68"/>
  <c r="N5492" i="68"/>
  <c r="O5492" i="68"/>
  <c r="N5751" i="68"/>
  <c r="O5751" i="68"/>
  <c r="N5555" i="68"/>
  <c r="O5555" i="68"/>
  <c r="N5721" i="68"/>
  <c r="O5721" i="68"/>
  <c r="N5257" i="68"/>
  <c r="O5257" i="68"/>
  <c r="N5399" i="68"/>
  <c r="O5399" i="68"/>
  <c r="N5829" i="68"/>
  <c r="O5829" i="68"/>
  <c r="N5380" i="68"/>
  <c r="O5380" i="68"/>
  <c r="N5298" i="68"/>
  <c r="O5298" i="68"/>
  <c r="N5817" i="68"/>
  <c r="O5817" i="68"/>
  <c r="N5605" i="68"/>
  <c r="O5605" i="68"/>
  <c r="N5691" i="68"/>
  <c r="O5691" i="68"/>
  <c r="N5115" i="68"/>
  <c r="O5115" i="68"/>
  <c r="N5478" i="68"/>
  <c r="O5478" i="68"/>
  <c r="N5293" i="68"/>
  <c r="O5293" i="68"/>
  <c r="N5426" i="68"/>
  <c r="O5426" i="68"/>
  <c r="N5196" i="68"/>
  <c r="O5196" i="68"/>
  <c r="N5780" i="68"/>
  <c r="O5780" i="68"/>
  <c r="N5650" i="68"/>
  <c r="O5650" i="68"/>
  <c r="N5441" i="68"/>
  <c r="O5441" i="68"/>
  <c r="N5703" i="68"/>
  <c r="O5703" i="68"/>
  <c r="N5507" i="68"/>
  <c r="O5507" i="68"/>
  <c r="N5673" i="68"/>
  <c r="O5673" i="68"/>
  <c r="N5777" i="68"/>
  <c r="O5777" i="68"/>
  <c r="N5807" i="68"/>
  <c r="O5807" i="68"/>
  <c r="N5754" i="68"/>
  <c r="O5754" i="68"/>
  <c r="N5300" i="68"/>
  <c r="O5300" i="68"/>
  <c r="N5397" i="68"/>
  <c r="O5397" i="68"/>
  <c r="N5968" i="68"/>
  <c r="O5968" i="68"/>
  <c r="N6451" i="68"/>
  <c r="O6451" i="68"/>
  <c r="N6261" i="68"/>
  <c r="O6261" i="68"/>
  <c r="N6215" i="68"/>
  <c r="O6215" i="68"/>
  <c r="N6361" i="68"/>
  <c r="O6361" i="68"/>
  <c r="N6299" i="68"/>
  <c r="O6299" i="68"/>
  <c r="N6013" i="68"/>
  <c r="O6013" i="68"/>
  <c r="N6094" i="68"/>
  <c r="O6094" i="68"/>
  <c r="N5998" i="68"/>
  <c r="O5998" i="68"/>
  <c r="N5960" i="68"/>
  <c r="O5960" i="68"/>
  <c r="O5630" i="68"/>
  <c r="N7157" i="68"/>
  <c r="O7157" i="68"/>
  <c r="N7235" i="68"/>
  <c r="O7235" i="68"/>
  <c r="N6996" i="68"/>
  <c r="O6996" i="68"/>
  <c r="N6853" i="68"/>
  <c r="O6853" i="68"/>
  <c r="O6897" i="68"/>
  <c r="N6897" i="68"/>
  <c r="N6760" i="68"/>
  <c r="O6760" i="68"/>
  <c r="N6902" i="68"/>
  <c r="O6902" i="68"/>
  <c r="N6638" i="68"/>
  <c r="O6638" i="68"/>
  <c r="N6751" i="68"/>
  <c r="O6751" i="68"/>
  <c r="N6779" i="68"/>
  <c r="O6779" i="68"/>
  <c r="N7949" i="68"/>
  <c r="O7949" i="68"/>
  <c r="O7974" i="68"/>
  <c r="N7974" i="68"/>
  <c r="N7860" i="68"/>
  <c r="O7860" i="68"/>
  <c r="N7801" i="68"/>
  <c r="O7801" i="68"/>
  <c r="N7660" i="68"/>
  <c r="O7660" i="68"/>
  <c r="N7694" i="68"/>
  <c r="O7694" i="68"/>
  <c r="O7469" i="68"/>
  <c r="N7469" i="68"/>
  <c r="N7662" i="68"/>
  <c r="O7662" i="68"/>
  <c r="N7406" i="68"/>
  <c r="O7406" i="68"/>
  <c r="N7435" i="68"/>
  <c r="O7435" i="68"/>
  <c r="N7423" i="68"/>
  <c r="O7423" i="68"/>
  <c r="O7576" i="68"/>
  <c r="N8740" i="68"/>
  <c r="O8740" i="68"/>
  <c r="N8637" i="68"/>
  <c r="O8637" i="68"/>
  <c r="N8541" i="68"/>
  <c r="O8541" i="68"/>
  <c r="N8531" i="68"/>
  <c r="O8531" i="68"/>
  <c r="N8394" i="68"/>
  <c r="O8394" i="68"/>
  <c r="N8238" i="68"/>
  <c r="O8238" i="68"/>
  <c r="N8285" i="68"/>
  <c r="O8285" i="68"/>
  <c r="N8213" i="68"/>
  <c r="O8213" i="68"/>
  <c r="N8190" i="68"/>
  <c r="O8190" i="68"/>
  <c r="N8040" i="68"/>
  <c r="O8040" i="68"/>
  <c r="N4304" i="68"/>
  <c r="O4304" i="68"/>
  <c r="N5731" i="68"/>
  <c r="O5731" i="68"/>
  <c r="N5338" i="68"/>
  <c r="O5338" i="68"/>
  <c r="N5493" i="68"/>
  <c r="O5493" i="68"/>
  <c r="N5243" i="68"/>
  <c r="O5243" i="68"/>
  <c r="N6401" i="68"/>
  <c r="O6401" i="68"/>
  <c r="N6381" i="68"/>
  <c r="O6381" i="68"/>
  <c r="N6335" i="68"/>
  <c r="O6335" i="68"/>
  <c r="N6414" i="68"/>
  <c r="O6414" i="68"/>
  <c r="N6220" i="68"/>
  <c r="O6220" i="68"/>
  <c r="N6206" i="68"/>
  <c r="O6206" i="68"/>
  <c r="N5971" i="68"/>
  <c r="O5971" i="68"/>
  <c r="N6090" i="68"/>
  <c r="O6090" i="68"/>
  <c r="N6065" i="68"/>
  <c r="O6065" i="68"/>
  <c r="O5766" i="68"/>
  <c r="O6486" i="68"/>
  <c r="N7271" i="68"/>
  <c r="O7271" i="68"/>
  <c r="N7054" i="68"/>
  <c r="O7054" i="68"/>
  <c r="N7043" i="68"/>
  <c r="O7043" i="68"/>
  <c r="N6884" i="68"/>
  <c r="O6884" i="68"/>
  <c r="N7097" i="68"/>
  <c r="O7097" i="68"/>
  <c r="O6739" i="68"/>
  <c r="N6739" i="68"/>
  <c r="N6585" i="68"/>
  <c r="O6585" i="68"/>
  <c r="N6667" i="68"/>
  <c r="O6667" i="68"/>
  <c r="N6693" i="68"/>
  <c r="O6693" i="68"/>
  <c r="N6639" i="68"/>
  <c r="O6639" i="68"/>
  <c r="O7332" i="68"/>
  <c r="N7332" i="68"/>
  <c r="O7361" i="68"/>
  <c r="N7361" i="68"/>
  <c r="N7734" i="68"/>
  <c r="O7734" i="68"/>
  <c r="N7687" i="68"/>
  <c r="O7687" i="68"/>
  <c r="N7731" i="68"/>
  <c r="O7731" i="68"/>
  <c r="N7618" i="68"/>
  <c r="O7618" i="68"/>
  <c r="N7432" i="68"/>
  <c r="O7432" i="68"/>
  <c r="N7458" i="68"/>
  <c r="O7458" i="68"/>
  <c r="N8757" i="68"/>
  <c r="O8757" i="68"/>
  <c r="N8641" i="68"/>
  <c r="O8641" i="68"/>
  <c r="N8615" i="68"/>
  <c r="O8615" i="68"/>
  <c r="N8563" i="68"/>
  <c r="O8563" i="68"/>
  <c r="N8538" i="68"/>
  <c r="O8538" i="68"/>
  <c r="N8398" i="68"/>
  <c r="O8398" i="68"/>
  <c r="N8243" i="68"/>
  <c r="O8243" i="68"/>
  <c r="N8257" i="68"/>
  <c r="O8257" i="68"/>
  <c r="N8245" i="68"/>
  <c r="O8245" i="68"/>
  <c r="N8102" i="68"/>
  <c r="O8102" i="68"/>
  <c r="N8034" i="68"/>
  <c r="O8034" i="68"/>
  <c r="O8025" i="68"/>
  <c r="O8233" i="68"/>
  <c r="N4431" i="68"/>
  <c r="O4431" i="68"/>
  <c r="N4618" i="68"/>
  <c r="O4618" i="68"/>
  <c r="N4844" i="68"/>
  <c r="O4844" i="68"/>
  <c r="N4807" i="68"/>
  <c r="O4807" i="68"/>
  <c r="N4627" i="68"/>
  <c r="O4627" i="68"/>
  <c r="N4361" i="68"/>
  <c r="O4361" i="68"/>
  <c r="N4832" i="68"/>
  <c r="O4832" i="68"/>
  <c r="N4809" i="68"/>
  <c r="O4809" i="68"/>
  <c r="N5055" i="68"/>
  <c r="O5055" i="68"/>
  <c r="N4864" i="68"/>
  <c r="O4864" i="68"/>
  <c r="N4826" i="68"/>
  <c r="O4826" i="68"/>
  <c r="N4498" i="68"/>
  <c r="O4498" i="68"/>
  <c r="N4557" i="68"/>
  <c r="O4557" i="68"/>
  <c r="N4379" i="68"/>
  <c r="O4379" i="68"/>
  <c r="N4816" i="68"/>
  <c r="O4816" i="68"/>
  <c r="N4625" i="68"/>
  <c r="O4625" i="68"/>
  <c r="N4583" i="68"/>
  <c r="O4583" i="68"/>
  <c r="N4907" i="68"/>
  <c r="O4907" i="68"/>
  <c r="N5073" i="68"/>
  <c r="O5073" i="68"/>
  <c r="N4349" i="68"/>
  <c r="O4349" i="68"/>
  <c r="N4426" i="68"/>
  <c r="O4426" i="68"/>
  <c r="N4594" i="68"/>
  <c r="O4594" i="68"/>
  <c r="N4778" i="68"/>
  <c r="O4778" i="68"/>
  <c r="N4783" i="68"/>
  <c r="O4783" i="68"/>
  <c r="N4603" i="68"/>
  <c r="O4603" i="68"/>
  <c r="N4806" i="68"/>
  <c r="O4806" i="68"/>
  <c r="N4785" i="68"/>
  <c r="O4785" i="68"/>
  <c r="N5031" i="68"/>
  <c r="O5031" i="68"/>
  <c r="O4916" i="68"/>
  <c r="N5761" i="68"/>
  <c r="O5761" i="68"/>
  <c r="N5791" i="68"/>
  <c r="O5791" i="68"/>
  <c r="N5738" i="68"/>
  <c r="O5738" i="68"/>
  <c r="N5284" i="68"/>
  <c r="O5284" i="68"/>
  <c r="N5381" i="68"/>
  <c r="O5381" i="68"/>
  <c r="N6487" i="68"/>
  <c r="O6487" i="68"/>
  <c r="N6007" i="68"/>
  <c r="O6007" i="68"/>
  <c r="N6438" i="68"/>
  <c r="O6438" i="68"/>
  <c r="N6424" i="68"/>
  <c r="O6424" i="68"/>
  <c r="N6432" i="68"/>
  <c r="O6432" i="68"/>
  <c r="N6248" i="68"/>
  <c r="O6248" i="68"/>
  <c r="N6120" i="68"/>
  <c r="O6120" i="68"/>
  <c r="O5640" i="68"/>
  <c r="O6058" i="68"/>
  <c r="N7141" i="68"/>
  <c r="O7141" i="68"/>
  <c r="N6980" i="68"/>
  <c r="O6980" i="68"/>
  <c r="N6837" i="68"/>
  <c r="O6837" i="68"/>
  <c r="N6881" i="68"/>
  <c r="O6881" i="68"/>
  <c r="N6752" i="68"/>
  <c r="O6752" i="68"/>
  <c r="N6882" i="68"/>
  <c r="O6882" i="68"/>
  <c r="N6622" i="68"/>
  <c r="O6622" i="68"/>
  <c r="N6741" i="68"/>
  <c r="O6741" i="68"/>
  <c r="N6740" i="68"/>
  <c r="O6740" i="68"/>
  <c r="N6602" i="68"/>
  <c r="O6602" i="68"/>
  <c r="O6512" i="68"/>
  <c r="O7364" i="68"/>
  <c r="N7364" i="68"/>
  <c r="N7317" i="68"/>
  <c r="O7317" i="68"/>
  <c r="N7970" i="68"/>
  <c r="O7970" i="68"/>
  <c r="N7935" i="68"/>
  <c r="O7935" i="68"/>
  <c r="N7706" i="68"/>
  <c r="O7706" i="68"/>
  <c r="N7516" i="68"/>
  <c r="O7516" i="68"/>
  <c r="N7676" i="68"/>
  <c r="O7676" i="68"/>
  <c r="N7460" i="68"/>
  <c r="O7460" i="68"/>
  <c r="N7527" i="68"/>
  <c r="O7527" i="68"/>
  <c r="N7343" i="68"/>
  <c r="O7343" i="68"/>
  <c r="O7641" i="68"/>
  <c r="O7701" i="68"/>
  <c r="N8724" i="68"/>
  <c r="O8724" i="68"/>
  <c r="N8626" i="68"/>
  <c r="O8626" i="68"/>
  <c r="N8611" i="68"/>
  <c r="O8611" i="68"/>
  <c r="N8525" i="68"/>
  <c r="O8525" i="68"/>
  <c r="N8378" i="68"/>
  <c r="O8378" i="68"/>
  <c r="N8222" i="68"/>
  <c r="O8222" i="68"/>
  <c r="N8269" i="68"/>
  <c r="O8269" i="68"/>
  <c r="N8197" i="68"/>
  <c r="O8197" i="68"/>
  <c r="N8174" i="68"/>
  <c r="O8174" i="68"/>
  <c r="N8201" i="68"/>
  <c r="O8201" i="68"/>
  <c r="N8024" i="68"/>
  <c r="O8024" i="68"/>
  <c r="O7944" i="68"/>
  <c r="N5579" i="68"/>
  <c r="O5579" i="68"/>
  <c r="N5516" i="68"/>
  <c r="O5516" i="68"/>
  <c r="N5186" i="68"/>
  <c r="O5186" i="68"/>
  <c r="N5287" i="68"/>
  <c r="O5287" i="68"/>
  <c r="O5113" i="68"/>
  <c r="N5146" i="68"/>
  <c r="O5146" i="68"/>
  <c r="N5944" i="68"/>
  <c r="O5944" i="68"/>
  <c r="N6449" i="68"/>
  <c r="O6449" i="68"/>
  <c r="N6426" i="68"/>
  <c r="O6426" i="68"/>
  <c r="N6384" i="68"/>
  <c r="O6384" i="68"/>
  <c r="N6268" i="68"/>
  <c r="O6268" i="68"/>
  <c r="N6254" i="68"/>
  <c r="O6254" i="68"/>
  <c r="N6019" i="68"/>
  <c r="O6019" i="68"/>
  <c r="N5932" i="68"/>
  <c r="O5932" i="68"/>
  <c r="N6164" i="68"/>
  <c r="O6164" i="68"/>
  <c r="N5878" i="68"/>
  <c r="O5878" i="68"/>
  <c r="O5776" i="68"/>
  <c r="O5590" i="68"/>
  <c r="O6226" i="68"/>
  <c r="N7286" i="68"/>
  <c r="O7286" i="68"/>
  <c r="N7255" i="68"/>
  <c r="O7255" i="68"/>
  <c r="N7038" i="68"/>
  <c r="O7038" i="68"/>
  <c r="N7127" i="68"/>
  <c r="O7127" i="68"/>
  <c r="N6876" i="68"/>
  <c r="O6876" i="68"/>
  <c r="O6731" i="68"/>
  <c r="N6731" i="68"/>
  <c r="N6569" i="68"/>
  <c r="O6569" i="68"/>
  <c r="N6651" i="68"/>
  <c r="O6651" i="68"/>
  <c r="N6677" i="68"/>
  <c r="O6677" i="68"/>
  <c r="N6623" i="68"/>
  <c r="O6623" i="68"/>
  <c r="O6995" i="68"/>
  <c r="O6926" i="68"/>
  <c r="O7120" i="68"/>
  <c r="N7989" i="68"/>
  <c r="O7989" i="68"/>
  <c r="N7870" i="68"/>
  <c r="O7870" i="68"/>
  <c r="O7929" i="68"/>
  <c r="N7929" i="68"/>
  <c r="N7837" i="68"/>
  <c r="O7837" i="68"/>
  <c r="N7699" i="68"/>
  <c r="O7699" i="68"/>
  <c r="N7494" i="68"/>
  <c r="O7494" i="68"/>
  <c r="N7509" i="68"/>
  <c r="O7509" i="68"/>
  <c r="N7508" i="68"/>
  <c r="O7508" i="68"/>
  <c r="N7593" i="68"/>
  <c r="O7593" i="68"/>
  <c r="N7389" i="68"/>
  <c r="O7389" i="68"/>
  <c r="N7416" i="68"/>
  <c r="O7416" i="68"/>
  <c r="N8715" i="68"/>
  <c r="O8715" i="68"/>
  <c r="N8493" i="68"/>
  <c r="O8493" i="68"/>
  <c r="N8444" i="68"/>
  <c r="O8444" i="68"/>
  <c r="N8291" i="68"/>
  <c r="O8291" i="68"/>
  <c r="N8287" i="68"/>
  <c r="O8287" i="68"/>
  <c r="N8061" i="68"/>
  <c r="O8061" i="68"/>
  <c r="N8175" i="68"/>
  <c r="O8175" i="68"/>
  <c r="N8084" i="68"/>
  <c r="O8084" i="68"/>
  <c r="N8039" i="68"/>
  <c r="O8039" i="68"/>
  <c r="O4550" i="68"/>
  <c r="O4878" i="68"/>
  <c r="N5585" i="68"/>
  <c r="O5585" i="68"/>
  <c r="N5615" i="68"/>
  <c r="O5615" i="68"/>
  <c r="N5538" i="68"/>
  <c r="O5538" i="68"/>
  <c r="N5821" i="68"/>
  <c r="O5821" i="68"/>
  <c r="N5205" i="68"/>
  <c r="O5205" i="68"/>
  <c r="N5488" i="68"/>
  <c r="O5488" i="68"/>
  <c r="N6493" i="68"/>
  <c r="O6493" i="68"/>
  <c r="N6165" i="68"/>
  <c r="O6165" i="68"/>
  <c r="N6119" i="68"/>
  <c r="O6119" i="68"/>
  <c r="N6265" i="68"/>
  <c r="O6265" i="68"/>
  <c r="N6203" i="68"/>
  <c r="O6203" i="68"/>
  <c r="N5917" i="68"/>
  <c r="O5917" i="68"/>
  <c r="N6360" i="68"/>
  <c r="O6360" i="68"/>
  <c r="N6097" i="68"/>
  <c r="O6097" i="68"/>
  <c r="N5835" i="68"/>
  <c r="O5835" i="68"/>
  <c r="O5720" i="68"/>
  <c r="O5726" i="68"/>
  <c r="O5985" i="68"/>
  <c r="O6510" i="68"/>
  <c r="O6484" i="68"/>
  <c r="N7283" i="68"/>
  <c r="O7283" i="68"/>
  <c r="N7185" i="68"/>
  <c r="O7185" i="68"/>
  <c r="N7061" i="68"/>
  <c r="O7061" i="68"/>
  <c r="O6840" i="68"/>
  <c r="N6840" i="68"/>
  <c r="N7019" i="68"/>
  <c r="O7019" i="68"/>
  <c r="N6695" i="68"/>
  <c r="O6695" i="68"/>
  <c r="N6818" i="68"/>
  <c r="O6818" i="68"/>
  <c r="N6579" i="68"/>
  <c r="O6579" i="68"/>
  <c r="N6605" i="68"/>
  <c r="O6605" i="68"/>
  <c r="N7336" i="68"/>
  <c r="O7336" i="68"/>
  <c r="N7994" i="68"/>
  <c r="O7994" i="68"/>
  <c r="N7792" i="68"/>
  <c r="O7792" i="68"/>
  <c r="N7814" i="68"/>
  <c r="O7814" i="68"/>
  <c r="N7838" i="68"/>
  <c r="O7838" i="68"/>
  <c r="N7748" i="68"/>
  <c r="O7748" i="68"/>
  <c r="N7688" i="68"/>
  <c r="O7688" i="68"/>
  <c r="N7555" i="68"/>
  <c r="O7555" i="68"/>
  <c r="N7347" i="68"/>
  <c r="O7347" i="68"/>
  <c r="O7449" i="68"/>
  <c r="N7449" i="68"/>
  <c r="O7608" i="68"/>
  <c r="N8676" i="68"/>
  <c r="O8676" i="68"/>
  <c r="N8620" i="68"/>
  <c r="O8620" i="68"/>
  <c r="N8596" i="68"/>
  <c r="O8596" i="68"/>
  <c r="N8518" i="68"/>
  <c r="O8518" i="68"/>
  <c r="N8418" i="68"/>
  <c r="O8418" i="68"/>
  <c r="N8270" i="68"/>
  <c r="O8270" i="68"/>
  <c r="N8354" i="68"/>
  <c r="O8354" i="68"/>
  <c r="N8176" i="68"/>
  <c r="O8176" i="68"/>
  <c r="N8135" i="68"/>
  <c r="O8135" i="68"/>
  <c r="N8067" i="68"/>
  <c r="O8067" i="68"/>
  <c r="O8016" i="68"/>
  <c r="O8562" i="68"/>
  <c r="O8191" i="68"/>
  <c r="B47" i="63" l="1"/>
  <c r="C47" i="63"/>
  <c r="D47" i="63"/>
  <c r="B48" i="63"/>
  <c r="C48" i="63"/>
  <c r="D48" i="63"/>
  <c r="B49" i="63"/>
  <c r="C49" i="63"/>
  <c r="D49" i="63"/>
  <c r="B50" i="63"/>
  <c r="C50" i="63"/>
  <c r="D50" i="63"/>
  <c r="B51" i="63"/>
  <c r="C51" i="63"/>
  <c r="D51" i="63"/>
  <c r="B52" i="63"/>
  <c r="C52" i="63"/>
  <c r="D52" i="63"/>
  <c r="B53" i="63"/>
  <c r="C53" i="63"/>
  <c r="D53" i="63"/>
  <c r="B54" i="63"/>
  <c r="C54" i="63"/>
  <c r="D54" i="63"/>
  <c r="B55" i="63"/>
  <c r="C55" i="63"/>
  <c r="D55" i="63"/>
  <c r="B56" i="63"/>
  <c r="C56" i="63"/>
  <c r="D56" i="63"/>
  <c r="B57" i="63"/>
  <c r="C57" i="63"/>
  <c r="D57" i="63"/>
  <c r="N75" i="3" l="1"/>
  <c r="N74" i="3"/>
  <c r="N81" i="3"/>
  <c r="M75" i="3"/>
  <c r="M74" i="3"/>
  <c r="M81" i="3" s="1"/>
  <c r="L75" i="3"/>
  <c r="L74" i="3"/>
  <c r="K75" i="3"/>
  <c r="K81" i="3" s="1"/>
  <c r="K74" i="3"/>
  <c r="J75" i="3"/>
  <c r="J74" i="3"/>
  <c r="I74" i="3"/>
  <c r="C74" i="3"/>
  <c r="C75" i="3"/>
  <c r="I75" i="3"/>
  <c r="I81" i="3" s="1"/>
  <c r="H75" i="3"/>
  <c r="H74" i="3"/>
  <c r="G75" i="3"/>
  <c r="G74" i="3"/>
  <c r="F75" i="3"/>
  <c r="F74" i="3"/>
  <c r="F81" i="3"/>
  <c r="E75" i="3"/>
  <c r="E74" i="3"/>
  <c r="D75" i="3"/>
  <c r="D74" i="3"/>
  <c r="L81" i="3" l="1"/>
  <c r="J81" i="3"/>
  <c r="C81" i="3"/>
  <c r="H81" i="3"/>
  <c r="G81" i="3"/>
  <c r="E81" i="3"/>
  <c r="D81" i="3"/>
  <c r="V14" i="66" l="1"/>
  <c r="T14" i="66"/>
  <c r="P112" i="62" l="1"/>
  <c r="Q82" i="63"/>
  <c r="F82" i="63"/>
  <c r="G82" i="63"/>
  <c r="H82" i="63"/>
  <c r="I82" i="63"/>
  <c r="J82" i="63"/>
  <c r="K82" i="63"/>
  <c r="L82" i="63"/>
  <c r="M82" i="63"/>
  <c r="N82" i="63"/>
  <c r="O82" i="63"/>
  <c r="P82" i="63"/>
  <c r="E82" i="63"/>
  <c r="E108" i="62"/>
  <c r="F108" i="62"/>
  <c r="G108" i="62"/>
  <c r="H108" i="62"/>
  <c r="I108" i="62"/>
  <c r="J108" i="62"/>
  <c r="K108" i="62"/>
  <c r="L108" i="62"/>
  <c r="M108" i="62"/>
  <c r="N108" i="62"/>
  <c r="O108" i="62"/>
  <c r="D108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D102" i="62"/>
  <c r="G16" i="66" l="1"/>
  <c r="E16" i="66"/>
  <c r="F16" i="66"/>
  <c r="H16" i="66"/>
  <c r="I16" i="66"/>
  <c r="J16" i="66"/>
  <c r="K16" i="66"/>
  <c r="L16" i="66"/>
  <c r="M16" i="66"/>
  <c r="N16" i="66"/>
  <c r="O16" i="66"/>
  <c r="D16" i="66"/>
  <c r="S9" i="66"/>
  <c r="S10" i="66"/>
  <c r="S11" i="66"/>
  <c r="S12" i="66"/>
  <c r="S13" i="66"/>
  <c r="S14" i="66"/>
  <c r="S8" i="66"/>
  <c r="R14" i="66"/>
  <c r="C24" i="66" l="1"/>
  <c r="C23" i="66"/>
  <c r="C22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P13" i="66"/>
  <c r="P12" i="66"/>
  <c r="P11" i="66"/>
  <c r="P10" i="66"/>
  <c r="P9" i="66"/>
  <c r="P8" i="66"/>
  <c r="H22" i="66" l="1"/>
  <c r="K22" i="66"/>
  <c r="F22" i="66"/>
  <c r="I22" i="66"/>
  <c r="O22" i="66"/>
  <c r="D22" i="66"/>
  <c r="J22" i="66"/>
  <c r="L22" i="66"/>
  <c r="M22" i="66"/>
  <c r="G22" i="66"/>
  <c r="E22" i="66"/>
  <c r="N22" i="66"/>
  <c r="I23" i="66"/>
  <c r="H23" i="66"/>
  <c r="J23" i="66"/>
  <c r="K23" i="66"/>
  <c r="G23" i="66"/>
  <c r="L23" i="66"/>
  <c r="D23" i="66"/>
  <c r="N23" i="66"/>
  <c r="E23" i="66"/>
  <c r="M23" i="66"/>
  <c r="O23" i="66"/>
  <c r="F23" i="66"/>
  <c r="F24" i="66"/>
  <c r="N24" i="66"/>
  <c r="D24" i="66"/>
  <c r="I24" i="66"/>
  <c r="K24" i="66"/>
  <c r="G24" i="66"/>
  <c r="O24" i="66"/>
  <c r="H24" i="66"/>
  <c r="L24" i="66"/>
  <c r="M24" i="66"/>
  <c r="J24" i="66"/>
  <c r="E24" i="66"/>
  <c r="P14" i="66"/>
  <c r="D115" i="64"/>
  <c r="E115" i="64"/>
  <c r="F115" i="64"/>
  <c r="G115" i="64"/>
  <c r="H115" i="64"/>
  <c r="I115" i="64"/>
  <c r="J115" i="64"/>
  <c r="K115" i="64"/>
  <c r="L115" i="64"/>
  <c r="M115" i="64"/>
  <c r="N115" i="64"/>
  <c r="C115" i="64"/>
  <c r="D102" i="64"/>
  <c r="E102" i="64"/>
  <c r="F102" i="64"/>
  <c r="G102" i="64"/>
  <c r="H102" i="64"/>
  <c r="I102" i="64"/>
  <c r="J102" i="64"/>
  <c r="K102" i="64"/>
  <c r="L102" i="64"/>
  <c r="M102" i="64"/>
  <c r="N102" i="64"/>
  <c r="C102" i="64"/>
  <c r="C101" i="64" s="1"/>
  <c r="E77" i="19"/>
  <c r="F77" i="19"/>
  <c r="G77" i="19"/>
  <c r="H77" i="19"/>
  <c r="I77" i="19"/>
  <c r="J77" i="19"/>
  <c r="K77" i="19"/>
  <c r="L77" i="19"/>
  <c r="M77" i="19"/>
  <c r="N77" i="19"/>
  <c r="O77" i="19"/>
  <c r="D77" i="19"/>
  <c r="E85" i="20"/>
  <c r="F85" i="20"/>
  <c r="G85" i="20"/>
  <c r="H85" i="20"/>
  <c r="I85" i="20"/>
  <c r="J85" i="20"/>
  <c r="K85" i="20"/>
  <c r="L85" i="20"/>
  <c r="M85" i="20"/>
  <c r="N85" i="20"/>
  <c r="O85" i="20"/>
  <c r="D85" i="20"/>
  <c r="E80" i="20"/>
  <c r="E75" i="20" s="1"/>
  <c r="F80" i="20"/>
  <c r="F75" i="20" s="1"/>
  <c r="G80" i="20"/>
  <c r="H80" i="20"/>
  <c r="I80" i="20"/>
  <c r="I75" i="20" s="1"/>
  <c r="J80" i="20"/>
  <c r="K80" i="20"/>
  <c r="L80" i="20"/>
  <c r="L75" i="20" s="1"/>
  <c r="M80" i="20"/>
  <c r="M75" i="20" s="1"/>
  <c r="N80" i="20"/>
  <c r="N75" i="20" s="1"/>
  <c r="O80" i="20"/>
  <c r="G75" i="20"/>
  <c r="H75" i="20"/>
  <c r="J75" i="20"/>
  <c r="K75" i="20"/>
  <c r="O75" i="20"/>
  <c r="D80" i="20"/>
  <c r="D75" i="20" s="1"/>
  <c r="P23" i="66" l="1"/>
  <c r="P16" i="66"/>
  <c r="P24" i="66"/>
  <c r="P22" i="66"/>
  <c r="E36" i="19"/>
  <c r="F36" i="19"/>
  <c r="G36" i="19"/>
  <c r="H36" i="19"/>
  <c r="I36" i="19"/>
  <c r="J36" i="19"/>
  <c r="K36" i="19"/>
  <c r="L36" i="19"/>
  <c r="M36" i="19"/>
  <c r="N36" i="19"/>
  <c r="O36" i="19"/>
  <c r="D36" i="19"/>
  <c r="E67" i="19" l="1"/>
  <c r="F67" i="19"/>
  <c r="G67" i="19"/>
  <c r="H67" i="19"/>
  <c r="I67" i="19"/>
  <c r="J67" i="19"/>
  <c r="K67" i="19"/>
  <c r="L67" i="19"/>
  <c r="M67" i="19"/>
  <c r="N67" i="19"/>
  <c r="O67" i="19"/>
  <c r="E72" i="19"/>
  <c r="F72" i="19"/>
  <c r="G72" i="19"/>
  <c r="H72" i="19"/>
  <c r="I72" i="19"/>
  <c r="J72" i="19"/>
  <c r="K72" i="19"/>
  <c r="L72" i="19"/>
  <c r="M72" i="19"/>
  <c r="N72" i="19"/>
  <c r="O72" i="19"/>
  <c r="D72" i="19"/>
  <c r="D67" i="19" s="1"/>
  <c r="F27" i="54" l="1"/>
  <c r="F26" i="54"/>
  <c r="F25" i="54"/>
  <c r="F24" i="54"/>
  <c r="F23" i="54"/>
  <c r="F22" i="54"/>
  <c r="F21" i="54"/>
  <c r="F20" i="54"/>
  <c r="F19" i="54"/>
  <c r="F16" i="54"/>
  <c r="F15" i="54"/>
  <c r="F14" i="54"/>
  <c r="F13" i="54"/>
  <c r="F12" i="54"/>
  <c r="F11" i="54"/>
  <c r="F10" i="54"/>
  <c r="F9" i="54"/>
  <c r="F8" i="54"/>
  <c r="O135" i="49" l="1"/>
  <c r="O115" i="47"/>
  <c r="D41" i="5" l="1"/>
  <c r="D40" i="5"/>
  <c r="T22" i="63"/>
  <c r="T81" i="63"/>
  <c r="E39" i="5"/>
  <c r="E19" i="5"/>
  <c r="C21" i="5"/>
  <c r="O113" i="47" l="1"/>
  <c r="R37" i="62"/>
  <c r="C40" i="5"/>
  <c r="R101" i="62"/>
  <c r="P53" i="63" l="1"/>
  <c r="O53" i="63"/>
  <c r="N53" i="63"/>
  <c r="M53" i="63"/>
  <c r="L53" i="63"/>
  <c r="K53" i="63"/>
  <c r="J53" i="63"/>
  <c r="I53" i="63"/>
  <c r="H53" i="63"/>
  <c r="G53" i="63"/>
  <c r="F53" i="63"/>
  <c r="E53" i="63"/>
  <c r="E35" i="63"/>
  <c r="J43" i="63"/>
  <c r="J44" i="63" s="1"/>
  <c r="N43" i="63"/>
  <c r="N44" i="63" s="1"/>
  <c r="M43" i="63"/>
  <c r="M44" i="63" s="1"/>
  <c r="L43" i="63"/>
  <c r="L44" i="63" s="1"/>
  <c r="K43" i="63"/>
  <c r="K44" i="63" s="1"/>
  <c r="F43" i="63"/>
  <c r="F44" i="63" s="1"/>
  <c r="Q41" i="63"/>
  <c r="P43" i="63"/>
  <c r="P44" i="63" s="1"/>
  <c r="O43" i="63"/>
  <c r="O44" i="63" s="1"/>
  <c r="H43" i="63"/>
  <c r="G43" i="63"/>
  <c r="G44" i="63" s="1"/>
  <c r="H38" i="63"/>
  <c r="I43" i="63" s="1"/>
  <c r="I44" i="63" s="1"/>
  <c r="F3" i="63"/>
  <c r="G3" i="63" s="1"/>
  <c r="H3" i="63" s="1"/>
  <c r="I3" i="63" s="1"/>
  <c r="J3" i="63" s="1"/>
  <c r="K3" i="63" s="1"/>
  <c r="L3" i="63" s="1"/>
  <c r="M3" i="63" s="1"/>
  <c r="N3" i="63" s="1"/>
  <c r="O3" i="63" s="1"/>
  <c r="P3" i="63" s="1"/>
  <c r="E22" i="63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C64" i="62"/>
  <c r="B64" i="62"/>
  <c r="O63" i="62"/>
  <c r="N63" i="62"/>
  <c r="M63" i="62"/>
  <c r="C63" i="62"/>
  <c r="B63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B61" i="62"/>
  <c r="C60" i="62"/>
  <c r="B60" i="62"/>
  <c r="C59" i="62"/>
  <c r="B59" i="62"/>
  <c r="C58" i="62"/>
  <c r="B58" i="62"/>
  <c r="C57" i="62"/>
  <c r="B57" i="62"/>
  <c r="C56" i="62"/>
  <c r="B56" i="62"/>
  <c r="C55" i="62"/>
  <c r="B55" i="62"/>
  <c r="C54" i="62"/>
  <c r="B54" i="62"/>
  <c r="C53" i="62"/>
  <c r="B53" i="62"/>
  <c r="O52" i="62"/>
  <c r="N52" i="62"/>
  <c r="M52" i="62"/>
  <c r="C52" i="62"/>
  <c r="B52" i="62"/>
  <c r="C51" i="62"/>
  <c r="B51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B50" i="62"/>
  <c r="C49" i="62"/>
  <c r="B49" i="62"/>
  <c r="C48" i="62"/>
  <c r="B48" i="62"/>
  <c r="C47" i="62"/>
  <c r="B47" i="62"/>
  <c r="C46" i="62"/>
  <c r="B46" i="62"/>
  <c r="C45" i="62"/>
  <c r="B45" i="62"/>
  <c r="C44" i="62"/>
  <c r="B44" i="62"/>
  <c r="C43" i="62"/>
  <c r="B43" i="62"/>
  <c r="C42" i="62"/>
  <c r="B42" i="62"/>
  <c r="P31" i="62"/>
  <c r="P32" i="62" s="1"/>
  <c r="H32" i="62"/>
  <c r="O32" i="62"/>
  <c r="N32" i="62"/>
  <c r="M32" i="62"/>
  <c r="L32" i="62"/>
  <c r="K32" i="62"/>
  <c r="J32" i="62"/>
  <c r="I32" i="62"/>
  <c r="G32" i="62"/>
  <c r="F32" i="62"/>
  <c r="E32" i="62"/>
  <c r="P29" i="62"/>
  <c r="P30" i="62"/>
  <c r="P35" i="62"/>
  <c r="H44" i="63" l="1"/>
  <c r="Q42" i="63"/>
  <c r="Q40" i="63"/>
  <c r="Q43" i="63" s="1"/>
  <c r="Q38" i="63"/>
  <c r="C7" i="5" s="1"/>
  <c r="E43" i="63"/>
  <c r="E44" i="63" s="1"/>
  <c r="D32" i="62"/>
  <c r="D34" i="62"/>
  <c r="Q44" i="63" l="1"/>
  <c r="Q75" i="49" l="1"/>
  <c r="S75" i="49" s="1"/>
  <c r="R75" i="49"/>
  <c r="Q90" i="49"/>
  <c r="R90" i="49"/>
  <c r="R91" i="49"/>
  <c r="Q92" i="49"/>
  <c r="S92" i="49" s="1"/>
  <c r="R92" i="49"/>
  <c r="Q73" i="49"/>
  <c r="R73" i="49"/>
  <c r="R74" i="49"/>
  <c r="S90" i="49" l="1"/>
  <c r="T75" i="49"/>
  <c r="Q91" i="49"/>
  <c r="T92" i="49"/>
  <c r="T90" i="49"/>
  <c r="S73" i="49"/>
  <c r="Q74" i="49"/>
  <c r="T73" i="49"/>
  <c r="S91" i="49" l="1"/>
  <c r="T91" i="49"/>
  <c r="S74" i="49"/>
  <c r="T74" i="49"/>
  <c r="E72" i="3" l="1"/>
  <c r="F72" i="3"/>
  <c r="I72" i="3"/>
  <c r="L72" i="3"/>
  <c r="E71" i="3"/>
  <c r="I71" i="3"/>
  <c r="L71" i="3"/>
  <c r="R77" i="47" l="1"/>
  <c r="P103" i="63" l="1"/>
  <c r="O103" i="63"/>
  <c r="N103" i="63"/>
  <c r="M103" i="63"/>
  <c r="L103" i="63"/>
  <c r="K103" i="63"/>
  <c r="J103" i="63"/>
  <c r="I103" i="63"/>
  <c r="H103" i="63"/>
  <c r="G103" i="63"/>
  <c r="F103" i="63"/>
  <c r="E103" i="63"/>
  <c r="Q102" i="63"/>
  <c r="P99" i="63"/>
  <c r="O99" i="63"/>
  <c r="N99" i="63"/>
  <c r="M99" i="63"/>
  <c r="L99" i="63"/>
  <c r="K99" i="63"/>
  <c r="J99" i="63"/>
  <c r="I99" i="63"/>
  <c r="H99" i="63"/>
  <c r="G99" i="63"/>
  <c r="F99" i="63"/>
  <c r="E99" i="63"/>
  <c r="Q97" i="63"/>
  <c r="P96" i="63"/>
  <c r="O96" i="63"/>
  <c r="N96" i="63"/>
  <c r="M96" i="63"/>
  <c r="L96" i="63"/>
  <c r="K96" i="63"/>
  <c r="J96" i="63"/>
  <c r="I96" i="63"/>
  <c r="H96" i="63"/>
  <c r="G96" i="63"/>
  <c r="F96" i="63"/>
  <c r="E96" i="63"/>
  <c r="P95" i="63"/>
  <c r="O95" i="63"/>
  <c r="N95" i="63"/>
  <c r="M95" i="63"/>
  <c r="L95" i="63"/>
  <c r="K95" i="63"/>
  <c r="J95" i="63"/>
  <c r="I95" i="63"/>
  <c r="H95" i="63"/>
  <c r="G95" i="63"/>
  <c r="F95" i="63"/>
  <c r="E95" i="63"/>
  <c r="Q94" i="63"/>
  <c r="D94" i="63"/>
  <c r="C94" i="63"/>
  <c r="P87" i="63"/>
  <c r="O87" i="63"/>
  <c r="N87" i="63"/>
  <c r="M87" i="63"/>
  <c r="L87" i="63"/>
  <c r="K87" i="63"/>
  <c r="J87" i="63"/>
  <c r="I87" i="63"/>
  <c r="H87" i="63"/>
  <c r="G87" i="63"/>
  <c r="F87" i="63"/>
  <c r="E87" i="63"/>
  <c r="Q86" i="63"/>
  <c r="Q85" i="63"/>
  <c r="Q84" i="63"/>
  <c r="P81" i="63"/>
  <c r="O81" i="63"/>
  <c r="N81" i="63"/>
  <c r="M81" i="63"/>
  <c r="L81" i="63"/>
  <c r="K81" i="63"/>
  <c r="J81" i="63"/>
  <c r="I81" i="63"/>
  <c r="H81" i="63"/>
  <c r="G81" i="63"/>
  <c r="F81" i="63"/>
  <c r="E81" i="63"/>
  <c r="Q80" i="63"/>
  <c r="Q79" i="63"/>
  <c r="Q78" i="63"/>
  <c r="P77" i="63"/>
  <c r="O77" i="63"/>
  <c r="N77" i="63"/>
  <c r="M77" i="63"/>
  <c r="L77" i="63"/>
  <c r="K77" i="63"/>
  <c r="J77" i="63"/>
  <c r="I77" i="63"/>
  <c r="H77" i="63"/>
  <c r="G77" i="63"/>
  <c r="F77" i="63"/>
  <c r="E77" i="63"/>
  <c r="Q75" i="63"/>
  <c r="P72" i="63"/>
  <c r="O72" i="63"/>
  <c r="N72" i="63"/>
  <c r="M72" i="63"/>
  <c r="L72" i="63"/>
  <c r="K72" i="63"/>
  <c r="J72" i="63"/>
  <c r="I72" i="63"/>
  <c r="H72" i="63"/>
  <c r="G72" i="63"/>
  <c r="F72" i="63"/>
  <c r="E72" i="63"/>
  <c r="P71" i="63"/>
  <c r="O71" i="63"/>
  <c r="N71" i="63"/>
  <c r="M71" i="63"/>
  <c r="L71" i="63"/>
  <c r="K71" i="63"/>
  <c r="J71" i="63"/>
  <c r="I71" i="63"/>
  <c r="H71" i="63"/>
  <c r="G71" i="63"/>
  <c r="F71" i="63"/>
  <c r="E71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P64" i="63"/>
  <c r="O64" i="63"/>
  <c r="N64" i="63"/>
  <c r="M64" i="63"/>
  <c r="L64" i="63"/>
  <c r="K64" i="63"/>
  <c r="J64" i="63"/>
  <c r="I64" i="63"/>
  <c r="H64" i="63"/>
  <c r="G64" i="63"/>
  <c r="F64" i="63"/>
  <c r="E64" i="63"/>
  <c r="P63" i="63"/>
  <c r="O63" i="63"/>
  <c r="N63" i="63"/>
  <c r="M63" i="63"/>
  <c r="L63" i="63"/>
  <c r="K63" i="63"/>
  <c r="J63" i="63"/>
  <c r="I63" i="63"/>
  <c r="H63" i="63"/>
  <c r="G63" i="63"/>
  <c r="F63" i="63"/>
  <c r="E63" i="63"/>
  <c r="P62" i="63"/>
  <c r="O62" i="63"/>
  <c r="N62" i="63"/>
  <c r="M62" i="63"/>
  <c r="L62" i="63"/>
  <c r="K62" i="63"/>
  <c r="J62" i="63"/>
  <c r="I62" i="63"/>
  <c r="H62" i="63"/>
  <c r="G62" i="63"/>
  <c r="F62" i="63"/>
  <c r="E62" i="63"/>
  <c r="P61" i="63"/>
  <c r="O61" i="63"/>
  <c r="N61" i="63"/>
  <c r="M61" i="63"/>
  <c r="L61" i="63"/>
  <c r="K61" i="63"/>
  <c r="J61" i="63"/>
  <c r="I61" i="63"/>
  <c r="H61" i="63"/>
  <c r="G61" i="63"/>
  <c r="F61" i="63"/>
  <c r="E61" i="63"/>
  <c r="Q60" i="63"/>
  <c r="S57" i="63"/>
  <c r="Q57" i="63"/>
  <c r="D72" i="63"/>
  <c r="C72" i="63"/>
  <c r="B72" i="63"/>
  <c r="S56" i="63"/>
  <c r="Q56" i="63"/>
  <c r="D71" i="63"/>
  <c r="C71" i="63"/>
  <c r="B71" i="63"/>
  <c r="S55" i="63"/>
  <c r="Q55" i="63"/>
  <c r="D70" i="63"/>
  <c r="C70" i="63"/>
  <c r="B70" i="63"/>
  <c r="S54" i="63"/>
  <c r="Q54" i="63"/>
  <c r="D69" i="63"/>
  <c r="C69" i="63"/>
  <c r="B69" i="63"/>
  <c r="P88" i="63"/>
  <c r="N68" i="63"/>
  <c r="M68" i="63"/>
  <c r="L88" i="63"/>
  <c r="J68" i="63"/>
  <c r="I68" i="63"/>
  <c r="H88" i="63"/>
  <c r="E88" i="63"/>
  <c r="D68" i="63"/>
  <c r="C68" i="63"/>
  <c r="B68" i="63"/>
  <c r="S52" i="63"/>
  <c r="Q52" i="63"/>
  <c r="D67" i="63"/>
  <c r="C67" i="63"/>
  <c r="B67" i="63"/>
  <c r="S51" i="63"/>
  <c r="Q51" i="63"/>
  <c r="D66" i="63"/>
  <c r="C66" i="63"/>
  <c r="B66" i="63"/>
  <c r="S50" i="63"/>
  <c r="Q50" i="63"/>
  <c r="D65" i="63"/>
  <c r="C65" i="63"/>
  <c r="B65" i="63"/>
  <c r="S49" i="63"/>
  <c r="Q49" i="63"/>
  <c r="D64" i="63"/>
  <c r="C64" i="63"/>
  <c r="B64" i="63"/>
  <c r="S48" i="63"/>
  <c r="Q48" i="63"/>
  <c r="D63" i="63"/>
  <c r="C63" i="63"/>
  <c r="B63" i="63"/>
  <c r="S47" i="63"/>
  <c r="T47" i="63" s="1"/>
  <c r="Q47" i="63"/>
  <c r="D62" i="63"/>
  <c r="C62" i="63"/>
  <c r="B62" i="63"/>
  <c r="P46" i="63"/>
  <c r="P33" i="63" s="1"/>
  <c r="O46" i="63"/>
  <c r="O33" i="63" s="1"/>
  <c r="N46" i="63"/>
  <c r="M46" i="63"/>
  <c r="M33" i="63" s="1"/>
  <c r="L46" i="63"/>
  <c r="K46" i="63"/>
  <c r="J46" i="63"/>
  <c r="I46" i="63"/>
  <c r="H46" i="63"/>
  <c r="Q30" i="63" s="1"/>
  <c r="G46" i="63"/>
  <c r="F46" i="63"/>
  <c r="E46" i="63"/>
  <c r="N33" i="63"/>
  <c r="L33" i="63"/>
  <c r="K33" i="63"/>
  <c r="J33" i="63"/>
  <c r="I33" i="63"/>
  <c r="G33" i="63"/>
  <c r="F33" i="63"/>
  <c r="E33" i="63"/>
  <c r="Q32" i="63"/>
  <c r="Q31" i="63"/>
  <c r="P28" i="63"/>
  <c r="P98" i="63" s="1"/>
  <c r="O28" i="63"/>
  <c r="O98" i="63" s="1"/>
  <c r="N28" i="63"/>
  <c r="M28" i="63"/>
  <c r="M98" i="63" s="1"/>
  <c r="L28" i="63"/>
  <c r="L98" i="63" s="1"/>
  <c r="K28" i="63"/>
  <c r="K98" i="63" s="1"/>
  <c r="J28" i="63"/>
  <c r="I28" i="63"/>
  <c r="H28" i="63"/>
  <c r="H98" i="63" s="1"/>
  <c r="G28" i="63"/>
  <c r="G98" i="63" s="1"/>
  <c r="F28" i="63"/>
  <c r="E28" i="63"/>
  <c r="Q27" i="63"/>
  <c r="S27" i="63" s="1"/>
  <c r="Q26" i="63"/>
  <c r="S26" i="63" s="1"/>
  <c r="P20" i="63"/>
  <c r="O20" i="63"/>
  <c r="N20" i="63"/>
  <c r="M20" i="63"/>
  <c r="L20" i="63"/>
  <c r="K20" i="63"/>
  <c r="J20" i="63"/>
  <c r="I20" i="63"/>
  <c r="H20" i="63"/>
  <c r="G20" i="63"/>
  <c r="F20" i="63"/>
  <c r="E20" i="63"/>
  <c r="Q19" i="63"/>
  <c r="Q18" i="63"/>
  <c r="Q17" i="63"/>
  <c r="P15" i="63"/>
  <c r="O15" i="63"/>
  <c r="N15" i="63"/>
  <c r="M15" i="63"/>
  <c r="M104" i="63" s="1"/>
  <c r="L15" i="63"/>
  <c r="K15" i="63"/>
  <c r="J15" i="63"/>
  <c r="I15" i="63"/>
  <c r="H15" i="63"/>
  <c r="G15" i="63"/>
  <c r="F15" i="63"/>
  <c r="E15" i="63"/>
  <c r="E21" i="63" s="1"/>
  <c r="F22" i="63" s="1"/>
  <c r="F21" i="63" s="1"/>
  <c r="G22" i="63" s="1"/>
  <c r="S14" i="63"/>
  <c r="T14" i="63" s="1"/>
  <c r="Q14" i="63"/>
  <c r="S13" i="63"/>
  <c r="T13" i="63" s="1"/>
  <c r="Q13" i="63"/>
  <c r="S12" i="63"/>
  <c r="T12" i="63" s="1"/>
  <c r="Q12" i="63"/>
  <c r="S11" i="63"/>
  <c r="T11" i="63" s="1"/>
  <c r="Q11" i="63"/>
  <c r="S10" i="63"/>
  <c r="T10" i="63" s="1"/>
  <c r="Q10" i="63"/>
  <c r="S9" i="63"/>
  <c r="T9" i="63" s="1"/>
  <c r="Q9" i="63"/>
  <c r="S8" i="63"/>
  <c r="T8" i="63" s="1"/>
  <c r="Q8" i="63"/>
  <c r="S7" i="63"/>
  <c r="T7" i="63" s="1"/>
  <c r="Q7" i="63"/>
  <c r="S6" i="63"/>
  <c r="T6" i="63" s="1"/>
  <c r="Q6" i="63"/>
  <c r="S5" i="63"/>
  <c r="T5" i="63" s="1"/>
  <c r="Q5" i="63"/>
  <c r="S4" i="63"/>
  <c r="T4" i="63" s="1"/>
  <c r="Q4" i="63"/>
  <c r="T1" i="63"/>
  <c r="E34" i="63" l="1"/>
  <c r="F35" i="63" s="1"/>
  <c r="F34" i="63" s="1"/>
  <c r="G35" i="63" s="1"/>
  <c r="G34" i="63" s="1"/>
  <c r="H35" i="63" s="1"/>
  <c r="H34" i="63" s="1"/>
  <c r="I35" i="63" s="1"/>
  <c r="I34" i="63" s="1"/>
  <c r="J35" i="63" s="1"/>
  <c r="J34" i="63" s="1"/>
  <c r="K35" i="63" s="1"/>
  <c r="K34" i="63" s="1"/>
  <c r="L35" i="63" s="1"/>
  <c r="L34" i="63" s="1"/>
  <c r="M35" i="63" s="1"/>
  <c r="M34" i="63" s="1"/>
  <c r="N35" i="63" s="1"/>
  <c r="N34" i="63" s="1"/>
  <c r="O35" i="63" s="1"/>
  <c r="O34" i="63" s="1"/>
  <c r="P35" i="63" s="1"/>
  <c r="P34" i="63" s="1"/>
  <c r="H33" i="63"/>
  <c r="G21" i="63"/>
  <c r="H22" i="63" s="1"/>
  <c r="H21" i="63" s="1"/>
  <c r="I22" i="63" s="1"/>
  <c r="I21" i="63" s="1"/>
  <c r="J22" i="63" s="1"/>
  <c r="J21" i="63" s="1"/>
  <c r="K22" i="63" s="1"/>
  <c r="K21" i="63" s="1"/>
  <c r="L22" i="63" s="1"/>
  <c r="L21" i="63" s="1"/>
  <c r="M22" i="63" s="1"/>
  <c r="M21" i="63" s="1"/>
  <c r="N22" i="63" s="1"/>
  <c r="N21" i="63" s="1"/>
  <c r="O22" i="63" s="1"/>
  <c r="O21" i="63" s="1"/>
  <c r="P22" i="63" s="1"/>
  <c r="P21" i="63" s="1"/>
  <c r="T51" i="63"/>
  <c r="Q33" i="63"/>
  <c r="T56" i="63"/>
  <c r="T52" i="63"/>
  <c r="M88" i="63"/>
  <c r="T57" i="63"/>
  <c r="Q64" i="63"/>
  <c r="I104" i="63"/>
  <c r="I105" i="63" s="1"/>
  <c r="T54" i="63"/>
  <c r="Q70" i="63"/>
  <c r="T50" i="63"/>
  <c r="T15" i="63"/>
  <c r="L68" i="63"/>
  <c r="L73" i="63" s="1"/>
  <c r="L107" i="63" s="1"/>
  <c r="E58" i="63"/>
  <c r="E106" i="63" s="1"/>
  <c r="Q65" i="63"/>
  <c r="P68" i="63"/>
  <c r="P73" i="63" s="1"/>
  <c r="P107" i="63" s="1"/>
  <c r="G104" i="63"/>
  <c r="G105" i="63" s="1"/>
  <c r="K104" i="63"/>
  <c r="K105" i="63" s="1"/>
  <c r="O104" i="63"/>
  <c r="O105" i="63" s="1"/>
  <c r="I58" i="63"/>
  <c r="I106" i="63" s="1"/>
  <c r="Q72" i="63"/>
  <c r="S15" i="63"/>
  <c r="H104" i="63"/>
  <c r="H105" i="63" s="1"/>
  <c r="L104" i="63"/>
  <c r="L105" i="63" s="1"/>
  <c r="P104" i="63"/>
  <c r="P105" i="63" s="1"/>
  <c r="M58" i="63"/>
  <c r="M90" i="63" s="1"/>
  <c r="Q67" i="63"/>
  <c r="H68" i="63"/>
  <c r="H73" i="63" s="1"/>
  <c r="H107" i="63" s="1"/>
  <c r="Q69" i="63"/>
  <c r="Q81" i="63"/>
  <c r="Q87" i="63"/>
  <c r="I88" i="63"/>
  <c r="M105" i="63"/>
  <c r="E104" i="63"/>
  <c r="E105" i="63" s="1"/>
  <c r="E23" i="63"/>
  <c r="Q53" i="63"/>
  <c r="Q88" i="63" s="1"/>
  <c r="Q62" i="63"/>
  <c r="I73" i="63"/>
  <c r="I107" i="63" s="1"/>
  <c r="M73" i="63"/>
  <c r="M107" i="63" s="1"/>
  <c r="Q95" i="63"/>
  <c r="Q96" i="63"/>
  <c r="T49" i="63"/>
  <c r="S53" i="63"/>
  <c r="T53" i="63" s="1"/>
  <c r="J73" i="63"/>
  <c r="J107" i="63" s="1"/>
  <c r="N73" i="63"/>
  <c r="N107" i="63" s="1"/>
  <c r="E98" i="63"/>
  <c r="Q99" i="63"/>
  <c r="T55" i="63"/>
  <c r="T48" i="63"/>
  <c r="Q28" i="63"/>
  <c r="S28" i="63" s="1"/>
  <c r="G68" i="63"/>
  <c r="G73" i="63" s="1"/>
  <c r="G107" i="63" s="1"/>
  <c r="G88" i="63"/>
  <c r="G58" i="63"/>
  <c r="K68" i="63"/>
  <c r="K73" i="63" s="1"/>
  <c r="K107" i="63" s="1"/>
  <c r="K88" i="63"/>
  <c r="K58" i="63"/>
  <c r="O68" i="63"/>
  <c r="O73" i="63" s="1"/>
  <c r="O107" i="63" s="1"/>
  <c r="O88" i="63"/>
  <c r="O58" i="63"/>
  <c r="Q63" i="63"/>
  <c r="Q66" i="63"/>
  <c r="Q71" i="63"/>
  <c r="I98" i="63"/>
  <c r="Q103" i="63"/>
  <c r="Q20" i="63"/>
  <c r="F58" i="63"/>
  <c r="J58" i="63"/>
  <c r="N58" i="63"/>
  <c r="E68" i="63"/>
  <c r="E73" i="63" s="1"/>
  <c r="F88" i="63"/>
  <c r="J88" i="63"/>
  <c r="N88" i="63"/>
  <c r="F98" i="63"/>
  <c r="J98" i="63"/>
  <c r="N98" i="63"/>
  <c r="F104" i="63"/>
  <c r="J104" i="63"/>
  <c r="J105" i="63" s="1"/>
  <c r="N104" i="63"/>
  <c r="N105" i="63" s="1"/>
  <c r="Q15" i="63"/>
  <c r="F68" i="63"/>
  <c r="F73" i="63" s="1"/>
  <c r="F107" i="63" s="1"/>
  <c r="H58" i="63"/>
  <c r="L58" i="63"/>
  <c r="P58" i="63"/>
  <c r="I90" i="63" l="1"/>
  <c r="M106" i="63"/>
  <c r="E36" i="63"/>
  <c r="E90" i="63"/>
  <c r="T16" i="63"/>
  <c r="E74" i="63"/>
  <c r="P106" i="63"/>
  <c r="P74" i="63"/>
  <c r="P90" i="63"/>
  <c r="Q68" i="63"/>
  <c r="Q73" i="63" s="1"/>
  <c r="O90" i="63"/>
  <c r="O106" i="63"/>
  <c r="O74" i="63"/>
  <c r="H106" i="63"/>
  <c r="H74" i="63"/>
  <c r="H90" i="63"/>
  <c r="J106" i="63"/>
  <c r="J74" i="63"/>
  <c r="J90" i="63"/>
  <c r="I74" i="63"/>
  <c r="G90" i="63"/>
  <c r="G106" i="63"/>
  <c r="G74" i="63"/>
  <c r="M74" i="63"/>
  <c r="E107" i="63"/>
  <c r="Q107" i="63" s="1"/>
  <c r="F36" i="63"/>
  <c r="Q104" i="63"/>
  <c r="Q105" i="63" s="1"/>
  <c r="F106" i="63"/>
  <c r="F74" i="63"/>
  <c r="F90" i="63"/>
  <c r="Q58" i="63"/>
  <c r="K90" i="63"/>
  <c r="K106" i="63"/>
  <c r="K74" i="63"/>
  <c r="L106" i="63"/>
  <c r="L74" i="63"/>
  <c r="L90" i="63"/>
  <c r="N106" i="63"/>
  <c r="N74" i="63"/>
  <c r="N90" i="63"/>
  <c r="Q98" i="63"/>
  <c r="F105" i="63"/>
  <c r="Q90" i="63" l="1"/>
  <c r="Q106" i="63"/>
  <c r="G36" i="63"/>
  <c r="F23" i="63"/>
  <c r="H36" i="63" l="1"/>
  <c r="G23" i="63" l="1"/>
  <c r="I36" i="63" l="1"/>
  <c r="H23" i="63" l="1"/>
  <c r="J36" i="63" l="1"/>
  <c r="I23" i="63" l="1"/>
  <c r="K36" i="63"/>
  <c r="J23" i="63" l="1"/>
  <c r="L36" i="63"/>
  <c r="M36" i="63" l="1"/>
  <c r="K23" i="63"/>
  <c r="L23" i="63" l="1"/>
  <c r="N36" i="63"/>
  <c r="O36" i="63" l="1"/>
  <c r="M23" i="63"/>
  <c r="N23" i="63" l="1"/>
  <c r="Q35" i="63"/>
  <c r="P36" i="63" l="1"/>
  <c r="Q34" i="63"/>
  <c r="Q36" i="63" s="1"/>
  <c r="D29" i="5" s="1"/>
  <c r="O23" i="63"/>
  <c r="Q22" i="63" l="1"/>
  <c r="P23" i="63" l="1"/>
  <c r="Q21" i="63"/>
  <c r="Q23" i="63" l="1"/>
  <c r="O107" i="62"/>
  <c r="N107" i="62"/>
  <c r="M107" i="62"/>
  <c r="L107" i="62"/>
  <c r="K107" i="62"/>
  <c r="J107" i="62"/>
  <c r="I107" i="62"/>
  <c r="H107" i="62"/>
  <c r="G107" i="62"/>
  <c r="F107" i="62"/>
  <c r="E107" i="62"/>
  <c r="D107" i="62"/>
  <c r="P106" i="62"/>
  <c r="P105" i="62"/>
  <c r="P104" i="62"/>
  <c r="O101" i="62"/>
  <c r="N101" i="62"/>
  <c r="M101" i="62"/>
  <c r="L101" i="62"/>
  <c r="K101" i="62"/>
  <c r="J101" i="62"/>
  <c r="I101" i="62"/>
  <c r="H101" i="62"/>
  <c r="G101" i="62"/>
  <c r="F101" i="62"/>
  <c r="E101" i="62"/>
  <c r="D101" i="62"/>
  <c r="P100" i="62"/>
  <c r="P99" i="62"/>
  <c r="C20" i="5" s="1"/>
  <c r="P98" i="62"/>
  <c r="O97" i="62"/>
  <c r="N97" i="62"/>
  <c r="M97" i="62"/>
  <c r="L97" i="62"/>
  <c r="K97" i="62"/>
  <c r="J97" i="62"/>
  <c r="I97" i="62"/>
  <c r="H97" i="62"/>
  <c r="G97" i="62"/>
  <c r="F97" i="62"/>
  <c r="E97" i="62"/>
  <c r="D97" i="62"/>
  <c r="O91" i="62"/>
  <c r="N91" i="62"/>
  <c r="M91" i="62"/>
  <c r="L91" i="62"/>
  <c r="K91" i="62"/>
  <c r="J91" i="62"/>
  <c r="I91" i="62"/>
  <c r="H91" i="62"/>
  <c r="G91" i="62"/>
  <c r="F91" i="62"/>
  <c r="E91" i="62"/>
  <c r="D91" i="62"/>
  <c r="C91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C90" i="62"/>
  <c r="O89" i="62"/>
  <c r="N89" i="62"/>
  <c r="M89" i="62"/>
  <c r="L89" i="62"/>
  <c r="K89" i="62"/>
  <c r="J89" i="62"/>
  <c r="I89" i="62"/>
  <c r="H89" i="62"/>
  <c r="G89" i="62"/>
  <c r="F89" i="62"/>
  <c r="E89" i="62"/>
  <c r="D89" i="62"/>
  <c r="C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C88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C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C86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85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C84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C83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C82" i="62"/>
  <c r="O81" i="62"/>
  <c r="N81" i="62"/>
  <c r="M81" i="62"/>
  <c r="L81" i="62"/>
  <c r="K81" i="62"/>
  <c r="J81" i="62"/>
  <c r="I81" i="62"/>
  <c r="H81" i="62"/>
  <c r="G81" i="62"/>
  <c r="F81" i="62"/>
  <c r="E81" i="62"/>
  <c r="D81" i="62"/>
  <c r="C81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C79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C77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C76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C75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C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C73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C72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O69" i="62"/>
  <c r="O92" i="62" s="1"/>
  <c r="N69" i="62"/>
  <c r="M69" i="62"/>
  <c r="L69" i="62"/>
  <c r="K69" i="62"/>
  <c r="J69" i="62"/>
  <c r="I69" i="62"/>
  <c r="H69" i="62"/>
  <c r="G69" i="62"/>
  <c r="G92" i="62" s="1"/>
  <c r="F69" i="62"/>
  <c r="E69" i="62"/>
  <c r="D69" i="62"/>
  <c r="C69" i="62"/>
  <c r="B69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P67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Q64" i="62"/>
  <c r="P64" i="62"/>
  <c r="Q63" i="62"/>
  <c r="P63" i="62"/>
  <c r="Q62" i="62"/>
  <c r="P62" i="62"/>
  <c r="Q61" i="62"/>
  <c r="P61" i="62"/>
  <c r="Q60" i="62"/>
  <c r="P60" i="62"/>
  <c r="Q59" i="62"/>
  <c r="P59" i="62"/>
  <c r="Q58" i="62"/>
  <c r="P58" i="62"/>
  <c r="Q57" i="62"/>
  <c r="P57" i="62"/>
  <c r="Q56" i="62"/>
  <c r="P56" i="62"/>
  <c r="Q55" i="62"/>
  <c r="P55" i="62"/>
  <c r="Q54" i="62"/>
  <c r="P54" i="62"/>
  <c r="Q53" i="62"/>
  <c r="P53" i="62"/>
  <c r="Q52" i="62"/>
  <c r="P52" i="62"/>
  <c r="Q51" i="62"/>
  <c r="P51" i="62"/>
  <c r="Q50" i="62"/>
  <c r="P50" i="62"/>
  <c r="Q49" i="62"/>
  <c r="P49" i="62"/>
  <c r="Q48" i="62"/>
  <c r="R48" i="62" s="1"/>
  <c r="P48" i="62"/>
  <c r="Q47" i="62"/>
  <c r="P47" i="62"/>
  <c r="Q46" i="62"/>
  <c r="P46" i="62"/>
  <c r="Q45" i="62"/>
  <c r="P45" i="62"/>
  <c r="Q44" i="62"/>
  <c r="P44" i="62"/>
  <c r="Q43" i="62"/>
  <c r="P43" i="62"/>
  <c r="Q42" i="62"/>
  <c r="P42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P36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D33" i="62" s="1"/>
  <c r="Q26" i="62"/>
  <c r="R26" i="62" s="1"/>
  <c r="S26" i="62" s="1"/>
  <c r="P26" i="62"/>
  <c r="Q25" i="62"/>
  <c r="R25" i="62" s="1"/>
  <c r="S25" i="62" s="1"/>
  <c r="P25" i="62"/>
  <c r="Q24" i="62"/>
  <c r="R24" i="62" s="1"/>
  <c r="S24" i="62" s="1"/>
  <c r="P24" i="62"/>
  <c r="Q23" i="62"/>
  <c r="R23" i="62" s="1"/>
  <c r="S23" i="62" s="1"/>
  <c r="P23" i="62"/>
  <c r="Q22" i="62"/>
  <c r="R22" i="62" s="1"/>
  <c r="S22" i="62" s="1"/>
  <c r="P22" i="62"/>
  <c r="Q21" i="62"/>
  <c r="R21" i="62" s="1"/>
  <c r="S21" i="62" s="1"/>
  <c r="P21" i="62"/>
  <c r="Q20" i="62"/>
  <c r="R20" i="62" s="1"/>
  <c r="S20" i="62" s="1"/>
  <c r="P20" i="62"/>
  <c r="Q19" i="62"/>
  <c r="R19" i="62" s="1"/>
  <c r="S19" i="62" s="1"/>
  <c r="P19" i="62"/>
  <c r="Q18" i="62"/>
  <c r="R18" i="62" s="1"/>
  <c r="S18" i="62" s="1"/>
  <c r="P18" i="62"/>
  <c r="Q17" i="62"/>
  <c r="R17" i="62" s="1"/>
  <c r="S17" i="62" s="1"/>
  <c r="P17" i="62"/>
  <c r="Q16" i="62"/>
  <c r="R16" i="62" s="1"/>
  <c r="S16" i="62" s="1"/>
  <c r="P16" i="62"/>
  <c r="Q15" i="62"/>
  <c r="R15" i="62" s="1"/>
  <c r="S15" i="62" s="1"/>
  <c r="P15" i="62"/>
  <c r="Q14" i="62"/>
  <c r="R14" i="62" s="1"/>
  <c r="S14" i="62" s="1"/>
  <c r="P14" i="62"/>
  <c r="Q13" i="62"/>
  <c r="R13" i="62" s="1"/>
  <c r="S13" i="62" s="1"/>
  <c r="P13" i="62"/>
  <c r="Q12" i="62"/>
  <c r="R12" i="62" s="1"/>
  <c r="S12" i="62" s="1"/>
  <c r="P12" i="62"/>
  <c r="Q11" i="62"/>
  <c r="R11" i="62" s="1"/>
  <c r="S11" i="62" s="1"/>
  <c r="P11" i="62"/>
  <c r="Q10" i="62"/>
  <c r="R10" i="62" s="1"/>
  <c r="S10" i="62" s="1"/>
  <c r="P10" i="62"/>
  <c r="Q9" i="62"/>
  <c r="R9" i="62" s="1"/>
  <c r="S9" i="62" s="1"/>
  <c r="P9" i="62"/>
  <c r="Q8" i="62"/>
  <c r="R8" i="62" s="1"/>
  <c r="S8" i="62" s="1"/>
  <c r="P8" i="62"/>
  <c r="Q7" i="62"/>
  <c r="R7" i="62" s="1"/>
  <c r="S7" i="62" s="1"/>
  <c r="P7" i="62"/>
  <c r="Q6" i="62"/>
  <c r="R6" i="62" s="1"/>
  <c r="S6" i="62" s="1"/>
  <c r="P6" i="62"/>
  <c r="Q5" i="62"/>
  <c r="R5" i="62" s="1"/>
  <c r="S5" i="62" s="1"/>
  <c r="P5" i="62"/>
  <c r="Q4" i="62"/>
  <c r="P4" i="62"/>
  <c r="S1" i="62"/>
  <c r="R1" i="62"/>
  <c r="R56" i="62" l="1"/>
  <c r="R64" i="62"/>
  <c r="D92" i="62"/>
  <c r="L92" i="62"/>
  <c r="P80" i="62"/>
  <c r="P88" i="62"/>
  <c r="D37" i="62"/>
  <c r="D38" i="62" s="1"/>
  <c r="E34" i="62"/>
  <c r="I92" i="62"/>
  <c r="R49" i="62"/>
  <c r="P77" i="62"/>
  <c r="P107" i="62"/>
  <c r="K92" i="62"/>
  <c r="P27" i="62"/>
  <c r="R54" i="62"/>
  <c r="E92" i="62"/>
  <c r="M92" i="62"/>
  <c r="R47" i="62"/>
  <c r="R51" i="62"/>
  <c r="P73" i="62"/>
  <c r="P84" i="62"/>
  <c r="J92" i="62"/>
  <c r="P72" i="62"/>
  <c r="P76" i="62"/>
  <c r="P79" i="62"/>
  <c r="P83" i="62"/>
  <c r="P87" i="62"/>
  <c r="P91" i="62"/>
  <c r="P65" i="62"/>
  <c r="P69" i="62"/>
  <c r="H92" i="62"/>
  <c r="P71" i="62"/>
  <c r="P75" i="62"/>
  <c r="P78" i="62"/>
  <c r="P82" i="62"/>
  <c r="P86" i="62"/>
  <c r="P90" i="62"/>
  <c r="P108" i="62"/>
  <c r="F92" i="62"/>
  <c r="N92" i="62"/>
  <c r="P74" i="62"/>
  <c r="P81" i="62"/>
  <c r="P85" i="62"/>
  <c r="P89" i="62"/>
  <c r="Q27" i="62"/>
  <c r="R43" i="62"/>
  <c r="R62" i="62"/>
  <c r="R57" i="62"/>
  <c r="R52" i="62"/>
  <c r="R55" i="62"/>
  <c r="R63" i="62"/>
  <c r="R42" i="62"/>
  <c r="R50" i="62"/>
  <c r="R58" i="62"/>
  <c r="R53" i="62"/>
  <c r="R61" i="62"/>
  <c r="R59" i="62"/>
  <c r="R60" i="62"/>
  <c r="R46" i="62"/>
  <c r="R45" i="62"/>
  <c r="R44" i="62"/>
  <c r="P101" i="62"/>
  <c r="R4" i="62"/>
  <c r="P70" i="62"/>
  <c r="P92" i="62" l="1"/>
  <c r="E33" i="62"/>
  <c r="R27" i="62"/>
  <c r="S4" i="62"/>
  <c r="S27" i="62" s="1"/>
  <c r="E37" i="62" l="1"/>
  <c r="E38" i="62" s="1"/>
  <c r="F34" i="62"/>
  <c r="S28" i="62"/>
  <c r="F33" i="62" l="1"/>
  <c r="F37" i="62" l="1"/>
  <c r="F38" i="62" s="1"/>
  <c r="G34" i="62"/>
  <c r="N39" i="45"/>
  <c r="M36" i="45"/>
  <c r="L36" i="45"/>
  <c r="K36" i="45"/>
  <c r="K9" i="45" s="1"/>
  <c r="J36" i="45"/>
  <c r="I36" i="45"/>
  <c r="I9" i="45" s="1"/>
  <c r="I10" i="45" s="1"/>
  <c r="H36" i="45"/>
  <c r="G36" i="45"/>
  <c r="F36" i="45"/>
  <c r="E36" i="45"/>
  <c r="E9" i="45" s="1"/>
  <c r="D36" i="45"/>
  <c r="C36" i="45"/>
  <c r="C9" i="45" s="1"/>
  <c r="B36" i="45"/>
  <c r="N35" i="45"/>
  <c r="N34" i="45"/>
  <c r="N33" i="45"/>
  <c r="N32" i="45"/>
  <c r="N31" i="45"/>
  <c r="N30" i="45"/>
  <c r="N29" i="45"/>
  <c r="N2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M16" i="45"/>
  <c r="M17" i="45" s="1"/>
  <c r="L16" i="45"/>
  <c r="L17" i="45" s="1"/>
  <c r="L19" i="45" s="1"/>
  <c r="K16" i="45"/>
  <c r="K17" i="45" s="1"/>
  <c r="K19" i="45" s="1"/>
  <c r="J16" i="45"/>
  <c r="J17" i="45" s="1"/>
  <c r="I16" i="45"/>
  <c r="I17" i="45" s="1"/>
  <c r="H16" i="45"/>
  <c r="H17" i="45" s="1"/>
  <c r="H19" i="45" s="1"/>
  <c r="G16" i="45"/>
  <c r="G17" i="45" s="1"/>
  <c r="G19" i="45" s="1"/>
  <c r="F16" i="45"/>
  <c r="F17" i="45" s="1"/>
  <c r="E16" i="45"/>
  <c r="E17" i="45" s="1"/>
  <c r="D16" i="45"/>
  <c r="D17" i="45" s="1"/>
  <c r="D19" i="45" s="1"/>
  <c r="C16" i="45"/>
  <c r="C17" i="45" s="1"/>
  <c r="C19" i="45" s="1"/>
  <c r="B16" i="45"/>
  <c r="B17" i="45" s="1"/>
  <c r="N15" i="45"/>
  <c r="N14" i="45"/>
  <c r="N13" i="45"/>
  <c r="M9" i="45"/>
  <c r="L9" i="45"/>
  <c r="J9" i="45"/>
  <c r="H9" i="45"/>
  <c r="G9" i="45"/>
  <c r="F9" i="45"/>
  <c r="D9" i="45"/>
  <c r="B9" i="45"/>
  <c r="M8" i="45"/>
  <c r="L8" i="45"/>
  <c r="L10" i="45" s="1"/>
  <c r="K8" i="45"/>
  <c r="J8" i="45"/>
  <c r="I8" i="45"/>
  <c r="H8" i="45"/>
  <c r="G8" i="45"/>
  <c r="F8" i="45"/>
  <c r="E8" i="45"/>
  <c r="D8" i="45"/>
  <c r="D10" i="45" s="1"/>
  <c r="C8" i="45"/>
  <c r="B8" i="45"/>
  <c r="N7" i="45"/>
  <c r="N6" i="45"/>
  <c r="N5" i="45"/>
  <c r="N4" i="45"/>
  <c r="C2" i="45"/>
  <c r="D2" i="45" s="1"/>
  <c r="E2" i="45" s="1"/>
  <c r="F2" i="45" s="1"/>
  <c r="G2" i="45" s="1"/>
  <c r="H2" i="45" s="1"/>
  <c r="I2" i="45" s="1"/>
  <c r="J2" i="45" s="1"/>
  <c r="K2" i="45" s="1"/>
  <c r="L2" i="45" s="1"/>
  <c r="M2" i="45" s="1"/>
  <c r="M10" i="45" l="1"/>
  <c r="E10" i="45"/>
  <c r="F10" i="45"/>
  <c r="F19" i="45"/>
  <c r="B19" i="45"/>
  <c r="J19" i="45"/>
  <c r="C10" i="45"/>
  <c r="C21" i="45" s="1"/>
  <c r="C20" i="45" s="1"/>
  <c r="E19" i="45"/>
  <c r="M19" i="45"/>
  <c r="N36" i="45"/>
  <c r="N8" i="45"/>
  <c r="K10" i="45"/>
  <c r="J10" i="45"/>
  <c r="G10" i="45"/>
  <c r="G21" i="45" s="1"/>
  <c r="G20" i="45" s="1"/>
  <c r="I19" i="45"/>
  <c r="I21" i="45" s="1"/>
  <c r="N18" i="45"/>
  <c r="B10" i="45"/>
  <c r="G33" i="62"/>
  <c r="H10" i="45"/>
  <c r="H21" i="45" s="1"/>
  <c r="K21" i="45"/>
  <c r="K11" i="45" s="1"/>
  <c r="D21" i="45"/>
  <c r="D11" i="45" s="1"/>
  <c r="L21" i="45"/>
  <c r="L11" i="45" s="1"/>
  <c r="F21" i="45"/>
  <c r="F20" i="45" s="1"/>
  <c r="N16" i="45"/>
  <c r="N17" i="45" s="1"/>
  <c r="N19" i="45" s="1"/>
  <c r="N9" i="45"/>
  <c r="E21" i="45" l="1"/>
  <c r="E11" i="45" s="1"/>
  <c r="B21" i="45"/>
  <c r="M21" i="45"/>
  <c r="M11" i="45" s="1"/>
  <c r="J21" i="45"/>
  <c r="J20" i="45" s="1"/>
  <c r="H11" i="45"/>
  <c r="H20" i="45"/>
  <c r="I20" i="45"/>
  <c r="I11" i="45"/>
  <c r="G37" i="62"/>
  <c r="G38" i="62" s="1"/>
  <c r="H34" i="62"/>
  <c r="N10" i="45"/>
  <c r="M20" i="45"/>
  <c r="K20" i="45"/>
  <c r="F11" i="45"/>
  <c r="E20" i="45"/>
  <c r="N21" i="45"/>
  <c r="N20" i="45" s="1"/>
  <c r="C11" i="45"/>
  <c r="D20" i="45"/>
  <c r="G11" i="45"/>
  <c r="B20" i="45"/>
  <c r="L20" i="45"/>
  <c r="J11" i="45"/>
  <c r="B11" i="45"/>
  <c r="N11" i="45" l="1"/>
  <c r="H33" i="62"/>
  <c r="E18" i="5"/>
  <c r="E17" i="5"/>
  <c r="C34" i="5"/>
  <c r="I34" i="62" l="1"/>
  <c r="I33" i="62" s="1"/>
  <c r="H37" i="62"/>
  <c r="H38" i="62" s="1"/>
  <c r="P110" i="62"/>
  <c r="J34" i="62" l="1"/>
  <c r="J33" i="62" s="1"/>
  <c r="I37" i="62"/>
  <c r="I38" i="62" s="1"/>
  <c r="AP15" i="61"/>
  <c r="AC16" i="61"/>
  <c r="K34" i="62" l="1"/>
  <c r="K33" i="62" s="1"/>
  <c r="J37" i="62"/>
  <c r="J38" i="62" s="1"/>
  <c r="L70" i="3"/>
  <c r="D114" i="64"/>
  <c r="E114" i="64"/>
  <c r="F114" i="64"/>
  <c r="G114" i="64"/>
  <c r="H114" i="64"/>
  <c r="I114" i="64"/>
  <c r="J114" i="64"/>
  <c r="K114" i="64"/>
  <c r="L114" i="64"/>
  <c r="M114" i="64"/>
  <c r="N114" i="64"/>
  <c r="D116" i="64"/>
  <c r="E116" i="64"/>
  <c r="F116" i="64"/>
  <c r="G116" i="64"/>
  <c r="H116" i="64"/>
  <c r="I116" i="64"/>
  <c r="J116" i="64"/>
  <c r="K116" i="64"/>
  <c r="L116" i="64"/>
  <c r="M116" i="64"/>
  <c r="N116" i="64"/>
  <c r="C116" i="64"/>
  <c r="C114" i="64"/>
  <c r="D100" i="64"/>
  <c r="E100" i="64"/>
  <c r="F100" i="64"/>
  <c r="G100" i="64"/>
  <c r="H100" i="64"/>
  <c r="I100" i="64"/>
  <c r="J100" i="64"/>
  <c r="K100" i="64"/>
  <c r="L100" i="64"/>
  <c r="M100" i="64"/>
  <c r="N100" i="64"/>
  <c r="C100" i="64"/>
  <c r="L34" i="62" l="1"/>
  <c r="L33" i="62" s="1"/>
  <c r="K37" i="62"/>
  <c r="K38" i="62" s="1"/>
  <c r="O117" i="64"/>
  <c r="M34" i="62" l="1"/>
  <c r="M33" i="62" s="1"/>
  <c r="L37" i="62"/>
  <c r="L38" i="62" s="1"/>
  <c r="C69" i="20"/>
  <c r="C68" i="20"/>
  <c r="N34" i="62" l="1"/>
  <c r="N33" i="62" s="1"/>
  <c r="M37" i="62"/>
  <c r="M38" i="62" s="1"/>
  <c r="A111" i="64"/>
  <c r="A110" i="64"/>
  <c r="A109" i="64"/>
  <c r="A108" i="64"/>
  <c r="A107" i="64"/>
  <c r="A106" i="64"/>
  <c r="A96" i="64"/>
  <c r="A95" i="64"/>
  <c r="A94" i="64"/>
  <c r="A93" i="64"/>
  <c r="A92" i="64"/>
  <c r="A73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A39" i="64"/>
  <c r="A56" i="64" s="1"/>
  <c r="A71" i="64" s="1"/>
  <c r="A38" i="64"/>
  <c r="A55" i="64" s="1"/>
  <c r="A70" i="64" s="1"/>
  <c r="A37" i="64"/>
  <c r="A54" i="64" s="1"/>
  <c r="A69" i="64" s="1"/>
  <c r="A36" i="64"/>
  <c r="A53" i="64" s="1"/>
  <c r="A68" i="64" s="1"/>
  <c r="A35" i="64"/>
  <c r="A52" i="64" s="1"/>
  <c r="A67" i="64" s="1"/>
  <c r="N32" i="64"/>
  <c r="M32" i="64"/>
  <c r="L32" i="64"/>
  <c r="K32" i="64"/>
  <c r="J32" i="64"/>
  <c r="I32" i="64"/>
  <c r="H32" i="64"/>
  <c r="G32" i="64"/>
  <c r="F32" i="64"/>
  <c r="E32" i="64"/>
  <c r="D32" i="64"/>
  <c r="C32" i="64"/>
  <c r="A31" i="64"/>
  <c r="A49" i="64" s="1"/>
  <c r="A64" i="64" s="1"/>
  <c r="A30" i="64"/>
  <c r="A48" i="64" s="1"/>
  <c r="A63" i="64" s="1"/>
  <c r="A29" i="64"/>
  <c r="A47" i="64" s="1"/>
  <c r="A62" i="64" s="1"/>
  <c r="A28" i="64"/>
  <c r="A46" i="64" s="1"/>
  <c r="A61" i="64" s="1"/>
  <c r="A27" i="64"/>
  <c r="A45" i="64" s="1"/>
  <c r="A60" i="64" s="1"/>
  <c r="N23" i="64"/>
  <c r="M23" i="64"/>
  <c r="L23" i="64"/>
  <c r="K23" i="64"/>
  <c r="J23" i="64"/>
  <c r="I23" i="64"/>
  <c r="H23" i="64"/>
  <c r="G23" i="64"/>
  <c r="F23" i="64"/>
  <c r="E23" i="64"/>
  <c r="D23" i="64"/>
  <c r="C23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A5" i="64"/>
  <c r="F5" i="64" s="1"/>
  <c r="O34" i="62" l="1"/>
  <c r="N37" i="62"/>
  <c r="N38" i="62" s="1"/>
  <c r="J5" i="64"/>
  <c r="J73" i="64" s="1"/>
  <c r="O115" i="64"/>
  <c r="O100" i="64"/>
  <c r="N5" i="64"/>
  <c r="N43" i="64" s="1"/>
  <c r="N46" i="64" s="1"/>
  <c r="N61" i="64" s="1"/>
  <c r="F73" i="64"/>
  <c r="F42" i="64"/>
  <c r="F90" i="64"/>
  <c r="K5" i="64"/>
  <c r="G5" i="64"/>
  <c r="C5" i="64"/>
  <c r="C43" i="64" s="1"/>
  <c r="C45" i="64" s="1"/>
  <c r="M5" i="64"/>
  <c r="E5" i="64"/>
  <c r="L5" i="64"/>
  <c r="H5" i="64"/>
  <c r="D5" i="64"/>
  <c r="I5" i="64"/>
  <c r="F43" i="64"/>
  <c r="O33" i="62" l="1"/>
  <c r="P34" i="62"/>
  <c r="J42" i="64"/>
  <c r="N42" i="64"/>
  <c r="J90" i="64"/>
  <c r="N74" i="64"/>
  <c r="J43" i="64"/>
  <c r="J53" i="64" s="1"/>
  <c r="J68" i="64" s="1"/>
  <c r="N73" i="64"/>
  <c r="N48" i="64"/>
  <c r="N63" i="64" s="1"/>
  <c r="N54" i="64"/>
  <c r="N69" i="64" s="1"/>
  <c r="N47" i="64"/>
  <c r="N62" i="64" s="1"/>
  <c r="N56" i="64"/>
  <c r="N71" i="64" s="1"/>
  <c r="N53" i="64"/>
  <c r="N68" i="64" s="1"/>
  <c r="N45" i="64"/>
  <c r="N60" i="64" s="1"/>
  <c r="N49" i="64"/>
  <c r="N64" i="64" s="1"/>
  <c r="N52" i="64"/>
  <c r="N67" i="64" s="1"/>
  <c r="N90" i="64"/>
  <c r="N55" i="64"/>
  <c r="N70" i="64" s="1"/>
  <c r="C90" i="64"/>
  <c r="C73" i="64"/>
  <c r="C42" i="64"/>
  <c r="F56" i="64"/>
  <c r="F71" i="64" s="1"/>
  <c r="F52" i="64"/>
  <c r="F67" i="64" s="1"/>
  <c r="F46" i="64"/>
  <c r="F61" i="64" s="1"/>
  <c r="F53" i="64"/>
  <c r="F68" i="64" s="1"/>
  <c r="F47" i="64"/>
  <c r="F62" i="64" s="1"/>
  <c r="F49" i="64"/>
  <c r="F64" i="64" s="1"/>
  <c r="F74" i="64"/>
  <c r="F45" i="64"/>
  <c r="F60" i="64" s="1"/>
  <c r="F48" i="64"/>
  <c r="F63" i="64" s="1"/>
  <c r="F55" i="64"/>
  <c r="F70" i="64" s="1"/>
  <c r="F54" i="64"/>
  <c r="F69" i="64" s="1"/>
  <c r="I43" i="64"/>
  <c r="I42" i="64"/>
  <c r="I90" i="64"/>
  <c r="I73" i="64"/>
  <c r="E42" i="64"/>
  <c r="E90" i="64"/>
  <c r="E43" i="64"/>
  <c r="E73" i="64"/>
  <c r="K90" i="64"/>
  <c r="K73" i="64"/>
  <c r="K42" i="64"/>
  <c r="K43" i="64"/>
  <c r="H43" i="64"/>
  <c r="H90" i="64"/>
  <c r="H73" i="64"/>
  <c r="H42" i="64"/>
  <c r="D43" i="64"/>
  <c r="D90" i="64"/>
  <c r="D73" i="64"/>
  <c r="D42" i="64"/>
  <c r="M43" i="64"/>
  <c r="M73" i="64"/>
  <c r="M90" i="64"/>
  <c r="M42" i="64"/>
  <c r="L43" i="64"/>
  <c r="L42" i="64"/>
  <c r="L90" i="64"/>
  <c r="L73" i="64"/>
  <c r="G90" i="64"/>
  <c r="G73" i="64"/>
  <c r="G43" i="64"/>
  <c r="G42" i="64"/>
  <c r="P33" i="62" l="1"/>
  <c r="O37" i="62"/>
  <c r="O38" i="62" s="1"/>
  <c r="J46" i="64"/>
  <c r="J61" i="64" s="1"/>
  <c r="N85" i="64"/>
  <c r="N108" i="64" s="1"/>
  <c r="N79" i="64"/>
  <c r="N95" i="64" s="1"/>
  <c r="N87" i="64"/>
  <c r="N110" i="64" s="1"/>
  <c r="F85" i="64"/>
  <c r="F108" i="64" s="1"/>
  <c r="F79" i="64"/>
  <c r="F95" i="64" s="1"/>
  <c r="F87" i="64"/>
  <c r="F110" i="64" s="1"/>
  <c r="J48" i="64"/>
  <c r="J63" i="64" s="1"/>
  <c r="J55" i="64"/>
  <c r="J70" i="64" s="1"/>
  <c r="J49" i="64"/>
  <c r="J64" i="64" s="1"/>
  <c r="J74" i="64"/>
  <c r="J54" i="64"/>
  <c r="J69" i="64" s="1"/>
  <c r="J47" i="64"/>
  <c r="J62" i="64" s="1"/>
  <c r="J56" i="64"/>
  <c r="J71" i="64" s="1"/>
  <c r="J52" i="64"/>
  <c r="J67" i="64" s="1"/>
  <c r="J45" i="64"/>
  <c r="J60" i="64" s="1"/>
  <c r="M53" i="64"/>
  <c r="M68" i="64" s="1"/>
  <c r="M47" i="64"/>
  <c r="M62" i="64" s="1"/>
  <c r="M54" i="64"/>
  <c r="M69" i="64" s="1"/>
  <c r="M48" i="64"/>
  <c r="M63" i="64" s="1"/>
  <c r="M56" i="64"/>
  <c r="M71" i="64" s="1"/>
  <c r="M46" i="64"/>
  <c r="M61" i="64" s="1"/>
  <c r="M74" i="64"/>
  <c r="M55" i="64"/>
  <c r="M70" i="64" s="1"/>
  <c r="M45" i="64"/>
  <c r="M60" i="64" s="1"/>
  <c r="M52" i="64"/>
  <c r="M67" i="64" s="1"/>
  <c r="M49" i="64"/>
  <c r="M64" i="64" s="1"/>
  <c r="C74" i="64"/>
  <c r="C55" i="64"/>
  <c r="C70" i="64" s="1"/>
  <c r="C49" i="64"/>
  <c r="C64" i="64" s="1"/>
  <c r="C60" i="64"/>
  <c r="C56" i="64"/>
  <c r="C71" i="64" s="1"/>
  <c r="C52" i="64"/>
  <c r="C67" i="64" s="1"/>
  <c r="C46" i="64"/>
  <c r="C61" i="64" s="1"/>
  <c r="C48" i="64"/>
  <c r="C63" i="64" s="1"/>
  <c r="C47" i="64"/>
  <c r="C62" i="64" s="1"/>
  <c r="C54" i="64"/>
  <c r="C69" i="64" s="1"/>
  <c r="C53" i="64"/>
  <c r="C68" i="64" s="1"/>
  <c r="K74" i="64"/>
  <c r="K55" i="64"/>
  <c r="K70" i="64" s="1"/>
  <c r="K49" i="64"/>
  <c r="K64" i="64" s="1"/>
  <c r="K45" i="64"/>
  <c r="K60" i="64" s="1"/>
  <c r="K56" i="64"/>
  <c r="K71" i="64" s="1"/>
  <c r="K52" i="64"/>
  <c r="K67" i="64" s="1"/>
  <c r="K46" i="64"/>
  <c r="K61" i="64" s="1"/>
  <c r="K48" i="64"/>
  <c r="K63" i="64" s="1"/>
  <c r="K47" i="64"/>
  <c r="K62" i="64" s="1"/>
  <c r="K54" i="64"/>
  <c r="K69" i="64" s="1"/>
  <c r="K53" i="64"/>
  <c r="K68" i="64" s="1"/>
  <c r="I53" i="64"/>
  <c r="I68" i="64" s="1"/>
  <c r="I47" i="64"/>
  <c r="I62" i="64" s="1"/>
  <c r="I54" i="64"/>
  <c r="I69" i="64" s="1"/>
  <c r="I48" i="64"/>
  <c r="I63" i="64" s="1"/>
  <c r="I52" i="64"/>
  <c r="I67" i="64" s="1"/>
  <c r="I49" i="64"/>
  <c r="I64" i="64" s="1"/>
  <c r="I56" i="64"/>
  <c r="I71" i="64" s="1"/>
  <c r="I46" i="64"/>
  <c r="I61" i="64" s="1"/>
  <c r="I74" i="64"/>
  <c r="I45" i="64"/>
  <c r="I60" i="64" s="1"/>
  <c r="I55" i="64"/>
  <c r="I70" i="64" s="1"/>
  <c r="L54" i="64"/>
  <c r="L69" i="64" s="1"/>
  <c r="L48" i="64"/>
  <c r="L63" i="64" s="1"/>
  <c r="L74" i="64"/>
  <c r="L55" i="64"/>
  <c r="L70" i="64" s="1"/>
  <c r="L49" i="64"/>
  <c r="L64" i="64" s="1"/>
  <c r="L45" i="64"/>
  <c r="L60" i="64" s="1"/>
  <c r="L53" i="64"/>
  <c r="L68" i="64" s="1"/>
  <c r="L52" i="64"/>
  <c r="L67" i="64" s="1"/>
  <c r="L47" i="64"/>
  <c r="L62" i="64" s="1"/>
  <c r="L56" i="64"/>
  <c r="L71" i="64" s="1"/>
  <c r="L46" i="64"/>
  <c r="L61" i="64" s="1"/>
  <c r="G74" i="64"/>
  <c r="G55" i="64"/>
  <c r="G70" i="64" s="1"/>
  <c r="G49" i="64"/>
  <c r="G64" i="64" s="1"/>
  <c r="G45" i="64"/>
  <c r="G60" i="64" s="1"/>
  <c r="G56" i="64"/>
  <c r="G71" i="64" s="1"/>
  <c r="G52" i="64"/>
  <c r="G67" i="64" s="1"/>
  <c r="G46" i="64"/>
  <c r="G61" i="64" s="1"/>
  <c r="G54" i="64"/>
  <c r="G69" i="64" s="1"/>
  <c r="G53" i="64"/>
  <c r="G68" i="64" s="1"/>
  <c r="G48" i="64"/>
  <c r="G63" i="64" s="1"/>
  <c r="G47" i="64"/>
  <c r="G62" i="64" s="1"/>
  <c r="D54" i="64"/>
  <c r="D69" i="64" s="1"/>
  <c r="D48" i="64"/>
  <c r="D63" i="64" s="1"/>
  <c r="D74" i="64"/>
  <c r="D55" i="64"/>
  <c r="D70" i="64" s="1"/>
  <c r="D49" i="64"/>
  <c r="D64" i="64" s="1"/>
  <c r="D45" i="64"/>
  <c r="D60" i="64" s="1"/>
  <c r="D53" i="64"/>
  <c r="D68" i="64" s="1"/>
  <c r="D52" i="64"/>
  <c r="D67" i="64" s="1"/>
  <c r="D47" i="64"/>
  <c r="D62" i="64" s="1"/>
  <c r="D46" i="64"/>
  <c r="D61" i="64" s="1"/>
  <c r="D56" i="64"/>
  <c r="D71" i="64" s="1"/>
  <c r="H54" i="64"/>
  <c r="H69" i="64" s="1"/>
  <c r="H48" i="64"/>
  <c r="H63" i="64" s="1"/>
  <c r="H74" i="64"/>
  <c r="H55" i="64"/>
  <c r="H70" i="64" s="1"/>
  <c r="H49" i="64"/>
  <c r="H64" i="64" s="1"/>
  <c r="H45" i="64"/>
  <c r="H60" i="64" s="1"/>
  <c r="H47" i="64"/>
  <c r="H62" i="64" s="1"/>
  <c r="H56" i="64"/>
  <c r="H71" i="64" s="1"/>
  <c r="H46" i="64"/>
  <c r="H61" i="64" s="1"/>
  <c r="H53" i="64"/>
  <c r="H68" i="64" s="1"/>
  <c r="H52" i="64"/>
  <c r="H67" i="64" s="1"/>
  <c r="E53" i="64"/>
  <c r="E68" i="64" s="1"/>
  <c r="E47" i="64"/>
  <c r="E62" i="64" s="1"/>
  <c r="E54" i="64"/>
  <c r="E69" i="64" s="1"/>
  <c r="E48" i="64"/>
  <c r="E63" i="64" s="1"/>
  <c r="E56" i="64"/>
  <c r="E71" i="64" s="1"/>
  <c r="E46" i="64"/>
  <c r="E61" i="64" s="1"/>
  <c r="E52" i="64"/>
  <c r="E67" i="64" s="1"/>
  <c r="E74" i="64"/>
  <c r="E55" i="64"/>
  <c r="E70" i="64" s="1"/>
  <c r="E45" i="64"/>
  <c r="E60" i="64" s="1"/>
  <c r="E49" i="64"/>
  <c r="E64" i="64" s="1"/>
  <c r="P37" i="62" l="1"/>
  <c r="L79" i="64"/>
  <c r="L95" i="64" s="1"/>
  <c r="L85" i="64"/>
  <c r="L108" i="64" s="1"/>
  <c r="L87" i="64"/>
  <c r="L110" i="64" s="1"/>
  <c r="J85" i="64"/>
  <c r="J108" i="64" s="1"/>
  <c r="J79" i="64"/>
  <c r="J95" i="64" s="1"/>
  <c r="J87" i="64"/>
  <c r="J110" i="64" s="1"/>
  <c r="D79" i="64"/>
  <c r="D95" i="64" s="1"/>
  <c r="D87" i="64"/>
  <c r="D110" i="64" s="1"/>
  <c r="D85" i="64"/>
  <c r="D108" i="64" s="1"/>
  <c r="I87" i="64"/>
  <c r="I110" i="64" s="1"/>
  <c r="I79" i="64"/>
  <c r="I95" i="64" s="1"/>
  <c r="I85" i="64"/>
  <c r="I108" i="64" s="1"/>
  <c r="E85" i="64"/>
  <c r="E108" i="64" s="1"/>
  <c r="E79" i="64"/>
  <c r="E95" i="64" s="1"/>
  <c r="E87" i="64"/>
  <c r="E110" i="64" s="1"/>
  <c r="H79" i="64"/>
  <c r="H95" i="64" s="1"/>
  <c r="H85" i="64"/>
  <c r="H108" i="64" s="1"/>
  <c r="H87" i="64"/>
  <c r="H110" i="64" s="1"/>
  <c r="G87" i="64"/>
  <c r="G110" i="64" s="1"/>
  <c r="G79" i="64"/>
  <c r="G95" i="64" s="1"/>
  <c r="G85" i="64"/>
  <c r="G108" i="64" s="1"/>
  <c r="K87" i="64"/>
  <c r="K110" i="64" s="1"/>
  <c r="K85" i="64"/>
  <c r="K108" i="64" s="1"/>
  <c r="K79" i="64"/>
  <c r="K95" i="64" s="1"/>
  <c r="M85" i="64"/>
  <c r="M108" i="64" s="1"/>
  <c r="M79" i="64"/>
  <c r="M95" i="64" s="1"/>
  <c r="M87" i="64"/>
  <c r="M110" i="64" s="1"/>
  <c r="C85" i="64"/>
  <c r="C108" i="64" s="1"/>
  <c r="C87" i="64"/>
  <c r="C110" i="64" s="1"/>
  <c r="C79" i="64"/>
  <c r="C95" i="64" s="1"/>
  <c r="P38" i="62" l="1"/>
  <c r="C28" i="5"/>
  <c r="O95" i="64"/>
  <c r="O108" i="64"/>
  <c r="O110" i="64"/>
  <c r="D20" i="5" l="1"/>
  <c r="D28" i="5" s="1"/>
  <c r="O116" i="64" l="1"/>
  <c r="D101" i="64"/>
  <c r="L101" i="64"/>
  <c r="F101" i="64"/>
  <c r="H101" i="64"/>
  <c r="K101" i="64" l="1"/>
  <c r="M101" i="64"/>
  <c r="I101" i="64"/>
  <c r="N101" i="64"/>
  <c r="E101" i="64"/>
  <c r="G101" i="64"/>
  <c r="J101" i="64"/>
  <c r="O102" i="64"/>
  <c r="O114" i="64"/>
  <c r="O101" i="64" l="1"/>
  <c r="Q84" i="49" l="1"/>
  <c r="Q85" i="49" s="1"/>
  <c r="R84" i="49"/>
  <c r="R85" i="49"/>
  <c r="R86" i="49"/>
  <c r="Q87" i="49"/>
  <c r="Q88" i="49" s="1"/>
  <c r="R87" i="49"/>
  <c r="R88" i="49"/>
  <c r="R89" i="49"/>
  <c r="T84" i="49" l="1"/>
  <c r="S84" i="49"/>
  <c r="Q89" i="49"/>
  <c r="T89" i="49" s="1"/>
  <c r="T88" i="49"/>
  <c r="Q86" i="49"/>
  <c r="T86" i="49" s="1"/>
  <c r="T85" i="49"/>
  <c r="S88" i="49"/>
  <c r="S87" i="49"/>
  <c r="T87" i="49"/>
  <c r="S85" i="49"/>
  <c r="C61" i="20"/>
  <c r="C60" i="20"/>
  <c r="C53" i="20"/>
  <c r="C45" i="20"/>
  <c r="C32" i="20"/>
  <c r="C26" i="20"/>
  <c r="C20" i="20"/>
  <c r="C12" i="20"/>
  <c r="C12" i="19"/>
  <c r="C20" i="19"/>
  <c r="C26" i="19"/>
  <c r="C32" i="19"/>
  <c r="C45" i="19"/>
  <c r="C53" i="19"/>
  <c r="C61" i="19"/>
  <c r="C60" i="19"/>
  <c r="S86" i="49" l="1"/>
  <c r="S89" i="49"/>
  <c r="O117" i="47" l="1"/>
  <c r="M49" i="61" l="1"/>
  <c r="L49" i="61"/>
  <c r="K49" i="61"/>
  <c r="J49" i="61"/>
  <c r="I49" i="61"/>
  <c r="H49" i="61"/>
  <c r="G49" i="61"/>
  <c r="F49" i="61"/>
  <c r="E49" i="61"/>
  <c r="D49" i="61"/>
  <c r="C49" i="61"/>
  <c r="B49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B53" i="61" s="1"/>
  <c r="B54" i="61" s="1"/>
  <c r="B47" i="61"/>
  <c r="C47" i="61" s="1"/>
  <c r="D47" i="61" s="1"/>
  <c r="E47" i="61" s="1"/>
  <c r="F47" i="61" s="1"/>
  <c r="G47" i="61" s="1"/>
  <c r="H47" i="61" s="1"/>
  <c r="I47" i="61" s="1"/>
  <c r="J47" i="61" s="1"/>
  <c r="K47" i="61" s="1"/>
  <c r="L47" i="61" s="1"/>
  <c r="M47" i="61" s="1"/>
  <c r="E45" i="61"/>
  <c r="G45" i="61" s="1"/>
  <c r="I45" i="61" s="1"/>
  <c r="K45" i="61" s="1"/>
  <c r="M45" i="61" s="1"/>
  <c r="O45" i="61" s="1"/>
  <c r="Q45" i="61" s="1"/>
  <c r="S45" i="61" s="1"/>
  <c r="U45" i="61" s="1"/>
  <c r="W45" i="61" s="1"/>
  <c r="Y45" i="61" s="1"/>
  <c r="D45" i="61"/>
  <c r="F45" i="61" s="1"/>
  <c r="H45" i="61" s="1"/>
  <c r="AY39" i="61"/>
  <c r="AX39" i="61"/>
  <c r="AW39" i="61"/>
  <c r="AV39" i="61"/>
  <c r="AU39" i="61"/>
  <c r="AT39" i="61"/>
  <c r="AS39" i="61"/>
  <c r="AR39" i="61"/>
  <c r="AQ39" i="61"/>
  <c r="AP39" i="61"/>
  <c r="AO39" i="61"/>
  <c r="AN39" i="61"/>
  <c r="AL39" i="61"/>
  <c r="AK39" i="61"/>
  <c r="AJ39" i="61"/>
  <c r="AI39" i="61"/>
  <c r="AH39" i="61"/>
  <c r="AG39" i="61"/>
  <c r="AF39" i="61"/>
  <c r="AE39" i="61"/>
  <c r="AD39" i="61"/>
  <c r="AC39" i="61"/>
  <c r="AB39" i="61"/>
  <c r="AA39" i="61"/>
  <c r="AY38" i="61"/>
  <c r="AX38" i="61"/>
  <c r="AW38" i="61"/>
  <c r="AV38" i="61"/>
  <c r="AU38" i="61"/>
  <c r="AT38" i="61"/>
  <c r="AS38" i="61"/>
  <c r="AR38" i="61"/>
  <c r="AQ38" i="61"/>
  <c r="AP38" i="61"/>
  <c r="AO38" i="61"/>
  <c r="AN38" i="61"/>
  <c r="AL38" i="61"/>
  <c r="AK38" i="61"/>
  <c r="AJ38" i="61"/>
  <c r="AI38" i="61"/>
  <c r="AH38" i="61"/>
  <c r="AG38" i="61"/>
  <c r="AF38" i="61"/>
  <c r="AE38" i="61"/>
  <c r="AD38" i="61"/>
  <c r="AC38" i="61"/>
  <c r="AB38" i="61"/>
  <c r="AA38" i="61"/>
  <c r="AY37" i="61"/>
  <c r="AX37" i="61"/>
  <c r="AW37" i="61"/>
  <c r="AV37" i="61"/>
  <c r="AU37" i="61"/>
  <c r="AT37" i="61"/>
  <c r="AS37" i="61"/>
  <c r="AR37" i="61"/>
  <c r="AQ37" i="61"/>
  <c r="AP37" i="61"/>
  <c r="AO37" i="61"/>
  <c r="AN37" i="61"/>
  <c r="AL37" i="61"/>
  <c r="AK37" i="61"/>
  <c r="AJ37" i="61"/>
  <c r="AI37" i="61"/>
  <c r="AH37" i="61"/>
  <c r="AG37" i="61"/>
  <c r="AF37" i="61"/>
  <c r="AE37" i="61"/>
  <c r="AD37" i="61"/>
  <c r="AC37" i="61"/>
  <c r="AB37" i="61"/>
  <c r="AA37" i="61"/>
  <c r="AY36" i="61"/>
  <c r="AX36" i="61"/>
  <c r="AW36" i="61"/>
  <c r="AV36" i="61"/>
  <c r="AU36" i="61"/>
  <c r="AT36" i="61"/>
  <c r="AS36" i="61"/>
  <c r="AR36" i="61"/>
  <c r="AQ36" i="61"/>
  <c r="AP36" i="61"/>
  <c r="AO36" i="61"/>
  <c r="AN36" i="61"/>
  <c r="AL36" i="61"/>
  <c r="AK36" i="61"/>
  <c r="AJ36" i="61"/>
  <c r="AI36" i="61"/>
  <c r="AH36" i="61"/>
  <c r="AG36" i="61"/>
  <c r="AF36" i="61"/>
  <c r="AE36" i="61"/>
  <c r="AD36" i="61"/>
  <c r="AC36" i="61"/>
  <c r="AB36" i="61"/>
  <c r="AA36" i="61"/>
  <c r="AY35" i="61"/>
  <c r="AX35" i="61"/>
  <c r="AW35" i="61"/>
  <c r="AV35" i="61"/>
  <c r="AU35" i="61"/>
  <c r="AT35" i="61"/>
  <c r="AS35" i="61"/>
  <c r="AR35" i="61"/>
  <c r="AQ35" i="61"/>
  <c r="AP35" i="61"/>
  <c r="AO35" i="61"/>
  <c r="AN35" i="61"/>
  <c r="AL35" i="61"/>
  <c r="AK35" i="61"/>
  <c r="AJ35" i="61"/>
  <c r="AI35" i="61"/>
  <c r="AH35" i="61"/>
  <c r="AG35" i="61"/>
  <c r="AF35" i="61"/>
  <c r="AE35" i="61"/>
  <c r="AD35" i="61"/>
  <c r="AC35" i="61"/>
  <c r="AB35" i="61"/>
  <c r="AA35" i="61"/>
  <c r="AY34" i="61"/>
  <c r="AX34" i="61"/>
  <c r="AW34" i="61"/>
  <c r="AV34" i="61"/>
  <c r="AU34" i="61"/>
  <c r="AT34" i="61"/>
  <c r="AS34" i="61"/>
  <c r="AR34" i="61"/>
  <c r="AQ34" i="61"/>
  <c r="AP34" i="61"/>
  <c r="AO34" i="61"/>
  <c r="AN34" i="61"/>
  <c r="AL34" i="61"/>
  <c r="AK34" i="61"/>
  <c r="AJ34" i="61"/>
  <c r="AI34" i="61"/>
  <c r="AH34" i="61"/>
  <c r="AG34" i="61"/>
  <c r="AF34" i="61"/>
  <c r="AE34" i="61"/>
  <c r="AD34" i="61"/>
  <c r="AC34" i="61"/>
  <c r="AB34" i="61"/>
  <c r="AA34" i="61"/>
  <c r="AY33" i="61"/>
  <c r="AX33" i="61"/>
  <c r="AW33" i="61"/>
  <c r="AV33" i="61"/>
  <c r="AU33" i="61"/>
  <c r="AT33" i="61"/>
  <c r="AS33" i="61"/>
  <c r="AR33" i="61"/>
  <c r="AQ33" i="61"/>
  <c r="AP33" i="61"/>
  <c r="AO33" i="61"/>
  <c r="AN33" i="61"/>
  <c r="AL33" i="61"/>
  <c r="AK33" i="61"/>
  <c r="AJ33" i="61"/>
  <c r="AI33" i="61"/>
  <c r="AH33" i="61"/>
  <c r="AG33" i="61"/>
  <c r="AF33" i="61"/>
  <c r="AE33" i="61"/>
  <c r="AD33" i="61"/>
  <c r="AC33" i="61"/>
  <c r="AB33" i="61"/>
  <c r="AA33" i="61"/>
  <c r="AY32" i="61"/>
  <c r="AX32" i="61"/>
  <c r="AW32" i="61"/>
  <c r="AV32" i="61"/>
  <c r="AU32" i="61"/>
  <c r="AT32" i="61"/>
  <c r="AS32" i="61"/>
  <c r="AR32" i="61"/>
  <c r="AQ32" i="61"/>
  <c r="AP32" i="61"/>
  <c r="AO32" i="61"/>
  <c r="AN32" i="61"/>
  <c r="AL32" i="61"/>
  <c r="AK32" i="61"/>
  <c r="AJ32" i="61"/>
  <c r="AI32" i="61"/>
  <c r="AH32" i="61"/>
  <c r="AG32" i="61"/>
  <c r="AF32" i="61"/>
  <c r="AE32" i="61"/>
  <c r="AD32" i="61"/>
  <c r="AC32" i="61"/>
  <c r="AB32" i="61"/>
  <c r="AA32" i="61"/>
  <c r="AY31" i="61"/>
  <c r="AX31" i="61"/>
  <c r="AW31" i="61"/>
  <c r="AV31" i="61"/>
  <c r="AU31" i="61"/>
  <c r="AT31" i="61"/>
  <c r="AS31" i="61"/>
  <c r="AR31" i="61"/>
  <c r="AQ31" i="61"/>
  <c r="AP31" i="61"/>
  <c r="AO31" i="61"/>
  <c r="AN31" i="61"/>
  <c r="AL31" i="61"/>
  <c r="AK31" i="61"/>
  <c r="AJ31" i="61"/>
  <c r="AI31" i="61"/>
  <c r="AH31" i="61"/>
  <c r="AG31" i="61"/>
  <c r="AF31" i="61"/>
  <c r="AE31" i="61"/>
  <c r="AD31" i="61"/>
  <c r="AC31" i="61"/>
  <c r="AB31" i="61"/>
  <c r="AA31" i="61"/>
  <c r="AY30" i="61"/>
  <c r="AX30" i="61"/>
  <c r="AW30" i="61"/>
  <c r="AV30" i="61"/>
  <c r="AU30" i="61"/>
  <c r="AT30" i="61"/>
  <c r="AS30" i="61"/>
  <c r="AR30" i="61"/>
  <c r="AQ30" i="61"/>
  <c r="AP30" i="61"/>
  <c r="AO30" i="61"/>
  <c r="AN30" i="61"/>
  <c r="AL30" i="61"/>
  <c r="AK30" i="61"/>
  <c r="AJ30" i="61"/>
  <c r="AI30" i="61"/>
  <c r="AH30" i="61"/>
  <c r="AG30" i="61"/>
  <c r="AF30" i="61"/>
  <c r="AE30" i="61"/>
  <c r="AD30" i="61"/>
  <c r="AC30" i="61"/>
  <c r="AB30" i="61"/>
  <c r="AA30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AY28" i="61"/>
  <c r="AX28" i="61"/>
  <c r="AW28" i="61"/>
  <c r="AV28" i="61"/>
  <c r="AU28" i="61"/>
  <c r="AT28" i="61"/>
  <c r="AS28" i="61"/>
  <c r="AR28" i="61"/>
  <c r="AQ28" i="61"/>
  <c r="AP28" i="61"/>
  <c r="AO28" i="61"/>
  <c r="AN28" i="61"/>
  <c r="AL28" i="61"/>
  <c r="AK28" i="61"/>
  <c r="AJ28" i="61"/>
  <c r="AI28" i="61"/>
  <c r="AH28" i="61"/>
  <c r="AG28" i="61"/>
  <c r="AF28" i="61"/>
  <c r="AE28" i="61"/>
  <c r="AD28" i="61"/>
  <c r="AC28" i="61"/>
  <c r="AB28" i="61"/>
  <c r="AA28" i="61"/>
  <c r="AY27" i="61"/>
  <c r="AX27" i="61"/>
  <c r="AW27" i="61"/>
  <c r="AV27" i="61"/>
  <c r="AU27" i="61"/>
  <c r="AT27" i="61"/>
  <c r="AS27" i="61"/>
  <c r="AR27" i="61"/>
  <c r="AQ27" i="61"/>
  <c r="AP27" i="61"/>
  <c r="AO27" i="61"/>
  <c r="AN27" i="61"/>
  <c r="AL27" i="61"/>
  <c r="AK27" i="61"/>
  <c r="AJ27" i="61"/>
  <c r="AI27" i="61"/>
  <c r="AH27" i="61"/>
  <c r="AG27" i="61"/>
  <c r="AF27" i="61"/>
  <c r="AE27" i="61"/>
  <c r="AD27" i="61"/>
  <c r="AC27" i="61"/>
  <c r="AB27" i="61"/>
  <c r="AA27" i="61"/>
  <c r="AY26" i="61"/>
  <c r="AX26" i="61"/>
  <c r="AW26" i="61"/>
  <c r="AV26" i="61"/>
  <c r="AU26" i="61"/>
  <c r="AT26" i="61"/>
  <c r="AS26" i="61"/>
  <c r="AR26" i="61"/>
  <c r="AQ26" i="61"/>
  <c r="AP26" i="61"/>
  <c r="AO26" i="61"/>
  <c r="AN26" i="61"/>
  <c r="AL26" i="61"/>
  <c r="AK26" i="61"/>
  <c r="AJ26" i="61"/>
  <c r="AI26" i="61"/>
  <c r="AH26" i="61"/>
  <c r="AG26" i="61"/>
  <c r="AF26" i="61"/>
  <c r="AE26" i="61"/>
  <c r="AD26" i="61"/>
  <c r="AC26" i="61"/>
  <c r="AB26" i="61"/>
  <c r="AA26" i="61"/>
  <c r="AY25" i="61"/>
  <c r="AX25" i="61"/>
  <c r="AW25" i="61"/>
  <c r="AV25" i="61"/>
  <c r="AU25" i="61"/>
  <c r="AT25" i="61"/>
  <c r="AS25" i="61"/>
  <c r="AR25" i="61"/>
  <c r="AQ25" i="61"/>
  <c r="AP25" i="61"/>
  <c r="AO25" i="61"/>
  <c r="AN25" i="61"/>
  <c r="AL25" i="61"/>
  <c r="AK25" i="61"/>
  <c r="AJ25" i="61"/>
  <c r="AI25" i="61"/>
  <c r="AH25" i="61"/>
  <c r="AG25" i="61"/>
  <c r="AF25" i="61"/>
  <c r="AE25" i="61"/>
  <c r="AD25" i="61"/>
  <c r="AC25" i="61"/>
  <c r="AB25" i="61"/>
  <c r="AA25" i="61"/>
  <c r="AY24" i="61"/>
  <c r="AX24" i="61"/>
  <c r="AW24" i="61"/>
  <c r="AV24" i="61"/>
  <c r="AU24" i="61"/>
  <c r="AT24" i="61"/>
  <c r="AS24" i="61"/>
  <c r="AR24" i="61"/>
  <c r="AQ24" i="61"/>
  <c r="AP24" i="61"/>
  <c r="AO24" i="61"/>
  <c r="AN24" i="61"/>
  <c r="AL24" i="61"/>
  <c r="AK24" i="61"/>
  <c r="AJ24" i="61"/>
  <c r="AI24" i="61"/>
  <c r="AH24" i="61"/>
  <c r="AG24" i="61"/>
  <c r="AF24" i="61"/>
  <c r="AE24" i="61"/>
  <c r="AD24" i="61"/>
  <c r="AC24" i="61"/>
  <c r="AB24" i="61"/>
  <c r="AA24" i="61"/>
  <c r="AY23" i="61"/>
  <c r="AX23" i="61"/>
  <c r="AW23" i="61"/>
  <c r="AV23" i="61"/>
  <c r="AU23" i="61"/>
  <c r="AT23" i="61"/>
  <c r="AS23" i="61"/>
  <c r="AR23" i="61"/>
  <c r="AQ23" i="61"/>
  <c r="AP23" i="61"/>
  <c r="AO23" i="61"/>
  <c r="AN23" i="61"/>
  <c r="AL23" i="61"/>
  <c r="AK23" i="61"/>
  <c r="AJ23" i="61"/>
  <c r="AI23" i="61"/>
  <c r="AH23" i="61"/>
  <c r="AG23" i="61"/>
  <c r="AF23" i="61"/>
  <c r="AE23" i="61"/>
  <c r="AD23" i="61"/>
  <c r="AC23" i="61"/>
  <c r="AB23" i="61"/>
  <c r="AA23" i="61"/>
  <c r="AY22" i="61"/>
  <c r="AX22" i="61"/>
  <c r="AW22" i="61"/>
  <c r="AV22" i="61"/>
  <c r="AU22" i="61"/>
  <c r="AT22" i="61"/>
  <c r="AS22" i="61"/>
  <c r="AR22" i="61"/>
  <c r="AQ22" i="61"/>
  <c r="AP22" i="61"/>
  <c r="AO22" i="61"/>
  <c r="AN22" i="61"/>
  <c r="AL22" i="61"/>
  <c r="AK22" i="61"/>
  <c r="AJ22" i="61"/>
  <c r="AI22" i="61"/>
  <c r="AH22" i="61"/>
  <c r="AG22" i="61"/>
  <c r="AF22" i="61"/>
  <c r="AE22" i="61"/>
  <c r="AD22" i="61"/>
  <c r="AC22" i="61"/>
  <c r="AB22" i="61"/>
  <c r="AA22" i="61"/>
  <c r="AY21" i="61"/>
  <c r="AX21" i="61"/>
  <c r="AW21" i="61"/>
  <c r="AV21" i="61"/>
  <c r="AU21" i="61"/>
  <c r="AT21" i="61"/>
  <c r="AS21" i="61"/>
  <c r="AR21" i="61"/>
  <c r="AQ21" i="61"/>
  <c r="AP21" i="61"/>
  <c r="AO21" i="61"/>
  <c r="AN21" i="61"/>
  <c r="AL21" i="61"/>
  <c r="AK21" i="61"/>
  <c r="AJ21" i="61"/>
  <c r="AI21" i="61"/>
  <c r="AH21" i="61"/>
  <c r="AG21" i="61"/>
  <c r="AF21" i="61"/>
  <c r="AE21" i="61"/>
  <c r="AD21" i="61"/>
  <c r="AC21" i="61"/>
  <c r="AB21" i="61"/>
  <c r="AA21" i="61"/>
  <c r="AY20" i="61"/>
  <c r="AX20" i="61"/>
  <c r="AW20" i="61"/>
  <c r="AV20" i="61"/>
  <c r="AU20" i="61"/>
  <c r="AT20" i="61"/>
  <c r="AS20" i="61"/>
  <c r="AR20" i="61"/>
  <c r="AQ20" i="61"/>
  <c r="AP20" i="61"/>
  <c r="AO20" i="61"/>
  <c r="AN20" i="61"/>
  <c r="AL20" i="61"/>
  <c r="AK20" i="61"/>
  <c r="AJ20" i="61"/>
  <c r="AI20" i="61"/>
  <c r="AH20" i="61"/>
  <c r="AG20" i="61"/>
  <c r="AF20" i="61"/>
  <c r="AE20" i="61"/>
  <c r="AD20" i="61"/>
  <c r="AC20" i="61"/>
  <c r="AB20" i="61"/>
  <c r="AA20" i="61"/>
  <c r="AY19" i="61"/>
  <c r="AX19" i="61"/>
  <c r="AW19" i="61"/>
  <c r="AV19" i="61"/>
  <c r="AU19" i="61"/>
  <c r="AT19" i="61"/>
  <c r="AS19" i="61"/>
  <c r="AR19" i="61"/>
  <c r="AQ19" i="61"/>
  <c r="AP19" i="61"/>
  <c r="AO19" i="61"/>
  <c r="AN19" i="61"/>
  <c r="AL19" i="61"/>
  <c r="AK19" i="61"/>
  <c r="AJ19" i="61"/>
  <c r="AI19" i="61"/>
  <c r="AH19" i="61"/>
  <c r="AG19" i="61"/>
  <c r="AF19" i="61"/>
  <c r="AE19" i="61"/>
  <c r="AD19" i="61"/>
  <c r="AC19" i="61"/>
  <c r="AB19" i="61"/>
  <c r="AA19" i="6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AY17" i="61"/>
  <c r="AX17" i="61"/>
  <c r="AW17" i="61"/>
  <c r="AV17" i="61"/>
  <c r="AU17" i="61"/>
  <c r="AT17" i="61"/>
  <c r="AS17" i="61"/>
  <c r="AR17" i="61"/>
  <c r="AQ17" i="61"/>
  <c r="AP17" i="61"/>
  <c r="AO17" i="61"/>
  <c r="AN17" i="61"/>
  <c r="AL17" i="61"/>
  <c r="AK17" i="61"/>
  <c r="AJ17" i="61"/>
  <c r="AI17" i="61"/>
  <c r="AH17" i="61"/>
  <c r="AG17" i="61"/>
  <c r="AF17" i="61"/>
  <c r="AE17" i="61"/>
  <c r="AD17" i="61"/>
  <c r="AC17" i="61"/>
  <c r="AB17" i="61"/>
  <c r="AA17" i="61"/>
  <c r="AY16" i="61"/>
  <c r="AX16" i="61"/>
  <c r="AW16" i="61"/>
  <c r="AV16" i="61"/>
  <c r="AU16" i="61"/>
  <c r="AT16" i="61"/>
  <c r="AS16" i="61"/>
  <c r="AR16" i="61"/>
  <c r="AQ16" i="61"/>
  <c r="AP16" i="61"/>
  <c r="AO16" i="61"/>
  <c r="AN16" i="61"/>
  <c r="AL16" i="61"/>
  <c r="AK16" i="61"/>
  <c r="AJ16" i="61"/>
  <c r="AI16" i="61"/>
  <c r="AH16" i="61"/>
  <c r="AG16" i="61"/>
  <c r="AF16" i="61"/>
  <c r="AE16" i="61"/>
  <c r="AD16" i="61"/>
  <c r="AB16" i="61"/>
  <c r="AA16" i="61"/>
  <c r="AY15" i="61"/>
  <c r="AX15" i="61"/>
  <c r="AW15" i="61"/>
  <c r="AV15" i="61"/>
  <c r="AU15" i="61"/>
  <c r="AT15" i="61"/>
  <c r="AS15" i="61"/>
  <c r="AR15" i="61"/>
  <c r="AQ15" i="61"/>
  <c r="AO15" i="61"/>
  <c r="AN15" i="61"/>
  <c r="AL15" i="61"/>
  <c r="AK15" i="61"/>
  <c r="AJ15" i="61"/>
  <c r="AI15" i="61"/>
  <c r="AH15" i="61"/>
  <c r="AG15" i="61"/>
  <c r="AF15" i="61"/>
  <c r="AE15" i="61"/>
  <c r="AD15" i="61"/>
  <c r="AC15" i="61"/>
  <c r="AB15" i="61"/>
  <c r="AA15" i="61"/>
  <c r="AY14" i="61"/>
  <c r="AX14" i="61"/>
  <c r="AW14" i="61"/>
  <c r="AV14" i="61"/>
  <c r="AU14" i="61"/>
  <c r="AT14" i="61"/>
  <c r="AS14" i="61"/>
  <c r="AR14" i="61"/>
  <c r="AQ14" i="61"/>
  <c r="AP14" i="61"/>
  <c r="AO14" i="61"/>
  <c r="AN14" i="61"/>
  <c r="AL14" i="61"/>
  <c r="AK14" i="61"/>
  <c r="AJ14" i="61"/>
  <c r="AI14" i="61"/>
  <c r="AH14" i="61"/>
  <c r="AG14" i="61"/>
  <c r="AF14" i="61"/>
  <c r="AE14" i="61"/>
  <c r="AD14" i="61"/>
  <c r="AC14" i="61"/>
  <c r="AB14" i="61"/>
  <c r="AA14" i="61"/>
  <c r="AY13" i="61"/>
  <c r="AX13" i="61"/>
  <c r="AW13" i="61"/>
  <c r="AV13" i="61"/>
  <c r="AU13" i="61"/>
  <c r="AT13" i="61"/>
  <c r="AS13" i="61"/>
  <c r="AR13" i="61"/>
  <c r="AQ13" i="61"/>
  <c r="AP13" i="61"/>
  <c r="AO13" i="61"/>
  <c r="AN13" i="61"/>
  <c r="AL13" i="61"/>
  <c r="AK13" i="61"/>
  <c r="AJ13" i="61"/>
  <c r="AI13" i="61"/>
  <c r="AH13" i="61"/>
  <c r="AG13" i="61"/>
  <c r="AF13" i="61"/>
  <c r="AE13" i="61"/>
  <c r="AD13" i="61"/>
  <c r="AC13" i="61"/>
  <c r="AB13" i="61"/>
  <c r="AA13" i="61"/>
  <c r="AY12" i="61"/>
  <c r="AX12" i="61"/>
  <c r="AW12" i="61"/>
  <c r="AV12" i="61"/>
  <c r="AU12" i="61"/>
  <c r="AT12" i="61"/>
  <c r="AS12" i="61"/>
  <c r="AR12" i="61"/>
  <c r="AQ12" i="61"/>
  <c r="AP12" i="61"/>
  <c r="AO12" i="61"/>
  <c r="AN12" i="61"/>
  <c r="AL12" i="61"/>
  <c r="AK12" i="61"/>
  <c r="AJ12" i="61"/>
  <c r="AI12" i="61"/>
  <c r="AH12" i="61"/>
  <c r="AG12" i="61"/>
  <c r="AF12" i="61"/>
  <c r="AE12" i="61"/>
  <c r="AD12" i="61"/>
  <c r="AC12" i="61"/>
  <c r="AB12" i="61"/>
  <c r="AA12" i="61"/>
  <c r="AY11" i="61"/>
  <c r="AX11" i="61"/>
  <c r="AW11" i="61"/>
  <c r="AV11" i="61"/>
  <c r="AU11" i="61"/>
  <c r="AT11" i="61"/>
  <c r="AS11" i="61"/>
  <c r="AR11" i="61"/>
  <c r="AQ11" i="61"/>
  <c r="AP11" i="61"/>
  <c r="AO11" i="61"/>
  <c r="AN11" i="61"/>
  <c r="AL11" i="61"/>
  <c r="AK11" i="61"/>
  <c r="AJ11" i="61"/>
  <c r="AI11" i="61"/>
  <c r="AH11" i="61"/>
  <c r="AG11" i="61"/>
  <c r="AF11" i="61"/>
  <c r="AE11" i="61"/>
  <c r="AD11" i="61"/>
  <c r="AC11" i="61"/>
  <c r="AB11" i="61"/>
  <c r="AA11" i="61"/>
  <c r="AY10" i="61"/>
  <c r="AX10" i="61"/>
  <c r="AW10" i="61"/>
  <c r="AV10" i="61"/>
  <c r="AU10" i="61"/>
  <c r="AT10" i="61"/>
  <c r="AS10" i="61"/>
  <c r="AR10" i="61"/>
  <c r="AQ10" i="61"/>
  <c r="AP10" i="61"/>
  <c r="AO10" i="61"/>
  <c r="AN10" i="61"/>
  <c r="AL10" i="61"/>
  <c r="AK10" i="61"/>
  <c r="AJ10" i="61"/>
  <c r="AI10" i="61"/>
  <c r="AH10" i="61"/>
  <c r="AG10" i="61"/>
  <c r="AF10" i="61"/>
  <c r="AE10" i="61"/>
  <c r="AD10" i="61"/>
  <c r="AC10" i="61"/>
  <c r="AB10" i="61"/>
  <c r="AA10" i="61"/>
  <c r="AY9" i="61"/>
  <c r="AX9" i="61"/>
  <c r="AW9" i="61"/>
  <c r="AV9" i="61"/>
  <c r="AU9" i="61"/>
  <c r="AT9" i="61"/>
  <c r="AS9" i="61"/>
  <c r="AR9" i="61"/>
  <c r="AQ9" i="61"/>
  <c r="AP9" i="61"/>
  <c r="AO9" i="61"/>
  <c r="AN9" i="61"/>
  <c r="AL9" i="61"/>
  <c r="AK9" i="61"/>
  <c r="AJ9" i="61"/>
  <c r="AI9" i="61"/>
  <c r="AH9" i="61"/>
  <c r="AG9" i="61"/>
  <c r="AF9" i="61"/>
  <c r="AE9" i="61"/>
  <c r="AD9" i="61"/>
  <c r="AC9" i="61"/>
  <c r="AB9" i="61"/>
  <c r="AA9" i="61"/>
  <c r="AA7" i="61"/>
  <c r="AB7" i="61" s="1"/>
  <c r="D7" i="61"/>
  <c r="F7" i="61" s="1"/>
  <c r="H7" i="61" s="1"/>
  <c r="J7" i="61" s="1"/>
  <c r="L7" i="61" s="1"/>
  <c r="N7" i="61" s="1"/>
  <c r="P7" i="61" s="1"/>
  <c r="R7" i="61" s="1"/>
  <c r="T7" i="61" s="1"/>
  <c r="V7" i="61" s="1"/>
  <c r="X7" i="61" s="1"/>
  <c r="B58" i="61" l="1"/>
  <c r="AL63" i="61"/>
  <c r="AH63" i="61"/>
  <c r="AD63" i="61"/>
  <c r="AQ63" i="61" a="1"/>
  <c r="AQ63" i="61" s="1"/>
  <c r="AU63" i="61" a="1"/>
  <c r="AU63" i="61" s="1"/>
  <c r="AY63" i="61" a="1"/>
  <c r="AY63" i="61" s="1"/>
  <c r="BD14" i="61"/>
  <c r="C53" i="61"/>
  <c r="C54" i="61" s="1"/>
  <c r="C58" i="61" s="1"/>
  <c r="BD10" i="61"/>
  <c r="D53" i="61"/>
  <c r="BL10" i="61"/>
  <c r="BI16" i="61"/>
  <c r="BI20" i="61"/>
  <c r="BI21" i="61"/>
  <c r="BI25" i="61"/>
  <c r="BI28" i="61"/>
  <c r="BI29" i="61"/>
  <c r="BI32" i="61"/>
  <c r="BI36" i="61"/>
  <c r="BI37" i="61"/>
  <c r="BE27" i="61"/>
  <c r="BE28" i="61"/>
  <c r="BE37" i="61"/>
  <c r="AX63" i="61" a="1"/>
  <c r="AX63" i="61" s="1"/>
  <c r="BI24" i="61"/>
  <c r="BE33" i="61"/>
  <c r="BD12" i="61"/>
  <c r="BL12" i="61"/>
  <c r="BE21" i="61"/>
  <c r="BE31" i="61"/>
  <c r="BE32" i="61"/>
  <c r="BE15" i="61"/>
  <c r="BE16" i="61"/>
  <c r="AP63" i="61" a="1"/>
  <c r="AP63" i="61" s="1"/>
  <c r="BE11" i="61"/>
  <c r="BE13" i="61"/>
  <c r="BE23" i="61"/>
  <c r="BE24" i="61"/>
  <c r="BE25" i="61"/>
  <c r="BI33" i="61"/>
  <c r="BE35" i="61"/>
  <c r="BE36" i="61"/>
  <c r="BE9" i="61"/>
  <c r="BE17" i="61"/>
  <c r="BI17" i="61"/>
  <c r="BE19" i="61"/>
  <c r="BE20" i="61"/>
  <c r="BE29" i="61"/>
  <c r="BE39" i="61"/>
  <c r="D51" i="61"/>
  <c r="D52" i="61" s="1"/>
  <c r="BG10" i="61"/>
  <c r="BA11" i="61"/>
  <c r="BH12" i="61"/>
  <c r="BB13" i="61"/>
  <c r="BJ13" i="61"/>
  <c r="BA14" i="61"/>
  <c r="BI14" i="61"/>
  <c r="BD15" i="61"/>
  <c r="BL15" i="61"/>
  <c r="BG16" i="61"/>
  <c r="BA17" i="61"/>
  <c r="BC18" i="61"/>
  <c r="BK18" i="61"/>
  <c r="BC19" i="61"/>
  <c r="BK19" i="61"/>
  <c r="BF20" i="61"/>
  <c r="BD21" i="61"/>
  <c r="BL21" i="61"/>
  <c r="BF22" i="61"/>
  <c r="BB23" i="61"/>
  <c r="BJ23" i="61"/>
  <c r="BC25" i="61"/>
  <c r="BK25" i="61"/>
  <c r="BA26" i="61"/>
  <c r="BI26" i="61"/>
  <c r="BD28" i="61"/>
  <c r="BL28" i="61"/>
  <c r="BF29" i="61"/>
  <c r="BH30" i="61"/>
  <c r="BD31" i="61"/>
  <c r="BL31" i="61"/>
  <c r="BG32" i="61"/>
  <c r="BA33" i="61"/>
  <c r="BG34" i="61"/>
  <c r="BC35" i="61"/>
  <c r="BK35" i="61"/>
  <c r="BF36" i="61"/>
  <c r="BH37" i="61"/>
  <c r="BB38" i="61"/>
  <c r="BF38" i="61"/>
  <c r="BB39" i="61"/>
  <c r="BF39" i="61"/>
  <c r="BJ39" i="61"/>
  <c r="AC63" i="61"/>
  <c r="AK63" i="61"/>
  <c r="BG9" i="61"/>
  <c r="BF10" i="61"/>
  <c r="BH11" i="61"/>
  <c r="BC12" i="61"/>
  <c r="BK12" i="61"/>
  <c r="BI13" i="61"/>
  <c r="BG15" i="61"/>
  <c r="BF16" i="61"/>
  <c r="BH17" i="61"/>
  <c r="BB18" i="61"/>
  <c r="BJ18" i="61"/>
  <c r="BF19" i="61"/>
  <c r="BA20" i="61"/>
  <c r="BG21" i="61"/>
  <c r="BE22" i="61"/>
  <c r="BA23" i="61"/>
  <c r="BH24" i="61"/>
  <c r="BF25" i="61"/>
  <c r="BH26" i="61"/>
  <c r="BD27" i="61"/>
  <c r="BL27" i="61"/>
  <c r="BG28" i="61"/>
  <c r="BA29" i="61"/>
  <c r="BC30" i="61"/>
  <c r="BK30" i="61"/>
  <c r="BG31" i="61"/>
  <c r="BB32" i="61"/>
  <c r="BJ32" i="61"/>
  <c r="BD33" i="61"/>
  <c r="BL33" i="61"/>
  <c r="BF34" i="61"/>
  <c r="BB35" i="61"/>
  <c r="BJ35" i="61"/>
  <c r="BC37" i="61"/>
  <c r="BK37" i="61"/>
  <c r="BE38" i="61"/>
  <c r="AA63" i="61"/>
  <c r="AN63" i="61" a="1"/>
  <c r="AN63" i="61" s="1"/>
  <c r="AV63" i="61" a="1"/>
  <c r="AV63" i="61" s="1"/>
  <c r="BH10" i="61"/>
  <c r="BB11" i="61"/>
  <c r="BF11" i="61"/>
  <c r="BJ11" i="61"/>
  <c r="BA12" i="61"/>
  <c r="BE12" i="61"/>
  <c r="BI12" i="61"/>
  <c r="BC13" i="61"/>
  <c r="BG13" i="61"/>
  <c r="BK13" i="61"/>
  <c r="BB14" i="61"/>
  <c r="BF14" i="61"/>
  <c r="BJ14" i="61"/>
  <c r="BA15" i="61"/>
  <c r="BI15" i="61"/>
  <c r="BD16" i="61"/>
  <c r="BH16" i="61"/>
  <c r="BL16" i="61"/>
  <c r="BB17" i="61"/>
  <c r="BF17" i="61"/>
  <c r="BJ17" i="61"/>
  <c r="BD18" i="61"/>
  <c r="BH18" i="61"/>
  <c r="BL18" i="61"/>
  <c r="BD19" i="61"/>
  <c r="BH19" i="61"/>
  <c r="BL19" i="61"/>
  <c r="BC20" i="61"/>
  <c r="BG20" i="61"/>
  <c r="BK20" i="61"/>
  <c r="BA21" i="61"/>
  <c r="BC22" i="61"/>
  <c r="BG22" i="61"/>
  <c r="BK22" i="61"/>
  <c r="BC23" i="61"/>
  <c r="BG23" i="61"/>
  <c r="BK23" i="61"/>
  <c r="BB24" i="61"/>
  <c r="BF24" i="61"/>
  <c r="BJ24" i="61"/>
  <c r="BD25" i="61"/>
  <c r="BH25" i="61"/>
  <c r="BL25" i="61"/>
  <c r="BB26" i="61"/>
  <c r="BF26" i="61"/>
  <c r="BJ26" i="61"/>
  <c r="BB27" i="61"/>
  <c r="BF27" i="61"/>
  <c r="BJ27" i="61"/>
  <c r="BA28" i="61"/>
  <c r="BC29" i="61"/>
  <c r="BG29" i="61"/>
  <c r="BK29" i="61"/>
  <c r="BA30" i="61"/>
  <c r="BE30" i="61"/>
  <c r="BI30" i="61"/>
  <c r="BA31" i="61"/>
  <c r="BI31" i="61"/>
  <c r="BD32" i="61"/>
  <c r="BH32" i="61"/>
  <c r="BL32" i="61"/>
  <c r="BB33" i="61"/>
  <c r="BF33" i="61"/>
  <c r="BJ33" i="61"/>
  <c r="BD34" i="61"/>
  <c r="BH34" i="61"/>
  <c r="BL34" i="61"/>
  <c r="BD35" i="61"/>
  <c r="BH35" i="61"/>
  <c r="BL35" i="61"/>
  <c r="BC36" i="61"/>
  <c r="BG36" i="61"/>
  <c r="BK36" i="61"/>
  <c r="BA37" i="61"/>
  <c r="BC38" i="61"/>
  <c r="BG38" i="61"/>
  <c r="BK38" i="61"/>
  <c r="BC39" i="61"/>
  <c r="BG39" i="61"/>
  <c r="BK39" i="61"/>
  <c r="BC10" i="61"/>
  <c r="BK10" i="61"/>
  <c r="BI11" i="61"/>
  <c r="BF13" i="61"/>
  <c r="BE14" i="61"/>
  <c r="BH15" i="61"/>
  <c r="BC16" i="61"/>
  <c r="BK16" i="61"/>
  <c r="BG18" i="61"/>
  <c r="BG19" i="61"/>
  <c r="BB20" i="61"/>
  <c r="BJ20" i="61"/>
  <c r="BH21" i="61"/>
  <c r="BB22" i="61"/>
  <c r="BJ22" i="61"/>
  <c r="BF23" i="61"/>
  <c r="BA24" i="61"/>
  <c r="BG25" i="61"/>
  <c r="BE26" i="61"/>
  <c r="BA27" i="61"/>
  <c r="BI27" i="61"/>
  <c r="BH28" i="61"/>
  <c r="BB29" i="61"/>
  <c r="BJ29" i="61"/>
  <c r="BD30" i="61"/>
  <c r="BL30" i="61"/>
  <c r="BH31" i="61"/>
  <c r="BC32" i="61"/>
  <c r="BK32" i="61"/>
  <c r="BC34" i="61"/>
  <c r="BK34" i="61"/>
  <c r="BG35" i="61"/>
  <c r="BB36" i="61"/>
  <c r="BJ36" i="61"/>
  <c r="BD37" i="61"/>
  <c r="BL37" i="61"/>
  <c r="BJ38" i="61"/>
  <c r="AT63" i="61" a="1"/>
  <c r="AT63" i="61" s="1"/>
  <c r="AG63" i="61"/>
  <c r="BC9" i="61"/>
  <c r="BK9" i="61"/>
  <c r="BB10" i="61"/>
  <c r="BJ10" i="61"/>
  <c r="BD11" i="61"/>
  <c r="BL11" i="61"/>
  <c r="BG12" i="61"/>
  <c r="BA13" i="61"/>
  <c r="BC15" i="61"/>
  <c r="BK15" i="61"/>
  <c r="BB16" i="61"/>
  <c r="BJ16" i="61"/>
  <c r="BD17" i="61"/>
  <c r="BL17" i="61"/>
  <c r="BF18" i="61"/>
  <c r="BB19" i="61"/>
  <c r="BJ19" i="61"/>
  <c r="BC21" i="61"/>
  <c r="BK21" i="61"/>
  <c r="BA22" i="61"/>
  <c r="BI22" i="61"/>
  <c r="BI23" i="61"/>
  <c r="BD24" i="61"/>
  <c r="BL24" i="61"/>
  <c r="BB25" i="61"/>
  <c r="BJ25" i="61"/>
  <c r="BD26" i="61"/>
  <c r="BL26" i="61"/>
  <c r="BH27" i="61"/>
  <c r="BC28" i="61"/>
  <c r="BK28" i="61"/>
  <c r="BG30" i="61"/>
  <c r="BC31" i="61"/>
  <c r="BK31" i="61"/>
  <c r="BF32" i="61"/>
  <c r="BH33" i="61"/>
  <c r="BB34" i="61"/>
  <c r="BJ34" i="61"/>
  <c r="BF35" i="61"/>
  <c r="BA36" i="61"/>
  <c r="BG37" i="61"/>
  <c r="BA38" i="61"/>
  <c r="BI38" i="61"/>
  <c r="BA39" i="61"/>
  <c r="BI39" i="61"/>
  <c r="AB63" i="61"/>
  <c r="AF63" i="61"/>
  <c r="AJ63" i="61"/>
  <c r="BB9" i="61"/>
  <c r="BF9" i="61"/>
  <c r="BJ9" i="61"/>
  <c r="AE63" i="61"/>
  <c r="BA10" i="61"/>
  <c r="AR63" i="61" a="1"/>
  <c r="AR63" i="61" s="1"/>
  <c r="BI10" i="61"/>
  <c r="BC11" i="61"/>
  <c r="BG11" i="61"/>
  <c r="BK11" i="61"/>
  <c r="BB12" i="61"/>
  <c r="BF12" i="61"/>
  <c r="BJ12" i="61"/>
  <c r="BD13" i="61"/>
  <c r="BH13" i="61"/>
  <c r="BL13" i="61"/>
  <c r="BC14" i="61"/>
  <c r="BG14" i="61"/>
  <c r="BK14" i="61"/>
  <c r="BB15" i="61"/>
  <c r="BF15" i="61"/>
  <c r="BJ15" i="61"/>
  <c r="BA16" i="61"/>
  <c r="BC17" i="61"/>
  <c r="BG17" i="61"/>
  <c r="BK17" i="61"/>
  <c r="AI63" i="61"/>
  <c r="BA18" i="61"/>
  <c r="BE18" i="61"/>
  <c r="BI18" i="61"/>
  <c r="BA19" i="61"/>
  <c r="BI19" i="61"/>
  <c r="BD20" i="61"/>
  <c r="BH20" i="61"/>
  <c r="BL20" i="61"/>
  <c r="BB21" i="61"/>
  <c r="BF21" i="61"/>
  <c r="BJ21" i="61"/>
  <c r="BD22" i="61"/>
  <c r="BH22" i="61"/>
  <c r="BL22" i="61"/>
  <c r="BD23" i="61"/>
  <c r="BH23" i="61"/>
  <c r="BL23" i="61"/>
  <c r="BC24" i="61"/>
  <c r="BG24" i="61"/>
  <c r="BK24" i="61"/>
  <c r="BA25" i="61"/>
  <c r="BC26" i="61"/>
  <c r="BG26" i="61"/>
  <c r="BK26" i="61"/>
  <c r="BC27" i="61"/>
  <c r="BG27" i="61"/>
  <c r="BK27" i="61"/>
  <c r="BB28" i="61"/>
  <c r="BF28" i="61"/>
  <c r="BJ28" i="61"/>
  <c r="BD29" i="61"/>
  <c r="BH29" i="61"/>
  <c r="BL29" i="61"/>
  <c r="BB30" i="61"/>
  <c r="BF30" i="61"/>
  <c r="BJ30" i="61"/>
  <c r="BB31" i="61"/>
  <c r="BF31" i="61"/>
  <c r="BJ31" i="61"/>
  <c r="BA32" i="61"/>
  <c r="BC33" i="61"/>
  <c r="BG33" i="61"/>
  <c r="BK33" i="61"/>
  <c r="BA34" i="61"/>
  <c r="BE34" i="61"/>
  <c r="BI34" i="61"/>
  <c r="BA35" i="61"/>
  <c r="BI35" i="61"/>
  <c r="BD36" i="61"/>
  <c r="BH36" i="61"/>
  <c r="BL36" i="61"/>
  <c r="BB37" i="61"/>
  <c r="BF37" i="61"/>
  <c r="BJ37" i="61"/>
  <c r="BD38" i="61"/>
  <c r="BH38" i="61"/>
  <c r="BL38" i="61"/>
  <c r="BD39" i="61"/>
  <c r="BH39" i="61"/>
  <c r="BL39" i="61"/>
  <c r="J45" i="61"/>
  <c r="L45" i="61" s="1"/>
  <c r="N45" i="61" s="1"/>
  <c r="P45" i="61" s="1"/>
  <c r="R45" i="61" s="1"/>
  <c r="T45" i="61" s="1"/>
  <c r="V45" i="61" s="1"/>
  <c r="X45" i="61" s="1"/>
  <c r="BH9" i="61"/>
  <c r="BA7" i="61"/>
  <c r="BD9" i="61"/>
  <c r="BL9" i="61"/>
  <c r="BL14" i="61"/>
  <c r="AN7" i="61"/>
  <c r="BA9" i="61"/>
  <c r="BI9" i="61"/>
  <c r="BE10" i="61"/>
  <c r="BB7" i="61"/>
  <c r="AO7" i="61"/>
  <c r="AC7" i="61"/>
  <c r="BH14" i="61"/>
  <c r="E53" i="61"/>
  <c r="C51" i="61"/>
  <c r="C52" i="61" s="1"/>
  <c r="C57" i="61" s="1"/>
  <c r="B51" i="61"/>
  <c r="B52" i="61" s="1"/>
  <c r="B57" i="61" s="1"/>
  <c r="AO63" i="61" a="1"/>
  <c r="AO63" i="61" s="1"/>
  <c r="AS63" i="61" a="1"/>
  <c r="AS63" i="61" s="1"/>
  <c r="AW63" i="61" a="1"/>
  <c r="AW63" i="61" s="1"/>
  <c r="E51" i="61"/>
  <c r="E54" i="61" l="1"/>
  <c r="E58" i="61" s="1"/>
  <c r="E52" i="61"/>
  <c r="E57" i="61" s="1"/>
  <c r="E59" i="61" s="1"/>
  <c r="M63" i="61"/>
  <c r="I63" i="61"/>
  <c r="E63" i="61"/>
  <c r="D54" i="61"/>
  <c r="D58" i="61" s="1"/>
  <c r="G63" i="61"/>
  <c r="H63" i="61"/>
  <c r="K63" i="61"/>
  <c r="BJ63" i="61"/>
  <c r="K62" i="61" s="1"/>
  <c r="J63" i="61"/>
  <c r="BG63" i="61"/>
  <c r="H62" i="61" s="1"/>
  <c r="M51" i="61"/>
  <c r="M52" i="61" s="1"/>
  <c r="M57" i="61" s="1"/>
  <c r="F53" i="61"/>
  <c r="D63" i="61"/>
  <c r="G51" i="61"/>
  <c r="D57" i="61"/>
  <c r="BF63" i="61"/>
  <c r="G62" i="61" s="1"/>
  <c r="BK63" i="61"/>
  <c r="L62" i="61" s="1"/>
  <c r="L63" i="61"/>
  <c r="BA63" i="61"/>
  <c r="B62" i="61" s="1"/>
  <c r="BD63" i="61"/>
  <c r="E62" i="61" s="1"/>
  <c r="BB63" i="61"/>
  <c r="C62" i="61" s="1"/>
  <c r="B63" i="61"/>
  <c r="C59" i="61"/>
  <c r="B59" i="61"/>
  <c r="BC63" i="61"/>
  <c r="D62" i="61" s="1"/>
  <c r="BE63" i="61"/>
  <c r="F62" i="61" s="1"/>
  <c r="BH63" i="61"/>
  <c r="I62" i="61" s="1"/>
  <c r="F63" i="61"/>
  <c r="BI63" i="61"/>
  <c r="J62" i="61" s="1"/>
  <c r="C63" i="61"/>
  <c r="K51" i="61"/>
  <c r="I53" i="61"/>
  <c r="G53" i="61"/>
  <c r="J53" i="61"/>
  <c r="H51" i="61"/>
  <c r="F51" i="61"/>
  <c r="H53" i="61"/>
  <c r="M53" i="61"/>
  <c r="M54" i="61" s="1"/>
  <c r="M58" i="61" s="1"/>
  <c r="K53" i="61"/>
  <c r="L53" i="61"/>
  <c r="L54" i="61" s="1"/>
  <c r="L58" i="61" s="1"/>
  <c r="BC7" i="61"/>
  <c r="AP7" i="61"/>
  <c r="AD7" i="61"/>
  <c r="I51" i="61"/>
  <c r="J51" i="61"/>
  <c r="BL63" i="61"/>
  <c r="M62" i="61" s="1"/>
  <c r="M64" i="61" s="1"/>
  <c r="L51" i="61"/>
  <c r="L52" i="61" s="1"/>
  <c r="L57" i="61" s="1"/>
  <c r="H52" i="61" l="1"/>
  <c r="H57" i="61" s="1"/>
  <c r="F52" i="61"/>
  <c r="F57" i="61" s="1"/>
  <c r="F54" i="61"/>
  <c r="F58" i="61" s="1"/>
  <c r="J54" i="61"/>
  <c r="J58" i="61" s="1"/>
  <c r="G54" i="61"/>
  <c r="G58" i="61" s="1"/>
  <c r="I54" i="61"/>
  <c r="I58" i="61" s="1"/>
  <c r="K54" i="61"/>
  <c r="K58" i="61" s="1"/>
  <c r="K52" i="61"/>
  <c r="K57" i="61" s="1"/>
  <c r="K59" i="61" s="1"/>
  <c r="J52" i="61"/>
  <c r="J57" i="61" s="1"/>
  <c r="G52" i="61"/>
  <c r="G57" i="61" s="1"/>
  <c r="G59" i="61" s="1"/>
  <c r="I52" i="61"/>
  <c r="I57" i="61" s="1"/>
  <c r="H54" i="61"/>
  <c r="H58" i="61" s="1"/>
  <c r="I64" i="61"/>
  <c r="H64" i="61"/>
  <c r="E64" i="61"/>
  <c r="D64" i="61"/>
  <c r="D59" i="61"/>
  <c r="J64" i="61"/>
  <c r="K64" i="61"/>
  <c r="G64" i="61"/>
  <c r="C64" i="61"/>
  <c r="B64" i="61"/>
  <c r="M59" i="61"/>
  <c r="F64" i="61"/>
  <c r="N63" i="61"/>
  <c r="L64" i="61"/>
  <c r="L59" i="61"/>
  <c r="N62" i="61"/>
  <c r="BD7" i="61"/>
  <c r="AE7" i="61"/>
  <c r="AQ7" i="61"/>
  <c r="I59" i="61" l="1"/>
  <c r="F59" i="61"/>
  <c r="J59" i="61"/>
  <c r="H59" i="61"/>
  <c r="N64" i="61"/>
  <c r="AF7" i="61"/>
  <c r="AR7" i="61"/>
  <c r="BE7" i="61"/>
  <c r="BF7" i="61" l="1"/>
  <c r="AS7" i="61"/>
  <c r="AG7" i="61"/>
  <c r="A129" i="4"/>
  <c r="A48" i="3"/>
  <c r="A92" i="3" s="1"/>
  <c r="BG7" i="61" l="1"/>
  <c r="AT7" i="61"/>
  <c r="AH7" i="61"/>
  <c r="O116" i="47"/>
  <c r="BH7" i="61" l="1"/>
  <c r="AU7" i="61"/>
  <c r="AI7" i="61"/>
  <c r="AJ7" i="61" l="1"/>
  <c r="BI7" i="61"/>
  <c r="AV7" i="61"/>
  <c r="BJ7" i="61" l="1"/>
  <c r="AW7" i="61"/>
  <c r="AK7" i="61"/>
  <c r="A81" i="20"/>
  <c r="A82" i="20" s="1"/>
  <c r="A73" i="19"/>
  <c r="A74" i="19" s="1"/>
  <c r="A38" i="4"/>
  <c r="A55" i="4" s="1"/>
  <c r="A70" i="4" s="1"/>
  <c r="A30" i="4"/>
  <c r="A48" i="4" s="1"/>
  <c r="A63" i="4" s="1"/>
  <c r="BK7" i="61" l="1"/>
  <c r="AX7" i="61"/>
  <c r="AL7" i="61"/>
  <c r="A36" i="4"/>
  <c r="A53" i="4" s="1"/>
  <c r="A68" i="4" s="1"/>
  <c r="A37" i="4"/>
  <c r="A54" i="4" s="1"/>
  <c r="A69" i="4" s="1"/>
  <c r="A39" i="4"/>
  <c r="A56" i="4" s="1"/>
  <c r="A71" i="4" s="1"/>
  <c r="A35" i="4"/>
  <c r="A52" i="4" s="1"/>
  <c r="A67" i="4" s="1"/>
  <c r="A28" i="4"/>
  <c r="A46" i="4" s="1"/>
  <c r="A61" i="4" s="1"/>
  <c r="A29" i="4"/>
  <c r="A47" i="4" s="1"/>
  <c r="A62" i="4" s="1"/>
  <c r="A31" i="4"/>
  <c r="A49" i="4" s="1"/>
  <c r="A64" i="4" s="1"/>
  <c r="A27" i="4"/>
  <c r="A45" i="4" s="1"/>
  <c r="A60" i="4" s="1"/>
  <c r="AY7" i="61" l="1"/>
  <c r="BL7" i="61"/>
  <c r="B147" i="4"/>
  <c r="D147" i="4" s="1"/>
  <c r="A146" i="4"/>
  <c r="A64" i="3"/>
  <c r="A108" i="3" s="1"/>
  <c r="A65" i="3"/>
  <c r="A109" i="3" s="1"/>
  <c r="A66" i="3"/>
  <c r="A110" i="3" s="1"/>
  <c r="C66" i="3"/>
  <c r="A51" i="3"/>
  <c r="C147" i="4" l="1"/>
  <c r="M147" i="4"/>
  <c r="K147" i="4"/>
  <c r="I147" i="4"/>
  <c r="G147" i="4"/>
  <c r="E147" i="4"/>
  <c r="N147" i="4"/>
  <c r="L147" i="4"/>
  <c r="J147" i="4"/>
  <c r="H147" i="4"/>
  <c r="F147" i="4"/>
  <c r="C52" i="20"/>
  <c r="C31" i="20"/>
  <c r="C31" i="19"/>
  <c r="O147" i="4" l="1"/>
  <c r="C52" i="19" l="1"/>
  <c r="E3" i="20"/>
  <c r="D3" i="20"/>
  <c r="F3" i="20"/>
  <c r="G3" i="20"/>
  <c r="H3" i="20"/>
  <c r="I3" i="20"/>
  <c r="J3" i="20"/>
  <c r="K3" i="20"/>
  <c r="L3" i="20"/>
  <c r="E7" i="20"/>
  <c r="E8" i="20"/>
  <c r="F7" i="20"/>
  <c r="F8" i="20"/>
  <c r="G7" i="20"/>
  <c r="G8" i="20"/>
  <c r="H7" i="20"/>
  <c r="H8" i="20"/>
  <c r="I7" i="20"/>
  <c r="I8" i="20"/>
  <c r="J7" i="20"/>
  <c r="J8" i="20"/>
  <c r="L7" i="20"/>
  <c r="L8" i="20"/>
  <c r="D7" i="20"/>
  <c r="D8" i="20"/>
  <c r="C44" i="20"/>
  <c r="C25" i="20"/>
  <c r="C19" i="20"/>
  <c r="C11" i="20"/>
  <c r="E3" i="19"/>
  <c r="D3" i="19"/>
  <c r="F3" i="19"/>
  <c r="G3" i="19"/>
  <c r="H3" i="19"/>
  <c r="I3" i="19"/>
  <c r="J3" i="19"/>
  <c r="K3" i="19"/>
  <c r="L3" i="19"/>
  <c r="M3" i="19"/>
  <c r="N3" i="19"/>
  <c r="O3" i="19"/>
  <c r="E7" i="19"/>
  <c r="E8" i="19"/>
  <c r="F7" i="19"/>
  <c r="F8" i="19"/>
  <c r="G7" i="19"/>
  <c r="G8" i="19"/>
  <c r="H7" i="19"/>
  <c r="H8" i="19"/>
  <c r="I7" i="19"/>
  <c r="I8" i="19"/>
  <c r="J7" i="19"/>
  <c r="J8" i="19"/>
  <c r="K7" i="19"/>
  <c r="K8" i="19"/>
  <c r="L7" i="19"/>
  <c r="L8" i="19"/>
  <c r="M7" i="19"/>
  <c r="M8" i="19"/>
  <c r="N7" i="19"/>
  <c r="N8" i="19"/>
  <c r="O7" i="19"/>
  <c r="O8" i="19"/>
  <c r="D7" i="19"/>
  <c r="D8" i="19"/>
  <c r="C44" i="19"/>
  <c r="C25" i="19"/>
  <c r="C19" i="19"/>
  <c r="C11" i="19"/>
  <c r="R81" i="47"/>
  <c r="R80" i="47"/>
  <c r="R79" i="47"/>
  <c r="R78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Q8" i="47"/>
  <c r="Q9" i="47" s="1"/>
  <c r="R11" i="47"/>
  <c r="R10" i="47"/>
  <c r="R9" i="47"/>
  <c r="R8" i="47"/>
  <c r="A5" i="4"/>
  <c r="D5" i="4" s="1"/>
  <c r="R72" i="49"/>
  <c r="R71" i="49"/>
  <c r="R70" i="49"/>
  <c r="R69" i="49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3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39" i="49"/>
  <c r="R38" i="49"/>
  <c r="R37" i="49"/>
  <c r="R36" i="49"/>
  <c r="R35" i="49"/>
  <c r="R34" i="49"/>
  <c r="R33" i="49"/>
  <c r="R32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Q8" i="49"/>
  <c r="M3" i="20"/>
  <c r="N3" i="20"/>
  <c r="O3" i="20"/>
  <c r="K7" i="20"/>
  <c r="K8" i="20"/>
  <c r="M7" i="20"/>
  <c r="M8" i="20"/>
  <c r="N7" i="20"/>
  <c r="N8" i="20"/>
  <c r="O7" i="20"/>
  <c r="O8" i="20"/>
  <c r="E4" i="20"/>
  <c r="F4" i="20"/>
  <c r="G4" i="20"/>
  <c r="H4" i="20"/>
  <c r="I4" i="20"/>
  <c r="J4" i="20"/>
  <c r="K4" i="20"/>
  <c r="O4" i="20"/>
  <c r="E4" i="19"/>
  <c r="A11" i="19"/>
  <c r="A12" i="19" s="1"/>
  <c r="F4" i="19"/>
  <c r="G4" i="19"/>
  <c r="H4" i="19"/>
  <c r="I4" i="19"/>
  <c r="J4" i="19"/>
  <c r="K4" i="19"/>
  <c r="L4" i="19"/>
  <c r="M4" i="19"/>
  <c r="N4" i="19"/>
  <c r="O4" i="19"/>
  <c r="A40" i="19"/>
  <c r="A41" i="19" s="1"/>
  <c r="A68" i="19"/>
  <c r="A69" i="19" s="1"/>
  <c r="A78" i="19"/>
  <c r="A79" i="19" s="1"/>
  <c r="O114" i="47"/>
  <c r="C27" i="5" s="1"/>
  <c r="O133" i="49"/>
  <c r="D27" i="5" s="1"/>
  <c r="E24" i="5"/>
  <c r="E37" i="5" s="1"/>
  <c r="D66" i="3"/>
  <c r="D110" i="3" s="1"/>
  <c r="E66" i="3"/>
  <c r="E110" i="3" s="1"/>
  <c r="F66" i="3"/>
  <c r="F110" i="3" s="1"/>
  <c r="G66" i="3"/>
  <c r="G110" i="3" s="1"/>
  <c r="H66" i="3"/>
  <c r="H110" i="3" s="1"/>
  <c r="I66" i="3"/>
  <c r="I110" i="3" s="1"/>
  <c r="J66" i="3"/>
  <c r="J110" i="3" s="1"/>
  <c r="K66" i="3"/>
  <c r="K110" i="3" s="1"/>
  <c r="L66" i="3"/>
  <c r="L110" i="3" s="1"/>
  <c r="M66" i="3"/>
  <c r="M110" i="3" s="1"/>
  <c r="N66" i="3"/>
  <c r="N110" i="3" s="1"/>
  <c r="D4" i="20"/>
  <c r="A40" i="20"/>
  <c r="A41" i="20" s="1"/>
  <c r="L4" i="20"/>
  <c r="M4" i="20"/>
  <c r="N4" i="20"/>
  <c r="D4" i="19"/>
  <c r="O134" i="49"/>
  <c r="I35" i="5"/>
  <c r="H44" i="5" s="1"/>
  <c r="B50" i="3" s="1"/>
  <c r="A11" i="20"/>
  <c r="A12" i="20" s="1"/>
  <c r="A76" i="20"/>
  <c r="A71" i="20" s="1"/>
  <c r="A72" i="20" s="1"/>
  <c r="A86" i="20"/>
  <c r="A87" i="20" s="1"/>
  <c r="C110" i="3"/>
  <c r="C70" i="3"/>
  <c r="D2" i="20" s="1"/>
  <c r="D70" i="3"/>
  <c r="E2" i="20" s="1"/>
  <c r="E70" i="3"/>
  <c r="F2" i="20" s="1"/>
  <c r="F70" i="3"/>
  <c r="G2" i="20" s="1"/>
  <c r="G70" i="3"/>
  <c r="H2" i="20" s="1"/>
  <c r="H70" i="3"/>
  <c r="I2" i="20" s="1"/>
  <c r="I70" i="3"/>
  <c r="J2" i="20" s="1"/>
  <c r="J70" i="3"/>
  <c r="K2" i="20" s="1"/>
  <c r="K70" i="3"/>
  <c r="L2" i="20" s="1"/>
  <c r="M2" i="20"/>
  <c r="M70" i="3"/>
  <c r="N2" i="20" s="1"/>
  <c r="N70" i="3"/>
  <c r="O2" i="20" s="1"/>
  <c r="I15" i="4"/>
  <c r="C15" i="4"/>
  <c r="F23" i="4"/>
  <c r="L23" i="4"/>
  <c r="C23" i="4"/>
  <c r="D32" i="4"/>
  <c r="E32" i="4"/>
  <c r="F32" i="4"/>
  <c r="H32" i="4"/>
  <c r="J32" i="4"/>
  <c r="L32" i="4"/>
  <c r="M32" i="4"/>
  <c r="N32" i="4"/>
  <c r="C32" i="4"/>
  <c r="E40" i="4"/>
  <c r="G40" i="4"/>
  <c r="H40" i="4"/>
  <c r="I40" i="4"/>
  <c r="K40" i="4"/>
  <c r="M40" i="4"/>
  <c r="A73" i="4"/>
  <c r="A92" i="4"/>
  <c r="A122" i="4" s="1"/>
  <c r="A93" i="4"/>
  <c r="A123" i="4" s="1"/>
  <c r="A94" i="4"/>
  <c r="A124" i="4" s="1"/>
  <c r="A95" i="4"/>
  <c r="A125" i="4" s="1"/>
  <c r="A96" i="4"/>
  <c r="A126" i="4" s="1"/>
  <c r="A106" i="4"/>
  <c r="A136" i="4" s="1"/>
  <c r="A107" i="4"/>
  <c r="A137" i="4" s="1"/>
  <c r="A108" i="4"/>
  <c r="A138" i="4" s="1"/>
  <c r="A109" i="4"/>
  <c r="A139" i="4" s="1"/>
  <c r="A110" i="4"/>
  <c r="A140" i="4" s="1"/>
  <c r="A111" i="4"/>
  <c r="A141" i="4" s="1"/>
  <c r="A127" i="4"/>
  <c r="A128" i="4"/>
  <c r="A130" i="4"/>
  <c r="A131" i="4"/>
  <c r="A132" i="4"/>
  <c r="A142" i="4"/>
  <c r="A143" i="4"/>
  <c r="A144" i="4"/>
  <c r="A145" i="4"/>
  <c r="A147" i="4"/>
  <c r="A41" i="3"/>
  <c r="A85" i="3" s="1"/>
  <c r="A42" i="3"/>
  <c r="A86" i="3" s="1"/>
  <c r="A43" i="3"/>
  <c r="A87" i="3" s="1"/>
  <c r="A44" i="3"/>
  <c r="A88" i="3" s="1"/>
  <c r="A45" i="3"/>
  <c r="A89" i="3" s="1"/>
  <c r="A46" i="3"/>
  <c r="A90" i="3" s="1"/>
  <c r="A47" i="3"/>
  <c r="A91" i="3" s="1"/>
  <c r="A49" i="3"/>
  <c r="A93" i="3" s="1"/>
  <c r="A50" i="3"/>
  <c r="A94" i="3" s="1"/>
  <c r="A95" i="3"/>
  <c r="A55" i="3"/>
  <c r="A99" i="3" s="1"/>
  <c r="A56" i="3"/>
  <c r="A100" i="3" s="1"/>
  <c r="A57" i="3"/>
  <c r="A101" i="3" s="1"/>
  <c r="A58" i="3"/>
  <c r="A102" i="3" s="1"/>
  <c r="A59" i="3"/>
  <c r="A103" i="3" s="1"/>
  <c r="A60" i="3"/>
  <c r="A104" i="3" s="1"/>
  <c r="A61" i="3"/>
  <c r="A105" i="3" s="1"/>
  <c r="A62" i="3"/>
  <c r="A106" i="3" s="1"/>
  <c r="A63" i="3"/>
  <c r="A107" i="3" s="1"/>
  <c r="H14" i="20" l="1"/>
  <c r="H63" i="20"/>
  <c r="H55" i="20"/>
  <c r="H34" i="20"/>
  <c r="H22" i="20"/>
  <c r="H63" i="19"/>
  <c r="H55" i="19"/>
  <c r="H28" i="19"/>
  <c r="H22" i="19"/>
  <c r="H14" i="19"/>
  <c r="H138" i="49"/>
  <c r="D139" i="49"/>
  <c r="L139" i="49"/>
  <c r="H140" i="49"/>
  <c r="D141" i="49"/>
  <c r="L141" i="49"/>
  <c r="H142" i="49"/>
  <c r="D143" i="49"/>
  <c r="L143" i="49"/>
  <c r="H144" i="49"/>
  <c r="D145" i="49"/>
  <c r="L145" i="49"/>
  <c r="H146" i="49"/>
  <c r="D147" i="49"/>
  <c r="L147" i="49"/>
  <c r="H148" i="49"/>
  <c r="C139" i="49"/>
  <c r="C147" i="49"/>
  <c r="I138" i="49"/>
  <c r="E139" i="49"/>
  <c r="M139" i="49"/>
  <c r="I140" i="49"/>
  <c r="E141" i="49"/>
  <c r="M141" i="49"/>
  <c r="I142" i="49"/>
  <c r="E143" i="49"/>
  <c r="M143" i="49"/>
  <c r="I144" i="49"/>
  <c r="E145" i="49"/>
  <c r="M145" i="49"/>
  <c r="I146" i="49"/>
  <c r="E147" i="49"/>
  <c r="M147" i="49"/>
  <c r="I148" i="49"/>
  <c r="C140" i="49"/>
  <c r="C148" i="49"/>
  <c r="G147" i="49"/>
  <c r="K148" i="49"/>
  <c r="J138" i="49"/>
  <c r="F139" i="49"/>
  <c r="N139" i="49"/>
  <c r="J140" i="49"/>
  <c r="F141" i="49"/>
  <c r="N141" i="49"/>
  <c r="J142" i="49"/>
  <c r="F143" i="49"/>
  <c r="N143" i="49"/>
  <c r="J144" i="49"/>
  <c r="F145" i="49"/>
  <c r="N145" i="49"/>
  <c r="J146" i="49"/>
  <c r="F147" i="49"/>
  <c r="N147" i="49"/>
  <c r="J148" i="49"/>
  <c r="C141" i="49"/>
  <c r="C138" i="49"/>
  <c r="K138" i="49"/>
  <c r="G139" i="49"/>
  <c r="O139" i="49"/>
  <c r="K140" i="49"/>
  <c r="G141" i="49"/>
  <c r="O141" i="49"/>
  <c r="K142" i="49"/>
  <c r="G143" i="49"/>
  <c r="O143" i="49"/>
  <c r="K144" i="49"/>
  <c r="G145" i="49"/>
  <c r="O145" i="49"/>
  <c r="K146" i="49"/>
  <c r="O147" i="49"/>
  <c r="C142" i="49"/>
  <c r="D138" i="49"/>
  <c r="L138" i="49"/>
  <c r="H139" i="49"/>
  <c r="D140" i="49"/>
  <c r="L140" i="49"/>
  <c r="H141" i="49"/>
  <c r="D142" i="49"/>
  <c r="L142" i="49"/>
  <c r="H143" i="49"/>
  <c r="D144" i="49"/>
  <c r="L144" i="49"/>
  <c r="H145" i="49"/>
  <c r="D146" i="49"/>
  <c r="L146" i="49"/>
  <c r="H147" i="49"/>
  <c r="D148" i="49"/>
  <c r="L148" i="49"/>
  <c r="C143" i="49"/>
  <c r="E138" i="49"/>
  <c r="M138" i="49"/>
  <c r="I139" i="49"/>
  <c r="E140" i="49"/>
  <c r="M140" i="49"/>
  <c r="I141" i="49"/>
  <c r="E142" i="49"/>
  <c r="M142" i="49"/>
  <c r="I143" i="49"/>
  <c r="E144" i="49"/>
  <c r="M144" i="49"/>
  <c r="I145" i="49"/>
  <c r="E146" i="49"/>
  <c r="M146" i="49"/>
  <c r="I147" i="49"/>
  <c r="E148" i="49"/>
  <c r="M148" i="49"/>
  <c r="C144" i="49"/>
  <c r="F138" i="49"/>
  <c r="N138" i="49"/>
  <c r="J139" i="49"/>
  <c r="F140" i="49"/>
  <c r="N140" i="49"/>
  <c r="J141" i="49"/>
  <c r="F142" i="49"/>
  <c r="N142" i="49"/>
  <c r="J143" i="49"/>
  <c r="F144" i="49"/>
  <c r="N144" i="49"/>
  <c r="J145" i="49"/>
  <c r="F146" i="49"/>
  <c r="N146" i="49"/>
  <c r="J147" i="49"/>
  <c r="F148" i="49"/>
  <c r="N148" i="49"/>
  <c r="C145" i="49"/>
  <c r="G138" i="49"/>
  <c r="O138" i="49"/>
  <c r="K139" i="49"/>
  <c r="G140" i="49"/>
  <c r="O140" i="49"/>
  <c r="K141" i="49"/>
  <c r="G142" i="49"/>
  <c r="O142" i="49"/>
  <c r="K143" i="49"/>
  <c r="G144" i="49"/>
  <c r="O144" i="49"/>
  <c r="K145" i="49"/>
  <c r="G146" i="49"/>
  <c r="O146" i="49"/>
  <c r="K147" i="49"/>
  <c r="G148" i="49"/>
  <c r="O148" i="49"/>
  <c r="C146" i="49"/>
  <c r="D120" i="4"/>
  <c r="D43" i="4"/>
  <c r="Q9" i="49"/>
  <c r="S9" i="49" s="1"/>
  <c r="T8" i="49"/>
  <c r="H6" i="20"/>
  <c r="H15" i="20" s="1"/>
  <c r="J6" i="19"/>
  <c r="J74" i="19" s="1"/>
  <c r="J6" i="20"/>
  <c r="J82" i="20" s="1"/>
  <c r="D6" i="19"/>
  <c r="D74" i="19" s="1"/>
  <c r="O62" i="19"/>
  <c r="O63" i="19"/>
  <c r="H45" i="5"/>
  <c r="N63" i="19"/>
  <c r="N62" i="19"/>
  <c r="M62" i="19"/>
  <c r="M63" i="19"/>
  <c r="A55" i="20"/>
  <c r="A56" i="20" s="1"/>
  <c r="A63" i="20"/>
  <c r="A64" i="20" s="1"/>
  <c r="A77" i="20"/>
  <c r="N70" i="20"/>
  <c r="N71" i="20"/>
  <c r="K71" i="20"/>
  <c r="K70" i="20"/>
  <c r="G70" i="20"/>
  <c r="G71" i="20"/>
  <c r="O70" i="20"/>
  <c r="O71" i="20"/>
  <c r="L70" i="20"/>
  <c r="L71" i="20"/>
  <c r="H70" i="20"/>
  <c r="H71" i="20"/>
  <c r="E71" i="20"/>
  <c r="E70" i="20"/>
  <c r="I71" i="20"/>
  <c r="I70" i="20"/>
  <c r="D70" i="20"/>
  <c r="D71" i="20"/>
  <c r="M71" i="20"/>
  <c r="M70" i="20"/>
  <c r="J71" i="20"/>
  <c r="J70" i="20"/>
  <c r="F70" i="20"/>
  <c r="F71" i="20"/>
  <c r="L62" i="19"/>
  <c r="L63" i="19"/>
  <c r="K63" i="19"/>
  <c r="K62" i="19"/>
  <c r="J63" i="19"/>
  <c r="J62" i="19"/>
  <c r="I62" i="19"/>
  <c r="I63" i="19"/>
  <c r="H62" i="19"/>
  <c r="G63" i="19"/>
  <c r="G62" i="19"/>
  <c r="F62" i="19"/>
  <c r="F63" i="19"/>
  <c r="E62" i="19"/>
  <c r="E63" i="19"/>
  <c r="E6" i="20"/>
  <c r="D62" i="19"/>
  <c r="D63" i="19"/>
  <c r="O124" i="47"/>
  <c r="O128" i="47"/>
  <c r="D121" i="47"/>
  <c r="H121" i="47"/>
  <c r="L121" i="47"/>
  <c r="E122" i="47"/>
  <c r="I122" i="47"/>
  <c r="M122" i="47"/>
  <c r="F123" i="47"/>
  <c r="J123" i="47"/>
  <c r="N123" i="47"/>
  <c r="G124" i="47"/>
  <c r="K124" i="47"/>
  <c r="D125" i="47"/>
  <c r="H125" i="47"/>
  <c r="L125" i="47"/>
  <c r="E126" i="47"/>
  <c r="I126" i="47"/>
  <c r="M126" i="47"/>
  <c r="F127" i="47"/>
  <c r="J127" i="47"/>
  <c r="N127" i="47"/>
  <c r="G128" i="47"/>
  <c r="K128" i="47"/>
  <c r="D129" i="47"/>
  <c r="H129" i="47"/>
  <c r="L129" i="47"/>
  <c r="E130" i="47"/>
  <c r="I130" i="47"/>
  <c r="M130" i="47"/>
  <c r="F131" i="47"/>
  <c r="J131" i="47"/>
  <c r="N131" i="47"/>
  <c r="C125" i="47"/>
  <c r="C129" i="47"/>
  <c r="E121" i="47"/>
  <c r="M121" i="47"/>
  <c r="J122" i="47"/>
  <c r="G123" i="47"/>
  <c r="H124" i="47"/>
  <c r="E125" i="47"/>
  <c r="M125" i="47"/>
  <c r="J126" i="47"/>
  <c r="G127" i="47"/>
  <c r="D128" i="47"/>
  <c r="L128" i="47"/>
  <c r="I129" i="47"/>
  <c r="F130" i="47"/>
  <c r="N130" i="47"/>
  <c r="K131" i="47"/>
  <c r="C126" i="47"/>
  <c r="O123" i="47"/>
  <c r="O127" i="47"/>
  <c r="O131" i="47"/>
  <c r="G121" i="47"/>
  <c r="K121" i="47"/>
  <c r="D122" i="47"/>
  <c r="H122" i="47"/>
  <c r="L122" i="47"/>
  <c r="E123" i="47"/>
  <c r="I123" i="47"/>
  <c r="M123" i="47"/>
  <c r="F124" i="47"/>
  <c r="J124" i="47"/>
  <c r="N124" i="47"/>
  <c r="G125" i="47"/>
  <c r="K125" i="47"/>
  <c r="D126" i="47"/>
  <c r="H126" i="47"/>
  <c r="L126" i="47"/>
  <c r="E127" i="47"/>
  <c r="I127" i="47"/>
  <c r="M127" i="47"/>
  <c r="F128" i="47"/>
  <c r="J128" i="47"/>
  <c r="N128" i="47"/>
  <c r="G129" i="47"/>
  <c r="K129" i="47"/>
  <c r="D130" i="47"/>
  <c r="H130" i="47"/>
  <c r="L130" i="47"/>
  <c r="E131" i="47"/>
  <c r="I131" i="47"/>
  <c r="M131" i="47"/>
  <c r="C124" i="47"/>
  <c r="C128" i="47"/>
  <c r="C121" i="47"/>
  <c r="O122" i="47"/>
  <c r="O126" i="47"/>
  <c r="O130" i="47"/>
  <c r="F121" i="47"/>
  <c r="J121" i="47"/>
  <c r="N121" i="47"/>
  <c r="G122" i="47"/>
  <c r="K122" i="47"/>
  <c r="D123" i="47"/>
  <c r="H123" i="47"/>
  <c r="L123" i="47"/>
  <c r="E124" i="47"/>
  <c r="I124" i="47"/>
  <c r="M124" i="47"/>
  <c r="F125" i="47"/>
  <c r="J125" i="47"/>
  <c r="N125" i="47"/>
  <c r="G126" i="47"/>
  <c r="K126" i="47"/>
  <c r="D127" i="47"/>
  <c r="H127" i="47"/>
  <c r="L127" i="47"/>
  <c r="E128" i="47"/>
  <c r="I128" i="47"/>
  <c r="M128" i="47"/>
  <c r="F129" i="47"/>
  <c r="J129" i="47"/>
  <c r="N129" i="47"/>
  <c r="G130" i="47"/>
  <c r="K130" i="47"/>
  <c r="D131" i="47"/>
  <c r="H131" i="47"/>
  <c r="L131" i="47"/>
  <c r="C123" i="47"/>
  <c r="C127" i="47"/>
  <c r="C131" i="47"/>
  <c r="O121" i="47"/>
  <c r="O125" i="47"/>
  <c r="O129" i="47"/>
  <c r="I121" i="47"/>
  <c r="F122" i="47"/>
  <c r="N122" i="47"/>
  <c r="K123" i="47"/>
  <c r="D124" i="47"/>
  <c r="L124" i="47"/>
  <c r="I125" i="47"/>
  <c r="F126" i="47"/>
  <c r="N126" i="47"/>
  <c r="K127" i="47"/>
  <c r="H128" i="47"/>
  <c r="E129" i="47"/>
  <c r="M129" i="47"/>
  <c r="J130" i="47"/>
  <c r="G131" i="47"/>
  <c r="C122" i="47"/>
  <c r="C130" i="47"/>
  <c r="O63" i="20"/>
  <c r="O62" i="20"/>
  <c r="I63" i="20"/>
  <c r="I62" i="20"/>
  <c r="D62" i="20"/>
  <c r="D63" i="20"/>
  <c r="J62" i="20"/>
  <c r="J63" i="20"/>
  <c r="F62" i="20"/>
  <c r="F63" i="20"/>
  <c r="M63" i="20"/>
  <c r="M62" i="20"/>
  <c r="K63" i="20"/>
  <c r="K62" i="20"/>
  <c r="G63" i="20"/>
  <c r="G62" i="20"/>
  <c r="N62" i="20"/>
  <c r="N63" i="20"/>
  <c r="L62" i="20"/>
  <c r="L63" i="20"/>
  <c r="H62" i="20"/>
  <c r="E63" i="20"/>
  <c r="E62" i="20"/>
  <c r="K6" i="20"/>
  <c r="K40" i="20" s="1"/>
  <c r="K48" i="20" s="1"/>
  <c r="O46" i="20"/>
  <c r="O34" i="20"/>
  <c r="O13" i="20"/>
  <c r="O27" i="20"/>
  <c r="O54" i="20"/>
  <c r="O47" i="20"/>
  <c r="O21" i="20"/>
  <c r="O14" i="20"/>
  <c r="O33" i="20"/>
  <c r="O28" i="20"/>
  <c r="O55" i="20"/>
  <c r="O22" i="20"/>
  <c r="I55" i="20"/>
  <c r="I27" i="20"/>
  <c r="I22" i="20"/>
  <c r="I33" i="20"/>
  <c r="I28" i="20"/>
  <c r="I54" i="20"/>
  <c r="I47" i="20"/>
  <c r="I21" i="20"/>
  <c r="I14" i="20"/>
  <c r="I46" i="20"/>
  <c r="I34" i="20"/>
  <c r="I13" i="20"/>
  <c r="D54" i="20"/>
  <c r="D47" i="20"/>
  <c r="D21" i="20"/>
  <c r="D14" i="20"/>
  <c r="D33" i="20"/>
  <c r="D55" i="20"/>
  <c r="D27" i="20"/>
  <c r="D22" i="20"/>
  <c r="D28" i="20"/>
  <c r="D46" i="20"/>
  <c r="D34" i="20"/>
  <c r="D13" i="20"/>
  <c r="J33" i="20"/>
  <c r="J28" i="20"/>
  <c r="J21" i="20"/>
  <c r="J46" i="20"/>
  <c r="J34" i="20"/>
  <c r="J13" i="20"/>
  <c r="J54" i="20"/>
  <c r="J55" i="20"/>
  <c r="J27" i="20"/>
  <c r="J22" i="20"/>
  <c r="J47" i="20"/>
  <c r="J14" i="20"/>
  <c r="F33" i="20"/>
  <c r="F28" i="20"/>
  <c r="F47" i="20"/>
  <c r="F46" i="20"/>
  <c r="F34" i="20"/>
  <c r="F13" i="20"/>
  <c r="F14" i="20"/>
  <c r="F55" i="20"/>
  <c r="F27" i="20"/>
  <c r="F22" i="20"/>
  <c r="F54" i="20"/>
  <c r="F21" i="20"/>
  <c r="I6" i="20"/>
  <c r="I72" i="20" s="1"/>
  <c r="M55" i="20"/>
  <c r="M27" i="20"/>
  <c r="M22" i="20"/>
  <c r="M13" i="20"/>
  <c r="M33" i="20"/>
  <c r="M28" i="20"/>
  <c r="M46" i="20"/>
  <c r="M54" i="20"/>
  <c r="M47" i="20"/>
  <c r="M21" i="20"/>
  <c r="M14" i="20"/>
  <c r="M34" i="20"/>
  <c r="K46" i="20"/>
  <c r="K34" i="20"/>
  <c r="K13" i="20"/>
  <c r="K22" i="20"/>
  <c r="K54" i="20"/>
  <c r="K47" i="20"/>
  <c r="K21" i="20"/>
  <c r="K14" i="20"/>
  <c r="K33" i="20"/>
  <c r="K28" i="20"/>
  <c r="K55" i="20"/>
  <c r="K27" i="20"/>
  <c r="G46" i="20"/>
  <c r="G34" i="20"/>
  <c r="G13" i="20"/>
  <c r="G54" i="20"/>
  <c r="G47" i="20"/>
  <c r="G21" i="20"/>
  <c r="G14" i="20"/>
  <c r="G27" i="20"/>
  <c r="G33" i="20"/>
  <c r="G28" i="20"/>
  <c r="G55" i="20"/>
  <c r="G22" i="20"/>
  <c r="N33" i="20"/>
  <c r="N28" i="20"/>
  <c r="N54" i="20"/>
  <c r="N14" i="20"/>
  <c r="N46" i="20"/>
  <c r="N34" i="20"/>
  <c r="N13" i="20"/>
  <c r="N21" i="20"/>
  <c r="N55" i="20"/>
  <c r="N27" i="20"/>
  <c r="N22" i="20"/>
  <c r="N47" i="20"/>
  <c r="L54" i="20"/>
  <c r="L47" i="20"/>
  <c r="L21" i="20"/>
  <c r="L14" i="20"/>
  <c r="L55" i="20"/>
  <c r="L27" i="20"/>
  <c r="L22" i="20"/>
  <c r="L46" i="20"/>
  <c r="L34" i="20"/>
  <c r="L13" i="20"/>
  <c r="L33" i="20"/>
  <c r="L28" i="20"/>
  <c r="H54" i="20"/>
  <c r="H47" i="20"/>
  <c r="H21" i="20"/>
  <c r="H27" i="20"/>
  <c r="H33" i="20"/>
  <c r="H28" i="20"/>
  <c r="H46" i="20"/>
  <c r="H13" i="20"/>
  <c r="E55" i="20"/>
  <c r="E27" i="20"/>
  <c r="E22" i="20"/>
  <c r="E33" i="20"/>
  <c r="E28" i="20"/>
  <c r="E34" i="20"/>
  <c r="E13" i="20"/>
  <c r="E54" i="20"/>
  <c r="E47" i="20"/>
  <c r="E21" i="20"/>
  <c r="E14" i="20"/>
  <c r="E46" i="20"/>
  <c r="L54" i="19"/>
  <c r="L46" i="19"/>
  <c r="L33" i="19"/>
  <c r="L21" i="19"/>
  <c r="L13" i="19"/>
  <c r="L55" i="19"/>
  <c r="L47" i="19"/>
  <c r="L34" i="19"/>
  <c r="L22" i="19"/>
  <c r="L14" i="19"/>
  <c r="L27" i="19"/>
  <c r="L28" i="19"/>
  <c r="H54" i="19"/>
  <c r="H46" i="19"/>
  <c r="H33" i="19"/>
  <c r="H21" i="19"/>
  <c r="H13" i="19"/>
  <c r="H47" i="19"/>
  <c r="H34" i="19"/>
  <c r="H27" i="19"/>
  <c r="E55" i="19"/>
  <c r="E47" i="19"/>
  <c r="E34" i="19"/>
  <c r="E22" i="19"/>
  <c r="E14" i="19"/>
  <c r="E27" i="19"/>
  <c r="E28" i="19"/>
  <c r="E54" i="19"/>
  <c r="E46" i="19"/>
  <c r="E33" i="19"/>
  <c r="E21" i="19"/>
  <c r="E13" i="19"/>
  <c r="M55" i="19"/>
  <c r="M47" i="19"/>
  <c r="M34" i="19"/>
  <c r="M22" i="19"/>
  <c r="M14" i="19"/>
  <c r="M27" i="19"/>
  <c r="M28" i="19"/>
  <c r="M54" i="19"/>
  <c r="M46" i="19"/>
  <c r="M33" i="19"/>
  <c r="M21" i="19"/>
  <c r="M13" i="19"/>
  <c r="I55" i="19"/>
  <c r="I47" i="19"/>
  <c r="I34" i="19"/>
  <c r="I22" i="19"/>
  <c r="I14" i="19"/>
  <c r="I27" i="19"/>
  <c r="I28" i="19"/>
  <c r="I54" i="19"/>
  <c r="I46" i="19"/>
  <c r="I33" i="19"/>
  <c r="I21" i="19"/>
  <c r="I13" i="19"/>
  <c r="D54" i="19"/>
  <c r="D46" i="19"/>
  <c r="D33" i="19"/>
  <c r="D21" i="19"/>
  <c r="D13" i="19"/>
  <c r="D55" i="19"/>
  <c r="D47" i="19"/>
  <c r="D34" i="19"/>
  <c r="D22" i="19"/>
  <c r="D14" i="19"/>
  <c r="D27" i="19"/>
  <c r="D28" i="19"/>
  <c r="N27" i="19"/>
  <c r="N28" i="19"/>
  <c r="N54" i="19"/>
  <c r="N46" i="19"/>
  <c r="N33" i="19"/>
  <c r="N21" i="19"/>
  <c r="N13" i="19"/>
  <c r="N55" i="19"/>
  <c r="N47" i="19"/>
  <c r="N34" i="19"/>
  <c r="N22" i="19"/>
  <c r="N14" i="19"/>
  <c r="J27" i="19"/>
  <c r="J28" i="19"/>
  <c r="J54" i="19"/>
  <c r="J46" i="19"/>
  <c r="J33" i="19"/>
  <c r="J21" i="19"/>
  <c r="J13" i="19"/>
  <c r="J55" i="19"/>
  <c r="J47" i="19"/>
  <c r="J34" i="19"/>
  <c r="J22" i="19"/>
  <c r="J14" i="19"/>
  <c r="F27" i="19"/>
  <c r="F28" i="19"/>
  <c r="F54" i="19"/>
  <c r="F46" i="19"/>
  <c r="F33" i="19"/>
  <c r="F21" i="19"/>
  <c r="F13" i="19"/>
  <c r="F55" i="19"/>
  <c r="F47" i="19"/>
  <c r="F34" i="19"/>
  <c r="F22" i="19"/>
  <c r="F14" i="19"/>
  <c r="H6" i="19"/>
  <c r="H74" i="19" s="1"/>
  <c r="O28" i="19"/>
  <c r="O54" i="19"/>
  <c r="O46" i="19"/>
  <c r="O33" i="19"/>
  <c r="O21" i="19"/>
  <c r="O13" i="19"/>
  <c r="O55" i="19"/>
  <c r="O47" i="19"/>
  <c r="O34" i="19"/>
  <c r="O22" i="19"/>
  <c r="O14" i="19"/>
  <c r="O27" i="19"/>
  <c r="K28" i="19"/>
  <c r="K54" i="19"/>
  <c r="K46" i="19"/>
  <c r="K33" i="19"/>
  <c r="K21" i="19"/>
  <c r="K13" i="19"/>
  <c r="K55" i="19"/>
  <c r="K47" i="19"/>
  <c r="K34" i="19"/>
  <c r="K22" i="19"/>
  <c r="K14" i="19"/>
  <c r="K27" i="19"/>
  <c r="G28" i="19"/>
  <c r="G54" i="19"/>
  <c r="G46" i="19"/>
  <c r="G33" i="19"/>
  <c r="G21" i="19"/>
  <c r="G13" i="19"/>
  <c r="G55" i="19"/>
  <c r="G47" i="19"/>
  <c r="G34" i="19"/>
  <c r="G22" i="19"/>
  <c r="G14" i="19"/>
  <c r="G27" i="19"/>
  <c r="N6" i="19"/>
  <c r="N74" i="19" s="1"/>
  <c r="G6" i="19"/>
  <c r="G74" i="19" s="1"/>
  <c r="F6" i="19"/>
  <c r="F74" i="19" s="1"/>
  <c r="O6" i="19"/>
  <c r="O69" i="19" s="1"/>
  <c r="O64" i="19" s="1"/>
  <c r="M6" i="19"/>
  <c r="M69" i="19" s="1"/>
  <c r="M64" i="19" s="1"/>
  <c r="L6" i="19"/>
  <c r="L74" i="19" s="1"/>
  <c r="L6" i="20"/>
  <c r="F6" i="20"/>
  <c r="F72" i="20" s="1"/>
  <c r="D6" i="20"/>
  <c r="B131" i="4"/>
  <c r="D131" i="4" s="1"/>
  <c r="C50" i="3"/>
  <c r="C94" i="3" s="1"/>
  <c r="L50" i="3"/>
  <c r="D50" i="3"/>
  <c r="D94" i="3" s="1"/>
  <c r="J50" i="3"/>
  <c r="J94" i="3" s="1"/>
  <c r="M50" i="3"/>
  <c r="I50" i="3"/>
  <c r="I94" i="3" s="1"/>
  <c r="E50" i="3"/>
  <c r="E94" i="3" s="1"/>
  <c r="H50" i="3"/>
  <c r="H94" i="3" s="1"/>
  <c r="N50" i="3"/>
  <c r="F50" i="3"/>
  <c r="F94" i="3" s="1"/>
  <c r="K50" i="3"/>
  <c r="K94" i="3" s="1"/>
  <c r="G50" i="3"/>
  <c r="G94" i="3" s="1"/>
  <c r="K6" i="19"/>
  <c r="K15" i="19" s="1"/>
  <c r="I6" i="19"/>
  <c r="I74" i="19" s="1"/>
  <c r="G6" i="20"/>
  <c r="G72" i="20" s="1"/>
  <c r="S8" i="49"/>
  <c r="Q10" i="47"/>
  <c r="Q11" i="47" s="1"/>
  <c r="S9" i="47"/>
  <c r="S8" i="47"/>
  <c r="D73" i="4"/>
  <c r="D42" i="4"/>
  <c r="K5" i="4"/>
  <c r="K43" i="4" s="1"/>
  <c r="G5" i="4"/>
  <c r="G43" i="4" s="1"/>
  <c r="C5" i="4"/>
  <c r="C43" i="4" s="1"/>
  <c r="I5" i="4"/>
  <c r="I43" i="4" s="1"/>
  <c r="E5" i="4"/>
  <c r="E43" i="4" s="1"/>
  <c r="K2" i="19"/>
  <c r="O6" i="20"/>
  <c r="O2" i="19"/>
  <c r="G2" i="19"/>
  <c r="N5" i="4"/>
  <c r="N43" i="4" s="1"/>
  <c r="M5" i="4"/>
  <c r="M43" i="4" s="1"/>
  <c r="L5" i="4"/>
  <c r="L43" i="4" s="1"/>
  <c r="J5" i="4"/>
  <c r="J43" i="4" s="1"/>
  <c r="H5" i="4"/>
  <c r="H43" i="4" s="1"/>
  <c r="F5" i="4"/>
  <c r="F43" i="4" s="1"/>
  <c r="L5" i="20"/>
  <c r="J5" i="20"/>
  <c r="H5" i="20"/>
  <c r="F5" i="20"/>
  <c r="K5" i="20"/>
  <c r="I5" i="20"/>
  <c r="G5" i="20"/>
  <c r="J5" i="19"/>
  <c r="J73" i="19" s="1"/>
  <c r="O5" i="19"/>
  <c r="O73" i="19" s="1"/>
  <c r="M5" i="19"/>
  <c r="M73" i="19" s="1"/>
  <c r="K5" i="19"/>
  <c r="K73" i="19" s="1"/>
  <c r="H5" i="19"/>
  <c r="H73" i="19" s="1"/>
  <c r="F5" i="19"/>
  <c r="F73" i="19" s="1"/>
  <c r="N5" i="19"/>
  <c r="N73" i="19" s="1"/>
  <c r="L5" i="19"/>
  <c r="L73" i="19" s="1"/>
  <c r="I5" i="19"/>
  <c r="I73" i="19" s="1"/>
  <c r="G5" i="19"/>
  <c r="G73" i="19" s="1"/>
  <c r="D5" i="19"/>
  <c r="D73" i="19" s="1"/>
  <c r="C40" i="4"/>
  <c r="M2" i="19"/>
  <c r="I2" i="19"/>
  <c r="E2" i="19"/>
  <c r="E5" i="19"/>
  <c r="E73" i="19" s="1"/>
  <c r="E5" i="20"/>
  <c r="B65" i="3"/>
  <c r="E6" i="19"/>
  <c r="E69" i="19" s="1"/>
  <c r="E64" i="19" s="1"/>
  <c r="B74" i="3"/>
  <c r="B110" i="3"/>
  <c r="M23" i="4"/>
  <c r="K23" i="4"/>
  <c r="I23" i="4"/>
  <c r="G23" i="4"/>
  <c r="E23" i="4"/>
  <c r="N15" i="4"/>
  <c r="L15" i="4"/>
  <c r="J15" i="4"/>
  <c r="H15" i="4"/>
  <c r="F15" i="4"/>
  <c r="D15" i="4"/>
  <c r="B59" i="3"/>
  <c r="B63" i="3"/>
  <c r="O5" i="20"/>
  <c r="M5" i="20"/>
  <c r="M6" i="20"/>
  <c r="M72" i="20" s="1"/>
  <c r="K15" i="4"/>
  <c r="N23" i="4"/>
  <c r="I32" i="4"/>
  <c r="L40" i="4"/>
  <c r="D40" i="4"/>
  <c r="N2" i="19"/>
  <c r="L2" i="19"/>
  <c r="J2" i="19"/>
  <c r="H2" i="19"/>
  <c r="F2" i="19"/>
  <c r="D2" i="19"/>
  <c r="M15" i="4"/>
  <c r="E15" i="4"/>
  <c r="H23" i="4"/>
  <c r="D23" i="4"/>
  <c r="K32" i="4"/>
  <c r="G32" i="4"/>
  <c r="N40" i="4"/>
  <c r="J40" i="4"/>
  <c r="F40" i="4"/>
  <c r="B44" i="3"/>
  <c r="N5" i="20"/>
  <c r="N6" i="20"/>
  <c r="G15" i="4"/>
  <c r="J23" i="4"/>
  <c r="Q11" i="49"/>
  <c r="Q12" i="49" s="1"/>
  <c r="D90" i="4"/>
  <c r="D5" i="20"/>
  <c r="H40" i="20" l="1"/>
  <c r="H48" i="20" s="1"/>
  <c r="D79" i="19"/>
  <c r="D20" i="65"/>
  <c r="L20" i="65"/>
  <c r="H25" i="65"/>
  <c r="H13" i="65" s="1"/>
  <c r="I25" i="65"/>
  <c r="G20" i="65"/>
  <c r="O25" i="65"/>
  <c r="O13" i="65" s="1"/>
  <c r="E20" i="65"/>
  <c r="E6" i="65" s="1"/>
  <c r="M20" i="65"/>
  <c r="M6" i="65" s="1"/>
  <c r="H20" i="65"/>
  <c r="H6" i="65" s="1"/>
  <c r="L25" i="65"/>
  <c r="M25" i="65"/>
  <c r="M13" i="65" s="1"/>
  <c r="J20" i="65"/>
  <c r="N25" i="65"/>
  <c r="K20" i="65"/>
  <c r="K6" i="65" s="1"/>
  <c r="F20" i="65"/>
  <c r="F6" i="65" s="1"/>
  <c r="N20" i="65"/>
  <c r="N6" i="65" s="1"/>
  <c r="J25" i="65"/>
  <c r="J13" i="65" s="1"/>
  <c r="K25" i="65"/>
  <c r="I20" i="65"/>
  <c r="I6" i="65" s="1"/>
  <c r="F25" i="65"/>
  <c r="F13" i="65" s="1"/>
  <c r="O20" i="65"/>
  <c r="E25" i="65"/>
  <c r="E13" i="65" s="1"/>
  <c r="G25" i="65"/>
  <c r="G13" i="65" s="1"/>
  <c r="D25" i="65"/>
  <c r="D13" i="65" s="1"/>
  <c r="D65" i="3"/>
  <c r="C65" i="3"/>
  <c r="E65" i="3"/>
  <c r="E109" i="3" s="1"/>
  <c r="H72" i="20"/>
  <c r="G6" i="65"/>
  <c r="O6" i="65"/>
  <c r="K13" i="65"/>
  <c r="L13" i="65"/>
  <c r="J6" i="65"/>
  <c r="N13" i="65"/>
  <c r="L6" i="65"/>
  <c r="I13" i="65"/>
  <c r="D6" i="65"/>
  <c r="H82" i="20"/>
  <c r="H87" i="20"/>
  <c r="J15" i="20"/>
  <c r="J72" i="20"/>
  <c r="D69" i="19"/>
  <c r="D64" i="19" s="1"/>
  <c r="D40" i="19"/>
  <c r="D48" i="19" s="1"/>
  <c r="T9" i="49"/>
  <c r="C45" i="4"/>
  <c r="C60" i="4" s="1"/>
  <c r="C55" i="4"/>
  <c r="C70" i="4" s="1"/>
  <c r="J64" i="20"/>
  <c r="D81" i="20"/>
  <c r="D15" i="19"/>
  <c r="Q10" i="49"/>
  <c r="J87" i="20"/>
  <c r="J40" i="20"/>
  <c r="J48" i="20" s="1"/>
  <c r="H77" i="20"/>
  <c r="S10" i="47"/>
  <c r="J69" i="19"/>
  <c r="J64" i="19" s="1"/>
  <c r="J79" i="19"/>
  <c r="J15" i="19"/>
  <c r="J40" i="19"/>
  <c r="J48" i="19" s="1"/>
  <c r="J77" i="20"/>
  <c r="K40" i="19"/>
  <c r="K48" i="19" s="1"/>
  <c r="G77" i="20"/>
  <c r="E64" i="20"/>
  <c r="E72" i="20"/>
  <c r="B48" i="3"/>
  <c r="B49" i="3"/>
  <c r="D64" i="20"/>
  <c r="D72" i="20"/>
  <c r="N40" i="19"/>
  <c r="N48" i="19" s="1"/>
  <c r="N64" i="20"/>
  <c r="N72" i="20"/>
  <c r="O64" i="20"/>
  <c r="O72" i="20"/>
  <c r="L64" i="20"/>
  <c r="L72" i="20"/>
  <c r="K64" i="20"/>
  <c r="K72" i="20"/>
  <c r="H56" i="20"/>
  <c r="J56" i="20"/>
  <c r="M64" i="20"/>
  <c r="I64" i="20"/>
  <c r="H64" i="20"/>
  <c r="E40" i="20"/>
  <c r="E48" i="20" s="1"/>
  <c r="K15" i="20"/>
  <c r="G64" i="20"/>
  <c r="F64" i="20"/>
  <c r="I82" i="20"/>
  <c r="I56" i="20"/>
  <c r="D82" i="20"/>
  <c r="D56" i="20"/>
  <c r="N82" i="20"/>
  <c r="N56" i="20"/>
  <c r="O82" i="20"/>
  <c r="O56" i="20"/>
  <c r="L82" i="20"/>
  <c r="L56" i="20"/>
  <c r="K82" i="20"/>
  <c r="K56" i="20"/>
  <c r="E82" i="20"/>
  <c r="E56" i="20"/>
  <c r="M82" i="20"/>
  <c r="M56" i="20"/>
  <c r="G82" i="20"/>
  <c r="G56" i="20"/>
  <c r="F82" i="20"/>
  <c r="F56" i="20"/>
  <c r="E77" i="20"/>
  <c r="E15" i="20"/>
  <c r="I40" i="20"/>
  <c r="I48" i="20" s="1"/>
  <c r="B140" i="4"/>
  <c r="K69" i="19"/>
  <c r="K64" i="19" s="1"/>
  <c r="K79" i="19"/>
  <c r="I40" i="19"/>
  <c r="I48" i="19" s="1"/>
  <c r="G87" i="20"/>
  <c r="E87" i="20"/>
  <c r="D77" i="20"/>
  <c r="D40" i="20"/>
  <c r="D48" i="20" s="1"/>
  <c r="C150" i="49"/>
  <c r="I150" i="49"/>
  <c r="G15" i="20"/>
  <c r="K77" i="20"/>
  <c r="K87" i="20"/>
  <c r="I77" i="20"/>
  <c r="I87" i="20"/>
  <c r="I15" i="20"/>
  <c r="I79" i="19"/>
  <c r="L40" i="19"/>
  <c r="L48" i="19" s="1"/>
  <c r="H40" i="19"/>
  <c r="H48" i="19" s="1"/>
  <c r="H15" i="19"/>
  <c r="H69" i="19"/>
  <c r="I15" i="19"/>
  <c r="I69" i="19"/>
  <c r="I64" i="19" s="1"/>
  <c r="G79" i="19"/>
  <c r="H79" i="19"/>
  <c r="N79" i="19"/>
  <c r="O15" i="19"/>
  <c r="N69" i="19"/>
  <c r="N15" i="19"/>
  <c r="B125" i="4"/>
  <c r="G40" i="19"/>
  <c r="G48" i="19" s="1"/>
  <c r="G15" i="19"/>
  <c r="G69" i="19"/>
  <c r="G64" i="19" s="1"/>
  <c r="F40" i="19"/>
  <c r="F48" i="19" s="1"/>
  <c r="F40" i="20"/>
  <c r="F48" i="20" s="1"/>
  <c r="F79" i="19"/>
  <c r="F77" i="20"/>
  <c r="F15" i="20"/>
  <c r="F15" i="19"/>
  <c r="F87" i="20"/>
  <c r="F69" i="19"/>
  <c r="F64" i="19" s="1"/>
  <c r="E40" i="19"/>
  <c r="E48" i="19" s="1"/>
  <c r="D15" i="20"/>
  <c r="D87" i="20"/>
  <c r="O40" i="20"/>
  <c r="O48" i="20" s="1"/>
  <c r="O15" i="20"/>
  <c r="O40" i="19"/>
  <c r="O48" i="19" s="1"/>
  <c r="O79" i="19"/>
  <c r="O74" i="19"/>
  <c r="O75" i="19" s="1"/>
  <c r="N12" i="3" s="1"/>
  <c r="N44" i="3" s="1"/>
  <c r="O77" i="20"/>
  <c r="O87" i="20"/>
  <c r="M79" i="19"/>
  <c r="M74" i="19"/>
  <c r="M75" i="19" s="1"/>
  <c r="L12" i="3" s="1"/>
  <c r="L44" i="3" s="1"/>
  <c r="M40" i="19"/>
  <c r="M48" i="19" s="1"/>
  <c r="M15" i="19"/>
  <c r="L77" i="20"/>
  <c r="L15" i="19"/>
  <c r="L40" i="20"/>
  <c r="L48" i="20" s="1"/>
  <c r="L69" i="19"/>
  <c r="L79" i="19"/>
  <c r="L87" i="20"/>
  <c r="L15" i="20"/>
  <c r="K74" i="19"/>
  <c r="K75" i="19" s="1"/>
  <c r="J12" i="3" s="1"/>
  <c r="J44" i="3" s="1"/>
  <c r="F131" i="4"/>
  <c r="G131" i="4"/>
  <c r="L131" i="4"/>
  <c r="N131" i="4"/>
  <c r="M131" i="4"/>
  <c r="K131" i="4"/>
  <c r="H131" i="4"/>
  <c r="C131" i="4"/>
  <c r="J131" i="4"/>
  <c r="I131" i="4"/>
  <c r="E131" i="4"/>
  <c r="E150" i="49"/>
  <c r="M150" i="49"/>
  <c r="F75" i="19"/>
  <c r="E12" i="3" s="1"/>
  <c r="E44" i="3" s="1"/>
  <c r="J133" i="47"/>
  <c r="N133" i="47"/>
  <c r="C133" i="47"/>
  <c r="S11" i="47"/>
  <c r="Q12" i="47"/>
  <c r="F133" i="47"/>
  <c r="K133" i="47"/>
  <c r="I133" i="47"/>
  <c r="G133" i="47"/>
  <c r="D133" i="47"/>
  <c r="C109" i="3"/>
  <c r="B146" i="4"/>
  <c r="P5" i="19"/>
  <c r="D43" i="19" s="1"/>
  <c r="G40" i="20"/>
  <c r="G48" i="20" s="1"/>
  <c r="L75" i="19"/>
  <c r="K12" i="3" s="1"/>
  <c r="K44" i="3" s="1"/>
  <c r="E79" i="19"/>
  <c r="E74" i="19"/>
  <c r="E75" i="19" s="1"/>
  <c r="D12" i="3" s="1"/>
  <c r="D44" i="3" s="1"/>
  <c r="H133" i="47"/>
  <c r="L133" i="47"/>
  <c r="E133" i="47"/>
  <c r="M133" i="47"/>
  <c r="G48" i="4"/>
  <c r="G63" i="4" s="1"/>
  <c r="G55" i="4"/>
  <c r="G70" i="4" s="1"/>
  <c r="I55" i="4"/>
  <c r="I70" i="4" s="1"/>
  <c r="I48" i="4"/>
  <c r="I63" i="4" s="1"/>
  <c r="L55" i="4"/>
  <c r="L70" i="4" s="1"/>
  <c r="L48" i="4"/>
  <c r="L63" i="4" s="1"/>
  <c r="M55" i="4"/>
  <c r="M70" i="4" s="1"/>
  <c r="M48" i="4"/>
  <c r="M63" i="4" s="1"/>
  <c r="E55" i="4"/>
  <c r="E70" i="4" s="1"/>
  <c r="E48" i="4"/>
  <c r="E63" i="4" s="1"/>
  <c r="C49" i="4"/>
  <c r="C64" i="4" s="1"/>
  <c r="C48" i="4"/>
  <c r="C63" i="4" s="1"/>
  <c r="K55" i="4"/>
  <c r="K70" i="4" s="1"/>
  <c r="K48" i="4"/>
  <c r="K63" i="4" s="1"/>
  <c r="F55" i="4"/>
  <c r="F70" i="4" s="1"/>
  <c r="F48" i="4"/>
  <c r="F63" i="4" s="1"/>
  <c r="H55" i="4"/>
  <c r="H70" i="4" s="1"/>
  <c r="H48" i="4"/>
  <c r="H63" i="4" s="1"/>
  <c r="J55" i="4"/>
  <c r="J70" i="4" s="1"/>
  <c r="J48" i="4"/>
  <c r="J63" i="4" s="1"/>
  <c r="D55" i="4"/>
  <c r="D70" i="4" s="1"/>
  <c r="D48" i="4"/>
  <c r="D63" i="4" s="1"/>
  <c r="N55" i="4"/>
  <c r="N70" i="4" s="1"/>
  <c r="N48" i="4"/>
  <c r="N63" i="4" s="1"/>
  <c r="C53" i="4"/>
  <c r="C68" i="4" s="1"/>
  <c r="C46" i="4"/>
  <c r="C61" i="4" s="1"/>
  <c r="K90" i="4"/>
  <c r="K120" i="4"/>
  <c r="K73" i="4"/>
  <c r="K42" i="4"/>
  <c r="G90" i="4"/>
  <c r="G120" i="4"/>
  <c r="G42" i="4"/>
  <c r="G73" i="4"/>
  <c r="M46" i="4"/>
  <c r="M61" i="4" s="1"/>
  <c r="M49" i="4"/>
  <c r="M64" i="4" s="1"/>
  <c r="M45" i="4"/>
  <c r="M60" i="4" s="1"/>
  <c r="E90" i="4"/>
  <c r="E120" i="4"/>
  <c r="E73" i="4"/>
  <c r="E42" i="4"/>
  <c r="C90" i="4"/>
  <c r="C120" i="4"/>
  <c r="C73" i="4"/>
  <c r="C42" i="4"/>
  <c r="I90" i="4"/>
  <c r="I120" i="4"/>
  <c r="I73" i="4"/>
  <c r="I42" i="4"/>
  <c r="N81" i="20"/>
  <c r="M81" i="20"/>
  <c r="G81" i="20"/>
  <c r="K81" i="20"/>
  <c r="H81" i="20"/>
  <c r="L81" i="20"/>
  <c r="O81" i="20"/>
  <c r="E81" i="20"/>
  <c r="I81" i="20"/>
  <c r="F81" i="20"/>
  <c r="J81" i="20"/>
  <c r="J83" i="20" s="1"/>
  <c r="I26" i="3" s="1"/>
  <c r="I59" i="3" s="1"/>
  <c r="F90" i="4"/>
  <c r="F120" i="4"/>
  <c r="F73" i="4"/>
  <c r="F42" i="4"/>
  <c r="J90" i="4"/>
  <c r="J120" i="4"/>
  <c r="J73" i="4"/>
  <c r="J42" i="4"/>
  <c r="M90" i="4"/>
  <c r="M120" i="4"/>
  <c r="M73" i="4"/>
  <c r="M42" i="4"/>
  <c r="C74" i="4"/>
  <c r="C47" i="4"/>
  <c r="C62" i="4" s="1"/>
  <c r="C54" i="4"/>
  <c r="C69" i="4" s="1"/>
  <c r="C56" i="4"/>
  <c r="C71" i="4" s="1"/>
  <c r="H90" i="4"/>
  <c r="H120" i="4"/>
  <c r="H73" i="4"/>
  <c r="H42" i="4"/>
  <c r="L90" i="4"/>
  <c r="L120" i="4"/>
  <c r="L73" i="4"/>
  <c r="L42" i="4"/>
  <c r="N90" i="4"/>
  <c r="N120" i="4"/>
  <c r="N73" i="4"/>
  <c r="N42" i="4"/>
  <c r="C52" i="4"/>
  <c r="C67" i="4" s="1"/>
  <c r="M74" i="4"/>
  <c r="M47" i="4"/>
  <c r="M62" i="4" s="1"/>
  <c r="M53" i="4"/>
  <c r="M68" i="4" s="1"/>
  <c r="M52" i="4"/>
  <c r="M67" i="4" s="1"/>
  <c r="M54" i="4"/>
  <c r="M69" i="4" s="1"/>
  <c r="M56" i="4"/>
  <c r="M71" i="4" s="1"/>
  <c r="F150" i="49"/>
  <c r="J150" i="49"/>
  <c r="N150" i="49"/>
  <c r="G150" i="49"/>
  <c r="K150" i="49"/>
  <c r="D150" i="49"/>
  <c r="S12" i="49"/>
  <c r="Q13" i="49"/>
  <c r="T12" i="49"/>
  <c r="D109" i="3"/>
  <c r="D75" i="19"/>
  <c r="C12" i="3" s="1"/>
  <c r="C44" i="3" s="1"/>
  <c r="E15" i="19"/>
  <c r="P5" i="20"/>
  <c r="E59" i="20" s="1"/>
  <c r="F74" i="4"/>
  <c r="F46" i="4"/>
  <c r="F61" i="4" s="1"/>
  <c r="F45" i="4"/>
  <c r="F60" i="4" s="1"/>
  <c r="F47" i="4"/>
  <c r="F62" i="4" s="1"/>
  <c r="F49" i="4"/>
  <c r="F64" i="4" s="1"/>
  <c r="F52" i="4"/>
  <c r="F67" i="4" s="1"/>
  <c r="F53" i="4"/>
  <c r="F68" i="4" s="1"/>
  <c r="F54" i="4"/>
  <c r="F69" i="4" s="1"/>
  <c r="F56" i="4"/>
  <c r="F71" i="4" s="1"/>
  <c r="H74" i="4"/>
  <c r="H46" i="4"/>
  <c r="H61" i="4" s="1"/>
  <c r="H45" i="4"/>
  <c r="H60" i="4" s="1"/>
  <c r="H47" i="4"/>
  <c r="H62" i="4" s="1"/>
  <c r="H49" i="4"/>
  <c r="H64" i="4" s="1"/>
  <c r="H52" i="4"/>
  <c r="H67" i="4" s="1"/>
  <c r="H53" i="4"/>
  <c r="H68" i="4" s="1"/>
  <c r="H54" i="4"/>
  <c r="H69" i="4" s="1"/>
  <c r="H56" i="4"/>
  <c r="H71" i="4" s="1"/>
  <c r="J74" i="4"/>
  <c r="J46" i="4"/>
  <c r="J61" i="4" s="1"/>
  <c r="J45" i="4"/>
  <c r="J60" i="4" s="1"/>
  <c r="J47" i="4"/>
  <c r="J62" i="4" s="1"/>
  <c r="J49" i="4"/>
  <c r="J64" i="4" s="1"/>
  <c r="J52" i="4"/>
  <c r="J67" i="4" s="1"/>
  <c r="J53" i="4"/>
  <c r="J68" i="4" s="1"/>
  <c r="J54" i="4"/>
  <c r="J69" i="4" s="1"/>
  <c r="J56" i="4"/>
  <c r="J71" i="4" s="1"/>
  <c r="L74" i="4"/>
  <c r="L45" i="4"/>
  <c r="L60" i="4" s="1"/>
  <c r="L46" i="4"/>
  <c r="L61" i="4" s="1"/>
  <c r="L49" i="4"/>
  <c r="L64" i="4" s="1"/>
  <c r="L47" i="4"/>
  <c r="L62" i="4" s="1"/>
  <c r="L56" i="4"/>
  <c r="L71" i="4" s="1"/>
  <c r="L52" i="4"/>
  <c r="L67" i="4" s="1"/>
  <c r="L53" i="4"/>
  <c r="L68" i="4" s="1"/>
  <c r="L54" i="4"/>
  <c r="L69" i="4" s="1"/>
  <c r="N74" i="4"/>
  <c r="N45" i="4"/>
  <c r="N60" i="4" s="1"/>
  <c r="N46" i="4"/>
  <c r="N61" i="4" s="1"/>
  <c r="N49" i="4"/>
  <c r="N64" i="4" s="1"/>
  <c r="N47" i="4"/>
  <c r="N62" i="4" s="1"/>
  <c r="N56" i="4"/>
  <c r="N71" i="4" s="1"/>
  <c r="N53" i="4"/>
  <c r="N68" i="4" s="1"/>
  <c r="N52" i="4"/>
  <c r="N67" i="4" s="1"/>
  <c r="N54" i="4"/>
  <c r="N69" i="4" s="1"/>
  <c r="N75" i="19"/>
  <c r="M12" i="3" s="1"/>
  <c r="M44" i="3" s="1"/>
  <c r="L94" i="3"/>
  <c r="M94" i="3"/>
  <c r="N94" i="3"/>
  <c r="M77" i="20"/>
  <c r="M87" i="20"/>
  <c r="M15" i="20"/>
  <c r="M40" i="20"/>
  <c r="M48" i="20" s="1"/>
  <c r="E56" i="19"/>
  <c r="D63" i="3"/>
  <c r="D107" i="3" s="1"/>
  <c r="B144" i="4"/>
  <c r="N63" i="3"/>
  <c r="N107" i="3" s="1"/>
  <c r="E63" i="3"/>
  <c r="E107" i="3" s="1"/>
  <c r="G63" i="3"/>
  <c r="G107" i="3" s="1"/>
  <c r="I63" i="3"/>
  <c r="I107" i="3" s="1"/>
  <c r="K63" i="3"/>
  <c r="K107" i="3" s="1"/>
  <c r="C63" i="3"/>
  <c r="C107" i="3" s="1"/>
  <c r="F63" i="3"/>
  <c r="F107" i="3" s="1"/>
  <c r="H63" i="3"/>
  <c r="H107" i="3" s="1"/>
  <c r="J63" i="3"/>
  <c r="J107" i="3" s="1"/>
  <c r="L63" i="3"/>
  <c r="L107" i="3" s="1"/>
  <c r="M63" i="3"/>
  <c r="M107" i="3" s="1"/>
  <c r="E74" i="4"/>
  <c r="E46" i="4"/>
  <c r="E61" i="4" s="1"/>
  <c r="E45" i="4"/>
  <c r="E60" i="4" s="1"/>
  <c r="E47" i="4"/>
  <c r="E62" i="4" s="1"/>
  <c r="E49" i="4"/>
  <c r="E64" i="4" s="1"/>
  <c r="E52" i="4"/>
  <c r="E67" i="4" s="1"/>
  <c r="E53" i="4"/>
  <c r="E68" i="4" s="1"/>
  <c r="E54" i="4"/>
  <c r="E69" i="4" s="1"/>
  <c r="E56" i="4"/>
  <c r="E71" i="4" s="1"/>
  <c r="G74" i="4"/>
  <c r="G46" i="4"/>
  <c r="G61" i="4" s="1"/>
  <c r="G45" i="4"/>
  <c r="G60" i="4" s="1"/>
  <c r="G47" i="4"/>
  <c r="G62" i="4" s="1"/>
  <c r="G49" i="4"/>
  <c r="G64" i="4" s="1"/>
  <c r="G52" i="4"/>
  <c r="G67" i="4" s="1"/>
  <c r="G53" i="4"/>
  <c r="G68" i="4" s="1"/>
  <c r="G54" i="4"/>
  <c r="G69" i="4" s="1"/>
  <c r="G56" i="4"/>
  <c r="G71" i="4" s="1"/>
  <c r="I74" i="4"/>
  <c r="I46" i="4"/>
  <c r="I61" i="4" s="1"/>
  <c r="I45" i="4"/>
  <c r="I60" i="4" s="1"/>
  <c r="I47" i="4"/>
  <c r="I62" i="4" s="1"/>
  <c r="I49" i="4"/>
  <c r="I64" i="4" s="1"/>
  <c r="I52" i="4"/>
  <c r="I67" i="4" s="1"/>
  <c r="I53" i="4"/>
  <c r="I68" i="4" s="1"/>
  <c r="I54" i="4"/>
  <c r="I69" i="4" s="1"/>
  <c r="I56" i="4"/>
  <c r="I71" i="4" s="1"/>
  <c r="K74" i="4"/>
  <c r="K46" i="4"/>
  <c r="K61" i="4" s="1"/>
  <c r="K45" i="4"/>
  <c r="K60" i="4" s="1"/>
  <c r="K47" i="4"/>
  <c r="K62" i="4" s="1"/>
  <c r="K49" i="4"/>
  <c r="K64" i="4" s="1"/>
  <c r="K52" i="4"/>
  <c r="K67" i="4" s="1"/>
  <c r="K53" i="4"/>
  <c r="K68" i="4" s="1"/>
  <c r="K54" i="4"/>
  <c r="K69" i="4" s="1"/>
  <c r="K56" i="4"/>
  <c r="K71" i="4" s="1"/>
  <c r="D45" i="4"/>
  <c r="D60" i="4" s="1"/>
  <c r="D47" i="4"/>
  <c r="D62" i="4" s="1"/>
  <c r="D49" i="4"/>
  <c r="D64" i="4" s="1"/>
  <c r="D74" i="4"/>
  <c r="D46" i="4"/>
  <c r="D61" i="4" s="1"/>
  <c r="D52" i="4"/>
  <c r="D67" i="4" s="1"/>
  <c r="D54" i="4"/>
  <c r="D69" i="4" s="1"/>
  <c r="D53" i="4"/>
  <c r="D68" i="4" s="1"/>
  <c r="D56" i="4"/>
  <c r="D71" i="4" s="1"/>
  <c r="S11" i="49"/>
  <c r="T11" i="49"/>
  <c r="N40" i="20"/>
  <c r="N48" i="20" s="1"/>
  <c r="N87" i="20"/>
  <c r="N15" i="20"/>
  <c r="N77" i="20"/>
  <c r="G75" i="19"/>
  <c r="F12" i="3" s="1"/>
  <c r="F44" i="3" s="1"/>
  <c r="I75" i="19"/>
  <c r="H12" i="3" s="1"/>
  <c r="H44" i="3" s="1"/>
  <c r="M56" i="19"/>
  <c r="O56" i="19"/>
  <c r="J75" i="19"/>
  <c r="I12" i="3" s="1"/>
  <c r="I44" i="3" s="1"/>
  <c r="H150" i="49"/>
  <c r="L150" i="49"/>
  <c r="N14" i="65" l="1"/>
  <c r="M144" i="4" s="1"/>
  <c r="D146" i="4"/>
  <c r="L146" i="4"/>
  <c r="G146" i="4"/>
  <c r="E146" i="4"/>
  <c r="M146" i="4"/>
  <c r="C146" i="4"/>
  <c r="F146" i="4"/>
  <c r="N146" i="4"/>
  <c r="H146" i="4"/>
  <c r="I146" i="4"/>
  <c r="J146" i="4"/>
  <c r="K146" i="4"/>
  <c r="I14" i="65"/>
  <c r="H144" i="4" s="1"/>
  <c r="L7" i="65"/>
  <c r="K65" i="3" s="1"/>
  <c r="K109" i="3" s="1"/>
  <c r="H14" i="65"/>
  <c r="G144" i="4" s="1"/>
  <c r="K14" i="65"/>
  <c r="J144" i="4" s="1"/>
  <c r="O14" i="65"/>
  <c r="N144" i="4" s="1"/>
  <c r="J14" i="65"/>
  <c r="I144" i="4" s="1"/>
  <c r="G14" i="65"/>
  <c r="F144" i="4" s="1"/>
  <c r="M14" i="65"/>
  <c r="L144" i="4" s="1"/>
  <c r="L14" i="65"/>
  <c r="K144" i="4" s="1"/>
  <c r="M7" i="65"/>
  <c r="L65" i="3" s="1"/>
  <c r="L109" i="3" s="1"/>
  <c r="O7" i="65"/>
  <c r="N65" i="3" s="1"/>
  <c r="N109" i="3" s="1"/>
  <c r="J7" i="65"/>
  <c r="I65" i="3" s="1"/>
  <c r="I109" i="3" s="1"/>
  <c r="G7" i="65"/>
  <c r="F65" i="3" s="1"/>
  <c r="F109" i="3" s="1"/>
  <c r="N7" i="65"/>
  <c r="M65" i="3" s="1"/>
  <c r="M109" i="3" s="1"/>
  <c r="I7" i="65"/>
  <c r="H65" i="3" s="1"/>
  <c r="H109" i="3" s="1"/>
  <c r="K7" i="65"/>
  <c r="J65" i="3" s="1"/>
  <c r="J109" i="3" s="1"/>
  <c r="H7" i="65"/>
  <c r="G65" i="3" s="1"/>
  <c r="G109" i="3" s="1"/>
  <c r="H83" i="20"/>
  <c r="G26" i="3" s="1"/>
  <c r="G59" i="3" s="1"/>
  <c r="D56" i="19"/>
  <c r="G85" i="4"/>
  <c r="G79" i="4"/>
  <c r="G87" i="4"/>
  <c r="G110" i="4" s="1"/>
  <c r="N79" i="4"/>
  <c r="N85" i="4"/>
  <c r="N87" i="4"/>
  <c r="N110" i="4" s="1"/>
  <c r="F79" i="4"/>
  <c r="F87" i="4"/>
  <c r="F110" i="4" s="1"/>
  <c r="F85" i="4"/>
  <c r="E144" i="4"/>
  <c r="E79" i="4"/>
  <c r="E87" i="4"/>
  <c r="E110" i="4" s="1"/>
  <c r="E85" i="4"/>
  <c r="L87" i="4"/>
  <c r="L110" i="4" s="1"/>
  <c r="L85" i="4"/>
  <c r="L79" i="4"/>
  <c r="C87" i="4"/>
  <c r="C110" i="4" s="1"/>
  <c r="C79" i="4"/>
  <c r="C95" i="4" s="1"/>
  <c r="C125" i="4" s="1"/>
  <c r="D87" i="4"/>
  <c r="D110" i="4" s="1"/>
  <c r="D85" i="4"/>
  <c r="D79" i="4"/>
  <c r="K85" i="4"/>
  <c r="K79" i="4"/>
  <c r="K87" i="4"/>
  <c r="K110" i="4" s="1"/>
  <c r="J87" i="4"/>
  <c r="J110" i="4" s="1"/>
  <c r="J79" i="4"/>
  <c r="J85" i="4"/>
  <c r="J108" i="4" s="1"/>
  <c r="I79" i="4"/>
  <c r="I85" i="4"/>
  <c r="I87" i="4"/>
  <c r="I110" i="4" s="1"/>
  <c r="H87" i="4"/>
  <c r="H110" i="4" s="1"/>
  <c r="H85" i="4"/>
  <c r="H79" i="4"/>
  <c r="M79" i="4"/>
  <c r="M87" i="4"/>
  <c r="M110" i="4" s="1"/>
  <c r="M85" i="4"/>
  <c r="D83" i="20"/>
  <c r="C26" i="3" s="1"/>
  <c r="C59" i="3" s="1"/>
  <c r="T10" i="49"/>
  <c r="S10" i="49"/>
  <c r="J56" i="19"/>
  <c r="C85" i="4"/>
  <c r="C108" i="4" s="1"/>
  <c r="O67" i="20"/>
  <c r="O73" i="20" s="1"/>
  <c r="K43" i="20"/>
  <c r="K49" i="20" s="1"/>
  <c r="K83" i="20"/>
  <c r="J26" i="3" s="1"/>
  <c r="J59" i="3" s="1"/>
  <c r="O83" i="20"/>
  <c r="N26" i="3" s="1"/>
  <c r="N59" i="3" s="1"/>
  <c r="F83" i="20"/>
  <c r="E26" i="3" s="1"/>
  <c r="E59" i="3" s="1"/>
  <c r="D48" i="3"/>
  <c r="D92" i="3" s="1"/>
  <c r="K48" i="3"/>
  <c r="K92" i="3" s="1"/>
  <c r="E48" i="3"/>
  <c r="E92" i="3" s="1"/>
  <c r="H48" i="3"/>
  <c r="H92" i="3" s="1"/>
  <c r="C48" i="3"/>
  <c r="C92" i="3" s="1"/>
  <c r="I48" i="3"/>
  <c r="I92" i="3" s="1"/>
  <c r="J48" i="3"/>
  <c r="J92" i="3" s="1"/>
  <c r="G48" i="3"/>
  <c r="G92" i="3" s="1"/>
  <c r="N48" i="3"/>
  <c r="N92" i="3" s="1"/>
  <c r="F48" i="3"/>
  <c r="F92" i="3" s="1"/>
  <c r="B129" i="4"/>
  <c r="M48" i="3"/>
  <c r="M92" i="3" s="1"/>
  <c r="L48" i="3"/>
  <c r="L92" i="3" s="1"/>
  <c r="E49" i="3"/>
  <c r="E93" i="3" s="1"/>
  <c r="H49" i="3"/>
  <c r="H93" i="3" s="1"/>
  <c r="K49" i="3"/>
  <c r="K93" i="3" s="1"/>
  <c r="J49" i="3"/>
  <c r="J93" i="3" s="1"/>
  <c r="M49" i="3"/>
  <c r="M93" i="3" s="1"/>
  <c r="N49" i="3"/>
  <c r="N93" i="3" s="1"/>
  <c r="F49" i="3"/>
  <c r="F93" i="3" s="1"/>
  <c r="I49" i="3"/>
  <c r="I93" i="3" s="1"/>
  <c r="L49" i="3"/>
  <c r="L93" i="3" s="1"/>
  <c r="D49" i="3"/>
  <c r="D93" i="3" s="1"/>
  <c r="G49" i="3"/>
  <c r="G93" i="3" s="1"/>
  <c r="C49" i="3"/>
  <c r="C93" i="3" s="1"/>
  <c r="B130" i="4"/>
  <c r="L83" i="20"/>
  <c r="K26" i="3" s="1"/>
  <c r="K59" i="3" s="1"/>
  <c r="E83" i="20"/>
  <c r="D26" i="3" s="1"/>
  <c r="D59" i="3" s="1"/>
  <c r="G67" i="20"/>
  <c r="G73" i="20" s="1"/>
  <c r="G83" i="20"/>
  <c r="F26" i="3" s="1"/>
  <c r="F59" i="3" s="1"/>
  <c r="I83" i="20"/>
  <c r="H26" i="3" s="1"/>
  <c r="H59" i="3" s="1"/>
  <c r="E67" i="20"/>
  <c r="E73" i="20" s="1"/>
  <c r="K67" i="20"/>
  <c r="K73" i="20" s="1"/>
  <c r="M67" i="20"/>
  <c r="M73" i="20" s="1"/>
  <c r="F67" i="20"/>
  <c r="F73" i="20" s="1"/>
  <c r="L67" i="20"/>
  <c r="L73" i="20" s="1"/>
  <c r="J67" i="20"/>
  <c r="J73" i="20" s="1"/>
  <c r="I67" i="20"/>
  <c r="I73" i="20" s="1"/>
  <c r="N67" i="20"/>
  <c r="N73" i="20" s="1"/>
  <c r="D67" i="20"/>
  <c r="D73" i="20" s="1"/>
  <c r="H67" i="20"/>
  <c r="H73" i="20" s="1"/>
  <c r="K56" i="19"/>
  <c r="M83" i="20"/>
  <c r="L26" i="3" s="1"/>
  <c r="L59" i="3" s="1"/>
  <c r="I56" i="19"/>
  <c r="F56" i="19"/>
  <c r="G56" i="19"/>
  <c r="L56" i="19"/>
  <c r="L64" i="19"/>
  <c r="H75" i="19"/>
  <c r="G12" i="3" s="1"/>
  <c r="G44" i="3" s="1"/>
  <c r="H64" i="19"/>
  <c r="N56" i="19"/>
  <c r="N64" i="19"/>
  <c r="M59" i="20"/>
  <c r="M65" i="20" s="1"/>
  <c r="K59" i="20"/>
  <c r="K65" i="20" s="1"/>
  <c r="L59" i="20"/>
  <c r="L65" i="20" s="1"/>
  <c r="G59" i="20"/>
  <c r="G65" i="20" s="1"/>
  <c r="H59" i="20"/>
  <c r="H65" i="20" s="1"/>
  <c r="F59" i="20"/>
  <c r="F65" i="20" s="1"/>
  <c r="E65" i="20"/>
  <c r="D59" i="20"/>
  <c r="D65" i="20" s="1"/>
  <c r="J59" i="20"/>
  <c r="J65" i="20" s="1"/>
  <c r="N59" i="20"/>
  <c r="N65" i="20" s="1"/>
  <c r="O59" i="20"/>
  <c r="O65" i="20" s="1"/>
  <c r="I59" i="20"/>
  <c r="I65" i="20" s="1"/>
  <c r="D49" i="19"/>
  <c r="C10" i="3" s="1"/>
  <c r="M59" i="19"/>
  <c r="M65" i="19" s="1"/>
  <c r="E59" i="19"/>
  <c r="E65" i="19" s="1"/>
  <c r="I59" i="19"/>
  <c r="I65" i="19" s="1"/>
  <c r="G59" i="19"/>
  <c r="G65" i="19" s="1"/>
  <c r="O59" i="19"/>
  <c r="O65" i="19" s="1"/>
  <c r="F59" i="19"/>
  <c r="F65" i="19" s="1"/>
  <c r="K59" i="19"/>
  <c r="K65" i="19" s="1"/>
  <c r="L59" i="19"/>
  <c r="H59" i="19"/>
  <c r="H65" i="19" s="1"/>
  <c r="N59" i="19"/>
  <c r="D59" i="19"/>
  <c r="D65" i="19" s="1"/>
  <c r="J59" i="19"/>
  <c r="J65" i="19" s="1"/>
  <c r="H56" i="19"/>
  <c r="M43" i="19"/>
  <c r="M49" i="19" s="1"/>
  <c r="L10" i="3" s="1"/>
  <c r="N30" i="19"/>
  <c r="F10" i="19"/>
  <c r="F16" i="19" s="1"/>
  <c r="E9" i="3" s="1"/>
  <c r="K51" i="19"/>
  <c r="N24" i="19"/>
  <c r="H18" i="19"/>
  <c r="M30" i="19"/>
  <c r="E18" i="19"/>
  <c r="K18" i="19"/>
  <c r="E30" i="19"/>
  <c r="I10" i="19"/>
  <c r="I16" i="19" s="1"/>
  <c r="H9" i="3" s="1"/>
  <c r="L51" i="19"/>
  <c r="D51" i="19"/>
  <c r="D57" i="19" s="1"/>
  <c r="I43" i="19"/>
  <c r="I49" i="19" s="1"/>
  <c r="H10" i="3" s="1"/>
  <c r="E10" i="19"/>
  <c r="E16" i="19" s="1"/>
  <c r="N18" i="19"/>
  <c r="N51" i="19"/>
  <c r="H51" i="19"/>
  <c r="O24" i="19"/>
  <c r="M51" i="19"/>
  <c r="M57" i="19" s="1"/>
  <c r="F30" i="19"/>
  <c r="K30" i="19"/>
  <c r="I24" i="19"/>
  <c r="M18" i="19"/>
  <c r="F24" i="19"/>
  <c r="J18" i="19"/>
  <c r="N10" i="19"/>
  <c r="N16" i="19" s="1"/>
  <c r="M9" i="3" s="1"/>
  <c r="H43" i="19"/>
  <c r="H49" i="19" s="1"/>
  <c r="G51" i="19"/>
  <c r="G24" i="19"/>
  <c r="O10" i="19"/>
  <c r="O16" i="19" s="1"/>
  <c r="N9" i="3" s="1"/>
  <c r="L10" i="19"/>
  <c r="L16" i="19" s="1"/>
  <c r="K9" i="3" s="1"/>
  <c r="F51" i="19"/>
  <c r="J30" i="19"/>
  <c r="H30" i="19"/>
  <c r="I30" i="19"/>
  <c r="E43" i="19"/>
  <c r="E49" i="19" s="1"/>
  <c r="D10" i="3" s="1"/>
  <c r="M24" i="19"/>
  <c r="J24" i="19"/>
  <c r="F43" i="19"/>
  <c r="F49" i="19" s="1"/>
  <c r="E10" i="3" s="1"/>
  <c r="E51" i="19"/>
  <c r="E57" i="19" s="1"/>
  <c r="L24" i="19"/>
  <c r="N43" i="19"/>
  <c r="N49" i="19" s="1"/>
  <c r="M10" i="3" s="1"/>
  <c r="D30" i="19"/>
  <c r="E24" i="19"/>
  <c r="I18" i="19"/>
  <c r="M10" i="19"/>
  <c r="M16" i="19" s="1"/>
  <c r="L9" i="3" s="1"/>
  <c r="F18" i="19"/>
  <c r="J10" i="19"/>
  <c r="J16" i="19" s="1"/>
  <c r="I9" i="3" s="1"/>
  <c r="L43" i="19"/>
  <c r="L49" i="19" s="1"/>
  <c r="K10" i="3" s="1"/>
  <c r="J51" i="19"/>
  <c r="K43" i="19"/>
  <c r="K49" i="19" s="1"/>
  <c r="J10" i="3" s="1"/>
  <c r="G10" i="19"/>
  <c r="G16" i="19" s="1"/>
  <c r="F9" i="3" s="1"/>
  <c r="D18" i="19"/>
  <c r="I51" i="19"/>
  <c r="O51" i="19"/>
  <c r="O57" i="19" s="1"/>
  <c r="L30" i="19"/>
  <c r="G30" i="19"/>
  <c r="O30" i="19"/>
  <c r="O131" i="4"/>
  <c r="O133" i="47"/>
  <c r="Q13" i="47"/>
  <c r="S12" i="47"/>
  <c r="N83" i="20"/>
  <c r="M26" i="3" s="1"/>
  <c r="M59" i="3" s="1"/>
  <c r="G43" i="19"/>
  <c r="G49" i="19" s="1"/>
  <c r="F10" i="3" s="1"/>
  <c r="K24" i="19"/>
  <c r="O18" i="19"/>
  <c r="H24" i="19"/>
  <c r="L18" i="19"/>
  <c r="D10" i="19"/>
  <c r="D16" i="19" s="1"/>
  <c r="C9" i="3" s="1"/>
  <c r="O43" i="19"/>
  <c r="O49" i="19" s="1"/>
  <c r="N10" i="3" s="1"/>
  <c r="G18" i="19"/>
  <c r="K10" i="19"/>
  <c r="K16" i="19" s="1"/>
  <c r="J9" i="3" s="1"/>
  <c r="D24" i="19"/>
  <c r="H10" i="19"/>
  <c r="H16" i="19" s="1"/>
  <c r="G9" i="3" s="1"/>
  <c r="J43" i="19"/>
  <c r="J49" i="19" s="1"/>
  <c r="I10" i="3" s="1"/>
  <c r="B75" i="3"/>
  <c r="B76" i="3"/>
  <c r="N51" i="20"/>
  <c r="N57" i="20" s="1"/>
  <c r="L51" i="20"/>
  <c r="L57" i="20" s="1"/>
  <c r="J51" i="20"/>
  <c r="J57" i="20" s="1"/>
  <c r="H51" i="20"/>
  <c r="H57" i="20" s="1"/>
  <c r="F51" i="20"/>
  <c r="F57" i="20" s="1"/>
  <c r="D51" i="20"/>
  <c r="D57" i="20" s="1"/>
  <c r="O51" i="20"/>
  <c r="O57" i="20" s="1"/>
  <c r="M51" i="20"/>
  <c r="M57" i="20" s="1"/>
  <c r="K51" i="20"/>
  <c r="K57" i="20" s="1"/>
  <c r="I51" i="20"/>
  <c r="I57" i="20" s="1"/>
  <c r="G51" i="20"/>
  <c r="G57" i="20" s="1"/>
  <c r="E51" i="20"/>
  <c r="E57" i="20" s="1"/>
  <c r="O30" i="20"/>
  <c r="M30" i="20"/>
  <c r="K30" i="20"/>
  <c r="I30" i="20"/>
  <c r="G30" i="20"/>
  <c r="E30" i="20"/>
  <c r="N30" i="20"/>
  <c r="F30" i="20"/>
  <c r="J30" i="20"/>
  <c r="D30" i="20"/>
  <c r="H30" i="20"/>
  <c r="L30" i="20"/>
  <c r="B94" i="3"/>
  <c r="O150" i="49"/>
  <c r="Q14" i="49"/>
  <c r="T13" i="49"/>
  <c r="S13" i="49"/>
  <c r="F24" i="20"/>
  <c r="H24" i="20"/>
  <c r="J24" i="20"/>
  <c r="L24" i="20"/>
  <c r="N24" i="20"/>
  <c r="E43" i="20"/>
  <c r="E49" i="20" s="1"/>
  <c r="I43" i="20"/>
  <c r="I49" i="20" s="1"/>
  <c r="O43" i="20"/>
  <c r="O49" i="20" s="1"/>
  <c r="E24" i="20"/>
  <c r="I24" i="20"/>
  <c r="O24" i="20"/>
  <c r="D24" i="20"/>
  <c r="F18" i="20"/>
  <c r="H18" i="20"/>
  <c r="J18" i="20"/>
  <c r="L18" i="20"/>
  <c r="N18" i="20"/>
  <c r="D18" i="20"/>
  <c r="F10" i="20"/>
  <c r="F16" i="20" s="1"/>
  <c r="E22" i="3" s="1"/>
  <c r="H10" i="20"/>
  <c r="H16" i="20" s="1"/>
  <c r="G22" i="3" s="1"/>
  <c r="J10" i="20"/>
  <c r="J16" i="20" s="1"/>
  <c r="I22" i="3" s="1"/>
  <c r="L10" i="20"/>
  <c r="L16" i="20" s="1"/>
  <c r="K22" i="3" s="1"/>
  <c r="N10" i="20"/>
  <c r="N16" i="20" s="1"/>
  <c r="M22" i="3" s="1"/>
  <c r="D10" i="20"/>
  <c r="D16" i="20" s="1"/>
  <c r="G24" i="20"/>
  <c r="K24" i="20"/>
  <c r="M24" i="20"/>
  <c r="E10" i="20"/>
  <c r="E16" i="20" s="1"/>
  <c r="D22" i="3" s="1"/>
  <c r="E18" i="20"/>
  <c r="M10" i="20"/>
  <c r="M16" i="20" s="1"/>
  <c r="L22" i="3" s="1"/>
  <c r="I10" i="20"/>
  <c r="I16" i="20" s="1"/>
  <c r="H22" i="3" s="1"/>
  <c r="M18" i="20"/>
  <c r="I18" i="20"/>
  <c r="F43" i="20"/>
  <c r="F49" i="20" s="1"/>
  <c r="J43" i="20"/>
  <c r="J49" i="20" s="1"/>
  <c r="N43" i="20"/>
  <c r="N49" i="20" s="1"/>
  <c r="G43" i="20"/>
  <c r="G49" i="20" s="1"/>
  <c r="O10" i="20"/>
  <c r="O16" i="20" s="1"/>
  <c r="N22" i="3" s="1"/>
  <c r="K10" i="20"/>
  <c r="K16" i="20" s="1"/>
  <c r="J22" i="3" s="1"/>
  <c r="G10" i="20"/>
  <c r="G16" i="20" s="1"/>
  <c r="F22" i="3" s="1"/>
  <c r="O18" i="20"/>
  <c r="K18" i="20"/>
  <c r="G18" i="20"/>
  <c r="M43" i="20"/>
  <c r="M49" i="20" s="1"/>
  <c r="H43" i="20"/>
  <c r="H49" i="20" s="1"/>
  <c r="L43" i="20"/>
  <c r="L49" i="20" s="1"/>
  <c r="D43" i="20"/>
  <c r="D49" i="20" s="1"/>
  <c r="J57" i="19" l="1"/>
  <c r="B109" i="3"/>
  <c r="H140" i="4"/>
  <c r="J140" i="4"/>
  <c r="I140" i="4"/>
  <c r="K140" i="4"/>
  <c r="E140" i="4"/>
  <c r="F140" i="4"/>
  <c r="N140" i="4"/>
  <c r="G140" i="4"/>
  <c r="M140" i="4"/>
  <c r="L140" i="4"/>
  <c r="K57" i="19"/>
  <c r="B92" i="3"/>
  <c r="C73" i="20"/>
  <c r="E130" i="4"/>
  <c r="M130" i="4"/>
  <c r="H130" i="4"/>
  <c r="G130" i="4"/>
  <c r="F130" i="4"/>
  <c r="L130" i="4"/>
  <c r="I130" i="4"/>
  <c r="N130" i="4"/>
  <c r="K130" i="4"/>
  <c r="J130" i="4"/>
  <c r="C130" i="4"/>
  <c r="D130" i="4"/>
  <c r="H129" i="4"/>
  <c r="C129" i="4"/>
  <c r="F129" i="4"/>
  <c r="L129" i="4"/>
  <c r="E129" i="4"/>
  <c r="J129" i="4"/>
  <c r="G129" i="4"/>
  <c r="I129" i="4"/>
  <c r="N129" i="4"/>
  <c r="D129" i="4"/>
  <c r="K129" i="4"/>
  <c r="M129" i="4"/>
  <c r="B93" i="3"/>
  <c r="C65" i="20"/>
  <c r="C57" i="20"/>
  <c r="I57" i="19"/>
  <c r="G57" i="19"/>
  <c r="M108" i="4"/>
  <c r="F108" i="4"/>
  <c r="K108" i="4"/>
  <c r="N108" i="4"/>
  <c r="F57" i="19"/>
  <c r="N65" i="19"/>
  <c r="C75" i="19"/>
  <c r="L57" i="19"/>
  <c r="L65" i="19"/>
  <c r="N57" i="19"/>
  <c r="H57" i="19"/>
  <c r="H108" i="4"/>
  <c r="D108" i="4"/>
  <c r="L108" i="4"/>
  <c r="C83" i="20"/>
  <c r="Q14" i="47"/>
  <c r="S13" i="47"/>
  <c r="O146" i="4"/>
  <c r="C49" i="19"/>
  <c r="C16" i="19"/>
  <c r="N95" i="4"/>
  <c r="N125" i="4" s="1"/>
  <c r="M95" i="4"/>
  <c r="M125" i="4" s="1"/>
  <c r="L95" i="4"/>
  <c r="L125" i="4" s="1"/>
  <c r="K95" i="4"/>
  <c r="K125" i="4" s="1"/>
  <c r="J95" i="4"/>
  <c r="J125" i="4" s="1"/>
  <c r="I95" i="4"/>
  <c r="I125" i="4" s="1"/>
  <c r="H95" i="4"/>
  <c r="H125" i="4" s="1"/>
  <c r="G95" i="4"/>
  <c r="G125" i="4" s="1"/>
  <c r="F95" i="4"/>
  <c r="F125" i="4" s="1"/>
  <c r="E95" i="4"/>
  <c r="E125" i="4" s="1"/>
  <c r="D95" i="4"/>
  <c r="D125" i="4" s="1"/>
  <c r="G108" i="4"/>
  <c r="E108" i="4"/>
  <c r="I108" i="4"/>
  <c r="D9" i="3"/>
  <c r="S14" i="49"/>
  <c r="Q15" i="49"/>
  <c r="T14" i="49"/>
  <c r="C49" i="20"/>
  <c r="C22" i="3"/>
  <c r="C16" i="20"/>
  <c r="D144" i="4" l="1"/>
  <c r="D140" i="4"/>
  <c r="C144" i="4"/>
  <c r="C140" i="4"/>
  <c r="O130" i="4"/>
  <c r="O129" i="4"/>
  <c r="C65" i="19"/>
  <c r="C57" i="19"/>
  <c r="Q45" i="49"/>
  <c r="Q15" i="47"/>
  <c r="S14" i="47"/>
  <c r="O125" i="4"/>
  <c r="Q16" i="49"/>
  <c r="T15" i="49"/>
  <c r="S15" i="49"/>
  <c r="Q48" i="47"/>
  <c r="B107" i="3" l="1"/>
  <c r="O140" i="4"/>
  <c r="O144" i="4"/>
  <c r="Q41" i="49"/>
  <c r="Q46" i="49"/>
  <c r="T45" i="49"/>
  <c r="S45" i="49"/>
  <c r="Q16" i="47"/>
  <c r="S15" i="47"/>
  <c r="Q17" i="49"/>
  <c r="T16" i="49"/>
  <c r="S16" i="49"/>
  <c r="S48" i="47"/>
  <c r="Q49" i="47"/>
  <c r="Q29" i="47" l="1"/>
  <c r="Q42" i="49"/>
  <c r="Q43" i="49" s="1"/>
  <c r="Q44" i="49" s="1"/>
  <c r="S41" i="49"/>
  <c r="T41" i="49"/>
  <c r="Q47" i="49"/>
  <c r="T46" i="49"/>
  <c r="S46" i="49"/>
  <c r="Q17" i="47"/>
  <c r="S16" i="47"/>
  <c r="Q26" i="49"/>
  <c r="T17" i="49"/>
  <c r="Q18" i="49"/>
  <c r="Q19" i="49" s="1"/>
  <c r="S17" i="49"/>
  <c r="Q50" i="47"/>
  <c r="S49" i="47"/>
  <c r="T44" i="49" l="1"/>
  <c r="S44" i="49"/>
  <c r="S43" i="49"/>
  <c r="T43" i="49"/>
  <c r="S29" i="47"/>
  <c r="Q30" i="47"/>
  <c r="S42" i="49"/>
  <c r="T42" i="49"/>
  <c r="S17" i="47"/>
  <c r="Q18" i="47"/>
  <c r="Q20" i="49"/>
  <c r="T19" i="49"/>
  <c r="S19" i="49"/>
  <c r="Q48" i="49"/>
  <c r="S47" i="49"/>
  <c r="T47" i="49"/>
  <c r="T26" i="49"/>
  <c r="S26" i="49"/>
  <c r="Q27" i="49"/>
  <c r="Q28" i="49" s="1"/>
  <c r="S18" i="49"/>
  <c r="T18" i="49"/>
  <c r="S50" i="47"/>
  <c r="Q51" i="47"/>
  <c r="S30" i="47" l="1"/>
  <c r="Q31" i="47"/>
  <c r="Q29" i="49"/>
  <c r="T28" i="49"/>
  <c r="S28" i="49"/>
  <c r="S18" i="47"/>
  <c r="Q19" i="47"/>
  <c r="S51" i="47"/>
  <c r="Q52" i="47"/>
  <c r="Q21" i="49"/>
  <c r="Q22" i="49" s="1"/>
  <c r="Q23" i="49" s="1"/>
  <c r="S20" i="49"/>
  <c r="T20" i="49"/>
  <c r="Q49" i="49"/>
  <c r="S48" i="49"/>
  <c r="T48" i="49"/>
  <c r="Q79" i="47"/>
  <c r="T27" i="49"/>
  <c r="S27" i="49"/>
  <c r="Q24" i="49" l="1"/>
  <c r="T23" i="49"/>
  <c r="S23" i="49"/>
  <c r="Q39" i="49"/>
  <c r="Q40" i="49" s="1"/>
  <c r="S31" i="47"/>
  <c r="Q32" i="47"/>
  <c r="S19" i="47"/>
  <c r="Q20" i="47"/>
  <c r="S29" i="49"/>
  <c r="T29" i="49"/>
  <c r="Q30" i="49"/>
  <c r="S22" i="49"/>
  <c r="T22" i="49"/>
  <c r="Q37" i="47"/>
  <c r="Q53" i="47"/>
  <c r="S52" i="47"/>
  <c r="T21" i="49"/>
  <c r="S21" i="49"/>
  <c r="Q50" i="49"/>
  <c r="T49" i="49"/>
  <c r="S49" i="49"/>
  <c r="Q80" i="47"/>
  <c r="S79" i="47"/>
  <c r="S32" i="47" l="1"/>
  <c r="Q33" i="47"/>
  <c r="S40" i="49"/>
  <c r="T40" i="49"/>
  <c r="S39" i="49"/>
  <c r="T39" i="49"/>
  <c r="S24" i="49"/>
  <c r="T24" i="49"/>
  <c r="Q25" i="49"/>
  <c r="Q21" i="47"/>
  <c r="S20" i="47"/>
  <c r="T30" i="49"/>
  <c r="S30" i="49"/>
  <c r="Q31" i="49"/>
  <c r="Q32" i="49" s="1"/>
  <c r="S80" i="47"/>
  <c r="Q38" i="47"/>
  <c r="S37" i="47"/>
  <c r="Q54" i="47"/>
  <c r="S53" i="47"/>
  <c r="Q51" i="49"/>
  <c r="S50" i="49"/>
  <c r="T50" i="49"/>
  <c r="Q63" i="49"/>
  <c r="Q34" i="47" l="1"/>
  <c r="S33" i="47"/>
  <c r="Q33" i="49"/>
  <c r="Q34" i="49" s="1"/>
  <c r="T32" i="49"/>
  <c r="S32" i="49"/>
  <c r="T25" i="49"/>
  <c r="S25" i="49"/>
  <c r="S21" i="47"/>
  <c r="Q22" i="47"/>
  <c r="T31" i="49"/>
  <c r="S31" i="49"/>
  <c r="S38" i="47"/>
  <c r="Q39" i="47"/>
  <c r="S54" i="47"/>
  <c r="Q55" i="47"/>
  <c r="Q52" i="49"/>
  <c r="S51" i="49"/>
  <c r="T51" i="49"/>
  <c r="Q64" i="49"/>
  <c r="S63" i="49"/>
  <c r="T63" i="49"/>
  <c r="Q35" i="47" l="1"/>
  <c r="S34" i="47"/>
  <c r="Q35" i="49"/>
  <c r="S34" i="49"/>
  <c r="T34" i="49"/>
  <c r="S33" i="49"/>
  <c r="T33" i="49"/>
  <c r="S22" i="47"/>
  <c r="Q23" i="47"/>
  <c r="S39" i="47"/>
  <c r="Q40" i="47"/>
  <c r="Q26" i="47"/>
  <c r="S55" i="47"/>
  <c r="Q56" i="47"/>
  <c r="Q53" i="49"/>
  <c r="T52" i="49"/>
  <c r="S52" i="49"/>
  <c r="Q65" i="49"/>
  <c r="T64" i="49"/>
  <c r="S64" i="49"/>
  <c r="S26" i="47" l="1"/>
  <c r="Q27" i="47"/>
  <c r="S35" i="47"/>
  <c r="Q36" i="47"/>
  <c r="S36" i="47" s="1"/>
  <c r="S35" i="49"/>
  <c r="T35" i="49"/>
  <c r="Q36" i="49"/>
  <c r="S23" i="47"/>
  <c r="Q24" i="47"/>
  <c r="Q41" i="47"/>
  <c r="S40" i="47"/>
  <c r="S56" i="47"/>
  <c r="Q57" i="47"/>
  <c r="Q54" i="49"/>
  <c r="T53" i="49"/>
  <c r="S53" i="49"/>
  <c r="S65" i="49"/>
  <c r="T65" i="49"/>
  <c r="Q66" i="49"/>
  <c r="Q67" i="49" s="1"/>
  <c r="S27" i="47" l="1"/>
  <c r="Q28" i="47"/>
  <c r="S28" i="47" s="1"/>
  <c r="S24" i="47"/>
  <c r="Q25" i="47"/>
  <c r="S25" i="47" s="1"/>
  <c r="Q37" i="49"/>
  <c r="S36" i="49"/>
  <c r="T36" i="49"/>
  <c r="S41" i="47"/>
  <c r="Q42" i="47"/>
  <c r="S57" i="47"/>
  <c r="Q58" i="47"/>
  <c r="T67" i="49"/>
  <c r="S67" i="49"/>
  <c r="Q68" i="49"/>
  <c r="S54" i="49"/>
  <c r="T54" i="49"/>
  <c r="Q55" i="49"/>
  <c r="Q56" i="49" s="1"/>
  <c r="T66" i="49"/>
  <c r="S66" i="49"/>
  <c r="S37" i="49" l="1"/>
  <c r="Q38" i="49"/>
  <c r="T37" i="49"/>
  <c r="T56" i="49"/>
  <c r="Q57" i="49"/>
  <c r="S56" i="49"/>
  <c r="Q59" i="47"/>
  <c r="S58" i="47"/>
  <c r="S42" i="47"/>
  <c r="Q43" i="47"/>
  <c r="T68" i="49"/>
  <c r="Q69" i="49"/>
  <c r="S68" i="49"/>
  <c r="T55" i="49"/>
  <c r="S55" i="49"/>
  <c r="S38" i="49" l="1"/>
  <c r="T38" i="49"/>
  <c r="T57" i="49"/>
  <c r="Q58" i="49"/>
  <c r="S57" i="49"/>
  <c r="S43" i="47"/>
  <c r="Q44" i="47"/>
  <c r="S59" i="47"/>
  <c r="Q60" i="47"/>
  <c r="T69" i="49"/>
  <c r="S69" i="49"/>
  <c r="Q70" i="49"/>
  <c r="Q59" i="49" l="1"/>
  <c r="Q60" i="49" s="1"/>
  <c r="T58" i="49"/>
  <c r="S58" i="49"/>
  <c r="S44" i="47"/>
  <c r="Q45" i="47"/>
  <c r="Q61" i="47"/>
  <c r="S60" i="47"/>
  <c r="Q71" i="49"/>
  <c r="T70" i="49"/>
  <c r="S70" i="49"/>
  <c r="Q61" i="49" l="1"/>
  <c r="T60" i="49"/>
  <c r="S60" i="49"/>
  <c r="T59" i="49"/>
  <c r="S59" i="49"/>
  <c r="S45" i="47"/>
  <c r="Q46" i="47"/>
  <c r="S61" i="47"/>
  <c r="Q62" i="47"/>
  <c r="Q72" i="49"/>
  <c r="S71" i="49"/>
  <c r="T71" i="49"/>
  <c r="S46" i="47" l="1"/>
  <c r="Q47" i="47"/>
  <c r="S47" i="47" s="1"/>
  <c r="S61" i="49"/>
  <c r="T61" i="49"/>
  <c r="Q62" i="49"/>
  <c r="Q63" i="47"/>
  <c r="S62" i="47"/>
  <c r="S72" i="49"/>
  <c r="T72" i="49"/>
  <c r="G110" i="49" l="1"/>
  <c r="H103" i="49"/>
  <c r="L119" i="49"/>
  <c r="I107" i="49"/>
  <c r="M120" i="49"/>
  <c r="M107" i="49"/>
  <c r="M108" i="49"/>
  <c r="E117" i="49"/>
  <c r="L104" i="49"/>
  <c r="N154" i="49"/>
  <c r="C123" i="49"/>
  <c r="D104" i="49"/>
  <c r="I120" i="49"/>
  <c r="D121" i="49"/>
  <c r="O106" i="49"/>
  <c r="E123" i="49"/>
  <c r="D123" i="49"/>
  <c r="D109" i="49"/>
  <c r="H114" i="49"/>
  <c r="H113" i="49"/>
  <c r="K155" i="49"/>
  <c r="C120" i="49"/>
  <c r="H104" i="49"/>
  <c r="E122" i="49"/>
  <c r="O108" i="49"/>
  <c r="C108" i="49"/>
  <c r="N108" i="49"/>
  <c r="K129" i="49"/>
  <c r="E127" i="49"/>
  <c r="D124" i="49"/>
  <c r="L108" i="49"/>
  <c r="H119" i="49"/>
  <c r="D119" i="49"/>
  <c r="K122" i="49"/>
  <c r="E109" i="49"/>
  <c r="F119" i="49"/>
  <c r="G129" i="49"/>
  <c r="O109" i="49"/>
  <c r="K103" i="49"/>
  <c r="O112" i="49"/>
  <c r="G104" i="49"/>
  <c r="I108" i="49"/>
  <c r="E106" i="49"/>
  <c r="L112" i="49"/>
  <c r="N128" i="49"/>
  <c r="I122" i="49"/>
  <c r="O117" i="49"/>
  <c r="I117" i="49"/>
  <c r="D115" i="49"/>
  <c r="C155" i="49"/>
  <c r="C111" i="49"/>
  <c r="I123" i="49"/>
  <c r="H121" i="49"/>
  <c r="N122" i="49"/>
  <c r="F114" i="49"/>
  <c r="E125" i="49"/>
  <c r="I114" i="49"/>
  <c r="S62" i="49"/>
  <c r="N115" i="49" s="1"/>
  <c r="T62" i="49"/>
  <c r="S63" i="47"/>
  <c r="Q64" i="47"/>
  <c r="N164" i="49"/>
  <c r="N167" i="49"/>
  <c r="C168" i="49"/>
  <c r="K164" i="49"/>
  <c r="K165" i="49"/>
  <c r="F166" i="49"/>
  <c r="E164" i="49"/>
  <c r="M165" i="49"/>
  <c r="D164" i="49"/>
  <c r="F167" i="49"/>
  <c r="G164" i="49"/>
  <c r="E166" i="49"/>
  <c r="O168" i="49"/>
  <c r="O164" i="49"/>
  <c r="J165" i="49"/>
  <c r="D167" i="49"/>
  <c r="I165" i="49"/>
  <c r="C169" i="49"/>
  <c r="H169" i="49"/>
  <c r="F168" i="49"/>
  <c r="F165" i="49"/>
  <c r="K168" i="49"/>
  <c r="F169" i="49"/>
  <c r="N166" i="49"/>
  <c r="F164" i="49"/>
  <c r="I164" i="49"/>
  <c r="M168" i="49"/>
  <c r="G167" i="49"/>
  <c r="E167" i="49"/>
  <c r="L169" i="49"/>
  <c r="I168" i="49"/>
  <c r="E169" i="49"/>
  <c r="H168" i="49"/>
  <c r="J167" i="49"/>
  <c r="L168" i="49"/>
  <c r="M164" i="49"/>
  <c r="M169" i="49"/>
  <c r="O169" i="49"/>
  <c r="J164" i="49"/>
  <c r="G165" i="49"/>
  <c r="L165" i="49"/>
  <c r="M166" i="49"/>
  <c r="N168" i="49"/>
  <c r="I167" i="49"/>
  <c r="J166" i="49"/>
  <c r="I166" i="49"/>
  <c r="H166" i="49"/>
  <c r="N165" i="49"/>
  <c r="C165" i="49"/>
  <c r="O167" i="49"/>
  <c r="K105" i="49" l="1"/>
  <c r="C113" i="49"/>
  <c r="K123" i="49"/>
  <c r="N125" i="49"/>
  <c r="F106" i="49"/>
  <c r="F128" i="49"/>
  <c r="E128" i="49"/>
  <c r="G114" i="49"/>
  <c r="G88" i="4" s="1"/>
  <c r="G111" i="4" s="1"/>
  <c r="H112" i="49"/>
  <c r="G121" i="49"/>
  <c r="J108" i="49"/>
  <c r="H106" i="49"/>
  <c r="I118" i="49"/>
  <c r="C154" i="49"/>
  <c r="N123" i="49"/>
  <c r="F126" i="49"/>
  <c r="J113" i="49"/>
  <c r="N113" i="49"/>
  <c r="L153" i="49"/>
  <c r="F129" i="49"/>
  <c r="F105" i="49"/>
  <c r="K156" i="49"/>
  <c r="J123" i="49"/>
  <c r="K106" i="49"/>
  <c r="O116" i="49"/>
  <c r="D116" i="49"/>
  <c r="G109" i="49"/>
  <c r="E103" i="49"/>
  <c r="E120" i="49"/>
  <c r="I106" i="49"/>
  <c r="H109" i="49"/>
  <c r="I111" i="49"/>
  <c r="O120" i="49"/>
  <c r="G155" i="49"/>
  <c r="O129" i="49"/>
  <c r="F108" i="49"/>
  <c r="O111" i="49"/>
  <c r="H124" i="49"/>
  <c r="J120" i="49"/>
  <c r="J104" i="49"/>
  <c r="J84" i="4" s="1"/>
  <c r="J107" i="4" s="1"/>
  <c r="I129" i="49"/>
  <c r="O156" i="49"/>
  <c r="O126" i="49"/>
  <c r="J112" i="49"/>
  <c r="J114" i="49"/>
  <c r="E119" i="49"/>
  <c r="F154" i="49"/>
  <c r="N153" i="49"/>
  <c r="E155" i="49"/>
  <c r="E168" i="49"/>
  <c r="N169" i="49"/>
  <c r="C164" i="49"/>
  <c r="M119" i="49"/>
  <c r="O128" i="49"/>
  <c r="D108" i="49"/>
  <c r="O124" i="49"/>
  <c r="N114" i="49"/>
  <c r="E118" i="49"/>
  <c r="N106" i="49"/>
  <c r="G106" i="49"/>
  <c r="D114" i="49"/>
  <c r="K110" i="49"/>
  <c r="L123" i="49"/>
  <c r="K112" i="49"/>
  <c r="K88" i="4" s="1"/>
  <c r="K111" i="4" s="1"/>
  <c r="F113" i="49"/>
  <c r="D125" i="49"/>
  <c r="L103" i="49"/>
  <c r="C107" i="49"/>
  <c r="F156" i="49"/>
  <c r="O105" i="49"/>
  <c r="O154" i="49"/>
  <c r="K125" i="49"/>
  <c r="N127" i="49"/>
  <c r="G125" i="49"/>
  <c r="H111" i="49"/>
  <c r="C116" i="49"/>
  <c r="C103" i="49"/>
  <c r="M121" i="49"/>
  <c r="M124" i="49"/>
  <c r="M105" i="49"/>
  <c r="M125" i="49"/>
  <c r="M117" i="49"/>
  <c r="F112" i="49"/>
  <c r="J129" i="49"/>
  <c r="I109" i="49"/>
  <c r="M104" i="49"/>
  <c r="L120" i="49"/>
  <c r="J107" i="49"/>
  <c r="J86" i="64" s="1"/>
  <c r="J109" i="64" s="1"/>
  <c r="O127" i="49"/>
  <c r="J117" i="49"/>
  <c r="D122" i="49"/>
  <c r="J116" i="49"/>
  <c r="J105" i="49"/>
  <c r="F103" i="49"/>
  <c r="J119" i="49"/>
  <c r="C156" i="49"/>
  <c r="M128" i="49"/>
  <c r="K127" i="49"/>
  <c r="H153" i="49"/>
  <c r="L121" i="49"/>
  <c r="M103" i="49"/>
  <c r="F110" i="49"/>
  <c r="M110" i="49"/>
  <c r="M154" i="49"/>
  <c r="O122" i="49"/>
  <c r="L124" i="49"/>
  <c r="E156" i="49"/>
  <c r="K114" i="49"/>
  <c r="D103" i="49"/>
  <c r="H155" i="49"/>
  <c r="I155" i="49"/>
  <c r="O113" i="49"/>
  <c r="D21" i="5" s="1"/>
  <c r="I125" i="49"/>
  <c r="K153" i="49"/>
  <c r="O121" i="49"/>
  <c r="E112" i="49"/>
  <c r="M127" i="49"/>
  <c r="E115" i="49"/>
  <c r="F117" i="49"/>
  <c r="N124" i="49"/>
  <c r="L127" i="49"/>
  <c r="N104" i="49"/>
  <c r="I110" i="49"/>
  <c r="C118" i="49"/>
  <c r="K108" i="49"/>
  <c r="I119" i="49"/>
  <c r="D129" i="49"/>
  <c r="K104" i="49"/>
  <c r="K84" i="4" s="1"/>
  <c r="K107" i="4" s="1"/>
  <c r="L122" i="49"/>
  <c r="M114" i="49"/>
  <c r="D105" i="49"/>
  <c r="M116" i="49"/>
  <c r="K154" i="49"/>
  <c r="F118" i="49"/>
  <c r="E113" i="49"/>
  <c r="E88" i="4" s="1"/>
  <c r="E111" i="4" s="1"/>
  <c r="N156" i="49"/>
  <c r="F127" i="49"/>
  <c r="N116" i="49"/>
  <c r="J156" i="49"/>
  <c r="G124" i="49"/>
  <c r="G112" i="49"/>
  <c r="D126" i="49"/>
  <c r="I115" i="49"/>
  <c r="G126" i="49"/>
  <c r="L115" i="49"/>
  <c r="K117" i="49"/>
  <c r="E114" i="49"/>
  <c r="D128" i="49"/>
  <c r="E121" i="49"/>
  <c r="E105" i="49"/>
  <c r="K126" i="49"/>
  <c r="L117" i="49"/>
  <c r="E104" i="49"/>
  <c r="L116" i="49"/>
  <c r="F155" i="49"/>
  <c r="G105" i="49"/>
  <c r="N112" i="49"/>
  <c r="N129" i="49"/>
  <c r="K119" i="49"/>
  <c r="M129" i="49"/>
  <c r="I112" i="49"/>
  <c r="H115" i="49"/>
  <c r="D117" i="49"/>
  <c r="O123" i="49"/>
  <c r="L113" i="49"/>
  <c r="K109" i="49"/>
  <c r="L155" i="49"/>
  <c r="K111" i="49"/>
  <c r="N120" i="49"/>
  <c r="H120" i="49"/>
  <c r="F104" i="49"/>
  <c r="G154" i="49"/>
  <c r="L125" i="49"/>
  <c r="J122" i="49"/>
  <c r="N117" i="49"/>
  <c r="I113" i="49"/>
  <c r="I88" i="4" s="1"/>
  <c r="I111" i="4" s="1"/>
  <c r="I103" i="49"/>
  <c r="D113" i="49"/>
  <c r="I124" i="49"/>
  <c r="I105" i="49"/>
  <c r="M111" i="49"/>
  <c r="I116" i="49"/>
  <c r="L128" i="49"/>
  <c r="F153" i="49"/>
  <c r="K121" i="49"/>
  <c r="M109" i="49"/>
  <c r="K115" i="49"/>
  <c r="C117" i="49"/>
  <c r="K116" i="49"/>
  <c r="M156" i="49"/>
  <c r="N155" i="49"/>
  <c r="C106" i="49"/>
  <c r="C86" i="64" s="1"/>
  <c r="C109" i="64" s="1"/>
  <c r="M126" i="49"/>
  <c r="M112" i="49"/>
  <c r="E107" i="49"/>
  <c r="I154" i="49"/>
  <c r="L154" i="49"/>
  <c r="F111" i="49"/>
  <c r="D154" i="49"/>
  <c r="I126" i="49"/>
  <c r="E116" i="49"/>
  <c r="E153" i="49"/>
  <c r="M113" i="49"/>
  <c r="C129" i="49"/>
  <c r="H154" i="49"/>
  <c r="L126" i="49"/>
  <c r="I128" i="49"/>
  <c r="C105" i="49"/>
  <c r="C84" i="64" s="1"/>
  <c r="C107" i="64" s="1"/>
  <c r="F124" i="49"/>
  <c r="H116" i="49"/>
  <c r="J155" i="49"/>
  <c r="G103" i="49"/>
  <c r="G127" i="49"/>
  <c r="H105" i="49"/>
  <c r="J110" i="49"/>
  <c r="G116" i="49"/>
  <c r="G111" i="49"/>
  <c r="G113" i="49"/>
  <c r="D120" i="49"/>
  <c r="J127" i="49"/>
  <c r="C114" i="49"/>
  <c r="N118" i="49"/>
  <c r="E124" i="49"/>
  <c r="I156" i="49"/>
  <c r="H122" i="49"/>
  <c r="H125" i="49"/>
  <c r="G119" i="49"/>
  <c r="C119" i="49"/>
  <c r="D155" i="49"/>
  <c r="N121" i="49"/>
  <c r="H156" i="49"/>
  <c r="E108" i="49"/>
  <c r="N119" i="49"/>
  <c r="G117" i="49"/>
  <c r="O155" i="49"/>
  <c r="C121" i="49"/>
  <c r="C127" i="49"/>
  <c r="L107" i="49"/>
  <c r="O110" i="49"/>
  <c r="M153" i="49"/>
  <c r="D156" i="49"/>
  <c r="K107" i="49"/>
  <c r="J121" i="49"/>
  <c r="F107" i="49"/>
  <c r="E154" i="49"/>
  <c r="J103" i="49"/>
  <c r="H129" i="49"/>
  <c r="L106" i="49"/>
  <c r="L172" i="49" s="1"/>
  <c r="K113" i="49"/>
  <c r="C109" i="49"/>
  <c r="H127" i="49"/>
  <c r="N109" i="49"/>
  <c r="C104" i="49"/>
  <c r="O115" i="49"/>
  <c r="C126" i="49"/>
  <c r="C125" i="49"/>
  <c r="C122" i="49"/>
  <c r="H123" i="49"/>
  <c r="C128" i="49"/>
  <c r="H108" i="49"/>
  <c r="J153" i="49"/>
  <c r="O153" i="49"/>
  <c r="E126" i="49"/>
  <c r="N126" i="49"/>
  <c r="C110" i="49"/>
  <c r="G156" i="49"/>
  <c r="L109" i="49"/>
  <c r="D118" i="49"/>
  <c r="M123" i="49"/>
  <c r="H118" i="49"/>
  <c r="L114" i="49"/>
  <c r="J86" i="20" s="1"/>
  <c r="J88" i="20" s="1"/>
  <c r="I27" i="3" s="1"/>
  <c r="O104" i="49"/>
  <c r="D18" i="5" s="1"/>
  <c r="F115" i="49"/>
  <c r="F122" i="49"/>
  <c r="L156" i="49"/>
  <c r="G118" i="49"/>
  <c r="G120" i="49"/>
  <c r="L129" i="49"/>
  <c r="C153" i="49"/>
  <c r="C124" i="49"/>
  <c r="J124" i="49"/>
  <c r="J106" i="49"/>
  <c r="M155" i="49"/>
  <c r="J128" i="49"/>
  <c r="J111" i="49"/>
  <c r="G122" i="49"/>
  <c r="O118" i="49"/>
  <c r="J115" i="49"/>
  <c r="I153" i="49"/>
  <c r="D107" i="49"/>
  <c r="K124" i="49"/>
  <c r="L111" i="49"/>
  <c r="E129" i="49"/>
  <c r="C115" i="49"/>
  <c r="K128" i="49"/>
  <c r="D106" i="49"/>
  <c r="H117" i="49"/>
  <c r="D153" i="49"/>
  <c r="D168" i="49"/>
  <c r="H165" i="49"/>
  <c r="G168" i="49"/>
  <c r="F109" i="49"/>
  <c r="O119" i="49"/>
  <c r="I127" i="49"/>
  <c r="H128" i="49"/>
  <c r="E111" i="49"/>
  <c r="M118" i="49"/>
  <c r="H110" i="49"/>
  <c r="G108" i="49"/>
  <c r="O103" i="49"/>
  <c r="O114" i="49"/>
  <c r="N111" i="49"/>
  <c r="D127" i="49"/>
  <c r="G115" i="49"/>
  <c r="K120" i="49"/>
  <c r="J125" i="49"/>
  <c r="H126" i="49"/>
  <c r="G153" i="49"/>
  <c r="F123" i="49"/>
  <c r="J154" i="49"/>
  <c r="G107" i="49"/>
  <c r="O125" i="49"/>
  <c r="I121" i="49"/>
  <c r="K118" i="49"/>
  <c r="F120" i="49"/>
  <c r="N107" i="49"/>
  <c r="O107" i="49"/>
  <c r="D19" i="5" s="1"/>
  <c r="F121" i="49"/>
  <c r="E110" i="49"/>
  <c r="L110" i="49"/>
  <c r="D110" i="49"/>
  <c r="G128" i="49"/>
  <c r="D112" i="49"/>
  <c r="J126" i="49"/>
  <c r="L118" i="49"/>
  <c r="J118" i="49"/>
  <c r="D111" i="49"/>
  <c r="J109" i="49"/>
  <c r="M122" i="49"/>
  <c r="N110" i="49"/>
  <c r="H107" i="49"/>
  <c r="H172" i="49" s="1"/>
  <c r="C112" i="49"/>
  <c r="M106" i="49"/>
  <c r="N105" i="49"/>
  <c r="N159" i="49" s="1"/>
  <c r="N103" i="49"/>
  <c r="L105" i="49"/>
  <c r="G123" i="49"/>
  <c r="F116" i="49"/>
  <c r="M115" i="49"/>
  <c r="I104" i="49"/>
  <c r="I159" i="49" s="1"/>
  <c r="F125" i="49"/>
  <c r="D23" i="5"/>
  <c r="D17" i="5"/>
  <c r="C83" i="4"/>
  <c r="C106" i="4" s="1"/>
  <c r="H84" i="4"/>
  <c r="H107" i="4" s="1"/>
  <c r="E165" i="49"/>
  <c r="E170" i="49" s="1"/>
  <c r="E173" i="49" s="1"/>
  <c r="L164" i="49"/>
  <c r="I169" i="49"/>
  <c r="I170" i="49" s="1"/>
  <c r="I173" i="49" s="1"/>
  <c r="J169" i="49"/>
  <c r="L167" i="49"/>
  <c r="K169" i="49"/>
  <c r="I83" i="64"/>
  <c r="I106" i="64" s="1"/>
  <c r="G166" i="49"/>
  <c r="C167" i="49"/>
  <c r="M167" i="49"/>
  <c r="M170" i="49" s="1"/>
  <c r="M173" i="49" s="1"/>
  <c r="H167" i="49"/>
  <c r="C166" i="49"/>
  <c r="D169" i="49"/>
  <c r="H164" i="49"/>
  <c r="G84" i="64"/>
  <c r="G107" i="64" s="1"/>
  <c r="C88" i="64"/>
  <c r="C111" i="64" s="1"/>
  <c r="E172" i="49"/>
  <c r="K172" i="49"/>
  <c r="D166" i="49"/>
  <c r="L83" i="4"/>
  <c r="L106" i="4" s="1"/>
  <c r="D165" i="49"/>
  <c r="K166" i="49"/>
  <c r="O165" i="49"/>
  <c r="I86" i="64"/>
  <c r="I109" i="64" s="1"/>
  <c r="L166" i="49"/>
  <c r="E131" i="49"/>
  <c r="F88" i="4"/>
  <c r="F111" i="4" s="1"/>
  <c r="G169" i="49"/>
  <c r="J168" i="49"/>
  <c r="O166" i="49"/>
  <c r="F84" i="64"/>
  <c r="F107" i="64" s="1"/>
  <c r="K167" i="49"/>
  <c r="K170" i="49" s="1"/>
  <c r="K173" i="49" s="1"/>
  <c r="J88" i="64"/>
  <c r="J111" i="64" s="1"/>
  <c r="J88" i="4"/>
  <c r="J111" i="4" s="1"/>
  <c r="D83" i="4"/>
  <c r="D106" i="4" s="1"/>
  <c r="D83" i="64"/>
  <c r="D106" i="64" s="1"/>
  <c r="K83" i="4"/>
  <c r="K106" i="4" s="1"/>
  <c r="K83" i="64"/>
  <c r="K106" i="64" s="1"/>
  <c r="D84" i="4"/>
  <c r="D107" i="4" s="1"/>
  <c r="D84" i="64"/>
  <c r="D107" i="64" s="1"/>
  <c r="M83" i="64"/>
  <c r="M106" i="64" s="1"/>
  <c r="M83" i="4"/>
  <c r="M106" i="4" s="1"/>
  <c r="I84" i="64"/>
  <c r="I107" i="64" s="1"/>
  <c r="E83" i="64"/>
  <c r="E106" i="64" s="1"/>
  <c r="E83" i="4"/>
  <c r="E106" i="4" s="1"/>
  <c r="G86" i="64"/>
  <c r="G109" i="64" s="1"/>
  <c r="G86" i="4"/>
  <c r="G109" i="4" s="1"/>
  <c r="G172" i="49"/>
  <c r="H88" i="64"/>
  <c r="H111" i="64" s="1"/>
  <c r="H88" i="4"/>
  <c r="H111" i="4" s="1"/>
  <c r="C86" i="4"/>
  <c r="C109" i="4" s="1"/>
  <c r="E88" i="64"/>
  <c r="E111" i="64" s="1"/>
  <c r="E84" i="4"/>
  <c r="E107" i="4" s="1"/>
  <c r="E84" i="64"/>
  <c r="E107" i="64" s="1"/>
  <c r="H83" i="4"/>
  <c r="H106" i="4" s="1"/>
  <c r="H83" i="64"/>
  <c r="H106" i="64" s="1"/>
  <c r="D88" i="4"/>
  <c r="D111" i="4" s="1"/>
  <c r="F86" i="4"/>
  <c r="F109" i="4" s="1"/>
  <c r="F86" i="64"/>
  <c r="F109" i="64" s="1"/>
  <c r="F172" i="49"/>
  <c r="M88" i="64"/>
  <c r="M111" i="64" s="1"/>
  <c r="M88" i="4"/>
  <c r="M111" i="4" s="1"/>
  <c r="G83" i="4"/>
  <c r="G106" i="4" s="1"/>
  <c r="G83" i="64"/>
  <c r="G106" i="64" s="1"/>
  <c r="F83" i="64"/>
  <c r="F106" i="64" s="1"/>
  <c r="F83" i="4"/>
  <c r="F106" i="4" s="1"/>
  <c r="J83" i="64"/>
  <c r="J106" i="64" s="1"/>
  <c r="J83" i="4"/>
  <c r="J106" i="4" s="1"/>
  <c r="L88" i="64"/>
  <c r="L111" i="64" s="1"/>
  <c r="H86" i="4"/>
  <c r="H109" i="4" s="1"/>
  <c r="H86" i="64"/>
  <c r="H109" i="64" s="1"/>
  <c r="E86" i="4"/>
  <c r="E109" i="4" s="1"/>
  <c r="E86" i="64"/>
  <c r="E109" i="64" s="1"/>
  <c r="L84" i="4"/>
  <c r="L107" i="4" s="1"/>
  <c r="L84" i="64"/>
  <c r="L107" i="64" s="1"/>
  <c r="N86" i="64"/>
  <c r="N109" i="64" s="1"/>
  <c r="N86" i="4"/>
  <c r="N109" i="4" s="1"/>
  <c r="N172" i="49"/>
  <c r="N83" i="64"/>
  <c r="N106" i="64" s="1"/>
  <c r="N83" i="4"/>
  <c r="N106" i="4" s="1"/>
  <c r="N88" i="64"/>
  <c r="N111" i="64" s="1"/>
  <c r="N88" i="4"/>
  <c r="N111" i="4" s="1"/>
  <c r="Q65" i="47"/>
  <c r="S64" i="47"/>
  <c r="F170" i="49"/>
  <c r="F173" i="49" s="1"/>
  <c r="K86" i="20"/>
  <c r="K88" i="20" s="1"/>
  <c r="J27" i="3" s="1"/>
  <c r="L86" i="20"/>
  <c r="L88" i="20" s="1"/>
  <c r="K27" i="3" s="1"/>
  <c r="N170" i="49"/>
  <c r="N173" i="49" s="1"/>
  <c r="M86" i="20"/>
  <c r="M88" i="20" s="1"/>
  <c r="L27" i="3" s="1"/>
  <c r="F86" i="20"/>
  <c r="F88" i="20" s="1"/>
  <c r="E27" i="3" s="1"/>
  <c r="H86" i="20"/>
  <c r="H88" i="20" s="1"/>
  <c r="G27" i="3" s="1"/>
  <c r="O86" i="20"/>
  <c r="O88" i="20" s="1"/>
  <c r="N27" i="3" s="1"/>
  <c r="O76" i="20"/>
  <c r="O78" i="20" s="1"/>
  <c r="N25" i="3" s="1"/>
  <c r="N76" i="20"/>
  <c r="N78" i="20" s="1"/>
  <c r="M25" i="3" s="1"/>
  <c r="L159" i="49"/>
  <c r="D24" i="3"/>
  <c r="D23" i="3" s="1"/>
  <c r="D159" i="49"/>
  <c r="B29" i="3"/>
  <c r="K159" i="49"/>
  <c r="E159" i="49"/>
  <c r="E24" i="3"/>
  <c r="E23" i="3" s="1"/>
  <c r="G157" i="49" l="1"/>
  <c r="G160" i="49" s="1"/>
  <c r="G161" i="49" s="1"/>
  <c r="J157" i="49"/>
  <c r="J160" i="49" s="1"/>
  <c r="M157" i="49"/>
  <c r="M160" i="49" s="1"/>
  <c r="M161" i="49" s="1"/>
  <c r="N36" i="20" s="1"/>
  <c r="C157" i="49"/>
  <c r="C160" i="49" s="1"/>
  <c r="C161" i="49" s="1"/>
  <c r="H157" i="49"/>
  <c r="H160" i="49" s="1"/>
  <c r="K157" i="49"/>
  <c r="K160" i="49" s="1"/>
  <c r="K161" i="49" s="1"/>
  <c r="E157" i="49"/>
  <c r="E160" i="49" s="1"/>
  <c r="E161" i="49" s="1"/>
  <c r="F36" i="20" s="1"/>
  <c r="C170" i="49"/>
  <c r="C173" i="49" s="1"/>
  <c r="C172" i="49"/>
  <c r="C159" i="49"/>
  <c r="J172" i="49"/>
  <c r="K84" i="64"/>
  <c r="K107" i="64" s="1"/>
  <c r="I84" i="4"/>
  <c r="I107" i="4" s="1"/>
  <c r="C24" i="3"/>
  <c r="C23" i="3" s="1"/>
  <c r="G170" i="49"/>
  <c r="G173" i="49" s="1"/>
  <c r="K24" i="3"/>
  <c r="K23" i="3" s="1"/>
  <c r="J86" i="4"/>
  <c r="J109" i="4" s="1"/>
  <c r="K88" i="64"/>
  <c r="K111" i="64" s="1"/>
  <c r="I86" i="20"/>
  <c r="I88" i="20" s="1"/>
  <c r="H27" i="3" s="1"/>
  <c r="C84" i="4"/>
  <c r="C107" i="4" s="1"/>
  <c r="D170" i="49"/>
  <c r="D173" i="49" s="1"/>
  <c r="H84" i="64"/>
  <c r="H107" i="64" s="1"/>
  <c r="K86" i="4"/>
  <c r="K109" i="4" s="1"/>
  <c r="O170" i="49"/>
  <c r="O173" i="49" s="1"/>
  <c r="D22" i="5"/>
  <c r="H159" i="49"/>
  <c r="F157" i="49"/>
  <c r="F160" i="49" s="1"/>
  <c r="M172" i="49"/>
  <c r="M174" i="49" s="1"/>
  <c r="K76" i="20" s="1"/>
  <c r="K78" i="20" s="1"/>
  <c r="J25" i="3" s="1"/>
  <c r="M159" i="49"/>
  <c r="F88" i="64"/>
  <c r="F111" i="64" s="1"/>
  <c r="I172" i="49"/>
  <c r="I174" i="49" s="1"/>
  <c r="G76" i="20" s="1"/>
  <c r="G78" i="20" s="1"/>
  <c r="F25" i="3" s="1"/>
  <c r="I86" i="4"/>
  <c r="I109" i="4" s="1"/>
  <c r="D86" i="64"/>
  <c r="D109" i="64" s="1"/>
  <c r="N84" i="4"/>
  <c r="N107" i="4" s="1"/>
  <c r="I157" i="49"/>
  <c r="I160" i="49" s="1"/>
  <c r="I161" i="49" s="1"/>
  <c r="I83" i="4"/>
  <c r="I106" i="4" s="1"/>
  <c r="D47" i="5"/>
  <c r="D48" i="5"/>
  <c r="L83" i="64"/>
  <c r="L106" i="64" s="1"/>
  <c r="D157" i="49"/>
  <c r="D160" i="49" s="1"/>
  <c r="D161" i="49" s="1"/>
  <c r="E36" i="20" s="1"/>
  <c r="N157" i="49"/>
  <c r="N160" i="49" s="1"/>
  <c r="N161" i="49" s="1"/>
  <c r="O36" i="20" s="1"/>
  <c r="N86" i="20"/>
  <c r="N88" i="20" s="1"/>
  <c r="M27" i="3" s="1"/>
  <c r="L157" i="49"/>
  <c r="L160" i="49" s="1"/>
  <c r="L161" i="49" s="1"/>
  <c r="M36" i="20" s="1"/>
  <c r="J170" i="49"/>
  <c r="J173" i="49" s="1"/>
  <c r="J174" i="49" s="1"/>
  <c r="H76" i="20" s="1"/>
  <c r="H78" i="20" s="1"/>
  <c r="G25" i="3" s="1"/>
  <c r="L170" i="49"/>
  <c r="L173" i="49" s="1"/>
  <c r="L174" i="49" s="1"/>
  <c r="J76" i="20" s="1"/>
  <c r="J78" i="20" s="1"/>
  <c r="I25" i="3" s="1"/>
  <c r="I131" i="49"/>
  <c r="E86" i="20"/>
  <c r="E88" i="20" s="1"/>
  <c r="D27" i="3" s="1"/>
  <c r="L86" i="64"/>
  <c r="L109" i="64" s="1"/>
  <c r="G88" i="64"/>
  <c r="G111" i="64" s="1"/>
  <c r="K86" i="64"/>
  <c r="K109" i="64" s="1"/>
  <c r="M84" i="4"/>
  <c r="M107" i="4" s="1"/>
  <c r="M131" i="49"/>
  <c r="B28" i="3"/>
  <c r="K28" i="3" s="1"/>
  <c r="O159" i="49"/>
  <c r="F159" i="49"/>
  <c r="M84" i="64"/>
  <c r="M107" i="64" s="1"/>
  <c r="L86" i="4"/>
  <c r="L109" i="4" s="1"/>
  <c r="C88" i="4"/>
  <c r="C111" i="4" s="1"/>
  <c r="F84" i="4"/>
  <c r="F107" i="4" s="1"/>
  <c r="M86" i="4"/>
  <c r="M109" i="4" s="1"/>
  <c r="J159" i="49"/>
  <c r="G159" i="49"/>
  <c r="I88" i="64"/>
  <c r="I111" i="64" s="1"/>
  <c r="M86" i="64"/>
  <c r="M109" i="64" s="1"/>
  <c r="G84" i="4"/>
  <c r="G107" i="4" s="1"/>
  <c r="D172" i="49"/>
  <c r="D174" i="49" s="1"/>
  <c r="D131" i="49"/>
  <c r="K131" i="49"/>
  <c r="J131" i="49"/>
  <c r="J84" i="64"/>
  <c r="J107" i="64" s="1"/>
  <c r="G131" i="49"/>
  <c r="J24" i="3"/>
  <c r="J23" i="3" s="1"/>
  <c r="N131" i="49"/>
  <c r="G86" i="20"/>
  <c r="G88" i="20" s="1"/>
  <c r="F27" i="3" s="1"/>
  <c r="C83" i="64"/>
  <c r="C106" i="64" s="1"/>
  <c r="H170" i="49"/>
  <c r="H173" i="49" s="1"/>
  <c r="H174" i="49" s="1"/>
  <c r="F76" i="20" s="1"/>
  <c r="F78" i="20" s="1"/>
  <c r="E25" i="3" s="1"/>
  <c r="H24" i="3"/>
  <c r="H23" i="3" s="1"/>
  <c r="I24" i="3"/>
  <c r="I23" i="3" s="1"/>
  <c r="F131" i="49"/>
  <c r="C131" i="49"/>
  <c r="G24" i="3"/>
  <c r="G23" i="3" s="1"/>
  <c r="L88" i="4"/>
  <c r="L111" i="4" s="1"/>
  <c r="D88" i="64"/>
  <c r="D111" i="64" s="1"/>
  <c r="N84" i="64"/>
  <c r="N107" i="64" s="1"/>
  <c r="D86" i="4"/>
  <c r="D109" i="4" s="1"/>
  <c r="O172" i="49"/>
  <c r="L131" i="49"/>
  <c r="B113" i="64"/>
  <c r="M113" i="64" s="1"/>
  <c r="M29" i="3"/>
  <c r="K29" i="3"/>
  <c r="I29" i="3"/>
  <c r="N29" i="3"/>
  <c r="L29" i="3"/>
  <c r="J29" i="3"/>
  <c r="F24" i="3"/>
  <c r="F23" i="3" s="1"/>
  <c r="H131" i="49"/>
  <c r="D86" i="20"/>
  <c r="D88" i="20" s="1"/>
  <c r="C27" i="3" s="1"/>
  <c r="Q66" i="47"/>
  <c r="S65" i="47"/>
  <c r="K174" i="49"/>
  <c r="I76" i="20" s="1"/>
  <c r="I78" i="20" s="1"/>
  <c r="H25" i="3" s="1"/>
  <c r="F174" i="49"/>
  <c r="D76" i="20" s="1"/>
  <c r="D78" i="20" s="1"/>
  <c r="C25" i="3" s="1"/>
  <c r="E174" i="49"/>
  <c r="N174" i="49"/>
  <c r="L76" i="20" s="1"/>
  <c r="L78" i="20" s="1"/>
  <c r="K25" i="3" s="1"/>
  <c r="C174" i="49"/>
  <c r="G174" i="49"/>
  <c r="E76" i="20" s="1"/>
  <c r="E78" i="20" s="1"/>
  <c r="D25" i="3" s="1"/>
  <c r="C113" i="64"/>
  <c r="H29" i="3"/>
  <c r="C29" i="3"/>
  <c r="D29" i="3"/>
  <c r="E29" i="3"/>
  <c r="G29" i="3"/>
  <c r="F29" i="3"/>
  <c r="D24" i="5"/>
  <c r="B113" i="4"/>
  <c r="L36" i="20" l="1"/>
  <c r="L37" i="20" s="1"/>
  <c r="L39" i="20" s="1"/>
  <c r="L41" i="20" s="1"/>
  <c r="J36" i="20"/>
  <c r="J37" i="20" s="1"/>
  <c r="J39" i="20" s="1"/>
  <c r="J41" i="20" s="1"/>
  <c r="E37" i="20"/>
  <c r="E39" i="20" s="1"/>
  <c r="E41" i="20" s="1"/>
  <c r="H36" i="20"/>
  <c r="M37" i="20"/>
  <c r="M39" i="20" s="1"/>
  <c r="M41" i="20" s="1"/>
  <c r="L24" i="3" s="1"/>
  <c r="L23" i="3" s="1"/>
  <c r="D36" i="20"/>
  <c r="J161" i="49"/>
  <c r="H161" i="49"/>
  <c r="E28" i="3"/>
  <c r="E36" i="3" s="1"/>
  <c r="F28" i="3"/>
  <c r="F36" i="3" s="1"/>
  <c r="G28" i="3"/>
  <c r="G36" i="3" s="1"/>
  <c r="L28" i="3"/>
  <c r="N28" i="3"/>
  <c r="B112" i="64"/>
  <c r="F112" i="64" s="1"/>
  <c r="M28" i="3"/>
  <c r="F161" i="49"/>
  <c r="O157" i="49"/>
  <c r="O160" i="49" s="1"/>
  <c r="O106" i="64"/>
  <c r="O107" i="64"/>
  <c r="O109" i="64"/>
  <c r="C88" i="20"/>
  <c r="B112" i="4"/>
  <c r="J112" i="4" s="1"/>
  <c r="H28" i="3"/>
  <c r="H36" i="3" s="1"/>
  <c r="D28" i="3"/>
  <c r="D36" i="3" s="1"/>
  <c r="E113" i="64"/>
  <c r="K113" i="64"/>
  <c r="I28" i="3"/>
  <c r="I36" i="3" s="1"/>
  <c r="O111" i="64"/>
  <c r="C28" i="3"/>
  <c r="C36" i="3" s="1"/>
  <c r="G113" i="64"/>
  <c r="I113" i="64"/>
  <c r="J28" i="3"/>
  <c r="J36" i="3" s="1"/>
  <c r="O131" i="49"/>
  <c r="H113" i="64"/>
  <c r="N113" i="64"/>
  <c r="L113" i="64"/>
  <c r="J113" i="64"/>
  <c r="F113" i="64"/>
  <c r="D113" i="64"/>
  <c r="C112" i="64"/>
  <c r="C118" i="64" s="1"/>
  <c r="I113" i="4"/>
  <c r="J113" i="4"/>
  <c r="K113" i="4"/>
  <c r="L113" i="4"/>
  <c r="M113" i="4"/>
  <c r="N113" i="4"/>
  <c r="O174" i="49"/>
  <c r="M76" i="20" s="1"/>
  <c r="M78" i="20" s="1"/>
  <c r="L25" i="3" s="1"/>
  <c r="Q67" i="47"/>
  <c r="S66" i="47"/>
  <c r="N37" i="20"/>
  <c r="N39" i="20" s="1"/>
  <c r="N41" i="20" s="1"/>
  <c r="M24" i="3" s="1"/>
  <c r="M23" i="3" s="1"/>
  <c r="O37" i="20"/>
  <c r="O39" i="20" s="1"/>
  <c r="O41" i="20" s="1"/>
  <c r="N24" i="3" s="1"/>
  <c r="N23" i="3" s="1"/>
  <c r="E113" i="4"/>
  <c r="H113" i="4"/>
  <c r="G113" i="4"/>
  <c r="F113" i="4"/>
  <c r="D113" i="4"/>
  <c r="C113" i="4"/>
  <c r="K36" i="3"/>
  <c r="D37" i="20" l="1"/>
  <c r="D39" i="20" s="1"/>
  <c r="D41" i="20" s="1"/>
  <c r="G36" i="20"/>
  <c r="G37" i="20" s="1"/>
  <c r="G39" i="20" s="1"/>
  <c r="G41" i="20" s="1"/>
  <c r="F37" i="20"/>
  <c r="F39" i="20" s="1"/>
  <c r="F41" i="20" s="1"/>
  <c r="I36" i="20"/>
  <c r="I37" i="20" s="1"/>
  <c r="I39" i="20" s="1"/>
  <c r="I41" i="20" s="1"/>
  <c r="H37" i="20"/>
  <c r="H39" i="20" s="1"/>
  <c r="H41" i="20" s="1"/>
  <c r="K36" i="20"/>
  <c r="K37" i="20" s="1"/>
  <c r="K39" i="20" s="1"/>
  <c r="K41" i="20" s="1"/>
  <c r="F118" i="64"/>
  <c r="N36" i="3"/>
  <c r="M36" i="3"/>
  <c r="D112" i="64"/>
  <c r="D118" i="64" s="1"/>
  <c r="G112" i="64"/>
  <c r="G118" i="64" s="1"/>
  <c r="M112" i="64"/>
  <c r="M118" i="64" s="1"/>
  <c r="O151" i="49"/>
  <c r="O132" i="49"/>
  <c r="H112" i="64"/>
  <c r="H118" i="64" s="1"/>
  <c r="L112" i="4"/>
  <c r="I112" i="64"/>
  <c r="I118" i="64" s="1"/>
  <c r="L112" i="64"/>
  <c r="L118" i="64" s="1"/>
  <c r="K112" i="64"/>
  <c r="K118" i="64" s="1"/>
  <c r="F112" i="4"/>
  <c r="E112" i="64"/>
  <c r="N112" i="64"/>
  <c r="N118" i="64" s="1"/>
  <c r="J112" i="64"/>
  <c r="J118" i="64" s="1"/>
  <c r="O161" i="49"/>
  <c r="M112" i="4"/>
  <c r="C112" i="4"/>
  <c r="I112" i="4"/>
  <c r="K112" i="4"/>
  <c r="D112" i="4"/>
  <c r="N112" i="4"/>
  <c r="E112" i="4"/>
  <c r="G112" i="4"/>
  <c r="H112" i="4"/>
  <c r="O113" i="64"/>
  <c r="Q68" i="47"/>
  <c r="S67" i="47"/>
  <c r="L36" i="3"/>
  <c r="C78" i="20"/>
  <c r="C41" i="20" l="1"/>
  <c r="O112" i="64"/>
  <c r="O118" i="64" s="1"/>
  <c r="E118" i="64"/>
  <c r="S68" i="47"/>
  <c r="Q69" i="47"/>
  <c r="Q70" i="47" l="1"/>
  <c r="S69" i="47"/>
  <c r="Q71" i="47" l="1"/>
  <c r="S70" i="47"/>
  <c r="Q72" i="47" l="1"/>
  <c r="S71" i="47"/>
  <c r="S72" i="47" l="1"/>
  <c r="Q73" i="47"/>
  <c r="S73" i="47" l="1"/>
  <c r="Q74" i="47"/>
  <c r="S74" i="47" l="1"/>
  <c r="Q75" i="47"/>
  <c r="S75" i="47" l="1"/>
  <c r="Q76" i="47"/>
  <c r="Q77" i="47" s="1"/>
  <c r="S77" i="47" s="1"/>
  <c r="S76" i="47" l="1"/>
  <c r="K152" i="47" s="1"/>
  <c r="Q78" i="47"/>
  <c r="S78" i="47" s="1"/>
  <c r="L140" i="47" s="1"/>
  <c r="I106" i="47"/>
  <c r="C107" i="47"/>
  <c r="J90" i="47"/>
  <c r="M151" i="47"/>
  <c r="E104" i="47"/>
  <c r="I92" i="47"/>
  <c r="L91" i="47"/>
  <c r="M139" i="47"/>
  <c r="E110" i="47"/>
  <c r="G102" i="47"/>
  <c r="M90" i="47"/>
  <c r="I109" i="47"/>
  <c r="D104" i="47"/>
  <c r="J99" i="47"/>
  <c r="N137" i="47"/>
  <c r="J136" i="47"/>
  <c r="H151" i="47"/>
  <c r="E87" i="47"/>
  <c r="O103" i="47"/>
  <c r="D87" i="47"/>
  <c r="F102" i="47"/>
  <c r="I87" i="47"/>
  <c r="J138" i="47"/>
  <c r="E152" i="47"/>
  <c r="H138" i="47"/>
  <c r="O100" i="47"/>
  <c r="N95" i="47"/>
  <c r="C89" i="47"/>
  <c r="N152" i="47"/>
  <c r="J110" i="47"/>
  <c r="G141" i="47"/>
  <c r="D149" i="47"/>
  <c r="L97" i="47"/>
  <c r="H137" i="47"/>
  <c r="O98" i="47"/>
  <c r="I107" i="47"/>
  <c r="D109" i="47"/>
  <c r="N90" i="47"/>
  <c r="E105" i="47"/>
  <c r="M94" i="47"/>
  <c r="I94" i="47"/>
  <c r="G104" i="47"/>
  <c r="C102" i="47"/>
  <c r="E106" i="47"/>
  <c r="F87" i="47"/>
  <c r="H150" i="47"/>
  <c r="G90" i="47"/>
  <c r="K107" i="47"/>
  <c r="H108" i="47"/>
  <c r="G91" i="47"/>
  <c r="F98" i="47"/>
  <c r="G140" i="47"/>
  <c r="H91" i="47"/>
  <c r="O107" i="47"/>
  <c r="K90" i="47"/>
  <c r="J89" i="47"/>
  <c r="M96" i="47"/>
  <c r="C136" i="47"/>
  <c r="N102" i="47"/>
  <c r="J106" i="47"/>
  <c r="I105" i="47"/>
  <c r="K136" i="47"/>
  <c r="E149" i="47"/>
  <c r="M149" i="47"/>
  <c r="F90" i="47"/>
  <c r="I91" i="47"/>
  <c r="L102" i="47"/>
  <c r="F103" i="47"/>
  <c r="F96" i="47"/>
  <c r="C152" i="47"/>
  <c r="G150" i="47"/>
  <c r="C92" i="47"/>
  <c r="J105" i="47"/>
  <c r="F139" i="47"/>
  <c r="F99" i="47"/>
  <c r="G89" i="47"/>
  <c r="D100" i="47"/>
  <c r="H105" i="47"/>
  <c r="D140" i="47"/>
  <c r="C97" i="47"/>
  <c r="F141" i="47"/>
  <c r="O140" i="47"/>
  <c r="O89" i="47"/>
  <c r="M104" i="47"/>
  <c r="M100" i="47"/>
  <c r="F108" i="47"/>
  <c r="N91" i="47"/>
  <c r="E109" i="47"/>
  <c r="C91" i="47"/>
  <c r="F140" i="47"/>
  <c r="G106" i="47"/>
  <c r="H152" i="47"/>
  <c r="F150" i="47"/>
  <c r="N99" i="47"/>
  <c r="G103" i="47"/>
  <c r="L94" i="47"/>
  <c r="J102" i="47" l="1"/>
  <c r="L138" i="47"/>
  <c r="C98" i="47"/>
  <c r="I152" i="47"/>
  <c r="N96" i="47"/>
  <c r="N88" i="47"/>
  <c r="C155" i="47"/>
  <c r="C78" i="4"/>
  <c r="C94" i="4" s="1"/>
  <c r="C78" i="64"/>
  <c r="C94" i="64" s="1"/>
  <c r="F76" i="4"/>
  <c r="F92" i="4" s="1"/>
  <c r="F76" i="64"/>
  <c r="F92" i="64" s="1"/>
  <c r="C137" i="47"/>
  <c r="C109" i="47"/>
  <c r="E100" i="47"/>
  <c r="G93" i="47"/>
  <c r="E90" i="47"/>
  <c r="D152" i="47"/>
  <c r="N149" i="47"/>
  <c r="L136" i="47"/>
  <c r="C88" i="47"/>
  <c r="L103" i="47"/>
  <c r="J151" i="47"/>
  <c r="D107" i="47"/>
  <c r="F97" i="47"/>
  <c r="L150" i="47"/>
  <c r="K96" i="47"/>
  <c r="H136" i="47"/>
  <c r="G99" i="47"/>
  <c r="I100" i="47"/>
  <c r="C106" i="47"/>
  <c r="K100" i="47"/>
  <c r="M87" i="47"/>
  <c r="O150" i="47"/>
  <c r="N104" i="47"/>
  <c r="K91" i="47"/>
  <c r="D136" i="47"/>
  <c r="K88" i="47"/>
  <c r="C103" i="47"/>
  <c r="M110" i="47"/>
  <c r="L100" i="47"/>
  <c r="K101" i="47"/>
  <c r="G96" i="47"/>
  <c r="K103" i="47"/>
  <c r="D105" i="47"/>
  <c r="F152" i="47"/>
  <c r="E98" i="47"/>
  <c r="J137" i="47"/>
  <c r="I136" i="47"/>
  <c r="E151" i="47"/>
  <c r="K149" i="47"/>
  <c r="L104" i="47"/>
  <c r="I140" i="47"/>
  <c r="J88" i="47"/>
  <c r="G138" i="47"/>
  <c r="M137" i="47"/>
  <c r="C110" i="47"/>
  <c r="G108" i="47"/>
  <c r="F88" i="47"/>
  <c r="K150" i="47"/>
  <c r="N150" i="47"/>
  <c r="J94" i="47"/>
  <c r="O137" i="47"/>
  <c r="L149" i="47"/>
  <c r="G77" i="4"/>
  <c r="G93" i="4" s="1"/>
  <c r="G77" i="64"/>
  <c r="G93" i="64" s="1"/>
  <c r="G144" i="47"/>
  <c r="I155" i="47"/>
  <c r="I78" i="64"/>
  <c r="I94" i="64" s="1"/>
  <c r="I78" i="4"/>
  <c r="I94" i="4" s="1"/>
  <c r="J77" i="64"/>
  <c r="J93" i="64" s="1"/>
  <c r="J144" i="47"/>
  <c r="J77" i="4"/>
  <c r="J93" i="4" s="1"/>
  <c r="I76" i="4"/>
  <c r="I92" i="4" s="1"/>
  <c r="I76" i="64"/>
  <c r="I92" i="64" s="1"/>
  <c r="D76" i="4"/>
  <c r="D92" i="4" s="1"/>
  <c r="D76" i="64"/>
  <c r="D92" i="64" s="1"/>
  <c r="E76" i="64"/>
  <c r="E92" i="64" s="1"/>
  <c r="E76" i="4"/>
  <c r="E92" i="4" s="1"/>
  <c r="L90" i="47"/>
  <c r="N100" i="47"/>
  <c r="D94" i="47"/>
  <c r="O97" i="47"/>
  <c r="E137" i="47"/>
  <c r="I98" i="47"/>
  <c r="I93" i="47"/>
  <c r="M152" i="47"/>
  <c r="F91" i="47"/>
  <c r="C141" i="47"/>
  <c r="M109" i="47"/>
  <c r="C96" i="47"/>
  <c r="O104" i="47"/>
  <c r="C23" i="5" s="1"/>
  <c r="D95" i="47"/>
  <c r="O141" i="47"/>
  <c r="K93" i="47"/>
  <c r="D89" i="47"/>
  <c r="E101" i="47"/>
  <c r="M95" i="47"/>
  <c r="D137" i="47"/>
  <c r="J87" i="47"/>
  <c r="M136" i="47"/>
  <c r="F138" i="47"/>
  <c r="H96" i="47"/>
  <c r="L88" i="47"/>
  <c r="E136" i="47"/>
  <c r="H90" i="47"/>
  <c r="F93" i="47"/>
  <c r="H109" i="47"/>
  <c r="E138" i="47"/>
  <c r="N141" i="47"/>
  <c r="F105" i="47"/>
  <c r="I149" i="47"/>
  <c r="H92" i="47"/>
  <c r="H78" i="64" s="1"/>
  <c r="H94" i="64" s="1"/>
  <c r="N136" i="47"/>
  <c r="E103" i="47"/>
  <c r="I104" i="47"/>
  <c r="L139" i="47"/>
  <c r="G137" i="47"/>
  <c r="H102" i="47"/>
  <c r="O94" i="47"/>
  <c r="C33" i="5" s="1"/>
  <c r="C35" i="5" s="1"/>
  <c r="F35" i="5" s="1"/>
  <c r="G100" i="47"/>
  <c r="J150" i="47"/>
  <c r="H98" i="47"/>
  <c r="G92" i="47"/>
  <c r="G78" i="4" s="1"/>
  <c r="G94" i="4" s="1"/>
  <c r="O138" i="47"/>
  <c r="F149" i="47"/>
  <c r="O110" i="47"/>
  <c r="O139" i="47"/>
  <c r="H107" i="47"/>
  <c r="F137" i="47"/>
  <c r="J101" i="47"/>
  <c r="K139" i="47"/>
  <c r="L89" i="47"/>
  <c r="N108" i="47"/>
  <c r="K151" i="47"/>
  <c r="F94" i="47"/>
  <c r="K98" i="47"/>
  <c r="E95" i="47"/>
  <c r="M88" i="47"/>
  <c r="N98" i="47"/>
  <c r="O87" i="47"/>
  <c r="C138" i="47"/>
  <c r="N110" i="47"/>
  <c r="D139" i="47"/>
  <c r="L110" i="47"/>
  <c r="F104" i="47"/>
  <c r="F136" i="47"/>
  <c r="K141" i="47"/>
  <c r="D150" i="47"/>
  <c r="D103" i="47"/>
  <c r="O101" i="47"/>
  <c r="J141" i="47"/>
  <c r="G107" i="47"/>
  <c r="J95" i="47"/>
  <c r="N138" i="47"/>
  <c r="E97" i="47"/>
  <c r="I88" i="47"/>
  <c r="E140" i="47"/>
  <c r="M107" i="47"/>
  <c r="M92" i="47"/>
  <c r="O96" i="47"/>
  <c r="F110" i="47"/>
  <c r="K97" i="47"/>
  <c r="E96" i="47"/>
  <c r="O95" i="47"/>
  <c r="N109" i="47"/>
  <c r="C108" i="47"/>
  <c r="M93" i="47"/>
  <c r="L108" i="47"/>
  <c r="J91" i="47"/>
  <c r="L101" i="47"/>
  <c r="C104" i="47"/>
  <c r="M138" i="47"/>
  <c r="D102" i="47"/>
  <c r="G105" i="47"/>
  <c r="K106" i="47"/>
  <c r="G110" i="47"/>
  <c r="F92" i="47"/>
  <c r="O92" i="47"/>
  <c r="O136" i="47"/>
  <c r="J104" i="47"/>
  <c r="M108" i="47"/>
  <c r="J140" i="47"/>
  <c r="C93" i="47"/>
  <c r="C100" i="47"/>
  <c r="N93" i="47"/>
  <c r="D138" i="47"/>
  <c r="O102" i="47"/>
  <c r="I137" i="47"/>
  <c r="C94" i="47"/>
  <c r="E108" i="47"/>
  <c r="N101" i="47"/>
  <c r="N140" i="47"/>
  <c r="I95" i="47"/>
  <c r="J109" i="47"/>
  <c r="O88" i="47"/>
  <c r="L152" i="47"/>
  <c r="N87" i="47"/>
  <c r="E92" i="47"/>
  <c r="I151" i="47"/>
  <c r="H100" i="47"/>
  <c r="M99" i="47"/>
  <c r="K99" i="47"/>
  <c r="J149" i="47"/>
  <c r="M102" i="47"/>
  <c r="E141" i="47"/>
  <c r="L137" i="47"/>
  <c r="H141" i="47"/>
  <c r="J103" i="47"/>
  <c r="O108" i="47"/>
  <c r="I141" i="47"/>
  <c r="L107" i="47"/>
  <c r="E94" i="47"/>
  <c r="F151" i="47"/>
  <c r="D141" i="47"/>
  <c r="E88" i="47"/>
  <c r="L106" i="47"/>
  <c r="I103" i="47"/>
  <c r="H93" i="47"/>
  <c r="K108" i="47"/>
  <c r="G152" i="47"/>
  <c r="E99" i="47"/>
  <c r="C105" i="47"/>
  <c r="K102" i="47"/>
  <c r="L98" i="47"/>
  <c r="G94" i="47"/>
  <c r="L141" i="47"/>
  <c r="L109" i="47"/>
  <c r="K94" i="47"/>
  <c r="J100" i="47"/>
  <c r="N151" i="47"/>
  <c r="E139" i="47"/>
  <c r="H106" i="47"/>
  <c r="D93" i="47"/>
  <c r="N97" i="47"/>
  <c r="N80" i="4" s="1"/>
  <c r="N96" i="4" s="1"/>
  <c r="M91" i="47"/>
  <c r="G98" i="47"/>
  <c r="O90" i="47"/>
  <c r="O144" i="47" s="1"/>
  <c r="E93" i="47"/>
  <c r="D97" i="47"/>
  <c r="N105" i="47"/>
  <c r="G136" i="47"/>
  <c r="N89" i="47"/>
  <c r="J93" i="47"/>
  <c r="M98" i="47"/>
  <c r="L87" i="47"/>
  <c r="C95" i="47"/>
  <c r="G87" i="47"/>
  <c r="C99" i="47"/>
  <c r="H110" i="47"/>
  <c r="E91" i="47"/>
  <c r="M97" i="47"/>
  <c r="D91" i="47"/>
  <c r="L151" i="47"/>
  <c r="C90" i="47"/>
  <c r="C144" i="47" s="1"/>
  <c r="I89" i="47"/>
  <c r="O105" i="47"/>
  <c r="L96" i="47"/>
  <c r="L105" i="47"/>
  <c r="L99" i="47"/>
  <c r="C150" i="47"/>
  <c r="K110" i="47"/>
  <c r="O106" i="47"/>
  <c r="K87" i="47"/>
  <c r="H88" i="47"/>
  <c r="N92" i="47"/>
  <c r="N78" i="64" s="1"/>
  <c r="N94" i="64" s="1"/>
  <c r="G151" i="47"/>
  <c r="G95" i="47"/>
  <c r="M101" i="47"/>
  <c r="J98" i="47"/>
  <c r="H97" i="47"/>
  <c r="I150" i="47"/>
  <c r="J139" i="47"/>
  <c r="K138" i="47"/>
  <c r="K140" i="47"/>
  <c r="H140" i="47"/>
  <c r="J97" i="47"/>
  <c r="N103" i="47"/>
  <c r="D106" i="47"/>
  <c r="D98" i="47"/>
  <c r="K95" i="47"/>
  <c r="C87" i="47"/>
  <c r="M141" i="47"/>
  <c r="M89" i="47"/>
  <c r="D88" i="47"/>
  <c r="H149" i="47"/>
  <c r="H153" i="47" s="1"/>
  <c r="H156" i="47" s="1"/>
  <c r="D151" i="47"/>
  <c r="H89" i="47"/>
  <c r="E150" i="47"/>
  <c r="O109" i="47"/>
  <c r="D90" i="47"/>
  <c r="E89" i="47"/>
  <c r="I138" i="47"/>
  <c r="G109" i="47"/>
  <c r="O99" i="47"/>
  <c r="F100" i="47"/>
  <c r="M140" i="47"/>
  <c r="H94" i="47"/>
  <c r="N94" i="47"/>
  <c r="M105" i="47"/>
  <c r="K109" i="47"/>
  <c r="C140" i="47"/>
  <c r="N106" i="47"/>
  <c r="F109" i="47"/>
  <c r="C101" i="47"/>
  <c r="D99" i="47"/>
  <c r="I99" i="47"/>
  <c r="C149" i="47"/>
  <c r="M103" i="47"/>
  <c r="I96" i="47"/>
  <c r="J107" i="47"/>
  <c r="C151" i="47"/>
  <c r="H101" i="47"/>
  <c r="I90" i="47"/>
  <c r="F107" i="47"/>
  <c r="D96" i="47"/>
  <c r="L92" i="47"/>
  <c r="L155" i="47" s="1"/>
  <c r="E102" i="47"/>
  <c r="G88" i="47"/>
  <c r="D110" i="47"/>
  <c r="J152" i="47"/>
  <c r="G149" i="47"/>
  <c r="M150" i="47"/>
  <c r="M153" i="47" s="1"/>
  <c r="M156" i="47" s="1"/>
  <c r="D92" i="47"/>
  <c r="J92" i="47"/>
  <c r="H104" i="47"/>
  <c r="O151" i="47"/>
  <c r="J96" i="47"/>
  <c r="J108" i="47"/>
  <c r="O93" i="47"/>
  <c r="C30" i="5" s="1"/>
  <c r="G97" i="47"/>
  <c r="D101" i="47"/>
  <c r="I108" i="47"/>
  <c r="K105" i="47"/>
  <c r="K137" i="47"/>
  <c r="I101" i="47"/>
  <c r="K89" i="47"/>
  <c r="O149" i="47"/>
  <c r="H95" i="47"/>
  <c r="N107" i="47"/>
  <c r="M106" i="47"/>
  <c r="H103" i="47"/>
  <c r="F101" i="47"/>
  <c r="F95" i="47"/>
  <c r="O152" i="47"/>
  <c r="O91" i="47"/>
  <c r="N139" i="47"/>
  <c r="F106" i="47"/>
  <c r="K92" i="47"/>
  <c r="G139" i="47"/>
  <c r="I97" i="47"/>
  <c r="C139" i="47"/>
  <c r="I139" i="47"/>
  <c r="E107" i="47"/>
  <c r="I110" i="47"/>
  <c r="F89" i="47"/>
  <c r="H87" i="47"/>
  <c r="D108" i="47"/>
  <c r="G101" i="47"/>
  <c r="H139" i="47"/>
  <c r="L93" i="47"/>
  <c r="L95" i="47"/>
  <c r="K104" i="47"/>
  <c r="H99" i="47"/>
  <c r="I102" i="47"/>
  <c r="C22" i="5" l="1"/>
  <c r="G153" i="47"/>
  <c r="G156" i="47" s="1"/>
  <c r="K142" i="47"/>
  <c r="K145" i="47" s="1"/>
  <c r="E153" i="47"/>
  <c r="E156" i="47" s="1"/>
  <c r="O153" i="47"/>
  <c r="O156" i="47" s="1"/>
  <c r="C142" i="47"/>
  <c r="C145" i="47" s="1"/>
  <c r="N142" i="47"/>
  <c r="N145" i="47" s="1"/>
  <c r="D112" i="47"/>
  <c r="J142" i="47"/>
  <c r="J145" i="47" s="1"/>
  <c r="J146" i="47" s="1"/>
  <c r="H37" i="19" s="1"/>
  <c r="H39" i="19" s="1"/>
  <c r="H41" i="19" s="1"/>
  <c r="G10" i="3" s="1"/>
  <c r="D153" i="47"/>
  <c r="D156" i="47" s="1"/>
  <c r="C77" i="64"/>
  <c r="C93" i="64" s="1"/>
  <c r="L78" i="64"/>
  <c r="L94" i="64" s="1"/>
  <c r="E112" i="47"/>
  <c r="J153" i="47"/>
  <c r="J156" i="47" s="1"/>
  <c r="B14" i="3"/>
  <c r="N14" i="3" s="1"/>
  <c r="O142" i="47"/>
  <c r="O145" i="47" s="1"/>
  <c r="C77" i="4"/>
  <c r="C93" i="4" s="1"/>
  <c r="F112" i="47"/>
  <c r="K153" i="47"/>
  <c r="K156" i="47" s="1"/>
  <c r="L78" i="4"/>
  <c r="L94" i="4" s="1"/>
  <c r="H155" i="47"/>
  <c r="H157" i="47" s="1"/>
  <c r="F68" i="19" s="1"/>
  <c r="F70" i="19" s="1"/>
  <c r="E11" i="3" s="1"/>
  <c r="C146" i="47"/>
  <c r="M37" i="19" s="1"/>
  <c r="M39" i="19" s="1"/>
  <c r="M41" i="19" s="1"/>
  <c r="N80" i="64"/>
  <c r="N96" i="64" s="1"/>
  <c r="H78" i="4"/>
  <c r="H94" i="4" s="1"/>
  <c r="O155" i="47"/>
  <c r="C19" i="5"/>
  <c r="J78" i="19"/>
  <c r="J80" i="19" s="1"/>
  <c r="I13" i="3" s="1"/>
  <c r="L80" i="4"/>
  <c r="L96" i="4" s="1"/>
  <c r="L80" i="64"/>
  <c r="L96" i="64" s="1"/>
  <c r="C76" i="64"/>
  <c r="C92" i="64" s="1"/>
  <c r="C76" i="4"/>
  <c r="C92" i="4" s="1"/>
  <c r="C112" i="47"/>
  <c r="L76" i="4"/>
  <c r="L92" i="4" s="1"/>
  <c r="L112" i="47"/>
  <c r="L76" i="64"/>
  <c r="L92" i="64" s="1"/>
  <c r="G142" i="47"/>
  <c r="G145" i="47" s="1"/>
  <c r="G146" i="47" s="1"/>
  <c r="E37" i="19" s="1"/>
  <c r="E39" i="19" s="1"/>
  <c r="E41" i="19" s="1"/>
  <c r="N76" i="64"/>
  <c r="N92" i="64" s="1"/>
  <c r="N112" i="47"/>
  <c r="N76" i="4"/>
  <c r="N92" i="4" s="1"/>
  <c r="I80" i="4"/>
  <c r="I96" i="4" s="1"/>
  <c r="I80" i="64"/>
  <c r="I96" i="64" s="1"/>
  <c r="G78" i="19"/>
  <c r="G80" i="19" s="1"/>
  <c r="F13" i="3" s="1"/>
  <c r="J155" i="47"/>
  <c r="J78" i="64"/>
  <c r="J94" i="64" s="1"/>
  <c r="J78" i="4"/>
  <c r="J94" i="4" s="1"/>
  <c r="J80" i="64"/>
  <c r="J96" i="64" s="1"/>
  <c r="J80" i="4"/>
  <c r="J96" i="4" s="1"/>
  <c r="H78" i="19"/>
  <c r="H80" i="19" s="1"/>
  <c r="G13" i="3" s="1"/>
  <c r="O78" i="19"/>
  <c r="O80" i="19" s="1"/>
  <c r="N13" i="3" s="1"/>
  <c r="E80" i="4"/>
  <c r="E96" i="4" s="1"/>
  <c r="E80" i="64"/>
  <c r="E96" i="64" s="1"/>
  <c r="F153" i="47"/>
  <c r="F156" i="47" s="1"/>
  <c r="M80" i="64"/>
  <c r="M96" i="64" s="1"/>
  <c r="K78" i="19"/>
  <c r="K80" i="19" s="1"/>
  <c r="J13" i="3" s="1"/>
  <c r="M80" i="4"/>
  <c r="M96" i="4" s="1"/>
  <c r="G78" i="64"/>
  <c r="G94" i="64" s="1"/>
  <c r="N153" i="47"/>
  <c r="N156" i="47" s="1"/>
  <c r="B15" i="3"/>
  <c r="C18" i="5"/>
  <c r="N78" i="4"/>
  <c r="N94" i="4" s="1"/>
  <c r="H76" i="4"/>
  <c r="H92" i="4" s="1"/>
  <c r="H76" i="64"/>
  <c r="H92" i="64" s="1"/>
  <c r="H112" i="47"/>
  <c r="K144" i="47"/>
  <c r="K77" i="64"/>
  <c r="K93" i="64" s="1"/>
  <c r="K77" i="4"/>
  <c r="K93" i="4" s="1"/>
  <c r="K80" i="4"/>
  <c r="K96" i="4" s="1"/>
  <c r="K80" i="64"/>
  <c r="K96" i="64" s="1"/>
  <c r="I78" i="19"/>
  <c r="I80" i="19" s="1"/>
  <c r="H13" i="3" s="1"/>
  <c r="D78" i="4"/>
  <c r="D94" i="4" s="1"/>
  <c r="D78" i="64"/>
  <c r="D94" i="64" s="1"/>
  <c r="D155" i="47"/>
  <c r="C17" i="5"/>
  <c r="L77" i="4"/>
  <c r="L93" i="4" s="1"/>
  <c r="L144" i="47"/>
  <c r="L77" i="64"/>
  <c r="L93" i="64" s="1"/>
  <c r="E142" i="47"/>
  <c r="E145" i="47" s="1"/>
  <c r="M142" i="47"/>
  <c r="M145" i="47" s="1"/>
  <c r="D80" i="4"/>
  <c r="D96" i="4" s="1"/>
  <c r="D80" i="64"/>
  <c r="D96" i="64" s="1"/>
  <c r="N78" i="19"/>
  <c r="N80" i="19" s="1"/>
  <c r="M13" i="3" s="1"/>
  <c r="G155" i="47"/>
  <c r="L78" i="19"/>
  <c r="L80" i="19" s="1"/>
  <c r="K13" i="3" s="1"/>
  <c r="F144" i="47"/>
  <c r="F77" i="64"/>
  <c r="F93" i="64" s="1"/>
  <c r="F77" i="4"/>
  <c r="F93" i="4" s="1"/>
  <c r="F80" i="64"/>
  <c r="F96" i="64" s="1"/>
  <c r="D78" i="19"/>
  <c r="D80" i="19" s="1"/>
  <c r="F80" i="4"/>
  <c r="F96" i="4" s="1"/>
  <c r="C153" i="47"/>
  <c r="C156" i="47" s="1"/>
  <c r="C157" i="47" s="1"/>
  <c r="M68" i="19" s="1"/>
  <c r="M70" i="19" s="1"/>
  <c r="L11" i="3" s="1"/>
  <c r="E77" i="64"/>
  <c r="E93" i="64" s="1"/>
  <c r="E144" i="47"/>
  <c r="E77" i="4"/>
  <c r="E93" i="4" s="1"/>
  <c r="H77" i="4"/>
  <c r="H93" i="4" s="1"/>
  <c r="H144" i="47"/>
  <c r="H77" i="64"/>
  <c r="H93" i="64" s="1"/>
  <c r="M77" i="4"/>
  <c r="M93" i="4" s="1"/>
  <c r="M144" i="47"/>
  <c r="M77" i="64"/>
  <c r="M93" i="64" s="1"/>
  <c r="G80" i="64"/>
  <c r="G96" i="64" s="1"/>
  <c r="E78" i="19"/>
  <c r="E80" i="19" s="1"/>
  <c r="D13" i="3" s="1"/>
  <c r="G80" i="4"/>
  <c r="G96" i="4" s="1"/>
  <c r="K76" i="4"/>
  <c r="K92" i="4" s="1"/>
  <c r="K76" i="64"/>
  <c r="K92" i="64" s="1"/>
  <c r="K112" i="47"/>
  <c r="I77" i="4"/>
  <c r="I93" i="4" s="1"/>
  <c r="I77" i="64"/>
  <c r="I93" i="64" s="1"/>
  <c r="I144" i="47"/>
  <c r="G76" i="64"/>
  <c r="G92" i="64" s="1"/>
  <c r="G112" i="47"/>
  <c r="G76" i="4"/>
  <c r="G92" i="4" s="1"/>
  <c r="M155" i="47"/>
  <c r="M157" i="47" s="1"/>
  <c r="K68" i="19" s="1"/>
  <c r="K70" i="19" s="1"/>
  <c r="J11" i="3" s="1"/>
  <c r="M78" i="64"/>
  <c r="M94" i="64" s="1"/>
  <c r="M78" i="4"/>
  <c r="M94" i="4" s="1"/>
  <c r="I153" i="47"/>
  <c r="I156" i="47" s="1"/>
  <c r="I157" i="47" s="1"/>
  <c r="G68" i="19" s="1"/>
  <c r="G70" i="19" s="1"/>
  <c r="F11" i="3" s="1"/>
  <c r="J76" i="4"/>
  <c r="J92" i="4" s="1"/>
  <c r="J76" i="64"/>
  <c r="J92" i="64" s="1"/>
  <c r="J112" i="47"/>
  <c r="D77" i="4"/>
  <c r="D93" i="4" s="1"/>
  <c r="D77" i="64"/>
  <c r="D93" i="64" s="1"/>
  <c r="D144" i="47"/>
  <c r="F78" i="4"/>
  <c r="F94" i="4" s="1"/>
  <c r="F155" i="47"/>
  <c r="F78" i="64"/>
  <c r="F94" i="64" s="1"/>
  <c r="I142" i="47"/>
  <c r="I145" i="47" s="1"/>
  <c r="D142" i="47"/>
  <c r="D145" i="47" s="1"/>
  <c r="M112" i="47"/>
  <c r="M76" i="4"/>
  <c r="M92" i="4" s="1"/>
  <c r="M76" i="64"/>
  <c r="M92" i="64" s="1"/>
  <c r="N155" i="47"/>
  <c r="I112" i="47"/>
  <c r="H80" i="4"/>
  <c r="H96" i="4" s="1"/>
  <c r="F78" i="19"/>
  <c r="F80" i="19" s="1"/>
  <c r="E13" i="3" s="1"/>
  <c r="H80" i="64"/>
  <c r="H96" i="64" s="1"/>
  <c r="E78" i="4"/>
  <c r="E94" i="4" s="1"/>
  <c r="E78" i="64"/>
  <c r="E94" i="64" s="1"/>
  <c r="E155" i="47"/>
  <c r="C80" i="64"/>
  <c r="C96" i="64" s="1"/>
  <c r="M78" i="19"/>
  <c r="M80" i="19" s="1"/>
  <c r="L13" i="3" s="1"/>
  <c r="C80" i="4"/>
  <c r="C96" i="4" s="1"/>
  <c r="N77" i="4"/>
  <c r="N93" i="4" s="1"/>
  <c r="N144" i="47"/>
  <c r="N77" i="64"/>
  <c r="N93" i="64" s="1"/>
  <c r="F142" i="47"/>
  <c r="F145" i="47" s="1"/>
  <c r="L153" i="47"/>
  <c r="L156" i="47" s="1"/>
  <c r="L157" i="47" s="1"/>
  <c r="J68" i="19" s="1"/>
  <c r="J70" i="19" s="1"/>
  <c r="I11" i="3" s="1"/>
  <c r="K155" i="47"/>
  <c r="K78" i="4"/>
  <c r="K94" i="4" s="1"/>
  <c r="K78" i="64"/>
  <c r="K94" i="64" s="1"/>
  <c r="H142" i="47"/>
  <c r="H145" i="47" s="1"/>
  <c r="L142" i="47"/>
  <c r="L145" i="47" s="1"/>
  <c r="J14" i="3" l="1"/>
  <c r="M14" i="3"/>
  <c r="K14" i="3"/>
  <c r="I14" i="3"/>
  <c r="B97" i="64"/>
  <c r="F97" i="64" s="1"/>
  <c r="E157" i="47"/>
  <c r="O68" i="19" s="1"/>
  <c r="O70" i="19" s="1"/>
  <c r="N11" i="3" s="1"/>
  <c r="E14" i="3"/>
  <c r="G14" i="3"/>
  <c r="D14" i="3"/>
  <c r="B97" i="4"/>
  <c r="M97" i="4" s="1"/>
  <c r="H14" i="3"/>
  <c r="C14" i="3"/>
  <c r="F14" i="3"/>
  <c r="L14" i="3"/>
  <c r="J157" i="47"/>
  <c r="H68" i="19" s="1"/>
  <c r="H70" i="19" s="1"/>
  <c r="G11" i="3" s="1"/>
  <c r="C47" i="5"/>
  <c r="C48" i="5"/>
  <c r="F157" i="47"/>
  <c r="D68" i="19" s="1"/>
  <c r="D70" i="19" s="1"/>
  <c r="C11" i="3" s="1"/>
  <c r="G157" i="47"/>
  <c r="E68" i="19" s="1"/>
  <c r="E70" i="19" s="1"/>
  <c r="D11" i="3" s="1"/>
  <c r="K157" i="47"/>
  <c r="I68" i="19" s="1"/>
  <c r="I70" i="19" s="1"/>
  <c r="H11" i="3" s="1"/>
  <c r="N146" i="47"/>
  <c r="L37" i="19" s="1"/>
  <c r="L39" i="19" s="1"/>
  <c r="L41" i="19" s="1"/>
  <c r="E146" i="47"/>
  <c r="O37" i="19" s="1"/>
  <c r="O39" i="19" s="1"/>
  <c r="O41" i="19" s="1"/>
  <c r="D157" i="47"/>
  <c r="N68" i="19" s="1"/>
  <c r="N70" i="19" s="1"/>
  <c r="M11" i="3" s="1"/>
  <c r="K146" i="47"/>
  <c r="I37" i="19" s="1"/>
  <c r="I39" i="19" s="1"/>
  <c r="I41" i="19" s="1"/>
  <c r="O93" i="64"/>
  <c r="N157" i="47"/>
  <c r="L68" i="19" s="1"/>
  <c r="L70" i="19" s="1"/>
  <c r="K11" i="3" s="1"/>
  <c r="D146" i="47"/>
  <c r="N37" i="19" s="1"/>
  <c r="N39" i="19" s="1"/>
  <c r="N41" i="19" s="1"/>
  <c r="O112" i="47"/>
  <c r="O94" i="64"/>
  <c r="O92" i="64"/>
  <c r="M97" i="64"/>
  <c r="G97" i="64"/>
  <c r="D97" i="64"/>
  <c r="E97" i="64"/>
  <c r="J97" i="64"/>
  <c r="I97" i="64"/>
  <c r="C13" i="3"/>
  <c r="C80" i="19"/>
  <c r="F146" i="47"/>
  <c r="D37" i="19" s="1"/>
  <c r="D39" i="19" s="1"/>
  <c r="D41" i="19" s="1"/>
  <c r="C24" i="5"/>
  <c r="D15" i="3"/>
  <c r="F15" i="3"/>
  <c r="B98" i="64"/>
  <c r="C15" i="3"/>
  <c r="M15" i="3"/>
  <c r="I15" i="3"/>
  <c r="B98" i="4"/>
  <c r="N15" i="3"/>
  <c r="H15" i="3"/>
  <c r="L15" i="3"/>
  <c r="K15" i="3"/>
  <c r="G15" i="3"/>
  <c r="J15" i="3"/>
  <c r="E15" i="3"/>
  <c r="F97" i="4"/>
  <c r="H146" i="47"/>
  <c r="F37" i="19" s="1"/>
  <c r="F39" i="19" s="1"/>
  <c r="F41" i="19" s="1"/>
  <c r="I146" i="47"/>
  <c r="G37" i="19" s="1"/>
  <c r="G39" i="19" s="1"/>
  <c r="G41" i="19" s="1"/>
  <c r="O96" i="64"/>
  <c r="M146" i="47"/>
  <c r="K37" i="19" s="1"/>
  <c r="K39" i="19" s="1"/>
  <c r="K41" i="19" s="1"/>
  <c r="L146" i="47"/>
  <c r="J37" i="19" s="1"/>
  <c r="J39" i="19" s="1"/>
  <c r="J41" i="19" s="1"/>
  <c r="J35" i="3" l="1"/>
  <c r="J37" i="3" s="1"/>
  <c r="I35" i="3"/>
  <c r="I37" i="3" s="1"/>
  <c r="F35" i="3"/>
  <c r="F37" i="3" s="1"/>
  <c r="E35" i="3"/>
  <c r="E37" i="3" s="1"/>
  <c r="G35" i="3"/>
  <c r="G37" i="3" s="1"/>
  <c r="L35" i="3"/>
  <c r="L37" i="3" s="1"/>
  <c r="N35" i="3"/>
  <c r="N37" i="3" s="1"/>
  <c r="K97" i="64"/>
  <c r="E97" i="4"/>
  <c r="J97" i="4"/>
  <c r="I97" i="4"/>
  <c r="H97" i="64"/>
  <c r="N97" i="64"/>
  <c r="D97" i="4"/>
  <c r="C97" i="4"/>
  <c r="H97" i="4"/>
  <c r="L97" i="64"/>
  <c r="G97" i="4"/>
  <c r="N97" i="4"/>
  <c r="L97" i="4"/>
  <c r="C97" i="64"/>
  <c r="K97" i="4"/>
  <c r="H35" i="3"/>
  <c r="H37" i="3" s="1"/>
  <c r="O157" i="47"/>
  <c r="M35" i="3"/>
  <c r="M37" i="3" s="1"/>
  <c r="D35" i="3"/>
  <c r="D37" i="3" s="1"/>
  <c r="C70" i="19"/>
  <c r="K35" i="3"/>
  <c r="K37" i="3" s="1"/>
  <c r="O134" i="47"/>
  <c r="O146" i="47"/>
  <c r="C35" i="3"/>
  <c r="C37" i="3" s="1"/>
  <c r="F24" i="5"/>
  <c r="C37" i="5"/>
  <c r="C39" i="5" s="1"/>
  <c r="C42" i="5" s="1"/>
  <c r="N98" i="4"/>
  <c r="I98" i="4"/>
  <c r="I103" i="4" s="1"/>
  <c r="F98" i="4"/>
  <c r="F118" i="4" s="1"/>
  <c r="D98" i="4"/>
  <c r="L98" i="4"/>
  <c r="H98" i="4"/>
  <c r="J98" i="4"/>
  <c r="E98" i="4"/>
  <c r="G98" i="4"/>
  <c r="K98" i="4"/>
  <c r="C98" i="4"/>
  <c r="M98" i="4"/>
  <c r="M118" i="4" s="1"/>
  <c r="J98" i="64"/>
  <c r="H98" i="64"/>
  <c r="C98" i="64"/>
  <c r="N98" i="64"/>
  <c r="G98" i="64"/>
  <c r="L98" i="64"/>
  <c r="K98" i="64"/>
  <c r="D98" i="64"/>
  <c r="D103" i="64" s="1"/>
  <c r="I98" i="64"/>
  <c r="I103" i="64" s="1"/>
  <c r="F98" i="64"/>
  <c r="F120" i="64" s="1"/>
  <c r="M98" i="64"/>
  <c r="M103" i="64" s="1"/>
  <c r="E98" i="64"/>
  <c r="E103" i="64" s="1"/>
  <c r="C41" i="19"/>
  <c r="H120" i="64" l="1"/>
  <c r="L103" i="4"/>
  <c r="E103" i="4"/>
  <c r="H118" i="4"/>
  <c r="D103" i="4"/>
  <c r="O97" i="64"/>
  <c r="K118" i="4"/>
  <c r="N103" i="64"/>
  <c r="C103" i="64"/>
  <c r="J118" i="4"/>
  <c r="L120" i="64"/>
  <c r="C120" i="64"/>
  <c r="I120" i="64"/>
  <c r="I118" i="4"/>
  <c r="J103" i="4"/>
  <c r="D120" i="64"/>
  <c r="F103" i="64"/>
  <c r="H103" i="4"/>
  <c r="D118" i="4"/>
  <c r="K103" i="4"/>
  <c r="E120" i="64"/>
  <c r="F103" i="4"/>
  <c r="N120" i="64"/>
  <c r="G103" i="64"/>
  <c r="G120" i="64"/>
  <c r="J103" i="64"/>
  <c r="J120" i="64"/>
  <c r="G118" i="4"/>
  <c r="G103" i="4"/>
  <c r="N103" i="4"/>
  <c r="N118" i="4"/>
  <c r="L118" i="4"/>
  <c r="E118" i="4"/>
  <c r="M103" i="4"/>
  <c r="K120" i="64"/>
  <c r="K103" i="64"/>
  <c r="O98" i="64"/>
  <c r="C118" i="4"/>
  <c r="C103" i="4"/>
  <c r="L103" i="64"/>
  <c r="H103" i="64"/>
  <c r="G24" i="5"/>
  <c r="M120" i="64"/>
  <c r="O120" i="64" l="1"/>
  <c r="O103" i="64"/>
  <c r="C8" i="5"/>
  <c r="D30" i="5"/>
  <c r="C11" i="5" l="1"/>
  <c r="C12" i="5" s="1"/>
  <c r="D12" i="5" s="1"/>
  <c r="D9" i="5"/>
  <c r="D37" i="5"/>
  <c r="F30" i="5"/>
  <c r="G30" i="5" s="1"/>
  <c r="G35" i="5" s="1"/>
  <c r="H35" i="5" s="1"/>
  <c r="I37" i="5"/>
  <c r="G38" i="5"/>
  <c r="D39" i="5" l="1"/>
  <c r="D42" i="5" s="1"/>
  <c r="H30" i="5"/>
  <c r="F37" i="5"/>
  <c r="G37" i="5" s="1"/>
  <c r="G39" i="5" s="1"/>
  <c r="H37" i="5" l="1"/>
  <c r="H24" i="5" s="1"/>
  <c r="I24" i="5" l="1"/>
  <c r="H43" i="5" s="1"/>
  <c r="C27" i="66" l="1"/>
  <c r="C19" i="66"/>
  <c r="C26" i="66"/>
  <c r="C25" i="66"/>
  <c r="C21" i="66"/>
  <c r="O21" i="66" s="1"/>
  <c r="C20" i="66"/>
  <c r="B55" i="3"/>
  <c r="B43" i="3"/>
  <c r="B57" i="3"/>
  <c r="B62" i="3"/>
  <c r="B64" i="3"/>
  <c r="B56" i="3"/>
  <c r="B60" i="3"/>
  <c r="B45" i="3"/>
  <c r="B46" i="3"/>
  <c r="B58" i="3"/>
  <c r="B61" i="3"/>
  <c r="B41" i="3"/>
  <c r="B42" i="3"/>
  <c r="B47" i="3"/>
  <c r="B51" i="3"/>
  <c r="E25" i="66" l="1"/>
  <c r="M25" i="66"/>
  <c r="L25" i="66"/>
  <c r="F25" i="66"/>
  <c r="N25" i="66"/>
  <c r="G25" i="66"/>
  <c r="O25" i="66"/>
  <c r="H25" i="66"/>
  <c r="D25" i="66"/>
  <c r="I25" i="66"/>
  <c r="K25" i="66"/>
  <c r="J25" i="66"/>
  <c r="N20" i="66"/>
  <c r="D20" i="66"/>
  <c r="K20" i="66"/>
  <c r="H20" i="66"/>
  <c r="G20" i="66"/>
  <c r="L20" i="66"/>
  <c r="F20" i="66"/>
  <c r="E20" i="66"/>
  <c r="I20" i="66"/>
  <c r="J20" i="66"/>
  <c r="M20" i="66"/>
  <c r="O20" i="66"/>
  <c r="E21" i="66"/>
  <c r="M21" i="66"/>
  <c r="F21" i="66"/>
  <c r="N21" i="66"/>
  <c r="G21" i="66"/>
  <c r="H21" i="66"/>
  <c r="K21" i="66"/>
  <c r="I21" i="66"/>
  <c r="J21" i="66"/>
  <c r="D21" i="66"/>
  <c r="L21" i="66"/>
  <c r="K26" i="66"/>
  <c r="E26" i="66"/>
  <c r="L26" i="66"/>
  <c r="J26" i="66"/>
  <c r="N26" i="66"/>
  <c r="I26" i="66"/>
  <c r="H26" i="66"/>
  <c r="G26" i="66"/>
  <c r="O26" i="66"/>
  <c r="M26" i="66"/>
  <c r="F26" i="66"/>
  <c r="D26" i="66"/>
  <c r="E19" i="66"/>
  <c r="G19" i="66"/>
  <c r="L19" i="66"/>
  <c r="O19" i="66"/>
  <c r="M19" i="66"/>
  <c r="H19" i="66"/>
  <c r="I19" i="66"/>
  <c r="F19" i="66"/>
  <c r="K19" i="66"/>
  <c r="N19" i="66"/>
  <c r="J19" i="66"/>
  <c r="D19" i="66"/>
  <c r="M27" i="66"/>
  <c r="G27" i="66"/>
  <c r="O27" i="66"/>
  <c r="F27" i="66"/>
  <c r="N27" i="66"/>
  <c r="K27" i="66"/>
  <c r="J27" i="66"/>
  <c r="D27" i="66"/>
  <c r="L27" i="66"/>
  <c r="I27" i="66"/>
  <c r="E27" i="66"/>
  <c r="H27" i="66"/>
  <c r="H51" i="3"/>
  <c r="H95" i="3" s="1"/>
  <c r="L51" i="3"/>
  <c r="L95" i="3" s="1"/>
  <c r="F51" i="3"/>
  <c r="F95" i="3" s="1"/>
  <c r="B132" i="4"/>
  <c r="G51" i="3"/>
  <c r="G95" i="3" s="1"/>
  <c r="D51" i="3"/>
  <c r="D95" i="3" s="1"/>
  <c r="J51" i="3"/>
  <c r="J95" i="3" s="1"/>
  <c r="K51" i="3"/>
  <c r="K95" i="3" s="1"/>
  <c r="E51" i="3"/>
  <c r="E95" i="3" s="1"/>
  <c r="C51" i="3"/>
  <c r="C95" i="3" s="1"/>
  <c r="M51" i="3"/>
  <c r="M95" i="3" s="1"/>
  <c r="I51" i="3"/>
  <c r="I95" i="3" s="1"/>
  <c r="N51" i="3"/>
  <c r="N95" i="3" s="1"/>
  <c r="M60" i="3"/>
  <c r="K60" i="3"/>
  <c r="E60" i="3"/>
  <c r="F60" i="3"/>
  <c r="G60" i="3"/>
  <c r="N60" i="3"/>
  <c r="H60" i="3"/>
  <c r="D60" i="3"/>
  <c r="B141" i="4"/>
  <c r="C60" i="3"/>
  <c r="L60" i="3"/>
  <c r="I60" i="3"/>
  <c r="J60" i="3"/>
  <c r="G47" i="3"/>
  <c r="G91" i="3" s="1"/>
  <c r="E47" i="3"/>
  <c r="E91" i="3" s="1"/>
  <c r="L47" i="3"/>
  <c r="L91" i="3" s="1"/>
  <c r="C47" i="3"/>
  <c r="C91" i="3" s="1"/>
  <c r="B128" i="4"/>
  <c r="D47" i="3"/>
  <c r="D91" i="3" s="1"/>
  <c r="M47" i="3"/>
  <c r="M91" i="3" s="1"/>
  <c r="H47" i="3"/>
  <c r="H91" i="3" s="1"/>
  <c r="K47" i="3"/>
  <c r="K91" i="3" s="1"/>
  <c r="N47" i="3"/>
  <c r="N91" i="3" s="1"/>
  <c r="J47" i="3"/>
  <c r="J91" i="3" s="1"/>
  <c r="F47" i="3"/>
  <c r="F91" i="3" s="1"/>
  <c r="I47" i="3"/>
  <c r="I91" i="3" s="1"/>
  <c r="F56" i="3"/>
  <c r="D56" i="3"/>
  <c r="I56" i="3"/>
  <c r="B137" i="4"/>
  <c r="N56" i="3"/>
  <c r="H56" i="3"/>
  <c r="K56" i="3"/>
  <c r="G56" i="3"/>
  <c r="E56" i="3"/>
  <c r="M56" i="3"/>
  <c r="J56" i="3"/>
  <c r="L56" i="3"/>
  <c r="C56" i="3"/>
  <c r="C45" i="3"/>
  <c r="H45" i="3"/>
  <c r="L45" i="3"/>
  <c r="B126" i="4"/>
  <c r="M45" i="3"/>
  <c r="D45" i="3"/>
  <c r="E45" i="3"/>
  <c r="K45" i="3"/>
  <c r="J45" i="3"/>
  <c r="N45" i="3"/>
  <c r="G45" i="3"/>
  <c r="I45" i="3"/>
  <c r="F45" i="3"/>
  <c r="H42" i="3"/>
  <c r="N42" i="3"/>
  <c r="B123" i="4"/>
  <c r="L42" i="3"/>
  <c r="J42" i="3"/>
  <c r="M42" i="3"/>
  <c r="G42" i="3"/>
  <c r="E42" i="3"/>
  <c r="F42" i="3"/>
  <c r="K42" i="3"/>
  <c r="I42" i="3"/>
  <c r="C42" i="3"/>
  <c r="D42" i="3"/>
  <c r="L64" i="3"/>
  <c r="L108" i="3" s="1"/>
  <c r="G64" i="3"/>
  <c r="G108" i="3" s="1"/>
  <c r="I64" i="3"/>
  <c r="I108" i="3" s="1"/>
  <c r="F64" i="3"/>
  <c r="F108" i="3" s="1"/>
  <c r="D64" i="3"/>
  <c r="D108" i="3" s="1"/>
  <c r="K64" i="3"/>
  <c r="K108" i="3" s="1"/>
  <c r="C64" i="3"/>
  <c r="C108" i="3" s="1"/>
  <c r="H64" i="3"/>
  <c r="H108" i="3" s="1"/>
  <c r="E64" i="3"/>
  <c r="E108" i="3" s="1"/>
  <c r="N64" i="3"/>
  <c r="N108" i="3" s="1"/>
  <c r="M64" i="3"/>
  <c r="M108" i="3" s="1"/>
  <c r="B145" i="4"/>
  <c r="J64" i="3"/>
  <c r="J108" i="3" s="1"/>
  <c r="I41" i="3"/>
  <c r="L41" i="3"/>
  <c r="N41" i="3"/>
  <c r="D41" i="3"/>
  <c r="M41" i="3"/>
  <c r="F41" i="3"/>
  <c r="J41" i="3"/>
  <c r="B122" i="4"/>
  <c r="K41" i="3"/>
  <c r="C41" i="3"/>
  <c r="H41" i="3"/>
  <c r="G41" i="3"/>
  <c r="E41" i="3"/>
  <c r="M62" i="3"/>
  <c r="M106" i="3" s="1"/>
  <c r="I62" i="3"/>
  <c r="I106" i="3" s="1"/>
  <c r="G62" i="3"/>
  <c r="G106" i="3" s="1"/>
  <c r="E62" i="3"/>
  <c r="E106" i="3" s="1"/>
  <c r="K62" i="3"/>
  <c r="K106" i="3" s="1"/>
  <c r="N62" i="3"/>
  <c r="N106" i="3" s="1"/>
  <c r="F62" i="3"/>
  <c r="F106" i="3" s="1"/>
  <c r="D62" i="3"/>
  <c r="D106" i="3" s="1"/>
  <c r="L62" i="3"/>
  <c r="L106" i="3" s="1"/>
  <c r="B143" i="4"/>
  <c r="C62" i="3"/>
  <c r="C106" i="3" s="1"/>
  <c r="H62" i="3"/>
  <c r="H106" i="3" s="1"/>
  <c r="J62" i="3"/>
  <c r="J106" i="3" s="1"/>
  <c r="K61" i="3"/>
  <c r="K105" i="3" s="1"/>
  <c r="G61" i="3"/>
  <c r="G105" i="3" s="1"/>
  <c r="N61" i="3"/>
  <c r="N105" i="3" s="1"/>
  <c r="C61" i="3"/>
  <c r="C105" i="3" s="1"/>
  <c r="D61" i="3"/>
  <c r="D105" i="3" s="1"/>
  <c r="E61" i="3"/>
  <c r="E105" i="3" s="1"/>
  <c r="J61" i="3"/>
  <c r="J105" i="3" s="1"/>
  <c r="I61" i="3"/>
  <c r="I105" i="3" s="1"/>
  <c r="B142" i="4"/>
  <c r="M61" i="3"/>
  <c r="M105" i="3" s="1"/>
  <c r="F61" i="3"/>
  <c r="F105" i="3" s="1"/>
  <c r="L61" i="3"/>
  <c r="L105" i="3" s="1"/>
  <c r="L121" i="3" s="1"/>
  <c r="H61" i="3"/>
  <c r="H105" i="3" s="1"/>
  <c r="D57" i="3"/>
  <c r="E57" i="3"/>
  <c r="N57" i="3"/>
  <c r="M57" i="3"/>
  <c r="G57" i="3"/>
  <c r="H57" i="3"/>
  <c r="L57" i="3"/>
  <c r="B138" i="4"/>
  <c r="I57" i="3"/>
  <c r="K57" i="3"/>
  <c r="F57" i="3"/>
  <c r="C57" i="3"/>
  <c r="J57" i="3"/>
  <c r="D58" i="3"/>
  <c r="K58" i="3"/>
  <c r="I58" i="3"/>
  <c r="E58" i="3"/>
  <c r="L58" i="3"/>
  <c r="J58" i="3"/>
  <c r="B139" i="4"/>
  <c r="N58" i="3"/>
  <c r="H58" i="3"/>
  <c r="C58" i="3"/>
  <c r="M58" i="3"/>
  <c r="G58" i="3"/>
  <c r="F58" i="3"/>
  <c r="N43" i="3"/>
  <c r="M43" i="3"/>
  <c r="D43" i="3"/>
  <c r="H43" i="3"/>
  <c r="K43" i="3"/>
  <c r="L43" i="3"/>
  <c r="E43" i="3"/>
  <c r="B124" i="4"/>
  <c r="I43" i="3"/>
  <c r="C43" i="3"/>
  <c r="J43" i="3"/>
  <c r="F43" i="3"/>
  <c r="G43" i="3"/>
  <c r="K46" i="3"/>
  <c r="K90" i="3" s="1"/>
  <c r="D46" i="3"/>
  <c r="D90" i="3" s="1"/>
  <c r="L46" i="3"/>
  <c r="L90" i="3" s="1"/>
  <c r="H46" i="3"/>
  <c r="H90" i="3" s="1"/>
  <c r="G46" i="3"/>
  <c r="G90" i="3" s="1"/>
  <c r="I46" i="3"/>
  <c r="I90" i="3" s="1"/>
  <c r="I118" i="3" s="1"/>
  <c r="F46" i="3"/>
  <c r="F90" i="3" s="1"/>
  <c r="B127" i="4"/>
  <c r="E46" i="3"/>
  <c r="E90" i="3" s="1"/>
  <c r="J46" i="3"/>
  <c r="J90" i="3" s="1"/>
  <c r="M46" i="3"/>
  <c r="M90" i="3" s="1"/>
  <c r="C46" i="3"/>
  <c r="C90" i="3" s="1"/>
  <c r="C118" i="3" s="1"/>
  <c r="N46" i="3"/>
  <c r="N90" i="3" s="1"/>
  <c r="M55" i="3"/>
  <c r="L55" i="3"/>
  <c r="K55" i="3"/>
  <c r="I55" i="3"/>
  <c r="D55" i="3"/>
  <c r="C55" i="3"/>
  <c r="B136" i="4"/>
  <c r="G55" i="3"/>
  <c r="F55" i="3"/>
  <c r="J55" i="3"/>
  <c r="E55" i="3"/>
  <c r="N55" i="3"/>
  <c r="H55" i="3"/>
  <c r="P25" i="66" l="1"/>
  <c r="P26" i="66"/>
  <c r="I28" i="66"/>
  <c r="F28" i="66"/>
  <c r="H28" i="66"/>
  <c r="P21" i="66"/>
  <c r="M28" i="66"/>
  <c r="P27" i="66"/>
  <c r="D28" i="66"/>
  <c r="P19" i="66"/>
  <c r="O28" i="66"/>
  <c r="J28" i="66"/>
  <c r="L28" i="66"/>
  <c r="N28" i="66"/>
  <c r="G28" i="66"/>
  <c r="P20" i="66"/>
  <c r="K28" i="66"/>
  <c r="E28" i="66"/>
  <c r="C121" i="3"/>
  <c r="F121" i="3"/>
  <c r="G121" i="3"/>
  <c r="F118" i="3"/>
  <c r="J67" i="3"/>
  <c r="E52" i="3"/>
  <c r="H118" i="3"/>
  <c r="N118" i="3"/>
  <c r="I121" i="3"/>
  <c r="N121" i="3"/>
  <c r="L67" i="3"/>
  <c r="M121" i="3"/>
  <c r="G118" i="3"/>
  <c r="M52" i="3"/>
  <c r="M118" i="3"/>
  <c r="L118" i="3"/>
  <c r="J118" i="3"/>
  <c r="E118" i="3"/>
  <c r="K121" i="3"/>
  <c r="E121" i="3"/>
  <c r="H121" i="3"/>
  <c r="I67" i="3"/>
  <c r="K118" i="3"/>
  <c r="H126" i="4"/>
  <c r="J126" i="4"/>
  <c r="M126" i="4"/>
  <c r="L126" i="4"/>
  <c r="D126" i="4"/>
  <c r="K126" i="4"/>
  <c r="C126" i="4"/>
  <c r="E126" i="4"/>
  <c r="I126" i="4"/>
  <c r="N126" i="4"/>
  <c r="F126" i="4"/>
  <c r="G126" i="4"/>
  <c r="F67" i="3"/>
  <c r="M67" i="3"/>
  <c r="G52" i="3"/>
  <c r="G79" i="3" s="1"/>
  <c r="D52" i="3"/>
  <c r="E128" i="4"/>
  <c r="I128" i="4"/>
  <c r="J128" i="4"/>
  <c r="H128" i="4"/>
  <c r="F128" i="4"/>
  <c r="C128" i="4"/>
  <c r="M128" i="4"/>
  <c r="D128" i="4"/>
  <c r="L128" i="4"/>
  <c r="N128" i="4"/>
  <c r="K128" i="4"/>
  <c r="G128" i="4"/>
  <c r="I136" i="4"/>
  <c r="L136" i="4"/>
  <c r="N136" i="4"/>
  <c r="M136" i="4"/>
  <c r="K136" i="4"/>
  <c r="J136" i="4"/>
  <c r="F136" i="4"/>
  <c r="G136" i="4"/>
  <c r="H136" i="4"/>
  <c r="E136" i="4"/>
  <c r="C136" i="4"/>
  <c r="D136" i="4"/>
  <c r="B90" i="3"/>
  <c r="C52" i="3"/>
  <c r="L52" i="3"/>
  <c r="L79" i="3" s="1"/>
  <c r="B108" i="3"/>
  <c r="G139" i="4"/>
  <c r="I139" i="4"/>
  <c r="N139" i="4"/>
  <c r="H139" i="4"/>
  <c r="L139" i="4"/>
  <c r="F139" i="4"/>
  <c r="M139" i="4"/>
  <c r="K139" i="4"/>
  <c r="E139" i="4"/>
  <c r="J139" i="4"/>
  <c r="C139" i="4"/>
  <c r="D139" i="4"/>
  <c r="C67" i="3"/>
  <c r="J124" i="4"/>
  <c r="L124" i="4"/>
  <c r="E124" i="4"/>
  <c r="D124" i="4"/>
  <c r="M124" i="4"/>
  <c r="K124" i="4"/>
  <c r="I124" i="4"/>
  <c r="H124" i="4"/>
  <c r="C124" i="4"/>
  <c r="G124" i="4"/>
  <c r="N124" i="4"/>
  <c r="F124" i="4"/>
  <c r="J121" i="3"/>
  <c r="K52" i="3"/>
  <c r="I52" i="3"/>
  <c r="F123" i="4"/>
  <c r="M123" i="4"/>
  <c r="K123" i="4"/>
  <c r="I123" i="4"/>
  <c r="C123" i="4"/>
  <c r="N123" i="4"/>
  <c r="L123" i="4"/>
  <c r="D123" i="4"/>
  <c r="H123" i="4"/>
  <c r="E123" i="4"/>
  <c r="J123" i="4"/>
  <c r="G123" i="4"/>
  <c r="K132" i="4"/>
  <c r="G132" i="4"/>
  <c r="I132" i="4"/>
  <c r="D132" i="4"/>
  <c r="M132" i="4"/>
  <c r="E132" i="4"/>
  <c r="J132" i="4"/>
  <c r="H132" i="4"/>
  <c r="C132" i="4"/>
  <c r="F132" i="4"/>
  <c r="N132" i="4"/>
  <c r="L132" i="4"/>
  <c r="G67" i="3"/>
  <c r="D142" i="4"/>
  <c r="I142" i="4"/>
  <c r="H142" i="4"/>
  <c r="F142" i="4"/>
  <c r="C142" i="4"/>
  <c r="M142" i="4"/>
  <c r="L142" i="4"/>
  <c r="E142" i="4"/>
  <c r="J142" i="4"/>
  <c r="K142" i="4"/>
  <c r="N142" i="4"/>
  <c r="G142" i="4"/>
  <c r="H52" i="3"/>
  <c r="H79" i="3" s="1"/>
  <c r="D141" i="4"/>
  <c r="F141" i="4"/>
  <c r="E141" i="4"/>
  <c r="I141" i="4"/>
  <c r="C141" i="4"/>
  <c r="H141" i="4"/>
  <c r="K141" i="4"/>
  <c r="J141" i="4"/>
  <c r="G141" i="4"/>
  <c r="L141" i="4"/>
  <c r="N141" i="4"/>
  <c r="M141" i="4"/>
  <c r="H67" i="3"/>
  <c r="D67" i="3"/>
  <c r="D118" i="3"/>
  <c r="B106" i="3"/>
  <c r="J122" i="4"/>
  <c r="C122" i="4"/>
  <c r="K122" i="4"/>
  <c r="I122" i="4"/>
  <c r="L122" i="4"/>
  <c r="M122" i="4"/>
  <c r="F122" i="4"/>
  <c r="N122" i="4"/>
  <c r="G122" i="4"/>
  <c r="H122" i="4"/>
  <c r="E122" i="4"/>
  <c r="D122" i="4"/>
  <c r="M137" i="4"/>
  <c r="J137" i="4"/>
  <c r="K137" i="4"/>
  <c r="I137" i="4"/>
  <c r="F137" i="4"/>
  <c r="L137" i="4"/>
  <c r="E137" i="4"/>
  <c r="D137" i="4"/>
  <c r="N137" i="4"/>
  <c r="G137" i="4"/>
  <c r="H137" i="4"/>
  <c r="C137" i="4"/>
  <c r="N52" i="3"/>
  <c r="N79" i="3" s="1"/>
  <c r="B91" i="3"/>
  <c r="N67" i="3"/>
  <c r="G138" i="4"/>
  <c r="E138" i="4"/>
  <c r="D138" i="4"/>
  <c r="K138" i="4"/>
  <c r="C138" i="4"/>
  <c r="N138" i="4"/>
  <c r="F138" i="4"/>
  <c r="I138" i="4"/>
  <c r="H138" i="4"/>
  <c r="L138" i="4"/>
  <c r="J138" i="4"/>
  <c r="M138" i="4"/>
  <c r="D121" i="3"/>
  <c r="C143" i="4"/>
  <c r="L143" i="4"/>
  <c r="E143" i="4"/>
  <c r="J143" i="4"/>
  <c r="F143" i="4"/>
  <c r="G143" i="4"/>
  <c r="M143" i="4"/>
  <c r="D143" i="4"/>
  <c r="I143" i="4"/>
  <c r="H143" i="4"/>
  <c r="N143" i="4"/>
  <c r="K143" i="4"/>
  <c r="J52" i="3"/>
  <c r="J79" i="3" s="1"/>
  <c r="L145" i="4"/>
  <c r="G145" i="4"/>
  <c r="E145" i="4"/>
  <c r="M145" i="4"/>
  <c r="D145" i="4"/>
  <c r="N145" i="4"/>
  <c r="I145" i="4"/>
  <c r="H145" i="4"/>
  <c r="F145" i="4"/>
  <c r="C145" i="4"/>
  <c r="J145" i="4"/>
  <c r="K145" i="4"/>
  <c r="B95" i="3"/>
  <c r="E67" i="3"/>
  <c r="K67" i="3"/>
  <c r="G127" i="4"/>
  <c r="C127" i="4"/>
  <c r="F127" i="4"/>
  <c r="D127" i="4"/>
  <c r="E127" i="4"/>
  <c r="H127" i="4"/>
  <c r="M127" i="4"/>
  <c r="L127" i="4"/>
  <c r="I127" i="4"/>
  <c r="K127" i="4"/>
  <c r="J127" i="4"/>
  <c r="N127" i="4"/>
  <c r="B105" i="3"/>
  <c r="F52" i="3"/>
  <c r="C79" i="3" l="1"/>
  <c r="K79" i="3"/>
  <c r="I68" i="3"/>
  <c r="I78" i="3"/>
  <c r="E77" i="3"/>
  <c r="E86" i="3" s="1"/>
  <c r="E79" i="3"/>
  <c r="D68" i="3"/>
  <c r="D78" i="3"/>
  <c r="L68" i="3"/>
  <c r="L78" i="3"/>
  <c r="E68" i="3"/>
  <c r="E78" i="3"/>
  <c r="G68" i="3"/>
  <c r="G78" i="3"/>
  <c r="C68" i="3"/>
  <c r="C78" i="3"/>
  <c r="I79" i="3"/>
  <c r="D79" i="3"/>
  <c r="N68" i="3"/>
  <c r="N78" i="3"/>
  <c r="M77" i="3"/>
  <c r="M89" i="3" s="1"/>
  <c r="M79" i="3"/>
  <c r="M68" i="3"/>
  <c r="M78" i="3"/>
  <c r="M99" i="3" s="1"/>
  <c r="K68" i="3"/>
  <c r="K78" i="3"/>
  <c r="J68" i="3"/>
  <c r="J78" i="3"/>
  <c r="J102" i="3" s="1"/>
  <c r="H68" i="3"/>
  <c r="H78" i="3"/>
  <c r="F68" i="3"/>
  <c r="F78" i="3"/>
  <c r="F79" i="3"/>
  <c r="B118" i="3"/>
  <c r="B121" i="3"/>
  <c r="P28" i="66"/>
  <c r="I99" i="3"/>
  <c r="I103" i="3"/>
  <c r="H102" i="3"/>
  <c r="H103" i="3"/>
  <c r="J104" i="3"/>
  <c r="J101" i="3"/>
  <c r="L99" i="3"/>
  <c r="L102" i="3"/>
  <c r="L100" i="3"/>
  <c r="L101" i="3"/>
  <c r="L104" i="3"/>
  <c r="E88" i="3"/>
  <c r="E85" i="3"/>
  <c r="M87" i="3"/>
  <c r="M85" i="3"/>
  <c r="E89" i="3"/>
  <c r="E87" i="3"/>
  <c r="M86" i="3"/>
  <c r="M88" i="3"/>
  <c r="O128" i="4"/>
  <c r="O126" i="4"/>
  <c r="F133" i="4"/>
  <c r="L151" i="4"/>
  <c r="I100" i="3"/>
  <c r="I104" i="3"/>
  <c r="I102" i="3"/>
  <c r="I101" i="3"/>
  <c r="E100" i="3"/>
  <c r="E99" i="3"/>
  <c r="E102" i="3"/>
  <c r="E101" i="3"/>
  <c r="I80" i="3"/>
  <c r="I77" i="3"/>
  <c r="J148" i="4"/>
  <c r="N99" i="3"/>
  <c r="N100" i="3"/>
  <c r="N104" i="3"/>
  <c r="N101" i="3"/>
  <c r="M133" i="4"/>
  <c r="D99" i="3"/>
  <c r="D100" i="3"/>
  <c r="D101" i="3"/>
  <c r="M151" i="4"/>
  <c r="K80" i="3"/>
  <c r="K77" i="3"/>
  <c r="O139" i="4"/>
  <c r="K148" i="4"/>
  <c r="F100" i="3"/>
  <c r="F99" i="3"/>
  <c r="F104" i="3"/>
  <c r="F102" i="3"/>
  <c r="F101" i="3"/>
  <c r="E80" i="3"/>
  <c r="M102" i="3"/>
  <c r="M100" i="3"/>
  <c r="L133" i="4"/>
  <c r="H99" i="3"/>
  <c r="H104" i="3"/>
  <c r="H100" i="3"/>
  <c r="H77" i="3"/>
  <c r="H80" i="3"/>
  <c r="C151" i="4"/>
  <c r="O142" i="4"/>
  <c r="D148" i="4"/>
  <c r="M148" i="4"/>
  <c r="N102" i="3"/>
  <c r="O143" i="4"/>
  <c r="D133" i="4"/>
  <c r="I133" i="4"/>
  <c r="G151" i="4"/>
  <c r="F151" i="4"/>
  <c r="O132" i="4"/>
  <c r="O123" i="4"/>
  <c r="O136" i="4"/>
  <c r="C148" i="4"/>
  <c r="N148" i="4"/>
  <c r="D102" i="3"/>
  <c r="O138" i="4"/>
  <c r="E133" i="4"/>
  <c r="K133" i="4"/>
  <c r="N151" i="4"/>
  <c r="H151" i="4"/>
  <c r="D104" i="3"/>
  <c r="E148" i="4"/>
  <c r="L148" i="4"/>
  <c r="M101" i="3"/>
  <c r="O127" i="4"/>
  <c r="O145" i="4"/>
  <c r="N77" i="3"/>
  <c r="N80" i="3"/>
  <c r="H133" i="4"/>
  <c r="O122" i="4"/>
  <c r="C133" i="4"/>
  <c r="O141" i="4"/>
  <c r="K151" i="4"/>
  <c r="I151" i="4"/>
  <c r="H148" i="4"/>
  <c r="I148" i="4"/>
  <c r="G133" i="4"/>
  <c r="J133" i="4"/>
  <c r="J151" i="4"/>
  <c r="D151" i="4"/>
  <c r="O124" i="4"/>
  <c r="L80" i="3"/>
  <c r="L77" i="3"/>
  <c r="G148" i="4"/>
  <c r="D80" i="3"/>
  <c r="D77" i="3"/>
  <c r="M80" i="3"/>
  <c r="F80" i="3"/>
  <c r="F77" i="3"/>
  <c r="K99" i="3"/>
  <c r="K101" i="3"/>
  <c r="K104" i="3"/>
  <c r="K102" i="3"/>
  <c r="K100" i="3"/>
  <c r="J80" i="3"/>
  <c r="J77" i="3"/>
  <c r="O137" i="4"/>
  <c r="N133" i="4"/>
  <c r="E151" i="4"/>
  <c r="G104" i="3"/>
  <c r="G101" i="3"/>
  <c r="G100" i="3"/>
  <c r="G99" i="3"/>
  <c r="G102" i="3"/>
  <c r="C101" i="3"/>
  <c r="C100" i="3"/>
  <c r="C102" i="3"/>
  <c r="C104" i="3"/>
  <c r="C99" i="3"/>
  <c r="C77" i="3"/>
  <c r="F148" i="4"/>
  <c r="G77" i="3"/>
  <c r="G80" i="3"/>
  <c r="E104" i="3"/>
  <c r="H101" i="3"/>
  <c r="G103" i="3" l="1"/>
  <c r="J99" i="3"/>
  <c r="L103" i="3"/>
  <c r="C103" i="3"/>
  <c r="D103" i="3"/>
  <c r="E103" i="3"/>
  <c r="N103" i="3"/>
  <c r="M104" i="3"/>
  <c r="B104" i="3" s="1"/>
  <c r="M103" i="3"/>
  <c r="B78" i="3"/>
  <c r="K103" i="3"/>
  <c r="K111" i="3" s="1"/>
  <c r="J100" i="3"/>
  <c r="J103" i="3"/>
  <c r="F103" i="3"/>
  <c r="L111" i="3"/>
  <c r="E96" i="3"/>
  <c r="M96" i="3"/>
  <c r="O151" i="4"/>
  <c r="B100" i="3"/>
  <c r="O133" i="4"/>
  <c r="D111" i="3"/>
  <c r="I111" i="3"/>
  <c r="H87" i="3"/>
  <c r="H85" i="3"/>
  <c r="H89" i="3"/>
  <c r="H88" i="3"/>
  <c r="H86" i="3"/>
  <c r="I88" i="3"/>
  <c r="I85" i="3"/>
  <c r="I89" i="3"/>
  <c r="I87" i="3"/>
  <c r="I86" i="3"/>
  <c r="B79" i="3"/>
  <c r="B80" i="3" s="1"/>
  <c r="C80" i="3"/>
  <c r="B101" i="3"/>
  <c r="L88" i="3"/>
  <c r="L85" i="3"/>
  <c r="L87" i="3"/>
  <c r="L86" i="3"/>
  <c r="L89" i="3"/>
  <c r="O148" i="4"/>
  <c r="C88" i="3"/>
  <c r="C87" i="3"/>
  <c r="B77" i="3"/>
  <c r="C86" i="3"/>
  <c r="C85" i="3"/>
  <c r="C89" i="3"/>
  <c r="N88" i="3"/>
  <c r="N89" i="3"/>
  <c r="N87" i="3"/>
  <c r="N86" i="3"/>
  <c r="N85" i="3"/>
  <c r="H111" i="3"/>
  <c r="K87" i="3"/>
  <c r="K89" i="3"/>
  <c r="K85" i="3"/>
  <c r="K88" i="3"/>
  <c r="K86" i="3"/>
  <c r="G88" i="3"/>
  <c r="G87" i="3"/>
  <c r="G89" i="3"/>
  <c r="G85" i="3"/>
  <c r="G86" i="3"/>
  <c r="G111" i="3"/>
  <c r="J88" i="3"/>
  <c r="J89" i="3"/>
  <c r="J87" i="3"/>
  <c r="J86" i="3"/>
  <c r="J85" i="3"/>
  <c r="F89" i="3"/>
  <c r="F87" i="3"/>
  <c r="F88" i="3"/>
  <c r="F86" i="3"/>
  <c r="F85" i="3"/>
  <c r="B99" i="3"/>
  <c r="C111" i="3"/>
  <c r="E111" i="3"/>
  <c r="F111" i="3"/>
  <c r="N111" i="3"/>
  <c r="B102" i="3"/>
  <c r="D85" i="3"/>
  <c r="D88" i="3"/>
  <c r="D86" i="3"/>
  <c r="D87" i="3"/>
  <c r="D89" i="3"/>
  <c r="J111" i="3" l="1"/>
  <c r="M111" i="3"/>
  <c r="B103" i="3"/>
  <c r="B111" i="3" s="1"/>
  <c r="E113" i="3"/>
  <c r="M113" i="3"/>
  <c r="I96" i="3"/>
  <c r="I113" i="3" s="1"/>
  <c r="F96" i="3"/>
  <c r="F113" i="3" s="1"/>
  <c r="B87" i="3"/>
  <c r="B88" i="3"/>
  <c r="K96" i="3"/>
  <c r="K113" i="3" s="1"/>
  <c r="B89" i="3"/>
  <c r="J96" i="3"/>
  <c r="J113" i="3" s="1"/>
  <c r="G96" i="3"/>
  <c r="G113" i="3" s="1"/>
  <c r="B85" i="3"/>
  <c r="C96" i="3"/>
  <c r="C113" i="3" s="1"/>
  <c r="B86" i="3"/>
  <c r="H96" i="3"/>
  <c r="H113" i="3" s="1"/>
  <c r="D96" i="3"/>
  <c r="D113" i="3" s="1"/>
  <c r="N96" i="3"/>
  <c r="N113" i="3" s="1"/>
  <c r="L96" i="3"/>
  <c r="L113" i="3" s="1"/>
  <c r="B113" i="3" l="1"/>
  <c r="B114" i="3" s="1"/>
  <c r="B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Knox, Tara</author>
  </authors>
  <commentList>
    <comment ref="B1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annual usage divided by hours of darkness from 2016 Daylight apply proportion of hour during system peak in darkness
</t>
        </r>
      </text>
    </comment>
    <comment ref="B1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2016 Daylight apply proportion of hour during system peak in darkness
</t>
        </r>
      </text>
    </comment>
    <comment ref="B16" authorId="0" shapeId="0" xr:uid="{00000000-0006-0000-0000-000003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7" authorId="0" shapeId="0" xr:uid="{00000000-0006-0000-0000-000004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8" authorId="0" shapeId="0" xr:uid="{00000000-0006-0000-0000-000005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9" authorId="0" shapeId="0" xr:uid="{00000000-0006-0000-0000-000006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28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apply proportion of hour during system peak in darkness
</t>
        </r>
      </text>
    </comment>
    <comment ref="B29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apply proportion of hour during system peak in darkness
</t>
        </r>
      </text>
    </comment>
    <comment ref="B30" authorId="0" shapeId="0" xr:uid="{00000000-0006-0000-0000-000009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31" authorId="0" shapeId="0" xr:uid="{00000000-0006-0000-0000-00000A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32" authorId="0" shapeId="0" xr:uid="{00000000-0006-0000-0000-00000B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33" authorId="0" shapeId="0" xr:uid="{00000000-0006-0000-0000-00000C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  <comment ref="B65" authorId="1" shapeId="0" xr:uid="{3D6EA7A1-04C8-4336-B37D-00C0F6E33B6D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Includes adjustment for overstatement of temporary reclass of ID customer </t>
        </r>
      </text>
    </comment>
    <comment ref="B71" authorId="0" shapeId="0" xr:uid="{00000000-0006-0000-0000-00000D000000}">
      <text>
        <r>
          <rPr>
            <sz val="8"/>
            <color indexed="81"/>
            <rFont val="Tahoma"/>
            <family val="2"/>
          </rPr>
          <t>Time Agrees to  Form 1 page 401b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 satisfied Microsoft Office user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most recent load study</t>
        </r>
      </text>
    </comment>
    <comment ref="B97" authorId="1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8" authorId="1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9" authorId="1" shapeId="0" xr:uid="{00000000-0006-0000-0100-000004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00" authorId="1" shapeId="0" xr:uid="{00000000-0006-0000-0100-000005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01" authorId="1" shapeId="0" xr:uid="{00000000-0006-0000-0100-000006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02" authorId="1" shapeId="0" xr:uid="{00000000-0006-0000-0100-000007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2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3" authorId="1" shapeId="0" xr:uid="{00000000-0006-0000-0100-000009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4" authorId="1" shapeId="0" xr:uid="{00000000-0006-0000-0100-00000A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15" authorId="1" shapeId="0" xr:uid="{00000000-0006-0000-0100-00000B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6" authorId="1" shapeId="0" xr:uid="{00000000-0006-0000-0100-00000C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117" authorId="1" shapeId="0" xr:uid="{00000000-0006-0000-0100-00000D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A satisfied Microsoft Office user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most recent demand study</t>
        </r>
      </text>
    </comment>
    <comment ref="B97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8" authorId="1" shapeId="0" xr:uid="{00000000-0006-0000-0300-000003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99" authorId="1" shapeId="0" xr:uid="{00000000-0006-0000-0300-000004000000}">
      <text>
        <r>
          <rPr>
            <sz val="8"/>
            <color indexed="81"/>
            <rFont val="Tahoma"/>
            <family val="2"/>
          </rPr>
          <t>Demand Info from MV 90 Engineering Units Report
former special contract transmission voltage customer</t>
        </r>
      </text>
    </comment>
    <comment ref="B100" authorId="1" shapeId="0" xr:uid="{00000000-0006-0000-0300-000005000000}">
      <text>
        <r>
          <rPr>
            <sz val="8"/>
            <color indexed="81"/>
            <rFont val="Tahoma"/>
            <family val="2"/>
          </rPr>
          <t>Demand Info from MV 90 Engineering Units Report
115 and 60 kV voltage discount meters</t>
        </r>
      </text>
    </comment>
    <comment ref="B101" authorId="1" shapeId="0" xr:uid="{00000000-0006-0000-0300-000006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02" authorId="1" shapeId="0" xr:uid="{00000000-0006-0000-0300-000007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2" authorId="1" shapeId="0" xr:uid="{00000000-0006-0000-0300-000008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3" authorId="1" shapeId="0" xr:uid="{00000000-0006-0000-0300-000009000000}">
      <text>
        <r>
          <rPr>
            <sz val="8"/>
            <color indexed="81"/>
            <rFont val="Tahoma"/>
            <family val="2"/>
          </rPr>
          <t xml:space="preserve">annual usage divided by hours of darkness from 2011 Daylight 
</t>
        </r>
      </text>
    </comment>
    <comment ref="B114" authorId="1" shapeId="0" xr:uid="{00000000-0006-0000-0300-00000A000000}">
      <text>
        <r>
          <rPr>
            <sz val="8"/>
            <color indexed="81"/>
            <rFont val="Tahoma"/>
            <family val="2"/>
          </rPr>
          <t>Demand Info from MV 90 Engineering Units Report</t>
        </r>
      </text>
    </comment>
    <comment ref="B115" authorId="1" shapeId="0" xr:uid="{00000000-0006-0000-0300-00000B000000}">
      <text>
        <r>
          <rPr>
            <sz val="8"/>
            <color indexed="81"/>
            <rFont val="Tahoma"/>
            <family val="2"/>
          </rPr>
          <t>Demand Info from MV 90 Engineering Units Report,  no Primary Voltage Discount meters.</t>
        </r>
      </text>
    </comment>
    <comment ref="B116" authorId="1" shapeId="0" xr:uid="{00000000-0006-0000-0300-00000C000000}">
      <text>
        <r>
          <rPr>
            <sz val="8"/>
            <color indexed="81"/>
            <rFont val="Tahoma"/>
            <family val="2"/>
          </rPr>
          <t>Demand Info from MV 90 Engineering Units Report for utility tie load meter</t>
        </r>
      </text>
    </comment>
    <comment ref="B117" authorId="1" shapeId="0" xr:uid="{00000000-0006-0000-0300-00000D000000}">
      <text>
        <r>
          <rPr>
            <sz val="8"/>
            <color indexed="81"/>
            <rFont val="Tahoma"/>
            <family val="2"/>
          </rPr>
          <t>Demand Info from MV 90 Engineering Units Report for generation load meter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gzhkw6</author>
  </authors>
  <commentList>
    <comment ref="C6" authorId="0" shapeId="0" xr:uid="{00000000-0006-0000-0400-000001000000}">
      <text>
        <r>
          <rPr>
            <sz val="11"/>
            <color indexed="81"/>
            <rFont val="Tahoma"/>
            <family val="2"/>
          </rPr>
          <t>weekday 1 = Sunday and 7 = Saturday.</t>
        </r>
      </text>
    </comment>
    <comment ref="D1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customers copied from 12ME 2019 WAID Elec Weather Adj Calc/Elec by Mo or Cust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gzhkw6</author>
  </authors>
  <commentList>
    <comment ref="C6" authorId="0" shapeId="0" xr:uid="{00000000-0006-0000-0500-000001000000}">
      <text>
        <r>
          <rPr>
            <sz val="11"/>
            <color indexed="81"/>
            <rFont val="Tahoma"/>
            <family val="2"/>
          </rPr>
          <t>weekday 1 = Sunday and 7 = Saturday.</t>
        </r>
      </text>
    </comment>
    <comment ref="D11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customers copied from 12ME 2019 WAID Elec Weather Adj Calc/Elec by Mo or Cust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I7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7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18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  <comment ref="I45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J45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K4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N56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temporarily moved to Schedule 21, for GRC will pro-form normal usage</t>
        </r>
      </text>
    </comment>
    <comment ref="H31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G3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8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agrees with customer bill</t>
        </r>
      </text>
    </comment>
    <comment ref="G41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1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H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  <comment ref="I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erroneously recorded as Sch 25P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11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Source = R-120286/R-120287 reports showing Sch 21 customers served at Primary.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Corp Employee</author>
  </authors>
  <commentList>
    <comment ref="A133" authorId="0" shapeId="0" xr:uid="{00000000-0006-0000-0E00-000001000000}">
      <text>
        <r>
          <rPr>
            <sz val="11"/>
            <color indexed="81"/>
            <rFont val="Tahoma"/>
            <family val="2"/>
          </rPr>
          <t>Source = data from R-120287 reports filtered for Sch 21 customers served at Primary Voltage (receiving PVD).</t>
        </r>
      </text>
    </comment>
    <comment ref="A134" authorId="1" shapeId="0" xr:uid="{00000000-0006-0000-0E00-000002000000}">
      <text>
        <r>
          <rPr>
            <b/>
            <sz val="8"/>
            <color indexed="81"/>
            <rFont val="Tahoma"/>
            <family val="2"/>
          </rPr>
          <t>Corp Employee:</t>
        </r>
        <r>
          <rPr>
            <sz val="8"/>
            <color indexed="81"/>
            <rFont val="Tahoma"/>
            <family val="2"/>
          </rPr>
          <t xml:space="preserve">
Obsolete - Prior Source: CSS Report DWWPA0GR Demand Meter Usage for all rate schedules</t>
        </r>
      </text>
    </comment>
  </commentList>
</comments>
</file>

<file path=xl/sharedStrings.xml><?xml version="1.0" encoding="utf-8"?>
<sst xmlns="http://schemas.openxmlformats.org/spreadsheetml/2006/main" count="3683" uniqueCount="2604">
  <si>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</si>
  <si>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</si>
  <si>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</si>
  <si>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</si>
  <si>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</si>
  <si>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</si>
  <si>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</si>
  <si>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</si>
  <si>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</si>
  <si>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</si>
  <si>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</si>
  <si>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</si>
  <si>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</si>
  <si>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</si>
  <si>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</si>
  <si>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</si>
  <si>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</si>
  <si>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</si>
  <si>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</si>
  <si>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</si>
  <si>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</si>
  <si>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</si>
  <si>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</si>
  <si>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</si>
  <si>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</si>
  <si>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</si>
  <si>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</si>
  <si>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</si>
  <si>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</si>
  <si>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</si>
  <si>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</si>
  <si>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12.2.22</t>
  </si>
  <si>
    <t>12.2.23</t>
  </si>
  <si>
    <t>12.2.24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</si>
  <si>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</si>
  <si>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</si>
  <si>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</si>
  <si>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</si>
  <si>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</si>
  <si>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</si>
  <si>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</si>
  <si>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</si>
  <si>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</si>
  <si>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</si>
  <si>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</si>
  <si>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</si>
  <si>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</si>
  <si>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</si>
  <si>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</si>
  <si>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</si>
  <si>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</si>
  <si>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</si>
  <si>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</si>
  <si>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12.3.20</t>
  </si>
  <si>
    <t>12.3.21</t>
  </si>
  <si>
    <t>12.3.22</t>
  </si>
  <si>
    <t>12.3.23</t>
  </si>
  <si>
    <t>12.3.24</t>
  </si>
  <si>
    <t>12.4.1</t>
  </si>
  <si>
    <t>12.4.2</t>
  </si>
  <si>
    <t>12.4.3</t>
  </si>
  <si>
    <t>12.4.4</t>
  </si>
  <si>
    <t>Revenue Class</t>
  </si>
  <si>
    <t>12.4.5</t>
  </si>
  <si>
    <t>12.4.6</t>
  </si>
  <si>
    <t>12.4.7</t>
  </si>
  <si>
    <t>12.4.8</t>
  </si>
  <si>
    <t>12.4.9</t>
  </si>
  <si>
    <t>12.4.10</t>
  </si>
  <si>
    <t>12.4.11</t>
  </si>
  <si>
    <t>12.4.12</t>
  </si>
  <si>
    <t>12.4.13</t>
  </si>
  <si>
    <t>12.4.14</t>
  </si>
  <si>
    <t>12.4.15</t>
  </si>
  <si>
    <t>12.4.16</t>
  </si>
  <si>
    <t>12.4.17</t>
  </si>
  <si>
    <t>12.4.18</t>
  </si>
  <si>
    <t>12.4.19</t>
  </si>
  <si>
    <t>12.4.20</t>
  </si>
  <si>
    <t>12.4.21</t>
  </si>
  <si>
    <t>12.4.22</t>
  </si>
  <si>
    <t>12.4.23</t>
  </si>
  <si>
    <t>12.4.24</t>
  </si>
  <si>
    <t>12.5.1</t>
  </si>
  <si>
    <t>12.5.2</t>
  </si>
  <si>
    <t>12.5.3</t>
  </si>
  <si>
    <t>12.5.4</t>
  </si>
  <si>
    <t>12.5.5</t>
  </si>
  <si>
    <t>12.5.6</t>
  </si>
  <si>
    <t>12.5.7</t>
  </si>
  <si>
    <t>12.5.8</t>
  </si>
  <si>
    <t>12.5.9</t>
  </si>
  <si>
    <t>12.5.10</t>
  </si>
  <si>
    <t>12.5.11</t>
  </si>
  <si>
    <t>12.5.12</t>
  </si>
  <si>
    <t>12.5.13</t>
  </si>
  <si>
    <t>12.5.14</t>
  </si>
  <si>
    <t>12.5.15</t>
  </si>
  <si>
    <t>12.5.16</t>
  </si>
  <si>
    <t>12.5.17</t>
  </si>
  <si>
    <t>12.5.18</t>
  </si>
  <si>
    <t>12.5.19</t>
  </si>
  <si>
    <t>12.5.20</t>
  </si>
  <si>
    <t>12.5.21</t>
  </si>
  <si>
    <t>12.5.22</t>
  </si>
  <si>
    <t>12.5.23</t>
  </si>
  <si>
    <t>12.5.24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</si>
  <si>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</si>
  <si>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</si>
  <si>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</si>
  <si>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</si>
  <si>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</si>
  <si>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</si>
  <si>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</si>
  <si>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</si>
  <si>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</si>
  <si>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12.6.10</t>
  </si>
  <si>
    <t>12.6.11</t>
  </si>
  <si>
    <t>12.6.12</t>
  </si>
  <si>
    <t>12.6.13</t>
  </si>
  <si>
    <t>12.6.14</t>
  </si>
  <si>
    <t>12.6.15</t>
  </si>
  <si>
    <t>12.6.16</t>
  </si>
  <si>
    <t>12.6.17</t>
  </si>
  <si>
    <t>12.6.18</t>
  </si>
  <si>
    <t>12.6.19</t>
  </si>
  <si>
    <t>12.6.20</t>
  </si>
  <si>
    <t>12.6.21</t>
  </si>
  <si>
    <t>12.6.22</t>
  </si>
  <si>
    <t>12.6.23</t>
  </si>
  <si>
    <t>12.6.24</t>
  </si>
  <si>
    <t>12.7.1</t>
  </si>
  <si>
    <t>12.7.2</t>
  </si>
  <si>
    <t>12.7.3</t>
  </si>
  <si>
    <t>12.7.4</t>
  </si>
  <si>
    <t>12.7.5</t>
  </si>
  <si>
    <t>12.7.6</t>
  </si>
  <si>
    <t>12.7.7</t>
  </si>
  <si>
    <t>12.7.8</t>
  </si>
  <si>
    <t>12.7.9</t>
  </si>
  <si>
    <t>12.7.10</t>
  </si>
  <si>
    <t>12.7.11</t>
  </si>
  <si>
    <t>12.7.12</t>
  </si>
  <si>
    <t>12.7.13</t>
  </si>
  <si>
    <t>12.7.14</t>
  </si>
  <si>
    <t>12.7.15</t>
  </si>
  <si>
    <t>12.7.16</t>
  </si>
  <si>
    <t>12.7.17</t>
  </si>
  <si>
    <t>12.7.18</t>
  </si>
  <si>
    <t>12.7.19</t>
  </si>
  <si>
    <t>12.7.20</t>
  </si>
  <si>
    <t>12.7.21</t>
  </si>
  <si>
    <t>12.7.22</t>
  </si>
  <si>
    <t>12.7.23</t>
  </si>
  <si>
    <t>12.7.24</t>
  </si>
  <si>
    <t>Weekday</t>
  </si>
  <si>
    <t>Month</t>
  </si>
  <si>
    <t>days in month</t>
  </si>
  <si>
    <t>D 011</t>
  </si>
  <si>
    <t xml:space="preserve">                                                                                                                                      </t>
  </si>
  <si>
    <t>Day</t>
  </si>
  <si>
    <t>Rise</t>
  </si>
  <si>
    <t>Set</t>
  </si>
  <si>
    <t>Peak Day</t>
  </si>
  <si>
    <t>Peak Time</t>
  </si>
  <si>
    <t>Area Load at Time of Sys Pk</t>
  </si>
  <si>
    <t>&lt;BPA &amp; GCPD Borderline Load&gt;</t>
  </si>
  <si>
    <t>AVA Load on BPA at time of Sys Pk</t>
  </si>
  <si>
    <t>Adj at Time of Sys Pk</t>
  </si>
  <si>
    <t>Subtotal</t>
  </si>
  <si>
    <t>+ Adj. To WA Peak</t>
  </si>
  <si>
    <t>WA Retail Peak</t>
  </si>
  <si>
    <t>+ Adj. To ID Peak</t>
  </si>
  <si>
    <t>ID Retail Peak</t>
  </si>
  <si>
    <t>Losses from System</t>
  </si>
  <si>
    <t>Secondary</t>
  </si>
  <si>
    <t>Primary</t>
  </si>
  <si>
    <t>Transmission</t>
  </si>
  <si>
    <t>opp. sign as source</t>
  </si>
  <si>
    <t>Pend Oreille PUD; opp. sign as source</t>
  </si>
  <si>
    <t>Light</t>
  </si>
  <si>
    <t>check AM</t>
  </si>
  <si>
    <t>check PM</t>
  </si>
  <si>
    <t>Hours of darkness at Peak Hour?</t>
  </si>
  <si>
    <t>Annual Hrs</t>
  </si>
  <si>
    <t>Dark</t>
  </si>
  <si>
    <t>RISE - in Excel date format</t>
  </si>
  <si>
    <t>SET - in Excel date format</t>
  </si>
  <si>
    <t>DAYLIGHT - in Excel format</t>
  </si>
  <si>
    <t>Dark AM</t>
  </si>
  <si>
    <t>Dark PM</t>
  </si>
  <si>
    <t>Retail Sales subject to losses</t>
  </si>
  <si>
    <t>Difference from Rev Run</t>
  </si>
  <si>
    <t>Unexplained diff. from Rev Run</t>
  </si>
  <si>
    <t>Shoulder Mo</t>
  </si>
  <si>
    <t>Summer Mo</t>
  </si>
  <si>
    <t>Apr, May, Jun, Oct, Nov</t>
  </si>
  <si>
    <t>Dec, Jan, Feb, Mar</t>
  </si>
  <si>
    <t>Apr, May, Oct, Nov</t>
  </si>
  <si>
    <t>Jun, Jul, Aug, Sep</t>
  </si>
  <si>
    <t>WA Other Sch 11</t>
  </si>
  <si>
    <t>Primary Sch 021</t>
  </si>
  <si>
    <t>Demand Metered Sch 011</t>
  </si>
  <si>
    <t>Selected Schedule &amp; Class</t>
  </si>
  <si>
    <t>Comm 011</t>
  </si>
  <si>
    <t>Res 012</t>
  </si>
  <si>
    <t>Res 011</t>
  </si>
  <si>
    <t>01221</t>
  </si>
  <si>
    <t>Comm 012</t>
  </si>
  <si>
    <t>Total Sch 011 &amp; Sch 012</t>
  </si>
  <si>
    <t>less: Res &amp; Comm Sch 011 &amp; Sch 012</t>
  </si>
  <si>
    <t>Other Sch 011 &amp; Sch 012</t>
  </si>
  <si>
    <t>Peak Hour Estimate #1</t>
  </si>
  <si>
    <t>Peak Hour Estimate #2</t>
  </si>
  <si>
    <t>ID Other Sch 11</t>
  </si>
  <si>
    <t>01101</t>
  </si>
  <si>
    <t>01121</t>
  </si>
  <si>
    <t>01201</t>
  </si>
  <si>
    <t>Full hour usage is annual billed total divided by hours of darkness</t>
  </si>
  <si>
    <t>Summary by Rate Schedule</t>
  </si>
  <si>
    <t>Summary by Rate Class</t>
  </si>
  <si>
    <t>Res</t>
  </si>
  <si>
    <t>01</t>
  </si>
  <si>
    <t>Theft</t>
  </si>
  <si>
    <t>18</t>
  </si>
  <si>
    <t>Comm</t>
  </si>
  <si>
    <t>21</t>
  </si>
  <si>
    <t>Ind</t>
  </si>
  <si>
    <t>31</t>
  </si>
  <si>
    <t>Pump</t>
  </si>
  <si>
    <t>39</t>
  </si>
  <si>
    <t>Lighting</t>
  </si>
  <si>
    <t>51</t>
  </si>
  <si>
    <t>EnExch</t>
  </si>
  <si>
    <t>61</t>
  </si>
  <si>
    <t>Intdpt</t>
  </si>
  <si>
    <t>80</t>
  </si>
  <si>
    <t>Svc.</t>
  </si>
  <si>
    <t>83</t>
  </si>
  <si>
    <t>Rent</t>
  </si>
  <si>
    <t>85</t>
  </si>
  <si>
    <t>MiscOth</t>
  </si>
  <si>
    <t>86</t>
  </si>
  <si>
    <t>Schedule 25P less PFI generation</t>
  </si>
  <si>
    <t>Shoulder Mo.</t>
  </si>
  <si>
    <t>Winter Mo</t>
  </si>
  <si>
    <t>Durbin Watson</t>
  </si>
  <si>
    <t>test results</t>
  </si>
  <si>
    <t>No Autocorrelation</t>
  </si>
  <si>
    <t>Degree Days on Day of Peak</t>
  </si>
  <si>
    <t>Coincident Peak Calculations</t>
  </si>
  <si>
    <t>Average</t>
  </si>
  <si>
    <t>Washington</t>
  </si>
  <si>
    <t>Schedule 1</t>
  </si>
  <si>
    <t>Schedule 11/12</t>
  </si>
  <si>
    <t>Schedule 25</t>
  </si>
  <si>
    <t>Schedule 31/32</t>
  </si>
  <si>
    <t xml:space="preserve">     Total Washington</t>
  </si>
  <si>
    <t>Idaho</t>
  </si>
  <si>
    <t xml:space="preserve">     Total Idaho</t>
  </si>
  <si>
    <t>monthly kWh consumption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</si>
  <si>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</si>
  <si>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</si>
  <si>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</si>
  <si>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</si>
  <si>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</si>
  <si>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</si>
  <si>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</si>
  <si>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</si>
  <si>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</si>
  <si>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</si>
  <si>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</si>
  <si>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</si>
  <si>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Schedule 21 Primary</t>
  </si>
  <si>
    <t>Estimate 12 Monthly Coincident Peaks</t>
  </si>
  <si>
    <t>Street Lights</t>
  </si>
  <si>
    <t>Area Lights</t>
  </si>
  <si>
    <t>Total</t>
  </si>
  <si>
    <t>System Peak Time</t>
  </si>
  <si>
    <t>Estimated Coincident Peak with Losses</t>
  </si>
  <si>
    <t xml:space="preserve">     Total</t>
  </si>
  <si>
    <t>Adjusted Coincident Peak with Losses</t>
  </si>
  <si>
    <t>12 Month Average</t>
  </si>
  <si>
    <t>Non-Coincident Peak Calculations</t>
  </si>
  <si>
    <t>Non-Coincident Peak</t>
  </si>
  <si>
    <t>Ratio of Non-Coincident Peak kW to Average kW</t>
  </si>
  <si>
    <t>Estimate 12 Monthly Non-Coincident Peaks</t>
  </si>
  <si>
    <t>Estimated Non-Coincident Peak with Losses</t>
  </si>
  <si>
    <t>12 Month</t>
  </si>
  <si>
    <t>Compute Estimated Losses by Voltage Level</t>
  </si>
  <si>
    <t>MWHs</t>
  </si>
  <si>
    <t>Retail Sales</t>
  </si>
  <si>
    <t>Retail Losses</t>
  </si>
  <si>
    <t>Standard Transmission Loss %</t>
  </si>
  <si>
    <t>Remainder Distribution Losses</t>
  </si>
  <si>
    <t>Differentiate Distribution Sales by Voltage</t>
  </si>
  <si>
    <t>Secondary KWHs per Revenue Runs</t>
  </si>
  <si>
    <t>Cumulative MWHs</t>
  </si>
  <si>
    <t>Losses</t>
  </si>
  <si>
    <t>Loss %</t>
  </si>
  <si>
    <t>Schedule 11</t>
  </si>
  <si>
    <t>Schedule 21S</t>
  </si>
  <si>
    <t>Schedule 31</t>
  </si>
  <si>
    <t>Primary KWHs per Revenue Runs</t>
  </si>
  <si>
    <t>Schedule 21P</t>
  </si>
  <si>
    <t>Transmission  KWHs per Revenue Runs</t>
  </si>
  <si>
    <t>Schedule 28T</t>
  </si>
  <si>
    <t>Sum</t>
  </si>
  <si>
    <t>Monday</t>
  </si>
  <si>
    <t>Tuesday</t>
  </si>
  <si>
    <t>Wednesday</t>
  </si>
  <si>
    <t>Thursday</t>
  </si>
  <si>
    <t>Washington Retail Peak</t>
  </si>
  <si>
    <t>Total Washington</t>
  </si>
  <si>
    <t>Total Idaho</t>
  </si>
  <si>
    <t>Washington Retail Total</t>
  </si>
  <si>
    <t>Washington Estimation Error</t>
  </si>
  <si>
    <t>Idaho Estimation Error</t>
  </si>
  <si>
    <t>Total Estimation Error</t>
  </si>
  <si>
    <t>AVISTA UTILITIES</t>
  </si>
  <si>
    <t>Schedule 21/22  Secondary</t>
  </si>
  <si>
    <t>Schedule 21/22 Secondary</t>
  </si>
  <si>
    <t>DDH</t>
  </si>
  <si>
    <t>DDC</t>
  </si>
  <si>
    <t>WA Res Sch 1</t>
  </si>
  <si>
    <t>Peak Day Estimate</t>
  </si>
  <si>
    <t>Number of Cust</t>
  </si>
  <si>
    <t>Baseload/Cust/Mo</t>
  </si>
  <si>
    <t>Usage/DDH/Cust</t>
  </si>
  <si>
    <t>Usage/DDC/Cust</t>
  </si>
  <si>
    <t>Seasonal Profile hourly %</t>
  </si>
  <si>
    <t>Peak Hour Estimate</t>
  </si>
  <si>
    <t>WA Com Sch 11</t>
  </si>
  <si>
    <t>Total WA Sch 11</t>
  </si>
  <si>
    <t>Billed Usage</t>
  </si>
  <si>
    <t>Estimated Daily Usage</t>
  </si>
  <si>
    <t>WA Primary Sch 21</t>
  </si>
  <si>
    <t>WA Total Sch 31</t>
  </si>
  <si>
    <t>ID Res Sch 1</t>
  </si>
  <si>
    <t>ID Res Sch 11</t>
  </si>
  <si>
    <t>ID Com Sch 11</t>
  </si>
  <si>
    <t>Total ID Sch 11</t>
  </si>
  <si>
    <t>ID Primary Sch 21</t>
  </si>
  <si>
    <t>ID Total Sch 31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</si>
  <si>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</si>
  <si>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</si>
  <si>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</si>
  <si>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</si>
  <si>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</si>
  <si>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</si>
  <si>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</si>
  <si>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</si>
  <si>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</si>
  <si>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</si>
  <si>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</si>
  <si>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</si>
  <si>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Notes on Demand Study Process</t>
  </si>
  <si>
    <t>Coincident Peak Calculation Process</t>
  </si>
  <si>
    <t>Estimate Peak Hour Usage for Street and Area Lights</t>
  </si>
  <si>
    <t>Determine Loss Factor by Voltage Level</t>
  </si>
  <si>
    <t>Retail Peak Information</t>
  </si>
  <si>
    <t>For Weather Sensitive Schedule/Classes estimate peak day usage based on weather factors used for weather normalization</t>
  </si>
  <si>
    <t>For Other  Schedule/Classes estimated peak day usage by dividing monthly billed usage by days in month</t>
  </si>
  <si>
    <t>Use specific weekday average for each month to obtain profile days</t>
  </si>
  <si>
    <t>Run Primary Voltage queries to ascertain Primary Schedule 21 subset of billed data</t>
  </si>
  <si>
    <t>Form 1 page 401 retail usage and retail losses indicate overall percentage</t>
  </si>
  <si>
    <t>Segregate by voltage level based on billed usage data</t>
  </si>
  <si>
    <t>From workpapers used to determine production transmission ratio, requires certain adjustments from native load information to get retail only</t>
  </si>
  <si>
    <t>Non-Coincident Peak Calculation Process</t>
  </si>
  <si>
    <t>Estimate Non-Coincident Peaks for Schedules 1, 11, 21, and 31</t>
  </si>
  <si>
    <t>Estimate Non-Coincident Peaks for Street and Area Lights</t>
  </si>
  <si>
    <t>Same as Coincident Peak</t>
  </si>
  <si>
    <t>Determine from Sunrise/Sunset table for Spokane Weather Service Station the proportion of system peak hour occurring after sunset or before sunrise</t>
  </si>
  <si>
    <t>Multiply Full hour usage by Proportion of darkness</t>
  </si>
  <si>
    <t>Determine average kW from current billing information</t>
  </si>
  <si>
    <t>Apply proportion to current average kW</t>
  </si>
  <si>
    <t>025P</t>
  </si>
  <si>
    <t>058A</t>
  </si>
  <si>
    <t>Electric Cost Study</t>
  </si>
  <si>
    <t>Schedule 11/12 demand metered</t>
  </si>
  <si>
    <t>Adj</t>
  </si>
  <si>
    <t>Dependent</t>
  </si>
  <si>
    <t>Usage/Cust</t>
  </si>
  <si>
    <t>Variable</t>
  </si>
  <si>
    <t>Heating</t>
  </si>
  <si>
    <t>Cooling</t>
  </si>
  <si>
    <t>Base Load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</si>
  <si>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</si>
  <si>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</si>
  <si>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</si>
  <si>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</si>
  <si>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</si>
  <si>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</si>
  <si>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</si>
  <si>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</si>
  <si>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</si>
  <si>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</si>
  <si>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</si>
  <si>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</si>
  <si>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</si>
  <si>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</si>
  <si>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</si>
  <si>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</si>
  <si>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</si>
  <si>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</si>
  <si>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</si>
  <si>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</si>
  <si>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</si>
  <si>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</si>
  <si>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</si>
  <si>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</si>
  <si>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Schedule 25 Secondary</t>
  </si>
  <si>
    <t>Schedule 25S</t>
  </si>
  <si>
    <t>Schedule 25T</t>
  </si>
  <si>
    <t>Schedule 11/12 Demand Metered</t>
  </si>
  <si>
    <t>Washington Schedule 25 Billing Determinants</t>
  </si>
  <si>
    <t>Revenue Run Total</t>
  </si>
  <si>
    <t>*</t>
  </si>
  <si>
    <t>WA Other Sec Sch 21</t>
  </si>
  <si>
    <t>Difference</t>
  </si>
  <si>
    <t>Friday</t>
  </si>
  <si>
    <t>P 021</t>
  </si>
  <si>
    <t>January</t>
  </si>
  <si>
    <t>Sunday</t>
  </si>
  <si>
    <t>Saturday</t>
  </si>
  <si>
    <t>Hour</t>
  </si>
  <si>
    <t>WA01</t>
  </si>
  <si>
    <t>WA11</t>
  </si>
  <si>
    <t>WA31</t>
  </si>
  <si>
    <t>ID01</t>
  </si>
  <si>
    <t>ID11</t>
  </si>
  <si>
    <t>ID31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</si>
  <si>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</si>
  <si>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</si>
  <si>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</si>
  <si>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</si>
  <si>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</si>
  <si>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</si>
  <si>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</si>
  <si>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</si>
  <si>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</si>
  <si>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</si>
  <si>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Montana</t>
  </si>
  <si>
    <t>Annual Net Unbilled</t>
  </si>
  <si>
    <t xml:space="preserve">     Idaho Retail Total</t>
  </si>
  <si>
    <t>m.wkdy.h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</si>
  <si>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</si>
  <si>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</si>
  <si>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</si>
  <si>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</si>
  <si>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</si>
  <si>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</si>
  <si>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</si>
  <si>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</si>
  <si>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</si>
  <si>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</si>
  <si>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</si>
  <si>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</si>
  <si>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</si>
  <si>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</si>
  <si>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</si>
  <si>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</si>
  <si>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</si>
  <si>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</si>
  <si>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</si>
  <si>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</si>
  <si>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</si>
  <si>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</si>
  <si>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</si>
  <si>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</si>
  <si>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</si>
  <si>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</si>
  <si>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</si>
  <si>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</si>
  <si>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</si>
  <si>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</si>
  <si>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</si>
  <si>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</si>
  <si>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</si>
  <si>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</si>
  <si>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</si>
  <si>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</si>
  <si>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</si>
  <si>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</si>
  <si>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</si>
  <si>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</si>
  <si>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</si>
  <si>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</si>
  <si>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</si>
  <si>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</si>
  <si>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</si>
  <si>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</si>
  <si>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</si>
  <si>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</si>
  <si>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</si>
  <si>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</si>
  <si>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</si>
  <si>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</si>
  <si>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</si>
  <si>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</si>
  <si>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</si>
  <si>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</si>
  <si>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</si>
  <si>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</si>
  <si>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</si>
  <si>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</si>
  <si>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</si>
  <si>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</si>
  <si>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</si>
  <si>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</si>
  <si>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</si>
  <si>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</si>
  <si>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</si>
  <si>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</si>
  <si>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</si>
  <si>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</si>
  <si>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</si>
  <si>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</si>
  <si>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</si>
  <si>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</si>
  <si>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</si>
  <si>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</si>
  <si>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</si>
  <si>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</si>
  <si>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</si>
  <si>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</si>
  <si>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</si>
  <si>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</si>
  <si>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</si>
  <si>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</si>
  <si>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</si>
  <si>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</si>
  <si>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</si>
  <si>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</si>
  <si>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</si>
  <si>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</si>
  <si>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</si>
  <si>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</si>
  <si>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</si>
  <si>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</si>
  <si>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</si>
  <si>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</si>
  <si>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</si>
  <si>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</si>
  <si>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</si>
  <si>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</si>
  <si>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</si>
  <si>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</si>
  <si>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</si>
  <si>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</si>
  <si>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</si>
  <si>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</si>
  <si>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</si>
  <si>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</si>
  <si>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</si>
  <si>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</si>
  <si>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</si>
  <si>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</si>
  <si>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</si>
  <si>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</si>
  <si>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</si>
  <si>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</si>
  <si>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</si>
  <si>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</si>
  <si>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</si>
  <si>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</si>
  <si>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</si>
  <si>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</si>
  <si>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</si>
  <si>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</si>
  <si>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</si>
  <si>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</si>
  <si>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</si>
  <si>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</si>
  <si>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</si>
  <si>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</si>
  <si>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</si>
  <si>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</si>
  <si>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</si>
  <si>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</si>
  <si>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</si>
  <si>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</si>
  <si>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</si>
  <si>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</si>
  <si>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</si>
  <si>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</si>
  <si>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</si>
  <si>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</si>
  <si>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</si>
  <si>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1.6.24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</si>
  <si>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</si>
  <si>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</si>
  <si>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</si>
  <si>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</si>
  <si>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</si>
  <si>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</si>
  <si>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</si>
  <si>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</si>
  <si>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</si>
  <si>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</si>
  <si>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</si>
  <si>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</si>
  <si>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</si>
  <si>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</si>
  <si>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</si>
  <si>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</si>
  <si>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</si>
  <si>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</si>
  <si>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</si>
  <si>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</si>
  <si>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</si>
  <si>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</si>
  <si>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</si>
  <si>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1.7.24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</si>
  <si>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</si>
  <si>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</si>
  <si>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</si>
  <si>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</si>
  <si>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</si>
  <si>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</si>
  <si>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</si>
  <si>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</si>
  <si>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</si>
  <si>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</si>
  <si>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</si>
  <si>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</si>
  <si>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</si>
  <si>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</si>
  <si>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</si>
  <si>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</si>
  <si>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</si>
  <si>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</si>
  <si>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</si>
  <si>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</si>
  <si>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</si>
  <si>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</si>
  <si>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</si>
  <si>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</si>
  <si>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2.2.1</t>
  </si>
  <si>
    <t>2.2.2</t>
  </si>
  <si>
    <t>2.2.3</t>
  </si>
  <si>
    <t>2.2.4</t>
  </si>
  <si>
    <t>FERC Form 1 Page 401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</si>
  <si>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</si>
  <si>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</si>
  <si>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</si>
  <si>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</si>
  <si>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</si>
  <si>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</si>
  <si>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</si>
  <si>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</si>
  <si>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</si>
  <si>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</si>
  <si>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</si>
  <si>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</si>
  <si>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</si>
  <si>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</si>
  <si>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</si>
  <si>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</si>
  <si>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</si>
  <si>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</si>
  <si>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</si>
  <si>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</si>
  <si>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</si>
  <si>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</si>
  <si>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</si>
  <si>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</si>
  <si>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</si>
  <si>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</si>
  <si>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</si>
  <si>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</si>
  <si>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</si>
  <si>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</si>
  <si>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</si>
  <si>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</si>
  <si>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</si>
  <si>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</si>
  <si>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</si>
  <si>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</si>
  <si>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</si>
  <si>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</si>
  <si>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</si>
  <si>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</si>
  <si>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</si>
  <si>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</si>
  <si>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</si>
  <si>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</si>
  <si>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</si>
  <si>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</si>
  <si>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</si>
  <si>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</si>
  <si>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</si>
  <si>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</si>
  <si>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</si>
  <si>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</si>
  <si>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</si>
  <si>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</si>
  <si>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</si>
  <si>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</si>
  <si>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</si>
  <si>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</si>
  <si>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</si>
  <si>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</si>
  <si>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</si>
  <si>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</si>
  <si>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</si>
  <si>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</si>
  <si>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</si>
  <si>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</si>
  <si>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2.4.23</t>
  </si>
  <si>
    <t>2.4.24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</si>
  <si>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</si>
  <si>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</si>
  <si>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</si>
  <si>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</si>
  <si>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</si>
  <si>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</si>
  <si>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</si>
  <si>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</si>
  <si>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</si>
  <si>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</si>
  <si>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</si>
  <si>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</si>
  <si>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</si>
  <si>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</si>
  <si>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</si>
  <si>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</si>
  <si>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</si>
  <si>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</si>
  <si>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</si>
  <si>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</si>
  <si>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</si>
  <si>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2.5.22</t>
  </si>
  <si>
    <t>2.5.23</t>
  </si>
  <si>
    <t>2.5.24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</si>
  <si>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</si>
  <si>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</si>
  <si>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</si>
  <si>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</si>
  <si>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</si>
  <si>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</si>
  <si>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</si>
  <si>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</si>
  <si>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</si>
  <si>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</si>
  <si>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2.6.11</t>
  </si>
  <si>
    <t>2.6.12</t>
  </si>
  <si>
    <t>2.6.13</t>
  </si>
  <si>
    <t>2.6.14</t>
  </si>
  <si>
    <t>2.6.15</t>
  </si>
  <si>
    <t>2.6.16</t>
  </si>
  <si>
    <t>2.6.17</t>
  </si>
  <si>
    <t>2.6.18</t>
  </si>
  <si>
    <t>2.6.19</t>
  </si>
  <si>
    <t>2.6.20</t>
  </si>
  <si>
    <t>2.6.21</t>
  </si>
  <si>
    <t>2.6.22</t>
  </si>
  <si>
    <t>2.6.23</t>
  </si>
  <si>
    <t>2.6.24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</si>
  <si>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</si>
  <si>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</si>
  <si>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</si>
  <si>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</si>
  <si>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</si>
  <si>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</si>
  <si>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</si>
  <si>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</si>
  <si>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</si>
  <si>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2.7.10</t>
  </si>
  <si>
    <t>2.7.11</t>
  </si>
  <si>
    <t>2.7.12</t>
  </si>
  <si>
    <t>2.7.13</t>
  </si>
  <si>
    <t>2.7.14</t>
  </si>
  <si>
    <t>2.7.15</t>
  </si>
  <si>
    <t>2.7.16</t>
  </si>
  <si>
    <t>2.7.17</t>
  </si>
  <si>
    <t>2.7.18</t>
  </si>
  <si>
    <t>2.7.19</t>
  </si>
  <si>
    <t>2.7.20</t>
  </si>
  <si>
    <t>2.7.21</t>
  </si>
  <si>
    <t>2.7.22</t>
  </si>
  <si>
    <t>2.7.23</t>
  </si>
  <si>
    <t>2.7.24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</si>
  <si>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</si>
  <si>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</si>
  <si>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</si>
  <si>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</si>
  <si>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</si>
  <si>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</si>
  <si>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</si>
  <si>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</si>
  <si>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</si>
  <si>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</si>
  <si>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</si>
  <si>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</si>
  <si>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</si>
  <si>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</si>
  <si>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</si>
  <si>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</si>
  <si>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</si>
  <si>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</si>
  <si>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</si>
  <si>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</si>
  <si>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</si>
  <si>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</si>
  <si>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</si>
  <si>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</si>
  <si>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</si>
  <si>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</si>
  <si>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</si>
  <si>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</si>
  <si>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</si>
  <si>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</si>
  <si>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</si>
  <si>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</si>
  <si>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</si>
  <si>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</si>
  <si>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</si>
  <si>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</si>
  <si>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</si>
  <si>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</si>
  <si>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</si>
  <si>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</si>
  <si>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</si>
  <si>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</si>
  <si>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</si>
  <si>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</si>
  <si>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</si>
  <si>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</si>
  <si>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</si>
  <si>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</si>
  <si>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</si>
  <si>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</si>
  <si>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</si>
  <si>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</si>
  <si>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</si>
  <si>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</si>
  <si>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</si>
  <si>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</si>
  <si>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</si>
  <si>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</si>
  <si>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</si>
  <si>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</si>
  <si>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</si>
  <si>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</si>
  <si>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</si>
  <si>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</si>
  <si>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</si>
  <si>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</si>
  <si>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</si>
  <si>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</si>
  <si>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</si>
  <si>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</si>
  <si>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</si>
  <si>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</si>
  <si>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</si>
  <si>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</si>
  <si>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</si>
  <si>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</si>
  <si>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</si>
  <si>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</si>
  <si>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</si>
  <si>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</si>
  <si>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</si>
  <si>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</si>
  <si>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</si>
  <si>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</si>
  <si>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</si>
  <si>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</si>
  <si>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</si>
  <si>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</si>
  <si>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</si>
  <si>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</si>
  <si>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</si>
  <si>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</si>
  <si>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</si>
  <si>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3.4.22</t>
  </si>
  <si>
    <t>3.4.23</t>
  </si>
  <si>
    <t>3.4.24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</si>
  <si>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</si>
  <si>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</si>
  <si>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</si>
  <si>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</si>
  <si>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</si>
  <si>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</si>
  <si>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</si>
  <si>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</si>
  <si>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</si>
  <si>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</si>
  <si>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</si>
  <si>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</si>
  <si>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</si>
  <si>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</si>
  <si>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</si>
  <si>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</si>
  <si>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3.5.17</t>
  </si>
  <si>
    <t>3.5.18</t>
  </si>
  <si>
    <t>3.5.19</t>
  </si>
  <si>
    <t>3.5.20</t>
  </si>
  <si>
    <t>3.5.21</t>
  </si>
  <si>
    <t>3.5.22</t>
  </si>
  <si>
    <t>3.5.23</t>
  </si>
  <si>
    <t>3.5.24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</si>
  <si>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</si>
  <si>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</si>
  <si>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</si>
  <si>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</si>
  <si>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</si>
  <si>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</si>
  <si>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</si>
  <si>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</si>
  <si>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</si>
  <si>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</si>
  <si>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</si>
  <si>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</si>
  <si>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</si>
  <si>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</si>
  <si>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</si>
  <si>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</si>
  <si>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</si>
  <si>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</si>
  <si>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</si>
  <si>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</si>
  <si>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</si>
  <si>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</si>
  <si>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</si>
  <si>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3.6.24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</si>
  <si>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</si>
  <si>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</si>
  <si>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</si>
  <si>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</si>
  <si>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</si>
  <si>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</si>
  <si>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</si>
  <si>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</si>
  <si>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</si>
  <si>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</si>
  <si>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</si>
  <si>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</si>
  <si>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3.7.13</t>
  </si>
  <si>
    <t>3.7.14</t>
  </si>
  <si>
    <t>3.7.15</t>
  </si>
  <si>
    <t>3.7.16</t>
  </si>
  <si>
    <t>3.7.17</t>
  </si>
  <si>
    <t>3.7.18</t>
  </si>
  <si>
    <t>3.7.19</t>
  </si>
  <si>
    <t>3.7.20</t>
  </si>
  <si>
    <t>3.7.21</t>
  </si>
  <si>
    <t>3.7.22</t>
  </si>
  <si>
    <t>3.7.23</t>
  </si>
  <si>
    <t>3.7.24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</si>
  <si>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</si>
  <si>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</si>
  <si>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</si>
  <si>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</si>
  <si>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</si>
  <si>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</si>
  <si>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</si>
  <si>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</si>
  <si>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</si>
  <si>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</si>
  <si>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</si>
  <si>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</si>
  <si>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</si>
  <si>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</si>
  <si>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</si>
  <si>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</si>
  <si>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</si>
  <si>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</si>
  <si>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</si>
  <si>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</si>
  <si>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</si>
  <si>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</si>
  <si>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</si>
  <si>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</si>
  <si>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</si>
  <si>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</si>
  <si>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</si>
  <si>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</si>
  <si>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</si>
  <si>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</si>
  <si>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</si>
  <si>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</si>
  <si>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</si>
  <si>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</si>
  <si>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</si>
  <si>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</si>
  <si>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</si>
  <si>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</si>
  <si>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</si>
  <si>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</si>
  <si>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</si>
  <si>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</si>
  <si>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</si>
  <si>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</si>
  <si>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</si>
  <si>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</si>
  <si>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</si>
  <si>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</si>
  <si>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</si>
  <si>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</si>
  <si>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</si>
  <si>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</si>
  <si>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</si>
  <si>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</si>
  <si>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</si>
  <si>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</si>
  <si>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</si>
  <si>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</si>
  <si>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</si>
  <si>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</si>
  <si>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</si>
  <si>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</si>
  <si>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</si>
  <si>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</si>
  <si>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</si>
  <si>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</si>
  <si>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</si>
  <si>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</si>
  <si>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</si>
  <si>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</si>
  <si>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</si>
  <si>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</si>
  <si>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</si>
  <si>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</si>
  <si>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</si>
  <si>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</si>
  <si>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</si>
  <si>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</si>
  <si>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</si>
  <si>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</si>
  <si>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</si>
  <si>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</si>
  <si>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</si>
  <si>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</si>
  <si>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</si>
  <si>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</si>
  <si>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</si>
  <si>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</si>
  <si>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</si>
  <si>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</si>
  <si>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</si>
  <si>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</si>
  <si>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</si>
  <si>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</si>
  <si>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</si>
  <si>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</si>
  <si>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</si>
  <si>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</si>
  <si>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</si>
  <si>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</si>
  <si>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</si>
  <si>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</si>
  <si>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</si>
  <si>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</si>
  <si>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</si>
  <si>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</si>
  <si>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</si>
  <si>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</si>
  <si>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</si>
  <si>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</si>
  <si>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</si>
  <si>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</si>
  <si>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</si>
  <si>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</si>
  <si>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</si>
  <si>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</si>
  <si>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</si>
  <si>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</si>
  <si>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</si>
  <si>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</si>
  <si>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</si>
  <si>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</si>
  <si>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</si>
  <si>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</si>
  <si>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</si>
  <si>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</si>
  <si>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</si>
  <si>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</si>
  <si>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</si>
  <si>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</si>
  <si>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</si>
  <si>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</si>
  <si>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</si>
  <si>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</si>
  <si>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</si>
  <si>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</si>
  <si>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</si>
  <si>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</si>
  <si>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</si>
  <si>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</si>
  <si>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</si>
  <si>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</si>
  <si>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</si>
  <si>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</si>
  <si>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</si>
  <si>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</si>
  <si>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</si>
  <si>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</si>
  <si>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</si>
  <si>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</si>
  <si>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</si>
  <si>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</si>
  <si>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</si>
  <si>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</si>
  <si>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</si>
  <si>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</si>
  <si>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</si>
  <si>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</si>
  <si>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</si>
  <si>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</si>
  <si>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</si>
  <si>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</si>
  <si>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</si>
  <si>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</si>
  <si>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</si>
  <si>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</si>
  <si>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</si>
  <si>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</si>
  <si>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5.1.1</t>
  </si>
  <si>
    <t>Primary Voltage Proportion of Total Schedule 21/22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</si>
  <si>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</si>
  <si>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</si>
  <si>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</si>
  <si>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</si>
  <si>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</si>
  <si>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</si>
  <si>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</si>
  <si>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</si>
  <si>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</si>
  <si>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</si>
  <si>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</si>
  <si>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</si>
  <si>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</si>
  <si>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</si>
  <si>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</si>
  <si>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</si>
  <si>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</si>
  <si>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</si>
  <si>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</si>
  <si>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</si>
  <si>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</si>
  <si>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</si>
  <si>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</si>
  <si>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</si>
  <si>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</si>
  <si>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</si>
  <si>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</si>
  <si>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</si>
  <si>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</si>
  <si>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</si>
  <si>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</si>
  <si>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</si>
  <si>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</si>
  <si>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</si>
  <si>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</si>
  <si>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</si>
  <si>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</si>
  <si>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</si>
  <si>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</si>
  <si>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</si>
  <si>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</si>
  <si>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</si>
  <si>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</si>
  <si>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5.2.21</t>
  </si>
  <si>
    <t>5.2.22</t>
  </si>
  <si>
    <t>5.2.23</t>
  </si>
  <si>
    <t>5.2.24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</si>
  <si>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</si>
  <si>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</si>
  <si>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</si>
  <si>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</si>
  <si>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</si>
  <si>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</si>
  <si>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</si>
  <si>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</si>
  <si>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</si>
  <si>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</si>
  <si>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</si>
  <si>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</si>
  <si>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</si>
  <si>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</si>
  <si>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</si>
  <si>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</si>
  <si>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</si>
  <si>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</si>
  <si>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</si>
  <si>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</si>
  <si>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</si>
  <si>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</si>
  <si>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</si>
  <si>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</si>
  <si>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</si>
  <si>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</si>
  <si>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</si>
  <si>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</si>
  <si>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</si>
  <si>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</si>
  <si>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</si>
  <si>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</si>
  <si>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</si>
  <si>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</si>
  <si>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</si>
  <si>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</si>
  <si>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</si>
  <si>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</si>
  <si>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</si>
  <si>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</si>
  <si>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</si>
  <si>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5.4.18</t>
  </si>
  <si>
    <t>5.4.19</t>
  </si>
  <si>
    <t>5.4.20</t>
  </si>
  <si>
    <t>5.4.21</t>
  </si>
  <si>
    <t>5.4.22</t>
  </si>
  <si>
    <t>5.4.23</t>
  </si>
  <si>
    <t>5.4.24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</si>
  <si>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</si>
  <si>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</si>
  <si>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</si>
  <si>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</si>
  <si>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</si>
  <si>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</si>
  <si>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</si>
  <si>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</si>
  <si>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</si>
  <si>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</si>
  <si>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</si>
  <si>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</si>
  <si>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</si>
  <si>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</si>
  <si>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</si>
  <si>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</si>
  <si>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>5.5.17</t>
  </si>
  <si>
    <t>5.5.18</t>
  </si>
  <si>
    <t>5.5.19</t>
  </si>
  <si>
    <t>5.5.20</t>
  </si>
  <si>
    <t>5.5.21</t>
  </si>
  <si>
    <t>5.5.22</t>
  </si>
  <si>
    <t>5.5.23</t>
  </si>
  <si>
    <t>5.5.24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</si>
  <si>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</si>
  <si>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</si>
  <si>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</si>
  <si>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</si>
  <si>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</si>
  <si>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</si>
  <si>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</si>
  <si>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</si>
  <si>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</si>
  <si>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</si>
  <si>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5.6.11</t>
  </si>
  <si>
    <t>5.6.12</t>
  </si>
  <si>
    <t>5.6.13</t>
  </si>
  <si>
    <t>5.6.14</t>
  </si>
  <si>
    <t>5.6.15</t>
  </si>
  <si>
    <t>5.6.16</t>
  </si>
  <si>
    <t>5.6.17</t>
  </si>
  <si>
    <t>5.6.18</t>
  </si>
  <si>
    <t>5.6.19</t>
  </si>
  <si>
    <t>5.6.20</t>
  </si>
  <si>
    <t>5.6.21</t>
  </si>
  <si>
    <t>5.6.22</t>
  </si>
  <si>
    <t>5.6.23</t>
  </si>
  <si>
    <t>5.6.24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</si>
  <si>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</si>
  <si>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</si>
  <si>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</si>
  <si>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</si>
  <si>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</si>
  <si>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</si>
  <si>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</si>
  <si>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</si>
  <si>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5.7.9</t>
  </si>
  <si>
    <t>5.7.10</t>
  </si>
  <si>
    <t>5.7.11</t>
  </si>
  <si>
    <t>5.7.12</t>
  </si>
  <si>
    <t>5.7.13</t>
  </si>
  <si>
    <t>5.7.14</t>
  </si>
  <si>
    <t>5.7.15</t>
  </si>
  <si>
    <t>5.7.16</t>
  </si>
  <si>
    <t>5.7.17</t>
  </si>
  <si>
    <t>5.7.18</t>
  </si>
  <si>
    <t>5.7.19</t>
  </si>
  <si>
    <t>5.7.20</t>
  </si>
  <si>
    <t>5.7.21</t>
  </si>
  <si>
    <t>5.7.22</t>
  </si>
  <si>
    <t>5.7.23</t>
  </si>
  <si>
    <t>5.7.24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</si>
  <si>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</si>
  <si>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</si>
  <si>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</si>
  <si>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</si>
  <si>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</si>
  <si>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</si>
  <si>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</si>
  <si>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</si>
  <si>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</si>
  <si>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</si>
  <si>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</si>
  <si>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</si>
  <si>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</si>
  <si>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</si>
  <si>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</si>
  <si>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</si>
  <si>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</si>
  <si>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</si>
  <si>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</si>
  <si>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</si>
  <si>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</si>
  <si>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</si>
  <si>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</si>
  <si>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</si>
  <si>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</si>
  <si>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</si>
  <si>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</si>
  <si>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</si>
  <si>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</si>
  <si>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</si>
  <si>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</si>
  <si>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</si>
  <si>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</si>
  <si>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</si>
  <si>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</si>
  <si>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</si>
  <si>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</si>
  <si>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</si>
  <si>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</si>
  <si>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</si>
  <si>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</si>
  <si>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</si>
  <si>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</si>
  <si>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</si>
  <si>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</si>
  <si>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</si>
  <si>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</si>
  <si>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</si>
  <si>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</si>
  <si>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</si>
  <si>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</si>
  <si>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</si>
  <si>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</si>
  <si>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</si>
  <si>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</si>
  <si>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</si>
  <si>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</si>
  <si>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</si>
  <si>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</si>
  <si>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</si>
  <si>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</si>
  <si>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</si>
  <si>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</si>
  <si>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</si>
  <si>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</si>
  <si>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</si>
  <si>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</si>
  <si>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</si>
  <si>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</si>
  <si>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</si>
  <si>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</si>
  <si>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</si>
  <si>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</si>
  <si>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</si>
  <si>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</si>
  <si>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</si>
  <si>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</si>
  <si>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</si>
  <si>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</si>
  <si>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</si>
  <si>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</si>
  <si>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</si>
  <si>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</si>
  <si>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</si>
  <si>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</si>
  <si>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</si>
  <si>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</si>
  <si>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</si>
  <si>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</si>
  <si>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</si>
  <si>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</si>
  <si>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</si>
  <si>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</si>
  <si>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</si>
  <si>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</si>
  <si>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</si>
  <si>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</si>
  <si>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</si>
  <si>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</si>
  <si>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</si>
  <si>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</si>
  <si>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</si>
  <si>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</si>
  <si>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</si>
  <si>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</si>
  <si>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</si>
  <si>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</si>
  <si>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</si>
  <si>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</si>
  <si>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</si>
  <si>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</si>
  <si>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</si>
  <si>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</si>
  <si>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</si>
  <si>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</si>
  <si>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</si>
  <si>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</si>
  <si>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</si>
  <si>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</si>
  <si>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</si>
  <si>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</si>
  <si>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</si>
  <si>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</si>
  <si>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</si>
  <si>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</si>
  <si>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</si>
  <si>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</si>
  <si>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</si>
  <si>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</si>
  <si>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</si>
  <si>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</si>
  <si>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6.6.12</t>
  </si>
  <si>
    <t>6.6.13</t>
  </si>
  <si>
    <t>6.6.14</t>
  </si>
  <si>
    <t>6.6.15</t>
  </si>
  <si>
    <t>6.6.16</t>
  </si>
  <si>
    <t>6.6.17</t>
  </si>
  <si>
    <t>6.6.18</t>
  </si>
  <si>
    <t>6.6.19</t>
  </si>
  <si>
    <t>6.6.20</t>
  </si>
  <si>
    <t>6.6.21</t>
  </si>
  <si>
    <t>6.6.22</t>
  </si>
  <si>
    <t>6.6.23</t>
  </si>
  <si>
    <t>6.6.24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</si>
  <si>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</si>
  <si>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</si>
  <si>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</si>
  <si>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</si>
  <si>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</si>
  <si>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</si>
  <si>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</si>
  <si>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</si>
  <si>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</si>
  <si>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</si>
  <si>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</si>
  <si>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</si>
  <si>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</si>
  <si>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</si>
  <si>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</si>
  <si>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</si>
  <si>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</si>
  <si>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</si>
  <si>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</si>
  <si>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6.7.20</t>
  </si>
  <si>
    <t>6.7.21</t>
  </si>
  <si>
    <t>6.7.22</t>
  </si>
  <si>
    <t>6.7.23</t>
  </si>
  <si>
    <t>6.7.24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</si>
  <si>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</si>
  <si>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</si>
  <si>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</si>
  <si>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</si>
  <si>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</si>
  <si>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</si>
  <si>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</si>
  <si>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</si>
  <si>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</si>
  <si>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</si>
  <si>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</si>
  <si>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</si>
  <si>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</si>
  <si>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</si>
  <si>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</si>
  <si>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</si>
  <si>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</si>
  <si>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</si>
  <si>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</si>
  <si>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</si>
  <si>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</si>
  <si>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</si>
  <si>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</si>
  <si>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</si>
  <si>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</si>
  <si>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</si>
  <si>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</si>
  <si>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</si>
  <si>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</si>
  <si>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</si>
  <si>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</si>
  <si>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</si>
  <si>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</si>
  <si>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</si>
  <si>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</si>
  <si>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</si>
  <si>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</si>
  <si>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</si>
  <si>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</si>
  <si>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</si>
  <si>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</si>
  <si>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</si>
  <si>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</si>
  <si>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</si>
  <si>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</si>
  <si>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</si>
  <si>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</si>
  <si>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</si>
  <si>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</si>
  <si>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</si>
  <si>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</si>
  <si>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</si>
  <si>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</si>
  <si>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</si>
  <si>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</si>
  <si>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</si>
  <si>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</si>
  <si>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</si>
  <si>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</si>
  <si>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</si>
  <si>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</si>
  <si>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</si>
  <si>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</si>
  <si>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</si>
  <si>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7.3.17</t>
  </si>
  <si>
    <t>7.3.18</t>
  </si>
  <si>
    <t>7.3.19</t>
  </si>
  <si>
    <t>7.3.20</t>
  </si>
  <si>
    <t>7.3.21</t>
  </si>
  <si>
    <t>7.3.22</t>
  </si>
  <si>
    <t>7.3.23</t>
  </si>
  <si>
    <t>7.3.24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</si>
  <si>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</si>
  <si>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</si>
  <si>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</si>
  <si>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</si>
  <si>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</si>
  <si>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</si>
  <si>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</si>
  <si>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</si>
  <si>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</si>
  <si>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</si>
  <si>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</si>
  <si>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</si>
  <si>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</si>
  <si>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</si>
  <si>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</si>
  <si>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</si>
  <si>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</si>
  <si>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</si>
  <si>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</si>
  <si>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</si>
  <si>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</si>
  <si>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7.4.22</t>
  </si>
  <si>
    <t>7.4.23</t>
  </si>
  <si>
    <t>7.4.24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</si>
  <si>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</si>
  <si>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</si>
  <si>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</si>
  <si>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</si>
  <si>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</si>
  <si>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</si>
  <si>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</si>
  <si>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</si>
  <si>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</si>
  <si>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</si>
  <si>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</si>
  <si>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</si>
  <si>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</si>
  <si>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</si>
  <si>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</si>
  <si>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</si>
  <si>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</si>
  <si>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</si>
  <si>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</si>
  <si>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7.5.20</t>
  </si>
  <si>
    <t>7.5.21</t>
  </si>
  <si>
    <t>7.5.22</t>
  </si>
  <si>
    <t>7.5.23</t>
  </si>
  <si>
    <t>7.5.24</t>
  </si>
  <si>
    <t>7.6.1</t>
  </si>
  <si>
    <t>7.6.2</t>
  </si>
  <si>
    <t>7.6.3</t>
  </si>
  <si>
    <t>7.6.4</t>
  </si>
  <si>
    <t>7.6.5</t>
  </si>
  <si>
    <t>7.6.6</t>
  </si>
  <si>
    <t>7.6.7</t>
  </si>
  <si>
    <t>7.6.8</t>
  </si>
  <si>
    <t>7.6.9</t>
  </si>
  <si>
    <t>7.6.10</t>
  </si>
  <si>
    <t>7.6.11</t>
  </si>
  <si>
    <t>7.6.12</t>
  </si>
  <si>
    <t>7.6.13</t>
  </si>
  <si>
    <t>7.6.14</t>
  </si>
  <si>
    <t>7.6.15</t>
  </si>
  <si>
    <t>7.6.16</t>
  </si>
  <si>
    <t>7.6.17</t>
  </si>
  <si>
    <t>7.6.18</t>
  </si>
  <si>
    <t>7.6.19</t>
  </si>
  <si>
    <t>7.6.20</t>
  </si>
  <si>
    <t>7.6.21</t>
  </si>
  <si>
    <t>7.6.22</t>
  </si>
  <si>
    <t>7.6.23</t>
  </si>
  <si>
    <t>7.6.24</t>
  </si>
  <si>
    <t>7.7.1</t>
  </si>
  <si>
    <t>7.7.2</t>
  </si>
  <si>
    <t>7.7.3</t>
  </si>
  <si>
    <t>7.7.4</t>
  </si>
  <si>
    <t>7.7.5</t>
  </si>
  <si>
    <t>7.7.6</t>
  </si>
  <si>
    <t>7.7.7</t>
  </si>
  <si>
    <t>7.7.8</t>
  </si>
  <si>
    <t>7.7.9</t>
  </si>
  <si>
    <t>7.7.10</t>
  </si>
  <si>
    <t>7.7.11</t>
  </si>
  <si>
    <t>7.7.12</t>
  </si>
  <si>
    <t>7.7.13</t>
  </si>
  <si>
    <t>7.7.14</t>
  </si>
  <si>
    <t>7.7.15</t>
  </si>
  <si>
    <t>7.7.16</t>
  </si>
  <si>
    <t>7.7.17</t>
  </si>
  <si>
    <t>7.7.18</t>
  </si>
  <si>
    <t>7.7.19</t>
  </si>
  <si>
    <t>7.7.20</t>
  </si>
  <si>
    <t>7.7.21</t>
  </si>
  <si>
    <t>7.7.22</t>
  </si>
  <si>
    <t>7.7.23</t>
  </si>
  <si>
    <t>7.7.24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</si>
  <si>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</si>
  <si>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</si>
  <si>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</si>
  <si>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</si>
  <si>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</si>
  <si>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</si>
  <si>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</si>
  <si>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</si>
  <si>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</si>
  <si>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</si>
  <si>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</si>
  <si>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</si>
  <si>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</si>
  <si>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</si>
  <si>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</si>
  <si>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</si>
  <si>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</si>
  <si>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</si>
  <si>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</si>
  <si>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</si>
  <si>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</si>
  <si>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</si>
  <si>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</si>
  <si>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</si>
  <si>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</si>
  <si>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</si>
  <si>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</si>
  <si>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</si>
  <si>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</si>
  <si>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</si>
  <si>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</si>
  <si>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</si>
  <si>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</si>
  <si>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</si>
  <si>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</si>
  <si>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</si>
  <si>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</si>
  <si>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</si>
  <si>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</si>
  <si>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</si>
  <si>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8.2.17</t>
  </si>
  <si>
    <t>8.2.18</t>
  </si>
  <si>
    <t>8.2.19</t>
  </si>
  <si>
    <t>8.2.20</t>
  </si>
  <si>
    <t>8.2.21</t>
  </si>
  <si>
    <t>8.2.22</t>
  </si>
  <si>
    <t>8.2.23</t>
  </si>
  <si>
    <t>8.2.24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</si>
  <si>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</si>
  <si>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</si>
  <si>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</si>
  <si>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</si>
  <si>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</si>
  <si>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</si>
  <si>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</si>
  <si>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</si>
  <si>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</si>
  <si>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</si>
  <si>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</si>
  <si>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</si>
  <si>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</si>
  <si>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</si>
  <si>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</si>
  <si>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8.3.16</t>
  </si>
  <si>
    <t>8.3.17</t>
  </si>
  <si>
    <t>8.3.18</t>
  </si>
  <si>
    <t>8.3.19</t>
  </si>
  <si>
    <t>8.3.20</t>
  </si>
  <si>
    <t>8.3.21</t>
  </si>
  <si>
    <t>8.3.22</t>
  </si>
  <si>
    <t>8.3.23</t>
  </si>
  <si>
    <t>8.3.24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</si>
  <si>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</si>
  <si>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</si>
  <si>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</si>
  <si>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</si>
  <si>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</si>
  <si>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</si>
  <si>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</si>
  <si>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</si>
  <si>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</si>
  <si>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</si>
  <si>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</si>
  <si>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</si>
  <si>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</si>
  <si>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</si>
  <si>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</si>
  <si>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</si>
  <si>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8.4.17</t>
  </si>
  <si>
    <t>8.4.18</t>
  </si>
  <si>
    <t>8.4.19</t>
  </si>
  <si>
    <t>8.4.20</t>
  </si>
  <si>
    <t>8.4.21</t>
  </si>
  <si>
    <t>8.4.22</t>
  </si>
  <si>
    <t>8.4.23</t>
  </si>
  <si>
    <t>8.4.24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</si>
  <si>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</si>
  <si>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</si>
  <si>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</si>
  <si>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</si>
  <si>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</si>
  <si>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</si>
  <si>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</si>
  <si>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</si>
  <si>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</si>
  <si>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</si>
  <si>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</si>
  <si>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</si>
  <si>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</si>
  <si>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</si>
  <si>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8.5.15</t>
  </si>
  <si>
    <t>8.5.16</t>
  </si>
  <si>
    <t>8.5.17</t>
  </si>
  <si>
    <t>8.5.18</t>
  </si>
  <si>
    <t>8.5.19</t>
  </si>
  <si>
    <t>8.5.20</t>
  </si>
  <si>
    <t>8.5.21</t>
  </si>
  <si>
    <t>8.5.22</t>
  </si>
  <si>
    <t>8.5.23</t>
  </si>
  <si>
    <t>8.5.24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</si>
  <si>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</si>
  <si>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</si>
  <si>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</si>
  <si>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</si>
  <si>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</si>
  <si>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</si>
  <si>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</si>
  <si>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</si>
  <si>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</si>
  <si>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8.6.10</t>
  </si>
  <si>
    <t>8.6.11</t>
  </si>
  <si>
    <t>8.6.12</t>
  </si>
  <si>
    <t>8.6.13</t>
  </si>
  <si>
    <t>8.6.14</t>
  </si>
  <si>
    <t>8.6.15</t>
  </si>
  <si>
    <t>8.6.16</t>
  </si>
  <si>
    <t>8.6.17</t>
  </si>
  <si>
    <t>8.6.18</t>
  </si>
  <si>
    <t>8.6.19</t>
  </si>
  <si>
    <t>8.6.20</t>
  </si>
  <si>
    <t>8.6.21</t>
  </si>
  <si>
    <t>8.6.22</t>
  </si>
  <si>
    <t>8.6.23</t>
  </si>
  <si>
    <t>8.6.24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</si>
  <si>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</si>
  <si>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</si>
  <si>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</si>
  <si>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</si>
  <si>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</si>
  <si>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</si>
  <si>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</si>
  <si>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</si>
  <si>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</si>
  <si>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</si>
  <si>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</si>
  <si>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8.7.12</t>
  </si>
  <si>
    <t>8.7.13</t>
  </si>
  <si>
    <t>8.7.14</t>
  </si>
  <si>
    <t>8.7.15</t>
  </si>
  <si>
    <t>8.7.16</t>
  </si>
  <si>
    <t>8.7.17</t>
  </si>
  <si>
    <t>8.7.18</t>
  </si>
  <si>
    <t>8.7.19</t>
  </si>
  <si>
    <t>8.7.20</t>
  </si>
  <si>
    <t>8.7.21</t>
  </si>
  <si>
    <t>8.7.22</t>
  </si>
  <si>
    <t>8.7.23</t>
  </si>
  <si>
    <t>8.7.24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</si>
  <si>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</si>
  <si>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</si>
  <si>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</si>
  <si>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</si>
  <si>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</si>
  <si>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</si>
  <si>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</si>
  <si>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</si>
  <si>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</si>
  <si>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</si>
  <si>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</si>
  <si>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</si>
  <si>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</si>
  <si>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</si>
  <si>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</si>
  <si>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</si>
  <si>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</si>
  <si>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</si>
  <si>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</si>
  <si>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9.1.20</t>
  </si>
  <si>
    <t>9.1.21</t>
  </si>
  <si>
    <t>9.1.22</t>
  </si>
  <si>
    <t>9.1.23</t>
  </si>
  <si>
    <t>9.1.24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</si>
  <si>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</si>
  <si>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</si>
  <si>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</si>
  <si>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</si>
  <si>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</si>
  <si>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</si>
  <si>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</si>
  <si>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</si>
  <si>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</si>
  <si>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</si>
  <si>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</si>
  <si>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</si>
  <si>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</si>
  <si>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</si>
  <si>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</si>
  <si>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</si>
  <si>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</si>
  <si>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</si>
  <si>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</si>
  <si>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9.2.20</t>
  </si>
  <si>
    <t>9.2.21</t>
  </si>
  <si>
    <t>9.2.22</t>
  </si>
  <si>
    <t>9.2.23</t>
  </si>
  <si>
    <t>9.2.24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</si>
  <si>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</si>
  <si>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</si>
  <si>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</si>
  <si>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</si>
  <si>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</si>
  <si>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</si>
  <si>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</si>
  <si>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</si>
  <si>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</si>
  <si>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</si>
  <si>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</si>
  <si>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</si>
  <si>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9.3.13</t>
  </si>
  <si>
    <t>9.3.14</t>
  </si>
  <si>
    <t>9.3.15</t>
  </si>
  <si>
    <t>9.3.16</t>
  </si>
  <si>
    <t>9.3.17</t>
  </si>
  <si>
    <t>9.3.18</t>
  </si>
  <si>
    <t>9.3.19</t>
  </si>
  <si>
    <t>9.3.20</t>
  </si>
  <si>
    <t>9.3.21</t>
  </si>
  <si>
    <t>9.3.22</t>
  </si>
  <si>
    <t>9.3.23</t>
  </si>
  <si>
    <t>9.3.24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</si>
  <si>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</si>
  <si>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</si>
  <si>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</si>
  <si>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</si>
  <si>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</si>
  <si>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</si>
  <si>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</si>
  <si>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</si>
  <si>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9.4.9</t>
  </si>
  <si>
    <t>9.4.10</t>
  </si>
  <si>
    <t>9.4.11</t>
  </si>
  <si>
    <t>9.4.12</t>
  </si>
  <si>
    <t>9.4.13</t>
  </si>
  <si>
    <t>9.4.14</t>
  </si>
  <si>
    <t>9.4.15</t>
  </si>
  <si>
    <t>9.4.16</t>
  </si>
  <si>
    <t>9.4.17</t>
  </si>
  <si>
    <t>9.4.18</t>
  </si>
  <si>
    <t>9.4.19</t>
  </si>
  <si>
    <t>9.4.20</t>
  </si>
  <si>
    <t>9.4.21</t>
  </si>
  <si>
    <t>9.4.22</t>
  </si>
  <si>
    <t>9.4.23</t>
  </si>
  <si>
    <t>9.4.24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</si>
  <si>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</si>
  <si>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</si>
  <si>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</si>
  <si>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</si>
  <si>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</si>
  <si>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</si>
  <si>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</si>
  <si>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</si>
  <si>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</si>
  <si>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</si>
  <si>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</si>
  <si>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9.5.12</t>
  </si>
  <si>
    <t>9.5.13</t>
  </si>
  <si>
    <t>9.5.14</t>
  </si>
  <si>
    <t>9.5.15</t>
  </si>
  <si>
    <t>9.5.16</t>
  </si>
  <si>
    <t>9.5.17</t>
  </si>
  <si>
    <t>9.5.18</t>
  </si>
  <si>
    <t>9.5.19</t>
  </si>
  <si>
    <t>9.5.20</t>
  </si>
  <si>
    <t>9.5.21</t>
  </si>
  <si>
    <t>9.5.22</t>
  </si>
  <si>
    <t>9.5.23</t>
  </si>
  <si>
    <t>9.5.24</t>
  </si>
  <si>
    <t>9.6.1</t>
  </si>
  <si>
    <t>9.6.2</t>
  </si>
  <si>
    <t>9.6.3</t>
  </si>
  <si>
    <t>9.6.4</t>
  </si>
  <si>
    <t>9.6.5</t>
  </si>
  <si>
    <t>9.6.6</t>
  </si>
  <si>
    <t>9.6.7</t>
  </si>
  <si>
    <t>9.6.8</t>
  </si>
  <si>
    <t>9.6.9</t>
  </si>
  <si>
    <t>9.6.10</t>
  </si>
  <si>
    <t>9.6.11</t>
  </si>
  <si>
    <t>9.6.12</t>
  </si>
  <si>
    <t>9.6.13</t>
  </si>
  <si>
    <t>9.6.14</t>
  </si>
  <si>
    <t>9.6.15</t>
  </si>
  <si>
    <t>9.6.16</t>
  </si>
  <si>
    <t>9.6.17</t>
  </si>
  <si>
    <t>9.6.18</t>
  </si>
  <si>
    <t>9.6.19</t>
  </si>
  <si>
    <t>9.6.20</t>
  </si>
  <si>
    <t>9.6.21</t>
  </si>
  <si>
    <t>9.6.22</t>
  </si>
  <si>
    <t>9.6.23</t>
  </si>
  <si>
    <t>9.6.24</t>
  </si>
  <si>
    <t>9.7.1</t>
  </si>
  <si>
    <t>9.7.2</t>
  </si>
  <si>
    <t>9.7.3</t>
  </si>
  <si>
    <t>9.7.4</t>
  </si>
  <si>
    <t>9.7.5</t>
  </si>
  <si>
    <t>9.7.6</t>
  </si>
  <si>
    <t>9.7.7</t>
  </si>
  <si>
    <t>9.7.8</t>
  </si>
  <si>
    <t>9.7.9</t>
  </si>
  <si>
    <t>9.7.10</t>
  </si>
  <si>
    <t>9.7.11</t>
  </si>
  <si>
    <t>9.7.12</t>
  </si>
  <si>
    <t>9.7.13</t>
  </si>
  <si>
    <t>9.7.14</t>
  </si>
  <si>
    <t>9.7.15</t>
  </si>
  <si>
    <t>9.7.16</t>
  </si>
  <si>
    <t>9.7.17</t>
  </si>
  <si>
    <t>9.7.18</t>
  </si>
  <si>
    <t>9.7.19</t>
  </si>
  <si>
    <t>9.7.20</t>
  </si>
  <si>
    <t>9.7.21</t>
  </si>
  <si>
    <t>9.7.22</t>
  </si>
  <si>
    <t>9.7.23</t>
  </si>
  <si>
    <t>9.7.24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</si>
  <si>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</si>
  <si>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</si>
  <si>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</si>
  <si>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</si>
  <si>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</si>
  <si>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</si>
  <si>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</si>
  <si>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</si>
  <si>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</si>
  <si>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</si>
  <si>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</si>
  <si>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</si>
  <si>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</si>
  <si>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</si>
  <si>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</si>
  <si>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</si>
  <si>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</si>
  <si>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</si>
  <si>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</si>
  <si>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</si>
  <si>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</si>
  <si>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</si>
  <si>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</si>
  <si>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</si>
  <si>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</si>
  <si>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</si>
  <si>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</si>
  <si>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</si>
  <si>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</si>
  <si>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</si>
  <si>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</si>
  <si>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</si>
  <si>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</si>
  <si>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</si>
  <si>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</si>
  <si>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</si>
  <si>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</si>
  <si>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</si>
  <si>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</si>
  <si>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</si>
  <si>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</si>
  <si>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</si>
  <si>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</si>
  <si>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</si>
  <si>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</si>
  <si>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</si>
  <si>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</si>
  <si>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</si>
  <si>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</si>
  <si>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</si>
  <si>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</si>
  <si>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</si>
  <si>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</si>
  <si>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</si>
  <si>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</si>
  <si>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</si>
  <si>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</si>
  <si>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</si>
  <si>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10.3.11</t>
  </si>
  <si>
    <t>10.3.12</t>
  </si>
  <si>
    <t>10.3.13</t>
  </si>
  <si>
    <t>10.3.14</t>
  </si>
  <si>
    <t>10.3.15</t>
  </si>
  <si>
    <t>10.3.16</t>
  </si>
  <si>
    <t>10.3.17</t>
  </si>
  <si>
    <t>10.3.18</t>
  </si>
  <si>
    <t>10.3.19</t>
  </si>
  <si>
    <t>10.3.20</t>
  </si>
  <si>
    <t>10.3.21</t>
  </si>
  <si>
    <t>10.3.22</t>
  </si>
  <si>
    <t>10.3.23</t>
  </si>
  <si>
    <t>10.3.24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</si>
  <si>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</si>
  <si>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</si>
  <si>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</si>
  <si>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</si>
  <si>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</si>
  <si>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</si>
  <si>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</si>
  <si>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</si>
  <si>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</si>
  <si>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</si>
  <si>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</si>
  <si>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10.4.12</t>
  </si>
  <si>
    <t>10.4.13</t>
  </si>
  <si>
    <t>10.4.14</t>
  </si>
  <si>
    <t>10.4.15</t>
  </si>
  <si>
    <t>10.4.16</t>
  </si>
  <si>
    <t>10.4.17</t>
  </si>
  <si>
    <t>10.4.18</t>
  </si>
  <si>
    <t>10.4.19</t>
  </si>
  <si>
    <t>10.4.20</t>
  </si>
  <si>
    <t>10.4.21</t>
  </si>
  <si>
    <t>10.4.22</t>
  </si>
  <si>
    <t>10.4.23</t>
  </si>
  <si>
    <t>10.4.24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</si>
  <si>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</si>
  <si>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</si>
  <si>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</si>
  <si>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</si>
  <si>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</si>
  <si>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</si>
  <si>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</si>
  <si>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</si>
  <si>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</si>
  <si>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10.5.10</t>
  </si>
  <si>
    <t>10.5.11</t>
  </si>
  <si>
    <t>10.5.12</t>
  </si>
  <si>
    <t>10.5.13</t>
  </si>
  <si>
    <t>10.5.14</t>
  </si>
  <si>
    <t>10.5.15</t>
  </si>
  <si>
    <t>10.5.16</t>
  </si>
  <si>
    <t>10.5.17</t>
  </si>
  <si>
    <t>10.5.18</t>
  </si>
  <si>
    <t>10.5.19</t>
  </si>
  <si>
    <t>10.5.20</t>
  </si>
  <si>
    <t>10.5.21</t>
  </si>
  <si>
    <t>10.5.22</t>
  </si>
  <si>
    <t>10.5.23</t>
  </si>
  <si>
    <t>10.5.24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</si>
  <si>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</si>
  <si>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</si>
  <si>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</si>
  <si>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</si>
  <si>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</si>
  <si>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</si>
  <si>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</si>
  <si>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</si>
  <si>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</si>
  <si>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</si>
  <si>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</si>
  <si>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</si>
  <si>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</si>
  <si>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10.6.14</t>
  </si>
  <si>
    <t>10.6.15</t>
  </si>
  <si>
    <t>10.6.16</t>
  </si>
  <si>
    <t>10.6.17</t>
  </si>
  <si>
    <t>10.6.18</t>
  </si>
  <si>
    <t>10.6.19</t>
  </si>
  <si>
    <t>10.6.20</t>
  </si>
  <si>
    <t>10.6.21</t>
  </si>
  <si>
    <t>10.6.22</t>
  </si>
  <si>
    <t>10.6.23</t>
  </si>
  <si>
    <t>10.6.24</t>
  </si>
  <si>
    <t>10.7.1</t>
  </si>
  <si>
    <t>10.7.2</t>
  </si>
  <si>
    <t>10.7.3</t>
  </si>
  <si>
    <t>10.7.4</t>
  </si>
  <si>
    <t>10.7.5</t>
  </si>
  <si>
    <t>10.7.6</t>
  </si>
  <si>
    <t>10.7.7</t>
  </si>
  <si>
    <t>10.7.8</t>
  </si>
  <si>
    <t>10.7.9</t>
  </si>
  <si>
    <t>10.7.10</t>
  </si>
  <si>
    <t>10.7.11</t>
  </si>
  <si>
    <t>10.7.12</t>
  </si>
  <si>
    <t>10.7.13</t>
  </si>
  <si>
    <t>10.7.14</t>
  </si>
  <si>
    <t>10.7.15</t>
  </si>
  <si>
    <t>10.7.16</t>
  </si>
  <si>
    <t>10.7.17</t>
  </si>
  <si>
    <t>10.7.18</t>
  </si>
  <si>
    <t>10.7.19</t>
  </si>
  <si>
    <t>10.7.20</t>
  </si>
  <si>
    <t>10.7.21</t>
  </si>
  <si>
    <t>10.7.22</t>
  </si>
  <si>
    <t>10.7.23</t>
  </si>
  <si>
    <t>10.7.24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</si>
  <si>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</si>
  <si>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</si>
  <si>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</si>
  <si>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</si>
  <si>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</si>
  <si>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</si>
  <si>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</si>
  <si>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</si>
  <si>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</si>
  <si>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</si>
  <si>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</si>
  <si>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</si>
  <si>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</si>
  <si>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</si>
  <si>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</si>
  <si>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</si>
  <si>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</si>
  <si>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</si>
  <si>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</si>
  <si>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</si>
  <si>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</si>
  <si>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</si>
  <si>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</si>
  <si>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</si>
  <si>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</si>
  <si>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</si>
  <si>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</si>
  <si>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</si>
  <si>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</si>
  <si>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</si>
  <si>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</si>
  <si>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</si>
  <si>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</si>
  <si>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</si>
  <si>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</si>
  <si>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</si>
  <si>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</si>
  <si>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</si>
  <si>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</si>
  <si>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</si>
  <si>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</si>
  <si>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</si>
  <si>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</si>
  <si>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</si>
  <si>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</si>
  <si>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</si>
  <si>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</si>
  <si>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</si>
  <si>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11.3.1</t>
  </si>
  <si>
    <t>11.3.2</t>
  </si>
  <si>
    <t>11.3.3</t>
  </si>
  <si>
    <t>11.3.4</t>
  </si>
  <si>
    <t>11.3.5</t>
  </si>
  <si>
    <t>11.3.6</t>
  </si>
  <si>
    <t>11.3.7</t>
  </si>
  <si>
    <t>11.3.8</t>
  </si>
  <si>
    <t>Schedule 25 Total</t>
  </si>
  <si>
    <t>Idaho Schedule 25 Billing Determinants</t>
  </si>
  <si>
    <t>11.3.9</t>
  </si>
  <si>
    <t>11.3.10</t>
  </si>
  <si>
    <t>11.3.11</t>
  </si>
  <si>
    <t>11.3.12</t>
  </si>
  <si>
    <t>11.3.13</t>
  </si>
  <si>
    <t>11.3.14</t>
  </si>
  <si>
    <t>11.3.15</t>
  </si>
  <si>
    <t>11.3.16</t>
  </si>
  <si>
    <t>11.3.17</t>
  </si>
  <si>
    <t>11.3.18</t>
  </si>
  <si>
    <t>11.3.19</t>
  </si>
  <si>
    <t>11.3.20</t>
  </si>
  <si>
    <t>11.3.21</t>
  </si>
  <si>
    <t>11.3.22</t>
  </si>
  <si>
    <t>11.3.23</t>
  </si>
  <si>
    <t>11.3.24</t>
  </si>
  <si>
    <t>11.4.1</t>
  </si>
  <si>
    <t>11.4.2</t>
  </si>
  <si>
    <t>11.4.3</t>
  </si>
  <si>
    <t>11.4.4</t>
  </si>
  <si>
    <t>11.4.5</t>
  </si>
  <si>
    <t>11.4.6</t>
  </si>
  <si>
    <t>11.4.7</t>
  </si>
  <si>
    <t>11.4.8</t>
  </si>
  <si>
    <t>11.4.9</t>
  </si>
  <si>
    <t>11.4.10</t>
  </si>
  <si>
    <t>11.4.11</t>
  </si>
  <si>
    <t>11.4.12</t>
  </si>
  <si>
    <t>11.4.13</t>
  </si>
  <si>
    <t>11.4.14</t>
  </si>
  <si>
    <t>11.4.15</t>
  </si>
  <si>
    <t>11.4.16</t>
  </si>
  <si>
    <t>11.4.17</t>
  </si>
  <si>
    <t>11.4.18</t>
  </si>
  <si>
    <t>11.4.19</t>
  </si>
  <si>
    <t>11.4.20</t>
  </si>
  <si>
    <t>11.4.21</t>
  </si>
  <si>
    <t>11.4.22</t>
  </si>
  <si>
    <t>11.4.23</t>
  </si>
  <si>
    <t>11.4.24</t>
  </si>
  <si>
    <t>11.5.1</t>
  </si>
  <si>
    <t>11.5.2</t>
  </si>
  <si>
    <t>11.5.3</t>
  </si>
  <si>
    <t>11.5.4</t>
  </si>
  <si>
    <t>11.5.5</t>
  </si>
  <si>
    <t>11.5.6</t>
  </si>
  <si>
    <t>11.5.7</t>
  </si>
  <si>
    <t>11.5.8</t>
  </si>
  <si>
    <t>11.5.9</t>
  </si>
  <si>
    <t>11.5.10</t>
  </si>
  <si>
    <t>11.5.11</t>
  </si>
  <si>
    <t>11.5.12</t>
  </si>
  <si>
    <t>11.5.13</t>
  </si>
  <si>
    <t>11.5.14</t>
  </si>
  <si>
    <t>11.5.15</t>
  </si>
  <si>
    <t>11.5.16</t>
  </si>
  <si>
    <t>11.5.17</t>
  </si>
  <si>
    <t>11.5.18</t>
  </si>
  <si>
    <t>11.5.19</t>
  </si>
  <si>
    <t>11.5.20</t>
  </si>
  <si>
    <t>11.5.21</t>
  </si>
  <si>
    <t>11.5.22</t>
  </si>
  <si>
    <t>11.5.23</t>
  </si>
  <si>
    <t>11.5.24</t>
  </si>
  <si>
    <t>11.6.1</t>
  </si>
  <si>
    <t>11.6.2</t>
  </si>
  <si>
    <t>11.6.3</t>
  </si>
  <si>
    <t>11.6.4</t>
  </si>
  <si>
    <t>11.6.5</t>
  </si>
  <si>
    <t>11.6.6</t>
  </si>
  <si>
    <t>11.6.7</t>
  </si>
  <si>
    <t>11.6.8</t>
  </si>
  <si>
    <t>11.6.9</t>
  </si>
  <si>
    <t>11.6.10</t>
  </si>
  <si>
    <t>11.6.11</t>
  </si>
  <si>
    <t>11.6.12</t>
  </si>
  <si>
    <t>11.6.13</t>
  </si>
  <si>
    <t>11.6.14</t>
  </si>
  <si>
    <t>11.6.15</t>
  </si>
  <si>
    <t>11.6.16</t>
  </si>
  <si>
    <t>11.6.17</t>
  </si>
  <si>
    <t>11.6.18</t>
  </si>
  <si>
    <t>11.6.19</t>
  </si>
  <si>
    <t>11.6.20</t>
  </si>
  <si>
    <t>11.6.21</t>
  </si>
  <si>
    <t>11.6.22</t>
  </si>
  <si>
    <t>11.6.23</t>
  </si>
  <si>
    <t>11.6.24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</si>
  <si>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</si>
  <si>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</si>
  <si>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</si>
  <si>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</si>
  <si>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</si>
  <si>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</si>
  <si>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</si>
  <si>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</si>
  <si>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11.7.9</t>
  </si>
  <si>
    <t>11.7.10</t>
  </si>
  <si>
    <t>11.7.11</t>
  </si>
  <si>
    <t>11.7.12</t>
  </si>
  <si>
    <t>11.7.13</t>
  </si>
  <si>
    <t>11.7.14</t>
  </si>
  <si>
    <t>11.7.15</t>
  </si>
  <si>
    <t>11.7.16</t>
  </si>
  <si>
    <t>11.7.17</t>
  </si>
  <si>
    <t>11.7.18</t>
  </si>
  <si>
    <t>11.7.19</t>
  </si>
  <si>
    <t>11.7.20</t>
  </si>
  <si>
    <t>11.7.21</t>
  </si>
  <si>
    <t>11.7.22</t>
  </si>
  <si>
    <t>11.7.23</t>
  </si>
  <si>
    <t>11.7.24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</si>
  <si>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</si>
  <si>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</si>
  <si>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</si>
  <si>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</si>
  <si>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</si>
  <si>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</si>
  <si>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</si>
  <si>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</si>
  <si>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</si>
  <si>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</si>
  <si>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</si>
  <si>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</si>
  <si>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</si>
  <si>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</si>
  <si>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Corrected with AR(1)</t>
  </si>
  <si>
    <t>Corrected with AR(1),(2)</t>
  </si>
  <si>
    <t>WA Ind Sch 11</t>
  </si>
  <si>
    <t>ID Ind Sch 11</t>
  </si>
  <si>
    <t>ID Res Sch 21</t>
  </si>
  <si>
    <t>1st</t>
  </si>
  <si>
    <t>12-mo Ended</t>
  </si>
  <si>
    <t>KWHs</t>
  </si>
  <si>
    <t>kwhs/mo</t>
  </si>
  <si>
    <t>Booked Unbilled Reversal</t>
  </si>
  <si>
    <t>Gross Booked Unbilled</t>
  </si>
  <si>
    <t>Calendar per Books Total</t>
  </si>
  <si>
    <t>Gross Unbilled True-up</t>
  </si>
  <si>
    <t>Unbilled Reversal True-up</t>
  </si>
  <si>
    <t>KVA</t>
  </si>
  <si>
    <t>Peak</t>
  </si>
  <si>
    <t>KVA in excess of 3,000</t>
  </si>
  <si>
    <t>KWH</t>
  </si>
  <si>
    <t>Schedule 25P KWH</t>
  </si>
  <si>
    <t>PVD</t>
  </si>
  <si>
    <t>No PVD</t>
  </si>
  <si>
    <t>Schedule 25 Primary</t>
  </si>
  <si>
    <t>Schedule 25 Transmission</t>
  </si>
  <si>
    <t>Schedule 25P Generation</t>
  </si>
  <si>
    <t>Schedule 25P Primary</t>
  </si>
  <si>
    <t xml:space="preserve">Schedule 11/12 </t>
  </si>
  <si>
    <t>Idaho Excluding Generation (directly assigned)</t>
  </si>
  <si>
    <t>System Total (Generation)</t>
  </si>
  <si>
    <t>Check to PT Demand Total</t>
  </si>
  <si>
    <t>WA21S</t>
  </si>
  <si>
    <t>WA21P</t>
  </si>
  <si>
    <t>ID21S</t>
  </si>
  <si>
    <t>ID21P</t>
  </si>
  <si>
    <t>Apply Daily profile peak hour percentage by schedule from 2009 load study database</t>
  </si>
  <si>
    <t>Collect Peak Hour Usage Information for Schedule 25 and 25P</t>
  </si>
  <si>
    <t>Calculate proportion of non-coincident peak kW to average kW for each rate schedule in 2009 load study</t>
  </si>
  <si>
    <t xml:space="preserve">Derived from MV 90 reports from meter shop (check to Schedule 25 Reconciliation information) </t>
  </si>
  <si>
    <t>Collect Non-Coincident Peak information for Schedule 25 and 25P</t>
  </si>
  <si>
    <t>Estimated Peak Hour amounts are adjusted proportionally to match actual retail system peaks</t>
  </si>
  <si>
    <t xml:space="preserve">     if a new Schedule 25 is being pro formed that does not have MV 90 data, add average kW to MV90 report system peak</t>
  </si>
  <si>
    <t xml:space="preserve">     if a new Schedule 25 customer is being pro formed that does not have MV 90, add peak kW to MV90 report class peak</t>
  </si>
  <si>
    <t>Estimate Peak Hour Usage for Schedules 1, 11, 21,  and 31</t>
  </si>
  <si>
    <t>System Total for P/T Allocation</t>
  </si>
  <si>
    <r>
      <t>R</t>
    </r>
    <r>
      <rPr>
        <b/>
        <vertAlign val="superscript"/>
        <sz val="10"/>
        <rFont val="Times New Roman"/>
        <family val="1"/>
      </rPr>
      <t>2</t>
    </r>
  </si>
  <si>
    <t xml:space="preserve">                                                                                                                                                         Washington, DC  20392-5420     </t>
  </si>
  <si>
    <t xml:space="preserve">                                                                   Pacific Standard Time                                                        </t>
  </si>
  <si>
    <t>Schedule 21 to Schedule 11 Shifted KWhs</t>
  </si>
  <si>
    <t>Total WA Sch 11/12</t>
  </si>
  <si>
    <t>WA Res Sch 21 (Sch 22)</t>
  </si>
  <si>
    <t>WA Res Sch 11 (Sch 12)</t>
  </si>
  <si>
    <t>Schedule 21 Transmission</t>
  </si>
  <si>
    <t>Adj Revenue Runs, Sch 25</t>
  </si>
  <si>
    <t>Adjustment to Peak Detail</t>
  </si>
  <si>
    <t>Deduct Box Canyon PPUD</t>
  </si>
  <si>
    <t>Add back Pine PUD Rathdrum</t>
  </si>
  <si>
    <t>Kaiser Trentwood (BPA)</t>
  </si>
  <si>
    <t>Pend Oreille PUD (Usk-BPA)</t>
  </si>
  <si>
    <t>Pend Oreille PUD (Newport-BPA)</t>
  </si>
  <si>
    <t>Pend Oreille PUD (Box Canyon-BPA)</t>
  </si>
  <si>
    <t>Pend Oreille PUD (Metaline Falls-BPA)</t>
  </si>
  <si>
    <t>Pend Oreille PUD (Diamond Lake-BPA)</t>
  </si>
  <si>
    <t>Total Washington Adjustment</t>
  </si>
  <si>
    <t>Deduct PFI Generation</t>
  </si>
  <si>
    <t>Customer bills</t>
  </si>
  <si>
    <t>*9</t>
  </si>
  <si>
    <t>Class Peak</t>
  </si>
  <si>
    <t>WC21</t>
  </si>
  <si>
    <t>WT21</t>
  </si>
  <si>
    <t>IC21</t>
  </si>
  <si>
    <t>II21</t>
  </si>
  <si>
    <t>IT21</t>
  </si>
  <si>
    <t xml:space="preserve">WA Com Sch 21 </t>
  </si>
  <si>
    <t>ID Com Sch 21</t>
  </si>
  <si>
    <t xml:space="preserve">                       o   ,      o   ,                   SPOKANE, WASHINGTON                             Astronomical Applications Dept.</t>
  </si>
  <si>
    <t>0001</t>
  </si>
  <si>
    <t>0011</t>
  </si>
  <si>
    <t>0012</t>
  </si>
  <si>
    <t>0021</t>
  </si>
  <si>
    <t>0022</t>
  </si>
  <si>
    <t>0025</t>
  </si>
  <si>
    <t>0030</t>
  </si>
  <si>
    <t>0031</t>
  </si>
  <si>
    <t>0032</t>
  </si>
  <si>
    <t>0041</t>
  </si>
  <si>
    <t>0042</t>
  </si>
  <si>
    <t>0044</t>
  </si>
  <si>
    <t>0045</t>
  </si>
  <si>
    <t>0046</t>
  </si>
  <si>
    <t>0047</t>
  </si>
  <si>
    <t>0048</t>
  </si>
  <si>
    <t>0058</t>
  </si>
  <si>
    <t>0058A</t>
  </si>
  <si>
    <t>0095</t>
  </si>
  <si>
    <t>0099</t>
  </si>
  <si>
    <t>025B</t>
  </si>
  <si>
    <t>0028</t>
  </si>
  <si>
    <t>0062</t>
  </si>
  <si>
    <t>0063</t>
  </si>
  <si>
    <t>0090</t>
  </si>
  <si>
    <t>0043</t>
  </si>
  <si>
    <t>0049</t>
  </si>
  <si>
    <t>SA Account ID</t>
  </si>
  <si>
    <t>new SA</t>
  </si>
  <si>
    <t>9 KWHs</t>
  </si>
  <si>
    <t>9 KVA</t>
  </si>
  <si>
    <t>Schedule 25P kVA</t>
  </si>
  <si>
    <t>Ind 011</t>
  </si>
  <si>
    <t>Ind 012</t>
  </si>
  <si>
    <t>01131</t>
  </si>
  <si>
    <t>01231</t>
  </si>
  <si>
    <t>02101</t>
  </si>
  <si>
    <t>02121</t>
  </si>
  <si>
    <t>02201</t>
  </si>
  <si>
    <t>02221</t>
  </si>
  <si>
    <t>Res 021</t>
  </si>
  <si>
    <t>Comm 021</t>
  </si>
  <si>
    <t>Res 022</t>
  </si>
  <si>
    <t>Comm 022</t>
  </si>
  <si>
    <t>Total Sch 021 &amp; Sch 022</t>
  </si>
  <si>
    <t>less: Res &amp; Comm Sch 021 &amp; Sch 022</t>
  </si>
  <si>
    <t>Other Sch 021 &amp; Sch 022</t>
  </si>
  <si>
    <t>Estimated Billing Peak</t>
  </si>
  <si>
    <t>Estimated Billing Peak Calculations</t>
  </si>
  <si>
    <t>Ratio of Billing Peak kW to Average kW</t>
  </si>
  <si>
    <t>Estimate 12 Monthly Billing Peaks</t>
  </si>
  <si>
    <t>ID Ind Sch 21</t>
  </si>
  <si>
    <t>ID Other Sec Sch 21</t>
  </si>
  <si>
    <t>Ind 021</t>
  </si>
  <si>
    <t>02131</t>
  </si>
  <si>
    <t>02231</t>
  </si>
  <si>
    <t>less: Res, Comm, Ind Sch 021 &amp; Sch 022</t>
  </si>
  <si>
    <t>Annual Total</t>
  </si>
  <si>
    <t>0002</t>
  </si>
  <si>
    <t>Sch 21 Secondary</t>
  </si>
  <si>
    <t>Sch 21 Primary</t>
  </si>
  <si>
    <t>CP</t>
  </si>
  <si>
    <t>NCP</t>
  </si>
  <si>
    <t>2014 Peak Study</t>
  </si>
  <si>
    <t>2014 Study Average kW (consumption/hours)</t>
  </si>
  <si>
    <t>Schedule Shifting Adjustment - Idaho</t>
  </si>
  <si>
    <t>Street and Area Lights</t>
  </si>
  <si>
    <t>Acct No.</t>
  </si>
  <si>
    <t xml:space="preserve"> 60 KV</t>
  </si>
  <si>
    <t>4.16 KV</t>
  </si>
  <si>
    <t>115 KV</t>
  </si>
  <si>
    <t xml:space="preserve">Total </t>
  </si>
  <si>
    <t>60 KV</t>
  </si>
  <si>
    <t>25P Tie Load</t>
  </si>
  <si>
    <t>Adj Revenue Runs, Sch 25P</t>
  </si>
  <si>
    <t>Totalized KVA</t>
  </si>
  <si>
    <t>Schedule 25 PVD</t>
  </si>
  <si>
    <t>Total KVA</t>
  </si>
  <si>
    <t>Block 2 KVA</t>
  </si>
  <si>
    <t>Block 3 KVA</t>
  </si>
  <si>
    <t>Bills</t>
  </si>
  <si>
    <t>Block 1 kWhs</t>
  </si>
  <si>
    <t>Block 2 kWhs</t>
  </si>
  <si>
    <t>Summarize Schedule 25 Billing Determinants</t>
  </si>
  <si>
    <t>Total Block 1 kWhs</t>
  </si>
  <si>
    <t>Total Block 2 kWhs</t>
  </si>
  <si>
    <t>Over 500,000</t>
  </si>
  <si>
    <t>Total kWhs</t>
  </si>
  <si>
    <t>Primary Voltage KVA</t>
  </si>
  <si>
    <t>Excess KVA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</si>
  <si>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</si>
  <si>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</si>
  <si>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</si>
  <si>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</si>
  <si>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</si>
  <si>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</si>
  <si>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</si>
  <si>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</si>
  <si>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</si>
  <si>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</si>
  <si>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</si>
  <si>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</si>
  <si>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Usage Qty</t>
  </si>
  <si>
    <t>less: Clearwater purchased generation</t>
  </si>
  <si>
    <t>Date:  (Net System Peak)</t>
  </si>
  <si>
    <t>Time:  HE PT</t>
  </si>
  <si>
    <t>WI21</t>
  </si>
  <si>
    <t xml:space="preserve">Location: W117 25, N47 40                Rise and Set for the Sun for 2018                             U. S. Naval Observatory        </t>
  </si>
  <si>
    <t>12 Monthly Coincident Peaks</t>
  </si>
  <si>
    <t>Schedule 21 Adjustment</t>
  </si>
  <si>
    <t>Schedule 25 Adjustment</t>
  </si>
  <si>
    <t>Coincident Peak with Losses</t>
  </si>
  <si>
    <t>12 Monthly Non-Coincident Peaks</t>
  </si>
  <si>
    <t>Twelve Months Ended December 31, 2019</t>
  </si>
  <si>
    <t>2019 Average kW (consumption/hours)</t>
  </si>
  <si>
    <t>Avista Retail Load 2019</t>
  </si>
  <si>
    <t>Electric Revenue Usage Report by Location  Twelve Months Ended  for Report Date : '12/31/2019'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</si>
  <si>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</si>
  <si>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</si>
  <si>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</si>
  <si>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</si>
  <si>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</si>
  <si>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</si>
  <si>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</si>
  <si>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</si>
  <si>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</si>
  <si>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</si>
  <si>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</si>
  <si>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</si>
  <si>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2019 Sch_Class Rev 12 Month Ended Report</t>
  </si>
  <si>
    <t>Service: Electric</t>
  </si>
  <si>
    <t>State Cde: WA</t>
  </si>
  <si>
    <t>State Cde: ID</t>
  </si>
  <si>
    <t>025PG</t>
  </si>
  <si>
    <t>State Cde: MT</t>
  </si>
  <si>
    <t xml:space="preserve">Calendar Books </t>
  </si>
  <si>
    <t>4.16kV</t>
  </si>
  <si>
    <t>Cust 7 KWH</t>
  </si>
  <si>
    <t>Customer 7 KVA</t>
  </si>
  <si>
    <t>Deduct Schedule 25 Unbilled Adj</t>
  </si>
  <si>
    <t>Deduct Schedule 25P Unbilled Adj</t>
  </si>
  <si>
    <t>https://www.esri.noaa.gov/gmd/grad/solcalc</t>
  </si>
  <si>
    <t>2019 Daylight Savings = 3/10 - 11/2</t>
  </si>
  <si>
    <r>
      <t xml:space="preserve">                                             Includes daylight time </t>
    </r>
    <r>
      <rPr>
        <b/>
        <sz val="10"/>
        <color rgb="FFFF0000"/>
        <rFont val="Arial Unicode MS"/>
      </rPr>
      <t>do not</t>
    </r>
    <r>
      <rPr>
        <sz val="10"/>
        <rFont val="Arial Unicode MS"/>
        <family val="2"/>
      </rPr>
      <t xml:space="preserve"> Add one hour for daylight time, if and when in use.</t>
    </r>
  </si>
  <si>
    <t>Weather Sensitivity Regression Summary for January 2009 through December 2018</t>
  </si>
  <si>
    <t>2018 Low</t>
  </si>
  <si>
    <t>Sch 25 Customer 9 temporarily moved to Schedule 21 in 2019</t>
  </si>
  <si>
    <t>Customer 9</t>
  </si>
  <si>
    <t>Sch 25</t>
  </si>
  <si>
    <t>Sch 21</t>
  </si>
  <si>
    <t>2019 actual kWh usage</t>
  </si>
  <si>
    <t>Reported As Schedule _ During 2019</t>
  </si>
  <si>
    <t>WA Street and Area Lights</t>
  </si>
  <si>
    <t>ID Street and Area Lights</t>
  </si>
  <si>
    <t>Normalized Usage by Month</t>
  </si>
  <si>
    <t>WASHINGTON ELECTRIC SYSTEM</t>
  </si>
  <si>
    <t>Normalized Test Year Usage</t>
  </si>
  <si>
    <t>Residential Schedule 001/002</t>
  </si>
  <si>
    <t>General Svc Schedule 011/012</t>
  </si>
  <si>
    <t>Large Gen Svc Schedule 021/022</t>
  </si>
  <si>
    <t>Extra Large Gen Schedule 25</t>
  </si>
  <si>
    <t>Pumping Schedule 31/32</t>
  </si>
  <si>
    <t>Total Normalized Test Year Usage</t>
  </si>
  <si>
    <t>Percentage of Annual Usage</t>
  </si>
  <si>
    <t>By Service Voltage Level</t>
  </si>
  <si>
    <t>Loss Factor</t>
  </si>
  <si>
    <t>Secondary Residential Sch 01/02</t>
  </si>
  <si>
    <t>Secondary General Svc Sch 11/12</t>
  </si>
  <si>
    <t>Secondary Large Gen Svc Sch 21/22</t>
  </si>
  <si>
    <t>Primary Large Gen Svc Sch 21/22</t>
  </si>
  <si>
    <t>Transmission Extra Large Gen Sch 25</t>
  </si>
  <si>
    <t>Primary Extra Large Gen Sch 25</t>
  </si>
  <si>
    <t>Secondary Extra Large Gen Sch 25</t>
  </si>
  <si>
    <t>Secondary Pumping Schedule 31/32</t>
  </si>
  <si>
    <t>Secondary Street and Area Lights</t>
  </si>
  <si>
    <t>Total Generation Level Normalized TY Usage</t>
  </si>
  <si>
    <t>WUTC Docket No. UE-20____</t>
  </si>
  <si>
    <t>check to Miller RSRD model</t>
  </si>
  <si>
    <t>Coincident Peak</t>
  </si>
  <si>
    <t>Usage</t>
  </si>
  <si>
    <t>Customer Bills</t>
  </si>
  <si>
    <t>Present Revenue</t>
  </si>
  <si>
    <t>$000s</t>
  </si>
  <si>
    <t>Same as Dist</t>
  </si>
  <si>
    <t>Same Day different hour</t>
  </si>
  <si>
    <t>Idaho Retail Peak (including CP Gen)</t>
  </si>
  <si>
    <t>System Peak KW (including CP Gen)</t>
  </si>
  <si>
    <t>Rattlesnake</t>
  </si>
  <si>
    <t>E Mt</t>
  </si>
  <si>
    <t>Palouse</t>
  </si>
  <si>
    <t>Month/Year</t>
  </si>
  <si>
    <t>Date</t>
  </si>
  <si>
    <t>Load</t>
  </si>
  <si>
    <t>Lind</t>
  </si>
  <si>
    <t>Monthly Max Load</t>
  </si>
  <si>
    <t xml:space="preserve"> Actual Peak Hour</t>
  </si>
  <si>
    <t>Date of Peak 1</t>
  </si>
  <si>
    <t>Load_less_Renew</t>
  </si>
  <si>
    <t>Adjusted Monthly Max Load</t>
  </si>
  <si>
    <t>Adjusted Peak Hour</t>
  </si>
  <si>
    <t>Date of Peak 2</t>
  </si>
  <si>
    <t>Sch 1-2</t>
  </si>
  <si>
    <t>Sch 11-12</t>
  </si>
  <si>
    <t>Sch 21-22 S</t>
  </si>
  <si>
    <t>Sch 21-22 P</t>
  </si>
  <si>
    <t>Sch 30-32</t>
  </si>
  <si>
    <t>Sch 41-48</t>
  </si>
  <si>
    <t>Open</t>
  </si>
  <si>
    <t>Open1</t>
  </si>
  <si>
    <t>Open2</t>
  </si>
  <si>
    <t>Open3</t>
  </si>
  <si>
    <t>Twelve Month Average</t>
  </si>
  <si>
    <t xml:space="preserve">Monthly Distribution System Non-Coincident Peaks </t>
  </si>
  <si>
    <t>Monthly System Coincident Peaks Net of Renewable Generation</t>
  </si>
  <si>
    <t>Index of Links</t>
  </si>
  <si>
    <t>There are no external links in this work paper file.</t>
  </si>
  <si>
    <t>Summary tab information copied to Demand Study Summary tab in Cost of Service Model</t>
  </si>
  <si>
    <t>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</si>
</sst>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00%"/>
    <numFmt numFmtId="168" formatCode="0.0000"/>
    <numFmt numFmtId="169" formatCode="#,##0.000"/>
    <numFmt numFmtId="170" formatCode=";;;"/>
    <numFmt numFmtId="171" formatCode="mmm"/>
    <numFmt numFmtId="172" formatCode="ddd"/>
    <numFmt numFmtId="173" formatCode="m/d/yy;@"/>
    <numFmt numFmtId="174" formatCode="[$-409]mmm\-yy;@"/>
    <numFmt numFmtId="175" formatCode="m/d;@"/>
    <numFmt numFmtId="176" formatCode="h:mm;@"/>
    <numFmt numFmtId="177" formatCode="#,##0.00;\-#,##0.00;"/>
    <numFmt numFmtId="178" formatCode="#,##0.0"/>
    <numFmt numFmtId="179" formatCode="#,###,###,##0"/>
    <numFmt numFmtId="180" formatCode="&quot;Over&quot;"/>
    <numFmt numFmtId="181" formatCode="mmm\ yy"/>
    <numFmt numFmtId="182" formatCode="#,##0;;"/>
    <numFmt numFmtId="183" formatCode="#,##0;\-#,##0;"/>
    <numFmt numFmtId="184" formatCode="[$-409]mmm/yy;@"/>
    <numFmt numFmtId="185" formatCode="[$-409]mmmm\-yy;@"/>
    <numFmt numFmtId="186" formatCode="#,##0_%_);\(#,##0\)_%;#,##0_%_);@_%_)"/>
    <numFmt numFmtId="187" formatCode="_._.* #,##0.0_)_%;_._.* \(#,##0.0\)_%"/>
    <numFmt numFmtId="188" formatCode="_._.* #,##0.00_)_%;_._.* \(#,##0.00\)_%"/>
    <numFmt numFmtId="189" formatCode="_._.* #,##0.000_)_%;_._.* \(#,##0.000\)_%"/>
    <numFmt numFmtId="190" formatCode="_(* #,##0.00_);_(* \(\ #,##0.00\ \);_(* &quot;-&quot;??_);_(\ @_ \)"/>
    <numFmt numFmtId="191" formatCode="_._.* #,##0_)_%;_._.* #,##0_)_%;_._.* 0_)_%;_._.@_)_%"/>
    <numFmt numFmtId="192" formatCode="_._.&quot;$&quot;* #,##0.0_)_%;_._.&quot;$&quot;* \(#,##0.0\)_%"/>
    <numFmt numFmtId="193" formatCode="_._.&quot;$&quot;* #,##0.00_)_%;_._.&quot;$&quot;* \(#,##0.00\)_%"/>
    <numFmt numFmtId="194" formatCode="_._.&quot;$&quot;* #,##0.000_)_%;_._.&quot;$&quot;* \(#,##0.000\)_%"/>
    <numFmt numFmtId="195" formatCode="_._.&quot;$&quot;* #,###_)_%;_._.&quot;$&quot;* #,###_)_%;_._.&quot;$&quot;* 0_)_%;_._.@_)_%"/>
    <numFmt numFmtId="196" formatCode="&quot;$&quot;#,##0\ ;\(&quot;$&quot;#,##0\)"/>
    <numFmt numFmtId="197" formatCode="mmmm\ d\,\ yyyy"/>
    <numFmt numFmtId="198" formatCode="#,###,##0.00;\(#,###,##0.00\)"/>
    <numFmt numFmtId="199" formatCode="#,###,##0;\(#,###,##0\)"/>
    <numFmt numFmtId="200" formatCode="0.0"/>
    <numFmt numFmtId="201" formatCode="_(&quot;$&quot;* #,##0.0_);_(&quot;$&quot;* \(#,##0.0\);_(&quot;$&quot;* &quot;-&quot;??_);_(@_)"/>
    <numFmt numFmtId="202" formatCode="&quot;$&quot;#,###,##0.00;\(&quot;$&quot;#,###,##0.00\)"/>
    <numFmt numFmtId="203" formatCode="&quot;$&quot;#,###,##0;\(&quot;$&quot;#,###,##0\)"/>
    <numFmt numFmtId="204" formatCode="#,##0.00%;\(#,##0.00%\)"/>
    <numFmt numFmtId="205" formatCode="[$-F800]dddd\,\ mmmm\ dd\,\ yyyy"/>
    <numFmt numFmtId="206" formatCode="_(0_)%;\(0\)%"/>
    <numFmt numFmtId="207" formatCode="_._._(* 0_)%;_._.* \(0\)%"/>
    <numFmt numFmtId="208" formatCode="_(0.0_)%;\(0.0\)%"/>
    <numFmt numFmtId="209" formatCode="_._._(* 0.0_)%;_._.* \(0.0\)%"/>
    <numFmt numFmtId="210" formatCode="_(0.00_)%;\(0.00\)%"/>
    <numFmt numFmtId="211" formatCode="_._._(* 0.00_)%;_._.* \(0.00\)%"/>
    <numFmt numFmtId="212" formatCode="_(0.000_)%;\(0.000\)%"/>
    <numFmt numFmtId="213" formatCode="_._._(* 0.000_)%;_._.* \(0.000\)%"/>
    <numFmt numFmtId="214" formatCode="_(0.0000_)%;\(0.0000\)%"/>
    <numFmt numFmtId="215" formatCode="_._._(* 0.0000_)%;_._.* \(0.0000\)%"/>
    <numFmt numFmtId="216" formatCode="_(* #,##0_);_(* \(#,##0\);_(* 0_);_(@_)"/>
    <numFmt numFmtId="217" formatCode="_(* #,##0.0_);_(* \(#,##0.0\)"/>
    <numFmt numFmtId="218" formatCode="_(* #,##0.00_);_(* \(#,##0.00\)"/>
    <numFmt numFmtId="219" formatCode="_(* #,##0.000_);_(* \(#,##0.000\)"/>
    <numFmt numFmtId="220" formatCode="_(&quot;$&quot;* #,##0_);_(&quot;$&quot;* \(#,##0\);_(&quot;$&quot;* 0_);_(@_)"/>
    <numFmt numFmtId="221" formatCode="_(&quot;$&quot;* #,##0.0_);_(&quot;$&quot;* \(#,##0.0\)"/>
    <numFmt numFmtId="222" formatCode="_(&quot;$&quot;* #,##0.00_);_(&quot;$&quot;* \(#,##0.00\)"/>
    <numFmt numFmtId="223" formatCode="_(&quot;$&quot;* #,##0.000_);_(&quot;$&quot;* \(#,##0.000\)"/>
    <numFmt numFmtId="224" formatCode="#,##0.0_x_x"/>
    <numFmt numFmtId="225" formatCode="_(* #,##0.000_);_(* \(#,##0.000\);_(* &quot;-&quot;??_);_(@_)"/>
    <numFmt numFmtId="226" formatCode="#,##0.########"/>
    <numFmt numFmtId="227" formatCode="mm\/dd\/yy"/>
    <numFmt numFmtId="228" formatCode="_(* #,##0.0_);_(* \(#,##0.0\);_(* &quot;-&quot;??_);_(@_)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9"/>
      <name val="Times New Roman"/>
      <family val="1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Times New Roman"/>
      <family val="1"/>
    </font>
    <font>
      <sz val="11"/>
      <color indexed="81"/>
      <name val="Tahoma"/>
      <family val="2"/>
    </font>
    <font>
      <b/>
      <sz val="10"/>
      <name val="Arial"/>
      <family val="2"/>
    </font>
    <font>
      <sz val="10"/>
      <name val="Arial Unicode MS"/>
      <family val="2"/>
    </font>
    <font>
      <sz val="8"/>
      <name val="Times New Roman"/>
      <family val="1"/>
    </font>
    <font>
      <u/>
      <sz val="10"/>
      <name val="Arial"/>
      <family val="2"/>
    </font>
    <font>
      <b/>
      <u/>
      <sz val="10"/>
      <name val="Times New Roman"/>
      <family val="1"/>
    </font>
    <font>
      <b/>
      <sz val="12"/>
      <name val="Arial"/>
      <family val="2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  <font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color theme="10"/>
      <name val="Times New Roman"/>
      <family val="1"/>
    </font>
    <font>
      <b/>
      <sz val="11"/>
      <name val="Times New Roman"/>
      <family val="1"/>
    </font>
    <font>
      <sz val="10"/>
      <color theme="5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0"/>
      <color indexed="60"/>
      <name val="Arial"/>
      <family val="2"/>
    </font>
    <font>
      <sz val="11"/>
      <color indexed="52"/>
      <name val="Calibri"/>
      <family val="2"/>
    </font>
    <font>
      <sz val="12"/>
      <color indexed="10"/>
      <name val="Times New Roman"/>
      <family val="1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9"/>
      <name val="Courier"/>
      <family val="3"/>
    </font>
    <font>
      <sz val="10"/>
      <color rgb="FF00B05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9"/>
      <color indexed="39"/>
      <name val="Arial"/>
      <family val="2"/>
    </font>
    <font>
      <sz val="8"/>
      <color rgb="FF333333"/>
      <name val="Arial"/>
      <family val="2"/>
    </font>
    <font>
      <b/>
      <sz val="8"/>
      <color rgb="FF31455E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b/>
      <u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 Unicode MS"/>
    </font>
    <font>
      <sz val="10"/>
      <name val="Arial"/>
      <family val="2"/>
    </font>
    <font>
      <sz val="10"/>
      <color rgb="FF7030A0"/>
      <name val="Times New Roman"/>
      <family val="1"/>
    </font>
    <font>
      <b/>
      <sz val="10"/>
      <color theme="1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F19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9E4FF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938">
    <xf numFmtId="0" fontId="0" fillId="0" borderId="0"/>
    <xf numFmtId="43" fontId="9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9" fontId="9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3" fillId="0" borderId="0"/>
    <xf numFmtId="0" fontId="9" fillId="0" borderId="0"/>
    <xf numFmtId="0" fontId="44" fillId="0" borderId="0"/>
    <xf numFmtId="0" fontId="16" fillId="0" borderId="0"/>
    <xf numFmtId="0" fontId="9" fillId="0" borderId="0"/>
    <xf numFmtId="0" fontId="43" fillId="0" borderId="0"/>
    <xf numFmtId="0" fontId="9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11">
      <alignment horizontal="center"/>
    </xf>
    <xf numFmtId="3" fontId="48" fillId="0" borderId="0" applyFont="0" applyFill="0" applyBorder="0" applyAlignment="0" applyProtection="0"/>
    <xf numFmtId="0" fontId="48" fillId="6" borderId="0" applyNumberFormat="0" applyFont="0" applyBorder="0" applyAlignment="0" applyProtection="0"/>
    <xf numFmtId="164" fontId="43" fillId="4" borderId="0" applyFont="0" applyFill="0" applyBorder="0" applyAlignment="0" applyProtection="0">
      <alignment wrapText="1"/>
    </xf>
    <xf numFmtId="0" fontId="13" fillId="7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4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4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4" fillId="4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4" fillId="44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4" fillId="4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44" fillId="4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4" fillId="4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44" fillId="4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44" fillId="4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4" fillId="4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44" fillId="4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50" borderId="0" applyNumberFormat="0" applyBorder="0" applyAlignment="0" applyProtection="0"/>
    <xf numFmtId="0" fontId="72" fillId="50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72" fillId="47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48" borderId="0" applyNumberFormat="0" applyBorder="0" applyAlignment="0" applyProtection="0"/>
    <xf numFmtId="0" fontId="72" fillId="48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51" borderId="0" applyNumberFormat="0" applyBorder="0" applyAlignment="0" applyProtection="0"/>
    <xf numFmtId="0" fontId="72" fillId="51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72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72" fillId="53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54" borderId="0" applyNumberFormat="0" applyBorder="0" applyAlignment="0" applyProtection="0"/>
    <xf numFmtId="0" fontId="72" fillId="5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55" borderId="0" applyNumberFormat="0" applyBorder="0" applyAlignment="0" applyProtection="0"/>
    <xf numFmtId="0" fontId="72" fillId="55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56" borderId="0" applyNumberFormat="0" applyBorder="0" applyAlignment="0" applyProtection="0"/>
    <xf numFmtId="0" fontId="72" fillId="5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51" borderId="0" applyNumberFormat="0" applyBorder="0" applyAlignment="0" applyProtection="0"/>
    <xf numFmtId="0" fontId="72" fillId="5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72" fillId="52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72" fillId="57" borderId="0" applyNumberFormat="0" applyBorder="0" applyAlignment="0" applyProtection="0"/>
    <xf numFmtId="185" fontId="73" fillId="58" borderId="0" applyNumberFormat="0" applyBorder="0" applyAlignment="0" applyProtection="0"/>
    <xf numFmtId="185" fontId="19" fillId="59" borderId="0" applyNumberFormat="0" applyBorder="0" applyAlignment="0" applyProtection="0"/>
    <xf numFmtId="185" fontId="19" fillId="5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74" fillId="9" borderId="0" applyNumberFormat="0" applyBorder="0" applyAlignment="0" applyProtection="0"/>
    <xf numFmtId="0" fontId="75" fillId="41" borderId="0" applyNumberFormat="0" applyBorder="0" applyAlignment="0" applyProtection="0"/>
    <xf numFmtId="0" fontId="9" fillId="0" borderId="0" applyFill="0" applyBorder="0" applyAlignment="0" applyProtection="0"/>
    <xf numFmtId="0" fontId="62" fillId="12" borderId="15" applyNumberFormat="0" applyAlignment="0" applyProtection="0"/>
    <xf numFmtId="0" fontId="62" fillId="12" borderId="15" applyNumberFormat="0" applyAlignment="0" applyProtection="0"/>
    <xf numFmtId="0" fontId="62" fillId="12" borderId="15" applyNumberFormat="0" applyAlignment="0" applyProtection="0"/>
    <xf numFmtId="0" fontId="62" fillId="60" borderId="15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6" fillId="60" borderId="21" applyNumberFormat="0" applyAlignment="0" applyProtection="0"/>
    <xf numFmtId="0" fontId="77" fillId="0" borderId="0" applyFill="0" applyBorder="0" applyProtection="0">
      <alignment horizontal="center" vertical="center"/>
    </xf>
    <xf numFmtId="0" fontId="78" fillId="0" borderId="0" applyFill="0" applyBorder="0" applyProtection="0">
      <alignment horizontal="center"/>
      <protection locked="0"/>
    </xf>
    <xf numFmtId="0" fontId="77" fillId="0" borderId="0" applyFill="0" applyBorder="0" applyProtection="0">
      <alignment horizontal="center" vertical="center"/>
    </xf>
    <xf numFmtId="0" fontId="64" fillId="13" borderId="18" applyNumberFormat="0" applyAlignment="0" applyProtection="0"/>
    <xf numFmtId="0" fontId="64" fillId="13" borderId="18" applyNumberFormat="0" applyAlignment="0" applyProtection="0"/>
    <xf numFmtId="0" fontId="64" fillId="13" borderId="18" applyNumberFormat="0" applyAlignment="0" applyProtection="0"/>
    <xf numFmtId="0" fontId="79" fillId="61" borderId="22" applyNumberFormat="0" applyAlignment="0" applyProtection="0"/>
    <xf numFmtId="0" fontId="80" fillId="0" borderId="11">
      <alignment horizontal="center"/>
    </xf>
    <xf numFmtId="0" fontId="81" fillId="62" borderId="0">
      <alignment horizontal="left"/>
    </xf>
    <xf numFmtId="0" fontId="82" fillId="62" borderId="0">
      <alignment horizontal="right"/>
    </xf>
    <xf numFmtId="0" fontId="82" fillId="62" borderId="0">
      <alignment horizontal="center"/>
    </xf>
    <xf numFmtId="0" fontId="82" fillId="62" borderId="0">
      <alignment horizontal="right"/>
    </xf>
    <xf numFmtId="0" fontId="83" fillId="62" borderId="0">
      <alignment horizontal="left"/>
    </xf>
    <xf numFmtId="41" fontId="13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41" fontId="84" fillId="0" borderId="0" applyFont="0" applyFill="0" applyBorder="0" applyAlignment="0" applyProtection="0"/>
    <xf numFmtId="186" fontId="85" fillId="0" borderId="0" applyFont="0" applyFill="0" applyBorder="0" applyAlignment="0" applyProtection="0">
      <alignment horizontal="right"/>
    </xf>
    <xf numFmtId="187" fontId="17" fillId="0" borderId="0" applyFont="0" applyFill="0" applyBorder="0" applyAlignment="0" applyProtection="0"/>
    <xf numFmtId="188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17" fillId="0" borderId="0">
      <protection locked="0"/>
    </xf>
    <xf numFmtId="3" fontId="18" fillId="0" borderId="0" applyFont="0" applyFill="0" applyBorder="0" applyAlignment="0" applyProtection="0"/>
    <xf numFmtId="0" fontId="92" fillId="0" borderId="0" applyFill="0" applyBorder="0" applyAlignment="0" applyProtection="0"/>
    <xf numFmtId="0" fontId="93" fillId="0" borderId="0" applyFill="0" applyBorder="0" applyAlignment="0" applyProtection="0">
      <protection locked="0"/>
    </xf>
    <xf numFmtId="0" fontId="92" fillId="0" borderId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42" fontId="84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86" fillId="0" borderId="0" applyFont="0" applyFill="0" applyBorder="0" applyAlignment="0" applyProtection="0"/>
    <xf numFmtId="194" fontId="8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5" fontId="17" fillId="0" borderId="0">
      <protection locked="0"/>
    </xf>
    <xf numFmtId="196" fontId="18" fillId="0" borderId="0" applyFont="0" applyFill="0" applyBorder="0" applyAlignment="0" applyProtection="0"/>
    <xf numFmtId="197" fontId="94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95" fillId="0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8" fontId="97" fillId="0" borderId="0"/>
    <xf numFmtId="199" fontId="97" fillId="0" borderId="0"/>
    <xf numFmtId="164" fontId="97" fillId="0" borderId="0"/>
    <xf numFmtId="199" fontId="97" fillId="0" borderId="0"/>
    <xf numFmtId="200" fontId="97" fillId="0" borderId="0"/>
    <xf numFmtId="200" fontId="97" fillId="0" borderId="0"/>
    <xf numFmtId="198" fontId="97" fillId="0" borderId="0"/>
    <xf numFmtId="201" fontId="97" fillId="0" borderId="0"/>
    <xf numFmtId="202" fontId="97" fillId="0" borderId="0"/>
    <xf numFmtId="203" fontId="97" fillId="0" borderId="0"/>
    <xf numFmtId="204" fontId="97" fillId="0" borderId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98" fillId="42" borderId="0" applyNumberFormat="0" applyBorder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99" fillId="0" borderId="23" applyNumberFormat="0" applyFill="0" applyAlignment="0" applyProtection="0"/>
    <xf numFmtId="0" fontId="100" fillId="0" borderId="2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101" fillId="0" borderId="13" applyNumberFormat="0" applyFill="0" applyAlignment="0" applyProtection="0"/>
    <xf numFmtId="0" fontId="102" fillId="0" borderId="2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1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104" fillId="0" borderId="25" applyNumberFormat="0" applyFill="0" applyAlignment="0" applyProtection="0"/>
    <xf numFmtId="0" fontId="105" fillId="0" borderId="25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103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3" fillId="0" borderId="0" applyFill="0" applyAlignment="0" applyProtection="0"/>
    <xf numFmtId="0" fontId="78" fillId="0" borderId="0" applyFill="0" applyAlignment="0" applyProtection="0">
      <protection locked="0"/>
    </xf>
    <xf numFmtId="0" fontId="23" fillId="0" borderId="0" applyFill="0" applyAlignment="0" applyProtection="0"/>
    <xf numFmtId="0" fontId="23" fillId="0" borderId="2" applyFill="0" applyAlignment="0" applyProtection="0"/>
    <xf numFmtId="0" fontId="78" fillId="0" borderId="2" applyFill="0" applyAlignment="0" applyProtection="0">
      <protection locked="0"/>
    </xf>
    <xf numFmtId="0" fontId="23" fillId="0" borderId="2" applyFill="0" applyAlignment="0" applyProtection="0"/>
    <xf numFmtId="0" fontId="78" fillId="0" borderId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85" fontId="106" fillId="6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0" fillId="11" borderId="15" applyNumberFormat="0" applyAlignment="0" applyProtection="0"/>
    <xf numFmtId="0" fontId="60" fillId="11" borderId="15" applyNumberFormat="0" applyAlignment="0" applyProtection="0"/>
    <xf numFmtId="0" fontId="60" fillId="11" borderId="15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0" fontId="107" fillId="45" borderId="21" applyNumberFormat="0" applyAlignment="0" applyProtection="0"/>
    <xf numFmtId="41" fontId="108" fillId="4" borderId="26">
      <alignment horizontal="left"/>
      <protection locked="0"/>
    </xf>
    <xf numFmtId="185" fontId="19" fillId="4" borderId="0" applyNumberFormat="0" applyBorder="0" applyAlignment="0" applyProtection="0"/>
    <xf numFmtId="185" fontId="19" fillId="4" borderId="0" applyNumberFormat="0" applyBorder="0" applyAlignment="0" applyProtection="0"/>
    <xf numFmtId="0" fontId="81" fillId="62" borderId="0">
      <alignment horizontal="left"/>
    </xf>
    <xf numFmtId="0" fontId="81" fillId="62" borderId="0">
      <alignment horizontal="left"/>
    </xf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109" fillId="0" borderId="27" applyNumberFormat="0" applyFill="0" applyAlignment="0" applyProtection="0"/>
    <xf numFmtId="0" fontId="110" fillId="2" borderId="0"/>
    <xf numFmtId="174" fontId="9" fillId="64" borderId="0" applyFont="0" applyFill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111" fillId="65" borderId="0" applyNumberFormat="0" applyBorder="0" applyAlignment="0" applyProtection="0"/>
    <xf numFmtId="0" fontId="13" fillId="0" borderId="0">
      <alignment readingOrder="1"/>
    </xf>
    <xf numFmtId="0" fontId="16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4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5" fontId="84" fillId="0" borderId="0"/>
    <xf numFmtId="205" fontId="84" fillId="0" borderId="0"/>
    <xf numFmtId="205" fontId="84" fillId="0" borderId="0"/>
    <xf numFmtId="20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0" fontId="13" fillId="0" borderId="0"/>
    <xf numFmtId="0" fontId="13" fillId="0" borderId="0"/>
    <xf numFmtId="185" fontId="13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88" fillId="0" borderId="0"/>
    <xf numFmtId="3" fontId="84" fillId="0" borderId="0"/>
    <xf numFmtId="0" fontId="13" fillId="0" borderId="0"/>
    <xf numFmtId="0" fontId="84" fillId="0" borderId="0"/>
    <xf numFmtId="0" fontId="5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0" fontId="13" fillId="0" borderId="0"/>
    <xf numFmtId="0" fontId="8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3" fillId="0" borderId="0"/>
    <xf numFmtId="0" fontId="31" fillId="0" borderId="0">
      <alignment vertical="top"/>
    </xf>
    <xf numFmtId="0" fontId="13" fillId="0" borderId="0"/>
    <xf numFmtId="0" fontId="13" fillId="0" borderId="0"/>
    <xf numFmtId="185" fontId="13" fillId="0" borderId="0"/>
    <xf numFmtId="3" fontId="84" fillId="0" borderId="0"/>
    <xf numFmtId="0" fontId="31" fillId="0" borderId="0">
      <alignment vertical="top"/>
    </xf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3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/>
    <xf numFmtId="0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9" fillId="0" borderId="0"/>
    <xf numFmtId="0" fontId="84" fillId="0" borderId="0"/>
    <xf numFmtId="3" fontId="84" fillId="0" borderId="0"/>
    <xf numFmtId="0" fontId="9" fillId="0" borderId="0"/>
    <xf numFmtId="0" fontId="9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205" fontId="84" fillId="0" borderId="0"/>
    <xf numFmtId="205" fontId="84" fillId="0" borderId="0"/>
    <xf numFmtId="205" fontId="84" fillId="0" borderId="0"/>
    <xf numFmtId="205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5" fontId="13" fillId="0" borderId="0"/>
    <xf numFmtId="0" fontId="31" fillId="0" borderId="0">
      <alignment vertical="top"/>
    </xf>
    <xf numFmtId="0" fontId="31" fillId="0" borderId="0">
      <alignment vertical="top"/>
    </xf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84" fillId="0" borderId="0"/>
    <xf numFmtId="185" fontId="84" fillId="0" borderId="0"/>
    <xf numFmtId="185" fontId="84" fillId="0" borderId="0"/>
    <xf numFmtId="0" fontId="31" fillId="0" borderId="0">
      <alignment vertical="top"/>
    </xf>
    <xf numFmtId="185" fontId="84" fillId="0" borderId="0"/>
    <xf numFmtId="185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31" fillId="0" borderId="0">
      <alignment vertical="top"/>
    </xf>
    <xf numFmtId="0" fontId="4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8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39" fontId="113" fillId="0" borderId="0"/>
    <xf numFmtId="0" fontId="84" fillId="0" borderId="0"/>
    <xf numFmtId="0" fontId="5" fillId="0" borderId="0"/>
    <xf numFmtId="0" fontId="84" fillId="0" borderId="0"/>
    <xf numFmtId="0" fontId="114" fillId="0" borderId="0"/>
    <xf numFmtId="3" fontId="84" fillId="0" borderId="0"/>
    <xf numFmtId="0" fontId="13" fillId="0" borderId="0"/>
    <xf numFmtId="0" fontId="9" fillId="0" borderId="0"/>
    <xf numFmtId="0" fontId="13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3" fontId="84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97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44" fillId="14" borderId="19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13" fillId="66" borderId="28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5" fillId="14" borderId="19" applyNumberFormat="0" applyFont="0" applyAlignment="0" applyProtection="0"/>
    <xf numFmtId="0" fontId="61" fillId="12" borderId="16" applyNumberFormat="0" applyAlignment="0" applyProtection="0"/>
    <xf numFmtId="0" fontId="61" fillId="12" borderId="16" applyNumberFormat="0" applyAlignment="0" applyProtection="0"/>
    <xf numFmtId="0" fontId="61" fillId="12" borderId="16" applyNumberFormat="0" applyAlignment="0" applyProtection="0"/>
    <xf numFmtId="0" fontId="61" fillId="60" borderId="16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0" fontId="115" fillId="60" borderId="29" applyNumberFormat="0" applyAlignment="0" applyProtection="0"/>
    <xf numFmtId="40" fontId="116" fillId="63" borderId="0">
      <alignment horizontal="right"/>
    </xf>
    <xf numFmtId="0" fontId="117" fillId="63" borderId="0">
      <alignment horizontal="right"/>
    </xf>
    <xf numFmtId="185" fontId="13" fillId="64" borderId="0" applyNumberFormat="0" applyBorder="0" applyAlignment="0" applyProtection="0"/>
    <xf numFmtId="185" fontId="13" fillId="64" borderId="0" applyNumberFormat="0" applyBorder="0" applyAlignment="0" applyProtection="0"/>
    <xf numFmtId="0" fontId="118" fillId="63" borderId="30"/>
    <xf numFmtId="0" fontId="118" fillId="0" borderId="0" applyBorder="0">
      <alignment horizontal="centerContinuous"/>
    </xf>
    <xf numFmtId="0" fontId="119" fillId="0" borderId="0" applyBorder="0">
      <alignment horizontal="centerContinuous"/>
    </xf>
    <xf numFmtId="206" fontId="86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86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86" fillId="0" borderId="0" applyFont="0" applyFill="0" applyBorder="0" applyAlignment="0" applyProtection="0"/>
    <xf numFmtId="211" fontId="17" fillId="0" borderId="0" applyFont="0" applyFill="0" applyBorder="0" applyAlignment="0" applyProtection="0"/>
    <xf numFmtId="212" fontId="86" fillId="0" borderId="0" applyFont="0" applyFill="0" applyBorder="0" applyAlignment="0" applyProtection="0"/>
    <xf numFmtId="213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5" fontId="73" fillId="58" borderId="0" applyNumberFormat="0" applyBorder="0" applyAlignment="0" applyProtection="0"/>
    <xf numFmtId="0" fontId="81" fillId="62" borderId="0">
      <alignment horizontal="center"/>
    </xf>
    <xf numFmtId="49" fontId="120" fillId="62" borderId="0">
      <alignment horizontal="center"/>
    </xf>
    <xf numFmtId="0" fontId="121" fillId="0" borderId="0">
      <alignment horizontal="right"/>
    </xf>
    <xf numFmtId="0" fontId="122" fillId="0" borderId="0">
      <alignment horizontal="right"/>
    </xf>
    <xf numFmtId="0" fontId="82" fillId="62" borderId="0">
      <alignment horizontal="center"/>
    </xf>
    <xf numFmtId="0" fontId="82" fillId="62" borderId="0">
      <alignment horizontal="centerContinuous"/>
    </xf>
    <xf numFmtId="0" fontId="123" fillId="62" borderId="0">
      <alignment horizontal="left"/>
    </xf>
    <xf numFmtId="49" fontId="123" fillId="62" borderId="0">
      <alignment horizontal="center"/>
    </xf>
    <xf numFmtId="0" fontId="81" fillId="62" borderId="0">
      <alignment horizontal="left"/>
    </xf>
    <xf numFmtId="49" fontId="123" fillId="62" borderId="0">
      <alignment horizontal="left"/>
    </xf>
    <xf numFmtId="0" fontId="81" fillId="62" borderId="0">
      <alignment horizontal="centerContinuous"/>
    </xf>
    <xf numFmtId="0" fontId="81" fillId="62" borderId="0">
      <alignment horizontal="right"/>
    </xf>
    <xf numFmtId="49" fontId="81" fillId="62" borderId="0">
      <alignment horizontal="left"/>
    </xf>
    <xf numFmtId="0" fontId="82" fillId="62" borderId="0">
      <alignment horizontal="right"/>
    </xf>
    <xf numFmtId="0" fontId="123" fillId="67" borderId="0">
      <alignment horizontal="center"/>
    </xf>
    <xf numFmtId="0" fontId="124" fillId="67" borderId="0">
      <alignment horizontal="center"/>
    </xf>
    <xf numFmtId="0" fontId="97" fillId="0" borderId="0"/>
    <xf numFmtId="0" fontId="125" fillId="0" borderId="0" applyNumberFormat="0" applyBorder="0" applyAlignment="0"/>
    <xf numFmtId="0" fontId="125" fillId="0" borderId="0" applyNumberFormat="0" applyBorder="0" applyAlignment="0"/>
    <xf numFmtId="0" fontId="31" fillId="0" borderId="0" applyNumberFormat="0" applyBorder="0" applyAlignment="0"/>
    <xf numFmtId="185" fontId="31" fillId="0" borderId="0" applyNumberFormat="0" applyBorder="0" applyAlignment="0"/>
    <xf numFmtId="0" fontId="97" fillId="0" borderId="0"/>
    <xf numFmtId="185" fontId="31" fillId="0" borderId="0" applyNumberFormat="0" applyBorder="0" applyAlignment="0"/>
    <xf numFmtId="0" fontId="126" fillId="0" borderId="0"/>
    <xf numFmtId="0" fontId="127" fillId="0" borderId="0" applyNumberFormat="0" applyBorder="0" applyAlignment="0"/>
    <xf numFmtId="0" fontId="127" fillId="0" borderId="0" applyNumberFormat="0" applyBorder="0" applyAlignment="0"/>
    <xf numFmtId="0" fontId="126" fillId="0" borderId="0"/>
    <xf numFmtId="0" fontId="128" fillId="0" borderId="0"/>
    <xf numFmtId="185" fontId="129" fillId="0" borderId="0"/>
    <xf numFmtId="0" fontId="130" fillId="0" borderId="0"/>
    <xf numFmtId="0" fontId="131" fillId="0" borderId="0" applyNumberFormat="0" applyBorder="0" applyAlignment="0"/>
    <xf numFmtId="0" fontId="131" fillId="0" borderId="0" applyNumberFormat="0" applyBorder="0" applyAlignment="0"/>
    <xf numFmtId="0" fontId="130" fillId="0" borderId="0"/>
    <xf numFmtId="0" fontId="132" fillId="0" borderId="0" applyNumberFormat="0" applyBorder="0" applyAlignment="0"/>
    <xf numFmtId="0" fontId="133" fillId="0" borderId="0"/>
    <xf numFmtId="185" fontId="134" fillId="0" borderId="0"/>
    <xf numFmtId="0" fontId="135" fillId="0" borderId="0"/>
    <xf numFmtId="0" fontId="131" fillId="68" borderId="0" applyNumberFormat="0" applyBorder="0" applyAlignment="0"/>
    <xf numFmtId="0" fontId="136" fillId="0" borderId="0"/>
    <xf numFmtId="0" fontId="137" fillId="0" borderId="0"/>
    <xf numFmtId="0" fontId="138" fillId="0" borderId="0"/>
    <xf numFmtId="0" fontId="137" fillId="69" borderId="0"/>
    <xf numFmtId="0" fontId="53" fillId="0" borderId="0" applyNumberFormat="0" applyFill="0" applyBorder="0" applyAlignment="0" applyProtection="0"/>
    <xf numFmtId="0" fontId="139" fillId="70" borderId="31" applyNumberFormat="0">
      <alignment horizontal="lef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9" fillId="70" borderId="32">
      <alignment horizontal="left"/>
    </xf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2" fillId="0" borderId="33" applyNumberFormat="0" applyFill="0" applyAlignment="0" applyProtection="0"/>
    <xf numFmtId="0" fontId="143" fillId="62" borderId="0">
      <alignment horizont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85" fontId="23" fillId="71" borderId="0" applyNumberFormat="0" applyBorder="0" applyAlignment="0" applyProtection="0"/>
    <xf numFmtId="216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218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2" fontId="17" fillId="0" borderId="0" applyFont="0" applyFill="0" applyBorder="0" applyAlignment="0" applyProtection="0"/>
    <xf numFmtId="223" fontId="17" fillId="0" borderId="0" applyFont="0" applyFill="0" applyBorder="0" applyAlignment="0" applyProtection="0"/>
    <xf numFmtId="224" fontId="9" fillId="0" borderId="0" applyFont="0" applyFill="0" applyBorder="0" applyAlignment="0" applyProtection="0">
      <alignment horizontal="right"/>
    </xf>
    <xf numFmtId="0" fontId="145" fillId="0" borderId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0" fontId="145" fillId="0" borderId="0"/>
    <xf numFmtId="0" fontId="84" fillId="0" borderId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9" borderId="0" applyNumberFormat="0" applyBorder="0" applyAlignment="0" applyProtection="0"/>
    <xf numFmtId="0" fontId="59" fillId="10" borderId="0" applyNumberFormat="0" applyBorder="0" applyAlignment="0" applyProtection="0"/>
    <xf numFmtId="0" fontId="60" fillId="11" borderId="15" applyNumberFormat="0" applyAlignment="0" applyProtection="0"/>
    <xf numFmtId="0" fontId="61" fillId="12" borderId="16" applyNumberFormat="0" applyAlignment="0" applyProtection="0"/>
    <xf numFmtId="0" fontId="62" fillId="12" borderId="15" applyNumberFormat="0" applyAlignment="0" applyProtection="0"/>
    <xf numFmtId="0" fontId="63" fillId="0" borderId="17" applyNumberFormat="0" applyFill="0" applyAlignment="0" applyProtection="0"/>
    <xf numFmtId="0" fontId="64" fillId="13" borderId="1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0" borderId="0"/>
    <xf numFmtId="0" fontId="4" fillId="0" borderId="0"/>
    <xf numFmtId="0" fontId="4" fillId="14" borderId="19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160" fillId="0" borderId="0"/>
    <xf numFmtId="0" fontId="3" fillId="0" borderId="0"/>
  </cellStyleXfs>
  <cellXfs count="49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7" fillId="0" borderId="0" xfId="0" applyFont="1"/>
    <xf numFmtId="0" fontId="0" fillId="0" borderId="0" xfId="0" applyBorder="1"/>
    <xf numFmtId="164" fontId="0" fillId="0" borderId="0" xfId="0" applyNumberFormat="1" applyBorder="1"/>
    <xf numFmtId="0" fontId="13" fillId="0" borderId="0" xfId="5"/>
    <xf numFmtId="0" fontId="13" fillId="0" borderId="0" xfId="5" applyFont="1" applyAlignment="1">
      <alignment horizontal="right"/>
    </xf>
    <xf numFmtId="0" fontId="15" fillId="0" borderId="0" xfId="0" applyFont="1"/>
    <xf numFmtId="164" fontId="15" fillId="0" borderId="0" xfId="0" applyNumberFormat="1" applyFont="1"/>
    <xf numFmtId="164" fontId="15" fillId="0" borderId="1" xfId="0" applyNumberFormat="1" applyFont="1" applyBorder="1"/>
    <xf numFmtId="0" fontId="15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3" fillId="0" borderId="0" xfId="5" applyFont="1"/>
    <xf numFmtId="0" fontId="13" fillId="0" borderId="0" xfId="7"/>
    <xf numFmtId="0" fontId="13" fillId="0" borderId="0" xfId="6"/>
    <xf numFmtId="3" fontId="13" fillId="0" borderId="0" xfId="7" applyNumberFormat="1" applyBorder="1"/>
    <xf numFmtId="0" fontId="13" fillId="0" borderId="0" xfId="7" applyFont="1" applyBorder="1"/>
    <xf numFmtId="0" fontId="9" fillId="0" borderId="0" xfId="0" applyFont="1"/>
    <xf numFmtId="164" fontId="9" fillId="0" borderId="0" xfId="1" applyNumberFormat="1" applyFont="1" applyFill="1"/>
    <xf numFmtId="14" fontId="13" fillId="0" borderId="0" xfId="5" applyNumberFormat="1" applyFont="1"/>
    <xf numFmtId="0" fontId="13" fillId="0" borderId="0" xfId="5" applyNumberFormat="1" applyFont="1"/>
    <xf numFmtId="164" fontId="13" fillId="0" borderId="0" xfId="5" applyNumberFormat="1" applyFont="1"/>
    <xf numFmtId="3" fontId="13" fillId="0" borderId="0" xfId="5" applyNumberFormat="1" applyFont="1"/>
    <xf numFmtId="166" fontId="13" fillId="0" borderId="0" xfId="5" applyNumberFormat="1" applyFont="1"/>
    <xf numFmtId="167" fontId="13" fillId="0" borderId="0" xfId="10" applyNumberFormat="1" applyFont="1" applyFill="1"/>
    <xf numFmtId="169" fontId="13" fillId="0" borderId="0" xfId="5" applyNumberFormat="1" applyFont="1"/>
    <xf numFmtId="43" fontId="13" fillId="0" borderId="0" xfId="5" applyNumberFormat="1" applyFont="1"/>
    <xf numFmtId="0" fontId="13" fillId="0" borderId="0" xfId="6" applyFont="1"/>
    <xf numFmtId="170" fontId="0" fillId="0" borderId="0" xfId="0" applyNumberFormat="1"/>
    <xf numFmtId="0" fontId="13" fillId="0" borderId="0" xfId="3" applyFont="1"/>
    <xf numFmtId="0" fontId="23" fillId="0" borderId="0" xfId="6" applyFont="1" applyAlignment="1">
      <alignment horizontal="center"/>
    </xf>
    <xf numFmtId="0" fontId="13" fillId="0" borderId="0" xfId="6" applyFont="1" applyAlignment="1">
      <alignment horizontal="right"/>
    </xf>
    <xf numFmtId="0" fontId="13" fillId="0" borderId="0" xfId="6" applyAlignment="1">
      <alignment horizontal="right"/>
    </xf>
    <xf numFmtId="0" fontId="13" fillId="0" borderId="0" xfId="6" applyFont="1" applyAlignment="1"/>
    <xf numFmtId="172" fontId="13" fillId="0" borderId="0" xfId="5" applyNumberFormat="1" applyFont="1" applyAlignment="1">
      <alignment horizontal="right"/>
    </xf>
    <xf numFmtId="18" fontId="13" fillId="0" borderId="0" xfId="5" applyNumberFormat="1" applyFont="1" applyAlignment="1">
      <alignment horizontal="right"/>
    </xf>
    <xf numFmtId="0" fontId="13" fillId="0" borderId="0" xfId="5" applyNumberFormat="1" applyFont="1" applyAlignment="1">
      <alignment horizontal="right"/>
    </xf>
    <xf numFmtId="173" fontId="13" fillId="0" borderId="0" xfId="5" applyNumberFormat="1" applyFont="1" applyAlignment="1">
      <alignment horizontal="right"/>
    </xf>
    <xf numFmtId="0" fontId="13" fillId="0" borderId="0" xfId="5" applyFont="1" applyAlignment="1">
      <alignment horizontal="left"/>
    </xf>
    <xf numFmtId="3" fontId="13" fillId="0" borderId="0" xfId="1" applyNumberFormat="1" applyFont="1"/>
    <xf numFmtId="0" fontId="23" fillId="0" borderId="0" xfId="5" applyFont="1" applyAlignment="1">
      <alignment horizontal="right"/>
    </xf>
    <xf numFmtId="3" fontId="9" fillId="0" borderId="0" xfId="1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0" fontId="13" fillId="0" borderId="0" xfId="4"/>
    <xf numFmtId="0" fontId="24" fillId="0" borderId="0" xfId="4" applyFont="1"/>
    <xf numFmtId="0" fontId="13" fillId="0" borderId="0" xfId="4" applyNumberFormat="1"/>
    <xf numFmtId="174" fontId="13" fillId="0" borderId="0" xfId="4" applyNumberFormat="1" applyAlignment="1">
      <alignment horizontal="centerContinuous"/>
    </xf>
    <xf numFmtId="0" fontId="13" fillId="0" borderId="0" xfId="4" applyAlignment="1">
      <alignment horizontal="centerContinuous"/>
    </xf>
    <xf numFmtId="0" fontId="24" fillId="0" borderId="0" xfId="4" applyFont="1" applyAlignment="1">
      <alignment horizontal="right"/>
    </xf>
    <xf numFmtId="0" fontId="13" fillId="0" borderId="0" xfId="4" applyAlignment="1">
      <alignment horizontal="right"/>
    </xf>
    <xf numFmtId="14" fontId="13" fillId="0" borderId="0" xfId="4" applyNumberFormat="1"/>
    <xf numFmtId="0" fontId="13" fillId="3" borderId="0" xfId="4" applyFill="1"/>
    <xf numFmtId="171" fontId="13" fillId="0" borderId="0" xfId="4" applyNumberFormat="1"/>
    <xf numFmtId="175" fontId="13" fillId="0" borderId="0" xfId="4" applyNumberFormat="1"/>
    <xf numFmtId="176" fontId="13" fillId="0" borderId="0" xfId="4" applyNumberFormat="1"/>
    <xf numFmtId="3" fontId="13" fillId="0" borderId="0" xfId="4" applyNumberFormat="1"/>
    <xf numFmtId="0" fontId="26" fillId="0" borderId="0" xfId="4" applyFont="1"/>
    <xf numFmtId="0" fontId="23" fillId="0" borderId="0" xfId="4" applyFont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164" fontId="21" fillId="0" borderId="0" xfId="1" applyNumberFormat="1" applyFont="1" applyFill="1"/>
    <xf numFmtId="165" fontId="9" fillId="0" borderId="0" xfId="10" applyNumberFormat="1" applyFont="1" applyFill="1"/>
    <xf numFmtId="164" fontId="9" fillId="0" borderId="0" xfId="0" applyNumberFormat="1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9" fillId="0" borderId="1" xfId="0" applyNumberFormat="1" applyFont="1" applyFill="1" applyBorder="1"/>
    <xf numFmtId="164" fontId="9" fillId="0" borderId="1" xfId="1" applyNumberFormat="1" applyFont="1" applyFill="1" applyBorder="1"/>
    <xf numFmtId="164" fontId="9" fillId="0" borderId="0" xfId="1" applyNumberFormat="1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165" fontId="9" fillId="0" borderId="0" xfId="0" applyNumberFormat="1" applyFont="1" applyFill="1"/>
    <xf numFmtId="164" fontId="9" fillId="0" borderId="0" xfId="1" applyNumberFormat="1" applyFont="1" applyFill="1" applyAlignment="1">
      <alignment horizontal="right"/>
    </xf>
    <xf numFmtId="3" fontId="13" fillId="0" borderId="0" xfId="5" applyNumberFormat="1" applyFont="1" applyFill="1"/>
    <xf numFmtId="3" fontId="19" fillId="0" borderId="0" xfId="7" applyNumberFormat="1" applyFont="1" applyFill="1" applyBorder="1"/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3" fontId="9" fillId="0" borderId="0" xfId="1" applyNumberFormat="1" applyFont="1" applyFill="1"/>
    <xf numFmtId="3" fontId="21" fillId="0" borderId="0" xfId="1" applyNumberFormat="1" applyFont="1" applyFill="1"/>
    <xf numFmtId="3" fontId="9" fillId="0" borderId="0" xfId="0" applyNumberFormat="1" applyFont="1" applyFill="1"/>
    <xf numFmtId="3" fontId="9" fillId="0" borderId="1" xfId="0" applyNumberFormat="1" applyFont="1" applyFill="1" applyBorder="1"/>
    <xf numFmtId="164" fontId="9" fillId="0" borderId="0" xfId="0" applyNumberFormat="1" applyFont="1" applyFill="1" applyBorder="1"/>
    <xf numFmtId="172" fontId="9" fillId="0" borderId="0" xfId="0" applyNumberFormat="1" applyFont="1" applyFill="1" applyAlignment="1">
      <alignment horizontal="right"/>
    </xf>
    <xf numFmtId="9" fontId="9" fillId="0" borderId="0" xfId="1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3" fontId="7" fillId="0" borderId="1" xfId="0" applyNumberFormat="1" applyFont="1" applyFill="1" applyBorder="1"/>
    <xf numFmtId="3" fontId="9" fillId="0" borderId="1" xfId="1" applyNumberFormat="1" applyFont="1" applyFill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3" fontId="9" fillId="0" borderId="0" xfId="1" applyNumberFormat="1" applyFont="1" applyFill="1" applyBorder="1"/>
    <xf numFmtId="14" fontId="0" fillId="0" borderId="0" xfId="0" applyNumberFormat="1" applyFill="1" applyAlignment="1">
      <alignment horizontal="center"/>
    </xf>
    <xf numFmtId="3" fontId="9" fillId="0" borderId="1" xfId="1" applyNumberFormat="1" applyFill="1" applyBorder="1" applyAlignment="1"/>
    <xf numFmtId="164" fontId="9" fillId="0" borderId="0" xfId="0" applyNumberFormat="1" applyFont="1" applyFill="1" applyAlignment="1">
      <alignment horizontal="center"/>
    </xf>
    <xf numFmtId="164" fontId="9" fillId="0" borderId="1" xfId="1" applyNumberFormat="1" applyFill="1" applyBorder="1"/>
    <xf numFmtId="0" fontId="0" fillId="0" borderId="0" xfId="0" applyFill="1" applyAlignment="1">
      <alignment horizontal="right"/>
    </xf>
    <xf numFmtId="3" fontId="0" fillId="0" borderId="1" xfId="0" applyNumberFormat="1" applyFill="1" applyBorder="1"/>
    <xf numFmtId="3" fontId="9" fillId="0" borderId="1" xfId="1" applyNumberFormat="1" applyFill="1" applyBorder="1"/>
    <xf numFmtId="3" fontId="9" fillId="0" borderId="0" xfId="1" applyNumberFormat="1" applyFill="1"/>
    <xf numFmtId="164" fontId="9" fillId="0" borderId="0" xfId="1" applyNumberFormat="1" applyFill="1"/>
    <xf numFmtId="43" fontId="9" fillId="0" borderId="0" xfId="1" applyNumberFormat="1" applyFill="1"/>
    <xf numFmtId="171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9" fillId="0" borderId="0" xfId="1" applyNumberFormat="1" applyFill="1" applyAlignment="1"/>
    <xf numFmtId="0" fontId="14" fillId="0" borderId="0" xfId="0" applyFont="1" applyFill="1"/>
    <xf numFmtId="9" fontId="0" fillId="0" borderId="0" xfId="10" applyFont="1" applyFill="1"/>
    <xf numFmtId="0" fontId="13" fillId="0" borderId="0" xfId="8"/>
    <xf numFmtId="174" fontId="23" fillId="0" borderId="0" xfId="8" applyNumberFormat="1" applyFont="1" applyAlignment="1">
      <alignment horizontal="right"/>
    </xf>
    <xf numFmtId="0" fontId="23" fillId="0" borderId="0" xfId="8" applyFont="1" applyAlignment="1">
      <alignment horizontal="right"/>
    </xf>
    <xf numFmtId="0" fontId="23" fillId="0" borderId="0" xfId="8" applyFont="1"/>
    <xf numFmtId="3" fontId="19" fillId="0" borderId="0" xfId="8" applyNumberFormat="1" applyFont="1"/>
    <xf numFmtId="3" fontId="13" fillId="0" borderId="0" xfId="8" applyNumberFormat="1"/>
    <xf numFmtId="3" fontId="13" fillId="0" borderId="1" xfId="8" applyNumberFormat="1" applyFont="1" applyBorder="1"/>
    <xf numFmtId="0" fontId="13" fillId="0" borderId="0" xfId="8" quotePrefix="1"/>
    <xf numFmtId="3" fontId="13" fillId="0" borderId="1" xfId="8" applyNumberFormat="1" applyBorder="1"/>
    <xf numFmtId="0" fontId="27" fillId="0" borderId="0" xfId="0" applyFont="1"/>
    <xf numFmtId="165" fontId="15" fillId="0" borderId="0" xfId="0" applyNumberFormat="1" applyFont="1"/>
    <xf numFmtId="0" fontId="13" fillId="0" borderId="0" xfId="8" applyAlignment="1">
      <alignment horizontal="left" indent="1"/>
    </xf>
    <xf numFmtId="164" fontId="14" fillId="0" borderId="0" xfId="1" applyNumberFormat="1" applyFont="1"/>
    <xf numFmtId="171" fontId="0" fillId="0" borderId="0" xfId="0" applyNumberFormat="1"/>
    <xf numFmtId="177" fontId="13" fillId="0" borderId="1" xfId="4" applyNumberFormat="1" applyBorder="1"/>
    <xf numFmtId="178" fontId="13" fillId="0" borderId="0" xfId="4" applyNumberFormat="1"/>
    <xf numFmtId="0" fontId="13" fillId="0" borderId="1" xfId="4" applyNumberFormat="1" applyBorder="1"/>
    <xf numFmtId="3" fontId="23" fillId="0" borderId="0" xfId="4" applyNumberFormat="1" applyFont="1"/>
    <xf numFmtId="3" fontId="23" fillId="0" borderId="1" xfId="4" applyNumberFormat="1" applyFont="1" applyBorder="1"/>
    <xf numFmtId="177" fontId="13" fillId="0" borderId="0" xfId="4" applyNumberFormat="1" applyBorder="1"/>
    <xf numFmtId="0" fontId="9" fillId="0" borderId="0" xfId="0" applyFont="1" applyFill="1" applyAlignment="1">
      <alignment horizontal="left" indent="1"/>
    </xf>
    <xf numFmtId="0" fontId="29" fillId="0" borderId="0" xfId="0" quotePrefix="1" applyFont="1" applyFill="1" applyBorder="1" applyAlignment="1">
      <alignment vertical="center"/>
    </xf>
    <xf numFmtId="3" fontId="0" fillId="0" borderId="0" xfId="0" applyNumberFormat="1"/>
    <xf numFmtId="3" fontId="0" fillId="0" borderId="1" xfId="0" applyNumberFormat="1" applyBorder="1"/>
    <xf numFmtId="0" fontId="26" fillId="0" borderId="0" xfId="0" applyFont="1" applyFill="1"/>
    <xf numFmtId="0" fontId="0" fillId="0" borderId="0" xfId="0" quotePrefix="1" applyFill="1"/>
    <xf numFmtId="3" fontId="0" fillId="0" borderId="0" xfId="0" applyNumberFormat="1" applyFill="1" applyBorder="1"/>
    <xf numFmtId="0" fontId="32" fillId="0" borderId="0" xfId="0" applyFont="1"/>
    <xf numFmtId="3" fontId="13" fillId="0" borderId="0" xfId="5" applyNumberFormat="1"/>
    <xf numFmtId="0" fontId="33" fillId="0" borderId="0" xfId="0" applyFont="1" applyFill="1" applyAlignment="1">
      <alignment horizontal="left"/>
    </xf>
    <xf numFmtId="3" fontId="13" fillId="0" borderId="0" xfId="1" applyNumberFormat="1" applyFont="1" applyFill="1"/>
    <xf numFmtId="22" fontId="13" fillId="0" borderId="0" xfId="4" applyNumberFormat="1"/>
    <xf numFmtId="10" fontId="0" fillId="0" borderId="0" xfId="10" applyNumberFormat="1" applyFont="1" applyFill="1"/>
    <xf numFmtId="0" fontId="13" fillId="0" borderId="0" xfId="8" applyFill="1"/>
    <xf numFmtId="0" fontId="13" fillId="0" borderId="0" xfId="8" applyFill="1" applyAlignment="1">
      <alignment horizontal="left" indent="1"/>
    </xf>
    <xf numFmtId="172" fontId="13" fillId="0" borderId="0" xfId="5" applyNumberFormat="1" applyFont="1" applyFill="1" applyAlignment="1">
      <alignment horizontal="right"/>
    </xf>
    <xf numFmtId="173" fontId="13" fillId="0" borderId="0" xfId="5" applyNumberFormat="1" applyFont="1" applyFill="1" applyAlignment="1">
      <alignment horizontal="right"/>
    </xf>
    <xf numFmtId="18" fontId="13" fillId="0" borderId="0" xfId="5" applyNumberFormat="1" applyFont="1" applyFill="1" applyAlignment="1">
      <alignment horizontal="right"/>
    </xf>
    <xf numFmtId="0" fontId="13" fillId="0" borderId="0" xfId="8" applyAlignment="1">
      <alignment horizontal="left"/>
    </xf>
    <xf numFmtId="0" fontId="28" fillId="0" borderId="0" xfId="8" quotePrefix="1" applyFont="1" applyAlignment="1">
      <alignment horizontal="left"/>
    </xf>
    <xf numFmtId="3" fontId="34" fillId="2" borderId="0" xfId="7" applyNumberFormat="1" applyFont="1" applyFill="1" applyBorder="1"/>
    <xf numFmtId="164" fontId="11" fillId="0" borderId="0" xfId="1" applyNumberFormat="1" applyFont="1" applyFill="1"/>
    <xf numFmtId="0" fontId="36" fillId="0" borderId="0" xfId="5" applyFont="1"/>
    <xf numFmtId="3" fontId="36" fillId="0" borderId="0" xfId="5" quotePrefix="1" applyNumberFormat="1" applyFont="1" applyFill="1"/>
    <xf numFmtId="0" fontId="13" fillId="0" borderId="0" xfId="12"/>
    <xf numFmtId="164" fontId="13" fillId="0" borderId="0" xfId="12" applyNumberFormat="1"/>
    <xf numFmtId="0" fontId="13" fillId="0" borderId="0" xfId="12" applyFill="1"/>
    <xf numFmtId="3" fontId="13" fillId="0" borderId="1" xfId="3" applyNumberFormat="1" applyFont="1" applyBorder="1" applyAlignment="1">
      <alignment vertical="justify"/>
    </xf>
    <xf numFmtId="3" fontId="13" fillId="0" borderId="10" xfId="3" applyNumberFormat="1" applyFont="1" applyBorder="1" applyAlignment="1">
      <alignment vertical="justify"/>
    </xf>
    <xf numFmtId="166" fontId="9" fillId="0" borderId="0" xfId="0" applyNumberFormat="1" applyFont="1"/>
    <xf numFmtId="0" fontId="11" fillId="0" borderId="0" xfId="0" applyFont="1" applyFill="1"/>
    <xf numFmtId="0" fontId="11" fillId="0" borderId="0" xfId="0" applyNumberFormat="1" applyFont="1" applyFill="1"/>
    <xf numFmtId="166" fontId="11" fillId="0" borderId="0" xfId="0" applyNumberFormat="1" applyFont="1" applyFill="1"/>
    <xf numFmtId="0" fontId="11" fillId="0" borderId="0" xfId="0" applyFont="1"/>
    <xf numFmtId="0" fontId="9" fillId="0" borderId="0" xfId="0" applyFont="1" applyAlignment="1">
      <alignment horizontal="left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center" vertical="center" wrapText="1"/>
    </xf>
    <xf numFmtId="166" fontId="9" fillId="0" borderId="2" xfId="9" applyNumberFormat="1" applyFont="1" applyBorder="1" applyAlignment="1">
      <alignment vertical="center"/>
    </xf>
    <xf numFmtId="0" fontId="9" fillId="0" borderId="2" xfId="9" applyFont="1" applyBorder="1" applyAlignment="1">
      <alignment horizontal="center" vertical="center"/>
    </xf>
    <xf numFmtId="168" fontId="9" fillId="0" borderId="2" xfId="9" applyNumberFormat="1" applyFont="1" applyBorder="1" applyAlignment="1">
      <alignment horizontal="right" vertical="center"/>
    </xf>
    <xf numFmtId="166" fontId="9" fillId="0" borderId="2" xfId="2" applyNumberFormat="1" applyFont="1" applyBorder="1" applyAlignment="1">
      <alignment vertical="center"/>
    </xf>
    <xf numFmtId="166" fontId="9" fillId="0" borderId="3" xfId="9" applyNumberFormat="1" applyFont="1" applyBorder="1" applyAlignment="1">
      <alignment vertical="center"/>
    </xf>
    <xf numFmtId="0" fontId="9" fillId="0" borderId="3" xfId="9" applyFont="1" applyBorder="1" applyAlignment="1">
      <alignment horizontal="center" vertical="center"/>
    </xf>
    <xf numFmtId="168" fontId="9" fillId="0" borderId="3" xfId="9" applyNumberFormat="1" applyFont="1" applyBorder="1" applyAlignment="1">
      <alignment horizontal="right" vertical="center"/>
    </xf>
    <xf numFmtId="0" fontId="9" fillId="0" borderId="0" xfId="9" applyFont="1" applyFill="1" applyAlignment="1">
      <alignment vertical="center"/>
    </xf>
    <xf numFmtId="0" fontId="9" fillId="0" borderId="0" xfId="9" applyFont="1" applyAlignment="1">
      <alignment horizontal="right" vertical="center"/>
    </xf>
    <xf numFmtId="166" fontId="9" fillId="0" borderId="0" xfId="9" applyNumberFormat="1" applyFont="1" applyAlignment="1">
      <alignment vertical="center"/>
    </xf>
    <xf numFmtId="0" fontId="8" fillId="0" borderId="0" xfId="9" applyFont="1" applyAlignment="1">
      <alignment vertical="center"/>
    </xf>
    <xf numFmtId="3" fontId="13" fillId="0" borderId="0" xfId="8" applyNumberFormat="1" applyFont="1" applyFill="1"/>
    <xf numFmtId="164" fontId="0" fillId="0" borderId="0" xfId="0" applyNumberFormat="1" applyFill="1"/>
    <xf numFmtId="0" fontId="13" fillId="0" borderId="0" xfId="0" applyFont="1"/>
    <xf numFmtId="0" fontId="0" fillId="0" borderId="0" xfId="0" applyFont="1" applyFill="1"/>
    <xf numFmtId="0" fontId="7" fillId="0" borderId="0" xfId="0" applyFont="1" applyAlignment="1">
      <alignment horizontal="left"/>
    </xf>
    <xf numFmtId="174" fontId="13" fillId="0" borderId="0" xfId="4" applyNumberFormat="1" applyAlignment="1">
      <alignment horizontal="center"/>
    </xf>
    <xf numFmtId="179" fontId="29" fillId="0" borderId="0" xfId="12" applyNumberFormat="1" applyFont="1" applyFill="1" applyBorder="1" applyAlignment="1">
      <alignment horizontal="right" vertical="top"/>
    </xf>
    <xf numFmtId="181" fontId="13" fillId="0" borderId="0" xfId="12" applyNumberFormat="1" applyAlignment="1">
      <alignment horizontal="center"/>
    </xf>
    <xf numFmtId="0" fontId="13" fillId="0" borderId="0" xfId="12" applyFont="1"/>
    <xf numFmtId="0" fontId="13" fillId="0" borderId="0" xfId="12" applyFont="1" applyAlignment="1"/>
    <xf numFmtId="0" fontId="50" fillId="0" borderId="0" xfId="52" applyAlignment="1" applyProtection="1"/>
    <xf numFmtId="0" fontId="13" fillId="0" borderId="0" xfId="5" applyFont="1" applyFill="1"/>
    <xf numFmtId="0" fontId="13" fillId="0" borderId="1" xfId="8" applyBorder="1"/>
    <xf numFmtId="3" fontId="13" fillId="0" borderId="0" xfId="7" applyNumberFormat="1" applyFont="1" applyFill="1" applyBorder="1"/>
    <xf numFmtId="3" fontId="13" fillId="0" borderId="1" xfId="8" applyNumberFormat="1" applyFont="1" applyFill="1" applyBorder="1"/>
    <xf numFmtId="3" fontId="13" fillId="0" borderId="1" xfId="8" applyNumberFormat="1" applyFill="1" applyBorder="1"/>
    <xf numFmtId="0" fontId="13" fillId="0" borderId="0" xfId="16" applyFont="1"/>
    <xf numFmtId="167" fontId="52" fillId="0" borderId="0" xfId="6" applyNumberFormat="1" applyFont="1"/>
    <xf numFmtId="167" fontId="52" fillId="0" borderId="0" xfId="10" applyNumberFormat="1" applyFont="1"/>
    <xf numFmtId="0" fontId="29" fillId="0" borderId="0" xfId="12" applyFont="1" applyFill="1" applyBorder="1" applyAlignment="1">
      <alignment horizontal="center" vertical="top"/>
    </xf>
    <xf numFmtId="0" fontId="69" fillId="0" borderId="0" xfId="12" applyFont="1"/>
    <xf numFmtId="164" fontId="39" fillId="0" borderId="0" xfId="53" applyNumberFormat="1" applyFont="1" applyFill="1"/>
    <xf numFmtId="164" fontId="19" fillId="5" borderId="0" xfId="18" applyNumberFormat="1" applyFont="1" applyFill="1"/>
    <xf numFmtId="164" fontId="19" fillId="4" borderId="0" xfId="18" applyNumberFormat="1" applyFont="1" applyFill="1"/>
    <xf numFmtId="164" fontId="13" fillId="0" borderId="0" xfId="18" applyNumberFormat="1" applyFont="1" applyFill="1"/>
    <xf numFmtId="0" fontId="42" fillId="0" borderId="0" xfId="12" applyFont="1"/>
    <xf numFmtId="0" fontId="42" fillId="0" borderId="0" xfId="12" applyFont="1" applyAlignment="1">
      <alignment horizontal="left"/>
    </xf>
    <xf numFmtId="0" fontId="114" fillId="0" borderId="0" xfId="15411"/>
    <xf numFmtId="0" fontId="114" fillId="0" borderId="0" xfId="15411" applyAlignment="1">
      <alignment horizontal="center"/>
    </xf>
    <xf numFmtId="181" fontId="13" fillId="0" borderId="0" xfId="13073" applyNumberFormat="1" applyAlignment="1">
      <alignment horizontal="center"/>
    </xf>
    <xf numFmtId="3" fontId="39" fillId="0" borderId="0" xfId="3182" applyNumberFormat="1" applyFont="1" applyFill="1"/>
    <xf numFmtId="3" fontId="13" fillId="0" borderId="0" xfId="53" applyNumberFormat="1"/>
    <xf numFmtId="3" fontId="13" fillId="0" borderId="1" xfId="53" applyNumberFormat="1" applyFont="1" applyFill="1" applyBorder="1"/>
    <xf numFmtId="3" fontId="13" fillId="0" borderId="10" xfId="53" applyNumberFormat="1" applyBorder="1"/>
    <xf numFmtId="164" fontId="13" fillId="0" borderId="0" xfId="53" applyNumberFormat="1"/>
    <xf numFmtId="164" fontId="13" fillId="0" borderId="1" xfId="2686" applyNumberFormat="1" applyFont="1" applyFill="1" applyBorder="1"/>
    <xf numFmtId="3" fontId="13" fillId="0" borderId="10" xfId="53" applyNumberFormat="1" applyFont="1" applyBorder="1"/>
    <xf numFmtId="0" fontId="13" fillId="0" borderId="0" xfId="3" applyFont="1" applyAlignment="1">
      <alignment horizontal="center"/>
    </xf>
    <xf numFmtId="0" fontId="13" fillId="0" borderId="0" xfId="3" applyFont="1" applyAlignment="1">
      <alignment vertical="justify"/>
    </xf>
    <xf numFmtId="3" fontId="19" fillId="0" borderId="0" xfId="3183" applyNumberFormat="1" applyFont="1" applyFill="1" applyAlignment="1">
      <alignment vertical="justify"/>
    </xf>
    <xf numFmtId="3" fontId="19" fillId="0" borderId="0" xfId="3184" applyNumberFormat="1" applyFont="1" applyFill="1"/>
    <xf numFmtId="3" fontId="13" fillId="0" borderId="0" xfId="53" applyNumberFormat="1" applyFill="1"/>
    <xf numFmtId="3" fontId="13" fillId="0" borderId="1" xfId="53" applyNumberFormat="1" applyBorder="1"/>
    <xf numFmtId="164" fontId="13" fillId="0" borderId="0" xfId="53" applyNumberFormat="1" applyFill="1"/>
    <xf numFmtId="3" fontId="19" fillId="0" borderId="0" xfId="53" applyNumberFormat="1" applyFont="1" applyFill="1"/>
    <xf numFmtId="3" fontId="13" fillId="0" borderId="0" xfId="53" applyNumberFormat="1" applyFont="1" applyFill="1" applyBorder="1"/>
    <xf numFmtId="5" fontId="13" fillId="0" borderId="0" xfId="53" applyNumberFormat="1" applyFont="1" applyFill="1"/>
    <xf numFmtId="3" fontId="19" fillId="0" borderId="0" xfId="3187" applyNumberFormat="1" applyFont="1" applyFill="1" applyAlignment="1">
      <alignment vertical="justify"/>
    </xf>
    <xf numFmtId="3" fontId="13" fillId="0" borderId="0" xfId="53" applyNumberFormat="1" applyFont="1" applyFill="1" applyAlignment="1">
      <alignment vertical="justify"/>
    </xf>
    <xf numFmtId="3" fontId="13" fillId="0" borderId="0" xfId="53" applyNumberFormat="1" applyFont="1" applyAlignment="1">
      <alignment vertical="justify"/>
    </xf>
    <xf numFmtId="3" fontId="19" fillId="72" borderId="0" xfId="53" applyNumberFormat="1" applyFont="1" applyFill="1"/>
    <xf numFmtId="0" fontId="0" fillId="0" borderId="0" xfId="0" quotePrefix="1"/>
    <xf numFmtId="0" fontId="0" fillId="0" borderId="0" xfId="0" applyAlignment="1">
      <alignment horizontal="right"/>
    </xf>
    <xf numFmtId="3" fontId="35" fillId="0" borderId="0" xfId="1" applyNumberFormat="1" applyFont="1" applyFill="1"/>
    <xf numFmtId="3" fontId="21" fillId="0" borderId="0" xfId="1" applyNumberFormat="1" applyFont="1" applyFill="1" applyAlignment="1"/>
    <xf numFmtId="0" fontId="9" fillId="0" borderId="0" xfId="0" quotePrefix="1" applyFont="1"/>
    <xf numFmtId="0" fontId="9" fillId="0" borderId="0" xfId="0" quotePrefix="1" applyFont="1" applyFill="1"/>
    <xf numFmtId="0" fontId="9" fillId="0" borderId="0" xfId="0" applyFont="1" applyAlignment="1">
      <alignment horizontal="right"/>
    </xf>
    <xf numFmtId="0" fontId="23" fillId="0" borderId="0" xfId="3" applyFont="1" applyAlignment="1">
      <alignment horizontal="left"/>
    </xf>
    <xf numFmtId="0" fontId="29" fillId="0" borderId="4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right" vertical="top"/>
    </xf>
    <xf numFmtId="0" fontId="30" fillId="0" borderId="6" xfId="0" applyFont="1" applyFill="1" applyBorder="1" applyAlignment="1">
      <alignment horizontal="right" vertical="top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center" vertical="top"/>
    </xf>
    <xf numFmtId="179" fontId="29" fillId="0" borderId="0" xfId="0" applyNumberFormat="1" applyFont="1" applyFill="1" applyBorder="1" applyAlignment="1">
      <alignment horizontal="right" vertical="top"/>
    </xf>
    <xf numFmtId="3" fontId="35" fillId="0" borderId="0" xfId="21841" applyNumberFormat="1" applyFont="1" applyFill="1"/>
    <xf numFmtId="3" fontId="146" fillId="0" borderId="0" xfId="1" applyNumberFormat="1" applyFont="1" applyFill="1"/>
    <xf numFmtId="225" fontId="0" fillId="0" borderId="0" xfId="0" applyNumberFormat="1"/>
    <xf numFmtId="0" fontId="42" fillId="0" borderId="0" xfId="3" applyFont="1" applyAlignment="1">
      <alignment vertical="justify"/>
    </xf>
    <xf numFmtId="0" fontId="13" fillId="74" borderId="0" xfId="0" applyFont="1" applyFill="1"/>
    <xf numFmtId="0" fontId="13" fillId="0" borderId="0" xfId="21935" applyAlignment="1">
      <alignment horizontal="center"/>
    </xf>
    <xf numFmtId="0" fontId="9" fillId="0" borderId="0" xfId="0" applyFont="1" applyFill="1" applyAlignment="1">
      <alignment horizontal="left"/>
    </xf>
    <xf numFmtId="165" fontId="21" fillId="0" borderId="0" xfId="10" applyNumberFormat="1" applyFont="1" applyFill="1"/>
    <xf numFmtId="0" fontId="147" fillId="0" borderId="0" xfId="0" applyFont="1"/>
    <xf numFmtId="9" fontId="149" fillId="0" borderId="0" xfId="10" applyFont="1"/>
    <xf numFmtId="0" fontId="38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164" fontId="39" fillId="0" borderId="0" xfId="1804" applyNumberFormat="1" applyFont="1" applyFill="1"/>
    <xf numFmtId="164" fontId="39" fillId="0" borderId="0" xfId="1804" applyNumberFormat="1" applyFont="1"/>
    <xf numFmtId="164" fontId="39" fillId="39" borderId="0" xfId="1804" applyNumberFormat="1" applyFont="1" applyFill="1"/>
    <xf numFmtId="164" fontId="13" fillId="0" borderId="1" xfId="53" applyNumberFormat="1" applyFont="1" applyFill="1" applyBorder="1"/>
    <xf numFmtId="0" fontId="0" fillId="0" borderId="0" xfId="0" applyAlignment="1"/>
    <xf numFmtId="0" fontId="0" fillId="0" borderId="0" xfId="0" applyAlignment="1">
      <alignment horizontal="left" indent="1"/>
    </xf>
    <xf numFmtId="183" fontId="0" fillId="0" borderId="0" xfId="0" applyNumberFormat="1" applyFill="1"/>
    <xf numFmtId="0" fontId="0" fillId="0" borderId="0" xfId="0" applyAlignment="1">
      <alignment vertical="justify"/>
    </xf>
    <xf numFmtId="0" fontId="0" fillId="0" borderId="0" xfId="0" applyFill="1" applyAlignment="1">
      <alignment vertical="justify"/>
    </xf>
    <xf numFmtId="164" fontId="0" fillId="0" borderId="0" xfId="0" applyNumberFormat="1" applyAlignment="1">
      <alignment horizontal="centerContinuous" vertical="justify"/>
    </xf>
    <xf numFmtId="5" fontId="0" fillId="0" borderId="0" xfId="0" applyNumberFormat="1"/>
    <xf numFmtId="181" fontId="0" fillId="0" borderId="0" xfId="0" applyNumberFormat="1" applyFill="1" applyAlignment="1">
      <alignment horizontal="center"/>
    </xf>
    <xf numFmtId="181" fontId="0" fillId="0" borderId="0" xfId="0" applyNumberFormat="1" applyAlignment="1">
      <alignment horizontal="center"/>
    </xf>
    <xf numFmtId="184" fontId="0" fillId="0" borderId="0" xfId="0" applyNumberFormat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0" xfId="0" applyNumberFormat="1" applyFill="1" applyBorder="1"/>
    <xf numFmtId="0" fontId="42" fillId="0" borderId="0" xfId="0" applyFont="1" applyAlignment="1">
      <alignment horizontal="left"/>
    </xf>
    <xf numFmtId="164" fontId="13" fillId="0" borderId="1" xfId="53" applyNumberFormat="1" applyFill="1" applyBorder="1"/>
    <xf numFmtId="164" fontId="13" fillId="0" borderId="1" xfId="53" applyNumberFormat="1" applyBorder="1"/>
    <xf numFmtId="164" fontId="13" fillId="0" borderId="0" xfId="53" applyNumberFormat="1" applyFill="1" applyBorder="1"/>
    <xf numFmtId="164" fontId="13" fillId="0" borderId="0" xfId="53" applyNumberFormat="1" applyBorder="1"/>
    <xf numFmtId="164" fontId="19" fillId="5" borderId="0" xfId="1804" applyNumberFormat="1" applyFont="1" applyFill="1"/>
    <xf numFmtId="164" fontId="13" fillId="5" borderId="0" xfId="53" applyNumberFormat="1" applyFont="1" applyFill="1"/>
    <xf numFmtId="164" fontId="19" fillId="39" borderId="0" xfId="1804" applyNumberFormat="1" applyFont="1" applyFill="1"/>
    <xf numFmtId="164" fontId="19" fillId="4" borderId="0" xfId="1804" applyNumberFormat="1" applyFont="1" applyFill="1"/>
    <xf numFmtId="164" fontId="13" fillId="4" borderId="0" xfId="53" applyNumberFormat="1" applyFont="1" applyFill="1"/>
    <xf numFmtId="164" fontId="37" fillId="5" borderId="0" xfId="18" applyNumberFormat="1" applyFont="1" applyFill="1" applyBorder="1"/>
    <xf numFmtId="164" fontId="13" fillId="0" borderId="0" xfId="53" applyNumberFormat="1" applyFont="1" applyFill="1" applyBorder="1"/>
    <xf numFmtId="164" fontId="13" fillId="5" borderId="0" xfId="53" applyNumberFormat="1" applyFont="1" applyFill="1" applyBorder="1"/>
    <xf numFmtId="164" fontId="13" fillId="5" borderId="2" xfId="53" applyNumberFormat="1" applyFont="1" applyFill="1" applyBorder="1"/>
    <xf numFmtId="0" fontId="38" fillId="0" borderId="0" xfId="21935" applyFont="1" applyAlignment="1">
      <alignment horizontal="left"/>
    </xf>
    <xf numFmtId="0" fontId="13" fillId="0" borderId="0" xfId="21935"/>
    <xf numFmtId="0" fontId="13" fillId="0" borderId="0" xfId="21935" applyFont="1"/>
    <xf numFmtId="0" fontId="23" fillId="0" borderId="0" xfId="21935" applyFont="1" applyAlignment="1">
      <alignment horizontal="center"/>
    </xf>
    <xf numFmtId="3" fontId="23" fillId="0" borderId="0" xfId="21935" applyNumberFormat="1" applyFont="1" applyAlignment="1">
      <alignment horizontal="center"/>
    </xf>
    <xf numFmtId="0" fontId="23" fillId="0" borderId="0" xfId="21935" applyFont="1"/>
    <xf numFmtId="3" fontId="13" fillId="0" borderId="0" xfId="21935" applyNumberFormat="1"/>
    <xf numFmtId="164" fontId="150" fillId="0" borderId="0" xfId="2686" applyNumberFormat="1" applyFont="1" applyFill="1"/>
    <xf numFmtId="3" fontId="69" fillId="0" borderId="0" xfId="53" applyNumberFormat="1" applyFont="1"/>
    <xf numFmtId="164" fontId="69" fillId="0" borderId="1" xfId="2686" applyNumberFormat="1" applyFont="1" applyFill="1" applyBorder="1"/>
    <xf numFmtId="0" fontId="13" fillId="0" borderId="0" xfId="21935" applyFont="1" applyAlignment="1">
      <alignment horizontal="left" indent="1"/>
    </xf>
    <xf numFmtId="3" fontId="69" fillId="0" borderId="1" xfId="53" applyNumberFormat="1" applyFont="1" applyFill="1" applyBorder="1"/>
    <xf numFmtId="3" fontId="69" fillId="0" borderId="10" xfId="53" applyNumberFormat="1" applyFont="1" applyBorder="1"/>
    <xf numFmtId="0" fontId="13" fillId="0" borderId="0" xfId="21935" applyFont="1" applyAlignment="1">
      <alignment vertical="justify"/>
    </xf>
    <xf numFmtId="0" fontId="13" fillId="0" borderId="0" xfId="21935" applyAlignment="1">
      <alignment vertical="justify"/>
    </xf>
    <xf numFmtId="164" fontId="13" fillId="0" borderId="0" xfId="21935" applyNumberFormat="1" applyAlignment="1">
      <alignment horizontal="centerContinuous" vertical="justify"/>
    </xf>
    <xf numFmtId="0" fontId="23" fillId="0" borderId="0" xfId="21935" applyFont="1" applyAlignment="1">
      <alignment horizontal="left"/>
    </xf>
    <xf numFmtId="0" fontId="13" fillId="0" borderId="0" xfId="21935" applyFont="1" applyAlignment="1">
      <alignment horizontal="centerContinuous" vertical="justify"/>
    </xf>
    <xf numFmtId="0" fontId="13" fillId="0" borderId="0" xfId="21935" applyAlignment="1">
      <alignment horizontal="centerContinuous" vertical="justify"/>
    </xf>
    <xf numFmtId="3" fontId="13" fillId="0" borderId="0" xfId="21935" applyNumberFormat="1" applyAlignment="1">
      <alignment vertical="justify"/>
    </xf>
    <xf numFmtId="0" fontId="13" fillId="0" borderId="0" xfId="3" applyFont="1" applyAlignment="1">
      <alignment horizontal="left"/>
    </xf>
    <xf numFmtId="164" fontId="13" fillId="0" borderId="0" xfId="21935" applyNumberFormat="1" applyBorder="1" applyAlignment="1">
      <alignment vertical="justify"/>
    </xf>
    <xf numFmtId="181" fontId="13" fillId="0" borderId="0" xfId="21935" applyNumberFormat="1" applyAlignment="1">
      <alignment horizontal="center"/>
    </xf>
    <xf numFmtId="164" fontId="13" fillId="0" borderId="0" xfId="21935" applyNumberFormat="1"/>
    <xf numFmtId="184" fontId="13" fillId="0" borderId="0" xfId="21935" applyNumberFormat="1" applyAlignment="1">
      <alignment horizontal="center"/>
    </xf>
    <xf numFmtId="3" fontId="13" fillId="0" borderId="1" xfId="21935" applyNumberFormat="1" applyBorder="1"/>
    <xf numFmtId="164" fontId="13" fillId="0" borderId="0" xfId="21935" applyNumberFormat="1" applyBorder="1"/>
    <xf numFmtId="3" fontId="13" fillId="0" borderId="10" xfId="21935" applyNumberFormat="1" applyBorder="1"/>
    <xf numFmtId="3" fontId="19" fillId="72" borderId="0" xfId="3188" applyNumberFormat="1" applyFont="1" applyFill="1"/>
    <xf numFmtId="4" fontId="13" fillId="0" borderId="0" xfId="21935" applyNumberFormat="1" applyFill="1"/>
    <xf numFmtId="0" fontId="13" fillId="0" borderId="0" xfId="3" applyFont="1" applyFill="1"/>
    <xf numFmtId="0" fontId="67" fillId="0" borderId="0" xfId="0" applyFont="1"/>
    <xf numFmtId="164" fontId="0" fillId="0" borderId="1" xfId="1" applyNumberFormat="1" applyFont="1" applyBorder="1"/>
    <xf numFmtId="0" fontId="42" fillId="0" borderId="0" xfId="21935" applyFont="1"/>
    <xf numFmtId="0" fontId="42" fillId="0" borderId="0" xfId="21935" applyFont="1" applyAlignment="1">
      <alignment horizontal="left" indent="1"/>
    </xf>
    <xf numFmtId="0" fontId="42" fillId="0" borderId="0" xfId="21935" applyFont="1" applyAlignment="1">
      <alignment vertical="justify"/>
    </xf>
    <xf numFmtId="0" fontId="148" fillId="0" borderId="0" xfId="21935" applyFont="1" applyAlignment="1">
      <alignment horizontal="left"/>
    </xf>
    <xf numFmtId="0" fontId="42" fillId="0" borderId="0" xfId="21935" applyFont="1" applyAlignment="1">
      <alignment horizontal="centerContinuous" vertical="justify"/>
    </xf>
    <xf numFmtId="0" fontId="148" fillId="0" borderId="0" xfId="21935" applyFont="1"/>
    <xf numFmtId="0" fontId="42" fillId="0" borderId="0" xfId="3" applyFont="1"/>
    <xf numFmtId="0" fontId="151" fillId="76" borderId="38" xfId="0" applyFont="1" applyFill="1" applyBorder="1" applyAlignment="1">
      <alignment horizontal="left" vertical="top"/>
    </xf>
    <xf numFmtId="0" fontId="153" fillId="78" borderId="39" xfId="0" applyFont="1" applyFill="1" applyBorder="1" applyAlignment="1">
      <alignment horizontal="left" vertical="top"/>
    </xf>
    <xf numFmtId="226" fontId="155" fillId="0" borderId="42" xfId="0" applyNumberFormat="1" applyFont="1" applyBorder="1" applyAlignment="1">
      <alignment horizontal="right" vertical="top"/>
    </xf>
    <xf numFmtId="3" fontId="154" fillId="79" borderId="43" xfId="0" applyNumberFormat="1" applyFont="1" applyFill="1" applyBorder="1" applyAlignment="1">
      <alignment horizontal="right" vertical="top"/>
    </xf>
    <xf numFmtId="3" fontId="155" fillId="0" borderId="42" xfId="0" applyNumberFormat="1" applyFont="1" applyBorder="1" applyAlignment="1">
      <alignment horizontal="right" vertical="top"/>
    </xf>
    <xf numFmtId="3" fontId="156" fillId="80" borderId="44" xfId="0" applyNumberFormat="1" applyFont="1" applyFill="1" applyBorder="1" applyAlignment="1">
      <alignment horizontal="right" vertical="top"/>
    </xf>
    <xf numFmtId="0" fontId="0" fillId="0" borderId="42" xfId="0" applyBorder="1"/>
    <xf numFmtId="164" fontId="155" fillId="0" borderId="42" xfId="1" applyNumberFormat="1" applyFont="1" applyBorder="1" applyAlignment="1">
      <alignment horizontal="right" vertical="top"/>
    </xf>
    <xf numFmtId="164" fontId="154" fillId="79" borderId="43" xfId="1" applyNumberFormat="1" applyFont="1" applyFill="1" applyBorder="1" applyAlignment="1">
      <alignment horizontal="right" vertical="top"/>
    </xf>
    <xf numFmtId="164" fontId="156" fillId="80" borderId="44" xfId="1" applyNumberFormat="1" applyFont="1" applyFill="1" applyBorder="1" applyAlignment="1">
      <alignment horizontal="right" vertical="top"/>
    </xf>
    <xf numFmtId="164" fontId="0" fillId="0" borderId="42" xfId="1" applyNumberFormat="1" applyFont="1" applyBorder="1"/>
    <xf numFmtId="0" fontId="0" fillId="79" borderId="43" xfId="0" applyFill="1" applyBorder="1"/>
    <xf numFmtId="227" fontId="13" fillId="0" borderId="0" xfId="0" applyNumberFormat="1" applyFont="1" applyProtection="1"/>
    <xf numFmtId="0" fontId="13" fillId="0" borderId="0" xfId="0" applyFont="1" applyProtection="1"/>
    <xf numFmtId="14" fontId="9" fillId="0" borderId="0" xfId="0" applyNumberFormat="1" applyFont="1" applyFill="1"/>
    <xf numFmtId="18" fontId="9" fillId="0" borderId="0" xfId="0" applyNumberFormat="1" applyFont="1" applyFill="1"/>
    <xf numFmtId="0" fontId="13" fillId="0" borderId="0" xfId="21935" applyFont="1" applyAlignment="1">
      <alignment horizontal="right"/>
    </xf>
    <xf numFmtId="3" fontId="148" fillId="0" borderId="0" xfId="21935" applyNumberFormat="1" applyFont="1" applyAlignment="1">
      <alignment horizontal="center"/>
    </xf>
    <xf numFmtId="180" fontId="148" fillId="0" borderId="0" xfId="21935" applyNumberFormat="1" applyFont="1" applyAlignment="1">
      <alignment horizontal="center"/>
    </xf>
    <xf numFmtId="3" fontId="157" fillId="0" borderId="0" xfId="21935" applyNumberFormat="1" applyFont="1" applyAlignment="1">
      <alignment horizontal="center"/>
    </xf>
    <xf numFmtId="182" fontId="42" fillId="0" borderId="0" xfId="21935" applyNumberFormat="1" applyFont="1"/>
    <xf numFmtId="3" fontId="42" fillId="0" borderId="1" xfId="53" applyNumberFormat="1" applyFont="1" applyFill="1" applyBorder="1"/>
    <xf numFmtId="3" fontId="42" fillId="0" borderId="0" xfId="21935" applyNumberFormat="1" applyFont="1"/>
    <xf numFmtId="0" fontId="148" fillId="0" borderId="0" xfId="21935" applyFont="1" applyAlignment="1">
      <alignment horizontal="center"/>
    </xf>
    <xf numFmtId="0" fontId="148" fillId="0" borderId="0" xfId="0" applyFont="1" applyAlignment="1">
      <alignment horizontal="center"/>
    </xf>
    <xf numFmtId="3" fontId="148" fillId="0" borderId="0" xfId="0" applyNumberFormat="1" applyFont="1" applyAlignment="1">
      <alignment horizontal="center"/>
    </xf>
    <xf numFmtId="180" fontId="148" fillId="0" borderId="0" xfId="0" applyNumberFormat="1" applyFont="1" applyAlignment="1">
      <alignment horizontal="center"/>
    </xf>
    <xf numFmtId="3" fontId="157" fillId="0" borderId="0" xfId="0" applyNumberFormat="1" applyFont="1" applyAlignment="1">
      <alignment horizontal="center"/>
    </xf>
    <xf numFmtId="182" fontId="147" fillId="0" borderId="0" xfId="0" applyNumberFormat="1" applyFont="1"/>
    <xf numFmtId="182" fontId="147" fillId="0" borderId="0" xfId="0" applyNumberFormat="1" applyFont="1" applyFill="1"/>
    <xf numFmtId="182" fontId="147" fillId="73" borderId="0" xfId="0" applyNumberFormat="1" applyFont="1" applyFill="1"/>
    <xf numFmtId="0" fontId="147" fillId="73" borderId="0" xfId="0" applyFont="1" applyFill="1"/>
    <xf numFmtId="43" fontId="147" fillId="0" borderId="0" xfId="0" applyNumberFormat="1" applyFont="1"/>
    <xf numFmtId="3" fontId="147" fillId="0" borderId="0" xfId="0" applyNumberFormat="1" applyFont="1"/>
    <xf numFmtId="0" fontId="151" fillId="76" borderId="34" xfId="0" applyFont="1" applyFill="1" applyBorder="1" applyAlignment="1">
      <alignment horizontal="left" vertical="top"/>
    </xf>
    <xf numFmtId="0" fontId="152" fillId="77" borderId="36" xfId="0" applyFont="1" applyFill="1" applyBorder="1" applyAlignment="1">
      <alignment horizontal="left" vertical="top"/>
    </xf>
    <xf numFmtId="164" fontId="0" fillId="80" borderId="44" xfId="1" applyNumberFormat="1" applyFont="1" applyFill="1" applyBorder="1"/>
    <xf numFmtId="0" fontId="37" fillId="0" borderId="0" xfId="12" applyFont="1" applyAlignment="1">
      <alignment horizontal="left"/>
    </xf>
    <xf numFmtId="0" fontId="37" fillId="0" borderId="0" xfId="12" quotePrefix="1" applyFont="1" applyAlignment="1">
      <alignment horizontal="left"/>
    </xf>
    <xf numFmtId="164" fontId="37" fillId="0" borderId="0" xfId="18" applyNumberFormat="1" applyFont="1" applyBorder="1"/>
    <xf numFmtId="164" fontId="37" fillId="0" borderId="45" xfId="18" applyNumberFormat="1" applyFont="1" applyBorder="1"/>
    <xf numFmtId="164" fontId="37" fillId="0" borderId="45" xfId="18" applyNumberFormat="1" applyFont="1" applyFill="1" applyBorder="1"/>
    <xf numFmtId="164" fontId="37" fillId="0" borderId="0" xfId="18" applyNumberFormat="1" applyFont="1" applyFill="1" applyBorder="1"/>
    <xf numFmtId="164" fontId="39" fillId="0" borderId="0" xfId="18" applyNumberFormat="1" applyFont="1" applyFill="1" applyBorder="1"/>
    <xf numFmtId="164" fontId="39" fillId="0" borderId="45" xfId="18" applyNumberFormat="1" applyFont="1" applyFill="1" applyBorder="1"/>
    <xf numFmtId="0" fontId="37" fillId="0" borderId="0" xfId="12" applyFont="1" applyFill="1" applyAlignment="1">
      <alignment horizontal="left"/>
    </xf>
    <xf numFmtId="0" fontId="37" fillId="0" borderId="0" xfId="12" quotePrefix="1" applyFont="1" applyFill="1" applyAlignment="1">
      <alignment horizontal="left"/>
    </xf>
    <xf numFmtId="164" fontId="37" fillId="39" borderId="0" xfId="18" applyNumberFormat="1" applyFont="1" applyFill="1" applyBorder="1"/>
    <xf numFmtId="164" fontId="37" fillId="39" borderId="45" xfId="18" applyNumberFormat="1" applyFont="1" applyFill="1" applyBorder="1"/>
    <xf numFmtId="164" fontId="37" fillId="39" borderId="0" xfId="1804" applyNumberFormat="1" applyFont="1" applyFill="1" applyBorder="1"/>
    <xf numFmtId="164" fontId="37" fillId="39" borderId="45" xfId="1804" applyNumberFormat="1" applyFont="1" applyFill="1" applyBorder="1"/>
    <xf numFmtId="164" fontId="158" fillId="0" borderId="1" xfId="1" applyNumberFormat="1" applyFont="1" applyBorder="1"/>
    <xf numFmtId="164" fontId="37" fillId="0" borderId="0" xfId="1804" applyNumberFormat="1" applyFont="1" applyFill="1" applyBorder="1"/>
    <xf numFmtId="164" fontId="13" fillId="0" borderId="1" xfId="18" applyNumberFormat="1" applyFont="1" applyFill="1" applyBorder="1"/>
    <xf numFmtId="164" fontId="13" fillId="0" borderId="46" xfId="53" applyNumberFormat="1" applyFont="1" applyFill="1" applyBorder="1"/>
    <xf numFmtId="0" fontId="0" fillId="0" borderId="47" xfId="0" applyBorder="1"/>
    <xf numFmtId="164" fontId="13" fillId="0" borderId="47" xfId="53" applyNumberFormat="1" applyBorder="1"/>
    <xf numFmtId="164" fontId="158" fillId="0" borderId="48" xfId="1" applyNumberFormat="1" applyFont="1" applyBorder="1"/>
    <xf numFmtId="164" fontId="13" fillId="0" borderId="46" xfId="18" applyNumberFormat="1" applyBorder="1"/>
    <xf numFmtId="164" fontId="13" fillId="75" borderId="0" xfId="53" applyNumberFormat="1" applyFill="1"/>
    <xf numFmtId="164" fontId="0" fillId="75" borderId="0" xfId="0" applyNumberFormat="1" applyFill="1"/>
    <xf numFmtId="164" fontId="34" fillId="4" borderId="0" xfId="18" applyNumberFormat="1" applyFont="1" applyFill="1" applyBorder="1"/>
    <xf numFmtId="0" fontId="13" fillId="0" borderId="0" xfId="12869" applyFont="1"/>
    <xf numFmtId="0" fontId="37" fillId="0" borderId="0" xfId="21935" applyFont="1" applyAlignment="1">
      <alignment horizontal="center"/>
    </xf>
    <xf numFmtId="3" fontId="39" fillId="81" borderId="0" xfId="3182" applyNumberFormat="1" applyFont="1" applyFill="1"/>
    <xf numFmtId="164" fontId="39" fillId="0" borderId="0" xfId="2686" applyNumberFormat="1" applyFont="1" applyFill="1"/>
    <xf numFmtId="0" fontId="13" fillId="0" borderId="0" xfId="21935" applyFont="1" applyFill="1" applyAlignment="1">
      <alignment horizontal="left" indent="1"/>
    </xf>
    <xf numFmtId="164" fontId="13" fillId="0" borderId="0" xfId="21935" applyNumberFormat="1" applyFill="1" applyBorder="1" applyAlignment="1">
      <alignment vertical="justify"/>
    </xf>
    <xf numFmtId="0" fontId="37" fillId="0" borderId="0" xfId="21935" applyFont="1"/>
    <xf numFmtId="3" fontId="19" fillId="81" borderId="0" xfId="3184" applyNumberFormat="1" applyFont="1" applyFill="1"/>
    <xf numFmtId="164" fontId="35" fillId="0" borderId="0" xfId="1" applyNumberFormat="1" applyFont="1" applyFill="1"/>
    <xf numFmtId="3" fontId="37" fillId="0" borderId="0" xfId="7" applyNumberFormat="1" applyFont="1" applyFill="1" applyBorder="1"/>
    <xf numFmtId="0" fontId="34" fillId="0" borderId="0" xfId="0" applyFont="1"/>
    <xf numFmtId="0" fontId="13" fillId="0" borderId="0" xfId="0" applyFont="1" applyFill="1"/>
    <xf numFmtId="0" fontId="7" fillId="0" borderId="0" xfId="9" quotePrefix="1" applyFont="1" applyAlignment="1">
      <alignment horizontal="center" vertical="center"/>
    </xf>
    <xf numFmtId="3" fontId="9" fillId="0" borderId="2" xfId="11" applyNumberFormat="1" applyFont="1" applyBorder="1" applyAlignment="1">
      <alignment horizontal="right" vertical="center"/>
    </xf>
    <xf numFmtId="3" fontId="9" fillId="0" borderId="2" xfId="9" applyNumberFormat="1" applyFont="1" applyBorder="1" applyAlignment="1">
      <alignment vertical="center"/>
    </xf>
    <xf numFmtId="3" fontId="9" fillId="0" borderId="3" xfId="11" applyNumberFormat="1" applyFont="1" applyBorder="1" applyAlignment="1">
      <alignment horizontal="right" vertical="center"/>
    </xf>
    <xf numFmtId="3" fontId="9" fillId="0" borderId="3" xfId="9" applyNumberFormat="1" applyFont="1" applyBorder="1" applyAlignment="1">
      <alignment vertical="center"/>
    </xf>
    <xf numFmtId="166" fontId="9" fillId="0" borderId="3" xfId="9" applyNumberFormat="1" applyFont="1" applyBorder="1" applyAlignment="1">
      <alignment horizontal="right" vertical="center"/>
    </xf>
    <xf numFmtId="166" fontId="9" fillId="73" borderId="3" xfId="9" applyNumberFormat="1" applyFont="1" applyFill="1" applyBorder="1" applyAlignment="1">
      <alignment vertical="center"/>
    </xf>
    <xf numFmtId="0" fontId="9" fillId="73" borderId="3" xfId="9" applyFont="1" applyFill="1" applyBorder="1" applyAlignment="1">
      <alignment horizontal="center" vertical="center"/>
    </xf>
    <xf numFmtId="168" fontId="9" fillId="73" borderId="3" xfId="9" applyNumberFormat="1" applyFont="1" applyFill="1" applyBorder="1" applyAlignment="1">
      <alignment horizontal="right" vertical="center"/>
    </xf>
    <xf numFmtId="166" fontId="9" fillId="73" borderId="2" xfId="9" applyNumberFormat="1" applyFont="1" applyFill="1" applyBorder="1" applyAlignment="1">
      <alignment vertical="center"/>
    </xf>
    <xf numFmtId="166" fontId="9" fillId="73" borderId="2" xfId="2" applyNumberFormat="1" applyFont="1" applyFill="1" applyBorder="1" applyAlignment="1">
      <alignment vertical="center"/>
    </xf>
    <xf numFmtId="3" fontId="9" fillId="73" borderId="3" xfId="11" applyNumberFormat="1" applyFont="1" applyFill="1" applyBorder="1" applyAlignment="1">
      <alignment horizontal="right" vertical="center"/>
    </xf>
    <xf numFmtId="3" fontId="9" fillId="73" borderId="3" xfId="9" applyNumberFormat="1" applyFont="1" applyFill="1" applyBorder="1" applyAlignment="1">
      <alignment vertical="center"/>
    </xf>
    <xf numFmtId="0" fontId="9" fillId="73" borderId="0" xfId="9" applyFont="1" applyFill="1" applyAlignment="1">
      <alignment vertical="center"/>
    </xf>
    <xf numFmtId="0" fontId="37" fillId="0" borderId="0" xfId="8" applyFont="1"/>
    <xf numFmtId="14" fontId="37" fillId="0" borderId="0" xfId="0" quotePrefix="1" applyNumberFormat="1" applyFont="1" applyAlignment="1" applyProtection="1">
      <alignment horizontal="center"/>
      <protection locked="0"/>
    </xf>
    <xf numFmtId="14" fontId="37" fillId="0" borderId="0" xfId="0" applyNumberFormat="1" applyFont="1" applyAlignment="1" applyProtection="1">
      <alignment horizontal="center"/>
      <protection locked="0"/>
    </xf>
    <xf numFmtId="20" fontId="37" fillId="0" borderId="0" xfId="0" applyNumberFormat="1" applyFont="1" applyAlignment="1" applyProtection="1">
      <alignment horizontal="center"/>
      <protection locked="0"/>
    </xf>
    <xf numFmtId="164" fontId="37" fillId="0" borderId="0" xfId="1358" applyNumberFormat="1" applyFont="1"/>
    <xf numFmtId="0" fontId="35" fillId="0" borderId="0" xfId="0" applyNumberFormat="1" applyFont="1" applyFill="1"/>
    <xf numFmtId="0" fontId="46" fillId="0" borderId="0" xfId="0" applyFont="1" applyFill="1"/>
    <xf numFmtId="0" fontId="147" fillId="0" borderId="0" xfId="0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3" fontId="35" fillId="0" borderId="0" xfId="21849" applyNumberFormat="1" applyFont="1" applyFill="1"/>
    <xf numFmtId="164" fontId="35" fillId="0" borderId="0" xfId="21861" applyNumberFormat="1" applyFont="1" applyFill="1"/>
    <xf numFmtId="164" fontId="35" fillId="0" borderId="0" xfId="21882" applyNumberFormat="1" applyFont="1" applyFill="1"/>
    <xf numFmtId="164" fontId="35" fillId="0" borderId="0" xfId="21884" applyNumberFormat="1" applyFont="1" applyFill="1"/>
    <xf numFmtId="3" fontId="35" fillId="0" borderId="0" xfId="21886" applyNumberFormat="1" applyFont="1" applyFill="1"/>
    <xf numFmtId="0" fontId="35" fillId="0" borderId="0" xfId="21849" applyFont="1" applyFill="1"/>
    <xf numFmtId="0" fontId="13" fillId="0" borderId="0" xfId="21936" applyFont="1"/>
    <xf numFmtId="0" fontId="160" fillId="0" borderId="0" xfId="21936"/>
    <xf numFmtId="0" fontId="3" fillId="0" borderId="0" xfId="21937"/>
    <xf numFmtId="0" fontId="13" fillId="0" borderId="0" xfId="21936" applyFont="1" applyAlignment="1">
      <alignment horizontal="center"/>
    </xf>
    <xf numFmtId="0" fontId="160" fillId="0" borderId="0" xfId="21936" applyAlignment="1">
      <alignment horizontal="center"/>
    </xf>
    <xf numFmtId="0" fontId="67" fillId="0" borderId="0" xfId="21937" applyFont="1"/>
    <xf numFmtId="164" fontId="160" fillId="0" borderId="0" xfId="21936" applyNumberFormat="1"/>
    <xf numFmtId="164" fontId="160" fillId="0" borderId="1" xfId="21936" applyNumberFormat="1" applyBorder="1"/>
    <xf numFmtId="10" fontId="0" fillId="0" borderId="0" xfId="17775" applyNumberFormat="1" applyFont="1"/>
    <xf numFmtId="165" fontId="0" fillId="0" borderId="0" xfId="17775" applyNumberFormat="1" applyFont="1"/>
    <xf numFmtId="0" fontId="3" fillId="0" borderId="0" xfId="21937" applyAlignment="1">
      <alignment horizontal="center"/>
    </xf>
    <xf numFmtId="165" fontId="3" fillId="0" borderId="0" xfId="10" applyNumberFormat="1" applyFont="1"/>
    <xf numFmtId="164" fontId="3" fillId="0" borderId="0" xfId="1" applyNumberFormat="1" applyFont="1"/>
    <xf numFmtId="164" fontId="3" fillId="0" borderId="1" xfId="21937" applyNumberFormat="1" applyBorder="1"/>
    <xf numFmtId="164" fontId="37" fillId="0" borderId="0" xfId="21936" applyNumberFormat="1" applyFont="1" applyFill="1"/>
    <xf numFmtId="0" fontId="2" fillId="0" borderId="0" xfId="21937" applyFont="1"/>
    <xf numFmtId="164" fontId="3" fillId="0" borderId="0" xfId="21937" applyNumberFormat="1"/>
    <xf numFmtId="164" fontId="2" fillId="0" borderId="0" xfId="1" applyNumberFormat="1" applyFont="1"/>
    <xf numFmtId="0" fontId="160" fillId="0" borderId="0" xfId="21936" applyFill="1"/>
    <xf numFmtId="43" fontId="13" fillId="0" borderId="0" xfId="1" applyFont="1"/>
    <xf numFmtId="164" fontId="13" fillId="4" borderId="0" xfId="53" applyNumberFormat="1" applyFont="1" applyFill="1" applyBorder="1"/>
    <xf numFmtId="164" fontId="1" fillId="0" borderId="0" xfId="1" applyNumberFormat="1" applyFont="1"/>
    <xf numFmtId="0" fontId="1" fillId="0" borderId="0" xfId="21937" applyFont="1" applyAlignment="1">
      <alignment horizontal="center"/>
    </xf>
    <xf numFmtId="18" fontId="35" fillId="0" borderId="0" xfId="0" applyNumberFormat="1" applyFont="1" applyFill="1"/>
    <xf numFmtId="14" fontId="35" fillId="0" borderId="0" xfId="0" applyNumberFormat="1" applyFont="1" applyFill="1"/>
    <xf numFmtId="3" fontId="161" fillId="0" borderId="0" xfId="1" applyNumberFormat="1" applyFont="1" applyFill="1"/>
    <xf numFmtId="0" fontId="42" fillId="0" borderId="0" xfId="0" applyFont="1"/>
    <xf numFmtId="0" fontId="42" fillId="0" borderId="0" xfId="21935" applyFont="1" applyAlignment="1">
      <alignment horizontal="center"/>
    </xf>
    <xf numFmtId="0" fontId="84" fillId="0" borderId="0" xfId="10466"/>
    <xf numFmtId="0" fontId="162" fillId="0" borderId="0" xfId="10466" applyFont="1" applyAlignment="1">
      <alignment horizontal="right" wrapText="1"/>
    </xf>
    <xf numFmtId="228" fontId="162" fillId="0" borderId="0" xfId="1341" applyNumberFormat="1" applyFont="1" applyAlignment="1">
      <alignment wrapText="1"/>
    </xf>
    <xf numFmtId="0" fontId="84" fillId="0" borderId="0" xfId="10466" applyAlignment="1">
      <alignment horizontal="center"/>
    </xf>
    <xf numFmtId="164" fontId="0" fillId="0" borderId="0" xfId="1341" applyNumberFormat="1" applyFont="1"/>
    <xf numFmtId="228" fontId="0" fillId="0" borderId="0" xfId="1341" applyNumberFormat="1" applyFont="1"/>
    <xf numFmtId="0" fontId="84" fillId="0" borderId="0" xfId="10466" applyAlignment="1">
      <alignment wrapText="1"/>
    </xf>
    <xf numFmtId="14" fontId="84" fillId="0" borderId="0" xfId="10466" applyNumberFormat="1" applyAlignment="1">
      <alignment wrapText="1"/>
    </xf>
    <xf numFmtId="14" fontId="84" fillId="0" borderId="0" xfId="10466" applyNumberFormat="1"/>
    <xf numFmtId="164" fontId="84" fillId="0" borderId="0" xfId="10466" applyNumberFormat="1"/>
    <xf numFmtId="14" fontId="84" fillId="82" borderId="0" xfId="10466" applyNumberFormat="1" applyFill="1"/>
    <xf numFmtId="0" fontId="84" fillId="82" borderId="0" xfId="10466" applyFill="1"/>
    <xf numFmtId="14" fontId="0" fillId="0" borderId="0" xfId="0" applyNumberFormat="1"/>
    <xf numFmtId="18" fontId="0" fillId="0" borderId="0" xfId="0" applyNumberFormat="1"/>
    <xf numFmtId="3" fontId="7" fillId="0" borderId="0" xfId="0" applyNumberFormat="1" applyFont="1"/>
    <xf numFmtId="0" fontId="51" fillId="0" borderId="0" xfId="9" applyFont="1" applyAlignment="1">
      <alignment horizontal="center" vertical="center"/>
    </xf>
    <xf numFmtId="174" fontId="13" fillId="0" borderId="0" xfId="4" applyNumberFormat="1" applyAlignment="1">
      <alignment horizontal="center"/>
    </xf>
    <xf numFmtId="0" fontId="24" fillId="0" borderId="0" xfId="4" applyFont="1" applyAlignment="1">
      <alignment horizontal="right"/>
    </xf>
    <xf numFmtId="0" fontId="151" fillId="76" borderId="34" xfId="0" applyFont="1" applyFill="1" applyBorder="1" applyAlignment="1">
      <alignment horizontal="left" vertical="top"/>
    </xf>
    <xf numFmtId="0" fontId="0" fillId="76" borderId="35" xfId="0" applyFill="1" applyBorder="1"/>
    <xf numFmtId="0" fontId="0" fillId="76" borderId="34" xfId="0" applyFill="1" applyBorder="1"/>
    <xf numFmtId="0" fontId="152" fillId="77" borderId="36" xfId="0" applyFont="1" applyFill="1" applyBorder="1" applyAlignment="1">
      <alignment horizontal="left" vertical="top"/>
    </xf>
    <xf numFmtId="0" fontId="0" fillId="77" borderId="37" xfId="0" applyFill="1" applyBorder="1"/>
    <xf numFmtId="0" fontId="154" fillId="0" borderId="40" xfId="0" applyFont="1" applyBorder="1" applyAlignment="1">
      <alignment horizontal="center" vertical="top"/>
    </xf>
    <xf numFmtId="0" fontId="154" fillId="0" borderId="41" xfId="0" applyFont="1" applyBorder="1" applyAlignment="1">
      <alignment horizontal="center" vertical="top"/>
    </xf>
  </cellXfs>
  <cellStyles count="21938">
    <cellStyle name="20% - Accent1" xfId="21907" builtinId="30" customBuiltin="1"/>
    <cellStyle name="20% - Accent1 10" xfId="56" xr:uid="{00000000-0005-0000-0000-000001000000}"/>
    <cellStyle name="20% - Accent1 11" xfId="57" xr:uid="{00000000-0005-0000-0000-000002000000}"/>
    <cellStyle name="20% - Accent1 12" xfId="58" xr:uid="{00000000-0005-0000-0000-000003000000}"/>
    <cellStyle name="20% - Accent1 13" xfId="59" xr:uid="{00000000-0005-0000-0000-000004000000}"/>
    <cellStyle name="20% - Accent1 14" xfId="60" xr:uid="{00000000-0005-0000-0000-000005000000}"/>
    <cellStyle name="20% - Accent1 15" xfId="61" xr:uid="{00000000-0005-0000-0000-000006000000}"/>
    <cellStyle name="20% - Accent1 2" xfId="62" xr:uid="{00000000-0005-0000-0000-000007000000}"/>
    <cellStyle name="20% - Accent1 2 2" xfId="63" xr:uid="{00000000-0005-0000-0000-000008000000}"/>
    <cellStyle name="20% - Accent1 2 2 2" xfId="64" xr:uid="{00000000-0005-0000-0000-000009000000}"/>
    <cellStyle name="20% - Accent1 2 2 2 2" xfId="65" xr:uid="{00000000-0005-0000-0000-00000A000000}"/>
    <cellStyle name="20% - Accent1 2 2 2 2 2" xfId="66" xr:uid="{00000000-0005-0000-0000-00000B000000}"/>
    <cellStyle name="20% - Accent1 2 2 2 2 3" xfId="67" xr:uid="{00000000-0005-0000-0000-00000C000000}"/>
    <cellStyle name="20% - Accent1 2 2 2 3" xfId="68" xr:uid="{00000000-0005-0000-0000-00000D000000}"/>
    <cellStyle name="20% - Accent1 2 2 2 4" xfId="69" xr:uid="{00000000-0005-0000-0000-00000E000000}"/>
    <cellStyle name="20% - Accent1 2 2 3" xfId="70" xr:uid="{00000000-0005-0000-0000-00000F000000}"/>
    <cellStyle name="20% - Accent1 2 2 3 2" xfId="71" xr:uid="{00000000-0005-0000-0000-000010000000}"/>
    <cellStyle name="20% - Accent1 2 2 3 3" xfId="72" xr:uid="{00000000-0005-0000-0000-000011000000}"/>
    <cellStyle name="20% - Accent1 2 2 4" xfId="73" xr:uid="{00000000-0005-0000-0000-000012000000}"/>
    <cellStyle name="20% - Accent1 2 2 5" xfId="74" xr:uid="{00000000-0005-0000-0000-000013000000}"/>
    <cellStyle name="20% - Accent1 2 3" xfId="75" xr:uid="{00000000-0005-0000-0000-000014000000}"/>
    <cellStyle name="20% - Accent1 2 3 2" xfId="76" xr:uid="{00000000-0005-0000-0000-000015000000}"/>
    <cellStyle name="20% - Accent1 2 3 2 2" xfId="77" xr:uid="{00000000-0005-0000-0000-000016000000}"/>
    <cellStyle name="20% - Accent1 2 3 2 3" xfId="78" xr:uid="{00000000-0005-0000-0000-000017000000}"/>
    <cellStyle name="20% - Accent1 2 3 3" xfId="79" xr:uid="{00000000-0005-0000-0000-000018000000}"/>
    <cellStyle name="20% - Accent1 2 3 4" xfId="80" xr:uid="{00000000-0005-0000-0000-000019000000}"/>
    <cellStyle name="20% - Accent1 2 4" xfId="81" xr:uid="{00000000-0005-0000-0000-00001A000000}"/>
    <cellStyle name="20% - Accent1 2 4 2" xfId="82" xr:uid="{00000000-0005-0000-0000-00001B000000}"/>
    <cellStyle name="20% - Accent1 2 4 3" xfId="83" xr:uid="{00000000-0005-0000-0000-00001C000000}"/>
    <cellStyle name="20% - Accent1 2 5" xfId="84" xr:uid="{00000000-0005-0000-0000-00001D000000}"/>
    <cellStyle name="20% - Accent1 2 6" xfId="85" xr:uid="{00000000-0005-0000-0000-00001E000000}"/>
    <cellStyle name="20% - Accent1 3" xfId="86" xr:uid="{00000000-0005-0000-0000-00001F000000}"/>
    <cellStyle name="20% - Accent1 3 2" xfId="87" xr:uid="{00000000-0005-0000-0000-000020000000}"/>
    <cellStyle name="20% - Accent1 3 2 2" xfId="88" xr:uid="{00000000-0005-0000-0000-000021000000}"/>
    <cellStyle name="20% - Accent1 3 2 2 2" xfId="89" xr:uid="{00000000-0005-0000-0000-000022000000}"/>
    <cellStyle name="20% - Accent1 3 2 2 2 2" xfId="90" xr:uid="{00000000-0005-0000-0000-000023000000}"/>
    <cellStyle name="20% - Accent1 3 2 2 2 3" xfId="91" xr:uid="{00000000-0005-0000-0000-000024000000}"/>
    <cellStyle name="20% - Accent1 3 2 2 3" xfId="92" xr:uid="{00000000-0005-0000-0000-000025000000}"/>
    <cellStyle name="20% - Accent1 3 2 2 4" xfId="93" xr:uid="{00000000-0005-0000-0000-000026000000}"/>
    <cellStyle name="20% - Accent1 3 2 3" xfId="94" xr:uid="{00000000-0005-0000-0000-000027000000}"/>
    <cellStyle name="20% - Accent1 3 2 3 2" xfId="95" xr:uid="{00000000-0005-0000-0000-000028000000}"/>
    <cellStyle name="20% - Accent1 3 2 3 3" xfId="96" xr:uid="{00000000-0005-0000-0000-000029000000}"/>
    <cellStyle name="20% - Accent1 3 2 4" xfId="97" xr:uid="{00000000-0005-0000-0000-00002A000000}"/>
    <cellStyle name="20% - Accent1 3 2 5" xfId="98" xr:uid="{00000000-0005-0000-0000-00002B000000}"/>
    <cellStyle name="20% - Accent1 3 3" xfId="99" xr:uid="{00000000-0005-0000-0000-00002C000000}"/>
    <cellStyle name="20% - Accent1 3 3 2" xfId="100" xr:uid="{00000000-0005-0000-0000-00002D000000}"/>
    <cellStyle name="20% - Accent1 3 3 2 2" xfId="101" xr:uid="{00000000-0005-0000-0000-00002E000000}"/>
    <cellStyle name="20% - Accent1 3 3 2 3" xfId="102" xr:uid="{00000000-0005-0000-0000-00002F000000}"/>
    <cellStyle name="20% - Accent1 3 3 3" xfId="103" xr:uid="{00000000-0005-0000-0000-000030000000}"/>
    <cellStyle name="20% - Accent1 3 3 4" xfId="104" xr:uid="{00000000-0005-0000-0000-000031000000}"/>
    <cellStyle name="20% - Accent1 3 4" xfId="105" xr:uid="{00000000-0005-0000-0000-000032000000}"/>
    <cellStyle name="20% - Accent1 3 4 2" xfId="106" xr:uid="{00000000-0005-0000-0000-000033000000}"/>
    <cellStyle name="20% - Accent1 3 4 3" xfId="107" xr:uid="{00000000-0005-0000-0000-000034000000}"/>
    <cellStyle name="20% - Accent1 3 5" xfId="108" xr:uid="{00000000-0005-0000-0000-000035000000}"/>
    <cellStyle name="20% - Accent1 3 6" xfId="109" xr:uid="{00000000-0005-0000-0000-000036000000}"/>
    <cellStyle name="20% - Accent1 4" xfId="110" xr:uid="{00000000-0005-0000-0000-000037000000}"/>
    <cellStyle name="20% - Accent1 4 2" xfId="111" xr:uid="{00000000-0005-0000-0000-000038000000}"/>
    <cellStyle name="20% - Accent1 4 2 2" xfId="112" xr:uid="{00000000-0005-0000-0000-000039000000}"/>
    <cellStyle name="20% - Accent1 4 2 2 2" xfId="113" xr:uid="{00000000-0005-0000-0000-00003A000000}"/>
    <cellStyle name="20% - Accent1 4 2 2 2 2" xfId="114" xr:uid="{00000000-0005-0000-0000-00003B000000}"/>
    <cellStyle name="20% - Accent1 4 2 2 2 3" xfId="115" xr:uid="{00000000-0005-0000-0000-00003C000000}"/>
    <cellStyle name="20% - Accent1 4 2 2 3" xfId="116" xr:uid="{00000000-0005-0000-0000-00003D000000}"/>
    <cellStyle name="20% - Accent1 4 2 2 4" xfId="117" xr:uid="{00000000-0005-0000-0000-00003E000000}"/>
    <cellStyle name="20% - Accent1 4 2 3" xfId="118" xr:uid="{00000000-0005-0000-0000-00003F000000}"/>
    <cellStyle name="20% - Accent1 4 2 3 2" xfId="119" xr:uid="{00000000-0005-0000-0000-000040000000}"/>
    <cellStyle name="20% - Accent1 4 2 3 3" xfId="120" xr:uid="{00000000-0005-0000-0000-000041000000}"/>
    <cellStyle name="20% - Accent1 4 2 4" xfId="121" xr:uid="{00000000-0005-0000-0000-000042000000}"/>
    <cellStyle name="20% - Accent1 4 2 5" xfId="122" xr:uid="{00000000-0005-0000-0000-000043000000}"/>
    <cellStyle name="20% - Accent1 4 3" xfId="123" xr:uid="{00000000-0005-0000-0000-000044000000}"/>
    <cellStyle name="20% - Accent1 4 3 2" xfId="124" xr:uid="{00000000-0005-0000-0000-000045000000}"/>
    <cellStyle name="20% - Accent1 4 3 2 2" xfId="125" xr:uid="{00000000-0005-0000-0000-000046000000}"/>
    <cellStyle name="20% - Accent1 4 3 2 3" xfId="126" xr:uid="{00000000-0005-0000-0000-000047000000}"/>
    <cellStyle name="20% - Accent1 4 3 3" xfId="127" xr:uid="{00000000-0005-0000-0000-000048000000}"/>
    <cellStyle name="20% - Accent1 4 3 4" xfId="128" xr:uid="{00000000-0005-0000-0000-000049000000}"/>
    <cellStyle name="20% - Accent1 4 4" xfId="129" xr:uid="{00000000-0005-0000-0000-00004A000000}"/>
    <cellStyle name="20% - Accent1 4 4 2" xfId="130" xr:uid="{00000000-0005-0000-0000-00004B000000}"/>
    <cellStyle name="20% - Accent1 4 4 3" xfId="131" xr:uid="{00000000-0005-0000-0000-00004C000000}"/>
    <cellStyle name="20% - Accent1 4 5" xfId="132" xr:uid="{00000000-0005-0000-0000-00004D000000}"/>
    <cellStyle name="20% - Accent1 4 6" xfId="133" xr:uid="{00000000-0005-0000-0000-00004E000000}"/>
    <cellStyle name="20% - Accent1 5" xfId="134" xr:uid="{00000000-0005-0000-0000-00004F000000}"/>
    <cellStyle name="20% - Accent1 5 2" xfId="135" xr:uid="{00000000-0005-0000-0000-000050000000}"/>
    <cellStyle name="20% - Accent1 5 2 2" xfId="136" xr:uid="{00000000-0005-0000-0000-000051000000}"/>
    <cellStyle name="20% - Accent1 5 2 2 2" xfId="137" xr:uid="{00000000-0005-0000-0000-000052000000}"/>
    <cellStyle name="20% - Accent1 5 2 2 2 2" xfId="138" xr:uid="{00000000-0005-0000-0000-000053000000}"/>
    <cellStyle name="20% - Accent1 5 2 2 2 3" xfId="139" xr:uid="{00000000-0005-0000-0000-000054000000}"/>
    <cellStyle name="20% - Accent1 5 2 2 3" xfId="140" xr:uid="{00000000-0005-0000-0000-000055000000}"/>
    <cellStyle name="20% - Accent1 5 2 2 4" xfId="141" xr:uid="{00000000-0005-0000-0000-000056000000}"/>
    <cellStyle name="20% - Accent1 5 2 3" xfId="142" xr:uid="{00000000-0005-0000-0000-000057000000}"/>
    <cellStyle name="20% - Accent1 5 2 3 2" xfId="143" xr:uid="{00000000-0005-0000-0000-000058000000}"/>
    <cellStyle name="20% - Accent1 5 2 3 3" xfId="144" xr:uid="{00000000-0005-0000-0000-000059000000}"/>
    <cellStyle name="20% - Accent1 5 2 4" xfId="145" xr:uid="{00000000-0005-0000-0000-00005A000000}"/>
    <cellStyle name="20% - Accent1 5 2 5" xfId="146" xr:uid="{00000000-0005-0000-0000-00005B000000}"/>
    <cellStyle name="20% - Accent1 5 3" xfId="147" xr:uid="{00000000-0005-0000-0000-00005C000000}"/>
    <cellStyle name="20% - Accent1 5 3 2" xfId="148" xr:uid="{00000000-0005-0000-0000-00005D000000}"/>
    <cellStyle name="20% - Accent1 5 3 2 2" xfId="149" xr:uid="{00000000-0005-0000-0000-00005E000000}"/>
    <cellStyle name="20% - Accent1 5 3 2 3" xfId="150" xr:uid="{00000000-0005-0000-0000-00005F000000}"/>
    <cellStyle name="20% - Accent1 5 3 3" xfId="151" xr:uid="{00000000-0005-0000-0000-000060000000}"/>
    <cellStyle name="20% - Accent1 5 3 4" xfId="152" xr:uid="{00000000-0005-0000-0000-000061000000}"/>
    <cellStyle name="20% - Accent1 5 4" xfId="153" xr:uid="{00000000-0005-0000-0000-000062000000}"/>
    <cellStyle name="20% - Accent1 5 4 2" xfId="154" xr:uid="{00000000-0005-0000-0000-000063000000}"/>
    <cellStyle name="20% - Accent1 5 4 3" xfId="155" xr:uid="{00000000-0005-0000-0000-000064000000}"/>
    <cellStyle name="20% - Accent1 5 5" xfId="156" xr:uid="{00000000-0005-0000-0000-000065000000}"/>
    <cellStyle name="20% - Accent1 5 6" xfId="157" xr:uid="{00000000-0005-0000-0000-000066000000}"/>
    <cellStyle name="20% - Accent1 6" xfId="158" xr:uid="{00000000-0005-0000-0000-000067000000}"/>
    <cellStyle name="20% - Accent1 7" xfId="159" xr:uid="{00000000-0005-0000-0000-000068000000}"/>
    <cellStyle name="20% - Accent1 8" xfId="160" xr:uid="{00000000-0005-0000-0000-000069000000}"/>
    <cellStyle name="20% - Accent1 9" xfId="161" xr:uid="{00000000-0005-0000-0000-00006A000000}"/>
    <cellStyle name="20% - Accent2" xfId="21911" builtinId="34" customBuiltin="1"/>
    <cellStyle name="20% - Accent2 10" xfId="162" xr:uid="{00000000-0005-0000-0000-00006C000000}"/>
    <cellStyle name="20% - Accent2 11" xfId="163" xr:uid="{00000000-0005-0000-0000-00006D000000}"/>
    <cellStyle name="20% - Accent2 12" xfId="164" xr:uid="{00000000-0005-0000-0000-00006E000000}"/>
    <cellStyle name="20% - Accent2 13" xfId="165" xr:uid="{00000000-0005-0000-0000-00006F000000}"/>
    <cellStyle name="20% - Accent2 14" xfId="166" xr:uid="{00000000-0005-0000-0000-000070000000}"/>
    <cellStyle name="20% - Accent2 15" xfId="167" xr:uid="{00000000-0005-0000-0000-000071000000}"/>
    <cellStyle name="20% - Accent2 2" xfId="168" xr:uid="{00000000-0005-0000-0000-000072000000}"/>
    <cellStyle name="20% - Accent2 2 2" xfId="169" xr:uid="{00000000-0005-0000-0000-000073000000}"/>
    <cellStyle name="20% - Accent2 2 2 2" xfId="170" xr:uid="{00000000-0005-0000-0000-000074000000}"/>
    <cellStyle name="20% - Accent2 2 2 2 2" xfId="171" xr:uid="{00000000-0005-0000-0000-000075000000}"/>
    <cellStyle name="20% - Accent2 2 2 2 2 2" xfId="172" xr:uid="{00000000-0005-0000-0000-000076000000}"/>
    <cellStyle name="20% - Accent2 2 2 2 2 3" xfId="173" xr:uid="{00000000-0005-0000-0000-000077000000}"/>
    <cellStyle name="20% - Accent2 2 2 2 3" xfId="174" xr:uid="{00000000-0005-0000-0000-000078000000}"/>
    <cellStyle name="20% - Accent2 2 2 2 4" xfId="175" xr:uid="{00000000-0005-0000-0000-000079000000}"/>
    <cellStyle name="20% - Accent2 2 2 3" xfId="176" xr:uid="{00000000-0005-0000-0000-00007A000000}"/>
    <cellStyle name="20% - Accent2 2 2 3 2" xfId="177" xr:uid="{00000000-0005-0000-0000-00007B000000}"/>
    <cellStyle name="20% - Accent2 2 2 3 3" xfId="178" xr:uid="{00000000-0005-0000-0000-00007C000000}"/>
    <cellStyle name="20% - Accent2 2 2 4" xfId="179" xr:uid="{00000000-0005-0000-0000-00007D000000}"/>
    <cellStyle name="20% - Accent2 2 2 5" xfId="180" xr:uid="{00000000-0005-0000-0000-00007E000000}"/>
    <cellStyle name="20% - Accent2 2 3" xfId="181" xr:uid="{00000000-0005-0000-0000-00007F000000}"/>
    <cellStyle name="20% - Accent2 2 3 2" xfId="182" xr:uid="{00000000-0005-0000-0000-000080000000}"/>
    <cellStyle name="20% - Accent2 2 3 2 2" xfId="183" xr:uid="{00000000-0005-0000-0000-000081000000}"/>
    <cellStyle name="20% - Accent2 2 3 2 3" xfId="184" xr:uid="{00000000-0005-0000-0000-000082000000}"/>
    <cellStyle name="20% - Accent2 2 3 3" xfId="185" xr:uid="{00000000-0005-0000-0000-000083000000}"/>
    <cellStyle name="20% - Accent2 2 3 4" xfId="186" xr:uid="{00000000-0005-0000-0000-000084000000}"/>
    <cellStyle name="20% - Accent2 2 4" xfId="187" xr:uid="{00000000-0005-0000-0000-000085000000}"/>
    <cellStyle name="20% - Accent2 2 4 2" xfId="188" xr:uid="{00000000-0005-0000-0000-000086000000}"/>
    <cellStyle name="20% - Accent2 2 4 3" xfId="189" xr:uid="{00000000-0005-0000-0000-000087000000}"/>
    <cellStyle name="20% - Accent2 2 5" xfId="190" xr:uid="{00000000-0005-0000-0000-000088000000}"/>
    <cellStyle name="20% - Accent2 2 6" xfId="191" xr:uid="{00000000-0005-0000-0000-000089000000}"/>
    <cellStyle name="20% - Accent2 3" xfId="192" xr:uid="{00000000-0005-0000-0000-00008A000000}"/>
    <cellStyle name="20% - Accent2 3 2" xfId="193" xr:uid="{00000000-0005-0000-0000-00008B000000}"/>
    <cellStyle name="20% - Accent2 3 2 2" xfId="194" xr:uid="{00000000-0005-0000-0000-00008C000000}"/>
    <cellStyle name="20% - Accent2 3 2 2 2" xfId="195" xr:uid="{00000000-0005-0000-0000-00008D000000}"/>
    <cellStyle name="20% - Accent2 3 2 2 2 2" xfId="196" xr:uid="{00000000-0005-0000-0000-00008E000000}"/>
    <cellStyle name="20% - Accent2 3 2 2 2 3" xfId="197" xr:uid="{00000000-0005-0000-0000-00008F000000}"/>
    <cellStyle name="20% - Accent2 3 2 2 3" xfId="198" xr:uid="{00000000-0005-0000-0000-000090000000}"/>
    <cellStyle name="20% - Accent2 3 2 2 4" xfId="199" xr:uid="{00000000-0005-0000-0000-000091000000}"/>
    <cellStyle name="20% - Accent2 3 2 3" xfId="200" xr:uid="{00000000-0005-0000-0000-000092000000}"/>
    <cellStyle name="20% - Accent2 3 2 3 2" xfId="201" xr:uid="{00000000-0005-0000-0000-000093000000}"/>
    <cellStyle name="20% - Accent2 3 2 3 3" xfId="202" xr:uid="{00000000-0005-0000-0000-000094000000}"/>
    <cellStyle name="20% - Accent2 3 2 4" xfId="203" xr:uid="{00000000-0005-0000-0000-000095000000}"/>
    <cellStyle name="20% - Accent2 3 2 5" xfId="204" xr:uid="{00000000-0005-0000-0000-000096000000}"/>
    <cellStyle name="20% - Accent2 3 3" xfId="205" xr:uid="{00000000-0005-0000-0000-000097000000}"/>
    <cellStyle name="20% - Accent2 3 3 2" xfId="206" xr:uid="{00000000-0005-0000-0000-000098000000}"/>
    <cellStyle name="20% - Accent2 3 3 2 2" xfId="207" xr:uid="{00000000-0005-0000-0000-000099000000}"/>
    <cellStyle name="20% - Accent2 3 3 2 3" xfId="208" xr:uid="{00000000-0005-0000-0000-00009A000000}"/>
    <cellStyle name="20% - Accent2 3 3 3" xfId="209" xr:uid="{00000000-0005-0000-0000-00009B000000}"/>
    <cellStyle name="20% - Accent2 3 3 4" xfId="210" xr:uid="{00000000-0005-0000-0000-00009C000000}"/>
    <cellStyle name="20% - Accent2 3 4" xfId="211" xr:uid="{00000000-0005-0000-0000-00009D000000}"/>
    <cellStyle name="20% - Accent2 3 4 2" xfId="212" xr:uid="{00000000-0005-0000-0000-00009E000000}"/>
    <cellStyle name="20% - Accent2 3 4 3" xfId="213" xr:uid="{00000000-0005-0000-0000-00009F000000}"/>
    <cellStyle name="20% - Accent2 3 5" xfId="214" xr:uid="{00000000-0005-0000-0000-0000A0000000}"/>
    <cellStyle name="20% - Accent2 3 6" xfId="215" xr:uid="{00000000-0005-0000-0000-0000A1000000}"/>
    <cellStyle name="20% - Accent2 4" xfId="216" xr:uid="{00000000-0005-0000-0000-0000A2000000}"/>
    <cellStyle name="20% - Accent2 4 2" xfId="217" xr:uid="{00000000-0005-0000-0000-0000A3000000}"/>
    <cellStyle name="20% - Accent2 4 2 2" xfId="218" xr:uid="{00000000-0005-0000-0000-0000A4000000}"/>
    <cellStyle name="20% - Accent2 4 2 2 2" xfId="219" xr:uid="{00000000-0005-0000-0000-0000A5000000}"/>
    <cellStyle name="20% - Accent2 4 2 2 2 2" xfId="220" xr:uid="{00000000-0005-0000-0000-0000A6000000}"/>
    <cellStyle name="20% - Accent2 4 2 2 2 3" xfId="221" xr:uid="{00000000-0005-0000-0000-0000A7000000}"/>
    <cellStyle name="20% - Accent2 4 2 2 3" xfId="222" xr:uid="{00000000-0005-0000-0000-0000A8000000}"/>
    <cellStyle name="20% - Accent2 4 2 2 4" xfId="223" xr:uid="{00000000-0005-0000-0000-0000A9000000}"/>
    <cellStyle name="20% - Accent2 4 2 3" xfId="224" xr:uid="{00000000-0005-0000-0000-0000AA000000}"/>
    <cellStyle name="20% - Accent2 4 2 3 2" xfId="225" xr:uid="{00000000-0005-0000-0000-0000AB000000}"/>
    <cellStyle name="20% - Accent2 4 2 3 3" xfId="226" xr:uid="{00000000-0005-0000-0000-0000AC000000}"/>
    <cellStyle name="20% - Accent2 4 2 4" xfId="227" xr:uid="{00000000-0005-0000-0000-0000AD000000}"/>
    <cellStyle name="20% - Accent2 4 2 5" xfId="228" xr:uid="{00000000-0005-0000-0000-0000AE000000}"/>
    <cellStyle name="20% - Accent2 4 3" xfId="229" xr:uid="{00000000-0005-0000-0000-0000AF000000}"/>
    <cellStyle name="20% - Accent2 4 3 2" xfId="230" xr:uid="{00000000-0005-0000-0000-0000B0000000}"/>
    <cellStyle name="20% - Accent2 4 3 2 2" xfId="231" xr:uid="{00000000-0005-0000-0000-0000B1000000}"/>
    <cellStyle name="20% - Accent2 4 3 2 3" xfId="232" xr:uid="{00000000-0005-0000-0000-0000B2000000}"/>
    <cellStyle name="20% - Accent2 4 3 3" xfId="233" xr:uid="{00000000-0005-0000-0000-0000B3000000}"/>
    <cellStyle name="20% - Accent2 4 3 4" xfId="234" xr:uid="{00000000-0005-0000-0000-0000B4000000}"/>
    <cellStyle name="20% - Accent2 4 4" xfId="235" xr:uid="{00000000-0005-0000-0000-0000B5000000}"/>
    <cellStyle name="20% - Accent2 4 4 2" xfId="236" xr:uid="{00000000-0005-0000-0000-0000B6000000}"/>
    <cellStyle name="20% - Accent2 4 4 3" xfId="237" xr:uid="{00000000-0005-0000-0000-0000B7000000}"/>
    <cellStyle name="20% - Accent2 4 5" xfId="238" xr:uid="{00000000-0005-0000-0000-0000B8000000}"/>
    <cellStyle name="20% - Accent2 4 6" xfId="239" xr:uid="{00000000-0005-0000-0000-0000B9000000}"/>
    <cellStyle name="20% - Accent2 5" xfId="240" xr:uid="{00000000-0005-0000-0000-0000BA000000}"/>
    <cellStyle name="20% - Accent2 5 2" xfId="241" xr:uid="{00000000-0005-0000-0000-0000BB000000}"/>
    <cellStyle name="20% - Accent2 5 2 2" xfId="242" xr:uid="{00000000-0005-0000-0000-0000BC000000}"/>
    <cellStyle name="20% - Accent2 5 2 2 2" xfId="243" xr:uid="{00000000-0005-0000-0000-0000BD000000}"/>
    <cellStyle name="20% - Accent2 5 2 2 2 2" xfId="244" xr:uid="{00000000-0005-0000-0000-0000BE000000}"/>
    <cellStyle name="20% - Accent2 5 2 2 2 3" xfId="245" xr:uid="{00000000-0005-0000-0000-0000BF000000}"/>
    <cellStyle name="20% - Accent2 5 2 2 3" xfId="246" xr:uid="{00000000-0005-0000-0000-0000C0000000}"/>
    <cellStyle name="20% - Accent2 5 2 2 4" xfId="247" xr:uid="{00000000-0005-0000-0000-0000C1000000}"/>
    <cellStyle name="20% - Accent2 5 2 3" xfId="248" xr:uid="{00000000-0005-0000-0000-0000C2000000}"/>
    <cellStyle name="20% - Accent2 5 2 3 2" xfId="249" xr:uid="{00000000-0005-0000-0000-0000C3000000}"/>
    <cellStyle name="20% - Accent2 5 2 3 3" xfId="250" xr:uid="{00000000-0005-0000-0000-0000C4000000}"/>
    <cellStyle name="20% - Accent2 5 2 4" xfId="251" xr:uid="{00000000-0005-0000-0000-0000C5000000}"/>
    <cellStyle name="20% - Accent2 5 2 5" xfId="252" xr:uid="{00000000-0005-0000-0000-0000C6000000}"/>
    <cellStyle name="20% - Accent2 5 3" xfId="253" xr:uid="{00000000-0005-0000-0000-0000C7000000}"/>
    <cellStyle name="20% - Accent2 5 3 2" xfId="254" xr:uid="{00000000-0005-0000-0000-0000C8000000}"/>
    <cellStyle name="20% - Accent2 5 3 2 2" xfId="255" xr:uid="{00000000-0005-0000-0000-0000C9000000}"/>
    <cellStyle name="20% - Accent2 5 3 2 3" xfId="256" xr:uid="{00000000-0005-0000-0000-0000CA000000}"/>
    <cellStyle name="20% - Accent2 5 3 3" xfId="257" xr:uid="{00000000-0005-0000-0000-0000CB000000}"/>
    <cellStyle name="20% - Accent2 5 3 4" xfId="258" xr:uid="{00000000-0005-0000-0000-0000CC000000}"/>
    <cellStyle name="20% - Accent2 5 4" xfId="259" xr:uid="{00000000-0005-0000-0000-0000CD000000}"/>
    <cellStyle name="20% - Accent2 5 4 2" xfId="260" xr:uid="{00000000-0005-0000-0000-0000CE000000}"/>
    <cellStyle name="20% - Accent2 5 4 3" xfId="261" xr:uid="{00000000-0005-0000-0000-0000CF000000}"/>
    <cellStyle name="20% - Accent2 5 5" xfId="262" xr:uid="{00000000-0005-0000-0000-0000D0000000}"/>
    <cellStyle name="20% - Accent2 5 6" xfId="263" xr:uid="{00000000-0005-0000-0000-0000D1000000}"/>
    <cellStyle name="20% - Accent2 6" xfId="264" xr:uid="{00000000-0005-0000-0000-0000D2000000}"/>
    <cellStyle name="20% - Accent2 7" xfId="265" xr:uid="{00000000-0005-0000-0000-0000D3000000}"/>
    <cellStyle name="20% - Accent2 8" xfId="266" xr:uid="{00000000-0005-0000-0000-0000D4000000}"/>
    <cellStyle name="20% - Accent2 9" xfId="267" xr:uid="{00000000-0005-0000-0000-0000D5000000}"/>
    <cellStyle name="20% - Accent3" xfId="21915" builtinId="38" customBuiltin="1"/>
    <cellStyle name="20% - Accent3 10" xfId="268" xr:uid="{00000000-0005-0000-0000-0000D7000000}"/>
    <cellStyle name="20% - Accent3 11" xfId="269" xr:uid="{00000000-0005-0000-0000-0000D8000000}"/>
    <cellStyle name="20% - Accent3 12" xfId="270" xr:uid="{00000000-0005-0000-0000-0000D9000000}"/>
    <cellStyle name="20% - Accent3 13" xfId="271" xr:uid="{00000000-0005-0000-0000-0000DA000000}"/>
    <cellStyle name="20% - Accent3 14" xfId="272" xr:uid="{00000000-0005-0000-0000-0000DB000000}"/>
    <cellStyle name="20% - Accent3 15" xfId="273" xr:uid="{00000000-0005-0000-0000-0000DC000000}"/>
    <cellStyle name="20% - Accent3 2" xfId="274" xr:uid="{00000000-0005-0000-0000-0000DD000000}"/>
    <cellStyle name="20% - Accent3 2 2" xfId="275" xr:uid="{00000000-0005-0000-0000-0000DE000000}"/>
    <cellStyle name="20% - Accent3 2 2 2" xfId="276" xr:uid="{00000000-0005-0000-0000-0000DF000000}"/>
    <cellStyle name="20% - Accent3 2 2 2 2" xfId="277" xr:uid="{00000000-0005-0000-0000-0000E0000000}"/>
    <cellStyle name="20% - Accent3 2 2 2 2 2" xfId="278" xr:uid="{00000000-0005-0000-0000-0000E1000000}"/>
    <cellStyle name="20% - Accent3 2 2 2 2 3" xfId="279" xr:uid="{00000000-0005-0000-0000-0000E2000000}"/>
    <cellStyle name="20% - Accent3 2 2 2 3" xfId="280" xr:uid="{00000000-0005-0000-0000-0000E3000000}"/>
    <cellStyle name="20% - Accent3 2 2 2 4" xfId="281" xr:uid="{00000000-0005-0000-0000-0000E4000000}"/>
    <cellStyle name="20% - Accent3 2 2 3" xfId="282" xr:uid="{00000000-0005-0000-0000-0000E5000000}"/>
    <cellStyle name="20% - Accent3 2 2 3 2" xfId="283" xr:uid="{00000000-0005-0000-0000-0000E6000000}"/>
    <cellStyle name="20% - Accent3 2 2 3 3" xfId="284" xr:uid="{00000000-0005-0000-0000-0000E7000000}"/>
    <cellStyle name="20% - Accent3 2 2 4" xfId="285" xr:uid="{00000000-0005-0000-0000-0000E8000000}"/>
    <cellStyle name="20% - Accent3 2 2 5" xfId="286" xr:uid="{00000000-0005-0000-0000-0000E9000000}"/>
    <cellStyle name="20% - Accent3 2 3" xfId="287" xr:uid="{00000000-0005-0000-0000-0000EA000000}"/>
    <cellStyle name="20% - Accent3 2 3 2" xfId="288" xr:uid="{00000000-0005-0000-0000-0000EB000000}"/>
    <cellStyle name="20% - Accent3 2 3 2 2" xfId="289" xr:uid="{00000000-0005-0000-0000-0000EC000000}"/>
    <cellStyle name="20% - Accent3 2 3 2 3" xfId="290" xr:uid="{00000000-0005-0000-0000-0000ED000000}"/>
    <cellStyle name="20% - Accent3 2 3 3" xfId="291" xr:uid="{00000000-0005-0000-0000-0000EE000000}"/>
    <cellStyle name="20% - Accent3 2 3 4" xfId="292" xr:uid="{00000000-0005-0000-0000-0000EF000000}"/>
    <cellStyle name="20% - Accent3 2 4" xfId="293" xr:uid="{00000000-0005-0000-0000-0000F0000000}"/>
    <cellStyle name="20% - Accent3 2 4 2" xfId="294" xr:uid="{00000000-0005-0000-0000-0000F1000000}"/>
    <cellStyle name="20% - Accent3 2 4 3" xfId="295" xr:uid="{00000000-0005-0000-0000-0000F2000000}"/>
    <cellStyle name="20% - Accent3 2 5" xfId="296" xr:uid="{00000000-0005-0000-0000-0000F3000000}"/>
    <cellStyle name="20% - Accent3 2 6" xfId="297" xr:uid="{00000000-0005-0000-0000-0000F4000000}"/>
    <cellStyle name="20% - Accent3 3" xfId="298" xr:uid="{00000000-0005-0000-0000-0000F5000000}"/>
    <cellStyle name="20% - Accent3 3 2" xfId="299" xr:uid="{00000000-0005-0000-0000-0000F6000000}"/>
    <cellStyle name="20% - Accent3 3 2 2" xfId="300" xr:uid="{00000000-0005-0000-0000-0000F7000000}"/>
    <cellStyle name="20% - Accent3 3 2 2 2" xfId="301" xr:uid="{00000000-0005-0000-0000-0000F8000000}"/>
    <cellStyle name="20% - Accent3 3 2 2 2 2" xfId="302" xr:uid="{00000000-0005-0000-0000-0000F9000000}"/>
    <cellStyle name="20% - Accent3 3 2 2 2 3" xfId="303" xr:uid="{00000000-0005-0000-0000-0000FA000000}"/>
    <cellStyle name="20% - Accent3 3 2 2 3" xfId="304" xr:uid="{00000000-0005-0000-0000-0000FB000000}"/>
    <cellStyle name="20% - Accent3 3 2 2 4" xfId="305" xr:uid="{00000000-0005-0000-0000-0000FC000000}"/>
    <cellStyle name="20% - Accent3 3 2 3" xfId="306" xr:uid="{00000000-0005-0000-0000-0000FD000000}"/>
    <cellStyle name="20% - Accent3 3 2 3 2" xfId="307" xr:uid="{00000000-0005-0000-0000-0000FE000000}"/>
    <cellStyle name="20% - Accent3 3 2 3 3" xfId="308" xr:uid="{00000000-0005-0000-0000-0000FF000000}"/>
    <cellStyle name="20% - Accent3 3 2 4" xfId="309" xr:uid="{00000000-0005-0000-0000-000000010000}"/>
    <cellStyle name="20% - Accent3 3 2 5" xfId="310" xr:uid="{00000000-0005-0000-0000-000001010000}"/>
    <cellStyle name="20% - Accent3 3 3" xfId="311" xr:uid="{00000000-0005-0000-0000-000002010000}"/>
    <cellStyle name="20% - Accent3 3 3 2" xfId="312" xr:uid="{00000000-0005-0000-0000-000003010000}"/>
    <cellStyle name="20% - Accent3 3 3 2 2" xfId="313" xr:uid="{00000000-0005-0000-0000-000004010000}"/>
    <cellStyle name="20% - Accent3 3 3 2 3" xfId="314" xr:uid="{00000000-0005-0000-0000-000005010000}"/>
    <cellStyle name="20% - Accent3 3 3 3" xfId="315" xr:uid="{00000000-0005-0000-0000-000006010000}"/>
    <cellStyle name="20% - Accent3 3 3 4" xfId="316" xr:uid="{00000000-0005-0000-0000-000007010000}"/>
    <cellStyle name="20% - Accent3 3 4" xfId="317" xr:uid="{00000000-0005-0000-0000-000008010000}"/>
    <cellStyle name="20% - Accent3 3 4 2" xfId="318" xr:uid="{00000000-0005-0000-0000-000009010000}"/>
    <cellStyle name="20% - Accent3 3 4 3" xfId="319" xr:uid="{00000000-0005-0000-0000-00000A010000}"/>
    <cellStyle name="20% - Accent3 3 5" xfId="320" xr:uid="{00000000-0005-0000-0000-00000B010000}"/>
    <cellStyle name="20% - Accent3 3 6" xfId="321" xr:uid="{00000000-0005-0000-0000-00000C010000}"/>
    <cellStyle name="20% - Accent3 4" xfId="322" xr:uid="{00000000-0005-0000-0000-00000D010000}"/>
    <cellStyle name="20% - Accent3 4 2" xfId="323" xr:uid="{00000000-0005-0000-0000-00000E010000}"/>
    <cellStyle name="20% - Accent3 4 2 2" xfId="324" xr:uid="{00000000-0005-0000-0000-00000F010000}"/>
    <cellStyle name="20% - Accent3 4 2 2 2" xfId="325" xr:uid="{00000000-0005-0000-0000-000010010000}"/>
    <cellStyle name="20% - Accent3 4 2 2 2 2" xfId="326" xr:uid="{00000000-0005-0000-0000-000011010000}"/>
    <cellStyle name="20% - Accent3 4 2 2 2 3" xfId="327" xr:uid="{00000000-0005-0000-0000-000012010000}"/>
    <cellStyle name="20% - Accent3 4 2 2 3" xfId="328" xr:uid="{00000000-0005-0000-0000-000013010000}"/>
    <cellStyle name="20% - Accent3 4 2 2 4" xfId="329" xr:uid="{00000000-0005-0000-0000-000014010000}"/>
    <cellStyle name="20% - Accent3 4 2 3" xfId="330" xr:uid="{00000000-0005-0000-0000-000015010000}"/>
    <cellStyle name="20% - Accent3 4 2 3 2" xfId="331" xr:uid="{00000000-0005-0000-0000-000016010000}"/>
    <cellStyle name="20% - Accent3 4 2 3 3" xfId="332" xr:uid="{00000000-0005-0000-0000-000017010000}"/>
    <cellStyle name="20% - Accent3 4 2 4" xfId="333" xr:uid="{00000000-0005-0000-0000-000018010000}"/>
    <cellStyle name="20% - Accent3 4 2 5" xfId="334" xr:uid="{00000000-0005-0000-0000-000019010000}"/>
    <cellStyle name="20% - Accent3 4 3" xfId="335" xr:uid="{00000000-0005-0000-0000-00001A010000}"/>
    <cellStyle name="20% - Accent3 4 3 2" xfId="336" xr:uid="{00000000-0005-0000-0000-00001B010000}"/>
    <cellStyle name="20% - Accent3 4 3 2 2" xfId="337" xr:uid="{00000000-0005-0000-0000-00001C010000}"/>
    <cellStyle name="20% - Accent3 4 3 2 3" xfId="338" xr:uid="{00000000-0005-0000-0000-00001D010000}"/>
    <cellStyle name="20% - Accent3 4 3 3" xfId="339" xr:uid="{00000000-0005-0000-0000-00001E010000}"/>
    <cellStyle name="20% - Accent3 4 3 4" xfId="340" xr:uid="{00000000-0005-0000-0000-00001F010000}"/>
    <cellStyle name="20% - Accent3 4 4" xfId="341" xr:uid="{00000000-0005-0000-0000-000020010000}"/>
    <cellStyle name="20% - Accent3 4 4 2" xfId="342" xr:uid="{00000000-0005-0000-0000-000021010000}"/>
    <cellStyle name="20% - Accent3 4 4 3" xfId="343" xr:uid="{00000000-0005-0000-0000-000022010000}"/>
    <cellStyle name="20% - Accent3 4 5" xfId="344" xr:uid="{00000000-0005-0000-0000-000023010000}"/>
    <cellStyle name="20% - Accent3 4 6" xfId="345" xr:uid="{00000000-0005-0000-0000-000024010000}"/>
    <cellStyle name="20% - Accent3 5" xfId="346" xr:uid="{00000000-0005-0000-0000-000025010000}"/>
    <cellStyle name="20% - Accent3 5 2" xfId="347" xr:uid="{00000000-0005-0000-0000-000026010000}"/>
    <cellStyle name="20% - Accent3 5 2 2" xfId="348" xr:uid="{00000000-0005-0000-0000-000027010000}"/>
    <cellStyle name="20% - Accent3 5 2 2 2" xfId="349" xr:uid="{00000000-0005-0000-0000-000028010000}"/>
    <cellStyle name="20% - Accent3 5 2 2 2 2" xfId="350" xr:uid="{00000000-0005-0000-0000-000029010000}"/>
    <cellStyle name="20% - Accent3 5 2 2 2 3" xfId="351" xr:uid="{00000000-0005-0000-0000-00002A010000}"/>
    <cellStyle name="20% - Accent3 5 2 2 3" xfId="352" xr:uid="{00000000-0005-0000-0000-00002B010000}"/>
    <cellStyle name="20% - Accent3 5 2 2 4" xfId="353" xr:uid="{00000000-0005-0000-0000-00002C010000}"/>
    <cellStyle name="20% - Accent3 5 2 3" xfId="354" xr:uid="{00000000-0005-0000-0000-00002D010000}"/>
    <cellStyle name="20% - Accent3 5 2 3 2" xfId="355" xr:uid="{00000000-0005-0000-0000-00002E010000}"/>
    <cellStyle name="20% - Accent3 5 2 3 3" xfId="356" xr:uid="{00000000-0005-0000-0000-00002F010000}"/>
    <cellStyle name="20% - Accent3 5 2 4" xfId="357" xr:uid="{00000000-0005-0000-0000-000030010000}"/>
    <cellStyle name="20% - Accent3 5 2 5" xfId="358" xr:uid="{00000000-0005-0000-0000-000031010000}"/>
    <cellStyle name="20% - Accent3 5 3" xfId="359" xr:uid="{00000000-0005-0000-0000-000032010000}"/>
    <cellStyle name="20% - Accent3 5 3 2" xfId="360" xr:uid="{00000000-0005-0000-0000-000033010000}"/>
    <cellStyle name="20% - Accent3 5 3 2 2" xfId="361" xr:uid="{00000000-0005-0000-0000-000034010000}"/>
    <cellStyle name="20% - Accent3 5 3 2 3" xfId="362" xr:uid="{00000000-0005-0000-0000-000035010000}"/>
    <cellStyle name="20% - Accent3 5 3 3" xfId="363" xr:uid="{00000000-0005-0000-0000-000036010000}"/>
    <cellStyle name="20% - Accent3 5 3 4" xfId="364" xr:uid="{00000000-0005-0000-0000-000037010000}"/>
    <cellStyle name="20% - Accent3 5 4" xfId="365" xr:uid="{00000000-0005-0000-0000-000038010000}"/>
    <cellStyle name="20% - Accent3 5 4 2" xfId="366" xr:uid="{00000000-0005-0000-0000-000039010000}"/>
    <cellStyle name="20% - Accent3 5 4 3" xfId="367" xr:uid="{00000000-0005-0000-0000-00003A010000}"/>
    <cellStyle name="20% - Accent3 5 5" xfId="368" xr:uid="{00000000-0005-0000-0000-00003B010000}"/>
    <cellStyle name="20% - Accent3 5 6" xfId="369" xr:uid="{00000000-0005-0000-0000-00003C010000}"/>
    <cellStyle name="20% - Accent3 6" xfId="370" xr:uid="{00000000-0005-0000-0000-00003D010000}"/>
    <cellStyle name="20% - Accent3 7" xfId="371" xr:uid="{00000000-0005-0000-0000-00003E010000}"/>
    <cellStyle name="20% - Accent3 8" xfId="372" xr:uid="{00000000-0005-0000-0000-00003F010000}"/>
    <cellStyle name="20% - Accent3 9" xfId="373" xr:uid="{00000000-0005-0000-0000-000040010000}"/>
    <cellStyle name="20% - Accent4" xfId="21919" builtinId="42" customBuiltin="1"/>
    <cellStyle name="20% - Accent4 10" xfId="374" xr:uid="{00000000-0005-0000-0000-000042010000}"/>
    <cellStyle name="20% - Accent4 11" xfId="375" xr:uid="{00000000-0005-0000-0000-000043010000}"/>
    <cellStyle name="20% - Accent4 12" xfId="376" xr:uid="{00000000-0005-0000-0000-000044010000}"/>
    <cellStyle name="20% - Accent4 13" xfId="377" xr:uid="{00000000-0005-0000-0000-000045010000}"/>
    <cellStyle name="20% - Accent4 14" xfId="378" xr:uid="{00000000-0005-0000-0000-000046010000}"/>
    <cellStyle name="20% - Accent4 15" xfId="379" xr:uid="{00000000-0005-0000-0000-000047010000}"/>
    <cellStyle name="20% - Accent4 2" xfId="380" xr:uid="{00000000-0005-0000-0000-000048010000}"/>
    <cellStyle name="20% - Accent4 2 2" xfId="381" xr:uid="{00000000-0005-0000-0000-000049010000}"/>
    <cellStyle name="20% - Accent4 2 2 2" xfId="382" xr:uid="{00000000-0005-0000-0000-00004A010000}"/>
    <cellStyle name="20% - Accent4 2 2 2 2" xfId="383" xr:uid="{00000000-0005-0000-0000-00004B010000}"/>
    <cellStyle name="20% - Accent4 2 2 2 2 2" xfId="384" xr:uid="{00000000-0005-0000-0000-00004C010000}"/>
    <cellStyle name="20% - Accent4 2 2 2 2 3" xfId="385" xr:uid="{00000000-0005-0000-0000-00004D010000}"/>
    <cellStyle name="20% - Accent4 2 2 2 3" xfId="386" xr:uid="{00000000-0005-0000-0000-00004E010000}"/>
    <cellStyle name="20% - Accent4 2 2 2 4" xfId="387" xr:uid="{00000000-0005-0000-0000-00004F010000}"/>
    <cellStyle name="20% - Accent4 2 2 3" xfId="388" xr:uid="{00000000-0005-0000-0000-000050010000}"/>
    <cellStyle name="20% - Accent4 2 2 3 2" xfId="389" xr:uid="{00000000-0005-0000-0000-000051010000}"/>
    <cellStyle name="20% - Accent4 2 2 3 3" xfId="390" xr:uid="{00000000-0005-0000-0000-000052010000}"/>
    <cellStyle name="20% - Accent4 2 2 4" xfId="391" xr:uid="{00000000-0005-0000-0000-000053010000}"/>
    <cellStyle name="20% - Accent4 2 2 5" xfId="392" xr:uid="{00000000-0005-0000-0000-000054010000}"/>
    <cellStyle name="20% - Accent4 2 3" xfId="393" xr:uid="{00000000-0005-0000-0000-000055010000}"/>
    <cellStyle name="20% - Accent4 2 3 2" xfId="394" xr:uid="{00000000-0005-0000-0000-000056010000}"/>
    <cellStyle name="20% - Accent4 2 3 2 2" xfId="395" xr:uid="{00000000-0005-0000-0000-000057010000}"/>
    <cellStyle name="20% - Accent4 2 3 2 3" xfId="396" xr:uid="{00000000-0005-0000-0000-000058010000}"/>
    <cellStyle name="20% - Accent4 2 3 3" xfId="397" xr:uid="{00000000-0005-0000-0000-000059010000}"/>
    <cellStyle name="20% - Accent4 2 3 4" xfId="398" xr:uid="{00000000-0005-0000-0000-00005A010000}"/>
    <cellStyle name="20% - Accent4 2 4" xfId="399" xr:uid="{00000000-0005-0000-0000-00005B010000}"/>
    <cellStyle name="20% - Accent4 2 4 2" xfId="400" xr:uid="{00000000-0005-0000-0000-00005C010000}"/>
    <cellStyle name="20% - Accent4 2 4 3" xfId="401" xr:uid="{00000000-0005-0000-0000-00005D010000}"/>
    <cellStyle name="20% - Accent4 2 5" xfId="402" xr:uid="{00000000-0005-0000-0000-00005E010000}"/>
    <cellStyle name="20% - Accent4 2 6" xfId="403" xr:uid="{00000000-0005-0000-0000-00005F010000}"/>
    <cellStyle name="20% - Accent4 3" xfId="404" xr:uid="{00000000-0005-0000-0000-000060010000}"/>
    <cellStyle name="20% - Accent4 3 2" xfId="405" xr:uid="{00000000-0005-0000-0000-000061010000}"/>
    <cellStyle name="20% - Accent4 3 2 2" xfId="406" xr:uid="{00000000-0005-0000-0000-000062010000}"/>
    <cellStyle name="20% - Accent4 3 2 2 2" xfId="407" xr:uid="{00000000-0005-0000-0000-000063010000}"/>
    <cellStyle name="20% - Accent4 3 2 2 2 2" xfId="408" xr:uid="{00000000-0005-0000-0000-000064010000}"/>
    <cellStyle name="20% - Accent4 3 2 2 2 3" xfId="409" xr:uid="{00000000-0005-0000-0000-000065010000}"/>
    <cellStyle name="20% - Accent4 3 2 2 3" xfId="410" xr:uid="{00000000-0005-0000-0000-000066010000}"/>
    <cellStyle name="20% - Accent4 3 2 2 4" xfId="411" xr:uid="{00000000-0005-0000-0000-000067010000}"/>
    <cellStyle name="20% - Accent4 3 2 3" xfId="412" xr:uid="{00000000-0005-0000-0000-000068010000}"/>
    <cellStyle name="20% - Accent4 3 2 3 2" xfId="413" xr:uid="{00000000-0005-0000-0000-000069010000}"/>
    <cellStyle name="20% - Accent4 3 2 3 3" xfId="414" xr:uid="{00000000-0005-0000-0000-00006A010000}"/>
    <cellStyle name="20% - Accent4 3 2 4" xfId="415" xr:uid="{00000000-0005-0000-0000-00006B010000}"/>
    <cellStyle name="20% - Accent4 3 2 5" xfId="416" xr:uid="{00000000-0005-0000-0000-00006C010000}"/>
    <cellStyle name="20% - Accent4 3 3" xfId="417" xr:uid="{00000000-0005-0000-0000-00006D010000}"/>
    <cellStyle name="20% - Accent4 3 3 2" xfId="418" xr:uid="{00000000-0005-0000-0000-00006E010000}"/>
    <cellStyle name="20% - Accent4 3 3 2 2" xfId="419" xr:uid="{00000000-0005-0000-0000-00006F010000}"/>
    <cellStyle name="20% - Accent4 3 3 2 3" xfId="420" xr:uid="{00000000-0005-0000-0000-000070010000}"/>
    <cellStyle name="20% - Accent4 3 3 3" xfId="421" xr:uid="{00000000-0005-0000-0000-000071010000}"/>
    <cellStyle name="20% - Accent4 3 3 4" xfId="422" xr:uid="{00000000-0005-0000-0000-000072010000}"/>
    <cellStyle name="20% - Accent4 3 4" xfId="423" xr:uid="{00000000-0005-0000-0000-000073010000}"/>
    <cellStyle name="20% - Accent4 3 4 2" xfId="424" xr:uid="{00000000-0005-0000-0000-000074010000}"/>
    <cellStyle name="20% - Accent4 3 4 3" xfId="425" xr:uid="{00000000-0005-0000-0000-000075010000}"/>
    <cellStyle name="20% - Accent4 3 5" xfId="426" xr:uid="{00000000-0005-0000-0000-000076010000}"/>
    <cellStyle name="20% - Accent4 3 6" xfId="427" xr:uid="{00000000-0005-0000-0000-000077010000}"/>
    <cellStyle name="20% - Accent4 4" xfId="428" xr:uid="{00000000-0005-0000-0000-000078010000}"/>
    <cellStyle name="20% - Accent4 4 2" xfId="429" xr:uid="{00000000-0005-0000-0000-000079010000}"/>
    <cellStyle name="20% - Accent4 4 2 2" xfId="430" xr:uid="{00000000-0005-0000-0000-00007A010000}"/>
    <cellStyle name="20% - Accent4 4 2 2 2" xfId="431" xr:uid="{00000000-0005-0000-0000-00007B010000}"/>
    <cellStyle name="20% - Accent4 4 2 2 2 2" xfId="432" xr:uid="{00000000-0005-0000-0000-00007C010000}"/>
    <cellStyle name="20% - Accent4 4 2 2 2 3" xfId="433" xr:uid="{00000000-0005-0000-0000-00007D010000}"/>
    <cellStyle name="20% - Accent4 4 2 2 3" xfId="434" xr:uid="{00000000-0005-0000-0000-00007E010000}"/>
    <cellStyle name="20% - Accent4 4 2 2 4" xfId="435" xr:uid="{00000000-0005-0000-0000-00007F010000}"/>
    <cellStyle name="20% - Accent4 4 2 3" xfId="436" xr:uid="{00000000-0005-0000-0000-000080010000}"/>
    <cellStyle name="20% - Accent4 4 2 3 2" xfId="437" xr:uid="{00000000-0005-0000-0000-000081010000}"/>
    <cellStyle name="20% - Accent4 4 2 3 3" xfId="438" xr:uid="{00000000-0005-0000-0000-000082010000}"/>
    <cellStyle name="20% - Accent4 4 2 4" xfId="439" xr:uid="{00000000-0005-0000-0000-000083010000}"/>
    <cellStyle name="20% - Accent4 4 2 5" xfId="440" xr:uid="{00000000-0005-0000-0000-000084010000}"/>
    <cellStyle name="20% - Accent4 4 3" xfId="441" xr:uid="{00000000-0005-0000-0000-000085010000}"/>
    <cellStyle name="20% - Accent4 4 3 2" xfId="442" xr:uid="{00000000-0005-0000-0000-000086010000}"/>
    <cellStyle name="20% - Accent4 4 3 2 2" xfId="443" xr:uid="{00000000-0005-0000-0000-000087010000}"/>
    <cellStyle name="20% - Accent4 4 3 2 3" xfId="444" xr:uid="{00000000-0005-0000-0000-000088010000}"/>
    <cellStyle name="20% - Accent4 4 3 3" xfId="445" xr:uid="{00000000-0005-0000-0000-000089010000}"/>
    <cellStyle name="20% - Accent4 4 3 4" xfId="446" xr:uid="{00000000-0005-0000-0000-00008A010000}"/>
    <cellStyle name="20% - Accent4 4 4" xfId="447" xr:uid="{00000000-0005-0000-0000-00008B010000}"/>
    <cellStyle name="20% - Accent4 4 4 2" xfId="448" xr:uid="{00000000-0005-0000-0000-00008C010000}"/>
    <cellStyle name="20% - Accent4 4 4 3" xfId="449" xr:uid="{00000000-0005-0000-0000-00008D010000}"/>
    <cellStyle name="20% - Accent4 4 5" xfId="450" xr:uid="{00000000-0005-0000-0000-00008E010000}"/>
    <cellStyle name="20% - Accent4 4 6" xfId="451" xr:uid="{00000000-0005-0000-0000-00008F010000}"/>
    <cellStyle name="20% - Accent4 5" xfId="452" xr:uid="{00000000-0005-0000-0000-000090010000}"/>
    <cellStyle name="20% - Accent4 5 2" xfId="453" xr:uid="{00000000-0005-0000-0000-000091010000}"/>
    <cellStyle name="20% - Accent4 5 2 2" xfId="454" xr:uid="{00000000-0005-0000-0000-000092010000}"/>
    <cellStyle name="20% - Accent4 5 2 2 2" xfId="455" xr:uid="{00000000-0005-0000-0000-000093010000}"/>
    <cellStyle name="20% - Accent4 5 2 2 2 2" xfId="456" xr:uid="{00000000-0005-0000-0000-000094010000}"/>
    <cellStyle name="20% - Accent4 5 2 2 2 3" xfId="457" xr:uid="{00000000-0005-0000-0000-000095010000}"/>
    <cellStyle name="20% - Accent4 5 2 2 3" xfId="458" xr:uid="{00000000-0005-0000-0000-000096010000}"/>
    <cellStyle name="20% - Accent4 5 2 2 4" xfId="459" xr:uid="{00000000-0005-0000-0000-000097010000}"/>
    <cellStyle name="20% - Accent4 5 2 3" xfId="460" xr:uid="{00000000-0005-0000-0000-000098010000}"/>
    <cellStyle name="20% - Accent4 5 2 3 2" xfId="461" xr:uid="{00000000-0005-0000-0000-000099010000}"/>
    <cellStyle name="20% - Accent4 5 2 3 3" xfId="462" xr:uid="{00000000-0005-0000-0000-00009A010000}"/>
    <cellStyle name="20% - Accent4 5 2 4" xfId="463" xr:uid="{00000000-0005-0000-0000-00009B010000}"/>
    <cellStyle name="20% - Accent4 5 2 5" xfId="464" xr:uid="{00000000-0005-0000-0000-00009C010000}"/>
    <cellStyle name="20% - Accent4 5 3" xfId="465" xr:uid="{00000000-0005-0000-0000-00009D010000}"/>
    <cellStyle name="20% - Accent4 5 3 2" xfId="466" xr:uid="{00000000-0005-0000-0000-00009E010000}"/>
    <cellStyle name="20% - Accent4 5 3 2 2" xfId="467" xr:uid="{00000000-0005-0000-0000-00009F010000}"/>
    <cellStyle name="20% - Accent4 5 3 2 3" xfId="468" xr:uid="{00000000-0005-0000-0000-0000A0010000}"/>
    <cellStyle name="20% - Accent4 5 3 3" xfId="469" xr:uid="{00000000-0005-0000-0000-0000A1010000}"/>
    <cellStyle name="20% - Accent4 5 3 4" xfId="470" xr:uid="{00000000-0005-0000-0000-0000A2010000}"/>
    <cellStyle name="20% - Accent4 5 4" xfId="471" xr:uid="{00000000-0005-0000-0000-0000A3010000}"/>
    <cellStyle name="20% - Accent4 5 4 2" xfId="472" xr:uid="{00000000-0005-0000-0000-0000A4010000}"/>
    <cellStyle name="20% - Accent4 5 4 3" xfId="473" xr:uid="{00000000-0005-0000-0000-0000A5010000}"/>
    <cellStyle name="20% - Accent4 5 5" xfId="474" xr:uid="{00000000-0005-0000-0000-0000A6010000}"/>
    <cellStyle name="20% - Accent4 5 6" xfId="475" xr:uid="{00000000-0005-0000-0000-0000A7010000}"/>
    <cellStyle name="20% - Accent4 6" xfId="476" xr:uid="{00000000-0005-0000-0000-0000A8010000}"/>
    <cellStyle name="20% - Accent4 7" xfId="477" xr:uid="{00000000-0005-0000-0000-0000A9010000}"/>
    <cellStyle name="20% - Accent4 8" xfId="478" xr:uid="{00000000-0005-0000-0000-0000AA010000}"/>
    <cellStyle name="20% - Accent4 9" xfId="479" xr:uid="{00000000-0005-0000-0000-0000AB010000}"/>
    <cellStyle name="20% - Accent5" xfId="21923" builtinId="46" customBuiltin="1"/>
    <cellStyle name="20% - Accent5 10" xfId="480" xr:uid="{00000000-0005-0000-0000-0000AD010000}"/>
    <cellStyle name="20% - Accent5 11" xfId="481" xr:uid="{00000000-0005-0000-0000-0000AE010000}"/>
    <cellStyle name="20% - Accent5 12" xfId="482" xr:uid="{00000000-0005-0000-0000-0000AF010000}"/>
    <cellStyle name="20% - Accent5 13" xfId="483" xr:uid="{00000000-0005-0000-0000-0000B0010000}"/>
    <cellStyle name="20% - Accent5 14" xfId="484" xr:uid="{00000000-0005-0000-0000-0000B1010000}"/>
    <cellStyle name="20% - Accent5 15" xfId="485" xr:uid="{00000000-0005-0000-0000-0000B2010000}"/>
    <cellStyle name="20% - Accent5 2" xfId="486" xr:uid="{00000000-0005-0000-0000-0000B3010000}"/>
    <cellStyle name="20% - Accent5 2 2" xfId="487" xr:uid="{00000000-0005-0000-0000-0000B4010000}"/>
    <cellStyle name="20% - Accent5 2 2 2" xfId="488" xr:uid="{00000000-0005-0000-0000-0000B5010000}"/>
    <cellStyle name="20% - Accent5 2 2 2 2" xfId="489" xr:uid="{00000000-0005-0000-0000-0000B6010000}"/>
    <cellStyle name="20% - Accent5 2 2 2 2 2" xfId="490" xr:uid="{00000000-0005-0000-0000-0000B7010000}"/>
    <cellStyle name="20% - Accent5 2 2 2 2 3" xfId="491" xr:uid="{00000000-0005-0000-0000-0000B8010000}"/>
    <cellStyle name="20% - Accent5 2 2 2 3" xfId="492" xr:uid="{00000000-0005-0000-0000-0000B9010000}"/>
    <cellStyle name="20% - Accent5 2 2 2 4" xfId="493" xr:uid="{00000000-0005-0000-0000-0000BA010000}"/>
    <cellStyle name="20% - Accent5 2 2 3" xfId="494" xr:uid="{00000000-0005-0000-0000-0000BB010000}"/>
    <cellStyle name="20% - Accent5 2 2 3 2" xfId="495" xr:uid="{00000000-0005-0000-0000-0000BC010000}"/>
    <cellStyle name="20% - Accent5 2 2 3 3" xfId="496" xr:uid="{00000000-0005-0000-0000-0000BD010000}"/>
    <cellStyle name="20% - Accent5 2 2 4" xfId="497" xr:uid="{00000000-0005-0000-0000-0000BE010000}"/>
    <cellStyle name="20% - Accent5 2 2 5" xfId="498" xr:uid="{00000000-0005-0000-0000-0000BF010000}"/>
    <cellStyle name="20% - Accent5 2 3" xfId="499" xr:uid="{00000000-0005-0000-0000-0000C0010000}"/>
    <cellStyle name="20% - Accent5 2 3 2" xfId="500" xr:uid="{00000000-0005-0000-0000-0000C1010000}"/>
    <cellStyle name="20% - Accent5 2 3 2 2" xfId="501" xr:uid="{00000000-0005-0000-0000-0000C2010000}"/>
    <cellStyle name="20% - Accent5 2 3 2 3" xfId="502" xr:uid="{00000000-0005-0000-0000-0000C3010000}"/>
    <cellStyle name="20% - Accent5 2 3 3" xfId="503" xr:uid="{00000000-0005-0000-0000-0000C4010000}"/>
    <cellStyle name="20% - Accent5 2 3 4" xfId="504" xr:uid="{00000000-0005-0000-0000-0000C5010000}"/>
    <cellStyle name="20% - Accent5 2 4" xfId="505" xr:uid="{00000000-0005-0000-0000-0000C6010000}"/>
    <cellStyle name="20% - Accent5 2 4 2" xfId="506" xr:uid="{00000000-0005-0000-0000-0000C7010000}"/>
    <cellStyle name="20% - Accent5 2 4 3" xfId="507" xr:uid="{00000000-0005-0000-0000-0000C8010000}"/>
    <cellStyle name="20% - Accent5 2 5" xfId="508" xr:uid="{00000000-0005-0000-0000-0000C9010000}"/>
    <cellStyle name="20% - Accent5 2 6" xfId="509" xr:uid="{00000000-0005-0000-0000-0000CA010000}"/>
    <cellStyle name="20% - Accent5 3" xfId="510" xr:uid="{00000000-0005-0000-0000-0000CB010000}"/>
    <cellStyle name="20% - Accent5 3 2" xfId="511" xr:uid="{00000000-0005-0000-0000-0000CC010000}"/>
    <cellStyle name="20% - Accent5 3 2 2" xfId="512" xr:uid="{00000000-0005-0000-0000-0000CD010000}"/>
    <cellStyle name="20% - Accent5 3 2 2 2" xfId="513" xr:uid="{00000000-0005-0000-0000-0000CE010000}"/>
    <cellStyle name="20% - Accent5 3 2 2 2 2" xfId="514" xr:uid="{00000000-0005-0000-0000-0000CF010000}"/>
    <cellStyle name="20% - Accent5 3 2 2 2 3" xfId="515" xr:uid="{00000000-0005-0000-0000-0000D0010000}"/>
    <cellStyle name="20% - Accent5 3 2 2 3" xfId="516" xr:uid="{00000000-0005-0000-0000-0000D1010000}"/>
    <cellStyle name="20% - Accent5 3 2 2 4" xfId="517" xr:uid="{00000000-0005-0000-0000-0000D2010000}"/>
    <cellStyle name="20% - Accent5 3 2 3" xfId="518" xr:uid="{00000000-0005-0000-0000-0000D3010000}"/>
    <cellStyle name="20% - Accent5 3 2 3 2" xfId="519" xr:uid="{00000000-0005-0000-0000-0000D4010000}"/>
    <cellStyle name="20% - Accent5 3 2 3 3" xfId="520" xr:uid="{00000000-0005-0000-0000-0000D5010000}"/>
    <cellStyle name="20% - Accent5 3 2 4" xfId="521" xr:uid="{00000000-0005-0000-0000-0000D6010000}"/>
    <cellStyle name="20% - Accent5 3 2 5" xfId="522" xr:uid="{00000000-0005-0000-0000-0000D7010000}"/>
    <cellStyle name="20% - Accent5 3 3" xfId="523" xr:uid="{00000000-0005-0000-0000-0000D8010000}"/>
    <cellStyle name="20% - Accent5 3 3 2" xfId="524" xr:uid="{00000000-0005-0000-0000-0000D9010000}"/>
    <cellStyle name="20% - Accent5 3 3 2 2" xfId="525" xr:uid="{00000000-0005-0000-0000-0000DA010000}"/>
    <cellStyle name="20% - Accent5 3 3 2 3" xfId="526" xr:uid="{00000000-0005-0000-0000-0000DB010000}"/>
    <cellStyle name="20% - Accent5 3 3 3" xfId="527" xr:uid="{00000000-0005-0000-0000-0000DC010000}"/>
    <cellStyle name="20% - Accent5 3 3 4" xfId="528" xr:uid="{00000000-0005-0000-0000-0000DD010000}"/>
    <cellStyle name="20% - Accent5 3 4" xfId="529" xr:uid="{00000000-0005-0000-0000-0000DE010000}"/>
    <cellStyle name="20% - Accent5 3 4 2" xfId="530" xr:uid="{00000000-0005-0000-0000-0000DF010000}"/>
    <cellStyle name="20% - Accent5 3 4 3" xfId="531" xr:uid="{00000000-0005-0000-0000-0000E0010000}"/>
    <cellStyle name="20% - Accent5 3 5" xfId="532" xr:uid="{00000000-0005-0000-0000-0000E1010000}"/>
    <cellStyle name="20% - Accent5 3 6" xfId="533" xr:uid="{00000000-0005-0000-0000-0000E2010000}"/>
    <cellStyle name="20% - Accent5 4" xfId="534" xr:uid="{00000000-0005-0000-0000-0000E3010000}"/>
    <cellStyle name="20% - Accent5 4 2" xfId="535" xr:uid="{00000000-0005-0000-0000-0000E4010000}"/>
    <cellStyle name="20% - Accent5 4 2 2" xfId="536" xr:uid="{00000000-0005-0000-0000-0000E5010000}"/>
    <cellStyle name="20% - Accent5 4 2 2 2" xfId="537" xr:uid="{00000000-0005-0000-0000-0000E6010000}"/>
    <cellStyle name="20% - Accent5 4 2 2 2 2" xfId="538" xr:uid="{00000000-0005-0000-0000-0000E7010000}"/>
    <cellStyle name="20% - Accent5 4 2 2 2 3" xfId="539" xr:uid="{00000000-0005-0000-0000-0000E8010000}"/>
    <cellStyle name="20% - Accent5 4 2 2 3" xfId="540" xr:uid="{00000000-0005-0000-0000-0000E9010000}"/>
    <cellStyle name="20% - Accent5 4 2 2 4" xfId="541" xr:uid="{00000000-0005-0000-0000-0000EA010000}"/>
    <cellStyle name="20% - Accent5 4 2 3" xfId="542" xr:uid="{00000000-0005-0000-0000-0000EB010000}"/>
    <cellStyle name="20% - Accent5 4 2 3 2" xfId="543" xr:uid="{00000000-0005-0000-0000-0000EC010000}"/>
    <cellStyle name="20% - Accent5 4 2 3 3" xfId="544" xr:uid="{00000000-0005-0000-0000-0000ED010000}"/>
    <cellStyle name="20% - Accent5 4 2 4" xfId="545" xr:uid="{00000000-0005-0000-0000-0000EE010000}"/>
    <cellStyle name="20% - Accent5 4 2 5" xfId="546" xr:uid="{00000000-0005-0000-0000-0000EF010000}"/>
    <cellStyle name="20% - Accent5 4 3" xfId="547" xr:uid="{00000000-0005-0000-0000-0000F0010000}"/>
    <cellStyle name="20% - Accent5 4 3 2" xfId="548" xr:uid="{00000000-0005-0000-0000-0000F1010000}"/>
    <cellStyle name="20% - Accent5 4 3 2 2" xfId="549" xr:uid="{00000000-0005-0000-0000-0000F2010000}"/>
    <cellStyle name="20% - Accent5 4 3 2 3" xfId="550" xr:uid="{00000000-0005-0000-0000-0000F3010000}"/>
    <cellStyle name="20% - Accent5 4 3 3" xfId="551" xr:uid="{00000000-0005-0000-0000-0000F4010000}"/>
    <cellStyle name="20% - Accent5 4 3 4" xfId="552" xr:uid="{00000000-0005-0000-0000-0000F5010000}"/>
    <cellStyle name="20% - Accent5 4 4" xfId="553" xr:uid="{00000000-0005-0000-0000-0000F6010000}"/>
    <cellStyle name="20% - Accent5 4 4 2" xfId="554" xr:uid="{00000000-0005-0000-0000-0000F7010000}"/>
    <cellStyle name="20% - Accent5 4 4 3" xfId="555" xr:uid="{00000000-0005-0000-0000-0000F8010000}"/>
    <cellStyle name="20% - Accent5 4 5" xfId="556" xr:uid="{00000000-0005-0000-0000-0000F9010000}"/>
    <cellStyle name="20% - Accent5 4 6" xfId="557" xr:uid="{00000000-0005-0000-0000-0000FA010000}"/>
    <cellStyle name="20% - Accent5 5" xfId="558" xr:uid="{00000000-0005-0000-0000-0000FB010000}"/>
    <cellStyle name="20% - Accent5 6" xfId="559" xr:uid="{00000000-0005-0000-0000-0000FC010000}"/>
    <cellStyle name="20% - Accent5 7" xfId="560" xr:uid="{00000000-0005-0000-0000-0000FD010000}"/>
    <cellStyle name="20% - Accent5 8" xfId="561" xr:uid="{00000000-0005-0000-0000-0000FE010000}"/>
    <cellStyle name="20% - Accent5 9" xfId="562" xr:uid="{00000000-0005-0000-0000-0000FF010000}"/>
    <cellStyle name="20% - Accent6" xfId="21927" builtinId="50" customBuiltin="1"/>
    <cellStyle name="20% - Accent6 10" xfId="563" xr:uid="{00000000-0005-0000-0000-000001020000}"/>
    <cellStyle name="20% - Accent6 11" xfId="564" xr:uid="{00000000-0005-0000-0000-000002020000}"/>
    <cellStyle name="20% - Accent6 12" xfId="565" xr:uid="{00000000-0005-0000-0000-000003020000}"/>
    <cellStyle name="20% - Accent6 13" xfId="566" xr:uid="{00000000-0005-0000-0000-000004020000}"/>
    <cellStyle name="20% - Accent6 14" xfId="567" xr:uid="{00000000-0005-0000-0000-000005020000}"/>
    <cellStyle name="20% - Accent6 15" xfId="568" xr:uid="{00000000-0005-0000-0000-000006020000}"/>
    <cellStyle name="20% - Accent6 2" xfId="569" xr:uid="{00000000-0005-0000-0000-000007020000}"/>
    <cellStyle name="20% - Accent6 2 2" xfId="570" xr:uid="{00000000-0005-0000-0000-000008020000}"/>
    <cellStyle name="20% - Accent6 2 2 2" xfId="571" xr:uid="{00000000-0005-0000-0000-000009020000}"/>
    <cellStyle name="20% - Accent6 2 2 2 2" xfId="572" xr:uid="{00000000-0005-0000-0000-00000A020000}"/>
    <cellStyle name="20% - Accent6 2 2 2 2 2" xfId="573" xr:uid="{00000000-0005-0000-0000-00000B020000}"/>
    <cellStyle name="20% - Accent6 2 2 2 2 3" xfId="574" xr:uid="{00000000-0005-0000-0000-00000C020000}"/>
    <cellStyle name="20% - Accent6 2 2 2 3" xfId="575" xr:uid="{00000000-0005-0000-0000-00000D020000}"/>
    <cellStyle name="20% - Accent6 2 2 2 4" xfId="576" xr:uid="{00000000-0005-0000-0000-00000E020000}"/>
    <cellStyle name="20% - Accent6 2 2 3" xfId="577" xr:uid="{00000000-0005-0000-0000-00000F020000}"/>
    <cellStyle name="20% - Accent6 2 2 3 2" xfId="578" xr:uid="{00000000-0005-0000-0000-000010020000}"/>
    <cellStyle name="20% - Accent6 2 2 3 3" xfId="579" xr:uid="{00000000-0005-0000-0000-000011020000}"/>
    <cellStyle name="20% - Accent6 2 2 4" xfId="580" xr:uid="{00000000-0005-0000-0000-000012020000}"/>
    <cellStyle name="20% - Accent6 2 2 5" xfId="581" xr:uid="{00000000-0005-0000-0000-000013020000}"/>
    <cellStyle name="20% - Accent6 2 3" xfId="582" xr:uid="{00000000-0005-0000-0000-000014020000}"/>
    <cellStyle name="20% - Accent6 2 3 2" xfId="583" xr:uid="{00000000-0005-0000-0000-000015020000}"/>
    <cellStyle name="20% - Accent6 2 3 2 2" xfId="584" xr:uid="{00000000-0005-0000-0000-000016020000}"/>
    <cellStyle name="20% - Accent6 2 3 2 3" xfId="585" xr:uid="{00000000-0005-0000-0000-000017020000}"/>
    <cellStyle name="20% - Accent6 2 3 3" xfId="586" xr:uid="{00000000-0005-0000-0000-000018020000}"/>
    <cellStyle name="20% - Accent6 2 3 4" xfId="587" xr:uid="{00000000-0005-0000-0000-000019020000}"/>
    <cellStyle name="20% - Accent6 2 4" xfId="588" xr:uid="{00000000-0005-0000-0000-00001A020000}"/>
    <cellStyle name="20% - Accent6 2 4 2" xfId="589" xr:uid="{00000000-0005-0000-0000-00001B020000}"/>
    <cellStyle name="20% - Accent6 2 4 3" xfId="590" xr:uid="{00000000-0005-0000-0000-00001C020000}"/>
    <cellStyle name="20% - Accent6 2 5" xfId="591" xr:uid="{00000000-0005-0000-0000-00001D020000}"/>
    <cellStyle name="20% - Accent6 2 6" xfId="592" xr:uid="{00000000-0005-0000-0000-00001E020000}"/>
    <cellStyle name="20% - Accent6 3" xfId="593" xr:uid="{00000000-0005-0000-0000-00001F020000}"/>
    <cellStyle name="20% - Accent6 3 2" xfId="594" xr:uid="{00000000-0005-0000-0000-000020020000}"/>
    <cellStyle name="20% - Accent6 3 2 2" xfId="595" xr:uid="{00000000-0005-0000-0000-000021020000}"/>
    <cellStyle name="20% - Accent6 3 2 2 2" xfId="596" xr:uid="{00000000-0005-0000-0000-000022020000}"/>
    <cellStyle name="20% - Accent6 3 2 2 2 2" xfId="597" xr:uid="{00000000-0005-0000-0000-000023020000}"/>
    <cellStyle name="20% - Accent6 3 2 2 2 3" xfId="598" xr:uid="{00000000-0005-0000-0000-000024020000}"/>
    <cellStyle name="20% - Accent6 3 2 2 3" xfId="599" xr:uid="{00000000-0005-0000-0000-000025020000}"/>
    <cellStyle name="20% - Accent6 3 2 2 4" xfId="600" xr:uid="{00000000-0005-0000-0000-000026020000}"/>
    <cellStyle name="20% - Accent6 3 2 3" xfId="601" xr:uid="{00000000-0005-0000-0000-000027020000}"/>
    <cellStyle name="20% - Accent6 3 2 3 2" xfId="602" xr:uid="{00000000-0005-0000-0000-000028020000}"/>
    <cellStyle name="20% - Accent6 3 2 3 3" xfId="603" xr:uid="{00000000-0005-0000-0000-000029020000}"/>
    <cellStyle name="20% - Accent6 3 2 4" xfId="604" xr:uid="{00000000-0005-0000-0000-00002A020000}"/>
    <cellStyle name="20% - Accent6 3 2 5" xfId="605" xr:uid="{00000000-0005-0000-0000-00002B020000}"/>
    <cellStyle name="20% - Accent6 3 3" xfId="606" xr:uid="{00000000-0005-0000-0000-00002C020000}"/>
    <cellStyle name="20% - Accent6 3 3 2" xfId="607" xr:uid="{00000000-0005-0000-0000-00002D020000}"/>
    <cellStyle name="20% - Accent6 3 3 2 2" xfId="608" xr:uid="{00000000-0005-0000-0000-00002E020000}"/>
    <cellStyle name="20% - Accent6 3 3 2 3" xfId="609" xr:uid="{00000000-0005-0000-0000-00002F020000}"/>
    <cellStyle name="20% - Accent6 3 3 3" xfId="610" xr:uid="{00000000-0005-0000-0000-000030020000}"/>
    <cellStyle name="20% - Accent6 3 3 4" xfId="611" xr:uid="{00000000-0005-0000-0000-000031020000}"/>
    <cellStyle name="20% - Accent6 3 4" xfId="612" xr:uid="{00000000-0005-0000-0000-000032020000}"/>
    <cellStyle name="20% - Accent6 3 4 2" xfId="613" xr:uid="{00000000-0005-0000-0000-000033020000}"/>
    <cellStyle name="20% - Accent6 3 4 3" xfId="614" xr:uid="{00000000-0005-0000-0000-000034020000}"/>
    <cellStyle name="20% - Accent6 3 5" xfId="615" xr:uid="{00000000-0005-0000-0000-000035020000}"/>
    <cellStyle name="20% - Accent6 3 6" xfId="616" xr:uid="{00000000-0005-0000-0000-000036020000}"/>
    <cellStyle name="20% - Accent6 4" xfId="617" xr:uid="{00000000-0005-0000-0000-000037020000}"/>
    <cellStyle name="20% - Accent6 4 2" xfId="618" xr:uid="{00000000-0005-0000-0000-000038020000}"/>
    <cellStyle name="20% - Accent6 4 2 2" xfId="619" xr:uid="{00000000-0005-0000-0000-000039020000}"/>
    <cellStyle name="20% - Accent6 4 2 2 2" xfId="620" xr:uid="{00000000-0005-0000-0000-00003A020000}"/>
    <cellStyle name="20% - Accent6 4 2 2 2 2" xfId="621" xr:uid="{00000000-0005-0000-0000-00003B020000}"/>
    <cellStyle name="20% - Accent6 4 2 2 2 3" xfId="622" xr:uid="{00000000-0005-0000-0000-00003C020000}"/>
    <cellStyle name="20% - Accent6 4 2 2 3" xfId="623" xr:uid="{00000000-0005-0000-0000-00003D020000}"/>
    <cellStyle name="20% - Accent6 4 2 2 4" xfId="624" xr:uid="{00000000-0005-0000-0000-00003E020000}"/>
    <cellStyle name="20% - Accent6 4 2 3" xfId="625" xr:uid="{00000000-0005-0000-0000-00003F020000}"/>
    <cellStyle name="20% - Accent6 4 2 3 2" xfId="626" xr:uid="{00000000-0005-0000-0000-000040020000}"/>
    <cellStyle name="20% - Accent6 4 2 3 3" xfId="627" xr:uid="{00000000-0005-0000-0000-000041020000}"/>
    <cellStyle name="20% - Accent6 4 2 4" xfId="628" xr:uid="{00000000-0005-0000-0000-000042020000}"/>
    <cellStyle name="20% - Accent6 4 2 5" xfId="629" xr:uid="{00000000-0005-0000-0000-000043020000}"/>
    <cellStyle name="20% - Accent6 4 3" xfId="630" xr:uid="{00000000-0005-0000-0000-000044020000}"/>
    <cellStyle name="20% - Accent6 4 3 2" xfId="631" xr:uid="{00000000-0005-0000-0000-000045020000}"/>
    <cellStyle name="20% - Accent6 4 3 2 2" xfId="632" xr:uid="{00000000-0005-0000-0000-000046020000}"/>
    <cellStyle name="20% - Accent6 4 3 2 3" xfId="633" xr:uid="{00000000-0005-0000-0000-000047020000}"/>
    <cellStyle name="20% - Accent6 4 3 3" xfId="634" xr:uid="{00000000-0005-0000-0000-000048020000}"/>
    <cellStyle name="20% - Accent6 4 3 4" xfId="635" xr:uid="{00000000-0005-0000-0000-000049020000}"/>
    <cellStyle name="20% - Accent6 4 4" xfId="636" xr:uid="{00000000-0005-0000-0000-00004A020000}"/>
    <cellStyle name="20% - Accent6 4 4 2" xfId="637" xr:uid="{00000000-0005-0000-0000-00004B020000}"/>
    <cellStyle name="20% - Accent6 4 4 3" xfId="638" xr:uid="{00000000-0005-0000-0000-00004C020000}"/>
    <cellStyle name="20% - Accent6 4 5" xfId="639" xr:uid="{00000000-0005-0000-0000-00004D020000}"/>
    <cellStyle name="20% - Accent6 4 6" xfId="640" xr:uid="{00000000-0005-0000-0000-00004E020000}"/>
    <cellStyle name="20% - Accent6 5" xfId="641" xr:uid="{00000000-0005-0000-0000-00004F020000}"/>
    <cellStyle name="20% - Accent6 6" xfId="642" xr:uid="{00000000-0005-0000-0000-000050020000}"/>
    <cellStyle name="20% - Accent6 7" xfId="643" xr:uid="{00000000-0005-0000-0000-000051020000}"/>
    <cellStyle name="20% - Accent6 8" xfId="644" xr:uid="{00000000-0005-0000-0000-000052020000}"/>
    <cellStyle name="20% - Accent6 9" xfId="645" xr:uid="{00000000-0005-0000-0000-000053020000}"/>
    <cellStyle name="40% - Accent1" xfId="21908" builtinId="31" customBuiltin="1"/>
    <cellStyle name="40% - Accent1 10" xfId="646" xr:uid="{00000000-0005-0000-0000-000055020000}"/>
    <cellStyle name="40% - Accent1 11" xfId="647" xr:uid="{00000000-0005-0000-0000-000056020000}"/>
    <cellStyle name="40% - Accent1 12" xfId="648" xr:uid="{00000000-0005-0000-0000-000057020000}"/>
    <cellStyle name="40% - Accent1 13" xfId="649" xr:uid="{00000000-0005-0000-0000-000058020000}"/>
    <cellStyle name="40% - Accent1 14" xfId="650" xr:uid="{00000000-0005-0000-0000-000059020000}"/>
    <cellStyle name="40% - Accent1 15" xfId="651" xr:uid="{00000000-0005-0000-0000-00005A020000}"/>
    <cellStyle name="40% - Accent1 2" xfId="652" xr:uid="{00000000-0005-0000-0000-00005B020000}"/>
    <cellStyle name="40% - Accent1 2 2" xfId="653" xr:uid="{00000000-0005-0000-0000-00005C020000}"/>
    <cellStyle name="40% - Accent1 2 2 2" xfId="654" xr:uid="{00000000-0005-0000-0000-00005D020000}"/>
    <cellStyle name="40% - Accent1 2 2 2 2" xfId="655" xr:uid="{00000000-0005-0000-0000-00005E020000}"/>
    <cellStyle name="40% - Accent1 2 2 2 2 2" xfId="656" xr:uid="{00000000-0005-0000-0000-00005F020000}"/>
    <cellStyle name="40% - Accent1 2 2 2 2 3" xfId="657" xr:uid="{00000000-0005-0000-0000-000060020000}"/>
    <cellStyle name="40% - Accent1 2 2 2 3" xfId="658" xr:uid="{00000000-0005-0000-0000-000061020000}"/>
    <cellStyle name="40% - Accent1 2 2 2 4" xfId="659" xr:uid="{00000000-0005-0000-0000-000062020000}"/>
    <cellStyle name="40% - Accent1 2 2 3" xfId="660" xr:uid="{00000000-0005-0000-0000-000063020000}"/>
    <cellStyle name="40% - Accent1 2 2 3 2" xfId="661" xr:uid="{00000000-0005-0000-0000-000064020000}"/>
    <cellStyle name="40% - Accent1 2 2 3 3" xfId="662" xr:uid="{00000000-0005-0000-0000-000065020000}"/>
    <cellStyle name="40% - Accent1 2 2 4" xfId="663" xr:uid="{00000000-0005-0000-0000-000066020000}"/>
    <cellStyle name="40% - Accent1 2 2 5" xfId="664" xr:uid="{00000000-0005-0000-0000-000067020000}"/>
    <cellStyle name="40% - Accent1 2 3" xfId="665" xr:uid="{00000000-0005-0000-0000-000068020000}"/>
    <cellStyle name="40% - Accent1 2 3 2" xfId="666" xr:uid="{00000000-0005-0000-0000-000069020000}"/>
    <cellStyle name="40% - Accent1 2 3 2 2" xfId="667" xr:uid="{00000000-0005-0000-0000-00006A020000}"/>
    <cellStyle name="40% - Accent1 2 3 2 3" xfId="668" xr:uid="{00000000-0005-0000-0000-00006B020000}"/>
    <cellStyle name="40% - Accent1 2 3 3" xfId="669" xr:uid="{00000000-0005-0000-0000-00006C020000}"/>
    <cellStyle name="40% - Accent1 2 3 4" xfId="670" xr:uid="{00000000-0005-0000-0000-00006D020000}"/>
    <cellStyle name="40% - Accent1 2 4" xfId="671" xr:uid="{00000000-0005-0000-0000-00006E020000}"/>
    <cellStyle name="40% - Accent1 2 4 2" xfId="672" xr:uid="{00000000-0005-0000-0000-00006F020000}"/>
    <cellStyle name="40% - Accent1 2 4 3" xfId="673" xr:uid="{00000000-0005-0000-0000-000070020000}"/>
    <cellStyle name="40% - Accent1 2 5" xfId="674" xr:uid="{00000000-0005-0000-0000-000071020000}"/>
    <cellStyle name="40% - Accent1 2 6" xfId="675" xr:uid="{00000000-0005-0000-0000-000072020000}"/>
    <cellStyle name="40% - Accent1 3" xfId="676" xr:uid="{00000000-0005-0000-0000-000073020000}"/>
    <cellStyle name="40% - Accent1 3 2" xfId="677" xr:uid="{00000000-0005-0000-0000-000074020000}"/>
    <cellStyle name="40% - Accent1 3 2 2" xfId="678" xr:uid="{00000000-0005-0000-0000-000075020000}"/>
    <cellStyle name="40% - Accent1 3 2 2 2" xfId="679" xr:uid="{00000000-0005-0000-0000-000076020000}"/>
    <cellStyle name="40% - Accent1 3 2 2 2 2" xfId="680" xr:uid="{00000000-0005-0000-0000-000077020000}"/>
    <cellStyle name="40% - Accent1 3 2 2 2 3" xfId="681" xr:uid="{00000000-0005-0000-0000-000078020000}"/>
    <cellStyle name="40% - Accent1 3 2 2 3" xfId="682" xr:uid="{00000000-0005-0000-0000-000079020000}"/>
    <cellStyle name="40% - Accent1 3 2 2 4" xfId="683" xr:uid="{00000000-0005-0000-0000-00007A020000}"/>
    <cellStyle name="40% - Accent1 3 2 3" xfId="684" xr:uid="{00000000-0005-0000-0000-00007B020000}"/>
    <cellStyle name="40% - Accent1 3 2 3 2" xfId="685" xr:uid="{00000000-0005-0000-0000-00007C020000}"/>
    <cellStyle name="40% - Accent1 3 2 3 3" xfId="686" xr:uid="{00000000-0005-0000-0000-00007D020000}"/>
    <cellStyle name="40% - Accent1 3 2 4" xfId="687" xr:uid="{00000000-0005-0000-0000-00007E020000}"/>
    <cellStyle name="40% - Accent1 3 2 5" xfId="688" xr:uid="{00000000-0005-0000-0000-00007F020000}"/>
    <cellStyle name="40% - Accent1 3 3" xfId="689" xr:uid="{00000000-0005-0000-0000-000080020000}"/>
    <cellStyle name="40% - Accent1 3 3 2" xfId="690" xr:uid="{00000000-0005-0000-0000-000081020000}"/>
    <cellStyle name="40% - Accent1 3 3 2 2" xfId="691" xr:uid="{00000000-0005-0000-0000-000082020000}"/>
    <cellStyle name="40% - Accent1 3 3 2 3" xfId="692" xr:uid="{00000000-0005-0000-0000-000083020000}"/>
    <cellStyle name="40% - Accent1 3 3 3" xfId="693" xr:uid="{00000000-0005-0000-0000-000084020000}"/>
    <cellStyle name="40% - Accent1 3 3 4" xfId="694" xr:uid="{00000000-0005-0000-0000-000085020000}"/>
    <cellStyle name="40% - Accent1 3 4" xfId="695" xr:uid="{00000000-0005-0000-0000-000086020000}"/>
    <cellStyle name="40% - Accent1 3 4 2" xfId="696" xr:uid="{00000000-0005-0000-0000-000087020000}"/>
    <cellStyle name="40% - Accent1 3 4 3" xfId="697" xr:uid="{00000000-0005-0000-0000-000088020000}"/>
    <cellStyle name="40% - Accent1 3 5" xfId="698" xr:uid="{00000000-0005-0000-0000-000089020000}"/>
    <cellStyle name="40% - Accent1 3 6" xfId="699" xr:uid="{00000000-0005-0000-0000-00008A020000}"/>
    <cellStyle name="40% - Accent1 4" xfId="700" xr:uid="{00000000-0005-0000-0000-00008B020000}"/>
    <cellStyle name="40% - Accent1 4 2" xfId="701" xr:uid="{00000000-0005-0000-0000-00008C020000}"/>
    <cellStyle name="40% - Accent1 4 2 2" xfId="702" xr:uid="{00000000-0005-0000-0000-00008D020000}"/>
    <cellStyle name="40% - Accent1 4 2 2 2" xfId="703" xr:uid="{00000000-0005-0000-0000-00008E020000}"/>
    <cellStyle name="40% - Accent1 4 2 2 2 2" xfId="704" xr:uid="{00000000-0005-0000-0000-00008F020000}"/>
    <cellStyle name="40% - Accent1 4 2 2 2 3" xfId="705" xr:uid="{00000000-0005-0000-0000-000090020000}"/>
    <cellStyle name="40% - Accent1 4 2 2 3" xfId="706" xr:uid="{00000000-0005-0000-0000-000091020000}"/>
    <cellStyle name="40% - Accent1 4 2 2 4" xfId="707" xr:uid="{00000000-0005-0000-0000-000092020000}"/>
    <cellStyle name="40% - Accent1 4 2 3" xfId="708" xr:uid="{00000000-0005-0000-0000-000093020000}"/>
    <cellStyle name="40% - Accent1 4 2 3 2" xfId="709" xr:uid="{00000000-0005-0000-0000-000094020000}"/>
    <cellStyle name="40% - Accent1 4 2 3 3" xfId="710" xr:uid="{00000000-0005-0000-0000-000095020000}"/>
    <cellStyle name="40% - Accent1 4 2 4" xfId="711" xr:uid="{00000000-0005-0000-0000-000096020000}"/>
    <cellStyle name="40% - Accent1 4 2 5" xfId="712" xr:uid="{00000000-0005-0000-0000-000097020000}"/>
    <cellStyle name="40% - Accent1 4 3" xfId="713" xr:uid="{00000000-0005-0000-0000-000098020000}"/>
    <cellStyle name="40% - Accent1 4 3 2" xfId="714" xr:uid="{00000000-0005-0000-0000-000099020000}"/>
    <cellStyle name="40% - Accent1 4 3 2 2" xfId="715" xr:uid="{00000000-0005-0000-0000-00009A020000}"/>
    <cellStyle name="40% - Accent1 4 3 2 3" xfId="716" xr:uid="{00000000-0005-0000-0000-00009B020000}"/>
    <cellStyle name="40% - Accent1 4 3 3" xfId="717" xr:uid="{00000000-0005-0000-0000-00009C020000}"/>
    <cellStyle name="40% - Accent1 4 3 4" xfId="718" xr:uid="{00000000-0005-0000-0000-00009D020000}"/>
    <cellStyle name="40% - Accent1 4 4" xfId="719" xr:uid="{00000000-0005-0000-0000-00009E020000}"/>
    <cellStyle name="40% - Accent1 4 4 2" xfId="720" xr:uid="{00000000-0005-0000-0000-00009F020000}"/>
    <cellStyle name="40% - Accent1 4 4 3" xfId="721" xr:uid="{00000000-0005-0000-0000-0000A0020000}"/>
    <cellStyle name="40% - Accent1 4 5" xfId="722" xr:uid="{00000000-0005-0000-0000-0000A1020000}"/>
    <cellStyle name="40% - Accent1 4 6" xfId="723" xr:uid="{00000000-0005-0000-0000-0000A2020000}"/>
    <cellStyle name="40% - Accent1 5" xfId="724" xr:uid="{00000000-0005-0000-0000-0000A3020000}"/>
    <cellStyle name="40% - Accent1 5 2" xfId="725" xr:uid="{00000000-0005-0000-0000-0000A4020000}"/>
    <cellStyle name="40% - Accent1 5 2 2" xfId="726" xr:uid="{00000000-0005-0000-0000-0000A5020000}"/>
    <cellStyle name="40% - Accent1 5 2 2 2" xfId="727" xr:uid="{00000000-0005-0000-0000-0000A6020000}"/>
    <cellStyle name="40% - Accent1 5 2 2 2 2" xfId="728" xr:uid="{00000000-0005-0000-0000-0000A7020000}"/>
    <cellStyle name="40% - Accent1 5 2 2 2 3" xfId="729" xr:uid="{00000000-0005-0000-0000-0000A8020000}"/>
    <cellStyle name="40% - Accent1 5 2 2 3" xfId="730" xr:uid="{00000000-0005-0000-0000-0000A9020000}"/>
    <cellStyle name="40% - Accent1 5 2 2 4" xfId="731" xr:uid="{00000000-0005-0000-0000-0000AA020000}"/>
    <cellStyle name="40% - Accent1 5 2 3" xfId="732" xr:uid="{00000000-0005-0000-0000-0000AB020000}"/>
    <cellStyle name="40% - Accent1 5 2 3 2" xfId="733" xr:uid="{00000000-0005-0000-0000-0000AC020000}"/>
    <cellStyle name="40% - Accent1 5 2 3 3" xfId="734" xr:uid="{00000000-0005-0000-0000-0000AD020000}"/>
    <cellStyle name="40% - Accent1 5 2 4" xfId="735" xr:uid="{00000000-0005-0000-0000-0000AE020000}"/>
    <cellStyle name="40% - Accent1 5 2 5" xfId="736" xr:uid="{00000000-0005-0000-0000-0000AF020000}"/>
    <cellStyle name="40% - Accent1 5 3" xfId="737" xr:uid="{00000000-0005-0000-0000-0000B0020000}"/>
    <cellStyle name="40% - Accent1 5 3 2" xfId="738" xr:uid="{00000000-0005-0000-0000-0000B1020000}"/>
    <cellStyle name="40% - Accent1 5 3 2 2" xfId="739" xr:uid="{00000000-0005-0000-0000-0000B2020000}"/>
    <cellStyle name="40% - Accent1 5 3 2 3" xfId="740" xr:uid="{00000000-0005-0000-0000-0000B3020000}"/>
    <cellStyle name="40% - Accent1 5 3 3" xfId="741" xr:uid="{00000000-0005-0000-0000-0000B4020000}"/>
    <cellStyle name="40% - Accent1 5 3 4" xfId="742" xr:uid="{00000000-0005-0000-0000-0000B5020000}"/>
    <cellStyle name="40% - Accent1 5 4" xfId="743" xr:uid="{00000000-0005-0000-0000-0000B6020000}"/>
    <cellStyle name="40% - Accent1 5 4 2" xfId="744" xr:uid="{00000000-0005-0000-0000-0000B7020000}"/>
    <cellStyle name="40% - Accent1 5 4 3" xfId="745" xr:uid="{00000000-0005-0000-0000-0000B8020000}"/>
    <cellStyle name="40% - Accent1 5 5" xfId="746" xr:uid="{00000000-0005-0000-0000-0000B9020000}"/>
    <cellStyle name="40% - Accent1 5 6" xfId="747" xr:uid="{00000000-0005-0000-0000-0000BA020000}"/>
    <cellStyle name="40% - Accent1 6" xfId="748" xr:uid="{00000000-0005-0000-0000-0000BB020000}"/>
    <cellStyle name="40% - Accent1 7" xfId="749" xr:uid="{00000000-0005-0000-0000-0000BC020000}"/>
    <cellStyle name="40% - Accent1 8" xfId="750" xr:uid="{00000000-0005-0000-0000-0000BD020000}"/>
    <cellStyle name="40% - Accent1 9" xfId="751" xr:uid="{00000000-0005-0000-0000-0000BE020000}"/>
    <cellStyle name="40% - Accent2" xfId="21912" builtinId="35" customBuiltin="1"/>
    <cellStyle name="40% - Accent2 10" xfId="752" xr:uid="{00000000-0005-0000-0000-0000C0020000}"/>
    <cellStyle name="40% - Accent2 11" xfId="753" xr:uid="{00000000-0005-0000-0000-0000C1020000}"/>
    <cellStyle name="40% - Accent2 12" xfId="754" xr:uid="{00000000-0005-0000-0000-0000C2020000}"/>
    <cellStyle name="40% - Accent2 13" xfId="755" xr:uid="{00000000-0005-0000-0000-0000C3020000}"/>
    <cellStyle name="40% - Accent2 14" xfId="756" xr:uid="{00000000-0005-0000-0000-0000C4020000}"/>
    <cellStyle name="40% - Accent2 15" xfId="757" xr:uid="{00000000-0005-0000-0000-0000C5020000}"/>
    <cellStyle name="40% - Accent2 2" xfId="758" xr:uid="{00000000-0005-0000-0000-0000C6020000}"/>
    <cellStyle name="40% - Accent2 2 2" xfId="759" xr:uid="{00000000-0005-0000-0000-0000C7020000}"/>
    <cellStyle name="40% - Accent2 2 2 2" xfId="760" xr:uid="{00000000-0005-0000-0000-0000C8020000}"/>
    <cellStyle name="40% - Accent2 2 2 2 2" xfId="761" xr:uid="{00000000-0005-0000-0000-0000C9020000}"/>
    <cellStyle name="40% - Accent2 2 2 2 2 2" xfId="762" xr:uid="{00000000-0005-0000-0000-0000CA020000}"/>
    <cellStyle name="40% - Accent2 2 2 2 2 3" xfId="763" xr:uid="{00000000-0005-0000-0000-0000CB020000}"/>
    <cellStyle name="40% - Accent2 2 2 2 3" xfId="764" xr:uid="{00000000-0005-0000-0000-0000CC020000}"/>
    <cellStyle name="40% - Accent2 2 2 2 4" xfId="765" xr:uid="{00000000-0005-0000-0000-0000CD020000}"/>
    <cellStyle name="40% - Accent2 2 2 3" xfId="766" xr:uid="{00000000-0005-0000-0000-0000CE020000}"/>
    <cellStyle name="40% - Accent2 2 2 3 2" xfId="767" xr:uid="{00000000-0005-0000-0000-0000CF020000}"/>
    <cellStyle name="40% - Accent2 2 2 3 3" xfId="768" xr:uid="{00000000-0005-0000-0000-0000D0020000}"/>
    <cellStyle name="40% - Accent2 2 2 4" xfId="769" xr:uid="{00000000-0005-0000-0000-0000D1020000}"/>
    <cellStyle name="40% - Accent2 2 2 5" xfId="770" xr:uid="{00000000-0005-0000-0000-0000D2020000}"/>
    <cellStyle name="40% - Accent2 2 3" xfId="771" xr:uid="{00000000-0005-0000-0000-0000D3020000}"/>
    <cellStyle name="40% - Accent2 2 3 2" xfId="772" xr:uid="{00000000-0005-0000-0000-0000D4020000}"/>
    <cellStyle name="40% - Accent2 2 3 2 2" xfId="773" xr:uid="{00000000-0005-0000-0000-0000D5020000}"/>
    <cellStyle name="40% - Accent2 2 3 2 3" xfId="774" xr:uid="{00000000-0005-0000-0000-0000D6020000}"/>
    <cellStyle name="40% - Accent2 2 3 3" xfId="775" xr:uid="{00000000-0005-0000-0000-0000D7020000}"/>
    <cellStyle name="40% - Accent2 2 3 4" xfId="776" xr:uid="{00000000-0005-0000-0000-0000D8020000}"/>
    <cellStyle name="40% - Accent2 2 4" xfId="777" xr:uid="{00000000-0005-0000-0000-0000D9020000}"/>
    <cellStyle name="40% - Accent2 2 4 2" xfId="778" xr:uid="{00000000-0005-0000-0000-0000DA020000}"/>
    <cellStyle name="40% - Accent2 2 4 3" xfId="779" xr:uid="{00000000-0005-0000-0000-0000DB020000}"/>
    <cellStyle name="40% - Accent2 2 5" xfId="780" xr:uid="{00000000-0005-0000-0000-0000DC020000}"/>
    <cellStyle name="40% - Accent2 2 6" xfId="781" xr:uid="{00000000-0005-0000-0000-0000DD020000}"/>
    <cellStyle name="40% - Accent2 3" xfId="782" xr:uid="{00000000-0005-0000-0000-0000DE020000}"/>
    <cellStyle name="40% - Accent2 3 2" xfId="783" xr:uid="{00000000-0005-0000-0000-0000DF020000}"/>
    <cellStyle name="40% - Accent2 3 2 2" xfId="784" xr:uid="{00000000-0005-0000-0000-0000E0020000}"/>
    <cellStyle name="40% - Accent2 3 2 2 2" xfId="785" xr:uid="{00000000-0005-0000-0000-0000E1020000}"/>
    <cellStyle name="40% - Accent2 3 2 2 2 2" xfId="786" xr:uid="{00000000-0005-0000-0000-0000E2020000}"/>
    <cellStyle name="40% - Accent2 3 2 2 2 3" xfId="787" xr:uid="{00000000-0005-0000-0000-0000E3020000}"/>
    <cellStyle name="40% - Accent2 3 2 2 3" xfId="788" xr:uid="{00000000-0005-0000-0000-0000E4020000}"/>
    <cellStyle name="40% - Accent2 3 2 2 4" xfId="789" xr:uid="{00000000-0005-0000-0000-0000E5020000}"/>
    <cellStyle name="40% - Accent2 3 2 3" xfId="790" xr:uid="{00000000-0005-0000-0000-0000E6020000}"/>
    <cellStyle name="40% - Accent2 3 2 3 2" xfId="791" xr:uid="{00000000-0005-0000-0000-0000E7020000}"/>
    <cellStyle name="40% - Accent2 3 2 3 3" xfId="792" xr:uid="{00000000-0005-0000-0000-0000E8020000}"/>
    <cellStyle name="40% - Accent2 3 2 4" xfId="793" xr:uid="{00000000-0005-0000-0000-0000E9020000}"/>
    <cellStyle name="40% - Accent2 3 2 5" xfId="794" xr:uid="{00000000-0005-0000-0000-0000EA020000}"/>
    <cellStyle name="40% - Accent2 3 3" xfId="795" xr:uid="{00000000-0005-0000-0000-0000EB020000}"/>
    <cellStyle name="40% - Accent2 3 3 2" xfId="796" xr:uid="{00000000-0005-0000-0000-0000EC020000}"/>
    <cellStyle name="40% - Accent2 3 3 2 2" xfId="797" xr:uid="{00000000-0005-0000-0000-0000ED020000}"/>
    <cellStyle name="40% - Accent2 3 3 2 3" xfId="798" xr:uid="{00000000-0005-0000-0000-0000EE020000}"/>
    <cellStyle name="40% - Accent2 3 3 3" xfId="799" xr:uid="{00000000-0005-0000-0000-0000EF020000}"/>
    <cellStyle name="40% - Accent2 3 3 4" xfId="800" xr:uid="{00000000-0005-0000-0000-0000F0020000}"/>
    <cellStyle name="40% - Accent2 3 4" xfId="801" xr:uid="{00000000-0005-0000-0000-0000F1020000}"/>
    <cellStyle name="40% - Accent2 3 4 2" xfId="802" xr:uid="{00000000-0005-0000-0000-0000F2020000}"/>
    <cellStyle name="40% - Accent2 3 4 3" xfId="803" xr:uid="{00000000-0005-0000-0000-0000F3020000}"/>
    <cellStyle name="40% - Accent2 3 5" xfId="804" xr:uid="{00000000-0005-0000-0000-0000F4020000}"/>
    <cellStyle name="40% - Accent2 3 6" xfId="805" xr:uid="{00000000-0005-0000-0000-0000F5020000}"/>
    <cellStyle name="40% - Accent2 4" xfId="806" xr:uid="{00000000-0005-0000-0000-0000F6020000}"/>
    <cellStyle name="40% - Accent2 4 2" xfId="807" xr:uid="{00000000-0005-0000-0000-0000F7020000}"/>
    <cellStyle name="40% - Accent2 4 2 2" xfId="808" xr:uid="{00000000-0005-0000-0000-0000F8020000}"/>
    <cellStyle name="40% - Accent2 4 2 2 2" xfId="809" xr:uid="{00000000-0005-0000-0000-0000F9020000}"/>
    <cellStyle name="40% - Accent2 4 2 2 2 2" xfId="810" xr:uid="{00000000-0005-0000-0000-0000FA020000}"/>
    <cellStyle name="40% - Accent2 4 2 2 2 3" xfId="811" xr:uid="{00000000-0005-0000-0000-0000FB020000}"/>
    <cellStyle name="40% - Accent2 4 2 2 3" xfId="812" xr:uid="{00000000-0005-0000-0000-0000FC020000}"/>
    <cellStyle name="40% - Accent2 4 2 2 4" xfId="813" xr:uid="{00000000-0005-0000-0000-0000FD020000}"/>
    <cellStyle name="40% - Accent2 4 2 3" xfId="814" xr:uid="{00000000-0005-0000-0000-0000FE020000}"/>
    <cellStyle name="40% - Accent2 4 2 3 2" xfId="815" xr:uid="{00000000-0005-0000-0000-0000FF020000}"/>
    <cellStyle name="40% - Accent2 4 2 3 3" xfId="816" xr:uid="{00000000-0005-0000-0000-000000030000}"/>
    <cellStyle name="40% - Accent2 4 2 4" xfId="817" xr:uid="{00000000-0005-0000-0000-000001030000}"/>
    <cellStyle name="40% - Accent2 4 2 5" xfId="818" xr:uid="{00000000-0005-0000-0000-000002030000}"/>
    <cellStyle name="40% - Accent2 4 3" xfId="819" xr:uid="{00000000-0005-0000-0000-000003030000}"/>
    <cellStyle name="40% - Accent2 4 3 2" xfId="820" xr:uid="{00000000-0005-0000-0000-000004030000}"/>
    <cellStyle name="40% - Accent2 4 3 2 2" xfId="821" xr:uid="{00000000-0005-0000-0000-000005030000}"/>
    <cellStyle name="40% - Accent2 4 3 2 3" xfId="822" xr:uid="{00000000-0005-0000-0000-000006030000}"/>
    <cellStyle name="40% - Accent2 4 3 3" xfId="823" xr:uid="{00000000-0005-0000-0000-000007030000}"/>
    <cellStyle name="40% - Accent2 4 3 4" xfId="824" xr:uid="{00000000-0005-0000-0000-000008030000}"/>
    <cellStyle name="40% - Accent2 4 4" xfId="825" xr:uid="{00000000-0005-0000-0000-000009030000}"/>
    <cellStyle name="40% - Accent2 4 4 2" xfId="826" xr:uid="{00000000-0005-0000-0000-00000A030000}"/>
    <cellStyle name="40% - Accent2 4 4 3" xfId="827" xr:uid="{00000000-0005-0000-0000-00000B030000}"/>
    <cellStyle name="40% - Accent2 4 5" xfId="828" xr:uid="{00000000-0005-0000-0000-00000C030000}"/>
    <cellStyle name="40% - Accent2 4 6" xfId="829" xr:uid="{00000000-0005-0000-0000-00000D030000}"/>
    <cellStyle name="40% - Accent2 5" xfId="830" xr:uid="{00000000-0005-0000-0000-00000E030000}"/>
    <cellStyle name="40% - Accent2 6" xfId="831" xr:uid="{00000000-0005-0000-0000-00000F030000}"/>
    <cellStyle name="40% - Accent2 7" xfId="832" xr:uid="{00000000-0005-0000-0000-000010030000}"/>
    <cellStyle name="40% - Accent2 8" xfId="833" xr:uid="{00000000-0005-0000-0000-000011030000}"/>
    <cellStyle name="40% - Accent2 9" xfId="834" xr:uid="{00000000-0005-0000-0000-000012030000}"/>
    <cellStyle name="40% - Accent3" xfId="21916" builtinId="39" customBuiltin="1"/>
    <cellStyle name="40% - Accent3 10" xfId="835" xr:uid="{00000000-0005-0000-0000-000014030000}"/>
    <cellStyle name="40% - Accent3 11" xfId="836" xr:uid="{00000000-0005-0000-0000-000015030000}"/>
    <cellStyle name="40% - Accent3 12" xfId="837" xr:uid="{00000000-0005-0000-0000-000016030000}"/>
    <cellStyle name="40% - Accent3 13" xfId="838" xr:uid="{00000000-0005-0000-0000-000017030000}"/>
    <cellStyle name="40% - Accent3 14" xfId="839" xr:uid="{00000000-0005-0000-0000-000018030000}"/>
    <cellStyle name="40% - Accent3 15" xfId="840" xr:uid="{00000000-0005-0000-0000-000019030000}"/>
    <cellStyle name="40% - Accent3 2" xfId="841" xr:uid="{00000000-0005-0000-0000-00001A030000}"/>
    <cellStyle name="40% - Accent3 2 2" xfId="842" xr:uid="{00000000-0005-0000-0000-00001B030000}"/>
    <cellStyle name="40% - Accent3 2 2 2" xfId="843" xr:uid="{00000000-0005-0000-0000-00001C030000}"/>
    <cellStyle name="40% - Accent3 2 2 2 2" xfId="844" xr:uid="{00000000-0005-0000-0000-00001D030000}"/>
    <cellStyle name="40% - Accent3 2 2 2 2 2" xfId="845" xr:uid="{00000000-0005-0000-0000-00001E030000}"/>
    <cellStyle name="40% - Accent3 2 2 2 2 3" xfId="846" xr:uid="{00000000-0005-0000-0000-00001F030000}"/>
    <cellStyle name="40% - Accent3 2 2 2 3" xfId="847" xr:uid="{00000000-0005-0000-0000-000020030000}"/>
    <cellStyle name="40% - Accent3 2 2 2 4" xfId="848" xr:uid="{00000000-0005-0000-0000-000021030000}"/>
    <cellStyle name="40% - Accent3 2 2 3" xfId="849" xr:uid="{00000000-0005-0000-0000-000022030000}"/>
    <cellStyle name="40% - Accent3 2 2 3 2" xfId="850" xr:uid="{00000000-0005-0000-0000-000023030000}"/>
    <cellStyle name="40% - Accent3 2 2 3 3" xfId="851" xr:uid="{00000000-0005-0000-0000-000024030000}"/>
    <cellStyle name="40% - Accent3 2 2 4" xfId="852" xr:uid="{00000000-0005-0000-0000-000025030000}"/>
    <cellStyle name="40% - Accent3 2 2 5" xfId="853" xr:uid="{00000000-0005-0000-0000-000026030000}"/>
    <cellStyle name="40% - Accent3 2 3" xfId="854" xr:uid="{00000000-0005-0000-0000-000027030000}"/>
    <cellStyle name="40% - Accent3 2 3 2" xfId="855" xr:uid="{00000000-0005-0000-0000-000028030000}"/>
    <cellStyle name="40% - Accent3 2 3 2 2" xfId="856" xr:uid="{00000000-0005-0000-0000-000029030000}"/>
    <cellStyle name="40% - Accent3 2 3 2 3" xfId="857" xr:uid="{00000000-0005-0000-0000-00002A030000}"/>
    <cellStyle name="40% - Accent3 2 3 3" xfId="858" xr:uid="{00000000-0005-0000-0000-00002B030000}"/>
    <cellStyle name="40% - Accent3 2 3 4" xfId="859" xr:uid="{00000000-0005-0000-0000-00002C030000}"/>
    <cellStyle name="40% - Accent3 2 4" xfId="860" xr:uid="{00000000-0005-0000-0000-00002D030000}"/>
    <cellStyle name="40% - Accent3 2 4 2" xfId="861" xr:uid="{00000000-0005-0000-0000-00002E030000}"/>
    <cellStyle name="40% - Accent3 2 4 3" xfId="862" xr:uid="{00000000-0005-0000-0000-00002F030000}"/>
    <cellStyle name="40% - Accent3 2 5" xfId="863" xr:uid="{00000000-0005-0000-0000-000030030000}"/>
    <cellStyle name="40% - Accent3 2 6" xfId="864" xr:uid="{00000000-0005-0000-0000-000031030000}"/>
    <cellStyle name="40% - Accent3 3" xfId="865" xr:uid="{00000000-0005-0000-0000-000032030000}"/>
    <cellStyle name="40% - Accent3 3 2" xfId="866" xr:uid="{00000000-0005-0000-0000-000033030000}"/>
    <cellStyle name="40% - Accent3 3 2 2" xfId="867" xr:uid="{00000000-0005-0000-0000-000034030000}"/>
    <cellStyle name="40% - Accent3 3 2 2 2" xfId="868" xr:uid="{00000000-0005-0000-0000-000035030000}"/>
    <cellStyle name="40% - Accent3 3 2 2 2 2" xfId="869" xr:uid="{00000000-0005-0000-0000-000036030000}"/>
    <cellStyle name="40% - Accent3 3 2 2 2 3" xfId="870" xr:uid="{00000000-0005-0000-0000-000037030000}"/>
    <cellStyle name="40% - Accent3 3 2 2 3" xfId="871" xr:uid="{00000000-0005-0000-0000-000038030000}"/>
    <cellStyle name="40% - Accent3 3 2 2 4" xfId="872" xr:uid="{00000000-0005-0000-0000-000039030000}"/>
    <cellStyle name="40% - Accent3 3 2 3" xfId="873" xr:uid="{00000000-0005-0000-0000-00003A030000}"/>
    <cellStyle name="40% - Accent3 3 2 3 2" xfId="874" xr:uid="{00000000-0005-0000-0000-00003B030000}"/>
    <cellStyle name="40% - Accent3 3 2 3 3" xfId="875" xr:uid="{00000000-0005-0000-0000-00003C030000}"/>
    <cellStyle name="40% - Accent3 3 2 4" xfId="876" xr:uid="{00000000-0005-0000-0000-00003D030000}"/>
    <cellStyle name="40% - Accent3 3 2 5" xfId="877" xr:uid="{00000000-0005-0000-0000-00003E030000}"/>
    <cellStyle name="40% - Accent3 3 3" xfId="878" xr:uid="{00000000-0005-0000-0000-00003F030000}"/>
    <cellStyle name="40% - Accent3 3 3 2" xfId="879" xr:uid="{00000000-0005-0000-0000-000040030000}"/>
    <cellStyle name="40% - Accent3 3 3 2 2" xfId="880" xr:uid="{00000000-0005-0000-0000-000041030000}"/>
    <cellStyle name="40% - Accent3 3 3 2 3" xfId="881" xr:uid="{00000000-0005-0000-0000-000042030000}"/>
    <cellStyle name="40% - Accent3 3 3 3" xfId="882" xr:uid="{00000000-0005-0000-0000-000043030000}"/>
    <cellStyle name="40% - Accent3 3 3 4" xfId="883" xr:uid="{00000000-0005-0000-0000-000044030000}"/>
    <cellStyle name="40% - Accent3 3 4" xfId="884" xr:uid="{00000000-0005-0000-0000-000045030000}"/>
    <cellStyle name="40% - Accent3 3 4 2" xfId="885" xr:uid="{00000000-0005-0000-0000-000046030000}"/>
    <cellStyle name="40% - Accent3 3 4 3" xfId="886" xr:uid="{00000000-0005-0000-0000-000047030000}"/>
    <cellStyle name="40% - Accent3 3 5" xfId="887" xr:uid="{00000000-0005-0000-0000-000048030000}"/>
    <cellStyle name="40% - Accent3 3 6" xfId="888" xr:uid="{00000000-0005-0000-0000-000049030000}"/>
    <cellStyle name="40% - Accent3 4" xfId="889" xr:uid="{00000000-0005-0000-0000-00004A030000}"/>
    <cellStyle name="40% - Accent3 4 2" xfId="890" xr:uid="{00000000-0005-0000-0000-00004B030000}"/>
    <cellStyle name="40% - Accent3 4 2 2" xfId="891" xr:uid="{00000000-0005-0000-0000-00004C030000}"/>
    <cellStyle name="40% - Accent3 4 2 2 2" xfId="892" xr:uid="{00000000-0005-0000-0000-00004D030000}"/>
    <cellStyle name="40% - Accent3 4 2 2 2 2" xfId="893" xr:uid="{00000000-0005-0000-0000-00004E030000}"/>
    <cellStyle name="40% - Accent3 4 2 2 2 3" xfId="894" xr:uid="{00000000-0005-0000-0000-00004F030000}"/>
    <cellStyle name="40% - Accent3 4 2 2 3" xfId="895" xr:uid="{00000000-0005-0000-0000-000050030000}"/>
    <cellStyle name="40% - Accent3 4 2 2 4" xfId="896" xr:uid="{00000000-0005-0000-0000-000051030000}"/>
    <cellStyle name="40% - Accent3 4 2 3" xfId="897" xr:uid="{00000000-0005-0000-0000-000052030000}"/>
    <cellStyle name="40% - Accent3 4 2 3 2" xfId="898" xr:uid="{00000000-0005-0000-0000-000053030000}"/>
    <cellStyle name="40% - Accent3 4 2 3 3" xfId="899" xr:uid="{00000000-0005-0000-0000-000054030000}"/>
    <cellStyle name="40% - Accent3 4 2 4" xfId="900" xr:uid="{00000000-0005-0000-0000-000055030000}"/>
    <cellStyle name="40% - Accent3 4 2 5" xfId="901" xr:uid="{00000000-0005-0000-0000-000056030000}"/>
    <cellStyle name="40% - Accent3 4 3" xfId="902" xr:uid="{00000000-0005-0000-0000-000057030000}"/>
    <cellStyle name="40% - Accent3 4 3 2" xfId="903" xr:uid="{00000000-0005-0000-0000-000058030000}"/>
    <cellStyle name="40% - Accent3 4 3 2 2" xfId="904" xr:uid="{00000000-0005-0000-0000-000059030000}"/>
    <cellStyle name="40% - Accent3 4 3 2 3" xfId="905" xr:uid="{00000000-0005-0000-0000-00005A030000}"/>
    <cellStyle name="40% - Accent3 4 3 3" xfId="906" xr:uid="{00000000-0005-0000-0000-00005B030000}"/>
    <cellStyle name="40% - Accent3 4 3 4" xfId="907" xr:uid="{00000000-0005-0000-0000-00005C030000}"/>
    <cellStyle name="40% - Accent3 4 4" xfId="908" xr:uid="{00000000-0005-0000-0000-00005D030000}"/>
    <cellStyle name="40% - Accent3 4 4 2" xfId="909" xr:uid="{00000000-0005-0000-0000-00005E030000}"/>
    <cellStyle name="40% - Accent3 4 4 3" xfId="910" xr:uid="{00000000-0005-0000-0000-00005F030000}"/>
    <cellStyle name="40% - Accent3 4 5" xfId="911" xr:uid="{00000000-0005-0000-0000-000060030000}"/>
    <cellStyle name="40% - Accent3 4 6" xfId="912" xr:uid="{00000000-0005-0000-0000-000061030000}"/>
    <cellStyle name="40% - Accent3 5" xfId="913" xr:uid="{00000000-0005-0000-0000-000062030000}"/>
    <cellStyle name="40% - Accent3 5 2" xfId="914" xr:uid="{00000000-0005-0000-0000-000063030000}"/>
    <cellStyle name="40% - Accent3 5 2 2" xfId="915" xr:uid="{00000000-0005-0000-0000-000064030000}"/>
    <cellStyle name="40% - Accent3 5 2 2 2" xfId="916" xr:uid="{00000000-0005-0000-0000-000065030000}"/>
    <cellStyle name="40% - Accent3 5 2 2 2 2" xfId="917" xr:uid="{00000000-0005-0000-0000-000066030000}"/>
    <cellStyle name="40% - Accent3 5 2 2 2 3" xfId="918" xr:uid="{00000000-0005-0000-0000-000067030000}"/>
    <cellStyle name="40% - Accent3 5 2 2 3" xfId="919" xr:uid="{00000000-0005-0000-0000-000068030000}"/>
    <cellStyle name="40% - Accent3 5 2 2 4" xfId="920" xr:uid="{00000000-0005-0000-0000-000069030000}"/>
    <cellStyle name="40% - Accent3 5 2 3" xfId="921" xr:uid="{00000000-0005-0000-0000-00006A030000}"/>
    <cellStyle name="40% - Accent3 5 2 3 2" xfId="922" xr:uid="{00000000-0005-0000-0000-00006B030000}"/>
    <cellStyle name="40% - Accent3 5 2 3 3" xfId="923" xr:uid="{00000000-0005-0000-0000-00006C030000}"/>
    <cellStyle name="40% - Accent3 5 2 4" xfId="924" xr:uid="{00000000-0005-0000-0000-00006D030000}"/>
    <cellStyle name="40% - Accent3 5 2 5" xfId="925" xr:uid="{00000000-0005-0000-0000-00006E030000}"/>
    <cellStyle name="40% - Accent3 5 3" xfId="926" xr:uid="{00000000-0005-0000-0000-00006F030000}"/>
    <cellStyle name="40% - Accent3 5 3 2" xfId="927" xr:uid="{00000000-0005-0000-0000-000070030000}"/>
    <cellStyle name="40% - Accent3 5 3 2 2" xfId="928" xr:uid="{00000000-0005-0000-0000-000071030000}"/>
    <cellStyle name="40% - Accent3 5 3 2 3" xfId="929" xr:uid="{00000000-0005-0000-0000-000072030000}"/>
    <cellStyle name="40% - Accent3 5 3 3" xfId="930" xr:uid="{00000000-0005-0000-0000-000073030000}"/>
    <cellStyle name="40% - Accent3 5 3 4" xfId="931" xr:uid="{00000000-0005-0000-0000-000074030000}"/>
    <cellStyle name="40% - Accent3 5 4" xfId="932" xr:uid="{00000000-0005-0000-0000-000075030000}"/>
    <cellStyle name="40% - Accent3 5 4 2" xfId="933" xr:uid="{00000000-0005-0000-0000-000076030000}"/>
    <cellStyle name="40% - Accent3 5 4 3" xfId="934" xr:uid="{00000000-0005-0000-0000-000077030000}"/>
    <cellStyle name="40% - Accent3 5 5" xfId="935" xr:uid="{00000000-0005-0000-0000-000078030000}"/>
    <cellStyle name="40% - Accent3 5 6" xfId="936" xr:uid="{00000000-0005-0000-0000-000079030000}"/>
    <cellStyle name="40% - Accent3 6" xfId="937" xr:uid="{00000000-0005-0000-0000-00007A030000}"/>
    <cellStyle name="40% - Accent3 7" xfId="938" xr:uid="{00000000-0005-0000-0000-00007B030000}"/>
    <cellStyle name="40% - Accent3 8" xfId="939" xr:uid="{00000000-0005-0000-0000-00007C030000}"/>
    <cellStyle name="40% - Accent3 9" xfId="940" xr:uid="{00000000-0005-0000-0000-00007D030000}"/>
    <cellStyle name="40% - Accent4" xfId="21920" builtinId="43" customBuiltin="1"/>
    <cellStyle name="40% - Accent4 10" xfId="941" xr:uid="{00000000-0005-0000-0000-00007F030000}"/>
    <cellStyle name="40% - Accent4 11" xfId="942" xr:uid="{00000000-0005-0000-0000-000080030000}"/>
    <cellStyle name="40% - Accent4 12" xfId="943" xr:uid="{00000000-0005-0000-0000-000081030000}"/>
    <cellStyle name="40% - Accent4 13" xfId="944" xr:uid="{00000000-0005-0000-0000-000082030000}"/>
    <cellStyle name="40% - Accent4 14" xfId="945" xr:uid="{00000000-0005-0000-0000-000083030000}"/>
    <cellStyle name="40% - Accent4 15" xfId="946" xr:uid="{00000000-0005-0000-0000-000084030000}"/>
    <cellStyle name="40% - Accent4 2" xfId="947" xr:uid="{00000000-0005-0000-0000-000085030000}"/>
    <cellStyle name="40% - Accent4 2 2" xfId="948" xr:uid="{00000000-0005-0000-0000-000086030000}"/>
    <cellStyle name="40% - Accent4 2 2 2" xfId="949" xr:uid="{00000000-0005-0000-0000-000087030000}"/>
    <cellStyle name="40% - Accent4 2 2 2 2" xfId="950" xr:uid="{00000000-0005-0000-0000-000088030000}"/>
    <cellStyle name="40% - Accent4 2 2 2 2 2" xfId="951" xr:uid="{00000000-0005-0000-0000-000089030000}"/>
    <cellStyle name="40% - Accent4 2 2 2 2 3" xfId="952" xr:uid="{00000000-0005-0000-0000-00008A030000}"/>
    <cellStyle name="40% - Accent4 2 2 2 3" xfId="953" xr:uid="{00000000-0005-0000-0000-00008B030000}"/>
    <cellStyle name="40% - Accent4 2 2 2 4" xfId="954" xr:uid="{00000000-0005-0000-0000-00008C030000}"/>
    <cellStyle name="40% - Accent4 2 2 3" xfId="955" xr:uid="{00000000-0005-0000-0000-00008D030000}"/>
    <cellStyle name="40% - Accent4 2 2 3 2" xfId="956" xr:uid="{00000000-0005-0000-0000-00008E030000}"/>
    <cellStyle name="40% - Accent4 2 2 3 3" xfId="957" xr:uid="{00000000-0005-0000-0000-00008F030000}"/>
    <cellStyle name="40% - Accent4 2 2 4" xfId="958" xr:uid="{00000000-0005-0000-0000-000090030000}"/>
    <cellStyle name="40% - Accent4 2 2 5" xfId="959" xr:uid="{00000000-0005-0000-0000-000091030000}"/>
    <cellStyle name="40% - Accent4 2 3" xfId="960" xr:uid="{00000000-0005-0000-0000-000092030000}"/>
    <cellStyle name="40% - Accent4 2 3 2" xfId="961" xr:uid="{00000000-0005-0000-0000-000093030000}"/>
    <cellStyle name="40% - Accent4 2 3 2 2" xfId="962" xr:uid="{00000000-0005-0000-0000-000094030000}"/>
    <cellStyle name="40% - Accent4 2 3 2 3" xfId="963" xr:uid="{00000000-0005-0000-0000-000095030000}"/>
    <cellStyle name="40% - Accent4 2 3 3" xfId="964" xr:uid="{00000000-0005-0000-0000-000096030000}"/>
    <cellStyle name="40% - Accent4 2 3 4" xfId="965" xr:uid="{00000000-0005-0000-0000-000097030000}"/>
    <cellStyle name="40% - Accent4 2 4" xfId="966" xr:uid="{00000000-0005-0000-0000-000098030000}"/>
    <cellStyle name="40% - Accent4 2 4 2" xfId="967" xr:uid="{00000000-0005-0000-0000-000099030000}"/>
    <cellStyle name="40% - Accent4 2 4 3" xfId="968" xr:uid="{00000000-0005-0000-0000-00009A030000}"/>
    <cellStyle name="40% - Accent4 2 5" xfId="969" xr:uid="{00000000-0005-0000-0000-00009B030000}"/>
    <cellStyle name="40% - Accent4 2 6" xfId="970" xr:uid="{00000000-0005-0000-0000-00009C030000}"/>
    <cellStyle name="40% - Accent4 3" xfId="971" xr:uid="{00000000-0005-0000-0000-00009D030000}"/>
    <cellStyle name="40% - Accent4 3 2" xfId="972" xr:uid="{00000000-0005-0000-0000-00009E030000}"/>
    <cellStyle name="40% - Accent4 3 2 2" xfId="973" xr:uid="{00000000-0005-0000-0000-00009F030000}"/>
    <cellStyle name="40% - Accent4 3 2 2 2" xfId="974" xr:uid="{00000000-0005-0000-0000-0000A0030000}"/>
    <cellStyle name="40% - Accent4 3 2 2 2 2" xfId="975" xr:uid="{00000000-0005-0000-0000-0000A1030000}"/>
    <cellStyle name="40% - Accent4 3 2 2 2 3" xfId="976" xr:uid="{00000000-0005-0000-0000-0000A2030000}"/>
    <cellStyle name="40% - Accent4 3 2 2 3" xfId="977" xr:uid="{00000000-0005-0000-0000-0000A3030000}"/>
    <cellStyle name="40% - Accent4 3 2 2 4" xfId="978" xr:uid="{00000000-0005-0000-0000-0000A4030000}"/>
    <cellStyle name="40% - Accent4 3 2 3" xfId="979" xr:uid="{00000000-0005-0000-0000-0000A5030000}"/>
    <cellStyle name="40% - Accent4 3 2 3 2" xfId="980" xr:uid="{00000000-0005-0000-0000-0000A6030000}"/>
    <cellStyle name="40% - Accent4 3 2 3 3" xfId="981" xr:uid="{00000000-0005-0000-0000-0000A7030000}"/>
    <cellStyle name="40% - Accent4 3 2 4" xfId="982" xr:uid="{00000000-0005-0000-0000-0000A8030000}"/>
    <cellStyle name="40% - Accent4 3 2 5" xfId="983" xr:uid="{00000000-0005-0000-0000-0000A9030000}"/>
    <cellStyle name="40% - Accent4 3 3" xfId="984" xr:uid="{00000000-0005-0000-0000-0000AA030000}"/>
    <cellStyle name="40% - Accent4 3 3 2" xfId="985" xr:uid="{00000000-0005-0000-0000-0000AB030000}"/>
    <cellStyle name="40% - Accent4 3 3 2 2" xfId="986" xr:uid="{00000000-0005-0000-0000-0000AC030000}"/>
    <cellStyle name="40% - Accent4 3 3 2 3" xfId="987" xr:uid="{00000000-0005-0000-0000-0000AD030000}"/>
    <cellStyle name="40% - Accent4 3 3 3" xfId="988" xr:uid="{00000000-0005-0000-0000-0000AE030000}"/>
    <cellStyle name="40% - Accent4 3 3 4" xfId="989" xr:uid="{00000000-0005-0000-0000-0000AF030000}"/>
    <cellStyle name="40% - Accent4 3 4" xfId="990" xr:uid="{00000000-0005-0000-0000-0000B0030000}"/>
    <cellStyle name="40% - Accent4 3 4 2" xfId="991" xr:uid="{00000000-0005-0000-0000-0000B1030000}"/>
    <cellStyle name="40% - Accent4 3 4 3" xfId="992" xr:uid="{00000000-0005-0000-0000-0000B2030000}"/>
    <cellStyle name="40% - Accent4 3 5" xfId="993" xr:uid="{00000000-0005-0000-0000-0000B3030000}"/>
    <cellStyle name="40% - Accent4 3 6" xfId="994" xr:uid="{00000000-0005-0000-0000-0000B4030000}"/>
    <cellStyle name="40% - Accent4 4" xfId="995" xr:uid="{00000000-0005-0000-0000-0000B5030000}"/>
    <cellStyle name="40% - Accent4 4 2" xfId="996" xr:uid="{00000000-0005-0000-0000-0000B6030000}"/>
    <cellStyle name="40% - Accent4 4 2 2" xfId="997" xr:uid="{00000000-0005-0000-0000-0000B7030000}"/>
    <cellStyle name="40% - Accent4 4 2 2 2" xfId="998" xr:uid="{00000000-0005-0000-0000-0000B8030000}"/>
    <cellStyle name="40% - Accent4 4 2 2 2 2" xfId="999" xr:uid="{00000000-0005-0000-0000-0000B9030000}"/>
    <cellStyle name="40% - Accent4 4 2 2 2 3" xfId="1000" xr:uid="{00000000-0005-0000-0000-0000BA030000}"/>
    <cellStyle name="40% - Accent4 4 2 2 3" xfId="1001" xr:uid="{00000000-0005-0000-0000-0000BB030000}"/>
    <cellStyle name="40% - Accent4 4 2 2 4" xfId="1002" xr:uid="{00000000-0005-0000-0000-0000BC030000}"/>
    <cellStyle name="40% - Accent4 4 2 3" xfId="1003" xr:uid="{00000000-0005-0000-0000-0000BD030000}"/>
    <cellStyle name="40% - Accent4 4 2 3 2" xfId="1004" xr:uid="{00000000-0005-0000-0000-0000BE030000}"/>
    <cellStyle name="40% - Accent4 4 2 3 3" xfId="1005" xr:uid="{00000000-0005-0000-0000-0000BF030000}"/>
    <cellStyle name="40% - Accent4 4 2 4" xfId="1006" xr:uid="{00000000-0005-0000-0000-0000C0030000}"/>
    <cellStyle name="40% - Accent4 4 2 5" xfId="1007" xr:uid="{00000000-0005-0000-0000-0000C1030000}"/>
    <cellStyle name="40% - Accent4 4 3" xfId="1008" xr:uid="{00000000-0005-0000-0000-0000C2030000}"/>
    <cellStyle name="40% - Accent4 4 3 2" xfId="1009" xr:uid="{00000000-0005-0000-0000-0000C3030000}"/>
    <cellStyle name="40% - Accent4 4 3 2 2" xfId="1010" xr:uid="{00000000-0005-0000-0000-0000C4030000}"/>
    <cellStyle name="40% - Accent4 4 3 2 3" xfId="1011" xr:uid="{00000000-0005-0000-0000-0000C5030000}"/>
    <cellStyle name="40% - Accent4 4 3 3" xfId="1012" xr:uid="{00000000-0005-0000-0000-0000C6030000}"/>
    <cellStyle name="40% - Accent4 4 3 4" xfId="1013" xr:uid="{00000000-0005-0000-0000-0000C7030000}"/>
    <cellStyle name="40% - Accent4 4 4" xfId="1014" xr:uid="{00000000-0005-0000-0000-0000C8030000}"/>
    <cellStyle name="40% - Accent4 4 4 2" xfId="1015" xr:uid="{00000000-0005-0000-0000-0000C9030000}"/>
    <cellStyle name="40% - Accent4 4 4 3" xfId="1016" xr:uid="{00000000-0005-0000-0000-0000CA030000}"/>
    <cellStyle name="40% - Accent4 4 5" xfId="1017" xr:uid="{00000000-0005-0000-0000-0000CB030000}"/>
    <cellStyle name="40% - Accent4 4 6" xfId="1018" xr:uid="{00000000-0005-0000-0000-0000CC030000}"/>
    <cellStyle name="40% - Accent4 5" xfId="1019" xr:uid="{00000000-0005-0000-0000-0000CD030000}"/>
    <cellStyle name="40% - Accent4 5 2" xfId="1020" xr:uid="{00000000-0005-0000-0000-0000CE030000}"/>
    <cellStyle name="40% - Accent4 5 2 2" xfId="1021" xr:uid="{00000000-0005-0000-0000-0000CF030000}"/>
    <cellStyle name="40% - Accent4 5 2 2 2" xfId="1022" xr:uid="{00000000-0005-0000-0000-0000D0030000}"/>
    <cellStyle name="40% - Accent4 5 2 2 2 2" xfId="1023" xr:uid="{00000000-0005-0000-0000-0000D1030000}"/>
    <cellStyle name="40% - Accent4 5 2 2 2 3" xfId="1024" xr:uid="{00000000-0005-0000-0000-0000D2030000}"/>
    <cellStyle name="40% - Accent4 5 2 2 3" xfId="1025" xr:uid="{00000000-0005-0000-0000-0000D3030000}"/>
    <cellStyle name="40% - Accent4 5 2 2 4" xfId="1026" xr:uid="{00000000-0005-0000-0000-0000D4030000}"/>
    <cellStyle name="40% - Accent4 5 2 3" xfId="1027" xr:uid="{00000000-0005-0000-0000-0000D5030000}"/>
    <cellStyle name="40% - Accent4 5 2 3 2" xfId="1028" xr:uid="{00000000-0005-0000-0000-0000D6030000}"/>
    <cellStyle name="40% - Accent4 5 2 3 3" xfId="1029" xr:uid="{00000000-0005-0000-0000-0000D7030000}"/>
    <cellStyle name="40% - Accent4 5 2 4" xfId="1030" xr:uid="{00000000-0005-0000-0000-0000D8030000}"/>
    <cellStyle name="40% - Accent4 5 2 5" xfId="1031" xr:uid="{00000000-0005-0000-0000-0000D9030000}"/>
    <cellStyle name="40% - Accent4 5 3" xfId="1032" xr:uid="{00000000-0005-0000-0000-0000DA030000}"/>
    <cellStyle name="40% - Accent4 5 3 2" xfId="1033" xr:uid="{00000000-0005-0000-0000-0000DB030000}"/>
    <cellStyle name="40% - Accent4 5 3 2 2" xfId="1034" xr:uid="{00000000-0005-0000-0000-0000DC030000}"/>
    <cellStyle name="40% - Accent4 5 3 2 3" xfId="1035" xr:uid="{00000000-0005-0000-0000-0000DD030000}"/>
    <cellStyle name="40% - Accent4 5 3 3" xfId="1036" xr:uid="{00000000-0005-0000-0000-0000DE030000}"/>
    <cellStyle name="40% - Accent4 5 3 4" xfId="1037" xr:uid="{00000000-0005-0000-0000-0000DF030000}"/>
    <cellStyle name="40% - Accent4 5 4" xfId="1038" xr:uid="{00000000-0005-0000-0000-0000E0030000}"/>
    <cellStyle name="40% - Accent4 5 4 2" xfId="1039" xr:uid="{00000000-0005-0000-0000-0000E1030000}"/>
    <cellStyle name="40% - Accent4 5 4 3" xfId="1040" xr:uid="{00000000-0005-0000-0000-0000E2030000}"/>
    <cellStyle name="40% - Accent4 5 5" xfId="1041" xr:uid="{00000000-0005-0000-0000-0000E3030000}"/>
    <cellStyle name="40% - Accent4 5 6" xfId="1042" xr:uid="{00000000-0005-0000-0000-0000E4030000}"/>
    <cellStyle name="40% - Accent4 6" xfId="1043" xr:uid="{00000000-0005-0000-0000-0000E5030000}"/>
    <cellStyle name="40% - Accent4 7" xfId="1044" xr:uid="{00000000-0005-0000-0000-0000E6030000}"/>
    <cellStyle name="40% - Accent4 8" xfId="1045" xr:uid="{00000000-0005-0000-0000-0000E7030000}"/>
    <cellStyle name="40% - Accent4 9" xfId="1046" xr:uid="{00000000-0005-0000-0000-0000E8030000}"/>
    <cellStyle name="40% - Accent5" xfId="21924" builtinId="47" customBuiltin="1"/>
    <cellStyle name="40% - Accent5 10" xfId="1047" xr:uid="{00000000-0005-0000-0000-0000EA030000}"/>
    <cellStyle name="40% - Accent5 11" xfId="1048" xr:uid="{00000000-0005-0000-0000-0000EB030000}"/>
    <cellStyle name="40% - Accent5 12" xfId="1049" xr:uid="{00000000-0005-0000-0000-0000EC030000}"/>
    <cellStyle name="40% - Accent5 13" xfId="1050" xr:uid="{00000000-0005-0000-0000-0000ED030000}"/>
    <cellStyle name="40% - Accent5 14" xfId="1051" xr:uid="{00000000-0005-0000-0000-0000EE030000}"/>
    <cellStyle name="40% - Accent5 15" xfId="1052" xr:uid="{00000000-0005-0000-0000-0000EF030000}"/>
    <cellStyle name="40% - Accent5 2" xfId="1053" xr:uid="{00000000-0005-0000-0000-0000F0030000}"/>
    <cellStyle name="40% - Accent5 2 2" xfId="1054" xr:uid="{00000000-0005-0000-0000-0000F1030000}"/>
    <cellStyle name="40% - Accent5 2 2 2" xfId="1055" xr:uid="{00000000-0005-0000-0000-0000F2030000}"/>
    <cellStyle name="40% - Accent5 2 2 2 2" xfId="1056" xr:uid="{00000000-0005-0000-0000-0000F3030000}"/>
    <cellStyle name="40% - Accent5 2 2 2 2 2" xfId="1057" xr:uid="{00000000-0005-0000-0000-0000F4030000}"/>
    <cellStyle name="40% - Accent5 2 2 2 2 3" xfId="1058" xr:uid="{00000000-0005-0000-0000-0000F5030000}"/>
    <cellStyle name="40% - Accent5 2 2 2 3" xfId="1059" xr:uid="{00000000-0005-0000-0000-0000F6030000}"/>
    <cellStyle name="40% - Accent5 2 2 2 4" xfId="1060" xr:uid="{00000000-0005-0000-0000-0000F7030000}"/>
    <cellStyle name="40% - Accent5 2 2 3" xfId="1061" xr:uid="{00000000-0005-0000-0000-0000F8030000}"/>
    <cellStyle name="40% - Accent5 2 2 3 2" xfId="1062" xr:uid="{00000000-0005-0000-0000-0000F9030000}"/>
    <cellStyle name="40% - Accent5 2 2 3 3" xfId="1063" xr:uid="{00000000-0005-0000-0000-0000FA030000}"/>
    <cellStyle name="40% - Accent5 2 2 4" xfId="1064" xr:uid="{00000000-0005-0000-0000-0000FB030000}"/>
    <cellStyle name="40% - Accent5 2 2 5" xfId="1065" xr:uid="{00000000-0005-0000-0000-0000FC030000}"/>
    <cellStyle name="40% - Accent5 2 3" xfId="1066" xr:uid="{00000000-0005-0000-0000-0000FD030000}"/>
    <cellStyle name="40% - Accent5 2 3 2" xfId="1067" xr:uid="{00000000-0005-0000-0000-0000FE030000}"/>
    <cellStyle name="40% - Accent5 2 3 2 2" xfId="1068" xr:uid="{00000000-0005-0000-0000-0000FF030000}"/>
    <cellStyle name="40% - Accent5 2 3 2 3" xfId="1069" xr:uid="{00000000-0005-0000-0000-000000040000}"/>
    <cellStyle name="40% - Accent5 2 3 3" xfId="1070" xr:uid="{00000000-0005-0000-0000-000001040000}"/>
    <cellStyle name="40% - Accent5 2 3 4" xfId="1071" xr:uid="{00000000-0005-0000-0000-000002040000}"/>
    <cellStyle name="40% - Accent5 2 4" xfId="1072" xr:uid="{00000000-0005-0000-0000-000003040000}"/>
    <cellStyle name="40% - Accent5 2 4 2" xfId="1073" xr:uid="{00000000-0005-0000-0000-000004040000}"/>
    <cellStyle name="40% - Accent5 2 4 3" xfId="1074" xr:uid="{00000000-0005-0000-0000-000005040000}"/>
    <cellStyle name="40% - Accent5 2 5" xfId="1075" xr:uid="{00000000-0005-0000-0000-000006040000}"/>
    <cellStyle name="40% - Accent5 2 6" xfId="1076" xr:uid="{00000000-0005-0000-0000-000007040000}"/>
    <cellStyle name="40% - Accent5 3" xfId="1077" xr:uid="{00000000-0005-0000-0000-000008040000}"/>
    <cellStyle name="40% - Accent5 3 2" xfId="1078" xr:uid="{00000000-0005-0000-0000-000009040000}"/>
    <cellStyle name="40% - Accent5 3 2 2" xfId="1079" xr:uid="{00000000-0005-0000-0000-00000A040000}"/>
    <cellStyle name="40% - Accent5 3 2 2 2" xfId="1080" xr:uid="{00000000-0005-0000-0000-00000B040000}"/>
    <cellStyle name="40% - Accent5 3 2 2 2 2" xfId="1081" xr:uid="{00000000-0005-0000-0000-00000C040000}"/>
    <cellStyle name="40% - Accent5 3 2 2 2 3" xfId="1082" xr:uid="{00000000-0005-0000-0000-00000D040000}"/>
    <cellStyle name="40% - Accent5 3 2 2 3" xfId="1083" xr:uid="{00000000-0005-0000-0000-00000E040000}"/>
    <cellStyle name="40% - Accent5 3 2 2 4" xfId="1084" xr:uid="{00000000-0005-0000-0000-00000F040000}"/>
    <cellStyle name="40% - Accent5 3 2 3" xfId="1085" xr:uid="{00000000-0005-0000-0000-000010040000}"/>
    <cellStyle name="40% - Accent5 3 2 3 2" xfId="1086" xr:uid="{00000000-0005-0000-0000-000011040000}"/>
    <cellStyle name="40% - Accent5 3 2 3 3" xfId="1087" xr:uid="{00000000-0005-0000-0000-000012040000}"/>
    <cellStyle name="40% - Accent5 3 2 4" xfId="1088" xr:uid="{00000000-0005-0000-0000-000013040000}"/>
    <cellStyle name="40% - Accent5 3 2 5" xfId="1089" xr:uid="{00000000-0005-0000-0000-000014040000}"/>
    <cellStyle name="40% - Accent5 3 3" xfId="1090" xr:uid="{00000000-0005-0000-0000-000015040000}"/>
    <cellStyle name="40% - Accent5 3 3 2" xfId="1091" xr:uid="{00000000-0005-0000-0000-000016040000}"/>
    <cellStyle name="40% - Accent5 3 3 2 2" xfId="1092" xr:uid="{00000000-0005-0000-0000-000017040000}"/>
    <cellStyle name="40% - Accent5 3 3 2 3" xfId="1093" xr:uid="{00000000-0005-0000-0000-000018040000}"/>
    <cellStyle name="40% - Accent5 3 3 3" xfId="1094" xr:uid="{00000000-0005-0000-0000-000019040000}"/>
    <cellStyle name="40% - Accent5 3 3 4" xfId="1095" xr:uid="{00000000-0005-0000-0000-00001A040000}"/>
    <cellStyle name="40% - Accent5 3 4" xfId="1096" xr:uid="{00000000-0005-0000-0000-00001B040000}"/>
    <cellStyle name="40% - Accent5 3 4 2" xfId="1097" xr:uid="{00000000-0005-0000-0000-00001C040000}"/>
    <cellStyle name="40% - Accent5 3 4 3" xfId="1098" xr:uid="{00000000-0005-0000-0000-00001D040000}"/>
    <cellStyle name="40% - Accent5 3 5" xfId="1099" xr:uid="{00000000-0005-0000-0000-00001E040000}"/>
    <cellStyle name="40% - Accent5 3 6" xfId="1100" xr:uid="{00000000-0005-0000-0000-00001F040000}"/>
    <cellStyle name="40% - Accent5 4" xfId="1101" xr:uid="{00000000-0005-0000-0000-000020040000}"/>
    <cellStyle name="40% - Accent5 4 2" xfId="1102" xr:uid="{00000000-0005-0000-0000-000021040000}"/>
    <cellStyle name="40% - Accent5 4 2 2" xfId="1103" xr:uid="{00000000-0005-0000-0000-000022040000}"/>
    <cellStyle name="40% - Accent5 4 2 2 2" xfId="1104" xr:uid="{00000000-0005-0000-0000-000023040000}"/>
    <cellStyle name="40% - Accent5 4 2 2 2 2" xfId="1105" xr:uid="{00000000-0005-0000-0000-000024040000}"/>
    <cellStyle name="40% - Accent5 4 2 2 2 3" xfId="1106" xr:uid="{00000000-0005-0000-0000-000025040000}"/>
    <cellStyle name="40% - Accent5 4 2 2 3" xfId="1107" xr:uid="{00000000-0005-0000-0000-000026040000}"/>
    <cellStyle name="40% - Accent5 4 2 2 4" xfId="1108" xr:uid="{00000000-0005-0000-0000-000027040000}"/>
    <cellStyle name="40% - Accent5 4 2 3" xfId="1109" xr:uid="{00000000-0005-0000-0000-000028040000}"/>
    <cellStyle name="40% - Accent5 4 2 3 2" xfId="1110" xr:uid="{00000000-0005-0000-0000-000029040000}"/>
    <cellStyle name="40% - Accent5 4 2 3 3" xfId="1111" xr:uid="{00000000-0005-0000-0000-00002A040000}"/>
    <cellStyle name="40% - Accent5 4 2 4" xfId="1112" xr:uid="{00000000-0005-0000-0000-00002B040000}"/>
    <cellStyle name="40% - Accent5 4 2 5" xfId="1113" xr:uid="{00000000-0005-0000-0000-00002C040000}"/>
    <cellStyle name="40% - Accent5 4 3" xfId="1114" xr:uid="{00000000-0005-0000-0000-00002D040000}"/>
    <cellStyle name="40% - Accent5 4 3 2" xfId="1115" xr:uid="{00000000-0005-0000-0000-00002E040000}"/>
    <cellStyle name="40% - Accent5 4 3 2 2" xfId="1116" xr:uid="{00000000-0005-0000-0000-00002F040000}"/>
    <cellStyle name="40% - Accent5 4 3 2 3" xfId="1117" xr:uid="{00000000-0005-0000-0000-000030040000}"/>
    <cellStyle name="40% - Accent5 4 3 3" xfId="1118" xr:uid="{00000000-0005-0000-0000-000031040000}"/>
    <cellStyle name="40% - Accent5 4 3 4" xfId="1119" xr:uid="{00000000-0005-0000-0000-000032040000}"/>
    <cellStyle name="40% - Accent5 4 4" xfId="1120" xr:uid="{00000000-0005-0000-0000-000033040000}"/>
    <cellStyle name="40% - Accent5 4 4 2" xfId="1121" xr:uid="{00000000-0005-0000-0000-000034040000}"/>
    <cellStyle name="40% - Accent5 4 4 3" xfId="1122" xr:uid="{00000000-0005-0000-0000-000035040000}"/>
    <cellStyle name="40% - Accent5 4 5" xfId="1123" xr:uid="{00000000-0005-0000-0000-000036040000}"/>
    <cellStyle name="40% - Accent5 4 6" xfId="1124" xr:uid="{00000000-0005-0000-0000-000037040000}"/>
    <cellStyle name="40% - Accent5 5" xfId="1125" xr:uid="{00000000-0005-0000-0000-000038040000}"/>
    <cellStyle name="40% - Accent5 6" xfId="1126" xr:uid="{00000000-0005-0000-0000-000039040000}"/>
    <cellStyle name="40% - Accent5 7" xfId="1127" xr:uid="{00000000-0005-0000-0000-00003A040000}"/>
    <cellStyle name="40% - Accent5 8" xfId="1128" xr:uid="{00000000-0005-0000-0000-00003B040000}"/>
    <cellStyle name="40% - Accent5 9" xfId="1129" xr:uid="{00000000-0005-0000-0000-00003C040000}"/>
    <cellStyle name="40% - Accent6" xfId="21928" builtinId="51" customBuiltin="1"/>
    <cellStyle name="40% - Accent6 10" xfId="1130" xr:uid="{00000000-0005-0000-0000-00003E040000}"/>
    <cellStyle name="40% - Accent6 11" xfId="1131" xr:uid="{00000000-0005-0000-0000-00003F040000}"/>
    <cellStyle name="40% - Accent6 12" xfId="1132" xr:uid="{00000000-0005-0000-0000-000040040000}"/>
    <cellStyle name="40% - Accent6 13" xfId="1133" xr:uid="{00000000-0005-0000-0000-000041040000}"/>
    <cellStyle name="40% - Accent6 14" xfId="1134" xr:uid="{00000000-0005-0000-0000-000042040000}"/>
    <cellStyle name="40% - Accent6 15" xfId="1135" xr:uid="{00000000-0005-0000-0000-000043040000}"/>
    <cellStyle name="40% - Accent6 2" xfId="1136" xr:uid="{00000000-0005-0000-0000-000044040000}"/>
    <cellStyle name="40% - Accent6 2 2" xfId="1137" xr:uid="{00000000-0005-0000-0000-000045040000}"/>
    <cellStyle name="40% - Accent6 2 2 2" xfId="1138" xr:uid="{00000000-0005-0000-0000-000046040000}"/>
    <cellStyle name="40% - Accent6 2 2 2 2" xfId="1139" xr:uid="{00000000-0005-0000-0000-000047040000}"/>
    <cellStyle name="40% - Accent6 2 2 2 2 2" xfId="1140" xr:uid="{00000000-0005-0000-0000-000048040000}"/>
    <cellStyle name="40% - Accent6 2 2 2 2 3" xfId="1141" xr:uid="{00000000-0005-0000-0000-000049040000}"/>
    <cellStyle name="40% - Accent6 2 2 2 3" xfId="1142" xr:uid="{00000000-0005-0000-0000-00004A040000}"/>
    <cellStyle name="40% - Accent6 2 2 2 4" xfId="1143" xr:uid="{00000000-0005-0000-0000-00004B040000}"/>
    <cellStyle name="40% - Accent6 2 2 3" xfId="1144" xr:uid="{00000000-0005-0000-0000-00004C040000}"/>
    <cellStyle name="40% - Accent6 2 2 3 2" xfId="1145" xr:uid="{00000000-0005-0000-0000-00004D040000}"/>
    <cellStyle name="40% - Accent6 2 2 3 3" xfId="1146" xr:uid="{00000000-0005-0000-0000-00004E040000}"/>
    <cellStyle name="40% - Accent6 2 2 4" xfId="1147" xr:uid="{00000000-0005-0000-0000-00004F040000}"/>
    <cellStyle name="40% - Accent6 2 2 5" xfId="1148" xr:uid="{00000000-0005-0000-0000-000050040000}"/>
    <cellStyle name="40% - Accent6 2 3" xfId="1149" xr:uid="{00000000-0005-0000-0000-000051040000}"/>
    <cellStyle name="40% - Accent6 2 3 2" xfId="1150" xr:uid="{00000000-0005-0000-0000-000052040000}"/>
    <cellStyle name="40% - Accent6 2 3 2 2" xfId="1151" xr:uid="{00000000-0005-0000-0000-000053040000}"/>
    <cellStyle name="40% - Accent6 2 3 2 3" xfId="1152" xr:uid="{00000000-0005-0000-0000-000054040000}"/>
    <cellStyle name="40% - Accent6 2 3 3" xfId="1153" xr:uid="{00000000-0005-0000-0000-000055040000}"/>
    <cellStyle name="40% - Accent6 2 3 4" xfId="1154" xr:uid="{00000000-0005-0000-0000-000056040000}"/>
    <cellStyle name="40% - Accent6 2 4" xfId="1155" xr:uid="{00000000-0005-0000-0000-000057040000}"/>
    <cellStyle name="40% - Accent6 2 4 2" xfId="1156" xr:uid="{00000000-0005-0000-0000-000058040000}"/>
    <cellStyle name="40% - Accent6 2 4 3" xfId="1157" xr:uid="{00000000-0005-0000-0000-000059040000}"/>
    <cellStyle name="40% - Accent6 2 5" xfId="1158" xr:uid="{00000000-0005-0000-0000-00005A040000}"/>
    <cellStyle name="40% - Accent6 2 6" xfId="1159" xr:uid="{00000000-0005-0000-0000-00005B040000}"/>
    <cellStyle name="40% - Accent6 3" xfId="1160" xr:uid="{00000000-0005-0000-0000-00005C040000}"/>
    <cellStyle name="40% - Accent6 3 2" xfId="1161" xr:uid="{00000000-0005-0000-0000-00005D040000}"/>
    <cellStyle name="40% - Accent6 3 2 2" xfId="1162" xr:uid="{00000000-0005-0000-0000-00005E040000}"/>
    <cellStyle name="40% - Accent6 3 2 2 2" xfId="1163" xr:uid="{00000000-0005-0000-0000-00005F040000}"/>
    <cellStyle name="40% - Accent6 3 2 2 2 2" xfId="1164" xr:uid="{00000000-0005-0000-0000-000060040000}"/>
    <cellStyle name="40% - Accent6 3 2 2 2 3" xfId="1165" xr:uid="{00000000-0005-0000-0000-000061040000}"/>
    <cellStyle name="40% - Accent6 3 2 2 3" xfId="1166" xr:uid="{00000000-0005-0000-0000-000062040000}"/>
    <cellStyle name="40% - Accent6 3 2 2 4" xfId="1167" xr:uid="{00000000-0005-0000-0000-000063040000}"/>
    <cellStyle name="40% - Accent6 3 2 3" xfId="1168" xr:uid="{00000000-0005-0000-0000-000064040000}"/>
    <cellStyle name="40% - Accent6 3 2 3 2" xfId="1169" xr:uid="{00000000-0005-0000-0000-000065040000}"/>
    <cellStyle name="40% - Accent6 3 2 3 3" xfId="1170" xr:uid="{00000000-0005-0000-0000-000066040000}"/>
    <cellStyle name="40% - Accent6 3 2 4" xfId="1171" xr:uid="{00000000-0005-0000-0000-000067040000}"/>
    <cellStyle name="40% - Accent6 3 2 5" xfId="1172" xr:uid="{00000000-0005-0000-0000-000068040000}"/>
    <cellStyle name="40% - Accent6 3 3" xfId="1173" xr:uid="{00000000-0005-0000-0000-000069040000}"/>
    <cellStyle name="40% - Accent6 3 3 2" xfId="1174" xr:uid="{00000000-0005-0000-0000-00006A040000}"/>
    <cellStyle name="40% - Accent6 3 3 2 2" xfId="1175" xr:uid="{00000000-0005-0000-0000-00006B040000}"/>
    <cellStyle name="40% - Accent6 3 3 2 3" xfId="1176" xr:uid="{00000000-0005-0000-0000-00006C040000}"/>
    <cellStyle name="40% - Accent6 3 3 3" xfId="1177" xr:uid="{00000000-0005-0000-0000-00006D040000}"/>
    <cellStyle name="40% - Accent6 3 3 4" xfId="1178" xr:uid="{00000000-0005-0000-0000-00006E040000}"/>
    <cellStyle name="40% - Accent6 3 4" xfId="1179" xr:uid="{00000000-0005-0000-0000-00006F040000}"/>
    <cellStyle name="40% - Accent6 3 4 2" xfId="1180" xr:uid="{00000000-0005-0000-0000-000070040000}"/>
    <cellStyle name="40% - Accent6 3 4 3" xfId="1181" xr:uid="{00000000-0005-0000-0000-000071040000}"/>
    <cellStyle name="40% - Accent6 3 5" xfId="1182" xr:uid="{00000000-0005-0000-0000-000072040000}"/>
    <cellStyle name="40% - Accent6 3 6" xfId="1183" xr:uid="{00000000-0005-0000-0000-000073040000}"/>
    <cellStyle name="40% - Accent6 4" xfId="1184" xr:uid="{00000000-0005-0000-0000-000074040000}"/>
    <cellStyle name="40% - Accent6 4 2" xfId="1185" xr:uid="{00000000-0005-0000-0000-000075040000}"/>
    <cellStyle name="40% - Accent6 4 2 2" xfId="1186" xr:uid="{00000000-0005-0000-0000-000076040000}"/>
    <cellStyle name="40% - Accent6 4 2 2 2" xfId="1187" xr:uid="{00000000-0005-0000-0000-000077040000}"/>
    <cellStyle name="40% - Accent6 4 2 2 2 2" xfId="1188" xr:uid="{00000000-0005-0000-0000-000078040000}"/>
    <cellStyle name="40% - Accent6 4 2 2 2 3" xfId="1189" xr:uid="{00000000-0005-0000-0000-000079040000}"/>
    <cellStyle name="40% - Accent6 4 2 2 3" xfId="1190" xr:uid="{00000000-0005-0000-0000-00007A040000}"/>
    <cellStyle name="40% - Accent6 4 2 2 4" xfId="1191" xr:uid="{00000000-0005-0000-0000-00007B040000}"/>
    <cellStyle name="40% - Accent6 4 2 3" xfId="1192" xr:uid="{00000000-0005-0000-0000-00007C040000}"/>
    <cellStyle name="40% - Accent6 4 2 3 2" xfId="1193" xr:uid="{00000000-0005-0000-0000-00007D040000}"/>
    <cellStyle name="40% - Accent6 4 2 3 3" xfId="1194" xr:uid="{00000000-0005-0000-0000-00007E040000}"/>
    <cellStyle name="40% - Accent6 4 2 4" xfId="1195" xr:uid="{00000000-0005-0000-0000-00007F040000}"/>
    <cellStyle name="40% - Accent6 4 2 5" xfId="1196" xr:uid="{00000000-0005-0000-0000-000080040000}"/>
    <cellStyle name="40% - Accent6 4 3" xfId="1197" xr:uid="{00000000-0005-0000-0000-000081040000}"/>
    <cellStyle name="40% - Accent6 4 3 2" xfId="1198" xr:uid="{00000000-0005-0000-0000-000082040000}"/>
    <cellStyle name="40% - Accent6 4 3 2 2" xfId="1199" xr:uid="{00000000-0005-0000-0000-000083040000}"/>
    <cellStyle name="40% - Accent6 4 3 2 3" xfId="1200" xr:uid="{00000000-0005-0000-0000-000084040000}"/>
    <cellStyle name="40% - Accent6 4 3 3" xfId="1201" xr:uid="{00000000-0005-0000-0000-000085040000}"/>
    <cellStyle name="40% - Accent6 4 3 4" xfId="1202" xr:uid="{00000000-0005-0000-0000-000086040000}"/>
    <cellStyle name="40% - Accent6 4 4" xfId="1203" xr:uid="{00000000-0005-0000-0000-000087040000}"/>
    <cellStyle name="40% - Accent6 4 4 2" xfId="1204" xr:uid="{00000000-0005-0000-0000-000088040000}"/>
    <cellStyle name="40% - Accent6 4 4 3" xfId="1205" xr:uid="{00000000-0005-0000-0000-000089040000}"/>
    <cellStyle name="40% - Accent6 4 5" xfId="1206" xr:uid="{00000000-0005-0000-0000-00008A040000}"/>
    <cellStyle name="40% - Accent6 4 6" xfId="1207" xr:uid="{00000000-0005-0000-0000-00008B040000}"/>
    <cellStyle name="40% - Accent6 5" xfId="1208" xr:uid="{00000000-0005-0000-0000-00008C040000}"/>
    <cellStyle name="40% - Accent6 5 2" xfId="1209" xr:uid="{00000000-0005-0000-0000-00008D040000}"/>
    <cellStyle name="40% - Accent6 5 2 2" xfId="1210" xr:uid="{00000000-0005-0000-0000-00008E040000}"/>
    <cellStyle name="40% - Accent6 5 2 2 2" xfId="1211" xr:uid="{00000000-0005-0000-0000-00008F040000}"/>
    <cellStyle name="40% - Accent6 5 2 2 2 2" xfId="1212" xr:uid="{00000000-0005-0000-0000-000090040000}"/>
    <cellStyle name="40% - Accent6 5 2 2 2 3" xfId="1213" xr:uid="{00000000-0005-0000-0000-000091040000}"/>
    <cellStyle name="40% - Accent6 5 2 2 3" xfId="1214" xr:uid="{00000000-0005-0000-0000-000092040000}"/>
    <cellStyle name="40% - Accent6 5 2 2 4" xfId="1215" xr:uid="{00000000-0005-0000-0000-000093040000}"/>
    <cellStyle name="40% - Accent6 5 2 3" xfId="1216" xr:uid="{00000000-0005-0000-0000-000094040000}"/>
    <cellStyle name="40% - Accent6 5 2 3 2" xfId="1217" xr:uid="{00000000-0005-0000-0000-000095040000}"/>
    <cellStyle name="40% - Accent6 5 2 3 3" xfId="1218" xr:uid="{00000000-0005-0000-0000-000096040000}"/>
    <cellStyle name="40% - Accent6 5 2 4" xfId="1219" xr:uid="{00000000-0005-0000-0000-000097040000}"/>
    <cellStyle name="40% - Accent6 5 2 5" xfId="1220" xr:uid="{00000000-0005-0000-0000-000098040000}"/>
    <cellStyle name="40% - Accent6 5 3" xfId="1221" xr:uid="{00000000-0005-0000-0000-000099040000}"/>
    <cellStyle name="40% - Accent6 5 3 2" xfId="1222" xr:uid="{00000000-0005-0000-0000-00009A040000}"/>
    <cellStyle name="40% - Accent6 5 3 2 2" xfId="1223" xr:uid="{00000000-0005-0000-0000-00009B040000}"/>
    <cellStyle name="40% - Accent6 5 3 2 3" xfId="1224" xr:uid="{00000000-0005-0000-0000-00009C040000}"/>
    <cellStyle name="40% - Accent6 5 3 3" xfId="1225" xr:uid="{00000000-0005-0000-0000-00009D040000}"/>
    <cellStyle name="40% - Accent6 5 3 4" xfId="1226" xr:uid="{00000000-0005-0000-0000-00009E040000}"/>
    <cellStyle name="40% - Accent6 5 4" xfId="1227" xr:uid="{00000000-0005-0000-0000-00009F040000}"/>
    <cellStyle name="40% - Accent6 5 4 2" xfId="1228" xr:uid="{00000000-0005-0000-0000-0000A0040000}"/>
    <cellStyle name="40% - Accent6 5 4 3" xfId="1229" xr:uid="{00000000-0005-0000-0000-0000A1040000}"/>
    <cellStyle name="40% - Accent6 5 5" xfId="1230" xr:uid="{00000000-0005-0000-0000-0000A2040000}"/>
    <cellStyle name="40% - Accent6 5 6" xfId="1231" xr:uid="{00000000-0005-0000-0000-0000A3040000}"/>
    <cellStyle name="40% - Accent6 6" xfId="1232" xr:uid="{00000000-0005-0000-0000-0000A4040000}"/>
    <cellStyle name="40% - Accent6 7" xfId="1233" xr:uid="{00000000-0005-0000-0000-0000A5040000}"/>
    <cellStyle name="40% - Accent6 8" xfId="1234" xr:uid="{00000000-0005-0000-0000-0000A6040000}"/>
    <cellStyle name="40% - Accent6 9" xfId="1235" xr:uid="{00000000-0005-0000-0000-0000A7040000}"/>
    <cellStyle name="60% - Accent1" xfId="21909" builtinId="32" customBuiltin="1"/>
    <cellStyle name="60% - Accent1 2" xfId="1236" xr:uid="{00000000-0005-0000-0000-0000A9040000}"/>
    <cellStyle name="60% - Accent1 3" xfId="1237" xr:uid="{00000000-0005-0000-0000-0000AA040000}"/>
    <cellStyle name="60% - Accent1 4" xfId="1238" xr:uid="{00000000-0005-0000-0000-0000AB040000}"/>
    <cellStyle name="60% - Accent1 5" xfId="1239" xr:uid="{00000000-0005-0000-0000-0000AC040000}"/>
    <cellStyle name="60% - Accent1 6" xfId="1240" xr:uid="{00000000-0005-0000-0000-0000AD040000}"/>
    <cellStyle name="60% - Accent2" xfId="21913" builtinId="36" customBuiltin="1"/>
    <cellStyle name="60% - Accent2 2" xfId="1241" xr:uid="{00000000-0005-0000-0000-0000AF040000}"/>
    <cellStyle name="60% - Accent2 3" xfId="1242" xr:uid="{00000000-0005-0000-0000-0000B0040000}"/>
    <cellStyle name="60% - Accent2 4" xfId="1243" xr:uid="{00000000-0005-0000-0000-0000B1040000}"/>
    <cellStyle name="60% - Accent2 5" xfId="1244" xr:uid="{00000000-0005-0000-0000-0000B2040000}"/>
    <cellStyle name="60% - Accent3" xfId="21917" builtinId="40" customBuiltin="1"/>
    <cellStyle name="60% - Accent3 2" xfId="1245" xr:uid="{00000000-0005-0000-0000-0000B4040000}"/>
    <cellStyle name="60% - Accent3 3" xfId="1246" xr:uid="{00000000-0005-0000-0000-0000B5040000}"/>
    <cellStyle name="60% - Accent3 4" xfId="1247" xr:uid="{00000000-0005-0000-0000-0000B6040000}"/>
    <cellStyle name="60% - Accent3 5" xfId="1248" xr:uid="{00000000-0005-0000-0000-0000B7040000}"/>
    <cellStyle name="60% - Accent3 6" xfId="1249" xr:uid="{00000000-0005-0000-0000-0000B8040000}"/>
    <cellStyle name="60% - Accent4" xfId="21921" builtinId="44" customBuiltin="1"/>
    <cellStyle name="60% - Accent4 2" xfId="1250" xr:uid="{00000000-0005-0000-0000-0000BA040000}"/>
    <cellStyle name="60% - Accent4 3" xfId="1251" xr:uid="{00000000-0005-0000-0000-0000BB040000}"/>
    <cellStyle name="60% - Accent4 4" xfId="1252" xr:uid="{00000000-0005-0000-0000-0000BC040000}"/>
    <cellStyle name="60% - Accent4 5" xfId="1253" xr:uid="{00000000-0005-0000-0000-0000BD040000}"/>
    <cellStyle name="60% - Accent4 6" xfId="1254" xr:uid="{00000000-0005-0000-0000-0000BE040000}"/>
    <cellStyle name="60% - Accent5" xfId="21925" builtinId="48" customBuiltin="1"/>
    <cellStyle name="60% - Accent5 2" xfId="1255" xr:uid="{00000000-0005-0000-0000-0000C0040000}"/>
    <cellStyle name="60% - Accent5 3" xfId="1256" xr:uid="{00000000-0005-0000-0000-0000C1040000}"/>
    <cellStyle name="60% - Accent5 4" xfId="1257" xr:uid="{00000000-0005-0000-0000-0000C2040000}"/>
    <cellStyle name="60% - Accent5 5" xfId="1258" xr:uid="{00000000-0005-0000-0000-0000C3040000}"/>
    <cellStyle name="60% - Accent6" xfId="21929" builtinId="52" customBuiltin="1"/>
    <cellStyle name="60% - Accent6 2" xfId="1259" xr:uid="{00000000-0005-0000-0000-0000C5040000}"/>
    <cellStyle name="60% - Accent6 3" xfId="1260" xr:uid="{00000000-0005-0000-0000-0000C6040000}"/>
    <cellStyle name="60% - Accent6 4" xfId="1261" xr:uid="{00000000-0005-0000-0000-0000C7040000}"/>
    <cellStyle name="60% - Accent6 5" xfId="1262" xr:uid="{00000000-0005-0000-0000-0000C8040000}"/>
    <cellStyle name="60% - Accent6 6" xfId="1263" xr:uid="{00000000-0005-0000-0000-0000C9040000}"/>
    <cellStyle name="Accent1" xfId="21906" builtinId="29" customBuiltin="1"/>
    <cellStyle name="Accent1 2" xfId="1264" xr:uid="{00000000-0005-0000-0000-0000CB040000}"/>
    <cellStyle name="Accent1 3" xfId="1265" xr:uid="{00000000-0005-0000-0000-0000CC040000}"/>
    <cellStyle name="Accent1 4" xfId="1266" xr:uid="{00000000-0005-0000-0000-0000CD040000}"/>
    <cellStyle name="Accent1 5" xfId="1267" xr:uid="{00000000-0005-0000-0000-0000CE040000}"/>
    <cellStyle name="Accent1 6" xfId="1268" xr:uid="{00000000-0005-0000-0000-0000CF040000}"/>
    <cellStyle name="Accent2" xfId="21910" builtinId="33" customBuiltin="1"/>
    <cellStyle name="Accent2 2" xfId="1269" xr:uid="{00000000-0005-0000-0000-0000D1040000}"/>
    <cellStyle name="Accent2 3" xfId="1270" xr:uid="{00000000-0005-0000-0000-0000D2040000}"/>
    <cellStyle name="Accent2 4" xfId="1271" xr:uid="{00000000-0005-0000-0000-0000D3040000}"/>
    <cellStyle name="Accent2 5" xfId="1272" xr:uid="{00000000-0005-0000-0000-0000D4040000}"/>
    <cellStyle name="Accent2 6" xfId="1273" xr:uid="{00000000-0005-0000-0000-0000D5040000}"/>
    <cellStyle name="Accent3" xfId="21914" builtinId="37" customBuiltin="1"/>
    <cellStyle name="Accent3 2" xfId="1274" xr:uid="{00000000-0005-0000-0000-0000D7040000}"/>
    <cellStyle name="Accent3 3" xfId="1275" xr:uid="{00000000-0005-0000-0000-0000D8040000}"/>
    <cellStyle name="Accent3 4" xfId="1276" xr:uid="{00000000-0005-0000-0000-0000D9040000}"/>
    <cellStyle name="Accent3 5" xfId="1277" xr:uid="{00000000-0005-0000-0000-0000DA040000}"/>
    <cellStyle name="Accent3 6" xfId="1278" xr:uid="{00000000-0005-0000-0000-0000DB040000}"/>
    <cellStyle name="Accent4" xfId="21918" builtinId="41" customBuiltin="1"/>
    <cellStyle name="Accent4 2" xfId="1279" xr:uid="{00000000-0005-0000-0000-0000DD040000}"/>
    <cellStyle name="Accent4 3" xfId="1280" xr:uid="{00000000-0005-0000-0000-0000DE040000}"/>
    <cellStyle name="Accent4 4" xfId="1281" xr:uid="{00000000-0005-0000-0000-0000DF040000}"/>
    <cellStyle name="Accent4 5" xfId="1282" xr:uid="{00000000-0005-0000-0000-0000E0040000}"/>
    <cellStyle name="Accent4 6" xfId="1283" xr:uid="{00000000-0005-0000-0000-0000E1040000}"/>
    <cellStyle name="Accent5" xfId="21922" builtinId="45" customBuiltin="1"/>
    <cellStyle name="Accent5 2" xfId="1284" xr:uid="{00000000-0005-0000-0000-0000E3040000}"/>
    <cellStyle name="Accent5 3" xfId="1285" xr:uid="{00000000-0005-0000-0000-0000E4040000}"/>
    <cellStyle name="Accent5 4" xfId="1286" xr:uid="{00000000-0005-0000-0000-0000E5040000}"/>
    <cellStyle name="Accent5 5" xfId="1287" xr:uid="{00000000-0005-0000-0000-0000E6040000}"/>
    <cellStyle name="Accent6" xfId="21926" builtinId="49" customBuiltin="1"/>
    <cellStyle name="Accent6 2" xfId="1288" xr:uid="{00000000-0005-0000-0000-0000E8040000}"/>
    <cellStyle name="Accent6 3" xfId="1289" xr:uid="{00000000-0005-0000-0000-0000E9040000}"/>
    <cellStyle name="Accent6 4" xfId="1290" xr:uid="{00000000-0005-0000-0000-0000EA040000}"/>
    <cellStyle name="Accent6 5" xfId="1291" xr:uid="{00000000-0005-0000-0000-0000EB040000}"/>
    <cellStyle name="alarm" xfId="1292" xr:uid="{00000000-0005-0000-0000-0000EC040000}"/>
    <cellStyle name="assumption" xfId="1293" xr:uid="{00000000-0005-0000-0000-0000ED040000}"/>
    <cellStyle name="assumption 2" xfId="1294" xr:uid="{00000000-0005-0000-0000-0000EE040000}"/>
    <cellStyle name="Bad" xfId="21896" builtinId="27" customBuiltin="1"/>
    <cellStyle name="Bad 2" xfId="1295" xr:uid="{00000000-0005-0000-0000-0000F0040000}"/>
    <cellStyle name="Bad 3" xfId="1296" xr:uid="{00000000-0005-0000-0000-0000F1040000}"/>
    <cellStyle name="Bad 4" xfId="1297" xr:uid="{00000000-0005-0000-0000-0000F2040000}"/>
    <cellStyle name="Bad 5" xfId="1298" xr:uid="{00000000-0005-0000-0000-0000F3040000}"/>
    <cellStyle name="Bad 6" xfId="1299" xr:uid="{00000000-0005-0000-0000-0000F4040000}"/>
    <cellStyle name="Blank" xfId="1300" xr:uid="{00000000-0005-0000-0000-0000F5040000}"/>
    <cellStyle name="Calculation" xfId="21900" builtinId="22" customBuiltin="1"/>
    <cellStyle name="Calculation 2" xfId="1301" xr:uid="{00000000-0005-0000-0000-0000F7040000}"/>
    <cellStyle name="Calculation 3" xfId="1302" xr:uid="{00000000-0005-0000-0000-0000F8040000}"/>
    <cellStyle name="Calculation 4" xfId="1303" xr:uid="{00000000-0005-0000-0000-0000F9040000}"/>
    <cellStyle name="Calculation 5" xfId="1304" xr:uid="{00000000-0005-0000-0000-0000FA040000}"/>
    <cellStyle name="Calculation 6" xfId="1305" xr:uid="{00000000-0005-0000-0000-0000FB040000}"/>
    <cellStyle name="Calculation 6 2" xfId="1306" xr:uid="{00000000-0005-0000-0000-0000FC040000}"/>
    <cellStyle name="Calculation 6 2 2" xfId="1307" xr:uid="{00000000-0005-0000-0000-0000FD040000}"/>
    <cellStyle name="Calculation 6 3" xfId="1308" xr:uid="{00000000-0005-0000-0000-0000FE040000}"/>
    <cellStyle name="Calculation 6 3 2" xfId="1309" xr:uid="{00000000-0005-0000-0000-0000FF040000}"/>
    <cellStyle name="Calculation 6 4" xfId="1310" xr:uid="{00000000-0005-0000-0000-000000050000}"/>
    <cellStyle name="Calculation 6 4 2" xfId="1311" xr:uid="{00000000-0005-0000-0000-000001050000}"/>
    <cellStyle name="Calculation 6 5" xfId="1312" xr:uid="{00000000-0005-0000-0000-000002050000}"/>
    <cellStyle name="Calculation 6 5 2" xfId="1313" xr:uid="{00000000-0005-0000-0000-000003050000}"/>
    <cellStyle name="Calculation 6 6" xfId="1314" xr:uid="{00000000-0005-0000-0000-000004050000}"/>
    <cellStyle name="Centered Heading" xfId="1315" xr:uid="{00000000-0005-0000-0000-000005050000}"/>
    <cellStyle name="Centered Heading 2" xfId="1316" xr:uid="{00000000-0005-0000-0000-000006050000}"/>
    <cellStyle name="Centered Heading 3" xfId="1317" xr:uid="{00000000-0005-0000-0000-000007050000}"/>
    <cellStyle name="Check Cell" xfId="21902" builtinId="23" customBuiltin="1"/>
    <cellStyle name="Check Cell 2" xfId="1318" xr:uid="{00000000-0005-0000-0000-000009050000}"/>
    <cellStyle name="Check Cell 3" xfId="1319" xr:uid="{00000000-0005-0000-0000-00000A050000}"/>
    <cellStyle name="Check Cell 4" xfId="1320" xr:uid="{00000000-0005-0000-0000-00000B050000}"/>
    <cellStyle name="Check Cell 5" xfId="1321" xr:uid="{00000000-0005-0000-0000-00000C050000}"/>
    <cellStyle name="Column Header" xfId="1322" xr:uid="{00000000-0005-0000-0000-00000D050000}"/>
    <cellStyle name="ColumnAttributeAbovePrompt" xfId="1323" xr:uid="{00000000-0005-0000-0000-00000E050000}"/>
    <cellStyle name="ColumnAttributePrompt" xfId="1324" xr:uid="{00000000-0005-0000-0000-00000F050000}"/>
    <cellStyle name="ColumnAttributeValue" xfId="1325" xr:uid="{00000000-0005-0000-0000-000010050000}"/>
    <cellStyle name="ColumnHeadingPrompt" xfId="1326" xr:uid="{00000000-0005-0000-0000-000011050000}"/>
    <cellStyle name="ColumnHeadingValue" xfId="1327" xr:uid="{00000000-0005-0000-0000-000012050000}"/>
    <cellStyle name="Comma" xfId="1" builtinId="3"/>
    <cellStyle name="Comma [0] 2" xfId="17" xr:uid="{00000000-0005-0000-0000-000014050000}"/>
    <cellStyle name="Comma [0] 2 2" xfId="1328" xr:uid="{00000000-0005-0000-0000-000015050000}"/>
    <cellStyle name="Comma [0] 2 3" xfId="1329" xr:uid="{00000000-0005-0000-0000-000016050000}"/>
    <cellStyle name="Comma [0] 3" xfId="1330" xr:uid="{00000000-0005-0000-0000-000017050000}"/>
    <cellStyle name="Comma [0] 4" xfId="1331" xr:uid="{00000000-0005-0000-0000-000018050000}"/>
    <cellStyle name="Comma [0] 5" xfId="1332" xr:uid="{00000000-0005-0000-0000-000019050000}"/>
    <cellStyle name="Comma [0] 6" xfId="1333" xr:uid="{00000000-0005-0000-0000-00001A050000}"/>
    <cellStyle name="Comma [0] 7" xfId="1334" xr:uid="{00000000-0005-0000-0000-00001B050000}"/>
    <cellStyle name="Comma [0] 8" xfId="1335" xr:uid="{00000000-0005-0000-0000-00001C050000}"/>
    <cellStyle name="Comma [0] 9" xfId="1336" xr:uid="{00000000-0005-0000-0000-00001D050000}"/>
    <cellStyle name="Comma 0" xfId="1337" xr:uid="{00000000-0005-0000-0000-00001E050000}"/>
    <cellStyle name="Comma 0.0" xfId="1338" xr:uid="{00000000-0005-0000-0000-00001F050000}"/>
    <cellStyle name="Comma 0.00" xfId="1339" xr:uid="{00000000-0005-0000-0000-000020050000}"/>
    <cellStyle name="Comma 0.000" xfId="1340" xr:uid="{00000000-0005-0000-0000-000021050000}"/>
    <cellStyle name="Comma 10" xfId="1341" xr:uid="{00000000-0005-0000-0000-000022050000}"/>
    <cellStyle name="Comma 10 2" xfId="53" xr:uid="{00000000-0005-0000-0000-000023050000}"/>
    <cellStyle name="Comma 10 2 2" xfId="1342" xr:uid="{00000000-0005-0000-0000-000024050000}"/>
    <cellStyle name="Comma 10 2 3" xfId="1343" xr:uid="{00000000-0005-0000-0000-000025050000}"/>
    <cellStyle name="Comma 10 3" xfId="1344" xr:uid="{00000000-0005-0000-0000-000026050000}"/>
    <cellStyle name="Comma 10 4" xfId="1345" xr:uid="{00000000-0005-0000-0000-000027050000}"/>
    <cellStyle name="Comma 10 5" xfId="1346" xr:uid="{00000000-0005-0000-0000-000028050000}"/>
    <cellStyle name="Comma 100" xfId="1347" xr:uid="{00000000-0005-0000-0000-000029050000}"/>
    <cellStyle name="Comma 101" xfId="1348" xr:uid="{00000000-0005-0000-0000-00002A050000}"/>
    <cellStyle name="Comma 102" xfId="1349" xr:uid="{00000000-0005-0000-0000-00002B050000}"/>
    <cellStyle name="Comma 103" xfId="1350" xr:uid="{00000000-0005-0000-0000-00002C050000}"/>
    <cellStyle name="Comma 104" xfId="1351" xr:uid="{00000000-0005-0000-0000-00002D050000}"/>
    <cellStyle name="Comma 105" xfId="1352" xr:uid="{00000000-0005-0000-0000-00002E050000}"/>
    <cellStyle name="Comma 106" xfId="1353" xr:uid="{00000000-0005-0000-0000-00002F050000}"/>
    <cellStyle name="Comma 107" xfId="1354" xr:uid="{00000000-0005-0000-0000-000030050000}"/>
    <cellStyle name="Comma 108" xfId="1355" xr:uid="{00000000-0005-0000-0000-000031050000}"/>
    <cellStyle name="Comma 109" xfId="1356" xr:uid="{00000000-0005-0000-0000-000032050000}"/>
    <cellStyle name="Comma 11" xfId="1357" xr:uid="{00000000-0005-0000-0000-000033050000}"/>
    <cellStyle name="Comma 11 2" xfId="1358" xr:uid="{00000000-0005-0000-0000-000034050000}"/>
    <cellStyle name="Comma 11 3" xfId="1359" xr:uid="{00000000-0005-0000-0000-000035050000}"/>
    <cellStyle name="Comma 11 3 2" xfId="1360" xr:uid="{00000000-0005-0000-0000-000036050000}"/>
    <cellStyle name="Comma 11 3 3" xfId="1361" xr:uid="{00000000-0005-0000-0000-000037050000}"/>
    <cellStyle name="Comma 11 4" xfId="1362" xr:uid="{00000000-0005-0000-0000-000038050000}"/>
    <cellStyle name="Comma 11 5" xfId="1363" xr:uid="{00000000-0005-0000-0000-000039050000}"/>
    <cellStyle name="Comma 11 6" xfId="1364" xr:uid="{00000000-0005-0000-0000-00003A050000}"/>
    <cellStyle name="Comma 110" xfId="1365" xr:uid="{00000000-0005-0000-0000-00003B050000}"/>
    <cellStyle name="Comma 111" xfId="1366" xr:uid="{00000000-0005-0000-0000-00003C050000}"/>
    <cellStyle name="Comma 112" xfId="1367" xr:uid="{00000000-0005-0000-0000-00003D050000}"/>
    <cellStyle name="Comma 113" xfId="1368" xr:uid="{00000000-0005-0000-0000-00003E050000}"/>
    <cellStyle name="Comma 114" xfId="1369" xr:uid="{00000000-0005-0000-0000-00003F050000}"/>
    <cellStyle name="Comma 115" xfId="1370" xr:uid="{00000000-0005-0000-0000-000040050000}"/>
    <cellStyle name="Comma 116" xfId="1371" xr:uid="{00000000-0005-0000-0000-000041050000}"/>
    <cellStyle name="Comma 117" xfId="1372" xr:uid="{00000000-0005-0000-0000-000042050000}"/>
    <cellStyle name="Comma 118" xfId="1373" xr:uid="{00000000-0005-0000-0000-000043050000}"/>
    <cellStyle name="Comma 119" xfId="1374" xr:uid="{00000000-0005-0000-0000-000044050000}"/>
    <cellStyle name="Comma 12" xfId="1375" xr:uid="{00000000-0005-0000-0000-000045050000}"/>
    <cellStyle name="Comma 12 2" xfId="1376" xr:uid="{00000000-0005-0000-0000-000046050000}"/>
    <cellStyle name="Comma 12 2 2" xfId="1377" xr:uid="{00000000-0005-0000-0000-000047050000}"/>
    <cellStyle name="Comma 12 2 3" xfId="1378" xr:uid="{00000000-0005-0000-0000-000048050000}"/>
    <cellStyle name="Comma 12 3" xfId="1379" xr:uid="{00000000-0005-0000-0000-000049050000}"/>
    <cellStyle name="Comma 120" xfId="1380" xr:uid="{00000000-0005-0000-0000-00004A050000}"/>
    <cellStyle name="Comma 121" xfId="1381" xr:uid="{00000000-0005-0000-0000-00004B050000}"/>
    <cellStyle name="Comma 122" xfId="1382" xr:uid="{00000000-0005-0000-0000-00004C050000}"/>
    <cellStyle name="Comma 123" xfId="1383" xr:uid="{00000000-0005-0000-0000-00004D050000}"/>
    <cellStyle name="Comma 124" xfId="1384" xr:uid="{00000000-0005-0000-0000-00004E050000}"/>
    <cellStyle name="Comma 125" xfId="1385" xr:uid="{00000000-0005-0000-0000-00004F050000}"/>
    <cellStyle name="Comma 126" xfId="1386" xr:uid="{00000000-0005-0000-0000-000050050000}"/>
    <cellStyle name="Comma 127" xfId="1387" xr:uid="{00000000-0005-0000-0000-000051050000}"/>
    <cellStyle name="Comma 128" xfId="1388" xr:uid="{00000000-0005-0000-0000-000052050000}"/>
    <cellStyle name="Comma 129" xfId="1389" xr:uid="{00000000-0005-0000-0000-000053050000}"/>
    <cellStyle name="Comma 13" xfId="1390" xr:uid="{00000000-0005-0000-0000-000054050000}"/>
    <cellStyle name="Comma 13 2" xfId="1391" xr:uid="{00000000-0005-0000-0000-000055050000}"/>
    <cellStyle name="Comma 13 2 2" xfId="1392" xr:uid="{00000000-0005-0000-0000-000056050000}"/>
    <cellStyle name="Comma 13 2 3" xfId="1393" xr:uid="{00000000-0005-0000-0000-000057050000}"/>
    <cellStyle name="Comma 130" xfId="1394" xr:uid="{00000000-0005-0000-0000-000058050000}"/>
    <cellStyle name="Comma 131" xfId="1395" xr:uid="{00000000-0005-0000-0000-000059050000}"/>
    <cellStyle name="Comma 132" xfId="1396" xr:uid="{00000000-0005-0000-0000-00005A050000}"/>
    <cellStyle name="Comma 133" xfId="1397" xr:uid="{00000000-0005-0000-0000-00005B050000}"/>
    <cellStyle name="Comma 134" xfId="1398" xr:uid="{00000000-0005-0000-0000-00005C050000}"/>
    <cellStyle name="Comma 135" xfId="1399" xr:uid="{00000000-0005-0000-0000-00005D050000}"/>
    <cellStyle name="Comma 136" xfId="1400" xr:uid="{00000000-0005-0000-0000-00005E050000}"/>
    <cellStyle name="Comma 137" xfId="1401" xr:uid="{00000000-0005-0000-0000-00005F050000}"/>
    <cellStyle name="Comma 138" xfId="1402" xr:uid="{00000000-0005-0000-0000-000060050000}"/>
    <cellStyle name="Comma 139" xfId="1403" xr:uid="{00000000-0005-0000-0000-000061050000}"/>
    <cellStyle name="Comma 14" xfId="1404" xr:uid="{00000000-0005-0000-0000-000062050000}"/>
    <cellStyle name="Comma 140" xfId="1405" xr:uid="{00000000-0005-0000-0000-000063050000}"/>
    <cellStyle name="Comma 141" xfId="1406" xr:uid="{00000000-0005-0000-0000-000064050000}"/>
    <cellStyle name="Comma 141 2" xfId="1407" xr:uid="{00000000-0005-0000-0000-000065050000}"/>
    <cellStyle name="Comma 141 2 2" xfId="1408" xr:uid="{00000000-0005-0000-0000-000066050000}"/>
    <cellStyle name="Comma 141 2 2 2" xfId="1409" xr:uid="{00000000-0005-0000-0000-000067050000}"/>
    <cellStyle name="Comma 141 2 3" xfId="1410" xr:uid="{00000000-0005-0000-0000-000068050000}"/>
    <cellStyle name="Comma 141 3" xfId="1411" xr:uid="{00000000-0005-0000-0000-000069050000}"/>
    <cellStyle name="Comma 141 3 2" xfId="1412" xr:uid="{00000000-0005-0000-0000-00006A050000}"/>
    <cellStyle name="Comma 141 4" xfId="1413" xr:uid="{00000000-0005-0000-0000-00006B050000}"/>
    <cellStyle name="Comma 141 4 2" xfId="1414" xr:uid="{00000000-0005-0000-0000-00006C050000}"/>
    <cellStyle name="Comma 141 5" xfId="1415" xr:uid="{00000000-0005-0000-0000-00006D050000}"/>
    <cellStyle name="Comma 142" xfId="1416" xr:uid="{00000000-0005-0000-0000-00006E050000}"/>
    <cellStyle name="Comma 142 2" xfId="1417" xr:uid="{00000000-0005-0000-0000-00006F050000}"/>
    <cellStyle name="Comma 142 2 2" xfId="1418" xr:uid="{00000000-0005-0000-0000-000070050000}"/>
    <cellStyle name="Comma 142 2 2 2" xfId="1419" xr:uid="{00000000-0005-0000-0000-000071050000}"/>
    <cellStyle name="Comma 142 2 3" xfId="1420" xr:uid="{00000000-0005-0000-0000-000072050000}"/>
    <cellStyle name="Comma 142 3" xfId="1421" xr:uid="{00000000-0005-0000-0000-000073050000}"/>
    <cellStyle name="Comma 142 3 2" xfId="1422" xr:uid="{00000000-0005-0000-0000-000074050000}"/>
    <cellStyle name="Comma 142 4" xfId="1423" xr:uid="{00000000-0005-0000-0000-000075050000}"/>
    <cellStyle name="Comma 142 4 2" xfId="1424" xr:uid="{00000000-0005-0000-0000-000076050000}"/>
    <cellStyle name="Comma 142 5" xfId="1425" xr:uid="{00000000-0005-0000-0000-000077050000}"/>
    <cellStyle name="Comma 143" xfId="1426" xr:uid="{00000000-0005-0000-0000-000078050000}"/>
    <cellStyle name="Comma 143 2" xfId="1427" xr:uid="{00000000-0005-0000-0000-000079050000}"/>
    <cellStyle name="Comma 143 2 2" xfId="1428" xr:uid="{00000000-0005-0000-0000-00007A050000}"/>
    <cellStyle name="Comma 143 2 2 2" xfId="1429" xr:uid="{00000000-0005-0000-0000-00007B050000}"/>
    <cellStyle name="Comma 143 2 2 2 2" xfId="1430" xr:uid="{00000000-0005-0000-0000-00007C050000}"/>
    <cellStyle name="Comma 143 2 2 2 3" xfId="1431" xr:uid="{00000000-0005-0000-0000-00007D050000}"/>
    <cellStyle name="Comma 143 2 2 3" xfId="1432" xr:uid="{00000000-0005-0000-0000-00007E050000}"/>
    <cellStyle name="Comma 143 2 2 4" xfId="1433" xr:uid="{00000000-0005-0000-0000-00007F050000}"/>
    <cellStyle name="Comma 143 2 3" xfId="1434" xr:uid="{00000000-0005-0000-0000-000080050000}"/>
    <cellStyle name="Comma 143 2 3 2" xfId="1435" xr:uid="{00000000-0005-0000-0000-000081050000}"/>
    <cellStyle name="Comma 143 2 3 3" xfId="1436" xr:uid="{00000000-0005-0000-0000-000082050000}"/>
    <cellStyle name="Comma 143 2 4" xfId="1437" xr:uid="{00000000-0005-0000-0000-000083050000}"/>
    <cellStyle name="Comma 143 2 5" xfId="1438" xr:uid="{00000000-0005-0000-0000-000084050000}"/>
    <cellStyle name="Comma 143 3" xfId="1439" xr:uid="{00000000-0005-0000-0000-000085050000}"/>
    <cellStyle name="Comma 143 3 2" xfId="1440" xr:uid="{00000000-0005-0000-0000-000086050000}"/>
    <cellStyle name="Comma 143 3 2 2" xfId="1441" xr:uid="{00000000-0005-0000-0000-000087050000}"/>
    <cellStyle name="Comma 143 3 2 3" xfId="1442" xr:uid="{00000000-0005-0000-0000-000088050000}"/>
    <cellStyle name="Comma 143 3 3" xfId="1443" xr:uid="{00000000-0005-0000-0000-000089050000}"/>
    <cellStyle name="Comma 143 3 4" xfId="1444" xr:uid="{00000000-0005-0000-0000-00008A050000}"/>
    <cellStyle name="Comma 143 4" xfId="1445" xr:uid="{00000000-0005-0000-0000-00008B050000}"/>
    <cellStyle name="Comma 143 4 2" xfId="1446" xr:uid="{00000000-0005-0000-0000-00008C050000}"/>
    <cellStyle name="Comma 143 4 3" xfId="1447" xr:uid="{00000000-0005-0000-0000-00008D050000}"/>
    <cellStyle name="Comma 143 5" xfId="1448" xr:uid="{00000000-0005-0000-0000-00008E050000}"/>
    <cellStyle name="Comma 143 6" xfId="1449" xr:uid="{00000000-0005-0000-0000-00008F050000}"/>
    <cellStyle name="Comma 144" xfId="1450" xr:uid="{00000000-0005-0000-0000-000090050000}"/>
    <cellStyle name="Comma 144 2" xfId="1451" xr:uid="{00000000-0005-0000-0000-000091050000}"/>
    <cellStyle name="Comma 144 2 2" xfId="1452" xr:uid="{00000000-0005-0000-0000-000092050000}"/>
    <cellStyle name="Comma 144 2 2 2" xfId="1453" xr:uid="{00000000-0005-0000-0000-000093050000}"/>
    <cellStyle name="Comma 144 2 2 2 2" xfId="1454" xr:uid="{00000000-0005-0000-0000-000094050000}"/>
    <cellStyle name="Comma 144 2 2 2 3" xfId="1455" xr:uid="{00000000-0005-0000-0000-000095050000}"/>
    <cellStyle name="Comma 144 2 2 3" xfId="1456" xr:uid="{00000000-0005-0000-0000-000096050000}"/>
    <cellStyle name="Comma 144 2 2 4" xfId="1457" xr:uid="{00000000-0005-0000-0000-000097050000}"/>
    <cellStyle name="Comma 144 2 3" xfId="1458" xr:uid="{00000000-0005-0000-0000-000098050000}"/>
    <cellStyle name="Comma 144 2 3 2" xfId="1459" xr:uid="{00000000-0005-0000-0000-000099050000}"/>
    <cellStyle name="Comma 144 2 3 3" xfId="1460" xr:uid="{00000000-0005-0000-0000-00009A050000}"/>
    <cellStyle name="Comma 144 2 4" xfId="1461" xr:uid="{00000000-0005-0000-0000-00009B050000}"/>
    <cellStyle name="Comma 144 2 5" xfId="1462" xr:uid="{00000000-0005-0000-0000-00009C050000}"/>
    <cellStyle name="Comma 144 3" xfId="1463" xr:uid="{00000000-0005-0000-0000-00009D050000}"/>
    <cellStyle name="Comma 144 3 2" xfId="1464" xr:uid="{00000000-0005-0000-0000-00009E050000}"/>
    <cellStyle name="Comma 144 3 2 2" xfId="1465" xr:uid="{00000000-0005-0000-0000-00009F050000}"/>
    <cellStyle name="Comma 144 3 2 3" xfId="1466" xr:uid="{00000000-0005-0000-0000-0000A0050000}"/>
    <cellStyle name="Comma 144 3 3" xfId="1467" xr:uid="{00000000-0005-0000-0000-0000A1050000}"/>
    <cellStyle name="Comma 144 3 4" xfId="1468" xr:uid="{00000000-0005-0000-0000-0000A2050000}"/>
    <cellStyle name="Comma 144 4" xfId="1469" xr:uid="{00000000-0005-0000-0000-0000A3050000}"/>
    <cellStyle name="Comma 144 4 2" xfId="1470" xr:uid="{00000000-0005-0000-0000-0000A4050000}"/>
    <cellStyle name="Comma 144 4 3" xfId="1471" xr:uid="{00000000-0005-0000-0000-0000A5050000}"/>
    <cellStyle name="Comma 144 5" xfId="1472" xr:uid="{00000000-0005-0000-0000-0000A6050000}"/>
    <cellStyle name="Comma 144 6" xfId="1473" xr:uid="{00000000-0005-0000-0000-0000A7050000}"/>
    <cellStyle name="Comma 145" xfId="1474" xr:uid="{00000000-0005-0000-0000-0000A8050000}"/>
    <cellStyle name="Comma 145 2" xfId="1475" xr:uid="{00000000-0005-0000-0000-0000A9050000}"/>
    <cellStyle name="Comma 145 2 2" xfId="1476" xr:uid="{00000000-0005-0000-0000-0000AA050000}"/>
    <cellStyle name="Comma 145 2 2 2" xfId="1477" xr:uid="{00000000-0005-0000-0000-0000AB050000}"/>
    <cellStyle name="Comma 145 2 2 2 2" xfId="1478" xr:uid="{00000000-0005-0000-0000-0000AC050000}"/>
    <cellStyle name="Comma 145 2 2 2 3" xfId="1479" xr:uid="{00000000-0005-0000-0000-0000AD050000}"/>
    <cellStyle name="Comma 145 2 2 3" xfId="1480" xr:uid="{00000000-0005-0000-0000-0000AE050000}"/>
    <cellStyle name="Comma 145 2 2 4" xfId="1481" xr:uid="{00000000-0005-0000-0000-0000AF050000}"/>
    <cellStyle name="Comma 145 2 3" xfId="1482" xr:uid="{00000000-0005-0000-0000-0000B0050000}"/>
    <cellStyle name="Comma 145 2 3 2" xfId="1483" xr:uid="{00000000-0005-0000-0000-0000B1050000}"/>
    <cellStyle name="Comma 145 2 3 3" xfId="1484" xr:uid="{00000000-0005-0000-0000-0000B2050000}"/>
    <cellStyle name="Comma 145 2 4" xfId="1485" xr:uid="{00000000-0005-0000-0000-0000B3050000}"/>
    <cellStyle name="Comma 145 2 5" xfId="1486" xr:uid="{00000000-0005-0000-0000-0000B4050000}"/>
    <cellStyle name="Comma 145 3" xfId="1487" xr:uid="{00000000-0005-0000-0000-0000B5050000}"/>
    <cellStyle name="Comma 145 3 2" xfId="1488" xr:uid="{00000000-0005-0000-0000-0000B6050000}"/>
    <cellStyle name="Comma 145 3 2 2" xfId="1489" xr:uid="{00000000-0005-0000-0000-0000B7050000}"/>
    <cellStyle name="Comma 145 3 2 3" xfId="1490" xr:uid="{00000000-0005-0000-0000-0000B8050000}"/>
    <cellStyle name="Comma 145 3 3" xfId="1491" xr:uid="{00000000-0005-0000-0000-0000B9050000}"/>
    <cellStyle name="Comma 145 3 4" xfId="1492" xr:uid="{00000000-0005-0000-0000-0000BA050000}"/>
    <cellStyle name="Comma 145 4" xfId="1493" xr:uid="{00000000-0005-0000-0000-0000BB050000}"/>
    <cellStyle name="Comma 145 4 2" xfId="1494" xr:uid="{00000000-0005-0000-0000-0000BC050000}"/>
    <cellStyle name="Comma 145 4 3" xfId="1495" xr:uid="{00000000-0005-0000-0000-0000BD050000}"/>
    <cellStyle name="Comma 145 5" xfId="1496" xr:uid="{00000000-0005-0000-0000-0000BE050000}"/>
    <cellStyle name="Comma 145 6" xfId="1497" xr:uid="{00000000-0005-0000-0000-0000BF050000}"/>
    <cellStyle name="Comma 146" xfId="1498" xr:uid="{00000000-0005-0000-0000-0000C0050000}"/>
    <cellStyle name="Comma 146 2" xfId="1499" xr:uid="{00000000-0005-0000-0000-0000C1050000}"/>
    <cellStyle name="Comma 146 2 2" xfId="1500" xr:uid="{00000000-0005-0000-0000-0000C2050000}"/>
    <cellStyle name="Comma 146 2 2 2" xfId="1501" xr:uid="{00000000-0005-0000-0000-0000C3050000}"/>
    <cellStyle name="Comma 146 2 2 2 2" xfId="1502" xr:uid="{00000000-0005-0000-0000-0000C4050000}"/>
    <cellStyle name="Comma 146 2 2 2 3" xfId="1503" xr:uid="{00000000-0005-0000-0000-0000C5050000}"/>
    <cellStyle name="Comma 146 2 2 3" xfId="1504" xr:uid="{00000000-0005-0000-0000-0000C6050000}"/>
    <cellStyle name="Comma 146 2 2 4" xfId="1505" xr:uid="{00000000-0005-0000-0000-0000C7050000}"/>
    <cellStyle name="Comma 146 2 3" xfId="1506" xr:uid="{00000000-0005-0000-0000-0000C8050000}"/>
    <cellStyle name="Comma 146 2 3 2" xfId="1507" xr:uid="{00000000-0005-0000-0000-0000C9050000}"/>
    <cellStyle name="Comma 146 2 3 3" xfId="1508" xr:uid="{00000000-0005-0000-0000-0000CA050000}"/>
    <cellStyle name="Comma 146 2 4" xfId="1509" xr:uid="{00000000-0005-0000-0000-0000CB050000}"/>
    <cellStyle name="Comma 146 2 5" xfId="1510" xr:uid="{00000000-0005-0000-0000-0000CC050000}"/>
    <cellStyle name="Comma 146 3" xfId="1511" xr:uid="{00000000-0005-0000-0000-0000CD050000}"/>
    <cellStyle name="Comma 146 3 2" xfId="1512" xr:uid="{00000000-0005-0000-0000-0000CE050000}"/>
    <cellStyle name="Comma 146 3 2 2" xfId="1513" xr:uid="{00000000-0005-0000-0000-0000CF050000}"/>
    <cellStyle name="Comma 146 3 2 3" xfId="1514" xr:uid="{00000000-0005-0000-0000-0000D0050000}"/>
    <cellStyle name="Comma 146 3 3" xfId="1515" xr:uid="{00000000-0005-0000-0000-0000D1050000}"/>
    <cellStyle name="Comma 146 3 4" xfId="1516" xr:uid="{00000000-0005-0000-0000-0000D2050000}"/>
    <cellStyle name="Comma 146 4" xfId="1517" xr:uid="{00000000-0005-0000-0000-0000D3050000}"/>
    <cellStyle name="Comma 146 4 2" xfId="1518" xr:uid="{00000000-0005-0000-0000-0000D4050000}"/>
    <cellStyle name="Comma 146 4 3" xfId="1519" xr:uid="{00000000-0005-0000-0000-0000D5050000}"/>
    <cellStyle name="Comma 146 5" xfId="1520" xr:uid="{00000000-0005-0000-0000-0000D6050000}"/>
    <cellStyle name="Comma 146 6" xfId="1521" xr:uid="{00000000-0005-0000-0000-0000D7050000}"/>
    <cellStyle name="Comma 147" xfId="1522" xr:uid="{00000000-0005-0000-0000-0000D8050000}"/>
    <cellStyle name="Comma 147 2" xfId="1523" xr:uid="{00000000-0005-0000-0000-0000D9050000}"/>
    <cellStyle name="Comma 147 2 2" xfId="1524" xr:uid="{00000000-0005-0000-0000-0000DA050000}"/>
    <cellStyle name="Comma 147 2 2 2" xfId="1525" xr:uid="{00000000-0005-0000-0000-0000DB050000}"/>
    <cellStyle name="Comma 147 2 2 2 2" xfId="1526" xr:uid="{00000000-0005-0000-0000-0000DC050000}"/>
    <cellStyle name="Comma 147 2 2 2 3" xfId="1527" xr:uid="{00000000-0005-0000-0000-0000DD050000}"/>
    <cellStyle name="Comma 147 2 2 3" xfId="1528" xr:uid="{00000000-0005-0000-0000-0000DE050000}"/>
    <cellStyle name="Comma 147 2 2 4" xfId="1529" xr:uid="{00000000-0005-0000-0000-0000DF050000}"/>
    <cellStyle name="Comma 147 2 3" xfId="1530" xr:uid="{00000000-0005-0000-0000-0000E0050000}"/>
    <cellStyle name="Comma 147 2 3 2" xfId="1531" xr:uid="{00000000-0005-0000-0000-0000E1050000}"/>
    <cellStyle name="Comma 147 2 3 3" xfId="1532" xr:uid="{00000000-0005-0000-0000-0000E2050000}"/>
    <cellStyle name="Comma 147 2 4" xfId="1533" xr:uid="{00000000-0005-0000-0000-0000E3050000}"/>
    <cellStyle name="Comma 147 2 5" xfId="1534" xr:uid="{00000000-0005-0000-0000-0000E4050000}"/>
    <cellStyle name="Comma 147 3" xfId="1535" xr:uid="{00000000-0005-0000-0000-0000E5050000}"/>
    <cellStyle name="Comma 147 3 2" xfId="1536" xr:uid="{00000000-0005-0000-0000-0000E6050000}"/>
    <cellStyle name="Comma 147 3 2 2" xfId="1537" xr:uid="{00000000-0005-0000-0000-0000E7050000}"/>
    <cellStyle name="Comma 147 3 2 3" xfId="1538" xr:uid="{00000000-0005-0000-0000-0000E8050000}"/>
    <cellStyle name="Comma 147 3 3" xfId="1539" xr:uid="{00000000-0005-0000-0000-0000E9050000}"/>
    <cellStyle name="Comma 147 3 4" xfId="1540" xr:uid="{00000000-0005-0000-0000-0000EA050000}"/>
    <cellStyle name="Comma 147 4" xfId="1541" xr:uid="{00000000-0005-0000-0000-0000EB050000}"/>
    <cellStyle name="Comma 147 4 2" xfId="1542" xr:uid="{00000000-0005-0000-0000-0000EC050000}"/>
    <cellStyle name="Comma 147 4 3" xfId="1543" xr:uid="{00000000-0005-0000-0000-0000ED050000}"/>
    <cellStyle name="Comma 147 5" xfId="1544" xr:uid="{00000000-0005-0000-0000-0000EE050000}"/>
    <cellStyle name="Comma 147 6" xfId="1545" xr:uid="{00000000-0005-0000-0000-0000EF050000}"/>
    <cellStyle name="Comma 148" xfId="1546" xr:uid="{00000000-0005-0000-0000-0000F0050000}"/>
    <cellStyle name="Comma 148 2" xfId="1547" xr:uid="{00000000-0005-0000-0000-0000F1050000}"/>
    <cellStyle name="Comma 148 2 2" xfId="1548" xr:uid="{00000000-0005-0000-0000-0000F2050000}"/>
    <cellStyle name="Comma 148 2 2 2" xfId="1549" xr:uid="{00000000-0005-0000-0000-0000F3050000}"/>
    <cellStyle name="Comma 148 2 2 2 2" xfId="1550" xr:uid="{00000000-0005-0000-0000-0000F4050000}"/>
    <cellStyle name="Comma 148 2 2 2 3" xfId="1551" xr:uid="{00000000-0005-0000-0000-0000F5050000}"/>
    <cellStyle name="Comma 148 2 2 3" xfId="1552" xr:uid="{00000000-0005-0000-0000-0000F6050000}"/>
    <cellStyle name="Comma 148 2 2 4" xfId="1553" xr:uid="{00000000-0005-0000-0000-0000F7050000}"/>
    <cellStyle name="Comma 148 2 3" xfId="1554" xr:uid="{00000000-0005-0000-0000-0000F8050000}"/>
    <cellStyle name="Comma 148 2 3 2" xfId="1555" xr:uid="{00000000-0005-0000-0000-0000F9050000}"/>
    <cellStyle name="Comma 148 2 3 3" xfId="1556" xr:uid="{00000000-0005-0000-0000-0000FA050000}"/>
    <cellStyle name="Comma 148 2 4" xfId="1557" xr:uid="{00000000-0005-0000-0000-0000FB050000}"/>
    <cellStyle name="Comma 148 2 5" xfId="1558" xr:uid="{00000000-0005-0000-0000-0000FC050000}"/>
    <cellStyle name="Comma 148 3" xfId="1559" xr:uid="{00000000-0005-0000-0000-0000FD050000}"/>
    <cellStyle name="Comma 148 3 2" xfId="1560" xr:uid="{00000000-0005-0000-0000-0000FE050000}"/>
    <cellStyle name="Comma 148 3 2 2" xfId="1561" xr:uid="{00000000-0005-0000-0000-0000FF050000}"/>
    <cellStyle name="Comma 148 3 2 3" xfId="1562" xr:uid="{00000000-0005-0000-0000-000000060000}"/>
    <cellStyle name="Comma 148 3 3" xfId="1563" xr:uid="{00000000-0005-0000-0000-000001060000}"/>
    <cellStyle name="Comma 148 3 4" xfId="1564" xr:uid="{00000000-0005-0000-0000-000002060000}"/>
    <cellStyle name="Comma 148 4" xfId="1565" xr:uid="{00000000-0005-0000-0000-000003060000}"/>
    <cellStyle name="Comma 148 4 2" xfId="1566" xr:uid="{00000000-0005-0000-0000-000004060000}"/>
    <cellStyle name="Comma 148 4 3" xfId="1567" xr:uid="{00000000-0005-0000-0000-000005060000}"/>
    <cellStyle name="Comma 148 5" xfId="1568" xr:uid="{00000000-0005-0000-0000-000006060000}"/>
    <cellStyle name="Comma 148 6" xfId="1569" xr:uid="{00000000-0005-0000-0000-000007060000}"/>
    <cellStyle name="Comma 149" xfId="1570" xr:uid="{00000000-0005-0000-0000-000008060000}"/>
    <cellStyle name="Comma 149 2" xfId="1571" xr:uid="{00000000-0005-0000-0000-000009060000}"/>
    <cellStyle name="Comma 149 2 2" xfId="1572" xr:uid="{00000000-0005-0000-0000-00000A060000}"/>
    <cellStyle name="Comma 149 2 2 2" xfId="1573" xr:uid="{00000000-0005-0000-0000-00000B060000}"/>
    <cellStyle name="Comma 149 2 2 2 2" xfId="1574" xr:uid="{00000000-0005-0000-0000-00000C060000}"/>
    <cellStyle name="Comma 149 2 2 2 3" xfId="1575" xr:uid="{00000000-0005-0000-0000-00000D060000}"/>
    <cellStyle name="Comma 149 2 2 3" xfId="1576" xr:uid="{00000000-0005-0000-0000-00000E060000}"/>
    <cellStyle name="Comma 149 2 2 4" xfId="1577" xr:uid="{00000000-0005-0000-0000-00000F060000}"/>
    <cellStyle name="Comma 149 2 3" xfId="1578" xr:uid="{00000000-0005-0000-0000-000010060000}"/>
    <cellStyle name="Comma 149 2 3 2" xfId="1579" xr:uid="{00000000-0005-0000-0000-000011060000}"/>
    <cellStyle name="Comma 149 2 3 3" xfId="1580" xr:uid="{00000000-0005-0000-0000-000012060000}"/>
    <cellStyle name="Comma 149 2 4" xfId="1581" xr:uid="{00000000-0005-0000-0000-000013060000}"/>
    <cellStyle name="Comma 149 2 5" xfId="1582" xr:uid="{00000000-0005-0000-0000-000014060000}"/>
    <cellStyle name="Comma 149 3" xfId="1583" xr:uid="{00000000-0005-0000-0000-000015060000}"/>
    <cellStyle name="Comma 149 3 2" xfId="1584" xr:uid="{00000000-0005-0000-0000-000016060000}"/>
    <cellStyle name="Comma 149 3 2 2" xfId="1585" xr:uid="{00000000-0005-0000-0000-000017060000}"/>
    <cellStyle name="Comma 149 3 2 3" xfId="1586" xr:uid="{00000000-0005-0000-0000-000018060000}"/>
    <cellStyle name="Comma 149 3 3" xfId="1587" xr:uid="{00000000-0005-0000-0000-000019060000}"/>
    <cellStyle name="Comma 149 3 4" xfId="1588" xr:uid="{00000000-0005-0000-0000-00001A060000}"/>
    <cellStyle name="Comma 149 4" xfId="1589" xr:uid="{00000000-0005-0000-0000-00001B060000}"/>
    <cellStyle name="Comma 149 4 2" xfId="1590" xr:uid="{00000000-0005-0000-0000-00001C060000}"/>
    <cellStyle name="Comma 149 4 3" xfId="1591" xr:uid="{00000000-0005-0000-0000-00001D060000}"/>
    <cellStyle name="Comma 149 5" xfId="1592" xr:uid="{00000000-0005-0000-0000-00001E060000}"/>
    <cellStyle name="Comma 149 6" xfId="1593" xr:uid="{00000000-0005-0000-0000-00001F060000}"/>
    <cellStyle name="Comma 15" xfId="1594" xr:uid="{00000000-0005-0000-0000-000020060000}"/>
    <cellStyle name="Comma 15 2" xfId="1595" xr:uid="{00000000-0005-0000-0000-000021060000}"/>
    <cellStyle name="Comma 150" xfId="1596" xr:uid="{00000000-0005-0000-0000-000022060000}"/>
    <cellStyle name="Comma 150 2" xfId="1597" xr:uid="{00000000-0005-0000-0000-000023060000}"/>
    <cellStyle name="Comma 150 2 2" xfId="1598" xr:uid="{00000000-0005-0000-0000-000024060000}"/>
    <cellStyle name="Comma 150 2 2 2" xfId="1599" xr:uid="{00000000-0005-0000-0000-000025060000}"/>
    <cellStyle name="Comma 150 2 2 2 2" xfId="1600" xr:uid="{00000000-0005-0000-0000-000026060000}"/>
    <cellStyle name="Comma 150 2 2 2 3" xfId="1601" xr:uid="{00000000-0005-0000-0000-000027060000}"/>
    <cellStyle name="Comma 150 2 2 3" xfId="1602" xr:uid="{00000000-0005-0000-0000-000028060000}"/>
    <cellStyle name="Comma 150 2 2 4" xfId="1603" xr:uid="{00000000-0005-0000-0000-000029060000}"/>
    <cellStyle name="Comma 150 2 3" xfId="1604" xr:uid="{00000000-0005-0000-0000-00002A060000}"/>
    <cellStyle name="Comma 150 2 3 2" xfId="1605" xr:uid="{00000000-0005-0000-0000-00002B060000}"/>
    <cellStyle name="Comma 150 2 3 3" xfId="1606" xr:uid="{00000000-0005-0000-0000-00002C060000}"/>
    <cellStyle name="Comma 150 2 4" xfId="1607" xr:uid="{00000000-0005-0000-0000-00002D060000}"/>
    <cellStyle name="Comma 150 2 5" xfId="1608" xr:uid="{00000000-0005-0000-0000-00002E060000}"/>
    <cellStyle name="Comma 150 3" xfId="1609" xr:uid="{00000000-0005-0000-0000-00002F060000}"/>
    <cellStyle name="Comma 150 3 2" xfId="1610" xr:uid="{00000000-0005-0000-0000-000030060000}"/>
    <cellStyle name="Comma 150 3 2 2" xfId="1611" xr:uid="{00000000-0005-0000-0000-000031060000}"/>
    <cellStyle name="Comma 150 3 2 3" xfId="1612" xr:uid="{00000000-0005-0000-0000-000032060000}"/>
    <cellStyle name="Comma 150 3 3" xfId="1613" xr:uid="{00000000-0005-0000-0000-000033060000}"/>
    <cellStyle name="Comma 150 3 4" xfId="1614" xr:uid="{00000000-0005-0000-0000-000034060000}"/>
    <cellStyle name="Comma 150 4" xfId="1615" xr:uid="{00000000-0005-0000-0000-000035060000}"/>
    <cellStyle name="Comma 150 4 2" xfId="1616" xr:uid="{00000000-0005-0000-0000-000036060000}"/>
    <cellStyle name="Comma 150 4 3" xfId="1617" xr:uid="{00000000-0005-0000-0000-000037060000}"/>
    <cellStyle name="Comma 150 5" xfId="1618" xr:uid="{00000000-0005-0000-0000-000038060000}"/>
    <cellStyle name="Comma 150 6" xfId="1619" xr:uid="{00000000-0005-0000-0000-000039060000}"/>
    <cellStyle name="Comma 151" xfId="1620" xr:uid="{00000000-0005-0000-0000-00003A060000}"/>
    <cellStyle name="Comma 151 2" xfId="1621" xr:uid="{00000000-0005-0000-0000-00003B060000}"/>
    <cellStyle name="Comma 151 2 2" xfId="1622" xr:uid="{00000000-0005-0000-0000-00003C060000}"/>
    <cellStyle name="Comma 151 2 2 2" xfId="1623" xr:uid="{00000000-0005-0000-0000-00003D060000}"/>
    <cellStyle name="Comma 151 2 2 2 2" xfId="1624" xr:uid="{00000000-0005-0000-0000-00003E060000}"/>
    <cellStyle name="Comma 151 2 2 2 3" xfId="1625" xr:uid="{00000000-0005-0000-0000-00003F060000}"/>
    <cellStyle name="Comma 151 2 2 3" xfId="1626" xr:uid="{00000000-0005-0000-0000-000040060000}"/>
    <cellStyle name="Comma 151 2 2 4" xfId="1627" xr:uid="{00000000-0005-0000-0000-000041060000}"/>
    <cellStyle name="Comma 151 2 3" xfId="1628" xr:uid="{00000000-0005-0000-0000-000042060000}"/>
    <cellStyle name="Comma 151 2 3 2" xfId="1629" xr:uid="{00000000-0005-0000-0000-000043060000}"/>
    <cellStyle name="Comma 151 2 3 3" xfId="1630" xr:uid="{00000000-0005-0000-0000-000044060000}"/>
    <cellStyle name="Comma 151 2 4" xfId="1631" xr:uid="{00000000-0005-0000-0000-000045060000}"/>
    <cellStyle name="Comma 151 2 5" xfId="1632" xr:uid="{00000000-0005-0000-0000-000046060000}"/>
    <cellStyle name="Comma 151 3" xfId="1633" xr:uid="{00000000-0005-0000-0000-000047060000}"/>
    <cellStyle name="Comma 151 3 2" xfId="1634" xr:uid="{00000000-0005-0000-0000-000048060000}"/>
    <cellStyle name="Comma 151 3 2 2" xfId="1635" xr:uid="{00000000-0005-0000-0000-000049060000}"/>
    <cellStyle name="Comma 151 3 2 3" xfId="1636" xr:uid="{00000000-0005-0000-0000-00004A060000}"/>
    <cellStyle name="Comma 151 3 3" xfId="1637" xr:uid="{00000000-0005-0000-0000-00004B060000}"/>
    <cellStyle name="Comma 151 3 4" xfId="1638" xr:uid="{00000000-0005-0000-0000-00004C060000}"/>
    <cellStyle name="Comma 151 4" xfId="1639" xr:uid="{00000000-0005-0000-0000-00004D060000}"/>
    <cellStyle name="Comma 151 4 2" xfId="1640" xr:uid="{00000000-0005-0000-0000-00004E060000}"/>
    <cellStyle name="Comma 151 4 3" xfId="1641" xr:uid="{00000000-0005-0000-0000-00004F060000}"/>
    <cellStyle name="Comma 151 5" xfId="1642" xr:uid="{00000000-0005-0000-0000-000050060000}"/>
    <cellStyle name="Comma 151 6" xfId="1643" xr:uid="{00000000-0005-0000-0000-000051060000}"/>
    <cellStyle name="Comma 152" xfId="1644" xr:uid="{00000000-0005-0000-0000-000052060000}"/>
    <cellStyle name="Comma 152 2" xfId="1645" xr:uid="{00000000-0005-0000-0000-000053060000}"/>
    <cellStyle name="Comma 152 2 2" xfId="1646" xr:uid="{00000000-0005-0000-0000-000054060000}"/>
    <cellStyle name="Comma 152 2 2 2" xfId="1647" xr:uid="{00000000-0005-0000-0000-000055060000}"/>
    <cellStyle name="Comma 152 2 2 2 2" xfId="1648" xr:uid="{00000000-0005-0000-0000-000056060000}"/>
    <cellStyle name="Comma 152 2 2 2 3" xfId="1649" xr:uid="{00000000-0005-0000-0000-000057060000}"/>
    <cellStyle name="Comma 152 2 2 3" xfId="1650" xr:uid="{00000000-0005-0000-0000-000058060000}"/>
    <cellStyle name="Comma 152 2 2 4" xfId="1651" xr:uid="{00000000-0005-0000-0000-000059060000}"/>
    <cellStyle name="Comma 152 2 3" xfId="1652" xr:uid="{00000000-0005-0000-0000-00005A060000}"/>
    <cellStyle name="Comma 152 2 3 2" xfId="1653" xr:uid="{00000000-0005-0000-0000-00005B060000}"/>
    <cellStyle name="Comma 152 2 3 3" xfId="1654" xr:uid="{00000000-0005-0000-0000-00005C060000}"/>
    <cellStyle name="Comma 152 2 4" xfId="1655" xr:uid="{00000000-0005-0000-0000-00005D060000}"/>
    <cellStyle name="Comma 152 2 5" xfId="1656" xr:uid="{00000000-0005-0000-0000-00005E060000}"/>
    <cellStyle name="Comma 152 3" xfId="1657" xr:uid="{00000000-0005-0000-0000-00005F060000}"/>
    <cellStyle name="Comma 152 3 2" xfId="1658" xr:uid="{00000000-0005-0000-0000-000060060000}"/>
    <cellStyle name="Comma 152 3 2 2" xfId="1659" xr:uid="{00000000-0005-0000-0000-000061060000}"/>
    <cellStyle name="Comma 152 3 2 3" xfId="1660" xr:uid="{00000000-0005-0000-0000-000062060000}"/>
    <cellStyle name="Comma 152 3 3" xfId="1661" xr:uid="{00000000-0005-0000-0000-000063060000}"/>
    <cellStyle name="Comma 152 3 4" xfId="1662" xr:uid="{00000000-0005-0000-0000-000064060000}"/>
    <cellStyle name="Comma 152 4" xfId="1663" xr:uid="{00000000-0005-0000-0000-000065060000}"/>
    <cellStyle name="Comma 152 4 2" xfId="1664" xr:uid="{00000000-0005-0000-0000-000066060000}"/>
    <cellStyle name="Comma 152 4 3" xfId="1665" xr:uid="{00000000-0005-0000-0000-000067060000}"/>
    <cellStyle name="Comma 152 5" xfId="1666" xr:uid="{00000000-0005-0000-0000-000068060000}"/>
    <cellStyle name="Comma 152 6" xfId="1667" xr:uid="{00000000-0005-0000-0000-000069060000}"/>
    <cellStyle name="Comma 153" xfId="1668" xr:uid="{00000000-0005-0000-0000-00006A060000}"/>
    <cellStyle name="Comma 153 2" xfId="1669" xr:uid="{00000000-0005-0000-0000-00006B060000}"/>
    <cellStyle name="Comma 153 2 2" xfId="1670" xr:uid="{00000000-0005-0000-0000-00006C060000}"/>
    <cellStyle name="Comma 153 2 2 2" xfId="1671" xr:uid="{00000000-0005-0000-0000-00006D060000}"/>
    <cellStyle name="Comma 153 2 2 2 2" xfId="1672" xr:uid="{00000000-0005-0000-0000-00006E060000}"/>
    <cellStyle name="Comma 153 2 2 2 3" xfId="1673" xr:uid="{00000000-0005-0000-0000-00006F060000}"/>
    <cellStyle name="Comma 153 2 2 3" xfId="1674" xr:uid="{00000000-0005-0000-0000-000070060000}"/>
    <cellStyle name="Comma 153 2 2 4" xfId="1675" xr:uid="{00000000-0005-0000-0000-000071060000}"/>
    <cellStyle name="Comma 153 2 3" xfId="1676" xr:uid="{00000000-0005-0000-0000-000072060000}"/>
    <cellStyle name="Comma 153 2 3 2" xfId="1677" xr:uid="{00000000-0005-0000-0000-000073060000}"/>
    <cellStyle name="Comma 153 2 3 3" xfId="1678" xr:uid="{00000000-0005-0000-0000-000074060000}"/>
    <cellStyle name="Comma 153 2 4" xfId="1679" xr:uid="{00000000-0005-0000-0000-000075060000}"/>
    <cellStyle name="Comma 153 2 5" xfId="1680" xr:uid="{00000000-0005-0000-0000-000076060000}"/>
    <cellStyle name="Comma 153 3" xfId="1681" xr:uid="{00000000-0005-0000-0000-000077060000}"/>
    <cellStyle name="Comma 153 3 2" xfId="1682" xr:uid="{00000000-0005-0000-0000-000078060000}"/>
    <cellStyle name="Comma 153 3 2 2" xfId="1683" xr:uid="{00000000-0005-0000-0000-000079060000}"/>
    <cellStyle name="Comma 153 3 2 3" xfId="1684" xr:uid="{00000000-0005-0000-0000-00007A060000}"/>
    <cellStyle name="Comma 153 3 3" xfId="1685" xr:uid="{00000000-0005-0000-0000-00007B060000}"/>
    <cellStyle name="Comma 153 3 4" xfId="1686" xr:uid="{00000000-0005-0000-0000-00007C060000}"/>
    <cellStyle name="Comma 153 4" xfId="1687" xr:uid="{00000000-0005-0000-0000-00007D060000}"/>
    <cellStyle name="Comma 153 4 2" xfId="1688" xr:uid="{00000000-0005-0000-0000-00007E060000}"/>
    <cellStyle name="Comma 153 4 3" xfId="1689" xr:uid="{00000000-0005-0000-0000-00007F060000}"/>
    <cellStyle name="Comma 153 5" xfId="1690" xr:uid="{00000000-0005-0000-0000-000080060000}"/>
    <cellStyle name="Comma 153 6" xfId="1691" xr:uid="{00000000-0005-0000-0000-000081060000}"/>
    <cellStyle name="Comma 154" xfId="1692" xr:uid="{00000000-0005-0000-0000-000082060000}"/>
    <cellStyle name="Comma 154 2" xfId="1693" xr:uid="{00000000-0005-0000-0000-000083060000}"/>
    <cellStyle name="Comma 155" xfId="1694" xr:uid="{00000000-0005-0000-0000-000084060000}"/>
    <cellStyle name="Comma 155 2" xfId="1695" xr:uid="{00000000-0005-0000-0000-000085060000}"/>
    <cellStyle name="Comma 156" xfId="1696" xr:uid="{00000000-0005-0000-0000-000086060000}"/>
    <cellStyle name="Comma 156 2" xfId="1697" xr:uid="{00000000-0005-0000-0000-000087060000}"/>
    <cellStyle name="Comma 157" xfId="1698" xr:uid="{00000000-0005-0000-0000-000088060000}"/>
    <cellStyle name="Comma 158" xfId="1699" xr:uid="{00000000-0005-0000-0000-000089060000}"/>
    <cellStyle name="Comma 159" xfId="1700" xr:uid="{00000000-0005-0000-0000-00008A060000}"/>
    <cellStyle name="Comma 16" xfId="1701" xr:uid="{00000000-0005-0000-0000-00008B060000}"/>
    <cellStyle name="Comma 160" xfId="1702" xr:uid="{00000000-0005-0000-0000-00008C060000}"/>
    <cellStyle name="Comma 161" xfId="1703" xr:uid="{00000000-0005-0000-0000-00008D060000}"/>
    <cellStyle name="Comma 162" xfId="1704" xr:uid="{00000000-0005-0000-0000-00008E060000}"/>
    <cellStyle name="Comma 163" xfId="1705" xr:uid="{00000000-0005-0000-0000-00008F060000}"/>
    <cellStyle name="Comma 164" xfId="1706" xr:uid="{00000000-0005-0000-0000-000090060000}"/>
    <cellStyle name="Comma 165" xfId="1707" xr:uid="{00000000-0005-0000-0000-000091060000}"/>
    <cellStyle name="Comma 166" xfId="1708" xr:uid="{00000000-0005-0000-0000-000092060000}"/>
    <cellStyle name="Comma 167" xfId="1709" xr:uid="{00000000-0005-0000-0000-000093060000}"/>
    <cellStyle name="Comma 168" xfId="1710" xr:uid="{00000000-0005-0000-0000-000094060000}"/>
    <cellStyle name="Comma 169" xfId="1711" xr:uid="{00000000-0005-0000-0000-000095060000}"/>
    <cellStyle name="Comma 17" xfId="1712" xr:uid="{00000000-0005-0000-0000-000096060000}"/>
    <cellStyle name="Comma 170" xfId="1713" xr:uid="{00000000-0005-0000-0000-000097060000}"/>
    <cellStyle name="Comma 171" xfId="1714" xr:uid="{00000000-0005-0000-0000-000098060000}"/>
    <cellStyle name="Comma 172" xfId="1715" xr:uid="{00000000-0005-0000-0000-000099060000}"/>
    <cellStyle name="Comma 173" xfId="1716" xr:uid="{00000000-0005-0000-0000-00009A060000}"/>
    <cellStyle name="Comma 174" xfId="1717" xr:uid="{00000000-0005-0000-0000-00009B060000}"/>
    <cellStyle name="Comma 175" xfId="1718" xr:uid="{00000000-0005-0000-0000-00009C060000}"/>
    <cellStyle name="Comma 176" xfId="1719" xr:uid="{00000000-0005-0000-0000-00009D060000}"/>
    <cellStyle name="Comma 177" xfId="1720" xr:uid="{00000000-0005-0000-0000-00009E060000}"/>
    <cellStyle name="Comma 178" xfId="1721" xr:uid="{00000000-0005-0000-0000-00009F060000}"/>
    <cellStyle name="Comma 179" xfId="1722" xr:uid="{00000000-0005-0000-0000-0000A0060000}"/>
    <cellStyle name="Comma 18" xfId="1723" xr:uid="{00000000-0005-0000-0000-0000A1060000}"/>
    <cellStyle name="Comma 180" xfId="1724" xr:uid="{00000000-0005-0000-0000-0000A2060000}"/>
    <cellStyle name="Comma 181" xfId="1725" xr:uid="{00000000-0005-0000-0000-0000A3060000}"/>
    <cellStyle name="Comma 182" xfId="1726" xr:uid="{00000000-0005-0000-0000-0000A4060000}"/>
    <cellStyle name="Comma 182 2" xfId="1727" xr:uid="{00000000-0005-0000-0000-0000A5060000}"/>
    <cellStyle name="Comma 182 2 2" xfId="1728" xr:uid="{00000000-0005-0000-0000-0000A6060000}"/>
    <cellStyle name="Comma 182 2 2 2" xfId="1729" xr:uid="{00000000-0005-0000-0000-0000A7060000}"/>
    <cellStyle name="Comma 182 2 2 2 2" xfId="1730" xr:uid="{00000000-0005-0000-0000-0000A8060000}"/>
    <cellStyle name="Comma 182 2 2 2 3" xfId="1731" xr:uid="{00000000-0005-0000-0000-0000A9060000}"/>
    <cellStyle name="Comma 182 2 2 3" xfId="1732" xr:uid="{00000000-0005-0000-0000-0000AA060000}"/>
    <cellStyle name="Comma 182 2 2 4" xfId="1733" xr:uid="{00000000-0005-0000-0000-0000AB060000}"/>
    <cellStyle name="Comma 182 2 3" xfId="1734" xr:uid="{00000000-0005-0000-0000-0000AC060000}"/>
    <cellStyle name="Comma 182 2 3 2" xfId="1735" xr:uid="{00000000-0005-0000-0000-0000AD060000}"/>
    <cellStyle name="Comma 182 2 3 3" xfId="1736" xr:uid="{00000000-0005-0000-0000-0000AE060000}"/>
    <cellStyle name="Comma 182 2 4" xfId="1737" xr:uid="{00000000-0005-0000-0000-0000AF060000}"/>
    <cellStyle name="Comma 182 2 5" xfId="1738" xr:uid="{00000000-0005-0000-0000-0000B0060000}"/>
    <cellStyle name="Comma 182 3" xfId="1739" xr:uid="{00000000-0005-0000-0000-0000B1060000}"/>
    <cellStyle name="Comma 182 3 2" xfId="1740" xr:uid="{00000000-0005-0000-0000-0000B2060000}"/>
    <cellStyle name="Comma 182 3 2 2" xfId="1741" xr:uid="{00000000-0005-0000-0000-0000B3060000}"/>
    <cellStyle name="Comma 182 3 2 3" xfId="1742" xr:uid="{00000000-0005-0000-0000-0000B4060000}"/>
    <cellStyle name="Comma 182 3 3" xfId="1743" xr:uid="{00000000-0005-0000-0000-0000B5060000}"/>
    <cellStyle name="Comma 182 3 4" xfId="1744" xr:uid="{00000000-0005-0000-0000-0000B6060000}"/>
    <cellStyle name="Comma 182 4" xfId="1745" xr:uid="{00000000-0005-0000-0000-0000B7060000}"/>
    <cellStyle name="Comma 182 4 2" xfId="1746" xr:uid="{00000000-0005-0000-0000-0000B8060000}"/>
    <cellStyle name="Comma 182 4 3" xfId="1747" xr:uid="{00000000-0005-0000-0000-0000B9060000}"/>
    <cellStyle name="Comma 182 5" xfId="1748" xr:uid="{00000000-0005-0000-0000-0000BA060000}"/>
    <cellStyle name="Comma 182 6" xfId="1749" xr:uid="{00000000-0005-0000-0000-0000BB060000}"/>
    <cellStyle name="Comma 183" xfId="1750" xr:uid="{00000000-0005-0000-0000-0000BC060000}"/>
    <cellStyle name="Comma 184" xfId="1751" xr:uid="{00000000-0005-0000-0000-0000BD060000}"/>
    <cellStyle name="Comma 185" xfId="1752" xr:uid="{00000000-0005-0000-0000-0000BE060000}"/>
    <cellStyle name="Comma 186" xfId="1753" xr:uid="{00000000-0005-0000-0000-0000BF060000}"/>
    <cellStyle name="Comma 186 2" xfId="1754" xr:uid="{00000000-0005-0000-0000-0000C0060000}"/>
    <cellStyle name="Comma 186 2 2" xfId="1755" xr:uid="{00000000-0005-0000-0000-0000C1060000}"/>
    <cellStyle name="Comma 186 2 2 2" xfId="1756" xr:uid="{00000000-0005-0000-0000-0000C2060000}"/>
    <cellStyle name="Comma 186 2 2 2 2" xfId="1757" xr:uid="{00000000-0005-0000-0000-0000C3060000}"/>
    <cellStyle name="Comma 186 2 2 2 3" xfId="1758" xr:uid="{00000000-0005-0000-0000-0000C4060000}"/>
    <cellStyle name="Comma 186 2 2 3" xfId="1759" xr:uid="{00000000-0005-0000-0000-0000C5060000}"/>
    <cellStyle name="Comma 186 2 2 4" xfId="1760" xr:uid="{00000000-0005-0000-0000-0000C6060000}"/>
    <cellStyle name="Comma 186 2 3" xfId="1761" xr:uid="{00000000-0005-0000-0000-0000C7060000}"/>
    <cellStyle name="Comma 186 2 3 2" xfId="1762" xr:uid="{00000000-0005-0000-0000-0000C8060000}"/>
    <cellStyle name="Comma 186 2 3 3" xfId="1763" xr:uid="{00000000-0005-0000-0000-0000C9060000}"/>
    <cellStyle name="Comma 186 2 4" xfId="1764" xr:uid="{00000000-0005-0000-0000-0000CA060000}"/>
    <cellStyle name="Comma 186 2 5" xfId="1765" xr:uid="{00000000-0005-0000-0000-0000CB060000}"/>
    <cellStyle name="Comma 186 3" xfId="1766" xr:uid="{00000000-0005-0000-0000-0000CC060000}"/>
    <cellStyle name="Comma 186 3 2" xfId="1767" xr:uid="{00000000-0005-0000-0000-0000CD060000}"/>
    <cellStyle name="Comma 186 3 2 2" xfId="1768" xr:uid="{00000000-0005-0000-0000-0000CE060000}"/>
    <cellStyle name="Comma 186 3 2 3" xfId="1769" xr:uid="{00000000-0005-0000-0000-0000CF060000}"/>
    <cellStyle name="Comma 186 3 3" xfId="1770" xr:uid="{00000000-0005-0000-0000-0000D0060000}"/>
    <cellStyle name="Comma 186 3 4" xfId="1771" xr:uid="{00000000-0005-0000-0000-0000D1060000}"/>
    <cellStyle name="Comma 186 4" xfId="1772" xr:uid="{00000000-0005-0000-0000-0000D2060000}"/>
    <cellStyle name="Comma 186 4 2" xfId="1773" xr:uid="{00000000-0005-0000-0000-0000D3060000}"/>
    <cellStyle name="Comma 186 4 3" xfId="1774" xr:uid="{00000000-0005-0000-0000-0000D4060000}"/>
    <cellStyle name="Comma 186 5" xfId="1775" xr:uid="{00000000-0005-0000-0000-0000D5060000}"/>
    <cellStyle name="Comma 186 6" xfId="1776" xr:uid="{00000000-0005-0000-0000-0000D6060000}"/>
    <cellStyle name="Comma 187" xfId="1777" xr:uid="{00000000-0005-0000-0000-0000D7060000}"/>
    <cellStyle name="Comma 187 2" xfId="1778" xr:uid="{00000000-0005-0000-0000-0000D8060000}"/>
    <cellStyle name="Comma 187 3" xfId="1779" xr:uid="{00000000-0005-0000-0000-0000D9060000}"/>
    <cellStyle name="Comma 187 3 2" xfId="1780" xr:uid="{00000000-0005-0000-0000-0000DA060000}"/>
    <cellStyle name="Comma 187 3 2 2" xfId="1781" xr:uid="{00000000-0005-0000-0000-0000DB060000}"/>
    <cellStyle name="Comma 187 3 2 3" xfId="1782" xr:uid="{00000000-0005-0000-0000-0000DC060000}"/>
    <cellStyle name="Comma 187 3 3" xfId="1783" xr:uid="{00000000-0005-0000-0000-0000DD060000}"/>
    <cellStyle name="Comma 187 3 4" xfId="1784" xr:uid="{00000000-0005-0000-0000-0000DE060000}"/>
    <cellStyle name="Comma 187 4" xfId="1785" xr:uid="{00000000-0005-0000-0000-0000DF060000}"/>
    <cellStyle name="Comma 187 4 2" xfId="1786" xr:uid="{00000000-0005-0000-0000-0000E0060000}"/>
    <cellStyle name="Comma 187 4 3" xfId="1787" xr:uid="{00000000-0005-0000-0000-0000E1060000}"/>
    <cellStyle name="Comma 187 5" xfId="1788" xr:uid="{00000000-0005-0000-0000-0000E2060000}"/>
    <cellStyle name="Comma 187 6" xfId="1789" xr:uid="{00000000-0005-0000-0000-0000E3060000}"/>
    <cellStyle name="Comma 188" xfId="1790" xr:uid="{00000000-0005-0000-0000-0000E4060000}"/>
    <cellStyle name="Comma 189" xfId="1791" xr:uid="{00000000-0005-0000-0000-0000E5060000}"/>
    <cellStyle name="Comma 19" xfId="1792" xr:uid="{00000000-0005-0000-0000-0000E6060000}"/>
    <cellStyle name="Comma 190" xfId="1793" xr:uid="{00000000-0005-0000-0000-0000E7060000}"/>
    <cellStyle name="Comma 191" xfId="1794" xr:uid="{00000000-0005-0000-0000-0000E8060000}"/>
    <cellStyle name="Comma 192" xfId="1795" xr:uid="{00000000-0005-0000-0000-0000E9060000}"/>
    <cellStyle name="Comma 193" xfId="1796" xr:uid="{00000000-0005-0000-0000-0000EA060000}"/>
    <cellStyle name="Comma 194" xfId="1797" xr:uid="{00000000-0005-0000-0000-0000EB060000}"/>
    <cellStyle name="Comma 195" xfId="1798" xr:uid="{00000000-0005-0000-0000-0000EC060000}"/>
    <cellStyle name="Comma 196" xfId="1799" xr:uid="{00000000-0005-0000-0000-0000ED060000}"/>
    <cellStyle name="Comma 197" xfId="1800" xr:uid="{00000000-0005-0000-0000-0000EE060000}"/>
    <cellStyle name="Comma 198" xfId="1801" xr:uid="{00000000-0005-0000-0000-0000EF060000}"/>
    <cellStyle name="Comma 199" xfId="1802" xr:uid="{00000000-0005-0000-0000-0000F0060000}"/>
    <cellStyle name="Comma 2" xfId="11" xr:uid="{00000000-0005-0000-0000-0000F1060000}"/>
    <cellStyle name="Comma 2 10" xfId="1803" xr:uid="{00000000-0005-0000-0000-0000F2060000}"/>
    <cellStyle name="Comma 2 10 2" xfId="1804" xr:uid="{00000000-0005-0000-0000-0000F3060000}"/>
    <cellStyle name="Comma 2 10 3" xfId="1805" xr:uid="{00000000-0005-0000-0000-0000F4060000}"/>
    <cellStyle name="Comma 2 11" xfId="1806" xr:uid="{00000000-0005-0000-0000-0000F5060000}"/>
    <cellStyle name="Comma 2 11 2" xfId="1807" xr:uid="{00000000-0005-0000-0000-0000F6060000}"/>
    <cellStyle name="Comma 2 11 3" xfId="1808" xr:uid="{00000000-0005-0000-0000-0000F7060000}"/>
    <cellStyle name="Comma 2 12" xfId="1809" xr:uid="{00000000-0005-0000-0000-0000F8060000}"/>
    <cellStyle name="Comma 2 12 2" xfId="1810" xr:uid="{00000000-0005-0000-0000-0000F9060000}"/>
    <cellStyle name="Comma 2 12 3" xfId="1811" xr:uid="{00000000-0005-0000-0000-0000FA060000}"/>
    <cellStyle name="Comma 2 13" xfId="1812" xr:uid="{00000000-0005-0000-0000-0000FB060000}"/>
    <cellStyle name="Comma 2 13 2" xfId="1813" xr:uid="{00000000-0005-0000-0000-0000FC060000}"/>
    <cellStyle name="Comma 2 13 3" xfId="1814" xr:uid="{00000000-0005-0000-0000-0000FD060000}"/>
    <cellStyle name="Comma 2 14" xfId="1815" xr:uid="{00000000-0005-0000-0000-0000FE060000}"/>
    <cellStyle name="Comma 2 14 2" xfId="1816" xr:uid="{00000000-0005-0000-0000-0000FF060000}"/>
    <cellStyle name="Comma 2 14 3" xfId="1817" xr:uid="{00000000-0005-0000-0000-000000070000}"/>
    <cellStyle name="Comma 2 15" xfId="1818" xr:uid="{00000000-0005-0000-0000-000001070000}"/>
    <cellStyle name="Comma 2 15 2" xfId="1819" xr:uid="{00000000-0005-0000-0000-000002070000}"/>
    <cellStyle name="Comma 2 15 3" xfId="1820" xr:uid="{00000000-0005-0000-0000-000003070000}"/>
    <cellStyle name="Comma 2 16" xfId="1821" xr:uid="{00000000-0005-0000-0000-000004070000}"/>
    <cellStyle name="Comma 2 16 2" xfId="1822" xr:uid="{00000000-0005-0000-0000-000005070000}"/>
    <cellStyle name="Comma 2 16 3" xfId="1823" xr:uid="{00000000-0005-0000-0000-000006070000}"/>
    <cellStyle name="Comma 2 17" xfId="1824" xr:uid="{00000000-0005-0000-0000-000007070000}"/>
    <cellStyle name="Comma 2 17 2" xfId="1825" xr:uid="{00000000-0005-0000-0000-000008070000}"/>
    <cellStyle name="Comma 2 17 3" xfId="1826" xr:uid="{00000000-0005-0000-0000-000009070000}"/>
    <cellStyle name="Comma 2 18" xfId="1827" xr:uid="{00000000-0005-0000-0000-00000A070000}"/>
    <cellStyle name="Comma 2 18 2" xfId="1828" xr:uid="{00000000-0005-0000-0000-00000B070000}"/>
    <cellStyle name="Comma 2 18 3" xfId="1829" xr:uid="{00000000-0005-0000-0000-00000C070000}"/>
    <cellStyle name="Comma 2 19" xfId="1830" xr:uid="{00000000-0005-0000-0000-00000D070000}"/>
    <cellStyle name="Comma 2 19 2" xfId="1831" xr:uid="{00000000-0005-0000-0000-00000E070000}"/>
    <cellStyle name="Comma 2 19 3" xfId="1832" xr:uid="{00000000-0005-0000-0000-00000F070000}"/>
    <cellStyle name="Comma 2 2" xfId="18" xr:uid="{00000000-0005-0000-0000-000010070000}"/>
    <cellStyle name="Comma 2 2 10" xfId="1833" xr:uid="{00000000-0005-0000-0000-000011070000}"/>
    <cellStyle name="Comma 2 2 10 2" xfId="1834" xr:uid="{00000000-0005-0000-0000-000012070000}"/>
    <cellStyle name="Comma 2 2 10 2 2" xfId="1835" xr:uid="{00000000-0005-0000-0000-000013070000}"/>
    <cellStyle name="Comma 2 2 10 2 2 2" xfId="1836" xr:uid="{00000000-0005-0000-0000-000014070000}"/>
    <cellStyle name="Comma 2 2 10 2 2 2 2" xfId="1837" xr:uid="{00000000-0005-0000-0000-000015070000}"/>
    <cellStyle name="Comma 2 2 10 2 2 2 3" xfId="1838" xr:uid="{00000000-0005-0000-0000-000016070000}"/>
    <cellStyle name="Comma 2 2 10 2 2 3" xfId="1839" xr:uid="{00000000-0005-0000-0000-000017070000}"/>
    <cellStyle name="Comma 2 2 10 2 2 4" xfId="1840" xr:uid="{00000000-0005-0000-0000-000018070000}"/>
    <cellStyle name="Comma 2 2 10 2 3" xfId="1841" xr:uid="{00000000-0005-0000-0000-000019070000}"/>
    <cellStyle name="Comma 2 2 10 2 3 2" xfId="1842" xr:uid="{00000000-0005-0000-0000-00001A070000}"/>
    <cellStyle name="Comma 2 2 10 2 3 3" xfId="1843" xr:uid="{00000000-0005-0000-0000-00001B070000}"/>
    <cellStyle name="Comma 2 2 10 2 4" xfId="1844" xr:uid="{00000000-0005-0000-0000-00001C070000}"/>
    <cellStyle name="Comma 2 2 10 2 5" xfId="1845" xr:uid="{00000000-0005-0000-0000-00001D070000}"/>
    <cellStyle name="Comma 2 2 10 3" xfId="1846" xr:uid="{00000000-0005-0000-0000-00001E070000}"/>
    <cellStyle name="Comma 2 2 10 3 2" xfId="1847" xr:uid="{00000000-0005-0000-0000-00001F070000}"/>
    <cellStyle name="Comma 2 2 10 3 2 2" xfId="1848" xr:uid="{00000000-0005-0000-0000-000020070000}"/>
    <cellStyle name="Comma 2 2 10 3 2 3" xfId="1849" xr:uid="{00000000-0005-0000-0000-000021070000}"/>
    <cellStyle name="Comma 2 2 10 3 3" xfId="1850" xr:uid="{00000000-0005-0000-0000-000022070000}"/>
    <cellStyle name="Comma 2 2 10 3 4" xfId="1851" xr:uid="{00000000-0005-0000-0000-000023070000}"/>
    <cellStyle name="Comma 2 2 10 4" xfId="1852" xr:uid="{00000000-0005-0000-0000-000024070000}"/>
    <cellStyle name="Comma 2 2 10 4 2" xfId="1853" xr:uid="{00000000-0005-0000-0000-000025070000}"/>
    <cellStyle name="Comma 2 2 10 4 3" xfId="1854" xr:uid="{00000000-0005-0000-0000-000026070000}"/>
    <cellStyle name="Comma 2 2 10 5" xfId="1855" xr:uid="{00000000-0005-0000-0000-000027070000}"/>
    <cellStyle name="Comma 2 2 10 6" xfId="1856" xr:uid="{00000000-0005-0000-0000-000028070000}"/>
    <cellStyle name="Comma 2 2 11" xfId="1857" xr:uid="{00000000-0005-0000-0000-000029070000}"/>
    <cellStyle name="Comma 2 2 11 2" xfId="1858" xr:uid="{00000000-0005-0000-0000-00002A070000}"/>
    <cellStyle name="Comma 2 2 11 2 2" xfId="1859" xr:uid="{00000000-0005-0000-0000-00002B070000}"/>
    <cellStyle name="Comma 2 2 11 2 2 2" xfId="1860" xr:uid="{00000000-0005-0000-0000-00002C070000}"/>
    <cellStyle name="Comma 2 2 11 2 2 2 2" xfId="1861" xr:uid="{00000000-0005-0000-0000-00002D070000}"/>
    <cellStyle name="Comma 2 2 11 2 2 2 3" xfId="1862" xr:uid="{00000000-0005-0000-0000-00002E070000}"/>
    <cellStyle name="Comma 2 2 11 2 2 3" xfId="1863" xr:uid="{00000000-0005-0000-0000-00002F070000}"/>
    <cellStyle name="Comma 2 2 11 2 2 4" xfId="1864" xr:uid="{00000000-0005-0000-0000-000030070000}"/>
    <cellStyle name="Comma 2 2 11 2 3" xfId="1865" xr:uid="{00000000-0005-0000-0000-000031070000}"/>
    <cellStyle name="Comma 2 2 11 2 3 2" xfId="1866" xr:uid="{00000000-0005-0000-0000-000032070000}"/>
    <cellStyle name="Comma 2 2 11 2 3 3" xfId="1867" xr:uid="{00000000-0005-0000-0000-000033070000}"/>
    <cellStyle name="Comma 2 2 11 2 4" xfId="1868" xr:uid="{00000000-0005-0000-0000-000034070000}"/>
    <cellStyle name="Comma 2 2 11 2 5" xfId="1869" xr:uid="{00000000-0005-0000-0000-000035070000}"/>
    <cellStyle name="Comma 2 2 11 3" xfId="1870" xr:uid="{00000000-0005-0000-0000-000036070000}"/>
    <cellStyle name="Comma 2 2 11 3 2" xfId="1871" xr:uid="{00000000-0005-0000-0000-000037070000}"/>
    <cellStyle name="Comma 2 2 11 3 2 2" xfId="1872" xr:uid="{00000000-0005-0000-0000-000038070000}"/>
    <cellStyle name="Comma 2 2 11 3 2 3" xfId="1873" xr:uid="{00000000-0005-0000-0000-000039070000}"/>
    <cellStyle name="Comma 2 2 11 3 3" xfId="1874" xr:uid="{00000000-0005-0000-0000-00003A070000}"/>
    <cellStyle name="Comma 2 2 11 3 4" xfId="1875" xr:uid="{00000000-0005-0000-0000-00003B070000}"/>
    <cellStyle name="Comma 2 2 11 4" xfId="1876" xr:uid="{00000000-0005-0000-0000-00003C070000}"/>
    <cellStyle name="Comma 2 2 11 4 2" xfId="1877" xr:uid="{00000000-0005-0000-0000-00003D070000}"/>
    <cellStyle name="Comma 2 2 11 4 3" xfId="1878" xr:uid="{00000000-0005-0000-0000-00003E070000}"/>
    <cellStyle name="Comma 2 2 11 5" xfId="1879" xr:uid="{00000000-0005-0000-0000-00003F070000}"/>
    <cellStyle name="Comma 2 2 11 6" xfId="1880" xr:uid="{00000000-0005-0000-0000-000040070000}"/>
    <cellStyle name="Comma 2 2 12" xfId="1881" xr:uid="{00000000-0005-0000-0000-000041070000}"/>
    <cellStyle name="Comma 2 2 12 2" xfId="1882" xr:uid="{00000000-0005-0000-0000-000042070000}"/>
    <cellStyle name="Comma 2 2 12 2 2" xfId="1883" xr:uid="{00000000-0005-0000-0000-000043070000}"/>
    <cellStyle name="Comma 2 2 12 2 2 2" xfId="1884" xr:uid="{00000000-0005-0000-0000-000044070000}"/>
    <cellStyle name="Comma 2 2 12 2 2 2 2" xfId="1885" xr:uid="{00000000-0005-0000-0000-000045070000}"/>
    <cellStyle name="Comma 2 2 12 2 2 2 3" xfId="1886" xr:uid="{00000000-0005-0000-0000-000046070000}"/>
    <cellStyle name="Comma 2 2 12 2 2 3" xfId="1887" xr:uid="{00000000-0005-0000-0000-000047070000}"/>
    <cellStyle name="Comma 2 2 12 2 2 4" xfId="1888" xr:uid="{00000000-0005-0000-0000-000048070000}"/>
    <cellStyle name="Comma 2 2 12 2 3" xfId="1889" xr:uid="{00000000-0005-0000-0000-000049070000}"/>
    <cellStyle name="Comma 2 2 12 2 3 2" xfId="1890" xr:uid="{00000000-0005-0000-0000-00004A070000}"/>
    <cellStyle name="Comma 2 2 12 2 3 3" xfId="1891" xr:uid="{00000000-0005-0000-0000-00004B070000}"/>
    <cellStyle name="Comma 2 2 12 2 4" xfId="1892" xr:uid="{00000000-0005-0000-0000-00004C070000}"/>
    <cellStyle name="Comma 2 2 12 2 5" xfId="1893" xr:uid="{00000000-0005-0000-0000-00004D070000}"/>
    <cellStyle name="Comma 2 2 12 3" xfId="1894" xr:uid="{00000000-0005-0000-0000-00004E070000}"/>
    <cellStyle name="Comma 2 2 12 3 2" xfId="1895" xr:uid="{00000000-0005-0000-0000-00004F070000}"/>
    <cellStyle name="Comma 2 2 12 3 2 2" xfId="1896" xr:uid="{00000000-0005-0000-0000-000050070000}"/>
    <cellStyle name="Comma 2 2 12 3 2 3" xfId="1897" xr:uid="{00000000-0005-0000-0000-000051070000}"/>
    <cellStyle name="Comma 2 2 12 3 3" xfId="1898" xr:uid="{00000000-0005-0000-0000-000052070000}"/>
    <cellStyle name="Comma 2 2 12 3 4" xfId="1899" xr:uid="{00000000-0005-0000-0000-000053070000}"/>
    <cellStyle name="Comma 2 2 12 4" xfId="1900" xr:uid="{00000000-0005-0000-0000-000054070000}"/>
    <cellStyle name="Comma 2 2 12 4 2" xfId="1901" xr:uid="{00000000-0005-0000-0000-000055070000}"/>
    <cellStyle name="Comma 2 2 12 4 3" xfId="1902" xr:uid="{00000000-0005-0000-0000-000056070000}"/>
    <cellStyle name="Comma 2 2 12 5" xfId="1903" xr:uid="{00000000-0005-0000-0000-000057070000}"/>
    <cellStyle name="Comma 2 2 12 6" xfId="1904" xr:uid="{00000000-0005-0000-0000-000058070000}"/>
    <cellStyle name="Comma 2 2 13" xfId="1905" xr:uid="{00000000-0005-0000-0000-000059070000}"/>
    <cellStyle name="Comma 2 2 13 2" xfId="1906" xr:uid="{00000000-0005-0000-0000-00005A070000}"/>
    <cellStyle name="Comma 2 2 13 2 2" xfId="1907" xr:uid="{00000000-0005-0000-0000-00005B070000}"/>
    <cellStyle name="Comma 2 2 13 2 2 2" xfId="1908" xr:uid="{00000000-0005-0000-0000-00005C070000}"/>
    <cellStyle name="Comma 2 2 13 2 2 2 2" xfId="1909" xr:uid="{00000000-0005-0000-0000-00005D070000}"/>
    <cellStyle name="Comma 2 2 13 2 2 2 3" xfId="1910" xr:uid="{00000000-0005-0000-0000-00005E070000}"/>
    <cellStyle name="Comma 2 2 13 2 2 3" xfId="1911" xr:uid="{00000000-0005-0000-0000-00005F070000}"/>
    <cellStyle name="Comma 2 2 13 2 2 4" xfId="1912" xr:uid="{00000000-0005-0000-0000-000060070000}"/>
    <cellStyle name="Comma 2 2 13 2 3" xfId="1913" xr:uid="{00000000-0005-0000-0000-000061070000}"/>
    <cellStyle name="Comma 2 2 13 2 3 2" xfId="1914" xr:uid="{00000000-0005-0000-0000-000062070000}"/>
    <cellStyle name="Comma 2 2 13 2 3 3" xfId="1915" xr:uid="{00000000-0005-0000-0000-000063070000}"/>
    <cellStyle name="Comma 2 2 13 2 4" xfId="1916" xr:uid="{00000000-0005-0000-0000-000064070000}"/>
    <cellStyle name="Comma 2 2 13 2 5" xfId="1917" xr:uid="{00000000-0005-0000-0000-000065070000}"/>
    <cellStyle name="Comma 2 2 13 3" xfId="1918" xr:uid="{00000000-0005-0000-0000-000066070000}"/>
    <cellStyle name="Comma 2 2 13 3 2" xfId="1919" xr:uid="{00000000-0005-0000-0000-000067070000}"/>
    <cellStyle name="Comma 2 2 13 3 2 2" xfId="1920" xr:uid="{00000000-0005-0000-0000-000068070000}"/>
    <cellStyle name="Comma 2 2 13 3 2 3" xfId="1921" xr:uid="{00000000-0005-0000-0000-000069070000}"/>
    <cellStyle name="Comma 2 2 13 3 3" xfId="1922" xr:uid="{00000000-0005-0000-0000-00006A070000}"/>
    <cellStyle name="Comma 2 2 13 3 4" xfId="1923" xr:uid="{00000000-0005-0000-0000-00006B070000}"/>
    <cellStyle name="Comma 2 2 13 4" xfId="1924" xr:uid="{00000000-0005-0000-0000-00006C070000}"/>
    <cellStyle name="Comma 2 2 13 4 2" xfId="1925" xr:uid="{00000000-0005-0000-0000-00006D070000}"/>
    <cellStyle name="Comma 2 2 13 4 3" xfId="1926" xr:uid="{00000000-0005-0000-0000-00006E070000}"/>
    <cellStyle name="Comma 2 2 13 5" xfId="1927" xr:uid="{00000000-0005-0000-0000-00006F070000}"/>
    <cellStyle name="Comma 2 2 13 6" xfId="1928" xr:uid="{00000000-0005-0000-0000-000070070000}"/>
    <cellStyle name="Comma 2 2 14" xfId="1929" xr:uid="{00000000-0005-0000-0000-000071070000}"/>
    <cellStyle name="Comma 2 2 14 2" xfId="1930" xr:uid="{00000000-0005-0000-0000-000072070000}"/>
    <cellStyle name="Comma 2 2 14 2 2" xfId="1931" xr:uid="{00000000-0005-0000-0000-000073070000}"/>
    <cellStyle name="Comma 2 2 14 2 2 2" xfId="1932" xr:uid="{00000000-0005-0000-0000-000074070000}"/>
    <cellStyle name="Comma 2 2 14 2 2 2 2" xfId="1933" xr:uid="{00000000-0005-0000-0000-000075070000}"/>
    <cellStyle name="Comma 2 2 14 2 2 2 3" xfId="1934" xr:uid="{00000000-0005-0000-0000-000076070000}"/>
    <cellStyle name="Comma 2 2 14 2 2 3" xfId="1935" xr:uid="{00000000-0005-0000-0000-000077070000}"/>
    <cellStyle name="Comma 2 2 14 2 2 4" xfId="1936" xr:uid="{00000000-0005-0000-0000-000078070000}"/>
    <cellStyle name="Comma 2 2 14 2 3" xfId="1937" xr:uid="{00000000-0005-0000-0000-000079070000}"/>
    <cellStyle name="Comma 2 2 14 2 3 2" xfId="1938" xr:uid="{00000000-0005-0000-0000-00007A070000}"/>
    <cellStyle name="Comma 2 2 14 2 3 3" xfId="1939" xr:uid="{00000000-0005-0000-0000-00007B070000}"/>
    <cellStyle name="Comma 2 2 14 2 4" xfId="1940" xr:uid="{00000000-0005-0000-0000-00007C070000}"/>
    <cellStyle name="Comma 2 2 14 2 5" xfId="1941" xr:uid="{00000000-0005-0000-0000-00007D070000}"/>
    <cellStyle name="Comma 2 2 14 3" xfId="1942" xr:uid="{00000000-0005-0000-0000-00007E070000}"/>
    <cellStyle name="Comma 2 2 14 3 2" xfId="1943" xr:uid="{00000000-0005-0000-0000-00007F070000}"/>
    <cellStyle name="Comma 2 2 14 3 2 2" xfId="1944" xr:uid="{00000000-0005-0000-0000-000080070000}"/>
    <cellStyle name="Comma 2 2 14 3 2 3" xfId="1945" xr:uid="{00000000-0005-0000-0000-000081070000}"/>
    <cellStyle name="Comma 2 2 14 3 3" xfId="1946" xr:uid="{00000000-0005-0000-0000-000082070000}"/>
    <cellStyle name="Comma 2 2 14 3 4" xfId="1947" xr:uid="{00000000-0005-0000-0000-000083070000}"/>
    <cellStyle name="Comma 2 2 14 4" xfId="1948" xr:uid="{00000000-0005-0000-0000-000084070000}"/>
    <cellStyle name="Comma 2 2 14 4 2" xfId="1949" xr:uid="{00000000-0005-0000-0000-000085070000}"/>
    <cellStyle name="Comma 2 2 14 4 3" xfId="1950" xr:uid="{00000000-0005-0000-0000-000086070000}"/>
    <cellStyle name="Comma 2 2 14 5" xfId="1951" xr:uid="{00000000-0005-0000-0000-000087070000}"/>
    <cellStyle name="Comma 2 2 14 6" xfId="1952" xr:uid="{00000000-0005-0000-0000-000088070000}"/>
    <cellStyle name="Comma 2 2 15" xfId="1953" xr:uid="{00000000-0005-0000-0000-000089070000}"/>
    <cellStyle name="Comma 2 2 15 2" xfId="1954" xr:uid="{00000000-0005-0000-0000-00008A070000}"/>
    <cellStyle name="Comma 2 2 15 2 2" xfId="1955" xr:uid="{00000000-0005-0000-0000-00008B070000}"/>
    <cellStyle name="Comma 2 2 15 2 2 2" xfId="1956" xr:uid="{00000000-0005-0000-0000-00008C070000}"/>
    <cellStyle name="Comma 2 2 15 2 2 2 2" xfId="1957" xr:uid="{00000000-0005-0000-0000-00008D070000}"/>
    <cellStyle name="Comma 2 2 15 2 2 2 3" xfId="1958" xr:uid="{00000000-0005-0000-0000-00008E070000}"/>
    <cellStyle name="Comma 2 2 15 2 2 3" xfId="1959" xr:uid="{00000000-0005-0000-0000-00008F070000}"/>
    <cellStyle name="Comma 2 2 15 2 2 4" xfId="1960" xr:uid="{00000000-0005-0000-0000-000090070000}"/>
    <cellStyle name="Comma 2 2 15 2 3" xfId="1961" xr:uid="{00000000-0005-0000-0000-000091070000}"/>
    <cellStyle name="Comma 2 2 15 2 3 2" xfId="1962" xr:uid="{00000000-0005-0000-0000-000092070000}"/>
    <cellStyle name="Comma 2 2 15 2 3 3" xfId="1963" xr:uid="{00000000-0005-0000-0000-000093070000}"/>
    <cellStyle name="Comma 2 2 15 2 4" xfId="1964" xr:uid="{00000000-0005-0000-0000-000094070000}"/>
    <cellStyle name="Comma 2 2 15 2 5" xfId="1965" xr:uid="{00000000-0005-0000-0000-000095070000}"/>
    <cellStyle name="Comma 2 2 15 3" xfId="1966" xr:uid="{00000000-0005-0000-0000-000096070000}"/>
    <cellStyle name="Comma 2 2 15 3 2" xfId="1967" xr:uid="{00000000-0005-0000-0000-000097070000}"/>
    <cellStyle name="Comma 2 2 15 3 2 2" xfId="1968" xr:uid="{00000000-0005-0000-0000-000098070000}"/>
    <cellStyle name="Comma 2 2 15 3 2 3" xfId="1969" xr:uid="{00000000-0005-0000-0000-000099070000}"/>
    <cellStyle name="Comma 2 2 15 3 3" xfId="1970" xr:uid="{00000000-0005-0000-0000-00009A070000}"/>
    <cellStyle name="Comma 2 2 15 3 4" xfId="1971" xr:uid="{00000000-0005-0000-0000-00009B070000}"/>
    <cellStyle name="Comma 2 2 15 4" xfId="1972" xr:uid="{00000000-0005-0000-0000-00009C070000}"/>
    <cellStyle name="Comma 2 2 15 4 2" xfId="1973" xr:uid="{00000000-0005-0000-0000-00009D070000}"/>
    <cellStyle name="Comma 2 2 15 4 3" xfId="1974" xr:uid="{00000000-0005-0000-0000-00009E070000}"/>
    <cellStyle name="Comma 2 2 15 5" xfId="1975" xr:uid="{00000000-0005-0000-0000-00009F070000}"/>
    <cellStyle name="Comma 2 2 15 6" xfId="1976" xr:uid="{00000000-0005-0000-0000-0000A0070000}"/>
    <cellStyle name="Comma 2 2 16" xfId="1977" xr:uid="{00000000-0005-0000-0000-0000A1070000}"/>
    <cellStyle name="Comma 2 2 16 2" xfId="1978" xr:uid="{00000000-0005-0000-0000-0000A2070000}"/>
    <cellStyle name="Comma 2 2 16 2 2" xfId="1979" xr:uid="{00000000-0005-0000-0000-0000A3070000}"/>
    <cellStyle name="Comma 2 2 16 2 2 2" xfId="1980" xr:uid="{00000000-0005-0000-0000-0000A4070000}"/>
    <cellStyle name="Comma 2 2 16 2 2 2 2" xfId="1981" xr:uid="{00000000-0005-0000-0000-0000A5070000}"/>
    <cellStyle name="Comma 2 2 16 2 2 2 3" xfId="1982" xr:uid="{00000000-0005-0000-0000-0000A6070000}"/>
    <cellStyle name="Comma 2 2 16 2 2 3" xfId="1983" xr:uid="{00000000-0005-0000-0000-0000A7070000}"/>
    <cellStyle name="Comma 2 2 16 2 2 4" xfId="1984" xr:uid="{00000000-0005-0000-0000-0000A8070000}"/>
    <cellStyle name="Comma 2 2 16 2 3" xfId="1985" xr:uid="{00000000-0005-0000-0000-0000A9070000}"/>
    <cellStyle name="Comma 2 2 16 2 3 2" xfId="1986" xr:uid="{00000000-0005-0000-0000-0000AA070000}"/>
    <cellStyle name="Comma 2 2 16 2 3 3" xfId="1987" xr:uid="{00000000-0005-0000-0000-0000AB070000}"/>
    <cellStyle name="Comma 2 2 16 2 4" xfId="1988" xr:uid="{00000000-0005-0000-0000-0000AC070000}"/>
    <cellStyle name="Comma 2 2 16 2 5" xfId="1989" xr:uid="{00000000-0005-0000-0000-0000AD070000}"/>
    <cellStyle name="Comma 2 2 16 3" xfId="1990" xr:uid="{00000000-0005-0000-0000-0000AE070000}"/>
    <cellStyle name="Comma 2 2 16 3 2" xfId="1991" xr:uid="{00000000-0005-0000-0000-0000AF070000}"/>
    <cellStyle name="Comma 2 2 16 3 2 2" xfId="1992" xr:uid="{00000000-0005-0000-0000-0000B0070000}"/>
    <cellStyle name="Comma 2 2 16 3 2 3" xfId="1993" xr:uid="{00000000-0005-0000-0000-0000B1070000}"/>
    <cellStyle name="Comma 2 2 16 3 3" xfId="1994" xr:uid="{00000000-0005-0000-0000-0000B2070000}"/>
    <cellStyle name="Comma 2 2 16 3 4" xfId="1995" xr:uid="{00000000-0005-0000-0000-0000B3070000}"/>
    <cellStyle name="Comma 2 2 16 4" xfId="1996" xr:uid="{00000000-0005-0000-0000-0000B4070000}"/>
    <cellStyle name="Comma 2 2 16 4 2" xfId="1997" xr:uid="{00000000-0005-0000-0000-0000B5070000}"/>
    <cellStyle name="Comma 2 2 16 4 3" xfId="1998" xr:uid="{00000000-0005-0000-0000-0000B6070000}"/>
    <cellStyle name="Comma 2 2 16 5" xfId="1999" xr:uid="{00000000-0005-0000-0000-0000B7070000}"/>
    <cellStyle name="Comma 2 2 16 6" xfId="2000" xr:uid="{00000000-0005-0000-0000-0000B8070000}"/>
    <cellStyle name="Comma 2 2 17" xfId="2001" xr:uid="{00000000-0005-0000-0000-0000B9070000}"/>
    <cellStyle name="Comma 2 2 17 2" xfId="2002" xr:uid="{00000000-0005-0000-0000-0000BA070000}"/>
    <cellStyle name="Comma 2 2 17 2 2" xfId="2003" xr:uid="{00000000-0005-0000-0000-0000BB070000}"/>
    <cellStyle name="Comma 2 2 17 2 2 2" xfId="2004" xr:uid="{00000000-0005-0000-0000-0000BC070000}"/>
    <cellStyle name="Comma 2 2 17 2 2 2 2" xfId="2005" xr:uid="{00000000-0005-0000-0000-0000BD070000}"/>
    <cellStyle name="Comma 2 2 17 2 2 2 3" xfId="2006" xr:uid="{00000000-0005-0000-0000-0000BE070000}"/>
    <cellStyle name="Comma 2 2 17 2 2 3" xfId="2007" xr:uid="{00000000-0005-0000-0000-0000BF070000}"/>
    <cellStyle name="Comma 2 2 17 2 2 4" xfId="2008" xr:uid="{00000000-0005-0000-0000-0000C0070000}"/>
    <cellStyle name="Comma 2 2 17 2 3" xfId="2009" xr:uid="{00000000-0005-0000-0000-0000C1070000}"/>
    <cellStyle name="Comma 2 2 17 2 3 2" xfId="2010" xr:uid="{00000000-0005-0000-0000-0000C2070000}"/>
    <cellStyle name="Comma 2 2 17 2 3 3" xfId="2011" xr:uid="{00000000-0005-0000-0000-0000C3070000}"/>
    <cellStyle name="Comma 2 2 17 2 4" xfId="2012" xr:uid="{00000000-0005-0000-0000-0000C4070000}"/>
    <cellStyle name="Comma 2 2 17 2 5" xfId="2013" xr:uid="{00000000-0005-0000-0000-0000C5070000}"/>
    <cellStyle name="Comma 2 2 17 3" xfId="2014" xr:uid="{00000000-0005-0000-0000-0000C6070000}"/>
    <cellStyle name="Comma 2 2 17 3 2" xfId="2015" xr:uid="{00000000-0005-0000-0000-0000C7070000}"/>
    <cellStyle name="Comma 2 2 17 3 2 2" xfId="2016" xr:uid="{00000000-0005-0000-0000-0000C8070000}"/>
    <cellStyle name="Comma 2 2 17 3 2 3" xfId="2017" xr:uid="{00000000-0005-0000-0000-0000C9070000}"/>
    <cellStyle name="Comma 2 2 17 3 3" xfId="2018" xr:uid="{00000000-0005-0000-0000-0000CA070000}"/>
    <cellStyle name="Comma 2 2 17 3 4" xfId="2019" xr:uid="{00000000-0005-0000-0000-0000CB070000}"/>
    <cellStyle name="Comma 2 2 17 4" xfId="2020" xr:uid="{00000000-0005-0000-0000-0000CC070000}"/>
    <cellStyle name="Comma 2 2 17 4 2" xfId="2021" xr:uid="{00000000-0005-0000-0000-0000CD070000}"/>
    <cellStyle name="Comma 2 2 17 4 3" xfId="2022" xr:uid="{00000000-0005-0000-0000-0000CE070000}"/>
    <cellStyle name="Comma 2 2 17 5" xfId="2023" xr:uid="{00000000-0005-0000-0000-0000CF070000}"/>
    <cellStyle name="Comma 2 2 17 6" xfId="2024" xr:uid="{00000000-0005-0000-0000-0000D0070000}"/>
    <cellStyle name="Comma 2 2 18" xfId="2025" xr:uid="{00000000-0005-0000-0000-0000D1070000}"/>
    <cellStyle name="Comma 2 2 2" xfId="2026" xr:uid="{00000000-0005-0000-0000-0000D2070000}"/>
    <cellStyle name="Comma 2 2 2 2" xfId="2027" xr:uid="{00000000-0005-0000-0000-0000D3070000}"/>
    <cellStyle name="Comma 2 2 2 2 10" xfId="2028" xr:uid="{00000000-0005-0000-0000-0000D4070000}"/>
    <cellStyle name="Comma 2 2 2 2 2" xfId="2029" xr:uid="{00000000-0005-0000-0000-0000D5070000}"/>
    <cellStyle name="Comma 2 2 2 2 2 2" xfId="2030" xr:uid="{00000000-0005-0000-0000-0000D6070000}"/>
    <cellStyle name="Comma 2 2 2 2 2 2 2" xfId="2031" xr:uid="{00000000-0005-0000-0000-0000D7070000}"/>
    <cellStyle name="Comma 2 2 2 2 2 2 2 2" xfId="2032" xr:uid="{00000000-0005-0000-0000-0000D8070000}"/>
    <cellStyle name="Comma 2 2 2 2 2 2 2 2 2" xfId="2033" xr:uid="{00000000-0005-0000-0000-0000D9070000}"/>
    <cellStyle name="Comma 2 2 2 2 2 2 2 2 3" xfId="2034" xr:uid="{00000000-0005-0000-0000-0000DA070000}"/>
    <cellStyle name="Comma 2 2 2 2 2 2 2 3" xfId="2035" xr:uid="{00000000-0005-0000-0000-0000DB070000}"/>
    <cellStyle name="Comma 2 2 2 2 2 2 2 4" xfId="2036" xr:uid="{00000000-0005-0000-0000-0000DC070000}"/>
    <cellStyle name="Comma 2 2 2 2 2 2 3" xfId="2037" xr:uid="{00000000-0005-0000-0000-0000DD070000}"/>
    <cellStyle name="Comma 2 2 2 2 2 2 3 2" xfId="2038" xr:uid="{00000000-0005-0000-0000-0000DE070000}"/>
    <cellStyle name="Comma 2 2 2 2 2 2 3 3" xfId="2039" xr:uid="{00000000-0005-0000-0000-0000DF070000}"/>
    <cellStyle name="Comma 2 2 2 2 2 2 4" xfId="2040" xr:uid="{00000000-0005-0000-0000-0000E0070000}"/>
    <cellStyle name="Comma 2 2 2 2 2 2 5" xfId="2041" xr:uid="{00000000-0005-0000-0000-0000E1070000}"/>
    <cellStyle name="Comma 2 2 2 2 2 3" xfId="2042" xr:uid="{00000000-0005-0000-0000-0000E2070000}"/>
    <cellStyle name="Comma 2 2 2 2 2 3 2" xfId="2043" xr:uid="{00000000-0005-0000-0000-0000E3070000}"/>
    <cellStyle name="Comma 2 2 2 2 2 3 2 2" xfId="2044" xr:uid="{00000000-0005-0000-0000-0000E4070000}"/>
    <cellStyle name="Comma 2 2 2 2 2 3 2 3" xfId="2045" xr:uid="{00000000-0005-0000-0000-0000E5070000}"/>
    <cellStyle name="Comma 2 2 2 2 2 3 3" xfId="2046" xr:uid="{00000000-0005-0000-0000-0000E6070000}"/>
    <cellStyle name="Comma 2 2 2 2 2 3 4" xfId="2047" xr:uid="{00000000-0005-0000-0000-0000E7070000}"/>
    <cellStyle name="Comma 2 2 2 2 2 4" xfId="2048" xr:uid="{00000000-0005-0000-0000-0000E8070000}"/>
    <cellStyle name="Comma 2 2 2 2 2 4 2" xfId="2049" xr:uid="{00000000-0005-0000-0000-0000E9070000}"/>
    <cellStyle name="Comma 2 2 2 2 2 4 3" xfId="2050" xr:uid="{00000000-0005-0000-0000-0000EA070000}"/>
    <cellStyle name="Comma 2 2 2 2 2 5" xfId="2051" xr:uid="{00000000-0005-0000-0000-0000EB070000}"/>
    <cellStyle name="Comma 2 2 2 2 2 6" xfId="2052" xr:uid="{00000000-0005-0000-0000-0000EC070000}"/>
    <cellStyle name="Comma 2 2 2 2 3" xfId="2053" xr:uid="{00000000-0005-0000-0000-0000ED070000}"/>
    <cellStyle name="Comma 2 2 2 2 3 2" xfId="2054" xr:uid="{00000000-0005-0000-0000-0000EE070000}"/>
    <cellStyle name="Comma 2 2 2 2 3 2 2" xfId="2055" xr:uid="{00000000-0005-0000-0000-0000EF070000}"/>
    <cellStyle name="Comma 2 2 2 2 3 2 2 2" xfId="2056" xr:uid="{00000000-0005-0000-0000-0000F0070000}"/>
    <cellStyle name="Comma 2 2 2 2 3 2 2 2 2" xfId="2057" xr:uid="{00000000-0005-0000-0000-0000F1070000}"/>
    <cellStyle name="Comma 2 2 2 2 3 2 2 2 3" xfId="2058" xr:uid="{00000000-0005-0000-0000-0000F2070000}"/>
    <cellStyle name="Comma 2 2 2 2 3 2 2 3" xfId="2059" xr:uid="{00000000-0005-0000-0000-0000F3070000}"/>
    <cellStyle name="Comma 2 2 2 2 3 2 2 4" xfId="2060" xr:uid="{00000000-0005-0000-0000-0000F4070000}"/>
    <cellStyle name="Comma 2 2 2 2 3 2 3" xfId="2061" xr:uid="{00000000-0005-0000-0000-0000F5070000}"/>
    <cellStyle name="Comma 2 2 2 2 3 2 3 2" xfId="2062" xr:uid="{00000000-0005-0000-0000-0000F6070000}"/>
    <cellStyle name="Comma 2 2 2 2 3 2 3 3" xfId="2063" xr:uid="{00000000-0005-0000-0000-0000F7070000}"/>
    <cellStyle name="Comma 2 2 2 2 3 2 4" xfId="2064" xr:uid="{00000000-0005-0000-0000-0000F8070000}"/>
    <cellStyle name="Comma 2 2 2 2 3 2 5" xfId="2065" xr:uid="{00000000-0005-0000-0000-0000F9070000}"/>
    <cellStyle name="Comma 2 2 2 2 3 3" xfId="2066" xr:uid="{00000000-0005-0000-0000-0000FA070000}"/>
    <cellStyle name="Comma 2 2 2 2 3 3 2" xfId="2067" xr:uid="{00000000-0005-0000-0000-0000FB070000}"/>
    <cellStyle name="Comma 2 2 2 2 3 3 2 2" xfId="2068" xr:uid="{00000000-0005-0000-0000-0000FC070000}"/>
    <cellStyle name="Comma 2 2 2 2 3 3 2 3" xfId="2069" xr:uid="{00000000-0005-0000-0000-0000FD070000}"/>
    <cellStyle name="Comma 2 2 2 2 3 3 3" xfId="2070" xr:uid="{00000000-0005-0000-0000-0000FE070000}"/>
    <cellStyle name="Comma 2 2 2 2 3 3 4" xfId="2071" xr:uid="{00000000-0005-0000-0000-0000FF070000}"/>
    <cellStyle name="Comma 2 2 2 2 3 4" xfId="2072" xr:uid="{00000000-0005-0000-0000-000000080000}"/>
    <cellStyle name="Comma 2 2 2 2 3 4 2" xfId="2073" xr:uid="{00000000-0005-0000-0000-000001080000}"/>
    <cellStyle name="Comma 2 2 2 2 3 4 3" xfId="2074" xr:uid="{00000000-0005-0000-0000-000002080000}"/>
    <cellStyle name="Comma 2 2 2 2 3 5" xfId="2075" xr:uid="{00000000-0005-0000-0000-000003080000}"/>
    <cellStyle name="Comma 2 2 2 2 3 6" xfId="2076" xr:uid="{00000000-0005-0000-0000-000004080000}"/>
    <cellStyle name="Comma 2 2 2 2 4" xfId="2077" xr:uid="{00000000-0005-0000-0000-000005080000}"/>
    <cellStyle name="Comma 2 2 2 2 4 2" xfId="2078" xr:uid="{00000000-0005-0000-0000-000006080000}"/>
    <cellStyle name="Comma 2 2 2 2 4 2 2" xfId="2079" xr:uid="{00000000-0005-0000-0000-000007080000}"/>
    <cellStyle name="Comma 2 2 2 2 4 2 2 2" xfId="2080" xr:uid="{00000000-0005-0000-0000-000008080000}"/>
    <cellStyle name="Comma 2 2 2 2 4 2 2 2 2" xfId="2081" xr:uid="{00000000-0005-0000-0000-000009080000}"/>
    <cellStyle name="Comma 2 2 2 2 4 2 2 2 3" xfId="2082" xr:uid="{00000000-0005-0000-0000-00000A080000}"/>
    <cellStyle name="Comma 2 2 2 2 4 2 2 3" xfId="2083" xr:uid="{00000000-0005-0000-0000-00000B080000}"/>
    <cellStyle name="Comma 2 2 2 2 4 2 2 4" xfId="2084" xr:uid="{00000000-0005-0000-0000-00000C080000}"/>
    <cellStyle name="Comma 2 2 2 2 4 2 3" xfId="2085" xr:uid="{00000000-0005-0000-0000-00000D080000}"/>
    <cellStyle name="Comma 2 2 2 2 4 2 3 2" xfId="2086" xr:uid="{00000000-0005-0000-0000-00000E080000}"/>
    <cellStyle name="Comma 2 2 2 2 4 2 3 3" xfId="2087" xr:uid="{00000000-0005-0000-0000-00000F080000}"/>
    <cellStyle name="Comma 2 2 2 2 4 2 4" xfId="2088" xr:uid="{00000000-0005-0000-0000-000010080000}"/>
    <cellStyle name="Comma 2 2 2 2 4 2 5" xfId="2089" xr:uid="{00000000-0005-0000-0000-000011080000}"/>
    <cellStyle name="Comma 2 2 2 2 4 3" xfId="2090" xr:uid="{00000000-0005-0000-0000-000012080000}"/>
    <cellStyle name="Comma 2 2 2 2 4 3 2" xfId="2091" xr:uid="{00000000-0005-0000-0000-000013080000}"/>
    <cellStyle name="Comma 2 2 2 2 4 3 2 2" xfId="2092" xr:uid="{00000000-0005-0000-0000-000014080000}"/>
    <cellStyle name="Comma 2 2 2 2 4 3 2 3" xfId="2093" xr:uid="{00000000-0005-0000-0000-000015080000}"/>
    <cellStyle name="Comma 2 2 2 2 4 3 3" xfId="2094" xr:uid="{00000000-0005-0000-0000-000016080000}"/>
    <cellStyle name="Comma 2 2 2 2 4 3 4" xfId="2095" xr:uid="{00000000-0005-0000-0000-000017080000}"/>
    <cellStyle name="Comma 2 2 2 2 4 4" xfId="2096" xr:uid="{00000000-0005-0000-0000-000018080000}"/>
    <cellStyle name="Comma 2 2 2 2 4 4 2" xfId="2097" xr:uid="{00000000-0005-0000-0000-000019080000}"/>
    <cellStyle name="Comma 2 2 2 2 4 4 3" xfId="2098" xr:uid="{00000000-0005-0000-0000-00001A080000}"/>
    <cellStyle name="Comma 2 2 2 2 4 5" xfId="2099" xr:uid="{00000000-0005-0000-0000-00001B080000}"/>
    <cellStyle name="Comma 2 2 2 2 4 6" xfId="2100" xr:uid="{00000000-0005-0000-0000-00001C080000}"/>
    <cellStyle name="Comma 2 2 2 2 5" xfId="2101" xr:uid="{00000000-0005-0000-0000-00001D080000}"/>
    <cellStyle name="Comma 2 2 2 2 5 2" xfId="2102" xr:uid="{00000000-0005-0000-0000-00001E080000}"/>
    <cellStyle name="Comma 2 2 2 2 5 2 2" xfId="2103" xr:uid="{00000000-0005-0000-0000-00001F080000}"/>
    <cellStyle name="Comma 2 2 2 2 5 2 2 2" xfId="2104" xr:uid="{00000000-0005-0000-0000-000020080000}"/>
    <cellStyle name="Comma 2 2 2 2 5 2 2 2 2" xfId="2105" xr:uid="{00000000-0005-0000-0000-000021080000}"/>
    <cellStyle name="Comma 2 2 2 2 5 2 2 2 3" xfId="2106" xr:uid="{00000000-0005-0000-0000-000022080000}"/>
    <cellStyle name="Comma 2 2 2 2 5 2 2 3" xfId="2107" xr:uid="{00000000-0005-0000-0000-000023080000}"/>
    <cellStyle name="Comma 2 2 2 2 5 2 2 4" xfId="2108" xr:uid="{00000000-0005-0000-0000-000024080000}"/>
    <cellStyle name="Comma 2 2 2 2 5 2 3" xfId="2109" xr:uid="{00000000-0005-0000-0000-000025080000}"/>
    <cellStyle name="Comma 2 2 2 2 5 2 3 2" xfId="2110" xr:uid="{00000000-0005-0000-0000-000026080000}"/>
    <cellStyle name="Comma 2 2 2 2 5 2 3 3" xfId="2111" xr:uid="{00000000-0005-0000-0000-000027080000}"/>
    <cellStyle name="Comma 2 2 2 2 5 2 4" xfId="2112" xr:uid="{00000000-0005-0000-0000-000028080000}"/>
    <cellStyle name="Comma 2 2 2 2 5 2 5" xfId="2113" xr:uid="{00000000-0005-0000-0000-000029080000}"/>
    <cellStyle name="Comma 2 2 2 2 5 3" xfId="2114" xr:uid="{00000000-0005-0000-0000-00002A080000}"/>
    <cellStyle name="Comma 2 2 2 2 5 3 2" xfId="2115" xr:uid="{00000000-0005-0000-0000-00002B080000}"/>
    <cellStyle name="Comma 2 2 2 2 5 3 2 2" xfId="2116" xr:uid="{00000000-0005-0000-0000-00002C080000}"/>
    <cellStyle name="Comma 2 2 2 2 5 3 2 3" xfId="2117" xr:uid="{00000000-0005-0000-0000-00002D080000}"/>
    <cellStyle name="Comma 2 2 2 2 5 3 3" xfId="2118" xr:uid="{00000000-0005-0000-0000-00002E080000}"/>
    <cellStyle name="Comma 2 2 2 2 5 3 4" xfId="2119" xr:uid="{00000000-0005-0000-0000-00002F080000}"/>
    <cellStyle name="Comma 2 2 2 2 5 4" xfId="2120" xr:uid="{00000000-0005-0000-0000-000030080000}"/>
    <cellStyle name="Comma 2 2 2 2 5 4 2" xfId="2121" xr:uid="{00000000-0005-0000-0000-000031080000}"/>
    <cellStyle name="Comma 2 2 2 2 5 4 3" xfId="2122" xr:uid="{00000000-0005-0000-0000-000032080000}"/>
    <cellStyle name="Comma 2 2 2 2 5 5" xfId="2123" xr:uid="{00000000-0005-0000-0000-000033080000}"/>
    <cellStyle name="Comma 2 2 2 2 5 6" xfId="2124" xr:uid="{00000000-0005-0000-0000-000034080000}"/>
    <cellStyle name="Comma 2 2 2 2 6" xfId="2125" xr:uid="{00000000-0005-0000-0000-000035080000}"/>
    <cellStyle name="Comma 2 2 2 2 6 2" xfId="2126" xr:uid="{00000000-0005-0000-0000-000036080000}"/>
    <cellStyle name="Comma 2 2 2 2 6 2 2" xfId="2127" xr:uid="{00000000-0005-0000-0000-000037080000}"/>
    <cellStyle name="Comma 2 2 2 2 6 2 2 2" xfId="2128" xr:uid="{00000000-0005-0000-0000-000038080000}"/>
    <cellStyle name="Comma 2 2 2 2 6 2 2 3" xfId="2129" xr:uid="{00000000-0005-0000-0000-000039080000}"/>
    <cellStyle name="Comma 2 2 2 2 6 2 3" xfId="2130" xr:uid="{00000000-0005-0000-0000-00003A080000}"/>
    <cellStyle name="Comma 2 2 2 2 6 2 4" xfId="2131" xr:uid="{00000000-0005-0000-0000-00003B080000}"/>
    <cellStyle name="Comma 2 2 2 2 6 3" xfId="2132" xr:uid="{00000000-0005-0000-0000-00003C080000}"/>
    <cellStyle name="Comma 2 2 2 2 6 3 2" xfId="2133" xr:uid="{00000000-0005-0000-0000-00003D080000}"/>
    <cellStyle name="Comma 2 2 2 2 6 3 3" xfId="2134" xr:uid="{00000000-0005-0000-0000-00003E080000}"/>
    <cellStyle name="Comma 2 2 2 2 6 4" xfId="2135" xr:uid="{00000000-0005-0000-0000-00003F080000}"/>
    <cellStyle name="Comma 2 2 2 2 6 5" xfId="2136" xr:uid="{00000000-0005-0000-0000-000040080000}"/>
    <cellStyle name="Comma 2 2 2 2 7" xfId="2137" xr:uid="{00000000-0005-0000-0000-000041080000}"/>
    <cellStyle name="Comma 2 2 2 2 7 2" xfId="2138" xr:uid="{00000000-0005-0000-0000-000042080000}"/>
    <cellStyle name="Comma 2 2 2 2 7 2 2" xfId="2139" xr:uid="{00000000-0005-0000-0000-000043080000}"/>
    <cellStyle name="Comma 2 2 2 2 7 2 3" xfId="2140" xr:uid="{00000000-0005-0000-0000-000044080000}"/>
    <cellStyle name="Comma 2 2 2 2 7 3" xfId="2141" xr:uid="{00000000-0005-0000-0000-000045080000}"/>
    <cellStyle name="Comma 2 2 2 2 7 4" xfId="2142" xr:uid="{00000000-0005-0000-0000-000046080000}"/>
    <cellStyle name="Comma 2 2 2 2 8" xfId="2143" xr:uid="{00000000-0005-0000-0000-000047080000}"/>
    <cellStyle name="Comma 2 2 2 2 8 2" xfId="2144" xr:uid="{00000000-0005-0000-0000-000048080000}"/>
    <cellStyle name="Comma 2 2 2 2 8 3" xfId="2145" xr:uid="{00000000-0005-0000-0000-000049080000}"/>
    <cellStyle name="Comma 2 2 2 2 9" xfId="2146" xr:uid="{00000000-0005-0000-0000-00004A080000}"/>
    <cellStyle name="Comma 2 2 2 3" xfId="2147" xr:uid="{00000000-0005-0000-0000-00004B080000}"/>
    <cellStyle name="Comma 2 2 2 3 2" xfId="2148" xr:uid="{00000000-0005-0000-0000-00004C080000}"/>
    <cellStyle name="Comma 2 2 2 3 2 2" xfId="2149" xr:uid="{00000000-0005-0000-0000-00004D080000}"/>
    <cellStyle name="Comma 2 2 2 3 2 2 2" xfId="2150" xr:uid="{00000000-0005-0000-0000-00004E080000}"/>
    <cellStyle name="Comma 2 2 2 3 2 2 2 2" xfId="2151" xr:uid="{00000000-0005-0000-0000-00004F080000}"/>
    <cellStyle name="Comma 2 2 2 3 2 2 2 3" xfId="2152" xr:uid="{00000000-0005-0000-0000-000050080000}"/>
    <cellStyle name="Comma 2 2 2 3 2 2 3" xfId="2153" xr:uid="{00000000-0005-0000-0000-000051080000}"/>
    <cellStyle name="Comma 2 2 2 3 2 2 4" xfId="2154" xr:uid="{00000000-0005-0000-0000-000052080000}"/>
    <cellStyle name="Comma 2 2 2 3 2 3" xfId="2155" xr:uid="{00000000-0005-0000-0000-000053080000}"/>
    <cellStyle name="Comma 2 2 2 3 2 3 2" xfId="2156" xr:uid="{00000000-0005-0000-0000-000054080000}"/>
    <cellStyle name="Comma 2 2 2 3 2 3 3" xfId="2157" xr:uid="{00000000-0005-0000-0000-000055080000}"/>
    <cellStyle name="Comma 2 2 2 3 2 4" xfId="2158" xr:uid="{00000000-0005-0000-0000-000056080000}"/>
    <cellStyle name="Comma 2 2 2 3 2 5" xfId="2159" xr:uid="{00000000-0005-0000-0000-000057080000}"/>
    <cellStyle name="Comma 2 2 2 3 3" xfId="2160" xr:uid="{00000000-0005-0000-0000-000058080000}"/>
    <cellStyle name="Comma 2 2 2 3 3 2" xfId="2161" xr:uid="{00000000-0005-0000-0000-000059080000}"/>
    <cellStyle name="Comma 2 2 2 3 3 2 2" xfId="2162" xr:uid="{00000000-0005-0000-0000-00005A080000}"/>
    <cellStyle name="Comma 2 2 2 3 3 2 3" xfId="2163" xr:uid="{00000000-0005-0000-0000-00005B080000}"/>
    <cellStyle name="Comma 2 2 2 3 3 3" xfId="2164" xr:uid="{00000000-0005-0000-0000-00005C080000}"/>
    <cellStyle name="Comma 2 2 2 3 3 4" xfId="2165" xr:uid="{00000000-0005-0000-0000-00005D080000}"/>
    <cellStyle name="Comma 2 2 2 3 4" xfId="2166" xr:uid="{00000000-0005-0000-0000-00005E080000}"/>
    <cellStyle name="Comma 2 2 2 3 4 2" xfId="2167" xr:uid="{00000000-0005-0000-0000-00005F080000}"/>
    <cellStyle name="Comma 2 2 2 3 4 3" xfId="2168" xr:uid="{00000000-0005-0000-0000-000060080000}"/>
    <cellStyle name="Comma 2 2 2 3 5" xfId="2169" xr:uid="{00000000-0005-0000-0000-000061080000}"/>
    <cellStyle name="Comma 2 2 2 3 6" xfId="2170" xr:uid="{00000000-0005-0000-0000-000062080000}"/>
    <cellStyle name="Comma 2 2 2 4" xfId="2171" xr:uid="{00000000-0005-0000-0000-000063080000}"/>
    <cellStyle name="Comma 2 2 2 4 2" xfId="2172" xr:uid="{00000000-0005-0000-0000-000064080000}"/>
    <cellStyle name="Comma 2 2 2 4 2 2" xfId="2173" xr:uid="{00000000-0005-0000-0000-000065080000}"/>
    <cellStyle name="Comma 2 2 2 4 2 2 2" xfId="2174" xr:uid="{00000000-0005-0000-0000-000066080000}"/>
    <cellStyle name="Comma 2 2 2 4 2 2 2 2" xfId="2175" xr:uid="{00000000-0005-0000-0000-000067080000}"/>
    <cellStyle name="Comma 2 2 2 4 2 2 2 3" xfId="2176" xr:uid="{00000000-0005-0000-0000-000068080000}"/>
    <cellStyle name="Comma 2 2 2 4 2 2 3" xfId="2177" xr:uid="{00000000-0005-0000-0000-000069080000}"/>
    <cellStyle name="Comma 2 2 2 4 2 2 4" xfId="2178" xr:uid="{00000000-0005-0000-0000-00006A080000}"/>
    <cellStyle name="Comma 2 2 2 4 2 3" xfId="2179" xr:uid="{00000000-0005-0000-0000-00006B080000}"/>
    <cellStyle name="Comma 2 2 2 4 2 3 2" xfId="2180" xr:uid="{00000000-0005-0000-0000-00006C080000}"/>
    <cellStyle name="Comma 2 2 2 4 2 3 3" xfId="2181" xr:uid="{00000000-0005-0000-0000-00006D080000}"/>
    <cellStyle name="Comma 2 2 2 4 2 4" xfId="2182" xr:uid="{00000000-0005-0000-0000-00006E080000}"/>
    <cellStyle name="Comma 2 2 2 4 2 5" xfId="2183" xr:uid="{00000000-0005-0000-0000-00006F080000}"/>
    <cellStyle name="Comma 2 2 2 4 3" xfId="2184" xr:uid="{00000000-0005-0000-0000-000070080000}"/>
    <cellStyle name="Comma 2 2 2 4 3 2" xfId="2185" xr:uid="{00000000-0005-0000-0000-000071080000}"/>
    <cellStyle name="Comma 2 2 2 4 3 2 2" xfId="2186" xr:uid="{00000000-0005-0000-0000-000072080000}"/>
    <cellStyle name="Comma 2 2 2 4 3 2 3" xfId="2187" xr:uid="{00000000-0005-0000-0000-000073080000}"/>
    <cellStyle name="Comma 2 2 2 4 3 3" xfId="2188" xr:uid="{00000000-0005-0000-0000-000074080000}"/>
    <cellStyle name="Comma 2 2 2 4 3 4" xfId="2189" xr:uid="{00000000-0005-0000-0000-000075080000}"/>
    <cellStyle name="Comma 2 2 2 4 4" xfId="2190" xr:uid="{00000000-0005-0000-0000-000076080000}"/>
    <cellStyle name="Comma 2 2 2 4 4 2" xfId="2191" xr:uid="{00000000-0005-0000-0000-000077080000}"/>
    <cellStyle name="Comma 2 2 2 4 4 3" xfId="2192" xr:uid="{00000000-0005-0000-0000-000078080000}"/>
    <cellStyle name="Comma 2 2 2 4 5" xfId="2193" xr:uid="{00000000-0005-0000-0000-000079080000}"/>
    <cellStyle name="Comma 2 2 2 4 6" xfId="2194" xr:uid="{00000000-0005-0000-0000-00007A080000}"/>
    <cellStyle name="Comma 2 2 2 5" xfId="2195" xr:uid="{00000000-0005-0000-0000-00007B080000}"/>
    <cellStyle name="Comma 2 2 2 5 2" xfId="2196" xr:uid="{00000000-0005-0000-0000-00007C080000}"/>
    <cellStyle name="Comma 2 2 2 5 2 2" xfId="2197" xr:uid="{00000000-0005-0000-0000-00007D080000}"/>
    <cellStyle name="Comma 2 2 2 5 2 2 2" xfId="2198" xr:uid="{00000000-0005-0000-0000-00007E080000}"/>
    <cellStyle name="Comma 2 2 2 5 2 2 2 2" xfId="2199" xr:uid="{00000000-0005-0000-0000-00007F080000}"/>
    <cellStyle name="Comma 2 2 2 5 2 2 2 3" xfId="2200" xr:uid="{00000000-0005-0000-0000-000080080000}"/>
    <cellStyle name="Comma 2 2 2 5 2 2 3" xfId="2201" xr:uid="{00000000-0005-0000-0000-000081080000}"/>
    <cellStyle name="Comma 2 2 2 5 2 2 4" xfId="2202" xr:uid="{00000000-0005-0000-0000-000082080000}"/>
    <cellStyle name="Comma 2 2 2 5 2 3" xfId="2203" xr:uid="{00000000-0005-0000-0000-000083080000}"/>
    <cellStyle name="Comma 2 2 2 5 2 3 2" xfId="2204" xr:uid="{00000000-0005-0000-0000-000084080000}"/>
    <cellStyle name="Comma 2 2 2 5 2 3 3" xfId="2205" xr:uid="{00000000-0005-0000-0000-000085080000}"/>
    <cellStyle name="Comma 2 2 2 5 2 4" xfId="2206" xr:uid="{00000000-0005-0000-0000-000086080000}"/>
    <cellStyle name="Comma 2 2 2 5 2 5" xfId="2207" xr:uid="{00000000-0005-0000-0000-000087080000}"/>
    <cellStyle name="Comma 2 2 2 5 3" xfId="2208" xr:uid="{00000000-0005-0000-0000-000088080000}"/>
    <cellStyle name="Comma 2 2 2 5 3 2" xfId="2209" xr:uid="{00000000-0005-0000-0000-000089080000}"/>
    <cellStyle name="Comma 2 2 2 5 3 2 2" xfId="2210" xr:uid="{00000000-0005-0000-0000-00008A080000}"/>
    <cellStyle name="Comma 2 2 2 5 3 2 3" xfId="2211" xr:uid="{00000000-0005-0000-0000-00008B080000}"/>
    <cellStyle name="Comma 2 2 2 5 3 3" xfId="2212" xr:uid="{00000000-0005-0000-0000-00008C080000}"/>
    <cellStyle name="Comma 2 2 2 5 3 4" xfId="2213" xr:uid="{00000000-0005-0000-0000-00008D080000}"/>
    <cellStyle name="Comma 2 2 2 5 4" xfId="2214" xr:uid="{00000000-0005-0000-0000-00008E080000}"/>
    <cellStyle name="Comma 2 2 2 5 4 2" xfId="2215" xr:uid="{00000000-0005-0000-0000-00008F080000}"/>
    <cellStyle name="Comma 2 2 2 5 4 3" xfId="2216" xr:uid="{00000000-0005-0000-0000-000090080000}"/>
    <cellStyle name="Comma 2 2 2 5 5" xfId="2217" xr:uid="{00000000-0005-0000-0000-000091080000}"/>
    <cellStyle name="Comma 2 2 2 5 6" xfId="2218" xr:uid="{00000000-0005-0000-0000-000092080000}"/>
    <cellStyle name="Comma 2 2 2 6" xfId="2219" xr:uid="{00000000-0005-0000-0000-000093080000}"/>
    <cellStyle name="Comma 2 2 2 6 2" xfId="2220" xr:uid="{00000000-0005-0000-0000-000094080000}"/>
    <cellStyle name="Comma 2 2 2 6 2 2" xfId="2221" xr:uid="{00000000-0005-0000-0000-000095080000}"/>
    <cellStyle name="Comma 2 2 2 6 2 2 2" xfId="2222" xr:uid="{00000000-0005-0000-0000-000096080000}"/>
    <cellStyle name="Comma 2 2 2 6 2 2 2 2" xfId="2223" xr:uid="{00000000-0005-0000-0000-000097080000}"/>
    <cellStyle name="Comma 2 2 2 6 2 2 2 3" xfId="2224" xr:uid="{00000000-0005-0000-0000-000098080000}"/>
    <cellStyle name="Comma 2 2 2 6 2 2 3" xfId="2225" xr:uid="{00000000-0005-0000-0000-000099080000}"/>
    <cellStyle name="Comma 2 2 2 6 2 2 4" xfId="2226" xr:uid="{00000000-0005-0000-0000-00009A080000}"/>
    <cellStyle name="Comma 2 2 2 6 2 3" xfId="2227" xr:uid="{00000000-0005-0000-0000-00009B080000}"/>
    <cellStyle name="Comma 2 2 2 6 2 3 2" xfId="2228" xr:uid="{00000000-0005-0000-0000-00009C080000}"/>
    <cellStyle name="Comma 2 2 2 6 2 3 3" xfId="2229" xr:uid="{00000000-0005-0000-0000-00009D080000}"/>
    <cellStyle name="Comma 2 2 2 6 2 4" xfId="2230" xr:uid="{00000000-0005-0000-0000-00009E080000}"/>
    <cellStyle name="Comma 2 2 2 6 2 5" xfId="2231" xr:uid="{00000000-0005-0000-0000-00009F080000}"/>
    <cellStyle name="Comma 2 2 2 6 3" xfId="2232" xr:uid="{00000000-0005-0000-0000-0000A0080000}"/>
    <cellStyle name="Comma 2 2 2 6 3 2" xfId="2233" xr:uid="{00000000-0005-0000-0000-0000A1080000}"/>
    <cellStyle name="Comma 2 2 2 6 3 2 2" xfId="2234" xr:uid="{00000000-0005-0000-0000-0000A2080000}"/>
    <cellStyle name="Comma 2 2 2 6 3 2 3" xfId="2235" xr:uid="{00000000-0005-0000-0000-0000A3080000}"/>
    <cellStyle name="Comma 2 2 2 6 3 3" xfId="2236" xr:uid="{00000000-0005-0000-0000-0000A4080000}"/>
    <cellStyle name="Comma 2 2 2 6 3 4" xfId="2237" xr:uid="{00000000-0005-0000-0000-0000A5080000}"/>
    <cellStyle name="Comma 2 2 2 6 4" xfId="2238" xr:uid="{00000000-0005-0000-0000-0000A6080000}"/>
    <cellStyle name="Comma 2 2 2 6 4 2" xfId="2239" xr:uid="{00000000-0005-0000-0000-0000A7080000}"/>
    <cellStyle name="Comma 2 2 2 6 4 3" xfId="2240" xr:uid="{00000000-0005-0000-0000-0000A8080000}"/>
    <cellStyle name="Comma 2 2 2 6 5" xfId="2241" xr:uid="{00000000-0005-0000-0000-0000A9080000}"/>
    <cellStyle name="Comma 2 2 2 6 6" xfId="2242" xr:uid="{00000000-0005-0000-0000-0000AA080000}"/>
    <cellStyle name="Comma 2 2 2 7" xfId="2243" xr:uid="{00000000-0005-0000-0000-0000AB080000}"/>
    <cellStyle name="Comma 2 2 2 8" xfId="2244" xr:uid="{00000000-0005-0000-0000-0000AC080000}"/>
    <cellStyle name="Comma 2 2 3" xfId="2245" xr:uid="{00000000-0005-0000-0000-0000AD080000}"/>
    <cellStyle name="Comma 2 2 3 10" xfId="2246" xr:uid="{00000000-0005-0000-0000-0000AE080000}"/>
    <cellStyle name="Comma 2 2 3 2" xfId="2247" xr:uid="{00000000-0005-0000-0000-0000AF080000}"/>
    <cellStyle name="Comma 2 2 3 2 2" xfId="2248" xr:uid="{00000000-0005-0000-0000-0000B0080000}"/>
    <cellStyle name="Comma 2 2 3 2 2 2" xfId="2249" xr:uid="{00000000-0005-0000-0000-0000B1080000}"/>
    <cellStyle name="Comma 2 2 3 2 2 2 2" xfId="2250" xr:uid="{00000000-0005-0000-0000-0000B2080000}"/>
    <cellStyle name="Comma 2 2 3 2 2 2 2 2" xfId="2251" xr:uid="{00000000-0005-0000-0000-0000B3080000}"/>
    <cellStyle name="Comma 2 2 3 2 2 2 2 2 2" xfId="2252" xr:uid="{00000000-0005-0000-0000-0000B4080000}"/>
    <cellStyle name="Comma 2 2 3 2 2 2 2 2 3" xfId="2253" xr:uid="{00000000-0005-0000-0000-0000B5080000}"/>
    <cellStyle name="Comma 2 2 3 2 2 2 2 3" xfId="2254" xr:uid="{00000000-0005-0000-0000-0000B6080000}"/>
    <cellStyle name="Comma 2 2 3 2 2 2 2 4" xfId="2255" xr:uid="{00000000-0005-0000-0000-0000B7080000}"/>
    <cellStyle name="Comma 2 2 3 2 2 2 3" xfId="2256" xr:uid="{00000000-0005-0000-0000-0000B8080000}"/>
    <cellStyle name="Comma 2 2 3 2 2 2 3 2" xfId="2257" xr:uid="{00000000-0005-0000-0000-0000B9080000}"/>
    <cellStyle name="Comma 2 2 3 2 2 2 3 3" xfId="2258" xr:uid="{00000000-0005-0000-0000-0000BA080000}"/>
    <cellStyle name="Comma 2 2 3 2 2 2 4" xfId="2259" xr:uid="{00000000-0005-0000-0000-0000BB080000}"/>
    <cellStyle name="Comma 2 2 3 2 2 2 5" xfId="2260" xr:uid="{00000000-0005-0000-0000-0000BC080000}"/>
    <cellStyle name="Comma 2 2 3 2 2 3" xfId="2261" xr:uid="{00000000-0005-0000-0000-0000BD080000}"/>
    <cellStyle name="Comma 2 2 3 2 2 3 2" xfId="2262" xr:uid="{00000000-0005-0000-0000-0000BE080000}"/>
    <cellStyle name="Comma 2 2 3 2 2 3 2 2" xfId="2263" xr:uid="{00000000-0005-0000-0000-0000BF080000}"/>
    <cellStyle name="Comma 2 2 3 2 2 3 2 3" xfId="2264" xr:uid="{00000000-0005-0000-0000-0000C0080000}"/>
    <cellStyle name="Comma 2 2 3 2 2 3 3" xfId="2265" xr:uid="{00000000-0005-0000-0000-0000C1080000}"/>
    <cellStyle name="Comma 2 2 3 2 2 3 4" xfId="2266" xr:uid="{00000000-0005-0000-0000-0000C2080000}"/>
    <cellStyle name="Comma 2 2 3 2 2 4" xfId="2267" xr:uid="{00000000-0005-0000-0000-0000C3080000}"/>
    <cellStyle name="Comma 2 2 3 2 2 4 2" xfId="2268" xr:uid="{00000000-0005-0000-0000-0000C4080000}"/>
    <cellStyle name="Comma 2 2 3 2 2 4 3" xfId="2269" xr:uid="{00000000-0005-0000-0000-0000C5080000}"/>
    <cellStyle name="Comma 2 2 3 2 2 5" xfId="2270" xr:uid="{00000000-0005-0000-0000-0000C6080000}"/>
    <cellStyle name="Comma 2 2 3 2 2 6" xfId="2271" xr:uid="{00000000-0005-0000-0000-0000C7080000}"/>
    <cellStyle name="Comma 2 2 3 2 3" xfId="2272" xr:uid="{00000000-0005-0000-0000-0000C8080000}"/>
    <cellStyle name="Comma 2 2 3 2 3 2" xfId="2273" xr:uid="{00000000-0005-0000-0000-0000C9080000}"/>
    <cellStyle name="Comma 2 2 3 2 3 2 2" xfId="2274" xr:uid="{00000000-0005-0000-0000-0000CA080000}"/>
    <cellStyle name="Comma 2 2 3 2 3 2 2 2" xfId="2275" xr:uid="{00000000-0005-0000-0000-0000CB080000}"/>
    <cellStyle name="Comma 2 2 3 2 3 2 2 2 2" xfId="2276" xr:uid="{00000000-0005-0000-0000-0000CC080000}"/>
    <cellStyle name="Comma 2 2 3 2 3 2 2 2 3" xfId="2277" xr:uid="{00000000-0005-0000-0000-0000CD080000}"/>
    <cellStyle name="Comma 2 2 3 2 3 2 2 3" xfId="2278" xr:uid="{00000000-0005-0000-0000-0000CE080000}"/>
    <cellStyle name="Comma 2 2 3 2 3 2 2 4" xfId="2279" xr:uid="{00000000-0005-0000-0000-0000CF080000}"/>
    <cellStyle name="Comma 2 2 3 2 3 2 3" xfId="2280" xr:uid="{00000000-0005-0000-0000-0000D0080000}"/>
    <cellStyle name="Comma 2 2 3 2 3 2 3 2" xfId="2281" xr:uid="{00000000-0005-0000-0000-0000D1080000}"/>
    <cellStyle name="Comma 2 2 3 2 3 2 3 3" xfId="2282" xr:uid="{00000000-0005-0000-0000-0000D2080000}"/>
    <cellStyle name="Comma 2 2 3 2 3 2 4" xfId="2283" xr:uid="{00000000-0005-0000-0000-0000D3080000}"/>
    <cellStyle name="Comma 2 2 3 2 3 2 5" xfId="2284" xr:uid="{00000000-0005-0000-0000-0000D4080000}"/>
    <cellStyle name="Comma 2 2 3 2 3 3" xfId="2285" xr:uid="{00000000-0005-0000-0000-0000D5080000}"/>
    <cellStyle name="Comma 2 2 3 2 3 3 2" xfId="2286" xr:uid="{00000000-0005-0000-0000-0000D6080000}"/>
    <cellStyle name="Comma 2 2 3 2 3 3 2 2" xfId="2287" xr:uid="{00000000-0005-0000-0000-0000D7080000}"/>
    <cellStyle name="Comma 2 2 3 2 3 3 2 3" xfId="2288" xr:uid="{00000000-0005-0000-0000-0000D8080000}"/>
    <cellStyle name="Comma 2 2 3 2 3 3 3" xfId="2289" xr:uid="{00000000-0005-0000-0000-0000D9080000}"/>
    <cellStyle name="Comma 2 2 3 2 3 3 4" xfId="2290" xr:uid="{00000000-0005-0000-0000-0000DA080000}"/>
    <cellStyle name="Comma 2 2 3 2 3 4" xfId="2291" xr:uid="{00000000-0005-0000-0000-0000DB080000}"/>
    <cellStyle name="Comma 2 2 3 2 3 4 2" xfId="2292" xr:uid="{00000000-0005-0000-0000-0000DC080000}"/>
    <cellStyle name="Comma 2 2 3 2 3 4 3" xfId="2293" xr:uid="{00000000-0005-0000-0000-0000DD080000}"/>
    <cellStyle name="Comma 2 2 3 2 3 5" xfId="2294" xr:uid="{00000000-0005-0000-0000-0000DE080000}"/>
    <cellStyle name="Comma 2 2 3 2 3 6" xfId="2295" xr:uid="{00000000-0005-0000-0000-0000DF080000}"/>
    <cellStyle name="Comma 2 2 3 2 4" xfId="2296" xr:uid="{00000000-0005-0000-0000-0000E0080000}"/>
    <cellStyle name="Comma 2 2 3 2 4 2" xfId="2297" xr:uid="{00000000-0005-0000-0000-0000E1080000}"/>
    <cellStyle name="Comma 2 2 3 2 4 2 2" xfId="2298" xr:uid="{00000000-0005-0000-0000-0000E2080000}"/>
    <cellStyle name="Comma 2 2 3 2 4 2 2 2" xfId="2299" xr:uid="{00000000-0005-0000-0000-0000E3080000}"/>
    <cellStyle name="Comma 2 2 3 2 4 2 2 2 2" xfId="2300" xr:uid="{00000000-0005-0000-0000-0000E4080000}"/>
    <cellStyle name="Comma 2 2 3 2 4 2 2 2 3" xfId="2301" xr:uid="{00000000-0005-0000-0000-0000E5080000}"/>
    <cellStyle name="Comma 2 2 3 2 4 2 2 3" xfId="2302" xr:uid="{00000000-0005-0000-0000-0000E6080000}"/>
    <cellStyle name="Comma 2 2 3 2 4 2 2 4" xfId="2303" xr:uid="{00000000-0005-0000-0000-0000E7080000}"/>
    <cellStyle name="Comma 2 2 3 2 4 2 3" xfId="2304" xr:uid="{00000000-0005-0000-0000-0000E8080000}"/>
    <cellStyle name="Comma 2 2 3 2 4 2 3 2" xfId="2305" xr:uid="{00000000-0005-0000-0000-0000E9080000}"/>
    <cellStyle name="Comma 2 2 3 2 4 2 3 3" xfId="2306" xr:uid="{00000000-0005-0000-0000-0000EA080000}"/>
    <cellStyle name="Comma 2 2 3 2 4 2 4" xfId="2307" xr:uid="{00000000-0005-0000-0000-0000EB080000}"/>
    <cellStyle name="Comma 2 2 3 2 4 2 5" xfId="2308" xr:uid="{00000000-0005-0000-0000-0000EC080000}"/>
    <cellStyle name="Comma 2 2 3 2 4 3" xfId="2309" xr:uid="{00000000-0005-0000-0000-0000ED080000}"/>
    <cellStyle name="Comma 2 2 3 2 4 3 2" xfId="2310" xr:uid="{00000000-0005-0000-0000-0000EE080000}"/>
    <cellStyle name="Comma 2 2 3 2 4 3 2 2" xfId="2311" xr:uid="{00000000-0005-0000-0000-0000EF080000}"/>
    <cellStyle name="Comma 2 2 3 2 4 3 2 3" xfId="2312" xr:uid="{00000000-0005-0000-0000-0000F0080000}"/>
    <cellStyle name="Comma 2 2 3 2 4 3 3" xfId="2313" xr:uid="{00000000-0005-0000-0000-0000F1080000}"/>
    <cellStyle name="Comma 2 2 3 2 4 3 4" xfId="2314" xr:uid="{00000000-0005-0000-0000-0000F2080000}"/>
    <cellStyle name="Comma 2 2 3 2 4 4" xfId="2315" xr:uid="{00000000-0005-0000-0000-0000F3080000}"/>
    <cellStyle name="Comma 2 2 3 2 4 4 2" xfId="2316" xr:uid="{00000000-0005-0000-0000-0000F4080000}"/>
    <cellStyle name="Comma 2 2 3 2 4 4 3" xfId="2317" xr:uid="{00000000-0005-0000-0000-0000F5080000}"/>
    <cellStyle name="Comma 2 2 3 2 4 5" xfId="2318" xr:uid="{00000000-0005-0000-0000-0000F6080000}"/>
    <cellStyle name="Comma 2 2 3 2 4 6" xfId="2319" xr:uid="{00000000-0005-0000-0000-0000F7080000}"/>
    <cellStyle name="Comma 2 2 3 2 5" xfId="2320" xr:uid="{00000000-0005-0000-0000-0000F8080000}"/>
    <cellStyle name="Comma 2 2 3 2 5 2" xfId="2321" xr:uid="{00000000-0005-0000-0000-0000F9080000}"/>
    <cellStyle name="Comma 2 2 3 2 5 2 2" xfId="2322" xr:uid="{00000000-0005-0000-0000-0000FA080000}"/>
    <cellStyle name="Comma 2 2 3 2 5 2 2 2" xfId="2323" xr:uid="{00000000-0005-0000-0000-0000FB080000}"/>
    <cellStyle name="Comma 2 2 3 2 5 2 2 2 2" xfId="2324" xr:uid="{00000000-0005-0000-0000-0000FC080000}"/>
    <cellStyle name="Comma 2 2 3 2 5 2 2 2 3" xfId="2325" xr:uid="{00000000-0005-0000-0000-0000FD080000}"/>
    <cellStyle name="Comma 2 2 3 2 5 2 2 3" xfId="2326" xr:uid="{00000000-0005-0000-0000-0000FE080000}"/>
    <cellStyle name="Comma 2 2 3 2 5 2 2 4" xfId="2327" xr:uid="{00000000-0005-0000-0000-0000FF080000}"/>
    <cellStyle name="Comma 2 2 3 2 5 2 3" xfId="2328" xr:uid="{00000000-0005-0000-0000-000000090000}"/>
    <cellStyle name="Comma 2 2 3 2 5 2 3 2" xfId="2329" xr:uid="{00000000-0005-0000-0000-000001090000}"/>
    <cellStyle name="Comma 2 2 3 2 5 2 3 3" xfId="2330" xr:uid="{00000000-0005-0000-0000-000002090000}"/>
    <cellStyle name="Comma 2 2 3 2 5 2 4" xfId="2331" xr:uid="{00000000-0005-0000-0000-000003090000}"/>
    <cellStyle name="Comma 2 2 3 2 5 2 5" xfId="2332" xr:uid="{00000000-0005-0000-0000-000004090000}"/>
    <cellStyle name="Comma 2 2 3 2 5 3" xfId="2333" xr:uid="{00000000-0005-0000-0000-000005090000}"/>
    <cellStyle name="Comma 2 2 3 2 5 3 2" xfId="2334" xr:uid="{00000000-0005-0000-0000-000006090000}"/>
    <cellStyle name="Comma 2 2 3 2 5 3 2 2" xfId="2335" xr:uid="{00000000-0005-0000-0000-000007090000}"/>
    <cellStyle name="Comma 2 2 3 2 5 3 2 3" xfId="2336" xr:uid="{00000000-0005-0000-0000-000008090000}"/>
    <cellStyle name="Comma 2 2 3 2 5 3 3" xfId="2337" xr:uid="{00000000-0005-0000-0000-000009090000}"/>
    <cellStyle name="Comma 2 2 3 2 5 3 4" xfId="2338" xr:uid="{00000000-0005-0000-0000-00000A090000}"/>
    <cellStyle name="Comma 2 2 3 2 5 4" xfId="2339" xr:uid="{00000000-0005-0000-0000-00000B090000}"/>
    <cellStyle name="Comma 2 2 3 2 5 4 2" xfId="2340" xr:uid="{00000000-0005-0000-0000-00000C090000}"/>
    <cellStyle name="Comma 2 2 3 2 5 4 3" xfId="2341" xr:uid="{00000000-0005-0000-0000-00000D090000}"/>
    <cellStyle name="Comma 2 2 3 2 5 5" xfId="2342" xr:uid="{00000000-0005-0000-0000-00000E090000}"/>
    <cellStyle name="Comma 2 2 3 2 5 6" xfId="2343" xr:uid="{00000000-0005-0000-0000-00000F090000}"/>
    <cellStyle name="Comma 2 2 3 3" xfId="2344" xr:uid="{00000000-0005-0000-0000-000010090000}"/>
    <cellStyle name="Comma 2 2 3 3 2" xfId="2345" xr:uid="{00000000-0005-0000-0000-000011090000}"/>
    <cellStyle name="Comma 2 2 3 3 2 2" xfId="2346" xr:uid="{00000000-0005-0000-0000-000012090000}"/>
    <cellStyle name="Comma 2 2 3 3 2 2 2" xfId="2347" xr:uid="{00000000-0005-0000-0000-000013090000}"/>
    <cellStyle name="Comma 2 2 3 3 2 2 2 2" xfId="2348" xr:uid="{00000000-0005-0000-0000-000014090000}"/>
    <cellStyle name="Comma 2 2 3 3 2 2 2 3" xfId="2349" xr:uid="{00000000-0005-0000-0000-000015090000}"/>
    <cellStyle name="Comma 2 2 3 3 2 2 3" xfId="2350" xr:uid="{00000000-0005-0000-0000-000016090000}"/>
    <cellStyle name="Comma 2 2 3 3 2 2 4" xfId="2351" xr:uid="{00000000-0005-0000-0000-000017090000}"/>
    <cellStyle name="Comma 2 2 3 3 2 3" xfId="2352" xr:uid="{00000000-0005-0000-0000-000018090000}"/>
    <cellStyle name="Comma 2 2 3 3 2 3 2" xfId="2353" xr:uid="{00000000-0005-0000-0000-000019090000}"/>
    <cellStyle name="Comma 2 2 3 3 2 3 3" xfId="2354" xr:uid="{00000000-0005-0000-0000-00001A090000}"/>
    <cellStyle name="Comma 2 2 3 3 2 4" xfId="2355" xr:uid="{00000000-0005-0000-0000-00001B090000}"/>
    <cellStyle name="Comma 2 2 3 3 2 5" xfId="2356" xr:uid="{00000000-0005-0000-0000-00001C090000}"/>
    <cellStyle name="Comma 2 2 3 3 3" xfId="2357" xr:uid="{00000000-0005-0000-0000-00001D090000}"/>
    <cellStyle name="Comma 2 2 3 3 3 2" xfId="2358" xr:uid="{00000000-0005-0000-0000-00001E090000}"/>
    <cellStyle name="Comma 2 2 3 3 3 2 2" xfId="2359" xr:uid="{00000000-0005-0000-0000-00001F090000}"/>
    <cellStyle name="Comma 2 2 3 3 3 2 3" xfId="2360" xr:uid="{00000000-0005-0000-0000-000020090000}"/>
    <cellStyle name="Comma 2 2 3 3 3 3" xfId="2361" xr:uid="{00000000-0005-0000-0000-000021090000}"/>
    <cellStyle name="Comma 2 2 3 3 3 4" xfId="2362" xr:uid="{00000000-0005-0000-0000-000022090000}"/>
    <cellStyle name="Comma 2 2 3 3 4" xfId="2363" xr:uid="{00000000-0005-0000-0000-000023090000}"/>
    <cellStyle name="Comma 2 2 3 3 4 2" xfId="2364" xr:uid="{00000000-0005-0000-0000-000024090000}"/>
    <cellStyle name="Comma 2 2 3 3 4 3" xfId="2365" xr:uid="{00000000-0005-0000-0000-000025090000}"/>
    <cellStyle name="Comma 2 2 3 3 5" xfId="2366" xr:uid="{00000000-0005-0000-0000-000026090000}"/>
    <cellStyle name="Comma 2 2 3 3 6" xfId="2367" xr:uid="{00000000-0005-0000-0000-000027090000}"/>
    <cellStyle name="Comma 2 2 3 4" xfId="2368" xr:uid="{00000000-0005-0000-0000-000028090000}"/>
    <cellStyle name="Comma 2 2 3 4 2" xfId="2369" xr:uid="{00000000-0005-0000-0000-000029090000}"/>
    <cellStyle name="Comma 2 2 3 5" xfId="2370" xr:uid="{00000000-0005-0000-0000-00002A090000}"/>
    <cellStyle name="Comma 2 2 3 5 2" xfId="2371" xr:uid="{00000000-0005-0000-0000-00002B090000}"/>
    <cellStyle name="Comma 2 2 3 6" xfId="2372" xr:uid="{00000000-0005-0000-0000-00002C090000}"/>
    <cellStyle name="Comma 2 2 3 6 2" xfId="2373" xr:uid="{00000000-0005-0000-0000-00002D090000}"/>
    <cellStyle name="Comma 2 2 3 6 2 2" xfId="2374" xr:uid="{00000000-0005-0000-0000-00002E090000}"/>
    <cellStyle name="Comma 2 2 3 6 2 2 2" xfId="2375" xr:uid="{00000000-0005-0000-0000-00002F090000}"/>
    <cellStyle name="Comma 2 2 3 6 2 2 3" xfId="2376" xr:uid="{00000000-0005-0000-0000-000030090000}"/>
    <cellStyle name="Comma 2 2 3 6 2 3" xfId="2377" xr:uid="{00000000-0005-0000-0000-000031090000}"/>
    <cellStyle name="Comma 2 2 3 6 2 4" xfId="2378" xr:uid="{00000000-0005-0000-0000-000032090000}"/>
    <cellStyle name="Comma 2 2 3 6 3" xfId="2379" xr:uid="{00000000-0005-0000-0000-000033090000}"/>
    <cellStyle name="Comma 2 2 3 6 3 2" xfId="2380" xr:uid="{00000000-0005-0000-0000-000034090000}"/>
    <cellStyle name="Comma 2 2 3 6 3 3" xfId="2381" xr:uid="{00000000-0005-0000-0000-000035090000}"/>
    <cellStyle name="Comma 2 2 3 6 4" xfId="2382" xr:uid="{00000000-0005-0000-0000-000036090000}"/>
    <cellStyle name="Comma 2 2 3 6 5" xfId="2383" xr:uid="{00000000-0005-0000-0000-000037090000}"/>
    <cellStyle name="Comma 2 2 3 7" xfId="2384" xr:uid="{00000000-0005-0000-0000-000038090000}"/>
    <cellStyle name="Comma 2 2 3 7 2" xfId="2385" xr:uid="{00000000-0005-0000-0000-000039090000}"/>
    <cellStyle name="Comma 2 2 3 7 2 2" xfId="2386" xr:uid="{00000000-0005-0000-0000-00003A090000}"/>
    <cellStyle name="Comma 2 2 3 7 2 3" xfId="2387" xr:uid="{00000000-0005-0000-0000-00003B090000}"/>
    <cellStyle name="Comma 2 2 3 7 3" xfId="2388" xr:uid="{00000000-0005-0000-0000-00003C090000}"/>
    <cellStyle name="Comma 2 2 3 7 4" xfId="2389" xr:uid="{00000000-0005-0000-0000-00003D090000}"/>
    <cellStyle name="Comma 2 2 3 8" xfId="2390" xr:uid="{00000000-0005-0000-0000-00003E090000}"/>
    <cellStyle name="Comma 2 2 3 8 2" xfId="2391" xr:uid="{00000000-0005-0000-0000-00003F090000}"/>
    <cellStyle name="Comma 2 2 3 8 3" xfId="2392" xr:uid="{00000000-0005-0000-0000-000040090000}"/>
    <cellStyle name="Comma 2 2 3 9" xfId="2393" xr:uid="{00000000-0005-0000-0000-000041090000}"/>
    <cellStyle name="Comma 2 2 4" xfId="2394" xr:uid="{00000000-0005-0000-0000-000042090000}"/>
    <cellStyle name="Comma 2 2 4 2" xfId="2395" xr:uid="{00000000-0005-0000-0000-000043090000}"/>
    <cellStyle name="Comma 2 2 4 2 2" xfId="2396" xr:uid="{00000000-0005-0000-0000-000044090000}"/>
    <cellStyle name="Comma 2 2 4 2 2 2" xfId="2397" xr:uid="{00000000-0005-0000-0000-000045090000}"/>
    <cellStyle name="Comma 2 2 4 2 2 2 2" xfId="2398" xr:uid="{00000000-0005-0000-0000-000046090000}"/>
    <cellStyle name="Comma 2 2 4 2 2 2 2 2" xfId="2399" xr:uid="{00000000-0005-0000-0000-000047090000}"/>
    <cellStyle name="Comma 2 2 4 2 2 2 2 3" xfId="2400" xr:uid="{00000000-0005-0000-0000-000048090000}"/>
    <cellStyle name="Comma 2 2 4 2 2 2 3" xfId="2401" xr:uid="{00000000-0005-0000-0000-000049090000}"/>
    <cellStyle name="Comma 2 2 4 2 2 2 4" xfId="2402" xr:uid="{00000000-0005-0000-0000-00004A090000}"/>
    <cellStyle name="Comma 2 2 4 2 2 3" xfId="2403" xr:uid="{00000000-0005-0000-0000-00004B090000}"/>
    <cellStyle name="Comma 2 2 4 2 2 3 2" xfId="2404" xr:uid="{00000000-0005-0000-0000-00004C090000}"/>
    <cellStyle name="Comma 2 2 4 2 2 3 3" xfId="2405" xr:uid="{00000000-0005-0000-0000-00004D090000}"/>
    <cellStyle name="Comma 2 2 4 2 2 4" xfId="2406" xr:uid="{00000000-0005-0000-0000-00004E090000}"/>
    <cellStyle name="Comma 2 2 4 2 2 5" xfId="2407" xr:uid="{00000000-0005-0000-0000-00004F090000}"/>
    <cellStyle name="Comma 2 2 4 2 3" xfId="2408" xr:uid="{00000000-0005-0000-0000-000050090000}"/>
    <cellStyle name="Comma 2 2 4 2 3 2" xfId="2409" xr:uid="{00000000-0005-0000-0000-000051090000}"/>
    <cellStyle name="Comma 2 2 4 2 3 2 2" xfId="2410" xr:uid="{00000000-0005-0000-0000-000052090000}"/>
    <cellStyle name="Comma 2 2 4 2 3 2 3" xfId="2411" xr:uid="{00000000-0005-0000-0000-000053090000}"/>
    <cellStyle name="Comma 2 2 4 2 3 3" xfId="2412" xr:uid="{00000000-0005-0000-0000-000054090000}"/>
    <cellStyle name="Comma 2 2 4 2 3 4" xfId="2413" xr:uid="{00000000-0005-0000-0000-000055090000}"/>
    <cellStyle name="Comma 2 2 4 2 4" xfId="2414" xr:uid="{00000000-0005-0000-0000-000056090000}"/>
    <cellStyle name="Comma 2 2 4 2 4 2" xfId="2415" xr:uid="{00000000-0005-0000-0000-000057090000}"/>
    <cellStyle name="Comma 2 2 4 2 4 3" xfId="2416" xr:uid="{00000000-0005-0000-0000-000058090000}"/>
    <cellStyle name="Comma 2 2 4 2 5" xfId="2417" xr:uid="{00000000-0005-0000-0000-000059090000}"/>
    <cellStyle name="Comma 2 2 4 2 6" xfId="2418" xr:uid="{00000000-0005-0000-0000-00005A090000}"/>
    <cellStyle name="Comma 2 2 4 3" xfId="2419" xr:uid="{00000000-0005-0000-0000-00005B090000}"/>
    <cellStyle name="Comma 2 2 4 4" xfId="2420" xr:uid="{00000000-0005-0000-0000-00005C090000}"/>
    <cellStyle name="Comma 2 2 5" xfId="2421" xr:uid="{00000000-0005-0000-0000-00005D090000}"/>
    <cellStyle name="Comma 2 2 5 2" xfId="2422" xr:uid="{00000000-0005-0000-0000-00005E090000}"/>
    <cellStyle name="Comma 2 2 5 2 2" xfId="2423" xr:uid="{00000000-0005-0000-0000-00005F090000}"/>
    <cellStyle name="Comma 2 2 5 2 2 2" xfId="2424" xr:uid="{00000000-0005-0000-0000-000060090000}"/>
    <cellStyle name="Comma 2 2 5 2 2 2 2" xfId="2425" xr:uid="{00000000-0005-0000-0000-000061090000}"/>
    <cellStyle name="Comma 2 2 5 2 2 2 3" xfId="2426" xr:uid="{00000000-0005-0000-0000-000062090000}"/>
    <cellStyle name="Comma 2 2 5 2 2 3" xfId="2427" xr:uid="{00000000-0005-0000-0000-000063090000}"/>
    <cellStyle name="Comma 2 2 5 2 2 4" xfId="2428" xr:uid="{00000000-0005-0000-0000-000064090000}"/>
    <cellStyle name="Comma 2 2 5 2 3" xfId="2429" xr:uid="{00000000-0005-0000-0000-000065090000}"/>
    <cellStyle name="Comma 2 2 5 2 3 2" xfId="2430" xr:uid="{00000000-0005-0000-0000-000066090000}"/>
    <cellStyle name="Comma 2 2 5 2 3 3" xfId="2431" xr:uid="{00000000-0005-0000-0000-000067090000}"/>
    <cellStyle name="Comma 2 2 5 2 4" xfId="2432" xr:uid="{00000000-0005-0000-0000-000068090000}"/>
    <cellStyle name="Comma 2 2 5 2 5" xfId="2433" xr:uid="{00000000-0005-0000-0000-000069090000}"/>
    <cellStyle name="Comma 2 2 5 3" xfId="2434" xr:uid="{00000000-0005-0000-0000-00006A090000}"/>
    <cellStyle name="Comma 2 2 5 3 2" xfId="2435" xr:uid="{00000000-0005-0000-0000-00006B090000}"/>
    <cellStyle name="Comma 2 2 5 3 2 2" xfId="2436" xr:uid="{00000000-0005-0000-0000-00006C090000}"/>
    <cellStyle name="Comma 2 2 5 3 2 3" xfId="2437" xr:uid="{00000000-0005-0000-0000-00006D090000}"/>
    <cellStyle name="Comma 2 2 5 3 3" xfId="2438" xr:uid="{00000000-0005-0000-0000-00006E090000}"/>
    <cellStyle name="Comma 2 2 5 3 4" xfId="2439" xr:uid="{00000000-0005-0000-0000-00006F090000}"/>
    <cellStyle name="Comma 2 2 5 4" xfId="2440" xr:uid="{00000000-0005-0000-0000-000070090000}"/>
    <cellStyle name="Comma 2 2 5 4 2" xfId="2441" xr:uid="{00000000-0005-0000-0000-000071090000}"/>
    <cellStyle name="Comma 2 2 5 4 3" xfId="2442" xr:uid="{00000000-0005-0000-0000-000072090000}"/>
    <cellStyle name="Comma 2 2 5 5" xfId="2443" xr:uid="{00000000-0005-0000-0000-000073090000}"/>
    <cellStyle name="Comma 2 2 5 6" xfId="2444" xr:uid="{00000000-0005-0000-0000-000074090000}"/>
    <cellStyle name="Comma 2 2 6" xfId="2445" xr:uid="{00000000-0005-0000-0000-000075090000}"/>
    <cellStyle name="Comma 2 2 6 2" xfId="2446" xr:uid="{00000000-0005-0000-0000-000076090000}"/>
    <cellStyle name="Comma 2 2 6 2 2" xfId="2447" xr:uid="{00000000-0005-0000-0000-000077090000}"/>
    <cellStyle name="Comma 2 2 6 2 2 2" xfId="2448" xr:uid="{00000000-0005-0000-0000-000078090000}"/>
    <cellStyle name="Comma 2 2 6 2 2 2 2" xfId="2449" xr:uid="{00000000-0005-0000-0000-000079090000}"/>
    <cellStyle name="Comma 2 2 6 2 2 2 3" xfId="2450" xr:uid="{00000000-0005-0000-0000-00007A090000}"/>
    <cellStyle name="Comma 2 2 6 2 2 3" xfId="2451" xr:uid="{00000000-0005-0000-0000-00007B090000}"/>
    <cellStyle name="Comma 2 2 6 2 2 4" xfId="2452" xr:uid="{00000000-0005-0000-0000-00007C090000}"/>
    <cellStyle name="Comma 2 2 6 2 3" xfId="2453" xr:uid="{00000000-0005-0000-0000-00007D090000}"/>
    <cellStyle name="Comma 2 2 6 2 3 2" xfId="2454" xr:uid="{00000000-0005-0000-0000-00007E090000}"/>
    <cellStyle name="Comma 2 2 6 2 3 3" xfId="2455" xr:uid="{00000000-0005-0000-0000-00007F090000}"/>
    <cellStyle name="Comma 2 2 6 2 4" xfId="2456" xr:uid="{00000000-0005-0000-0000-000080090000}"/>
    <cellStyle name="Comma 2 2 6 2 5" xfId="2457" xr:uid="{00000000-0005-0000-0000-000081090000}"/>
    <cellStyle name="Comma 2 2 6 3" xfId="2458" xr:uid="{00000000-0005-0000-0000-000082090000}"/>
    <cellStyle name="Comma 2 2 6 3 2" xfId="2459" xr:uid="{00000000-0005-0000-0000-000083090000}"/>
    <cellStyle name="Comma 2 2 6 3 2 2" xfId="2460" xr:uid="{00000000-0005-0000-0000-000084090000}"/>
    <cellStyle name="Comma 2 2 6 3 2 3" xfId="2461" xr:uid="{00000000-0005-0000-0000-000085090000}"/>
    <cellStyle name="Comma 2 2 6 3 3" xfId="2462" xr:uid="{00000000-0005-0000-0000-000086090000}"/>
    <cellStyle name="Comma 2 2 6 3 4" xfId="2463" xr:uid="{00000000-0005-0000-0000-000087090000}"/>
    <cellStyle name="Comma 2 2 6 4" xfId="2464" xr:uid="{00000000-0005-0000-0000-000088090000}"/>
    <cellStyle name="Comma 2 2 6 4 2" xfId="2465" xr:uid="{00000000-0005-0000-0000-000089090000}"/>
    <cellStyle name="Comma 2 2 6 4 3" xfId="2466" xr:uid="{00000000-0005-0000-0000-00008A090000}"/>
    <cellStyle name="Comma 2 2 6 5" xfId="2467" xr:uid="{00000000-0005-0000-0000-00008B090000}"/>
    <cellStyle name="Comma 2 2 6 6" xfId="2468" xr:uid="{00000000-0005-0000-0000-00008C090000}"/>
    <cellStyle name="Comma 2 2 7" xfId="2469" xr:uid="{00000000-0005-0000-0000-00008D090000}"/>
    <cellStyle name="Comma 2 2 7 2" xfId="2470" xr:uid="{00000000-0005-0000-0000-00008E090000}"/>
    <cellStyle name="Comma 2 2 7 2 2" xfId="2471" xr:uid="{00000000-0005-0000-0000-00008F090000}"/>
    <cellStyle name="Comma 2 2 7 2 2 2" xfId="2472" xr:uid="{00000000-0005-0000-0000-000090090000}"/>
    <cellStyle name="Comma 2 2 7 2 2 2 2" xfId="2473" xr:uid="{00000000-0005-0000-0000-000091090000}"/>
    <cellStyle name="Comma 2 2 7 2 2 2 3" xfId="2474" xr:uid="{00000000-0005-0000-0000-000092090000}"/>
    <cellStyle name="Comma 2 2 7 2 2 3" xfId="2475" xr:uid="{00000000-0005-0000-0000-000093090000}"/>
    <cellStyle name="Comma 2 2 7 2 2 4" xfId="2476" xr:uid="{00000000-0005-0000-0000-000094090000}"/>
    <cellStyle name="Comma 2 2 7 2 3" xfId="2477" xr:uid="{00000000-0005-0000-0000-000095090000}"/>
    <cellStyle name="Comma 2 2 7 2 3 2" xfId="2478" xr:uid="{00000000-0005-0000-0000-000096090000}"/>
    <cellStyle name="Comma 2 2 7 2 3 3" xfId="2479" xr:uid="{00000000-0005-0000-0000-000097090000}"/>
    <cellStyle name="Comma 2 2 7 2 4" xfId="2480" xr:uid="{00000000-0005-0000-0000-000098090000}"/>
    <cellStyle name="Comma 2 2 7 2 5" xfId="2481" xr:uid="{00000000-0005-0000-0000-000099090000}"/>
    <cellStyle name="Comma 2 2 7 3" xfId="2482" xr:uid="{00000000-0005-0000-0000-00009A090000}"/>
    <cellStyle name="Comma 2 2 7 3 2" xfId="2483" xr:uid="{00000000-0005-0000-0000-00009B090000}"/>
    <cellStyle name="Comma 2 2 7 3 2 2" xfId="2484" xr:uid="{00000000-0005-0000-0000-00009C090000}"/>
    <cellStyle name="Comma 2 2 7 3 2 3" xfId="2485" xr:uid="{00000000-0005-0000-0000-00009D090000}"/>
    <cellStyle name="Comma 2 2 7 3 3" xfId="2486" xr:uid="{00000000-0005-0000-0000-00009E090000}"/>
    <cellStyle name="Comma 2 2 7 3 4" xfId="2487" xr:uid="{00000000-0005-0000-0000-00009F090000}"/>
    <cellStyle name="Comma 2 2 7 4" xfId="2488" xr:uid="{00000000-0005-0000-0000-0000A0090000}"/>
    <cellStyle name="Comma 2 2 7 4 2" xfId="2489" xr:uid="{00000000-0005-0000-0000-0000A1090000}"/>
    <cellStyle name="Comma 2 2 7 4 3" xfId="2490" xr:uid="{00000000-0005-0000-0000-0000A2090000}"/>
    <cellStyle name="Comma 2 2 7 5" xfId="2491" xr:uid="{00000000-0005-0000-0000-0000A3090000}"/>
    <cellStyle name="Comma 2 2 7 6" xfId="2492" xr:uid="{00000000-0005-0000-0000-0000A4090000}"/>
    <cellStyle name="Comma 2 2 8" xfId="2493" xr:uid="{00000000-0005-0000-0000-0000A5090000}"/>
    <cellStyle name="Comma 2 2 8 2" xfId="2494" xr:uid="{00000000-0005-0000-0000-0000A6090000}"/>
    <cellStyle name="Comma 2 2 8 2 2" xfId="2495" xr:uid="{00000000-0005-0000-0000-0000A7090000}"/>
    <cellStyle name="Comma 2 2 8 2 2 2" xfId="2496" xr:uid="{00000000-0005-0000-0000-0000A8090000}"/>
    <cellStyle name="Comma 2 2 8 2 2 2 2" xfId="2497" xr:uid="{00000000-0005-0000-0000-0000A9090000}"/>
    <cellStyle name="Comma 2 2 8 2 2 2 3" xfId="2498" xr:uid="{00000000-0005-0000-0000-0000AA090000}"/>
    <cellStyle name="Comma 2 2 8 2 2 3" xfId="2499" xr:uid="{00000000-0005-0000-0000-0000AB090000}"/>
    <cellStyle name="Comma 2 2 8 2 2 4" xfId="2500" xr:uid="{00000000-0005-0000-0000-0000AC090000}"/>
    <cellStyle name="Comma 2 2 8 2 3" xfId="2501" xr:uid="{00000000-0005-0000-0000-0000AD090000}"/>
    <cellStyle name="Comma 2 2 8 2 3 2" xfId="2502" xr:uid="{00000000-0005-0000-0000-0000AE090000}"/>
    <cellStyle name="Comma 2 2 8 2 3 3" xfId="2503" xr:uid="{00000000-0005-0000-0000-0000AF090000}"/>
    <cellStyle name="Comma 2 2 8 2 4" xfId="2504" xr:uid="{00000000-0005-0000-0000-0000B0090000}"/>
    <cellStyle name="Comma 2 2 8 2 5" xfId="2505" xr:uid="{00000000-0005-0000-0000-0000B1090000}"/>
    <cellStyle name="Comma 2 2 8 3" xfId="2506" xr:uid="{00000000-0005-0000-0000-0000B2090000}"/>
    <cellStyle name="Comma 2 2 8 3 2" xfId="2507" xr:uid="{00000000-0005-0000-0000-0000B3090000}"/>
    <cellStyle name="Comma 2 2 8 3 2 2" xfId="2508" xr:uid="{00000000-0005-0000-0000-0000B4090000}"/>
    <cellStyle name="Comma 2 2 8 3 2 3" xfId="2509" xr:uid="{00000000-0005-0000-0000-0000B5090000}"/>
    <cellStyle name="Comma 2 2 8 3 3" xfId="2510" xr:uid="{00000000-0005-0000-0000-0000B6090000}"/>
    <cellStyle name="Comma 2 2 8 3 4" xfId="2511" xr:uid="{00000000-0005-0000-0000-0000B7090000}"/>
    <cellStyle name="Comma 2 2 8 4" xfId="2512" xr:uid="{00000000-0005-0000-0000-0000B8090000}"/>
    <cellStyle name="Comma 2 2 8 4 2" xfId="2513" xr:uid="{00000000-0005-0000-0000-0000B9090000}"/>
    <cellStyle name="Comma 2 2 8 4 3" xfId="2514" xr:uid="{00000000-0005-0000-0000-0000BA090000}"/>
    <cellStyle name="Comma 2 2 8 5" xfId="2515" xr:uid="{00000000-0005-0000-0000-0000BB090000}"/>
    <cellStyle name="Comma 2 2 8 6" xfId="2516" xr:uid="{00000000-0005-0000-0000-0000BC090000}"/>
    <cellStyle name="Comma 2 2 9" xfId="2517" xr:uid="{00000000-0005-0000-0000-0000BD090000}"/>
    <cellStyle name="Comma 2 2 9 2" xfId="2518" xr:uid="{00000000-0005-0000-0000-0000BE090000}"/>
    <cellStyle name="Comma 2 2 9 2 2" xfId="2519" xr:uid="{00000000-0005-0000-0000-0000BF090000}"/>
    <cellStyle name="Comma 2 2 9 2 2 2" xfId="2520" xr:uid="{00000000-0005-0000-0000-0000C0090000}"/>
    <cellStyle name="Comma 2 2 9 2 2 2 2" xfId="2521" xr:uid="{00000000-0005-0000-0000-0000C1090000}"/>
    <cellStyle name="Comma 2 2 9 2 2 2 3" xfId="2522" xr:uid="{00000000-0005-0000-0000-0000C2090000}"/>
    <cellStyle name="Comma 2 2 9 2 2 3" xfId="2523" xr:uid="{00000000-0005-0000-0000-0000C3090000}"/>
    <cellStyle name="Comma 2 2 9 2 2 4" xfId="2524" xr:uid="{00000000-0005-0000-0000-0000C4090000}"/>
    <cellStyle name="Comma 2 2 9 2 3" xfId="2525" xr:uid="{00000000-0005-0000-0000-0000C5090000}"/>
    <cellStyle name="Comma 2 2 9 2 3 2" xfId="2526" xr:uid="{00000000-0005-0000-0000-0000C6090000}"/>
    <cellStyle name="Comma 2 2 9 2 3 3" xfId="2527" xr:uid="{00000000-0005-0000-0000-0000C7090000}"/>
    <cellStyle name="Comma 2 2 9 2 4" xfId="2528" xr:uid="{00000000-0005-0000-0000-0000C8090000}"/>
    <cellStyle name="Comma 2 2 9 2 5" xfId="2529" xr:uid="{00000000-0005-0000-0000-0000C9090000}"/>
    <cellStyle name="Comma 2 2 9 3" xfId="2530" xr:uid="{00000000-0005-0000-0000-0000CA090000}"/>
    <cellStyle name="Comma 2 2 9 3 2" xfId="2531" xr:uid="{00000000-0005-0000-0000-0000CB090000}"/>
    <cellStyle name="Comma 2 2 9 3 2 2" xfId="2532" xr:uid="{00000000-0005-0000-0000-0000CC090000}"/>
    <cellStyle name="Comma 2 2 9 3 2 3" xfId="2533" xr:uid="{00000000-0005-0000-0000-0000CD090000}"/>
    <cellStyle name="Comma 2 2 9 3 3" xfId="2534" xr:uid="{00000000-0005-0000-0000-0000CE090000}"/>
    <cellStyle name="Comma 2 2 9 3 4" xfId="2535" xr:uid="{00000000-0005-0000-0000-0000CF090000}"/>
    <cellStyle name="Comma 2 2 9 4" xfId="2536" xr:uid="{00000000-0005-0000-0000-0000D0090000}"/>
    <cellStyle name="Comma 2 2 9 4 2" xfId="2537" xr:uid="{00000000-0005-0000-0000-0000D1090000}"/>
    <cellStyle name="Comma 2 2 9 4 3" xfId="2538" xr:uid="{00000000-0005-0000-0000-0000D2090000}"/>
    <cellStyle name="Comma 2 2 9 5" xfId="2539" xr:uid="{00000000-0005-0000-0000-0000D3090000}"/>
    <cellStyle name="Comma 2 2 9 6" xfId="2540" xr:uid="{00000000-0005-0000-0000-0000D4090000}"/>
    <cellStyle name="Comma 2 20" xfId="2541" xr:uid="{00000000-0005-0000-0000-0000D5090000}"/>
    <cellStyle name="Comma 2 21" xfId="2542" xr:uid="{00000000-0005-0000-0000-0000D6090000}"/>
    <cellStyle name="Comma 2 22" xfId="2543" xr:uid="{00000000-0005-0000-0000-0000D7090000}"/>
    <cellStyle name="Comma 2 23" xfId="2544" xr:uid="{00000000-0005-0000-0000-0000D8090000}"/>
    <cellStyle name="Comma 2 23 2" xfId="2545" xr:uid="{00000000-0005-0000-0000-0000D9090000}"/>
    <cellStyle name="Comma 2 23 2 2" xfId="2546" xr:uid="{00000000-0005-0000-0000-0000DA090000}"/>
    <cellStyle name="Comma 2 23 2 2 2" xfId="2547" xr:uid="{00000000-0005-0000-0000-0000DB090000}"/>
    <cellStyle name="Comma 2 23 2 2 2 2" xfId="2548" xr:uid="{00000000-0005-0000-0000-0000DC090000}"/>
    <cellStyle name="Comma 2 23 2 2 2 3" xfId="2549" xr:uid="{00000000-0005-0000-0000-0000DD090000}"/>
    <cellStyle name="Comma 2 23 2 2 3" xfId="2550" xr:uid="{00000000-0005-0000-0000-0000DE090000}"/>
    <cellStyle name="Comma 2 23 2 2 4" xfId="2551" xr:uid="{00000000-0005-0000-0000-0000DF090000}"/>
    <cellStyle name="Comma 2 23 2 3" xfId="2552" xr:uid="{00000000-0005-0000-0000-0000E0090000}"/>
    <cellStyle name="Comma 2 23 2 3 2" xfId="2553" xr:uid="{00000000-0005-0000-0000-0000E1090000}"/>
    <cellStyle name="Comma 2 23 2 3 3" xfId="2554" xr:uid="{00000000-0005-0000-0000-0000E2090000}"/>
    <cellStyle name="Comma 2 23 2 4" xfId="2555" xr:uid="{00000000-0005-0000-0000-0000E3090000}"/>
    <cellStyle name="Comma 2 23 2 5" xfId="2556" xr:uid="{00000000-0005-0000-0000-0000E4090000}"/>
    <cellStyle name="Comma 2 23 3" xfId="2557" xr:uid="{00000000-0005-0000-0000-0000E5090000}"/>
    <cellStyle name="Comma 2 23 3 2" xfId="2558" xr:uid="{00000000-0005-0000-0000-0000E6090000}"/>
    <cellStyle name="Comma 2 23 3 2 2" xfId="2559" xr:uid="{00000000-0005-0000-0000-0000E7090000}"/>
    <cellStyle name="Comma 2 23 3 2 3" xfId="2560" xr:uid="{00000000-0005-0000-0000-0000E8090000}"/>
    <cellStyle name="Comma 2 23 3 3" xfId="2561" xr:uid="{00000000-0005-0000-0000-0000E9090000}"/>
    <cellStyle name="Comma 2 23 3 4" xfId="2562" xr:uid="{00000000-0005-0000-0000-0000EA090000}"/>
    <cellStyle name="Comma 2 23 4" xfId="2563" xr:uid="{00000000-0005-0000-0000-0000EB090000}"/>
    <cellStyle name="Comma 2 23 4 2" xfId="2564" xr:uid="{00000000-0005-0000-0000-0000EC090000}"/>
    <cellStyle name="Comma 2 23 4 3" xfId="2565" xr:uid="{00000000-0005-0000-0000-0000ED090000}"/>
    <cellStyle name="Comma 2 23 5" xfId="2566" xr:uid="{00000000-0005-0000-0000-0000EE090000}"/>
    <cellStyle name="Comma 2 23 6" xfId="2567" xr:uid="{00000000-0005-0000-0000-0000EF090000}"/>
    <cellStyle name="Comma 2 24" xfId="2568" xr:uid="{00000000-0005-0000-0000-0000F0090000}"/>
    <cellStyle name="Comma 2 25" xfId="2569" xr:uid="{00000000-0005-0000-0000-0000F1090000}"/>
    <cellStyle name="Comma 2 26" xfId="2570" xr:uid="{00000000-0005-0000-0000-0000F2090000}"/>
    <cellStyle name="Comma 2 27" xfId="2571" xr:uid="{00000000-0005-0000-0000-0000F3090000}"/>
    <cellStyle name="Comma 2 28" xfId="2572" xr:uid="{00000000-0005-0000-0000-0000F4090000}"/>
    <cellStyle name="Comma 2 29" xfId="2573" xr:uid="{00000000-0005-0000-0000-0000F5090000}"/>
    <cellStyle name="Comma 2 3" xfId="2574" xr:uid="{00000000-0005-0000-0000-0000F6090000}"/>
    <cellStyle name="Comma 2 3 2" xfId="2575" xr:uid="{00000000-0005-0000-0000-0000F7090000}"/>
    <cellStyle name="Comma 2 3 3" xfId="2576" xr:uid="{00000000-0005-0000-0000-0000F8090000}"/>
    <cellStyle name="Comma 2 3 4" xfId="2577" xr:uid="{00000000-0005-0000-0000-0000F9090000}"/>
    <cellStyle name="Comma 2 3 5" xfId="2578" xr:uid="{00000000-0005-0000-0000-0000FA090000}"/>
    <cellStyle name="Comma 2 3 6" xfId="2579" xr:uid="{00000000-0005-0000-0000-0000FB090000}"/>
    <cellStyle name="Comma 2 30" xfId="2580" xr:uid="{00000000-0005-0000-0000-0000FC090000}"/>
    <cellStyle name="Comma 2 31" xfId="2581" xr:uid="{00000000-0005-0000-0000-0000FD090000}"/>
    <cellStyle name="Comma 2 32" xfId="2582" xr:uid="{00000000-0005-0000-0000-0000FE090000}"/>
    <cellStyle name="Comma 2 33" xfId="2583" xr:uid="{00000000-0005-0000-0000-0000FF090000}"/>
    <cellStyle name="Comma 2 34" xfId="2584" xr:uid="{00000000-0005-0000-0000-0000000A0000}"/>
    <cellStyle name="Comma 2 35" xfId="2585" xr:uid="{00000000-0005-0000-0000-0000010A0000}"/>
    <cellStyle name="Comma 2 36" xfId="2586" xr:uid="{00000000-0005-0000-0000-0000020A0000}"/>
    <cellStyle name="Comma 2 37" xfId="2587" xr:uid="{00000000-0005-0000-0000-0000030A0000}"/>
    <cellStyle name="Comma 2 38" xfId="2588" xr:uid="{00000000-0005-0000-0000-0000040A0000}"/>
    <cellStyle name="Comma 2 4" xfId="2589" xr:uid="{00000000-0005-0000-0000-0000050A0000}"/>
    <cellStyle name="Comma 2 4 2" xfId="2590" xr:uid="{00000000-0005-0000-0000-0000060A0000}"/>
    <cellStyle name="Comma 2 4 3" xfId="2591" xr:uid="{00000000-0005-0000-0000-0000070A0000}"/>
    <cellStyle name="Comma 2 4 4" xfId="2592" xr:uid="{00000000-0005-0000-0000-0000080A0000}"/>
    <cellStyle name="Comma 2 4 4 2" xfId="2593" xr:uid="{00000000-0005-0000-0000-0000090A0000}"/>
    <cellStyle name="Comma 2 4 5" xfId="2594" xr:uid="{00000000-0005-0000-0000-00000A0A0000}"/>
    <cellStyle name="Comma 2 4 5 2" xfId="2595" xr:uid="{00000000-0005-0000-0000-00000B0A0000}"/>
    <cellStyle name="Comma 2 4 6" xfId="2596" xr:uid="{00000000-0005-0000-0000-00000C0A0000}"/>
    <cellStyle name="Comma 2 5" xfId="2597" xr:uid="{00000000-0005-0000-0000-00000D0A0000}"/>
    <cellStyle name="Comma 2 5 2" xfId="2598" xr:uid="{00000000-0005-0000-0000-00000E0A0000}"/>
    <cellStyle name="Comma 2 5 3" xfId="2599" xr:uid="{00000000-0005-0000-0000-00000F0A0000}"/>
    <cellStyle name="Comma 2 5 4" xfId="2600" xr:uid="{00000000-0005-0000-0000-0000100A0000}"/>
    <cellStyle name="Comma 2 5 5" xfId="2601" xr:uid="{00000000-0005-0000-0000-0000110A0000}"/>
    <cellStyle name="Comma 2 6" xfId="2602" xr:uid="{00000000-0005-0000-0000-0000120A0000}"/>
    <cellStyle name="Comma 2 6 2" xfId="2603" xr:uid="{00000000-0005-0000-0000-0000130A0000}"/>
    <cellStyle name="Comma 2 6 3" xfId="2604" xr:uid="{00000000-0005-0000-0000-0000140A0000}"/>
    <cellStyle name="Comma 2 6 4" xfId="2605" xr:uid="{00000000-0005-0000-0000-0000150A0000}"/>
    <cellStyle name="Comma 2 7" xfId="2606" xr:uid="{00000000-0005-0000-0000-0000160A0000}"/>
    <cellStyle name="Comma 2 7 2" xfId="2607" xr:uid="{00000000-0005-0000-0000-0000170A0000}"/>
    <cellStyle name="Comma 2 7 3" xfId="2608" xr:uid="{00000000-0005-0000-0000-0000180A0000}"/>
    <cellStyle name="Comma 2 8" xfId="2609" xr:uid="{00000000-0005-0000-0000-0000190A0000}"/>
    <cellStyle name="Comma 2 8 2" xfId="2610" xr:uid="{00000000-0005-0000-0000-00001A0A0000}"/>
    <cellStyle name="Comma 2 8 3" xfId="2611" xr:uid="{00000000-0005-0000-0000-00001B0A0000}"/>
    <cellStyle name="Comma 2 9" xfId="2612" xr:uid="{00000000-0005-0000-0000-00001C0A0000}"/>
    <cellStyle name="Comma 2 9 2" xfId="2613" xr:uid="{00000000-0005-0000-0000-00001D0A0000}"/>
    <cellStyle name="Comma 2 9 3" xfId="2614" xr:uid="{00000000-0005-0000-0000-00001E0A0000}"/>
    <cellStyle name="Comma 20" xfId="2615" xr:uid="{00000000-0005-0000-0000-00001F0A0000}"/>
    <cellStyle name="Comma 200" xfId="2616" xr:uid="{00000000-0005-0000-0000-0000200A0000}"/>
    <cellStyle name="Comma 201" xfId="2617" xr:uid="{00000000-0005-0000-0000-0000210A0000}"/>
    <cellStyle name="Comma 202" xfId="2618" xr:uid="{00000000-0005-0000-0000-0000220A0000}"/>
    <cellStyle name="Comma 203" xfId="2619" xr:uid="{00000000-0005-0000-0000-0000230A0000}"/>
    <cellStyle name="Comma 204" xfId="2620" xr:uid="{00000000-0005-0000-0000-0000240A0000}"/>
    <cellStyle name="Comma 204 2" xfId="2621" xr:uid="{00000000-0005-0000-0000-0000250A0000}"/>
    <cellStyle name="Comma 204 2 2" xfId="2622" xr:uid="{00000000-0005-0000-0000-0000260A0000}"/>
    <cellStyle name="Comma 204 2 2 2" xfId="2623" xr:uid="{00000000-0005-0000-0000-0000270A0000}"/>
    <cellStyle name="Comma 204 2 2 3" xfId="2624" xr:uid="{00000000-0005-0000-0000-0000280A0000}"/>
    <cellStyle name="Comma 204 2 3" xfId="2625" xr:uid="{00000000-0005-0000-0000-0000290A0000}"/>
    <cellStyle name="Comma 204 2 4" xfId="2626" xr:uid="{00000000-0005-0000-0000-00002A0A0000}"/>
    <cellStyle name="Comma 204 3" xfId="2627" xr:uid="{00000000-0005-0000-0000-00002B0A0000}"/>
    <cellStyle name="Comma 204 3 2" xfId="2628" xr:uid="{00000000-0005-0000-0000-00002C0A0000}"/>
    <cellStyle name="Comma 204 3 3" xfId="2629" xr:uid="{00000000-0005-0000-0000-00002D0A0000}"/>
    <cellStyle name="Comma 204 4" xfId="2630" xr:uid="{00000000-0005-0000-0000-00002E0A0000}"/>
    <cellStyle name="Comma 204 5" xfId="2631" xr:uid="{00000000-0005-0000-0000-00002F0A0000}"/>
    <cellStyle name="Comma 205" xfId="2632" xr:uid="{00000000-0005-0000-0000-0000300A0000}"/>
    <cellStyle name="Comma 205 2" xfId="2633" xr:uid="{00000000-0005-0000-0000-0000310A0000}"/>
    <cellStyle name="Comma 205 2 2" xfId="2634" xr:uid="{00000000-0005-0000-0000-0000320A0000}"/>
    <cellStyle name="Comma 205 2 3" xfId="2635" xr:uid="{00000000-0005-0000-0000-0000330A0000}"/>
    <cellStyle name="Comma 205 3" xfId="2636" xr:uid="{00000000-0005-0000-0000-0000340A0000}"/>
    <cellStyle name="Comma 205 4" xfId="2637" xr:uid="{00000000-0005-0000-0000-0000350A0000}"/>
    <cellStyle name="Comma 206" xfId="2638" xr:uid="{00000000-0005-0000-0000-0000360A0000}"/>
    <cellStyle name="Comma 206 2" xfId="2639" xr:uid="{00000000-0005-0000-0000-0000370A0000}"/>
    <cellStyle name="Comma 206 2 2" xfId="2640" xr:uid="{00000000-0005-0000-0000-0000380A0000}"/>
    <cellStyle name="Comma 206 2 3" xfId="2641" xr:uid="{00000000-0005-0000-0000-0000390A0000}"/>
    <cellStyle name="Comma 206 3" xfId="2642" xr:uid="{00000000-0005-0000-0000-00003A0A0000}"/>
    <cellStyle name="Comma 206 4" xfId="2643" xr:uid="{00000000-0005-0000-0000-00003B0A0000}"/>
    <cellStyle name="Comma 207" xfId="2644" xr:uid="{00000000-0005-0000-0000-00003C0A0000}"/>
    <cellStyle name="Comma 208" xfId="2645" xr:uid="{00000000-0005-0000-0000-00003D0A0000}"/>
    <cellStyle name="Comma 209" xfId="2646" xr:uid="{00000000-0005-0000-0000-00003E0A0000}"/>
    <cellStyle name="Comma 21" xfId="2647" xr:uid="{00000000-0005-0000-0000-00003F0A0000}"/>
    <cellStyle name="Comma 210" xfId="2648" xr:uid="{00000000-0005-0000-0000-0000400A0000}"/>
    <cellStyle name="Comma 211" xfId="2649" xr:uid="{00000000-0005-0000-0000-0000410A0000}"/>
    <cellStyle name="Comma 212" xfId="2650" xr:uid="{00000000-0005-0000-0000-0000420A0000}"/>
    <cellStyle name="Comma 213" xfId="2651" xr:uid="{00000000-0005-0000-0000-0000430A0000}"/>
    <cellStyle name="Comma 214" xfId="2652" xr:uid="{00000000-0005-0000-0000-0000440A0000}"/>
    <cellStyle name="Comma 215" xfId="2653" xr:uid="{00000000-0005-0000-0000-0000450A0000}"/>
    <cellStyle name="Comma 216" xfId="21842" xr:uid="{00000000-0005-0000-0000-0000460A0000}"/>
    <cellStyle name="Comma 217" xfId="21847" xr:uid="{00000000-0005-0000-0000-0000470A0000}"/>
    <cellStyle name="Comma 218" xfId="21852" xr:uid="{00000000-0005-0000-0000-0000480A0000}"/>
    <cellStyle name="Comma 219" xfId="21859" xr:uid="{00000000-0005-0000-0000-0000490A0000}"/>
    <cellStyle name="Comma 22" xfId="2654" xr:uid="{00000000-0005-0000-0000-00004A0A0000}"/>
    <cellStyle name="Comma 220" xfId="21861" xr:uid="{00000000-0005-0000-0000-00004B0A0000}"/>
    <cellStyle name="Comma 221" xfId="21863" xr:uid="{00000000-0005-0000-0000-00004C0A0000}"/>
    <cellStyle name="Comma 222" xfId="21865" xr:uid="{00000000-0005-0000-0000-00004D0A0000}"/>
    <cellStyle name="Comma 223" xfId="21869" xr:uid="{00000000-0005-0000-0000-00004E0A0000}"/>
    <cellStyle name="Comma 224" xfId="21867" xr:uid="{00000000-0005-0000-0000-00004F0A0000}"/>
    <cellStyle name="Comma 225" xfId="21876" xr:uid="{00000000-0005-0000-0000-0000500A0000}"/>
    <cellStyle name="Comma 226" xfId="21879" xr:uid="{00000000-0005-0000-0000-0000510A0000}"/>
    <cellStyle name="Comma 227" xfId="21882" xr:uid="{00000000-0005-0000-0000-0000520A0000}"/>
    <cellStyle name="Comma 228" xfId="21884" xr:uid="{00000000-0005-0000-0000-0000530A0000}"/>
    <cellStyle name="Comma 229" xfId="21886" xr:uid="{00000000-0005-0000-0000-0000540A0000}"/>
    <cellStyle name="Comma 23" xfId="2655" xr:uid="{00000000-0005-0000-0000-0000550A0000}"/>
    <cellStyle name="Comma 230" xfId="21888" xr:uid="{00000000-0005-0000-0000-0000560A0000}"/>
    <cellStyle name="Comma 231" xfId="21933" xr:uid="{00000000-0005-0000-0000-0000570A0000}"/>
    <cellStyle name="Comma 232" xfId="21934" xr:uid="{00000000-0005-0000-0000-0000580A0000}"/>
    <cellStyle name="Comma 24" xfId="2656" xr:uid="{00000000-0005-0000-0000-0000590A0000}"/>
    <cellStyle name="Comma 25" xfId="2657" xr:uid="{00000000-0005-0000-0000-00005A0A0000}"/>
    <cellStyle name="Comma 26" xfId="2658" xr:uid="{00000000-0005-0000-0000-00005B0A0000}"/>
    <cellStyle name="Comma 27" xfId="2659" xr:uid="{00000000-0005-0000-0000-00005C0A0000}"/>
    <cellStyle name="Comma 28" xfId="2660" xr:uid="{00000000-0005-0000-0000-00005D0A0000}"/>
    <cellStyle name="Comma 29" xfId="2661" xr:uid="{00000000-0005-0000-0000-00005E0A0000}"/>
    <cellStyle name="Comma 3" xfId="13" xr:uid="{00000000-0005-0000-0000-00005F0A0000}"/>
    <cellStyle name="Comma 3 10" xfId="2662" xr:uid="{00000000-0005-0000-0000-0000600A0000}"/>
    <cellStyle name="Comma 3 10 2" xfId="2663" xr:uid="{00000000-0005-0000-0000-0000610A0000}"/>
    <cellStyle name="Comma 3 10 2 2" xfId="2664" xr:uid="{00000000-0005-0000-0000-0000620A0000}"/>
    <cellStyle name="Comma 3 10 2 2 2" xfId="2665" xr:uid="{00000000-0005-0000-0000-0000630A0000}"/>
    <cellStyle name="Comma 3 10 2 2 2 2" xfId="2666" xr:uid="{00000000-0005-0000-0000-0000640A0000}"/>
    <cellStyle name="Comma 3 10 2 2 2 3" xfId="2667" xr:uid="{00000000-0005-0000-0000-0000650A0000}"/>
    <cellStyle name="Comma 3 10 2 2 3" xfId="2668" xr:uid="{00000000-0005-0000-0000-0000660A0000}"/>
    <cellStyle name="Comma 3 10 2 2 4" xfId="2669" xr:uid="{00000000-0005-0000-0000-0000670A0000}"/>
    <cellStyle name="Comma 3 10 2 3" xfId="2670" xr:uid="{00000000-0005-0000-0000-0000680A0000}"/>
    <cellStyle name="Comma 3 10 2 3 2" xfId="2671" xr:uid="{00000000-0005-0000-0000-0000690A0000}"/>
    <cellStyle name="Comma 3 10 2 3 3" xfId="2672" xr:uid="{00000000-0005-0000-0000-00006A0A0000}"/>
    <cellStyle name="Comma 3 10 2 4" xfId="2673" xr:uid="{00000000-0005-0000-0000-00006B0A0000}"/>
    <cellStyle name="Comma 3 10 2 5" xfId="2674" xr:uid="{00000000-0005-0000-0000-00006C0A0000}"/>
    <cellStyle name="Comma 3 10 3" xfId="2675" xr:uid="{00000000-0005-0000-0000-00006D0A0000}"/>
    <cellStyle name="Comma 3 10 3 2" xfId="2676" xr:uid="{00000000-0005-0000-0000-00006E0A0000}"/>
    <cellStyle name="Comma 3 10 3 2 2" xfId="2677" xr:uid="{00000000-0005-0000-0000-00006F0A0000}"/>
    <cellStyle name="Comma 3 10 3 2 3" xfId="2678" xr:uid="{00000000-0005-0000-0000-0000700A0000}"/>
    <cellStyle name="Comma 3 10 3 3" xfId="2679" xr:uid="{00000000-0005-0000-0000-0000710A0000}"/>
    <cellStyle name="Comma 3 10 3 4" xfId="2680" xr:uid="{00000000-0005-0000-0000-0000720A0000}"/>
    <cellStyle name="Comma 3 10 4" xfId="2681" xr:uid="{00000000-0005-0000-0000-0000730A0000}"/>
    <cellStyle name="Comma 3 10 4 2" xfId="2682" xr:uid="{00000000-0005-0000-0000-0000740A0000}"/>
    <cellStyle name="Comma 3 10 4 3" xfId="2683" xr:uid="{00000000-0005-0000-0000-0000750A0000}"/>
    <cellStyle name="Comma 3 10 5" xfId="2684" xr:uid="{00000000-0005-0000-0000-0000760A0000}"/>
    <cellStyle name="Comma 3 10 6" xfId="2685" xr:uid="{00000000-0005-0000-0000-0000770A0000}"/>
    <cellStyle name="Comma 3 10 7" xfId="2686" xr:uid="{00000000-0005-0000-0000-0000780A0000}"/>
    <cellStyle name="Comma 3 11" xfId="2687" xr:uid="{00000000-0005-0000-0000-0000790A0000}"/>
    <cellStyle name="Comma 3 11 2" xfId="2688" xr:uid="{00000000-0005-0000-0000-00007A0A0000}"/>
    <cellStyle name="Comma 3 11 2 2" xfId="2689" xr:uid="{00000000-0005-0000-0000-00007B0A0000}"/>
    <cellStyle name="Comma 3 11 2 2 2" xfId="2690" xr:uid="{00000000-0005-0000-0000-00007C0A0000}"/>
    <cellStyle name="Comma 3 11 2 2 2 2" xfId="2691" xr:uid="{00000000-0005-0000-0000-00007D0A0000}"/>
    <cellStyle name="Comma 3 11 2 2 2 3" xfId="2692" xr:uid="{00000000-0005-0000-0000-00007E0A0000}"/>
    <cellStyle name="Comma 3 11 2 2 3" xfId="2693" xr:uid="{00000000-0005-0000-0000-00007F0A0000}"/>
    <cellStyle name="Comma 3 11 2 2 4" xfId="2694" xr:uid="{00000000-0005-0000-0000-0000800A0000}"/>
    <cellStyle name="Comma 3 11 2 3" xfId="2695" xr:uid="{00000000-0005-0000-0000-0000810A0000}"/>
    <cellStyle name="Comma 3 11 2 3 2" xfId="2696" xr:uid="{00000000-0005-0000-0000-0000820A0000}"/>
    <cellStyle name="Comma 3 11 2 3 3" xfId="2697" xr:uid="{00000000-0005-0000-0000-0000830A0000}"/>
    <cellStyle name="Comma 3 11 2 4" xfId="2698" xr:uid="{00000000-0005-0000-0000-0000840A0000}"/>
    <cellStyle name="Comma 3 11 2 5" xfId="2699" xr:uid="{00000000-0005-0000-0000-0000850A0000}"/>
    <cellStyle name="Comma 3 11 3" xfId="2700" xr:uid="{00000000-0005-0000-0000-0000860A0000}"/>
    <cellStyle name="Comma 3 11 3 2" xfId="2701" xr:uid="{00000000-0005-0000-0000-0000870A0000}"/>
    <cellStyle name="Comma 3 11 3 2 2" xfId="2702" xr:uid="{00000000-0005-0000-0000-0000880A0000}"/>
    <cellStyle name="Comma 3 11 3 2 3" xfId="2703" xr:uid="{00000000-0005-0000-0000-0000890A0000}"/>
    <cellStyle name="Comma 3 11 3 3" xfId="2704" xr:uid="{00000000-0005-0000-0000-00008A0A0000}"/>
    <cellStyle name="Comma 3 11 3 4" xfId="2705" xr:uid="{00000000-0005-0000-0000-00008B0A0000}"/>
    <cellStyle name="Comma 3 11 4" xfId="2706" xr:uid="{00000000-0005-0000-0000-00008C0A0000}"/>
    <cellStyle name="Comma 3 11 4 2" xfId="2707" xr:uid="{00000000-0005-0000-0000-00008D0A0000}"/>
    <cellStyle name="Comma 3 11 4 3" xfId="2708" xr:uid="{00000000-0005-0000-0000-00008E0A0000}"/>
    <cellStyle name="Comma 3 11 5" xfId="2709" xr:uid="{00000000-0005-0000-0000-00008F0A0000}"/>
    <cellStyle name="Comma 3 11 6" xfId="2710" xr:uid="{00000000-0005-0000-0000-0000900A0000}"/>
    <cellStyle name="Comma 3 12" xfId="2711" xr:uid="{00000000-0005-0000-0000-0000910A0000}"/>
    <cellStyle name="Comma 3 12 2" xfId="2712" xr:uid="{00000000-0005-0000-0000-0000920A0000}"/>
    <cellStyle name="Comma 3 12 2 2" xfId="2713" xr:uid="{00000000-0005-0000-0000-0000930A0000}"/>
    <cellStyle name="Comma 3 12 2 2 2" xfId="2714" xr:uid="{00000000-0005-0000-0000-0000940A0000}"/>
    <cellStyle name="Comma 3 12 2 2 2 2" xfId="2715" xr:uid="{00000000-0005-0000-0000-0000950A0000}"/>
    <cellStyle name="Comma 3 12 2 2 2 3" xfId="2716" xr:uid="{00000000-0005-0000-0000-0000960A0000}"/>
    <cellStyle name="Comma 3 12 2 2 3" xfId="2717" xr:uid="{00000000-0005-0000-0000-0000970A0000}"/>
    <cellStyle name="Comma 3 12 2 2 4" xfId="2718" xr:uid="{00000000-0005-0000-0000-0000980A0000}"/>
    <cellStyle name="Comma 3 12 2 3" xfId="2719" xr:uid="{00000000-0005-0000-0000-0000990A0000}"/>
    <cellStyle name="Comma 3 12 2 3 2" xfId="2720" xr:uid="{00000000-0005-0000-0000-00009A0A0000}"/>
    <cellStyle name="Comma 3 12 2 3 3" xfId="2721" xr:uid="{00000000-0005-0000-0000-00009B0A0000}"/>
    <cellStyle name="Comma 3 12 2 4" xfId="2722" xr:uid="{00000000-0005-0000-0000-00009C0A0000}"/>
    <cellStyle name="Comma 3 12 2 5" xfId="2723" xr:uid="{00000000-0005-0000-0000-00009D0A0000}"/>
    <cellStyle name="Comma 3 12 3" xfId="2724" xr:uid="{00000000-0005-0000-0000-00009E0A0000}"/>
    <cellStyle name="Comma 3 12 3 2" xfId="2725" xr:uid="{00000000-0005-0000-0000-00009F0A0000}"/>
    <cellStyle name="Comma 3 12 3 2 2" xfId="2726" xr:uid="{00000000-0005-0000-0000-0000A00A0000}"/>
    <cellStyle name="Comma 3 12 3 2 3" xfId="2727" xr:uid="{00000000-0005-0000-0000-0000A10A0000}"/>
    <cellStyle name="Comma 3 12 3 3" xfId="2728" xr:uid="{00000000-0005-0000-0000-0000A20A0000}"/>
    <cellStyle name="Comma 3 12 3 4" xfId="2729" xr:uid="{00000000-0005-0000-0000-0000A30A0000}"/>
    <cellStyle name="Comma 3 12 4" xfId="2730" xr:uid="{00000000-0005-0000-0000-0000A40A0000}"/>
    <cellStyle name="Comma 3 12 4 2" xfId="2731" xr:uid="{00000000-0005-0000-0000-0000A50A0000}"/>
    <cellStyle name="Comma 3 12 4 3" xfId="2732" xr:uid="{00000000-0005-0000-0000-0000A60A0000}"/>
    <cellStyle name="Comma 3 12 5" xfId="2733" xr:uid="{00000000-0005-0000-0000-0000A70A0000}"/>
    <cellStyle name="Comma 3 12 6" xfId="2734" xr:uid="{00000000-0005-0000-0000-0000A80A0000}"/>
    <cellStyle name="Comma 3 13" xfId="2735" xr:uid="{00000000-0005-0000-0000-0000A90A0000}"/>
    <cellStyle name="Comma 3 13 2" xfId="2736" xr:uid="{00000000-0005-0000-0000-0000AA0A0000}"/>
    <cellStyle name="Comma 3 13 2 2" xfId="2737" xr:uid="{00000000-0005-0000-0000-0000AB0A0000}"/>
    <cellStyle name="Comma 3 13 2 2 2" xfId="2738" xr:uid="{00000000-0005-0000-0000-0000AC0A0000}"/>
    <cellStyle name="Comma 3 13 2 2 2 2" xfId="2739" xr:uid="{00000000-0005-0000-0000-0000AD0A0000}"/>
    <cellStyle name="Comma 3 13 2 2 2 3" xfId="2740" xr:uid="{00000000-0005-0000-0000-0000AE0A0000}"/>
    <cellStyle name="Comma 3 13 2 2 3" xfId="2741" xr:uid="{00000000-0005-0000-0000-0000AF0A0000}"/>
    <cellStyle name="Comma 3 13 2 2 4" xfId="2742" xr:uid="{00000000-0005-0000-0000-0000B00A0000}"/>
    <cellStyle name="Comma 3 13 2 3" xfId="2743" xr:uid="{00000000-0005-0000-0000-0000B10A0000}"/>
    <cellStyle name="Comma 3 13 2 3 2" xfId="2744" xr:uid="{00000000-0005-0000-0000-0000B20A0000}"/>
    <cellStyle name="Comma 3 13 2 3 3" xfId="2745" xr:uid="{00000000-0005-0000-0000-0000B30A0000}"/>
    <cellStyle name="Comma 3 13 2 4" xfId="2746" xr:uid="{00000000-0005-0000-0000-0000B40A0000}"/>
    <cellStyle name="Comma 3 13 2 5" xfId="2747" xr:uid="{00000000-0005-0000-0000-0000B50A0000}"/>
    <cellStyle name="Comma 3 13 3" xfId="2748" xr:uid="{00000000-0005-0000-0000-0000B60A0000}"/>
    <cellStyle name="Comma 3 13 3 2" xfId="2749" xr:uid="{00000000-0005-0000-0000-0000B70A0000}"/>
    <cellStyle name="Comma 3 13 3 2 2" xfId="2750" xr:uid="{00000000-0005-0000-0000-0000B80A0000}"/>
    <cellStyle name="Comma 3 13 3 2 3" xfId="2751" xr:uid="{00000000-0005-0000-0000-0000B90A0000}"/>
    <cellStyle name="Comma 3 13 3 3" xfId="2752" xr:uid="{00000000-0005-0000-0000-0000BA0A0000}"/>
    <cellStyle name="Comma 3 13 3 4" xfId="2753" xr:uid="{00000000-0005-0000-0000-0000BB0A0000}"/>
    <cellStyle name="Comma 3 13 4" xfId="2754" xr:uid="{00000000-0005-0000-0000-0000BC0A0000}"/>
    <cellStyle name="Comma 3 13 4 2" xfId="2755" xr:uid="{00000000-0005-0000-0000-0000BD0A0000}"/>
    <cellStyle name="Comma 3 13 4 3" xfId="2756" xr:uid="{00000000-0005-0000-0000-0000BE0A0000}"/>
    <cellStyle name="Comma 3 13 5" xfId="2757" xr:uid="{00000000-0005-0000-0000-0000BF0A0000}"/>
    <cellStyle name="Comma 3 13 6" xfId="2758" xr:uid="{00000000-0005-0000-0000-0000C00A0000}"/>
    <cellStyle name="Comma 3 14" xfId="2759" xr:uid="{00000000-0005-0000-0000-0000C10A0000}"/>
    <cellStyle name="Comma 3 14 2" xfId="2760" xr:uid="{00000000-0005-0000-0000-0000C20A0000}"/>
    <cellStyle name="Comma 3 14 2 2" xfId="2761" xr:uid="{00000000-0005-0000-0000-0000C30A0000}"/>
    <cellStyle name="Comma 3 14 2 2 2" xfId="2762" xr:uid="{00000000-0005-0000-0000-0000C40A0000}"/>
    <cellStyle name="Comma 3 14 2 2 2 2" xfId="2763" xr:uid="{00000000-0005-0000-0000-0000C50A0000}"/>
    <cellStyle name="Comma 3 14 2 2 2 3" xfId="2764" xr:uid="{00000000-0005-0000-0000-0000C60A0000}"/>
    <cellStyle name="Comma 3 14 2 2 3" xfId="2765" xr:uid="{00000000-0005-0000-0000-0000C70A0000}"/>
    <cellStyle name="Comma 3 14 2 2 4" xfId="2766" xr:uid="{00000000-0005-0000-0000-0000C80A0000}"/>
    <cellStyle name="Comma 3 14 2 3" xfId="2767" xr:uid="{00000000-0005-0000-0000-0000C90A0000}"/>
    <cellStyle name="Comma 3 14 2 3 2" xfId="2768" xr:uid="{00000000-0005-0000-0000-0000CA0A0000}"/>
    <cellStyle name="Comma 3 14 2 3 3" xfId="2769" xr:uid="{00000000-0005-0000-0000-0000CB0A0000}"/>
    <cellStyle name="Comma 3 14 2 4" xfId="2770" xr:uid="{00000000-0005-0000-0000-0000CC0A0000}"/>
    <cellStyle name="Comma 3 14 2 5" xfId="2771" xr:uid="{00000000-0005-0000-0000-0000CD0A0000}"/>
    <cellStyle name="Comma 3 14 3" xfId="2772" xr:uid="{00000000-0005-0000-0000-0000CE0A0000}"/>
    <cellStyle name="Comma 3 14 3 2" xfId="2773" xr:uid="{00000000-0005-0000-0000-0000CF0A0000}"/>
    <cellStyle name="Comma 3 14 3 2 2" xfId="2774" xr:uid="{00000000-0005-0000-0000-0000D00A0000}"/>
    <cellStyle name="Comma 3 14 3 2 3" xfId="2775" xr:uid="{00000000-0005-0000-0000-0000D10A0000}"/>
    <cellStyle name="Comma 3 14 3 3" xfId="2776" xr:uid="{00000000-0005-0000-0000-0000D20A0000}"/>
    <cellStyle name="Comma 3 14 3 4" xfId="2777" xr:uid="{00000000-0005-0000-0000-0000D30A0000}"/>
    <cellStyle name="Comma 3 14 4" xfId="2778" xr:uid="{00000000-0005-0000-0000-0000D40A0000}"/>
    <cellStyle name="Comma 3 14 4 2" xfId="2779" xr:uid="{00000000-0005-0000-0000-0000D50A0000}"/>
    <cellStyle name="Comma 3 14 4 3" xfId="2780" xr:uid="{00000000-0005-0000-0000-0000D60A0000}"/>
    <cellStyle name="Comma 3 14 5" xfId="2781" xr:uid="{00000000-0005-0000-0000-0000D70A0000}"/>
    <cellStyle name="Comma 3 14 6" xfId="2782" xr:uid="{00000000-0005-0000-0000-0000D80A0000}"/>
    <cellStyle name="Comma 3 15" xfId="2783" xr:uid="{00000000-0005-0000-0000-0000D90A0000}"/>
    <cellStyle name="Comma 3 15 2" xfId="2784" xr:uid="{00000000-0005-0000-0000-0000DA0A0000}"/>
    <cellStyle name="Comma 3 15 2 2" xfId="2785" xr:uid="{00000000-0005-0000-0000-0000DB0A0000}"/>
    <cellStyle name="Comma 3 15 2 2 2" xfId="2786" xr:uid="{00000000-0005-0000-0000-0000DC0A0000}"/>
    <cellStyle name="Comma 3 15 2 2 2 2" xfId="2787" xr:uid="{00000000-0005-0000-0000-0000DD0A0000}"/>
    <cellStyle name="Comma 3 15 2 2 2 3" xfId="2788" xr:uid="{00000000-0005-0000-0000-0000DE0A0000}"/>
    <cellStyle name="Comma 3 15 2 2 3" xfId="2789" xr:uid="{00000000-0005-0000-0000-0000DF0A0000}"/>
    <cellStyle name="Comma 3 15 2 2 4" xfId="2790" xr:uid="{00000000-0005-0000-0000-0000E00A0000}"/>
    <cellStyle name="Comma 3 15 2 3" xfId="2791" xr:uid="{00000000-0005-0000-0000-0000E10A0000}"/>
    <cellStyle name="Comma 3 15 2 3 2" xfId="2792" xr:uid="{00000000-0005-0000-0000-0000E20A0000}"/>
    <cellStyle name="Comma 3 15 2 3 3" xfId="2793" xr:uid="{00000000-0005-0000-0000-0000E30A0000}"/>
    <cellStyle name="Comma 3 15 2 4" xfId="2794" xr:uid="{00000000-0005-0000-0000-0000E40A0000}"/>
    <cellStyle name="Comma 3 15 2 5" xfId="2795" xr:uid="{00000000-0005-0000-0000-0000E50A0000}"/>
    <cellStyle name="Comma 3 15 3" xfId="2796" xr:uid="{00000000-0005-0000-0000-0000E60A0000}"/>
    <cellStyle name="Comma 3 15 3 2" xfId="2797" xr:uid="{00000000-0005-0000-0000-0000E70A0000}"/>
    <cellStyle name="Comma 3 15 3 2 2" xfId="2798" xr:uid="{00000000-0005-0000-0000-0000E80A0000}"/>
    <cellStyle name="Comma 3 15 3 2 3" xfId="2799" xr:uid="{00000000-0005-0000-0000-0000E90A0000}"/>
    <cellStyle name="Comma 3 15 3 3" xfId="2800" xr:uid="{00000000-0005-0000-0000-0000EA0A0000}"/>
    <cellStyle name="Comma 3 15 3 4" xfId="2801" xr:uid="{00000000-0005-0000-0000-0000EB0A0000}"/>
    <cellStyle name="Comma 3 15 4" xfId="2802" xr:uid="{00000000-0005-0000-0000-0000EC0A0000}"/>
    <cellStyle name="Comma 3 15 4 2" xfId="2803" xr:uid="{00000000-0005-0000-0000-0000ED0A0000}"/>
    <cellStyle name="Comma 3 15 4 3" xfId="2804" xr:uid="{00000000-0005-0000-0000-0000EE0A0000}"/>
    <cellStyle name="Comma 3 15 5" xfId="2805" xr:uid="{00000000-0005-0000-0000-0000EF0A0000}"/>
    <cellStyle name="Comma 3 15 6" xfId="2806" xr:uid="{00000000-0005-0000-0000-0000F00A0000}"/>
    <cellStyle name="Comma 3 16" xfId="2807" xr:uid="{00000000-0005-0000-0000-0000F10A0000}"/>
    <cellStyle name="Comma 3 16 2" xfId="2808" xr:uid="{00000000-0005-0000-0000-0000F20A0000}"/>
    <cellStyle name="Comma 3 16 2 2" xfId="2809" xr:uid="{00000000-0005-0000-0000-0000F30A0000}"/>
    <cellStyle name="Comma 3 16 2 2 2" xfId="2810" xr:uid="{00000000-0005-0000-0000-0000F40A0000}"/>
    <cellStyle name="Comma 3 16 2 2 2 2" xfId="2811" xr:uid="{00000000-0005-0000-0000-0000F50A0000}"/>
    <cellStyle name="Comma 3 16 2 2 2 3" xfId="2812" xr:uid="{00000000-0005-0000-0000-0000F60A0000}"/>
    <cellStyle name="Comma 3 16 2 2 3" xfId="2813" xr:uid="{00000000-0005-0000-0000-0000F70A0000}"/>
    <cellStyle name="Comma 3 16 2 2 4" xfId="2814" xr:uid="{00000000-0005-0000-0000-0000F80A0000}"/>
    <cellStyle name="Comma 3 16 2 3" xfId="2815" xr:uid="{00000000-0005-0000-0000-0000F90A0000}"/>
    <cellStyle name="Comma 3 16 2 3 2" xfId="2816" xr:uid="{00000000-0005-0000-0000-0000FA0A0000}"/>
    <cellStyle name="Comma 3 16 2 3 3" xfId="2817" xr:uid="{00000000-0005-0000-0000-0000FB0A0000}"/>
    <cellStyle name="Comma 3 16 2 4" xfId="2818" xr:uid="{00000000-0005-0000-0000-0000FC0A0000}"/>
    <cellStyle name="Comma 3 16 2 5" xfId="2819" xr:uid="{00000000-0005-0000-0000-0000FD0A0000}"/>
    <cellStyle name="Comma 3 16 3" xfId="2820" xr:uid="{00000000-0005-0000-0000-0000FE0A0000}"/>
    <cellStyle name="Comma 3 16 3 2" xfId="2821" xr:uid="{00000000-0005-0000-0000-0000FF0A0000}"/>
    <cellStyle name="Comma 3 16 3 2 2" xfId="2822" xr:uid="{00000000-0005-0000-0000-0000000B0000}"/>
    <cellStyle name="Comma 3 16 3 2 3" xfId="2823" xr:uid="{00000000-0005-0000-0000-0000010B0000}"/>
    <cellStyle name="Comma 3 16 3 3" xfId="2824" xr:uid="{00000000-0005-0000-0000-0000020B0000}"/>
    <cellStyle name="Comma 3 16 3 4" xfId="2825" xr:uid="{00000000-0005-0000-0000-0000030B0000}"/>
    <cellStyle name="Comma 3 16 4" xfId="2826" xr:uid="{00000000-0005-0000-0000-0000040B0000}"/>
    <cellStyle name="Comma 3 16 4 2" xfId="2827" xr:uid="{00000000-0005-0000-0000-0000050B0000}"/>
    <cellStyle name="Comma 3 16 4 3" xfId="2828" xr:uid="{00000000-0005-0000-0000-0000060B0000}"/>
    <cellStyle name="Comma 3 16 5" xfId="2829" xr:uid="{00000000-0005-0000-0000-0000070B0000}"/>
    <cellStyle name="Comma 3 16 6" xfId="2830" xr:uid="{00000000-0005-0000-0000-0000080B0000}"/>
    <cellStyle name="Comma 3 17" xfId="2831" xr:uid="{00000000-0005-0000-0000-0000090B0000}"/>
    <cellStyle name="Comma 3 17 2" xfId="2832" xr:uid="{00000000-0005-0000-0000-00000A0B0000}"/>
    <cellStyle name="Comma 3 17 2 2" xfId="2833" xr:uid="{00000000-0005-0000-0000-00000B0B0000}"/>
    <cellStyle name="Comma 3 17 2 2 2" xfId="2834" xr:uid="{00000000-0005-0000-0000-00000C0B0000}"/>
    <cellStyle name="Comma 3 17 2 2 2 2" xfId="2835" xr:uid="{00000000-0005-0000-0000-00000D0B0000}"/>
    <cellStyle name="Comma 3 17 2 2 2 3" xfId="2836" xr:uid="{00000000-0005-0000-0000-00000E0B0000}"/>
    <cellStyle name="Comma 3 17 2 2 3" xfId="2837" xr:uid="{00000000-0005-0000-0000-00000F0B0000}"/>
    <cellStyle name="Comma 3 17 2 2 4" xfId="2838" xr:uid="{00000000-0005-0000-0000-0000100B0000}"/>
    <cellStyle name="Comma 3 17 2 3" xfId="2839" xr:uid="{00000000-0005-0000-0000-0000110B0000}"/>
    <cellStyle name="Comma 3 17 2 3 2" xfId="2840" xr:uid="{00000000-0005-0000-0000-0000120B0000}"/>
    <cellStyle name="Comma 3 17 2 3 3" xfId="2841" xr:uid="{00000000-0005-0000-0000-0000130B0000}"/>
    <cellStyle name="Comma 3 17 2 4" xfId="2842" xr:uid="{00000000-0005-0000-0000-0000140B0000}"/>
    <cellStyle name="Comma 3 17 2 5" xfId="2843" xr:uid="{00000000-0005-0000-0000-0000150B0000}"/>
    <cellStyle name="Comma 3 17 3" xfId="2844" xr:uid="{00000000-0005-0000-0000-0000160B0000}"/>
    <cellStyle name="Comma 3 17 3 2" xfId="2845" xr:uid="{00000000-0005-0000-0000-0000170B0000}"/>
    <cellStyle name="Comma 3 17 3 2 2" xfId="2846" xr:uid="{00000000-0005-0000-0000-0000180B0000}"/>
    <cellStyle name="Comma 3 17 3 2 3" xfId="2847" xr:uid="{00000000-0005-0000-0000-0000190B0000}"/>
    <cellStyle name="Comma 3 17 3 3" xfId="2848" xr:uid="{00000000-0005-0000-0000-00001A0B0000}"/>
    <cellStyle name="Comma 3 17 3 4" xfId="2849" xr:uid="{00000000-0005-0000-0000-00001B0B0000}"/>
    <cellStyle name="Comma 3 17 4" xfId="2850" xr:uid="{00000000-0005-0000-0000-00001C0B0000}"/>
    <cellStyle name="Comma 3 17 4 2" xfId="2851" xr:uid="{00000000-0005-0000-0000-00001D0B0000}"/>
    <cellStyle name="Comma 3 17 4 3" xfId="2852" xr:uid="{00000000-0005-0000-0000-00001E0B0000}"/>
    <cellStyle name="Comma 3 17 5" xfId="2853" xr:uid="{00000000-0005-0000-0000-00001F0B0000}"/>
    <cellStyle name="Comma 3 17 6" xfId="2854" xr:uid="{00000000-0005-0000-0000-0000200B0000}"/>
    <cellStyle name="Comma 3 18" xfId="2855" xr:uid="{00000000-0005-0000-0000-0000210B0000}"/>
    <cellStyle name="Comma 3 18 2" xfId="2856" xr:uid="{00000000-0005-0000-0000-0000220B0000}"/>
    <cellStyle name="Comma 3 18 2 2" xfId="2857" xr:uid="{00000000-0005-0000-0000-0000230B0000}"/>
    <cellStyle name="Comma 3 18 2 2 2" xfId="2858" xr:uid="{00000000-0005-0000-0000-0000240B0000}"/>
    <cellStyle name="Comma 3 18 2 2 2 2" xfId="2859" xr:uid="{00000000-0005-0000-0000-0000250B0000}"/>
    <cellStyle name="Comma 3 18 2 2 2 3" xfId="2860" xr:uid="{00000000-0005-0000-0000-0000260B0000}"/>
    <cellStyle name="Comma 3 18 2 2 3" xfId="2861" xr:uid="{00000000-0005-0000-0000-0000270B0000}"/>
    <cellStyle name="Comma 3 18 2 2 4" xfId="2862" xr:uid="{00000000-0005-0000-0000-0000280B0000}"/>
    <cellStyle name="Comma 3 18 2 3" xfId="2863" xr:uid="{00000000-0005-0000-0000-0000290B0000}"/>
    <cellStyle name="Comma 3 18 2 3 2" xfId="2864" xr:uid="{00000000-0005-0000-0000-00002A0B0000}"/>
    <cellStyle name="Comma 3 18 2 3 3" xfId="2865" xr:uid="{00000000-0005-0000-0000-00002B0B0000}"/>
    <cellStyle name="Comma 3 18 2 4" xfId="2866" xr:uid="{00000000-0005-0000-0000-00002C0B0000}"/>
    <cellStyle name="Comma 3 18 2 5" xfId="2867" xr:uid="{00000000-0005-0000-0000-00002D0B0000}"/>
    <cellStyle name="Comma 3 18 3" xfId="2868" xr:uid="{00000000-0005-0000-0000-00002E0B0000}"/>
    <cellStyle name="Comma 3 18 3 2" xfId="2869" xr:uid="{00000000-0005-0000-0000-00002F0B0000}"/>
    <cellStyle name="Comma 3 18 3 2 2" xfId="2870" xr:uid="{00000000-0005-0000-0000-0000300B0000}"/>
    <cellStyle name="Comma 3 18 3 2 3" xfId="2871" xr:uid="{00000000-0005-0000-0000-0000310B0000}"/>
    <cellStyle name="Comma 3 18 3 3" xfId="2872" xr:uid="{00000000-0005-0000-0000-0000320B0000}"/>
    <cellStyle name="Comma 3 18 3 4" xfId="2873" xr:uid="{00000000-0005-0000-0000-0000330B0000}"/>
    <cellStyle name="Comma 3 18 4" xfId="2874" xr:uid="{00000000-0005-0000-0000-0000340B0000}"/>
    <cellStyle name="Comma 3 18 4 2" xfId="2875" xr:uid="{00000000-0005-0000-0000-0000350B0000}"/>
    <cellStyle name="Comma 3 18 4 3" xfId="2876" xr:uid="{00000000-0005-0000-0000-0000360B0000}"/>
    <cellStyle name="Comma 3 18 5" xfId="2877" xr:uid="{00000000-0005-0000-0000-0000370B0000}"/>
    <cellStyle name="Comma 3 18 6" xfId="2878" xr:uid="{00000000-0005-0000-0000-0000380B0000}"/>
    <cellStyle name="Comma 3 19" xfId="2879" xr:uid="{00000000-0005-0000-0000-0000390B0000}"/>
    <cellStyle name="Comma 3 19 2" xfId="2880" xr:uid="{00000000-0005-0000-0000-00003A0B0000}"/>
    <cellStyle name="Comma 3 19 2 2" xfId="2881" xr:uid="{00000000-0005-0000-0000-00003B0B0000}"/>
    <cellStyle name="Comma 3 19 2 2 2" xfId="2882" xr:uid="{00000000-0005-0000-0000-00003C0B0000}"/>
    <cellStyle name="Comma 3 19 2 2 2 2" xfId="2883" xr:uid="{00000000-0005-0000-0000-00003D0B0000}"/>
    <cellStyle name="Comma 3 19 2 2 2 3" xfId="2884" xr:uid="{00000000-0005-0000-0000-00003E0B0000}"/>
    <cellStyle name="Comma 3 19 2 2 3" xfId="2885" xr:uid="{00000000-0005-0000-0000-00003F0B0000}"/>
    <cellStyle name="Comma 3 19 2 2 4" xfId="2886" xr:uid="{00000000-0005-0000-0000-0000400B0000}"/>
    <cellStyle name="Comma 3 19 2 3" xfId="2887" xr:uid="{00000000-0005-0000-0000-0000410B0000}"/>
    <cellStyle name="Comma 3 19 2 3 2" xfId="2888" xr:uid="{00000000-0005-0000-0000-0000420B0000}"/>
    <cellStyle name="Comma 3 19 2 3 3" xfId="2889" xr:uid="{00000000-0005-0000-0000-0000430B0000}"/>
    <cellStyle name="Comma 3 19 2 4" xfId="2890" xr:uid="{00000000-0005-0000-0000-0000440B0000}"/>
    <cellStyle name="Comma 3 19 2 5" xfId="2891" xr:uid="{00000000-0005-0000-0000-0000450B0000}"/>
    <cellStyle name="Comma 3 19 3" xfId="2892" xr:uid="{00000000-0005-0000-0000-0000460B0000}"/>
    <cellStyle name="Comma 3 19 3 2" xfId="2893" xr:uid="{00000000-0005-0000-0000-0000470B0000}"/>
    <cellStyle name="Comma 3 19 3 2 2" xfId="2894" xr:uid="{00000000-0005-0000-0000-0000480B0000}"/>
    <cellStyle name="Comma 3 19 3 2 3" xfId="2895" xr:uid="{00000000-0005-0000-0000-0000490B0000}"/>
    <cellStyle name="Comma 3 19 3 3" xfId="2896" xr:uid="{00000000-0005-0000-0000-00004A0B0000}"/>
    <cellStyle name="Comma 3 19 3 4" xfId="2897" xr:uid="{00000000-0005-0000-0000-00004B0B0000}"/>
    <cellStyle name="Comma 3 19 4" xfId="2898" xr:uid="{00000000-0005-0000-0000-00004C0B0000}"/>
    <cellStyle name="Comma 3 19 4 2" xfId="2899" xr:uid="{00000000-0005-0000-0000-00004D0B0000}"/>
    <cellStyle name="Comma 3 19 4 3" xfId="2900" xr:uid="{00000000-0005-0000-0000-00004E0B0000}"/>
    <cellStyle name="Comma 3 19 5" xfId="2901" xr:uid="{00000000-0005-0000-0000-00004F0B0000}"/>
    <cellStyle name="Comma 3 19 6" xfId="2902" xr:uid="{00000000-0005-0000-0000-0000500B0000}"/>
    <cellStyle name="Comma 3 2" xfId="19" xr:uid="{00000000-0005-0000-0000-0000510B0000}"/>
    <cellStyle name="Comma 3 2 2" xfId="2903" xr:uid="{00000000-0005-0000-0000-0000520B0000}"/>
    <cellStyle name="Comma 3 2 2 2" xfId="2904" xr:uid="{00000000-0005-0000-0000-0000530B0000}"/>
    <cellStyle name="Comma 3 2 2 2 2" xfId="2905" xr:uid="{00000000-0005-0000-0000-0000540B0000}"/>
    <cellStyle name="Comma 3 2 2 2 2 2" xfId="2906" xr:uid="{00000000-0005-0000-0000-0000550B0000}"/>
    <cellStyle name="Comma 3 2 2 2 2 2 2" xfId="2907" xr:uid="{00000000-0005-0000-0000-0000560B0000}"/>
    <cellStyle name="Comma 3 2 2 2 2 2 3" xfId="2908" xr:uid="{00000000-0005-0000-0000-0000570B0000}"/>
    <cellStyle name="Comma 3 2 2 2 2 3" xfId="2909" xr:uid="{00000000-0005-0000-0000-0000580B0000}"/>
    <cellStyle name="Comma 3 2 2 2 2 4" xfId="2910" xr:uid="{00000000-0005-0000-0000-0000590B0000}"/>
    <cellStyle name="Comma 3 2 2 2 3" xfId="2911" xr:uid="{00000000-0005-0000-0000-00005A0B0000}"/>
    <cellStyle name="Comma 3 2 2 2 3 2" xfId="2912" xr:uid="{00000000-0005-0000-0000-00005B0B0000}"/>
    <cellStyle name="Comma 3 2 2 2 3 3" xfId="2913" xr:uid="{00000000-0005-0000-0000-00005C0B0000}"/>
    <cellStyle name="Comma 3 2 2 2 4" xfId="2914" xr:uid="{00000000-0005-0000-0000-00005D0B0000}"/>
    <cellStyle name="Comma 3 2 2 2 5" xfId="2915" xr:uid="{00000000-0005-0000-0000-00005E0B0000}"/>
    <cellStyle name="Comma 3 2 2 3" xfId="2916" xr:uid="{00000000-0005-0000-0000-00005F0B0000}"/>
    <cellStyle name="Comma 3 2 2 3 2" xfId="2917" xr:uid="{00000000-0005-0000-0000-0000600B0000}"/>
    <cellStyle name="Comma 3 2 2 3 2 2" xfId="2918" xr:uid="{00000000-0005-0000-0000-0000610B0000}"/>
    <cellStyle name="Comma 3 2 2 3 2 3" xfId="2919" xr:uid="{00000000-0005-0000-0000-0000620B0000}"/>
    <cellStyle name="Comma 3 2 2 3 3" xfId="2920" xr:uid="{00000000-0005-0000-0000-0000630B0000}"/>
    <cellStyle name="Comma 3 2 2 3 4" xfId="2921" xr:uid="{00000000-0005-0000-0000-0000640B0000}"/>
    <cellStyle name="Comma 3 2 2 4" xfId="2922" xr:uid="{00000000-0005-0000-0000-0000650B0000}"/>
    <cellStyle name="Comma 3 2 2 4 2" xfId="2923" xr:uid="{00000000-0005-0000-0000-0000660B0000}"/>
    <cellStyle name="Comma 3 2 2 4 3" xfId="2924" xr:uid="{00000000-0005-0000-0000-0000670B0000}"/>
    <cellStyle name="Comma 3 2 2 5" xfId="2925" xr:uid="{00000000-0005-0000-0000-0000680B0000}"/>
    <cellStyle name="Comma 3 2 2 6" xfId="2926" xr:uid="{00000000-0005-0000-0000-0000690B0000}"/>
    <cellStyle name="Comma 3 2 3" xfId="2927" xr:uid="{00000000-0005-0000-0000-00006A0B0000}"/>
    <cellStyle name="Comma 3 2 3 2" xfId="2928" xr:uid="{00000000-0005-0000-0000-00006B0B0000}"/>
    <cellStyle name="Comma 3 2 3 2 2" xfId="2929" xr:uid="{00000000-0005-0000-0000-00006C0B0000}"/>
    <cellStyle name="Comma 3 2 3 2 2 2" xfId="2930" xr:uid="{00000000-0005-0000-0000-00006D0B0000}"/>
    <cellStyle name="Comma 3 2 3 2 2 2 2" xfId="2931" xr:uid="{00000000-0005-0000-0000-00006E0B0000}"/>
    <cellStyle name="Comma 3 2 3 2 2 2 3" xfId="2932" xr:uid="{00000000-0005-0000-0000-00006F0B0000}"/>
    <cellStyle name="Comma 3 2 3 2 2 3" xfId="2933" xr:uid="{00000000-0005-0000-0000-0000700B0000}"/>
    <cellStyle name="Comma 3 2 3 2 2 4" xfId="2934" xr:uid="{00000000-0005-0000-0000-0000710B0000}"/>
    <cellStyle name="Comma 3 2 3 2 3" xfId="2935" xr:uid="{00000000-0005-0000-0000-0000720B0000}"/>
    <cellStyle name="Comma 3 2 3 2 3 2" xfId="2936" xr:uid="{00000000-0005-0000-0000-0000730B0000}"/>
    <cellStyle name="Comma 3 2 3 2 3 3" xfId="2937" xr:uid="{00000000-0005-0000-0000-0000740B0000}"/>
    <cellStyle name="Comma 3 2 3 2 4" xfId="2938" xr:uid="{00000000-0005-0000-0000-0000750B0000}"/>
    <cellStyle name="Comma 3 2 3 2 5" xfId="2939" xr:uid="{00000000-0005-0000-0000-0000760B0000}"/>
    <cellStyle name="Comma 3 2 3 3" xfId="2940" xr:uid="{00000000-0005-0000-0000-0000770B0000}"/>
    <cellStyle name="Comma 3 2 3 3 2" xfId="2941" xr:uid="{00000000-0005-0000-0000-0000780B0000}"/>
    <cellStyle name="Comma 3 2 3 3 2 2" xfId="2942" xr:uid="{00000000-0005-0000-0000-0000790B0000}"/>
    <cellStyle name="Comma 3 2 3 3 2 3" xfId="2943" xr:uid="{00000000-0005-0000-0000-00007A0B0000}"/>
    <cellStyle name="Comma 3 2 3 3 3" xfId="2944" xr:uid="{00000000-0005-0000-0000-00007B0B0000}"/>
    <cellStyle name="Comma 3 2 3 3 4" xfId="2945" xr:uid="{00000000-0005-0000-0000-00007C0B0000}"/>
    <cellStyle name="Comma 3 2 3 4" xfId="2946" xr:uid="{00000000-0005-0000-0000-00007D0B0000}"/>
    <cellStyle name="Comma 3 2 3 4 2" xfId="2947" xr:uid="{00000000-0005-0000-0000-00007E0B0000}"/>
    <cellStyle name="Comma 3 2 3 4 3" xfId="2948" xr:uid="{00000000-0005-0000-0000-00007F0B0000}"/>
    <cellStyle name="Comma 3 2 3 5" xfId="2949" xr:uid="{00000000-0005-0000-0000-0000800B0000}"/>
    <cellStyle name="Comma 3 2 3 6" xfId="2950" xr:uid="{00000000-0005-0000-0000-0000810B0000}"/>
    <cellStyle name="Comma 3 2 4" xfId="2951" xr:uid="{00000000-0005-0000-0000-0000820B0000}"/>
    <cellStyle name="Comma 3 2 4 2" xfId="2952" xr:uid="{00000000-0005-0000-0000-0000830B0000}"/>
    <cellStyle name="Comma 3 2 4 2 2" xfId="2953" xr:uid="{00000000-0005-0000-0000-0000840B0000}"/>
    <cellStyle name="Comma 3 2 4 2 2 2" xfId="2954" xr:uid="{00000000-0005-0000-0000-0000850B0000}"/>
    <cellStyle name="Comma 3 2 4 2 2 2 2" xfId="2955" xr:uid="{00000000-0005-0000-0000-0000860B0000}"/>
    <cellStyle name="Comma 3 2 4 2 2 2 3" xfId="2956" xr:uid="{00000000-0005-0000-0000-0000870B0000}"/>
    <cellStyle name="Comma 3 2 4 2 2 3" xfId="2957" xr:uid="{00000000-0005-0000-0000-0000880B0000}"/>
    <cellStyle name="Comma 3 2 4 2 2 4" xfId="2958" xr:uid="{00000000-0005-0000-0000-0000890B0000}"/>
    <cellStyle name="Comma 3 2 4 2 3" xfId="2959" xr:uid="{00000000-0005-0000-0000-00008A0B0000}"/>
    <cellStyle name="Comma 3 2 4 2 3 2" xfId="2960" xr:uid="{00000000-0005-0000-0000-00008B0B0000}"/>
    <cellStyle name="Comma 3 2 4 2 3 3" xfId="2961" xr:uid="{00000000-0005-0000-0000-00008C0B0000}"/>
    <cellStyle name="Comma 3 2 4 2 4" xfId="2962" xr:uid="{00000000-0005-0000-0000-00008D0B0000}"/>
    <cellStyle name="Comma 3 2 4 2 5" xfId="2963" xr:uid="{00000000-0005-0000-0000-00008E0B0000}"/>
    <cellStyle name="Comma 3 2 4 3" xfId="2964" xr:uid="{00000000-0005-0000-0000-00008F0B0000}"/>
    <cellStyle name="Comma 3 2 4 3 2" xfId="2965" xr:uid="{00000000-0005-0000-0000-0000900B0000}"/>
    <cellStyle name="Comma 3 2 4 3 2 2" xfId="2966" xr:uid="{00000000-0005-0000-0000-0000910B0000}"/>
    <cellStyle name="Comma 3 2 4 3 2 3" xfId="2967" xr:uid="{00000000-0005-0000-0000-0000920B0000}"/>
    <cellStyle name="Comma 3 2 4 3 3" xfId="2968" xr:uid="{00000000-0005-0000-0000-0000930B0000}"/>
    <cellStyle name="Comma 3 2 4 3 4" xfId="2969" xr:uid="{00000000-0005-0000-0000-0000940B0000}"/>
    <cellStyle name="Comma 3 2 4 4" xfId="2970" xr:uid="{00000000-0005-0000-0000-0000950B0000}"/>
    <cellStyle name="Comma 3 2 4 4 2" xfId="2971" xr:uid="{00000000-0005-0000-0000-0000960B0000}"/>
    <cellStyle name="Comma 3 2 4 4 3" xfId="2972" xr:uid="{00000000-0005-0000-0000-0000970B0000}"/>
    <cellStyle name="Comma 3 2 4 5" xfId="2973" xr:uid="{00000000-0005-0000-0000-0000980B0000}"/>
    <cellStyle name="Comma 3 2 4 6" xfId="2974" xr:uid="{00000000-0005-0000-0000-0000990B0000}"/>
    <cellStyle name="Comma 3 2 5" xfId="2975" xr:uid="{00000000-0005-0000-0000-00009A0B0000}"/>
    <cellStyle name="Comma 3 2 5 2" xfId="2976" xr:uid="{00000000-0005-0000-0000-00009B0B0000}"/>
    <cellStyle name="Comma 3 2 5 2 2" xfId="2977" xr:uid="{00000000-0005-0000-0000-00009C0B0000}"/>
    <cellStyle name="Comma 3 2 5 2 2 2" xfId="2978" xr:uid="{00000000-0005-0000-0000-00009D0B0000}"/>
    <cellStyle name="Comma 3 2 5 2 2 2 2" xfId="2979" xr:uid="{00000000-0005-0000-0000-00009E0B0000}"/>
    <cellStyle name="Comma 3 2 5 2 2 2 3" xfId="2980" xr:uid="{00000000-0005-0000-0000-00009F0B0000}"/>
    <cellStyle name="Comma 3 2 5 2 2 3" xfId="2981" xr:uid="{00000000-0005-0000-0000-0000A00B0000}"/>
    <cellStyle name="Comma 3 2 5 2 2 4" xfId="2982" xr:uid="{00000000-0005-0000-0000-0000A10B0000}"/>
    <cellStyle name="Comma 3 2 5 2 3" xfId="2983" xr:uid="{00000000-0005-0000-0000-0000A20B0000}"/>
    <cellStyle name="Comma 3 2 5 2 3 2" xfId="2984" xr:uid="{00000000-0005-0000-0000-0000A30B0000}"/>
    <cellStyle name="Comma 3 2 5 2 3 3" xfId="2985" xr:uid="{00000000-0005-0000-0000-0000A40B0000}"/>
    <cellStyle name="Comma 3 2 5 2 4" xfId="2986" xr:uid="{00000000-0005-0000-0000-0000A50B0000}"/>
    <cellStyle name="Comma 3 2 5 2 5" xfId="2987" xr:uid="{00000000-0005-0000-0000-0000A60B0000}"/>
    <cellStyle name="Comma 3 2 5 3" xfId="2988" xr:uid="{00000000-0005-0000-0000-0000A70B0000}"/>
    <cellStyle name="Comma 3 2 5 3 2" xfId="2989" xr:uid="{00000000-0005-0000-0000-0000A80B0000}"/>
    <cellStyle name="Comma 3 2 5 3 2 2" xfId="2990" xr:uid="{00000000-0005-0000-0000-0000A90B0000}"/>
    <cellStyle name="Comma 3 2 5 3 2 3" xfId="2991" xr:uid="{00000000-0005-0000-0000-0000AA0B0000}"/>
    <cellStyle name="Comma 3 2 5 3 3" xfId="2992" xr:uid="{00000000-0005-0000-0000-0000AB0B0000}"/>
    <cellStyle name="Comma 3 2 5 3 4" xfId="2993" xr:uid="{00000000-0005-0000-0000-0000AC0B0000}"/>
    <cellStyle name="Comma 3 2 5 4" xfId="2994" xr:uid="{00000000-0005-0000-0000-0000AD0B0000}"/>
    <cellStyle name="Comma 3 2 5 4 2" xfId="2995" xr:uid="{00000000-0005-0000-0000-0000AE0B0000}"/>
    <cellStyle name="Comma 3 2 5 4 3" xfId="2996" xr:uid="{00000000-0005-0000-0000-0000AF0B0000}"/>
    <cellStyle name="Comma 3 2 5 5" xfId="2997" xr:uid="{00000000-0005-0000-0000-0000B00B0000}"/>
    <cellStyle name="Comma 3 2 5 6" xfId="2998" xr:uid="{00000000-0005-0000-0000-0000B10B0000}"/>
    <cellStyle name="Comma 3 2 6" xfId="2999" xr:uid="{00000000-0005-0000-0000-0000B20B0000}"/>
    <cellStyle name="Comma 3 2 7" xfId="3000" xr:uid="{00000000-0005-0000-0000-0000B30B0000}"/>
    <cellStyle name="Comma 3 2 7 2" xfId="3001" xr:uid="{00000000-0005-0000-0000-0000B40B0000}"/>
    <cellStyle name="Comma 3 2 7 3" xfId="3002" xr:uid="{00000000-0005-0000-0000-0000B50B0000}"/>
    <cellStyle name="Comma 3 2 7 4" xfId="3003" xr:uid="{00000000-0005-0000-0000-0000B60B0000}"/>
    <cellStyle name="Comma 3 2 8" xfId="3004" xr:uid="{00000000-0005-0000-0000-0000B70B0000}"/>
    <cellStyle name="Comma 3 20" xfId="3005" xr:uid="{00000000-0005-0000-0000-0000B80B0000}"/>
    <cellStyle name="Comma 3 20 2" xfId="3006" xr:uid="{00000000-0005-0000-0000-0000B90B0000}"/>
    <cellStyle name="Comma 3 20 2 2" xfId="3007" xr:uid="{00000000-0005-0000-0000-0000BA0B0000}"/>
    <cellStyle name="Comma 3 20 2 2 2" xfId="3008" xr:uid="{00000000-0005-0000-0000-0000BB0B0000}"/>
    <cellStyle name="Comma 3 20 2 2 2 2" xfId="3009" xr:uid="{00000000-0005-0000-0000-0000BC0B0000}"/>
    <cellStyle name="Comma 3 20 2 2 2 3" xfId="3010" xr:uid="{00000000-0005-0000-0000-0000BD0B0000}"/>
    <cellStyle name="Comma 3 20 2 2 3" xfId="3011" xr:uid="{00000000-0005-0000-0000-0000BE0B0000}"/>
    <cellStyle name="Comma 3 20 2 2 4" xfId="3012" xr:uid="{00000000-0005-0000-0000-0000BF0B0000}"/>
    <cellStyle name="Comma 3 20 2 3" xfId="3013" xr:uid="{00000000-0005-0000-0000-0000C00B0000}"/>
    <cellStyle name="Comma 3 20 2 3 2" xfId="3014" xr:uid="{00000000-0005-0000-0000-0000C10B0000}"/>
    <cellStyle name="Comma 3 20 2 3 3" xfId="3015" xr:uid="{00000000-0005-0000-0000-0000C20B0000}"/>
    <cellStyle name="Comma 3 20 2 4" xfId="3016" xr:uid="{00000000-0005-0000-0000-0000C30B0000}"/>
    <cellStyle name="Comma 3 20 2 5" xfId="3017" xr:uid="{00000000-0005-0000-0000-0000C40B0000}"/>
    <cellStyle name="Comma 3 20 3" xfId="3018" xr:uid="{00000000-0005-0000-0000-0000C50B0000}"/>
    <cellStyle name="Comma 3 20 3 2" xfId="3019" xr:uid="{00000000-0005-0000-0000-0000C60B0000}"/>
    <cellStyle name="Comma 3 20 3 2 2" xfId="3020" xr:uid="{00000000-0005-0000-0000-0000C70B0000}"/>
    <cellStyle name="Comma 3 20 3 2 3" xfId="3021" xr:uid="{00000000-0005-0000-0000-0000C80B0000}"/>
    <cellStyle name="Comma 3 20 3 3" xfId="3022" xr:uid="{00000000-0005-0000-0000-0000C90B0000}"/>
    <cellStyle name="Comma 3 20 3 4" xfId="3023" xr:uid="{00000000-0005-0000-0000-0000CA0B0000}"/>
    <cellStyle name="Comma 3 20 4" xfId="3024" xr:uid="{00000000-0005-0000-0000-0000CB0B0000}"/>
    <cellStyle name="Comma 3 20 4 2" xfId="3025" xr:uid="{00000000-0005-0000-0000-0000CC0B0000}"/>
    <cellStyle name="Comma 3 20 4 3" xfId="3026" xr:uid="{00000000-0005-0000-0000-0000CD0B0000}"/>
    <cellStyle name="Comma 3 20 5" xfId="3027" xr:uid="{00000000-0005-0000-0000-0000CE0B0000}"/>
    <cellStyle name="Comma 3 20 6" xfId="3028" xr:uid="{00000000-0005-0000-0000-0000CF0B0000}"/>
    <cellStyle name="Comma 3 21" xfId="3029" xr:uid="{00000000-0005-0000-0000-0000D00B0000}"/>
    <cellStyle name="Comma 3 21 2" xfId="3030" xr:uid="{00000000-0005-0000-0000-0000D10B0000}"/>
    <cellStyle name="Comma 3 21 2 2" xfId="3031" xr:uid="{00000000-0005-0000-0000-0000D20B0000}"/>
    <cellStyle name="Comma 3 21 2 2 2" xfId="3032" xr:uid="{00000000-0005-0000-0000-0000D30B0000}"/>
    <cellStyle name="Comma 3 21 2 2 2 2" xfId="3033" xr:uid="{00000000-0005-0000-0000-0000D40B0000}"/>
    <cellStyle name="Comma 3 21 2 2 2 3" xfId="3034" xr:uid="{00000000-0005-0000-0000-0000D50B0000}"/>
    <cellStyle name="Comma 3 21 2 2 3" xfId="3035" xr:uid="{00000000-0005-0000-0000-0000D60B0000}"/>
    <cellStyle name="Comma 3 21 2 2 4" xfId="3036" xr:uid="{00000000-0005-0000-0000-0000D70B0000}"/>
    <cellStyle name="Comma 3 21 2 3" xfId="3037" xr:uid="{00000000-0005-0000-0000-0000D80B0000}"/>
    <cellStyle name="Comma 3 21 2 3 2" xfId="3038" xr:uid="{00000000-0005-0000-0000-0000D90B0000}"/>
    <cellStyle name="Comma 3 21 2 3 3" xfId="3039" xr:uid="{00000000-0005-0000-0000-0000DA0B0000}"/>
    <cellStyle name="Comma 3 21 2 4" xfId="3040" xr:uid="{00000000-0005-0000-0000-0000DB0B0000}"/>
    <cellStyle name="Comma 3 21 2 5" xfId="3041" xr:uid="{00000000-0005-0000-0000-0000DC0B0000}"/>
    <cellStyle name="Comma 3 21 3" xfId="3042" xr:uid="{00000000-0005-0000-0000-0000DD0B0000}"/>
    <cellStyle name="Comma 3 21 3 2" xfId="3043" xr:uid="{00000000-0005-0000-0000-0000DE0B0000}"/>
    <cellStyle name="Comma 3 21 3 2 2" xfId="3044" xr:uid="{00000000-0005-0000-0000-0000DF0B0000}"/>
    <cellStyle name="Comma 3 21 3 2 3" xfId="3045" xr:uid="{00000000-0005-0000-0000-0000E00B0000}"/>
    <cellStyle name="Comma 3 21 3 3" xfId="3046" xr:uid="{00000000-0005-0000-0000-0000E10B0000}"/>
    <cellStyle name="Comma 3 21 3 4" xfId="3047" xr:uid="{00000000-0005-0000-0000-0000E20B0000}"/>
    <cellStyle name="Comma 3 21 4" xfId="3048" xr:uid="{00000000-0005-0000-0000-0000E30B0000}"/>
    <cellStyle name="Comma 3 21 4 2" xfId="3049" xr:uid="{00000000-0005-0000-0000-0000E40B0000}"/>
    <cellStyle name="Comma 3 21 4 3" xfId="3050" xr:uid="{00000000-0005-0000-0000-0000E50B0000}"/>
    <cellStyle name="Comma 3 21 5" xfId="3051" xr:uid="{00000000-0005-0000-0000-0000E60B0000}"/>
    <cellStyle name="Comma 3 21 6" xfId="3052" xr:uid="{00000000-0005-0000-0000-0000E70B0000}"/>
    <cellStyle name="Comma 3 22" xfId="3053" xr:uid="{00000000-0005-0000-0000-0000E80B0000}"/>
    <cellStyle name="Comma 3 23" xfId="3054" xr:uid="{00000000-0005-0000-0000-0000E90B0000}"/>
    <cellStyle name="Comma 3 24" xfId="3055" xr:uid="{00000000-0005-0000-0000-0000EA0B0000}"/>
    <cellStyle name="Comma 3 25" xfId="3056" xr:uid="{00000000-0005-0000-0000-0000EB0B0000}"/>
    <cellStyle name="Comma 3 26" xfId="3057" xr:uid="{00000000-0005-0000-0000-0000EC0B0000}"/>
    <cellStyle name="Comma 3 27" xfId="3058" xr:uid="{00000000-0005-0000-0000-0000ED0B0000}"/>
    <cellStyle name="Comma 3 28" xfId="3059" xr:uid="{00000000-0005-0000-0000-0000EE0B0000}"/>
    <cellStyle name="Comma 3 29" xfId="3060" xr:uid="{00000000-0005-0000-0000-0000EF0B0000}"/>
    <cellStyle name="Comma 3 3" xfId="3061" xr:uid="{00000000-0005-0000-0000-0000F00B0000}"/>
    <cellStyle name="Comma 3 3 10" xfId="3062" xr:uid="{00000000-0005-0000-0000-0000F10B0000}"/>
    <cellStyle name="Comma 3 3 2" xfId="3063" xr:uid="{00000000-0005-0000-0000-0000F20B0000}"/>
    <cellStyle name="Comma 3 3 2 2" xfId="3064" xr:uid="{00000000-0005-0000-0000-0000F30B0000}"/>
    <cellStyle name="Comma 3 3 2 2 2" xfId="3065" xr:uid="{00000000-0005-0000-0000-0000F40B0000}"/>
    <cellStyle name="Comma 3 3 2 2 2 2" xfId="3066" xr:uid="{00000000-0005-0000-0000-0000F50B0000}"/>
    <cellStyle name="Comma 3 3 2 2 2 2 2" xfId="3067" xr:uid="{00000000-0005-0000-0000-0000F60B0000}"/>
    <cellStyle name="Comma 3 3 2 2 2 2 3" xfId="3068" xr:uid="{00000000-0005-0000-0000-0000F70B0000}"/>
    <cellStyle name="Comma 3 3 2 2 2 3" xfId="3069" xr:uid="{00000000-0005-0000-0000-0000F80B0000}"/>
    <cellStyle name="Comma 3 3 2 2 2 4" xfId="3070" xr:uid="{00000000-0005-0000-0000-0000F90B0000}"/>
    <cellStyle name="Comma 3 3 2 2 3" xfId="3071" xr:uid="{00000000-0005-0000-0000-0000FA0B0000}"/>
    <cellStyle name="Comma 3 3 2 2 3 2" xfId="3072" xr:uid="{00000000-0005-0000-0000-0000FB0B0000}"/>
    <cellStyle name="Comma 3 3 2 2 3 3" xfId="3073" xr:uid="{00000000-0005-0000-0000-0000FC0B0000}"/>
    <cellStyle name="Comma 3 3 2 2 4" xfId="3074" xr:uid="{00000000-0005-0000-0000-0000FD0B0000}"/>
    <cellStyle name="Comma 3 3 2 2 5" xfId="3075" xr:uid="{00000000-0005-0000-0000-0000FE0B0000}"/>
    <cellStyle name="Comma 3 3 2 3" xfId="3076" xr:uid="{00000000-0005-0000-0000-0000FF0B0000}"/>
    <cellStyle name="Comma 3 3 2 3 2" xfId="3077" xr:uid="{00000000-0005-0000-0000-0000000C0000}"/>
    <cellStyle name="Comma 3 3 2 3 2 2" xfId="3078" xr:uid="{00000000-0005-0000-0000-0000010C0000}"/>
    <cellStyle name="Comma 3 3 2 3 2 3" xfId="3079" xr:uid="{00000000-0005-0000-0000-0000020C0000}"/>
    <cellStyle name="Comma 3 3 2 3 3" xfId="3080" xr:uid="{00000000-0005-0000-0000-0000030C0000}"/>
    <cellStyle name="Comma 3 3 2 3 4" xfId="3081" xr:uid="{00000000-0005-0000-0000-0000040C0000}"/>
    <cellStyle name="Comma 3 3 2 4" xfId="3082" xr:uid="{00000000-0005-0000-0000-0000050C0000}"/>
    <cellStyle name="Comma 3 3 2 4 2" xfId="3083" xr:uid="{00000000-0005-0000-0000-0000060C0000}"/>
    <cellStyle name="Comma 3 3 2 4 3" xfId="3084" xr:uid="{00000000-0005-0000-0000-0000070C0000}"/>
    <cellStyle name="Comma 3 3 2 5" xfId="3085" xr:uid="{00000000-0005-0000-0000-0000080C0000}"/>
    <cellStyle name="Comma 3 3 2 6" xfId="3086" xr:uid="{00000000-0005-0000-0000-0000090C0000}"/>
    <cellStyle name="Comma 3 3 3" xfId="3087" xr:uid="{00000000-0005-0000-0000-00000A0C0000}"/>
    <cellStyle name="Comma 3 3 3 2" xfId="3088" xr:uid="{00000000-0005-0000-0000-00000B0C0000}"/>
    <cellStyle name="Comma 3 3 3 2 2" xfId="3089" xr:uid="{00000000-0005-0000-0000-00000C0C0000}"/>
    <cellStyle name="Comma 3 3 3 2 2 2" xfId="3090" xr:uid="{00000000-0005-0000-0000-00000D0C0000}"/>
    <cellStyle name="Comma 3 3 3 2 2 2 2" xfId="3091" xr:uid="{00000000-0005-0000-0000-00000E0C0000}"/>
    <cellStyle name="Comma 3 3 3 2 2 2 3" xfId="3092" xr:uid="{00000000-0005-0000-0000-00000F0C0000}"/>
    <cellStyle name="Comma 3 3 3 2 2 3" xfId="3093" xr:uid="{00000000-0005-0000-0000-0000100C0000}"/>
    <cellStyle name="Comma 3 3 3 2 2 4" xfId="3094" xr:uid="{00000000-0005-0000-0000-0000110C0000}"/>
    <cellStyle name="Comma 3 3 3 2 3" xfId="3095" xr:uid="{00000000-0005-0000-0000-0000120C0000}"/>
    <cellStyle name="Comma 3 3 3 2 3 2" xfId="3096" xr:uid="{00000000-0005-0000-0000-0000130C0000}"/>
    <cellStyle name="Comma 3 3 3 2 3 3" xfId="3097" xr:uid="{00000000-0005-0000-0000-0000140C0000}"/>
    <cellStyle name="Comma 3 3 3 2 4" xfId="3098" xr:uid="{00000000-0005-0000-0000-0000150C0000}"/>
    <cellStyle name="Comma 3 3 3 2 5" xfId="3099" xr:uid="{00000000-0005-0000-0000-0000160C0000}"/>
    <cellStyle name="Comma 3 3 3 3" xfId="3100" xr:uid="{00000000-0005-0000-0000-0000170C0000}"/>
    <cellStyle name="Comma 3 3 3 3 2" xfId="3101" xr:uid="{00000000-0005-0000-0000-0000180C0000}"/>
    <cellStyle name="Comma 3 3 3 3 2 2" xfId="3102" xr:uid="{00000000-0005-0000-0000-0000190C0000}"/>
    <cellStyle name="Comma 3 3 3 3 2 3" xfId="3103" xr:uid="{00000000-0005-0000-0000-00001A0C0000}"/>
    <cellStyle name="Comma 3 3 3 3 3" xfId="3104" xr:uid="{00000000-0005-0000-0000-00001B0C0000}"/>
    <cellStyle name="Comma 3 3 3 3 4" xfId="3105" xr:uid="{00000000-0005-0000-0000-00001C0C0000}"/>
    <cellStyle name="Comma 3 3 3 4" xfId="3106" xr:uid="{00000000-0005-0000-0000-00001D0C0000}"/>
    <cellStyle name="Comma 3 3 3 4 2" xfId="3107" xr:uid="{00000000-0005-0000-0000-00001E0C0000}"/>
    <cellStyle name="Comma 3 3 3 4 3" xfId="3108" xr:uid="{00000000-0005-0000-0000-00001F0C0000}"/>
    <cellStyle name="Comma 3 3 3 5" xfId="3109" xr:uid="{00000000-0005-0000-0000-0000200C0000}"/>
    <cellStyle name="Comma 3 3 3 6" xfId="3110" xr:uid="{00000000-0005-0000-0000-0000210C0000}"/>
    <cellStyle name="Comma 3 3 4" xfId="3111" xr:uid="{00000000-0005-0000-0000-0000220C0000}"/>
    <cellStyle name="Comma 3 3 4 2" xfId="3112" xr:uid="{00000000-0005-0000-0000-0000230C0000}"/>
    <cellStyle name="Comma 3 3 4 2 2" xfId="3113" xr:uid="{00000000-0005-0000-0000-0000240C0000}"/>
    <cellStyle name="Comma 3 3 4 2 2 2" xfId="3114" xr:uid="{00000000-0005-0000-0000-0000250C0000}"/>
    <cellStyle name="Comma 3 3 4 2 2 2 2" xfId="3115" xr:uid="{00000000-0005-0000-0000-0000260C0000}"/>
    <cellStyle name="Comma 3 3 4 2 2 2 3" xfId="3116" xr:uid="{00000000-0005-0000-0000-0000270C0000}"/>
    <cellStyle name="Comma 3 3 4 2 2 3" xfId="3117" xr:uid="{00000000-0005-0000-0000-0000280C0000}"/>
    <cellStyle name="Comma 3 3 4 2 2 4" xfId="3118" xr:uid="{00000000-0005-0000-0000-0000290C0000}"/>
    <cellStyle name="Comma 3 3 4 2 3" xfId="3119" xr:uid="{00000000-0005-0000-0000-00002A0C0000}"/>
    <cellStyle name="Comma 3 3 4 2 3 2" xfId="3120" xr:uid="{00000000-0005-0000-0000-00002B0C0000}"/>
    <cellStyle name="Comma 3 3 4 2 3 3" xfId="3121" xr:uid="{00000000-0005-0000-0000-00002C0C0000}"/>
    <cellStyle name="Comma 3 3 4 2 4" xfId="3122" xr:uid="{00000000-0005-0000-0000-00002D0C0000}"/>
    <cellStyle name="Comma 3 3 4 2 5" xfId="3123" xr:uid="{00000000-0005-0000-0000-00002E0C0000}"/>
    <cellStyle name="Comma 3 3 4 3" xfId="3124" xr:uid="{00000000-0005-0000-0000-00002F0C0000}"/>
    <cellStyle name="Comma 3 3 4 3 2" xfId="3125" xr:uid="{00000000-0005-0000-0000-0000300C0000}"/>
    <cellStyle name="Comma 3 3 4 3 2 2" xfId="3126" xr:uid="{00000000-0005-0000-0000-0000310C0000}"/>
    <cellStyle name="Comma 3 3 4 3 2 3" xfId="3127" xr:uid="{00000000-0005-0000-0000-0000320C0000}"/>
    <cellStyle name="Comma 3 3 4 3 3" xfId="3128" xr:uid="{00000000-0005-0000-0000-0000330C0000}"/>
    <cellStyle name="Comma 3 3 4 3 4" xfId="3129" xr:uid="{00000000-0005-0000-0000-0000340C0000}"/>
    <cellStyle name="Comma 3 3 4 4" xfId="3130" xr:uid="{00000000-0005-0000-0000-0000350C0000}"/>
    <cellStyle name="Comma 3 3 4 4 2" xfId="3131" xr:uid="{00000000-0005-0000-0000-0000360C0000}"/>
    <cellStyle name="Comma 3 3 4 4 3" xfId="3132" xr:uid="{00000000-0005-0000-0000-0000370C0000}"/>
    <cellStyle name="Comma 3 3 4 5" xfId="3133" xr:uid="{00000000-0005-0000-0000-0000380C0000}"/>
    <cellStyle name="Comma 3 3 4 6" xfId="3134" xr:uid="{00000000-0005-0000-0000-0000390C0000}"/>
    <cellStyle name="Comma 3 3 5" xfId="3135" xr:uid="{00000000-0005-0000-0000-00003A0C0000}"/>
    <cellStyle name="Comma 3 3 5 2" xfId="3136" xr:uid="{00000000-0005-0000-0000-00003B0C0000}"/>
    <cellStyle name="Comma 3 3 5 2 2" xfId="3137" xr:uid="{00000000-0005-0000-0000-00003C0C0000}"/>
    <cellStyle name="Comma 3 3 5 2 2 2" xfId="3138" xr:uid="{00000000-0005-0000-0000-00003D0C0000}"/>
    <cellStyle name="Comma 3 3 5 2 2 2 2" xfId="3139" xr:uid="{00000000-0005-0000-0000-00003E0C0000}"/>
    <cellStyle name="Comma 3 3 5 2 2 2 3" xfId="3140" xr:uid="{00000000-0005-0000-0000-00003F0C0000}"/>
    <cellStyle name="Comma 3 3 5 2 2 3" xfId="3141" xr:uid="{00000000-0005-0000-0000-0000400C0000}"/>
    <cellStyle name="Comma 3 3 5 2 2 4" xfId="3142" xr:uid="{00000000-0005-0000-0000-0000410C0000}"/>
    <cellStyle name="Comma 3 3 5 2 3" xfId="3143" xr:uid="{00000000-0005-0000-0000-0000420C0000}"/>
    <cellStyle name="Comma 3 3 5 2 3 2" xfId="3144" xr:uid="{00000000-0005-0000-0000-0000430C0000}"/>
    <cellStyle name="Comma 3 3 5 2 3 3" xfId="3145" xr:uid="{00000000-0005-0000-0000-0000440C0000}"/>
    <cellStyle name="Comma 3 3 5 2 4" xfId="3146" xr:uid="{00000000-0005-0000-0000-0000450C0000}"/>
    <cellStyle name="Comma 3 3 5 2 5" xfId="3147" xr:uid="{00000000-0005-0000-0000-0000460C0000}"/>
    <cellStyle name="Comma 3 3 5 3" xfId="3148" xr:uid="{00000000-0005-0000-0000-0000470C0000}"/>
    <cellStyle name="Comma 3 3 5 3 2" xfId="3149" xr:uid="{00000000-0005-0000-0000-0000480C0000}"/>
    <cellStyle name="Comma 3 3 5 3 2 2" xfId="3150" xr:uid="{00000000-0005-0000-0000-0000490C0000}"/>
    <cellStyle name="Comma 3 3 5 3 2 3" xfId="3151" xr:uid="{00000000-0005-0000-0000-00004A0C0000}"/>
    <cellStyle name="Comma 3 3 5 3 3" xfId="3152" xr:uid="{00000000-0005-0000-0000-00004B0C0000}"/>
    <cellStyle name="Comma 3 3 5 3 4" xfId="3153" xr:uid="{00000000-0005-0000-0000-00004C0C0000}"/>
    <cellStyle name="Comma 3 3 5 4" xfId="3154" xr:uid="{00000000-0005-0000-0000-00004D0C0000}"/>
    <cellStyle name="Comma 3 3 5 4 2" xfId="3155" xr:uid="{00000000-0005-0000-0000-00004E0C0000}"/>
    <cellStyle name="Comma 3 3 5 4 3" xfId="3156" xr:uid="{00000000-0005-0000-0000-00004F0C0000}"/>
    <cellStyle name="Comma 3 3 5 5" xfId="3157" xr:uid="{00000000-0005-0000-0000-0000500C0000}"/>
    <cellStyle name="Comma 3 3 5 6" xfId="3158" xr:uid="{00000000-0005-0000-0000-0000510C0000}"/>
    <cellStyle name="Comma 3 3 6" xfId="3159" xr:uid="{00000000-0005-0000-0000-0000520C0000}"/>
    <cellStyle name="Comma 3 3 6 2" xfId="3160" xr:uid="{00000000-0005-0000-0000-0000530C0000}"/>
    <cellStyle name="Comma 3 3 6 2 2" xfId="3161" xr:uid="{00000000-0005-0000-0000-0000540C0000}"/>
    <cellStyle name="Comma 3 3 6 2 2 2" xfId="3162" xr:uid="{00000000-0005-0000-0000-0000550C0000}"/>
    <cellStyle name="Comma 3 3 6 2 2 3" xfId="3163" xr:uid="{00000000-0005-0000-0000-0000560C0000}"/>
    <cellStyle name="Comma 3 3 6 2 3" xfId="3164" xr:uid="{00000000-0005-0000-0000-0000570C0000}"/>
    <cellStyle name="Comma 3 3 6 2 4" xfId="3165" xr:uid="{00000000-0005-0000-0000-0000580C0000}"/>
    <cellStyle name="Comma 3 3 6 3" xfId="3166" xr:uid="{00000000-0005-0000-0000-0000590C0000}"/>
    <cellStyle name="Comma 3 3 6 3 2" xfId="3167" xr:uid="{00000000-0005-0000-0000-00005A0C0000}"/>
    <cellStyle name="Comma 3 3 6 3 3" xfId="3168" xr:uid="{00000000-0005-0000-0000-00005B0C0000}"/>
    <cellStyle name="Comma 3 3 6 4" xfId="3169" xr:uid="{00000000-0005-0000-0000-00005C0C0000}"/>
    <cellStyle name="Comma 3 3 6 5" xfId="3170" xr:uid="{00000000-0005-0000-0000-00005D0C0000}"/>
    <cellStyle name="Comma 3 3 7" xfId="3171" xr:uid="{00000000-0005-0000-0000-00005E0C0000}"/>
    <cellStyle name="Comma 3 3 7 2" xfId="3172" xr:uid="{00000000-0005-0000-0000-00005F0C0000}"/>
    <cellStyle name="Comma 3 3 7 2 2" xfId="3173" xr:uid="{00000000-0005-0000-0000-0000600C0000}"/>
    <cellStyle name="Comma 3 3 7 2 3" xfId="3174" xr:uid="{00000000-0005-0000-0000-0000610C0000}"/>
    <cellStyle name="Comma 3 3 7 3" xfId="3175" xr:uid="{00000000-0005-0000-0000-0000620C0000}"/>
    <cellStyle name="Comma 3 3 7 4" xfId="3176" xr:uid="{00000000-0005-0000-0000-0000630C0000}"/>
    <cellStyle name="Comma 3 3 8" xfId="3177" xr:uid="{00000000-0005-0000-0000-0000640C0000}"/>
    <cellStyle name="Comma 3 3 8 2" xfId="3178" xr:uid="{00000000-0005-0000-0000-0000650C0000}"/>
    <cellStyle name="Comma 3 3 8 3" xfId="3179" xr:uid="{00000000-0005-0000-0000-0000660C0000}"/>
    <cellStyle name="Comma 3 3 9" xfId="3180" xr:uid="{00000000-0005-0000-0000-0000670C0000}"/>
    <cellStyle name="Comma 3 30" xfId="3181" xr:uid="{00000000-0005-0000-0000-0000680C0000}"/>
    <cellStyle name="Comma 3 31" xfId="3182" xr:uid="{00000000-0005-0000-0000-0000690C0000}"/>
    <cellStyle name="Comma 3 32" xfId="3183" xr:uid="{00000000-0005-0000-0000-00006A0C0000}"/>
    <cellStyle name="Comma 3 33" xfId="3184" xr:uid="{00000000-0005-0000-0000-00006B0C0000}"/>
    <cellStyle name="Comma 3 34" xfId="3185" xr:uid="{00000000-0005-0000-0000-00006C0C0000}"/>
    <cellStyle name="Comma 3 35" xfId="3186" xr:uid="{00000000-0005-0000-0000-00006D0C0000}"/>
    <cellStyle name="Comma 3 36" xfId="3187" xr:uid="{00000000-0005-0000-0000-00006E0C0000}"/>
    <cellStyle name="Comma 3 37" xfId="3188" xr:uid="{00000000-0005-0000-0000-00006F0C0000}"/>
    <cellStyle name="Comma 3 4" xfId="3189" xr:uid="{00000000-0005-0000-0000-0000700C0000}"/>
    <cellStyle name="Comma 3 4 2" xfId="3190" xr:uid="{00000000-0005-0000-0000-0000710C0000}"/>
    <cellStyle name="Comma 3 4 2 2" xfId="3191" xr:uid="{00000000-0005-0000-0000-0000720C0000}"/>
    <cellStyle name="Comma 3 4 2 2 2" xfId="3192" xr:uid="{00000000-0005-0000-0000-0000730C0000}"/>
    <cellStyle name="Comma 3 4 2 2 2 2" xfId="3193" xr:uid="{00000000-0005-0000-0000-0000740C0000}"/>
    <cellStyle name="Comma 3 4 2 2 2 2 2" xfId="3194" xr:uid="{00000000-0005-0000-0000-0000750C0000}"/>
    <cellStyle name="Comma 3 4 2 2 2 2 3" xfId="3195" xr:uid="{00000000-0005-0000-0000-0000760C0000}"/>
    <cellStyle name="Comma 3 4 2 2 2 3" xfId="3196" xr:uid="{00000000-0005-0000-0000-0000770C0000}"/>
    <cellStyle name="Comma 3 4 2 2 2 4" xfId="3197" xr:uid="{00000000-0005-0000-0000-0000780C0000}"/>
    <cellStyle name="Comma 3 4 2 2 3" xfId="3198" xr:uid="{00000000-0005-0000-0000-0000790C0000}"/>
    <cellStyle name="Comma 3 4 2 2 3 2" xfId="3199" xr:uid="{00000000-0005-0000-0000-00007A0C0000}"/>
    <cellStyle name="Comma 3 4 2 2 3 3" xfId="3200" xr:uid="{00000000-0005-0000-0000-00007B0C0000}"/>
    <cellStyle name="Comma 3 4 2 2 4" xfId="3201" xr:uid="{00000000-0005-0000-0000-00007C0C0000}"/>
    <cellStyle name="Comma 3 4 2 2 5" xfId="3202" xr:uid="{00000000-0005-0000-0000-00007D0C0000}"/>
    <cellStyle name="Comma 3 4 2 3" xfId="3203" xr:uid="{00000000-0005-0000-0000-00007E0C0000}"/>
    <cellStyle name="Comma 3 4 2 3 2" xfId="3204" xr:uid="{00000000-0005-0000-0000-00007F0C0000}"/>
    <cellStyle name="Comma 3 4 2 3 2 2" xfId="3205" xr:uid="{00000000-0005-0000-0000-0000800C0000}"/>
    <cellStyle name="Comma 3 4 2 3 2 3" xfId="3206" xr:uid="{00000000-0005-0000-0000-0000810C0000}"/>
    <cellStyle name="Comma 3 4 2 3 3" xfId="3207" xr:uid="{00000000-0005-0000-0000-0000820C0000}"/>
    <cellStyle name="Comma 3 4 2 3 4" xfId="3208" xr:uid="{00000000-0005-0000-0000-0000830C0000}"/>
    <cellStyle name="Comma 3 4 2 4" xfId="3209" xr:uid="{00000000-0005-0000-0000-0000840C0000}"/>
    <cellStyle name="Comma 3 4 2 4 2" xfId="3210" xr:uid="{00000000-0005-0000-0000-0000850C0000}"/>
    <cellStyle name="Comma 3 4 2 4 3" xfId="3211" xr:uid="{00000000-0005-0000-0000-0000860C0000}"/>
    <cellStyle name="Comma 3 4 2 5" xfId="3212" xr:uid="{00000000-0005-0000-0000-0000870C0000}"/>
    <cellStyle name="Comma 3 4 2 6" xfId="3213" xr:uid="{00000000-0005-0000-0000-0000880C0000}"/>
    <cellStyle name="Comma 3 4 3" xfId="3214" xr:uid="{00000000-0005-0000-0000-0000890C0000}"/>
    <cellStyle name="Comma 3 4 3 2" xfId="3215" xr:uid="{00000000-0005-0000-0000-00008A0C0000}"/>
    <cellStyle name="Comma 3 4 3 2 2" xfId="3216" xr:uid="{00000000-0005-0000-0000-00008B0C0000}"/>
    <cellStyle name="Comma 3 4 3 2 2 2" xfId="3217" xr:uid="{00000000-0005-0000-0000-00008C0C0000}"/>
    <cellStyle name="Comma 3 4 3 2 2 3" xfId="3218" xr:uid="{00000000-0005-0000-0000-00008D0C0000}"/>
    <cellStyle name="Comma 3 4 3 2 3" xfId="3219" xr:uid="{00000000-0005-0000-0000-00008E0C0000}"/>
    <cellStyle name="Comma 3 4 3 2 4" xfId="3220" xr:uid="{00000000-0005-0000-0000-00008F0C0000}"/>
    <cellStyle name="Comma 3 4 3 3" xfId="3221" xr:uid="{00000000-0005-0000-0000-0000900C0000}"/>
    <cellStyle name="Comma 3 4 3 3 2" xfId="3222" xr:uid="{00000000-0005-0000-0000-0000910C0000}"/>
    <cellStyle name="Comma 3 4 3 3 3" xfId="3223" xr:uid="{00000000-0005-0000-0000-0000920C0000}"/>
    <cellStyle name="Comma 3 4 3 4" xfId="3224" xr:uid="{00000000-0005-0000-0000-0000930C0000}"/>
    <cellStyle name="Comma 3 4 3 5" xfId="3225" xr:uid="{00000000-0005-0000-0000-0000940C0000}"/>
    <cellStyle name="Comma 3 4 4" xfId="3226" xr:uid="{00000000-0005-0000-0000-0000950C0000}"/>
    <cellStyle name="Comma 3 4 4 2" xfId="3227" xr:uid="{00000000-0005-0000-0000-0000960C0000}"/>
    <cellStyle name="Comma 3 4 4 2 2" xfId="3228" xr:uid="{00000000-0005-0000-0000-0000970C0000}"/>
    <cellStyle name="Comma 3 4 4 2 3" xfId="3229" xr:uid="{00000000-0005-0000-0000-0000980C0000}"/>
    <cellStyle name="Comma 3 4 4 3" xfId="3230" xr:uid="{00000000-0005-0000-0000-0000990C0000}"/>
    <cellStyle name="Comma 3 4 4 4" xfId="3231" xr:uid="{00000000-0005-0000-0000-00009A0C0000}"/>
    <cellStyle name="Comma 3 4 5" xfId="3232" xr:uid="{00000000-0005-0000-0000-00009B0C0000}"/>
    <cellStyle name="Comma 3 4 5 2" xfId="3233" xr:uid="{00000000-0005-0000-0000-00009C0C0000}"/>
    <cellStyle name="Comma 3 4 5 3" xfId="3234" xr:uid="{00000000-0005-0000-0000-00009D0C0000}"/>
    <cellStyle name="Comma 3 4 6" xfId="3235" xr:uid="{00000000-0005-0000-0000-00009E0C0000}"/>
    <cellStyle name="Comma 3 4 7" xfId="3236" xr:uid="{00000000-0005-0000-0000-00009F0C0000}"/>
    <cellStyle name="Comma 3 5" xfId="3237" xr:uid="{00000000-0005-0000-0000-0000A00C0000}"/>
    <cellStyle name="Comma 3 5 2" xfId="3238" xr:uid="{00000000-0005-0000-0000-0000A10C0000}"/>
    <cellStyle name="Comma 3 5 2 2" xfId="3239" xr:uid="{00000000-0005-0000-0000-0000A20C0000}"/>
    <cellStyle name="Comma 3 5 2 2 2" xfId="3240" xr:uid="{00000000-0005-0000-0000-0000A30C0000}"/>
    <cellStyle name="Comma 3 5 2 2 2 2" xfId="3241" xr:uid="{00000000-0005-0000-0000-0000A40C0000}"/>
    <cellStyle name="Comma 3 5 2 2 2 2 2" xfId="3242" xr:uid="{00000000-0005-0000-0000-0000A50C0000}"/>
    <cellStyle name="Comma 3 5 2 2 2 2 3" xfId="3243" xr:uid="{00000000-0005-0000-0000-0000A60C0000}"/>
    <cellStyle name="Comma 3 5 2 2 2 3" xfId="3244" xr:uid="{00000000-0005-0000-0000-0000A70C0000}"/>
    <cellStyle name="Comma 3 5 2 2 2 4" xfId="3245" xr:uid="{00000000-0005-0000-0000-0000A80C0000}"/>
    <cellStyle name="Comma 3 5 2 2 3" xfId="3246" xr:uid="{00000000-0005-0000-0000-0000A90C0000}"/>
    <cellStyle name="Comma 3 5 2 2 3 2" xfId="3247" xr:uid="{00000000-0005-0000-0000-0000AA0C0000}"/>
    <cellStyle name="Comma 3 5 2 2 3 3" xfId="3248" xr:uid="{00000000-0005-0000-0000-0000AB0C0000}"/>
    <cellStyle name="Comma 3 5 2 2 4" xfId="3249" xr:uid="{00000000-0005-0000-0000-0000AC0C0000}"/>
    <cellStyle name="Comma 3 5 2 2 5" xfId="3250" xr:uid="{00000000-0005-0000-0000-0000AD0C0000}"/>
    <cellStyle name="Comma 3 5 2 3" xfId="3251" xr:uid="{00000000-0005-0000-0000-0000AE0C0000}"/>
    <cellStyle name="Comma 3 5 2 3 2" xfId="3252" xr:uid="{00000000-0005-0000-0000-0000AF0C0000}"/>
    <cellStyle name="Comma 3 5 2 3 2 2" xfId="3253" xr:uid="{00000000-0005-0000-0000-0000B00C0000}"/>
    <cellStyle name="Comma 3 5 2 3 2 3" xfId="3254" xr:uid="{00000000-0005-0000-0000-0000B10C0000}"/>
    <cellStyle name="Comma 3 5 2 3 3" xfId="3255" xr:uid="{00000000-0005-0000-0000-0000B20C0000}"/>
    <cellStyle name="Comma 3 5 2 3 4" xfId="3256" xr:uid="{00000000-0005-0000-0000-0000B30C0000}"/>
    <cellStyle name="Comma 3 5 2 4" xfId="3257" xr:uid="{00000000-0005-0000-0000-0000B40C0000}"/>
    <cellStyle name="Comma 3 5 2 4 2" xfId="3258" xr:uid="{00000000-0005-0000-0000-0000B50C0000}"/>
    <cellStyle name="Comma 3 5 2 4 3" xfId="3259" xr:uid="{00000000-0005-0000-0000-0000B60C0000}"/>
    <cellStyle name="Comma 3 5 2 5" xfId="3260" xr:uid="{00000000-0005-0000-0000-0000B70C0000}"/>
    <cellStyle name="Comma 3 5 2 6" xfId="3261" xr:uid="{00000000-0005-0000-0000-0000B80C0000}"/>
    <cellStyle name="Comma 3 5 3" xfId="3262" xr:uid="{00000000-0005-0000-0000-0000B90C0000}"/>
    <cellStyle name="Comma 3 5 3 2" xfId="3263" xr:uid="{00000000-0005-0000-0000-0000BA0C0000}"/>
    <cellStyle name="Comma 3 5 3 2 2" xfId="3264" xr:uid="{00000000-0005-0000-0000-0000BB0C0000}"/>
    <cellStyle name="Comma 3 5 3 2 2 2" xfId="3265" xr:uid="{00000000-0005-0000-0000-0000BC0C0000}"/>
    <cellStyle name="Comma 3 5 3 2 2 3" xfId="3266" xr:uid="{00000000-0005-0000-0000-0000BD0C0000}"/>
    <cellStyle name="Comma 3 5 3 2 3" xfId="3267" xr:uid="{00000000-0005-0000-0000-0000BE0C0000}"/>
    <cellStyle name="Comma 3 5 3 2 4" xfId="3268" xr:uid="{00000000-0005-0000-0000-0000BF0C0000}"/>
    <cellStyle name="Comma 3 5 3 3" xfId="3269" xr:uid="{00000000-0005-0000-0000-0000C00C0000}"/>
    <cellStyle name="Comma 3 5 3 3 2" xfId="3270" xr:uid="{00000000-0005-0000-0000-0000C10C0000}"/>
    <cellStyle name="Comma 3 5 3 3 3" xfId="3271" xr:uid="{00000000-0005-0000-0000-0000C20C0000}"/>
    <cellStyle name="Comma 3 5 3 4" xfId="3272" xr:uid="{00000000-0005-0000-0000-0000C30C0000}"/>
    <cellStyle name="Comma 3 5 3 5" xfId="3273" xr:uid="{00000000-0005-0000-0000-0000C40C0000}"/>
    <cellStyle name="Comma 3 5 4" xfId="3274" xr:uid="{00000000-0005-0000-0000-0000C50C0000}"/>
    <cellStyle name="Comma 3 5 4 2" xfId="3275" xr:uid="{00000000-0005-0000-0000-0000C60C0000}"/>
    <cellStyle name="Comma 3 5 4 2 2" xfId="3276" xr:uid="{00000000-0005-0000-0000-0000C70C0000}"/>
    <cellStyle name="Comma 3 5 4 2 3" xfId="3277" xr:uid="{00000000-0005-0000-0000-0000C80C0000}"/>
    <cellStyle name="Comma 3 5 4 3" xfId="3278" xr:uid="{00000000-0005-0000-0000-0000C90C0000}"/>
    <cellStyle name="Comma 3 5 4 4" xfId="3279" xr:uid="{00000000-0005-0000-0000-0000CA0C0000}"/>
    <cellStyle name="Comma 3 5 5" xfId="3280" xr:uid="{00000000-0005-0000-0000-0000CB0C0000}"/>
    <cellStyle name="Comma 3 5 5 2" xfId="3281" xr:uid="{00000000-0005-0000-0000-0000CC0C0000}"/>
    <cellStyle name="Comma 3 5 5 3" xfId="3282" xr:uid="{00000000-0005-0000-0000-0000CD0C0000}"/>
    <cellStyle name="Comma 3 5 6" xfId="3283" xr:uid="{00000000-0005-0000-0000-0000CE0C0000}"/>
    <cellStyle name="Comma 3 5 7" xfId="3284" xr:uid="{00000000-0005-0000-0000-0000CF0C0000}"/>
    <cellStyle name="Comma 3 6" xfId="3285" xr:uid="{00000000-0005-0000-0000-0000D00C0000}"/>
    <cellStyle name="Comma 3 6 2" xfId="3286" xr:uid="{00000000-0005-0000-0000-0000D10C0000}"/>
    <cellStyle name="Comma 3 6 2 2" xfId="3287" xr:uid="{00000000-0005-0000-0000-0000D20C0000}"/>
    <cellStyle name="Comma 3 6 2 2 2" xfId="3288" xr:uid="{00000000-0005-0000-0000-0000D30C0000}"/>
    <cellStyle name="Comma 3 6 2 2 2 2" xfId="3289" xr:uid="{00000000-0005-0000-0000-0000D40C0000}"/>
    <cellStyle name="Comma 3 6 2 2 2 2 2" xfId="3290" xr:uid="{00000000-0005-0000-0000-0000D50C0000}"/>
    <cellStyle name="Comma 3 6 2 2 2 2 3" xfId="3291" xr:uid="{00000000-0005-0000-0000-0000D60C0000}"/>
    <cellStyle name="Comma 3 6 2 2 2 3" xfId="3292" xr:uid="{00000000-0005-0000-0000-0000D70C0000}"/>
    <cellStyle name="Comma 3 6 2 2 2 4" xfId="3293" xr:uid="{00000000-0005-0000-0000-0000D80C0000}"/>
    <cellStyle name="Comma 3 6 2 2 3" xfId="3294" xr:uid="{00000000-0005-0000-0000-0000D90C0000}"/>
    <cellStyle name="Comma 3 6 2 2 3 2" xfId="3295" xr:uid="{00000000-0005-0000-0000-0000DA0C0000}"/>
    <cellStyle name="Comma 3 6 2 2 3 3" xfId="3296" xr:uid="{00000000-0005-0000-0000-0000DB0C0000}"/>
    <cellStyle name="Comma 3 6 2 2 4" xfId="3297" xr:uid="{00000000-0005-0000-0000-0000DC0C0000}"/>
    <cellStyle name="Comma 3 6 2 2 5" xfId="3298" xr:uid="{00000000-0005-0000-0000-0000DD0C0000}"/>
    <cellStyle name="Comma 3 6 2 3" xfId="3299" xr:uid="{00000000-0005-0000-0000-0000DE0C0000}"/>
    <cellStyle name="Comma 3 6 2 3 2" xfId="3300" xr:uid="{00000000-0005-0000-0000-0000DF0C0000}"/>
    <cellStyle name="Comma 3 6 2 3 2 2" xfId="3301" xr:uid="{00000000-0005-0000-0000-0000E00C0000}"/>
    <cellStyle name="Comma 3 6 2 3 2 3" xfId="3302" xr:uid="{00000000-0005-0000-0000-0000E10C0000}"/>
    <cellStyle name="Comma 3 6 2 3 3" xfId="3303" xr:uid="{00000000-0005-0000-0000-0000E20C0000}"/>
    <cellStyle name="Comma 3 6 2 3 4" xfId="3304" xr:uid="{00000000-0005-0000-0000-0000E30C0000}"/>
    <cellStyle name="Comma 3 6 2 4" xfId="3305" xr:uid="{00000000-0005-0000-0000-0000E40C0000}"/>
    <cellStyle name="Comma 3 6 2 4 2" xfId="3306" xr:uid="{00000000-0005-0000-0000-0000E50C0000}"/>
    <cellStyle name="Comma 3 6 2 4 3" xfId="3307" xr:uid="{00000000-0005-0000-0000-0000E60C0000}"/>
    <cellStyle name="Comma 3 6 2 5" xfId="3308" xr:uid="{00000000-0005-0000-0000-0000E70C0000}"/>
    <cellStyle name="Comma 3 6 2 6" xfId="3309" xr:uid="{00000000-0005-0000-0000-0000E80C0000}"/>
    <cellStyle name="Comma 3 6 3" xfId="3310" xr:uid="{00000000-0005-0000-0000-0000E90C0000}"/>
    <cellStyle name="Comma 3 6 3 2" xfId="3311" xr:uid="{00000000-0005-0000-0000-0000EA0C0000}"/>
    <cellStyle name="Comma 3 6 3 2 2" xfId="3312" xr:uid="{00000000-0005-0000-0000-0000EB0C0000}"/>
    <cellStyle name="Comma 3 6 3 2 2 2" xfId="3313" xr:uid="{00000000-0005-0000-0000-0000EC0C0000}"/>
    <cellStyle name="Comma 3 6 3 2 2 3" xfId="3314" xr:uid="{00000000-0005-0000-0000-0000ED0C0000}"/>
    <cellStyle name="Comma 3 6 3 2 3" xfId="3315" xr:uid="{00000000-0005-0000-0000-0000EE0C0000}"/>
    <cellStyle name="Comma 3 6 3 2 4" xfId="3316" xr:uid="{00000000-0005-0000-0000-0000EF0C0000}"/>
    <cellStyle name="Comma 3 6 3 3" xfId="3317" xr:uid="{00000000-0005-0000-0000-0000F00C0000}"/>
    <cellStyle name="Comma 3 6 3 3 2" xfId="3318" xr:uid="{00000000-0005-0000-0000-0000F10C0000}"/>
    <cellStyle name="Comma 3 6 3 3 3" xfId="3319" xr:uid="{00000000-0005-0000-0000-0000F20C0000}"/>
    <cellStyle name="Comma 3 6 3 4" xfId="3320" xr:uid="{00000000-0005-0000-0000-0000F30C0000}"/>
    <cellStyle name="Comma 3 6 3 5" xfId="3321" xr:uid="{00000000-0005-0000-0000-0000F40C0000}"/>
    <cellStyle name="Comma 3 6 4" xfId="3322" xr:uid="{00000000-0005-0000-0000-0000F50C0000}"/>
    <cellStyle name="Comma 3 6 4 2" xfId="3323" xr:uid="{00000000-0005-0000-0000-0000F60C0000}"/>
    <cellStyle name="Comma 3 6 4 2 2" xfId="3324" xr:uid="{00000000-0005-0000-0000-0000F70C0000}"/>
    <cellStyle name="Comma 3 6 4 2 3" xfId="3325" xr:uid="{00000000-0005-0000-0000-0000F80C0000}"/>
    <cellStyle name="Comma 3 6 4 3" xfId="3326" xr:uid="{00000000-0005-0000-0000-0000F90C0000}"/>
    <cellStyle name="Comma 3 6 4 4" xfId="3327" xr:uid="{00000000-0005-0000-0000-0000FA0C0000}"/>
    <cellStyle name="Comma 3 6 5" xfId="3328" xr:uid="{00000000-0005-0000-0000-0000FB0C0000}"/>
    <cellStyle name="Comma 3 6 5 2" xfId="3329" xr:uid="{00000000-0005-0000-0000-0000FC0C0000}"/>
    <cellStyle name="Comma 3 6 5 3" xfId="3330" xr:uid="{00000000-0005-0000-0000-0000FD0C0000}"/>
    <cellStyle name="Comma 3 6 6" xfId="3331" xr:uid="{00000000-0005-0000-0000-0000FE0C0000}"/>
    <cellStyle name="Comma 3 6 7" xfId="3332" xr:uid="{00000000-0005-0000-0000-0000FF0C0000}"/>
    <cellStyle name="Comma 3 7" xfId="3333" xr:uid="{00000000-0005-0000-0000-0000000D0000}"/>
    <cellStyle name="Comma 3 7 2" xfId="3334" xr:uid="{00000000-0005-0000-0000-0000010D0000}"/>
    <cellStyle name="Comma 3 7 2 2" xfId="3335" xr:uid="{00000000-0005-0000-0000-0000020D0000}"/>
    <cellStyle name="Comma 3 7 2 2 2" xfId="3336" xr:uid="{00000000-0005-0000-0000-0000030D0000}"/>
    <cellStyle name="Comma 3 7 2 2 2 2" xfId="3337" xr:uid="{00000000-0005-0000-0000-0000040D0000}"/>
    <cellStyle name="Comma 3 7 2 2 2 3" xfId="3338" xr:uid="{00000000-0005-0000-0000-0000050D0000}"/>
    <cellStyle name="Comma 3 7 2 2 3" xfId="3339" xr:uid="{00000000-0005-0000-0000-0000060D0000}"/>
    <cellStyle name="Comma 3 7 2 2 4" xfId="3340" xr:uid="{00000000-0005-0000-0000-0000070D0000}"/>
    <cellStyle name="Comma 3 7 2 3" xfId="3341" xr:uid="{00000000-0005-0000-0000-0000080D0000}"/>
    <cellStyle name="Comma 3 7 2 3 2" xfId="3342" xr:uid="{00000000-0005-0000-0000-0000090D0000}"/>
    <cellStyle name="Comma 3 7 2 3 3" xfId="3343" xr:uid="{00000000-0005-0000-0000-00000A0D0000}"/>
    <cellStyle name="Comma 3 7 2 4" xfId="3344" xr:uid="{00000000-0005-0000-0000-00000B0D0000}"/>
    <cellStyle name="Comma 3 7 2 5" xfId="3345" xr:uid="{00000000-0005-0000-0000-00000C0D0000}"/>
    <cellStyle name="Comma 3 7 3" xfId="3346" xr:uid="{00000000-0005-0000-0000-00000D0D0000}"/>
    <cellStyle name="Comma 3 7 3 2" xfId="3347" xr:uid="{00000000-0005-0000-0000-00000E0D0000}"/>
    <cellStyle name="Comma 3 7 3 2 2" xfId="3348" xr:uid="{00000000-0005-0000-0000-00000F0D0000}"/>
    <cellStyle name="Comma 3 7 3 2 3" xfId="3349" xr:uid="{00000000-0005-0000-0000-0000100D0000}"/>
    <cellStyle name="Comma 3 7 3 3" xfId="3350" xr:uid="{00000000-0005-0000-0000-0000110D0000}"/>
    <cellStyle name="Comma 3 7 3 4" xfId="3351" xr:uid="{00000000-0005-0000-0000-0000120D0000}"/>
    <cellStyle name="Comma 3 7 4" xfId="3352" xr:uid="{00000000-0005-0000-0000-0000130D0000}"/>
    <cellStyle name="Comma 3 7 4 2" xfId="3353" xr:uid="{00000000-0005-0000-0000-0000140D0000}"/>
    <cellStyle name="Comma 3 7 4 3" xfId="3354" xr:uid="{00000000-0005-0000-0000-0000150D0000}"/>
    <cellStyle name="Comma 3 7 5" xfId="3355" xr:uid="{00000000-0005-0000-0000-0000160D0000}"/>
    <cellStyle name="Comma 3 7 6" xfId="3356" xr:uid="{00000000-0005-0000-0000-0000170D0000}"/>
    <cellStyle name="Comma 3 8" xfId="3357" xr:uid="{00000000-0005-0000-0000-0000180D0000}"/>
    <cellStyle name="Comma 3 8 2" xfId="3358" xr:uid="{00000000-0005-0000-0000-0000190D0000}"/>
    <cellStyle name="Comma 3 8 2 2" xfId="3359" xr:uid="{00000000-0005-0000-0000-00001A0D0000}"/>
    <cellStyle name="Comma 3 8 2 2 2" xfId="3360" xr:uid="{00000000-0005-0000-0000-00001B0D0000}"/>
    <cellStyle name="Comma 3 8 2 2 2 2" xfId="3361" xr:uid="{00000000-0005-0000-0000-00001C0D0000}"/>
    <cellStyle name="Comma 3 8 2 2 2 3" xfId="3362" xr:uid="{00000000-0005-0000-0000-00001D0D0000}"/>
    <cellStyle name="Comma 3 8 2 2 3" xfId="3363" xr:uid="{00000000-0005-0000-0000-00001E0D0000}"/>
    <cellStyle name="Comma 3 8 2 2 4" xfId="3364" xr:uid="{00000000-0005-0000-0000-00001F0D0000}"/>
    <cellStyle name="Comma 3 8 2 3" xfId="3365" xr:uid="{00000000-0005-0000-0000-0000200D0000}"/>
    <cellStyle name="Comma 3 8 2 3 2" xfId="3366" xr:uid="{00000000-0005-0000-0000-0000210D0000}"/>
    <cellStyle name="Comma 3 8 2 3 3" xfId="3367" xr:uid="{00000000-0005-0000-0000-0000220D0000}"/>
    <cellStyle name="Comma 3 8 2 4" xfId="3368" xr:uid="{00000000-0005-0000-0000-0000230D0000}"/>
    <cellStyle name="Comma 3 8 2 5" xfId="3369" xr:uid="{00000000-0005-0000-0000-0000240D0000}"/>
    <cellStyle name="Comma 3 8 3" xfId="3370" xr:uid="{00000000-0005-0000-0000-0000250D0000}"/>
    <cellStyle name="Comma 3 8 3 2" xfId="3371" xr:uid="{00000000-0005-0000-0000-0000260D0000}"/>
    <cellStyle name="Comma 3 8 3 2 2" xfId="3372" xr:uid="{00000000-0005-0000-0000-0000270D0000}"/>
    <cellStyle name="Comma 3 8 3 2 3" xfId="3373" xr:uid="{00000000-0005-0000-0000-0000280D0000}"/>
    <cellStyle name="Comma 3 8 3 3" xfId="3374" xr:uid="{00000000-0005-0000-0000-0000290D0000}"/>
    <cellStyle name="Comma 3 8 3 4" xfId="3375" xr:uid="{00000000-0005-0000-0000-00002A0D0000}"/>
    <cellStyle name="Comma 3 8 4" xfId="3376" xr:uid="{00000000-0005-0000-0000-00002B0D0000}"/>
    <cellStyle name="Comma 3 8 4 2" xfId="3377" xr:uid="{00000000-0005-0000-0000-00002C0D0000}"/>
    <cellStyle name="Comma 3 8 4 3" xfId="3378" xr:uid="{00000000-0005-0000-0000-00002D0D0000}"/>
    <cellStyle name="Comma 3 8 5" xfId="3379" xr:uid="{00000000-0005-0000-0000-00002E0D0000}"/>
    <cellStyle name="Comma 3 8 6" xfId="3380" xr:uid="{00000000-0005-0000-0000-00002F0D0000}"/>
    <cellStyle name="Comma 3 9" xfId="3381" xr:uid="{00000000-0005-0000-0000-0000300D0000}"/>
    <cellStyle name="Comma 3 9 2" xfId="3382" xr:uid="{00000000-0005-0000-0000-0000310D0000}"/>
    <cellStyle name="Comma 3 9 2 2" xfId="3383" xr:uid="{00000000-0005-0000-0000-0000320D0000}"/>
    <cellStyle name="Comma 3 9 2 2 2" xfId="3384" xr:uid="{00000000-0005-0000-0000-0000330D0000}"/>
    <cellStyle name="Comma 3 9 2 2 2 2" xfId="3385" xr:uid="{00000000-0005-0000-0000-0000340D0000}"/>
    <cellStyle name="Comma 3 9 2 2 2 3" xfId="3386" xr:uid="{00000000-0005-0000-0000-0000350D0000}"/>
    <cellStyle name="Comma 3 9 2 2 3" xfId="3387" xr:uid="{00000000-0005-0000-0000-0000360D0000}"/>
    <cellStyle name="Comma 3 9 2 2 4" xfId="3388" xr:uid="{00000000-0005-0000-0000-0000370D0000}"/>
    <cellStyle name="Comma 3 9 2 3" xfId="3389" xr:uid="{00000000-0005-0000-0000-0000380D0000}"/>
    <cellStyle name="Comma 3 9 2 3 2" xfId="3390" xr:uid="{00000000-0005-0000-0000-0000390D0000}"/>
    <cellStyle name="Comma 3 9 2 3 3" xfId="3391" xr:uid="{00000000-0005-0000-0000-00003A0D0000}"/>
    <cellStyle name="Comma 3 9 2 4" xfId="3392" xr:uid="{00000000-0005-0000-0000-00003B0D0000}"/>
    <cellStyle name="Comma 3 9 2 5" xfId="3393" xr:uid="{00000000-0005-0000-0000-00003C0D0000}"/>
    <cellStyle name="Comma 3 9 3" xfId="3394" xr:uid="{00000000-0005-0000-0000-00003D0D0000}"/>
    <cellStyle name="Comma 3 9 3 2" xfId="3395" xr:uid="{00000000-0005-0000-0000-00003E0D0000}"/>
    <cellStyle name="Comma 3 9 3 2 2" xfId="3396" xr:uid="{00000000-0005-0000-0000-00003F0D0000}"/>
    <cellStyle name="Comma 3 9 3 2 3" xfId="3397" xr:uid="{00000000-0005-0000-0000-0000400D0000}"/>
    <cellStyle name="Comma 3 9 3 3" xfId="3398" xr:uid="{00000000-0005-0000-0000-0000410D0000}"/>
    <cellStyle name="Comma 3 9 3 4" xfId="3399" xr:uid="{00000000-0005-0000-0000-0000420D0000}"/>
    <cellStyle name="Comma 3 9 4" xfId="3400" xr:uid="{00000000-0005-0000-0000-0000430D0000}"/>
    <cellStyle name="Comma 3 9 4 2" xfId="3401" xr:uid="{00000000-0005-0000-0000-0000440D0000}"/>
    <cellStyle name="Comma 3 9 4 3" xfId="3402" xr:uid="{00000000-0005-0000-0000-0000450D0000}"/>
    <cellStyle name="Comma 3 9 5" xfId="3403" xr:uid="{00000000-0005-0000-0000-0000460D0000}"/>
    <cellStyle name="Comma 3 9 6" xfId="3404" xr:uid="{00000000-0005-0000-0000-0000470D0000}"/>
    <cellStyle name="Comma 30" xfId="3405" xr:uid="{00000000-0005-0000-0000-0000480D0000}"/>
    <cellStyle name="Comma 31" xfId="3406" xr:uid="{00000000-0005-0000-0000-0000490D0000}"/>
    <cellStyle name="Comma 32" xfId="3407" xr:uid="{00000000-0005-0000-0000-00004A0D0000}"/>
    <cellStyle name="Comma 33" xfId="3408" xr:uid="{00000000-0005-0000-0000-00004B0D0000}"/>
    <cellStyle name="Comma 34" xfId="3409" xr:uid="{00000000-0005-0000-0000-00004C0D0000}"/>
    <cellStyle name="Comma 35" xfId="3410" xr:uid="{00000000-0005-0000-0000-00004D0D0000}"/>
    <cellStyle name="Comma 36" xfId="3411" xr:uid="{00000000-0005-0000-0000-00004E0D0000}"/>
    <cellStyle name="Comma 37" xfId="3412" xr:uid="{00000000-0005-0000-0000-00004F0D0000}"/>
    <cellStyle name="Comma 38" xfId="3413" xr:uid="{00000000-0005-0000-0000-0000500D0000}"/>
    <cellStyle name="Comma 39" xfId="3414" xr:uid="{00000000-0005-0000-0000-0000510D0000}"/>
    <cellStyle name="Comma 4" xfId="3415" xr:uid="{00000000-0005-0000-0000-0000520D0000}"/>
    <cellStyle name="Comma 4 10" xfId="3416" xr:uid="{00000000-0005-0000-0000-0000530D0000}"/>
    <cellStyle name="Comma 4 11" xfId="3417" xr:uid="{00000000-0005-0000-0000-0000540D0000}"/>
    <cellStyle name="Comma 4 12" xfId="3418" xr:uid="{00000000-0005-0000-0000-0000550D0000}"/>
    <cellStyle name="Comma 4 13" xfId="3419" xr:uid="{00000000-0005-0000-0000-0000560D0000}"/>
    <cellStyle name="Comma 4 14" xfId="3420" xr:uid="{00000000-0005-0000-0000-0000570D0000}"/>
    <cellStyle name="Comma 4 15" xfId="3421" xr:uid="{00000000-0005-0000-0000-0000580D0000}"/>
    <cellStyle name="Comma 4 16" xfId="3422" xr:uid="{00000000-0005-0000-0000-0000590D0000}"/>
    <cellStyle name="Comma 4 17" xfId="3423" xr:uid="{00000000-0005-0000-0000-00005A0D0000}"/>
    <cellStyle name="Comma 4 18" xfId="3424" xr:uid="{00000000-0005-0000-0000-00005B0D0000}"/>
    <cellStyle name="Comma 4 19" xfId="3425" xr:uid="{00000000-0005-0000-0000-00005C0D0000}"/>
    <cellStyle name="Comma 4 2" xfId="3426" xr:uid="{00000000-0005-0000-0000-00005D0D0000}"/>
    <cellStyle name="Comma 4 2 2" xfId="3427" xr:uid="{00000000-0005-0000-0000-00005E0D0000}"/>
    <cellStyle name="Comma 4 2 2 2" xfId="3428" xr:uid="{00000000-0005-0000-0000-00005F0D0000}"/>
    <cellStyle name="Comma 4 2 2 3" xfId="3429" xr:uid="{00000000-0005-0000-0000-0000600D0000}"/>
    <cellStyle name="Comma 4 2 3" xfId="3430" xr:uid="{00000000-0005-0000-0000-0000610D0000}"/>
    <cellStyle name="Comma 4 2 3 2" xfId="3431" xr:uid="{00000000-0005-0000-0000-0000620D0000}"/>
    <cellStyle name="Comma 4 2 3 3" xfId="3432" xr:uid="{00000000-0005-0000-0000-0000630D0000}"/>
    <cellStyle name="Comma 4 20" xfId="3433" xr:uid="{00000000-0005-0000-0000-0000640D0000}"/>
    <cellStyle name="Comma 4 21" xfId="3434" xr:uid="{00000000-0005-0000-0000-0000650D0000}"/>
    <cellStyle name="Comma 4 22" xfId="3435" xr:uid="{00000000-0005-0000-0000-0000660D0000}"/>
    <cellStyle name="Comma 4 23" xfId="3436" xr:uid="{00000000-0005-0000-0000-0000670D0000}"/>
    <cellStyle name="Comma 4 24" xfId="3437" xr:uid="{00000000-0005-0000-0000-0000680D0000}"/>
    <cellStyle name="Comma 4 25" xfId="3438" xr:uid="{00000000-0005-0000-0000-0000690D0000}"/>
    <cellStyle name="Comma 4 26" xfId="3439" xr:uid="{00000000-0005-0000-0000-00006A0D0000}"/>
    <cellStyle name="Comma 4 27" xfId="3440" xr:uid="{00000000-0005-0000-0000-00006B0D0000}"/>
    <cellStyle name="Comma 4 28" xfId="3441" xr:uid="{00000000-0005-0000-0000-00006C0D0000}"/>
    <cellStyle name="Comma 4 29" xfId="3442" xr:uid="{00000000-0005-0000-0000-00006D0D0000}"/>
    <cellStyle name="Comma 4 3" xfId="3443" xr:uid="{00000000-0005-0000-0000-00006E0D0000}"/>
    <cellStyle name="Comma 4 30" xfId="3444" xr:uid="{00000000-0005-0000-0000-00006F0D0000}"/>
    <cellStyle name="Comma 4 31" xfId="3445" xr:uid="{00000000-0005-0000-0000-0000700D0000}"/>
    <cellStyle name="Comma 4 32" xfId="3446" xr:uid="{00000000-0005-0000-0000-0000710D0000}"/>
    <cellStyle name="Comma 4 33" xfId="3447" xr:uid="{00000000-0005-0000-0000-0000720D0000}"/>
    <cellStyle name="Comma 4 34" xfId="3448" xr:uid="{00000000-0005-0000-0000-0000730D0000}"/>
    <cellStyle name="Comma 4 35" xfId="3449" xr:uid="{00000000-0005-0000-0000-0000740D0000}"/>
    <cellStyle name="Comma 4 36" xfId="3450" xr:uid="{00000000-0005-0000-0000-0000750D0000}"/>
    <cellStyle name="Comma 4 4" xfId="3451" xr:uid="{00000000-0005-0000-0000-0000760D0000}"/>
    <cellStyle name="Comma 4 5" xfId="3452" xr:uid="{00000000-0005-0000-0000-0000770D0000}"/>
    <cellStyle name="Comma 4 6" xfId="3453" xr:uid="{00000000-0005-0000-0000-0000780D0000}"/>
    <cellStyle name="Comma 4 7" xfId="3454" xr:uid="{00000000-0005-0000-0000-0000790D0000}"/>
    <cellStyle name="Comma 4 7 2" xfId="3455" xr:uid="{00000000-0005-0000-0000-00007A0D0000}"/>
    <cellStyle name="Comma 4 7 3" xfId="3456" xr:uid="{00000000-0005-0000-0000-00007B0D0000}"/>
    <cellStyle name="Comma 4 8" xfId="3457" xr:uid="{00000000-0005-0000-0000-00007C0D0000}"/>
    <cellStyle name="Comma 4 9" xfId="3458" xr:uid="{00000000-0005-0000-0000-00007D0D0000}"/>
    <cellStyle name="Comma 40" xfId="3459" xr:uid="{00000000-0005-0000-0000-00007E0D0000}"/>
    <cellStyle name="Comma 41" xfId="3460" xr:uid="{00000000-0005-0000-0000-00007F0D0000}"/>
    <cellStyle name="Comma 42" xfId="3461" xr:uid="{00000000-0005-0000-0000-0000800D0000}"/>
    <cellStyle name="Comma 43" xfId="3462" xr:uid="{00000000-0005-0000-0000-0000810D0000}"/>
    <cellStyle name="Comma 43 10" xfId="3463" xr:uid="{00000000-0005-0000-0000-0000820D0000}"/>
    <cellStyle name="Comma 43 10 2" xfId="3464" xr:uid="{00000000-0005-0000-0000-0000830D0000}"/>
    <cellStyle name="Comma 43 11" xfId="3465" xr:uid="{00000000-0005-0000-0000-0000840D0000}"/>
    <cellStyle name="Comma 43 11 2" xfId="3466" xr:uid="{00000000-0005-0000-0000-0000850D0000}"/>
    <cellStyle name="Comma 43 12" xfId="3467" xr:uid="{00000000-0005-0000-0000-0000860D0000}"/>
    <cellStyle name="Comma 43 2" xfId="3468" xr:uid="{00000000-0005-0000-0000-0000870D0000}"/>
    <cellStyle name="Comma 43 2 2" xfId="3469" xr:uid="{00000000-0005-0000-0000-0000880D0000}"/>
    <cellStyle name="Comma 43 2 2 2" xfId="3470" xr:uid="{00000000-0005-0000-0000-0000890D0000}"/>
    <cellStyle name="Comma 43 2 2 2 2" xfId="3471" xr:uid="{00000000-0005-0000-0000-00008A0D0000}"/>
    <cellStyle name="Comma 43 2 2 3" xfId="3472" xr:uid="{00000000-0005-0000-0000-00008B0D0000}"/>
    <cellStyle name="Comma 43 2 3" xfId="3473" xr:uid="{00000000-0005-0000-0000-00008C0D0000}"/>
    <cellStyle name="Comma 43 2 3 2" xfId="3474" xr:uid="{00000000-0005-0000-0000-00008D0D0000}"/>
    <cellStyle name="Comma 43 2 4" xfId="3475" xr:uid="{00000000-0005-0000-0000-00008E0D0000}"/>
    <cellStyle name="Comma 43 2 4 2" xfId="3476" xr:uid="{00000000-0005-0000-0000-00008F0D0000}"/>
    <cellStyle name="Comma 43 2 5" xfId="3477" xr:uid="{00000000-0005-0000-0000-0000900D0000}"/>
    <cellStyle name="Comma 43 3" xfId="3478" xr:uid="{00000000-0005-0000-0000-0000910D0000}"/>
    <cellStyle name="Comma 43 3 2" xfId="3479" xr:uid="{00000000-0005-0000-0000-0000920D0000}"/>
    <cellStyle name="Comma 43 3 2 2" xfId="3480" xr:uid="{00000000-0005-0000-0000-0000930D0000}"/>
    <cellStyle name="Comma 43 3 2 2 2" xfId="3481" xr:uid="{00000000-0005-0000-0000-0000940D0000}"/>
    <cellStyle name="Comma 43 3 2 3" xfId="3482" xr:uid="{00000000-0005-0000-0000-0000950D0000}"/>
    <cellStyle name="Comma 43 3 3" xfId="3483" xr:uid="{00000000-0005-0000-0000-0000960D0000}"/>
    <cellStyle name="Comma 43 3 3 2" xfId="3484" xr:uid="{00000000-0005-0000-0000-0000970D0000}"/>
    <cellStyle name="Comma 43 3 4" xfId="3485" xr:uid="{00000000-0005-0000-0000-0000980D0000}"/>
    <cellStyle name="Comma 43 3 4 2" xfId="3486" xr:uid="{00000000-0005-0000-0000-0000990D0000}"/>
    <cellStyle name="Comma 43 3 5" xfId="3487" xr:uid="{00000000-0005-0000-0000-00009A0D0000}"/>
    <cellStyle name="Comma 43 4" xfId="3488" xr:uid="{00000000-0005-0000-0000-00009B0D0000}"/>
    <cellStyle name="Comma 43 4 2" xfId="3489" xr:uid="{00000000-0005-0000-0000-00009C0D0000}"/>
    <cellStyle name="Comma 43 4 2 2" xfId="3490" xr:uid="{00000000-0005-0000-0000-00009D0D0000}"/>
    <cellStyle name="Comma 43 4 2 2 2" xfId="3491" xr:uid="{00000000-0005-0000-0000-00009E0D0000}"/>
    <cellStyle name="Comma 43 4 2 3" xfId="3492" xr:uid="{00000000-0005-0000-0000-00009F0D0000}"/>
    <cellStyle name="Comma 43 4 3" xfId="3493" xr:uid="{00000000-0005-0000-0000-0000A00D0000}"/>
    <cellStyle name="Comma 43 4 3 2" xfId="3494" xr:uid="{00000000-0005-0000-0000-0000A10D0000}"/>
    <cellStyle name="Comma 43 4 4" xfId="3495" xr:uid="{00000000-0005-0000-0000-0000A20D0000}"/>
    <cellStyle name="Comma 43 4 4 2" xfId="3496" xr:uid="{00000000-0005-0000-0000-0000A30D0000}"/>
    <cellStyle name="Comma 43 4 5" xfId="3497" xr:uid="{00000000-0005-0000-0000-0000A40D0000}"/>
    <cellStyle name="Comma 43 5" xfId="3498" xr:uid="{00000000-0005-0000-0000-0000A50D0000}"/>
    <cellStyle name="Comma 43 5 2" xfId="3499" xr:uid="{00000000-0005-0000-0000-0000A60D0000}"/>
    <cellStyle name="Comma 43 5 2 2" xfId="3500" xr:uid="{00000000-0005-0000-0000-0000A70D0000}"/>
    <cellStyle name="Comma 43 5 2 2 2" xfId="3501" xr:uid="{00000000-0005-0000-0000-0000A80D0000}"/>
    <cellStyle name="Comma 43 5 2 3" xfId="3502" xr:uid="{00000000-0005-0000-0000-0000A90D0000}"/>
    <cellStyle name="Comma 43 5 3" xfId="3503" xr:uid="{00000000-0005-0000-0000-0000AA0D0000}"/>
    <cellStyle name="Comma 43 5 3 2" xfId="3504" xr:uid="{00000000-0005-0000-0000-0000AB0D0000}"/>
    <cellStyle name="Comma 43 5 4" xfId="3505" xr:uid="{00000000-0005-0000-0000-0000AC0D0000}"/>
    <cellStyle name="Comma 43 5 4 2" xfId="3506" xr:uid="{00000000-0005-0000-0000-0000AD0D0000}"/>
    <cellStyle name="Comma 43 5 5" xfId="3507" xr:uid="{00000000-0005-0000-0000-0000AE0D0000}"/>
    <cellStyle name="Comma 43 6" xfId="3508" xr:uid="{00000000-0005-0000-0000-0000AF0D0000}"/>
    <cellStyle name="Comma 43 6 2" xfId="3509" xr:uid="{00000000-0005-0000-0000-0000B00D0000}"/>
    <cellStyle name="Comma 43 6 2 2" xfId="3510" xr:uid="{00000000-0005-0000-0000-0000B10D0000}"/>
    <cellStyle name="Comma 43 6 2 2 2" xfId="3511" xr:uid="{00000000-0005-0000-0000-0000B20D0000}"/>
    <cellStyle name="Comma 43 6 2 3" xfId="3512" xr:uid="{00000000-0005-0000-0000-0000B30D0000}"/>
    <cellStyle name="Comma 43 6 3" xfId="3513" xr:uid="{00000000-0005-0000-0000-0000B40D0000}"/>
    <cellStyle name="Comma 43 6 3 2" xfId="3514" xr:uid="{00000000-0005-0000-0000-0000B50D0000}"/>
    <cellStyle name="Comma 43 6 4" xfId="3515" xr:uid="{00000000-0005-0000-0000-0000B60D0000}"/>
    <cellStyle name="Comma 43 6 4 2" xfId="3516" xr:uid="{00000000-0005-0000-0000-0000B70D0000}"/>
    <cellStyle name="Comma 43 6 5" xfId="3517" xr:uid="{00000000-0005-0000-0000-0000B80D0000}"/>
    <cellStyle name="Comma 43 7" xfId="3518" xr:uid="{00000000-0005-0000-0000-0000B90D0000}"/>
    <cellStyle name="Comma 43 7 2" xfId="3519" xr:uid="{00000000-0005-0000-0000-0000BA0D0000}"/>
    <cellStyle name="Comma 43 7 2 2" xfId="3520" xr:uid="{00000000-0005-0000-0000-0000BB0D0000}"/>
    <cellStyle name="Comma 43 7 2 2 2" xfId="3521" xr:uid="{00000000-0005-0000-0000-0000BC0D0000}"/>
    <cellStyle name="Comma 43 7 2 3" xfId="3522" xr:uid="{00000000-0005-0000-0000-0000BD0D0000}"/>
    <cellStyle name="Comma 43 7 3" xfId="3523" xr:uid="{00000000-0005-0000-0000-0000BE0D0000}"/>
    <cellStyle name="Comma 43 7 3 2" xfId="3524" xr:uid="{00000000-0005-0000-0000-0000BF0D0000}"/>
    <cellStyle name="Comma 43 7 4" xfId="3525" xr:uid="{00000000-0005-0000-0000-0000C00D0000}"/>
    <cellStyle name="Comma 43 8" xfId="3526" xr:uid="{00000000-0005-0000-0000-0000C10D0000}"/>
    <cellStyle name="Comma 43 8 2" xfId="3527" xr:uid="{00000000-0005-0000-0000-0000C20D0000}"/>
    <cellStyle name="Comma 43 8 2 2" xfId="3528" xr:uid="{00000000-0005-0000-0000-0000C30D0000}"/>
    <cellStyle name="Comma 43 8 2 2 2" xfId="3529" xr:uid="{00000000-0005-0000-0000-0000C40D0000}"/>
    <cellStyle name="Comma 43 8 2 3" xfId="3530" xr:uid="{00000000-0005-0000-0000-0000C50D0000}"/>
    <cellStyle name="Comma 43 8 3" xfId="3531" xr:uid="{00000000-0005-0000-0000-0000C60D0000}"/>
    <cellStyle name="Comma 43 8 3 2" xfId="3532" xr:uid="{00000000-0005-0000-0000-0000C70D0000}"/>
    <cellStyle name="Comma 43 8 4" xfId="3533" xr:uid="{00000000-0005-0000-0000-0000C80D0000}"/>
    <cellStyle name="Comma 43 9" xfId="3534" xr:uid="{00000000-0005-0000-0000-0000C90D0000}"/>
    <cellStyle name="Comma 43 9 2" xfId="3535" xr:uid="{00000000-0005-0000-0000-0000CA0D0000}"/>
    <cellStyle name="Comma 43 9 2 2" xfId="3536" xr:uid="{00000000-0005-0000-0000-0000CB0D0000}"/>
    <cellStyle name="Comma 43 9 3" xfId="3537" xr:uid="{00000000-0005-0000-0000-0000CC0D0000}"/>
    <cellStyle name="Comma 44" xfId="3538" xr:uid="{00000000-0005-0000-0000-0000CD0D0000}"/>
    <cellStyle name="Comma 44 10" xfId="3539" xr:uid="{00000000-0005-0000-0000-0000CE0D0000}"/>
    <cellStyle name="Comma 44 10 2" xfId="3540" xr:uid="{00000000-0005-0000-0000-0000CF0D0000}"/>
    <cellStyle name="Comma 44 11" xfId="3541" xr:uid="{00000000-0005-0000-0000-0000D00D0000}"/>
    <cellStyle name="Comma 44 11 2" xfId="3542" xr:uid="{00000000-0005-0000-0000-0000D10D0000}"/>
    <cellStyle name="Comma 44 12" xfId="3543" xr:uid="{00000000-0005-0000-0000-0000D20D0000}"/>
    <cellStyle name="Comma 44 2" xfId="3544" xr:uid="{00000000-0005-0000-0000-0000D30D0000}"/>
    <cellStyle name="Comma 44 2 2" xfId="3545" xr:uid="{00000000-0005-0000-0000-0000D40D0000}"/>
    <cellStyle name="Comma 44 2 2 2" xfId="3546" xr:uid="{00000000-0005-0000-0000-0000D50D0000}"/>
    <cellStyle name="Comma 44 2 2 2 2" xfId="3547" xr:uid="{00000000-0005-0000-0000-0000D60D0000}"/>
    <cellStyle name="Comma 44 2 2 3" xfId="3548" xr:uid="{00000000-0005-0000-0000-0000D70D0000}"/>
    <cellStyle name="Comma 44 2 3" xfId="3549" xr:uid="{00000000-0005-0000-0000-0000D80D0000}"/>
    <cellStyle name="Comma 44 2 3 2" xfId="3550" xr:uid="{00000000-0005-0000-0000-0000D90D0000}"/>
    <cellStyle name="Comma 44 2 4" xfId="3551" xr:uid="{00000000-0005-0000-0000-0000DA0D0000}"/>
    <cellStyle name="Comma 44 2 4 2" xfId="3552" xr:uid="{00000000-0005-0000-0000-0000DB0D0000}"/>
    <cellStyle name="Comma 44 2 5" xfId="3553" xr:uid="{00000000-0005-0000-0000-0000DC0D0000}"/>
    <cellStyle name="Comma 44 3" xfId="3554" xr:uid="{00000000-0005-0000-0000-0000DD0D0000}"/>
    <cellStyle name="Comma 44 3 2" xfId="3555" xr:uid="{00000000-0005-0000-0000-0000DE0D0000}"/>
    <cellStyle name="Comma 44 3 2 2" xfId="3556" xr:uid="{00000000-0005-0000-0000-0000DF0D0000}"/>
    <cellStyle name="Comma 44 3 2 2 2" xfId="3557" xr:uid="{00000000-0005-0000-0000-0000E00D0000}"/>
    <cellStyle name="Comma 44 3 2 3" xfId="3558" xr:uid="{00000000-0005-0000-0000-0000E10D0000}"/>
    <cellStyle name="Comma 44 3 3" xfId="3559" xr:uid="{00000000-0005-0000-0000-0000E20D0000}"/>
    <cellStyle name="Comma 44 3 3 2" xfId="3560" xr:uid="{00000000-0005-0000-0000-0000E30D0000}"/>
    <cellStyle name="Comma 44 3 4" xfId="3561" xr:uid="{00000000-0005-0000-0000-0000E40D0000}"/>
    <cellStyle name="Comma 44 3 4 2" xfId="3562" xr:uid="{00000000-0005-0000-0000-0000E50D0000}"/>
    <cellStyle name="Comma 44 3 5" xfId="3563" xr:uid="{00000000-0005-0000-0000-0000E60D0000}"/>
    <cellStyle name="Comma 44 4" xfId="3564" xr:uid="{00000000-0005-0000-0000-0000E70D0000}"/>
    <cellStyle name="Comma 44 4 2" xfId="3565" xr:uid="{00000000-0005-0000-0000-0000E80D0000}"/>
    <cellStyle name="Comma 44 4 2 2" xfId="3566" xr:uid="{00000000-0005-0000-0000-0000E90D0000}"/>
    <cellStyle name="Comma 44 4 2 2 2" xfId="3567" xr:uid="{00000000-0005-0000-0000-0000EA0D0000}"/>
    <cellStyle name="Comma 44 4 2 3" xfId="3568" xr:uid="{00000000-0005-0000-0000-0000EB0D0000}"/>
    <cellStyle name="Comma 44 4 3" xfId="3569" xr:uid="{00000000-0005-0000-0000-0000EC0D0000}"/>
    <cellStyle name="Comma 44 4 3 2" xfId="3570" xr:uid="{00000000-0005-0000-0000-0000ED0D0000}"/>
    <cellStyle name="Comma 44 4 4" xfId="3571" xr:uid="{00000000-0005-0000-0000-0000EE0D0000}"/>
    <cellStyle name="Comma 44 4 4 2" xfId="3572" xr:uid="{00000000-0005-0000-0000-0000EF0D0000}"/>
    <cellStyle name="Comma 44 4 5" xfId="3573" xr:uid="{00000000-0005-0000-0000-0000F00D0000}"/>
    <cellStyle name="Comma 44 5" xfId="3574" xr:uid="{00000000-0005-0000-0000-0000F10D0000}"/>
    <cellStyle name="Comma 44 5 2" xfId="3575" xr:uid="{00000000-0005-0000-0000-0000F20D0000}"/>
    <cellStyle name="Comma 44 5 2 2" xfId="3576" xr:uid="{00000000-0005-0000-0000-0000F30D0000}"/>
    <cellStyle name="Comma 44 5 2 2 2" xfId="3577" xr:uid="{00000000-0005-0000-0000-0000F40D0000}"/>
    <cellStyle name="Comma 44 5 2 3" xfId="3578" xr:uid="{00000000-0005-0000-0000-0000F50D0000}"/>
    <cellStyle name="Comma 44 5 3" xfId="3579" xr:uid="{00000000-0005-0000-0000-0000F60D0000}"/>
    <cellStyle name="Comma 44 5 3 2" xfId="3580" xr:uid="{00000000-0005-0000-0000-0000F70D0000}"/>
    <cellStyle name="Comma 44 5 4" xfId="3581" xr:uid="{00000000-0005-0000-0000-0000F80D0000}"/>
    <cellStyle name="Comma 44 5 4 2" xfId="3582" xr:uid="{00000000-0005-0000-0000-0000F90D0000}"/>
    <cellStyle name="Comma 44 5 5" xfId="3583" xr:uid="{00000000-0005-0000-0000-0000FA0D0000}"/>
    <cellStyle name="Comma 44 6" xfId="3584" xr:uid="{00000000-0005-0000-0000-0000FB0D0000}"/>
    <cellStyle name="Comma 44 6 2" xfId="3585" xr:uid="{00000000-0005-0000-0000-0000FC0D0000}"/>
    <cellStyle name="Comma 44 6 2 2" xfId="3586" xr:uid="{00000000-0005-0000-0000-0000FD0D0000}"/>
    <cellStyle name="Comma 44 6 2 2 2" xfId="3587" xr:uid="{00000000-0005-0000-0000-0000FE0D0000}"/>
    <cellStyle name="Comma 44 6 2 3" xfId="3588" xr:uid="{00000000-0005-0000-0000-0000FF0D0000}"/>
    <cellStyle name="Comma 44 6 3" xfId="3589" xr:uid="{00000000-0005-0000-0000-0000000E0000}"/>
    <cellStyle name="Comma 44 6 3 2" xfId="3590" xr:uid="{00000000-0005-0000-0000-0000010E0000}"/>
    <cellStyle name="Comma 44 6 4" xfId="3591" xr:uid="{00000000-0005-0000-0000-0000020E0000}"/>
    <cellStyle name="Comma 44 6 4 2" xfId="3592" xr:uid="{00000000-0005-0000-0000-0000030E0000}"/>
    <cellStyle name="Comma 44 6 5" xfId="3593" xr:uid="{00000000-0005-0000-0000-0000040E0000}"/>
    <cellStyle name="Comma 44 7" xfId="3594" xr:uid="{00000000-0005-0000-0000-0000050E0000}"/>
    <cellStyle name="Comma 44 7 2" xfId="3595" xr:uid="{00000000-0005-0000-0000-0000060E0000}"/>
    <cellStyle name="Comma 44 7 2 2" xfId="3596" xr:uid="{00000000-0005-0000-0000-0000070E0000}"/>
    <cellStyle name="Comma 44 7 2 2 2" xfId="3597" xr:uid="{00000000-0005-0000-0000-0000080E0000}"/>
    <cellStyle name="Comma 44 7 2 3" xfId="3598" xr:uid="{00000000-0005-0000-0000-0000090E0000}"/>
    <cellStyle name="Comma 44 7 3" xfId="3599" xr:uid="{00000000-0005-0000-0000-00000A0E0000}"/>
    <cellStyle name="Comma 44 7 3 2" xfId="3600" xr:uid="{00000000-0005-0000-0000-00000B0E0000}"/>
    <cellStyle name="Comma 44 7 4" xfId="3601" xr:uid="{00000000-0005-0000-0000-00000C0E0000}"/>
    <cellStyle name="Comma 44 8" xfId="3602" xr:uid="{00000000-0005-0000-0000-00000D0E0000}"/>
    <cellStyle name="Comma 44 8 2" xfId="3603" xr:uid="{00000000-0005-0000-0000-00000E0E0000}"/>
    <cellStyle name="Comma 44 8 2 2" xfId="3604" xr:uid="{00000000-0005-0000-0000-00000F0E0000}"/>
    <cellStyle name="Comma 44 8 2 2 2" xfId="3605" xr:uid="{00000000-0005-0000-0000-0000100E0000}"/>
    <cellStyle name="Comma 44 8 2 3" xfId="3606" xr:uid="{00000000-0005-0000-0000-0000110E0000}"/>
    <cellStyle name="Comma 44 8 3" xfId="3607" xr:uid="{00000000-0005-0000-0000-0000120E0000}"/>
    <cellStyle name="Comma 44 8 3 2" xfId="3608" xr:uid="{00000000-0005-0000-0000-0000130E0000}"/>
    <cellStyle name="Comma 44 8 4" xfId="3609" xr:uid="{00000000-0005-0000-0000-0000140E0000}"/>
    <cellStyle name="Comma 44 9" xfId="3610" xr:uid="{00000000-0005-0000-0000-0000150E0000}"/>
    <cellStyle name="Comma 44 9 2" xfId="3611" xr:uid="{00000000-0005-0000-0000-0000160E0000}"/>
    <cellStyle name="Comma 44 9 2 2" xfId="3612" xr:uid="{00000000-0005-0000-0000-0000170E0000}"/>
    <cellStyle name="Comma 44 9 3" xfId="3613" xr:uid="{00000000-0005-0000-0000-0000180E0000}"/>
    <cellStyle name="Comma 45" xfId="3614" xr:uid="{00000000-0005-0000-0000-0000190E0000}"/>
    <cellStyle name="Comma 45 10" xfId="3615" xr:uid="{00000000-0005-0000-0000-00001A0E0000}"/>
    <cellStyle name="Comma 45 10 2" xfId="3616" xr:uid="{00000000-0005-0000-0000-00001B0E0000}"/>
    <cellStyle name="Comma 45 11" xfId="3617" xr:uid="{00000000-0005-0000-0000-00001C0E0000}"/>
    <cellStyle name="Comma 45 11 2" xfId="3618" xr:uid="{00000000-0005-0000-0000-00001D0E0000}"/>
    <cellStyle name="Comma 45 12" xfId="3619" xr:uid="{00000000-0005-0000-0000-00001E0E0000}"/>
    <cellStyle name="Comma 45 2" xfId="3620" xr:uid="{00000000-0005-0000-0000-00001F0E0000}"/>
    <cellStyle name="Comma 45 2 2" xfId="3621" xr:uid="{00000000-0005-0000-0000-0000200E0000}"/>
    <cellStyle name="Comma 45 2 2 2" xfId="3622" xr:uid="{00000000-0005-0000-0000-0000210E0000}"/>
    <cellStyle name="Comma 45 2 2 2 2" xfId="3623" xr:uid="{00000000-0005-0000-0000-0000220E0000}"/>
    <cellStyle name="Comma 45 2 2 3" xfId="3624" xr:uid="{00000000-0005-0000-0000-0000230E0000}"/>
    <cellStyle name="Comma 45 2 3" xfId="3625" xr:uid="{00000000-0005-0000-0000-0000240E0000}"/>
    <cellStyle name="Comma 45 2 3 2" xfId="3626" xr:uid="{00000000-0005-0000-0000-0000250E0000}"/>
    <cellStyle name="Comma 45 2 4" xfId="3627" xr:uid="{00000000-0005-0000-0000-0000260E0000}"/>
    <cellStyle name="Comma 45 2 4 2" xfId="3628" xr:uid="{00000000-0005-0000-0000-0000270E0000}"/>
    <cellStyle name="Comma 45 2 5" xfId="3629" xr:uid="{00000000-0005-0000-0000-0000280E0000}"/>
    <cellStyle name="Comma 45 3" xfId="3630" xr:uid="{00000000-0005-0000-0000-0000290E0000}"/>
    <cellStyle name="Comma 45 3 2" xfId="3631" xr:uid="{00000000-0005-0000-0000-00002A0E0000}"/>
    <cellStyle name="Comma 45 3 2 2" xfId="3632" xr:uid="{00000000-0005-0000-0000-00002B0E0000}"/>
    <cellStyle name="Comma 45 3 2 2 2" xfId="3633" xr:uid="{00000000-0005-0000-0000-00002C0E0000}"/>
    <cellStyle name="Comma 45 3 2 3" xfId="3634" xr:uid="{00000000-0005-0000-0000-00002D0E0000}"/>
    <cellStyle name="Comma 45 3 3" xfId="3635" xr:uid="{00000000-0005-0000-0000-00002E0E0000}"/>
    <cellStyle name="Comma 45 3 3 2" xfId="3636" xr:uid="{00000000-0005-0000-0000-00002F0E0000}"/>
    <cellStyle name="Comma 45 3 4" xfId="3637" xr:uid="{00000000-0005-0000-0000-0000300E0000}"/>
    <cellStyle name="Comma 45 3 4 2" xfId="3638" xr:uid="{00000000-0005-0000-0000-0000310E0000}"/>
    <cellStyle name="Comma 45 3 5" xfId="3639" xr:uid="{00000000-0005-0000-0000-0000320E0000}"/>
    <cellStyle name="Comma 45 4" xfId="3640" xr:uid="{00000000-0005-0000-0000-0000330E0000}"/>
    <cellStyle name="Comma 45 4 2" xfId="3641" xr:uid="{00000000-0005-0000-0000-0000340E0000}"/>
    <cellStyle name="Comma 45 4 2 2" xfId="3642" xr:uid="{00000000-0005-0000-0000-0000350E0000}"/>
    <cellStyle name="Comma 45 4 2 2 2" xfId="3643" xr:uid="{00000000-0005-0000-0000-0000360E0000}"/>
    <cellStyle name="Comma 45 4 2 3" xfId="3644" xr:uid="{00000000-0005-0000-0000-0000370E0000}"/>
    <cellStyle name="Comma 45 4 3" xfId="3645" xr:uid="{00000000-0005-0000-0000-0000380E0000}"/>
    <cellStyle name="Comma 45 4 3 2" xfId="3646" xr:uid="{00000000-0005-0000-0000-0000390E0000}"/>
    <cellStyle name="Comma 45 4 4" xfId="3647" xr:uid="{00000000-0005-0000-0000-00003A0E0000}"/>
    <cellStyle name="Comma 45 4 4 2" xfId="3648" xr:uid="{00000000-0005-0000-0000-00003B0E0000}"/>
    <cellStyle name="Comma 45 4 5" xfId="3649" xr:uid="{00000000-0005-0000-0000-00003C0E0000}"/>
    <cellStyle name="Comma 45 5" xfId="3650" xr:uid="{00000000-0005-0000-0000-00003D0E0000}"/>
    <cellStyle name="Comma 45 5 2" xfId="3651" xr:uid="{00000000-0005-0000-0000-00003E0E0000}"/>
    <cellStyle name="Comma 45 5 2 2" xfId="3652" xr:uid="{00000000-0005-0000-0000-00003F0E0000}"/>
    <cellStyle name="Comma 45 5 2 2 2" xfId="3653" xr:uid="{00000000-0005-0000-0000-0000400E0000}"/>
    <cellStyle name="Comma 45 5 2 3" xfId="3654" xr:uid="{00000000-0005-0000-0000-0000410E0000}"/>
    <cellStyle name="Comma 45 5 3" xfId="3655" xr:uid="{00000000-0005-0000-0000-0000420E0000}"/>
    <cellStyle name="Comma 45 5 3 2" xfId="3656" xr:uid="{00000000-0005-0000-0000-0000430E0000}"/>
    <cellStyle name="Comma 45 5 4" xfId="3657" xr:uid="{00000000-0005-0000-0000-0000440E0000}"/>
    <cellStyle name="Comma 45 5 4 2" xfId="3658" xr:uid="{00000000-0005-0000-0000-0000450E0000}"/>
    <cellStyle name="Comma 45 5 5" xfId="3659" xr:uid="{00000000-0005-0000-0000-0000460E0000}"/>
    <cellStyle name="Comma 45 6" xfId="3660" xr:uid="{00000000-0005-0000-0000-0000470E0000}"/>
    <cellStyle name="Comma 45 6 2" xfId="3661" xr:uid="{00000000-0005-0000-0000-0000480E0000}"/>
    <cellStyle name="Comma 45 6 2 2" xfId="3662" xr:uid="{00000000-0005-0000-0000-0000490E0000}"/>
    <cellStyle name="Comma 45 6 2 2 2" xfId="3663" xr:uid="{00000000-0005-0000-0000-00004A0E0000}"/>
    <cellStyle name="Comma 45 6 2 3" xfId="3664" xr:uid="{00000000-0005-0000-0000-00004B0E0000}"/>
    <cellStyle name="Comma 45 6 3" xfId="3665" xr:uid="{00000000-0005-0000-0000-00004C0E0000}"/>
    <cellStyle name="Comma 45 6 3 2" xfId="3666" xr:uid="{00000000-0005-0000-0000-00004D0E0000}"/>
    <cellStyle name="Comma 45 6 4" xfId="3667" xr:uid="{00000000-0005-0000-0000-00004E0E0000}"/>
    <cellStyle name="Comma 45 6 4 2" xfId="3668" xr:uid="{00000000-0005-0000-0000-00004F0E0000}"/>
    <cellStyle name="Comma 45 6 5" xfId="3669" xr:uid="{00000000-0005-0000-0000-0000500E0000}"/>
    <cellStyle name="Comma 45 7" xfId="3670" xr:uid="{00000000-0005-0000-0000-0000510E0000}"/>
    <cellStyle name="Comma 45 7 2" xfId="3671" xr:uid="{00000000-0005-0000-0000-0000520E0000}"/>
    <cellStyle name="Comma 45 7 2 2" xfId="3672" xr:uid="{00000000-0005-0000-0000-0000530E0000}"/>
    <cellStyle name="Comma 45 7 2 2 2" xfId="3673" xr:uid="{00000000-0005-0000-0000-0000540E0000}"/>
    <cellStyle name="Comma 45 7 2 3" xfId="3674" xr:uid="{00000000-0005-0000-0000-0000550E0000}"/>
    <cellStyle name="Comma 45 7 3" xfId="3675" xr:uid="{00000000-0005-0000-0000-0000560E0000}"/>
    <cellStyle name="Comma 45 7 3 2" xfId="3676" xr:uid="{00000000-0005-0000-0000-0000570E0000}"/>
    <cellStyle name="Comma 45 7 4" xfId="3677" xr:uid="{00000000-0005-0000-0000-0000580E0000}"/>
    <cellStyle name="Comma 45 8" xfId="3678" xr:uid="{00000000-0005-0000-0000-0000590E0000}"/>
    <cellStyle name="Comma 45 8 2" xfId="3679" xr:uid="{00000000-0005-0000-0000-00005A0E0000}"/>
    <cellStyle name="Comma 45 8 2 2" xfId="3680" xr:uid="{00000000-0005-0000-0000-00005B0E0000}"/>
    <cellStyle name="Comma 45 8 2 2 2" xfId="3681" xr:uid="{00000000-0005-0000-0000-00005C0E0000}"/>
    <cellStyle name="Comma 45 8 2 3" xfId="3682" xr:uid="{00000000-0005-0000-0000-00005D0E0000}"/>
    <cellStyle name="Comma 45 8 3" xfId="3683" xr:uid="{00000000-0005-0000-0000-00005E0E0000}"/>
    <cellStyle name="Comma 45 8 3 2" xfId="3684" xr:uid="{00000000-0005-0000-0000-00005F0E0000}"/>
    <cellStyle name="Comma 45 8 4" xfId="3685" xr:uid="{00000000-0005-0000-0000-0000600E0000}"/>
    <cellStyle name="Comma 45 9" xfId="3686" xr:uid="{00000000-0005-0000-0000-0000610E0000}"/>
    <cellStyle name="Comma 45 9 2" xfId="3687" xr:uid="{00000000-0005-0000-0000-0000620E0000}"/>
    <cellStyle name="Comma 45 9 2 2" xfId="3688" xr:uid="{00000000-0005-0000-0000-0000630E0000}"/>
    <cellStyle name="Comma 45 9 3" xfId="3689" xr:uid="{00000000-0005-0000-0000-0000640E0000}"/>
    <cellStyle name="Comma 46" xfId="3690" xr:uid="{00000000-0005-0000-0000-0000650E0000}"/>
    <cellStyle name="Comma 46 10" xfId="3691" xr:uid="{00000000-0005-0000-0000-0000660E0000}"/>
    <cellStyle name="Comma 46 10 2" xfId="3692" xr:uid="{00000000-0005-0000-0000-0000670E0000}"/>
    <cellStyle name="Comma 46 11" xfId="3693" xr:uid="{00000000-0005-0000-0000-0000680E0000}"/>
    <cellStyle name="Comma 46 11 2" xfId="3694" xr:uid="{00000000-0005-0000-0000-0000690E0000}"/>
    <cellStyle name="Comma 46 12" xfId="3695" xr:uid="{00000000-0005-0000-0000-00006A0E0000}"/>
    <cellStyle name="Comma 46 2" xfId="3696" xr:uid="{00000000-0005-0000-0000-00006B0E0000}"/>
    <cellStyle name="Comma 46 2 2" xfId="3697" xr:uid="{00000000-0005-0000-0000-00006C0E0000}"/>
    <cellStyle name="Comma 46 2 2 2" xfId="3698" xr:uid="{00000000-0005-0000-0000-00006D0E0000}"/>
    <cellStyle name="Comma 46 2 2 2 2" xfId="3699" xr:uid="{00000000-0005-0000-0000-00006E0E0000}"/>
    <cellStyle name="Comma 46 2 2 3" xfId="3700" xr:uid="{00000000-0005-0000-0000-00006F0E0000}"/>
    <cellStyle name="Comma 46 2 3" xfId="3701" xr:uid="{00000000-0005-0000-0000-0000700E0000}"/>
    <cellStyle name="Comma 46 2 3 2" xfId="3702" xr:uid="{00000000-0005-0000-0000-0000710E0000}"/>
    <cellStyle name="Comma 46 2 4" xfId="3703" xr:uid="{00000000-0005-0000-0000-0000720E0000}"/>
    <cellStyle name="Comma 46 2 4 2" xfId="3704" xr:uid="{00000000-0005-0000-0000-0000730E0000}"/>
    <cellStyle name="Comma 46 2 5" xfId="3705" xr:uid="{00000000-0005-0000-0000-0000740E0000}"/>
    <cellStyle name="Comma 46 3" xfId="3706" xr:uid="{00000000-0005-0000-0000-0000750E0000}"/>
    <cellStyle name="Comma 46 3 2" xfId="3707" xr:uid="{00000000-0005-0000-0000-0000760E0000}"/>
    <cellStyle name="Comma 46 3 2 2" xfId="3708" xr:uid="{00000000-0005-0000-0000-0000770E0000}"/>
    <cellStyle name="Comma 46 3 2 2 2" xfId="3709" xr:uid="{00000000-0005-0000-0000-0000780E0000}"/>
    <cellStyle name="Comma 46 3 2 3" xfId="3710" xr:uid="{00000000-0005-0000-0000-0000790E0000}"/>
    <cellStyle name="Comma 46 3 3" xfId="3711" xr:uid="{00000000-0005-0000-0000-00007A0E0000}"/>
    <cellStyle name="Comma 46 3 3 2" xfId="3712" xr:uid="{00000000-0005-0000-0000-00007B0E0000}"/>
    <cellStyle name="Comma 46 3 4" xfId="3713" xr:uid="{00000000-0005-0000-0000-00007C0E0000}"/>
    <cellStyle name="Comma 46 3 4 2" xfId="3714" xr:uid="{00000000-0005-0000-0000-00007D0E0000}"/>
    <cellStyle name="Comma 46 3 5" xfId="3715" xr:uid="{00000000-0005-0000-0000-00007E0E0000}"/>
    <cellStyle name="Comma 46 4" xfId="3716" xr:uid="{00000000-0005-0000-0000-00007F0E0000}"/>
    <cellStyle name="Comma 46 4 2" xfId="3717" xr:uid="{00000000-0005-0000-0000-0000800E0000}"/>
    <cellStyle name="Comma 46 4 2 2" xfId="3718" xr:uid="{00000000-0005-0000-0000-0000810E0000}"/>
    <cellStyle name="Comma 46 4 2 2 2" xfId="3719" xr:uid="{00000000-0005-0000-0000-0000820E0000}"/>
    <cellStyle name="Comma 46 4 2 3" xfId="3720" xr:uid="{00000000-0005-0000-0000-0000830E0000}"/>
    <cellStyle name="Comma 46 4 3" xfId="3721" xr:uid="{00000000-0005-0000-0000-0000840E0000}"/>
    <cellStyle name="Comma 46 4 3 2" xfId="3722" xr:uid="{00000000-0005-0000-0000-0000850E0000}"/>
    <cellStyle name="Comma 46 4 4" xfId="3723" xr:uid="{00000000-0005-0000-0000-0000860E0000}"/>
    <cellStyle name="Comma 46 4 4 2" xfId="3724" xr:uid="{00000000-0005-0000-0000-0000870E0000}"/>
    <cellStyle name="Comma 46 4 5" xfId="3725" xr:uid="{00000000-0005-0000-0000-0000880E0000}"/>
    <cellStyle name="Comma 46 5" xfId="3726" xr:uid="{00000000-0005-0000-0000-0000890E0000}"/>
    <cellStyle name="Comma 46 5 2" xfId="3727" xr:uid="{00000000-0005-0000-0000-00008A0E0000}"/>
    <cellStyle name="Comma 46 5 2 2" xfId="3728" xr:uid="{00000000-0005-0000-0000-00008B0E0000}"/>
    <cellStyle name="Comma 46 5 2 2 2" xfId="3729" xr:uid="{00000000-0005-0000-0000-00008C0E0000}"/>
    <cellStyle name="Comma 46 5 2 3" xfId="3730" xr:uid="{00000000-0005-0000-0000-00008D0E0000}"/>
    <cellStyle name="Comma 46 5 3" xfId="3731" xr:uid="{00000000-0005-0000-0000-00008E0E0000}"/>
    <cellStyle name="Comma 46 5 3 2" xfId="3732" xr:uid="{00000000-0005-0000-0000-00008F0E0000}"/>
    <cellStyle name="Comma 46 5 4" xfId="3733" xr:uid="{00000000-0005-0000-0000-0000900E0000}"/>
    <cellStyle name="Comma 46 5 4 2" xfId="3734" xr:uid="{00000000-0005-0000-0000-0000910E0000}"/>
    <cellStyle name="Comma 46 5 5" xfId="3735" xr:uid="{00000000-0005-0000-0000-0000920E0000}"/>
    <cellStyle name="Comma 46 6" xfId="3736" xr:uid="{00000000-0005-0000-0000-0000930E0000}"/>
    <cellStyle name="Comma 46 6 2" xfId="3737" xr:uid="{00000000-0005-0000-0000-0000940E0000}"/>
    <cellStyle name="Comma 46 6 2 2" xfId="3738" xr:uid="{00000000-0005-0000-0000-0000950E0000}"/>
    <cellStyle name="Comma 46 6 2 2 2" xfId="3739" xr:uid="{00000000-0005-0000-0000-0000960E0000}"/>
    <cellStyle name="Comma 46 6 2 3" xfId="3740" xr:uid="{00000000-0005-0000-0000-0000970E0000}"/>
    <cellStyle name="Comma 46 6 3" xfId="3741" xr:uid="{00000000-0005-0000-0000-0000980E0000}"/>
    <cellStyle name="Comma 46 6 3 2" xfId="3742" xr:uid="{00000000-0005-0000-0000-0000990E0000}"/>
    <cellStyle name="Comma 46 6 4" xfId="3743" xr:uid="{00000000-0005-0000-0000-00009A0E0000}"/>
    <cellStyle name="Comma 46 6 4 2" xfId="3744" xr:uid="{00000000-0005-0000-0000-00009B0E0000}"/>
    <cellStyle name="Comma 46 6 5" xfId="3745" xr:uid="{00000000-0005-0000-0000-00009C0E0000}"/>
    <cellStyle name="Comma 46 7" xfId="3746" xr:uid="{00000000-0005-0000-0000-00009D0E0000}"/>
    <cellStyle name="Comma 46 7 2" xfId="3747" xr:uid="{00000000-0005-0000-0000-00009E0E0000}"/>
    <cellStyle name="Comma 46 7 2 2" xfId="3748" xr:uid="{00000000-0005-0000-0000-00009F0E0000}"/>
    <cellStyle name="Comma 46 7 2 2 2" xfId="3749" xr:uid="{00000000-0005-0000-0000-0000A00E0000}"/>
    <cellStyle name="Comma 46 7 2 3" xfId="3750" xr:uid="{00000000-0005-0000-0000-0000A10E0000}"/>
    <cellStyle name="Comma 46 7 3" xfId="3751" xr:uid="{00000000-0005-0000-0000-0000A20E0000}"/>
    <cellStyle name="Comma 46 7 3 2" xfId="3752" xr:uid="{00000000-0005-0000-0000-0000A30E0000}"/>
    <cellStyle name="Comma 46 7 4" xfId="3753" xr:uid="{00000000-0005-0000-0000-0000A40E0000}"/>
    <cellStyle name="Comma 46 8" xfId="3754" xr:uid="{00000000-0005-0000-0000-0000A50E0000}"/>
    <cellStyle name="Comma 46 8 2" xfId="3755" xr:uid="{00000000-0005-0000-0000-0000A60E0000}"/>
    <cellStyle name="Comma 46 8 2 2" xfId="3756" xr:uid="{00000000-0005-0000-0000-0000A70E0000}"/>
    <cellStyle name="Comma 46 8 2 2 2" xfId="3757" xr:uid="{00000000-0005-0000-0000-0000A80E0000}"/>
    <cellStyle name="Comma 46 8 2 3" xfId="3758" xr:uid="{00000000-0005-0000-0000-0000A90E0000}"/>
    <cellStyle name="Comma 46 8 3" xfId="3759" xr:uid="{00000000-0005-0000-0000-0000AA0E0000}"/>
    <cellStyle name="Comma 46 8 3 2" xfId="3760" xr:uid="{00000000-0005-0000-0000-0000AB0E0000}"/>
    <cellStyle name="Comma 46 8 4" xfId="3761" xr:uid="{00000000-0005-0000-0000-0000AC0E0000}"/>
    <cellStyle name="Comma 46 9" xfId="3762" xr:uid="{00000000-0005-0000-0000-0000AD0E0000}"/>
    <cellStyle name="Comma 46 9 2" xfId="3763" xr:uid="{00000000-0005-0000-0000-0000AE0E0000}"/>
    <cellStyle name="Comma 46 9 2 2" xfId="3764" xr:uid="{00000000-0005-0000-0000-0000AF0E0000}"/>
    <cellStyle name="Comma 46 9 3" xfId="3765" xr:uid="{00000000-0005-0000-0000-0000B00E0000}"/>
    <cellStyle name="Comma 47" xfId="3766" xr:uid="{00000000-0005-0000-0000-0000B10E0000}"/>
    <cellStyle name="Comma 47 10" xfId="3767" xr:uid="{00000000-0005-0000-0000-0000B20E0000}"/>
    <cellStyle name="Comma 47 10 2" xfId="3768" xr:uid="{00000000-0005-0000-0000-0000B30E0000}"/>
    <cellStyle name="Comma 47 11" xfId="3769" xr:uid="{00000000-0005-0000-0000-0000B40E0000}"/>
    <cellStyle name="Comma 47 11 2" xfId="3770" xr:uid="{00000000-0005-0000-0000-0000B50E0000}"/>
    <cellStyle name="Comma 47 12" xfId="3771" xr:uid="{00000000-0005-0000-0000-0000B60E0000}"/>
    <cellStyle name="Comma 47 2" xfId="3772" xr:uid="{00000000-0005-0000-0000-0000B70E0000}"/>
    <cellStyle name="Comma 47 2 2" xfId="3773" xr:uid="{00000000-0005-0000-0000-0000B80E0000}"/>
    <cellStyle name="Comma 47 2 2 2" xfId="3774" xr:uid="{00000000-0005-0000-0000-0000B90E0000}"/>
    <cellStyle name="Comma 47 2 2 2 2" xfId="3775" xr:uid="{00000000-0005-0000-0000-0000BA0E0000}"/>
    <cellStyle name="Comma 47 2 2 3" xfId="3776" xr:uid="{00000000-0005-0000-0000-0000BB0E0000}"/>
    <cellStyle name="Comma 47 2 3" xfId="3777" xr:uid="{00000000-0005-0000-0000-0000BC0E0000}"/>
    <cellStyle name="Comma 47 2 3 2" xfId="3778" xr:uid="{00000000-0005-0000-0000-0000BD0E0000}"/>
    <cellStyle name="Comma 47 2 4" xfId="3779" xr:uid="{00000000-0005-0000-0000-0000BE0E0000}"/>
    <cellStyle name="Comma 47 2 4 2" xfId="3780" xr:uid="{00000000-0005-0000-0000-0000BF0E0000}"/>
    <cellStyle name="Comma 47 2 5" xfId="3781" xr:uid="{00000000-0005-0000-0000-0000C00E0000}"/>
    <cellStyle name="Comma 47 3" xfId="3782" xr:uid="{00000000-0005-0000-0000-0000C10E0000}"/>
    <cellStyle name="Comma 47 3 2" xfId="3783" xr:uid="{00000000-0005-0000-0000-0000C20E0000}"/>
    <cellStyle name="Comma 47 3 2 2" xfId="3784" xr:uid="{00000000-0005-0000-0000-0000C30E0000}"/>
    <cellStyle name="Comma 47 3 2 2 2" xfId="3785" xr:uid="{00000000-0005-0000-0000-0000C40E0000}"/>
    <cellStyle name="Comma 47 3 2 3" xfId="3786" xr:uid="{00000000-0005-0000-0000-0000C50E0000}"/>
    <cellStyle name="Comma 47 3 3" xfId="3787" xr:uid="{00000000-0005-0000-0000-0000C60E0000}"/>
    <cellStyle name="Comma 47 3 3 2" xfId="3788" xr:uid="{00000000-0005-0000-0000-0000C70E0000}"/>
    <cellStyle name="Comma 47 3 4" xfId="3789" xr:uid="{00000000-0005-0000-0000-0000C80E0000}"/>
    <cellStyle name="Comma 47 3 4 2" xfId="3790" xr:uid="{00000000-0005-0000-0000-0000C90E0000}"/>
    <cellStyle name="Comma 47 3 5" xfId="3791" xr:uid="{00000000-0005-0000-0000-0000CA0E0000}"/>
    <cellStyle name="Comma 47 4" xfId="3792" xr:uid="{00000000-0005-0000-0000-0000CB0E0000}"/>
    <cellStyle name="Comma 47 4 2" xfId="3793" xr:uid="{00000000-0005-0000-0000-0000CC0E0000}"/>
    <cellStyle name="Comma 47 4 2 2" xfId="3794" xr:uid="{00000000-0005-0000-0000-0000CD0E0000}"/>
    <cellStyle name="Comma 47 4 2 2 2" xfId="3795" xr:uid="{00000000-0005-0000-0000-0000CE0E0000}"/>
    <cellStyle name="Comma 47 4 2 3" xfId="3796" xr:uid="{00000000-0005-0000-0000-0000CF0E0000}"/>
    <cellStyle name="Comma 47 4 3" xfId="3797" xr:uid="{00000000-0005-0000-0000-0000D00E0000}"/>
    <cellStyle name="Comma 47 4 3 2" xfId="3798" xr:uid="{00000000-0005-0000-0000-0000D10E0000}"/>
    <cellStyle name="Comma 47 4 4" xfId="3799" xr:uid="{00000000-0005-0000-0000-0000D20E0000}"/>
    <cellStyle name="Comma 47 4 4 2" xfId="3800" xr:uid="{00000000-0005-0000-0000-0000D30E0000}"/>
    <cellStyle name="Comma 47 4 5" xfId="3801" xr:uid="{00000000-0005-0000-0000-0000D40E0000}"/>
    <cellStyle name="Comma 47 5" xfId="3802" xr:uid="{00000000-0005-0000-0000-0000D50E0000}"/>
    <cellStyle name="Comma 47 5 2" xfId="3803" xr:uid="{00000000-0005-0000-0000-0000D60E0000}"/>
    <cellStyle name="Comma 47 5 2 2" xfId="3804" xr:uid="{00000000-0005-0000-0000-0000D70E0000}"/>
    <cellStyle name="Comma 47 5 2 2 2" xfId="3805" xr:uid="{00000000-0005-0000-0000-0000D80E0000}"/>
    <cellStyle name="Comma 47 5 2 3" xfId="3806" xr:uid="{00000000-0005-0000-0000-0000D90E0000}"/>
    <cellStyle name="Comma 47 5 3" xfId="3807" xr:uid="{00000000-0005-0000-0000-0000DA0E0000}"/>
    <cellStyle name="Comma 47 5 3 2" xfId="3808" xr:uid="{00000000-0005-0000-0000-0000DB0E0000}"/>
    <cellStyle name="Comma 47 5 4" xfId="3809" xr:uid="{00000000-0005-0000-0000-0000DC0E0000}"/>
    <cellStyle name="Comma 47 5 4 2" xfId="3810" xr:uid="{00000000-0005-0000-0000-0000DD0E0000}"/>
    <cellStyle name="Comma 47 5 5" xfId="3811" xr:uid="{00000000-0005-0000-0000-0000DE0E0000}"/>
    <cellStyle name="Comma 47 6" xfId="3812" xr:uid="{00000000-0005-0000-0000-0000DF0E0000}"/>
    <cellStyle name="Comma 47 6 2" xfId="3813" xr:uid="{00000000-0005-0000-0000-0000E00E0000}"/>
    <cellStyle name="Comma 47 6 2 2" xfId="3814" xr:uid="{00000000-0005-0000-0000-0000E10E0000}"/>
    <cellStyle name="Comma 47 6 2 2 2" xfId="3815" xr:uid="{00000000-0005-0000-0000-0000E20E0000}"/>
    <cellStyle name="Comma 47 6 2 3" xfId="3816" xr:uid="{00000000-0005-0000-0000-0000E30E0000}"/>
    <cellStyle name="Comma 47 6 3" xfId="3817" xr:uid="{00000000-0005-0000-0000-0000E40E0000}"/>
    <cellStyle name="Comma 47 6 3 2" xfId="3818" xr:uid="{00000000-0005-0000-0000-0000E50E0000}"/>
    <cellStyle name="Comma 47 6 4" xfId="3819" xr:uid="{00000000-0005-0000-0000-0000E60E0000}"/>
    <cellStyle name="Comma 47 6 4 2" xfId="3820" xr:uid="{00000000-0005-0000-0000-0000E70E0000}"/>
    <cellStyle name="Comma 47 6 5" xfId="3821" xr:uid="{00000000-0005-0000-0000-0000E80E0000}"/>
    <cellStyle name="Comma 47 7" xfId="3822" xr:uid="{00000000-0005-0000-0000-0000E90E0000}"/>
    <cellStyle name="Comma 47 7 2" xfId="3823" xr:uid="{00000000-0005-0000-0000-0000EA0E0000}"/>
    <cellStyle name="Comma 47 7 2 2" xfId="3824" xr:uid="{00000000-0005-0000-0000-0000EB0E0000}"/>
    <cellStyle name="Comma 47 7 2 2 2" xfId="3825" xr:uid="{00000000-0005-0000-0000-0000EC0E0000}"/>
    <cellStyle name="Comma 47 7 2 3" xfId="3826" xr:uid="{00000000-0005-0000-0000-0000ED0E0000}"/>
    <cellStyle name="Comma 47 7 3" xfId="3827" xr:uid="{00000000-0005-0000-0000-0000EE0E0000}"/>
    <cellStyle name="Comma 47 7 3 2" xfId="3828" xr:uid="{00000000-0005-0000-0000-0000EF0E0000}"/>
    <cellStyle name="Comma 47 7 4" xfId="3829" xr:uid="{00000000-0005-0000-0000-0000F00E0000}"/>
    <cellStyle name="Comma 47 8" xfId="3830" xr:uid="{00000000-0005-0000-0000-0000F10E0000}"/>
    <cellStyle name="Comma 47 8 2" xfId="3831" xr:uid="{00000000-0005-0000-0000-0000F20E0000}"/>
    <cellStyle name="Comma 47 8 2 2" xfId="3832" xr:uid="{00000000-0005-0000-0000-0000F30E0000}"/>
    <cellStyle name="Comma 47 8 2 2 2" xfId="3833" xr:uid="{00000000-0005-0000-0000-0000F40E0000}"/>
    <cellStyle name="Comma 47 8 2 3" xfId="3834" xr:uid="{00000000-0005-0000-0000-0000F50E0000}"/>
    <cellStyle name="Comma 47 8 3" xfId="3835" xr:uid="{00000000-0005-0000-0000-0000F60E0000}"/>
    <cellStyle name="Comma 47 8 3 2" xfId="3836" xr:uid="{00000000-0005-0000-0000-0000F70E0000}"/>
    <cellStyle name="Comma 47 8 4" xfId="3837" xr:uid="{00000000-0005-0000-0000-0000F80E0000}"/>
    <cellStyle name="Comma 47 9" xfId="3838" xr:uid="{00000000-0005-0000-0000-0000F90E0000}"/>
    <cellStyle name="Comma 47 9 2" xfId="3839" xr:uid="{00000000-0005-0000-0000-0000FA0E0000}"/>
    <cellStyle name="Comma 47 9 2 2" xfId="3840" xr:uid="{00000000-0005-0000-0000-0000FB0E0000}"/>
    <cellStyle name="Comma 47 9 3" xfId="3841" xr:uid="{00000000-0005-0000-0000-0000FC0E0000}"/>
    <cellStyle name="Comma 48" xfId="3842" xr:uid="{00000000-0005-0000-0000-0000FD0E0000}"/>
    <cellStyle name="Comma 48 10" xfId="3843" xr:uid="{00000000-0005-0000-0000-0000FE0E0000}"/>
    <cellStyle name="Comma 48 10 2" xfId="3844" xr:uid="{00000000-0005-0000-0000-0000FF0E0000}"/>
    <cellStyle name="Comma 48 11" xfId="3845" xr:uid="{00000000-0005-0000-0000-0000000F0000}"/>
    <cellStyle name="Comma 48 11 2" xfId="3846" xr:uid="{00000000-0005-0000-0000-0000010F0000}"/>
    <cellStyle name="Comma 48 12" xfId="3847" xr:uid="{00000000-0005-0000-0000-0000020F0000}"/>
    <cellStyle name="Comma 48 2" xfId="3848" xr:uid="{00000000-0005-0000-0000-0000030F0000}"/>
    <cellStyle name="Comma 48 2 2" xfId="3849" xr:uid="{00000000-0005-0000-0000-0000040F0000}"/>
    <cellStyle name="Comma 48 2 2 2" xfId="3850" xr:uid="{00000000-0005-0000-0000-0000050F0000}"/>
    <cellStyle name="Comma 48 2 2 2 2" xfId="3851" xr:uid="{00000000-0005-0000-0000-0000060F0000}"/>
    <cellStyle name="Comma 48 2 2 3" xfId="3852" xr:uid="{00000000-0005-0000-0000-0000070F0000}"/>
    <cellStyle name="Comma 48 2 3" xfId="3853" xr:uid="{00000000-0005-0000-0000-0000080F0000}"/>
    <cellStyle name="Comma 48 2 3 2" xfId="3854" xr:uid="{00000000-0005-0000-0000-0000090F0000}"/>
    <cellStyle name="Comma 48 2 4" xfId="3855" xr:uid="{00000000-0005-0000-0000-00000A0F0000}"/>
    <cellStyle name="Comma 48 2 4 2" xfId="3856" xr:uid="{00000000-0005-0000-0000-00000B0F0000}"/>
    <cellStyle name="Comma 48 2 5" xfId="3857" xr:uid="{00000000-0005-0000-0000-00000C0F0000}"/>
    <cellStyle name="Comma 48 3" xfId="3858" xr:uid="{00000000-0005-0000-0000-00000D0F0000}"/>
    <cellStyle name="Comma 48 3 2" xfId="3859" xr:uid="{00000000-0005-0000-0000-00000E0F0000}"/>
    <cellStyle name="Comma 48 3 2 2" xfId="3860" xr:uid="{00000000-0005-0000-0000-00000F0F0000}"/>
    <cellStyle name="Comma 48 3 2 2 2" xfId="3861" xr:uid="{00000000-0005-0000-0000-0000100F0000}"/>
    <cellStyle name="Comma 48 3 2 3" xfId="3862" xr:uid="{00000000-0005-0000-0000-0000110F0000}"/>
    <cellStyle name="Comma 48 3 3" xfId="3863" xr:uid="{00000000-0005-0000-0000-0000120F0000}"/>
    <cellStyle name="Comma 48 3 3 2" xfId="3864" xr:uid="{00000000-0005-0000-0000-0000130F0000}"/>
    <cellStyle name="Comma 48 3 4" xfId="3865" xr:uid="{00000000-0005-0000-0000-0000140F0000}"/>
    <cellStyle name="Comma 48 3 4 2" xfId="3866" xr:uid="{00000000-0005-0000-0000-0000150F0000}"/>
    <cellStyle name="Comma 48 3 5" xfId="3867" xr:uid="{00000000-0005-0000-0000-0000160F0000}"/>
    <cellStyle name="Comma 48 4" xfId="3868" xr:uid="{00000000-0005-0000-0000-0000170F0000}"/>
    <cellStyle name="Comma 48 4 2" xfId="3869" xr:uid="{00000000-0005-0000-0000-0000180F0000}"/>
    <cellStyle name="Comma 48 4 2 2" xfId="3870" xr:uid="{00000000-0005-0000-0000-0000190F0000}"/>
    <cellStyle name="Comma 48 4 2 2 2" xfId="3871" xr:uid="{00000000-0005-0000-0000-00001A0F0000}"/>
    <cellStyle name="Comma 48 4 2 3" xfId="3872" xr:uid="{00000000-0005-0000-0000-00001B0F0000}"/>
    <cellStyle name="Comma 48 4 3" xfId="3873" xr:uid="{00000000-0005-0000-0000-00001C0F0000}"/>
    <cellStyle name="Comma 48 4 3 2" xfId="3874" xr:uid="{00000000-0005-0000-0000-00001D0F0000}"/>
    <cellStyle name="Comma 48 4 4" xfId="3875" xr:uid="{00000000-0005-0000-0000-00001E0F0000}"/>
    <cellStyle name="Comma 48 4 4 2" xfId="3876" xr:uid="{00000000-0005-0000-0000-00001F0F0000}"/>
    <cellStyle name="Comma 48 4 5" xfId="3877" xr:uid="{00000000-0005-0000-0000-0000200F0000}"/>
    <cellStyle name="Comma 48 5" xfId="3878" xr:uid="{00000000-0005-0000-0000-0000210F0000}"/>
    <cellStyle name="Comma 48 5 2" xfId="3879" xr:uid="{00000000-0005-0000-0000-0000220F0000}"/>
    <cellStyle name="Comma 48 5 2 2" xfId="3880" xr:uid="{00000000-0005-0000-0000-0000230F0000}"/>
    <cellStyle name="Comma 48 5 2 2 2" xfId="3881" xr:uid="{00000000-0005-0000-0000-0000240F0000}"/>
    <cellStyle name="Comma 48 5 2 3" xfId="3882" xr:uid="{00000000-0005-0000-0000-0000250F0000}"/>
    <cellStyle name="Comma 48 5 3" xfId="3883" xr:uid="{00000000-0005-0000-0000-0000260F0000}"/>
    <cellStyle name="Comma 48 5 3 2" xfId="3884" xr:uid="{00000000-0005-0000-0000-0000270F0000}"/>
    <cellStyle name="Comma 48 5 4" xfId="3885" xr:uid="{00000000-0005-0000-0000-0000280F0000}"/>
    <cellStyle name="Comma 48 5 4 2" xfId="3886" xr:uid="{00000000-0005-0000-0000-0000290F0000}"/>
    <cellStyle name="Comma 48 5 5" xfId="3887" xr:uid="{00000000-0005-0000-0000-00002A0F0000}"/>
    <cellStyle name="Comma 48 6" xfId="3888" xr:uid="{00000000-0005-0000-0000-00002B0F0000}"/>
    <cellStyle name="Comma 48 6 2" xfId="3889" xr:uid="{00000000-0005-0000-0000-00002C0F0000}"/>
    <cellStyle name="Comma 48 6 2 2" xfId="3890" xr:uid="{00000000-0005-0000-0000-00002D0F0000}"/>
    <cellStyle name="Comma 48 6 2 2 2" xfId="3891" xr:uid="{00000000-0005-0000-0000-00002E0F0000}"/>
    <cellStyle name="Comma 48 6 2 3" xfId="3892" xr:uid="{00000000-0005-0000-0000-00002F0F0000}"/>
    <cellStyle name="Comma 48 6 3" xfId="3893" xr:uid="{00000000-0005-0000-0000-0000300F0000}"/>
    <cellStyle name="Comma 48 6 3 2" xfId="3894" xr:uid="{00000000-0005-0000-0000-0000310F0000}"/>
    <cellStyle name="Comma 48 6 4" xfId="3895" xr:uid="{00000000-0005-0000-0000-0000320F0000}"/>
    <cellStyle name="Comma 48 6 4 2" xfId="3896" xr:uid="{00000000-0005-0000-0000-0000330F0000}"/>
    <cellStyle name="Comma 48 6 5" xfId="3897" xr:uid="{00000000-0005-0000-0000-0000340F0000}"/>
    <cellStyle name="Comma 48 7" xfId="3898" xr:uid="{00000000-0005-0000-0000-0000350F0000}"/>
    <cellStyle name="Comma 48 7 2" xfId="3899" xr:uid="{00000000-0005-0000-0000-0000360F0000}"/>
    <cellStyle name="Comma 48 7 2 2" xfId="3900" xr:uid="{00000000-0005-0000-0000-0000370F0000}"/>
    <cellStyle name="Comma 48 7 2 2 2" xfId="3901" xr:uid="{00000000-0005-0000-0000-0000380F0000}"/>
    <cellStyle name="Comma 48 7 2 3" xfId="3902" xr:uid="{00000000-0005-0000-0000-0000390F0000}"/>
    <cellStyle name="Comma 48 7 3" xfId="3903" xr:uid="{00000000-0005-0000-0000-00003A0F0000}"/>
    <cellStyle name="Comma 48 7 3 2" xfId="3904" xr:uid="{00000000-0005-0000-0000-00003B0F0000}"/>
    <cellStyle name="Comma 48 7 4" xfId="3905" xr:uid="{00000000-0005-0000-0000-00003C0F0000}"/>
    <cellStyle name="Comma 48 8" xfId="3906" xr:uid="{00000000-0005-0000-0000-00003D0F0000}"/>
    <cellStyle name="Comma 48 8 2" xfId="3907" xr:uid="{00000000-0005-0000-0000-00003E0F0000}"/>
    <cellStyle name="Comma 48 8 2 2" xfId="3908" xr:uid="{00000000-0005-0000-0000-00003F0F0000}"/>
    <cellStyle name="Comma 48 8 2 2 2" xfId="3909" xr:uid="{00000000-0005-0000-0000-0000400F0000}"/>
    <cellStyle name="Comma 48 8 2 3" xfId="3910" xr:uid="{00000000-0005-0000-0000-0000410F0000}"/>
    <cellStyle name="Comma 48 8 3" xfId="3911" xr:uid="{00000000-0005-0000-0000-0000420F0000}"/>
    <cellStyle name="Comma 48 8 3 2" xfId="3912" xr:uid="{00000000-0005-0000-0000-0000430F0000}"/>
    <cellStyle name="Comma 48 8 4" xfId="3913" xr:uid="{00000000-0005-0000-0000-0000440F0000}"/>
    <cellStyle name="Comma 48 9" xfId="3914" xr:uid="{00000000-0005-0000-0000-0000450F0000}"/>
    <cellStyle name="Comma 48 9 2" xfId="3915" xr:uid="{00000000-0005-0000-0000-0000460F0000}"/>
    <cellStyle name="Comma 48 9 2 2" xfId="3916" xr:uid="{00000000-0005-0000-0000-0000470F0000}"/>
    <cellStyle name="Comma 48 9 3" xfId="3917" xr:uid="{00000000-0005-0000-0000-0000480F0000}"/>
    <cellStyle name="Comma 49" xfId="3918" xr:uid="{00000000-0005-0000-0000-0000490F0000}"/>
    <cellStyle name="Comma 49 10" xfId="3919" xr:uid="{00000000-0005-0000-0000-00004A0F0000}"/>
    <cellStyle name="Comma 49 10 2" xfId="3920" xr:uid="{00000000-0005-0000-0000-00004B0F0000}"/>
    <cellStyle name="Comma 49 11" xfId="3921" xr:uid="{00000000-0005-0000-0000-00004C0F0000}"/>
    <cellStyle name="Comma 49 11 2" xfId="3922" xr:uid="{00000000-0005-0000-0000-00004D0F0000}"/>
    <cellStyle name="Comma 49 12" xfId="3923" xr:uid="{00000000-0005-0000-0000-00004E0F0000}"/>
    <cellStyle name="Comma 49 2" xfId="3924" xr:uid="{00000000-0005-0000-0000-00004F0F0000}"/>
    <cellStyle name="Comma 49 2 2" xfId="3925" xr:uid="{00000000-0005-0000-0000-0000500F0000}"/>
    <cellStyle name="Comma 49 2 2 2" xfId="3926" xr:uid="{00000000-0005-0000-0000-0000510F0000}"/>
    <cellStyle name="Comma 49 2 2 2 2" xfId="3927" xr:uid="{00000000-0005-0000-0000-0000520F0000}"/>
    <cellStyle name="Comma 49 2 2 3" xfId="3928" xr:uid="{00000000-0005-0000-0000-0000530F0000}"/>
    <cellStyle name="Comma 49 2 3" xfId="3929" xr:uid="{00000000-0005-0000-0000-0000540F0000}"/>
    <cellStyle name="Comma 49 2 3 2" xfId="3930" xr:uid="{00000000-0005-0000-0000-0000550F0000}"/>
    <cellStyle name="Comma 49 2 4" xfId="3931" xr:uid="{00000000-0005-0000-0000-0000560F0000}"/>
    <cellStyle name="Comma 49 2 4 2" xfId="3932" xr:uid="{00000000-0005-0000-0000-0000570F0000}"/>
    <cellStyle name="Comma 49 2 5" xfId="3933" xr:uid="{00000000-0005-0000-0000-0000580F0000}"/>
    <cellStyle name="Comma 49 3" xfId="3934" xr:uid="{00000000-0005-0000-0000-0000590F0000}"/>
    <cellStyle name="Comma 49 3 2" xfId="3935" xr:uid="{00000000-0005-0000-0000-00005A0F0000}"/>
    <cellStyle name="Comma 49 3 2 2" xfId="3936" xr:uid="{00000000-0005-0000-0000-00005B0F0000}"/>
    <cellStyle name="Comma 49 3 2 2 2" xfId="3937" xr:uid="{00000000-0005-0000-0000-00005C0F0000}"/>
    <cellStyle name="Comma 49 3 2 3" xfId="3938" xr:uid="{00000000-0005-0000-0000-00005D0F0000}"/>
    <cellStyle name="Comma 49 3 3" xfId="3939" xr:uid="{00000000-0005-0000-0000-00005E0F0000}"/>
    <cellStyle name="Comma 49 3 3 2" xfId="3940" xr:uid="{00000000-0005-0000-0000-00005F0F0000}"/>
    <cellStyle name="Comma 49 3 4" xfId="3941" xr:uid="{00000000-0005-0000-0000-0000600F0000}"/>
    <cellStyle name="Comma 49 3 4 2" xfId="3942" xr:uid="{00000000-0005-0000-0000-0000610F0000}"/>
    <cellStyle name="Comma 49 3 5" xfId="3943" xr:uid="{00000000-0005-0000-0000-0000620F0000}"/>
    <cellStyle name="Comma 49 4" xfId="3944" xr:uid="{00000000-0005-0000-0000-0000630F0000}"/>
    <cellStyle name="Comma 49 4 2" xfId="3945" xr:uid="{00000000-0005-0000-0000-0000640F0000}"/>
    <cellStyle name="Comma 49 4 2 2" xfId="3946" xr:uid="{00000000-0005-0000-0000-0000650F0000}"/>
    <cellStyle name="Comma 49 4 2 2 2" xfId="3947" xr:uid="{00000000-0005-0000-0000-0000660F0000}"/>
    <cellStyle name="Comma 49 4 2 3" xfId="3948" xr:uid="{00000000-0005-0000-0000-0000670F0000}"/>
    <cellStyle name="Comma 49 4 3" xfId="3949" xr:uid="{00000000-0005-0000-0000-0000680F0000}"/>
    <cellStyle name="Comma 49 4 3 2" xfId="3950" xr:uid="{00000000-0005-0000-0000-0000690F0000}"/>
    <cellStyle name="Comma 49 4 4" xfId="3951" xr:uid="{00000000-0005-0000-0000-00006A0F0000}"/>
    <cellStyle name="Comma 49 4 4 2" xfId="3952" xr:uid="{00000000-0005-0000-0000-00006B0F0000}"/>
    <cellStyle name="Comma 49 4 5" xfId="3953" xr:uid="{00000000-0005-0000-0000-00006C0F0000}"/>
    <cellStyle name="Comma 49 5" xfId="3954" xr:uid="{00000000-0005-0000-0000-00006D0F0000}"/>
    <cellStyle name="Comma 49 5 2" xfId="3955" xr:uid="{00000000-0005-0000-0000-00006E0F0000}"/>
    <cellStyle name="Comma 49 5 2 2" xfId="3956" xr:uid="{00000000-0005-0000-0000-00006F0F0000}"/>
    <cellStyle name="Comma 49 5 2 2 2" xfId="3957" xr:uid="{00000000-0005-0000-0000-0000700F0000}"/>
    <cellStyle name="Comma 49 5 2 3" xfId="3958" xr:uid="{00000000-0005-0000-0000-0000710F0000}"/>
    <cellStyle name="Comma 49 5 3" xfId="3959" xr:uid="{00000000-0005-0000-0000-0000720F0000}"/>
    <cellStyle name="Comma 49 5 3 2" xfId="3960" xr:uid="{00000000-0005-0000-0000-0000730F0000}"/>
    <cellStyle name="Comma 49 5 4" xfId="3961" xr:uid="{00000000-0005-0000-0000-0000740F0000}"/>
    <cellStyle name="Comma 49 5 4 2" xfId="3962" xr:uid="{00000000-0005-0000-0000-0000750F0000}"/>
    <cellStyle name="Comma 49 5 5" xfId="3963" xr:uid="{00000000-0005-0000-0000-0000760F0000}"/>
    <cellStyle name="Comma 49 6" xfId="3964" xr:uid="{00000000-0005-0000-0000-0000770F0000}"/>
    <cellStyle name="Comma 49 6 2" xfId="3965" xr:uid="{00000000-0005-0000-0000-0000780F0000}"/>
    <cellStyle name="Comma 49 6 2 2" xfId="3966" xr:uid="{00000000-0005-0000-0000-0000790F0000}"/>
    <cellStyle name="Comma 49 6 2 2 2" xfId="3967" xr:uid="{00000000-0005-0000-0000-00007A0F0000}"/>
    <cellStyle name="Comma 49 6 2 3" xfId="3968" xr:uid="{00000000-0005-0000-0000-00007B0F0000}"/>
    <cellStyle name="Comma 49 6 3" xfId="3969" xr:uid="{00000000-0005-0000-0000-00007C0F0000}"/>
    <cellStyle name="Comma 49 6 3 2" xfId="3970" xr:uid="{00000000-0005-0000-0000-00007D0F0000}"/>
    <cellStyle name="Comma 49 6 4" xfId="3971" xr:uid="{00000000-0005-0000-0000-00007E0F0000}"/>
    <cellStyle name="Comma 49 6 4 2" xfId="3972" xr:uid="{00000000-0005-0000-0000-00007F0F0000}"/>
    <cellStyle name="Comma 49 6 5" xfId="3973" xr:uid="{00000000-0005-0000-0000-0000800F0000}"/>
    <cellStyle name="Comma 49 7" xfId="3974" xr:uid="{00000000-0005-0000-0000-0000810F0000}"/>
    <cellStyle name="Comma 49 7 2" xfId="3975" xr:uid="{00000000-0005-0000-0000-0000820F0000}"/>
    <cellStyle name="Comma 49 7 2 2" xfId="3976" xr:uid="{00000000-0005-0000-0000-0000830F0000}"/>
    <cellStyle name="Comma 49 7 2 2 2" xfId="3977" xr:uid="{00000000-0005-0000-0000-0000840F0000}"/>
    <cellStyle name="Comma 49 7 2 3" xfId="3978" xr:uid="{00000000-0005-0000-0000-0000850F0000}"/>
    <cellStyle name="Comma 49 7 3" xfId="3979" xr:uid="{00000000-0005-0000-0000-0000860F0000}"/>
    <cellStyle name="Comma 49 7 3 2" xfId="3980" xr:uid="{00000000-0005-0000-0000-0000870F0000}"/>
    <cellStyle name="Comma 49 7 4" xfId="3981" xr:uid="{00000000-0005-0000-0000-0000880F0000}"/>
    <cellStyle name="Comma 49 8" xfId="3982" xr:uid="{00000000-0005-0000-0000-0000890F0000}"/>
    <cellStyle name="Comma 49 8 2" xfId="3983" xr:uid="{00000000-0005-0000-0000-00008A0F0000}"/>
    <cellStyle name="Comma 49 8 2 2" xfId="3984" xr:uid="{00000000-0005-0000-0000-00008B0F0000}"/>
    <cellStyle name="Comma 49 8 2 2 2" xfId="3985" xr:uid="{00000000-0005-0000-0000-00008C0F0000}"/>
    <cellStyle name="Comma 49 8 2 3" xfId="3986" xr:uid="{00000000-0005-0000-0000-00008D0F0000}"/>
    <cellStyle name="Comma 49 8 3" xfId="3987" xr:uid="{00000000-0005-0000-0000-00008E0F0000}"/>
    <cellStyle name="Comma 49 8 3 2" xfId="3988" xr:uid="{00000000-0005-0000-0000-00008F0F0000}"/>
    <cellStyle name="Comma 49 8 4" xfId="3989" xr:uid="{00000000-0005-0000-0000-0000900F0000}"/>
    <cellStyle name="Comma 49 9" xfId="3990" xr:uid="{00000000-0005-0000-0000-0000910F0000}"/>
    <cellStyle name="Comma 49 9 2" xfId="3991" xr:uid="{00000000-0005-0000-0000-0000920F0000}"/>
    <cellStyle name="Comma 49 9 2 2" xfId="3992" xr:uid="{00000000-0005-0000-0000-0000930F0000}"/>
    <cellStyle name="Comma 49 9 3" xfId="3993" xr:uid="{00000000-0005-0000-0000-0000940F0000}"/>
    <cellStyle name="Comma 5" xfId="3994" xr:uid="{00000000-0005-0000-0000-0000950F0000}"/>
    <cellStyle name="Comma 5 10" xfId="3995" xr:uid="{00000000-0005-0000-0000-0000960F0000}"/>
    <cellStyle name="Comma 5 10 2" xfId="3996" xr:uid="{00000000-0005-0000-0000-0000970F0000}"/>
    <cellStyle name="Comma 5 10 2 2" xfId="3997" xr:uid="{00000000-0005-0000-0000-0000980F0000}"/>
    <cellStyle name="Comma 5 10 2 3" xfId="3998" xr:uid="{00000000-0005-0000-0000-0000990F0000}"/>
    <cellStyle name="Comma 5 10 3" xfId="3999" xr:uid="{00000000-0005-0000-0000-00009A0F0000}"/>
    <cellStyle name="Comma 5 10 4" xfId="4000" xr:uid="{00000000-0005-0000-0000-00009B0F0000}"/>
    <cellStyle name="Comma 5 11" xfId="4001" xr:uid="{00000000-0005-0000-0000-00009C0F0000}"/>
    <cellStyle name="Comma 5 11 2" xfId="4002" xr:uid="{00000000-0005-0000-0000-00009D0F0000}"/>
    <cellStyle name="Comma 5 11 3" xfId="4003" xr:uid="{00000000-0005-0000-0000-00009E0F0000}"/>
    <cellStyle name="Comma 5 12" xfId="4004" xr:uid="{00000000-0005-0000-0000-00009F0F0000}"/>
    <cellStyle name="Comma 5 13" xfId="4005" xr:uid="{00000000-0005-0000-0000-0000A00F0000}"/>
    <cellStyle name="Comma 5 14" xfId="4006" xr:uid="{00000000-0005-0000-0000-0000A10F0000}"/>
    <cellStyle name="Comma 5 15" xfId="4007" xr:uid="{00000000-0005-0000-0000-0000A20F0000}"/>
    <cellStyle name="Comma 5 16" xfId="4008" xr:uid="{00000000-0005-0000-0000-0000A30F0000}"/>
    <cellStyle name="Comma 5 17" xfId="4009" xr:uid="{00000000-0005-0000-0000-0000A40F0000}"/>
    <cellStyle name="Comma 5 18" xfId="4010" xr:uid="{00000000-0005-0000-0000-0000A50F0000}"/>
    <cellStyle name="Comma 5 19" xfId="4011" xr:uid="{00000000-0005-0000-0000-0000A60F0000}"/>
    <cellStyle name="Comma 5 2" xfId="4012" xr:uid="{00000000-0005-0000-0000-0000A70F0000}"/>
    <cellStyle name="Comma 5 2 10" xfId="4013" xr:uid="{00000000-0005-0000-0000-0000A80F0000}"/>
    <cellStyle name="Comma 5 2 2" xfId="4014" xr:uid="{00000000-0005-0000-0000-0000A90F0000}"/>
    <cellStyle name="Comma 5 2 2 2" xfId="4015" xr:uid="{00000000-0005-0000-0000-0000AA0F0000}"/>
    <cellStyle name="Comma 5 2 2 2 2" xfId="4016" xr:uid="{00000000-0005-0000-0000-0000AB0F0000}"/>
    <cellStyle name="Comma 5 2 2 2 2 2" xfId="4017" xr:uid="{00000000-0005-0000-0000-0000AC0F0000}"/>
    <cellStyle name="Comma 5 2 2 2 2 2 2" xfId="4018" xr:uid="{00000000-0005-0000-0000-0000AD0F0000}"/>
    <cellStyle name="Comma 5 2 2 2 2 2 2 2" xfId="4019" xr:uid="{00000000-0005-0000-0000-0000AE0F0000}"/>
    <cellStyle name="Comma 5 2 2 2 2 2 2 3" xfId="4020" xr:uid="{00000000-0005-0000-0000-0000AF0F0000}"/>
    <cellStyle name="Comma 5 2 2 2 2 2 3" xfId="4021" xr:uid="{00000000-0005-0000-0000-0000B00F0000}"/>
    <cellStyle name="Comma 5 2 2 2 2 2 4" xfId="4022" xr:uid="{00000000-0005-0000-0000-0000B10F0000}"/>
    <cellStyle name="Comma 5 2 2 2 2 3" xfId="4023" xr:uid="{00000000-0005-0000-0000-0000B20F0000}"/>
    <cellStyle name="Comma 5 2 2 2 2 3 2" xfId="4024" xr:uid="{00000000-0005-0000-0000-0000B30F0000}"/>
    <cellStyle name="Comma 5 2 2 2 2 3 3" xfId="4025" xr:uid="{00000000-0005-0000-0000-0000B40F0000}"/>
    <cellStyle name="Comma 5 2 2 2 2 4" xfId="4026" xr:uid="{00000000-0005-0000-0000-0000B50F0000}"/>
    <cellStyle name="Comma 5 2 2 2 2 5" xfId="4027" xr:uid="{00000000-0005-0000-0000-0000B60F0000}"/>
    <cellStyle name="Comma 5 2 2 2 3" xfId="4028" xr:uid="{00000000-0005-0000-0000-0000B70F0000}"/>
    <cellStyle name="Comma 5 2 2 2 3 2" xfId="4029" xr:uid="{00000000-0005-0000-0000-0000B80F0000}"/>
    <cellStyle name="Comma 5 2 2 2 3 2 2" xfId="4030" xr:uid="{00000000-0005-0000-0000-0000B90F0000}"/>
    <cellStyle name="Comma 5 2 2 2 3 2 3" xfId="4031" xr:uid="{00000000-0005-0000-0000-0000BA0F0000}"/>
    <cellStyle name="Comma 5 2 2 2 3 3" xfId="4032" xr:uid="{00000000-0005-0000-0000-0000BB0F0000}"/>
    <cellStyle name="Comma 5 2 2 2 3 4" xfId="4033" xr:uid="{00000000-0005-0000-0000-0000BC0F0000}"/>
    <cellStyle name="Comma 5 2 2 2 4" xfId="4034" xr:uid="{00000000-0005-0000-0000-0000BD0F0000}"/>
    <cellStyle name="Comma 5 2 2 2 4 2" xfId="4035" xr:uid="{00000000-0005-0000-0000-0000BE0F0000}"/>
    <cellStyle name="Comma 5 2 2 2 4 3" xfId="4036" xr:uid="{00000000-0005-0000-0000-0000BF0F0000}"/>
    <cellStyle name="Comma 5 2 2 2 5" xfId="4037" xr:uid="{00000000-0005-0000-0000-0000C00F0000}"/>
    <cellStyle name="Comma 5 2 2 2 6" xfId="4038" xr:uid="{00000000-0005-0000-0000-0000C10F0000}"/>
    <cellStyle name="Comma 5 2 2 3" xfId="4039" xr:uid="{00000000-0005-0000-0000-0000C20F0000}"/>
    <cellStyle name="Comma 5 2 2 4" xfId="4040" xr:uid="{00000000-0005-0000-0000-0000C30F0000}"/>
    <cellStyle name="Comma 5 2 2 4 2" xfId="4041" xr:uid="{00000000-0005-0000-0000-0000C40F0000}"/>
    <cellStyle name="Comma 5 2 2 4 2 2" xfId="4042" xr:uid="{00000000-0005-0000-0000-0000C50F0000}"/>
    <cellStyle name="Comma 5 2 2 4 2 2 2" xfId="4043" xr:uid="{00000000-0005-0000-0000-0000C60F0000}"/>
    <cellStyle name="Comma 5 2 2 4 2 2 3" xfId="4044" xr:uid="{00000000-0005-0000-0000-0000C70F0000}"/>
    <cellStyle name="Comma 5 2 2 4 2 3" xfId="4045" xr:uid="{00000000-0005-0000-0000-0000C80F0000}"/>
    <cellStyle name="Comma 5 2 2 4 2 4" xfId="4046" xr:uid="{00000000-0005-0000-0000-0000C90F0000}"/>
    <cellStyle name="Comma 5 2 2 4 3" xfId="4047" xr:uid="{00000000-0005-0000-0000-0000CA0F0000}"/>
    <cellStyle name="Comma 5 2 2 4 3 2" xfId="4048" xr:uid="{00000000-0005-0000-0000-0000CB0F0000}"/>
    <cellStyle name="Comma 5 2 2 4 3 3" xfId="4049" xr:uid="{00000000-0005-0000-0000-0000CC0F0000}"/>
    <cellStyle name="Comma 5 2 2 4 4" xfId="4050" xr:uid="{00000000-0005-0000-0000-0000CD0F0000}"/>
    <cellStyle name="Comma 5 2 2 4 5" xfId="4051" xr:uid="{00000000-0005-0000-0000-0000CE0F0000}"/>
    <cellStyle name="Comma 5 2 2 5" xfId="4052" xr:uid="{00000000-0005-0000-0000-0000CF0F0000}"/>
    <cellStyle name="Comma 5 2 2 5 2" xfId="4053" xr:uid="{00000000-0005-0000-0000-0000D00F0000}"/>
    <cellStyle name="Comma 5 2 2 5 2 2" xfId="4054" xr:uid="{00000000-0005-0000-0000-0000D10F0000}"/>
    <cellStyle name="Comma 5 2 2 5 2 3" xfId="4055" xr:uid="{00000000-0005-0000-0000-0000D20F0000}"/>
    <cellStyle name="Comma 5 2 2 5 3" xfId="4056" xr:uid="{00000000-0005-0000-0000-0000D30F0000}"/>
    <cellStyle name="Comma 5 2 2 5 4" xfId="4057" xr:uid="{00000000-0005-0000-0000-0000D40F0000}"/>
    <cellStyle name="Comma 5 2 2 6" xfId="4058" xr:uid="{00000000-0005-0000-0000-0000D50F0000}"/>
    <cellStyle name="Comma 5 2 2 6 2" xfId="4059" xr:uid="{00000000-0005-0000-0000-0000D60F0000}"/>
    <cellStyle name="Comma 5 2 2 6 3" xfId="4060" xr:uid="{00000000-0005-0000-0000-0000D70F0000}"/>
    <cellStyle name="Comma 5 2 2 7" xfId="4061" xr:uid="{00000000-0005-0000-0000-0000D80F0000}"/>
    <cellStyle name="Comma 5 2 2 8" xfId="4062" xr:uid="{00000000-0005-0000-0000-0000D90F0000}"/>
    <cellStyle name="Comma 5 2 3" xfId="4063" xr:uid="{00000000-0005-0000-0000-0000DA0F0000}"/>
    <cellStyle name="Comma 5 2 4" xfId="4064" xr:uid="{00000000-0005-0000-0000-0000DB0F0000}"/>
    <cellStyle name="Comma 5 2 4 2" xfId="4065" xr:uid="{00000000-0005-0000-0000-0000DC0F0000}"/>
    <cellStyle name="Comma 5 2 4 2 2" xfId="4066" xr:uid="{00000000-0005-0000-0000-0000DD0F0000}"/>
    <cellStyle name="Comma 5 2 4 2 2 2" xfId="4067" xr:uid="{00000000-0005-0000-0000-0000DE0F0000}"/>
    <cellStyle name="Comma 5 2 4 2 2 2 2" xfId="4068" xr:uid="{00000000-0005-0000-0000-0000DF0F0000}"/>
    <cellStyle name="Comma 5 2 4 2 2 2 3" xfId="4069" xr:uid="{00000000-0005-0000-0000-0000E00F0000}"/>
    <cellStyle name="Comma 5 2 4 2 2 3" xfId="4070" xr:uid="{00000000-0005-0000-0000-0000E10F0000}"/>
    <cellStyle name="Comma 5 2 4 2 2 4" xfId="4071" xr:uid="{00000000-0005-0000-0000-0000E20F0000}"/>
    <cellStyle name="Comma 5 2 4 2 3" xfId="4072" xr:uid="{00000000-0005-0000-0000-0000E30F0000}"/>
    <cellStyle name="Comma 5 2 4 2 3 2" xfId="4073" xr:uid="{00000000-0005-0000-0000-0000E40F0000}"/>
    <cellStyle name="Comma 5 2 4 2 3 3" xfId="4074" xr:uid="{00000000-0005-0000-0000-0000E50F0000}"/>
    <cellStyle name="Comma 5 2 4 2 4" xfId="4075" xr:uid="{00000000-0005-0000-0000-0000E60F0000}"/>
    <cellStyle name="Comma 5 2 4 2 5" xfId="4076" xr:uid="{00000000-0005-0000-0000-0000E70F0000}"/>
    <cellStyle name="Comma 5 2 4 3" xfId="4077" xr:uid="{00000000-0005-0000-0000-0000E80F0000}"/>
    <cellStyle name="Comma 5 2 4 3 2" xfId="4078" xr:uid="{00000000-0005-0000-0000-0000E90F0000}"/>
    <cellStyle name="Comma 5 2 4 3 2 2" xfId="4079" xr:uid="{00000000-0005-0000-0000-0000EA0F0000}"/>
    <cellStyle name="Comma 5 2 4 3 2 3" xfId="4080" xr:uid="{00000000-0005-0000-0000-0000EB0F0000}"/>
    <cellStyle name="Comma 5 2 4 3 3" xfId="4081" xr:uid="{00000000-0005-0000-0000-0000EC0F0000}"/>
    <cellStyle name="Comma 5 2 4 3 4" xfId="4082" xr:uid="{00000000-0005-0000-0000-0000ED0F0000}"/>
    <cellStyle name="Comma 5 2 4 4" xfId="4083" xr:uid="{00000000-0005-0000-0000-0000EE0F0000}"/>
    <cellStyle name="Comma 5 2 4 4 2" xfId="4084" xr:uid="{00000000-0005-0000-0000-0000EF0F0000}"/>
    <cellStyle name="Comma 5 2 4 4 3" xfId="4085" xr:uid="{00000000-0005-0000-0000-0000F00F0000}"/>
    <cellStyle name="Comma 5 2 4 5" xfId="4086" xr:uid="{00000000-0005-0000-0000-0000F10F0000}"/>
    <cellStyle name="Comma 5 2 4 6" xfId="4087" xr:uid="{00000000-0005-0000-0000-0000F20F0000}"/>
    <cellStyle name="Comma 5 2 5" xfId="4088" xr:uid="{00000000-0005-0000-0000-0000F30F0000}"/>
    <cellStyle name="Comma 5 2 6" xfId="4089" xr:uid="{00000000-0005-0000-0000-0000F40F0000}"/>
    <cellStyle name="Comma 5 2 6 2" xfId="4090" xr:uid="{00000000-0005-0000-0000-0000F50F0000}"/>
    <cellStyle name="Comma 5 2 6 2 2" xfId="4091" xr:uid="{00000000-0005-0000-0000-0000F60F0000}"/>
    <cellStyle name="Comma 5 2 6 2 2 2" xfId="4092" xr:uid="{00000000-0005-0000-0000-0000F70F0000}"/>
    <cellStyle name="Comma 5 2 6 2 2 3" xfId="4093" xr:uid="{00000000-0005-0000-0000-0000F80F0000}"/>
    <cellStyle name="Comma 5 2 6 2 3" xfId="4094" xr:uid="{00000000-0005-0000-0000-0000F90F0000}"/>
    <cellStyle name="Comma 5 2 6 2 4" xfId="4095" xr:uid="{00000000-0005-0000-0000-0000FA0F0000}"/>
    <cellStyle name="Comma 5 2 6 3" xfId="4096" xr:uid="{00000000-0005-0000-0000-0000FB0F0000}"/>
    <cellStyle name="Comma 5 2 6 3 2" xfId="4097" xr:uid="{00000000-0005-0000-0000-0000FC0F0000}"/>
    <cellStyle name="Comma 5 2 6 3 3" xfId="4098" xr:uid="{00000000-0005-0000-0000-0000FD0F0000}"/>
    <cellStyle name="Comma 5 2 6 4" xfId="4099" xr:uid="{00000000-0005-0000-0000-0000FE0F0000}"/>
    <cellStyle name="Comma 5 2 6 5" xfId="4100" xr:uid="{00000000-0005-0000-0000-0000FF0F0000}"/>
    <cellStyle name="Comma 5 2 7" xfId="4101" xr:uid="{00000000-0005-0000-0000-000000100000}"/>
    <cellStyle name="Comma 5 2 7 2" xfId="4102" xr:uid="{00000000-0005-0000-0000-000001100000}"/>
    <cellStyle name="Comma 5 2 7 2 2" xfId="4103" xr:uid="{00000000-0005-0000-0000-000002100000}"/>
    <cellStyle name="Comma 5 2 7 2 3" xfId="4104" xr:uid="{00000000-0005-0000-0000-000003100000}"/>
    <cellStyle name="Comma 5 2 7 3" xfId="4105" xr:uid="{00000000-0005-0000-0000-000004100000}"/>
    <cellStyle name="Comma 5 2 7 4" xfId="4106" xr:uid="{00000000-0005-0000-0000-000005100000}"/>
    <cellStyle name="Comma 5 2 8" xfId="4107" xr:uid="{00000000-0005-0000-0000-000006100000}"/>
    <cellStyle name="Comma 5 2 8 2" xfId="4108" xr:uid="{00000000-0005-0000-0000-000007100000}"/>
    <cellStyle name="Comma 5 2 8 3" xfId="4109" xr:uid="{00000000-0005-0000-0000-000008100000}"/>
    <cellStyle name="Comma 5 2 9" xfId="4110" xr:uid="{00000000-0005-0000-0000-000009100000}"/>
    <cellStyle name="Comma 5 20" xfId="4111" xr:uid="{00000000-0005-0000-0000-00000A100000}"/>
    <cellStyle name="Comma 5 21" xfId="4112" xr:uid="{00000000-0005-0000-0000-00000B100000}"/>
    <cellStyle name="Comma 5 22" xfId="4113" xr:uid="{00000000-0005-0000-0000-00000C100000}"/>
    <cellStyle name="Comma 5 23" xfId="4114" xr:uid="{00000000-0005-0000-0000-00000D100000}"/>
    <cellStyle name="Comma 5 24" xfId="4115" xr:uid="{00000000-0005-0000-0000-00000E100000}"/>
    <cellStyle name="Comma 5 25" xfId="4116" xr:uid="{00000000-0005-0000-0000-00000F100000}"/>
    <cellStyle name="Comma 5 26" xfId="4117" xr:uid="{00000000-0005-0000-0000-000010100000}"/>
    <cellStyle name="Comma 5 27" xfId="4118" xr:uid="{00000000-0005-0000-0000-000011100000}"/>
    <cellStyle name="Comma 5 28" xfId="4119" xr:uid="{00000000-0005-0000-0000-000012100000}"/>
    <cellStyle name="Comma 5 3" xfId="4120" xr:uid="{00000000-0005-0000-0000-000013100000}"/>
    <cellStyle name="Comma 5 3 2" xfId="4121" xr:uid="{00000000-0005-0000-0000-000014100000}"/>
    <cellStyle name="Comma 5 3 2 2" xfId="4122" xr:uid="{00000000-0005-0000-0000-000015100000}"/>
    <cellStyle name="Comma 5 3 2 2 2" xfId="4123" xr:uid="{00000000-0005-0000-0000-000016100000}"/>
    <cellStyle name="Comma 5 3 2 2 2 2" xfId="4124" xr:uid="{00000000-0005-0000-0000-000017100000}"/>
    <cellStyle name="Comma 5 3 2 2 2 2 2" xfId="4125" xr:uid="{00000000-0005-0000-0000-000018100000}"/>
    <cellStyle name="Comma 5 3 2 2 2 2 3" xfId="4126" xr:uid="{00000000-0005-0000-0000-000019100000}"/>
    <cellStyle name="Comma 5 3 2 2 2 3" xfId="4127" xr:uid="{00000000-0005-0000-0000-00001A100000}"/>
    <cellStyle name="Comma 5 3 2 2 2 4" xfId="4128" xr:uid="{00000000-0005-0000-0000-00001B100000}"/>
    <cellStyle name="Comma 5 3 2 2 3" xfId="4129" xr:uid="{00000000-0005-0000-0000-00001C100000}"/>
    <cellStyle name="Comma 5 3 2 2 3 2" xfId="4130" xr:uid="{00000000-0005-0000-0000-00001D100000}"/>
    <cellStyle name="Comma 5 3 2 2 3 3" xfId="4131" xr:uid="{00000000-0005-0000-0000-00001E100000}"/>
    <cellStyle name="Comma 5 3 2 2 4" xfId="4132" xr:uid="{00000000-0005-0000-0000-00001F100000}"/>
    <cellStyle name="Comma 5 3 2 2 5" xfId="4133" xr:uid="{00000000-0005-0000-0000-000020100000}"/>
    <cellStyle name="Comma 5 3 2 3" xfId="4134" xr:uid="{00000000-0005-0000-0000-000021100000}"/>
    <cellStyle name="Comma 5 3 2 3 2" xfId="4135" xr:uid="{00000000-0005-0000-0000-000022100000}"/>
    <cellStyle name="Comma 5 3 2 3 2 2" xfId="4136" xr:uid="{00000000-0005-0000-0000-000023100000}"/>
    <cellStyle name="Comma 5 3 2 3 2 3" xfId="4137" xr:uid="{00000000-0005-0000-0000-000024100000}"/>
    <cellStyle name="Comma 5 3 2 3 3" xfId="4138" xr:uid="{00000000-0005-0000-0000-000025100000}"/>
    <cellStyle name="Comma 5 3 2 3 4" xfId="4139" xr:uid="{00000000-0005-0000-0000-000026100000}"/>
    <cellStyle name="Comma 5 3 2 4" xfId="4140" xr:uid="{00000000-0005-0000-0000-000027100000}"/>
    <cellStyle name="Comma 5 3 2 4 2" xfId="4141" xr:uid="{00000000-0005-0000-0000-000028100000}"/>
    <cellStyle name="Comma 5 3 2 4 3" xfId="4142" xr:uid="{00000000-0005-0000-0000-000029100000}"/>
    <cellStyle name="Comma 5 3 2 5" xfId="4143" xr:uid="{00000000-0005-0000-0000-00002A100000}"/>
    <cellStyle name="Comma 5 3 2 6" xfId="4144" xr:uid="{00000000-0005-0000-0000-00002B100000}"/>
    <cellStyle name="Comma 5 3 3" xfId="4145" xr:uid="{00000000-0005-0000-0000-00002C100000}"/>
    <cellStyle name="Comma 5 3 4" xfId="4146" xr:uid="{00000000-0005-0000-0000-00002D100000}"/>
    <cellStyle name="Comma 5 3 4 2" xfId="4147" xr:uid="{00000000-0005-0000-0000-00002E100000}"/>
    <cellStyle name="Comma 5 3 4 2 2" xfId="4148" xr:uid="{00000000-0005-0000-0000-00002F100000}"/>
    <cellStyle name="Comma 5 3 4 2 2 2" xfId="4149" xr:uid="{00000000-0005-0000-0000-000030100000}"/>
    <cellStyle name="Comma 5 3 4 2 2 3" xfId="4150" xr:uid="{00000000-0005-0000-0000-000031100000}"/>
    <cellStyle name="Comma 5 3 4 2 3" xfId="4151" xr:uid="{00000000-0005-0000-0000-000032100000}"/>
    <cellStyle name="Comma 5 3 4 2 4" xfId="4152" xr:uid="{00000000-0005-0000-0000-000033100000}"/>
    <cellStyle name="Comma 5 3 4 3" xfId="4153" xr:uid="{00000000-0005-0000-0000-000034100000}"/>
    <cellStyle name="Comma 5 3 4 3 2" xfId="4154" xr:uid="{00000000-0005-0000-0000-000035100000}"/>
    <cellStyle name="Comma 5 3 4 3 3" xfId="4155" xr:uid="{00000000-0005-0000-0000-000036100000}"/>
    <cellStyle name="Comma 5 3 4 4" xfId="4156" xr:uid="{00000000-0005-0000-0000-000037100000}"/>
    <cellStyle name="Comma 5 3 4 5" xfId="4157" xr:uid="{00000000-0005-0000-0000-000038100000}"/>
    <cellStyle name="Comma 5 3 5" xfId="4158" xr:uid="{00000000-0005-0000-0000-000039100000}"/>
    <cellStyle name="Comma 5 3 5 2" xfId="4159" xr:uid="{00000000-0005-0000-0000-00003A100000}"/>
    <cellStyle name="Comma 5 3 5 2 2" xfId="4160" xr:uid="{00000000-0005-0000-0000-00003B100000}"/>
    <cellStyle name="Comma 5 3 5 2 3" xfId="4161" xr:uid="{00000000-0005-0000-0000-00003C100000}"/>
    <cellStyle name="Comma 5 3 5 3" xfId="4162" xr:uid="{00000000-0005-0000-0000-00003D100000}"/>
    <cellStyle name="Comma 5 3 5 4" xfId="4163" xr:uid="{00000000-0005-0000-0000-00003E100000}"/>
    <cellStyle name="Comma 5 3 6" xfId="4164" xr:uid="{00000000-0005-0000-0000-00003F100000}"/>
    <cellStyle name="Comma 5 3 6 2" xfId="4165" xr:uid="{00000000-0005-0000-0000-000040100000}"/>
    <cellStyle name="Comma 5 3 6 3" xfId="4166" xr:uid="{00000000-0005-0000-0000-000041100000}"/>
    <cellStyle name="Comma 5 3 7" xfId="4167" xr:uid="{00000000-0005-0000-0000-000042100000}"/>
    <cellStyle name="Comma 5 3 8" xfId="4168" xr:uid="{00000000-0005-0000-0000-000043100000}"/>
    <cellStyle name="Comma 5 4" xfId="4169" xr:uid="{00000000-0005-0000-0000-000044100000}"/>
    <cellStyle name="Comma 5 5" xfId="4170" xr:uid="{00000000-0005-0000-0000-000045100000}"/>
    <cellStyle name="Comma 5 5 2" xfId="4171" xr:uid="{00000000-0005-0000-0000-000046100000}"/>
    <cellStyle name="Comma 5 5 3" xfId="4172" xr:uid="{00000000-0005-0000-0000-000047100000}"/>
    <cellStyle name="Comma 5 6" xfId="4173" xr:uid="{00000000-0005-0000-0000-000048100000}"/>
    <cellStyle name="Comma 5 7" xfId="4174" xr:uid="{00000000-0005-0000-0000-000049100000}"/>
    <cellStyle name="Comma 5 7 2" xfId="4175" xr:uid="{00000000-0005-0000-0000-00004A100000}"/>
    <cellStyle name="Comma 5 7 2 2" xfId="4176" xr:uid="{00000000-0005-0000-0000-00004B100000}"/>
    <cellStyle name="Comma 5 7 2 2 2" xfId="4177" xr:uid="{00000000-0005-0000-0000-00004C100000}"/>
    <cellStyle name="Comma 5 7 2 2 2 2" xfId="4178" xr:uid="{00000000-0005-0000-0000-00004D100000}"/>
    <cellStyle name="Comma 5 7 2 2 2 3" xfId="4179" xr:uid="{00000000-0005-0000-0000-00004E100000}"/>
    <cellStyle name="Comma 5 7 2 2 3" xfId="4180" xr:uid="{00000000-0005-0000-0000-00004F100000}"/>
    <cellStyle name="Comma 5 7 2 2 4" xfId="4181" xr:uid="{00000000-0005-0000-0000-000050100000}"/>
    <cellStyle name="Comma 5 7 2 3" xfId="4182" xr:uid="{00000000-0005-0000-0000-000051100000}"/>
    <cellStyle name="Comma 5 7 2 3 2" xfId="4183" xr:uid="{00000000-0005-0000-0000-000052100000}"/>
    <cellStyle name="Comma 5 7 2 3 3" xfId="4184" xr:uid="{00000000-0005-0000-0000-000053100000}"/>
    <cellStyle name="Comma 5 7 2 4" xfId="4185" xr:uid="{00000000-0005-0000-0000-000054100000}"/>
    <cellStyle name="Comma 5 7 2 5" xfId="4186" xr:uid="{00000000-0005-0000-0000-000055100000}"/>
    <cellStyle name="Comma 5 7 3" xfId="4187" xr:uid="{00000000-0005-0000-0000-000056100000}"/>
    <cellStyle name="Comma 5 7 3 2" xfId="4188" xr:uid="{00000000-0005-0000-0000-000057100000}"/>
    <cellStyle name="Comma 5 7 3 2 2" xfId="4189" xr:uid="{00000000-0005-0000-0000-000058100000}"/>
    <cellStyle name="Comma 5 7 3 2 3" xfId="4190" xr:uid="{00000000-0005-0000-0000-000059100000}"/>
    <cellStyle name="Comma 5 7 3 3" xfId="4191" xr:uid="{00000000-0005-0000-0000-00005A100000}"/>
    <cellStyle name="Comma 5 7 3 4" xfId="4192" xr:uid="{00000000-0005-0000-0000-00005B100000}"/>
    <cellStyle name="Comma 5 7 4" xfId="4193" xr:uid="{00000000-0005-0000-0000-00005C100000}"/>
    <cellStyle name="Comma 5 7 4 2" xfId="4194" xr:uid="{00000000-0005-0000-0000-00005D100000}"/>
    <cellStyle name="Comma 5 7 4 3" xfId="4195" xr:uid="{00000000-0005-0000-0000-00005E100000}"/>
    <cellStyle name="Comma 5 7 5" xfId="4196" xr:uid="{00000000-0005-0000-0000-00005F100000}"/>
    <cellStyle name="Comma 5 7 6" xfId="4197" xr:uid="{00000000-0005-0000-0000-000060100000}"/>
    <cellStyle name="Comma 5 8" xfId="4198" xr:uid="{00000000-0005-0000-0000-000061100000}"/>
    <cellStyle name="Comma 5 9" xfId="4199" xr:uid="{00000000-0005-0000-0000-000062100000}"/>
    <cellStyle name="Comma 5 9 2" xfId="4200" xr:uid="{00000000-0005-0000-0000-000063100000}"/>
    <cellStyle name="Comma 5 9 2 2" xfId="4201" xr:uid="{00000000-0005-0000-0000-000064100000}"/>
    <cellStyle name="Comma 5 9 2 2 2" xfId="4202" xr:uid="{00000000-0005-0000-0000-000065100000}"/>
    <cellStyle name="Comma 5 9 2 2 3" xfId="4203" xr:uid="{00000000-0005-0000-0000-000066100000}"/>
    <cellStyle name="Comma 5 9 2 3" xfId="4204" xr:uid="{00000000-0005-0000-0000-000067100000}"/>
    <cellStyle name="Comma 5 9 2 4" xfId="4205" xr:uid="{00000000-0005-0000-0000-000068100000}"/>
    <cellStyle name="Comma 5 9 3" xfId="4206" xr:uid="{00000000-0005-0000-0000-000069100000}"/>
    <cellStyle name="Comma 5 9 3 2" xfId="4207" xr:uid="{00000000-0005-0000-0000-00006A100000}"/>
    <cellStyle name="Comma 5 9 3 3" xfId="4208" xr:uid="{00000000-0005-0000-0000-00006B100000}"/>
    <cellStyle name="Comma 5 9 4" xfId="4209" xr:uid="{00000000-0005-0000-0000-00006C100000}"/>
    <cellStyle name="Comma 5 9 5" xfId="4210" xr:uid="{00000000-0005-0000-0000-00006D100000}"/>
    <cellStyle name="Comma 50" xfId="4211" xr:uid="{00000000-0005-0000-0000-00006E100000}"/>
    <cellStyle name="Comma 50 10" xfId="4212" xr:uid="{00000000-0005-0000-0000-00006F100000}"/>
    <cellStyle name="Comma 50 10 2" xfId="4213" xr:uid="{00000000-0005-0000-0000-000070100000}"/>
    <cellStyle name="Comma 50 11" xfId="4214" xr:uid="{00000000-0005-0000-0000-000071100000}"/>
    <cellStyle name="Comma 50 11 2" xfId="4215" xr:uid="{00000000-0005-0000-0000-000072100000}"/>
    <cellStyle name="Comma 50 12" xfId="4216" xr:uid="{00000000-0005-0000-0000-000073100000}"/>
    <cellStyle name="Comma 50 2" xfId="4217" xr:uid="{00000000-0005-0000-0000-000074100000}"/>
    <cellStyle name="Comma 50 2 2" xfId="4218" xr:uid="{00000000-0005-0000-0000-000075100000}"/>
    <cellStyle name="Comma 50 2 2 2" xfId="4219" xr:uid="{00000000-0005-0000-0000-000076100000}"/>
    <cellStyle name="Comma 50 2 2 2 2" xfId="4220" xr:uid="{00000000-0005-0000-0000-000077100000}"/>
    <cellStyle name="Comma 50 2 2 3" xfId="4221" xr:uid="{00000000-0005-0000-0000-000078100000}"/>
    <cellStyle name="Comma 50 2 3" xfId="4222" xr:uid="{00000000-0005-0000-0000-000079100000}"/>
    <cellStyle name="Comma 50 2 3 2" xfId="4223" xr:uid="{00000000-0005-0000-0000-00007A100000}"/>
    <cellStyle name="Comma 50 2 4" xfId="4224" xr:uid="{00000000-0005-0000-0000-00007B100000}"/>
    <cellStyle name="Comma 50 2 4 2" xfId="4225" xr:uid="{00000000-0005-0000-0000-00007C100000}"/>
    <cellStyle name="Comma 50 2 5" xfId="4226" xr:uid="{00000000-0005-0000-0000-00007D100000}"/>
    <cellStyle name="Comma 50 3" xfId="4227" xr:uid="{00000000-0005-0000-0000-00007E100000}"/>
    <cellStyle name="Comma 50 3 2" xfId="4228" xr:uid="{00000000-0005-0000-0000-00007F100000}"/>
    <cellStyle name="Comma 50 3 2 2" xfId="4229" xr:uid="{00000000-0005-0000-0000-000080100000}"/>
    <cellStyle name="Comma 50 3 2 2 2" xfId="4230" xr:uid="{00000000-0005-0000-0000-000081100000}"/>
    <cellStyle name="Comma 50 3 2 3" xfId="4231" xr:uid="{00000000-0005-0000-0000-000082100000}"/>
    <cellStyle name="Comma 50 3 3" xfId="4232" xr:uid="{00000000-0005-0000-0000-000083100000}"/>
    <cellStyle name="Comma 50 3 3 2" xfId="4233" xr:uid="{00000000-0005-0000-0000-000084100000}"/>
    <cellStyle name="Comma 50 3 4" xfId="4234" xr:uid="{00000000-0005-0000-0000-000085100000}"/>
    <cellStyle name="Comma 50 3 4 2" xfId="4235" xr:uid="{00000000-0005-0000-0000-000086100000}"/>
    <cellStyle name="Comma 50 3 5" xfId="4236" xr:uid="{00000000-0005-0000-0000-000087100000}"/>
    <cellStyle name="Comma 50 4" xfId="4237" xr:uid="{00000000-0005-0000-0000-000088100000}"/>
    <cellStyle name="Comma 50 4 2" xfId="4238" xr:uid="{00000000-0005-0000-0000-000089100000}"/>
    <cellStyle name="Comma 50 4 2 2" xfId="4239" xr:uid="{00000000-0005-0000-0000-00008A100000}"/>
    <cellStyle name="Comma 50 4 2 2 2" xfId="4240" xr:uid="{00000000-0005-0000-0000-00008B100000}"/>
    <cellStyle name="Comma 50 4 2 3" xfId="4241" xr:uid="{00000000-0005-0000-0000-00008C100000}"/>
    <cellStyle name="Comma 50 4 3" xfId="4242" xr:uid="{00000000-0005-0000-0000-00008D100000}"/>
    <cellStyle name="Comma 50 4 3 2" xfId="4243" xr:uid="{00000000-0005-0000-0000-00008E100000}"/>
    <cellStyle name="Comma 50 4 4" xfId="4244" xr:uid="{00000000-0005-0000-0000-00008F100000}"/>
    <cellStyle name="Comma 50 4 4 2" xfId="4245" xr:uid="{00000000-0005-0000-0000-000090100000}"/>
    <cellStyle name="Comma 50 4 5" xfId="4246" xr:uid="{00000000-0005-0000-0000-000091100000}"/>
    <cellStyle name="Comma 50 5" xfId="4247" xr:uid="{00000000-0005-0000-0000-000092100000}"/>
    <cellStyle name="Comma 50 5 2" xfId="4248" xr:uid="{00000000-0005-0000-0000-000093100000}"/>
    <cellStyle name="Comma 50 5 2 2" xfId="4249" xr:uid="{00000000-0005-0000-0000-000094100000}"/>
    <cellStyle name="Comma 50 5 2 2 2" xfId="4250" xr:uid="{00000000-0005-0000-0000-000095100000}"/>
    <cellStyle name="Comma 50 5 2 3" xfId="4251" xr:uid="{00000000-0005-0000-0000-000096100000}"/>
    <cellStyle name="Comma 50 5 3" xfId="4252" xr:uid="{00000000-0005-0000-0000-000097100000}"/>
    <cellStyle name="Comma 50 5 3 2" xfId="4253" xr:uid="{00000000-0005-0000-0000-000098100000}"/>
    <cellStyle name="Comma 50 5 4" xfId="4254" xr:uid="{00000000-0005-0000-0000-000099100000}"/>
    <cellStyle name="Comma 50 5 4 2" xfId="4255" xr:uid="{00000000-0005-0000-0000-00009A100000}"/>
    <cellStyle name="Comma 50 5 5" xfId="4256" xr:uid="{00000000-0005-0000-0000-00009B100000}"/>
    <cellStyle name="Comma 50 6" xfId="4257" xr:uid="{00000000-0005-0000-0000-00009C100000}"/>
    <cellStyle name="Comma 50 6 2" xfId="4258" xr:uid="{00000000-0005-0000-0000-00009D100000}"/>
    <cellStyle name="Comma 50 6 2 2" xfId="4259" xr:uid="{00000000-0005-0000-0000-00009E100000}"/>
    <cellStyle name="Comma 50 6 2 2 2" xfId="4260" xr:uid="{00000000-0005-0000-0000-00009F100000}"/>
    <cellStyle name="Comma 50 6 2 3" xfId="4261" xr:uid="{00000000-0005-0000-0000-0000A0100000}"/>
    <cellStyle name="Comma 50 6 3" xfId="4262" xr:uid="{00000000-0005-0000-0000-0000A1100000}"/>
    <cellStyle name="Comma 50 6 3 2" xfId="4263" xr:uid="{00000000-0005-0000-0000-0000A2100000}"/>
    <cellStyle name="Comma 50 6 4" xfId="4264" xr:uid="{00000000-0005-0000-0000-0000A3100000}"/>
    <cellStyle name="Comma 50 6 4 2" xfId="4265" xr:uid="{00000000-0005-0000-0000-0000A4100000}"/>
    <cellStyle name="Comma 50 6 5" xfId="4266" xr:uid="{00000000-0005-0000-0000-0000A5100000}"/>
    <cellStyle name="Comma 50 7" xfId="4267" xr:uid="{00000000-0005-0000-0000-0000A6100000}"/>
    <cellStyle name="Comma 50 7 2" xfId="4268" xr:uid="{00000000-0005-0000-0000-0000A7100000}"/>
    <cellStyle name="Comma 50 7 2 2" xfId="4269" xr:uid="{00000000-0005-0000-0000-0000A8100000}"/>
    <cellStyle name="Comma 50 7 2 2 2" xfId="4270" xr:uid="{00000000-0005-0000-0000-0000A9100000}"/>
    <cellStyle name="Comma 50 7 2 3" xfId="4271" xr:uid="{00000000-0005-0000-0000-0000AA100000}"/>
    <cellStyle name="Comma 50 7 3" xfId="4272" xr:uid="{00000000-0005-0000-0000-0000AB100000}"/>
    <cellStyle name="Comma 50 7 3 2" xfId="4273" xr:uid="{00000000-0005-0000-0000-0000AC100000}"/>
    <cellStyle name="Comma 50 7 4" xfId="4274" xr:uid="{00000000-0005-0000-0000-0000AD100000}"/>
    <cellStyle name="Comma 50 8" xfId="4275" xr:uid="{00000000-0005-0000-0000-0000AE100000}"/>
    <cellStyle name="Comma 50 8 2" xfId="4276" xr:uid="{00000000-0005-0000-0000-0000AF100000}"/>
    <cellStyle name="Comma 50 8 2 2" xfId="4277" xr:uid="{00000000-0005-0000-0000-0000B0100000}"/>
    <cellStyle name="Comma 50 8 2 2 2" xfId="4278" xr:uid="{00000000-0005-0000-0000-0000B1100000}"/>
    <cellStyle name="Comma 50 8 2 3" xfId="4279" xr:uid="{00000000-0005-0000-0000-0000B2100000}"/>
    <cellStyle name="Comma 50 8 3" xfId="4280" xr:uid="{00000000-0005-0000-0000-0000B3100000}"/>
    <cellStyle name="Comma 50 8 3 2" xfId="4281" xr:uid="{00000000-0005-0000-0000-0000B4100000}"/>
    <cellStyle name="Comma 50 8 4" xfId="4282" xr:uid="{00000000-0005-0000-0000-0000B5100000}"/>
    <cellStyle name="Comma 50 9" xfId="4283" xr:uid="{00000000-0005-0000-0000-0000B6100000}"/>
    <cellStyle name="Comma 50 9 2" xfId="4284" xr:uid="{00000000-0005-0000-0000-0000B7100000}"/>
    <cellStyle name="Comma 50 9 2 2" xfId="4285" xr:uid="{00000000-0005-0000-0000-0000B8100000}"/>
    <cellStyle name="Comma 50 9 3" xfId="4286" xr:uid="{00000000-0005-0000-0000-0000B9100000}"/>
    <cellStyle name="Comma 51" xfId="4287" xr:uid="{00000000-0005-0000-0000-0000BA100000}"/>
    <cellStyle name="Comma 51 10" xfId="4288" xr:uid="{00000000-0005-0000-0000-0000BB100000}"/>
    <cellStyle name="Comma 51 10 2" xfId="4289" xr:uid="{00000000-0005-0000-0000-0000BC100000}"/>
    <cellStyle name="Comma 51 11" xfId="4290" xr:uid="{00000000-0005-0000-0000-0000BD100000}"/>
    <cellStyle name="Comma 51 11 2" xfId="4291" xr:uid="{00000000-0005-0000-0000-0000BE100000}"/>
    <cellStyle name="Comma 51 12" xfId="4292" xr:uid="{00000000-0005-0000-0000-0000BF100000}"/>
    <cellStyle name="Comma 51 2" xfId="4293" xr:uid="{00000000-0005-0000-0000-0000C0100000}"/>
    <cellStyle name="Comma 51 2 2" xfId="4294" xr:uid="{00000000-0005-0000-0000-0000C1100000}"/>
    <cellStyle name="Comma 51 2 2 2" xfId="4295" xr:uid="{00000000-0005-0000-0000-0000C2100000}"/>
    <cellStyle name="Comma 51 2 2 2 2" xfId="4296" xr:uid="{00000000-0005-0000-0000-0000C3100000}"/>
    <cellStyle name="Comma 51 2 2 3" xfId="4297" xr:uid="{00000000-0005-0000-0000-0000C4100000}"/>
    <cellStyle name="Comma 51 2 3" xfId="4298" xr:uid="{00000000-0005-0000-0000-0000C5100000}"/>
    <cellStyle name="Comma 51 2 3 2" xfId="4299" xr:uid="{00000000-0005-0000-0000-0000C6100000}"/>
    <cellStyle name="Comma 51 2 4" xfId="4300" xr:uid="{00000000-0005-0000-0000-0000C7100000}"/>
    <cellStyle name="Comma 51 2 4 2" xfId="4301" xr:uid="{00000000-0005-0000-0000-0000C8100000}"/>
    <cellStyle name="Comma 51 2 5" xfId="4302" xr:uid="{00000000-0005-0000-0000-0000C9100000}"/>
    <cellStyle name="Comma 51 3" xfId="4303" xr:uid="{00000000-0005-0000-0000-0000CA100000}"/>
    <cellStyle name="Comma 51 3 2" xfId="4304" xr:uid="{00000000-0005-0000-0000-0000CB100000}"/>
    <cellStyle name="Comma 51 3 2 2" xfId="4305" xr:uid="{00000000-0005-0000-0000-0000CC100000}"/>
    <cellStyle name="Comma 51 3 2 2 2" xfId="4306" xr:uid="{00000000-0005-0000-0000-0000CD100000}"/>
    <cellStyle name="Comma 51 3 2 3" xfId="4307" xr:uid="{00000000-0005-0000-0000-0000CE100000}"/>
    <cellStyle name="Comma 51 3 3" xfId="4308" xr:uid="{00000000-0005-0000-0000-0000CF100000}"/>
    <cellStyle name="Comma 51 3 3 2" xfId="4309" xr:uid="{00000000-0005-0000-0000-0000D0100000}"/>
    <cellStyle name="Comma 51 3 4" xfId="4310" xr:uid="{00000000-0005-0000-0000-0000D1100000}"/>
    <cellStyle name="Comma 51 3 4 2" xfId="4311" xr:uid="{00000000-0005-0000-0000-0000D2100000}"/>
    <cellStyle name="Comma 51 3 5" xfId="4312" xr:uid="{00000000-0005-0000-0000-0000D3100000}"/>
    <cellStyle name="Comma 51 4" xfId="4313" xr:uid="{00000000-0005-0000-0000-0000D4100000}"/>
    <cellStyle name="Comma 51 4 2" xfId="4314" xr:uid="{00000000-0005-0000-0000-0000D5100000}"/>
    <cellStyle name="Comma 51 4 2 2" xfId="4315" xr:uid="{00000000-0005-0000-0000-0000D6100000}"/>
    <cellStyle name="Comma 51 4 2 2 2" xfId="4316" xr:uid="{00000000-0005-0000-0000-0000D7100000}"/>
    <cellStyle name="Comma 51 4 2 3" xfId="4317" xr:uid="{00000000-0005-0000-0000-0000D8100000}"/>
    <cellStyle name="Comma 51 4 3" xfId="4318" xr:uid="{00000000-0005-0000-0000-0000D9100000}"/>
    <cellStyle name="Comma 51 4 3 2" xfId="4319" xr:uid="{00000000-0005-0000-0000-0000DA100000}"/>
    <cellStyle name="Comma 51 4 4" xfId="4320" xr:uid="{00000000-0005-0000-0000-0000DB100000}"/>
    <cellStyle name="Comma 51 4 4 2" xfId="4321" xr:uid="{00000000-0005-0000-0000-0000DC100000}"/>
    <cellStyle name="Comma 51 4 5" xfId="4322" xr:uid="{00000000-0005-0000-0000-0000DD100000}"/>
    <cellStyle name="Comma 51 5" xfId="4323" xr:uid="{00000000-0005-0000-0000-0000DE100000}"/>
    <cellStyle name="Comma 51 5 2" xfId="4324" xr:uid="{00000000-0005-0000-0000-0000DF100000}"/>
    <cellStyle name="Comma 51 5 2 2" xfId="4325" xr:uid="{00000000-0005-0000-0000-0000E0100000}"/>
    <cellStyle name="Comma 51 5 2 2 2" xfId="4326" xr:uid="{00000000-0005-0000-0000-0000E1100000}"/>
    <cellStyle name="Comma 51 5 2 3" xfId="4327" xr:uid="{00000000-0005-0000-0000-0000E2100000}"/>
    <cellStyle name="Comma 51 5 3" xfId="4328" xr:uid="{00000000-0005-0000-0000-0000E3100000}"/>
    <cellStyle name="Comma 51 5 3 2" xfId="4329" xr:uid="{00000000-0005-0000-0000-0000E4100000}"/>
    <cellStyle name="Comma 51 5 4" xfId="4330" xr:uid="{00000000-0005-0000-0000-0000E5100000}"/>
    <cellStyle name="Comma 51 5 4 2" xfId="4331" xr:uid="{00000000-0005-0000-0000-0000E6100000}"/>
    <cellStyle name="Comma 51 5 5" xfId="4332" xr:uid="{00000000-0005-0000-0000-0000E7100000}"/>
    <cellStyle name="Comma 51 6" xfId="4333" xr:uid="{00000000-0005-0000-0000-0000E8100000}"/>
    <cellStyle name="Comma 51 6 2" xfId="4334" xr:uid="{00000000-0005-0000-0000-0000E9100000}"/>
    <cellStyle name="Comma 51 6 2 2" xfId="4335" xr:uid="{00000000-0005-0000-0000-0000EA100000}"/>
    <cellStyle name="Comma 51 6 2 2 2" xfId="4336" xr:uid="{00000000-0005-0000-0000-0000EB100000}"/>
    <cellStyle name="Comma 51 6 2 3" xfId="4337" xr:uid="{00000000-0005-0000-0000-0000EC100000}"/>
    <cellStyle name="Comma 51 6 3" xfId="4338" xr:uid="{00000000-0005-0000-0000-0000ED100000}"/>
    <cellStyle name="Comma 51 6 3 2" xfId="4339" xr:uid="{00000000-0005-0000-0000-0000EE100000}"/>
    <cellStyle name="Comma 51 6 4" xfId="4340" xr:uid="{00000000-0005-0000-0000-0000EF100000}"/>
    <cellStyle name="Comma 51 6 4 2" xfId="4341" xr:uid="{00000000-0005-0000-0000-0000F0100000}"/>
    <cellStyle name="Comma 51 6 5" xfId="4342" xr:uid="{00000000-0005-0000-0000-0000F1100000}"/>
    <cellStyle name="Comma 51 7" xfId="4343" xr:uid="{00000000-0005-0000-0000-0000F2100000}"/>
    <cellStyle name="Comma 51 7 2" xfId="4344" xr:uid="{00000000-0005-0000-0000-0000F3100000}"/>
    <cellStyle name="Comma 51 7 2 2" xfId="4345" xr:uid="{00000000-0005-0000-0000-0000F4100000}"/>
    <cellStyle name="Comma 51 7 2 2 2" xfId="4346" xr:uid="{00000000-0005-0000-0000-0000F5100000}"/>
    <cellStyle name="Comma 51 7 2 3" xfId="4347" xr:uid="{00000000-0005-0000-0000-0000F6100000}"/>
    <cellStyle name="Comma 51 7 3" xfId="4348" xr:uid="{00000000-0005-0000-0000-0000F7100000}"/>
    <cellStyle name="Comma 51 7 3 2" xfId="4349" xr:uid="{00000000-0005-0000-0000-0000F8100000}"/>
    <cellStyle name="Comma 51 7 4" xfId="4350" xr:uid="{00000000-0005-0000-0000-0000F9100000}"/>
    <cellStyle name="Comma 51 8" xfId="4351" xr:uid="{00000000-0005-0000-0000-0000FA100000}"/>
    <cellStyle name="Comma 51 8 2" xfId="4352" xr:uid="{00000000-0005-0000-0000-0000FB100000}"/>
    <cellStyle name="Comma 51 8 2 2" xfId="4353" xr:uid="{00000000-0005-0000-0000-0000FC100000}"/>
    <cellStyle name="Comma 51 8 2 2 2" xfId="4354" xr:uid="{00000000-0005-0000-0000-0000FD100000}"/>
    <cellStyle name="Comma 51 8 2 3" xfId="4355" xr:uid="{00000000-0005-0000-0000-0000FE100000}"/>
    <cellStyle name="Comma 51 8 3" xfId="4356" xr:uid="{00000000-0005-0000-0000-0000FF100000}"/>
    <cellStyle name="Comma 51 8 3 2" xfId="4357" xr:uid="{00000000-0005-0000-0000-000000110000}"/>
    <cellStyle name="Comma 51 8 4" xfId="4358" xr:uid="{00000000-0005-0000-0000-000001110000}"/>
    <cellStyle name="Comma 51 9" xfId="4359" xr:uid="{00000000-0005-0000-0000-000002110000}"/>
    <cellStyle name="Comma 51 9 2" xfId="4360" xr:uid="{00000000-0005-0000-0000-000003110000}"/>
    <cellStyle name="Comma 51 9 2 2" xfId="4361" xr:uid="{00000000-0005-0000-0000-000004110000}"/>
    <cellStyle name="Comma 51 9 3" xfId="4362" xr:uid="{00000000-0005-0000-0000-000005110000}"/>
    <cellStyle name="Comma 52" xfId="4363" xr:uid="{00000000-0005-0000-0000-000006110000}"/>
    <cellStyle name="Comma 52 10" xfId="4364" xr:uid="{00000000-0005-0000-0000-000007110000}"/>
    <cellStyle name="Comma 52 10 2" xfId="4365" xr:uid="{00000000-0005-0000-0000-000008110000}"/>
    <cellStyle name="Comma 52 11" xfId="4366" xr:uid="{00000000-0005-0000-0000-000009110000}"/>
    <cellStyle name="Comma 52 11 2" xfId="4367" xr:uid="{00000000-0005-0000-0000-00000A110000}"/>
    <cellStyle name="Comma 52 12" xfId="4368" xr:uid="{00000000-0005-0000-0000-00000B110000}"/>
    <cellStyle name="Comma 52 2" xfId="4369" xr:uid="{00000000-0005-0000-0000-00000C110000}"/>
    <cellStyle name="Comma 52 2 2" xfId="4370" xr:uid="{00000000-0005-0000-0000-00000D110000}"/>
    <cellStyle name="Comma 52 2 2 2" xfId="4371" xr:uid="{00000000-0005-0000-0000-00000E110000}"/>
    <cellStyle name="Comma 52 2 2 2 2" xfId="4372" xr:uid="{00000000-0005-0000-0000-00000F110000}"/>
    <cellStyle name="Comma 52 2 2 3" xfId="4373" xr:uid="{00000000-0005-0000-0000-000010110000}"/>
    <cellStyle name="Comma 52 2 3" xfId="4374" xr:uid="{00000000-0005-0000-0000-000011110000}"/>
    <cellStyle name="Comma 52 2 3 2" xfId="4375" xr:uid="{00000000-0005-0000-0000-000012110000}"/>
    <cellStyle name="Comma 52 2 4" xfId="4376" xr:uid="{00000000-0005-0000-0000-000013110000}"/>
    <cellStyle name="Comma 52 2 4 2" xfId="4377" xr:uid="{00000000-0005-0000-0000-000014110000}"/>
    <cellStyle name="Comma 52 2 5" xfId="4378" xr:uid="{00000000-0005-0000-0000-000015110000}"/>
    <cellStyle name="Comma 52 3" xfId="4379" xr:uid="{00000000-0005-0000-0000-000016110000}"/>
    <cellStyle name="Comma 52 3 2" xfId="4380" xr:uid="{00000000-0005-0000-0000-000017110000}"/>
    <cellStyle name="Comma 52 3 2 2" xfId="4381" xr:uid="{00000000-0005-0000-0000-000018110000}"/>
    <cellStyle name="Comma 52 3 2 2 2" xfId="4382" xr:uid="{00000000-0005-0000-0000-000019110000}"/>
    <cellStyle name="Comma 52 3 2 3" xfId="4383" xr:uid="{00000000-0005-0000-0000-00001A110000}"/>
    <cellStyle name="Comma 52 3 3" xfId="4384" xr:uid="{00000000-0005-0000-0000-00001B110000}"/>
    <cellStyle name="Comma 52 3 3 2" xfId="4385" xr:uid="{00000000-0005-0000-0000-00001C110000}"/>
    <cellStyle name="Comma 52 3 4" xfId="4386" xr:uid="{00000000-0005-0000-0000-00001D110000}"/>
    <cellStyle name="Comma 52 3 4 2" xfId="4387" xr:uid="{00000000-0005-0000-0000-00001E110000}"/>
    <cellStyle name="Comma 52 3 5" xfId="4388" xr:uid="{00000000-0005-0000-0000-00001F110000}"/>
    <cellStyle name="Comma 52 4" xfId="4389" xr:uid="{00000000-0005-0000-0000-000020110000}"/>
    <cellStyle name="Comma 52 4 2" xfId="4390" xr:uid="{00000000-0005-0000-0000-000021110000}"/>
    <cellStyle name="Comma 52 4 2 2" xfId="4391" xr:uid="{00000000-0005-0000-0000-000022110000}"/>
    <cellStyle name="Comma 52 4 2 2 2" xfId="4392" xr:uid="{00000000-0005-0000-0000-000023110000}"/>
    <cellStyle name="Comma 52 4 2 3" xfId="4393" xr:uid="{00000000-0005-0000-0000-000024110000}"/>
    <cellStyle name="Comma 52 4 3" xfId="4394" xr:uid="{00000000-0005-0000-0000-000025110000}"/>
    <cellStyle name="Comma 52 4 3 2" xfId="4395" xr:uid="{00000000-0005-0000-0000-000026110000}"/>
    <cellStyle name="Comma 52 4 4" xfId="4396" xr:uid="{00000000-0005-0000-0000-000027110000}"/>
    <cellStyle name="Comma 52 4 4 2" xfId="4397" xr:uid="{00000000-0005-0000-0000-000028110000}"/>
    <cellStyle name="Comma 52 4 5" xfId="4398" xr:uid="{00000000-0005-0000-0000-000029110000}"/>
    <cellStyle name="Comma 52 5" xfId="4399" xr:uid="{00000000-0005-0000-0000-00002A110000}"/>
    <cellStyle name="Comma 52 5 2" xfId="4400" xr:uid="{00000000-0005-0000-0000-00002B110000}"/>
    <cellStyle name="Comma 52 5 2 2" xfId="4401" xr:uid="{00000000-0005-0000-0000-00002C110000}"/>
    <cellStyle name="Comma 52 5 2 2 2" xfId="4402" xr:uid="{00000000-0005-0000-0000-00002D110000}"/>
    <cellStyle name="Comma 52 5 2 3" xfId="4403" xr:uid="{00000000-0005-0000-0000-00002E110000}"/>
    <cellStyle name="Comma 52 5 3" xfId="4404" xr:uid="{00000000-0005-0000-0000-00002F110000}"/>
    <cellStyle name="Comma 52 5 3 2" xfId="4405" xr:uid="{00000000-0005-0000-0000-000030110000}"/>
    <cellStyle name="Comma 52 5 4" xfId="4406" xr:uid="{00000000-0005-0000-0000-000031110000}"/>
    <cellStyle name="Comma 52 5 4 2" xfId="4407" xr:uid="{00000000-0005-0000-0000-000032110000}"/>
    <cellStyle name="Comma 52 5 5" xfId="4408" xr:uid="{00000000-0005-0000-0000-000033110000}"/>
    <cellStyle name="Comma 52 6" xfId="4409" xr:uid="{00000000-0005-0000-0000-000034110000}"/>
    <cellStyle name="Comma 52 6 2" xfId="4410" xr:uid="{00000000-0005-0000-0000-000035110000}"/>
    <cellStyle name="Comma 52 6 2 2" xfId="4411" xr:uid="{00000000-0005-0000-0000-000036110000}"/>
    <cellStyle name="Comma 52 6 2 2 2" xfId="4412" xr:uid="{00000000-0005-0000-0000-000037110000}"/>
    <cellStyle name="Comma 52 6 2 3" xfId="4413" xr:uid="{00000000-0005-0000-0000-000038110000}"/>
    <cellStyle name="Comma 52 6 3" xfId="4414" xr:uid="{00000000-0005-0000-0000-000039110000}"/>
    <cellStyle name="Comma 52 6 3 2" xfId="4415" xr:uid="{00000000-0005-0000-0000-00003A110000}"/>
    <cellStyle name="Comma 52 6 4" xfId="4416" xr:uid="{00000000-0005-0000-0000-00003B110000}"/>
    <cellStyle name="Comma 52 6 4 2" xfId="4417" xr:uid="{00000000-0005-0000-0000-00003C110000}"/>
    <cellStyle name="Comma 52 6 5" xfId="4418" xr:uid="{00000000-0005-0000-0000-00003D110000}"/>
    <cellStyle name="Comma 52 7" xfId="4419" xr:uid="{00000000-0005-0000-0000-00003E110000}"/>
    <cellStyle name="Comma 52 7 2" xfId="4420" xr:uid="{00000000-0005-0000-0000-00003F110000}"/>
    <cellStyle name="Comma 52 7 2 2" xfId="4421" xr:uid="{00000000-0005-0000-0000-000040110000}"/>
    <cellStyle name="Comma 52 7 2 2 2" xfId="4422" xr:uid="{00000000-0005-0000-0000-000041110000}"/>
    <cellStyle name="Comma 52 7 2 3" xfId="4423" xr:uid="{00000000-0005-0000-0000-000042110000}"/>
    <cellStyle name="Comma 52 7 3" xfId="4424" xr:uid="{00000000-0005-0000-0000-000043110000}"/>
    <cellStyle name="Comma 52 7 3 2" xfId="4425" xr:uid="{00000000-0005-0000-0000-000044110000}"/>
    <cellStyle name="Comma 52 7 4" xfId="4426" xr:uid="{00000000-0005-0000-0000-000045110000}"/>
    <cellStyle name="Comma 52 8" xfId="4427" xr:uid="{00000000-0005-0000-0000-000046110000}"/>
    <cellStyle name="Comma 52 8 2" xfId="4428" xr:uid="{00000000-0005-0000-0000-000047110000}"/>
    <cellStyle name="Comma 52 8 2 2" xfId="4429" xr:uid="{00000000-0005-0000-0000-000048110000}"/>
    <cellStyle name="Comma 52 8 2 2 2" xfId="4430" xr:uid="{00000000-0005-0000-0000-000049110000}"/>
    <cellStyle name="Comma 52 8 2 3" xfId="4431" xr:uid="{00000000-0005-0000-0000-00004A110000}"/>
    <cellStyle name="Comma 52 8 3" xfId="4432" xr:uid="{00000000-0005-0000-0000-00004B110000}"/>
    <cellStyle name="Comma 52 8 3 2" xfId="4433" xr:uid="{00000000-0005-0000-0000-00004C110000}"/>
    <cellStyle name="Comma 52 8 4" xfId="4434" xr:uid="{00000000-0005-0000-0000-00004D110000}"/>
    <cellStyle name="Comma 52 9" xfId="4435" xr:uid="{00000000-0005-0000-0000-00004E110000}"/>
    <cellStyle name="Comma 52 9 2" xfId="4436" xr:uid="{00000000-0005-0000-0000-00004F110000}"/>
    <cellStyle name="Comma 52 9 2 2" xfId="4437" xr:uid="{00000000-0005-0000-0000-000050110000}"/>
    <cellStyle name="Comma 52 9 3" xfId="4438" xr:uid="{00000000-0005-0000-0000-000051110000}"/>
    <cellStyle name="Comma 53" xfId="4439" xr:uid="{00000000-0005-0000-0000-000052110000}"/>
    <cellStyle name="Comma 53 10" xfId="4440" xr:uid="{00000000-0005-0000-0000-000053110000}"/>
    <cellStyle name="Comma 53 10 2" xfId="4441" xr:uid="{00000000-0005-0000-0000-000054110000}"/>
    <cellStyle name="Comma 53 11" xfId="4442" xr:uid="{00000000-0005-0000-0000-000055110000}"/>
    <cellStyle name="Comma 53 11 2" xfId="4443" xr:uid="{00000000-0005-0000-0000-000056110000}"/>
    <cellStyle name="Comma 53 12" xfId="4444" xr:uid="{00000000-0005-0000-0000-000057110000}"/>
    <cellStyle name="Comma 53 2" xfId="4445" xr:uid="{00000000-0005-0000-0000-000058110000}"/>
    <cellStyle name="Comma 53 2 2" xfId="4446" xr:uid="{00000000-0005-0000-0000-000059110000}"/>
    <cellStyle name="Comma 53 2 2 2" xfId="4447" xr:uid="{00000000-0005-0000-0000-00005A110000}"/>
    <cellStyle name="Comma 53 2 2 2 2" xfId="4448" xr:uid="{00000000-0005-0000-0000-00005B110000}"/>
    <cellStyle name="Comma 53 2 2 3" xfId="4449" xr:uid="{00000000-0005-0000-0000-00005C110000}"/>
    <cellStyle name="Comma 53 2 3" xfId="4450" xr:uid="{00000000-0005-0000-0000-00005D110000}"/>
    <cellStyle name="Comma 53 2 3 2" xfId="4451" xr:uid="{00000000-0005-0000-0000-00005E110000}"/>
    <cellStyle name="Comma 53 2 4" xfId="4452" xr:uid="{00000000-0005-0000-0000-00005F110000}"/>
    <cellStyle name="Comma 53 2 4 2" xfId="4453" xr:uid="{00000000-0005-0000-0000-000060110000}"/>
    <cellStyle name="Comma 53 2 5" xfId="4454" xr:uid="{00000000-0005-0000-0000-000061110000}"/>
    <cellStyle name="Comma 53 3" xfId="4455" xr:uid="{00000000-0005-0000-0000-000062110000}"/>
    <cellStyle name="Comma 53 3 2" xfId="4456" xr:uid="{00000000-0005-0000-0000-000063110000}"/>
    <cellStyle name="Comma 53 3 2 2" xfId="4457" xr:uid="{00000000-0005-0000-0000-000064110000}"/>
    <cellStyle name="Comma 53 3 2 2 2" xfId="4458" xr:uid="{00000000-0005-0000-0000-000065110000}"/>
    <cellStyle name="Comma 53 3 2 3" xfId="4459" xr:uid="{00000000-0005-0000-0000-000066110000}"/>
    <cellStyle name="Comma 53 3 3" xfId="4460" xr:uid="{00000000-0005-0000-0000-000067110000}"/>
    <cellStyle name="Comma 53 3 3 2" xfId="4461" xr:uid="{00000000-0005-0000-0000-000068110000}"/>
    <cellStyle name="Comma 53 3 4" xfId="4462" xr:uid="{00000000-0005-0000-0000-000069110000}"/>
    <cellStyle name="Comma 53 3 4 2" xfId="4463" xr:uid="{00000000-0005-0000-0000-00006A110000}"/>
    <cellStyle name="Comma 53 3 5" xfId="4464" xr:uid="{00000000-0005-0000-0000-00006B110000}"/>
    <cellStyle name="Comma 53 4" xfId="4465" xr:uid="{00000000-0005-0000-0000-00006C110000}"/>
    <cellStyle name="Comma 53 4 2" xfId="4466" xr:uid="{00000000-0005-0000-0000-00006D110000}"/>
    <cellStyle name="Comma 53 4 2 2" xfId="4467" xr:uid="{00000000-0005-0000-0000-00006E110000}"/>
    <cellStyle name="Comma 53 4 2 2 2" xfId="4468" xr:uid="{00000000-0005-0000-0000-00006F110000}"/>
    <cellStyle name="Comma 53 4 2 3" xfId="4469" xr:uid="{00000000-0005-0000-0000-000070110000}"/>
    <cellStyle name="Comma 53 4 3" xfId="4470" xr:uid="{00000000-0005-0000-0000-000071110000}"/>
    <cellStyle name="Comma 53 4 3 2" xfId="4471" xr:uid="{00000000-0005-0000-0000-000072110000}"/>
    <cellStyle name="Comma 53 4 4" xfId="4472" xr:uid="{00000000-0005-0000-0000-000073110000}"/>
    <cellStyle name="Comma 53 4 4 2" xfId="4473" xr:uid="{00000000-0005-0000-0000-000074110000}"/>
    <cellStyle name="Comma 53 4 5" xfId="4474" xr:uid="{00000000-0005-0000-0000-000075110000}"/>
    <cellStyle name="Comma 53 5" xfId="4475" xr:uid="{00000000-0005-0000-0000-000076110000}"/>
    <cellStyle name="Comma 53 5 2" xfId="4476" xr:uid="{00000000-0005-0000-0000-000077110000}"/>
    <cellStyle name="Comma 53 5 2 2" xfId="4477" xr:uid="{00000000-0005-0000-0000-000078110000}"/>
    <cellStyle name="Comma 53 5 2 2 2" xfId="4478" xr:uid="{00000000-0005-0000-0000-000079110000}"/>
    <cellStyle name="Comma 53 5 2 3" xfId="4479" xr:uid="{00000000-0005-0000-0000-00007A110000}"/>
    <cellStyle name="Comma 53 5 3" xfId="4480" xr:uid="{00000000-0005-0000-0000-00007B110000}"/>
    <cellStyle name="Comma 53 5 3 2" xfId="4481" xr:uid="{00000000-0005-0000-0000-00007C110000}"/>
    <cellStyle name="Comma 53 5 4" xfId="4482" xr:uid="{00000000-0005-0000-0000-00007D110000}"/>
    <cellStyle name="Comma 53 5 4 2" xfId="4483" xr:uid="{00000000-0005-0000-0000-00007E110000}"/>
    <cellStyle name="Comma 53 5 5" xfId="4484" xr:uid="{00000000-0005-0000-0000-00007F110000}"/>
    <cellStyle name="Comma 53 6" xfId="4485" xr:uid="{00000000-0005-0000-0000-000080110000}"/>
    <cellStyle name="Comma 53 6 2" xfId="4486" xr:uid="{00000000-0005-0000-0000-000081110000}"/>
    <cellStyle name="Comma 53 6 2 2" xfId="4487" xr:uid="{00000000-0005-0000-0000-000082110000}"/>
    <cellStyle name="Comma 53 6 2 2 2" xfId="4488" xr:uid="{00000000-0005-0000-0000-000083110000}"/>
    <cellStyle name="Comma 53 6 2 3" xfId="4489" xr:uid="{00000000-0005-0000-0000-000084110000}"/>
    <cellStyle name="Comma 53 6 3" xfId="4490" xr:uid="{00000000-0005-0000-0000-000085110000}"/>
    <cellStyle name="Comma 53 6 3 2" xfId="4491" xr:uid="{00000000-0005-0000-0000-000086110000}"/>
    <cellStyle name="Comma 53 6 4" xfId="4492" xr:uid="{00000000-0005-0000-0000-000087110000}"/>
    <cellStyle name="Comma 53 6 4 2" xfId="4493" xr:uid="{00000000-0005-0000-0000-000088110000}"/>
    <cellStyle name="Comma 53 6 5" xfId="4494" xr:uid="{00000000-0005-0000-0000-000089110000}"/>
    <cellStyle name="Comma 53 7" xfId="4495" xr:uid="{00000000-0005-0000-0000-00008A110000}"/>
    <cellStyle name="Comma 53 7 2" xfId="4496" xr:uid="{00000000-0005-0000-0000-00008B110000}"/>
    <cellStyle name="Comma 53 7 2 2" xfId="4497" xr:uid="{00000000-0005-0000-0000-00008C110000}"/>
    <cellStyle name="Comma 53 7 2 2 2" xfId="4498" xr:uid="{00000000-0005-0000-0000-00008D110000}"/>
    <cellStyle name="Comma 53 7 2 3" xfId="4499" xr:uid="{00000000-0005-0000-0000-00008E110000}"/>
    <cellStyle name="Comma 53 7 3" xfId="4500" xr:uid="{00000000-0005-0000-0000-00008F110000}"/>
    <cellStyle name="Comma 53 7 3 2" xfId="4501" xr:uid="{00000000-0005-0000-0000-000090110000}"/>
    <cellStyle name="Comma 53 7 4" xfId="4502" xr:uid="{00000000-0005-0000-0000-000091110000}"/>
    <cellStyle name="Comma 53 8" xfId="4503" xr:uid="{00000000-0005-0000-0000-000092110000}"/>
    <cellStyle name="Comma 53 8 2" xfId="4504" xr:uid="{00000000-0005-0000-0000-000093110000}"/>
    <cellStyle name="Comma 53 8 2 2" xfId="4505" xr:uid="{00000000-0005-0000-0000-000094110000}"/>
    <cellStyle name="Comma 53 8 2 2 2" xfId="4506" xr:uid="{00000000-0005-0000-0000-000095110000}"/>
    <cellStyle name="Comma 53 8 2 3" xfId="4507" xr:uid="{00000000-0005-0000-0000-000096110000}"/>
    <cellStyle name="Comma 53 8 3" xfId="4508" xr:uid="{00000000-0005-0000-0000-000097110000}"/>
    <cellStyle name="Comma 53 8 3 2" xfId="4509" xr:uid="{00000000-0005-0000-0000-000098110000}"/>
    <cellStyle name="Comma 53 8 4" xfId="4510" xr:uid="{00000000-0005-0000-0000-000099110000}"/>
    <cellStyle name="Comma 53 9" xfId="4511" xr:uid="{00000000-0005-0000-0000-00009A110000}"/>
    <cellStyle name="Comma 53 9 2" xfId="4512" xr:uid="{00000000-0005-0000-0000-00009B110000}"/>
    <cellStyle name="Comma 53 9 2 2" xfId="4513" xr:uid="{00000000-0005-0000-0000-00009C110000}"/>
    <cellStyle name="Comma 53 9 3" xfId="4514" xr:uid="{00000000-0005-0000-0000-00009D110000}"/>
    <cellStyle name="Comma 54" xfId="4515" xr:uid="{00000000-0005-0000-0000-00009E110000}"/>
    <cellStyle name="Comma 54 10" xfId="4516" xr:uid="{00000000-0005-0000-0000-00009F110000}"/>
    <cellStyle name="Comma 54 10 2" xfId="4517" xr:uid="{00000000-0005-0000-0000-0000A0110000}"/>
    <cellStyle name="Comma 54 11" xfId="4518" xr:uid="{00000000-0005-0000-0000-0000A1110000}"/>
    <cellStyle name="Comma 54 11 2" xfId="4519" xr:uid="{00000000-0005-0000-0000-0000A2110000}"/>
    <cellStyle name="Comma 54 12" xfId="4520" xr:uid="{00000000-0005-0000-0000-0000A3110000}"/>
    <cellStyle name="Comma 54 2" xfId="4521" xr:uid="{00000000-0005-0000-0000-0000A4110000}"/>
    <cellStyle name="Comma 54 2 2" xfId="4522" xr:uid="{00000000-0005-0000-0000-0000A5110000}"/>
    <cellStyle name="Comma 54 2 2 2" xfId="4523" xr:uid="{00000000-0005-0000-0000-0000A6110000}"/>
    <cellStyle name="Comma 54 2 2 2 2" xfId="4524" xr:uid="{00000000-0005-0000-0000-0000A7110000}"/>
    <cellStyle name="Comma 54 2 2 3" xfId="4525" xr:uid="{00000000-0005-0000-0000-0000A8110000}"/>
    <cellStyle name="Comma 54 2 3" xfId="4526" xr:uid="{00000000-0005-0000-0000-0000A9110000}"/>
    <cellStyle name="Comma 54 2 3 2" xfId="4527" xr:uid="{00000000-0005-0000-0000-0000AA110000}"/>
    <cellStyle name="Comma 54 2 4" xfId="4528" xr:uid="{00000000-0005-0000-0000-0000AB110000}"/>
    <cellStyle name="Comma 54 2 4 2" xfId="4529" xr:uid="{00000000-0005-0000-0000-0000AC110000}"/>
    <cellStyle name="Comma 54 2 5" xfId="4530" xr:uid="{00000000-0005-0000-0000-0000AD110000}"/>
    <cellStyle name="Comma 54 3" xfId="4531" xr:uid="{00000000-0005-0000-0000-0000AE110000}"/>
    <cellStyle name="Comma 54 3 2" xfId="4532" xr:uid="{00000000-0005-0000-0000-0000AF110000}"/>
    <cellStyle name="Comma 54 3 2 2" xfId="4533" xr:uid="{00000000-0005-0000-0000-0000B0110000}"/>
    <cellStyle name="Comma 54 3 2 2 2" xfId="4534" xr:uid="{00000000-0005-0000-0000-0000B1110000}"/>
    <cellStyle name="Comma 54 3 2 3" xfId="4535" xr:uid="{00000000-0005-0000-0000-0000B2110000}"/>
    <cellStyle name="Comma 54 3 3" xfId="4536" xr:uid="{00000000-0005-0000-0000-0000B3110000}"/>
    <cellStyle name="Comma 54 3 3 2" xfId="4537" xr:uid="{00000000-0005-0000-0000-0000B4110000}"/>
    <cellStyle name="Comma 54 3 4" xfId="4538" xr:uid="{00000000-0005-0000-0000-0000B5110000}"/>
    <cellStyle name="Comma 54 3 4 2" xfId="4539" xr:uid="{00000000-0005-0000-0000-0000B6110000}"/>
    <cellStyle name="Comma 54 3 5" xfId="4540" xr:uid="{00000000-0005-0000-0000-0000B7110000}"/>
    <cellStyle name="Comma 54 4" xfId="4541" xr:uid="{00000000-0005-0000-0000-0000B8110000}"/>
    <cellStyle name="Comma 54 4 2" xfId="4542" xr:uid="{00000000-0005-0000-0000-0000B9110000}"/>
    <cellStyle name="Comma 54 4 2 2" xfId="4543" xr:uid="{00000000-0005-0000-0000-0000BA110000}"/>
    <cellStyle name="Comma 54 4 2 2 2" xfId="4544" xr:uid="{00000000-0005-0000-0000-0000BB110000}"/>
    <cellStyle name="Comma 54 4 2 3" xfId="4545" xr:uid="{00000000-0005-0000-0000-0000BC110000}"/>
    <cellStyle name="Comma 54 4 3" xfId="4546" xr:uid="{00000000-0005-0000-0000-0000BD110000}"/>
    <cellStyle name="Comma 54 4 3 2" xfId="4547" xr:uid="{00000000-0005-0000-0000-0000BE110000}"/>
    <cellStyle name="Comma 54 4 4" xfId="4548" xr:uid="{00000000-0005-0000-0000-0000BF110000}"/>
    <cellStyle name="Comma 54 4 4 2" xfId="4549" xr:uid="{00000000-0005-0000-0000-0000C0110000}"/>
    <cellStyle name="Comma 54 4 5" xfId="4550" xr:uid="{00000000-0005-0000-0000-0000C1110000}"/>
    <cellStyle name="Comma 54 5" xfId="4551" xr:uid="{00000000-0005-0000-0000-0000C2110000}"/>
    <cellStyle name="Comma 54 5 2" xfId="4552" xr:uid="{00000000-0005-0000-0000-0000C3110000}"/>
    <cellStyle name="Comma 54 5 2 2" xfId="4553" xr:uid="{00000000-0005-0000-0000-0000C4110000}"/>
    <cellStyle name="Comma 54 5 2 2 2" xfId="4554" xr:uid="{00000000-0005-0000-0000-0000C5110000}"/>
    <cellStyle name="Comma 54 5 2 3" xfId="4555" xr:uid="{00000000-0005-0000-0000-0000C6110000}"/>
    <cellStyle name="Comma 54 5 3" xfId="4556" xr:uid="{00000000-0005-0000-0000-0000C7110000}"/>
    <cellStyle name="Comma 54 5 3 2" xfId="4557" xr:uid="{00000000-0005-0000-0000-0000C8110000}"/>
    <cellStyle name="Comma 54 5 4" xfId="4558" xr:uid="{00000000-0005-0000-0000-0000C9110000}"/>
    <cellStyle name="Comma 54 5 4 2" xfId="4559" xr:uid="{00000000-0005-0000-0000-0000CA110000}"/>
    <cellStyle name="Comma 54 5 5" xfId="4560" xr:uid="{00000000-0005-0000-0000-0000CB110000}"/>
    <cellStyle name="Comma 54 6" xfId="4561" xr:uid="{00000000-0005-0000-0000-0000CC110000}"/>
    <cellStyle name="Comma 54 6 2" xfId="4562" xr:uid="{00000000-0005-0000-0000-0000CD110000}"/>
    <cellStyle name="Comma 54 6 2 2" xfId="4563" xr:uid="{00000000-0005-0000-0000-0000CE110000}"/>
    <cellStyle name="Comma 54 6 2 2 2" xfId="4564" xr:uid="{00000000-0005-0000-0000-0000CF110000}"/>
    <cellStyle name="Comma 54 6 2 3" xfId="4565" xr:uid="{00000000-0005-0000-0000-0000D0110000}"/>
    <cellStyle name="Comma 54 6 3" xfId="4566" xr:uid="{00000000-0005-0000-0000-0000D1110000}"/>
    <cellStyle name="Comma 54 6 3 2" xfId="4567" xr:uid="{00000000-0005-0000-0000-0000D2110000}"/>
    <cellStyle name="Comma 54 6 4" xfId="4568" xr:uid="{00000000-0005-0000-0000-0000D3110000}"/>
    <cellStyle name="Comma 54 6 4 2" xfId="4569" xr:uid="{00000000-0005-0000-0000-0000D4110000}"/>
    <cellStyle name="Comma 54 6 5" xfId="4570" xr:uid="{00000000-0005-0000-0000-0000D5110000}"/>
    <cellStyle name="Comma 54 7" xfId="4571" xr:uid="{00000000-0005-0000-0000-0000D6110000}"/>
    <cellStyle name="Comma 54 7 2" xfId="4572" xr:uid="{00000000-0005-0000-0000-0000D7110000}"/>
    <cellStyle name="Comma 54 7 2 2" xfId="4573" xr:uid="{00000000-0005-0000-0000-0000D8110000}"/>
    <cellStyle name="Comma 54 7 2 2 2" xfId="4574" xr:uid="{00000000-0005-0000-0000-0000D9110000}"/>
    <cellStyle name="Comma 54 7 2 3" xfId="4575" xr:uid="{00000000-0005-0000-0000-0000DA110000}"/>
    <cellStyle name="Comma 54 7 3" xfId="4576" xr:uid="{00000000-0005-0000-0000-0000DB110000}"/>
    <cellStyle name="Comma 54 7 3 2" xfId="4577" xr:uid="{00000000-0005-0000-0000-0000DC110000}"/>
    <cellStyle name="Comma 54 7 4" xfId="4578" xr:uid="{00000000-0005-0000-0000-0000DD110000}"/>
    <cellStyle name="Comma 54 8" xfId="4579" xr:uid="{00000000-0005-0000-0000-0000DE110000}"/>
    <cellStyle name="Comma 54 8 2" xfId="4580" xr:uid="{00000000-0005-0000-0000-0000DF110000}"/>
    <cellStyle name="Comma 54 8 2 2" xfId="4581" xr:uid="{00000000-0005-0000-0000-0000E0110000}"/>
    <cellStyle name="Comma 54 8 2 2 2" xfId="4582" xr:uid="{00000000-0005-0000-0000-0000E1110000}"/>
    <cellStyle name="Comma 54 8 2 3" xfId="4583" xr:uid="{00000000-0005-0000-0000-0000E2110000}"/>
    <cellStyle name="Comma 54 8 3" xfId="4584" xr:uid="{00000000-0005-0000-0000-0000E3110000}"/>
    <cellStyle name="Comma 54 8 3 2" xfId="4585" xr:uid="{00000000-0005-0000-0000-0000E4110000}"/>
    <cellStyle name="Comma 54 8 4" xfId="4586" xr:uid="{00000000-0005-0000-0000-0000E5110000}"/>
    <cellStyle name="Comma 54 9" xfId="4587" xr:uid="{00000000-0005-0000-0000-0000E6110000}"/>
    <cellStyle name="Comma 54 9 2" xfId="4588" xr:uid="{00000000-0005-0000-0000-0000E7110000}"/>
    <cellStyle name="Comma 54 9 2 2" xfId="4589" xr:uid="{00000000-0005-0000-0000-0000E8110000}"/>
    <cellStyle name="Comma 54 9 3" xfId="4590" xr:uid="{00000000-0005-0000-0000-0000E9110000}"/>
    <cellStyle name="Comma 55" xfId="4591" xr:uid="{00000000-0005-0000-0000-0000EA110000}"/>
    <cellStyle name="Comma 55 10" xfId="4592" xr:uid="{00000000-0005-0000-0000-0000EB110000}"/>
    <cellStyle name="Comma 55 10 2" xfId="4593" xr:uid="{00000000-0005-0000-0000-0000EC110000}"/>
    <cellStyle name="Comma 55 11" xfId="4594" xr:uid="{00000000-0005-0000-0000-0000ED110000}"/>
    <cellStyle name="Comma 55 11 2" xfId="4595" xr:uid="{00000000-0005-0000-0000-0000EE110000}"/>
    <cellStyle name="Comma 55 12" xfId="4596" xr:uid="{00000000-0005-0000-0000-0000EF110000}"/>
    <cellStyle name="Comma 55 2" xfId="4597" xr:uid="{00000000-0005-0000-0000-0000F0110000}"/>
    <cellStyle name="Comma 55 2 2" xfId="4598" xr:uid="{00000000-0005-0000-0000-0000F1110000}"/>
    <cellStyle name="Comma 55 2 2 2" xfId="4599" xr:uid="{00000000-0005-0000-0000-0000F2110000}"/>
    <cellStyle name="Comma 55 2 2 2 2" xfId="4600" xr:uid="{00000000-0005-0000-0000-0000F3110000}"/>
    <cellStyle name="Comma 55 2 2 3" xfId="4601" xr:uid="{00000000-0005-0000-0000-0000F4110000}"/>
    <cellStyle name="Comma 55 2 3" xfId="4602" xr:uid="{00000000-0005-0000-0000-0000F5110000}"/>
    <cellStyle name="Comma 55 2 3 2" xfId="4603" xr:uid="{00000000-0005-0000-0000-0000F6110000}"/>
    <cellStyle name="Comma 55 2 4" xfId="4604" xr:uid="{00000000-0005-0000-0000-0000F7110000}"/>
    <cellStyle name="Comma 55 2 4 2" xfId="4605" xr:uid="{00000000-0005-0000-0000-0000F8110000}"/>
    <cellStyle name="Comma 55 2 5" xfId="4606" xr:uid="{00000000-0005-0000-0000-0000F9110000}"/>
    <cellStyle name="Comma 55 3" xfId="4607" xr:uid="{00000000-0005-0000-0000-0000FA110000}"/>
    <cellStyle name="Comma 55 3 2" xfId="4608" xr:uid="{00000000-0005-0000-0000-0000FB110000}"/>
    <cellStyle name="Comma 55 3 2 2" xfId="4609" xr:uid="{00000000-0005-0000-0000-0000FC110000}"/>
    <cellStyle name="Comma 55 3 2 2 2" xfId="4610" xr:uid="{00000000-0005-0000-0000-0000FD110000}"/>
    <cellStyle name="Comma 55 3 2 3" xfId="4611" xr:uid="{00000000-0005-0000-0000-0000FE110000}"/>
    <cellStyle name="Comma 55 3 3" xfId="4612" xr:uid="{00000000-0005-0000-0000-0000FF110000}"/>
    <cellStyle name="Comma 55 3 3 2" xfId="4613" xr:uid="{00000000-0005-0000-0000-000000120000}"/>
    <cellStyle name="Comma 55 3 4" xfId="4614" xr:uid="{00000000-0005-0000-0000-000001120000}"/>
    <cellStyle name="Comma 55 3 4 2" xfId="4615" xr:uid="{00000000-0005-0000-0000-000002120000}"/>
    <cellStyle name="Comma 55 3 5" xfId="4616" xr:uid="{00000000-0005-0000-0000-000003120000}"/>
    <cellStyle name="Comma 55 4" xfId="4617" xr:uid="{00000000-0005-0000-0000-000004120000}"/>
    <cellStyle name="Comma 55 4 2" xfId="4618" xr:uid="{00000000-0005-0000-0000-000005120000}"/>
    <cellStyle name="Comma 55 4 2 2" xfId="4619" xr:uid="{00000000-0005-0000-0000-000006120000}"/>
    <cellStyle name="Comma 55 4 2 2 2" xfId="4620" xr:uid="{00000000-0005-0000-0000-000007120000}"/>
    <cellStyle name="Comma 55 4 2 3" xfId="4621" xr:uid="{00000000-0005-0000-0000-000008120000}"/>
    <cellStyle name="Comma 55 4 3" xfId="4622" xr:uid="{00000000-0005-0000-0000-000009120000}"/>
    <cellStyle name="Comma 55 4 3 2" xfId="4623" xr:uid="{00000000-0005-0000-0000-00000A120000}"/>
    <cellStyle name="Comma 55 4 4" xfId="4624" xr:uid="{00000000-0005-0000-0000-00000B120000}"/>
    <cellStyle name="Comma 55 4 4 2" xfId="4625" xr:uid="{00000000-0005-0000-0000-00000C120000}"/>
    <cellStyle name="Comma 55 4 5" xfId="4626" xr:uid="{00000000-0005-0000-0000-00000D120000}"/>
    <cellStyle name="Comma 55 5" xfId="4627" xr:uid="{00000000-0005-0000-0000-00000E120000}"/>
    <cellStyle name="Comma 55 5 2" xfId="4628" xr:uid="{00000000-0005-0000-0000-00000F120000}"/>
    <cellStyle name="Comma 55 5 2 2" xfId="4629" xr:uid="{00000000-0005-0000-0000-000010120000}"/>
    <cellStyle name="Comma 55 5 2 2 2" xfId="4630" xr:uid="{00000000-0005-0000-0000-000011120000}"/>
    <cellStyle name="Comma 55 5 2 3" xfId="4631" xr:uid="{00000000-0005-0000-0000-000012120000}"/>
    <cellStyle name="Comma 55 5 3" xfId="4632" xr:uid="{00000000-0005-0000-0000-000013120000}"/>
    <cellStyle name="Comma 55 5 3 2" xfId="4633" xr:uid="{00000000-0005-0000-0000-000014120000}"/>
    <cellStyle name="Comma 55 5 4" xfId="4634" xr:uid="{00000000-0005-0000-0000-000015120000}"/>
    <cellStyle name="Comma 55 5 4 2" xfId="4635" xr:uid="{00000000-0005-0000-0000-000016120000}"/>
    <cellStyle name="Comma 55 5 5" xfId="4636" xr:uid="{00000000-0005-0000-0000-000017120000}"/>
    <cellStyle name="Comma 55 6" xfId="4637" xr:uid="{00000000-0005-0000-0000-000018120000}"/>
    <cellStyle name="Comma 55 6 2" xfId="4638" xr:uid="{00000000-0005-0000-0000-000019120000}"/>
    <cellStyle name="Comma 55 6 2 2" xfId="4639" xr:uid="{00000000-0005-0000-0000-00001A120000}"/>
    <cellStyle name="Comma 55 6 2 2 2" xfId="4640" xr:uid="{00000000-0005-0000-0000-00001B120000}"/>
    <cellStyle name="Comma 55 6 2 3" xfId="4641" xr:uid="{00000000-0005-0000-0000-00001C120000}"/>
    <cellStyle name="Comma 55 6 3" xfId="4642" xr:uid="{00000000-0005-0000-0000-00001D120000}"/>
    <cellStyle name="Comma 55 6 3 2" xfId="4643" xr:uid="{00000000-0005-0000-0000-00001E120000}"/>
    <cellStyle name="Comma 55 6 4" xfId="4644" xr:uid="{00000000-0005-0000-0000-00001F120000}"/>
    <cellStyle name="Comma 55 6 4 2" xfId="4645" xr:uid="{00000000-0005-0000-0000-000020120000}"/>
    <cellStyle name="Comma 55 6 5" xfId="4646" xr:uid="{00000000-0005-0000-0000-000021120000}"/>
    <cellStyle name="Comma 55 7" xfId="4647" xr:uid="{00000000-0005-0000-0000-000022120000}"/>
    <cellStyle name="Comma 55 7 2" xfId="4648" xr:uid="{00000000-0005-0000-0000-000023120000}"/>
    <cellStyle name="Comma 55 7 2 2" xfId="4649" xr:uid="{00000000-0005-0000-0000-000024120000}"/>
    <cellStyle name="Comma 55 7 2 2 2" xfId="4650" xr:uid="{00000000-0005-0000-0000-000025120000}"/>
    <cellStyle name="Comma 55 7 2 3" xfId="4651" xr:uid="{00000000-0005-0000-0000-000026120000}"/>
    <cellStyle name="Comma 55 7 3" xfId="4652" xr:uid="{00000000-0005-0000-0000-000027120000}"/>
    <cellStyle name="Comma 55 7 3 2" xfId="4653" xr:uid="{00000000-0005-0000-0000-000028120000}"/>
    <cellStyle name="Comma 55 7 4" xfId="4654" xr:uid="{00000000-0005-0000-0000-000029120000}"/>
    <cellStyle name="Comma 55 8" xfId="4655" xr:uid="{00000000-0005-0000-0000-00002A120000}"/>
    <cellStyle name="Comma 55 8 2" xfId="4656" xr:uid="{00000000-0005-0000-0000-00002B120000}"/>
    <cellStyle name="Comma 55 8 2 2" xfId="4657" xr:uid="{00000000-0005-0000-0000-00002C120000}"/>
    <cellStyle name="Comma 55 8 2 2 2" xfId="4658" xr:uid="{00000000-0005-0000-0000-00002D120000}"/>
    <cellStyle name="Comma 55 8 2 3" xfId="4659" xr:uid="{00000000-0005-0000-0000-00002E120000}"/>
    <cellStyle name="Comma 55 8 3" xfId="4660" xr:uid="{00000000-0005-0000-0000-00002F120000}"/>
    <cellStyle name="Comma 55 8 3 2" xfId="4661" xr:uid="{00000000-0005-0000-0000-000030120000}"/>
    <cellStyle name="Comma 55 8 4" xfId="4662" xr:uid="{00000000-0005-0000-0000-000031120000}"/>
    <cellStyle name="Comma 55 9" xfId="4663" xr:uid="{00000000-0005-0000-0000-000032120000}"/>
    <cellStyle name="Comma 55 9 2" xfId="4664" xr:uid="{00000000-0005-0000-0000-000033120000}"/>
    <cellStyle name="Comma 55 9 2 2" xfId="4665" xr:uid="{00000000-0005-0000-0000-000034120000}"/>
    <cellStyle name="Comma 55 9 3" xfId="4666" xr:uid="{00000000-0005-0000-0000-000035120000}"/>
    <cellStyle name="Comma 56" xfId="4667" xr:uid="{00000000-0005-0000-0000-000036120000}"/>
    <cellStyle name="Comma 56 10" xfId="4668" xr:uid="{00000000-0005-0000-0000-000037120000}"/>
    <cellStyle name="Comma 56 10 2" xfId="4669" xr:uid="{00000000-0005-0000-0000-000038120000}"/>
    <cellStyle name="Comma 56 11" xfId="4670" xr:uid="{00000000-0005-0000-0000-000039120000}"/>
    <cellStyle name="Comma 56 11 2" xfId="4671" xr:uid="{00000000-0005-0000-0000-00003A120000}"/>
    <cellStyle name="Comma 56 12" xfId="4672" xr:uid="{00000000-0005-0000-0000-00003B120000}"/>
    <cellStyle name="Comma 56 2" xfId="4673" xr:uid="{00000000-0005-0000-0000-00003C120000}"/>
    <cellStyle name="Comma 56 2 2" xfId="4674" xr:uid="{00000000-0005-0000-0000-00003D120000}"/>
    <cellStyle name="Comma 56 2 2 2" xfId="4675" xr:uid="{00000000-0005-0000-0000-00003E120000}"/>
    <cellStyle name="Comma 56 2 2 2 2" xfId="4676" xr:uid="{00000000-0005-0000-0000-00003F120000}"/>
    <cellStyle name="Comma 56 2 2 3" xfId="4677" xr:uid="{00000000-0005-0000-0000-000040120000}"/>
    <cellStyle name="Comma 56 2 3" xfId="4678" xr:uid="{00000000-0005-0000-0000-000041120000}"/>
    <cellStyle name="Comma 56 2 3 2" xfId="4679" xr:uid="{00000000-0005-0000-0000-000042120000}"/>
    <cellStyle name="Comma 56 2 4" xfId="4680" xr:uid="{00000000-0005-0000-0000-000043120000}"/>
    <cellStyle name="Comma 56 2 4 2" xfId="4681" xr:uid="{00000000-0005-0000-0000-000044120000}"/>
    <cellStyle name="Comma 56 2 5" xfId="4682" xr:uid="{00000000-0005-0000-0000-000045120000}"/>
    <cellStyle name="Comma 56 3" xfId="4683" xr:uid="{00000000-0005-0000-0000-000046120000}"/>
    <cellStyle name="Comma 56 3 2" xfId="4684" xr:uid="{00000000-0005-0000-0000-000047120000}"/>
    <cellStyle name="Comma 56 3 2 2" xfId="4685" xr:uid="{00000000-0005-0000-0000-000048120000}"/>
    <cellStyle name="Comma 56 3 2 2 2" xfId="4686" xr:uid="{00000000-0005-0000-0000-000049120000}"/>
    <cellStyle name="Comma 56 3 2 3" xfId="4687" xr:uid="{00000000-0005-0000-0000-00004A120000}"/>
    <cellStyle name="Comma 56 3 3" xfId="4688" xr:uid="{00000000-0005-0000-0000-00004B120000}"/>
    <cellStyle name="Comma 56 3 3 2" xfId="4689" xr:uid="{00000000-0005-0000-0000-00004C120000}"/>
    <cellStyle name="Comma 56 3 4" xfId="4690" xr:uid="{00000000-0005-0000-0000-00004D120000}"/>
    <cellStyle name="Comma 56 3 4 2" xfId="4691" xr:uid="{00000000-0005-0000-0000-00004E120000}"/>
    <cellStyle name="Comma 56 3 5" xfId="4692" xr:uid="{00000000-0005-0000-0000-00004F120000}"/>
    <cellStyle name="Comma 56 4" xfId="4693" xr:uid="{00000000-0005-0000-0000-000050120000}"/>
    <cellStyle name="Comma 56 4 2" xfId="4694" xr:uid="{00000000-0005-0000-0000-000051120000}"/>
    <cellStyle name="Comma 56 4 2 2" xfId="4695" xr:uid="{00000000-0005-0000-0000-000052120000}"/>
    <cellStyle name="Comma 56 4 2 2 2" xfId="4696" xr:uid="{00000000-0005-0000-0000-000053120000}"/>
    <cellStyle name="Comma 56 4 2 3" xfId="4697" xr:uid="{00000000-0005-0000-0000-000054120000}"/>
    <cellStyle name="Comma 56 4 3" xfId="4698" xr:uid="{00000000-0005-0000-0000-000055120000}"/>
    <cellStyle name="Comma 56 4 3 2" xfId="4699" xr:uid="{00000000-0005-0000-0000-000056120000}"/>
    <cellStyle name="Comma 56 4 4" xfId="4700" xr:uid="{00000000-0005-0000-0000-000057120000}"/>
    <cellStyle name="Comma 56 4 4 2" xfId="4701" xr:uid="{00000000-0005-0000-0000-000058120000}"/>
    <cellStyle name="Comma 56 4 5" xfId="4702" xr:uid="{00000000-0005-0000-0000-000059120000}"/>
    <cellStyle name="Comma 56 5" xfId="4703" xr:uid="{00000000-0005-0000-0000-00005A120000}"/>
    <cellStyle name="Comma 56 5 2" xfId="4704" xr:uid="{00000000-0005-0000-0000-00005B120000}"/>
    <cellStyle name="Comma 56 5 2 2" xfId="4705" xr:uid="{00000000-0005-0000-0000-00005C120000}"/>
    <cellStyle name="Comma 56 5 2 2 2" xfId="4706" xr:uid="{00000000-0005-0000-0000-00005D120000}"/>
    <cellStyle name="Comma 56 5 2 3" xfId="4707" xr:uid="{00000000-0005-0000-0000-00005E120000}"/>
    <cellStyle name="Comma 56 5 3" xfId="4708" xr:uid="{00000000-0005-0000-0000-00005F120000}"/>
    <cellStyle name="Comma 56 5 3 2" xfId="4709" xr:uid="{00000000-0005-0000-0000-000060120000}"/>
    <cellStyle name="Comma 56 5 4" xfId="4710" xr:uid="{00000000-0005-0000-0000-000061120000}"/>
    <cellStyle name="Comma 56 5 4 2" xfId="4711" xr:uid="{00000000-0005-0000-0000-000062120000}"/>
    <cellStyle name="Comma 56 5 5" xfId="4712" xr:uid="{00000000-0005-0000-0000-000063120000}"/>
    <cellStyle name="Comma 56 6" xfId="4713" xr:uid="{00000000-0005-0000-0000-000064120000}"/>
    <cellStyle name="Comma 56 6 2" xfId="4714" xr:uid="{00000000-0005-0000-0000-000065120000}"/>
    <cellStyle name="Comma 56 6 2 2" xfId="4715" xr:uid="{00000000-0005-0000-0000-000066120000}"/>
    <cellStyle name="Comma 56 6 2 2 2" xfId="4716" xr:uid="{00000000-0005-0000-0000-000067120000}"/>
    <cellStyle name="Comma 56 6 2 3" xfId="4717" xr:uid="{00000000-0005-0000-0000-000068120000}"/>
    <cellStyle name="Comma 56 6 3" xfId="4718" xr:uid="{00000000-0005-0000-0000-000069120000}"/>
    <cellStyle name="Comma 56 6 3 2" xfId="4719" xr:uid="{00000000-0005-0000-0000-00006A120000}"/>
    <cellStyle name="Comma 56 6 4" xfId="4720" xr:uid="{00000000-0005-0000-0000-00006B120000}"/>
    <cellStyle name="Comma 56 6 4 2" xfId="4721" xr:uid="{00000000-0005-0000-0000-00006C120000}"/>
    <cellStyle name="Comma 56 6 5" xfId="4722" xr:uid="{00000000-0005-0000-0000-00006D120000}"/>
    <cellStyle name="Comma 56 7" xfId="4723" xr:uid="{00000000-0005-0000-0000-00006E120000}"/>
    <cellStyle name="Comma 56 7 2" xfId="4724" xr:uid="{00000000-0005-0000-0000-00006F120000}"/>
    <cellStyle name="Comma 56 7 2 2" xfId="4725" xr:uid="{00000000-0005-0000-0000-000070120000}"/>
    <cellStyle name="Comma 56 7 2 2 2" xfId="4726" xr:uid="{00000000-0005-0000-0000-000071120000}"/>
    <cellStyle name="Comma 56 7 2 3" xfId="4727" xr:uid="{00000000-0005-0000-0000-000072120000}"/>
    <cellStyle name="Comma 56 7 3" xfId="4728" xr:uid="{00000000-0005-0000-0000-000073120000}"/>
    <cellStyle name="Comma 56 7 3 2" xfId="4729" xr:uid="{00000000-0005-0000-0000-000074120000}"/>
    <cellStyle name="Comma 56 7 4" xfId="4730" xr:uid="{00000000-0005-0000-0000-000075120000}"/>
    <cellStyle name="Comma 56 8" xfId="4731" xr:uid="{00000000-0005-0000-0000-000076120000}"/>
    <cellStyle name="Comma 56 8 2" xfId="4732" xr:uid="{00000000-0005-0000-0000-000077120000}"/>
    <cellStyle name="Comma 56 8 2 2" xfId="4733" xr:uid="{00000000-0005-0000-0000-000078120000}"/>
    <cellStyle name="Comma 56 8 2 2 2" xfId="4734" xr:uid="{00000000-0005-0000-0000-000079120000}"/>
    <cellStyle name="Comma 56 8 2 3" xfId="4735" xr:uid="{00000000-0005-0000-0000-00007A120000}"/>
    <cellStyle name="Comma 56 8 3" xfId="4736" xr:uid="{00000000-0005-0000-0000-00007B120000}"/>
    <cellStyle name="Comma 56 8 3 2" xfId="4737" xr:uid="{00000000-0005-0000-0000-00007C120000}"/>
    <cellStyle name="Comma 56 8 4" xfId="4738" xr:uid="{00000000-0005-0000-0000-00007D120000}"/>
    <cellStyle name="Comma 56 9" xfId="4739" xr:uid="{00000000-0005-0000-0000-00007E120000}"/>
    <cellStyle name="Comma 56 9 2" xfId="4740" xr:uid="{00000000-0005-0000-0000-00007F120000}"/>
    <cellStyle name="Comma 56 9 2 2" xfId="4741" xr:uid="{00000000-0005-0000-0000-000080120000}"/>
    <cellStyle name="Comma 56 9 3" xfId="4742" xr:uid="{00000000-0005-0000-0000-000081120000}"/>
    <cellStyle name="Comma 57" xfId="4743" xr:uid="{00000000-0005-0000-0000-000082120000}"/>
    <cellStyle name="Comma 57 10" xfId="4744" xr:uid="{00000000-0005-0000-0000-000083120000}"/>
    <cellStyle name="Comma 57 10 2" xfId="4745" xr:uid="{00000000-0005-0000-0000-000084120000}"/>
    <cellStyle name="Comma 57 11" xfId="4746" xr:uid="{00000000-0005-0000-0000-000085120000}"/>
    <cellStyle name="Comma 57 11 2" xfId="4747" xr:uid="{00000000-0005-0000-0000-000086120000}"/>
    <cellStyle name="Comma 57 12" xfId="4748" xr:uid="{00000000-0005-0000-0000-000087120000}"/>
    <cellStyle name="Comma 57 2" xfId="4749" xr:uid="{00000000-0005-0000-0000-000088120000}"/>
    <cellStyle name="Comma 57 2 2" xfId="4750" xr:uid="{00000000-0005-0000-0000-000089120000}"/>
    <cellStyle name="Comma 57 2 2 2" xfId="4751" xr:uid="{00000000-0005-0000-0000-00008A120000}"/>
    <cellStyle name="Comma 57 2 2 2 2" xfId="4752" xr:uid="{00000000-0005-0000-0000-00008B120000}"/>
    <cellStyle name="Comma 57 2 2 3" xfId="4753" xr:uid="{00000000-0005-0000-0000-00008C120000}"/>
    <cellStyle name="Comma 57 2 3" xfId="4754" xr:uid="{00000000-0005-0000-0000-00008D120000}"/>
    <cellStyle name="Comma 57 2 3 2" xfId="4755" xr:uid="{00000000-0005-0000-0000-00008E120000}"/>
    <cellStyle name="Comma 57 2 4" xfId="4756" xr:uid="{00000000-0005-0000-0000-00008F120000}"/>
    <cellStyle name="Comma 57 2 4 2" xfId="4757" xr:uid="{00000000-0005-0000-0000-000090120000}"/>
    <cellStyle name="Comma 57 2 5" xfId="4758" xr:uid="{00000000-0005-0000-0000-000091120000}"/>
    <cellStyle name="Comma 57 3" xfId="4759" xr:uid="{00000000-0005-0000-0000-000092120000}"/>
    <cellStyle name="Comma 57 3 2" xfId="4760" xr:uid="{00000000-0005-0000-0000-000093120000}"/>
    <cellStyle name="Comma 57 3 2 2" xfId="4761" xr:uid="{00000000-0005-0000-0000-000094120000}"/>
    <cellStyle name="Comma 57 3 2 2 2" xfId="4762" xr:uid="{00000000-0005-0000-0000-000095120000}"/>
    <cellStyle name="Comma 57 3 2 3" xfId="4763" xr:uid="{00000000-0005-0000-0000-000096120000}"/>
    <cellStyle name="Comma 57 3 3" xfId="4764" xr:uid="{00000000-0005-0000-0000-000097120000}"/>
    <cellStyle name="Comma 57 3 3 2" xfId="4765" xr:uid="{00000000-0005-0000-0000-000098120000}"/>
    <cellStyle name="Comma 57 3 4" xfId="4766" xr:uid="{00000000-0005-0000-0000-000099120000}"/>
    <cellStyle name="Comma 57 3 4 2" xfId="4767" xr:uid="{00000000-0005-0000-0000-00009A120000}"/>
    <cellStyle name="Comma 57 3 5" xfId="4768" xr:uid="{00000000-0005-0000-0000-00009B120000}"/>
    <cellStyle name="Comma 57 4" xfId="4769" xr:uid="{00000000-0005-0000-0000-00009C120000}"/>
    <cellStyle name="Comma 57 4 2" xfId="4770" xr:uid="{00000000-0005-0000-0000-00009D120000}"/>
    <cellStyle name="Comma 57 4 2 2" xfId="4771" xr:uid="{00000000-0005-0000-0000-00009E120000}"/>
    <cellStyle name="Comma 57 4 2 2 2" xfId="4772" xr:uid="{00000000-0005-0000-0000-00009F120000}"/>
    <cellStyle name="Comma 57 4 2 3" xfId="4773" xr:uid="{00000000-0005-0000-0000-0000A0120000}"/>
    <cellStyle name="Comma 57 4 3" xfId="4774" xr:uid="{00000000-0005-0000-0000-0000A1120000}"/>
    <cellStyle name="Comma 57 4 3 2" xfId="4775" xr:uid="{00000000-0005-0000-0000-0000A2120000}"/>
    <cellStyle name="Comma 57 4 4" xfId="4776" xr:uid="{00000000-0005-0000-0000-0000A3120000}"/>
    <cellStyle name="Comma 57 4 4 2" xfId="4777" xr:uid="{00000000-0005-0000-0000-0000A4120000}"/>
    <cellStyle name="Comma 57 4 5" xfId="4778" xr:uid="{00000000-0005-0000-0000-0000A5120000}"/>
    <cellStyle name="Comma 57 5" xfId="4779" xr:uid="{00000000-0005-0000-0000-0000A6120000}"/>
    <cellStyle name="Comma 57 5 2" xfId="4780" xr:uid="{00000000-0005-0000-0000-0000A7120000}"/>
    <cellStyle name="Comma 57 5 2 2" xfId="4781" xr:uid="{00000000-0005-0000-0000-0000A8120000}"/>
    <cellStyle name="Comma 57 5 2 2 2" xfId="4782" xr:uid="{00000000-0005-0000-0000-0000A9120000}"/>
    <cellStyle name="Comma 57 5 2 3" xfId="4783" xr:uid="{00000000-0005-0000-0000-0000AA120000}"/>
    <cellStyle name="Comma 57 5 3" xfId="4784" xr:uid="{00000000-0005-0000-0000-0000AB120000}"/>
    <cellStyle name="Comma 57 5 3 2" xfId="4785" xr:uid="{00000000-0005-0000-0000-0000AC120000}"/>
    <cellStyle name="Comma 57 5 4" xfId="4786" xr:uid="{00000000-0005-0000-0000-0000AD120000}"/>
    <cellStyle name="Comma 57 5 4 2" xfId="4787" xr:uid="{00000000-0005-0000-0000-0000AE120000}"/>
    <cellStyle name="Comma 57 5 5" xfId="4788" xr:uid="{00000000-0005-0000-0000-0000AF120000}"/>
    <cellStyle name="Comma 57 6" xfId="4789" xr:uid="{00000000-0005-0000-0000-0000B0120000}"/>
    <cellStyle name="Comma 57 6 2" xfId="4790" xr:uid="{00000000-0005-0000-0000-0000B1120000}"/>
    <cellStyle name="Comma 57 6 2 2" xfId="4791" xr:uid="{00000000-0005-0000-0000-0000B2120000}"/>
    <cellStyle name="Comma 57 6 2 2 2" xfId="4792" xr:uid="{00000000-0005-0000-0000-0000B3120000}"/>
    <cellStyle name="Comma 57 6 2 3" xfId="4793" xr:uid="{00000000-0005-0000-0000-0000B4120000}"/>
    <cellStyle name="Comma 57 6 3" xfId="4794" xr:uid="{00000000-0005-0000-0000-0000B5120000}"/>
    <cellStyle name="Comma 57 6 3 2" xfId="4795" xr:uid="{00000000-0005-0000-0000-0000B6120000}"/>
    <cellStyle name="Comma 57 6 4" xfId="4796" xr:uid="{00000000-0005-0000-0000-0000B7120000}"/>
    <cellStyle name="Comma 57 6 4 2" xfId="4797" xr:uid="{00000000-0005-0000-0000-0000B8120000}"/>
    <cellStyle name="Comma 57 6 5" xfId="4798" xr:uid="{00000000-0005-0000-0000-0000B9120000}"/>
    <cellStyle name="Comma 57 7" xfId="4799" xr:uid="{00000000-0005-0000-0000-0000BA120000}"/>
    <cellStyle name="Comma 57 7 2" xfId="4800" xr:uid="{00000000-0005-0000-0000-0000BB120000}"/>
    <cellStyle name="Comma 57 7 2 2" xfId="4801" xr:uid="{00000000-0005-0000-0000-0000BC120000}"/>
    <cellStyle name="Comma 57 7 2 2 2" xfId="4802" xr:uid="{00000000-0005-0000-0000-0000BD120000}"/>
    <cellStyle name="Comma 57 7 2 3" xfId="4803" xr:uid="{00000000-0005-0000-0000-0000BE120000}"/>
    <cellStyle name="Comma 57 7 3" xfId="4804" xr:uid="{00000000-0005-0000-0000-0000BF120000}"/>
    <cellStyle name="Comma 57 7 3 2" xfId="4805" xr:uid="{00000000-0005-0000-0000-0000C0120000}"/>
    <cellStyle name="Comma 57 7 4" xfId="4806" xr:uid="{00000000-0005-0000-0000-0000C1120000}"/>
    <cellStyle name="Comma 57 8" xfId="4807" xr:uid="{00000000-0005-0000-0000-0000C2120000}"/>
    <cellStyle name="Comma 57 8 2" xfId="4808" xr:uid="{00000000-0005-0000-0000-0000C3120000}"/>
    <cellStyle name="Comma 57 8 2 2" xfId="4809" xr:uid="{00000000-0005-0000-0000-0000C4120000}"/>
    <cellStyle name="Comma 57 8 2 2 2" xfId="4810" xr:uid="{00000000-0005-0000-0000-0000C5120000}"/>
    <cellStyle name="Comma 57 8 2 3" xfId="4811" xr:uid="{00000000-0005-0000-0000-0000C6120000}"/>
    <cellStyle name="Comma 57 8 3" xfId="4812" xr:uid="{00000000-0005-0000-0000-0000C7120000}"/>
    <cellStyle name="Comma 57 8 3 2" xfId="4813" xr:uid="{00000000-0005-0000-0000-0000C8120000}"/>
    <cellStyle name="Comma 57 8 4" xfId="4814" xr:uid="{00000000-0005-0000-0000-0000C9120000}"/>
    <cellStyle name="Comma 57 9" xfId="4815" xr:uid="{00000000-0005-0000-0000-0000CA120000}"/>
    <cellStyle name="Comma 57 9 2" xfId="4816" xr:uid="{00000000-0005-0000-0000-0000CB120000}"/>
    <cellStyle name="Comma 57 9 2 2" xfId="4817" xr:uid="{00000000-0005-0000-0000-0000CC120000}"/>
    <cellStyle name="Comma 57 9 3" xfId="4818" xr:uid="{00000000-0005-0000-0000-0000CD120000}"/>
    <cellStyle name="Comma 58" xfId="4819" xr:uid="{00000000-0005-0000-0000-0000CE120000}"/>
    <cellStyle name="Comma 58 10" xfId="4820" xr:uid="{00000000-0005-0000-0000-0000CF120000}"/>
    <cellStyle name="Comma 58 10 2" xfId="4821" xr:uid="{00000000-0005-0000-0000-0000D0120000}"/>
    <cellStyle name="Comma 58 11" xfId="4822" xr:uid="{00000000-0005-0000-0000-0000D1120000}"/>
    <cellStyle name="Comma 58 11 2" xfId="4823" xr:uid="{00000000-0005-0000-0000-0000D2120000}"/>
    <cellStyle name="Comma 58 12" xfId="4824" xr:uid="{00000000-0005-0000-0000-0000D3120000}"/>
    <cellStyle name="Comma 58 2" xfId="4825" xr:uid="{00000000-0005-0000-0000-0000D4120000}"/>
    <cellStyle name="Comma 58 2 2" xfId="4826" xr:uid="{00000000-0005-0000-0000-0000D5120000}"/>
    <cellStyle name="Comma 58 2 2 2" xfId="4827" xr:uid="{00000000-0005-0000-0000-0000D6120000}"/>
    <cellStyle name="Comma 58 2 2 2 2" xfId="4828" xr:uid="{00000000-0005-0000-0000-0000D7120000}"/>
    <cellStyle name="Comma 58 2 2 3" xfId="4829" xr:uid="{00000000-0005-0000-0000-0000D8120000}"/>
    <cellStyle name="Comma 58 2 3" xfId="4830" xr:uid="{00000000-0005-0000-0000-0000D9120000}"/>
    <cellStyle name="Comma 58 2 3 2" xfId="4831" xr:uid="{00000000-0005-0000-0000-0000DA120000}"/>
    <cellStyle name="Comma 58 2 4" xfId="4832" xr:uid="{00000000-0005-0000-0000-0000DB120000}"/>
    <cellStyle name="Comma 58 2 4 2" xfId="4833" xr:uid="{00000000-0005-0000-0000-0000DC120000}"/>
    <cellStyle name="Comma 58 2 5" xfId="4834" xr:uid="{00000000-0005-0000-0000-0000DD120000}"/>
    <cellStyle name="Comma 58 3" xfId="4835" xr:uid="{00000000-0005-0000-0000-0000DE120000}"/>
    <cellStyle name="Comma 58 3 2" xfId="4836" xr:uid="{00000000-0005-0000-0000-0000DF120000}"/>
    <cellStyle name="Comma 58 3 2 2" xfId="4837" xr:uid="{00000000-0005-0000-0000-0000E0120000}"/>
    <cellStyle name="Comma 58 3 2 2 2" xfId="4838" xr:uid="{00000000-0005-0000-0000-0000E1120000}"/>
    <cellStyle name="Comma 58 3 2 3" xfId="4839" xr:uid="{00000000-0005-0000-0000-0000E2120000}"/>
    <cellStyle name="Comma 58 3 3" xfId="4840" xr:uid="{00000000-0005-0000-0000-0000E3120000}"/>
    <cellStyle name="Comma 58 3 3 2" xfId="4841" xr:uid="{00000000-0005-0000-0000-0000E4120000}"/>
    <cellStyle name="Comma 58 3 4" xfId="4842" xr:uid="{00000000-0005-0000-0000-0000E5120000}"/>
    <cellStyle name="Comma 58 3 4 2" xfId="4843" xr:uid="{00000000-0005-0000-0000-0000E6120000}"/>
    <cellStyle name="Comma 58 3 5" xfId="4844" xr:uid="{00000000-0005-0000-0000-0000E7120000}"/>
    <cellStyle name="Comma 58 4" xfId="4845" xr:uid="{00000000-0005-0000-0000-0000E8120000}"/>
    <cellStyle name="Comma 58 4 2" xfId="4846" xr:uid="{00000000-0005-0000-0000-0000E9120000}"/>
    <cellStyle name="Comma 58 4 2 2" xfId="4847" xr:uid="{00000000-0005-0000-0000-0000EA120000}"/>
    <cellStyle name="Comma 58 4 2 2 2" xfId="4848" xr:uid="{00000000-0005-0000-0000-0000EB120000}"/>
    <cellStyle name="Comma 58 4 2 3" xfId="4849" xr:uid="{00000000-0005-0000-0000-0000EC120000}"/>
    <cellStyle name="Comma 58 4 3" xfId="4850" xr:uid="{00000000-0005-0000-0000-0000ED120000}"/>
    <cellStyle name="Comma 58 4 3 2" xfId="4851" xr:uid="{00000000-0005-0000-0000-0000EE120000}"/>
    <cellStyle name="Comma 58 4 4" xfId="4852" xr:uid="{00000000-0005-0000-0000-0000EF120000}"/>
    <cellStyle name="Comma 58 4 4 2" xfId="4853" xr:uid="{00000000-0005-0000-0000-0000F0120000}"/>
    <cellStyle name="Comma 58 4 5" xfId="4854" xr:uid="{00000000-0005-0000-0000-0000F1120000}"/>
    <cellStyle name="Comma 58 5" xfId="4855" xr:uid="{00000000-0005-0000-0000-0000F2120000}"/>
    <cellStyle name="Comma 58 5 2" xfId="4856" xr:uid="{00000000-0005-0000-0000-0000F3120000}"/>
    <cellStyle name="Comma 58 5 2 2" xfId="4857" xr:uid="{00000000-0005-0000-0000-0000F4120000}"/>
    <cellStyle name="Comma 58 5 2 2 2" xfId="4858" xr:uid="{00000000-0005-0000-0000-0000F5120000}"/>
    <cellStyle name="Comma 58 5 2 3" xfId="4859" xr:uid="{00000000-0005-0000-0000-0000F6120000}"/>
    <cellStyle name="Comma 58 5 3" xfId="4860" xr:uid="{00000000-0005-0000-0000-0000F7120000}"/>
    <cellStyle name="Comma 58 5 3 2" xfId="4861" xr:uid="{00000000-0005-0000-0000-0000F8120000}"/>
    <cellStyle name="Comma 58 5 4" xfId="4862" xr:uid="{00000000-0005-0000-0000-0000F9120000}"/>
    <cellStyle name="Comma 58 5 4 2" xfId="4863" xr:uid="{00000000-0005-0000-0000-0000FA120000}"/>
    <cellStyle name="Comma 58 5 5" xfId="4864" xr:uid="{00000000-0005-0000-0000-0000FB120000}"/>
    <cellStyle name="Comma 58 6" xfId="4865" xr:uid="{00000000-0005-0000-0000-0000FC120000}"/>
    <cellStyle name="Comma 58 6 2" xfId="4866" xr:uid="{00000000-0005-0000-0000-0000FD120000}"/>
    <cellStyle name="Comma 58 6 2 2" xfId="4867" xr:uid="{00000000-0005-0000-0000-0000FE120000}"/>
    <cellStyle name="Comma 58 6 2 2 2" xfId="4868" xr:uid="{00000000-0005-0000-0000-0000FF120000}"/>
    <cellStyle name="Comma 58 6 2 3" xfId="4869" xr:uid="{00000000-0005-0000-0000-000000130000}"/>
    <cellStyle name="Comma 58 6 3" xfId="4870" xr:uid="{00000000-0005-0000-0000-000001130000}"/>
    <cellStyle name="Comma 58 6 3 2" xfId="4871" xr:uid="{00000000-0005-0000-0000-000002130000}"/>
    <cellStyle name="Comma 58 6 4" xfId="4872" xr:uid="{00000000-0005-0000-0000-000003130000}"/>
    <cellStyle name="Comma 58 6 4 2" xfId="4873" xr:uid="{00000000-0005-0000-0000-000004130000}"/>
    <cellStyle name="Comma 58 6 5" xfId="4874" xr:uid="{00000000-0005-0000-0000-000005130000}"/>
    <cellStyle name="Comma 58 7" xfId="4875" xr:uid="{00000000-0005-0000-0000-000006130000}"/>
    <cellStyle name="Comma 58 7 2" xfId="4876" xr:uid="{00000000-0005-0000-0000-000007130000}"/>
    <cellStyle name="Comma 58 7 2 2" xfId="4877" xr:uid="{00000000-0005-0000-0000-000008130000}"/>
    <cellStyle name="Comma 58 7 2 2 2" xfId="4878" xr:uid="{00000000-0005-0000-0000-000009130000}"/>
    <cellStyle name="Comma 58 7 2 3" xfId="4879" xr:uid="{00000000-0005-0000-0000-00000A130000}"/>
    <cellStyle name="Comma 58 7 3" xfId="4880" xr:uid="{00000000-0005-0000-0000-00000B130000}"/>
    <cellStyle name="Comma 58 7 3 2" xfId="4881" xr:uid="{00000000-0005-0000-0000-00000C130000}"/>
    <cellStyle name="Comma 58 7 4" xfId="4882" xr:uid="{00000000-0005-0000-0000-00000D130000}"/>
    <cellStyle name="Comma 58 8" xfId="4883" xr:uid="{00000000-0005-0000-0000-00000E130000}"/>
    <cellStyle name="Comma 58 8 2" xfId="4884" xr:uid="{00000000-0005-0000-0000-00000F130000}"/>
    <cellStyle name="Comma 58 8 2 2" xfId="4885" xr:uid="{00000000-0005-0000-0000-000010130000}"/>
    <cellStyle name="Comma 58 8 2 2 2" xfId="4886" xr:uid="{00000000-0005-0000-0000-000011130000}"/>
    <cellStyle name="Comma 58 8 2 3" xfId="4887" xr:uid="{00000000-0005-0000-0000-000012130000}"/>
    <cellStyle name="Comma 58 8 3" xfId="4888" xr:uid="{00000000-0005-0000-0000-000013130000}"/>
    <cellStyle name="Comma 58 8 3 2" xfId="4889" xr:uid="{00000000-0005-0000-0000-000014130000}"/>
    <cellStyle name="Comma 58 8 4" xfId="4890" xr:uid="{00000000-0005-0000-0000-000015130000}"/>
    <cellStyle name="Comma 58 9" xfId="4891" xr:uid="{00000000-0005-0000-0000-000016130000}"/>
    <cellStyle name="Comma 58 9 2" xfId="4892" xr:uid="{00000000-0005-0000-0000-000017130000}"/>
    <cellStyle name="Comma 58 9 2 2" xfId="4893" xr:uid="{00000000-0005-0000-0000-000018130000}"/>
    <cellStyle name="Comma 58 9 3" xfId="4894" xr:uid="{00000000-0005-0000-0000-000019130000}"/>
    <cellStyle name="Comma 59" xfId="4895" xr:uid="{00000000-0005-0000-0000-00001A130000}"/>
    <cellStyle name="Comma 6" xfId="4896" xr:uid="{00000000-0005-0000-0000-00001B130000}"/>
    <cellStyle name="Comma 6 10" xfId="4897" xr:uid="{00000000-0005-0000-0000-00001C130000}"/>
    <cellStyle name="Comma 6 10 2" xfId="4898" xr:uid="{00000000-0005-0000-0000-00001D130000}"/>
    <cellStyle name="Comma 6 10 3" xfId="4899" xr:uid="{00000000-0005-0000-0000-00001E130000}"/>
    <cellStyle name="Comma 6 11" xfId="4900" xr:uid="{00000000-0005-0000-0000-00001F130000}"/>
    <cellStyle name="Comma 6 12" xfId="4901" xr:uid="{00000000-0005-0000-0000-000020130000}"/>
    <cellStyle name="Comma 6 13" xfId="4902" xr:uid="{00000000-0005-0000-0000-000021130000}"/>
    <cellStyle name="Comma 6 2" xfId="4903" xr:uid="{00000000-0005-0000-0000-000022130000}"/>
    <cellStyle name="Comma 6 2 10" xfId="4904" xr:uid="{00000000-0005-0000-0000-000023130000}"/>
    <cellStyle name="Comma 6 2 2" xfId="4905" xr:uid="{00000000-0005-0000-0000-000024130000}"/>
    <cellStyle name="Comma 6 2 2 2" xfId="4906" xr:uid="{00000000-0005-0000-0000-000025130000}"/>
    <cellStyle name="Comma 6 2 2 2 2" xfId="4907" xr:uid="{00000000-0005-0000-0000-000026130000}"/>
    <cellStyle name="Comma 6 2 2 2 2 2" xfId="4908" xr:uid="{00000000-0005-0000-0000-000027130000}"/>
    <cellStyle name="Comma 6 2 2 2 2 2 2" xfId="4909" xr:uid="{00000000-0005-0000-0000-000028130000}"/>
    <cellStyle name="Comma 6 2 2 2 2 2 2 2" xfId="4910" xr:uid="{00000000-0005-0000-0000-000029130000}"/>
    <cellStyle name="Comma 6 2 2 2 2 2 2 3" xfId="4911" xr:uid="{00000000-0005-0000-0000-00002A130000}"/>
    <cellStyle name="Comma 6 2 2 2 2 2 3" xfId="4912" xr:uid="{00000000-0005-0000-0000-00002B130000}"/>
    <cellStyle name="Comma 6 2 2 2 2 2 4" xfId="4913" xr:uid="{00000000-0005-0000-0000-00002C130000}"/>
    <cellStyle name="Comma 6 2 2 2 2 3" xfId="4914" xr:uid="{00000000-0005-0000-0000-00002D130000}"/>
    <cellStyle name="Comma 6 2 2 2 2 3 2" xfId="4915" xr:uid="{00000000-0005-0000-0000-00002E130000}"/>
    <cellStyle name="Comma 6 2 2 2 2 3 3" xfId="4916" xr:uid="{00000000-0005-0000-0000-00002F130000}"/>
    <cellStyle name="Comma 6 2 2 2 2 4" xfId="4917" xr:uid="{00000000-0005-0000-0000-000030130000}"/>
    <cellStyle name="Comma 6 2 2 2 2 5" xfId="4918" xr:uid="{00000000-0005-0000-0000-000031130000}"/>
    <cellStyle name="Comma 6 2 2 2 3" xfId="4919" xr:uid="{00000000-0005-0000-0000-000032130000}"/>
    <cellStyle name="Comma 6 2 2 2 3 2" xfId="4920" xr:uid="{00000000-0005-0000-0000-000033130000}"/>
    <cellStyle name="Comma 6 2 2 2 3 2 2" xfId="4921" xr:uid="{00000000-0005-0000-0000-000034130000}"/>
    <cellStyle name="Comma 6 2 2 2 3 2 3" xfId="4922" xr:uid="{00000000-0005-0000-0000-000035130000}"/>
    <cellStyle name="Comma 6 2 2 2 3 3" xfId="4923" xr:uid="{00000000-0005-0000-0000-000036130000}"/>
    <cellStyle name="Comma 6 2 2 2 3 4" xfId="4924" xr:uid="{00000000-0005-0000-0000-000037130000}"/>
    <cellStyle name="Comma 6 2 2 2 4" xfId="4925" xr:uid="{00000000-0005-0000-0000-000038130000}"/>
    <cellStyle name="Comma 6 2 2 2 4 2" xfId="4926" xr:uid="{00000000-0005-0000-0000-000039130000}"/>
    <cellStyle name="Comma 6 2 2 2 4 3" xfId="4927" xr:uid="{00000000-0005-0000-0000-00003A130000}"/>
    <cellStyle name="Comma 6 2 2 2 5" xfId="4928" xr:uid="{00000000-0005-0000-0000-00003B130000}"/>
    <cellStyle name="Comma 6 2 2 2 6" xfId="4929" xr:uid="{00000000-0005-0000-0000-00003C130000}"/>
    <cellStyle name="Comma 6 2 2 3" xfId="4930" xr:uid="{00000000-0005-0000-0000-00003D130000}"/>
    <cellStyle name="Comma 6 2 2 3 2" xfId="4931" xr:uid="{00000000-0005-0000-0000-00003E130000}"/>
    <cellStyle name="Comma 6 2 2 3 2 2" xfId="4932" xr:uid="{00000000-0005-0000-0000-00003F130000}"/>
    <cellStyle name="Comma 6 2 2 3 2 2 2" xfId="4933" xr:uid="{00000000-0005-0000-0000-000040130000}"/>
    <cellStyle name="Comma 6 2 2 3 2 2 3" xfId="4934" xr:uid="{00000000-0005-0000-0000-000041130000}"/>
    <cellStyle name="Comma 6 2 2 3 2 3" xfId="4935" xr:uid="{00000000-0005-0000-0000-000042130000}"/>
    <cellStyle name="Comma 6 2 2 3 2 4" xfId="4936" xr:uid="{00000000-0005-0000-0000-000043130000}"/>
    <cellStyle name="Comma 6 2 2 3 3" xfId="4937" xr:uid="{00000000-0005-0000-0000-000044130000}"/>
    <cellStyle name="Comma 6 2 2 3 3 2" xfId="4938" xr:uid="{00000000-0005-0000-0000-000045130000}"/>
    <cellStyle name="Comma 6 2 2 3 3 3" xfId="4939" xr:uid="{00000000-0005-0000-0000-000046130000}"/>
    <cellStyle name="Comma 6 2 2 3 4" xfId="4940" xr:uid="{00000000-0005-0000-0000-000047130000}"/>
    <cellStyle name="Comma 6 2 2 3 5" xfId="4941" xr:uid="{00000000-0005-0000-0000-000048130000}"/>
    <cellStyle name="Comma 6 2 2 4" xfId="4942" xr:uid="{00000000-0005-0000-0000-000049130000}"/>
    <cellStyle name="Comma 6 2 2 4 2" xfId="4943" xr:uid="{00000000-0005-0000-0000-00004A130000}"/>
    <cellStyle name="Comma 6 2 2 4 2 2" xfId="4944" xr:uid="{00000000-0005-0000-0000-00004B130000}"/>
    <cellStyle name="Comma 6 2 2 4 2 3" xfId="4945" xr:uid="{00000000-0005-0000-0000-00004C130000}"/>
    <cellStyle name="Comma 6 2 2 4 3" xfId="4946" xr:uid="{00000000-0005-0000-0000-00004D130000}"/>
    <cellStyle name="Comma 6 2 2 4 4" xfId="4947" xr:uid="{00000000-0005-0000-0000-00004E130000}"/>
    <cellStyle name="Comma 6 2 2 5" xfId="4948" xr:uid="{00000000-0005-0000-0000-00004F130000}"/>
    <cellStyle name="Comma 6 2 2 5 2" xfId="4949" xr:uid="{00000000-0005-0000-0000-000050130000}"/>
    <cellStyle name="Comma 6 2 2 5 3" xfId="4950" xr:uid="{00000000-0005-0000-0000-000051130000}"/>
    <cellStyle name="Comma 6 2 2 6" xfId="4951" xr:uid="{00000000-0005-0000-0000-000052130000}"/>
    <cellStyle name="Comma 6 2 2 7" xfId="4952" xr:uid="{00000000-0005-0000-0000-000053130000}"/>
    <cellStyle name="Comma 6 2 3" xfId="4953" xr:uid="{00000000-0005-0000-0000-000054130000}"/>
    <cellStyle name="Comma 6 2 3 2" xfId="4954" xr:uid="{00000000-0005-0000-0000-000055130000}"/>
    <cellStyle name="Comma 6 2 3 2 2" xfId="4955" xr:uid="{00000000-0005-0000-0000-000056130000}"/>
    <cellStyle name="Comma 6 2 3 2 2 2" xfId="4956" xr:uid="{00000000-0005-0000-0000-000057130000}"/>
    <cellStyle name="Comma 6 2 3 2 2 2 2" xfId="4957" xr:uid="{00000000-0005-0000-0000-000058130000}"/>
    <cellStyle name="Comma 6 2 3 2 2 2 3" xfId="4958" xr:uid="{00000000-0005-0000-0000-000059130000}"/>
    <cellStyle name="Comma 6 2 3 2 2 3" xfId="4959" xr:uid="{00000000-0005-0000-0000-00005A130000}"/>
    <cellStyle name="Comma 6 2 3 2 2 4" xfId="4960" xr:uid="{00000000-0005-0000-0000-00005B130000}"/>
    <cellStyle name="Comma 6 2 3 2 3" xfId="4961" xr:uid="{00000000-0005-0000-0000-00005C130000}"/>
    <cellStyle name="Comma 6 2 3 2 3 2" xfId="4962" xr:uid="{00000000-0005-0000-0000-00005D130000}"/>
    <cellStyle name="Comma 6 2 3 2 3 3" xfId="4963" xr:uid="{00000000-0005-0000-0000-00005E130000}"/>
    <cellStyle name="Comma 6 2 3 2 4" xfId="4964" xr:uid="{00000000-0005-0000-0000-00005F130000}"/>
    <cellStyle name="Comma 6 2 3 2 5" xfId="4965" xr:uid="{00000000-0005-0000-0000-000060130000}"/>
    <cellStyle name="Comma 6 2 3 3" xfId="4966" xr:uid="{00000000-0005-0000-0000-000061130000}"/>
    <cellStyle name="Comma 6 2 3 3 2" xfId="4967" xr:uid="{00000000-0005-0000-0000-000062130000}"/>
    <cellStyle name="Comma 6 2 3 3 2 2" xfId="4968" xr:uid="{00000000-0005-0000-0000-000063130000}"/>
    <cellStyle name="Comma 6 2 3 3 2 3" xfId="4969" xr:uid="{00000000-0005-0000-0000-000064130000}"/>
    <cellStyle name="Comma 6 2 3 3 3" xfId="4970" xr:uid="{00000000-0005-0000-0000-000065130000}"/>
    <cellStyle name="Comma 6 2 3 3 4" xfId="4971" xr:uid="{00000000-0005-0000-0000-000066130000}"/>
    <cellStyle name="Comma 6 2 3 4" xfId="4972" xr:uid="{00000000-0005-0000-0000-000067130000}"/>
    <cellStyle name="Comma 6 2 3 4 2" xfId="4973" xr:uid="{00000000-0005-0000-0000-000068130000}"/>
    <cellStyle name="Comma 6 2 3 4 3" xfId="4974" xr:uid="{00000000-0005-0000-0000-000069130000}"/>
    <cellStyle name="Comma 6 2 3 5" xfId="4975" xr:uid="{00000000-0005-0000-0000-00006A130000}"/>
    <cellStyle name="Comma 6 2 3 6" xfId="4976" xr:uid="{00000000-0005-0000-0000-00006B130000}"/>
    <cellStyle name="Comma 6 2 4" xfId="4977" xr:uid="{00000000-0005-0000-0000-00006C130000}"/>
    <cellStyle name="Comma 6 2 5" xfId="4978" xr:uid="{00000000-0005-0000-0000-00006D130000}"/>
    <cellStyle name="Comma 6 2 5 2" xfId="4979" xr:uid="{00000000-0005-0000-0000-00006E130000}"/>
    <cellStyle name="Comma 6 2 5 2 2" xfId="4980" xr:uid="{00000000-0005-0000-0000-00006F130000}"/>
    <cellStyle name="Comma 6 2 5 2 2 2" xfId="4981" xr:uid="{00000000-0005-0000-0000-000070130000}"/>
    <cellStyle name="Comma 6 2 5 2 2 3" xfId="4982" xr:uid="{00000000-0005-0000-0000-000071130000}"/>
    <cellStyle name="Comma 6 2 5 2 3" xfId="4983" xr:uid="{00000000-0005-0000-0000-000072130000}"/>
    <cellStyle name="Comma 6 2 5 2 4" xfId="4984" xr:uid="{00000000-0005-0000-0000-000073130000}"/>
    <cellStyle name="Comma 6 2 5 3" xfId="4985" xr:uid="{00000000-0005-0000-0000-000074130000}"/>
    <cellStyle name="Comma 6 2 5 3 2" xfId="4986" xr:uid="{00000000-0005-0000-0000-000075130000}"/>
    <cellStyle name="Comma 6 2 5 3 3" xfId="4987" xr:uid="{00000000-0005-0000-0000-000076130000}"/>
    <cellStyle name="Comma 6 2 5 4" xfId="4988" xr:uid="{00000000-0005-0000-0000-000077130000}"/>
    <cellStyle name="Comma 6 2 5 5" xfId="4989" xr:uid="{00000000-0005-0000-0000-000078130000}"/>
    <cellStyle name="Comma 6 2 6" xfId="4990" xr:uid="{00000000-0005-0000-0000-000079130000}"/>
    <cellStyle name="Comma 6 2 6 2" xfId="4991" xr:uid="{00000000-0005-0000-0000-00007A130000}"/>
    <cellStyle name="Comma 6 2 6 2 2" xfId="4992" xr:uid="{00000000-0005-0000-0000-00007B130000}"/>
    <cellStyle name="Comma 6 2 6 2 3" xfId="4993" xr:uid="{00000000-0005-0000-0000-00007C130000}"/>
    <cellStyle name="Comma 6 2 6 3" xfId="4994" xr:uid="{00000000-0005-0000-0000-00007D130000}"/>
    <cellStyle name="Comma 6 2 6 4" xfId="4995" xr:uid="{00000000-0005-0000-0000-00007E130000}"/>
    <cellStyle name="Comma 6 2 7" xfId="4996" xr:uid="{00000000-0005-0000-0000-00007F130000}"/>
    <cellStyle name="Comma 6 2 7 2" xfId="4997" xr:uid="{00000000-0005-0000-0000-000080130000}"/>
    <cellStyle name="Comma 6 2 7 3" xfId="4998" xr:uid="{00000000-0005-0000-0000-000081130000}"/>
    <cellStyle name="Comma 6 2 8" xfId="4999" xr:uid="{00000000-0005-0000-0000-000082130000}"/>
    <cellStyle name="Comma 6 2 8 2" xfId="5000" xr:uid="{00000000-0005-0000-0000-000083130000}"/>
    <cellStyle name="Comma 6 2 8 3" xfId="5001" xr:uid="{00000000-0005-0000-0000-000084130000}"/>
    <cellStyle name="Comma 6 2 9" xfId="5002" xr:uid="{00000000-0005-0000-0000-000085130000}"/>
    <cellStyle name="Comma 6 3" xfId="5003" xr:uid="{00000000-0005-0000-0000-000086130000}"/>
    <cellStyle name="Comma 6 3 10" xfId="5004" xr:uid="{00000000-0005-0000-0000-000087130000}"/>
    <cellStyle name="Comma 6 3 2" xfId="5005" xr:uid="{00000000-0005-0000-0000-000088130000}"/>
    <cellStyle name="Comma 6 3 3" xfId="5006" xr:uid="{00000000-0005-0000-0000-000089130000}"/>
    <cellStyle name="Comma 6 3 4" xfId="5007" xr:uid="{00000000-0005-0000-0000-00008A130000}"/>
    <cellStyle name="Comma 6 3 4 2" xfId="5008" xr:uid="{00000000-0005-0000-0000-00008B130000}"/>
    <cellStyle name="Comma 6 3 4 2 2" xfId="5009" xr:uid="{00000000-0005-0000-0000-00008C130000}"/>
    <cellStyle name="Comma 6 3 4 2 2 2" xfId="5010" xr:uid="{00000000-0005-0000-0000-00008D130000}"/>
    <cellStyle name="Comma 6 3 4 2 2 2 2" xfId="5011" xr:uid="{00000000-0005-0000-0000-00008E130000}"/>
    <cellStyle name="Comma 6 3 4 2 2 2 3" xfId="5012" xr:uid="{00000000-0005-0000-0000-00008F130000}"/>
    <cellStyle name="Comma 6 3 4 2 2 3" xfId="5013" xr:uid="{00000000-0005-0000-0000-000090130000}"/>
    <cellStyle name="Comma 6 3 4 2 2 4" xfId="5014" xr:uid="{00000000-0005-0000-0000-000091130000}"/>
    <cellStyle name="Comma 6 3 4 2 3" xfId="5015" xr:uid="{00000000-0005-0000-0000-000092130000}"/>
    <cellStyle name="Comma 6 3 4 2 3 2" xfId="5016" xr:uid="{00000000-0005-0000-0000-000093130000}"/>
    <cellStyle name="Comma 6 3 4 2 3 3" xfId="5017" xr:uid="{00000000-0005-0000-0000-000094130000}"/>
    <cellStyle name="Comma 6 3 4 2 4" xfId="5018" xr:uid="{00000000-0005-0000-0000-000095130000}"/>
    <cellStyle name="Comma 6 3 4 2 5" xfId="5019" xr:uid="{00000000-0005-0000-0000-000096130000}"/>
    <cellStyle name="Comma 6 3 4 3" xfId="5020" xr:uid="{00000000-0005-0000-0000-000097130000}"/>
    <cellStyle name="Comma 6 3 4 3 2" xfId="5021" xr:uid="{00000000-0005-0000-0000-000098130000}"/>
    <cellStyle name="Comma 6 3 4 3 2 2" xfId="5022" xr:uid="{00000000-0005-0000-0000-000099130000}"/>
    <cellStyle name="Comma 6 3 4 3 2 3" xfId="5023" xr:uid="{00000000-0005-0000-0000-00009A130000}"/>
    <cellStyle name="Comma 6 3 4 3 3" xfId="5024" xr:uid="{00000000-0005-0000-0000-00009B130000}"/>
    <cellStyle name="Comma 6 3 4 3 4" xfId="5025" xr:uid="{00000000-0005-0000-0000-00009C130000}"/>
    <cellStyle name="Comma 6 3 4 4" xfId="5026" xr:uid="{00000000-0005-0000-0000-00009D130000}"/>
    <cellStyle name="Comma 6 3 4 4 2" xfId="5027" xr:uid="{00000000-0005-0000-0000-00009E130000}"/>
    <cellStyle name="Comma 6 3 4 4 3" xfId="5028" xr:uid="{00000000-0005-0000-0000-00009F130000}"/>
    <cellStyle name="Comma 6 3 4 5" xfId="5029" xr:uid="{00000000-0005-0000-0000-0000A0130000}"/>
    <cellStyle name="Comma 6 3 4 6" xfId="5030" xr:uid="{00000000-0005-0000-0000-0000A1130000}"/>
    <cellStyle name="Comma 6 3 5" xfId="5031" xr:uid="{00000000-0005-0000-0000-0000A2130000}"/>
    <cellStyle name="Comma 6 3 6" xfId="5032" xr:uid="{00000000-0005-0000-0000-0000A3130000}"/>
    <cellStyle name="Comma 6 3 6 2" xfId="5033" xr:uid="{00000000-0005-0000-0000-0000A4130000}"/>
    <cellStyle name="Comma 6 3 6 2 2" xfId="5034" xr:uid="{00000000-0005-0000-0000-0000A5130000}"/>
    <cellStyle name="Comma 6 3 6 2 2 2" xfId="5035" xr:uid="{00000000-0005-0000-0000-0000A6130000}"/>
    <cellStyle name="Comma 6 3 6 2 2 3" xfId="5036" xr:uid="{00000000-0005-0000-0000-0000A7130000}"/>
    <cellStyle name="Comma 6 3 6 2 3" xfId="5037" xr:uid="{00000000-0005-0000-0000-0000A8130000}"/>
    <cellStyle name="Comma 6 3 6 2 4" xfId="5038" xr:uid="{00000000-0005-0000-0000-0000A9130000}"/>
    <cellStyle name="Comma 6 3 6 3" xfId="5039" xr:uid="{00000000-0005-0000-0000-0000AA130000}"/>
    <cellStyle name="Comma 6 3 6 3 2" xfId="5040" xr:uid="{00000000-0005-0000-0000-0000AB130000}"/>
    <cellStyle name="Comma 6 3 6 3 3" xfId="5041" xr:uid="{00000000-0005-0000-0000-0000AC130000}"/>
    <cellStyle name="Comma 6 3 6 4" xfId="5042" xr:uid="{00000000-0005-0000-0000-0000AD130000}"/>
    <cellStyle name="Comma 6 3 6 5" xfId="5043" xr:uid="{00000000-0005-0000-0000-0000AE130000}"/>
    <cellStyle name="Comma 6 3 7" xfId="5044" xr:uid="{00000000-0005-0000-0000-0000AF130000}"/>
    <cellStyle name="Comma 6 3 7 2" xfId="5045" xr:uid="{00000000-0005-0000-0000-0000B0130000}"/>
    <cellStyle name="Comma 6 3 7 2 2" xfId="5046" xr:uid="{00000000-0005-0000-0000-0000B1130000}"/>
    <cellStyle name="Comma 6 3 7 2 3" xfId="5047" xr:uid="{00000000-0005-0000-0000-0000B2130000}"/>
    <cellStyle name="Comma 6 3 7 3" xfId="5048" xr:uid="{00000000-0005-0000-0000-0000B3130000}"/>
    <cellStyle name="Comma 6 3 7 4" xfId="5049" xr:uid="{00000000-0005-0000-0000-0000B4130000}"/>
    <cellStyle name="Comma 6 3 8" xfId="5050" xr:uid="{00000000-0005-0000-0000-0000B5130000}"/>
    <cellStyle name="Comma 6 3 8 2" xfId="5051" xr:uid="{00000000-0005-0000-0000-0000B6130000}"/>
    <cellStyle name="Comma 6 3 8 3" xfId="5052" xr:uid="{00000000-0005-0000-0000-0000B7130000}"/>
    <cellStyle name="Comma 6 3 9" xfId="5053" xr:uid="{00000000-0005-0000-0000-0000B8130000}"/>
    <cellStyle name="Comma 6 4" xfId="5054" xr:uid="{00000000-0005-0000-0000-0000B9130000}"/>
    <cellStyle name="Comma 6 5" xfId="5055" xr:uid="{00000000-0005-0000-0000-0000BA130000}"/>
    <cellStyle name="Comma 6 5 2" xfId="5056" xr:uid="{00000000-0005-0000-0000-0000BB130000}"/>
    <cellStyle name="Comma 6 5 2 2" xfId="5057" xr:uid="{00000000-0005-0000-0000-0000BC130000}"/>
    <cellStyle name="Comma 6 5 2 2 2" xfId="5058" xr:uid="{00000000-0005-0000-0000-0000BD130000}"/>
    <cellStyle name="Comma 6 5 2 2 2 2" xfId="5059" xr:uid="{00000000-0005-0000-0000-0000BE130000}"/>
    <cellStyle name="Comma 6 5 2 2 2 3" xfId="5060" xr:uid="{00000000-0005-0000-0000-0000BF130000}"/>
    <cellStyle name="Comma 6 5 2 2 3" xfId="5061" xr:uid="{00000000-0005-0000-0000-0000C0130000}"/>
    <cellStyle name="Comma 6 5 2 2 4" xfId="5062" xr:uid="{00000000-0005-0000-0000-0000C1130000}"/>
    <cellStyle name="Comma 6 5 2 3" xfId="5063" xr:uid="{00000000-0005-0000-0000-0000C2130000}"/>
    <cellStyle name="Comma 6 5 2 3 2" xfId="5064" xr:uid="{00000000-0005-0000-0000-0000C3130000}"/>
    <cellStyle name="Comma 6 5 2 3 3" xfId="5065" xr:uid="{00000000-0005-0000-0000-0000C4130000}"/>
    <cellStyle name="Comma 6 5 2 4" xfId="5066" xr:uid="{00000000-0005-0000-0000-0000C5130000}"/>
    <cellStyle name="Comma 6 5 2 5" xfId="5067" xr:uid="{00000000-0005-0000-0000-0000C6130000}"/>
    <cellStyle name="Comma 6 5 3" xfId="5068" xr:uid="{00000000-0005-0000-0000-0000C7130000}"/>
    <cellStyle name="Comma 6 5 3 2" xfId="5069" xr:uid="{00000000-0005-0000-0000-0000C8130000}"/>
    <cellStyle name="Comma 6 5 3 2 2" xfId="5070" xr:uid="{00000000-0005-0000-0000-0000C9130000}"/>
    <cellStyle name="Comma 6 5 3 2 3" xfId="5071" xr:uid="{00000000-0005-0000-0000-0000CA130000}"/>
    <cellStyle name="Comma 6 5 3 3" xfId="5072" xr:uid="{00000000-0005-0000-0000-0000CB130000}"/>
    <cellStyle name="Comma 6 5 3 4" xfId="5073" xr:uid="{00000000-0005-0000-0000-0000CC130000}"/>
    <cellStyle name="Comma 6 5 4" xfId="5074" xr:uid="{00000000-0005-0000-0000-0000CD130000}"/>
    <cellStyle name="Comma 6 5 4 2" xfId="5075" xr:uid="{00000000-0005-0000-0000-0000CE130000}"/>
    <cellStyle name="Comma 6 5 4 3" xfId="5076" xr:uid="{00000000-0005-0000-0000-0000CF130000}"/>
    <cellStyle name="Comma 6 5 5" xfId="5077" xr:uid="{00000000-0005-0000-0000-0000D0130000}"/>
    <cellStyle name="Comma 6 5 6" xfId="5078" xr:uid="{00000000-0005-0000-0000-0000D1130000}"/>
    <cellStyle name="Comma 6 6" xfId="5079" xr:uid="{00000000-0005-0000-0000-0000D2130000}"/>
    <cellStyle name="Comma 6 7" xfId="5080" xr:uid="{00000000-0005-0000-0000-0000D3130000}"/>
    <cellStyle name="Comma 6 7 2" xfId="5081" xr:uid="{00000000-0005-0000-0000-0000D4130000}"/>
    <cellStyle name="Comma 6 7 2 2" xfId="5082" xr:uid="{00000000-0005-0000-0000-0000D5130000}"/>
    <cellStyle name="Comma 6 7 2 2 2" xfId="5083" xr:uid="{00000000-0005-0000-0000-0000D6130000}"/>
    <cellStyle name="Comma 6 7 2 2 3" xfId="5084" xr:uid="{00000000-0005-0000-0000-0000D7130000}"/>
    <cellStyle name="Comma 6 7 2 3" xfId="5085" xr:uid="{00000000-0005-0000-0000-0000D8130000}"/>
    <cellStyle name="Comma 6 7 2 4" xfId="5086" xr:uid="{00000000-0005-0000-0000-0000D9130000}"/>
    <cellStyle name="Comma 6 7 3" xfId="5087" xr:uid="{00000000-0005-0000-0000-0000DA130000}"/>
    <cellStyle name="Comma 6 7 3 2" xfId="5088" xr:uid="{00000000-0005-0000-0000-0000DB130000}"/>
    <cellStyle name="Comma 6 7 3 3" xfId="5089" xr:uid="{00000000-0005-0000-0000-0000DC130000}"/>
    <cellStyle name="Comma 6 7 4" xfId="5090" xr:uid="{00000000-0005-0000-0000-0000DD130000}"/>
    <cellStyle name="Comma 6 7 5" xfId="5091" xr:uid="{00000000-0005-0000-0000-0000DE130000}"/>
    <cellStyle name="Comma 6 8" xfId="5092" xr:uid="{00000000-0005-0000-0000-0000DF130000}"/>
    <cellStyle name="Comma 6 8 2" xfId="5093" xr:uid="{00000000-0005-0000-0000-0000E0130000}"/>
    <cellStyle name="Comma 6 8 2 2" xfId="5094" xr:uid="{00000000-0005-0000-0000-0000E1130000}"/>
    <cellStyle name="Comma 6 8 2 3" xfId="5095" xr:uid="{00000000-0005-0000-0000-0000E2130000}"/>
    <cellStyle name="Comma 6 8 3" xfId="5096" xr:uid="{00000000-0005-0000-0000-0000E3130000}"/>
    <cellStyle name="Comma 6 8 4" xfId="5097" xr:uid="{00000000-0005-0000-0000-0000E4130000}"/>
    <cellStyle name="Comma 6 9" xfId="5098" xr:uid="{00000000-0005-0000-0000-0000E5130000}"/>
    <cellStyle name="Comma 6 9 2" xfId="5099" xr:uid="{00000000-0005-0000-0000-0000E6130000}"/>
    <cellStyle name="Comma 6 9 3" xfId="5100" xr:uid="{00000000-0005-0000-0000-0000E7130000}"/>
    <cellStyle name="Comma 60" xfId="5101" xr:uid="{00000000-0005-0000-0000-0000E8130000}"/>
    <cellStyle name="Comma 61" xfId="5102" xr:uid="{00000000-0005-0000-0000-0000E9130000}"/>
    <cellStyle name="Comma 62" xfId="5103" xr:uid="{00000000-0005-0000-0000-0000EA130000}"/>
    <cellStyle name="Comma 63" xfId="5104" xr:uid="{00000000-0005-0000-0000-0000EB130000}"/>
    <cellStyle name="Comma 64" xfId="5105" xr:uid="{00000000-0005-0000-0000-0000EC130000}"/>
    <cellStyle name="Comma 65" xfId="5106" xr:uid="{00000000-0005-0000-0000-0000ED130000}"/>
    <cellStyle name="Comma 66" xfId="5107" xr:uid="{00000000-0005-0000-0000-0000EE130000}"/>
    <cellStyle name="Comma 67" xfId="5108" xr:uid="{00000000-0005-0000-0000-0000EF130000}"/>
    <cellStyle name="Comma 68" xfId="5109" xr:uid="{00000000-0005-0000-0000-0000F0130000}"/>
    <cellStyle name="Comma 69" xfId="5110" xr:uid="{00000000-0005-0000-0000-0000F1130000}"/>
    <cellStyle name="Comma 7" xfId="5111" xr:uid="{00000000-0005-0000-0000-0000F2130000}"/>
    <cellStyle name="Comma 7 2" xfId="5112" xr:uid="{00000000-0005-0000-0000-0000F3130000}"/>
    <cellStyle name="Comma 7 3" xfId="5113" xr:uid="{00000000-0005-0000-0000-0000F4130000}"/>
    <cellStyle name="Comma 7 3 2" xfId="5114" xr:uid="{00000000-0005-0000-0000-0000F5130000}"/>
    <cellStyle name="Comma 7 3 3" xfId="5115" xr:uid="{00000000-0005-0000-0000-0000F6130000}"/>
    <cellStyle name="Comma 7 4" xfId="5116" xr:uid="{00000000-0005-0000-0000-0000F7130000}"/>
    <cellStyle name="Comma 7 5" xfId="5117" xr:uid="{00000000-0005-0000-0000-0000F8130000}"/>
    <cellStyle name="Comma 7 6" xfId="5118" xr:uid="{00000000-0005-0000-0000-0000F9130000}"/>
    <cellStyle name="Comma 7 7" xfId="5119" xr:uid="{00000000-0005-0000-0000-0000FA130000}"/>
    <cellStyle name="Comma 70" xfId="5120" xr:uid="{00000000-0005-0000-0000-0000FB130000}"/>
    <cellStyle name="Comma 71" xfId="5121" xr:uid="{00000000-0005-0000-0000-0000FC130000}"/>
    <cellStyle name="Comma 72" xfId="5122" xr:uid="{00000000-0005-0000-0000-0000FD130000}"/>
    <cellStyle name="Comma 73" xfId="5123" xr:uid="{00000000-0005-0000-0000-0000FE130000}"/>
    <cellStyle name="Comma 74" xfId="5124" xr:uid="{00000000-0005-0000-0000-0000FF130000}"/>
    <cellStyle name="Comma 75" xfId="5125" xr:uid="{00000000-0005-0000-0000-000000140000}"/>
    <cellStyle name="Comma 76" xfId="5126" xr:uid="{00000000-0005-0000-0000-000001140000}"/>
    <cellStyle name="Comma 77" xfId="5127" xr:uid="{00000000-0005-0000-0000-000002140000}"/>
    <cellStyle name="Comma 78" xfId="5128" xr:uid="{00000000-0005-0000-0000-000003140000}"/>
    <cellStyle name="Comma 79" xfId="5129" xr:uid="{00000000-0005-0000-0000-000004140000}"/>
    <cellStyle name="Comma 8" xfId="5130" xr:uid="{00000000-0005-0000-0000-000005140000}"/>
    <cellStyle name="Comma 8 2" xfId="5131" xr:uid="{00000000-0005-0000-0000-000006140000}"/>
    <cellStyle name="Comma 8 2 2" xfId="5132" xr:uid="{00000000-0005-0000-0000-000007140000}"/>
    <cellStyle name="Comma 8 2 3" xfId="5133" xr:uid="{00000000-0005-0000-0000-000008140000}"/>
    <cellStyle name="Comma 8 3" xfId="5134" xr:uid="{00000000-0005-0000-0000-000009140000}"/>
    <cellStyle name="Comma 8 4" xfId="5135" xr:uid="{00000000-0005-0000-0000-00000A140000}"/>
    <cellStyle name="Comma 8 5" xfId="5136" xr:uid="{00000000-0005-0000-0000-00000B140000}"/>
    <cellStyle name="Comma 80" xfId="5137" xr:uid="{00000000-0005-0000-0000-00000C140000}"/>
    <cellStyle name="Comma 81" xfId="5138" xr:uid="{00000000-0005-0000-0000-00000D140000}"/>
    <cellStyle name="Comma 82" xfId="5139" xr:uid="{00000000-0005-0000-0000-00000E140000}"/>
    <cellStyle name="Comma 83" xfId="5140" xr:uid="{00000000-0005-0000-0000-00000F140000}"/>
    <cellStyle name="Comma 84" xfId="5141" xr:uid="{00000000-0005-0000-0000-000010140000}"/>
    <cellStyle name="Comma 85" xfId="5142" xr:uid="{00000000-0005-0000-0000-000011140000}"/>
    <cellStyle name="Comma 86" xfId="5143" xr:uid="{00000000-0005-0000-0000-000012140000}"/>
    <cellStyle name="Comma 87" xfId="5144" xr:uid="{00000000-0005-0000-0000-000013140000}"/>
    <cellStyle name="Comma 88" xfId="5145" xr:uid="{00000000-0005-0000-0000-000014140000}"/>
    <cellStyle name="Comma 89" xfId="5146" xr:uid="{00000000-0005-0000-0000-000015140000}"/>
    <cellStyle name="Comma 9" xfId="5147" xr:uid="{00000000-0005-0000-0000-000016140000}"/>
    <cellStyle name="Comma 9 2" xfId="5148" xr:uid="{00000000-0005-0000-0000-000017140000}"/>
    <cellStyle name="Comma 9 2 2" xfId="5149" xr:uid="{00000000-0005-0000-0000-000018140000}"/>
    <cellStyle name="Comma 9 2 3" xfId="5150" xr:uid="{00000000-0005-0000-0000-000019140000}"/>
    <cellStyle name="Comma 9 3" xfId="5151" xr:uid="{00000000-0005-0000-0000-00001A140000}"/>
    <cellStyle name="Comma 9 4" xfId="5152" xr:uid="{00000000-0005-0000-0000-00001B140000}"/>
    <cellStyle name="Comma 9 5" xfId="5153" xr:uid="{00000000-0005-0000-0000-00001C140000}"/>
    <cellStyle name="Comma 9 6" xfId="5154" xr:uid="{00000000-0005-0000-0000-00001D140000}"/>
    <cellStyle name="Comma 90" xfId="5155" xr:uid="{00000000-0005-0000-0000-00001E140000}"/>
    <cellStyle name="Comma 91" xfId="5156" xr:uid="{00000000-0005-0000-0000-00001F140000}"/>
    <cellStyle name="Comma 92" xfId="5157" xr:uid="{00000000-0005-0000-0000-000020140000}"/>
    <cellStyle name="Comma 93" xfId="5158" xr:uid="{00000000-0005-0000-0000-000021140000}"/>
    <cellStyle name="Comma 94" xfId="5159" xr:uid="{00000000-0005-0000-0000-000022140000}"/>
    <cellStyle name="Comma 95" xfId="5160" xr:uid="{00000000-0005-0000-0000-000023140000}"/>
    <cellStyle name="Comma 96" xfId="5161" xr:uid="{00000000-0005-0000-0000-000024140000}"/>
    <cellStyle name="Comma 97" xfId="5162" xr:uid="{00000000-0005-0000-0000-000025140000}"/>
    <cellStyle name="Comma 98" xfId="5163" xr:uid="{00000000-0005-0000-0000-000026140000}"/>
    <cellStyle name="Comma 99" xfId="5164" xr:uid="{00000000-0005-0000-0000-000027140000}"/>
    <cellStyle name="Comma(+Credit)" xfId="5165" xr:uid="{00000000-0005-0000-0000-000028140000}"/>
    <cellStyle name="Comma_WSCoefficientSum05" xfId="2" xr:uid="{00000000-0005-0000-0000-000029140000}"/>
    <cellStyle name="Comma0" xfId="5166" xr:uid="{00000000-0005-0000-0000-00002A140000}"/>
    <cellStyle name="Company Name" xfId="5167" xr:uid="{00000000-0005-0000-0000-00002B140000}"/>
    <cellStyle name="Company Name 2" xfId="5168" xr:uid="{00000000-0005-0000-0000-00002C140000}"/>
    <cellStyle name="Company Name 3" xfId="5169" xr:uid="{00000000-0005-0000-0000-00002D140000}"/>
    <cellStyle name="Currency [0] 2" xfId="5170" xr:uid="{00000000-0005-0000-0000-00002E140000}"/>
    <cellStyle name="Currency [0] 2 2" xfId="5171" xr:uid="{00000000-0005-0000-0000-00002F140000}"/>
    <cellStyle name="Currency [0] 2 3" xfId="5172" xr:uid="{00000000-0005-0000-0000-000030140000}"/>
    <cellStyle name="Currency [0] 3" xfId="5173" xr:uid="{00000000-0005-0000-0000-000031140000}"/>
    <cellStyle name="Currency [0] 4" xfId="5174" xr:uid="{00000000-0005-0000-0000-000032140000}"/>
    <cellStyle name="Currency [0] 5" xfId="5175" xr:uid="{00000000-0005-0000-0000-000033140000}"/>
    <cellStyle name="Currency [0] 6" xfId="5176" xr:uid="{00000000-0005-0000-0000-000034140000}"/>
    <cellStyle name="Currency [0] 7" xfId="5177" xr:uid="{00000000-0005-0000-0000-000035140000}"/>
    <cellStyle name="Currency [0] 8" xfId="5178" xr:uid="{00000000-0005-0000-0000-000036140000}"/>
    <cellStyle name="Currency [0] 9" xfId="5179" xr:uid="{00000000-0005-0000-0000-000037140000}"/>
    <cellStyle name="Currency 0.0" xfId="5180" xr:uid="{00000000-0005-0000-0000-000038140000}"/>
    <cellStyle name="Currency 0.00" xfId="5181" xr:uid="{00000000-0005-0000-0000-000039140000}"/>
    <cellStyle name="Currency 0.000" xfId="5182" xr:uid="{00000000-0005-0000-0000-00003A140000}"/>
    <cellStyle name="Currency 10" xfId="5183" xr:uid="{00000000-0005-0000-0000-00003B140000}"/>
    <cellStyle name="Currency 10 2" xfId="5184" xr:uid="{00000000-0005-0000-0000-00003C140000}"/>
    <cellStyle name="Currency 10 3" xfId="5185" xr:uid="{00000000-0005-0000-0000-00003D140000}"/>
    <cellStyle name="Currency 10 4" xfId="5186" xr:uid="{00000000-0005-0000-0000-00003E140000}"/>
    <cellStyle name="Currency 10 5" xfId="5187" xr:uid="{00000000-0005-0000-0000-00003F140000}"/>
    <cellStyle name="Currency 10 6" xfId="5188" xr:uid="{00000000-0005-0000-0000-000040140000}"/>
    <cellStyle name="Currency 10 6 2" xfId="5189" xr:uid="{00000000-0005-0000-0000-000041140000}"/>
    <cellStyle name="Currency 10 6 3" xfId="5190" xr:uid="{00000000-0005-0000-0000-000042140000}"/>
    <cellStyle name="Currency 10 7" xfId="5191" xr:uid="{00000000-0005-0000-0000-000043140000}"/>
    <cellStyle name="Currency 10 8" xfId="5192" xr:uid="{00000000-0005-0000-0000-000044140000}"/>
    <cellStyle name="Currency 10 9" xfId="5193" xr:uid="{00000000-0005-0000-0000-000045140000}"/>
    <cellStyle name="Currency 100" xfId="5194" xr:uid="{00000000-0005-0000-0000-000046140000}"/>
    <cellStyle name="Currency 101" xfId="5195" xr:uid="{00000000-0005-0000-0000-000047140000}"/>
    <cellStyle name="Currency 102" xfId="5196" xr:uid="{00000000-0005-0000-0000-000048140000}"/>
    <cellStyle name="Currency 103" xfId="5197" xr:uid="{00000000-0005-0000-0000-000049140000}"/>
    <cellStyle name="Currency 104" xfId="5198" xr:uid="{00000000-0005-0000-0000-00004A140000}"/>
    <cellStyle name="Currency 105" xfId="5199" xr:uid="{00000000-0005-0000-0000-00004B140000}"/>
    <cellStyle name="Currency 106" xfId="5200" xr:uid="{00000000-0005-0000-0000-00004C140000}"/>
    <cellStyle name="Currency 107" xfId="5201" xr:uid="{00000000-0005-0000-0000-00004D140000}"/>
    <cellStyle name="Currency 108" xfId="5202" xr:uid="{00000000-0005-0000-0000-00004E140000}"/>
    <cellStyle name="Currency 109" xfId="5203" xr:uid="{00000000-0005-0000-0000-00004F140000}"/>
    <cellStyle name="Currency 11" xfId="5204" xr:uid="{00000000-0005-0000-0000-000050140000}"/>
    <cellStyle name="Currency 11 2" xfId="5205" xr:uid="{00000000-0005-0000-0000-000051140000}"/>
    <cellStyle name="Currency 11 3" xfId="5206" xr:uid="{00000000-0005-0000-0000-000052140000}"/>
    <cellStyle name="Currency 110" xfId="5207" xr:uid="{00000000-0005-0000-0000-000053140000}"/>
    <cellStyle name="Currency 111" xfId="5208" xr:uid="{00000000-0005-0000-0000-000054140000}"/>
    <cellStyle name="Currency 112" xfId="5209" xr:uid="{00000000-0005-0000-0000-000055140000}"/>
    <cellStyle name="Currency 113" xfId="5210" xr:uid="{00000000-0005-0000-0000-000056140000}"/>
    <cellStyle name="Currency 114" xfId="5211" xr:uid="{00000000-0005-0000-0000-000057140000}"/>
    <cellStyle name="Currency 115" xfId="5212" xr:uid="{00000000-0005-0000-0000-000058140000}"/>
    <cellStyle name="Currency 116" xfId="5213" xr:uid="{00000000-0005-0000-0000-000059140000}"/>
    <cellStyle name="Currency 117" xfId="5214" xr:uid="{00000000-0005-0000-0000-00005A140000}"/>
    <cellStyle name="Currency 118" xfId="5215" xr:uid="{00000000-0005-0000-0000-00005B140000}"/>
    <cellStyle name="Currency 118 2" xfId="5216" xr:uid="{00000000-0005-0000-0000-00005C140000}"/>
    <cellStyle name="Currency 118 2 2" xfId="5217" xr:uid="{00000000-0005-0000-0000-00005D140000}"/>
    <cellStyle name="Currency 118 2 2 2" xfId="5218" xr:uid="{00000000-0005-0000-0000-00005E140000}"/>
    <cellStyle name="Currency 118 2 3" xfId="5219" xr:uid="{00000000-0005-0000-0000-00005F140000}"/>
    <cellStyle name="Currency 118 3" xfId="5220" xr:uid="{00000000-0005-0000-0000-000060140000}"/>
    <cellStyle name="Currency 118 3 2" xfId="5221" xr:uid="{00000000-0005-0000-0000-000061140000}"/>
    <cellStyle name="Currency 118 4" xfId="5222" xr:uid="{00000000-0005-0000-0000-000062140000}"/>
    <cellStyle name="Currency 118 4 2" xfId="5223" xr:uid="{00000000-0005-0000-0000-000063140000}"/>
    <cellStyle name="Currency 118 5" xfId="5224" xr:uid="{00000000-0005-0000-0000-000064140000}"/>
    <cellStyle name="Currency 119" xfId="5225" xr:uid="{00000000-0005-0000-0000-000065140000}"/>
    <cellStyle name="Currency 119 2" xfId="5226" xr:uid="{00000000-0005-0000-0000-000066140000}"/>
    <cellStyle name="Currency 119 2 2" xfId="5227" xr:uid="{00000000-0005-0000-0000-000067140000}"/>
    <cellStyle name="Currency 119 2 2 2" xfId="5228" xr:uid="{00000000-0005-0000-0000-000068140000}"/>
    <cellStyle name="Currency 119 2 3" xfId="5229" xr:uid="{00000000-0005-0000-0000-000069140000}"/>
    <cellStyle name="Currency 119 3" xfId="5230" xr:uid="{00000000-0005-0000-0000-00006A140000}"/>
    <cellStyle name="Currency 119 3 2" xfId="5231" xr:uid="{00000000-0005-0000-0000-00006B140000}"/>
    <cellStyle name="Currency 119 4" xfId="5232" xr:uid="{00000000-0005-0000-0000-00006C140000}"/>
    <cellStyle name="Currency 119 4 2" xfId="5233" xr:uid="{00000000-0005-0000-0000-00006D140000}"/>
    <cellStyle name="Currency 119 5" xfId="5234" xr:uid="{00000000-0005-0000-0000-00006E140000}"/>
    <cellStyle name="Currency 12" xfId="5235" xr:uid="{00000000-0005-0000-0000-00006F140000}"/>
    <cellStyle name="Currency 12 2" xfId="5236" xr:uid="{00000000-0005-0000-0000-000070140000}"/>
    <cellStyle name="Currency 12 3" xfId="5237" xr:uid="{00000000-0005-0000-0000-000071140000}"/>
    <cellStyle name="Currency 120" xfId="5238" xr:uid="{00000000-0005-0000-0000-000072140000}"/>
    <cellStyle name="Currency 120 2" xfId="5239" xr:uid="{00000000-0005-0000-0000-000073140000}"/>
    <cellStyle name="Currency 120 2 2" xfId="5240" xr:uid="{00000000-0005-0000-0000-000074140000}"/>
    <cellStyle name="Currency 120 2 2 2" xfId="5241" xr:uid="{00000000-0005-0000-0000-000075140000}"/>
    <cellStyle name="Currency 120 2 2 2 2" xfId="5242" xr:uid="{00000000-0005-0000-0000-000076140000}"/>
    <cellStyle name="Currency 120 2 2 2 3" xfId="5243" xr:uid="{00000000-0005-0000-0000-000077140000}"/>
    <cellStyle name="Currency 120 2 2 3" xfId="5244" xr:uid="{00000000-0005-0000-0000-000078140000}"/>
    <cellStyle name="Currency 120 2 2 4" xfId="5245" xr:uid="{00000000-0005-0000-0000-000079140000}"/>
    <cellStyle name="Currency 120 2 3" xfId="5246" xr:uid="{00000000-0005-0000-0000-00007A140000}"/>
    <cellStyle name="Currency 120 2 3 2" xfId="5247" xr:uid="{00000000-0005-0000-0000-00007B140000}"/>
    <cellStyle name="Currency 120 2 3 3" xfId="5248" xr:uid="{00000000-0005-0000-0000-00007C140000}"/>
    <cellStyle name="Currency 120 2 4" xfId="5249" xr:uid="{00000000-0005-0000-0000-00007D140000}"/>
    <cellStyle name="Currency 120 2 5" xfId="5250" xr:uid="{00000000-0005-0000-0000-00007E140000}"/>
    <cellStyle name="Currency 120 3" xfId="5251" xr:uid="{00000000-0005-0000-0000-00007F140000}"/>
    <cellStyle name="Currency 120 3 2" xfId="5252" xr:uid="{00000000-0005-0000-0000-000080140000}"/>
    <cellStyle name="Currency 120 3 2 2" xfId="5253" xr:uid="{00000000-0005-0000-0000-000081140000}"/>
    <cellStyle name="Currency 120 3 2 3" xfId="5254" xr:uid="{00000000-0005-0000-0000-000082140000}"/>
    <cellStyle name="Currency 120 3 3" xfId="5255" xr:uid="{00000000-0005-0000-0000-000083140000}"/>
    <cellStyle name="Currency 120 3 4" xfId="5256" xr:uid="{00000000-0005-0000-0000-000084140000}"/>
    <cellStyle name="Currency 120 4" xfId="5257" xr:uid="{00000000-0005-0000-0000-000085140000}"/>
    <cellStyle name="Currency 120 4 2" xfId="5258" xr:uid="{00000000-0005-0000-0000-000086140000}"/>
    <cellStyle name="Currency 120 4 3" xfId="5259" xr:uid="{00000000-0005-0000-0000-000087140000}"/>
    <cellStyle name="Currency 120 5" xfId="5260" xr:uid="{00000000-0005-0000-0000-000088140000}"/>
    <cellStyle name="Currency 120 6" xfId="5261" xr:uid="{00000000-0005-0000-0000-000089140000}"/>
    <cellStyle name="Currency 121" xfId="5262" xr:uid="{00000000-0005-0000-0000-00008A140000}"/>
    <cellStyle name="Currency 121 2" xfId="5263" xr:uid="{00000000-0005-0000-0000-00008B140000}"/>
    <cellStyle name="Currency 121 2 2" xfId="5264" xr:uid="{00000000-0005-0000-0000-00008C140000}"/>
    <cellStyle name="Currency 121 2 2 2" xfId="5265" xr:uid="{00000000-0005-0000-0000-00008D140000}"/>
    <cellStyle name="Currency 121 2 2 2 2" xfId="5266" xr:uid="{00000000-0005-0000-0000-00008E140000}"/>
    <cellStyle name="Currency 121 2 2 2 3" xfId="5267" xr:uid="{00000000-0005-0000-0000-00008F140000}"/>
    <cellStyle name="Currency 121 2 2 3" xfId="5268" xr:uid="{00000000-0005-0000-0000-000090140000}"/>
    <cellStyle name="Currency 121 2 2 4" xfId="5269" xr:uid="{00000000-0005-0000-0000-000091140000}"/>
    <cellStyle name="Currency 121 2 3" xfId="5270" xr:uid="{00000000-0005-0000-0000-000092140000}"/>
    <cellStyle name="Currency 121 2 3 2" xfId="5271" xr:uid="{00000000-0005-0000-0000-000093140000}"/>
    <cellStyle name="Currency 121 2 3 3" xfId="5272" xr:uid="{00000000-0005-0000-0000-000094140000}"/>
    <cellStyle name="Currency 121 2 4" xfId="5273" xr:uid="{00000000-0005-0000-0000-000095140000}"/>
    <cellStyle name="Currency 121 2 5" xfId="5274" xr:uid="{00000000-0005-0000-0000-000096140000}"/>
    <cellStyle name="Currency 121 3" xfId="5275" xr:uid="{00000000-0005-0000-0000-000097140000}"/>
    <cellStyle name="Currency 121 3 2" xfId="5276" xr:uid="{00000000-0005-0000-0000-000098140000}"/>
    <cellStyle name="Currency 121 3 2 2" xfId="5277" xr:uid="{00000000-0005-0000-0000-000099140000}"/>
    <cellStyle name="Currency 121 3 2 3" xfId="5278" xr:uid="{00000000-0005-0000-0000-00009A140000}"/>
    <cellStyle name="Currency 121 3 3" xfId="5279" xr:uid="{00000000-0005-0000-0000-00009B140000}"/>
    <cellStyle name="Currency 121 3 4" xfId="5280" xr:uid="{00000000-0005-0000-0000-00009C140000}"/>
    <cellStyle name="Currency 121 4" xfId="5281" xr:uid="{00000000-0005-0000-0000-00009D140000}"/>
    <cellStyle name="Currency 121 4 2" xfId="5282" xr:uid="{00000000-0005-0000-0000-00009E140000}"/>
    <cellStyle name="Currency 121 4 3" xfId="5283" xr:uid="{00000000-0005-0000-0000-00009F140000}"/>
    <cellStyle name="Currency 121 5" xfId="5284" xr:uid="{00000000-0005-0000-0000-0000A0140000}"/>
    <cellStyle name="Currency 121 6" xfId="5285" xr:uid="{00000000-0005-0000-0000-0000A1140000}"/>
    <cellStyle name="Currency 122" xfId="5286" xr:uid="{00000000-0005-0000-0000-0000A2140000}"/>
    <cellStyle name="Currency 122 2" xfId="5287" xr:uid="{00000000-0005-0000-0000-0000A3140000}"/>
    <cellStyle name="Currency 122 2 2" xfId="5288" xr:uid="{00000000-0005-0000-0000-0000A4140000}"/>
    <cellStyle name="Currency 122 2 2 2" xfId="5289" xr:uid="{00000000-0005-0000-0000-0000A5140000}"/>
    <cellStyle name="Currency 122 2 2 2 2" xfId="5290" xr:uid="{00000000-0005-0000-0000-0000A6140000}"/>
    <cellStyle name="Currency 122 2 2 2 3" xfId="5291" xr:uid="{00000000-0005-0000-0000-0000A7140000}"/>
    <cellStyle name="Currency 122 2 2 3" xfId="5292" xr:uid="{00000000-0005-0000-0000-0000A8140000}"/>
    <cellStyle name="Currency 122 2 2 4" xfId="5293" xr:uid="{00000000-0005-0000-0000-0000A9140000}"/>
    <cellStyle name="Currency 122 2 3" xfId="5294" xr:uid="{00000000-0005-0000-0000-0000AA140000}"/>
    <cellStyle name="Currency 122 2 3 2" xfId="5295" xr:uid="{00000000-0005-0000-0000-0000AB140000}"/>
    <cellStyle name="Currency 122 2 3 3" xfId="5296" xr:uid="{00000000-0005-0000-0000-0000AC140000}"/>
    <cellStyle name="Currency 122 2 4" xfId="5297" xr:uid="{00000000-0005-0000-0000-0000AD140000}"/>
    <cellStyle name="Currency 122 2 5" xfId="5298" xr:uid="{00000000-0005-0000-0000-0000AE140000}"/>
    <cellStyle name="Currency 122 3" xfId="5299" xr:uid="{00000000-0005-0000-0000-0000AF140000}"/>
    <cellStyle name="Currency 122 3 2" xfId="5300" xr:uid="{00000000-0005-0000-0000-0000B0140000}"/>
    <cellStyle name="Currency 122 3 2 2" xfId="5301" xr:uid="{00000000-0005-0000-0000-0000B1140000}"/>
    <cellStyle name="Currency 122 3 2 3" xfId="5302" xr:uid="{00000000-0005-0000-0000-0000B2140000}"/>
    <cellStyle name="Currency 122 3 3" xfId="5303" xr:uid="{00000000-0005-0000-0000-0000B3140000}"/>
    <cellStyle name="Currency 122 3 4" xfId="5304" xr:uid="{00000000-0005-0000-0000-0000B4140000}"/>
    <cellStyle name="Currency 122 4" xfId="5305" xr:uid="{00000000-0005-0000-0000-0000B5140000}"/>
    <cellStyle name="Currency 122 4 2" xfId="5306" xr:uid="{00000000-0005-0000-0000-0000B6140000}"/>
    <cellStyle name="Currency 122 4 3" xfId="5307" xr:uid="{00000000-0005-0000-0000-0000B7140000}"/>
    <cellStyle name="Currency 122 5" xfId="5308" xr:uid="{00000000-0005-0000-0000-0000B8140000}"/>
    <cellStyle name="Currency 122 6" xfId="5309" xr:uid="{00000000-0005-0000-0000-0000B9140000}"/>
    <cellStyle name="Currency 123" xfId="5310" xr:uid="{00000000-0005-0000-0000-0000BA140000}"/>
    <cellStyle name="Currency 123 2" xfId="5311" xr:uid="{00000000-0005-0000-0000-0000BB140000}"/>
    <cellStyle name="Currency 123 2 2" xfId="5312" xr:uid="{00000000-0005-0000-0000-0000BC140000}"/>
    <cellStyle name="Currency 123 2 2 2" xfId="5313" xr:uid="{00000000-0005-0000-0000-0000BD140000}"/>
    <cellStyle name="Currency 123 2 2 2 2" xfId="5314" xr:uid="{00000000-0005-0000-0000-0000BE140000}"/>
    <cellStyle name="Currency 123 2 2 2 3" xfId="5315" xr:uid="{00000000-0005-0000-0000-0000BF140000}"/>
    <cellStyle name="Currency 123 2 2 3" xfId="5316" xr:uid="{00000000-0005-0000-0000-0000C0140000}"/>
    <cellStyle name="Currency 123 2 2 4" xfId="5317" xr:uid="{00000000-0005-0000-0000-0000C1140000}"/>
    <cellStyle name="Currency 123 2 3" xfId="5318" xr:uid="{00000000-0005-0000-0000-0000C2140000}"/>
    <cellStyle name="Currency 123 2 3 2" xfId="5319" xr:uid="{00000000-0005-0000-0000-0000C3140000}"/>
    <cellStyle name="Currency 123 2 3 3" xfId="5320" xr:uid="{00000000-0005-0000-0000-0000C4140000}"/>
    <cellStyle name="Currency 123 2 4" xfId="5321" xr:uid="{00000000-0005-0000-0000-0000C5140000}"/>
    <cellStyle name="Currency 123 2 5" xfId="5322" xr:uid="{00000000-0005-0000-0000-0000C6140000}"/>
    <cellStyle name="Currency 123 3" xfId="5323" xr:uid="{00000000-0005-0000-0000-0000C7140000}"/>
    <cellStyle name="Currency 123 3 2" xfId="5324" xr:uid="{00000000-0005-0000-0000-0000C8140000}"/>
    <cellStyle name="Currency 123 3 2 2" xfId="5325" xr:uid="{00000000-0005-0000-0000-0000C9140000}"/>
    <cellStyle name="Currency 123 3 2 3" xfId="5326" xr:uid="{00000000-0005-0000-0000-0000CA140000}"/>
    <cellStyle name="Currency 123 3 3" xfId="5327" xr:uid="{00000000-0005-0000-0000-0000CB140000}"/>
    <cellStyle name="Currency 123 3 4" xfId="5328" xr:uid="{00000000-0005-0000-0000-0000CC140000}"/>
    <cellStyle name="Currency 123 4" xfId="5329" xr:uid="{00000000-0005-0000-0000-0000CD140000}"/>
    <cellStyle name="Currency 123 4 2" xfId="5330" xr:uid="{00000000-0005-0000-0000-0000CE140000}"/>
    <cellStyle name="Currency 123 4 3" xfId="5331" xr:uid="{00000000-0005-0000-0000-0000CF140000}"/>
    <cellStyle name="Currency 123 5" xfId="5332" xr:uid="{00000000-0005-0000-0000-0000D0140000}"/>
    <cellStyle name="Currency 123 6" xfId="5333" xr:uid="{00000000-0005-0000-0000-0000D1140000}"/>
    <cellStyle name="Currency 124" xfId="5334" xr:uid="{00000000-0005-0000-0000-0000D2140000}"/>
    <cellStyle name="Currency 124 2" xfId="5335" xr:uid="{00000000-0005-0000-0000-0000D3140000}"/>
    <cellStyle name="Currency 124 2 2" xfId="5336" xr:uid="{00000000-0005-0000-0000-0000D4140000}"/>
    <cellStyle name="Currency 124 2 2 2" xfId="5337" xr:uid="{00000000-0005-0000-0000-0000D5140000}"/>
    <cellStyle name="Currency 124 2 2 2 2" xfId="5338" xr:uid="{00000000-0005-0000-0000-0000D6140000}"/>
    <cellStyle name="Currency 124 2 2 2 3" xfId="5339" xr:uid="{00000000-0005-0000-0000-0000D7140000}"/>
    <cellStyle name="Currency 124 2 2 3" xfId="5340" xr:uid="{00000000-0005-0000-0000-0000D8140000}"/>
    <cellStyle name="Currency 124 2 2 4" xfId="5341" xr:uid="{00000000-0005-0000-0000-0000D9140000}"/>
    <cellStyle name="Currency 124 2 3" xfId="5342" xr:uid="{00000000-0005-0000-0000-0000DA140000}"/>
    <cellStyle name="Currency 124 2 3 2" xfId="5343" xr:uid="{00000000-0005-0000-0000-0000DB140000}"/>
    <cellStyle name="Currency 124 2 3 3" xfId="5344" xr:uid="{00000000-0005-0000-0000-0000DC140000}"/>
    <cellStyle name="Currency 124 2 4" xfId="5345" xr:uid="{00000000-0005-0000-0000-0000DD140000}"/>
    <cellStyle name="Currency 124 2 5" xfId="5346" xr:uid="{00000000-0005-0000-0000-0000DE140000}"/>
    <cellStyle name="Currency 124 3" xfId="5347" xr:uid="{00000000-0005-0000-0000-0000DF140000}"/>
    <cellStyle name="Currency 124 3 2" xfId="5348" xr:uid="{00000000-0005-0000-0000-0000E0140000}"/>
    <cellStyle name="Currency 124 3 2 2" xfId="5349" xr:uid="{00000000-0005-0000-0000-0000E1140000}"/>
    <cellStyle name="Currency 124 3 2 3" xfId="5350" xr:uid="{00000000-0005-0000-0000-0000E2140000}"/>
    <cellStyle name="Currency 124 3 3" xfId="5351" xr:uid="{00000000-0005-0000-0000-0000E3140000}"/>
    <cellStyle name="Currency 124 3 4" xfId="5352" xr:uid="{00000000-0005-0000-0000-0000E4140000}"/>
    <cellStyle name="Currency 124 4" xfId="5353" xr:uid="{00000000-0005-0000-0000-0000E5140000}"/>
    <cellStyle name="Currency 124 4 2" xfId="5354" xr:uid="{00000000-0005-0000-0000-0000E6140000}"/>
    <cellStyle name="Currency 124 4 3" xfId="5355" xr:uid="{00000000-0005-0000-0000-0000E7140000}"/>
    <cellStyle name="Currency 124 5" xfId="5356" xr:uid="{00000000-0005-0000-0000-0000E8140000}"/>
    <cellStyle name="Currency 124 6" xfId="5357" xr:uid="{00000000-0005-0000-0000-0000E9140000}"/>
    <cellStyle name="Currency 125" xfId="5358" xr:uid="{00000000-0005-0000-0000-0000EA140000}"/>
    <cellStyle name="Currency 125 2" xfId="5359" xr:uid="{00000000-0005-0000-0000-0000EB140000}"/>
    <cellStyle name="Currency 125 2 2" xfId="5360" xr:uid="{00000000-0005-0000-0000-0000EC140000}"/>
    <cellStyle name="Currency 125 2 2 2" xfId="5361" xr:uid="{00000000-0005-0000-0000-0000ED140000}"/>
    <cellStyle name="Currency 125 2 2 2 2" xfId="5362" xr:uid="{00000000-0005-0000-0000-0000EE140000}"/>
    <cellStyle name="Currency 125 2 2 2 3" xfId="5363" xr:uid="{00000000-0005-0000-0000-0000EF140000}"/>
    <cellStyle name="Currency 125 2 2 3" xfId="5364" xr:uid="{00000000-0005-0000-0000-0000F0140000}"/>
    <cellStyle name="Currency 125 2 2 4" xfId="5365" xr:uid="{00000000-0005-0000-0000-0000F1140000}"/>
    <cellStyle name="Currency 125 2 3" xfId="5366" xr:uid="{00000000-0005-0000-0000-0000F2140000}"/>
    <cellStyle name="Currency 125 2 3 2" xfId="5367" xr:uid="{00000000-0005-0000-0000-0000F3140000}"/>
    <cellStyle name="Currency 125 2 3 3" xfId="5368" xr:uid="{00000000-0005-0000-0000-0000F4140000}"/>
    <cellStyle name="Currency 125 2 4" xfId="5369" xr:uid="{00000000-0005-0000-0000-0000F5140000}"/>
    <cellStyle name="Currency 125 2 5" xfId="5370" xr:uid="{00000000-0005-0000-0000-0000F6140000}"/>
    <cellStyle name="Currency 125 3" xfId="5371" xr:uid="{00000000-0005-0000-0000-0000F7140000}"/>
    <cellStyle name="Currency 125 3 2" xfId="5372" xr:uid="{00000000-0005-0000-0000-0000F8140000}"/>
    <cellStyle name="Currency 125 3 2 2" xfId="5373" xr:uid="{00000000-0005-0000-0000-0000F9140000}"/>
    <cellStyle name="Currency 125 3 2 3" xfId="5374" xr:uid="{00000000-0005-0000-0000-0000FA140000}"/>
    <cellStyle name="Currency 125 3 3" xfId="5375" xr:uid="{00000000-0005-0000-0000-0000FB140000}"/>
    <cellStyle name="Currency 125 3 4" xfId="5376" xr:uid="{00000000-0005-0000-0000-0000FC140000}"/>
    <cellStyle name="Currency 125 4" xfId="5377" xr:uid="{00000000-0005-0000-0000-0000FD140000}"/>
    <cellStyle name="Currency 125 4 2" xfId="5378" xr:uid="{00000000-0005-0000-0000-0000FE140000}"/>
    <cellStyle name="Currency 125 4 3" xfId="5379" xr:uid="{00000000-0005-0000-0000-0000FF140000}"/>
    <cellStyle name="Currency 125 5" xfId="5380" xr:uid="{00000000-0005-0000-0000-000000150000}"/>
    <cellStyle name="Currency 125 6" xfId="5381" xr:uid="{00000000-0005-0000-0000-000001150000}"/>
    <cellStyle name="Currency 126" xfId="5382" xr:uid="{00000000-0005-0000-0000-000002150000}"/>
    <cellStyle name="Currency 126 2" xfId="5383" xr:uid="{00000000-0005-0000-0000-000003150000}"/>
    <cellStyle name="Currency 126 2 2" xfId="5384" xr:uid="{00000000-0005-0000-0000-000004150000}"/>
    <cellStyle name="Currency 126 2 2 2" xfId="5385" xr:uid="{00000000-0005-0000-0000-000005150000}"/>
    <cellStyle name="Currency 126 2 2 2 2" xfId="5386" xr:uid="{00000000-0005-0000-0000-000006150000}"/>
    <cellStyle name="Currency 126 2 2 2 3" xfId="5387" xr:uid="{00000000-0005-0000-0000-000007150000}"/>
    <cellStyle name="Currency 126 2 2 3" xfId="5388" xr:uid="{00000000-0005-0000-0000-000008150000}"/>
    <cellStyle name="Currency 126 2 2 4" xfId="5389" xr:uid="{00000000-0005-0000-0000-000009150000}"/>
    <cellStyle name="Currency 126 2 3" xfId="5390" xr:uid="{00000000-0005-0000-0000-00000A150000}"/>
    <cellStyle name="Currency 126 2 3 2" xfId="5391" xr:uid="{00000000-0005-0000-0000-00000B150000}"/>
    <cellStyle name="Currency 126 2 3 3" xfId="5392" xr:uid="{00000000-0005-0000-0000-00000C150000}"/>
    <cellStyle name="Currency 126 2 4" xfId="5393" xr:uid="{00000000-0005-0000-0000-00000D150000}"/>
    <cellStyle name="Currency 126 2 5" xfId="5394" xr:uid="{00000000-0005-0000-0000-00000E150000}"/>
    <cellStyle name="Currency 126 3" xfId="5395" xr:uid="{00000000-0005-0000-0000-00000F150000}"/>
    <cellStyle name="Currency 126 3 2" xfId="5396" xr:uid="{00000000-0005-0000-0000-000010150000}"/>
    <cellStyle name="Currency 126 3 2 2" xfId="5397" xr:uid="{00000000-0005-0000-0000-000011150000}"/>
    <cellStyle name="Currency 126 3 2 3" xfId="5398" xr:uid="{00000000-0005-0000-0000-000012150000}"/>
    <cellStyle name="Currency 126 3 3" xfId="5399" xr:uid="{00000000-0005-0000-0000-000013150000}"/>
    <cellStyle name="Currency 126 3 4" xfId="5400" xr:uid="{00000000-0005-0000-0000-000014150000}"/>
    <cellStyle name="Currency 126 4" xfId="5401" xr:uid="{00000000-0005-0000-0000-000015150000}"/>
    <cellStyle name="Currency 126 4 2" xfId="5402" xr:uid="{00000000-0005-0000-0000-000016150000}"/>
    <cellStyle name="Currency 126 4 3" xfId="5403" xr:uid="{00000000-0005-0000-0000-000017150000}"/>
    <cellStyle name="Currency 126 5" xfId="5404" xr:uid="{00000000-0005-0000-0000-000018150000}"/>
    <cellStyle name="Currency 126 6" xfId="5405" xr:uid="{00000000-0005-0000-0000-000019150000}"/>
    <cellStyle name="Currency 127" xfId="5406" xr:uid="{00000000-0005-0000-0000-00001A150000}"/>
    <cellStyle name="Currency 127 2" xfId="5407" xr:uid="{00000000-0005-0000-0000-00001B150000}"/>
    <cellStyle name="Currency 127 2 2" xfId="5408" xr:uid="{00000000-0005-0000-0000-00001C150000}"/>
    <cellStyle name="Currency 127 2 2 2" xfId="5409" xr:uid="{00000000-0005-0000-0000-00001D150000}"/>
    <cellStyle name="Currency 127 2 2 2 2" xfId="5410" xr:uid="{00000000-0005-0000-0000-00001E150000}"/>
    <cellStyle name="Currency 127 2 2 2 3" xfId="5411" xr:uid="{00000000-0005-0000-0000-00001F150000}"/>
    <cellStyle name="Currency 127 2 2 3" xfId="5412" xr:uid="{00000000-0005-0000-0000-000020150000}"/>
    <cellStyle name="Currency 127 2 2 4" xfId="5413" xr:uid="{00000000-0005-0000-0000-000021150000}"/>
    <cellStyle name="Currency 127 2 3" xfId="5414" xr:uid="{00000000-0005-0000-0000-000022150000}"/>
    <cellStyle name="Currency 127 2 3 2" xfId="5415" xr:uid="{00000000-0005-0000-0000-000023150000}"/>
    <cellStyle name="Currency 127 2 3 3" xfId="5416" xr:uid="{00000000-0005-0000-0000-000024150000}"/>
    <cellStyle name="Currency 127 2 4" xfId="5417" xr:uid="{00000000-0005-0000-0000-000025150000}"/>
    <cellStyle name="Currency 127 2 5" xfId="5418" xr:uid="{00000000-0005-0000-0000-000026150000}"/>
    <cellStyle name="Currency 127 3" xfId="5419" xr:uid="{00000000-0005-0000-0000-000027150000}"/>
    <cellStyle name="Currency 127 3 2" xfId="5420" xr:uid="{00000000-0005-0000-0000-000028150000}"/>
    <cellStyle name="Currency 127 3 2 2" xfId="5421" xr:uid="{00000000-0005-0000-0000-000029150000}"/>
    <cellStyle name="Currency 127 3 2 3" xfId="5422" xr:uid="{00000000-0005-0000-0000-00002A150000}"/>
    <cellStyle name="Currency 127 3 3" xfId="5423" xr:uid="{00000000-0005-0000-0000-00002B150000}"/>
    <cellStyle name="Currency 127 3 4" xfId="5424" xr:uid="{00000000-0005-0000-0000-00002C150000}"/>
    <cellStyle name="Currency 127 4" xfId="5425" xr:uid="{00000000-0005-0000-0000-00002D150000}"/>
    <cellStyle name="Currency 127 4 2" xfId="5426" xr:uid="{00000000-0005-0000-0000-00002E150000}"/>
    <cellStyle name="Currency 127 4 3" xfId="5427" xr:uid="{00000000-0005-0000-0000-00002F150000}"/>
    <cellStyle name="Currency 127 5" xfId="5428" xr:uid="{00000000-0005-0000-0000-000030150000}"/>
    <cellStyle name="Currency 127 6" xfId="5429" xr:uid="{00000000-0005-0000-0000-000031150000}"/>
    <cellStyle name="Currency 128" xfId="5430" xr:uid="{00000000-0005-0000-0000-000032150000}"/>
    <cellStyle name="Currency 128 2" xfId="5431" xr:uid="{00000000-0005-0000-0000-000033150000}"/>
    <cellStyle name="Currency 128 2 2" xfId="5432" xr:uid="{00000000-0005-0000-0000-000034150000}"/>
    <cellStyle name="Currency 128 2 2 2" xfId="5433" xr:uid="{00000000-0005-0000-0000-000035150000}"/>
    <cellStyle name="Currency 128 2 2 2 2" xfId="5434" xr:uid="{00000000-0005-0000-0000-000036150000}"/>
    <cellStyle name="Currency 128 2 2 2 3" xfId="5435" xr:uid="{00000000-0005-0000-0000-000037150000}"/>
    <cellStyle name="Currency 128 2 2 3" xfId="5436" xr:uid="{00000000-0005-0000-0000-000038150000}"/>
    <cellStyle name="Currency 128 2 2 4" xfId="5437" xr:uid="{00000000-0005-0000-0000-000039150000}"/>
    <cellStyle name="Currency 128 2 3" xfId="5438" xr:uid="{00000000-0005-0000-0000-00003A150000}"/>
    <cellStyle name="Currency 128 2 3 2" xfId="5439" xr:uid="{00000000-0005-0000-0000-00003B150000}"/>
    <cellStyle name="Currency 128 2 3 3" xfId="5440" xr:uid="{00000000-0005-0000-0000-00003C150000}"/>
    <cellStyle name="Currency 128 2 4" xfId="5441" xr:uid="{00000000-0005-0000-0000-00003D150000}"/>
    <cellStyle name="Currency 128 2 5" xfId="5442" xr:uid="{00000000-0005-0000-0000-00003E150000}"/>
    <cellStyle name="Currency 128 3" xfId="5443" xr:uid="{00000000-0005-0000-0000-00003F150000}"/>
    <cellStyle name="Currency 128 3 2" xfId="5444" xr:uid="{00000000-0005-0000-0000-000040150000}"/>
    <cellStyle name="Currency 128 3 2 2" xfId="5445" xr:uid="{00000000-0005-0000-0000-000041150000}"/>
    <cellStyle name="Currency 128 3 2 3" xfId="5446" xr:uid="{00000000-0005-0000-0000-000042150000}"/>
    <cellStyle name="Currency 128 3 3" xfId="5447" xr:uid="{00000000-0005-0000-0000-000043150000}"/>
    <cellStyle name="Currency 128 3 4" xfId="5448" xr:uid="{00000000-0005-0000-0000-000044150000}"/>
    <cellStyle name="Currency 128 4" xfId="5449" xr:uid="{00000000-0005-0000-0000-000045150000}"/>
    <cellStyle name="Currency 128 4 2" xfId="5450" xr:uid="{00000000-0005-0000-0000-000046150000}"/>
    <cellStyle name="Currency 128 4 3" xfId="5451" xr:uid="{00000000-0005-0000-0000-000047150000}"/>
    <cellStyle name="Currency 128 5" xfId="5452" xr:uid="{00000000-0005-0000-0000-000048150000}"/>
    <cellStyle name="Currency 128 6" xfId="5453" xr:uid="{00000000-0005-0000-0000-000049150000}"/>
    <cellStyle name="Currency 129" xfId="5454" xr:uid="{00000000-0005-0000-0000-00004A150000}"/>
    <cellStyle name="Currency 129 2" xfId="5455" xr:uid="{00000000-0005-0000-0000-00004B150000}"/>
    <cellStyle name="Currency 129 2 2" xfId="5456" xr:uid="{00000000-0005-0000-0000-00004C150000}"/>
    <cellStyle name="Currency 129 2 2 2" xfId="5457" xr:uid="{00000000-0005-0000-0000-00004D150000}"/>
    <cellStyle name="Currency 129 2 2 2 2" xfId="5458" xr:uid="{00000000-0005-0000-0000-00004E150000}"/>
    <cellStyle name="Currency 129 2 2 2 3" xfId="5459" xr:uid="{00000000-0005-0000-0000-00004F150000}"/>
    <cellStyle name="Currency 129 2 2 3" xfId="5460" xr:uid="{00000000-0005-0000-0000-000050150000}"/>
    <cellStyle name="Currency 129 2 2 4" xfId="5461" xr:uid="{00000000-0005-0000-0000-000051150000}"/>
    <cellStyle name="Currency 129 2 3" xfId="5462" xr:uid="{00000000-0005-0000-0000-000052150000}"/>
    <cellStyle name="Currency 129 2 3 2" xfId="5463" xr:uid="{00000000-0005-0000-0000-000053150000}"/>
    <cellStyle name="Currency 129 2 3 3" xfId="5464" xr:uid="{00000000-0005-0000-0000-000054150000}"/>
    <cellStyle name="Currency 129 2 4" xfId="5465" xr:uid="{00000000-0005-0000-0000-000055150000}"/>
    <cellStyle name="Currency 129 2 5" xfId="5466" xr:uid="{00000000-0005-0000-0000-000056150000}"/>
    <cellStyle name="Currency 129 3" xfId="5467" xr:uid="{00000000-0005-0000-0000-000057150000}"/>
    <cellStyle name="Currency 129 3 2" xfId="5468" xr:uid="{00000000-0005-0000-0000-000058150000}"/>
    <cellStyle name="Currency 129 3 2 2" xfId="5469" xr:uid="{00000000-0005-0000-0000-000059150000}"/>
    <cellStyle name="Currency 129 3 2 3" xfId="5470" xr:uid="{00000000-0005-0000-0000-00005A150000}"/>
    <cellStyle name="Currency 129 3 3" xfId="5471" xr:uid="{00000000-0005-0000-0000-00005B150000}"/>
    <cellStyle name="Currency 129 3 4" xfId="5472" xr:uid="{00000000-0005-0000-0000-00005C150000}"/>
    <cellStyle name="Currency 129 4" xfId="5473" xr:uid="{00000000-0005-0000-0000-00005D150000}"/>
    <cellStyle name="Currency 129 4 2" xfId="5474" xr:uid="{00000000-0005-0000-0000-00005E150000}"/>
    <cellStyle name="Currency 129 4 3" xfId="5475" xr:uid="{00000000-0005-0000-0000-00005F150000}"/>
    <cellStyle name="Currency 129 5" xfId="5476" xr:uid="{00000000-0005-0000-0000-000060150000}"/>
    <cellStyle name="Currency 129 6" xfId="5477" xr:uid="{00000000-0005-0000-0000-000061150000}"/>
    <cellStyle name="Currency 13" xfId="5478" xr:uid="{00000000-0005-0000-0000-000062150000}"/>
    <cellStyle name="Currency 13 2" xfId="5479" xr:uid="{00000000-0005-0000-0000-000063150000}"/>
    <cellStyle name="Currency 13 3" xfId="5480" xr:uid="{00000000-0005-0000-0000-000064150000}"/>
    <cellStyle name="Currency 130" xfId="5481" xr:uid="{00000000-0005-0000-0000-000065150000}"/>
    <cellStyle name="Currency 130 2" xfId="5482" xr:uid="{00000000-0005-0000-0000-000066150000}"/>
    <cellStyle name="Currency 130 2 2" xfId="5483" xr:uid="{00000000-0005-0000-0000-000067150000}"/>
    <cellStyle name="Currency 130 2 2 2" xfId="5484" xr:uid="{00000000-0005-0000-0000-000068150000}"/>
    <cellStyle name="Currency 130 2 2 2 2" xfId="5485" xr:uid="{00000000-0005-0000-0000-000069150000}"/>
    <cellStyle name="Currency 130 2 2 2 3" xfId="5486" xr:uid="{00000000-0005-0000-0000-00006A150000}"/>
    <cellStyle name="Currency 130 2 2 3" xfId="5487" xr:uid="{00000000-0005-0000-0000-00006B150000}"/>
    <cellStyle name="Currency 130 2 2 4" xfId="5488" xr:uid="{00000000-0005-0000-0000-00006C150000}"/>
    <cellStyle name="Currency 130 2 3" xfId="5489" xr:uid="{00000000-0005-0000-0000-00006D150000}"/>
    <cellStyle name="Currency 130 2 3 2" xfId="5490" xr:uid="{00000000-0005-0000-0000-00006E150000}"/>
    <cellStyle name="Currency 130 2 3 3" xfId="5491" xr:uid="{00000000-0005-0000-0000-00006F150000}"/>
    <cellStyle name="Currency 130 2 4" xfId="5492" xr:uid="{00000000-0005-0000-0000-000070150000}"/>
    <cellStyle name="Currency 130 2 5" xfId="5493" xr:uid="{00000000-0005-0000-0000-000071150000}"/>
    <cellStyle name="Currency 130 3" xfId="5494" xr:uid="{00000000-0005-0000-0000-000072150000}"/>
    <cellStyle name="Currency 130 3 2" xfId="5495" xr:uid="{00000000-0005-0000-0000-000073150000}"/>
    <cellStyle name="Currency 130 3 2 2" xfId="5496" xr:uid="{00000000-0005-0000-0000-000074150000}"/>
    <cellStyle name="Currency 130 3 2 3" xfId="5497" xr:uid="{00000000-0005-0000-0000-000075150000}"/>
    <cellStyle name="Currency 130 3 3" xfId="5498" xr:uid="{00000000-0005-0000-0000-000076150000}"/>
    <cellStyle name="Currency 130 3 4" xfId="5499" xr:uid="{00000000-0005-0000-0000-000077150000}"/>
    <cellStyle name="Currency 130 4" xfId="5500" xr:uid="{00000000-0005-0000-0000-000078150000}"/>
    <cellStyle name="Currency 130 4 2" xfId="5501" xr:uid="{00000000-0005-0000-0000-000079150000}"/>
    <cellStyle name="Currency 130 4 3" xfId="5502" xr:uid="{00000000-0005-0000-0000-00007A150000}"/>
    <cellStyle name="Currency 130 5" xfId="5503" xr:uid="{00000000-0005-0000-0000-00007B150000}"/>
    <cellStyle name="Currency 130 6" xfId="5504" xr:uid="{00000000-0005-0000-0000-00007C150000}"/>
    <cellStyle name="Currency 131" xfId="5505" xr:uid="{00000000-0005-0000-0000-00007D150000}"/>
    <cellStyle name="Currency 132" xfId="5506" xr:uid="{00000000-0005-0000-0000-00007E150000}"/>
    <cellStyle name="Currency 133" xfId="5507" xr:uid="{00000000-0005-0000-0000-00007F150000}"/>
    <cellStyle name="Currency 134" xfId="5508" xr:uid="{00000000-0005-0000-0000-000080150000}"/>
    <cellStyle name="Currency 135" xfId="5509" xr:uid="{00000000-0005-0000-0000-000081150000}"/>
    <cellStyle name="Currency 136" xfId="5510" xr:uid="{00000000-0005-0000-0000-000082150000}"/>
    <cellStyle name="Currency 137" xfId="5511" xr:uid="{00000000-0005-0000-0000-000083150000}"/>
    <cellStyle name="Currency 138" xfId="5512" xr:uid="{00000000-0005-0000-0000-000084150000}"/>
    <cellStyle name="Currency 139" xfId="5513" xr:uid="{00000000-0005-0000-0000-000085150000}"/>
    <cellStyle name="Currency 14" xfId="5514" xr:uid="{00000000-0005-0000-0000-000086150000}"/>
    <cellStyle name="Currency 14 2" xfId="5515" xr:uid="{00000000-0005-0000-0000-000087150000}"/>
    <cellStyle name="Currency 14 3" xfId="5516" xr:uid="{00000000-0005-0000-0000-000088150000}"/>
    <cellStyle name="Currency 140" xfId="5517" xr:uid="{00000000-0005-0000-0000-000089150000}"/>
    <cellStyle name="Currency 141" xfId="5518" xr:uid="{00000000-0005-0000-0000-00008A150000}"/>
    <cellStyle name="Currency 142" xfId="5519" xr:uid="{00000000-0005-0000-0000-00008B150000}"/>
    <cellStyle name="Currency 143" xfId="5520" xr:uid="{00000000-0005-0000-0000-00008C150000}"/>
    <cellStyle name="Currency 144" xfId="5521" xr:uid="{00000000-0005-0000-0000-00008D150000}"/>
    <cellStyle name="Currency 145" xfId="5522" xr:uid="{00000000-0005-0000-0000-00008E150000}"/>
    <cellStyle name="Currency 146" xfId="5523" xr:uid="{00000000-0005-0000-0000-00008F150000}"/>
    <cellStyle name="Currency 147" xfId="5524" xr:uid="{00000000-0005-0000-0000-000090150000}"/>
    <cellStyle name="Currency 148" xfId="5525" xr:uid="{00000000-0005-0000-0000-000091150000}"/>
    <cellStyle name="Currency 149" xfId="5526" xr:uid="{00000000-0005-0000-0000-000092150000}"/>
    <cellStyle name="Currency 15" xfId="5527" xr:uid="{00000000-0005-0000-0000-000093150000}"/>
    <cellStyle name="Currency 15 2" xfId="5528" xr:uid="{00000000-0005-0000-0000-000094150000}"/>
    <cellStyle name="Currency 15 3" xfId="5529" xr:uid="{00000000-0005-0000-0000-000095150000}"/>
    <cellStyle name="Currency 150" xfId="5530" xr:uid="{00000000-0005-0000-0000-000096150000}"/>
    <cellStyle name="Currency 151" xfId="5531" xr:uid="{00000000-0005-0000-0000-000097150000}"/>
    <cellStyle name="Currency 152" xfId="5532" xr:uid="{00000000-0005-0000-0000-000098150000}"/>
    <cellStyle name="Currency 153" xfId="5533" xr:uid="{00000000-0005-0000-0000-000099150000}"/>
    <cellStyle name="Currency 154" xfId="5534" xr:uid="{00000000-0005-0000-0000-00009A150000}"/>
    <cellStyle name="Currency 155" xfId="5535" xr:uid="{00000000-0005-0000-0000-00009B150000}"/>
    <cellStyle name="Currency 156" xfId="5536" xr:uid="{00000000-0005-0000-0000-00009C150000}"/>
    <cellStyle name="Currency 157" xfId="5537" xr:uid="{00000000-0005-0000-0000-00009D150000}"/>
    <cellStyle name="Currency 158" xfId="5538" xr:uid="{00000000-0005-0000-0000-00009E150000}"/>
    <cellStyle name="Currency 159" xfId="5539" xr:uid="{00000000-0005-0000-0000-00009F150000}"/>
    <cellStyle name="Currency 159 2" xfId="5540" xr:uid="{00000000-0005-0000-0000-0000A0150000}"/>
    <cellStyle name="Currency 159 2 2" xfId="5541" xr:uid="{00000000-0005-0000-0000-0000A1150000}"/>
    <cellStyle name="Currency 159 2 2 2" xfId="5542" xr:uid="{00000000-0005-0000-0000-0000A2150000}"/>
    <cellStyle name="Currency 159 2 2 2 2" xfId="5543" xr:uid="{00000000-0005-0000-0000-0000A3150000}"/>
    <cellStyle name="Currency 159 2 2 2 3" xfId="5544" xr:uid="{00000000-0005-0000-0000-0000A4150000}"/>
    <cellStyle name="Currency 159 2 2 3" xfId="5545" xr:uid="{00000000-0005-0000-0000-0000A5150000}"/>
    <cellStyle name="Currency 159 2 2 4" xfId="5546" xr:uid="{00000000-0005-0000-0000-0000A6150000}"/>
    <cellStyle name="Currency 159 2 3" xfId="5547" xr:uid="{00000000-0005-0000-0000-0000A7150000}"/>
    <cellStyle name="Currency 159 2 3 2" xfId="5548" xr:uid="{00000000-0005-0000-0000-0000A8150000}"/>
    <cellStyle name="Currency 159 2 3 3" xfId="5549" xr:uid="{00000000-0005-0000-0000-0000A9150000}"/>
    <cellStyle name="Currency 159 2 4" xfId="5550" xr:uid="{00000000-0005-0000-0000-0000AA150000}"/>
    <cellStyle name="Currency 159 2 5" xfId="5551" xr:uid="{00000000-0005-0000-0000-0000AB150000}"/>
    <cellStyle name="Currency 159 3" xfId="5552" xr:uid="{00000000-0005-0000-0000-0000AC150000}"/>
    <cellStyle name="Currency 159 3 2" xfId="5553" xr:uid="{00000000-0005-0000-0000-0000AD150000}"/>
    <cellStyle name="Currency 159 3 2 2" xfId="5554" xr:uid="{00000000-0005-0000-0000-0000AE150000}"/>
    <cellStyle name="Currency 159 3 2 3" xfId="5555" xr:uid="{00000000-0005-0000-0000-0000AF150000}"/>
    <cellStyle name="Currency 159 3 3" xfId="5556" xr:uid="{00000000-0005-0000-0000-0000B0150000}"/>
    <cellStyle name="Currency 159 3 4" xfId="5557" xr:uid="{00000000-0005-0000-0000-0000B1150000}"/>
    <cellStyle name="Currency 159 4" xfId="5558" xr:uid="{00000000-0005-0000-0000-0000B2150000}"/>
    <cellStyle name="Currency 159 4 2" xfId="5559" xr:uid="{00000000-0005-0000-0000-0000B3150000}"/>
    <cellStyle name="Currency 159 4 3" xfId="5560" xr:uid="{00000000-0005-0000-0000-0000B4150000}"/>
    <cellStyle name="Currency 159 5" xfId="5561" xr:uid="{00000000-0005-0000-0000-0000B5150000}"/>
    <cellStyle name="Currency 159 6" xfId="5562" xr:uid="{00000000-0005-0000-0000-0000B6150000}"/>
    <cellStyle name="Currency 16" xfId="5563" xr:uid="{00000000-0005-0000-0000-0000B7150000}"/>
    <cellStyle name="Currency 16 2" xfId="5564" xr:uid="{00000000-0005-0000-0000-0000B8150000}"/>
    <cellStyle name="Currency 16 3" xfId="5565" xr:uid="{00000000-0005-0000-0000-0000B9150000}"/>
    <cellStyle name="Currency 160" xfId="5566" xr:uid="{00000000-0005-0000-0000-0000BA150000}"/>
    <cellStyle name="Currency 161" xfId="5567" xr:uid="{00000000-0005-0000-0000-0000BB150000}"/>
    <cellStyle name="Currency 162" xfId="5568" xr:uid="{00000000-0005-0000-0000-0000BC150000}"/>
    <cellStyle name="Currency 162 2" xfId="5569" xr:uid="{00000000-0005-0000-0000-0000BD150000}"/>
    <cellStyle name="Currency 162 3" xfId="5570" xr:uid="{00000000-0005-0000-0000-0000BE150000}"/>
    <cellStyle name="Currency 162 3 2" xfId="5571" xr:uid="{00000000-0005-0000-0000-0000BF150000}"/>
    <cellStyle name="Currency 162 3 2 2" xfId="5572" xr:uid="{00000000-0005-0000-0000-0000C0150000}"/>
    <cellStyle name="Currency 162 3 2 3" xfId="5573" xr:uid="{00000000-0005-0000-0000-0000C1150000}"/>
    <cellStyle name="Currency 162 3 3" xfId="5574" xr:uid="{00000000-0005-0000-0000-0000C2150000}"/>
    <cellStyle name="Currency 162 3 4" xfId="5575" xr:uid="{00000000-0005-0000-0000-0000C3150000}"/>
    <cellStyle name="Currency 162 4" xfId="5576" xr:uid="{00000000-0005-0000-0000-0000C4150000}"/>
    <cellStyle name="Currency 162 4 2" xfId="5577" xr:uid="{00000000-0005-0000-0000-0000C5150000}"/>
    <cellStyle name="Currency 162 4 3" xfId="5578" xr:uid="{00000000-0005-0000-0000-0000C6150000}"/>
    <cellStyle name="Currency 162 5" xfId="5579" xr:uid="{00000000-0005-0000-0000-0000C7150000}"/>
    <cellStyle name="Currency 162 6" xfId="5580" xr:uid="{00000000-0005-0000-0000-0000C8150000}"/>
    <cellStyle name="Currency 163" xfId="5581" xr:uid="{00000000-0005-0000-0000-0000C9150000}"/>
    <cellStyle name="Currency 164" xfId="5582" xr:uid="{00000000-0005-0000-0000-0000CA150000}"/>
    <cellStyle name="Currency 165" xfId="5583" xr:uid="{00000000-0005-0000-0000-0000CB150000}"/>
    <cellStyle name="Currency 166" xfId="5584" xr:uid="{00000000-0005-0000-0000-0000CC150000}"/>
    <cellStyle name="Currency 167" xfId="5585" xr:uid="{00000000-0005-0000-0000-0000CD150000}"/>
    <cellStyle name="Currency 168" xfId="5586" xr:uid="{00000000-0005-0000-0000-0000CE150000}"/>
    <cellStyle name="Currency 169" xfId="5587" xr:uid="{00000000-0005-0000-0000-0000CF150000}"/>
    <cellStyle name="Currency 17" xfId="5588" xr:uid="{00000000-0005-0000-0000-0000D0150000}"/>
    <cellStyle name="Currency 17 2" xfId="5589" xr:uid="{00000000-0005-0000-0000-0000D1150000}"/>
    <cellStyle name="Currency 17 3" xfId="5590" xr:uid="{00000000-0005-0000-0000-0000D2150000}"/>
    <cellStyle name="Currency 170" xfId="5591" xr:uid="{00000000-0005-0000-0000-0000D3150000}"/>
    <cellStyle name="Currency 171" xfId="5592" xr:uid="{00000000-0005-0000-0000-0000D4150000}"/>
    <cellStyle name="Currency 172" xfId="5593" xr:uid="{00000000-0005-0000-0000-0000D5150000}"/>
    <cellStyle name="Currency 173" xfId="5594" xr:uid="{00000000-0005-0000-0000-0000D6150000}"/>
    <cellStyle name="Currency 174" xfId="5595" xr:uid="{00000000-0005-0000-0000-0000D7150000}"/>
    <cellStyle name="Currency 175" xfId="5596" xr:uid="{00000000-0005-0000-0000-0000D8150000}"/>
    <cellStyle name="Currency 176" xfId="5597" xr:uid="{00000000-0005-0000-0000-0000D9150000}"/>
    <cellStyle name="Currency 177" xfId="5598" xr:uid="{00000000-0005-0000-0000-0000DA150000}"/>
    <cellStyle name="Currency 178" xfId="5599" xr:uid="{00000000-0005-0000-0000-0000DB150000}"/>
    <cellStyle name="Currency 179" xfId="5600" xr:uid="{00000000-0005-0000-0000-0000DC150000}"/>
    <cellStyle name="Currency 179 2" xfId="5601" xr:uid="{00000000-0005-0000-0000-0000DD150000}"/>
    <cellStyle name="Currency 179 2 2" xfId="5602" xr:uid="{00000000-0005-0000-0000-0000DE150000}"/>
    <cellStyle name="Currency 179 2 2 2" xfId="5603" xr:uid="{00000000-0005-0000-0000-0000DF150000}"/>
    <cellStyle name="Currency 179 2 2 3" xfId="5604" xr:uid="{00000000-0005-0000-0000-0000E0150000}"/>
    <cellStyle name="Currency 179 2 3" xfId="5605" xr:uid="{00000000-0005-0000-0000-0000E1150000}"/>
    <cellStyle name="Currency 179 2 4" xfId="5606" xr:uid="{00000000-0005-0000-0000-0000E2150000}"/>
    <cellStyle name="Currency 179 3" xfId="5607" xr:uid="{00000000-0005-0000-0000-0000E3150000}"/>
    <cellStyle name="Currency 179 3 2" xfId="5608" xr:uid="{00000000-0005-0000-0000-0000E4150000}"/>
    <cellStyle name="Currency 179 3 3" xfId="5609" xr:uid="{00000000-0005-0000-0000-0000E5150000}"/>
    <cellStyle name="Currency 179 4" xfId="5610" xr:uid="{00000000-0005-0000-0000-0000E6150000}"/>
    <cellStyle name="Currency 179 5" xfId="5611" xr:uid="{00000000-0005-0000-0000-0000E7150000}"/>
    <cellStyle name="Currency 18" xfId="5612" xr:uid="{00000000-0005-0000-0000-0000E8150000}"/>
    <cellStyle name="Currency 18 2" xfId="5613" xr:uid="{00000000-0005-0000-0000-0000E9150000}"/>
    <cellStyle name="Currency 18 3" xfId="5614" xr:uid="{00000000-0005-0000-0000-0000EA150000}"/>
    <cellStyle name="Currency 180" xfId="5615" xr:uid="{00000000-0005-0000-0000-0000EB150000}"/>
    <cellStyle name="Currency 181" xfId="5616" xr:uid="{00000000-0005-0000-0000-0000EC150000}"/>
    <cellStyle name="Currency 182" xfId="5617" xr:uid="{00000000-0005-0000-0000-0000ED150000}"/>
    <cellStyle name="Currency 183" xfId="5618" xr:uid="{00000000-0005-0000-0000-0000EE150000}"/>
    <cellStyle name="Currency 184" xfId="5619" xr:uid="{00000000-0005-0000-0000-0000EF150000}"/>
    <cellStyle name="Currency 185" xfId="5620" xr:uid="{00000000-0005-0000-0000-0000F0150000}"/>
    <cellStyle name="Currency 186" xfId="5621" xr:uid="{00000000-0005-0000-0000-0000F1150000}"/>
    <cellStyle name="Currency 187" xfId="5622" xr:uid="{00000000-0005-0000-0000-0000F2150000}"/>
    <cellStyle name="Currency 188" xfId="5623" xr:uid="{00000000-0005-0000-0000-0000F3150000}"/>
    <cellStyle name="Currency 189" xfId="21845" xr:uid="{00000000-0005-0000-0000-0000F4150000}"/>
    <cellStyle name="Currency 19" xfId="5624" xr:uid="{00000000-0005-0000-0000-0000F5150000}"/>
    <cellStyle name="Currency 19 2" xfId="5625" xr:uid="{00000000-0005-0000-0000-0000F6150000}"/>
    <cellStyle name="Currency 19 3" xfId="5626" xr:uid="{00000000-0005-0000-0000-0000F7150000}"/>
    <cellStyle name="Currency 190" xfId="21853" xr:uid="{00000000-0005-0000-0000-0000F8150000}"/>
    <cellStyle name="Currency 191" xfId="21857" xr:uid="{00000000-0005-0000-0000-0000F9150000}"/>
    <cellStyle name="Currency 192" xfId="21860" xr:uid="{00000000-0005-0000-0000-0000FA150000}"/>
    <cellStyle name="Currency 193" xfId="21862" xr:uid="{00000000-0005-0000-0000-0000FB150000}"/>
    <cellStyle name="Currency 194" xfId="21864" xr:uid="{00000000-0005-0000-0000-0000FC150000}"/>
    <cellStyle name="Currency 195" xfId="21866" xr:uid="{00000000-0005-0000-0000-0000FD150000}"/>
    <cellStyle name="Currency 196" xfId="21870" xr:uid="{00000000-0005-0000-0000-0000FE150000}"/>
    <cellStyle name="Currency 197" xfId="21874" xr:uid="{00000000-0005-0000-0000-0000FF150000}"/>
    <cellStyle name="Currency 198" xfId="21877" xr:uid="{00000000-0005-0000-0000-000000160000}"/>
    <cellStyle name="Currency 199" xfId="21880" xr:uid="{00000000-0005-0000-0000-000001160000}"/>
    <cellStyle name="Currency 2" xfId="15" xr:uid="{00000000-0005-0000-0000-000002160000}"/>
    <cellStyle name="Currency 2 10" xfId="54" xr:uid="{00000000-0005-0000-0000-000003160000}"/>
    <cellStyle name="Currency 2 10 2" xfId="5627" xr:uid="{00000000-0005-0000-0000-000004160000}"/>
    <cellStyle name="Currency 2 10 3" xfId="5628" xr:uid="{00000000-0005-0000-0000-000005160000}"/>
    <cellStyle name="Currency 2 11" xfId="5629" xr:uid="{00000000-0005-0000-0000-000006160000}"/>
    <cellStyle name="Currency 2 11 2" xfId="5630" xr:uid="{00000000-0005-0000-0000-000007160000}"/>
    <cellStyle name="Currency 2 11 3" xfId="5631" xr:uid="{00000000-0005-0000-0000-000008160000}"/>
    <cellStyle name="Currency 2 12" xfId="5632" xr:uid="{00000000-0005-0000-0000-000009160000}"/>
    <cellStyle name="Currency 2 12 2" xfId="5633" xr:uid="{00000000-0005-0000-0000-00000A160000}"/>
    <cellStyle name="Currency 2 12 3" xfId="5634" xr:uid="{00000000-0005-0000-0000-00000B160000}"/>
    <cellStyle name="Currency 2 13" xfId="5635" xr:uid="{00000000-0005-0000-0000-00000C160000}"/>
    <cellStyle name="Currency 2 13 2" xfId="5636" xr:uid="{00000000-0005-0000-0000-00000D160000}"/>
    <cellStyle name="Currency 2 13 3" xfId="5637" xr:uid="{00000000-0005-0000-0000-00000E160000}"/>
    <cellStyle name="Currency 2 14" xfId="5638" xr:uid="{00000000-0005-0000-0000-00000F160000}"/>
    <cellStyle name="Currency 2 14 2" xfId="5639" xr:uid="{00000000-0005-0000-0000-000010160000}"/>
    <cellStyle name="Currency 2 14 3" xfId="5640" xr:uid="{00000000-0005-0000-0000-000011160000}"/>
    <cellStyle name="Currency 2 15" xfId="5641" xr:uid="{00000000-0005-0000-0000-000012160000}"/>
    <cellStyle name="Currency 2 15 2" xfId="5642" xr:uid="{00000000-0005-0000-0000-000013160000}"/>
    <cellStyle name="Currency 2 15 3" xfId="5643" xr:uid="{00000000-0005-0000-0000-000014160000}"/>
    <cellStyle name="Currency 2 16" xfId="5644" xr:uid="{00000000-0005-0000-0000-000015160000}"/>
    <cellStyle name="Currency 2 16 2" xfId="5645" xr:uid="{00000000-0005-0000-0000-000016160000}"/>
    <cellStyle name="Currency 2 16 3" xfId="5646" xr:uid="{00000000-0005-0000-0000-000017160000}"/>
    <cellStyle name="Currency 2 17" xfId="5647" xr:uid="{00000000-0005-0000-0000-000018160000}"/>
    <cellStyle name="Currency 2 17 2" xfId="5648" xr:uid="{00000000-0005-0000-0000-000019160000}"/>
    <cellStyle name="Currency 2 17 3" xfId="5649" xr:uid="{00000000-0005-0000-0000-00001A160000}"/>
    <cellStyle name="Currency 2 18" xfId="5650" xr:uid="{00000000-0005-0000-0000-00001B160000}"/>
    <cellStyle name="Currency 2 18 2" xfId="5651" xr:uid="{00000000-0005-0000-0000-00001C160000}"/>
    <cellStyle name="Currency 2 18 3" xfId="5652" xr:uid="{00000000-0005-0000-0000-00001D160000}"/>
    <cellStyle name="Currency 2 19" xfId="5653" xr:uid="{00000000-0005-0000-0000-00001E160000}"/>
    <cellStyle name="Currency 2 19 2" xfId="5654" xr:uid="{00000000-0005-0000-0000-00001F160000}"/>
    <cellStyle name="Currency 2 19 3" xfId="5655" xr:uid="{00000000-0005-0000-0000-000020160000}"/>
    <cellStyle name="Currency 2 2" xfId="20" xr:uid="{00000000-0005-0000-0000-000021160000}"/>
    <cellStyle name="Currency 2 2 10" xfId="5656" xr:uid="{00000000-0005-0000-0000-000022160000}"/>
    <cellStyle name="Currency 2 2 10 2" xfId="5657" xr:uid="{00000000-0005-0000-0000-000023160000}"/>
    <cellStyle name="Currency 2 2 10 2 2" xfId="5658" xr:uid="{00000000-0005-0000-0000-000024160000}"/>
    <cellStyle name="Currency 2 2 10 2 2 2" xfId="5659" xr:uid="{00000000-0005-0000-0000-000025160000}"/>
    <cellStyle name="Currency 2 2 10 2 2 2 2" xfId="5660" xr:uid="{00000000-0005-0000-0000-000026160000}"/>
    <cellStyle name="Currency 2 2 10 2 2 2 3" xfId="5661" xr:uid="{00000000-0005-0000-0000-000027160000}"/>
    <cellStyle name="Currency 2 2 10 2 2 3" xfId="5662" xr:uid="{00000000-0005-0000-0000-000028160000}"/>
    <cellStyle name="Currency 2 2 10 2 2 4" xfId="5663" xr:uid="{00000000-0005-0000-0000-000029160000}"/>
    <cellStyle name="Currency 2 2 10 2 3" xfId="5664" xr:uid="{00000000-0005-0000-0000-00002A160000}"/>
    <cellStyle name="Currency 2 2 10 2 3 2" xfId="5665" xr:uid="{00000000-0005-0000-0000-00002B160000}"/>
    <cellStyle name="Currency 2 2 10 2 3 3" xfId="5666" xr:uid="{00000000-0005-0000-0000-00002C160000}"/>
    <cellStyle name="Currency 2 2 10 2 4" xfId="5667" xr:uid="{00000000-0005-0000-0000-00002D160000}"/>
    <cellStyle name="Currency 2 2 10 2 5" xfId="5668" xr:uid="{00000000-0005-0000-0000-00002E160000}"/>
    <cellStyle name="Currency 2 2 10 3" xfId="5669" xr:uid="{00000000-0005-0000-0000-00002F160000}"/>
    <cellStyle name="Currency 2 2 10 3 2" xfId="5670" xr:uid="{00000000-0005-0000-0000-000030160000}"/>
    <cellStyle name="Currency 2 2 10 3 2 2" xfId="5671" xr:uid="{00000000-0005-0000-0000-000031160000}"/>
    <cellStyle name="Currency 2 2 10 3 2 3" xfId="5672" xr:uid="{00000000-0005-0000-0000-000032160000}"/>
    <cellStyle name="Currency 2 2 10 3 3" xfId="5673" xr:uid="{00000000-0005-0000-0000-000033160000}"/>
    <cellStyle name="Currency 2 2 10 3 4" xfId="5674" xr:uid="{00000000-0005-0000-0000-000034160000}"/>
    <cellStyle name="Currency 2 2 10 4" xfId="5675" xr:uid="{00000000-0005-0000-0000-000035160000}"/>
    <cellStyle name="Currency 2 2 10 4 2" xfId="5676" xr:uid="{00000000-0005-0000-0000-000036160000}"/>
    <cellStyle name="Currency 2 2 10 4 3" xfId="5677" xr:uid="{00000000-0005-0000-0000-000037160000}"/>
    <cellStyle name="Currency 2 2 10 5" xfId="5678" xr:uid="{00000000-0005-0000-0000-000038160000}"/>
    <cellStyle name="Currency 2 2 10 6" xfId="5679" xr:uid="{00000000-0005-0000-0000-000039160000}"/>
    <cellStyle name="Currency 2 2 11" xfId="5680" xr:uid="{00000000-0005-0000-0000-00003A160000}"/>
    <cellStyle name="Currency 2 2 11 2" xfId="5681" xr:uid="{00000000-0005-0000-0000-00003B160000}"/>
    <cellStyle name="Currency 2 2 11 2 2" xfId="5682" xr:uid="{00000000-0005-0000-0000-00003C160000}"/>
    <cellStyle name="Currency 2 2 11 2 2 2" xfId="5683" xr:uid="{00000000-0005-0000-0000-00003D160000}"/>
    <cellStyle name="Currency 2 2 11 2 2 2 2" xfId="5684" xr:uid="{00000000-0005-0000-0000-00003E160000}"/>
    <cellStyle name="Currency 2 2 11 2 2 2 3" xfId="5685" xr:uid="{00000000-0005-0000-0000-00003F160000}"/>
    <cellStyle name="Currency 2 2 11 2 2 3" xfId="5686" xr:uid="{00000000-0005-0000-0000-000040160000}"/>
    <cellStyle name="Currency 2 2 11 2 2 4" xfId="5687" xr:uid="{00000000-0005-0000-0000-000041160000}"/>
    <cellStyle name="Currency 2 2 11 2 3" xfId="5688" xr:uid="{00000000-0005-0000-0000-000042160000}"/>
    <cellStyle name="Currency 2 2 11 2 3 2" xfId="5689" xr:uid="{00000000-0005-0000-0000-000043160000}"/>
    <cellStyle name="Currency 2 2 11 2 3 3" xfId="5690" xr:uid="{00000000-0005-0000-0000-000044160000}"/>
    <cellStyle name="Currency 2 2 11 2 4" xfId="5691" xr:uid="{00000000-0005-0000-0000-000045160000}"/>
    <cellStyle name="Currency 2 2 11 2 5" xfId="5692" xr:uid="{00000000-0005-0000-0000-000046160000}"/>
    <cellStyle name="Currency 2 2 11 3" xfId="5693" xr:uid="{00000000-0005-0000-0000-000047160000}"/>
    <cellStyle name="Currency 2 2 11 3 2" xfId="5694" xr:uid="{00000000-0005-0000-0000-000048160000}"/>
    <cellStyle name="Currency 2 2 11 3 2 2" xfId="5695" xr:uid="{00000000-0005-0000-0000-000049160000}"/>
    <cellStyle name="Currency 2 2 11 3 2 3" xfId="5696" xr:uid="{00000000-0005-0000-0000-00004A160000}"/>
    <cellStyle name="Currency 2 2 11 3 3" xfId="5697" xr:uid="{00000000-0005-0000-0000-00004B160000}"/>
    <cellStyle name="Currency 2 2 11 3 4" xfId="5698" xr:uid="{00000000-0005-0000-0000-00004C160000}"/>
    <cellStyle name="Currency 2 2 11 4" xfId="5699" xr:uid="{00000000-0005-0000-0000-00004D160000}"/>
    <cellStyle name="Currency 2 2 11 4 2" xfId="5700" xr:uid="{00000000-0005-0000-0000-00004E160000}"/>
    <cellStyle name="Currency 2 2 11 4 3" xfId="5701" xr:uid="{00000000-0005-0000-0000-00004F160000}"/>
    <cellStyle name="Currency 2 2 11 5" xfId="5702" xr:uid="{00000000-0005-0000-0000-000050160000}"/>
    <cellStyle name="Currency 2 2 11 6" xfId="5703" xr:uid="{00000000-0005-0000-0000-000051160000}"/>
    <cellStyle name="Currency 2 2 12" xfId="5704" xr:uid="{00000000-0005-0000-0000-000052160000}"/>
    <cellStyle name="Currency 2 2 12 2" xfId="5705" xr:uid="{00000000-0005-0000-0000-000053160000}"/>
    <cellStyle name="Currency 2 2 12 2 2" xfId="5706" xr:uid="{00000000-0005-0000-0000-000054160000}"/>
    <cellStyle name="Currency 2 2 12 2 2 2" xfId="5707" xr:uid="{00000000-0005-0000-0000-000055160000}"/>
    <cellStyle name="Currency 2 2 12 2 2 2 2" xfId="5708" xr:uid="{00000000-0005-0000-0000-000056160000}"/>
    <cellStyle name="Currency 2 2 12 2 2 2 3" xfId="5709" xr:uid="{00000000-0005-0000-0000-000057160000}"/>
    <cellStyle name="Currency 2 2 12 2 2 3" xfId="5710" xr:uid="{00000000-0005-0000-0000-000058160000}"/>
    <cellStyle name="Currency 2 2 12 2 2 4" xfId="5711" xr:uid="{00000000-0005-0000-0000-000059160000}"/>
    <cellStyle name="Currency 2 2 12 2 3" xfId="5712" xr:uid="{00000000-0005-0000-0000-00005A160000}"/>
    <cellStyle name="Currency 2 2 12 2 3 2" xfId="5713" xr:uid="{00000000-0005-0000-0000-00005B160000}"/>
    <cellStyle name="Currency 2 2 12 2 3 3" xfId="5714" xr:uid="{00000000-0005-0000-0000-00005C160000}"/>
    <cellStyle name="Currency 2 2 12 2 4" xfId="5715" xr:uid="{00000000-0005-0000-0000-00005D160000}"/>
    <cellStyle name="Currency 2 2 12 2 5" xfId="5716" xr:uid="{00000000-0005-0000-0000-00005E160000}"/>
    <cellStyle name="Currency 2 2 12 3" xfId="5717" xr:uid="{00000000-0005-0000-0000-00005F160000}"/>
    <cellStyle name="Currency 2 2 12 3 2" xfId="5718" xr:uid="{00000000-0005-0000-0000-000060160000}"/>
    <cellStyle name="Currency 2 2 12 3 2 2" xfId="5719" xr:uid="{00000000-0005-0000-0000-000061160000}"/>
    <cellStyle name="Currency 2 2 12 3 2 3" xfId="5720" xr:uid="{00000000-0005-0000-0000-000062160000}"/>
    <cellStyle name="Currency 2 2 12 3 3" xfId="5721" xr:uid="{00000000-0005-0000-0000-000063160000}"/>
    <cellStyle name="Currency 2 2 12 3 4" xfId="5722" xr:uid="{00000000-0005-0000-0000-000064160000}"/>
    <cellStyle name="Currency 2 2 12 4" xfId="5723" xr:uid="{00000000-0005-0000-0000-000065160000}"/>
    <cellStyle name="Currency 2 2 12 4 2" xfId="5724" xr:uid="{00000000-0005-0000-0000-000066160000}"/>
    <cellStyle name="Currency 2 2 12 4 3" xfId="5725" xr:uid="{00000000-0005-0000-0000-000067160000}"/>
    <cellStyle name="Currency 2 2 12 5" xfId="5726" xr:uid="{00000000-0005-0000-0000-000068160000}"/>
    <cellStyle name="Currency 2 2 12 6" xfId="5727" xr:uid="{00000000-0005-0000-0000-000069160000}"/>
    <cellStyle name="Currency 2 2 13" xfId="5728" xr:uid="{00000000-0005-0000-0000-00006A160000}"/>
    <cellStyle name="Currency 2 2 13 2" xfId="5729" xr:uid="{00000000-0005-0000-0000-00006B160000}"/>
    <cellStyle name="Currency 2 2 13 2 2" xfId="5730" xr:uid="{00000000-0005-0000-0000-00006C160000}"/>
    <cellStyle name="Currency 2 2 13 2 2 2" xfId="5731" xr:uid="{00000000-0005-0000-0000-00006D160000}"/>
    <cellStyle name="Currency 2 2 13 2 2 2 2" xfId="5732" xr:uid="{00000000-0005-0000-0000-00006E160000}"/>
    <cellStyle name="Currency 2 2 13 2 2 2 3" xfId="5733" xr:uid="{00000000-0005-0000-0000-00006F160000}"/>
    <cellStyle name="Currency 2 2 13 2 2 3" xfId="5734" xr:uid="{00000000-0005-0000-0000-000070160000}"/>
    <cellStyle name="Currency 2 2 13 2 2 4" xfId="5735" xr:uid="{00000000-0005-0000-0000-000071160000}"/>
    <cellStyle name="Currency 2 2 13 2 3" xfId="5736" xr:uid="{00000000-0005-0000-0000-000072160000}"/>
    <cellStyle name="Currency 2 2 13 2 3 2" xfId="5737" xr:uid="{00000000-0005-0000-0000-000073160000}"/>
    <cellStyle name="Currency 2 2 13 2 3 3" xfId="5738" xr:uid="{00000000-0005-0000-0000-000074160000}"/>
    <cellStyle name="Currency 2 2 13 2 4" xfId="5739" xr:uid="{00000000-0005-0000-0000-000075160000}"/>
    <cellStyle name="Currency 2 2 13 2 5" xfId="5740" xr:uid="{00000000-0005-0000-0000-000076160000}"/>
    <cellStyle name="Currency 2 2 13 3" xfId="5741" xr:uid="{00000000-0005-0000-0000-000077160000}"/>
    <cellStyle name="Currency 2 2 13 3 2" xfId="5742" xr:uid="{00000000-0005-0000-0000-000078160000}"/>
    <cellStyle name="Currency 2 2 13 3 2 2" xfId="5743" xr:uid="{00000000-0005-0000-0000-000079160000}"/>
    <cellStyle name="Currency 2 2 13 3 2 3" xfId="5744" xr:uid="{00000000-0005-0000-0000-00007A160000}"/>
    <cellStyle name="Currency 2 2 13 3 3" xfId="5745" xr:uid="{00000000-0005-0000-0000-00007B160000}"/>
    <cellStyle name="Currency 2 2 13 3 4" xfId="5746" xr:uid="{00000000-0005-0000-0000-00007C160000}"/>
    <cellStyle name="Currency 2 2 13 4" xfId="5747" xr:uid="{00000000-0005-0000-0000-00007D160000}"/>
    <cellStyle name="Currency 2 2 13 4 2" xfId="5748" xr:uid="{00000000-0005-0000-0000-00007E160000}"/>
    <cellStyle name="Currency 2 2 13 4 3" xfId="5749" xr:uid="{00000000-0005-0000-0000-00007F160000}"/>
    <cellStyle name="Currency 2 2 13 5" xfId="5750" xr:uid="{00000000-0005-0000-0000-000080160000}"/>
    <cellStyle name="Currency 2 2 13 6" xfId="5751" xr:uid="{00000000-0005-0000-0000-000081160000}"/>
    <cellStyle name="Currency 2 2 14" xfId="5752" xr:uid="{00000000-0005-0000-0000-000082160000}"/>
    <cellStyle name="Currency 2 2 14 2" xfId="5753" xr:uid="{00000000-0005-0000-0000-000083160000}"/>
    <cellStyle name="Currency 2 2 14 2 2" xfId="5754" xr:uid="{00000000-0005-0000-0000-000084160000}"/>
    <cellStyle name="Currency 2 2 14 2 2 2" xfId="5755" xr:uid="{00000000-0005-0000-0000-000085160000}"/>
    <cellStyle name="Currency 2 2 14 2 2 2 2" xfId="5756" xr:uid="{00000000-0005-0000-0000-000086160000}"/>
    <cellStyle name="Currency 2 2 14 2 2 2 3" xfId="5757" xr:uid="{00000000-0005-0000-0000-000087160000}"/>
    <cellStyle name="Currency 2 2 14 2 2 3" xfId="5758" xr:uid="{00000000-0005-0000-0000-000088160000}"/>
    <cellStyle name="Currency 2 2 14 2 2 4" xfId="5759" xr:uid="{00000000-0005-0000-0000-000089160000}"/>
    <cellStyle name="Currency 2 2 14 2 3" xfId="5760" xr:uid="{00000000-0005-0000-0000-00008A160000}"/>
    <cellStyle name="Currency 2 2 14 2 3 2" xfId="5761" xr:uid="{00000000-0005-0000-0000-00008B160000}"/>
    <cellStyle name="Currency 2 2 14 2 3 3" xfId="5762" xr:uid="{00000000-0005-0000-0000-00008C160000}"/>
    <cellStyle name="Currency 2 2 14 2 4" xfId="5763" xr:uid="{00000000-0005-0000-0000-00008D160000}"/>
    <cellStyle name="Currency 2 2 14 2 5" xfId="5764" xr:uid="{00000000-0005-0000-0000-00008E160000}"/>
    <cellStyle name="Currency 2 2 14 3" xfId="5765" xr:uid="{00000000-0005-0000-0000-00008F160000}"/>
    <cellStyle name="Currency 2 2 14 3 2" xfId="5766" xr:uid="{00000000-0005-0000-0000-000090160000}"/>
    <cellStyle name="Currency 2 2 14 3 2 2" xfId="5767" xr:uid="{00000000-0005-0000-0000-000091160000}"/>
    <cellStyle name="Currency 2 2 14 3 2 3" xfId="5768" xr:uid="{00000000-0005-0000-0000-000092160000}"/>
    <cellStyle name="Currency 2 2 14 3 3" xfId="5769" xr:uid="{00000000-0005-0000-0000-000093160000}"/>
    <cellStyle name="Currency 2 2 14 3 4" xfId="5770" xr:uid="{00000000-0005-0000-0000-000094160000}"/>
    <cellStyle name="Currency 2 2 14 4" xfId="5771" xr:uid="{00000000-0005-0000-0000-000095160000}"/>
    <cellStyle name="Currency 2 2 14 4 2" xfId="5772" xr:uid="{00000000-0005-0000-0000-000096160000}"/>
    <cellStyle name="Currency 2 2 14 4 3" xfId="5773" xr:uid="{00000000-0005-0000-0000-000097160000}"/>
    <cellStyle name="Currency 2 2 14 5" xfId="5774" xr:uid="{00000000-0005-0000-0000-000098160000}"/>
    <cellStyle name="Currency 2 2 14 6" xfId="5775" xr:uid="{00000000-0005-0000-0000-000099160000}"/>
    <cellStyle name="Currency 2 2 15" xfId="5776" xr:uid="{00000000-0005-0000-0000-00009A160000}"/>
    <cellStyle name="Currency 2 2 15 2" xfId="5777" xr:uid="{00000000-0005-0000-0000-00009B160000}"/>
    <cellStyle name="Currency 2 2 15 2 2" xfId="5778" xr:uid="{00000000-0005-0000-0000-00009C160000}"/>
    <cellStyle name="Currency 2 2 15 2 2 2" xfId="5779" xr:uid="{00000000-0005-0000-0000-00009D160000}"/>
    <cellStyle name="Currency 2 2 15 2 2 2 2" xfId="5780" xr:uid="{00000000-0005-0000-0000-00009E160000}"/>
    <cellStyle name="Currency 2 2 15 2 2 2 3" xfId="5781" xr:uid="{00000000-0005-0000-0000-00009F160000}"/>
    <cellStyle name="Currency 2 2 15 2 2 3" xfId="5782" xr:uid="{00000000-0005-0000-0000-0000A0160000}"/>
    <cellStyle name="Currency 2 2 15 2 2 4" xfId="5783" xr:uid="{00000000-0005-0000-0000-0000A1160000}"/>
    <cellStyle name="Currency 2 2 15 2 3" xfId="5784" xr:uid="{00000000-0005-0000-0000-0000A2160000}"/>
    <cellStyle name="Currency 2 2 15 2 3 2" xfId="5785" xr:uid="{00000000-0005-0000-0000-0000A3160000}"/>
    <cellStyle name="Currency 2 2 15 2 3 3" xfId="5786" xr:uid="{00000000-0005-0000-0000-0000A4160000}"/>
    <cellStyle name="Currency 2 2 15 2 4" xfId="5787" xr:uid="{00000000-0005-0000-0000-0000A5160000}"/>
    <cellStyle name="Currency 2 2 15 2 5" xfId="5788" xr:uid="{00000000-0005-0000-0000-0000A6160000}"/>
    <cellStyle name="Currency 2 2 15 3" xfId="5789" xr:uid="{00000000-0005-0000-0000-0000A7160000}"/>
    <cellStyle name="Currency 2 2 15 3 2" xfId="5790" xr:uid="{00000000-0005-0000-0000-0000A8160000}"/>
    <cellStyle name="Currency 2 2 15 3 2 2" xfId="5791" xr:uid="{00000000-0005-0000-0000-0000A9160000}"/>
    <cellStyle name="Currency 2 2 15 3 2 3" xfId="5792" xr:uid="{00000000-0005-0000-0000-0000AA160000}"/>
    <cellStyle name="Currency 2 2 15 3 3" xfId="5793" xr:uid="{00000000-0005-0000-0000-0000AB160000}"/>
    <cellStyle name="Currency 2 2 15 3 4" xfId="5794" xr:uid="{00000000-0005-0000-0000-0000AC160000}"/>
    <cellStyle name="Currency 2 2 15 4" xfId="5795" xr:uid="{00000000-0005-0000-0000-0000AD160000}"/>
    <cellStyle name="Currency 2 2 15 4 2" xfId="5796" xr:uid="{00000000-0005-0000-0000-0000AE160000}"/>
    <cellStyle name="Currency 2 2 15 4 3" xfId="5797" xr:uid="{00000000-0005-0000-0000-0000AF160000}"/>
    <cellStyle name="Currency 2 2 15 5" xfId="5798" xr:uid="{00000000-0005-0000-0000-0000B0160000}"/>
    <cellStyle name="Currency 2 2 15 6" xfId="5799" xr:uid="{00000000-0005-0000-0000-0000B1160000}"/>
    <cellStyle name="Currency 2 2 16" xfId="5800" xr:uid="{00000000-0005-0000-0000-0000B2160000}"/>
    <cellStyle name="Currency 2 2 16 2" xfId="5801" xr:uid="{00000000-0005-0000-0000-0000B3160000}"/>
    <cellStyle name="Currency 2 2 16 2 2" xfId="5802" xr:uid="{00000000-0005-0000-0000-0000B4160000}"/>
    <cellStyle name="Currency 2 2 16 2 2 2" xfId="5803" xr:uid="{00000000-0005-0000-0000-0000B5160000}"/>
    <cellStyle name="Currency 2 2 16 2 2 2 2" xfId="5804" xr:uid="{00000000-0005-0000-0000-0000B6160000}"/>
    <cellStyle name="Currency 2 2 16 2 2 2 3" xfId="5805" xr:uid="{00000000-0005-0000-0000-0000B7160000}"/>
    <cellStyle name="Currency 2 2 16 2 2 3" xfId="5806" xr:uid="{00000000-0005-0000-0000-0000B8160000}"/>
    <cellStyle name="Currency 2 2 16 2 2 4" xfId="5807" xr:uid="{00000000-0005-0000-0000-0000B9160000}"/>
    <cellStyle name="Currency 2 2 16 2 3" xfId="5808" xr:uid="{00000000-0005-0000-0000-0000BA160000}"/>
    <cellStyle name="Currency 2 2 16 2 3 2" xfId="5809" xr:uid="{00000000-0005-0000-0000-0000BB160000}"/>
    <cellStyle name="Currency 2 2 16 2 3 3" xfId="5810" xr:uid="{00000000-0005-0000-0000-0000BC160000}"/>
    <cellStyle name="Currency 2 2 16 2 4" xfId="5811" xr:uid="{00000000-0005-0000-0000-0000BD160000}"/>
    <cellStyle name="Currency 2 2 16 2 5" xfId="5812" xr:uid="{00000000-0005-0000-0000-0000BE160000}"/>
    <cellStyle name="Currency 2 2 16 3" xfId="5813" xr:uid="{00000000-0005-0000-0000-0000BF160000}"/>
    <cellStyle name="Currency 2 2 16 3 2" xfId="5814" xr:uid="{00000000-0005-0000-0000-0000C0160000}"/>
    <cellStyle name="Currency 2 2 16 3 2 2" xfId="5815" xr:uid="{00000000-0005-0000-0000-0000C1160000}"/>
    <cellStyle name="Currency 2 2 16 3 2 3" xfId="5816" xr:uid="{00000000-0005-0000-0000-0000C2160000}"/>
    <cellStyle name="Currency 2 2 16 3 3" xfId="5817" xr:uid="{00000000-0005-0000-0000-0000C3160000}"/>
    <cellStyle name="Currency 2 2 16 3 4" xfId="5818" xr:uid="{00000000-0005-0000-0000-0000C4160000}"/>
    <cellStyle name="Currency 2 2 16 4" xfId="5819" xr:uid="{00000000-0005-0000-0000-0000C5160000}"/>
    <cellStyle name="Currency 2 2 16 4 2" xfId="5820" xr:uid="{00000000-0005-0000-0000-0000C6160000}"/>
    <cellStyle name="Currency 2 2 16 4 3" xfId="5821" xr:uid="{00000000-0005-0000-0000-0000C7160000}"/>
    <cellStyle name="Currency 2 2 16 5" xfId="5822" xr:uid="{00000000-0005-0000-0000-0000C8160000}"/>
    <cellStyle name="Currency 2 2 16 6" xfId="5823" xr:uid="{00000000-0005-0000-0000-0000C9160000}"/>
    <cellStyle name="Currency 2 2 17" xfId="5824" xr:uid="{00000000-0005-0000-0000-0000CA160000}"/>
    <cellStyle name="Currency 2 2 17 2" xfId="5825" xr:uid="{00000000-0005-0000-0000-0000CB160000}"/>
    <cellStyle name="Currency 2 2 17 2 2" xfId="5826" xr:uid="{00000000-0005-0000-0000-0000CC160000}"/>
    <cellStyle name="Currency 2 2 17 2 2 2" xfId="5827" xr:uid="{00000000-0005-0000-0000-0000CD160000}"/>
    <cellStyle name="Currency 2 2 17 2 2 2 2" xfId="5828" xr:uid="{00000000-0005-0000-0000-0000CE160000}"/>
    <cellStyle name="Currency 2 2 17 2 2 2 3" xfId="5829" xr:uid="{00000000-0005-0000-0000-0000CF160000}"/>
    <cellStyle name="Currency 2 2 17 2 2 3" xfId="5830" xr:uid="{00000000-0005-0000-0000-0000D0160000}"/>
    <cellStyle name="Currency 2 2 17 2 2 4" xfId="5831" xr:uid="{00000000-0005-0000-0000-0000D1160000}"/>
    <cellStyle name="Currency 2 2 17 2 3" xfId="5832" xr:uid="{00000000-0005-0000-0000-0000D2160000}"/>
    <cellStyle name="Currency 2 2 17 2 3 2" xfId="5833" xr:uid="{00000000-0005-0000-0000-0000D3160000}"/>
    <cellStyle name="Currency 2 2 17 2 3 3" xfId="5834" xr:uid="{00000000-0005-0000-0000-0000D4160000}"/>
    <cellStyle name="Currency 2 2 17 2 4" xfId="5835" xr:uid="{00000000-0005-0000-0000-0000D5160000}"/>
    <cellStyle name="Currency 2 2 17 2 5" xfId="5836" xr:uid="{00000000-0005-0000-0000-0000D6160000}"/>
    <cellStyle name="Currency 2 2 17 3" xfId="5837" xr:uid="{00000000-0005-0000-0000-0000D7160000}"/>
    <cellStyle name="Currency 2 2 17 3 2" xfId="5838" xr:uid="{00000000-0005-0000-0000-0000D8160000}"/>
    <cellStyle name="Currency 2 2 17 3 2 2" xfId="5839" xr:uid="{00000000-0005-0000-0000-0000D9160000}"/>
    <cellStyle name="Currency 2 2 17 3 2 3" xfId="5840" xr:uid="{00000000-0005-0000-0000-0000DA160000}"/>
    <cellStyle name="Currency 2 2 17 3 3" xfId="5841" xr:uid="{00000000-0005-0000-0000-0000DB160000}"/>
    <cellStyle name="Currency 2 2 17 3 4" xfId="5842" xr:uid="{00000000-0005-0000-0000-0000DC160000}"/>
    <cellStyle name="Currency 2 2 17 4" xfId="5843" xr:uid="{00000000-0005-0000-0000-0000DD160000}"/>
    <cellStyle name="Currency 2 2 17 4 2" xfId="5844" xr:uid="{00000000-0005-0000-0000-0000DE160000}"/>
    <cellStyle name="Currency 2 2 17 4 3" xfId="5845" xr:uid="{00000000-0005-0000-0000-0000DF160000}"/>
    <cellStyle name="Currency 2 2 17 5" xfId="5846" xr:uid="{00000000-0005-0000-0000-0000E0160000}"/>
    <cellStyle name="Currency 2 2 17 6" xfId="5847" xr:uid="{00000000-0005-0000-0000-0000E1160000}"/>
    <cellStyle name="Currency 2 2 18" xfId="5848" xr:uid="{00000000-0005-0000-0000-0000E2160000}"/>
    <cellStyle name="Currency 2 2 18 2" xfId="5849" xr:uid="{00000000-0005-0000-0000-0000E3160000}"/>
    <cellStyle name="Currency 2 2 18 2 2" xfId="5850" xr:uid="{00000000-0005-0000-0000-0000E4160000}"/>
    <cellStyle name="Currency 2 2 18 2 2 2" xfId="5851" xr:uid="{00000000-0005-0000-0000-0000E5160000}"/>
    <cellStyle name="Currency 2 2 18 2 2 2 2" xfId="5852" xr:uid="{00000000-0005-0000-0000-0000E6160000}"/>
    <cellStyle name="Currency 2 2 18 2 2 2 3" xfId="5853" xr:uid="{00000000-0005-0000-0000-0000E7160000}"/>
    <cellStyle name="Currency 2 2 18 2 2 3" xfId="5854" xr:uid="{00000000-0005-0000-0000-0000E8160000}"/>
    <cellStyle name="Currency 2 2 18 2 2 4" xfId="5855" xr:uid="{00000000-0005-0000-0000-0000E9160000}"/>
    <cellStyle name="Currency 2 2 18 2 3" xfId="5856" xr:uid="{00000000-0005-0000-0000-0000EA160000}"/>
    <cellStyle name="Currency 2 2 18 2 3 2" xfId="5857" xr:uid="{00000000-0005-0000-0000-0000EB160000}"/>
    <cellStyle name="Currency 2 2 18 2 3 3" xfId="5858" xr:uid="{00000000-0005-0000-0000-0000EC160000}"/>
    <cellStyle name="Currency 2 2 18 2 4" xfId="5859" xr:uid="{00000000-0005-0000-0000-0000ED160000}"/>
    <cellStyle name="Currency 2 2 18 2 5" xfId="5860" xr:uid="{00000000-0005-0000-0000-0000EE160000}"/>
    <cellStyle name="Currency 2 2 18 3" xfId="5861" xr:uid="{00000000-0005-0000-0000-0000EF160000}"/>
    <cellStyle name="Currency 2 2 18 3 2" xfId="5862" xr:uid="{00000000-0005-0000-0000-0000F0160000}"/>
    <cellStyle name="Currency 2 2 18 3 2 2" xfId="5863" xr:uid="{00000000-0005-0000-0000-0000F1160000}"/>
    <cellStyle name="Currency 2 2 18 3 2 3" xfId="5864" xr:uid="{00000000-0005-0000-0000-0000F2160000}"/>
    <cellStyle name="Currency 2 2 18 3 3" xfId="5865" xr:uid="{00000000-0005-0000-0000-0000F3160000}"/>
    <cellStyle name="Currency 2 2 18 3 4" xfId="5866" xr:uid="{00000000-0005-0000-0000-0000F4160000}"/>
    <cellStyle name="Currency 2 2 18 4" xfId="5867" xr:uid="{00000000-0005-0000-0000-0000F5160000}"/>
    <cellStyle name="Currency 2 2 18 4 2" xfId="5868" xr:uid="{00000000-0005-0000-0000-0000F6160000}"/>
    <cellStyle name="Currency 2 2 18 4 3" xfId="5869" xr:uid="{00000000-0005-0000-0000-0000F7160000}"/>
    <cellStyle name="Currency 2 2 18 5" xfId="5870" xr:uid="{00000000-0005-0000-0000-0000F8160000}"/>
    <cellStyle name="Currency 2 2 18 6" xfId="5871" xr:uid="{00000000-0005-0000-0000-0000F9160000}"/>
    <cellStyle name="Currency 2 2 19" xfId="5872" xr:uid="{00000000-0005-0000-0000-0000FA160000}"/>
    <cellStyle name="Currency 2 2 2" xfId="5873" xr:uid="{00000000-0005-0000-0000-0000FB160000}"/>
    <cellStyle name="Currency 2 2 2 2" xfId="5874" xr:uid="{00000000-0005-0000-0000-0000FC160000}"/>
    <cellStyle name="Currency 2 2 2 2 2" xfId="5875" xr:uid="{00000000-0005-0000-0000-0000FD160000}"/>
    <cellStyle name="Currency 2 2 2 2 2 2" xfId="5876" xr:uid="{00000000-0005-0000-0000-0000FE160000}"/>
    <cellStyle name="Currency 2 2 2 2 2 2 2" xfId="5877" xr:uid="{00000000-0005-0000-0000-0000FF160000}"/>
    <cellStyle name="Currency 2 2 2 2 2 2 2 2" xfId="5878" xr:uid="{00000000-0005-0000-0000-000000170000}"/>
    <cellStyle name="Currency 2 2 2 2 2 2 2 3" xfId="5879" xr:uid="{00000000-0005-0000-0000-000001170000}"/>
    <cellStyle name="Currency 2 2 2 2 2 2 3" xfId="5880" xr:uid="{00000000-0005-0000-0000-000002170000}"/>
    <cellStyle name="Currency 2 2 2 2 2 2 4" xfId="5881" xr:uid="{00000000-0005-0000-0000-000003170000}"/>
    <cellStyle name="Currency 2 2 2 2 2 3" xfId="5882" xr:uid="{00000000-0005-0000-0000-000004170000}"/>
    <cellStyle name="Currency 2 2 2 2 2 3 2" xfId="5883" xr:uid="{00000000-0005-0000-0000-000005170000}"/>
    <cellStyle name="Currency 2 2 2 2 2 3 3" xfId="5884" xr:uid="{00000000-0005-0000-0000-000006170000}"/>
    <cellStyle name="Currency 2 2 2 2 2 4" xfId="5885" xr:uid="{00000000-0005-0000-0000-000007170000}"/>
    <cellStyle name="Currency 2 2 2 2 2 5" xfId="5886" xr:uid="{00000000-0005-0000-0000-000008170000}"/>
    <cellStyle name="Currency 2 2 2 2 3" xfId="5887" xr:uid="{00000000-0005-0000-0000-000009170000}"/>
    <cellStyle name="Currency 2 2 2 2 3 2" xfId="5888" xr:uid="{00000000-0005-0000-0000-00000A170000}"/>
    <cellStyle name="Currency 2 2 2 2 3 2 2" xfId="5889" xr:uid="{00000000-0005-0000-0000-00000B170000}"/>
    <cellStyle name="Currency 2 2 2 2 3 2 3" xfId="5890" xr:uid="{00000000-0005-0000-0000-00000C170000}"/>
    <cellStyle name="Currency 2 2 2 2 3 3" xfId="5891" xr:uid="{00000000-0005-0000-0000-00000D170000}"/>
    <cellStyle name="Currency 2 2 2 2 3 4" xfId="5892" xr:uid="{00000000-0005-0000-0000-00000E170000}"/>
    <cellStyle name="Currency 2 2 2 2 4" xfId="5893" xr:uid="{00000000-0005-0000-0000-00000F170000}"/>
    <cellStyle name="Currency 2 2 2 2 4 2" xfId="5894" xr:uid="{00000000-0005-0000-0000-000010170000}"/>
    <cellStyle name="Currency 2 2 2 2 4 3" xfId="5895" xr:uid="{00000000-0005-0000-0000-000011170000}"/>
    <cellStyle name="Currency 2 2 2 2 5" xfId="5896" xr:uid="{00000000-0005-0000-0000-000012170000}"/>
    <cellStyle name="Currency 2 2 2 2 6" xfId="5897" xr:uid="{00000000-0005-0000-0000-000013170000}"/>
    <cellStyle name="Currency 2 2 2 3" xfId="5898" xr:uid="{00000000-0005-0000-0000-000014170000}"/>
    <cellStyle name="Currency 2 2 2 3 2" xfId="5899" xr:uid="{00000000-0005-0000-0000-000015170000}"/>
    <cellStyle name="Currency 2 2 2 3 2 2" xfId="5900" xr:uid="{00000000-0005-0000-0000-000016170000}"/>
    <cellStyle name="Currency 2 2 2 3 2 2 2" xfId="5901" xr:uid="{00000000-0005-0000-0000-000017170000}"/>
    <cellStyle name="Currency 2 2 2 3 2 2 2 2" xfId="5902" xr:uid="{00000000-0005-0000-0000-000018170000}"/>
    <cellStyle name="Currency 2 2 2 3 2 2 2 3" xfId="5903" xr:uid="{00000000-0005-0000-0000-000019170000}"/>
    <cellStyle name="Currency 2 2 2 3 2 2 3" xfId="5904" xr:uid="{00000000-0005-0000-0000-00001A170000}"/>
    <cellStyle name="Currency 2 2 2 3 2 2 4" xfId="5905" xr:uid="{00000000-0005-0000-0000-00001B170000}"/>
    <cellStyle name="Currency 2 2 2 3 2 3" xfId="5906" xr:uid="{00000000-0005-0000-0000-00001C170000}"/>
    <cellStyle name="Currency 2 2 2 3 2 3 2" xfId="5907" xr:uid="{00000000-0005-0000-0000-00001D170000}"/>
    <cellStyle name="Currency 2 2 2 3 2 3 3" xfId="5908" xr:uid="{00000000-0005-0000-0000-00001E170000}"/>
    <cellStyle name="Currency 2 2 2 3 2 4" xfId="5909" xr:uid="{00000000-0005-0000-0000-00001F170000}"/>
    <cellStyle name="Currency 2 2 2 3 2 5" xfId="5910" xr:uid="{00000000-0005-0000-0000-000020170000}"/>
    <cellStyle name="Currency 2 2 2 3 3" xfId="5911" xr:uid="{00000000-0005-0000-0000-000021170000}"/>
    <cellStyle name="Currency 2 2 2 3 3 2" xfId="5912" xr:uid="{00000000-0005-0000-0000-000022170000}"/>
    <cellStyle name="Currency 2 2 2 3 3 2 2" xfId="5913" xr:uid="{00000000-0005-0000-0000-000023170000}"/>
    <cellStyle name="Currency 2 2 2 3 3 2 3" xfId="5914" xr:uid="{00000000-0005-0000-0000-000024170000}"/>
    <cellStyle name="Currency 2 2 2 3 3 3" xfId="5915" xr:uid="{00000000-0005-0000-0000-000025170000}"/>
    <cellStyle name="Currency 2 2 2 3 3 4" xfId="5916" xr:uid="{00000000-0005-0000-0000-000026170000}"/>
    <cellStyle name="Currency 2 2 2 3 4" xfId="5917" xr:uid="{00000000-0005-0000-0000-000027170000}"/>
    <cellStyle name="Currency 2 2 2 3 4 2" xfId="5918" xr:uid="{00000000-0005-0000-0000-000028170000}"/>
    <cellStyle name="Currency 2 2 2 3 4 3" xfId="5919" xr:uid="{00000000-0005-0000-0000-000029170000}"/>
    <cellStyle name="Currency 2 2 2 3 5" xfId="5920" xr:uid="{00000000-0005-0000-0000-00002A170000}"/>
    <cellStyle name="Currency 2 2 2 3 6" xfId="5921" xr:uid="{00000000-0005-0000-0000-00002B170000}"/>
    <cellStyle name="Currency 2 2 2 4" xfId="5922" xr:uid="{00000000-0005-0000-0000-00002C170000}"/>
    <cellStyle name="Currency 2 2 2 4 2" xfId="5923" xr:uid="{00000000-0005-0000-0000-00002D170000}"/>
    <cellStyle name="Currency 2 2 2 4 2 2" xfId="5924" xr:uid="{00000000-0005-0000-0000-00002E170000}"/>
    <cellStyle name="Currency 2 2 2 4 2 2 2" xfId="5925" xr:uid="{00000000-0005-0000-0000-00002F170000}"/>
    <cellStyle name="Currency 2 2 2 4 2 2 2 2" xfId="5926" xr:uid="{00000000-0005-0000-0000-000030170000}"/>
    <cellStyle name="Currency 2 2 2 4 2 2 2 3" xfId="5927" xr:uid="{00000000-0005-0000-0000-000031170000}"/>
    <cellStyle name="Currency 2 2 2 4 2 2 3" xfId="5928" xr:uid="{00000000-0005-0000-0000-000032170000}"/>
    <cellStyle name="Currency 2 2 2 4 2 2 4" xfId="5929" xr:uid="{00000000-0005-0000-0000-000033170000}"/>
    <cellStyle name="Currency 2 2 2 4 2 3" xfId="5930" xr:uid="{00000000-0005-0000-0000-000034170000}"/>
    <cellStyle name="Currency 2 2 2 4 2 3 2" xfId="5931" xr:uid="{00000000-0005-0000-0000-000035170000}"/>
    <cellStyle name="Currency 2 2 2 4 2 3 3" xfId="5932" xr:uid="{00000000-0005-0000-0000-000036170000}"/>
    <cellStyle name="Currency 2 2 2 4 2 4" xfId="5933" xr:uid="{00000000-0005-0000-0000-000037170000}"/>
    <cellStyle name="Currency 2 2 2 4 2 5" xfId="5934" xr:uid="{00000000-0005-0000-0000-000038170000}"/>
    <cellStyle name="Currency 2 2 2 4 3" xfId="5935" xr:uid="{00000000-0005-0000-0000-000039170000}"/>
    <cellStyle name="Currency 2 2 2 4 3 2" xfId="5936" xr:uid="{00000000-0005-0000-0000-00003A170000}"/>
    <cellStyle name="Currency 2 2 2 4 3 2 2" xfId="5937" xr:uid="{00000000-0005-0000-0000-00003B170000}"/>
    <cellStyle name="Currency 2 2 2 4 3 2 3" xfId="5938" xr:uid="{00000000-0005-0000-0000-00003C170000}"/>
    <cellStyle name="Currency 2 2 2 4 3 3" xfId="5939" xr:uid="{00000000-0005-0000-0000-00003D170000}"/>
    <cellStyle name="Currency 2 2 2 4 3 4" xfId="5940" xr:uid="{00000000-0005-0000-0000-00003E170000}"/>
    <cellStyle name="Currency 2 2 2 4 4" xfId="5941" xr:uid="{00000000-0005-0000-0000-00003F170000}"/>
    <cellStyle name="Currency 2 2 2 4 4 2" xfId="5942" xr:uid="{00000000-0005-0000-0000-000040170000}"/>
    <cellStyle name="Currency 2 2 2 4 4 3" xfId="5943" xr:uid="{00000000-0005-0000-0000-000041170000}"/>
    <cellStyle name="Currency 2 2 2 4 5" xfId="5944" xr:uid="{00000000-0005-0000-0000-000042170000}"/>
    <cellStyle name="Currency 2 2 2 4 6" xfId="5945" xr:uid="{00000000-0005-0000-0000-000043170000}"/>
    <cellStyle name="Currency 2 2 2 5" xfId="5946" xr:uid="{00000000-0005-0000-0000-000044170000}"/>
    <cellStyle name="Currency 2 2 2 5 2" xfId="5947" xr:uid="{00000000-0005-0000-0000-000045170000}"/>
    <cellStyle name="Currency 2 2 2 5 2 2" xfId="5948" xr:uid="{00000000-0005-0000-0000-000046170000}"/>
    <cellStyle name="Currency 2 2 2 5 2 2 2" xfId="5949" xr:uid="{00000000-0005-0000-0000-000047170000}"/>
    <cellStyle name="Currency 2 2 2 5 2 2 2 2" xfId="5950" xr:uid="{00000000-0005-0000-0000-000048170000}"/>
    <cellStyle name="Currency 2 2 2 5 2 2 2 3" xfId="5951" xr:uid="{00000000-0005-0000-0000-000049170000}"/>
    <cellStyle name="Currency 2 2 2 5 2 2 3" xfId="5952" xr:uid="{00000000-0005-0000-0000-00004A170000}"/>
    <cellStyle name="Currency 2 2 2 5 2 2 4" xfId="5953" xr:uid="{00000000-0005-0000-0000-00004B170000}"/>
    <cellStyle name="Currency 2 2 2 5 2 3" xfId="5954" xr:uid="{00000000-0005-0000-0000-00004C170000}"/>
    <cellStyle name="Currency 2 2 2 5 2 3 2" xfId="5955" xr:uid="{00000000-0005-0000-0000-00004D170000}"/>
    <cellStyle name="Currency 2 2 2 5 2 3 3" xfId="5956" xr:uid="{00000000-0005-0000-0000-00004E170000}"/>
    <cellStyle name="Currency 2 2 2 5 2 4" xfId="5957" xr:uid="{00000000-0005-0000-0000-00004F170000}"/>
    <cellStyle name="Currency 2 2 2 5 2 5" xfId="5958" xr:uid="{00000000-0005-0000-0000-000050170000}"/>
    <cellStyle name="Currency 2 2 2 5 3" xfId="5959" xr:uid="{00000000-0005-0000-0000-000051170000}"/>
    <cellStyle name="Currency 2 2 2 5 3 2" xfId="5960" xr:uid="{00000000-0005-0000-0000-000052170000}"/>
    <cellStyle name="Currency 2 2 2 5 3 2 2" xfId="5961" xr:uid="{00000000-0005-0000-0000-000053170000}"/>
    <cellStyle name="Currency 2 2 2 5 3 2 3" xfId="5962" xr:uid="{00000000-0005-0000-0000-000054170000}"/>
    <cellStyle name="Currency 2 2 2 5 3 3" xfId="5963" xr:uid="{00000000-0005-0000-0000-000055170000}"/>
    <cellStyle name="Currency 2 2 2 5 3 4" xfId="5964" xr:uid="{00000000-0005-0000-0000-000056170000}"/>
    <cellStyle name="Currency 2 2 2 5 4" xfId="5965" xr:uid="{00000000-0005-0000-0000-000057170000}"/>
    <cellStyle name="Currency 2 2 2 5 4 2" xfId="5966" xr:uid="{00000000-0005-0000-0000-000058170000}"/>
    <cellStyle name="Currency 2 2 2 5 4 3" xfId="5967" xr:uid="{00000000-0005-0000-0000-000059170000}"/>
    <cellStyle name="Currency 2 2 2 5 5" xfId="5968" xr:uid="{00000000-0005-0000-0000-00005A170000}"/>
    <cellStyle name="Currency 2 2 2 5 6" xfId="5969" xr:uid="{00000000-0005-0000-0000-00005B170000}"/>
    <cellStyle name="Currency 2 2 20" xfId="5970" xr:uid="{00000000-0005-0000-0000-00005C170000}"/>
    <cellStyle name="Currency 2 2 20 2" xfId="5971" xr:uid="{00000000-0005-0000-0000-00005D170000}"/>
    <cellStyle name="Currency 2 2 20 2 2" xfId="5972" xr:uid="{00000000-0005-0000-0000-00005E170000}"/>
    <cellStyle name="Currency 2 2 20 2 2 2" xfId="5973" xr:uid="{00000000-0005-0000-0000-00005F170000}"/>
    <cellStyle name="Currency 2 2 20 2 2 2 2" xfId="5974" xr:uid="{00000000-0005-0000-0000-000060170000}"/>
    <cellStyle name="Currency 2 2 20 2 2 2 3" xfId="5975" xr:uid="{00000000-0005-0000-0000-000061170000}"/>
    <cellStyle name="Currency 2 2 20 2 2 3" xfId="5976" xr:uid="{00000000-0005-0000-0000-000062170000}"/>
    <cellStyle name="Currency 2 2 20 2 2 4" xfId="5977" xr:uid="{00000000-0005-0000-0000-000063170000}"/>
    <cellStyle name="Currency 2 2 20 2 3" xfId="5978" xr:uid="{00000000-0005-0000-0000-000064170000}"/>
    <cellStyle name="Currency 2 2 20 2 3 2" xfId="5979" xr:uid="{00000000-0005-0000-0000-000065170000}"/>
    <cellStyle name="Currency 2 2 20 2 3 3" xfId="5980" xr:uid="{00000000-0005-0000-0000-000066170000}"/>
    <cellStyle name="Currency 2 2 20 2 4" xfId="5981" xr:uid="{00000000-0005-0000-0000-000067170000}"/>
    <cellStyle name="Currency 2 2 20 2 5" xfId="5982" xr:uid="{00000000-0005-0000-0000-000068170000}"/>
    <cellStyle name="Currency 2 2 20 3" xfId="5983" xr:uid="{00000000-0005-0000-0000-000069170000}"/>
    <cellStyle name="Currency 2 2 20 3 2" xfId="5984" xr:uid="{00000000-0005-0000-0000-00006A170000}"/>
    <cellStyle name="Currency 2 2 20 3 2 2" xfId="5985" xr:uid="{00000000-0005-0000-0000-00006B170000}"/>
    <cellStyle name="Currency 2 2 20 3 2 3" xfId="5986" xr:uid="{00000000-0005-0000-0000-00006C170000}"/>
    <cellStyle name="Currency 2 2 20 3 3" xfId="5987" xr:uid="{00000000-0005-0000-0000-00006D170000}"/>
    <cellStyle name="Currency 2 2 20 3 4" xfId="5988" xr:uid="{00000000-0005-0000-0000-00006E170000}"/>
    <cellStyle name="Currency 2 2 20 4" xfId="5989" xr:uid="{00000000-0005-0000-0000-00006F170000}"/>
    <cellStyle name="Currency 2 2 20 4 2" xfId="5990" xr:uid="{00000000-0005-0000-0000-000070170000}"/>
    <cellStyle name="Currency 2 2 20 4 3" xfId="5991" xr:uid="{00000000-0005-0000-0000-000071170000}"/>
    <cellStyle name="Currency 2 2 20 5" xfId="5992" xr:uid="{00000000-0005-0000-0000-000072170000}"/>
    <cellStyle name="Currency 2 2 20 6" xfId="5993" xr:uid="{00000000-0005-0000-0000-000073170000}"/>
    <cellStyle name="Currency 2 2 3" xfId="5994" xr:uid="{00000000-0005-0000-0000-000074170000}"/>
    <cellStyle name="Currency 2 2 3 10" xfId="5995" xr:uid="{00000000-0005-0000-0000-000075170000}"/>
    <cellStyle name="Currency 2 2 3 2" xfId="5996" xr:uid="{00000000-0005-0000-0000-000076170000}"/>
    <cellStyle name="Currency 2 2 3 2 2" xfId="5997" xr:uid="{00000000-0005-0000-0000-000077170000}"/>
    <cellStyle name="Currency 2 2 3 2 2 2" xfId="5998" xr:uid="{00000000-0005-0000-0000-000078170000}"/>
    <cellStyle name="Currency 2 2 3 2 2 2 2" xfId="5999" xr:uid="{00000000-0005-0000-0000-000079170000}"/>
    <cellStyle name="Currency 2 2 3 2 2 2 2 2" xfId="6000" xr:uid="{00000000-0005-0000-0000-00007A170000}"/>
    <cellStyle name="Currency 2 2 3 2 2 2 2 3" xfId="6001" xr:uid="{00000000-0005-0000-0000-00007B170000}"/>
    <cellStyle name="Currency 2 2 3 2 2 2 3" xfId="6002" xr:uid="{00000000-0005-0000-0000-00007C170000}"/>
    <cellStyle name="Currency 2 2 3 2 2 2 4" xfId="6003" xr:uid="{00000000-0005-0000-0000-00007D170000}"/>
    <cellStyle name="Currency 2 2 3 2 2 3" xfId="6004" xr:uid="{00000000-0005-0000-0000-00007E170000}"/>
    <cellStyle name="Currency 2 2 3 2 2 3 2" xfId="6005" xr:uid="{00000000-0005-0000-0000-00007F170000}"/>
    <cellStyle name="Currency 2 2 3 2 2 3 3" xfId="6006" xr:uid="{00000000-0005-0000-0000-000080170000}"/>
    <cellStyle name="Currency 2 2 3 2 2 4" xfId="6007" xr:uid="{00000000-0005-0000-0000-000081170000}"/>
    <cellStyle name="Currency 2 2 3 2 2 5" xfId="6008" xr:uid="{00000000-0005-0000-0000-000082170000}"/>
    <cellStyle name="Currency 2 2 3 2 3" xfId="6009" xr:uid="{00000000-0005-0000-0000-000083170000}"/>
    <cellStyle name="Currency 2 2 3 2 3 2" xfId="6010" xr:uid="{00000000-0005-0000-0000-000084170000}"/>
    <cellStyle name="Currency 2 2 3 2 3 2 2" xfId="6011" xr:uid="{00000000-0005-0000-0000-000085170000}"/>
    <cellStyle name="Currency 2 2 3 2 3 2 3" xfId="6012" xr:uid="{00000000-0005-0000-0000-000086170000}"/>
    <cellStyle name="Currency 2 2 3 2 3 3" xfId="6013" xr:uid="{00000000-0005-0000-0000-000087170000}"/>
    <cellStyle name="Currency 2 2 3 2 3 4" xfId="6014" xr:uid="{00000000-0005-0000-0000-000088170000}"/>
    <cellStyle name="Currency 2 2 3 2 4" xfId="6015" xr:uid="{00000000-0005-0000-0000-000089170000}"/>
    <cellStyle name="Currency 2 2 3 2 4 2" xfId="6016" xr:uid="{00000000-0005-0000-0000-00008A170000}"/>
    <cellStyle name="Currency 2 2 3 2 4 3" xfId="6017" xr:uid="{00000000-0005-0000-0000-00008B170000}"/>
    <cellStyle name="Currency 2 2 3 2 5" xfId="6018" xr:uid="{00000000-0005-0000-0000-00008C170000}"/>
    <cellStyle name="Currency 2 2 3 2 6" xfId="6019" xr:uid="{00000000-0005-0000-0000-00008D170000}"/>
    <cellStyle name="Currency 2 2 3 3" xfId="6020" xr:uid="{00000000-0005-0000-0000-00008E170000}"/>
    <cellStyle name="Currency 2 2 3 3 2" xfId="6021" xr:uid="{00000000-0005-0000-0000-00008F170000}"/>
    <cellStyle name="Currency 2 2 3 3 2 2" xfId="6022" xr:uid="{00000000-0005-0000-0000-000090170000}"/>
    <cellStyle name="Currency 2 2 3 3 2 2 2" xfId="6023" xr:uid="{00000000-0005-0000-0000-000091170000}"/>
    <cellStyle name="Currency 2 2 3 3 2 2 2 2" xfId="6024" xr:uid="{00000000-0005-0000-0000-000092170000}"/>
    <cellStyle name="Currency 2 2 3 3 2 2 2 3" xfId="6025" xr:uid="{00000000-0005-0000-0000-000093170000}"/>
    <cellStyle name="Currency 2 2 3 3 2 2 3" xfId="6026" xr:uid="{00000000-0005-0000-0000-000094170000}"/>
    <cellStyle name="Currency 2 2 3 3 2 2 4" xfId="6027" xr:uid="{00000000-0005-0000-0000-000095170000}"/>
    <cellStyle name="Currency 2 2 3 3 2 3" xfId="6028" xr:uid="{00000000-0005-0000-0000-000096170000}"/>
    <cellStyle name="Currency 2 2 3 3 2 3 2" xfId="6029" xr:uid="{00000000-0005-0000-0000-000097170000}"/>
    <cellStyle name="Currency 2 2 3 3 2 3 3" xfId="6030" xr:uid="{00000000-0005-0000-0000-000098170000}"/>
    <cellStyle name="Currency 2 2 3 3 2 4" xfId="6031" xr:uid="{00000000-0005-0000-0000-000099170000}"/>
    <cellStyle name="Currency 2 2 3 3 2 5" xfId="6032" xr:uid="{00000000-0005-0000-0000-00009A170000}"/>
    <cellStyle name="Currency 2 2 3 3 3" xfId="6033" xr:uid="{00000000-0005-0000-0000-00009B170000}"/>
    <cellStyle name="Currency 2 2 3 3 3 2" xfId="6034" xr:uid="{00000000-0005-0000-0000-00009C170000}"/>
    <cellStyle name="Currency 2 2 3 3 3 2 2" xfId="6035" xr:uid="{00000000-0005-0000-0000-00009D170000}"/>
    <cellStyle name="Currency 2 2 3 3 3 2 3" xfId="6036" xr:uid="{00000000-0005-0000-0000-00009E170000}"/>
    <cellStyle name="Currency 2 2 3 3 3 3" xfId="6037" xr:uid="{00000000-0005-0000-0000-00009F170000}"/>
    <cellStyle name="Currency 2 2 3 3 3 4" xfId="6038" xr:uid="{00000000-0005-0000-0000-0000A0170000}"/>
    <cellStyle name="Currency 2 2 3 3 4" xfId="6039" xr:uid="{00000000-0005-0000-0000-0000A1170000}"/>
    <cellStyle name="Currency 2 2 3 3 4 2" xfId="6040" xr:uid="{00000000-0005-0000-0000-0000A2170000}"/>
    <cellStyle name="Currency 2 2 3 3 4 3" xfId="6041" xr:uid="{00000000-0005-0000-0000-0000A3170000}"/>
    <cellStyle name="Currency 2 2 3 3 5" xfId="6042" xr:uid="{00000000-0005-0000-0000-0000A4170000}"/>
    <cellStyle name="Currency 2 2 3 3 6" xfId="6043" xr:uid="{00000000-0005-0000-0000-0000A5170000}"/>
    <cellStyle name="Currency 2 2 3 4" xfId="6044" xr:uid="{00000000-0005-0000-0000-0000A6170000}"/>
    <cellStyle name="Currency 2 2 3 4 2" xfId="6045" xr:uid="{00000000-0005-0000-0000-0000A7170000}"/>
    <cellStyle name="Currency 2 2 3 4 2 2" xfId="6046" xr:uid="{00000000-0005-0000-0000-0000A8170000}"/>
    <cellStyle name="Currency 2 2 3 4 2 2 2" xfId="6047" xr:uid="{00000000-0005-0000-0000-0000A9170000}"/>
    <cellStyle name="Currency 2 2 3 4 2 2 2 2" xfId="6048" xr:uid="{00000000-0005-0000-0000-0000AA170000}"/>
    <cellStyle name="Currency 2 2 3 4 2 2 2 3" xfId="6049" xr:uid="{00000000-0005-0000-0000-0000AB170000}"/>
    <cellStyle name="Currency 2 2 3 4 2 2 3" xfId="6050" xr:uid="{00000000-0005-0000-0000-0000AC170000}"/>
    <cellStyle name="Currency 2 2 3 4 2 2 4" xfId="6051" xr:uid="{00000000-0005-0000-0000-0000AD170000}"/>
    <cellStyle name="Currency 2 2 3 4 2 3" xfId="6052" xr:uid="{00000000-0005-0000-0000-0000AE170000}"/>
    <cellStyle name="Currency 2 2 3 4 2 3 2" xfId="6053" xr:uid="{00000000-0005-0000-0000-0000AF170000}"/>
    <cellStyle name="Currency 2 2 3 4 2 3 3" xfId="6054" xr:uid="{00000000-0005-0000-0000-0000B0170000}"/>
    <cellStyle name="Currency 2 2 3 4 2 4" xfId="6055" xr:uid="{00000000-0005-0000-0000-0000B1170000}"/>
    <cellStyle name="Currency 2 2 3 4 2 5" xfId="6056" xr:uid="{00000000-0005-0000-0000-0000B2170000}"/>
    <cellStyle name="Currency 2 2 3 4 3" xfId="6057" xr:uid="{00000000-0005-0000-0000-0000B3170000}"/>
    <cellStyle name="Currency 2 2 3 4 3 2" xfId="6058" xr:uid="{00000000-0005-0000-0000-0000B4170000}"/>
    <cellStyle name="Currency 2 2 3 4 3 2 2" xfId="6059" xr:uid="{00000000-0005-0000-0000-0000B5170000}"/>
    <cellStyle name="Currency 2 2 3 4 3 2 3" xfId="6060" xr:uid="{00000000-0005-0000-0000-0000B6170000}"/>
    <cellStyle name="Currency 2 2 3 4 3 3" xfId="6061" xr:uid="{00000000-0005-0000-0000-0000B7170000}"/>
    <cellStyle name="Currency 2 2 3 4 3 4" xfId="6062" xr:uid="{00000000-0005-0000-0000-0000B8170000}"/>
    <cellStyle name="Currency 2 2 3 4 4" xfId="6063" xr:uid="{00000000-0005-0000-0000-0000B9170000}"/>
    <cellStyle name="Currency 2 2 3 4 4 2" xfId="6064" xr:uid="{00000000-0005-0000-0000-0000BA170000}"/>
    <cellStyle name="Currency 2 2 3 4 4 3" xfId="6065" xr:uid="{00000000-0005-0000-0000-0000BB170000}"/>
    <cellStyle name="Currency 2 2 3 4 5" xfId="6066" xr:uid="{00000000-0005-0000-0000-0000BC170000}"/>
    <cellStyle name="Currency 2 2 3 4 6" xfId="6067" xr:uid="{00000000-0005-0000-0000-0000BD170000}"/>
    <cellStyle name="Currency 2 2 3 5" xfId="6068" xr:uid="{00000000-0005-0000-0000-0000BE170000}"/>
    <cellStyle name="Currency 2 2 3 5 2" xfId="6069" xr:uid="{00000000-0005-0000-0000-0000BF170000}"/>
    <cellStyle name="Currency 2 2 3 5 2 2" xfId="6070" xr:uid="{00000000-0005-0000-0000-0000C0170000}"/>
    <cellStyle name="Currency 2 2 3 5 2 2 2" xfId="6071" xr:uid="{00000000-0005-0000-0000-0000C1170000}"/>
    <cellStyle name="Currency 2 2 3 5 2 2 2 2" xfId="6072" xr:uid="{00000000-0005-0000-0000-0000C2170000}"/>
    <cellStyle name="Currency 2 2 3 5 2 2 2 3" xfId="6073" xr:uid="{00000000-0005-0000-0000-0000C3170000}"/>
    <cellStyle name="Currency 2 2 3 5 2 2 3" xfId="6074" xr:uid="{00000000-0005-0000-0000-0000C4170000}"/>
    <cellStyle name="Currency 2 2 3 5 2 2 4" xfId="6075" xr:uid="{00000000-0005-0000-0000-0000C5170000}"/>
    <cellStyle name="Currency 2 2 3 5 2 3" xfId="6076" xr:uid="{00000000-0005-0000-0000-0000C6170000}"/>
    <cellStyle name="Currency 2 2 3 5 2 3 2" xfId="6077" xr:uid="{00000000-0005-0000-0000-0000C7170000}"/>
    <cellStyle name="Currency 2 2 3 5 2 3 3" xfId="6078" xr:uid="{00000000-0005-0000-0000-0000C8170000}"/>
    <cellStyle name="Currency 2 2 3 5 2 4" xfId="6079" xr:uid="{00000000-0005-0000-0000-0000C9170000}"/>
    <cellStyle name="Currency 2 2 3 5 2 5" xfId="6080" xr:uid="{00000000-0005-0000-0000-0000CA170000}"/>
    <cellStyle name="Currency 2 2 3 5 3" xfId="6081" xr:uid="{00000000-0005-0000-0000-0000CB170000}"/>
    <cellStyle name="Currency 2 2 3 5 3 2" xfId="6082" xr:uid="{00000000-0005-0000-0000-0000CC170000}"/>
    <cellStyle name="Currency 2 2 3 5 3 2 2" xfId="6083" xr:uid="{00000000-0005-0000-0000-0000CD170000}"/>
    <cellStyle name="Currency 2 2 3 5 3 2 3" xfId="6084" xr:uid="{00000000-0005-0000-0000-0000CE170000}"/>
    <cellStyle name="Currency 2 2 3 5 3 3" xfId="6085" xr:uid="{00000000-0005-0000-0000-0000CF170000}"/>
    <cellStyle name="Currency 2 2 3 5 3 4" xfId="6086" xr:uid="{00000000-0005-0000-0000-0000D0170000}"/>
    <cellStyle name="Currency 2 2 3 5 4" xfId="6087" xr:uid="{00000000-0005-0000-0000-0000D1170000}"/>
    <cellStyle name="Currency 2 2 3 5 4 2" xfId="6088" xr:uid="{00000000-0005-0000-0000-0000D2170000}"/>
    <cellStyle name="Currency 2 2 3 5 4 3" xfId="6089" xr:uid="{00000000-0005-0000-0000-0000D3170000}"/>
    <cellStyle name="Currency 2 2 3 5 5" xfId="6090" xr:uid="{00000000-0005-0000-0000-0000D4170000}"/>
    <cellStyle name="Currency 2 2 3 5 6" xfId="6091" xr:uid="{00000000-0005-0000-0000-0000D5170000}"/>
    <cellStyle name="Currency 2 2 3 6" xfId="6092" xr:uid="{00000000-0005-0000-0000-0000D6170000}"/>
    <cellStyle name="Currency 2 2 3 6 2" xfId="6093" xr:uid="{00000000-0005-0000-0000-0000D7170000}"/>
    <cellStyle name="Currency 2 2 3 6 2 2" xfId="6094" xr:uid="{00000000-0005-0000-0000-0000D8170000}"/>
    <cellStyle name="Currency 2 2 3 6 2 2 2" xfId="6095" xr:uid="{00000000-0005-0000-0000-0000D9170000}"/>
    <cellStyle name="Currency 2 2 3 6 2 2 3" xfId="6096" xr:uid="{00000000-0005-0000-0000-0000DA170000}"/>
    <cellStyle name="Currency 2 2 3 6 2 3" xfId="6097" xr:uid="{00000000-0005-0000-0000-0000DB170000}"/>
    <cellStyle name="Currency 2 2 3 6 2 4" xfId="6098" xr:uid="{00000000-0005-0000-0000-0000DC170000}"/>
    <cellStyle name="Currency 2 2 3 6 3" xfId="6099" xr:uid="{00000000-0005-0000-0000-0000DD170000}"/>
    <cellStyle name="Currency 2 2 3 6 3 2" xfId="6100" xr:uid="{00000000-0005-0000-0000-0000DE170000}"/>
    <cellStyle name="Currency 2 2 3 6 3 3" xfId="6101" xr:uid="{00000000-0005-0000-0000-0000DF170000}"/>
    <cellStyle name="Currency 2 2 3 6 4" xfId="6102" xr:uid="{00000000-0005-0000-0000-0000E0170000}"/>
    <cellStyle name="Currency 2 2 3 6 5" xfId="6103" xr:uid="{00000000-0005-0000-0000-0000E1170000}"/>
    <cellStyle name="Currency 2 2 3 7" xfId="6104" xr:uid="{00000000-0005-0000-0000-0000E2170000}"/>
    <cellStyle name="Currency 2 2 3 7 2" xfId="6105" xr:uid="{00000000-0005-0000-0000-0000E3170000}"/>
    <cellStyle name="Currency 2 2 3 7 2 2" xfId="6106" xr:uid="{00000000-0005-0000-0000-0000E4170000}"/>
    <cellStyle name="Currency 2 2 3 7 2 3" xfId="6107" xr:uid="{00000000-0005-0000-0000-0000E5170000}"/>
    <cellStyle name="Currency 2 2 3 7 3" xfId="6108" xr:uid="{00000000-0005-0000-0000-0000E6170000}"/>
    <cellStyle name="Currency 2 2 3 7 4" xfId="6109" xr:uid="{00000000-0005-0000-0000-0000E7170000}"/>
    <cellStyle name="Currency 2 2 3 8" xfId="6110" xr:uid="{00000000-0005-0000-0000-0000E8170000}"/>
    <cellStyle name="Currency 2 2 3 8 2" xfId="6111" xr:uid="{00000000-0005-0000-0000-0000E9170000}"/>
    <cellStyle name="Currency 2 2 3 8 3" xfId="6112" xr:uid="{00000000-0005-0000-0000-0000EA170000}"/>
    <cellStyle name="Currency 2 2 3 9" xfId="6113" xr:uid="{00000000-0005-0000-0000-0000EB170000}"/>
    <cellStyle name="Currency 2 2 4" xfId="6114" xr:uid="{00000000-0005-0000-0000-0000EC170000}"/>
    <cellStyle name="Currency 2 2 4 2" xfId="6115" xr:uid="{00000000-0005-0000-0000-0000ED170000}"/>
    <cellStyle name="Currency 2 2 4 2 2" xfId="6116" xr:uid="{00000000-0005-0000-0000-0000EE170000}"/>
    <cellStyle name="Currency 2 2 4 2 2 2" xfId="6117" xr:uid="{00000000-0005-0000-0000-0000EF170000}"/>
    <cellStyle name="Currency 2 2 4 2 2 2 2" xfId="6118" xr:uid="{00000000-0005-0000-0000-0000F0170000}"/>
    <cellStyle name="Currency 2 2 4 2 2 2 3" xfId="6119" xr:uid="{00000000-0005-0000-0000-0000F1170000}"/>
    <cellStyle name="Currency 2 2 4 2 2 3" xfId="6120" xr:uid="{00000000-0005-0000-0000-0000F2170000}"/>
    <cellStyle name="Currency 2 2 4 2 2 4" xfId="6121" xr:uid="{00000000-0005-0000-0000-0000F3170000}"/>
    <cellStyle name="Currency 2 2 4 2 3" xfId="6122" xr:uid="{00000000-0005-0000-0000-0000F4170000}"/>
    <cellStyle name="Currency 2 2 4 2 3 2" xfId="6123" xr:uid="{00000000-0005-0000-0000-0000F5170000}"/>
    <cellStyle name="Currency 2 2 4 2 3 3" xfId="6124" xr:uid="{00000000-0005-0000-0000-0000F6170000}"/>
    <cellStyle name="Currency 2 2 4 2 4" xfId="6125" xr:uid="{00000000-0005-0000-0000-0000F7170000}"/>
    <cellStyle name="Currency 2 2 4 2 5" xfId="6126" xr:uid="{00000000-0005-0000-0000-0000F8170000}"/>
    <cellStyle name="Currency 2 2 4 3" xfId="6127" xr:uid="{00000000-0005-0000-0000-0000F9170000}"/>
    <cellStyle name="Currency 2 2 4 3 2" xfId="6128" xr:uid="{00000000-0005-0000-0000-0000FA170000}"/>
    <cellStyle name="Currency 2 2 4 3 2 2" xfId="6129" xr:uid="{00000000-0005-0000-0000-0000FB170000}"/>
    <cellStyle name="Currency 2 2 4 3 2 3" xfId="6130" xr:uid="{00000000-0005-0000-0000-0000FC170000}"/>
    <cellStyle name="Currency 2 2 4 3 3" xfId="6131" xr:uid="{00000000-0005-0000-0000-0000FD170000}"/>
    <cellStyle name="Currency 2 2 4 3 4" xfId="6132" xr:uid="{00000000-0005-0000-0000-0000FE170000}"/>
    <cellStyle name="Currency 2 2 4 4" xfId="6133" xr:uid="{00000000-0005-0000-0000-0000FF170000}"/>
    <cellStyle name="Currency 2 2 4 4 2" xfId="6134" xr:uid="{00000000-0005-0000-0000-000000180000}"/>
    <cellStyle name="Currency 2 2 4 4 3" xfId="6135" xr:uid="{00000000-0005-0000-0000-000001180000}"/>
    <cellStyle name="Currency 2 2 4 5" xfId="6136" xr:uid="{00000000-0005-0000-0000-000002180000}"/>
    <cellStyle name="Currency 2 2 4 6" xfId="6137" xr:uid="{00000000-0005-0000-0000-000003180000}"/>
    <cellStyle name="Currency 2 2 5" xfId="6138" xr:uid="{00000000-0005-0000-0000-000004180000}"/>
    <cellStyle name="Currency 2 2 5 2" xfId="6139" xr:uid="{00000000-0005-0000-0000-000005180000}"/>
    <cellStyle name="Currency 2 2 5 2 2" xfId="6140" xr:uid="{00000000-0005-0000-0000-000006180000}"/>
    <cellStyle name="Currency 2 2 5 2 2 2" xfId="6141" xr:uid="{00000000-0005-0000-0000-000007180000}"/>
    <cellStyle name="Currency 2 2 5 2 2 2 2" xfId="6142" xr:uid="{00000000-0005-0000-0000-000008180000}"/>
    <cellStyle name="Currency 2 2 5 2 2 2 3" xfId="6143" xr:uid="{00000000-0005-0000-0000-000009180000}"/>
    <cellStyle name="Currency 2 2 5 2 2 3" xfId="6144" xr:uid="{00000000-0005-0000-0000-00000A180000}"/>
    <cellStyle name="Currency 2 2 5 2 2 4" xfId="6145" xr:uid="{00000000-0005-0000-0000-00000B180000}"/>
    <cellStyle name="Currency 2 2 5 2 3" xfId="6146" xr:uid="{00000000-0005-0000-0000-00000C180000}"/>
    <cellStyle name="Currency 2 2 5 2 3 2" xfId="6147" xr:uid="{00000000-0005-0000-0000-00000D180000}"/>
    <cellStyle name="Currency 2 2 5 2 3 3" xfId="6148" xr:uid="{00000000-0005-0000-0000-00000E180000}"/>
    <cellStyle name="Currency 2 2 5 2 4" xfId="6149" xr:uid="{00000000-0005-0000-0000-00000F180000}"/>
    <cellStyle name="Currency 2 2 5 2 5" xfId="6150" xr:uid="{00000000-0005-0000-0000-000010180000}"/>
    <cellStyle name="Currency 2 2 5 3" xfId="6151" xr:uid="{00000000-0005-0000-0000-000011180000}"/>
    <cellStyle name="Currency 2 2 5 3 2" xfId="6152" xr:uid="{00000000-0005-0000-0000-000012180000}"/>
    <cellStyle name="Currency 2 2 5 3 2 2" xfId="6153" xr:uid="{00000000-0005-0000-0000-000013180000}"/>
    <cellStyle name="Currency 2 2 5 3 2 3" xfId="6154" xr:uid="{00000000-0005-0000-0000-000014180000}"/>
    <cellStyle name="Currency 2 2 5 3 3" xfId="6155" xr:uid="{00000000-0005-0000-0000-000015180000}"/>
    <cellStyle name="Currency 2 2 5 3 4" xfId="6156" xr:uid="{00000000-0005-0000-0000-000016180000}"/>
    <cellStyle name="Currency 2 2 5 4" xfId="6157" xr:uid="{00000000-0005-0000-0000-000017180000}"/>
    <cellStyle name="Currency 2 2 5 4 2" xfId="6158" xr:uid="{00000000-0005-0000-0000-000018180000}"/>
    <cellStyle name="Currency 2 2 5 4 3" xfId="6159" xr:uid="{00000000-0005-0000-0000-000019180000}"/>
    <cellStyle name="Currency 2 2 5 5" xfId="6160" xr:uid="{00000000-0005-0000-0000-00001A180000}"/>
    <cellStyle name="Currency 2 2 5 6" xfId="6161" xr:uid="{00000000-0005-0000-0000-00001B180000}"/>
    <cellStyle name="Currency 2 2 6" xfId="6162" xr:uid="{00000000-0005-0000-0000-00001C180000}"/>
    <cellStyle name="Currency 2 2 6 2" xfId="6163" xr:uid="{00000000-0005-0000-0000-00001D180000}"/>
    <cellStyle name="Currency 2 2 6 2 2" xfId="6164" xr:uid="{00000000-0005-0000-0000-00001E180000}"/>
    <cellStyle name="Currency 2 2 6 2 2 2" xfId="6165" xr:uid="{00000000-0005-0000-0000-00001F180000}"/>
    <cellStyle name="Currency 2 2 6 2 2 2 2" xfId="6166" xr:uid="{00000000-0005-0000-0000-000020180000}"/>
    <cellStyle name="Currency 2 2 6 2 2 2 3" xfId="6167" xr:uid="{00000000-0005-0000-0000-000021180000}"/>
    <cellStyle name="Currency 2 2 6 2 2 3" xfId="6168" xr:uid="{00000000-0005-0000-0000-000022180000}"/>
    <cellStyle name="Currency 2 2 6 2 2 4" xfId="6169" xr:uid="{00000000-0005-0000-0000-000023180000}"/>
    <cellStyle name="Currency 2 2 6 2 3" xfId="6170" xr:uid="{00000000-0005-0000-0000-000024180000}"/>
    <cellStyle name="Currency 2 2 6 2 3 2" xfId="6171" xr:uid="{00000000-0005-0000-0000-000025180000}"/>
    <cellStyle name="Currency 2 2 6 2 3 3" xfId="6172" xr:uid="{00000000-0005-0000-0000-000026180000}"/>
    <cellStyle name="Currency 2 2 6 2 4" xfId="6173" xr:uid="{00000000-0005-0000-0000-000027180000}"/>
    <cellStyle name="Currency 2 2 6 2 5" xfId="6174" xr:uid="{00000000-0005-0000-0000-000028180000}"/>
    <cellStyle name="Currency 2 2 6 3" xfId="6175" xr:uid="{00000000-0005-0000-0000-000029180000}"/>
    <cellStyle name="Currency 2 2 6 3 2" xfId="6176" xr:uid="{00000000-0005-0000-0000-00002A180000}"/>
    <cellStyle name="Currency 2 2 6 3 2 2" xfId="6177" xr:uid="{00000000-0005-0000-0000-00002B180000}"/>
    <cellStyle name="Currency 2 2 6 3 2 3" xfId="6178" xr:uid="{00000000-0005-0000-0000-00002C180000}"/>
    <cellStyle name="Currency 2 2 6 3 3" xfId="6179" xr:uid="{00000000-0005-0000-0000-00002D180000}"/>
    <cellStyle name="Currency 2 2 6 3 4" xfId="6180" xr:uid="{00000000-0005-0000-0000-00002E180000}"/>
    <cellStyle name="Currency 2 2 6 4" xfId="6181" xr:uid="{00000000-0005-0000-0000-00002F180000}"/>
    <cellStyle name="Currency 2 2 6 4 2" xfId="6182" xr:uid="{00000000-0005-0000-0000-000030180000}"/>
    <cellStyle name="Currency 2 2 6 4 3" xfId="6183" xr:uid="{00000000-0005-0000-0000-000031180000}"/>
    <cellStyle name="Currency 2 2 6 5" xfId="6184" xr:uid="{00000000-0005-0000-0000-000032180000}"/>
    <cellStyle name="Currency 2 2 6 6" xfId="6185" xr:uid="{00000000-0005-0000-0000-000033180000}"/>
    <cellStyle name="Currency 2 2 7" xfId="6186" xr:uid="{00000000-0005-0000-0000-000034180000}"/>
    <cellStyle name="Currency 2 2 7 2" xfId="6187" xr:uid="{00000000-0005-0000-0000-000035180000}"/>
    <cellStyle name="Currency 2 2 7 2 2" xfId="6188" xr:uid="{00000000-0005-0000-0000-000036180000}"/>
    <cellStyle name="Currency 2 2 7 2 2 2" xfId="6189" xr:uid="{00000000-0005-0000-0000-000037180000}"/>
    <cellStyle name="Currency 2 2 7 2 2 2 2" xfId="6190" xr:uid="{00000000-0005-0000-0000-000038180000}"/>
    <cellStyle name="Currency 2 2 7 2 2 2 3" xfId="6191" xr:uid="{00000000-0005-0000-0000-000039180000}"/>
    <cellStyle name="Currency 2 2 7 2 2 3" xfId="6192" xr:uid="{00000000-0005-0000-0000-00003A180000}"/>
    <cellStyle name="Currency 2 2 7 2 2 4" xfId="6193" xr:uid="{00000000-0005-0000-0000-00003B180000}"/>
    <cellStyle name="Currency 2 2 7 2 3" xfId="6194" xr:uid="{00000000-0005-0000-0000-00003C180000}"/>
    <cellStyle name="Currency 2 2 7 2 3 2" xfId="6195" xr:uid="{00000000-0005-0000-0000-00003D180000}"/>
    <cellStyle name="Currency 2 2 7 2 3 3" xfId="6196" xr:uid="{00000000-0005-0000-0000-00003E180000}"/>
    <cellStyle name="Currency 2 2 7 2 4" xfId="6197" xr:uid="{00000000-0005-0000-0000-00003F180000}"/>
    <cellStyle name="Currency 2 2 7 2 5" xfId="6198" xr:uid="{00000000-0005-0000-0000-000040180000}"/>
    <cellStyle name="Currency 2 2 7 3" xfId="6199" xr:uid="{00000000-0005-0000-0000-000041180000}"/>
    <cellStyle name="Currency 2 2 7 3 2" xfId="6200" xr:uid="{00000000-0005-0000-0000-000042180000}"/>
    <cellStyle name="Currency 2 2 7 3 2 2" xfId="6201" xr:uid="{00000000-0005-0000-0000-000043180000}"/>
    <cellStyle name="Currency 2 2 7 3 2 3" xfId="6202" xr:uid="{00000000-0005-0000-0000-000044180000}"/>
    <cellStyle name="Currency 2 2 7 3 3" xfId="6203" xr:uid="{00000000-0005-0000-0000-000045180000}"/>
    <cellStyle name="Currency 2 2 7 3 4" xfId="6204" xr:uid="{00000000-0005-0000-0000-000046180000}"/>
    <cellStyle name="Currency 2 2 7 4" xfId="6205" xr:uid="{00000000-0005-0000-0000-000047180000}"/>
    <cellStyle name="Currency 2 2 7 4 2" xfId="6206" xr:uid="{00000000-0005-0000-0000-000048180000}"/>
    <cellStyle name="Currency 2 2 7 4 3" xfId="6207" xr:uid="{00000000-0005-0000-0000-000049180000}"/>
    <cellStyle name="Currency 2 2 7 5" xfId="6208" xr:uid="{00000000-0005-0000-0000-00004A180000}"/>
    <cellStyle name="Currency 2 2 7 6" xfId="6209" xr:uid="{00000000-0005-0000-0000-00004B180000}"/>
    <cellStyle name="Currency 2 2 8" xfId="6210" xr:uid="{00000000-0005-0000-0000-00004C180000}"/>
    <cellStyle name="Currency 2 2 8 2" xfId="6211" xr:uid="{00000000-0005-0000-0000-00004D180000}"/>
    <cellStyle name="Currency 2 2 8 2 2" xfId="6212" xr:uid="{00000000-0005-0000-0000-00004E180000}"/>
    <cellStyle name="Currency 2 2 8 2 2 2" xfId="6213" xr:uid="{00000000-0005-0000-0000-00004F180000}"/>
    <cellStyle name="Currency 2 2 8 2 2 2 2" xfId="6214" xr:uid="{00000000-0005-0000-0000-000050180000}"/>
    <cellStyle name="Currency 2 2 8 2 2 2 3" xfId="6215" xr:uid="{00000000-0005-0000-0000-000051180000}"/>
    <cellStyle name="Currency 2 2 8 2 2 3" xfId="6216" xr:uid="{00000000-0005-0000-0000-000052180000}"/>
    <cellStyle name="Currency 2 2 8 2 2 4" xfId="6217" xr:uid="{00000000-0005-0000-0000-000053180000}"/>
    <cellStyle name="Currency 2 2 8 2 3" xfId="6218" xr:uid="{00000000-0005-0000-0000-000054180000}"/>
    <cellStyle name="Currency 2 2 8 2 3 2" xfId="6219" xr:uid="{00000000-0005-0000-0000-000055180000}"/>
    <cellStyle name="Currency 2 2 8 2 3 3" xfId="6220" xr:uid="{00000000-0005-0000-0000-000056180000}"/>
    <cellStyle name="Currency 2 2 8 2 4" xfId="6221" xr:uid="{00000000-0005-0000-0000-000057180000}"/>
    <cellStyle name="Currency 2 2 8 2 5" xfId="6222" xr:uid="{00000000-0005-0000-0000-000058180000}"/>
    <cellStyle name="Currency 2 2 8 3" xfId="6223" xr:uid="{00000000-0005-0000-0000-000059180000}"/>
    <cellStyle name="Currency 2 2 8 3 2" xfId="6224" xr:uid="{00000000-0005-0000-0000-00005A180000}"/>
    <cellStyle name="Currency 2 2 8 3 2 2" xfId="6225" xr:uid="{00000000-0005-0000-0000-00005B180000}"/>
    <cellStyle name="Currency 2 2 8 3 2 3" xfId="6226" xr:uid="{00000000-0005-0000-0000-00005C180000}"/>
    <cellStyle name="Currency 2 2 8 3 3" xfId="6227" xr:uid="{00000000-0005-0000-0000-00005D180000}"/>
    <cellStyle name="Currency 2 2 8 3 4" xfId="6228" xr:uid="{00000000-0005-0000-0000-00005E180000}"/>
    <cellStyle name="Currency 2 2 8 4" xfId="6229" xr:uid="{00000000-0005-0000-0000-00005F180000}"/>
    <cellStyle name="Currency 2 2 8 4 2" xfId="6230" xr:uid="{00000000-0005-0000-0000-000060180000}"/>
    <cellStyle name="Currency 2 2 8 4 3" xfId="6231" xr:uid="{00000000-0005-0000-0000-000061180000}"/>
    <cellStyle name="Currency 2 2 8 5" xfId="6232" xr:uid="{00000000-0005-0000-0000-000062180000}"/>
    <cellStyle name="Currency 2 2 8 6" xfId="6233" xr:uid="{00000000-0005-0000-0000-000063180000}"/>
    <cellStyle name="Currency 2 2 9" xfId="6234" xr:uid="{00000000-0005-0000-0000-000064180000}"/>
    <cellStyle name="Currency 2 2 9 2" xfId="6235" xr:uid="{00000000-0005-0000-0000-000065180000}"/>
    <cellStyle name="Currency 2 2 9 2 2" xfId="6236" xr:uid="{00000000-0005-0000-0000-000066180000}"/>
    <cellStyle name="Currency 2 2 9 2 2 2" xfId="6237" xr:uid="{00000000-0005-0000-0000-000067180000}"/>
    <cellStyle name="Currency 2 2 9 2 2 2 2" xfId="6238" xr:uid="{00000000-0005-0000-0000-000068180000}"/>
    <cellStyle name="Currency 2 2 9 2 2 2 3" xfId="6239" xr:uid="{00000000-0005-0000-0000-000069180000}"/>
    <cellStyle name="Currency 2 2 9 2 2 3" xfId="6240" xr:uid="{00000000-0005-0000-0000-00006A180000}"/>
    <cellStyle name="Currency 2 2 9 2 2 4" xfId="6241" xr:uid="{00000000-0005-0000-0000-00006B180000}"/>
    <cellStyle name="Currency 2 2 9 2 3" xfId="6242" xr:uid="{00000000-0005-0000-0000-00006C180000}"/>
    <cellStyle name="Currency 2 2 9 2 3 2" xfId="6243" xr:uid="{00000000-0005-0000-0000-00006D180000}"/>
    <cellStyle name="Currency 2 2 9 2 3 3" xfId="6244" xr:uid="{00000000-0005-0000-0000-00006E180000}"/>
    <cellStyle name="Currency 2 2 9 2 4" xfId="6245" xr:uid="{00000000-0005-0000-0000-00006F180000}"/>
    <cellStyle name="Currency 2 2 9 2 5" xfId="6246" xr:uid="{00000000-0005-0000-0000-000070180000}"/>
    <cellStyle name="Currency 2 2 9 3" xfId="6247" xr:uid="{00000000-0005-0000-0000-000071180000}"/>
    <cellStyle name="Currency 2 2 9 3 2" xfId="6248" xr:uid="{00000000-0005-0000-0000-000072180000}"/>
    <cellStyle name="Currency 2 2 9 3 2 2" xfId="6249" xr:uid="{00000000-0005-0000-0000-000073180000}"/>
    <cellStyle name="Currency 2 2 9 3 2 3" xfId="6250" xr:uid="{00000000-0005-0000-0000-000074180000}"/>
    <cellStyle name="Currency 2 2 9 3 3" xfId="6251" xr:uid="{00000000-0005-0000-0000-000075180000}"/>
    <cellStyle name="Currency 2 2 9 3 4" xfId="6252" xr:uid="{00000000-0005-0000-0000-000076180000}"/>
    <cellStyle name="Currency 2 2 9 4" xfId="6253" xr:uid="{00000000-0005-0000-0000-000077180000}"/>
    <cellStyle name="Currency 2 2 9 4 2" xfId="6254" xr:uid="{00000000-0005-0000-0000-000078180000}"/>
    <cellStyle name="Currency 2 2 9 4 3" xfId="6255" xr:uid="{00000000-0005-0000-0000-000079180000}"/>
    <cellStyle name="Currency 2 2 9 5" xfId="6256" xr:uid="{00000000-0005-0000-0000-00007A180000}"/>
    <cellStyle name="Currency 2 2 9 6" xfId="6257" xr:uid="{00000000-0005-0000-0000-00007B180000}"/>
    <cellStyle name="Currency 2 20" xfId="6258" xr:uid="{00000000-0005-0000-0000-00007C180000}"/>
    <cellStyle name="Currency 2 21" xfId="6259" xr:uid="{00000000-0005-0000-0000-00007D180000}"/>
    <cellStyle name="Currency 2 22" xfId="6260" xr:uid="{00000000-0005-0000-0000-00007E180000}"/>
    <cellStyle name="Currency 2 23" xfId="6261" xr:uid="{00000000-0005-0000-0000-00007F180000}"/>
    <cellStyle name="Currency 2 24" xfId="6262" xr:uid="{00000000-0005-0000-0000-000080180000}"/>
    <cellStyle name="Currency 2 24 2" xfId="6263" xr:uid="{00000000-0005-0000-0000-000081180000}"/>
    <cellStyle name="Currency 2 24 3" xfId="6264" xr:uid="{00000000-0005-0000-0000-000082180000}"/>
    <cellStyle name="Currency 2 25" xfId="6265" xr:uid="{00000000-0005-0000-0000-000083180000}"/>
    <cellStyle name="Currency 2 25 2" xfId="6266" xr:uid="{00000000-0005-0000-0000-000084180000}"/>
    <cellStyle name="Currency 2 26" xfId="6267" xr:uid="{00000000-0005-0000-0000-000085180000}"/>
    <cellStyle name="Currency 2 26 2" xfId="6268" xr:uid="{00000000-0005-0000-0000-000086180000}"/>
    <cellStyle name="Currency 2 27" xfId="6269" xr:uid="{00000000-0005-0000-0000-000087180000}"/>
    <cellStyle name="Currency 2 27 2" xfId="6270" xr:uid="{00000000-0005-0000-0000-000088180000}"/>
    <cellStyle name="Currency 2 27 2 2" xfId="6271" xr:uid="{00000000-0005-0000-0000-000089180000}"/>
    <cellStyle name="Currency 2 27 2 2 2" xfId="6272" xr:uid="{00000000-0005-0000-0000-00008A180000}"/>
    <cellStyle name="Currency 2 27 2 2 2 2" xfId="6273" xr:uid="{00000000-0005-0000-0000-00008B180000}"/>
    <cellStyle name="Currency 2 27 2 2 2 3" xfId="6274" xr:uid="{00000000-0005-0000-0000-00008C180000}"/>
    <cellStyle name="Currency 2 27 2 2 3" xfId="6275" xr:uid="{00000000-0005-0000-0000-00008D180000}"/>
    <cellStyle name="Currency 2 27 2 2 4" xfId="6276" xr:uid="{00000000-0005-0000-0000-00008E180000}"/>
    <cellStyle name="Currency 2 27 2 3" xfId="6277" xr:uid="{00000000-0005-0000-0000-00008F180000}"/>
    <cellStyle name="Currency 2 27 2 3 2" xfId="6278" xr:uid="{00000000-0005-0000-0000-000090180000}"/>
    <cellStyle name="Currency 2 27 2 3 3" xfId="6279" xr:uid="{00000000-0005-0000-0000-000091180000}"/>
    <cellStyle name="Currency 2 27 2 4" xfId="6280" xr:uid="{00000000-0005-0000-0000-000092180000}"/>
    <cellStyle name="Currency 2 27 2 5" xfId="6281" xr:uid="{00000000-0005-0000-0000-000093180000}"/>
    <cellStyle name="Currency 2 27 3" xfId="6282" xr:uid="{00000000-0005-0000-0000-000094180000}"/>
    <cellStyle name="Currency 2 27 3 2" xfId="6283" xr:uid="{00000000-0005-0000-0000-000095180000}"/>
    <cellStyle name="Currency 2 27 3 2 2" xfId="6284" xr:uid="{00000000-0005-0000-0000-000096180000}"/>
    <cellStyle name="Currency 2 27 3 2 3" xfId="6285" xr:uid="{00000000-0005-0000-0000-000097180000}"/>
    <cellStyle name="Currency 2 27 3 3" xfId="6286" xr:uid="{00000000-0005-0000-0000-000098180000}"/>
    <cellStyle name="Currency 2 27 3 4" xfId="6287" xr:uid="{00000000-0005-0000-0000-000099180000}"/>
    <cellStyle name="Currency 2 27 4" xfId="6288" xr:uid="{00000000-0005-0000-0000-00009A180000}"/>
    <cellStyle name="Currency 2 27 4 2" xfId="6289" xr:uid="{00000000-0005-0000-0000-00009B180000}"/>
    <cellStyle name="Currency 2 27 4 3" xfId="6290" xr:uid="{00000000-0005-0000-0000-00009C180000}"/>
    <cellStyle name="Currency 2 27 5" xfId="6291" xr:uid="{00000000-0005-0000-0000-00009D180000}"/>
    <cellStyle name="Currency 2 27 6" xfId="6292" xr:uid="{00000000-0005-0000-0000-00009E180000}"/>
    <cellStyle name="Currency 2 28" xfId="6293" xr:uid="{00000000-0005-0000-0000-00009F180000}"/>
    <cellStyle name="Currency 2 29" xfId="6294" xr:uid="{00000000-0005-0000-0000-0000A0180000}"/>
    <cellStyle name="Currency 2 3" xfId="21" xr:uid="{00000000-0005-0000-0000-0000A1180000}"/>
    <cellStyle name="Currency 2 3 2" xfId="6295" xr:uid="{00000000-0005-0000-0000-0000A2180000}"/>
    <cellStyle name="Currency 2 3 3" xfId="6296" xr:uid="{00000000-0005-0000-0000-0000A3180000}"/>
    <cellStyle name="Currency 2 3 4" xfId="6297" xr:uid="{00000000-0005-0000-0000-0000A4180000}"/>
    <cellStyle name="Currency 2 3 5" xfId="6298" xr:uid="{00000000-0005-0000-0000-0000A5180000}"/>
    <cellStyle name="Currency 2 30" xfId="6299" xr:uid="{00000000-0005-0000-0000-0000A6180000}"/>
    <cellStyle name="Currency 2 31" xfId="6300" xr:uid="{00000000-0005-0000-0000-0000A7180000}"/>
    <cellStyle name="Currency 2 32" xfId="6301" xr:uid="{00000000-0005-0000-0000-0000A8180000}"/>
    <cellStyle name="Currency 2 33" xfId="6302" xr:uid="{00000000-0005-0000-0000-0000A9180000}"/>
    <cellStyle name="Currency 2 34" xfId="6303" xr:uid="{00000000-0005-0000-0000-0000AA180000}"/>
    <cellStyle name="Currency 2 35" xfId="6304" xr:uid="{00000000-0005-0000-0000-0000AB180000}"/>
    <cellStyle name="Currency 2 36" xfId="6305" xr:uid="{00000000-0005-0000-0000-0000AC180000}"/>
    <cellStyle name="Currency 2 37" xfId="6306" xr:uid="{00000000-0005-0000-0000-0000AD180000}"/>
    <cellStyle name="Currency 2 38" xfId="6307" xr:uid="{00000000-0005-0000-0000-0000AE180000}"/>
    <cellStyle name="Currency 2 4" xfId="6308" xr:uid="{00000000-0005-0000-0000-0000AF180000}"/>
    <cellStyle name="Currency 2 4 2" xfId="6309" xr:uid="{00000000-0005-0000-0000-0000B0180000}"/>
    <cellStyle name="Currency 2 4 3" xfId="6310" xr:uid="{00000000-0005-0000-0000-0000B1180000}"/>
    <cellStyle name="Currency 2 5" xfId="6311" xr:uid="{00000000-0005-0000-0000-0000B2180000}"/>
    <cellStyle name="Currency 2 6" xfId="6312" xr:uid="{00000000-0005-0000-0000-0000B3180000}"/>
    <cellStyle name="Currency 2 6 2" xfId="6313" xr:uid="{00000000-0005-0000-0000-0000B4180000}"/>
    <cellStyle name="Currency 2 6 3" xfId="6314" xr:uid="{00000000-0005-0000-0000-0000B5180000}"/>
    <cellStyle name="Currency 2 7" xfId="6315" xr:uid="{00000000-0005-0000-0000-0000B6180000}"/>
    <cellStyle name="Currency 2 7 2" xfId="6316" xr:uid="{00000000-0005-0000-0000-0000B7180000}"/>
    <cellStyle name="Currency 2 7 3" xfId="6317" xr:uid="{00000000-0005-0000-0000-0000B8180000}"/>
    <cellStyle name="Currency 2 8" xfId="6318" xr:uid="{00000000-0005-0000-0000-0000B9180000}"/>
    <cellStyle name="Currency 2 8 2" xfId="6319" xr:uid="{00000000-0005-0000-0000-0000BA180000}"/>
    <cellStyle name="Currency 2 8 3" xfId="6320" xr:uid="{00000000-0005-0000-0000-0000BB180000}"/>
    <cellStyle name="Currency 2 9" xfId="6321" xr:uid="{00000000-0005-0000-0000-0000BC180000}"/>
    <cellStyle name="Currency 2 9 2" xfId="6322" xr:uid="{00000000-0005-0000-0000-0000BD180000}"/>
    <cellStyle name="Currency 2 9 3" xfId="6323" xr:uid="{00000000-0005-0000-0000-0000BE180000}"/>
    <cellStyle name="Currency 20" xfId="6324" xr:uid="{00000000-0005-0000-0000-0000BF180000}"/>
    <cellStyle name="Currency 20 2" xfId="6325" xr:uid="{00000000-0005-0000-0000-0000C0180000}"/>
    <cellStyle name="Currency 20 3" xfId="6326" xr:uid="{00000000-0005-0000-0000-0000C1180000}"/>
    <cellStyle name="Currency 200" xfId="21883" xr:uid="{00000000-0005-0000-0000-0000C2180000}"/>
    <cellStyle name="Currency 201" xfId="21885" xr:uid="{00000000-0005-0000-0000-0000C3180000}"/>
    <cellStyle name="Currency 202" xfId="21887" xr:uid="{00000000-0005-0000-0000-0000C4180000}"/>
    <cellStyle name="Currency 203" xfId="21889" xr:uid="{00000000-0005-0000-0000-0000C5180000}"/>
    <cellStyle name="Currency 21" xfId="6327" xr:uid="{00000000-0005-0000-0000-0000C6180000}"/>
    <cellStyle name="Currency 22" xfId="6328" xr:uid="{00000000-0005-0000-0000-0000C7180000}"/>
    <cellStyle name="Currency 23" xfId="6329" xr:uid="{00000000-0005-0000-0000-0000C8180000}"/>
    <cellStyle name="Currency 24" xfId="6330" xr:uid="{00000000-0005-0000-0000-0000C9180000}"/>
    <cellStyle name="Currency 25" xfId="6331" xr:uid="{00000000-0005-0000-0000-0000CA180000}"/>
    <cellStyle name="Currency 26" xfId="6332" xr:uid="{00000000-0005-0000-0000-0000CB180000}"/>
    <cellStyle name="Currency 27" xfId="6333" xr:uid="{00000000-0005-0000-0000-0000CC180000}"/>
    <cellStyle name="Currency 28" xfId="6334" xr:uid="{00000000-0005-0000-0000-0000CD180000}"/>
    <cellStyle name="Currency 29" xfId="6335" xr:uid="{00000000-0005-0000-0000-0000CE180000}"/>
    <cellStyle name="Currency 3" xfId="22" xr:uid="{00000000-0005-0000-0000-0000CF180000}"/>
    <cellStyle name="Currency 3 10" xfId="6336" xr:uid="{00000000-0005-0000-0000-0000D0180000}"/>
    <cellStyle name="Currency 3 10 2" xfId="6337" xr:uid="{00000000-0005-0000-0000-0000D1180000}"/>
    <cellStyle name="Currency 3 10 2 2" xfId="6338" xr:uid="{00000000-0005-0000-0000-0000D2180000}"/>
    <cellStyle name="Currency 3 10 2 2 2" xfId="6339" xr:uid="{00000000-0005-0000-0000-0000D3180000}"/>
    <cellStyle name="Currency 3 10 2 2 2 2" xfId="6340" xr:uid="{00000000-0005-0000-0000-0000D4180000}"/>
    <cellStyle name="Currency 3 10 2 2 2 3" xfId="6341" xr:uid="{00000000-0005-0000-0000-0000D5180000}"/>
    <cellStyle name="Currency 3 10 2 2 3" xfId="6342" xr:uid="{00000000-0005-0000-0000-0000D6180000}"/>
    <cellStyle name="Currency 3 10 2 2 4" xfId="6343" xr:uid="{00000000-0005-0000-0000-0000D7180000}"/>
    <cellStyle name="Currency 3 10 2 3" xfId="6344" xr:uid="{00000000-0005-0000-0000-0000D8180000}"/>
    <cellStyle name="Currency 3 10 2 3 2" xfId="6345" xr:uid="{00000000-0005-0000-0000-0000D9180000}"/>
    <cellStyle name="Currency 3 10 2 3 3" xfId="6346" xr:uid="{00000000-0005-0000-0000-0000DA180000}"/>
    <cellStyle name="Currency 3 10 2 4" xfId="6347" xr:uid="{00000000-0005-0000-0000-0000DB180000}"/>
    <cellStyle name="Currency 3 10 2 5" xfId="6348" xr:uid="{00000000-0005-0000-0000-0000DC180000}"/>
    <cellStyle name="Currency 3 10 3" xfId="6349" xr:uid="{00000000-0005-0000-0000-0000DD180000}"/>
    <cellStyle name="Currency 3 10 3 2" xfId="6350" xr:uid="{00000000-0005-0000-0000-0000DE180000}"/>
    <cellStyle name="Currency 3 10 3 2 2" xfId="6351" xr:uid="{00000000-0005-0000-0000-0000DF180000}"/>
    <cellStyle name="Currency 3 10 3 2 3" xfId="6352" xr:uid="{00000000-0005-0000-0000-0000E0180000}"/>
    <cellStyle name="Currency 3 10 3 3" xfId="6353" xr:uid="{00000000-0005-0000-0000-0000E1180000}"/>
    <cellStyle name="Currency 3 10 3 4" xfId="6354" xr:uid="{00000000-0005-0000-0000-0000E2180000}"/>
    <cellStyle name="Currency 3 10 4" xfId="6355" xr:uid="{00000000-0005-0000-0000-0000E3180000}"/>
    <cellStyle name="Currency 3 10 4 2" xfId="6356" xr:uid="{00000000-0005-0000-0000-0000E4180000}"/>
    <cellStyle name="Currency 3 10 4 3" xfId="6357" xr:uid="{00000000-0005-0000-0000-0000E5180000}"/>
    <cellStyle name="Currency 3 10 5" xfId="6358" xr:uid="{00000000-0005-0000-0000-0000E6180000}"/>
    <cellStyle name="Currency 3 10 6" xfId="6359" xr:uid="{00000000-0005-0000-0000-0000E7180000}"/>
    <cellStyle name="Currency 3 11" xfId="6360" xr:uid="{00000000-0005-0000-0000-0000E8180000}"/>
    <cellStyle name="Currency 3 11 2" xfId="6361" xr:uid="{00000000-0005-0000-0000-0000E9180000}"/>
    <cellStyle name="Currency 3 11 2 2" xfId="6362" xr:uid="{00000000-0005-0000-0000-0000EA180000}"/>
    <cellStyle name="Currency 3 11 2 2 2" xfId="6363" xr:uid="{00000000-0005-0000-0000-0000EB180000}"/>
    <cellStyle name="Currency 3 11 2 2 2 2" xfId="6364" xr:uid="{00000000-0005-0000-0000-0000EC180000}"/>
    <cellStyle name="Currency 3 11 2 2 2 3" xfId="6365" xr:uid="{00000000-0005-0000-0000-0000ED180000}"/>
    <cellStyle name="Currency 3 11 2 2 3" xfId="6366" xr:uid="{00000000-0005-0000-0000-0000EE180000}"/>
    <cellStyle name="Currency 3 11 2 2 4" xfId="6367" xr:uid="{00000000-0005-0000-0000-0000EF180000}"/>
    <cellStyle name="Currency 3 11 2 3" xfId="6368" xr:uid="{00000000-0005-0000-0000-0000F0180000}"/>
    <cellStyle name="Currency 3 11 2 3 2" xfId="6369" xr:uid="{00000000-0005-0000-0000-0000F1180000}"/>
    <cellStyle name="Currency 3 11 2 3 3" xfId="6370" xr:uid="{00000000-0005-0000-0000-0000F2180000}"/>
    <cellStyle name="Currency 3 11 2 4" xfId="6371" xr:uid="{00000000-0005-0000-0000-0000F3180000}"/>
    <cellStyle name="Currency 3 11 2 5" xfId="6372" xr:uid="{00000000-0005-0000-0000-0000F4180000}"/>
    <cellStyle name="Currency 3 11 3" xfId="6373" xr:uid="{00000000-0005-0000-0000-0000F5180000}"/>
    <cellStyle name="Currency 3 11 3 2" xfId="6374" xr:uid="{00000000-0005-0000-0000-0000F6180000}"/>
    <cellStyle name="Currency 3 11 3 2 2" xfId="6375" xr:uid="{00000000-0005-0000-0000-0000F7180000}"/>
    <cellStyle name="Currency 3 11 3 2 3" xfId="6376" xr:uid="{00000000-0005-0000-0000-0000F8180000}"/>
    <cellStyle name="Currency 3 11 3 3" xfId="6377" xr:uid="{00000000-0005-0000-0000-0000F9180000}"/>
    <cellStyle name="Currency 3 11 3 4" xfId="6378" xr:uid="{00000000-0005-0000-0000-0000FA180000}"/>
    <cellStyle name="Currency 3 11 4" xfId="6379" xr:uid="{00000000-0005-0000-0000-0000FB180000}"/>
    <cellStyle name="Currency 3 11 4 2" xfId="6380" xr:uid="{00000000-0005-0000-0000-0000FC180000}"/>
    <cellStyle name="Currency 3 11 4 3" xfId="6381" xr:uid="{00000000-0005-0000-0000-0000FD180000}"/>
    <cellStyle name="Currency 3 11 5" xfId="6382" xr:uid="{00000000-0005-0000-0000-0000FE180000}"/>
    <cellStyle name="Currency 3 11 6" xfId="6383" xr:uid="{00000000-0005-0000-0000-0000FF180000}"/>
    <cellStyle name="Currency 3 12" xfId="6384" xr:uid="{00000000-0005-0000-0000-000000190000}"/>
    <cellStyle name="Currency 3 12 2" xfId="6385" xr:uid="{00000000-0005-0000-0000-000001190000}"/>
    <cellStyle name="Currency 3 12 2 2" xfId="6386" xr:uid="{00000000-0005-0000-0000-000002190000}"/>
    <cellStyle name="Currency 3 12 2 2 2" xfId="6387" xr:uid="{00000000-0005-0000-0000-000003190000}"/>
    <cellStyle name="Currency 3 12 2 2 2 2" xfId="6388" xr:uid="{00000000-0005-0000-0000-000004190000}"/>
    <cellStyle name="Currency 3 12 2 2 2 3" xfId="6389" xr:uid="{00000000-0005-0000-0000-000005190000}"/>
    <cellStyle name="Currency 3 12 2 2 3" xfId="6390" xr:uid="{00000000-0005-0000-0000-000006190000}"/>
    <cellStyle name="Currency 3 12 2 2 4" xfId="6391" xr:uid="{00000000-0005-0000-0000-000007190000}"/>
    <cellStyle name="Currency 3 12 2 3" xfId="6392" xr:uid="{00000000-0005-0000-0000-000008190000}"/>
    <cellStyle name="Currency 3 12 2 3 2" xfId="6393" xr:uid="{00000000-0005-0000-0000-000009190000}"/>
    <cellStyle name="Currency 3 12 2 3 3" xfId="6394" xr:uid="{00000000-0005-0000-0000-00000A190000}"/>
    <cellStyle name="Currency 3 12 2 4" xfId="6395" xr:uid="{00000000-0005-0000-0000-00000B190000}"/>
    <cellStyle name="Currency 3 12 2 5" xfId="6396" xr:uid="{00000000-0005-0000-0000-00000C190000}"/>
    <cellStyle name="Currency 3 12 3" xfId="6397" xr:uid="{00000000-0005-0000-0000-00000D190000}"/>
    <cellStyle name="Currency 3 12 3 2" xfId="6398" xr:uid="{00000000-0005-0000-0000-00000E190000}"/>
    <cellStyle name="Currency 3 12 3 2 2" xfId="6399" xr:uid="{00000000-0005-0000-0000-00000F190000}"/>
    <cellStyle name="Currency 3 12 3 2 3" xfId="6400" xr:uid="{00000000-0005-0000-0000-000010190000}"/>
    <cellStyle name="Currency 3 12 3 3" xfId="6401" xr:uid="{00000000-0005-0000-0000-000011190000}"/>
    <cellStyle name="Currency 3 12 3 4" xfId="6402" xr:uid="{00000000-0005-0000-0000-000012190000}"/>
    <cellStyle name="Currency 3 12 4" xfId="6403" xr:uid="{00000000-0005-0000-0000-000013190000}"/>
    <cellStyle name="Currency 3 12 4 2" xfId="6404" xr:uid="{00000000-0005-0000-0000-000014190000}"/>
    <cellStyle name="Currency 3 12 4 3" xfId="6405" xr:uid="{00000000-0005-0000-0000-000015190000}"/>
    <cellStyle name="Currency 3 12 5" xfId="6406" xr:uid="{00000000-0005-0000-0000-000016190000}"/>
    <cellStyle name="Currency 3 12 6" xfId="6407" xr:uid="{00000000-0005-0000-0000-000017190000}"/>
    <cellStyle name="Currency 3 13" xfId="6408" xr:uid="{00000000-0005-0000-0000-000018190000}"/>
    <cellStyle name="Currency 3 13 2" xfId="6409" xr:uid="{00000000-0005-0000-0000-000019190000}"/>
    <cellStyle name="Currency 3 13 2 2" xfId="6410" xr:uid="{00000000-0005-0000-0000-00001A190000}"/>
    <cellStyle name="Currency 3 13 2 2 2" xfId="6411" xr:uid="{00000000-0005-0000-0000-00001B190000}"/>
    <cellStyle name="Currency 3 13 2 2 2 2" xfId="6412" xr:uid="{00000000-0005-0000-0000-00001C190000}"/>
    <cellStyle name="Currency 3 13 2 2 2 3" xfId="6413" xr:uid="{00000000-0005-0000-0000-00001D190000}"/>
    <cellStyle name="Currency 3 13 2 2 3" xfId="6414" xr:uid="{00000000-0005-0000-0000-00001E190000}"/>
    <cellStyle name="Currency 3 13 2 2 4" xfId="6415" xr:uid="{00000000-0005-0000-0000-00001F190000}"/>
    <cellStyle name="Currency 3 13 2 3" xfId="6416" xr:uid="{00000000-0005-0000-0000-000020190000}"/>
    <cellStyle name="Currency 3 13 2 3 2" xfId="6417" xr:uid="{00000000-0005-0000-0000-000021190000}"/>
    <cellStyle name="Currency 3 13 2 3 3" xfId="6418" xr:uid="{00000000-0005-0000-0000-000022190000}"/>
    <cellStyle name="Currency 3 13 2 4" xfId="6419" xr:uid="{00000000-0005-0000-0000-000023190000}"/>
    <cellStyle name="Currency 3 13 2 5" xfId="6420" xr:uid="{00000000-0005-0000-0000-000024190000}"/>
    <cellStyle name="Currency 3 13 3" xfId="6421" xr:uid="{00000000-0005-0000-0000-000025190000}"/>
    <cellStyle name="Currency 3 13 3 2" xfId="6422" xr:uid="{00000000-0005-0000-0000-000026190000}"/>
    <cellStyle name="Currency 3 13 3 2 2" xfId="6423" xr:uid="{00000000-0005-0000-0000-000027190000}"/>
    <cellStyle name="Currency 3 13 3 2 3" xfId="6424" xr:uid="{00000000-0005-0000-0000-000028190000}"/>
    <cellStyle name="Currency 3 13 3 3" xfId="6425" xr:uid="{00000000-0005-0000-0000-000029190000}"/>
    <cellStyle name="Currency 3 13 3 4" xfId="6426" xr:uid="{00000000-0005-0000-0000-00002A190000}"/>
    <cellStyle name="Currency 3 13 4" xfId="6427" xr:uid="{00000000-0005-0000-0000-00002B190000}"/>
    <cellStyle name="Currency 3 13 4 2" xfId="6428" xr:uid="{00000000-0005-0000-0000-00002C190000}"/>
    <cellStyle name="Currency 3 13 4 3" xfId="6429" xr:uid="{00000000-0005-0000-0000-00002D190000}"/>
    <cellStyle name="Currency 3 13 5" xfId="6430" xr:uid="{00000000-0005-0000-0000-00002E190000}"/>
    <cellStyle name="Currency 3 13 6" xfId="6431" xr:uid="{00000000-0005-0000-0000-00002F190000}"/>
    <cellStyle name="Currency 3 14" xfId="6432" xr:uid="{00000000-0005-0000-0000-000030190000}"/>
    <cellStyle name="Currency 3 14 2" xfId="6433" xr:uid="{00000000-0005-0000-0000-000031190000}"/>
    <cellStyle name="Currency 3 14 2 2" xfId="6434" xr:uid="{00000000-0005-0000-0000-000032190000}"/>
    <cellStyle name="Currency 3 14 2 2 2" xfId="6435" xr:uid="{00000000-0005-0000-0000-000033190000}"/>
    <cellStyle name="Currency 3 14 2 2 2 2" xfId="6436" xr:uid="{00000000-0005-0000-0000-000034190000}"/>
    <cellStyle name="Currency 3 14 2 2 2 3" xfId="6437" xr:uid="{00000000-0005-0000-0000-000035190000}"/>
    <cellStyle name="Currency 3 14 2 2 3" xfId="6438" xr:uid="{00000000-0005-0000-0000-000036190000}"/>
    <cellStyle name="Currency 3 14 2 2 4" xfId="6439" xr:uid="{00000000-0005-0000-0000-000037190000}"/>
    <cellStyle name="Currency 3 14 2 3" xfId="6440" xr:uid="{00000000-0005-0000-0000-000038190000}"/>
    <cellStyle name="Currency 3 14 2 3 2" xfId="6441" xr:uid="{00000000-0005-0000-0000-000039190000}"/>
    <cellStyle name="Currency 3 14 2 3 3" xfId="6442" xr:uid="{00000000-0005-0000-0000-00003A190000}"/>
    <cellStyle name="Currency 3 14 2 4" xfId="6443" xr:uid="{00000000-0005-0000-0000-00003B190000}"/>
    <cellStyle name="Currency 3 14 2 5" xfId="6444" xr:uid="{00000000-0005-0000-0000-00003C190000}"/>
    <cellStyle name="Currency 3 14 3" xfId="6445" xr:uid="{00000000-0005-0000-0000-00003D190000}"/>
    <cellStyle name="Currency 3 14 3 2" xfId="6446" xr:uid="{00000000-0005-0000-0000-00003E190000}"/>
    <cellStyle name="Currency 3 14 3 2 2" xfId="6447" xr:uid="{00000000-0005-0000-0000-00003F190000}"/>
    <cellStyle name="Currency 3 14 3 2 3" xfId="6448" xr:uid="{00000000-0005-0000-0000-000040190000}"/>
    <cellStyle name="Currency 3 14 3 3" xfId="6449" xr:uid="{00000000-0005-0000-0000-000041190000}"/>
    <cellStyle name="Currency 3 14 3 4" xfId="6450" xr:uid="{00000000-0005-0000-0000-000042190000}"/>
    <cellStyle name="Currency 3 14 4" xfId="6451" xr:uid="{00000000-0005-0000-0000-000043190000}"/>
    <cellStyle name="Currency 3 14 4 2" xfId="6452" xr:uid="{00000000-0005-0000-0000-000044190000}"/>
    <cellStyle name="Currency 3 14 4 3" xfId="6453" xr:uid="{00000000-0005-0000-0000-000045190000}"/>
    <cellStyle name="Currency 3 14 5" xfId="6454" xr:uid="{00000000-0005-0000-0000-000046190000}"/>
    <cellStyle name="Currency 3 14 6" xfId="6455" xr:uid="{00000000-0005-0000-0000-000047190000}"/>
    <cellStyle name="Currency 3 15" xfId="6456" xr:uid="{00000000-0005-0000-0000-000048190000}"/>
    <cellStyle name="Currency 3 15 2" xfId="6457" xr:uid="{00000000-0005-0000-0000-000049190000}"/>
    <cellStyle name="Currency 3 15 2 2" xfId="6458" xr:uid="{00000000-0005-0000-0000-00004A190000}"/>
    <cellStyle name="Currency 3 15 2 2 2" xfId="6459" xr:uid="{00000000-0005-0000-0000-00004B190000}"/>
    <cellStyle name="Currency 3 15 2 2 2 2" xfId="6460" xr:uid="{00000000-0005-0000-0000-00004C190000}"/>
    <cellStyle name="Currency 3 15 2 2 2 3" xfId="6461" xr:uid="{00000000-0005-0000-0000-00004D190000}"/>
    <cellStyle name="Currency 3 15 2 2 3" xfId="6462" xr:uid="{00000000-0005-0000-0000-00004E190000}"/>
    <cellStyle name="Currency 3 15 2 2 4" xfId="6463" xr:uid="{00000000-0005-0000-0000-00004F190000}"/>
    <cellStyle name="Currency 3 15 2 3" xfId="6464" xr:uid="{00000000-0005-0000-0000-000050190000}"/>
    <cellStyle name="Currency 3 15 2 3 2" xfId="6465" xr:uid="{00000000-0005-0000-0000-000051190000}"/>
    <cellStyle name="Currency 3 15 2 3 3" xfId="6466" xr:uid="{00000000-0005-0000-0000-000052190000}"/>
    <cellStyle name="Currency 3 15 2 4" xfId="6467" xr:uid="{00000000-0005-0000-0000-000053190000}"/>
    <cellStyle name="Currency 3 15 2 5" xfId="6468" xr:uid="{00000000-0005-0000-0000-000054190000}"/>
    <cellStyle name="Currency 3 15 3" xfId="6469" xr:uid="{00000000-0005-0000-0000-000055190000}"/>
    <cellStyle name="Currency 3 15 3 2" xfId="6470" xr:uid="{00000000-0005-0000-0000-000056190000}"/>
    <cellStyle name="Currency 3 15 3 2 2" xfId="6471" xr:uid="{00000000-0005-0000-0000-000057190000}"/>
    <cellStyle name="Currency 3 15 3 2 3" xfId="6472" xr:uid="{00000000-0005-0000-0000-000058190000}"/>
    <cellStyle name="Currency 3 15 3 3" xfId="6473" xr:uid="{00000000-0005-0000-0000-000059190000}"/>
    <cellStyle name="Currency 3 15 3 4" xfId="6474" xr:uid="{00000000-0005-0000-0000-00005A190000}"/>
    <cellStyle name="Currency 3 15 4" xfId="6475" xr:uid="{00000000-0005-0000-0000-00005B190000}"/>
    <cellStyle name="Currency 3 15 4 2" xfId="6476" xr:uid="{00000000-0005-0000-0000-00005C190000}"/>
    <cellStyle name="Currency 3 15 4 3" xfId="6477" xr:uid="{00000000-0005-0000-0000-00005D190000}"/>
    <cellStyle name="Currency 3 15 5" xfId="6478" xr:uid="{00000000-0005-0000-0000-00005E190000}"/>
    <cellStyle name="Currency 3 15 6" xfId="6479" xr:uid="{00000000-0005-0000-0000-00005F190000}"/>
    <cellStyle name="Currency 3 16" xfId="6480" xr:uid="{00000000-0005-0000-0000-000060190000}"/>
    <cellStyle name="Currency 3 16 2" xfId="6481" xr:uid="{00000000-0005-0000-0000-000061190000}"/>
    <cellStyle name="Currency 3 16 2 2" xfId="6482" xr:uid="{00000000-0005-0000-0000-000062190000}"/>
    <cellStyle name="Currency 3 16 2 2 2" xfId="6483" xr:uid="{00000000-0005-0000-0000-000063190000}"/>
    <cellStyle name="Currency 3 16 2 2 2 2" xfId="6484" xr:uid="{00000000-0005-0000-0000-000064190000}"/>
    <cellStyle name="Currency 3 16 2 2 2 3" xfId="6485" xr:uid="{00000000-0005-0000-0000-000065190000}"/>
    <cellStyle name="Currency 3 16 2 2 3" xfId="6486" xr:uid="{00000000-0005-0000-0000-000066190000}"/>
    <cellStyle name="Currency 3 16 2 2 4" xfId="6487" xr:uid="{00000000-0005-0000-0000-000067190000}"/>
    <cellStyle name="Currency 3 16 2 3" xfId="6488" xr:uid="{00000000-0005-0000-0000-000068190000}"/>
    <cellStyle name="Currency 3 16 2 3 2" xfId="6489" xr:uid="{00000000-0005-0000-0000-000069190000}"/>
    <cellStyle name="Currency 3 16 2 3 3" xfId="6490" xr:uid="{00000000-0005-0000-0000-00006A190000}"/>
    <cellStyle name="Currency 3 16 2 4" xfId="6491" xr:uid="{00000000-0005-0000-0000-00006B190000}"/>
    <cellStyle name="Currency 3 16 2 5" xfId="6492" xr:uid="{00000000-0005-0000-0000-00006C190000}"/>
    <cellStyle name="Currency 3 16 3" xfId="6493" xr:uid="{00000000-0005-0000-0000-00006D190000}"/>
    <cellStyle name="Currency 3 16 3 2" xfId="6494" xr:uid="{00000000-0005-0000-0000-00006E190000}"/>
    <cellStyle name="Currency 3 16 3 2 2" xfId="6495" xr:uid="{00000000-0005-0000-0000-00006F190000}"/>
    <cellStyle name="Currency 3 16 3 2 3" xfId="6496" xr:uid="{00000000-0005-0000-0000-000070190000}"/>
    <cellStyle name="Currency 3 16 3 3" xfId="6497" xr:uid="{00000000-0005-0000-0000-000071190000}"/>
    <cellStyle name="Currency 3 16 3 4" xfId="6498" xr:uid="{00000000-0005-0000-0000-000072190000}"/>
    <cellStyle name="Currency 3 16 4" xfId="6499" xr:uid="{00000000-0005-0000-0000-000073190000}"/>
    <cellStyle name="Currency 3 16 4 2" xfId="6500" xr:uid="{00000000-0005-0000-0000-000074190000}"/>
    <cellStyle name="Currency 3 16 4 3" xfId="6501" xr:uid="{00000000-0005-0000-0000-000075190000}"/>
    <cellStyle name="Currency 3 16 5" xfId="6502" xr:uid="{00000000-0005-0000-0000-000076190000}"/>
    <cellStyle name="Currency 3 16 6" xfId="6503" xr:uid="{00000000-0005-0000-0000-000077190000}"/>
    <cellStyle name="Currency 3 17" xfId="6504" xr:uid="{00000000-0005-0000-0000-000078190000}"/>
    <cellStyle name="Currency 3 17 2" xfId="6505" xr:uid="{00000000-0005-0000-0000-000079190000}"/>
    <cellStyle name="Currency 3 17 2 2" xfId="6506" xr:uid="{00000000-0005-0000-0000-00007A190000}"/>
    <cellStyle name="Currency 3 17 2 2 2" xfId="6507" xr:uid="{00000000-0005-0000-0000-00007B190000}"/>
    <cellStyle name="Currency 3 17 2 2 2 2" xfId="6508" xr:uid="{00000000-0005-0000-0000-00007C190000}"/>
    <cellStyle name="Currency 3 17 2 2 2 3" xfId="6509" xr:uid="{00000000-0005-0000-0000-00007D190000}"/>
    <cellStyle name="Currency 3 17 2 2 3" xfId="6510" xr:uid="{00000000-0005-0000-0000-00007E190000}"/>
    <cellStyle name="Currency 3 17 2 2 4" xfId="6511" xr:uid="{00000000-0005-0000-0000-00007F190000}"/>
    <cellStyle name="Currency 3 17 2 3" xfId="6512" xr:uid="{00000000-0005-0000-0000-000080190000}"/>
    <cellStyle name="Currency 3 17 2 3 2" xfId="6513" xr:uid="{00000000-0005-0000-0000-000081190000}"/>
    <cellStyle name="Currency 3 17 2 3 3" xfId="6514" xr:uid="{00000000-0005-0000-0000-000082190000}"/>
    <cellStyle name="Currency 3 17 2 4" xfId="6515" xr:uid="{00000000-0005-0000-0000-000083190000}"/>
    <cellStyle name="Currency 3 17 2 5" xfId="6516" xr:uid="{00000000-0005-0000-0000-000084190000}"/>
    <cellStyle name="Currency 3 17 3" xfId="6517" xr:uid="{00000000-0005-0000-0000-000085190000}"/>
    <cellStyle name="Currency 3 17 3 2" xfId="6518" xr:uid="{00000000-0005-0000-0000-000086190000}"/>
    <cellStyle name="Currency 3 17 3 2 2" xfId="6519" xr:uid="{00000000-0005-0000-0000-000087190000}"/>
    <cellStyle name="Currency 3 17 3 2 3" xfId="6520" xr:uid="{00000000-0005-0000-0000-000088190000}"/>
    <cellStyle name="Currency 3 17 3 3" xfId="6521" xr:uid="{00000000-0005-0000-0000-000089190000}"/>
    <cellStyle name="Currency 3 17 3 4" xfId="6522" xr:uid="{00000000-0005-0000-0000-00008A190000}"/>
    <cellStyle name="Currency 3 17 4" xfId="6523" xr:uid="{00000000-0005-0000-0000-00008B190000}"/>
    <cellStyle name="Currency 3 17 4 2" xfId="6524" xr:uid="{00000000-0005-0000-0000-00008C190000}"/>
    <cellStyle name="Currency 3 17 4 3" xfId="6525" xr:uid="{00000000-0005-0000-0000-00008D190000}"/>
    <cellStyle name="Currency 3 17 5" xfId="6526" xr:uid="{00000000-0005-0000-0000-00008E190000}"/>
    <cellStyle name="Currency 3 17 6" xfId="6527" xr:uid="{00000000-0005-0000-0000-00008F190000}"/>
    <cellStyle name="Currency 3 18" xfId="6528" xr:uid="{00000000-0005-0000-0000-000090190000}"/>
    <cellStyle name="Currency 3 18 2" xfId="6529" xr:uid="{00000000-0005-0000-0000-000091190000}"/>
    <cellStyle name="Currency 3 18 2 2" xfId="6530" xr:uid="{00000000-0005-0000-0000-000092190000}"/>
    <cellStyle name="Currency 3 18 2 2 2" xfId="6531" xr:uid="{00000000-0005-0000-0000-000093190000}"/>
    <cellStyle name="Currency 3 18 2 2 2 2" xfId="6532" xr:uid="{00000000-0005-0000-0000-000094190000}"/>
    <cellStyle name="Currency 3 18 2 2 2 3" xfId="6533" xr:uid="{00000000-0005-0000-0000-000095190000}"/>
    <cellStyle name="Currency 3 18 2 2 3" xfId="6534" xr:uid="{00000000-0005-0000-0000-000096190000}"/>
    <cellStyle name="Currency 3 18 2 2 4" xfId="6535" xr:uid="{00000000-0005-0000-0000-000097190000}"/>
    <cellStyle name="Currency 3 18 2 3" xfId="6536" xr:uid="{00000000-0005-0000-0000-000098190000}"/>
    <cellStyle name="Currency 3 18 2 3 2" xfId="6537" xr:uid="{00000000-0005-0000-0000-000099190000}"/>
    <cellStyle name="Currency 3 18 2 3 3" xfId="6538" xr:uid="{00000000-0005-0000-0000-00009A190000}"/>
    <cellStyle name="Currency 3 18 2 4" xfId="6539" xr:uid="{00000000-0005-0000-0000-00009B190000}"/>
    <cellStyle name="Currency 3 18 2 5" xfId="6540" xr:uid="{00000000-0005-0000-0000-00009C190000}"/>
    <cellStyle name="Currency 3 18 3" xfId="6541" xr:uid="{00000000-0005-0000-0000-00009D190000}"/>
    <cellStyle name="Currency 3 18 3 2" xfId="6542" xr:uid="{00000000-0005-0000-0000-00009E190000}"/>
    <cellStyle name="Currency 3 18 3 2 2" xfId="6543" xr:uid="{00000000-0005-0000-0000-00009F190000}"/>
    <cellStyle name="Currency 3 18 3 2 3" xfId="6544" xr:uid="{00000000-0005-0000-0000-0000A0190000}"/>
    <cellStyle name="Currency 3 18 3 3" xfId="6545" xr:uid="{00000000-0005-0000-0000-0000A1190000}"/>
    <cellStyle name="Currency 3 18 3 4" xfId="6546" xr:uid="{00000000-0005-0000-0000-0000A2190000}"/>
    <cellStyle name="Currency 3 18 4" xfId="6547" xr:uid="{00000000-0005-0000-0000-0000A3190000}"/>
    <cellStyle name="Currency 3 18 4 2" xfId="6548" xr:uid="{00000000-0005-0000-0000-0000A4190000}"/>
    <cellStyle name="Currency 3 18 4 3" xfId="6549" xr:uid="{00000000-0005-0000-0000-0000A5190000}"/>
    <cellStyle name="Currency 3 18 5" xfId="6550" xr:uid="{00000000-0005-0000-0000-0000A6190000}"/>
    <cellStyle name="Currency 3 18 6" xfId="6551" xr:uid="{00000000-0005-0000-0000-0000A7190000}"/>
    <cellStyle name="Currency 3 19" xfId="6552" xr:uid="{00000000-0005-0000-0000-0000A8190000}"/>
    <cellStyle name="Currency 3 19 2" xfId="6553" xr:uid="{00000000-0005-0000-0000-0000A9190000}"/>
    <cellStyle name="Currency 3 19 2 2" xfId="6554" xr:uid="{00000000-0005-0000-0000-0000AA190000}"/>
    <cellStyle name="Currency 3 19 2 2 2" xfId="6555" xr:uid="{00000000-0005-0000-0000-0000AB190000}"/>
    <cellStyle name="Currency 3 19 2 2 2 2" xfId="6556" xr:uid="{00000000-0005-0000-0000-0000AC190000}"/>
    <cellStyle name="Currency 3 19 2 2 2 3" xfId="6557" xr:uid="{00000000-0005-0000-0000-0000AD190000}"/>
    <cellStyle name="Currency 3 19 2 2 3" xfId="6558" xr:uid="{00000000-0005-0000-0000-0000AE190000}"/>
    <cellStyle name="Currency 3 19 2 2 4" xfId="6559" xr:uid="{00000000-0005-0000-0000-0000AF190000}"/>
    <cellStyle name="Currency 3 19 2 3" xfId="6560" xr:uid="{00000000-0005-0000-0000-0000B0190000}"/>
    <cellStyle name="Currency 3 19 2 3 2" xfId="6561" xr:uid="{00000000-0005-0000-0000-0000B1190000}"/>
    <cellStyle name="Currency 3 19 2 3 3" xfId="6562" xr:uid="{00000000-0005-0000-0000-0000B2190000}"/>
    <cellStyle name="Currency 3 19 2 4" xfId="6563" xr:uid="{00000000-0005-0000-0000-0000B3190000}"/>
    <cellStyle name="Currency 3 19 2 5" xfId="6564" xr:uid="{00000000-0005-0000-0000-0000B4190000}"/>
    <cellStyle name="Currency 3 19 3" xfId="6565" xr:uid="{00000000-0005-0000-0000-0000B5190000}"/>
    <cellStyle name="Currency 3 19 3 2" xfId="6566" xr:uid="{00000000-0005-0000-0000-0000B6190000}"/>
    <cellStyle name="Currency 3 19 3 2 2" xfId="6567" xr:uid="{00000000-0005-0000-0000-0000B7190000}"/>
    <cellStyle name="Currency 3 19 3 2 3" xfId="6568" xr:uid="{00000000-0005-0000-0000-0000B8190000}"/>
    <cellStyle name="Currency 3 19 3 3" xfId="6569" xr:uid="{00000000-0005-0000-0000-0000B9190000}"/>
    <cellStyle name="Currency 3 19 3 4" xfId="6570" xr:uid="{00000000-0005-0000-0000-0000BA190000}"/>
    <cellStyle name="Currency 3 19 4" xfId="6571" xr:uid="{00000000-0005-0000-0000-0000BB190000}"/>
    <cellStyle name="Currency 3 19 4 2" xfId="6572" xr:uid="{00000000-0005-0000-0000-0000BC190000}"/>
    <cellStyle name="Currency 3 19 4 3" xfId="6573" xr:uid="{00000000-0005-0000-0000-0000BD190000}"/>
    <cellStyle name="Currency 3 19 5" xfId="6574" xr:uid="{00000000-0005-0000-0000-0000BE190000}"/>
    <cellStyle name="Currency 3 19 6" xfId="6575" xr:uid="{00000000-0005-0000-0000-0000BF190000}"/>
    <cellStyle name="Currency 3 2" xfId="23" xr:uid="{00000000-0005-0000-0000-0000C0190000}"/>
    <cellStyle name="Currency 3 2 2" xfId="6576" xr:uid="{00000000-0005-0000-0000-0000C1190000}"/>
    <cellStyle name="Currency 3 2 2 2" xfId="6577" xr:uid="{00000000-0005-0000-0000-0000C2190000}"/>
    <cellStyle name="Currency 3 2 2 2 2" xfId="6578" xr:uid="{00000000-0005-0000-0000-0000C3190000}"/>
    <cellStyle name="Currency 3 2 2 2 2 2" xfId="6579" xr:uid="{00000000-0005-0000-0000-0000C4190000}"/>
    <cellStyle name="Currency 3 2 2 2 2 2 2" xfId="6580" xr:uid="{00000000-0005-0000-0000-0000C5190000}"/>
    <cellStyle name="Currency 3 2 2 2 2 2 3" xfId="6581" xr:uid="{00000000-0005-0000-0000-0000C6190000}"/>
    <cellStyle name="Currency 3 2 2 2 2 3" xfId="6582" xr:uid="{00000000-0005-0000-0000-0000C7190000}"/>
    <cellStyle name="Currency 3 2 2 2 2 4" xfId="6583" xr:uid="{00000000-0005-0000-0000-0000C8190000}"/>
    <cellStyle name="Currency 3 2 2 2 3" xfId="6584" xr:uid="{00000000-0005-0000-0000-0000C9190000}"/>
    <cellStyle name="Currency 3 2 2 2 3 2" xfId="6585" xr:uid="{00000000-0005-0000-0000-0000CA190000}"/>
    <cellStyle name="Currency 3 2 2 2 3 3" xfId="6586" xr:uid="{00000000-0005-0000-0000-0000CB190000}"/>
    <cellStyle name="Currency 3 2 2 2 4" xfId="6587" xr:uid="{00000000-0005-0000-0000-0000CC190000}"/>
    <cellStyle name="Currency 3 2 2 2 5" xfId="6588" xr:uid="{00000000-0005-0000-0000-0000CD190000}"/>
    <cellStyle name="Currency 3 2 2 3" xfId="6589" xr:uid="{00000000-0005-0000-0000-0000CE190000}"/>
    <cellStyle name="Currency 3 2 2 3 2" xfId="6590" xr:uid="{00000000-0005-0000-0000-0000CF190000}"/>
    <cellStyle name="Currency 3 2 2 3 2 2" xfId="6591" xr:uid="{00000000-0005-0000-0000-0000D0190000}"/>
    <cellStyle name="Currency 3 2 2 3 2 3" xfId="6592" xr:uid="{00000000-0005-0000-0000-0000D1190000}"/>
    <cellStyle name="Currency 3 2 2 3 3" xfId="6593" xr:uid="{00000000-0005-0000-0000-0000D2190000}"/>
    <cellStyle name="Currency 3 2 2 3 4" xfId="6594" xr:uid="{00000000-0005-0000-0000-0000D3190000}"/>
    <cellStyle name="Currency 3 2 2 4" xfId="6595" xr:uid="{00000000-0005-0000-0000-0000D4190000}"/>
    <cellStyle name="Currency 3 2 2 4 2" xfId="6596" xr:uid="{00000000-0005-0000-0000-0000D5190000}"/>
    <cellStyle name="Currency 3 2 2 4 3" xfId="6597" xr:uid="{00000000-0005-0000-0000-0000D6190000}"/>
    <cellStyle name="Currency 3 2 2 5" xfId="6598" xr:uid="{00000000-0005-0000-0000-0000D7190000}"/>
    <cellStyle name="Currency 3 2 2 6" xfId="6599" xr:uid="{00000000-0005-0000-0000-0000D8190000}"/>
    <cellStyle name="Currency 3 2 3" xfId="6600" xr:uid="{00000000-0005-0000-0000-0000D9190000}"/>
    <cellStyle name="Currency 3 2 3 2" xfId="6601" xr:uid="{00000000-0005-0000-0000-0000DA190000}"/>
    <cellStyle name="Currency 3 2 3 2 2" xfId="6602" xr:uid="{00000000-0005-0000-0000-0000DB190000}"/>
    <cellStyle name="Currency 3 2 3 2 2 2" xfId="6603" xr:uid="{00000000-0005-0000-0000-0000DC190000}"/>
    <cellStyle name="Currency 3 2 3 2 2 2 2" xfId="6604" xr:uid="{00000000-0005-0000-0000-0000DD190000}"/>
    <cellStyle name="Currency 3 2 3 2 2 2 3" xfId="6605" xr:uid="{00000000-0005-0000-0000-0000DE190000}"/>
    <cellStyle name="Currency 3 2 3 2 2 3" xfId="6606" xr:uid="{00000000-0005-0000-0000-0000DF190000}"/>
    <cellStyle name="Currency 3 2 3 2 2 4" xfId="6607" xr:uid="{00000000-0005-0000-0000-0000E0190000}"/>
    <cellStyle name="Currency 3 2 3 2 3" xfId="6608" xr:uid="{00000000-0005-0000-0000-0000E1190000}"/>
    <cellStyle name="Currency 3 2 3 2 3 2" xfId="6609" xr:uid="{00000000-0005-0000-0000-0000E2190000}"/>
    <cellStyle name="Currency 3 2 3 2 3 3" xfId="6610" xr:uid="{00000000-0005-0000-0000-0000E3190000}"/>
    <cellStyle name="Currency 3 2 3 2 4" xfId="6611" xr:uid="{00000000-0005-0000-0000-0000E4190000}"/>
    <cellStyle name="Currency 3 2 3 2 5" xfId="6612" xr:uid="{00000000-0005-0000-0000-0000E5190000}"/>
    <cellStyle name="Currency 3 2 3 3" xfId="6613" xr:uid="{00000000-0005-0000-0000-0000E6190000}"/>
    <cellStyle name="Currency 3 2 3 3 2" xfId="6614" xr:uid="{00000000-0005-0000-0000-0000E7190000}"/>
    <cellStyle name="Currency 3 2 3 3 2 2" xfId="6615" xr:uid="{00000000-0005-0000-0000-0000E8190000}"/>
    <cellStyle name="Currency 3 2 3 3 2 3" xfId="6616" xr:uid="{00000000-0005-0000-0000-0000E9190000}"/>
    <cellStyle name="Currency 3 2 3 3 3" xfId="6617" xr:uid="{00000000-0005-0000-0000-0000EA190000}"/>
    <cellStyle name="Currency 3 2 3 3 4" xfId="6618" xr:uid="{00000000-0005-0000-0000-0000EB190000}"/>
    <cellStyle name="Currency 3 2 3 4" xfId="6619" xr:uid="{00000000-0005-0000-0000-0000EC190000}"/>
    <cellStyle name="Currency 3 2 3 4 2" xfId="6620" xr:uid="{00000000-0005-0000-0000-0000ED190000}"/>
    <cellStyle name="Currency 3 2 3 4 3" xfId="6621" xr:uid="{00000000-0005-0000-0000-0000EE190000}"/>
    <cellStyle name="Currency 3 2 3 5" xfId="6622" xr:uid="{00000000-0005-0000-0000-0000EF190000}"/>
    <cellStyle name="Currency 3 2 3 6" xfId="6623" xr:uid="{00000000-0005-0000-0000-0000F0190000}"/>
    <cellStyle name="Currency 3 2 4" xfId="6624" xr:uid="{00000000-0005-0000-0000-0000F1190000}"/>
    <cellStyle name="Currency 3 2 4 2" xfId="6625" xr:uid="{00000000-0005-0000-0000-0000F2190000}"/>
    <cellStyle name="Currency 3 2 4 2 2" xfId="6626" xr:uid="{00000000-0005-0000-0000-0000F3190000}"/>
    <cellStyle name="Currency 3 2 4 2 2 2" xfId="6627" xr:uid="{00000000-0005-0000-0000-0000F4190000}"/>
    <cellStyle name="Currency 3 2 4 2 2 2 2" xfId="6628" xr:uid="{00000000-0005-0000-0000-0000F5190000}"/>
    <cellStyle name="Currency 3 2 4 2 2 2 3" xfId="6629" xr:uid="{00000000-0005-0000-0000-0000F6190000}"/>
    <cellStyle name="Currency 3 2 4 2 2 3" xfId="6630" xr:uid="{00000000-0005-0000-0000-0000F7190000}"/>
    <cellStyle name="Currency 3 2 4 2 2 4" xfId="6631" xr:uid="{00000000-0005-0000-0000-0000F8190000}"/>
    <cellStyle name="Currency 3 2 4 2 3" xfId="6632" xr:uid="{00000000-0005-0000-0000-0000F9190000}"/>
    <cellStyle name="Currency 3 2 4 2 3 2" xfId="6633" xr:uid="{00000000-0005-0000-0000-0000FA190000}"/>
    <cellStyle name="Currency 3 2 4 2 3 3" xfId="6634" xr:uid="{00000000-0005-0000-0000-0000FB190000}"/>
    <cellStyle name="Currency 3 2 4 2 4" xfId="6635" xr:uid="{00000000-0005-0000-0000-0000FC190000}"/>
    <cellStyle name="Currency 3 2 4 2 5" xfId="6636" xr:uid="{00000000-0005-0000-0000-0000FD190000}"/>
    <cellStyle name="Currency 3 2 4 3" xfId="6637" xr:uid="{00000000-0005-0000-0000-0000FE190000}"/>
    <cellStyle name="Currency 3 2 4 3 2" xfId="6638" xr:uid="{00000000-0005-0000-0000-0000FF190000}"/>
    <cellStyle name="Currency 3 2 4 3 2 2" xfId="6639" xr:uid="{00000000-0005-0000-0000-0000001A0000}"/>
    <cellStyle name="Currency 3 2 4 3 2 3" xfId="6640" xr:uid="{00000000-0005-0000-0000-0000011A0000}"/>
    <cellStyle name="Currency 3 2 4 3 3" xfId="6641" xr:uid="{00000000-0005-0000-0000-0000021A0000}"/>
    <cellStyle name="Currency 3 2 4 3 4" xfId="6642" xr:uid="{00000000-0005-0000-0000-0000031A0000}"/>
    <cellStyle name="Currency 3 2 4 4" xfId="6643" xr:uid="{00000000-0005-0000-0000-0000041A0000}"/>
    <cellStyle name="Currency 3 2 4 4 2" xfId="6644" xr:uid="{00000000-0005-0000-0000-0000051A0000}"/>
    <cellStyle name="Currency 3 2 4 4 3" xfId="6645" xr:uid="{00000000-0005-0000-0000-0000061A0000}"/>
    <cellStyle name="Currency 3 2 4 5" xfId="6646" xr:uid="{00000000-0005-0000-0000-0000071A0000}"/>
    <cellStyle name="Currency 3 2 4 6" xfId="6647" xr:uid="{00000000-0005-0000-0000-0000081A0000}"/>
    <cellStyle name="Currency 3 2 5" xfId="6648" xr:uid="{00000000-0005-0000-0000-0000091A0000}"/>
    <cellStyle name="Currency 3 2 5 2" xfId="6649" xr:uid="{00000000-0005-0000-0000-00000A1A0000}"/>
    <cellStyle name="Currency 3 2 5 2 2" xfId="6650" xr:uid="{00000000-0005-0000-0000-00000B1A0000}"/>
    <cellStyle name="Currency 3 2 5 2 2 2" xfId="6651" xr:uid="{00000000-0005-0000-0000-00000C1A0000}"/>
    <cellStyle name="Currency 3 2 5 2 2 2 2" xfId="6652" xr:uid="{00000000-0005-0000-0000-00000D1A0000}"/>
    <cellStyle name="Currency 3 2 5 2 2 2 3" xfId="6653" xr:uid="{00000000-0005-0000-0000-00000E1A0000}"/>
    <cellStyle name="Currency 3 2 5 2 2 3" xfId="6654" xr:uid="{00000000-0005-0000-0000-00000F1A0000}"/>
    <cellStyle name="Currency 3 2 5 2 2 4" xfId="6655" xr:uid="{00000000-0005-0000-0000-0000101A0000}"/>
    <cellStyle name="Currency 3 2 5 2 3" xfId="6656" xr:uid="{00000000-0005-0000-0000-0000111A0000}"/>
    <cellStyle name="Currency 3 2 5 2 3 2" xfId="6657" xr:uid="{00000000-0005-0000-0000-0000121A0000}"/>
    <cellStyle name="Currency 3 2 5 2 3 3" xfId="6658" xr:uid="{00000000-0005-0000-0000-0000131A0000}"/>
    <cellStyle name="Currency 3 2 5 2 4" xfId="6659" xr:uid="{00000000-0005-0000-0000-0000141A0000}"/>
    <cellStyle name="Currency 3 2 5 2 5" xfId="6660" xr:uid="{00000000-0005-0000-0000-0000151A0000}"/>
    <cellStyle name="Currency 3 2 5 3" xfId="6661" xr:uid="{00000000-0005-0000-0000-0000161A0000}"/>
    <cellStyle name="Currency 3 2 5 3 2" xfId="6662" xr:uid="{00000000-0005-0000-0000-0000171A0000}"/>
    <cellStyle name="Currency 3 2 5 3 2 2" xfId="6663" xr:uid="{00000000-0005-0000-0000-0000181A0000}"/>
    <cellStyle name="Currency 3 2 5 3 2 3" xfId="6664" xr:uid="{00000000-0005-0000-0000-0000191A0000}"/>
    <cellStyle name="Currency 3 2 5 3 3" xfId="6665" xr:uid="{00000000-0005-0000-0000-00001A1A0000}"/>
    <cellStyle name="Currency 3 2 5 3 4" xfId="6666" xr:uid="{00000000-0005-0000-0000-00001B1A0000}"/>
    <cellStyle name="Currency 3 2 5 4" xfId="6667" xr:uid="{00000000-0005-0000-0000-00001C1A0000}"/>
    <cellStyle name="Currency 3 2 5 4 2" xfId="6668" xr:uid="{00000000-0005-0000-0000-00001D1A0000}"/>
    <cellStyle name="Currency 3 2 5 4 3" xfId="6669" xr:uid="{00000000-0005-0000-0000-00001E1A0000}"/>
    <cellStyle name="Currency 3 2 5 5" xfId="6670" xr:uid="{00000000-0005-0000-0000-00001F1A0000}"/>
    <cellStyle name="Currency 3 2 5 6" xfId="6671" xr:uid="{00000000-0005-0000-0000-0000201A0000}"/>
    <cellStyle name="Currency 3 2 6" xfId="6672" xr:uid="{00000000-0005-0000-0000-0000211A0000}"/>
    <cellStyle name="Currency 3 2 7" xfId="6673" xr:uid="{00000000-0005-0000-0000-0000221A0000}"/>
    <cellStyle name="Currency 3 2 8" xfId="6674" xr:uid="{00000000-0005-0000-0000-0000231A0000}"/>
    <cellStyle name="Currency 3 2 9" xfId="6675" xr:uid="{00000000-0005-0000-0000-0000241A0000}"/>
    <cellStyle name="Currency 3 20" xfId="6676" xr:uid="{00000000-0005-0000-0000-0000251A0000}"/>
    <cellStyle name="Currency 3 20 2" xfId="6677" xr:uid="{00000000-0005-0000-0000-0000261A0000}"/>
    <cellStyle name="Currency 3 20 2 2" xfId="6678" xr:uid="{00000000-0005-0000-0000-0000271A0000}"/>
    <cellStyle name="Currency 3 20 2 2 2" xfId="6679" xr:uid="{00000000-0005-0000-0000-0000281A0000}"/>
    <cellStyle name="Currency 3 20 2 2 2 2" xfId="6680" xr:uid="{00000000-0005-0000-0000-0000291A0000}"/>
    <cellStyle name="Currency 3 20 2 2 2 3" xfId="6681" xr:uid="{00000000-0005-0000-0000-00002A1A0000}"/>
    <cellStyle name="Currency 3 20 2 2 3" xfId="6682" xr:uid="{00000000-0005-0000-0000-00002B1A0000}"/>
    <cellStyle name="Currency 3 20 2 2 4" xfId="6683" xr:uid="{00000000-0005-0000-0000-00002C1A0000}"/>
    <cellStyle name="Currency 3 20 2 3" xfId="6684" xr:uid="{00000000-0005-0000-0000-00002D1A0000}"/>
    <cellStyle name="Currency 3 20 2 3 2" xfId="6685" xr:uid="{00000000-0005-0000-0000-00002E1A0000}"/>
    <cellStyle name="Currency 3 20 2 3 3" xfId="6686" xr:uid="{00000000-0005-0000-0000-00002F1A0000}"/>
    <cellStyle name="Currency 3 20 2 4" xfId="6687" xr:uid="{00000000-0005-0000-0000-0000301A0000}"/>
    <cellStyle name="Currency 3 20 2 5" xfId="6688" xr:uid="{00000000-0005-0000-0000-0000311A0000}"/>
    <cellStyle name="Currency 3 20 3" xfId="6689" xr:uid="{00000000-0005-0000-0000-0000321A0000}"/>
    <cellStyle name="Currency 3 20 3 2" xfId="6690" xr:uid="{00000000-0005-0000-0000-0000331A0000}"/>
    <cellStyle name="Currency 3 20 3 2 2" xfId="6691" xr:uid="{00000000-0005-0000-0000-0000341A0000}"/>
    <cellStyle name="Currency 3 20 3 2 3" xfId="6692" xr:uid="{00000000-0005-0000-0000-0000351A0000}"/>
    <cellStyle name="Currency 3 20 3 3" xfId="6693" xr:uid="{00000000-0005-0000-0000-0000361A0000}"/>
    <cellStyle name="Currency 3 20 3 4" xfId="6694" xr:uid="{00000000-0005-0000-0000-0000371A0000}"/>
    <cellStyle name="Currency 3 20 4" xfId="6695" xr:uid="{00000000-0005-0000-0000-0000381A0000}"/>
    <cellStyle name="Currency 3 20 4 2" xfId="6696" xr:uid="{00000000-0005-0000-0000-0000391A0000}"/>
    <cellStyle name="Currency 3 20 4 3" xfId="6697" xr:uid="{00000000-0005-0000-0000-00003A1A0000}"/>
    <cellStyle name="Currency 3 20 5" xfId="6698" xr:uid="{00000000-0005-0000-0000-00003B1A0000}"/>
    <cellStyle name="Currency 3 20 6" xfId="6699" xr:uid="{00000000-0005-0000-0000-00003C1A0000}"/>
    <cellStyle name="Currency 3 21" xfId="6700" xr:uid="{00000000-0005-0000-0000-00003D1A0000}"/>
    <cellStyle name="Currency 3 21 2" xfId="6701" xr:uid="{00000000-0005-0000-0000-00003E1A0000}"/>
    <cellStyle name="Currency 3 21 2 2" xfId="6702" xr:uid="{00000000-0005-0000-0000-00003F1A0000}"/>
    <cellStyle name="Currency 3 21 2 2 2" xfId="6703" xr:uid="{00000000-0005-0000-0000-0000401A0000}"/>
    <cellStyle name="Currency 3 21 2 2 2 2" xfId="6704" xr:uid="{00000000-0005-0000-0000-0000411A0000}"/>
    <cellStyle name="Currency 3 21 2 2 2 3" xfId="6705" xr:uid="{00000000-0005-0000-0000-0000421A0000}"/>
    <cellStyle name="Currency 3 21 2 2 3" xfId="6706" xr:uid="{00000000-0005-0000-0000-0000431A0000}"/>
    <cellStyle name="Currency 3 21 2 2 4" xfId="6707" xr:uid="{00000000-0005-0000-0000-0000441A0000}"/>
    <cellStyle name="Currency 3 21 2 3" xfId="6708" xr:uid="{00000000-0005-0000-0000-0000451A0000}"/>
    <cellStyle name="Currency 3 21 2 3 2" xfId="6709" xr:uid="{00000000-0005-0000-0000-0000461A0000}"/>
    <cellStyle name="Currency 3 21 2 3 3" xfId="6710" xr:uid="{00000000-0005-0000-0000-0000471A0000}"/>
    <cellStyle name="Currency 3 21 2 4" xfId="6711" xr:uid="{00000000-0005-0000-0000-0000481A0000}"/>
    <cellStyle name="Currency 3 21 2 5" xfId="6712" xr:uid="{00000000-0005-0000-0000-0000491A0000}"/>
    <cellStyle name="Currency 3 21 3" xfId="6713" xr:uid="{00000000-0005-0000-0000-00004A1A0000}"/>
    <cellStyle name="Currency 3 21 3 2" xfId="6714" xr:uid="{00000000-0005-0000-0000-00004B1A0000}"/>
    <cellStyle name="Currency 3 21 3 2 2" xfId="6715" xr:uid="{00000000-0005-0000-0000-00004C1A0000}"/>
    <cellStyle name="Currency 3 21 3 2 3" xfId="6716" xr:uid="{00000000-0005-0000-0000-00004D1A0000}"/>
    <cellStyle name="Currency 3 21 3 3" xfId="6717" xr:uid="{00000000-0005-0000-0000-00004E1A0000}"/>
    <cellStyle name="Currency 3 21 3 4" xfId="6718" xr:uid="{00000000-0005-0000-0000-00004F1A0000}"/>
    <cellStyle name="Currency 3 21 4" xfId="6719" xr:uid="{00000000-0005-0000-0000-0000501A0000}"/>
    <cellStyle name="Currency 3 21 4 2" xfId="6720" xr:uid="{00000000-0005-0000-0000-0000511A0000}"/>
    <cellStyle name="Currency 3 21 4 3" xfId="6721" xr:uid="{00000000-0005-0000-0000-0000521A0000}"/>
    <cellStyle name="Currency 3 21 5" xfId="6722" xr:uid="{00000000-0005-0000-0000-0000531A0000}"/>
    <cellStyle name="Currency 3 21 6" xfId="6723" xr:uid="{00000000-0005-0000-0000-0000541A0000}"/>
    <cellStyle name="Currency 3 22" xfId="6724" xr:uid="{00000000-0005-0000-0000-0000551A0000}"/>
    <cellStyle name="Currency 3 22 2" xfId="6725" xr:uid="{00000000-0005-0000-0000-0000561A0000}"/>
    <cellStyle name="Currency 3 22 3" xfId="6726" xr:uid="{00000000-0005-0000-0000-0000571A0000}"/>
    <cellStyle name="Currency 3 23" xfId="6727" xr:uid="{00000000-0005-0000-0000-0000581A0000}"/>
    <cellStyle name="Currency 3 24" xfId="6728" xr:uid="{00000000-0005-0000-0000-0000591A0000}"/>
    <cellStyle name="Currency 3 25" xfId="6729" xr:uid="{00000000-0005-0000-0000-00005A1A0000}"/>
    <cellStyle name="Currency 3 26" xfId="6730" xr:uid="{00000000-0005-0000-0000-00005B1A0000}"/>
    <cellStyle name="Currency 3 27" xfId="6731" xr:uid="{00000000-0005-0000-0000-00005C1A0000}"/>
    <cellStyle name="Currency 3 28" xfId="6732" xr:uid="{00000000-0005-0000-0000-00005D1A0000}"/>
    <cellStyle name="Currency 3 29" xfId="6733" xr:uid="{00000000-0005-0000-0000-00005E1A0000}"/>
    <cellStyle name="Currency 3 3" xfId="55" xr:uid="{00000000-0005-0000-0000-00005F1A0000}"/>
    <cellStyle name="Currency 3 3 10" xfId="6734" xr:uid="{00000000-0005-0000-0000-0000601A0000}"/>
    <cellStyle name="Currency 3 3 10 2" xfId="6735" xr:uid="{00000000-0005-0000-0000-0000611A0000}"/>
    <cellStyle name="Currency 3 3 10 3" xfId="6736" xr:uid="{00000000-0005-0000-0000-0000621A0000}"/>
    <cellStyle name="Currency 3 3 11" xfId="6737" xr:uid="{00000000-0005-0000-0000-0000631A0000}"/>
    <cellStyle name="Currency 3 3 12" xfId="6738" xr:uid="{00000000-0005-0000-0000-0000641A0000}"/>
    <cellStyle name="Currency 3 3 13" xfId="6739" xr:uid="{00000000-0005-0000-0000-0000651A0000}"/>
    <cellStyle name="Currency 3 3 2" xfId="6740" xr:uid="{00000000-0005-0000-0000-0000661A0000}"/>
    <cellStyle name="Currency 3 3 2 2" xfId="6741" xr:uid="{00000000-0005-0000-0000-0000671A0000}"/>
    <cellStyle name="Currency 3 3 2 2 2" xfId="6742" xr:uid="{00000000-0005-0000-0000-0000681A0000}"/>
    <cellStyle name="Currency 3 3 2 2 2 2" xfId="6743" xr:uid="{00000000-0005-0000-0000-0000691A0000}"/>
    <cellStyle name="Currency 3 3 2 2 2 2 2" xfId="6744" xr:uid="{00000000-0005-0000-0000-00006A1A0000}"/>
    <cellStyle name="Currency 3 3 2 2 2 2 3" xfId="6745" xr:uid="{00000000-0005-0000-0000-00006B1A0000}"/>
    <cellStyle name="Currency 3 3 2 2 2 3" xfId="6746" xr:uid="{00000000-0005-0000-0000-00006C1A0000}"/>
    <cellStyle name="Currency 3 3 2 2 2 4" xfId="6747" xr:uid="{00000000-0005-0000-0000-00006D1A0000}"/>
    <cellStyle name="Currency 3 3 2 2 3" xfId="6748" xr:uid="{00000000-0005-0000-0000-00006E1A0000}"/>
    <cellStyle name="Currency 3 3 2 2 3 2" xfId="6749" xr:uid="{00000000-0005-0000-0000-00006F1A0000}"/>
    <cellStyle name="Currency 3 3 2 2 3 3" xfId="6750" xr:uid="{00000000-0005-0000-0000-0000701A0000}"/>
    <cellStyle name="Currency 3 3 2 2 4" xfId="6751" xr:uid="{00000000-0005-0000-0000-0000711A0000}"/>
    <cellStyle name="Currency 3 3 2 2 5" xfId="6752" xr:uid="{00000000-0005-0000-0000-0000721A0000}"/>
    <cellStyle name="Currency 3 3 2 3" xfId="6753" xr:uid="{00000000-0005-0000-0000-0000731A0000}"/>
    <cellStyle name="Currency 3 3 2 3 2" xfId="6754" xr:uid="{00000000-0005-0000-0000-0000741A0000}"/>
    <cellStyle name="Currency 3 3 2 3 2 2" xfId="6755" xr:uid="{00000000-0005-0000-0000-0000751A0000}"/>
    <cellStyle name="Currency 3 3 2 3 2 3" xfId="6756" xr:uid="{00000000-0005-0000-0000-0000761A0000}"/>
    <cellStyle name="Currency 3 3 2 3 3" xfId="6757" xr:uid="{00000000-0005-0000-0000-0000771A0000}"/>
    <cellStyle name="Currency 3 3 2 3 4" xfId="6758" xr:uid="{00000000-0005-0000-0000-0000781A0000}"/>
    <cellStyle name="Currency 3 3 2 4" xfId="6759" xr:uid="{00000000-0005-0000-0000-0000791A0000}"/>
    <cellStyle name="Currency 3 3 2 4 2" xfId="6760" xr:uid="{00000000-0005-0000-0000-00007A1A0000}"/>
    <cellStyle name="Currency 3 3 2 4 3" xfId="6761" xr:uid="{00000000-0005-0000-0000-00007B1A0000}"/>
    <cellStyle name="Currency 3 3 2 5" xfId="6762" xr:uid="{00000000-0005-0000-0000-00007C1A0000}"/>
    <cellStyle name="Currency 3 3 2 6" xfId="6763" xr:uid="{00000000-0005-0000-0000-00007D1A0000}"/>
    <cellStyle name="Currency 3 3 3" xfId="6764" xr:uid="{00000000-0005-0000-0000-00007E1A0000}"/>
    <cellStyle name="Currency 3 3 3 2" xfId="6765" xr:uid="{00000000-0005-0000-0000-00007F1A0000}"/>
    <cellStyle name="Currency 3 3 3 2 2" xfId="6766" xr:uid="{00000000-0005-0000-0000-0000801A0000}"/>
    <cellStyle name="Currency 3 3 3 2 2 2" xfId="6767" xr:uid="{00000000-0005-0000-0000-0000811A0000}"/>
    <cellStyle name="Currency 3 3 3 2 2 2 2" xfId="6768" xr:uid="{00000000-0005-0000-0000-0000821A0000}"/>
    <cellStyle name="Currency 3 3 3 2 2 2 3" xfId="6769" xr:uid="{00000000-0005-0000-0000-0000831A0000}"/>
    <cellStyle name="Currency 3 3 3 2 2 3" xfId="6770" xr:uid="{00000000-0005-0000-0000-0000841A0000}"/>
    <cellStyle name="Currency 3 3 3 2 2 4" xfId="6771" xr:uid="{00000000-0005-0000-0000-0000851A0000}"/>
    <cellStyle name="Currency 3 3 3 2 3" xfId="6772" xr:uid="{00000000-0005-0000-0000-0000861A0000}"/>
    <cellStyle name="Currency 3 3 3 2 3 2" xfId="6773" xr:uid="{00000000-0005-0000-0000-0000871A0000}"/>
    <cellStyle name="Currency 3 3 3 2 3 3" xfId="6774" xr:uid="{00000000-0005-0000-0000-0000881A0000}"/>
    <cellStyle name="Currency 3 3 3 2 4" xfId="6775" xr:uid="{00000000-0005-0000-0000-0000891A0000}"/>
    <cellStyle name="Currency 3 3 3 2 5" xfId="6776" xr:uid="{00000000-0005-0000-0000-00008A1A0000}"/>
    <cellStyle name="Currency 3 3 3 3" xfId="6777" xr:uid="{00000000-0005-0000-0000-00008B1A0000}"/>
    <cellStyle name="Currency 3 3 3 3 2" xfId="6778" xr:uid="{00000000-0005-0000-0000-00008C1A0000}"/>
    <cellStyle name="Currency 3 3 3 3 2 2" xfId="6779" xr:uid="{00000000-0005-0000-0000-00008D1A0000}"/>
    <cellStyle name="Currency 3 3 3 3 2 3" xfId="6780" xr:uid="{00000000-0005-0000-0000-00008E1A0000}"/>
    <cellStyle name="Currency 3 3 3 3 3" xfId="6781" xr:uid="{00000000-0005-0000-0000-00008F1A0000}"/>
    <cellStyle name="Currency 3 3 3 3 4" xfId="6782" xr:uid="{00000000-0005-0000-0000-0000901A0000}"/>
    <cellStyle name="Currency 3 3 3 4" xfId="6783" xr:uid="{00000000-0005-0000-0000-0000911A0000}"/>
    <cellStyle name="Currency 3 3 3 4 2" xfId="6784" xr:uid="{00000000-0005-0000-0000-0000921A0000}"/>
    <cellStyle name="Currency 3 3 3 4 3" xfId="6785" xr:uid="{00000000-0005-0000-0000-0000931A0000}"/>
    <cellStyle name="Currency 3 3 3 5" xfId="6786" xr:uid="{00000000-0005-0000-0000-0000941A0000}"/>
    <cellStyle name="Currency 3 3 3 6" xfId="6787" xr:uid="{00000000-0005-0000-0000-0000951A0000}"/>
    <cellStyle name="Currency 3 3 4" xfId="6788" xr:uid="{00000000-0005-0000-0000-0000961A0000}"/>
    <cellStyle name="Currency 3 3 4 2" xfId="6789" xr:uid="{00000000-0005-0000-0000-0000971A0000}"/>
    <cellStyle name="Currency 3 3 4 2 2" xfId="6790" xr:uid="{00000000-0005-0000-0000-0000981A0000}"/>
    <cellStyle name="Currency 3 3 4 2 2 2" xfId="6791" xr:uid="{00000000-0005-0000-0000-0000991A0000}"/>
    <cellStyle name="Currency 3 3 4 2 2 2 2" xfId="6792" xr:uid="{00000000-0005-0000-0000-00009A1A0000}"/>
    <cellStyle name="Currency 3 3 4 2 2 2 3" xfId="6793" xr:uid="{00000000-0005-0000-0000-00009B1A0000}"/>
    <cellStyle name="Currency 3 3 4 2 2 3" xfId="6794" xr:uid="{00000000-0005-0000-0000-00009C1A0000}"/>
    <cellStyle name="Currency 3 3 4 2 2 4" xfId="6795" xr:uid="{00000000-0005-0000-0000-00009D1A0000}"/>
    <cellStyle name="Currency 3 3 4 2 3" xfId="6796" xr:uid="{00000000-0005-0000-0000-00009E1A0000}"/>
    <cellStyle name="Currency 3 3 4 2 3 2" xfId="6797" xr:uid="{00000000-0005-0000-0000-00009F1A0000}"/>
    <cellStyle name="Currency 3 3 4 2 3 3" xfId="6798" xr:uid="{00000000-0005-0000-0000-0000A01A0000}"/>
    <cellStyle name="Currency 3 3 4 2 4" xfId="6799" xr:uid="{00000000-0005-0000-0000-0000A11A0000}"/>
    <cellStyle name="Currency 3 3 4 2 5" xfId="6800" xr:uid="{00000000-0005-0000-0000-0000A21A0000}"/>
    <cellStyle name="Currency 3 3 4 3" xfId="6801" xr:uid="{00000000-0005-0000-0000-0000A31A0000}"/>
    <cellStyle name="Currency 3 3 4 3 2" xfId="6802" xr:uid="{00000000-0005-0000-0000-0000A41A0000}"/>
    <cellStyle name="Currency 3 3 4 3 2 2" xfId="6803" xr:uid="{00000000-0005-0000-0000-0000A51A0000}"/>
    <cellStyle name="Currency 3 3 4 3 2 3" xfId="6804" xr:uid="{00000000-0005-0000-0000-0000A61A0000}"/>
    <cellStyle name="Currency 3 3 4 3 3" xfId="6805" xr:uid="{00000000-0005-0000-0000-0000A71A0000}"/>
    <cellStyle name="Currency 3 3 4 3 4" xfId="6806" xr:uid="{00000000-0005-0000-0000-0000A81A0000}"/>
    <cellStyle name="Currency 3 3 4 4" xfId="6807" xr:uid="{00000000-0005-0000-0000-0000A91A0000}"/>
    <cellStyle name="Currency 3 3 4 4 2" xfId="6808" xr:uid="{00000000-0005-0000-0000-0000AA1A0000}"/>
    <cellStyle name="Currency 3 3 4 4 3" xfId="6809" xr:uid="{00000000-0005-0000-0000-0000AB1A0000}"/>
    <cellStyle name="Currency 3 3 4 5" xfId="6810" xr:uid="{00000000-0005-0000-0000-0000AC1A0000}"/>
    <cellStyle name="Currency 3 3 4 6" xfId="6811" xr:uid="{00000000-0005-0000-0000-0000AD1A0000}"/>
    <cellStyle name="Currency 3 3 5" xfId="6812" xr:uid="{00000000-0005-0000-0000-0000AE1A0000}"/>
    <cellStyle name="Currency 3 3 5 2" xfId="6813" xr:uid="{00000000-0005-0000-0000-0000AF1A0000}"/>
    <cellStyle name="Currency 3 3 5 2 2" xfId="6814" xr:uid="{00000000-0005-0000-0000-0000B01A0000}"/>
    <cellStyle name="Currency 3 3 5 2 2 2" xfId="6815" xr:uid="{00000000-0005-0000-0000-0000B11A0000}"/>
    <cellStyle name="Currency 3 3 5 2 2 2 2" xfId="6816" xr:uid="{00000000-0005-0000-0000-0000B21A0000}"/>
    <cellStyle name="Currency 3 3 5 2 2 2 3" xfId="6817" xr:uid="{00000000-0005-0000-0000-0000B31A0000}"/>
    <cellStyle name="Currency 3 3 5 2 2 3" xfId="6818" xr:uid="{00000000-0005-0000-0000-0000B41A0000}"/>
    <cellStyle name="Currency 3 3 5 2 2 4" xfId="6819" xr:uid="{00000000-0005-0000-0000-0000B51A0000}"/>
    <cellStyle name="Currency 3 3 5 2 3" xfId="6820" xr:uid="{00000000-0005-0000-0000-0000B61A0000}"/>
    <cellStyle name="Currency 3 3 5 2 3 2" xfId="6821" xr:uid="{00000000-0005-0000-0000-0000B71A0000}"/>
    <cellStyle name="Currency 3 3 5 2 3 3" xfId="6822" xr:uid="{00000000-0005-0000-0000-0000B81A0000}"/>
    <cellStyle name="Currency 3 3 5 2 4" xfId="6823" xr:uid="{00000000-0005-0000-0000-0000B91A0000}"/>
    <cellStyle name="Currency 3 3 5 2 5" xfId="6824" xr:uid="{00000000-0005-0000-0000-0000BA1A0000}"/>
    <cellStyle name="Currency 3 3 5 3" xfId="6825" xr:uid="{00000000-0005-0000-0000-0000BB1A0000}"/>
    <cellStyle name="Currency 3 3 5 3 2" xfId="6826" xr:uid="{00000000-0005-0000-0000-0000BC1A0000}"/>
    <cellStyle name="Currency 3 3 5 3 2 2" xfId="6827" xr:uid="{00000000-0005-0000-0000-0000BD1A0000}"/>
    <cellStyle name="Currency 3 3 5 3 2 3" xfId="6828" xr:uid="{00000000-0005-0000-0000-0000BE1A0000}"/>
    <cellStyle name="Currency 3 3 5 3 3" xfId="6829" xr:uid="{00000000-0005-0000-0000-0000BF1A0000}"/>
    <cellStyle name="Currency 3 3 5 3 4" xfId="6830" xr:uid="{00000000-0005-0000-0000-0000C01A0000}"/>
    <cellStyle name="Currency 3 3 5 4" xfId="6831" xr:uid="{00000000-0005-0000-0000-0000C11A0000}"/>
    <cellStyle name="Currency 3 3 5 4 2" xfId="6832" xr:uid="{00000000-0005-0000-0000-0000C21A0000}"/>
    <cellStyle name="Currency 3 3 5 4 3" xfId="6833" xr:uid="{00000000-0005-0000-0000-0000C31A0000}"/>
    <cellStyle name="Currency 3 3 5 5" xfId="6834" xr:uid="{00000000-0005-0000-0000-0000C41A0000}"/>
    <cellStyle name="Currency 3 3 5 6" xfId="6835" xr:uid="{00000000-0005-0000-0000-0000C51A0000}"/>
    <cellStyle name="Currency 3 3 6" xfId="6836" xr:uid="{00000000-0005-0000-0000-0000C61A0000}"/>
    <cellStyle name="Currency 3 3 6 2" xfId="6837" xr:uid="{00000000-0005-0000-0000-0000C71A0000}"/>
    <cellStyle name="Currency 3 3 6 2 2" xfId="6838" xr:uid="{00000000-0005-0000-0000-0000C81A0000}"/>
    <cellStyle name="Currency 3 3 6 2 2 2" xfId="6839" xr:uid="{00000000-0005-0000-0000-0000C91A0000}"/>
    <cellStyle name="Currency 3 3 6 2 2 2 2" xfId="6840" xr:uid="{00000000-0005-0000-0000-0000CA1A0000}"/>
    <cellStyle name="Currency 3 3 6 2 2 2 3" xfId="6841" xr:uid="{00000000-0005-0000-0000-0000CB1A0000}"/>
    <cellStyle name="Currency 3 3 6 2 2 3" xfId="6842" xr:uid="{00000000-0005-0000-0000-0000CC1A0000}"/>
    <cellStyle name="Currency 3 3 6 2 2 4" xfId="6843" xr:uid="{00000000-0005-0000-0000-0000CD1A0000}"/>
    <cellStyle name="Currency 3 3 6 2 3" xfId="6844" xr:uid="{00000000-0005-0000-0000-0000CE1A0000}"/>
    <cellStyle name="Currency 3 3 6 2 3 2" xfId="6845" xr:uid="{00000000-0005-0000-0000-0000CF1A0000}"/>
    <cellStyle name="Currency 3 3 6 2 3 3" xfId="6846" xr:uid="{00000000-0005-0000-0000-0000D01A0000}"/>
    <cellStyle name="Currency 3 3 6 2 4" xfId="6847" xr:uid="{00000000-0005-0000-0000-0000D11A0000}"/>
    <cellStyle name="Currency 3 3 6 2 5" xfId="6848" xr:uid="{00000000-0005-0000-0000-0000D21A0000}"/>
    <cellStyle name="Currency 3 3 6 3" xfId="6849" xr:uid="{00000000-0005-0000-0000-0000D31A0000}"/>
    <cellStyle name="Currency 3 3 6 3 2" xfId="6850" xr:uid="{00000000-0005-0000-0000-0000D41A0000}"/>
    <cellStyle name="Currency 3 3 6 3 2 2" xfId="6851" xr:uid="{00000000-0005-0000-0000-0000D51A0000}"/>
    <cellStyle name="Currency 3 3 6 3 2 3" xfId="6852" xr:uid="{00000000-0005-0000-0000-0000D61A0000}"/>
    <cellStyle name="Currency 3 3 6 3 3" xfId="6853" xr:uid="{00000000-0005-0000-0000-0000D71A0000}"/>
    <cellStyle name="Currency 3 3 6 3 4" xfId="6854" xr:uid="{00000000-0005-0000-0000-0000D81A0000}"/>
    <cellStyle name="Currency 3 3 6 4" xfId="6855" xr:uid="{00000000-0005-0000-0000-0000D91A0000}"/>
    <cellStyle name="Currency 3 3 6 4 2" xfId="6856" xr:uid="{00000000-0005-0000-0000-0000DA1A0000}"/>
    <cellStyle name="Currency 3 3 6 4 3" xfId="6857" xr:uid="{00000000-0005-0000-0000-0000DB1A0000}"/>
    <cellStyle name="Currency 3 3 6 5" xfId="6858" xr:uid="{00000000-0005-0000-0000-0000DC1A0000}"/>
    <cellStyle name="Currency 3 3 6 6" xfId="6859" xr:uid="{00000000-0005-0000-0000-0000DD1A0000}"/>
    <cellStyle name="Currency 3 3 7" xfId="6860" xr:uid="{00000000-0005-0000-0000-0000DE1A0000}"/>
    <cellStyle name="Currency 3 3 8" xfId="6861" xr:uid="{00000000-0005-0000-0000-0000DF1A0000}"/>
    <cellStyle name="Currency 3 3 8 2" xfId="6862" xr:uid="{00000000-0005-0000-0000-0000E01A0000}"/>
    <cellStyle name="Currency 3 3 8 2 2" xfId="6863" xr:uid="{00000000-0005-0000-0000-0000E11A0000}"/>
    <cellStyle name="Currency 3 3 8 2 2 2" xfId="6864" xr:uid="{00000000-0005-0000-0000-0000E21A0000}"/>
    <cellStyle name="Currency 3 3 8 2 2 3" xfId="6865" xr:uid="{00000000-0005-0000-0000-0000E31A0000}"/>
    <cellStyle name="Currency 3 3 8 2 3" xfId="6866" xr:uid="{00000000-0005-0000-0000-0000E41A0000}"/>
    <cellStyle name="Currency 3 3 8 2 4" xfId="6867" xr:uid="{00000000-0005-0000-0000-0000E51A0000}"/>
    <cellStyle name="Currency 3 3 8 3" xfId="6868" xr:uid="{00000000-0005-0000-0000-0000E61A0000}"/>
    <cellStyle name="Currency 3 3 8 3 2" xfId="6869" xr:uid="{00000000-0005-0000-0000-0000E71A0000}"/>
    <cellStyle name="Currency 3 3 8 3 3" xfId="6870" xr:uid="{00000000-0005-0000-0000-0000E81A0000}"/>
    <cellStyle name="Currency 3 3 8 4" xfId="6871" xr:uid="{00000000-0005-0000-0000-0000E91A0000}"/>
    <cellStyle name="Currency 3 3 8 5" xfId="6872" xr:uid="{00000000-0005-0000-0000-0000EA1A0000}"/>
    <cellStyle name="Currency 3 3 9" xfId="6873" xr:uid="{00000000-0005-0000-0000-0000EB1A0000}"/>
    <cellStyle name="Currency 3 3 9 2" xfId="6874" xr:uid="{00000000-0005-0000-0000-0000EC1A0000}"/>
    <cellStyle name="Currency 3 3 9 2 2" xfId="6875" xr:uid="{00000000-0005-0000-0000-0000ED1A0000}"/>
    <cellStyle name="Currency 3 3 9 2 3" xfId="6876" xr:uid="{00000000-0005-0000-0000-0000EE1A0000}"/>
    <cellStyle name="Currency 3 3 9 3" xfId="6877" xr:uid="{00000000-0005-0000-0000-0000EF1A0000}"/>
    <cellStyle name="Currency 3 3 9 4" xfId="6878" xr:uid="{00000000-0005-0000-0000-0000F01A0000}"/>
    <cellStyle name="Currency 3 30" xfId="6879" xr:uid="{00000000-0005-0000-0000-0000F11A0000}"/>
    <cellStyle name="Currency 3 31" xfId="6880" xr:uid="{00000000-0005-0000-0000-0000F21A0000}"/>
    <cellStyle name="Currency 3 32" xfId="6881" xr:uid="{00000000-0005-0000-0000-0000F31A0000}"/>
    <cellStyle name="Currency 3 33" xfId="6882" xr:uid="{00000000-0005-0000-0000-0000F41A0000}"/>
    <cellStyle name="Currency 3 34" xfId="6883" xr:uid="{00000000-0005-0000-0000-0000F51A0000}"/>
    <cellStyle name="Currency 3 35" xfId="6884" xr:uid="{00000000-0005-0000-0000-0000F61A0000}"/>
    <cellStyle name="Currency 3 36" xfId="6885" xr:uid="{00000000-0005-0000-0000-0000F71A0000}"/>
    <cellStyle name="Currency 3 37" xfId="6886" xr:uid="{00000000-0005-0000-0000-0000F81A0000}"/>
    <cellStyle name="Currency 3 4" xfId="6887" xr:uid="{00000000-0005-0000-0000-0000F91A0000}"/>
    <cellStyle name="Currency 3 4 2" xfId="6888" xr:uid="{00000000-0005-0000-0000-0000FA1A0000}"/>
    <cellStyle name="Currency 3 4 2 2" xfId="6889" xr:uid="{00000000-0005-0000-0000-0000FB1A0000}"/>
    <cellStyle name="Currency 3 4 2 2 2" xfId="6890" xr:uid="{00000000-0005-0000-0000-0000FC1A0000}"/>
    <cellStyle name="Currency 3 4 2 2 2 2" xfId="6891" xr:uid="{00000000-0005-0000-0000-0000FD1A0000}"/>
    <cellStyle name="Currency 3 4 2 2 2 2 2" xfId="6892" xr:uid="{00000000-0005-0000-0000-0000FE1A0000}"/>
    <cellStyle name="Currency 3 4 2 2 2 2 3" xfId="6893" xr:uid="{00000000-0005-0000-0000-0000FF1A0000}"/>
    <cellStyle name="Currency 3 4 2 2 2 3" xfId="6894" xr:uid="{00000000-0005-0000-0000-0000001B0000}"/>
    <cellStyle name="Currency 3 4 2 2 2 4" xfId="6895" xr:uid="{00000000-0005-0000-0000-0000011B0000}"/>
    <cellStyle name="Currency 3 4 2 2 3" xfId="6896" xr:uid="{00000000-0005-0000-0000-0000021B0000}"/>
    <cellStyle name="Currency 3 4 2 2 3 2" xfId="6897" xr:uid="{00000000-0005-0000-0000-0000031B0000}"/>
    <cellStyle name="Currency 3 4 2 2 3 3" xfId="6898" xr:uid="{00000000-0005-0000-0000-0000041B0000}"/>
    <cellStyle name="Currency 3 4 2 2 4" xfId="6899" xr:uid="{00000000-0005-0000-0000-0000051B0000}"/>
    <cellStyle name="Currency 3 4 2 2 5" xfId="6900" xr:uid="{00000000-0005-0000-0000-0000061B0000}"/>
    <cellStyle name="Currency 3 4 2 3" xfId="6901" xr:uid="{00000000-0005-0000-0000-0000071B0000}"/>
    <cellStyle name="Currency 3 4 2 3 2" xfId="6902" xr:uid="{00000000-0005-0000-0000-0000081B0000}"/>
    <cellStyle name="Currency 3 4 2 3 2 2" xfId="6903" xr:uid="{00000000-0005-0000-0000-0000091B0000}"/>
    <cellStyle name="Currency 3 4 2 3 2 3" xfId="6904" xr:uid="{00000000-0005-0000-0000-00000A1B0000}"/>
    <cellStyle name="Currency 3 4 2 3 3" xfId="6905" xr:uid="{00000000-0005-0000-0000-00000B1B0000}"/>
    <cellStyle name="Currency 3 4 2 3 4" xfId="6906" xr:uid="{00000000-0005-0000-0000-00000C1B0000}"/>
    <cellStyle name="Currency 3 4 2 4" xfId="6907" xr:uid="{00000000-0005-0000-0000-00000D1B0000}"/>
    <cellStyle name="Currency 3 4 2 4 2" xfId="6908" xr:uid="{00000000-0005-0000-0000-00000E1B0000}"/>
    <cellStyle name="Currency 3 4 2 4 3" xfId="6909" xr:uid="{00000000-0005-0000-0000-00000F1B0000}"/>
    <cellStyle name="Currency 3 4 2 5" xfId="6910" xr:uid="{00000000-0005-0000-0000-0000101B0000}"/>
    <cellStyle name="Currency 3 4 2 6" xfId="6911" xr:uid="{00000000-0005-0000-0000-0000111B0000}"/>
    <cellStyle name="Currency 3 4 3" xfId="6912" xr:uid="{00000000-0005-0000-0000-0000121B0000}"/>
    <cellStyle name="Currency 3 4 3 2" xfId="6913" xr:uid="{00000000-0005-0000-0000-0000131B0000}"/>
    <cellStyle name="Currency 3 4 3 2 2" xfId="6914" xr:uid="{00000000-0005-0000-0000-0000141B0000}"/>
    <cellStyle name="Currency 3 4 3 2 2 2" xfId="6915" xr:uid="{00000000-0005-0000-0000-0000151B0000}"/>
    <cellStyle name="Currency 3 4 3 2 2 3" xfId="6916" xr:uid="{00000000-0005-0000-0000-0000161B0000}"/>
    <cellStyle name="Currency 3 4 3 2 3" xfId="6917" xr:uid="{00000000-0005-0000-0000-0000171B0000}"/>
    <cellStyle name="Currency 3 4 3 2 4" xfId="6918" xr:uid="{00000000-0005-0000-0000-0000181B0000}"/>
    <cellStyle name="Currency 3 4 3 3" xfId="6919" xr:uid="{00000000-0005-0000-0000-0000191B0000}"/>
    <cellStyle name="Currency 3 4 3 3 2" xfId="6920" xr:uid="{00000000-0005-0000-0000-00001A1B0000}"/>
    <cellStyle name="Currency 3 4 3 3 3" xfId="6921" xr:uid="{00000000-0005-0000-0000-00001B1B0000}"/>
    <cellStyle name="Currency 3 4 3 4" xfId="6922" xr:uid="{00000000-0005-0000-0000-00001C1B0000}"/>
    <cellStyle name="Currency 3 4 3 5" xfId="6923" xr:uid="{00000000-0005-0000-0000-00001D1B0000}"/>
    <cellStyle name="Currency 3 4 4" xfId="6924" xr:uid="{00000000-0005-0000-0000-00001E1B0000}"/>
    <cellStyle name="Currency 3 4 4 2" xfId="6925" xr:uid="{00000000-0005-0000-0000-00001F1B0000}"/>
    <cellStyle name="Currency 3 4 4 2 2" xfId="6926" xr:uid="{00000000-0005-0000-0000-0000201B0000}"/>
    <cellStyle name="Currency 3 4 4 2 3" xfId="6927" xr:uid="{00000000-0005-0000-0000-0000211B0000}"/>
    <cellStyle name="Currency 3 4 4 3" xfId="6928" xr:uid="{00000000-0005-0000-0000-0000221B0000}"/>
    <cellStyle name="Currency 3 4 4 4" xfId="6929" xr:uid="{00000000-0005-0000-0000-0000231B0000}"/>
    <cellStyle name="Currency 3 4 5" xfId="6930" xr:uid="{00000000-0005-0000-0000-0000241B0000}"/>
    <cellStyle name="Currency 3 4 5 2" xfId="6931" xr:uid="{00000000-0005-0000-0000-0000251B0000}"/>
    <cellStyle name="Currency 3 4 5 3" xfId="6932" xr:uid="{00000000-0005-0000-0000-0000261B0000}"/>
    <cellStyle name="Currency 3 4 6" xfId="6933" xr:uid="{00000000-0005-0000-0000-0000271B0000}"/>
    <cellStyle name="Currency 3 4 7" xfId="6934" xr:uid="{00000000-0005-0000-0000-0000281B0000}"/>
    <cellStyle name="Currency 3 5" xfId="6935" xr:uid="{00000000-0005-0000-0000-0000291B0000}"/>
    <cellStyle name="Currency 3 5 2" xfId="6936" xr:uid="{00000000-0005-0000-0000-00002A1B0000}"/>
    <cellStyle name="Currency 3 5 2 2" xfId="6937" xr:uid="{00000000-0005-0000-0000-00002B1B0000}"/>
    <cellStyle name="Currency 3 5 2 2 2" xfId="6938" xr:uid="{00000000-0005-0000-0000-00002C1B0000}"/>
    <cellStyle name="Currency 3 5 2 2 2 2" xfId="6939" xr:uid="{00000000-0005-0000-0000-00002D1B0000}"/>
    <cellStyle name="Currency 3 5 2 2 2 2 2" xfId="6940" xr:uid="{00000000-0005-0000-0000-00002E1B0000}"/>
    <cellStyle name="Currency 3 5 2 2 2 2 3" xfId="6941" xr:uid="{00000000-0005-0000-0000-00002F1B0000}"/>
    <cellStyle name="Currency 3 5 2 2 2 3" xfId="6942" xr:uid="{00000000-0005-0000-0000-0000301B0000}"/>
    <cellStyle name="Currency 3 5 2 2 2 4" xfId="6943" xr:uid="{00000000-0005-0000-0000-0000311B0000}"/>
    <cellStyle name="Currency 3 5 2 2 3" xfId="6944" xr:uid="{00000000-0005-0000-0000-0000321B0000}"/>
    <cellStyle name="Currency 3 5 2 2 3 2" xfId="6945" xr:uid="{00000000-0005-0000-0000-0000331B0000}"/>
    <cellStyle name="Currency 3 5 2 2 3 3" xfId="6946" xr:uid="{00000000-0005-0000-0000-0000341B0000}"/>
    <cellStyle name="Currency 3 5 2 2 4" xfId="6947" xr:uid="{00000000-0005-0000-0000-0000351B0000}"/>
    <cellStyle name="Currency 3 5 2 2 5" xfId="6948" xr:uid="{00000000-0005-0000-0000-0000361B0000}"/>
    <cellStyle name="Currency 3 5 2 3" xfId="6949" xr:uid="{00000000-0005-0000-0000-0000371B0000}"/>
    <cellStyle name="Currency 3 5 2 3 2" xfId="6950" xr:uid="{00000000-0005-0000-0000-0000381B0000}"/>
    <cellStyle name="Currency 3 5 2 3 2 2" xfId="6951" xr:uid="{00000000-0005-0000-0000-0000391B0000}"/>
    <cellStyle name="Currency 3 5 2 3 2 3" xfId="6952" xr:uid="{00000000-0005-0000-0000-00003A1B0000}"/>
    <cellStyle name="Currency 3 5 2 3 3" xfId="6953" xr:uid="{00000000-0005-0000-0000-00003B1B0000}"/>
    <cellStyle name="Currency 3 5 2 3 4" xfId="6954" xr:uid="{00000000-0005-0000-0000-00003C1B0000}"/>
    <cellStyle name="Currency 3 5 2 4" xfId="6955" xr:uid="{00000000-0005-0000-0000-00003D1B0000}"/>
    <cellStyle name="Currency 3 5 2 4 2" xfId="6956" xr:uid="{00000000-0005-0000-0000-00003E1B0000}"/>
    <cellStyle name="Currency 3 5 2 4 3" xfId="6957" xr:uid="{00000000-0005-0000-0000-00003F1B0000}"/>
    <cellStyle name="Currency 3 5 2 5" xfId="6958" xr:uid="{00000000-0005-0000-0000-0000401B0000}"/>
    <cellStyle name="Currency 3 5 2 6" xfId="6959" xr:uid="{00000000-0005-0000-0000-0000411B0000}"/>
    <cellStyle name="Currency 3 5 3" xfId="6960" xr:uid="{00000000-0005-0000-0000-0000421B0000}"/>
    <cellStyle name="Currency 3 5 3 2" xfId="6961" xr:uid="{00000000-0005-0000-0000-0000431B0000}"/>
    <cellStyle name="Currency 3 5 3 2 2" xfId="6962" xr:uid="{00000000-0005-0000-0000-0000441B0000}"/>
    <cellStyle name="Currency 3 5 3 2 2 2" xfId="6963" xr:uid="{00000000-0005-0000-0000-0000451B0000}"/>
    <cellStyle name="Currency 3 5 3 2 2 3" xfId="6964" xr:uid="{00000000-0005-0000-0000-0000461B0000}"/>
    <cellStyle name="Currency 3 5 3 2 3" xfId="6965" xr:uid="{00000000-0005-0000-0000-0000471B0000}"/>
    <cellStyle name="Currency 3 5 3 2 4" xfId="6966" xr:uid="{00000000-0005-0000-0000-0000481B0000}"/>
    <cellStyle name="Currency 3 5 3 3" xfId="6967" xr:uid="{00000000-0005-0000-0000-0000491B0000}"/>
    <cellStyle name="Currency 3 5 3 3 2" xfId="6968" xr:uid="{00000000-0005-0000-0000-00004A1B0000}"/>
    <cellStyle name="Currency 3 5 3 3 3" xfId="6969" xr:uid="{00000000-0005-0000-0000-00004B1B0000}"/>
    <cellStyle name="Currency 3 5 3 4" xfId="6970" xr:uid="{00000000-0005-0000-0000-00004C1B0000}"/>
    <cellStyle name="Currency 3 5 3 5" xfId="6971" xr:uid="{00000000-0005-0000-0000-00004D1B0000}"/>
    <cellStyle name="Currency 3 5 4" xfId="6972" xr:uid="{00000000-0005-0000-0000-00004E1B0000}"/>
    <cellStyle name="Currency 3 5 4 2" xfId="6973" xr:uid="{00000000-0005-0000-0000-00004F1B0000}"/>
    <cellStyle name="Currency 3 5 4 2 2" xfId="6974" xr:uid="{00000000-0005-0000-0000-0000501B0000}"/>
    <cellStyle name="Currency 3 5 4 2 3" xfId="6975" xr:uid="{00000000-0005-0000-0000-0000511B0000}"/>
    <cellStyle name="Currency 3 5 4 3" xfId="6976" xr:uid="{00000000-0005-0000-0000-0000521B0000}"/>
    <cellStyle name="Currency 3 5 4 4" xfId="6977" xr:uid="{00000000-0005-0000-0000-0000531B0000}"/>
    <cellStyle name="Currency 3 5 5" xfId="6978" xr:uid="{00000000-0005-0000-0000-0000541B0000}"/>
    <cellStyle name="Currency 3 5 5 2" xfId="6979" xr:uid="{00000000-0005-0000-0000-0000551B0000}"/>
    <cellStyle name="Currency 3 5 5 3" xfId="6980" xr:uid="{00000000-0005-0000-0000-0000561B0000}"/>
    <cellStyle name="Currency 3 5 6" xfId="6981" xr:uid="{00000000-0005-0000-0000-0000571B0000}"/>
    <cellStyle name="Currency 3 5 7" xfId="6982" xr:uid="{00000000-0005-0000-0000-0000581B0000}"/>
    <cellStyle name="Currency 3 6" xfId="6983" xr:uid="{00000000-0005-0000-0000-0000591B0000}"/>
    <cellStyle name="Currency 3 6 2" xfId="6984" xr:uid="{00000000-0005-0000-0000-00005A1B0000}"/>
    <cellStyle name="Currency 3 6 2 2" xfId="6985" xr:uid="{00000000-0005-0000-0000-00005B1B0000}"/>
    <cellStyle name="Currency 3 6 2 2 2" xfId="6986" xr:uid="{00000000-0005-0000-0000-00005C1B0000}"/>
    <cellStyle name="Currency 3 6 2 2 2 2" xfId="6987" xr:uid="{00000000-0005-0000-0000-00005D1B0000}"/>
    <cellStyle name="Currency 3 6 2 2 2 2 2" xfId="6988" xr:uid="{00000000-0005-0000-0000-00005E1B0000}"/>
    <cellStyle name="Currency 3 6 2 2 2 2 3" xfId="6989" xr:uid="{00000000-0005-0000-0000-00005F1B0000}"/>
    <cellStyle name="Currency 3 6 2 2 2 3" xfId="6990" xr:uid="{00000000-0005-0000-0000-0000601B0000}"/>
    <cellStyle name="Currency 3 6 2 2 2 4" xfId="6991" xr:uid="{00000000-0005-0000-0000-0000611B0000}"/>
    <cellStyle name="Currency 3 6 2 2 3" xfId="6992" xr:uid="{00000000-0005-0000-0000-0000621B0000}"/>
    <cellStyle name="Currency 3 6 2 2 3 2" xfId="6993" xr:uid="{00000000-0005-0000-0000-0000631B0000}"/>
    <cellStyle name="Currency 3 6 2 2 3 3" xfId="6994" xr:uid="{00000000-0005-0000-0000-0000641B0000}"/>
    <cellStyle name="Currency 3 6 2 2 4" xfId="6995" xr:uid="{00000000-0005-0000-0000-0000651B0000}"/>
    <cellStyle name="Currency 3 6 2 2 5" xfId="6996" xr:uid="{00000000-0005-0000-0000-0000661B0000}"/>
    <cellStyle name="Currency 3 6 2 3" xfId="6997" xr:uid="{00000000-0005-0000-0000-0000671B0000}"/>
    <cellStyle name="Currency 3 6 2 3 2" xfId="6998" xr:uid="{00000000-0005-0000-0000-0000681B0000}"/>
    <cellStyle name="Currency 3 6 2 3 2 2" xfId="6999" xr:uid="{00000000-0005-0000-0000-0000691B0000}"/>
    <cellStyle name="Currency 3 6 2 3 2 3" xfId="7000" xr:uid="{00000000-0005-0000-0000-00006A1B0000}"/>
    <cellStyle name="Currency 3 6 2 3 3" xfId="7001" xr:uid="{00000000-0005-0000-0000-00006B1B0000}"/>
    <cellStyle name="Currency 3 6 2 3 4" xfId="7002" xr:uid="{00000000-0005-0000-0000-00006C1B0000}"/>
    <cellStyle name="Currency 3 6 2 4" xfId="7003" xr:uid="{00000000-0005-0000-0000-00006D1B0000}"/>
    <cellStyle name="Currency 3 6 2 4 2" xfId="7004" xr:uid="{00000000-0005-0000-0000-00006E1B0000}"/>
    <cellStyle name="Currency 3 6 2 4 3" xfId="7005" xr:uid="{00000000-0005-0000-0000-00006F1B0000}"/>
    <cellStyle name="Currency 3 6 2 5" xfId="7006" xr:uid="{00000000-0005-0000-0000-0000701B0000}"/>
    <cellStyle name="Currency 3 6 2 6" xfId="7007" xr:uid="{00000000-0005-0000-0000-0000711B0000}"/>
    <cellStyle name="Currency 3 6 3" xfId="7008" xr:uid="{00000000-0005-0000-0000-0000721B0000}"/>
    <cellStyle name="Currency 3 6 3 2" xfId="7009" xr:uid="{00000000-0005-0000-0000-0000731B0000}"/>
    <cellStyle name="Currency 3 6 3 2 2" xfId="7010" xr:uid="{00000000-0005-0000-0000-0000741B0000}"/>
    <cellStyle name="Currency 3 6 3 2 2 2" xfId="7011" xr:uid="{00000000-0005-0000-0000-0000751B0000}"/>
    <cellStyle name="Currency 3 6 3 2 2 3" xfId="7012" xr:uid="{00000000-0005-0000-0000-0000761B0000}"/>
    <cellStyle name="Currency 3 6 3 2 3" xfId="7013" xr:uid="{00000000-0005-0000-0000-0000771B0000}"/>
    <cellStyle name="Currency 3 6 3 2 4" xfId="7014" xr:uid="{00000000-0005-0000-0000-0000781B0000}"/>
    <cellStyle name="Currency 3 6 3 3" xfId="7015" xr:uid="{00000000-0005-0000-0000-0000791B0000}"/>
    <cellStyle name="Currency 3 6 3 3 2" xfId="7016" xr:uid="{00000000-0005-0000-0000-00007A1B0000}"/>
    <cellStyle name="Currency 3 6 3 3 3" xfId="7017" xr:uid="{00000000-0005-0000-0000-00007B1B0000}"/>
    <cellStyle name="Currency 3 6 3 4" xfId="7018" xr:uid="{00000000-0005-0000-0000-00007C1B0000}"/>
    <cellStyle name="Currency 3 6 3 5" xfId="7019" xr:uid="{00000000-0005-0000-0000-00007D1B0000}"/>
    <cellStyle name="Currency 3 6 4" xfId="7020" xr:uid="{00000000-0005-0000-0000-00007E1B0000}"/>
    <cellStyle name="Currency 3 6 4 2" xfId="7021" xr:uid="{00000000-0005-0000-0000-00007F1B0000}"/>
    <cellStyle name="Currency 3 6 4 2 2" xfId="7022" xr:uid="{00000000-0005-0000-0000-0000801B0000}"/>
    <cellStyle name="Currency 3 6 4 2 3" xfId="7023" xr:uid="{00000000-0005-0000-0000-0000811B0000}"/>
    <cellStyle name="Currency 3 6 4 3" xfId="7024" xr:uid="{00000000-0005-0000-0000-0000821B0000}"/>
    <cellStyle name="Currency 3 6 4 4" xfId="7025" xr:uid="{00000000-0005-0000-0000-0000831B0000}"/>
    <cellStyle name="Currency 3 6 5" xfId="7026" xr:uid="{00000000-0005-0000-0000-0000841B0000}"/>
    <cellStyle name="Currency 3 6 5 2" xfId="7027" xr:uid="{00000000-0005-0000-0000-0000851B0000}"/>
    <cellStyle name="Currency 3 6 5 3" xfId="7028" xr:uid="{00000000-0005-0000-0000-0000861B0000}"/>
    <cellStyle name="Currency 3 6 6" xfId="7029" xr:uid="{00000000-0005-0000-0000-0000871B0000}"/>
    <cellStyle name="Currency 3 6 7" xfId="7030" xr:uid="{00000000-0005-0000-0000-0000881B0000}"/>
    <cellStyle name="Currency 3 7" xfId="7031" xr:uid="{00000000-0005-0000-0000-0000891B0000}"/>
    <cellStyle name="Currency 3 7 2" xfId="7032" xr:uid="{00000000-0005-0000-0000-00008A1B0000}"/>
    <cellStyle name="Currency 3 7 2 2" xfId="7033" xr:uid="{00000000-0005-0000-0000-00008B1B0000}"/>
    <cellStyle name="Currency 3 7 2 2 2" xfId="7034" xr:uid="{00000000-0005-0000-0000-00008C1B0000}"/>
    <cellStyle name="Currency 3 7 2 2 2 2" xfId="7035" xr:uid="{00000000-0005-0000-0000-00008D1B0000}"/>
    <cellStyle name="Currency 3 7 2 2 2 3" xfId="7036" xr:uid="{00000000-0005-0000-0000-00008E1B0000}"/>
    <cellStyle name="Currency 3 7 2 2 3" xfId="7037" xr:uid="{00000000-0005-0000-0000-00008F1B0000}"/>
    <cellStyle name="Currency 3 7 2 2 4" xfId="7038" xr:uid="{00000000-0005-0000-0000-0000901B0000}"/>
    <cellStyle name="Currency 3 7 2 3" xfId="7039" xr:uid="{00000000-0005-0000-0000-0000911B0000}"/>
    <cellStyle name="Currency 3 7 2 3 2" xfId="7040" xr:uid="{00000000-0005-0000-0000-0000921B0000}"/>
    <cellStyle name="Currency 3 7 2 3 3" xfId="7041" xr:uid="{00000000-0005-0000-0000-0000931B0000}"/>
    <cellStyle name="Currency 3 7 2 4" xfId="7042" xr:uid="{00000000-0005-0000-0000-0000941B0000}"/>
    <cellStyle name="Currency 3 7 2 5" xfId="7043" xr:uid="{00000000-0005-0000-0000-0000951B0000}"/>
    <cellStyle name="Currency 3 7 3" xfId="7044" xr:uid="{00000000-0005-0000-0000-0000961B0000}"/>
    <cellStyle name="Currency 3 7 3 2" xfId="7045" xr:uid="{00000000-0005-0000-0000-0000971B0000}"/>
    <cellStyle name="Currency 3 7 3 2 2" xfId="7046" xr:uid="{00000000-0005-0000-0000-0000981B0000}"/>
    <cellStyle name="Currency 3 7 3 2 3" xfId="7047" xr:uid="{00000000-0005-0000-0000-0000991B0000}"/>
    <cellStyle name="Currency 3 7 3 3" xfId="7048" xr:uid="{00000000-0005-0000-0000-00009A1B0000}"/>
    <cellStyle name="Currency 3 7 3 4" xfId="7049" xr:uid="{00000000-0005-0000-0000-00009B1B0000}"/>
    <cellStyle name="Currency 3 7 4" xfId="7050" xr:uid="{00000000-0005-0000-0000-00009C1B0000}"/>
    <cellStyle name="Currency 3 7 4 2" xfId="7051" xr:uid="{00000000-0005-0000-0000-00009D1B0000}"/>
    <cellStyle name="Currency 3 7 4 3" xfId="7052" xr:uid="{00000000-0005-0000-0000-00009E1B0000}"/>
    <cellStyle name="Currency 3 7 5" xfId="7053" xr:uid="{00000000-0005-0000-0000-00009F1B0000}"/>
    <cellStyle name="Currency 3 7 6" xfId="7054" xr:uid="{00000000-0005-0000-0000-0000A01B0000}"/>
    <cellStyle name="Currency 3 8" xfId="7055" xr:uid="{00000000-0005-0000-0000-0000A11B0000}"/>
    <cellStyle name="Currency 3 8 2" xfId="7056" xr:uid="{00000000-0005-0000-0000-0000A21B0000}"/>
    <cellStyle name="Currency 3 8 2 2" xfId="7057" xr:uid="{00000000-0005-0000-0000-0000A31B0000}"/>
    <cellStyle name="Currency 3 8 2 2 2" xfId="7058" xr:uid="{00000000-0005-0000-0000-0000A41B0000}"/>
    <cellStyle name="Currency 3 8 2 2 2 2" xfId="7059" xr:uid="{00000000-0005-0000-0000-0000A51B0000}"/>
    <cellStyle name="Currency 3 8 2 2 2 3" xfId="7060" xr:uid="{00000000-0005-0000-0000-0000A61B0000}"/>
    <cellStyle name="Currency 3 8 2 2 3" xfId="7061" xr:uid="{00000000-0005-0000-0000-0000A71B0000}"/>
    <cellStyle name="Currency 3 8 2 2 4" xfId="7062" xr:uid="{00000000-0005-0000-0000-0000A81B0000}"/>
    <cellStyle name="Currency 3 8 2 3" xfId="7063" xr:uid="{00000000-0005-0000-0000-0000A91B0000}"/>
    <cellStyle name="Currency 3 8 2 3 2" xfId="7064" xr:uid="{00000000-0005-0000-0000-0000AA1B0000}"/>
    <cellStyle name="Currency 3 8 2 3 3" xfId="7065" xr:uid="{00000000-0005-0000-0000-0000AB1B0000}"/>
    <cellStyle name="Currency 3 8 2 4" xfId="7066" xr:uid="{00000000-0005-0000-0000-0000AC1B0000}"/>
    <cellStyle name="Currency 3 8 2 5" xfId="7067" xr:uid="{00000000-0005-0000-0000-0000AD1B0000}"/>
    <cellStyle name="Currency 3 8 3" xfId="7068" xr:uid="{00000000-0005-0000-0000-0000AE1B0000}"/>
    <cellStyle name="Currency 3 8 3 2" xfId="7069" xr:uid="{00000000-0005-0000-0000-0000AF1B0000}"/>
    <cellStyle name="Currency 3 8 3 2 2" xfId="7070" xr:uid="{00000000-0005-0000-0000-0000B01B0000}"/>
    <cellStyle name="Currency 3 8 3 2 3" xfId="7071" xr:uid="{00000000-0005-0000-0000-0000B11B0000}"/>
    <cellStyle name="Currency 3 8 3 3" xfId="7072" xr:uid="{00000000-0005-0000-0000-0000B21B0000}"/>
    <cellStyle name="Currency 3 8 3 4" xfId="7073" xr:uid="{00000000-0005-0000-0000-0000B31B0000}"/>
    <cellStyle name="Currency 3 8 4" xfId="7074" xr:uid="{00000000-0005-0000-0000-0000B41B0000}"/>
    <cellStyle name="Currency 3 8 4 2" xfId="7075" xr:uid="{00000000-0005-0000-0000-0000B51B0000}"/>
    <cellStyle name="Currency 3 8 4 3" xfId="7076" xr:uid="{00000000-0005-0000-0000-0000B61B0000}"/>
    <cellStyle name="Currency 3 8 5" xfId="7077" xr:uid="{00000000-0005-0000-0000-0000B71B0000}"/>
    <cellStyle name="Currency 3 8 6" xfId="7078" xr:uid="{00000000-0005-0000-0000-0000B81B0000}"/>
    <cellStyle name="Currency 3 9" xfId="7079" xr:uid="{00000000-0005-0000-0000-0000B91B0000}"/>
    <cellStyle name="Currency 3 9 2" xfId="7080" xr:uid="{00000000-0005-0000-0000-0000BA1B0000}"/>
    <cellStyle name="Currency 3 9 2 2" xfId="7081" xr:uid="{00000000-0005-0000-0000-0000BB1B0000}"/>
    <cellStyle name="Currency 3 9 2 2 2" xfId="7082" xr:uid="{00000000-0005-0000-0000-0000BC1B0000}"/>
    <cellStyle name="Currency 3 9 2 2 2 2" xfId="7083" xr:uid="{00000000-0005-0000-0000-0000BD1B0000}"/>
    <cellStyle name="Currency 3 9 2 2 2 3" xfId="7084" xr:uid="{00000000-0005-0000-0000-0000BE1B0000}"/>
    <cellStyle name="Currency 3 9 2 2 3" xfId="7085" xr:uid="{00000000-0005-0000-0000-0000BF1B0000}"/>
    <cellStyle name="Currency 3 9 2 2 4" xfId="7086" xr:uid="{00000000-0005-0000-0000-0000C01B0000}"/>
    <cellStyle name="Currency 3 9 2 3" xfId="7087" xr:uid="{00000000-0005-0000-0000-0000C11B0000}"/>
    <cellStyle name="Currency 3 9 2 3 2" xfId="7088" xr:uid="{00000000-0005-0000-0000-0000C21B0000}"/>
    <cellStyle name="Currency 3 9 2 3 3" xfId="7089" xr:uid="{00000000-0005-0000-0000-0000C31B0000}"/>
    <cellStyle name="Currency 3 9 2 4" xfId="7090" xr:uid="{00000000-0005-0000-0000-0000C41B0000}"/>
    <cellStyle name="Currency 3 9 2 5" xfId="7091" xr:uid="{00000000-0005-0000-0000-0000C51B0000}"/>
    <cellStyle name="Currency 3 9 3" xfId="7092" xr:uid="{00000000-0005-0000-0000-0000C61B0000}"/>
    <cellStyle name="Currency 3 9 3 2" xfId="7093" xr:uid="{00000000-0005-0000-0000-0000C71B0000}"/>
    <cellStyle name="Currency 3 9 3 2 2" xfId="7094" xr:uid="{00000000-0005-0000-0000-0000C81B0000}"/>
    <cellStyle name="Currency 3 9 3 2 3" xfId="7095" xr:uid="{00000000-0005-0000-0000-0000C91B0000}"/>
    <cellStyle name="Currency 3 9 3 3" xfId="7096" xr:uid="{00000000-0005-0000-0000-0000CA1B0000}"/>
    <cellStyle name="Currency 3 9 3 4" xfId="7097" xr:uid="{00000000-0005-0000-0000-0000CB1B0000}"/>
    <cellStyle name="Currency 3 9 4" xfId="7098" xr:uid="{00000000-0005-0000-0000-0000CC1B0000}"/>
    <cellStyle name="Currency 3 9 4 2" xfId="7099" xr:uid="{00000000-0005-0000-0000-0000CD1B0000}"/>
    <cellStyle name="Currency 3 9 4 3" xfId="7100" xr:uid="{00000000-0005-0000-0000-0000CE1B0000}"/>
    <cellStyle name="Currency 3 9 5" xfId="7101" xr:uid="{00000000-0005-0000-0000-0000CF1B0000}"/>
    <cellStyle name="Currency 3 9 6" xfId="7102" xr:uid="{00000000-0005-0000-0000-0000D01B0000}"/>
    <cellStyle name="Currency 30" xfId="7103" xr:uid="{00000000-0005-0000-0000-0000D11B0000}"/>
    <cellStyle name="Currency 31" xfId="7104" xr:uid="{00000000-0005-0000-0000-0000D21B0000}"/>
    <cellStyle name="Currency 32" xfId="7105" xr:uid="{00000000-0005-0000-0000-0000D31B0000}"/>
    <cellStyle name="Currency 33" xfId="7106" xr:uid="{00000000-0005-0000-0000-0000D41B0000}"/>
    <cellStyle name="Currency 34" xfId="7107" xr:uid="{00000000-0005-0000-0000-0000D51B0000}"/>
    <cellStyle name="Currency 35" xfId="7108" xr:uid="{00000000-0005-0000-0000-0000D61B0000}"/>
    <cellStyle name="Currency 36" xfId="7109" xr:uid="{00000000-0005-0000-0000-0000D71B0000}"/>
    <cellStyle name="Currency 37" xfId="7110" xr:uid="{00000000-0005-0000-0000-0000D81B0000}"/>
    <cellStyle name="Currency 38" xfId="7111" xr:uid="{00000000-0005-0000-0000-0000D91B0000}"/>
    <cellStyle name="Currency 39" xfId="7112" xr:uid="{00000000-0005-0000-0000-0000DA1B0000}"/>
    <cellStyle name="Currency 4" xfId="24" xr:uid="{00000000-0005-0000-0000-0000DB1B0000}"/>
    <cellStyle name="Currency 4 2" xfId="7113" xr:uid="{00000000-0005-0000-0000-0000DC1B0000}"/>
    <cellStyle name="Currency 4 2 2" xfId="7114" xr:uid="{00000000-0005-0000-0000-0000DD1B0000}"/>
    <cellStyle name="Currency 4 2 2 2" xfId="7115" xr:uid="{00000000-0005-0000-0000-0000DE1B0000}"/>
    <cellStyle name="Currency 4 2 2 3" xfId="7116" xr:uid="{00000000-0005-0000-0000-0000DF1B0000}"/>
    <cellStyle name="Currency 4 2 3" xfId="7117" xr:uid="{00000000-0005-0000-0000-0000E01B0000}"/>
    <cellStyle name="Currency 4 2 3 2" xfId="7118" xr:uid="{00000000-0005-0000-0000-0000E11B0000}"/>
    <cellStyle name="Currency 4 2 3 3" xfId="7119" xr:uid="{00000000-0005-0000-0000-0000E21B0000}"/>
    <cellStyle name="Currency 4 3" xfId="7120" xr:uid="{00000000-0005-0000-0000-0000E31B0000}"/>
    <cellStyle name="Currency 4 3 2" xfId="7121" xr:uid="{00000000-0005-0000-0000-0000E41B0000}"/>
    <cellStyle name="Currency 4 3 3" xfId="7122" xr:uid="{00000000-0005-0000-0000-0000E51B0000}"/>
    <cellStyle name="Currency 4 3 4" xfId="7123" xr:uid="{00000000-0005-0000-0000-0000E61B0000}"/>
    <cellStyle name="Currency 4 3 5" xfId="7124" xr:uid="{00000000-0005-0000-0000-0000E71B0000}"/>
    <cellStyle name="Currency 4 3 5 2" xfId="7125" xr:uid="{00000000-0005-0000-0000-0000E81B0000}"/>
    <cellStyle name="Currency 4 3 5 3" xfId="7126" xr:uid="{00000000-0005-0000-0000-0000E91B0000}"/>
    <cellStyle name="Currency 4 4" xfId="7127" xr:uid="{00000000-0005-0000-0000-0000EA1B0000}"/>
    <cellStyle name="Currency 4 4 2" xfId="7128" xr:uid="{00000000-0005-0000-0000-0000EB1B0000}"/>
    <cellStyle name="Currency 4 5" xfId="7129" xr:uid="{00000000-0005-0000-0000-0000EC1B0000}"/>
    <cellStyle name="Currency 4 6" xfId="7130" xr:uid="{00000000-0005-0000-0000-0000ED1B0000}"/>
    <cellStyle name="Currency 4 7" xfId="7131" xr:uid="{00000000-0005-0000-0000-0000EE1B0000}"/>
    <cellStyle name="Currency 4 7 2" xfId="7132" xr:uid="{00000000-0005-0000-0000-0000EF1B0000}"/>
    <cellStyle name="Currency 4 7 3" xfId="7133" xr:uid="{00000000-0005-0000-0000-0000F01B0000}"/>
    <cellStyle name="Currency 4 8" xfId="7134" xr:uid="{00000000-0005-0000-0000-0000F11B0000}"/>
    <cellStyle name="Currency 40" xfId="7135" xr:uid="{00000000-0005-0000-0000-0000F21B0000}"/>
    <cellStyle name="Currency 41" xfId="7136" xr:uid="{00000000-0005-0000-0000-0000F31B0000}"/>
    <cellStyle name="Currency 42" xfId="7137" xr:uid="{00000000-0005-0000-0000-0000F41B0000}"/>
    <cellStyle name="Currency 43" xfId="7138" xr:uid="{00000000-0005-0000-0000-0000F51B0000}"/>
    <cellStyle name="Currency 44" xfId="7139" xr:uid="{00000000-0005-0000-0000-0000F61B0000}"/>
    <cellStyle name="Currency 45" xfId="7140" xr:uid="{00000000-0005-0000-0000-0000F71B0000}"/>
    <cellStyle name="Currency 46" xfId="7141" xr:uid="{00000000-0005-0000-0000-0000F81B0000}"/>
    <cellStyle name="Currency 47" xfId="7142" xr:uid="{00000000-0005-0000-0000-0000F91B0000}"/>
    <cellStyle name="Currency 48" xfId="7143" xr:uid="{00000000-0005-0000-0000-0000FA1B0000}"/>
    <cellStyle name="Currency 49" xfId="7144" xr:uid="{00000000-0005-0000-0000-0000FB1B0000}"/>
    <cellStyle name="Currency 5" xfId="25" xr:uid="{00000000-0005-0000-0000-0000FC1B0000}"/>
    <cellStyle name="Currency 5 10" xfId="7145" xr:uid="{00000000-0005-0000-0000-0000FD1B0000}"/>
    <cellStyle name="Currency 5 11" xfId="7146" xr:uid="{00000000-0005-0000-0000-0000FE1B0000}"/>
    <cellStyle name="Currency 5 2" xfId="7147" xr:uid="{00000000-0005-0000-0000-0000FF1B0000}"/>
    <cellStyle name="Currency 5 2 10" xfId="7148" xr:uid="{00000000-0005-0000-0000-0000001C0000}"/>
    <cellStyle name="Currency 5 2 2" xfId="7149" xr:uid="{00000000-0005-0000-0000-0000011C0000}"/>
    <cellStyle name="Currency 5 2 2 2" xfId="7150" xr:uid="{00000000-0005-0000-0000-0000021C0000}"/>
    <cellStyle name="Currency 5 2 2 2 2" xfId="7151" xr:uid="{00000000-0005-0000-0000-0000031C0000}"/>
    <cellStyle name="Currency 5 2 2 2 2 2" xfId="7152" xr:uid="{00000000-0005-0000-0000-0000041C0000}"/>
    <cellStyle name="Currency 5 2 2 2 2 2 2" xfId="7153" xr:uid="{00000000-0005-0000-0000-0000051C0000}"/>
    <cellStyle name="Currency 5 2 2 2 2 2 2 2" xfId="7154" xr:uid="{00000000-0005-0000-0000-0000061C0000}"/>
    <cellStyle name="Currency 5 2 2 2 2 2 2 3" xfId="7155" xr:uid="{00000000-0005-0000-0000-0000071C0000}"/>
    <cellStyle name="Currency 5 2 2 2 2 2 3" xfId="7156" xr:uid="{00000000-0005-0000-0000-0000081C0000}"/>
    <cellStyle name="Currency 5 2 2 2 2 2 4" xfId="7157" xr:uid="{00000000-0005-0000-0000-0000091C0000}"/>
    <cellStyle name="Currency 5 2 2 2 2 3" xfId="7158" xr:uid="{00000000-0005-0000-0000-00000A1C0000}"/>
    <cellStyle name="Currency 5 2 2 2 2 3 2" xfId="7159" xr:uid="{00000000-0005-0000-0000-00000B1C0000}"/>
    <cellStyle name="Currency 5 2 2 2 2 3 3" xfId="7160" xr:uid="{00000000-0005-0000-0000-00000C1C0000}"/>
    <cellStyle name="Currency 5 2 2 2 2 4" xfId="7161" xr:uid="{00000000-0005-0000-0000-00000D1C0000}"/>
    <cellStyle name="Currency 5 2 2 2 2 5" xfId="7162" xr:uid="{00000000-0005-0000-0000-00000E1C0000}"/>
    <cellStyle name="Currency 5 2 2 2 3" xfId="7163" xr:uid="{00000000-0005-0000-0000-00000F1C0000}"/>
    <cellStyle name="Currency 5 2 2 2 3 2" xfId="7164" xr:uid="{00000000-0005-0000-0000-0000101C0000}"/>
    <cellStyle name="Currency 5 2 2 2 3 2 2" xfId="7165" xr:uid="{00000000-0005-0000-0000-0000111C0000}"/>
    <cellStyle name="Currency 5 2 2 2 3 2 3" xfId="7166" xr:uid="{00000000-0005-0000-0000-0000121C0000}"/>
    <cellStyle name="Currency 5 2 2 2 3 3" xfId="7167" xr:uid="{00000000-0005-0000-0000-0000131C0000}"/>
    <cellStyle name="Currency 5 2 2 2 3 4" xfId="7168" xr:uid="{00000000-0005-0000-0000-0000141C0000}"/>
    <cellStyle name="Currency 5 2 2 2 4" xfId="7169" xr:uid="{00000000-0005-0000-0000-0000151C0000}"/>
    <cellStyle name="Currency 5 2 2 2 4 2" xfId="7170" xr:uid="{00000000-0005-0000-0000-0000161C0000}"/>
    <cellStyle name="Currency 5 2 2 2 4 3" xfId="7171" xr:uid="{00000000-0005-0000-0000-0000171C0000}"/>
    <cellStyle name="Currency 5 2 2 2 5" xfId="7172" xr:uid="{00000000-0005-0000-0000-0000181C0000}"/>
    <cellStyle name="Currency 5 2 2 2 6" xfId="7173" xr:uid="{00000000-0005-0000-0000-0000191C0000}"/>
    <cellStyle name="Currency 5 2 2 3" xfId="7174" xr:uid="{00000000-0005-0000-0000-00001A1C0000}"/>
    <cellStyle name="Currency 5 2 2 4" xfId="7175" xr:uid="{00000000-0005-0000-0000-00001B1C0000}"/>
    <cellStyle name="Currency 5 2 2 4 2" xfId="7176" xr:uid="{00000000-0005-0000-0000-00001C1C0000}"/>
    <cellStyle name="Currency 5 2 2 4 2 2" xfId="7177" xr:uid="{00000000-0005-0000-0000-00001D1C0000}"/>
    <cellStyle name="Currency 5 2 2 4 2 2 2" xfId="7178" xr:uid="{00000000-0005-0000-0000-00001E1C0000}"/>
    <cellStyle name="Currency 5 2 2 4 2 2 3" xfId="7179" xr:uid="{00000000-0005-0000-0000-00001F1C0000}"/>
    <cellStyle name="Currency 5 2 2 4 2 3" xfId="7180" xr:uid="{00000000-0005-0000-0000-0000201C0000}"/>
    <cellStyle name="Currency 5 2 2 4 2 4" xfId="7181" xr:uid="{00000000-0005-0000-0000-0000211C0000}"/>
    <cellStyle name="Currency 5 2 2 4 3" xfId="7182" xr:uid="{00000000-0005-0000-0000-0000221C0000}"/>
    <cellStyle name="Currency 5 2 2 4 3 2" xfId="7183" xr:uid="{00000000-0005-0000-0000-0000231C0000}"/>
    <cellStyle name="Currency 5 2 2 4 3 3" xfId="7184" xr:uid="{00000000-0005-0000-0000-0000241C0000}"/>
    <cellStyle name="Currency 5 2 2 4 4" xfId="7185" xr:uid="{00000000-0005-0000-0000-0000251C0000}"/>
    <cellStyle name="Currency 5 2 2 4 5" xfId="7186" xr:uid="{00000000-0005-0000-0000-0000261C0000}"/>
    <cellStyle name="Currency 5 2 2 5" xfId="7187" xr:uid="{00000000-0005-0000-0000-0000271C0000}"/>
    <cellStyle name="Currency 5 2 2 5 2" xfId="7188" xr:uid="{00000000-0005-0000-0000-0000281C0000}"/>
    <cellStyle name="Currency 5 2 2 5 2 2" xfId="7189" xr:uid="{00000000-0005-0000-0000-0000291C0000}"/>
    <cellStyle name="Currency 5 2 2 5 2 3" xfId="7190" xr:uid="{00000000-0005-0000-0000-00002A1C0000}"/>
    <cellStyle name="Currency 5 2 2 5 3" xfId="7191" xr:uid="{00000000-0005-0000-0000-00002B1C0000}"/>
    <cellStyle name="Currency 5 2 2 5 4" xfId="7192" xr:uid="{00000000-0005-0000-0000-00002C1C0000}"/>
    <cellStyle name="Currency 5 2 2 6" xfId="7193" xr:uid="{00000000-0005-0000-0000-00002D1C0000}"/>
    <cellStyle name="Currency 5 2 2 6 2" xfId="7194" xr:uid="{00000000-0005-0000-0000-00002E1C0000}"/>
    <cellStyle name="Currency 5 2 2 6 3" xfId="7195" xr:uid="{00000000-0005-0000-0000-00002F1C0000}"/>
    <cellStyle name="Currency 5 2 2 7" xfId="7196" xr:uid="{00000000-0005-0000-0000-0000301C0000}"/>
    <cellStyle name="Currency 5 2 2 8" xfId="7197" xr:uid="{00000000-0005-0000-0000-0000311C0000}"/>
    <cellStyle name="Currency 5 2 3" xfId="7198" xr:uid="{00000000-0005-0000-0000-0000321C0000}"/>
    <cellStyle name="Currency 5 2 4" xfId="7199" xr:uid="{00000000-0005-0000-0000-0000331C0000}"/>
    <cellStyle name="Currency 5 2 4 2" xfId="7200" xr:uid="{00000000-0005-0000-0000-0000341C0000}"/>
    <cellStyle name="Currency 5 2 4 2 2" xfId="7201" xr:uid="{00000000-0005-0000-0000-0000351C0000}"/>
    <cellStyle name="Currency 5 2 4 2 2 2" xfId="7202" xr:uid="{00000000-0005-0000-0000-0000361C0000}"/>
    <cellStyle name="Currency 5 2 4 2 2 2 2" xfId="7203" xr:uid="{00000000-0005-0000-0000-0000371C0000}"/>
    <cellStyle name="Currency 5 2 4 2 2 2 3" xfId="7204" xr:uid="{00000000-0005-0000-0000-0000381C0000}"/>
    <cellStyle name="Currency 5 2 4 2 2 3" xfId="7205" xr:uid="{00000000-0005-0000-0000-0000391C0000}"/>
    <cellStyle name="Currency 5 2 4 2 2 4" xfId="7206" xr:uid="{00000000-0005-0000-0000-00003A1C0000}"/>
    <cellStyle name="Currency 5 2 4 2 3" xfId="7207" xr:uid="{00000000-0005-0000-0000-00003B1C0000}"/>
    <cellStyle name="Currency 5 2 4 2 3 2" xfId="7208" xr:uid="{00000000-0005-0000-0000-00003C1C0000}"/>
    <cellStyle name="Currency 5 2 4 2 3 3" xfId="7209" xr:uid="{00000000-0005-0000-0000-00003D1C0000}"/>
    <cellStyle name="Currency 5 2 4 2 4" xfId="7210" xr:uid="{00000000-0005-0000-0000-00003E1C0000}"/>
    <cellStyle name="Currency 5 2 4 2 5" xfId="7211" xr:uid="{00000000-0005-0000-0000-00003F1C0000}"/>
    <cellStyle name="Currency 5 2 4 3" xfId="7212" xr:uid="{00000000-0005-0000-0000-0000401C0000}"/>
    <cellStyle name="Currency 5 2 4 3 2" xfId="7213" xr:uid="{00000000-0005-0000-0000-0000411C0000}"/>
    <cellStyle name="Currency 5 2 4 3 2 2" xfId="7214" xr:uid="{00000000-0005-0000-0000-0000421C0000}"/>
    <cellStyle name="Currency 5 2 4 3 2 3" xfId="7215" xr:uid="{00000000-0005-0000-0000-0000431C0000}"/>
    <cellStyle name="Currency 5 2 4 3 3" xfId="7216" xr:uid="{00000000-0005-0000-0000-0000441C0000}"/>
    <cellStyle name="Currency 5 2 4 3 4" xfId="7217" xr:uid="{00000000-0005-0000-0000-0000451C0000}"/>
    <cellStyle name="Currency 5 2 4 4" xfId="7218" xr:uid="{00000000-0005-0000-0000-0000461C0000}"/>
    <cellStyle name="Currency 5 2 4 4 2" xfId="7219" xr:uid="{00000000-0005-0000-0000-0000471C0000}"/>
    <cellStyle name="Currency 5 2 4 4 3" xfId="7220" xr:uid="{00000000-0005-0000-0000-0000481C0000}"/>
    <cellStyle name="Currency 5 2 4 5" xfId="7221" xr:uid="{00000000-0005-0000-0000-0000491C0000}"/>
    <cellStyle name="Currency 5 2 4 6" xfId="7222" xr:uid="{00000000-0005-0000-0000-00004A1C0000}"/>
    <cellStyle name="Currency 5 2 5" xfId="7223" xr:uid="{00000000-0005-0000-0000-00004B1C0000}"/>
    <cellStyle name="Currency 5 2 6" xfId="7224" xr:uid="{00000000-0005-0000-0000-00004C1C0000}"/>
    <cellStyle name="Currency 5 2 6 2" xfId="7225" xr:uid="{00000000-0005-0000-0000-00004D1C0000}"/>
    <cellStyle name="Currency 5 2 6 2 2" xfId="7226" xr:uid="{00000000-0005-0000-0000-00004E1C0000}"/>
    <cellStyle name="Currency 5 2 6 2 2 2" xfId="7227" xr:uid="{00000000-0005-0000-0000-00004F1C0000}"/>
    <cellStyle name="Currency 5 2 6 2 2 3" xfId="7228" xr:uid="{00000000-0005-0000-0000-0000501C0000}"/>
    <cellStyle name="Currency 5 2 6 2 3" xfId="7229" xr:uid="{00000000-0005-0000-0000-0000511C0000}"/>
    <cellStyle name="Currency 5 2 6 2 4" xfId="7230" xr:uid="{00000000-0005-0000-0000-0000521C0000}"/>
    <cellStyle name="Currency 5 2 6 3" xfId="7231" xr:uid="{00000000-0005-0000-0000-0000531C0000}"/>
    <cellStyle name="Currency 5 2 6 3 2" xfId="7232" xr:uid="{00000000-0005-0000-0000-0000541C0000}"/>
    <cellStyle name="Currency 5 2 6 3 3" xfId="7233" xr:uid="{00000000-0005-0000-0000-0000551C0000}"/>
    <cellStyle name="Currency 5 2 6 4" xfId="7234" xr:uid="{00000000-0005-0000-0000-0000561C0000}"/>
    <cellStyle name="Currency 5 2 6 5" xfId="7235" xr:uid="{00000000-0005-0000-0000-0000571C0000}"/>
    <cellStyle name="Currency 5 2 7" xfId="7236" xr:uid="{00000000-0005-0000-0000-0000581C0000}"/>
    <cellStyle name="Currency 5 2 7 2" xfId="7237" xr:uid="{00000000-0005-0000-0000-0000591C0000}"/>
    <cellStyle name="Currency 5 2 7 2 2" xfId="7238" xr:uid="{00000000-0005-0000-0000-00005A1C0000}"/>
    <cellStyle name="Currency 5 2 7 2 3" xfId="7239" xr:uid="{00000000-0005-0000-0000-00005B1C0000}"/>
    <cellStyle name="Currency 5 2 7 3" xfId="7240" xr:uid="{00000000-0005-0000-0000-00005C1C0000}"/>
    <cellStyle name="Currency 5 2 7 4" xfId="7241" xr:uid="{00000000-0005-0000-0000-00005D1C0000}"/>
    <cellStyle name="Currency 5 2 8" xfId="7242" xr:uid="{00000000-0005-0000-0000-00005E1C0000}"/>
    <cellStyle name="Currency 5 2 8 2" xfId="7243" xr:uid="{00000000-0005-0000-0000-00005F1C0000}"/>
    <cellStyle name="Currency 5 2 8 3" xfId="7244" xr:uid="{00000000-0005-0000-0000-0000601C0000}"/>
    <cellStyle name="Currency 5 2 9" xfId="7245" xr:uid="{00000000-0005-0000-0000-0000611C0000}"/>
    <cellStyle name="Currency 5 3" xfId="7246" xr:uid="{00000000-0005-0000-0000-0000621C0000}"/>
    <cellStyle name="Currency 5 3 2" xfId="7247" xr:uid="{00000000-0005-0000-0000-0000631C0000}"/>
    <cellStyle name="Currency 5 3 2 2" xfId="7248" xr:uid="{00000000-0005-0000-0000-0000641C0000}"/>
    <cellStyle name="Currency 5 3 2 2 2" xfId="7249" xr:uid="{00000000-0005-0000-0000-0000651C0000}"/>
    <cellStyle name="Currency 5 3 2 2 2 2" xfId="7250" xr:uid="{00000000-0005-0000-0000-0000661C0000}"/>
    <cellStyle name="Currency 5 3 2 2 2 2 2" xfId="7251" xr:uid="{00000000-0005-0000-0000-0000671C0000}"/>
    <cellStyle name="Currency 5 3 2 2 2 2 3" xfId="7252" xr:uid="{00000000-0005-0000-0000-0000681C0000}"/>
    <cellStyle name="Currency 5 3 2 2 2 3" xfId="7253" xr:uid="{00000000-0005-0000-0000-0000691C0000}"/>
    <cellStyle name="Currency 5 3 2 2 2 4" xfId="7254" xr:uid="{00000000-0005-0000-0000-00006A1C0000}"/>
    <cellStyle name="Currency 5 3 2 2 3" xfId="7255" xr:uid="{00000000-0005-0000-0000-00006B1C0000}"/>
    <cellStyle name="Currency 5 3 2 2 3 2" xfId="7256" xr:uid="{00000000-0005-0000-0000-00006C1C0000}"/>
    <cellStyle name="Currency 5 3 2 2 3 3" xfId="7257" xr:uid="{00000000-0005-0000-0000-00006D1C0000}"/>
    <cellStyle name="Currency 5 3 2 2 4" xfId="7258" xr:uid="{00000000-0005-0000-0000-00006E1C0000}"/>
    <cellStyle name="Currency 5 3 2 2 5" xfId="7259" xr:uid="{00000000-0005-0000-0000-00006F1C0000}"/>
    <cellStyle name="Currency 5 3 2 3" xfId="7260" xr:uid="{00000000-0005-0000-0000-0000701C0000}"/>
    <cellStyle name="Currency 5 3 2 3 2" xfId="7261" xr:uid="{00000000-0005-0000-0000-0000711C0000}"/>
    <cellStyle name="Currency 5 3 2 3 2 2" xfId="7262" xr:uid="{00000000-0005-0000-0000-0000721C0000}"/>
    <cellStyle name="Currency 5 3 2 3 2 3" xfId="7263" xr:uid="{00000000-0005-0000-0000-0000731C0000}"/>
    <cellStyle name="Currency 5 3 2 3 3" xfId="7264" xr:uid="{00000000-0005-0000-0000-0000741C0000}"/>
    <cellStyle name="Currency 5 3 2 3 4" xfId="7265" xr:uid="{00000000-0005-0000-0000-0000751C0000}"/>
    <cellStyle name="Currency 5 3 2 4" xfId="7266" xr:uid="{00000000-0005-0000-0000-0000761C0000}"/>
    <cellStyle name="Currency 5 3 2 4 2" xfId="7267" xr:uid="{00000000-0005-0000-0000-0000771C0000}"/>
    <cellStyle name="Currency 5 3 2 4 3" xfId="7268" xr:uid="{00000000-0005-0000-0000-0000781C0000}"/>
    <cellStyle name="Currency 5 3 2 5" xfId="7269" xr:uid="{00000000-0005-0000-0000-0000791C0000}"/>
    <cellStyle name="Currency 5 3 2 6" xfId="7270" xr:uid="{00000000-0005-0000-0000-00007A1C0000}"/>
    <cellStyle name="Currency 5 3 3" xfId="7271" xr:uid="{00000000-0005-0000-0000-00007B1C0000}"/>
    <cellStyle name="Currency 5 3 4" xfId="7272" xr:uid="{00000000-0005-0000-0000-00007C1C0000}"/>
    <cellStyle name="Currency 5 3 4 2" xfId="7273" xr:uid="{00000000-0005-0000-0000-00007D1C0000}"/>
    <cellStyle name="Currency 5 3 4 2 2" xfId="7274" xr:uid="{00000000-0005-0000-0000-00007E1C0000}"/>
    <cellStyle name="Currency 5 3 4 2 2 2" xfId="7275" xr:uid="{00000000-0005-0000-0000-00007F1C0000}"/>
    <cellStyle name="Currency 5 3 4 2 2 3" xfId="7276" xr:uid="{00000000-0005-0000-0000-0000801C0000}"/>
    <cellStyle name="Currency 5 3 4 2 3" xfId="7277" xr:uid="{00000000-0005-0000-0000-0000811C0000}"/>
    <cellStyle name="Currency 5 3 4 2 4" xfId="7278" xr:uid="{00000000-0005-0000-0000-0000821C0000}"/>
    <cellStyle name="Currency 5 3 4 3" xfId="7279" xr:uid="{00000000-0005-0000-0000-0000831C0000}"/>
    <cellStyle name="Currency 5 3 4 3 2" xfId="7280" xr:uid="{00000000-0005-0000-0000-0000841C0000}"/>
    <cellStyle name="Currency 5 3 4 3 3" xfId="7281" xr:uid="{00000000-0005-0000-0000-0000851C0000}"/>
    <cellStyle name="Currency 5 3 4 4" xfId="7282" xr:uid="{00000000-0005-0000-0000-0000861C0000}"/>
    <cellStyle name="Currency 5 3 4 5" xfId="7283" xr:uid="{00000000-0005-0000-0000-0000871C0000}"/>
    <cellStyle name="Currency 5 3 5" xfId="7284" xr:uid="{00000000-0005-0000-0000-0000881C0000}"/>
    <cellStyle name="Currency 5 3 5 2" xfId="7285" xr:uid="{00000000-0005-0000-0000-0000891C0000}"/>
    <cellStyle name="Currency 5 3 5 2 2" xfId="7286" xr:uid="{00000000-0005-0000-0000-00008A1C0000}"/>
    <cellStyle name="Currency 5 3 5 2 3" xfId="7287" xr:uid="{00000000-0005-0000-0000-00008B1C0000}"/>
    <cellStyle name="Currency 5 3 5 3" xfId="7288" xr:uid="{00000000-0005-0000-0000-00008C1C0000}"/>
    <cellStyle name="Currency 5 3 5 4" xfId="7289" xr:uid="{00000000-0005-0000-0000-00008D1C0000}"/>
    <cellStyle name="Currency 5 3 6" xfId="7290" xr:uid="{00000000-0005-0000-0000-00008E1C0000}"/>
    <cellStyle name="Currency 5 3 6 2" xfId="7291" xr:uid="{00000000-0005-0000-0000-00008F1C0000}"/>
    <cellStyle name="Currency 5 3 6 3" xfId="7292" xr:uid="{00000000-0005-0000-0000-0000901C0000}"/>
    <cellStyle name="Currency 5 3 7" xfId="7293" xr:uid="{00000000-0005-0000-0000-0000911C0000}"/>
    <cellStyle name="Currency 5 3 8" xfId="7294" xr:uid="{00000000-0005-0000-0000-0000921C0000}"/>
    <cellStyle name="Currency 5 4" xfId="7295" xr:uid="{00000000-0005-0000-0000-0000931C0000}"/>
    <cellStyle name="Currency 5 4 2" xfId="7296" xr:uid="{00000000-0005-0000-0000-0000941C0000}"/>
    <cellStyle name="Currency 5 4 2 2" xfId="7297" xr:uid="{00000000-0005-0000-0000-0000951C0000}"/>
    <cellStyle name="Currency 5 4 2 2 2" xfId="7298" xr:uid="{00000000-0005-0000-0000-0000961C0000}"/>
    <cellStyle name="Currency 5 4 2 2 2 2" xfId="7299" xr:uid="{00000000-0005-0000-0000-0000971C0000}"/>
    <cellStyle name="Currency 5 4 2 2 2 3" xfId="7300" xr:uid="{00000000-0005-0000-0000-0000981C0000}"/>
    <cellStyle name="Currency 5 4 2 2 3" xfId="7301" xr:uid="{00000000-0005-0000-0000-0000991C0000}"/>
    <cellStyle name="Currency 5 4 2 2 4" xfId="7302" xr:uid="{00000000-0005-0000-0000-00009A1C0000}"/>
    <cellStyle name="Currency 5 4 2 3" xfId="7303" xr:uid="{00000000-0005-0000-0000-00009B1C0000}"/>
    <cellStyle name="Currency 5 4 2 3 2" xfId="7304" xr:uid="{00000000-0005-0000-0000-00009C1C0000}"/>
    <cellStyle name="Currency 5 4 2 3 3" xfId="7305" xr:uid="{00000000-0005-0000-0000-00009D1C0000}"/>
    <cellStyle name="Currency 5 4 2 4" xfId="7306" xr:uid="{00000000-0005-0000-0000-00009E1C0000}"/>
    <cellStyle name="Currency 5 4 2 5" xfId="7307" xr:uid="{00000000-0005-0000-0000-00009F1C0000}"/>
    <cellStyle name="Currency 5 4 3" xfId="7308" xr:uid="{00000000-0005-0000-0000-0000A01C0000}"/>
    <cellStyle name="Currency 5 4 3 2" xfId="7309" xr:uid="{00000000-0005-0000-0000-0000A11C0000}"/>
    <cellStyle name="Currency 5 4 3 2 2" xfId="7310" xr:uid="{00000000-0005-0000-0000-0000A21C0000}"/>
    <cellStyle name="Currency 5 4 3 2 3" xfId="7311" xr:uid="{00000000-0005-0000-0000-0000A31C0000}"/>
    <cellStyle name="Currency 5 4 3 3" xfId="7312" xr:uid="{00000000-0005-0000-0000-0000A41C0000}"/>
    <cellStyle name="Currency 5 4 3 4" xfId="7313" xr:uid="{00000000-0005-0000-0000-0000A51C0000}"/>
    <cellStyle name="Currency 5 4 4" xfId="7314" xr:uid="{00000000-0005-0000-0000-0000A61C0000}"/>
    <cellStyle name="Currency 5 4 4 2" xfId="7315" xr:uid="{00000000-0005-0000-0000-0000A71C0000}"/>
    <cellStyle name="Currency 5 4 4 3" xfId="7316" xr:uid="{00000000-0005-0000-0000-0000A81C0000}"/>
    <cellStyle name="Currency 5 4 5" xfId="7317" xr:uid="{00000000-0005-0000-0000-0000A91C0000}"/>
    <cellStyle name="Currency 5 4 6" xfId="7318" xr:uid="{00000000-0005-0000-0000-0000AA1C0000}"/>
    <cellStyle name="Currency 5 5" xfId="7319" xr:uid="{00000000-0005-0000-0000-0000AB1C0000}"/>
    <cellStyle name="Currency 5 6" xfId="7320" xr:uid="{00000000-0005-0000-0000-0000AC1C0000}"/>
    <cellStyle name="Currency 5 6 2" xfId="7321" xr:uid="{00000000-0005-0000-0000-0000AD1C0000}"/>
    <cellStyle name="Currency 5 6 2 2" xfId="7322" xr:uid="{00000000-0005-0000-0000-0000AE1C0000}"/>
    <cellStyle name="Currency 5 6 2 2 2" xfId="7323" xr:uid="{00000000-0005-0000-0000-0000AF1C0000}"/>
    <cellStyle name="Currency 5 6 2 2 3" xfId="7324" xr:uid="{00000000-0005-0000-0000-0000B01C0000}"/>
    <cellStyle name="Currency 5 6 2 3" xfId="7325" xr:uid="{00000000-0005-0000-0000-0000B11C0000}"/>
    <cellStyle name="Currency 5 6 2 4" xfId="7326" xr:uid="{00000000-0005-0000-0000-0000B21C0000}"/>
    <cellStyle name="Currency 5 6 3" xfId="7327" xr:uid="{00000000-0005-0000-0000-0000B31C0000}"/>
    <cellStyle name="Currency 5 6 3 2" xfId="7328" xr:uid="{00000000-0005-0000-0000-0000B41C0000}"/>
    <cellStyle name="Currency 5 6 3 3" xfId="7329" xr:uid="{00000000-0005-0000-0000-0000B51C0000}"/>
    <cellStyle name="Currency 5 6 4" xfId="7330" xr:uid="{00000000-0005-0000-0000-0000B61C0000}"/>
    <cellStyle name="Currency 5 6 5" xfId="7331" xr:uid="{00000000-0005-0000-0000-0000B71C0000}"/>
    <cellStyle name="Currency 5 7" xfId="7332" xr:uid="{00000000-0005-0000-0000-0000B81C0000}"/>
    <cellStyle name="Currency 5 7 2" xfId="7333" xr:uid="{00000000-0005-0000-0000-0000B91C0000}"/>
    <cellStyle name="Currency 5 7 2 2" xfId="7334" xr:uid="{00000000-0005-0000-0000-0000BA1C0000}"/>
    <cellStyle name="Currency 5 7 2 3" xfId="7335" xr:uid="{00000000-0005-0000-0000-0000BB1C0000}"/>
    <cellStyle name="Currency 5 7 3" xfId="7336" xr:uid="{00000000-0005-0000-0000-0000BC1C0000}"/>
    <cellStyle name="Currency 5 7 4" xfId="7337" xr:uid="{00000000-0005-0000-0000-0000BD1C0000}"/>
    <cellStyle name="Currency 5 8" xfId="7338" xr:uid="{00000000-0005-0000-0000-0000BE1C0000}"/>
    <cellStyle name="Currency 5 8 2" xfId="7339" xr:uid="{00000000-0005-0000-0000-0000BF1C0000}"/>
    <cellStyle name="Currency 5 8 3" xfId="7340" xr:uid="{00000000-0005-0000-0000-0000C01C0000}"/>
    <cellStyle name="Currency 5 9" xfId="7341" xr:uid="{00000000-0005-0000-0000-0000C11C0000}"/>
    <cellStyle name="Currency 50" xfId="7342" xr:uid="{00000000-0005-0000-0000-0000C21C0000}"/>
    <cellStyle name="Currency 51" xfId="7343" xr:uid="{00000000-0005-0000-0000-0000C31C0000}"/>
    <cellStyle name="Currency 52" xfId="7344" xr:uid="{00000000-0005-0000-0000-0000C41C0000}"/>
    <cellStyle name="Currency 53" xfId="7345" xr:uid="{00000000-0005-0000-0000-0000C51C0000}"/>
    <cellStyle name="Currency 54" xfId="7346" xr:uid="{00000000-0005-0000-0000-0000C61C0000}"/>
    <cellStyle name="Currency 55" xfId="7347" xr:uid="{00000000-0005-0000-0000-0000C71C0000}"/>
    <cellStyle name="Currency 56" xfId="7348" xr:uid="{00000000-0005-0000-0000-0000C81C0000}"/>
    <cellStyle name="Currency 57" xfId="7349" xr:uid="{00000000-0005-0000-0000-0000C91C0000}"/>
    <cellStyle name="Currency 58" xfId="7350" xr:uid="{00000000-0005-0000-0000-0000CA1C0000}"/>
    <cellStyle name="Currency 59" xfId="7351" xr:uid="{00000000-0005-0000-0000-0000CB1C0000}"/>
    <cellStyle name="Currency 6" xfId="7352" xr:uid="{00000000-0005-0000-0000-0000CC1C0000}"/>
    <cellStyle name="Currency 6 2" xfId="7353" xr:uid="{00000000-0005-0000-0000-0000CD1C0000}"/>
    <cellStyle name="Currency 6 2 2" xfId="7354" xr:uid="{00000000-0005-0000-0000-0000CE1C0000}"/>
    <cellStyle name="Currency 6 2 3" xfId="7355" xr:uid="{00000000-0005-0000-0000-0000CF1C0000}"/>
    <cellStyle name="Currency 6 3" xfId="7356" xr:uid="{00000000-0005-0000-0000-0000D01C0000}"/>
    <cellStyle name="Currency 6 4" xfId="7357" xr:uid="{00000000-0005-0000-0000-0000D11C0000}"/>
    <cellStyle name="Currency 6 5" xfId="7358" xr:uid="{00000000-0005-0000-0000-0000D21C0000}"/>
    <cellStyle name="Currency 60" xfId="7359" xr:uid="{00000000-0005-0000-0000-0000D31C0000}"/>
    <cellStyle name="Currency 61" xfId="7360" xr:uid="{00000000-0005-0000-0000-0000D41C0000}"/>
    <cellStyle name="Currency 62" xfId="7361" xr:uid="{00000000-0005-0000-0000-0000D51C0000}"/>
    <cellStyle name="Currency 63" xfId="7362" xr:uid="{00000000-0005-0000-0000-0000D61C0000}"/>
    <cellStyle name="Currency 64" xfId="7363" xr:uid="{00000000-0005-0000-0000-0000D71C0000}"/>
    <cellStyle name="Currency 65" xfId="7364" xr:uid="{00000000-0005-0000-0000-0000D81C0000}"/>
    <cellStyle name="Currency 66" xfId="7365" xr:uid="{00000000-0005-0000-0000-0000D91C0000}"/>
    <cellStyle name="Currency 67" xfId="7366" xr:uid="{00000000-0005-0000-0000-0000DA1C0000}"/>
    <cellStyle name="Currency 68" xfId="7367" xr:uid="{00000000-0005-0000-0000-0000DB1C0000}"/>
    <cellStyle name="Currency 69" xfId="7368" xr:uid="{00000000-0005-0000-0000-0000DC1C0000}"/>
    <cellStyle name="Currency 7" xfId="7369" xr:uid="{00000000-0005-0000-0000-0000DD1C0000}"/>
    <cellStyle name="Currency 7 2" xfId="7370" xr:uid="{00000000-0005-0000-0000-0000DE1C0000}"/>
    <cellStyle name="Currency 7 2 2" xfId="7371" xr:uid="{00000000-0005-0000-0000-0000DF1C0000}"/>
    <cellStyle name="Currency 7 2 3" xfId="7372" xr:uid="{00000000-0005-0000-0000-0000E01C0000}"/>
    <cellStyle name="Currency 7 2 4" xfId="7373" xr:uid="{00000000-0005-0000-0000-0000E11C0000}"/>
    <cellStyle name="Currency 7 2 4 2" xfId="7374" xr:uid="{00000000-0005-0000-0000-0000E21C0000}"/>
    <cellStyle name="Currency 7 2 4 3" xfId="7375" xr:uid="{00000000-0005-0000-0000-0000E31C0000}"/>
    <cellStyle name="Currency 7 3" xfId="7376" xr:uid="{00000000-0005-0000-0000-0000E41C0000}"/>
    <cellStyle name="Currency 7 4" xfId="7377" xr:uid="{00000000-0005-0000-0000-0000E51C0000}"/>
    <cellStyle name="Currency 7 5" xfId="7378" xr:uid="{00000000-0005-0000-0000-0000E61C0000}"/>
    <cellStyle name="Currency 7 6" xfId="7379" xr:uid="{00000000-0005-0000-0000-0000E71C0000}"/>
    <cellStyle name="Currency 7 6 2" xfId="7380" xr:uid="{00000000-0005-0000-0000-0000E81C0000}"/>
    <cellStyle name="Currency 7 6 3" xfId="7381" xr:uid="{00000000-0005-0000-0000-0000E91C0000}"/>
    <cellStyle name="Currency 70" xfId="7382" xr:uid="{00000000-0005-0000-0000-0000EA1C0000}"/>
    <cellStyle name="Currency 71" xfId="7383" xr:uid="{00000000-0005-0000-0000-0000EB1C0000}"/>
    <cellStyle name="Currency 72" xfId="7384" xr:uid="{00000000-0005-0000-0000-0000EC1C0000}"/>
    <cellStyle name="Currency 73" xfId="7385" xr:uid="{00000000-0005-0000-0000-0000ED1C0000}"/>
    <cellStyle name="Currency 74" xfId="7386" xr:uid="{00000000-0005-0000-0000-0000EE1C0000}"/>
    <cellStyle name="Currency 75" xfId="7387" xr:uid="{00000000-0005-0000-0000-0000EF1C0000}"/>
    <cellStyle name="Currency 76" xfId="7388" xr:uid="{00000000-0005-0000-0000-0000F01C0000}"/>
    <cellStyle name="Currency 77" xfId="7389" xr:uid="{00000000-0005-0000-0000-0000F11C0000}"/>
    <cellStyle name="Currency 78" xfId="7390" xr:uid="{00000000-0005-0000-0000-0000F21C0000}"/>
    <cellStyle name="Currency 79" xfId="7391" xr:uid="{00000000-0005-0000-0000-0000F31C0000}"/>
    <cellStyle name="Currency 8" xfId="7392" xr:uid="{00000000-0005-0000-0000-0000F41C0000}"/>
    <cellStyle name="Currency 8 2" xfId="7393" xr:uid="{00000000-0005-0000-0000-0000F51C0000}"/>
    <cellStyle name="Currency 8 2 2" xfId="7394" xr:uid="{00000000-0005-0000-0000-0000F61C0000}"/>
    <cellStyle name="Currency 8 2 3" xfId="7395" xr:uid="{00000000-0005-0000-0000-0000F71C0000}"/>
    <cellStyle name="Currency 8 3" xfId="7396" xr:uid="{00000000-0005-0000-0000-0000F81C0000}"/>
    <cellStyle name="Currency 8 4" xfId="7397" xr:uid="{00000000-0005-0000-0000-0000F91C0000}"/>
    <cellStyle name="Currency 8 5" xfId="7398" xr:uid="{00000000-0005-0000-0000-0000FA1C0000}"/>
    <cellStyle name="Currency 8 6" xfId="7399" xr:uid="{00000000-0005-0000-0000-0000FB1C0000}"/>
    <cellStyle name="Currency 80" xfId="7400" xr:uid="{00000000-0005-0000-0000-0000FC1C0000}"/>
    <cellStyle name="Currency 81" xfId="7401" xr:uid="{00000000-0005-0000-0000-0000FD1C0000}"/>
    <cellStyle name="Currency 82" xfId="7402" xr:uid="{00000000-0005-0000-0000-0000FE1C0000}"/>
    <cellStyle name="Currency 83" xfId="7403" xr:uid="{00000000-0005-0000-0000-0000FF1C0000}"/>
    <cellStyle name="Currency 84" xfId="7404" xr:uid="{00000000-0005-0000-0000-0000001D0000}"/>
    <cellStyle name="Currency 85" xfId="7405" xr:uid="{00000000-0005-0000-0000-0000011D0000}"/>
    <cellStyle name="Currency 86" xfId="7406" xr:uid="{00000000-0005-0000-0000-0000021D0000}"/>
    <cellStyle name="Currency 87" xfId="7407" xr:uid="{00000000-0005-0000-0000-0000031D0000}"/>
    <cellStyle name="Currency 88" xfId="7408" xr:uid="{00000000-0005-0000-0000-0000041D0000}"/>
    <cellStyle name="Currency 89" xfId="7409" xr:uid="{00000000-0005-0000-0000-0000051D0000}"/>
    <cellStyle name="Currency 9" xfId="7410" xr:uid="{00000000-0005-0000-0000-0000061D0000}"/>
    <cellStyle name="Currency 9 2" xfId="7411" xr:uid="{00000000-0005-0000-0000-0000071D0000}"/>
    <cellStyle name="Currency 9 2 2" xfId="7412" xr:uid="{00000000-0005-0000-0000-0000081D0000}"/>
    <cellStyle name="Currency 9 2 3" xfId="7413" xr:uid="{00000000-0005-0000-0000-0000091D0000}"/>
    <cellStyle name="Currency 9 3" xfId="7414" xr:uid="{00000000-0005-0000-0000-00000A1D0000}"/>
    <cellStyle name="Currency 9 4" xfId="7415" xr:uid="{00000000-0005-0000-0000-00000B1D0000}"/>
    <cellStyle name="Currency 9 5" xfId="7416" xr:uid="{00000000-0005-0000-0000-00000C1D0000}"/>
    <cellStyle name="Currency 90" xfId="7417" xr:uid="{00000000-0005-0000-0000-00000D1D0000}"/>
    <cellStyle name="Currency 91" xfId="7418" xr:uid="{00000000-0005-0000-0000-00000E1D0000}"/>
    <cellStyle name="Currency 92" xfId="7419" xr:uid="{00000000-0005-0000-0000-00000F1D0000}"/>
    <cellStyle name="Currency 93" xfId="7420" xr:uid="{00000000-0005-0000-0000-0000101D0000}"/>
    <cellStyle name="Currency 94" xfId="7421" xr:uid="{00000000-0005-0000-0000-0000111D0000}"/>
    <cellStyle name="Currency 95" xfId="7422" xr:uid="{00000000-0005-0000-0000-0000121D0000}"/>
    <cellStyle name="Currency 96" xfId="7423" xr:uid="{00000000-0005-0000-0000-0000131D0000}"/>
    <cellStyle name="Currency 97" xfId="7424" xr:uid="{00000000-0005-0000-0000-0000141D0000}"/>
    <cellStyle name="Currency 98" xfId="7425" xr:uid="{00000000-0005-0000-0000-0000151D0000}"/>
    <cellStyle name="Currency 99" xfId="7426" xr:uid="{00000000-0005-0000-0000-0000161D0000}"/>
    <cellStyle name="Currency(+Credit)" xfId="7427" xr:uid="{00000000-0005-0000-0000-0000171D0000}"/>
    <cellStyle name="Currency0" xfId="7428" xr:uid="{00000000-0005-0000-0000-0000181D0000}"/>
    <cellStyle name="Date" xfId="7429" xr:uid="{00000000-0005-0000-0000-0000191D0000}"/>
    <cellStyle name="Date 2" xfId="7430" xr:uid="{00000000-0005-0000-0000-00001A1D0000}"/>
    <cellStyle name="exceptions" xfId="7431" xr:uid="{00000000-0005-0000-0000-00001B1D0000}"/>
    <cellStyle name="Explanatory Text" xfId="21904" builtinId="53" customBuiltin="1"/>
    <cellStyle name="Explanatory Text 2" xfId="7432" xr:uid="{00000000-0005-0000-0000-00001D1D0000}"/>
    <cellStyle name="Explanatory Text 3" xfId="7433" xr:uid="{00000000-0005-0000-0000-00001E1D0000}"/>
    <cellStyle name="Explanatory Text 4" xfId="7434" xr:uid="{00000000-0005-0000-0000-00001F1D0000}"/>
    <cellStyle name="Explanatory Text 5" xfId="7435" xr:uid="{00000000-0005-0000-0000-0000201D0000}"/>
    <cellStyle name="Fixed" xfId="7436" xr:uid="{00000000-0005-0000-0000-0000211D0000}"/>
    <cellStyle name="FRxAmtStyle" xfId="7437" xr:uid="{00000000-0005-0000-0000-0000221D0000}"/>
    <cellStyle name="FRxAmtStyle 2" xfId="7438" xr:uid="{00000000-0005-0000-0000-0000231D0000}"/>
    <cellStyle name="FRxAmtStyle 2 10" xfId="7439" xr:uid="{00000000-0005-0000-0000-0000241D0000}"/>
    <cellStyle name="FRxAmtStyle 2 2" xfId="7440" xr:uid="{00000000-0005-0000-0000-0000251D0000}"/>
    <cellStyle name="FRxAmtStyle 2 3" xfId="7441" xr:uid="{00000000-0005-0000-0000-0000261D0000}"/>
    <cellStyle name="FRxAmtStyle 3" xfId="7442" xr:uid="{00000000-0005-0000-0000-0000271D0000}"/>
    <cellStyle name="FRxAmtStyle 4" xfId="7443" xr:uid="{00000000-0005-0000-0000-0000281D0000}"/>
    <cellStyle name="FRxAmtStyle 5" xfId="7444" xr:uid="{00000000-0005-0000-0000-0000291D0000}"/>
    <cellStyle name="FRxCurrStyle" xfId="7445" xr:uid="{00000000-0005-0000-0000-00002A1D0000}"/>
    <cellStyle name="FRxCurrStyle 2" xfId="7446" xr:uid="{00000000-0005-0000-0000-00002B1D0000}"/>
    <cellStyle name="FRxPcntStyle" xfId="7447" xr:uid="{00000000-0005-0000-0000-00002C1D0000}"/>
    <cellStyle name="Good" xfId="21895" builtinId="26" customBuiltin="1"/>
    <cellStyle name="Good 2" xfId="7448" xr:uid="{00000000-0005-0000-0000-00002E1D0000}"/>
    <cellStyle name="Good 3" xfId="7449" xr:uid="{00000000-0005-0000-0000-00002F1D0000}"/>
    <cellStyle name="Good 4" xfId="7450" xr:uid="{00000000-0005-0000-0000-0000301D0000}"/>
    <cellStyle name="Good 5" xfId="7451" xr:uid="{00000000-0005-0000-0000-0000311D0000}"/>
    <cellStyle name="Heading 1" xfId="21891" builtinId="16" customBuiltin="1"/>
    <cellStyle name="Heading 1 2" xfId="7452" xr:uid="{00000000-0005-0000-0000-0000331D0000}"/>
    <cellStyle name="Heading 1 3" xfId="7453" xr:uid="{00000000-0005-0000-0000-0000341D0000}"/>
    <cellStyle name="Heading 1 4" xfId="7454" xr:uid="{00000000-0005-0000-0000-0000351D0000}"/>
    <cellStyle name="Heading 1 5" xfId="7455" xr:uid="{00000000-0005-0000-0000-0000361D0000}"/>
    <cellStyle name="Heading 1 6" xfId="7456" xr:uid="{00000000-0005-0000-0000-0000371D0000}"/>
    <cellStyle name="Heading 2" xfId="21892" builtinId="17" customBuiltin="1"/>
    <cellStyle name="Heading 2 2" xfId="7457" xr:uid="{00000000-0005-0000-0000-0000391D0000}"/>
    <cellStyle name="Heading 2 3" xfId="7458" xr:uid="{00000000-0005-0000-0000-00003A1D0000}"/>
    <cellStyle name="Heading 2 4" xfId="7459" xr:uid="{00000000-0005-0000-0000-00003B1D0000}"/>
    <cellStyle name="Heading 2 5" xfId="7460" xr:uid="{00000000-0005-0000-0000-00003C1D0000}"/>
    <cellStyle name="Heading 2 6" xfId="7461" xr:uid="{00000000-0005-0000-0000-00003D1D0000}"/>
    <cellStyle name="Heading 3" xfId="21893" builtinId="18" customBuiltin="1"/>
    <cellStyle name="Heading 3 10" xfId="7462" xr:uid="{00000000-0005-0000-0000-00003F1D0000}"/>
    <cellStyle name="Heading 3 11" xfId="7463" xr:uid="{00000000-0005-0000-0000-0000401D0000}"/>
    <cellStyle name="Heading 3 2" xfId="7464" xr:uid="{00000000-0005-0000-0000-0000411D0000}"/>
    <cellStyle name="Heading 3 3" xfId="7465" xr:uid="{00000000-0005-0000-0000-0000421D0000}"/>
    <cellStyle name="Heading 3 3 2" xfId="7466" xr:uid="{00000000-0005-0000-0000-0000431D0000}"/>
    <cellStyle name="Heading 3 3 3" xfId="7467" xr:uid="{00000000-0005-0000-0000-0000441D0000}"/>
    <cellStyle name="Heading 3 4" xfId="7468" xr:uid="{00000000-0005-0000-0000-0000451D0000}"/>
    <cellStyle name="Heading 3 5" xfId="7469" xr:uid="{00000000-0005-0000-0000-0000461D0000}"/>
    <cellStyle name="Heading 3 6" xfId="7470" xr:uid="{00000000-0005-0000-0000-0000471D0000}"/>
    <cellStyle name="Heading 3 7" xfId="7471" xr:uid="{00000000-0005-0000-0000-0000481D0000}"/>
    <cellStyle name="Heading 3 8" xfId="7472" xr:uid="{00000000-0005-0000-0000-0000491D0000}"/>
    <cellStyle name="Heading 3 9" xfId="7473" xr:uid="{00000000-0005-0000-0000-00004A1D0000}"/>
    <cellStyle name="Heading 4" xfId="21894" builtinId="19" customBuiltin="1"/>
    <cellStyle name="Heading 4 2" xfId="7474" xr:uid="{00000000-0005-0000-0000-00004C1D0000}"/>
    <cellStyle name="Heading 4 3" xfId="7475" xr:uid="{00000000-0005-0000-0000-00004D1D0000}"/>
    <cellStyle name="Heading 4 4" xfId="7476" xr:uid="{00000000-0005-0000-0000-00004E1D0000}"/>
    <cellStyle name="Heading 4 5" xfId="7477" xr:uid="{00000000-0005-0000-0000-00004F1D0000}"/>
    <cellStyle name="Heading 4 6" xfId="7478" xr:uid="{00000000-0005-0000-0000-0000501D0000}"/>
    <cellStyle name="Heading No Underline" xfId="7479" xr:uid="{00000000-0005-0000-0000-0000511D0000}"/>
    <cellStyle name="Heading No Underline 2" xfId="7480" xr:uid="{00000000-0005-0000-0000-0000521D0000}"/>
    <cellStyle name="Heading No Underline 3" xfId="7481" xr:uid="{00000000-0005-0000-0000-0000531D0000}"/>
    <cellStyle name="Heading With Underline" xfId="7482" xr:uid="{00000000-0005-0000-0000-0000541D0000}"/>
    <cellStyle name="Heading With Underline 2" xfId="7483" xr:uid="{00000000-0005-0000-0000-0000551D0000}"/>
    <cellStyle name="Heading With Underline 3" xfId="7484" xr:uid="{00000000-0005-0000-0000-0000561D0000}"/>
    <cellStyle name="HNU" xfId="7485" xr:uid="{00000000-0005-0000-0000-0000571D0000}"/>
    <cellStyle name="Hyperlink" xfId="52" builtinId="8"/>
    <cellStyle name="Hyperlink 2" xfId="7486" xr:uid="{00000000-0005-0000-0000-0000591D0000}"/>
    <cellStyle name="Hyperlink 2 2" xfId="7487" xr:uid="{00000000-0005-0000-0000-00005A1D0000}"/>
    <cellStyle name="Hyperlink 2 3" xfId="7488" xr:uid="{00000000-0005-0000-0000-00005B1D0000}"/>
    <cellStyle name="Hyperlink 2 4" xfId="7489" xr:uid="{00000000-0005-0000-0000-00005C1D0000}"/>
    <cellStyle name="Hyperlink 3" xfId="7490" xr:uid="{00000000-0005-0000-0000-00005D1D0000}"/>
    <cellStyle name="Input" xfId="21898" builtinId="20" customBuiltin="1"/>
    <cellStyle name="Input 2" xfId="7491" xr:uid="{00000000-0005-0000-0000-00005F1D0000}"/>
    <cellStyle name="Input 3" xfId="7492" xr:uid="{00000000-0005-0000-0000-0000601D0000}"/>
    <cellStyle name="Input 4" xfId="7493" xr:uid="{00000000-0005-0000-0000-0000611D0000}"/>
    <cellStyle name="Input 5" xfId="7494" xr:uid="{00000000-0005-0000-0000-0000621D0000}"/>
    <cellStyle name="Input 5 2" xfId="7495" xr:uid="{00000000-0005-0000-0000-0000631D0000}"/>
    <cellStyle name="Input 5 2 2" xfId="7496" xr:uid="{00000000-0005-0000-0000-0000641D0000}"/>
    <cellStyle name="Input 5 3" xfId="7497" xr:uid="{00000000-0005-0000-0000-0000651D0000}"/>
    <cellStyle name="Input 5 3 2" xfId="7498" xr:uid="{00000000-0005-0000-0000-0000661D0000}"/>
    <cellStyle name="Input 5 4" xfId="7499" xr:uid="{00000000-0005-0000-0000-0000671D0000}"/>
    <cellStyle name="Input 5 4 2" xfId="7500" xr:uid="{00000000-0005-0000-0000-0000681D0000}"/>
    <cellStyle name="Input 5 5" xfId="7501" xr:uid="{00000000-0005-0000-0000-0000691D0000}"/>
    <cellStyle name="Input 5 5 2" xfId="7502" xr:uid="{00000000-0005-0000-0000-00006A1D0000}"/>
    <cellStyle name="Input 5 6" xfId="7503" xr:uid="{00000000-0005-0000-0000-00006B1D0000}"/>
    <cellStyle name="Input Cells_EXTERNAL" xfId="7504" xr:uid="{00000000-0005-0000-0000-00006C1D0000}"/>
    <cellStyle name="input highlight" xfId="7505" xr:uid="{00000000-0005-0000-0000-00006D1D0000}"/>
    <cellStyle name="input highlight 2" xfId="7506" xr:uid="{00000000-0005-0000-0000-00006E1D0000}"/>
    <cellStyle name="LineItemPrompt" xfId="7507" xr:uid="{00000000-0005-0000-0000-00006F1D0000}"/>
    <cellStyle name="LineItemValue" xfId="7508" xr:uid="{00000000-0005-0000-0000-0000701D0000}"/>
    <cellStyle name="Linked Cell" xfId="21901" builtinId="24" customBuiltin="1"/>
    <cellStyle name="Linked Cell 2" xfId="7509" xr:uid="{00000000-0005-0000-0000-0000721D0000}"/>
    <cellStyle name="Linked Cell 3" xfId="7510" xr:uid="{00000000-0005-0000-0000-0000731D0000}"/>
    <cellStyle name="Linked Cell 4" xfId="7511" xr:uid="{00000000-0005-0000-0000-0000741D0000}"/>
    <cellStyle name="Linked Cell 5" xfId="7512" xr:uid="{00000000-0005-0000-0000-0000751D0000}"/>
    <cellStyle name="Manual-Input" xfId="7513" xr:uid="{00000000-0005-0000-0000-0000761D0000}"/>
    <cellStyle name="MonthHeader" xfId="7514" xr:uid="{00000000-0005-0000-0000-0000771D0000}"/>
    <cellStyle name="Neutral" xfId="21897" builtinId="28" customBuiltin="1"/>
    <cellStyle name="Neutral 2" xfId="7515" xr:uid="{00000000-0005-0000-0000-0000791D0000}"/>
    <cellStyle name="Neutral 3" xfId="7516" xr:uid="{00000000-0005-0000-0000-00007A1D0000}"/>
    <cellStyle name="Neutral 4" xfId="7517" xr:uid="{00000000-0005-0000-0000-00007B1D0000}"/>
    <cellStyle name="Neutral 5" xfId="7518" xr:uid="{00000000-0005-0000-0000-00007C1D0000}"/>
    <cellStyle name="Normal" xfId="0" builtinId="0"/>
    <cellStyle name="Normal 10" xfId="7519" xr:uid="{00000000-0005-0000-0000-00007E1D0000}"/>
    <cellStyle name="Normal 10 10" xfId="7520" xr:uid="{00000000-0005-0000-0000-00007F1D0000}"/>
    <cellStyle name="Normal 10 11" xfId="7521" xr:uid="{00000000-0005-0000-0000-0000801D0000}"/>
    <cellStyle name="Normal 10 2" xfId="7522" xr:uid="{00000000-0005-0000-0000-0000811D0000}"/>
    <cellStyle name="Normal 10 2 2" xfId="7523" xr:uid="{00000000-0005-0000-0000-0000821D0000}"/>
    <cellStyle name="Normal 10 2 2 2" xfId="7524" xr:uid="{00000000-0005-0000-0000-0000831D0000}"/>
    <cellStyle name="Normal 10 2 3" xfId="7525" xr:uid="{00000000-0005-0000-0000-0000841D0000}"/>
    <cellStyle name="Normal 10 3" xfId="7526" xr:uid="{00000000-0005-0000-0000-0000851D0000}"/>
    <cellStyle name="Normal 10 3 10" xfId="7527" xr:uid="{00000000-0005-0000-0000-0000861D0000}"/>
    <cellStyle name="Normal 10 3 2" xfId="7528" xr:uid="{00000000-0005-0000-0000-0000871D0000}"/>
    <cellStyle name="Normal 10 3 2 2" xfId="7529" xr:uid="{00000000-0005-0000-0000-0000881D0000}"/>
    <cellStyle name="Normal 10 3 2 2 2" xfId="7530" xr:uid="{00000000-0005-0000-0000-0000891D0000}"/>
    <cellStyle name="Normal 10 3 2 2 2 2" xfId="7531" xr:uid="{00000000-0005-0000-0000-00008A1D0000}"/>
    <cellStyle name="Normal 10 3 2 2 2 2 2" xfId="7532" xr:uid="{00000000-0005-0000-0000-00008B1D0000}"/>
    <cellStyle name="Normal 10 3 2 2 2 2 2 2" xfId="7533" xr:uid="{00000000-0005-0000-0000-00008C1D0000}"/>
    <cellStyle name="Normal 10 3 2 2 2 2 2 2 2" xfId="7534" xr:uid="{00000000-0005-0000-0000-00008D1D0000}"/>
    <cellStyle name="Normal 10 3 2 2 2 2 2 2 3" xfId="7535" xr:uid="{00000000-0005-0000-0000-00008E1D0000}"/>
    <cellStyle name="Normal 10 3 2 2 2 2 2 3" xfId="7536" xr:uid="{00000000-0005-0000-0000-00008F1D0000}"/>
    <cellStyle name="Normal 10 3 2 2 2 2 2 4" xfId="7537" xr:uid="{00000000-0005-0000-0000-0000901D0000}"/>
    <cellStyle name="Normal 10 3 2 2 2 2 3" xfId="7538" xr:uid="{00000000-0005-0000-0000-0000911D0000}"/>
    <cellStyle name="Normal 10 3 2 2 2 2 3 2" xfId="7539" xr:uid="{00000000-0005-0000-0000-0000921D0000}"/>
    <cellStyle name="Normal 10 3 2 2 2 2 3 3" xfId="7540" xr:uid="{00000000-0005-0000-0000-0000931D0000}"/>
    <cellStyle name="Normal 10 3 2 2 2 2 4" xfId="7541" xr:uid="{00000000-0005-0000-0000-0000941D0000}"/>
    <cellStyle name="Normal 10 3 2 2 2 2 5" xfId="7542" xr:uid="{00000000-0005-0000-0000-0000951D0000}"/>
    <cellStyle name="Normal 10 3 2 2 2 3" xfId="7543" xr:uid="{00000000-0005-0000-0000-0000961D0000}"/>
    <cellStyle name="Normal 10 3 2 2 2 3 2" xfId="7544" xr:uid="{00000000-0005-0000-0000-0000971D0000}"/>
    <cellStyle name="Normal 10 3 2 2 2 3 2 2" xfId="7545" xr:uid="{00000000-0005-0000-0000-0000981D0000}"/>
    <cellStyle name="Normal 10 3 2 2 2 3 2 3" xfId="7546" xr:uid="{00000000-0005-0000-0000-0000991D0000}"/>
    <cellStyle name="Normal 10 3 2 2 2 3 3" xfId="7547" xr:uid="{00000000-0005-0000-0000-00009A1D0000}"/>
    <cellStyle name="Normal 10 3 2 2 2 3 4" xfId="7548" xr:uid="{00000000-0005-0000-0000-00009B1D0000}"/>
    <cellStyle name="Normal 10 3 2 2 2 4" xfId="7549" xr:uid="{00000000-0005-0000-0000-00009C1D0000}"/>
    <cellStyle name="Normal 10 3 2 2 2 4 2" xfId="7550" xr:uid="{00000000-0005-0000-0000-00009D1D0000}"/>
    <cellStyle name="Normal 10 3 2 2 2 4 3" xfId="7551" xr:uid="{00000000-0005-0000-0000-00009E1D0000}"/>
    <cellStyle name="Normal 10 3 2 2 2 5" xfId="7552" xr:uid="{00000000-0005-0000-0000-00009F1D0000}"/>
    <cellStyle name="Normal 10 3 2 2 2 6" xfId="7553" xr:uid="{00000000-0005-0000-0000-0000A01D0000}"/>
    <cellStyle name="Normal 10 3 2 2 3" xfId="7554" xr:uid="{00000000-0005-0000-0000-0000A11D0000}"/>
    <cellStyle name="Normal 10 3 2 2 3 2" xfId="7555" xr:uid="{00000000-0005-0000-0000-0000A21D0000}"/>
    <cellStyle name="Normal 10 3 2 2 3 2 2" xfId="7556" xr:uid="{00000000-0005-0000-0000-0000A31D0000}"/>
    <cellStyle name="Normal 10 3 2 2 3 2 2 2" xfId="7557" xr:uid="{00000000-0005-0000-0000-0000A41D0000}"/>
    <cellStyle name="Normal 10 3 2 2 3 2 2 3" xfId="7558" xr:uid="{00000000-0005-0000-0000-0000A51D0000}"/>
    <cellStyle name="Normal 10 3 2 2 3 2 3" xfId="7559" xr:uid="{00000000-0005-0000-0000-0000A61D0000}"/>
    <cellStyle name="Normal 10 3 2 2 3 2 4" xfId="7560" xr:uid="{00000000-0005-0000-0000-0000A71D0000}"/>
    <cellStyle name="Normal 10 3 2 2 3 3" xfId="7561" xr:uid="{00000000-0005-0000-0000-0000A81D0000}"/>
    <cellStyle name="Normal 10 3 2 2 3 3 2" xfId="7562" xr:uid="{00000000-0005-0000-0000-0000A91D0000}"/>
    <cellStyle name="Normal 10 3 2 2 3 3 3" xfId="7563" xr:uid="{00000000-0005-0000-0000-0000AA1D0000}"/>
    <cellStyle name="Normal 10 3 2 2 3 4" xfId="7564" xr:uid="{00000000-0005-0000-0000-0000AB1D0000}"/>
    <cellStyle name="Normal 10 3 2 2 3 5" xfId="7565" xr:uid="{00000000-0005-0000-0000-0000AC1D0000}"/>
    <cellStyle name="Normal 10 3 2 2 4" xfId="7566" xr:uid="{00000000-0005-0000-0000-0000AD1D0000}"/>
    <cellStyle name="Normal 10 3 2 2 4 2" xfId="7567" xr:uid="{00000000-0005-0000-0000-0000AE1D0000}"/>
    <cellStyle name="Normal 10 3 2 2 4 2 2" xfId="7568" xr:uid="{00000000-0005-0000-0000-0000AF1D0000}"/>
    <cellStyle name="Normal 10 3 2 2 4 2 3" xfId="7569" xr:uid="{00000000-0005-0000-0000-0000B01D0000}"/>
    <cellStyle name="Normal 10 3 2 2 4 3" xfId="7570" xr:uid="{00000000-0005-0000-0000-0000B11D0000}"/>
    <cellStyle name="Normal 10 3 2 2 4 4" xfId="7571" xr:uid="{00000000-0005-0000-0000-0000B21D0000}"/>
    <cellStyle name="Normal 10 3 2 2 5" xfId="7572" xr:uid="{00000000-0005-0000-0000-0000B31D0000}"/>
    <cellStyle name="Normal 10 3 2 2 5 2" xfId="7573" xr:uid="{00000000-0005-0000-0000-0000B41D0000}"/>
    <cellStyle name="Normal 10 3 2 2 5 3" xfId="7574" xr:uid="{00000000-0005-0000-0000-0000B51D0000}"/>
    <cellStyle name="Normal 10 3 2 2 6" xfId="7575" xr:uid="{00000000-0005-0000-0000-0000B61D0000}"/>
    <cellStyle name="Normal 10 3 2 2 7" xfId="7576" xr:uid="{00000000-0005-0000-0000-0000B71D0000}"/>
    <cellStyle name="Normal 10 3 2 3" xfId="7577" xr:uid="{00000000-0005-0000-0000-0000B81D0000}"/>
    <cellStyle name="Normal 10 3 2 3 2" xfId="7578" xr:uid="{00000000-0005-0000-0000-0000B91D0000}"/>
    <cellStyle name="Normal 10 3 2 3 2 2" xfId="7579" xr:uid="{00000000-0005-0000-0000-0000BA1D0000}"/>
    <cellStyle name="Normal 10 3 2 3 2 2 2" xfId="7580" xr:uid="{00000000-0005-0000-0000-0000BB1D0000}"/>
    <cellStyle name="Normal 10 3 2 3 2 2 2 2" xfId="7581" xr:uid="{00000000-0005-0000-0000-0000BC1D0000}"/>
    <cellStyle name="Normal 10 3 2 3 2 2 2 2 2" xfId="7582" xr:uid="{00000000-0005-0000-0000-0000BD1D0000}"/>
    <cellStyle name="Normal 10 3 2 3 2 2 2 2 3" xfId="7583" xr:uid="{00000000-0005-0000-0000-0000BE1D0000}"/>
    <cellStyle name="Normal 10 3 2 3 2 2 2 3" xfId="7584" xr:uid="{00000000-0005-0000-0000-0000BF1D0000}"/>
    <cellStyle name="Normal 10 3 2 3 2 2 2 4" xfId="7585" xr:uid="{00000000-0005-0000-0000-0000C01D0000}"/>
    <cellStyle name="Normal 10 3 2 3 2 2 3" xfId="7586" xr:uid="{00000000-0005-0000-0000-0000C11D0000}"/>
    <cellStyle name="Normal 10 3 2 3 2 2 3 2" xfId="7587" xr:uid="{00000000-0005-0000-0000-0000C21D0000}"/>
    <cellStyle name="Normal 10 3 2 3 2 2 3 3" xfId="7588" xr:uid="{00000000-0005-0000-0000-0000C31D0000}"/>
    <cellStyle name="Normal 10 3 2 3 2 2 4" xfId="7589" xr:uid="{00000000-0005-0000-0000-0000C41D0000}"/>
    <cellStyle name="Normal 10 3 2 3 2 2 5" xfId="7590" xr:uid="{00000000-0005-0000-0000-0000C51D0000}"/>
    <cellStyle name="Normal 10 3 2 3 2 3" xfId="7591" xr:uid="{00000000-0005-0000-0000-0000C61D0000}"/>
    <cellStyle name="Normal 10 3 2 3 2 3 2" xfId="7592" xr:uid="{00000000-0005-0000-0000-0000C71D0000}"/>
    <cellStyle name="Normal 10 3 2 3 2 3 2 2" xfId="7593" xr:uid="{00000000-0005-0000-0000-0000C81D0000}"/>
    <cellStyle name="Normal 10 3 2 3 2 3 2 3" xfId="7594" xr:uid="{00000000-0005-0000-0000-0000C91D0000}"/>
    <cellStyle name="Normal 10 3 2 3 2 3 3" xfId="7595" xr:uid="{00000000-0005-0000-0000-0000CA1D0000}"/>
    <cellStyle name="Normal 10 3 2 3 2 3 4" xfId="7596" xr:uid="{00000000-0005-0000-0000-0000CB1D0000}"/>
    <cellStyle name="Normal 10 3 2 3 2 4" xfId="7597" xr:uid="{00000000-0005-0000-0000-0000CC1D0000}"/>
    <cellStyle name="Normal 10 3 2 3 2 4 2" xfId="7598" xr:uid="{00000000-0005-0000-0000-0000CD1D0000}"/>
    <cellStyle name="Normal 10 3 2 3 2 4 3" xfId="7599" xr:uid="{00000000-0005-0000-0000-0000CE1D0000}"/>
    <cellStyle name="Normal 10 3 2 3 2 5" xfId="7600" xr:uid="{00000000-0005-0000-0000-0000CF1D0000}"/>
    <cellStyle name="Normal 10 3 2 3 2 6" xfId="7601" xr:uid="{00000000-0005-0000-0000-0000D01D0000}"/>
    <cellStyle name="Normal 10 3 2 3 3" xfId="7602" xr:uid="{00000000-0005-0000-0000-0000D11D0000}"/>
    <cellStyle name="Normal 10 3 2 3 3 2" xfId="7603" xr:uid="{00000000-0005-0000-0000-0000D21D0000}"/>
    <cellStyle name="Normal 10 3 2 3 3 2 2" xfId="7604" xr:uid="{00000000-0005-0000-0000-0000D31D0000}"/>
    <cellStyle name="Normal 10 3 2 3 3 2 2 2" xfId="7605" xr:uid="{00000000-0005-0000-0000-0000D41D0000}"/>
    <cellStyle name="Normal 10 3 2 3 3 2 2 3" xfId="7606" xr:uid="{00000000-0005-0000-0000-0000D51D0000}"/>
    <cellStyle name="Normal 10 3 2 3 3 2 3" xfId="7607" xr:uid="{00000000-0005-0000-0000-0000D61D0000}"/>
    <cellStyle name="Normal 10 3 2 3 3 2 4" xfId="7608" xr:uid="{00000000-0005-0000-0000-0000D71D0000}"/>
    <cellStyle name="Normal 10 3 2 3 3 3" xfId="7609" xr:uid="{00000000-0005-0000-0000-0000D81D0000}"/>
    <cellStyle name="Normal 10 3 2 3 3 3 2" xfId="7610" xr:uid="{00000000-0005-0000-0000-0000D91D0000}"/>
    <cellStyle name="Normal 10 3 2 3 3 3 3" xfId="7611" xr:uid="{00000000-0005-0000-0000-0000DA1D0000}"/>
    <cellStyle name="Normal 10 3 2 3 3 4" xfId="7612" xr:uid="{00000000-0005-0000-0000-0000DB1D0000}"/>
    <cellStyle name="Normal 10 3 2 3 3 5" xfId="7613" xr:uid="{00000000-0005-0000-0000-0000DC1D0000}"/>
    <cellStyle name="Normal 10 3 2 3 4" xfId="7614" xr:uid="{00000000-0005-0000-0000-0000DD1D0000}"/>
    <cellStyle name="Normal 10 3 2 3 4 2" xfId="7615" xr:uid="{00000000-0005-0000-0000-0000DE1D0000}"/>
    <cellStyle name="Normal 10 3 2 3 4 2 2" xfId="7616" xr:uid="{00000000-0005-0000-0000-0000DF1D0000}"/>
    <cellStyle name="Normal 10 3 2 3 4 2 3" xfId="7617" xr:uid="{00000000-0005-0000-0000-0000E01D0000}"/>
    <cellStyle name="Normal 10 3 2 3 4 3" xfId="7618" xr:uid="{00000000-0005-0000-0000-0000E11D0000}"/>
    <cellStyle name="Normal 10 3 2 3 4 4" xfId="7619" xr:uid="{00000000-0005-0000-0000-0000E21D0000}"/>
    <cellStyle name="Normal 10 3 2 3 5" xfId="7620" xr:uid="{00000000-0005-0000-0000-0000E31D0000}"/>
    <cellStyle name="Normal 10 3 2 3 5 2" xfId="7621" xr:uid="{00000000-0005-0000-0000-0000E41D0000}"/>
    <cellStyle name="Normal 10 3 2 3 5 3" xfId="7622" xr:uid="{00000000-0005-0000-0000-0000E51D0000}"/>
    <cellStyle name="Normal 10 3 2 3 6" xfId="7623" xr:uid="{00000000-0005-0000-0000-0000E61D0000}"/>
    <cellStyle name="Normal 10 3 2 3 7" xfId="7624" xr:uid="{00000000-0005-0000-0000-0000E71D0000}"/>
    <cellStyle name="Normal 10 3 2 4" xfId="7625" xr:uid="{00000000-0005-0000-0000-0000E81D0000}"/>
    <cellStyle name="Normal 10 3 2 4 2" xfId="7626" xr:uid="{00000000-0005-0000-0000-0000E91D0000}"/>
    <cellStyle name="Normal 10 3 2 4 2 2" xfId="7627" xr:uid="{00000000-0005-0000-0000-0000EA1D0000}"/>
    <cellStyle name="Normal 10 3 2 4 2 2 2" xfId="7628" xr:uid="{00000000-0005-0000-0000-0000EB1D0000}"/>
    <cellStyle name="Normal 10 3 2 4 2 2 2 2" xfId="7629" xr:uid="{00000000-0005-0000-0000-0000EC1D0000}"/>
    <cellStyle name="Normal 10 3 2 4 2 2 2 3" xfId="7630" xr:uid="{00000000-0005-0000-0000-0000ED1D0000}"/>
    <cellStyle name="Normal 10 3 2 4 2 2 3" xfId="7631" xr:uid="{00000000-0005-0000-0000-0000EE1D0000}"/>
    <cellStyle name="Normal 10 3 2 4 2 2 4" xfId="7632" xr:uid="{00000000-0005-0000-0000-0000EF1D0000}"/>
    <cellStyle name="Normal 10 3 2 4 2 3" xfId="7633" xr:uid="{00000000-0005-0000-0000-0000F01D0000}"/>
    <cellStyle name="Normal 10 3 2 4 2 3 2" xfId="7634" xr:uid="{00000000-0005-0000-0000-0000F11D0000}"/>
    <cellStyle name="Normal 10 3 2 4 2 3 3" xfId="7635" xr:uid="{00000000-0005-0000-0000-0000F21D0000}"/>
    <cellStyle name="Normal 10 3 2 4 2 4" xfId="7636" xr:uid="{00000000-0005-0000-0000-0000F31D0000}"/>
    <cellStyle name="Normal 10 3 2 4 2 5" xfId="7637" xr:uid="{00000000-0005-0000-0000-0000F41D0000}"/>
    <cellStyle name="Normal 10 3 2 4 3" xfId="7638" xr:uid="{00000000-0005-0000-0000-0000F51D0000}"/>
    <cellStyle name="Normal 10 3 2 4 3 2" xfId="7639" xr:uid="{00000000-0005-0000-0000-0000F61D0000}"/>
    <cellStyle name="Normal 10 3 2 4 3 2 2" xfId="7640" xr:uid="{00000000-0005-0000-0000-0000F71D0000}"/>
    <cellStyle name="Normal 10 3 2 4 3 2 3" xfId="7641" xr:uid="{00000000-0005-0000-0000-0000F81D0000}"/>
    <cellStyle name="Normal 10 3 2 4 3 3" xfId="7642" xr:uid="{00000000-0005-0000-0000-0000F91D0000}"/>
    <cellStyle name="Normal 10 3 2 4 3 4" xfId="7643" xr:uid="{00000000-0005-0000-0000-0000FA1D0000}"/>
    <cellStyle name="Normal 10 3 2 4 4" xfId="7644" xr:uid="{00000000-0005-0000-0000-0000FB1D0000}"/>
    <cellStyle name="Normal 10 3 2 4 4 2" xfId="7645" xr:uid="{00000000-0005-0000-0000-0000FC1D0000}"/>
    <cellStyle name="Normal 10 3 2 4 4 3" xfId="7646" xr:uid="{00000000-0005-0000-0000-0000FD1D0000}"/>
    <cellStyle name="Normal 10 3 2 4 5" xfId="7647" xr:uid="{00000000-0005-0000-0000-0000FE1D0000}"/>
    <cellStyle name="Normal 10 3 2 4 6" xfId="7648" xr:uid="{00000000-0005-0000-0000-0000FF1D0000}"/>
    <cellStyle name="Normal 10 3 2 5" xfId="7649" xr:uid="{00000000-0005-0000-0000-0000001E0000}"/>
    <cellStyle name="Normal 10 3 2 5 2" xfId="7650" xr:uid="{00000000-0005-0000-0000-0000011E0000}"/>
    <cellStyle name="Normal 10 3 2 5 2 2" xfId="7651" xr:uid="{00000000-0005-0000-0000-0000021E0000}"/>
    <cellStyle name="Normal 10 3 2 5 2 2 2" xfId="7652" xr:uid="{00000000-0005-0000-0000-0000031E0000}"/>
    <cellStyle name="Normal 10 3 2 5 2 2 3" xfId="7653" xr:uid="{00000000-0005-0000-0000-0000041E0000}"/>
    <cellStyle name="Normal 10 3 2 5 2 3" xfId="7654" xr:uid="{00000000-0005-0000-0000-0000051E0000}"/>
    <cellStyle name="Normal 10 3 2 5 2 4" xfId="7655" xr:uid="{00000000-0005-0000-0000-0000061E0000}"/>
    <cellStyle name="Normal 10 3 2 5 3" xfId="7656" xr:uid="{00000000-0005-0000-0000-0000071E0000}"/>
    <cellStyle name="Normal 10 3 2 5 3 2" xfId="7657" xr:uid="{00000000-0005-0000-0000-0000081E0000}"/>
    <cellStyle name="Normal 10 3 2 5 3 3" xfId="7658" xr:uid="{00000000-0005-0000-0000-0000091E0000}"/>
    <cellStyle name="Normal 10 3 2 5 4" xfId="7659" xr:uid="{00000000-0005-0000-0000-00000A1E0000}"/>
    <cellStyle name="Normal 10 3 2 5 5" xfId="7660" xr:uid="{00000000-0005-0000-0000-00000B1E0000}"/>
    <cellStyle name="Normal 10 3 2 6" xfId="7661" xr:uid="{00000000-0005-0000-0000-00000C1E0000}"/>
    <cellStyle name="Normal 10 3 2 6 2" xfId="7662" xr:uid="{00000000-0005-0000-0000-00000D1E0000}"/>
    <cellStyle name="Normal 10 3 2 6 2 2" xfId="7663" xr:uid="{00000000-0005-0000-0000-00000E1E0000}"/>
    <cellStyle name="Normal 10 3 2 6 2 3" xfId="7664" xr:uid="{00000000-0005-0000-0000-00000F1E0000}"/>
    <cellStyle name="Normal 10 3 2 6 3" xfId="7665" xr:uid="{00000000-0005-0000-0000-0000101E0000}"/>
    <cellStyle name="Normal 10 3 2 6 4" xfId="7666" xr:uid="{00000000-0005-0000-0000-0000111E0000}"/>
    <cellStyle name="Normal 10 3 2 7" xfId="7667" xr:uid="{00000000-0005-0000-0000-0000121E0000}"/>
    <cellStyle name="Normal 10 3 2 7 2" xfId="7668" xr:uid="{00000000-0005-0000-0000-0000131E0000}"/>
    <cellStyle name="Normal 10 3 2 7 3" xfId="7669" xr:uid="{00000000-0005-0000-0000-0000141E0000}"/>
    <cellStyle name="Normal 10 3 2 8" xfId="7670" xr:uid="{00000000-0005-0000-0000-0000151E0000}"/>
    <cellStyle name="Normal 10 3 2 9" xfId="7671" xr:uid="{00000000-0005-0000-0000-0000161E0000}"/>
    <cellStyle name="Normal 10 3 3" xfId="7672" xr:uid="{00000000-0005-0000-0000-0000171E0000}"/>
    <cellStyle name="Normal 10 3 3 2" xfId="7673" xr:uid="{00000000-0005-0000-0000-0000181E0000}"/>
    <cellStyle name="Normal 10 3 3 2 2" xfId="7674" xr:uid="{00000000-0005-0000-0000-0000191E0000}"/>
    <cellStyle name="Normal 10 3 3 2 2 2" xfId="7675" xr:uid="{00000000-0005-0000-0000-00001A1E0000}"/>
    <cellStyle name="Normal 10 3 3 2 2 2 2" xfId="7676" xr:uid="{00000000-0005-0000-0000-00001B1E0000}"/>
    <cellStyle name="Normal 10 3 3 2 2 2 2 2" xfId="7677" xr:uid="{00000000-0005-0000-0000-00001C1E0000}"/>
    <cellStyle name="Normal 10 3 3 2 2 2 2 3" xfId="7678" xr:uid="{00000000-0005-0000-0000-00001D1E0000}"/>
    <cellStyle name="Normal 10 3 3 2 2 2 3" xfId="7679" xr:uid="{00000000-0005-0000-0000-00001E1E0000}"/>
    <cellStyle name="Normal 10 3 3 2 2 2 4" xfId="7680" xr:uid="{00000000-0005-0000-0000-00001F1E0000}"/>
    <cellStyle name="Normal 10 3 3 2 2 3" xfId="7681" xr:uid="{00000000-0005-0000-0000-0000201E0000}"/>
    <cellStyle name="Normal 10 3 3 2 2 3 2" xfId="7682" xr:uid="{00000000-0005-0000-0000-0000211E0000}"/>
    <cellStyle name="Normal 10 3 3 2 2 3 3" xfId="7683" xr:uid="{00000000-0005-0000-0000-0000221E0000}"/>
    <cellStyle name="Normal 10 3 3 2 2 4" xfId="7684" xr:uid="{00000000-0005-0000-0000-0000231E0000}"/>
    <cellStyle name="Normal 10 3 3 2 2 5" xfId="7685" xr:uid="{00000000-0005-0000-0000-0000241E0000}"/>
    <cellStyle name="Normal 10 3 3 2 3" xfId="7686" xr:uid="{00000000-0005-0000-0000-0000251E0000}"/>
    <cellStyle name="Normal 10 3 3 2 3 2" xfId="7687" xr:uid="{00000000-0005-0000-0000-0000261E0000}"/>
    <cellStyle name="Normal 10 3 3 2 3 2 2" xfId="7688" xr:uid="{00000000-0005-0000-0000-0000271E0000}"/>
    <cellStyle name="Normal 10 3 3 2 3 2 3" xfId="7689" xr:uid="{00000000-0005-0000-0000-0000281E0000}"/>
    <cellStyle name="Normal 10 3 3 2 3 3" xfId="7690" xr:uid="{00000000-0005-0000-0000-0000291E0000}"/>
    <cellStyle name="Normal 10 3 3 2 3 4" xfId="7691" xr:uid="{00000000-0005-0000-0000-00002A1E0000}"/>
    <cellStyle name="Normal 10 3 3 2 4" xfId="7692" xr:uid="{00000000-0005-0000-0000-00002B1E0000}"/>
    <cellStyle name="Normal 10 3 3 2 4 2" xfId="7693" xr:uid="{00000000-0005-0000-0000-00002C1E0000}"/>
    <cellStyle name="Normal 10 3 3 2 4 3" xfId="7694" xr:uid="{00000000-0005-0000-0000-00002D1E0000}"/>
    <cellStyle name="Normal 10 3 3 2 5" xfId="7695" xr:uid="{00000000-0005-0000-0000-00002E1E0000}"/>
    <cellStyle name="Normal 10 3 3 2 6" xfId="7696" xr:uid="{00000000-0005-0000-0000-00002F1E0000}"/>
    <cellStyle name="Normal 10 3 3 3" xfId="7697" xr:uid="{00000000-0005-0000-0000-0000301E0000}"/>
    <cellStyle name="Normal 10 3 3 3 2" xfId="7698" xr:uid="{00000000-0005-0000-0000-0000311E0000}"/>
    <cellStyle name="Normal 10 3 3 3 2 2" xfId="7699" xr:uid="{00000000-0005-0000-0000-0000321E0000}"/>
    <cellStyle name="Normal 10 3 3 3 2 2 2" xfId="7700" xr:uid="{00000000-0005-0000-0000-0000331E0000}"/>
    <cellStyle name="Normal 10 3 3 3 2 2 3" xfId="7701" xr:uid="{00000000-0005-0000-0000-0000341E0000}"/>
    <cellStyle name="Normal 10 3 3 3 2 3" xfId="7702" xr:uid="{00000000-0005-0000-0000-0000351E0000}"/>
    <cellStyle name="Normal 10 3 3 3 2 4" xfId="7703" xr:uid="{00000000-0005-0000-0000-0000361E0000}"/>
    <cellStyle name="Normal 10 3 3 3 3" xfId="7704" xr:uid="{00000000-0005-0000-0000-0000371E0000}"/>
    <cellStyle name="Normal 10 3 3 3 3 2" xfId="7705" xr:uid="{00000000-0005-0000-0000-0000381E0000}"/>
    <cellStyle name="Normal 10 3 3 3 3 3" xfId="7706" xr:uid="{00000000-0005-0000-0000-0000391E0000}"/>
    <cellStyle name="Normal 10 3 3 3 4" xfId="7707" xr:uid="{00000000-0005-0000-0000-00003A1E0000}"/>
    <cellStyle name="Normal 10 3 3 3 5" xfId="7708" xr:uid="{00000000-0005-0000-0000-00003B1E0000}"/>
    <cellStyle name="Normal 10 3 3 4" xfId="7709" xr:uid="{00000000-0005-0000-0000-00003C1E0000}"/>
    <cellStyle name="Normal 10 3 3 4 2" xfId="7710" xr:uid="{00000000-0005-0000-0000-00003D1E0000}"/>
    <cellStyle name="Normal 10 3 3 4 2 2" xfId="7711" xr:uid="{00000000-0005-0000-0000-00003E1E0000}"/>
    <cellStyle name="Normal 10 3 3 4 2 3" xfId="7712" xr:uid="{00000000-0005-0000-0000-00003F1E0000}"/>
    <cellStyle name="Normal 10 3 3 4 3" xfId="7713" xr:uid="{00000000-0005-0000-0000-0000401E0000}"/>
    <cellStyle name="Normal 10 3 3 4 4" xfId="7714" xr:uid="{00000000-0005-0000-0000-0000411E0000}"/>
    <cellStyle name="Normal 10 3 3 5" xfId="7715" xr:uid="{00000000-0005-0000-0000-0000421E0000}"/>
    <cellStyle name="Normal 10 3 3 5 2" xfId="7716" xr:uid="{00000000-0005-0000-0000-0000431E0000}"/>
    <cellStyle name="Normal 10 3 3 5 3" xfId="7717" xr:uid="{00000000-0005-0000-0000-0000441E0000}"/>
    <cellStyle name="Normal 10 3 3 6" xfId="7718" xr:uid="{00000000-0005-0000-0000-0000451E0000}"/>
    <cellStyle name="Normal 10 3 3 7" xfId="7719" xr:uid="{00000000-0005-0000-0000-0000461E0000}"/>
    <cellStyle name="Normal 10 3 4" xfId="7720" xr:uid="{00000000-0005-0000-0000-0000471E0000}"/>
    <cellStyle name="Normal 10 3 4 2" xfId="7721" xr:uid="{00000000-0005-0000-0000-0000481E0000}"/>
    <cellStyle name="Normal 10 3 4 2 2" xfId="7722" xr:uid="{00000000-0005-0000-0000-0000491E0000}"/>
    <cellStyle name="Normal 10 3 4 2 2 2" xfId="7723" xr:uid="{00000000-0005-0000-0000-00004A1E0000}"/>
    <cellStyle name="Normal 10 3 4 2 2 2 2" xfId="7724" xr:uid="{00000000-0005-0000-0000-00004B1E0000}"/>
    <cellStyle name="Normal 10 3 4 2 2 2 2 2" xfId="7725" xr:uid="{00000000-0005-0000-0000-00004C1E0000}"/>
    <cellStyle name="Normal 10 3 4 2 2 2 2 3" xfId="7726" xr:uid="{00000000-0005-0000-0000-00004D1E0000}"/>
    <cellStyle name="Normal 10 3 4 2 2 2 3" xfId="7727" xr:uid="{00000000-0005-0000-0000-00004E1E0000}"/>
    <cellStyle name="Normal 10 3 4 2 2 2 4" xfId="7728" xr:uid="{00000000-0005-0000-0000-00004F1E0000}"/>
    <cellStyle name="Normal 10 3 4 2 2 3" xfId="7729" xr:uid="{00000000-0005-0000-0000-0000501E0000}"/>
    <cellStyle name="Normal 10 3 4 2 2 3 2" xfId="7730" xr:uid="{00000000-0005-0000-0000-0000511E0000}"/>
    <cellStyle name="Normal 10 3 4 2 2 3 3" xfId="7731" xr:uid="{00000000-0005-0000-0000-0000521E0000}"/>
    <cellStyle name="Normal 10 3 4 2 2 4" xfId="7732" xr:uid="{00000000-0005-0000-0000-0000531E0000}"/>
    <cellStyle name="Normal 10 3 4 2 2 5" xfId="7733" xr:uid="{00000000-0005-0000-0000-0000541E0000}"/>
    <cellStyle name="Normal 10 3 4 2 3" xfId="7734" xr:uid="{00000000-0005-0000-0000-0000551E0000}"/>
    <cellStyle name="Normal 10 3 4 2 3 2" xfId="7735" xr:uid="{00000000-0005-0000-0000-0000561E0000}"/>
    <cellStyle name="Normal 10 3 4 2 3 2 2" xfId="7736" xr:uid="{00000000-0005-0000-0000-0000571E0000}"/>
    <cellStyle name="Normal 10 3 4 2 3 2 3" xfId="7737" xr:uid="{00000000-0005-0000-0000-0000581E0000}"/>
    <cellStyle name="Normal 10 3 4 2 3 3" xfId="7738" xr:uid="{00000000-0005-0000-0000-0000591E0000}"/>
    <cellStyle name="Normal 10 3 4 2 3 4" xfId="7739" xr:uid="{00000000-0005-0000-0000-00005A1E0000}"/>
    <cellStyle name="Normal 10 3 4 2 4" xfId="7740" xr:uid="{00000000-0005-0000-0000-00005B1E0000}"/>
    <cellStyle name="Normal 10 3 4 2 4 2" xfId="7741" xr:uid="{00000000-0005-0000-0000-00005C1E0000}"/>
    <cellStyle name="Normal 10 3 4 2 4 3" xfId="7742" xr:uid="{00000000-0005-0000-0000-00005D1E0000}"/>
    <cellStyle name="Normal 10 3 4 2 5" xfId="7743" xr:uid="{00000000-0005-0000-0000-00005E1E0000}"/>
    <cellStyle name="Normal 10 3 4 2 6" xfId="7744" xr:uid="{00000000-0005-0000-0000-00005F1E0000}"/>
    <cellStyle name="Normal 10 3 4 3" xfId="7745" xr:uid="{00000000-0005-0000-0000-0000601E0000}"/>
    <cellStyle name="Normal 10 3 4 3 2" xfId="7746" xr:uid="{00000000-0005-0000-0000-0000611E0000}"/>
    <cellStyle name="Normal 10 3 4 3 2 2" xfId="7747" xr:uid="{00000000-0005-0000-0000-0000621E0000}"/>
    <cellStyle name="Normal 10 3 4 3 2 2 2" xfId="7748" xr:uid="{00000000-0005-0000-0000-0000631E0000}"/>
    <cellStyle name="Normal 10 3 4 3 2 2 3" xfId="7749" xr:uid="{00000000-0005-0000-0000-0000641E0000}"/>
    <cellStyle name="Normal 10 3 4 3 2 3" xfId="7750" xr:uid="{00000000-0005-0000-0000-0000651E0000}"/>
    <cellStyle name="Normal 10 3 4 3 2 4" xfId="7751" xr:uid="{00000000-0005-0000-0000-0000661E0000}"/>
    <cellStyle name="Normal 10 3 4 3 3" xfId="7752" xr:uid="{00000000-0005-0000-0000-0000671E0000}"/>
    <cellStyle name="Normal 10 3 4 3 3 2" xfId="7753" xr:uid="{00000000-0005-0000-0000-0000681E0000}"/>
    <cellStyle name="Normal 10 3 4 3 3 3" xfId="7754" xr:uid="{00000000-0005-0000-0000-0000691E0000}"/>
    <cellStyle name="Normal 10 3 4 3 4" xfId="7755" xr:uid="{00000000-0005-0000-0000-00006A1E0000}"/>
    <cellStyle name="Normal 10 3 4 3 5" xfId="7756" xr:uid="{00000000-0005-0000-0000-00006B1E0000}"/>
    <cellStyle name="Normal 10 3 4 4" xfId="7757" xr:uid="{00000000-0005-0000-0000-00006C1E0000}"/>
    <cellStyle name="Normal 10 3 4 4 2" xfId="7758" xr:uid="{00000000-0005-0000-0000-00006D1E0000}"/>
    <cellStyle name="Normal 10 3 4 4 2 2" xfId="7759" xr:uid="{00000000-0005-0000-0000-00006E1E0000}"/>
    <cellStyle name="Normal 10 3 4 4 2 3" xfId="7760" xr:uid="{00000000-0005-0000-0000-00006F1E0000}"/>
    <cellStyle name="Normal 10 3 4 4 3" xfId="7761" xr:uid="{00000000-0005-0000-0000-0000701E0000}"/>
    <cellStyle name="Normal 10 3 4 4 4" xfId="7762" xr:uid="{00000000-0005-0000-0000-0000711E0000}"/>
    <cellStyle name="Normal 10 3 4 5" xfId="7763" xr:uid="{00000000-0005-0000-0000-0000721E0000}"/>
    <cellStyle name="Normal 10 3 4 5 2" xfId="7764" xr:uid="{00000000-0005-0000-0000-0000731E0000}"/>
    <cellStyle name="Normal 10 3 4 5 3" xfId="7765" xr:uid="{00000000-0005-0000-0000-0000741E0000}"/>
    <cellStyle name="Normal 10 3 4 6" xfId="7766" xr:uid="{00000000-0005-0000-0000-0000751E0000}"/>
    <cellStyle name="Normal 10 3 4 7" xfId="7767" xr:uid="{00000000-0005-0000-0000-0000761E0000}"/>
    <cellStyle name="Normal 10 3 5" xfId="7768" xr:uid="{00000000-0005-0000-0000-0000771E0000}"/>
    <cellStyle name="Normal 10 3 5 2" xfId="7769" xr:uid="{00000000-0005-0000-0000-0000781E0000}"/>
    <cellStyle name="Normal 10 3 5 2 2" xfId="7770" xr:uid="{00000000-0005-0000-0000-0000791E0000}"/>
    <cellStyle name="Normal 10 3 5 2 2 2" xfId="7771" xr:uid="{00000000-0005-0000-0000-00007A1E0000}"/>
    <cellStyle name="Normal 10 3 5 2 2 2 2" xfId="7772" xr:uid="{00000000-0005-0000-0000-00007B1E0000}"/>
    <cellStyle name="Normal 10 3 5 2 2 2 3" xfId="7773" xr:uid="{00000000-0005-0000-0000-00007C1E0000}"/>
    <cellStyle name="Normal 10 3 5 2 2 3" xfId="7774" xr:uid="{00000000-0005-0000-0000-00007D1E0000}"/>
    <cellStyle name="Normal 10 3 5 2 2 4" xfId="7775" xr:uid="{00000000-0005-0000-0000-00007E1E0000}"/>
    <cellStyle name="Normal 10 3 5 2 3" xfId="7776" xr:uid="{00000000-0005-0000-0000-00007F1E0000}"/>
    <cellStyle name="Normal 10 3 5 2 3 2" xfId="7777" xr:uid="{00000000-0005-0000-0000-0000801E0000}"/>
    <cellStyle name="Normal 10 3 5 2 3 3" xfId="7778" xr:uid="{00000000-0005-0000-0000-0000811E0000}"/>
    <cellStyle name="Normal 10 3 5 2 4" xfId="7779" xr:uid="{00000000-0005-0000-0000-0000821E0000}"/>
    <cellStyle name="Normal 10 3 5 2 5" xfId="7780" xr:uid="{00000000-0005-0000-0000-0000831E0000}"/>
    <cellStyle name="Normal 10 3 5 3" xfId="7781" xr:uid="{00000000-0005-0000-0000-0000841E0000}"/>
    <cellStyle name="Normal 10 3 5 3 2" xfId="7782" xr:uid="{00000000-0005-0000-0000-0000851E0000}"/>
    <cellStyle name="Normal 10 3 5 3 2 2" xfId="7783" xr:uid="{00000000-0005-0000-0000-0000861E0000}"/>
    <cellStyle name="Normal 10 3 5 3 2 3" xfId="7784" xr:uid="{00000000-0005-0000-0000-0000871E0000}"/>
    <cellStyle name="Normal 10 3 5 3 3" xfId="7785" xr:uid="{00000000-0005-0000-0000-0000881E0000}"/>
    <cellStyle name="Normal 10 3 5 3 4" xfId="7786" xr:uid="{00000000-0005-0000-0000-0000891E0000}"/>
    <cellStyle name="Normal 10 3 5 4" xfId="7787" xr:uid="{00000000-0005-0000-0000-00008A1E0000}"/>
    <cellStyle name="Normal 10 3 5 4 2" xfId="7788" xr:uid="{00000000-0005-0000-0000-00008B1E0000}"/>
    <cellStyle name="Normal 10 3 5 4 3" xfId="7789" xr:uid="{00000000-0005-0000-0000-00008C1E0000}"/>
    <cellStyle name="Normal 10 3 5 5" xfId="7790" xr:uid="{00000000-0005-0000-0000-00008D1E0000}"/>
    <cellStyle name="Normal 10 3 5 6" xfId="7791" xr:uid="{00000000-0005-0000-0000-00008E1E0000}"/>
    <cellStyle name="Normal 10 3 6" xfId="7792" xr:uid="{00000000-0005-0000-0000-00008F1E0000}"/>
    <cellStyle name="Normal 10 3 6 2" xfId="7793" xr:uid="{00000000-0005-0000-0000-0000901E0000}"/>
    <cellStyle name="Normal 10 3 6 2 2" xfId="7794" xr:uid="{00000000-0005-0000-0000-0000911E0000}"/>
    <cellStyle name="Normal 10 3 6 2 2 2" xfId="7795" xr:uid="{00000000-0005-0000-0000-0000921E0000}"/>
    <cellStyle name="Normal 10 3 6 2 2 3" xfId="7796" xr:uid="{00000000-0005-0000-0000-0000931E0000}"/>
    <cellStyle name="Normal 10 3 6 2 3" xfId="7797" xr:uid="{00000000-0005-0000-0000-0000941E0000}"/>
    <cellStyle name="Normal 10 3 6 2 4" xfId="7798" xr:uid="{00000000-0005-0000-0000-0000951E0000}"/>
    <cellStyle name="Normal 10 3 6 3" xfId="7799" xr:uid="{00000000-0005-0000-0000-0000961E0000}"/>
    <cellStyle name="Normal 10 3 6 3 2" xfId="7800" xr:uid="{00000000-0005-0000-0000-0000971E0000}"/>
    <cellStyle name="Normal 10 3 6 3 3" xfId="7801" xr:uid="{00000000-0005-0000-0000-0000981E0000}"/>
    <cellStyle name="Normal 10 3 6 4" xfId="7802" xr:uid="{00000000-0005-0000-0000-0000991E0000}"/>
    <cellStyle name="Normal 10 3 6 5" xfId="7803" xr:uid="{00000000-0005-0000-0000-00009A1E0000}"/>
    <cellStyle name="Normal 10 3 7" xfId="7804" xr:uid="{00000000-0005-0000-0000-00009B1E0000}"/>
    <cellStyle name="Normal 10 3 7 2" xfId="7805" xr:uid="{00000000-0005-0000-0000-00009C1E0000}"/>
    <cellStyle name="Normal 10 3 7 2 2" xfId="7806" xr:uid="{00000000-0005-0000-0000-00009D1E0000}"/>
    <cellStyle name="Normal 10 3 7 2 3" xfId="7807" xr:uid="{00000000-0005-0000-0000-00009E1E0000}"/>
    <cellStyle name="Normal 10 3 7 3" xfId="7808" xr:uid="{00000000-0005-0000-0000-00009F1E0000}"/>
    <cellStyle name="Normal 10 3 7 4" xfId="7809" xr:uid="{00000000-0005-0000-0000-0000A01E0000}"/>
    <cellStyle name="Normal 10 3 8" xfId="7810" xr:uid="{00000000-0005-0000-0000-0000A11E0000}"/>
    <cellStyle name="Normal 10 3 8 2" xfId="7811" xr:uid="{00000000-0005-0000-0000-0000A21E0000}"/>
    <cellStyle name="Normal 10 3 8 3" xfId="7812" xr:uid="{00000000-0005-0000-0000-0000A31E0000}"/>
    <cellStyle name="Normal 10 3 9" xfId="7813" xr:uid="{00000000-0005-0000-0000-0000A41E0000}"/>
    <cellStyle name="Normal 10 4" xfId="7814" xr:uid="{00000000-0005-0000-0000-0000A51E0000}"/>
    <cellStyle name="Normal 10 4 2" xfId="7815" xr:uid="{00000000-0005-0000-0000-0000A61E0000}"/>
    <cellStyle name="Normal 10 4 2 2" xfId="7816" xr:uid="{00000000-0005-0000-0000-0000A71E0000}"/>
    <cellStyle name="Normal 10 4 2 2 2" xfId="7817" xr:uid="{00000000-0005-0000-0000-0000A81E0000}"/>
    <cellStyle name="Normal 10 4 2 2 2 2" xfId="7818" xr:uid="{00000000-0005-0000-0000-0000A91E0000}"/>
    <cellStyle name="Normal 10 4 2 2 2 2 2" xfId="7819" xr:uid="{00000000-0005-0000-0000-0000AA1E0000}"/>
    <cellStyle name="Normal 10 4 2 2 2 2 2 2" xfId="7820" xr:uid="{00000000-0005-0000-0000-0000AB1E0000}"/>
    <cellStyle name="Normal 10 4 2 2 2 2 2 3" xfId="7821" xr:uid="{00000000-0005-0000-0000-0000AC1E0000}"/>
    <cellStyle name="Normal 10 4 2 2 2 2 3" xfId="7822" xr:uid="{00000000-0005-0000-0000-0000AD1E0000}"/>
    <cellStyle name="Normal 10 4 2 2 2 2 4" xfId="7823" xr:uid="{00000000-0005-0000-0000-0000AE1E0000}"/>
    <cellStyle name="Normal 10 4 2 2 2 3" xfId="7824" xr:uid="{00000000-0005-0000-0000-0000AF1E0000}"/>
    <cellStyle name="Normal 10 4 2 2 2 3 2" xfId="7825" xr:uid="{00000000-0005-0000-0000-0000B01E0000}"/>
    <cellStyle name="Normal 10 4 2 2 2 3 3" xfId="7826" xr:uid="{00000000-0005-0000-0000-0000B11E0000}"/>
    <cellStyle name="Normal 10 4 2 2 2 4" xfId="7827" xr:uid="{00000000-0005-0000-0000-0000B21E0000}"/>
    <cellStyle name="Normal 10 4 2 2 2 5" xfId="7828" xr:uid="{00000000-0005-0000-0000-0000B31E0000}"/>
    <cellStyle name="Normal 10 4 2 2 3" xfId="7829" xr:uid="{00000000-0005-0000-0000-0000B41E0000}"/>
    <cellStyle name="Normal 10 4 2 2 3 2" xfId="7830" xr:uid="{00000000-0005-0000-0000-0000B51E0000}"/>
    <cellStyle name="Normal 10 4 2 2 3 2 2" xfId="7831" xr:uid="{00000000-0005-0000-0000-0000B61E0000}"/>
    <cellStyle name="Normal 10 4 2 2 3 2 3" xfId="7832" xr:uid="{00000000-0005-0000-0000-0000B71E0000}"/>
    <cellStyle name="Normal 10 4 2 2 3 3" xfId="7833" xr:uid="{00000000-0005-0000-0000-0000B81E0000}"/>
    <cellStyle name="Normal 10 4 2 2 3 4" xfId="7834" xr:uid="{00000000-0005-0000-0000-0000B91E0000}"/>
    <cellStyle name="Normal 10 4 2 2 4" xfId="7835" xr:uid="{00000000-0005-0000-0000-0000BA1E0000}"/>
    <cellStyle name="Normal 10 4 2 2 4 2" xfId="7836" xr:uid="{00000000-0005-0000-0000-0000BB1E0000}"/>
    <cellStyle name="Normal 10 4 2 2 4 3" xfId="7837" xr:uid="{00000000-0005-0000-0000-0000BC1E0000}"/>
    <cellStyle name="Normal 10 4 2 2 5" xfId="7838" xr:uid="{00000000-0005-0000-0000-0000BD1E0000}"/>
    <cellStyle name="Normal 10 4 2 2 6" xfId="7839" xr:uid="{00000000-0005-0000-0000-0000BE1E0000}"/>
    <cellStyle name="Normal 10 4 2 3" xfId="7840" xr:uid="{00000000-0005-0000-0000-0000BF1E0000}"/>
    <cellStyle name="Normal 10 4 2 3 2" xfId="7841" xr:uid="{00000000-0005-0000-0000-0000C01E0000}"/>
    <cellStyle name="Normal 10 4 2 3 2 2" xfId="7842" xr:uid="{00000000-0005-0000-0000-0000C11E0000}"/>
    <cellStyle name="Normal 10 4 2 3 2 2 2" xfId="7843" xr:uid="{00000000-0005-0000-0000-0000C21E0000}"/>
    <cellStyle name="Normal 10 4 2 3 2 2 3" xfId="7844" xr:uid="{00000000-0005-0000-0000-0000C31E0000}"/>
    <cellStyle name="Normal 10 4 2 3 2 3" xfId="7845" xr:uid="{00000000-0005-0000-0000-0000C41E0000}"/>
    <cellStyle name="Normal 10 4 2 3 2 4" xfId="7846" xr:uid="{00000000-0005-0000-0000-0000C51E0000}"/>
    <cellStyle name="Normal 10 4 2 3 3" xfId="7847" xr:uid="{00000000-0005-0000-0000-0000C61E0000}"/>
    <cellStyle name="Normal 10 4 2 3 3 2" xfId="7848" xr:uid="{00000000-0005-0000-0000-0000C71E0000}"/>
    <cellStyle name="Normal 10 4 2 3 3 3" xfId="7849" xr:uid="{00000000-0005-0000-0000-0000C81E0000}"/>
    <cellStyle name="Normal 10 4 2 3 4" xfId="7850" xr:uid="{00000000-0005-0000-0000-0000C91E0000}"/>
    <cellStyle name="Normal 10 4 2 3 5" xfId="7851" xr:uid="{00000000-0005-0000-0000-0000CA1E0000}"/>
    <cellStyle name="Normal 10 4 2 4" xfId="7852" xr:uid="{00000000-0005-0000-0000-0000CB1E0000}"/>
    <cellStyle name="Normal 10 4 2 4 2" xfId="7853" xr:uid="{00000000-0005-0000-0000-0000CC1E0000}"/>
    <cellStyle name="Normal 10 4 2 4 2 2" xfId="7854" xr:uid="{00000000-0005-0000-0000-0000CD1E0000}"/>
    <cellStyle name="Normal 10 4 2 4 2 3" xfId="7855" xr:uid="{00000000-0005-0000-0000-0000CE1E0000}"/>
    <cellStyle name="Normal 10 4 2 4 3" xfId="7856" xr:uid="{00000000-0005-0000-0000-0000CF1E0000}"/>
    <cellStyle name="Normal 10 4 2 4 4" xfId="7857" xr:uid="{00000000-0005-0000-0000-0000D01E0000}"/>
    <cellStyle name="Normal 10 4 2 5" xfId="7858" xr:uid="{00000000-0005-0000-0000-0000D11E0000}"/>
    <cellStyle name="Normal 10 4 2 5 2" xfId="7859" xr:uid="{00000000-0005-0000-0000-0000D21E0000}"/>
    <cellStyle name="Normal 10 4 2 5 3" xfId="7860" xr:uid="{00000000-0005-0000-0000-0000D31E0000}"/>
    <cellStyle name="Normal 10 4 2 6" xfId="7861" xr:uid="{00000000-0005-0000-0000-0000D41E0000}"/>
    <cellStyle name="Normal 10 4 2 7" xfId="7862" xr:uid="{00000000-0005-0000-0000-0000D51E0000}"/>
    <cellStyle name="Normal 10 4 3" xfId="7863" xr:uid="{00000000-0005-0000-0000-0000D61E0000}"/>
    <cellStyle name="Normal 10 4 3 2" xfId="7864" xr:uid="{00000000-0005-0000-0000-0000D71E0000}"/>
    <cellStyle name="Normal 10 4 3 2 2" xfId="7865" xr:uid="{00000000-0005-0000-0000-0000D81E0000}"/>
    <cellStyle name="Normal 10 4 3 2 2 2" xfId="7866" xr:uid="{00000000-0005-0000-0000-0000D91E0000}"/>
    <cellStyle name="Normal 10 4 3 2 2 2 2" xfId="7867" xr:uid="{00000000-0005-0000-0000-0000DA1E0000}"/>
    <cellStyle name="Normal 10 4 3 2 2 2 2 2" xfId="7868" xr:uid="{00000000-0005-0000-0000-0000DB1E0000}"/>
    <cellStyle name="Normal 10 4 3 2 2 2 2 3" xfId="7869" xr:uid="{00000000-0005-0000-0000-0000DC1E0000}"/>
    <cellStyle name="Normal 10 4 3 2 2 2 3" xfId="7870" xr:uid="{00000000-0005-0000-0000-0000DD1E0000}"/>
    <cellStyle name="Normal 10 4 3 2 2 2 4" xfId="7871" xr:uid="{00000000-0005-0000-0000-0000DE1E0000}"/>
    <cellStyle name="Normal 10 4 3 2 2 3" xfId="7872" xr:uid="{00000000-0005-0000-0000-0000DF1E0000}"/>
    <cellStyle name="Normal 10 4 3 2 2 3 2" xfId="7873" xr:uid="{00000000-0005-0000-0000-0000E01E0000}"/>
    <cellStyle name="Normal 10 4 3 2 2 3 3" xfId="7874" xr:uid="{00000000-0005-0000-0000-0000E11E0000}"/>
    <cellStyle name="Normal 10 4 3 2 2 4" xfId="7875" xr:uid="{00000000-0005-0000-0000-0000E21E0000}"/>
    <cellStyle name="Normal 10 4 3 2 2 5" xfId="7876" xr:uid="{00000000-0005-0000-0000-0000E31E0000}"/>
    <cellStyle name="Normal 10 4 3 2 3" xfId="7877" xr:uid="{00000000-0005-0000-0000-0000E41E0000}"/>
    <cellStyle name="Normal 10 4 3 2 3 2" xfId="7878" xr:uid="{00000000-0005-0000-0000-0000E51E0000}"/>
    <cellStyle name="Normal 10 4 3 2 3 2 2" xfId="7879" xr:uid="{00000000-0005-0000-0000-0000E61E0000}"/>
    <cellStyle name="Normal 10 4 3 2 3 2 3" xfId="7880" xr:uid="{00000000-0005-0000-0000-0000E71E0000}"/>
    <cellStyle name="Normal 10 4 3 2 3 3" xfId="7881" xr:uid="{00000000-0005-0000-0000-0000E81E0000}"/>
    <cellStyle name="Normal 10 4 3 2 3 4" xfId="7882" xr:uid="{00000000-0005-0000-0000-0000E91E0000}"/>
    <cellStyle name="Normal 10 4 3 2 4" xfId="7883" xr:uid="{00000000-0005-0000-0000-0000EA1E0000}"/>
    <cellStyle name="Normal 10 4 3 2 4 2" xfId="7884" xr:uid="{00000000-0005-0000-0000-0000EB1E0000}"/>
    <cellStyle name="Normal 10 4 3 2 4 3" xfId="7885" xr:uid="{00000000-0005-0000-0000-0000EC1E0000}"/>
    <cellStyle name="Normal 10 4 3 2 5" xfId="7886" xr:uid="{00000000-0005-0000-0000-0000ED1E0000}"/>
    <cellStyle name="Normal 10 4 3 2 6" xfId="7887" xr:uid="{00000000-0005-0000-0000-0000EE1E0000}"/>
    <cellStyle name="Normal 10 4 3 3" xfId="7888" xr:uid="{00000000-0005-0000-0000-0000EF1E0000}"/>
    <cellStyle name="Normal 10 4 3 3 2" xfId="7889" xr:uid="{00000000-0005-0000-0000-0000F01E0000}"/>
    <cellStyle name="Normal 10 4 3 3 2 2" xfId="7890" xr:uid="{00000000-0005-0000-0000-0000F11E0000}"/>
    <cellStyle name="Normal 10 4 3 3 2 2 2" xfId="7891" xr:uid="{00000000-0005-0000-0000-0000F21E0000}"/>
    <cellStyle name="Normal 10 4 3 3 2 2 3" xfId="7892" xr:uid="{00000000-0005-0000-0000-0000F31E0000}"/>
    <cellStyle name="Normal 10 4 3 3 2 3" xfId="7893" xr:uid="{00000000-0005-0000-0000-0000F41E0000}"/>
    <cellStyle name="Normal 10 4 3 3 2 4" xfId="7894" xr:uid="{00000000-0005-0000-0000-0000F51E0000}"/>
    <cellStyle name="Normal 10 4 3 3 3" xfId="7895" xr:uid="{00000000-0005-0000-0000-0000F61E0000}"/>
    <cellStyle name="Normal 10 4 3 3 3 2" xfId="7896" xr:uid="{00000000-0005-0000-0000-0000F71E0000}"/>
    <cellStyle name="Normal 10 4 3 3 3 3" xfId="7897" xr:uid="{00000000-0005-0000-0000-0000F81E0000}"/>
    <cellStyle name="Normal 10 4 3 3 4" xfId="7898" xr:uid="{00000000-0005-0000-0000-0000F91E0000}"/>
    <cellStyle name="Normal 10 4 3 3 5" xfId="7899" xr:uid="{00000000-0005-0000-0000-0000FA1E0000}"/>
    <cellStyle name="Normal 10 4 3 4" xfId="7900" xr:uid="{00000000-0005-0000-0000-0000FB1E0000}"/>
    <cellStyle name="Normal 10 4 3 4 2" xfId="7901" xr:uid="{00000000-0005-0000-0000-0000FC1E0000}"/>
    <cellStyle name="Normal 10 4 3 4 2 2" xfId="7902" xr:uid="{00000000-0005-0000-0000-0000FD1E0000}"/>
    <cellStyle name="Normal 10 4 3 4 2 3" xfId="7903" xr:uid="{00000000-0005-0000-0000-0000FE1E0000}"/>
    <cellStyle name="Normal 10 4 3 4 3" xfId="7904" xr:uid="{00000000-0005-0000-0000-0000FF1E0000}"/>
    <cellStyle name="Normal 10 4 3 4 4" xfId="7905" xr:uid="{00000000-0005-0000-0000-0000001F0000}"/>
    <cellStyle name="Normal 10 4 3 5" xfId="7906" xr:uid="{00000000-0005-0000-0000-0000011F0000}"/>
    <cellStyle name="Normal 10 4 3 5 2" xfId="7907" xr:uid="{00000000-0005-0000-0000-0000021F0000}"/>
    <cellStyle name="Normal 10 4 3 5 3" xfId="7908" xr:uid="{00000000-0005-0000-0000-0000031F0000}"/>
    <cellStyle name="Normal 10 4 3 6" xfId="7909" xr:uid="{00000000-0005-0000-0000-0000041F0000}"/>
    <cellStyle name="Normal 10 4 3 7" xfId="7910" xr:uid="{00000000-0005-0000-0000-0000051F0000}"/>
    <cellStyle name="Normal 10 4 4" xfId="7911" xr:uid="{00000000-0005-0000-0000-0000061F0000}"/>
    <cellStyle name="Normal 10 4 4 2" xfId="7912" xr:uid="{00000000-0005-0000-0000-0000071F0000}"/>
    <cellStyle name="Normal 10 4 4 2 2" xfId="7913" xr:uid="{00000000-0005-0000-0000-0000081F0000}"/>
    <cellStyle name="Normal 10 4 4 2 2 2" xfId="7914" xr:uid="{00000000-0005-0000-0000-0000091F0000}"/>
    <cellStyle name="Normal 10 4 4 2 2 2 2" xfId="7915" xr:uid="{00000000-0005-0000-0000-00000A1F0000}"/>
    <cellStyle name="Normal 10 4 4 2 2 2 3" xfId="7916" xr:uid="{00000000-0005-0000-0000-00000B1F0000}"/>
    <cellStyle name="Normal 10 4 4 2 2 3" xfId="7917" xr:uid="{00000000-0005-0000-0000-00000C1F0000}"/>
    <cellStyle name="Normal 10 4 4 2 2 4" xfId="7918" xr:uid="{00000000-0005-0000-0000-00000D1F0000}"/>
    <cellStyle name="Normal 10 4 4 2 3" xfId="7919" xr:uid="{00000000-0005-0000-0000-00000E1F0000}"/>
    <cellStyle name="Normal 10 4 4 2 3 2" xfId="7920" xr:uid="{00000000-0005-0000-0000-00000F1F0000}"/>
    <cellStyle name="Normal 10 4 4 2 3 3" xfId="7921" xr:uid="{00000000-0005-0000-0000-0000101F0000}"/>
    <cellStyle name="Normal 10 4 4 2 4" xfId="7922" xr:uid="{00000000-0005-0000-0000-0000111F0000}"/>
    <cellStyle name="Normal 10 4 4 2 5" xfId="7923" xr:uid="{00000000-0005-0000-0000-0000121F0000}"/>
    <cellStyle name="Normal 10 4 4 3" xfId="7924" xr:uid="{00000000-0005-0000-0000-0000131F0000}"/>
    <cellStyle name="Normal 10 4 4 3 2" xfId="7925" xr:uid="{00000000-0005-0000-0000-0000141F0000}"/>
    <cellStyle name="Normal 10 4 4 3 2 2" xfId="7926" xr:uid="{00000000-0005-0000-0000-0000151F0000}"/>
    <cellStyle name="Normal 10 4 4 3 2 3" xfId="7927" xr:uid="{00000000-0005-0000-0000-0000161F0000}"/>
    <cellStyle name="Normal 10 4 4 3 3" xfId="7928" xr:uid="{00000000-0005-0000-0000-0000171F0000}"/>
    <cellStyle name="Normal 10 4 4 3 4" xfId="7929" xr:uid="{00000000-0005-0000-0000-0000181F0000}"/>
    <cellStyle name="Normal 10 4 4 4" xfId="7930" xr:uid="{00000000-0005-0000-0000-0000191F0000}"/>
    <cellStyle name="Normal 10 4 4 4 2" xfId="7931" xr:uid="{00000000-0005-0000-0000-00001A1F0000}"/>
    <cellStyle name="Normal 10 4 4 4 3" xfId="7932" xr:uid="{00000000-0005-0000-0000-00001B1F0000}"/>
    <cellStyle name="Normal 10 4 4 5" xfId="7933" xr:uid="{00000000-0005-0000-0000-00001C1F0000}"/>
    <cellStyle name="Normal 10 4 4 6" xfId="7934" xr:uid="{00000000-0005-0000-0000-00001D1F0000}"/>
    <cellStyle name="Normal 10 4 5" xfId="7935" xr:uid="{00000000-0005-0000-0000-00001E1F0000}"/>
    <cellStyle name="Normal 10 4 5 2" xfId="7936" xr:uid="{00000000-0005-0000-0000-00001F1F0000}"/>
    <cellStyle name="Normal 10 4 5 2 2" xfId="7937" xr:uid="{00000000-0005-0000-0000-0000201F0000}"/>
    <cellStyle name="Normal 10 4 5 2 2 2" xfId="7938" xr:uid="{00000000-0005-0000-0000-0000211F0000}"/>
    <cellStyle name="Normal 10 4 5 2 2 3" xfId="7939" xr:uid="{00000000-0005-0000-0000-0000221F0000}"/>
    <cellStyle name="Normal 10 4 5 2 3" xfId="7940" xr:uid="{00000000-0005-0000-0000-0000231F0000}"/>
    <cellStyle name="Normal 10 4 5 2 4" xfId="7941" xr:uid="{00000000-0005-0000-0000-0000241F0000}"/>
    <cellStyle name="Normal 10 4 5 3" xfId="7942" xr:uid="{00000000-0005-0000-0000-0000251F0000}"/>
    <cellStyle name="Normal 10 4 5 3 2" xfId="7943" xr:uid="{00000000-0005-0000-0000-0000261F0000}"/>
    <cellStyle name="Normal 10 4 5 3 3" xfId="7944" xr:uid="{00000000-0005-0000-0000-0000271F0000}"/>
    <cellStyle name="Normal 10 4 5 4" xfId="7945" xr:uid="{00000000-0005-0000-0000-0000281F0000}"/>
    <cellStyle name="Normal 10 4 5 5" xfId="7946" xr:uid="{00000000-0005-0000-0000-0000291F0000}"/>
    <cellStyle name="Normal 10 4 6" xfId="7947" xr:uid="{00000000-0005-0000-0000-00002A1F0000}"/>
    <cellStyle name="Normal 10 4 6 2" xfId="7948" xr:uid="{00000000-0005-0000-0000-00002B1F0000}"/>
    <cellStyle name="Normal 10 4 6 2 2" xfId="7949" xr:uid="{00000000-0005-0000-0000-00002C1F0000}"/>
    <cellStyle name="Normal 10 4 6 2 3" xfId="7950" xr:uid="{00000000-0005-0000-0000-00002D1F0000}"/>
    <cellStyle name="Normal 10 4 6 3" xfId="7951" xr:uid="{00000000-0005-0000-0000-00002E1F0000}"/>
    <cellStyle name="Normal 10 4 6 4" xfId="7952" xr:uid="{00000000-0005-0000-0000-00002F1F0000}"/>
    <cellStyle name="Normal 10 4 7" xfId="7953" xr:uid="{00000000-0005-0000-0000-0000301F0000}"/>
    <cellStyle name="Normal 10 4 7 2" xfId="7954" xr:uid="{00000000-0005-0000-0000-0000311F0000}"/>
    <cellStyle name="Normal 10 4 7 3" xfId="7955" xr:uid="{00000000-0005-0000-0000-0000321F0000}"/>
    <cellStyle name="Normal 10 4 8" xfId="7956" xr:uid="{00000000-0005-0000-0000-0000331F0000}"/>
    <cellStyle name="Normal 10 4 9" xfId="7957" xr:uid="{00000000-0005-0000-0000-0000341F0000}"/>
    <cellStyle name="Normal 10 5" xfId="7958" xr:uid="{00000000-0005-0000-0000-0000351F0000}"/>
    <cellStyle name="Normal 10 5 2" xfId="7959" xr:uid="{00000000-0005-0000-0000-0000361F0000}"/>
    <cellStyle name="Normal 10 5 2 2" xfId="7960" xr:uid="{00000000-0005-0000-0000-0000371F0000}"/>
    <cellStyle name="Normal 10 5 2 2 2" xfId="7961" xr:uid="{00000000-0005-0000-0000-0000381F0000}"/>
    <cellStyle name="Normal 10 5 2 2 2 2" xfId="7962" xr:uid="{00000000-0005-0000-0000-0000391F0000}"/>
    <cellStyle name="Normal 10 5 2 2 2 2 2" xfId="7963" xr:uid="{00000000-0005-0000-0000-00003A1F0000}"/>
    <cellStyle name="Normal 10 5 2 2 2 2 2 2" xfId="7964" xr:uid="{00000000-0005-0000-0000-00003B1F0000}"/>
    <cellStyle name="Normal 10 5 2 2 2 2 2 3" xfId="7965" xr:uid="{00000000-0005-0000-0000-00003C1F0000}"/>
    <cellStyle name="Normal 10 5 2 2 2 2 3" xfId="7966" xr:uid="{00000000-0005-0000-0000-00003D1F0000}"/>
    <cellStyle name="Normal 10 5 2 2 2 2 4" xfId="7967" xr:uid="{00000000-0005-0000-0000-00003E1F0000}"/>
    <cellStyle name="Normal 10 5 2 2 2 3" xfId="7968" xr:uid="{00000000-0005-0000-0000-00003F1F0000}"/>
    <cellStyle name="Normal 10 5 2 2 2 3 2" xfId="7969" xr:uid="{00000000-0005-0000-0000-0000401F0000}"/>
    <cellStyle name="Normal 10 5 2 2 2 3 3" xfId="7970" xr:uid="{00000000-0005-0000-0000-0000411F0000}"/>
    <cellStyle name="Normal 10 5 2 2 2 4" xfId="7971" xr:uid="{00000000-0005-0000-0000-0000421F0000}"/>
    <cellStyle name="Normal 10 5 2 2 2 5" xfId="7972" xr:uid="{00000000-0005-0000-0000-0000431F0000}"/>
    <cellStyle name="Normal 10 5 2 2 3" xfId="7973" xr:uid="{00000000-0005-0000-0000-0000441F0000}"/>
    <cellStyle name="Normal 10 5 2 2 3 2" xfId="7974" xr:uid="{00000000-0005-0000-0000-0000451F0000}"/>
    <cellStyle name="Normal 10 5 2 2 3 2 2" xfId="7975" xr:uid="{00000000-0005-0000-0000-0000461F0000}"/>
    <cellStyle name="Normal 10 5 2 2 3 2 3" xfId="7976" xr:uid="{00000000-0005-0000-0000-0000471F0000}"/>
    <cellStyle name="Normal 10 5 2 2 3 3" xfId="7977" xr:uid="{00000000-0005-0000-0000-0000481F0000}"/>
    <cellStyle name="Normal 10 5 2 2 3 4" xfId="7978" xr:uid="{00000000-0005-0000-0000-0000491F0000}"/>
    <cellStyle name="Normal 10 5 2 2 4" xfId="7979" xr:uid="{00000000-0005-0000-0000-00004A1F0000}"/>
    <cellStyle name="Normal 10 5 2 2 4 2" xfId="7980" xr:uid="{00000000-0005-0000-0000-00004B1F0000}"/>
    <cellStyle name="Normal 10 5 2 2 4 3" xfId="7981" xr:uid="{00000000-0005-0000-0000-00004C1F0000}"/>
    <cellStyle name="Normal 10 5 2 2 5" xfId="7982" xr:uid="{00000000-0005-0000-0000-00004D1F0000}"/>
    <cellStyle name="Normal 10 5 2 2 6" xfId="7983" xr:uid="{00000000-0005-0000-0000-00004E1F0000}"/>
    <cellStyle name="Normal 10 5 2 3" xfId="7984" xr:uid="{00000000-0005-0000-0000-00004F1F0000}"/>
    <cellStyle name="Normal 10 5 2 3 2" xfId="7985" xr:uid="{00000000-0005-0000-0000-0000501F0000}"/>
    <cellStyle name="Normal 10 5 2 3 2 2" xfId="7986" xr:uid="{00000000-0005-0000-0000-0000511F0000}"/>
    <cellStyle name="Normal 10 5 2 3 2 2 2" xfId="7987" xr:uid="{00000000-0005-0000-0000-0000521F0000}"/>
    <cellStyle name="Normal 10 5 2 3 2 2 3" xfId="7988" xr:uid="{00000000-0005-0000-0000-0000531F0000}"/>
    <cellStyle name="Normal 10 5 2 3 2 3" xfId="7989" xr:uid="{00000000-0005-0000-0000-0000541F0000}"/>
    <cellStyle name="Normal 10 5 2 3 2 4" xfId="7990" xr:uid="{00000000-0005-0000-0000-0000551F0000}"/>
    <cellStyle name="Normal 10 5 2 3 3" xfId="7991" xr:uid="{00000000-0005-0000-0000-0000561F0000}"/>
    <cellStyle name="Normal 10 5 2 3 3 2" xfId="7992" xr:uid="{00000000-0005-0000-0000-0000571F0000}"/>
    <cellStyle name="Normal 10 5 2 3 3 3" xfId="7993" xr:uid="{00000000-0005-0000-0000-0000581F0000}"/>
    <cellStyle name="Normal 10 5 2 3 4" xfId="7994" xr:uid="{00000000-0005-0000-0000-0000591F0000}"/>
    <cellStyle name="Normal 10 5 2 3 5" xfId="7995" xr:uid="{00000000-0005-0000-0000-00005A1F0000}"/>
    <cellStyle name="Normal 10 5 2 4" xfId="7996" xr:uid="{00000000-0005-0000-0000-00005B1F0000}"/>
    <cellStyle name="Normal 10 5 2 4 2" xfId="7997" xr:uid="{00000000-0005-0000-0000-00005C1F0000}"/>
    <cellStyle name="Normal 10 5 2 4 2 2" xfId="7998" xr:uid="{00000000-0005-0000-0000-00005D1F0000}"/>
    <cellStyle name="Normal 10 5 2 4 2 3" xfId="7999" xr:uid="{00000000-0005-0000-0000-00005E1F0000}"/>
    <cellStyle name="Normal 10 5 2 4 3" xfId="8000" xr:uid="{00000000-0005-0000-0000-00005F1F0000}"/>
    <cellStyle name="Normal 10 5 2 4 4" xfId="8001" xr:uid="{00000000-0005-0000-0000-0000601F0000}"/>
    <cellStyle name="Normal 10 5 2 5" xfId="8002" xr:uid="{00000000-0005-0000-0000-0000611F0000}"/>
    <cellStyle name="Normal 10 5 2 5 2" xfId="8003" xr:uid="{00000000-0005-0000-0000-0000621F0000}"/>
    <cellStyle name="Normal 10 5 2 5 3" xfId="8004" xr:uid="{00000000-0005-0000-0000-0000631F0000}"/>
    <cellStyle name="Normal 10 5 2 6" xfId="8005" xr:uid="{00000000-0005-0000-0000-0000641F0000}"/>
    <cellStyle name="Normal 10 5 2 7" xfId="8006" xr:uid="{00000000-0005-0000-0000-0000651F0000}"/>
    <cellStyle name="Normal 10 5 3" xfId="8007" xr:uid="{00000000-0005-0000-0000-0000661F0000}"/>
    <cellStyle name="Normal 10 5 3 2" xfId="8008" xr:uid="{00000000-0005-0000-0000-0000671F0000}"/>
    <cellStyle name="Normal 10 5 3 2 2" xfId="8009" xr:uid="{00000000-0005-0000-0000-0000681F0000}"/>
    <cellStyle name="Normal 10 5 3 2 2 2" xfId="8010" xr:uid="{00000000-0005-0000-0000-0000691F0000}"/>
    <cellStyle name="Normal 10 5 3 2 2 2 2" xfId="8011" xr:uid="{00000000-0005-0000-0000-00006A1F0000}"/>
    <cellStyle name="Normal 10 5 3 2 2 2 2 2" xfId="8012" xr:uid="{00000000-0005-0000-0000-00006B1F0000}"/>
    <cellStyle name="Normal 10 5 3 2 2 2 2 3" xfId="8013" xr:uid="{00000000-0005-0000-0000-00006C1F0000}"/>
    <cellStyle name="Normal 10 5 3 2 2 2 3" xfId="8014" xr:uid="{00000000-0005-0000-0000-00006D1F0000}"/>
    <cellStyle name="Normal 10 5 3 2 2 2 4" xfId="8015" xr:uid="{00000000-0005-0000-0000-00006E1F0000}"/>
    <cellStyle name="Normal 10 5 3 2 2 3" xfId="8016" xr:uid="{00000000-0005-0000-0000-00006F1F0000}"/>
    <cellStyle name="Normal 10 5 3 2 2 3 2" xfId="8017" xr:uid="{00000000-0005-0000-0000-0000701F0000}"/>
    <cellStyle name="Normal 10 5 3 2 2 3 3" xfId="8018" xr:uid="{00000000-0005-0000-0000-0000711F0000}"/>
    <cellStyle name="Normal 10 5 3 2 2 4" xfId="8019" xr:uid="{00000000-0005-0000-0000-0000721F0000}"/>
    <cellStyle name="Normal 10 5 3 2 2 5" xfId="8020" xr:uid="{00000000-0005-0000-0000-0000731F0000}"/>
    <cellStyle name="Normal 10 5 3 2 3" xfId="8021" xr:uid="{00000000-0005-0000-0000-0000741F0000}"/>
    <cellStyle name="Normal 10 5 3 2 3 2" xfId="8022" xr:uid="{00000000-0005-0000-0000-0000751F0000}"/>
    <cellStyle name="Normal 10 5 3 2 3 2 2" xfId="8023" xr:uid="{00000000-0005-0000-0000-0000761F0000}"/>
    <cellStyle name="Normal 10 5 3 2 3 2 3" xfId="8024" xr:uid="{00000000-0005-0000-0000-0000771F0000}"/>
    <cellStyle name="Normal 10 5 3 2 3 3" xfId="8025" xr:uid="{00000000-0005-0000-0000-0000781F0000}"/>
    <cellStyle name="Normal 10 5 3 2 3 4" xfId="8026" xr:uid="{00000000-0005-0000-0000-0000791F0000}"/>
    <cellStyle name="Normal 10 5 3 2 4" xfId="8027" xr:uid="{00000000-0005-0000-0000-00007A1F0000}"/>
    <cellStyle name="Normal 10 5 3 2 4 2" xfId="8028" xr:uid="{00000000-0005-0000-0000-00007B1F0000}"/>
    <cellStyle name="Normal 10 5 3 2 4 3" xfId="8029" xr:uid="{00000000-0005-0000-0000-00007C1F0000}"/>
    <cellStyle name="Normal 10 5 3 2 5" xfId="8030" xr:uid="{00000000-0005-0000-0000-00007D1F0000}"/>
    <cellStyle name="Normal 10 5 3 2 6" xfId="8031" xr:uid="{00000000-0005-0000-0000-00007E1F0000}"/>
    <cellStyle name="Normal 10 5 3 3" xfId="8032" xr:uid="{00000000-0005-0000-0000-00007F1F0000}"/>
    <cellStyle name="Normal 10 5 3 3 2" xfId="8033" xr:uid="{00000000-0005-0000-0000-0000801F0000}"/>
    <cellStyle name="Normal 10 5 3 3 2 2" xfId="8034" xr:uid="{00000000-0005-0000-0000-0000811F0000}"/>
    <cellStyle name="Normal 10 5 3 3 2 2 2" xfId="8035" xr:uid="{00000000-0005-0000-0000-0000821F0000}"/>
    <cellStyle name="Normal 10 5 3 3 2 2 3" xfId="8036" xr:uid="{00000000-0005-0000-0000-0000831F0000}"/>
    <cellStyle name="Normal 10 5 3 3 2 3" xfId="8037" xr:uid="{00000000-0005-0000-0000-0000841F0000}"/>
    <cellStyle name="Normal 10 5 3 3 2 4" xfId="8038" xr:uid="{00000000-0005-0000-0000-0000851F0000}"/>
    <cellStyle name="Normal 10 5 3 3 3" xfId="8039" xr:uid="{00000000-0005-0000-0000-0000861F0000}"/>
    <cellStyle name="Normal 10 5 3 3 3 2" xfId="8040" xr:uid="{00000000-0005-0000-0000-0000871F0000}"/>
    <cellStyle name="Normal 10 5 3 3 3 3" xfId="8041" xr:uid="{00000000-0005-0000-0000-0000881F0000}"/>
    <cellStyle name="Normal 10 5 3 3 4" xfId="8042" xr:uid="{00000000-0005-0000-0000-0000891F0000}"/>
    <cellStyle name="Normal 10 5 3 3 5" xfId="8043" xr:uid="{00000000-0005-0000-0000-00008A1F0000}"/>
    <cellStyle name="Normal 10 5 3 4" xfId="8044" xr:uid="{00000000-0005-0000-0000-00008B1F0000}"/>
    <cellStyle name="Normal 10 5 3 4 2" xfId="8045" xr:uid="{00000000-0005-0000-0000-00008C1F0000}"/>
    <cellStyle name="Normal 10 5 3 4 2 2" xfId="8046" xr:uid="{00000000-0005-0000-0000-00008D1F0000}"/>
    <cellStyle name="Normal 10 5 3 4 2 3" xfId="8047" xr:uid="{00000000-0005-0000-0000-00008E1F0000}"/>
    <cellStyle name="Normal 10 5 3 4 3" xfId="8048" xr:uid="{00000000-0005-0000-0000-00008F1F0000}"/>
    <cellStyle name="Normal 10 5 3 4 4" xfId="8049" xr:uid="{00000000-0005-0000-0000-0000901F0000}"/>
    <cellStyle name="Normal 10 5 3 5" xfId="8050" xr:uid="{00000000-0005-0000-0000-0000911F0000}"/>
    <cellStyle name="Normal 10 5 3 5 2" xfId="8051" xr:uid="{00000000-0005-0000-0000-0000921F0000}"/>
    <cellStyle name="Normal 10 5 3 5 3" xfId="8052" xr:uid="{00000000-0005-0000-0000-0000931F0000}"/>
    <cellStyle name="Normal 10 5 3 6" xfId="8053" xr:uid="{00000000-0005-0000-0000-0000941F0000}"/>
    <cellStyle name="Normal 10 5 3 7" xfId="8054" xr:uid="{00000000-0005-0000-0000-0000951F0000}"/>
    <cellStyle name="Normal 10 5 4" xfId="8055" xr:uid="{00000000-0005-0000-0000-0000961F0000}"/>
    <cellStyle name="Normal 10 5 4 2" xfId="8056" xr:uid="{00000000-0005-0000-0000-0000971F0000}"/>
    <cellStyle name="Normal 10 5 4 2 2" xfId="8057" xr:uid="{00000000-0005-0000-0000-0000981F0000}"/>
    <cellStyle name="Normal 10 5 4 2 2 2" xfId="8058" xr:uid="{00000000-0005-0000-0000-0000991F0000}"/>
    <cellStyle name="Normal 10 5 4 2 2 2 2" xfId="8059" xr:uid="{00000000-0005-0000-0000-00009A1F0000}"/>
    <cellStyle name="Normal 10 5 4 2 2 2 3" xfId="8060" xr:uid="{00000000-0005-0000-0000-00009B1F0000}"/>
    <cellStyle name="Normal 10 5 4 2 2 3" xfId="8061" xr:uid="{00000000-0005-0000-0000-00009C1F0000}"/>
    <cellStyle name="Normal 10 5 4 2 2 4" xfId="8062" xr:uid="{00000000-0005-0000-0000-00009D1F0000}"/>
    <cellStyle name="Normal 10 5 4 2 3" xfId="8063" xr:uid="{00000000-0005-0000-0000-00009E1F0000}"/>
    <cellStyle name="Normal 10 5 4 2 3 2" xfId="8064" xr:uid="{00000000-0005-0000-0000-00009F1F0000}"/>
    <cellStyle name="Normal 10 5 4 2 3 3" xfId="8065" xr:uid="{00000000-0005-0000-0000-0000A01F0000}"/>
    <cellStyle name="Normal 10 5 4 2 4" xfId="8066" xr:uid="{00000000-0005-0000-0000-0000A11F0000}"/>
    <cellStyle name="Normal 10 5 4 2 5" xfId="8067" xr:uid="{00000000-0005-0000-0000-0000A21F0000}"/>
    <cellStyle name="Normal 10 5 4 3" xfId="8068" xr:uid="{00000000-0005-0000-0000-0000A31F0000}"/>
    <cellStyle name="Normal 10 5 4 3 2" xfId="8069" xr:uid="{00000000-0005-0000-0000-0000A41F0000}"/>
    <cellStyle name="Normal 10 5 4 3 2 2" xfId="8070" xr:uid="{00000000-0005-0000-0000-0000A51F0000}"/>
    <cellStyle name="Normal 10 5 4 3 2 3" xfId="8071" xr:uid="{00000000-0005-0000-0000-0000A61F0000}"/>
    <cellStyle name="Normal 10 5 4 3 3" xfId="8072" xr:uid="{00000000-0005-0000-0000-0000A71F0000}"/>
    <cellStyle name="Normal 10 5 4 3 4" xfId="8073" xr:uid="{00000000-0005-0000-0000-0000A81F0000}"/>
    <cellStyle name="Normal 10 5 4 4" xfId="8074" xr:uid="{00000000-0005-0000-0000-0000A91F0000}"/>
    <cellStyle name="Normal 10 5 4 4 2" xfId="8075" xr:uid="{00000000-0005-0000-0000-0000AA1F0000}"/>
    <cellStyle name="Normal 10 5 4 4 3" xfId="8076" xr:uid="{00000000-0005-0000-0000-0000AB1F0000}"/>
    <cellStyle name="Normal 10 5 4 5" xfId="8077" xr:uid="{00000000-0005-0000-0000-0000AC1F0000}"/>
    <cellStyle name="Normal 10 5 4 6" xfId="8078" xr:uid="{00000000-0005-0000-0000-0000AD1F0000}"/>
    <cellStyle name="Normal 10 5 5" xfId="8079" xr:uid="{00000000-0005-0000-0000-0000AE1F0000}"/>
    <cellStyle name="Normal 10 5 5 2" xfId="8080" xr:uid="{00000000-0005-0000-0000-0000AF1F0000}"/>
    <cellStyle name="Normal 10 5 5 2 2" xfId="8081" xr:uid="{00000000-0005-0000-0000-0000B01F0000}"/>
    <cellStyle name="Normal 10 5 5 2 2 2" xfId="8082" xr:uid="{00000000-0005-0000-0000-0000B11F0000}"/>
    <cellStyle name="Normal 10 5 5 2 2 3" xfId="8083" xr:uid="{00000000-0005-0000-0000-0000B21F0000}"/>
    <cellStyle name="Normal 10 5 5 2 3" xfId="8084" xr:uid="{00000000-0005-0000-0000-0000B31F0000}"/>
    <cellStyle name="Normal 10 5 5 2 4" xfId="8085" xr:uid="{00000000-0005-0000-0000-0000B41F0000}"/>
    <cellStyle name="Normal 10 5 5 3" xfId="8086" xr:uid="{00000000-0005-0000-0000-0000B51F0000}"/>
    <cellStyle name="Normal 10 5 5 3 2" xfId="8087" xr:uid="{00000000-0005-0000-0000-0000B61F0000}"/>
    <cellStyle name="Normal 10 5 5 3 3" xfId="8088" xr:uid="{00000000-0005-0000-0000-0000B71F0000}"/>
    <cellStyle name="Normal 10 5 5 4" xfId="8089" xr:uid="{00000000-0005-0000-0000-0000B81F0000}"/>
    <cellStyle name="Normal 10 5 5 5" xfId="8090" xr:uid="{00000000-0005-0000-0000-0000B91F0000}"/>
    <cellStyle name="Normal 10 5 6" xfId="8091" xr:uid="{00000000-0005-0000-0000-0000BA1F0000}"/>
    <cellStyle name="Normal 10 5 6 2" xfId="8092" xr:uid="{00000000-0005-0000-0000-0000BB1F0000}"/>
    <cellStyle name="Normal 10 5 6 2 2" xfId="8093" xr:uid="{00000000-0005-0000-0000-0000BC1F0000}"/>
    <cellStyle name="Normal 10 5 6 2 3" xfId="8094" xr:uid="{00000000-0005-0000-0000-0000BD1F0000}"/>
    <cellStyle name="Normal 10 5 6 3" xfId="8095" xr:uid="{00000000-0005-0000-0000-0000BE1F0000}"/>
    <cellStyle name="Normal 10 5 6 4" xfId="8096" xr:uid="{00000000-0005-0000-0000-0000BF1F0000}"/>
    <cellStyle name="Normal 10 5 7" xfId="8097" xr:uid="{00000000-0005-0000-0000-0000C01F0000}"/>
    <cellStyle name="Normal 10 5 7 2" xfId="8098" xr:uid="{00000000-0005-0000-0000-0000C11F0000}"/>
    <cellStyle name="Normal 10 5 7 3" xfId="8099" xr:uid="{00000000-0005-0000-0000-0000C21F0000}"/>
    <cellStyle name="Normal 10 5 8" xfId="8100" xr:uid="{00000000-0005-0000-0000-0000C31F0000}"/>
    <cellStyle name="Normal 10 5 9" xfId="8101" xr:uid="{00000000-0005-0000-0000-0000C41F0000}"/>
    <cellStyle name="Normal 10 6" xfId="8102" xr:uid="{00000000-0005-0000-0000-0000C51F0000}"/>
    <cellStyle name="Normal 10 6 2" xfId="8103" xr:uid="{00000000-0005-0000-0000-0000C61F0000}"/>
    <cellStyle name="Normal 10 6 2 2" xfId="8104" xr:uid="{00000000-0005-0000-0000-0000C71F0000}"/>
    <cellStyle name="Normal 10 6 2 2 2" xfId="8105" xr:uid="{00000000-0005-0000-0000-0000C81F0000}"/>
    <cellStyle name="Normal 10 6 2 2 2 2" xfId="8106" xr:uid="{00000000-0005-0000-0000-0000C91F0000}"/>
    <cellStyle name="Normal 10 6 2 2 2 2 2" xfId="8107" xr:uid="{00000000-0005-0000-0000-0000CA1F0000}"/>
    <cellStyle name="Normal 10 6 2 2 2 2 3" xfId="8108" xr:uid="{00000000-0005-0000-0000-0000CB1F0000}"/>
    <cellStyle name="Normal 10 6 2 2 2 3" xfId="8109" xr:uid="{00000000-0005-0000-0000-0000CC1F0000}"/>
    <cellStyle name="Normal 10 6 2 2 2 4" xfId="8110" xr:uid="{00000000-0005-0000-0000-0000CD1F0000}"/>
    <cellStyle name="Normal 10 6 2 2 3" xfId="8111" xr:uid="{00000000-0005-0000-0000-0000CE1F0000}"/>
    <cellStyle name="Normal 10 6 2 2 3 2" xfId="8112" xr:uid="{00000000-0005-0000-0000-0000CF1F0000}"/>
    <cellStyle name="Normal 10 6 2 2 3 3" xfId="8113" xr:uid="{00000000-0005-0000-0000-0000D01F0000}"/>
    <cellStyle name="Normal 10 6 2 2 4" xfId="8114" xr:uid="{00000000-0005-0000-0000-0000D11F0000}"/>
    <cellStyle name="Normal 10 6 2 2 5" xfId="8115" xr:uid="{00000000-0005-0000-0000-0000D21F0000}"/>
    <cellStyle name="Normal 10 6 2 3" xfId="8116" xr:uid="{00000000-0005-0000-0000-0000D31F0000}"/>
    <cellStyle name="Normal 10 6 2 3 2" xfId="8117" xr:uid="{00000000-0005-0000-0000-0000D41F0000}"/>
    <cellStyle name="Normal 10 6 2 3 2 2" xfId="8118" xr:uid="{00000000-0005-0000-0000-0000D51F0000}"/>
    <cellStyle name="Normal 10 6 2 3 2 3" xfId="8119" xr:uid="{00000000-0005-0000-0000-0000D61F0000}"/>
    <cellStyle name="Normal 10 6 2 3 3" xfId="8120" xr:uid="{00000000-0005-0000-0000-0000D71F0000}"/>
    <cellStyle name="Normal 10 6 2 3 4" xfId="8121" xr:uid="{00000000-0005-0000-0000-0000D81F0000}"/>
    <cellStyle name="Normal 10 6 2 4" xfId="8122" xr:uid="{00000000-0005-0000-0000-0000D91F0000}"/>
    <cellStyle name="Normal 10 6 2 4 2" xfId="8123" xr:uid="{00000000-0005-0000-0000-0000DA1F0000}"/>
    <cellStyle name="Normal 10 6 2 4 3" xfId="8124" xr:uid="{00000000-0005-0000-0000-0000DB1F0000}"/>
    <cellStyle name="Normal 10 6 2 5" xfId="8125" xr:uid="{00000000-0005-0000-0000-0000DC1F0000}"/>
    <cellStyle name="Normal 10 6 2 6" xfId="8126" xr:uid="{00000000-0005-0000-0000-0000DD1F0000}"/>
    <cellStyle name="Normal 10 6 3" xfId="8127" xr:uid="{00000000-0005-0000-0000-0000DE1F0000}"/>
    <cellStyle name="Normal 10 6 3 2" xfId="8128" xr:uid="{00000000-0005-0000-0000-0000DF1F0000}"/>
    <cellStyle name="Normal 10 6 3 2 2" xfId="8129" xr:uid="{00000000-0005-0000-0000-0000E01F0000}"/>
    <cellStyle name="Normal 10 6 3 2 2 2" xfId="8130" xr:uid="{00000000-0005-0000-0000-0000E11F0000}"/>
    <cellStyle name="Normal 10 6 3 2 2 3" xfId="8131" xr:uid="{00000000-0005-0000-0000-0000E21F0000}"/>
    <cellStyle name="Normal 10 6 3 2 3" xfId="8132" xr:uid="{00000000-0005-0000-0000-0000E31F0000}"/>
    <cellStyle name="Normal 10 6 3 2 4" xfId="8133" xr:uid="{00000000-0005-0000-0000-0000E41F0000}"/>
    <cellStyle name="Normal 10 6 3 3" xfId="8134" xr:uid="{00000000-0005-0000-0000-0000E51F0000}"/>
    <cellStyle name="Normal 10 6 3 3 2" xfId="8135" xr:uid="{00000000-0005-0000-0000-0000E61F0000}"/>
    <cellStyle name="Normal 10 6 3 3 3" xfId="8136" xr:uid="{00000000-0005-0000-0000-0000E71F0000}"/>
    <cellStyle name="Normal 10 6 3 4" xfId="8137" xr:uid="{00000000-0005-0000-0000-0000E81F0000}"/>
    <cellStyle name="Normal 10 6 3 5" xfId="8138" xr:uid="{00000000-0005-0000-0000-0000E91F0000}"/>
    <cellStyle name="Normal 10 6 4" xfId="8139" xr:uid="{00000000-0005-0000-0000-0000EA1F0000}"/>
    <cellStyle name="Normal 10 6 4 2" xfId="8140" xr:uid="{00000000-0005-0000-0000-0000EB1F0000}"/>
    <cellStyle name="Normal 10 6 4 2 2" xfId="8141" xr:uid="{00000000-0005-0000-0000-0000EC1F0000}"/>
    <cellStyle name="Normal 10 6 4 2 3" xfId="8142" xr:uid="{00000000-0005-0000-0000-0000ED1F0000}"/>
    <cellStyle name="Normal 10 6 4 3" xfId="8143" xr:uid="{00000000-0005-0000-0000-0000EE1F0000}"/>
    <cellStyle name="Normal 10 6 4 4" xfId="8144" xr:uid="{00000000-0005-0000-0000-0000EF1F0000}"/>
    <cellStyle name="Normal 10 6 5" xfId="8145" xr:uid="{00000000-0005-0000-0000-0000F01F0000}"/>
    <cellStyle name="Normal 10 6 5 2" xfId="8146" xr:uid="{00000000-0005-0000-0000-0000F11F0000}"/>
    <cellStyle name="Normal 10 6 5 3" xfId="8147" xr:uid="{00000000-0005-0000-0000-0000F21F0000}"/>
    <cellStyle name="Normal 10 6 6" xfId="8148" xr:uid="{00000000-0005-0000-0000-0000F31F0000}"/>
    <cellStyle name="Normal 10 6 7" xfId="8149" xr:uid="{00000000-0005-0000-0000-0000F41F0000}"/>
    <cellStyle name="Normal 10 7" xfId="8150" xr:uid="{00000000-0005-0000-0000-0000F51F0000}"/>
    <cellStyle name="Normal 10 7 2" xfId="8151" xr:uid="{00000000-0005-0000-0000-0000F61F0000}"/>
    <cellStyle name="Normal 10 7 2 2" xfId="8152" xr:uid="{00000000-0005-0000-0000-0000F71F0000}"/>
    <cellStyle name="Normal 10 7 2 2 2" xfId="8153" xr:uid="{00000000-0005-0000-0000-0000F81F0000}"/>
    <cellStyle name="Normal 10 7 2 2 2 2" xfId="8154" xr:uid="{00000000-0005-0000-0000-0000F91F0000}"/>
    <cellStyle name="Normal 10 7 2 2 2 2 2" xfId="8155" xr:uid="{00000000-0005-0000-0000-0000FA1F0000}"/>
    <cellStyle name="Normal 10 7 2 2 2 2 3" xfId="8156" xr:uid="{00000000-0005-0000-0000-0000FB1F0000}"/>
    <cellStyle name="Normal 10 7 2 2 2 3" xfId="8157" xr:uid="{00000000-0005-0000-0000-0000FC1F0000}"/>
    <cellStyle name="Normal 10 7 2 2 2 4" xfId="8158" xr:uid="{00000000-0005-0000-0000-0000FD1F0000}"/>
    <cellStyle name="Normal 10 7 2 2 3" xfId="8159" xr:uid="{00000000-0005-0000-0000-0000FE1F0000}"/>
    <cellStyle name="Normal 10 7 2 2 3 2" xfId="8160" xr:uid="{00000000-0005-0000-0000-0000FF1F0000}"/>
    <cellStyle name="Normal 10 7 2 2 3 3" xfId="8161" xr:uid="{00000000-0005-0000-0000-000000200000}"/>
    <cellStyle name="Normal 10 7 2 2 4" xfId="8162" xr:uid="{00000000-0005-0000-0000-000001200000}"/>
    <cellStyle name="Normal 10 7 2 2 5" xfId="8163" xr:uid="{00000000-0005-0000-0000-000002200000}"/>
    <cellStyle name="Normal 10 7 2 3" xfId="8164" xr:uid="{00000000-0005-0000-0000-000003200000}"/>
    <cellStyle name="Normal 10 7 2 3 2" xfId="8165" xr:uid="{00000000-0005-0000-0000-000004200000}"/>
    <cellStyle name="Normal 10 7 2 3 2 2" xfId="8166" xr:uid="{00000000-0005-0000-0000-000005200000}"/>
    <cellStyle name="Normal 10 7 2 3 2 3" xfId="8167" xr:uid="{00000000-0005-0000-0000-000006200000}"/>
    <cellStyle name="Normal 10 7 2 3 3" xfId="8168" xr:uid="{00000000-0005-0000-0000-000007200000}"/>
    <cellStyle name="Normal 10 7 2 3 4" xfId="8169" xr:uid="{00000000-0005-0000-0000-000008200000}"/>
    <cellStyle name="Normal 10 7 2 4" xfId="8170" xr:uid="{00000000-0005-0000-0000-000009200000}"/>
    <cellStyle name="Normal 10 7 2 4 2" xfId="8171" xr:uid="{00000000-0005-0000-0000-00000A200000}"/>
    <cellStyle name="Normal 10 7 2 4 3" xfId="8172" xr:uid="{00000000-0005-0000-0000-00000B200000}"/>
    <cellStyle name="Normal 10 7 2 5" xfId="8173" xr:uid="{00000000-0005-0000-0000-00000C200000}"/>
    <cellStyle name="Normal 10 7 2 6" xfId="8174" xr:uid="{00000000-0005-0000-0000-00000D200000}"/>
    <cellStyle name="Normal 10 7 3" xfId="8175" xr:uid="{00000000-0005-0000-0000-00000E200000}"/>
    <cellStyle name="Normal 10 7 3 2" xfId="8176" xr:uid="{00000000-0005-0000-0000-00000F200000}"/>
    <cellStyle name="Normal 10 7 3 2 2" xfId="8177" xr:uid="{00000000-0005-0000-0000-000010200000}"/>
    <cellStyle name="Normal 10 7 3 2 2 2" xfId="8178" xr:uid="{00000000-0005-0000-0000-000011200000}"/>
    <cellStyle name="Normal 10 7 3 2 2 3" xfId="8179" xr:uid="{00000000-0005-0000-0000-000012200000}"/>
    <cellStyle name="Normal 10 7 3 2 3" xfId="8180" xr:uid="{00000000-0005-0000-0000-000013200000}"/>
    <cellStyle name="Normal 10 7 3 2 4" xfId="8181" xr:uid="{00000000-0005-0000-0000-000014200000}"/>
    <cellStyle name="Normal 10 7 3 3" xfId="8182" xr:uid="{00000000-0005-0000-0000-000015200000}"/>
    <cellStyle name="Normal 10 7 3 3 2" xfId="8183" xr:uid="{00000000-0005-0000-0000-000016200000}"/>
    <cellStyle name="Normal 10 7 3 3 3" xfId="8184" xr:uid="{00000000-0005-0000-0000-000017200000}"/>
    <cellStyle name="Normal 10 7 3 4" xfId="8185" xr:uid="{00000000-0005-0000-0000-000018200000}"/>
    <cellStyle name="Normal 10 7 3 5" xfId="8186" xr:uid="{00000000-0005-0000-0000-000019200000}"/>
    <cellStyle name="Normal 10 7 4" xfId="8187" xr:uid="{00000000-0005-0000-0000-00001A200000}"/>
    <cellStyle name="Normal 10 7 4 2" xfId="8188" xr:uid="{00000000-0005-0000-0000-00001B200000}"/>
    <cellStyle name="Normal 10 7 4 2 2" xfId="8189" xr:uid="{00000000-0005-0000-0000-00001C200000}"/>
    <cellStyle name="Normal 10 7 4 2 3" xfId="8190" xr:uid="{00000000-0005-0000-0000-00001D200000}"/>
    <cellStyle name="Normal 10 7 4 3" xfId="8191" xr:uid="{00000000-0005-0000-0000-00001E200000}"/>
    <cellStyle name="Normal 10 7 4 4" xfId="8192" xr:uid="{00000000-0005-0000-0000-00001F200000}"/>
    <cellStyle name="Normal 10 7 5" xfId="8193" xr:uid="{00000000-0005-0000-0000-000020200000}"/>
    <cellStyle name="Normal 10 7 5 2" xfId="8194" xr:uid="{00000000-0005-0000-0000-000021200000}"/>
    <cellStyle name="Normal 10 7 5 3" xfId="8195" xr:uid="{00000000-0005-0000-0000-000022200000}"/>
    <cellStyle name="Normal 10 7 6" xfId="8196" xr:uid="{00000000-0005-0000-0000-000023200000}"/>
    <cellStyle name="Normal 10 7 7" xfId="8197" xr:uid="{00000000-0005-0000-0000-000024200000}"/>
    <cellStyle name="Normal 10 8" xfId="8198" xr:uid="{00000000-0005-0000-0000-000025200000}"/>
    <cellStyle name="Normal 10 8 2" xfId="8199" xr:uid="{00000000-0005-0000-0000-000026200000}"/>
    <cellStyle name="Normal 10 8 2 2" xfId="8200" xr:uid="{00000000-0005-0000-0000-000027200000}"/>
    <cellStyle name="Normal 10 8 2 2 2" xfId="8201" xr:uid="{00000000-0005-0000-0000-000028200000}"/>
    <cellStyle name="Normal 10 8 2 2 2 2" xfId="8202" xr:uid="{00000000-0005-0000-0000-000029200000}"/>
    <cellStyle name="Normal 10 8 2 2 2 2 2" xfId="8203" xr:uid="{00000000-0005-0000-0000-00002A200000}"/>
    <cellStyle name="Normal 10 8 2 2 2 2 3" xfId="8204" xr:uid="{00000000-0005-0000-0000-00002B200000}"/>
    <cellStyle name="Normal 10 8 2 2 2 3" xfId="8205" xr:uid="{00000000-0005-0000-0000-00002C200000}"/>
    <cellStyle name="Normal 10 8 2 2 2 4" xfId="8206" xr:uid="{00000000-0005-0000-0000-00002D200000}"/>
    <cellStyle name="Normal 10 8 2 2 3" xfId="8207" xr:uid="{00000000-0005-0000-0000-00002E200000}"/>
    <cellStyle name="Normal 10 8 2 2 3 2" xfId="8208" xr:uid="{00000000-0005-0000-0000-00002F200000}"/>
    <cellStyle name="Normal 10 8 2 2 3 3" xfId="8209" xr:uid="{00000000-0005-0000-0000-000030200000}"/>
    <cellStyle name="Normal 10 8 2 2 4" xfId="8210" xr:uid="{00000000-0005-0000-0000-000031200000}"/>
    <cellStyle name="Normal 10 8 2 2 5" xfId="8211" xr:uid="{00000000-0005-0000-0000-000032200000}"/>
    <cellStyle name="Normal 10 8 2 3" xfId="8212" xr:uid="{00000000-0005-0000-0000-000033200000}"/>
    <cellStyle name="Normal 10 8 2 3 2" xfId="8213" xr:uid="{00000000-0005-0000-0000-000034200000}"/>
    <cellStyle name="Normal 10 8 2 3 2 2" xfId="8214" xr:uid="{00000000-0005-0000-0000-000035200000}"/>
    <cellStyle name="Normal 10 8 2 3 2 3" xfId="8215" xr:uid="{00000000-0005-0000-0000-000036200000}"/>
    <cellStyle name="Normal 10 8 2 3 3" xfId="8216" xr:uid="{00000000-0005-0000-0000-000037200000}"/>
    <cellStyle name="Normal 10 8 2 3 4" xfId="8217" xr:uid="{00000000-0005-0000-0000-000038200000}"/>
    <cellStyle name="Normal 10 8 2 4" xfId="8218" xr:uid="{00000000-0005-0000-0000-000039200000}"/>
    <cellStyle name="Normal 10 8 2 4 2" xfId="8219" xr:uid="{00000000-0005-0000-0000-00003A200000}"/>
    <cellStyle name="Normal 10 8 2 4 3" xfId="8220" xr:uid="{00000000-0005-0000-0000-00003B200000}"/>
    <cellStyle name="Normal 10 8 2 5" xfId="8221" xr:uid="{00000000-0005-0000-0000-00003C200000}"/>
    <cellStyle name="Normal 10 8 2 6" xfId="8222" xr:uid="{00000000-0005-0000-0000-00003D200000}"/>
    <cellStyle name="Normal 10 9" xfId="8223" xr:uid="{00000000-0005-0000-0000-00003E200000}"/>
    <cellStyle name="Normal 10 9 2" xfId="8224" xr:uid="{00000000-0005-0000-0000-00003F200000}"/>
    <cellStyle name="Normal 10 9 2 2" xfId="8225" xr:uid="{00000000-0005-0000-0000-000040200000}"/>
    <cellStyle name="Normal 10 9 2 2 2" xfId="8226" xr:uid="{00000000-0005-0000-0000-000041200000}"/>
    <cellStyle name="Normal 10 9 2 2 2 2" xfId="8227" xr:uid="{00000000-0005-0000-0000-000042200000}"/>
    <cellStyle name="Normal 10 9 2 2 2 3" xfId="8228" xr:uid="{00000000-0005-0000-0000-000043200000}"/>
    <cellStyle name="Normal 10 9 2 2 3" xfId="8229" xr:uid="{00000000-0005-0000-0000-000044200000}"/>
    <cellStyle name="Normal 10 9 2 2 4" xfId="8230" xr:uid="{00000000-0005-0000-0000-000045200000}"/>
    <cellStyle name="Normal 10 9 2 3" xfId="8231" xr:uid="{00000000-0005-0000-0000-000046200000}"/>
    <cellStyle name="Normal 10 9 2 3 2" xfId="8232" xr:uid="{00000000-0005-0000-0000-000047200000}"/>
    <cellStyle name="Normal 10 9 2 3 3" xfId="8233" xr:uid="{00000000-0005-0000-0000-000048200000}"/>
    <cellStyle name="Normal 10 9 2 4" xfId="8234" xr:uid="{00000000-0005-0000-0000-000049200000}"/>
    <cellStyle name="Normal 10 9 2 5" xfId="8235" xr:uid="{00000000-0005-0000-0000-00004A200000}"/>
    <cellStyle name="Normal 10 9 3" xfId="8236" xr:uid="{00000000-0005-0000-0000-00004B200000}"/>
    <cellStyle name="Normal 10 9 3 2" xfId="8237" xr:uid="{00000000-0005-0000-0000-00004C200000}"/>
    <cellStyle name="Normal 10 9 3 2 2" xfId="8238" xr:uid="{00000000-0005-0000-0000-00004D200000}"/>
    <cellStyle name="Normal 10 9 3 2 3" xfId="8239" xr:uid="{00000000-0005-0000-0000-00004E200000}"/>
    <cellStyle name="Normal 10 9 3 3" xfId="8240" xr:uid="{00000000-0005-0000-0000-00004F200000}"/>
    <cellStyle name="Normal 10 9 3 4" xfId="8241" xr:uid="{00000000-0005-0000-0000-000050200000}"/>
    <cellStyle name="Normal 10 9 4" xfId="8242" xr:uid="{00000000-0005-0000-0000-000051200000}"/>
    <cellStyle name="Normal 10 9 4 2" xfId="8243" xr:uid="{00000000-0005-0000-0000-000052200000}"/>
    <cellStyle name="Normal 10 9 4 3" xfId="8244" xr:uid="{00000000-0005-0000-0000-000053200000}"/>
    <cellStyle name="Normal 10 9 5" xfId="8245" xr:uid="{00000000-0005-0000-0000-000054200000}"/>
    <cellStyle name="Normal 10 9 6" xfId="8246" xr:uid="{00000000-0005-0000-0000-000055200000}"/>
    <cellStyle name="Normal 11" xfId="8247" xr:uid="{00000000-0005-0000-0000-000056200000}"/>
    <cellStyle name="Normal 11 2" xfId="8248" xr:uid="{00000000-0005-0000-0000-000057200000}"/>
    <cellStyle name="Normal 11 2 2" xfId="8249" xr:uid="{00000000-0005-0000-0000-000058200000}"/>
    <cellStyle name="Normal 11 2 2 2" xfId="8250" xr:uid="{00000000-0005-0000-0000-000059200000}"/>
    <cellStyle name="Normal 11 2 2 2 2" xfId="8251" xr:uid="{00000000-0005-0000-0000-00005A200000}"/>
    <cellStyle name="Normal 11 2 2 2 2 2" xfId="8252" xr:uid="{00000000-0005-0000-0000-00005B200000}"/>
    <cellStyle name="Normal 11 2 2 2 2 2 2" xfId="8253" xr:uid="{00000000-0005-0000-0000-00005C200000}"/>
    <cellStyle name="Normal 11 2 2 2 2 2 3" xfId="8254" xr:uid="{00000000-0005-0000-0000-00005D200000}"/>
    <cellStyle name="Normal 11 2 2 2 2 3" xfId="8255" xr:uid="{00000000-0005-0000-0000-00005E200000}"/>
    <cellStyle name="Normal 11 2 2 2 2 4" xfId="8256" xr:uid="{00000000-0005-0000-0000-00005F200000}"/>
    <cellStyle name="Normal 11 2 2 2 3" xfId="8257" xr:uid="{00000000-0005-0000-0000-000060200000}"/>
    <cellStyle name="Normal 11 2 2 2 3 2" xfId="8258" xr:uid="{00000000-0005-0000-0000-000061200000}"/>
    <cellStyle name="Normal 11 2 2 2 3 3" xfId="8259" xr:uid="{00000000-0005-0000-0000-000062200000}"/>
    <cellStyle name="Normal 11 2 2 2 4" xfId="8260" xr:uid="{00000000-0005-0000-0000-000063200000}"/>
    <cellStyle name="Normal 11 2 2 2 5" xfId="8261" xr:uid="{00000000-0005-0000-0000-000064200000}"/>
    <cellStyle name="Normal 11 2 2 3" xfId="8262" xr:uid="{00000000-0005-0000-0000-000065200000}"/>
    <cellStyle name="Normal 11 2 2 3 2" xfId="8263" xr:uid="{00000000-0005-0000-0000-000066200000}"/>
    <cellStyle name="Normal 11 2 2 3 2 2" xfId="8264" xr:uid="{00000000-0005-0000-0000-000067200000}"/>
    <cellStyle name="Normal 11 2 2 3 2 3" xfId="8265" xr:uid="{00000000-0005-0000-0000-000068200000}"/>
    <cellStyle name="Normal 11 2 2 3 3" xfId="8266" xr:uid="{00000000-0005-0000-0000-000069200000}"/>
    <cellStyle name="Normal 11 2 2 3 4" xfId="8267" xr:uid="{00000000-0005-0000-0000-00006A200000}"/>
    <cellStyle name="Normal 11 2 2 4" xfId="8268" xr:uid="{00000000-0005-0000-0000-00006B200000}"/>
    <cellStyle name="Normal 11 2 2 4 2" xfId="8269" xr:uid="{00000000-0005-0000-0000-00006C200000}"/>
    <cellStyle name="Normal 11 2 2 4 3" xfId="8270" xr:uid="{00000000-0005-0000-0000-00006D200000}"/>
    <cellStyle name="Normal 11 2 2 5" xfId="8271" xr:uid="{00000000-0005-0000-0000-00006E200000}"/>
    <cellStyle name="Normal 11 2 2 6" xfId="8272" xr:uid="{00000000-0005-0000-0000-00006F200000}"/>
    <cellStyle name="Normal 11 2 3" xfId="8273" xr:uid="{00000000-0005-0000-0000-000070200000}"/>
    <cellStyle name="Normal 11 2 4" xfId="8274" xr:uid="{00000000-0005-0000-0000-000071200000}"/>
    <cellStyle name="Normal 11 2 4 2" xfId="8275" xr:uid="{00000000-0005-0000-0000-000072200000}"/>
    <cellStyle name="Normal 11 2 4 2 2" xfId="8276" xr:uid="{00000000-0005-0000-0000-000073200000}"/>
    <cellStyle name="Normal 11 2 4 2 2 2" xfId="8277" xr:uid="{00000000-0005-0000-0000-000074200000}"/>
    <cellStyle name="Normal 11 2 4 2 2 3" xfId="8278" xr:uid="{00000000-0005-0000-0000-000075200000}"/>
    <cellStyle name="Normal 11 2 4 2 3" xfId="8279" xr:uid="{00000000-0005-0000-0000-000076200000}"/>
    <cellStyle name="Normal 11 2 4 2 4" xfId="8280" xr:uid="{00000000-0005-0000-0000-000077200000}"/>
    <cellStyle name="Normal 11 2 4 3" xfId="8281" xr:uid="{00000000-0005-0000-0000-000078200000}"/>
    <cellStyle name="Normal 11 2 4 3 2" xfId="8282" xr:uid="{00000000-0005-0000-0000-000079200000}"/>
    <cellStyle name="Normal 11 2 4 3 3" xfId="8283" xr:uid="{00000000-0005-0000-0000-00007A200000}"/>
    <cellStyle name="Normal 11 2 4 4" xfId="8284" xr:uid="{00000000-0005-0000-0000-00007B200000}"/>
    <cellStyle name="Normal 11 2 4 5" xfId="8285" xr:uid="{00000000-0005-0000-0000-00007C200000}"/>
    <cellStyle name="Normal 11 2 5" xfId="8286" xr:uid="{00000000-0005-0000-0000-00007D200000}"/>
    <cellStyle name="Normal 11 2 5 2" xfId="8287" xr:uid="{00000000-0005-0000-0000-00007E200000}"/>
    <cellStyle name="Normal 11 2 5 2 2" xfId="8288" xr:uid="{00000000-0005-0000-0000-00007F200000}"/>
    <cellStyle name="Normal 11 2 5 2 3" xfId="8289" xr:uid="{00000000-0005-0000-0000-000080200000}"/>
    <cellStyle name="Normal 11 2 5 3" xfId="8290" xr:uid="{00000000-0005-0000-0000-000081200000}"/>
    <cellStyle name="Normal 11 2 5 4" xfId="8291" xr:uid="{00000000-0005-0000-0000-000082200000}"/>
    <cellStyle name="Normal 11 2 6" xfId="8292" xr:uid="{00000000-0005-0000-0000-000083200000}"/>
    <cellStyle name="Normal 11 2 6 2" xfId="8293" xr:uid="{00000000-0005-0000-0000-000084200000}"/>
    <cellStyle name="Normal 11 2 6 3" xfId="8294" xr:uid="{00000000-0005-0000-0000-000085200000}"/>
    <cellStyle name="Normal 11 2 7" xfId="8295" xr:uid="{00000000-0005-0000-0000-000086200000}"/>
    <cellStyle name="Normal 11 2 8" xfId="8296" xr:uid="{00000000-0005-0000-0000-000087200000}"/>
    <cellStyle name="Normal 11 3" xfId="8297" xr:uid="{00000000-0005-0000-0000-000088200000}"/>
    <cellStyle name="Normal 11 3 2" xfId="8298" xr:uid="{00000000-0005-0000-0000-000089200000}"/>
    <cellStyle name="Normal 11 3 2 2" xfId="8299" xr:uid="{00000000-0005-0000-0000-00008A200000}"/>
    <cellStyle name="Normal 11 3 2 2 2" xfId="8300" xr:uid="{00000000-0005-0000-0000-00008B200000}"/>
    <cellStyle name="Normal 11 3 2 2 2 2" xfId="8301" xr:uid="{00000000-0005-0000-0000-00008C200000}"/>
    <cellStyle name="Normal 11 3 2 2 2 3" xfId="8302" xr:uid="{00000000-0005-0000-0000-00008D200000}"/>
    <cellStyle name="Normal 11 3 2 2 3" xfId="8303" xr:uid="{00000000-0005-0000-0000-00008E200000}"/>
    <cellStyle name="Normal 11 3 2 2 4" xfId="8304" xr:uid="{00000000-0005-0000-0000-00008F200000}"/>
    <cellStyle name="Normal 11 3 2 3" xfId="8305" xr:uid="{00000000-0005-0000-0000-000090200000}"/>
    <cellStyle name="Normal 11 3 2 3 2" xfId="8306" xr:uid="{00000000-0005-0000-0000-000091200000}"/>
    <cellStyle name="Normal 11 3 2 3 3" xfId="8307" xr:uid="{00000000-0005-0000-0000-000092200000}"/>
    <cellStyle name="Normal 11 3 2 4" xfId="8308" xr:uid="{00000000-0005-0000-0000-000093200000}"/>
    <cellStyle name="Normal 11 3 2 5" xfId="8309" xr:uid="{00000000-0005-0000-0000-000094200000}"/>
    <cellStyle name="Normal 11 3 3" xfId="8310" xr:uid="{00000000-0005-0000-0000-000095200000}"/>
    <cellStyle name="Normal 11 3 3 2" xfId="8311" xr:uid="{00000000-0005-0000-0000-000096200000}"/>
    <cellStyle name="Normal 11 3 3 2 2" xfId="8312" xr:uid="{00000000-0005-0000-0000-000097200000}"/>
    <cellStyle name="Normal 11 3 3 2 3" xfId="8313" xr:uid="{00000000-0005-0000-0000-000098200000}"/>
    <cellStyle name="Normal 11 3 3 3" xfId="8314" xr:uid="{00000000-0005-0000-0000-000099200000}"/>
    <cellStyle name="Normal 11 3 3 4" xfId="8315" xr:uid="{00000000-0005-0000-0000-00009A200000}"/>
    <cellStyle name="Normal 11 3 4" xfId="8316" xr:uid="{00000000-0005-0000-0000-00009B200000}"/>
    <cellStyle name="Normal 11 3 4 2" xfId="8317" xr:uid="{00000000-0005-0000-0000-00009C200000}"/>
    <cellStyle name="Normal 11 3 4 3" xfId="8318" xr:uid="{00000000-0005-0000-0000-00009D200000}"/>
    <cellStyle name="Normal 11 3 5" xfId="8319" xr:uid="{00000000-0005-0000-0000-00009E200000}"/>
    <cellStyle name="Normal 11 3 6" xfId="8320" xr:uid="{00000000-0005-0000-0000-00009F200000}"/>
    <cellStyle name="Normal 11 4" xfId="8321" xr:uid="{00000000-0005-0000-0000-0000A0200000}"/>
    <cellStyle name="Normal 11 4 2" xfId="8322" xr:uid="{00000000-0005-0000-0000-0000A1200000}"/>
    <cellStyle name="Normal 11 4 2 2" xfId="8323" xr:uid="{00000000-0005-0000-0000-0000A2200000}"/>
    <cellStyle name="Normal 11 4 2 2 2" xfId="8324" xr:uid="{00000000-0005-0000-0000-0000A3200000}"/>
    <cellStyle name="Normal 11 4 2 2 2 2" xfId="8325" xr:uid="{00000000-0005-0000-0000-0000A4200000}"/>
    <cellStyle name="Normal 11 4 2 2 2 3" xfId="8326" xr:uid="{00000000-0005-0000-0000-0000A5200000}"/>
    <cellStyle name="Normal 11 4 2 2 3" xfId="8327" xr:uid="{00000000-0005-0000-0000-0000A6200000}"/>
    <cellStyle name="Normal 11 4 2 2 4" xfId="8328" xr:uid="{00000000-0005-0000-0000-0000A7200000}"/>
    <cellStyle name="Normal 11 4 2 3" xfId="8329" xr:uid="{00000000-0005-0000-0000-0000A8200000}"/>
    <cellStyle name="Normal 11 4 2 3 2" xfId="8330" xr:uid="{00000000-0005-0000-0000-0000A9200000}"/>
    <cellStyle name="Normal 11 4 2 3 3" xfId="8331" xr:uid="{00000000-0005-0000-0000-0000AA200000}"/>
    <cellStyle name="Normal 11 4 2 4" xfId="8332" xr:uid="{00000000-0005-0000-0000-0000AB200000}"/>
    <cellStyle name="Normal 11 4 2 5" xfId="8333" xr:uid="{00000000-0005-0000-0000-0000AC200000}"/>
    <cellStyle name="Normal 11 4 3" xfId="8334" xr:uid="{00000000-0005-0000-0000-0000AD200000}"/>
    <cellStyle name="Normal 11 4 3 2" xfId="8335" xr:uid="{00000000-0005-0000-0000-0000AE200000}"/>
    <cellStyle name="Normal 11 4 3 2 2" xfId="8336" xr:uid="{00000000-0005-0000-0000-0000AF200000}"/>
    <cellStyle name="Normal 11 4 3 2 3" xfId="8337" xr:uid="{00000000-0005-0000-0000-0000B0200000}"/>
    <cellStyle name="Normal 11 4 3 3" xfId="8338" xr:uid="{00000000-0005-0000-0000-0000B1200000}"/>
    <cellStyle name="Normal 11 4 3 4" xfId="8339" xr:uid="{00000000-0005-0000-0000-0000B2200000}"/>
    <cellStyle name="Normal 11 4 4" xfId="8340" xr:uid="{00000000-0005-0000-0000-0000B3200000}"/>
    <cellStyle name="Normal 11 4 4 2" xfId="8341" xr:uid="{00000000-0005-0000-0000-0000B4200000}"/>
    <cellStyle name="Normal 11 4 4 3" xfId="8342" xr:uid="{00000000-0005-0000-0000-0000B5200000}"/>
    <cellStyle name="Normal 11 4 5" xfId="8343" xr:uid="{00000000-0005-0000-0000-0000B6200000}"/>
    <cellStyle name="Normal 11 4 6" xfId="8344" xr:uid="{00000000-0005-0000-0000-0000B7200000}"/>
    <cellStyle name="Normal 11 5" xfId="8345" xr:uid="{00000000-0005-0000-0000-0000B8200000}"/>
    <cellStyle name="Normal 11 5 2" xfId="8346" xr:uid="{00000000-0005-0000-0000-0000B9200000}"/>
    <cellStyle name="Normal 11 5 2 2" xfId="8347" xr:uid="{00000000-0005-0000-0000-0000BA200000}"/>
    <cellStyle name="Normal 11 5 2 2 2" xfId="8348" xr:uid="{00000000-0005-0000-0000-0000BB200000}"/>
    <cellStyle name="Normal 11 5 2 2 3" xfId="8349" xr:uid="{00000000-0005-0000-0000-0000BC200000}"/>
    <cellStyle name="Normal 11 5 2 3" xfId="8350" xr:uid="{00000000-0005-0000-0000-0000BD200000}"/>
    <cellStyle name="Normal 11 5 2 4" xfId="8351" xr:uid="{00000000-0005-0000-0000-0000BE200000}"/>
    <cellStyle name="Normal 11 5 3" xfId="8352" xr:uid="{00000000-0005-0000-0000-0000BF200000}"/>
    <cellStyle name="Normal 11 5 3 2" xfId="8353" xr:uid="{00000000-0005-0000-0000-0000C0200000}"/>
    <cellStyle name="Normal 11 5 3 3" xfId="8354" xr:uid="{00000000-0005-0000-0000-0000C1200000}"/>
    <cellStyle name="Normal 11 5 4" xfId="8355" xr:uid="{00000000-0005-0000-0000-0000C2200000}"/>
    <cellStyle name="Normal 11 5 5" xfId="8356" xr:uid="{00000000-0005-0000-0000-0000C3200000}"/>
    <cellStyle name="Normal 11 6" xfId="8357" xr:uid="{00000000-0005-0000-0000-0000C4200000}"/>
    <cellStyle name="Normal 11 6 2" xfId="8358" xr:uid="{00000000-0005-0000-0000-0000C5200000}"/>
    <cellStyle name="Normal 11 6 2 2" xfId="8359" xr:uid="{00000000-0005-0000-0000-0000C6200000}"/>
    <cellStyle name="Normal 11 6 2 3" xfId="8360" xr:uid="{00000000-0005-0000-0000-0000C7200000}"/>
    <cellStyle name="Normal 11 6 3" xfId="8361" xr:uid="{00000000-0005-0000-0000-0000C8200000}"/>
    <cellStyle name="Normal 11 6 4" xfId="8362" xr:uid="{00000000-0005-0000-0000-0000C9200000}"/>
    <cellStyle name="Normal 11 7" xfId="8363" xr:uid="{00000000-0005-0000-0000-0000CA200000}"/>
    <cellStyle name="Normal 11 7 2" xfId="8364" xr:uid="{00000000-0005-0000-0000-0000CB200000}"/>
    <cellStyle name="Normal 11 7 3" xfId="8365" xr:uid="{00000000-0005-0000-0000-0000CC200000}"/>
    <cellStyle name="Normal 11 8" xfId="8366" xr:uid="{00000000-0005-0000-0000-0000CD200000}"/>
    <cellStyle name="Normal 11 9" xfId="8367" xr:uid="{00000000-0005-0000-0000-0000CE200000}"/>
    <cellStyle name="Normal 12" xfId="8368" xr:uid="{00000000-0005-0000-0000-0000CF200000}"/>
    <cellStyle name="Normal 12 10" xfId="8369" xr:uid="{00000000-0005-0000-0000-0000D0200000}"/>
    <cellStyle name="Normal 12 10 2" xfId="8370" xr:uid="{00000000-0005-0000-0000-0000D1200000}"/>
    <cellStyle name="Normal 12 10 3" xfId="8371" xr:uid="{00000000-0005-0000-0000-0000D2200000}"/>
    <cellStyle name="Normal 12 11" xfId="8372" xr:uid="{00000000-0005-0000-0000-0000D3200000}"/>
    <cellStyle name="Normal 12 11 2" xfId="8373" xr:uid="{00000000-0005-0000-0000-0000D4200000}"/>
    <cellStyle name="Normal 12 11 3" xfId="8374" xr:uid="{00000000-0005-0000-0000-0000D5200000}"/>
    <cellStyle name="Normal 12 12" xfId="8375" xr:uid="{00000000-0005-0000-0000-0000D6200000}"/>
    <cellStyle name="Normal 12 13" xfId="8376" xr:uid="{00000000-0005-0000-0000-0000D7200000}"/>
    <cellStyle name="Normal 12 2" xfId="8377" xr:uid="{00000000-0005-0000-0000-0000D8200000}"/>
    <cellStyle name="Normal 12 2 2" xfId="8378" xr:uid="{00000000-0005-0000-0000-0000D9200000}"/>
    <cellStyle name="Normal 12 2 2 2" xfId="8379" xr:uid="{00000000-0005-0000-0000-0000DA200000}"/>
    <cellStyle name="Normal 12 2 2 2 2" xfId="8380" xr:uid="{00000000-0005-0000-0000-0000DB200000}"/>
    <cellStyle name="Normal 12 2 2 2 2 2" xfId="8381" xr:uid="{00000000-0005-0000-0000-0000DC200000}"/>
    <cellStyle name="Normal 12 2 2 2 2 2 2" xfId="8382" xr:uid="{00000000-0005-0000-0000-0000DD200000}"/>
    <cellStyle name="Normal 12 2 2 2 2 2 2 2" xfId="8383" xr:uid="{00000000-0005-0000-0000-0000DE200000}"/>
    <cellStyle name="Normal 12 2 2 2 2 2 2 2 2" xfId="8384" xr:uid="{00000000-0005-0000-0000-0000DF200000}"/>
    <cellStyle name="Normal 12 2 2 2 2 2 2 2 3" xfId="8385" xr:uid="{00000000-0005-0000-0000-0000E0200000}"/>
    <cellStyle name="Normal 12 2 2 2 2 2 2 3" xfId="8386" xr:uid="{00000000-0005-0000-0000-0000E1200000}"/>
    <cellStyle name="Normal 12 2 2 2 2 2 2 4" xfId="8387" xr:uid="{00000000-0005-0000-0000-0000E2200000}"/>
    <cellStyle name="Normal 12 2 2 2 2 2 3" xfId="8388" xr:uid="{00000000-0005-0000-0000-0000E3200000}"/>
    <cellStyle name="Normal 12 2 2 2 2 2 3 2" xfId="8389" xr:uid="{00000000-0005-0000-0000-0000E4200000}"/>
    <cellStyle name="Normal 12 2 2 2 2 2 3 3" xfId="8390" xr:uid="{00000000-0005-0000-0000-0000E5200000}"/>
    <cellStyle name="Normal 12 2 2 2 2 2 4" xfId="8391" xr:uid="{00000000-0005-0000-0000-0000E6200000}"/>
    <cellStyle name="Normal 12 2 2 2 2 2 5" xfId="8392" xr:uid="{00000000-0005-0000-0000-0000E7200000}"/>
    <cellStyle name="Normal 12 2 2 2 2 3" xfId="8393" xr:uid="{00000000-0005-0000-0000-0000E8200000}"/>
    <cellStyle name="Normal 12 2 2 2 2 3 2" xfId="8394" xr:uid="{00000000-0005-0000-0000-0000E9200000}"/>
    <cellStyle name="Normal 12 2 2 2 2 3 2 2" xfId="8395" xr:uid="{00000000-0005-0000-0000-0000EA200000}"/>
    <cellStyle name="Normal 12 2 2 2 2 3 2 3" xfId="8396" xr:uid="{00000000-0005-0000-0000-0000EB200000}"/>
    <cellStyle name="Normal 12 2 2 2 2 3 3" xfId="8397" xr:uid="{00000000-0005-0000-0000-0000EC200000}"/>
    <cellStyle name="Normal 12 2 2 2 2 3 4" xfId="8398" xr:uid="{00000000-0005-0000-0000-0000ED200000}"/>
    <cellStyle name="Normal 12 2 2 2 2 4" xfId="8399" xr:uid="{00000000-0005-0000-0000-0000EE200000}"/>
    <cellStyle name="Normal 12 2 2 2 2 4 2" xfId="8400" xr:uid="{00000000-0005-0000-0000-0000EF200000}"/>
    <cellStyle name="Normal 12 2 2 2 2 4 3" xfId="8401" xr:uid="{00000000-0005-0000-0000-0000F0200000}"/>
    <cellStyle name="Normal 12 2 2 2 2 5" xfId="8402" xr:uid="{00000000-0005-0000-0000-0000F1200000}"/>
    <cellStyle name="Normal 12 2 2 2 2 6" xfId="8403" xr:uid="{00000000-0005-0000-0000-0000F2200000}"/>
    <cellStyle name="Normal 12 2 2 2 3" xfId="8404" xr:uid="{00000000-0005-0000-0000-0000F3200000}"/>
    <cellStyle name="Normal 12 2 2 2 3 2" xfId="8405" xr:uid="{00000000-0005-0000-0000-0000F4200000}"/>
    <cellStyle name="Normal 12 2 2 2 3 2 2" xfId="8406" xr:uid="{00000000-0005-0000-0000-0000F5200000}"/>
    <cellStyle name="Normal 12 2 2 2 3 2 2 2" xfId="8407" xr:uid="{00000000-0005-0000-0000-0000F6200000}"/>
    <cellStyle name="Normal 12 2 2 2 3 2 2 3" xfId="8408" xr:uid="{00000000-0005-0000-0000-0000F7200000}"/>
    <cellStyle name="Normal 12 2 2 2 3 2 3" xfId="8409" xr:uid="{00000000-0005-0000-0000-0000F8200000}"/>
    <cellStyle name="Normal 12 2 2 2 3 2 4" xfId="8410" xr:uid="{00000000-0005-0000-0000-0000F9200000}"/>
    <cellStyle name="Normal 12 2 2 2 3 3" xfId="8411" xr:uid="{00000000-0005-0000-0000-0000FA200000}"/>
    <cellStyle name="Normal 12 2 2 2 3 3 2" xfId="8412" xr:uid="{00000000-0005-0000-0000-0000FB200000}"/>
    <cellStyle name="Normal 12 2 2 2 3 3 3" xfId="8413" xr:uid="{00000000-0005-0000-0000-0000FC200000}"/>
    <cellStyle name="Normal 12 2 2 2 3 4" xfId="8414" xr:uid="{00000000-0005-0000-0000-0000FD200000}"/>
    <cellStyle name="Normal 12 2 2 2 3 5" xfId="8415" xr:uid="{00000000-0005-0000-0000-0000FE200000}"/>
    <cellStyle name="Normal 12 2 2 2 4" xfId="8416" xr:uid="{00000000-0005-0000-0000-0000FF200000}"/>
    <cellStyle name="Normal 12 2 2 2 4 2" xfId="8417" xr:uid="{00000000-0005-0000-0000-000000210000}"/>
    <cellStyle name="Normal 12 2 2 2 4 2 2" xfId="8418" xr:uid="{00000000-0005-0000-0000-000001210000}"/>
    <cellStyle name="Normal 12 2 2 2 4 2 3" xfId="8419" xr:uid="{00000000-0005-0000-0000-000002210000}"/>
    <cellStyle name="Normal 12 2 2 2 4 3" xfId="8420" xr:uid="{00000000-0005-0000-0000-000003210000}"/>
    <cellStyle name="Normal 12 2 2 2 4 4" xfId="8421" xr:uid="{00000000-0005-0000-0000-000004210000}"/>
    <cellStyle name="Normal 12 2 2 2 5" xfId="8422" xr:uid="{00000000-0005-0000-0000-000005210000}"/>
    <cellStyle name="Normal 12 2 2 2 5 2" xfId="8423" xr:uid="{00000000-0005-0000-0000-000006210000}"/>
    <cellStyle name="Normal 12 2 2 2 5 3" xfId="8424" xr:uid="{00000000-0005-0000-0000-000007210000}"/>
    <cellStyle name="Normal 12 2 2 2 6" xfId="8425" xr:uid="{00000000-0005-0000-0000-000008210000}"/>
    <cellStyle name="Normal 12 2 2 2 7" xfId="8426" xr:uid="{00000000-0005-0000-0000-000009210000}"/>
    <cellStyle name="Normal 12 2 2 3" xfId="8427" xr:uid="{00000000-0005-0000-0000-00000A210000}"/>
    <cellStyle name="Normal 12 2 2 3 2" xfId="8428" xr:uid="{00000000-0005-0000-0000-00000B210000}"/>
    <cellStyle name="Normal 12 2 2 3 2 2" xfId="8429" xr:uid="{00000000-0005-0000-0000-00000C210000}"/>
    <cellStyle name="Normal 12 2 2 3 2 2 2" xfId="8430" xr:uid="{00000000-0005-0000-0000-00000D210000}"/>
    <cellStyle name="Normal 12 2 2 3 2 2 2 2" xfId="8431" xr:uid="{00000000-0005-0000-0000-00000E210000}"/>
    <cellStyle name="Normal 12 2 2 3 2 2 2 2 2" xfId="8432" xr:uid="{00000000-0005-0000-0000-00000F210000}"/>
    <cellStyle name="Normal 12 2 2 3 2 2 2 2 3" xfId="8433" xr:uid="{00000000-0005-0000-0000-000010210000}"/>
    <cellStyle name="Normal 12 2 2 3 2 2 2 3" xfId="8434" xr:uid="{00000000-0005-0000-0000-000011210000}"/>
    <cellStyle name="Normal 12 2 2 3 2 2 2 4" xfId="8435" xr:uid="{00000000-0005-0000-0000-000012210000}"/>
    <cellStyle name="Normal 12 2 2 3 2 2 3" xfId="8436" xr:uid="{00000000-0005-0000-0000-000013210000}"/>
    <cellStyle name="Normal 12 2 2 3 2 2 3 2" xfId="8437" xr:uid="{00000000-0005-0000-0000-000014210000}"/>
    <cellStyle name="Normal 12 2 2 3 2 2 3 3" xfId="8438" xr:uid="{00000000-0005-0000-0000-000015210000}"/>
    <cellStyle name="Normal 12 2 2 3 2 2 4" xfId="8439" xr:uid="{00000000-0005-0000-0000-000016210000}"/>
    <cellStyle name="Normal 12 2 2 3 2 2 5" xfId="8440" xr:uid="{00000000-0005-0000-0000-000017210000}"/>
    <cellStyle name="Normal 12 2 2 3 2 3" xfId="8441" xr:uid="{00000000-0005-0000-0000-000018210000}"/>
    <cellStyle name="Normal 12 2 2 3 2 3 2" xfId="8442" xr:uid="{00000000-0005-0000-0000-000019210000}"/>
    <cellStyle name="Normal 12 2 2 3 2 3 2 2" xfId="8443" xr:uid="{00000000-0005-0000-0000-00001A210000}"/>
    <cellStyle name="Normal 12 2 2 3 2 3 2 3" xfId="8444" xr:uid="{00000000-0005-0000-0000-00001B210000}"/>
    <cellStyle name="Normal 12 2 2 3 2 3 3" xfId="8445" xr:uid="{00000000-0005-0000-0000-00001C210000}"/>
    <cellStyle name="Normal 12 2 2 3 2 3 4" xfId="8446" xr:uid="{00000000-0005-0000-0000-00001D210000}"/>
    <cellStyle name="Normal 12 2 2 3 2 4" xfId="8447" xr:uid="{00000000-0005-0000-0000-00001E210000}"/>
    <cellStyle name="Normal 12 2 2 3 2 4 2" xfId="8448" xr:uid="{00000000-0005-0000-0000-00001F210000}"/>
    <cellStyle name="Normal 12 2 2 3 2 4 3" xfId="8449" xr:uid="{00000000-0005-0000-0000-000020210000}"/>
    <cellStyle name="Normal 12 2 2 3 2 5" xfId="8450" xr:uid="{00000000-0005-0000-0000-000021210000}"/>
    <cellStyle name="Normal 12 2 2 3 2 6" xfId="8451" xr:uid="{00000000-0005-0000-0000-000022210000}"/>
    <cellStyle name="Normal 12 2 2 3 3" xfId="8452" xr:uid="{00000000-0005-0000-0000-000023210000}"/>
    <cellStyle name="Normal 12 2 2 3 3 2" xfId="8453" xr:uid="{00000000-0005-0000-0000-000024210000}"/>
    <cellStyle name="Normal 12 2 2 3 3 2 2" xfId="8454" xr:uid="{00000000-0005-0000-0000-000025210000}"/>
    <cellStyle name="Normal 12 2 2 3 3 2 2 2" xfId="8455" xr:uid="{00000000-0005-0000-0000-000026210000}"/>
    <cellStyle name="Normal 12 2 2 3 3 2 2 3" xfId="8456" xr:uid="{00000000-0005-0000-0000-000027210000}"/>
    <cellStyle name="Normal 12 2 2 3 3 2 3" xfId="8457" xr:uid="{00000000-0005-0000-0000-000028210000}"/>
    <cellStyle name="Normal 12 2 2 3 3 2 4" xfId="8458" xr:uid="{00000000-0005-0000-0000-000029210000}"/>
    <cellStyle name="Normal 12 2 2 3 3 3" xfId="8459" xr:uid="{00000000-0005-0000-0000-00002A210000}"/>
    <cellStyle name="Normal 12 2 2 3 3 3 2" xfId="8460" xr:uid="{00000000-0005-0000-0000-00002B210000}"/>
    <cellStyle name="Normal 12 2 2 3 3 3 3" xfId="8461" xr:uid="{00000000-0005-0000-0000-00002C210000}"/>
    <cellStyle name="Normal 12 2 2 3 3 4" xfId="8462" xr:uid="{00000000-0005-0000-0000-00002D210000}"/>
    <cellStyle name="Normal 12 2 2 3 3 5" xfId="8463" xr:uid="{00000000-0005-0000-0000-00002E210000}"/>
    <cellStyle name="Normal 12 2 2 3 4" xfId="8464" xr:uid="{00000000-0005-0000-0000-00002F210000}"/>
    <cellStyle name="Normal 12 2 2 3 4 2" xfId="8465" xr:uid="{00000000-0005-0000-0000-000030210000}"/>
    <cellStyle name="Normal 12 2 2 3 4 2 2" xfId="8466" xr:uid="{00000000-0005-0000-0000-000031210000}"/>
    <cellStyle name="Normal 12 2 2 3 4 2 3" xfId="8467" xr:uid="{00000000-0005-0000-0000-000032210000}"/>
    <cellStyle name="Normal 12 2 2 3 4 3" xfId="8468" xr:uid="{00000000-0005-0000-0000-000033210000}"/>
    <cellStyle name="Normal 12 2 2 3 4 4" xfId="8469" xr:uid="{00000000-0005-0000-0000-000034210000}"/>
    <cellStyle name="Normal 12 2 2 3 5" xfId="8470" xr:uid="{00000000-0005-0000-0000-000035210000}"/>
    <cellStyle name="Normal 12 2 2 3 5 2" xfId="8471" xr:uid="{00000000-0005-0000-0000-000036210000}"/>
    <cellStyle name="Normal 12 2 2 3 5 3" xfId="8472" xr:uid="{00000000-0005-0000-0000-000037210000}"/>
    <cellStyle name="Normal 12 2 2 3 6" xfId="8473" xr:uid="{00000000-0005-0000-0000-000038210000}"/>
    <cellStyle name="Normal 12 2 2 3 7" xfId="8474" xr:uid="{00000000-0005-0000-0000-000039210000}"/>
    <cellStyle name="Normal 12 2 2 4" xfId="8475" xr:uid="{00000000-0005-0000-0000-00003A210000}"/>
    <cellStyle name="Normal 12 2 2 4 2" xfId="8476" xr:uid="{00000000-0005-0000-0000-00003B210000}"/>
    <cellStyle name="Normal 12 2 2 4 2 2" xfId="8477" xr:uid="{00000000-0005-0000-0000-00003C210000}"/>
    <cellStyle name="Normal 12 2 2 4 2 2 2" xfId="8478" xr:uid="{00000000-0005-0000-0000-00003D210000}"/>
    <cellStyle name="Normal 12 2 2 4 2 2 2 2" xfId="8479" xr:uid="{00000000-0005-0000-0000-00003E210000}"/>
    <cellStyle name="Normal 12 2 2 4 2 2 2 3" xfId="8480" xr:uid="{00000000-0005-0000-0000-00003F210000}"/>
    <cellStyle name="Normal 12 2 2 4 2 2 3" xfId="8481" xr:uid="{00000000-0005-0000-0000-000040210000}"/>
    <cellStyle name="Normal 12 2 2 4 2 2 4" xfId="8482" xr:uid="{00000000-0005-0000-0000-000041210000}"/>
    <cellStyle name="Normal 12 2 2 4 2 3" xfId="8483" xr:uid="{00000000-0005-0000-0000-000042210000}"/>
    <cellStyle name="Normal 12 2 2 4 2 3 2" xfId="8484" xr:uid="{00000000-0005-0000-0000-000043210000}"/>
    <cellStyle name="Normal 12 2 2 4 2 3 3" xfId="8485" xr:uid="{00000000-0005-0000-0000-000044210000}"/>
    <cellStyle name="Normal 12 2 2 4 2 4" xfId="8486" xr:uid="{00000000-0005-0000-0000-000045210000}"/>
    <cellStyle name="Normal 12 2 2 4 2 5" xfId="8487" xr:uid="{00000000-0005-0000-0000-000046210000}"/>
    <cellStyle name="Normal 12 2 2 4 3" xfId="8488" xr:uid="{00000000-0005-0000-0000-000047210000}"/>
    <cellStyle name="Normal 12 2 2 4 3 2" xfId="8489" xr:uid="{00000000-0005-0000-0000-000048210000}"/>
    <cellStyle name="Normal 12 2 2 4 3 2 2" xfId="8490" xr:uid="{00000000-0005-0000-0000-000049210000}"/>
    <cellStyle name="Normal 12 2 2 4 3 2 3" xfId="8491" xr:uid="{00000000-0005-0000-0000-00004A210000}"/>
    <cellStyle name="Normal 12 2 2 4 3 3" xfId="8492" xr:uid="{00000000-0005-0000-0000-00004B210000}"/>
    <cellStyle name="Normal 12 2 2 4 3 4" xfId="8493" xr:uid="{00000000-0005-0000-0000-00004C210000}"/>
    <cellStyle name="Normal 12 2 2 4 4" xfId="8494" xr:uid="{00000000-0005-0000-0000-00004D210000}"/>
    <cellStyle name="Normal 12 2 2 4 4 2" xfId="8495" xr:uid="{00000000-0005-0000-0000-00004E210000}"/>
    <cellStyle name="Normal 12 2 2 4 4 3" xfId="8496" xr:uid="{00000000-0005-0000-0000-00004F210000}"/>
    <cellStyle name="Normal 12 2 2 4 5" xfId="8497" xr:uid="{00000000-0005-0000-0000-000050210000}"/>
    <cellStyle name="Normal 12 2 2 4 6" xfId="8498" xr:uid="{00000000-0005-0000-0000-000051210000}"/>
    <cellStyle name="Normal 12 2 2 5" xfId="8499" xr:uid="{00000000-0005-0000-0000-000052210000}"/>
    <cellStyle name="Normal 12 2 2 5 2" xfId="8500" xr:uid="{00000000-0005-0000-0000-000053210000}"/>
    <cellStyle name="Normal 12 2 2 5 2 2" xfId="8501" xr:uid="{00000000-0005-0000-0000-000054210000}"/>
    <cellStyle name="Normal 12 2 2 5 2 2 2" xfId="8502" xr:uid="{00000000-0005-0000-0000-000055210000}"/>
    <cellStyle name="Normal 12 2 2 5 2 2 3" xfId="8503" xr:uid="{00000000-0005-0000-0000-000056210000}"/>
    <cellStyle name="Normal 12 2 2 5 2 3" xfId="8504" xr:uid="{00000000-0005-0000-0000-000057210000}"/>
    <cellStyle name="Normal 12 2 2 5 2 4" xfId="8505" xr:uid="{00000000-0005-0000-0000-000058210000}"/>
    <cellStyle name="Normal 12 2 2 5 3" xfId="8506" xr:uid="{00000000-0005-0000-0000-000059210000}"/>
    <cellStyle name="Normal 12 2 2 5 3 2" xfId="8507" xr:uid="{00000000-0005-0000-0000-00005A210000}"/>
    <cellStyle name="Normal 12 2 2 5 3 3" xfId="8508" xr:uid="{00000000-0005-0000-0000-00005B210000}"/>
    <cellStyle name="Normal 12 2 2 5 4" xfId="8509" xr:uid="{00000000-0005-0000-0000-00005C210000}"/>
    <cellStyle name="Normal 12 2 2 5 5" xfId="8510" xr:uid="{00000000-0005-0000-0000-00005D210000}"/>
    <cellStyle name="Normal 12 2 2 6" xfId="8511" xr:uid="{00000000-0005-0000-0000-00005E210000}"/>
    <cellStyle name="Normal 12 2 2 6 2" xfId="8512" xr:uid="{00000000-0005-0000-0000-00005F210000}"/>
    <cellStyle name="Normal 12 2 2 6 2 2" xfId="8513" xr:uid="{00000000-0005-0000-0000-000060210000}"/>
    <cellStyle name="Normal 12 2 2 6 2 3" xfId="8514" xr:uid="{00000000-0005-0000-0000-000061210000}"/>
    <cellStyle name="Normal 12 2 2 6 3" xfId="8515" xr:uid="{00000000-0005-0000-0000-000062210000}"/>
    <cellStyle name="Normal 12 2 2 6 4" xfId="8516" xr:uid="{00000000-0005-0000-0000-000063210000}"/>
    <cellStyle name="Normal 12 2 2 7" xfId="8517" xr:uid="{00000000-0005-0000-0000-000064210000}"/>
    <cellStyle name="Normal 12 2 2 7 2" xfId="8518" xr:uid="{00000000-0005-0000-0000-000065210000}"/>
    <cellStyle name="Normal 12 2 2 7 3" xfId="8519" xr:uid="{00000000-0005-0000-0000-000066210000}"/>
    <cellStyle name="Normal 12 2 2 8" xfId="8520" xr:uid="{00000000-0005-0000-0000-000067210000}"/>
    <cellStyle name="Normal 12 2 2 9" xfId="8521" xr:uid="{00000000-0005-0000-0000-000068210000}"/>
    <cellStyle name="Normal 12 2 3" xfId="8522" xr:uid="{00000000-0005-0000-0000-000069210000}"/>
    <cellStyle name="Normal 12 2 3 2" xfId="8523" xr:uid="{00000000-0005-0000-0000-00006A210000}"/>
    <cellStyle name="Normal 12 2 3 2 2" xfId="8524" xr:uid="{00000000-0005-0000-0000-00006B210000}"/>
    <cellStyle name="Normal 12 2 3 2 2 2" xfId="8525" xr:uid="{00000000-0005-0000-0000-00006C210000}"/>
    <cellStyle name="Normal 12 2 3 2 2 2 2" xfId="8526" xr:uid="{00000000-0005-0000-0000-00006D210000}"/>
    <cellStyle name="Normal 12 2 3 2 2 2 2 2" xfId="8527" xr:uid="{00000000-0005-0000-0000-00006E210000}"/>
    <cellStyle name="Normal 12 2 3 2 2 2 2 3" xfId="8528" xr:uid="{00000000-0005-0000-0000-00006F210000}"/>
    <cellStyle name="Normal 12 2 3 2 2 2 3" xfId="8529" xr:uid="{00000000-0005-0000-0000-000070210000}"/>
    <cellStyle name="Normal 12 2 3 2 2 2 4" xfId="8530" xr:uid="{00000000-0005-0000-0000-000071210000}"/>
    <cellStyle name="Normal 12 2 3 2 2 3" xfId="8531" xr:uid="{00000000-0005-0000-0000-000072210000}"/>
    <cellStyle name="Normal 12 2 3 2 2 3 2" xfId="8532" xr:uid="{00000000-0005-0000-0000-000073210000}"/>
    <cellStyle name="Normal 12 2 3 2 2 3 3" xfId="8533" xr:uid="{00000000-0005-0000-0000-000074210000}"/>
    <cellStyle name="Normal 12 2 3 2 2 4" xfId="8534" xr:uid="{00000000-0005-0000-0000-000075210000}"/>
    <cellStyle name="Normal 12 2 3 2 2 5" xfId="8535" xr:uid="{00000000-0005-0000-0000-000076210000}"/>
    <cellStyle name="Normal 12 2 3 2 3" xfId="8536" xr:uid="{00000000-0005-0000-0000-000077210000}"/>
    <cellStyle name="Normal 12 2 3 2 3 2" xfId="8537" xr:uid="{00000000-0005-0000-0000-000078210000}"/>
    <cellStyle name="Normal 12 2 3 2 3 2 2" xfId="8538" xr:uid="{00000000-0005-0000-0000-000079210000}"/>
    <cellStyle name="Normal 12 2 3 2 3 2 3" xfId="8539" xr:uid="{00000000-0005-0000-0000-00007A210000}"/>
    <cellStyle name="Normal 12 2 3 2 3 3" xfId="8540" xr:uid="{00000000-0005-0000-0000-00007B210000}"/>
    <cellStyle name="Normal 12 2 3 2 3 4" xfId="8541" xr:uid="{00000000-0005-0000-0000-00007C210000}"/>
    <cellStyle name="Normal 12 2 3 2 4" xfId="8542" xr:uid="{00000000-0005-0000-0000-00007D210000}"/>
    <cellStyle name="Normal 12 2 3 2 4 2" xfId="8543" xr:uid="{00000000-0005-0000-0000-00007E210000}"/>
    <cellStyle name="Normal 12 2 3 2 4 3" xfId="8544" xr:uid="{00000000-0005-0000-0000-00007F210000}"/>
    <cellStyle name="Normal 12 2 3 2 5" xfId="8545" xr:uid="{00000000-0005-0000-0000-000080210000}"/>
    <cellStyle name="Normal 12 2 3 2 6" xfId="8546" xr:uid="{00000000-0005-0000-0000-000081210000}"/>
    <cellStyle name="Normal 12 2 3 3" xfId="8547" xr:uid="{00000000-0005-0000-0000-000082210000}"/>
    <cellStyle name="Normal 12 2 3 3 2" xfId="8548" xr:uid="{00000000-0005-0000-0000-000083210000}"/>
    <cellStyle name="Normal 12 2 3 3 2 2" xfId="8549" xr:uid="{00000000-0005-0000-0000-000084210000}"/>
    <cellStyle name="Normal 12 2 3 3 2 2 2" xfId="8550" xr:uid="{00000000-0005-0000-0000-000085210000}"/>
    <cellStyle name="Normal 12 2 3 3 2 2 3" xfId="8551" xr:uid="{00000000-0005-0000-0000-000086210000}"/>
    <cellStyle name="Normal 12 2 3 3 2 3" xfId="8552" xr:uid="{00000000-0005-0000-0000-000087210000}"/>
    <cellStyle name="Normal 12 2 3 3 2 4" xfId="8553" xr:uid="{00000000-0005-0000-0000-000088210000}"/>
    <cellStyle name="Normal 12 2 3 3 3" xfId="8554" xr:uid="{00000000-0005-0000-0000-000089210000}"/>
    <cellStyle name="Normal 12 2 3 3 3 2" xfId="8555" xr:uid="{00000000-0005-0000-0000-00008A210000}"/>
    <cellStyle name="Normal 12 2 3 3 3 3" xfId="8556" xr:uid="{00000000-0005-0000-0000-00008B210000}"/>
    <cellStyle name="Normal 12 2 3 3 4" xfId="8557" xr:uid="{00000000-0005-0000-0000-00008C210000}"/>
    <cellStyle name="Normal 12 2 3 3 5" xfId="8558" xr:uid="{00000000-0005-0000-0000-00008D210000}"/>
    <cellStyle name="Normal 12 2 3 4" xfId="8559" xr:uid="{00000000-0005-0000-0000-00008E210000}"/>
    <cellStyle name="Normal 12 2 3 4 2" xfId="8560" xr:uid="{00000000-0005-0000-0000-00008F210000}"/>
    <cellStyle name="Normal 12 2 3 4 2 2" xfId="8561" xr:uid="{00000000-0005-0000-0000-000090210000}"/>
    <cellStyle name="Normal 12 2 3 4 2 3" xfId="8562" xr:uid="{00000000-0005-0000-0000-000091210000}"/>
    <cellStyle name="Normal 12 2 3 4 3" xfId="8563" xr:uid="{00000000-0005-0000-0000-000092210000}"/>
    <cellStyle name="Normal 12 2 3 4 4" xfId="8564" xr:uid="{00000000-0005-0000-0000-000093210000}"/>
    <cellStyle name="Normal 12 2 3 5" xfId="8565" xr:uid="{00000000-0005-0000-0000-000094210000}"/>
    <cellStyle name="Normal 12 2 3 5 2" xfId="8566" xr:uid="{00000000-0005-0000-0000-000095210000}"/>
    <cellStyle name="Normal 12 2 3 5 3" xfId="8567" xr:uid="{00000000-0005-0000-0000-000096210000}"/>
    <cellStyle name="Normal 12 2 3 6" xfId="8568" xr:uid="{00000000-0005-0000-0000-000097210000}"/>
    <cellStyle name="Normal 12 2 3 7" xfId="8569" xr:uid="{00000000-0005-0000-0000-000098210000}"/>
    <cellStyle name="Normal 12 2 4" xfId="8570" xr:uid="{00000000-0005-0000-0000-000099210000}"/>
    <cellStyle name="Normal 12 2 4 2" xfId="8571" xr:uid="{00000000-0005-0000-0000-00009A210000}"/>
    <cellStyle name="Normal 12 2 4 2 2" xfId="8572" xr:uid="{00000000-0005-0000-0000-00009B210000}"/>
    <cellStyle name="Normal 12 2 4 2 2 2" xfId="8573" xr:uid="{00000000-0005-0000-0000-00009C210000}"/>
    <cellStyle name="Normal 12 2 4 2 2 2 2" xfId="8574" xr:uid="{00000000-0005-0000-0000-00009D210000}"/>
    <cellStyle name="Normal 12 2 4 2 2 2 2 2" xfId="8575" xr:uid="{00000000-0005-0000-0000-00009E210000}"/>
    <cellStyle name="Normal 12 2 4 2 2 2 2 3" xfId="8576" xr:uid="{00000000-0005-0000-0000-00009F210000}"/>
    <cellStyle name="Normal 12 2 4 2 2 2 3" xfId="8577" xr:uid="{00000000-0005-0000-0000-0000A0210000}"/>
    <cellStyle name="Normal 12 2 4 2 2 2 4" xfId="8578" xr:uid="{00000000-0005-0000-0000-0000A1210000}"/>
    <cellStyle name="Normal 12 2 4 2 2 3" xfId="8579" xr:uid="{00000000-0005-0000-0000-0000A2210000}"/>
    <cellStyle name="Normal 12 2 4 2 2 3 2" xfId="8580" xr:uid="{00000000-0005-0000-0000-0000A3210000}"/>
    <cellStyle name="Normal 12 2 4 2 2 3 3" xfId="8581" xr:uid="{00000000-0005-0000-0000-0000A4210000}"/>
    <cellStyle name="Normal 12 2 4 2 2 4" xfId="8582" xr:uid="{00000000-0005-0000-0000-0000A5210000}"/>
    <cellStyle name="Normal 12 2 4 2 2 5" xfId="8583" xr:uid="{00000000-0005-0000-0000-0000A6210000}"/>
    <cellStyle name="Normal 12 2 4 2 3" xfId="8584" xr:uid="{00000000-0005-0000-0000-0000A7210000}"/>
    <cellStyle name="Normal 12 2 4 2 3 2" xfId="8585" xr:uid="{00000000-0005-0000-0000-0000A8210000}"/>
    <cellStyle name="Normal 12 2 4 2 3 2 2" xfId="8586" xr:uid="{00000000-0005-0000-0000-0000A9210000}"/>
    <cellStyle name="Normal 12 2 4 2 3 2 3" xfId="8587" xr:uid="{00000000-0005-0000-0000-0000AA210000}"/>
    <cellStyle name="Normal 12 2 4 2 3 3" xfId="8588" xr:uid="{00000000-0005-0000-0000-0000AB210000}"/>
    <cellStyle name="Normal 12 2 4 2 3 4" xfId="8589" xr:uid="{00000000-0005-0000-0000-0000AC210000}"/>
    <cellStyle name="Normal 12 2 4 2 4" xfId="8590" xr:uid="{00000000-0005-0000-0000-0000AD210000}"/>
    <cellStyle name="Normal 12 2 4 2 4 2" xfId="8591" xr:uid="{00000000-0005-0000-0000-0000AE210000}"/>
    <cellStyle name="Normal 12 2 4 2 4 3" xfId="8592" xr:uid="{00000000-0005-0000-0000-0000AF210000}"/>
    <cellStyle name="Normal 12 2 4 2 5" xfId="8593" xr:uid="{00000000-0005-0000-0000-0000B0210000}"/>
    <cellStyle name="Normal 12 2 4 2 6" xfId="8594" xr:uid="{00000000-0005-0000-0000-0000B1210000}"/>
    <cellStyle name="Normal 12 2 4 3" xfId="8595" xr:uid="{00000000-0005-0000-0000-0000B2210000}"/>
    <cellStyle name="Normal 12 2 4 3 2" xfId="8596" xr:uid="{00000000-0005-0000-0000-0000B3210000}"/>
    <cellStyle name="Normal 12 2 4 3 2 2" xfId="8597" xr:uid="{00000000-0005-0000-0000-0000B4210000}"/>
    <cellStyle name="Normal 12 2 4 3 2 2 2" xfId="8598" xr:uid="{00000000-0005-0000-0000-0000B5210000}"/>
    <cellStyle name="Normal 12 2 4 3 2 2 3" xfId="8599" xr:uid="{00000000-0005-0000-0000-0000B6210000}"/>
    <cellStyle name="Normal 12 2 4 3 2 3" xfId="8600" xr:uid="{00000000-0005-0000-0000-0000B7210000}"/>
    <cellStyle name="Normal 12 2 4 3 2 4" xfId="8601" xr:uid="{00000000-0005-0000-0000-0000B8210000}"/>
    <cellStyle name="Normal 12 2 4 3 3" xfId="8602" xr:uid="{00000000-0005-0000-0000-0000B9210000}"/>
    <cellStyle name="Normal 12 2 4 3 3 2" xfId="8603" xr:uid="{00000000-0005-0000-0000-0000BA210000}"/>
    <cellStyle name="Normal 12 2 4 3 3 3" xfId="8604" xr:uid="{00000000-0005-0000-0000-0000BB210000}"/>
    <cellStyle name="Normal 12 2 4 3 4" xfId="8605" xr:uid="{00000000-0005-0000-0000-0000BC210000}"/>
    <cellStyle name="Normal 12 2 4 3 5" xfId="8606" xr:uid="{00000000-0005-0000-0000-0000BD210000}"/>
    <cellStyle name="Normal 12 2 4 4" xfId="8607" xr:uid="{00000000-0005-0000-0000-0000BE210000}"/>
    <cellStyle name="Normal 12 2 4 4 2" xfId="8608" xr:uid="{00000000-0005-0000-0000-0000BF210000}"/>
    <cellStyle name="Normal 12 2 4 4 2 2" xfId="8609" xr:uid="{00000000-0005-0000-0000-0000C0210000}"/>
    <cellStyle name="Normal 12 2 4 4 2 3" xfId="8610" xr:uid="{00000000-0005-0000-0000-0000C1210000}"/>
    <cellStyle name="Normal 12 2 4 4 3" xfId="8611" xr:uid="{00000000-0005-0000-0000-0000C2210000}"/>
    <cellStyle name="Normal 12 2 4 4 4" xfId="8612" xr:uid="{00000000-0005-0000-0000-0000C3210000}"/>
    <cellStyle name="Normal 12 2 4 5" xfId="8613" xr:uid="{00000000-0005-0000-0000-0000C4210000}"/>
    <cellStyle name="Normal 12 2 4 5 2" xfId="8614" xr:uid="{00000000-0005-0000-0000-0000C5210000}"/>
    <cellStyle name="Normal 12 2 4 5 3" xfId="8615" xr:uid="{00000000-0005-0000-0000-0000C6210000}"/>
    <cellStyle name="Normal 12 2 4 6" xfId="8616" xr:uid="{00000000-0005-0000-0000-0000C7210000}"/>
    <cellStyle name="Normal 12 2 4 7" xfId="8617" xr:uid="{00000000-0005-0000-0000-0000C8210000}"/>
    <cellStyle name="Normal 12 2 5" xfId="8618" xr:uid="{00000000-0005-0000-0000-0000C9210000}"/>
    <cellStyle name="Normal 12 2 5 2" xfId="8619" xr:uid="{00000000-0005-0000-0000-0000CA210000}"/>
    <cellStyle name="Normal 12 2 5 2 2" xfId="8620" xr:uid="{00000000-0005-0000-0000-0000CB210000}"/>
    <cellStyle name="Normal 12 2 5 2 2 2" xfId="8621" xr:uid="{00000000-0005-0000-0000-0000CC210000}"/>
    <cellStyle name="Normal 12 2 5 2 2 2 2" xfId="8622" xr:uid="{00000000-0005-0000-0000-0000CD210000}"/>
    <cellStyle name="Normal 12 2 5 2 2 2 2 2" xfId="8623" xr:uid="{00000000-0005-0000-0000-0000CE210000}"/>
    <cellStyle name="Normal 12 2 5 2 2 2 2 3" xfId="8624" xr:uid="{00000000-0005-0000-0000-0000CF210000}"/>
    <cellStyle name="Normal 12 2 5 2 2 2 3" xfId="8625" xr:uid="{00000000-0005-0000-0000-0000D0210000}"/>
    <cellStyle name="Normal 12 2 5 2 2 2 4" xfId="8626" xr:uid="{00000000-0005-0000-0000-0000D1210000}"/>
    <cellStyle name="Normal 12 2 5 2 2 3" xfId="8627" xr:uid="{00000000-0005-0000-0000-0000D2210000}"/>
    <cellStyle name="Normal 12 2 5 2 2 3 2" xfId="8628" xr:uid="{00000000-0005-0000-0000-0000D3210000}"/>
    <cellStyle name="Normal 12 2 5 2 2 3 3" xfId="8629" xr:uid="{00000000-0005-0000-0000-0000D4210000}"/>
    <cellStyle name="Normal 12 2 5 2 2 4" xfId="8630" xr:uid="{00000000-0005-0000-0000-0000D5210000}"/>
    <cellStyle name="Normal 12 2 5 2 2 5" xfId="8631" xr:uid="{00000000-0005-0000-0000-0000D6210000}"/>
    <cellStyle name="Normal 12 2 5 2 3" xfId="8632" xr:uid="{00000000-0005-0000-0000-0000D7210000}"/>
    <cellStyle name="Normal 12 2 5 2 3 2" xfId="8633" xr:uid="{00000000-0005-0000-0000-0000D8210000}"/>
    <cellStyle name="Normal 12 2 5 2 3 2 2" xfId="8634" xr:uid="{00000000-0005-0000-0000-0000D9210000}"/>
    <cellStyle name="Normal 12 2 5 2 3 2 3" xfId="8635" xr:uid="{00000000-0005-0000-0000-0000DA210000}"/>
    <cellStyle name="Normal 12 2 5 2 3 3" xfId="8636" xr:uid="{00000000-0005-0000-0000-0000DB210000}"/>
    <cellStyle name="Normal 12 2 5 2 3 4" xfId="8637" xr:uid="{00000000-0005-0000-0000-0000DC210000}"/>
    <cellStyle name="Normal 12 2 5 2 4" xfId="8638" xr:uid="{00000000-0005-0000-0000-0000DD210000}"/>
    <cellStyle name="Normal 12 2 5 2 4 2" xfId="8639" xr:uid="{00000000-0005-0000-0000-0000DE210000}"/>
    <cellStyle name="Normal 12 2 5 2 4 3" xfId="8640" xr:uid="{00000000-0005-0000-0000-0000DF210000}"/>
    <cellStyle name="Normal 12 2 5 2 5" xfId="8641" xr:uid="{00000000-0005-0000-0000-0000E0210000}"/>
    <cellStyle name="Normal 12 2 5 2 6" xfId="8642" xr:uid="{00000000-0005-0000-0000-0000E1210000}"/>
    <cellStyle name="Normal 12 2 6" xfId="8643" xr:uid="{00000000-0005-0000-0000-0000E2210000}"/>
    <cellStyle name="Normal 12 2 6 2" xfId="8644" xr:uid="{00000000-0005-0000-0000-0000E3210000}"/>
    <cellStyle name="Normal 12 2 6 2 2" xfId="8645" xr:uid="{00000000-0005-0000-0000-0000E4210000}"/>
    <cellStyle name="Normal 12 2 6 2 2 2" xfId="8646" xr:uid="{00000000-0005-0000-0000-0000E5210000}"/>
    <cellStyle name="Normal 12 2 6 2 2 2 2" xfId="8647" xr:uid="{00000000-0005-0000-0000-0000E6210000}"/>
    <cellStyle name="Normal 12 2 6 2 2 2 3" xfId="8648" xr:uid="{00000000-0005-0000-0000-0000E7210000}"/>
    <cellStyle name="Normal 12 2 6 2 2 3" xfId="8649" xr:uid="{00000000-0005-0000-0000-0000E8210000}"/>
    <cellStyle name="Normal 12 2 6 2 2 4" xfId="8650" xr:uid="{00000000-0005-0000-0000-0000E9210000}"/>
    <cellStyle name="Normal 12 2 6 2 3" xfId="8651" xr:uid="{00000000-0005-0000-0000-0000EA210000}"/>
    <cellStyle name="Normal 12 2 6 2 3 2" xfId="8652" xr:uid="{00000000-0005-0000-0000-0000EB210000}"/>
    <cellStyle name="Normal 12 2 6 2 3 3" xfId="8653" xr:uid="{00000000-0005-0000-0000-0000EC210000}"/>
    <cellStyle name="Normal 12 2 6 2 4" xfId="8654" xr:uid="{00000000-0005-0000-0000-0000ED210000}"/>
    <cellStyle name="Normal 12 2 6 2 5" xfId="8655" xr:uid="{00000000-0005-0000-0000-0000EE210000}"/>
    <cellStyle name="Normal 12 2 6 3" xfId="8656" xr:uid="{00000000-0005-0000-0000-0000EF210000}"/>
    <cellStyle name="Normal 12 2 6 3 2" xfId="8657" xr:uid="{00000000-0005-0000-0000-0000F0210000}"/>
    <cellStyle name="Normal 12 2 6 3 2 2" xfId="8658" xr:uid="{00000000-0005-0000-0000-0000F1210000}"/>
    <cellStyle name="Normal 12 2 6 3 2 3" xfId="8659" xr:uid="{00000000-0005-0000-0000-0000F2210000}"/>
    <cellStyle name="Normal 12 2 6 3 3" xfId="8660" xr:uid="{00000000-0005-0000-0000-0000F3210000}"/>
    <cellStyle name="Normal 12 2 6 3 4" xfId="8661" xr:uid="{00000000-0005-0000-0000-0000F4210000}"/>
    <cellStyle name="Normal 12 2 6 4" xfId="8662" xr:uid="{00000000-0005-0000-0000-0000F5210000}"/>
    <cellStyle name="Normal 12 2 6 4 2" xfId="8663" xr:uid="{00000000-0005-0000-0000-0000F6210000}"/>
    <cellStyle name="Normal 12 2 6 4 3" xfId="8664" xr:uid="{00000000-0005-0000-0000-0000F7210000}"/>
    <cellStyle name="Normal 12 2 6 5" xfId="8665" xr:uid="{00000000-0005-0000-0000-0000F8210000}"/>
    <cellStyle name="Normal 12 2 6 6" xfId="8666" xr:uid="{00000000-0005-0000-0000-0000F9210000}"/>
    <cellStyle name="Normal 12 3" xfId="8667" xr:uid="{00000000-0005-0000-0000-0000FA210000}"/>
    <cellStyle name="Normal 12 3 2" xfId="8668" xr:uid="{00000000-0005-0000-0000-0000FB210000}"/>
    <cellStyle name="Normal 12 3 2 2" xfId="8669" xr:uid="{00000000-0005-0000-0000-0000FC210000}"/>
    <cellStyle name="Normal 12 3 2 2 2" xfId="8670" xr:uid="{00000000-0005-0000-0000-0000FD210000}"/>
    <cellStyle name="Normal 12 3 2 2 2 2" xfId="8671" xr:uid="{00000000-0005-0000-0000-0000FE210000}"/>
    <cellStyle name="Normal 12 3 2 2 2 2 2" xfId="8672" xr:uid="{00000000-0005-0000-0000-0000FF210000}"/>
    <cellStyle name="Normal 12 3 2 2 2 2 2 2" xfId="8673" xr:uid="{00000000-0005-0000-0000-000000220000}"/>
    <cellStyle name="Normal 12 3 2 2 2 2 2 3" xfId="8674" xr:uid="{00000000-0005-0000-0000-000001220000}"/>
    <cellStyle name="Normal 12 3 2 2 2 2 3" xfId="8675" xr:uid="{00000000-0005-0000-0000-000002220000}"/>
    <cellStyle name="Normal 12 3 2 2 2 2 4" xfId="8676" xr:uid="{00000000-0005-0000-0000-000003220000}"/>
    <cellStyle name="Normal 12 3 2 2 2 3" xfId="8677" xr:uid="{00000000-0005-0000-0000-000004220000}"/>
    <cellStyle name="Normal 12 3 2 2 2 3 2" xfId="8678" xr:uid="{00000000-0005-0000-0000-000005220000}"/>
    <cellStyle name="Normal 12 3 2 2 2 3 3" xfId="8679" xr:uid="{00000000-0005-0000-0000-000006220000}"/>
    <cellStyle name="Normal 12 3 2 2 2 4" xfId="8680" xr:uid="{00000000-0005-0000-0000-000007220000}"/>
    <cellStyle name="Normal 12 3 2 2 2 5" xfId="8681" xr:uid="{00000000-0005-0000-0000-000008220000}"/>
    <cellStyle name="Normal 12 3 2 2 3" xfId="8682" xr:uid="{00000000-0005-0000-0000-000009220000}"/>
    <cellStyle name="Normal 12 3 2 2 3 2" xfId="8683" xr:uid="{00000000-0005-0000-0000-00000A220000}"/>
    <cellStyle name="Normal 12 3 2 2 3 2 2" xfId="8684" xr:uid="{00000000-0005-0000-0000-00000B220000}"/>
    <cellStyle name="Normal 12 3 2 2 3 2 3" xfId="8685" xr:uid="{00000000-0005-0000-0000-00000C220000}"/>
    <cellStyle name="Normal 12 3 2 2 3 3" xfId="8686" xr:uid="{00000000-0005-0000-0000-00000D220000}"/>
    <cellStyle name="Normal 12 3 2 2 3 4" xfId="8687" xr:uid="{00000000-0005-0000-0000-00000E220000}"/>
    <cellStyle name="Normal 12 3 2 2 4" xfId="8688" xr:uid="{00000000-0005-0000-0000-00000F220000}"/>
    <cellStyle name="Normal 12 3 2 2 4 2" xfId="8689" xr:uid="{00000000-0005-0000-0000-000010220000}"/>
    <cellStyle name="Normal 12 3 2 2 4 3" xfId="8690" xr:uid="{00000000-0005-0000-0000-000011220000}"/>
    <cellStyle name="Normal 12 3 2 2 5" xfId="8691" xr:uid="{00000000-0005-0000-0000-000012220000}"/>
    <cellStyle name="Normal 12 3 2 2 6" xfId="8692" xr:uid="{00000000-0005-0000-0000-000013220000}"/>
    <cellStyle name="Normal 12 3 2 3" xfId="8693" xr:uid="{00000000-0005-0000-0000-000014220000}"/>
    <cellStyle name="Normal 12 3 2 3 2" xfId="8694" xr:uid="{00000000-0005-0000-0000-000015220000}"/>
    <cellStyle name="Normal 12 3 2 3 2 2" xfId="8695" xr:uid="{00000000-0005-0000-0000-000016220000}"/>
    <cellStyle name="Normal 12 3 2 3 2 2 2" xfId="8696" xr:uid="{00000000-0005-0000-0000-000017220000}"/>
    <cellStyle name="Normal 12 3 2 3 2 2 3" xfId="8697" xr:uid="{00000000-0005-0000-0000-000018220000}"/>
    <cellStyle name="Normal 12 3 2 3 2 3" xfId="8698" xr:uid="{00000000-0005-0000-0000-000019220000}"/>
    <cellStyle name="Normal 12 3 2 3 2 4" xfId="8699" xr:uid="{00000000-0005-0000-0000-00001A220000}"/>
    <cellStyle name="Normal 12 3 2 3 3" xfId="8700" xr:uid="{00000000-0005-0000-0000-00001B220000}"/>
    <cellStyle name="Normal 12 3 2 3 3 2" xfId="8701" xr:uid="{00000000-0005-0000-0000-00001C220000}"/>
    <cellStyle name="Normal 12 3 2 3 3 3" xfId="8702" xr:uid="{00000000-0005-0000-0000-00001D220000}"/>
    <cellStyle name="Normal 12 3 2 3 4" xfId="8703" xr:uid="{00000000-0005-0000-0000-00001E220000}"/>
    <cellStyle name="Normal 12 3 2 3 5" xfId="8704" xr:uid="{00000000-0005-0000-0000-00001F220000}"/>
    <cellStyle name="Normal 12 3 2 4" xfId="8705" xr:uid="{00000000-0005-0000-0000-000020220000}"/>
    <cellStyle name="Normal 12 3 2 4 2" xfId="8706" xr:uid="{00000000-0005-0000-0000-000021220000}"/>
    <cellStyle name="Normal 12 3 2 4 2 2" xfId="8707" xr:uid="{00000000-0005-0000-0000-000022220000}"/>
    <cellStyle name="Normal 12 3 2 4 2 3" xfId="8708" xr:uid="{00000000-0005-0000-0000-000023220000}"/>
    <cellStyle name="Normal 12 3 2 4 3" xfId="8709" xr:uid="{00000000-0005-0000-0000-000024220000}"/>
    <cellStyle name="Normal 12 3 2 4 4" xfId="8710" xr:uid="{00000000-0005-0000-0000-000025220000}"/>
    <cellStyle name="Normal 12 3 2 5" xfId="8711" xr:uid="{00000000-0005-0000-0000-000026220000}"/>
    <cellStyle name="Normal 12 3 2 5 2" xfId="8712" xr:uid="{00000000-0005-0000-0000-000027220000}"/>
    <cellStyle name="Normal 12 3 2 5 3" xfId="8713" xr:uid="{00000000-0005-0000-0000-000028220000}"/>
    <cellStyle name="Normal 12 3 2 6" xfId="8714" xr:uid="{00000000-0005-0000-0000-000029220000}"/>
    <cellStyle name="Normal 12 3 2 7" xfId="8715" xr:uid="{00000000-0005-0000-0000-00002A220000}"/>
    <cellStyle name="Normal 12 3 3" xfId="8716" xr:uid="{00000000-0005-0000-0000-00002B220000}"/>
    <cellStyle name="Normal 12 3 3 2" xfId="8717" xr:uid="{00000000-0005-0000-0000-00002C220000}"/>
    <cellStyle name="Normal 12 3 3 2 2" xfId="8718" xr:uid="{00000000-0005-0000-0000-00002D220000}"/>
    <cellStyle name="Normal 12 3 3 2 2 2" xfId="8719" xr:uid="{00000000-0005-0000-0000-00002E220000}"/>
    <cellStyle name="Normal 12 3 3 2 2 2 2" xfId="8720" xr:uid="{00000000-0005-0000-0000-00002F220000}"/>
    <cellStyle name="Normal 12 3 3 2 2 2 2 2" xfId="8721" xr:uid="{00000000-0005-0000-0000-000030220000}"/>
    <cellStyle name="Normal 12 3 3 2 2 2 2 3" xfId="8722" xr:uid="{00000000-0005-0000-0000-000031220000}"/>
    <cellStyle name="Normal 12 3 3 2 2 2 3" xfId="8723" xr:uid="{00000000-0005-0000-0000-000032220000}"/>
    <cellStyle name="Normal 12 3 3 2 2 2 4" xfId="8724" xr:uid="{00000000-0005-0000-0000-000033220000}"/>
    <cellStyle name="Normal 12 3 3 2 2 3" xfId="8725" xr:uid="{00000000-0005-0000-0000-000034220000}"/>
    <cellStyle name="Normal 12 3 3 2 2 3 2" xfId="8726" xr:uid="{00000000-0005-0000-0000-000035220000}"/>
    <cellStyle name="Normal 12 3 3 2 2 3 3" xfId="8727" xr:uid="{00000000-0005-0000-0000-000036220000}"/>
    <cellStyle name="Normal 12 3 3 2 2 4" xfId="8728" xr:uid="{00000000-0005-0000-0000-000037220000}"/>
    <cellStyle name="Normal 12 3 3 2 2 5" xfId="8729" xr:uid="{00000000-0005-0000-0000-000038220000}"/>
    <cellStyle name="Normal 12 3 3 2 3" xfId="8730" xr:uid="{00000000-0005-0000-0000-000039220000}"/>
    <cellStyle name="Normal 12 3 3 2 3 2" xfId="8731" xr:uid="{00000000-0005-0000-0000-00003A220000}"/>
    <cellStyle name="Normal 12 3 3 2 3 2 2" xfId="8732" xr:uid="{00000000-0005-0000-0000-00003B220000}"/>
    <cellStyle name="Normal 12 3 3 2 3 2 3" xfId="8733" xr:uid="{00000000-0005-0000-0000-00003C220000}"/>
    <cellStyle name="Normal 12 3 3 2 3 3" xfId="8734" xr:uid="{00000000-0005-0000-0000-00003D220000}"/>
    <cellStyle name="Normal 12 3 3 2 3 4" xfId="8735" xr:uid="{00000000-0005-0000-0000-00003E220000}"/>
    <cellStyle name="Normal 12 3 3 2 4" xfId="8736" xr:uid="{00000000-0005-0000-0000-00003F220000}"/>
    <cellStyle name="Normal 12 3 3 2 4 2" xfId="8737" xr:uid="{00000000-0005-0000-0000-000040220000}"/>
    <cellStyle name="Normal 12 3 3 2 4 3" xfId="8738" xr:uid="{00000000-0005-0000-0000-000041220000}"/>
    <cellStyle name="Normal 12 3 3 2 5" xfId="8739" xr:uid="{00000000-0005-0000-0000-000042220000}"/>
    <cellStyle name="Normal 12 3 3 2 6" xfId="8740" xr:uid="{00000000-0005-0000-0000-000043220000}"/>
    <cellStyle name="Normal 12 3 3 3" xfId="8741" xr:uid="{00000000-0005-0000-0000-000044220000}"/>
    <cellStyle name="Normal 12 3 3 3 2" xfId="8742" xr:uid="{00000000-0005-0000-0000-000045220000}"/>
    <cellStyle name="Normal 12 3 3 3 2 2" xfId="8743" xr:uid="{00000000-0005-0000-0000-000046220000}"/>
    <cellStyle name="Normal 12 3 3 3 2 2 2" xfId="8744" xr:uid="{00000000-0005-0000-0000-000047220000}"/>
    <cellStyle name="Normal 12 3 3 3 2 2 3" xfId="8745" xr:uid="{00000000-0005-0000-0000-000048220000}"/>
    <cellStyle name="Normal 12 3 3 3 2 3" xfId="8746" xr:uid="{00000000-0005-0000-0000-000049220000}"/>
    <cellStyle name="Normal 12 3 3 3 2 4" xfId="8747" xr:uid="{00000000-0005-0000-0000-00004A220000}"/>
    <cellStyle name="Normal 12 3 3 3 3" xfId="8748" xr:uid="{00000000-0005-0000-0000-00004B220000}"/>
    <cellStyle name="Normal 12 3 3 3 3 2" xfId="8749" xr:uid="{00000000-0005-0000-0000-00004C220000}"/>
    <cellStyle name="Normal 12 3 3 3 3 3" xfId="8750" xr:uid="{00000000-0005-0000-0000-00004D220000}"/>
    <cellStyle name="Normal 12 3 3 3 4" xfId="8751" xr:uid="{00000000-0005-0000-0000-00004E220000}"/>
    <cellStyle name="Normal 12 3 3 3 5" xfId="8752" xr:uid="{00000000-0005-0000-0000-00004F220000}"/>
    <cellStyle name="Normal 12 3 3 4" xfId="8753" xr:uid="{00000000-0005-0000-0000-000050220000}"/>
    <cellStyle name="Normal 12 3 3 4 2" xfId="8754" xr:uid="{00000000-0005-0000-0000-000051220000}"/>
    <cellStyle name="Normal 12 3 3 4 2 2" xfId="8755" xr:uid="{00000000-0005-0000-0000-000052220000}"/>
    <cellStyle name="Normal 12 3 3 4 2 3" xfId="8756" xr:uid="{00000000-0005-0000-0000-000053220000}"/>
    <cellStyle name="Normal 12 3 3 4 3" xfId="8757" xr:uid="{00000000-0005-0000-0000-000054220000}"/>
    <cellStyle name="Normal 12 3 3 4 4" xfId="8758" xr:uid="{00000000-0005-0000-0000-000055220000}"/>
    <cellStyle name="Normal 12 3 3 5" xfId="8759" xr:uid="{00000000-0005-0000-0000-000056220000}"/>
    <cellStyle name="Normal 12 3 3 5 2" xfId="8760" xr:uid="{00000000-0005-0000-0000-000057220000}"/>
    <cellStyle name="Normal 12 3 3 5 3" xfId="8761" xr:uid="{00000000-0005-0000-0000-000058220000}"/>
    <cellStyle name="Normal 12 3 3 6" xfId="8762" xr:uid="{00000000-0005-0000-0000-000059220000}"/>
    <cellStyle name="Normal 12 3 3 7" xfId="8763" xr:uid="{00000000-0005-0000-0000-00005A220000}"/>
    <cellStyle name="Normal 12 3 4" xfId="8764" xr:uid="{00000000-0005-0000-0000-00005B220000}"/>
    <cellStyle name="Normal 12 3 4 2" xfId="8765" xr:uid="{00000000-0005-0000-0000-00005C220000}"/>
    <cellStyle name="Normal 12 3 4 2 2" xfId="8766" xr:uid="{00000000-0005-0000-0000-00005D220000}"/>
    <cellStyle name="Normal 12 3 4 2 2 2" xfId="8767" xr:uid="{00000000-0005-0000-0000-00005E220000}"/>
    <cellStyle name="Normal 12 3 4 2 2 2 2" xfId="8768" xr:uid="{00000000-0005-0000-0000-00005F220000}"/>
    <cellStyle name="Normal 12 3 4 2 2 2 3" xfId="8769" xr:uid="{00000000-0005-0000-0000-000060220000}"/>
    <cellStyle name="Normal 12 3 4 2 2 3" xfId="8770" xr:uid="{00000000-0005-0000-0000-000061220000}"/>
    <cellStyle name="Normal 12 3 4 2 2 4" xfId="8771" xr:uid="{00000000-0005-0000-0000-000062220000}"/>
    <cellStyle name="Normal 12 3 4 2 3" xfId="8772" xr:uid="{00000000-0005-0000-0000-000063220000}"/>
    <cellStyle name="Normal 12 3 4 2 3 2" xfId="8773" xr:uid="{00000000-0005-0000-0000-000064220000}"/>
    <cellStyle name="Normal 12 3 4 2 3 3" xfId="8774" xr:uid="{00000000-0005-0000-0000-000065220000}"/>
    <cellStyle name="Normal 12 3 4 2 4" xfId="8775" xr:uid="{00000000-0005-0000-0000-000066220000}"/>
    <cellStyle name="Normal 12 3 4 2 5" xfId="8776" xr:uid="{00000000-0005-0000-0000-000067220000}"/>
    <cellStyle name="Normal 12 3 4 3" xfId="8777" xr:uid="{00000000-0005-0000-0000-000068220000}"/>
    <cellStyle name="Normal 12 3 4 3 2" xfId="8778" xr:uid="{00000000-0005-0000-0000-000069220000}"/>
    <cellStyle name="Normal 12 3 4 3 2 2" xfId="8779" xr:uid="{00000000-0005-0000-0000-00006A220000}"/>
    <cellStyle name="Normal 12 3 4 3 2 3" xfId="8780" xr:uid="{00000000-0005-0000-0000-00006B220000}"/>
    <cellStyle name="Normal 12 3 4 3 3" xfId="8781" xr:uid="{00000000-0005-0000-0000-00006C220000}"/>
    <cellStyle name="Normal 12 3 4 3 4" xfId="8782" xr:uid="{00000000-0005-0000-0000-00006D220000}"/>
    <cellStyle name="Normal 12 3 4 4" xfId="8783" xr:uid="{00000000-0005-0000-0000-00006E220000}"/>
    <cellStyle name="Normal 12 3 4 4 2" xfId="8784" xr:uid="{00000000-0005-0000-0000-00006F220000}"/>
    <cellStyle name="Normal 12 3 4 4 3" xfId="8785" xr:uid="{00000000-0005-0000-0000-000070220000}"/>
    <cellStyle name="Normal 12 3 4 5" xfId="8786" xr:uid="{00000000-0005-0000-0000-000071220000}"/>
    <cellStyle name="Normal 12 3 4 6" xfId="8787" xr:uid="{00000000-0005-0000-0000-000072220000}"/>
    <cellStyle name="Normal 12 3 5" xfId="8788" xr:uid="{00000000-0005-0000-0000-000073220000}"/>
    <cellStyle name="Normal 12 3 5 2" xfId="8789" xr:uid="{00000000-0005-0000-0000-000074220000}"/>
    <cellStyle name="Normal 12 3 5 2 2" xfId="8790" xr:uid="{00000000-0005-0000-0000-000075220000}"/>
    <cellStyle name="Normal 12 3 5 2 2 2" xfId="8791" xr:uid="{00000000-0005-0000-0000-000076220000}"/>
    <cellStyle name="Normal 12 3 5 2 2 3" xfId="8792" xr:uid="{00000000-0005-0000-0000-000077220000}"/>
    <cellStyle name="Normal 12 3 5 2 3" xfId="8793" xr:uid="{00000000-0005-0000-0000-000078220000}"/>
    <cellStyle name="Normal 12 3 5 2 4" xfId="8794" xr:uid="{00000000-0005-0000-0000-000079220000}"/>
    <cellStyle name="Normal 12 3 5 3" xfId="8795" xr:uid="{00000000-0005-0000-0000-00007A220000}"/>
    <cellStyle name="Normal 12 3 5 3 2" xfId="8796" xr:uid="{00000000-0005-0000-0000-00007B220000}"/>
    <cellStyle name="Normal 12 3 5 3 3" xfId="8797" xr:uid="{00000000-0005-0000-0000-00007C220000}"/>
    <cellStyle name="Normal 12 3 5 4" xfId="8798" xr:uid="{00000000-0005-0000-0000-00007D220000}"/>
    <cellStyle name="Normal 12 3 5 5" xfId="8799" xr:uid="{00000000-0005-0000-0000-00007E220000}"/>
    <cellStyle name="Normal 12 3 6" xfId="8800" xr:uid="{00000000-0005-0000-0000-00007F220000}"/>
    <cellStyle name="Normal 12 3 6 2" xfId="8801" xr:uid="{00000000-0005-0000-0000-000080220000}"/>
    <cellStyle name="Normal 12 3 6 2 2" xfId="8802" xr:uid="{00000000-0005-0000-0000-000081220000}"/>
    <cellStyle name="Normal 12 3 6 2 3" xfId="8803" xr:uid="{00000000-0005-0000-0000-000082220000}"/>
    <cellStyle name="Normal 12 3 6 3" xfId="8804" xr:uid="{00000000-0005-0000-0000-000083220000}"/>
    <cellStyle name="Normal 12 3 6 4" xfId="8805" xr:uid="{00000000-0005-0000-0000-000084220000}"/>
    <cellStyle name="Normal 12 3 7" xfId="8806" xr:uid="{00000000-0005-0000-0000-000085220000}"/>
    <cellStyle name="Normal 12 3 7 2" xfId="8807" xr:uid="{00000000-0005-0000-0000-000086220000}"/>
    <cellStyle name="Normal 12 3 7 3" xfId="8808" xr:uid="{00000000-0005-0000-0000-000087220000}"/>
    <cellStyle name="Normal 12 3 8" xfId="8809" xr:uid="{00000000-0005-0000-0000-000088220000}"/>
    <cellStyle name="Normal 12 3 9" xfId="8810" xr:uid="{00000000-0005-0000-0000-000089220000}"/>
    <cellStyle name="Normal 12 4" xfId="8811" xr:uid="{00000000-0005-0000-0000-00008A220000}"/>
    <cellStyle name="Normal 12 4 2" xfId="8812" xr:uid="{00000000-0005-0000-0000-00008B220000}"/>
    <cellStyle name="Normal 12 4 2 2" xfId="8813" xr:uid="{00000000-0005-0000-0000-00008C220000}"/>
    <cellStyle name="Normal 12 4 2 2 2" xfId="8814" xr:uid="{00000000-0005-0000-0000-00008D220000}"/>
    <cellStyle name="Normal 12 4 2 2 2 2" xfId="8815" xr:uid="{00000000-0005-0000-0000-00008E220000}"/>
    <cellStyle name="Normal 12 4 2 2 2 2 2" xfId="8816" xr:uid="{00000000-0005-0000-0000-00008F220000}"/>
    <cellStyle name="Normal 12 4 2 2 2 2 2 2" xfId="8817" xr:uid="{00000000-0005-0000-0000-000090220000}"/>
    <cellStyle name="Normal 12 4 2 2 2 2 2 3" xfId="8818" xr:uid="{00000000-0005-0000-0000-000091220000}"/>
    <cellStyle name="Normal 12 4 2 2 2 2 3" xfId="8819" xr:uid="{00000000-0005-0000-0000-000092220000}"/>
    <cellStyle name="Normal 12 4 2 2 2 2 4" xfId="8820" xr:uid="{00000000-0005-0000-0000-000093220000}"/>
    <cellStyle name="Normal 12 4 2 2 2 3" xfId="8821" xr:uid="{00000000-0005-0000-0000-000094220000}"/>
    <cellStyle name="Normal 12 4 2 2 2 3 2" xfId="8822" xr:uid="{00000000-0005-0000-0000-000095220000}"/>
    <cellStyle name="Normal 12 4 2 2 2 3 3" xfId="8823" xr:uid="{00000000-0005-0000-0000-000096220000}"/>
    <cellStyle name="Normal 12 4 2 2 2 4" xfId="8824" xr:uid="{00000000-0005-0000-0000-000097220000}"/>
    <cellStyle name="Normal 12 4 2 2 2 5" xfId="8825" xr:uid="{00000000-0005-0000-0000-000098220000}"/>
    <cellStyle name="Normal 12 4 2 2 3" xfId="8826" xr:uid="{00000000-0005-0000-0000-000099220000}"/>
    <cellStyle name="Normal 12 4 2 2 3 2" xfId="8827" xr:uid="{00000000-0005-0000-0000-00009A220000}"/>
    <cellStyle name="Normal 12 4 2 2 3 2 2" xfId="8828" xr:uid="{00000000-0005-0000-0000-00009B220000}"/>
    <cellStyle name="Normal 12 4 2 2 3 2 3" xfId="8829" xr:uid="{00000000-0005-0000-0000-00009C220000}"/>
    <cellStyle name="Normal 12 4 2 2 3 3" xfId="8830" xr:uid="{00000000-0005-0000-0000-00009D220000}"/>
    <cellStyle name="Normal 12 4 2 2 3 4" xfId="8831" xr:uid="{00000000-0005-0000-0000-00009E220000}"/>
    <cellStyle name="Normal 12 4 2 2 4" xfId="8832" xr:uid="{00000000-0005-0000-0000-00009F220000}"/>
    <cellStyle name="Normal 12 4 2 2 4 2" xfId="8833" xr:uid="{00000000-0005-0000-0000-0000A0220000}"/>
    <cellStyle name="Normal 12 4 2 2 4 3" xfId="8834" xr:uid="{00000000-0005-0000-0000-0000A1220000}"/>
    <cellStyle name="Normal 12 4 2 2 5" xfId="8835" xr:uid="{00000000-0005-0000-0000-0000A2220000}"/>
    <cellStyle name="Normal 12 4 2 2 6" xfId="8836" xr:uid="{00000000-0005-0000-0000-0000A3220000}"/>
    <cellStyle name="Normal 12 4 2 3" xfId="8837" xr:uid="{00000000-0005-0000-0000-0000A4220000}"/>
    <cellStyle name="Normal 12 4 2 3 2" xfId="8838" xr:uid="{00000000-0005-0000-0000-0000A5220000}"/>
    <cellStyle name="Normal 12 4 2 3 2 2" xfId="8839" xr:uid="{00000000-0005-0000-0000-0000A6220000}"/>
    <cellStyle name="Normal 12 4 2 3 2 2 2" xfId="8840" xr:uid="{00000000-0005-0000-0000-0000A7220000}"/>
    <cellStyle name="Normal 12 4 2 3 2 2 3" xfId="8841" xr:uid="{00000000-0005-0000-0000-0000A8220000}"/>
    <cellStyle name="Normal 12 4 2 3 2 3" xfId="8842" xr:uid="{00000000-0005-0000-0000-0000A9220000}"/>
    <cellStyle name="Normal 12 4 2 3 2 4" xfId="8843" xr:uid="{00000000-0005-0000-0000-0000AA220000}"/>
    <cellStyle name="Normal 12 4 2 3 3" xfId="8844" xr:uid="{00000000-0005-0000-0000-0000AB220000}"/>
    <cellStyle name="Normal 12 4 2 3 3 2" xfId="8845" xr:uid="{00000000-0005-0000-0000-0000AC220000}"/>
    <cellStyle name="Normal 12 4 2 3 3 3" xfId="8846" xr:uid="{00000000-0005-0000-0000-0000AD220000}"/>
    <cellStyle name="Normal 12 4 2 3 4" xfId="8847" xr:uid="{00000000-0005-0000-0000-0000AE220000}"/>
    <cellStyle name="Normal 12 4 2 3 5" xfId="8848" xr:uid="{00000000-0005-0000-0000-0000AF220000}"/>
    <cellStyle name="Normal 12 4 2 4" xfId="8849" xr:uid="{00000000-0005-0000-0000-0000B0220000}"/>
    <cellStyle name="Normal 12 4 2 4 2" xfId="8850" xr:uid="{00000000-0005-0000-0000-0000B1220000}"/>
    <cellStyle name="Normal 12 4 2 4 2 2" xfId="8851" xr:uid="{00000000-0005-0000-0000-0000B2220000}"/>
    <cellStyle name="Normal 12 4 2 4 2 3" xfId="8852" xr:uid="{00000000-0005-0000-0000-0000B3220000}"/>
    <cellStyle name="Normal 12 4 2 4 3" xfId="8853" xr:uid="{00000000-0005-0000-0000-0000B4220000}"/>
    <cellStyle name="Normal 12 4 2 4 4" xfId="8854" xr:uid="{00000000-0005-0000-0000-0000B5220000}"/>
    <cellStyle name="Normal 12 4 2 5" xfId="8855" xr:uid="{00000000-0005-0000-0000-0000B6220000}"/>
    <cellStyle name="Normal 12 4 2 5 2" xfId="8856" xr:uid="{00000000-0005-0000-0000-0000B7220000}"/>
    <cellStyle name="Normal 12 4 2 5 3" xfId="8857" xr:uid="{00000000-0005-0000-0000-0000B8220000}"/>
    <cellStyle name="Normal 12 4 2 6" xfId="8858" xr:uid="{00000000-0005-0000-0000-0000B9220000}"/>
    <cellStyle name="Normal 12 4 2 7" xfId="8859" xr:uid="{00000000-0005-0000-0000-0000BA220000}"/>
    <cellStyle name="Normal 12 4 3" xfId="8860" xr:uid="{00000000-0005-0000-0000-0000BB220000}"/>
    <cellStyle name="Normal 12 4 3 2" xfId="8861" xr:uid="{00000000-0005-0000-0000-0000BC220000}"/>
    <cellStyle name="Normal 12 4 3 2 2" xfId="8862" xr:uid="{00000000-0005-0000-0000-0000BD220000}"/>
    <cellStyle name="Normal 12 4 3 2 2 2" xfId="8863" xr:uid="{00000000-0005-0000-0000-0000BE220000}"/>
    <cellStyle name="Normal 12 4 3 2 2 2 2" xfId="8864" xr:uid="{00000000-0005-0000-0000-0000BF220000}"/>
    <cellStyle name="Normal 12 4 3 2 2 2 2 2" xfId="8865" xr:uid="{00000000-0005-0000-0000-0000C0220000}"/>
    <cellStyle name="Normal 12 4 3 2 2 2 2 3" xfId="8866" xr:uid="{00000000-0005-0000-0000-0000C1220000}"/>
    <cellStyle name="Normal 12 4 3 2 2 2 3" xfId="8867" xr:uid="{00000000-0005-0000-0000-0000C2220000}"/>
    <cellStyle name="Normal 12 4 3 2 2 2 4" xfId="8868" xr:uid="{00000000-0005-0000-0000-0000C3220000}"/>
    <cellStyle name="Normal 12 4 3 2 2 3" xfId="8869" xr:uid="{00000000-0005-0000-0000-0000C4220000}"/>
    <cellStyle name="Normal 12 4 3 2 2 3 2" xfId="8870" xr:uid="{00000000-0005-0000-0000-0000C5220000}"/>
    <cellStyle name="Normal 12 4 3 2 2 3 3" xfId="8871" xr:uid="{00000000-0005-0000-0000-0000C6220000}"/>
    <cellStyle name="Normal 12 4 3 2 2 4" xfId="8872" xr:uid="{00000000-0005-0000-0000-0000C7220000}"/>
    <cellStyle name="Normal 12 4 3 2 2 5" xfId="8873" xr:uid="{00000000-0005-0000-0000-0000C8220000}"/>
    <cellStyle name="Normal 12 4 3 2 3" xfId="8874" xr:uid="{00000000-0005-0000-0000-0000C9220000}"/>
    <cellStyle name="Normal 12 4 3 2 3 2" xfId="8875" xr:uid="{00000000-0005-0000-0000-0000CA220000}"/>
    <cellStyle name="Normal 12 4 3 2 3 2 2" xfId="8876" xr:uid="{00000000-0005-0000-0000-0000CB220000}"/>
    <cellStyle name="Normal 12 4 3 2 3 2 3" xfId="8877" xr:uid="{00000000-0005-0000-0000-0000CC220000}"/>
    <cellStyle name="Normal 12 4 3 2 3 3" xfId="8878" xr:uid="{00000000-0005-0000-0000-0000CD220000}"/>
    <cellStyle name="Normal 12 4 3 2 3 4" xfId="8879" xr:uid="{00000000-0005-0000-0000-0000CE220000}"/>
    <cellStyle name="Normal 12 4 3 2 4" xfId="8880" xr:uid="{00000000-0005-0000-0000-0000CF220000}"/>
    <cellStyle name="Normal 12 4 3 2 4 2" xfId="8881" xr:uid="{00000000-0005-0000-0000-0000D0220000}"/>
    <cellStyle name="Normal 12 4 3 2 4 3" xfId="8882" xr:uid="{00000000-0005-0000-0000-0000D1220000}"/>
    <cellStyle name="Normal 12 4 3 2 5" xfId="8883" xr:uid="{00000000-0005-0000-0000-0000D2220000}"/>
    <cellStyle name="Normal 12 4 3 2 6" xfId="8884" xr:uid="{00000000-0005-0000-0000-0000D3220000}"/>
    <cellStyle name="Normal 12 4 3 3" xfId="8885" xr:uid="{00000000-0005-0000-0000-0000D4220000}"/>
    <cellStyle name="Normal 12 4 3 3 2" xfId="8886" xr:uid="{00000000-0005-0000-0000-0000D5220000}"/>
    <cellStyle name="Normal 12 4 3 3 2 2" xfId="8887" xr:uid="{00000000-0005-0000-0000-0000D6220000}"/>
    <cellStyle name="Normal 12 4 3 3 2 2 2" xfId="8888" xr:uid="{00000000-0005-0000-0000-0000D7220000}"/>
    <cellStyle name="Normal 12 4 3 3 2 2 3" xfId="8889" xr:uid="{00000000-0005-0000-0000-0000D8220000}"/>
    <cellStyle name="Normal 12 4 3 3 2 3" xfId="8890" xr:uid="{00000000-0005-0000-0000-0000D9220000}"/>
    <cellStyle name="Normal 12 4 3 3 2 4" xfId="8891" xr:uid="{00000000-0005-0000-0000-0000DA220000}"/>
    <cellStyle name="Normal 12 4 3 3 3" xfId="8892" xr:uid="{00000000-0005-0000-0000-0000DB220000}"/>
    <cellStyle name="Normal 12 4 3 3 3 2" xfId="8893" xr:uid="{00000000-0005-0000-0000-0000DC220000}"/>
    <cellStyle name="Normal 12 4 3 3 3 3" xfId="8894" xr:uid="{00000000-0005-0000-0000-0000DD220000}"/>
    <cellStyle name="Normal 12 4 3 3 4" xfId="8895" xr:uid="{00000000-0005-0000-0000-0000DE220000}"/>
    <cellStyle name="Normal 12 4 3 3 5" xfId="8896" xr:uid="{00000000-0005-0000-0000-0000DF220000}"/>
    <cellStyle name="Normal 12 4 3 4" xfId="8897" xr:uid="{00000000-0005-0000-0000-0000E0220000}"/>
    <cellStyle name="Normal 12 4 3 4 2" xfId="8898" xr:uid="{00000000-0005-0000-0000-0000E1220000}"/>
    <cellStyle name="Normal 12 4 3 4 2 2" xfId="8899" xr:uid="{00000000-0005-0000-0000-0000E2220000}"/>
    <cellStyle name="Normal 12 4 3 4 2 3" xfId="8900" xr:uid="{00000000-0005-0000-0000-0000E3220000}"/>
    <cellStyle name="Normal 12 4 3 4 3" xfId="8901" xr:uid="{00000000-0005-0000-0000-0000E4220000}"/>
    <cellStyle name="Normal 12 4 3 4 4" xfId="8902" xr:uid="{00000000-0005-0000-0000-0000E5220000}"/>
    <cellStyle name="Normal 12 4 3 5" xfId="8903" xr:uid="{00000000-0005-0000-0000-0000E6220000}"/>
    <cellStyle name="Normal 12 4 3 5 2" xfId="8904" xr:uid="{00000000-0005-0000-0000-0000E7220000}"/>
    <cellStyle name="Normal 12 4 3 5 3" xfId="8905" xr:uid="{00000000-0005-0000-0000-0000E8220000}"/>
    <cellStyle name="Normal 12 4 3 6" xfId="8906" xr:uid="{00000000-0005-0000-0000-0000E9220000}"/>
    <cellStyle name="Normal 12 4 3 7" xfId="8907" xr:uid="{00000000-0005-0000-0000-0000EA220000}"/>
    <cellStyle name="Normal 12 4 4" xfId="8908" xr:uid="{00000000-0005-0000-0000-0000EB220000}"/>
    <cellStyle name="Normal 12 4 4 2" xfId="8909" xr:uid="{00000000-0005-0000-0000-0000EC220000}"/>
    <cellStyle name="Normal 12 4 4 2 2" xfId="8910" xr:uid="{00000000-0005-0000-0000-0000ED220000}"/>
    <cellStyle name="Normal 12 4 4 2 2 2" xfId="8911" xr:uid="{00000000-0005-0000-0000-0000EE220000}"/>
    <cellStyle name="Normal 12 4 4 2 2 2 2" xfId="8912" xr:uid="{00000000-0005-0000-0000-0000EF220000}"/>
    <cellStyle name="Normal 12 4 4 2 2 2 3" xfId="8913" xr:uid="{00000000-0005-0000-0000-0000F0220000}"/>
    <cellStyle name="Normal 12 4 4 2 2 3" xfId="8914" xr:uid="{00000000-0005-0000-0000-0000F1220000}"/>
    <cellStyle name="Normal 12 4 4 2 2 4" xfId="8915" xr:uid="{00000000-0005-0000-0000-0000F2220000}"/>
    <cellStyle name="Normal 12 4 4 2 3" xfId="8916" xr:uid="{00000000-0005-0000-0000-0000F3220000}"/>
    <cellStyle name="Normal 12 4 4 2 3 2" xfId="8917" xr:uid="{00000000-0005-0000-0000-0000F4220000}"/>
    <cellStyle name="Normal 12 4 4 2 3 3" xfId="8918" xr:uid="{00000000-0005-0000-0000-0000F5220000}"/>
    <cellStyle name="Normal 12 4 4 2 4" xfId="8919" xr:uid="{00000000-0005-0000-0000-0000F6220000}"/>
    <cellStyle name="Normal 12 4 4 2 5" xfId="8920" xr:uid="{00000000-0005-0000-0000-0000F7220000}"/>
    <cellStyle name="Normal 12 4 4 3" xfId="8921" xr:uid="{00000000-0005-0000-0000-0000F8220000}"/>
    <cellStyle name="Normal 12 4 4 3 2" xfId="8922" xr:uid="{00000000-0005-0000-0000-0000F9220000}"/>
    <cellStyle name="Normal 12 4 4 3 2 2" xfId="8923" xr:uid="{00000000-0005-0000-0000-0000FA220000}"/>
    <cellStyle name="Normal 12 4 4 3 2 3" xfId="8924" xr:uid="{00000000-0005-0000-0000-0000FB220000}"/>
    <cellStyle name="Normal 12 4 4 3 3" xfId="8925" xr:uid="{00000000-0005-0000-0000-0000FC220000}"/>
    <cellStyle name="Normal 12 4 4 3 4" xfId="8926" xr:uid="{00000000-0005-0000-0000-0000FD220000}"/>
    <cellStyle name="Normal 12 4 4 4" xfId="8927" xr:uid="{00000000-0005-0000-0000-0000FE220000}"/>
    <cellStyle name="Normal 12 4 4 4 2" xfId="8928" xr:uid="{00000000-0005-0000-0000-0000FF220000}"/>
    <cellStyle name="Normal 12 4 4 4 3" xfId="8929" xr:uid="{00000000-0005-0000-0000-000000230000}"/>
    <cellStyle name="Normal 12 4 4 5" xfId="8930" xr:uid="{00000000-0005-0000-0000-000001230000}"/>
    <cellStyle name="Normal 12 4 4 6" xfId="8931" xr:uid="{00000000-0005-0000-0000-000002230000}"/>
    <cellStyle name="Normal 12 4 5" xfId="8932" xr:uid="{00000000-0005-0000-0000-000003230000}"/>
    <cellStyle name="Normal 12 4 5 2" xfId="8933" xr:uid="{00000000-0005-0000-0000-000004230000}"/>
    <cellStyle name="Normal 12 4 5 2 2" xfId="8934" xr:uid="{00000000-0005-0000-0000-000005230000}"/>
    <cellStyle name="Normal 12 4 5 2 2 2" xfId="8935" xr:uid="{00000000-0005-0000-0000-000006230000}"/>
    <cellStyle name="Normal 12 4 5 2 2 3" xfId="8936" xr:uid="{00000000-0005-0000-0000-000007230000}"/>
    <cellStyle name="Normal 12 4 5 2 3" xfId="8937" xr:uid="{00000000-0005-0000-0000-000008230000}"/>
    <cellStyle name="Normal 12 4 5 2 4" xfId="8938" xr:uid="{00000000-0005-0000-0000-000009230000}"/>
    <cellStyle name="Normal 12 4 5 3" xfId="8939" xr:uid="{00000000-0005-0000-0000-00000A230000}"/>
    <cellStyle name="Normal 12 4 5 3 2" xfId="8940" xr:uid="{00000000-0005-0000-0000-00000B230000}"/>
    <cellStyle name="Normal 12 4 5 3 3" xfId="8941" xr:uid="{00000000-0005-0000-0000-00000C230000}"/>
    <cellStyle name="Normal 12 4 5 4" xfId="8942" xr:uid="{00000000-0005-0000-0000-00000D230000}"/>
    <cellStyle name="Normal 12 4 5 5" xfId="8943" xr:uid="{00000000-0005-0000-0000-00000E230000}"/>
    <cellStyle name="Normal 12 4 6" xfId="8944" xr:uid="{00000000-0005-0000-0000-00000F230000}"/>
    <cellStyle name="Normal 12 4 6 2" xfId="8945" xr:uid="{00000000-0005-0000-0000-000010230000}"/>
    <cellStyle name="Normal 12 4 6 2 2" xfId="8946" xr:uid="{00000000-0005-0000-0000-000011230000}"/>
    <cellStyle name="Normal 12 4 6 2 3" xfId="8947" xr:uid="{00000000-0005-0000-0000-000012230000}"/>
    <cellStyle name="Normal 12 4 6 3" xfId="8948" xr:uid="{00000000-0005-0000-0000-000013230000}"/>
    <cellStyle name="Normal 12 4 6 4" xfId="8949" xr:uid="{00000000-0005-0000-0000-000014230000}"/>
    <cellStyle name="Normal 12 4 7" xfId="8950" xr:uid="{00000000-0005-0000-0000-000015230000}"/>
    <cellStyle name="Normal 12 4 7 2" xfId="8951" xr:uid="{00000000-0005-0000-0000-000016230000}"/>
    <cellStyle name="Normal 12 4 7 3" xfId="8952" xr:uid="{00000000-0005-0000-0000-000017230000}"/>
    <cellStyle name="Normal 12 4 8" xfId="8953" xr:uid="{00000000-0005-0000-0000-000018230000}"/>
    <cellStyle name="Normal 12 4 9" xfId="8954" xr:uid="{00000000-0005-0000-0000-000019230000}"/>
    <cellStyle name="Normal 12 5" xfId="8955" xr:uid="{00000000-0005-0000-0000-00001A230000}"/>
    <cellStyle name="Normal 12 5 2" xfId="8956" xr:uid="{00000000-0005-0000-0000-00001B230000}"/>
    <cellStyle name="Normal 12 5 2 2" xfId="8957" xr:uid="{00000000-0005-0000-0000-00001C230000}"/>
    <cellStyle name="Normal 12 5 2 2 2" xfId="8958" xr:uid="{00000000-0005-0000-0000-00001D230000}"/>
    <cellStyle name="Normal 12 5 2 2 2 2" xfId="8959" xr:uid="{00000000-0005-0000-0000-00001E230000}"/>
    <cellStyle name="Normal 12 5 2 2 2 2 2" xfId="8960" xr:uid="{00000000-0005-0000-0000-00001F230000}"/>
    <cellStyle name="Normal 12 5 2 2 2 2 3" xfId="8961" xr:uid="{00000000-0005-0000-0000-000020230000}"/>
    <cellStyle name="Normal 12 5 2 2 2 3" xfId="8962" xr:uid="{00000000-0005-0000-0000-000021230000}"/>
    <cellStyle name="Normal 12 5 2 2 2 4" xfId="8963" xr:uid="{00000000-0005-0000-0000-000022230000}"/>
    <cellStyle name="Normal 12 5 2 2 3" xfId="8964" xr:uid="{00000000-0005-0000-0000-000023230000}"/>
    <cellStyle name="Normal 12 5 2 2 3 2" xfId="8965" xr:uid="{00000000-0005-0000-0000-000024230000}"/>
    <cellStyle name="Normal 12 5 2 2 3 3" xfId="8966" xr:uid="{00000000-0005-0000-0000-000025230000}"/>
    <cellStyle name="Normal 12 5 2 2 4" xfId="8967" xr:uid="{00000000-0005-0000-0000-000026230000}"/>
    <cellStyle name="Normal 12 5 2 2 5" xfId="8968" xr:uid="{00000000-0005-0000-0000-000027230000}"/>
    <cellStyle name="Normal 12 5 2 3" xfId="8969" xr:uid="{00000000-0005-0000-0000-000028230000}"/>
    <cellStyle name="Normal 12 5 2 3 2" xfId="8970" xr:uid="{00000000-0005-0000-0000-000029230000}"/>
    <cellStyle name="Normal 12 5 2 3 2 2" xfId="8971" xr:uid="{00000000-0005-0000-0000-00002A230000}"/>
    <cellStyle name="Normal 12 5 2 3 2 3" xfId="8972" xr:uid="{00000000-0005-0000-0000-00002B230000}"/>
    <cellStyle name="Normal 12 5 2 3 3" xfId="8973" xr:uid="{00000000-0005-0000-0000-00002C230000}"/>
    <cellStyle name="Normal 12 5 2 3 4" xfId="8974" xr:uid="{00000000-0005-0000-0000-00002D230000}"/>
    <cellStyle name="Normal 12 5 2 4" xfId="8975" xr:uid="{00000000-0005-0000-0000-00002E230000}"/>
    <cellStyle name="Normal 12 5 2 4 2" xfId="8976" xr:uid="{00000000-0005-0000-0000-00002F230000}"/>
    <cellStyle name="Normal 12 5 2 4 3" xfId="8977" xr:uid="{00000000-0005-0000-0000-000030230000}"/>
    <cellStyle name="Normal 12 5 2 5" xfId="8978" xr:uid="{00000000-0005-0000-0000-000031230000}"/>
    <cellStyle name="Normal 12 5 2 6" xfId="8979" xr:uid="{00000000-0005-0000-0000-000032230000}"/>
    <cellStyle name="Normal 12 5 3" xfId="8980" xr:uid="{00000000-0005-0000-0000-000033230000}"/>
    <cellStyle name="Normal 12 5 3 2" xfId="8981" xr:uid="{00000000-0005-0000-0000-000034230000}"/>
    <cellStyle name="Normal 12 5 3 2 2" xfId="8982" xr:uid="{00000000-0005-0000-0000-000035230000}"/>
    <cellStyle name="Normal 12 5 3 2 2 2" xfId="8983" xr:uid="{00000000-0005-0000-0000-000036230000}"/>
    <cellStyle name="Normal 12 5 3 2 2 3" xfId="8984" xr:uid="{00000000-0005-0000-0000-000037230000}"/>
    <cellStyle name="Normal 12 5 3 2 3" xfId="8985" xr:uid="{00000000-0005-0000-0000-000038230000}"/>
    <cellStyle name="Normal 12 5 3 2 4" xfId="8986" xr:uid="{00000000-0005-0000-0000-000039230000}"/>
    <cellStyle name="Normal 12 5 3 3" xfId="8987" xr:uid="{00000000-0005-0000-0000-00003A230000}"/>
    <cellStyle name="Normal 12 5 3 3 2" xfId="8988" xr:uid="{00000000-0005-0000-0000-00003B230000}"/>
    <cellStyle name="Normal 12 5 3 3 3" xfId="8989" xr:uid="{00000000-0005-0000-0000-00003C230000}"/>
    <cellStyle name="Normal 12 5 3 4" xfId="8990" xr:uid="{00000000-0005-0000-0000-00003D230000}"/>
    <cellStyle name="Normal 12 5 3 5" xfId="8991" xr:uid="{00000000-0005-0000-0000-00003E230000}"/>
    <cellStyle name="Normal 12 5 4" xfId="8992" xr:uid="{00000000-0005-0000-0000-00003F230000}"/>
    <cellStyle name="Normal 12 5 4 2" xfId="8993" xr:uid="{00000000-0005-0000-0000-000040230000}"/>
    <cellStyle name="Normal 12 5 4 2 2" xfId="8994" xr:uid="{00000000-0005-0000-0000-000041230000}"/>
    <cellStyle name="Normal 12 5 4 2 3" xfId="8995" xr:uid="{00000000-0005-0000-0000-000042230000}"/>
    <cellStyle name="Normal 12 5 4 3" xfId="8996" xr:uid="{00000000-0005-0000-0000-000043230000}"/>
    <cellStyle name="Normal 12 5 4 4" xfId="8997" xr:uid="{00000000-0005-0000-0000-000044230000}"/>
    <cellStyle name="Normal 12 5 5" xfId="8998" xr:uid="{00000000-0005-0000-0000-000045230000}"/>
    <cellStyle name="Normal 12 5 5 2" xfId="8999" xr:uid="{00000000-0005-0000-0000-000046230000}"/>
    <cellStyle name="Normal 12 5 5 3" xfId="9000" xr:uid="{00000000-0005-0000-0000-000047230000}"/>
    <cellStyle name="Normal 12 5 6" xfId="9001" xr:uid="{00000000-0005-0000-0000-000048230000}"/>
    <cellStyle name="Normal 12 5 7" xfId="9002" xr:uid="{00000000-0005-0000-0000-000049230000}"/>
    <cellStyle name="Normal 12 6" xfId="9003" xr:uid="{00000000-0005-0000-0000-00004A230000}"/>
    <cellStyle name="Normal 12 6 2" xfId="9004" xr:uid="{00000000-0005-0000-0000-00004B230000}"/>
    <cellStyle name="Normal 12 6 2 2" xfId="9005" xr:uid="{00000000-0005-0000-0000-00004C230000}"/>
    <cellStyle name="Normal 12 6 2 2 2" xfId="9006" xr:uid="{00000000-0005-0000-0000-00004D230000}"/>
    <cellStyle name="Normal 12 6 2 2 2 2" xfId="9007" xr:uid="{00000000-0005-0000-0000-00004E230000}"/>
    <cellStyle name="Normal 12 6 2 2 2 2 2" xfId="9008" xr:uid="{00000000-0005-0000-0000-00004F230000}"/>
    <cellStyle name="Normal 12 6 2 2 2 2 3" xfId="9009" xr:uid="{00000000-0005-0000-0000-000050230000}"/>
    <cellStyle name="Normal 12 6 2 2 2 3" xfId="9010" xr:uid="{00000000-0005-0000-0000-000051230000}"/>
    <cellStyle name="Normal 12 6 2 2 2 4" xfId="9011" xr:uid="{00000000-0005-0000-0000-000052230000}"/>
    <cellStyle name="Normal 12 6 2 2 3" xfId="9012" xr:uid="{00000000-0005-0000-0000-000053230000}"/>
    <cellStyle name="Normal 12 6 2 2 3 2" xfId="9013" xr:uid="{00000000-0005-0000-0000-000054230000}"/>
    <cellStyle name="Normal 12 6 2 2 3 3" xfId="9014" xr:uid="{00000000-0005-0000-0000-000055230000}"/>
    <cellStyle name="Normal 12 6 2 2 4" xfId="9015" xr:uid="{00000000-0005-0000-0000-000056230000}"/>
    <cellStyle name="Normal 12 6 2 2 5" xfId="9016" xr:uid="{00000000-0005-0000-0000-000057230000}"/>
    <cellStyle name="Normal 12 6 2 3" xfId="9017" xr:uid="{00000000-0005-0000-0000-000058230000}"/>
    <cellStyle name="Normal 12 6 2 3 2" xfId="9018" xr:uid="{00000000-0005-0000-0000-000059230000}"/>
    <cellStyle name="Normal 12 6 2 3 2 2" xfId="9019" xr:uid="{00000000-0005-0000-0000-00005A230000}"/>
    <cellStyle name="Normal 12 6 2 3 2 3" xfId="9020" xr:uid="{00000000-0005-0000-0000-00005B230000}"/>
    <cellStyle name="Normal 12 6 2 3 3" xfId="9021" xr:uid="{00000000-0005-0000-0000-00005C230000}"/>
    <cellStyle name="Normal 12 6 2 3 4" xfId="9022" xr:uid="{00000000-0005-0000-0000-00005D230000}"/>
    <cellStyle name="Normal 12 6 2 4" xfId="9023" xr:uid="{00000000-0005-0000-0000-00005E230000}"/>
    <cellStyle name="Normal 12 6 2 4 2" xfId="9024" xr:uid="{00000000-0005-0000-0000-00005F230000}"/>
    <cellStyle name="Normal 12 6 2 4 3" xfId="9025" xr:uid="{00000000-0005-0000-0000-000060230000}"/>
    <cellStyle name="Normal 12 6 2 5" xfId="9026" xr:uid="{00000000-0005-0000-0000-000061230000}"/>
    <cellStyle name="Normal 12 6 2 6" xfId="9027" xr:uid="{00000000-0005-0000-0000-000062230000}"/>
    <cellStyle name="Normal 12 6 3" xfId="9028" xr:uid="{00000000-0005-0000-0000-000063230000}"/>
    <cellStyle name="Normal 12 6 3 2" xfId="9029" xr:uid="{00000000-0005-0000-0000-000064230000}"/>
    <cellStyle name="Normal 12 6 3 2 2" xfId="9030" xr:uid="{00000000-0005-0000-0000-000065230000}"/>
    <cellStyle name="Normal 12 6 3 2 2 2" xfId="9031" xr:uid="{00000000-0005-0000-0000-000066230000}"/>
    <cellStyle name="Normal 12 6 3 2 2 3" xfId="9032" xr:uid="{00000000-0005-0000-0000-000067230000}"/>
    <cellStyle name="Normal 12 6 3 2 3" xfId="9033" xr:uid="{00000000-0005-0000-0000-000068230000}"/>
    <cellStyle name="Normal 12 6 3 2 4" xfId="9034" xr:uid="{00000000-0005-0000-0000-000069230000}"/>
    <cellStyle name="Normal 12 6 3 3" xfId="9035" xr:uid="{00000000-0005-0000-0000-00006A230000}"/>
    <cellStyle name="Normal 12 6 3 3 2" xfId="9036" xr:uid="{00000000-0005-0000-0000-00006B230000}"/>
    <cellStyle name="Normal 12 6 3 3 3" xfId="9037" xr:uid="{00000000-0005-0000-0000-00006C230000}"/>
    <cellStyle name="Normal 12 6 3 4" xfId="9038" xr:uid="{00000000-0005-0000-0000-00006D230000}"/>
    <cellStyle name="Normal 12 6 3 5" xfId="9039" xr:uid="{00000000-0005-0000-0000-00006E230000}"/>
    <cellStyle name="Normal 12 6 4" xfId="9040" xr:uid="{00000000-0005-0000-0000-00006F230000}"/>
    <cellStyle name="Normal 12 6 4 2" xfId="9041" xr:uid="{00000000-0005-0000-0000-000070230000}"/>
    <cellStyle name="Normal 12 6 4 2 2" xfId="9042" xr:uid="{00000000-0005-0000-0000-000071230000}"/>
    <cellStyle name="Normal 12 6 4 2 3" xfId="9043" xr:uid="{00000000-0005-0000-0000-000072230000}"/>
    <cellStyle name="Normal 12 6 4 3" xfId="9044" xr:uid="{00000000-0005-0000-0000-000073230000}"/>
    <cellStyle name="Normal 12 6 4 4" xfId="9045" xr:uid="{00000000-0005-0000-0000-000074230000}"/>
    <cellStyle name="Normal 12 6 5" xfId="9046" xr:uid="{00000000-0005-0000-0000-000075230000}"/>
    <cellStyle name="Normal 12 6 5 2" xfId="9047" xr:uid="{00000000-0005-0000-0000-000076230000}"/>
    <cellStyle name="Normal 12 6 5 3" xfId="9048" xr:uid="{00000000-0005-0000-0000-000077230000}"/>
    <cellStyle name="Normal 12 6 6" xfId="9049" xr:uid="{00000000-0005-0000-0000-000078230000}"/>
    <cellStyle name="Normal 12 6 7" xfId="9050" xr:uid="{00000000-0005-0000-0000-000079230000}"/>
    <cellStyle name="Normal 12 7" xfId="9051" xr:uid="{00000000-0005-0000-0000-00007A230000}"/>
    <cellStyle name="Normal 12 7 2" xfId="9052" xr:uid="{00000000-0005-0000-0000-00007B230000}"/>
    <cellStyle name="Normal 12 7 2 2" xfId="9053" xr:uid="{00000000-0005-0000-0000-00007C230000}"/>
    <cellStyle name="Normal 12 7 2 2 2" xfId="9054" xr:uid="{00000000-0005-0000-0000-00007D230000}"/>
    <cellStyle name="Normal 12 7 2 2 2 2" xfId="9055" xr:uid="{00000000-0005-0000-0000-00007E230000}"/>
    <cellStyle name="Normal 12 7 2 2 2 3" xfId="9056" xr:uid="{00000000-0005-0000-0000-00007F230000}"/>
    <cellStyle name="Normal 12 7 2 2 3" xfId="9057" xr:uid="{00000000-0005-0000-0000-000080230000}"/>
    <cellStyle name="Normal 12 7 2 2 4" xfId="9058" xr:uid="{00000000-0005-0000-0000-000081230000}"/>
    <cellStyle name="Normal 12 7 2 3" xfId="9059" xr:uid="{00000000-0005-0000-0000-000082230000}"/>
    <cellStyle name="Normal 12 7 2 3 2" xfId="9060" xr:uid="{00000000-0005-0000-0000-000083230000}"/>
    <cellStyle name="Normal 12 7 2 3 3" xfId="9061" xr:uid="{00000000-0005-0000-0000-000084230000}"/>
    <cellStyle name="Normal 12 7 2 4" xfId="9062" xr:uid="{00000000-0005-0000-0000-000085230000}"/>
    <cellStyle name="Normal 12 7 2 5" xfId="9063" xr:uid="{00000000-0005-0000-0000-000086230000}"/>
    <cellStyle name="Normal 12 7 3" xfId="9064" xr:uid="{00000000-0005-0000-0000-000087230000}"/>
    <cellStyle name="Normal 12 7 3 2" xfId="9065" xr:uid="{00000000-0005-0000-0000-000088230000}"/>
    <cellStyle name="Normal 12 7 3 2 2" xfId="9066" xr:uid="{00000000-0005-0000-0000-000089230000}"/>
    <cellStyle name="Normal 12 7 3 2 3" xfId="9067" xr:uid="{00000000-0005-0000-0000-00008A230000}"/>
    <cellStyle name="Normal 12 7 3 3" xfId="9068" xr:uid="{00000000-0005-0000-0000-00008B230000}"/>
    <cellStyle name="Normal 12 7 3 4" xfId="9069" xr:uid="{00000000-0005-0000-0000-00008C230000}"/>
    <cellStyle name="Normal 12 7 4" xfId="9070" xr:uid="{00000000-0005-0000-0000-00008D230000}"/>
    <cellStyle name="Normal 12 7 4 2" xfId="9071" xr:uid="{00000000-0005-0000-0000-00008E230000}"/>
    <cellStyle name="Normal 12 7 4 3" xfId="9072" xr:uid="{00000000-0005-0000-0000-00008F230000}"/>
    <cellStyle name="Normal 12 7 5" xfId="9073" xr:uid="{00000000-0005-0000-0000-000090230000}"/>
    <cellStyle name="Normal 12 7 6" xfId="9074" xr:uid="{00000000-0005-0000-0000-000091230000}"/>
    <cellStyle name="Normal 12 8" xfId="9075" xr:uid="{00000000-0005-0000-0000-000092230000}"/>
    <cellStyle name="Normal 12 8 2" xfId="9076" xr:uid="{00000000-0005-0000-0000-000093230000}"/>
    <cellStyle name="Normal 12 8 2 2" xfId="9077" xr:uid="{00000000-0005-0000-0000-000094230000}"/>
    <cellStyle name="Normal 12 8 2 2 2" xfId="9078" xr:uid="{00000000-0005-0000-0000-000095230000}"/>
    <cellStyle name="Normal 12 8 2 2 3" xfId="9079" xr:uid="{00000000-0005-0000-0000-000096230000}"/>
    <cellStyle name="Normal 12 8 2 3" xfId="9080" xr:uid="{00000000-0005-0000-0000-000097230000}"/>
    <cellStyle name="Normal 12 8 2 4" xfId="9081" xr:uid="{00000000-0005-0000-0000-000098230000}"/>
    <cellStyle name="Normal 12 8 3" xfId="9082" xr:uid="{00000000-0005-0000-0000-000099230000}"/>
    <cellStyle name="Normal 12 8 3 2" xfId="9083" xr:uid="{00000000-0005-0000-0000-00009A230000}"/>
    <cellStyle name="Normal 12 8 3 3" xfId="9084" xr:uid="{00000000-0005-0000-0000-00009B230000}"/>
    <cellStyle name="Normal 12 8 4" xfId="9085" xr:uid="{00000000-0005-0000-0000-00009C230000}"/>
    <cellStyle name="Normal 12 8 5" xfId="9086" xr:uid="{00000000-0005-0000-0000-00009D230000}"/>
    <cellStyle name="Normal 12 9" xfId="9087" xr:uid="{00000000-0005-0000-0000-00009E230000}"/>
    <cellStyle name="Normal 12 9 2" xfId="9088" xr:uid="{00000000-0005-0000-0000-00009F230000}"/>
    <cellStyle name="Normal 12 9 2 2" xfId="9089" xr:uid="{00000000-0005-0000-0000-0000A0230000}"/>
    <cellStyle name="Normal 12 9 2 3" xfId="9090" xr:uid="{00000000-0005-0000-0000-0000A1230000}"/>
    <cellStyle name="Normal 12 9 3" xfId="9091" xr:uid="{00000000-0005-0000-0000-0000A2230000}"/>
    <cellStyle name="Normal 12 9 4" xfId="9092" xr:uid="{00000000-0005-0000-0000-0000A3230000}"/>
    <cellStyle name="Normal 13" xfId="9093" xr:uid="{00000000-0005-0000-0000-0000A4230000}"/>
    <cellStyle name="Normal 14" xfId="9094" xr:uid="{00000000-0005-0000-0000-0000A5230000}"/>
    <cellStyle name="Normal 14 2" xfId="9095" xr:uid="{00000000-0005-0000-0000-0000A6230000}"/>
    <cellStyle name="Normal 15" xfId="9096" xr:uid="{00000000-0005-0000-0000-0000A7230000}"/>
    <cellStyle name="Normal 15 10" xfId="9097" xr:uid="{00000000-0005-0000-0000-0000A8230000}"/>
    <cellStyle name="Normal 15 2" xfId="9098" xr:uid="{00000000-0005-0000-0000-0000A9230000}"/>
    <cellStyle name="Normal 15 3" xfId="9099" xr:uid="{00000000-0005-0000-0000-0000AA230000}"/>
    <cellStyle name="Normal 15 3 2" xfId="9100" xr:uid="{00000000-0005-0000-0000-0000AB230000}"/>
    <cellStyle name="Normal 15 3 2 2" xfId="9101" xr:uid="{00000000-0005-0000-0000-0000AC230000}"/>
    <cellStyle name="Normal 15 3 2 2 2" xfId="9102" xr:uid="{00000000-0005-0000-0000-0000AD230000}"/>
    <cellStyle name="Normal 15 3 2 2 2 2" xfId="9103" xr:uid="{00000000-0005-0000-0000-0000AE230000}"/>
    <cellStyle name="Normal 15 3 2 2 2 3" xfId="9104" xr:uid="{00000000-0005-0000-0000-0000AF230000}"/>
    <cellStyle name="Normal 15 3 2 2 3" xfId="9105" xr:uid="{00000000-0005-0000-0000-0000B0230000}"/>
    <cellStyle name="Normal 15 3 2 2 4" xfId="9106" xr:uid="{00000000-0005-0000-0000-0000B1230000}"/>
    <cellStyle name="Normal 15 3 2 3" xfId="9107" xr:uid="{00000000-0005-0000-0000-0000B2230000}"/>
    <cellStyle name="Normal 15 3 2 3 2" xfId="9108" xr:uid="{00000000-0005-0000-0000-0000B3230000}"/>
    <cellStyle name="Normal 15 3 2 3 3" xfId="9109" xr:uid="{00000000-0005-0000-0000-0000B4230000}"/>
    <cellStyle name="Normal 15 3 2 4" xfId="9110" xr:uid="{00000000-0005-0000-0000-0000B5230000}"/>
    <cellStyle name="Normal 15 3 2 5" xfId="9111" xr:uid="{00000000-0005-0000-0000-0000B6230000}"/>
    <cellStyle name="Normal 15 3 3" xfId="9112" xr:uid="{00000000-0005-0000-0000-0000B7230000}"/>
    <cellStyle name="Normal 15 3 3 2" xfId="9113" xr:uid="{00000000-0005-0000-0000-0000B8230000}"/>
    <cellStyle name="Normal 15 3 3 2 2" xfId="9114" xr:uid="{00000000-0005-0000-0000-0000B9230000}"/>
    <cellStyle name="Normal 15 3 3 2 3" xfId="9115" xr:uid="{00000000-0005-0000-0000-0000BA230000}"/>
    <cellStyle name="Normal 15 3 3 3" xfId="9116" xr:uid="{00000000-0005-0000-0000-0000BB230000}"/>
    <cellStyle name="Normal 15 3 3 4" xfId="9117" xr:uid="{00000000-0005-0000-0000-0000BC230000}"/>
    <cellStyle name="Normal 15 3 4" xfId="9118" xr:uid="{00000000-0005-0000-0000-0000BD230000}"/>
    <cellStyle name="Normal 15 3 4 2" xfId="9119" xr:uid="{00000000-0005-0000-0000-0000BE230000}"/>
    <cellStyle name="Normal 15 3 4 3" xfId="9120" xr:uid="{00000000-0005-0000-0000-0000BF230000}"/>
    <cellStyle name="Normal 15 3 5" xfId="9121" xr:uid="{00000000-0005-0000-0000-0000C0230000}"/>
    <cellStyle name="Normal 15 3 6" xfId="9122" xr:uid="{00000000-0005-0000-0000-0000C1230000}"/>
    <cellStyle name="Normal 15 4" xfId="9123" xr:uid="{00000000-0005-0000-0000-0000C2230000}"/>
    <cellStyle name="Normal 15 4 2" xfId="9124" xr:uid="{00000000-0005-0000-0000-0000C3230000}"/>
    <cellStyle name="Normal 15 5" xfId="9125" xr:uid="{00000000-0005-0000-0000-0000C4230000}"/>
    <cellStyle name="Normal 15 5 2" xfId="9126" xr:uid="{00000000-0005-0000-0000-0000C5230000}"/>
    <cellStyle name="Normal 15 6" xfId="9127" xr:uid="{00000000-0005-0000-0000-0000C6230000}"/>
    <cellStyle name="Normal 15 6 2" xfId="9128" xr:uid="{00000000-0005-0000-0000-0000C7230000}"/>
    <cellStyle name="Normal 15 6 2 2" xfId="9129" xr:uid="{00000000-0005-0000-0000-0000C8230000}"/>
    <cellStyle name="Normal 15 6 2 2 2" xfId="9130" xr:uid="{00000000-0005-0000-0000-0000C9230000}"/>
    <cellStyle name="Normal 15 6 2 2 3" xfId="9131" xr:uid="{00000000-0005-0000-0000-0000CA230000}"/>
    <cellStyle name="Normal 15 6 2 3" xfId="9132" xr:uid="{00000000-0005-0000-0000-0000CB230000}"/>
    <cellStyle name="Normal 15 6 2 4" xfId="9133" xr:uid="{00000000-0005-0000-0000-0000CC230000}"/>
    <cellStyle name="Normal 15 6 3" xfId="9134" xr:uid="{00000000-0005-0000-0000-0000CD230000}"/>
    <cellStyle name="Normal 15 6 3 2" xfId="9135" xr:uid="{00000000-0005-0000-0000-0000CE230000}"/>
    <cellStyle name="Normal 15 6 3 3" xfId="9136" xr:uid="{00000000-0005-0000-0000-0000CF230000}"/>
    <cellStyle name="Normal 15 6 4" xfId="9137" xr:uid="{00000000-0005-0000-0000-0000D0230000}"/>
    <cellStyle name="Normal 15 6 5" xfId="9138" xr:uid="{00000000-0005-0000-0000-0000D1230000}"/>
    <cellStyle name="Normal 15 7" xfId="9139" xr:uid="{00000000-0005-0000-0000-0000D2230000}"/>
    <cellStyle name="Normal 15 7 2" xfId="9140" xr:uid="{00000000-0005-0000-0000-0000D3230000}"/>
    <cellStyle name="Normal 15 7 2 2" xfId="9141" xr:uid="{00000000-0005-0000-0000-0000D4230000}"/>
    <cellStyle name="Normal 15 7 2 3" xfId="9142" xr:uid="{00000000-0005-0000-0000-0000D5230000}"/>
    <cellStyle name="Normal 15 7 3" xfId="9143" xr:uid="{00000000-0005-0000-0000-0000D6230000}"/>
    <cellStyle name="Normal 15 7 4" xfId="9144" xr:uid="{00000000-0005-0000-0000-0000D7230000}"/>
    <cellStyle name="Normal 15 8" xfId="9145" xr:uid="{00000000-0005-0000-0000-0000D8230000}"/>
    <cellStyle name="Normal 15 8 2" xfId="9146" xr:uid="{00000000-0005-0000-0000-0000D9230000}"/>
    <cellStyle name="Normal 15 8 3" xfId="9147" xr:uid="{00000000-0005-0000-0000-0000DA230000}"/>
    <cellStyle name="Normal 15 9" xfId="9148" xr:uid="{00000000-0005-0000-0000-0000DB230000}"/>
    <cellStyle name="Normal 16" xfId="9149" xr:uid="{00000000-0005-0000-0000-0000DC230000}"/>
    <cellStyle name="Normal 16 2" xfId="9150" xr:uid="{00000000-0005-0000-0000-0000DD230000}"/>
    <cellStyle name="Normal 16 2 2" xfId="9151" xr:uid="{00000000-0005-0000-0000-0000DE230000}"/>
    <cellStyle name="Normal 16 2 2 2" xfId="9152" xr:uid="{00000000-0005-0000-0000-0000DF230000}"/>
    <cellStyle name="Normal 16 2 2 2 2" xfId="9153" xr:uid="{00000000-0005-0000-0000-0000E0230000}"/>
    <cellStyle name="Normal 16 2 2 2 2 2" xfId="9154" xr:uid="{00000000-0005-0000-0000-0000E1230000}"/>
    <cellStyle name="Normal 16 2 2 2 2 2 2" xfId="9155" xr:uid="{00000000-0005-0000-0000-0000E2230000}"/>
    <cellStyle name="Normal 16 2 2 2 2 2 2 2" xfId="9156" xr:uid="{00000000-0005-0000-0000-0000E3230000}"/>
    <cellStyle name="Normal 16 2 2 2 2 2 2 3" xfId="9157" xr:uid="{00000000-0005-0000-0000-0000E4230000}"/>
    <cellStyle name="Normal 16 2 2 2 2 2 3" xfId="9158" xr:uid="{00000000-0005-0000-0000-0000E5230000}"/>
    <cellStyle name="Normal 16 2 2 2 2 2 4" xfId="9159" xr:uid="{00000000-0005-0000-0000-0000E6230000}"/>
    <cellStyle name="Normal 16 2 2 2 2 3" xfId="9160" xr:uid="{00000000-0005-0000-0000-0000E7230000}"/>
    <cellStyle name="Normal 16 2 2 2 2 3 2" xfId="9161" xr:uid="{00000000-0005-0000-0000-0000E8230000}"/>
    <cellStyle name="Normal 16 2 2 2 2 3 3" xfId="9162" xr:uid="{00000000-0005-0000-0000-0000E9230000}"/>
    <cellStyle name="Normal 16 2 2 2 2 4" xfId="9163" xr:uid="{00000000-0005-0000-0000-0000EA230000}"/>
    <cellStyle name="Normal 16 2 2 2 2 5" xfId="9164" xr:uid="{00000000-0005-0000-0000-0000EB230000}"/>
    <cellStyle name="Normal 16 2 2 2 3" xfId="9165" xr:uid="{00000000-0005-0000-0000-0000EC230000}"/>
    <cellStyle name="Normal 16 2 2 2 3 2" xfId="9166" xr:uid="{00000000-0005-0000-0000-0000ED230000}"/>
    <cellStyle name="Normal 16 2 2 2 3 2 2" xfId="9167" xr:uid="{00000000-0005-0000-0000-0000EE230000}"/>
    <cellStyle name="Normal 16 2 2 2 3 2 3" xfId="9168" xr:uid="{00000000-0005-0000-0000-0000EF230000}"/>
    <cellStyle name="Normal 16 2 2 2 3 3" xfId="9169" xr:uid="{00000000-0005-0000-0000-0000F0230000}"/>
    <cellStyle name="Normal 16 2 2 2 3 4" xfId="9170" xr:uid="{00000000-0005-0000-0000-0000F1230000}"/>
    <cellStyle name="Normal 16 2 2 2 4" xfId="9171" xr:uid="{00000000-0005-0000-0000-0000F2230000}"/>
    <cellStyle name="Normal 16 2 2 2 4 2" xfId="9172" xr:uid="{00000000-0005-0000-0000-0000F3230000}"/>
    <cellStyle name="Normal 16 2 2 2 4 3" xfId="9173" xr:uid="{00000000-0005-0000-0000-0000F4230000}"/>
    <cellStyle name="Normal 16 2 2 2 5" xfId="9174" xr:uid="{00000000-0005-0000-0000-0000F5230000}"/>
    <cellStyle name="Normal 16 2 2 2 6" xfId="9175" xr:uid="{00000000-0005-0000-0000-0000F6230000}"/>
    <cellStyle name="Normal 16 2 2 3" xfId="9176" xr:uid="{00000000-0005-0000-0000-0000F7230000}"/>
    <cellStyle name="Normal 16 2 2 3 2" xfId="9177" xr:uid="{00000000-0005-0000-0000-0000F8230000}"/>
    <cellStyle name="Normal 16 2 2 3 2 2" xfId="9178" xr:uid="{00000000-0005-0000-0000-0000F9230000}"/>
    <cellStyle name="Normal 16 2 2 3 2 2 2" xfId="9179" xr:uid="{00000000-0005-0000-0000-0000FA230000}"/>
    <cellStyle name="Normal 16 2 2 3 2 2 3" xfId="9180" xr:uid="{00000000-0005-0000-0000-0000FB230000}"/>
    <cellStyle name="Normal 16 2 2 3 2 3" xfId="9181" xr:uid="{00000000-0005-0000-0000-0000FC230000}"/>
    <cellStyle name="Normal 16 2 2 3 2 4" xfId="9182" xr:uid="{00000000-0005-0000-0000-0000FD230000}"/>
    <cellStyle name="Normal 16 2 2 3 3" xfId="9183" xr:uid="{00000000-0005-0000-0000-0000FE230000}"/>
    <cellStyle name="Normal 16 2 2 3 3 2" xfId="9184" xr:uid="{00000000-0005-0000-0000-0000FF230000}"/>
    <cellStyle name="Normal 16 2 2 3 3 3" xfId="9185" xr:uid="{00000000-0005-0000-0000-000000240000}"/>
    <cellStyle name="Normal 16 2 2 3 4" xfId="9186" xr:uid="{00000000-0005-0000-0000-000001240000}"/>
    <cellStyle name="Normal 16 2 2 3 5" xfId="9187" xr:uid="{00000000-0005-0000-0000-000002240000}"/>
    <cellStyle name="Normal 16 2 2 4" xfId="9188" xr:uid="{00000000-0005-0000-0000-000003240000}"/>
    <cellStyle name="Normal 16 2 2 4 2" xfId="9189" xr:uid="{00000000-0005-0000-0000-000004240000}"/>
    <cellStyle name="Normal 16 2 2 4 2 2" xfId="9190" xr:uid="{00000000-0005-0000-0000-000005240000}"/>
    <cellStyle name="Normal 16 2 2 4 2 3" xfId="9191" xr:uid="{00000000-0005-0000-0000-000006240000}"/>
    <cellStyle name="Normal 16 2 2 4 3" xfId="9192" xr:uid="{00000000-0005-0000-0000-000007240000}"/>
    <cellStyle name="Normal 16 2 2 4 4" xfId="9193" xr:uid="{00000000-0005-0000-0000-000008240000}"/>
    <cellStyle name="Normal 16 2 2 5" xfId="9194" xr:uid="{00000000-0005-0000-0000-000009240000}"/>
    <cellStyle name="Normal 16 2 2 5 2" xfId="9195" xr:uid="{00000000-0005-0000-0000-00000A240000}"/>
    <cellStyle name="Normal 16 2 2 5 3" xfId="9196" xr:uid="{00000000-0005-0000-0000-00000B240000}"/>
    <cellStyle name="Normal 16 2 2 6" xfId="9197" xr:uid="{00000000-0005-0000-0000-00000C240000}"/>
    <cellStyle name="Normal 16 2 2 7" xfId="9198" xr:uid="{00000000-0005-0000-0000-00000D240000}"/>
    <cellStyle name="Normal 16 2 3" xfId="9199" xr:uid="{00000000-0005-0000-0000-00000E240000}"/>
    <cellStyle name="Normal 16 2 3 2" xfId="9200" xr:uid="{00000000-0005-0000-0000-00000F240000}"/>
    <cellStyle name="Normal 16 2 3 2 2" xfId="9201" xr:uid="{00000000-0005-0000-0000-000010240000}"/>
    <cellStyle name="Normal 16 2 3 2 2 2" xfId="9202" xr:uid="{00000000-0005-0000-0000-000011240000}"/>
    <cellStyle name="Normal 16 2 3 2 2 2 2" xfId="9203" xr:uid="{00000000-0005-0000-0000-000012240000}"/>
    <cellStyle name="Normal 16 2 3 2 2 2 2 2" xfId="9204" xr:uid="{00000000-0005-0000-0000-000013240000}"/>
    <cellStyle name="Normal 16 2 3 2 2 2 2 3" xfId="9205" xr:uid="{00000000-0005-0000-0000-000014240000}"/>
    <cellStyle name="Normal 16 2 3 2 2 2 3" xfId="9206" xr:uid="{00000000-0005-0000-0000-000015240000}"/>
    <cellStyle name="Normal 16 2 3 2 2 2 4" xfId="9207" xr:uid="{00000000-0005-0000-0000-000016240000}"/>
    <cellStyle name="Normal 16 2 3 2 2 3" xfId="9208" xr:uid="{00000000-0005-0000-0000-000017240000}"/>
    <cellStyle name="Normal 16 2 3 2 2 3 2" xfId="9209" xr:uid="{00000000-0005-0000-0000-000018240000}"/>
    <cellStyle name="Normal 16 2 3 2 2 3 3" xfId="9210" xr:uid="{00000000-0005-0000-0000-000019240000}"/>
    <cellStyle name="Normal 16 2 3 2 2 4" xfId="9211" xr:uid="{00000000-0005-0000-0000-00001A240000}"/>
    <cellStyle name="Normal 16 2 3 2 2 5" xfId="9212" xr:uid="{00000000-0005-0000-0000-00001B240000}"/>
    <cellStyle name="Normal 16 2 3 2 3" xfId="9213" xr:uid="{00000000-0005-0000-0000-00001C240000}"/>
    <cellStyle name="Normal 16 2 3 2 3 2" xfId="9214" xr:uid="{00000000-0005-0000-0000-00001D240000}"/>
    <cellStyle name="Normal 16 2 3 2 3 2 2" xfId="9215" xr:uid="{00000000-0005-0000-0000-00001E240000}"/>
    <cellStyle name="Normal 16 2 3 2 3 2 3" xfId="9216" xr:uid="{00000000-0005-0000-0000-00001F240000}"/>
    <cellStyle name="Normal 16 2 3 2 3 3" xfId="9217" xr:uid="{00000000-0005-0000-0000-000020240000}"/>
    <cellStyle name="Normal 16 2 3 2 3 4" xfId="9218" xr:uid="{00000000-0005-0000-0000-000021240000}"/>
    <cellStyle name="Normal 16 2 3 2 4" xfId="9219" xr:uid="{00000000-0005-0000-0000-000022240000}"/>
    <cellStyle name="Normal 16 2 3 2 4 2" xfId="9220" xr:uid="{00000000-0005-0000-0000-000023240000}"/>
    <cellStyle name="Normal 16 2 3 2 4 3" xfId="9221" xr:uid="{00000000-0005-0000-0000-000024240000}"/>
    <cellStyle name="Normal 16 2 3 2 5" xfId="9222" xr:uid="{00000000-0005-0000-0000-000025240000}"/>
    <cellStyle name="Normal 16 2 3 2 6" xfId="9223" xr:uid="{00000000-0005-0000-0000-000026240000}"/>
    <cellStyle name="Normal 16 2 3 3" xfId="9224" xr:uid="{00000000-0005-0000-0000-000027240000}"/>
    <cellStyle name="Normal 16 2 3 3 2" xfId="9225" xr:uid="{00000000-0005-0000-0000-000028240000}"/>
    <cellStyle name="Normal 16 2 3 3 2 2" xfId="9226" xr:uid="{00000000-0005-0000-0000-000029240000}"/>
    <cellStyle name="Normal 16 2 3 3 2 2 2" xfId="9227" xr:uid="{00000000-0005-0000-0000-00002A240000}"/>
    <cellStyle name="Normal 16 2 3 3 2 2 3" xfId="9228" xr:uid="{00000000-0005-0000-0000-00002B240000}"/>
    <cellStyle name="Normal 16 2 3 3 2 3" xfId="9229" xr:uid="{00000000-0005-0000-0000-00002C240000}"/>
    <cellStyle name="Normal 16 2 3 3 2 4" xfId="9230" xr:uid="{00000000-0005-0000-0000-00002D240000}"/>
    <cellStyle name="Normal 16 2 3 3 3" xfId="9231" xr:uid="{00000000-0005-0000-0000-00002E240000}"/>
    <cellStyle name="Normal 16 2 3 3 3 2" xfId="9232" xr:uid="{00000000-0005-0000-0000-00002F240000}"/>
    <cellStyle name="Normal 16 2 3 3 3 3" xfId="9233" xr:uid="{00000000-0005-0000-0000-000030240000}"/>
    <cellStyle name="Normal 16 2 3 3 4" xfId="9234" xr:uid="{00000000-0005-0000-0000-000031240000}"/>
    <cellStyle name="Normal 16 2 3 3 5" xfId="9235" xr:uid="{00000000-0005-0000-0000-000032240000}"/>
    <cellStyle name="Normal 16 2 3 4" xfId="9236" xr:uid="{00000000-0005-0000-0000-000033240000}"/>
    <cellStyle name="Normal 16 2 3 4 2" xfId="9237" xr:uid="{00000000-0005-0000-0000-000034240000}"/>
    <cellStyle name="Normal 16 2 3 4 2 2" xfId="9238" xr:uid="{00000000-0005-0000-0000-000035240000}"/>
    <cellStyle name="Normal 16 2 3 4 2 3" xfId="9239" xr:uid="{00000000-0005-0000-0000-000036240000}"/>
    <cellStyle name="Normal 16 2 3 4 3" xfId="9240" xr:uid="{00000000-0005-0000-0000-000037240000}"/>
    <cellStyle name="Normal 16 2 3 4 4" xfId="9241" xr:uid="{00000000-0005-0000-0000-000038240000}"/>
    <cellStyle name="Normal 16 2 3 5" xfId="9242" xr:uid="{00000000-0005-0000-0000-000039240000}"/>
    <cellStyle name="Normal 16 2 3 5 2" xfId="9243" xr:uid="{00000000-0005-0000-0000-00003A240000}"/>
    <cellStyle name="Normal 16 2 3 5 3" xfId="9244" xr:uid="{00000000-0005-0000-0000-00003B240000}"/>
    <cellStyle name="Normal 16 2 3 6" xfId="9245" xr:uid="{00000000-0005-0000-0000-00003C240000}"/>
    <cellStyle name="Normal 16 2 3 7" xfId="9246" xr:uid="{00000000-0005-0000-0000-00003D240000}"/>
    <cellStyle name="Normal 16 2 4" xfId="9247" xr:uid="{00000000-0005-0000-0000-00003E240000}"/>
    <cellStyle name="Normal 16 2 4 2" xfId="9248" xr:uid="{00000000-0005-0000-0000-00003F240000}"/>
    <cellStyle name="Normal 16 2 4 2 2" xfId="9249" xr:uid="{00000000-0005-0000-0000-000040240000}"/>
    <cellStyle name="Normal 16 2 4 2 2 2" xfId="9250" xr:uid="{00000000-0005-0000-0000-000041240000}"/>
    <cellStyle name="Normal 16 2 4 2 2 2 2" xfId="9251" xr:uid="{00000000-0005-0000-0000-000042240000}"/>
    <cellStyle name="Normal 16 2 4 2 2 2 3" xfId="9252" xr:uid="{00000000-0005-0000-0000-000043240000}"/>
    <cellStyle name="Normal 16 2 4 2 2 3" xfId="9253" xr:uid="{00000000-0005-0000-0000-000044240000}"/>
    <cellStyle name="Normal 16 2 4 2 2 4" xfId="9254" xr:uid="{00000000-0005-0000-0000-000045240000}"/>
    <cellStyle name="Normal 16 2 4 2 3" xfId="9255" xr:uid="{00000000-0005-0000-0000-000046240000}"/>
    <cellStyle name="Normal 16 2 4 2 3 2" xfId="9256" xr:uid="{00000000-0005-0000-0000-000047240000}"/>
    <cellStyle name="Normal 16 2 4 2 3 3" xfId="9257" xr:uid="{00000000-0005-0000-0000-000048240000}"/>
    <cellStyle name="Normal 16 2 4 2 4" xfId="9258" xr:uid="{00000000-0005-0000-0000-000049240000}"/>
    <cellStyle name="Normal 16 2 4 2 5" xfId="9259" xr:uid="{00000000-0005-0000-0000-00004A240000}"/>
    <cellStyle name="Normal 16 2 4 3" xfId="9260" xr:uid="{00000000-0005-0000-0000-00004B240000}"/>
    <cellStyle name="Normal 16 2 4 3 2" xfId="9261" xr:uid="{00000000-0005-0000-0000-00004C240000}"/>
    <cellStyle name="Normal 16 2 4 3 2 2" xfId="9262" xr:uid="{00000000-0005-0000-0000-00004D240000}"/>
    <cellStyle name="Normal 16 2 4 3 2 3" xfId="9263" xr:uid="{00000000-0005-0000-0000-00004E240000}"/>
    <cellStyle name="Normal 16 2 4 3 3" xfId="9264" xr:uid="{00000000-0005-0000-0000-00004F240000}"/>
    <cellStyle name="Normal 16 2 4 3 4" xfId="9265" xr:uid="{00000000-0005-0000-0000-000050240000}"/>
    <cellStyle name="Normal 16 2 4 4" xfId="9266" xr:uid="{00000000-0005-0000-0000-000051240000}"/>
    <cellStyle name="Normal 16 2 4 4 2" xfId="9267" xr:uid="{00000000-0005-0000-0000-000052240000}"/>
    <cellStyle name="Normal 16 2 4 4 3" xfId="9268" xr:uid="{00000000-0005-0000-0000-000053240000}"/>
    <cellStyle name="Normal 16 2 4 5" xfId="9269" xr:uid="{00000000-0005-0000-0000-000054240000}"/>
    <cellStyle name="Normal 16 2 4 6" xfId="9270" xr:uid="{00000000-0005-0000-0000-000055240000}"/>
    <cellStyle name="Normal 16 2 5" xfId="9271" xr:uid="{00000000-0005-0000-0000-000056240000}"/>
    <cellStyle name="Normal 16 2 5 2" xfId="9272" xr:uid="{00000000-0005-0000-0000-000057240000}"/>
    <cellStyle name="Normal 16 2 5 2 2" xfId="9273" xr:uid="{00000000-0005-0000-0000-000058240000}"/>
    <cellStyle name="Normal 16 2 5 2 2 2" xfId="9274" xr:uid="{00000000-0005-0000-0000-000059240000}"/>
    <cellStyle name="Normal 16 2 5 2 2 3" xfId="9275" xr:uid="{00000000-0005-0000-0000-00005A240000}"/>
    <cellStyle name="Normal 16 2 5 2 3" xfId="9276" xr:uid="{00000000-0005-0000-0000-00005B240000}"/>
    <cellStyle name="Normal 16 2 5 2 4" xfId="9277" xr:uid="{00000000-0005-0000-0000-00005C240000}"/>
    <cellStyle name="Normal 16 2 5 3" xfId="9278" xr:uid="{00000000-0005-0000-0000-00005D240000}"/>
    <cellStyle name="Normal 16 2 5 3 2" xfId="9279" xr:uid="{00000000-0005-0000-0000-00005E240000}"/>
    <cellStyle name="Normal 16 2 5 3 3" xfId="9280" xr:uid="{00000000-0005-0000-0000-00005F240000}"/>
    <cellStyle name="Normal 16 2 5 4" xfId="9281" xr:uid="{00000000-0005-0000-0000-000060240000}"/>
    <cellStyle name="Normal 16 2 5 5" xfId="9282" xr:uid="{00000000-0005-0000-0000-000061240000}"/>
    <cellStyle name="Normal 16 2 6" xfId="9283" xr:uid="{00000000-0005-0000-0000-000062240000}"/>
    <cellStyle name="Normal 16 2 6 2" xfId="9284" xr:uid="{00000000-0005-0000-0000-000063240000}"/>
    <cellStyle name="Normal 16 2 6 2 2" xfId="9285" xr:uid="{00000000-0005-0000-0000-000064240000}"/>
    <cellStyle name="Normal 16 2 6 2 3" xfId="9286" xr:uid="{00000000-0005-0000-0000-000065240000}"/>
    <cellStyle name="Normal 16 2 6 3" xfId="9287" xr:uid="{00000000-0005-0000-0000-000066240000}"/>
    <cellStyle name="Normal 16 2 6 4" xfId="9288" xr:uid="{00000000-0005-0000-0000-000067240000}"/>
    <cellStyle name="Normal 16 2 7" xfId="9289" xr:uid="{00000000-0005-0000-0000-000068240000}"/>
    <cellStyle name="Normal 16 2 7 2" xfId="9290" xr:uid="{00000000-0005-0000-0000-000069240000}"/>
    <cellStyle name="Normal 16 2 7 3" xfId="9291" xr:uid="{00000000-0005-0000-0000-00006A240000}"/>
    <cellStyle name="Normal 16 2 8" xfId="9292" xr:uid="{00000000-0005-0000-0000-00006B240000}"/>
    <cellStyle name="Normal 16 2 9" xfId="9293" xr:uid="{00000000-0005-0000-0000-00006C240000}"/>
    <cellStyle name="Normal 16 3" xfId="9294" xr:uid="{00000000-0005-0000-0000-00006D240000}"/>
    <cellStyle name="Normal 16 3 2" xfId="9295" xr:uid="{00000000-0005-0000-0000-00006E240000}"/>
    <cellStyle name="Normal 16 3 2 2" xfId="9296" xr:uid="{00000000-0005-0000-0000-00006F240000}"/>
    <cellStyle name="Normal 16 3 2 2 2" xfId="9297" xr:uid="{00000000-0005-0000-0000-000070240000}"/>
    <cellStyle name="Normal 16 3 2 2 2 2" xfId="9298" xr:uid="{00000000-0005-0000-0000-000071240000}"/>
    <cellStyle name="Normal 16 3 2 2 2 2 2" xfId="9299" xr:uid="{00000000-0005-0000-0000-000072240000}"/>
    <cellStyle name="Normal 16 3 2 2 2 2 3" xfId="9300" xr:uid="{00000000-0005-0000-0000-000073240000}"/>
    <cellStyle name="Normal 16 3 2 2 2 3" xfId="9301" xr:uid="{00000000-0005-0000-0000-000074240000}"/>
    <cellStyle name="Normal 16 3 2 2 2 4" xfId="9302" xr:uid="{00000000-0005-0000-0000-000075240000}"/>
    <cellStyle name="Normal 16 3 2 2 3" xfId="9303" xr:uid="{00000000-0005-0000-0000-000076240000}"/>
    <cellStyle name="Normal 16 3 2 2 3 2" xfId="9304" xr:uid="{00000000-0005-0000-0000-000077240000}"/>
    <cellStyle name="Normal 16 3 2 2 3 3" xfId="9305" xr:uid="{00000000-0005-0000-0000-000078240000}"/>
    <cellStyle name="Normal 16 3 2 2 4" xfId="9306" xr:uid="{00000000-0005-0000-0000-000079240000}"/>
    <cellStyle name="Normal 16 3 2 2 5" xfId="9307" xr:uid="{00000000-0005-0000-0000-00007A240000}"/>
    <cellStyle name="Normal 16 3 2 3" xfId="9308" xr:uid="{00000000-0005-0000-0000-00007B240000}"/>
    <cellStyle name="Normal 16 3 2 3 2" xfId="9309" xr:uid="{00000000-0005-0000-0000-00007C240000}"/>
    <cellStyle name="Normal 16 3 2 3 2 2" xfId="9310" xr:uid="{00000000-0005-0000-0000-00007D240000}"/>
    <cellStyle name="Normal 16 3 2 3 2 3" xfId="9311" xr:uid="{00000000-0005-0000-0000-00007E240000}"/>
    <cellStyle name="Normal 16 3 2 3 3" xfId="9312" xr:uid="{00000000-0005-0000-0000-00007F240000}"/>
    <cellStyle name="Normal 16 3 2 3 4" xfId="9313" xr:uid="{00000000-0005-0000-0000-000080240000}"/>
    <cellStyle name="Normal 16 3 2 4" xfId="9314" xr:uid="{00000000-0005-0000-0000-000081240000}"/>
    <cellStyle name="Normal 16 3 2 4 2" xfId="9315" xr:uid="{00000000-0005-0000-0000-000082240000}"/>
    <cellStyle name="Normal 16 3 2 4 3" xfId="9316" xr:uid="{00000000-0005-0000-0000-000083240000}"/>
    <cellStyle name="Normal 16 3 2 5" xfId="9317" xr:uid="{00000000-0005-0000-0000-000084240000}"/>
    <cellStyle name="Normal 16 3 2 6" xfId="9318" xr:uid="{00000000-0005-0000-0000-000085240000}"/>
    <cellStyle name="Normal 16 3 3" xfId="9319" xr:uid="{00000000-0005-0000-0000-000086240000}"/>
    <cellStyle name="Normal 16 3 3 2" xfId="9320" xr:uid="{00000000-0005-0000-0000-000087240000}"/>
    <cellStyle name="Normal 16 3 3 2 2" xfId="9321" xr:uid="{00000000-0005-0000-0000-000088240000}"/>
    <cellStyle name="Normal 16 3 3 2 2 2" xfId="9322" xr:uid="{00000000-0005-0000-0000-000089240000}"/>
    <cellStyle name="Normal 16 3 3 2 2 3" xfId="9323" xr:uid="{00000000-0005-0000-0000-00008A240000}"/>
    <cellStyle name="Normal 16 3 3 2 3" xfId="9324" xr:uid="{00000000-0005-0000-0000-00008B240000}"/>
    <cellStyle name="Normal 16 3 3 2 4" xfId="9325" xr:uid="{00000000-0005-0000-0000-00008C240000}"/>
    <cellStyle name="Normal 16 3 3 3" xfId="9326" xr:uid="{00000000-0005-0000-0000-00008D240000}"/>
    <cellStyle name="Normal 16 3 3 3 2" xfId="9327" xr:uid="{00000000-0005-0000-0000-00008E240000}"/>
    <cellStyle name="Normal 16 3 3 3 3" xfId="9328" xr:uid="{00000000-0005-0000-0000-00008F240000}"/>
    <cellStyle name="Normal 16 3 3 4" xfId="9329" xr:uid="{00000000-0005-0000-0000-000090240000}"/>
    <cellStyle name="Normal 16 3 3 5" xfId="9330" xr:uid="{00000000-0005-0000-0000-000091240000}"/>
    <cellStyle name="Normal 16 3 4" xfId="9331" xr:uid="{00000000-0005-0000-0000-000092240000}"/>
    <cellStyle name="Normal 16 3 4 2" xfId="9332" xr:uid="{00000000-0005-0000-0000-000093240000}"/>
    <cellStyle name="Normal 16 3 4 2 2" xfId="9333" xr:uid="{00000000-0005-0000-0000-000094240000}"/>
    <cellStyle name="Normal 16 3 4 2 3" xfId="9334" xr:uid="{00000000-0005-0000-0000-000095240000}"/>
    <cellStyle name="Normal 16 3 4 3" xfId="9335" xr:uid="{00000000-0005-0000-0000-000096240000}"/>
    <cellStyle name="Normal 16 3 4 4" xfId="9336" xr:uid="{00000000-0005-0000-0000-000097240000}"/>
    <cellStyle name="Normal 16 3 5" xfId="9337" xr:uid="{00000000-0005-0000-0000-000098240000}"/>
    <cellStyle name="Normal 16 3 5 2" xfId="9338" xr:uid="{00000000-0005-0000-0000-000099240000}"/>
    <cellStyle name="Normal 16 3 5 3" xfId="9339" xr:uid="{00000000-0005-0000-0000-00009A240000}"/>
    <cellStyle name="Normal 16 3 6" xfId="9340" xr:uid="{00000000-0005-0000-0000-00009B240000}"/>
    <cellStyle name="Normal 16 3 7" xfId="9341" xr:uid="{00000000-0005-0000-0000-00009C240000}"/>
    <cellStyle name="Normal 16 4" xfId="9342" xr:uid="{00000000-0005-0000-0000-00009D240000}"/>
    <cellStyle name="Normal 16 4 2" xfId="9343" xr:uid="{00000000-0005-0000-0000-00009E240000}"/>
    <cellStyle name="Normal 16 4 2 2" xfId="9344" xr:uid="{00000000-0005-0000-0000-00009F240000}"/>
    <cellStyle name="Normal 16 4 2 2 2" xfId="9345" xr:uid="{00000000-0005-0000-0000-0000A0240000}"/>
    <cellStyle name="Normal 16 4 2 2 2 2" xfId="9346" xr:uid="{00000000-0005-0000-0000-0000A1240000}"/>
    <cellStyle name="Normal 16 4 2 2 2 2 2" xfId="9347" xr:uid="{00000000-0005-0000-0000-0000A2240000}"/>
    <cellStyle name="Normal 16 4 2 2 2 2 3" xfId="9348" xr:uid="{00000000-0005-0000-0000-0000A3240000}"/>
    <cellStyle name="Normal 16 4 2 2 2 3" xfId="9349" xr:uid="{00000000-0005-0000-0000-0000A4240000}"/>
    <cellStyle name="Normal 16 4 2 2 2 4" xfId="9350" xr:uid="{00000000-0005-0000-0000-0000A5240000}"/>
    <cellStyle name="Normal 16 4 2 2 3" xfId="9351" xr:uid="{00000000-0005-0000-0000-0000A6240000}"/>
    <cellStyle name="Normal 16 4 2 2 3 2" xfId="9352" xr:uid="{00000000-0005-0000-0000-0000A7240000}"/>
    <cellStyle name="Normal 16 4 2 2 3 3" xfId="9353" xr:uid="{00000000-0005-0000-0000-0000A8240000}"/>
    <cellStyle name="Normal 16 4 2 2 4" xfId="9354" xr:uid="{00000000-0005-0000-0000-0000A9240000}"/>
    <cellStyle name="Normal 16 4 2 2 5" xfId="9355" xr:uid="{00000000-0005-0000-0000-0000AA240000}"/>
    <cellStyle name="Normal 16 4 2 3" xfId="9356" xr:uid="{00000000-0005-0000-0000-0000AB240000}"/>
    <cellStyle name="Normal 16 4 2 3 2" xfId="9357" xr:uid="{00000000-0005-0000-0000-0000AC240000}"/>
    <cellStyle name="Normal 16 4 2 3 2 2" xfId="9358" xr:uid="{00000000-0005-0000-0000-0000AD240000}"/>
    <cellStyle name="Normal 16 4 2 3 2 3" xfId="9359" xr:uid="{00000000-0005-0000-0000-0000AE240000}"/>
    <cellStyle name="Normal 16 4 2 3 3" xfId="9360" xr:uid="{00000000-0005-0000-0000-0000AF240000}"/>
    <cellStyle name="Normal 16 4 2 3 4" xfId="9361" xr:uid="{00000000-0005-0000-0000-0000B0240000}"/>
    <cellStyle name="Normal 16 4 2 4" xfId="9362" xr:uid="{00000000-0005-0000-0000-0000B1240000}"/>
    <cellStyle name="Normal 16 4 2 4 2" xfId="9363" xr:uid="{00000000-0005-0000-0000-0000B2240000}"/>
    <cellStyle name="Normal 16 4 2 4 3" xfId="9364" xr:uid="{00000000-0005-0000-0000-0000B3240000}"/>
    <cellStyle name="Normal 16 4 2 5" xfId="9365" xr:uid="{00000000-0005-0000-0000-0000B4240000}"/>
    <cellStyle name="Normal 16 4 2 6" xfId="9366" xr:uid="{00000000-0005-0000-0000-0000B5240000}"/>
    <cellStyle name="Normal 16 4 3" xfId="9367" xr:uid="{00000000-0005-0000-0000-0000B6240000}"/>
    <cellStyle name="Normal 16 4 3 2" xfId="9368" xr:uid="{00000000-0005-0000-0000-0000B7240000}"/>
    <cellStyle name="Normal 16 4 3 2 2" xfId="9369" xr:uid="{00000000-0005-0000-0000-0000B8240000}"/>
    <cellStyle name="Normal 16 4 3 2 2 2" xfId="9370" xr:uid="{00000000-0005-0000-0000-0000B9240000}"/>
    <cellStyle name="Normal 16 4 3 2 2 3" xfId="9371" xr:uid="{00000000-0005-0000-0000-0000BA240000}"/>
    <cellStyle name="Normal 16 4 3 2 3" xfId="9372" xr:uid="{00000000-0005-0000-0000-0000BB240000}"/>
    <cellStyle name="Normal 16 4 3 2 4" xfId="9373" xr:uid="{00000000-0005-0000-0000-0000BC240000}"/>
    <cellStyle name="Normal 16 4 3 3" xfId="9374" xr:uid="{00000000-0005-0000-0000-0000BD240000}"/>
    <cellStyle name="Normal 16 4 3 3 2" xfId="9375" xr:uid="{00000000-0005-0000-0000-0000BE240000}"/>
    <cellStyle name="Normal 16 4 3 3 3" xfId="9376" xr:uid="{00000000-0005-0000-0000-0000BF240000}"/>
    <cellStyle name="Normal 16 4 3 4" xfId="9377" xr:uid="{00000000-0005-0000-0000-0000C0240000}"/>
    <cellStyle name="Normal 16 4 3 5" xfId="9378" xr:uid="{00000000-0005-0000-0000-0000C1240000}"/>
    <cellStyle name="Normal 16 4 4" xfId="9379" xr:uid="{00000000-0005-0000-0000-0000C2240000}"/>
    <cellStyle name="Normal 16 4 4 2" xfId="9380" xr:uid="{00000000-0005-0000-0000-0000C3240000}"/>
    <cellStyle name="Normal 16 4 4 2 2" xfId="9381" xr:uid="{00000000-0005-0000-0000-0000C4240000}"/>
    <cellStyle name="Normal 16 4 4 2 3" xfId="9382" xr:uid="{00000000-0005-0000-0000-0000C5240000}"/>
    <cellStyle name="Normal 16 4 4 3" xfId="9383" xr:uid="{00000000-0005-0000-0000-0000C6240000}"/>
    <cellStyle name="Normal 16 4 4 4" xfId="9384" xr:uid="{00000000-0005-0000-0000-0000C7240000}"/>
    <cellStyle name="Normal 16 4 5" xfId="9385" xr:uid="{00000000-0005-0000-0000-0000C8240000}"/>
    <cellStyle name="Normal 16 4 5 2" xfId="9386" xr:uid="{00000000-0005-0000-0000-0000C9240000}"/>
    <cellStyle name="Normal 16 4 5 3" xfId="9387" xr:uid="{00000000-0005-0000-0000-0000CA240000}"/>
    <cellStyle name="Normal 16 4 6" xfId="9388" xr:uid="{00000000-0005-0000-0000-0000CB240000}"/>
    <cellStyle name="Normal 16 4 7" xfId="9389" xr:uid="{00000000-0005-0000-0000-0000CC240000}"/>
    <cellStyle name="Normal 16 5" xfId="9390" xr:uid="{00000000-0005-0000-0000-0000CD240000}"/>
    <cellStyle name="Normal 16 5 2" xfId="9391" xr:uid="{00000000-0005-0000-0000-0000CE240000}"/>
    <cellStyle name="Normal 16 5 2 2" xfId="9392" xr:uid="{00000000-0005-0000-0000-0000CF240000}"/>
    <cellStyle name="Normal 16 5 2 2 2" xfId="9393" xr:uid="{00000000-0005-0000-0000-0000D0240000}"/>
    <cellStyle name="Normal 16 5 2 2 2 2" xfId="9394" xr:uid="{00000000-0005-0000-0000-0000D1240000}"/>
    <cellStyle name="Normal 16 5 2 2 2 2 2" xfId="9395" xr:uid="{00000000-0005-0000-0000-0000D2240000}"/>
    <cellStyle name="Normal 16 5 2 2 2 2 3" xfId="9396" xr:uid="{00000000-0005-0000-0000-0000D3240000}"/>
    <cellStyle name="Normal 16 5 2 2 2 3" xfId="9397" xr:uid="{00000000-0005-0000-0000-0000D4240000}"/>
    <cellStyle name="Normal 16 5 2 2 2 4" xfId="9398" xr:uid="{00000000-0005-0000-0000-0000D5240000}"/>
    <cellStyle name="Normal 16 5 2 2 3" xfId="9399" xr:uid="{00000000-0005-0000-0000-0000D6240000}"/>
    <cellStyle name="Normal 16 5 2 2 3 2" xfId="9400" xr:uid="{00000000-0005-0000-0000-0000D7240000}"/>
    <cellStyle name="Normal 16 5 2 2 3 3" xfId="9401" xr:uid="{00000000-0005-0000-0000-0000D8240000}"/>
    <cellStyle name="Normal 16 5 2 2 4" xfId="9402" xr:uid="{00000000-0005-0000-0000-0000D9240000}"/>
    <cellStyle name="Normal 16 5 2 2 5" xfId="9403" xr:uid="{00000000-0005-0000-0000-0000DA240000}"/>
    <cellStyle name="Normal 16 5 2 3" xfId="9404" xr:uid="{00000000-0005-0000-0000-0000DB240000}"/>
    <cellStyle name="Normal 16 5 2 3 2" xfId="9405" xr:uid="{00000000-0005-0000-0000-0000DC240000}"/>
    <cellStyle name="Normal 16 5 2 3 2 2" xfId="9406" xr:uid="{00000000-0005-0000-0000-0000DD240000}"/>
    <cellStyle name="Normal 16 5 2 3 2 3" xfId="9407" xr:uid="{00000000-0005-0000-0000-0000DE240000}"/>
    <cellStyle name="Normal 16 5 2 3 3" xfId="9408" xr:uid="{00000000-0005-0000-0000-0000DF240000}"/>
    <cellStyle name="Normal 16 5 2 3 4" xfId="9409" xr:uid="{00000000-0005-0000-0000-0000E0240000}"/>
    <cellStyle name="Normal 16 5 2 4" xfId="9410" xr:uid="{00000000-0005-0000-0000-0000E1240000}"/>
    <cellStyle name="Normal 16 5 2 4 2" xfId="9411" xr:uid="{00000000-0005-0000-0000-0000E2240000}"/>
    <cellStyle name="Normal 16 5 2 4 3" xfId="9412" xr:uid="{00000000-0005-0000-0000-0000E3240000}"/>
    <cellStyle name="Normal 16 5 2 5" xfId="9413" xr:uid="{00000000-0005-0000-0000-0000E4240000}"/>
    <cellStyle name="Normal 16 5 2 6" xfId="9414" xr:uid="{00000000-0005-0000-0000-0000E5240000}"/>
    <cellStyle name="Normal 16 6" xfId="9415" xr:uid="{00000000-0005-0000-0000-0000E6240000}"/>
    <cellStyle name="Normal 16 6 2" xfId="9416" xr:uid="{00000000-0005-0000-0000-0000E7240000}"/>
    <cellStyle name="Normal 16 6 2 2" xfId="9417" xr:uid="{00000000-0005-0000-0000-0000E8240000}"/>
    <cellStyle name="Normal 16 6 2 2 2" xfId="9418" xr:uid="{00000000-0005-0000-0000-0000E9240000}"/>
    <cellStyle name="Normal 16 6 2 2 2 2" xfId="9419" xr:uid="{00000000-0005-0000-0000-0000EA240000}"/>
    <cellStyle name="Normal 16 6 2 2 2 3" xfId="9420" xr:uid="{00000000-0005-0000-0000-0000EB240000}"/>
    <cellStyle name="Normal 16 6 2 2 3" xfId="9421" xr:uid="{00000000-0005-0000-0000-0000EC240000}"/>
    <cellStyle name="Normal 16 6 2 2 4" xfId="9422" xr:uid="{00000000-0005-0000-0000-0000ED240000}"/>
    <cellStyle name="Normal 16 6 2 3" xfId="9423" xr:uid="{00000000-0005-0000-0000-0000EE240000}"/>
    <cellStyle name="Normal 16 6 2 3 2" xfId="9424" xr:uid="{00000000-0005-0000-0000-0000EF240000}"/>
    <cellStyle name="Normal 16 6 2 3 3" xfId="9425" xr:uid="{00000000-0005-0000-0000-0000F0240000}"/>
    <cellStyle name="Normal 16 6 2 4" xfId="9426" xr:uid="{00000000-0005-0000-0000-0000F1240000}"/>
    <cellStyle name="Normal 16 6 2 5" xfId="9427" xr:uid="{00000000-0005-0000-0000-0000F2240000}"/>
    <cellStyle name="Normal 16 6 3" xfId="9428" xr:uid="{00000000-0005-0000-0000-0000F3240000}"/>
    <cellStyle name="Normal 16 6 3 2" xfId="9429" xr:uid="{00000000-0005-0000-0000-0000F4240000}"/>
    <cellStyle name="Normal 16 6 3 2 2" xfId="9430" xr:uid="{00000000-0005-0000-0000-0000F5240000}"/>
    <cellStyle name="Normal 16 6 3 2 3" xfId="9431" xr:uid="{00000000-0005-0000-0000-0000F6240000}"/>
    <cellStyle name="Normal 16 6 3 3" xfId="9432" xr:uid="{00000000-0005-0000-0000-0000F7240000}"/>
    <cellStyle name="Normal 16 6 3 4" xfId="9433" xr:uid="{00000000-0005-0000-0000-0000F8240000}"/>
    <cellStyle name="Normal 16 6 4" xfId="9434" xr:uid="{00000000-0005-0000-0000-0000F9240000}"/>
    <cellStyle name="Normal 16 6 4 2" xfId="9435" xr:uid="{00000000-0005-0000-0000-0000FA240000}"/>
    <cellStyle name="Normal 16 6 4 3" xfId="9436" xr:uid="{00000000-0005-0000-0000-0000FB240000}"/>
    <cellStyle name="Normal 16 6 5" xfId="9437" xr:uid="{00000000-0005-0000-0000-0000FC240000}"/>
    <cellStyle name="Normal 16 6 6" xfId="9438" xr:uid="{00000000-0005-0000-0000-0000FD240000}"/>
    <cellStyle name="Normal 16 7" xfId="9439" xr:uid="{00000000-0005-0000-0000-0000FE240000}"/>
    <cellStyle name="Normal 17" xfId="9440" xr:uid="{00000000-0005-0000-0000-0000FF240000}"/>
    <cellStyle name="Normal 17 2" xfId="9441" xr:uid="{00000000-0005-0000-0000-000000250000}"/>
    <cellStyle name="Normal 17 2 2" xfId="9442" xr:uid="{00000000-0005-0000-0000-000001250000}"/>
    <cellStyle name="Normal 17 2 2 2" xfId="9443" xr:uid="{00000000-0005-0000-0000-000002250000}"/>
    <cellStyle name="Normal 17 2 2 2 2" xfId="9444" xr:uid="{00000000-0005-0000-0000-000003250000}"/>
    <cellStyle name="Normal 17 2 2 2 2 2" xfId="9445" xr:uid="{00000000-0005-0000-0000-000004250000}"/>
    <cellStyle name="Normal 17 2 2 2 2 2 2" xfId="9446" xr:uid="{00000000-0005-0000-0000-000005250000}"/>
    <cellStyle name="Normal 17 2 2 2 2 2 2 2" xfId="9447" xr:uid="{00000000-0005-0000-0000-000006250000}"/>
    <cellStyle name="Normal 17 2 2 2 2 2 2 3" xfId="9448" xr:uid="{00000000-0005-0000-0000-000007250000}"/>
    <cellStyle name="Normal 17 2 2 2 2 2 3" xfId="9449" xr:uid="{00000000-0005-0000-0000-000008250000}"/>
    <cellStyle name="Normal 17 2 2 2 2 2 4" xfId="9450" xr:uid="{00000000-0005-0000-0000-000009250000}"/>
    <cellStyle name="Normal 17 2 2 2 2 3" xfId="9451" xr:uid="{00000000-0005-0000-0000-00000A250000}"/>
    <cellStyle name="Normal 17 2 2 2 2 3 2" xfId="9452" xr:uid="{00000000-0005-0000-0000-00000B250000}"/>
    <cellStyle name="Normal 17 2 2 2 2 3 3" xfId="9453" xr:uid="{00000000-0005-0000-0000-00000C250000}"/>
    <cellStyle name="Normal 17 2 2 2 2 4" xfId="9454" xr:uid="{00000000-0005-0000-0000-00000D250000}"/>
    <cellStyle name="Normal 17 2 2 2 2 5" xfId="9455" xr:uid="{00000000-0005-0000-0000-00000E250000}"/>
    <cellStyle name="Normal 17 2 2 2 3" xfId="9456" xr:uid="{00000000-0005-0000-0000-00000F250000}"/>
    <cellStyle name="Normal 17 2 2 2 3 2" xfId="9457" xr:uid="{00000000-0005-0000-0000-000010250000}"/>
    <cellStyle name="Normal 17 2 2 2 3 2 2" xfId="9458" xr:uid="{00000000-0005-0000-0000-000011250000}"/>
    <cellStyle name="Normal 17 2 2 2 3 2 3" xfId="9459" xr:uid="{00000000-0005-0000-0000-000012250000}"/>
    <cellStyle name="Normal 17 2 2 2 3 3" xfId="9460" xr:uid="{00000000-0005-0000-0000-000013250000}"/>
    <cellStyle name="Normal 17 2 2 2 3 4" xfId="9461" xr:uid="{00000000-0005-0000-0000-000014250000}"/>
    <cellStyle name="Normal 17 2 2 2 4" xfId="9462" xr:uid="{00000000-0005-0000-0000-000015250000}"/>
    <cellStyle name="Normal 17 2 2 2 4 2" xfId="9463" xr:uid="{00000000-0005-0000-0000-000016250000}"/>
    <cellStyle name="Normal 17 2 2 2 4 3" xfId="9464" xr:uid="{00000000-0005-0000-0000-000017250000}"/>
    <cellStyle name="Normal 17 2 2 2 5" xfId="9465" xr:uid="{00000000-0005-0000-0000-000018250000}"/>
    <cellStyle name="Normal 17 2 2 2 6" xfId="9466" xr:uid="{00000000-0005-0000-0000-000019250000}"/>
    <cellStyle name="Normal 17 2 2 3" xfId="9467" xr:uid="{00000000-0005-0000-0000-00001A250000}"/>
    <cellStyle name="Normal 17 2 2 3 2" xfId="9468" xr:uid="{00000000-0005-0000-0000-00001B250000}"/>
    <cellStyle name="Normal 17 2 2 3 2 2" xfId="9469" xr:uid="{00000000-0005-0000-0000-00001C250000}"/>
    <cellStyle name="Normal 17 2 2 3 2 2 2" xfId="9470" xr:uid="{00000000-0005-0000-0000-00001D250000}"/>
    <cellStyle name="Normal 17 2 2 3 2 2 3" xfId="9471" xr:uid="{00000000-0005-0000-0000-00001E250000}"/>
    <cellStyle name="Normal 17 2 2 3 2 3" xfId="9472" xr:uid="{00000000-0005-0000-0000-00001F250000}"/>
    <cellStyle name="Normal 17 2 2 3 2 4" xfId="9473" xr:uid="{00000000-0005-0000-0000-000020250000}"/>
    <cellStyle name="Normal 17 2 2 3 3" xfId="9474" xr:uid="{00000000-0005-0000-0000-000021250000}"/>
    <cellStyle name="Normal 17 2 2 3 3 2" xfId="9475" xr:uid="{00000000-0005-0000-0000-000022250000}"/>
    <cellStyle name="Normal 17 2 2 3 3 3" xfId="9476" xr:uid="{00000000-0005-0000-0000-000023250000}"/>
    <cellStyle name="Normal 17 2 2 3 4" xfId="9477" xr:uid="{00000000-0005-0000-0000-000024250000}"/>
    <cellStyle name="Normal 17 2 2 3 5" xfId="9478" xr:uid="{00000000-0005-0000-0000-000025250000}"/>
    <cellStyle name="Normal 17 2 2 4" xfId="9479" xr:uid="{00000000-0005-0000-0000-000026250000}"/>
    <cellStyle name="Normal 17 2 2 4 2" xfId="9480" xr:uid="{00000000-0005-0000-0000-000027250000}"/>
    <cellStyle name="Normal 17 2 2 4 2 2" xfId="9481" xr:uid="{00000000-0005-0000-0000-000028250000}"/>
    <cellStyle name="Normal 17 2 2 4 2 3" xfId="9482" xr:uid="{00000000-0005-0000-0000-000029250000}"/>
    <cellStyle name="Normal 17 2 2 4 3" xfId="9483" xr:uid="{00000000-0005-0000-0000-00002A250000}"/>
    <cellStyle name="Normal 17 2 2 4 4" xfId="9484" xr:uid="{00000000-0005-0000-0000-00002B250000}"/>
    <cellStyle name="Normal 17 2 2 5" xfId="9485" xr:uid="{00000000-0005-0000-0000-00002C250000}"/>
    <cellStyle name="Normal 17 2 2 5 2" xfId="9486" xr:uid="{00000000-0005-0000-0000-00002D250000}"/>
    <cellStyle name="Normal 17 2 2 5 3" xfId="9487" xr:uid="{00000000-0005-0000-0000-00002E250000}"/>
    <cellStyle name="Normal 17 2 2 6" xfId="9488" xr:uid="{00000000-0005-0000-0000-00002F250000}"/>
    <cellStyle name="Normal 17 2 2 7" xfId="9489" xr:uid="{00000000-0005-0000-0000-000030250000}"/>
    <cellStyle name="Normal 17 2 3" xfId="9490" xr:uid="{00000000-0005-0000-0000-000031250000}"/>
    <cellStyle name="Normal 17 2 3 2" xfId="9491" xr:uid="{00000000-0005-0000-0000-000032250000}"/>
    <cellStyle name="Normal 17 2 3 2 2" xfId="9492" xr:uid="{00000000-0005-0000-0000-000033250000}"/>
    <cellStyle name="Normal 17 2 3 2 2 2" xfId="9493" xr:uid="{00000000-0005-0000-0000-000034250000}"/>
    <cellStyle name="Normal 17 2 3 2 2 2 2" xfId="9494" xr:uid="{00000000-0005-0000-0000-000035250000}"/>
    <cellStyle name="Normal 17 2 3 2 2 2 2 2" xfId="9495" xr:uid="{00000000-0005-0000-0000-000036250000}"/>
    <cellStyle name="Normal 17 2 3 2 2 2 2 3" xfId="9496" xr:uid="{00000000-0005-0000-0000-000037250000}"/>
    <cellStyle name="Normal 17 2 3 2 2 2 3" xfId="9497" xr:uid="{00000000-0005-0000-0000-000038250000}"/>
    <cellStyle name="Normal 17 2 3 2 2 2 4" xfId="9498" xr:uid="{00000000-0005-0000-0000-000039250000}"/>
    <cellStyle name="Normal 17 2 3 2 2 3" xfId="9499" xr:uid="{00000000-0005-0000-0000-00003A250000}"/>
    <cellStyle name="Normal 17 2 3 2 2 3 2" xfId="9500" xr:uid="{00000000-0005-0000-0000-00003B250000}"/>
    <cellStyle name="Normal 17 2 3 2 2 3 3" xfId="9501" xr:uid="{00000000-0005-0000-0000-00003C250000}"/>
    <cellStyle name="Normal 17 2 3 2 2 4" xfId="9502" xr:uid="{00000000-0005-0000-0000-00003D250000}"/>
    <cellStyle name="Normal 17 2 3 2 2 5" xfId="9503" xr:uid="{00000000-0005-0000-0000-00003E250000}"/>
    <cellStyle name="Normal 17 2 3 2 3" xfId="9504" xr:uid="{00000000-0005-0000-0000-00003F250000}"/>
    <cellStyle name="Normal 17 2 3 2 3 2" xfId="9505" xr:uid="{00000000-0005-0000-0000-000040250000}"/>
    <cellStyle name="Normal 17 2 3 2 3 2 2" xfId="9506" xr:uid="{00000000-0005-0000-0000-000041250000}"/>
    <cellStyle name="Normal 17 2 3 2 3 2 3" xfId="9507" xr:uid="{00000000-0005-0000-0000-000042250000}"/>
    <cellStyle name="Normal 17 2 3 2 3 3" xfId="9508" xr:uid="{00000000-0005-0000-0000-000043250000}"/>
    <cellStyle name="Normal 17 2 3 2 3 4" xfId="9509" xr:uid="{00000000-0005-0000-0000-000044250000}"/>
    <cellStyle name="Normal 17 2 3 2 4" xfId="9510" xr:uid="{00000000-0005-0000-0000-000045250000}"/>
    <cellStyle name="Normal 17 2 3 2 4 2" xfId="9511" xr:uid="{00000000-0005-0000-0000-000046250000}"/>
    <cellStyle name="Normal 17 2 3 2 4 3" xfId="9512" xr:uid="{00000000-0005-0000-0000-000047250000}"/>
    <cellStyle name="Normal 17 2 3 2 5" xfId="9513" xr:uid="{00000000-0005-0000-0000-000048250000}"/>
    <cellStyle name="Normal 17 2 3 2 6" xfId="9514" xr:uid="{00000000-0005-0000-0000-000049250000}"/>
    <cellStyle name="Normal 17 2 3 3" xfId="9515" xr:uid="{00000000-0005-0000-0000-00004A250000}"/>
    <cellStyle name="Normal 17 2 3 3 2" xfId="9516" xr:uid="{00000000-0005-0000-0000-00004B250000}"/>
    <cellStyle name="Normal 17 2 3 3 2 2" xfId="9517" xr:uid="{00000000-0005-0000-0000-00004C250000}"/>
    <cellStyle name="Normal 17 2 3 3 2 2 2" xfId="9518" xr:uid="{00000000-0005-0000-0000-00004D250000}"/>
    <cellStyle name="Normal 17 2 3 3 2 2 3" xfId="9519" xr:uid="{00000000-0005-0000-0000-00004E250000}"/>
    <cellStyle name="Normal 17 2 3 3 2 3" xfId="9520" xr:uid="{00000000-0005-0000-0000-00004F250000}"/>
    <cellStyle name="Normal 17 2 3 3 2 4" xfId="9521" xr:uid="{00000000-0005-0000-0000-000050250000}"/>
    <cellStyle name="Normal 17 2 3 3 3" xfId="9522" xr:uid="{00000000-0005-0000-0000-000051250000}"/>
    <cellStyle name="Normal 17 2 3 3 3 2" xfId="9523" xr:uid="{00000000-0005-0000-0000-000052250000}"/>
    <cellStyle name="Normal 17 2 3 3 3 3" xfId="9524" xr:uid="{00000000-0005-0000-0000-000053250000}"/>
    <cellStyle name="Normal 17 2 3 3 4" xfId="9525" xr:uid="{00000000-0005-0000-0000-000054250000}"/>
    <cellStyle name="Normal 17 2 3 3 5" xfId="9526" xr:uid="{00000000-0005-0000-0000-000055250000}"/>
    <cellStyle name="Normal 17 2 3 4" xfId="9527" xr:uid="{00000000-0005-0000-0000-000056250000}"/>
    <cellStyle name="Normal 17 2 3 4 2" xfId="9528" xr:uid="{00000000-0005-0000-0000-000057250000}"/>
    <cellStyle name="Normal 17 2 3 4 2 2" xfId="9529" xr:uid="{00000000-0005-0000-0000-000058250000}"/>
    <cellStyle name="Normal 17 2 3 4 2 3" xfId="9530" xr:uid="{00000000-0005-0000-0000-000059250000}"/>
    <cellStyle name="Normal 17 2 3 4 3" xfId="9531" xr:uid="{00000000-0005-0000-0000-00005A250000}"/>
    <cellStyle name="Normal 17 2 3 4 4" xfId="9532" xr:uid="{00000000-0005-0000-0000-00005B250000}"/>
    <cellStyle name="Normal 17 2 3 5" xfId="9533" xr:uid="{00000000-0005-0000-0000-00005C250000}"/>
    <cellStyle name="Normal 17 2 3 5 2" xfId="9534" xr:uid="{00000000-0005-0000-0000-00005D250000}"/>
    <cellStyle name="Normal 17 2 3 5 3" xfId="9535" xr:uid="{00000000-0005-0000-0000-00005E250000}"/>
    <cellStyle name="Normal 17 2 3 6" xfId="9536" xr:uid="{00000000-0005-0000-0000-00005F250000}"/>
    <cellStyle name="Normal 17 2 3 7" xfId="9537" xr:uid="{00000000-0005-0000-0000-000060250000}"/>
    <cellStyle name="Normal 17 2 4" xfId="9538" xr:uid="{00000000-0005-0000-0000-000061250000}"/>
    <cellStyle name="Normal 17 2 4 2" xfId="9539" xr:uid="{00000000-0005-0000-0000-000062250000}"/>
    <cellStyle name="Normal 17 2 4 2 2" xfId="9540" xr:uid="{00000000-0005-0000-0000-000063250000}"/>
    <cellStyle name="Normal 17 2 4 2 2 2" xfId="9541" xr:uid="{00000000-0005-0000-0000-000064250000}"/>
    <cellStyle name="Normal 17 2 4 2 2 2 2" xfId="9542" xr:uid="{00000000-0005-0000-0000-000065250000}"/>
    <cellStyle name="Normal 17 2 4 2 2 2 3" xfId="9543" xr:uid="{00000000-0005-0000-0000-000066250000}"/>
    <cellStyle name="Normal 17 2 4 2 2 3" xfId="9544" xr:uid="{00000000-0005-0000-0000-000067250000}"/>
    <cellStyle name="Normal 17 2 4 2 2 4" xfId="9545" xr:uid="{00000000-0005-0000-0000-000068250000}"/>
    <cellStyle name="Normal 17 2 4 2 3" xfId="9546" xr:uid="{00000000-0005-0000-0000-000069250000}"/>
    <cellStyle name="Normal 17 2 4 2 3 2" xfId="9547" xr:uid="{00000000-0005-0000-0000-00006A250000}"/>
    <cellStyle name="Normal 17 2 4 2 3 3" xfId="9548" xr:uid="{00000000-0005-0000-0000-00006B250000}"/>
    <cellStyle name="Normal 17 2 4 2 4" xfId="9549" xr:uid="{00000000-0005-0000-0000-00006C250000}"/>
    <cellStyle name="Normal 17 2 4 2 5" xfId="9550" xr:uid="{00000000-0005-0000-0000-00006D250000}"/>
    <cellStyle name="Normal 17 2 4 3" xfId="9551" xr:uid="{00000000-0005-0000-0000-00006E250000}"/>
    <cellStyle name="Normal 17 2 4 3 2" xfId="9552" xr:uid="{00000000-0005-0000-0000-00006F250000}"/>
    <cellStyle name="Normal 17 2 4 3 2 2" xfId="9553" xr:uid="{00000000-0005-0000-0000-000070250000}"/>
    <cellStyle name="Normal 17 2 4 3 2 3" xfId="9554" xr:uid="{00000000-0005-0000-0000-000071250000}"/>
    <cellStyle name="Normal 17 2 4 3 3" xfId="9555" xr:uid="{00000000-0005-0000-0000-000072250000}"/>
    <cellStyle name="Normal 17 2 4 3 4" xfId="9556" xr:uid="{00000000-0005-0000-0000-000073250000}"/>
    <cellStyle name="Normal 17 2 4 4" xfId="9557" xr:uid="{00000000-0005-0000-0000-000074250000}"/>
    <cellStyle name="Normal 17 2 4 4 2" xfId="9558" xr:uid="{00000000-0005-0000-0000-000075250000}"/>
    <cellStyle name="Normal 17 2 4 4 3" xfId="9559" xr:uid="{00000000-0005-0000-0000-000076250000}"/>
    <cellStyle name="Normal 17 2 4 5" xfId="9560" xr:uid="{00000000-0005-0000-0000-000077250000}"/>
    <cellStyle name="Normal 17 2 4 6" xfId="9561" xr:uid="{00000000-0005-0000-0000-000078250000}"/>
    <cellStyle name="Normal 17 2 5" xfId="9562" xr:uid="{00000000-0005-0000-0000-000079250000}"/>
    <cellStyle name="Normal 17 2 5 2" xfId="9563" xr:uid="{00000000-0005-0000-0000-00007A250000}"/>
    <cellStyle name="Normal 17 2 5 2 2" xfId="9564" xr:uid="{00000000-0005-0000-0000-00007B250000}"/>
    <cellStyle name="Normal 17 2 5 2 2 2" xfId="9565" xr:uid="{00000000-0005-0000-0000-00007C250000}"/>
    <cellStyle name="Normal 17 2 5 2 2 3" xfId="9566" xr:uid="{00000000-0005-0000-0000-00007D250000}"/>
    <cellStyle name="Normal 17 2 5 2 3" xfId="9567" xr:uid="{00000000-0005-0000-0000-00007E250000}"/>
    <cellStyle name="Normal 17 2 5 2 4" xfId="9568" xr:uid="{00000000-0005-0000-0000-00007F250000}"/>
    <cellStyle name="Normal 17 2 5 3" xfId="9569" xr:uid="{00000000-0005-0000-0000-000080250000}"/>
    <cellStyle name="Normal 17 2 5 3 2" xfId="9570" xr:uid="{00000000-0005-0000-0000-000081250000}"/>
    <cellStyle name="Normal 17 2 5 3 3" xfId="9571" xr:uid="{00000000-0005-0000-0000-000082250000}"/>
    <cellStyle name="Normal 17 2 5 4" xfId="9572" xr:uid="{00000000-0005-0000-0000-000083250000}"/>
    <cellStyle name="Normal 17 2 5 5" xfId="9573" xr:uid="{00000000-0005-0000-0000-000084250000}"/>
    <cellStyle name="Normal 17 2 6" xfId="9574" xr:uid="{00000000-0005-0000-0000-000085250000}"/>
    <cellStyle name="Normal 17 2 6 2" xfId="9575" xr:uid="{00000000-0005-0000-0000-000086250000}"/>
    <cellStyle name="Normal 17 2 6 2 2" xfId="9576" xr:uid="{00000000-0005-0000-0000-000087250000}"/>
    <cellStyle name="Normal 17 2 6 2 3" xfId="9577" xr:uid="{00000000-0005-0000-0000-000088250000}"/>
    <cellStyle name="Normal 17 2 6 3" xfId="9578" xr:uid="{00000000-0005-0000-0000-000089250000}"/>
    <cellStyle name="Normal 17 2 6 4" xfId="9579" xr:uid="{00000000-0005-0000-0000-00008A250000}"/>
    <cellStyle name="Normal 17 2 7" xfId="9580" xr:uid="{00000000-0005-0000-0000-00008B250000}"/>
    <cellStyle name="Normal 17 2 7 2" xfId="9581" xr:uid="{00000000-0005-0000-0000-00008C250000}"/>
    <cellStyle name="Normal 17 2 7 3" xfId="9582" xr:uid="{00000000-0005-0000-0000-00008D250000}"/>
    <cellStyle name="Normal 17 2 8" xfId="9583" xr:uid="{00000000-0005-0000-0000-00008E250000}"/>
    <cellStyle name="Normal 17 2 9" xfId="9584" xr:uid="{00000000-0005-0000-0000-00008F250000}"/>
    <cellStyle name="Normal 17 3" xfId="9585" xr:uid="{00000000-0005-0000-0000-000090250000}"/>
    <cellStyle name="Normal 17 3 2" xfId="9586" xr:uid="{00000000-0005-0000-0000-000091250000}"/>
    <cellStyle name="Normal 17 3 2 2" xfId="9587" xr:uid="{00000000-0005-0000-0000-000092250000}"/>
    <cellStyle name="Normal 17 3 2 2 2" xfId="9588" xr:uid="{00000000-0005-0000-0000-000093250000}"/>
    <cellStyle name="Normal 17 3 2 2 2 2" xfId="9589" xr:uid="{00000000-0005-0000-0000-000094250000}"/>
    <cellStyle name="Normal 17 3 2 2 2 2 2" xfId="9590" xr:uid="{00000000-0005-0000-0000-000095250000}"/>
    <cellStyle name="Normal 17 3 2 2 2 2 3" xfId="9591" xr:uid="{00000000-0005-0000-0000-000096250000}"/>
    <cellStyle name="Normal 17 3 2 2 2 3" xfId="9592" xr:uid="{00000000-0005-0000-0000-000097250000}"/>
    <cellStyle name="Normal 17 3 2 2 2 4" xfId="9593" xr:uid="{00000000-0005-0000-0000-000098250000}"/>
    <cellStyle name="Normal 17 3 2 2 3" xfId="9594" xr:uid="{00000000-0005-0000-0000-000099250000}"/>
    <cellStyle name="Normal 17 3 2 2 3 2" xfId="9595" xr:uid="{00000000-0005-0000-0000-00009A250000}"/>
    <cellStyle name="Normal 17 3 2 2 3 3" xfId="9596" xr:uid="{00000000-0005-0000-0000-00009B250000}"/>
    <cellStyle name="Normal 17 3 2 2 4" xfId="9597" xr:uid="{00000000-0005-0000-0000-00009C250000}"/>
    <cellStyle name="Normal 17 3 2 2 5" xfId="9598" xr:uid="{00000000-0005-0000-0000-00009D250000}"/>
    <cellStyle name="Normal 17 3 2 3" xfId="9599" xr:uid="{00000000-0005-0000-0000-00009E250000}"/>
    <cellStyle name="Normal 17 3 2 3 2" xfId="9600" xr:uid="{00000000-0005-0000-0000-00009F250000}"/>
    <cellStyle name="Normal 17 3 2 3 2 2" xfId="9601" xr:uid="{00000000-0005-0000-0000-0000A0250000}"/>
    <cellStyle name="Normal 17 3 2 3 2 3" xfId="9602" xr:uid="{00000000-0005-0000-0000-0000A1250000}"/>
    <cellStyle name="Normal 17 3 2 3 3" xfId="9603" xr:uid="{00000000-0005-0000-0000-0000A2250000}"/>
    <cellStyle name="Normal 17 3 2 3 4" xfId="9604" xr:uid="{00000000-0005-0000-0000-0000A3250000}"/>
    <cellStyle name="Normal 17 3 2 4" xfId="9605" xr:uid="{00000000-0005-0000-0000-0000A4250000}"/>
    <cellStyle name="Normal 17 3 2 4 2" xfId="9606" xr:uid="{00000000-0005-0000-0000-0000A5250000}"/>
    <cellStyle name="Normal 17 3 2 4 3" xfId="9607" xr:uid="{00000000-0005-0000-0000-0000A6250000}"/>
    <cellStyle name="Normal 17 3 2 5" xfId="9608" xr:uid="{00000000-0005-0000-0000-0000A7250000}"/>
    <cellStyle name="Normal 17 3 2 6" xfId="9609" xr:uid="{00000000-0005-0000-0000-0000A8250000}"/>
    <cellStyle name="Normal 17 3 3" xfId="9610" xr:uid="{00000000-0005-0000-0000-0000A9250000}"/>
    <cellStyle name="Normal 17 3 3 2" xfId="9611" xr:uid="{00000000-0005-0000-0000-0000AA250000}"/>
    <cellStyle name="Normal 17 3 3 2 2" xfId="9612" xr:uid="{00000000-0005-0000-0000-0000AB250000}"/>
    <cellStyle name="Normal 17 3 3 2 2 2" xfId="9613" xr:uid="{00000000-0005-0000-0000-0000AC250000}"/>
    <cellStyle name="Normal 17 3 3 2 2 3" xfId="9614" xr:uid="{00000000-0005-0000-0000-0000AD250000}"/>
    <cellStyle name="Normal 17 3 3 2 3" xfId="9615" xr:uid="{00000000-0005-0000-0000-0000AE250000}"/>
    <cellStyle name="Normal 17 3 3 2 4" xfId="9616" xr:uid="{00000000-0005-0000-0000-0000AF250000}"/>
    <cellStyle name="Normal 17 3 3 3" xfId="9617" xr:uid="{00000000-0005-0000-0000-0000B0250000}"/>
    <cellStyle name="Normal 17 3 3 3 2" xfId="9618" xr:uid="{00000000-0005-0000-0000-0000B1250000}"/>
    <cellStyle name="Normal 17 3 3 3 3" xfId="9619" xr:uid="{00000000-0005-0000-0000-0000B2250000}"/>
    <cellStyle name="Normal 17 3 3 4" xfId="9620" xr:uid="{00000000-0005-0000-0000-0000B3250000}"/>
    <cellStyle name="Normal 17 3 3 5" xfId="9621" xr:uid="{00000000-0005-0000-0000-0000B4250000}"/>
    <cellStyle name="Normal 17 3 4" xfId="9622" xr:uid="{00000000-0005-0000-0000-0000B5250000}"/>
    <cellStyle name="Normal 17 3 4 2" xfId="9623" xr:uid="{00000000-0005-0000-0000-0000B6250000}"/>
    <cellStyle name="Normal 17 3 4 2 2" xfId="9624" xr:uid="{00000000-0005-0000-0000-0000B7250000}"/>
    <cellStyle name="Normal 17 3 4 2 3" xfId="9625" xr:uid="{00000000-0005-0000-0000-0000B8250000}"/>
    <cellStyle name="Normal 17 3 4 3" xfId="9626" xr:uid="{00000000-0005-0000-0000-0000B9250000}"/>
    <cellStyle name="Normal 17 3 4 4" xfId="9627" xr:uid="{00000000-0005-0000-0000-0000BA250000}"/>
    <cellStyle name="Normal 17 3 5" xfId="9628" xr:uid="{00000000-0005-0000-0000-0000BB250000}"/>
    <cellStyle name="Normal 17 3 5 2" xfId="9629" xr:uid="{00000000-0005-0000-0000-0000BC250000}"/>
    <cellStyle name="Normal 17 3 5 3" xfId="9630" xr:uid="{00000000-0005-0000-0000-0000BD250000}"/>
    <cellStyle name="Normal 17 3 6" xfId="9631" xr:uid="{00000000-0005-0000-0000-0000BE250000}"/>
    <cellStyle name="Normal 17 3 7" xfId="9632" xr:uid="{00000000-0005-0000-0000-0000BF250000}"/>
    <cellStyle name="Normal 17 4" xfId="9633" xr:uid="{00000000-0005-0000-0000-0000C0250000}"/>
    <cellStyle name="Normal 17 4 2" xfId="9634" xr:uid="{00000000-0005-0000-0000-0000C1250000}"/>
    <cellStyle name="Normal 17 4 2 2" xfId="9635" xr:uid="{00000000-0005-0000-0000-0000C2250000}"/>
    <cellStyle name="Normal 17 4 2 2 2" xfId="9636" xr:uid="{00000000-0005-0000-0000-0000C3250000}"/>
    <cellStyle name="Normal 17 4 2 2 2 2" xfId="9637" xr:uid="{00000000-0005-0000-0000-0000C4250000}"/>
    <cellStyle name="Normal 17 4 2 2 2 2 2" xfId="9638" xr:uid="{00000000-0005-0000-0000-0000C5250000}"/>
    <cellStyle name="Normal 17 4 2 2 2 2 3" xfId="9639" xr:uid="{00000000-0005-0000-0000-0000C6250000}"/>
    <cellStyle name="Normal 17 4 2 2 2 3" xfId="9640" xr:uid="{00000000-0005-0000-0000-0000C7250000}"/>
    <cellStyle name="Normal 17 4 2 2 2 4" xfId="9641" xr:uid="{00000000-0005-0000-0000-0000C8250000}"/>
    <cellStyle name="Normal 17 4 2 2 3" xfId="9642" xr:uid="{00000000-0005-0000-0000-0000C9250000}"/>
    <cellStyle name="Normal 17 4 2 2 3 2" xfId="9643" xr:uid="{00000000-0005-0000-0000-0000CA250000}"/>
    <cellStyle name="Normal 17 4 2 2 3 3" xfId="9644" xr:uid="{00000000-0005-0000-0000-0000CB250000}"/>
    <cellStyle name="Normal 17 4 2 2 4" xfId="9645" xr:uid="{00000000-0005-0000-0000-0000CC250000}"/>
    <cellStyle name="Normal 17 4 2 2 5" xfId="9646" xr:uid="{00000000-0005-0000-0000-0000CD250000}"/>
    <cellStyle name="Normal 17 4 2 3" xfId="9647" xr:uid="{00000000-0005-0000-0000-0000CE250000}"/>
    <cellStyle name="Normal 17 4 2 3 2" xfId="9648" xr:uid="{00000000-0005-0000-0000-0000CF250000}"/>
    <cellStyle name="Normal 17 4 2 3 2 2" xfId="9649" xr:uid="{00000000-0005-0000-0000-0000D0250000}"/>
    <cellStyle name="Normal 17 4 2 3 2 3" xfId="9650" xr:uid="{00000000-0005-0000-0000-0000D1250000}"/>
    <cellStyle name="Normal 17 4 2 3 3" xfId="9651" xr:uid="{00000000-0005-0000-0000-0000D2250000}"/>
    <cellStyle name="Normal 17 4 2 3 4" xfId="9652" xr:uid="{00000000-0005-0000-0000-0000D3250000}"/>
    <cellStyle name="Normal 17 4 2 4" xfId="9653" xr:uid="{00000000-0005-0000-0000-0000D4250000}"/>
    <cellStyle name="Normal 17 4 2 4 2" xfId="9654" xr:uid="{00000000-0005-0000-0000-0000D5250000}"/>
    <cellStyle name="Normal 17 4 2 4 3" xfId="9655" xr:uid="{00000000-0005-0000-0000-0000D6250000}"/>
    <cellStyle name="Normal 17 4 2 5" xfId="9656" xr:uid="{00000000-0005-0000-0000-0000D7250000}"/>
    <cellStyle name="Normal 17 4 2 6" xfId="9657" xr:uid="{00000000-0005-0000-0000-0000D8250000}"/>
    <cellStyle name="Normal 17 4 3" xfId="9658" xr:uid="{00000000-0005-0000-0000-0000D9250000}"/>
    <cellStyle name="Normal 17 4 3 2" xfId="9659" xr:uid="{00000000-0005-0000-0000-0000DA250000}"/>
    <cellStyle name="Normal 17 4 3 2 2" xfId="9660" xr:uid="{00000000-0005-0000-0000-0000DB250000}"/>
    <cellStyle name="Normal 17 4 3 2 2 2" xfId="9661" xr:uid="{00000000-0005-0000-0000-0000DC250000}"/>
    <cellStyle name="Normal 17 4 3 2 2 3" xfId="9662" xr:uid="{00000000-0005-0000-0000-0000DD250000}"/>
    <cellStyle name="Normal 17 4 3 2 3" xfId="9663" xr:uid="{00000000-0005-0000-0000-0000DE250000}"/>
    <cellStyle name="Normal 17 4 3 2 4" xfId="9664" xr:uid="{00000000-0005-0000-0000-0000DF250000}"/>
    <cellStyle name="Normal 17 4 3 3" xfId="9665" xr:uid="{00000000-0005-0000-0000-0000E0250000}"/>
    <cellStyle name="Normal 17 4 3 3 2" xfId="9666" xr:uid="{00000000-0005-0000-0000-0000E1250000}"/>
    <cellStyle name="Normal 17 4 3 3 3" xfId="9667" xr:uid="{00000000-0005-0000-0000-0000E2250000}"/>
    <cellStyle name="Normal 17 4 3 4" xfId="9668" xr:uid="{00000000-0005-0000-0000-0000E3250000}"/>
    <cellStyle name="Normal 17 4 3 5" xfId="9669" xr:uid="{00000000-0005-0000-0000-0000E4250000}"/>
    <cellStyle name="Normal 17 4 4" xfId="9670" xr:uid="{00000000-0005-0000-0000-0000E5250000}"/>
    <cellStyle name="Normal 17 4 4 2" xfId="9671" xr:uid="{00000000-0005-0000-0000-0000E6250000}"/>
    <cellStyle name="Normal 17 4 4 2 2" xfId="9672" xr:uid="{00000000-0005-0000-0000-0000E7250000}"/>
    <cellStyle name="Normal 17 4 4 2 3" xfId="9673" xr:uid="{00000000-0005-0000-0000-0000E8250000}"/>
    <cellStyle name="Normal 17 4 4 3" xfId="9674" xr:uid="{00000000-0005-0000-0000-0000E9250000}"/>
    <cellStyle name="Normal 17 4 4 4" xfId="9675" xr:uid="{00000000-0005-0000-0000-0000EA250000}"/>
    <cellStyle name="Normal 17 4 5" xfId="9676" xr:uid="{00000000-0005-0000-0000-0000EB250000}"/>
    <cellStyle name="Normal 17 4 5 2" xfId="9677" xr:uid="{00000000-0005-0000-0000-0000EC250000}"/>
    <cellStyle name="Normal 17 4 5 3" xfId="9678" xr:uid="{00000000-0005-0000-0000-0000ED250000}"/>
    <cellStyle name="Normal 17 4 6" xfId="9679" xr:uid="{00000000-0005-0000-0000-0000EE250000}"/>
    <cellStyle name="Normal 17 4 7" xfId="9680" xr:uid="{00000000-0005-0000-0000-0000EF250000}"/>
    <cellStyle name="Normal 17 5" xfId="9681" xr:uid="{00000000-0005-0000-0000-0000F0250000}"/>
    <cellStyle name="Normal 17 5 2" xfId="9682" xr:uid="{00000000-0005-0000-0000-0000F1250000}"/>
    <cellStyle name="Normal 17 5 2 2" xfId="9683" xr:uid="{00000000-0005-0000-0000-0000F2250000}"/>
    <cellStyle name="Normal 17 5 2 2 2" xfId="9684" xr:uid="{00000000-0005-0000-0000-0000F3250000}"/>
    <cellStyle name="Normal 17 5 2 2 2 2" xfId="9685" xr:uid="{00000000-0005-0000-0000-0000F4250000}"/>
    <cellStyle name="Normal 17 5 2 2 2 2 2" xfId="9686" xr:uid="{00000000-0005-0000-0000-0000F5250000}"/>
    <cellStyle name="Normal 17 5 2 2 2 2 3" xfId="9687" xr:uid="{00000000-0005-0000-0000-0000F6250000}"/>
    <cellStyle name="Normal 17 5 2 2 2 3" xfId="9688" xr:uid="{00000000-0005-0000-0000-0000F7250000}"/>
    <cellStyle name="Normal 17 5 2 2 2 4" xfId="9689" xr:uid="{00000000-0005-0000-0000-0000F8250000}"/>
    <cellStyle name="Normal 17 5 2 2 3" xfId="9690" xr:uid="{00000000-0005-0000-0000-0000F9250000}"/>
    <cellStyle name="Normal 17 5 2 2 3 2" xfId="9691" xr:uid="{00000000-0005-0000-0000-0000FA250000}"/>
    <cellStyle name="Normal 17 5 2 2 3 3" xfId="9692" xr:uid="{00000000-0005-0000-0000-0000FB250000}"/>
    <cellStyle name="Normal 17 5 2 2 4" xfId="9693" xr:uid="{00000000-0005-0000-0000-0000FC250000}"/>
    <cellStyle name="Normal 17 5 2 2 5" xfId="9694" xr:uid="{00000000-0005-0000-0000-0000FD250000}"/>
    <cellStyle name="Normal 17 5 2 3" xfId="9695" xr:uid="{00000000-0005-0000-0000-0000FE250000}"/>
    <cellStyle name="Normal 17 5 2 3 2" xfId="9696" xr:uid="{00000000-0005-0000-0000-0000FF250000}"/>
    <cellStyle name="Normal 17 5 2 3 2 2" xfId="9697" xr:uid="{00000000-0005-0000-0000-000000260000}"/>
    <cellStyle name="Normal 17 5 2 3 2 3" xfId="9698" xr:uid="{00000000-0005-0000-0000-000001260000}"/>
    <cellStyle name="Normal 17 5 2 3 3" xfId="9699" xr:uid="{00000000-0005-0000-0000-000002260000}"/>
    <cellStyle name="Normal 17 5 2 3 4" xfId="9700" xr:uid="{00000000-0005-0000-0000-000003260000}"/>
    <cellStyle name="Normal 17 5 2 4" xfId="9701" xr:uid="{00000000-0005-0000-0000-000004260000}"/>
    <cellStyle name="Normal 17 5 2 4 2" xfId="9702" xr:uid="{00000000-0005-0000-0000-000005260000}"/>
    <cellStyle name="Normal 17 5 2 4 3" xfId="9703" xr:uid="{00000000-0005-0000-0000-000006260000}"/>
    <cellStyle name="Normal 17 5 2 5" xfId="9704" xr:uid="{00000000-0005-0000-0000-000007260000}"/>
    <cellStyle name="Normal 17 5 2 6" xfId="9705" xr:uid="{00000000-0005-0000-0000-000008260000}"/>
    <cellStyle name="Normal 17 6" xfId="9706" xr:uid="{00000000-0005-0000-0000-000009260000}"/>
    <cellStyle name="Normal 17 6 2" xfId="9707" xr:uid="{00000000-0005-0000-0000-00000A260000}"/>
    <cellStyle name="Normal 17 6 2 2" xfId="9708" xr:uid="{00000000-0005-0000-0000-00000B260000}"/>
    <cellStyle name="Normal 17 6 2 2 2" xfId="9709" xr:uid="{00000000-0005-0000-0000-00000C260000}"/>
    <cellStyle name="Normal 17 6 2 2 2 2" xfId="9710" xr:uid="{00000000-0005-0000-0000-00000D260000}"/>
    <cellStyle name="Normal 17 6 2 2 2 3" xfId="9711" xr:uid="{00000000-0005-0000-0000-00000E260000}"/>
    <cellStyle name="Normal 17 6 2 2 3" xfId="9712" xr:uid="{00000000-0005-0000-0000-00000F260000}"/>
    <cellStyle name="Normal 17 6 2 2 4" xfId="9713" xr:uid="{00000000-0005-0000-0000-000010260000}"/>
    <cellStyle name="Normal 17 6 2 3" xfId="9714" xr:uid="{00000000-0005-0000-0000-000011260000}"/>
    <cellStyle name="Normal 17 6 2 3 2" xfId="9715" xr:uid="{00000000-0005-0000-0000-000012260000}"/>
    <cellStyle name="Normal 17 6 2 3 3" xfId="9716" xr:uid="{00000000-0005-0000-0000-000013260000}"/>
    <cellStyle name="Normal 17 6 2 4" xfId="9717" xr:uid="{00000000-0005-0000-0000-000014260000}"/>
    <cellStyle name="Normal 17 6 2 5" xfId="9718" xr:uid="{00000000-0005-0000-0000-000015260000}"/>
    <cellStyle name="Normal 17 6 3" xfId="9719" xr:uid="{00000000-0005-0000-0000-000016260000}"/>
    <cellStyle name="Normal 17 6 3 2" xfId="9720" xr:uid="{00000000-0005-0000-0000-000017260000}"/>
    <cellStyle name="Normal 17 6 3 2 2" xfId="9721" xr:uid="{00000000-0005-0000-0000-000018260000}"/>
    <cellStyle name="Normal 17 6 3 2 3" xfId="9722" xr:uid="{00000000-0005-0000-0000-000019260000}"/>
    <cellStyle name="Normal 17 6 3 3" xfId="9723" xr:uid="{00000000-0005-0000-0000-00001A260000}"/>
    <cellStyle name="Normal 17 6 3 4" xfId="9724" xr:uid="{00000000-0005-0000-0000-00001B260000}"/>
    <cellStyle name="Normal 17 6 4" xfId="9725" xr:uid="{00000000-0005-0000-0000-00001C260000}"/>
    <cellStyle name="Normal 17 6 4 2" xfId="9726" xr:uid="{00000000-0005-0000-0000-00001D260000}"/>
    <cellStyle name="Normal 17 6 4 3" xfId="9727" xr:uid="{00000000-0005-0000-0000-00001E260000}"/>
    <cellStyle name="Normal 17 6 5" xfId="9728" xr:uid="{00000000-0005-0000-0000-00001F260000}"/>
    <cellStyle name="Normal 17 6 6" xfId="9729" xr:uid="{00000000-0005-0000-0000-000020260000}"/>
    <cellStyle name="Normal 18" xfId="9730" xr:uid="{00000000-0005-0000-0000-000021260000}"/>
    <cellStyle name="Normal 18 2" xfId="9731" xr:uid="{00000000-0005-0000-0000-000022260000}"/>
    <cellStyle name="Normal 19" xfId="9732" xr:uid="{00000000-0005-0000-0000-000023260000}"/>
    <cellStyle name="Normal 19 2" xfId="9733" xr:uid="{00000000-0005-0000-0000-000024260000}"/>
    <cellStyle name="Normal 19 2 2" xfId="9734" xr:uid="{00000000-0005-0000-0000-000025260000}"/>
    <cellStyle name="Normal 19 2 2 2" xfId="9735" xr:uid="{00000000-0005-0000-0000-000026260000}"/>
    <cellStyle name="Normal 19 2 3" xfId="9736" xr:uid="{00000000-0005-0000-0000-000027260000}"/>
    <cellStyle name="Normal 19 3" xfId="9737" xr:uid="{00000000-0005-0000-0000-000028260000}"/>
    <cellStyle name="Normal 2" xfId="12" xr:uid="{00000000-0005-0000-0000-000029260000}"/>
    <cellStyle name="Normal 2 10" xfId="9738" xr:uid="{00000000-0005-0000-0000-00002A260000}"/>
    <cellStyle name="Normal 2 10 2" xfId="9739" xr:uid="{00000000-0005-0000-0000-00002B260000}"/>
    <cellStyle name="Normal 2 10 3" xfId="9740" xr:uid="{00000000-0005-0000-0000-00002C260000}"/>
    <cellStyle name="Normal 2 10 3 2" xfId="9741" xr:uid="{00000000-0005-0000-0000-00002D260000}"/>
    <cellStyle name="Normal 2 10 3 2 2" xfId="9742" xr:uid="{00000000-0005-0000-0000-00002E260000}"/>
    <cellStyle name="Normal 2 10 3 2 2 2" xfId="9743" xr:uid="{00000000-0005-0000-0000-00002F260000}"/>
    <cellStyle name="Normal 2 10 3 2 2 2 2" xfId="9744" xr:uid="{00000000-0005-0000-0000-000030260000}"/>
    <cellStyle name="Normal 2 10 3 2 2 2 3" xfId="9745" xr:uid="{00000000-0005-0000-0000-000031260000}"/>
    <cellStyle name="Normal 2 10 3 2 2 3" xfId="9746" xr:uid="{00000000-0005-0000-0000-000032260000}"/>
    <cellStyle name="Normal 2 10 3 2 2 4" xfId="9747" xr:uid="{00000000-0005-0000-0000-000033260000}"/>
    <cellStyle name="Normal 2 10 3 2 3" xfId="9748" xr:uid="{00000000-0005-0000-0000-000034260000}"/>
    <cellStyle name="Normal 2 10 3 2 3 2" xfId="9749" xr:uid="{00000000-0005-0000-0000-000035260000}"/>
    <cellStyle name="Normal 2 10 3 2 3 3" xfId="9750" xr:uid="{00000000-0005-0000-0000-000036260000}"/>
    <cellStyle name="Normal 2 10 3 2 4" xfId="9751" xr:uid="{00000000-0005-0000-0000-000037260000}"/>
    <cellStyle name="Normal 2 10 3 2 5" xfId="9752" xr:uid="{00000000-0005-0000-0000-000038260000}"/>
    <cellStyle name="Normal 2 10 3 3" xfId="9753" xr:uid="{00000000-0005-0000-0000-000039260000}"/>
    <cellStyle name="Normal 2 10 3 3 2" xfId="9754" xr:uid="{00000000-0005-0000-0000-00003A260000}"/>
    <cellStyle name="Normal 2 10 3 3 2 2" xfId="9755" xr:uid="{00000000-0005-0000-0000-00003B260000}"/>
    <cellStyle name="Normal 2 10 3 3 2 3" xfId="9756" xr:uid="{00000000-0005-0000-0000-00003C260000}"/>
    <cellStyle name="Normal 2 10 3 3 3" xfId="9757" xr:uid="{00000000-0005-0000-0000-00003D260000}"/>
    <cellStyle name="Normal 2 10 3 3 4" xfId="9758" xr:uid="{00000000-0005-0000-0000-00003E260000}"/>
    <cellStyle name="Normal 2 10 3 4" xfId="9759" xr:uid="{00000000-0005-0000-0000-00003F260000}"/>
    <cellStyle name="Normal 2 10 3 4 2" xfId="9760" xr:uid="{00000000-0005-0000-0000-000040260000}"/>
    <cellStyle name="Normal 2 10 3 4 3" xfId="9761" xr:uid="{00000000-0005-0000-0000-000041260000}"/>
    <cellStyle name="Normal 2 10 3 5" xfId="9762" xr:uid="{00000000-0005-0000-0000-000042260000}"/>
    <cellStyle name="Normal 2 10 3 6" xfId="9763" xr:uid="{00000000-0005-0000-0000-000043260000}"/>
    <cellStyle name="Normal 2 11" xfId="9764" xr:uid="{00000000-0005-0000-0000-000044260000}"/>
    <cellStyle name="Normal 2 11 2" xfId="9765" xr:uid="{00000000-0005-0000-0000-000045260000}"/>
    <cellStyle name="Normal 2 11 3" xfId="9766" xr:uid="{00000000-0005-0000-0000-000046260000}"/>
    <cellStyle name="Normal 2 11 3 2" xfId="9767" xr:uid="{00000000-0005-0000-0000-000047260000}"/>
    <cellStyle name="Normal 2 11 3 2 2" xfId="9768" xr:uid="{00000000-0005-0000-0000-000048260000}"/>
    <cellStyle name="Normal 2 11 3 2 2 2" xfId="9769" xr:uid="{00000000-0005-0000-0000-000049260000}"/>
    <cellStyle name="Normal 2 11 3 2 2 2 2" xfId="9770" xr:uid="{00000000-0005-0000-0000-00004A260000}"/>
    <cellStyle name="Normal 2 11 3 2 2 2 3" xfId="9771" xr:uid="{00000000-0005-0000-0000-00004B260000}"/>
    <cellStyle name="Normal 2 11 3 2 2 3" xfId="9772" xr:uid="{00000000-0005-0000-0000-00004C260000}"/>
    <cellStyle name="Normal 2 11 3 2 2 4" xfId="9773" xr:uid="{00000000-0005-0000-0000-00004D260000}"/>
    <cellStyle name="Normal 2 11 3 2 3" xfId="9774" xr:uid="{00000000-0005-0000-0000-00004E260000}"/>
    <cellStyle name="Normal 2 11 3 2 3 2" xfId="9775" xr:uid="{00000000-0005-0000-0000-00004F260000}"/>
    <cellStyle name="Normal 2 11 3 2 3 3" xfId="9776" xr:uid="{00000000-0005-0000-0000-000050260000}"/>
    <cellStyle name="Normal 2 11 3 2 4" xfId="9777" xr:uid="{00000000-0005-0000-0000-000051260000}"/>
    <cellStyle name="Normal 2 11 3 2 5" xfId="9778" xr:uid="{00000000-0005-0000-0000-000052260000}"/>
    <cellStyle name="Normal 2 11 3 3" xfId="9779" xr:uid="{00000000-0005-0000-0000-000053260000}"/>
    <cellStyle name="Normal 2 11 3 3 2" xfId="9780" xr:uid="{00000000-0005-0000-0000-000054260000}"/>
    <cellStyle name="Normal 2 11 3 3 2 2" xfId="9781" xr:uid="{00000000-0005-0000-0000-000055260000}"/>
    <cellStyle name="Normal 2 11 3 3 2 3" xfId="9782" xr:uid="{00000000-0005-0000-0000-000056260000}"/>
    <cellStyle name="Normal 2 11 3 3 3" xfId="9783" xr:uid="{00000000-0005-0000-0000-000057260000}"/>
    <cellStyle name="Normal 2 11 3 3 4" xfId="9784" xr:uid="{00000000-0005-0000-0000-000058260000}"/>
    <cellStyle name="Normal 2 11 3 4" xfId="9785" xr:uid="{00000000-0005-0000-0000-000059260000}"/>
    <cellStyle name="Normal 2 11 3 4 2" xfId="9786" xr:uid="{00000000-0005-0000-0000-00005A260000}"/>
    <cellStyle name="Normal 2 11 3 4 3" xfId="9787" xr:uid="{00000000-0005-0000-0000-00005B260000}"/>
    <cellStyle name="Normal 2 11 3 5" xfId="9788" xr:uid="{00000000-0005-0000-0000-00005C260000}"/>
    <cellStyle name="Normal 2 11 3 6" xfId="9789" xr:uid="{00000000-0005-0000-0000-00005D260000}"/>
    <cellStyle name="Normal 2 12" xfId="9790" xr:uid="{00000000-0005-0000-0000-00005E260000}"/>
    <cellStyle name="Normal 2 12 2" xfId="9791" xr:uid="{00000000-0005-0000-0000-00005F260000}"/>
    <cellStyle name="Normal 2 12 3" xfId="9792" xr:uid="{00000000-0005-0000-0000-000060260000}"/>
    <cellStyle name="Normal 2 12 3 2" xfId="9793" xr:uid="{00000000-0005-0000-0000-000061260000}"/>
    <cellStyle name="Normal 2 12 3 2 2" xfId="9794" xr:uid="{00000000-0005-0000-0000-000062260000}"/>
    <cellStyle name="Normal 2 12 3 2 2 2" xfId="9795" xr:uid="{00000000-0005-0000-0000-000063260000}"/>
    <cellStyle name="Normal 2 12 3 2 2 2 2" xfId="9796" xr:uid="{00000000-0005-0000-0000-000064260000}"/>
    <cellStyle name="Normal 2 12 3 2 2 2 3" xfId="9797" xr:uid="{00000000-0005-0000-0000-000065260000}"/>
    <cellStyle name="Normal 2 12 3 2 2 3" xfId="9798" xr:uid="{00000000-0005-0000-0000-000066260000}"/>
    <cellStyle name="Normal 2 12 3 2 2 4" xfId="9799" xr:uid="{00000000-0005-0000-0000-000067260000}"/>
    <cellStyle name="Normal 2 12 3 2 3" xfId="9800" xr:uid="{00000000-0005-0000-0000-000068260000}"/>
    <cellStyle name="Normal 2 12 3 2 3 2" xfId="9801" xr:uid="{00000000-0005-0000-0000-000069260000}"/>
    <cellStyle name="Normal 2 12 3 2 3 3" xfId="9802" xr:uid="{00000000-0005-0000-0000-00006A260000}"/>
    <cellStyle name="Normal 2 12 3 2 4" xfId="9803" xr:uid="{00000000-0005-0000-0000-00006B260000}"/>
    <cellStyle name="Normal 2 12 3 2 5" xfId="9804" xr:uid="{00000000-0005-0000-0000-00006C260000}"/>
    <cellStyle name="Normal 2 12 3 3" xfId="9805" xr:uid="{00000000-0005-0000-0000-00006D260000}"/>
    <cellStyle name="Normal 2 12 3 3 2" xfId="9806" xr:uid="{00000000-0005-0000-0000-00006E260000}"/>
    <cellStyle name="Normal 2 12 3 3 2 2" xfId="9807" xr:uid="{00000000-0005-0000-0000-00006F260000}"/>
    <cellStyle name="Normal 2 12 3 3 2 3" xfId="9808" xr:uid="{00000000-0005-0000-0000-000070260000}"/>
    <cellStyle name="Normal 2 12 3 3 3" xfId="9809" xr:uid="{00000000-0005-0000-0000-000071260000}"/>
    <cellStyle name="Normal 2 12 3 3 4" xfId="9810" xr:uid="{00000000-0005-0000-0000-000072260000}"/>
    <cellStyle name="Normal 2 12 3 4" xfId="9811" xr:uid="{00000000-0005-0000-0000-000073260000}"/>
    <cellStyle name="Normal 2 12 3 4 2" xfId="9812" xr:uid="{00000000-0005-0000-0000-000074260000}"/>
    <cellStyle name="Normal 2 12 3 4 3" xfId="9813" xr:uid="{00000000-0005-0000-0000-000075260000}"/>
    <cellStyle name="Normal 2 12 3 5" xfId="9814" xr:uid="{00000000-0005-0000-0000-000076260000}"/>
    <cellStyle name="Normal 2 12 3 6" xfId="9815" xr:uid="{00000000-0005-0000-0000-000077260000}"/>
    <cellStyle name="Normal 2 13" xfId="9816" xr:uid="{00000000-0005-0000-0000-000078260000}"/>
    <cellStyle name="Normal 2 13 2" xfId="9817" xr:uid="{00000000-0005-0000-0000-000079260000}"/>
    <cellStyle name="Normal 2 13 3" xfId="9818" xr:uid="{00000000-0005-0000-0000-00007A260000}"/>
    <cellStyle name="Normal 2 13 3 2" xfId="9819" xr:uid="{00000000-0005-0000-0000-00007B260000}"/>
    <cellStyle name="Normal 2 13 3 2 2" xfId="9820" xr:uid="{00000000-0005-0000-0000-00007C260000}"/>
    <cellStyle name="Normal 2 13 3 2 2 2" xfId="9821" xr:uid="{00000000-0005-0000-0000-00007D260000}"/>
    <cellStyle name="Normal 2 13 3 2 2 2 2" xfId="9822" xr:uid="{00000000-0005-0000-0000-00007E260000}"/>
    <cellStyle name="Normal 2 13 3 2 2 2 3" xfId="9823" xr:uid="{00000000-0005-0000-0000-00007F260000}"/>
    <cellStyle name="Normal 2 13 3 2 2 3" xfId="9824" xr:uid="{00000000-0005-0000-0000-000080260000}"/>
    <cellStyle name="Normal 2 13 3 2 2 4" xfId="9825" xr:uid="{00000000-0005-0000-0000-000081260000}"/>
    <cellStyle name="Normal 2 13 3 2 3" xfId="9826" xr:uid="{00000000-0005-0000-0000-000082260000}"/>
    <cellStyle name="Normal 2 13 3 2 3 2" xfId="9827" xr:uid="{00000000-0005-0000-0000-000083260000}"/>
    <cellStyle name="Normal 2 13 3 2 3 3" xfId="9828" xr:uid="{00000000-0005-0000-0000-000084260000}"/>
    <cellStyle name="Normal 2 13 3 2 4" xfId="9829" xr:uid="{00000000-0005-0000-0000-000085260000}"/>
    <cellStyle name="Normal 2 13 3 2 5" xfId="9830" xr:uid="{00000000-0005-0000-0000-000086260000}"/>
    <cellStyle name="Normal 2 13 3 3" xfId="9831" xr:uid="{00000000-0005-0000-0000-000087260000}"/>
    <cellStyle name="Normal 2 13 3 3 2" xfId="9832" xr:uid="{00000000-0005-0000-0000-000088260000}"/>
    <cellStyle name="Normal 2 13 3 3 2 2" xfId="9833" xr:uid="{00000000-0005-0000-0000-000089260000}"/>
    <cellStyle name="Normal 2 13 3 3 2 3" xfId="9834" xr:uid="{00000000-0005-0000-0000-00008A260000}"/>
    <cellStyle name="Normal 2 13 3 3 3" xfId="9835" xr:uid="{00000000-0005-0000-0000-00008B260000}"/>
    <cellStyle name="Normal 2 13 3 3 4" xfId="9836" xr:uid="{00000000-0005-0000-0000-00008C260000}"/>
    <cellStyle name="Normal 2 13 3 4" xfId="9837" xr:uid="{00000000-0005-0000-0000-00008D260000}"/>
    <cellStyle name="Normal 2 13 3 4 2" xfId="9838" xr:uid="{00000000-0005-0000-0000-00008E260000}"/>
    <cellStyle name="Normal 2 13 3 4 3" xfId="9839" xr:uid="{00000000-0005-0000-0000-00008F260000}"/>
    <cellStyle name="Normal 2 13 3 5" xfId="9840" xr:uid="{00000000-0005-0000-0000-000090260000}"/>
    <cellStyle name="Normal 2 13 3 6" xfId="9841" xr:uid="{00000000-0005-0000-0000-000091260000}"/>
    <cellStyle name="Normal 2 14" xfId="9842" xr:uid="{00000000-0005-0000-0000-000092260000}"/>
    <cellStyle name="Normal 2 14 2" xfId="9843" xr:uid="{00000000-0005-0000-0000-000093260000}"/>
    <cellStyle name="Normal 2 14 3" xfId="9844" xr:uid="{00000000-0005-0000-0000-000094260000}"/>
    <cellStyle name="Normal 2 14 3 2" xfId="9845" xr:uid="{00000000-0005-0000-0000-000095260000}"/>
    <cellStyle name="Normal 2 14 3 2 2" xfId="9846" xr:uid="{00000000-0005-0000-0000-000096260000}"/>
    <cellStyle name="Normal 2 14 3 2 2 2" xfId="9847" xr:uid="{00000000-0005-0000-0000-000097260000}"/>
    <cellStyle name="Normal 2 14 3 2 2 2 2" xfId="9848" xr:uid="{00000000-0005-0000-0000-000098260000}"/>
    <cellStyle name="Normal 2 14 3 2 2 2 3" xfId="9849" xr:uid="{00000000-0005-0000-0000-000099260000}"/>
    <cellStyle name="Normal 2 14 3 2 2 3" xfId="9850" xr:uid="{00000000-0005-0000-0000-00009A260000}"/>
    <cellStyle name="Normal 2 14 3 2 2 4" xfId="9851" xr:uid="{00000000-0005-0000-0000-00009B260000}"/>
    <cellStyle name="Normal 2 14 3 2 3" xfId="9852" xr:uid="{00000000-0005-0000-0000-00009C260000}"/>
    <cellStyle name="Normal 2 14 3 2 3 2" xfId="9853" xr:uid="{00000000-0005-0000-0000-00009D260000}"/>
    <cellStyle name="Normal 2 14 3 2 3 3" xfId="9854" xr:uid="{00000000-0005-0000-0000-00009E260000}"/>
    <cellStyle name="Normal 2 14 3 2 4" xfId="9855" xr:uid="{00000000-0005-0000-0000-00009F260000}"/>
    <cellStyle name="Normal 2 14 3 2 5" xfId="9856" xr:uid="{00000000-0005-0000-0000-0000A0260000}"/>
    <cellStyle name="Normal 2 14 3 3" xfId="9857" xr:uid="{00000000-0005-0000-0000-0000A1260000}"/>
    <cellStyle name="Normal 2 14 3 3 2" xfId="9858" xr:uid="{00000000-0005-0000-0000-0000A2260000}"/>
    <cellStyle name="Normal 2 14 3 3 2 2" xfId="9859" xr:uid="{00000000-0005-0000-0000-0000A3260000}"/>
    <cellStyle name="Normal 2 14 3 3 2 3" xfId="9860" xr:uid="{00000000-0005-0000-0000-0000A4260000}"/>
    <cellStyle name="Normal 2 14 3 3 3" xfId="9861" xr:uid="{00000000-0005-0000-0000-0000A5260000}"/>
    <cellStyle name="Normal 2 14 3 3 4" xfId="9862" xr:uid="{00000000-0005-0000-0000-0000A6260000}"/>
    <cellStyle name="Normal 2 14 3 4" xfId="9863" xr:uid="{00000000-0005-0000-0000-0000A7260000}"/>
    <cellStyle name="Normal 2 14 3 4 2" xfId="9864" xr:uid="{00000000-0005-0000-0000-0000A8260000}"/>
    <cellStyle name="Normal 2 14 3 4 3" xfId="9865" xr:uid="{00000000-0005-0000-0000-0000A9260000}"/>
    <cellStyle name="Normal 2 14 3 5" xfId="9866" xr:uid="{00000000-0005-0000-0000-0000AA260000}"/>
    <cellStyle name="Normal 2 14 3 6" xfId="9867" xr:uid="{00000000-0005-0000-0000-0000AB260000}"/>
    <cellStyle name="Normal 2 15" xfId="9868" xr:uid="{00000000-0005-0000-0000-0000AC260000}"/>
    <cellStyle name="Normal 2 15 2" xfId="9869" xr:uid="{00000000-0005-0000-0000-0000AD260000}"/>
    <cellStyle name="Normal 2 15 3" xfId="9870" xr:uid="{00000000-0005-0000-0000-0000AE260000}"/>
    <cellStyle name="Normal 2 15 3 2" xfId="9871" xr:uid="{00000000-0005-0000-0000-0000AF260000}"/>
    <cellStyle name="Normal 2 15 3 2 2" xfId="9872" xr:uid="{00000000-0005-0000-0000-0000B0260000}"/>
    <cellStyle name="Normal 2 15 3 2 2 2" xfId="9873" xr:uid="{00000000-0005-0000-0000-0000B1260000}"/>
    <cellStyle name="Normal 2 15 3 2 2 2 2" xfId="9874" xr:uid="{00000000-0005-0000-0000-0000B2260000}"/>
    <cellStyle name="Normal 2 15 3 2 2 2 3" xfId="9875" xr:uid="{00000000-0005-0000-0000-0000B3260000}"/>
    <cellStyle name="Normal 2 15 3 2 2 3" xfId="9876" xr:uid="{00000000-0005-0000-0000-0000B4260000}"/>
    <cellStyle name="Normal 2 15 3 2 2 4" xfId="9877" xr:uid="{00000000-0005-0000-0000-0000B5260000}"/>
    <cellStyle name="Normal 2 15 3 2 3" xfId="9878" xr:uid="{00000000-0005-0000-0000-0000B6260000}"/>
    <cellStyle name="Normal 2 15 3 2 3 2" xfId="9879" xr:uid="{00000000-0005-0000-0000-0000B7260000}"/>
    <cellStyle name="Normal 2 15 3 2 3 3" xfId="9880" xr:uid="{00000000-0005-0000-0000-0000B8260000}"/>
    <cellStyle name="Normal 2 15 3 2 4" xfId="9881" xr:uid="{00000000-0005-0000-0000-0000B9260000}"/>
    <cellStyle name="Normal 2 15 3 2 5" xfId="9882" xr:uid="{00000000-0005-0000-0000-0000BA260000}"/>
    <cellStyle name="Normal 2 15 3 3" xfId="9883" xr:uid="{00000000-0005-0000-0000-0000BB260000}"/>
    <cellStyle name="Normal 2 15 3 3 2" xfId="9884" xr:uid="{00000000-0005-0000-0000-0000BC260000}"/>
    <cellStyle name="Normal 2 15 3 3 2 2" xfId="9885" xr:uid="{00000000-0005-0000-0000-0000BD260000}"/>
    <cellStyle name="Normal 2 15 3 3 2 3" xfId="9886" xr:uid="{00000000-0005-0000-0000-0000BE260000}"/>
    <cellStyle name="Normal 2 15 3 3 3" xfId="9887" xr:uid="{00000000-0005-0000-0000-0000BF260000}"/>
    <cellStyle name="Normal 2 15 3 3 4" xfId="9888" xr:uid="{00000000-0005-0000-0000-0000C0260000}"/>
    <cellStyle name="Normal 2 15 3 4" xfId="9889" xr:uid="{00000000-0005-0000-0000-0000C1260000}"/>
    <cellStyle name="Normal 2 15 3 4 2" xfId="9890" xr:uid="{00000000-0005-0000-0000-0000C2260000}"/>
    <cellStyle name="Normal 2 15 3 4 3" xfId="9891" xr:uid="{00000000-0005-0000-0000-0000C3260000}"/>
    <cellStyle name="Normal 2 15 3 5" xfId="9892" xr:uid="{00000000-0005-0000-0000-0000C4260000}"/>
    <cellStyle name="Normal 2 15 3 6" xfId="9893" xr:uid="{00000000-0005-0000-0000-0000C5260000}"/>
    <cellStyle name="Normal 2 16" xfId="9894" xr:uid="{00000000-0005-0000-0000-0000C6260000}"/>
    <cellStyle name="Normal 2 16 2" xfId="9895" xr:uid="{00000000-0005-0000-0000-0000C7260000}"/>
    <cellStyle name="Normal 2 16 3" xfId="9896" xr:uid="{00000000-0005-0000-0000-0000C8260000}"/>
    <cellStyle name="Normal 2 16 3 2" xfId="9897" xr:uid="{00000000-0005-0000-0000-0000C9260000}"/>
    <cellStyle name="Normal 2 16 3 2 2" xfId="9898" xr:uid="{00000000-0005-0000-0000-0000CA260000}"/>
    <cellStyle name="Normal 2 16 3 2 2 2" xfId="9899" xr:uid="{00000000-0005-0000-0000-0000CB260000}"/>
    <cellStyle name="Normal 2 16 3 2 2 2 2" xfId="9900" xr:uid="{00000000-0005-0000-0000-0000CC260000}"/>
    <cellStyle name="Normal 2 16 3 2 2 2 3" xfId="9901" xr:uid="{00000000-0005-0000-0000-0000CD260000}"/>
    <cellStyle name="Normal 2 16 3 2 2 3" xfId="9902" xr:uid="{00000000-0005-0000-0000-0000CE260000}"/>
    <cellStyle name="Normal 2 16 3 2 2 4" xfId="9903" xr:uid="{00000000-0005-0000-0000-0000CF260000}"/>
    <cellStyle name="Normal 2 16 3 2 3" xfId="9904" xr:uid="{00000000-0005-0000-0000-0000D0260000}"/>
    <cellStyle name="Normal 2 16 3 2 3 2" xfId="9905" xr:uid="{00000000-0005-0000-0000-0000D1260000}"/>
    <cellStyle name="Normal 2 16 3 2 3 3" xfId="9906" xr:uid="{00000000-0005-0000-0000-0000D2260000}"/>
    <cellStyle name="Normal 2 16 3 2 4" xfId="9907" xr:uid="{00000000-0005-0000-0000-0000D3260000}"/>
    <cellStyle name="Normal 2 16 3 2 5" xfId="9908" xr:uid="{00000000-0005-0000-0000-0000D4260000}"/>
    <cellStyle name="Normal 2 16 3 3" xfId="9909" xr:uid="{00000000-0005-0000-0000-0000D5260000}"/>
    <cellStyle name="Normal 2 16 3 3 2" xfId="9910" xr:uid="{00000000-0005-0000-0000-0000D6260000}"/>
    <cellStyle name="Normal 2 16 3 3 2 2" xfId="9911" xr:uid="{00000000-0005-0000-0000-0000D7260000}"/>
    <cellStyle name="Normal 2 16 3 3 2 3" xfId="9912" xr:uid="{00000000-0005-0000-0000-0000D8260000}"/>
    <cellStyle name="Normal 2 16 3 3 3" xfId="9913" xr:uid="{00000000-0005-0000-0000-0000D9260000}"/>
    <cellStyle name="Normal 2 16 3 3 4" xfId="9914" xr:uid="{00000000-0005-0000-0000-0000DA260000}"/>
    <cellStyle name="Normal 2 16 3 4" xfId="9915" xr:uid="{00000000-0005-0000-0000-0000DB260000}"/>
    <cellStyle name="Normal 2 16 3 4 2" xfId="9916" xr:uid="{00000000-0005-0000-0000-0000DC260000}"/>
    <cellStyle name="Normal 2 16 3 4 3" xfId="9917" xr:uid="{00000000-0005-0000-0000-0000DD260000}"/>
    <cellStyle name="Normal 2 16 3 5" xfId="9918" xr:uid="{00000000-0005-0000-0000-0000DE260000}"/>
    <cellStyle name="Normal 2 16 3 6" xfId="9919" xr:uid="{00000000-0005-0000-0000-0000DF260000}"/>
    <cellStyle name="Normal 2 17" xfId="9920" xr:uid="{00000000-0005-0000-0000-0000E0260000}"/>
    <cellStyle name="Normal 2 17 2" xfId="9921" xr:uid="{00000000-0005-0000-0000-0000E1260000}"/>
    <cellStyle name="Normal 2 17 3" xfId="9922" xr:uid="{00000000-0005-0000-0000-0000E2260000}"/>
    <cellStyle name="Normal 2 17 3 2" xfId="9923" xr:uid="{00000000-0005-0000-0000-0000E3260000}"/>
    <cellStyle name="Normal 2 17 3 2 2" xfId="9924" xr:uid="{00000000-0005-0000-0000-0000E4260000}"/>
    <cellStyle name="Normal 2 17 3 2 2 2" xfId="9925" xr:uid="{00000000-0005-0000-0000-0000E5260000}"/>
    <cellStyle name="Normal 2 17 3 2 2 2 2" xfId="9926" xr:uid="{00000000-0005-0000-0000-0000E6260000}"/>
    <cellStyle name="Normal 2 17 3 2 2 2 3" xfId="9927" xr:uid="{00000000-0005-0000-0000-0000E7260000}"/>
    <cellStyle name="Normal 2 17 3 2 2 3" xfId="9928" xr:uid="{00000000-0005-0000-0000-0000E8260000}"/>
    <cellStyle name="Normal 2 17 3 2 2 4" xfId="9929" xr:uid="{00000000-0005-0000-0000-0000E9260000}"/>
    <cellStyle name="Normal 2 17 3 2 3" xfId="9930" xr:uid="{00000000-0005-0000-0000-0000EA260000}"/>
    <cellStyle name="Normal 2 17 3 2 3 2" xfId="9931" xr:uid="{00000000-0005-0000-0000-0000EB260000}"/>
    <cellStyle name="Normal 2 17 3 2 3 3" xfId="9932" xr:uid="{00000000-0005-0000-0000-0000EC260000}"/>
    <cellStyle name="Normal 2 17 3 2 4" xfId="9933" xr:uid="{00000000-0005-0000-0000-0000ED260000}"/>
    <cellStyle name="Normal 2 17 3 2 5" xfId="9934" xr:uid="{00000000-0005-0000-0000-0000EE260000}"/>
    <cellStyle name="Normal 2 17 3 3" xfId="9935" xr:uid="{00000000-0005-0000-0000-0000EF260000}"/>
    <cellStyle name="Normal 2 17 3 3 2" xfId="9936" xr:uid="{00000000-0005-0000-0000-0000F0260000}"/>
    <cellStyle name="Normal 2 17 3 3 2 2" xfId="9937" xr:uid="{00000000-0005-0000-0000-0000F1260000}"/>
    <cellStyle name="Normal 2 17 3 3 2 3" xfId="9938" xr:uid="{00000000-0005-0000-0000-0000F2260000}"/>
    <cellStyle name="Normal 2 17 3 3 3" xfId="9939" xr:uid="{00000000-0005-0000-0000-0000F3260000}"/>
    <cellStyle name="Normal 2 17 3 3 4" xfId="9940" xr:uid="{00000000-0005-0000-0000-0000F4260000}"/>
    <cellStyle name="Normal 2 17 3 4" xfId="9941" xr:uid="{00000000-0005-0000-0000-0000F5260000}"/>
    <cellStyle name="Normal 2 17 3 4 2" xfId="9942" xr:uid="{00000000-0005-0000-0000-0000F6260000}"/>
    <cellStyle name="Normal 2 17 3 4 3" xfId="9943" xr:uid="{00000000-0005-0000-0000-0000F7260000}"/>
    <cellStyle name="Normal 2 17 3 5" xfId="9944" xr:uid="{00000000-0005-0000-0000-0000F8260000}"/>
    <cellStyle name="Normal 2 17 3 6" xfId="9945" xr:uid="{00000000-0005-0000-0000-0000F9260000}"/>
    <cellStyle name="Normal 2 18" xfId="9946" xr:uid="{00000000-0005-0000-0000-0000FA260000}"/>
    <cellStyle name="Normal 2 18 2" xfId="9947" xr:uid="{00000000-0005-0000-0000-0000FB260000}"/>
    <cellStyle name="Normal 2 18 3" xfId="9948" xr:uid="{00000000-0005-0000-0000-0000FC260000}"/>
    <cellStyle name="Normal 2 18 3 2" xfId="9949" xr:uid="{00000000-0005-0000-0000-0000FD260000}"/>
    <cellStyle name="Normal 2 18 3 2 2" xfId="9950" xr:uid="{00000000-0005-0000-0000-0000FE260000}"/>
    <cellStyle name="Normal 2 18 3 2 2 2" xfId="9951" xr:uid="{00000000-0005-0000-0000-0000FF260000}"/>
    <cellStyle name="Normal 2 18 3 2 2 2 2" xfId="9952" xr:uid="{00000000-0005-0000-0000-000000270000}"/>
    <cellStyle name="Normal 2 18 3 2 2 2 3" xfId="9953" xr:uid="{00000000-0005-0000-0000-000001270000}"/>
    <cellStyle name="Normal 2 18 3 2 2 3" xfId="9954" xr:uid="{00000000-0005-0000-0000-000002270000}"/>
    <cellStyle name="Normal 2 18 3 2 2 4" xfId="9955" xr:uid="{00000000-0005-0000-0000-000003270000}"/>
    <cellStyle name="Normal 2 18 3 2 3" xfId="9956" xr:uid="{00000000-0005-0000-0000-000004270000}"/>
    <cellStyle name="Normal 2 18 3 2 3 2" xfId="9957" xr:uid="{00000000-0005-0000-0000-000005270000}"/>
    <cellStyle name="Normal 2 18 3 2 3 3" xfId="9958" xr:uid="{00000000-0005-0000-0000-000006270000}"/>
    <cellStyle name="Normal 2 18 3 2 4" xfId="9959" xr:uid="{00000000-0005-0000-0000-000007270000}"/>
    <cellStyle name="Normal 2 18 3 2 5" xfId="9960" xr:uid="{00000000-0005-0000-0000-000008270000}"/>
    <cellStyle name="Normal 2 18 3 3" xfId="9961" xr:uid="{00000000-0005-0000-0000-000009270000}"/>
    <cellStyle name="Normal 2 18 3 3 2" xfId="9962" xr:uid="{00000000-0005-0000-0000-00000A270000}"/>
    <cellStyle name="Normal 2 18 3 3 2 2" xfId="9963" xr:uid="{00000000-0005-0000-0000-00000B270000}"/>
    <cellStyle name="Normal 2 18 3 3 2 3" xfId="9964" xr:uid="{00000000-0005-0000-0000-00000C270000}"/>
    <cellStyle name="Normal 2 18 3 3 3" xfId="9965" xr:uid="{00000000-0005-0000-0000-00000D270000}"/>
    <cellStyle name="Normal 2 18 3 3 4" xfId="9966" xr:uid="{00000000-0005-0000-0000-00000E270000}"/>
    <cellStyle name="Normal 2 18 3 4" xfId="9967" xr:uid="{00000000-0005-0000-0000-00000F270000}"/>
    <cellStyle name="Normal 2 18 3 4 2" xfId="9968" xr:uid="{00000000-0005-0000-0000-000010270000}"/>
    <cellStyle name="Normal 2 18 3 4 3" xfId="9969" xr:uid="{00000000-0005-0000-0000-000011270000}"/>
    <cellStyle name="Normal 2 18 3 5" xfId="9970" xr:uid="{00000000-0005-0000-0000-000012270000}"/>
    <cellStyle name="Normal 2 18 3 6" xfId="9971" xr:uid="{00000000-0005-0000-0000-000013270000}"/>
    <cellStyle name="Normal 2 19" xfId="9972" xr:uid="{00000000-0005-0000-0000-000014270000}"/>
    <cellStyle name="Normal 2 19 2" xfId="9973" xr:uid="{00000000-0005-0000-0000-000015270000}"/>
    <cellStyle name="Normal 2 19 3" xfId="9974" xr:uid="{00000000-0005-0000-0000-000016270000}"/>
    <cellStyle name="Normal 2 19 3 2" xfId="9975" xr:uid="{00000000-0005-0000-0000-000017270000}"/>
    <cellStyle name="Normal 2 19 3 2 2" xfId="9976" xr:uid="{00000000-0005-0000-0000-000018270000}"/>
    <cellStyle name="Normal 2 19 3 2 2 2" xfId="9977" xr:uid="{00000000-0005-0000-0000-000019270000}"/>
    <cellStyle name="Normal 2 19 3 2 2 2 2" xfId="9978" xr:uid="{00000000-0005-0000-0000-00001A270000}"/>
    <cellStyle name="Normal 2 19 3 2 2 2 3" xfId="9979" xr:uid="{00000000-0005-0000-0000-00001B270000}"/>
    <cellStyle name="Normal 2 19 3 2 2 3" xfId="9980" xr:uid="{00000000-0005-0000-0000-00001C270000}"/>
    <cellStyle name="Normal 2 19 3 2 2 4" xfId="9981" xr:uid="{00000000-0005-0000-0000-00001D270000}"/>
    <cellStyle name="Normal 2 19 3 2 3" xfId="9982" xr:uid="{00000000-0005-0000-0000-00001E270000}"/>
    <cellStyle name="Normal 2 19 3 2 3 2" xfId="9983" xr:uid="{00000000-0005-0000-0000-00001F270000}"/>
    <cellStyle name="Normal 2 19 3 2 3 3" xfId="9984" xr:uid="{00000000-0005-0000-0000-000020270000}"/>
    <cellStyle name="Normal 2 19 3 2 4" xfId="9985" xr:uid="{00000000-0005-0000-0000-000021270000}"/>
    <cellStyle name="Normal 2 19 3 2 5" xfId="9986" xr:uid="{00000000-0005-0000-0000-000022270000}"/>
    <cellStyle name="Normal 2 19 3 3" xfId="9987" xr:uid="{00000000-0005-0000-0000-000023270000}"/>
    <cellStyle name="Normal 2 19 3 3 2" xfId="9988" xr:uid="{00000000-0005-0000-0000-000024270000}"/>
    <cellStyle name="Normal 2 19 3 3 2 2" xfId="9989" xr:uid="{00000000-0005-0000-0000-000025270000}"/>
    <cellStyle name="Normal 2 19 3 3 2 3" xfId="9990" xr:uid="{00000000-0005-0000-0000-000026270000}"/>
    <cellStyle name="Normal 2 19 3 3 3" xfId="9991" xr:uid="{00000000-0005-0000-0000-000027270000}"/>
    <cellStyle name="Normal 2 19 3 3 4" xfId="9992" xr:uid="{00000000-0005-0000-0000-000028270000}"/>
    <cellStyle name="Normal 2 19 3 4" xfId="9993" xr:uid="{00000000-0005-0000-0000-000029270000}"/>
    <cellStyle name="Normal 2 19 3 4 2" xfId="9994" xr:uid="{00000000-0005-0000-0000-00002A270000}"/>
    <cellStyle name="Normal 2 19 3 4 3" xfId="9995" xr:uid="{00000000-0005-0000-0000-00002B270000}"/>
    <cellStyle name="Normal 2 19 3 5" xfId="9996" xr:uid="{00000000-0005-0000-0000-00002C270000}"/>
    <cellStyle name="Normal 2 19 3 6" xfId="9997" xr:uid="{00000000-0005-0000-0000-00002D270000}"/>
    <cellStyle name="Normal 2 2" xfId="26" xr:uid="{00000000-0005-0000-0000-00002E270000}"/>
    <cellStyle name="Normal 2 2 10" xfId="9998" xr:uid="{00000000-0005-0000-0000-00002F270000}"/>
    <cellStyle name="Normal 2 2 10 2" xfId="9999" xr:uid="{00000000-0005-0000-0000-000030270000}"/>
    <cellStyle name="Normal 2 2 10 2 2" xfId="10000" xr:uid="{00000000-0005-0000-0000-000031270000}"/>
    <cellStyle name="Normal 2 2 10 2 2 2" xfId="10001" xr:uid="{00000000-0005-0000-0000-000032270000}"/>
    <cellStyle name="Normal 2 2 10 2 2 2 2" xfId="10002" xr:uid="{00000000-0005-0000-0000-000033270000}"/>
    <cellStyle name="Normal 2 2 10 2 2 2 3" xfId="10003" xr:uid="{00000000-0005-0000-0000-000034270000}"/>
    <cellStyle name="Normal 2 2 10 2 2 3" xfId="10004" xr:uid="{00000000-0005-0000-0000-000035270000}"/>
    <cellStyle name="Normal 2 2 10 2 2 4" xfId="10005" xr:uid="{00000000-0005-0000-0000-000036270000}"/>
    <cellStyle name="Normal 2 2 10 2 3" xfId="10006" xr:uid="{00000000-0005-0000-0000-000037270000}"/>
    <cellStyle name="Normal 2 2 10 2 3 2" xfId="10007" xr:uid="{00000000-0005-0000-0000-000038270000}"/>
    <cellStyle name="Normal 2 2 10 2 3 3" xfId="10008" xr:uid="{00000000-0005-0000-0000-000039270000}"/>
    <cellStyle name="Normal 2 2 10 2 4" xfId="10009" xr:uid="{00000000-0005-0000-0000-00003A270000}"/>
    <cellStyle name="Normal 2 2 10 2 5" xfId="10010" xr:uid="{00000000-0005-0000-0000-00003B270000}"/>
    <cellStyle name="Normal 2 2 10 3" xfId="10011" xr:uid="{00000000-0005-0000-0000-00003C270000}"/>
    <cellStyle name="Normal 2 2 10 3 2" xfId="10012" xr:uid="{00000000-0005-0000-0000-00003D270000}"/>
    <cellStyle name="Normal 2 2 10 3 2 2" xfId="10013" xr:uid="{00000000-0005-0000-0000-00003E270000}"/>
    <cellStyle name="Normal 2 2 10 3 2 3" xfId="10014" xr:uid="{00000000-0005-0000-0000-00003F270000}"/>
    <cellStyle name="Normal 2 2 10 3 3" xfId="10015" xr:uid="{00000000-0005-0000-0000-000040270000}"/>
    <cellStyle name="Normal 2 2 10 3 4" xfId="10016" xr:uid="{00000000-0005-0000-0000-000041270000}"/>
    <cellStyle name="Normal 2 2 10 4" xfId="10017" xr:uid="{00000000-0005-0000-0000-000042270000}"/>
    <cellStyle name="Normal 2 2 10 4 2" xfId="10018" xr:uid="{00000000-0005-0000-0000-000043270000}"/>
    <cellStyle name="Normal 2 2 10 4 3" xfId="10019" xr:uid="{00000000-0005-0000-0000-000044270000}"/>
    <cellStyle name="Normal 2 2 10 5" xfId="10020" xr:uid="{00000000-0005-0000-0000-000045270000}"/>
    <cellStyle name="Normal 2 2 10 6" xfId="10021" xr:uid="{00000000-0005-0000-0000-000046270000}"/>
    <cellStyle name="Normal 2 2 11" xfId="10022" xr:uid="{00000000-0005-0000-0000-000047270000}"/>
    <cellStyle name="Normal 2 2 11 2" xfId="10023" xr:uid="{00000000-0005-0000-0000-000048270000}"/>
    <cellStyle name="Normal 2 2 11 2 2" xfId="10024" xr:uid="{00000000-0005-0000-0000-000049270000}"/>
    <cellStyle name="Normal 2 2 11 2 2 2" xfId="10025" xr:uid="{00000000-0005-0000-0000-00004A270000}"/>
    <cellStyle name="Normal 2 2 11 2 2 2 2" xfId="10026" xr:uid="{00000000-0005-0000-0000-00004B270000}"/>
    <cellStyle name="Normal 2 2 11 2 2 2 3" xfId="10027" xr:uid="{00000000-0005-0000-0000-00004C270000}"/>
    <cellStyle name="Normal 2 2 11 2 2 3" xfId="10028" xr:uid="{00000000-0005-0000-0000-00004D270000}"/>
    <cellStyle name="Normal 2 2 11 2 2 4" xfId="10029" xr:uid="{00000000-0005-0000-0000-00004E270000}"/>
    <cellStyle name="Normal 2 2 11 2 3" xfId="10030" xr:uid="{00000000-0005-0000-0000-00004F270000}"/>
    <cellStyle name="Normal 2 2 11 2 3 2" xfId="10031" xr:uid="{00000000-0005-0000-0000-000050270000}"/>
    <cellStyle name="Normal 2 2 11 2 3 3" xfId="10032" xr:uid="{00000000-0005-0000-0000-000051270000}"/>
    <cellStyle name="Normal 2 2 11 2 4" xfId="10033" xr:uid="{00000000-0005-0000-0000-000052270000}"/>
    <cellStyle name="Normal 2 2 11 2 5" xfId="10034" xr:uid="{00000000-0005-0000-0000-000053270000}"/>
    <cellStyle name="Normal 2 2 11 3" xfId="10035" xr:uid="{00000000-0005-0000-0000-000054270000}"/>
    <cellStyle name="Normal 2 2 11 3 2" xfId="10036" xr:uid="{00000000-0005-0000-0000-000055270000}"/>
    <cellStyle name="Normal 2 2 11 3 2 2" xfId="10037" xr:uid="{00000000-0005-0000-0000-000056270000}"/>
    <cellStyle name="Normal 2 2 11 3 2 3" xfId="10038" xr:uid="{00000000-0005-0000-0000-000057270000}"/>
    <cellStyle name="Normal 2 2 11 3 3" xfId="10039" xr:uid="{00000000-0005-0000-0000-000058270000}"/>
    <cellStyle name="Normal 2 2 11 3 4" xfId="10040" xr:uid="{00000000-0005-0000-0000-000059270000}"/>
    <cellStyle name="Normal 2 2 11 4" xfId="10041" xr:uid="{00000000-0005-0000-0000-00005A270000}"/>
    <cellStyle name="Normal 2 2 11 4 2" xfId="10042" xr:uid="{00000000-0005-0000-0000-00005B270000}"/>
    <cellStyle name="Normal 2 2 11 4 3" xfId="10043" xr:uid="{00000000-0005-0000-0000-00005C270000}"/>
    <cellStyle name="Normal 2 2 11 5" xfId="10044" xr:uid="{00000000-0005-0000-0000-00005D270000}"/>
    <cellStyle name="Normal 2 2 11 6" xfId="10045" xr:uid="{00000000-0005-0000-0000-00005E270000}"/>
    <cellStyle name="Normal 2 2 12" xfId="10046" xr:uid="{00000000-0005-0000-0000-00005F270000}"/>
    <cellStyle name="Normal 2 2 12 2" xfId="10047" xr:uid="{00000000-0005-0000-0000-000060270000}"/>
    <cellStyle name="Normal 2 2 12 2 2" xfId="10048" xr:uid="{00000000-0005-0000-0000-000061270000}"/>
    <cellStyle name="Normal 2 2 12 2 2 2" xfId="10049" xr:uid="{00000000-0005-0000-0000-000062270000}"/>
    <cellStyle name="Normal 2 2 12 2 2 2 2" xfId="10050" xr:uid="{00000000-0005-0000-0000-000063270000}"/>
    <cellStyle name="Normal 2 2 12 2 2 2 3" xfId="10051" xr:uid="{00000000-0005-0000-0000-000064270000}"/>
    <cellStyle name="Normal 2 2 12 2 2 3" xfId="10052" xr:uid="{00000000-0005-0000-0000-000065270000}"/>
    <cellStyle name="Normal 2 2 12 2 2 4" xfId="10053" xr:uid="{00000000-0005-0000-0000-000066270000}"/>
    <cellStyle name="Normal 2 2 12 2 3" xfId="10054" xr:uid="{00000000-0005-0000-0000-000067270000}"/>
    <cellStyle name="Normal 2 2 12 2 3 2" xfId="10055" xr:uid="{00000000-0005-0000-0000-000068270000}"/>
    <cellStyle name="Normal 2 2 12 2 3 3" xfId="10056" xr:uid="{00000000-0005-0000-0000-000069270000}"/>
    <cellStyle name="Normal 2 2 12 2 4" xfId="10057" xr:uid="{00000000-0005-0000-0000-00006A270000}"/>
    <cellStyle name="Normal 2 2 12 2 5" xfId="10058" xr:uid="{00000000-0005-0000-0000-00006B270000}"/>
    <cellStyle name="Normal 2 2 12 3" xfId="10059" xr:uid="{00000000-0005-0000-0000-00006C270000}"/>
    <cellStyle name="Normal 2 2 12 3 2" xfId="10060" xr:uid="{00000000-0005-0000-0000-00006D270000}"/>
    <cellStyle name="Normal 2 2 12 3 2 2" xfId="10061" xr:uid="{00000000-0005-0000-0000-00006E270000}"/>
    <cellStyle name="Normal 2 2 12 3 2 3" xfId="10062" xr:uid="{00000000-0005-0000-0000-00006F270000}"/>
    <cellStyle name="Normal 2 2 12 3 3" xfId="10063" xr:uid="{00000000-0005-0000-0000-000070270000}"/>
    <cellStyle name="Normal 2 2 12 3 4" xfId="10064" xr:uid="{00000000-0005-0000-0000-000071270000}"/>
    <cellStyle name="Normal 2 2 12 4" xfId="10065" xr:uid="{00000000-0005-0000-0000-000072270000}"/>
    <cellStyle name="Normal 2 2 12 4 2" xfId="10066" xr:uid="{00000000-0005-0000-0000-000073270000}"/>
    <cellStyle name="Normal 2 2 12 4 3" xfId="10067" xr:uid="{00000000-0005-0000-0000-000074270000}"/>
    <cellStyle name="Normal 2 2 12 5" xfId="10068" xr:uid="{00000000-0005-0000-0000-000075270000}"/>
    <cellStyle name="Normal 2 2 12 6" xfId="10069" xr:uid="{00000000-0005-0000-0000-000076270000}"/>
    <cellStyle name="Normal 2 2 13" xfId="10070" xr:uid="{00000000-0005-0000-0000-000077270000}"/>
    <cellStyle name="Normal 2 2 13 2" xfId="10071" xr:uid="{00000000-0005-0000-0000-000078270000}"/>
    <cellStyle name="Normal 2 2 13 2 2" xfId="10072" xr:uid="{00000000-0005-0000-0000-000079270000}"/>
    <cellStyle name="Normal 2 2 13 2 2 2" xfId="10073" xr:uid="{00000000-0005-0000-0000-00007A270000}"/>
    <cellStyle name="Normal 2 2 13 2 2 2 2" xfId="10074" xr:uid="{00000000-0005-0000-0000-00007B270000}"/>
    <cellStyle name="Normal 2 2 13 2 2 2 3" xfId="10075" xr:uid="{00000000-0005-0000-0000-00007C270000}"/>
    <cellStyle name="Normal 2 2 13 2 2 3" xfId="10076" xr:uid="{00000000-0005-0000-0000-00007D270000}"/>
    <cellStyle name="Normal 2 2 13 2 2 4" xfId="10077" xr:uid="{00000000-0005-0000-0000-00007E270000}"/>
    <cellStyle name="Normal 2 2 13 2 3" xfId="10078" xr:uid="{00000000-0005-0000-0000-00007F270000}"/>
    <cellStyle name="Normal 2 2 13 2 3 2" xfId="10079" xr:uid="{00000000-0005-0000-0000-000080270000}"/>
    <cellStyle name="Normal 2 2 13 2 3 3" xfId="10080" xr:uid="{00000000-0005-0000-0000-000081270000}"/>
    <cellStyle name="Normal 2 2 13 2 4" xfId="10081" xr:uid="{00000000-0005-0000-0000-000082270000}"/>
    <cellStyle name="Normal 2 2 13 2 5" xfId="10082" xr:uid="{00000000-0005-0000-0000-000083270000}"/>
    <cellStyle name="Normal 2 2 13 3" xfId="10083" xr:uid="{00000000-0005-0000-0000-000084270000}"/>
    <cellStyle name="Normal 2 2 13 3 2" xfId="10084" xr:uid="{00000000-0005-0000-0000-000085270000}"/>
    <cellStyle name="Normal 2 2 13 3 2 2" xfId="10085" xr:uid="{00000000-0005-0000-0000-000086270000}"/>
    <cellStyle name="Normal 2 2 13 3 2 3" xfId="10086" xr:uid="{00000000-0005-0000-0000-000087270000}"/>
    <cellStyle name="Normal 2 2 13 3 3" xfId="10087" xr:uid="{00000000-0005-0000-0000-000088270000}"/>
    <cellStyle name="Normal 2 2 13 3 4" xfId="10088" xr:uid="{00000000-0005-0000-0000-000089270000}"/>
    <cellStyle name="Normal 2 2 13 4" xfId="10089" xr:uid="{00000000-0005-0000-0000-00008A270000}"/>
    <cellStyle name="Normal 2 2 13 4 2" xfId="10090" xr:uid="{00000000-0005-0000-0000-00008B270000}"/>
    <cellStyle name="Normal 2 2 13 4 3" xfId="10091" xr:uid="{00000000-0005-0000-0000-00008C270000}"/>
    <cellStyle name="Normal 2 2 13 5" xfId="10092" xr:uid="{00000000-0005-0000-0000-00008D270000}"/>
    <cellStyle name="Normal 2 2 13 6" xfId="10093" xr:uid="{00000000-0005-0000-0000-00008E270000}"/>
    <cellStyle name="Normal 2 2 14" xfId="10094" xr:uid="{00000000-0005-0000-0000-00008F270000}"/>
    <cellStyle name="Normal 2 2 14 2" xfId="10095" xr:uid="{00000000-0005-0000-0000-000090270000}"/>
    <cellStyle name="Normal 2 2 14 2 2" xfId="10096" xr:uid="{00000000-0005-0000-0000-000091270000}"/>
    <cellStyle name="Normal 2 2 14 2 2 2" xfId="10097" xr:uid="{00000000-0005-0000-0000-000092270000}"/>
    <cellStyle name="Normal 2 2 14 2 2 2 2" xfId="10098" xr:uid="{00000000-0005-0000-0000-000093270000}"/>
    <cellStyle name="Normal 2 2 14 2 2 2 3" xfId="10099" xr:uid="{00000000-0005-0000-0000-000094270000}"/>
    <cellStyle name="Normal 2 2 14 2 2 3" xfId="10100" xr:uid="{00000000-0005-0000-0000-000095270000}"/>
    <cellStyle name="Normal 2 2 14 2 2 4" xfId="10101" xr:uid="{00000000-0005-0000-0000-000096270000}"/>
    <cellStyle name="Normal 2 2 14 2 3" xfId="10102" xr:uid="{00000000-0005-0000-0000-000097270000}"/>
    <cellStyle name="Normal 2 2 14 2 3 2" xfId="10103" xr:uid="{00000000-0005-0000-0000-000098270000}"/>
    <cellStyle name="Normal 2 2 14 2 3 3" xfId="10104" xr:uid="{00000000-0005-0000-0000-000099270000}"/>
    <cellStyle name="Normal 2 2 14 2 4" xfId="10105" xr:uid="{00000000-0005-0000-0000-00009A270000}"/>
    <cellStyle name="Normal 2 2 14 2 5" xfId="10106" xr:uid="{00000000-0005-0000-0000-00009B270000}"/>
    <cellStyle name="Normal 2 2 14 3" xfId="10107" xr:uid="{00000000-0005-0000-0000-00009C270000}"/>
    <cellStyle name="Normal 2 2 14 3 2" xfId="10108" xr:uid="{00000000-0005-0000-0000-00009D270000}"/>
    <cellStyle name="Normal 2 2 14 3 2 2" xfId="10109" xr:uid="{00000000-0005-0000-0000-00009E270000}"/>
    <cellStyle name="Normal 2 2 14 3 2 3" xfId="10110" xr:uid="{00000000-0005-0000-0000-00009F270000}"/>
    <cellStyle name="Normal 2 2 14 3 3" xfId="10111" xr:uid="{00000000-0005-0000-0000-0000A0270000}"/>
    <cellStyle name="Normal 2 2 14 3 4" xfId="10112" xr:uid="{00000000-0005-0000-0000-0000A1270000}"/>
    <cellStyle name="Normal 2 2 14 4" xfId="10113" xr:uid="{00000000-0005-0000-0000-0000A2270000}"/>
    <cellStyle name="Normal 2 2 14 4 2" xfId="10114" xr:uid="{00000000-0005-0000-0000-0000A3270000}"/>
    <cellStyle name="Normal 2 2 14 4 3" xfId="10115" xr:uid="{00000000-0005-0000-0000-0000A4270000}"/>
    <cellStyle name="Normal 2 2 14 5" xfId="10116" xr:uid="{00000000-0005-0000-0000-0000A5270000}"/>
    <cellStyle name="Normal 2 2 14 6" xfId="10117" xr:uid="{00000000-0005-0000-0000-0000A6270000}"/>
    <cellStyle name="Normal 2 2 15" xfId="10118" xr:uid="{00000000-0005-0000-0000-0000A7270000}"/>
    <cellStyle name="Normal 2 2 15 2" xfId="10119" xr:uid="{00000000-0005-0000-0000-0000A8270000}"/>
    <cellStyle name="Normal 2 2 15 2 2" xfId="10120" xr:uid="{00000000-0005-0000-0000-0000A9270000}"/>
    <cellStyle name="Normal 2 2 15 2 2 2" xfId="10121" xr:uid="{00000000-0005-0000-0000-0000AA270000}"/>
    <cellStyle name="Normal 2 2 15 2 2 2 2" xfId="10122" xr:uid="{00000000-0005-0000-0000-0000AB270000}"/>
    <cellStyle name="Normal 2 2 15 2 2 2 3" xfId="10123" xr:uid="{00000000-0005-0000-0000-0000AC270000}"/>
    <cellStyle name="Normal 2 2 15 2 2 3" xfId="10124" xr:uid="{00000000-0005-0000-0000-0000AD270000}"/>
    <cellStyle name="Normal 2 2 15 2 2 4" xfId="10125" xr:uid="{00000000-0005-0000-0000-0000AE270000}"/>
    <cellStyle name="Normal 2 2 15 2 3" xfId="10126" xr:uid="{00000000-0005-0000-0000-0000AF270000}"/>
    <cellStyle name="Normal 2 2 15 2 3 2" xfId="10127" xr:uid="{00000000-0005-0000-0000-0000B0270000}"/>
    <cellStyle name="Normal 2 2 15 2 3 3" xfId="10128" xr:uid="{00000000-0005-0000-0000-0000B1270000}"/>
    <cellStyle name="Normal 2 2 15 2 4" xfId="10129" xr:uid="{00000000-0005-0000-0000-0000B2270000}"/>
    <cellStyle name="Normal 2 2 15 2 5" xfId="10130" xr:uid="{00000000-0005-0000-0000-0000B3270000}"/>
    <cellStyle name="Normal 2 2 15 3" xfId="10131" xr:uid="{00000000-0005-0000-0000-0000B4270000}"/>
    <cellStyle name="Normal 2 2 15 3 2" xfId="10132" xr:uid="{00000000-0005-0000-0000-0000B5270000}"/>
    <cellStyle name="Normal 2 2 15 3 2 2" xfId="10133" xr:uid="{00000000-0005-0000-0000-0000B6270000}"/>
    <cellStyle name="Normal 2 2 15 3 2 3" xfId="10134" xr:uid="{00000000-0005-0000-0000-0000B7270000}"/>
    <cellStyle name="Normal 2 2 15 3 3" xfId="10135" xr:uid="{00000000-0005-0000-0000-0000B8270000}"/>
    <cellStyle name="Normal 2 2 15 3 4" xfId="10136" xr:uid="{00000000-0005-0000-0000-0000B9270000}"/>
    <cellStyle name="Normal 2 2 15 4" xfId="10137" xr:uid="{00000000-0005-0000-0000-0000BA270000}"/>
    <cellStyle name="Normal 2 2 15 4 2" xfId="10138" xr:uid="{00000000-0005-0000-0000-0000BB270000}"/>
    <cellStyle name="Normal 2 2 15 4 3" xfId="10139" xr:uid="{00000000-0005-0000-0000-0000BC270000}"/>
    <cellStyle name="Normal 2 2 15 5" xfId="10140" xr:uid="{00000000-0005-0000-0000-0000BD270000}"/>
    <cellStyle name="Normal 2 2 15 6" xfId="10141" xr:uid="{00000000-0005-0000-0000-0000BE270000}"/>
    <cellStyle name="Normal 2 2 16" xfId="10142" xr:uid="{00000000-0005-0000-0000-0000BF270000}"/>
    <cellStyle name="Normal 2 2 16 2" xfId="10143" xr:uid="{00000000-0005-0000-0000-0000C0270000}"/>
    <cellStyle name="Normal 2 2 16 2 2" xfId="10144" xr:uid="{00000000-0005-0000-0000-0000C1270000}"/>
    <cellStyle name="Normal 2 2 16 2 2 2" xfId="10145" xr:uid="{00000000-0005-0000-0000-0000C2270000}"/>
    <cellStyle name="Normal 2 2 16 2 2 2 2" xfId="10146" xr:uid="{00000000-0005-0000-0000-0000C3270000}"/>
    <cellStyle name="Normal 2 2 16 2 2 2 3" xfId="10147" xr:uid="{00000000-0005-0000-0000-0000C4270000}"/>
    <cellStyle name="Normal 2 2 16 2 2 3" xfId="10148" xr:uid="{00000000-0005-0000-0000-0000C5270000}"/>
    <cellStyle name="Normal 2 2 16 2 2 4" xfId="10149" xr:uid="{00000000-0005-0000-0000-0000C6270000}"/>
    <cellStyle name="Normal 2 2 16 2 3" xfId="10150" xr:uid="{00000000-0005-0000-0000-0000C7270000}"/>
    <cellStyle name="Normal 2 2 16 2 3 2" xfId="10151" xr:uid="{00000000-0005-0000-0000-0000C8270000}"/>
    <cellStyle name="Normal 2 2 16 2 3 3" xfId="10152" xr:uid="{00000000-0005-0000-0000-0000C9270000}"/>
    <cellStyle name="Normal 2 2 16 2 4" xfId="10153" xr:uid="{00000000-0005-0000-0000-0000CA270000}"/>
    <cellStyle name="Normal 2 2 16 2 5" xfId="10154" xr:uid="{00000000-0005-0000-0000-0000CB270000}"/>
    <cellStyle name="Normal 2 2 16 3" xfId="10155" xr:uid="{00000000-0005-0000-0000-0000CC270000}"/>
    <cellStyle name="Normal 2 2 16 3 2" xfId="10156" xr:uid="{00000000-0005-0000-0000-0000CD270000}"/>
    <cellStyle name="Normal 2 2 16 3 2 2" xfId="10157" xr:uid="{00000000-0005-0000-0000-0000CE270000}"/>
    <cellStyle name="Normal 2 2 16 3 2 3" xfId="10158" xr:uid="{00000000-0005-0000-0000-0000CF270000}"/>
    <cellStyle name="Normal 2 2 16 3 3" xfId="10159" xr:uid="{00000000-0005-0000-0000-0000D0270000}"/>
    <cellStyle name="Normal 2 2 16 3 4" xfId="10160" xr:uid="{00000000-0005-0000-0000-0000D1270000}"/>
    <cellStyle name="Normal 2 2 16 4" xfId="10161" xr:uid="{00000000-0005-0000-0000-0000D2270000}"/>
    <cellStyle name="Normal 2 2 16 4 2" xfId="10162" xr:uid="{00000000-0005-0000-0000-0000D3270000}"/>
    <cellStyle name="Normal 2 2 16 4 3" xfId="10163" xr:uid="{00000000-0005-0000-0000-0000D4270000}"/>
    <cellStyle name="Normal 2 2 16 5" xfId="10164" xr:uid="{00000000-0005-0000-0000-0000D5270000}"/>
    <cellStyle name="Normal 2 2 16 6" xfId="10165" xr:uid="{00000000-0005-0000-0000-0000D6270000}"/>
    <cellStyle name="Normal 2 2 17" xfId="10166" xr:uid="{00000000-0005-0000-0000-0000D7270000}"/>
    <cellStyle name="Normal 2 2 17 2" xfId="10167" xr:uid="{00000000-0005-0000-0000-0000D8270000}"/>
    <cellStyle name="Normal 2 2 17 2 2" xfId="10168" xr:uid="{00000000-0005-0000-0000-0000D9270000}"/>
    <cellStyle name="Normal 2 2 17 2 2 2" xfId="10169" xr:uid="{00000000-0005-0000-0000-0000DA270000}"/>
    <cellStyle name="Normal 2 2 17 2 2 2 2" xfId="10170" xr:uid="{00000000-0005-0000-0000-0000DB270000}"/>
    <cellStyle name="Normal 2 2 17 2 2 2 3" xfId="10171" xr:uid="{00000000-0005-0000-0000-0000DC270000}"/>
    <cellStyle name="Normal 2 2 17 2 2 3" xfId="10172" xr:uid="{00000000-0005-0000-0000-0000DD270000}"/>
    <cellStyle name="Normal 2 2 17 2 2 4" xfId="10173" xr:uid="{00000000-0005-0000-0000-0000DE270000}"/>
    <cellStyle name="Normal 2 2 17 2 3" xfId="10174" xr:uid="{00000000-0005-0000-0000-0000DF270000}"/>
    <cellStyle name="Normal 2 2 17 2 3 2" xfId="10175" xr:uid="{00000000-0005-0000-0000-0000E0270000}"/>
    <cellStyle name="Normal 2 2 17 2 3 3" xfId="10176" xr:uid="{00000000-0005-0000-0000-0000E1270000}"/>
    <cellStyle name="Normal 2 2 17 2 4" xfId="10177" xr:uid="{00000000-0005-0000-0000-0000E2270000}"/>
    <cellStyle name="Normal 2 2 17 2 5" xfId="10178" xr:uid="{00000000-0005-0000-0000-0000E3270000}"/>
    <cellStyle name="Normal 2 2 17 3" xfId="10179" xr:uid="{00000000-0005-0000-0000-0000E4270000}"/>
    <cellStyle name="Normal 2 2 17 3 2" xfId="10180" xr:uid="{00000000-0005-0000-0000-0000E5270000}"/>
    <cellStyle name="Normal 2 2 17 3 2 2" xfId="10181" xr:uid="{00000000-0005-0000-0000-0000E6270000}"/>
    <cellStyle name="Normal 2 2 17 3 2 3" xfId="10182" xr:uid="{00000000-0005-0000-0000-0000E7270000}"/>
    <cellStyle name="Normal 2 2 17 3 3" xfId="10183" xr:uid="{00000000-0005-0000-0000-0000E8270000}"/>
    <cellStyle name="Normal 2 2 17 3 4" xfId="10184" xr:uid="{00000000-0005-0000-0000-0000E9270000}"/>
    <cellStyle name="Normal 2 2 17 4" xfId="10185" xr:uid="{00000000-0005-0000-0000-0000EA270000}"/>
    <cellStyle name="Normal 2 2 17 4 2" xfId="10186" xr:uid="{00000000-0005-0000-0000-0000EB270000}"/>
    <cellStyle name="Normal 2 2 17 4 3" xfId="10187" xr:uid="{00000000-0005-0000-0000-0000EC270000}"/>
    <cellStyle name="Normal 2 2 17 5" xfId="10188" xr:uid="{00000000-0005-0000-0000-0000ED270000}"/>
    <cellStyle name="Normal 2 2 17 6" xfId="10189" xr:uid="{00000000-0005-0000-0000-0000EE270000}"/>
    <cellStyle name="Normal 2 2 18" xfId="10190" xr:uid="{00000000-0005-0000-0000-0000EF270000}"/>
    <cellStyle name="Normal 2 2 18 2" xfId="10191" xr:uid="{00000000-0005-0000-0000-0000F0270000}"/>
    <cellStyle name="Normal 2 2 18 2 2" xfId="10192" xr:uid="{00000000-0005-0000-0000-0000F1270000}"/>
    <cellStyle name="Normal 2 2 18 2 2 2" xfId="10193" xr:uid="{00000000-0005-0000-0000-0000F2270000}"/>
    <cellStyle name="Normal 2 2 18 2 2 2 2" xfId="10194" xr:uid="{00000000-0005-0000-0000-0000F3270000}"/>
    <cellStyle name="Normal 2 2 18 2 2 2 3" xfId="10195" xr:uid="{00000000-0005-0000-0000-0000F4270000}"/>
    <cellStyle name="Normal 2 2 18 2 2 3" xfId="10196" xr:uid="{00000000-0005-0000-0000-0000F5270000}"/>
    <cellStyle name="Normal 2 2 18 2 2 4" xfId="10197" xr:uid="{00000000-0005-0000-0000-0000F6270000}"/>
    <cellStyle name="Normal 2 2 18 2 3" xfId="10198" xr:uid="{00000000-0005-0000-0000-0000F7270000}"/>
    <cellStyle name="Normal 2 2 18 2 3 2" xfId="10199" xr:uid="{00000000-0005-0000-0000-0000F8270000}"/>
    <cellStyle name="Normal 2 2 18 2 3 3" xfId="10200" xr:uid="{00000000-0005-0000-0000-0000F9270000}"/>
    <cellStyle name="Normal 2 2 18 2 4" xfId="10201" xr:uid="{00000000-0005-0000-0000-0000FA270000}"/>
    <cellStyle name="Normal 2 2 18 2 5" xfId="10202" xr:uid="{00000000-0005-0000-0000-0000FB270000}"/>
    <cellStyle name="Normal 2 2 18 3" xfId="10203" xr:uid="{00000000-0005-0000-0000-0000FC270000}"/>
    <cellStyle name="Normal 2 2 18 3 2" xfId="10204" xr:uid="{00000000-0005-0000-0000-0000FD270000}"/>
    <cellStyle name="Normal 2 2 18 3 2 2" xfId="10205" xr:uid="{00000000-0005-0000-0000-0000FE270000}"/>
    <cellStyle name="Normal 2 2 18 3 2 3" xfId="10206" xr:uid="{00000000-0005-0000-0000-0000FF270000}"/>
    <cellStyle name="Normal 2 2 18 3 3" xfId="10207" xr:uid="{00000000-0005-0000-0000-000000280000}"/>
    <cellStyle name="Normal 2 2 18 3 4" xfId="10208" xr:uid="{00000000-0005-0000-0000-000001280000}"/>
    <cellStyle name="Normal 2 2 18 4" xfId="10209" xr:uid="{00000000-0005-0000-0000-000002280000}"/>
    <cellStyle name="Normal 2 2 18 4 2" xfId="10210" xr:uid="{00000000-0005-0000-0000-000003280000}"/>
    <cellStyle name="Normal 2 2 18 4 3" xfId="10211" xr:uid="{00000000-0005-0000-0000-000004280000}"/>
    <cellStyle name="Normal 2 2 18 5" xfId="10212" xr:uid="{00000000-0005-0000-0000-000005280000}"/>
    <cellStyle name="Normal 2 2 18 6" xfId="10213" xr:uid="{00000000-0005-0000-0000-000006280000}"/>
    <cellStyle name="Normal 2 2 19" xfId="10214" xr:uid="{00000000-0005-0000-0000-000007280000}"/>
    <cellStyle name="Normal 2 2 19 2" xfId="10215" xr:uid="{00000000-0005-0000-0000-000008280000}"/>
    <cellStyle name="Normal 2 2 19 2 2" xfId="10216" xr:uid="{00000000-0005-0000-0000-000009280000}"/>
    <cellStyle name="Normal 2 2 19 2 2 2" xfId="10217" xr:uid="{00000000-0005-0000-0000-00000A280000}"/>
    <cellStyle name="Normal 2 2 19 2 2 2 2" xfId="10218" xr:uid="{00000000-0005-0000-0000-00000B280000}"/>
    <cellStyle name="Normal 2 2 19 2 2 2 3" xfId="10219" xr:uid="{00000000-0005-0000-0000-00000C280000}"/>
    <cellStyle name="Normal 2 2 19 2 2 3" xfId="10220" xr:uid="{00000000-0005-0000-0000-00000D280000}"/>
    <cellStyle name="Normal 2 2 19 2 2 4" xfId="10221" xr:uid="{00000000-0005-0000-0000-00000E280000}"/>
    <cellStyle name="Normal 2 2 19 2 3" xfId="10222" xr:uid="{00000000-0005-0000-0000-00000F280000}"/>
    <cellStyle name="Normal 2 2 19 2 3 2" xfId="10223" xr:uid="{00000000-0005-0000-0000-000010280000}"/>
    <cellStyle name="Normal 2 2 19 2 3 3" xfId="10224" xr:uid="{00000000-0005-0000-0000-000011280000}"/>
    <cellStyle name="Normal 2 2 19 2 4" xfId="10225" xr:uid="{00000000-0005-0000-0000-000012280000}"/>
    <cellStyle name="Normal 2 2 19 2 5" xfId="10226" xr:uid="{00000000-0005-0000-0000-000013280000}"/>
    <cellStyle name="Normal 2 2 19 3" xfId="10227" xr:uid="{00000000-0005-0000-0000-000014280000}"/>
    <cellStyle name="Normal 2 2 19 3 2" xfId="10228" xr:uid="{00000000-0005-0000-0000-000015280000}"/>
    <cellStyle name="Normal 2 2 19 3 2 2" xfId="10229" xr:uid="{00000000-0005-0000-0000-000016280000}"/>
    <cellStyle name="Normal 2 2 19 3 2 3" xfId="10230" xr:uid="{00000000-0005-0000-0000-000017280000}"/>
    <cellStyle name="Normal 2 2 19 3 3" xfId="10231" xr:uid="{00000000-0005-0000-0000-000018280000}"/>
    <cellStyle name="Normal 2 2 19 3 4" xfId="10232" xr:uid="{00000000-0005-0000-0000-000019280000}"/>
    <cellStyle name="Normal 2 2 19 4" xfId="10233" xr:uid="{00000000-0005-0000-0000-00001A280000}"/>
    <cellStyle name="Normal 2 2 19 4 2" xfId="10234" xr:uid="{00000000-0005-0000-0000-00001B280000}"/>
    <cellStyle name="Normal 2 2 19 4 3" xfId="10235" xr:uid="{00000000-0005-0000-0000-00001C280000}"/>
    <cellStyle name="Normal 2 2 19 5" xfId="10236" xr:uid="{00000000-0005-0000-0000-00001D280000}"/>
    <cellStyle name="Normal 2 2 19 6" xfId="10237" xr:uid="{00000000-0005-0000-0000-00001E280000}"/>
    <cellStyle name="Normal 2 2 2" xfId="10238" xr:uid="{00000000-0005-0000-0000-00001F280000}"/>
    <cellStyle name="Normal 2 2 2 2" xfId="10239" xr:uid="{00000000-0005-0000-0000-000020280000}"/>
    <cellStyle name="Normal 2 2 2 2 10" xfId="10240" xr:uid="{00000000-0005-0000-0000-000021280000}"/>
    <cellStyle name="Normal 2 2 2 2 2" xfId="10241" xr:uid="{00000000-0005-0000-0000-000022280000}"/>
    <cellStyle name="Normal 2 2 2 2 2 2" xfId="10242" xr:uid="{00000000-0005-0000-0000-000023280000}"/>
    <cellStyle name="Normal 2 2 2 2 2 2 2" xfId="10243" xr:uid="{00000000-0005-0000-0000-000024280000}"/>
    <cellStyle name="Normal 2 2 2 2 2 2 2 2" xfId="10244" xr:uid="{00000000-0005-0000-0000-000025280000}"/>
    <cellStyle name="Normal 2 2 2 2 2 2 2 2 2" xfId="10245" xr:uid="{00000000-0005-0000-0000-000026280000}"/>
    <cellStyle name="Normal 2 2 2 2 2 2 2 2 2 2" xfId="10246" xr:uid="{00000000-0005-0000-0000-000027280000}"/>
    <cellStyle name="Normal 2 2 2 2 2 2 2 2 2 3" xfId="10247" xr:uid="{00000000-0005-0000-0000-000028280000}"/>
    <cellStyle name="Normal 2 2 2 2 2 2 2 2 3" xfId="10248" xr:uid="{00000000-0005-0000-0000-000029280000}"/>
    <cellStyle name="Normal 2 2 2 2 2 2 2 2 4" xfId="10249" xr:uid="{00000000-0005-0000-0000-00002A280000}"/>
    <cellStyle name="Normal 2 2 2 2 2 2 2 3" xfId="10250" xr:uid="{00000000-0005-0000-0000-00002B280000}"/>
    <cellStyle name="Normal 2 2 2 2 2 2 2 3 2" xfId="10251" xr:uid="{00000000-0005-0000-0000-00002C280000}"/>
    <cellStyle name="Normal 2 2 2 2 2 2 2 3 3" xfId="10252" xr:uid="{00000000-0005-0000-0000-00002D280000}"/>
    <cellStyle name="Normal 2 2 2 2 2 2 2 4" xfId="10253" xr:uid="{00000000-0005-0000-0000-00002E280000}"/>
    <cellStyle name="Normal 2 2 2 2 2 2 2 5" xfId="10254" xr:uid="{00000000-0005-0000-0000-00002F280000}"/>
    <cellStyle name="Normal 2 2 2 2 2 2 3" xfId="10255" xr:uid="{00000000-0005-0000-0000-000030280000}"/>
    <cellStyle name="Normal 2 2 2 2 2 2 3 2" xfId="10256" xr:uid="{00000000-0005-0000-0000-000031280000}"/>
    <cellStyle name="Normal 2 2 2 2 2 2 3 2 2" xfId="10257" xr:uid="{00000000-0005-0000-0000-000032280000}"/>
    <cellStyle name="Normal 2 2 2 2 2 2 3 2 3" xfId="10258" xr:uid="{00000000-0005-0000-0000-000033280000}"/>
    <cellStyle name="Normal 2 2 2 2 2 2 3 3" xfId="10259" xr:uid="{00000000-0005-0000-0000-000034280000}"/>
    <cellStyle name="Normal 2 2 2 2 2 2 3 4" xfId="10260" xr:uid="{00000000-0005-0000-0000-000035280000}"/>
    <cellStyle name="Normal 2 2 2 2 2 2 4" xfId="10261" xr:uid="{00000000-0005-0000-0000-000036280000}"/>
    <cellStyle name="Normal 2 2 2 2 2 2 4 2" xfId="10262" xr:uid="{00000000-0005-0000-0000-000037280000}"/>
    <cellStyle name="Normal 2 2 2 2 2 2 4 3" xfId="10263" xr:uid="{00000000-0005-0000-0000-000038280000}"/>
    <cellStyle name="Normal 2 2 2 2 2 2 5" xfId="10264" xr:uid="{00000000-0005-0000-0000-000039280000}"/>
    <cellStyle name="Normal 2 2 2 2 2 2 6" xfId="10265" xr:uid="{00000000-0005-0000-0000-00003A280000}"/>
    <cellStyle name="Normal 2 2 2 2 2 3" xfId="10266" xr:uid="{00000000-0005-0000-0000-00003B280000}"/>
    <cellStyle name="Normal 2 2 2 2 2 3 2" xfId="10267" xr:uid="{00000000-0005-0000-0000-00003C280000}"/>
    <cellStyle name="Normal 2 2 2 2 2 3 2 2" xfId="10268" xr:uid="{00000000-0005-0000-0000-00003D280000}"/>
    <cellStyle name="Normal 2 2 2 2 2 3 2 2 2" xfId="10269" xr:uid="{00000000-0005-0000-0000-00003E280000}"/>
    <cellStyle name="Normal 2 2 2 2 2 3 2 2 3" xfId="10270" xr:uid="{00000000-0005-0000-0000-00003F280000}"/>
    <cellStyle name="Normal 2 2 2 2 2 3 2 3" xfId="10271" xr:uid="{00000000-0005-0000-0000-000040280000}"/>
    <cellStyle name="Normal 2 2 2 2 2 3 2 4" xfId="10272" xr:uid="{00000000-0005-0000-0000-000041280000}"/>
    <cellStyle name="Normal 2 2 2 2 2 3 3" xfId="10273" xr:uid="{00000000-0005-0000-0000-000042280000}"/>
    <cellStyle name="Normal 2 2 2 2 2 3 3 2" xfId="10274" xr:uid="{00000000-0005-0000-0000-000043280000}"/>
    <cellStyle name="Normal 2 2 2 2 2 3 3 3" xfId="10275" xr:uid="{00000000-0005-0000-0000-000044280000}"/>
    <cellStyle name="Normal 2 2 2 2 2 3 4" xfId="10276" xr:uid="{00000000-0005-0000-0000-000045280000}"/>
    <cellStyle name="Normal 2 2 2 2 2 3 5" xfId="10277" xr:uid="{00000000-0005-0000-0000-000046280000}"/>
    <cellStyle name="Normal 2 2 2 2 2 4" xfId="10278" xr:uid="{00000000-0005-0000-0000-000047280000}"/>
    <cellStyle name="Normal 2 2 2 2 2 4 2" xfId="10279" xr:uid="{00000000-0005-0000-0000-000048280000}"/>
    <cellStyle name="Normal 2 2 2 2 2 4 2 2" xfId="10280" xr:uid="{00000000-0005-0000-0000-000049280000}"/>
    <cellStyle name="Normal 2 2 2 2 2 4 2 3" xfId="10281" xr:uid="{00000000-0005-0000-0000-00004A280000}"/>
    <cellStyle name="Normal 2 2 2 2 2 4 3" xfId="10282" xr:uid="{00000000-0005-0000-0000-00004B280000}"/>
    <cellStyle name="Normal 2 2 2 2 2 4 4" xfId="10283" xr:uid="{00000000-0005-0000-0000-00004C280000}"/>
    <cellStyle name="Normal 2 2 2 2 2 5" xfId="10284" xr:uid="{00000000-0005-0000-0000-00004D280000}"/>
    <cellStyle name="Normal 2 2 2 2 2 5 2" xfId="10285" xr:uid="{00000000-0005-0000-0000-00004E280000}"/>
    <cellStyle name="Normal 2 2 2 2 2 5 3" xfId="10286" xr:uid="{00000000-0005-0000-0000-00004F280000}"/>
    <cellStyle name="Normal 2 2 2 2 2 6" xfId="10287" xr:uid="{00000000-0005-0000-0000-000050280000}"/>
    <cellStyle name="Normal 2 2 2 2 2 7" xfId="10288" xr:uid="{00000000-0005-0000-0000-000051280000}"/>
    <cellStyle name="Normal 2 2 2 2 3" xfId="10289" xr:uid="{00000000-0005-0000-0000-000052280000}"/>
    <cellStyle name="Normal 2 2 2 2 3 2" xfId="10290" xr:uid="{00000000-0005-0000-0000-000053280000}"/>
    <cellStyle name="Normal 2 2 2 2 3 2 2" xfId="10291" xr:uid="{00000000-0005-0000-0000-000054280000}"/>
    <cellStyle name="Normal 2 2 2 2 3 2 2 2" xfId="10292" xr:uid="{00000000-0005-0000-0000-000055280000}"/>
    <cellStyle name="Normal 2 2 2 2 3 2 2 2 2" xfId="10293" xr:uid="{00000000-0005-0000-0000-000056280000}"/>
    <cellStyle name="Normal 2 2 2 2 3 2 2 2 3" xfId="10294" xr:uid="{00000000-0005-0000-0000-000057280000}"/>
    <cellStyle name="Normal 2 2 2 2 3 2 2 3" xfId="10295" xr:uid="{00000000-0005-0000-0000-000058280000}"/>
    <cellStyle name="Normal 2 2 2 2 3 2 2 4" xfId="10296" xr:uid="{00000000-0005-0000-0000-000059280000}"/>
    <cellStyle name="Normal 2 2 2 2 3 2 3" xfId="10297" xr:uid="{00000000-0005-0000-0000-00005A280000}"/>
    <cellStyle name="Normal 2 2 2 2 3 2 3 2" xfId="10298" xr:uid="{00000000-0005-0000-0000-00005B280000}"/>
    <cellStyle name="Normal 2 2 2 2 3 2 3 3" xfId="10299" xr:uid="{00000000-0005-0000-0000-00005C280000}"/>
    <cellStyle name="Normal 2 2 2 2 3 2 4" xfId="10300" xr:uid="{00000000-0005-0000-0000-00005D280000}"/>
    <cellStyle name="Normal 2 2 2 2 3 2 5" xfId="10301" xr:uid="{00000000-0005-0000-0000-00005E280000}"/>
    <cellStyle name="Normal 2 2 2 2 3 3" xfId="10302" xr:uid="{00000000-0005-0000-0000-00005F280000}"/>
    <cellStyle name="Normal 2 2 2 2 3 3 2" xfId="10303" xr:uid="{00000000-0005-0000-0000-000060280000}"/>
    <cellStyle name="Normal 2 2 2 2 3 3 2 2" xfId="10304" xr:uid="{00000000-0005-0000-0000-000061280000}"/>
    <cellStyle name="Normal 2 2 2 2 3 3 2 3" xfId="10305" xr:uid="{00000000-0005-0000-0000-000062280000}"/>
    <cellStyle name="Normal 2 2 2 2 3 3 3" xfId="10306" xr:uid="{00000000-0005-0000-0000-000063280000}"/>
    <cellStyle name="Normal 2 2 2 2 3 3 4" xfId="10307" xr:uid="{00000000-0005-0000-0000-000064280000}"/>
    <cellStyle name="Normal 2 2 2 2 3 4" xfId="10308" xr:uid="{00000000-0005-0000-0000-000065280000}"/>
    <cellStyle name="Normal 2 2 2 2 3 4 2" xfId="10309" xr:uid="{00000000-0005-0000-0000-000066280000}"/>
    <cellStyle name="Normal 2 2 2 2 3 4 3" xfId="10310" xr:uid="{00000000-0005-0000-0000-000067280000}"/>
    <cellStyle name="Normal 2 2 2 2 3 5" xfId="10311" xr:uid="{00000000-0005-0000-0000-000068280000}"/>
    <cellStyle name="Normal 2 2 2 2 3 6" xfId="10312" xr:uid="{00000000-0005-0000-0000-000069280000}"/>
    <cellStyle name="Normal 2 2 2 2 4" xfId="10313" xr:uid="{00000000-0005-0000-0000-00006A280000}"/>
    <cellStyle name="Normal 2 2 2 2 4 2" xfId="10314" xr:uid="{00000000-0005-0000-0000-00006B280000}"/>
    <cellStyle name="Normal 2 2 2 2 4 2 2" xfId="10315" xr:uid="{00000000-0005-0000-0000-00006C280000}"/>
    <cellStyle name="Normal 2 2 2 2 4 2 2 2" xfId="10316" xr:uid="{00000000-0005-0000-0000-00006D280000}"/>
    <cellStyle name="Normal 2 2 2 2 4 2 2 2 2" xfId="10317" xr:uid="{00000000-0005-0000-0000-00006E280000}"/>
    <cellStyle name="Normal 2 2 2 2 4 2 2 2 3" xfId="10318" xr:uid="{00000000-0005-0000-0000-00006F280000}"/>
    <cellStyle name="Normal 2 2 2 2 4 2 2 3" xfId="10319" xr:uid="{00000000-0005-0000-0000-000070280000}"/>
    <cellStyle name="Normal 2 2 2 2 4 2 2 4" xfId="10320" xr:uid="{00000000-0005-0000-0000-000071280000}"/>
    <cellStyle name="Normal 2 2 2 2 4 2 3" xfId="10321" xr:uid="{00000000-0005-0000-0000-000072280000}"/>
    <cellStyle name="Normal 2 2 2 2 4 2 3 2" xfId="10322" xr:uid="{00000000-0005-0000-0000-000073280000}"/>
    <cellStyle name="Normal 2 2 2 2 4 2 3 3" xfId="10323" xr:uid="{00000000-0005-0000-0000-000074280000}"/>
    <cellStyle name="Normal 2 2 2 2 4 2 4" xfId="10324" xr:uid="{00000000-0005-0000-0000-000075280000}"/>
    <cellStyle name="Normal 2 2 2 2 4 2 5" xfId="10325" xr:uid="{00000000-0005-0000-0000-000076280000}"/>
    <cellStyle name="Normal 2 2 2 2 4 3" xfId="10326" xr:uid="{00000000-0005-0000-0000-000077280000}"/>
    <cellStyle name="Normal 2 2 2 2 4 3 2" xfId="10327" xr:uid="{00000000-0005-0000-0000-000078280000}"/>
    <cellStyle name="Normal 2 2 2 2 4 3 2 2" xfId="10328" xr:uid="{00000000-0005-0000-0000-000079280000}"/>
    <cellStyle name="Normal 2 2 2 2 4 3 2 3" xfId="10329" xr:uid="{00000000-0005-0000-0000-00007A280000}"/>
    <cellStyle name="Normal 2 2 2 2 4 3 3" xfId="10330" xr:uid="{00000000-0005-0000-0000-00007B280000}"/>
    <cellStyle name="Normal 2 2 2 2 4 3 4" xfId="10331" xr:uid="{00000000-0005-0000-0000-00007C280000}"/>
    <cellStyle name="Normal 2 2 2 2 4 4" xfId="10332" xr:uid="{00000000-0005-0000-0000-00007D280000}"/>
    <cellStyle name="Normal 2 2 2 2 4 4 2" xfId="10333" xr:uid="{00000000-0005-0000-0000-00007E280000}"/>
    <cellStyle name="Normal 2 2 2 2 4 4 3" xfId="10334" xr:uid="{00000000-0005-0000-0000-00007F280000}"/>
    <cellStyle name="Normal 2 2 2 2 4 5" xfId="10335" xr:uid="{00000000-0005-0000-0000-000080280000}"/>
    <cellStyle name="Normal 2 2 2 2 4 6" xfId="10336" xr:uid="{00000000-0005-0000-0000-000081280000}"/>
    <cellStyle name="Normal 2 2 2 2 5" xfId="10337" xr:uid="{00000000-0005-0000-0000-000082280000}"/>
    <cellStyle name="Normal 2 2 2 2 5 2" xfId="10338" xr:uid="{00000000-0005-0000-0000-000083280000}"/>
    <cellStyle name="Normal 2 2 2 2 5 2 2" xfId="10339" xr:uid="{00000000-0005-0000-0000-000084280000}"/>
    <cellStyle name="Normal 2 2 2 2 5 2 2 2" xfId="10340" xr:uid="{00000000-0005-0000-0000-000085280000}"/>
    <cellStyle name="Normal 2 2 2 2 5 2 2 2 2" xfId="10341" xr:uid="{00000000-0005-0000-0000-000086280000}"/>
    <cellStyle name="Normal 2 2 2 2 5 2 2 2 3" xfId="10342" xr:uid="{00000000-0005-0000-0000-000087280000}"/>
    <cellStyle name="Normal 2 2 2 2 5 2 2 3" xfId="10343" xr:uid="{00000000-0005-0000-0000-000088280000}"/>
    <cellStyle name="Normal 2 2 2 2 5 2 2 4" xfId="10344" xr:uid="{00000000-0005-0000-0000-000089280000}"/>
    <cellStyle name="Normal 2 2 2 2 5 2 3" xfId="10345" xr:uid="{00000000-0005-0000-0000-00008A280000}"/>
    <cellStyle name="Normal 2 2 2 2 5 2 3 2" xfId="10346" xr:uid="{00000000-0005-0000-0000-00008B280000}"/>
    <cellStyle name="Normal 2 2 2 2 5 2 3 3" xfId="10347" xr:uid="{00000000-0005-0000-0000-00008C280000}"/>
    <cellStyle name="Normal 2 2 2 2 5 2 4" xfId="10348" xr:uid="{00000000-0005-0000-0000-00008D280000}"/>
    <cellStyle name="Normal 2 2 2 2 5 2 5" xfId="10349" xr:uid="{00000000-0005-0000-0000-00008E280000}"/>
    <cellStyle name="Normal 2 2 2 2 5 3" xfId="10350" xr:uid="{00000000-0005-0000-0000-00008F280000}"/>
    <cellStyle name="Normal 2 2 2 2 5 3 2" xfId="10351" xr:uid="{00000000-0005-0000-0000-000090280000}"/>
    <cellStyle name="Normal 2 2 2 2 5 3 2 2" xfId="10352" xr:uid="{00000000-0005-0000-0000-000091280000}"/>
    <cellStyle name="Normal 2 2 2 2 5 3 2 3" xfId="10353" xr:uid="{00000000-0005-0000-0000-000092280000}"/>
    <cellStyle name="Normal 2 2 2 2 5 3 3" xfId="10354" xr:uid="{00000000-0005-0000-0000-000093280000}"/>
    <cellStyle name="Normal 2 2 2 2 5 3 4" xfId="10355" xr:uid="{00000000-0005-0000-0000-000094280000}"/>
    <cellStyle name="Normal 2 2 2 2 5 4" xfId="10356" xr:uid="{00000000-0005-0000-0000-000095280000}"/>
    <cellStyle name="Normal 2 2 2 2 5 4 2" xfId="10357" xr:uid="{00000000-0005-0000-0000-000096280000}"/>
    <cellStyle name="Normal 2 2 2 2 5 4 3" xfId="10358" xr:uid="{00000000-0005-0000-0000-000097280000}"/>
    <cellStyle name="Normal 2 2 2 2 5 5" xfId="10359" xr:uid="{00000000-0005-0000-0000-000098280000}"/>
    <cellStyle name="Normal 2 2 2 2 5 6" xfId="10360" xr:uid="{00000000-0005-0000-0000-000099280000}"/>
    <cellStyle name="Normal 2 2 2 2 6" xfId="10361" xr:uid="{00000000-0005-0000-0000-00009A280000}"/>
    <cellStyle name="Normal 2 2 2 2 6 2" xfId="10362" xr:uid="{00000000-0005-0000-0000-00009B280000}"/>
    <cellStyle name="Normal 2 2 2 2 6 2 2" xfId="10363" xr:uid="{00000000-0005-0000-0000-00009C280000}"/>
    <cellStyle name="Normal 2 2 2 2 6 2 2 2" xfId="10364" xr:uid="{00000000-0005-0000-0000-00009D280000}"/>
    <cellStyle name="Normal 2 2 2 2 6 2 2 3" xfId="10365" xr:uid="{00000000-0005-0000-0000-00009E280000}"/>
    <cellStyle name="Normal 2 2 2 2 6 2 3" xfId="10366" xr:uid="{00000000-0005-0000-0000-00009F280000}"/>
    <cellStyle name="Normal 2 2 2 2 6 2 4" xfId="10367" xr:uid="{00000000-0005-0000-0000-0000A0280000}"/>
    <cellStyle name="Normal 2 2 2 2 6 3" xfId="10368" xr:uid="{00000000-0005-0000-0000-0000A1280000}"/>
    <cellStyle name="Normal 2 2 2 2 6 3 2" xfId="10369" xr:uid="{00000000-0005-0000-0000-0000A2280000}"/>
    <cellStyle name="Normal 2 2 2 2 6 3 3" xfId="10370" xr:uid="{00000000-0005-0000-0000-0000A3280000}"/>
    <cellStyle name="Normal 2 2 2 2 6 4" xfId="10371" xr:uid="{00000000-0005-0000-0000-0000A4280000}"/>
    <cellStyle name="Normal 2 2 2 2 6 5" xfId="10372" xr:uid="{00000000-0005-0000-0000-0000A5280000}"/>
    <cellStyle name="Normal 2 2 2 2 7" xfId="10373" xr:uid="{00000000-0005-0000-0000-0000A6280000}"/>
    <cellStyle name="Normal 2 2 2 2 7 2" xfId="10374" xr:uid="{00000000-0005-0000-0000-0000A7280000}"/>
    <cellStyle name="Normal 2 2 2 2 7 2 2" xfId="10375" xr:uid="{00000000-0005-0000-0000-0000A8280000}"/>
    <cellStyle name="Normal 2 2 2 2 7 2 3" xfId="10376" xr:uid="{00000000-0005-0000-0000-0000A9280000}"/>
    <cellStyle name="Normal 2 2 2 2 7 3" xfId="10377" xr:uid="{00000000-0005-0000-0000-0000AA280000}"/>
    <cellStyle name="Normal 2 2 2 2 7 4" xfId="10378" xr:uid="{00000000-0005-0000-0000-0000AB280000}"/>
    <cellStyle name="Normal 2 2 2 2 8" xfId="10379" xr:uid="{00000000-0005-0000-0000-0000AC280000}"/>
    <cellStyle name="Normal 2 2 2 2 8 2" xfId="10380" xr:uid="{00000000-0005-0000-0000-0000AD280000}"/>
    <cellStyle name="Normal 2 2 2 2 8 3" xfId="10381" xr:uid="{00000000-0005-0000-0000-0000AE280000}"/>
    <cellStyle name="Normal 2 2 2 2 9" xfId="10382" xr:uid="{00000000-0005-0000-0000-0000AF280000}"/>
    <cellStyle name="Normal 2 2 2 3" xfId="10383" xr:uid="{00000000-0005-0000-0000-0000B0280000}"/>
    <cellStyle name="Normal 2 2 2 4" xfId="10384" xr:uid="{00000000-0005-0000-0000-0000B1280000}"/>
    <cellStyle name="Normal 2 2 2 4 2" xfId="10385" xr:uid="{00000000-0005-0000-0000-0000B2280000}"/>
    <cellStyle name="Normal 2 2 2 5" xfId="10386" xr:uid="{00000000-0005-0000-0000-0000B3280000}"/>
    <cellStyle name="Normal 2 2 2 5 2" xfId="10387" xr:uid="{00000000-0005-0000-0000-0000B4280000}"/>
    <cellStyle name="Normal 2 2 2 6" xfId="10388" xr:uid="{00000000-0005-0000-0000-0000B5280000}"/>
    <cellStyle name="Normal 2 2 20" xfId="10389" xr:uid="{00000000-0005-0000-0000-0000B6280000}"/>
    <cellStyle name="Normal 2 2 20 2" xfId="10390" xr:uid="{00000000-0005-0000-0000-0000B7280000}"/>
    <cellStyle name="Normal 2 2 20 2 2" xfId="10391" xr:uid="{00000000-0005-0000-0000-0000B8280000}"/>
    <cellStyle name="Normal 2 2 20 2 2 2" xfId="10392" xr:uid="{00000000-0005-0000-0000-0000B9280000}"/>
    <cellStyle name="Normal 2 2 20 2 2 2 2" xfId="10393" xr:uid="{00000000-0005-0000-0000-0000BA280000}"/>
    <cellStyle name="Normal 2 2 20 2 2 2 3" xfId="10394" xr:uid="{00000000-0005-0000-0000-0000BB280000}"/>
    <cellStyle name="Normal 2 2 20 2 2 3" xfId="10395" xr:uid="{00000000-0005-0000-0000-0000BC280000}"/>
    <cellStyle name="Normal 2 2 20 2 2 4" xfId="10396" xr:uid="{00000000-0005-0000-0000-0000BD280000}"/>
    <cellStyle name="Normal 2 2 20 2 3" xfId="10397" xr:uid="{00000000-0005-0000-0000-0000BE280000}"/>
    <cellStyle name="Normal 2 2 20 2 3 2" xfId="10398" xr:uid="{00000000-0005-0000-0000-0000BF280000}"/>
    <cellStyle name="Normal 2 2 20 2 3 3" xfId="10399" xr:uid="{00000000-0005-0000-0000-0000C0280000}"/>
    <cellStyle name="Normal 2 2 20 2 4" xfId="10400" xr:uid="{00000000-0005-0000-0000-0000C1280000}"/>
    <cellStyle name="Normal 2 2 20 2 5" xfId="10401" xr:uid="{00000000-0005-0000-0000-0000C2280000}"/>
    <cellStyle name="Normal 2 2 20 3" xfId="10402" xr:uid="{00000000-0005-0000-0000-0000C3280000}"/>
    <cellStyle name="Normal 2 2 20 3 2" xfId="10403" xr:uid="{00000000-0005-0000-0000-0000C4280000}"/>
    <cellStyle name="Normal 2 2 20 3 2 2" xfId="10404" xr:uid="{00000000-0005-0000-0000-0000C5280000}"/>
    <cellStyle name="Normal 2 2 20 3 2 3" xfId="10405" xr:uid="{00000000-0005-0000-0000-0000C6280000}"/>
    <cellStyle name="Normal 2 2 20 3 3" xfId="10406" xr:uid="{00000000-0005-0000-0000-0000C7280000}"/>
    <cellStyle name="Normal 2 2 20 3 4" xfId="10407" xr:uid="{00000000-0005-0000-0000-0000C8280000}"/>
    <cellStyle name="Normal 2 2 20 4" xfId="10408" xr:uid="{00000000-0005-0000-0000-0000C9280000}"/>
    <cellStyle name="Normal 2 2 20 4 2" xfId="10409" xr:uid="{00000000-0005-0000-0000-0000CA280000}"/>
    <cellStyle name="Normal 2 2 20 4 3" xfId="10410" xr:uid="{00000000-0005-0000-0000-0000CB280000}"/>
    <cellStyle name="Normal 2 2 20 5" xfId="10411" xr:uid="{00000000-0005-0000-0000-0000CC280000}"/>
    <cellStyle name="Normal 2 2 20 6" xfId="10412" xr:uid="{00000000-0005-0000-0000-0000CD280000}"/>
    <cellStyle name="Normal 2 2 21" xfId="10413" xr:uid="{00000000-0005-0000-0000-0000CE280000}"/>
    <cellStyle name="Normal 2 2 21 2" xfId="10414" xr:uid="{00000000-0005-0000-0000-0000CF280000}"/>
    <cellStyle name="Normal 2 2 21 2 2" xfId="10415" xr:uid="{00000000-0005-0000-0000-0000D0280000}"/>
    <cellStyle name="Normal 2 2 21 2 2 2" xfId="10416" xr:uid="{00000000-0005-0000-0000-0000D1280000}"/>
    <cellStyle name="Normal 2 2 21 2 2 2 2" xfId="10417" xr:uid="{00000000-0005-0000-0000-0000D2280000}"/>
    <cellStyle name="Normal 2 2 21 2 2 2 3" xfId="10418" xr:uid="{00000000-0005-0000-0000-0000D3280000}"/>
    <cellStyle name="Normal 2 2 21 2 2 3" xfId="10419" xr:uid="{00000000-0005-0000-0000-0000D4280000}"/>
    <cellStyle name="Normal 2 2 21 2 2 4" xfId="10420" xr:uid="{00000000-0005-0000-0000-0000D5280000}"/>
    <cellStyle name="Normal 2 2 21 2 3" xfId="10421" xr:uid="{00000000-0005-0000-0000-0000D6280000}"/>
    <cellStyle name="Normal 2 2 21 2 3 2" xfId="10422" xr:uid="{00000000-0005-0000-0000-0000D7280000}"/>
    <cellStyle name="Normal 2 2 21 2 3 3" xfId="10423" xr:uid="{00000000-0005-0000-0000-0000D8280000}"/>
    <cellStyle name="Normal 2 2 21 2 4" xfId="10424" xr:uid="{00000000-0005-0000-0000-0000D9280000}"/>
    <cellStyle name="Normal 2 2 21 2 5" xfId="10425" xr:uid="{00000000-0005-0000-0000-0000DA280000}"/>
    <cellStyle name="Normal 2 2 21 3" xfId="10426" xr:uid="{00000000-0005-0000-0000-0000DB280000}"/>
    <cellStyle name="Normal 2 2 21 3 2" xfId="10427" xr:uid="{00000000-0005-0000-0000-0000DC280000}"/>
    <cellStyle name="Normal 2 2 21 3 2 2" xfId="10428" xr:uid="{00000000-0005-0000-0000-0000DD280000}"/>
    <cellStyle name="Normal 2 2 21 3 2 3" xfId="10429" xr:uid="{00000000-0005-0000-0000-0000DE280000}"/>
    <cellStyle name="Normal 2 2 21 3 3" xfId="10430" xr:uid="{00000000-0005-0000-0000-0000DF280000}"/>
    <cellStyle name="Normal 2 2 21 3 4" xfId="10431" xr:uid="{00000000-0005-0000-0000-0000E0280000}"/>
    <cellStyle name="Normal 2 2 21 4" xfId="10432" xr:uid="{00000000-0005-0000-0000-0000E1280000}"/>
    <cellStyle name="Normal 2 2 21 4 2" xfId="10433" xr:uid="{00000000-0005-0000-0000-0000E2280000}"/>
    <cellStyle name="Normal 2 2 21 4 3" xfId="10434" xr:uid="{00000000-0005-0000-0000-0000E3280000}"/>
    <cellStyle name="Normal 2 2 21 5" xfId="10435" xr:uid="{00000000-0005-0000-0000-0000E4280000}"/>
    <cellStyle name="Normal 2 2 21 6" xfId="10436" xr:uid="{00000000-0005-0000-0000-0000E5280000}"/>
    <cellStyle name="Normal 2 2 22" xfId="10437" xr:uid="{00000000-0005-0000-0000-0000E6280000}"/>
    <cellStyle name="Normal 2 2 22 2" xfId="10438" xr:uid="{00000000-0005-0000-0000-0000E7280000}"/>
    <cellStyle name="Normal 2 2 22 2 2" xfId="10439" xr:uid="{00000000-0005-0000-0000-0000E8280000}"/>
    <cellStyle name="Normal 2 2 22 2 2 2" xfId="10440" xr:uid="{00000000-0005-0000-0000-0000E9280000}"/>
    <cellStyle name="Normal 2 2 22 2 2 2 2" xfId="10441" xr:uid="{00000000-0005-0000-0000-0000EA280000}"/>
    <cellStyle name="Normal 2 2 22 2 2 2 3" xfId="10442" xr:uid="{00000000-0005-0000-0000-0000EB280000}"/>
    <cellStyle name="Normal 2 2 22 2 2 3" xfId="10443" xr:uid="{00000000-0005-0000-0000-0000EC280000}"/>
    <cellStyle name="Normal 2 2 22 2 2 4" xfId="10444" xr:uid="{00000000-0005-0000-0000-0000ED280000}"/>
    <cellStyle name="Normal 2 2 22 2 3" xfId="10445" xr:uid="{00000000-0005-0000-0000-0000EE280000}"/>
    <cellStyle name="Normal 2 2 22 2 3 2" xfId="10446" xr:uid="{00000000-0005-0000-0000-0000EF280000}"/>
    <cellStyle name="Normal 2 2 22 2 3 3" xfId="10447" xr:uid="{00000000-0005-0000-0000-0000F0280000}"/>
    <cellStyle name="Normal 2 2 22 2 4" xfId="10448" xr:uid="{00000000-0005-0000-0000-0000F1280000}"/>
    <cellStyle name="Normal 2 2 22 2 5" xfId="10449" xr:uid="{00000000-0005-0000-0000-0000F2280000}"/>
    <cellStyle name="Normal 2 2 22 3" xfId="10450" xr:uid="{00000000-0005-0000-0000-0000F3280000}"/>
    <cellStyle name="Normal 2 2 22 3 2" xfId="10451" xr:uid="{00000000-0005-0000-0000-0000F4280000}"/>
    <cellStyle name="Normal 2 2 22 3 2 2" xfId="10452" xr:uid="{00000000-0005-0000-0000-0000F5280000}"/>
    <cellStyle name="Normal 2 2 22 3 2 3" xfId="10453" xr:uid="{00000000-0005-0000-0000-0000F6280000}"/>
    <cellStyle name="Normal 2 2 22 3 3" xfId="10454" xr:uid="{00000000-0005-0000-0000-0000F7280000}"/>
    <cellStyle name="Normal 2 2 22 3 4" xfId="10455" xr:uid="{00000000-0005-0000-0000-0000F8280000}"/>
    <cellStyle name="Normal 2 2 22 4" xfId="10456" xr:uid="{00000000-0005-0000-0000-0000F9280000}"/>
    <cellStyle name="Normal 2 2 22 4 2" xfId="10457" xr:uid="{00000000-0005-0000-0000-0000FA280000}"/>
    <cellStyle name="Normal 2 2 22 4 3" xfId="10458" xr:uid="{00000000-0005-0000-0000-0000FB280000}"/>
    <cellStyle name="Normal 2 2 22 5" xfId="10459" xr:uid="{00000000-0005-0000-0000-0000FC280000}"/>
    <cellStyle name="Normal 2 2 22 6" xfId="10460" xr:uid="{00000000-0005-0000-0000-0000FD280000}"/>
    <cellStyle name="Normal 2 2 23" xfId="10461" xr:uid="{00000000-0005-0000-0000-0000FE280000}"/>
    <cellStyle name="Normal 2 2 23 2" xfId="10462" xr:uid="{00000000-0005-0000-0000-0000FF280000}"/>
    <cellStyle name="Normal 2 2 24" xfId="10463" xr:uid="{00000000-0005-0000-0000-000000290000}"/>
    <cellStyle name="Normal 2 2 24 2" xfId="10464" xr:uid="{00000000-0005-0000-0000-000001290000}"/>
    <cellStyle name="Normal 2 2 25" xfId="10465" xr:uid="{00000000-0005-0000-0000-000002290000}"/>
    <cellStyle name="Normal 2 2 26" xfId="10466" xr:uid="{00000000-0005-0000-0000-000003290000}"/>
    <cellStyle name="Normal 2 2 27" xfId="10467" xr:uid="{00000000-0005-0000-0000-000004290000}"/>
    <cellStyle name="Normal 2 2 28" xfId="10468" xr:uid="{00000000-0005-0000-0000-000005290000}"/>
    <cellStyle name="Normal 2 2 29" xfId="10469" xr:uid="{00000000-0005-0000-0000-000006290000}"/>
    <cellStyle name="Normal 2 2 3" xfId="10470" xr:uid="{00000000-0005-0000-0000-000007290000}"/>
    <cellStyle name="Normal 2 2 3 10" xfId="10471" xr:uid="{00000000-0005-0000-0000-000008290000}"/>
    <cellStyle name="Normal 2 2 3 10 2" xfId="10472" xr:uid="{00000000-0005-0000-0000-000009290000}"/>
    <cellStyle name="Normal 2 2 3 10 2 2" xfId="10473" xr:uid="{00000000-0005-0000-0000-00000A290000}"/>
    <cellStyle name="Normal 2 2 3 10 2 3" xfId="10474" xr:uid="{00000000-0005-0000-0000-00000B290000}"/>
    <cellStyle name="Normal 2 2 3 10 3" xfId="10475" xr:uid="{00000000-0005-0000-0000-00000C290000}"/>
    <cellStyle name="Normal 2 2 3 10 4" xfId="10476" xr:uid="{00000000-0005-0000-0000-00000D290000}"/>
    <cellStyle name="Normal 2 2 3 11" xfId="10477" xr:uid="{00000000-0005-0000-0000-00000E290000}"/>
    <cellStyle name="Normal 2 2 3 11 2" xfId="10478" xr:uid="{00000000-0005-0000-0000-00000F290000}"/>
    <cellStyle name="Normal 2 2 3 11 3" xfId="10479" xr:uid="{00000000-0005-0000-0000-000010290000}"/>
    <cellStyle name="Normal 2 2 3 12" xfId="10480" xr:uid="{00000000-0005-0000-0000-000011290000}"/>
    <cellStyle name="Normal 2 2 3 13" xfId="10481" xr:uid="{00000000-0005-0000-0000-000012290000}"/>
    <cellStyle name="Normal 2 2 3 2" xfId="10482" xr:uid="{00000000-0005-0000-0000-000013290000}"/>
    <cellStyle name="Normal 2 2 3 2 2" xfId="10483" xr:uid="{00000000-0005-0000-0000-000014290000}"/>
    <cellStyle name="Normal 2 2 3 2 2 2" xfId="10484" xr:uid="{00000000-0005-0000-0000-000015290000}"/>
    <cellStyle name="Normal 2 2 3 2 2 2 2" xfId="10485" xr:uid="{00000000-0005-0000-0000-000016290000}"/>
    <cellStyle name="Normal 2 2 3 2 2 2 2 2" xfId="10486" xr:uid="{00000000-0005-0000-0000-000017290000}"/>
    <cellStyle name="Normal 2 2 3 2 2 2 2 3" xfId="10487" xr:uid="{00000000-0005-0000-0000-000018290000}"/>
    <cellStyle name="Normal 2 2 3 2 2 2 3" xfId="10488" xr:uid="{00000000-0005-0000-0000-000019290000}"/>
    <cellStyle name="Normal 2 2 3 2 2 2 4" xfId="10489" xr:uid="{00000000-0005-0000-0000-00001A290000}"/>
    <cellStyle name="Normal 2 2 3 2 2 3" xfId="10490" xr:uid="{00000000-0005-0000-0000-00001B290000}"/>
    <cellStyle name="Normal 2 2 3 2 2 3 2" xfId="10491" xr:uid="{00000000-0005-0000-0000-00001C290000}"/>
    <cellStyle name="Normal 2 2 3 2 2 3 3" xfId="10492" xr:uid="{00000000-0005-0000-0000-00001D290000}"/>
    <cellStyle name="Normal 2 2 3 2 2 4" xfId="10493" xr:uid="{00000000-0005-0000-0000-00001E290000}"/>
    <cellStyle name="Normal 2 2 3 2 2 5" xfId="10494" xr:uid="{00000000-0005-0000-0000-00001F290000}"/>
    <cellStyle name="Normal 2 2 3 2 3" xfId="10495" xr:uid="{00000000-0005-0000-0000-000020290000}"/>
    <cellStyle name="Normal 2 2 3 2 3 2" xfId="10496" xr:uid="{00000000-0005-0000-0000-000021290000}"/>
    <cellStyle name="Normal 2 2 3 2 3 2 2" xfId="10497" xr:uid="{00000000-0005-0000-0000-000022290000}"/>
    <cellStyle name="Normal 2 2 3 2 3 2 3" xfId="10498" xr:uid="{00000000-0005-0000-0000-000023290000}"/>
    <cellStyle name="Normal 2 2 3 2 3 3" xfId="10499" xr:uid="{00000000-0005-0000-0000-000024290000}"/>
    <cellStyle name="Normal 2 2 3 2 3 4" xfId="10500" xr:uid="{00000000-0005-0000-0000-000025290000}"/>
    <cellStyle name="Normal 2 2 3 2 4" xfId="10501" xr:uid="{00000000-0005-0000-0000-000026290000}"/>
    <cellStyle name="Normal 2 2 3 2 4 2" xfId="10502" xr:uid="{00000000-0005-0000-0000-000027290000}"/>
    <cellStyle name="Normal 2 2 3 2 4 3" xfId="10503" xr:uid="{00000000-0005-0000-0000-000028290000}"/>
    <cellStyle name="Normal 2 2 3 2 5" xfId="10504" xr:uid="{00000000-0005-0000-0000-000029290000}"/>
    <cellStyle name="Normal 2 2 3 2 6" xfId="10505" xr:uid="{00000000-0005-0000-0000-00002A290000}"/>
    <cellStyle name="Normal 2 2 3 3" xfId="10506" xr:uid="{00000000-0005-0000-0000-00002B290000}"/>
    <cellStyle name="Normal 2 2 3 3 2" xfId="10507" xr:uid="{00000000-0005-0000-0000-00002C290000}"/>
    <cellStyle name="Normal 2 2 3 3 2 2" xfId="10508" xr:uid="{00000000-0005-0000-0000-00002D290000}"/>
    <cellStyle name="Normal 2 2 3 3 2 2 2" xfId="10509" xr:uid="{00000000-0005-0000-0000-00002E290000}"/>
    <cellStyle name="Normal 2 2 3 3 2 2 2 2" xfId="10510" xr:uid="{00000000-0005-0000-0000-00002F290000}"/>
    <cellStyle name="Normal 2 2 3 3 2 2 2 3" xfId="10511" xr:uid="{00000000-0005-0000-0000-000030290000}"/>
    <cellStyle name="Normal 2 2 3 3 2 2 3" xfId="10512" xr:uid="{00000000-0005-0000-0000-000031290000}"/>
    <cellStyle name="Normal 2 2 3 3 2 2 4" xfId="10513" xr:uid="{00000000-0005-0000-0000-000032290000}"/>
    <cellStyle name="Normal 2 2 3 3 2 3" xfId="10514" xr:uid="{00000000-0005-0000-0000-000033290000}"/>
    <cellStyle name="Normal 2 2 3 3 2 3 2" xfId="10515" xr:uid="{00000000-0005-0000-0000-000034290000}"/>
    <cellStyle name="Normal 2 2 3 3 2 3 3" xfId="10516" xr:uid="{00000000-0005-0000-0000-000035290000}"/>
    <cellStyle name="Normal 2 2 3 3 2 4" xfId="10517" xr:uid="{00000000-0005-0000-0000-000036290000}"/>
    <cellStyle name="Normal 2 2 3 3 2 5" xfId="10518" xr:uid="{00000000-0005-0000-0000-000037290000}"/>
    <cellStyle name="Normal 2 2 3 3 3" xfId="10519" xr:uid="{00000000-0005-0000-0000-000038290000}"/>
    <cellStyle name="Normal 2 2 3 3 3 2" xfId="10520" xr:uid="{00000000-0005-0000-0000-000039290000}"/>
    <cellStyle name="Normal 2 2 3 3 3 2 2" xfId="10521" xr:uid="{00000000-0005-0000-0000-00003A290000}"/>
    <cellStyle name="Normal 2 2 3 3 3 2 3" xfId="10522" xr:uid="{00000000-0005-0000-0000-00003B290000}"/>
    <cellStyle name="Normal 2 2 3 3 3 3" xfId="10523" xr:uid="{00000000-0005-0000-0000-00003C290000}"/>
    <cellStyle name="Normal 2 2 3 3 3 4" xfId="10524" xr:uid="{00000000-0005-0000-0000-00003D290000}"/>
    <cellStyle name="Normal 2 2 3 3 4" xfId="10525" xr:uid="{00000000-0005-0000-0000-00003E290000}"/>
    <cellStyle name="Normal 2 2 3 3 4 2" xfId="10526" xr:uid="{00000000-0005-0000-0000-00003F290000}"/>
    <cellStyle name="Normal 2 2 3 3 4 3" xfId="10527" xr:uid="{00000000-0005-0000-0000-000040290000}"/>
    <cellStyle name="Normal 2 2 3 3 5" xfId="10528" xr:uid="{00000000-0005-0000-0000-000041290000}"/>
    <cellStyle name="Normal 2 2 3 3 6" xfId="10529" xr:uid="{00000000-0005-0000-0000-000042290000}"/>
    <cellStyle name="Normal 2 2 3 4" xfId="10530" xr:uid="{00000000-0005-0000-0000-000043290000}"/>
    <cellStyle name="Normal 2 2 3 4 2" xfId="10531" xr:uid="{00000000-0005-0000-0000-000044290000}"/>
    <cellStyle name="Normal 2 2 3 4 2 2" xfId="10532" xr:uid="{00000000-0005-0000-0000-000045290000}"/>
    <cellStyle name="Normal 2 2 3 4 2 2 2" xfId="10533" xr:uid="{00000000-0005-0000-0000-000046290000}"/>
    <cellStyle name="Normal 2 2 3 4 2 2 2 2" xfId="10534" xr:uid="{00000000-0005-0000-0000-000047290000}"/>
    <cellStyle name="Normal 2 2 3 4 2 2 2 3" xfId="10535" xr:uid="{00000000-0005-0000-0000-000048290000}"/>
    <cellStyle name="Normal 2 2 3 4 2 2 3" xfId="10536" xr:uid="{00000000-0005-0000-0000-000049290000}"/>
    <cellStyle name="Normal 2 2 3 4 2 2 4" xfId="10537" xr:uid="{00000000-0005-0000-0000-00004A290000}"/>
    <cellStyle name="Normal 2 2 3 4 2 3" xfId="10538" xr:uid="{00000000-0005-0000-0000-00004B290000}"/>
    <cellStyle name="Normal 2 2 3 4 2 3 2" xfId="10539" xr:uid="{00000000-0005-0000-0000-00004C290000}"/>
    <cellStyle name="Normal 2 2 3 4 2 3 3" xfId="10540" xr:uid="{00000000-0005-0000-0000-00004D290000}"/>
    <cellStyle name="Normal 2 2 3 4 2 4" xfId="10541" xr:uid="{00000000-0005-0000-0000-00004E290000}"/>
    <cellStyle name="Normal 2 2 3 4 2 5" xfId="10542" xr:uid="{00000000-0005-0000-0000-00004F290000}"/>
    <cellStyle name="Normal 2 2 3 4 3" xfId="10543" xr:uid="{00000000-0005-0000-0000-000050290000}"/>
    <cellStyle name="Normal 2 2 3 4 3 2" xfId="10544" xr:uid="{00000000-0005-0000-0000-000051290000}"/>
    <cellStyle name="Normal 2 2 3 4 3 2 2" xfId="10545" xr:uid="{00000000-0005-0000-0000-000052290000}"/>
    <cellStyle name="Normal 2 2 3 4 3 2 3" xfId="10546" xr:uid="{00000000-0005-0000-0000-000053290000}"/>
    <cellStyle name="Normal 2 2 3 4 3 3" xfId="10547" xr:uid="{00000000-0005-0000-0000-000054290000}"/>
    <cellStyle name="Normal 2 2 3 4 3 4" xfId="10548" xr:uid="{00000000-0005-0000-0000-000055290000}"/>
    <cellStyle name="Normal 2 2 3 4 4" xfId="10549" xr:uid="{00000000-0005-0000-0000-000056290000}"/>
    <cellStyle name="Normal 2 2 3 4 4 2" xfId="10550" xr:uid="{00000000-0005-0000-0000-000057290000}"/>
    <cellStyle name="Normal 2 2 3 4 4 3" xfId="10551" xr:uid="{00000000-0005-0000-0000-000058290000}"/>
    <cellStyle name="Normal 2 2 3 4 5" xfId="10552" xr:uid="{00000000-0005-0000-0000-000059290000}"/>
    <cellStyle name="Normal 2 2 3 4 6" xfId="10553" xr:uid="{00000000-0005-0000-0000-00005A290000}"/>
    <cellStyle name="Normal 2 2 3 5" xfId="10554" xr:uid="{00000000-0005-0000-0000-00005B290000}"/>
    <cellStyle name="Normal 2 2 3 5 2" xfId="10555" xr:uid="{00000000-0005-0000-0000-00005C290000}"/>
    <cellStyle name="Normal 2 2 3 5 2 2" xfId="10556" xr:uid="{00000000-0005-0000-0000-00005D290000}"/>
    <cellStyle name="Normal 2 2 3 5 2 2 2" xfId="10557" xr:uid="{00000000-0005-0000-0000-00005E290000}"/>
    <cellStyle name="Normal 2 2 3 5 2 2 2 2" xfId="10558" xr:uid="{00000000-0005-0000-0000-00005F290000}"/>
    <cellStyle name="Normal 2 2 3 5 2 2 2 3" xfId="10559" xr:uid="{00000000-0005-0000-0000-000060290000}"/>
    <cellStyle name="Normal 2 2 3 5 2 2 3" xfId="10560" xr:uid="{00000000-0005-0000-0000-000061290000}"/>
    <cellStyle name="Normal 2 2 3 5 2 2 4" xfId="10561" xr:uid="{00000000-0005-0000-0000-000062290000}"/>
    <cellStyle name="Normal 2 2 3 5 2 3" xfId="10562" xr:uid="{00000000-0005-0000-0000-000063290000}"/>
    <cellStyle name="Normal 2 2 3 5 2 3 2" xfId="10563" xr:uid="{00000000-0005-0000-0000-000064290000}"/>
    <cellStyle name="Normal 2 2 3 5 2 3 3" xfId="10564" xr:uid="{00000000-0005-0000-0000-000065290000}"/>
    <cellStyle name="Normal 2 2 3 5 2 4" xfId="10565" xr:uid="{00000000-0005-0000-0000-000066290000}"/>
    <cellStyle name="Normal 2 2 3 5 2 5" xfId="10566" xr:uid="{00000000-0005-0000-0000-000067290000}"/>
    <cellStyle name="Normal 2 2 3 5 3" xfId="10567" xr:uid="{00000000-0005-0000-0000-000068290000}"/>
    <cellStyle name="Normal 2 2 3 5 3 2" xfId="10568" xr:uid="{00000000-0005-0000-0000-000069290000}"/>
    <cellStyle name="Normal 2 2 3 5 3 2 2" xfId="10569" xr:uid="{00000000-0005-0000-0000-00006A290000}"/>
    <cellStyle name="Normal 2 2 3 5 3 2 3" xfId="10570" xr:uid="{00000000-0005-0000-0000-00006B290000}"/>
    <cellStyle name="Normal 2 2 3 5 3 3" xfId="10571" xr:uid="{00000000-0005-0000-0000-00006C290000}"/>
    <cellStyle name="Normal 2 2 3 5 3 4" xfId="10572" xr:uid="{00000000-0005-0000-0000-00006D290000}"/>
    <cellStyle name="Normal 2 2 3 5 4" xfId="10573" xr:uid="{00000000-0005-0000-0000-00006E290000}"/>
    <cellStyle name="Normal 2 2 3 5 4 2" xfId="10574" xr:uid="{00000000-0005-0000-0000-00006F290000}"/>
    <cellStyle name="Normal 2 2 3 5 4 3" xfId="10575" xr:uid="{00000000-0005-0000-0000-000070290000}"/>
    <cellStyle name="Normal 2 2 3 5 5" xfId="10576" xr:uid="{00000000-0005-0000-0000-000071290000}"/>
    <cellStyle name="Normal 2 2 3 5 6" xfId="10577" xr:uid="{00000000-0005-0000-0000-000072290000}"/>
    <cellStyle name="Normal 2 2 3 6" xfId="10578" xr:uid="{00000000-0005-0000-0000-000073290000}"/>
    <cellStyle name="Normal 2 2 3 6 2" xfId="10579" xr:uid="{00000000-0005-0000-0000-000074290000}"/>
    <cellStyle name="Normal 2 2 3 6 2 2" xfId="10580" xr:uid="{00000000-0005-0000-0000-000075290000}"/>
    <cellStyle name="Normal 2 2 3 6 2 2 2" xfId="10581" xr:uid="{00000000-0005-0000-0000-000076290000}"/>
    <cellStyle name="Normal 2 2 3 6 2 2 2 2" xfId="10582" xr:uid="{00000000-0005-0000-0000-000077290000}"/>
    <cellStyle name="Normal 2 2 3 6 2 2 2 3" xfId="10583" xr:uid="{00000000-0005-0000-0000-000078290000}"/>
    <cellStyle name="Normal 2 2 3 6 2 2 3" xfId="10584" xr:uid="{00000000-0005-0000-0000-000079290000}"/>
    <cellStyle name="Normal 2 2 3 6 2 2 4" xfId="10585" xr:uid="{00000000-0005-0000-0000-00007A290000}"/>
    <cellStyle name="Normal 2 2 3 6 2 3" xfId="10586" xr:uid="{00000000-0005-0000-0000-00007B290000}"/>
    <cellStyle name="Normal 2 2 3 6 2 3 2" xfId="10587" xr:uid="{00000000-0005-0000-0000-00007C290000}"/>
    <cellStyle name="Normal 2 2 3 6 2 3 3" xfId="10588" xr:uid="{00000000-0005-0000-0000-00007D290000}"/>
    <cellStyle name="Normal 2 2 3 6 2 4" xfId="10589" xr:uid="{00000000-0005-0000-0000-00007E290000}"/>
    <cellStyle name="Normal 2 2 3 6 2 5" xfId="10590" xr:uid="{00000000-0005-0000-0000-00007F290000}"/>
    <cellStyle name="Normal 2 2 3 6 3" xfId="10591" xr:uid="{00000000-0005-0000-0000-000080290000}"/>
    <cellStyle name="Normal 2 2 3 6 3 2" xfId="10592" xr:uid="{00000000-0005-0000-0000-000081290000}"/>
    <cellStyle name="Normal 2 2 3 6 3 2 2" xfId="10593" xr:uid="{00000000-0005-0000-0000-000082290000}"/>
    <cellStyle name="Normal 2 2 3 6 3 2 3" xfId="10594" xr:uid="{00000000-0005-0000-0000-000083290000}"/>
    <cellStyle name="Normal 2 2 3 6 3 3" xfId="10595" xr:uid="{00000000-0005-0000-0000-000084290000}"/>
    <cellStyle name="Normal 2 2 3 6 3 4" xfId="10596" xr:uid="{00000000-0005-0000-0000-000085290000}"/>
    <cellStyle name="Normal 2 2 3 6 4" xfId="10597" xr:uid="{00000000-0005-0000-0000-000086290000}"/>
    <cellStyle name="Normal 2 2 3 6 4 2" xfId="10598" xr:uid="{00000000-0005-0000-0000-000087290000}"/>
    <cellStyle name="Normal 2 2 3 6 4 3" xfId="10599" xr:uid="{00000000-0005-0000-0000-000088290000}"/>
    <cellStyle name="Normal 2 2 3 6 5" xfId="10600" xr:uid="{00000000-0005-0000-0000-000089290000}"/>
    <cellStyle name="Normal 2 2 3 6 6" xfId="10601" xr:uid="{00000000-0005-0000-0000-00008A290000}"/>
    <cellStyle name="Normal 2 2 3 7" xfId="10602" xr:uid="{00000000-0005-0000-0000-00008B290000}"/>
    <cellStyle name="Normal 2 2 3 7 2" xfId="10603" xr:uid="{00000000-0005-0000-0000-00008C290000}"/>
    <cellStyle name="Normal 2 2 3 8" xfId="10604" xr:uid="{00000000-0005-0000-0000-00008D290000}"/>
    <cellStyle name="Normal 2 2 3 8 2" xfId="10605" xr:uid="{00000000-0005-0000-0000-00008E290000}"/>
    <cellStyle name="Normal 2 2 3 9" xfId="10606" xr:uid="{00000000-0005-0000-0000-00008F290000}"/>
    <cellStyle name="Normal 2 2 3 9 2" xfId="10607" xr:uid="{00000000-0005-0000-0000-000090290000}"/>
    <cellStyle name="Normal 2 2 3 9 2 2" xfId="10608" xr:uid="{00000000-0005-0000-0000-000091290000}"/>
    <cellStyle name="Normal 2 2 3 9 2 2 2" xfId="10609" xr:uid="{00000000-0005-0000-0000-000092290000}"/>
    <cellStyle name="Normal 2 2 3 9 2 2 3" xfId="10610" xr:uid="{00000000-0005-0000-0000-000093290000}"/>
    <cellStyle name="Normal 2 2 3 9 2 3" xfId="10611" xr:uid="{00000000-0005-0000-0000-000094290000}"/>
    <cellStyle name="Normal 2 2 3 9 2 4" xfId="10612" xr:uid="{00000000-0005-0000-0000-000095290000}"/>
    <cellStyle name="Normal 2 2 3 9 3" xfId="10613" xr:uid="{00000000-0005-0000-0000-000096290000}"/>
    <cellStyle name="Normal 2 2 3 9 3 2" xfId="10614" xr:uid="{00000000-0005-0000-0000-000097290000}"/>
    <cellStyle name="Normal 2 2 3 9 3 3" xfId="10615" xr:uid="{00000000-0005-0000-0000-000098290000}"/>
    <cellStyle name="Normal 2 2 3 9 4" xfId="10616" xr:uid="{00000000-0005-0000-0000-000099290000}"/>
    <cellStyle name="Normal 2 2 3 9 5" xfId="10617" xr:uid="{00000000-0005-0000-0000-00009A290000}"/>
    <cellStyle name="Normal 2 2 4" xfId="10618" xr:uid="{00000000-0005-0000-0000-00009B290000}"/>
    <cellStyle name="Normal 2 2 4 2" xfId="10619" xr:uid="{00000000-0005-0000-0000-00009C290000}"/>
    <cellStyle name="Normal 2 2 4 2 2" xfId="10620" xr:uid="{00000000-0005-0000-0000-00009D290000}"/>
    <cellStyle name="Normal 2 2 4 2 2 2" xfId="10621" xr:uid="{00000000-0005-0000-0000-00009E290000}"/>
    <cellStyle name="Normal 2 2 4 2 2 2 2" xfId="10622" xr:uid="{00000000-0005-0000-0000-00009F290000}"/>
    <cellStyle name="Normal 2 2 4 2 2 2 2 2" xfId="10623" xr:uid="{00000000-0005-0000-0000-0000A0290000}"/>
    <cellStyle name="Normal 2 2 4 2 2 2 2 3" xfId="10624" xr:uid="{00000000-0005-0000-0000-0000A1290000}"/>
    <cellStyle name="Normal 2 2 4 2 2 2 3" xfId="10625" xr:uid="{00000000-0005-0000-0000-0000A2290000}"/>
    <cellStyle name="Normal 2 2 4 2 2 2 4" xfId="10626" xr:uid="{00000000-0005-0000-0000-0000A3290000}"/>
    <cellStyle name="Normal 2 2 4 2 2 3" xfId="10627" xr:uid="{00000000-0005-0000-0000-0000A4290000}"/>
    <cellStyle name="Normal 2 2 4 2 2 3 2" xfId="10628" xr:uid="{00000000-0005-0000-0000-0000A5290000}"/>
    <cellStyle name="Normal 2 2 4 2 2 3 3" xfId="10629" xr:uid="{00000000-0005-0000-0000-0000A6290000}"/>
    <cellStyle name="Normal 2 2 4 2 2 4" xfId="10630" xr:uid="{00000000-0005-0000-0000-0000A7290000}"/>
    <cellStyle name="Normal 2 2 4 2 2 5" xfId="10631" xr:uid="{00000000-0005-0000-0000-0000A8290000}"/>
    <cellStyle name="Normal 2 2 4 2 3" xfId="10632" xr:uid="{00000000-0005-0000-0000-0000A9290000}"/>
    <cellStyle name="Normal 2 2 4 2 3 2" xfId="10633" xr:uid="{00000000-0005-0000-0000-0000AA290000}"/>
    <cellStyle name="Normal 2 2 4 2 3 2 2" xfId="10634" xr:uid="{00000000-0005-0000-0000-0000AB290000}"/>
    <cellStyle name="Normal 2 2 4 2 3 2 3" xfId="10635" xr:uid="{00000000-0005-0000-0000-0000AC290000}"/>
    <cellStyle name="Normal 2 2 4 2 3 3" xfId="10636" xr:uid="{00000000-0005-0000-0000-0000AD290000}"/>
    <cellStyle name="Normal 2 2 4 2 3 4" xfId="10637" xr:uid="{00000000-0005-0000-0000-0000AE290000}"/>
    <cellStyle name="Normal 2 2 4 2 4" xfId="10638" xr:uid="{00000000-0005-0000-0000-0000AF290000}"/>
    <cellStyle name="Normal 2 2 4 2 4 2" xfId="10639" xr:uid="{00000000-0005-0000-0000-0000B0290000}"/>
    <cellStyle name="Normal 2 2 4 2 4 3" xfId="10640" xr:uid="{00000000-0005-0000-0000-0000B1290000}"/>
    <cellStyle name="Normal 2 2 4 2 5" xfId="10641" xr:uid="{00000000-0005-0000-0000-0000B2290000}"/>
    <cellStyle name="Normal 2 2 4 2 6" xfId="10642" xr:uid="{00000000-0005-0000-0000-0000B3290000}"/>
    <cellStyle name="Normal 2 2 4 3" xfId="10643" xr:uid="{00000000-0005-0000-0000-0000B4290000}"/>
    <cellStyle name="Normal 2 2 4 3 2" xfId="10644" xr:uid="{00000000-0005-0000-0000-0000B5290000}"/>
    <cellStyle name="Normal 2 2 4 4" xfId="10645" xr:uid="{00000000-0005-0000-0000-0000B6290000}"/>
    <cellStyle name="Normal 2 2 4 4 2" xfId="10646" xr:uid="{00000000-0005-0000-0000-0000B7290000}"/>
    <cellStyle name="Normal 2 2 4 5" xfId="10647" xr:uid="{00000000-0005-0000-0000-0000B8290000}"/>
    <cellStyle name="Normal 2 2 4 5 2" xfId="10648" xr:uid="{00000000-0005-0000-0000-0000B9290000}"/>
    <cellStyle name="Normal 2 2 4 5 2 2" xfId="10649" xr:uid="{00000000-0005-0000-0000-0000BA290000}"/>
    <cellStyle name="Normal 2 2 4 5 2 2 2" xfId="10650" xr:uid="{00000000-0005-0000-0000-0000BB290000}"/>
    <cellStyle name="Normal 2 2 4 5 2 2 3" xfId="10651" xr:uid="{00000000-0005-0000-0000-0000BC290000}"/>
    <cellStyle name="Normal 2 2 4 5 2 3" xfId="10652" xr:uid="{00000000-0005-0000-0000-0000BD290000}"/>
    <cellStyle name="Normal 2 2 4 5 2 4" xfId="10653" xr:uid="{00000000-0005-0000-0000-0000BE290000}"/>
    <cellStyle name="Normal 2 2 4 5 3" xfId="10654" xr:uid="{00000000-0005-0000-0000-0000BF290000}"/>
    <cellStyle name="Normal 2 2 4 5 3 2" xfId="10655" xr:uid="{00000000-0005-0000-0000-0000C0290000}"/>
    <cellStyle name="Normal 2 2 4 5 3 3" xfId="10656" xr:uid="{00000000-0005-0000-0000-0000C1290000}"/>
    <cellStyle name="Normal 2 2 4 5 4" xfId="10657" xr:uid="{00000000-0005-0000-0000-0000C2290000}"/>
    <cellStyle name="Normal 2 2 4 5 5" xfId="10658" xr:uid="{00000000-0005-0000-0000-0000C3290000}"/>
    <cellStyle name="Normal 2 2 4 6" xfId="10659" xr:uid="{00000000-0005-0000-0000-0000C4290000}"/>
    <cellStyle name="Normal 2 2 4 6 2" xfId="10660" xr:uid="{00000000-0005-0000-0000-0000C5290000}"/>
    <cellStyle name="Normal 2 2 4 6 2 2" xfId="10661" xr:uid="{00000000-0005-0000-0000-0000C6290000}"/>
    <cellStyle name="Normal 2 2 4 6 2 3" xfId="10662" xr:uid="{00000000-0005-0000-0000-0000C7290000}"/>
    <cellStyle name="Normal 2 2 4 6 3" xfId="10663" xr:uid="{00000000-0005-0000-0000-0000C8290000}"/>
    <cellStyle name="Normal 2 2 4 6 4" xfId="10664" xr:uid="{00000000-0005-0000-0000-0000C9290000}"/>
    <cellStyle name="Normal 2 2 4 7" xfId="10665" xr:uid="{00000000-0005-0000-0000-0000CA290000}"/>
    <cellStyle name="Normal 2 2 4 7 2" xfId="10666" xr:uid="{00000000-0005-0000-0000-0000CB290000}"/>
    <cellStyle name="Normal 2 2 4 7 3" xfId="10667" xr:uid="{00000000-0005-0000-0000-0000CC290000}"/>
    <cellStyle name="Normal 2 2 4 8" xfId="10668" xr:uid="{00000000-0005-0000-0000-0000CD290000}"/>
    <cellStyle name="Normal 2 2 4 9" xfId="10669" xr:uid="{00000000-0005-0000-0000-0000CE290000}"/>
    <cellStyle name="Normal 2 2 5" xfId="10670" xr:uid="{00000000-0005-0000-0000-0000CF290000}"/>
    <cellStyle name="Normal 2 2 5 2" xfId="10671" xr:uid="{00000000-0005-0000-0000-0000D0290000}"/>
    <cellStyle name="Normal 2 2 5 2 2" xfId="10672" xr:uid="{00000000-0005-0000-0000-0000D1290000}"/>
    <cellStyle name="Normal 2 2 5 2 2 2" xfId="10673" xr:uid="{00000000-0005-0000-0000-0000D2290000}"/>
    <cellStyle name="Normal 2 2 5 2 2 2 2" xfId="10674" xr:uid="{00000000-0005-0000-0000-0000D3290000}"/>
    <cellStyle name="Normal 2 2 5 2 2 2 2 2" xfId="10675" xr:uid="{00000000-0005-0000-0000-0000D4290000}"/>
    <cellStyle name="Normal 2 2 5 2 2 2 2 3" xfId="10676" xr:uid="{00000000-0005-0000-0000-0000D5290000}"/>
    <cellStyle name="Normal 2 2 5 2 2 2 3" xfId="10677" xr:uid="{00000000-0005-0000-0000-0000D6290000}"/>
    <cellStyle name="Normal 2 2 5 2 2 2 4" xfId="10678" xr:uid="{00000000-0005-0000-0000-0000D7290000}"/>
    <cellStyle name="Normal 2 2 5 2 2 3" xfId="10679" xr:uid="{00000000-0005-0000-0000-0000D8290000}"/>
    <cellStyle name="Normal 2 2 5 2 2 3 2" xfId="10680" xr:uid="{00000000-0005-0000-0000-0000D9290000}"/>
    <cellStyle name="Normal 2 2 5 2 2 3 3" xfId="10681" xr:uid="{00000000-0005-0000-0000-0000DA290000}"/>
    <cellStyle name="Normal 2 2 5 2 2 4" xfId="10682" xr:uid="{00000000-0005-0000-0000-0000DB290000}"/>
    <cellStyle name="Normal 2 2 5 2 2 5" xfId="10683" xr:uid="{00000000-0005-0000-0000-0000DC290000}"/>
    <cellStyle name="Normal 2 2 5 2 3" xfId="10684" xr:uid="{00000000-0005-0000-0000-0000DD290000}"/>
    <cellStyle name="Normal 2 2 5 2 3 2" xfId="10685" xr:uid="{00000000-0005-0000-0000-0000DE290000}"/>
    <cellStyle name="Normal 2 2 5 2 3 2 2" xfId="10686" xr:uid="{00000000-0005-0000-0000-0000DF290000}"/>
    <cellStyle name="Normal 2 2 5 2 3 2 3" xfId="10687" xr:uid="{00000000-0005-0000-0000-0000E0290000}"/>
    <cellStyle name="Normal 2 2 5 2 3 3" xfId="10688" xr:uid="{00000000-0005-0000-0000-0000E1290000}"/>
    <cellStyle name="Normal 2 2 5 2 3 4" xfId="10689" xr:uid="{00000000-0005-0000-0000-0000E2290000}"/>
    <cellStyle name="Normal 2 2 5 2 4" xfId="10690" xr:uid="{00000000-0005-0000-0000-0000E3290000}"/>
    <cellStyle name="Normal 2 2 5 2 4 2" xfId="10691" xr:uid="{00000000-0005-0000-0000-0000E4290000}"/>
    <cellStyle name="Normal 2 2 5 2 4 3" xfId="10692" xr:uid="{00000000-0005-0000-0000-0000E5290000}"/>
    <cellStyle name="Normal 2 2 5 2 5" xfId="10693" xr:uid="{00000000-0005-0000-0000-0000E6290000}"/>
    <cellStyle name="Normal 2 2 5 2 6" xfId="10694" xr:uid="{00000000-0005-0000-0000-0000E7290000}"/>
    <cellStyle name="Normal 2 2 5 3" xfId="10695" xr:uid="{00000000-0005-0000-0000-0000E8290000}"/>
    <cellStyle name="Normal 2 2 5 4" xfId="10696" xr:uid="{00000000-0005-0000-0000-0000E9290000}"/>
    <cellStyle name="Normal 2 2 5 4 2" xfId="10697" xr:uid="{00000000-0005-0000-0000-0000EA290000}"/>
    <cellStyle name="Normal 2 2 5 4 2 2" xfId="10698" xr:uid="{00000000-0005-0000-0000-0000EB290000}"/>
    <cellStyle name="Normal 2 2 5 4 2 2 2" xfId="10699" xr:uid="{00000000-0005-0000-0000-0000EC290000}"/>
    <cellStyle name="Normal 2 2 5 4 2 2 3" xfId="10700" xr:uid="{00000000-0005-0000-0000-0000ED290000}"/>
    <cellStyle name="Normal 2 2 5 4 2 3" xfId="10701" xr:uid="{00000000-0005-0000-0000-0000EE290000}"/>
    <cellStyle name="Normal 2 2 5 4 2 4" xfId="10702" xr:uid="{00000000-0005-0000-0000-0000EF290000}"/>
    <cellStyle name="Normal 2 2 5 4 3" xfId="10703" xr:uid="{00000000-0005-0000-0000-0000F0290000}"/>
    <cellStyle name="Normal 2 2 5 4 3 2" xfId="10704" xr:uid="{00000000-0005-0000-0000-0000F1290000}"/>
    <cellStyle name="Normal 2 2 5 4 3 3" xfId="10705" xr:uid="{00000000-0005-0000-0000-0000F2290000}"/>
    <cellStyle name="Normal 2 2 5 4 4" xfId="10706" xr:uid="{00000000-0005-0000-0000-0000F3290000}"/>
    <cellStyle name="Normal 2 2 5 4 5" xfId="10707" xr:uid="{00000000-0005-0000-0000-0000F4290000}"/>
    <cellStyle name="Normal 2 2 5 5" xfId="10708" xr:uid="{00000000-0005-0000-0000-0000F5290000}"/>
    <cellStyle name="Normal 2 2 5 5 2" xfId="10709" xr:uid="{00000000-0005-0000-0000-0000F6290000}"/>
    <cellStyle name="Normal 2 2 5 5 2 2" xfId="10710" xr:uid="{00000000-0005-0000-0000-0000F7290000}"/>
    <cellStyle name="Normal 2 2 5 5 2 3" xfId="10711" xr:uid="{00000000-0005-0000-0000-0000F8290000}"/>
    <cellStyle name="Normal 2 2 5 5 3" xfId="10712" xr:uid="{00000000-0005-0000-0000-0000F9290000}"/>
    <cellStyle name="Normal 2 2 5 5 4" xfId="10713" xr:uid="{00000000-0005-0000-0000-0000FA290000}"/>
    <cellStyle name="Normal 2 2 5 6" xfId="10714" xr:uid="{00000000-0005-0000-0000-0000FB290000}"/>
    <cellStyle name="Normal 2 2 5 6 2" xfId="10715" xr:uid="{00000000-0005-0000-0000-0000FC290000}"/>
    <cellStyle name="Normal 2 2 5 6 3" xfId="10716" xr:uid="{00000000-0005-0000-0000-0000FD290000}"/>
    <cellStyle name="Normal 2 2 5 7" xfId="10717" xr:uid="{00000000-0005-0000-0000-0000FE290000}"/>
    <cellStyle name="Normal 2 2 5 8" xfId="10718" xr:uid="{00000000-0005-0000-0000-0000FF290000}"/>
    <cellStyle name="Normal 2 2 6" xfId="10719" xr:uid="{00000000-0005-0000-0000-0000002A0000}"/>
    <cellStyle name="Normal 2 2 6 2" xfId="10720" xr:uid="{00000000-0005-0000-0000-0000012A0000}"/>
    <cellStyle name="Normal 2 2 6 2 2" xfId="10721" xr:uid="{00000000-0005-0000-0000-0000022A0000}"/>
    <cellStyle name="Normal 2 2 6 2 2 2" xfId="10722" xr:uid="{00000000-0005-0000-0000-0000032A0000}"/>
    <cellStyle name="Normal 2 2 6 2 2 2 2" xfId="10723" xr:uid="{00000000-0005-0000-0000-0000042A0000}"/>
    <cellStyle name="Normal 2 2 6 2 2 2 3" xfId="10724" xr:uid="{00000000-0005-0000-0000-0000052A0000}"/>
    <cellStyle name="Normal 2 2 6 2 2 3" xfId="10725" xr:uid="{00000000-0005-0000-0000-0000062A0000}"/>
    <cellStyle name="Normal 2 2 6 2 2 4" xfId="10726" xr:uid="{00000000-0005-0000-0000-0000072A0000}"/>
    <cellStyle name="Normal 2 2 6 2 3" xfId="10727" xr:uid="{00000000-0005-0000-0000-0000082A0000}"/>
    <cellStyle name="Normal 2 2 6 2 3 2" xfId="10728" xr:uid="{00000000-0005-0000-0000-0000092A0000}"/>
    <cellStyle name="Normal 2 2 6 2 3 3" xfId="10729" xr:uid="{00000000-0005-0000-0000-00000A2A0000}"/>
    <cellStyle name="Normal 2 2 6 2 4" xfId="10730" xr:uid="{00000000-0005-0000-0000-00000B2A0000}"/>
    <cellStyle name="Normal 2 2 6 2 5" xfId="10731" xr:uid="{00000000-0005-0000-0000-00000C2A0000}"/>
    <cellStyle name="Normal 2 2 6 3" xfId="10732" xr:uid="{00000000-0005-0000-0000-00000D2A0000}"/>
    <cellStyle name="Normal 2 2 6 3 2" xfId="10733" xr:uid="{00000000-0005-0000-0000-00000E2A0000}"/>
    <cellStyle name="Normal 2 2 6 3 2 2" xfId="10734" xr:uid="{00000000-0005-0000-0000-00000F2A0000}"/>
    <cellStyle name="Normal 2 2 6 3 2 3" xfId="10735" xr:uid="{00000000-0005-0000-0000-0000102A0000}"/>
    <cellStyle name="Normal 2 2 6 3 3" xfId="10736" xr:uid="{00000000-0005-0000-0000-0000112A0000}"/>
    <cellStyle name="Normal 2 2 6 3 4" xfId="10737" xr:uid="{00000000-0005-0000-0000-0000122A0000}"/>
    <cellStyle name="Normal 2 2 6 4" xfId="10738" xr:uid="{00000000-0005-0000-0000-0000132A0000}"/>
    <cellStyle name="Normal 2 2 6 4 2" xfId="10739" xr:uid="{00000000-0005-0000-0000-0000142A0000}"/>
    <cellStyle name="Normal 2 2 6 4 3" xfId="10740" xr:uid="{00000000-0005-0000-0000-0000152A0000}"/>
    <cellStyle name="Normal 2 2 6 5" xfId="10741" xr:uid="{00000000-0005-0000-0000-0000162A0000}"/>
    <cellStyle name="Normal 2 2 6 6" xfId="10742" xr:uid="{00000000-0005-0000-0000-0000172A0000}"/>
    <cellStyle name="Normal 2 2 7" xfId="10743" xr:uid="{00000000-0005-0000-0000-0000182A0000}"/>
    <cellStyle name="Normal 2 2 7 2" xfId="10744" xr:uid="{00000000-0005-0000-0000-0000192A0000}"/>
    <cellStyle name="Normal 2 2 7 2 2" xfId="10745" xr:uid="{00000000-0005-0000-0000-00001A2A0000}"/>
    <cellStyle name="Normal 2 2 7 2 2 2" xfId="10746" xr:uid="{00000000-0005-0000-0000-00001B2A0000}"/>
    <cellStyle name="Normal 2 2 7 2 2 2 2" xfId="10747" xr:uid="{00000000-0005-0000-0000-00001C2A0000}"/>
    <cellStyle name="Normal 2 2 7 2 2 2 3" xfId="10748" xr:uid="{00000000-0005-0000-0000-00001D2A0000}"/>
    <cellStyle name="Normal 2 2 7 2 2 3" xfId="10749" xr:uid="{00000000-0005-0000-0000-00001E2A0000}"/>
    <cellStyle name="Normal 2 2 7 2 2 4" xfId="10750" xr:uid="{00000000-0005-0000-0000-00001F2A0000}"/>
    <cellStyle name="Normal 2 2 7 2 3" xfId="10751" xr:uid="{00000000-0005-0000-0000-0000202A0000}"/>
    <cellStyle name="Normal 2 2 7 2 3 2" xfId="10752" xr:uid="{00000000-0005-0000-0000-0000212A0000}"/>
    <cellStyle name="Normal 2 2 7 2 3 3" xfId="10753" xr:uid="{00000000-0005-0000-0000-0000222A0000}"/>
    <cellStyle name="Normal 2 2 7 2 4" xfId="10754" xr:uid="{00000000-0005-0000-0000-0000232A0000}"/>
    <cellStyle name="Normal 2 2 7 2 5" xfId="10755" xr:uid="{00000000-0005-0000-0000-0000242A0000}"/>
    <cellStyle name="Normal 2 2 7 3" xfId="10756" xr:uid="{00000000-0005-0000-0000-0000252A0000}"/>
    <cellStyle name="Normal 2 2 7 3 2" xfId="10757" xr:uid="{00000000-0005-0000-0000-0000262A0000}"/>
    <cellStyle name="Normal 2 2 7 3 2 2" xfId="10758" xr:uid="{00000000-0005-0000-0000-0000272A0000}"/>
    <cellStyle name="Normal 2 2 7 3 2 3" xfId="10759" xr:uid="{00000000-0005-0000-0000-0000282A0000}"/>
    <cellStyle name="Normal 2 2 7 3 3" xfId="10760" xr:uid="{00000000-0005-0000-0000-0000292A0000}"/>
    <cellStyle name="Normal 2 2 7 3 4" xfId="10761" xr:uid="{00000000-0005-0000-0000-00002A2A0000}"/>
    <cellStyle name="Normal 2 2 7 4" xfId="10762" xr:uid="{00000000-0005-0000-0000-00002B2A0000}"/>
    <cellStyle name="Normal 2 2 7 4 2" xfId="10763" xr:uid="{00000000-0005-0000-0000-00002C2A0000}"/>
    <cellStyle name="Normal 2 2 7 4 3" xfId="10764" xr:uid="{00000000-0005-0000-0000-00002D2A0000}"/>
    <cellStyle name="Normal 2 2 7 5" xfId="10765" xr:uid="{00000000-0005-0000-0000-00002E2A0000}"/>
    <cellStyle name="Normal 2 2 7 6" xfId="10766" xr:uid="{00000000-0005-0000-0000-00002F2A0000}"/>
    <cellStyle name="Normal 2 2 8" xfId="10767" xr:uid="{00000000-0005-0000-0000-0000302A0000}"/>
    <cellStyle name="Normal 2 2 8 2" xfId="10768" xr:uid="{00000000-0005-0000-0000-0000312A0000}"/>
    <cellStyle name="Normal 2 2 8 2 2" xfId="10769" xr:uid="{00000000-0005-0000-0000-0000322A0000}"/>
    <cellStyle name="Normal 2 2 8 2 2 2" xfId="10770" xr:uid="{00000000-0005-0000-0000-0000332A0000}"/>
    <cellStyle name="Normal 2 2 8 2 2 2 2" xfId="10771" xr:uid="{00000000-0005-0000-0000-0000342A0000}"/>
    <cellStyle name="Normal 2 2 8 2 2 2 3" xfId="10772" xr:uid="{00000000-0005-0000-0000-0000352A0000}"/>
    <cellStyle name="Normal 2 2 8 2 2 3" xfId="10773" xr:uid="{00000000-0005-0000-0000-0000362A0000}"/>
    <cellStyle name="Normal 2 2 8 2 2 4" xfId="10774" xr:uid="{00000000-0005-0000-0000-0000372A0000}"/>
    <cellStyle name="Normal 2 2 8 2 3" xfId="10775" xr:uid="{00000000-0005-0000-0000-0000382A0000}"/>
    <cellStyle name="Normal 2 2 8 2 3 2" xfId="10776" xr:uid="{00000000-0005-0000-0000-0000392A0000}"/>
    <cellStyle name="Normal 2 2 8 2 3 3" xfId="10777" xr:uid="{00000000-0005-0000-0000-00003A2A0000}"/>
    <cellStyle name="Normal 2 2 8 2 4" xfId="10778" xr:uid="{00000000-0005-0000-0000-00003B2A0000}"/>
    <cellStyle name="Normal 2 2 8 2 5" xfId="10779" xr:uid="{00000000-0005-0000-0000-00003C2A0000}"/>
    <cellStyle name="Normal 2 2 8 3" xfId="10780" xr:uid="{00000000-0005-0000-0000-00003D2A0000}"/>
    <cellStyle name="Normal 2 2 8 3 2" xfId="10781" xr:uid="{00000000-0005-0000-0000-00003E2A0000}"/>
    <cellStyle name="Normal 2 2 8 3 2 2" xfId="10782" xr:uid="{00000000-0005-0000-0000-00003F2A0000}"/>
    <cellStyle name="Normal 2 2 8 3 2 3" xfId="10783" xr:uid="{00000000-0005-0000-0000-0000402A0000}"/>
    <cellStyle name="Normal 2 2 8 3 3" xfId="10784" xr:uid="{00000000-0005-0000-0000-0000412A0000}"/>
    <cellStyle name="Normal 2 2 8 3 4" xfId="10785" xr:uid="{00000000-0005-0000-0000-0000422A0000}"/>
    <cellStyle name="Normal 2 2 8 4" xfId="10786" xr:uid="{00000000-0005-0000-0000-0000432A0000}"/>
    <cellStyle name="Normal 2 2 8 4 2" xfId="10787" xr:uid="{00000000-0005-0000-0000-0000442A0000}"/>
    <cellStyle name="Normal 2 2 8 4 3" xfId="10788" xr:uid="{00000000-0005-0000-0000-0000452A0000}"/>
    <cellStyle name="Normal 2 2 8 5" xfId="10789" xr:uid="{00000000-0005-0000-0000-0000462A0000}"/>
    <cellStyle name="Normal 2 2 8 6" xfId="10790" xr:uid="{00000000-0005-0000-0000-0000472A0000}"/>
    <cellStyle name="Normal 2 2 9" xfId="10791" xr:uid="{00000000-0005-0000-0000-0000482A0000}"/>
    <cellStyle name="Normal 2 2 9 2" xfId="10792" xr:uid="{00000000-0005-0000-0000-0000492A0000}"/>
    <cellStyle name="Normal 2 2 9 2 2" xfId="10793" xr:uid="{00000000-0005-0000-0000-00004A2A0000}"/>
    <cellStyle name="Normal 2 2 9 2 2 2" xfId="10794" xr:uid="{00000000-0005-0000-0000-00004B2A0000}"/>
    <cellStyle name="Normal 2 2 9 2 2 2 2" xfId="10795" xr:uid="{00000000-0005-0000-0000-00004C2A0000}"/>
    <cellStyle name="Normal 2 2 9 2 2 2 3" xfId="10796" xr:uid="{00000000-0005-0000-0000-00004D2A0000}"/>
    <cellStyle name="Normal 2 2 9 2 2 3" xfId="10797" xr:uid="{00000000-0005-0000-0000-00004E2A0000}"/>
    <cellStyle name="Normal 2 2 9 2 2 4" xfId="10798" xr:uid="{00000000-0005-0000-0000-00004F2A0000}"/>
    <cellStyle name="Normal 2 2 9 2 3" xfId="10799" xr:uid="{00000000-0005-0000-0000-0000502A0000}"/>
    <cellStyle name="Normal 2 2 9 2 3 2" xfId="10800" xr:uid="{00000000-0005-0000-0000-0000512A0000}"/>
    <cellStyle name="Normal 2 2 9 2 3 3" xfId="10801" xr:uid="{00000000-0005-0000-0000-0000522A0000}"/>
    <cellStyle name="Normal 2 2 9 2 4" xfId="10802" xr:uid="{00000000-0005-0000-0000-0000532A0000}"/>
    <cellStyle name="Normal 2 2 9 2 5" xfId="10803" xr:uid="{00000000-0005-0000-0000-0000542A0000}"/>
    <cellStyle name="Normal 2 2 9 3" xfId="10804" xr:uid="{00000000-0005-0000-0000-0000552A0000}"/>
    <cellStyle name="Normal 2 2 9 3 2" xfId="10805" xr:uid="{00000000-0005-0000-0000-0000562A0000}"/>
    <cellStyle name="Normal 2 2 9 3 2 2" xfId="10806" xr:uid="{00000000-0005-0000-0000-0000572A0000}"/>
    <cellStyle name="Normal 2 2 9 3 2 3" xfId="10807" xr:uid="{00000000-0005-0000-0000-0000582A0000}"/>
    <cellStyle name="Normal 2 2 9 3 3" xfId="10808" xr:uid="{00000000-0005-0000-0000-0000592A0000}"/>
    <cellStyle name="Normal 2 2 9 3 4" xfId="10809" xr:uid="{00000000-0005-0000-0000-00005A2A0000}"/>
    <cellStyle name="Normal 2 2 9 4" xfId="10810" xr:uid="{00000000-0005-0000-0000-00005B2A0000}"/>
    <cellStyle name="Normal 2 2 9 4 2" xfId="10811" xr:uid="{00000000-0005-0000-0000-00005C2A0000}"/>
    <cellStyle name="Normal 2 2 9 4 3" xfId="10812" xr:uid="{00000000-0005-0000-0000-00005D2A0000}"/>
    <cellStyle name="Normal 2 2 9 5" xfId="10813" xr:uid="{00000000-0005-0000-0000-00005E2A0000}"/>
    <cellStyle name="Normal 2 2 9 6" xfId="10814" xr:uid="{00000000-0005-0000-0000-00005F2A0000}"/>
    <cellStyle name="Normal 2 20" xfId="10815" xr:uid="{00000000-0005-0000-0000-0000602A0000}"/>
    <cellStyle name="Normal 2 20 2" xfId="10816" xr:uid="{00000000-0005-0000-0000-0000612A0000}"/>
    <cellStyle name="Normal 2 20 2 2" xfId="10817" xr:uid="{00000000-0005-0000-0000-0000622A0000}"/>
    <cellStyle name="Normal 2 20 2 2 2" xfId="10818" xr:uid="{00000000-0005-0000-0000-0000632A0000}"/>
    <cellStyle name="Normal 2 20 2 2 2 2" xfId="10819" xr:uid="{00000000-0005-0000-0000-0000642A0000}"/>
    <cellStyle name="Normal 2 20 2 2 2 3" xfId="10820" xr:uid="{00000000-0005-0000-0000-0000652A0000}"/>
    <cellStyle name="Normal 2 20 2 2 3" xfId="10821" xr:uid="{00000000-0005-0000-0000-0000662A0000}"/>
    <cellStyle name="Normal 2 20 2 2 4" xfId="10822" xr:uid="{00000000-0005-0000-0000-0000672A0000}"/>
    <cellStyle name="Normal 2 20 2 3" xfId="10823" xr:uid="{00000000-0005-0000-0000-0000682A0000}"/>
    <cellStyle name="Normal 2 20 2 3 2" xfId="10824" xr:uid="{00000000-0005-0000-0000-0000692A0000}"/>
    <cellStyle name="Normal 2 20 2 3 3" xfId="10825" xr:uid="{00000000-0005-0000-0000-00006A2A0000}"/>
    <cellStyle name="Normal 2 20 2 4" xfId="10826" xr:uid="{00000000-0005-0000-0000-00006B2A0000}"/>
    <cellStyle name="Normal 2 20 2 5" xfId="10827" xr:uid="{00000000-0005-0000-0000-00006C2A0000}"/>
    <cellStyle name="Normal 2 20 3" xfId="10828" xr:uid="{00000000-0005-0000-0000-00006D2A0000}"/>
    <cellStyle name="Normal 2 20 3 2" xfId="10829" xr:uid="{00000000-0005-0000-0000-00006E2A0000}"/>
    <cellStyle name="Normal 2 20 3 2 2" xfId="10830" xr:uid="{00000000-0005-0000-0000-00006F2A0000}"/>
    <cellStyle name="Normal 2 20 3 2 3" xfId="10831" xr:uid="{00000000-0005-0000-0000-0000702A0000}"/>
    <cellStyle name="Normal 2 20 3 3" xfId="10832" xr:uid="{00000000-0005-0000-0000-0000712A0000}"/>
    <cellStyle name="Normal 2 20 3 4" xfId="10833" xr:uid="{00000000-0005-0000-0000-0000722A0000}"/>
    <cellStyle name="Normal 2 20 4" xfId="10834" xr:uid="{00000000-0005-0000-0000-0000732A0000}"/>
    <cellStyle name="Normal 2 20 4 2" xfId="10835" xr:uid="{00000000-0005-0000-0000-0000742A0000}"/>
    <cellStyle name="Normal 2 20 4 3" xfId="10836" xr:uid="{00000000-0005-0000-0000-0000752A0000}"/>
    <cellStyle name="Normal 2 20 5" xfId="10837" xr:uid="{00000000-0005-0000-0000-0000762A0000}"/>
    <cellStyle name="Normal 2 20 6" xfId="10838" xr:uid="{00000000-0005-0000-0000-0000772A0000}"/>
    <cellStyle name="Normal 2 21" xfId="10839" xr:uid="{00000000-0005-0000-0000-0000782A0000}"/>
    <cellStyle name="Normal 2 22" xfId="10840" xr:uid="{00000000-0005-0000-0000-0000792A0000}"/>
    <cellStyle name="Normal 2 22 2" xfId="10841" xr:uid="{00000000-0005-0000-0000-00007A2A0000}"/>
    <cellStyle name="Normal 2 22 3" xfId="10842" xr:uid="{00000000-0005-0000-0000-00007B2A0000}"/>
    <cellStyle name="Normal 2 23" xfId="10843" xr:uid="{00000000-0005-0000-0000-00007C2A0000}"/>
    <cellStyle name="Normal 2 24" xfId="10844" xr:uid="{00000000-0005-0000-0000-00007D2A0000}"/>
    <cellStyle name="Normal 2 24 2" xfId="10845" xr:uid="{00000000-0005-0000-0000-00007E2A0000}"/>
    <cellStyle name="Normal 2 24 2 2" xfId="10846" xr:uid="{00000000-0005-0000-0000-00007F2A0000}"/>
    <cellStyle name="Normal 2 24 2 2 2" xfId="10847" xr:uid="{00000000-0005-0000-0000-0000802A0000}"/>
    <cellStyle name="Normal 2 24 2 2 2 2" xfId="10848" xr:uid="{00000000-0005-0000-0000-0000812A0000}"/>
    <cellStyle name="Normal 2 24 2 2 2 3" xfId="10849" xr:uid="{00000000-0005-0000-0000-0000822A0000}"/>
    <cellStyle name="Normal 2 24 2 2 3" xfId="10850" xr:uid="{00000000-0005-0000-0000-0000832A0000}"/>
    <cellStyle name="Normal 2 24 2 2 4" xfId="10851" xr:uid="{00000000-0005-0000-0000-0000842A0000}"/>
    <cellStyle name="Normal 2 24 2 3" xfId="10852" xr:uid="{00000000-0005-0000-0000-0000852A0000}"/>
    <cellStyle name="Normal 2 24 2 3 2" xfId="10853" xr:uid="{00000000-0005-0000-0000-0000862A0000}"/>
    <cellStyle name="Normal 2 24 2 3 3" xfId="10854" xr:uid="{00000000-0005-0000-0000-0000872A0000}"/>
    <cellStyle name="Normal 2 24 2 4" xfId="10855" xr:uid="{00000000-0005-0000-0000-0000882A0000}"/>
    <cellStyle name="Normal 2 24 2 5" xfId="10856" xr:uid="{00000000-0005-0000-0000-0000892A0000}"/>
    <cellStyle name="Normal 2 24 3" xfId="10857" xr:uid="{00000000-0005-0000-0000-00008A2A0000}"/>
    <cellStyle name="Normal 2 24 3 2" xfId="10858" xr:uid="{00000000-0005-0000-0000-00008B2A0000}"/>
    <cellStyle name="Normal 2 24 3 2 2" xfId="10859" xr:uid="{00000000-0005-0000-0000-00008C2A0000}"/>
    <cellStyle name="Normal 2 24 3 2 3" xfId="10860" xr:uid="{00000000-0005-0000-0000-00008D2A0000}"/>
    <cellStyle name="Normal 2 24 3 3" xfId="10861" xr:uid="{00000000-0005-0000-0000-00008E2A0000}"/>
    <cellStyle name="Normal 2 24 3 4" xfId="10862" xr:uid="{00000000-0005-0000-0000-00008F2A0000}"/>
    <cellStyle name="Normal 2 24 4" xfId="10863" xr:uid="{00000000-0005-0000-0000-0000902A0000}"/>
    <cellStyle name="Normal 2 24 4 2" xfId="10864" xr:uid="{00000000-0005-0000-0000-0000912A0000}"/>
    <cellStyle name="Normal 2 24 4 3" xfId="10865" xr:uid="{00000000-0005-0000-0000-0000922A0000}"/>
    <cellStyle name="Normal 2 24 5" xfId="10866" xr:uid="{00000000-0005-0000-0000-0000932A0000}"/>
    <cellStyle name="Normal 2 24 6" xfId="10867" xr:uid="{00000000-0005-0000-0000-0000942A0000}"/>
    <cellStyle name="Normal 2 25" xfId="10868" xr:uid="{00000000-0005-0000-0000-0000952A0000}"/>
    <cellStyle name="Normal 2 25 2" xfId="10869" xr:uid="{00000000-0005-0000-0000-0000962A0000}"/>
    <cellStyle name="Normal 2 26" xfId="10870" xr:uid="{00000000-0005-0000-0000-0000972A0000}"/>
    <cellStyle name="Normal 2 27" xfId="10871" xr:uid="{00000000-0005-0000-0000-0000982A0000}"/>
    <cellStyle name="Normal 2 28" xfId="21937" xr:uid="{1C6BD106-E5B8-4E7D-9322-2791DDD66966}"/>
    <cellStyle name="Normal 2 3" xfId="10872" xr:uid="{00000000-0005-0000-0000-0000992A0000}"/>
    <cellStyle name="Normal 2 3 10" xfId="10873" xr:uid="{00000000-0005-0000-0000-00009A2A0000}"/>
    <cellStyle name="Normal 2 3 2" xfId="10874" xr:uid="{00000000-0005-0000-0000-00009B2A0000}"/>
    <cellStyle name="Normal 2 3 2 2" xfId="10875" xr:uid="{00000000-0005-0000-0000-00009C2A0000}"/>
    <cellStyle name="Normal 2 3 2 3" xfId="10876" xr:uid="{00000000-0005-0000-0000-00009D2A0000}"/>
    <cellStyle name="Normal 2 3 2 3 2" xfId="10877" xr:uid="{00000000-0005-0000-0000-00009E2A0000}"/>
    <cellStyle name="Normal 2 3 2 3 2 2" xfId="10878" xr:uid="{00000000-0005-0000-0000-00009F2A0000}"/>
    <cellStyle name="Normal 2 3 2 3 2 2 2" xfId="10879" xr:uid="{00000000-0005-0000-0000-0000A02A0000}"/>
    <cellStyle name="Normal 2 3 2 3 2 2 3" xfId="10880" xr:uid="{00000000-0005-0000-0000-0000A12A0000}"/>
    <cellStyle name="Normal 2 3 2 3 2 3" xfId="10881" xr:uid="{00000000-0005-0000-0000-0000A22A0000}"/>
    <cellStyle name="Normal 2 3 2 3 2 4" xfId="10882" xr:uid="{00000000-0005-0000-0000-0000A32A0000}"/>
    <cellStyle name="Normal 2 3 2 3 3" xfId="10883" xr:uid="{00000000-0005-0000-0000-0000A42A0000}"/>
    <cellStyle name="Normal 2 3 2 3 3 2" xfId="10884" xr:uid="{00000000-0005-0000-0000-0000A52A0000}"/>
    <cellStyle name="Normal 2 3 2 3 3 3" xfId="10885" xr:uid="{00000000-0005-0000-0000-0000A62A0000}"/>
    <cellStyle name="Normal 2 3 2 3 4" xfId="10886" xr:uid="{00000000-0005-0000-0000-0000A72A0000}"/>
    <cellStyle name="Normal 2 3 2 3 5" xfId="10887" xr:uid="{00000000-0005-0000-0000-0000A82A0000}"/>
    <cellStyle name="Normal 2 3 2 4" xfId="10888" xr:uid="{00000000-0005-0000-0000-0000A92A0000}"/>
    <cellStyle name="Normal 2 3 2 4 2" xfId="10889" xr:uid="{00000000-0005-0000-0000-0000AA2A0000}"/>
    <cellStyle name="Normal 2 3 2 4 2 2" xfId="10890" xr:uid="{00000000-0005-0000-0000-0000AB2A0000}"/>
    <cellStyle name="Normal 2 3 2 4 2 3" xfId="10891" xr:uid="{00000000-0005-0000-0000-0000AC2A0000}"/>
    <cellStyle name="Normal 2 3 2 4 3" xfId="10892" xr:uid="{00000000-0005-0000-0000-0000AD2A0000}"/>
    <cellStyle name="Normal 2 3 2 4 4" xfId="10893" xr:uid="{00000000-0005-0000-0000-0000AE2A0000}"/>
    <cellStyle name="Normal 2 3 2 5" xfId="10894" xr:uid="{00000000-0005-0000-0000-0000AF2A0000}"/>
    <cellStyle name="Normal 2 3 2 5 2" xfId="10895" xr:uid="{00000000-0005-0000-0000-0000B02A0000}"/>
    <cellStyle name="Normal 2 3 2 5 3" xfId="10896" xr:uid="{00000000-0005-0000-0000-0000B12A0000}"/>
    <cellStyle name="Normal 2 3 2 6" xfId="10897" xr:uid="{00000000-0005-0000-0000-0000B22A0000}"/>
    <cellStyle name="Normal 2 3 2 7" xfId="10898" xr:uid="{00000000-0005-0000-0000-0000B32A0000}"/>
    <cellStyle name="Normal 2 3 3" xfId="10899" xr:uid="{00000000-0005-0000-0000-0000B42A0000}"/>
    <cellStyle name="Normal 2 3 3 2" xfId="10900" xr:uid="{00000000-0005-0000-0000-0000B52A0000}"/>
    <cellStyle name="Normal 2 3 3 2 2" xfId="10901" xr:uid="{00000000-0005-0000-0000-0000B62A0000}"/>
    <cellStyle name="Normal 2 3 3 2 2 2" xfId="10902" xr:uid="{00000000-0005-0000-0000-0000B72A0000}"/>
    <cellStyle name="Normal 2 3 3 2 2 2 2" xfId="10903" xr:uid="{00000000-0005-0000-0000-0000B82A0000}"/>
    <cellStyle name="Normal 2 3 3 2 2 2 3" xfId="10904" xr:uid="{00000000-0005-0000-0000-0000B92A0000}"/>
    <cellStyle name="Normal 2 3 3 2 2 3" xfId="10905" xr:uid="{00000000-0005-0000-0000-0000BA2A0000}"/>
    <cellStyle name="Normal 2 3 3 2 2 4" xfId="10906" xr:uid="{00000000-0005-0000-0000-0000BB2A0000}"/>
    <cellStyle name="Normal 2 3 3 2 3" xfId="10907" xr:uid="{00000000-0005-0000-0000-0000BC2A0000}"/>
    <cellStyle name="Normal 2 3 3 2 3 2" xfId="10908" xr:uid="{00000000-0005-0000-0000-0000BD2A0000}"/>
    <cellStyle name="Normal 2 3 3 2 3 3" xfId="10909" xr:uid="{00000000-0005-0000-0000-0000BE2A0000}"/>
    <cellStyle name="Normal 2 3 3 2 4" xfId="10910" xr:uid="{00000000-0005-0000-0000-0000BF2A0000}"/>
    <cellStyle name="Normal 2 3 3 2 5" xfId="10911" xr:uid="{00000000-0005-0000-0000-0000C02A0000}"/>
    <cellStyle name="Normal 2 3 3 3" xfId="10912" xr:uid="{00000000-0005-0000-0000-0000C12A0000}"/>
    <cellStyle name="Normal 2 3 3 3 2" xfId="10913" xr:uid="{00000000-0005-0000-0000-0000C22A0000}"/>
    <cellStyle name="Normal 2 3 3 3 2 2" xfId="10914" xr:uid="{00000000-0005-0000-0000-0000C32A0000}"/>
    <cellStyle name="Normal 2 3 3 3 2 3" xfId="10915" xr:uid="{00000000-0005-0000-0000-0000C42A0000}"/>
    <cellStyle name="Normal 2 3 3 3 3" xfId="10916" xr:uid="{00000000-0005-0000-0000-0000C52A0000}"/>
    <cellStyle name="Normal 2 3 3 3 4" xfId="10917" xr:uid="{00000000-0005-0000-0000-0000C62A0000}"/>
    <cellStyle name="Normal 2 3 3 4" xfId="10918" xr:uid="{00000000-0005-0000-0000-0000C72A0000}"/>
    <cellStyle name="Normal 2 3 3 4 2" xfId="10919" xr:uid="{00000000-0005-0000-0000-0000C82A0000}"/>
    <cellStyle name="Normal 2 3 3 4 3" xfId="10920" xr:uid="{00000000-0005-0000-0000-0000C92A0000}"/>
    <cellStyle name="Normal 2 3 3 5" xfId="10921" xr:uid="{00000000-0005-0000-0000-0000CA2A0000}"/>
    <cellStyle name="Normal 2 3 3 6" xfId="10922" xr:uid="{00000000-0005-0000-0000-0000CB2A0000}"/>
    <cellStyle name="Normal 2 3 4" xfId="10923" xr:uid="{00000000-0005-0000-0000-0000CC2A0000}"/>
    <cellStyle name="Normal 2 3 4 2" xfId="10924" xr:uid="{00000000-0005-0000-0000-0000CD2A0000}"/>
    <cellStyle name="Normal 2 3 4 2 2" xfId="10925" xr:uid="{00000000-0005-0000-0000-0000CE2A0000}"/>
    <cellStyle name="Normal 2 3 4 2 2 2" xfId="10926" xr:uid="{00000000-0005-0000-0000-0000CF2A0000}"/>
    <cellStyle name="Normal 2 3 4 2 2 2 2" xfId="10927" xr:uid="{00000000-0005-0000-0000-0000D02A0000}"/>
    <cellStyle name="Normal 2 3 4 2 2 2 3" xfId="10928" xr:uid="{00000000-0005-0000-0000-0000D12A0000}"/>
    <cellStyle name="Normal 2 3 4 2 2 3" xfId="10929" xr:uid="{00000000-0005-0000-0000-0000D22A0000}"/>
    <cellStyle name="Normal 2 3 4 2 2 4" xfId="10930" xr:uid="{00000000-0005-0000-0000-0000D32A0000}"/>
    <cellStyle name="Normal 2 3 4 2 3" xfId="10931" xr:uid="{00000000-0005-0000-0000-0000D42A0000}"/>
    <cellStyle name="Normal 2 3 4 2 3 2" xfId="10932" xr:uid="{00000000-0005-0000-0000-0000D52A0000}"/>
    <cellStyle name="Normal 2 3 4 2 3 3" xfId="10933" xr:uid="{00000000-0005-0000-0000-0000D62A0000}"/>
    <cellStyle name="Normal 2 3 4 2 4" xfId="10934" xr:uid="{00000000-0005-0000-0000-0000D72A0000}"/>
    <cellStyle name="Normal 2 3 4 2 5" xfId="10935" xr:uid="{00000000-0005-0000-0000-0000D82A0000}"/>
    <cellStyle name="Normal 2 3 4 3" xfId="10936" xr:uid="{00000000-0005-0000-0000-0000D92A0000}"/>
    <cellStyle name="Normal 2 3 4 3 2" xfId="10937" xr:uid="{00000000-0005-0000-0000-0000DA2A0000}"/>
    <cellStyle name="Normal 2 3 4 3 2 2" xfId="10938" xr:uid="{00000000-0005-0000-0000-0000DB2A0000}"/>
    <cellStyle name="Normal 2 3 4 3 2 3" xfId="10939" xr:uid="{00000000-0005-0000-0000-0000DC2A0000}"/>
    <cellStyle name="Normal 2 3 4 3 3" xfId="10940" xr:uid="{00000000-0005-0000-0000-0000DD2A0000}"/>
    <cellStyle name="Normal 2 3 4 3 4" xfId="10941" xr:uid="{00000000-0005-0000-0000-0000DE2A0000}"/>
    <cellStyle name="Normal 2 3 4 4" xfId="10942" xr:uid="{00000000-0005-0000-0000-0000DF2A0000}"/>
    <cellStyle name="Normal 2 3 4 4 2" xfId="10943" xr:uid="{00000000-0005-0000-0000-0000E02A0000}"/>
    <cellStyle name="Normal 2 3 4 4 3" xfId="10944" xr:uid="{00000000-0005-0000-0000-0000E12A0000}"/>
    <cellStyle name="Normal 2 3 4 5" xfId="10945" xr:uid="{00000000-0005-0000-0000-0000E22A0000}"/>
    <cellStyle name="Normal 2 3 4 6" xfId="10946" xr:uid="{00000000-0005-0000-0000-0000E32A0000}"/>
    <cellStyle name="Normal 2 3 5" xfId="10947" xr:uid="{00000000-0005-0000-0000-0000E42A0000}"/>
    <cellStyle name="Normal 2 3 5 2" xfId="10948" xr:uid="{00000000-0005-0000-0000-0000E52A0000}"/>
    <cellStyle name="Normal 2 3 5 2 2" xfId="10949" xr:uid="{00000000-0005-0000-0000-0000E62A0000}"/>
    <cellStyle name="Normal 2 3 5 2 2 2" xfId="10950" xr:uid="{00000000-0005-0000-0000-0000E72A0000}"/>
    <cellStyle name="Normal 2 3 5 2 2 2 2" xfId="10951" xr:uid="{00000000-0005-0000-0000-0000E82A0000}"/>
    <cellStyle name="Normal 2 3 5 2 2 2 3" xfId="10952" xr:uid="{00000000-0005-0000-0000-0000E92A0000}"/>
    <cellStyle name="Normal 2 3 5 2 2 3" xfId="10953" xr:uid="{00000000-0005-0000-0000-0000EA2A0000}"/>
    <cellStyle name="Normal 2 3 5 2 2 4" xfId="10954" xr:uid="{00000000-0005-0000-0000-0000EB2A0000}"/>
    <cellStyle name="Normal 2 3 5 2 3" xfId="10955" xr:uid="{00000000-0005-0000-0000-0000EC2A0000}"/>
    <cellStyle name="Normal 2 3 5 2 3 2" xfId="10956" xr:uid="{00000000-0005-0000-0000-0000ED2A0000}"/>
    <cellStyle name="Normal 2 3 5 2 3 3" xfId="10957" xr:uid="{00000000-0005-0000-0000-0000EE2A0000}"/>
    <cellStyle name="Normal 2 3 5 2 4" xfId="10958" xr:uid="{00000000-0005-0000-0000-0000EF2A0000}"/>
    <cellStyle name="Normal 2 3 5 2 5" xfId="10959" xr:uid="{00000000-0005-0000-0000-0000F02A0000}"/>
    <cellStyle name="Normal 2 3 5 3" xfId="10960" xr:uid="{00000000-0005-0000-0000-0000F12A0000}"/>
    <cellStyle name="Normal 2 3 5 3 2" xfId="10961" xr:uid="{00000000-0005-0000-0000-0000F22A0000}"/>
    <cellStyle name="Normal 2 3 5 3 2 2" xfId="10962" xr:uid="{00000000-0005-0000-0000-0000F32A0000}"/>
    <cellStyle name="Normal 2 3 5 3 2 3" xfId="10963" xr:uid="{00000000-0005-0000-0000-0000F42A0000}"/>
    <cellStyle name="Normal 2 3 5 3 3" xfId="10964" xr:uid="{00000000-0005-0000-0000-0000F52A0000}"/>
    <cellStyle name="Normal 2 3 5 3 4" xfId="10965" xr:uid="{00000000-0005-0000-0000-0000F62A0000}"/>
    <cellStyle name="Normal 2 3 5 4" xfId="10966" xr:uid="{00000000-0005-0000-0000-0000F72A0000}"/>
    <cellStyle name="Normal 2 3 5 4 2" xfId="10967" xr:uid="{00000000-0005-0000-0000-0000F82A0000}"/>
    <cellStyle name="Normal 2 3 5 4 3" xfId="10968" xr:uid="{00000000-0005-0000-0000-0000F92A0000}"/>
    <cellStyle name="Normal 2 3 5 5" xfId="10969" xr:uid="{00000000-0005-0000-0000-0000FA2A0000}"/>
    <cellStyle name="Normal 2 3 5 6" xfId="10970" xr:uid="{00000000-0005-0000-0000-0000FB2A0000}"/>
    <cellStyle name="Normal 2 3 6" xfId="10971" xr:uid="{00000000-0005-0000-0000-0000FC2A0000}"/>
    <cellStyle name="Normal 2 3 6 2" xfId="10972" xr:uid="{00000000-0005-0000-0000-0000FD2A0000}"/>
    <cellStyle name="Normal 2 3 6 2 2" xfId="10973" xr:uid="{00000000-0005-0000-0000-0000FE2A0000}"/>
    <cellStyle name="Normal 2 3 6 2 2 2" xfId="10974" xr:uid="{00000000-0005-0000-0000-0000FF2A0000}"/>
    <cellStyle name="Normal 2 3 6 2 2 2 2" xfId="10975" xr:uid="{00000000-0005-0000-0000-0000002B0000}"/>
    <cellStyle name="Normal 2 3 6 2 2 2 3" xfId="10976" xr:uid="{00000000-0005-0000-0000-0000012B0000}"/>
    <cellStyle name="Normal 2 3 6 2 2 3" xfId="10977" xr:uid="{00000000-0005-0000-0000-0000022B0000}"/>
    <cellStyle name="Normal 2 3 6 2 2 4" xfId="10978" xr:uid="{00000000-0005-0000-0000-0000032B0000}"/>
    <cellStyle name="Normal 2 3 6 2 3" xfId="10979" xr:uid="{00000000-0005-0000-0000-0000042B0000}"/>
    <cellStyle name="Normal 2 3 6 2 3 2" xfId="10980" xr:uid="{00000000-0005-0000-0000-0000052B0000}"/>
    <cellStyle name="Normal 2 3 6 2 3 3" xfId="10981" xr:uid="{00000000-0005-0000-0000-0000062B0000}"/>
    <cellStyle name="Normal 2 3 6 2 4" xfId="10982" xr:uid="{00000000-0005-0000-0000-0000072B0000}"/>
    <cellStyle name="Normal 2 3 6 2 5" xfId="10983" xr:uid="{00000000-0005-0000-0000-0000082B0000}"/>
    <cellStyle name="Normal 2 3 6 3" xfId="10984" xr:uid="{00000000-0005-0000-0000-0000092B0000}"/>
    <cellStyle name="Normal 2 3 6 3 2" xfId="10985" xr:uid="{00000000-0005-0000-0000-00000A2B0000}"/>
    <cellStyle name="Normal 2 3 6 3 2 2" xfId="10986" xr:uid="{00000000-0005-0000-0000-00000B2B0000}"/>
    <cellStyle name="Normal 2 3 6 3 2 3" xfId="10987" xr:uid="{00000000-0005-0000-0000-00000C2B0000}"/>
    <cellStyle name="Normal 2 3 6 3 3" xfId="10988" xr:uid="{00000000-0005-0000-0000-00000D2B0000}"/>
    <cellStyle name="Normal 2 3 6 3 4" xfId="10989" xr:uid="{00000000-0005-0000-0000-00000E2B0000}"/>
    <cellStyle name="Normal 2 3 6 4" xfId="10990" xr:uid="{00000000-0005-0000-0000-00000F2B0000}"/>
    <cellStyle name="Normal 2 3 6 4 2" xfId="10991" xr:uid="{00000000-0005-0000-0000-0000102B0000}"/>
    <cellStyle name="Normal 2 3 6 4 3" xfId="10992" xr:uid="{00000000-0005-0000-0000-0000112B0000}"/>
    <cellStyle name="Normal 2 3 6 5" xfId="10993" xr:uid="{00000000-0005-0000-0000-0000122B0000}"/>
    <cellStyle name="Normal 2 3 6 6" xfId="10994" xr:uid="{00000000-0005-0000-0000-0000132B0000}"/>
    <cellStyle name="Normal 2 3 7" xfId="10995" xr:uid="{00000000-0005-0000-0000-0000142B0000}"/>
    <cellStyle name="Normal 2 3 8" xfId="10996" xr:uid="{00000000-0005-0000-0000-0000152B0000}"/>
    <cellStyle name="Normal 2 3 9" xfId="10997" xr:uid="{00000000-0005-0000-0000-0000162B0000}"/>
    <cellStyle name="Normal 2 4" xfId="10998" xr:uid="{00000000-0005-0000-0000-0000172B0000}"/>
    <cellStyle name="Normal 2 4 2" xfId="10999" xr:uid="{00000000-0005-0000-0000-0000182B0000}"/>
    <cellStyle name="Normal 2 4 2 2" xfId="11000" xr:uid="{00000000-0005-0000-0000-0000192B0000}"/>
    <cellStyle name="Normal 2 4 2 2 2" xfId="11001" xr:uid="{00000000-0005-0000-0000-00001A2B0000}"/>
    <cellStyle name="Normal 2 4 2 2 2 2" xfId="11002" xr:uid="{00000000-0005-0000-0000-00001B2B0000}"/>
    <cellStyle name="Normal 2 4 2 2 2 2 2" xfId="11003" xr:uid="{00000000-0005-0000-0000-00001C2B0000}"/>
    <cellStyle name="Normal 2 4 2 2 2 2 3" xfId="11004" xr:uid="{00000000-0005-0000-0000-00001D2B0000}"/>
    <cellStyle name="Normal 2 4 2 2 2 3" xfId="11005" xr:uid="{00000000-0005-0000-0000-00001E2B0000}"/>
    <cellStyle name="Normal 2 4 2 2 2 4" xfId="11006" xr:uid="{00000000-0005-0000-0000-00001F2B0000}"/>
    <cellStyle name="Normal 2 4 2 2 3" xfId="11007" xr:uid="{00000000-0005-0000-0000-0000202B0000}"/>
    <cellStyle name="Normal 2 4 2 2 3 2" xfId="11008" xr:uid="{00000000-0005-0000-0000-0000212B0000}"/>
    <cellStyle name="Normal 2 4 2 2 3 3" xfId="11009" xr:uid="{00000000-0005-0000-0000-0000222B0000}"/>
    <cellStyle name="Normal 2 4 2 2 4" xfId="11010" xr:uid="{00000000-0005-0000-0000-0000232B0000}"/>
    <cellStyle name="Normal 2 4 2 2 5" xfId="11011" xr:uid="{00000000-0005-0000-0000-0000242B0000}"/>
    <cellStyle name="Normal 2 4 2 3" xfId="11012" xr:uid="{00000000-0005-0000-0000-0000252B0000}"/>
    <cellStyle name="Normal 2 4 2 3 2" xfId="11013" xr:uid="{00000000-0005-0000-0000-0000262B0000}"/>
    <cellStyle name="Normal 2 4 2 3 2 2" xfId="11014" xr:uid="{00000000-0005-0000-0000-0000272B0000}"/>
    <cellStyle name="Normal 2 4 2 3 2 3" xfId="11015" xr:uid="{00000000-0005-0000-0000-0000282B0000}"/>
    <cellStyle name="Normal 2 4 2 3 3" xfId="11016" xr:uid="{00000000-0005-0000-0000-0000292B0000}"/>
    <cellStyle name="Normal 2 4 2 3 4" xfId="11017" xr:uid="{00000000-0005-0000-0000-00002A2B0000}"/>
    <cellStyle name="Normal 2 4 2 4" xfId="11018" xr:uid="{00000000-0005-0000-0000-00002B2B0000}"/>
    <cellStyle name="Normal 2 4 2 4 2" xfId="11019" xr:uid="{00000000-0005-0000-0000-00002C2B0000}"/>
    <cellStyle name="Normal 2 4 2 4 3" xfId="11020" xr:uid="{00000000-0005-0000-0000-00002D2B0000}"/>
    <cellStyle name="Normal 2 4 2 5" xfId="11021" xr:uid="{00000000-0005-0000-0000-00002E2B0000}"/>
    <cellStyle name="Normal 2 4 2 6" xfId="11022" xr:uid="{00000000-0005-0000-0000-00002F2B0000}"/>
    <cellStyle name="Normal 2 4 3" xfId="11023" xr:uid="{00000000-0005-0000-0000-0000302B0000}"/>
    <cellStyle name="Normal 2 4 4" xfId="11024" xr:uid="{00000000-0005-0000-0000-0000312B0000}"/>
    <cellStyle name="Normal 2 4 5" xfId="11025" xr:uid="{00000000-0005-0000-0000-0000322B0000}"/>
    <cellStyle name="Normal 2 4 5 2" xfId="11026" xr:uid="{00000000-0005-0000-0000-0000332B0000}"/>
    <cellStyle name="Normal 2 4 5 2 2" xfId="11027" xr:uid="{00000000-0005-0000-0000-0000342B0000}"/>
    <cellStyle name="Normal 2 4 5 2 2 2" xfId="11028" xr:uid="{00000000-0005-0000-0000-0000352B0000}"/>
    <cellStyle name="Normal 2 4 5 2 2 2 2" xfId="11029" xr:uid="{00000000-0005-0000-0000-0000362B0000}"/>
    <cellStyle name="Normal 2 4 5 2 2 2 3" xfId="11030" xr:uid="{00000000-0005-0000-0000-0000372B0000}"/>
    <cellStyle name="Normal 2 4 5 2 2 3" xfId="11031" xr:uid="{00000000-0005-0000-0000-0000382B0000}"/>
    <cellStyle name="Normal 2 4 5 2 2 4" xfId="11032" xr:uid="{00000000-0005-0000-0000-0000392B0000}"/>
    <cellStyle name="Normal 2 4 5 2 3" xfId="11033" xr:uid="{00000000-0005-0000-0000-00003A2B0000}"/>
    <cellStyle name="Normal 2 4 5 2 3 2" xfId="11034" xr:uid="{00000000-0005-0000-0000-00003B2B0000}"/>
    <cellStyle name="Normal 2 4 5 2 3 3" xfId="11035" xr:uid="{00000000-0005-0000-0000-00003C2B0000}"/>
    <cellStyle name="Normal 2 4 5 2 4" xfId="11036" xr:uid="{00000000-0005-0000-0000-00003D2B0000}"/>
    <cellStyle name="Normal 2 4 5 2 5" xfId="11037" xr:uid="{00000000-0005-0000-0000-00003E2B0000}"/>
    <cellStyle name="Normal 2 4 5 3" xfId="11038" xr:uid="{00000000-0005-0000-0000-00003F2B0000}"/>
    <cellStyle name="Normal 2 4 5 3 2" xfId="11039" xr:uid="{00000000-0005-0000-0000-0000402B0000}"/>
    <cellStyle name="Normal 2 4 5 3 2 2" xfId="11040" xr:uid="{00000000-0005-0000-0000-0000412B0000}"/>
    <cellStyle name="Normal 2 4 5 3 2 3" xfId="11041" xr:uid="{00000000-0005-0000-0000-0000422B0000}"/>
    <cellStyle name="Normal 2 4 5 3 3" xfId="11042" xr:uid="{00000000-0005-0000-0000-0000432B0000}"/>
    <cellStyle name="Normal 2 4 5 3 4" xfId="11043" xr:uid="{00000000-0005-0000-0000-0000442B0000}"/>
    <cellStyle name="Normal 2 4 5 4" xfId="11044" xr:uid="{00000000-0005-0000-0000-0000452B0000}"/>
    <cellStyle name="Normal 2 4 5 4 2" xfId="11045" xr:uid="{00000000-0005-0000-0000-0000462B0000}"/>
    <cellStyle name="Normal 2 4 5 4 3" xfId="11046" xr:uid="{00000000-0005-0000-0000-0000472B0000}"/>
    <cellStyle name="Normal 2 4 5 5" xfId="11047" xr:uid="{00000000-0005-0000-0000-0000482B0000}"/>
    <cellStyle name="Normal 2 4 5 6" xfId="11048" xr:uid="{00000000-0005-0000-0000-0000492B0000}"/>
    <cellStyle name="Normal 2 5" xfId="11049" xr:uid="{00000000-0005-0000-0000-00004A2B0000}"/>
    <cellStyle name="Normal 2 5 2" xfId="11050" xr:uid="{00000000-0005-0000-0000-00004B2B0000}"/>
    <cellStyle name="Normal 2 5 3" xfId="11051" xr:uid="{00000000-0005-0000-0000-00004C2B0000}"/>
    <cellStyle name="Normal 2 5 3 2" xfId="11052" xr:uid="{00000000-0005-0000-0000-00004D2B0000}"/>
    <cellStyle name="Normal 2 5 3 2 2" xfId="11053" xr:uid="{00000000-0005-0000-0000-00004E2B0000}"/>
    <cellStyle name="Normal 2 5 3 2 2 2" xfId="11054" xr:uid="{00000000-0005-0000-0000-00004F2B0000}"/>
    <cellStyle name="Normal 2 5 3 2 2 2 2" xfId="11055" xr:uid="{00000000-0005-0000-0000-0000502B0000}"/>
    <cellStyle name="Normal 2 5 3 2 2 2 3" xfId="11056" xr:uid="{00000000-0005-0000-0000-0000512B0000}"/>
    <cellStyle name="Normal 2 5 3 2 2 3" xfId="11057" xr:uid="{00000000-0005-0000-0000-0000522B0000}"/>
    <cellStyle name="Normal 2 5 3 2 2 4" xfId="11058" xr:uid="{00000000-0005-0000-0000-0000532B0000}"/>
    <cellStyle name="Normal 2 5 3 2 3" xfId="11059" xr:uid="{00000000-0005-0000-0000-0000542B0000}"/>
    <cellStyle name="Normal 2 5 3 2 3 2" xfId="11060" xr:uid="{00000000-0005-0000-0000-0000552B0000}"/>
    <cellStyle name="Normal 2 5 3 2 3 3" xfId="11061" xr:uid="{00000000-0005-0000-0000-0000562B0000}"/>
    <cellStyle name="Normal 2 5 3 2 4" xfId="11062" xr:uid="{00000000-0005-0000-0000-0000572B0000}"/>
    <cellStyle name="Normal 2 5 3 2 5" xfId="11063" xr:uid="{00000000-0005-0000-0000-0000582B0000}"/>
    <cellStyle name="Normal 2 5 3 3" xfId="11064" xr:uid="{00000000-0005-0000-0000-0000592B0000}"/>
    <cellStyle name="Normal 2 5 3 3 2" xfId="11065" xr:uid="{00000000-0005-0000-0000-00005A2B0000}"/>
    <cellStyle name="Normal 2 5 3 3 2 2" xfId="11066" xr:uid="{00000000-0005-0000-0000-00005B2B0000}"/>
    <cellStyle name="Normal 2 5 3 3 2 3" xfId="11067" xr:uid="{00000000-0005-0000-0000-00005C2B0000}"/>
    <cellStyle name="Normal 2 5 3 3 3" xfId="11068" xr:uid="{00000000-0005-0000-0000-00005D2B0000}"/>
    <cellStyle name="Normal 2 5 3 3 4" xfId="11069" xr:uid="{00000000-0005-0000-0000-00005E2B0000}"/>
    <cellStyle name="Normal 2 5 3 4" xfId="11070" xr:uid="{00000000-0005-0000-0000-00005F2B0000}"/>
    <cellStyle name="Normal 2 5 3 4 2" xfId="11071" xr:uid="{00000000-0005-0000-0000-0000602B0000}"/>
    <cellStyle name="Normal 2 5 3 4 3" xfId="11072" xr:uid="{00000000-0005-0000-0000-0000612B0000}"/>
    <cellStyle name="Normal 2 5 3 5" xfId="11073" xr:uid="{00000000-0005-0000-0000-0000622B0000}"/>
    <cellStyle name="Normal 2 5 3 6" xfId="11074" xr:uid="{00000000-0005-0000-0000-0000632B0000}"/>
    <cellStyle name="Normal 2 6" xfId="11075" xr:uid="{00000000-0005-0000-0000-0000642B0000}"/>
    <cellStyle name="Normal 2 6 2" xfId="11076" xr:uid="{00000000-0005-0000-0000-0000652B0000}"/>
    <cellStyle name="Normal 2 6 3" xfId="11077" xr:uid="{00000000-0005-0000-0000-0000662B0000}"/>
    <cellStyle name="Normal 2 6 3 2" xfId="11078" xr:uid="{00000000-0005-0000-0000-0000672B0000}"/>
    <cellStyle name="Normal 2 6 3 2 2" xfId="11079" xr:uid="{00000000-0005-0000-0000-0000682B0000}"/>
    <cellStyle name="Normal 2 6 3 2 2 2" xfId="11080" xr:uid="{00000000-0005-0000-0000-0000692B0000}"/>
    <cellStyle name="Normal 2 6 3 2 2 2 2" xfId="11081" xr:uid="{00000000-0005-0000-0000-00006A2B0000}"/>
    <cellStyle name="Normal 2 6 3 2 2 2 3" xfId="11082" xr:uid="{00000000-0005-0000-0000-00006B2B0000}"/>
    <cellStyle name="Normal 2 6 3 2 2 3" xfId="11083" xr:uid="{00000000-0005-0000-0000-00006C2B0000}"/>
    <cellStyle name="Normal 2 6 3 2 2 4" xfId="11084" xr:uid="{00000000-0005-0000-0000-00006D2B0000}"/>
    <cellStyle name="Normal 2 6 3 2 3" xfId="11085" xr:uid="{00000000-0005-0000-0000-00006E2B0000}"/>
    <cellStyle name="Normal 2 6 3 2 3 2" xfId="11086" xr:uid="{00000000-0005-0000-0000-00006F2B0000}"/>
    <cellStyle name="Normal 2 6 3 2 3 3" xfId="11087" xr:uid="{00000000-0005-0000-0000-0000702B0000}"/>
    <cellStyle name="Normal 2 6 3 2 4" xfId="11088" xr:uid="{00000000-0005-0000-0000-0000712B0000}"/>
    <cellStyle name="Normal 2 6 3 2 5" xfId="11089" xr:uid="{00000000-0005-0000-0000-0000722B0000}"/>
    <cellStyle name="Normal 2 6 3 3" xfId="11090" xr:uid="{00000000-0005-0000-0000-0000732B0000}"/>
    <cellStyle name="Normal 2 6 3 3 2" xfId="11091" xr:uid="{00000000-0005-0000-0000-0000742B0000}"/>
    <cellStyle name="Normal 2 6 3 3 2 2" xfId="11092" xr:uid="{00000000-0005-0000-0000-0000752B0000}"/>
    <cellStyle name="Normal 2 6 3 3 2 3" xfId="11093" xr:uid="{00000000-0005-0000-0000-0000762B0000}"/>
    <cellStyle name="Normal 2 6 3 3 3" xfId="11094" xr:uid="{00000000-0005-0000-0000-0000772B0000}"/>
    <cellStyle name="Normal 2 6 3 3 4" xfId="11095" xr:uid="{00000000-0005-0000-0000-0000782B0000}"/>
    <cellStyle name="Normal 2 6 3 4" xfId="11096" xr:uid="{00000000-0005-0000-0000-0000792B0000}"/>
    <cellStyle name="Normal 2 6 3 4 2" xfId="11097" xr:uid="{00000000-0005-0000-0000-00007A2B0000}"/>
    <cellStyle name="Normal 2 6 3 4 3" xfId="11098" xr:uid="{00000000-0005-0000-0000-00007B2B0000}"/>
    <cellStyle name="Normal 2 6 3 5" xfId="11099" xr:uid="{00000000-0005-0000-0000-00007C2B0000}"/>
    <cellStyle name="Normal 2 6 3 6" xfId="11100" xr:uid="{00000000-0005-0000-0000-00007D2B0000}"/>
    <cellStyle name="Normal 2 7" xfId="11101" xr:uid="{00000000-0005-0000-0000-00007E2B0000}"/>
    <cellStyle name="Normal 2 7 2" xfId="11102" xr:uid="{00000000-0005-0000-0000-00007F2B0000}"/>
    <cellStyle name="Normal 2 7 3" xfId="11103" xr:uid="{00000000-0005-0000-0000-0000802B0000}"/>
    <cellStyle name="Normal 2 7 3 2" xfId="11104" xr:uid="{00000000-0005-0000-0000-0000812B0000}"/>
    <cellStyle name="Normal 2 7 3 2 2" xfId="11105" xr:uid="{00000000-0005-0000-0000-0000822B0000}"/>
    <cellStyle name="Normal 2 7 3 2 2 2" xfId="11106" xr:uid="{00000000-0005-0000-0000-0000832B0000}"/>
    <cellStyle name="Normal 2 7 3 2 2 2 2" xfId="11107" xr:uid="{00000000-0005-0000-0000-0000842B0000}"/>
    <cellStyle name="Normal 2 7 3 2 2 2 3" xfId="11108" xr:uid="{00000000-0005-0000-0000-0000852B0000}"/>
    <cellStyle name="Normal 2 7 3 2 2 3" xfId="11109" xr:uid="{00000000-0005-0000-0000-0000862B0000}"/>
    <cellStyle name="Normal 2 7 3 2 2 4" xfId="11110" xr:uid="{00000000-0005-0000-0000-0000872B0000}"/>
    <cellStyle name="Normal 2 7 3 2 3" xfId="11111" xr:uid="{00000000-0005-0000-0000-0000882B0000}"/>
    <cellStyle name="Normal 2 7 3 2 3 2" xfId="11112" xr:uid="{00000000-0005-0000-0000-0000892B0000}"/>
    <cellStyle name="Normal 2 7 3 2 3 3" xfId="11113" xr:uid="{00000000-0005-0000-0000-00008A2B0000}"/>
    <cellStyle name="Normal 2 7 3 2 4" xfId="11114" xr:uid="{00000000-0005-0000-0000-00008B2B0000}"/>
    <cellStyle name="Normal 2 7 3 2 5" xfId="11115" xr:uid="{00000000-0005-0000-0000-00008C2B0000}"/>
    <cellStyle name="Normal 2 7 3 3" xfId="11116" xr:uid="{00000000-0005-0000-0000-00008D2B0000}"/>
    <cellStyle name="Normal 2 7 3 3 2" xfId="11117" xr:uid="{00000000-0005-0000-0000-00008E2B0000}"/>
    <cellStyle name="Normal 2 7 3 3 2 2" xfId="11118" xr:uid="{00000000-0005-0000-0000-00008F2B0000}"/>
    <cellStyle name="Normal 2 7 3 3 2 3" xfId="11119" xr:uid="{00000000-0005-0000-0000-0000902B0000}"/>
    <cellStyle name="Normal 2 7 3 3 3" xfId="11120" xr:uid="{00000000-0005-0000-0000-0000912B0000}"/>
    <cellStyle name="Normal 2 7 3 3 4" xfId="11121" xr:uid="{00000000-0005-0000-0000-0000922B0000}"/>
    <cellStyle name="Normal 2 7 3 4" xfId="11122" xr:uid="{00000000-0005-0000-0000-0000932B0000}"/>
    <cellStyle name="Normal 2 7 3 4 2" xfId="11123" xr:uid="{00000000-0005-0000-0000-0000942B0000}"/>
    <cellStyle name="Normal 2 7 3 4 3" xfId="11124" xr:uid="{00000000-0005-0000-0000-0000952B0000}"/>
    <cellStyle name="Normal 2 7 3 5" xfId="11125" xr:uid="{00000000-0005-0000-0000-0000962B0000}"/>
    <cellStyle name="Normal 2 7 3 6" xfId="11126" xr:uid="{00000000-0005-0000-0000-0000972B0000}"/>
    <cellStyle name="Normal 2 8" xfId="11127" xr:uid="{00000000-0005-0000-0000-0000982B0000}"/>
    <cellStyle name="Normal 2 8 2" xfId="11128" xr:uid="{00000000-0005-0000-0000-0000992B0000}"/>
    <cellStyle name="Normal 2 8 3" xfId="11129" xr:uid="{00000000-0005-0000-0000-00009A2B0000}"/>
    <cellStyle name="Normal 2 8 3 2" xfId="11130" xr:uid="{00000000-0005-0000-0000-00009B2B0000}"/>
    <cellStyle name="Normal 2 8 3 2 2" xfId="11131" xr:uid="{00000000-0005-0000-0000-00009C2B0000}"/>
    <cellStyle name="Normal 2 8 3 2 2 2" xfId="11132" xr:uid="{00000000-0005-0000-0000-00009D2B0000}"/>
    <cellStyle name="Normal 2 8 3 2 2 2 2" xfId="11133" xr:uid="{00000000-0005-0000-0000-00009E2B0000}"/>
    <cellStyle name="Normal 2 8 3 2 2 2 3" xfId="11134" xr:uid="{00000000-0005-0000-0000-00009F2B0000}"/>
    <cellStyle name="Normal 2 8 3 2 2 3" xfId="11135" xr:uid="{00000000-0005-0000-0000-0000A02B0000}"/>
    <cellStyle name="Normal 2 8 3 2 2 4" xfId="11136" xr:uid="{00000000-0005-0000-0000-0000A12B0000}"/>
    <cellStyle name="Normal 2 8 3 2 3" xfId="11137" xr:uid="{00000000-0005-0000-0000-0000A22B0000}"/>
    <cellStyle name="Normal 2 8 3 2 3 2" xfId="11138" xr:uid="{00000000-0005-0000-0000-0000A32B0000}"/>
    <cellStyle name="Normal 2 8 3 2 3 3" xfId="11139" xr:uid="{00000000-0005-0000-0000-0000A42B0000}"/>
    <cellStyle name="Normal 2 8 3 2 4" xfId="11140" xr:uid="{00000000-0005-0000-0000-0000A52B0000}"/>
    <cellStyle name="Normal 2 8 3 2 5" xfId="11141" xr:uid="{00000000-0005-0000-0000-0000A62B0000}"/>
    <cellStyle name="Normal 2 8 3 3" xfId="11142" xr:uid="{00000000-0005-0000-0000-0000A72B0000}"/>
    <cellStyle name="Normal 2 8 3 3 2" xfId="11143" xr:uid="{00000000-0005-0000-0000-0000A82B0000}"/>
    <cellStyle name="Normal 2 8 3 3 2 2" xfId="11144" xr:uid="{00000000-0005-0000-0000-0000A92B0000}"/>
    <cellStyle name="Normal 2 8 3 3 2 3" xfId="11145" xr:uid="{00000000-0005-0000-0000-0000AA2B0000}"/>
    <cellStyle name="Normal 2 8 3 3 3" xfId="11146" xr:uid="{00000000-0005-0000-0000-0000AB2B0000}"/>
    <cellStyle name="Normal 2 8 3 3 4" xfId="11147" xr:uid="{00000000-0005-0000-0000-0000AC2B0000}"/>
    <cellStyle name="Normal 2 8 3 4" xfId="11148" xr:uid="{00000000-0005-0000-0000-0000AD2B0000}"/>
    <cellStyle name="Normal 2 8 3 4 2" xfId="11149" xr:uid="{00000000-0005-0000-0000-0000AE2B0000}"/>
    <cellStyle name="Normal 2 8 3 4 3" xfId="11150" xr:uid="{00000000-0005-0000-0000-0000AF2B0000}"/>
    <cellStyle name="Normal 2 8 3 5" xfId="11151" xr:uid="{00000000-0005-0000-0000-0000B02B0000}"/>
    <cellStyle name="Normal 2 8 3 6" xfId="11152" xr:uid="{00000000-0005-0000-0000-0000B12B0000}"/>
    <cellStyle name="Normal 2 9" xfId="11153" xr:uid="{00000000-0005-0000-0000-0000B22B0000}"/>
    <cellStyle name="Normal 2 9 2" xfId="11154" xr:uid="{00000000-0005-0000-0000-0000B32B0000}"/>
    <cellStyle name="Normal 2 9 3" xfId="11155" xr:uid="{00000000-0005-0000-0000-0000B42B0000}"/>
    <cellStyle name="Normal 2 9 3 2" xfId="11156" xr:uid="{00000000-0005-0000-0000-0000B52B0000}"/>
    <cellStyle name="Normal 2 9 3 2 2" xfId="11157" xr:uid="{00000000-0005-0000-0000-0000B62B0000}"/>
    <cellStyle name="Normal 2 9 3 2 2 2" xfId="11158" xr:uid="{00000000-0005-0000-0000-0000B72B0000}"/>
    <cellStyle name="Normal 2 9 3 2 2 2 2" xfId="11159" xr:uid="{00000000-0005-0000-0000-0000B82B0000}"/>
    <cellStyle name="Normal 2 9 3 2 2 2 3" xfId="11160" xr:uid="{00000000-0005-0000-0000-0000B92B0000}"/>
    <cellStyle name="Normal 2 9 3 2 2 3" xfId="11161" xr:uid="{00000000-0005-0000-0000-0000BA2B0000}"/>
    <cellStyle name="Normal 2 9 3 2 2 4" xfId="11162" xr:uid="{00000000-0005-0000-0000-0000BB2B0000}"/>
    <cellStyle name="Normal 2 9 3 2 3" xfId="11163" xr:uid="{00000000-0005-0000-0000-0000BC2B0000}"/>
    <cellStyle name="Normal 2 9 3 2 3 2" xfId="11164" xr:uid="{00000000-0005-0000-0000-0000BD2B0000}"/>
    <cellStyle name="Normal 2 9 3 2 3 3" xfId="11165" xr:uid="{00000000-0005-0000-0000-0000BE2B0000}"/>
    <cellStyle name="Normal 2 9 3 2 4" xfId="11166" xr:uid="{00000000-0005-0000-0000-0000BF2B0000}"/>
    <cellStyle name="Normal 2 9 3 2 5" xfId="11167" xr:uid="{00000000-0005-0000-0000-0000C02B0000}"/>
    <cellStyle name="Normal 2 9 3 3" xfId="11168" xr:uid="{00000000-0005-0000-0000-0000C12B0000}"/>
    <cellStyle name="Normal 2 9 3 3 2" xfId="11169" xr:uid="{00000000-0005-0000-0000-0000C22B0000}"/>
    <cellStyle name="Normal 2 9 3 3 2 2" xfId="11170" xr:uid="{00000000-0005-0000-0000-0000C32B0000}"/>
    <cellStyle name="Normal 2 9 3 3 2 3" xfId="11171" xr:uid="{00000000-0005-0000-0000-0000C42B0000}"/>
    <cellStyle name="Normal 2 9 3 3 3" xfId="11172" xr:uid="{00000000-0005-0000-0000-0000C52B0000}"/>
    <cellStyle name="Normal 2 9 3 3 4" xfId="11173" xr:uid="{00000000-0005-0000-0000-0000C62B0000}"/>
    <cellStyle name="Normal 2 9 3 4" xfId="11174" xr:uid="{00000000-0005-0000-0000-0000C72B0000}"/>
    <cellStyle name="Normal 2 9 3 4 2" xfId="11175" xr:uid="{00000000-0005-0000-0000-0000C82B0000}"/>
    <cellStyle name="Normal 2 9 3 4 3" xfId="11176" xr:uid="{00000000-0005-0000-0000-0000C92B0000}"/>
    <cellStyle name="Normal 2 9 3 5" xfId="11177" xr:uid="{00000000-0005-0000-0000-0000CA2B0000}"/>
    <cellStyle name="Normal 2 9 3 6" xfId="11178" xr:uid="{00000000-0005-0000-0000-0000CB2B0000}"/>
    <cellStyle name="Normal 20" xfId="11179" xr:uid="{00000000-0005-0000-0000-0000CC2B0000}"/>
    <cellStyle name="Normal 20 10" xfId="11180" xr:uid="{00000000-0005-0000-0000-0000CD2B0000}"/>
    <cellStyle name="Normal 20 11" xfId="11181" xr:uid="{00000000-0005-0000-0000-0000CE2B0000}"/>
    <cellStyle name="Normal 20 12" xfId="11182" xr:uid="{00000000-0005-0000-0000-0000CF2B0000}"/>
    <cellStyle name="Normal 20 13" xfId="11183" xr:uid="{00000000-0005-0000-0000-0000D02B0000}"/>
    <cellStyle name="Normal 20 14" xfId="11184" xr:uid="{00000000-0005-0000-0000-0000D12B0000}"/>
    <cellStyle name="Normal 20 15" xfId="11185" xr:uid="{00000000-0005-0000-0000-0000D22B0000}"/>
    <cellStyle name="Normal 20 16" xfId="11186" xr:uid="{00000000-0005-0000-0000-0000D32B0000}"/>
    <cellStyle name="Normal 20 17" xfId="11187" xr:uid="{00000000-0005-0000-0000-0000D42B0000}"/>
    <cellStyle name="Normal 20 18" xfId="11188" xr:uid="{00000000-0005-0000-0000-0000D52B0000}"/>
    <cellStyle name="Normal 20 19" xfId="11189" xr:uid="{00000000-0005-0000-0000-0000D62B0000}"/>
    <cellStyle name="Normal 20 2" xfId="11190" xr:uid="{00000000-0005-0000-0000-0000D72B0000}"/>
    <cellStyle name="Normal 20 20" xfId="11191" xr:uid="{00000000-0005-0000-0000-0000D82B0000}"/>
    <cellStyle name="Normal 20 21" xfId="11192" xr:uid="{00000000-0005-0000-0000-0000D92B0000}"/>
    <cellStyle name="Normal 20 22" xfId="11193" xr:uid="{00000000-0005-0000-0000-0000DA2B0000}"/>
    <cellStyle name="Normal 20 23" xfId="11194" xr:uid="{00000000-0005-0000-0000-0000DB2B0000}"/>
    <cellStyle name="Normal 20 24" xfId="11195" xr:uid="{00000000-0005-0000-0000-0000DC2B0000}"/>
    <cellStyle name="Normal 20 3" xfId="11196" xr:uid="{00000000-0005-0000-0000-0000DD2B0000}"/>
    <cellStyle name="Normal 20 4" xfId="11197" xr:uid="{00000000-0005-0000-0000-0000DE2B0000}"/>
    <cellStyle name="Normal 20 5" xfId="11198" xr:uid="{00000000-0005-0000-0000-0000DF2B0000}"/>
    <cellStyle name="Normal 20 6" xfId="11199" xr:uid="{00000000-0005-0000-0000-0000E02B0000}"/>
    <cellStyle name="Normal 20 7" xfId="11200" xr:uid="{00000000-0005-0000-0000-0000E12B0000}"/>
    <cellStyle name="Normal 20 8" xfId="11201" xr:uid="{00000000-0005-0000-0000-0000E22B0000}"/>
    <cellStyle name="Normal 20 9" xfId="11202" xr:uid="{00000000-0005-0000-0000-0000E32B0000}"/>
    <cellStyle name="Normal 21" xfId="11203" xr:uid="{00000000-0005-0000-0000-0000E42B0000}"/>
    <cellStyle name="Normal 21 10" xfId="11204" xr:uid="{00000000-0005-0000-0000-0000E52B0000}"/>
    <cellStyle name="Normal 21 10 2" xfId="11205" xr:uid="{00000000-0005-0000-0000-0000E62B0000}"/>
    <cellStyle name="Normal 21 10 2 2" xfId="11206" xr:uid="{00000000-0005-0000-0000-0000E72B0000}"/>
    <cellStyle name="Normal 21 10 2 3" xfId="11207" xr:uid="{00000000-0005-0000-0000-0000E82B0000}"/>
    <cellStyle name="Normal 21 10 3" xfId="11208" xr:uid="{00000000-0005-0000-0000-0000E92B0000}"/>
    <cellStyle name="Normal 21 10 4" xfId="11209" xr:uid="{00000000-0005-0000-0000-0000EA2B0000}"/>
    <cellStyle name="Normal 21 11" xfId="11210" xr:uid="{00000000-0005-0000-0000-0000EB2B0000}"/>
    <cellStyle name="Normal 21 11 2" xfId="11211" xr:uid="{00000000-0005-0000-0000-0000EC2B0000}"/>
    <cellStyle name="Normal 21 11 3" xfId="11212" xr:uid="{00000000-0005-0000-0000-0000ED2B0000}"/>
    <cellStyle name="Normal 21 12" xfId="11213" xr:uid="{00000000-0005-0000-0000-0000EE2B0000}"/>
    <cellStyle name="Normal 21 13" xfId="11214" xr:uid="{00000000-0005-0000-0000-0000EF2B0000}"/>
    <cellStyle name="Normal 21 2" xfId="11215" xr:uid="{00000000-0005-0000-0000-0000F02B0000}"/>
    <cellStyle name="Normal 21 2 10" xfId="11216" xr:uid="{00000000-0005-0000-0000-0000F12B0000}"/>
    <cellStyle name="Normal 21 2 11" xfId="11217" xr:uid="{00000000-0005-0000-0000-0000F22B0000}"/>
    <cellStyle name="Normal 21 2 2" xfId="11218" xr:uid="{00000000-0005-0000-0000-0000F32B0000}"/>
    <cellStyle name="Normal 21 2 2 2" xfId="11219" xr:uid="{00000000-0005-0000-0000-0000F42B0000}"/>
    <cellStyle name="Normal 21 2 2 2 2" xfId="11220" xr:uid="{00000000-0005-0000-0000-0000F52B0000}"/>
    <cellStyle name="Normal 21 2 2 2 2 2" xfId="11221" xr:uid="{00000000-0005-0000-0000-0000F62B0000}"/>
    <cellStyle name="Normal 21 2 2 2 2 2 2" xfId="11222" xr:uid="{00000000-0005-0000-0000-0000F72B0000}"/>
    <cellStyle name="Normal 21 2 2 2 2 2 3" xfId="11223" xr:uid="{00000000-0005-0000-0000-0000F82B0000}"/>
    <cellStyle name="Normal 21 2 2 2 2 3" xfId="11224" xr:uid="{00000000-0005-0000-0000-0000F92B0000}"/>
    <cellStyle name="Normal 21 2 2 2 2 4" xfId="11225" xr:uid="{00000000-0005-0000-0000-0000FA2B0000}"/>
    <cellStyle name="Normal 21 2 2 2 3" xfId="11226" xr:uid="{00000000-0005-0000-0000-0000FB2B0000}"/>
    <cellStyle name="Normal 21 2 2 2 3 2" xfId="11227" xr:uid="{00000000-0005-0000-0000-0000FC2B0000}"/>
    <cellStyle name="Normal 21 2 2 2 3 3" xfId="11228" xr:uid="{00000000-0005-0000-0000-0000FD2B0000}"/>
    <cellStyle name="Normal 21 2 2 2 4" xfId="11229" xr:uid="{00000000-0005-0000-0000-0000FE2B0000}"/>
    <cellStyle name="Normal 21 2 2 2 5" xfId="11230" xr:uid="{00000000-0005-0000-0000-0000FF2B0000}"/>
    <cellStyle name="Normal 21 2 2 3" xfId="11231" xr:uid="{00000000-0005-0000-0000-0000002C0000}"/>
    <cellStyle name="Normal 21 2 2 3 2" xfId="11232" xr:uid="{00000000-0005-0000-0000-0000012C0000}"/>
    <cellStyle name="Normal 21 2 2 3 2 2" xfId="11233" xr:uid="{00000000-0005-0000-0000-0000022C0000}"/>
    <cellStyle name="Normal 21 2 2 3 2 3" xfId="11234" xr:uid="{00000000-0005-0000-0000-0000032C0000}"/>
    <cellStyle name="Normal 21 2 2 3 3" xfId="11235" xr:uid="{00000000-0005-0000-0000-0000042C0000}"/>
    <cellStyle name="Normal 21 2 2 3 4" xfId="11236" xr:uid="{00000000-0005-0000-0000-0000052C0000}"/>
    <cellStyle name="Normal 21 2 2 4" xfId="11237" xr:uid="{00000000-0005-0000-0000-0000062C0000}"/>
    <cellStyle name="Normal 21 2 2 4 2" xfId="11238" xr:uid="{00000000-0005-0000-0000-0000072C0000}"/>
    <cellStyle name="Normal 21 2 2 4 3" xfId="11239" xr:uid="{00000000-0005-0000-0000-0000082C0000}"/>
    <cellStyle name="Normal 21 2 2 5" xfId="11240" xr:uid="{00000000-0005-0000-0000-0000092C0000}"/>
    <cellStyle name="Normal 21 2 2 6" xfId="11241" xr:uid="{00000000-0005-0000-0000-00000A2C0000}"/>
    <cellStyle name="Normal 21 2 3" xfId="11242" xr:uid="{00000000-0005-0000-0000-00000B2C0000}"/>
    <cellStyle name="Normal 21 2 3 2" xfId="11243" xr:uid="{00000000-0005-0000-0000-00000C2C0000}"/>
    <cellStyle name="Normal 21 2 3 2 2" xfId="11244" xr:uid="{00000000-0005-0000-0000-00000D2C0000}"/>
    <cellStyle name="Normal 21 2 3 2 2 2" xfId="11245" xr:uid="{00000000-0005-0000-0000-00000E2C0000}"/>
    <cellStyle name="Normal 21 2 3 2 2 2 2" xfId="11246" xr:uid="{00000000-0005-0000-0000-00000F2C0000}"/>
    <cellStyle name="Normal 21 2 3 2 2 2 3" xfId="11247" xr:uid="{00000000-0005-0000-0000-0000102C0000}"/>
    <cellStyle name="Normal 21 2 3 2 2 3" xfId="11248" xr:uid="{00000000-0005-0000-0000-0000112C0000}"/>
    <cellStyle name="Normal 21 2 3 2 2 4" xfId="11249" xr:uid="{00000000-0005-0000-0000-0000122C0000}"/>
    <cellStyle name="Normal 21 2 3 2 3" xfId="11250" xr:uid="{00000000-0005-0000-0000-0000132C0000}"/>
    <cellStyle name="Normal 21 2 3 2 3 2" xfId="11251" xr:uid="{00000000-0005-0000-0000-0000142C0000}"/>
    <cellStyle name="Normal 21 2 3 2 3 3" xfId="11252" xr:uid="{00000000-0005-0000-0000-0000152C0000}"/>
    <cellStyle name="Normal 21 2 3 2 4" xfId="11253" xr:uid="{00000000-0005-0000-0000-0000162C0000}"/>
    <cellStyle name="Normal 21 2 3 2 5" xfId="11254" xr:uid="{00000000-0005-0000-0000-0000172C0000}"/>
    <cellStyle name="Normal 21 2 3 3" xfId="11255" xr:uid="{00000000-0005-0000-0000-0000182C0000}"/>
    <cellStyle name="Normal 21 2 3 3 2" xfId="11256" xr:uid="{00000000-0005-0000-0000-0000192C0000}"/>
    <cellStyle name="Normal 21 2 3 3 2 2" xfId="11257" xr:uid="{00000000-0005-0000-0000-00001A2C0000}"/>
    <cellStyle name="Normal 21 2 3 3 2 3" xfId="11258" xr:uid="{00000000-0005-0000-0000-00001B2C0000}"/>
    <cellStyle name="Normal 21 2 3 3 3" xfId="11259" xr:uid="{00000000-0005-0000-0000-00001C2C0000}"/>
    <cellStyle name="Normal 21 2 3 3 4" xfId="11260" xr:uid="{00000000-0005-0000-0000-00001D2C0000}"/>
    <cellStyle name="Normal 21 2 3 4" xfId="11261" xr:uid="{00000000-0005-0000-0000-00001E2C0000}"/>
    <cellStyle name="Normal 21 2 3 4 2" xfId="11262" xr:uid="{00000000-0005-0000-0000-00001F2C0000}"/>
    <cellStyle name="Normal 21 2 3 4 3" xfId="11263" xr:uid="{00000000-0005-0000-0000-0000202C0000}"/>
    <cellStyle name="Normal 21 2 3 5" xfId="11264" xr:uid="{00000000-0005-0000-0000-0000212C0000}"/>
    <cellStyle name="Normal 21 2 3 6" xfId="11265" xr:uid="{00000000-0005-0000-0000-0000222C0000}"/>
    <cellStyle name="Normal 21 2 4" xfId="11266" xr:uid="{00000000-0005-0000-0000-0000232C0000}"/>
    <cellStyle name="Normal 21 2 4 2" xfId="11267" xr:uid="{00000000-0005-0000-0000-0000242C0000}"/>
    <cellStyle name="Normal 21 2 4 2 2" xfId="11268" xr:uid="{00000000-0005-0000-0000-0000252C0000}"/>
    <cellStyle name="Normal 21 2 4 2 2 2" xfId="11269" xr:uid="{00000000-0005-0000-0000-0000262C0000}"/>
    <cellStyle name="Normal 21 2 4 2 2 2 2" xfId="11270" xr:uid="{00000000-0005-0000-0000-0000272C0000}"/>
    <cellStyle name="Normal 21 2 4 2 2 2 3" xfId="11271" xr:uid="{00000000-0005-0000-0000-0000282C0000}"/>
    <cellStyle name="Normal 21 2 4 2 2 3" xfId="11272" xr:uid="{00000000-0005-0000-0000-0000292C0000}"/>
    <cellStyle name="Normal 21 2 4 2 2 4" xfId="11273" xr:uid="{00000000-0005-0000-0000-00002A2C0000}"/>
    <cellStyle name="Normal 21 2 4 2 3" xfId="11274" xr:uid="{00000000-0005-0000-0000-00002B2C0000}"/>
    <cellStyle name="Normal 21 2 4 2 3 2" xfId="11275" xr:uid="{00000000-0005-0000-0000-00002C2C0000}"/>
    <cellStyle name="Normal 21 2 4 2 3 3" xfId="11276" xr:uid="{00000000-0005-0000-0000-00002D2C0000}"/>
    <cellStyle name="Normal 21 2 4 2 4" xfId="11277" xr:uid="{00000000-0005-0000-0000-00002E2C0000}"/>
    <cellStyle name="Normal 21 2 4 2 5" xfId="11278" xr:uid="{00000000-0005-0000-0000-00002F2C0000}"/>
    <cellStyle name="Normal 21 2 4 3" xfId="11279" xr:uid="{00000000-0005-0000-0000-0000302C0000}"/>
    <cellStyle name="Normal 21 2 4 3 2" xfId="11280" xr:uid="{00000000-0005-0000-0000-0000312C0000}"/>
    <cellStyle name="Normal 21 2 4 3 2 2" xfId="11281" xr:uid="{00000000-0005-0000-0000-0000322C0000}"/>
    <cellStyle name="Normal 21 2 4 3 2 3" xfId="11282" xr:uid="{00000000-0005-0000-0000-0000332C0000}"/>
    <cellStyle name="Normal 21 2 4 3 3" xfId="11283" xr:uid="{00000000-0005-0000-0000-0000342C0000}"/>
    <cellStyle name="Normal 21 2 4 3 4" xfId="11284" xr:uid="{00000000-0005-0000-0000-0000352C0000}"/>
    <cellStyle name="Normal 21 2 4 4" xfId="11285" xr:uid="{00000000-0005-0000-0000-0000362C0000}"/>
    <cellStyle name="Normal 21 2 4 4 2" xfId="11286" xr:uid="{00000000-0005-0000-0000-0000372C0000}"/>
    <cellStyle name="Normal 21 2 4 4 3" xfId="11287" xr:uid="{00000000-0005-0000-0000-0000382C0000}"/>
    <cellStyle name="Normal 21 2 4 5" xfId="11288" xr:uid="{00000000-0005-0000-0000-0000392C0000}"/>
    <cellStyle name="Normal 21 2 4 6" xfId="11289" xr:uid="{00000000-0005-0000-0000-00003A2C0000}"/>
    <cellStyle name="Normal 21 2 5" xfId="11290" xr:uid="{00000000-0005-0000-0000-00003B2C0000}"/>
    <cellStyle name="Normal 21 2 5 2" xfId="11291" xr:uid="{00000000-0005-0000-0000-00003C2C0000}"/>
    <cellStyle name="Normal 21 2 5 2 2" xfId="11292" xr:uid="{00000000-0005-0000-0000-00003D2C0000}"/>
    <cellStyle name="Normal 21 2 5 2 2 2" xfId="11293" xr:uid="{00000000-0005-0000-0000-00003E2C0000}"/>
    <cellStyle name="Normal 21 2 5 2 2 2 2" xfId="11294" xr:uid="{00000000-0005-0000-0000-00003F2C0000}"/>
    <cellStyle name="Normal 21 2 5 2 2 2 3" xfId="11295" xr:uid="{00000000-0005-0000-0000-0000402C0000}"/>
    <cellStyle name="Normal 21 2 5 2 2 3" xfId="11296" xr:uid="{00000000-0005-0000-0000-0000412C0000}"/>
    <cellStyle name="Normal 21 2 5 2 2 4" xfId="11297" xr:uid="{00000000-0005-0000-0000-0000422C0000}"/>
    <cellStyle name="Normal 21 2 5 2 3" xfId="11298" xr:uid="{00000000-0005-0000-0000-0000432C0000}"/>
    <cellStyle name="Normal 21 2 5 2 3 2" xfId="11299" xr:uid="{00000000-0005-0000-0000-0000442C0000}"/>
    <cellStyle name="Normal 21 2 5 2 3 3" xfId="11300" xr:uid="{00000000-0005-0000-0000-0000452C0000}"/>
    <cellStyle name="Normal 21 2 5 2 4" xfId="11301" xr:uid="{00000000-0005-0000-0000-0000462C0000}"/>
    <cellStyle name="Normal 21 2 5 2 5" xfId="11302" xr:uid="{00000000-0005-0000-0000-0000472C0000}"/>
    <cellStyle name="Normal 21 2 5 3" xfId="11303" xr:uid="{00000000-0005-0000-0000-0000482C0000}"/>
    <cellStyle name="Normal 21 2 5 3 2" xfId="11304" xr:uid="{00000000-0005-0000-0000-0000492C0000}"/>
    <cellStyle name="Normal 21 2 5 3 2 2" xfId="11305" xr:uid="{00000000-0005-0000-0000-00004A2C0000}"/>
    <cellStyle name="Normal 21 2 5 3 2 3" xfId="11306" xr:uid="{00000000-0005-0000-0000-00004B2C0000}"/>
    <cellStyle name="Normal 21 2 5 3 3" xfId="11307" xr:uid="{00000000-0005-0000-0000-00004C2C0000}"/>
    <cellStyle name="Normal 21 2 5 3 4" xfId="11308" xr:uid="{00000000-0005-0000-0000-00004D2C0000}"/>
    <cellStyle name="Normal 21 2 5 4" xfId="11309" xr:uid="{00000000-0005-0000-0000-00004E2C0000}"/>
    <cellStyle name="Normal 21 2 5 4 2" xfId="11310" xr:uid="{00000000-0005-0000-0000-00004F2C0000}"/>
    <cellStyle name="Normal 21 2 5 4 3" xfId="11311" xr:uid="{00000000-0005-0000-0000-0000502C0000}"/>
    <cellStyle name="Normal 21 2 5 5" xfId="11312" xr:uid="{00000000-0005-0000-0000-0000512C0000}"/>
    <cellStyle name="Normal 21 2 5 6" xfId="11313" xr:uid="{00000000-0005-0000-0000-0000522C0000}"/>
    <cellStyle name="Normal 21 2 6" xfId="11314" xr:uid="{00000000-0005-0000-0000-0000532C0000}"/>
    <cellStyle name="Normal 21 2 6 2" xfId="11315" xr:uid="{00000000-0005-0000-0000-0000542C0000}"/>
    <cellStyle name="Normal 21 2 6 2 2" xfId="11316" xr:uid="{00000000-0005-0000-0000-0000552C0000}"/>
    <cellStyle name="Normal 21 2 6 2 2 2" xfId="11317" xr:uid="{00000000-0005-0000-0000-0000562C0000}"/>
    <cellStyle name="Normal 21 2 6 2 2 2 2" xfId="11318" xr:uid="{00000000-0005-0000-0000-0000572C0000}"/>
    <cellStyle name="Normal 21 2 6 2 2 2 3" xfId="11319" xr:uid="{00000000-0005-0000-0000-0000582C0000}"/>
    <cellStyle name="Normal 21 2 6 2 2 3" xfId="11320" xr:uid="{00000000-0005-0000-0000-0000592C0000}"/>
    <cellStyle name="Normal 21 2 6 2 2 4" xfId="11321" xr:uid="{00000000-0005-0000-0000-00005A2C0000}"/>
    <cellStyle name="Normal 21 2 6 2 3" xfId="11322" xr:uid="{00000000-0005-0000-0000-00005B2C0000}"/>
    <cellStyle name="Normal 21 2 6 2 3 2" xfId="11323" xr:uid="{00000000-0005-0000-0000-00005C2C0000}"/>
    <cellStyle name="Normal 21 2 6 2 3 3" xfId="11324" xr:uid="{00000000-0005-0000-0000-00005D2C0000}"/>
    <cellStyle name="Normal 21 2 6 2 4" xfId="11325" xr:uid="{00000000-0005-0000-0000-00005E2C0000}"/>
    <cellStyle name="Normal 21 2 6 2 5" xfId="11326" xr:uid="{00000000-0005-0000-0000-00005F2C0000}"/>
    <cellStyle name="Normal 21 2 6 3" xfId="11327" xr:uid="{00000000-0005-0000-0000-0000602C0000}"/>
    <cellStyle name="Normal 21 2 6 3 2" xfId="11328" xr:uid="{00000000-0005-0000-0000-0000612C0000}"/>
    <cellStyle name="Normal 21 2 6 3 2 2" xfId="11329" xr:uid="{00000000-0005-0000-0000-0000622C0000}"/>
    <cellStyle name="Normal 21 2 6 3 2 3" xfId="11330" xr:uid="{00000000-0005-0000-0000-0000632C0000}"/>
    <cellStyle name="Normal 21 2 6 3 3" xfId="11331" xr:uid="{00000000-0005-0000-0000-0000642C0000}"/>
    <cellStyle name="Normal 21 2 6 3 4" xfId="11332" xr:uid="{00000000-0005-0000-0000-0000652C0000}"/>
    <cellStyle name="Normal 21 2 6 4" xfId="11333" xr:uid="{00000000-0005-0000-0000-0000662C0000}"/>
    <cellStyle name="Normal 21 2 6 4 2" xfId="11334" xr:uid="{00000000-0005-0000-0000-0000672C0000}"/>
    <cellStyle name="Normal 21 2 6 4 3" xfId="11335" xr:uid="{00000000-0005-0000-0000-0000682C0000}"/>
    <cellStyle name="Normal 21 2 6 5" xfId="11336" xr:uid="{00000000-0005-0000-0000-0000692C0000}"/>
    <cellStyle name="Normal 21 2 6 6" xfId="11337" xr:uid="{00000000-0005-0000-0000-00006A2C0000}"/>
    <cellStyle name="Normal 21 2 7" xfId="11338" xr:uid="{00000000-0005-0000-0000-00006B2C0000}"/>
    <cellStyle name="Normal 21 2 7 2" xfId="11339" xr:uid="{00000000-0005-0000-0000-00006C2C0000}"/>
    <cellStyle name="Normal 21 2 7 2 2" xfId="11340" xr:uid="{00000000-0005-0000-0000-00006D2C0000}"/>
    <cellStyle name="Normal 21 2 7 2 2 2" xfId="11341" xr:uid="{00000000-0005-0000-0000-00006E2C0000}"/>
    <cellStyle name="Normal 21 2 7 2 2 3" xfId="11342" xr:uid="{00000000-0005-0000-0000-00006F2C0000}"/>
    <cellStyle name="Normal 21 2 7 2 3" xfId="11343" xr:uid="{00000000-0005-0000-0000-0000702C0000}"/>
    <cellStyle name="Normal 21 2 7 2 4" xfId="11344" xr:uid="{00000000-0005-0000-0000-0000712C0000}"/>
    <cellStyle name="Normal 21 2 7 3" xfId="11345" xr:uid="{00000000-0005-0000-0000-0000722C0000}"/>
    <cellStyle name="Normal 21 2 7 3 2" xfId="11346" xr:uid="{00000000-0005-0000-0000-0000732C0000}"/>
    <cellStyle name="Normal 21 2 7 3 3" xfId="11347" xr:uid="{00000000-0005-0000-0000-0000742C0000}"/>
    <cellStyle name="Normal 21 2 7 4" xfId="11348" xr:uid="{00000000-0005-0000-0000-0000752C0000}"/>
    <cellStyle name="Normal 21 2 7 5" xfId="11349" xr:uid="{00000000-0005-0000-0000-0000762C0000}"/>
    <cellStyle name="Normal 21 2 8" xfId="11350" xr:uid="{00000000-0005-0000-0000-0000772C0000}"/>
    <cellStyle name="Normal 21 2 8 2" xfId="11351" xr:uid="{00000000-0005-0000-0000-0000782C0000}"/>
    <cellStyle name="Normal 21 2 8 2 2" xfId="11352" xr:uid="{00000000-0005-0000-0000-0000792C0000}"/>
    <cellStyle name="Normal 21 2 8 2 3" xfId="11353" xr:uid="{00000000-0005-0000-0000-00007A2C0000}"/>
    <cellStyle name="Normal 21 2 8 3" xfId="11354" xr:uid="{00000000-0005-0000-0000-00007B2C0000}"/>
    <cellStyle name="Normal 21 2 8 4" xfId="11355" xr:uid="{00000000-0005-0000-0000-00007C2C0000}"/>
    <cellStyle name="Normal 21 2 9" xfId="11356" xr:uid="{00000000-0005-0000-0000-00007D2C0000}"/>
    <cellStyle name="Normal 21 2 9 2" xfId="11357" xr:uid="{00000000-0005-0000-0000-00007E2C0000}"/>
    <cellStyle name="Normal 21 2 9 3" xfId="11358" xr:uid="{00000000-0005-0000-0000-00007F2C0000}"/>
    <cellStyle name="Normal 21 3" xfId="11359" xr:uid="{00000000-0005-0000-0000-0000802C0000}"/>
    <cellStyle name="Normal 21 3 2" xfId="11360" xr:uid="{00000000-0005-0000-0000-0000812C0000}"/>
    <cellStyle name="Normal 21 3 2 2" xfId="11361" xr:uid="{00000000-0005-0000-0000-0000822C0000}"/>
    <cellStyle name="Normal 21 3 2 2 2" xfId="11362" xr:uid="{00000000-0005-0000-0000-0000832C0000}"/>
    <cellStyle name="Normal 21 3 2 2 2 2" xfId="11363" xr:uid="{00000000-0005-0000-0000-0000842C0000}"/>
    <cellStyle name="Normal 21 3 2 2 2 2 2" xfId="11364" xr:uid="{00000000-0005-0000-0000-0000852C0000}"/>
    <cellStyle name="Normal 21 3 2 2 2 2 3" xfId="11365" xr:uid="{00000000-0005-0000-0000-0000862C0000}"/>
    <cellStyle name="Normal 21 3 2 2 2 3" xfId="11366" xr:uid="{00000000-0005-0000-0000-0000872C0000}"/>
    <cellStyle name="Normal 21 3 2 2 2 4" xfId="11367" xr:uid="{00000000-0005-0000-0000-0000882C0000}"/>
    <cellStyle name="Normal 21 3 2 2 3" xfId="11368" xr:uid="{00000000-0005-0000-0000-0000892C0000}"/>
    <cellStyle name="Normal 21 3 2 2 3 2" xfId="11369" xr:uid="{00000000-0005-0000-0000-00008A2C0000}"/>
    <cellStyle name="Normal 21 3 2 2 3 3" xfId="11370" xr:uid="{00000000-0005-0000-0000-00008B2C0000}"/>
    <cellStyle name="Normal 21 3 2 2 4" xfId="11371" xr:uid="{00000000-0005-0000-0000-00008C2C0000}"/>
    <cellStyle name="Normal 21 3 2 2 5" xfId="11372" xr:uid="{00000000-0005-0000-0000-00008D2C0000}"/>
    <cellStyle name="Normal 21 3 2 3" xfId="11373" xr:uid="{00000000-0005-0000-0000-00008E2C0000}"/>
    <cellStyle name="Normal 21 3 2 3 2" xfId="11374" xr:uid="{00000000-0005-0000-0000-00008F2C0000}"/>
    <cellStyle name="Normal 21 3 2 3 2 2" xfId="11375" xr:uid="{00000000-0005-0000-0000-0000902C0000}"/>
    <cellStyle name="Normal 21 3 2 3 2 3" xfId="11376" xr:uid="{00000000-0005-0000-0000-0000912C0000}"/>
    <cellStyle name="Normal 21 3 2 3 3" xfId="11377" xr:uid="{00000000-0005-0000-0000-0000922C0000}"/>
    <cellStyle name="Normal 21 3 2 3 4" xfId="11378" xr:uid="{00000000-0005-0000-0000-0000932C0000}"/>
    <cellStyle name="Normal 21 3 2 4" xfId="11379" xr:uid="{00000000-0005-0000-0000-0000942C0000}"/>
    <cellStyle name="Normal 21 3 2 4 2" xfId="11380" xr:uid="{00000000-0005-0000-0000-0000952C0000}"/>
    <cellStyle name="Normal 21 3 2 4 3" xfId="11381" xr:uid="{00000000-0005-0000-0000-0000962C0000}"/>
    <cellStyle name="Normal 21 3 2 5" xfId="11382" xr:uid="{00000000-0005-0000-0000-0000972C0000}"/>
    <cellStyle name="Normal 21 3 2 6" xfId="11383" xr:uid="{00000000-0005-0000-0000-0000982C0000}"/>
    <cellStyle name="Normal 21 3 3" xfId="11384" xr:uid="{00000000-0005-0000-0000-0000992C0000}"/>
    <cellStyle name="Normal 21 3 3 2" xfId="11385" xr:uid="{00000000-0005-0000-0000-00009A2C0000}"/>
    <cellStyle name="Normal 21 3 3 2 2" xfId="11386" xr:uid="{00000000-0005-0000-0000-00009B2C0000}"/>
    <cellStyle name="Normal 21 3 3 2 2 2" xfId="11387" xr:uid="{00000000-0005-0000-0000-00009C2C0000}"/>
    <cellStyle name="Normal 21 3 3 2 2 3" xfId="11388" xr:uid="{00000000-0005-0000-0000-00009D2C0000}"/>
    <cellStyle name="Normal 21 3 3 2 3" xfId="11389" xr:uid="{00000000-0005-0000-0000-00009E2C0000}"/>
    <cellStyle name="Normal 21 3 3 2 4" xfId="11390" xr:uid="{00000000-0005-0000-0000-00009F2C0000}"/>
    <cellStyle name="Normal 21 3 3 3" xfId="11391" xr:uid="{00000000-0005-0000-0000-0000A02C0000}"/>
    <cellStyle name="Normal 21 3 3 3 2" xfId="11392" xr:uid="{00000000-0005-0000-0000-0000A12C0000}"/>
    <cellStyle name="Normal 21 3 3 3 3" xfId="11393" xr:uid="{00000000-0005-0000-0000-0000A22C0000}"/>
    <cellStyle name="Normal 21 3 3 4" xfId="11394" xr:uid="{00000000-0005-0000-0000-0000A32C0000}"/>
    <cellStyle name="Normal 21 3 3 5" xfId="11395" xr:uid="{00000000-0005-0000-0000-0000A42C0000}"/>
    <cellStyle name="Normal 21 3 4" xfId="11396" xr:uid="{00000000-0005-0000-0000-0000A52C0000}"/>
    <cellStyle name="Normal 21 3 4 2" xfId="11397" xr:uid="{00000000-0005-0000-0000-0000A62C0000}"/>
    <cellStyle name="Normal 21 3 4 2 2" xfId="11398" xr:uid="{00000000-0005-0000-0000-0000A72C0000}"/>
    <cellStyle name="Normal 21 3 4 2 3" xfId="11399" xr:uid="{00000000-0005-0000-0000-0000A82C0000}"/>
    <cellStyle name="Normal 21 3 4 3" xfId="11400" xr:uid="{00000000-0005-0000-0000-0000A92C0000}"/>
    <cellStyle name="Normal 21 3 4 4" xfId="11401" xr:uid="{00000000-0005-0000-0000-0000AA2C0000}"/>
    <cellStyle name="Normal 21 3 5" xfId="11402" xr:uid="{00000000-0005-0000-0000-0000AB2C0000}"/>
    <cellStyle name="Normal 21 3 5 2" xfId="11403" xr:uid="{00000000-0005-0000-0000-0000AC2C0000}"/>
    <cellStyle name="Normal 21 3 5 3" xfId="11404" xr:uid="{00000000-0005-0000-0000-0000AD2C0000}"/>
    <cellStyle name="Normal 21 3 6" xfId="11405" xr:uid="{00000000-0005-0000-0000-0000AE2C0000}"/>
    <cellStyle name="Normal 21 3 7" xfId="11406" xr:uid="{00000000-0005-0000-0000-0000AF2C0000}"/>
    <cellStyle name="Normal 21 4" xfId="11407" xr:uid="{00000000-0005-0000-0000-0000B02C0000}"/>
    <cellStyle name="Normal 21 4 2" xfId="11408" xr:uid="{00000000-0005-0000-0000-0000B12C0000}"/>
    <cellStyle name="Normal 21 4 2 2" xfId="11409" xr:uid="{00000000-0005-0000-0000-0000B22C0000}"/>
    <cellStyle name="Normal 21 4 2 2 2" xfId="11410" xr:uid="{00000000-0005-0000-0000-0000B32C0000}"/>
    <cellStyle name="Normal 21 4 2 2 2 2" xfId="11411" xr:uid="{00000000-0005-0000-0000-0000B42C0000}"/>
    <cellStyle name="Normal 21 4 2 2 2 3" xfId="11412" xr:uid="{00000000-0005-0000-0000-0000B52C0000}"/>
    <cellStyle name="Normal 21 4 2 2 3" xfId="11413" xr:uid="{00000000-0005-0000-0000-0000B62C0000}"/>
    <cellStyle name="Normal 21 4 2 2 4" xfId="11414" xr:uid="{00000000-0005-0000-0000-0000B72C0000}"/>
    <cellStyle name="Normal 21 4 2 3" xfId="11415" xr:uid="{00000000-0005-0000-0000-0000B82C0000}"/>
    <cellStyle name="Normal 21 4 2 3 2" xfId="11416" xr:uid="{00000000-0005-0000-0000-0000B92C0000}"/>
    <cellStyle name="Normal 21 4 2 3 3" xfId="11417" xr:uid="{00000000-0005-0000-0000-0000BA2C0000}"/>
    <cellStyle name="Normal 21 4 2 4" xfId="11418" xr:uid="{00000000-0005-0000-0000-0000BB2C0000}"/>
    <cellStyle name="Normal 21 4 2 5" xfId="11419" xr:uid="{00000000-0005-0000-0000-0000BC2C0000}"/>
    <cellStyle name="Normal 21 4 3" xfId="11420" xr:uid="{00000000-0005-0000-0000-0000BD2C0000}"/>
    <cellStyle name="Normal 21 4 3 2" xfId="11421" xr:uid="{00000000-0005-0000-0000-0000BE2C0000}"/>
    <cellStyle name="Normal 21 4 3 2 2" xfId="11422" xr:uid="{00000000-0005-0000-0000-0000BF2C0000}"/>
    <cellStyle name="Normal 21 4 3 2 3" xfId="11423" xr:uid="{00000000-0005-0000-0000-0000C02C0000}"/>
    <cellStyle name="Normal 21 4 3 3" xfId="11424" xr:uid="{00000000-0005-0000-0000-0000C12C0000}"/>
    <cellStyle name="Normal 21 4 3 4" xfId="11425" xr:uid="{00000000-0005-0000-0000-0000C22C0000}"/>
    <cellStyle name="Normal 21 4 4" xfId="11426" xr:uid="{00000000-0005-0000-0000-0000C32C0000}"/>
    <cellStyle name="Normal 21 4 4 2" xfId="11427" xr:uid="{00000000-0005-0000-0000-0000C42C0000}"/>
    <cellStyle name="Normal 21 4 4 3" xfId="11428" xr:uid="{00000000-0005-0000-0000-0000C52C0000}"/>
    <cellStyle name="Normal 21 4 5" xfId="11429" xr:uid="{00000000-0005-0000-0000-0000C62C0000}"/>
    <cellStyle name="Normal 21 4 6" xfId="11430" xr:uid="{00000000-0005-0000-0000-0000C72C0000}"/>
    <cellStyle name="Normal 21 5" xfId="11431" xr:uid="{00000000-0005-0000-0000-0000C82C0000}"/>
    <cellStyle name="Normal 21 5 2" xfId="11432" xr:uid="{00000000-0005-0000-0000-0000C92C0000}"/>
    <cellStyle name="Normal 21 5 2 2" xfId="11433" xr:uid="{00000000-0005-0000-0000-0000CA2C0000}"/>
    <cellStyle name="Normal 21 5 2 2 2" xfId="11434" xr:uid="{00000000-0005-0000-0000-0000CB2C0000}"/>
    <cellStyle name="Normal 21 5 2 2 2 2" xfId="11435" xr:uid="{00000000-0005-0000-0000-0000CC2C0000}"/>
    <cellStyle name="Normal 21 5 2 2 2 3" xfId="11436" xr:uid="{00000000-0005-0000-0000-0000CD2C0000}"/>
    <cellStyle name="Normal 21 5 2 2 3" xfId="11437" xr:uid="{00000000-0005-0000-0000-0000CE2C0000}"/>
    <cellStyle name="Normal 21 5 2 2 4" xfId="11438" xr:uid="{00000000-0005-0000-0000-0000CF2C0000}"/>
    <cellStyle name="Normal 21 5 2 3" xfId="11439" xr:uid="{00000000-0005-0000-0000-0000D02C0000}"/>
    <cellStyle name="Normal 21 5 2 3 2" xfId="11440" xr:uid="{00000000-0005-0000-0000-0000D12C0000}"/>
    <cellStyle name="Normal 21 5 2 3 3" xfId="11441" xr:uid="{00000000-0005-0000-0000-0000D22C0000}"/>
    <cellStyle name="Normal 21 5 2 4" xfId="11442" xr:uid="{00000000-0005-0000-0000-0000D32C0000}"/>
    <cellStyle name="Normal 21 5 2 5" xfId="11443" xr:uid="{00000000-0005-0000-0000-0000D42C0000}"/>
    <cellStyle name="Normal 21 5 3" xfId="11444" xr:uid="{00000000-0005-0000-0000-0000D52C0000}"/>
    <cellStyle name="Normal 21 5 3 2" xfId="11445" xr:uid="{00000000-0005-0000-0000-0000D62C0000}"/>
    <cellStyle name="Normal 21 5 3 2 2" xfId="11446" xr:uid="{00000000-0005-0000-0000-0000D72C0000}"/>
    <cellStyle name="Normal 21 5 3 2 3" xfId="11447" xr:uid="{00000000-0005-0000-0000-0000D82C0000}"/>
    <cellStyle name="Normal 21 5 3 3" xfId="11448" xr:uid="{00000000-0005-0000-0000-0000D92C0000}"/>
    <cellStyle name="Normal 21 5 3 4" xfId="11449" xr:uid="{00000000-0005-0000-0000-0000DA2C0000}"/>
    <cellStyle name="Normal 21 5 4" xfId="11450" xr:uid="{00000000-0005-0000-0000-0000DB2C0000}"/>
    <cellStyle name="Normal 21 5 4 2" xfId="11451" xr:uid="{00000000-0005-0000-0000-0000DC2C0000}"/>
    <cellStyle name="Normal 21 5 4 3" xfId="11452" xr:uid="{00000000-0005-0000-0000-0000DD2C0000}"/>
    <cellStyle name="Normal 21 5 5" xfId="11453" xr:uid="{00000000-0005-0000-0000-0000DE2C0000}"/>
    <cellStyle name="Normal 21 5 6" xfId="11454" xr:uid="{00000000-0005-0000-0000-0000DF2C0000}"/>
    <cellStyle name="Normal 21 6" xfId="11455" xr:uid="{00000000-0005-0000-0000-0000E02C0000}"/>
    <cellStyle name="Normal 21 6 2" xfId="11456" xr:uid="{00000000-0005-0000-0000-0000E12C0000}"/>
    <cellStyle name="Normal 21 6 2 2" xfId="11457" xr:uid="{00000000-0005-0000-0000-0000E22C0000}"/>
    <cellStyle name="Normal 21 6 2 2 2" xfId="11458" xr:uid="{00000000-0005-0000-0000-0000E32C0000}"/>
    <cellStyle name="Normal 21 6 2 2 2 2" xfId="11459" xr:uid="{00000000-0005-0000-0000-0000E42C0000}"/>
    <cellStyle name="Normal 21 6 2 2 2 3" xfId="11460" xr:uid="{00000000-0005-0000-0000-0000E52C0000}"/>
    <cellStyle name="Normal 21 6 2 2 3" xfId="11461" xr:uid="{00000000-0005-0000-0000-0000E62C0000}"/>
    <cellStyle name="Normal 21 6 2 2 4" xfId="11462" xr:uid="{00000000-0005-0000-0000-0000E72C0000}"/>
    <cellStyle name="Normal 21 6 2 3" xfId="11463" xr:uid="{00000000-0005-0000-0000-0000E82C0000}"/>
    <cellStyle name="Normal 21 6 2 3 2" xfId="11464" xr:uid="{00000000-0005-0000-0000-0000E92C0000}"/>
    <cellStyle name="Normal 21 6 2 3 3" xfId="11465" xr:uid="{00000000-0005-0000-0000-0000EA2C0000}"/>
    <cellStyle name="Normal 21 6 2 4" xfId="11466" xr:uid="{00000000-0005-0000-0000-0000EB2C0000}"/>
    <cellStyle name="Normal 21 6 2 5" xfId="11467" xr:uid="{00000000-0005-0000-0000-0000EC2C0000}"/>
    <cellStyle name="Normal 21 6 3" xfId="11468" xr:uid="{00000000-0005-0000-0000-0000ED2C0000}"/>
    <cellStyle name="Normal 21 6 3 2" xfId="11469" xr:uid="{00000000-0005-0000-0000-0000EE2C0000}"/>
    <cellStyle name="Normal 21 6 3 2 2" xfId="11470" xr:uid="{00000000-0005-0000-0000-0000EF2C0000}"/>
    <cellStyle name="Normal 21 6 3 2 3" xfId="11471" xr:uid="{00000000-0005-0000-0000-0000F02C0000}"/>
    <cellStyle name="Normal 21 6 3 3" xfId="11472" xr:uid="{00000000-0005-0000-0000-0000F12C0000}"/>
    <cellStyle name="Normal 21 6 3 4" xfId="11473" xr:uid="{00000000-0005-0000-0000-0000F22C0000}"/>
    <cellStyle name="Normal 21 6 4" xfId="11474" xr:uid="{00000000-0005-0000-0000-0000F32C0000}"/>
    <cellStyle name="Normal 21 6 4 2" xfId="11475" xr:uid="{00000000-0005-0000-0000-0000F42C0000}"/>
    <cellStyle name="Normal 21 6 4 3" xfId="11476" xr:uid="{00000000-0005-0000-0000-0000F52C0000}"/>
    <cellStyle name="Normal 21 6 5" xfId="11477" xr:uid="{00000000-0005-0000-0000-0000F62C0000}"/>
    <cellStyle name="Normal 21 6 6" xfId="11478" xr:uid="{00000000-0005-0000-0000-0000F72C0000}"/>
    <cellStyle name="Normal 21 7" xfId="11479" xr:uid="{00000000-0005-0000-0000-0000F82C0000}"/>
    <cellStyle name="Normal 21 8" xfId="11480" xr:uid="{00000000-0005-0000-0000-0000F92C0000}"/>
    <cellStyle name="Normal 21 8 2" xfId="11481" xr:uid="{00000000-0005-0000-0000-0000FA2C0000}"/>
    <cellStyle name="Normal 21 8 2 2" xfId="11482" xr:uid="{00000000-0005-0000-0000-0000FB2C0000}"/>
    <cellStyle name="Normal 21 8 2 2 2" xfId="11483" xr:uid="{00000000-0005-0000-0000-0000FC2C0000}"/>
    <cellStyle name="Normal 21 8 2 2 2 2" xfId="11484" xr:uid="{00000000-0005-0000-0000-0000FD2C0000}"/>
    <cellStyle name="Normal 21 8 2 2 2 3" xfId="11485" xr:uid="{00000000-0005-0000-0000-0000FE2C0000}"/>
    <cellStyle name="Normal 21 8 2 2 3" xfId="11486" xr:uid="{00000000-0005-0000-0000-0000FF2C0000}"/>
    <cellStyle name="Normal 21 8 2 2 4" xfId="11487" xr:uid="{00000000-0005-0000-0000-0000002D0000}"/>
    <cellStyle name="Normal 21 8 2 3" xfId="11488" xr:uid="{00000000-0005-0000-0000-0000012D0000}"/>
    <cellStyle name="Normal 21 8 2 3 2" xfId="11489" xr:uid="{00000000-0005-0000-0000-0000022D0000}"/>
    <cellStyle name="Normal 21 8 2 3 3" xfId="11490" xr:uid="{00000000-0005-0000-0000-0000032D0000}"/>
    <cellStyle name="Normal 21 8 2 4" xfId="11491" xr:uid="{00000000-0005-0000-0000-0000042D0000}"/>
    <cellStyle name="Normal 21 8 2 5" xfId="11492" xr:uid="{00000000-0005-0000-0000-0000052D0000}"/>
    <cellStyle name="Normal 21 8 3" xfId="11493" xr:uid="{00000000-0005-0000-0000-0000062D0000}"/>
    <cellStyle name="Normal 21 8 3 2" xfId="11494" xr:uid="{00000000-0005-0000-0000-0000072D0000}"/>
    <cellStyle name="Normal 21 8 3 2 2" xfId="11495" xr:uid="{00000000-0005-0000-0000-0000082D0000}"/>
    <cellStyle name="Normal 21 8 3 2 3" xfId="11496" xr:uid="{00000000-0005-0000-0000-0000092D0000}"/>
    <cellStyle name="Normal 21 8 3 3" xfId="11497" xr:uid="{00000000-0005-0000-0000-00000A2D0000}"/>
    <cellStyle name="Normal 21 8 3 4" xfId="11498" xr:uid="{00000000-0005-0000-0000-00000B2D0000}"/>
    <cellStyle name="Normal 21 8 4" xfId="11499" xr:uid="{00000000-0005-0000-0000-00000C2D0000}"/>
    <cellStyle name="Normal 21 8 4 2" xfId="11500" xr:uid="{00000000-0005-0000-0000-00000D2D0000}"/>
    <cellStyle name="Normal 21 8 4 3" xfId="11501" xr:uid="{00000000-0005-0000-0000-00000E2D0000}"/>
    <cellStyle name="Normal 21 8 5" xfId="11502" xr:uid="{00000000-0005-0000-0000-00000F2D0000}"/>
    <cellStyle name="Normal 21 8 6" xfId="11503" xr:uid="{00000000-0005-0000-0000-0000102D0000}"/>
    <cellStyle name="Normal 21 9" xfId="11504" xr:uid="{00000000-0005-0000-0000-0000112D0000}"/>
    <cellStyle name="Normal 21 9 2" xfId="11505" xr:uid="{00000000-0005-0000-0000-0000122D0000}"/>
    <cellStyle name="Normal 21 9 2 2" xfId="11506" xr:uid="{00000000-0005-0000-0000-0000132D0000}"/>
    <cellStyle name="Normal 21 9 2 2 2" xfId="11507" xr:uid="{00000000-0005-0000-0000-0000142D0000}"/>
    <cellStyle name="Normal 21 9 2 2 3" xfId="11508" xr:uid="{00000000-0005-0000-0000-0000152D0000}"/>
    <cellStyle name="Normal 21 9 2 3" xfId="11509" xr:uid="{00000000-0005-0000-0000-0000162D0000}"/>
    <cellStyle name="Normal 21 9 2 4" xfId="11510" xr:uid="{00000000-0005-0000-0000-0000172D0000}"/>
    <cellStyle name="Normal 21 9 3" xfId="11511" xr:uid="{00000000-0005-0000-0000-0000182D0000}"/>
    <cellStyle name="Normal 21 9 3 2" xfId="11512" xr:uid="{00000000-0005-0000-0000-0000192D0000}"/>
    <cellStyle name="Normal 21 9 3 3" xfId="11513" xr:uid="{00000000-0005-0000-0000-00001A2D0000}"/>
    <cellStyle name="Normal 21 9 4" xfId="11514" xr:uid="{00000000-0005-0000-0000-00001B2D0000}"/>
    <cellStyle name="Normal 21 9 5" xfId="11515" xr:uid="{00000000-0005-0000-0000-00001C2D0000}"/>
    <cellStyle name="Normal 22" xfId="11516" xr:uid="{00000000-0005-0000-0000-00001D2D0000}"/>
    <cellStyle name="Normal 22 10" xfId="11517" xr:uid="{00000000-0005-0000-0000-00001E2D0000}"/>
    <cellStyle name="Normal 22 10 2" xfId="11518" xr:uid="{00000000-0005-0000-0000-00001F2D0000}"/>
    <cellStyle name="Normal 22 10 3" xfId="11519" xr:uid="{00000000-0005-0000-0000-0000202D0000}"/>
    <cellStyle name="Normal 22 11" xfId="11520" xr:uid="{00000000-0005-0000-0000-0000212D0000}"/>
    <cellStyle name="Normal 22 12" xfId="11521" xr:uid="{00000000-0005-0000-0000-0000222D0000}"/>
    <cellStyle name="Normal 22 2" xfId="11522" xr:uid="{00000000-0005-0000-0000-0000232D0000}"/>
    <cellStyle name="Normal 22 2 10" xfId="11523" xr:uid="{00000000-0005-0000-0000-0000242D0000}"/>
    <cellStyle name="Normal 22 2 11" xfId="11524" xr:uid="{00000000-0005-0000-0000-0000252D0000}"/>
    <cellStyle name="Normal 22 2 2" xfId="11525" xr:uid="{00000000-0005-0000-0000-0000262D0000}"/>
    <cellStyle name="Normal 22 2 2 2" xfId="11526" xr:uid="{00000000-0005-0000-0000-0000272D0000}"/>
    <cellStyle name="Normal 22 2 2 2 2" xfId="11527" xr:uid="{00000000-0005-0000-0000-0000282D0000}"/>
    <cellStyle name="Normal 22 2 2 2 2 2" xfId="11528" xr:uid="{00000000-0005-0000-0000-0000292D0000}"/>
    <cellStyle name="Normal 22 2 2 2 2 2 2" xfId="11529" xr:uid="{00000000-0005-0000-0000-00002A2D0000}"/>
    <cellStyle name="Normal 22 2 2 2 2 2 3" xfId="11530" xr:uid="{00000000-0005-0000-0000-00002B2D0000}"/>
    <cellStyle name="Normal 22 2 2 2 2 3" xfId="11531" xr:uid="{00000000-0005-0000-0000-00002C2D0000}"/>
    <cellStyle name="Normal 22 2 2 2 2 4" xfId="11532" xr:uid="{00000000-0005-0000-0000-00002D2D0000}"/>
    <cellStyle name="Normal 22 2 2 2 3" xfId="11533" xr:uid="{00000000-0005-0000-0000-00002E2D0000}"/>
    <cellStyle name="Normal 22 2 2 2 3 2" xfId="11534" xr:uid="{00000000-0005-0000-0000-00002F2D0000}"/>
    <cellStyle name="Normal 22 2 2 2 3 3" xfId="11535" xr:uid="{00000000-0005-0000-0000-0000302D0000}"/>
    <cellStyle name="Normal 22 2 2 2 4" xfId="11536" xr:uid="{00000000-0005-0000-0000-0000312D0000}"/>
    <cellStyle name="Normal 22 2 2 2 5" xfId="11537" xr:uid="{00000000-0005-0000-0000-0000322D0000}"/>
    <cellStyle name="Normal 22 2 2 3" xfId="11538" xr:uid="{00000000-0005-0000-0000-0000332D0000}"/>
    <cellStyle name="Normal 22 2 2 3 2" xfId="11539" xr:uid="{00000000-0005-0000-0000-0000342D0000}"/>
    <cellStyle name="Normal 22 2 2 3 2 2" xfId="11540" xr:uid="{00000000-0005-0000-0000-0000352D0000}"/>
    <cellStyle name="Normal 22 2 2 3 2 3" xfId="11541" xr:uid="{00000000-0005-0000-0000-0000362D0000}"/>
    <cellStyle name="Normal 22 2 2 3 3" xfId="11542" xr:uid="{00000000-0005-0000-0000-0000372D0000}"/>
    <cellStyle name="Normal 22 2 2 3 4" xfId="11543" xr:uid="{00000000-0005-0000-0000-0000382D0000}"/>
    <cellStyle name="Normal 22 2 2 4" xfId="11544" xr:uid="{00000000-0005-0000-0000-0000392D0000}"/>
    <cellStyle name="Normal 22 2 2 4 2" xfId="11545" xr:uid="{00000000-0005-0000-0000-00003A2D0000}"/>
    <cellStyle name="Normal 22 2 2 4 3" xfId="11546" xr:uid="{00000000-0005-0000-0000-00003B2D0000}"/>
    <cellStyle name="Normal 22 2 2 5" xfId="11547" xr:uid="{00000000-0005-0000-0000-00003C2D0000}"/>
    <cellStyle name="Normal 22 2 2 6" xfId="11548" xr:uid="{00000000-0005-0000-0000-00003D2D0000}"/>
    <cellStyle name="Normal 22 2 3" xfId="11549" xr:uid="{00000000-0005-0000-0000-00003E2D0000}"/>
    <cellStyle name="Normal 22 2 3 2" xfId="11550" xr:uid="{00000000-0005-0000-0000-00003F2D0000}"/>
    <cellStyle name="Normal 22 2 3 2 2" xfId="11551" xr:uid="{00000000-0005-0000-0000-0000402D0000}"/>
    <cellStyle name="Normal 22 2 3 2 2 2" xfId="11552" xr:uid="{00000000-0005-0000-0000-0000412D0000}"/>
    <cellStyle name="Normal 22 2 3 2 2 2 2" xfId="11553" xr:uid="{00000000-0005-0000-0000-0000422D0000}"/>
    <cellStyle name="Normal 22 2 3 2 2 2 3" xfId="11554" xr:uid="{00000000-0005-0000-0000-0000432D0000}"/>
    <cellStyle name="Normal 22 2 3 2 2 3" xfId="11555" xr:uid="{00000000-0005-0000-0000-0000442D0000}"/>
    <cellStyle name="Normal 22 2 3 2 2 4" xfId="11556" xr:uid="{00000000-0005-0000-0000-0000452D0000}"/>
    <cellStyle name="Normal 22 2 3 2 3" xfId="11557" xr:uid="{00000000-0005-0000-0000-0000462D0000}"/>
    <cellStyle name="Normal 22 2 3 2 3 2" xfId="11558" xr:uid="{00000000-0005-0000-0000-0000472D0000}"/>
    <cellStyle name="Normal 22 2 3 2 3 3" xfId="11559" xr:uid="{00000000-0005-0000-0000-0000482D0000}"/>
    <cellStyle name="Normal 22 2 3 2 4" xfId="11560" xr:uid="{00000000-0005-0000-0000-0000492D0000}"/>
    <cellStyle name="Normal 22 2 3 2 5" xfId="11561" xr:uid="{00000000-0005-0000-0000-00004A2D0000}"/>
    <cellStyle name="Normal 22 2 3 3" xfId="11562" xr:uid="{00000000-0005-0000-0000-00004B2D0000}"/>
    <cellStyle name="Normal 22 2 3 3 2" xfId="11563" xr:uid="{00000000-0005-0000-0000-00004C2D0000}"/>
    <cellStyle name="Normal 22 2 3 3 2 2" xfId="11564" xr:uid="{00000000-0005-0000-0000-00004D2D0000}"/>
    <cellStyle name="Normal 22 2 3 3 2 3" xfId="11565" xr:uid="{00000000-0005-0000-0000-00004E2D0000}"/>
    <cellStyle name="Normal 22 2 3 3 3" xfId="11566" xr:uid="{00000000-0005-0000-0000-00004F2D0000}"/>
    <cellStyle name="Normal 22 2 3 3 4" xfId="11567" xr:uid="{00000000-0005-0000-0000-0000502D0000}"/>
    <cellStyle name="Normal 22 2 3 4" xfId="11568" xr:uid="{00000000-0005-0000-0000-0000512D0000}"/>
    <cellStyle name="Normal 22 2 3 4 2" xfId="11569" xr:uid="{00000000-0005-0000-0000-0000522D0000}"/>
    <cellStyle name="Normal 22 2 3 4 3" xfId="11570" xr:uid="{00000000-0005-0000-0000-0000532D0000}"/>
    <cellStyle name="Normal 22 2 3 5" xfId="11571" xr:uid="{00000000-0005-0000-0000-0000542D0000}"/>
    <cellStyle name="Normal 22 2 3 6" xfId="11572" xr:uid="{00000000-0005-0000-0000-0000552D0000}"/>
    <cellStyle name="Normal 22 2 4" xfId="11573" xr:uid="{00000000-0005-0000-0000-0000562D0000}"/>
    <cellStyle name="Normal 22 2 4 2" xfId="11574" xr:uid="{00000000-0005-0000-0000-0000572D0000}"/>
    <cellStyle name="Normal 22 2 4 2 2" xfId="11575" xr:uid="{00000000-0005-0000-0000-0000582D0000}"/>
    <cellStyle name="Normal 22 2 4 2 2 2" xfId="11576" xr:uid="{00000000-0005-0000-0000-0000592D0000}"/>
    <cellStyle name="Normal 22 2 4 2 2 2 2" xfId="11577" xr:uid="{00000000-0005-0000-0000-00005A2D0000}"/>
    <cellStyle name="Normal 22 2 4 2 2 2 3" xfId="11578" xr:uid="{00000000-0005-0000-0000-00005B2D0000}"/>
    <cellStyle name="Normal 22 2 4 2 2 3" xfId="11579" xr:uid="{00000000-0005-0000-0000-00005C2D0000}"/>
    <cellStyle name="Normal 22 2 4 2 2 4" xfId="11580" xr:uid="{00000000-0005-0000-0000-00005D2D0000}"/>
    <cellStyle name="Normal 22 2 4 2 3" xfId="11581" xr:uid="{00000000-0005-0000-0000-00005E2D0000}"/>
    <cellStyle name="Normal 22 2 4 2 3 2" xfId="11582" xr:uid="{00000000-0005-0000-0000-00005F2D0000}"/>
    <cellStyle name="Normal 22 2 4 2 3 3" xfId="11583" xr:uid="{00000000-0005-0000-0000-0000602D0000}"/>
    <cellStyle name="Normal 22 2 4 2 4" xfId="11584" xr:uid="{00000000-0005-0000-0000-0000612D0000}"/>
    <cellStyle name="Normal 22 2 4 2 5" xfId="11585" xr:uid="{00000000-0005-0000-0000-0000622D0000}"/>
    <cellStyle name="Normal 22 2 4 3" xfId="11586" xr:uid="{00000000-0005-0000-0000-0000632D0000}"/>
    <cellStyle name="Normal 22 2 4 3 2" xfId="11587" xr:uid="{00000000-0005-0000-0000-0000642D0000}"/>
    <cellStyle name="Normal 22 2 4 3 2 2" xfId="11588" xr:uid="{00000000-0005-0000-0000-0000652D0000}"/>
    <cellStyle name="Normal 22 2 4 3 2 3" xfId="11589" xr:uid="{00000000-0005-0000-0000-0000662D0000}"/>
    <cellStyle name="Normal 22 2 4 3 3" xfId="11590" xr:uid="{00000000-0005-0000-0000-0000672D0000}"/>
    <cellStyle name="Normal 22 2 4 3 4" xfId="11591" xr:uid="{00000000-0005-0000-0000-0000682D0000}"/>
    <cellStyle name="Normal 22 2 4 4" xfId="11592" xr:uid="{00000000-0005-0000-0000-0000692D0000}"/>
    <cellStyle name="Normal 22 2 4 4 2" xfId="11593" xr:uid="{00000000-0005-0000-0000-00006A2D0000}"/>
    <cellStyle name="Normal 22 2 4 4 3" xfId="11594" xr:uid="{00000000-0005-0000-0000-00006B2D0000}"/>
    <cellStyle name="Normal 22 2 4 5" xfId="11595" xr:uid="{00000000-0005-0000-0000-00006C2D0000}"/>
    <cellStyle name="Normal 22 2 4 6" xfId="11596" xr:uid="{00000000-0005-0000-0000-00006D2D0000}"/>
    <cellStyle name="Normal 22 2 5" xfId="11597" xr:uid="{00000000-0005-0000-0000-00006E2D0000}"/>
    <cellStyle name="Normal 22 2 5 2" xfId="11598" xr:uid="{00000000-0005-0000-0000-00006F2D0000}"/>
    <cellStyle name="Normal 22 2 5 2 2" xfId="11599" xr:uid="{00000000-0005-0000-0000-0000702D0000}"/>
    <cellStyle name="Normal 22 2 5 2 2 2" xfId="11600" xr:uid="{00000000-0005-0000-0000-0000712D0000}"/>
    <cellStyle name="Normal 22 2 5 2 2 2 2" xfId="11601" xr:uid="{00000000-0005-0000-0000-0000722D0000}"/>
    <cellStyle name="Normal 22 2 5 2 2 2 3" xfId="11602" xr:uid="{00000000-0005-0000-0000-0000732D0000}"/>
    <cellStyle name="Normal 22 2 5 2 2 3" xfId="11603" xr:uid="{00000000-0005-0000-0000-0000742D0000}"/>
    <cellStyle name="Normal 22 2 5 2 2 4" xfId="11604" xr:uid="{00000000-0005-0000-0000-0000752D0000}"/>
    <cellStyle name="Normal 22 2 5 2 3" xfId="11605" xr:uid="{00000000-0005-0000-0000-0000762D0000}"/>
    <cellStyle name="Normal 22 2 5 2 3 2" xfId="11606" xr:uid="{00000000-0005-0000-0000-0000772D0000}"/>
    <cellStyle name="Normal 22 2 5 2 3 3" xfId="11607" xr:uid="{00000000-0005-0000-0000-0000782D0000}"/>
    <cellStyle name="Normal 22 2 5 2 4" xfId="11608" xr:uid="{00000000-0005-0000-0000-0000792D0000}"/>
    <cellStyle name="Normal 22 2 5 2 5" xfId="11609" xr:uid="{00000000-0005-0000-0000-00007A2D0000}"/>
    <cellStyle name="Normal 22 2 5 3" xfId="11610" xr:uid="{00000000-0005-0000-0000-00007B2D0000}"/>
    <cellStyle name="Normal 22 2 5 3 2" xfId="11611" xr:uid="{00000000-0005-0000-0000-00007C2D0000}"/>
    <cellStyle name="Normal 22 2 5 3 2 2" xfId="11612" xr:uid="{00000000-0005-0000-0000-00007D2D0000}"/>
    <cellStyle name="Normal 22 2 5 3 2 3" xfId="11613" xr:uid="{00000000-0005-0000-0000-00007E2D0000}"/>
    <cellStyle name="Normal 22 2 5 3 3" xfId="11614" xr:uid="{00000000-0005-0000-0000-00007F2D0000}"/>
    <cellStyle name="Normal 22 2 5 3 4" xfId="11615" xr:uid="{00000000-0005-0000-0000-0000802D0000}"/>
    <cellStyle name="Normal 22 2 5 4" xfId="11616" xr:uid="{00000000-0005-0000-0000-0000812D0000}"/>
    <cellStyle name="Normal 22 2 5 4 2" xfId="11617" xr:uid="{00000000-0005-0000-0000-0000822D0000}"/>
    <cellStyle name="Normal 22 2 5 4 3" xfId="11618" xr:uid="{00000000-0005-0000-0000-0000832D0000}"/>
    <cellStyle name="Normal 22 2 5 5" xfId="11619" xr:uid="{00000000-0005-0000-0000-0000842D0000}"/>
    <cellStyle name="Normal 22 2 5 6" xfId="11620" xr:uid="{00000000-0005-0000-0000-0000852D0000}"/>
    <cellStyle name="Normal 22 2 6" xfId="11621" xr:uid="{00000000-0005-0000-0000-0000862D0000}"/>
    <cellStyle name="Normal 22 2 7" xfId="11622" xr:uid="{00000000-0005-0000-0000-0000872D0000}"/>
    <cellStyle name="Normal 22 2 7 2" xfId="11623" xr:uid="{00000000-0005-0000-0000-0000882D0000}"/>
    <cellStyle name="Normal 22 2 7 2 2" xfId="11624" xr:uid="{00000000-0005-0000-0000-0000892D0000}"/>
    <cellStyle name="Normal 22 2 7 2 2 2" xfId="11625" xr:uid="{00000000-0005-0000-0000-00008A2D0000}"/>
    <cellStyle name="Normal 22 2 7 2 2 3" xfId="11626" xr:uid="{00000000-0005-0000-0000-00008B2D0000}"/>
    <cellStyle name="Normal 22 2 7 2 3" xfId="11627" xr:uid="{00000000-0005-0000-0000-00008C2D0000}"/>
    <cellStyle name="Normal 22 2 7 2 4" xfId="11628" xr:uid="{00000000-0005-0000-0000-00008D2D0000}"/>
    <cellStyle name="Normal 22 2 7 3" xfId="11629" xr:uid="{00000000-0005-0000-0000-00008E2D0000}"/>
    <cellStyle name="Normal 22 2 7 3 2" xfId="11630" xr:uid="{00000000-0005-0000-0000-00008F2D0000}"/>
    <cellStyle name="Normal 22 2 7 3 3" xfId="11631" xr:uid="{00000000-0005-0000-0000-0000902D0000}"/>
    <cellStyle name="Normal 22 2 7 4" xfId="11632" xr:uid="{00000000-0005-0000-0000-0000912D0000}"/>
    <cellStyle name="Normal 22 2 7 5" xfId="11633" xr:uid="{00000000-0005-0000-0000-0000922D0000}"/>
    <cellStyle name="Normal 22 2 8" xfId="11634" xr:uid="{00000000-0005-0000-0000-0000932D0000}"/>
    <cellStyle name="Normal 22 2 8 2" xfId="11635" xr:uid="{00000000-0005-0000-0000-0000942D0000}"/>
    <cellStyle name="Normal 22 2 8 2 2" xfId="11636" xr:uid="{00000000-0005-0000-0000-0000952D0000}"/>
    <cellStyle name="Normal 22 2 8 2 3" xfId="11637" xr:uid="{00000000-0005-0000-0000-0000962D0000}"/>
    <cellStyle name="Normal 22 2 8 3" xfId="11638" xr:uid="{00000000-0005-0000-0000-0000972D0000}"/>
    <cellStyle name="Normal 22 2 8 4" xfId="11639" xr:uid="{00000000-0005-0000-0000-0000982D0000}"/>
    <cellStyle name="Normal 22 2 9" xfId="11640" xr:uid="{00000000-0005-0000-0000-0000992D0000}"/>
    <cellStyle name="Normal 22 2 9 2" xfId="11641" xr:uid="{00000000-0005-0000-0000-00009A2D0000}"/>
    <cellStyle name="Normal 22 2 9 3" xfId="11642" xr:uid="{00000000-0005-0000-0000-00009B2D0000}"/>
    <cellStyle name="Normal 22 3" xfId="11643" xr:uid="{00000000-0005-0000-0000-00009C2D0000}"/>
    <cellStyle name="Normal 22 3 2" xfId="11644" xr:uid="{00000000-0005-0000-0000-00009D2D0000}"/>
    <cellStyle name="Normal 22 3 2 2" xfId="11645" xr:uid="{00000000-0005-0000-0000-00009E2D0000}"/>
    <cellStyle name="Normal 22 3 2 2 2" xfId="11646" xr:uid="{00000000-0005-0000-0000-00009F2D0000}"/>
    <cellStyle name="Normal 22 3 2 2 2 2" xfId="11647" xr:uid="{00000000-0005-0000-0000-0000A02D0000}"/>
    <cellStyle name="Normal 22 3 2 2 2 3" xfId="11648" xr:uid="{00000000-0005-0000-0000-0000A12D0000}"/>
    <cellStyle name="Normal 22 3 2 2 3" xfId="11649" xr:uid="{00000000-0005-0000-0000-0000A22D0000}"/>
    <cellStyle name="Normal 22 3 2 2 4" xfId="11650" xr:uid="{00000000-0005-0000-0000-0000A32D0000}"/>
    <cellStyle name="Normal 22 3 2 3" xfId="11651" xr:uid="{00000000-0005-0000-0000-0000A42D0000}"/>
    <cellStyle name="Normal 22 3 2 3 2" xfId="11652" xr:uid="{00000000-0005-0000-0000-0000A52D0000}"/>
    <cellStyle name="Normal 22 3 2 3 3" xfId="11653" xr:uid="{00000000-0005-0000-0000-0000A62D0000}"/>
    <cellStyle name="Normal 22 3 2 4" xfId="11654" xr:uid="{00000000-0005-0000-0000-0000A72D0000}"/>
    <cellStyle name="Normal 22 3 2 5" xfId="11655" xr:uid="{00000000-0005-0000-0000-0000A82D0000}"/>
    <cellStyle name="Normal 22 3 3" xfId="11656" xr:uid="{00000000-0005-0000-0000-0000A92D0000}"/>
    <cellStyle name="Normal 22 3 3 2" xfId="11657" xr:uid="{00000000-0005-0000-0000-0000AA2D0000}"/>
    <cellStyle name="Normal 22 3 3 2 2" xfId="11658" xr:uid="{00000000-0005-0000-0000-0000AB2D0000}"/>
    <cellStyle name="Normal 22 3 3 2 3" xfId="11659" xr:uid="{00000000-0005-0000-0000-0000AC2D0000}"/>
    <cellStyle name="Normal 22 3 3 3" xfId="11660" xr:uid="{00000000-0005-0000-0000-0000AD2D0000}"/>
    <cellStyle name="Normal 22 3 3 4" xfId="11661" xr:uid="{00000000-0005-0000-0000-0000AE2D0000}"/>
    <cellStyle name="Normal 22 3 4" xfId="11662" xr:uid="{00000000-0005-0000-0000-0000AF2D0000}"/>
    <cellStyle name="Normal 22 3 4 2" xfId="11663" xr:uid="{00000000-0005-0000-0000-0000B02D0000}"/>
    <cellStyle name="Normal 22 3 4 3" xfId="11664" xr:uid="{00000000-0005-0000-0000-0000B12D0000}"/>
    <cellStyle name="Normal 22 3 5" xfId="11665" xr:uid="{00000000-0005-0000-0000-0000B22D0000}"/>
    <cellStyle name="Normal 22 3 6" xfId="11666" xr:uid="{00000000-0005-0000-0000-0000B32D0000}"/>
    <cellStyle name="Normal 22 4" xfId="11667" xr:uid="{00000000-0005-0000-0000-0000B42D0000}"/>
    <cellStyle name="Normal 22 4 2" xfId="11668" xr:uid="{00000000-0005-0000-0000-0000B52D0000}"/>
    <cellStyle name="Normal 22 4 2 2" xfId="11669" xr:uid="{00000000-0005-0000-0000-0000B62D0000}"/>
    <cellStyle name="Normal 22 4 2 2 2" xfId="11670" xr:uid="{00000000-0005-0000-0000-0000B72D0000}"/>
    <cellStyle name="Normal 22 4 2 2 2 2" xfId="11671" xr:uid="{00000000-0005-0000-0000-0000B82D0000}"/>
    <cellStyle name="Normal 22 4 2 2 2 3" xfId="11672" xr:uid="{00000000-0005-0000-0000-0000B92D0000}"/>
    <cellStyle name="Normal 22 4 2 2 3" xfId="11673" xr:uid="{00000000-0005-0000-0000-0000BA2D0000}"/>
    <cellStyle name="Normal 22 4 2 2 4" xfId="11674" xr:uid="{00000000-0005-0000-0000-0000BB2D0000}"/>
    <cellStyle name="Normal 22 4 2 3" xfId="11675" xr:uid="{00000000-0005-0000-0000-0000BC2D0000}"/>
    <cellStyle name="Normal 22 4 2 3 2" xfId="11676" xr:uid="{00000000-0005-0000-0000-0000BD2D0000}"/>
    <cellStyle name="Normal 22 4 2 3 3" xfId="11677" xr:uid="{00000000-0005-0000-0000-0000BE2D0000}"/>
    <cellStyle name="Normal 22 4 2 4" xfId="11678" xr:uid="{00000000-0005-0000-0000-0000BF2D0000}"/>
    <cellStyle name="Normal 22 4 2 5" xfId="11679" xr:uid="{00000000-0005-0000-0000-0000C02D0000}"/>
    <cellStyle name="Normal 22 4 3" xfId="11680" xr:uid="{00000000-0005-0000-0000-0000C12D0000}"/>
    <cellStyle name="Normal 22 4 3 2" xfId="11681" xr:uid="{00000000-0005-0000-0000-0000C22D0000}"/>
    <cellStyle name="Normal 22 4 3 2 2" xfId="11682" xr:uid="{00000000-0005-0000-0000-0000C32D0000}"/>
    <cellStyle name="Normal 22 4 3 2 3" xfId="11683" xr:uid="{00000000-0005-0000-0000-0000C42D0000}"/>
    <cellStyle name="Normal 22 4 3 3" xfId="11684" xr:uid="{00000000-0005-0000-0000-0000C52D0000}"/>
    <cellStyle name="Normal 22 4 3 4" xfId="11685" xr:uid="{00000000-0005-0000-0000-0000C62D0000}"/>
    <cellStyle name="Normal 22 4 4" xfId="11686" xr:uid="{00000000-0005-0000-0000-0000C72D0000}"/>
    <cellStyle name="Normal 22 4 4 2" xfId="11687" xr:uid="{00000000-0005-0000-0000-0000C82D0000}"/>
    <cellStyle name="Normal 22 4 4 3" xfId="11688" xr:uid="{00000000-0005-0000-0000-0000C92D0000}"/>
    <cellStyle name="Normal 22 4 5" xfId="11689" xr:uid="{00000000-0005-0000-0000-0000CA2D0000}"/>
    <cellStyle name="Normal 22 4 6" xfId="11690" xr:uid="{00000000-0005-0000-0000-0000CB2D0000}"/>
    <cellStyle name="Normal 22 5" xfId="11691" xr:uid="{00000000-0005-0000-0000-0000CC2D0000}"/>
    <cellStyle name="Normal 22 5 2" xfId="11692" xr:uid="{00000000-0005-0000-0000-0000CD2D0000}"/>
    <cellStyle name="Normal 22 5 2 2" xfId="11693" xr:uid="{00000000-0005-0000-0000-0000CE2D0000}"/>
    <cellStyle name="Normal 22 5 2 2 2" xfId="11694" xr:uid="{00000000-0005-0000-0000-0000CF2D0000}"/>
    <cellStyle name="Normal 22 5 2 2 2 2" xfId="11695" xr:uid="{00000000-0005-0000-0000-0000D02D0000}"/>
    <cellStyle name="Normal 22 5 2 2 2 3" xfId="11696" xr:uid="{00000000-0005-0000-0000-0000D12D0000}"/>
    <cellStyle name="Normal 22 5 2 2 3" xfId="11697" xr:uid="{00000000-0005-0000-0000-0000D22D0000}"/>
    <cellStyle name="Normal 22 5 2 2 4" xfId="11698" xr:uid="{00000000-0005-0000-0000-0000D32D0000}"/>
    <cellStyle name="Normal 22 5 2 3" xfId="11699" xr:uid="{00000000-0005-0000-0000-0000D42D0000}"/>
    <cellStyle name="Normal 22 5 2 3 2" xfId="11700" xr:uid="{00000000-0005-0000-0000-0000D52D0000}"/>
    <cellStyle name="Normal 22 5 2 3 3" xfId="11701" xr:uid="{00000000-0005-0000-0000-0000D62D0000}"/>
    <cellStyle name="Normal 22 5 2 4" xfId="11702" xr:uid="{00000000-0005-0000-0000-0000D72D0000}"/>
    <cellStyle name="Normal 22 5 2 5" xfId="11703" xr:uid="{00000000-0005-0000-0000-0000D82D0000}"/>
    <cellStyle name="Normal 22 5 3" xfId="11704" xr:uid="{00000000-0005-0000-0000-0000D92D0000}"/>
    <cellStyle name="Normal 22 5 3 2" xfId="11705" xr:uid="{00000000-0005-0000-0000-0000DA2D0000}"/>
    <cellStyle name="Normal 22 5 3 2 2" xfId="11706" xr:uid="{00000000-0005-0000-0000-0000DB2D0000}"/>
    <cellStyle name="Normal 22 5 3 2 3" xfId="11707" xr:uid="{00000000-0005-0000-0000-0000DC2D0000}"/>
    <cellStyle name="Normal 22 5 3 3" xfId="11708" xr:uid="{00000000-0005-0000-0000-0000DD2D0000}"/>
    <cellStyle name="Normal 22 5 3 4" xfId="11709" xr:uid="{00000000-0005-0000-0000-0000DE2D0000}"/>
    <cellStyle name="Normal 22 5 4" xfId="11710" xr:uid="{00000000-0005-0000-0000-0000DF2D0000}"/>
    <cellStyle name="Normal 22 5 4 2" xfId="11711" xr:uid="{00000000-0005-0000-0000-0000E02D0000}"/>
    <cellStyle name="Normal 22 5 4 3" xfId="11712" xr:uid="{00000000-0005-0000-0000-0000E12D0000}"/>
    <cellStyle name="Normal 22 5 5" xfId="11713" xr:uid="{00000000-0005-0000-0000-0000E22D0000}"/>
    <cellStyle name="Normal 22 5 6" xfId="11714" xr:uid="{00000000-0005-0000-0000-0000E32D0000}"/>
    <cellStyle name="Normal 22 6" xfId="11715" xr:uid="{00000000-0005-0000-0000-0000E42D0000}"/>
    <cellStyle name="Normal 22 6 2" xfId="11716" xr:uid="{00000000-0005-0000-0000-0000E52D0000}"/>
    <cellStyle name="Normal 22 6 2 2" xfId="11717" xr:uid="{00000000-0005-0000-0000-0000E62D0000}"/>
    <cellStyle name="Normal 22 6 2 2 2" xfId="11718" xr:uid="{00000000-0005-0000-0000-0000E72D0000}"/>
    <cellStyle name="Normal 22 6 2 2 2 2" xfId="11719" xr:uid="{00000000-0005-0000-0000-0000E82D0000}"/>
    <cellStyle name="Normal 22 6 2 2 2 3" xfId="11720" xr:uid="{00000000-0005-0000-0000-0000E92D0000}"/>
    <cellStyle name="Normal 22 6 2 2 3" xfId="11721" xr:uid="{00000000-0005-0000-0000-0000EA2D0000}"/>
    <cellStyle name="Normal 22 6 2 2 4" xfId="11722" xr:uid="{00000000-0005-0000-0000-0000EB2D0000}"/>
    <cellStyle name="Normal 22 6 2 3" xfId="11723" xr:uid="{00000000-0005-0000-0000-0000EC2D0000}"/>
    <cellStyle name="Normal 22 6 2 3 2" xfId="11724" xr:uid="{00000000-0005-0000-0000-0000ED2D0000}"/>
    <cellStyle name="Normal 22 6 2 3 3" xfId="11725" xr:uid="{00000000-0005-0000-0000-0000EE2D0000}"/>
    <cellStyle name="Normal 22 6 2 4" xfId="11726" xr:uid="{00000000-0005-0000-0000-0000EF2D0000}"/>
    <cellStyle name="Normal 22 6 2 5" xfId="11727" xr:uid="{00000000-0005-0000-0000-0000F02D0000}"/>
    <cellStyle name="Normal 22 6 3" xfId="11728" xr:uid="{00000000-0005-0000-0000-0000F12D0000}"/>
    <cellStyle name="Normal 22 6 3 2" xfId="11729" xr:uid="{00000000-0005-0000-0000-0000F22D0000}"/>
    <cellStyle name="Normal 22 6 3 2 2" xfId="11730" xr:uid="{00000000-0005-0000-0000-0000F32D0000}"/>
    <cellStyle name="Normal 22 6 3 2 3" xfId="11731" xr:uid="{00000000-0005-0000-0000-0000F42D0000}"/>
    <cellStyle name="Normal 22 6 3 3" xfId="11732" xr:uid="{00000000-0005-0000-0000-0000F52D0000}"/>
    <cellStyle name="Normal 22 6 3 4" xfId="11733" xr:uid="{00000000-0005-0000-0000-0000F62D0000}"/>
    <cellStyle name="Normal 22 6 4" xfId="11734" xr:uid="{00000000-0005-0000-0000-0000F72D0000}"/>
    <cellStyle name="Normal 22 6 4 2" xfId="11735" xr:uid="{00000000-0005-0000-0000-0000F82D0000}"/>
    <cellStyle name="Normal 22 6 4 3" xfId="11736" xr:uid="{00000000-0005-0000-0000-0000F92D0000}"/>
    <cellStyle name="Normal 22 6 5" xfId="11737" xr:uid="{00000000-0005-0000-0000-0000FA2D0000}"/>
    <cellStyle name="Normal 22 6 6" xfId="11738" xr:uid="{00000000-0005-0000-0000-0000FB2D0000}"/>
    <cellStyle name="Normal 22 7" xfId="11739" xr:uid="{00000000-0005-0000-0000-0000FC2D0000}"/>
    <cellStyle name="Normal 22 8" xfId="11740" xr:uid="{00000000-0005-0000-0000-0000FD2D0000}"/>
    <cellStyle name="Normal 22 8 2" xfId="11741" xr:uid="{00000000-0005-0000-0000-0000FE2D0000}"/>
    <cellStyle name="Normal 22 8 2 2" xfId="11742" xr:uid="{00000000-0005-0000-0000-0000FF2D0000}"/>
    <cellStyle name="Normal 22 8 2 2 2" xfId="11743" xr:uid="{00000000-0005-0000-0000-0000002E0000}"/>
    <cellStyle name="Normal 22 8 2 2 3" xfId="11744" xr:uid="{00000000-0005-0000-0000-0000012E0000}"/>
    <cellStyle name="Normal 22 8 2 3" xfId="11745" xr:uid="{00000000-0005-0000-0000-0000022E0000}"/>
    <cellStyle name="Normal 22 8 2 4" xfId="11746" xr:uid="{00000000-0005-0000-0000-0000032E0000}"/>
    <cellStyle name="Normal 22 8 3" xfId="11747" xr:uid="{00000000-0005-0000-0000-0000042E0000}"/>
    <cellStyle name="Normal 22 8 3 2" xfId="11748" xr:uid="{00000000-0005-0000-0000-0000052E0000}"/>
    <cellStyle name="Normal 22 8 3 3" xfId="11749" xr:uid="{00000000-0005-0000-0000-0000062E0000}"/>
    <cellStyle name="Normal 22 8 4" xfId="11750" xr:uid="{00000000-0005-0000-0000-0000072E0000}"/>
    <cellStyle name="Normal 22 8 5" xfId="11751" xr:uid="{00000000-0005-0000-0000-0000082E0000}"/>
    <cellStyle name="Normal 22 9" xfId="11752" xr:uid="{00000000-0005-0000-0000-0000092E0000}"/>
    <cellStyle name="Normal 22 9 2" xfId="11753" xr:uid="{00000000-0005-0000-0000-00000A2E0000}"/>
    <cellStyle name="Normal 22 9 2 2" xfId="11754" xr:uid="{00000000-0005-0000-0000-00000B2E0000}"/>
    <cellStyle name="Normal 22 9 2 3" xfId="11755" xr:uid="{00000000-0005-0000-0000-00000C2E0000}"/>
    <cellStyle name="Normal 22 9 3" xfId="11756" xr:uid="{00000000-0005-0000-0000-00000D2E0000}"/>
    <cellStyle name="Normal 22 9 4" xfId="11757" xr:uid="{00000000-0005-0000-0000-00000E2E0000}"/>
    <cellStyle name="Normal 23" xfId="11758" xr:uid="{00000000-0005-0000-0000-00000F2E0000}"/>
    <cellStyle name="Normal 23 10" xfId="11759" xr:uid="{00000000-0005-0000-0000-0000102E0000}"/>
    <cellStyle name="Normal 23 10 2" xfId="11760" xr:uid="{00000000-0005-0000-0000-0000112E0000}"/>
    <cellStyle name="Normal 23 10 3" xfId="11761" xr:uid="{00000000-0005-0000-0000-0000122E0000}"/>
    <cellStyle name="Normal 23 11" xfId="11762" xr:uid="{00000000-0005-0000-0000-0000132E0000}"/>
    <cellStyle name="Normal 23 12" xfId="11763" xr:uid="{00000000-0005-0000-0000-0000142E0000}"/>
    <cellStyle name="Normal 23 2" xfId="11764" xr:uid="{00000000-0005-0000-0000-0000152E0000}"/>
    <cellStyle name="Normal 23 2 10" xfId="11765" xr:uid="{00000000-0005-0000-0000-0000162E0000}"/>
    <cellStyle name="Normal 23 2 2" xfId="11766" xr:uid="{00000000-0005-0000-0000-0000172E0000}"/>
    <cellStyle name="Normal 23 2 2 2" xfId="11767" xr:uid="{00000000-0005-0000-0000-0000182E0000}"/>
    <cellStyle name="Normal 23 2 2 2 2" xfId="11768" xr:uid="{00000000-0005-0000-0000-0000192E0000}"/>
    <cellStyle name="Normal 23 2 2 2 2 2" xfId="11769" xr:uid="{00000000-0005-0000-0000-00001A2E0000}"/>
    <cellStyle name="Normal 23 2 2 2 2 2 2" xfId="11770" xr:uid="{00000000-0005-0000-0000-00001B2E0000}"/>
    <cellStyle name="Normal 23 2 2 2 2 2 3" xfId="11771" xr:uid="{00000000-0005-0000-0000-00001C2E0000}"/>
    <cellStyle name="Normal 23 2 2 2 2 3" xfId="11772" xr:uid="{00000000-0005-0000-0000-00001D2E0000}"/>
    <cellStyle name="Normal 23 2 2 2 2 4" xfId="11773" xr:uid="{00000000-0005-0000-0000-00001E2E0000}"/>
    <cellStyle name="Normal 23 2 2 2 3" xfId="11774" xr:uid="{00000000-0005-0000-0000-00001F2E0000}"/>
    <cellStyle name="Normal 23 2 2 2 3 2" xfId="11775" xr:uid="{00000000-0005-0000-0000-0000202E0000}"/>
    <cellStyle name="Normal 23 2 2 2 3 3" xfId="11776" xr:uid="{00000000-0005-0000-0000-0000212E0000}"/>
    <cellStyle name="Normal 23 2 2 2 4" xfId="11777" xr:uid="{00000000-0005-0000-0000-0000222E0000}"/>
    <cellStyle name="Normal 23 2 2 2 5" xfId="11778" xr:uid="{00000000-0005-0000-0000-0000232E0000}"/>
    <cellStyle name="Normal 23 2 2 3" xfId="11779" xr:uid="{00000000-0005-0000-0000-0000242E0000}"/>
    <cellStyle name="Normal 23 2 2 3 2" xfId="11780" xr:uid="{00000000-0005-0000-0000-0000252E0000}"/>
    <cellStyle name="Normal 23 2 2 3 2 2" xfId="11781" xr:uid="{00000000-0005-0000-0000-0000262E0000}"/>
    <cellStyle name="Normal 23 2 2 3 2 3" xfId="11782" xr:uid="{00000000-0005-0000-0000-0000272E0000}"/>
    <cellStyle name="Normal 23 2 2 3 3" xfId="11783" xr:uid="{00000000-0005-0000-0000-0000282E0000}"/>
    <cellStyle name="Normal 23 2 2 3 4" xfId="11784" xr:uid="{00000000-0005-0000-0000-0000292E0000}"/>
    <cellStyle name="Normal 23 2 2 4" xfId="11785" xr:uid="{00000000-0005-0000-0000-00002A2E0000}"/>
    <cellStyle name="Normal 23 2 2 4 2" xfId="11786" xr:uid="{00000000-0005-0000-0000-00002B2E0000}"/>
    <cellStyle name="Normal 23 2 2 4 3" xfId="11787" xr:uid="{00000000-0005-0000-0000-00002C2E0000}"/>
    <cellStyle name="Normal 23 2 2 5" xfId="11788" xr:uid="{00000000-0005-0000-0000-00002D2E0000}"/>
    <cellStyle name="Normal 23 2 2 6" xfId="11789" xr:uid="{00000000-0005-0000-0000-00002E2E0000}"/>
    <cellStyle name="Normal 23 2 3" xfId="11790" xr:uid="{00000000-0005-0000-0000-00002F2E0000}"/>
    <cellStyle name="Normal 23 2 3 2" xfId="11791" xr:uid="{00000000-0005-0000-0000-0000302E0000}"/>
    <cellStyle name="Normal 23 2 3 2 2" xfId="11792" xr:uid="{00000000-0005-0000-0000-0000312E0000}"/>
    <cellStyle name="Normal 23 2 3 2 2 2" xfId="11793" xr:uid="{00000000-0005-0000-0000-0000322E0000}"/>
    <cellStyle name="Normal 23 2 3 2 2 2 2" xfId="11794" xr:uid="{00000000-0005-0000-0000-0000332E0000}"/>
    <cellStyle name="Normal 23 2 3 2 2 2 3" xfId="11795" xr:uid="{00000000-0005-0000-0000-0000342E0000}"/>
    <cellStyle name="Normal 23 2 3 2 2 3" xfId="11796" xr:uid="{00000000-0005-0000-0000-0000352E0000}"/>
    <cellStyle name="Normal 23 2 3 2 2 4" xfId="11797" xr:uid="{00000000-0005-0000-0000-0000362E0000}"/>
    <cellStyle name="Normal 23 2 3 2 3" xfId="11798" xr:uid="{00000000-0005-0000-0000-0000372E0000}"/>
    <cellStyle name="Normal 23 2 3 2 3 2" xfId="11799" xr:uid="{00000000-0005-0000-0000-0000382E0000}"/>
    <cellStyle name="Normal 23 2 3 2 3 3" xfId="11800" xr:uid="{00000000-0005-0000-0000-0000392E0000}"/>
    <cellStyle name="Normal 23 2 3 2 4" xfId="11801" xr:uid="{00000000-0005-0000-0000-00003A2E0000}"/>
    <cellStyle name="Normal 23 2 3 2 5" xfId="11802" xr:uid="{00000000-0005-0000-0000-00003B2E0000}"/>
    <cellStyle name="Normal 23 2 3 3" xfId="11803" xr:uid="{00000000-0005-0000-0000-00003C2E0000}"/>
    <cellStyle name="Normal 23 2 3 3 2" xfId="11804" xr:uid="{00000000-0005-0000-0000-00003D2E0000}"/>
    <cellStyle name="Normal 23 2 3 3 2 2" xfId="11805" xr:uid="{00000000-0005-0000-0000-00003E2E0000}"/>
    <cellStyle name="Normal 23 2 3 3 2 3" xfId="11806" xr:uid="{00000000-0005-0000-0000-00003F2E0000}"/>
    <cellStyle name="Normal 23 2 3 3 3" xfId="11807" xr:uid="{00000000-0005-0000-0000-0000402E0000}"/>
    <cellStyle name="Normal 23 2 3 3 4" xfId="11808" xr:uid="{00000000-0005-0000-0000-0000412E0000}"/>
    <cellStyle name="Normal 23 2 3 4" xfId="11809" xr:uid="{00000000-0005-0000-0000-0000422E0000}"/>
    <cellStyle name="Normal 23 2 3 4 2" xfId="11810" xr:uid="{00000000-0005-0000-0000-0000432E0000}"/>
    <cellStyle name="Normal 23 2 3 4 3" xfId="11811" xr:uid="{00000000-0005-0000-0000-0000442E0000}"/>
    <cellStyle name="Normal 23 2 3 5" xfId="11812" xr:uid="{00000000-0005-0000-0000-0000452E0000}"/>
    <cellStyle name="Normal 23 2 3 6" xfId="11813" xr:uid="{00000000-0005-0000-0000-0000462E0000}"/>
    <cellStyle name="Normal 23 2 4" xfId="11814" xr:uid="{00000000-0005-0000-0000-0000472E0000}"/>
    <cellStyle name="Normal 23 2 4 2" xfId="11815" xr:uid="{00000000-0005-0000-0000-0000482E0000}"/>
    <cellStyle name="Normal 23 2 4 2 2" xfId="11816" xr:uid="{00000000-0005-0000-0000-0000492E0000}"/>
    <cellStyle name="Normal 23 2 4 2 2 2" xfId="11817" xr:uid="{00000000-0005-0000-0000-00004A2E0000}"/>
    <cellStyle name="Normal 23 2 4 2 2 2 2" xfId="11818" xr:uid="{00000000-0005-0000-0000-00004B2E0000}"/>
    <cellStyle name="Normal 23 2 4 2 2 2 3" xfId="11819" xr:uid="{00000000-0005-0000-0000-00004C2E0000}"/>
    <cellStyle name="Normal 23 2 4 2 2 3" xfId="11820" xr:uid="{00000000-0005-0000-0000-00004D2E0000}"/>
    <cellStyle name="Normal 23 2 4 2 2 4" xfId="11821" xr:uid="{00000000-0005-0000-0000-00004E2E0000}"/>
    <cellStyle name="Normal 23 2 4 2 3" xfId="11822" xr:uid="{00000000-0005-0000-0000-00004F2E0000}"/>
    <cellStyle name="Normal 23 2 4 2 3 2" xfId="11823" xr:uid="{00000000-0005-0000-0000-0000502E0000}"/>
    <cellStyle name="Normal 23 2 4 2 3 3" xfId="11824" xr:uid="{00000000-0005-0000-0000-0000512E0000}"/>
    <cellStyle name="Normal 23 2 4 2 4" xfId="11825" xr:uid="{00000000-0005-0000-0000-0000522E0000}"/>
    <cellStyle name="Normal 23 2 4 2 5" xfId="11826" xr:uid="{00000000-0005-0000-0000-0000532E0000}"/>
    <cellStyle name="Normal 23 2 4 3" xfId="11827" xr:uid="{00000000-0005-0000-0000-0000542E0000}"/>
    <cellStyle name="Normal 23 2 4 3 2" xfId="11828" xr:uid="{00000000-0005-0000-0000-0000552E0000}"/>
    <cellStyle name="Normal 23 2 4 3 2 2" xfId="11829" xr:uid="{00000000-0005-0000-0000-0000562E0000}"/>
    <cellStyle name="Normal 23 2 4 3 2 3" xfId="11830" xr:uid="{00000000-0005-0000-0000-0000572E0000}"/>
    <cellStyle name="Normal 23 2 4 3 3" xfId="11831" xr:uid="{00000000-0005-0000-0000-0000582E0000}"/>
    <cellStyle name="Normal 23 2 4 3 4" xfId="11832" xr:uid="{00000000-0005-0000-0000-0000592E0000}"/>
    <cellStyle name="Normal 23 2 4 4" xfId="11833" xr:uid="{00000000-0005-0000-0000-00005A2E0000}"/>
    <cellStyle name="Normal 23 2 4 4 2" xfId="11834" xr:uid="{00000000-0005-0000-0000-00005B2E0000}"/>
    <cellStyle name="Normal 23 2 4 4 3" xfId="11835" xr:uid="{00000000-0005-0000-0000-00005C2E0000}"/>
    <cellStyle name="Normal 23 2 4 5" xfId="11836" xr:uid="{00000000-0005-0000-0000-00005D2E0000}"/>
    <cellStyle name="Normal 23 2 4 6" xfId="11837" xr:uid="{00000000-0005-0000-0000-00005E2E0000}"/>
    <cellStyle name="Normal 23 2 5" xfId="11838" xr:uid="{00000000-0005-0000-0000-00005F2E0000}"/>
    <cellStyle name="Normal 23 2 5 2" xfId="11839" xr:uid="{00000000-0005-0000-0000-0000602E0000}"/>
    <cellStyle name="Normal 23 2 5 2 2" xfId="11840" xr:uid="{00000000-0005-0000-0000-0000612E0000}"/>
    <cellStyle name="Normal 23 2 5 2 2 2" xfId="11841" xr:uid="{00000000-0005-0000-0000-0000622E0000}"/>
    <cellStyle name="Normal 23 2 5 2 2 2 2" xfId="11842" xr:uid="{00000000-0005-0000-0000-0000632E0000}"/>
    <cellStyle name="Normal 23 2 5 2 2 2 3" xfId="11843" xr:uid="{00000000-0005-0000-0000-0000642E0000}"/>
    <cellStyle name="Normal 23 2 5 2 2 3" xfId="11844" xr:uid="{00000000-0005-0000-0000-0000652E0000}"/>
    <cellStyle name="Normal 23 2 5 2 2 4" xfId="11845" xr:uid="{00000000-0005-0000-0000-0000662E0000}"/>
    <cellStyle name="Normal 23 2 5 2 3" xfId="11846" xr:uid="{00000000-0005-0000-0000-0000672E0000}"/>
    <cellStyle name="Normal 23 2 5 2 3 2" xfId="11847" xr:uid="{00000000-0005-0000-0000-0000682E0000}"/>
    <cellStyle name="Normal 23 2 5 2 3 3" xfId="11848" xr:uid="{00000000-0005-0000-0000-0000692E0000}"/>
    <cellStyle name="Normal 23 2 5 2 4" xfId="11849" xr:uid="{00000000-0005-0000-0000-00006A2E0000}"/>
    <cellStyle name="Normal 23 2 5 2 5" xfId="11850" xr:uid="{00000000-0005-0000-0000-00006B2E0000}"/>
    <cellStyle name="Normal 23 2 5 3" xfId="11851" xr:uid="{00000000-0005-0000-0000-00006C2E0000}"/>
    <cellStyle name="Normal 23 2 5 3 2" xfId="11852" xr:uid="{00000000-0005-0000-0000-00006D2E0000}"/>
    <cellStyle name="Normal 23 2 5 3 2 2" xfId="11853" xr:uid="{00000000-0005-0000-0000-00006E2E0000}"/>
    <cellStyle name="Normal 23 2 5 3 2 3" xfId="11854" xr:uid="{00000000-0005-0000-0000-00006F2E0000}"/>
    <cellStyle name="Normal 23 2 5 3 3" xfId="11855" xr:uid="{00000000-0005-0000-0000-0000702E0000}"/>
    <cellStyle name="Normal 23 2 5 3 4" xfId="11856" xr:uid="{00000000-0005-0000-0000-0000712E0000}"/>
    <cellStyle name="Normal 23 2 5 4" xfId="11857" xr:uid="{00000000-0005-0000-0000-0000722E0000}"/>
    <cellStyle name="Normal 23 2 5 4 2" xfId="11858" xr:uid="{00000000-0005-0000-0000-0000732E0000}"/>
    <cellStyle name="Normal 23 2 5 4 3" xfId="11859" xr:uid="{00000000-0005-0000-0000-0000742E0000}"/>
    <cellStyle name="Normal 23 2 5 5" xfId="11860" xr:uid="{00000000-0005-0000-0000-0000752E0000}"/>
    <cellStyle name="Normal 23 2 5 6" xfId="11861" xr:uid="{00000000-0005-0000-0000-0000762E0000}"/>
    <cellStyle name="Normal 23 2 6" xfId="11862" xr:uid="{00000000-0005-0000-0000-0000772E0000}"/>
    <cellStyle name="Normal 23 2 6 2" xfId="11863" xr:uid="{00000000-0005-0000-0000-0000782E0000}"/>
    <cellStyle name="Normal 23 2 6 2 2" xfId="11864" xr:uid="{00000000-0005-0000-0000-0000792E0000}"/>
    <cellStyle name="Normal 23 2 6 2 2 2" xfId="11865" xr:uid="{00000000-0005-0000-0000-00007A2E0000}"/>
    <cellStyle name="Normal 23 2 6 2 2 3" xfId="11866" xr:uid="{00000000-0005-0000-0000-00007B2E0000}"/>
    <cellStyle name="Normal 23 2 6 2 3" xfId="11867" xr:uid="{00000000-0005-0000-0000-00007C2E0000}"/>
    <cellStyle name="Normal 23 2 6 2 4" xfId="11868" xr:uid="{00000000-0005-0000-0000-00007D2E0000}"/>
    <cellStyle name="Normal 23 2 6 3" xfId="11869" xr:uid="{00000000-0005-0000-0000-00007E2E0000}"/>
    <cellStyle name="Normal 23 2 6 3 2" xfId="11870" xr:uid="{00000000-0005-0000-0000-00007F2E0000}"/>
    <cellStyle name="Normal 23 2 6 3 3" xfId="11871" xr:uid="{00000000-0005-0000-0000-0000802E0000}"/>
    <cellStyle name="Normal 23 2 6 4" xfId="11872" xr:uid="{00000000-0005-0000-0000-0000812E0000}"/>
    <cellStyle name="Normal 23 2 6 5" xfId="11873" xr:uid="{00000000-0005-0000-0000-0000822E0000}"/>
    <cellStyle name="Normal 23 2 7" xfId="11874" xr:uid="{00000000-0005-0000-0000-0000832E0000}"/>
    <cellStyle name="Normal 23 2 7 2" xfId="11875" xr:uid="{00000000-0005-0000-0000-0000842E0000}"/>
    <cellStyle name="Normal 23 2 7 2 2" xfId="11876" xr:uid="{00000000-0005-0000-0000-0000852E0000}"/>
    <cellStyle name="Normal 23 2 7 2 3" xfId="11877" xr:uid="{00000000-0005-0000-0000-0000862E0000}"/>
    <cellStyle name="Normal 23 2 7 3" xfId="11878" xr:uid="{00000000-0005-0000-0000-0000872E0000}"/>
    <cellStyle name="Normal 23 2 7 4" xfId="11879" xr:uid="{00000000-0005-0000-0000-0000882E0000}"/>
    <cellStyle name="Normal 23 2 8" xfId="11880" xr:uid="{00000000-0005-0000-0000-0000892E0000}"/>
    <cellStyle name="Normal 23 2 8 2" xfId="11881" xr:uid="{00000000-0005-0000-0000-00008A2E0000}"/>
    <cellStyle name="Normal 23 2 8 3" xfId="11882" xr:uid="{00000000-0005-0000-0000-00008B2E0000}"/>
    <cellStyle name="Normal 23 2 9" xfId="11883" xr:uid="{00000000-0005-0000-0000-00008C2E0000}"/>
    <cellStyle name="Normal 23 3" xfId="11884" xr:uid="{00000000-0005-0000-0000-00008D2E0000}"/>
    <cellStyle name="Normal 23 3 2" xfId="11885" xr:uid="{00000000-0005-0000-0000-00008E2E0000}"/>
    <cellStyle name="Normal 23 3 2 2" xfId="11886" xr:uid="{00000000-0005-0000-0000-00008F2E0000}"/>
    <cellStyle name="Normal 23 3 2 2 2" xfId="11887" xr:uid="{00000000-0005-0000-0000-0000902E0000}"/>
    <cellStyle name="Normal 23 3 2 2 2 2" xfId="11888" xr:uid="{00000000-0005-0000-0000-0000912E0000}"/>
    <cellStyle name="Normal 23 3 2 2 2 3" xfId="11889" xr:uid="{00000000-0005-0000-0000-0000922E0000}"/>
    <cellStyle name="Normal 23 3 2 2 3" xfId="11890" xr:uid="{00000000-0005-0000-0000-0000932E0000}"/>
    <cellStyle name="Normal 23 3 2 2 4" xfId="11891" xr:uid="{00000000-0005-0000-0000-0000942E0000}"/>
    <cellStyle name="Normal 23 3 2 3" xfId="11892" xr:uid="{00000000-0005-0000-0000-0000952E0000}"/>
    <cellStyle name="Normal 23 3 2 3 2" xfId="11893" xr:uid="{00000000-0005-0000-0000-0000962E0000}"/>
    <cellStyle name="Normal 23 3 2 3 3" xfId="11894" xr:uid="{00000000-0005-0000-0000-0000972E0000}"/>
    <cellStyle name="Normal 23 3 2 4" xfId="11895" xr:uid="{00000000-0005-0000-0000-0000982E0000}"/>
    <cellStyle name="Normal 23 3 2 5" xfId="11896" xr:uid="{00000000-0005-0000-0000-0000992E0000}"/>
    <cellStyle name="Normal 23 3 3" xfId="11897" xr:uid="{00000000-0005-0000-0000-00009A2E0000}"/>
    <cellStyle name="Normal 23 3 3 2" xfId="11898" xr:uid="{00000000-0005-0000-0000-00009B2E0000}"/>
    <cellStyle name="Normal 23 3 3 2 2" xfId="11899" xr:uid="{00000000-0005-0000-0000-00009C2E0000}"/>
    <cellStyle name="Normal 23 3 3 2 3" xfId="11900" xr:uid="{00000000-0005-0000-0000-00009D2E0000}"/>
    <cellStyle name="Normal 23 3 3 3" xfId="11901" xr:uid="{00000000-0005-0000-0000-00009E2E0000}"/>
    <cellStyle name="Normal 23 3 3 4" xfId="11902" xr:uid="{00000000-0005-0000-0000-00009F2E0000}"/>
    <cellStyle name="Normal 23 3 4" xfId="11903" xr:uid="{00000000-0005-0000-0000-0000A02E0000}"/>
    <cellStyle name="Normal 23 3 4 2" xfId="11904" xr:uid="{00000000-0005-0000-0000-0000A12E0000}"/>
    <cellStyle name="Normal 23 3 4 3" xfId="11905" xr:uid="{00000000-0005-0000-0000-0000A22E0000}"/>
    <cellStyle name="Normal 23 3 5" xfId="11906" xr:uid="{00000000-0005-0000-0000-0000A32E0000}"/>
    <cellStyle name="Normal 23 3 6" xfId="11907" xr:uid="{00000000-0005-0000-0000-0000A42E0000}"/>
    <cellStyle name="Normal 23 4" xfId="11908" xr:uid="{00000000-0005-0000-0000-0000A52E0000}"/>
    <cellStyle name="Normal 23 4 2" xfId="11909" xr:uid="{00000000-0005-0000-0000-0000A62E0000}"/>
    <cellStyle name="Normal 23 4 2 2" xfId="11910" xr:uid="{00000000-0005-0000-0000-0000A72E0000}"/>
    <cellStyle name="Normal 23 4 2 2 2" xfId="11911" xr:uid="{00000000-0005-0000-0000-0000A82E0000}"/>
    <cellStyle name="Normal 23 4 2 2 2 2" xfId="11912" xr:uid="{00000000-0005-0000-0000-0000A92E0000}"/>
    <cellStyle name="Normal 23 4 2 2 2 3" xfId="11913" xr:uid="{00000000-0005-0000-0000-0000AA2E0000}"/>
    <cellStyle name="Normal 23 4 2 2 3" xfId="11914" xr:uid="{00000000-0005-0000-0000-0000AB2E0000}"/>
    <cellStyle name="Normal 23 4 2 2 4" xfId="11915" xr:uid="{00000000-0005-0000-0000-0000AC2E0000}"/>
    <cellStyle name="Normal 23 4 2 3" xfId="11916" xr:uid="{00000000-0005-0000-0000-0000AD2E0000}"/>
    <cellStyle name="Normal 23 4 2 3 2" xfId="11917" xr:uid="{00000000-0005-0000-0000-0000AE2E0000}"/>
    <cellStyle name="Normal 23 4 2 3 3" xfId="11918" xr:uid="{00000000-0005-0000-0000-0000AF2E0000}"/>
    <cellStyle name="Normal 23 4 2 4" xfId="11919" xr:uid="{00000000-0005-0000-0000-0000B02E0000}"/>
    <cellStyle name="Normal 23 4 2 5" xfId="11920" xr:uid="{00000000-0005-0000-0000-0000B12E0000}"/>
    <cellStyle name="Normal 23 4 3" xfId="11921" xr:uid="{00000000-0005-0000-0000-0000B22E0000}"/>
    <cellStyle name="Normal 23 4 3 2" xfId="11922" xr:uid="{00000000-0005-0000-0000-0000B32E0000}"/>
    <cellStyle name="Normal 23 4 3 2 2" xfId="11923" xr:uid="{00000000-0005-0000-0000-0000B42E0000}"/>
    <cellStyle name="Normal 23 4 3 2 3" xfId="11924" xr:uid="{00000000-0005-0000-0000-0000B52E0000}"/>
    <cellStyle name="Normal 23 4 3 3" xfId="11925" xr:uid="{00000000-0005-0000-0000-0000B62E0000}"/>
    <cellStyle name="Normal 23 4 3 4" xfId="11926" xr:uid="{00000000-0005-0000-0000-0000B72E0000}"/>
    <cellStyle name="Normal 23 4 4" xfId="11927" xr:uid="{00000000-0005-0000-0000-0000B82E0000}"/>
    <cellStyle name="Normal 23 4 4 2" xfId="11928" xr:uid="{00000000-0005-0000-0000-0000B92E0000}"/>
    <cellStyle name="Normal 23 4 4 3" xfId="11929" xr:uid="{00000000-0005-0000-0000-0000BA2E0000}"/>
    <cellStyle name="Normal 23 4 5" xfId="11930" xr:uid="{00000000-0005-0000-0000-0000BB2E0000}"/>
    <cellStyle name="Normal 23 4 6" xfId="11931" xr:uid="{00000000-0005-0000-0000-0000BC2E0000}"/>
    <cellStyle name="Normal 23 5" xfId="11932" xr:uid="{00000000-0005-0000-0000-0000BD2E0000}"/>
    <cellStyle name="Normal 23 5 2" xfId="11933" xr:uid="{00000000-0005-0000-0000-0000BE2E0000}"/>
    <cellStyle name="Normal 23 5 2 2" xfId="11934" xr:uid="{00000000-0005-0000-0000-0000BF2E0000}"/>
    <cellStyle name="Normal 23 5 2 2 2" xfId="11935" xr:uid="{00000000-0005-0000-0000-0000C02E0000}"/>
    <cellStyle name="Normal 23 5 2 2 2 2" xfId="11936" xr:uid="{00000000-0005-0000-0000-0000C12E0000}"/>
    <cellStyle name="Normal 23 5 2 2 2 3" xfId="11937" xr:uid="{00000000-0005-0000-0000-0000C22E0000}"/>
    <cellStyle name="Normal 23 5 2 2 3" xfId="11938" xr:uid="{00000000-0005-0000-0000-0000C32E0000}"/>
    <cellStyle name="Normal 23 5 2 2 4" xfId="11939" xr:uid="{00000000-0005-0000-0000-0000C42E0000}"/>
    <cellStyle name="Normal 23 5 2 3" xfId="11940" xr:uid="{00000000-0005-0000-0000-0000C52E0000}"/>
    <cellStyle name="Normal 23 5 2 3 2" xfId="11941" xr:uid="{00000000-0005-0000-0000-0000C62E0000}"/>
    <cellStyle name="Normal 23 5 2 3 3" xfId="11942" xr:uid="{00000000-0005-0000-0000-0000C72E0000}"/>
    <cellStyle name="Normal 23 5 2 4" xfId="11943" xr:uid="{00000000-0005-0000-0000-0000C82E0000}"/>
    <cellStyle name="Normal 23 5 2 5" xfId="11944" xr:uid="{00000000-0005-0000-0000-0000C92E0000}"/>
    <cellStyle name="Normal 23 5 3" xfId="11945" xr:uid="{00000000-0005-0000-0000-0000CA2E0000}"/>
    <cellStyle name="Normal 23 5 3 2" xfId="11946" xr:uid="{00000000-0005-0000-0000-0000CB2E0000}"/>
    <cellStyle name="Normal 23 5 3 2 2" xfId="11947" xr:uid="{00000000-0005-0000-0000-0000CC2E0000}"/>
    <cellStyle name="Normal 23 5 3 2 3" xfId="11948" xr:uid="{00000000-0005-0000-0000-0000CD2E0000}"/>
    <cellStyle name="Normal 23 5 3 3" xfId="11949" xr:uid="{00000000-0005-0000-0000-0000CE2E0000}"/>
    <cellStyle name="Normal 23 5 3 4" xfId="11950" xr:uid="{00000000-0005-0000-0000-0000CF2E0000}"/>
    <cellStyle name="Normal 23 5 4" xfId="11951" xr:uid="{00000000-0005-0000-0000-0000D02E0000}"/>
    <cellStyle name="Normal 23 5 4 2" xfId="11952" xr:uid="{00000000-0005-0000-0000-0000D12E0000}"/>
    <cellStyle name="Normal 23 5 4 3" xfId="11953" xr:uid="{00000000-0005-0000-0000-0000D22E0000}"/>
    <cellStyle name="Normal 23 5 5" xfId="11954" xr:uid="{00000000-0005-0000-0000-0000D32E0000}"/>
    <cellStyle name="Normal 23 5 6" xfId="11955" xr:uid="{00000000-0005-0000-0000-0000D42E0000}"/>
    <cellStyle name="Normal 23 6" xfId="11956" xr:uid="{00000000-0005-0000-0000-0000D52E0000}"/>
    <cellStyle name="Normal 23 6 2" xfId="11957" xr:uid="{00000000-0005-0000-0000-0000D62E0000}"/>
    <cellStyle name="Normal 23 6 2 2" xfId="11958" xr:uid="{00000000-0005-0000-0000-0000D72E0000}"/>
    <cellStyle name="Normal 23 6 2 2 2" xfId="11959" xr:uid="{00000000-0005-0000-0000-0000D82E0000}"/>
    <cellStyle name="Normal 23 6 2 2 2 2" xfId="11960" xr:uid="{00000000-0005-0000-0000-0000D92E0000}"/>
    <cellStyle name="Normal 23 6 2 2 2 3" xfId="11961" xr:uid="{00000000-0005-0000-0000-0000DA2E0000}"/>
    <cellStyle name="Normal 23 6 2 2 3" xfId="11962" xr:uid="{00000000-0005-0000-0000-0000DB2E0000}"/>
    <cellStyle name="Normal 23 6 2 2 4" xfId="11963" xr:uid="{00000000-0005-0000-0000-0000DC2E0000}"/>
    <cellStyle name="Normal 23 6 2 3" xfId="11964" xr:uid="{00000000-0005-0000-0000-0000DD2E0000}"/>
    <cellStyle name="Normal 23 6 2 3 2" xfId="11965" xr:uid="{00000000-0005-0000-0000-0000DE2E0000}"/>
    <cellStyle name="Normal 23 6 2 3 3" xfId="11966" xr:uid="{00000000-0005-0000-0000-0000DF2E0000}"/>
    <cellStyle name="Normal 23 6 2 4" xfId="11967" xr:uid="{00000000-0005-0000-0000-0000E02E0000}"/>
    <cellStyle name="Normal 23 6 2 5" xfId="11968" xr:uid="{00000000-0005-0000-0000-0000E12E0000}"/>
    <cellStyle name="Normal 23 6 3" xfId="11969" xr:uid="{00000000-0005-0000-0000-0000E22E0000}"/>
    <cellStyle name="Normal 23 6 3 2" xfId="11970" xr:uid="{00000000-0005-0000-0000-0000E32E0000}"/>
    <cellStyle name="Normal 23 6 3 2 2" xfId="11971" xr:uid="{00000000-0005-0000-0000-0000E42E0000}"/>
    <cellStyle name="Normal 23 6 3 2 3" xfId="11972" xr:uid="{00000000-0005-0000-0000-0000E52E0000}"/>
    <cellStyle name="Normal 23 6 3 3" xfId="11973" xr:uid="{00000000-0005-0000-0000-0000E62E0000}"/>
    <cellStyle name="Normal 23 6 3 4" xfId="11974" xr:uid="{00000000-0005-0000-0000-0000E72E0000}"/>
    <cellStyle name="Normal 23 6 4" xfId="11975" xr:uid="{00000000-0005-0000-0000-0000E82E0000}"/>
    <cellStyle name="Normal 23 6 4 2" xfId="11976" xr:uid="{00000000-0005-0000-0000-0000E92E0000}"/>
    <cellStyle name="Normal 23 6 4 3" xfId="11977" xr:uid="{00000000-0005-0000-0000-0000EA2E0000}"/>
    <cellStyle name="Normal 23 6 5" xfId="11978" xr:uid="{00000000-0005-0000-0000-0000EB2E0000}"/>
    <cellStyle name="Normal 23 6 6" xfId="11979" xr:uid="{00000000-0005-0000-0000-0000EC2E0000}"/>
    <cellStyle name="Normal 23 7" xfId="11980" xr:uid="{00000000-0005-0000-0000-0000ED2E0000}"/>
    <cellStyle name="Normal 23 8" xfId="11981" xr:uid="{00000000-0005-0000-0000-0000EE2E0000}"/>
    <cellStyle name="Normal 23 8 2" xfId="11982" xr:uid="{00000000-0005-0000-0000-0000EF2E0000}"/>
    <cellStyle name="Normal 23 8 2 2" xfId="11983" xr:uid="{00000000-0005-0000-0000-0000F02E0000}"/>
    <cellStyle name="Normal 23 8 2 2 2" xfId="11984" xr:uid="{00000000-0005-0000-0000-0000F12E0000}"/>
    <cellStyle name="Normal 23 8 2 2 3" xfId="11985" xr:uid="{00000000-0005-0000-0000-0000F22E0000}"/>
    <cellStyle name="Normal 23 8 2 3" xfId="11986" xr:uid="{00000000-0005-0000-0000-0000F32E0000}"/>
    <cellStyle name="Normal 23 8 2 4" xfId="11987" xr:uid="{00000000-0005-0000-0000-0000F42E0000}"/>
    <cellStyle name="Normal 23 8 3" xfId="11988" xr:uid="{00000000-0005-0000-0000-0000F52E0000}"/>
    <cellStyle name="Normal 23 8 3 2" xfId="11989" xr:uid="{00000000-0005-0000-0000-0000F62E0000}"/>
    <cellStyle name="Normal 23 8 3 3" xfId="11990" xr:uid="{00000000-0005-0000-0000-0000F72E0000}"/>
    <cellStyle name="Normal 23 8 4" xfId="11991" xr:uid="{00000000-0005-0000-0000-0000F82E0000}"/>
    <cellStyle name="Normal 23 8 5" xfId="11992" xr:uid="{00000000-0005-0000-0000-0000F92E0000}"/>
    <cellStyle name="Normal 23 9" xfId="11993" xr:uid="{00000000-0005-0000-0000-0000FA2E0000}"/>
    <cellStyle name="Normal 23 9 2" xfId="11994" xr:uid="{00000000-0005-0000-0000-0000FB2E0000}"/>
    <cellStyle name="Normal 23 9 2 2" xfId="11995" xr:uid="{00000000-0005-0000-0000-0000FC2E0000}"/>
    <cellStyle name="Normal 23 9 2 3" xfId="11996" xr:uid="{00000000-0005-0000-0000-0000FD2E0000}"/>
    <cellStyle name="Normal 23 9 3" xfId="11997" xr:uid="{00000000-0005-0000-0000-0000FE2E0000}"/>
    <cellStyle name="Normal 23 9 4" xfId="11998" xr:uid="{00000000-0005-0000-0000-0000FF2E0000}"/>
    <cellStyle name="Normal 24" xfId="11999" xr:uid="{00000000-0005-0000-0000-0000002F0000}"/>
    <cellStyle name="Normal 24 10" xfId="12000" xr:uid="{00000000-0005-0000-0000-0000012F0000}"/>
    <cellStyle name="Normal 24 10 2" xfId="12001" xr:uid="{00000000-0005-0000-0000-0000022F0000}"/>
    <cellStyle name="Normal 24 10 3" xfId="12002" xr:uid="{00000000-0005-0000-0000-0000032F0000}"/>
    <cellStyle name="Normal 24 11" xfId="12003" xr:uid="{00000000-0005-0000-0000-0000042F0000}"/>
    <cellStyle name="Normal 24 12" xfId="12004" xr:uid="{00000000-0005-0000-0000-0000052F0000}"/>
    <cellStyle name="Normal 24 2" xfId="12005" xr:uid="{00000000-0005-0000-0000-0000062F0000}"/>
    <cellStyle name="Normal 24 2 10" xfId="12006" xr:uid="{00000000-0005-0000-0000-0000072F0000}"/>
    <cellStyle name="Normal 24 2 2" xfId="12007" xr:uid="{00000000-0005-0000-0000-0000082F0000}"/>
    <cellStyle name="Normal 24 2 2 2" xfId="12008" xr:uid="{00000000-0005-0000-0000-0000092F0000}"/>
    <cellStyle name="Normal 24 2 2 2 2" xfId="12009" xr:uid="{00000000-0005-0000-0000-00000A2F0000}"/>
    <cellStyle name="Normal 24 2 2 2 2 2" xfId="12010" xr:uid="{00000000-0005-0000-0000-00000B2F0000}"/>
    <cellStyle name="Normal 24 2 2 2 2 2 2" xfId="12011" xr:uid="{00000000-0005-0000-0000-00000C2F0000}"/>
    <cellStyle name="Normal 24 2 2 2 2 2 3" xfId="12012" xr:uid="{00000000-0005-0000-0000-00000D2F0000}"/>
    <cellStyle name="Normal 24 2 2 2 2 3" xfId="12013" xr:uid="{00000000-0005-0000-0000-00000E2F0000}"/>
    <cellStyle name="Normal 24 2 2 2 2 4" xfId="12014" xr:uid="{00000000-0005-0000-0000-00000F2F0000}"/>
    <cellStyle name="Normal 24 2 2 2 3" xfId="12015" xr:uid="{00000000-0005-0000-0000-0000102F0000}"/>
    <cellStyle name="Normal 24 2 2 2 3 2" xfId="12016" xr:uid="{00000000-0005-0000-0000-0000112F0000}"/>
    <cellStyle name="Normal 24 2 2 2 3 3" xfId="12017" xr:uid="{00000000-0005-0000-0000-0000122F0000}"/>
    <cellStyle name="Normal 24 2 2 2 4" xfId="12018" xr:uid="{00000000-0005-0000-0000-0000132F0000}"/>
    <cellStyle name="Normal 24 2 2 2 5" xfId="12019" xr:uid="{00000000-0005-0000-0000-0000142F0000}"/>
    <cellStyle name="Normal 24 2 2 3" xfId="12020" xr:uid="{00000000-0005-0000-0000-0000152F0000}"/>
    <cellStyle name="Normal 24 2 2 3 2" xfId="12021" xr:uid="{00000000-0005-0000-0000-0000162F0000}"/>
    <cellStyle name="Normal 24 2 2 3 2 2" xfId="12022" xr:uid="{00000000-0005-0000-0000-0000172F0000}"/>
    <cellStyle name="Normal 24 2 2 3 2 3" xfId="12023" xr:uid="{00000000-0005-0000-0000-0000182F0000}"/>
    <cellStyle name="Normal 24 2 2 3 3" xfId="12024" xr:uid="{00000000-0005-0000-0000-0000192F0000}"/>
    <cellStyle name="Normal 24 2 2 3 4" xfId="12025" xr:uid="{00000000-0005-0000-0000-00001A2F0000}"/>
    <cellStyle name="Normal 24 2 2 4" xfId="12026" xr:uid="{00000000-0005-0000-0000-00001B2F0000}"/>
    <cellStyle name="Normal 24 2 2 4 2" xfId="12027" xr:uid="{00000000-0005-0000-0000-00001C2F0000}"/>
    <cellStyle name="Normal 24 2 2 4 3" xfId="12028" xr:uid="{00000000-0005-0000-0000-00001D2F0000}"/>
    <cellStyle name="Normal 24 2 2 5" xfId="12029" xr:uid="{00000000-0005-0000-0000-00001E2F0000}"/>
    <cellStyle name="Normal 24 2 2 6" xfId="12030" xr:uid="{00000000-0005-0000-0000-00001F2F0000}"/>
    <cellStyle name="Normal 24 2 3" xfId="12031" xr:uid="{00000000-0005-0000-0000-0000202F0000}"/>
    <cellStyle name="Normal 24 2 3 2" xfId="12032" xr:uid="{00000000-0005-0000-0000-0000212F0000}"/>
    <cellStyle name="Normal 24 2 3 2 2" xfId="12033" xr:uid="{00000000-0005-0000-0000-0000222F0000}"/>
    <cellStyle name="Normal 24 2 3 2 2 2" xfId="12034" xr:uid="{00000000-0005-0000-0000-0000232F0000}"/>
    <cellStyle name="Normal 24 2 3 2 2 2 2" xfId="12035" xr:uid="{00000000-0005-0000-0000-0000242F0000}"/>
    <cellStyle name="Normal 24 2 3 2 2 2 3" xfId="12036" xr:uid="{00000000-0005-0000-0000-0000252F0000}"/>
    <cellStyle name="Normal 24 2 3 2 2 3" xfId="12037" xr:uid="{00000000-0005-0000-0000-0000262F0000}"/>
    <cellStyle name="Normal 24 2 3 2 2 4" xfId="12038" xr:uid="{00000000-0005-0000-0000-0000272F0000}"/>
    <cellStyle name="Normal 24 2 3 2 3" xfId="12039" xr:uid="{00000000-0005-0000-0000-0000282F0000}"/>
    <cellStyle name="Normal 24 2 3 2 3 2" xfId="12040" xr:uid="{00000000-0005-0000-0000-0000292F0000}"/>
    <cellStyle name="Normal 24 2 3 2 3 3" xfId="12041" xr:uid="{00000000-0005-0000-0000-00002A2F0000}"/>
    <cellStyle name="Normal 24 2 3 2 4" xfId="12042" xr:uid="{00000000-0005-0000-0000-00002B2F0000}"/>
    <cellStyle name="Normal 24 2 3 2 5" xfId="12043" xr:uid="{00000000-0005-0000-0000-00002C2F0000}"/>
    <cellStyle name="Normal 24 2 3 3" xfId="12044" xr:uid="{00000000-0005-0000-0000-00002D2F0000}"/>
    <cellStyle name="Normal 24 2 3 3 2" xfId="12045" xr:uid="{00000000-0005-0000-0000-00002E2F0000}"/>
    <cellStyle name="Normal 24 2 3 3 2 2" xfId="12046" xr:uid="{00000000-0005-0000-0000-00002F2F0000}"/>
    <cellStyle name="Normal 24 2 3 3 2 3" xfId="12047" xr:uid="{00000000-0005-0000-0000-0000302F0000}"/>
    <cellStyle name="Normal 24 2 3 3 3" xfId="12048" xr:uid="{00000000-0005-0000-0000-0000312F0000}"/>
    <cellStyle name="Normal 24 2 3 3 4" xfId="12049" xr:uid="{00000000-0005-0000-0000-0000322F0000}"/>
    <cellStyle name="Normal 24 2 3 4" xfId="12050" xr:uid="{00000000-0005-0000-0000-0000332F0000}"/>
    <cellStyle name="Normal 24 2 3 4 2" xfId="12051" xr:uid="{00000000-0005-0000-0000-0000342F0000}"/>
    <cellStyle name="Normal 24 2 3 4 3" xfId="12052" xr:uid="{00000000-0005-0000-0000-0000352F0000}"/>
    <cellStyle name="Normal 24 2 3 5" xfId="12053" xr:uid="{00000000-0005-0000-0000-0000362F0000}"/>
    <cellStyle name="Normal 24 2 3 6" xfId="12054" xr:uid="{00000000-0005-0000-0000-0000372F0000}"/>
    <cellStyle name="Normal 24 2 4" xfId="12055" xr:uid="{00000000-0005-0000-0000-0000382F0000}"/>
    <cellStyle name="Normal 24 2 4 2" xfId="12056" xr:uid="{00000000-0005-0000-0000-0000392F0000}"/>
    <cellStyle name="Normal 24 2 4 2 2" xfId="12057" xr:uid="{00000000-0005-0000-0000-00003A2F0000}"/>
    <cellStyle name="Normal 24 2 4 2 2 2" xfId="12058" xr:uid="{00000000-0005-0000-0000-00003B2F0000}"/>
    <cellStyle name="Normal 24 2 4 2 2 2 2" xfId="12059" xr:uid="{00000000-0005-0000-0000-00003C2F0000}"/>
    <cellStyle name="Normal 24 2 4 2 2 2 3" xfId="12060" xr:uid="{00000000-0005-0000-0000-00003D2F0000}"/>
    <cellStyle name="Normal 24 2 4 2 2 3" xfId="12061" xr:uid="{00000000-0005-0000-0000-00003E2F0000}"/>
    <cellStyle name="Normal 24 2 4 2 2 4" xfId="12062" xr:uid="{00000000-0005-0000-0000-00003F2F0000}"/>
    <cellStyle name="Normal 24 2 4 2 3" xfId="12063" xr:uid="{00000000-0005-0000-0000-0000402F0000}"/>
    <cellStyle name="Normal 24 2 4 2 3 2" xfId="12064" xr:uid="{00000000-0005-0000-0000-0000412F0000}"/>
    <cellStyle name="Normal 24 2 4 2 3 3" xfId="12065" xr:uid="{00000000-0005-0000-0000-0000422F0000}"/>
    <cellStyle name="Normal 24 2 4 2 4" xfId="12066" xr:uid="{00000000-0005-0000-0000-0000432F0000}"/>
    <cellStyle name="Normal 24 2 4 2 5" xfId="12067" xr:uid="{00000000-0005-0000-0000-0000442F0000}"/>
    <cellStyle name="Normal 24 2 4 3" xfId="12068" xr:uid="{00000000-0005-0000-0000-0000452F0000}"/>
    <cellStyle name="Normal 24 2 4 3 2" xfId="12069" xr:uid="{00000000-0005-0000-0000-0000462F0000}"/>
    <cellStyle name="Normal 24 2 4 3 2 2" xfId="12070" xr:uid="{00000000-0005-0000-0000-0000472F0000}"/>
    <cellStyle name="Normal 24 2 4 3 2 3" xfId="12071" xr:uid="{00000000-0005-0000-0000-0000482F0000}"/>
    <cellStyle name="Normal 24 2 4 3 3" xfId="12072" xr:uid="{00000000-0005-0000-0000-0000492F0000}"/>
    <cellStyle name="Normal 24 2 4 3 4" xfId="12073" xr:uid="{00000000-0005-0000-0000-00004A2F0000}"/>
    <cellStyle name="Normal 24 2 4 4" xfId="12074" xr:uid="{00000000-0005-0000-0000-00004B2F0000}"/>
    <cellStyle name="Normal 24 2 4 4 2" xfId="12075" xr:uid="{00000000-0005-0000-0000-00004C2F0000}"/>
    <cellStyle name="Normal 24 2 4 4 3" xfId="12076" xr:uid="{00000000-0005-0000-0000-00004D2F0000}"/>
    <cellStyle name="Normal 24 2 4 5" xfId="12077" xr:uid="{00000000-0005-0000-0000-00004E2F0000}"/>
    <cellStyle name="Normal 24 2 4 6" xfId="12078" xr:uid="{00000000-0005-0000-0000-00004F2F0000}"/>
    <cellStyle name="Normal 24 2 5" xfId="12079" xr:uid="{00000000-0005-0000-0000-0000502F0000}"/>
    <cellStyle name="Normal 24 2 5 2" xfId="12080" xr:uid="{00000000-0005-0000-0000-0000512F0000}"/>
    <cellStyle name="Normal 24 2 5 2 2" xfId="12081" xr:uid="{00000000-0005-0000-0000-0000522F0000}"/>
    <cellStyle name="Normal 24 2 5 2 2 2" xfId="12082" xr:uid="{00000000-0005-0000-0000-0000532F0000}"/>
    <cellStyle name="Normal 24 2 5 2 2 2 2" xfId="12083" xr:uid="{00000000-0005-0000-0000-0000542F0000}"/>
    <cellStyle name="Normal 24 2 5 2 2 2 3" xfId="12084" xr:uid="{00000000-0005-0000-0000-0000552F0000}"/>
    <cellStyle name="Normal 24 2 5 2 2 3" xfId="12085" xr:uid="{00000000-0005-0000-0000-0000562F0000}"/>
    <cellStyle name="Normal 24 2 5 2 2 4" xfId="12086" xr:uid="{00000000-0005-0000-0000-0000572F0000}"/>
    <cellStyle name="Normal 24 2 5 2 3" xfId="12087" xr:uid="{00000000-0005-0000-0000-0000582F0000}"/>
    <cellStyle name="Normal 24 2 5 2 3 2" xfId="12088" xr:uid="{00000000-0005-0000-0000-0000592F0000}"/>
    <cellStyle name="Normal 24 2 5 2 3 3" xfId="12089" xr:uid="{00000000-0005-0000-0000-00005A2F0000}"/>
    <cellStyle name="Normal 24 2 5 2 4" xfId="12090" xr:uid="{00000000-0005-0000-0000-00005B2F0000}"/>
    <cellStyle name="Normal 24 2 5 2 5" xfId="12091" xr:uid="{00000000-0005-0000-0000-00005C2F0000}"/>
    <cellStyle name="Normal 24 2 5 3" xfId="12092" xr:uid="{00000000-0005-0000-0000-00005D2F0000}"/>
    <cellStyle name="Normal 24 2 5 3 2" xfId="12093" xr:uid="{00000000-0005-0000-0000-00005E2F0000}"/>
    <cellStyle name="Normal 24 2 5 3 2 2" xfId="12094" xr:uid="{00000000-0005-0000-0000-00005F2F0000}"/>
    <cellStyle name="Normal 24 2 5 3 2 3" xfId="12095" xr:uid="{00000000-0005-0000-0000-0000602F0000}"/>
    <cellStyle name="Normal 24 2 5 3 3" xfId="12096" xr:uid="{00000000-0005-0000-0000-0000612F0000}"/>
    <cellStyle name="Normal 24 2 5 3 4" xfId="12097" xr:uid="{00000000-0005-0000-0000-0000622F0000}"/>
    <cellStyle name="Normal 24 2 5 4" xfId="12098" xr:uid="{00000000-0005-0000-0000-0000632F0000}"/>
    <cellStyle name="Normal 24 2 5 4 2" xfId="12099" xr:uid="{00000000-0005-0000-0000-0000642F0000}"/>
    <cellStyle name="Normal 24 2 5 4 3" xfId="12100" xr:uid="{00000000-0005-0000-0000-0000652F0000}"/>
    <cellStyle name="Normal 24 2 5 5" xfId="12101" xr:uid="{00000000-0005-0000-0000-0000662F0000}"/>
    <cellStyle name="Normal 24 2 5 6" xfId="12102" xr:uid="{00000000-0005-0000-0000-0000672F0000}"/>
    <cellStyle name="Normal 24 2 6" xfId="12103" xr:uid="{00000000-0005-0000-0000-0000682F0000}"/>
    <cellStyle name="Normal 24 2 6 2" xfId="12104" xr:uid="{00000000-0005-0000-0000-0000692F0000}"/>
    <cellStyle name="Normal 24 2 6 2 2" xfId="12105" xr:uid="{00000000-0005-0000-0000-00006A2F0000}"/>
    <cellStyle name="Normal 24 2 6 2 2 2" xfId="12106" xr:uid="{00000000-0005-0000-0000-00006B2F0000}"/>
    <cellStyle name="Normal 24 2 6 2 2 3" xfId="12107" xr:uid="{00000000-0005-0000-0000-00006C2F0000}"/>
    <cellStyle name="Normal 24 2 6 2 3" xfId="12108" xr:uid="{00000000-0005-0000-0000-00006D2F0000}"/>
    <cellStyle name="Normal 24 2 6 2 4" xfId="12109" xr:uid="{00000000-0005-0000-0000-00006E2F0000}"/>
    <cellStyle name="Normal 24 2 6 3" xfId="12110" xr:uid="{00000000-0005-0000-0000-00006F2F0000}"/>
    <cellStyle name="Normal 24 2 6 3 2" xfId="12111" xr:uid="{00000000-0005-0000-0000-0000702F0000}"/>
    <cellStyle name="Normal 24 2 6 3 3" xfId="12112" xr:uid="{00000000-0005-0000-0000-0000712F0000}"/>
    <cellStyle name="Normal 24 2 6 4" xfId="12113" xr:uid="{00000000-0005-0000-0000-0000722F0000}"/>
    <cellStyle name="Normal 24 2 6 5" xfId="12114" xr:uid="{00000000-0005-0000-0000-0000732F0000}"/>
    <cellStyle name="Normal 24 2 7" xfId="12115" xr:uid="{00000000-0005-0000-0000-0000742F0000}"/>
    <cellStyle name="Normal 24 2 7 2" xfId="12116" xr:uid="{00000000-0005-0000-0000-0000752F0000}"/>
    <cellStyle name="Normal 24 2 7 2 2" xfId="12117" xr:uid="{00000000-0005-0000-0000-0000762F0000}"/>
    <cellStyle name="Normal 24 2 7 2 3" xfId="12118" xr:uid="{00000000-0005-0000-0000-0000772F0000}"/>
    <cellStyle name="Normal 24 2 7 3" xfId="12119" xr:uid="{00000000-0005-0000-0000-0000782F0000}"/>
    <cellStyle name="Normal 24 2 7 4" xfId="12120" xr:uid="{00000000-0005-0000-0000-0000792F0000}"/>
    <cellStyle name="Normal 24 2 8" xfId="12121" xr:uid="{00000000-0005-0000-0000-00007A2F0000}"/>
    <cellStyle name="Normal 24 2 8 2" xfId="12122" xr:uid="{00000000-0005-0000-0000-00007B2F0000}"/>
    <cellStyle name="Normal 24 2 8 3" xfId="12123" xr:uid="{00000000-0005-0000-0000-00007C2F0000}"/>
    <cellStyle name="Normal 24 2 9" xfId="12124" xr:uid="{00000000-0005-0000-0000-00007D2F0000}"/>
    <cellStyle name="Normal 24 3" xfId="12125" xr:uid="{00000000-0005-0000-0000-00007E2F0000}"/>
    <cellStyle name="Normal 24 3 2" xfId="12126" xr:uid="{00000000-0005-0000-0000-00007F2F0000}"/>
    <cellStyle name="Normal 24 3 2 2" xfId="12127" xr:uid="{00000000-0005-0000-0000-0000802F0000}"/>
    <cellStyle name="Normal 24 3 2 2 2" xfId="12128" xr:uid="{00000000-0005-0000-0000-0000812F0000}"/>
    <cellStyle name="Normal 24 3 2 2 2 2" xfId="12129" xr:uid="{00000000-0005-0000-0000-0000822F0000}"/>
    <cellStyle name="Normal 24 3 2 2 2 3" xfId="12130" xr:uid="{00000000-0005-0000-0000-0000832F0000}"/>
    <cellStyle name="Normal 24 3 2 2 3" xfId="12131" xr:uid="{00000000-0005-0000-0000-0000842F0000}"/>
    <cellStyle name="Normal 24 3 2 2 4" xfId="12132" xr:uid="{00000000-0005-0000-0000-0000852F0000}"/>
    <cellStyle name="Normal 24 3 2 3" xfId="12133" xr:uid="{00000000-0005-0000-0000-0000862F0000}"/>
    <cellStyle name="Normal 24 3 2 3 2" xfId="12134" xr:uid="{00000000-0005-0000-0000-0000872F0000}"/>
    <cellStyle name="Normal 24 3 2 3 3" xfId="12135" xr:uid="{00000000-0005-0000-0000-0000882F0000}"/>
    <cellStyle name="Normal 24 3 2 4" xfId="12136" xr:uid="{00000000-0005-0000-0000-0000892F0000}"/>
    <cellStyle name="Normal 24 3 2 5" xfId="12137" xr:uid="{00000000-0005-0000-0000-00008A2F0000}"/>
    <cellStyle name="Normal 24 3 3" xfId="12138" xr:uid="{00000000-0005-0000-0000-00008B2F0000}"/>
    <cellStyle name="Normal 24 3 3 2" xfId="12139" xr:uid="{00000000-0005-0000-0000-00008C2F0000}"/>
    <cellStyle name="Normal 24 3 3 2 2" xfId="12140" xr:uid="{00000000-0005-0000-0000-00008D2F0000}"/>
    <cellStyle name="Normal 24 3 3 2 3" xfId="12141" xr:uid="{00000000-0005-0000-0000-00008E2F0000}"/>
    <cellStyle name="Normal 24 3 3 3" xfId="12142" xr:uid="{00000000-0005-0000-0000-00008F2F0000}"/>
    <cellStyle name="Normal 24 3 3 4" xfId="12143" xr:uid="{00000000-0005-0000-0000-0000902F0000}"/>
    <cellStyle name="Normal 24 3 4" xfId="12144" xr:uid="{00000000-0005-0000-0000-0000912F0000}"/>
    <cellStyle name="Normal 24 3 4 2" xfId="12145" xr:uid="{00000000-0005-0000-0000-0000922F0000}"/>
    <cellStyle name="Normal 24 3 4 3" xfId="12146" xr:uid="{00000000-0005-0000-0000-0000932F0000}"/>
    <cellStyle name="Normal 24 3 5" xfId="12147" xr:uid="{00000000-0005-0000-0000-0000942F0000}"/>
    <cellStyle name="Normal 24 3 6" xfId="12148" xr:uid="{00000000-0005-0000-0000-0000952F0000}"/>
    <cellStyle name="Normal 24 4" xfId="12149" xr:uid="{00000000-0005-0000-0000-0000962F0000}"/>
    <cellStyle name="Normal 24 4 2" xfId="12150" xr:uid="{00000000-0005-0000-0000-0000972F0000}"/>
    <cellStyle name="Normal 24 4 2 2" xfId="12151" xr:uid="{00000000-0005-0000-0000-0000982F0000}"/>
    <cellStyle name="Normal 24 4 2 2 2" xfId="12152" xr:uid="{00000000-0005-0000-0000-0000992F0000}"/>
    <cellStyle name="Normal 24 4 2 2 2 2" xfId="12153" xr:uid="{00000000-0005-0000-0000-00009A2F0000}"/>
    <cellStyle name="Normal 24 4 2 2 2 3" xfId="12154" xr:uid="{00000000-0005-0000-0000-00009B2F0000}"/>
    <cellStyle name="Normal 24 4 2 2 3" xfId="12155" xr:uid="{00000000-0005-0000-0000-00009C2F0000}"/>
    <cellStyle name="Normal 24 4 2 2 4" xfId="12156" xr:uid="{00000000-0005-0000-0000-00009D2F0000}"/>
    <cellStyle name="Normal 24 4 2 3" xfId="12157" xr:uid="{00000000-0005-0000-0000-00009E2F0000}"/>
    <cellStyle name="Normal 24 4 2 3 2" xfId="12158" xr:uid="{00000000-0005-0000-0000-00009F2F0000}"/>
    <cellStyle name="Normal 24 4 2 3 3" xfId="12159" xr:uid="{00000000-0005-0000-0000-0000A02F0000}"/>
    <cellStyle name="Normal 24 4 2 4" xfId="12160" xr:uid="{00000000-0005-0000-0000-0000A12F0000}"/>
    <cellStyle name="Normal 24 4 2 5" xfId="12161" xr:uid="{00000000-0005-0000-0000-0000A22F0000}"/>
    <cellStyle name="Normal 24 4 3" xfId="12162" xr:uid="{00000000-0005-0000-0000-0000A32F0000}"/>
    <cellStyle name="Normal 24 4 3 2" xfId="12163" xr:uid="{00000000-0005-0000-0000-0000A42F0000}"/>
    <cellStyle name="Normal 24 4 3 2 2" xfId="12164" xr:uid="{00000000-0005-0000-0000-0000A52F0000}"/>
    <cellStyle name="Normal 24 4 3 2 3" xfId="12165" xr:uid="{00000000-0005-0000-0000-0000A62F0000}"/>
    <cellStyle name="Normal 24 4 3 3" xfId="12166" xr:uid="{00000000-0005-0000-0000-0000A72F0000}"/>
    <cellStyle name="Normal 24 4 3 4" xfId="12167" xr:uid="{00000000-0005-0000-0000-0000A82F0000}"/>
    <cellStyle name="Normal 24 4 4" xfId="12168" xr:uid="{00000000-0005-0000-0000-0000A92F0000}"/>
    <cellStyle name="Normal 24 4 4 2" xfId="12169" xr:uid="{00000000-0005-0000-0000-0000AA2F0000}"/>
    <cellStyle name="Normal 24 4 4 3" xfId="12170" xr:uid="{00000000-0005-0000-0000-0000AB2F0000}"/>
    <cellStyle name="Normal 24 4 5" xfId="12171" xr:uid="{00000000-0005-0000-0000-0000AC2F0000}"/>
    <cellStyle name="Normal 24 4 6" xfId="12172" xr:uid="{00000000-0005-0000-0000-0000AD2F0000}"/>
    <cellStyle name="Normal 24 5" xfId="12173" xr:uid="{00000000-0005-0000-0000-0000AE2F0000}"/>
    <cellStyle name="Normal 24 5 2" xfId="12174" xr:uid="{00000000-0005-0000-0000-0000AF2F0000}"/>
    <cellStyle name="Normal 24 5 2 2" xfId="12175" xr:uid="{00000000-0005-0000-0000-0000B02F0000}"/>
    <cellStyle name="Normal 24 5 2 2 2" xfId="12176" xr:uid="{00000000-0005-0000-0000-0000B12F0000}"/>
    <cellStyle name="Normal 24 5 2 2 2 2" xfId="12177" xr:uid="{00000000-0005-0000-0000-0000B22F0000}"/>
    <cellStyle name="Normal 24 5 2 2 2 3" xfId="12178" xr:uid="{00000000-0005-0000-0000-0000B32F0000}"/>
    <cellStyle name="Normal 24 5 2 2 3" xfId="12179" xr:uid="{00000000-0005-0000-0000-0000B42F0000}"/>
    <cellStyle name="Normal 24 5 2 2 4" xfId="12180" xr:uid="{00000000-0005-0000-0000-0000B52F0000}"/>
    <cellStyle name="Normal 24 5 2 3" xfId="12181" xr:uid="{00000000-0005-0000-0000-0000B62F0000}"/>
    <cellStyle name="Normal 24 5 2 3 2" xfId="12182" xr:uid="{00000000-0005-0000-0000-0000B72F0000}"/>
    <cellStyle name="Normal 24 5 2 3 3" xfId="12183" xr:uid="{00000000-0005-0000-0000-0000B82F0000}"/>
    <cellStyle name="Normal 24 5 2 4" xfId="12184" xr:uid="{00000000-0005-0000-0000-0000B92F0000}"/>
    <cellStyle name="Normal 24 5 2 5" xfId="12185" xr:uid="{00000000-0005-0000-0000-0000BA2F0000}"/>
    <cellStyle name="Normal 24 5 3" xfId="12186" xr:uid="{00000000-0005-0000-0000-0000BB2F0000}"/>
    <cellStyle name="Normal 24 5 3 2" xfId="12187" xr:uid="{00000000-0005-0000-0000-0000BC2F0000}"/>
    <cellStyle name="Normal 24 5 3 2 2" xfId="12188" xr:uid="{00000000-0005-0000-0000-0000BD2F0000}"/>
    <cellStyle name="Normal 24 5 3 2 3" xfId="12189" xr:uid="{00000000-0005-0000-0000-0000BE2F0000}"/>
    <cellStyle name="Normal 24 5 3 3" xfId="12190" xr:uid="{00000000-0005-0000-0000-0000BF2F0000}"/>
    <cellStyle name="Normal 24 5 3 4" xfId="12191" xr:uid="{00000000-0005-0000-0000-0000C02F0000}"/>
    <cellStyle name="Normal 24 5 4" xfId="12192" xr:uid="{00000000-0005-0000-0000-0000C12F0000}"/>
    <cellStyle name="Normal 24 5 4 2" xfId="12193" xr:uid="{00000000-0005-0000-0000-0000C22F0000}"/>
    <cellStyle name="Normal 24 5 4 3" xfId="12194" xr:uid="{00000000-0005-0000-0000-0000C32F0000}"/>
    <cellStyle name="Normal 24 5 5" xfId="12195" xr:uid="{00000000-0005-0000-0000-0000C42F0000}"/>
    <cellStyle name="Normal 24 5 6" xfId="12196" xr:uid="{00000000-0005-0000-0000-0000C52F0000}"/>
    <cellStyle name="Normal 24 6" xfId="12197" xr:uid="{00000000-0005-0000-0000-0000C62F0000}"/>
    <cellStyle name="Normal 24 6 2" xfId="12198" xr:uid="{00000000-0005-0000-0000-0000C72F0000}"/>
    <cellStyle name="Normal 24 6 2 2" xfId="12199" xr:uid="{00000000-0005-0000-0000-0000C82F0000}"/>
    <cellStyle name="Normal 24 6 2 2 2" xfId="12200" xr:uid="{00000000-0005-0000-0000-0000C92F0000}"/>
    <cellStyle name="Normal 24 6 2 2 2 2" xfId="12201" xr:uid="{00000000-0005-0000-0000-0000CA2F0000}"/>
    <cellStyle name="Normal 24 6 2 2 2 3" xfId="12202" xr:uid="{00000000-0005-0000-0000-0000CB2F0000}"/>
    <cellStyle name="Normal 24 6 2 2 3" xfId="12203" xr:uid="{00000000-0005-0000-0000-0000CC2F0000}"/>
    <cellStyle name="Normal 24 6 2 2 4" xfId="12204" xr:uid="{00000000-0005-0000-0000-0000CD2F0000}"/>
    <cellStyle name="Normal 24 6 2 3" xfId="12205" xr:uid="{00000000-0005-0000-0000-0000CE2F0000}"/>
    <cellStyle name="Normal 24 6 2 3 2" xfId="12206" xr:uid="{00000000-0005-0000-0000-0000CF2F0000}"/>
    <cellStyle name="Normal 24 6 2 3 3" xfId="12207" xr:uid="{00000000-0005-0000-0000-0000D02F0000}"/>
    <cellStyle name="Normal 24 6 2 4" xfId="12208" xr:uid="{00000000-0005-0000-0000-0000D12F0000}"/>
    <cellStyle name="Normal 24 6 2 5" xfId="12209" xr:uid="{00000000-0005-0000-0000-0000D22F0000}"/>
    <cellStyle name="Normal 24 6 3" xfId="12210" xr:uid="{00000000-0005-0000-0000-0000D32F0000}"/>
    <cellStyle name="Normal 24 6 3 2" xfId="12211" xr:uid="{00000000-0005-0000-0000-0000D42F0000}"/>
    <cellStyle name="Normal 24 6 3 2 2" xfId="12212" xr:uid="{00000000-0005-0000-0000-0000D52F0000}"/>
    <cellStyle name="Normal 24 6 3 2 3" xfId="12213" xr:uid="{00000000-0005-0000-0000-0000D62F0000}"/>
    <cellStyle name="Normal 24 6 3 3" xfId="12214" xr:uid="{00000000-0005-0000-0000-0000D72F0000}"/>
    <cellStyle name="Normal 24 6 3 4" xfId="12215" xr:uid="{00000000-0005-0000-0000-0000D82F0000}"/>
    <cellStyle name="Normal 24 6 4" xfId="12216" xr:uid="{00000000-0005-0000-0000-0000D92F0000}"/>
    <cellStyle name="Normal 24 6 4 2" xfId="12217" xr:uid="{00000000-0005-0000-0000-0000DA2F0000}"/>
    <cellStyle name="Normal 24 6 4 3" xfId="12218" xr:uid="{00000000-0005-0000-0000-0000DB2F0000}"/>
    <cellStyle name="Normal 24 6 5" xfId="12219" xr:uid="{00000000-0005-0000-0000-0000DC2F0000}"/>
    <cellStyle name="Normal 24 6 6" xfId="12220" xr:uid="{00000000-0005-0000-0000-0000DD2F0000}"/>
    <cellStyle name="Normal 24 7" xfId="12221" xr:uid="{00000000-0005-0000-0000-0000DE2F0000}"/>
    <cellStyle name="Normal 24 8" xfId="12222" xr:uid="{00000000-0005-0000-0000-0000DF2F0000}"/>
    <cellStyle name="Normal 24 8 2" xfId="12223" xr:uid="{00000000-0005-0000-0000-0000E02F0000}"/>
    <cellStyle name="Normal 24 8 2 2" xfId="12224" xr:uid="{00000000-0005-0000-0000-0000E12F0000}"/>
    <cellStyle name="Normal 24 8 2 2 2" xfId="12225" xr:uid="{00000000-0005-0000-0000-0000E22F0000}"/>
    <cellStyle name="Normal 24 8 2 2 3" xfId="12226" xr:uid="{00000000-0005-0000-0000-0000E32F0000}"/>
    <cellStyle name="Normal 24 8 2 3" xfId="12227" xr:uid="{00000000-0005-0000-0000-0000E42F0000}"/>
    <cellStyle name="Normal 24 8 2 4" xfId="12228" xr:uid="{00000000-0005-0000-0000-0000E52F0000}"/>
    <cellStyle name="Normal 24 8 3" xfId="12229" xr:uid="{00000000-0005-0000-0000-0000E62F0000}"/>
    <cellStyle name="Normal 24 8 3 2" xfId="12230" xr:uid="{00000000-0005-0000-0000-0000E72F0000}"/>
    <cellStyle name="Normal 24 8 3 3" xfId="12231" xr:uid="{00000000-0005-0000-0000-0000E82F0000}"/>
    <cellStyle name="Normal 24 8 4" xfId="12232" xr:uid="{00000000-0005-0000-0000-0000E92F0000}"/>
    <cellStyle name="Normal 24 8 5" xfId="12233" xr:uid="{00000000-0005-0000-0000-0000EA2F0000}"/>
    <cellStyle name="Normal 24 9" xfId="12234" xr:uid="{00000000-0005-0000-0000-0000EB2F0000}"/>
    <cellStyle name="Normal 24 9 2" xfId="12235" xr:uid="{00000000-0005-0000-0000-0000EC2F0000}"/>
    <cellStyle name="Normal 24 9 2 2" xfId="12236" xr:uid="{00000000-0005-0000-0000-0000ED2F0000}"/>
    <cellStyle name="Normal 24 9 2 3" xfId="12237" xr:uid="{00000000-0005-0000-0000-0000EE2F0000}"/>
    <cellStyle name="Normal 24 9 3" xfId="12238" xr:uid="{00000000-0005-0000-0000-0000EF2F0000}"/>
    <cellStyle name="Normal 24 9 4" xfId="12239" xr:uid="{00000000-0005-0000-0000-0000F02F0000}"/>
    <cellStyle name="Normal 25" xfId="12240" xr:uid="{00000000-0005-0000-0000-0000F12F0000}"/>
    <cellStyle name="Normal 25 10" xfId="12241" xr:uid="{00000000-0005-0000-0000-0000F22F0000}"/>
    <cellStyle name="Normal 25 11" xfId="12242" xr:uid="{00000000-0005-0000-0000-0000F32F0000}"/>
    <cellStyle name="Normal 25 12" xfId="12243" xr:uid="{00000000-0005-0000-0000-0000F42F0000}"/>
    <cellStyle name="Normal 25 13" xfId="12244" xr:uid="{00000000-0005-0000-0000-0000F52F0000}"/>
    <cellStyle name="Normal 25 14" xfId="12245" xr:uid="{00000000-0005-0000-0000-0000F62F0000}"/>
    <cellStyle name="Normal 25 15" xfId="12246" xr:uid="{00000000-0005-0000-0000-0000F72F0000}"/>
    <cellStyle name="Normal 25 16" xfId="12247" xr:uid="{00000000-0005-0000-0000-0000F82F0000}"/>
    <cellStyle name="Normal 25 17" xfId="12248" xr:uid="{00000000-0005-0000-0000-0000F92F0000}"/>
    <cellStyle name="Normal 25 18" xfId="12249" xr:uid="{00000000-0005-0000-0000-0000FA2F0000}"/>
    <cellStyle name="Normal 25 19" xfId="12250" xr:uid="{00000000-0005-0000-0000-0000FB2F0000}"/>
    <cellStyle name="Normal 25 2" xfId="12251" xr:uid="{00000000-0005-0000-0000-0000FC2F0000}"/>
    <cellStyle name="Normal 25 20" xfId="12252" xr:uid="{00000000-0005-0000-0000-0000FD2F0000}"/>
    <cellStyle name="Normal 25 21" xfId="12253" xr:uid="{00000000-0005-0000-0000-0000FE2F0000}"/>
    <cellStyle name="Normal 25 22" xfId="12254" xr:uid="{00000000-0005-0000-0000-0000FF2F0000}"/>
    <cellStyle name="Normal 25 23" xfId="12255" xr:uid="{00000000-0005-0000-0000-000000300000}"/>
    <cellStyle name="Normal 25 3" xfId="12256" xr:uid="{00000000-0005-0000-0000-000001300000}"/>
    <cellStyle name="Normal 25 4" xfId="12257" xr:uid="{00000000-0005-0000-0000-000002300000}"/>
    <cellStyle name="Normal 25 5" xfId="12258" xr:uid="{00000000-0005-0000-0000-000003300000}"/>
    <cellStyle name="Normal 25 6" xfId="12259" xr:uid="{00000000-0005-0000-0000-000004300000}"/>
    <cellStyle name="Normal 25 7" xfId="12260" xr:uid="{00000000-0005-0000-0000-000005300000}"/>
    <cellStyle name="Normal 25 8" xfId="12261" xr:uid="{00000000-0005-0000-0000-000006300000}"/>
    <cellStyle name="Normal 25 9" xfId="12262" xr:uid="{00000000-0005-0000-0000-000007300000}"/>
    <cellStyle name="Normal 26" xfId="12263" xr:uid="{00000000-0005-0000-0000-000008300000}"/>
    <cellStyle name="Normal 26 10" xfId="12264" xr:uid="{00000000-0005-0000-0000-000009300000}"/>
    <cellStyle name="Normal 26 10 2" xfId="12265" xr:uid="{00000000-0005-0000-0000-00000A300000}"/>
    <cellStyle name="Normal 26 10 3" xfId="12266" xr:uid="{00000000-0005-0000-0000-00000B300000}"/>
    <cellStyle name="Normal 26 11" xfId="12267" xr:uid="{00000000-0005-0000-0000-00000C300000}"/>
    <cellStyle name="Normal 26 12" xfId="12268" xr:uid="{00000000-0005-0000-0000-00000D300000}"/>
    <cellStyle name="Normal 26 2" xfId="12269" xr:uid="{00000000-0005-0000-0000-00000E300000}"/>
    <cellStyle name="Normal 26 2 10" xfId="12270" xr:uid="{00000000-0005-0000-0000-00000F300000}"/>
    <cellStyle name="Normal 26 2 2" xfId="12271" xr:uid="{00000000-0005-0000-0000-000010300000}"/>
    <cellStyle name="Normal 26 2 2 2" xfId="12272" xr:uid="{00000000-0005-0000-0000-000011300000}"/>
    <cellStyle name="Normal 26 2 2 2 2" xfId="12273" xr:uid="{00000000-0005-0000-0000-000012300000}"/>
    <cellStyle name="Normal 26 2 2 2 2 2" xfId="12274" xr:uid="{00000000-0005-0000-0000-000013300000}"/>
    <cellStyle name="Normal 26 2 2 2 2 2 2" xfId="12275" xr:uid="{00000000-0005-0000-0000-000014300000}"/>
    <cellStyle name="Normal 26 2 2 2 2 2 3" xfId="12276" xr:uid="{00000000-0005-0000-0000-000015300000}"/>
    <cellStyle name="Normal 26 2 2 2 2 3" xfId="12277" xr:uid="{00000000-0005-0000-0000-000016300000}"/>
    <cellStyle name="Normal 26 2 2 2 2 4" xfId="12278" xr:uid="{00000000-0005-0000-0000-000017300000}"/>
    <cellStyle name="Normal 26 2 2 2 3" xfId="12279" xr:uid="{00000000-0005-0000-0000-000018300000}"/>
    <cellStyle name="Normal 26 2 2 2 3 2" xfId="12280" xr:uid="{00000000-0005-0000-0000-000019300000}"/>
    <cellStyle name="Normal 26 2 2 2 3 3" xfId="12281" xr:uid="{00000000-0005-0000-0000-00001A300000}"/>
    <cellStyle name="Normal 26 2 2 2 4" xfId="12282" xr:uid="{00000000-0005-0000-0000-00001B300000}"/>
    <cellStyle name="Normal 26 2 2 2 5" xfId="12283" xr:uid="{00000000-0005-0000-0000-00001C300000}"/>
    <cellStyle name="Normal 26 2 2 3" xfId="12284" xr:uid="{00000000-0005-0000-0000-00001D300000}"/>
    <cellStyle name="Normal 26 2 2 3 2" xfId="12285" xr:uid="{00000000-0005-0000-0000-00001E300000}"/>
    <cellStyle name="Normal 26 2 2 3 2 2" xfId="12286" xr:uid="{00000000-0005-0000-0000-00001F300000}"/>
    <cellStyle name="Normal 26 2 2 3 2 3" xfId="12287" xr:uid="{00000000-0005-0000-0000-000020300000}"/>
    <cellStyle name="Normal 26 2 2 3 3" xfId="12288" xr:uid="{00000000-0005-0000-0000-000021300000}"/>
    <cellStyle name="Normal 26 2 2 3 4" xfId="12289" xr:uid="{00000000-0005-0000-0000-000022300000}"/>
    <cellStyle name="Normal 26 2 2 4" xfId="12290" xr:uid="{00000000-0005-0000-0000-000023300000}"/>
    <cellStyle name="Normal 26 2 2 4 2" xfId="12291" xr:uid="{00000000-0005-0000-0000-000024300000}"/>
    <cellStyle name="Normal 26 2 2 4 3" xfId="12292" xr:uid="{00000000-0005-0000-0000-000025300000}"/>
    <cellStyle name="Normal 26 2 2 5" xfId="12293" xr:uid="{00000000-0005-0000-0000-000026300000}"/>
    <cellStyle name="Normal 26 2 2 6" xfId="12294" xr:uid="{00000000-0005-0000-0000-000027300000}"/>
    <cellStyle name="Normal 26 2 3" xfId="12295" xr:uid="{00000000-0005-0000-0000-000028300000}"/>
    <cellStyle name="Normal 26 2 3 2" xfId="12296" xr:uid="{00000000-0005-0000-0000-000029300000}"/>
    <cellStyle name="Normal 26 2 3 2 2" xfId="12297" xr:uid="{00000000-0005-0000-0000-00002A300000}"/>
    <cellStyle name="Normal 26 2 3 2 2 2" xfId="12298" xr:uid="{00000000-0005-0000-0000-00002B300000}"/>
    <cellStyle name="Normal 26 2 3 2 2 2 2" xfId="12299" xr:uid="{00000000-0005-0000-0000-00002C300000}"/>
    <cellStyle name="Normal 26 2 3 2 2 2 3" xfId="12300" xr:uid="{00000000-0005-0000-0000-00002D300000}"/>
    <cellStyle name="Normal 26 2 3 2 2 3" xfId="12301" xr:uid="{00000000-0005-0000-0000-00002E300000}"/>
    <cellStyle name="Normal 26 2 3 2 2 4" xfId="12302" xr:uid="{00000000-0005-0000-0000-00002F300000}"/>
    <cellStyle name="Normal 26 2 3 2 3" xfId="12303" xr:uid="{00000000-0005-0000-0000-000030300000}"/>
    <cellStyle name="Normal 26 2 3 2 3 2" xfId="12304" xr:uid="{00000000-0005-0000-0000-000031300000}"/>
    <cellStyle name="Normal 26 2 3 2 3 3" xfId="12305" xr:uid="{00000000-0005-0000-0000-000032300000}"/>
    <cellStyle name="Normal 26 2 3 2 4" xfId="12306" xr:uid="{00000000-0005-0000-0000-000033300000}"/>
    <cellStyle name="Normal 26 2 3 2 5" xfId="12307" xr:uid="{00000000-0005-0000-0000-000034300000}"/>
    <cellStyle name="Normal 26 2 3 3" xfId="12308" xr:uid="{00000000-0005-0000-0000-000035300000}"/>
    <cellStyle name="Normal 26 2 3 3 2" xfId="12309" xr:uid="{00000000-0005-0000-0000-000036300000}"/>
    <cellStyle name="Normal 26 2 3 3 2 2" xfId="12310" xr:uid="{00000000-0005-0000-0000-000037300000}"/>
    <cellStyle name="Normal 26 2 3 3 2 3" xfId="12311" xr:uid="{00000000-0005-0000-0000-000038300000}"/>
    <cellStyle name="Normal 26 2 3 3 3" xfId="12312" xr:uid="{00000000-0005-0000-0000-000039300000}"/>
    <cellStyle name="Normal 26 2 3 3 4" xfId="12313" xr:uid="{00000000-0005-0000-0000-00003A300000}"/>
    <cellStyle name="Normal 26 2 3 4" xfId="12314" xr:uid="{00000000-0005-0000-0000-00003B300000}"/>
    <cellStyle name="Normal 26 2 3 4 2" xfId="12315" xr:uid="{00000000-0005-0000-0000-00003C300000}"/>
    <cellStyle name="Normal 26 2 3 4 3" xfId="12316" xr:uid="{00000000-0005-0000-0000-00003D300000}"/>
    <cellStyle name="Normal 26 2 3 5" xfId="12317" xr:uid="{00000000-0005-0000-0000-00003E300000}"/>
    <cellStyle name="Normal 26 2 3 6" xfId="12318" xr:uid="{00000000-0005-0000-0000-00003F300000}"/>
    <cellStyle name="Normal 26 2 4" xfId="12319" xr:uid="{00000000-0005-0000-0000-000040300000}"/>
    <cellStyle name="Normal 26 2 4 2" xfId="12320" xr:uid="{00000000-0005-0000-0000-000041300000}"/>
    <cellStyle name="Normal 26 2 4 2 2" xfId="12321" xr:uid="{00000000-0005-0000-0000-000042300000}"/>
    <cellStyle name="Normal 26 2 4 2 2 2" xfId="12322" xr:uid="{00000000-0005-0000-0000-000043300000}"/>
    <cellStyle name="Normal 26 2 4 2 2 2 2" xfId="12323" xr:uid="{00000000-0005-0000-0000-000044300000}"/>
    <cellStyle name="Normal 26 2 4 2 2 2 3" xfId="12324" xr:uid="{00000000-0005-0000-0000-000045300000}"/>
    <cellStyle name="Normal 26 2 4 2 2 3" xfId="12325" xr:uid="{00000000-0005-0000-0000-000046300000}"/>
    <cellStyle name="Normal 26 2 4 2 2 4" xfId="12326" xr:uid="{00000000-0005-0000-0000-000047300000}"/>
    <cellStyle name="Normal 26 2 4 2 3" xfId="12327" xr:uid="{00000000-0005-0000-0000-000048300000}"/>
    <cellStyle name="Normal 26 2 4 2 3 2" xfId="12328" xr:uid="{00000000-0005-0000-0000-000049300000}"/>
    <cellStyle name="Normal 26 2 4 2 3 3" xfId="12329" xr:uid="{00000000-0005-0000-0000-00004A300000}"/>
    <cellStyle name="Normal 26 2 4 2 4" xfId="12330" xr:uid="{00000000-0005-0000-0000-00004B300000}"/>
    <cellStyle name="Normal 26 2 4 2 5" xfId="12331" xr:uid="{00000000-0005-0000-0000-00004C300000}"/>
    <cellStyle name="Normal 26 2 4 3" xfId="12332" xr:uid="{00000000-0005-0000-0000-00004D300000}"/>
    <cellStyle name="Normal 26 2 4 3 2" xfId="12333" xr:uid="{00000000-0005-0000-0000-00004E300000}"/>
    <cellStyle name="Normal 26 2 4 3 2 2" xfId="12334" xr:uid="{00000000-0005-0000-0000-00004F300000}"/>
    <cellStyle name="Normal 26 2 4 3 2 3" xfId="12335" xr:uid="{00000000-0005-0000-0000-000050300000}"/>
    <cellStyle name="Normal 26 2 4 3 3" xfId="12336" xr:uid="{00000000-0005-0000-0000-000051300000}"/>
    <cellStyle name="Normal 26 2 4 3 4" xfId="12337" xr:uid="{00000000-0005-0000-0000-000052300000}"/>
    <cellStyle name="Normal 26 2 4 4" xfId="12338" xr:uid="{00000000-0005-0000-0000-000053300000}"/>
    <cellStyle name="Normal 26 2 4 4 2" xfId="12339" xr:uid="{00000000-0005-0000-0000-000054300000}"/>
    <cellStyle name="Normal 26 2 4 4 3" xfId="12340" xr:uid="{00000000-0005-0000-0000-000055300000}"/>
    <cellStyle name="Normal 26 2 4 5" xfId="12341" xr:uid="{00000000-0005-0000-0000-000056300000}"/>
    <cellStyle name="Normal 26 2 4 6" xfId="12342" xr:uid="{00000000-0005-0000-0000-000057300000}"/>
    <cellStyle name="Normal 26 2 5" xfId="12343" xr:uid="{00000000-0005-0000-0000-000058300000}"/>
    <cellStyle name="Normal 26 2 5 2" xfId="12344" xr:uid="{00000000-0005-0000-0000-000059300000}"/>
    <cellStyle name="Normal 26 2 5 2 2" xfId="12345" xr:uid="{00000000-0005-0000-0000-00005A300000}"/>
    <cellStyle name="Normal 26 2 5 2 2 2" xfId="12346" xr:uid="{00000000-0005-0000-0000-00005B300000}"/>
    <cellStyle name="Normal 26 2 5 2 2 2 2" xfId="12347" xr:uid="{00000000-0005-0000-0000-00005C300000}"/>
    <cellStyle name="Normal 26 2 5 2 2 2 3" xfId="12348" xr:uid="{00000000-0005-0000-0000-00005D300000}"/>
    <cellStyle name="Normal 26 2 5 2 2 3" xfId="12349" xr:uid="{00000000-0005-0000-0000-00005E300000}"/>
    <cellStyle name="Normal 26 2 5 2 2 4" xfId="12350" xr:uid="{00000000-0005-0000-0000-00005F300000}"/>
    <cellStyle name="Normal 26 2 5 2 3" xfId="12351" xr:uid="{00000000-0005-0000-0000-000060300000}"/>
    <cellStyle name="Normal 26 2 5 2 3 2" xfId="12352" xr:uid="{00000000-0005-0000-0000-000061300000}"/>
    <cellStyle name="Normal 26 2 5 2 3 3" xfId="12353" xr:uid="{00000000-0005-0000-0000-000062300000}"/>
    <cellStyle name="Normal 26 2 5 2 4" xfId="12354" xr:uid="{00000000-0005-0000-0000-000063300000}"/>
    <cellStyle name="Normal 26 2 5 2 5" xfId="12355" xr:uid="{00000000-0005-0000-0000-000064300000}"/>
    <cellStyle name="Normal 26 2 5 3" xfId="12356" xr:uid="{00000000-0005-0000-0000-000065300000}"/>
    <cellStyle name="Normal 26 2 5 3 2" xfId="12357" xr:uid="{00000000-0005-0000-0000-000066300000}"/>
    <cellStyle name="Normal 26 2 5 3 2 2" xfId="12358" xr:uid="{00000000-0005-0000-0000-000067300000}"/>
    <cellStyle name="Normal 26 2 5 3 2 3" xfId="12359" xr:uid="{00000000-0005-0000-0000-000068300000}"/>
    <cellStyle name="Normal 26 2 5 3 3" xfId="12360" xr:uid="{00000000-0005-0000-0000-000069300000}"/>
    <cellStyle name="Normal 26 2 5 3 4" xfId="12361" xr:uid="{00000000-0005-0000-0000-00006A300000}"/>
    <cellStyle name="Normal 26 2 5 4" xfId="12362" xr:uid="{00000000-0005-0000-0000-00006B300000}"/>
    <cellStyle name="Normal 26 2 5 4 2" xfId="12363" xr:uid="{00000000-0005-0000-0000-00006C300000}"/>
    <cellStyle name="Normal 26 2 5 4 3" xfId="12364" xr:uid="{00000000-0005-0000-0000-00006D300000}"/>
    <cellStyle name="Normal 26 2 5 5" xfId="12365" xr:uid="{00000000-0005-0000-0000-00006E300000}"/>
    <cellStyle name="Normal 26 2 5 6" xfId="12366" xr:uid="{00000000-0005-0000-0000-00006F300000}"/>
    <cellStyle name="Normal 26 2 6" xfId="12367" xr:uid="{00000000-0005-0000-0000-000070300000}"/>
    <cellStyle name="Normal 26 2 6 2" xfId="12368" xr:uid="{00000000-0005-0000-0000-000071300000}"/>
    <cellStyle name="Normal 26 2 6 2 2" xfId="12369" xr:uid="{00000000-0005-0000-0000-000072300000}"/>
    <cellStyle name="Normal 26 2 6 2 2 2" xfId="12370" xr:uid="{00000000-0005-0000-0000-000073300000}"/>
    <cellStyle name="Normal 26 2 6 2 2 3" xfId="12371" xr:uid="{00000000-0005-0000-0000-000074300000}"/>
    <cellStyle name="Normal 26 2 6 2 3" xfId="12372" xr:uid="{00000000-0005-0000-0000-000075300000}"/>
    <cellStyle name="Normal 26 2 6 2 4" xfId="12373" xr:uid="{00000000-0005-0000-0000-000076300000}"/>
    <cellStyle name="Normal 26 2 6 3" xfId="12374" xr:uid="{00000000-0005-0000-0000-000077300000}"/>
    <cellStyle name="Normal 26 2 6 3 2" xfId="12375" xr:uid="{00000000-0005-0000-0000-000078300000}"/>
    <cellStyle name="Normal 26 2 6 3 3" xfId="12376" xr:uid="{00000000-0005-0000-0000-000079300000}"/>
    <cellStyle name="Normal 26 2 6 4" xfId="12377" xr:uid="{00000000-0005-0000-0000-00007A300000}"/>
    <cellStyle name="Normal 26 2 6 5" xfId="12378" xr:uid="{00000000-0005-0000-0000-00007B300000}"/>
    <cellStyle name="Normal 26 2 7" xfId="12379" xr:uid="{00000000-0005-0000-0000-00007C300000}"/>
    <cellStyle name="Normal 26 2 7 2" xfId="12380" xr:uid="{00000000-0005-0000-0000-00007D300000}"/>
    <cellStyle name="Normal 26 2 7 2 2" xfId="12381" xr:uid="{00000000-0005-0000-0000-00007E300000}"/>
    <cellStyle name="Normal 26 2 7 2 3" xfId="12382" xr:uid="{00000000-0005-0000-0000-00007F300000}"/>
    <cellStyle name="Normal 26 2 7 3" xfId="12383" xr:uid="{00000000-0005-0000-0000-000080300000}"/>
    <cellStyle name="Normal 26 2 7 4" xfId="12384" xr:uid="{00000000-0005-0000-0000-000081300000}"/>
    <cellStyle name="Normal 26 2 8" xfId="12385" xr:uid="{00000000-0005-0000-0000-000082300000}"/>
    <cellStyle name="Normal 26 2 8 2" xfId="12386" xr:uid="{00000000-0005-0000-0000-000083300000}"/>
    <cellStyle name="Normal 26 2 8 3" xfId="12387" xr:uid="{00000000-0005-0000-0000-000084300000}"/>
    <cellStyle name="Normal 26 2 9" xfId="12388" xr:uid="{00000000-0005-0000-0000-000085300000}"/>
    <cellStyle name="Normal 26 3" xfId="12389" xr:uid="{00000000-0005-0000-0000-000086300000}"/>
    <cellStyle name="Normal 26 3 2" xfId="12390" xr:uid="{00000000-0005-0000-0000-000087300000}"/>
    <cellStyle name="Normal 26 3 2 2" xfId="12391" xr:uid="{00000000-0005-0000-0000-000088300000}"/>
    <cellStyle name="Normal 26 3 2 2 2" xfId="12392" xr:uid="{00000000-0005-0000-0000-000089300000}"/>
    <cellStyle name="Normal 26 3 2 2 2 2" xfId="12393" xr:uid="{00000000-0005-0000-0000-00008A300000}"/>
    <cellStyle name="Normal 26 3 2 2 2 3" xfId="12394" xr:uid="{00000000-0005-0000-0000-00008B300000}"/>
    <cellStyle name="Normal 26 3 2 2 3" xfId="12395" xr:uid="{00000000-0005-0000-0000-00008C300000}"/>
    <cellStyle name="Normal 26 3 2 2 4" xfId="12396" xr:uid="{00000000-0005-0000-0000-00008D300000}"/>
    <cellStyle name="Normal 26 3 2 3" xfId="12397" xr:uid="{00000000-0005-0000-0000-00008E300000}"/>
    <cellStyle name="Normal 26 3 2 3 2" xfId="12398" xr:uid="{00000000-0005-0000-0000-00008F300000}"/>
    <cellStyle name="Normal 26 3 2 3 3" xfId="12399" xr:uid="{00000000-0005-0000-0000-000090300000}"/>
    <cellStyle name="Normal 26 3 2 4" xfId="12400" xr:uid="{00000000-0005-0000-0000-000091300000}"/>
    <cellStyle name="Normal 26 3 2 5" xfId="12401" xr:uid="{00000000-0005-0000-0000-000092300000}"/>
    <cellStyle name="Normal 26 3 3" xfId="12402" xr:uid="{00000000-0005-0000-0000-000093300000}"/>
    <cellStyle name="Normal 26 3 3 2" xfId="12403" xr:uid="{00000000-0005-0000-0000-000094300000}"/>
    <cellStyle name="Normal 26 3 3 2 2" xfId="12404" xr:uid="{00000000-0005-0000-0000-000095300000}"/>
    <cellStyle name="Normal 26 3 3 2 3" xfId="12405" xr:uid="{00000000-0005-0000-0000-000096300000}"/>
    <cellStyle name="Normal 26 3 3 3" xfId="12406" xr:uid="{00000000-0005-0000-0000-000097300000}"/>
    <cellStyle name="Normal 26 3 3 4" xfId="12407" xr:uid="{00000000-0005-0000-0000-000098300000}"/>
    <cellStyle name="Normal 26 3 4" xfId="12408" xr:uid="{00000000-0005-0000-0000-000099300000}"/>
    <cellStyle name="Normal 26 3 4 2" xfId="12409" xr:uid="{00000000-0005-0000-0000-00009A300000}"/>
    <cellStyle name="Normal 26 3 4 3" xfId="12410" xr:uid="{00000000-0005-0000-0000-00009B300000}"/>
    <cellStyle name="Normal 26 3 5" xfId="12411" xr:uid="{00000000-0005-0000-0000-00009C300000}"/>
    <cellStyle name="Normal 26 3 6" xfId="12412" xr:uid="{00000000-0005-0000-0000-00009D300000}"/>
    <cellStyle name="Normal 26 4" xfId="12413" xr:uid="{00000000-0005-0000-0000-00009E300000}"/>
    <cellStyle name="Normal 26 4 2" xfId="12414" xr:uid="{00000000-0005-0000-0000-00009F300000}"/>
    <cellStyle name="Normal 26 4 2 2" xfId="12415" xr:uid="{00000000-0005-0000-0000-0000A0300000}"/>
    <cellStyle name="Normal 26 4 2 2 2" xfId="12416" xr:uid="{00000000-0005-0000-0000-0000A1300000}"/>
    <cellStyle name="Normal 26 4 2 2 2 2" xfId="12417" xr:uid="{00000000-0005-0000-0000-0000A2300000}"/>
    <cellStyle name="Normal 26 4 2 2 2 3" xfId="12418" xr:uid="{00000000-0005-0000-0000-0000A3300000}"/>
    <cellStyle name="Normal 26 4 2 2 3" xfId="12419" xr:uid="{00000000-0005-0000-0000-0000A4300000}"/>
    <cellStyle name="Normal 26 4 2 2 4" xfId="12420" xr:uid="{00000000-0005-0000-0000-0000A5300000}"/>
    <cellStyle name="Normal 26 4 2 3" xfId="12421" xr:uid="{00000000-0005-0000-0000-0000A6300000}"/>
    <cellStyle name="Normal 26 4 2 3 2" xfId="12422" xr:uid="{00000000-0005-0000-0000-0000A7300000}"/>
    <cellStyle name="Normal 26 4 2 3 3" xfId="12423" xr:uid="{00000000-0005-0000-0000-0000A8300000}"/>
    <cellStyle name="Normal 26 4 2 4" xfId="12424" xr:uid="{00000000-0005-0000-0000-0000A9300000}"/>
    <cellStyle name="Normal 26 4 2 5" xfId="12425" xr:uid="{00000000-0005-0000-0000-0000AA300000}"/>
    <cellStyle name="Normal 26 4 3" xfId="12426" xr:uid="{00000000-0005-0000-0000-0000AB300000}"/>
    <cellStyle name="Normal 26 4 3 2" xfId="12427" xr:uid="{00000000-0005-0000-0000-0000AC300000}"/>
    <cellStyle name="Normal 26 4 3 2 2" xfId="12428" xr:uid="{00000000-0005-0000-0000-0000AD300000}"/>
    <cellStyle name="Normal 26 4 3 2 3" xfId="12429" xr:uid="{00000000-0005-0000-0000-0000AE300000}"/>
    <cellStyle name="Normal 26 4 3 3" xfId="12430" xr:uid="{00000000-0005-0000-0000-0000AF300000}"/>
    <cellStyle name="Normal 26 4 3 4" xfId="12431" xr:uid="{00000000-0005-0000-0000-0000B0300000}"/>
    <cellStyle name="Normal 26 4 4" xfId="12432" xr:uid="{00000000-0005-0000-0000-0000B1300000}"/>
    <cellStyle name="Normal 26 4 4 2" xfId="12433" xr:uid="{00000000-0005-0000-0000-0000B2300000}"/>
    <cellStyle name="Normal 26 4 4 3" xfId="12434" xr:uid="{00000000-0005-0000-0000-0000B3300000}"/>
    <cellStyle name="Normal 26 4 5" xfId="12435" xr:uid="{00000000-0005-0000-0000-0000B4300000}"/>
    <cellStyle name="Normal 26 4 6" xfId="12436" xr:uid="{00000000-0005-0000-0000-0000B5300000}"/>
    <cellStyle name="Normal 26 5" xfId="12437" xr:uid="{00000000-0005-0000-0000-0000B6300000}"/>
    <cellStyle name="Normal 26 5 2" xfId="12438" xr:uid="{00000000-0005-0000-0000-0000B7300000}"/>
    <cellStyle name="Normal 26 5 2 2" xfId="12439" xr:uid="{00000000-0005-0000-0000-0000B8300000}"/>
    <cellStyle name="Normal 26 5 2 2 2" xfId="12440" xr:uid="{00000000-0005-0000-0000-0000B9300000}"/>
    <cellStyle name="Normal 26 5 2 2 2 2" xfId="12441" xr:uid="{00000000-0005-0000-0000-0000BA300000}"/>
    <cellStyle name="Normal 26 5 2 2 2 3" xfId="12442" xr:uid="{00000000-0005-0000-0000-0000BB300000}"/>
    <cellStyle name="Normal 26 5 2 2 3" xfId="12443" xr:uid="{00000000-0005-0000-0000-0000BC300000}"/>
    <cellStyle name="Normal 26 5 2 2 4" xfId="12444" xr:uid="{00000000-0005-0000-0000-0000BD300000}"/>
    <cellStyle name="Normal 26 5 2 3" xfId="12445" xr:uid="{00000000-0005-0000-0000-0000BE300000}"/>
    <cellStyle name="Normal 26 5 2 3 2" xfId="12446" xr:uid="{00000000-0005-0000-0000-0000BF300000}"/>
    <cellStyle name="Normal 26 5 2 3 3" xfId="12447" xr:uid="{00000000-0005-0000-0000-0000C0300000}"/>
    <cellStyle name="Normal 26 5 2 4" xfId="12448" xr:uid="{00000000-0005-0000-0000-0000C1300000}"/>
    <cellStyle name="Normal 26 5 2 5" xfId="12449" xr:uid="{00000000-0005-0000-0000-0000C2300000}"/>
    <cellStyle name="Normal 26 5 3" xfId="12450" xr:uid="{00000000-0005-0000-0000-0000C3300000}"/>
    <cellStyle name="Normal 26 5 3 2" xfId="12451" xr:uid="{00000000-0005-0000-0000-0000C4300000}"/>
    <cellStyle name="Normal 26 5 3 2 2" xfId="12452" xr:uid="{00000000-0005-0000-0000-0000C5300000}"/>
    <cellStyle name="Normal 26 5 3 2 3" xfId="12453" xr:uid="{00000000-0005-0000-0000-0000C6300000}"/>
    <cellStyle name="Normal 26 5 3 3" xfId="12454" xr:uid="{00000000-0005-0000-0000-0000C7300000}"/>
    <cellStyle name="Normal 26 5 3 4" xfId="12455" xr:uid="{00000000-0005-0000-0000-0000C8300000}"/>
    <cellStyle name="Normal 26 5 4" xfId="12456" xr:uid="{00000000-0005-0000-0000-0000C9300000}"/>
    <cellStyle name="Normal 26 5 4 2" xfId="12457" xr:uid="{00000000-0005-0000-0000-0000CA300000}"/>
    <cellStyle name="Normal 26 5 4 3" xfId="12458" xr:uid="{00000000-0005-0000-0000-0000CB300000}"/>
    <cellStyle name="Normal 26 5 5" xfId="12459" xr:uid="{00000000-0005-0000-0000-0000CC300000}"/>
    <cellStyle name="Normal 26 5 6" xfId="12460" xr:uid="{00000000-0005-0000-0000-0000CD300000}"/>
    <cellStyle name="Normal 26 6" xfId="12461" xr:uid="{00000000-0005-0000-0000-0000CE300000}"/>
    <cellStyle name="Normal 26 6 2" xfId="12462" xr:uid="{00000000-0005-0000-0000-0000CF300000}"/>
    <cellStyle name="Normal 26 6 2 2" xfId="12463" xr:uid="{00000000-0005-0000-0000-0000D0300000}"/>
    <cellStyle name="Normal 26 6 2 2 2" xfId="12464" xr:uid="{00000000-0005-0000-0000-0000D1300000}"/>
    <cellStyle name="Normal 26 6 2 2 2 2" xfId="12465" xr:uid="{00000000-0005-0000-0000-0000D2300000}"/>
    <cellStyle name="Normal 26 6 2 2 2 3" xfId="12466" xr:uid="{00000000-0005-0000-0000-0000D3300000}"/>
    <cellStyle name="Normal 26 6 2 2 3" xfId="12467" xr:uid="{00000000-0005-0000-0000-0000D4300000}"/>
    <cellStyle name="Normal 26 6 2 2 4" xfId="12468" xr:uid="{00000000-0005-0000-0000-0000D5300000}"/>
    <cellStyle name="Normal 26 6 2 3" xfId="12469" xr:uid="{00000000-0005-0000-0000-0000D6300000}"/>
    <cellStyle name="Normal 26 6 2 3 2" xfId="12470" xr:uid="{00000000-0005-0000-0000-0000D7300000}"/>
    <cellStyle name="Normal 26 6 2 3 3" xfId="12471" xr:uid="{00000000-0005-0000-0000-0000D8300000}"/>
    <cellStyle name="Normal 26 6 2 4" xfId="12472" xr:uid="{00000000-0005-0000-0000-0000D9300000}"/>
    <cellStyle name="Normal 26 6 2 5" xfId="12473" xr:uid="{00000000-0005-0000-0000-0000DA300000}"/>
    <cellStyle name="Normal 26 6 3" xfId="12474" xr:uid="{00000000-0005-0000-0000-0000DB300000}"/>
    <cellStyle name="Normal 26 6 3 2" xfId="12475" xr:uid="{00000000-0005-0000-0000-0000DC300000}"/>
    <cellStyle name="Normal 26 6 3 2 2" xfId="12476" xr:uid="{00000000-0005-0000-0000-0000DD300000}"/>
    <cellStyle name="Normal 26 6 3 2 3" xfId="12477" xr:uid="{00000000-0005-0000-0000-0000DE300000}"/>
    <cellStyle name="Normal 26 6 3 3" xfId="12478" xr:uid="{00000000-0005-0000-0000-0000DF300000}"/>
    <cellStyle name="Normal 26 6 3 4" xfId="12479" xr:uid="{00000000-0005-0000-0000-0000E0300000}"/>
    <cellStyle name="Normal 26 6 4" xfId="12480" xr:uid="{00000000-0005-0000-0000-0000E1300000}"/>
    <cellStyle name="Normal 26 6 4 2" xfId="12481" xr:uid="{00000000-0005-0000-0000-0000E2300000}"/>
    <cellStyle name="Normal 26 6 4 3" xfId="12482" xr:uid="{00000000-0005-0000-0000-0000E3300000}"/>
    <cellStyle name="Normal 26 6 5" xfId="12483" xr:uid="{00000000-0005-0000-0000-0000E4300000}"/>
    <cellStyle name="Normal 26 6 6" xfId="12484" xr:uid="{00000000-0005-0000-0000-0000E5300000}"/>
    <cellStyle name="Normal 26 7" xfId="12485" xr:uid="{00000000-0005-0000-0000-0000E6300000}"/>
    <cellStyle name="Normal 26 8" xfId="12486" xr:uid="{00000000-0005-0000-0000-0000E7300000}"/>
    <cellStyle name="Normal 26 8 2" xfId="12487" xr:uid="{00000000-0005-0000-0000-0000E8300000}"/>
    <cellStyle name="Normal 26 8 2 2" xfId="12488" xr:uid="{00000000-0005-0000-0000-0000E9300000}"/>
    <cellStyle name="Normal 26 8 2 2 2" xfId="12489" xr:uid="{00000000-0005-0000-0000-0000EA300000}"/>
    <cellStyle name="Normal 26 8 2 2 3" xfId="12490" xr:uid="{00000000-0005-0000-0000-0000EB300000}"/>
    <cellStyle name="Normal 26 8 2 3" xfId="12491" xr:uid="{00000000-0005-0000-0000-0000EC300000}"/>
    <cellStyle name="Normal 26 8 2 4" xfId="12492" xr:uid="{00000000-0005-0000-0000-0000ED300000}"/>
    <cellStyle name="Normal 26 8 3" xfId="12493" xr:uid="{00000000-0005-0000-0000-0000EE300000}"/>
    <cellStyle name="Normal 26 8 3 2" xfId="12494" xr:uid="{00000000-0005-0000-0000-0000EF300000}"/>
    <cellStyle name="Normal 26 8 3 3" xfId="12495" xr:uid="{00000000-0005-0000-0000-0000F0300000}"/>
    <cellStyle name="Normal 26 8 4" xfId="12496" xr:uid="{00000000-0005-0000-0000-0000F1300000}"/>
    <cellStyle name="Normal 26 8 5" xfId="12497" xr:uid="{00000000-0005-0000-0000-0000F2300000}"/>
    <cellStyle name="Normal 26 9" xfId="12498" xr:uid="{00000000-0005-0000-0000-0000F3300000}"/>
    <cellStyle name="Normal 26 9 2" xfId="12499" xr:uid="{00000000-0005-0000-0000-0000F4300000}"/>
    <cellStyle name="Normal 26 9 2 2" xfId="12500" xr:uid="{00000000-0005-0000-0000-0000F5300000}"/>
    <cellStyle name="Normal 26 9 2 3" xfId="12501" xr:uid="{00000000-0005-0000-0000-0000F6300000}"/>
    <cellStyle name="Normal 26 9 3" xfId="12502" xr:uid="{00000000-0005-0000-0000-0000F7300000}"/>
    <cellStyle name="Normal 26 9 4" xfId="12503" xr:uid="{00000000-0005-0000-0000-0000F8300000}"/>
    <cellStyle name="Normal 27" xfId="12504" xr:uid="{00000000-0005-0000-0000-0000F9300000}"/>
    <cellStyle name="Normal 28" xfId="12505" xr:uid="{00000000-0005-0000-0000-0000FA300000}"/>
    <cellStyle name="Normal 28 2" xfId="12506" xr:uid="{00000000-0005-0000-0000-0000FB300000}"/>
    <cellStyle name="Normal 29" xfId="12507" xr:uid="{00000000-0005-0000-0000-0000FC300000}"/>
    <cellStyle name="Normal 29 2" xfId="12508" xr:uid="{00000000-0005-0000-0000-0000FD300000}"/>
    <cellStyle name="Normal 3" xfId="16" xr:uid="{00000000-0005-0000-0000-0000FE300000}"/>
    <cellStyle name="Normal 3 10" xfId="12509" xr:uid="{00000000-0005-0000-0000-0000FF300000}"/>
    <cellStyle name="Normal 3 10 2" xfId="12510" xr:uid="{00000000-0005-0000-0000-000000310000}"/>
    <cellStyle name="Normal 3 10 2 2" xfId="12511" xr:uid="{00000000-0005-0000-0000-000001310000}"/>
    <cellStyle name="Normal 3 10 2 2 2" xfId="12512" xr:uid="{00000000-0005-0000-0000-000002310000}"/>
    <cellStyle name="Normal 3 10 2 2 2 2" xfId="12513" xr:uid="{00000000-0005-0000-0000-000003310000}"/>
    <cellStyle name="Normal 3 10 2 2 2 3" xfId="12514" xr:uid="{00000000-0005-0000-0000-000004310000}"/>
    <cellStyle name="Normal 3 10 2 2 3" xfId="12515" xr:uid="{00000000-0005-0000-0000-000005310000}"/>
    <cellStyle name="Normal 3 10 2 2 4" xfId="12516" xr:uid="{00000000-0005-0000-0000-000006310000}"/>
    <cellStyle name="Normal 3 10 2 3" xfId="12517" xr:uid="{00000000-0005-0000-0000-000007310000}"/>
    <cellStyle name="Normal 3 10 2 3 2" xfId="12518" xr:uid="{00000000-0005-0000-0000-000008310000}"/>
    <cellStyle name="Normal 3 10 2 3 3" xfId="12519" xr:uid="{00000000-0005-0000-0000-000009310000}"/>
    <cellStyle name="Normal 3 10 2 4" xfId="12520" xr:uid="{00000000-0005-0000-0000-00000A310000}"/>
    <cellStyle name="Normal 3 10 2 5" xfId="12521" xr:uid="{00000000-0005-0000-0000-00000B310000}"/>
    <cellStyle name="Normal 3 10 3" xfId="12522" xr:uid="{00000000-0005-0000-0000-00000C310000}"/>
    <cellStyle name="Normal 3 10 3 2" xfId="12523" xr:uid="{00000000-0005-0000-0000-00000D310000}"/>
    <cellStyle name="Normal 3 10 3 2 2" xfId="12524" xr:uid="{00000000-0005-0000-0000-00000E310000}"/>
    <cellStyle name="Normal 3 10 3 2 3" xfId="12525" xr:uid="{00000000-0005-0000-0000-00000F310000}"/>
    <cellStyle name="Normal 3 10 3 3" xfId="12526" xr:uid="{00000000-0005-0000-0000-000010310000}"/>
    <cellStyle name="Normal 3 10 3 4" xfId="12527" xr:uid="{00000000-0005-0000-0000-000011310000}"/>
    <cellStyle name="Normal 3 10 4" xfId="12528" xr:uid="{00000000-0005-0000-0000-000012310000}"/>
    <cellStyle name="Normal 3 10 4 2" xfId="12529" xr:uid="{00000000-0005-0000-0000-000013310000}"/>
    <cellStyle name="Normal 3 10 4 3" xfId="12530" xr:uid="{00000000-0005-0000-0000-000014310000}"/>
    <cellStyle name="Normal 3 10 5" xfId="12531" xr:uid="{00000000-0005-0000-0000-000015310000}"/>
    <cellStyle name="Normal 3 10 6" xfId="12532" xr:uid="{00000000-0005-0000-0000-000016310000}"/>
    <cellStyle name="Normal 3 11" xfId="12533" xr:uid="{00000000-0005-0000-0000-000017310000}"/>
    <cellStyle name="Normal 3 11 2" xfId="12534" xr:uid="{00000000-0005-0000-0000-000018310000}"/>
    <cellStyle name="Normal 3 11 2 2" xfId="12535" xr:uid="{00000000-0005-0000-0000-000019310000}"/>
    <cellStyle name="Normal 3 11 2 2 2" xfId="12536" xr:uid="{00000000-0005-0000-0000-00001A310000}"/>
    <cellStyle name="Normal 3 11 2 2 2 2" xfId="12537" xr:uid="{00000000-0005-0000-0000-00001B310000}"/>
    <cellStyle name="Normal 3 11 2 2 2 3" xfId="12538" xr:uid="{00000000-0005-0000-0000-00001C310000}"/>
    <cellStyle name="Normal 3 11 2 2 3" xfId="12539" xr:uid="{00000000-0005-0000-0000-00001D310000}"/>
    <cellStyle name="Normal 3 11 2 2 4" xfId="12540" xr:uid="{00000000-0005-0000-0000-00001E310000}"/>
    <cellStyle name="Normal 3 11 2 3" xfId="12541" xr:uid="{00000000-0005-0000-0000-00001F310000}"/>
    <cellStyle name="Normal 3 11 2 3 2" xfId="12542" xr:uid="{00000000-0005-0000-0000-000020310000}"/>
    <cellStyle name="Normal 3 11 2 3 3" xfId="12543" xr:uid="{00000000-0005-0000-0000-000021310000}"/>
    <cellStyle name="Normal 3 11 2 4" xfId="12544" xr:uid="{00000000-0005-0000-0000-000022310000}"/>
    <cellStyle name="Normal 3 11 2 5" xfId="12545" xr:uid="{00000000-0005-0000-0000-000023310000}"/>
    <cellStyle name="Normal 3 11 3" xfId="12546" xr:uid="{00000000-0005-0000-0000-000024310000}"/>
    <cellStyle name="Normal 3 11 3 2" xfId="12547" xr:uid="{00000000-0005-0000-0000-000025310000}"/>
    <cellStyle name="Normal 3 11 3 2 2" xfId="12548" xr:uid="{00000000-0005-0000-0000-000026310000}"/>
    <cellStyle name="Normal 3 11 3 2 3" xfId="12549" xr:uid="{00000000-0005-0000-0000-000027310000}"/>
    <cellStyle name="Normal 3 11 3 3" xfId="12550" xr:uid="{00000000-0005-0000-0000-000028310000}"/>
    <cellStyle name="Normal 3 11 3 4" xfId="12551" xr:uid="{00000000-0005-0000-0000-000029310000}"/>
    <cellStyle name="Normal 3 11 4" xfId="12552" xr:uid="{00000000-0005-0000-0000-00002A310000}"/>
    <cellStyle name="Normal 3 11 4 2" xfId="12553" xr:uid="{00000000-0005-0000-0000-00002B310000}"/>
    <cellStyle name="Normal 3 11 4 3" xfId="12554" xr:uid="{00000000-0005-0000-0000-00002C310000}"/>
    <cellStyle name="Normal 3 11 5" xfId="12555" xr:uid="{00000000-0005-0000-0000-00002D310000}"/>
    <cellStyle name="Normal 3 11 6" xfId="12556" xr:uid="{00000000-0005-0000-0000-00002E310000}"/>
    <cellStyle name="Normal 3 12" xfId="12557" xr:uid="{00000000-0005-0000-0000-00002F310000}"/>
    <cellStyle name="Normal 3 12 2" xfId="12558" xr:uid="{00000000-0005-0000-0000-000030310000}"/>
    <cellStyle name="Normal 3 12 2 2" xfId="12559" xr:uid="{00000000-0005-0000-0000-000031310000}"/>
    <cellStyle name="Normal 3 12 2 2 2" xfId="12560" xr:uid="{00000000-0005-0000-0000-000032310000}"/>
    <cellStyle name="Normal 3 12 2 2 2 2" xfId="12561" xr:uid="{00000000-0005-0000-0000-000033310000}"/>
    <cellStyle name="Normal 3 12 2 2 2 3" xfId="12562" xr:uid="{00000000-0005-0000-0000-000034310000}"/>
    <cellStyle name="Normal 3 12 2 2 3" xfId="12563" xr:uid="{00000000-0005-0000-0000-000035310000}"/>
    <cellStyle name="Normal 3 12 2 2 4" xfId="12564" xr:uid="{00000000-0005-0000-0000-000036310000}"/>
    <cellStyle name="Normal 3 12 2 3" xfId="12565" xr:uid="{00000000-0005-0000-0000-000037310000}"/>
    <cellStyle name="Normal 3 12 2 3 2" xfId="12566" xr:uid="{00000000-0005-0000-0000-000038310000}"/>
    <cellStyle name="Normal 3 12 2 3 3" xfId="12567" xr:uid="{00000000-0005-0000-0000-000039310000}"/>
    <cellStyle name="Normal 3 12 2 4" xfId="12568" xr:uid="{00000000-0005-0000-0000-00003A310000}"/>
    <cellStyle name="Normal 3 12 2 5" xfId="12569" xr:uid="{00000000-0005-0000-0000-00003B310000}"/>
    <cellStyle name="Normal 3 12 3" xfId="12570" xr:uid="{00000000-0005-0000-0000-00003C310000}"/>
    <cellStyle name="Normal 3 12 3 2" xfId="12571" xr:uid="{00000000-0005-0000-0000-00003D310000}"/>
    <cellStyle name="Normal 3 12 3 2 2" xfId="12572" xr:uid="{00000000-0005-0000-0000-00003E310000}"/>
    <cellStyle name="Normal 3 12 3 2 3" xfId="12573" xr:uid="{00000000-0005-0000-0000-00003F310000}"/>
    <cellStyle name="Normal 3 12 3 3" xfId="12574" xr:uid="{00000000-0005-0000-0000-000040310000}"/>
    <cellStyle name="Normal 3 12 3 4" xfId="12575" xr:uid="{00000000-0005-0000-0000-000041310000}"/>
    <cellStyle name="Normal 3 12 4" xfId="12576" xr:uid="{00000000-0005-0000-0000-000042310000}"/>
    <cellStyle name="Normal 3 12 4 2" xfId="12577" xr:uid="{00000000-0005-0000-0000-000043310000}"/>
    <cellStyle name="Normal 3 12 4 3" xfId="12578" xr:uid="{00000000-0005-0000-0000-000044310000}"/>
    <cellStyle name="Normal 3 12 5" xfId="12579" xr:uid="{00000000-0005-0000-0000-000045310000}"/>
    <cellStyle name="Normal 3 12 6" xfId="12580" xr:uid="{00000000-0005-0000-0000-000046310000}"/>
    <cellStyle name="Normal 3 13" xfId="12581" xr:uid="{00000000-0005-0000-0000-000047310000}"/>
    <cellStyle name="Normal 3 13 2" xfId="12582" xr:uid="{00000000-0005-0000-0000-000048310000}"/>
    <cellStyle name="Normal 3 13 2 2" xfId="12583" xr:uid="{00000000-0005-0000-0000-000049310000}"/>
    <cellStyle name="Normal 3 13 2 2 2" xfId="12584" xr:uid="{00000000-0005-0000-0000-00004A310000}"/>
    <cellStyle name="Normal 3 13 2 2 2 2" xfId="12585" xr:uid="{00000000-0005-0000-0000-00004B310000}"/>
    <cellStyle name="Normal 3 13 2 2 2 3" xfId="12586" xr:uid="{00000000-0005-0000-0000-00004C310000}"/>
    <cellStyle name="Normal 3 13 2 2 3" xfId="12587" xr:uid="{00000000-0005-0000-0000-00004D310000}"/>
    <cellStyle name="Normal 3 13 2 2 4" xfId="12588" xr:uid="{00000000-0005-0000-0000-00004E310000}"/>
    <cellStyle name="Normal 3 13 2 3" xfId="12589" xr:uid="{00000000-0005-0000-0000-00004F310000}"/>
    <cellStyle name="Normal 3 13 2 3 2" xfId="12590" xr:uid="{00000000-0005-0000-0000-000050310000}"/>
    <cellStyle name="Normal 3 13 2 3 3" xfId="12591" xr:uid="{00000000-0005-0000-0000-000051310000}"/>
    <cellStyle name="Normal 3 13 2 4" xfId="12592" xr:uid="{00000000-0005-0000-0000-000052310000}"/>
    <cellStyle name="Normal 3 13 2 5" xfId="12593" xr:uid="{00000000-0005-0000-0000-000053310000}"/>
    <cellStyle name="Normal 3 13 3" xfId="12594" xr:uid="{00000000-0005-0000-0000-000054310000}"/>
    <cellStyle name="Normal 3 13 3 2" xfId="12595" xr:uid="{00000000-0005-0000-0000-000055310000}"/>
    <cellStyle name="Normal 3 13 3 2 2" xfId="12596" xr:uid="{00000000-0005-0000-0000-000056310000}"/>
    <cellStyle name="Normal 3 13 3 2 3" xfId="12597" xr:uid="{00000000-0005-0000-0000-000057310000}"/>
    <cellStyle name="Normal 3 13 3 3" xfId="12598" xr:uid="{00000000-0005-0000-0000-000058310000}"/>
    <cellStyle name="Normal 3 13 3 4" xfId="12599" xr:uid="{00000000-0005-0000-0000-000059310000}"/>
    <cellStyle name="Normal 3 13 4" xfId="12600" xr:uid="{00000000-0005-0000-0000-00005A310000}"/>
    <cellStyle name="Normal 3 13 4 2" xfId="12601" xr:uid="{00000000-0005-0000-0000-00005B310000}"/>
    <cellStyle name="Normal 3 13 4 3" xfId="12602" xr:uid="{00000000-0005-0000-0000-00005C310000}"/>
    <cellStyle name="Normal 3 13 5" xfId="12603" xr:uid="{00000000-0005-0000-0000-00005D310000}"/>
    <cellStyle name="Normal 3 13 6" xfId="12604" xr:uid="{00000000-0005-0000-0000-00005E310000}"/>
    <cellStyle name="Normal 3 14" xfId="12605" xr:uid="{00000000-0005-0000-0000-00005F310000}"/>
    <cellStyle name="Normal 3 14 2" xfId="12606" xr:uid="{00000000-0005-0000-0000-000060310000}"/>
    <cellStyle name="Normal 3 14 2 2" xfId="12607" xr:uid="{00000000-0005-0000-0000-000061310000}"/>
    <cellStyle name="Normal 3 14 2 2 2" xfId="12608" xr:uid="{00000000-0005-0000-0000-000062310000}"/>
    <cellStyle name="Normal 3 14 2 2 2 2" xfId="12609" xr:uid="{00000000-0005-0000-0000-000063310000}"/>
    <cellStyle name="Normal 3 14 2 2 2 3" xfId="12610" xr:uid="{00000000-0005-0000-0000-000064310000}"/>
    <cellStyle name="Normal 3 14 2 2 3" xfId="12611" xr:uid="{00000000-0005-0000-0000-000065310000}"/>
    <cellStyle name="Normal 3 14 2 2 4" xfId="12612" xr:uid="{00000000-0005-0000-0000-000066310000}"/>
    <cellStyle name="Normal 3 14 2 3" xfId="12613" xr:uid="{00000000-0005-0000-0000-000067310000}"/>
    <cellStyle name="Normal 3 14 2 3 2" xfId="12614" xr:uid="{00000000-0005-0000-0000-000068310000}"/>
    <cellStyle name="Normal 3 14 2 3 3" xfId="12615" xr:uid="{00000000-0005-0000-0000-000069310000}"/>
    <cellStyle name="Normal 3 14 2 4" xfId="12616" xr:uid="{00000000-0005-0000-0000-00006A310000}"/>
    <cellStyle name="Normal 3 14 2 5" xfId="12617" xr:uid="{00000000-0005-0000-0000-00006B310000}"/>
    <cellStyle name="Normal 3 14 3" xfId="12618" xr:uid="{00000000-0005-0000-0000-00006C310000}"/>
    <cellStyle name="Normal 3 14 3 2" xfId="12619" xr:uid="{00000000-0005-0000-0000-00006D310000}"/>
    <cellStyle name="Normal 3 14 3 2 2" xfId="12620" xr:uid="{00000000-0005-0000-0000-00006E310000}"/>
    <cellStyle name="Normal 3 14 3 2 3" xfId="12621" xr:uid="{00000000-0005-0000-0000-00006F310000}"/>
    <cellStyle name="Normal 3 14 3 3" xfId="12622" xr:uid="{00000000-0005-0000-0000-000070310000}"/>
    <cellStyle name="Normal 3 14 3 4" xfId="12623" xr:uid="{00000000-0005-0000-0000-000071310000}"/>
    <cellStyle name="Normal 3 14 4" xfId="12624" xr:uid="{00000000-0005-0000-0000-000072310000}"/>
    <cellStyle name="Normal 3 14 4 2" xfId="12625" xr:uid="{00000000-0005-0000-0000-000073310000}"/>
    <cellStyle name="Normal 3 14 4 3" xfId="12626" xr:uid="{00000000-0005-0000-0000-000074310000}"/>
    <cellStyle name="Normal 3 14 5" xfId="12627" xr:uid="{00000000-0005-0000-0000-000075310000}"/>
    <cellStyle name="Normal 3 14 6" xfId="12628" xr:uid="{00000000-0005-0000-0000-000076310000}"/>
    <cellStyle name="Normal 3 15" xfId="12629" xr:uid="{00000000-0005-0000-0000-000077310000}"/>
    <cellStyle name="Normal 3 15 2" xfId="12630" xr:uid="{00000000-0005-0000-0000-000078310000}"/>
    <cellStyle name="Normal 3 15 2 2" xfId="12631" xr:uid="{00000000-0005-0000-0000-000079310000}"/>
    <cellStyle name="Normal 3 15 2 2 2" xfId="12632" xr:uid="{00000000-0005-0000-0000-00007A310000}"/>
    <cellStyle name="Normal 3 15 2 2 2 2" xfId="12633" xr:uid="{00000000-0005-0000-0000-00007B310000}"/>
    <cellStyle name="Normal 3 15 2 2 2 3" xfId="12634" xr:uid="{00000000-0005-0000-0000-00007C310000}"/>
    <cellStyle name="Normal 3 15 2 2 3" xfId="12635" xr:uid="{00000000-0005-0000-0000-00007D310000}"/>
    <cellStyle name="Normal 3 15 2 2 4" xfId="12636" xr:uid="{00000000-0005-0000-0000-00007E310000}"/>
    <cellStyle name="Normal 3 15 2 3" xfId="12637" xr:uid="{00000000-0005-0000-0000-00007F310000}"/>
    <cellStyle name="Normal 3 15 2 3 2" xfId="12638" xr:uid="{00000000-0005-0000-0000-000080310000}"/>
    <cellStyle name="Normal 3 15 2 3 3" xfId="12639" xr:uid="{00000000-0005-0000-0000-000081310000}"/>
    <cellStyle name="Normal 3 15 2 4" xfId="12640" xr:uid="{00000000-0005-0000-0000-000082310000}"/>
    <cellStyle name="Normal 3 15 2 5" xfId="12641" xr:uid="{00000000-0005-0000-0000-000083310000}"/>
    <cellStyle name="Normal 3 15 3" xfId="12642" xr:uid="{00000000-0005-0000-0000-000084310000}"/>
    <cellStyle name="Normal 3 15 3 2" xfId="12643" xr:uid="{00000000-0005-0000-0000-000085310000}"/>
    <cellStyle name="Normal 3 15 3 2 2" xfId="12644" xr:uid="{00000000-0005-0000-0000-000086310000}"/>
    <cellStyle name="Normal 3 15 3 2 3" xfId="12645" xr:uid="{00000000-0005-0000-0000-000087310000}"/>
    <cellStyle name="Normal 3 15 3 3" xfId="12646" xr:uid="{00000000-0005-0000-0000-000088310000}"/>
    <cellStyle name="Normal 3 15 3 4" xfId="12647" xr:uid="{00000000-0005-0000-0000-000089310000}"/>
    <cellStyle name="Normal 3 15 4" xfId="12648" xr:uid="{00000000-0005-0000-0000-00008A310000}"/>
    <cellStyle name="Normal 3 15 4 2" xfId="12649" xr:uid="{00000000-0005-0000-0000-00008B310000}"/>
    <cellStyle name="Normal 3 15 4 3" xfId="12650" xr:uid="{00000000-0005-0000-0000-00008C310000}"/>
    <cellStyle name="Normal 3 15 5" xfId="12651" xr:uid="{00000000-0005-0000-0000-00008D310000}"/>
    <cellStyle name="Normal 3 15 6" xfId="12652" xr:uid="{00000000-0005-0000-0000-00008E310000}"/>
    <cellStyle name="Normal 3 16" xfId="12653" xr:uid="{00000000-0005-0000-0000-00008F310000}"/>
    <cellStyle name="Normal 3 16 2" xfId="12654" xr:uid="{00000000-0005-0000-0000-000090310000}"/>
    <cellStyle name="Normal 3 16 2 2" xfId="12655" xr:uid="{00000000-0005-0000-0000-000091310000}"/>
    <cellStyle name="Normal 3 16 2 2 2" xfId="12656" xr:uid="{00000000-0005-0000-0000-000092310000}"/>
    <cellStyle name="Normal 3 16 2 2 2 2" xfId="12657" xr:uid="{00000000-0005-0000-0000-000093310000}"/>
    <cellStyle name="Normal 3 16 2 2 2 3" xfId="12658" xr:uid="{00000000-0005-0000-0000-000094310000}"/>
    <cellStyle name="Normal 3 16 2 2 3" xfId="12659" xr:uid="{00000000-0005-0000-0000-000095310000}"/>
    <cellStyle name="Normal 3 16 2 2 4" xfId="12660" xr:uid="{00000000-0005-0000-0000-000096310000}"/>
    <cellStyle name="Normal 3 16 2 3" xfId="12661" xr:uid="{00000000-0005-0000-0000-000097310000}"/>
    <cellStyle name="Normal 3 16 2 3 2" xfId="12662" xr:uid="{00000000-0005-0000-0000-000098310000}"/>
    <cellStyle name="Normal 3 16 2 3 3" xfId="12663" xr:uid="{00000000-0005-0000-0000-000099310000}"/>
    <cellStyle name="Normal 3 16 2 4" xfId="12664" xr:uid="{00000000-0005-0000-0000-00009A310000}"/>
    <cellStyle name="Normal 3 16 2 5" xfId="12665" xr:uid="{00000000-0005-0000-0000-00009B310000}"/>
    <cellStyle name="Normal 3 16 3" xfId="12666" xr:uid="{00000000-0005-0000-0000-00009C310000}"/>
    <cellStyle name="Normal 3 16 3 2" xfId="12667" xr:uid="{00000000-0005-0000-0000-00009D310000}"/>
    <cellStyle name="Normal 3 16 3 2 2" xfId="12668" xr:uid="{00000000-0005-0000-0000-00009E310000}"/>
    <cellStyle name="Normal 3 16 3 2 3" xfId="12669" xr:uid="{00000000-0005-0000-0000-00009F310000}"/>
    <cellStyle name="Normal 3 16 3 3" xfId="12670" xr:uid="{00000000-0005-0000-0000-0000A0310000}"/>
    <cellStyle name="Normal 3 16 3 4" xfId="12671" xr:uid="{00000000-0005-0000-0000-0000A1310000}"/>
    <cellStyle name="Normal 3 16 4" xfId="12672" xr:uid="{00000000-0005-0000-0000-0000A2310000}"/>
    <cellStyle name="Normal 3 16 4 2" xfId="12673" xr:uid="{00000000-0005-0000-0000-0000A3310000}"/>
    <cellStyle name="Normal 3 16 4 3" xfId="12674" xr:uid="{00000000-0005-0000-0000-0000A4310000}"/>
    <cellStyle name="Normal 3 16 5" xfId="12675" xr:uid="{00000000-0005-0000-0000-0000A5310000}"/>
    <cellStyle name="Normal 3 16 6" xfId="12676" xr:uid="{00000000-0005-0000-0000-0000A6310000}"/>
    <cellStyle name="Normal 3 17" xfId="12677" xr:uid="{00000000-0005-0000-0000-0000A7310000}"/>
    <cellStyle name="Normal 3 17 2" xfId="12678" xr:uid="{00000000-0005-0000-0000-0000A8310000}"/>
    <cellStyle name="Normal 3 17 2 2" xfId="12679" xr:uid="{00000000-0005-0000-0000-0000A9310000}"/>
    <cellStyle name="Normal 3 17 2 2 2" xfId="12680" xr:uid="{00000000-0005-0000-0000-0000AA310000}"/>
    <cellStyle name="Normal 3 17 2 2 2 2" xfId="12681" xr:uid="{00000000-0005-0000-0000-0000AB310000}"/>
    <cellStyle name="Normal 3 17 2 2 2 3" xfId="12682" xr:uid="{00000000-0005-0000-0000-0000AC310000}"/>
    <cellStyle name="Normal 3 17 2 2 3" xfId="12683" xr:uid="{00000000-0005-0000-0000-0000AD310000}"/>
    <cellStyle name="Normal 3 17 2 2 4" xfId="12684" xr:uid="{00000000-0005-0000-0000-0000AE310000}"/>
    <cellStyle name="Normal 3 17 2 3" xfId="12685" xr:uid="{00000000-0005-0000-0000-0000AF310000}"/>
    <cellStyle name="Normal 3 17 2 3 2" xfId="12686" xr:uid="{00000000-0005-0000-0000-0000B0310000}"/>
    <cellStyle name="Normal 3 17 2 3 3" xfId="12687" xr:uid="{00000000-0005-0000-0000-0000B1310000}"/>
    <cellStyle name="Normal 3 17 2 4" xfId="12688" xr:uid="{00000000-0005-0000-0000-0000B2310000}"/>
    <cellStyle name="Normal 3 17 2 5" xfId="12689" xr:uid="{00000000-0005-0000-0000-0000B3310000}"/>
    <cellStyle name="Normal 3 17 3" xfId="12690" xr:uid="{00000000-0005-0000-0000-0000B4310000}"/>
    <cellStyle name="Normal 3 17 3 2" xfId="12691" xr:uid="{00000000-0005-0000-0000-0000B5310000}"/>
    <cellStyle name="Normal 3 17 3 2 2" xfId="12692" xr:uid="{00000000-0005-0000-0000-0000B6310000}"/>
    <cellStyle name="Normal 3 17 3 2 3" xfId="12693" xr:uid="{00000000-0005-0000-0000-0000B7310000}"/>
    <cellStyle name="Normal 3 17 3 3" xfId="12694" xr:uid="{00000000-0005-0000-0000-0000B8310000}"/>
    <cellStyle name="Normal 3 17 3 4" xfId="12695" xr:uid="{00000000-0005-0000-0000-0000B9310000}"/>
    <cellStyle name="Normal 3 17 4" xfId="12696" xr:uid="{00000000-0005-0000-0000-0000BA310000}"/>
    <cellStyle name="Normal 3 17 4 2" xfId="12697" xr:uid="{00000000-0005-0000-0000-0000BB310000}"/>
    <cellStyle name="Normal 3 17 4 3" xfId="12698" xr:uid="{00000000-0005-0000-0000-0000BC310000}"/>
    <cellStyle name="Normal 3 17 5" xfId="12699" xr:uid="{00000000-0005-0000-0000-0000BD310000}"/>
    <cellStyle name="Normal 3 17 6" xfId="12700" xr:uid="{00000000-0005-0000-0000-0000BE310000}"/>
    <cellStyle name="Normal 3 18" xfId="12701" xr:uid="{00000000-0005-0000-0000-0000BF310000}"/>
    <cellStyle name="Normal 3 18 2" xfId="12702" xr:uid="{00000000-0005-0000-0000-0000C0310000}"/>
    <cellStyle name="Normal 3 18 2 2" xfId="12703" xr:uid="{00000000-0005-0000-0000-0000C1310000}"/>
    <cellStyle name="Normal 3 18 2 2 2" xfId="12704" xr:uid="{00000000-0005-0000-0000-0000C2310000}"/>
    <cellStyle name="Normal 3 18 2 2 2 2" xfId="12705" xr:uid="{00000000-0005-0000-0000-0000C3310000}"/>
    <cellStyle name="Normal 3 18 2 2 2 3" xfId="12706" xr:uid="{00000000-0005-0000-0000-0000C4310000}"/>
    <cellStyle name="Normal 3 18 2 2 3" xfId="12707" xr:uid="{00000000-0005-0000-0000-0000C5310000}"/>
    <cellStyle name="Normal 3 18 2 2 4" xfId="12708" xr:uid="{00000000-0005-0000-0000-0000C6310000}"/>
    <cellStyle name="Normal 3 18 2 3" xfId="12709" xr:uid="{00000000-0005-0000-0000-0000C7310000}"/>
    <cellStyle name="Normal 3 18 2 3 2" xfId="12710" xr:uid="{00000000-0005-0000-0000-0000C8310000}"/>
    <cellStyle name="Normal 3 18 2 3 3" xfId="12711" xr:uid="{00000000-0005-0000-0000-0000C9310000}"/>
    <cellStyle name="Normal 3 18 2 4" xfId="12712" xr:uid="{00000000-0005-0000-0000-0000CA310000}"/>
    <cellStyle name="Normal 3 18 2 5" xfId="12713" xr:uid="{00000000-0005-0000-0000-0000CB310000}"/>
    <cellStyle name="Normal 3 18 3" xfId="12714" xr:uid="{00000000-0005-0000-0000-0000CC310000}"/>
    <cellStyle name="Normal 3 18 3 2" xfId="12715" xr:uid="{00000000-0005-0000-0000-0000CD310000}"/>
    <cellStyle name="Normal 3 18 3 2 2" xfId="12716" xr:uid="{00000000-0005-0000-0000-0000CE310000}"/>
    <cellStyle name="Normal 3 18 3 2 3" xfId="12717" xr:uid="{00000000-0005-0000-0000-0000CF310000}"/>
    <cellStyle name="Normal 3 18 3 3" xfId="12718" xr:uid="{00000000-0005-0000-0000-0000D0310000}"/>
    <cellStyle name="Normal 3 18 3 4" xfId="12719" xr:uid="{00000000-0005-0000-0000-0000D1310000}"/>
    <cellStyle name="Normal 3 18 4" xfId="12720" xr:uid="{00000000-0005-0000-0000-0000D2310000}"/>
    <cellStyle name="Normal 3 18 4 2" xfId="12721" xr:uid="{00000000-0005-0000-0000-0000D3310000}"/>
    <cellStyle name="Normal 3 18 4 3" xfId="12722" xr:uid="{00000000-0005-0000-0000-0000D4310000}"/>
    <cellStyle name="Normal 3 18 5" xfId="12723" xr:uid="{00000000-0005-0000-0000-0000D5310000}"/>
    <cellStyle name="Normal 3 18 6" xfId="12724" xr:uid="{00000000-0005-0000-0000-0000D6310000}"/>
    <cellStyle name="Normal 3 19" xfId="12725" xr:uid="{00000000-0005-0000-0000-0000D7310000}"/>
    <cellStyle name="Normal 3 19 2" xfId="12726" xr:uid="{00000000-0005-0000-0000-0000D8310000}"/>
    <cellStyle name="Normal 3 19 2 2" xfId="12727" xr:uid="{00000000-0005-0000-0000-0000D9310000}"/>
    <cellStyle name="Normal 3 19 2 2 2" xfId="12728" xr:uid="{00000000-0005-0000-0000-0000DA310000}"/>
    <cellStyle name="Normal 3 19 2 2 2 2" xfId="12729" xr:uid="{00000000-0005-0000-0000-0000DB310000}"/>
    <cellStyle name="Normal 3 19 2 2 2 3" xfId="12730" xr:uid="{00000000-0005-0000-0000-0000DC310000}"/>
    <cellStyle name="Normal 3 19 2 2 3" xfId="12731" xr:uid="{00000000-0005-0000-0000-0000DD310000}"/>
    <cellStyle name="Normal 3 19 2 2 4" xfId="12732" xr:uid="{00000000-0005-0000-0000-0000DE310000}"/>
    <cellStyle name="Normal 3 19 2 3" xfId="12733" xr:uid="{00000000-0005-0000-0000-0000DF310000}"/>
    <cellStyle name="Normal 3 19 2 3 2" xfId="12734" xr:uid="{00000000-0005-0000-0000-0000E0310000}"/>
    <cellStyle name="Normal 3 19 2 3 3" xfId="12735" xr:uid="{00000000-0005-0000-0000-0000E1310000}"/>
    <cellStyle name="Normal 3 19 2 4" xfId="12736" xr:uid="{00000000-0005-0000-0000-0000E2310000}"/>
    <cellStyle name="Normal 3 19 2 5" xfId="12737" xr:uid="{00000000-0005-0000-0000-0000E3310000}"/>
    <cellStyle name="Normal 3 19 3" xfId="12738" xr:uid="{00000000-0005-0000-0000-0000E4310000}"/>
    <cellStyle name="Normal 3 19 3 2" xfId="12739" xr:uid="{00000000-0005-0000-0000-0000E5310000}"/>
    <cellStyle name="Normal 3 19 3 2 2" xfId="12740" xr:uid="{00000000-0005-0000-0000-0000E6310000}"/>
    <cellStyle name="Normal 3 19 3 2 3" xfId="12741" xr:uid="{00000000-0005-0000-0000-0000E7310000}"/>
    <cellStyle name="Normal 3 19 3 3" xfId="12742" xr:uid="{00000000-0005-0000-0000-0000E8310000}"/>
    <cellStyle name="Normal 3 19 3 4" xfId="12743" xr:uid="{00000000-0005-0000-0000-0000E9310000}"/>
    <cellStyle name="Normal 3 19 4" xfId="12744" xr:uid="{00000000-0005-0000-0000-0000EA310000}"/>
    <cellStyle name="Normal 3 19 4 2" xfId="12745" xr:uid="{00000000-0005-0000-0000-0000EB310000}"/>
    <cellStyle name="Normal 3 19 4 3" xfId="12746" xr:uid="{00000000-0005-0000-0000-0000EC310000}"/>
    <cellStyle name="Normal 3 19 5" xfId="12747" xr:uid="{00000000-0005-0000-0000-0000ED310000}"/>
    <cellStyle name="Normal 3 19 6" xfId="12748" xr:uid="{00000000-0005-0000-0000-0000EE310000}"/>
    <cellStyle name="Normal 3 2" xfId="27" xr:uid="{00000000-0005-0000-0000-0000EF310000}"/>
    <cellStyle name="Normal 3 2 2" xfId="12749" xr:uid="{00000000-0005-0000-0000-0000F0310000}"/>
    <cellStyle name="Normal 3 2 2 2" xfId="12750" xr:uid="{00000000-0005-0000-0000-0000F1310000}"/>
    <cellStyle name="Normal 3 2 2 2 2" xfId="12751" xr:uid="{00000000-0005-0000-0000-0000F2310000}"/>
    <cellStyle name="Normal 3 2 2 2 2 2" xfId="12752" xr:uid="{00000000-0005-0000-0000-0000F3310000}"/>
    <cellStyle name="Normal 3 2 2 2 2 2 2" xfId="12753" xr:uid="{00000000-0005-0000-0000-0000F4310000}"/>
    <cellStyle name="Normal 3 2 2 2 2 2 3" xfId="12754" xr:uid="{00000000-0005-0000-0000-0000F5310000}"/>
    <cellStyle name="Normal 3 2 2 2 2 3" xfId="12755" xr:uid="{00000000-0005-0000-0000-0000F6310000}"/>
    <cellStyle name="Normal 3 2 2 2 2 4" xfId="12756" xr:uid="{00000000-0005-0000-0000-0000F7310000}"/>
    <cellStyle name="Normal 3 2 2 2 3" xfId="12757" xr:uid="{00000000-0005-0000-0000-0000F8310000}"/>
    <cellStyle name="Normal 3 2 2 2 3 2" xfId="12758" xr:uid="{00000000-0005-0000-0000-0000F9310000}"/>
    <cellStyle name="Normal 3 2 2 2 3 3" xfId="12759" xr:uid="{00000000-0005-0000-0000-0000FA310000}"/>
    <cellStyle name="Normal 3 2 2 2 4" xfId="12760" xr:uid="{00000000-0005-0000-0000-0000FB310000}"/>
    <cellStyle name="Normal 3 2 2 2 5" xfId="12761" xr:uid="{00000000-0005-0000-0000-0000FC310000}"/>
    <cellStyle name="Normal 3 2 2 3" xfId="12762" xr:uid="{00000000-0005-0000-0000-0000FD310000}"/>
    <cellStyle name="Normal 3 2 2 3 2" xfId="12763" xr:uid="{00000000-0005-0000-0000-0000FE310000}"/>
    <cellStyle name="Normal 3 2 2 3 2 2" xfId="12764" xr:uid="{00000000-0005-0000-0000-0000FF310000}"/>
    <cellStyle name="Normal 3 2 2 3 2 3" xfId="12765" xr:uid="{00000000-0005-0000-0000-000000320000}"/>
    <cellStyle name="Normal 3 2 2 3 3" xfId="12766" xr:uid="{00000000-0005-0000-0000-000001320000}"/>
    <cellStyle name="Normal 3 2 2 3 4" xfId="12767" xr:uid="{00000000-0005-0000-0000-000002320000}"/>
    <cellStyle name="Normal 3 2 2 4" xfId="12768" xr:uid="{00000000-0005-0000-0000-000003320000}"/>
    <cellStyle name="Normal 3 2 2 4 2" xfId="12769" xr:uid="{00000000-0005-0000-0000-000004320000}"/>
    <cellStyle name="Normal 3 2 2 4 3" xfId="12770" xr:uid="{00000000-0005-0000-0000-000005320000}"/>
    <cellStyle name="Normal 3 2 2 5" xfId="12771" xr:uid="{00000000-0005-0000-0000-000006320000}"/>
    <cellStyle name="Normal 3 2 2 6" xfId="12772" xr:uid="{00000000-0005-0000-0000-000007320000}"/>
    <cellStyle name="Normal 3 2 3" xfId="12773" xr:uid="{00000000-0005-0000-0000-000008320000}"/>
    <cellStyle name="Normal 3 2 3 2" xfId="12774" xr:uid="{00000000-0005-0000-0000-000009320000}"/>
    <cellStyle name="Normal 3 2 3 2 2" xfId="12775" xr:uid="{00000000-0005-0000-0000-00000A320000}"/>
    <cellStyle name="Normal 3 2 3 2 2 2" xfId="12776" xr:uid="{00000000-0005-0000-0000-00000B320000}"/>
    <cellStyle name="Normal 3 2 3 2 2 2 2" xfId="12777" xr:uid="{00000000-0005-0000-0000-00000C320000}"/>
    <cellStyle name="Normal 3 2 3 2 2 2 3" xfId="12778" xr:uid="{00000000-0005-0000-0000-00000D320000}"/>
    <cellStyle name="Normal 3 2 3 2 2 3" xfId="12779" xr:uid="{00000000-0005-0000-0000-00000E320000}"/>
    <cellStyle name="Normal 3 2 3 2 2 4" xfId="12780" xr:uid="{00000000-0005-0000-0000-00000F320000}"/>
    <cellStyle name="Normal 3 2 3 2 3" xfId="12781" xr:uid="{00000000-0005-0000-0000-000010320000}"/>
    <cellStyle name="Normal 3 2 3 2 3 2" xfId="12782" xr:uid="{00000000-0005-0000-0000-000011320000}"/>
    <cellStyle name="Normal 3 2 3 2 3 3" xfId="12783" xr:uid="{00000000-0005-0000-0000-000012320000}"/>
    <cellStyle name="Normal 3 2 3 2 4" xfId="12784" xr:uid="{00000000-0005-0000-0000-000013320000}"/>
    <cellStyle name="Normal 3 2 3 2 5" xfId="12785" xr:uid="{00000000-0005-0000-0000-000014320000}"/>
    <cellStyle name="Normal 3 2 3 3" xfId="12786" xr:uid="{00000000-0005-0000-0000-000015320000}"/>
    <cellStyle name="Normal 3 2 3 3 2" xfId="12787" xr:uid="{00000000-0005-0000-0000-000016320000}"/>
    <cellStyle name="Normal 3 2 3 3 2 2" xfId="12788" xr:uid="{00000000-0005-0000-0000-000017320000}"/>
    <cellStyle name="Normal 3 2 3 3 2 3" xfId="12789" xr:uid="{00000000-0005-0000-0000-000018320000}"/>
    <cellStyle name="Normal 3 2 3 3 3" xfId="12790" xr:uid="{00000000-0005-0000-0000-000019320000}"/>
    <cellStyle name="Normal 3 2 3 3 4" xfId="12791" xr:uid="{00000000-0005-0000-0000-00001A320000}"/>
    <cellStyle name="Normal 3 2 3 4" xfId="12792" xr:uid="{00000000-0005-0000-0000-00001B320000}"/>
    <cellStyle name="Normal 3 2 3 4 2" xfId="12793" xr:uid="{00000000-0005-0000-0000-00001C320000}"/>
    <cellStyle name="Normal 3 2 3 4 3" xfId="12794" xr:uid="{00000000-0005-0000-0000-00001D320000}"/>
    <cellStyle name="Normal 3 2 3 5" xfId="12795" xr:uid="{00000000-0005-0000-0000-00001E320000}"/>
    <cellStyle name="Normal 3 2 3 6" xfId="12796" xr:uid="{00000000-0005-0000-0000-00001F320000}"/>
    <cellStyle name="Normal 3 2 4" xfId="12797" xr:uid="{00000000-0005-0000-0000-000020320000}"/>
    <cellStyle name="Normal 3 2 4 2" xfId="12798" xr:uid="{00000000-0005-0000-0000-000021320000}"/>
    <cellStyle name="Normal 3 2 4 2 2" xfId="12799" xr:uid="{00000000-0005-0000-0000-000022320000}"/>
    <cellStyle name="Normal 3 2 4 2 2 2" xfId="12800" xr:uid="{00000000-0005-0000-0000-000023320000}"/>
    <cellStyle name="Normal 3 2 4 2 2 2 2" xfId="12801" xr:uid="{00000000-0005-0000-0000-000024320000}"/>
    <cellStyle name="Normal 3 2 4 2 2 2 3" xfId="12802" xr:uid="{00000000-0005-0000-0000-000025320000}"/>
    <cellStyle name="Normal 3 2 4 2 2 3" xfId="12803" xr:uid="{00000000-0005-0000-0000-000026320000}"/>
    <cellStyle name="Normal 3 2 4 2 2 4" xfId="12804" xr:uid="{00000000-0005-0000-0000-000027320000}"/>
    <cellStyle name="Normal 3 2 4 2 3" xfId="12805" xr:uid="{00000000-0005-0000-0000-000028320000}"/>
    <cellStyle name="Normal 3 2 4 2 3 2" xfId="12806" xr:uid="{00000000-0005-0000-0000-000029320000}"/>
    <cellStyle name="Normal 3 2 4 2 3 3" xfId="12807" xr:uid="{00000000-0005-0000-0000-00002A320000}"/>
    <cellStyle name="Normal 3 2 4 2 4" xfId="12808" xr:uid="{00000000-0005-0000-0000-00002B320000}"/>
    <cellStyle name="Normal 3 2 4 2 5" xfId="12809" xr:uid="{00000000-0005-0000-0000-00002C320000}"/>
    <cellStyle name="Normal 3 2 4 3" xfId="12810" xr:uid="{00000000-0005-0000-0000-00002D320000}"/>
    <cellStyle name="Normal 3 2 4 3 2" xfId="12811" xr:uid="{00000000-0005-0000-0000-00002E320000}"/>
    <cellStyle name="Normal 3 2 4 3 2 2" xfId="12812" xr:uid="{00000000-0005-0000-0000-00002F320000}"/>
    <cellStyle name="Normal 3 2 4 3 2 3" xfId="12813" xr:uid="{00000000-0005-0000-0000-000030320000}"/>
    <cellStyle name="Normal 3 2 4 3 3" xfId="12814" xr:uid="{00000000-0005-0000-0000-000031320000}"/>
    <cellStyle name="Normal 3 2 4 3 4" xfId="12815" xr:uid="{00000000-0005-0000-0000-000032320000}"/>
    <cellStyle name="Normal 3 2 4 4" xfId="12816" xr:uid="{00000000-0005-0000-0000-000033320000}"/>
    <cellStyle name="Normal 3 2 4 4 2" xfId="12817" xr:uid="{00000000-0005-0000-0000-000034320000}"/>
    <cellStyle name="Normal 3 2 4 4 3" xfId="12818" xr:uid="{00000000-0005-0000-0000-000035320000}"/>
    <cellStyle name="Normal 3 2 4 5" xfId="12819" xr:uid="{00000000-0005-0000-0000-000036320000}"/>
    <cellStyle name="Normal 3 2 4 6" xfId="12820" xr:uid="{00000000-0005-0000-0000-000037320000}"/>
    <cellStyle name="Normal 3 2 5" xfId="12821" xr:uid="{00000000-0005-0000-0000-000038320000}"/>
    <cellStyle name="Normal 3 2 5 2" xfId="12822" xr:uid="{00000000-0005-0000-0000-000039320000}"/>
    <cellStyle name="Normal 3 2 5 2 2" xfId="12823" xr:uid="{00000000-0005-0000-0000-00003A320000}"/>
    <cellStyle name="Normal 3 2 5 2 2 2" xfId="12824" xr:uid="{00000000-0005-0000-0000-00003B320000}"/>
    <cellStyle name="Normal 3 2 5 2 2 2 2" xfId="12825" xr:uid="{00000000-0005-0000-0000-00003C320000}"/>
    <cellStyle name="Normal 3 2 5 2 2 2 3" xfId="12826" xr:uid="{00000000-0005-0000-0000-00003D320000}"/>
    <cellStyle name="Normal 3 2 5 2 2 3" xfId="12827" xr:uid="{00000000-0005-0000-0000-00003E320000}"/>
    <cellStyle name="Normal 3 2 5 2 2 4" xfId="12828" xr:uid="{00000000-0005-0000-0000-00003F320000}"/>
    <cellStyle name="Normal 3 2 5 2 3" xfId="12829" xr:uid="{00000000-0005-0000-0000-000040320000}"/>
    <cellStyle name="Normal 3 2 5 2 3 2" xfId="12830" xr:uid="{00000000-0005-0000-0000-000041320000}"/>
    <cellStyle name="Normal 3 2 5 2 3 3" xfId="12831" xr:uid="{00000000-0005-0000-0000-000042320000}"/>
    <cellStyle name="Normal 3 2 5 2 4" xfId="12832" xr:uid="{00000000-0005-0000-0000-000043320000}"/>
    <cellStyle name="Normal 3 2 5 2 5" xfId="12833" xr:uid="{00000000-0005-0000-0000-000044320000}"/>
    <cellStyle name="Normal 3 2 5 3" xfId="12834" xr:uid="{00000000-0005-0000-0000-000045320000}"/>
    <cellStyle name="Normal 3 2 5 3 2" xfId="12835" xr:uid="{00000000-0005-0000-0000-000046320000}"/>
    <cellStyle name="Normal 3 2 5 3 2 2" xfId="12836" xr:uid="{00000000-0005-0000-0000-000047320000}"/>
    <cellStyle name="Normal 3 2 5 3 2 3" xfId="12837" xr:uid="{00000000-0005-0000-0000-000048320000}"/>
    <cellStyle name="Normal 3 2 5 3 3" xfId="12838" xr:uid="{00000000-0005-0000-0000-000049320000}"/>
    <cellStyle name="Normal 3 2 5 3 4" xfId="12839" xr:uid="{00000000-0005-0000-0000-00004A320000}"/>
    <cellStyle name="Normal 3 2 5 4" xfId="12840" xr:uid="{00000000-0005-0000-0000-00004B320000}"/>
    <cellStyle name="Normal 3 2 5 4 2" xfId="12841" xr:uid="{00000000-0005-0000-0000-00004C320000}"/>
    <cellStyle name="Normal 3 2 5 4 3" xfId="12842" xr:uid="{00000000-0005-0000-0000-00004D320000}"/>
    <cellStyle name="Normal 3 2 5 5" xfId="12843" xr:uid="{00000000-0005-0000-0000-00004E320000}"/>
    <cellStyle name="Normal 3 2 5 6" xfId="12844" xr:uid="{00000000-0005-0000-0000-00004F320000}"/>
    <cellStyle name="Normal 3 2 6" xfId="12845" xr:uid="{00000000-0005-0000-0000-000050320000}"/>
    <cellStyle name="Normal 3 2 6 2" xfId="12846" xr:uid="{00000000-0005-0000-0000-000051320000}"/>
    <cellStyle name="Normal 3 2 6 2 2" xfId="12847" xr:uid="{00000000-0005-0000-0000-000052320000}"/>
    <cellStyle name="Normal 3 2 6 2 2 2" xfId="12848" xr:uid="{00000000-0005-0000-0000-000053320000}"/>
    <cellStyle name="Normal 3 2 6 2 2 2 2" xfId="12849" xr:uid="{00000000-0005-0000-0000-000054320000}"/>
    <cellStyle name="Normal 3 2 6 2 2 2 3" xfId="12850" xr:uid="{00000000-0005-0000-0000-000055320000}"/>
    <cellStyle name="Normal 3 2 6 2 2 3" xfId="12851" xr:uid="{00000000-0005-0000-0000-000056320000}"/>
    <cellStyle name="Normal 3 2 6 2 2 4" xfId="12852" xr:uid="{00000000-0005-0000-0000-000057320000}"/>
    <cellStyle name="Normal 3 2 6 2 3" xfId="12853" xr:uid="{00000000-0005-0000-0000-000058320000}"/>
    <cellStyle name="Normal 3 2 6 2 3 2" xfId="12854" xr:uid="{00000000-0005-0000-0000-000059320000}"/>
    <cellStyle name="Normal 3 2 6 2 3 3" xfId="12855" xr:uid="{00000000-0005-0000-0000-00005A320000}"/>
    <cellStyle name="Normal 3 2 6 2 4" xfId="12856" xr:uid="{00000000-0005-0000-0000-00005B320000}"/>
    <cellStyle name="Normal 3 2 6 2 5" xfId="12857" xr:uid="{00000000-0005-0000-0000-00005C320000}"/>
    <cellStyle name="Normal 3 2 6 3" xfId="12858" xr:uid="{00000000-0005-0000-0000-00005D320000}"/>
    <cellStyle name="Normal 3 2 6 3 2" xfId="12859" xr:uid="{00000000-0005-0000-0000-00005E320000}"/>
    <cellStyle name="Normal 3 2 6 3 2 2" xfId="12860" xr:uid="{00000000-0005-0000-0000-00005F320000}"/>
    <cellStyle name="Normal 3 2 6 3 2 3" xfId="12861" xr:uid="{00000000-0005-0000-0000-000060320000}"/>
    <cellStyle name="Normal 3 2 6 3 3" xfId="12862" xr:uid="{00000000-0005-0000-0000-000061320000}"/>
    <cellStyle name="Normal 3 2 6 3 4" xfId="12863" xr:uid="{00000000-0005-0000-0000-000062320000}"/>
    <cellStyle name="Normal 3 2 6 4" xfId="12864" xr:uid="{00000000-0005-0000-0000-000063320000}"/>
    <cellStyle name="Normal 3 2 6 4 2" xfId="12865" xr:uid="{00000000-0005-0000-0000-000064320000}"/>
    <cellStyle name="Normal 3 2 6 4 3" xfId="12866" xr:uid="{00000000-0005-0000-0000-000065320000}"/>
    <cellStyle name="Normal 3 2 6 5" xfId="12867" xr:uid="{00000000-0005-0000-0000-000066320000}"/>
    <cellStyle name="Normal 3 2 6 6" xfId="12868" xr:uid="{00000000-0005-0000-0000-000067320000}"/>
    <cellStyle name="Normal 3 2 7" xfId="12869" xr:uid="{00000000-0005-0000-0000-000068320000}"/>
    <cellStyle name="Normal 3 20" xfId="12870" xr:uid="{00000000-0005-0000-0000-000069320000}"/>
    <cellStyle name="Normal 3 20 2" xfId="12871" xr:uid="{00000000-0005-0000-0000-00006A320000}"/>
    <cellStyle name="Normal 3 20 2 2" xfId="12872" xr:uid="{00000000-0005-0000-0000-00006B320000}"/>
    <cellStyle name="Normal 3 20 2 2 2" xfId="12873" xr:uid="{00000000-0005-0000-0000-00006C320000}"/>
    <cellStyle name="Normal 3 20 2 2 2 2" xfId="12874" xr:uid="{00000000-0005-0000-0000-00006D320000}"/>
    <cellStyle name="Normal 3 20 2 2 2 3" xfId="12875" xr:uid="{00000000-0005-0000-0000-00006E320000}"/>
    <cellStyle name="Normal 3 20 2 2 3" xfId="12876" xr:uid="{00000000-0005-0000-0000-00006F320000}"/>
    <cellStyle name="Normal 3 20 2 2 4" xfId="12877" xr:uid="{00000000-0005-0000-0000-000070320000}"/>
    <cellStyle name="Normal 3 20 2 3" xfId="12878" xr:uid="{00000000-0005-0000-0000-000071320000}"/>
    <cellStyle name="Normal 3 20 2 3 2" xfId="12879" xr:uid="{00000000-0005-0000-0000-000072320000}"/>
    <cellStyle name="Normal 3 20 2 3 3" xfId="12880" xr:uid="{00000000-0005-0000-0000-000073320000}"/>
    <cellStyle name="Normal 3 20 2 4" xfId="12881" xr:uid="{00000000-0005-0000-0000-000074320000}"/>
    <cellStyle name="Normal 3 20 2 5" xfId="12882" xr:uid="{00000000-0005-0000-0000-000075320000}"/>
    <cellStyle name="Normal 3 20 3" xfId="12883" xr:uid="{00000000-0005-0000-0000-000076320000}"/>
    <cellStyle name="Normal 3 20 3 2" xfId="12884" xr:uid="{00000000-0005-0000-0000-000077320000}"/>
    <cellStyle name="Normal 3 20 3 2 2" xfId="12885" xr:uid="{00000000-0005-0000-0000-000078320000}"/>
    <cellStyle name="Normal 3 20 3 2 3" xfId="12886" xr:uid="{00000000-0005-0000-0000-000079320000}"/>
    <cellStyle name="Normal 3 20 3 3" xfId="12887" xr:uid="{00000000-0005-0000-0000-00007A320000}"/>
    <cellStyle name="Normal 3 20 3 4" xfId="12888" xr:uid="{00000000-0005-0000-0000-00007B320000}"/>
    <cellStyle name="Normal 3 20 4" xfId="12889" xr:uid="{00000000-0005-0000-0000-00007C320000}"/>
    <cellStyle name="Normal 3 20 4 2" xfId="12890" xr:uid="{00000000-0005-0000-0000-00007D320000}"/>
    <cellStyle name="Normal 3 20 4 3" xfId="12891" xr:uid="{00000000-0005-0000-0000-00007E320000}"/>
    <cellStyle name="Normal 3 20 5" xfId="12892" xr:uid="{00000000-0005-0000-0000-00007F320000}"/>
    <cellStyle name="Normal 3 20 6" xfId="12893" xr:uid="{00000000-0005-0000-0000-000080320000}"/>
    <cellStyle name="Normal 3 21" xfId="12894" xr:uid="{00000000-0005-0000-0000-000081320000}"/>
    <cellStyle name="Normal 3 21 2" xfId="12895" xr:uid="{00000000-0005-0000-0000-000082320000}"/>
    <cellStyle name="Normal 3 21 2 2" xfId="12896" xr:uid="{00000000-0005-0000-0000-000083320000}"/>
    <cellStyle name="Normal 3 21 2 2 2" xfId="12897" xr:uid="{00000000-0005-0000-0000-000084320000}"/>
    <cellStyle name="Normal 3 21 2 2 2 2" xfId="12898" xr:uid="{00000000-0005-0000-0000-000085320000}"/>
    <cellStyle name="Normal 3 21 2 2 2 3" xfId="12899" xr:uid="{00000000-0005-0000-0000-000086320000}"/>
    <cellStyle name="Normal 3 21 2 2 3" xfId="12900" xr:uid="{00000000-0005-0000-0000-000087320000}"/>
    <cellStyle name="Normal 3 21 2 2 4" xfId="12901" xr:uid="{00000000-0005-0000-0000-000088320000}"/>
    <cellStyle name="Normal 3 21 2 3" xfId="12902" xr:uid="{00000000-0005-0000-0000-000089320000}"/>
    <cellStyle name="Normal 3 21 2 3 2" xfId="12903" xr:uid="{00000000-0005-0000-0000-00008A320000}"/>
    <cellStyle name="Normal 3 21 2 3 3" xfId="12904" xr:uid="{00000000-0005-0000-0000-00008B320000}"/>
    <cellStyle name="Normal 3 21 2 4" xfId="12905" xr:uid="{00000000-0005-0000-0000-00008C320000}"/>
    <cellStyle name="Normal 3 21 2 5" xfId="12906" xr:uid="{00000000-0005-0000-0000-00008D320000}"/>
    <cellStyle name="Normal 3 21 3" xfId="12907" xr:uid="{00000000-0005-0000-0000-00008E320000}"/>
    <cellStyle name="Normal 3 21 3 2" xfId="12908" xr:uid="{00000000-0005-0000-0000-00008F320000}"/>
    <cellStyle name="Normal 3 21 3 2 2" xfId="12909" xr:uid="{00000000-0005-0000-0000-000090320000}"/>
    <cellStyle name="Normal 3 21 3 2 3" xfId="12910" xr:uid="{00000000-0005-0000-0000-000091320000}"/>
    <cellStyle name="Normal 3 21 3 3" xfId="12911" xr:uid="{00000000-0005-0000-0000-000092320000}"/>
    <cellStyle name="Normal 3 21 3 4" xfId="12912" xr:uid="{00000000-0005-0000-0000-000093320000}"/>
    <cellStyle name="Normal 3 21 4" xfId="12913" xr:uid="{00000000-0005-0000-0000-000094320000}"/>
    <cellStyle name="Normal 3 21 4 2" xfId="12914" xr:uid="{00000000-0005-0000-0000-000095320000}"/>
    <cellStyle name="Normal 3 21 4 3" xfId="12915" xr:uid="{00000000-0005-0000-0000-000096320000}"/>
    <cellStyle name="Normal 3 21 5" xfId="12916" xr:uid="{00000000-0005-0000-0000-000097320000}"/>
    <cellStyle name="Normal 3 21 6" xfId="12917" xr:uid="{00000000-0005-0000-0000-000098320000}"/>
    <cellStyle name="Normal 3 22" xfId="12918" xr:uid="{00000000-0005-0000-0000-000099320000}"/>
    <cellStyle name="Normal 3 22 2" xfId="12919" xr:uid="{00000000-0005-0000-0000-00009A320000}"/>
    <cellStyle name="Normal 3 22 2 2" xfId="12920" xr:uid="{00000000-0005-0000-0000-00009B320000}"/>
    <cellStyle name="Normal 3 22 2 2 2" xfId="12921" xr:uid="{00000000-0005-0000-0000-00009C320000}"/>
    <cellStyle name="Normal 3 22 2 2 2 2" xfId="12922" xr:uid="{00000000-0005-0000-0000-00009D320000}"/>
    <cellStyle name="Normal 3 22 2 2 2 3" xfId="12923" xr:uid="{00000000-0005-0000-0000-00009E320000}"/>
    <cellStyle name="Normal 3 22 2 2 3" xfId="12924" xr:uid="{00000000-0005-0000-0000-00009F320000}"/>
    <cellStyle name="Normal 3 22 2 2 4" xfId="12925" xr:uid="{00000000-0005-0000-0000-0000A0320000}"/>
    <cellStyle name="Normal 3 22 2 3" xfId="12926" xr:uid="{00000000-0005-0000-0000-0000A1320000}"/>
    <cellStyle name="Normal 3 22 2 3 2" xfId="12927" xr:uid="{00000000-0005-0000-0000-0000A2320000}"/>
    <cellStyle name="Normal 3 22 2 3 3" xfId="12928" xr:uid="{00000000-0005-0000-0000-0000A3320000}"/>
    <cellStyle name="Normal 3 22 2 4" xfId="12929" xr:uid="{00000000-0005-0000-0000-0000A4320000}"/>
    <cellStyle name="Normal 3 22 2 5" xfId="12930" xr:uid="{00000000-0005-0000-0000-0000A5320000}"/>
    <cellStyle name="Normal 3 22 3" xfId="12931" xr:uid="{00000000-0005-0000-0000-0000A6320000}"/>
    <cellStyle name="Normal 3 22 3 2" xfId="12932" xr:uid="{00000000-0005-0000-0000-0000A7320000}"/>
    <cellStyle name="Normal 3 22 3 2 2" xfId="12933" xr:uid="{00000000-0005-0000-0000-0000A8320000}"/>
    <cellStyle name="Normal 3 22 3 2 3" xfId="12934" xr:uid="{00000000-0005-0000-0000-0000A9320000}"/>
    <cellStyle name="Normal 3 22 3 3" xfId="12935" xr:uid="{00000000-0005-0000-0000-0000AA320000}"/>
    <cellStyle name="Normal 3 22 3 4" xfId="12936" xr:uid="{00000000-0005-0000-0000-0000AB320000}"/>
    <cellStyle name="Normal 3 22 4" xfId="12937" xr:uid="{00000000-0005-0000-0000-0000AC320000}"/>
    <cellStyle name="Normal 3 22 4 2" xfId="12938" xr:uid="{00000000-0005-0000-0000-0000AD320000}"/>
    <cellStyle name="Normal 3 22 4 3" xfId="12939" xr:uid="{00000000-0005-0000-0000-0000AE320000}"/>
    <cellStyle name="Normal 3 22 5" xfId="12940" xr:uid="{00000000-0005-0000-0000-0000AF320000}"/>
    <cellStyle name="Normal 3 22 6" xfId="12941" xr:uid="{00000000-0005-0000-0000-0000B0320000}"/>
    <cellStyle name="Normal 3 23" xfId="12942" xr:uid="{00000000-0005-0000-0000-0000B1320000}"/>
    <cellStyle name="Normal 3 23 2" xfId="12943" xr:uid="{00000000-0005-0000-0000-0000B2320000}"/>
    <cellStyle name="Normal 3 23 2 2" xfId="12944" xr:uid="{00000000-0005-0000-0000-0000B3320000}"/>
    <cellStyle name="Normal 3 23 2 2 2" xfId="12945" xr:uid="{00000000-0005-0000-0000-0000B4320000}"/>
    <cellStyle name="Normal 3 23 2 2 2 2" xfId="12946" xr:uid="{00000000-0005-0000-0000-0000B5320000}"/>
    <cellStyle name="Normal 3 23 2 2 2 3" xfId="12947" xr:uid="{00000000-0005-0000-0000-0000B6320000}"/>
    <cellStyle name="Normal 3 23 2 2 3" xfId="12948" xr:uid="{00000000-0005-0000-0000-0000B7320000}"/>
    <cellStyle name="Normal 3 23 2 2 4" xfId="12949" xr:uid="{00000000-0005-0000-0000-0000B8320000}"/>
    <cellStyle name="Normal 3 23 2 3" xfId="12950" xr:uid="{00000000-0005-0000-0000-0000B9320000}"/>
    <cellStyle name="Normal 3 23 2 3 2" xfId="12951" xr:uid="{00000000-0005-0000-0000-0000BA320000}"/>
    <cellStyle name="Normal 3 23 2 3 3" xfId="12952" xr:uid="{00000000-0005-0000-0000-0000BB320000}"/>
    <cellStyle name="Normal 3 23 2 4" xfId="12953" xr:uid="{00000000-0005-0000-0000-0000BC320000}"/>
    <cellStyle name="Normal 3 23 2 5" xfId="12954" xr:uid="{00000000-0005-0000-0000-0000BD320000}"/>
    <cellStyle name="Normal 3 23 3" xfId="12955" xr:uid="{00000000-0005-0000-0000-0000BE320000}"/>
    <cellStyle name="Normal 3 23 3 2" xfId="12956" xr:uid="{00000000-0005-0000-0000-0000BF320000}"/>
    <cellStyle name="Normal 3 23 3 2 2" xfId="12957" xr:uid="{00000000-0005-0000-0000-0000C0320000}"/>
    <cellStyle name="Normal 3 23 3 2 3" xfId="12958" xr:uid="{00000000-0005-0000-0000-0000C1320000}"/>
    <cellStyle name="Normal 3 23 3 3" xfId="12959" xr:uid="{00000000-0005-0000-0000-0000C2320000}"/>
    <cellStyle name="Normal 3 23 3 4" xfId="12960" xr:uid="{00000000-0005-0000-0000-0000C3320000}"/>
    <cellStyle name="Normal 3 23 4" xfId="12961" xr:uid="{00000000-0005-0000-0000-0000C4320000}"/>
    <cellStyle name="Normal 3 23 4 2" xfId="12962" xr:uid="{00000000-0005-0000-0000-0000C5320000}"/>
    <cellStyle name="Normal 3 23 4 3" xfId="12963" xr:uid="{00000000-0005-0000-0000-0000C6320000}"/>
    <cellStyle name="Normal 3 23 5" xfId="12964" xr:uid="{00000000-0005-0000-0000-0000C7320000}"/>
    <cellStyle name="Normal 3 23 6" xfId="12965" xr:uid="{00000000-0005-0000-0000-0000C8320000}"/>
    <cellStyle name="Normal 3 24" xfId="12966" xr:uid="{00000000-0005-0000-0000-0000C9320000}"/>
    <cellStyle name="Normal 3 24 2" xfId="12967" xr:uid="{00000000-0005-0000-0000-0000CA320000}"/>
    <cellStyle name="Normal 3 24 2 2" xfId="12968" xr:uid="{00000000-0005-0000-0000-0000CB320000}"/>
    <cellStyle name="Normal 3 24 2 2 2" xfId="12969" xr:uid="{00000000-0005-0000-0000-0000CC320000}"/>
    <cellStyle name="Normal 3 24 2 2 2 2" xfId="12970" xr:uid="{00000000-0005-0000-0000-0000CD320000}"/>
    <cellStyle name="Normal 3 24 2 2 2 3" xfId="12971" xr:uid="{00000000-0005-0000-0000-0000CE320000}"/>
    <cellStyle name="Normal 3 24 2 2 3" xfId="12972" xr:uid="{00000000-0005-0000-0000-0000CF320000}"/>
    <cellStyle name="Normal 3 24 2 2 4" xfId="12973" xr:uid="{00000000-0005-0000-0000-0000D0320000}"/>
    <cellStyle name="Normal 3 24 2 3" xfId="12974" xr:uid="{00000000-0005-0000-0000-0000D1320000}"/>
    <cellStyle name="Normal 3 24 2 3 2" xfId="12975" xr:uid="{00000000-0005-0000-0000-0000D2320000}"/>
    <cellStyle name="Normal 3 24 2 3 3" xfId="12976" xr:uid="{00000000-0005-0000-0000-0000D3320000}"/>
    <cellStyle name="Normal 3 24 2 4" xfId="12977" xr:uid="{00000000-0005-0000-0000-0000D4320000}"/>
    <cellStyle name="Normal 3 24 2 5" xfId="12978" xr:uid="{00000000-0005-0000-0000-0000D5320000}"/>
    <cellStyle name="Normal 3 24 3" xfId="12979" xr:uid="{00000000-0005-0000-0000-0000D6320000}"/>
    <cellStyle name="Normal 3 24 3 2" xfId="12980" xr:uid="{00000000-0005-0000-0000-0000D7320000}"/>
    <cellStyle name="Normal 3 24 3 2 2" xfId="12981" xr:uid="{00000000-0005-0000-0000-0000D8320000}"/>
    <cellStyle name="Normal 3 24 3 2 3" xfId="12982" xr:uid="{00000000-0005-0000-0000-0000D9320000}"/>
    <cellStyle name="Normal 3 24 3 3" xfId="12983" xr:uid="{00000000-0005-0000-0000-0000DA320000}"/>
    <cellStyle name="Normal 3 24 3 4" xfId="12984" xr:uid="{00000000-0005-0000-0000-0000DB320000}"/>
    <cellStyle name="Normal 3 24 4" xfId="12985" xr:uid="{00000000-0005-0000-0000-0000DC320000}"/>
    <cellStyle name="Normal 3 24 4 2" xfId="12986" xr:uid="{00000000-0005-0000-0000-0000DD320000}"/>
    <cellStyle name="Normal 3 24 4 3" xfId="12987" xr:uid="{00000000-0005-0000-0000-0000DE320000}"/>
    <cellStyle name="Normal 3 24 5" xfId="12988" xr:uid="{00000000-0005-0000-0000-0000DF320000}"/>
    <cellStyle name="Normal 3 24 6" xfId="12989" xr:uid="{00000000-0005-0000-0000-0000E0320000}"/>
    <cellStyle name="Normal 3 25" xfId="12990" xr:uid="{00000000-0005-0000-0000-0000E1320000}"/>
    <cellStyle name="Normal 3 26" xfId="12991" xr:uid="{00000000-0005-0000-0000-0000E2320000}"/>
    <cellStyle name="Normal 3 26 2" xfId="12992" xr:uid="{00000000-0005-0000-0000-0000E3320000}"/>
    <cellStyle name="Normal 3 26 3" xfId="12993" xr:uid="{00000000-0005-0000-0000-0000E4320000}"/>
    <cellStyle name="Normal 3 26 4" xfId="12994" xr:uid="{00000000-0005-0000-0000-0000E5320000}"/>
    <cellStyle name="Normal 3 27" xfId="12995" xr:uid="{00000000-0005-0000-0000-0000E6320000}"/>
    <cellStyle name="Normal 3 28" xfId="12996" xr:uid="{00000000-0005-0000-0000-0000E7320000}"/>
    <cellStyle name="Normal 3 29" xfId="12997" xr:uid="{00000000-0005-0000-0000-0000E8320000}"/>
    <cellStyle name="Normal 3 3" xfId="12998" xr:uid="{00000000-0005-0000-0000-0000E9320000}"/>
    <cellStyle name="Normal 3 3 10" xfId="12999" xr:uid="{00000000-0005-0000-0000-0000EA320000}"/>
    <cellStyle name="Normal 3 3 2" xfId="13000" xr:uid="{00000000-0005-0000-0000-0000EB320000}"/>
    <cellStyle name="Normal 3 3 2 2" xfId="13001" xr:uid="{00000000-0005-0000-0000-0000EC320000}"/>
    <cellStyle name="Normal 3 3 2 2 2" xfId="13002" xr:uid="{00000000-0005-0000-0000-0000ED320000}"/>
    <cellStyle name="Normal 3 3 2 2 2 2" xfId="13003" xr:uid="{00000000-0005-0000-0000-0000EE320000}"/>
    <cellStyle name="Normal 3 3 2 2 2 2 2" xfId="13004" xr:uid="{00000000-0005-0000-0000-0000EF320000}"/>
    <cellStyle name="Normal 3 3 2 2 2 2 3" xfId="13005" xr:uid="{00000000-0005-0000-0000-0000F0320000}"/>
    <cellStyle name="Normal 3 3 2 2 2 3" xfId="13006" xr:uid="{00000000-0005-0000-0000-0000F1320000}"/>
    <cellStyle name="Normal 3 3 2 2 2 4" xfId="13007" xr:uid="{00000000-0005-0000-0000-0000F2320000}"/>
    <cellStyle name="Normal 3 3 2 2 3" xfId="13008" xr:uid="{00000000-0005-0000-0000-0000F3320000}"/>
    <cellStyle name="Normal 3 3 2 2 3 2" xfId="13009" xr:uid="{00000000-0005-0000-0000-0000F4320000}"/>
    <cellStyle name="Normal 3 3 2 2 3 3" xfId="13010" xr:uid="{00000000-0005-0000-0000-0000F5320000}"/>
    <cellStyle name="Normal 3 3 2 2 4" xfId="13011" xr:uid="{00000000-0005-0000-0000-0000F6320000}"/>
    <cellStyle name="Normal 3 3 2 2 5" xfId="13012" xr:uid="{00000000-0005-0000-0000-0000F7320000}"/>
    <cellStyle name="Normal 3 3 2 3" xfId="13013" xr:uid="{00000000-0005-0000-0000-0000F8320000}"/>
    <cellStyle name="Normal 3 3 2 3 2" xfId="13014" xr:uid="{00000000-0005-0000-0000-0000F9320000}"/>
    <cellStyle name="Normal 3 3 2 3 2 2" xfId="13015" xr:uid="{00000000-0005-0000-0000-0000FA320000}"/>
    <cellStyle name="Normal 3 3 2 3 2 3" xfId="13016" xr:uid="{00000000-0005-0000-0000-0000FB320000}"/>
    <cellStyle name="Normal 3 3 2 3 3" xfId="13017" xr:uid="{00000000-0005-0000-0000-0000FC320000}"/>
    <cellStyle name="Normal 3 3 2 3 4" xfId="13018" xr:uid="{00000000-0005-0000-0000-0000FD320000}"/>
    <cellStyle name="Normal 3 3 2 4" xfId="13019" xr:uid="{00000000-0005-0000-0000-0000FE320000}"/>
    <cellStyle name="Normal 3 3 2 4 2" xfId="13020" xr:uid="{00000000-0005-0000-0000-0000FF320000}"/>
    <cellStyle name="Normal 3 3 2 4 3" xfId="13021" xr:uid="{00000000-0005-0000-0000-000000330000}"/>
    <cellStyle name="Normal 3 3 2 5" xfId="13022" xr:uid="{00000000-0005-0000-0000-000001330000}"/>
    <cellStyle name="Normal 3 3 2 6" xfId="13023" xr:uid="{00000000-0005-0000-0000-000002330000}"/>
    <cellStyle name="Normal 3 3 3" xfId="13024" xr:uid="{00000000-0005-0000-0000-000003330000}"/>
    <cellStyle name="Normal 3 3 3 2" xfId="13025" xr:uid="{00000000-0005-0000-0000-000004330000}"/>
    <cellStyle name="Normal 3 3 3 2 2" xfId="13026" xr:uid="{00000000-0005-0000-0000-000005330000}"/>
    <cellStyle name="Normal 3 3 3 2 2 2" xfId="13027" xr:uid="{00000000-0005-0000-0000-000006330000}"/>
    <cellStyle name="Normal 3 3 3 2 2 2 2" xfId="13028" xr:uid="{00000000-0005-0000-0000-000007330000}"/>
    <cellStyle name="Normal 3 3 3 2 2 2 3" xfId="13029" xr:uid="{00000000-0005-0000-0000-000008330000}"/>
    <cellStyle name="Normal 3 3 3 2 2 3" xfId="13030" xr:uid="{00000000-0005-0000-0000-000009330000}"/>
    <cellStyle name="Normal 3 3 3 2 2 4" xfId="13031" xr:uid="{00000000-0005-0000-0000-00000A330000}"/>
    <cellStyle name="Normal 3 3 3 2 3" xfId="13032" xr:uid="{00000000-0005-0000-0000-00000B330000}"/>
    <cellStyle name="Normal 3 3 3 2 3 2" xfId="13033" xr:uid="{00000000-0005-0000-0000-00000C330000}"/>
    <cellStyle name="Normal 3 3 3 2 3 3" xfId="13034" xr:uid="{00000000-0005-0000-0000-00000D330000}"/>
    <cellStyle name="Normal 3 3 3 2 4" xfId="13035" xr:uid="{00000000-0005-0000-0000-00000E330000}"/>
    <cellStyle name="Normal 3 3 3 2 5" xfId="13036" xr:uid="{00000000-0005-0000-0000-00000F330000}"/>
    <cellStyle name="Normal 3 3 3 3" xfId="13037" xr:uid="{00000000-0005-0000-0000-000010330000}"/>
    <cellStyle name="Normal 3 3 3 3 2" xfId="13038" xr:uid="{00000000-0005-0000-0000-000011330000}"/>
    <cellStyle name="Normal 3 3 3 3 2 2" xfId="13039" xr:uid="{00000000-0005-0000-0000-000012330000}"/>
    <cellStyle name="Normal 3 3 3 3 2 3" xfId="13040" xr:uid="{00000000-0005-0000-0000-000013330000}"/>
    <cellStyle name="Normal 3 3 3 3 3" xfId="13041" xr:uid="{00000000-0005-0000-0000-000014330000}"/>
    <cellStyle name="Normal 3 3 3 3 4" xfId="13042" xr:uid="{00000000-0005-0000-0000-000015330000}"/>
    <cellStyle name="Normal 3 3 3 4" xfId="13043" xr:uid="{00000000-0005-0000-0000-000016330000}"/>
    <cellStyle name="Normal 3 3 3 4 2" xfId="13044" xr:uid="{00000000-0005-0000-0000-000017330000}"/>
    <cellStyle name="Normal 3 3 3 4 3" xfId="13045" xr:uid="{00000000-0005-0000-0000-000018330000}"/>
    <cellStyle name="Normal 3 3 3 5" xfId="13046" xr:uid="{00000000-0005-0000-0000-000019330000}"/>
    <cellStyle name="Normal 3 3 3 6" xfId="13047" xr:uid="{00000000-0005-0000-0000-00001A330000}"/>
    <cellStyle name="Normal 3 3 4" xfId="13048" xr:uid="{00000000-0005-0000-0000-00001B330000}"/>
    <cellStyle name="Normal 3 3 5" xfId="13049" xr:uid="{00000000-0005-0000-0000-00001C330000}"/>
    <cellStyle name="Normal 3 3 5 2" xfId="13050" xr:uid="{00000000-0005-0000-0000-00001D330000}"/>
    <cellStyle name="Normal 3 3 5 2 2" xfId="13051" xr:uid="{00000000-0005-0000-0000-00001E330000}"/>
    <cellStyle name="Normal 3 3 5 2 2 2" xfId="13052" xr:uid="{00000000-0005-0000-0000-00001F330000}"/>
    <cellStyle name="Normal 3 3 5 2 2 3" xfId="13053" xr:uid="{00000000-0005-0000-0000-000020330000}"/>
    <cellStyle name="Normal 3 3 5 2 3" xfId="13054" xr:uid="{00000000-0005-0000-0000-000021330000}"/>
    <cellStyle name="Normal 3 3 5 2 4" xfId="13055" xr:uid="{00000000-0005-0000-0000-000022330000}"/>
    <cellStyle name="Normal 3 3 5 3" xfId="13056" xr:uid="{00000000-0005-0000-0000-000023330000}"/>
    <cellStyle name="Normal 3 3 5 3 2" xfId="13057" xr:uid="{00000000-0005-0000-0000-000024330000}"/>
    <cellStyle name="Normal 3 3 5 3 3" xfId="13058" xr:uid="{00000000-0005-0000-0000-000025330000}"/>
    <cellStyle name="Normal 3 3 5 4" xfId="13059" xr:uid="{00000000-0005-0000-0000-000026330000}"/>
    <cellStyle name="Normal 3 3 5 5" xfId="13060" xr:uid="{00000000-0005-0000-0000-000027330000}"/>
    <cellStyle name="Normal 3 3 6" xfId="13061" xr:uid="{00000000-0005-0000-0000-000028330000}"/>
    <cellStyle name="Normal 3 3 6 2" xfId="13062" xr:uid="{00000000-0005-0000-0000-000029330000}"/>
    <cellStyle name="Normal 3 3 6 2 2" xfId="13063" xr:uid="{00000000-0005-0000-0000-00002A330000}"/>
    <cellStyle name="Normal 3 3 6 2 3" xfId="13064" xr:uid="{00000000-0005-0000-0000-00002B330000}"/>
    <cellStyle name="Normal 3 3 6 3" xfId="13065" xr:uid="{00000000-0005-0000-0000-00002C330000}"/>
    <cellStyle name="Normal 3 3 6 4" xfId="13066" xr:uid="{00000000-0005-0000-0000-00002D330000}"/>
    <cellStyle name="Normal 3 3 7" xfId="13067" xr:uid="{00000000-0005-0000-0000-00002E330000}"/>
    <cellStyle name="Normal 3 3 7 2" xfId="13068" xr:uid="{00000000-0005-0000-0000-00002F330000}"/>
    <cellStyle name="Normal 3 3 7 3" xfId="13069" xr:uid="{00000000-0005-0000-0000-000030330000}"/>
    <cellStyle name="Normal 3 3 8" xfId="13070" xr:uid="{00000000-0005-0000-0000-000031330000}"/>
    <cellStyle name="Normal 3 3 9" xfId="13071" xr:uid="{00000000-0005-0000-0000-000032330000}"/>
    <cellStyle name="Normal 3 30" xfId="13072" xr:uid="{00000000-0005-0000-0000-000033330000}"/>
    <cellStyle name="Normal 3 31" xfId="13073" xr:uid="{00000000-0005-0000-0000-000034330000}"/>
    <cellStyle name="Normal 3 32" xfId="13074" xr:uid="{00000000-0005-0000-0000-000035330000}"/>
    <cellStyle name="Normal 3 33" xfId="13075" xr:uid="{00000000-0005-0000-0000-000036330000}"/>
    <cellStyle name="Normal 3 34" xfId="13076" xr:uid="{00000000-0005-0000-0000-000037330000}"/>
    <cellStyle name="Normal 3 35" xfId="13077" xr:uid="{00000000-0005-0000-0000-000038330000}"/>
    <cellStyle name="Normal 3 36" xfId="13078" xr:uid="{00000000-0005-0000-0000-000039330000}"/>
    <cellStyle name="Normal 3 37" xfId="13079" xr:uid="{00000000-0005-0000-0000-00003A330000}"/>
    <cellStyle name="Normal 3 38" xfId="13080" xr:uid="{00000000-0005-0000-0000-00003B330000}"/>
    <cellStyle name="Normal 3 39" xfId="13081" xr:uid="{00000000-0005-0000-0000-00003C330000}"/>
    <cellStyle name="Normal 3 4" xfId="13082" xr:uid="{00000000-0005-0000-0000-00003D330000}"/>
    <cellStyle name="Normal 3 4 2" xfId="13083" xr:uid="{00000000-0005-0000-0000-00003E330000}"/>
    <cellStyle name="Normal 3 4 2 2" xfId="13084" xr:uid="{00000000-0005-0000-0000-00003F330000}"/>
    <cellStyle name="Normal 3 4 2 2 2" xfId="13085" xr:uid="{00000000-0005-0000-0000-000040330000}"/>
    <cellStyle name="Normal 3 4 2 2 2 2" xfId="13086" xr:uid="{00000000-0005-0000-0000-000041330000}"/>
    <cellStyle name="Normal 3 4 2 2 2 2 2" xfId="13087" xr:uid="{00000000-0005-0000-0000-000042330000}"/>
    <cellStyle name="Normal 3 4 2 2 2 2 3" xfId="13088" xr:uid="{00000000-0005-0000-0000-000043330000}"/>
    <cellStyle name="Normal 3 4 2 2 2 3" xfId="13089" xr:uid="{00000000-0005-0000-0000-000044330000}"/>
    <cellStyle name="Normal 3 4 2 2 2 4" xfId="13090" xr:uid="{00000000-0005-0000-0000-000045330000}"/>
    <cellStyle name="Normal 3 4 2 2 3" xfId="13091" xr:uid="{00000000-0005-0000-0000-000046330000}"/>
    <cellStyle name="Normal 3 4 2 2 3 2" xfId="13092" xr:uid="{00000000-0005-0000-0000-000047330000}"/>
    <cellStyle name="Normal 3 4 2 2 3 3" xfId="13093" xr:uid="{00000000-0005-0000-0000-000048330000}"/>
    <cellStyle name="Normal 3 4 2 2 4" xfId="13094" xr:uid="{00000000-0005-0000-0000-000049330000}"/>
    <cellStyle name="Normal 3 4 2 2 5" xfId="13095" xr:uid="{00000000-0005-0000-0000-00004A330000}"/>
    <cellStyle name="Normal 3 4 2 3" xfId="13096" xr:uid="{00000000-0005-0000-0000-00004B330000}"/>
    <cellStyle name="Normal 3 4 2 3 2" xfId="13097" xr:uid="{00000000-0005-0000-0000-00004C330000}"/>
    <cellStyle name="Normal 3 4 2 3 2 2" xfId="13098" xr:uid="{00000000-0005-0000-0000-00004D330000}"/>
    <cellStyle name="Normal 3 4 2 3 2 3" xfId="13099" xr:uid="{00000000-0005-0000-0000-00004E330000}"/>
    <cellStyle name="Normal 3 4 2 3 3" xfId="13100" xr:uid="{00000000-0005-0000-0000-00004F330000}"/>
    <cellStyle name="Normal 3 4 2 3 4" xfId="13101" xr:uid="{00000000-0005-0000-0000-000050330000}"/>
    <cellStyle name="Normal 3 4 2 4" xfId="13102" xr:uid="{00000000-0005-0000-0000-000051330000}"/>
    <cellStyle name="Normal 3 4 2 4 2" xfId="13103" xr:uid="{00000000-0005-0000-0000-000052330000}"/>
    <cellStyle name="Normal 3 4 2 4 3" xfId="13104" xr:uid="{00000000-0005-0000-0000-000053330000}"/>
    <cellStyle name="Normal 3 4 2 5" xfId="13105" xr:uid="{00000000-0005-0000-0000-000054330000}"/>
    <cellStyle name="Normal 3 4 2 6" xfId="13106" xr:uid="{00000000-0005-0000-0000-000055330000}"/>
    <cellStyle name="Normal 3 4 3" xfId="13107" xr:uid="{00000000-0005-0000-0000-000056330000}"/>
    <cellStyle name="Normal 3 4 3 2" xfId="13108" xr:uid="{00000000-0005-0000-0000-000057330000}"/>
    <cellStyle name="Normal 3 4 3 2 2" xfId="13109" xr:uid="{00000000-0005-0000-0000-000058330000}"/>
    <cellStyle name="Normal 3 4 3 2 2 2" xfId="13110" xr:uid="{00000000-0005-0000-0000-000059330000}"/>
    <cellStyle name="Normal 3 4 3 2 2 3" xfId="13111" xr:uid="{00000000-0005-0000-0000-00005A330000}"/>
    <cellStyle name="Normal 3 4 3 2 3" xfId="13112" xr:uid="{00000000-0005-0000-0000-00005B330000}"/>
    <cellStyle name="Normal 3 4 3 2 4" xfId="13113" xr:uid="{00000000-0005-0000-0000-00005C330000}"/>
    <cellStyle name="Normal 3 4 3 3" xfId="13114" xr:uid="{00000000-0005-0000-0000-00005D330000}"/>
    <cellStyle name="Normal 3 4 3 3 2" xfId="13115" xr:uid="{00000000-0005-0000-0000-00005E330000}"/>
    <cellStyle name="Normal 3 4 3 3 3" xfId="13116" xr:uid="{00000000-0005-0000-0000-00005F330000}"/>
    <cellStyle name="Normal 3 4 3 4" xfId="13117" xr:uid="{00000000-0005-0000-0000-000060330000}"/>
    <cellStyle name="Normal 3 4 3 5" xfId="13118" xr:uid="{00000000-0005-0000-0000-000061330000}"/>
    <cellStyle name="Normal 3 4 4" xfId="13119" xr:uid="{00000000-0005-0000-0000-000062330000}"/>
    <cellStyle name="Normal 3 4 4 2" xfId="13120" xr:uid="{00000000-0005-0000-0000-000063330000}"/>
    <cellStyle name="Normal 3 4 4 2 2" xfId="13121" xr:uid="{00000000-0005-0000-0000-000064330000}"/>
    <cellStyle name="Normal 3 4 4 2 3" xfId="13122" xr:uid="{00000000-0005-0000-0000-000065330000}"/>
    <cellStyle name="Normal 3 4 4 3" xfId="13123" xr:uid="{00000000-0005-0000-0000-000066330000}"/>
    <cellStyle name="Normal 3 4 4 4" xfId="13124" xr:uid="{00000000-0005-0000-0000-000067330000}"/>
    <cellStyle name="Normal 3 4 5" xfId="13125" xr:uid="{00000000-0005-0000-0000-000068330000}"/>
    <cellStyle name="Normal 3 4 5 2" xfId="13126" xr:uid="{00000000-0005-0000-0000-000069330000}"/>
    <cellStyle name="Normal 3 4 5 3" xfId="13127" xr:uid="{00000000-0005-0000-0000-00006A330000}"/>
    <cellStyle name="Normal 3 4 6" xfId="13128" xr:uid="{00000000-0005-0000-0000-00006B330000}"/>
    <cellStyle name="Normal 3 4 7" xfId="13129" xr:uid="{00000000-0005-0000-0000-00006C330000}"/>
    <cellStyle name="Normal 3 40" xfId="21849" xr:uid="{00000000-0005-0000-0000-00006D330000}"/>
    <cellStyle name="Normal 3 5" xfId="13130" xr:uid="{00000000-0005-0000-0000-00006E330000}"/>
    <cellStyle name="Normal 3 5 2" xfId="13131" xr:uid="{00000000-0005-0000-0000-00006F330000}"/>
    <cellStyle name="Normal 3 5 2 2" xfId="13132" xr:uid="{00000000-0005-0000-0000-000070330000}"/>
    <cellStyle name="Normal 3 5 2 2 2" xfId="13133" xr:uid="{00000000-0005-0000-0000-000071330000}"/>
    <cellStyle name="Normal 3 5 2 2 2 2" xfId="13134" xr:uid="{00000000-0005-0000-0000-000072330000}"/>
    <cellStyle name="Normal 3 5 2 2 2 2 2" xfId="13135" xr:uid="{00000000-0005-0000-0000-000073330000}"/>
    <cellStyle name="Normal 3 5 2 2 2 2 3" xfId="13136" xr:uid="{00000000-0005-0000-0000-000074330000}"/>
    <cellStyle name="Normal 3 5 2 2 2 3" xfId="13137" xr:uid="{00000000-0005-0000-0000-000075330000}"/>
    <cellStyle name="Normal 3 5 2 2 2 4" xfId="13138" xr:uid="{00000000-0005-0000-0000-000076330000}"/>
    <cellStyle name="Normal 3 5 2 2 3" xfId="13139" xr:uid="{00000000-0005-0000-0000-000077330000}"/>
    <cellStyle name="Normal 3 5 2 2 3 2" xfId="13140" xr:uid="{00000000-0005-0000-0000-000078330000}"/>
    <cellStyle name="Normal 3 5 2 2 3 3" xfId="13141" xr:uid="{00000000-0005-0000-0000-000079330000}"/>
    <cellStyle name="Normal 3 5 2 2 4" xfId="13142" xr:uid="{00000000-0005-0000-0000-00007A330000}"/>
    <cellStyle name="Normal 3 5 2 2 5" xfId="13143" xr:uid="{00000000-0005-0000-0000-00007B330000}"/>
    <cellStyle name="Normal 3 5 2 3" xfId="13144" xr:uid="{00000000-0005-0000-0000-00007C330000}"/>
    <cellStyle name="Normal 3 5 2 3 2" xfId="13145" xr:uid="{00000000-0005-0000-0000-00007D330000}"/>
    <cellStyle name="Normal 3 5 2 3 2 2" xfId="13146" xr:uid="{00000000-0005-0000-0000-00007E330000}"/>
    <cellStyle name="Normal 3 5 2 3 2 3" xfId="13147" xr:uid="{00000000-0005-0000-0000-00007F330000}"/>
    <cellStyle name="Normal 3 5 2 3 3" xfId="13148" xr:uid="{00000000-0005-0000-0000-000080330000}"/>
    <cellStyle name="Normal 3 5 2 3 4" xfId="13149" xr:uid="{00000000-0005-0000-0000-000081330000}"/>
    <cellStyle name="Normal 3 5 2 4" xfId="13150" xr:uid="{00000000-0005-0000-0000-000082330000}"/>
    <cellStyle name="Normal 3 5 2 4 2" xfId="13151" xr:uid="{00000000-0005-0000-0000-000083330000}"/>
    <cellStyle name="Normal 3 5 2 4 3" xfId="13152" xr:uid="{00000000-0005-0000-0000-000084330000}"/>
    <cellStyle name="Normal 3 5 2 5" xfId="13153" xr:uid="{00000000-0005-0000-0000-000085330000}"/>
    <cellStyle name="Normal 3 5 2 6" xfId="13154" xr:uid="{00000000-0005-0000-0000-000086330000}"/>
    <cellStyle name="Normal 3 5 3" xfId="13155" xr:uid="{00000000-0005-0000-0000-000087330000}"/>
    <cellStyle name="Normal 3 5 3 2" xfId="13156" xr:uid="{00000000-0005-0000-0000-000088330000}"/>
    <cellStyle name="Normal 3 5 3 2 2" xfId="13157" xr:uid="{00000000-0005-0000-0000-000089330000}"/>
    <cellStyle name="Normal 3 5 3 2 2 2" xfId="13158" xr:uid="{00000000-0005-0000-0000-00008A330000}"/>
    <cellStyle name="Normal 3 5 3 2 2 3" xfId="13159" xr:uid="{00000000-0005-0000-0000-00008B330000}"/>
    <cellStyle name="Normal 3 5 3 2 3" xfId="13160" xr:uid="{00000000-0005-0000-0000-00008C330000}"/>
    <cellStyle name="Normal 3 5 3 2 4" xfId="13161" xr:uid="{00000000-0005-0000-0000-00008D330000}"/>
    <cellStyle name="Normal 3 5 3 3" xfId="13162" xr:uid="{00000000-0005-0000-0000-00008E330000}"/>
    <cellStyle name="Normal 3 5 3 3 2" xfId="13163" xr:uid="{00000000-0005-0000-0000-00008F330000}"/>
    <cellStyle name="Normal 3 5 3 3 3" xfId="13164" xr:uid="{00000000-0005-0000-0000-000090330000}"/>
    <cellStyle name="Normal 3 5 3 4" xfId="13165" xr:uid="{00000000-0005-0000-0000-000091330000}"/>
    <cellStyle name="Normal 3 5 3 5" xfId="13166" xr:uid="{00000000-0005-0000-0000-000092330000}"/>
    <cellStyle name="Normal 3 5 4" xfId="13167" xr:uid="{00000000-0005-0000-0000-000093330000}"/>
    <cellStyle name="Normal 3 5 4 2" xfId="13168" xr:uid="{00000000-0005-0000-0000-000094330000}"/>
    <cellStyle name="Normal 3 5 4 2 2" xfId="13169" xr:uid="{00000000-0005-0000-0000-000095330000}"/>
    <cellStyle name="Normal 3 5 4 2 3" xfId="13170" xr:uid="{00000000-0005-0000-0000-000096330000}"/>
    <cellStyle name="Normal 3 5 4 3" xfId="13171" xr:uid="{00000000-0005-0000-0000-000097330000}"/>
    <cellStyle name="Normal 3 5 4 4" xfId="13172" xr:uid="{00000000-0005-0000-0000-000098330000}"/>
    <cellStyle name="Normal 3 5 5" xfId="13173" xr:uid="{00000000-0005-0000-0000-000099330000}"/>
    <cellStyle name="Normal 3 5 5 2" xfId="13174" xr:uid="{00000000-0005-0000-0000-00009A330000}"/>
    <cellStyle name="Normal 3 5 5 3" xfId="13175" xr:uid="{00000000-0005-0000-0000-00009B330000}"/>
    <cellStyle name="Normal 3 5 6" xfId="13176" xr:uid="{00000000-0005-0000-0000-00009C330000}"/>
    <cellStyle name="Normal 3 5 7" xfId="13177" xr:uid="{00000000-0005-0000-0000-00009D330000}"/>
    <cellStyle name="Normal 3 6" xfId="13178" xr:uid="{00000000-0005-0000-0000-00009E330000}"/>
    <cellStyle name="Normal 3 6 2" xfId="13179" xr:uid="{00000000-0005-0000-0000-00009F330000}"/>
    <cellStyle name="Normal 3 6 2 2" xfId="13180" xr:uid="{00000000-0005-0000-0000-0000A0330000}"/>
    <cellStyle name="Normal 3 6 2 2 2" xfId="13181" xr:uid="{00000000-0005-0000-0000-0000A1330000}"/>
    <cellStyle name="Normal 3 6 2 2 2 2" xfId="13182" xr:uid="{00000000-0005-0000-0000-0000A2330000}"/>
    <cellStyle name="Normal 3 6 2 2 2 3" xfId="13183" xr:uid="{00000000-0005-0000-0000-0000A3330000}"/>
    <cellStyle name="Normal 3 6 2 2 3" xfId="13184" xr:uid="{00000000-0005-0000-0000-0000A4330000}"/>
    <cellStyle name="Normal 3 6 2 2 4" xfId="13185" xr:uid="{00000000-0005-0000-0000-0000A5330000}"/>
    <cellStyle name="Normal 3 6 2 3" xfId="13186" xr:uid="{00000000-0005-0000-0000-0000A6330000}"/>
    <cellStyle name="Normal 3 6 2 3 2" xfId="13187" xr:uid="{00000000-0005-0000-0000-0000A7330000}"/>
    <cellStyle name="Normal 3 6 2 3 3" xfId="13188" xr:uid="{00000000-0005-0000-0000-0000A8330000}"/>
    <cellStyle name="Normal 3 6 2 4" xfId="13189" xr:uid="{00000000-0005-0000-0000-0000A9330000}"/>
    <cellStyle name="Normal 3 6 2 5" xfId="13190" xr:uid="{00000000-0005-0000-0000-0000AA330000}"/>
    <cellStyle name="Normal 3 6 3" xfId="13191" xr:uid="{00000000-0005-0000-0000-0000AB330000}"/>
    <cellStyle name="Normal 3 6 3 2" xfId="13192" xr:uid="{00000000-0005-0000-0000-0000AC330000}"/>
    <cellStyle name="Normal 3 6 3 2 2" xfId="13193" xr:uid="{00000000-0005-0000-0000-0000AD330000}"/>
    <cellStyle name="Normal 3 6 3 2 3" xfId="13194" xr:uid="{00000000-0005-0000-0000-0000AE330000}"/>
    <cellStyle name="Normal 3 6 3 3" xfId="13195" xr:uid="{00000000-0005-0000-0000-0000AF330000}"/>
    <cellStyle name="Normal 3 6 3 4" xfId="13196" xr:uid="{00000000-0005-0000-0000-0000B0330000}"/>
    <cellStyle name="Normal 3 6 4" xfId="13197" xr:uid="{00000000-0005-0000-0000-0000B1330000}"/>
    <cellStyle name="Normal 3 6 4 2" xfId="13198" xr:uid="{00000000-0005-0000-0000-0000B2330000}"/>
    <cellStyle name="Normal 3 6 4 3" xfId="13199" xr:uid="{00000000-0005-0000-0000-0000B3330000}"/>
    <cellStyle name="Normal 3 6 5" xfId="13200" xr:uid="{00000000-0005-0000-0000-0000B4330000}"/>
    <cellStyle name="Normal 3 6 6" xfId="13201" xr:uid="{00000000-0005-0000-0000-0000B5330000}"/>
    <cellStyle name="Normal 3 7" xfId="13202" xr:uid="{00000000-0005-0000-0000-0000B6330000}"/>
    <cellStyle name="Normal 3 7 2" xfId="13203" xr:uid="{00000000-0005-0000-0000-0000B7330000}"/>
    <cellStyle name="Normal 3 7 2 2" xfId="13204" xr:uid="{00000000-0005-0000-0000-0000B8330000}"/>
    <cellStyle name="Normal 3 7 2 2 2" xfId="13205" xr:uid="{00000000-0005-0000-0000-0000B9330000}"/>
    <cellStyle name="Normal 3 7 2 2 2 2" xfId="13206" xr:uid="{00000000-0005-0000-0000-0000BA330000}"/>
    <cellStyle name="Normal 3 7 2 2 2 3" xfId="13207" xr:uid="{00000000-0005-0000-0000-0000BB330000}"/>
    <cellStyle name="Normal 3 7 2 2 3" xfId="13208" xr:uid="{00000000-0005-0000-0000-0000BC330000}"/>
    <cellStyle name="Normal 3 7 2 2 4" xfId="13209" xr:uid="{00000000-0005-0000-0000-0000BD330000}"/>
    <cellStyle name="Normal 3 7 2 3" xfId="13210" xr:uid="{00000000-0005-0000-0000-0000BE330000}"/>
    <cellStyle name="Normal 3 7 2 3 2" xfId="13211" xr:uid="{00000000-0005-0000-0000-0000BF330000}"/>
    <cellStyle name="Normal 3 7 2 3 3" xfId="13212" xr:uid="{00000000-0005-0000-0000-0000C0330000}"/>
    <cellStyle name="Normal 3 7 2 4" xfId="13213" xr:uid="{00000000-0005-0000-0000-0000C1330000}"/>
    <cellStyle name="Normal 3 7 2 5" xfId="13214" xr:uid="{00000000-0005-0000-0000-0000C2330000}"/>
    <cellStyle name="Normal 3 7 3" xfId="13215" xr:uid="{00000000-0005-0000-0000-0000C3330000}"/>
    <cellStyle name="Normal 3 7 3 2" xfId="13216" xr:uid="{00000000-0005-0000-0000-0000C4330000}"/>
    <cellStyle name="Normal 3 7 3 2 2" xfId="13217" xr:uid="{00000000-0005-0000-0000-0000C5330000}"/>
    <cellStyle name="Normal 3 7 3 2 3" xfId="13218" xr:uid="{00000000-0005-0000-0000-0000C6330000}"/>
    <cellStyle name="Normal 3 7 3 3" xfId="13219" xr:uid="{00000000-0005-0000-0000-0000C7330000}"/>
    <cellStyle name="Normal 3 7 3 4" xfId="13220" xr:uid="{00000000-0005-0000-0000-0000C8330000}"/>
    <cellStyle name="Normal 3 7 4" xfId="13221" xr:uid="{00000000-0005-0000-0000-0000C9330000}"/>
    <cellStyle name="Normal 3 7 4 2" xfId="13222" xr:uid="{00000000-0005-0000-0000-0000CA330000}"/>
    <cellStyle name="Normal 3 7 4 3" xfId="13223" xr:uid="{00000000-0005-0000-0000-0000CB330000}"/>
    <cellStyle name="Normal 3 7 5" xfId="13224" xr:uid="{00000000-0005-0000-0000-0000CC330000}"/>
    <cellStyle name="Normal 3 7 6" xfId="13225" xr:uid="{00000000-0005-0000-0000-0000CD330000}"/>
    <cellStyle name="Normal 3 8" xfId="13226" xr:uid="{00000000-0005-0000-0000-0000CE330000}"/>
    <cellStyle name="Normal 3 8 2" xfId="13227" xr:uid="{00000000-0005-0000-0000-0000CF330000}"/>
    <cellStyle name="Normal 3 8 2 2" xfId="13228" xr:uid="{00000000-0005-0000-0000-0000D0330000}"/>
    <cellStyle name="Normal 3 8 2 2 2" xfId="13229" xr:uid="{00000000-0005-0000-0000-0000D1330000}"/>
    <cellStyle name="Normal 3 8 2 2 2 2" xfId="13230" xr:uid="{00000000-0005-0000-0000-0000D2330000}"/>
    <cellStyle name="Normal 3 8 2 2 2 3" xfId="13231" xr:uid="{00000000-0005-0000-0000-0000D3330000}"/>
    <cellStyle name="Normal 3 8 2 2 3" xfId="13232" xr:uid="{00000000-0005-0000-0000-0000D4330000}"/>
    <cellStyle name="Normal 3 8 2 2 4" xfId="13233" xr:uid="{00000000-0005-0000-0000-0000D5330000}"/>
    <cellStyle name="Normal 3 8 2 3" xfId="13234" xr:uid="{00000000-0005-0000-0000-0000D6330000}"/>
    <cellStyle name="Normal 3 8 2 3 2" xfId="13235" xr:uid="{00000000-0005-0000-0000-0000D7330000}"/>
    <cellStyle name="Normal 3 8 2 3 3" xfId="13236" xr:uid="{00000000-0005-0000-0000-0000D8330000}"/>
    <cellStyle name="Normal 3 8 2 4" xfId="13237" xr:uid="{00000000-0005-0000-0000-0000D9330000}"/>
    <cellStyle name="Normal 3 8 2 5" xfId="13238" xr:uid="{00000000-0005-0000-0000-0000DA330000}"/>
    <cellStyle name="Normal 3 8 3" xfId="13239" xr:uid="{00000000-0005-0000-0000-0000DB330000}"/>
    <cellStyle name="Normal 3 8 3 2" xfId="13240" xr:uid="{00000000-0005-0000-0000-0000DC330000}"/>
    <cellStyle name="Normal 3 8 3 2 2" xfId="13241" xr:uid="{00000000-0005-0000-0000-0000DD330000}"/>
    <cellStyle name="Normal 3 8 3 2 3" xfId="13242" xr:uid="{00000000-0005-0000-0000-0000DE330000}"/>
    <cellStyle name="Normal 3 8 3 3" xfId="13243" xr:uid="{00000000-0005-0000-0000-0000DF330000}"/>
    <cellStyle name="Normal 3 8 3 4" xfId="13244" xr:uid="{00000000-0005-0000-0000-0000E0330000}"/>
    <cellStyle name="Normal 3 8 4" xfId="13245" xr:uid="{00000000-0005-0000-0000-0000E1330000}"/>
    <cellStyle name="Normal 3 8 4 2" xfId="13246" xr:uid="{00000000-0005-0000-0000-0000E2330000}"/>
    <cellStyle name="Normal 3 8 4 3" xfId="13247" xr:uid="{00000000-0005-0000-0000-0000E3330000}"/>
    <cellStyle name="Normal 3 8 5" xfId="13248" xr:uid="{00000000-0005-0000-0000-0000E4330000}"/>
    <cellStyle name="Normal 3 8 6" xfId="13249" xr:uid="{00000000-0005-0000-0000-0000E5330000}"/>
    <cellStyle name="Normal 3 9" xfId="13250" xr:uid="{00000000-0005-0000-0000-0000E6330000}"/>
    <cellStyle name="Normal 3 9 2" xfId="13251" xr:uid="{00000000-0005-0000-0000-0000E7330000}"/>
    <cellStyle name="Normal 3 9 2 2" xfId="13252" xr:uid="{00000000-0005-0000-0000-0000E8330000}"/>
    <cellStyle name="Normal 3 9 2 2 2" xfId="13253" xr:uid="{00000000-0005-0000-0000-0000E9330000}"/>
    <cellStyle name="Normal 3 9 2 2 2 2" xfId="13254" xr:uid="{00000000-0005-0000-0000-0000EA330000}"/>
    <cellStyle name="Normal 3 9 2 2 2 3" xfId="13255" xr:uid="{00000000-0005-0000-0000-0000EB330000}"/>
    <cellStyle name="Normal 3 9 2 2 3" xfId="13256" xr:uid="{00000000-0005-0000-0000-0000EC330000}"/>
    <cellStyle name="Normal 3 9 2 2 4" xfId="13257" xr:uid="{00000000-0005-0000-0000-0000ED330000}"/>
    <cellStyle name="Normal 3 9 2 3" xfId="13258" xr:uid="{00000000-0005-0000-0000-0000EE330000}"/>
    <cellStyle name="Normal 3 9 2 3 2" xfId="13259" xr:uid="{00000000-0005-0000-0000-0000EF330000}"/>
    <cellStyle name="Normal 3 9 2 3 3" xfId="13260" xr:uid="{00000000-0005-0000-0000-0000F0330000}"/>
    <cellStyle name="Normal 3 9 2 4" xfId="13261" xr:uid="{00000000-0005-0000-0000-0000F1330000}"/>
    <cellStyle name="Normal 3 9 2 5" xfId="13262" xr:uid="{00000000-0005-0000-0000-0000F2330000}"/>
    <cellStyle name="Normal 3 9 3" xfId="13263" xr:uid="{00000000-0005-0000-0000-0000F3330000}"/>
    <cellStyle name="Normal 3 9 3 2" xfId="13264" xr:uid="{00000000-0005-0000-0000-0000F4330000}"/>
    <cellStyle name="Normal 3 9 3 2 2" xfId="13265" xr:uid="{00000000-0005-0000-0000-0000F5330000}"/>
    <cellStyle name="Normal 3 9 3 2 3" xfId="13266" xr:uid="{00000000-0005-0000-0000-0000F6330000}"/>
    <cellStyle name="Normal 3 9 3 3" xfId="13267" xr:uid="{00000000-0005-0000-0000-0000F7330000}"/>
    <cellStyle name="Normal 3 9 3 4" xfId="13268" xr:uid="{00000000-0005-0000-0000-0000F8330000}"/>
    <cellStyle name="Normal 3 9 4" xfId="13269" xr:uid="{00000000-0005-0000-0000-0000F9330000}"/>
    <cellStyle name="Normal 3 9 4 2" xfId="13270" xr:uid="{00000000-0005-0000-0000-0000FA330000}"/>
    <cellStyle name="Normal 3 9 4 3" xfId="13271" xr:uid="{00000000-0005-0000-0000-0000FB330000}"/>
    <cellStyle name="Normal 3 9 5" xfId="13272" xr:uid="{00000000-0005-0000-0000-0000FC330000}"/>
    <cellStyle name="Normal 3 9 6" xfId="13273" xr:uid="{00000000-0005-0000-0000-0000FD330000}"/>
    <cellStyle name="Normal 3_GRCW" xfId="28" xr:uid="{00000000-0005-0000-0000-0000FE330000}"/>
    <cellStyle name="Normal 30" xfId="13274" xr:uid="{00000000-0005-0000-0000-0000FF330000}"/>
    <cellStyle name="Normal 31" xfId="13275" xr:uid="{00000000-0005-0000-0000-000000340000}"/>
    <cellStyle name="Normal 31 2" xfId="13276" xr:uid="{00000000-0005-0000-0000-000001340000}"/>
    <cellStyle name="Normal 32" xfId="13277" xr:uid="{00000000-0005-0000-0000-000002340000}"/>
    <cellStyle name="Normal 32 2" xfId="13278" xr:uid="{00000000-0005-0000-0000-000003340000}"/>
    <cellStyle name="Normal 33" xfId="13279" xr:uid="{00000000-0005-0000-0000-000004340000}"/>
    <cellStyle name="Normal 33 2" xfId="13280" xr:uid="{00000000-0005-0000-0000-000005340000}"/>
    <cellStyle name="Normal 34" xfId="13281" xr:uid="{00000000-0005-0000-0000-000006340000}"/>
    <cellStyle name="Normal 34 10" xfId="13282" xr:uid="{00000000-0005-0000-0000-000007340000}"/>
    <cellStyle name="Normal 34 10 2" xfId="13283" xr:uid="{00000000-0005-0000-0000-000008340000}"/>
    <cellStyle name="Normal 34 11" xfId="13284" xr:uid="{00000000-0005-0000-0000-000009340000}"/>
    <cellStyle name="Normal 34 11 2" xfId="13285" xr:uid="{00000000-0005-0000-0000-00000A340000}"/>
    <cellStyle name="Normal 34 12" xfId="13286" xr:uid="{00000000-0005-0000-0000-00000B340000}"/>
    <cellStyle name="Normal 34 2" xfId="13287" xr:uid="{00000000-0005-0000-0000-00000C340000}"/>
    <cellStyle name="Normal 34 2 2" xfId="13288" xr:uid="{00000000-0005-0000-0000-00000D340000}"/>
    <cellStyle name="Normal 34 2 2 2" xfId="13289" xr:uid="{00000000-0005-0000-0000-00000E340000}"/>
    <cellStyle name="Normal 34 2 2 2 2" xfId="13290" xr:uid="{00000000-0005-0000-0000-00000F340000}"/>
    <cellStyle name="Normal 34 2 2 3" xfId="13291" xr:uid="{00000000-0005-0000-0000-000010340000}"/>
    <cellStyle name="Normal 34 2 3" xfId="13292" xr:uid="{00000000-0005-0000-0000-000011340000}"/>
    <cellStyle name="Normal 34 2 3 2" xfId="13293" xr:uid="{00000000-0005-0000-0000-000012340000}"/>
    <cellStyle name="Normal 34 2 4" xfId="13294" xr:uid="{00000000-0005-0000-0000-000013340000}"/>
    <cellStyle name="Normal 34 2 4 2" xfId="13295" xr:uid="{00000000-0005-0000-0000-000014340000}"/>
    <cellStyle name="Normal 34 2 5" xfId="13296" xr:uid="{00000000-0005-0000-0000-000015340000}"/>
    <cellStyle name="Normal 34 3" xfId="13297" xr:uid="{00000000-0005-0000-0000-000016340000}"/>
    <cellStyle name="Normal 34 3 2" xfId="13298" xr:uid="{00000000-0005-0000-0000-000017340000}"/>
    <cellStyle name="Normal 34 3 2 2" xfId="13299" xr:uid="{00000000-0005-0000-0000-000018340000}"/>
    <cellStyle name="Normal 34 3 2 2 2" xfId="13300" xr:uid="{00000000-0005-0000-0000-000019340000}"/>
    <cellStyle name="Normal 34 3 2 3" xfId="13301" xr:uid="{00000000-0005-0000-0000-00001A340000}"/>
    <cellStyle name="Normal 34 3 3" xfId="13302" xr:uid="{00000000-0005-0000-0000-00001B340000}"/>
    <cellStyle name="Normal 34 3 3 2" xfId="13303" xr:uid="{00000000-0005-0000-0000-00001C340000}"/>
    <cellStyle name="Normal 34 3 4" xfId="13304" xr:uid="{00000000-0005-0000-0000-00001D340000}"/>
    <cellStyle name="Normal 34 3 4 2" xfId="13305" xr:uid="{00000000-0005-0000-0000-00001E340000}"/>
    <cellStyle name="Normal 34 3 5" xfId="13306" xr:uid="{00000000-0005-0000-0000-00001F340000}"/>
    <cellStyle name="Normal 34 4" xfId="13307" xr:uid="{00000000-0005-0000-0000-000020340000}"/>
    <cellStyle name="Normal 34 4 2" xfId="13308" xr:uid="{00000000-0005-0000-0000-000021340000}"/>
    <cellStyle name="Normal 34 4 2 2" xfId="13309" xr:uid="{00000000-0005-0000-0000-000022340000}"/>
    <cellStyle name="Normal 34 4 2 2 2" xfId="13310" xr:uid="{00000000-0005-0000-0000-000023340000}"/>
    <cellStyle name="Normal 34 4 2 3" xfId="13311" xr:uid="{00000000-0005-0000-0000-000024340000}"/>
    <cellStyle name="Normal 34 4 3" xfId="13312" xr:uid="{00000000-0005-0000-0000-000025340000}"/>
    <cellStyle name="Normal 34 4 3 2" xfId="13313" xr:uid="{00000000-0005-0000-0000-000026340000}"/>
    <cellStyle name="Normal 34 4 4" xfId="13314" xr:uid="{00000000-0005-0000-0000-000027340000}"/>
    <cellStyle name="Normal 34 4 4 2" xfId="13315" xr:uid="{00000000-0005-0000-0000-000028340000}"/>
    <cellStyle name="Normal 34 4 5" xfId="13316" xr:uid="{00000000-0005-0000-0000-000029340000}"/>
    <cellStyle name="Normal 34 5" xfId="13317" xr:uid="{00000000-0005-0000-0000-00002A340000}"/>
    <cellStyle name="Normal 34 5 2" xfId="13318" xr:uid="{00000000-0005-0000-0000-00002B340000}"/>
    <cellStyle name="Normal 34 5 2 2" xfId="13319" xr:uid="{00000000-0005-0000-0000-00002C340000}"/>
    <cellStyle name="Normal 34 5 2 2 2" xfId="13320" xr:uid="{00000000-0005-0000-0000-00002D340000}"/>
    <cellStyle name="Normal 34 5 2 3" xfId="13321" xr:uid="{00000000-0005-0000-0000-00002E340000}"/>
    <cellStyle name="Normal 34 5 3" xfId="13322" xr:uid="{00000000-0005-0000-0000-00002F340000}"/>
    <cellStyle name="Normal 34 5 3 2" xfId="13323" xr:uid="{00000000-0005-0000-0000-000030340000}"/>
    <cellStyle name="Normal 34 5 4" xfId="13324" xr:uid="{00000000-0005-0000-0000-000031340000}"/>
    <cellStyle name="Normal 34 5 4 2" xfId="13325" xr:uid="{00000000-0005-0000-0000-000032340000}"/>
    <cellStyle name="Normal 34 5 5" xfId="13326" xr:uid="{00000000-0005-0000-0000-000033340000}"/>
    <cellStyle name="Normal 34 6" xfId="13327" xr:uid="{00000000-0005-0000-0000-000034340000}"/>
    <cellStyle name="Normal 34 6 2" xfId="13328" xr:uid="{00000000-0005-0000-0000-000035340000}"/>
    <cellStyle name="Normal 34 6 2 2" xfId="13329" xr:uid="{00000000-0005-0000-0000-000036340000}"/>
    <cellStyle name="Normal 34 6 2 2 2" xfId="13330" xr:uid="{00000000-0005-0000-0000-000037340000}"/>
    <cellStyle name="Normal 34 6 2 3" xfId="13331" xr:uid="{00000000-0005-0000-0000-000038340000}"/>
    <cellStyle name="Normal 34 6 3" xfId="13332" xr:uid="{00000000-0005-0000-0000-000039340000}"/>
    <cellStyle name="Normal 34 6 3 2" xfId="13333" xr:uid="{00000000-0005-0000-0000-00003A340000}"/>
    <cellStyle name="Normal 34 6 4" xfId="13334" xr:uid="{00000000-0005-0000-0000-00003B340000}"/>
    <cellStyle name="Normal 34 6 4 2" xfId="13335" xr:uid="{00000000-0005-0000-0000-00003C340000}"/>
    <cellStyle name="Normal 34 6 5" xfId="13336" xr:uid="{00000000-0005-0000-0000-00003D340000}"/>
    <cellStyle name="Normal 34 7" xfId="13337" xr:uid="{00000000-0005-0000-0000-00003E340000}"/>
    <cellStyle name="Normal 34 7 2" xfId="13338" xr:uid="{00000000-0005-0000-0000-00003F340000}"/>
    <cellStyle name="Normal 34 7 2 2" xfId="13339" xr:uid="{00000000-0005-0000-0000-000040340000}"/>
    <cellStyle name="Normal 34 7 2 2 2" xfId="13340" xr:uid="{00000000-0005-0000-0000-000041340000}"/>
    <cellStyle name="Normal 34 7 2 3" xfId="13341" xr:uid="{00000000-0005-0000-0000-000042340000}"/>
    <cellStyle name="Normal 34 7 3" xfId="13342" xr:uid="{00000000-0005-0000-0000-000043340000}"/>
    <cellStyle name="Normal 34 7 3 2" xfId="13343" xr:uid="{00000000-0005-0000-0000-000044340000}"/>
    <cellStyle name="Normal 34 7 4" xfId="13344" xr:uid="{00000000-0005-0000-0000-000045340000}"/>
    <cellStyle name="Normal 34 8" xfId="13345" xr:uid="{00000000-0005-0000-0000-000046340000}"/>
    <cellStyle name="Normal 34 8 2" xfId="13346" xr:uid="{00000000-0005-0000-0000-000047340000}"/>
    <cellStyle name="Normal 34 8 2 2" xfId="13347" xr:uid="{00000000-0005-0000-0000-000048340000}"/>
    <cellStyle name="Normal 34 8 2 2 2" xfId="13348" xr:uid="{00000000-0005-0000-0000-000049340000}"/>
    <cellStyle name="Normal 34 8 2 3" xfId="13349" xr:uid="{00000000-0005-0000-0000-00004A340000}"/>
    <cellStyle name="Normal 34 8 3" xfId="13350" xr:uid="{00000000-0005-0000-0000-00004B340000}"/>
    <cellStyle name="Normal 34 8 3 2" xfId="13351" xr:uid="{00000000-0005-0000-0000-00004C340000}"/>
    <cellStyle name="Normal 34 8 4" xfId="13352" xr:uid="{00000000-0005-0000-0000-00004D340000}"/>
    <cellStyle name="Normal 34 9" xfId="13353" xr:uid="{00000000-0005-0000-0000-00004E340000}"/>
    <cellStyle name="Normal 34 9 2" xfId="13354" xr:uid="{00000000-0005-0000-0000-00004F340000}"/>
    <cellStyle name="Normal 34 9 2 2" xfId="13355" xr:uid="{00000000-0005-0000-0000-000050340000}"/>
    <cellStyle name="Normal 34 9 3" xfId="13356" xr:uid="{00000000-0005-0000-0000-000051340000}"/>
    <cellStyle name="Normal 35" xfId="13357" xr:uid="{00000000-0005-0000-0000-000052340000}"/>
    <cellStyle name="Normal 35 10" xfId="13358" xr:uid="{00000000-0005-0000-0000-000053340000}"/>
    <cellStyle name="Normal 35 10 2" xfId="13359" xr:uid="{00000000-0005-0000-0000-000054340000}"/>
    <cellStyle name="Normal 35 11" xfId="13360" xr:uid="{00000000-0005-0000-0000-000055340000}"/>
    <cellStyle name="Normal 35 11 2" xfId="13361" xr:uid="{00000000-0005-0000-0000-000056340000}"/>
    <cellStyle name="Normal 35 12" xfId="13362" xr:uid="{00000000-0005-0000-0000-000057340000}"/>
    <cellStyle name="Normal 35 2" xfId="13363" xr:uid="{00000000-0005-0000-0000-000058340000}"/>
    <cellStyle name="Normal 35 2 2" xfId="13364" xr:uid="{00000000-0005-0000-0000-000059340000}"/>
    <cellStyle name="Normal 35 2 2 2" xfId="13365" xr:uid="{00000000-0005-0000-0000-00005A340000}"/>
    <cellStyle name="Normal 35 2 2 2 2" xfId="13366" xr:uid="{00000000-0005-0000-0000-00005B340000}"/>
    <cellStyle name="Normal 35 2 2 3" xfId="13367" xr:uid="{00000000-0005-0000-0000-00005C340000}"/>
    <cellStyle name="Normal 35 2 3" xfId="13368" xr:uid="{00000000-0005-0000-0000-00005D340000}"/>
    <cellStyle name="Normal 35 2 3 2" xfId="13369" xr:uid="{00000000-0005-0000-0000-00005E340000}"/>
    <cellStyle name="Normal 35 2 4" xfId="13370" xr:uid="{00000000-0005-0000-0000-00005F340000}"/>
    <cellStyle name="Normal 35 2 4 2" xfId="13371" xr:uid="{00000000-0005-0000-0000-000060340000}"/>
    <cellStyle name="Normal 35 2 5" xfId="13372" xr:uid="{00000000-0005-0000-0000-000061340000}"/>
    <cellStyle name="Normal 35 3" xfId="13373" xr:uid="{00000000-0005-0000-0000-000062340000}"/>
    <cellStyle name="Normal 35 3 2" xfId="13374" xr:uid="{00000000-0005-0000-0000-000063340000}"/>
    <cellStyle name="Normal 35 3 2 2" xfId="13375" xr:uid="{00000000-0005-0000-0000-000064340000}"/>
    <cellStyle name="Normal 35 3 2 2 2" xfId="13376" xr:uid="{00000000-0005-0000-0000-000065340000}"/>
    <cellStyle name="Normal 35 3 2 3" xfId="13377" xr:uid="{00000000-0005-0000-0000-000066340000}"/>
    <cellStyle name="Normal 35 3 3" xfId="13378" xr:uid="{00000000-0005-0000-0000-000067340000}"/>
    <cellStyle name="Normal 35 3 3 2" xfId="13379" xr:uid="{00000000-0005-0000-0000-000068340000}"/>
    <cellStyle name="Normal 35 3 4" xfId="13380" xr:uid="{00000000-0005-0000-0000-000069340000}"/>
    <cellStyle name="Normal 35 3 4 2" xfId="13381" xr:uid="{00000000-0005-0000-0000-00006A340000}"/>
    <cellStyle name="Normal 35 3 5" xfId="13382" xr:uid="{00000000-0005-0000-0000-00006B340000}"/>
    <cellStyle name="Normal 35 4" xfId="13383" xr:uid="{00000000-0005-0000-0000-00006C340000}"/>
    <cellStyle name="Normal 35 4 2" xfId="13384" xr:uid="{00000000-0005-0000-0000-00006D340000}"/>
    <cellStyle name="Normal 35 4 2 2" xfId="13385" xr:uid="{00000000-0005-0000-0000-00006E340000}"/>
    <cellStyle name="Normal 35 4 2 2 2" xfId="13386" xr:uid="{00000000-0005-0000-0000-00006F340000}"/>
    <cellStyle name="Normal 35 4 2 3" xfId="13387" xr:uid="{00000000-0005-0000-0000-000070340000}"/>
    <cellStyle name="Normal 35 4 3" xfId="13388" xr:uid="{00000000-0005-0000-0000-000071340000}"/>
    <cellStyle name="Normal 35 4 3 2" xfId="13389" xr:uid="{00000000-0005-0000-0000-000072340000}"/>
    <cellStyle name="Normal 35 4 4" xfId="13390" xr:uid="{00000000-0005-0000-0000-000073340000}"/>
    <cellStyle name="Normal 35 4 4 2" xfId="13391" xr:uid="{00000000-0005-0000-0000-000074340000}"/>
    <cellStyle name="Normal 35 4 5" xfId="13392" xr:uid="{00000000-0005-0000-0000-000075340000}"/>
    <cellStyle name="Normal 35 5" xfId="13393" xr:uid="{00000000-0005-0000-0000-000076340000}"/>
    <cellStyle name="Normal 35 5 2" xfId="13394" xr:uid="{00000000-0005-0000-0000-000077340000}"/>
    <cellStyle name="Normal 35 5 2 2" xfId="13395" xr:uid="{00000000-0005-0000-0000-000078340000}"/>
    <cellStyle name="Normal 35 5 2 2 2" xfId="13396" xr:uid="{00000000-0005-0000-0000-000079340000}"/>
    <cellStyle name="Normal 35 5 2 3" xfId="13397" xr:uid="{00000000-0005-0000-0000-00007A340000}"/>
    <cellStyle name="Normal 35 5 3" xfId="13398" xr:uid="{00000000-0005-0000-0000-00007B340000}"/>
    <cellStyle name="Normal 35 5 3 2" xfId="13399" xr:uid="{00000000-0005-0000-0000-00007C340000}"/>
    <cellStyle name="Normal 35 5 4" xfId="13400" xr:uid="{00000000-0005-0000-0000-00007D340000}"/>
    <cellStyle name="Normal 35 5 4 2" xfId="13401" xr:uid="{00000000-0005-0000-0000-00007E340000}"/>
    <cellStyle name="Normal 35 5 5" xfId="13402" xr:uid="{00000000-0005-0000-0000-00007F340000}"/>
    <cellStyle name="Normal 35 6" xfId="13403" xr:uid="{00000000-0005-0000-0000-000080340000}"/>
    <cellStyle name="Normal 35 6 2" xfId="13404" xr:uid="{00000000-0005-0000-0000-000081340000}"/>
    <cellStyle name="Normal 35 6 2 2" xfId="13405" xr:uid="{00000000-0005-0000-0000-000082340000}"/>
    <cellStyle name="Normal 35 6 2 2 2" xfId="13406" xr:uid="{00000000-0005-0000-0000-000083340000}"/>
    <cellStyle name="Normal 35 6 2 3" xfId="13407" xr:uid="{00000000-0005-0000-0000-000084340000}"/>
    <cellStyle name="Normal 35 6 3" xfId="13408" xr:uid="{00000000-0005-0000-0000-000085340000}"/>
    <cellStyle name="Normal 35 6 3 2" xfId="13409" xr:uid="{00000000-0005-0000-0000-000086340000}"/>
    <cellStyle name="Normal 35 6 4" xfId="13410" xr:uid="{00000000-0005-0000-0000-000087340000}"/>
    <cellStyle name="Normal 35 6 4 2" xfId="13411" xr:uid="{00000000-0005-0000-0000-000088340000}"/>
    <cellStyle name="Normal 35 6 5" xfId="13412" xr:uid="{00000000-0005-0000-0000-000089340000}"/>
    <cellStyle name="Normal 35 7" xfId="13413" xr:uid="{00000000-0005-0000-0000-00008A340000}"/>
    <cellStyle name="Normal 35 7 2" xfId="13414" xr:uid="{00000000-0005-0000-0000-00008B340000}"/>
    <cellStyle name="Normal 35 7 2 2" xfId="13415" xr:uid="{00000000-0005-0000-0000-00008C340000}"/>
    <cellStyle name="Normal 35 7 2 2 2" xfId="13416" xr:uid="{00000000-0005-0000-0000-00008D340000}"/>
    <cellStyle name="Normal 35 7 2 3" xfId="13417" xr:uid="{00000000-0005-0000-0000-00008E340000}"/>
    <cellStyle name="Normal 35 7 3" xfId="13418" xr:uid="{00000000-0005-0000-0000-00008F340000}"/>
    <cellStyle name="Normal 35 7 3 2" xfId="13419" xr:uid="{00000000-0005-0000-0000-000090340000}"/>
    <cellStyle name="Normal 35 7 4" xfId="13420" xr:uid="{00000000-0005-0000-0000-000091340000}"/>
    <cellStyle name="Normal 35 8" xfId="13421" xr:uid="{00000000-0005-0000-0000-000092340000}"/>
    <cellStyle name="Normal 35 8 2" xfId="13422" xr:uid="{00000000-0005-0000-0000-000093340000}"/>
    <cellStyle name="Normal 35 8 2 2" xfId="13423" xr:uid="{00000000-0005-0000-0000-000094340000}"/>
    <cellStyle name="Normal 35 8 2 2 2" xfId="13424" xr:uid="{00000000-0005-0000-0000-000095340000}"/>
    <cellStyle name="Normal 35 8 2 3" xfId="13425" xr:uid="{00000000-0005-0000-0000-000096340000}"/>
    <cellStyle name="Normal 35 8 3" xfId="13426" xr:uid="{00000000-0005-0000-0000-000097340000}"/>
    <cellStyle name="Normal 35 8 3 2" xfId="13427" xr:uid="{00000000-0005-0000-0000-000098340000}"/>
    <cellStyle name="Normal 35 8 4" xfId="13428" xr:uid="{00000000-0005-0000-0000-000099340000}"/>
    <cellStyle name="Normal 35 9" xfId="13429" xr:uid="{00000000-0005-0000-0000-00009A340000}"/>
    <cellStyle name="Normal 35 9 2" xfId="13430" xr:uid="{00000000-0005-0000-0000-00009B340000}"/>
    <cellStyle name="Normal 35 9 2 2" xfId="13431" xr:uid="{00000000-0005-0000-0000-00009C340000}"/>
    <cellStyle name="Normal 35 9 3" xfId="13432" xr:uid="{00000000-0005-0000-0000-00009D340000}"/>
    <cellStyle name="Normal 36" xfId="13433" xr:uid="{00000000-0005-0000-0000-00009E340000}"/>
    <cellStyle name="Normal 36 2" xfId="13434" xr:uid="{00000000-0005-0000-0000-00009F340000}"/>
    <cellStyle name="Normal 37" xfId="13435" xr:uid="{00000000-0005-0000-0000-0000A0340000}"/>
    <cellStyle name="Normal 37 2" xfId="13436" xr:uid="{00000000-0005-0000-0000-0000A1340000}"/>
    <cellStyle name="Normal 38" xfId="13437" xr:uid="{00000000-0005-0000-0000-0000A2340000}"/>
    <cellStyle name="Normal 38 2" xfId="13438" xr:uid="{00000000-0005-0000-0000-0000A3340000}"/>
    <cellStyle name="Normal 38 2 2" xfId="13439" xr:uid="{00000000-0005-0000-0000-0000A4340000}"/>
    <cellStyle name="Normal 38 2 2 2" xfId="13440" xr:uid="{00000000-0005-0000-0000-0000A5340000}"/>
    <cellStyle name="Normal 38 2 3" xfId="13441" xr:uid="{00000000-0005-0000-0000-0000A6340000}"/>
    <cellStyle name="Normal 38 3" xfId="13442" xr:uid="{00000000-0005-0000-0000-0000A7340000}"/>
    <cellStyle name="Normal 38 3 2" xfId="13443" xr:uid="{00000000-0005-0000-0000-0000A8340000}"/>
    <cellStyle name="Normal 38 4" xfId="13444" xr:uid="{00000000-0005-0000-0000-0000A9340000}"/>
    <cellStyle name="Normal 38 4 2" xfId="13445" xr:uid="{00000000-0005-0000-0000-0000AA340000}"/>
    <cellStyle name="Normal 38 5" xfId="13446" xr:uid="{00000000-0005-0000-0000-0000AB340000}"/>
    <cellStyle name="Normal 39" xfId="13447" xr:uid="{00000000-0005-0000-0000-0000AC340000}"/>
    <cellStyle name="Normal 39 2" xfId="13448" xr:uid="{00000000-0005-0000-0000-0000AD340000}"/>
    <cellStyle name="Normal 4" xfId="29" xr:uid="{00000000-0005-0000-0000-0000AE340000}"/>
    <cellStyle name="Normal 4 10" xfId="13449" xr:uid="{00000000-0005-0000-0000-0000AF340000}"/>
    <cellStyle name="Normal 4 11" xfId="13450" xr:uid="{00000000-0005-0000-0000-0000B0340000}"/>
    <cellStyle name="Normal 4 12" xfId="13451" xr:uid="{00000000-0005-0000-0000-0000B1340000}"/>
    <cellStyle name="Normal 4 12 2" xfId="13452" xr:uid="{00000000-0005-0000-0000-0000B2340000}"/>
    <cellStyle name="Normal 4 13" xfId="13453" xr:uid="{00000000-0005-0000-0000-0000B3340000}"/>
    <cellStyle name="Normal 4 13 2" xfId="13454" xr:uid="{00000000-0005-0000-0000-0000B4340000}"/>
    <cellStyle name="Normal 4 14" xfId="13455" xr:uid="{00000000-0005-0000-0000-0000B5340000}"/>
    <cellStyle name="Normal 4 15" xfId="13456" xr:uid="{00000000-0005-0000-0000-0000B6340000}"/>
    <cellStyle name="Normal 4 16" xfId="13457" xr:uid="{00000000-0005-0000-0000-0000B7340000}"/>
    <cellStyle name="Normal 4 17" xfId="13458" xr:uid="{00000000-0005-0000-0000-0000B8340000}"/>
    <cellStyle name="Normal 4 18" xfId="13459" xr:uid="{00000000-0005-0000-0000-0000B9340000}"/>
    <cellStyle name="Normal 4 19" xfId="13460" xr:uid="{00000000-0005-0000-0000-0000BA340000}"/>
    <cellStyle name="Normal 4 2" xfId="13461" xr:uid="{00000000-0005-0000-0000-0000BB340000}"/>
    <cellStyle name="Normal 4 2 10" xfId="13462" xr:uid="{00000000-0005-0000-0000-0000BC340000}"/>
    <cellStyle name="Normal 4 2 10 2" xfId="13463" xr:uid="{00000000-0005-0000-0000-0000BD340000}"/>
    <cellStyle name="Normal 4 2 10 2 2" xfId="13464" xr:uid="{00000000-0005-0000-0000-0000BE340000}"/>
    <cellStyle name="Normal 4 2 10 2 2 2" xfId="13465" xr:uid="{00000000-0005-0000-0000-0000BF340000}"/>
    <cellStyle name="Normal 4 2 10 2 2 2 2" xfId="13466" xr:uid="{00000000-0005-0000-0000-0000C0340000}"/>
    <cellStyle name="Normal 4 2 10 2 2 2 3" xfId="13467" xr:uid="{00000000-0005-0000-0000-0000C1340000}"/>
    <cellStyle name="Normal 4 2 10 2 2 3" xfId="13468" xr:uid="{00000000-0005-0000-0000-0000C2340000}"/>
    <cellStyle name="Normal 4 2 10 2 2 4" xfId="13469" xr:uid="{00000000-0005-0000-0000-0000C3340000}"/>
    <cellStyle name="Normal 4 2 10 2 3" xfId="13470" xr:uid="{00000000-0005-0000-0000-0000C4340000}"/>
    <cellStyle name="Normal 4 2 10 2 3 2" xfId="13471" xr:uid="{00000000-0005-0000-0000-0000C5340000}"/>
    <cellStyle name="Normal 4 2 10 2 3 3" xfId="13472" xr:uid="{00000000-0005-0000-0000-0000C6340000}"/>
    <cellStyle name="Normal 4 2 10 2 4" xfId="13473" xr:uid="{00000000-0005-0000-0000-0000C7340000}"/>
    <cellStyle name="Normal 4 2 10 2 5" xfId="13474" xr:uid="{00000000-0005-0000-0000-0000C8340000}"/>
    <cellStyle name="Normal 4 2 10 3" xfId="13475" xr:uid="{00000000-0005-0000-0000-0000C9340000}"/>
    <cellStyle name="Normal 4 2 10 3 2" xfId="13476" xr:uid="{00000000-0005-0000-0000-0000CA340000}"/>
    <cellStyle name="Normal 4 2 10 3 2 2" xfId="13477" xr:uid="{00000000-0005-0000-0000-0000CB340000}"/>
    <cellStyle name="Normal 4 2 10 3 2 3" xfId="13478" xr:uid="{00000000-0005-0000-0000-0000CC340000}"/>
    <cellStyle name="Normal 4 2 10 3 3" xfId="13479" xr:uid="{00000000-0005-0000-0000-0000CD340000}"/>
    <cellStyle name="Normal 4 2 10 3 4" xfId="13480" xr:uid="{00000000-0005-0000-0000-0000CE340000}"/>
    <cellStyle name="Normal 4 2 10 4" xfId="13481" xr:uid="{00000000-0005-0000-0000-0000CF340000}"/>
    <cellStyle name="Normal 4 2 10 4 2" xfId="13482" xr:uid="{00000000-0005-0000-0000-0000D0340000}"/>
    <cellStyle name="Normal 4 2 10 4 3" xfId="13483" xr:uid="{00000000-0005-0000-0000-0000D1340000}"/>
    <cellStyle name="Normal 4 2 10 5" xfId="13484" xr:uid="{00000000-0005-0000-0000-0000D2340000}"/>
    <cellStyle name="Normal 4 2 10 6" xfId="13485" xr:uid="{00000000-0005-0000-0000-0000D3340000}"/>
    <cellStyle name="Normal 4 2 11" xfId="13486" xr:uid="{00000000-0005-0000-0000-0000D4340000}"/>
    <cellStyle name="Normal 4 2 11 2" xfId="13487" xr:uid="{00000000-0005-0000-0000-0000D5340000}"/>
    <cellStyle name="Normal 4 2 11 2 2" xfId="13488" xr:uid="{00000000-0005-0000-0000-0000D6340000}"/>
    <cellStyle name="Normal 4 2 11 2 2 2" xfId="13489" xr:uid="{00000000-0005-0000-0000-0000D7340000}"/>
    <cellStyle name="Normal 4 2 11 2 2 2 2" xfId="13490" xr:uid="{00000000-0005-0000-0000-0000D8340000}"/>
    <cellStyle name="Normal 4 2 11 2 2 2 3" xfId="13491" xr:uid="{00000000-0005-0000-0000-0000D9340000}"/>
    <cellStyle name="Normal 4 2 11 2 2 3" xfId="13492" xr:uid="{00000000-0005-0000-0000-0000DA340000}"/>
    <cellStyle name="Normal 4 2 11 2 2 4" xfId="13493" xr:uid="{00000000-0005-0000-0000-0000DB340000}"/>
    <cellStyle name="Normal 4 2 11 2 3" xfId="13494" xr:uid="{00000000-0005-0000-0000-0000DC340000}"/>
    <cellStyle name="Normal 4 2 11 2 3 2" xfId="13495" xr:uid="{00000000-0005-0000-0000-0000DD340000}"/>
    <cellStyle name="Normal 4 2 11 2 3 3" xfId="13496" xr:uid="{00000000-0005-0000-0000-0000DE340000}"/>
    <cellStyle name="Normal 4 2 11 2 4" xfId="13497" xr:uid="{00000000-0005-0000-0000-0000DF340000}"/>
    <cellStyle name="Normal 4 2 11 2 5" xfId="13498" xr:uid="{00000000-0005-0000-0000-0000E0340000}"/>
    <cellStyle name="Normal 4 2 11 3" xfId="13499" xr:uid="{00000000-0005-0000-0000-0000E1340000}"/>
    <cellStyle name="Normal 4 2 11 3 2" xfId="13500" xr:uid="{00000000-0005-0000-0000-0000E2340000}"/>
    <cellStyle name="Normal 4 2 11 3 2 2" xfId="13501" xr:uid="{00000000-0005-0000-0000-0000E3340000}"/>
    <cellStyle name="Normal 4 2 11 3 2 3" xfId="13502" xr:uid="{00000000-0005-0000-0000-0000E4340000}"/>
    <cellStyle name="Normal 4 2 11 3 3" xfId="13503" xr:uid="{00000000-0005-0000-0000-0000E5340000}"/>
    <cellStyle name="Normal 4 2 11 3 4" xfId="13504" xr:uid="{00000000-0005-0000-0000-0000E6340000}"/>
    <cellStyle name="Normal 4 2 11 4" xfId="13505" xr:uid="{00000000-0005-0000-0000-0000E7340000}"/>
    <cellStyle name="Normal 4 2 11 4 2" xfId="13506" xr:uid="{00000000-0005-0000-0000-0000E8340000}"/>
    <cellStyle name="Normal 4 2 11 4 3" xfId="13507" xr:uid="{00000000-0005-0000-0000-0000E9340000}"/>
    <cellStyle name="Normal 4 2 11 5" xfId="13508" xr:uid="{00000000-0005-0000-0000-0000EA340000}"/>
    <cellStyle name="Normal 4 2 11 6" xfId="13509" xr:uid="{00000000-0005-0000-0000-0000EB340000}"/>
    <cellStyle name="Normal 4 2 12" xfId="13510" xr:uid="{00000000-0005-0000-0000-0000EC340000}"/>
    <cellStyle name="Normal 4 2 12 2" xfId="13511" xr:uid="{00000000-0005-0000-0000-0000ED340000}"/>
    <cellStyle name="Normal 4 2 12 2 2" xfId="13512" xr:uid="{00000000-0005-0000-0000-0000EE340000}"/>
    <cellStyle name="Normal 4 2 12 2 2 2" xfId="13513" xr:uid="{00000000-0005-0000-0000-0000EF340000}"/>
    <cellStyle name="Normal 4 2 12 2 2 2 2" xfId="13514" xr:uid="{00000000-0005-0000-0000-0000F0340000}"/>
    <cellStyle name="Normal 4 2 12 2 2 2 3" xfId="13515" xr:uid="{00000000-0005-0000-0000-0000F1340000}"/>
    <cellStyle name="Normal 4 2 12 2 2 3" xfId="13516" xr:uid="{00000000-0005-0000-0000-0000F2340000}"/>
    <cellStyle name="Normal 4 2 12 2 2 4" xfId="13517" xr:uid="{00000000-0005-0000-0000-0000F3340000}"/>
    <cellStyle name="Normal 4 2 12 2 3" xfId="13518" xr:uid="{00000000-0005-0000-0000-0000F4340000}"/>
    <cellStyle name="Normal 4 2 12 2 3 2" xfId="13519" xr:uid="{00000000-0005-0000-0000-0000F5340000}"/>
    <cellStyle name="Normal 4 2 12 2 3 3" xfId="13520" xr:uid="{00000000-0005-0000-0000-0000F6340000}"/>
    <cellStyle name="Normal 4 2 12 2 4" xfId="13521" xr:uid="{00000000-0005-0000-0000-0000F7340000}"/>
    <cellStyle name="Normal 4 2 12 2 5" xfId="13522" xr:uid="{00000000-0005-0000-0000-0000F8340000}"/>
    <cellStyle name="Normal 4 2 12 3" xfId="13523" xr:uid="{00000000-0005-0000-0000-0000F9340000}"/>
    <cellStyle name="Normal 4 2 12 3 2" xfId="13524" xr:uid="{00000000-0005-0000-0000-0000FA340000}"/>
    <cellStyle name="Normal 4 2 12 3 2 2" xfId="13525" xr:uid="{00000000-0005-0000-0000-0000FB340000}"/>
    <cellStyle name="Normal 4 2 12 3 2 3" xfId="13526" xr:uid="{00000000-0005-0000-0000-0000FC340000}"/>
    <cellStyle name="Normal 4 2 12 3 3" xfId="13527" xr:uid="{00000000-0005-0000-0000-0000FD340000}"/>
    <cellStyle name="Normal 4 2 12 3 4" xfId="13528" xr:uid="{00000000-0005-0000-0000-0000FE340000}"/>
    <cellStyle name="Normal 4 2 12 4" xfId="13529" xr:uid="{00000000-0005-0000-0000-0000FF340000}"/>
    <cellStyle name="Normal 4 2 12 4 2" xfId="13530" xr:uid="{00000000-0005-0000-0000-000000350000}"/>
    <cellStyle name="Normal 4 2 12 4 3" xfId="13531" xr:uid="{00000000-0005-0000-0000-000001350000}"/>
    <cellStyle name="Normal 4 2 12 5" xfId="13532" xr:uid="{00000000-0005-0000-0000-000002350000}"/>
    <cellStyle name="Normal 4 2 12 6" xfId="13533" xr:uid="{00000000-0005-0000-0000-000003350000}"/>
    <cellStyle name="Normal 4 2 13" xfId="13534" xr:uid="{00000000-0005-0000-0000-000004350000}"/>
    <cellStyle name="Normal 4 2 13 2" xfId="13535" xr:uid="{00000000-0005-0000-0000-000005350000}"/>
    <cellStyle name="Normal 4 2 13 2 2" xfId="13536" xr:uid="{00000000-0005-0000-0000-000006350000}"/>
    <cellStyle name="Normal 4 2 13 2 2 2" xfId="13537" xr:uid="{00000000-0005-0000-0000-000007350000}"/>
    <cellStyle name="Normal 4 2 13 2 2 2 2" xfId="13538" xr:uid="{00000000-0005-0000-0000-000008350000}"/>
    <cellStyle name="Normal 4 2 13 2 2 2 3" xfId="13539" xr:uid="{00000000-0005-0000-0000-000009350000}"/>
    <cellStyle name="Normal 4 2 13 2 2 3" xfId="13540" xr:uid="{00000000-0005-0000-0000-00000A350000}"/>
    <cellStyle name="Normal 4 2 13 2 2 4" xfId="13541" xr:uid="{00000000-0005-0000-0000-00000B350000}"/>
    <cellStyle name="Normal 4 2 13 2 3" xfId="13542" xr:uid="{00000000-0005-0000-0000-00000C350000}"/>
    <cellStyle name="Normal 4 2 13 2 3 2" xfId="13543" xr:uid="{00000000-0005-0000-0000-00000D350000}"/>
    <cellStyle name="Normal 4 2 13 2 3 3" xfId="13544" xr:uid="{00000000-0005-0000-0000-00000E350000}"/>
    <cellStyle name="Normal 4 2 13 2 4" xfId="13545" xr:uid="{00000000-0005-0000-0000-00000F350000}"/>
    <cellStyle name="Normal 4 2 13 2 5" xfId="13546" xr:uid="{00000000-0005-0000-0000-000010350000}"/>
    <cellStyle name="Normal 4 2 13 3" xfId="13547" xr:uid="{00000000-0005-0000-0000-000011350000}"/>
    <cellStyle name="Normal 4 2 13 3 2" xfId="13548" xr:uid="{00000000-0005-0000-0000-000012350000}"/>
    <cellStyle name="Normal 4 2 13 3 2 2" xfId="13549" xr:uid="{00000000-0005-0000-0000-000013350000}"/>
    <cellStyle name="Normal 4 2 13 3 2 3" xfId="13550" xr:uid="{00000000-0005-0000-0000-000014350000}"/>
    <cellStyle name="Normal 4 2 13 3 3" xfId="13551" xr:uid="{00000000-0005-0000-0000-000015350000}"/>
    <cellStyle name="Normal 4 2 13 3 4" xfId="13552" xr:uid="{00000000-0005-0000-0000-000016350000}"/>
    <cellStyle name="Normal 4 2 13 4" xfId="13553" xr:uid="{00000000-0005-0000-0000-000017350000}"/>
    <cellStyle name="Normal 4 2 13 4 2" xfId="13554" xr:uid="{00000000-0005-0000-0000-000018350000}"/>
    <cellStyle name="Normal 4 2 13 4 3" xfId="13555" xr:uid="{00000000-0005-0000-0000-000019350000}"/>
    <cellStyle name="Normal 4 2 13 5" xfId="13556" xr:uid="{00000000-0005-0000-0000-00001A350000}"/>
    <cellStyle name="Normal 4 2 13 6" xfId="13557" xr:uid="{00000000-0005-0000-0000-00001B350000}"/>
    <cellStyle name="Normal 4 2 14" xfId="13558" xr:uid="{00000000-0005-0000-0000-00001C350000}"/>
    <cellStyle name="Normal 4 2 14 2" xfId="13559" xr:uid="{00000000-0005-0000-0000-00001D350000}"/>
    <cellStyle name="Normal 4 2 14 2 2" xfId="13560" xr:uid="{00000000-0005-0000-0000-00001E350000}"/>
    <cellStyle name="Normal 4 2 14 2 2 2" xfId="13561" xr:uid="{00000000-0005-0000-0000-00001F350000}"/>
    <cellStyle name="Normal 4 2 14 2 2 2 2" xfId="13562" xr:uid="{00000000-0005-0000-0000-000020350000}"/>
    <cellStyle name="Normal 4 2 14 2 2 2 3" xfId="13563" xr:uid="{00000000-0005-0000-0000-000021350000}"/>
    <cellStyle name="Normal 4 2 14 2 2 3" xfId="13564" xr:uid="{00000000-0005-0000-0000-000022350000}"/>
    <cellStyle name="Normal 4 2 14 2 2 4" xfId="13565" xr:uid="{00000000-0005-0000-0000-000023350000}"/>
    <cellStyle name="Normal 4 2 14 2 3" xfId="13566" xr:uid="{00000000-0005-0000-0000-000024350000}"/>
    <cellStyle name="Normal 4 2 14 2 3 2" xfId="13567" xr:uid="{00000000-0005-0000-0000-000025350000}"/>
    <cellStyle name="Normal 4 2 14 2 3 3" xfId="13568" xr:uid="{00000000-0005-0000-0000-000026350000}"/>
    <cellStyle name="Normal 4 2 14 2 4" xfId="13569" xr:uid="{00000000-0005-0000-0000-000027350000}"/>
    <cellStyle name="Normal 4 2 14 2 5" xfId="13570" xr:uid="{00000000-0005-0000-0000-000028350000}"/>
    <cellStyle name="Normal 4 2 14 3" xfId="13571" xr:uid="{00000000-0005-0000-0000-000029350000}"/>
    <cellStyle name="Normal 4 2 14 3 2" xfId="13572" xr:uid="{00000000-0005-0000-0000-00002A350000}"/>
    <cellStyle name="Normal 4 2 14 3 2 2" xfId="13573" xr:uid="{00000000-0005-0000-0000-00002B350000}"/>
    <cellStyle name="Normal 4 2 14 3 2 3" xfId="13574" xr:uid="{00000000-0005-0000-0000-00002C350000}"/>
    <cellStyle name="Normal 4 2 14 3 3" xfId="13575" xr:uid="{00000000-0005-0000-0000-00002D350000}"/>
    <cellStyle name="Normal 4 2 14 3 4" xfId="13576" xr:uid="{00000000-0005-0000-0000-00002E350000}"/>
    <cellStyle name="Normal 4 2 14 4" xfId="13577" xr:uid="{00000000-0005-0000-0000-00002F350000}"/>
    <cellStyle name="Normal 4 2 14 4 2" xfId="13578" xr:uid="{00000000-0005-0000-0000-000030350000}"/>
    <cellStyle name="Normal 4 2 14 4 3" xfId="13579" xr:uid="{00000000-0005-0000-0000-000031350000}"/>
    <cellStyle name="Normal 4 2 14 5" xfId="13580" xr:uid="{00000000-0005-0000-0000-000032350000}"/>
    <cellStyle name="Normal 4 2 14 6" xfId="13581" xr:uid="{00000000-0005-0000-0000-000033350000}"/>
    <cellStyle name="Normal 4 2 15" xfId="13582" xr:uid="{00000000-0005-0000-0000-000034350000}"/>
    <cellStyle name="Normal 4 2 15 2" xfId="13583" xr:uid="{00000000-0005-0000-0000-000035350000}"/>
    <cellStyle name="Normal 4 2 15 2 2" xfId="13584" xr:uid="{00000000-0005-0000-0000-000036350000}"/>
    <cellStyle name="Normal 4 2 15 2 2 2" xfId="13585" xr:uid="{00000000-0005-0000-0000-000037350000}"/>
    <cellStyle name="Normal 4 2 15 2 2 2 2" xfId="13586" xr:uid="{00000000-0005-0000-0000-000038350000}"/>
    <cellStyle name="Normal 4 2 15 2 2 2 3" xfId="13587" xr:uid="{00000000-0005-0000-0000-000039350000}"/>
    <cellStyle name="Normal 4 2 15 2 2 3" xfId="13588" xr:uid="{00000000-0005-0000-0000-00003A350000}"/>
    <cellStyle name="Normal 4 2 15 2 2 4" xfId="13589" xr:uid="{00000000-0005-0000-0000-00003B350000}"/>
    <cellStyle name="Normal 4 2 15 2 3" xfId="13590" xr:uid="{00000000-0005-0000-0000-00003C350000}"/>
    <cellStyle name="Normal 4 2 15 2 3 2" xfId="13591" xr:uid="{00000000-0005-0000-0000-00003D350000}"/>
    <cellStyle name="Normal 4 2 15 2 3 3" xfId="13592" xr:uid="{00000000-0005-0000-0000-00003E350000}"/>
    <cellStyle name="Normal 4 2 15 2 4" xfId="13593" xr:uid="{00000000-0005-0000-0000-00003F350000}"/>
    <cellStyle name="Normal 4 2 15 2 5" xfId="13594" xr:uid="{00000000-0005-0000-0000-000040350000}"/>
    <cellStyle name="Normal 4 2 15 3" xfId="13595" xr:uid="{00000000-0005-0000-0000-000041350000}"/>
    <cellStyle name="Normal 4 2 15 3 2" xfId="13596" xr:uid="{00000000-0005-0000-0000-000042350000}"/>
    <cellStyle name="Normal 4 2 15 3 2 2" xfId="13597" xr:uid="{00000000-0005-0000-0000-000043350000}"/>
    <cellStyle name="Normal 4 2 15 3 2 3" xfId="13598" xr:uid="{00000000-0005-0000-0000-000044350000}"/>
    <cellStyle name="Normal 4 2 15 3 3" xfId="13599" xr:uid="{00000000-0005-0000-0000-000045350000}"/>
    <cellStyle name="Normal 4 2 15 3 4" xfId="13600" xr:uid="{00000000-0005-0000-0000-000046350000}"/>
    <cellStyle name="Normal 4 2 15 4" xfId="13601" xr:uid="{00000000-0005-0000-0000-000047350000}"/>
    <cellStyle name="Normal 4 2 15 4 2" xfId="13602" xr:uid="{00000000-0005-0000-0000-000048350000}"/>
    <cellStyle name="Normal 4 2 15 4 3" xfId="13603" xr:uid="{00000000-0005-0000-0000-000049350000}"/>
    <cellStyle name="Normal 4 2 15 5" xfId="13604" xr:uid="{00000000-0005-0000-0000-00004A350000}"/>
    <cellStyle name="Normal 4 2 15 6" xfId="13605" xr:uid="{00000000-0005-0000-0000-00004B350000}"/>
    <cellStyle name="Normal 4 2 16" xfId="13606" xr:uid="{00000000-0005-0000-0000-00004C350000}"/>
    <cellStyle name="Normal 4 2 16 2" xfId="13607" xr:uid="{00000000-0005-0000-0000-00004D350000}"/>
    <cellStyle name="Normal 4 2 16 2 2" xfId="13608" xr:uid="{00000000-0005-0000-0000-00004E350000}"/>
    <cellStyle name="Normal 4 2 16 2 2 2" xfId="13609" xr:uid="{00000000-0005-0000-0000-00004F350000}"/>
    <cellStyle name="Normal 4 2 16 2 2 2 2" xfId="13610" xr:uid="{00000000-0005-0000-0000-000050350000}"/>
    <cellStyle name="Normal 4 2 16 2 2 2 3" xfId="13611" xr:uid="{00000000-0005-0000-0000-000051350000}"/>
    <cellStyle name="Normal 4 2 16 2 2 3" xfId="13612" xr:uid="{00000000-0005-0000-0000-000052350000}"/>
    <cellStyle name="Normal 4 2 16 2 2 4" xfId="13613" xr:uid="{00000000-0005-0000-0000-000053350000}"/>
    <cellStyle name="Normal 4 2 16 2 3" xfId="13614" xr:uid="{00000000-0005-0000-0000-000054350000}"/>
    <cellStyle name="Normal 4 2 16 2 3 2" xfId="13615" xr:uid="{00000000-0005-0000-0000-000055350000}"/>
    <cellStyle name="Normal 4 2 16 2 3 3" xfId="13616" xr:uid="{00000000-0005-0000-0000-000056350000}"/>
    <cellStyle name="Normal 4 2 16 2 4" xfId="13617" xr:uid="{00000000-0005-0000-0000-000057350000}"/>
    <cellStyle name="Normal 4 2 16 2 5" xfId="13618" xr:uid="{00000000-0005-0000-0000-000058350000}"/>
    <cellStyle name="Normal 4 2 16 3" xfId="13619" xr:uid="{00000000-0005-0000-0000-000059350000}"/>
    <cellStyle name="Normal 4 2 16 3 2" xfId="13620" xr:uid="{00000000-0005-0000-0000-00005A350000}"/>
    <cellStyle name="Normal 4 2 16 3 2 2" xfId="13621" xr:uid="{00000000-0005-0000-0000-00005B350000}"/>
    <cellStyle name="Normal 4 2 16 3 2 3" xfId="13622" xr:uid="{00000000-0005-0000-0000-00005C350000}"/>
    <cellStyle name="Normal 4 2 16 3 3" xfId="13623" xr:uid="{00000000-0005-0000-0000-00005D350000}"/>
    <cellStyle name="Normal 4 2 16 3 4" xfId="13624" xr:uid="{00000000-0005-0000-0000-00005E350000}"/>
    <cellStyle name="Normal 4 2 16 4" xfId="13625" xr:uid="{00000000-0005-0000-0000-00005F350000}"/>
    <cellStyle name="Normal 4 2 16 4 2" xfId="13626" xr:uid="{00000000-0005-0000-0000-000060350000}"/>
    <cellStyle name="Normal 4 2 16 4 3" xfId="13627" xr:uid="{00000000-0005-0000-0000-000061350000}"/>
    <cellStyle name="Normal 4 2 16 5" xfId="13628" xr:uid="{00000000-0005-0000-0000-000062350000}"/>
    <cellStyle name="Normal 4 2 16 6" xfId="13629" xr:uid="{00000000-0005-0000-0000-000063350000}"/>
    <cellStyle name="Normal 4 2 17" xfId="13630" xr:uid="{00000000-0005-0000-0000-000064350000}"/>
    <cellStyle name="Normal 4 2 17 2" xfId="13631" xr:uid="{00000000-0005-0000-0000-000065350000}"/>
    <cellStyle name="Normal 4 2 17 2 2" xfId="13632" xr:uid="{00000000-0005-0000-0000-000066350000}"/>
    <cellStyle name="Normal 4 2 17 2 2 2" xfId="13633" xr:uid="{00000000-0005-0000-0000-000067350000}"/>
    <cellStyle name="Normal 4 2 17 2 2 2 2" xfId="13634" xr:uid="{00000000-0005-0000-0000-000068350000}"/>
    <cellStyle name="Normal 4 2 17 2 2 2 3" xfId="13635" xr:uid="{00000000-0005-0000-0000-000069350000}"/>
    <cellStyle name="Normal 4 2 17 2 2 3" xfId="13636" xr:uid="{00000000-0005-0000-0000-00006A350000}"/>
    <cellStyle name="Normal 4 2 17 2 2 4" xfId="13637" xr:uid="{00000000-0005-0000-0000-00006B350000}"/>
    <cellStyle name="Normal 4 2 17 2 3" xfId="13638" xr:uid="{00000000-0005-0000-0000-00006C350000}"/>
    <cellStyle name="Normal 4 2 17 2 3 2" xfId="13639" xr:uid="{00000000-0005-0000-0000-00006D350000}"/>
    <cellStyle name="Normal 4 2 17 2 3 3" xfId="13640" xr:uid="{00000000-0005-0000-0000-00006E350000}"/>
    <cellStyle name="Normal 4 2 17 2 4" xfId="13641" xr:uid="{00000000-0005-0000-0000-00006F350000}"/>
    <cellStyle name="Normal 4 2 17 2 5" xfId="13642" xr:uid="{00000000-0005-0000-0000-000070350000}"/>
    <cellStyle name="Normal 4 2 17 3" xfId="13643" xr:uid="{00000000-0005-0000-0000-000071350000}"/>
    <cellStyle name="Normal 4 2 17 3 2" xfId="13644" xr:uid="{00000000-0005-0000-0000-000072350000}"/>
    <cellStyle name="Normal 4 2 17 3 2 2" xfId="13645" xr:uid="{00000000-0005-0000-0000-000073350000}"/>
    <cellStyle name="Normal 4 2 17 3 2 3" xfId="13646" xr:uid="{00000000-0005-0000-0000-000074350000}"/>
    <cellStyle name="Normal 4 2 17 3 3" xfId="13647" xr:uid="{00000000-0005-0000-0000-000075350000}"/>
    <cellStyle name="Normal 4 2 17 3 4" xfId="13648" xr:uid="{00000000-0005-0000-0000-000076350000}"/>
    <cellStyle name="Normal 4 2 17 4" xfId="13649" xr:uid="{00000000-0005-0000-0000-000077350000}"/>
    <cellStyle name="Normal 4 2 17 4 2" xfId="13650" xr:uid="{00000000-0005-0000-0000-000078350000}"/>
    <cellStyle name="Normal 4 2 17 4 3" xfId="13651" xr:uid="{00000000-0005-0000-0000-000079350000}"/>
    <cellStyle name="Normal 4 2 17 5" xfId="13652" xr:uid="{00000000-0005-0000-0000-00007A350000}"/>
    <cellStyle name="Normal 4 2 17 6" xfId="13653" xr:uid="{00000000-0005-0000-0000-00007B350000}"/>
    <cellStyle name="Normal 4 2 18" xfId="13654" xr:uid="{00000000-0005-0000-0000-00007C350000}"/>
    <cellStyle name="Normal 4 2 18 2" xfId="13655" xr:uid="{00000000-0005-0000-0000-00007D350000}"/>
    <cellStyle name="Normal 4 2 18 2 2" xfId="13656" xr:uid="{00000000-0005-0000-0000-00007E350000}"/>
    <cellStyle name="Normal 4 2 18 2 2 2" xfId="13657" xr:uid="{00000000-0005-0000-0000-00007F350000}"/>
    <cellStyle name="Normal 4 2 18 2 2 2 2" xfId="13658" xr:uid="{00000000-0005-0000-0000-000080350000}"/>
    <cellStyle name="Normal 4 2 18 2 2 2 3" xfId="13659" xr:uid="{00000000-0005-0000-0000-000081350000}"/>
    <cellStyle name="Normal 4 2 18 2 2 3" xfId="13660" xr:uid="{00000000-0005-0000-0000-000082350000}"/>
    <cellStyle name="Normal 4 2 18 2 2 4" xfId="13661" xr:uid="{00000000-0005-0000-0000-000083350000}"/>
    <cellStyle name="Normal 4 2 18 2 3" xfId="13662" xr:uid="{00000000-0005-0000-0000-000084350000}"/>
    <cellStyle name="Normal 4 2 18 2 3 2" xfId="13663" xr:uid="{00000000-0005-0000-0000-000085350000}"/>
    <cellStyle name="Normal 4 2 18 2 3 3" xfId="13664" xr:uid="{00000000-0005-0000-0000-000086350000}"/>
    <cellStyle name="Normal 4 2 18 2 4" xfId="13665" xr:uid="{00000000-0005-0000-0000-000087350000}"/>
    <cellStyle name="Normal 4 2 18 2 5" xfId="13666" xr:uid="{00000000-0005-0000-0000-000088350000}"/>
    <cellStyle name="Normal 4 2 18 3" xfId="13667" xr:uid="{00000000-0005-0000-0000-000089350000}"/>
    <cellStyle name="Normal 4 2 18 3 2" xfId="13668" xr:uid="{00000000-0005-0000-0000-00008A350000}"/>
    <cellStyle name="Normal 4 2 18 3 2 2" xfId="13669" xr:uid="{00000000-0005-0000-0000-00008B350000}"/>
    <cellStyle name="Normal 4 2 18 3 2 3" xfId="13670" xr:uid="{00000000-0005-0000-0000-00008C350000}"/>
    <cellStyle name="Normal 4 2 18 3 3" xfId="13671" xr:uid="{00000000-0005-0000-0000-00008D350000}"/>
    <cellStyle name="Normal 4 2 18 3 4" xfId="13672" xr:uid="{00000000-0005-0000-0000-00008E350000}"/>
    <cellStyle name="Normal 4 2 18 4" xfId="13673" xr:uid="{00000000-0005-0000-0000-00008F350000}"/>
    <cellStyle name="Normal 4 2 18 4 2" xfId="13674" xr:uid="{00000000-0005-0000-0000-000090350000}"/>
    <cellStyle name="Normal 4 2 18 4 3" xfId="13675" xr:uid="{00000000-0005-0000-0000-000091350000}"/>
    <cellStyle name="Normal 4 2 18 5" xfId="13676" xr:uid="{00000000-0005-0000-0000-000092350000}"/>
    <cellStyle name="Normal 4 2 18 6" xfId="13677" xr:uid="{00000000-0005-0000-0000-000093350000}"/>
    <cellStyle name="Normal 4 2 19" xfId="13678" xr:uid="{00000000-0005-0000-0000-000094350000}"/>
    <cellStyle name="Normal 4 2 19 2" xfId="13679" xr:uid="{00000000-0005-0000-0000-000095350000}"/>
    <cellStyle name="Normal 4 2 19 2 2" xfId="13680" xr:uid="{00000000-0005-0000-0000-000096350000}"/>
    <cellStyle name="Normal 4 2 19 2 2 2" xfId="13681" xr:uid="{00000000-0005-0000-0000-000097350000}"/>
    <cellStyle name="Normal 4 2 19 2 2 2 2" xfId="13682" xr:uid="{00000000-0005-0000-0000-000098350000}"/>
    <cellStyle name="Normal 4 2 19 2 2 2 3" xfId="13683" xr:uid="{00000000-0005-0000-0000-000099350000}"/>
    <cellStyle name="Normal 4 2 19 2 2 3" xfId="13684" xr:uid="{00000000-0005-0000-0000-00009A350000}"/>
    <cellStyle name="Normal 4 2 19 2 2 4" xfId="13685" xr:uid="{00000000-0005-0000-0000-00009B350000}"/>
    <cellStyle name="Normal 4 2 19 2 3" xfId="13686" xr:uid="{00000000-0005-0000-0000-00009C350000}"/>
    <cellStyle name="Normal 4 2 19 2 3 2" xfId="13687" xr:uid="{00000000-0005-0000-0000-00009D350000}"/>
    <cellStyle name="Normal 4 2 19 2 3 3" xfId="13688" xr:uid="{00000000-0005-0000-0000-00009E350000}"/>
    <cellStyle name="Normal 4 2 19 2 4" xfId="13689" xr:uid="{00000000-0005-0000-0000-00009F350000}"/>
    <cellStyle name="Normal 4 2 19 2 5" xfId="13690" xr:uid="{00000000-0005-0000-0000-0000A0350000}"/>
    <cellStyle name="Normal 4 2 19 3" xfId="13691" xr:uid="{00000000-0005-0000-0000-0000A1350000}"/>
    <cellStyle name="Normal 4 2 19 3 2" xfId="13692" xr:uid="{00000000-0005-0000-0000-0000A2350000}"/>
    <cellStyle name="Normal 4 2 19 3 2 2" xfId="13693" xr:uid="{00000000-0005-0000-0000-0000A3350000}"/>
    <cellStyle name="Normal 4 2 19 3 2 3" xfId="13694" xr:uid="{00000000-0005-0000-0000-0000A4350000}"/>
    <cellStyle name="Normal 4 2 19 3 3" xfId="13695" xr:uid="{00000000-0005-0000-0000-0000A5350000}"/>
    <cellStyle name="Normal 4 2 19 3 4" xfId="13696" xr:uid="{00000000-0005-0000-0000-0000A6350000}"/>
    <cellStyle name="Normal 4 2 19 4" xfId="13697" xr:uid="{00000000-0005-0000-0000-0000A7350000}"/>
    <cellStyle name="Normal 4 2 19 4 2" xfId="13698" xr:uid="{00000000-0005-0000-0000-0000A8350000}"/>
    <cellStyle name="Normal 4 2 19 4 3" xfId="13699" xr:uid="{00000000-0005-0000-0000-0000A9350000}"/>
    <cellStyle name="Normal 4 2 19 5" xfId="13700" xr:uid="{00000000-0005-0000-0000-0000AA350000}"/>
    <cellStyle name="Normal 4 2 19 6" xfId="13701" xr:uid="{00000000-0005-0000-0000-0000AB350000}"/>
    <cellStyle name="Normal 4 2 2" xfId="13702" xr:uid="{00000000-0005-0000-0000-0000AC350000}"/>
    <cellStyle name="Normal 4 2 2 10" xfId="13703" xr:uid="{00000000-0005-0000-0000-0000AD350000}"/>
    <cellStyle name="Normal 4 2 2 2" xfId="13704" xr:uid="{00000000-0005-0000-0000-0000AE350000}"/>
    <cellStyle name="Normal 4 2 2 2 2" xfId="13705" xr:uid="{00000000-0005-0000-0000-0000AF350000}"/>
    <cellStyle name="Normal 4 2 2 2 2 2" xfId="13706" xr:uid="{00000000-0005-0000-0000-0000B0350000}"/>
    <cellStyle name="Normal 4 2 2 2 2 2 2" xfId="13707" xr:uid="{00000000-0005-0000-0000-0000B1350000}"/>
    <cellStyle name="Normal 4 2 2 2 2 2 2 2" xfId="13708" xr:uid="{00000000-0005-0000-0000-0000B2350000}"/>
    <cellStyle name="Normal 4 2 2 2 2 2 2 3" xfId="13709" xr:uid="{00000000-0005-0000-0000-0000B3350000}"/>
    <cellStyle name="Normal 4 2 2 2 2 2 3" xfId="13710" xr:uid="{00000000-0005-0000-0000-0000B4350000}"/>
    <cellStyle name="Normal 4 2 2 2 2 2 4" xfId="13711" xr:uid="{00000000-0005-0000-0000-0000B5350000}"/>
    <cellStyle name="Normal 4 2 2 2 2 3" xfId="13712" xr:uid="{00000000-0005-0000-0000-0000B6350000}"/>
    <cellStyle name="Normal 4 2 2 2 2 3 2" xfId="13713" xr:uid="{00000000-0005-0000-0000-0000B7350000}"/>
    <cellStyle name="Normal 4 2 2 2 2 3 3" xfId="13714" xr:uid="{00000000-0005-0000-0000-0000B8350000}"/>
    <cellStyle name="Normal 4 2 2 2 2 4" xfId="13715" xr:uid="{00000000-0005-0000-0000-0000B9350000}"/>
    <cellStyle name="Normal 4 2 2 2 2 5" xfId="13716" xr:uid="{00000000-0005-0000-0000-0000BA350000}"/>
    <cellStyle name="Normal 4 2 2 2 3" xfId="13717" xr:uid="{00000000-0005-0000-0000-0000BB350000}"/>
    <cellStyle name="Normal 4 2 2 2 3 2" xfId="13718" xr:uid="{00000000-0005-0000-0000-0000BC350000}"/>
    <cellStyle name="Normal 4 2 2 2 3 2 2" xfId="13719" xr:uid="{00000000-0005-0000-0000-0000BD350000}"/>
    <cellStyle name="Normal 4 2 2 2 3 2 3" xfId="13720" xr:uid="{00000000-0005-0000-0000-0000BE350000}"/>
    <cellStyle name="Normal 4 2 2 2 3 3" xfId="13721" xr:uid="{00000000-0005-0000-0000-0000BF350000}"/>
    <cellStyle name="Normal 4 2 2 2 3 4" xfId="13722" xr:uid="{00000000-0005-0000-0000-0000C0350000}"/>
    <cellStyle name="Normal 4 2 2 2 4" xfId="13723" xr:uid="{00000000-0005-0000-0000-0000C1350000}"/>
    <cellStyle name="Normal 4 2 2 2 4 2" xfId="13724" xr:uid="{00000000-0005-0000-0000-0000C2350000}"/>
    <cellStyle name="Normal 4 2 2 2 4 3" xfId="13725" xr:uid="{00000000-0005-0000-0000-0000C3350000}"/>
    <cellStyle name="Normal 4 2 2 2 5" xfId="13726" xr:uid="{00000000-0005-0000-0000-0000C4350000}"/>
    <cellStyle name="Normal 4 2 2 2 6" xfId="13727" xr:uid="{00000000-0005-0000-0000-0000C5350000}"/>
    <cellStyle name="Normal 4 2 2 3" xfId="13728" xr:uid="{00000000-0005-0000-0000-0000C6350000}"/>
    <cellStyle name="Normal 4 2 2 3 2" xfId="13729" xr:uid="{00000000-0005-0000-0000-0000C7350000}"/>
    <cellStyle name="Normal 4 2 2 3 2 2" xfId="13730" xr:uid="{00000000-0005-0000-0000-0000C8350000}"/>
    <cellStyle name="Normal 4 2 2 3 2 2 2" xfId="13731" xr:uid="{00000000-0005-0000-0000-0000C9350000}"/>
    <cellStyle name="Normal 4 2 2 3 2 2 2 2" xfId="13732" xr:uid="{00000000-0005-0000-0000-0000CA350000}"/>
    <cellStyle name="Normal 4 2 2 3 2 2 2 3" xfId="13733" xr:uid="{00000000-0005-0000-0000-0000CB350000}"/>
    <cellStyle name="Normal 4 2 2 3 2 2 3" xfId="13734" xr:uid="{00000000-0005-0000-0000-0000CC350000}"/>
    <cellStyle name="Normal 4 2 2 3 2 2 4" xfId="13735" xr:uid="{00000000-0005-0000-0000-0000CD350000}"/>
    <cellStyle name="Normal 4 2 2 3 2 3" xfId="13736" xr:uid="{00000000-0005-0000-0000-0000CE350000}"/>
    <cellStyle name="Normal 4 2 2 3 2 3 2" xfId="13737" xr:uid="{00000000-0005-0000-0000-0000CF350000}"/>
    <cellStyle name="Normal 4 2 2 3 2 3 3" xfId="13738" xr:uid="{00000000-0005-0000-0000-0000D0350000}"/>
    <cellStyle name="Normal 4 2 2 3 2 4" xfId="13739" xr:uid="{00000000-0005-0000-0000-0000D1350000}"/>
    <cellStyle name="Normal 4 2 2 3 2 5" xfId="13740" xr:uid="{00000000-0005-0000-0000-0000D2350000}"/>
    <cellStyle name="Normal 4 2 2 3 3" xfId="13741" xr:uid="{00000000-0005-0000-0000-0000D3350000}"/>
    <cellStyle name="Normal 4 2 2 3 3 2" xfId="13742" xr:uid="{00000000-0005-0000-0000-0000D4350000}"/>
    <cellStyle name="Normal 4 2 2 3 3 2 2" xfId="13743" xr:uid="{00000000-0005-0000-0000-0000D5350000}"/>
    <cellStyle name="Normal 4 2 2 3 3 2 3" xfId="13744" xr:uid="{00000000-0005-0000-0000-0000D6350000}"/>
    <cellStyle name="Normal 4 2 2 3 3 3" xfId="13745" xr:uid="{00000000-0005-0000-0000-0000D7350000}"/>
    <cellStyle name="Normal 4 2 2 3 3 4" xfId="13746" xr:uid="{00000000-0005-0000-0000-0000D8350000}"/>
    <cellStyle name="Normal 4 2 2 3 4" xfId="13747" xr:uid="{00000000-0005-0000-0000-0000D9350000}"/>
    <cellStyle name="Normal 4 2 2 3 4 2" xfId="13748" xr:uid="{00000000-0005-0000-0000-0000DA350000}"/>
    <cellStyle name="Normal 4 2 2 3 4 3" xfId="13749" xr:uid="{00000000-0005-0000-0000-0000DB350000}"/>
    <cellStyle name="Normal 4 2 2 3 5" xfId="13750" xr:uid="{00000000-0005-0000-0000-0000DC350000}"/>
    <cellStyle name="Normal 4 2 2 3 6" xfId="13751" xr:uid="{00000000-0005-0000-0000-0000DD350000}"/>
    <cellStyle name="Normal 4 2 2 4" xfId="13752" xr:uid="{00000000-0005-0000-0000-0000DE350000}"/>
    <cellStyle name="Normal 4 2 2 4 2" xfId="13753" xr:uid="{00000000-0005-0000-0000-0000DF350000}"/>
    <cellStyle name="Normal 4 2 2 4 2 2" xfId="13754" xr:uid="{00000000-0005-0000-0000-0000E0350000}"/>
    <cellStyle name="Normal 4 2 2 4 2 2 2" xfId="13755" xr:uid="{00000000-0005-0000-0000-0000E1350000}"/>
    <cellStyle name="Normal 4 2 2 4 2 2 2 2" xfId="13756" xr:uid="{00000000-0005-0000-0000-0000E2350000}"/>
    <cellStyle name="Normal 4 2 2 4 2 2 2 3" xfId="13757" xr:uid="{00000000-0005-0000-0000-0000E3350000}"/>
    <cellStyle name="Normal 4 2 2 4 2 2 3" xfId="13758" xr:uid="{00000000-0005-0000-0000-0000E4350000}"/>
    <cellStyle name="Normal 4 2 2 4 2 2 4" xfId="13759" xr:uid="{00000000-0005-0000-0000-0000E5350000}"/>
    <cellStyle name="Normal 4 2 2 4 2 3" xfId="13760" xr:uid="{00000000-0005-0000-0000-0000E6350000}"/>
    <cellStyle name="Normal 4 2 2 4 2 3 2" xfId="13761" xr:uid="{00000000-0005-0000-0000-0000E7350000}"/>
    <cellStyle name="Normal 4 2 2 4 2 3 3" xfId="13762" xr:uid="{00000000-0005-0000-0000-0000E8350000}"/>
    <cellStyle name="Normal 4 2 2 4 2 4" xfId="13763" xr:uid="{00000000-0005-0000-0000-0000E9350000}"/>
    <cellStyle name="Normal 4 2 2 4 2 5" xfId="13764" xr:uid="{00000000-0005-0000-0000-0000EA350000}"/>
    <cellStyle name="Normal 4 2 2 4 3" xfId="13765" xr:uid="{00000000-0005-0000-0000-0000EB350000}"/>
    <cellStyle name="Normal 4 2 2 4 3 2" xfId="13766" xr:uid="{00000000-0005-0000-0000-0000EC350000}"/>
    <cellStyle name="Normal 4 2 2 4 3 2 2" xfId="13767" xr:uid="{00000000-0005-0000-0000-0000ED350000}"/>
    <cellStyle name="Normal 4 2 2 4 3 2 3" xfId="13768" xr:uid="{00000000-0005-0000-0000-0000EE350000}"/>
    <cellStyle name="Normal 4 2 2 4 3 3" xfId="13769" xr:uid="{00000000-0005-0000-0000-0000EF350000}"/>
    <cellStyle name="Normal 4 2 2 4 3 4" xfId="13770" xr:uid="{00000000-0005-0000-0000-0000F0350000}"/>
    <cellStyle name="Normal 4 2 2 4 4" xfId="13771" xr:uid="{00000000-0005-0000-0000-0000F1350000}"/>
    <cellStyle name="Normal 4 2 2 4 4 2" xfId="13772" xr:uid="{00000000-0005-0000-0000-0000F2350000}"/>
    <cellStyle name="Normal 4 2 2 4 4 3" xfId="13773" xr:uid="{00000000-0005-0000-0000-0000F3350000}"/>
    <cellStyle name="Normal 4 2 2 4 5" xfId="13774" xr:uid="{00000000-0005-0000-0000-0000F4350000}"/>
    <cellStyle name="Normal 4 2 2 4 6" xfId="13775" xr:uid="{00000000-0005-0000-0000-0000F5350000}"/>
    <cellStyle name="Normal 4 2 2 5" xfId="13776" xr:uid="{00000000-0005-0000-0000-0000F6350000}"/>
    <cellStyle name="Normal 4 2 2 5 2" xfId="13777" xr:uid="{00000000-0005-0000-0000-0000F7350000}"/>
    <cellStyle name="Normal 4 2 2 5 2 2" xfId="13778" xr:uid="{00000000-0005-0000-0000-0000F8350000}"/>
    <cellStyle name="Normal 4 2 2 5 2 2 2" xfId="13779" xr:uid="{00000000-0005-0000-0000-0000F9350000}"/>
    <cellStyle name="Normal 4 2 2 5 2 2 2 2" xfId="13780" xr:uid="{00000000-0005-0000-0000-0000FA350000}"/>
    <cellStyle name="Normal 4 2 2 5 2 2 2 3" xfId="13781" xr:uid="{00000000-0005-0000-0000-0000FB350000}"/>
    <cellStyle name="Normal 4 2 2 5 2 2 3" xfId="13782" xr:uid="{00000000-0005-0000-0000-0000FC350000}"/>
    <cellStyle name="Normal 4 2 2 5 2 2 4" xfId="13783" xr:uid="{00000000-0005-0000-0000-0000FD350000}"/>
    <cellStyle name="Normal 4 2 2 5 2 3" xfId="13784" xr:uid="{00000000-0005-0000-0000-0000FE350000}"/>
    <cellStyle name="Normal 4 2 2 5 2 3 2" xfId="13785" xr:uid="{00000000-0005-0000-0000-0000FF350000}"/>
    <cellStyle name="Normal 4 2 2 5 2 3 3" xfId="13786" xr:uid="{00000000-0005-0000-0000-000000360000}"/>
    <cellStyle name="Normal 4 2 2 5 2 4" xfId="13787" xr:uid="{00000000-0005-0000-0000-000001360000}"/>
    <cellStyle name="Normal 4 2 2 5 2 5" xfId="13788" xr:uid="{00000000-0005-0000-0000-000002360000}"/>
    <cellStyle name="Normal 4 2 2 5 3" xfId="13789" xr:uid="{00000000-0005-0000-0000-000003360000}"/>
    <cellStyle name="Normal 4 2 2 5 3 2" xfId="13790" xr:uid="{00000000-0005-0000-0000-000004360000}"/>
    <cellStyle name="Normal 4 2 2 5 3 2 2" xfId="13791" xr:uid="{00000000-0005-0000-0000-000005360000}"/>
    <cellStyle name="Normal 4 2 2 5 3 2 3" xfId="13792" xr:uid="{00000000-0005-0000-0000-000006360000}"/>
    <cellStyle name="Normal 4 2 2 5 3 3" xfId="13793" xr:uid="{00000000-0005-0000-0000-000007360000}"/>
    <cellStyle name="Normal 4 2 2 5 3 4" xfId="13794" xr:uid="{00000000-0005-0000-0000-000008360000}"/>
    <cellStyle name="Normal 4 2 2 5 4" xfId="13795" xr:uid="{00000000-0005-0000-0000-000009360000}"/>
    <cellStyle name="Normal 4 2 2 5 4 2" xfId="13796" xr:uid="{00000000-0005-0000-0000-00000A360000}"/>
    <cellStyle name="Normal 4 2 2 5 4 3" xfId="13797" xr:uid="{00000000-0005-0000-0000-00000B360000}"/>
    <cellStyle name="Normal 4 2 2 5 5" xfId="13798" xr:uid="{00000000-0005-0000-0000-00000C360000}"/>
    <cellStyle name="Normal 4 2 2 5 6" xfId="13799" xr:uid="{00000000-0005-0000-0000-00000D360000}"/>
    <cellStyle name="Normal 4 2 2 6" xfId="13800" xr:uid="{00000000-0005-0000-0000-00000E360000}"/>
    <cellStyle name="Normal 4 2 2 6 2" xfId="13801" xr:uid="{00000000-0005-0000-0000-00000F360000}"/>
    <cellStyle name="Normal 4 2 2 6 2 2" xfId="13802" xr:uid="{00000000-0005-0000-0000-000010360000}"/>
    <cellStyle name="Normal 4 2 2 6 2 2 2" xfId="13803" xr:uid="{00000000-0005-0000-0000-000011360000}"/>
    <cellStyle name="Normal 4 2 2 6 2 2 3" xfId="13804" xr:uid="{00000000-0005-0000-0000-000012360000}"/>
    <cellStyle name="Normal 4 2 2 6 2 3" xfId="13805" xr:uid="{00000000-0005-0000-0000-000013360000}"/>
    <cellStyle name="Normal 4 2 2 6 2 4" xfId="13806" xr:uid="{00000000-0005-0000-0000-000014360000}"/>
    <cellStyle name="Normal 4 2 2 6 3" xfId="13807" xr:uid="{00000000-0005-0000-0000-000015360000}"/>
    <cellStyle name="Normal 4 2 2 6 3 2" xfId="13808" xr:uid="{00000000-0005-0000-0000-000016360000}"/>
    <cellStyle name="Normal 4 2 2 6 3 3" xfId="13809" xr:uid="{00000000-0005-0000-0000-000017360000}"/>
    <cellStyle name="Normal 4 2 2 6 4" xfId="13810" xr:uid="{00000000-0005-0000-0000-000018360000}"/>
    <cellStyle name="Normal 4 2 2 6 5" xfId="13811" xr:uid="{00000000-0005-0000-0000-000019360000}"/>
    <cellStyle name="Normal 4 2 2 7" xfId="13812" xr:uid="{00000000-0005-0000-0000-00001A360000}"/>
    <cellStyle name="Normal 4 2 2 7 2" xfId="13813" xr:uid="{00000000-0005-0000-0000-00001B360000}"/>
    <cellStyle name="Normal 4 2 2 7 2 2" xfId="13814" xr:uid="{00000000-0005-0000-0000-00001C360000}"/>
    <cellStyle name="Normal 4 2 2 7 2 3" xfId="13815" xr:uid="{00000000-0005-0000-0000-00001D360000}"/>
    <cellStyle name="Normal 4 2 2 7 3" xfId="13816" xr:uid="{00000000-0005-0000-0000-00001E360000}"/>
    <cellStyle name="Normal 4 2 2 7 4" xfId="13817" xr:uid="{00000000-0005-0000-0000-00001F360000}"/>
    <cellStyle name="Normal 4 2 2 8" xfId="13818" xr:uid="{00000000-0005-0000-0000-000020360000}"/>
    <cellStyle name="Normal 4 2 2 8 2" xfId="13819" xr:uid="{00000000-0005-0000-0000-000021360000}"/>
    <cellStyle name="Normal 4 2 2 8 3" xfId="13820" xr:uid="{00000000-0005-0000-0000-000022360000}"/>
    <cellStyle name="Normal 4 2 2 9" xfId="13821" xr:uid="{00000000-0005-0000-0000-000023360000}"/>
    <cellStyle name="Normal 4 2 20" xfId="13822" xr:uid="{00000000-0005-0000-0000-000024360000}"/>
    <cellStyle name="Normal 4 2 20 2" xfId="13823" xr:uid="{00000000-0005-0000-0000-000025360000}"/>
    <cellStyle name="Normal 4 2 20 2 2" xfId="13824" xr:uid="{00000000-0005-0000-0000-000026360000}"/>
    <cellStyle name="Normal 4 2 20 2 2 2" xfId="13825" xr:uid="{00000000-0005-0000-0000-000027360000}"/>
    <cellStyle name="Normal 4 2 20 2 2 2 2" xfId="13826" xr:uid="{00000000-0005-0000-0000-000028360000}"/>
    <cellStyle name="Normal 4 2 20 2 2 2 3" xfId="13827" xr:uid="{00000000-0005-0000-0000-000029360000}"/>
    <cellStyle name="Normal 4 2 20 2 2 3" xfId="13828" xr:uid="{00000000-0005-0000-0000-00002A360000}"/>
    <cellStyle name="Normal 4 2 20 2 2 4" xfId="13829" xr:uid="{00000000-0005-0000-0000-00002B360000}"/>
    <cellStyle name="Normal 4 2 20 2 3" xfId="13830" xr:uid="{00000000-0005-0000-0000-00002C360000}"/>
    <cellStyle name="Normal 4 2 20 2 3 2" xfId="13831" xr:uid="{00000000-0005-0000-0000-00002D360000}"/>
    <cellStyle name="Normal 4 2 20 2 3 3" xfId="13832" xr:uid="{00000000-0005-0000-0000-00002E360000}"/>
    <cellStyle name="Normal 4 2 20 2 4" xfId="13833" xr:uid="{00000000-0005-0000-0000-00002F360000}"/>
    <cellStyle name="Normal 4 2 20 2 5" xfId="13834" xr:uid="{00000000-0005-0000-0000-000030360000}"/>
    <cellStyle name="Normal 4 2 20 3" xfId="13835" xr:uid="{00000000-0005-0000-0000-000031360000}"/>
    <cellStyle name="Normal 4 2 20 3 2" xfId="13836" xr:uid="{00000000-0005-0000-0000-000032360000}"/>
    <cellStyle name="Normal 4 2 20 3 2 2" xfId="13837" xr:uid="{00000000-0005-0000-0000-000033360000}"/>
    <cellStyle name="Normal 4 2 20 3 2 3" xfId="13838" xr:uid="{00000000-0005-0000-0000-000034360000}"/>
    <cellStyle name="Normal 4 2 20 3 3" xfId="13839" xr:uid="{00000000-0005-0000-0000-000035360000}"/>
    <cellStyle name="Normal 4 2 20 3 4" xfId="13840" xr:uid="{00000000-0005-0000-0000-000036360000}"/>
    <cellStyle name="Normal 4 2 20 4" xfId="13841" xr:uid="{00000000-0005-0000-0000-000037360000}"/>
    <cellStyle name="Normal 4 2 20 4 2" xfId="13842" xr:uid="{00000000-0005-0000-0000-000038360000}"/>
    <cellStyle name="Normal 4 2 20 4 3" xfId="13843" xr:uid="{00000000-0005-0000-0000-000039360000}"/>
    <cellStyle name="Normal 4 2 20 5" xfId="13844" xr:uid="{00000000-0005-0000-0000-00003A360000}"/>
    <cellStyle name="Normal 4 2 20 6" xfId="13845" xr:uid="{00000000-0005-0000-0000-00003B360000}"/>
    <cellStyle name="Normal 4 2 21" xfId="13846" xr:uid="{00000000-0005-0000-0000-00003C360000}"/>
    <cellStyle name="Normal 4 2 21 2" xfId="13847" xr:uid="{00000000-0005-0000-0000-00003D360000}"/>
    <cellStyle name="Normal 4 2 21 2 2" xfId="13848" xr:uid="{00000000-0005-0000-0000-00003E360000}"/>
    <cellStyle name="Normal 4 2 21 2 2 2" xfId="13849" xr:uid="{00000000-0005-0000-0000-00003F360000}"/>
    <cellStyle name="Normal 4 2 21 2 2 2 2" xfId="13850" xr:uid="{00000000-0005-0000-0000-000040360000}"/>
    <cellStyle name="Normal 4 2 21 2 2 2 3" xfId="13851" xr:uid="{00000000-0005-0000-0000-000041360000}"/>
    <cellStyle name="Normal 4 2 21 2 2 3" xfId="13852" xr:uid="{00000000-0005-0000-0000-000042360000}"/>
    <cellStyle name="Normal 4 2 21 2 2 4" xfId="13853" xr:uid="{00000000-0005-0000-0000-000043360000}"/>
    <cellStyle name="Normal 4 2 21 2 3" xfId="13854" xr:uid="{00000000-0005-0000-0000-000044360000}"/>
    <cellStyle name="Normal 4 2 21 2 3 2" xfId="13855" xr:uid="{00000000-0005-0000-0000-000045360000}"/>
    <cellStyle name="Normal 4 2 21 2 3 3" xfId="13856" xr:uid="{00000000-0005-0000-0000-000046360000}"/>
    <cellStyle name="Normal 4 2 21 2 4" xfId="13857" xr:uid="{00000000-0005-0000-0000-000047360000}"/>
    <cellStyle name="Normal 4 2 21 2 5" xfId="13858" xr:uid="{00000000-0005-0000-0000-000048360000}"/>
    <cellStyle name="Normal 4 2 21 3" xfId="13859" xr:uid="{00000000-0005-0000-0000-000049360000}"/>
    <cellStyle name="Normal 4 2 21 3 2" xfId="13860" xr:uid="{00000000-0005-0000-0000-00004A360000}"/>
    <cellStyle name="Normal 4 2 21 3 2 2" xfId="13861" xr:uid="{00000000-0005-0000-0000-00004B360000}"/>
    <cellStyle name="Normal 4 2 21 3 2 3" xfId="13862" xr:uid="{00000000-0005-0000-0000-00004C360000}"/>
    <cellStyle name="Normal 4 2 21 3 3" xfId="13863" xr:uid="{00000000-0005-0000-0000-00004D360000}"/>
    <cellStyle name="Normal 4 2 21 3 4" xfId="13864" xr:uid="{00000000-0005-0000-0000-00004E360000}"/>
    <cellStyle name="Normal 4 2 21 4" xfId="13865" xr:uid="{00000000-0005-0000-0000-00004F360000}"/>
    <cellStyle name="Normal 4 2 21 4 2" xfId="13866" xr:uid="{00000000-0005-0000-0000-000050360000}"/>
    <cellStyle name="Normal 4 2 21 4 3" xfId="13867" xr:uid="{00000000-0005-0000-0000-000051360000}"/>
    <cellStyle name="Normal 4 2 21 5" xfId="13868" xr:uid="{00000000-0005-0000-0000-000052360000}"/>
    <cellStyle name="Normal 4 2 21 6" xfId="13869" xr:uid="{00000000-0005-0000-0000-000053360000}"/>
    <cellStyle name="Normal 4 2 22" xfId="13870" xr:uid="{00000000-0005-0000-0000-000054360000}"/>
    <cellStyle name="Normal 4 2 22 2" xfId="13871" xr:uid="{00000000-0005-0000-0000-000055360000}"/>
    <cellStyle name="Normal 4 2 22 2 2" xfId="13872" xr:uid="{00000000-0005-0000-0000-000056360000}"/>
    <cellStyle name="Normal 4 2 22 2 2 2" xfId="13873" xr:uid="{00000000-0005-0000-0000-000057360000}"/>
    <cellStyle name="Normal 4 2 22 2 2 2 2" xfId="13874" xr:uid="{00000000-0005-0000-0000-000058360000}"/>
    <cellStyle name="Normal 4 2 22 2 2 2 3" xfId="13875" xr:uid="{00000000-0005-0000-0000-000059360000}"/>
    <cellStyle name="Normal 4 2 22 2 2 3" xfId="13876" xr:uid="{00000000-0005-0000-0000-00005A360000}"/>
    <cellStyle name="Normal 4 2 22 2 2 4" xfId="13877" xr:uid="{00000000-0005-0000-0000-00005B360000}"/>
    <cellStyle name="Normal 4 2 22 2 3" xfId="13878" xr:uid="{00000000-0005-0000-0000-00005C360000}"/>
    <cellStyle name="Normal 4 2 22 2 3 2" xfId="13879" xr:uid="{00000000-0005-0000-0000-00005D360000}"/>
    <cellStyle name="Normal 4 2 22 2 3 3" xfId="13880" xr:uid="{00000000-0005-0000-0000-00005E360000}"/>
    <cellStyle name="Normal 4 2 22 2 4" xfId="13881" xr:uid="{00000000-0005-0000-0000-00005F360000}"/>
    <cellStyle name="Normal 4 2 22 2 5" xfId="13882" xr:uid="{00000000-0005-0000-0000-000060360000}"/>
    <cellStyle name="Normal 4 2 22 3" xfId="13883" xr:uid="{00000000-0005-0000-0000-000061360000}"/>
    <cellStyle name="Normal 4 2 22 3 2" xfId="13884" xr:uid="{00000000-0005-0000-0000-000062360000}"/>
    <cellStyle name="Normal 4 2 22 3 2 2" xfId="13885" xr:uid="{00000000-0005-0000-0000-000063360000}"/>
    <cellStyle name="Normal 4 2 22 3 2 3" xfId="13886" xr:uid="{00000000-0005-0000-0000-000064360000}"/>
    <cellStyle name="Normal 4 2 22 3 3" xfId="13887" xr:uid="{00000000-0005-0000-0000-000065360000}"/>
    <cellStyle name="Normal 4 2 22 3 4" xfId="13888" xr:uid="{00000000-0005-0000-0000-000066360000}"/>
    <cellStyle name="Normal 4 2 22 4" xfId="13889" xr:uid="{00000000-0005-0000-0000-000067360000}"/>
    <cellStyle name="Normal 4 2 22 4 2" xfId="13890" xr:uid="{00000000-0005-0000-0000-000068360000}"/>
    <cellStyle name="Normal 4 2 22 4 3" xfId="13891" xr:uid="{00000000-0005-0000-0000-000069360000}"/>
    <cellStyle name="Normal 4 2 22 5" xfId="13892" xr:uid="{00000000-0005-0000-0000-00006A360000}"/>
    <cellStyle name="Normal 4 2 22 6" xfId="13893" xr:uid="{00000000-0005-0000-0000-00006B360000}"/>
    <cellStyle name="Normal 4 2 23" xfId="13894" xr:uid="{00000000-0005-0000-0000-00006C360000}"/>
    <cellStyle name="Normal 4 2 23 2" xfId="13895" xr:uid="{00000000-0005-0000-0000-00006D360000}"/>
    <cellStyle name="Normal 4 2 23 2 2" xfId="13896" xr:uid="{00000000-0005-0000-0000-00006E360000}"/>
    <cellStyle name="Normal 4 2 23 2 2 2" xfId="13897" xr:uid="{00000000-0005-0000-0000-00006F360000}"/>
    <cellStyle name="Normal 4 2 23 2 2 2 2" xfId="13898" xr:uid="{00000000-0005-0000-0000-000070360000}"/>
    <cellStyle name="Normal 4 2 23 2 2 2 3" xfId="13899" xr:uid="{00000000-0005-0000-0000-000071360000}"/>
    <cellStyle name="Normal 4 2 23 2 2 3" xfId="13900" xr:uid="{00000000-0005-0000-0000-000072360000}"/>
    <cellStyle name="Normal 4 2 23 2 2 4" xfId="13901" xr:uid="{00000000-0005-0000-0000-000073360000}"/>
    <cellStyle name="Normal 4 2 23 2 3" xfId="13902" xr:uid="{00000000-0005-0000-0000-000074360000}"/>
    <cellStyle name="Normal 4 2 23 2 3 2" xfId="13903" xr:uid="{00000000-0005-0000-0000-000075360000}"/>
    <cellStyle name="Normal 4 2 23 2 3 3" xfId="13904" xr:uid="{00000000-0005-0000-0000-000076360000}"/>
    <cellStyle name="Normal 4 2 23 2 4" xfId="13905" xr:uid="{00000000-0005-0000-0000-000077360000}"/>
    <cellStyle name="Normal 4 2 23 2 5" xfId="13906" xr:uid="{00000000-0005-0000-0000-000078360000}"/>
    <cellStyle name="Normal 4 2 23 3" xfId="13907" xr:uid="{00000000-0005-0000-0000-000079360000}"/>
    <cellStyle name="Normal 4 2 23 3 2" xfId="13908" xr:uid="{00000000-0005-0000-0000-00007A360000}"/>
    <cellStyle name="Normal 4 2 23 3 2 2" xfId="13909" xr:uid="{00000000-0005-0000-0000-00007B360000}"/>
    <cellStyle name="Normal 4 2 23 3 2 3" xfId="13910" xr:uid="{00000000-0005-0000-0000-00007C360000}"/>
    <cellStyle name="Normal 4 2 23 3 3" xfId="13911" xr:uid="{00000000-0005-0000-0000-00007D360000}"/>
    <cellStyle name="Normal 4 2 23 3 4" xfId="13912" xr:uid="{00000000-0005-0000-0000-00007E360000}"/>
    <cellStyle name="Normal 4 2 23 4" xfId="13913" xr:uid="{00000000-0005-0000-0000-00007F360000}"/>
    <cellStyle name="Normal 4 2 23 4 2" xfId="13914" xr:uid="{00000000-0005-0000-0000-000080360000}"/>
    <cellStyle name="Normal 4 2 23 4 3" xfId="13915" xr:uid="{00000000-0005-0000-0000-000081360000}"/>
    <cellStyle name="Normal 4 2 23 5" xfId="13916" xr:uid="{00000000-0005-0000-0000-000082360000}"/>
    <cellStyle name="Normal 4 2 23 6" xfId="13917" xr:uid="{00000000-0005-0000-0000-000083360000}"/>
    <cellStyle name="Normal 4 2 24" xfId="13918" xr:uid="{00000000-0005-0000-0000-000084360000}"/>
    <cellStyle name="Normal 4 2 24 2" xfId="13919" xr:uid="{00000000-0005-0000-0000-000085360000}"/>
    <cellStyle name="Normal 4 2 24 2 2" xfId="13920" xr:uid="{00000000-0005-0000-0000-000086360000}"/>
    <cellStyle name="Normal 4 2 24 2 2 2" xfId="13921" xr:uid="{00000000-0005-0000-0000-000087360000}"/>
    <cellStyle name="Normal 4 2 24 2 2 2 2" xfId="13922" xr:uid="{00000000-0005-0000-0000-000088360000}"/>
    <cellStyle name="Normal 4 2 24 2 2 2 3" xfId="13923" xr:uid="{00000000-0005-0000-0000-000089360000}"/>
    <cellStyle name="Normal 4 2 24 2 2 3" xfId="13924" xr:uid="{00000000-0005-0000-0000-00008A360000}"/>
    <cellStyle name="Normal 4 2 24 2 2 4" xfId="13925" xr:uid="{00000000-0005-0000-0000-00008B360000}"/>
    <cellStyle name="Normal 4 2 24 2 3" xfId="13926" xr:uid="{00000000-0005-0000-0000-00008C360000}"/>
    <cellStyle name="Normal 4 2 24 2 3 2" xfId="13927" xr:uid="{00000000-0005-0000-0000-00008D360000}"/>
    <cellStyle name="Normal 4 2 24 2 3 3" xfId="13928" xr:uid="{00000000-0005-0000-0000-00008E360000}"/>
    <cellStyle name="Normal 4 2 24 2 4" xfId="13929" xr:uid="{00000000-0005-0000-0000-00008F360000}"/>
    <cellStyle name="Normal 4 2 24 2 5" xfId="13930" xr:uid="{00000000-0005-0000-0000-000090360000}"/>
    <cellStyle name="Normal 4 2 24 3" xfId="13931" xr:uid="{00000000-0005-0000-0000-000091360000}"/>
    <cellStyle name="Normal 4 2 24 3 2" xfId="13932" xr:uid="{00000000-0005-0000-0000-000092360000}"/>
    <cellStyle name="Normal 4 2 24 3 2 2" xfId="13933" xr:uid="{00000000-0005-0000-0000-000093360000}"/>
    <cellStyle name="Normal 4 2 24 3 2 3" xfId="13934" xr:uid="{00000000-0005-0000-0000-000094360000}"/>
    <cellStyle name="Normal 4 2 24 3 3" xfId="13935" xr:uid="{00000000-0005-0000-0000-000095360000}"/>
    <cellStyle name="Normal 4 2 24 3 4" xfId="13936" xr:uid="{00000000-0005-0000-0000-000096360000}"/>
    <cellStyle name="Normal 4 2 24 4" xfId="13937" xr:uid="{00000000-0005-0000-0000-000097360000}"/>
    <cellStyle name="Normal 4 2 24 4 2" xfId="13938" xr:uid="{00000000-0005-0000-0000-000098360000}"/>
    <cellStyle name="Normal 4 2 24 4 3" xfId="13939" xr:uid="{00000000-0005-0000-0000-000099360000}"/>
    <cellStyle name="Normal 4 2 24 5" xfId="13940" xr:uid="{00000000-0005-0000-0000-00009A360000}"/>
    <cellStyle name="Normal 4 2 24 6" xfId="13941" xr:uid="{00000000-0005-0000-0000-00009B360000}"/>
    <cellStyle name="Normal 4 2 25" xfId="13942" xr:uid="{00000000-0005-0000-0000-00009C360000}"/>
    <cellStyle name="Normal 4 2 26" xfId="13943" xr:uid="{00000000-0005-0000-0000-00009D360000}"/>
    <cellStyle name="Normal 4 2 26 2" xfId="13944" xr:uid="{00000000-0005-0000-0000-00009E360000}"/>
    <cellStyle name="Normal 4 2 27" xfId="13945" xr:uid="{00000000-0005-0000-0000-00009F360000}"/>
    <cellStyle name="Normal 4 2 27 2" xfId="13946" xr:uid="{00000000-0005-0000-0000-0000A0360000}"/>
    <cellStyle name="Normal 4 2 28" xfId="13947" xr:uid="{00000000-0005-0000-0000-0000A1360000}"/>
    <cellStyle name="Normal 4 2 3" xfId="13948" xr:uid="{00000000-0005-0000-0000-0000A2360000}"/>
    <cellStyle name="Normal 4 2 3 2" xfId="13949" xr:uid="{00000000-0005-0000-0000-0000A3360000}"/>
    <cellStyle name="Normal 4 2 3 2 2" xfId="13950" xr:uid="{00000000-0005-0000-0000-0000A4360000}"/>
    <cellStyle name="Normal 4 2 3 2 2 2" xfId="13951" xr:uid="{00000000-0005-0000-0000-0000A5360000}"/>
    <cellStyle name="Normal 4 2 3 2 2 2 2" xfId="13952" xr:uid="{00000000-0005-0000-0000-0000A6360000}"/>
    <cellStyle name="Normal 4 2 3 2 2 2 2 2" xfId="13953" xr:uid="{00000000-0005-0000-0000-0000A7360000}"/>
    <cellStyle name="Normal 4 2 3 2 2 2 2 3" xfId="13954" xr:uid="{00000000-0005-0000-0000-0000A8360000}"/>
    <cellStyle name="Normal 4 2 3 2 2 2 3" xfId="13955" xr:uid="{00000000-0005-0000-0000-0000A9360000}"/>
    <cellStyle name="Normal 4 2 3 2 2 2 4" xfId="13956" xr:uid="{00000000-0005-0000-0000-0000AA360000}"/>
    <cellStyle name="Normal 4 2 3 2 2 3" xfId="13957" xr:uid="{00000000-0005-0000-0000-0000AB360000}"/>
    <cellStyle name="Normal 4 2 3 2 2 3 2" xfId="13958" xr:uid="{00000000-0005-0000-0000-0000AC360000}"/>
    <cellStyle name="Normal 4 2 3 2 2 3 3" xfId="13959" xr:uid="{00000000-0005-0000-0000-0000AD360000}"/>
    <cellStyle name="Normal 4 2 3 2 2 4" xfId="13960" xr:uid="{00000000-0005-0000-0000-0000AE360000}"/>
    <cellStyle name="Normal 4 2 3 2 2 5" xfId="13961" xr:uid="{00000000-0005-0000-0000-0000AF360000}"/>
    <cellStyle name="Normal 4 2 3 2 3" xfId="13962" xr:uid="{00000000-0005-0000-0000-0000B0360000}"/>
    <cellStyle name="Normal 4 2 3 2 3 2" xfId="13963" xr:uid="{00000000-0005-0000-0000-0000B1360000}"/>
    <cellStyle name="Normal 4 2 3 2 3 2 2" xfId="13964" xr:uid="{00000000-0005-0000-0000-0000B2360000}"/>
    <cellStyle name="Normal 4 2 3 2 3 2 3" xfId="13965" xr:uid="{00000000-0005-0000-0000-0000B3360000}"/>
    <cellStyle name="Normal 4 2 3 2 3 3" xfId="13966" xr:uid="{00000000-0005-0000-0000-0000B4360000}"/>
    <cellStyle name="Normal 4 2 3 2 3 4" xfId="13967" xr:uid="{00000000-0005-0000-0000-0000B5360000}"/>
    <cellStyle name="Normal 4 2 3 2 4" xfId="13968" xr:uid="{00000000-0005-0000-0000-0000B6360000}"/>
    <cellStyle name="Normal 4 2 3 2 4 2" xfId="13969" xr:uid="{00000000-0005-0000-0000-0000B7360000}"/>
    <cellStyle name="Normal 4 2 3 2 4 3" xfId="13970" xr:uid="{00000000-0005-0000-0000-0000B8360000}"/>
    <cellStyle name="Normal 4 2 3 2 5" xfId="13971" xr:uid="{00000000-0005-0000-0000-0000B9360000}"/>
    <cellStyle name="Normal 4 2 3 2 6" xfId="13972" xr:uid="{00000000-0005-0000-0000-0000BA360000}"/>
    <cellStyle name="Normal 4 2 3 3" xfId="13973" xr:uid="{00000000-0005-0000-0000-0000BB360000}"/>
    <cellStyle name="Normal 4 2 3 3 2" xfId="13974" xr:uid="{00000000-0005-0000-0000-0000BC360000}"/>
    <cellStyle name="Normal 4 2 3 3 2 2" xfId="13975" xr:uid="{00000000-0005-0000-0000-0000BD360000}"/>
    <cellStyle name="Normal 4 2 3 3 2 2 2" xfId="13976" xr:uid="{00000000-0005-0000-0000-0000BE360000}"/>
    <cellStyle name="Normal 4 2 3 3 2 2 3" xfId="13977" xr:uid="{00000000-0005-0000-0000-0000BF360000}"/>
    <cellStyle name="Normal 4 2 3 3 2 3" xfId="13978" xr:uid="{00000000-0005-0000-0000-0000C0360000}"/>
    <cellStyle name="Normal 4 2 3 3 2 4" xfId="13979" xr:uid="{00000000-0005-0000-0000-0000C1360000}"/>
    <cellStyle name="Normal 4 2 3 3 3" xfId="13980" xr:uid="{00000000-0005-0000-0000-0000C2360000}"/>
    <cellStyle name="Normal 4 2 3 3 3 2" xfId="13981" xr:uid="{00000000-0005-0000-0000-0000C3360000}"/>
    <cellStyle name="Normal 4 2 3 3 3 3" xfId="13982" xr:uid="{00000000-0005-0000-0000-0000C4360000}"/>
    <cellStyle name="Normal 4 2 3 3 4" xfId="13983" xr:uid="{00000000-0005-0000-0000-0000C5360000}"/>
    <cellStyle name="Normal 4 2 3 3 5" xfId="13984" xr:uid="{00000000-0005-0000-0000-0000C6360000}"/>
    <cellStyle name="Normal 4 2 3 4" xfId="13985" xr:uid="{00000000-0005-0000-0000-0000C7360000}"/>
    <cellStyle name="Normal 4 2 3 4 2" xfId="13986" xr:uid="{00000000-0005-0000-0000-0000C8360000}"/>
    <cellStyle name="Normal 4 2 3 4 2 2" xfId="13987" xr:uid="{00000000-0005-0000-0000-0000C9360000}"/>
    <cellStyle name="Normal 4 2 3 4 2 3" xfId="13988" xr:uid="{00000000-0005-0000-0000-0000CA360000}"/>
    <cellStyle name="Normal 4 2 3 4 3" xfId="13989" xr:uid="{00000000-0005-0000-0000-0000CB360000}"/>
    <cellStyle name="Normal 4 2 3 4 4" xfId="13990" xr:uid="{00000000-0005-0000-0000-0000CC360000}"/>
    <cellStyle name="Normal 4 2 3 5" xfId="13991" xr:uid="{00000000-0005-0000-0000-0000CD360000}"/>
    <cellStyle name="Normal 4 2 3 5 2" xfId="13992" xr:uid="{00000000-0005-0000-0000-0000CE360000}"/>
    <cellStyle name="Normal 4 2 3 5 3" xfId="13993" xr:uid="{00000000-0005-0000-0000-0000CF360000}"/>
    <cellStyle name="Normal 4 2 3 6" xfId="13994" xr:uid="{00000000-0005-0000-0000-0000D0360000}"/>
    <cellStyle name="Normal 4 2 3 7" xfId="13995" xr:uid="{00000000-0005-0000-0000-0000D1360000}"/>
    <cellStyle name="Normal 4 2 4" xfId="13996" xr:uid="{00000000-0005-0000-0000-0000D2360000}"/>
    <cellStyle name="Normal 4 2 4 2" xfId="13997" xr:uid="{00000000-0005-0000-0000-0000D3360000}"/>
    <cellStyle name="Normal 4 2 4 2 2" xfId="13998" xr:uid="{00000000-0005-0000-0000-0000D4360000}"/>
    <cellStyle name="Normal 4 2 4 2 2 2" xfId="13999" xr:uid="{00000000-0005-0000-0000-0000D5360000}"/>
    <cellStyle name="Normal 4 2 4 2 2 2 2" xfId="14000" xr:uid="{00000000-0005-0000-0000-0000D6360000}"/>
    <cellStyle name="Normal 4 2 4 2 2 2 2 2" xfId="14001" xr:uid="{00000000-0005-0000-0000-0000D7360000}"/>
    <cellStyle name="Normal 4 2 4 2 2 2 2 3" xfId="14002" xr:uid="{00000000-0005-0000-0000-0000D8360000}"/>
    <cellStyle name="Normal 4 2 4 2 2 2 3" xfId="14003" xr:uid="{00000000-0005-0000-0000-0000D9360000}"/>
    <cellStyle name="Normal 4 2 4 2 2 2 4" xfId="14004" xr:uid="{00000000-0005-0000-0000-0000DA360000}"/>
    <cellStyle name="Normal 4 2 4 2 2 3" xfId="14005" xr:uid="{00000000-0005-0000-0000-0000DB360000}"/>
    <cellStyle name="Normal 4 2 4 2 2 3 2" xfId="14006" xr:uid="{00000000-0005-0000-0000-0000DC360000}"/>
    <cellStyle name="Normal 4 2 4 2 2 3 3" xfId="14007" xr:uid="{00000000-0005-0000-0000-0000DD360000}"/>
    <cellStyle name="Normal 4 2 4 2 2 4" xfId="14008" xr:uid="{00000000-0005-0000-0000-0000DE360000}"/>
    <cellStyle name="Normal 4 2 4 2 2 5" xfId="14009" xr:uid="{00000000-0005-0000-0000-0000DF360000}"/>
    <cellStyle name="Normal 4 2 4 2 3" xfId="14010" xr:uid="{00000000-0005-0000-0000-0000E0360000}"/>
    <cellStyle name="Normal 4 2 4 2 3 2" xfId="14011" xr:uid="{00000000-0005-0000-0000-0000E1360000}"/>
    <cellStyle name="Normal 4 2 4 2 3 2 2" xfId="14012" xr:uid="{00000000-0005-0000-0000-0000E2360000}"/>
    <cellStyle name="Normal 4 2 4 2 3 2 3" xfId="14013" xr:uid="{00000000-0005-0000-0000-0000E3360000}"/>
    <cellStyle name="Normal 4 2 4 2 3 3" xfId="14014" xr:uid="{00000000-0005-0000-0000-0000E4360000}"/>
    <cellStyle name="Normal 4 2 4 2 3 4" xfId="14015" xr:uid="{00000000-0005-0000-0000-0000E5360000}"/>
    <cellStyle name="Normal 4 2 4 2 4" xfId="14016" xr:uid="{00000000-0005-0000-0000-0000E6360000}"/>
    <cellStyle name="Normal 4 2 4 2 4 2" xfId="14017" xr:uid="{00000000-0005-0000-0000-0000E7360000}"/>
    <cellStyle name="Normal 4 2 4 2 4 3" xfId="14018" xr:uid="{00000000-0005-0000-0000-0000E8360000}"/>
    <cellStyle name="Normal 4 2 4 2 5" xfId="14019" xr:uid="{00000000-0005-0000-0000-0000E9360000}"/>
    <cellStyle name="Normal 4 2 4 2 6" xfId="14020" xr:uid="{00000000-0005-0000-0000-0000EA360000}"/>
    <cellStyle name="Normal 4 2 4 3" xfId="14021" xr:uid="{00000000-0005-0000-0000-0000EB360000}"/>
    <cellStyle name="Normal 4 2 4 3 2" xfId="14022" xr:uid="{00000000-0005-0000-0000-0000EC360000}"/>
    <cellStyle name="Normal 4 2 4 3 2 2" xfId="14023" xr:uid="{00000000-0005-0000-0000-0000ED360000}"/>
    <cellStyle name="Normal 4 2 4 3 2 2 2" xfId="14024" xr:uid="{00000000-0005-0000-0000-0000EE360000}"/>
    <cellStyle name="Normal 4 2 4 3 2 2 3" xfId="14025" xr:uid="{00000000-0005-0000-0000-0000EF360000}"/>
    <cellStyle name="Normal 4 2 4 3 2 3" xfId="14026" xr:uid="{00000000-0005-0000-0000-0000F0360000}"/>
    <cellStyle name="Normal 4 2 4 3 2 4" xfId="14027" xr:uid="{00000000-0005-0000-0000-0000F1360000}"/>
    <cellStyle name="Normal 4 2 4 3 3" xfId="14028" xr:uid="{00000000-0005-0000-0000-0000F2360000}"/>
    <cellStyle name="Normal 4 2 4 3 3 2" xfId="14029" xr:uid="{00000000-0005-0000-0000-0000F3360000}"/>
    <cellStyle name="Normal 4 2 4 3 3 3" xfId="14030" xr:uid="{00000000-0005-0000-0000-0000F4360000}"/>
    <cellStyle name="Normal 4 2 4 3 4" xfId="14031" xr:uid="{00000000-0005-0000-0000-0000F5360000}"/>
    <cellStyle name="Normal 4 2 4 3 5" xfId="14032" xr:uid="{00000000-0005-0000-0000-0000F6360000}"/>
    <cellStyle name="Normal 4 2 4 4" xfId="14033" xr:uid="{00000000-0005-0000-0000-0000F7360000}"/>
    <cellStyle name="Normal 4 2 4 4 2" xfId="14034" xr:uid="{00000000-0005-0000-0000-0000F8360000}"/>
    <cellStyle name="Normal 4 2 4 4 2 2" xfId="14035" xr:uid="{00000000-0005-0000-0000-0000F9360000}"/>
    <cellStyle name="Normal 4 2 4 4 2 3" xfId="14036" xr:uid="{00000000-0005-0000-0000-0000FA360000}"/>
    <cellStyle name="Normal 4 2 4 4 3" xfId="14037" xr:uid="{00000000-0005-0000-0000-0000FB360000}"/>
    <cellStyle name="Normal 4 2 4 4 4" xfId="14038" xr:uid="{00000000-0005-0000-0000-0000FC360000}"/>
    <cellStyle name="Normal 4 2 4 5" xfId="14039" xr:uid="{00000000-0005-0000-0000-0000FD360000}"/>
    <cellStyle name="Normal 4 2 4 5 2" xfId="14040" xr:uid="{00000000-0005-0000-0000-0000FE360000}"/>
    <cellStyle name="Normal 4 2 4 5 3" xfId="14041" xr:uid="{00000000-0005-0000-0000-0000FF360000}"/>
    <cellStyle name="Normal 4 2 4 6" xfId="14042" xr:uid="{00000000-0005-0000-0000-000000370000}"/>
    <cellStyle name="Normal 4 2 4 7" xfId="14043" xr:uid="{00000000-0005-0000-0000-000001370000}"/>
    <cellStyle name="Normal 4 2 5" xfId="14044" xr:uid="{00000000-0005-0000-0000-000002370000}"/>
    <cellStyle name="Normal 4 2 5 2" xfId="14045" xr:uid="{00000000-0005-0000-0000-000003370000}"/>
    <cellStyle name="Normal 4 2 5 2 2" xfId="14046" xr:uid="{00000000-0005-0000-0000-000004370000}"/>
    <cellStyle name="Normal 4 2 5 2 2 2" xfId="14047" xr:uid="{00000000-0005-0000-0000-000005370000}"/>
    <cellStyle name="Normal 4 2 5 2 2 2 2" xfId="14048" xr:uid="{00000000-0005-0000-0000-000006370000}"/>
    <cellStyle name="Normal 4 2 5 2 2 2 2 2" xfId="14049" xr:uid="{00000000-0005-0000-0000-000007370000}"/>
    <cellStyle name="Normal 4 2 5 2 2 2 2 3" xfId="14050" xr:uid="{00000000-0005-0000-0000-000008370000}"/>
    <cellStyle name="Normal 4 2 5 2 2 2 3" xfId="14051" xr:uid="{00000000-0005-0000-0000-000009370000}"/>
    <cellStyle name="Normal 4 2 5 2 2 2 4" xfId="14052" xr:uid="{00000000-0005-0000-0000-00000A370000}"/>
    <cellStyle name="Normal 4 2 5 2 2 3" xfId="14053" xr:uid="{00000000-0005-0000-0000-00000B370000}"/>
    <cellStyle name="Normal 4 2 5 2 2 3 2" xfId="14054" xr:uid="{00000000-0005-0000-0000-00000C370000}"/>
    <cellStyle name="Normal 4 2 5 2 2 3 3" xfId="14055" xr:uid="{00000000-0005-0000-0000-00000D370000}"/>
    <cellStyle name="Normal 4 2 5 2 2 4" xfId="14056" xr:uid="{00000000-0005-0000-0000-00000E370000}"/>
    <cellStyle name="Normal 4 2 5 2 2 5" xfId="14057" xr:uid="{00000000-0005-0000-0000-00000F370000}"/>
    <cellStyle name="Normal 4 2 5 2 3" xfId="14058" xr:uid="{00000000-0005-0000-0000-000010370000}"/>
    <cellStyle name="Normal 4 2 5 2 3 2" xfId="14059" xr:uid="{00000000-0005-0000-0000-000011370000}"/>
    <cellStyle name="Normal 4 2 5 2 3 2 2" xfId="14060" xr:uid="{00000000-0005-0000-0000-000012370000}"/>
    <cellStyle name="Normal 4 2 5 2 3 2 3" xfId="14061" xr:uid="{00000000-0005-0000-0000-000013370000}"/>
    <cellStyle name="Normal 4 2 5 2 3 3" xfId="14062" xr:uid="{00000000-0005-0000-0000-000014370000}"/>
    <cellStyle name="Normal 4 2 5 2 3 4" xfId="14063" xr:uid="{00000000-0005-0000-0000-000015370000}"/>
    <cellStyle name="Normal 4 2 5 2 4" xfId="14064" xr:uid="{00000000-0005-0000-0000-000016370000}"/>
    <cellStyle name="Normal 4 2 5 2 4 2" xfId="14065" xr:uid="{00000000-0005-0000-0000-000017370000}"/>
    <cellStyle name="Normal 4 2 5 2 4 3" xfId="14066" xr:uid="{00000000-0005-0000-0000-000018370000}"/>
    <cellStyle name="Normal 4 2 5 2 5" xfId="14067" xr:uid="{00000000-0005-0000-0000-000019370000}"/>
    <cellStyle name="Normal 4 2 5 2 6" xfId="14068" xr:uid="{00000000-0005-0000-0000-00001A370000}"/>
    <cellStyle name="Normal 4 2 5 3" xfId="14069" xr:uid="{00000000-0005-0000-0000-00001B370000}"/>
    <cellStyle name="Normal 4 2 5 3 2" xfId="14070" xr:uid="{00000000-0005-0000-0000-00001C370000}"/>
    <cellStyle name="Normal 4 2 5 3 2 2" xfId="14071" xr:uid="{00000000-0005-0000-0000-00001D370000}"/>
    <cellStyle name="Normal 4 2 5 3 2 2 2" xfId="14072" xr:uid="{00000000-0005-0000-0000-00001E370000}"/>
    <cellStyle name="Normal 4 2 5 3 2 2 3" xfId="14073" xr:uid="{00000000-0005-0000-0000-00001F370000}"/>
    <cellStyle name="Normal 4 2 5 3 2 3" xfId="14074" xr:uid="{00000000-0005-0000-0000-000020370000}"/>
    <cellStyle name="Normal 4 2 5 3 2 4" xfId="14075" xr:uid="{00000000-0005-0000-0000-000021370000}"/>
    <cellStyle name="Normal 4 2 5 3 3" xfId="14076" xr:uid="{00000000-0005-0000-0000-000022370000}"/>
    <cellStyle name="Normal 4 2 5 3 3 2" xfId="14077" xr:uid="{00000000-0005-0000-0000-000023370000}"/>
    <cellStyle name="Normal 4 2 5 3 3 3" xfId="14078" xr:uid="{00000000-0005-0000-0000-000024370000}"/>
    <cellStyle name="Normal 4 2 5 3 4" xfId="14079" xr:uid="{00000000-0005-0000-0000-000025370000}"/>
    <cellStyle name="Normal 4 2 5 3 5" xfId="14080" xr:uid="{00000000-0005-0000-0000-000026370000}"/>
    <cellStyle name="Normal 4 2 5 4" xfId="14081" xr:uid="{00000000-0005-0000-0000-000027370000}"/>
    <cellStyle name="Normal 4 2 5 4 2" xfId="14082" xr:uid="{00000000-0005-0000-0000-000028370000}"/>
    <cellStyle name="Normal 4 2 5 4 2 2" xfId="14083" xr:uid="{00000000-0005-0000-0000-000029370000}"/>
    <cellStyle name="Normal 4 2 5 4 2 3" xfId="14084" xr:uid="{00000000-0005-0000-0000-00002A370000}"/>
    <cellStyle name="Normal 4 2 5 4 3" xfId="14085" xr:uid="{00000000-0005-0000-0000-00002B370000}"/>
    <cellStyle name="Normal 4 2 5 4 4" xfId="14086" xr:uid="{00000000-0005-0000-0000-00002C370000}"/>
    <cellStyle name="Normal 4 2 5 5" xfId="14087" xr:uid="{00000000-0005-0000-0000-00002D370000}"/>
    <cellStyle name="Normal 4 2 5 5 2" xfId="14088" xr:uid="{00000000-0005-0000-0000-00002E370000}"/>
    <cellStyle name="Normal 4 2 5 5 3" xfId="14089" xr:uid="{00000000-0005-0000-0000-00002F370000}"/>
    <cellStyle name="Normal 4 2 5 6" xfId="14090" xr:uid="{00000000-0005-0000-0000-000030370000}"/>
    <cellStyle name="Normal 4 2 5 7" xfId="14091" xr:uid="{00000000-0005-0000-0000-000031370000}"/>
    <cellStyle name="Normal 4 2 6" xfId="14092" xr:uid="{00000000-0005-0000-0000-000032370000}"/>
    <cellStyle name="Normal 4 2 6 2" xfId="14093" xr:uid="{00000000-0005-0000-0000-000033370000}"/>
    <cellStyle name="Normal 4 2 6 2 2" xfId="14094" xr:uid="{00000000-0005-0000-0000-000034370000}"/>
    <cellStyle name="Normal 4 2 6 2 2 2" xfId="14095" xr:uid="{00000000-0005-0000-0000-000035370000}"/>
    <cellStyle name="Normal 4 2 6 2 2 2 2" xfId="14096" xr:uid="{00000000-0005-0000-0000-000036370000}"/>
    <cellStyle name="Normal 4 2 6 2 2 2 3" xfId="14097" xr:uid="{00000000-0005-0000-0000-000037370000}"/>
    <cellStyle name="Normal 4 2 6 2 2 3" xfId="14098" xr:uid="{00000000-0005-0000-0000-000038370000}"/>
    <cellStyle name="Normal 4 2 6 2 2 4" xfId="14099" xr:uid="{00000000-0005-0000-0000-000039370000}"/>
    <cellStyle name="Normal 4 2 6 2 3" xfId="14100" xr:uid="{00000000-0005-0000-0000-00003A370000}"/>
    <cellStyle name="Normal 4 2 6 2 3 2" xfId="14101" xr:uid="{00000000-0005-0000-0000-00003B370000}"/>
    <cellStyle name="Normal 4 2 6 2 3 3" xfId="14102" xr:uid="{00000000-0005-0000-0000-00003C370000}"/>
    <cellStyle name="Normal 4 2 6 2 4" xfId="14103" xr:uid="{00000000-0005-0000-0000-00003D370000}"/>
    <cellStyle name="Normal 4 2 6 2 5" xfId="14104" xr:uid="{00000000-0005-0000-0000-00003E370000}"/>
    <cellStyle name="Normal 4 2 6 3" xfId="14105" xr:uid="{00000000-0005-0000-0000-00003F370000}"/>
    <cellStyle name="Normal 4 2 6 3 2" xfId="14106" xr:uid="{00000000-0005-0000-0000-000040370000}"/>
    <cellStyle name="Normal 4 2 6 3 2 2" xfId="14107" xr:uid="{00000000-0005-0000-0000-000041370000}"/>
    <cellStyle name="Normal 4 2 6 3 2 3" xfId="14108" xr:uid="{00000000-0005-0000-0000-000042370000}"/>
    <cellStyle name="Normal 4 2 6 3 3" xfId="14109" xr:uid="{00000000-0005-0000-0000-000043370000}"/>
    <cellStyle name="Normal 4 2 6 3 4" xfId="14110" xr:uid="{00000000-0005-0000-0000-000044370000}"/>
    <cellStyle name="Normal 4 2 6 4" xfId="14111" xr:uid="{00000000-0005-0000-0000-000045370000}"/>
    <cellStyle name="Normal 4 2 6 4 2" xfId="14112" xr:uid="{00000000-0005-0000-0000-000046370000}"/>
    <cellStyle name="Normal 4 2 6 4 3" xfId="14113" xr:uid="{00000000-0005-0000-0000-000047370000}"/>
    <cellStyle name="Normal 4 2 6 5" xfId="14114" xr:uid="{00000000-0005-0000-0000-000048370000}"/>
    <cellStyle name="Normal 4 2 6 6" xfId="14115" xr:uid="{00000000-0005-0000-0000-000049370000}"/>
    <cellStyle name="Normal 4 2 7" xfId="14116" xr:uid="{00000000-0005-0000-0000-00004A370000}"/>
    <cellStyle name="Normal 4 2 7 2" xfId="14117" xr:uid="{00000000-0005-0000-0000-00004B370000}"/>
    <cellStyle name="Normal 4 2 7 2 2" xfId="14118" xr:uid="{00000000-0005-0000-0000-00004C370000}"/>
    <cellStyle name="Normal 4 2 7 2 2 2" xfId="14119" xr:uid="{00000000-0005-0000-0000-00004D370000}"/>
    <cellStyle name="Normal 4 2 7 2 2 2 2" xfId="14120" xr:uid="{00000000-0005-0000-0000-00004E370000}"/>
    <cellStyle name="Normal 4 2 7 2 2 2 3" xfId="14121" xr:uid="{00000000-0005-0000-0000-00004F370000}"/>
    <cellStyle name="Normal 4 2 7 2 2 3" xfId="14122" xr:uid="{00000000-0005-0000-0000-000050370000}"/>
    <cellStyle name="Normal 4 2 7 2 2 4" xfId="14123" xr:uid="{00000000-0005-0000-0000-000051370000}"/>
    <cellStyle name="Normal 4 2 7 2 3" xfId="14124" xr:uid="{00000000-0005-0000-0000-000052370000}"/>
    <cellStyle name="Normal 4 2 7 2 3 2" xfId="14125" xr:uid="{00000000-0005-0000-0000-000053370000}"/>
    <cellStyle name="Normal 4 2 7 2 3 3" xfId="14126" xr:uid="{00000000-0005-0000-0000-000054370000}"/>
    <cellStyle name="Normal 4 2 7 2 4" xfId="14127" xr:uid="{00000000-0005-0000-0000-000055370000}"/>
    <cellStyle name="Normal 4 2 7 2 5" xfId="14128" xr:uid="{00000000-0005-0000-0000-000056370000}"/>
    <cellStyle name="Normal 4 2 7 3" xfId="14129" xr:uid="{00000000-0005-0000-0000-000057370000}"/>
    <cellStyle name="Normal 4 2 7 3 2" xfId="14130" xr:uid="{00000000-0005-0000-0000-000058370000}"/>
    <cellStyle name="Normal 4 2 7 3 2 2" xfId="14131" xr:uid="{00000000-0005-0000-0000-000059370000}"/>
    <cellStyle name="Normal 4 2 7 3 2 3" xfId="14132" xr:uid="{00000000-0005-0000-0000-00005A370000}"/>
    <cellStyle name="Normal 4 2 7 3 3" xfId="14133" xr:uid="{00000000-0005-0000-0000-00005B370000}"/>
    <cellStyle name="Normal 4 2 7 3 4" xfId="14134" xr:uid="{00000000-0005-0000-0000-00005C370000}"/>
    <cellStyle name="Normal 4 2 7 4" xfId="14135" xr:uid="{00000000-0005-0000-0000-00005D370000}"/>
    <cellStyle name="Normal 4 2 7 4 2" xfId="14136" xr:uid="{00000000-0005-0000-0000-00005E370000}"/>
    <cellStyle name="Normal 4 2 7 4 3" xfId="14137" xr:uid="{00000000-0005-0000-0000-00005F370000}"/>
    <cellStyle name="Normal 4 2 7 5" xfId="14138" xr:uid="{00000000-0005-0000-0000-000060370000}"/>
    <cellStyle name="Normal 4 2 7 6" xfId="14139" xr:uid="{00000000-0005-0000-0000-000061370000}"/>
    <cellStyle name="Normal 4 2 8" xfId="14140" xr:uid="{00000000-0005-0000-0000-000062370000}"/>
    <cellStyle name="Normal 4 2 8 2" xfId="14141" xr:uid="{00000000-0005-0000-0000-000063370000}"/>
    <cellStyle name="Normal 4 2 8 2 2" xfId="14142" xr:uid="{00000000-0005-0000-0000-000064370000}"/>
    <cellStyle name="Normal 4 2 8 2 2 2" xfId="14143" xr:uid="{00000000-0005-0000-0000-000065370000}"/>
    <cellStyle name="Normal 4 2 8 2 2 2 2" xfId="14144" xr:uid="{00000000-0005-0000-0000-000066370000}"/>
    <cellStyle name="Normal 4 2 8 2 2 2 3" xfId="14145" xr:uid="{00000000-0005-0000-0000-000067370000}"/>
    <cellStyle name="Normal 4 2 8 2 2 3" xfId="14146" xr:uid="{00000000-0005-0000-0000-000068370000}"/>
    <cellStyle name="Normal 4 2 8 2 2 4" xfId="14147" xr:uid="{00000000-0005-0000-0000-000069370000}"/>
    <cellStyle name="Normal 4 2 8 2 3" xfId="14148" xr:uid="{00000000-0005-0000-0000-00006A370000}"/>
    <cellStyle name="Normal 4 2 8 2 3 2" xfId="14149" xr:uid="{00000000-0005-0000-0000-00006B370000}"/>
    <cellStyle name="Normal 4 2 8 2 3 3" xfId="14150" xr:uid="{00000000-0005-0000-0000-00006C370000}"/>
    <cellStyle name="Normal 4 2 8 2 4" xfId="14151" xr:uid="{00000000-0005-0000-0000-00006D370000}"/>
    <cellStyle name="Normal 4 2 8 2 5" xfId="14152" xr:uid="{00000000-0005-0000-0000-00006E370000}"/>
    <cellStyle name="Normal 4 2 8 3" xfId="14153" xr:uid="{00000000-0005-0000-0000-00006F370000}"/>
    <cellStyle name="Normal 4 2 8 3 2" xfId="14154" xr:uid="{00000000-0005-0000-0000-000070370000}"/>
    <cellStyle name="Normal 4 2 8 3 2 2" xfId="14155" xr:uid="{00000000-0005-0000-0000-000071370000}"/>
    <cellStyle name="Normal 4 2 8 3 2 3" xfId="14156" xr:uid="{00000000-0005-0000-0000-000072370000}"/>
    <cellStyle name="Normal 4 2 8 3 3" xfId="14157" xr:uid="{00000000-0005-0000-0000-000073370000}"/>
    <cellStyle name="Normal 4 2 8 3 4" xfId="14158" xr:uid="{00000000-0005-0000-0000-000074370000}"/>
    <cellStyle name="Normal 4 2 8 4" xfId="14159" xr:uid="{00000000-0005-0000-0000-000075370000}"/>
    <cellStyle name="Normal 4 2 8 4 2" xfId="14160" xr:uid="{00000000-0005-0000-0000-000076370000}"/>
    <cellStyle name="Normal 4 2 8 4 3" xfId="14161" xr:uid="{00000000-0005-0000-0000-000077370000}"/>
    <cellStyle name="Normal 4 2 8 5" xfId="14162" xr:uid="{00000000-0005-0000-0000-000078370000}"/>
    <cellStyle name="Normal 4 2 8 6" xfId="14163" xr:uid="{00000000-0005-0000-0000-000079370000}"/>
    <cellStyle name="Normal 4 2 9" xfId="14164" xr:uid="{00000000-0005-0000-0000-00007A370000}"/>
    <cellStyle name="Normal 4 2 9 2" xfId="14165" xr:uid="{00000000-0005-0000-0000-00007B370000}"/>
    <cellStyle name="Normal 4 2 9 2 2" xfId="14166" xr:uid="{00000000-0005-0000-0000-00007C370000}"/>
    <cellStyle name="Normal 4 2 9 2 2 2" xfId="14167" xr:uid="{00000000-0005-0000-0000-00007D370000}"/>
    <cellStyle name="Normal 4 2 9 2 2 2 2" xfId="14168" xr:uid="{00000000-0005-0000-0000-00007E370000}"/>
    <cellStyle name="Normal 4 2 9 2 2 2 3" xfId="14169" xr:uid="{00000000-0005-0000-0000-00007F370000}"/>
    <cellStyle name="Normal 4 2 9 2 2 3" xfId="14170" xr:uid="{00000000-0005-0000-0000-000080370000}"/>
    <cellStyle name="Normal 4 2 9 2 2 4" xfId="14171" xr:uid="{00000000-0005-0000-0000-000081370000}"/>
    <cellStyle name="Normal 4 2 9 2 3" xfId="14172" xr:uid="{00000000-0005-0000-0000-000082370000}"/>
    <cellStyle name="Normal 4 2 9 2 3 2" xfId="14173" xr:uid="{00000000-0005-0000-0000-000083370000}"/>
    <cellStyle name="Normal 4 2 9 2 3 3" xfId="14174" xr:uid="{00000000-0005-0000-0000-000084370000}"/>
    <cellStyle name="Normal 4 2 9 2 4" xfId="14175" xr:uid="{00000000-0005-0000-0000-000085370000}"/>
    <cellStyle name="Normal 4 2 9 2 5" xfId="14176" xr:uid="{00000000-0005-0000-0000-000086370000}"/>
    <cellStyle name="Normal 4 2 9 3" xfId="14177" xr:uid="{00000000-0005-0000-0000-000087370000}"/>
    <cellStyle name="Normal 4 2 9 3 2" xfId="14178" xr:uid="{00000000-0005-0000-0000-000088370000}"/>
    <cellStyle name="Normal 4 2 9 3 2 2" xfId="14179" xr:uid="{00000000-0005-0000-0000-000089370000}"/>
    <cellStyle name="Normal 4 2 9 3 2 3" xfId="14180" xr:uid="{00000000-0005-0000-0000-00008A370000}"/>
    <cellStyle name="Normal 4 2 9 3 3" xfId="14181" xr:uid="{00000000-0005-0000-0000-00008B370000}"/>
    <cellStyle name="Normal 4 2 9 3 4" xfId="14182" xr:uid="{00000000-0005-0000-0000-00008C370000}"/>
    <cellStyle name="Normal 4 2 9 4" xfId="14183" xr:uid="{00000000-0005-0000-0000-00008D370000}"/>
    <cellStyle name="Normal 4 2 9 4 2" xfId="14184" xr:uid="{00000000-0005-0000-0000-00008E370000}"/>
    <cellStyle name="Normal 4 2 9 4 3" xfId="14185" xr:uid="{00000000-0005-0000-0000-00008F370000}"/>
    <cellStyle name="Normal 4 2 9 5" xfId="14186" xr:uid="{00000000-0005-0000-0000-000090370000}"/>
    <cellStyle name="Normal 4 2 9 6" xfId="14187" xr:uid="{00000000-0005-0000-0000-000091370000}"/>
    <cellStyle name="Normal 4 20" xfId="14188" xr:uid="{00000000-0005-0000-0000-000092370000}"/>
    <cellStyle name="Normal 4 21" xfId="14189" xr:uid="{00000000-0005-0000-0000-000093370000}"/>
    <cellStyle name="Normal 4 22" xfId="14190" xr:uid="{00000000-0005-0000-0000-000094370000}"/>
    <cellStyle name="Normal 4 23" xfId="14191" xr:uid="{00000000-0005-0000-0000-000095370000}"/>
    <cellStyle name="Normal 4 24" xfId="14192" xr:uid="{00000000-0005-0000-0000-000096370000}"/>
    <cellStyle name="Normal 4 25" xfId="14193" xr:uid="{00000000-0005-0000-0000-000097370000}"/>
    <cellStyle name="Normal 4 26" xfId="14194" xr:uid="{00000000-0005-0000-0000-000098370000}"/>
    <cellStyle name="Normal 4 27" xfId="14195" xr:uid="{00000000-0005-0000-0000-000099370000}"/>
    <cellStyle name="Normal 4 28" xfId="14196" xr:uid="{00000000-0005-0000-0000-00009A370000}"/>
    <cellStyle name="Normal 4 29" xfId="14197" xr:uid="{00000000-0005-0000-0000-00009B370000}"/>
    <cellStyle name="Normal 4 3" xfId="14198" xr:uid="{00000000-0005-0000-0000-00009C370000}"/>
    <cellStyle name="Normal 4 3 10" xfId="14199" xr:uid="{00000000-0005-0000-0000-00009D370000}"/>
    <cellStyle name="Normal 4 3 11" xfId="14200" xr:uid="{00000000-0005-0000-0000-00009E370000}"/>
    <cellStyle name="Normal 4 3 2" xfId="14201" xr:uid="{00000000-0005-0000-0000-00009F370000}"/>
    <cellStyle name="Normal 4 3 2 10" xfId="14202" xr:uid="{00000000-0005-0000-0000-0000A0370000}"/>
    <cellStyle name="Normal 4 3 2 2" xfId="14203" xr:uid="{00000000-0005-0000-0000-0000A1370000}"/>
    <cellStyle name="Normal 4 3 2 2 2" xfId="14204" xr:uid="{00000000-0005-0000-0000-0000A2370000}"/>
    <cellStyle name="Normal 4 3 2 2 2 2" xfId="14205" xr:uid="{00000000-0005-0000-0000-0000A3370000}"/>
    <cellStyle name="Normal 4 3 2 2 2 2 2" xfId="14206" xr:uid="{00000000-0005-0000-0000-0000A4370000}"/>
    <cellStyle name="Normal 4 3 2 2 2 2 2 2" xfId="14207" xr:uid="{00000000-0005-0000-0000-0000A5370000}"/>
    <cellStyle name="Normal 4 3 2 2 2 2 2 2 2" xfId="14208" xr:uid="{00000000-0005-0000-0000-0000A6370000}"/>
    <cellStyle name="Normal 4 3 2 2 2 2 2 2 2 2" xfId="14209" xr:uid="{00000000-0005-0000-0000-0000A7370000}"/>
    <cellStyle name="Normal 4 3 2 2 2 2 2 2 2 3" xfId="14210" xr:uid="{00000000-0005-0000-0000-0000A8370000}"/>
    <cellStyle name="Normal 4 3 2 2 2 2 2 2 3" xfId="14211" xr:uid="{00000000-0005-0000-0000-0000A9370000}"/>
    <cellStyle name="Normal 4 3 2 2 2 2 2 2 4" xfId="14212" xr:uid="{00000000-0005-0000-0000-0000AA370000}"/>
    <cellStyle name="Normal 4 3 2 2 2 2 2 3" xfId="14213" xr:uid="{00000000-0005-0000-0000-0000AB370000}"/>
    <cellStyle name="Normal 4 3 2 2 2 2 2 3 2" xfId="14214" xr:uid="{00000000-0005-0000-0000-0000AC370000}"/>
    <cellStyle name="Normal 4 3 2 2 2 2 2 3 3" xfId="14215" xr:uid="{00000000-0005-0000-0000-0000AD370000}"/>
    <cellStyle name="Normal 4 3 2 2 2 2 2 4" xfId="14216" xr:uid="{00000000-0005-0000-0000-0000AE370000}"/>
    <cellStyle name="Normal 4 3 2 2 2 2 2 5" xfId="14217" xr:uid="{00000000-0005-0000-0000-0000AF370000}"/>
    <cellStyle name="Normal 4 3 2 2 2 2 3" xfId="14218" xr:uid="{00000000-0005-0000-0000-0000B0370000}"/>
    <cellStyle name="Normal 4 3 2 2 2 2 3 2" xfId="14219" xr:uid="{00000000-0005-0000-0000-0000B1370000}"/>
    <cellStyle name="Normal 4 3 2 2 2 2 3 2 2" xfId="14220" xr:uid="{00000000-0005-0000-0000-0000B2370000}"/>
    <cellStyle name="Normal 4 3 2 2 2 2 3 2 3" xfId="14221" xr:uid="{00000000-0005-0000-0000-0000B3370000}"/>
    <cellStyle name="Normal 4 3 2 2 2 2 3 3" xfId="14222" xr:uid="{00000000-0005-0000-0000-0000B4370000}"/>
    <cellStyle name="Normal 4 3 2 2 2 2 3 4" xfId="14223" xr:uid="{00000000-0005-0000-0000-0000B5370000}"/>
    <cellStyle name="Normal 4 3 2 2 2 2 4" xfId="14224" xr:uid="{00000000-0005-0000-0000-0000B6370000}"/>
    <cellStyle name="Normal 4 3 2 2 2 2 4 2" xfId="14225" xr:uid="{00000000-0005-0000-0000-0000B7370000}"/>
    <cellStyle name="Normal 4 3 2 2 2 2 4 3" xfId="14226" xr:uid="{00000000-0005-0000-0000-0000B8370000}"/>
    <cellStyle name="Normal 4 3 2 2 2 2 5" xfId="14227" xr:uid="{00000000-0005-0000-0000-0000B9370000}"/>
    <cellStyle name="Normal 4 3 2 2 2 2 6" xfId="14228" xr:uid="{00000000-0005-0000-0000-0000BA370000}"/>
    <cellStyle name="Normal 4 3 2 2 2 3" xfId="14229" xr:uid="{00000000-0005-0000-0000-0000BB370000}"/>
    <cellStyle name="Normal 4 3 2 2 2 3 2" xfId="14230" xr:uid="{00000000-0005-0000-0000-0000BC370000}"/>
    <cellStyle name="Normal 4 3 2 2 2 3 2 2" xfId="14231" xr:uid="{00000000-0005-0000-0000-0000BD370000}"/>
    <cellStyle name="Normal 4 3 2 2 2 3 2 2 2" xfId="14232" xr:uid="{00000000-0005-0000-0000-0000BE370000}"/>
    <cellStyle name="Normal 4 3 2 2 2 3 2 2 3" xfId="14233" xr:uid="{00000000-0005-0000-0000-0000BF370000}"/>
    <cellStyle name="Normal 4 3 2 2 2 3 2 3" xfId="14234" xr:uid="{00000000-0005-0000-0000-0000C0370000}"/>
    <cellStyle name="Normal 4 3 2 2 2 3 2 4" xfId="14235" xr:uid="{00000000-0005-0000-0000-0000C1370000}"/>
    <cellStyle name="Normal 4 3 2 2 2 3 3" xfId="14236" xr:uid="{00000000-0005-0000-0000-0000C2370000}"/>
    <cellStyle name="Normal 4 3 2 2 2 3 3 2" xfId="14237" xr:uid="{00000000-0005-0000-0000-0000C3370000}"/>
    <cellStyle name="Normal 4 3 2 2 2 3 3 3" xfId="14238" xr:uid="{00000000-0005-0000-0000-0000C4370000}"/>
    <cellStyle name="Normal 4 3 2 2 2 3 4" xfId="14239" xr:uid="{00000000-0005-0000-0000-0000C5370000}"/>
    <cellStyle name="Normal 4 3 2 2 2 3 5" xfId="14240" xr:uid="{00000000-0005-0000-0000-0000C6370000}"/>
    <cellStyle name="Normal 4 3 2 2 2 4" xfId="14241" xr:uid="{00000000-0005-0000-0000-0000C7370000}"/>
    <cellStyle name="Normal 4 3 2 2 2 4 2" xfId="14242" xr:uid="{00000000-0005-0000-0000-0000C8370000}"/>
    <cellStyle name="Normal 4 3 2 2 2 4 2 2" xfId="14243" xr:uid="{00000000-0005-0000-0000-0000C9370000}"/>
    <cellStyle name="Normal 4 3 2 2 2 4 2 3" xfId="14244" xr:uid="{00000000-0005-0000-0000-0000CA370000}"/>
    <cellStyle name="Normal 4 3 2 2 2 4 3" xfId="14245" xr:uid="{00000000-0005-0000-0000-0000CB370000}"/>
    <cellStyle name="Normal 4 3 2 2 2 4 4" xfId="14246" xr:uid="{00000000-0005-0000-0000-0000CC370000}"/>
    <cellStyle name="Normal 4 3 2 2 2 5" xfId="14247" xr:uid="{00000000-0005-0000-0000-0000CD370000}"/>
    <cellStyle name="Normal 4 3 2 2 2 5 2" xfId="14248" xr:uid="{00000000-0005-0000-0000-0000CE370000}"/>
    <cellStyle name="Normal 4 3 2 2 2 5 3" xfId="14249" xr:uid="{00000000-0005-0000-0000-0000CF370000}"/>
    <cellStyle name="Normal 4 3 2 2 2 6" xfId="14250" xr:uid="{00000000-0005-0000-0000-0000D0370000}"/>
    <cellStyle name="Normal 4 3 2 2 2 7" xfId="14251" xr:uid="{00000000-0005-0000-0000-0000D1370000}"/>
    <cellStyle name="Normal 4 3 2 2 3" xfId="14252" xr:uid="{00000000-0005-0000-0000-0000D2370000}"/>
    <cellStyle name="Normal 4 3 2 2 3 2" xfId="14253" xr:uid="{00000000-0005-0000-0000-0000D3370000}"/>
    <cellStyle name="Normal 4 3 2 2 3 2 2" xfId="14254" xr:uid="{00000000-0005-0000-0000-0000D4370000}"/>
    <cellStyle name="Normal 4 3 2 2 3 2 2 2" xfId="14255" xr:uid="{00000000-0005-0000-0000-0000D5370000}"/>
    <cellStyle name="Normal 4 3 2 2 3 2 2 2 2" xfId="14256" xr:uid="{00000000-0005-0000-0000-0000D6370000}"/>
    <cellStyle name="Normal 4 3 2 2 3 2 2 2 2 2" xfId="14257" xr:uid="{00000000-0005-0000-0000-0000D7370000}"/>
    <cellStyle name="Normal 4 3 2 2 3 2 2 2 2 3" xfId="14258" xr:uid="{00000000-0005-0000-0000-0000D8370000}"/>
    <cellStyle name="Normal 4 3 2 2 3 2 2 2 3" xfId="14259" xr:uid="{00000000-0005-0000-0000-0000D9370000}"/>
    <cellStyle name="Normal 4 3 2 2 3 2 2 2 4" xfId="14260" xr:uid="{00000000-0005-0000-0000-0000DA370000}"/>
    <cellStyle name="Normal 4 3 2 2 3 2 2 3" xfId="14261" xr:uid="{00000000-0005-0000-0000-0000DB370000}"/>
    <cellStyle name="Normal 4 3 2 2 3 2 2 3 2" xfId="14262" xr:uid="{00000000-0005-0000-0000-0000DC370000}"/>
    <cellStyle name="Normal 4 3 2 2 3 2 2 3 3" xfId="14263" xr:uid="{00000000-0005-0000-0000-0000DD370000}"/>
    <cellStyle name="Normal 4 3 2 2 3 2 2 4" xfId="14264" xr:uid="{00000000-0005-0000-0000-0000DE370000}"/>
    <cellStyle name="Normal 4 3 2 2 3 2 2 5" xfId="14265" xr:uid="{00000000-0005-0000-0000-0000DF370000}"/>
    <cellStyle name="Normal 4 3 2 2 3 2 3" xfId="14266" xr:uid="{00000000-0005-0000-0000-0000E0370000}"/>
    <cellStyle name="Normal 4 3 2 2 3 2 3 2" xfId="14267" xr:uid="{00000000-0005-0000-0000-0000E1370000}"/>
    <cellStyle name="Normal 4 3 2 2 3 2 3 2 2" xfId="14268" xr:uid="{00000000-0005-0000-0000-0000E2370000}"/>
    <cellStyle name="Normal 4 3 2 2 3 2 3 2 3" xfId="14269" xr:uid="{00000000-0005-0000-0000-0000E3370000}"/>
    <cellStyle name="Normal 4 3 2 2 3 2 3 3" xfId="14270" xr:uid="{00000000-0005-0000-0000-0000E4370000}"/>
    <cellStyle name="Normal 4 3 2 2 3 2 3 4" xfId="14271" xr:uid="{00000000-0005-0000-0000-0000E5370000}"/>
    <cellStyle name="Normal 4 3 2 2 3 2 4" xfId="14272" xr:uid="{00000000-0005-0000-0000-0000E6370000}"/>
    <cellStyle name="Normal 4 3 2 2 3 2 4 2" xfId="14273" xr:uid="{00000000-0005-0000-0000-0000E7370000}"/>
    <cellStyle name="Normal 4 3 2 2 3 2 4 3" xfId="14274" xr:uid="{00000000-0005-0000-0000-0000E8370000}"/>
    <cellStyle name="Normal 4 3 2 2 3 2 5" xfId="14275" xr:uid="{00000000-0005-0000-0000-0000E9370000}"/>
    <cellStyle name="Normal 4 3 2 2 3 2 6" xfId="14276" xr:uid="{00000000-0005-0000-0000-0000EA370000}"/>
    <cellStyle name="Normal 4 3 2 2 3 3" xfId="14277" xr:uid="{00000000-0005-0000-0000-0000EB370000}"/>
    <cellStyle name="Normal 4 3 2 2 3 3 2" xfId="14278" xr:uid="{00000000-0005-0000-0000-0000EC370000}"/>
    <cellStyle name="Normal 4 3 2 2 3 3 2 2" xfId="14279" xr:uid="{00000000-0005-0000-0000-0000ED370000}"/>
    <cellStyle name="Normal 4 3 2 2 3 3 2 2 2" xfId="14280" xr:uid="{00000000-0005-0000-0000-0000EE370000}"/>
    <cellStyle name="Normal 4 3 2 2 3 3 2 2 3" xfId="14281" xr:uid="{00000000-0005-0000-0000-0000EF370000}"/>
    <cellStyle name="Normal 4 3 2 2 3 3 2 3" xfId="14282" xr:uid="{00000000-0005-0000-0000-0000F0370000}"/>
    <cellStyle name="Normal 4 3 2 2 3 3 2 4" xfId="14283" xr:uid="{00000000-0005-0000-0000-0000F1370000}"/>
    <cellStyle name="Normal 4 3 2 2 3 3 3" xfId="14284" xr:uid="{00000000-0005-0000-0000-0000F2370000}"/>
    <cellStyle name="Normal 4 3 2 2 3 3 3 2" xfId="14285" xr:uid="{00000000-0005-0000-0000-0000F3370000}"/>
    <cellStyle name="Normal 4 3 2 2 3 3 3 3" xfId="14286" xr:uid="{00000000-0005-0000-0000-0000F4370000}"/>
    <cellStyle name="Normal 4 3 2 2 3 3 4" xfId="14287" xr:uid="{00000000-0005-0000-0000-0000F5370000}"/>
    <cellStyle name="Normal 4 3 2 2 3 3 5" xfId="14288" xr:uid="{00000000-0005-0000-0000-0000F6370000}"/>
    <cellStyle name="Normal 4 3 2 2 3 4" xfId="14289" xr:uid="{00000000-0005-0000-0000-0000F7370000}"/>
    <cellStyle name="Normal 4 3 2 2 3 4 2" xfId="14290" xr:uid="{00000000-0005-0000-0000-0000F8370000}"/>
    <cellStyle name="Normal 4 3 2 2 3 4 2 2" xfId="14291" xr:uid="{00000000-0005-0000-0000-0000F9370000}"/>
    <cellStyle name="Normal 4 3 2 2 3 4 2 3" xfId="14292" xr:uid="{00000000-0005-0000-0000-0000FA370000}"/>
    <cellStyle name="Normal 4 3 2 2 3 4 3" xfId="14293" xr:uid="{00000000-0005-0000-0000-0000FB370000}"/>
    <cellStyle name="Normal 4 3 2 2 3 4 4" xfId="14294" xr:uid="{00000000-0005-0000-0000-0000FC370000}"/>
    <cellStyle name="Normal 4 3 2 2 3 5" xfId="14295" xr:uid="{00000000-0005-0000-0000-0000FD370000}"/>
    <cellStyle name="Normal 4 3 2 2 3 5 2" xfId="14296" xr:uid="{00000000-0005-0000-0000-0000FE370000}"/>
    <cellStyle name="Normal 4 3 2 2 3 5 3" xfId="14297" xr:uid="{00000000-0005-0000-0000-0000FF370000}"/>
    <cellStyle name="Normal 4 3 2 2 3 6" xfId="14298" xr:uid="{00000000-0005-0000-0000-000000380000}"/>
    <cellStyle name="Normal 4 3 2 2 3 7" xfId="14299" xr:uid="{00000000-0005-0000-0000-000001380000}"/>
    <cellStyle name="Normal 4 3 2 2 4" xfId="14300" xr:uid="{00000000-0005-0000-0000-000002380000}"/>
    <cellStyle name="Normal 4 3 2 2 4 2" xfId="14301" xr:uid="{00000000-0005-0000-0000-000003380000}"/>
    <cellStyle name="Normal 4 3 2 2 4 2 2" xfId="14302" xr:uid="{00000000-0005-0000-0000-000004380000}"/>
    <cellStyle name="Normal 4 3 2 2 4 2 2 2" xfId="14303" xr:uid="{00000000-0005-0000-0000-000005380000}"/>
    <cellStyle name="Normal 4 3 2 2 4 2 2 2 2" xfId="14304" xr:uid="{00000000-0005-0000-0000-000006380000}"/>
    <cellStyle name="Normal 4 3 2 2 4 2 2 2 3" xfId="14305" xr:uid="{00000000-0005-0000-0000-000007380000}"/>
    <cellStyle name="Normal 4 3 2 2 4 2 2 3" xfId="14306" xr:uid="{00000000-0005-0000-0000-000008380000}"/>
    <cellStyle name="Normal 4 3 2 2 4 2 2 4" xfId="14307" xr:uid="{00000000-0005-0000-0000-000009380000}"/>
    <cellStyle name="Normal 4 3 2 2 4 2 3" xfId="14308" xr:uid="{00000000-0005-0000-0000-00000A380000}"/>
    <cellStyle name="Normal 4 3 2 2 4 2 3 2" xfId="14309" xr:uid="{00000000-0005-0000-0000-00000B380000}"/>
    <cellStyle name="Normal 4 3 2 2 4 2 3 3" xfId="14310" xr:uid="{00000000-0005-0000-0000-00000C380000}"/>
    <cellStyle name="Normal 4 3 2 2 4 2 4" xfId="14311" xr:uid="{00000000-0005-0000-0000-00000D380000}"/>
    <cellStyle name="Normal 4 3 2 2 4 2 5" xfId="14312" xr:uid="{00000000-0005-0000-0000-00000E380000}"/>
    <cellStyle name="Normal 4 3 2 2 4 3" xfId="14313" xr:uid="{00000000-0005-0000-0000-00000F380000}"/>
    <cellStyle name="Normal 4 3 2 2 4 3 2" xfId="14314" xr:uid="{00000000-0005-0000-0000-000010380000}"/>
    <cellStyle name="Normal 4 3 2 2 4 3 2 2" xfId="14315" xr:uid="{00000000-0005-0000-0000-000011380000}"/>
    <cellStyle name="Normal 4 3 2 2 4 3 2 3" xfId="14316" xr:uid="{00000000-0005-0000-0000-000012380000}"/>
    <cellStyle name="Normal 4 3 2 2 4 3 3" xfId="14317" xr:uid="{00000000-0005-0000-0000-000013380000}"/>
    <cellStyle name="Normal 4 3 2 2 4 3 4" xfId="14318" xr:uid="{00000000-0005-0000-0000-000014380000}"/>
    <cellStyle name="Normal 4 3 2 2 4 4" xfId="14319" xr:uid="{00000000-0005-0000-0000-000015380000}"/>
    <cellStyle name="Normal 4 3 2 2 4 4 2" xfId="14320" xr:uid="{00000000-0005-0000-0000-000016380000}"/>
    <cellStyle name="Normal 4 3 2 2 4 4 3" xfId="14321" xr:uid="{00000000-0005-0000-0000-000017380000}"/>
    <cellStyle name="Normal 4 3 2 2 4 5" xfId="14322" xr:uid="{00000000-0005-0000-0000-000018380000}"/>
    <cellStyle name="Normal 4 3 2 2 4 6" xfId="14323" xr:uid="{00000000-0005-0000-0000-000019380000}"/>
    <cellStyle name="Normal 4 3 2 2 5" xfId="14324" xr:uid="{00000000-0005-0000-0000-00001A380000}"/>
    <cellStyle name="Normal 4 3 2 2 5 2" xfId="14325" xr:uid="{00000000-0005-0000-0000-00001B380000}"/>
    <cellStyle name="Normal 4 3 2 2 5 2 2" xfId="14326" xr:uid="{00000000-0005-0000-0000-00001C380000}"/>
    <cellStyle name="Normal 4 3 2 2 5 2 2 2" xfId="14327" xr:uid="{00000000-0005-0000-0000-00001D380000}"/>
    <cellStyle name="Normal 4 3 2 2 5 2 2 3" xfId="14328" xr:uid="{00000000-0005-0000-0000-00001E380000}"/>
    <cellStyle name="Normal 4 3 2 2 5 2 3" xfId="14329" xr:uid="{00000000-0005-0000-0000-00001F380000}"/>
    <cellStyle name="Normal 4 3 2 2 5 2 4" xfId="14330" xr:uid="{00000000-0005-0000-0000-000020380000}"/>
    <cellStyle name="Normal 4 3 2 2 5 3" xfId="14331" xr:uid="{00000000-0005-0000-0000-000021380000}"/>
    <cellStyle name="Normal 4 3 2 2 5 3 2" xfId="14332" xr:uid="{00000000-0005-0000-0000-000022380000}"/>
    <cellStyle name="Normal 4 3 2 2 5 3 3" xfId="14333" xr:uid="{00000000-0005-0000-0000-000023380000}"/>
    <cellStyle name="Normal 4 3 2 2 5 4" xfId="14334" xr:uid="{00000000-0005-0000-0000-000024380000}"/>
    <cellStyle name="Normal 4 3 2 2 5 5" xfId="14335" xr:uid="{00000000-0005-0000-0000-000025380000}"/>
    <cellStyle name="Normal 4 3 2 2 6" xfId="14336" xr:uid="{00000000-0005-0000-0000-000026380000}"/>
    <cellStyle name="Normal 4 3 2 2 6 2" xfId="14337" xr:uid="{00000000-0005-0000-0000-000027380000}"/>
    <cellStyle name="Normal 4 3 2 2 6 2 2" xfId="14338" xr:uid="{00000000-0005-0000-0000-000028380000}"/>
    <cellStyle name="Normal 4 3 2 2 6 2 3" xfId="14339" xr:uid="{00000000-0005-0000-0000-000029380000}"/>
    <cellStyle name="Normal 4 3 2 2 6 3" xfId="14340" xr:uid="{00000000-0005-0000-0000-00002A380000}"/>
    <cellStyle name="Normal 4 3 2 2 6 4" xfId="14341" xr:uid="{00000000-0005-0000-0000-00002B380000}"/>
    <cellStyle name="Normal 4 3 2 2 7" xfId="14342" xr:uid="{00000000-0005-0000-0000-00002C380000}"/>
    <cellStyle name="Normal 4 3 2 2 7 2" xfId="14343" xr:uid="{00000000-0005-0000-0000-00002D380000}"/>
    <cellStyle name="Normal 4 3 2 2 7 3" xfId="14344" xr:uid="{00000000-0005-0000-0000-00002E380000}"/>
    <cellStyle name="Normal 4 3 2 2 8" xfId="14345" xr:uid="{00000000-0005-0000-0000-00002F380000}"/>
    <cellStyle name="Normal 4 3 2 2 9" xfId="14346" xr:uid="{00000000-0005-0000-0000-000030380000}"/>
    <cellStyle name="Normal 4 3 2 3" xfId="14347" xr:uid="{00000000-0005-0000-0000-000031380000}"/>
    <cellStyle name="Normal 4 3 2 3 2" xfId="14348" xr:uid="{00000000-0005-0000-0000-000032380000}"/>
    <cellStyle name="Normal 4 3 2 3 2 2" xfId="14349" xr:uid="{00000000-0005-0000-0000-000033380000}"/>
    <cellStyle name="Normal 4 3 2 3 2 2 2" xfId="14350" xr:uid="{00000000-0005-0000-0000-000034380000}"/>
    <cellStyle name="Normal 4 3 2 3 2 2 2 2" xfId="14351" xr:uid="{00000000-0005-0000-0000-000035380000}"/>
    <cellStyle name="Normal 4 3 2 3 2 2 2 2 2" xfId="14352" xr:uid="{00000000-0005-0000-0000-000036380000}"/>
    <cellStyle name="Normal 4 3 2 3 2 2 2 2 3" xfId="14353" xr:uid="{00000000-0005-0000-0000-000037380000}"/>
    <cellStyle name="Normal 4 3 2 3 2 2 2 3" xfId="14354" xr:uid="{00000000-0005-0000-0000-000038380000}"/>
    <cellStyle name="Normal 4 3 2 3 2 2 2 4" xfId="14355" xr:uid="{00000000-0005-0000-0000-000039380000}"/>
    <cellStyle name="Normal 4 3 2 3 2 2 3" xfId="14356" xr:uid="{00000000-0005-0000-0000-00003A380000}"/>
    <cellStyle name="Normal 4 3 2 3 2 2 3 2" xfId="14357" xr:uid="{00000000-0005-0000-0000-00003B380000}"/>
    <cellStyle name="Normal 4 3 2 3 2 2 3 3" xfId="14358" xr:uid="{00000000-0005-0000-0000-00003C380000}"/>
    <cellStyle name="Normal 4 3 2 3 2 2 4" xfId="14359" xr:uid="{00000000-0005-0000-0000-00003D380000}"/>
    <cellStyle name="Normal 4 3 2 3 2 2 5" xfId="14360" xr:uid="{00000000-0005-0000-0000-00003E380000}"/>
    <cellStyle name="Normal 4 3 2 3 2 3" xfId="14361" xr:uid="{00000000-0005-0000-0000-00003F380000}"/>
    <cellStyle name="Normal 4 3 2 3 2 3 2" xfId="14362" xr:uid="{00000000-0005-0000-0000-000040380000}"/>
    <cellStyle name="Normal 4 3 2 3 2 3 2 2" xfId="14363" xr:uid="{00000000-0005-0000-0000-000041380000}"/>
    <cellStyle name="Normal 4 3 2 3 2 3 2 3" xfId="14364" xr:uid="{00000000-0005-0000-0000-000042380000}"/>
    <cellStyle name="Normal 4 3 2 3 2 3 3" xfId="14365" xr:uid="{00000000-0005-0000-0000-000043380000}"/>
    <cellStyle name="Normal 4 3 2 3 2 3 4" xfId="14366" xr:uid="{00000000-0005-0000-0000-000044380000}"/>
    <cellStyle name="Normal 4 3 2 3 2 4" xfId="14367" xr:uid="{00000000-0005-0000-0000-000045380000}"/>
    <cellStyle name="Normal 4 3 2 3 2 4 2" xfId="14368" xr:uid="{00000000-0005-0000-0000-000046380000}"/>
    <cellStyle name="Normal 4 3 2 3 2 4 3" xfId="14369" xr:uid="{00000000-0005-0000-0000-000047380000}"/>
    <cellStyle name="Normal 4 3 2 3 2 5" xfId="14370" xr:uid="{00000000-0005-0000-0000-000048380000}"/>
    <cellStyle name="Normal 4 3 2 3 2 6" xfId="14371" xr:uid="{00000000-0005-0000-0000-000049380000}"/>
    <cellStyle name="Normal 4 3 2 3 3" xfId="14372" xr:uid="{00000000-0005-0000-0000-00004A380000}"/>
    <cellStyle name="Normal 4 3 2 3 3 2" xfId="14373" xr:uid="{00000000-0005-0000-0000-00004B380000}"/>
    <cellStyle name="Normal 4 3 2 3 3 2 2" xfId="14374" xr:uid="{00000000-0005-0000-0000-00004C380000}"/>
    <cellStyle name="Normal 4 3 2 3 3 2 2 2" xfId="14375" xr:uid="{00000000-0005-0000-0000-00004D380000}"/>
    <cellStyle name="Normal 4 3 2 3 3 2 2 3" xfId="14376" xr:uid="{00000000-0005-0000-0000-00004E380000}"/>
    <cellStyle name="Normal 4 3 2 3 3 2 3" xfId="14377" xr:uid="{00000000-0005-0000-0000-00004F380000}"/>
    <cellStyle name="Normal 4 3 2 3 3 2 4" xfId="14378" xr:uid="{00000000-0005-0000-0000-000050380000}"/>
    <cellStyle name="Normal 4 3 2 3 3 3" xfId="14379" xr:uid="{00000000-0005-0000-0000-000051380000}"/>
    <cellStyle name="Normal 4 3 2 3 3 3 2" xfId="14380" xr:uid="{00000000-0005-0000-0000-000052380000}"/>
    <cellStyle name="Normal 4 3 2 3 3 3 3" xfId="14381" xr:uid="{00000000-0005-0000-0000-000053380000}"/>
    <cellStyle name="Normal 4 3 2 3 3 4" xfId="14382" xr:uid="{00000000-0005-0000-0000-000054380000}"/>
    <cellStyle name="Normal 4 3 2 3 3 5" xfId="14383" xr:uid="{00000000-0005-0000-0000-000055380000}"/>
    <cellStyle name="Normal 4 3 2 3 4" xfId="14384" xr:uid="{00000000-0005-0000-0000-000056380000}"/>
    <cellStyle name="Normal 4 3 2 3 4 2" xfId="14385" xr:uid="{00000000-0005-0000-0000-000057380000}"/>
    <cellStyle name="Normal 4 3 2 3 4 2 2" xfId="14386" xr:uid="{00000000-0005-0000-0000-000058380000}"/>
    <cellStyle name="Normal 4 3 2 3 4 2 3" xfId="14387" xr:uid="{00000000-0005-0000-0000-000059380000}"/>
    <cellStyle name="Normal 4 3 2 3 4 3" xfId="14388" xr:uid="{00000000-0005-0000-0000-00005A380000}"/>
    <cellStyle name="Normal 4 3 2 3 4 4" xfId="14389" xr:uid="{00000000-0005-0000-0000-00005B380000}"/>
    <cellStyle name="Normal 4 3 2 3 5" xfId="14390" xr:uid="{00000000-0005-0000-0000-00005C380000}"/>
    <cellStyle name="Normal 4 3 2 3 5 2" xfId="14391" xr:uid="{00000000-0005-0000-0000-00005D380000}"/>
    <cellStyle name="Normal 4 3 2 3 5 3" xfId="14392" xr:uid="{00000000-0005-0000-0000-00005E380000}"/>
    <cellStyle name="Normal 4 3 2 3 6" xfId="14393" xr:uid="{00000000-0005-0000-0000-00005F380000}"/>
    <cellStyle name="Normal 4 3 2 3 7" xfId="14394" xr:uid="{00000000-0005-0000-0000-000060380000}"/>
    <cellStyle name="Normal 4 3 2 4" xfId="14395" xr:uid="{00000000-0005-0000-0000-000061380000}"/>
    <cellStyle name="Normal 4 3 2 4 2" xfId="14396" xr:uid="{00000000-0005-0000-0000-000062380000}"/>
    <cellStyle name="Normal 4 3 2 4 2 2" xfId="14397" xr:uid="{00000000-0005-0000-0000-000063380000}"/>
    <cellStyle name="Normal 4 3 2 4 2 2 2" xfId="14398" xr:uid="{00000000-0005-0000-0000-000064380000}"/>
    <cellStyle name="Normal 4 3 2 4 2 2 2 2" xfId="14399" xr:uid="{00000000-0005-0000-0000-000065380000}"/>
    <cellStyle name="Normal 4 3 2 4 2 2 2 2 2" xfId="14400" xr:uid="{00000000-0005-0000-0000-000066380000}"/>
    <cellStyle name="Normal 4 3 2 4 2 2 2 2 3" xfId="14401" xr:uid="{00000000-0005-0000-0000-000067380000}"/>
    <cellStyle name="Normal 4 3 2 4 2 2 2 3" xfId="14402" xr:uid="{00000000-0005-0000-0000-000068380000}"/>
    <cellStyle name="Normal 4 3 2 4 2 2 2 4" xfId="14403" xr:uid="{00000000-0005-0000-0000-000069380000}"/>
    <cellStyle name="Normal 4 3 2 4 2 2 3" xfId="14404" xr:uid="{00000000-0005-0000-0000-00006A380000}"/>
    <cellStyle name="Normal 4 3 2 4 2 2 3 2" xfId="14405" xr:uid="{00000000-0005-0000-0000-00006B380000}"/>
    <cellStyle name="Normal 4 3 2 4 2 2 3 3" xfId="14406" xr:uid="{00000000-0005-0000-0000-00006C380000}"/>
    <cellStyle name="Normal 4 3 2 4 2 2 4" xfId="14407" xr:uid="{00000000-0005-0000-0000-00006D380000}"/>
    <cellStyle name="Normal 4 3 2 4 2 2 5" xfId="14408" xr:uid="{00000000-0005-0000-0000-00006E380000}"/>
    <cellStyle name="Normal 4 3 2 4 2 3" xfId="14409" xr:uid="{00000000-0005-0000-0000-00006F380000}"/>
    <cellStyle name="Normal 4 3 2 4 2 3 2" xfId="14410" xr:uid="{00000000-0005-0000-0000-000070380000}"/>
    <cellStyle name="Normal 4 3 2 4 2 3 2 2" xfId="14411" xr:uid="{00000000-0005-0000-0000-000071380000}"/>
    <cellStyle name="Normal 4 3 2 4 2 3 2 3" xfId="14412" xr:uid="{00000000-0005-0000-0000-000072380000}"/>
    <cellStyle name="Normal 4 3 2 4 2 3 3" xfId="14413" xr:uid="{00000000-0005-0000-0000-000073380000}"/>
    <cellStyle name="Normal 4 3 2 4 2 3 4" xfId="14414" xr:uid="{00000000-0005-0000-0000-000074380000}"/>
    <cellStyle name="Normal 4 3 2 4 2 4" xfId="14415" xr:uid="{00000000-0005-0000-0000-000075380000}"/>
    <cellStyle name="Normal 4 3 2 4 2 4 2" xfId="14416" xr:uid="{00000000-0005-0000-0000-000076380000}"/>
    <cellStyle name="Normal 4 3 2 4 2 4 3" xfId="14417" xr:uid="{00000000-0005-0000-0000-000077380000}"/>
    <cellStyle name="Normal 4 3 2 4 2 5" xfId="14418" xr:uid="{00000000-0005-0000-0000-000078380000}"/>
    <cellStyle name="Normal 4 3 2 4 2 6" xfId="14419" xr:uid="{00000000-0005-0000-0000-000079380000}"/>
    <cellStyle name="Normal 4 3 2 4 3" xfId="14420" xr:uid="{00000000-0005-0000-0000-00007A380000}"/>
    <cellStyle name="Normal 4 3 2 4 3 2" xfId="14421" xr:uid="{00000000-0005-0000-0000-00007B380000}"/>
    <cellStyle name="Normal 4 3 2 4 3 2 2" xfId="14422" xr:uid="{00000000-0005-0000-0000-00007C380000}"/>
    <cellStyle name="Normal 4 3 2 4 3 2 2 2" xfId="14423" xr:uid="{00000000-0005-0000-0000-00007D380000}"/>
    <cellStyle name="Normal 4 3 2 4 3 2 2 3" xfId="14424" xr:uid="{00000000-0005-0000-0000-00007E380000}"/>
    <cellStyle name="Normal 4 3 2 4 3 2 3" xfId="14425" xr:uid="{00000000-0005-0000-0000-00007F380000}"/>
    <cellStyle name="Normal 4 3 2 4 3 2 4" xfId="14426" xr:uid="{00000000-0005-0000-0000-000080380000}"/>
    <cellStyle name="Normal 4 3 2 4 3 3" xfId="14427" xr:uid="{00000000-0005-0000-0000-000081380000}"/>
    <cellStyle name="Normal 4 3 2 4 3 3 2" xfId="14428" xr:uid="{00000000-0005-0000-0000-000082380000}"/>
    <cellStyle name="Normal 4 3 2 4 3 3 3" xfId="14429" xr:uid="{00000000-0005-0000-0000-000083380000}"/>
    <cellStyle name="Normal 4 3 2 4 3 4" xfId="14430" xr:uid="{00000000-0005-0000-0000-000084380000}"/>
    <cellStyle name="Normal 4 3 2 4 3 5" xfId="14431" xr:uid="{00000000-0005-0000-0000-000085380000}"/>
    <cellStyle name="Normal 4 3 2 4 4" xfId="14432" xr:uid="{00000000-0005-0000-0000-000086380000}"/>
    <cellStyle name="Normal 4 3 2 4 4 2" xfId="14433" xr:uid="{00000000-0005-0000-0000-000087380000}"/>
    <cellStyle name="Normal 4 3 2 4 4 2 2" xfId="14434" xr:uid="{00000000-0005-0000-0000-000088380000}"/>
    <cellStyle name="Normal 4 3 2 4 4 2 3" xfId="14435" xr:uid="{00000000-0005-0000-0000-000089380000}"/>
    <cellStyle name="Normal 4 3 2 4 4 3" xfId="14436" xr:uid="{00000000-0005-0000-0000-00008A380000}"/>
    <cellStyle name="Normal 4 3 2 4 4 4" xfId="14437" xr:uid="{00000000-0005-0000-0000-00008B380000}"/>
    <cellStyle name="Normal 4 3 2 4 5" xfId="14438" xr:uid="{00000000-0005-0000-0000-00008C380000}"/>
    <cellStyle name="Normal 4 3 2 4 5 2" xfId="14439" xr:uid="{00000000-0005-0000-0000-00008D380000}"/>
    <cellStyle name="Normal 4 3 2 4 5 3" xfId="14440" xr:uid="{00000000-0005-0000-0000-00008E380000}"/>
    <cellStyle name="Normal 4 3 2 4 6" xfId="14441" xr:uid="{00000000-0005-0000-0000-00008F380000}"/>
    <cellStyle name="Normal 4 3 2 4 7" xfId="14442" xr:uid="{00000000-0005-0000-0000-000090380000}"/>
    <cellStyle name="Normal 4 3 2 5" xfId="14443" xr:uid="{00000000-0005-0000-0000-000091380000}"/>
    <cellStyle name="Normal 4 3 2 5 2" xfId="14444" xr:uid="{00000000-0005-0000-0000-000092380000}"/>
    <cellStyle name="Normal 4 3 2 5 2 2" xfId="14445" xr:uid="{00000000-0005-0000-0000-000093380000}"/>
    <cellStyle name="Normal 4 3 2 5 2 2 2" xfId="14446" xr:uid="{00000000-0005-0000-0000-000094380000}"/>
    <cellStyle name="Normal 4 3 2 5 2 2 2 2" xfId="14447" xr:uid="{00000000-0005-0000-0000-000095380000}"/>
    <cellStyle name="Normal 4 3 2 5 2 2 2 3" xfId="14448" xr:uid="{00000000-0005-0000-0000-000096380000}"/>
    <cellStyle name="Normal 4 3 2 5 2 2 3" xfId="14449" xr:uid="{00000000-0005-0000-0000-000097380000}"/>
    <cellStyle name="Normal 4 3 2 5 2 2 4" xfId="14450" xr:uid="{00000000-0005-0000-0000-000098380000}"/>
    <cellStyle name="Normal 4 3 2 5 2 3" xfId="14451" xr:uid="{00000000-0005-0000-0000-000099380000}"/>
    <cellStyle name="Normal 4 3 2 5 2 3 2" xfId="14452" xr:uid="{00000000-0005-0000-0000-00009A380000}"/>
    <cellStyle name="Normal 4 3 2 5 2 3 3" xfId="14453" xr:uid="{00000000-0005-0000-0000-00009B380000}"/>
    <cellStyle name="Normal 4 3 2 5 2 4" xfId="14454" xr:uid="{00000000-0005-0000-0000-00009C380000}"/>
    <cellStyle name="Normal 4 3 2 5 2 5" xfId="14455" xr:uid="{00000000-0005-0000-0000-00009D380000}"/>
    <cellStyle name="Normal 4 3 2 5 3" xfId="14456" xr:uid="{00000000-0005-0000-0000-00009E380000}"/>
    <cellStyle name="Normal 4 3 2 5 3 2" xfId="14457" xr:uid="{00000000-0005-0000-0000-00009F380000}"/>
    <cellStyle name="Normal 4 3 2 5 3 2 2" xfId="14458" xr:uid="{00000000-0005-0000-0000-0000A0380000}"/>
    <cellStyle name="Normal 4 3 2 5 3 2 3" xfId="14459" xr:uid="{00000000-0005-0000-0000-0000A1380000}"/>
    <cellStyle name="Normal 4 3 2 5 3 3" xfId="14460" xr:uid="{00000000-0005-0000-0000-0000A2380000}"/>
    <cellStyle name="Normal 4 3 2 5 3 4" xfId="14461" xr:uid="{00000000-0005-0000-0000-0000A3380000}"/>
    <cellStyle name="Normal 4 3 2 5 4" xfId="14462" xr:uid="{00000000-0005-0000-0000-0000A4380000}"/>
    <cellStyle name="Normal 4 3 2 5 4 2" xfId="14463" xr:uid="{00000000-0005-0000-0000-0000A5380000}"/>
    <cellStyle name="Normal 4 3 2 5 4 3" xfId="14464" xr:uid="{00000000-0005-0000-0000-0000A6380000}"/>
    <cellStyle name="Normal 4 3 2 5 5" xfId="14465" xr:uid="{00000000-0005-0000-0000-0000A7380000}"/>
    <cellStyle name="Normal 4 3 2 5 6" xfId="14466" xr:uid="{00000000-0005-0000-0000-0000A8380000}"/>
    <cellStyle name="Normal 4 3 2 6" xfId="14467" xr:uid="{00000000-0005-0000-0000-0000A9380000}"/>
    <cellStyle name="Normal 4 3 2 6 2" xfId="14468" xr:uid="{00000000-0005-0000-0000-0000AA380000}"/>
    <cellStyle name="Normal 4 3 2 6 2 2" xfId="14469" xr:uid="{00000000-0005-0000-0000-0000AB380000}"/>
    <cellStyle name="Normal 4 3 2 6 2 2 2" xfId="14470" xr:uid="{00000000-0005-0000-0000-0000AC380000}"/>
    <cellStyle name="Normal 4 3 2 6 2 2 3" xfId="14471" xr:uid="{00000000-0005-0000-0000-0000AD380000}"/>
    <cellStyle name="Normal 4 3 2 6 2 3" xfId="14472" xr:uid="{00000000-0005-0000-0000-0000AE380000}"/>
    <cellStyle name="Normal 4 3 2 6 2 4" xfId="14473" xr:uid="{00000000-0005-0000-0000-0000AF380000}"/>
    <cellStyle name="Normal 4 3 2 6 3" xfId="14474" xr:uid="{00000000-0005-0000-0000-0000B0380000}"/>
    <cellStyle name="Normal 4 3 2 6 3 2" xfId="14475" xr:uid="{00000000-0005-0000-0000-0000B1380000}"/>
    <cellStyle name="Normal 4 3 2 6 3 3" xfId="14476" xr:uid="{00000000-0005-0000-0000-0000B2380000}"/>
    <cellStyle name="Normal 4 3 2 6 4" xfId="14477" xr:uid="{00000000-0005-0000-0000-0000B3380000}"/>
    <cellStyle name="Normal 4 3 2 6 5" xfId="14478" xr:uid="{00000000-0005-0000-0000-0000B4380000}"/>
    <cellStyle name="Normal 4 3 2 7" xfId="14479" xr:uid="{00000000-0005-0000-0000-0000B5380000}"/>
    <cellStyle name="Normal 4 3 2 7 2" xfId="14480" xr:uid="{00000000-0005-0000-0000-0000B6380000}"/>
    <cellStyle name="Normal 4 3 2 7 2 2" xfId="14481" xr:uid="{00000000-0005-0000-0000-0000B7380000}"/>
    <cellStyle name="Normal 4 3 2 7 2 3" xfId="14482" xr:uid="{00000000-0005-0000-0000-0000B8380000}"/>
    <cellStyle name="Normal 4 3 2 7 3" xfId="14483" xr:uid="{00000000-0005-0000-0000-0000B9380000}"/>
    <cellStyle name="Normal 4 3 2 7 4" xfId="14484" xr:uid="{00000000-0005-0000-0000-0000BA380000}"/>
    <cellStyle name="Normal 4 3 2 8" xfId="14485" xr:uid="{00000000-0005-0000-0000-0000BB380000}"/>
    <cellStyle name="Normal 4 3 2 8 2" xfId="14486" xr:uid="{00000000-0005-0000-0000-0000BC380000}"/>
    <cellStyle name="Normal 4 3 2 8 3" xfId="14487" xr:uid="{00000000-0005-0000-0000-0000BD380000}"/>
    <cellStyle name="Normal 4 3 2 9" xfId="14488" xr:uid="{00000000-0005-0000-0000-0000BE380000}"/>
    <cellStyle name="Normal 4 3 3" xfId="14489" xr:uid="{00000000-0005-0000-0000-0000BF380000}"/>
    <cellStyle name="Normal 4 3 3 2" xfId="14490" xr:uid="{00000000-0005-0000-0000-0000C0380000}"/>
    <cellStyle name="Normal 4 3 3 2 2" xfId="14491" xr:uid="{00000000-0005-0000-0000-0000C1380000}"/>
    <cellStyle name="Normal 4 3 3 2 2 2" xfId="14492" xr:uid="{00000000-0005-0000-0000-0000C2380000}"/>
    <cellStyle name="Normal 4 3 3 2 2 2 2" xfId="14493" xr:uid="{00000000-0005-0000-0000-0000C3380000}"/>
    <cellStyle name="Normal 4 3 3 2 2 2 2 2" xfId="14494" xr:uid="{00000000-0005-0000-0000-0000C4380000}"/>
    <cellStyle name="Normal 4 3 3 2 2 2 2 2 2" xfId="14495" xr:uid="{00000000-0005-0000-0000-0000C5380000}"/>
    <cellStyle name="Normal 4 3 3 2 2 2 2 2 3" xfId="14496" xr:uid="{00000000-0005-0000-0000-0000C6380000}"/>
    <cellStyle name="Normal 4 3 3 2 2 2 2 3" xfId="14497" xr:uid="{00000000-0005-0000-0000-0000C7380000}"/>
    <cellStyle name="Normal 4 3 3 2 2 2 2 4" xfId="14498" xr:uid="{00000000-0005-0000-0000-0000C8380000}"/>
    <cellStyle name="Normal 4 3 3 2 2 2 3" xfId="14499" xr:uid="{00000000-0005-0000-0000-0000C9380000}"/>
    <cellStyle name="Normal 4 3 3 2 2 2 3 2" xfId="14500" xr:uid="{00000000-0005-0000-0000-0000CA380000}"/>
    <cellStyle name="Normal 4 3 3 2 2 2 3 3" xfId="14501" xr:uid="{00000000-0005-0000-0000-0000CB380000}"/>
    <cellStyle name="Normal 4 3 3 2 2 2 4" xfId="14502" xr:uid="{00000000-0005-0000-0000-0000CC380000}"/>
    <cellStyle name="Normal 4 3 3 2 2 2 5" xfId="14503" xr:uid="{00000000-0005-0000-0000-0000CD380000}"/>
    <cellStyle name="Normal 4 3 3 2 2 3" xfId="14504" xr:uid="{00000000-0005-0000-0000-0000CE380000}"/>
    <cellStyle name="Normal 4 3 3 2 2 3 2" xfId="14505" xr:uid="{00000000-0005-0000-0000-0000CF380000}"/>
    <cellStyle name="Normal 4 3 3 2 2 3 2 2" xfId="14506" xr:uid="{00000000-0005-0000-0000-0000D0380000}"/>
    <cellStyle name="Normal 4 3 3 2 2 3 2 3" xfId="14507" xr:uid="{00000000-0005-0000-0000-0000D1380000}"/>
    <cellStyle name="Normal 4 3 3 2 2 3 3" xfId="14508" xr:uid="{00000000-0005-0000-0000-0000D2380000}"/>
    <cellStyle name="Normal 4 3 3 2 2 3 4" xfId="14509" xr:uid="{00000000-0005-0000-0000-0000D3380000}"/>
    <cellStyle name="Normal 4 3 3 2 2 4" xfId="14510" xr:uid="{00000000-0005-0000-0000-0000D4380000}"/>
    <cellStyle name="Normal 4 3 3 2 2 4 2" xfId="14511" xr:uid="{00000000-0005-0000-0000-0000D5380000}"/>
    <cellStyle name="Normal 4 3 3 2 2 4 3" xfId="14512" xr:uid="{00000000-0005-0000-0000-0000D6380000}"/>
    <cellStyle name="Normal 4 3 3 2 2 5" xfId="14513" xr:uid="{00000000-0005-0000-0000-0000D7380000}"/>
    <cellStyle name="Normal 4 3 3 2 2 6" xfId="14514" xr:uid="{00000000-0005-0000-0000-0000D8380000}"/>
    <cellStyle name="Normal 4 3 3 2 3" xfId="14515" xr:uid="{00000000-0005-0000-0000-0000D9380000}"/>
    <cellStyle name="Normal 4 3 3 2 3 2" xfId="14516" xr:uid="{00000000-0005-0000-0000-0000DA380000}"/>
    <cellStyle name="Normal 4 3 3 2 3 2 2" xfId="14517" xr:uid="{00000000-0005-0000-0000-0000DB380000}"/>
    <cellStyle name="Normal 4 3 3 2 3 2 2 2" xfId="14518" xr:uid="{00000000-0005-0000-0000-0000DC380000}"/>
    <cellStyle name="Normal 4 3 3 2 3 2 2 3" xfId="14519" xr:uid="{00000000-0005-0000-0000-0000DD380000}"/>
    <cellStyle name="Normal 4 3 3 2 3 2 3" xfId="14520" xr:uid="{00000000-0005-0000-0000-0000DE380000}"/>
    <cellStyle name="Normal 4 3 3 2 3 2 4" xfId="14521" xr:uid="{00000000-0005-0000-0000-0000DF380000}"/>
    <cellStyle name="Normal 4 3 3 2 3 3" xfId="14522" xr:uid="{00000000-0005-0000-0000-0000E0380000}"/>
    <cellStyle name="Normal 4 3 3 2 3 3 2" xfId="14523" xr:uid="{00000000-0005-0000-0000-0000E1380000}"/>
    <cellStyle name="Normal 4 3 3 2 3 3 3" xfId="14524" xr:uid="{00000000-0005-0000-0000-0000E2380000}"/>
    <cellStyle name="Normal 4 3 3 2 3 4" xfId="14525" xr:uid="{00000000-0005-0000-0000-0000E3380000}"/>
    <cellStyle name="Normal 4 3 3 2 3 5" xfId="14526" xr:uid="{00000000-0005-0000-0000-0000E4380000}"/>
    <cellStyle name="Normal 4 3 3 2 4" xfId="14527" xr:uid="{00000000-0005-0000-0000-0000E5380000}"/>
    <cellStyle name="Normal 4 3 3 2 4 2" xfId="14528" xr:uid="{00000000-0005-0000-0000-0000E6380000}"/>
    <cellStyle name="Normal 4 3 3 2 4 2 2" xfId="14529" xr:uid="{00000000-0005-0000-0000-0000E7380000}"/>
    <cellStyle name="Normal 4 3 3 2 4 2 3" xfId="14530" xr:uid="{00000000-0005-0000-0000-0000E8380000}"/>
    <cellStyle name="Normal 4 3 3 2 4 3" xfId="14531" xr:uid="{00000000-0005-0000-0000-0000E9380000}"/>
    <cellStyle name="Normal 4 3 3 2 4 4" xfId="14532" xr:uid="{00000000-0005-0000-0000-0000EA380000}"/>
    <cellStyle name="Normal 4 3 3 2 5" xfId="14533" xr:uid="{00000000-0005-0000-0000-0000EB380000}"/>
    <cellStyle name="Normal 4 3 3 2 5 2" xfId="14534" xr:uid="{00000000-0005-0000-0000-0000EC380000}"/>
    <cellStyle name="Normal 4 3 3 2 5 3" xfId="14535" xr:uid="{00000000-0005-0000-0000-0000ED380000}"/>
    <cellStyle name="Normal 4 3 3 2 6" xfId="14536" xr:uid="{00000000-0005-0000-0000-0000EE380000}"/>
    <cellStyle name="Normal 4 3 3 2 7" xfId="14537" xr:uid="{00000000-0005-0000-0000-0000EF380000}"/>
    <cellStyle name="Normal 4 3 3 3" xfId="14538" xr:uid="{00000000-0005-0000-0000-0000F0380000}"/>
    <cellStyle name="Normal 4 3 3 3 2" xfId="14539" xr:uid="{00000000-0005-0000-0000-0000F1380000}"/>
    <cellStyle name="Normal 4 3 3 3 2 2" xfId="14540" xr:uid="{00000000-0005-0000-0000-0000F2380000}"/>
    <cellStyle name="Normal 4 3 3 3 2 2 2" xfId="14541" xr:uid="{00000000-0005-0000-0000-0000F3380000}"/>
    <cellStyle name="Normal 4 3 3 3 2 2 2 2" xfId="14542" xr:uid="{00000000-0005-0000-0000-0000F4380000}"/>
    <cellStyle name="Normal 4 3 3 3 2 2 2 2 2" xfId="14543" xr:uid="{00000000-0005-0000-0000-0000F5380000}"/>
    <cellStyle name="Normal 4 3 3 3 2 2 2 2 3" xfId="14544" xr:uid="{00000000-0005-0000-0000-0000F6380000}"/>
    <cellStyle name="Normal 4 3 3 3 2 2 2 3" xfId="14545" xr:uid="{00000000-0005-0000-0000-0000F7380000}"/>
    <cellStyle name="Normal 4 3 3 3 2 2 2 4" xfId="14546" xr:uid="{00000000-0005-0000-0000-0000F8380000}"/>
    <cellStyle name="Normal 4 3 3 3 2 2 3" xfId="14547" xr:uid="{00000000-0005-0000-0000-0000F9380000}"/>
    <cellStyle name="Normal 4 3 3 3 2 2 3 2" xfId="14548" xr:uid="{00000000-0005-0000-0000-0000FA380000}"/>
    <cellStyle name="Normal 4 3 3 3 2 2 3 3" xfId="14549" xr:uid="{00000000-0005-0000-0000-0000FB380000}"/>
    <cellStyle name="Normal 4 3 3 3 2 2 4" xfId="14550" xr:uid="{00000000-0005-0000-0000-0000FC380000}"/>
    <cellStyle name="Normal 4 3 3 3 2 2 5" xfId="14551" xr:uid="{00000000-0005-0000-0000-0000FD380000}"/>
    <cellStyle name="Normal 4 3 3 3 2 3" xfId="14552" xr:uid="{00000000-0005-0000-0000-0000FE380000}"/>
    <cellStyle name="Normal 4 3 3 3 2 3 2" xfId="14553" xr:uid="{00000000-0005-0000-0000-0000FF380000}"/>
    <cellStyle name="Normal 4 3 3 3 2 3 2 2" xfId="14554" xr:uid="{00000000-0005-0000-0000-000000390000}"/>
    <cellStyle name="Normal 4 3 3 3 2 3 2 3" xfId="14555" xr:uid="{00000000-0005-0000-0000-000001390000}"/>
    <cellStyle name="Normal 4 3 3 3 2 3 3" xfId="14556" xr:uid="{00000000-0005-0000-0000-000002390000}"/>
    <cellStyle name="Normal 4 3 3 3 2 3 4" xfId="14557" xr:uid="{00000000-0005-0000-0000-000003390000}"/>
    <cellStyle name="Normal 4 3 3 3 2 4" xfId="14558" xr:uid="{00000000-0005-0000-0000-000004390000}"/>
    <cellStyle name="Normal 4 3 3 3 2 4 2" xfId="14559" xr:uid="{00000000-0005-0000-0000-000005390000}"/>
    <cellStyle name="Normal 4 3 3 3 2 4 3" xfId="14560" xr:uid="{00000000-0005-0000-0000-000006390000}"/>
    <cellStyle name="Normal 4 3 3 3 2 5" xfId="14561" xr:uid="{00000000-0005-0000-0000-000007390000}"/>
    <cellStyle name="Normal 4 3 3 3 2 6" xfId="14562" xr:uid="{00000000-0005-0000-0000-000008390000}"/>
    <cellStyle name="Normal 4 3 3 3 3" xfId="14563" xr:uid="{00000000-0005-0000-0000-000009390000}"/>
    <cellStyle name="Normal 4 3 3 3 3 2" xfId="14564" xr:uid="{00000000-0005-0000-0000-00000A390000}"/>
    <cellStyle name="Normal 4 3 3 3 3 2 2" xfId="14565" xr:uid="{00000000-0005-0000-0000-00000B390000}"/>
    <cellStyle name="Normal 4 3 3 3 3 2 2 2" xfId="14566" xr:uid="{00000000-0005-0000-0000-00000C390000}"/>
    <cellStyle name="Normal 4 3 3 3 3 2 2 3" xfId="14567" xr:uid="{00000000-0005-0000-0000-00000D390000}"/>
    <cellStyle name="Normal 4 3 3 3 3 2 3" xfId="14568" xr:uid="{00000000-0005-0000-0000-00000E390000}"/>
    <cellStyle name="Normal 4 3 3 3 3 2 4" xfId="14569" xr:uid="{00000000-0005-0000-0000-00000F390000}"/>
    <cellStyle name="Normal 4 3 3 3 3 3" xfId="14570" xr:uid="{00000000-0005-0000-0000-000010390000}"/>
    <cellStyle name="Normal 4 3 3 3 3 3 2" xfId="14571" xr:uid="{00000000-0005-0000-0000-000011390000}"/>
    <cellStyle name="Normal 4 3 3 3 3 3 3" xfId="14572" xr:uid="{00000000-0005-0000-0000-000012390000}"/>
    <cellStyle name="Normal 4 3 3 3 3 4" xfId="14573" xr:uid="{00000000-0005-0000-0000-000013390000}"/>
    <cellStyle name="Normal 4 3 3 3 3 5" xfId="14574" xr:uid="{00000000-0005-0000-0000-000014390000}"/>
    <cellStyle name="Normal 4 3 3 3 4" xfId="14575" xr:uid="{00000000-0005-0000-0000-000015390000}"/>
    <cellStyle name="Normal 4 3 3 3 4 2" xfId="14576" xr:uid="{00000000-0005-0000-0000-000016390000}"/>
    <cellStyle name="Normal 4 3 3 3 4 2 2" xfId="14577" xr:uid="{00000000-0005-0000-0000-000017390000}"/>
    <cellStyle name="Normal 4 3 3 3 4 2 3" xfId="14578" xr:uid="{00000000-0005-0000-0000-000018390000}"/>
    <cellStyle name="Normal 4 3 3 3 4 3" xfId="14579" xr:uid="{00000000-0005-0000-0000-000019390000}"/>
    <cellStyle name="Normal 4 3 3 3 4 4" xfId="14580" xr:uid="{00000000-0005-0000-0000-00001A390000}"/>
    <cellStyle name="Normal 4 3 3 3 5" xfId="14581" xr:uid="{00000000-0005-0000-0000-00001B390000}"/>
    <cellStyle name="Normal 4 3 3 3 5 2" xfId="14582" xr:uid="{00000000-0005-0000-0000-00001C390000}"/>
    <cellStyle name="Normal 4 3 3 3 5 3" xfId="14583" xr:uid="{00000000-0005-0000-0000-00001D390000}"/>
    <cellStyle name="Normal 4 3 3 3 6" xfId="14584" xr:uid="{00000000-0005-0000-0000-00001E390000}"/>
    <cellStyle name="Normal 4 3 3 3 7" xfId="14585" xr:uid="{00000000-0005-0000-0000-00001F390000}"/>
    <cellStyle name="Normal 4 3 3 4" xfId="14586" xr:uid="{00000000-0005-0000-0000-000020390000}"/>
    <cellStyle name="Normal 4 3 3 4 2" xfId="14587" xr:uid="{00000000-0005-0000-0000-000021390000}"/>
    <cellStyle name="Normal 4 3 3 4 2 2" xfId="14588" xr:uid="{00000000-0005-0000-0000-000022390000}"/>
    <cellStyle name="Normal 4 3 3 4 2 2 2" xfId="14589" xr:uid="{00000000-0005-0000-0000-000023390000}"/>
    <cellStyle name="Normal 4 3 3 4 2 2 2 2" xfId="14590" xr:uid="{00000000-0005-0000-0000-000024390000}"/>
    <cellStyle name="Normal 4 3 3 4 2 2 2 3" xfId="14591" xr:uid="{00000000-0005-0000-0000-000025390000}"/>
    <cellStyle name="Normal 4 3 3 4 2 2 3" xfId="14592" xr:uid="{00000000-0005-0000-0000-000026390000}"/>
    <cellStyle name="Normal 4 3 3 4 2 2 4" xfId="14593" xr:uid="{00000000-0005-0000-0000-000027390000}"/>
    <cellStyle name="Normal 4 3 3 4 2 3" xfId="14594" xr:uid="{00000000-0005-0000-0000-000028390000}"/>
    <cellStyle name="Normal 4 3 3 4 2 3 2" xfId="14595" xr:uid="{00000000-0005-0000-0000-000029390000}"/>
    <cellStyle name="Normal 4 3 3 4 2 3 3" xfId="14596" xr:uid="{00000000-0005-0000-0000-00002A390000}"/>
    <cellStyle name="Normal 4 3 3 4 2 4" xfId="14597" xr:uid="{00000000-0005-0000-0000-00002B390000}"/>
    <cellStyle name="Normal 4 3 3 4 2 5" xfId="14598" xr:uid="{00000000-0005-0000-0000-00002C390000}"/>
    <cellStyle name="Normal 4 3 3 4 3" xfId="14599" xr:uid="{00000000-0005-0000-0000-00002D390000}"/>
    <cellStyle name="Normal 4 3 3 4 3 2" xfId="14600" xr:uid="{00000000-0005-0000-0000-00002E390000}"/>
    <cellStyle name="Normal 4 3 3 4 3 2 2" xfId="14601" xr:uid="{00000000-0005-0000-0000-00002F390000}"/>
    <cellStyle name="Normal 4 3 3 4 3 2 3" xfId="14602" xr:uid="{00000000-0005-0000-0000-000030390000}"/>
    <cellStyle name="Normal 4 3 3 4 3 3" xfId="14603" xr:uid="{00000000-0005-0000-0000-000031390000}"/>
    <cellStyle name="Normal 4 3 3 4 3 4" xfId="14604" xr:uid="{00000000-0005-0000-0000-000032390000}"/>
    <cellStyle name="Normal 4 3 3 4 4" xfId="14605" xr:uid="{00000000-0005-0000-0000-000033390000}"/>
    <cellStyle name="Normal 4 3 3 4 4 2" xfId="14606" xr:uid="{00000000-0005-0000-0000-000034390000}"/>
    <cellStyle name="Normal 4 3 3 4 4 3" xfId="14607" xr:uid="{00000000-0005-0000-0000-000035390000}"/>
    <cellStyle name="Normal 4 3 3 4 5" xfId="14608" xr:uid="{00000000-0005-0000-0000-000036390000}"/>
    <cellStyle name="Normal 4 3 3 4 6" xfId="14609" xr:uid="{00000000-0005-0000-0000-000037390000}"/>
    <cellStyle name="Normal 4 3 3 5" xfId="14610" xr:uid="{00000000-0005-0000-0000-000038390000}"/>
    <cellStyle name="Normal 4 3 3 5 2" xfId="14611" xr:uid="{00000000-0005-0000-0000-000039390000}"/>
    <cellStyle name="Normal 4 3 3 5 2 2" xfId="14612" xr:uid="{00000000-0005-0000-0000-00003A390000}"/>
    <cellStyle name="Normal 4 3 3 5 2 2 2" xfId="14613" xr:uid="{00000000-0005-0000-0000-00003B390000}"/>
    <cellStyle name="Normal 4 3 3 5 2 2 3" xfId="14614" xr:uid="{00000000-0005-0000-0000-00003C390000}"/>
    <cellStyle name="Normal 4 3 3 5 2 3" xfId="14615" xr:uid="{00000000-0005-0000-0000-00003D390000}"/>
    <cellStyle name="Normal 4 3 3 5 2 4" xfId="14616" xr:uid="{00000000-0005-0000-0000-00003E390000}"/>
    <cellStyle name="Normal 4 3 3 5 3" xfId="14617" xr:uid="{00000000-0005-0000-0000-00003F390000}"/>
    <cellStyle name="Normal 4 3 3 5 3 2" xfId="14618" xr:uid="{00000000-0005-0000-0000-000040390000}"/>
    <cellStyle name="Normal 4 3 3 5 3 3" xfId="14619" xr:uid="{00000000-0005-0000-0000-000041390000}"/>
    <cellStyle name="Normal 4 3 3 5 4" xfId="14620" xr:uid="{00000000-0005-0000-0000-000042390000}"/>
    <cellStyle name="Normal 4 3 3 5 5" xfId="14621" xr:uid="{00000000-0005-0000-0000-000043390000}"/>
    <cellStyle name="Normal 4 3 3 6" xfId="14622" xr:uid="{00000000-0005-0000-0000-000044390000}"/>
    <cellStyle name="Normal 4 3 3 6 2" xfId="14623" xr:uid="{00000000-0005-0000-0000-000045390000}"/>
    <cellStyle name="Normal 4 3 3 6 2 2" xfId="14624" xr:uid="{00000000-0005-0000-0000-000046390000}"/>
    <cellStyle name="Normal 4 3 3 6 2 3" xfId="14625" xr:uid="{00000000-0005-0000-0000-000047390000}"/>
    <cellStyle name="Normal 4 3 3 6 3" xfId="14626" xr:uid="{00000000-0005-0000-0000-000048390000}"/>
    <cellStyle name="Normal 4 3 3 6 4" xfId="14627" xr:uid="{00000000-0005-0000-0000-000049390000}"/>
    <cellStyle name="Normal 4 3 3 7" xfId="14628" xr:uid="{00000000-0005-0000-0000-00004A390000}"/>
    <cellStyle name="Normal 4 3 3 7 2" xfId="14629" xr:uid="{00000000-0005-0000-0000-00004B390000}"/>
    <cellStyle name="Normal 4 3 3 7 3" xfId="14630" xr:uid="{00000000-0005-0000-0000-00004C390000}"/>
    <cellStyle name="Normal 4 3 3 8" xfId="14631" xr:uid="{00000000-0005-0000-0000-00004D390000}"/>
    <cellStyle name="Normal 4 3 3 9" xfId="14632" xr:uid="{00000000-0005-0000-0000-00004E390000}"/>
    <cellStyle name="Normal 4 3 4" xfId="14633" xr:uid="{00000000-0005-0000-0000-00004F390000}"/>
    <cellStyle name="Normal 4 3 4 2" xfId="14634" xr:uid="{00000000-0005-0000-0000-000050390000}"/>
    <cellStyle name="Normal 4 3 4 2 2" xfId="14635" xr:uid="{00000000-0005-0000-0000-000051390000}"/>
    <cellStyle name="Normal 4 3 4 2 2 2" xfId="14636" xr:uid="{00000000-0005-0000-0000-000052390000}"/>
    <cellStyle name="Normal 4 3 4 2 2 2 2" xfId="14637" xr:uid="{00000000-0005-0000-0000-000053390000}"/>
    <cellStyle name="Normal 4 3 4 2 2 2 2 2" xfId="14638" xr:uid="{00000000-0005-0000-0000-000054390000}"/>
    <cellStyle name="Normal 4 3 4 2 2 2 2 3" xfId="14639" xr:uid="{00000000-0005-0000-0000-000055390000}"/>
    <cellStyle name="Normal 4 3 4 2 2 2 3" xfId="14640" xr:uid="{00000000-0005-0000-0000-000056390000}"/>
    <cellStyle name="Normal 4 3 4 2 2 2 4" xfId="14641" xr:uid="{00000000-0005-0000-0000-000057390000}"/>
    <cellStyle name="Normal 4 3 4 2 2 3" xfId="14642" xr:uid="{00000000-0005-0000-0000-000058390000}"/>
    <cellStyle name="Normal 4 3 4 2 2 3 2" xfId="14643" xr:uid="{00000000-0005-0000-0000-000059390000}"/>
    <cellStyle name="Normal 4 3 4 2 2 3 3" xfId="14644" xr:uid="{00000000-0005-0000-0000-00005A390000}"/>
    <cellStyle name="Normal 4 3 4 2 2 4" xfId="14645" xr:uid="{00000000-0005-0000-0000-00005B390000}"/>
    <cellStyle name="Normal 4 3 4 2 2 5" xfId="14646" xr:uid="{00000000-0005-0000-0000-00005C390000}"/>
    <cellStyle name="Normal 4 3 4 2 3" xfId="14647" xr:uid="{00000000-0005-0000-0000-00005D390000}"/>
    <cellStyle name="Normal 4 3 4 2 3 2" xfId="14648" xr:uid="{00000000-0005-0000-0000-00005E390000}"/>
    <cellStyle name="Normal 4 3 4 2 3 2 2" xfId="14649" xr:uid="{00000000-0005-0000-0000-00005F390000}"/>
    <cellStyle name="Normal 4 3 4 2 3 2 3" xfId="14650" xr:uid="{00000000-0005-0000-0000-000060390000}"/>
    <cellStyle name="Normal 4 3 4 2 3 3" xfId="14651" xr:uid="{00000000-0005-0000-0000-000061390000}"/>
    <cellStyle name="Normal 4 3 4 2 3 4" xfId="14652" xr:uid="{00000000-0005-0000-0000-000062390000}"/>
    <cellStyle name="Normal 4 3 4 2 4" xfId="14653" xr:uid="{00000000-0005-0000-0000-000063390000}"/>
    <cellStyle name="Normal 4 3 4 2 4 2" xfId="14654" xr:uid="{00000000-0005-0000-0000-000064390000}"/>
    <cellStyle name="Normal 4 3 4 2 4 3" xfId="14655" xr:uid="{00000000-0005-0000-0000-000065390000}"/>
    <cellStyle name="Normal 4 3 4 2 5" xfId="14656" xr:uid="{00000000-0005-0000-0000-000066390000}"/>
    <cellStyle name="Normal 4 3 4 2 6" xfId="14657" xr:uid="{00000000-0005-0000-0000-000067390000}"/>
    <cellStyle name="Normal 4 3 4 3" xfId="14658" xr:uid="{00000000-0005-0000-0000-000068390000}"/>
    <cellStyle name="Normal 4 3 4 3 2" xfId="14659" xr:uid="{00000000-0005-0000-0000-000069390000}"/>
    <cellStyle name="Normal 4 3 4 3 2 2" xfId="14660" xr:uid="{00000000-0005-0000-0000-00006A390000}"/>
    <cellStyle name="Normal 4 3 4 3 2 2 2" xfId="14661" xr:uid="{00000000-0005-0000-0000-00006B390000}"/>
    <cellStyle name="Normal 4 3 4 3 2 2 3" xfId="14662" xr:uid="{00000000-0005-0000-0000-00006C390000}"/>
    <cellStyle name="Normal 4 3 4 3 2 3" xfId="14663" xr:uid="{00000000-0005-0000-0000-00006D390000}"/>
    <cellStyle name="Normal 4 3 4 3 2 4" xfId="14664" xr:uid="{00000000-0005-0000-0000-00006E390000}"/>
    <cellStyle name="Normal 4 3 4 3 3" xfId="14665" xr:uid="{00000000-0005-0000-0000-00006F390000}"/>
    <cellStyle name="Normal 4 3 4 3 3 2" xfId="14666" xr:uid="{00000000-0005-0000-0000-000070390000}"/>
    <cellStyle name="Normal 4 3 4 3 3 3" xfId="14667" xr:uid="{00000000-0005-0000-0000-000071390000}"/>
    <cellStyle name="Normal 4 3 4 3 4" xfId="14668" xr:uid="{00000000-0005-0000-0000-000072390000}"/>
    <cellStyle name="Normal 4 3 4 3 5" xfId="14669" xr:uid="{00000000-0005-0000-0000-000073390000}"/>
    <cellStyle name="Normal 4 3 4 4" xfId="14670" xr:uid="{00000000-0005-0000-0000-000074390000}"/>
    <cellStyle name="Normal 4 3 4 4 2" xfId="14671" xr:uid="{00000000-0005-0000-0000-000075390000}"/>
    <cellStyle name="Normal 4 3 4 4 2 2" xfId="14672" xr:uid="{00000000-0005-0000-0000-000076390000}"/>
    <cellStyle name="Normal 4 3 4 4 2 3" xfId="14673" xr:uid="{00000000-0005-0000-0000-000077390000}"/>
    <cellStyle name="Normal 4 3 4 4 3" xfId="14674" xr:uid="{00000000-0005-0000-0000-000078390000}"/>
    <cellStyle name="Normal 4 3 4 4 4" xfId="14675" xr:uid="{00000000-0005-0000-0000-000079390000}"/>
    <cellStyle name="Normal 4 3 4 5" xfId="14676" xr:uid="{00000000-0005-0000-0000-00007A390000}"/>
    <cellStyle name="Normal 4 3 4 5 2" xfId="14677" xr:uid="{00000000-0005-0000-0000-00007B390000}"/>
    <cellStyle name="Normal 4 3 4 5 3" xfId="14678" xr:uid="{00000000-0005-0000-0000-00007C390000}"/>
    <cellStyle name="Normal 4 3 4 6" xfId="14679" xr:uid="{00000000-0005-0000-0000-00007D390000}"/>
    <cellStyle name="Normal 4 3 4 7" xfId="14680" xr:uid="{00000000-0005-0000-0000-00007E390000}"/>
    <cellStyle name="Normal 4 3 5" xfId="14681" xr:uid="{00000000-0005-0000-0000-00007F390000}"/>
    <cellStyle name="Normal 4 3 5 2" xfId="14682" xr:uid="{00000000-0005-0000-0000-000080390000}"/>
    <cellStyle name="Normal 4 3 5 2 2" xfId="14683" xr:uid="{00000000-0005-0000-0000-000081390000}"/>
    <cellStyle name="Normal 4 3 5 2 2 2" xfId="14684" xr:uid="{00000000-0005-0000-0000-000082390000}"/>
    <cellStyle name="Normal 4 3 5 2 2 2 2" xfId="14685" xr:uid="{00000000-0005-0000-0000-000083390000}"/>
    <cellStyle name="Normal 4 3 5 2 2 2 2 2" xfId="14686" xr:uid="{00000000-0005-0000-0000-000084390000}"/>
    <cellStyle name="Normal 4 3 5 2 2 2 2 3" xfId="14687" xr:uid="{00000000-0005-0000-0000-000085390000}"/>
    <cellStyle name="Normal 4 3 5 2 2 2 3" xfId="14688" xr:uid="{00000000-0005-0000-0000-000086390000}"/>
    <cellStyle name="Normal 4 3 5 2 2 2 4" xfId="14689" xr:uid="{00000000-0005-0000-0000-000087390000}"/>
    <cellStyle name="Normal 4 3 5 2 2 3" xfId="14690" xr:uid="{00000000-0005-0000-0000-000088390000}"/>
    <cellStyle name="Normal 4 3 5 2 2 3 2" xfId="14691" xr:uid="{00000000-0005-0000-0000-000089390000}"/>
    <cellStyle name="Normal 4 3 5 2 2 3 3" xfId="14692" xr:uid="{00000000-0005-0000-0000-00008A390000}"/>
    <cellStyle name="Normal 4 3 5 2 2 4" xfId="14693" xr:uid="{00000000-0005-0000-0000-00008B390000}"/>
    <cellStyle name="Normal 4 3 5 2 2 5" xfId="14694" xr:uid="{00000000-0005-0000-0000-00008C390000}"/>
    <cellStyle name="Normal 4 3 5 2 3" xfId="14695" xr:uid="{00000000-0005-0000-0000-00008D390000}"/>
    <cellStyle name="Normal 4 3 5 2 3 2" xfId="14696" xr:uid="{00000000-0005-0000-0000-00008E390000}"/>
    <cellStyle name="Normal 4 3 5 2 3 2 2" xfId="14697" xr:uid="{00000000-0005-0000-0000-00008F390000}"/>
    <cellStyle name="Normal 4 3 5 2 3 2 3" xfId="14698" xr:uid="{00000000-0005-0000-0000-000090390000}"/>
    <cellStyle name="Normal 4 3 5 2 3 3" xfId="14699" xr:uid="{00000000-0005-0000-0000-000091390000}"/>
    <cellStyle name="Normal 4 3 5 2 3 4" xfId="14700" xr:uid="{00000000-0005-0000-0000-000092390000}"/>
    <cellStyle name="Normal 4 3 5 2 4" xfId="14701" xr:uid="{00000000-0005-0000-0000-000093390000}"/>
    <cellStyle name="Normal 4 3 5 2 4 2" xfId="14702" xr:uid="{00000000-0005-0000-0000-000094390000}"/>
    <cellStyle name="Normal 4 3 5 2 4 3" xfId="14703" xr:uid="{00000000-0005-0000-0000-000095390000}"/>
    <cellStyle name="Normal 4 3 5 2 5" xfId="14704" xr:uid="{00000000-0005-0000-0000-000096390000}"/>
    <cellStyle name="Normal 4 3 5 2 6" xfId="14705" xr:uid="{00000000-0005-0000-0000-000097390000}"/>
    <cellStyle name="Normal 4 3 5 3" xfId="14706" xr:uid="{00000000-0005-0000-0000-000098390000}"/>
    <cellStyle name="Normal 4 3 5 3 2" xfId="14707" xr:uid="{00000000-0005-0000-0000-000099390000}"/>
    <cellStyle name="Normal 4 3 5 3 2 2" xfId="14708" xr:uid="{00000000-0005-0000-0000-00009A390000}"/>
    <cellStyle name="Normal 4 3 5 3 2 2 2" xfId="14709" xr:uid="{00000000-0005-0000-0000-00009B390000}"/>
    <cellStyle name="Normal 4 3 5 3 2 2 3" xfId="14710" xr:uid="{00000000-0005-0000-0000-00009C390000}"/>
    <cellStyle name="Normal 4 3 5 3 2 3" xfId="14711" xr:uid="{00000000-0005-0000-0000-00009D390000}"/>
    <cellStyle name="Normal 4 3 5 3 2 4" xfId="14712" xr:uid="{00000000-0005-0000-0000-00009E390000}"/>
    <cellStyle name="Normal 4 3 5 3 3" xfId="14713" xr:uid="{00000000-0005-0000-0000-00009F390000}"/>
    <cellStyle name="Normal 4 3 5 3 3 2" xfId="14714" xr:uid="{00000000-0005-0000-0000-0000A0390000}"/>
    <cellStyle name="Normal 4 3 5 3 3 3" xfId="14715" xr:uid="{00000000-0005-0000-0000-0000A1390000}"/>
    <cellStyle name="Normal 4 3 5 3 4" xfId="14716" xr:uid="{00000000-0005-0000-0000-0000A2390000}"/>
    <cellStyle name="Normal 4 3 5 3 5" xfId="14717" xr:uid="{00000000-0005-0000-0000-0000A3390000}"/>
    <cellStyle name="Normal 4 3 5 4" xfId="14718" xr:uid="{00000000-0005-0000-0000-0000A4390000}"/>
    <cellStyle name="Normal 4 3 5 4 2" xfId="14719" xr:uid="{00000000-0005-0000-0000-0000A5390000}"/>
    <cellStyle name="Normal 4 3 5 4 2 2" xfId="14720" xr:uid="{00000000-0005-0000-0000-0000A6390000}"/>
    <cellStyle name="Normal 4 3 5 4 2 3" xfId="14721" xr:uid="{00000000-0005-0000-0000-0000A7390000}"/>
    <cellStyle name="Normal 4 3 5 4 3" xfId="14722" xr:uid="{00000000-0005-0000-0000-0000A8390000}"/>
    <cellStyle name="Normal 4 3 5 4 4" xfId="14723" xr:uid="{00000000-0005-0000-0000-0000A9390000}"/>
    <cellStyle name="Normal 4 3 5 5" xfId="14724" xr:uid="{00000000-0005-0000-0000-0000AA390000}"/>
    <cellStyle name="Normal 4 3 5 5 2" xfId="14725" xr:uid="{00000000-0005-0000-0000-0000AB390000}"/>
    <cellStyle name="Normal 4 3 5 5 3" xfId="14726" xr:uid="{00000000-0005-0000-0000-0000AC390000}"/>
    <cellStyle name="Normal 4 3 5 6" xfId="14727" xr:uid="{00000000-0005-0000-0000-0000AD390000}"/>
    <cellStyle name="Normal 4 3 5 7" xfId="14728" xr:uid="{00000000-0005-0000-0000-0000AE390000}"/>
    <cellStyle name="Normal 4 3 6" xfId="14729" xr:uid="{00000000-0005-0000-0000-0000AF390000}"/>
    <cellStyle name="Normal 4 3 6 2" xfId="14730" xr:uid="{00000000-0005-0000-0000-0000B0390000}"/>
    <cellStyle name="Normal 4 3 6 2 2" xfId="14731" xr:uid="{00000000-0005-0000-0000-0000B1390000}"/>
    <cellStyle name="Normal 4 3 6 2 2 2" xfId="14732" xr:uid="{00000000-0005-0000-0000-0000B2390000}"/>
    <cellStyle name="Normal 4 3 6 2 2 2 2" xfId="14733" xr:uid="{00000000-0005-0000-0000-0000B3390000}"/>
    <cellStyle name="Normal 4 3 6 2 2 2 3" xfId="14734" xr:uid="{00000000-0005-0000-0000-0000B4390000}"/>
    <cellStyle name="Normal 4 3 6 2 2 3" xfId="14735" xr:uid="{00000000-0005-0000-0000-0000B5390000}"/>
    <cellStyle name="Normal 4 3 6 2 2 4" xfId="14736" xr:uid="{00000000-0005-0000-0000-0000B6390000}"/>
    <cellStyle name="Normal 4 3 6 2 3" xfId="14737" xr:uid="{00000000-0005-0000-0000-0000B7390000}"/>
    <cellStyle name="Normal 4 3 6 2 3 2" xfId="14738" xr:uid="{00000000-0005-0000-0000-0000B8390000}"/>
    <cellStyle name="Normal 4 3 6 2 3 3" xfId="14739" xr:uid="{00000000-0005-0000-0000-0000B9390000}"/>
    <cellStyle name="Normal 4 3 6 2 4" xfId="14740" xr:uid="{00000000-0005-0000-0000-0000BA390000}"/>
    <cellStyle name="Normal 4 3 6 2 5" xfId="14741" xr:uid="{00000000-0005-0000-0000-0000BB390000}"/>
    <cellStyle name="Normal 4 3 6 3" xfId="14742" xr:uid="{00000000-0005-0000-0000-0000BC390000}"/>
    <cellStyle name="Normal 4 3 6 3 2" xfId="14743" xr:uid="{00000000-0005-0000-0000-0000BD390000}"/>
    <cellStyle name="Normal 4 3 6 3 2 2" xfId="14744" xr:uid="{00000000-0005-0000-0000-0000BE390000}"/>
    <cellStyle name="Normal 4 3 6 3 2 3" xfId="14745" xr:uid="{00000000-0005-0000-0000-0000BF390000}"/>
    <cellStyle name="Normal 4 3 6 3 3" xfId="14746" xr:uid="{00000000-0005-0000-0000-0000C0390000}"/>
    <cellStyle name="Normal 4 3 6 3 4" xfId="14747" xr:uid="{00000000-0005-0000-0000-0000C1390000}"/>
    <cellStyle name="Normal 4 3 6 4" xfId="14748" xr:uid="{00000000-0005-0000-0000-0000C2390000}"/>
    <cellStyle name="Normal 4 3 6 4 2" xfId="14749" xr:uid="{00000000-0005-0000-0000-0000C3390000}"/>
    <cellStyle name="Normal 4 3 6 4 3" xfId="14750" xr:uid="{00000000-0005-0000-0000-0000C4390000}"/>
    <cellStyle name="Normal 4 3 6 5" xfId="14751" xr:uid="{00000000-0005-0000-0000-0000C5390000}"/>
    <cellStyle name="Normal 4 3 6 6" xfId="14752" xr:uid="{00000000-0005-0000-0000-0000C6390000}"/>
    <cellStyle name="Normal 4 3 7" xfId="14753" xr:uid="{00000000-0005-0000-0000-0000C7390000}"/>
    <cellStyle name="Normal 4 3 7 2" xfId="14754" xr:uid="{00000000-0005-0000-0000-0000C8390000}"/>
    <cellStyle name="Normal 4 3 7 2 2" xfId="14755" xr:uid="{00000000-0005-0000-0000-0000C9390000}"/>
    <cellStyle name="Normal 4 3 7 2 2 2" xfId="14756" xr:uid="{00000000-0005-0000-0000-0000CA390000}"/>
    <cellStyle name="Normal 4 3 7 2 2 3" xfId="14757" xr:uid="{00000000-0005-0000-0000-0000CB390000}"/>
    <cellStyle name="Normal 4 3 7 2 3" xfId="14758" xr:uid="{00000000-0005-0000-0000-0000CC390000}"/>
    <cellStyle name="Normal 4 3 7 2 4" xfId="14759" xr:uid="{00000000-0005-0000-0000-0000CD390000}"/>
    <cellStyle name="Normal 4 3 7 3" xfId="14760" xr:uid="{00000000-0005-0000-0000-0000CE390000}"/>
    <cellStyle name="Normal 4 3 7 3 2" xfId="14761" xr:uid="{00000000-0005-0000-0000-0000CF390000}"/>
    <cellStyle name="Normal 4 3 7 3 3" xfId="14762" xr:uid="{00000000-0005-0000-0000-0000D0390000}"/>
    <cellStyle name="Normal 4 3 7 4" xfId="14763" xr:uid="{00000000-0005-0000-0000-0000D1390000}"/>
    <cellStyle name="Normal 4 3 7 5" xfId="14764" xr:uid="{00000000-0005-0000-0000-0000D2390000}"/>
    <cellStyle name="Normal 4 3 8" xfId="14765" xr:uid="{00000000-0005-0000-0000-0000D3390000}"/>
    <cellStyle name="Normal 4 3 8 2" xfId="14766" xr:uid="{00000000-0005-0000-0000-0000D4390000}"/>
    <cellStyle name="Normal 4 3 8 2 2" xfId="14767" xr:uid="{00000000-0005-0000-0000-0000D5390000}"/>
    <cellStyle name="Normal 4 3 8 2 3" xfId="14768" xr:uid="{00000000-0005-0000-0000-0000D6390000}"/>
    <cellStyle name="Normal 4 3 8 3" xfId="14769" xr:uid="{00000000-0005-0000-0000-0000D7390000}"/>
    <cellStyle name="Normal 4 3 8 4" xfId="14770" xr:uid="{00000000-0005-0000-0000-0000D8390000}"/>
    <cellStyle name="Normal 4 3 9" xfId="14771" xr:uid="{00000000-0005-0000-0000-0000D9390000}"/>
    <cellStyle name="Normal 4 3 9 2" xfId="14772" xr:uid="{00000000-0005-0000-0000-0000DA390000}"/>
    <cellStyle name="Normal 4 3 9 3" xfId="14773" xr:uid="{00000000-0005-0000-0000-0000DB390000}"/>
    <cellStyle name="Normal 4 30" xfId="14774" xr:uid="{00000000-0005-0000-0000-0000DC390000}"/>
    <cellStyle name="Normal 4 31" xfId="14775" xr:uid="{00000000-0005-0000-0000-0000DD390000}"/>
    <cellStyle name="Normal 4 32" xfId="14776" xr:uid="{00000000-0005-0000-0000-0000DE390000}"/>
    <cellStyle name="Normal 4 33" xfId="14777" xr:uid="{00000000-0005-0000-0000-0000DF390000}"/>
    <cellStyle name="Normal 4 34" xfId="14778" xr:uid="{00000000-0005-0000-0000-0000E0390000}"/>
    <cellStyle name="Normal 4 35" xfId="14779" xr:uid="{00000000-0005-0000-0000-0000E1390000}"/>
    <cellStyle name="Normal 4 36" xfId="14780" xr:uid="{00000000-0005-0000-0000-0000E2390000}"/>
    <cellStyle name="Normal 4 37" xfId="14781" xr:uid="{00000000-0005-0000-0000-0000E3390000}"/>
    <cellStyle name="Normal 4 4" xfId="14782" xr:uid="{00000000-0005-0000-0000-0000E4390000}"/>
    <cellStyle name="Normal 4 4 2" xfId="14783" xr:uid="{00000000-0005-0000-0000-0000E5390000}"/>
    <cellStyle name="Normal 4 4 2 2" xfId="14784" xr:uid="{00000000-0005-0000-0000-0000E6390000}"/>
    <cellStyle name="Normal 4 4 2 2 2" xfId="14785" xr:uid="{00000000-0005-0000-0000-0000E7390000}"/>
    <cellStyle name="Normal 4 4 2 2 2 2" xfId="14786" xr:uid="{00000000-0005-0000-0000-0000E8390000}"/>
    <cellStyle name="Normal 4 4 2 2 2 2 2" xfId="14787" xr:uid="{00000000-0005-0000-0000-0000E9390000}"/>
    <cellStyle name="Normal 4 4 2 2 2 2 3" xfId="14788" xr:uid="{00000000-0005-0000-0000-0000EA390000}"/>
    <cellStyle name="Normal 4 4 2 2 2 3" xfId="14789" xr:uid="{00000000-0005-0000-0000-0000EB390000}"/>
    <cellStyle name="Normal 4 4 2 2 2 4" xfId="14790" xr:uid="{00000000-0005-0000-0000-0000EC390000}"/>
    <cellStyle name="Normal 4 4 2 2 3" xfId="14791" xr:uid="{00000000-0005-0000-0000-0000ED390000}"/>
    <cellStyle name="Normal 4 4 2 2 3 2" xfId="14792" xr:uid="{00000000-0005-0000-0000-0000EE390000}"/>
    <cellStyle name="Normal 4 4 2 2 3 3" xfId="14793" xr:uid="{00000000-0005-0000-0000-0000EF390000}"/>
    <cellStyle name="Normal 4 4 2 2 4" xfId="14794" xr:uid="{00000000-0005-0000-0000-0000F0390000}"/>
    <cellStyle name="Normal 4 4 2 2 5" xfId="14795" xr:uid="{00000000-0005-0000-0000-0000F1390000}"/>
    <cellStyle name="Normal 4 4 2 3" xfId="14796" xr:uid="{00000000-0005-0000-0000-0000F2390000}"/>
    <cellStyle name="Normal 4 4 2 3 2" xfId="14797" xr:uid="{00000000-0005-0000-0000-0000F3390000}"/>
    <cellStyle name="Normal 4 4 2 3 2 2" xfId="14798" xr:uid="{00000000-0005-0000-0000-0000F4390000}"/>
    <cellStyle name="Normal 4 4 2 3 2 3" xfId="14799" xr:uid="{00000000-0005-0000-0000-0000F5390000}"/>
    <cellStyle name="Normal 4 4 2 3 3" xfId="14800" xr:uid="{00000000-0005-0000-0000-0000F6390000}"/>
    <cellStyle name="Normal 4 4 2 3 4" xfId="14801" xr:uid="{00000000-0005-0000-0000-0000F7390000}"/>
    <cellStyle name="Normal 4 4 2 4" xfId="14802" xr:uid="{00000000-0005-0000-0000-0000F8390000}"/>
    <cellStyle name="Normal 4 4 2 4 2" xfId="14803" xr:uid="{00000000-0005-0000-0000-0000F9390000}"/>
    <cellStyle name="Normal 4 4 2 4 3" xfId="14804" xr:uid="{00000000-0005-0000-0000-0000FA390000}"/>
    <cellStyle name="Normal 4 4 2 5" xfId="14805" xr:uid="{00000000-0005-0000-0000-0000FB390000}"/>
    <cellStyle name="Normal 4 4 2 6" xfId="14806" xr:uid="{00000000-0005-0000-0000-0000FC390000}"/>
    <cellStyle name="Normal 4 4 3" xfId="14807" xr:uid="{00000000-0005-0000-0000-0000FD390000}"/>
    <cellStyle name="Normal 4 4 4" xfId="14808" xr:uid="{00000000-0005-0000-0000-0000FE390000}"/>
    <cellStyle name="Normal 4 4 4 2" xfId="14809" xr:uid="{00000000-0005-0000-0000-0000FF390000}"/>
    <cellStyle name="Normal 4 4 4 2 2" xfId="14810" xr:uid="{00000000-0005-0000-0000-0000003A0000}"/>
    <cellStyle name="Normal 4 4 4 2 2 2" xfId="14811" xr:uid="{00000000-0005-0000-0000-0000013A0000}"/>
    <cellStyle name="Normal 4 4 4 2 2 3" xfId="14812" xr:uid="{00000000-0005-0000-0000-0000023A0000}"/>
    <cellStyle name="Normal 4 4 4 2 3" xfId="14813" xr:uid="{00000000-0005-0000-0000-0000033A0000}"/>
    <cellStyle name="Normal 4 4 4 2 4" xfId="14814" xr:uid="{00000000-0005-0000-0000-0000043A0000}"/>
    <cellStyle name="Normal 4 4 4 3" xfId="14815" xr:uid="{00000000-0005-0000-0000-0000053A0000}"/>
    <cellStyle name="Normal 4 4 4 3 2" xfId="14816" xr:uid="{00000000-0005-0000-0000-0000063A0000}"/>
    <cellStyle name="Normal 4 4 4 3 3" xfId="14817" xr:uid="{00000000-0005-0000-0000-0000073A0000}"/>
    <cellStyle name="Normal 4 4 4 4" xfId="14818" xr:uid="{00000000-0005-0000-0000-0000083A0000}"/>
    <cellStyle name="Normal 4 4 4 5" xfId="14819" xr:uid="{00000000-0005-0000-0000-0000093A0000}"/>
    <cellStyle name="Normal 4 4 5" xfId="14820" xr:uid="{00000000-0005-0000-0000-00000A3A0000}"/>
    <cellStyle name="Normal 4 4 5 2" xfId="14821" xr:uid="{00000000-0005-0000-0000-00000B3A0000}"/>
    <cellStyle name="Normal 4 4 5 2 2" xfId="14822" xr:uid="{00000000-0005-0000-0000-00000C3A0000}"/>
    <cellStyle name="Normal 4 4 5 2 3" xfId="14823" xr:uid="{00000000-0005-0000-0000-00000D3A0000}"/>
    <cellStyle name="Normal 4 4 5 3" xfId="14824" xr:uid="{00000000-0005-0000-0000-00000E3A0000}"/>
    <cellStyle name="Normal 4 4 5 4" xfId="14825" xr:uid="{00000000-0005-0000-0000-00000F3A0000}"/>
    <cellStyle name="Normal 4 4 6" xfId="14826" xr:uid="{00000000-0005-0000-0000-0000103A0000}"/>
    <cellStyle name="Normal 4 4 6 2" xfId="14827" xr:uid="{00000000-0005-0000-0000-0000113A0000}"/>
    <cellStyle name="Normal 4 4 6 3" xfId="14828" xr:uid="{00000000-0005-0000-0000-0000123A0000}"/>
    <cellStyle name="Normal 4 4 7" xfId="14829" xr:uid="{00000000-0005-0000-0000-0000133A0000}"/>
    <cellStyle name="Normal 4 4 8" xfId="14830" xr:uid="{00000000-0005-0000-0000-0000143A0000}"/>
    <cellStyle name="Normal 4 5" xfId="14831" xr:uid="{00000000-0005-0000-0000-0000153A0000}"/>
    <cellStyle name="Normal 4 5 2" xfId="14832" xr:uid="{00000000-0005-0000-0000-0000163A0000}"/>
    <cellStyle name="Normal 4 5 2 2" xfId="14833" xr:uid="{00000000-0005-0000-0000-0000173A0000}"/>
    <cellStyle name="Normal 4 5 2 2 2" xfId="14834" xr:uid="{00000000-0005-0000-0000-0000183A0000}"/>
    <cellStyle name="Normal 4 5 2 2 2 2" xfId="14835" xr:uid="{00000000-0005-0000-0000-0000193A0000}"/>
    <cellStyle name="Normal 4 5 2 2 2 3" xfId="14836" xr:uid="{00000000-0005-0000-0000-00001A3A0000}"/>
    <cellStyle name="Normal 4 5 2 2 3" xfId="14837" xr:uid="{00000000-0005-0000-0000-00001B3A0000}"/>
    <cellStyle name="Normal 4 5 2 2 4" xfId="14838" xr:uid="{00000000-0005-0000-0000-00001C3A0000}"/>
    <cellStyle name="Normal 4 5 2 3" xfId="14839" xr:uid="{00000000-0005-0000-0000-00001D3A0000}"/>
    <cellStyle name="Normal 4 5 2 3 2" xfId="14840" xr:uid="{00000000-0005-0000-0000-00001E3A0000}"/>
    <cellStyle name="Normal 4 5 2 3 3" xfId="14841" xr:uid="{00000000-0005-0000-0000-00001F3A0000}"/>
    <cellStyle name="Normal 4 5 2 4" xfId="14842" xr:uid="{00000000-0005-0000-0000-0000203A0000}"/>
    <cellStyle name="Normal 4 5 2 5" xfId="14843" xr:uid="{00000000-0005-0000-0000-0000213A0000}"/>
    <cellStyle name="Normal 4 5 3" xfId="14844" xr:uid="{00000000-0005-0000-0000-0000223A0000}"/>
    <cellStyle name="Normal 4 5 3 2" xfId="14845" xr:uid="{00000000-0005-0000-0000-0000233A0000}"/>
    <cellStyle name="Normal 4 5 3 2 2" xfId="14846" xr:uid="{00000000-0005-0000-0000-0000243A0000}"/>
    <cellStyle name="Normal 4 5 3 2 3" xfId="14847" xr:uid="{00000000-0005-0000-0000-0000253A0000}"/>
    <cellStyle name="Normal 4 5 3 3" xfId="14848" xr:uid="{00000000-0005-0000-0000-0000263A0000}"/>
    <cellStyle name="Normal 4 5 3 4" xfId="14849" xr:uid="{00000000-0005-0000-0000-0000273A0000}"/>
    <cellStyle name="Normal 4 5 4" xfId="14850" xr:uid="{00000000-0005-0000-0000-0000283A0000}"/>
    <cellStyle name="Normal 4 5 4 2" xfId="14851" xr:uid="{00000000-0005-0000-0000-0000293A0000}"/>
    <cellStyle name="Normal 4 5 4 3" xfId="14852" xr:uid="{00000000-0005-0000-0000-00002A3A0000}"/>
    <cellStyle name="Normal 4 5 5" xfId="14853" xr:uid="{00000000-0005-0000-0000-00002B3A0000}"/>
    <cellStyle name="Normal 4 5 6" xfId="14854" xr:uid="{00000000-0005-0000-0000-00002C3A0000}"/>
    <cellStyle name="Normal 4 6" xfId="14855" xr:uid="{00000000-0005-0000-0000-00002D3A0000}"/>
    <cellStyle name="Normal 4 6 2" xfId="14856" xr:uid="{00000000-0005-0000-0000-00002E3A0000}"/>
    <cellStyle name="Normal 4 6 2 2" xfId="14857" xr:uid="{00000000-0005-0000-0000-00002F3A0000}"/>
    <cellStyle name="Normal 4 6 2 2 2" xfId="14858" xr:uid="{00000000-0005-0000-0000-0000303A0000}"/>
    <cellStyle name="Normal 4 6 2 2 2 2" xfId="14859" xr:uid="{00000000-0005-0000-0000-0000313A0000}"/>
    <cellStyle name="Normal 4 6 2 2 2 3" xfId="14860" xr:uid="{00000000-0005-0000-0000-0000323A0000}"/>
    <cellStyle name="Normal 4 6 2 2 3" xfId="14861" xr:uid="{00000000-0005-0000-0000-0000333A0000}"/>
    <cellStyle name="Normal 4 6 2 2 4" xfId="14862" xr:uid="{00000000-0005-0000-0000-0000343A0000}"/>
    <cellStyle name="Normal 4 6 2 3" xfId="14863" xr:uid="{00000000-0005-0000-0000-0000353A0000}"/>
    <cellStyle name="Normal 4 6 2 3 2" xfId="14864" xr:uid="{00000000-0005-0000-0000-0000363A0000}"/>
    <cellStyle name="Normal 4 6 2 3 3" xfId="14865" xr:uid="{00000000-0005-0000-0000-0000373A0000}"/>
    <cellStyle name="Normal 4 6 2 4" xfId="14866" xr:uid="{00000000-0005-0000-0000-0000383A0000}"/>
    <cellStyle name="Normal 4 6 2 5" xfId="14867" xr:uid="{00000000-0005-0000-0000-0000393A0000}"/>
    <cellStyle name="Normal 4 6 3" xfId="14868" xr:uid="{00000000-0005-0000-0000-00003A3A0000}"/>
    <cellStyle name="Normal 4 6 3 2" xfId="14869" xr:uid="{00000000-0005-0000-0000-00003B3A0000}"/>
    <cellStyle name="Normal 4 6 3 2 2" xfId="14870" xr:uid="{00000000-0005-0000-0000-00003C3A0000}"/>
    <cellStyle name="Normal 4 6 3 2 3" xfId="14871" xr:uid="{00000000-0005-0000-0000-00003D3A0000}"/>
    <cellStyle name="Normal 4 6 3 3" xfId="14872" xr:uid="{00000000-0005-0000-0000-00003E3A0000}"/>
    <cellStyle name="Normal 4 6 3 4" xfId="14873" xr:uid="{00000000-0005-0000-0000-00003F3A0000}"/>
    <cellStyle name="Normal 4 6 4" xfId="14874" xr:uid="{00000000-0005-0000-0000-0000403A0000}"/>
    <cellStyle name="Normal 4 6 4 2" xfId="14875" xr:uid="{00000000-0005-0000-0000-0000413A0000}"/>
    <cellStyle name="Normal 4 6 4 3" xfId="14876" xr:uid="{00000000-0005-0000-0000-0000423A0000}"/>
    <cellStyle name="Normal 4 6 5" xfId="14877" xr:uid="{00000000-0005-0000-0000-0000433A0000}"/>
    <cellStyle name="Normal 4 6 6" xfId="14878" xr:uid="{00000000-0005-0000-0000-0000443A0000}"/>
    <cellStyle name="Normal 4 7" xfId="14879" xr:uid="{00000000-0005-0000-0000-0000453A0000}"/>
    <cellStyle name="Normal 4 7 2" xfId="14880" xr:uid="{00000000-0005-0000-0000-0000463A0000}"/>
    <cellStyle name="Normal 4 7 2 2" xfId="14881" xr:uid="{00000000-0005-0000-0000-0000473A0000}"/>
    <cellStyle name="Normal 4 7 2 2 2" xfId="14882" xr:uid="{00000000-0005-0000-0000-0000483A0000}"/>
    <cellStyle name="Normal 4 7 2 2 2 2" xfId="14883" xr:uid="{00000000-0005-0000-0000-0000493A0000}"/>
    <cellStyle name="Normal 4 7 2 2 2 3" xfId="14884" xr:uid="{00000000-0005-0000-0000-00004A3A0000}"/>
    <cellStyle name="Normal 4 7 2 2 3" xfId="14885" xr:uid="{00000000-0005-0000-0000-00004B3A0000}"/>
    <cellStyle name="Normal 4 7 2 2 4" xfId="14886" xr:uid="{00000000-0005-0000-0000-00004C3A0000}"/>
    <cellStyle name="Normal 4 7 2 3" xfId="14887" xr:uid="{00000000-0005-0000-0000-00004D3A0000}"/>
    <cellStyle name="Normal 4 7 2 3 2" xfId="14888" xr:uid="{00000000-0005-0000-0000-00004E3A0000}"/>
    <cellStyle name="Normal 4 7 2 3 3" xfId="14889" xr:uid="{00000000-0005-0000-0000-00004F3A0000}"/>
    <cellStyle name="Normal 4 7 2 4" xfId="14890" xr:uid="{00000000-0005-0000-0000-0000503A0000}"/>
    <cellStyle name="Normal 4 7 2 5" xfId="14891" xr:uid="{00000000-0005-0000-0000-0000513A0000}"/>
    <cellStyle name="Normal 4 7 3" xfId="14892" xr:uid="{00000000-0005-0000-0000-0000523A0000}"/>
    <cellStyle name="Normal 4 7 3 2" xfId="14893" xr:uid="{00000000-0005-0000-0000-0000533A0000}"/>
    <cellStyle name="Normal 4 7 3 2 2" xfId="14894" xr:uid="{00000000-0005-0000-0000-0000543A0000}"/>
    <cellStyle name="Normal 4 7 3 2 3" xfId="14895" xr:uid="{00000000-0005-0000-0000-0000553A0000}"/>
    <cellStyle name="Normal 4 7 3 3" xfId="14896" xr:uid="{00000000-0005-0000-0000-0000563A0000}"/>
    <cellStyle name="Normal 4 7 3 4" xfId="14897" xr:uid="{00000000-0005-0000-0000-0000573A0000}"/>
    <cellStyle name="Normal 4 7 4" xfId="14898" xr:uid="{00000000-0005-0000-0000-0000583A0000}"/>
    <cellStyle name="Normal 4 7 4 2" xfId="14899" xr:uid="{00000000-0005-0000-0000-0000593A0000}"/>
    <cellStyle name="Normal 4 7 4 3" xfId="14900" xr:uid="{00000000-0005-0000-0000-00005A3A0000}"/>
    <cellStyle name="Normal 4 7 5" xfId="14901" xr:uid="{00000000-0005-0000-0000-00005B3A0000}"/>
    <cellStyle name="Normal 4 7 6" xfId="14902" xr:uid="{00000000-0005-0000-0000-00005C3A0000}"/>
    <cellStyle name="Normal 4 8" xfId="14903" xr:uid="{00000000-0005-0000-0000-00005D3A0000}"/>
    <cellStyle name="Normal 4 8 2" xfId="14904" xr:uid="{00000000-0005-0000-0000-00005E3A0000}"/>
    <cellStyle name="Normal 4 8 2 2" xfId="14905" xr:uid="{00000000-0005-0000-0000-00005F3A0000}"/>
    <cellStyle name="Normal 4 8 2 2 2" xfId="14906" xr:uid="{00000000-0005-0000-0000-0000603A0000}"/>
    <cellStyle name="Normal 4 8 2 2 2 2" xfId="14907" xr:uid="{00000000-0005-0000-0000-0000613A0000}"/>
    <cellStyle name="Normal 4 8 2 2 2 3" xfId="14908" xr:uid="{00000000-0005-0000-0000-0000623A0000}"/>
    <cellStyle name="Normal 4 8 2 2 3" xfId="14909" xr:uid="{00000000-0005-0000-0000-0000633A0000}"/>
    <cellStyle name="Normal 4 8 2 2 4" xfId="14910" xr:uid="{00000000-0005-0000-0000-0000643A0000}"/>
    <cellStyle name="Normal 4 8 2 3" xfId="14911" xr:uid="{00000000-0005-0000-0000-0000653A0000}"/>
    <cellStyle name="Normal 4 8 2 3 2" xfId="14912" xr:uid="{00000000-0005-0000-0000-0000663A0000}"/>
    <cellStyle name="Normal 4 8 2 3 3" xfId="14913" xr:uid="{00000000-0005-0000-0000-0000673A0000}"/>
    <cellStyle name="Normal 4 8 2 4" xfId="14914" xr:uid="{00000000-0005-0000-0000-0000683A0000}"/>
    <cellStyle name="Normal 4 8 2 5" xfId="14915" xr:uid="{00000000-0005-0000-0000-0000693A0000}"/>
    <cellStyle name="Normal 4 8 3" xfId="14916" xr:uid="{00000000-0005-0000-0000-00006A3A0000}"/>
    <cellStyle name="Normal 4 8 3 2" xfId="14917" xr:uid="{00000000-0005-0000-0000-00006B3A0000}"/>
    <cellStyle name="Normal 4 8 3 2 2" xfId="14918" xr:uid="{00000000-0005-0000-0000-00006C3A0000}"/>
    <cellStyle name="Normal 4 8 3 2 3" xfId="14919" xr:uid="{00000000-0005-0000-0000-00006D3A0000}"/>
    <cellStyle name="Normal 4 8 3 3" xfId="14920" xr:uid="{00000000-0005-0000-0000-00006E3A0000}"/>
    <cellStyle name="Normal 4 8 3 4" xfId="14921" xr:uid="{00000000-0005-0000-0000-00006F3A0000}"/>
    <cellStyle name="Normal 4 8 4" xfId="14922" xr:uid="{00000000-0005-0000-0000-0000703A0000}"/>
    <cellStyle name="Normal 4 8 4 2" xfId="14923" xr:uid="{00000000-0005-0000-0000-0000713A0000}"/>
    <cellStyle name="Normal 4 8 4 3" xfId="14924" xr:uid="{00000000-0005-0000-0000-0000723A0000}"/>
    <cellStyle name="Normal 4 8 5" xfId="14925" xr:uid="{00000000-0005-0000-0000-0000733A0000}"/>
    <cellStyle name="Normal 4 8 6" xfId="14926" xr:uid="{00000000-0005-0000-0000-0000743A0000}"/>
    <cellStyle name="Normal 4 9" xfId="14927" xr:uid="{00000000-0005-0000-0000-0000753A0000}"/>
    <cellStyle name="Normal 40" xfId="14928" xr:uid="{00000000-0005-0000-0000-0000763A0000}"/>
    <cellStyle name="Normal 40 2" xfId="14929" xr:uid="{00000000-0005-0000-0000-0000773A0000}"/>
    <cellStyle name="Normal 41" xfId="14930" xr:uid="{00000000-0005-0000-0000-0000783A0000}"/>
    <cellStyle name="Normal 41 2" xfId="14931" xr:uid="{00000000-0005-0000-0000-0000793A0000}"/>
    <cellStyle name="Normal 41 2 2" xfId="14932" xr:uid="{00000000-0005-0000-0000-00007A3A0000}"/>
    <cellStyle name="Normal 41 2 2 2" xfId="14933" xr:uid="{00000000-0005-0000-0000-00007B3A0000}"/>
    <cellStyle name="Normal 41 2 2 2 2" xfId="14934" xr:uid="{00000000-0005-0000-0000-00007C3A0000}"/>
    <cellStyle name="Normal 41 2 2 2 2 2" xfId="14935" xr:uid="{00000000-0005-0000-0000-00007D3A0000}"/>
    <cellStyle name="Normal 41 2 2 2 2 3" xfId="14936" xr:uid="{00000000-0005-0000-0000-00007E3A0000}"/>
    <cellStyle name="Normal 41 2 2 2 3" xfId="14937" xr:uid="{00000000-0005-0000-0000-00007F3A0000}"/>
    <cellStyle name="Normal 41 2 2 2 4" xfId="14938" xr:uid="{00000000-0005-0000-0000-0000803A0000}"/>
    <cellStyle name="Normal 41 2 2 3" xfId="14939" xr:uid="{00000000-0005-0000-0000-0000813A0000}"/>
    <cellStyle name="Normal 41 2 2 3 2" xfId="14940" xr:uid="{00000000-0005-0000-0000-0000823A0000}"/>
    <cellStyle name="Normal 41 2 2 3 3" xfId="14941" xr:uid="{00000000-0005-0000-0000-0000833A0000}"/>
    <cellStyle name="Normal 41 2 2 4" xfId="14942" xr:uid="{00000000-0005-0000-0000-0000843A0000}"/>
    <cellStyle name="Normal 41 2 2 5" xfId="14943" xr:uid="{00000000-0005-0000-0000-0000853A0000}"/>
    <cellStyle name="Normal 41 2 3" xfId="14944" xr:uid="{00000000-0005-0000-0000-0000863A0000}"/>
    <cellStyle name="Normal 41 2 3 2" xfId="14945" xr:uid="{00000000-0005-0000-0000-0000873A0000}"/>
    <cellStyle name="Normal 41 2 3 2 2" xfId="14946" xr:uid="{00000000-0005-0000-0000-0000883A0000}"/>
    <cellStyle name="Normal 41 2 3 2 3" xfId="14947" xr:uid="{00000000-0005-0000-0000-0000893A0000}"/>
    <cellStyle name="Normal 41 2 3 3" xfId="14948" xr:uid="{00000000-0005-0000-0000-00008A3A0000}"/>
    <cellStyle name="Normal 41 2 3 4" xfId="14949" xr:uid="{00000000-0005-0000-0000-00008B3A0000}"/>
    <cellStyle name="Normal 41 2 4" xfId="14950" xr:uid="{00000000-0005-0000-0000-00008C3A0000}"/>
    <cellStyle name="Normal 41 2 4 2" xfId="14951" xr:uid="{00000000-0005-0000-0000-00008D3A0000}"/>
    <cellStyle name="Normal 41 2 4 3" xfId="14952" xr:uid="{00000000-0005-0000-0000-00008E3A0000}"/>
    <cellStyle name="Normal 41 2 5" xfId="14953" xr:uid="{00000000-0005-0000-0000-00008F3A0000}"/>
    <cellStyle name="Normal 41 2 6" xfId="14954" xr:uid="{00000000-0005-0000-0000-0000903A0000}"/>
    <cellStyle name="Normal 41 3" xfId="14955" xr:uid="{00000000-0005-0000-0000-0000913A0000}"/>
    <cellStyle name="Normal 41 3 2" xfId="14956" xr:uid="{00000000-0005-0000-0000-0000923A0000}"/>
    <cellStyle name="Normal 41 4" xfId="14957" xr:uid="{00000000-0005-0000-0000-0000933A0000}"/>
    <cellStyle name="Normal 42" xfId="14958" xr:uid="{00000000-0005-0000-0000-0000943A0000}"/>
    <cellStyle name="Normal 42 2" xfId="14959" xr:uid="{00000000-0005-0000-0000-0000953A0000}"/>
    <cellStyle name="Normal 43" xfId="14960" xr:uid="{00000000-0005-0000-0000-0000963A0000}"/>
    <cellStyle name="Normal 44" xfId="14961" xr:uid="{00000000-0005-0000-0000-0000973A0000}"/>
    <cellStyle name="Normal 44 2" xfId="14962" xr:uid="{00000000-0005-0000-0000-0000983A0000}"/>
    <cellStyle name="Normal 45" xfId="14963" xr:uid="{00000000-0005-0000-0000-0000993A0000}"/>
    <cellStyle name="Normal 46" xfId="14964" xr:uid="{00000000-0005-0000-0000-00009A3A0000}"/>
    <cellStyle name="Normal 46 2" xfId="14965" xr:uid="{00000000-0005-0000-0000-00009B3A0000}"/>
    <cellStyle name="Normal 46 2 2" xfId="14966" xr:uid="{00000000-0005-0000-0000-00009C3A0000}"/>
    <cellStyle name="Normal 46 2 2 2" xfId="14967" xr:uid="{00000000-0005-0000-0000-00009D3A0000}"/>
    <cellStyle name="Normal 46 2 2 2 2" xfId="14968" xr:uid="{00000000-0005-0000-0000-00009E3A0000}"/>
    <cellStyle name="Normal 46 2 2 2 3" xfId="14969" xr:uid="{00000000-0005-0000-0000-00009F3A0000}"/>
    <cellStyle name="Normal 46 2 2 3" xfId="14970" xr:uid="{00000000-0005-0000-0000-0000A03A0000}"/>
    <cellStyle name="Normal 46 2 2 4" xfId="14971" xr:uid="{00000000-0005-0000-0000-0000A13A0000}"/>
    <cellStyle name="Normal 46 2 3" xfId="14972" xr:uid="{00000000-0005-0000-0000-0000A23A0000}"/>
    <cellStyle name="Normal 46 2 3 2" xfId="14973" xr:uid="{00000000-0005-0000-0000-0000A33A0000}"/>
    <cellStyle name="Normal 46 2 3 3" xfId="14974" xr:uid="{00000000-0005-0000-0000-0000A43A0000}"/>
    <cellStyle name="Normal 46 2 4" xfId="14975" xr:uid="{00000000-0005-0000-0000-0000A53A0000}"/>
    <cellStyle name="Normal 46 2 5" xfId="14976" xr:uid="{00000000-0005-0000-0000-0000A63A0000}"/>
    <cellStyle name="Normal 46 3" xfId="14977" xr:uid="{00000000-0005-0000-0000-0000A73A0000}"/>
    <cellStyle name="Normal 46 3 2" xfId="14978" xr:uid="{00000000-0005-0000-0000-0000A83A0000}"/>
    <cellStyle name="Normal 46 3 2 2" xfId="14979" xr:uid="{00000000-0005-0000-0000-0000A93A0000}"/>
    <cellStyle name="Normal 46 3 2 3" xfId="14980" xr:uid="{00000000-0005-0000-0000-0000AA3A0000}"/>
    <cellStyle name="Normal 46 3 3" xfId="14981" xr:uid="{00000000-0005-0000-0000-0000AB3A0000}"/>
    <cellStyle name="Normal 46 3 4" xfId="14982" xr:uid="{00000000-0005-0000-0000-0000AC3A0000}"/>
    <cellStyle name="Normal 46 4" xfId="14983" xr:uid="{00000000-0005-0000-0000-0000AD3A0000}"/>
    <cellStyle name="Normal 46 4 2" xfId="14984" xr:uid="{00000000-0005-0000-0000-0000AE3A0000}"/>
    <cellStyle name="Normal 46 4 3" xfId="14985" xr:uid="{00000000-0005-0000-0000-0000AF3A0000}"/>
    <cellStyle name="Normal 46 5" xfId="14986" xr:uid="{00000000-0005-0000-0000-0000B03A0000}"/>
    <cellStyle name="Normal 46 6" xfId="14987" xr:uid="{00000000-0005-0000-0000-0000B13A0000}"/>
    <cellStyle name="Normal 47" xfId="14988" xr:uid="{00000000-0005-0000-0000-0000B23A0000}"/>
    <cellStyle name="Normal 48" xfId="14989" xr:uid="{00000000-0005-0000-0000-0000B33A0000}"/>
    <cellStyle name="Normal 49" xfId="14990" xr:uid="{00000000-0005-0000-0000-0000B43A0000}"/>
    <cellStyle name="Normal 5" xfId="30" xr:uid="{00000000-0005-0000-0000-0000B53A0000}"/>
    <cellStyle name="Normal 5 10" xfId="14991" xr:uid="{00000000-0005-0000-0000-0000B63A0000}"/>
    <cellStyle name="Normal 5 11" xfId="14992" xr:uid="{00000000-0005-0000-0000-0000B73A0000}"/>
    <cellStyle name="Normal 5 12" xfId="14993" xr:uid="{00000000-0005-0000-0000-0000B83A0000}"/>
    <cellStyle name="Normal 5 13" xfId="14994" xr:uid="{00000000-0005-0000-0000-0000B93A0000}"/>
    <cellStyle name="Normal 5 14" xfId="14995" xr:uid="{00000000-0005-0000-0000-0000BA3A0000}"/>
    <cellStyle name="Normal 5 15" xfId="14996" xr:uid="{00000000-0005-0000-0000-0000BB3A0000}"/>
    <cellStyle name="Normal 5 16" xfId="14997" xr:uid="{00000000-0005-0000-0000-0000BC3A0000}"/>
    <cellStyle name="Normal 5 17" xfId="14998" xr:uid="{00000000-0005-0000-0000-0000BD3A0000}"/>
    <cellStyle name="Normal 5 18" xfId="14999" xr:uid="{00000000-0005-0000-0000-0000BE3A0000}"/>
    <cellStyle name="Normal 5 19" xfId="15000" xr:uid="{00000000-0005-0000-0000-0000BF3A0000}"/>
    <cellStyle name="Normal 5 2" xfId="31" xr:uid="{00000000-0005-0000-0000-0000C03A0000}"/>
    <cellStyle name="Normal 5 2 10" xfId="15001" xr:uid="{00000000-0005-0000-0000-0000C13A0000}"/>
    <cellStyle name="Normal 5 2 11" xfId="15002" xr:uid="{00000000-0005-0000-0000-0000C23A0000}"/>
    <cellStyle name="Normal 5 2 12" xfId="15003" xr:uid="{00000000-0005-0000-0000-0000C33A0000}"/>
    <cellStyle name="Normal 5 2 2" xfId="15004" xr:uid="{00000000-0005-0000-0000-0000C43A0000}"/>
    <cellStyle name="Normal 5 2 2 2" xfId="15005" xr:uid="{00000000-0005-0000-0000-0000C53A0000}"/>
    <cellStyle name="Normal 5 2 2 2 2" xfId="15006" xr:uid="{00000000-0005-0000-0000-0000C63A0000}"/>
    <cellStyle name="Normal 5 2 2 2 2 2" xfId="15007" xr:uid="{00000000-0005-0000-0000-0000C73A0000}"/>
    <cellStyle name="Normal 5 2 2 2 2 2 2" xfId="15008" xr:uid="{00000000-0005-0000-0000-0000C83A0000}"/>
    <cellStyle name="Normal 5 2 2 2 2 2 2 2" xfId="15009" xr:uid="{00000000-0005-0000-0000-0000C93A0000}"/>
    <cellStyle name="Normal 5 2 2 2 2 2 2 2 2" xfId="15010" xr:uid="{00000000-0005-0000-0000-0000CA3A0000}"/>
    <cellStyle name="Normal 5 2 2 2 2 2 2 2 3" xfId="15011" xr:uid="{00000000-0005-0000-0000-0000CB3A0000}"/>
    <cellStyle name="Normal 5 2 2 2 2 2 2 3" xfId="15012" xr:uid="{00000000-0005-0000-0000-0000CC3A0000}"/>
    <cellStyle name="Normal 5 2 2 2 2 2 2 4" xfId="15013" xr:uid="{00000000-0005-0000-0000-0000CD3A0000}"/>
    <cellStyle name="Normal 5 2 2 2 2 2 3" xfId="15014" xr:uid="{00000000-0005-0000-0000-0000CE3A0000}"/>
    <cellStyle name="Normal 5 2 2 2 2 2 3 2" xfId="15015" xr:uid="{00000000-0005-0000-0000-0000CF3A0000}"/>
    <cellStyle name="Normal 5 2 2 2 2 2 3 3" xfId="15016" xr:uid="{00000000-0005-0000-0000-0000D03A0000}"/>
    <cellStyle name="Normal 5 2 2 2 2 2 4" xfId="15017" xr:uid="{00000000-0005-0000-0000-0000D13A0000}"/>
    <cellStyle name="Normal 5 2 2 2 2 2 5" xfId="15018" xr:uid="{00000000-0005-0000-0000-0000D23A0000}"/>
    <cellStyle name="Normal 5 2 2 2 2 3" xfId="15019" xr:uid="{00000000-0005-0000-0000-0000D33A0000}"/>
    <cellStyle name="Normal 5 2 2 2 2 3 2" xfId="15020" xr:uid="{00000000-0005-0000-0000-0000D43A0000}"/>
    <cellStyle name="Normal 5 2 2 2 2 3 2 2" xfId="15021" xr:uid="{00000000-0005-0000-0000-0000D53A0000}"/>
    <cellStyle name="Normal 5 2 2 2 2 3 2 3" xfId="15022" xr:uid="{00000000-0005-0000-0000-0000D63A0000}"/>
    <cellStyle name="Normal 5 2 2 2 2 3 3" xfId="15023" xr:uid="{00000000-0005-0000-0000-0000D73A0000}"/>
    <cellStyle name="Normal 5 2 2 2 2 3 4" xfId="15024" xr:uid="{00000000-0005-0000-0000-0000D83A0000}"/>
    <cellStyle name="Normal 5 2 2 2 2 4" xfId="15025" xr:uid="{00000000-0005-0000-0000-0000D93A0000}"/>
    <cellStyle name="Normal 5 2 2 2 2 4 2" xfId="15026" xr:uid="{00000000-0005-0000-0000-0000DA3A0000}"/>
    <cellStyle name="Normal 5 2 2 2 2 4 3" xfId="15027" xr:uid="{00000000-0005-0000-0000-0000DB3A0000}"/>
    <cellStyle name="Normal 5 2 2 2 2 5" xfId="15028" xr:uid="{00000000-0005-0000-0000-0000DC3A0000}"/>
    <cellStyle name="Normal 5 2 2 2 2 6" xfId="15029" xr:uid="{00000000-0005-0000-0000-0000DD3A0000}"/>
    <cellStyle name="Normal 5 2 2 3" xfId="15030" xr:uid="{00000000-0005-0000-0000-0000DE3A0000}"/>
    <cellStyle name="Normal 5 2 2 3 2" xfId="15031" xr:uid="{00000000-0005-0000-0000-0000DF3A0000}"/>
    <cellStyle name="Normal 5 2 2 3 2 2" xfId="15032" xr:uid="{00000000-0005-0000-0000-0000E03A0000}"/>
    <cellStyle name="Normal 5 2 2 3 2 2 2" xfId="15033" xr:uid="{00000000-0005-0000-0000-0000E13A0000}"/>
    <cellStyle name="Normal 5 2 2 3 2 2 2 2" xfId="15034" xr:uid="{00000000-0005-0000-0000-0000E23A0000}"/>
    <cellStyle name="Normal 5 2 2 3 2 2 2 3" xfId="15035" xr:uid="{00000000-0005-0000-0000-0000E33A0000}"/>
    <cellStyle name="Normal 5 2 2 3 2 2 3" xfId="15036" xr:uid="{00000000-0005-0000-0000-0000E43A0000}"/>
    <cellStyle name="Normal 5 2 2 3 2 2 4" xfId="15037" xr:uid="{00000000-0005-0000-0000-0000E53A0000}"/>
    <cellStyle name="Normal 5 2 2 3 2 3" xfId="15038" xr:uid="{00000000-0005-0000-0000-0000E63A0000}"/>
    <cellStyle name="Normal 5 2 2 3 2 3 2" xfId="15039" xr:uid="{00000000-0005-0000-0000-0000E73A0000}"/>
    <cellStyle name="Normal 5 2 2 3 2 3 3" xfId="15040" xr:uid="{00000000-0005-0000-0000-0000E83A0000}"/>
    <cellStyle name="Normal 5 2 2 3 2 4" xfId="15041" xr:uid="{00000000-0005-0000-0000-0000E93A0000}"/>
    <cellStyle name="Normal 5 2 2 3 2 5" xfId="15042" xr:uid="{00000000-0005-0000-0000-0000EA3A0000}"/>
    <cellStyle name="Normal 5 2 2 3 3" xfId="15043" xr:uid="{00000000-0005-0000-0000-0000EB3A0000}"/>
    <cellStyle name="Normal 5 2 2 3 3 2" xfId="15044" xr:uid="{00000000-0005-0000-0000-0000EC3A0000}"/>
    <cellStyle name="Normal 5 2 2 3 3 2 2" xfId="15045" xr:uid="{00000000-0005-0000-0000-0000ED3A0000}"/>
    <cellStyle name="Normal 5 2 2 3 3 2 3" xfId="15046" xr:uid="{00000000-0005-0000-0000-0000EE3A0000}"/>
    <cellStyle name="Normal 5 2 2 3 3 3" xfId="15047" xr:uid="{00000000-0005-0000-0000-0000EF3A0000}"/>
    <cellStyle name="Normal 5 2 2 3 3 4" xfId="15048" xr:uid="{00000000-0005-0000-0000-0000F03A0000}"/>
    <cellStyle name="Normal 5 2 2 3 4" xfId="15049" xr:uid="{00000000-0005-0000-0000-0000F13A0000}"/>
    <cellStyle name="Normal 5 2 2 3 4 2" xfId="15050" xr:uid="{00000000-0005-0000-0000-0000F23A0000}"/>
    <cellStyle name="Normal 5 2 2 3 4 3" xfId="15051" xr:uid="{00000000-0005-0000-0000-0000F33A0000}"/>
    <cellStyle name="Normal 5 2 2 3 5" xfId="15052" xr:uid="{00000000-0005-0000-0000-0000F43A0000}"/>
    <cellStyle name="Normal 5 2 2 3 6" xfId="15053" xr:uid="{00000000-0005-0000-0000-0000F53A0000}"/>
    <cellStyle name="Normal 5 2 3" xfId="15054" xr:uid="{00000000-0005-0000-0000-0000F63A0000}"/>
    <cellStyle name="Normal 5 2 3 2" xfId="15055" xr:uid="{00000000-0005-0000-0000-0000F73A0000}"/>
    <cellStyle name="Normal 5 2 3 2 2" xfId="15056" xr:uid="{00000000-0005-0000-0000-0000F83A0000}"/>
    <cellStyle name="Normal 5 2 3 2 2 2" xfId="15057" xr:uid="{00000000-0005-0000-0000-0000F93A0000}"/>
    <cellStyle name="Normal 5 2 3 2 2 2 2" xfId="15058" xr:uid="{00000000-0005-0000-0000-0000FA3A0000}"/>
    <cellStyle name="Normal 5 2 3 2 2 2 2 2" xfId="15059" xr:uid="{00000000-0005-0000-0000-0000FB3A0000}"/>
    <cellStyle name="Normal 5 2 3 2 2 2 2 2 2" xfId="15060" xr:uid="{00000000-0005-0000-0000-0000FC3A0000}"/>
    <cellStyle name="Normal 5 2 3 2 2 2 2 2 3" xfId="15061" xr:uid="{00000000-0005-0000-0000-0000FD3A0000}"/>
    <cellStyle name="Normal 5 2 3 2 2 2 2 3" xfId="15062" xr:uid="{00000000-0005-0000-0000-0000FE3A0000}"/>
    <cellStyle name="Normal 5 2 3 2 2 2 2 4" xfId="15063" xr:uid="{00000000-0005-0000-0000-0000FF3A0000}"/>
    <cellStyle name="Normal 5 2 3 2 2 2 3" xfId="15064" xr:uid="{00000000-0005-0000-0000-0000003B0000}"/>
    <cellStyle name="Normal 5 2 3 2 2 2 3 2" xfId="15065" xr:uid="{00000000-0005-0000-0000-0000013B0000}"/>
    <cellStyle name="Normal 5 2 3 2 2 2 3 3" xfId="15066" xr:uid="{00000000-0005-0000-0000-0000023B0000}"/>
    <cellStyle name="Normal 5 2 3 2 2 2 4" xfId="15067" xr:uid="{00000000-0005-0000-0000-0000033B0000}"/>
    <cellStyle name="Normal 5 2 3 2 2 2 5" xfId="15068" xr:uid="{00000000-0005-0000-0000-0000043B0000}"/>
    <cellStyle name="Normal 5 2 3 2 2 3" xfId="15069" xr:uid="{00000000-0005-0000-0000-0000053B0000}"/>
    <cellStyle name="Normal 5 2 3 2 2 3 2" xfId="15070" xr:uid="{00000000-0005-0000-0000-0000063B0000}"/>
    <cellStyle name="Normal 5 2 3 2 2 3 2 2" xfId="15071" xr:uid="{00000000-0005-0000-0000-0000073B0000}"/>
    <cellStyle name="Normal 5 2 3 2 2 3 2 3" xfId="15072" xr:uid="{00000000-0005-0000-0000-0000083B0000}"/>
    <cellStyle name="Normal 5 2 3 2 2 3 3" xfId="15073" xr:uid="{00000000-0005-0000-0000-0000093B0000}"/>
    <cellStyle name="Normal 5 2 3 2 2 3 4" xfId="15074" xr:uid="{00000000-0005-0000-0000-00000A3B0000}"/>
    <cellStyle name="Normal 5 2 3 2 2 4" xfId="15075" xr:uid="{00000000-0005-0000-0000-00000B3B0000}"/>
    <cellStyle name="Normal 5 2 3 2 2 4 2" xfId="15076" xr:uid="{00000000-0005-0000-0000-00000C3B0000}"/>
    <cellStyle name="Normal 5 2 3 2 2 4 3" xfId="15077" xr:uid="{00000000-0005-0000-0000-00000D3B0000}"/>
    <cellStyle name="Normal 5 2 3 2 2 5" xfId="15078" xr:uid="{00000000-0005-0000-0000-00000E3B0000}"/>
    <cellStyle name="Normal 5 2 3 2 2 6" xfId="15079" xr:uid="{00000000-0005-0000-0000-00000F3B0000}"/>
    <cellStyle name="Normal 5 2 3 3" xfId="15080" xr:uid="{00000000-0005-0000-0000-0000103B0000}"/>
    <cellStyle name="Normal 5 2 3 3 2" xfId="15081" xr:uid="{00000000-0005-0000-0000-0000113B0000}"/>
    <cellStyle name="Normal 5 2 3 3 2 2" xfId="15082" xr:uid="{00000000-0005-0000-0000-0000123B0000}"/>
    <cellStyle name="Normal 5 2 3 3 2 2 2" xfId="15083" xr:uid="{00000000-0005-0000-0000-0000133B0000}"/>
    <cellStyle name="Normal 5 2 3 3 2 2 2 2" xfId="15084" xr:uid="{00000000-0005-0000-0000-0000143B0000}"/>
    <cellStyle name="Normal 5 2 3 3 2 2 2 3" xfId="15085" xr:uid="{00000000-0005-0000-0000-0000153B0000}"/>
    <cellStyle name="Normal 5 2 3 3 2 2 3" xfId="15086" xr:uid="{00000000-0005-0000-0000-0000163B0000}"/>
    <cellStyle name="Normal 5 2 3 3 2 2 4" xfId="15087" xr:uid="{00000000-0005-0000-0000-0000173B0000}"/>
    <cellStyle name="Normal 5 2 3 3 2 3" xfId="15088" xr:uid="{00000000-0005-0000-0000-0000183B0000}"/>
    <cellStyle name="Normal 5 2 3 3 2 3 2" xfId="15089" xr:uid="{00000000-0005-0000-0000-0000193B0000}"/>
    <cellStyle name="Normal 5 2 3 3 2 3 3" xfId="15090" xr:uid="{00000000-0005-0000-0000-00001A3B0000}"/>
    <cellStyle name="Normal 5 2 3 3 2 4" xfId="15091" xr:uid="{00000000-0005-0000-0000-00001B3B0000}"/>
    <cellStyle name="Normal 5 2 3 3 2 5" xfId="15092" xr:uid="{00000000-0005-0000-0000-00001C3B0000}"/>
    <cellStyle name="Normal 5 2 3 3 3" xfId="15093" xr:uid="{00000000-0005-0000-0000-00001D3B0000}"/>
    <cellStyle name="Normal 5 2 3 3 3 2" xfId="15094" xr:uid="{00000000-0005-0000-0000-00001E3B0000}"/>
    <cellStyle name="Normal 5 2 3 3 3 2 2" xfId="15095" xr:uid="{00000000-0005-0000-0000-00001F3B0000}"/>
    <cellStyle name="Normal 5 2 3 3 3 2 3" xfId="15096" xr:uid="{00000000-0005-0000-0000-0000203B0000}"/>
    <cellStyle name="Normal 5 2 3 3 3 3" xfId="15097" xr:uid="{00000000-0005-0000-0000-0000213B0000}"/>
    <cellStyle name="Normal 5 2 3 3 3 4" xfId="15098" xr:uid="{00000000-0005-0000-0000-0000223B0000}"/>
    <cellStyle name="Normal 5 2 3 3 4" xfId="15099" xr:uid="{00000000-0005-0000-0000-0000233B0000}"/>
    <cellStyle name="Normal 5 2 3 3 4 2" xfId="15100" xr:uid="{00000000-0005-0000-0000-0000243B0000}"/>
    <cellStyle name="Normal 5 2 3 3 4 3" xfId="15101" xr:uid="{00000000-0005-0000-0000-0000253B0000}"/>
    <cellStyle name="Normal 5 2 3 3 5" xfId="15102" xr:uid="{00000000-0005-0000-0000-0000263B0000}"/>
    <cellStyle name="Normal 5 2 3 3 6" xfId="15103" xr:uid="{00000000-0005-0000-0000-0000273B0000}"/>
    <cellStyle name="Normal 5 2 4" xfId="15104" xr:uid="{00000000-0005-0000-0000-0000283B0000}"/>
    <cellStyle name="Normal 5 2 4 2" xfId="15105" xr:uid="{00000000-0005-0000-0000-0000293B0000}"/>
    <cellStyle name="Normal 5 2 4 2 2" xfId="15106" xr:uid="{00000000-0005-0000-0000-00002A3B0000}"/>
    <cellStyle name="Normal 5 2 4 2 2 2" xfId="15107" xr:uid="{00000000-0005-0000-0000-00002B3B0000}"/>
    <cellStyle name="Normal 5 2 4 2 2 2 2" xfId="15108" xr:uid="{00000000-0005-0000-0000-00002C3B0000}"/>
    <cellStyle name="Normal 5 2 4 2 2 2 2 2" xfId="15109" xr:uid="{00000000-0005-0000-0000-00002D3B0000}"/>
    <cellStyle name="Normal 5 2 4 2 2 2 2 3" xfId="15110" xr:uid="{00000000-0005-0000-0000-00002E3B0000}"/>
    <cellStyle name="Normal 5 2 4 2 2 2 3" xfId="15111" xr:uid="{00000000-0005-0000-0000-00002F3B0000}"/>
    <cellStyle name="Normal 5 2 4 2 2 2 4" xfId="15112" xr:uid="{00000000-0005-0000-0000-0000303B0000}"/>
    <cellStyle name="Normal 5 2 4 2 2 3" xfId="15113" xr:uid="{00000000-0005-0000-0000-0000313B0000}"/>
    <cellStyle name="Normal 5 2 4 2 2 3 2" xfId="15114" xr:uid="{00000000-0005-0000-0000-0000323B0000}"/>
    <cellStyle name="Normal 5 2 4 2 2 3 3" xfId="15115" xr:uid="{00000000-0005-0000-0000-0000333B0000}"/>
    <cellStyle name="Normal 5 2 4 2 2 4" xfId="15116" xr:uid="{00000000-0005-0000-0000-0000343B0000}"/>
    <cellStyle name="Normal 5 2 4 2 2 5" xfId="15117" xr:uid="{00000000-0005-0000-0000-0000353B0000}"/>
    <cellStyle name="Normal 5 2 4 2 3" xfId="15118" xr:uid="{00000000-0005-0000-0000-0000363B0000}"/>
    <cellStyle name="Normal 5 2 4 2 3 2" xfId="15119" xr:uid="{00000000-0005-0000-0000-0000373B0000}"/>
    <cellStyle name="Normal 5 2 4 2 3 2 2" xfId="15120" xr:uid="{00000000-0005-0000-0000-0000383B0000}"/>
    <cellStyle name="Normal 5 2 4 2 3 2 3" xfId="15121" xr:uid="{00000000-0005-0000-0000-0000393B0000}"/>
    <cellStyle name="Normal 5 2 4 2 3 3" xfId="15122" xr:uid="{00000000-0005-0000-0000-00003A3B0000}"/>
    <cellStyle name="Normal 5 2 4 2 3 4" xfId="15123" xr:uid="{00000000-0005-0000-0000-00003B3B0000}"/>
    <cellStyle name="Normal 5 2 4 2 4" xfId="15124" xr:uid="{00000000-0005-0000-0000-00003C3B0000}"/>
    <cellStyle name="Normal 5 2 4 2 4 2" xfId="15125" xr:uid="{00000000-0005-0000-0000-00003D3B0000}"/>
    <cellStyle name="Normal 5 2 4 2 4 3" xfId="15126" xr:uid="{00000000-0005-0000-0000-00003E3B0000}"/>
    <cellStyle name="Normal 5 2 4 2 5" xfId="15127" xr:uid="{00000000-0005-0000-0000-00003F3B0000}"/>
    <cellStyle name="Normal 5 2 4 2 6" xfId="15128" xr:uid="{00000000-0005-0000-0000-0000403B0000}"/>
    <cellStyle name="Normal 5 2 5" xfId="15129" xr:uid="{00000000-0005-0000-0000-0000413B0000}"/>
    <cellStyle name="Normal 5 2 6" xfId="15130" xr:uid="{00000000-0005-0000-0000-0000423B0000}"/>
    <cellStyle name="Normal 5 2 6 2" xfId="15131" xr:uid="{00000000-0005-0000-0000-0000433B0000}"/>
    <cellStyle name="Normal 5 2 6 2 2" xfId="15132" xr:uid="{00000000-0005-0000-0000-0000443B0000}"/>
    <cellStyle name="Normal 5 2 6 2 2 2" xfId="15133" xr:uid="{00000000-0005-0000-0000-0000453B0000}"/>
    <cellStyle name="Normal 5 2 6 2 2 2 2" xfId="15134" xr:uid="{00000000-0005-0000-0000-0000463B0000}"/>
    <cellStyle name="Normal 5 2 6 2 2 2 3" xfId="15135" xr:uid="{00000000-0005-0000-0000-0000473B0000}"/>
    <cellStyle name="Normal 5 2 6 2 2 3" xfId="15136" xr:uid="{00000000-0005-0000-0000-0000483B0000}"/>
    <cellStyle name="Normal 5 2 6 2 2 4" xfId="15137" xr:uid="{00000000-0005-0000-0000-0000493B0000}"/>
    <cellStyle name="Normal 5 2 6 2 3" xfId="15138" xr:uid="{00000000-0005-0000-0000-00004A3B0000}"/>
    <cellStyle name="Normal 5 2 6 2 3 2" xfId="15139" xr:uid="{00000000-0005-0000-0000-00004B3B0000}"/>
    <cellStyle name="Normal 5 2 6 2 3 3" xfId="15140" xr:uid="{00000000-0005-0000-0000-00004C3B0000}"/>
    <cellStyle name="Normal 5 2 6 2 4" xfId="15141" xr:uid="{00000000-0005-0000-0000-00004D3B0000}"/>
    <cellStyle name="Normal 5 2 6 2 5" xfId="15142" xr:uid="{00000000-0005-0000-0000-00004E3B0000}"/>
    <cellStyle name="Normal 5 2 6 3" xfId="15143" xr:uid="{00000000-0005-0000-0000-00004F3B0000}"/>
    <cellStyle name="Normal 5 2 6 3 2" xfId="15144" xr:uid="{00000000-0005-0000-0000-0000503B0000}"/>
    <cellStyle name="Normal 5 2 6 3 2 2" xfId="15145" xr:uid="{00000000-0005-0000-0000-0000513B0000}"/>
    <cellStyle name="Normal 5 2 6 3 2 3" xfId="15146" xr:uid="{00000000-0005-0000-0000-0000523B0000}"/>
    <cellStyle name="Normal 5 2 6 3 3" xfId="15147" xr:uid="{00000000-0005-0000-0000-0000533B0000}"/>
    <cellStyle name="Normal 5 2 6 3 4" xfId="15148" xr:uid="{00000000-0005-0000-0000-0000543B0000}"/>
    <cellStyle name="Normal 5 2 6 4" xfId="15149" xr:uid="{00000000-0005-0000-0000-0000553B0000}"/>
    <cellStyle name="Normal 5 2 6 4 2" xfId="15150" xr:uid="{00000000-0005-0000-0000-0000563B0000}"/>
    <cellStyle name="Normal 5 2 6 4 3" xfId="15151" xr:uid="{00000000-0005-0000-0000-0000573B0000}"/>
    <cellStyle name="Normal 5 2 6 5" xfId="15152" xr:uid="{00000000-0005-0000-0000-0000583B0000}"/>
    <cellStyle name="Normal 5 2 6 6" xfId="15153" xr:uid="{00000000-0005-0000-0000-0000593B0000}"/>
    <cellStyle name="Normal 5 2 7" xfId="15154" xr:uid="{00000000-0005-0000-0000-00005A3B0000}"/>
    <cellStyle name="Normal 5 2 7 2" xfId="15155" xr:uid="{00000000-0005-0000-0000-00005B3B0000}"/>
    <cellStyle name="Normal 5 2 7 2 2" xfId="15156" xr:uid="{00000000-0005-0000-0000-00005C3B0000}"/>
    <cellStyle name="Normal 5 2 7 2 2 2" xfId="15157" xr:uid="{00000000-0005-0000-0000-00005D3B0000}"/>
    <cellStyle name="Normal 5 2 7 2 2 3" xfId="15158" xr:uid="{00000000-0005-0000-0000-00005E3B0000}"/>
    <cellStyle name="Normal 5 2 7 2 3" xfId="15159" xr:uid="{00000000-0005-0000-0000-00005F3B0000}"/>
    <cellStyle name="Normal 5 2 7 2 4" xfId="15160" xr:uid="{00000000-0005-0000-0000-0000603B0000}"/>
    <cellStyle name="Normal 5 2 7 3" xfId="15161" xr:uid="{00000000-0005-0000-0000-0000613B0000}"/>
    <cellStyle name="Normal 5 2 7 3 2" xfId="15162" xr:uid="{00000000-0005-0000-0000-0000623B0000}"/>
    <cellStyle name="Normal 5 2 7 3 3" xfId="15163" xr:uid="{00000000-0005-0000-0000-0000633B0000}"/>
    <cellStyle name="Normal 5 2 7 4" xfId="15164" xr:uid="{00000000-0005-0000-0000-0000643B0000}"/>
    <cellStyle name="Normal 5 2 7 5" xfId="15165" xr:uid="{00000000-0005-0000-0000-0000653B0000}"/>
    <cellStyle name="Normal 5 2 8" xfId="15166" xr:uid="{00000000-0005-0000-0000-0000663B0000}"/>
    <cellStyle name="Normal 5 2 8 2" xfId="15167" xr:uid="{00000000-0005-0000-0000-0000673B0000}"/>
    <cellStyle name="Normal 5 2 8 2 2" xfId="15168" xr:uid="{00000000-0005-0000-0000-0000683B0000}"/>
    <cellStyle name="Normal 5 2 8 2 3" xfId="15169" xr:uid="{00000000-0005-0000-0000-0000693B0000}"/>
    <cellStyle name="Normal 5 2 8 3" xfId="15170" xr:uid="{00000000-0005-0000-0000-00006A3B0000}"/>
    <cellStyle name="Normal 5 2 8 4" xfId="15171" xr:uid="{00000000-0005-0000-0000-00006B3B0000}"/>
    <cellStyle name="Normal 5 2 9" xfId="15172" xr:uid="{00000000-0005-0000-0000-00006C3B0000}"/>
    <cellStyle name="Normal 5 2 9 2" xfId="15173" xr:uid="{00000000-0005-0000-0000-00006D3B0000}"/>
    <cellStyle name="Normal 5 2 9 3" xfId="15174" xr:uid="{00000000-0005-0000-0000-00006E3B0000}"/>
    <cellStyle name="Normal 5 20" xfId="15175" xr:uid="{00000000-0005-0000-0000-00006F3B0000}"/>
    <cellStyle name="Normal 5 21" xfId="15176" xr:uid="{00000000-0005-0000-0000-0000703B0000}"/>
    <cellStyle name="Normal 5 22" xfId="15177" xr:uid="{00000000-0005-0000-0000-0000713B0000}"/>
    <cellStyle name="Normal 5 23" xfId="15178" xr:uid="{00000000-0005-0000-0000-0000723B0000}"/>
    <cellStyle name="Normal 5 24" xfId="15179" xr:uid="{00000000-0005-0000-0000-0000733B0000}"/>
    <cellStyle name="Normal 5 24 2" xfId="15180" xr:uid="{00000000-0005-0000-0000-0000743B0000}"/>
    <cellStyle name="Normal 5 24 2 2" xfId="15181" xr:uid="{00000000-0005-0000-0000-0000753B0000}"/>
    <cellStyle name="Normal 5 24 2 2 2" xfId="15182" xr:uid="{00000000-0005-0000-0000-0000763B0000}"/>
    <cellStyle name="Normal 5 24 2 2 2 2" xfId="15183" xr:uid="{00000000-0005-0000-0000-0000773B0000}"/>
    <cellStyle name="Normal 5 24 2 2 2 3" xfId="15184" xr:uid="{00000000-0005-0000-0000-0000783B0000}"/>
    <cellStyle name="Normal 5 24 2 2 3" xfId="15185" xr:uid="{00000000-0005-0000-0000-0000793B0000}"/>
    <cellStyle name="Normal 5 24 2 2 4" xfId="15186" xr:uid="{00000000-0005-0000-0000-00007A3B0000}"/>
    <cellStyle name="Normal 5 24 2 3" xfId="15187" xr:uid="{00000000-0005-0000-0000-00007B3B0000}"/>
    <cellStyle name="Normal 5 24 2 3 2" xfId="15188" xr:uid="{00000000-0005-0000-0000-00007C3B0000}"/>
    <cellStyle name="Normal 5 24 2 3 3" xfId="15189" xr:uid="{00000000-0005-0000-0000-00007D3B0000}"/>
    <cellStyle name="Normal 5 24 2 4" xfId="15190" xr:uid="{00000000-0005-0000-0000-00007E3B0000}"/>
    <cellStyle name="Normal 5 24 2 5" xfId="15191" xr:uid="{00000000-0005-0000-0000-00007F3B0000}"/>
    <cellStyle name="Normal 5 24 3" xfId="15192" xr:uid="{00000000-0005-0000-0000-0000803B0000}"/>
    <cellStyle name="Normal 5 24 3 2" xfId="15193" xr:uid="{00000000-0005-0000-0000-0000813B0000}"/>
    <cellStyle name="Normal 5 24 3 2 2" xfId="15194" xr:uid="{00000000-0005-0000-0000-0000823B0000}"/>
    <cellStyle name="Normal 5 24 3 2 3" xfId="15195" xr:uid="{00000000-0005-0000-0000-0000833B0000}"/>
    <cellStyle name="Normal 5 24 3 3" xfId="15196" xr:uid="{00000000-0005-0000-0000-0000843B0000}"/>
    <cellStyle name="Normal 5 24 3 4" xfId="15197" xr:uid="{00000000-0005-0000-0000-0000853B0000}"/>
    <cellStyle name="Normal 5 24 4" xfId="15198" xr:uid="{00000000-0005-0000-0000-0000863B0000}"/>
    <cellStyle name="Normal 5 24 4 2" xfId="15199" xr:uid="{00000000-0005-0000-0000-0000873B0000}"/>
    <cellStyle name="Normal 5 24 4 3" xfId="15200" xr:uid="{00000000-0005-0000-0000-0000883B0000}"/>
    <cellStyle name="Normal 5 24 5" xfId="15201" xr:uid="{00000000-0005-0000-0000-0000893B0000}"/>
    <cellStyle name="Normal 5 24 6" xfId="15202" xr:uid="{00000000-0005-0000-0000-00008A3B0000}"/>
    <cellStyle name="Normal 5 25" xfId="15203" xr:uid="{00000000-0005-0000-0000-00008B3B0000}"/>
    <cellStyle name="Normal 5 25 2" xfId="15204" xr:uid="{00000000-0005-0000-0000-00008C3B0000}"/>
    <cellStyle name="Normal 5 26" xfId="15205" xr:uid="{00000000-0005-0000-0000-00008D3B0000}"/>
    <cellStyle name="Normal 5 26 2" xfId="15206" xr:uid="{00000000-0005-0000-0000-00008E3B0000}"/>
    <cellStyle name="Normal 5 27" xfId="15207" xr:uid="{00000000-0005-0000-0000-00008F3B0000}"/>
    <cellStyle name="Normal 5 28" xfId="15208" xr:uid="{00000000-0005-0000-0000-0000903B0000}"/>
    <cellStyle name="Normal 5 28 2" xfId="15209" xr:uid="{00000000-0005-0000-0000-0000913B0000}"/>
    <cellStyle name="Normal 5 28 2 2" xfId="15210" xr:uid="{00000000-0005-0000-0000-0000923B0000}"/>
    <cellStyle name="Normal 5 28 2 2 2" xfId="15211" xr:uid="{00000000-0005-0000-0000-0000933B0000}"/>
    <cellStyle name="Normal 5 28 2 2 2 2" xfId="15212" xr:uid="{00000000-0005-0000-0000-0000943B0000}"/>
    <cellStyle name="Normal 5 28 2 2 2 3" xfId="15213" xr:uid="{00000000-0005-0000-0000-0000953B0000}"/>
    <cellStyle name="Normal 5 28 2 2 3" xfId="15214" xr:uid="{00000000-0005-0000-0000-0000963B0000}"/>
    <cellStyle name="Normal 5 28 2 2 4" xfId="15215" xr:uid="{00000000-0005-0000-0000-0000973B0000}"/>
    <cellStyle name="Normal 5 28 2 3" xfId="15216" xr:uid="{00000000-0005-0000-0000-0000983B0000}"/>
    <cellStyle name="Normal 5 28 2 3 2" xfId="15217" xr:uid="{00000000-0005-0000-0000-0000993B0000}"/>
    <cellStyle name="Normal 5 28 2 3 3" xfId="15218" xr:uid="{00000000-0005-0000-0000-00009A3B0000}"/>
    <cellStyle name="Normal 5 28 2 4" xfId="15219" xr:uid="{00000000-0005-0000-0000-00009B3B0000}"/>
    <cellStyle name="Normal 5 28 2 5" xfId="15220" xr:uid="{00000000-0005-0000-0000-00009C3B0000}"/>
    <cellStyle name="Normal 5 28 3" xfId="15221" xr:uid="{00000000-0005-0000-0000-00009D3B0000}"/>
    <cellStyle name="Normal 5 28 3 2" xfId="15222" xr:uid="{00000000-0005-0000-0000-00009E3B0000}"/>
    <cellStyle name="Normal 5 28 3 2 2" xfId="15223" xr:uid="{00000000-0005-0000-0000-00009F3B0000}"/>
    <cellStyle name="Normal 5 28 3 2 3" xfId="15224" xr:uid="{00000000-0005-0000-0000-0000A03B0000}"/>
    <cellStyle name="Normal 5 28 3 3" xfId="15225" xr:uid="{00000000-0005-0000-0000-0000A13B0000}"/>
    <cellStyle name="Normal 5 28 3 4" xfId="15226" xr:uid="{00000000-0005-0000-0000-0000A23B0000}"/>
    <cellStyle name="Normal 5 28 4" xfId="15227" xr:uid="{00000000-0005-0000-0000-0000A33B0000}"/>
    <cellStyle name="Normal 5 28 4 2" xfId="15228" xr:uid="{00000000-0005-0000-0000-0000A43B0000}"/>
    <cellStyle name="Normal 5 28 4 3" xfId="15229" xr:uid="{00000000-0005-0000-0000-0000A53B0000}"/>
    <cellStyle name="Normal 5 28 5" xfId="15230" xr:uid="{00000000-0005-0000-0000-0000A63B0000}"/>
    <cellStyle name="Normal 5 28 6" xfId="15231" xr:uid="{00000000-0005-0000-0000-0000A73B0000}"/>
    <cellStyle name="Normal 5 29" xfId="15232" xr:uid="{00000000-0005-0000-0000-0000A83B0000}"/>
    <cellStyle name="Normal 5 3" xfId="15233" xr:uid="{00000000-0005-0000-0000-0000A93B0000}"/>
    <cellStyle name="Normal 5 3 2" xfId="15234" xr:uid="{00000000-0005-0000-0000-0000AA3B0000}"/>
    <cellStyle name="Normal 5 3 3" xfId="15235" xr:uid="{00000000-0005-0000-0000-0000AB3B0000}"/>
    <cellStyle name="Normal 5 3 3 2" xfId="15236" xr:uid="{00000000-0005-0000-0000-0000AC3B0000}"/>
    <cellStyle name="Normal 5 3 3 2 2" xfId="15237" xr:uid="{00000000-0005-0000-0000-0000AD3B0000}"/>
    <cellStyle name="Normal 5 3 3 2 2 2" xfId="15238" xr:uid="{00000000-0005-0000-0000-0000AE3B0000}"/>
    <cellStyle name="Normal 5 3 3 2 2 3" xfId="15239" xr:uid="{00000000-0005-0000-0000-0000AF3B0000}"/>
    <cellStyle name="Normal 5 3 3 2 3" xfId="15240" xr:uid="{00000000-0005-0000-0000-0000B03B0000}"/>
    <cellStyle name="Normal 5 3 3 2 4" xfId="15241" xr:uid="{00000000-0005-0000-0000-0000B13B0000}"/>
    <cellStyle name="Normal 5 3 3 3" xfId="15242" xr:uid="{00000000-0005-0000-0000-0000B23B0000}"/>
    <cellStyle name="Normal 5 3 3 3 2" xfId="15243" xr:uid="{00000000-0005-0000-0000-0000B33B0000}"/>
    <cellStyle name="Normal 5 3 3 3 3" xfId="15244" xr:uid="{00000000-0005-0000-0000-0000B43B0000}"/>
    <cellStyle name="Normal 5 3 3 4" xfId="15245" xr:uid="{00000000-0005-0000-0000-0000B53B0000}"/>
    <cellStyle name="Normal 5 3 3 5" xfId="15246" xr:uid="{00000000-0005-0000-0000-0000B63B0000}"/>
    <cellStyle name="Normal 5 3 4" xfId="15247" xr:uid="{00000000-0005-0000-0000-0000B73B0000}"/>
    <cellStyle name="Normal 5 3 4 2" xfId="15248" xr:uid="{00000000-0005-0000-0000-0000B83B0000}"/>
    <cellStyle name="Normal 5 3 4 2 2" xfId="15249" xr:uid="{00000000-0005-0000-0000-0000B93B0000}"/>
    <cellStyle name="Normal 5 3 4 2 3" xfId="15250" xr:uid="{00000000-0005-0000-0000-0000BA3B0000}"/>
    <cellStyle name="Normal 5 3 4 3" xfId="15251" xr:uid="{00000000-0005-0000-0000-0000BB3B0000}"/>
    <cellStyle name="Normal 5 3 4 4" xfId="15252" xr:uid="{00000000-0005-0000-0000-0000BC3B0000}"/>
    <cellStyle name="Normal 5 3 5" xfId="15253" xr:uid="{00000000-0005-0000-0000-0000BD3B0000}"/>
    <cellStyle name="Normal 5 3 5 2" xfId="15254" xr:uid="{00000000-0005-0000-0000-0000BE3B0000}"/>
    <cellStyle name="Normal 5 3 5 3" xfId="15255" xr:uid="{00000000-0005-0000-0000-0000BF3B0000}"/>
    <cellStyle name="Normal 5 3 6" xfId="15256" xr:uid="{00000000-0005-0000-0000-0000C03B0000}"/>
    <cellStyle name="Normal 5 3 7" xfId="15257" xr:uid="{00000000-0005-0000-0000-0000C13B0000}"/>
    <cellStyle name="Normal 5 4" xfId="15258" xr:uid="{00000000-0005-0000-0000-0000C23B0000}"/>
    <cellStyle name="Normal 5 4 2" xfId="15259" xr:uid="{00000000-0005-0000-0000-0000C33B0000}"/>
    <cellStyle name="Normal 5 4 3" xfId="15260" xr:uid="{00000000-0005-0000-0000-0000C43B0000}"/>
    <cellStyle name="Normal 5 4 3 2" xfId="15261" xr:uid="{00000000-0005-0000-0000-0000C53B0000}"/>
    <cellStyle name="Normal 5 4 3 2 2" xfId="15262" xr:uid="{00000000-0005-0000-0000-0000C63B0000}"/>
    <cellStyle name="Normal 5 4 3 2 2 2" xfId="15263" xr:uid="{00000000-0005-0000-0000-0000C73B0000}"/>
    <cellStyle name="Normal 5 4 3 2 2 3" xfId="15264" xr:uid="{00000000-0005-0000-0000-0000C83B0000}"/>
    <cellStyle name="Normal 5 4 3 2 3" xfId="15265" xr:uid="{00000000-0005-0000-0000-0000C93B0000}"/>
    <cellStyle name="Normal 5 4 3 2 4" xfId="15266" xr:uid="{00000000-0005-0000-0000-0000CA3B0000}"/>
    <cellStyle name="Normal 5 4 3 3" xfId="15267" xr:uid="{00000000-0005-0000-0000-0000CB3B0000}"/>
    <cellStyle name="Normal 5 4 3 3 2" xfId="15268" xr:uid="{00000000-0005-0000-0000-0000CC3B0000}"/>
    <cellStyle name="Normal 5 4 3 3 3" xfId="15269" xr:uid="{00000000-0005-0000-0000-0000CD3B0000}"/>
    <cellStyle name="Normal 5 4 3 4" xfId="15270" xr:uid="{00000000-0005-0000-0000-0000CE3B0000}"/>
    <cellStyle name="Normal 5 4 3 5" xfId="15271" xr:uid="{00000000-0005-0000-0000-0000CF3B0000}"/>
    <cellStyle name="Normal 5 4 4" xfId="15272" xr:uid="{00000000-0005-0000-0000-0000D03B0000}"/>
    <cellStyle name="Normal 5 4 4 2" xfId="15273" xr:uid="{00000000-0005-0000-0000-0000D13B0000}"/>
    <cellStyle name="Normal 5 4 4 2 2" xfId="15274" xr:uid="{00000000-0005-0000-0000-0000D23B0000}"/>
    <cellStyle name="Normal 5 4 4 2 3" xfId="15275" xr:uid="{00000000-0005-0000-0000-0000D33B0000}"/>
    <cellStyle name="Normal 5 4 4 3" xfId="15276" xr:uid="{00000000-0005-0000-0000-0000D43B0000}"/>
    <cellStyle name="Normal 5 4 4 4" xfId="15277" xr:uid="{00000000-0005-0000-0000-0000D53B0000}"/>
    <cellStyle name="Normal 5 4 5" xfId="15278" xr:uid="{00000000-0005-0000-0000-0000D63B0000}"/>
    <cellStyle name="Normal 5 4 5 2" xfId="15279" xr:uid="{00000000-0005-0000-0000-0000D73B0000}"/>
    <cellStyle name="Normal 5 4 5 3" xfId="15280" xr:uid="{00000000-0005-0000-0000-0000D83B0000}"/>
    <cellStyle name="Normal 5 4 6" xfId="15281" xr:uid="{00000000-0005-0000-0000-0000D93B0000}"/>
    <cellStyle name="Normal 5 4 7" xfId="15282" xr:uid="{00000000-0005-0000-0000-0000DA3B0000}"/>
    <cellStyle name="Normal 5 5" xfId="15283" xr:uid="{00000000-0005-0000-0000-0000DB3B0000}"/>
    <cellStyle name="Normal 5 5 2" xfId="15284" xr:uid="{00000000-0005-0000-0000-0000DC3B0000}"/>
    <cellStyle name="Normal 5 5 3" xfId="15285" xr:uid="{00000000-0005-0000-0000-0000DD3B0000}"/>
    <cellStyle name="Normal 5 5 3 2" xfId="15286" xr:uid="{00000000-0005-0000-0000-0000DE3B0000}"/>
    <cellStyle name="Normal 5 5 3 2 2" xfId="15287" xr:uid="{00000000-0005-0000-0000-0000DF3B0000}"/>
    <cellStyle name="Normal 5 5 3 2 2 2" xfId="15288" xr:uid="{00000000-0005-0000-0000-0000E03B0000}"/>
    <cellStyle name="Normal 5 5 3 2 2 3" xfId="15289" xr:uid="{00000000-0005-0000-0000-0000E13B0000}"/>
    <cellStyle name="Normal 5 5 3 2 3" xfId="15290" xr:uid="{00000000-0005-0000-0000-0000E23B0000}"/>
    <cellStyle name="Normal 5 5 3 2 4" xfId="15291" xr:uid="{00000000-0005-0000-0000-0000E33B0000}"/>
    <cellStyle name="Normal 5 5 3 3" xfId="15292" xr:uid="{00000000-0005-0000-0000-0000E43B0000}"/>
    <cellStyle name="Normal 5 5 3 3 2" xfId="15293" xr:uid="{00000000-0005-0000-0000-0000E53B0000}"/>
    <cellStyle name="Normal 5 5 3 3 3" xfId="15294" xr:uid="{00000000-0005-0000-0000-0000E63B0000}"/>
    <cellStyle name="Normal 5 5 3 4" xfId="15295" xr:uid="{00000000-0005-0000-0000-0000E73B0000}"/>
    <cellStyle name="Normal 5 5 3 5" xfId="15296" xr:uid="{00000000-0005-0000-0000-0000E83B0000}"/>
    <cellStyle name="Normal 5 5 4" xfId="15297" xr:uid="{00000000-0005-0000-0000-0000E93B0000}"/>
    <cellStyle name="Normal 5 5 4 2" xfId="15298" xr:uid="{00000000-0005-0000-0000-0000EA3B0000}"/>
    <cellStyle name="Normal 5 5 4 2 2" xfId="15299" xr:uid="{00000000-0005-0000-0000-0000EB3B0000}"/>
    <cellStyle name="Normal 5 5 4 2 3" xfId="15300" xr:uid="{00000000-0005-0000-0000-0000EC3B0000}"/>
    <cellStyle name="Normal 5 5 4 3" xfId="15301" xr:uid="{00000000-0005-0000-0000-0000ED3B0000}"/>
    <cellStyle name="Normal 5 5 4 4" xfId="15302" xr:uid="{00000000-0005-0000-0000-0000EE3B0000}"/>
    <cellStyle name="Normal 5 5 5" xfId="15303" xr:uid="{00000000-0005-0000-0000-0000EF3B0000}"/>
    <cellStyle name="Normal 5 5 5 2" xfId="15304" xr:uid="{00000000-0005-0000-0000-0000F03B0000}"/>
    <cellStyle name="Normal 5 5 5 3" xfId="15305" xr:uid="{00000000-0005-0000-0000-0000F13B0000}"/>
    <cellStyle name="Normal 5 5 6" xfId="15306" xr:uid="{00000000-0005-0000-0000-0000F23B0000}"/>
    <cellStyle name="Normal 5 5 7" xfId="15307" xr:uid="{00000000-0005-0000-0000-0000F33B0000}"/>
    <cellStyle name="Normal 5 6" xfId="15308" xr:uid="{00000000-0005-0000-0000-0000F43B0000}"/>
    <cellStyle name="Normal 5 6 2" xfId="15309" xr:uid="{00000000-0005-0000-0000-0000F53B0000}"/>
    <cellStyle name="Normal 5 6 3" xfId="15310" xr:uid="{00000000-0005-0000-0000-0000F63B0000}"/>
    <cellStyle name="Normal 5 6 3 2" xfId="15311" xr:uid="{00000000-0005-0000-0000-0000F73B0000}"/>
    <cellStyle name="Normal 5 6 3 2 2" xfId="15312" xr:uid="{00000000-0005-0000-0000-0000F83B0000}"/>
    <cellStyle name="Normal 5 6 3 2 2 2" xfId="15313" xr:uid="{00000000-0005-0000-0000-0000F93B0000}"/>
    <cellStyle name="Normal 5 6 3 2 2 3" xfId="15314" xr:uid="{00000000-0005-0000-0000-0000FA3B0000}"/>
    <cellStyle name="Normal 5 6 3 2 3" xfId="15315" xr:uid="{00000000-0005-0000-0000-0000FB3B0000}"/>
    <cellStyle name="Normal 5 6 3 2 4" xfId="15316" xr:uid="{00000000-0005-0000-0000-0000FC3B0000}"/>
    <cellStyle name="Normal 5 6 3 3" xfId="15317" xr:uid="{00000000-0005-0000-0000-0000FD3B0000}"/>
    <cellStyle name="Normal 5 6 3 3 2" xfId="15318" xr:uid="{00000000-0005-0000-0000-0000FE3B0000}"/>
    <cellStyle name="Normal 5 6 3 3 3" xfId="15319" xr:uid="{00000000-0005-0000-0000-0000FF3B0000}"/>
    <cellStyle name="Normal 5 6 3 4" xfId="15320" xr:uid="{00000000-0005-0000-0000-0000003C0000}"/>
    <cellStyle name="Normal 5 6 3 5" xfId="15321" xr:uid="{00000000-0005-0000-0000-0000013C0000}"/>
    <cellStyle name="Normal 5 6 4" xfId="15322" xr:uid="{00000000-0005-0000-0000-0000023C0000}"/>
    <cellStyle name="Normal 5 6 4 2" xfId="15323" xr:uid="{00000000-0005-0000-0000-0000033C0000}"/>
    <cellStyle name="Normal 5 6 4 2 2" xfId="15324" xr:uid="{00000000-0005-0000-0000-0000043C0000}"/>
    <cellStyle name="Normal 5 6 4 2 3" xfId="15325" xr:uid="{00000000-0005-0000-0000-0000053C0000}"/>
    <cellStyle name="Normal 5 6 4 3" xfId="15326" xr:uid="{00000000-0005-0000-0000-0000063C0000}"/>
    <cellStyle name="Normal 5 6 4 4" xfId="15327" xr:uid="{00000000-0005-0000-0000-0000073C0000}"/>
    <cellStyle name="Normal 5 6 5" xfId="15328" xr:uid="{00000000-0005-0000-0000-0000083C0000}"/>
    <cellStyle name="Normal 5 6 5 2" xfId="15329" xr:uid="{00000000-0005-0000-0000-0000093C0000}"/>
    <cellStyle name="Normal 5 6 5 3" xfId="15330" xr:uid="{00000000-0005-0000-0000-00000A3C0000}"/>
    <cellStyle name="Normal 5 6 6" xfId="15331" xr:uid="{00000000-0005-0000-0000-00000B3C0000}"/>
    <cellStyle name="Normal 5 6 7" xfId="15332" xr:uid="{00000000-0005-0000-0000-00000C3C0000}"/>
    <cellStyle name="Normal 5 7" xfId="15333" xr:uid="{00000000-0005-0000-0000-00000D3C0000}"/>
    <cellStyle name="Normal 5 7 2" xfId="15334" xr:uid="{00000000-0005-0000-0000-00000E3C0000}"/>
    <cellStyle name="Normal 5 7 3" xfId="15335" xr:uid="{00000000-0005-0000-0000-00000F3C0000}"/>
    <cellStyle name="Normal 5 7 3 2" xfId="15336" xr:uid="{00000000-0005-0000-0000-0000103C0000}"/>
    <cellStyle name="Normal 5 7 3 2 2" xfId="15337" xr:uid="{00000000-0005-0000-0000-0000113C0000}"/>
    <cellStyle name="Normal 5 7 3 2 2 2" xfId="15338" xr:uid="{00000000-0005-0000-0000-0000123C0000}"/>
    <cellStyle name="Normal 5 7 3 2 2 3" xfId="15339" xr:uid="{00000000-0005-0000-0000-0000133C0000}"/>
    <cellStyle name="Normal 5 7 3 2 3" xfId="15340" xr:uid="{00000000-0005-0000-0000-0000143C0000}"/>
    <cellStyle name="Normal 5 7 3 2 4" xfId="15341" xr:uid="{00000000-0005-0000-0000-0000153C0000}"/>
    <cellStyle name="Normal 5 7 3 3" xfId="15342" xr:uid="{00000000-0005-0000-0000-0000163C0000}"/>
    <cellStyle name="Normal 5 7 3 3 2" xfId="15343" xr:uid="{00000000-0005-0000-0000-0000173C0000}"/>
    <cellStyle name="Normal 5 7 3 3 3" xfId="15344" xr:uid="{00000000-0005-0000-0000-0000183C0000}"/>
    <cellStyle name="Normal 5 7 3 4" xfId="15345" xr:uid="{00000000-0005-0000-0000-0000193C0000}"/>
    <cellStyle name="Normal 5 7 3 5" xfId="15346" xr:uid="{00000000-0005-0000-0000-00001A3C0000}"/>
    <cellStyle name="Normal 5 7 4" xfId="15347" xr:uid="{00000000-0005-0000-0000-00001B3C0000}"/>
    <cellStyle name="Normal 5 7 4 2" xfId="15348" xr:uid="{00000000-0005-0000-0000-00001C3C0000}"/>
    <cellStyle name="Normal 5 7 4 2 2" xfId="15349" xr:uid="{00000000-0005-0000-0000-00001D3C0000}"/>
    <cellStyle name="Normal 5 7 4 2 3" xfId="15350" xr:uid="{00000000-0005-0000-0000-00001E3C0000}"/>
    <cellStyle name="Normal 5 7 4 3" xfId="15351" xr:uid="{00000000-0005-0000-0000-00001F3C0000}"/>
    <cellStyle name="Normal 5 7 4 4" xfId="15352" xr:uid="{00000000-0005-0000-0000-0000203C0000}"/>
    <cellStyle name="Normal 5 7 5" xfId="15353" xr:uid="{00000000-0005-0000-0000-0000213C0000}"/>
    <cellStyle name="Normal 5 7 5 2" xfId="15354" xr:uid="{00000000-0005-0000-0000-0000223C0000}"/>
    <cellStyle name="Normal 5 7 5 3" xfId="15355" xr:uid="{00000000-0005-0000-0000-0000233C0000}"/>
    <cellStyle name="Normal 5 7 6" xfId="15356" xr:uid="{00000000-0005-0000-0000-0000243C0000}"/>
    <cellStyle name="Normal 5 7 7" xfId="15357" xr:uid="{00000000-0005-0000-0000-0000253C0000}"/>
    <cellStyle name="Normal 5 8" xfId="15358" xr:uid="{00000000-0005-0000-0000-0000263C0000}"/>
    <cellStyle name="Normal 5 9" xfId="15359" xr:uid="{00000000-0005-0000-0000-0000273C0000}"/>
    <cellStyle name="Normal 5_GRCW" xfId="32" xr:uid="{00000000-0005-0000-0000-0000283C0000}"/>
    <cellStyle name="Normal 50" xfId="15360" xr:uid="{00000000-0005-0000-0000-0000293C0000}"/>
    <cellStyle name="Normal 50 2" xfId="15361" xr:uid="{00000000-0005-0000-0000-00002A3C0000}"/>
    <cellStyle name="Normal 50 2 2" xfId="15362" xr:uid="{00000000-0005-0000-0000-00002B3C0000}"/>
    <cellStyle name="Normal 50 2 2 2" xfId="15363" xr:uid="{00000000-0005-0000-0000-00002C3C0000}"/>
    <cellStyle name="Normal 50 2 2 2 2" xfId="15364" xr:uid="{00000000-0005-0000-0000-00002D3C0000}"/>
    <cellStyle name="Normal 50 2 2 2 3" xfId="15365" xr:uid="{00000000-0005-0000-0000-00002E3C0000}"/>
    <cellStyle name="Normal 50 2 2 3" xfId="15366" xr:uid="{00000000-0005-0000-0000-00002F3C0000}"/>
    <cellStyle name="Normal 50 2 2 4" xfId="15367" xr:uid="{00000000-0005-0000-0000-0000303C0000}"/>
    <cellStyle name="Normal 50 2 3" xfId="15368" xr:uid="{00000000-0005-0000-0000-0000313C0000}"/>
    <cellStyle name="Normal 50 2 3 2" xfId="15369" xr:uid="{00000000-0005-0000-0000-0000323C0000}"/>
    <cellStyle name="Normal 50 2 3 3" xfId="15370" xr:uid="{00000000-0005-0000-0000-0000333C0000}"/>
    <cellStyle name="Normal 50 2 4" xfId="15371" xr:uid="{00000000-0005-0000-0000-0000343C0000}"/>
    <cellStyle name="Normal 50 2 5" xfId="15372" xr:uid="{00000000-0005-0000-0000-0000353C0000}"/>
    <cellStyle name="Normal 50 3" xfId="15373" xr:uid="{00000000-0005-0000-0000-0000363C0000}"/>
    <cellStyle name="Normal 50 3 2" xfId="15374" xr:uid="{00000000-0005-0000-0000-0000373C0000}"/>
    <cellStyle name="Normal 50 3 2 2" xfId="15375" xr:uid="{00000000-0005-0000-0000-0000383C0000}"/>
    <cellStyle name="Normal 50 3 2 3" xfId="15376" xr:uid="{00000000-0005-0000-0000-0000393C0000}"/>
    <cellStyle name="Normal 50 3 3" xfId="15377" xr:uid="{00000000-0005-0000-0000-00003A3C0000}"/>
    <cellStyle name="Normal 50 3 4" xfId="15378" xr:uid="{00000000-0005-0000-0000-00003B3C0000}"/>
    <cellStyle name="Normal 50 4" xfId="15379" xr:uid="{00000000-0005-0000-0000-00003C3C0000}"/>
    <cellStyle name="Normal 50 4 2" xfId="15380" xr:uid="{00000000-0005-0000-0000-00003D3C0000}"/>
    <cellStyle name="Normal 50 4 3" xfId="15381" xr:uid="{00000000-0005-0000-0000-00003E3C0000}"/>
    <cellStyle name="Normal 50 5" xfId="15382" xr:uid="{00000000-0005-0000-0000-00003F3C0000}"/>
    <cellStyle name="Normal 50 6" xfId="15383" xr:uid="{00000000-0005-0000-0000-0000403C0000}"/>
    <cellStyle name="Normal 51" xfId="15384" xr:uid="{00000000-0005-0000-0000-0000413C0000}"/>
    <cellStyle name="Normal 51 2" xfId="15385" xr:uid="{00000000-0005-0000-0000-0000423C0000}"/>
    <cellStyle name="Normal 51 3" xfId="15386" xr:uid="{00000000-0005-0000-0000-0000433C0000}"/>
    <cellStyle name="Normal 51 3 2" xfId="15387" xr:uid="{00000000-0005-0000-0000-0000443C0000}"/>
    <cellStyle name="Normal 51 3 2 2" xfId="15388" xr:uid="{00000000-0005-0000-0000-0000453C0000}"/>
    <cellStyle name="Normal 51 3 2 3" xfId="15389" xr:uid="{00000000-0005-0000-0000-0000463C0000}"/>
    <cellStyle name="Normal 51 3 3" xfId="15390" xr:uid="{00000000-0005-0000-0000-0000473C0000}"/>
    <cellStyle name="Normal 51 3 4" xfId="15391" xr:uid="{00000000-0005-0000-0000-0000483C0000}"/>
    <cellStyle name="Normal 51 4" xfId="15392" xr:uid="{00000000-0005-0000-0000-0000493C0000}"/>
    <cellStyle name="Normal 51 4 2" xfId="15393" xr:uid="{00000000-0005-0000-0000-00004A3C0000}"/>
    <cellStyle name="Normal 51 4 3" xfId="15394" xr:uid="{00000000-0005-0000-0000-00004B3C0000}"/>
    <cellStyle name="Normal 51 5" xfId="15395" xr:uid="{00000000-0005-0000-0000-00004C3C0000}"/>
    <cellStyle name="Normal 51 6" xfId="15396" xr:uid="{00000000-0005-0000-0000-00004D3C0000}"/>
    <cellStyle name="Normal 52" xfId="15397" xr:uid="{00000000-0005-0000-0000-00004E3C0000}"/>
    <cellStyle name="Normal 52 2" xfId="15398" xr:uid="{00000000-0005-0000-0000-00004F3C0000}"/>
    <cellStyle name="Normal 52 2 2" xfId="15399" xr:uid="{00000000-0005-0000-0000-0000503C0000}"/>
    <cellStyle name="Normal 52 2 3" xfId="15400" xr:uid="{00000000-0005-0000-0000-0000513C0000}"/>
    <cellStyle name="Normal 52 3" xfId="15401" xr:uid="{00000000-0005-0000-0000-0000523C0000}"/>
    <cellStyle name="Normal 52 4" xfId="15402" xr:uid="{00000000-0005-0000-0000-0000533C0000}"/>
    <cellStyle name="Normal 53" xfId="15403" xr:uid="{00000000-0005-0000-0000-0000543C0000}"/>
    <cellStyle name="Normal 54" xfId="15404" xr:uid="{00000000-0005-0000-0000-0000553C0000}"/>
    <cellStyle name="Normal 54 2" xfId="15405" xr:uid="{00000000-0005-0000-0000-0000563C0000}"/>
    <cellStyle name="Normal 54 3" xfId="15406" xr:uid="{00000000-0005-0000-0000-0000573C0000}"/>
    <cellStyle name="Normal 55" xfId="15407" xr:uid="{00000000-0005-0000-0000-0000583C0000}"/>
    <cellStyle name="Normal 56" xfId="15408" xr:uid="{00000000-0005-0000-0000-0000593C0000}"/>
    <cellStyle name="Normal 57" xfId="15409" xr:uid="{00000000-0005-0000-0000-00005A3C0000}"/>
    <cellStyle name="Normal 58" xfId="15410" xr:uid="{00000000-0005-0000-0000-00005B3C0000}"/>
    <cellStyle name="Normal 59" xfId="15411" xr:uid="{00000000-0005-0000-0000-00005C3C0000}"/>
    <cellStyle name="Normal 59 2" xfId="21935" xr:uid="{00000000-0005-0000-0000-00005D3C0000}"/>
    <cellStyle name="Normal 6" xfId="33" xr:uid="{00000000-0005-0000-0000-00005E3C0000}"/>
    <cellStyle name="Normal 6 2" xfId="15412" xr:uid="{00000000-0005-0000-0000-00005F3C0000}"/>
    <cellStyle name="Normal 6 2 2" xfId="15413" xr:uid="{00000000-0005-0000-0000-0000603C0000}"/>
    <cellStyle name="Normal 6 3" xfId="15414" xr:uid="{00000000-0005-0000-0000-0000613C0000}"/>
    <cellStyle name="Normal 6 4" xfId="15415" xr:uid="{00000000-0005-0000-0000-0000623C0000}"/>
    <cellStyle name="Normal 6 5" xfId="15416" xr:uid="{00000000-0005-0000-0000-0000633C0000}"/>
    <cellStyle name="Normal 6 5 2" xfId="15417" xr:uid="{00000000-0005-0000-0000-0000643C0000}"/>
    <cellStyle name="Normal 6 6" xfId="15418" xr:uid="{00000000-0005-0000-0000-0000653C0000}"/>
    <cellStyle name="Normal 6 6 2" xfId="15419" xr:uid="{00000000-0005-0000-0000-0000663C0000}"/>
    <cellStyle name="Normal 6 7" xfId="15420" xr:uid="{00000000-0005-0000-0000-0000673C0000}"/>
    <cellStyle name="Normal 6 8" xfId="15421" xr:uid="{00000000-0005-0000-0000-0000683C0000}"/>
    <cellStyle name="Normal 60" xfId="21841" xr:uid="{00000000-0005-0000-0000-0000693C0000}"/>
    <cellStyle name="Normal 61" xfId="21930" xr:uid="{00000000-0005-0000-0000-00006A3C0000}"/>
    <cellStyle name="Normal 62" xfId="21931" xr:uid="{00000000-0005-0000-0000-00006B3C0000}"/>
    <cellStyle name="Normal 63" xfId="21936" xr:uid="{0FA932C1-6F92-44BB-8C49-A1B1842A6E0F}"/>
    <cellStyle name="Normal 7" xfId="34" xr:uid="{00000000-0005-0000-0000-00006C3C0000}"/>
    <cellStyle name="Normal 7 10" xfId="15422" xr:uid="{00000000-0005-0000-0000-00006D3C0000}"/>
    <cellStyle name="Normal 7 10 2" xfId="15423" xr:uid="{00000000-0005-0000-0000-00006E3C0000}"/>
    <cellStyle name="Normal 7 10 2 2" xfId="15424" xr:uid="{00000000-0005-0000-0000-00006F3C0000}"/>
    <cellStyle name="Normal 7 10 2 2 2" xfId="15425" xr:uid="{00000000-0005-0000-0000-0000703C0000}"/>
    <cellStyle name="Normal 7 10 2 2 2 2" xfId="15426" xr:uid="{00000000-0005-0000-0000-0000713C0000}"/>
    <cellStyle name="Normal 7 10 2 2 2 3" xfId="15427" xr:uid="{00000000-0005-0000-0000-0000723C0000}"/>
    <cellStyle name="Normal 7 10 2 2 3" xfId="15428" xr:uid="{00000000-0005-0000-0000-0000733C0000}"/>
    <cellStyle name="Normal 7 10 2 2 4" xfId="15429" xr:uid="{00000000-0005-0000-0000-0000743C0000}"/>
    <cellStyle name="Normal 7 10 2 3" xfId="15430" xr:uid="{00000000-0005-0000-0000-0000753C0000}"/>
    <cellStyle name="Normal 7 10 2 3 2" xfId="15431" xr:uid="{00000000-0005-0000-0000-0000763C0000}"/>
    <cellStyle name="Normal 7 10 2 3 3" xfId="15432" xr:uid="{00000000-0005-0000-0000-0000773C0000}"/>
    <cellStyle name="Normal 7 10 2 4" xfId="15433" xr:uid="{00000000-0005-0000-0000-0000783C0000}"/>
    <cellStyle name="Normal 7 10 2 5" xfId="15434" xr:uid="{00000000-0005-0000-0000-0000793C0000}"/>
    <cellStyle name="Normal 7 10 3" xfId="15435" xr:uid="{00000000-0005-0000-0000-00007A3C0000}"/>
    <cellStyle name="Normal 7 10 3 2" xfId="15436" xr:uid="{00000000-0005-0000-0000-00007B3C0000}"/>
    <cellStyle name="Normal 7 10 3 2 2" xfId="15437" xr:uid="{00000000-0005-0000-0000-00007C3C0000}"/>
    <cellStyle name="Normal 7 10 3 2 3" xfId="15438" xr:uid="{00000000-0005-0000-0000-00007D3C0000}"/>
    <cellStyle name="Normal 7 10 3 3" xfId="15439" xr:uid="{00000000-0005-0000-0000-00007E3C0000}"/>
    <cellStyle name="Normal 7 10 3 4" xfId="15440" xr:uid="{00000000-0005-0000-0000-00007F3C0000}"/>
    <cellStyle name="Normal 7 10 4" xfId="15441" xr:uid="{00000000-0005-0000-0000-0000803C0000}"/>
    <cellStyle name="Normal 7 10 4 2" xfId="15442" xr:uid="{00000000-0005-0000-0000-0000813C0000}"/>
    <cellStyle name="Normal 7 10 4 3" xfId="15443" xr:uid="{00000000-0005-0000-0000-0000823C0000}"/>
    <cellStyle name="Normal 7 10 5" xfId="15444" xr:uid="{00000000-0005-0000-0000-0000833C0000}"/>
    <cellStyle name="Normal 7 10 6" xfId="15445" xr:uid="{00000000-0005-0000-0000-0000843C0000}"/>
    <cellStyle name="Normal 7 11" xfId="15446" xr:uid="{00000000-0005-0000-0000-0000853C0000}"/>
    <cellStyle name="Normal 7 11 2" xfId="15447" xr:uid="{00000000-0005-0000-0000-0000863C0000}"/>
    <cellStyle name="Normal 7 11 2 2" xfId="15448" xr:uid="{00000000-0005-0000-0000-0000873C0000}"/>
    <cellStyle name="Normal 7 11 2 2 2" xfId="15449" xr:uid="{00000000-0005-0000-0000-0000883C0000}"/>
    <cellStyle name="Normal 7 11 2 2 2 2" xfId="15450" xr:uid="{00000000-0005-0000-0000-0000893C0000}"/>
    <cellStyle name="Normal 7 11 2 2 2 3" xfId="15451" xr:uid="{00000000-0005-0000-0000-00008A3C0000}"/>
    <cellStyle name="Normal 7 11 2 2 3" xfId="15452" xr:uid="{00000000-0005-0000-0000-00008B3C0000}"/>
    <cellStyle name="Normal 7 11 2 2 4" xfId="15453" xr:uid="{00000000-0005-0000-0000-00008C3C0000}"/>
    <cellStyle name="Normal 7 11 2 3" xfId="15454" xr:uid="{00000000-0005-0000-0000-00008D3C0000}"/>
    <cellStyle name="Normal 7 11 2 3 2" xfId="15455" xr:uid="{00000000-0005-0000-0000-00008E3C0000}"/>
    <cellStyle name="Normal 7 11 2 3 3" xfId="15456" xr:uid="{00000000-0005-0000-0000-00008F3C0000}"/>
    <cellStyle name="Normal 7 11 2 4" xfId="15457" xr:uid="{00000000-0005-0000-0000-0000903C0000}"/>
    <cellStyle name="Normal 7 11 2 5" xfId="15458" xr:uid="{00000000-0005-0000-0000-0000913C0000}"/>
    <cellStyle name="Normal 7 11 3" xfId="15459" xr:uid="{00000000-0005-0000-0000-0000923C0000}"/>
    <cellStyle name="Normal 7 11 3 2" xfId="15460" xr:uid="{00000000-0005-0000-0000-0000933C0000}"/>
    <cellStyle name="Normal 7 11 3 2 2" xfId="15461" xr:uid="{00000000-0005-0000-0000-0000943C0000}"/>
    <cellStyle name="Normal 7 11 3 2 3" xfId="15462" xr:uid="{00000000-0005-0000-0000-0000953C0000}"/>
    <cellStyle name="Normal 7 11 3 3" xfId="15463" xr:uid="{00000000-0005-0000-0000-0000963C0000}"/>
    <cellStyle name="Normal 7 11 3 4" xfId="15464" xr:uid="{00000000-0005-0000-0000-0000973C0000}"/>
    <cellStyle name="Normal 7 11 4" xfId="15465" xr:uid="{00000000-0005-0000-0000-0000983C0000}"/>
    <cellStyle name="Normal 7 11 4 2" xfId="15466" xr:uid="{00000000-0005-0000-0000-0000993C0000}"/>
    <cellStyle name="Normal 7 11 4 3" xfId="15467" xr:uid="{00000000-0005-0000-0000-00009A3C0000}"/>
    <cellStyle name="Normal 7 11 5" xfId="15468" xr:uid="{00000000-0005-0000-0000-00009B3C0000}"/>
    <cellStyle name="Normal 7 11 6" xfId="15469" xr:uid="{00000000-0005-0000-0000-00009C3C0000}"/>
    <cellStyle name="Normal 7 12" xfId="15470" xr:uid="{00000000-0005-0000-0000-00009D3C0000}"/>
    <cellStyle name="Normal 7 12 2" xfId="15471" xr:uid="{00000000-0005-0000-0000-00009E3C0000}"/>
    <cellStyle name="Normal 7 12 2 2" xfId="15472" xr:uid="{00000000-0005-0000-0000-00009F3C0000}"/>
    <cellStyle name="Normal 7 12 2 2 2" xfId="15473" xr:uid="{00000000-0005-0000-0000-0000A03C0000}"/>
    <cellStyle name="Normal 7 12 2 2 2 2" xfId="15474" xr:uid="{00000000-0005-0000-0000-0000A13C0000}"/>
    <cellStyle name="Normal 7 12 2 2 2 3" xfId="15475" xr:uid="{00000000-0005-0000-0000-0000A23C0000}"/>
    <cellStyle name="Normal 7 12 2 2 3" xfId="15476" xr:uid="{00000000-0005-0000-0000-0000A33C0000}"/>
    <cellStyle name="Normal 7 12 2 2 4" xfId="15477" xr:uid="{00000000-0005-0000-0000-0000A43C0000}"/>
    <cellStyle name="Normal 7 12 2 3" xfId="15478" xr:uid="{00000000-0005-0000-0000-0000A53C0000}"/>
    <cellStyle name="Normal 7 12 2 3 2" xfId="15479" xr:uid="{00000000-0005-0000-0000-0000A63C0000}"/>
    <cellStyle name="Normal 7 12 2 3 3" xfId="15480" xr:uid="{00000000-0005-0000-0000-0000A73C0000}"/>
    <cellStyle name="Normal 7 12 2 4" xfId="15481" xr:uid="{00000000-0005-0000-0000-0000A83C0000}"/>
    <cellStyle name="Normal 7 12 2 5" xfId="15482" xr:uid="{00000000-0005-0000-0000-0000A93C0000}"/>
    <cellStyle name="Normal 7 12 3" xfId="15483" xr:uid="{00000000-0005-0000-0000-0000AA3C0000}"/>
    <cellStyle name="Normal 7 12 3 2" xfId="15484" xr:uid="{00000000-0005-0000-0000-0000AB3C0000}"/>
    <cellStyle name="Normal 7 12 3 2 2" xfId="15485" xr:uid="{00000000-0005-0000-0000-0000AC3C0000}"/>
    <cellStyle name="Normal 7 12 3 2 3" xfId="15486" xr:uid="{00000000-0005-0000-0000-0000AD3C0000}"/>
    <cellStyle name="Normal 7 12 3 3" xfId="15487" xr:uid="{00000000-0005-0000-0000-0000AE3C0000}"/>
    <cellStyle name="Normal 7 12 3 4" xfId="15488" xr:uid="{00000000-0005-0000-0000-0000AF3C0000}"/>
    <cellStyle name="Normal 7 12 4" xfId="15489" xr:uid="{00000000-0005-0000-0000-0000B03C0000}"/>
    <cellStyle name="Normal 7 12 4 2" xfId="15490" xr:uid="{00000000-0005-0000-0000-0000B13C0000}"/>
    <cellStyle name="Normal 7 12 4 3" xfId="15491" xr:uid="{00000000-0005-0000-0000-0000B23C0000}"/>
    <cellStyle name="Normal 7 12 5" xfId="15492" xr:uid="{00000000-0005-0000-0000-0000B33C0000}"/>
    <cellStyle name="Normal 7 12 6" xfId="15493" xr:uid="{00000000-0005-0000-0000-0000B43C0000}"/>
    <cellStyle name="Normal 7 13" xfId="15494" xr:uid="{00000000-0005-0000-0000-0000B53C0000}"/>
    <cellStyle name="Normal 7 13 2" xfId="15495" xr:uid="{00000000-0005-0000-0000-0000B63C0000}"/>
    <cellStyle name="Normal 7 13 2 2" xfId="15496" xr:uid="{00000000-0005-0000-0000-0000B73C0000}"/>
    <cellStyle name="Normal 7 13 2 2 2" xfId="15497" xr:uid="{00000000-0005-0000-0000-0000B83C0000}"/>
    <cellStyle name="Normal 7 13 2 2 2 2" xfId="15498" xr:uid="{00000000-0005-0000-0000-0000B93C0000}"/>
    <cellStyle name="Normal 7 13 2 2 2 3" xfId="15499" xr:uid="{00000000-0005-0000-0000-0000BA3C0000}"/>
    <cellStyle name="Normal 7 13 2 2 3" xfId="15500" xr:uid="{00000000-0005-0000-0000-0000BB3C0000}"/>
    <cellStyle name="Normal 7 13 2 2 4" xfId="15501" xr:uid="{00000000-0005-0000-0000-0000BC3C0000}"/>
    <cellStyle name="Normal 7 13 2 3" xfId="15502" xr:uid="{00000000-0005-0000-0000-0000BD3C0000}"/>
    <cellStyle name="Normal 7 13 2 3 2" xfId="15503" xr:uid="{00000000-0005-0000-0000-0000BE3C0000}"/>
    <cellStyle name="Normal 7 13 2 3 3" xfId="15504" xr:uid="{00000000-0005-0000-0000-0000BF3C0000}"/>
    <cellStyle name="Normal 7 13 2 4" xfId="15505" xr:uid="{00000000-0005-0000-0000-0000C03C0000}"/>
    <cellStyle name="Normal 7 13 2 5" xfId="15506" xr:uid="{00000000-0005-0000-0000-0000C13C0000}"/>
    <cellStyle name="Normal 7 13 3" xfId="15507" xr:uid="{00000000-0005-0000-0000-0000C23C0000}"/>
    <cellStyle name="Normal 7 13 3 2" xfId="15508" xr:uid="{00000000-0005-0000-0000-0000C33C0000}"/>
    <cellStyle name="Normal 7 13 3 2 2" xfId="15509" xr:uid="{00000000-0005-0000-0000-0000C43C0000}"/>
    <cellStyle name="Normal 7 13 3 2 3" xfId="15510" xr:uid="{00000000-0005-0000-0000-0000C53C0000}"/>
    <cellStyle name="Normal 7 13 3 3" xfId="15511" xr:uid="{00000000-0005-0000-0000-0000C63C0000}"/>
    <cellStyle name="Normal 7 13 3 4" xfId="15512" xr:uid="{00000000-0005-0000-0000-0000C73C0000}"/>
    <cellStyle name="Normal 7 13 4" xfId="15513" xr:uid="{00000000-0005-0000-0000-0000C83C0000}"/>
    <cellStyle name="Normal 7 13 4 2" xfId="15514" xr:uid="{00000000-0005-0000-0000-0000C93C0000}"/>
    <cellStyle name="Normal 7 13 4 3" xfId="15515" xr:uid="{00000000-0005-0000-0000-0000CA3C0000}"/>
    <cellStyle name="Normal 7 13 5" xfId="15516" xr:uid="{00000000-0005-0000-0000-0000CB3C0000}"/>
    <cellStyle name="Normal 7 13 6" xfId="15517" xr:uid="{00000000-0005-0000-0000-0000CC3C0000}"/>
    <cellStyle name="Normal 7 14" xfId="15518" xr:uid="{00000000-0005-0000-0000-0000CD3C0000}"/>
    <cellStyle name="Normal 7 14 2" xfId="15519" xr:uid="{00000000-0005-0000-0000-0000CE3C0000}"/>
    <cellStyle name="Normal 7 14 2 2" xfId="15520" xr:uid="{00000000-0005-0000-0000-0000CF3C0000}"/>
    <cellStyle name="Normal 7 14 2 2 2" xfId="15521" xr:uid="{00000000-0005-0000-0000-0000D03C0000}"/>
    <cellStyle name="Normal 7 14 2 2 2 2" xfId="15522" xr:uid="{00000000-0005-0000-0000-0000D13C0000}"/>
    <cellStyle name="Normal 7 14 2 2 2 3" xfId="15523" xr:uid="{00000000-0005-0000-0000-0000D23C0000}"/>
    <cellStyle name="Normal 7 14 2 2 3" xfId="15524" xr:uid="{00000000-0005-0000-0000-0000D33C0000}"/>
    <cellStyle name="Normal 7 14 2 2 4" xfId="15525" xr:uid="{00000000-0005-0000-0000-0000D43C0000}"/>
    <cellStyle name="Normal 7 14 2 3" xfId="15526" xr:uid="{00000000-0005-0000-0000-0000D53C0000}"/>
    <cellStyle name="Normal 7 14 2 3 2" xfId="15527" xr:uid="{00000000-0005-0000-0000-0000D63C0000}"/>
    <cellStyle name="Normal 7 14 2 3 3" xfId="15528" xr:uid="{00000000-0005-0000-0000-0000D73C0000}"/>
    <cellStyle name="Normal 7 14 2 4" xfId="15529" xr:uid="{00000000-0005-0000-0000-0000D83C0000}"/>
    <cellStyle name="Normal 7 14 2 5" xfId="15530" xr:uid="{00000000-0005-0000-0000-0000D93C0000}"/>
    <cellStyle name="Normal 7 14 3" xfId="15531" xr:uid="{00000000-0005-0000-0000-0000DA3C0000}"/>
    <cellStyle name="Normal 7 14 3 2" xfId="15532" xr:uid="{00000000-0005-0000-0000-0000DB3C0000}"/>
    <cellStyle name="Normal 7 14 3 2 2" xfId="15533" xr:uid="{00000000-0005-0000-0000-0000DC3C0000}"/>
    <cellStyle name="Normal 7 14 3 2 3" xfId="15534" xr:uid="{00000000-0005-0000-0000-0000DD3C0000}"/>
    <cellStyle name="Normal 7 14 3 3" xfId="15535" xr:uid="{00000000-0005-0000-0000-0000DE3C0000}"/>
    <cellStyle name="Normal 7 14 3 4" xfId="15536" xr:uid="{00000000-0005-0000-0000-0000DF3C0000}"/>
    <cellStyle name="Normal 7 14 4" xfId="15537" xr:uid="{00000000-0005-0000-0000-0000E03C0000}"/>
    <cellStyle name="Normal 7 14 4 2" xfId="15538" xr:uid="{00000000-0005-0000-0000-0000E13C0000}"/>
    <cellStyle name="Normal 7 14 4 3" xfId="15539" xr:uid="{00000000-0005-0000-0000-0000E23C0000}"/>
    <cellStyle name="Normal 7 14 5" xfId="15540" xr:uid="{00000000-0005-0000-0000-0000E33C0000}"/>
    <cellStyle name="Normal 7 14 6" xfId="15541" xr:uid="{00000000-0005-0000-0000-0000E43C0000}"/>
    <cellStyle name="Normal 7 15" xfId="15542" xr:uid="{00000000-0005-0000-0000-0000E53C0000}"/>
    <cellStyle name="Normal 7 15 2" xfId="15543" xr:uid="{00000000-0005-0000-0000-0000E63C0000}"/>
    <cellStyle name="Normal 7 15 2 2" xfId="15544" xr:uid="{00000000-0005-0000-0000-0000E73C0000}"/>
    <cellStyle name="Normal 7 15 2 2 2" xfId="15545" xr:uid="{00000000-0005-0000-0000-0000E83C0000}"/>
    <cellStyle name="Normal 7 15 2 2 2 2" xfId="15546" xr:uid="{00000000-0005-0000-0000-0000E93C0000}"/>
    <cellStyle name="Normal 7 15 2 2 2 3" xfId="15547" xr:uid="{00000000-0005-0000-0000-0000EA3C0000}"/>
    <cellStyle name="Normal 7 15 2 2 3" xfId="15548" xr:uid="{00000000-0005-0000-0000-0000EB3C0000}"/>
    <cellStyle name="Normal 7 15 2 2 4" xfId="15549" xr:uid="{00000000-0005-0000-0000-0000EC3C0000}"/>
    <cellStyle name="Normal 7 15 2 3" xfId="15550" xr:uid="{00000000-0005-0000-0000-0000ED3C0000}"/>
    <cellStyle name="Normal 7 15 2 3 2" xfId="15551" xr:uid="{00000000-0005-0000-0000-0000EE3C0000}"/>
    <cellStyle name="Normal 7 15 2 3 3" xfId="15552" xr:uid="{00000000-0005-0000-0000-0000EF3C0000}"/>
    <cellStyle name="Normal 7 15 2 4" xfId="15553" xr:uid="{00000000-0005-0000-0000-0000F03C0000}"/>
    <cellStyle name="Normal 7 15 2 5" xfId="15554" xr:uid="{00000000-0005-0000-0000-0000F13C0000}"/>
    <cellStyle name="Normal 7 15 3" xfId="15555" xr:uid="{00000000-0005-0000-0000-0000F23C0000}"/>
    <cellStyle name="Normal 7 15 3 2" xfId="15556" xr:uid="{00000000-0005-0000-0000-0000F33C0000}"/>
    <cellStyle name="Normal 7 15 3 2 2" xfId="15557" xr:uid="{00000000-0005-0000-0000-0000F43C0000}"/>
    <cellStyle name="Normal 7 15 3 2 3" xfId="15558" xr:uid="{00000000-0005-0000-0000-0000F53C0000}"/>
    <cellStyle name="Normal 7 15 3 3" xfId="15559" xr:uid="{00000000-0005-0000-0000-0000F63C0000}"/>
    <cellStyle name="Normal 7 15 3 4" xfId="15560" xr:uid="{00000000-0005-0000-0000-0000F73C0000}"/>
    <cellStyle name="Normal 7 15 4" xfId="15561" xr:uid="{00000000-0005-0000-0000-0000F83C0000}"/>
    <cellStyle name="Normal 7 15 4 2" xfId="15562" xr:uid="{00000000-0005-0000-0000-0000F93C0000}"/>
    <cellStyle name="Normal 7 15 4 3" xfId="15563" xr:uid="{00000000-0005-0000-0000-0000FA3C0000}"/>
    <cellStyle name="Normal 7 15 5" xfId="15564" xr:uid="{00000000-0005-0000-0000-0000FB3C0000}"/>
    <cellStyle name="Normal 7 15 6" xfId="15565" xr:uid="{00000000-0005-0000-0000-0000FC3C0000}"/>
    <cellStyle name="Normal 7 16" xfId="15566" xr:uid="{00000000-0005-0000-0000-0000FD3C0000}"/>
    <cellStyle name="Normal 7 16 2" xfId="15567" xr:uid="{00000000-0005-0000-0000-0000FE3C0000}"/>
    <cellStyle name="Normal 7 16 2 2" xfId="15568" xr:uid="{00000000-0005-0000-0000-0000FF3C0000}"/>
    <cellStyle name="Normal 7 16 2 2 2" xfId="15569" xr:uid="{00000000-0005-0000-0000-0000003D0000}"/>
    <cellStyle name="Normal 7 16 2 2 2 2" xfId="15570" xr:uid="{00000000-0005-0000-0000-0000013D0000}"/>
    <cellStyle name="Normal 7 16 2 2 2 3" xfId="15571" xr:uid="{00000000-0005-0000-0000-0000023D0000}"/>
    <cellStyle name="Normal 7 16 2 2 3" xfId="15572" xr:uid="{00000000-0005-0000-0000-0000033D0000}"/>
    <cellStyle name="Normal 7 16 2 2 4" xfId="15573" xr:uid="{00000000-0005-0000-0000-0000043D0000}"/>
    <cellStyle name="Normal 7 16 2 3" xfId="15574" xr:uid="{00000000-0005-0000-0000-0000053D0000}"/>
    <cellStyle name="Normal 7 16 2 3 2" xfId="15575" xr:uid="{00000000-0005-0000-0000-0000063D0000}"/>
    <cellStyle name="Normal 7 16 2 3 3" xfId="15576" xr:uid="{00000000-0005-0000-0000-0000073D0000}"/>
    <cellStyle name="Normal 7 16 2 4" xfId="15577" xr:uid="{00000000-0005-0000-0000-0000083D0000}"/>
    <cellStyle name="Normal 7 16 2 5" xfId="15578" xr:uid="{00000000-0005-0000-0000-0000093D0000}"/>
    <cellStyle name="Normal 7 16 3" xfId="15579" xr:uid="{00000000-0005-0000-0000-00000A3D0000}"/>
    <cellStyle name="Normal 7 16 3 2" xfId="15580" xr:uid="{00000000-0005-0000-0000-00000B3D0000}"/>
    <cellStyle name="Normal 7 16 3 2 2" xfId="15581" xr:uid="{00000000-0005-0000-0000-00000C3D0000}"/>
    <cellStyle name="Normal 7 16 3 2 3" xfId="15582" xr:uid="{00000000-0005-0000-0000-00000D3D0000}"/>
    <cellStyle name="Normal 7 16 3 3" xfId="15583" xr:uid="{00000000-0005-0000-0000-00000E3D0000}"/>
    <cellStyle name="Normal 7 16 3 4" xfId="15584" xr:uid="{00000000-0005-0000-0000-00000F3D0000}"/>
    <cellStyle name="Normal 7 16 4" xfId="15585" xr:uid="{00000000-0005-0000-0000-0000103D0000}"/>
    <cellStyle name="Normal 7 16 4 2" xfId="15586" xr:uid="{00000000-0005-0000-0000-0000113D0000}"/>
    <cellStyle name="Normal 7 16 4 3" xfId="15587" xr:uid="{00000000-0005-0000-0000-0000123D0000}"/>
    <cellStyle name="Normal 7 16 5" xfId="15588" xr:uid="{00000000-0005-0000-0000-0000133D0000}"/>
    <cellStyle name="Normal 7 16 6" xfId="15589" xr:uid="{00000000-0005-0000-0000-0000143D0000}"/>
    <cellStyle name="Normal 7 17" xfId="15590" xr:uid="{00000000-0005-0000-0000-0000153D0000}"/>
    <cellStyle name="Normal 7 17 2" xfId="15591" xr:uid="{00000000-0005-0000-0000-0000163D0000}"/>
    <cellStyle name="Normal 7 17 2 2" xfId="15592" xr:uid="{00000000-0005-0000-0000-0000173D0000}"/>
    <cellStyle name="Normal 7 17 2 2 2" xfId="15593" xr:uid="{00000000-0005-0000-0000-0000183D0000}"/>
    <cellStyle name="Normal 7 17 2 2 2 2" xfId="15594" xr:uid="{00000000-0005-0000-0000-0000193D0000}"/>
    <cellStyle name="Normal 7 17 2 2 2 3" xfId="15595" xr:uid="{00000000-0005-0000-0000-00001A3D0000}"/>
    <cellStyle name="Normal 7 17 2 2 3" xfId="15596" xr:uid="{00000000-0005-0000-0000-00001B3D0000}"/>
    <cellStyle name="Normal 7 17 2 2 4" xfId="15597" xr:uid="{00000000-0005-0000-0000-00001C3D0000}"/>
    <cellStyle name="Normal 7 17 2 3" xfId="15598" xr:uid="{00000000-0005-0000-0000-00001D3D0000}"/>
    <cellStyle name="Normal 7 17 2 3 2" xfId="15599" xr:uid="{00000000-0005-0000-0000-00001E3D0000}"/>
    <cellStyle name="Normal 7 17 2 3 3" xfId="15600" xr:uid="{00000000-0005-0000-0000-00001F3D0000}"/>
    <cellStyle name="Normal 7 17 2 4" xfId="15601" xr:uid="{00000000-0005-0000-0000-0000203D0000}"/>
    <cellStyle name="Normal 7 17 2 5" xfId="15602" xr:uid="{00000000-0005-0000-0000-0000213D0000}"/>
    <cellStyle name="Normal 7 17 3" xfId="15603" xr:uid="{00000000-0005-0000-0000-0000223D0000}"/>
    <cellStyle name="Normal 7 17 3 2" xfId="15604" xr:uid="{00000000-0005-0000-0000-0000233D0000}"/>
    <cellStyle name="Normal 7 17 3 2 2" xfId="15605" xr:uid="{00000000-0005-0000-0000-0000243D0000}"/>
    <cellStyle name="Normal 7 17 3 2 3" xfId="15606" xr:uid="{00000000-0005-0000-0000-0000253D0000}"/>
    <cellStyle name="Normal 7 17 3 3" xfId="15607" xr:uid="{00000000-0005-0000-0000-0000263D0000}"/>
    <cellStyle name="Normal 7 17 3 4" xfId="15608" xr:uid="{00000000-0005-0000-0000-0000273D0000}"/>
    <cellStyle name="Normal 7 17 4" xfId="15609" xr:uid="{00000000-0005-0000-0000-0000283D0000}"/>
    <cellStyle name="Normal 7 17 4 2" xfId="15610" xr:uid="{00000000-0005-0000-0000-0000293D0000}"/>
    <cellStyle name="Normal 7 17 4 3" xfId="15611" xr:uid="{00000000-0005-0000-0000-00002A3D0000}"/>
    <cellStyle name="Normal 7 17 5" xfId="15612" xr:uid="{00000000-0005-0000-0000-00002B3D0000}"/>
    <cellStyle name="Normal 7 17 6" xfId="15613" xr:uid="{00000000-0005-0000-0000-00002C3D0000}"/>
    <cellStyle name="Normal 7 18" xfId="15614" xr:uid="{00000000-0005-0000-0000-00002D3D0000}"/>
    <cellStyle name="Normal 7 18 2" xfId="15615" xr:uid="{00000000-0005-0000-0000-00002E3D0000}"/>
    <cellStyle name="Normal 7 18 2 2" xfId="15616" xr:uid="{00000000-0005-0000-0000-00002F3D0000}"/>
    <cellStyle name="Normal 7 18 2 2 2" xfId="15617" xr:uid="{00000000-0005-0000-0000-0000303D0000}"/>
    <cellStyle name="Normal 7 18 2 2 2 2" xfId="15618" xr:uid="{00000000-0005-0000-0000-0000313D0000}"/>
    <cellStyle name="Normal 7 18 2 2 2 3" xfId="15619" xr:uid="{00000000-0005-0000-0000-0000323D0000}"/>
    <cellStyle name="Normal 7 18 2 2 3" xfId="15620" xr:uid="{00000000-0005-0000-0000-0000333D0000}"/>
    <cellStyle name="Normal 7 18 2 2 4" xfId="15621" xr:uid="{00000000-0005-0000-0000-0000343D0000}"/>
    <cellStyle name="Normal 7 18 2 3" xfId="15622" xr:uid="{00000000-0005-0000-0000-0000353D0000}"/>
    <cellStyle name="Normal 7 18 2 3 2" xfId="15623" xr:uid="{00000000-0005-0000-0000-0000363D0000}"/>
    <cellStyle name="Normal 7 18 2 3 3" xfId="15624" xr:uid="{00000000-0005-0000-0000-0000373D0000}"/>
    <cellStyle name="Normal 7 18 2 4" xfId="15625" xr:uid="{00000000-0005-0000-0000-0000383D0000}"/>
    <cellStyle name="Normal 7 18 2 5" xfId="15626" xr:uid="{00000000-0005-0000-0000-0000393D0000}"/>
    <cellStyle name="Normal 7 18 3" xfId="15627" xr:uid="{00000000-0005-0000-0000-00003A3D0000}"/>
    <cellStyle name="Normal 7 18 3 2" xfId="15628" xr:uid="{00000000-0005-0000-0000-00003B3D0000}"/>
    <cellStyle name="Normal 7 18 3 2 2" xfId="15629" xr:uid="{00000000-0005-0000-0000-00003C3D0000}"/>
    <cellStyle name="Normal 7 18 3 2 3" xfId="15630" xr:uid="{00000000-0005-0000-0000-00003D3D0000}"/>
    <cellStyle name="Normal 7 18 3 3" xfId="15631" xr:uid="{00000000-0005-0000-0000-00003E3D0000}"/>
    <cellStyle name="Normal 7 18 3 4" xfId="15632" xr:uid="{00000000-0005-0000-0000-00003F3D0000}"/>
    <cellStyle name="Normal 7 18 4" xfId="15633" xr:uid="{00000000-0005-0000-0000-0000403D0000}"/>
    <cellStyle name="Normal 7 18 4 2" xfId="15634" xr:uid="{00000000-0005-0000-0000-0000413D0000}"/>
    <cellStyle name="Normal 7 18 4 3" xfId="15635" xr:uid="{00000000-0005-0000-0000-0000423D0000}"/>
    <cellStyle name="Normal 7 18 5" xfId="15636" xr:uid="{00000000-0005-0000-0000-0000433D0000}"/>
    <cellStyle name="Normal 7 18 6" xfId="15637" xr:uid="{00000000-0005-0000-0000-0000443D0000}"/>
    <cellStyle name="Normal 7 19" xfId="15638" xr:uid="{00000000-0005-0000-0000-0000453D0000}"/>
    <cellStyle name="Normal 7 19 2" xfId="15639" xr:uid="{00000000-0005-0000-0000-0000463D0000}"/>
    <cellStyle name="Normal 7 19 2 2" xfId="15640" xr:uid="{00000000-0005-0000-0000-0000473D0000}"/>
    <cellStyle name="Normal 7 19 2 2 2" xfId="15641" xr:uid="{00000000-0005-0000-0000-0000483D0000}"/>
    <cellStyle name="Normal 7 19 2 2 2 2" xfId="15642" xr:uid="{00000000-0005-0000-0000-0000493D0000}"/>
    <cellStyle name="Normal 7 19 2 2 2 3" xfId="15643" xr:uid="{00000000-0005-0000-0000-00004A3D0000}"/>
    <cellStyle name="Normal 7 19 2 2 3" xfId="15644" xr:uid="{00000000-0005-0000-0000-00004B3D0000}"/>
    <cellStyle name="Normal 7 19 2 2 4" xfId="15645" xr:uid="{00000000-0005-0000-0000-00004C3D0000}"/>
    <cellStyle name="Normal 7 19 2 3" xfId="15646" xr:uid="{00000000-0005-0000-0000-00004D3D0000}"/>
    <cellStyle name="Normal 7 19 2 3 2" xfId="15647" xr:uid="{00000000-0005-0000-0000-00004E3D0000}"/>
    <cellStyle name="Normal 7 19 2 3 3" xfId="15648" xr:uid="{00000000-0005-0000-0000-00004F3D0000}"/>
    <cellStyle name="Normal 7 19 2 4" xfId="15649" xr:uid="{00000000-0005-0000-0000-0000503D0000}"/>
    <cellStyle name="Normal 7 19 2 5" xfId="15650" xr:uid="{00000000-0005-0000-0000-0000513D0000}"/>
    <cellStyle name="Normal 7 19 3" xfId="15651" xr:uid="{00000000-0005-0000-0000-0000523D0000}"/>
    <cellStyle name="Normal 7 19 3 2" xfId="15652" xr:uid="{00000000-0005-0000-0000-0000533D0000}"/>
    <cellStyle name="Normal 7 19 3 2 2" xfId="15653" xr:uid="{00000000-0005-0000-0000-0000543D0000}"/>
    <cellStyle name="Normal 7 19 3 2 3" xfId="15654" xr:uid="{00000000-0005-0000-0000-0000553D0000}"/>
    <cellStyle name="Normal 7 19 3 3" xfId="15655" xr:uid="{00000000-0005-0000-0000-0000563D0000}"/>
    <cellStyle name="Normal 7 19 3 4" xfId="15656" xr:uid="{00000000-0005-0000-0000-0000573D0000}"/>
    <cellStyle name="Normal 7 19 4" xfId="15657" xr:uid="{00000000-0005-0000-0000-0000583D0000}"/>
    <cellStyle name="Normal 7 19 4 2" xfId="15658" xr:uid="{00000000-0005-0000-0000-0000593D0000}"/>
    <cellStyle name="Normal 7 19 4 3" xfId="15659" xr:uid="{00000000-0005-0000-0000-00005A3D0000}"/>
    <cellStyle name="Normal 7 19 5" xfId="15660" xr:uid="{00000000-0005-0000-0000-00005B3D0000}"/>
    <cellStyle name="Normal 7 19 6" xfId="15661" xr:uid="{00000000-0005-0000-0000-00005C3D0000}"/>
    <cellStyle name="Normal 7 2" xfId="15662" xr:uid="{00000000-0005-0000-0000-00005D3D0000}"/>
    <cellStyle name="Normal 7 2 10" xfId="15663" xr:uid="{00000000-0005-0000-0000-00005E3D0000}"/>
    <cellStyle name="Normal 7 2 11" xfId="15664" xr:uid="{00000000-0005-0000-0000-00005F3D0000}"/>
    <cellStyle name="Normal 7 2 2" xfId="15665" xr:uid="{00000000-0005-0000-0000-0000603D0000}"/>
    <cellStyle name="Normal 7 2 2 2" xfId="15666" xr:uid="{00000000-0005-0000-0000-0000613D0000}"/>
    <cellStyle name="Normal 7 2 2 2 2" xfId="15667" xr:uid="{00000000-0005-0000-0000-0000623D0000}"/>
    <cellStyle name="Normal 7 2 2 2 2 2" xfId="15668" xr:uid="{00000000-0005-0000-0000-0000633D0000}"/>
    <cellStyle name="Normal 7 2 2 2 2 2 2" xfId="15669" xr:uid="{00000000-0005-0000-0000-0000643D0000}"/>
    <cellStyle name="Normal 7 2 2 2 2 2 3" xfId="15670" xr:uid="{00000000-0005-0000-0000-0000653D0000}"/>
    <cellStyle name="Normal 7 2 2 2 2 3" xfId="15671" xr:uid="{00000000-0005-0000-0000-0000663D0000}"/>
    <cellStyle name="Normal 7 2 2 2 2 4" xfId="15672" xr:uid="{00000000-0005-0000-0000-0000673D0000}"/>
    <cellStyle name="Normal 7 2 2 2 3" xfId="15673" xr:uid="{00000000-0005-0000-0000-0000683D0000}"/>
    <cellStyle name="Normal 7 2 2 2 3 2" xfId="15674" xr:uid="{00000000-0005-0000-0000-0000693D0000}"/>
    <cellStyle name="Normal 7 2 2 2 3 3" xfId="15675" xr:uid="{00000000-0005-0000-0000-00006A3D0000}"/>
    <cellStyle name="Normal 7 2 2 2 4" xfId="15676" xr:uid="{00000000-0005-0000-0000-00006B3D0000}"/>
    <cellStyle name="Normal 7 2 2 2 5" xfId="15677" xr:uid="{00000000-0005-0000-0000-00006C3D0000}"/>
    <cellStyle name="Normal 7 2 2 3" xfId="15678" xr:uid="{00000000-0005-0000-0000-00006D3D0000}"/>
    <cellStyle name="Normal 7 2 2 3 2" xfId="15679" xr:uid="{00000000-0005-0000-0000-00006E3D0000}"/>
    <cellStyle name="Normal 7 2 2 3 2 2" xfId="15680" xr:uid="{00000000-0005-0000-0000-00006F3D0000}"/>
    <cellStyle name="Normal 7 2 2 3 2 3" xfId="15681" xr:uid="{00000000-0005-0000-0000-0000703D0000}"/>
    <cellStyle name="Normal 7 2 2 3 3" xfId="15682" xr:uid="{00000000-0005-0000-0000-0000713D0000}"/>
    <cellStyle name="Normal 7 2 2 3 4" xfId="15683" xr:uid="{00000000-0005-0000-0000-0000723D0000}"/>
    <cellStyle name="Normal 7 2 2 4" xfId="15684" xr:uid="{00000000-0005-0000-0000-0000733D0000}"/>
    <cellStyle name="Normal 7 2 2 4 2" xfId="15685" xr:uid="{00000000-0005-0000-0000-0000743D0000}"/>
    <cellStyle name="Normal 7 2 2 4 3" xfId="15686" xr:uid="{00000000-0005-0000-0000-0000753D0000}"/>
    <cellStyle name="Normal 7 2 2 5" xfId="15687" xr:uid="{00000000-0005-0000-0000-0000763D0000}"/>
    <cellStyle name="Normal 7 2 2 6" xfId="15688" xr:uid="{00000000-0005-0000-0000-0000773D0000}"/>
    <cellStyle name="Normal 7 2 3" xfId="15689" xr:uid="{00000000-0005-0000-0000-0000783D0000}"/>
    <cellStyle name="Normal 7 2 3 2" xfId="15690" xr:uid="{00000000-0005-0000-0000-0000793D0000}"/>
    <cellStyle name="Normal 7 2 3 2 2" xfId="15691" xr:uid="{00000000-0005-0000-0000-00007A3D0000}"/>
    <cellStyle name="Normal 7 2 3 2 2 2" xfId="15692" xr:uid="{00000000-0005-0000-0000-00007B3D0000}"/>
    <cellStyle name="Normal 7 2 3 2 2 2 2" xfId="15693" xr:uid="{00000000-0005-0000-0000-00007C3D0000}"/>
    <cellStyle name="Normal 7 2 3 2 2 2 3" xfId="15694" xr:uid="{00000000-0005-0000-0000-00007D3D0000}"/>
    <cellStyle name="Normal 7 2 3 2 2 3" xfId="15695" xr:uid="{00000000-0005-0000-0000-00007E3D0000}"/>
    <cellStyle name="Normal 7 2 3 2 2 4" xfId="15696" xr:uid="{00000000-0005-0000-0000-00007F3D0000}"/>
    <cellStyle name="Normal 7 2 3 2 3" xfId="15697" xr:uid="{00000000-0005-0000-0000-0000803D0000}"/>
    <cellStyle name="Normal 7 2 3 2 3 2" xfId="15698" xr:uid="{00000000-0005-0000-0000-0000813D0000}"/>
    <cellStyle name="Normal 7 2 3 2 3 3" xfId="15699" xr:uid="{00000000-0005-0000-0000-0000823D0000}"/>
    <cellStyle name="Normal 7 2 3 2 4" xfId="15700" xr:uid="{00000000-0005-0000-0000-0000833D0000}"/>
    <cellStyle name="Normal 7 2 3 2 5" xfId="15701" xr:uid="{00000000-0005-0000-0000-0000843D0000}"/>
    <cellStyle name="Normal 7 2 3 3" xfId="15702" xr:uid="{00000000-0005-0000-0000-0000853D0000}"/>
    <cellStyle name="Normal 7 2 3 3 2" xfId="15703" xr:uid="{00000000-0005-0000-0000-0000863D0000}"/>
    <cellStyle name="Normal 7 2 3 3 2 2" xfId="15704" xr:uid="{00000000-0005-0000-0000-0000873D0000}"/>
    <cellStyle name="Normal 7 2 3 3 2 3" xfId="15705" xr:uid="{00000000-0005-0000-0000-0000883D0000}"/>
    <cellStyle name="Normal 7 2 3 3 3" xfId="15706" xr:uid="{00000000-0005-0000-0000-0000893D0000}"/>
    <cellStyle name="Normal 7 2 3 3 4" xfId="15707" xr:uid="{00000000-0005-0000-0000-00008A3D0000}"/>
    <cellStyle name="Normal 7 2 3 4" xfId="15708" xr:uid="{00000000-0005-0000-0000-00008B3D0000}"/>
    <cellStyle name="Normal 7 2 3 4 2" xfId="15709" xr:uid="{00000000-0005-0000-0000-00008C3D0000}"/>
    <cellStyle name="Normal 7 2 3 4 3" xfId="15710" xr:uid="{00000000-0005-0000-0000-00008D3D0000}"/>
    <cellStyle name="Normal 7 2 3 5" xfId="15711" xr:uid="{00000000-0005-0000-0000-00008E3D0000}"/>
    <cellStyle name="Normal 7 2 3 6" xfId="15712" xr:uid="{00000000-0005-0000-0000-00008F3D0000}"/>
    <cellStyle name="Normal 7 2 4" xfId="15713" xr:uid="{00000000-0005-0000-0000-0000903D0000}"/>
    <cellStyle name="Normal 7 2 4 2" xfId="15714" xr:uid="{00000000-0005-0000-0000-0000913D0000}"/>
    <cellStyle name="Normal 7 2 4 2 2" xfId="15715" xr:uid="{00000000-0005-0000-0000-0000923D0000}"/>
    <cellStyle name="Normal 7 2 4 2 2 2" xfId="15716" xr:uid="{00000000-0005-0000-0000-0000933D0000}"/>
    <cellStyle name="Normal 7 2 4 2 2 2 2" xfId="15717" xr:uid="{00000000-0005-0000-0000-0000943D0000}"/>
    <cellStyle name="Normal 7 2 4 2 2 2 3" xfId="15718" xr:uid="{00000000-0005-0000-0000-0000953D0000}"/>
    <cellStyle name="Normal 7 2 4 2 2 3" xfId="15719" xr:uid="{00000000-0005-0000-0000-0000963D0000}"/>
    <cellStyle name="Normal 7 2 4 2 2 4" xfId="15720" xr:uid="{00000000-0005-0000-0000-0000973D0000}"/>
    <cellStyle name="Normal 7 2 4 2 3" xfId="15721" xr:uid="{00000000-0005-0000-0000-0000983D0000}"/>
    <cellStyle name="Normal 7 2 4 2 3 2" xfId="15722" xr:uid="{00000000-0005-0000-0000-0000993D0000}"/>
    <cellStyle name="Normal 7 2 4 2 3 3" xfId="15723" xr:uid="{00000000-0005-0000-0000-00009A3D0000}"/>
    <cellStyle name="Normal 7 2 4 2 4" xfId="15724" xr:uid="{00000000-0005-0000-0000-00009B3D0000}"/>
    <cellStyle name="Normal 7 2 4 2 5" xfId="15725" xr:uid="{00000000-0005-0000-0000-00009C3D0000}"/>
    <cellStyle name="Normal 7 2 4 3" xfId="15726" xr:uid="{00000000-0005-0000-0000-00009D3D0000}"/>
    <cellStyle name="Normal 7 2 4 3 2" xfId="15727" xr:uid="{00000000-0005-0000-0000-00009E3D0000}"/>
    <cellStyle name="Normal 7 2 4 3 2 2" xfId="15728" xr:uid="{00000000-0005-0000-0000-00009F3D0000}"/>
    <cellStyle name="Normal 7 2 4 3 2 3" xfId="15729" xr:uid="{00000000-0005-0000-0000-0000A03D0000}"/>
    <cellStyle name="Normal 7 2 4 3 3" xfId="15730" xr:uid="{00000000-0005-0000-0000-0000A13D0000}"/>
    <cellStyle name="Normal 7 2 4 3 4" xfId="15731" xr:uid="{00000000-0005-0000-0000-0000A23D0000}"/>
    <cellStyle name="Normal 7 2 4 4" xfId="15732" xr:uid="{00000000-0005-0000-0000-0000A33D0000}"/>
    <cellStyle name="Normal 7 2 4 4 2" xfId="15733" xr:uid="{00000000-0005-0000-0000-0000A43D0000}"/>
    <cellStyle name="Normal 7 2 4 4 3" xfId="15734" xr:uid="{00000000-0005-0000-0000-0000A53D0000}"/>
    <cellStyle name="Normal 7 2 4 5" xfId="15735" xr:uid="{00000000-0005-0000-0000-0000A63D0000}"/>
    <cellStyle name="Normal 7 2 4 6" xfId="15736" xr:uid="{00000000-0005-0000-0000-0000A73D0000}"/>
    <cellStyle name="Normal 7 2 5" xfId="15737" xr:uid="{00000000-0005-0000-0000-0000A83D0000}"/>
    <cellStyle name="Normal 7 2 5 2" xfId="15738" xr:uid="{00000000-0005-0000-0000-0000A93D0000}"/>
    <cellStyle name="Normal 7 2 5 2 2" xfId="15739" xr:uid="{00000000-0005-0000-0000-0000AA3D0000}"/>
    <cellStyle name="Normal 7 2 5 2 2 2" xfId="15740" xr:uid="{00000000-0005-0000-0000-0000AB3D0000}"/>
    <cellStyle name="Normal 7 2 5 2 2 2 2" xfId="15741" xr:uid="{00000000-0005-0000-0000-0000AC3D0000}"/>
    <cellStyle name="Normal 7 2 5 2 2 2 3" xfId="15742" xr:uid="{00000000-0005-0000-0000-0000AD3D0000}"/>
    <cellStyle name="Normal 7 2 5 2 2 3" xfId="15743" xr:uid="{00000000-0005-0000-0000-0000AE3D0000}"/>
    <cellStyle name="Normal 7 2 5 2 2 4" xfId="15744" xr:uid="{00000000-0005-0000-0000-0000AF3D0000}"/>
    <cellStyle name="Normal 7 2 5 2 3" xfId="15745" xr:uid="{00000000-0005-0000-0000-0000B03D0000}"/>
    <cellStyle name="Normal 7 2 5 2 3 2" xfId="15746" xr:uid="{00000000-0005-0000-0000-0000B13D0000}"/>
    <cellStyle name="Normal 7 2 5 2 3 3" xfId="15747" xr:uid="{00000000-0005-0000-0000-0000B23D0000}"/>
    <cellStyle name="Normal 7 2 5 2 4" xfId="15748" xr:uid="{00000000-0005-0000-0000-0000B33D0000}"/>
    <cellStyle name="Normal 7 2 5 2 5" xfId="15749" xr:uid="{00000000-0005-0000-0000-0000B43D0000}"/>
    <cellStyle name="Normal 7 2 5 3" xfId="15750" xr:uid="{00000000-0005-0000-0000-0000B53D0000}"/>
    <cellStyle name="Normal 7 2 5 3 2" xfId="15751" xr:uid="{00000000-0005-0000-0000-0000B63D0000}"/>
    <cellStyle name="Normal 7 2 5 3 2 2" xfId="15752" xr:uid="{00000000-0005-0000-0000-0000B73D0000}"/>
    <cellStyle name="Normal 7 2 5 3 2 3" xfId="15753" xr:uid="{00000000-0005-0000-0000-0000B83D0000}"/>
    <cellStyle name="Normal 7 2 5 3 3" xfId="15754" xr:uid="{00000000-0005-0000-0000-0000B93D0000}"/>
    <cellStyle name="Normal 7 2 5 3 4" xfId="15755" xr:uid="{00000000-0005-0000-0000-0000BA3D0000}"/>
    <cellStyle name="Normal 7 2 5 4" xfId="15756" xr:uid="{00000000-0005-0000-0000-0000BB3D0000}"/>
    <cellStyle name="Normal 7 2 5 4 2" xfId="15757" xr:uid="{00000000-0005-0000-0000-0000BC3D0000}"/>
    <cellStyle name="Normal 7 2 5 4 3" xfId="15758" xr:uid="{00000000-0005-0000-0000-0000BD3D0000}"/>
    <cellStyle name="Normal 7 2 5 5" xfId="15759" xr:uid="{00000000-0005-0000-0000-0000BE3D0000}"/>
    <cellStyle name="Normal 7 2 5 6" xfId="15760" xr:uid="{00000000-0005-0000-0000-0000BF3D0000}"/>
    <cellStyle name="Normal 7 2 6" xfId="15761" xr:uid="{00000000-0005-0000-0000-0000C03D0000}"/>
    <cellStyle name="Normal 7 2 6 2" xfId="15762" xr:uid="{00000000-0005-0000-0000-0000C13D0000}"/>
    <cellStyle name="Normal 7 2 6 2 2" xfId="15763" xr:uid="{00000000-0005-0000-0000-0000C23D0000}"/>
    <cellStyle name="Normal 7 2 6 2 2 2" xfId="15764" xr:uid="{00000000-0005-0000-0000-0000C33D0000}"/>
    <cellStyle name="Normal 7 2 6 2 2 3" xfId="15765" xr:uid="{00000000-0005-0000-0000-0000C43D0000}"/>
    <cellStyle name="Normal 7 2 6 2 3" xfId="15766" xr:uid="{00000000-0005-0000-0000-0000C53D0000}"/>
    <cellStyle name="Normal 7 2 6 2 4" xfId="15767" xr:uid="{00000000-0005-0000-0000-0000C63D0000}"/>
    <cellStyle name="Normal 7 2 6 3" xfId="15768" xr:uid="{00000000-0005-0000-0000-0000C73D0000}"/>
    <cellStyle name="Normal 7 2 6 3 2" xfId="15769" xr:uid="{00000000-0005-0000-0000-0000C83D0000}"/>
    <cellStyle name="Normal 7 2 6 3 3" xfId="15770" xr:uid="{00000000-0005-0000-0000-0000C93D0000}"/>
    <cellStyle name="Normal 7 2 6 4" xfId="15771" xr:uid="{00000000-0005-0000-0000-0000CA3D0000}"/>
    <cellStyle name="Normal 7 2 6 5" xfId="15772" xr:uid="{00000000-0005-0000-0000-0000CB3D0000}"/>
    <cellStyle name="Normal 7 2 7" xfId="15773" xr:uid="{00000000-0005-0000-0000-0000CC3D0000}"/>
    <cellStyle name="Normal 7 2 7 2" xfId="15774" xr:uid="{00000000-0005-0000-0000-0000CD3D0000}"/>
    <cellStyle name="Normal 7 2 7 2 2" xfId="15775" xr:uid="{00000000-0005-0000-0000-0000CE3D0000}"/>
    <cellStyle name="Normal 7 2 7 2 3" xfId="15776" xr:uid="{00000000-0005-0000-0000-0000CF3D0000}"/>
    <cellStyle name="Normal 7 2 7 3" xfId="15777" xr:uid="{00000000-0005-0000-0000-0000D03D0000}"/>
    <cellStyle name="Normal 7 2 7 4" xfId="15778" xr:uid="{00000000-0005-0000-0000-0000D13D0000}"/>
    <cellStyle name="Normal 7 2 8" xfId="15779" xr:uid="{00000000-0005-0000-0000-0000D23D0000}"/>
    <cellStyle name="Normal 7 2 8 2" xfId="15780" xr:uid="{00000000-0005-0000-0000-0000D33D0000}"/>
    <cellStyle name="Normal 7 2 8 3" xfId="15781" xr:uid="{00000000-0005-0000-0000-0000D43D0000}"/>
    <cellStyle name="Normal 7 2 9" xfId="15782" xr:uid="{00000000-0005-0000-0000-0000D53D0000}"/>
    <cellStyle name="Normal 7 2 9 2" xfId="15783" xr:uid="{00000000-0005-0000-0000-0000D63D0000}"/>
    <cellStyle name="Normal 7 2 9 3" xfId="15784" xr:uid="{00000000-0005-0000-0000-0000D73D0000}"/>
    <cellStyle name="Normal 7 20" xfId="15785" xr:uid="{00000000-0005-0000-0000-0000D83D0000}"/>
    <cellStyle name="Normal 7 20 2" xfId="15786" xr:uid="{00000000-0005-0000-0000-0000D93D0000}"/>
    <cellStyle name="Normal 7 20 2 2" xfId="15787" xr:uid="{00000000-0005-0000-0000-0000DA3D0000}"/>
    <cellStyle name="Normal 7 20 2 2 2" xfId="15788" xr:uid="{00000000-0005-0000-0000-0000DB3D0000}"/>
    <cellStyle name="Normal 7 20 2 2 2 2" xfId="15789" xr:uid="{00000000-0005-0000-0000-0000DC3D0000}"/>
    <cellStyle name="Normal 7 20 2 2 2 3" xfId="15790" xr:uid="{00000000-0005-0000-0000-0000DD3D0000}"/>
    <cellStyle name="Normal 7 20 2 2 3" xfId="15791" xr:uid="{00000000-0005-0000-0000-0000DE3D0000}"/>
    <cellStyle name="Normal 7 20 2 2 4" xfId="15792" xr:uid="{00000000-0005-0000-0000-0000DF3D0000}"/>
    <cellStyle name="Normal 7 20 2 3" xfId="15793" xr:uid="{00000000-0005-0000-0000-0000E03D0000}"/>
    <cellStyle name="Normal 7 20 2 3 2" xfId="15794" xr:uid="{00000000-0005-0000-0000-0000E13D0000}"/>
    <cellStyle name="Normal 7 20 2 3 3" xfId="15795" xr:uid="{00000000-0005-0000-0000-0000E23D0000}"/>
    <cellStyle name="Normal 7 20 2 4" xfId="15796" xr:uid="{00000000-0005-0000-0000-0000E33D0000}"/>
    <cellStyle name="Normal 7 20 2 5" xfId="15797" xr:uid="{00000000-0005-0000-0000-0000E43D0000}"/>
    <cellStyle name="Normal 7 20 3" xfId="15798" xr:uid="{00000000-0005-0000-0000-0000E53D0000}"/>
    <cellStyle name="Normal 7 20 3 2" xfId="15799" xr:uid="{00000000-0005-0000-0000-0000E63D0000}"/>
    <cellStyle name="Normal 7 20 3 2 2" xfId="15800" xr:uid="{00000000-0005-0000-0000-0000E73D0000}"/>
    <cellStyle name="Normal 7 20 3 2 3" xfId="15801" xr:uid="{00000000-0005-0000-0000-0000E83D0000}"/>
    <cellStyle name="Normal 7 20 3 3" xfId="15802" xr:uid="{00000000-0005-0000-0000-0000E93D0000}"/>
    <cellStyle name="Normal 7 20 3 4" xfId="15803" xr:uid="{00000000-0005-0000-0000-0000EA3D0000}"/>
    <cellStyle name="Normal 7 20 4" xfId="15804" xr:uid="{00000000-0005-0000-0000-0000EB3D0000}"/>
    <cellStyle name="Normal 7 20 4 2" xfId="15805" xr:uid="{00000000-0005-0000-0000-0000EC3D0000}"/>
    <cellStyle name="Normal 7 20 4 3" xfId="15806" xr:uid="{00000000-0005-0000-0000-0000ED3D0000}"/>
    <cellStyle name="Normal 7 20 5" xfId="15807" xr:uid="{00000000-0005-0000-0000-0000EE3D0000}"/>
    <cellStyle name="Normal 7 20 6" xfId="15808" xr:uid="{00000000-0005-0000-0000-0000EF3D0000}"/>
    <cellStyle name="Normal 7 21" xfId="15809" xr:uid="{00000000-0005-0000-0000-0000F03D0000}"/>
    <cellStyle name="Normal 7 22" xfId="15810" xr:uid="{00000000-0005-0000-0000-0000F13D0000}"/>
    <cellStyle name="Normal 7 22 2" xfId="15811" xr:uid="{00000000-0005-0000-0000-0000F23D0000}"/>
    <cellStyle name="Normal 7 22 2 2" xfId="15812" xr:uid="{00000000-0005-0000-0000-0000F33D0000}"/>
    <cellStyle name="Normal 7 22 2 2 2" xfId="15813" xr:uid="{00000000-0005-0000-0000-0000F43D0000}"/>
    <cellStyle name="Normal 7 22 2 2 2 2" xfId="15814" xr:uid="{00000000-0005-0000-0000-0000F53D0000}"/>
    <cellStyle name="Normal 7 22 2 2 2 3" xfId="15815" xr:uid="{00000000-0005-0000-0000-0000F63D0000}"/>
    <cellStyle name="Normal 7 22 2 2 3" xfId="15816" xr:uid="{00000000-0005-0000-0000-0000F73D0000}"/>
    <cellStyle name="Normal 7 22 2 2 4" xfId="15817" xr:uid="{00000000-0005-0000-0000-0000F83D0000}"/>
    <cellStyle name="Normal 7 22 2 3" xfId="15818" xr:uid="{00000000-0005-0000-0000-0000F93D0000}"/>
    <cellStyle name="Normal 7 22 2 3 2" xfId="15819" xr:uid="{00000000-0005-0000-0000-0000FA3D0000}"/>
    <cellStyle name="Normal 7 22 2 3 3" xfId="15820" xr:uid="{00000000-0005-0000-0000-0000FB3D0000}"/>
    <cellStyle name="Normal 7 22 2 4" xfId="15821" xr:uid="{00000000-0005-0000-0000-0000FC3D0000}"/>
    <cellStyle name="Normal 7 22 2 5" xfId="15822" xr:uid="{00000000-0005-0000-0000-0000FD3D0000}"/>
    <cellStyle name="Normal 7 22 3" xfId="15823" xr:uid="{00000000-0005-0000-0000-0000FE3D0000}"/>
    <cellStyle name="Normal 7 22 3 2" xfId="15824" xr:uid="{00000000-0005-0000-0000-0000FF3D0000}"/>
    <cellStyle name="Normal 7 22 3 2 2" xfId="15825" xr:uid="{00000000-0005-0000-0000-0000003E0000}"/>
    <cellStyle name="Normal 7 22 3 2 3" xfId="15826" xr:uid="{00000000-0005-0000-0000-0000013E0000}"/>
    <cellStyle name="Normal 7 22 3 3" xfId="15827" xr:uid="{00000000-0005-0000-0000-0000023E0000}"/>
    <cellStyle name="Normal 7 22 3 4" xfId="15828" xr:uid="{00000000-0005-0000-0000-0000033E0000}"/>
    <cellStyle name="Normal 7 22 4" xfId="15829" xr:uid="{00000000-0005-0000-0000-0000043E0000}"/>
    <cellStyle name="Normal 7 22 4 2" xfId="15830" xr:uid="{00000000-0005-0000-0000-0000053E0000}"/>
    <cellStyle name="Normal 7 22 4 3" xfId="15831" xr:uid="{00000000-0005-0000-0000-0000063E0000}"/>
    <cellStyle name="Normal 7 22 5" xfId="15832" xr:uid="{00000000-0005-0000-0000-0000073E0000}"/>
    <cellStyle name="Normal 7 22 6" xfId="15833" xr:uid="{00000000-0005-0000-0000-0000083E0000}"/>
    <cellStyle name="Normal 7 23" xfId="15834" xr:uid="{00000000-0005-0000-0000-0000093E0000}"/>
    <cellStyle name="Normal 7 24" xfId="15835" xr:uid="{00000000-0005-0000-0000-00000A3E0000}"/>
    <cellStyle name="Normal 7 25" xfId="15836" xr:uid="{00000000-0005-0000-0000-00000B3E0000}"/>
    <cellStyle name="Normal 7 25 2" xfId="15837" xr:uid="{00000000-0005-0000-0000-00000C3E0000}"/>
    <cellStyle name="Normal 7 25 2 2" xfId="15838" xr:uid="{00000000-0005-0000-0000-00000D3E0000}"/>
    <cellStyle name="Normal 7 25 2 2 2" xfId="15839" xr:uid="{00000000-0005-0000-0000-00000E3E0000}"/>
    <cellStyle name="Normal 7 25 2 2 2 2" xfId="15840" xr:uid="{00000000-0005-0000-0000-00000F3E0000}"/>
    <cellStyle name="Normal 7 25 2 2 2 3" xfId="15841" xr:uid="{00000000-0005-0000-0000-0000103E0000}"/>
    <cellStyle name="Normal 7 25 2 2 3" xfId="15842" xr:uid="{00000000-0005-0000-0000-0000113E0000}"/>
    <cellStyle name="Normal 7 25 2 2 4" xfId="15843" xr:uid="{00000000-0005-0000-0000-0000123E0000}"/>
    <cellStyle name="Normal 7 25 2 3" xfId="15844" xr:uid="{00000000-0005-0000-0000-0000133E0000}"/>
    <cellStyle name="Normal 7 25 2 3 2" xfId="15845" xr:uid="{00000000-0005-0000-0000-0000143E0000}"/>
    <cellStyle name="Normal 7 25 2 3 3" xfId="15846" xr:uid="{00000000-0005-0000-0000-0000153E0000}"/>
    <cellStyle name="Normal 7 25 2 4" xfId="15847" xr:uid="{00000000-0005-0000-0000-0000163E0000}"/>
    <cellStyle name="Normal 7 25 2 5" xfId="15848" xr:uid="{00000000-0005-0000-0000-0000173E0000}"/>
    <cellStyle name="Normal 7 25 3" xfId="15849" xr:uid="{00000000-0005-0000-0000-0000183E0000}"/>
    <cellStyle name="Normal 7 25 3 2" xfId="15850" xr:uid="{00000000-0005-0000-0000-0000193E0000}"/>
    <cellStyle name="Normal 7 25 3 2 2" xfId="15851" xr:uid="{00000000-0005-0000-0000-00001A3E0000}"/>
    <cellStyle name="Normal 7 25 3 2 3" xfId="15852" xr:uid="{00000000-0005-0000-0000-00001B3E0000}"/>
    <cellStyle name="Normal 7 25 3 3" xfId="15853" xr:uid="{00000000-0005-0000-0000-00001C3E0000}"/>
    <cellStyle name="Normal 7 25 3 4" xfId="15854" xr:uid="{00000000-0005-0000-0000-00001D3E0000}"/>
    <cellStyle name="Normal 7 25 4" xfId="15855" xr:uid="{00000000-0005-0000-0000-00001E3E0000}"/>
    <cellStyle name="Normal 7 25 4 2" xfId="15856" xr:uid="{00000000-0005-0000-0000-00001F3E0000}"/>
    <cellStyle name="Normal 7 25 4 3" xfId="15857" xr:uid="{00000000-0005-0000-0000-0000203E0000}"/>
    <cellStyle name="Normal 7 25 5" xfId="15858" xr:uid="{00000000-0005-0000-0000-0000213E0000}"/>
    <cellStyle name="Normal 7 25 6" xfId="15859" xr:uid="{00000000-0005-0000-0000-0000223E0000}"/>
    <cellStyle name="Normal 7 26" xfId="15860" xr:uid="{00000000-0005-0000-0000-0000233E0000}"/>
    <cellStyle name="Normal 7 26 2" xfId="15861" xr:uid="{00000000-0005-0000-0000-0000243E0000}"/>
    <cellStyle name="Normal 7 26 3" xfId="15862" xr:uid="{00000000-0005-0000-0000-0000253E0000}"/>
    <cellStyle name="Normal 7 27" xfId="15863" xr:uid="{00000000-0005-0000-0000-0000263E0000}"/>
    <cellStyle name="Normal 7 3" xfId="15864" xr:uid="{00000000-0005-0000-0000-0000273E0000}"/>
    <cellStyle name="Normal 7 3 10" xfId="15865" xr:uid="{00000000-0005-0000-0000-0000283E0000}"/>
    <cellStyle name="Normal 7 3 2" xfId="15866" xr:uid="{00000000-0005-0000-0000-0000293E0000}"/>
    <cellStyle name="Normal 7 3 2 2" xfId="15867" xr:uid="{00000000-0005-0000-0000-00002A3E0000}"/>
    <cellStyle name="Normal 7 3 2 2 2" xfId="15868" xr:uid="{00000000-0005-0000-0000-00002B3E0000}"/>
    <cellStyle name="Normal 7 3 2 2 2 2" xfId="15869" xr:uid="{00000000-0005-0000-0000-00002C3E0000}"/>
    <cellStyle name="Normal 7 3 2 2 2 2 2" xfId="15870" xr:uid="{00000000-0005-0000-0000-00002D3E0000}"/>
    <cellStyle name="Normal 7 3 2 2 2 2 3" xfId="15871" xr:uid="{00000000-0005-0000-0000-00002E3E0000}"/>
    <cellStyle name="Normal 7 3 2 2 2 3" xfId="15872" xr:uid="{00000000-0005-0000-0000-00002F3E0000}"/>
    <cellStyle name="Normal 7 3 2 2 2 4" xfId="15873" xr:uid="{00000000-0005-0000-0000-0000303E0000}"/>
    <cellStyle name="Normal 7 3 2 2 3" xfId="15874" xr:uid="{00000000-0005-0000-0000-0000313E0000}"/>
    <cellStyle name="Normal 7 3 2 2 3 2" xfId="15875" xr:uid="{00000000-0005-0000-0000-0000323E0000}"/>
    <cellStyle name="Normal 7 3 2 2 3 3" xfId="15876" xr:uid="{00000000-0005-0000-0000-0000333E0000}"/>
    <cellStyle name="Normal 7 3 2 2 4" xfId="15877" xr:uid="{00000000-0005-0000-0000-0000343E0000}"/>
    <cellStyle name="Normal 7 3 2 2 5" xfId="15878" xr:uid="{00000000-0005-0000-0000-0000353E0000}"/>
    <cellStyle name="Normal 7 3 2 3" xfId="15879" xr:uid="{00000000-0005-0000-0000-0000363E0000}"/>
    <cellStyle name="Normal 7 3 2 3 2" xfId="15880" xr:uid="{00000000-0005-0000-0000-0000373E0000}"/>
    <cellStyle name="Normal 7 3 2 3 2 2" xfId="15881" xr:uid="{00000000-0005-0000-0000-0000383E0000}"/>
    <cellStyle name="Normal 7 3 2 3 2 3" xfId="15882" xr:uid="{00000000-0005-0000-0000-0000393E0000}"/>
    <cellStyle name="Normal 7 3 2 3 3" xfId="15883" xr:uid="{00000000-0005-0000-0000-00003A3E0000}"/>
    <cellStyle name="Normal 7 3 2 3 4" xfId="15884" xr:uid="{00000000-0005-0000-0000-00003B3E0000}"/>
    <cellStyle name="Normal 7 3 2 4" xfId="15885" xr:uid="{00000000-0005-0000-0000-00003C3E0000}"/>
    <cellStyle name="Normal 7 3 2 4 2" xfId="15886" xr:uid="{00000000-0005-0000-0000-00003D3E0000}"/>
    <cellStyle name="Normal 7 3 2 4 3" xfId="15887" xr:uid="{00000000-0005-0000-0000-00003E3E0000}"/>
    <cellStyle name="Normal 7 3 2 5" xfId="15888" xr:uid="{00000000-0005-0000-0000-00003F3E0000}"/>
    <cellStyle name="Normal 7 3 2 6" xfId="15889" xr:uid="{00000000-0005-0000-0000-0000403E0000}"/>
    <cellStyle name="Normal 7 3 3" xfId="15890" xr:uid="{00000000-0005-0000-0000-0000413E0000}"/>
    <cellStyle name="Normal 7 3 3 2" xfId="15891" xr:uid="{00000000-0005-0000-0000-0000423E0000}"/>
    <cellStyle name="Normal 7 3 3 2 2" xfId="15892" xr:uid="{00000000-0005-0000-0000-0000433E0000}"/>
    <cellStyle name="Normal 7 3 3 2 2 2" xfId="15893" xr:uid="{00000000-0005-0000-0000-0000443E0000}"/>
    <cellStyle name="Normal 7 3 3 2 2 2 2" xfId="15894" xr:uid="{00000000-0005-0000-0000-0000453E0000}"/>
    <cellStyle name="Normal 7 3 3 2 2 2 3" xfId="15895" xr:uid="{00000000-0005-0000-0000-0000463E0000}"/>
    <cellStyle name="Normal 7 3 3 2 2 3" xfId="15896" xr:uid="{00000000-0005-0000-0000-0000473E0000}"/>
    <cellStyle name="Normal 7 3 3 2 2 4" xfId="15897" xr:uid="{00000000-0005-0000-0000-0000483E0000}"/>
    <cellStyle name="Normal 7 3 3 2 3" xfId="15898" xr:uid="{00000000-0005-0000-0000-0000493E0000}"/>
    <cellStyle name="Normal 7 3 3 2 3 2" xfId="15899" xr:uid="{00000000-0005-0000-0000-00004A3E0000}"/>
    <cellStyle name="Normal 7 3 3 2 3 3" xfId="15900" xr:uid="{00000000-0005-0000-0000-00004B3E0000}"/>
    <cellStyle name="Normal 7 3 3 2 4" xfId="15901" xr:uid="{00000000-0005-0000-0000-00004C3E0000}"/>
    <cellStyle name="Normal 7 3 3 2 5" xfId="15902" xr:uid="{00000000-0005-0000-0000-00004D3E0000}"/>
    <cellStyle name="Normal 7 3 3 3" xfId="15903" xr:uid="{00000000-0005-0000-0000-00004E3E0000}"/>
    <cellStyle name="Normal 7 3 3 3 2" xfId="15904" xr:uid="{00000000-0005-0000-0000-00004F3E0000}"/>
    <cellStyle name="Normal 7 3 3 3 2 2" xfId="15905" xr:uid="{00000000-0005-0000-0000-0000503E0000}"/>
    <cellStyle name="Normal 7 3 3 3 2 3" xfId="15906" xr:uid="{00000000-0005-0000-0000-0000513E0000}"/>
    <cellStyle name="Normal 7 3 3 3 3" xfId="15907" xr:uid="{00000000-0005-0000-0000-0000523E0000}"/>
    <cellStyle name="Normal 7 3 3 3 4" xfId="15908" xr:uid="{00000000-0005-0000-0000-0000533E0000}"/>
    <cellStyle name="Normal 7 3 3 4" xfId="15909" xr:uid="{00000000-0005-0000-0000-0000543E0000}"/>
    <cellStyle name="Normal 7 3 3 4 2" xfId="15910" xr:uid="{00000000-0005-0000-0000-0000553E0000}"/>
    <cellStyle name="Normal 7 3 3 4 3" xfId="15911" xr:uid="{00000000-0005-0000-0000-0000563E0000}"/>
    <cellStyle name="Normal 7 3 3 5" xfId="15912" xr:uid="{00000000-0005-0000-0000-0000573E0000}"/>
    <cellStyle name="Normal 7 3 3 6" xfId="15913" xr:uid="{00000000-0005-0000-0000-0000583E0000}"/>
    <cellStyle name="Normal 7 3 4" xfId="15914" xr:uid="{00000000-0005-0000-0000-0000593E0000}"/>
    <cellStyle name="Normal 7 3 4 2" xfId="15915" xr:uid="{00000000-0005-0000-0000-00005A3E0000}"/>
    <cellStyle name="Normal 7 3 4 2 2" xfId="15916" xr:uid="{00000000-0005-0000-0000-00005B3E0000}"/>
    <cellStyle name="Normal 7 3 4 2 2 2" xfId="15917" xr:uid="{00000000-0005-0000-0000-00005C3E0000}"/>
    <cellStyle name="Normal 7 3 4 2 2 2 2" xfId="15918" xr:uid="{00000000-0005-0000-0000-00005D3E0000}"/>
    <cellStyle name="Normal 7 3 4 2 2 2 3" xfId="15919" xr:uid="{00000000-0005-0000-0000-00005E3E0000}"/>
    <cellStyle name="Normal 7 3 4 2 2 3" xfId="15920" xr:uid="{00000000-0005-0000-0000-00005F3E0000}"/>
    <cellStyle name="Normal 7 3 4 2 2 4" xfId="15921" xr:uid="{00000000-0005-0000-0000-0000603E0000}"/>
    <cellStyle name="Normal 7 3 4 2 3" xfId="15922" xr:uid="{00000000-0005-0000-0000-0000613E0000}"/>
    <cellStyle name="Normal 7 3 4 2 3 2" xfId="15923" xr:uid="{00000000-0005-0000-0000-0000623E0000}"/>
    <cellStyle name="Normal 7 3 4 2 3 3" xfId="15924" xr:uid="{00000000-0005-0000-0000-0000633E0000}"/>
    <cellStyle name="Normal 7 3 4 2 4" xfId="15925" xr:uid="{00000000-0005-0000-0000-0000643E0000}"/>
    <cellStyle name="Normal 7 3 4 2 5" xfId="15926" xr:uid="{00000000-0005-0000-0000-0000653E0000}"/>
    <cellStyle name="Normal 7 3 4 3" xfId="15927" xr:uid="{00000000-0005-0000-0000-0000663E0000}"/>
    <cellStyle name="Normal 7 3 4 3 2" xfId="15928" xr:uid="{00000000-0005-0000-0000-0000673E0000}"/>
    <cellStyle name="Normal 7 3 4 3 2 2" xfId="15929" xr:uid="{00000000-0005-0000-0000-0000683E0000}"/>
    <cellStyle name="Normal 7 3 4 3 2 3" xfId="15930" xr:uid="{00000000-0005-0000-0000-0000693E0000}"/>
    <cellStyle name="Normal 7 3 4 3 3" xfId="15931" xr:uid="{00000000-0005-0000-0000-00006A3E0000}"/>
    <cellStyle name="Normal 7 3 4 3 4" xfId="15932" xr:uid="{00000000-0005-0000-0000-00006B3E0000}"/>
    <cellStyle name="Normal 7 3 4 4" xfId="15933" xr:uid="{00000000-0005-0000-0000-00006C3E0000}"/>
    <cellStyle name="Normal 7 3 4 4 2" xfId="15934" xr:uid="{00000000-0005-0000-0000-00006D3E0000}"/>
    <cellStyle name="Normal 7 3 4 4 3" xfId="15935" xr:uid="{00000000-0005-0000-0000-00006E3E0000}"/>
    <cellStyle name="Normal 7 3 4 5" xfId="15936" xr:uid="{00000000-0005-0000-0000-00006F3E0000}"/>
    <cellStyle name="Normal 7 3 4 6" xfId="15937" xr:uid="{00000000-0005-0000-0000-0000703E0000}"/>
    <cellStyle name="Normal 7 3 5" xfId="15938" xr:uid="{00000000-0005-0000-0000-0000713E0000}"/>
    <cellStyle name="Normal 7 3 5 2" xfId="15939" xr:uid="{00000000-0005-0000-0000-0000723E0000}"/>
    <cellStyle name="Normal 7 3 5 2 2" xfId="15940" xr:uid="{00000000-0005-0000-0000-0000733E0000}"/>
    <cellStyle name="Normal 7 3 5 2 2 2" xfId="15941" xr:uid="{00000000-0005-0000-0000-0000743E0000}"/>
    <cellStyle name="Normal 7 3 5 2 2 2 2" xfId="15942" xr:uid="{00000000-0005-0000-0000-0000753E0000}"/>
    <cellStyle name="Normal 7 3 5 2 2 2 3" xfId="15943" xr:uid="{00000000-0005-0000-0000-0000763E0000}"/>
    <cellStyle name="Normal 7 3 5 2 2 3" xfId="15944" xr:uid="{00000000-0005-0000-0000-0000773E0000}"/>
    <cellStyle name="Normal 7 3 5 2 2 4" xfId="15945" xr:uid="{00000000-0005-0000-0000-0000783E0000}"/>
    <cellStyle name="Normal 7 3 5 2 3" xfId="15946" xr:uid="{00000000-0005-0000-0000-0000793E0000}"/>
    <cellStyle name="Normal 7 3 5 2 3 2" xfId="15947" xr:uid="{00000000-0005-0000-0000-00007A3E0000}"/>
    <cellStyle name="Normal 7 3 5 2 3 3" xfId="15948" xr:uid="{00000000-0005-0000-0000-00007B3E0000}"/>
    <cellStyle name="Normal 7 3 5 2 4" xfId="15949" xr:uid="{00000000-0005-0000-0000-00007C3E0000}"/>
    <cellStyle name="Normal 7 3 5 2 5" xfId="15950" xr:uid="{00000000-0005-0000-0000-00007D3E0000}"/>
    <cellStyle name="Normal 7 3 5 3" xfId="15951" xr:uid="{00000000-0005-0000-0000-00007E3E0000}"/>
    <cellStyle name="Normal 7 3 5 3 2" xfId="15952" xr:uid="{00000000-0005-0000-0000-00007F3E0000}"/>
    <cellStyle name="Normal 7 3 5 3 2 2" xfId="15953" xr:uid="{00000000-0005-0000-0000-0000803E0000}"/>
    <cellStyle name="Normal 7 3 5 3 2 3" xfId="15954" xr:uid="{00000000-0005-0000-0000-0000813E0000}"/>
    <cellStyle name="Normal 7 3 5 3 3" xfId="15955" xr:uid="{00000000-0005-0000-0000-0000823E0000}"/>
    <cellStyle name="Normal 7 3 5 3 4" xfId="15956" xr:uid="{00000000-0005-0000-0000-0000833E0000}"/>
    <cellStyle name="Normal 7 3 5 4" xfId="15957" xr:uid="{00000000-0005-0000-0000-0000843E0000}"/>
    <cellStyle name="Normal 7 3 5 4 2" xfId="15958" xr:uid="{00000000-0005-0000-0000-0000853E0000}"/>
    <cellStyle name="Normal 7 3 5 4 3" xfId="15959" xr:uid="{00000000-0005-0000-0000-0000863E0000}"/>
    <cellStyle name="Normal 7 3 5 5" xfId="15960" xr:uid="{00000000-0005-0000-0000-0000873E0000}"/>
    <cellStyle name="Normal 7 3 5 6" xfId="15961" xr:uid="{00000000-0005-0000-0000-0000883E0000}"/>
    <cellStyle name="Normal 7 3 6" xfId="15962" xr:uid="{00000000-0005-0000-0000-0000893E0000}"/>
    <cellStyle name="Normal 7 3 6 2" xfId="15963" xr:uid="{00000000-0005-0000-0000-00008A3E0000}"/>
    <cellStyle name="Normal 7 3 6 2 2" xfId="15964" xr:uid="{00000000-0005-0000-0000-00008B3E0000}"/>
    <cellStyle name="Normal 7 3 6 2 2 2" xfId="15965" xr:uid="{00000000-0005-0000-0000-00008C3E0000}"/>
    <cellStyle name="Normal 7 3 6 2 2 3" xfId="15966" xr:uid="{00000000-0005-0000-0000-00008D3E0000}"/>
    <cellStyle name="Normal 7 3 6 2 3" xfId="15967" xr:uid="{00000000-0005-0000-0000-00008E3E0000}"/>
    <cellStyle name="Normal 7 3 6 2 4" xfId="15968" xr:uid="{00000000-0005-0000-0000-00008F3E0000}"/>
    <cellStyle name="Normal 7 3 6 3" xfId="15969" xr:uid="{00000000-0005-0000-0000-0000903E0000}"/>
    <cellStyle name="Normal 7 3 6 3 2" xfId="15970" xr:uid="{00000000-0005-0000-0000-0000913E0000}"/>
    <cellStyle name="Normal 7 3 6 3 3" xfId="15971" xr:uid="{00000000-0005-0000-0000-0000923E0000}"/>
    <cellStyle name="Normal 7 3 6 4" xfId="15972" xr:uid="{00000000-0005-0000-0000-0000933E0000}"/>
    <cellStyle name="Normal 7 3 6 5" xfId="15973" xr:uid="{00000000-0005-0000-0000-0000943E0000}"/>
    <cellStyle name="Normal 7 3 7" xfId="15974" xr:uid="{00000000-0005-0000-0000-0000953E0000}"/>
    <cellStyle name="Normal 7 3 7 2" xfId="15975" xr:uid="{00000000-0005-0000-0000-0000963E0000}"/>
    <cellStyle name="Normal 7 3 7 2 2" xfId="15976" xr:uid="{00000000-0005-0000-0000-0000973E0000}"/>
    <cellStyle name="Normal 7 3 7 2 3" xfId="15977" xr:uid="{00000000-0005-0000-0000-0000983E0000}"/>
    <cellStyle name="Normal 7 3 7 3" xfId="15978" xr:uid="{00000000-0005-0000-0000-0000993E0000}"/>
    <cellStyle name="Normal 7 3 7 4" xfId="15979" xr:uid="{00000000-0005-0000-0000-00009A3E0000}"/>
    <cellStyle name="Normal 7 3 8" xfId="15980" xr:uid="{00000000-0005-0000-0000-00009B3E0000}"/>
    <cellStyle name="Normal 7 3 8 2" xfId="15981" xr:uid="{00000000-0005-0000-0000-00009C3E0000}"/>
    <cellStyle name="Normal 7 3 8 3" xfId="15982" xr:uid="{00000000-0005-0000-0000-00009D3E0000}"/>
    <cellStyle name="Normal 7 3 9" xfId="15983" xr:uid="{00000000-0005-0000-0000-00009E3E0000}"/>
    <cellStyle name="Normal 7 4" xfId="15984" xr:uid="{00000000-0005-0000-0000-00009F3E0000}"/>
    <cellStyle name="Normal 7 4 2" xfId="15985" xr:uid="{00000000-0005-0000-0000-0000A03E0000}"/>
    <cellStyle name="Normal 7 4 2 2" xfId="15986" xr:uid="{00000000-0005-0000-0000-0000A13E0000}"/>
    <cellStyle name="Normal 7 4 2 2 2" xfId="15987" xr:uid="{00000000-0005-0000-0000-0000A23E0000}"/>
    <cellStyle name="Normal 7 4 2 2 2 2" xfId="15988" xr:uid="{00000000-0005-0000-0000-0000A33E0000}"/>
    <cellStyle name="Normal 7 4 2 2 2 3" xfId="15989" xr:uid="{00000000-0005-0000-0000-0000A43E0000}"/>
    <cellStyle name="Normal 7 4 2 2 3" xfId="15990" xr:uid="{00000000-0005-0000-0000-0000A53E0000}"/>
    <cellStyle name="Normal 7 4 2 2 4" xfId="15991" xr:uid="{00000000-0005-0000-0000-0000A63E0000}"/>
    <cellStyle name="Normal 7 4 2 3" xfId="15992" xr:uid="{00000000-0005-0000-0000-0000A73E0000}"/>
    <cellStyle name="Normal 7 4 2 3 2" xfId="15993" xr:uid="{00000000-0005-0000-0000-0000A83E0000}"/>
    <cellStyle name="Normal 7 4 2 3 3" xfId="15994" xr:uid="{00000000-0005-0000-0000-0000A93E0000}"/>
    <cellStyle name="Normal 7 4 2 4" xfId="15995" xr:uid="{00000000-0005-0000-0000-0000AA3E0000}"/>
    <cellStyle name="Normal 7 4 2 5" xfId="15996" xr:uid="{00000000-0005-0000-0000-0000AB3E0000}"/>
    <cellStyle name="Normal 7 4 3" xfId="15997" xr:uid="{00000000-0005-0000-0000-0000AC3E0000}"/>
    <cellStyle name="Normal 7 4 3 2" xfId="15998" xr:uid="{00000000-0005-0000-0000-0000AD3E0000}"/>
    <cellStyle name="Normal 7 4 3 2 2" xfId="15999" xr:uid="{00000000-0005-0000-0000-0000AE3E0000}"/>
    <cellStyle name="Normal 7 4 3 2 3" xfId="16000" xr:uid="{00000000-0005-0000-0000-0000AF3E0000}"/>
    <cellStyle name="Normal 7 4 3 3" xfId="16001" xr:uid="{00000000-0005-0000-0000-0000B03E0000}"/>
    <cellStyle name="Normal 7 4 3 4" xfId="16002" xr:uid="{00000000-0005-0000-0000-0000B13E0000}"/>
    <cellStyle name="Normal 7 4 4" xfId="16003" xr:uid="{00000000-0005-0000-0000-0000B23E0000}"/>
    <cellStyle name="Normal 7 4 4 2" xfId="16004" xr:uid="{00000000-0005-0000-0000-0000B33E0000}"/>
    <cellStyle name="Normal 7 4 4 3" xfId="16005" xr:uid="{00000000-0005-0000-0000-0000B43E0000}"/>
    <cellStyle name="Normal 7 4 5" xfId="16006" xr:uid="{00000000-0005-0000-0000-0000B53E0000}"/>
    <cellStyle name="Normal 7 4 6" xfId="16007" xr:uid="{00000000-0005-0000-0000-0000B63E0000}"/>
    <cellStyle name="Normal 7 5" xfId="16008" xr:uid="{00000000-0005-0000-0000-0000B73E0000}"/>
    <cellStyle name="Normal 7 5 2" xfId="16009" xr:uid="{00000000-0005-0000-0000-0000B83E0000}"/>
    <cellStyle name="Normal 7 5 2 2" xfId="16010" xr:uid="{00000000-0005-0000-0000-0000B93E0000}"/>
    <cellStyle name="Normal 7 5 2 2 2" xfId="16011" xr:uid="{00000000-0005-0000-0000-0000BA3E0000}"/>
    <cellStyle name="Normal 7 5 2 2 2 2" xfId="16012" xr:uid="{00000000-0005-0000-0000-0000BB3E0000}"/>
    <cellStyle name="Normal 7 5 2 2 2 3" xfId="16013" xr:uid="{00000000-0005-0000-0000-0000BC3E0000}"/>
    <cellStyle name="Normal 7 5 2 2 3" xfId="16014" xr:uid="{00000000-0005-0000-0000-0000BD3E0000}"/>
    <cellStyle name="Normal 7 5 2 2 4" xfId="16015" xr:uid="{00000000-0005-0000-0000-0000BE3E0000}"/>
    <cellStyle name="Normal 7 5 2 3" xfId="16016" xr:uid="{00000000-0005-0000-0000-0000BF3E0000}"/>
    <cellStyle name="Normal 7 5 2 3 2" xfId="16017" xr:uid="{00000000-0005-0000-0000-0000C03E0000}"/>
    <cellStyle name="Normal 7 5 2 3 3" xfId="16018" xr:uid="{00000000-0005-0000-0000-0000C13E0000}"/>
    <cellStyle name="Normal 7 5 2 4" xfId="16019" xr:uid="{00000000-0005-0000-0000-0000C23E0000}"/>
    <cellStyle name="Normal 7 5 2 5" xfId="16020" xr:uid="{00000000-0005-0000-0000-0000C33E0000}"/>
    <cellStyle name="Normal 7 5 3" xfId="16021" xr:uid="{00000000-0005-0000-0000-0000C43E0000}"/>
    <cellStyle name="Normal 7 5 3 2" xfId="16022" xr:uid="{00000000-0005-0000-0000-0000C53E0000}"/>
    <cellStyle name="Normal 7 5 3 2 2" xfId="16023" xr:uid="{00000000-0005-0000-0000-0000C63E0000}"/>
    <cellStyle name="Normal 7 5 3 2 3" xfId="16024" xr:uid="{00000000-0005-0000-0000-0000C73E0000}"/>
    <cellStyle name="Normal 7 5 3 3" xfId="16025" xr:uid="{00000000-0005-0000-0000-0000C83E0000}"/>
    <cellStyle name="Normal 7 5 3 4" xfId="16026" xr:uid="{00000000-0005-0000-0000-0000C93E0000}"/>
    <cellStyle name="Normal 7 5 4" xfId="16027" xr:uid="{00000000-0005-0000-0000-0000CA3E0000}"/>
    <cellStyle name="Normal 7 5 4 2" xfId="16028" xr:uid="{00000000-0005-0000-0000-0000CB3E0000}"/>
    <cellStyle name="Normal 7 5 4 3" xfId="16029" xr:uid="{00000000-0005-0000-0000-0000CC3E0000}"/>
    <cellStyle name="Normal 7 5 5" xfId="16030" xr:uid="{00000000-0005-0000-0000-0000CD3E0000}"/>
    <cellStyle name="Normal 7 5 6" xfId="16031" xr:uid="{00000000-0005-0000-0000-0000CE3E0000}"/>
    <cellStyle name="Normal 7 6" xfId="16032" xr:uid="{00000000-0005-0000-0000-0000CF3E0000}"/>
    <cellStyle name="Normal 7 6 2" xfId="16033" xr:uid="{00000000-0005-0000-0000-0000D03E0000}"/>
    <cellStyle name="Normal 7 6 2 2" xfId="16034" xr:uid="{00000000-0005-0000-0000-0000D13E0000}"/>
    <cellStyle name="Normal 7 6 2 2 2" xfId="16035" xr:uid="{00000000-0005-0000-0000-0000D23E0000}"/>
    <cellStyle name="Normal 7 6 2 2 2 2" xfId="16036" xr:uid="{00000000-0005-0000-0000-0000D33E0000}"/>
    <cellStyle name="Normal 7 6 2 2 2 3" xfId="16037" xr:uid="{00000000-0005-0000-0000-0000D43E0000}"/>
    <cellStyle name="Normal 7 6 2 2 3" xfId="16038" xr:uid="{00000000-0005-0000-0000-0000D53E0000}"/>
    <cellStyle name="Normal 7 6 2 2 4" xfId="16039" xr:uid="{00000000-0005-0000-0000-0000D63E0000}"/>
    <cellStyle name="Normal 7 6 2 3" xfId="16040" xr:uid="{00000000-0005-0000-0000-0000D73E0000}"/>
    <cellStyle name="Normal 7 6 2 3 2" xfId="16041" xr:uid="{00000000-0005-0000-0000-0000D83E0000}"/>
    <cellStyle name="Normal 7 6 2 3 3" xfId="16042" xr:uid="{00000000-0005-0000-0000-0000D93E0000}"/>
    <cellStyle name="Normal 7 6 2 4" xfId="16043" xr:uid="{00000000-0005-0000-0000-0000DA3E0000}"/>
    <cellStyle name="Normal 7 6 2 5" xfId="16044" xr:uid="{00000000-0005-0000-0000-0000DB3E0000}"/>
    <cellStyle name="Normal 7 6 3" xfId="16045" xr:uid="{00000000-0005-0000-0000-0000DC3E0000}"/>
    <cellStyle name="Normal 7 6 3 2" xfId="16046" xr:uid="{00000000-0005-0000-0000-0000DD3E0000}"/>
    <cellStyle name="Normal 7 6 3 2 2" xfId="16047" xr:uid="{00000000-0005-0000-0000-0000DE3E0000}"/>
    <cellStyle name="Normal 7 6 3 2 3" xfId="16048" xr:uid="{00000000-0005-0000-0000-0000DF3E0000}"/>
    <cellStyle name="Normal 7 6 3 3" xfId="16049" xr:uid="{00000000-0005-0000-0000-0000E03E0000}"/>
    <cellStyle name="Normal 7 6 3 4" xfId="16050" xr:uid="{00000000-0005-0000-0000-0000E13E0000}"/>
    <cellStyle name="Normal 7 6 4" xfId="16051" xr:uid="{00000000-0005-0000-0000-0000E23E0000}"/>
    <cellStyle name="Normal 7 6 4 2" xfId="16052" xr:uid="{00000000-0005-0000-0000-0000E33E0000}"/>
    <cellStyle name="Normal 7 6 4 3" xfId="16053" xr:uid="{00000000-0005-0000-0000-0000E43E0000}"/>
    <cellStyle name="Normal 7 6 5" xfId="16054" xr:uid="{00000000-0005-0000-0000-0000E53E0000}"/>
    <cellStyle name="Normal 7 6 6" xfId="16055" xr:uid="{00000000-0005-0000-0000-0000E63E0000}"/>
    <cellStyle name="Normal 7 7" xfId="16056" xr:uid="{00000000-0005-0000-0000-0000E73E0000}"/>
    <cellStyle name="Normal 7 7 2" xfId="16057" xr:uid="{00000000-0005-0000-0000-0000E83E0000}"/>
    <cellStyle name="Normal 7 7 2 2" xfId="16058" xr:uid="{00000000-0005-0000-0000-0000E93E0000}"/>
    <cellStyle name="Normal 7 7 2 2 2" xfId="16059" xr:uid="{00000000-0005-0000-0000-0000EA3E0000}"/>
    <cellStyle name="Normal 7 7 2 2 2 2" xfId="16060" xr:uid="{00000000-0005-0000-0000-0000EB3E0000}"/>
    <cellStyle name="Normal 7 7 2 2 2 3" xfId="16061" xr:uid="{00000000-0005-0000-0000-0000EC3E0000}"/>
    <cellStyle name="Normal 7 7 2 2 3" xfId="16062" xr:uid="{00000000-0005-0000-0000-0000ED3E0000}"/>
    <cellStyle name="Normal 7 7 2 2 4" xfId="16063" xr:uid="{00000000-0005-0000-0000-0000EE3E0000}"/>
    <cellStyle name="Normal 7 7 2 3" xfId="16064" xr:uid="{00000000-0005-0000-0000-0000EF3E0000}"/>
    <cellStyle name="Normal 7 7 2 3 2" xfId="16065" xr:uid="{00000000-0005-0000-0000-0000F03E0000}"/>
    <cellStyle name="Normal 7 7 2 3 3" xfId="16066" xr:uid="{00000000-0005-0000-0000-0000F13E0000}"/>
    <cellStyle name="Normal 7 7 2 4" xfId="16067" xr:uid="{00000000-0005-0000-0000-0000F23E0000}"/>
    <cellStyle name="Normal 7 7 2 5" xfId="16068" xr:uid="{00000000-0005-0000-0000-0000F33E0000}"/>
    <cellStyle name="Normal 7 7 3" xfId="16069" xr:uid="{00000000-0005-0000-0000-0000F43E0000}"/>
    <cellStyle name="Normal 7 7 3 2" xfId="16070" xr:uid="{00000000-0005-0000-0000-0000F53E0000}"/>
    <cellStyle name="Normal 7 7 3 2 2" xfId="16071" xr:uid="{00000000-0005-0000-0000-0000F63E0000}"/>
    <cellStyle name="Normal 7 7 3 2 3" xfId="16072" xr:uid="{00000000-0005-0000-0000-0000F73E0000}"/>
    <cellStyle name="Normal 7 7 3 3" xfId="16073" xr:uid="{00000000-0005-0000-0000-0000F83E0000}"/>
    <cellStyle name="Normal 7 7 3 4" xfId="16074" xr:uid="{00000000-0005-0000-0000-0000F93E0000}"/>
    <cellStyle name="Normal 7 7 4" xfId="16075" xr:uid="{00000000-0005-0000-0000-0000FA3E0000}"/>
    <cellStyle name="Normal 7 7 4 2" xfId="16076" xr:uid="{00000000-0005-0000-0000-0000FB3E0000}"/>
    <cellStyle name="Normal 7 7 4 3" xfId="16077" xr:uid="{00000000-0005-0000-0000-0000FC3E0000}"/>
    <cellStyle name="Normal 7 7 5" xfId="16078" xr:uid="{00000000-0005-0000-0000-0000FD3E0000}"/>
    <cellStyle name="Normal 7 7 6" xfId="16079" xr:uid="{00000000-0005-0000-0000-0000FE3E0000}"/>
    <cellStyle name="Normal 7 8" xfId="16080" xr:uid="{00000000-0005-0000-0000-0000FF3E0000}"/>
    <cellStyle name="Normal 7 8 2" xfId="16081" xr:uid="{00000000-0005-0000-0000-0000003F0000}"/>
    <cellStyle name="Normal 7 8 2 2" xfId="16082" xr:uid="{00000000-0005-0000-0000-0000013F0000}"/>
    <cellStyle name="Normal 7 8 2 2 2" xfId="16083" xr:uid="{00000000-0005-0000-0000-0000023F0000}"/>
    <cellStyle name="Normal 7 8 2 2 2 2" xfId="16084" xr:uid="{00000000-0005-0000-0000-0000033F0000}"/>
    <cellStyle name="Normal 7 8 2 2 2 3" xfId="16085" xr:uid="{00000000-0005-0000-0000-0000043F0000}"/>
    <cellStyle name="Normal 7 8 2 2 3" xfId="16086" xr:uid="{00000000-0005-0000-0000-0000053F0000}"/>
    <cellStyle name="Normal 7 8 2 2 4" xfId="16087" xr:uid="{00000000-0005-0000-0000-0000063F0000}"/>
    <cellStyle name="Normal 7 8 2 3" xfId="16088" xr:uid="{00000000-0005-0000-0000-0000073F0000}"/>
    <cellStyle name="Normal 7 8 2 3 2" xfId="16089" xr:uid="{00000000-0005-0000-0000-0000083F0000}"/>
    <cellStyle name="Normal 7 8 2 3 3" xfId="16090" xr:uid="{00000000-0005-0000-0000-0000093F0000}"/>
    <cellStyle name="Normal 7 8 2 4" xfId="16091" xr:uid="{00000000-0005-0000-0000-00000A3F0000}"/>
    <cellStyle name="Normal 7 8 2 5" xfId="16092" xr:uid="{00000000-0005-0000-0000-00000B3F0000}"/>
    <cellStyle name="Normal 7 8 3" xfId="16093" xr:uid="{00000000-0005-0000-0000-00000C3F0000}"/>
    <cellStyle name="Normal 7 8 3 2" xfId="16094" xr:uid="{00000000-0005-0000-0000-00000D3F0000}"/>
    <cellStyle name="Normal 7 8 3 2 2" xfId="16095" xr:uid="{00000000-0005-0000-0000-00000E3F0000}"/>
    <cellStyle name="Normal 7 8 3 2 3" xfId="16096" xr:uid="{00000000-0005-0000-0000-00000F3F0000}"/>
    <cellStyle name="Normal 7 8 3 3" xfId="16097" xr:uid="{00000000-0005-0000-0000-0000103F0000}"/>
    <cellStyle name="Normal 7 8 3 4" xfId="16098" xr:uid="{00000000-0005-0000-0000-0000113F0000}"/>
    <cellStyle name="Normal 7 8 4" xfId="16099" xr:uid="{00000000-0005-0000-0000-0000123F0000}"/>
    <cellStyle name="Normal 7 8 4 2" xfId="16100" xr:uid="{00000000-0005-0000-0000-0000133F0000}"/>
    <cellStyle name="Normal 7 8 4 3" xfId="16101" xr:uid="{00000000-0005-0000-0000-0000143F0000}"/>
    <cellStyle name="Normal 7 8 5" xfId="16102" xr:uid="{00000000-0005-0000-0000-0000153F0000}"/>
    <cellStyle name="Normal 7 8 6" xfId="16103" xr:uid="{00000000-0005-0000-0000-0000163F0000}"/>
    <cellStyle name="Normal 7 9" xfId="16104" xr:uid="{00000000-0005-0000-0000-0000173F0000}"/>
    <cellStyle name="Normal 7 9 2" xfId="16105" xr:uid="{00000000-0005-0000-0000-0000183F0000}"/>
    <cellStyle name="Normal 7 9 2 2" xfId="16106" xr:uid="{00000000-0005-0000-0000-0000193F0000}"/>
    <cellStyle name="Normal 7 9 2 2 2" xfId="16107" xr:uid="{00000000-0005-0000-0000-00001A3F0000}"/>
    <cellStyle name="Normal 7 9 2 2 2 2" xfId="16108" xr:uid="{00000000-0005-0000-0000-00001B3F0000}"/>
    <cellStyle name="Normal 7 9 2 2 2 3" xfId="16109" xr:uid="{00000000-0005-0000-0000-00001C3F0000}"/>
    <cellStyle name="Normal 7 9 2 2 3" xfId="16110" xr:uid="{00000000-0005-0000-0000-00001D3F0000}"/>
    <cellStyle name="Normal 7 9 2 2 4" xfId="16111" xr:uid="{00000000-0005-0000-0000-00001E3F0000}"/>
    <cellStyle name="Normal 7 9 2 3" xfId="16112" xr:uid="{00000000-0005-0000-0000-00001F3F0000}"/>
    <cellStyle name="Normal 7 9 2 3 2" xfId="16113" xr:uid="{00000000-0005-0000-0000-0000203F0000}"/>
    <cellStyle name="Normal 7 9 2 3 3" xfId="16114" xr:uid="{00000000-0005-0000-0000-0000213F0000}"/>
    <cellStyle name="Normal 7 9 2 4" xfId="16115" xr:uid="{00000000-0005-0000-0000-0000223F0000}"/>
    <cellStyle name="Normal 7 9 2 5" xfId="16116" xr:uid="{00000000-0005-0000-0000-0000233F0000}"/>
    <cellStyle name="Normal 7 9 3" xfId="16117" xr:uid="{00000000-0005-0000-0000-0000243F0000}"/>
    <cellStyle name="Normal 7 9 3 2" xfId="16118" xr:uid="{00000000-0005-0000-0000-0000253F0000}"/>
    <cellStyle name="Normal 7 9 3 2 2" xfId="16119" xr:uid="{00000000-0005-0000-0000-0000263F0000}"/>
    <cellStyle name="Normal 7 9 3 2 3" xfId="16120" xr:uid="{00000000-0005-0000-0000-0000273F0000}"/>
    <cellStyle name="Normal 7 9 3 3" xfId="16121" xr:uid="{00000000-0005-0000-0000-0000283F0000}"/>
    <cellStyle name="Normal 7 9 3 4" xfId="16122" xr:uid="{00000000-0005-0000-0000-0000293F0000}"/>
    <cellStyle name="Normal 7 9 4" xfId="16123" xr:uid="{00000000-0005-0000-0000-00002A3F0000}"/>
    <cellStyle name="Normal 7 9 4 2" xfId="16124" xr:uid="{00000000-0005-0000-0000-00002B3F0000}"/>
    <cellStyle name="Normal 7 9 4 3" xfId="16125" xr:uid="{00000000-0005-0000-0000-00002C3F0000}"/>
    <cellStyle name="Normal 7 9 5" xfId="16126" xr:uid="{00000000-0005-0000-0000-00002D3F0000}"/>
    <cellStyle name="Normal 7 9 6" xfId="16127" xr:uid="{00000000-0005-0000-0000-00002E3F0000}"/>
    <cellStyle name="Normal 8" xfId="35" xr:uid="{00000000-0005-0000-0000-00002F3F0000}"/>
    <cellStyle name="Normal 8 10" xfId="16128" xr:uid="{00000000-0005-0000-0000-0000303F0000}"/>
    <cellStyle name="Normal 8 10 2" xfId="16129" xr:uid="{00000000-0005-0000-0000-0000313F0000}"/>
    <cellStyle name="Normal 8 10 2 2" xfId="16130" xr:uid="{00000000-0005-0000-0000-0000323F0000}"/>
    <cellStyle name="Normal 8 10 2 2 2" xfId="16131" xr:uid="{00000000-0005-0000-0000-0000333F0000}"/>
    <cellStyle name="Normal 8 10 2 2 2 2" xfId="16132" xr:uid="{00000000-0005-0000-0000-0000343F0000}"/>
    <cellStyle name="Normal 8 10 2 2 2 3" xfId="16133" xr:uid="{00000000-0005-0000-0000-0000353F0000}"/>
    <cellStyle name="Normal 8 10 2 2 3" xfId="16134" xr:uid="{00000000-0005-0000-0000-0000363F0000}"/>
    <cellStyle name="Normal 8 10 2 2 4" xfId="16135" xr:uid="{00000000-0005-0000-0000-0000373F0000}"/>
    <cellStyle name="Normal 8 10 2 3" xfId="16136" xr:uid="{00000000-0005-0000-0000-0000383F0000}"/>
    <cellStyle name="Normal 8 10 2 3 2" xfId="16137" xr:uid="{00000000-0005-0000-0000-0000393F0000}"/>
    <cellStyle name="Normal 8 10 2 3 3" xfId="16138" xr:uid="{00000000-0005-0000-0000-00003A3F0000}"/>
    <cellStyle name="Normal 8 10 2 4" xfId="16139" xr:uid="{00000000-0005-0000-0000-00003B3F0000}"/>
    <cellStyle name="Normal 8 10 2 5" xfId="16140" xr:uid="{00000000-0005-0000-0000-00003C3F0000}"/>
    <cellStyle name="Normal 8 10 3" xfId="16141" xr:uid="{00000000-0005-0000-0000-00003D3F0000}"/>
    <cellStyle name="Normal 8 10 3 2" xfId="16142" xr:uid="{00000000-0005-0000-0000-00003E3F0000}"/>
    <cellStyle name="Normal 8 10 3 2 2" xfId="16143" xr:uid="{00000000-0005-0000-0000-00003F3F0000}"/>
    <cellStyle name="Normal 8 10 3 2 3" xfId="16144" xr:uid="{00000000-0005-0000-0000-0000403F0000}"/>
    <cellStyle name="Normal 8 10 3 3" xfId="16145" xr:uid="{00000000-0005-0000-0000-0000413F0000}"/>
    <cellStyle name="Normal 8 10 3 4" xfId="16146" xr:uid="{00000000-0005-0000-0000-0000423F0000}"/>
    <cellStyle name="Normal 8 10 4" xfId="16147" xr:uid="{00000000-0005-0000-0000-0000433F0000}"/>
    <cellStyle name="Normal 8 10 4 2" xfId="16148" xr:uid="{00000000-0005-0000-0000-0000443F0000}"/>
    <cellStyle name="Normal 8 10 4 3" xfId="16149" xr:uid="{00000000-0005-0000-0000-0000453F0000}"/>
    <cellStyle name="Normal 8 10 5" xfId="16150" xr:uid="{00000000-0005-0000-0000-0000463F0000}"/>
    <cellStyle name="Normal 8 10 6" xfId="16151" xr:uid="{00000000-0005-0000-0000-0000473F0000}"/>
    <cellStyle name="Normal 8 11" xfId="16152" xr:uid="{00000000-0005-0000-0000-0000483F0000}"/>
    <cellStyle name="Normal 8 11 2" xfId="16153" xr:uid="{00000000-0005-0000-0000-0000493F0000}"/>
    <cellStyle name="Normal 8 11 2 2" xfId="16154" xr:uid="{00000000-0005-0000-0000-00004A3F0000}"/>
    <cellStyle name="Normal 8 11 2 2 2" xfId="16155" xr:uid="{00000000-0005-0000-0000-00004B3F0000}"/>
    <cellStyle name="Normal 8 11 2 2 2 2" xfId="16156" xr:uid="{00000000-0005-0000-0000-00004C3F0000}"/>
    <cellStyle name="Normal 8 11 2 2 2 3" xfId="16157" xr:uid="{00000000-0005-0000-0000-00004D3F0000}"/>
    <cellStyle name="Normal 8 11 2 2 3" xfId="16158" xr:uid="{00000000-0005-0000-0000-00004E3F0000}"/>
    <cellStyle name="Normal 8 11 2 2 4" xfId="16159" xr:uid="{00000000-0005-0000-0000-00004F3F0000}"/>
    <cellStyle name="Normal 8 11 2 3" xfId="16160" xr:uid="{00000000-0005-0000-0000-0000503F0000}"/>
    <cellStyle name="Normal 8 11 2 3 2" xfId="16161" xr:uid="{00000000-0005-0000-0000-0000513F0000}"/>
    <cellStyle name="Normal 8 11 2 3 3" xfId="16162" xr:uid="{00000000-0005-0000-0000-0000523F0000}"/>
    <cellStyle name="Normal 8 11 2 4" xfId="16163" xr:uid="{00000000-0005-0000-0000-0000533F0000}"/>
    <cellStyle name="Normal 8 11 2 5" xfId="16164" xr:uid="{00000000-0005-0000-0000-0000543F0000}"/>
    <cellStyle name="Normal 8 11 3" xfId="16165" xr:uid="{00000000-0005-0000-0000-0000553F0000}"/>
    <cellStyle name="Normal 8 11 3 2" xfId="16166" xr:uid="{00000000-0005-0000-0000-0000563F0000}"/>
    <cellStyle name="Normal 8 11 3 2 2" xfId="16167" xr:uid="{00000000-0005-0000-0000-0000573F0000}"/>
    <cellStyle name="Normal 8 11 3 2 3" xfId="16168" xr:uid="{00000000-0005-0000-0000-0000583F0000}"/>
    <cellStyle name="Normal 8 11 3 3" xfId="16169" xr:uid="{00000000-0005-0000-0000-0000593F0000}"/>
    <cellStyle name="Normal 8 11 3 4" xfId="16170" xr:uid="{00000000-0005-0000-0000-00005A3F0000}"/>
    <cellStyle name="Normal 8 11 4" xfId="16171" xr:uid="{00000000-0005-0000-0000-00005B3F0000}"/>
    <cellStyle name="Normal 8 11 4 2" xfId="16172" xr:uid="{00000000-0005-0000-0000-00005C3F0000}"/>
    <cellStyle name="Normal 8 11 4 3" xfId="16173" xr:uid="{00000000-0005-0000-0000-00005D3F0000}"/>
    <cellStyle name="Normal 8 11 5" xfId="16174" xr:uid="{00000000-0005-0000-0000-00005E3F0000}"/>
    <cellStyle name="Normal 8 11 6" xfId="16175" xr:uid="{00000000-0005-0000-0000-00005F3F0000}"/>
    <cellStyle name="Normal 8 12" xfId="16176" xr:uid="{00000000-0005-0000-0000-0000603F0000}"/>
    <cellStyle name="Normal 8 12 2" xfId="16177" xr:uid="{00000000-0005-0000-0000-0000613F0000}"/>
    <cellStyle name="Normal 8 12 2 2" xfId="16178" xr:uid="{00000000-0005-0000-0000-0000623F0000}"/>
    <cellStyle name="Normal 8 12 2 2 2" xfId="16179" xr:uid="{00000000-0005-0000-0000-0000633F0000}"/>
    <cellStyle name="Normal 8 12 2 2 2 2" xfId="16180" xr:uid="{00000000-0005-0000-0000-0000643F0000}"/>
    <cellStyle name="Normal 8 12 2 2 2 3" xfId="16181" xr:uid="{00000000-0005-0000-0000-0000653F0000}"/>
    <cellStyle name="Normal 8 12 2 2 3" xfId="16182" xr:uid="{00000000-0005-0000-0000-0000663F0000}"/>
    <cellStyle name="Normal 8 12 2 2 4" xfId="16183" xr:uid="{00000000-0005-0000-0000-0000673F0000}"/>
    <cellStyle name="Normal 8 12 2 3" xfId="16184" xr:uid="{00000000-0005-0000-0000-0000683F0000}"/>
    <cellStyle name="Normal 8 12 2 3 2" xfId="16185" xr:uid="{00000000-0005-0000-0000-0000693F0000}"/>
    <cellStyle name="Normal 8 12 2 3 3" xfId="16186" xr:uid="{00000000-0005-0000-0000-00006A3F0000}"/>
    <cellStyle name="Normal 8 12 2 4" xfId="16187" xr:uid="{00000000-0005-0000-0000-00006B3F0000}"/>
    <cellStyle name="Normal 8 12 2 5" xfId="16188" xr:uid="{00000000-0005-0000-0000-00006C3F0000}"/>
    <cellStyle name="Normal 8 12 3" xfId="16189" xr:uid="{00000000-0005-0000-0000-00006D3F0000}"/>
    <cellStyle name="Normal 8 12 3 2" xfId="16190" xr:uid="{00000000-0005-0000-0000-00006E3F0000}"/>
    <cellStyle name="Normal 8 12 3 2 2" xfId="16191" xr:uid="{00000000-0005-0000-0000-00006F3F0000}"/>
    <cellStyle name="Normal 8 12 3 2 3" xfId="16192" xr:uid="{00000000-0005-0000-0000-0000703F0000}"/>
    <cellStyle name="Normal 8 12 3 3" xfId="16193" xr:uid="{00000000-0005-0000-0000-0000713F0000}"/>
    <cellStyle name="Normal 8 12 3 4" xfId="16194" xr:uid="{00000000-0005-0000-0000-0000723F0000}"/>
    <cellStyle name="Normal 8 12 4" xfId="16195" xr:uid="{00000000-0005-0000-0000-0000733F0000}"/>
    <cellStyle name="Normal 8 12 4 2" xfId="16196" xr:uid="{00000000-0005-0000-0000-0000743F0000}"/>
    <cellStyle name="Normal 8 12 4 3" xfId="16197" xr:uid="{00000000-0005-0000-0000-0000753F0000}"/>
    <cellStyle name="Normal 8 12 5" xfId="16198" xr:uid="{00000000-0005-0000-0000-0000763F0000}"/>
    <cellStyle name="Normal 8 12 6" xfId="16199" xr:uid="{00000000-0005-0000-0000-0000773F0000}"/>
    <cellStyle name="Normal 8 13" xfId="16200" xr:uid="{00000000-0005-0000-0000-0000783F0000}"/>
    <cellStyle name="Normal 8 13 2" xfId="16201" xr:uid="{00000000-0005-0000-0000-0000793F0000}"/>
    <cellStyle name="Normal 8 13 2 2" xfId="16202" xr:uid="{00000000-0005-0000-0000-00007A3F0000}"/>
    <cellStyle name="Normal 8 13 2 2 2" xfId="16203" xr:uid="{00000000-0005-0000-0000-00007B3F0000}"/>
    <cellStyle name="Normal 8 13 2 2 2 2" xfId="16204" xr:uid="{00000000-0005-0000-0000-00007C3F0000}"/>
    <cellStyle name="Normal 8 13 2 2 2 3" xfId="16205" xr:uid="{00000000-0005-0000-0000-00007D3F0000}"/>
    <cellStyle name="Normal 8 13 2 2 3" xfId="16206" xr:uid="{00000000-0005-0000-0000-00007E3F0000}"/>
    <cellStyle name="Normal 8 13 2 2 4" xfId="16207" xr:uid="{00000000-0005-0000-0000-00007F3F0000}"/>
    <cellStyle name="Normal 8 13 2 3" xfId="16208" xr:uid="{00000000-0005-0000-0000-0000803F0000}"/>
    <cellStyle name="Normal 8 13 2 3 2" xfId="16209" xr:uid="{00000000-0005-0000-0000-0000813F0000}"/>
    <cellStyle name="Normal 8 13 2 3 3" xfId="16210" xr:uid="{00000000-0005-0000-0000-0000823F0000}"/>
    <cellStyle name="Normal 8 13 2 4" xfId="16211" xr:uid="{00000000-0005-0000-0000-0000833F0000}"/>
    <cellStyle name="Normal 8 13 2 5" xfId="16212" xr:uid="{00000000-0005-0000-0000-0000843F0000}"/>
    <cellStyle name="Normal 8 13 3" xfId="16213" xr:uid="{00000000-0005-0000-0000-0000853F0000}"/>
    <cellStyle name="Normal 8 13 3 2" xfId="16214" xr:uid="{00000000-0005-0000-0000-0000863F0000}"/>
    <cellStyle name="Normal 8 13 3 2 2" xfId="16215" xr:uid="{00000000-0005-0000-0000-0000873F0000}"/>
    <cellStyle name="Normal 8 13 3 2 3" xfId="16216" xr:uid="{00000000-0005-0000-0000-0000883F0000}"/>
    <cellStyle name="Normal 8 13 3 3" xfId="16217" xr:uid="{00000000-0005-0000-0000-0000893F0000}"/>
    <cellStyle name="Normal 8 13 3 4" xfId="16218" xr:uid="{00000000-0005-0000-0000-00008A3F0000}"/>
    <cellStyle name="Normal 8 13 4" xfId="16219" xr:uid="{00000000-0005-0000-0000-00008B3F0000}"/>
    <cellStyle name="Normal 8 13 4 2" xfId="16220" xr:uid="{00000000-0005-0000-0000-00008C3F0000}"/>
    <cellStyle name="Normal 8 13 4 3" xfId="16221" xr:uid="{00000000-0005-0000-0000-00008D3F0000}"/>
    <cellStyle name="Normal 8 13 5" xfId="16222" xr:uid="{00000000-0005-0000-0000-00008E3F0000}"/>
    <cellStyle name="Normal 8 13 6" xfId="16223" xr:uid="{00000000-0005-0000-0000-00008F3F0000}"/>
    <cellStyle name="Normal 8 14" xfId="16224" xr:uid="{00000000-0005-0000-0000-0000903F0000}"/>
    <cellStyle name="Normal 8 14 2" xfId="16225" xr:uid="{00000000-0005-0000-0000-0000913F0000}"/>
    <cellStyle name="Normal 8 14 2 2" xfId="16226" xr:uid="{00000000-0005-0000-0000-0000923F0000}"/>
    <cellStyle name="Normal 8 14 2 2 2" xfId="16227" xr:uid="{00000000-0005-0000-0000-0000933F0000}"/>
    <cellStyle name="Normal 8 14 2 2 2 2" xfId="16228" xr:uid="{00000000-0005-0000-0000-0000943F0000}"/>
    <cellStyle name="Normal 8 14 2 2 2 3" xfId="16229" xr:uid="{00000000-0005-0000-0000-0000953F0000}"/>
    <cellStyle name="Normal 8 14 2 2 3" xfId="16230" xr:uid="{00000000-0005-0000-0000-0000963F0000}"/>
    <cellStyle name="Normal 8 14 2 2 4" xfId="16231" xr:uid="{00000000-0005-0000-0000-0000973F0000}"/>
    <cellStyle name="Normal 8 14 2 3" xfId="16232" xr:uid="{00000000-0005-0000-0000-0000983F0000}"/>
    <cellStyle name="Normal 8 14 2 3 2" xfId="16233" xr:uid="{00000000-0005-0000-0000-0000993F0000}"/>
    <cellStyle name="Normal 8 14 2 3 3" xfId="16234" xr:uid="{00000000-0005-0000-0000-00009A3F0000}"/>
    <cellStyle name="Normal 8 14 2 4" xfId="16235" xr:uid="{00000000-0005-0000-0000-00009B3F0000}"/>
    <cellStyle name="Normal 8 14 2 5" xfId="16236" xr:uid="{00000000-0005-0000-0000-00009C3F0000}"/>
    <cellStyle name="Normal 8 14 3" xfId="16237" xr:uid="{00000000-0005-0000-0000-00009D3F0000}"/>
    <cellStyle name="Normal 8 14 3 2" xfId="16238" xr:uid="{00000000-0005-0000-0000-00009E3F0000}"/>
    <cellStyle name="Normal 8 14 3 2 2" xfId="16239" xr:uid="{00000000-0005-0000-0000-00009F3F0000}"/>
    <cellStyle name="Normal 8 14 3 2 3" xfId="16240" xr:uid="{00000000-0005-0000-0000-0000A03F0000}"/>
    <cellStyle name="Normal 8 14 3 3" xfId="16241" xr:uid="{00000000-0005-0000-0000-0000A13F0000}"/>
    <cellStyle name="Normal 8 14 3 4" xfId="16242" xr:uid="{00000000-0005-0000-0000-0000A23F0000}"/>
    <cellStyle name="Normal 8 14 4" xfId="16243" xr:uid="{00000000-0005-0000-0000-0000A33F0000}"/>
    <cellStyle name="Normal 8 14 4 2" xfId="16244" xr:uid="{00000000-0005-0000-0000-0000A43F0000}"/>
    <cellStyle name="Normal 8 14 4 3" xfId="16245" xr:uid="{00000000-0005-0000-0000-0000A53F0000}"/>
    <cellStyle name="Normal 8 14 5" xfId="16246" xr:uid="{00000000-0005-0000-0000-0000A63F0000}"/>
    <cellStyle name="Normal 8 14 6" xfId="16247" xr:uid="{00000000-0005-0000-0000-0000A73F0000}"/>
    <cellStyle name="Normal 8 15" xfId="16248" xr:uid="{00000000-0005-0000-0000-0000A83F0000}"/>
    <cellStyle name="Normal 8 15 2" xfId="16249" xr:uid="{00000000-0005-0000-0000-0000A93F0000}"/>
    <cellStyle name="Normal 8 15 2 2" xfId="16250" xr:uid="{00000000-0005-0000-0000-0000AA3F0000}"/>
    <cellStyle name="Normal 8 15 2 2 2" xfId="16251" xr:uid="{00000000-0005-0000-0000-0000AB3F0000}"/>
    <cellStyle name="Normal 8 15 2 2 2 2" xfId="16252" xr:uid="{00000000-0005-0000-0000-0000AC3F0000}"/>
    <cellStyle name="Normal 8 15 2 2 2 3" xfId="16253" xr:uid="{00000000-0005-0000-0000-0000AD3F0000}"/>
    <cellStyle name="Normal 8 15 2 2 3" xfId="16254" xr:uid="{00000000-0005-0000-0000-0000AE3F0000}"/>
    <cellStyle name="Normal 8 15 2 2 4" xfId="16255" xr:uid="{00000000-0005-0000-0000-0000AF3F0000}"/>
    <cellStyle name="Normal 8 15 2 3" xfId="16256" xr:uid="{00000000-0005-0000-0000-0000B03F0000}"/>
    <cellStyle name="Normal 8 15 2 3 2" xfId="16257" xr:uid="{00000000-0005-0000-0000-0000B13F0000}"/>
    <cellStyle name="Normal 8 15 2 3 3" xfId="16258" xr:uid="{00000000-0005-0000-0000-0000B23F0000}"/>
    <cellStyle name="Normal 8 15 2 4" xfId="16259" xr:uid="{00000000-0005-0000-0000-0000B33F0000}"/>
    <cellStyle name="Normal 8 15 2 5" xfId="16260" xr:uid="{00000000-0005-0000-0000-0000B43F0000}"/>
    <cellStyle name="Normal 8 15 3" xfId="16261" xr:uid="{00000000-0005-0000-0000-0000B53F0000}"/>
    <cellStyle name="Normal 8 15 3 2" xfId="16262" xr:uid="{00000000-0005-0000-0000-0000B63F0000}"/>
    <cellStyle name="Normal 8 15 3 2 2" xfId="16263" xr:uid="{00000000-0005-0000-0000-0000B73F0000}"/>
    <cellStyle name="Normal 8 15 3 2 3" xfId="16264" xr:uid="{00000000-0005-0000-0000-0000B83F0000}"/>
    <cellStyle name="Normal 8 15 3 3" xfId="16265" xr:uid="{00000000-0005-0000-0000-0000B93F0000}"/>
    <cellStyle name="Normal 8 15 3 4" xfId="16266" xr:uid="{00000000-0005-0000-0000-0000BA3F0000}"/>
    <cellStyle name="Normal 8 15 4" xfId="16267" xr:uid="{00000000-0005-0000-0000-0000BB3F0000}"/>
    <cellStyle name="Normal 8 15 4 2" xfId="16268" xr:uid="{00000000-0005-0000-0000-0000BC3F0000}"/>
    <cellStyle name="Normal 8 15 4 3" xfId="16269" xr:uid="{00000000-0005-0000-0000-0000BD3F0000}"/>
    <cellStyle name="Normal 8 15 5" xfId="16270" xr:uid="{00000000-0005-0000-0000-0000BE3F0000}"/>
    <cellStyle name="Normal 8 15 6" xfId="16271" xr:uid="{00000000-0005-0000-0000-0000BF3F0000}"/>
    <cellStyle name="Normal 8 16" xfId="16272" xr:uid="{00000000-0005-0000-0000-0000C03F0000}"/>
    <cellStyle name="Normal 8 16 2" xfId="16273" xr:uid="{00000000-0005-0000-0000-0000C13F0000}"/>
    <cellStyle name="Normal 8 16 2 2" xfId="16274" xr:uid="{00000000-0005-0000-0000-0000C23F0000}"/>
    <cellStyle name="Normal 8 16 2 2 2" xfId="16275" xr:uid="{00000000-0005-0000-0000-0000C33F0000}"/>
    <cellStyle name="Normal 8 16 2 2 2 2" xfId="16276" xr:uid="{00000000-0005-0000-0000-0000C43F0000}"/>
    <cellStyle name="Normal 8 16 2 2 2 3" xfId="16277" xr:uid="{00000000-0005-0000-0000-0000C53F0000}"/>
    <cellStyle name="Normal 8 16 2 2 3" xfId="16278" xr:uid="{00000000-0005-0000-0000-0000C63F0000}"/>
    <cellStyle name="Normal 8 16 2 2 4" xfId="16279" xr:uid="{00000000-0005-0000-0000-0000C73F0000}"/>
    <cellStyle name="Normal 8 16 2 3" xfId="16280" xr:uid="{00000000-0005-0000-0000-0000C83F0000}"/>
    <cellStyle name="Normal 8 16 2 3 2" xfId="16281" xr:uid="{00000000-0005-0000-0000-0000C93F0000}"/>
    <cellStyle name="Normal 8 16 2 3 3" xfId="16282" xr:uid="{00000000-0005-0000-0000-0000CA3F0000}"/>
    <cellStyle name="Normal 8 16 2 4" xfId="16283" xr:uid="{00000000-0005-0000-0000-0000CB3F0000}"/>
    <cellStyle name="Normal 8 16 2 5" xfId="16284" xr:uid="{00000000-0005-0000-0000-0000CC3F0000}"/>
    <cellStyle name="Normal 8 16 3" xfId="16285" xr:uid="{00000000-0005-0000-0000-0000CD3F0000}"/>
    <cellStyle name="Normal 8 16 3 2" xfId="16286" xr:uid="{00000000-0005-0000-0000-0000CE3F0000}"/>
    <cellStyle name="Normal 8 16 3 2 2" xfId="16287" xr:uid="{00000000-0005-0000-0000-0000CF3F0000}"/>
    <cellStyle name="Normal 8 16 3 2 3" xfId="16288" xr:uid="{00000000-0005-0000-0000-0000D03F0000}"/>
    <cellStyle name="Normal 8 16 3 3" xfId="16289" xr:uid="{00000000-0005-0000-0000-0000D13F0000}"/>
    <cellStyle name="Normal 8 16 3 4" xfId="16290" xr:uid="{00000000-0005-0000-0000-0000D23F0000}"/>
    <cellStyle name="Normal 8 16 4" xfId="16291" xr:uid="{00000000-0005-0000-0000-0000D33F0000}"/>
    <cellStyle name="Normal 8 16 4 2" xfId="16292" xr:uid="{00000000-0005-0000-0000-0000D43F0000}"/>
    <cellStyle name="Normal 8 16 4 3" xfId="16293" xr:uid="{00000000-0005-0000-0000-0000D53F0000}"/>
    <cellStyle name="Normal 8 16 5" xfId="16294" xr:uid="{00000000-0005-0000-0000-0000D63F0000}"/>
    <cellStyle name="Normal 8 16 6" xfId="16295" xr:uid="{00000000-0005-0000-0000-0000D73F0000}"/>
    <cellStyle name="Normal 8 17" xfId="16296" xr:uid="{00000000-0005-0000-0000-0000D83F0000}"/>
    <cellStyle name="Normal 8 17 2" xfId="16297" xr:uid="{00000000-0005-0000-0000-0000D93F0000}"/>
    <cellStyle name="Normal 8 17 2 2" xfId="16298" xr:uid="{00000000-0005-0000-0000-0000DA3F0000}"/>
    <cellStyle name="Normal 8 17 2 2 2" xfId="16299" xr:uid="{00000000-0005-0000-0000-0000DB3F0000}"/>
    <cellStyle name="Normal 8 17 2 2 2 2" xfId="16300" xr:uid="{00000000-0005-0000-0000-0000DC3F0000}"/>
    <cellStyle name="Normal 8 17 2 2 2 3" xfId="16301" xr:uid="{00000000-0005-0000-0000-0000DD3F0000}"/>
    <cellStyle name="Normal 8 17 2 2 3" xfId="16302" xr:uid="{00000000-0005-0000-0000-0000DE3F0000}"/>
    <cellStyle name="Normal 8 17 2 2 4" xfId="16303" xr:uid="{00000000-0005-0000-0000-0000DF3F0000}"/>
    <cellStyle name="Normal 8 17 2 3" xfId="16304" xr:uid="{00000000-0005-0000-0000-0000E03F0000}"/>
    <cellStyle name="Normal 8 17 2 3 2" xfId="16305" xr:uid="{00000000-0005-0000-0000-0000E13F0000}"/>
    <cellStyle name="Normal 8 17 2 3 3" xfId="16306" xr:uid="{00000000-0005-0000-0000-0000E23F0000}"/>
    <cellStyle name="Normal 8 17 2 4" xfId="16307" xr:uid="{00000000-0005-0000-0000-0000E33F0000}"/>
    <cellStyle name="Normal 8 17 2 5" xfId="16308" xr:uid="{00000000-0005-0000-0000-0000E43F0000}"/>
    <cellStyle name="Normal 8 17 3" xfId="16309" xr:uid="{00000000-0005-0000-0000-0000E53F0000}"/>
    <cellStyle name="Normal 8 17 3 2" xfId="16310" xr:uid="{00000000-0005-0000-0000-0000E63F0000}"/>
    <cellStyle name="Normal 8 17 3 2 2" xfId="16311" xr:uid="{00000000-0005-0000-0000-0000E73F0000}"/>
    <cellStyle name="Normal 8 17 3 2 3" xfId="16312" xr:uid="{00000000-0005-0000-0000-0000E83F0000}"/>
    <cellStyle name="Normal 8 17 3 3" xfId="16313" xr:uid="{00000000-0005-0000-0000-0000E93F0000}"/>
    <cellStyle name="Normal 8 17 3 4" xfId="16314" xr:uid="{00000000-0005-0000-0000-0000EA3F0000}"/>
    <cellStyle name="Normal 8 17 4" xfId="16315" xr:uid="{00000000-0005-0000-0000-0000EB3F0000}"/>
    <cellStyle name="Normal 8 17 4 2" xfId="16316" xr:uid="{00000000-0005-0000-0000-0000EC3F0000}"/>
    <cellStyle name="Normal 8 17 4 3" xfId="16317" xr:uid="{00000000-0005-0000-0000-0000ED3F0000}"/>
    <cellStyle name="Normal 8 17 5" xfId="16318" xr:uid="{00000000-0005-0000-0000-0000EE3F0000}"/>
    <cellStyle name="Normal 8 17 6" xfId="16319" xr:uid="{00000000-0005-0000-0000-0000EF3F0000}"/>
    <cellStyle name="Normal 8 18" xfId="16320" xr:uid="{00000000-0005-0000-0000-0000F03F0000}"/>
    <cellStyle name="Normal 8 18 2" xfId="16321" xr:uid="{00000000-0005-0000-0000-0000F13F0000}"/>
    <cellStyle name="Normal 8 18 2 2" xfId="16322" xr:uid="{00000000-0005-0000-0000-0000F23F0000}"/>
    <cellStyle name="Normal 8 18 2 2 2" xfId="16323" xr:uid="{00000000-0005-0000-0000-0000F33F0000}"/>
    <cellStyle name="Normal 8 18 2 2 2 2" xfId="16324" xr:uid="{00000000-0005-0000-0000-0000F43F0000}"/>
    <cellStyle name="Normal 8 18 2 2 2 3" xfId="16325" xr:uid="{00000000-0005-0000-0000-0000F53F0000}"/>
    <cellStyle name="Normal 8 18 2 2 3" xfId="16326" xr:uid="{00000000-0005-0000-0000-0000F63F0000}"/>
    <cellStyle name="Normal 8 18 2 2 4" xfId="16327" xr:uid="{00000000-0005-0000-0000-0000F73F0000}"/>
    <cellStyle name="Normal 8 18 2 3" xfId="16328" xr:uid="{00000000-0005-0000-0000-0000F83F0000}"/>
    <cellStyle name="Normal 8 18 2 3 2" xfId="16329" xr:uid="{00000000-0005-0000-0000-0000F93F0000}"/>
    <cellStyle name="Normal 8 18 2 3 3" xfId="16330" xr:uid="{00000000-0005-0000-0000-0000FA3F0000}"/>
    <cellStyle name="Normal 8 18 2 4" xfId="16331" xr:uid="{00000000-0005-0000-0000-0000FB3F0000}"/>
    <cellStyle name="Normal 8 18 2 5" xfId="16332" xr:uid="{00000000-0005-0000-0000-0000FC3F0000}"/>
    <cellStyle name="Normal 8 18 3" xfId="16333" xr:uid="{00000000-0005-0000-0000-0000FD3F0000}"/>
    <cellStyle name="Normal 8 18 3 2" xfId="16334" xr:uid="{00000000-0005-0000-0000-0000FE3F0000}"/>
    <cellStyle name="Normal 8 18 3 2 2" xfId="16335" xr:uid="{00000000-0005-0000-0000-0000FF3F0000}"/>
    <cellStyle name="Normal 8 18 3 2 3" xfId="16336" xr:uid="{00000000-0005-0000-0000-000000400000}"/>
    <cellStyle name="Normal 8 18 3 3" xfId="16337" xr:uid="{00000000-0005-0000-0000-000001400000}"/>
    <cellStyle name="Normal 8 18 3 4" xfId="16338" xr:uid="{00000000-0005-0000-0000-000002400000}"/>
    <cellStyle name="Normal 8 18 4" xfId="16339" xr:uid="{00000000-0005-0000-0000-000003400000}"/>
    <cellStyle name="Normal 8 18 4 2" xfId="16340" xr:uid="{00000000-0005-0000-0000-000004400000}"/>
    <cellStyle name="Normal 8 18 4 3" xfId="16341" xr:uid="{00000000-0005-0000-0000-000005400000}"/>
    <cellStyle name="Normal 8 18 5" xfId="16342" xr:uid="{00000000-0005-0000-0000-000006400000}"/>
    <cellStyle name="Normal 8 18 6" xfId="16343" xr:uid="{00000000-0005-0000-0000-000007400000}"/>
    <cellStyle name="Normal 8 19" xfId="16344" xr:uid="{00000000-0005-0000-0000-000008400000}"/>
    <cellStyle name="Normal 8 19 2" xfId="16345" xr:uid="{00000000-0005-0000-0000-000009400000}"/>
    <cellStyle name="Normal 8 19 2 2" xfId="16346" xr:uid="{00000000-0005-0000-0000-00000A400000}"/>
    <cellStyle name="Normal 8 19 2 2 2" xfId="16347" xr:uid="{00000000-0005-0000-0000-00000B400000}"/>
    <cellStyle name="Normal 8 19 2 2 2 2" xfId="16348" xr:uid="{00000000-0005-0000-0000-00000C400000}"/>
    <cellStyle name="Normal 8 19 2 2 2 3" xfId="16349" xr:uid="{00000000-0005-0000-0000-00000D400000}"/>
    <cellStyle name="Normal 8 19 2 2 3" xfId="16350" xr:uid="{00000000-0005-0000-0000-00000E400000}"/>
    <cellStyle name="Normal 8 19 2 2 4" xfId="16351" xr:uid="{00000000-0005-0000-0000-00000F400000}"/>
    <cellStyle name="Normal 8 19 2 3" xfId="16352" xr:uid="{00000000-0005-0000-0000-000010400000}"/>
    <cellStyle name="Normal 8 19 2 3 2" xfId="16353" xr:uid="{00000000-0005-0000-0000-000011400000}"/>
    <cellStyle name="Normal 8 19 2 3 3" xfId="16354" xr:uid="{00000000-0005-0000-0000-000012400000}"/>
    <cellStyle name="Normal 8 19 2 4" xfId="16355" xr:uid="{00000000-0005-0000-0000-000013400000}"/>
    <cellStyle name="Normal 8 19 2 5" xfId="16356" xr:uid="{00000000-0005-0000-0000-000014400000}"/>
    <cellStyle name="Normal 8 19 3" xfId="16357" xr:uid="{00000000-0005-0000-0000-000015400000}"/>
    <cellStyle name="Normal 8 19 3 2" xfId="16358" xr:uid="{00000000-0005-0000-0000-000016400000}"/>
    <cellStyle name="Normal 8 19 3 2 2" xfId="16359" xr:uid="{00000000-0005-0000-0000-000017400000}"/>
    <cellStyle name="Normal 8 19 3 2 3" xfId="16360" xr:uid="{00000000-0005-0000-0000-000018400000}"/>
    <cellStyle name="Normal 8 19 3 3" xfId="16361" xr:uid="{00000000-0005-0000-0000-000019400000}"/>
    <cellStyle name="Normal 8 19 3 4" xfId="16362" xr:uid="{00000000-0005-0000-0000-00001A400000}"/>
    <cellStyle name="Normal 8 19 4" xfId="16363" xr:uid="{00000000-0005-0000-0000-00001B400000}"/>
    <cellStyle name="Normal 8 19 4 2" xfId="16364" xr:uid="{00000000-0005-0000-0000-00001C400000}"/>
    <cellStyle name="Normal 8 19 4 3" xfId="16365" xr:uid="{00000000-0005-0000-0000-00001D400000}"/>
    <cellStyle name="Normal 8 19 5" xfId="16366" xr:uid="{00000000-0005-0000-0000-00001E400000}"/>
    <cellStyle name="Normal 8 19 6" xfId="16367" xr:uid="{00000000-0005-0000-0000-00001F400000}"/>
    <cellStyle name="Normal 8 2" xfId="16368" xr:uid="{00000000-0005-0000-0000-000020400000}"/>
    <cellStyle name="Normal 8 2 10" xfId="16369" xr:uid="{00000000-0005-0000-0000-000021400000}"/>
    <cellStyle name="Normal 8 2 11" xfId="16370" xr:uid="{00000000-0005-0000-0000-000022400000}"/>
    <cellStyle name="Normal 8 2 2" xfId="16371" xr:uid="{00000000-0005-0000-0000-000023400000}"/>
    <cellStyle name="Normal 8 2 2 2" xfId="16372" xr:uid="{00000000-0005-0000-0000-000024400000}"/>
    <cellStyle name="Normal 8 2 2 2 2" xfId="16373" xr:uid="{00000000-0005-0000-0000-000025400000}"/>
    <cellStyle name="Normal 8 2 2 2 2 2" xfId="16374" xr:uid="{00000000-0005-0000-0000-000026400000}"/>
    <cellStyle name="Normal 8 2 2 2 2 2 2" xfId="16375" xr:uid="{00000000-0005-0000-0000-000027400000}"/>
    <cellStyle name="Normal 8 2 2 2 2 2 2 2" xfId="16376" xr:uid="{00000000-0005-0000-0000-000028400000}"/>
    <cellStyle name="Normal 8 2 2 2 2 2 2 3" xfId="16377" xr:uid="{00000000-0005-0000-0000-000029400000}"/>
    <cellStyle name="Normal 8 2 2 2 2 2 3" xfId="16378" xr:uid="{00000000-0005-0000-0000-00002A400000}"/>
    <cellStyle name="Normal 8 2 2 2 2 2 4" xfId="16379" xr:uid="{00000000-0005-0000-0000-00002B400000}"/>
    <cellStyle name="Normal 8 2 2 2 2 3" xfId="16380" xr:uid="{00000000-0005-0000-0000-00002C400000}"/>
    <cellStyle name="Normal 8 2 2 2 2 3 2" xfId="16381" xr:uid="{00000000-0005-0000-0000-00002D400000}"/>
    <cellStyle name="Normal 8 2 2 2 2 3 3" xfId="16382" xr:uid="{00000000-0005-0000-0000-00002E400000}"/>
    <cellStyle name="Normal 8 2 2 2 2 4" xfId="16383" xr:uid="{00000000-0005-0000-0000-00002F400000}"/>
    <cellStyle name="Normal 8 2 2 2 2 5" xfId="16384" xr:uid="{00000000-0005-0000-0000-000030400000}"/>
    <cellStyle name="Normal 8 2 2 2 3" xfId="16385" xr:uid="{00000000-0005-0000-0000-000031400000}"/>
    <cellStyle name="Normal 8 2 2 2 3 2" xfId="16386" xr:uid="{00000000-0005-0000-0000-000032400000}"/>
    <cellStyle name="Normal 8 2 2 2 3 2 2" xfId="16387" xr:uid="{00000000-0005-0000-0000-000033400000}"/>
    <cellStyle name="Normal 8 2 2 2 3 2 3" xfId="16388" xr:uid="{00000000-0005-0000-0000-000034400000}"/>
    <cellStyle name="Normal 8 2 2 2 3 3" xfId="16389" xr:uid="{00000000-0005-0000-0000-000035400000}"/>
    <cellStyle name="Normal 8 2 2 2 3 4" xfId="16390" xr:uid="{00000000-0005-0000-0000-000036400000}"/>
    <cellStyle name="Normal 8 2 2 2 4" xfId="16391" xr:uid="{00000000-0005-0000-0000-000037400000}"/>
    <cellStyle name="Normal 8 2 2 2 4 2" xfId="16392" xr:uid="{00000000-0005-0000-0000-000038400000}"/>
    <cellStyle name="Normal 8 2 2 2 4 3" xfId="16393" xr:uid="{00000000-0005-0000-0000-000039400000}"/>
    <cellStyle name="Normal 8 2 2 2 5" xfId="16394" xr:uid="{00000000-0005-0000-0000-00003A400000}"/>
    <cellStyle name="Normal 8 2 2 2 6" xfId="16395" xr:uid="{00000000-0005-0000-0000-00003B400000}"/>
    <cellStyle name="Normal 8 2 2 3" xfId="16396" xr:uid="{00000000-0005-0000-0000-00003C400000}"/>
    <cellStyle name="Normal 8 2 2 3 2" xfId="16397" xr:uid="{00000000-0005-0000-0000-00003D400000}"/>
    <cellStyle name="Normal 8 2 2 3 2 2" xfId="16398" xr:uid="{00000000-0005-0000-0000-00003E400000}"/>
    <cellStyle name="Normal 8 2 2 3 2 2 2" xfId="16399" xr:uid="{00000000-0005-0000-0000-00003F400000}"/>
    <cellStyle name="Normal 8 2 2 3 2 2 3" xfId="16400" xr:uid="{00000000-0005-0000-0000-000040400000}"/>
    <cellStyle name="Normal 8 2 2 3 2 3" xfId="16401" xr:uid="{00000000-0005-0000-0000-000041400000}"/>
    <cellStyle name="Normal 8 2 2 3 2 4" xfId="16402" xr:uid="{00000000-0005-0000-0000-000042400000}"/>
    <cellStyle name="Normal 8 2 2 3 3" xfId="16403" xr:uid="{00000000-0005-0000-0000-000043400000}"/>
    <cellStyle name="Normal 8 2 2 3 3 2" xfId="16404" xr:uid="{00000000-0005-0000-0000-000044400000}"/>
    <cellStyle name="Normal 8 2 2 3 3 3" xfId="16405" xr:uid="{00000000-0005-0000-0000-000045400000}"/>
    <cellStyle name="Normal 8 2 2 3 4" xfId="16406" xr:uid="{00000000-0005-0000-0000-000046400000}"/>
    <cellStyle name="Normal 8 2 2 3 5" xfId="16407" xr:uid="{00000000-0005-0000-0000-000047400000}"/>
    <cellStyle name="Normal 8 2 2 4" xfId="16408" xr:uid="{00000000-0005-0000-0000-000048400000}"/>
    <cellStyle name="Normal 8 2 2 4 2" xfId="16409" xr:uid="{00000000-0005-0000-0000-000049400000}"/>
    <cellStyle name="Normal 8 2 2 4 2 2" xfId="16410" xr:uid="{00000000-0005-0000-0000-00004A400000}"/>
    <cellStyle name="Normal 8 2 2 4 2 3" xfId="16411" xr:uid="{00000000-0005-0000-0000-00004B400000}"/>
    <cellStyle name="Normal 8 2 2 4 3" xfId="16412" xr:uid="{00000000-0005-0000-0000-00004C400000}"/>
    <cellStyle name="Normal 8 2 2 4 4" xfId="16413" xr:uid="{00000000-0005-0000-0000-00004D400000}"/>
    <cellStyle name="Normal 8 2 2 5" xfId="16414" xr:uid="{00000000-0005-0000-0000-00004E400000}"/>
    <cellStyle name="Normal 8 2 2 5 2" xfId="16415" xr:uid="{00000000-0005-0000-0000-00004F400000}"/>
    <cellStyle name="Normal 8 2 2 5 3" xfId="16416" xr:uid="{00000000-0005-0000-0000-000050400000}"/>
    <cellStyle name="Normal 8 2 2 6" xfId="16417" xr:uid="{00000000-0005-0000-0000-000051400000}"/>
    <cellStyle name="Normal 8 2 2 7" xfId="16418" xr:uid="{00000000-0005-0000-0000-000052400000}"/>
    <cellStyle name="Normal 8 2 3" xfId="16419" xr:uid="{00000000-0005-0000-0000-000053400000}"/>
    <cellStyle name="Normal 8 2 3 2" xfId="16420" xr:uid="{00000000-0005-0000-0000-000054400000}"/>
    <cellStyle name="Normal 8 2 3 2 2" xfId="16421" xr:uid="{00000000-0005-0000-0000-000055400000}"/>
    <cellStyle name="Normal 8 2 3 2 2 2" xfId="16422" xr:uid="{00000000-0005-0000-0000-000056400000}"/>
    <cellStyle name="Normal 8 2 3 2 2 2 2" xfId="16423" xr:uid="{00000000-0005-0000-0000-000057400000}"/>
    <cellStyle name="Normal 8 2 3 2 2 2 3" xfId="16424" xr:uid="{00000000-0005-0000-0000-000058400000}"/>
    <cellStyle name="Normal 8 2 3 2 2 3" xfId="16425" xr:uid="{00000000-0005-0000-0000-000059400000}"/>
    <cellStyle name="Normal 8 2 3 2 2 4" xfId="16426" xr:uid="{00000000-0005-0000-0000-00005A400000}"/>
    <cellStyle name="Normal 8 2 3 2 3" xfId="16427" xr:uid="{00000000-0005-0000-0000-00005B400000}"/>
    <cellStyle name="Normal 8 2 3 2 3 2" xfId="16428" xr:uid="{00000000-0005-0000-0000-00005C400000}"/>
    <cellStyle name="Normal 8 2 3 2 3 3" xfId="16429" xr:uid="{00000000-0005-0000-0000-00005D400000}"/>
    <cellStyle name="Normal 8 2 3 2 4" xfId="16430" xr:uid="{00000000-0005-0000-0000-00005E400000}"/>
    <cellStyle name="Normal 8 2 3 2 5" xfId="16431" xr:uid="{00000000-0005-0000-0000-00005F400000}"/>
    <cellStyle name="Normal 8 2 3 3" xfId="16432" xr:uid="{00000000-0005-0000-0000-000060400000}"/>
    <cellStyle name="Normal 8 2 3 3 2" xfId="16433" xr:uid="{00000000-0005-0000-0000-000061400000}"/>
    <cellStyle name="Normal 8 2 3 3 2 2" xfId="16434" xr:uid="{00000000-0005-0000-0000-000062400000}"/>
    <cellStyle name="Normal 8 2 3 3 2 3" xfId="16435" xr:uid="{00000000-0005-0000-0000-000063400000}"/>
    <cellStyle name="Normal 8 2 3 3 3" xfId="16436" xr:uid="{00000000-0005-0000-0000-000064400000}"/>
    <cellStyle name="Normal 8 2 3 3 4" xfId="16437" xr:uid="{00000000-0005-0000-0000-000065400000}"/>
    <cellStyle name="Normal 8 2 3 4" xfId="16438" xr:uid="{00000000-0005-0000-0000-000066400000}"/>
    <cellStyle name="Normal 8 2 3 4 2" xfId="16439" xr:uid="{00000000-0005-0000-0000-000067400000}"/>
    <cellStyle name="Normal 8 2 3 4 3" xfId="16440" xr:uid="{00000000-0005-0000-0000-000068400000}"/>
    <cellStyle name="Normal 8 2 3 5" xfId="16441" xr:uid="{00000000-0005-0000-0000-000069400000}"/>
    <cellStyle name="Normal 8 2 3 6" xfId="16442" xr:uid="{00000000-0005-0000-0000-00006A400000}"/>
    <cellStyle name="Normal 8 2 4" xfId="16443" xr:uid="{00000000-0005-0000-0000-00006B400000}"/>
    <cellStyle name="Normal 8 2 4 2" xfId="16444" xr:uid="{00000000-0005-0000-0000-00006C400000}"/>
    <cellStyle name="Normal 8 2 4 2 2" xfId="16445" xr:uid="{00000000-0005-0000-0000-00006D400000}"/>
    <cellStyle name="Normal 8 2 4 2 2 2" xfId="16446" xr:uid="{00000000-0005-0000-0000-00006E400000}"/>
    <cellStyle name="Normal 8 2 4 2 2 2 2" xfId="16447" xr:uid="{00000000-0005-0000-0000-00006F400000}"/>
    <cellStyle name="Normal 8 2 4 2 2 2 3" xfId="16448" xr:uid="{00000000-0005-0000-0000-000070400000}"/>
    <cellStyle name="Normal 8 2 4 2 2 3" xfId="16449" xr:uid="{00000000-0005-0000-0000-000071400000}"/>
    <cellStyle name="Normal 8 2 4 2 2 4" xfId="16450" xr:uid="{00000000-0005-0000-0000-000072400000}"/>
    <cellStyle name="Normal 8 2 4 2 3" xfId="16451" xr:uid="{00000000-0005-0000-0000-000073400000}"/>
    <cellStyle name="Normal 8 2 4 2 3 2" xfId="16452" xr:uid="{00000000-0005-0000-0000-000074400000}"/>
    <cellStyle name="Normal 8 2 4 2 3 3" xfId="16453" xr:uid="{00000000-0005-0000-0000-000075400000}"/>
    <cellStyle name="Normal 8 2 4 2 4" xfId="16454" xr:uid="{00000000-0005-0000-0000-000076400000}"/>
    <cellStyle name="Normal 8 2 4 2 5" xfId="16455" xr:uid="{00000000-0005-0000-0000-000077400000}"/>
    <cellStyle name="Normal 8 2 4 3" xfId="16456" xr:uid="{00000000-0005-0000-0000-000078400000}"/>
    <cellStyle name="Normal 8 2 4 3 2" xfId="16457" xr:uid="{00000000-0005-0000-0000-000079400000}"/>
    <cellStyle name="Normal 8 2 4 3 2 2" xfId="16458" xr:uid="{00000000-0005-0000-0000-00007A400000}"/>
    <cellStyle name="Normal 8 2 4 3 2 3" xfId="16459" xr:uid="{00000000-0005-0000-0000-00007B400000}"/>
    <cellStyle name="Normal 8 2 4 3 3" xfId="16460" xr:uid="{00000000-0005-0000-0000-00007C400000}"/>
    <cellStyle name="Normal 8 2 4 3 4" xfId="16461" xr:uid="{00000000-0005-0000-0000-00007D400000}"/>
    <cellStyle name="Normal 8 2 4 4" xfId="16462" xr:uid="{00000000-0005-0000-0000-00007E400000}"/>
    <cellStyle name="Normal 8 2 4 4 2" xfId="16463" xr:uid="{00000000-0005-0000-0000-00007F400000}"/>
    <cellStyle name="Normal 8 2 4 4 3" xfId="16464" xr:uid="{00000000-0005-0000-0000-000080400000}"/>
    <cellStyle name="Normal 8 2 4 5" xfId="16465" xr:uid="{00000000-0005-0000-0000-000081400000}"/>
    <cellStyle name="Normal 8 2 4 6" xfId="16466" xr:uid="{00000000-0005-0000-0000-000082400000}"/>
    <cellStyle name="Normal 8 2 5" xfId="16467" xr:uid="{00000000-0005-0000-0000-000083400000}"/>
    <cellStyle name="Normal 8 2 5 2" xfId="16468" xr:uid="{00000000-0005-0000-0000-000084400000}"/>
    <cellStyle name="Normal 8 2 5 2 2" xfId="16469" xr:uid="{00000000-0005-0000-0000-000085400000}"/>
    <cellStyle name="Normal 8 2 5 2 2 2" xfId="16470" xr:uid="{00000000-0005-0000-0000-000086400000}"/>
    <cellStyle name="Normal 8 2 5 2 2 2 2" xfId="16471" xr:uid="{00000000-0005-0000-0000-000087400000}"/>
    <cellStyle name="Normal 8 2 5 2 2 2 3" xfId="16472" xr:uid="{00000000-0005-0000-0000-000088400000}"/>
    <cellStyle name="Normal 8 2 5 2 2 3" xfId="16473" xr:uid="{00000000-0005-0000-0000-000089400000}"/>
    <cellStyle name="Normal 8 2 5 2 2 4" xfId="16474" xr:uid="{00000000-0005-0000-0000-00008A400000}"/>
    <cellStyle name="Normal 8 2 5 2 3" xfId="16475" xr:uid="{00000000-0005-0000-0000-00008B400000}"/>
    <cellStyle name="Normal 8 2 5 2 3 2" xfId="16476" xr:uid="{00000000-0005-0000-0000-00008C400000}"/>
    <cellStyle name="Normal 8 2 5 2 3 3" xfId="16477" xr:uid="{00000000-0005-0000-0000-00008D400000}"/>
    <cellStyle name="Normal 8 2 5 2 4" xfId="16478" xr:uid="{00000000-0005-0000-0000-00008E400000}"/>
    <cellStyle name="Normal 8 2 5 2 5" xfId="16479" xr:uid="{00000000-0005-0000-0000-00008F400000}"/>
    <cellStyle name="Normal 8 2 5 3" xfId="16480" xr:uid="{00000000-0005-0000-0000-000090400000}"/>
    <cellStyle name="Normal 8 2 5 3 2" xfId="16481" xr:uid="{00000000-0005-0000-0000-000091400000}"/>
    <cellStyle name="Normal 8 2 5 3 2 2" xfId="16482" xr:uid="{00000000-0005-0000-0000-000092400000}"/>
    <cellStyle name="Normal 8 2 5 3 2 3" xfId="16483" xr:uid="{00000000-0005-0000-0000-000093400000}"/>
    <cellStyle name="Normal 8 2 5 3 3" xfId="16484" xr:uid="{00000000-0005-0000-0000-000094400000}"/>
    <cellStyle name="Normal 8 2 5 3 4" xfId="16485" xr:uid="{00000000-0005-0000-0000-000095400000}"/>
    <cellStyle name="Normal 8 2 5 4" xfId="16486" xr:uid="{00000000-0005-0000-0000-000096400000}"/>
    <cellStyle name="Normal 8 2 5 4 2" xfId="16487" xr:uid="{00000000-0005-0000-0000-000097400000}"/>
    <cellStyle name="Normal 8 2 5 4 3" xfId="16488" xr:uid="{00000000-0005-0000-0000-000098400000}"/>
    <cellStyle name="Normal 8 2 5 5" xfId="16489" xr:uid="{00000000-0005-0000-0000-000099400000}"/>
    <cellStyle name="Normal 8 2 5 6" xfId="16490" xr:uid="{00000000-0005-0000-0000-00009A400000}"/>
    <cellStyle name="Normal 8 2 6" xfId="16491" xr:uid="{00000000-0005-0000-0000-00009B400000}"/>
    <cellStyle name="Normal 8 2 6 2" xfId="16492" xr:uid="{00000000-0005-0000-0000-00009C400000}"/>
    <cellStyle name="Normal 8 2 6 2 2" xfId="16493" xr:uid="{00000000-0005-0000-0000-00009D400000}"/>
    <cellStyle name="Normal 8 2 6 2 2 2" xfId="16494" xr:uid="{00000000-0005-0000-0000-00009E400000}"/>
    <cellStyle name="Normal 8 2 6 2 2 2 2" xfId="16495" xr:uid="{00000000-0005-0000-0000-00009F400000}"/>
    <cellStyle name="Normal 8 2 6 2 2 2 3" xfId="16496" xr:uid="{00000000-0005-0000-0000-0000A0400000}"/>
    <cellStyle name="Normal 8 2 6 2 2 3" xfId="16497" xr:uid="{00000000-0005-0000-0000-0000A1400000}"/>
    <cellStyle name="Normal 8 2 6 2 2 4" xfId="16498" xr:uid="{00000000-0005-0000-0000-0000A2400000}"/>
    <cellStyle name="Normal 8 2 6 2 3" xfId="16499" xr:uid="{00000000-0005-0000-0000-0000A3400000}"/>
    <cellStyle name="Normal 8 2 6 2 3 2" xfId="16500" xr:uid="{00000000-0005-0000-0000-0000A4400000}"/>
    <cellStyle name="Normal 8 2 6 2 3 3" xfId="16501" xr:uid="{00000000-0005-0000-0000-0000A5400000}"/>
    <cellStyle name="Normal 8 2 6 2 4" xfId="16502" xr:uid="{00000000-0005-0000-0000-0000A6400000}"/>
    <cellStyle name="Normal 8 2 6 2 5" xfId="16503" xr:uid="{00000000-0005-0000-0000-0000A7400000}"/>
    <cellStyle name="Normal 8 2 6 3" xfId="16504" xr:uid="{00000000-0005-0000-0000-0000A8400000}"/>
    <cellStyle name="Normal 8 2 6 3 2" xfId="16505" xr:uid="{00000000-0005-0000-0000-0000A9400000}"/>
    <cellStyle name="Normal 8 2 6 3 2 2" xfId="16506" xr:uid="{00000000-0005-0000-0000-0000AA400000}"/>
    <cellStyle name="Normal 8 2 6 3 2 3" xfId="16507" xr:uid="{00000000-0005-0000-0000-0000AB400000}"/>
    <cellStyle name="Normal 8 2 6 3 3" xfId="16508" xr:uid="{00000000-0005-0000-0000-0000AC400000}"/>
    <cellStyle name="Normal 8 2 6 3 4" xfId="16509" xr:uid="{00000000-0005-0000-0000-0000AD400000}"/>
    <cellStyle name="Normal 8 2 6 4" xfId="16510" xr:uid="{00000000-0005-0000-0000-0000AE400000}"/>
    <cellStyle name="Normal 8 2 6 4 2" xfId="16511" xr:uid="{00000000-0005-0000-0000-0000AF400000}"/>
    <cellStyle name="Normal 8 2 6 4 3" xfId="16512" xr:uid="{00000000-0005-0000-0000-0000B0400000}"/>
    <cellStyle name="Normal 8 2 6 5" xfId="16513" xr:uid="{00000000-0005-0000-0000-0000B1400000}"/>
    <cellStyle name="Normal 8 2 6 6" xfId="16514" xr:uid="{00000000-0005-0000-0000-0000B2400000}"/>
    <cellStyle name="Normal 8 2 7" xfId="16515" xr:uid="{00000000-0005-0000-0000-0000B3400000}"/>
    <cellStyle name="Normal 8 2 7 2" xfId="16516" xr:uid="{00000000-0005-0000-0000-0000B4400000}"/>
    <cellStyle name="Normal 8 2 7 2 2" xfId="16517" xr:uid="{00000000-0005-0000-0000-0000B5400000}"/>
    <cellStyle name="Normal 8 2 7 2 2 2" xfId="16518" xr:uid="{00000000-0005-0000-0000-0000B6400000}"/>
    <cellStyle name="Normal 8 2 7 2 2 3" xfId="16519" xr:uid="{00000000-0005-0000-0000-0000B7400000}"/>
    <cellStyle name="Normal 8 2 7 2 3" xfId="16520" xr:uid="{00000000-0005-0000-0000-0000B8400000}"/>
    <cellStyle name="Normal 8 2 7 2 4" xfId="16521" xr:uid="{00000000-0005-0000-0000-0000B9400000}"/>
    <cellStyle name="Normal 8 2 7 3" xfId="16522" xr:uid="{00000000-0005-0000-0000-0000BA400000}"/>
    <cellStyle name="Normal 8 2 7 3 2" xfId="16523" xr:uid="{00000000-0005-0000-0000-0000BB400000}"/>
    <cellStyle name="Normal 8 2 7 3 3" xfId="16524" xr:uid="{00000000-0005-0000-0000-0000BC400000}"/>
    <cellStyle name="Normal 8 2 7 4" xfId="16525" xr:uid="{00000000-0005-0000-0000-0000BD400000}"/>
    <cellStyle name="Normal 8 2 7 5" xfId="16526" xr:uid="{00000000-0005-0000-0000-0000BE400000}"/>
    <cellStyle name="Normal 8 2 8" xfId="16527" xr:uid="{00000000-0005-0000-0000-0000BF400000}"/>
    <cellStyle name="Normal 8 2 8 2" xfId="16528" xr:uid="{00000000-0005-0000-0000-0000C0400000}"/>
    <cellStyle name="Normal 8 2 8 2 2" xfId="16529" xr:uid="{00000000-0005-0000-0000-0000C1400000}"/>
    <cellStyle name="Normal 8 2 8 2 3" xfId="16530" xr:uid="{00000000-0005-0000-0000-0000C2400000}"/>
    <cellStyle name="Normal 8 2 8 3" xfId="16531" xr:uid="{00000000-0005-0000-0000-0000C3400000}"/>
    <cellStyle name="Normal 8 2 8 4" xfId="16532" xr:uid="{00000000-0005-0000-0000-0000C4400000}"/>
    <cellStyle name="Normal 8 2 9" xfId="16533" xr:uid="{00000000-0005-0000-0000-0000C5400000}"/>
    <cellStyle name="Normal 8 2 9 2" xfId="16534" xr:uid="{00000000-0005-0000-0000-0000C6400000}"/>
    <cellStyle name="Normal 8 2 9 3" xfId="16535" xr:uid="{00000000-0005-0000-0000-0000C7400000}"/>
    <cellStyle name="Normal 8 20" xfId="16536" xr:uid="{00000000-0005-0000-0000-0000C8400000}"/>
    <cellStyle name="Normal 8 20 2" xfId="16537" xr:uid="{00000000-0005-0000-0000-0000C9400000}"/>
    <cellStyle name="Normal 8 20 2 2" xfId="16538" xr:uid="{00000000-0005-0000-0000-0000CA400000}"/>
    <cellStyle name="Normal 8 20 2 2 2" xfId="16539" xr:uid="{00000000-0005-0000-0000-0000CB400000}"/>
    <cellStyle name="Normal 8 20 2 2 2 2" xfId="16540" xr:uid="{00000000-0005-0000-0000-0000CC400000}"/>
    <cellStyle name="Normal 8 20 2 2 2 3" xfId="16541" xr:uid="{00000000-0005-0000-0000-0000CD400000}"/>
    <cellStyle name="Normal 8 20 2 2 3" xfId="16542" xr:uid="{00000000-0005-0000-0000-0000CE400000}"/>
    <cellStyle name="Normal 8 20 2 2 4" xfId="16543" xr:uid="{00000000-0005-0000-0000-0000CF400000}"/>
    <cellStyle name="Normal 8 20 2 3" xfId="16544" xr:uid="{00000000-0005-0000-0000-0000D0400000}"/>
    <cellStyle name="Normal 8 20 2 3 2" xfId="16545" xr:uid="{00000000-0005-0000-0000-0000D1400000}"/>
    <cellStyle name="Normal 8 20 2 3 3" xfId="16546" xr:uid="{00000000-0005-0000-0000-0000D2400000}"/>
    <cellStyle name="Normal 8 20 2 4" xfId="16547" xr:uid="{00000000-0005-0000-0000-0000D3400000}"/>
    <cellStyle name="Normal 8 20 2 5" xfId="16548" xr:uid="{00000000-0005-0000-0000-0000D4400000}"/>
    <cellStyle name="Normal 8 20 3" xfId="16549" xr:uid="{00000000-0005-0000-0000-0000D5400000}"/>
    <cellStyle name="Normal 8 20 3 2" xfId="16550" xr:uid="{00000000-0005-0000-0000-0000D6400000}"/>
    <cellStyle name="Normal 8 20 3 2 2" xfId="16551" xr:uid="{00000000-0005-0000-0000-0000D7400000}"/>
    <cellStyle name="Normal 8 20 3 2 3" xfId="16552" xr:uid="{00000000-0005-0000-0000-0000D8400000}"/>
    <cellStyle name="Normal 8 20 3 3" xfId="16553" xr:uid="{00000000-0005-0000-0000-0000D9400000}"/>
    <cellStyle name="Normal 8 20 3 4" xfId="16554" xr:uid="{00000000-0005-0000-0000-0000DA400000}"/>
    <cellStyle name="Normal 8 20 4" xfId="16555" xr:uid="{00000000-0005-0000-0000-0000DB400000}"/>
    <cellStyle name="Normal 8 20 4 2" xfId="16556" xr:uid="{00000000-0005-0000-0000-0000DC400000}"/>
    <cellStyle name="Normal 8 20 4 3" xfId="16557" xr:uid="{00000000-0005-0000-0000-0000DD400000}"/>
    <cellStyle name="Normal 8 20 5" xfId="16558" xr:uid="{00000000-0005-0000-0000-0000DE400000}"/>
    <cellStyle name="Normal 8 20 6" xfId="16559" xr:uid="{00000000-0005-0000-0000-0000DF400000}"/>
    <cellStyle name="Normal 8 21" xfId="16560" xr:uid="{00000000-0005-0000-0000-0000E0400000}"/>
    <cellStyle name="Normal 8 22" xfId="16561" xr:uid="{00000000-0005-0000-0000-0000E1400000}"/>
    <cellStyle name="Normal 8 22 2" xfId="16562" xr:uid="{00000000-0005-0000-0000-0000E2400000}"/>
    <cellStyle name="Normal 8 22 2 2" xfId="16563" xr:uid="{00000000-0005-0000-0000-0000E3400000}"/>
    <cellStyle name="Normal 8 22 2 2 2" xfId="16564" xr:uid="{00000000-0005-0000-0000-0000E4400000}"/>
    <cellStyle name="Normal 8 22 2 2 2 2" xfId="16565" xr:uid="{00000000-0005-0000-0000-0000E5400000}"/>
    <cellStyle name="Normal 8 22 2 2 2 3" xfId="16566" xr:uid="{00000000-0005-0000-0000-0000E6400000}"/>
    <cellStyle name="Normal 8 22 2 2 3" xfId="16567" xr:uid="{00000000-0005-0000-0000-0000E7400000}"/>
    <cellStyle name="Normal 8 22 2 2 4" xfId="16568" xr:uid="{00000000-0005-0000-0000-0000E8400000}"/>
    <cellStyle name="Normal 8 22 2 3" xfId="16569" xr:uid="{00000000-0005-0000-0000-0000E9400000}"/>
    <cellStyle name="Normal 8 22 2 3 2" xfId="16570" xr:uid="{00000000-0005-0000-0000-0000EA400000}"/>
    <cellStyle name="Normal 8 22 2 3 3" xfId="16571" xr:uid="{00000000-0005-0000-0000-0000EB400000}"/>
    <cellStyle name="Normal 8 22 2 4" xfId="16572" xr:uid="{00000000-0005-0000-0000-0000EC400000}"/>
    <cellStyle name="Normal 8 22 2 5" xfId="16573" xr:uid="{00000000-0005-0000-0000-0000ED400000}"/>
    <cellStyle name="Normal 8 22 3" xfId="16574" xr:uid="{00000000-0005-0000-0000-0000EE400000}"/>
    <cellStyle name="Normal 8 22 3 2" xfId="16575" xr:uid="{00000000-0005-0000-0000-0000EF400000}"/>
    <cellStyle name="Normal 8 22 3 2 2" xfId="16576" xr:uid="{00000000-0005-0000-0000-0000F0400000}"/>
    <cellStyle name="Normal 8 22 3 2 3" xfId="16577" xr:uid="{00000000-0005-0000-0000-0000F1400000}"/>
    <cellStyle name="Normal 8 22 3 3" xfId="16578" xr:uid="{00000000-0005-0000-0000-0000F2400000}"/>
    <cellStyle name="Normal 8 22 3 4" xfId="16579" xr:uid="{00000000-0005-0000-0000-0000F3400000}"/>
    <cellStyle name="Normal 8 22 4" xfId="16580" xr:uid="{00000000-0005-0000-0000-0000F4400000}"/>
    <cellStyle name="Normal 8 22 4 2" xfId="16581" xr:uid="{00000000-0005-0000-0000-0000F5400000}"/>
    <cellStyle name="Normal 8 22 4 3" xfId="16582" xr:uid="{00000000-0005-0000-0000-0000F6400000}"/>
    <cellStyle name="Normal 8 22 5" xfId="16583" xr:uid="{00000000-0005-0000-0000-0000F7400000}"/>
    <cellStyle name="Normal 8 22 6" xfId="16584" xr:uid="{00000000-0005-0000-0000-0000F8400000}"/>
    <cellStyle name="Normal 8 23" xfId="16585" xr:uid="{00000000-0005-0000-0000-0000F9400000}"/>
    <cellStyle name="Normal 8 23 2" xfId="16586" xr:uid="{00000000-0005-0000-0000-0000FA400000}"/>
    <cellStyle name="Normal 8 24" xfId="16587" xr:uid="{00000000-0005-0000-0000-0000FB400000}"/>
    <cellStyle name="Normal 8 24 2" xfId="16588" xr:uid="{00000000-0005-0000-0000-0000FC400000}"/>
    <cellStyle name="Normal 8 25" xfId="16589" xr:uid="{00000000-0005-0000-0000-0000FD400000}"/>
    <cellStyle name="Normal 8 25 2" xfId="16590" xr:uid="{00000000-0005-0000-0000-0000FE400000}"/>
    <cellStyle name="Normal 8 25 2 2" xfId="16591" xr:uid="{00000000-0005-0000-0000-0000FF400000}"/>
    <cellStyle name="Normal 8 25 2 2 2" xfId="16592" xr:uid="{00000000-0005-0000-0000-000000410000}"/>
    <cellStyle name="Normal 8 25 2 2 2 2" xfId="16593" xr:uid="{00000000-0005-0000-0000-000001410000}"/>
    <cellStyle name="Normal 8 25 2 2 2 3" xfId="16594" xr:uid="{00000000-0005-0000-0000-000002410000}"/>
    <cellStyle name="Normal 8 25 2 2 3" xfId="16595" xr:uid="{00000000-0005-0000-0000-000003410000}"/>
    <cellStyle name="Normal 8 25 2 2 4" xfId="16596" xr:uid="{00000000-0005-0000-0000-000004410000}"/>
    <cellStyle name="Normal 8 25 2 3" xfId="16597" xr:uid="{00000000-0005-0000-0000-000005410000}"/>
    <cellStyle name="Normal 8 25 2 3 2" xfId="16598" xr:uid="{00000000-0005-0000-0000-000006410000}"/>
    <cellStyle name="Normal 8 25 2 3 3" xfId="16599" xr:uid="{00000000-0005-0000-0000-000007410000}"/>
    <cellStyle name="Normal 8 25 2 4" xfId="16600" xr:uid="{00000000-0005-0000-0000-000008410000}"/>
    <cellStyle name="Normal 8 25 2 5" xfId="16601" xr:uid="{00000000-0005-0000-0000-000009410000}"/>
    <cellStyle name="Normal 8 25 3" xfId="16602" xr:uid="{00000000-0005-0000-0000-00000A410000}"/>
    <cellStyle name="Normal 8 25 3 2" xfId="16603" xr:uid="{00000000-0005-0000-0000-00000B410000}"/>
    <cellStyle name="Normal 8 25 3 2 2" xfId="16604" xr:uid="{00000000-0005-0000-0000-00000C410000}"/>
    <cellStyle name="Normal 8 25 3 2 3" xfId="16605" xr:uid="{00000000-0005-0000-0000-00000D410000}"/>
    <cellStyle name="Normal 8 25 3 3" xfId="16606" xr:uid="{00000000-0005-0000-0000-00000E410000}"/>
    <cellStyle name="Normal 8 25 3 4" xfId="16607" xr:uid="{00000000-0005-0000-0000-00000F410000}"/>
    <cellStyle name="Normal 8 25 4" xfId="16608" xr:uid="{00000000-0005-0000-0000-000010410000}"/>
    <cellStyle name="Normal 8 25 4 2" xfId="16609" xr:uid="{00000000-0005-0000-0000-000011410000}"/>
    <cellStyle name="Normal 8 25 4 3" xfId="16610" xr:uid="{00000000-0005-0000-0000-000012410000}"/>
    <cellStyle name="Normal 8 25 5" xfId="16611" xr:uid="{00000000-0005-0000-0000-000013410000}"/>
    <cellStyle name="Normal 8 25 6" xfId="16612" xr:uid="{00000000-0005-0000-0000-000014410000}"/>
    <cellStyle name="Normal 8 26" xfId="16613" xr:uid="{00000000-0005-0000-0000-000015410000}"/>
    <cellStyle name="Normal 8 26 2" xfId="16614" xr:uid="{00000000-0005-0000-0000-000016410000}"/>
    <cellStyle name="Normal 8 26 2 2" xfId="16615" xr:uid="{00000000-0005-0000-0000-000017410000}"/>
    <cellStyle name="Normal 8 26 2 2 2" xfId="16616" xr:uid="{00000000-0005-0000-0000-000018410000}"/>
    <cellStyle name="Normal 8 26 2 2 3" xfId="16617" xr:uid="{00000000-0005-0000-0000-000019410000}"/>
    <cellStyle name="Normal 8 26 2 3" xfId="16618" xr:uid="{00000000-0005-0000-0000-00001A410000}"/>
    <cellStyle name="Normal 8 26 2 4" xfId="16619" xr:uid="{00000000-0005-0000-0000-00001B410000}"/>
    <cellStyle name="Normal 8 26 3" xfId="16620" xr:uid="{00000000-0005-0000-0000-00001C410000}"/>
    <cellStyle name="Normal 8 26 3 2" xfId="16621" xr:uid="{00000000-0005-0000-0000-00001D410000}"/>
    <cellStyle name="Normal 8 26 3 3" xfId="16622" xr:uid="{00000000-0005-0000-0000-00001E410000}"/>
    <cellStyle name="Normal 8 26 4" xfId="16623" xr:uid="{00000000-0005-0000-0000-00001F410000}"/>
    <cellStyle name="Normal 8 26 5" xfId="16624" xr:uid="{00000000-0005-0000-0000-000020410000}"/>
    <cellStyle name="Normal 8 27" xfId="16625" xr:uid="{00000000-0005-0000-0000-000021410000}"/>
    <cellStyle name="Normal 8 27 2" xfId="16626" xr:uid="{00000000-0005-0000-0000-000022410000}"/>
    <cellStyle name="Normal 8 27 2 2" xfId="16627" xr:uid="{00000000-0005-0000-0000-000023410000}"/>
    <cellStyle name="Normal 8 27 2 3" xfId="16628" xr:uid="{00000000-0005-0000-0000-000024410000}"/>
    <cellStyle name="Normal 8 27 3" xfId="16629" xr:uid="{00000000-0005-0000-0000-000025410000}"/>
    <cellStyle name="Normal 8 27 4" xfId="16630" xr:uid="{00000000-0005-0000-0000-000026410000}"/>
    <cellStyle name="Normal 8 28" xfId="16631" xr:uid="{00000000-0005-0000-0000-000027410000}"/>
    <cellStyle name="Normal 8 28 2" xfId="16632" xr:uid="{00000000-0005-0000-0000-000028410000}"/>
    <cellStyle name="Normal 8 28 3" xfId="16633" xr:uid="{00000000-0005-0000-0000-000029410000}"/>
    <cellStyle name="Normal 8 29" xfId="16634" xr:uid="{00000000-0005-0000-0000-00002A410000}"/>
    <cellStyle name="Normal 8 3" xfId="16635" xr:uid="{00000000-0005-0000-0000-00002B410000}"/>
    <cellStyle name="Normal 8 3 10" xfId="16636" xr:uid="{00000000-0005-0000-0000-00002C410000}"/>
    <cellStyle name="Normal 8 3 11" xfId="16637" xr:uid="{00000000-0005-0000-0000-00002D410000}"/>
    <cellStyle name="Normal 8 3 2" xfId="16638" xr:uid="{00000000-0005-0000-0000-00002E410000}"/>
    <cellStyle name="Normal 8 3 2 2" xfId="16639" xr:uid="{00000000-0005-0000-0000-00002F410000}"/>
    <cellStyle name="Normal 8 3 2 2 2" xfId="16640" xr:uid="{00000000-0005-0000-0000-000030410000}"/>
    <cellStyle name="Normal 8 3 2 2 2 2" xfId="16641" xr:uid="{00000000-0005-0000-0000-000031410000}"/>
    <cellStyle name="Normal 8 3 2 2 2 2 2" xfId="16642" xr:uid="{00000000-0005-0000-0000-000032410000}"/>
    <cellStyle name="Normal 8 3 2 2 2 2 3" xfId="16643" xr:uid="{00000000-0005-0000-0000-000033410000}"/>
    <cellStyle name="Normal 8 3 2 2 2 3" xfId="16644" xr:uid="{00000000-0005-0000-0000-000034410000}"/>
    <cellStyle name="Normal 8 3 2 2 2 4" xfId="16645" xr:uid="{00000000-0005-0000-0000-000035410000}"/>
    <cellStyle name="Normal 8 3 2 2 3" xfId="16646" xr:uid="{00000000-0005-0000-0000-000036410000}"/>
    <cellStyle name="Normal 8 3 2 2 3 2" xfId="16647" xr:uid="{00000000-0005-0000-0000-000037410000}"/>
    <cellStyle name="Normal 8 3 2 2 3 3" xfId="16648" xr:uid="{00000000-0005-0000-0000-000038410000}"/>
    <cellStyle name="Normal 8 3 2 2 4" xfId="16649" xr:uid="{00000000-0005-0000-0000-000039410000}"/>
    <cellStyle name="Normal 8 3 2 2 5" xfId="16650" xr:uid="{00000000-0005-0000-0000-00003A410000}"/>
    <cellStyle name="Normal 8 3 2 3" xfId="16651" xr:uid="{00000000-0005-0000-0000-00003B410000}"/>
    <cellStyle name="Normal 8 3 2 3 2" xfId="16652" xr:uid="{00000000-0005-0000-0000-00003C410000}"/>
    <cellStyle name="Normal 8 3 2 3 2 2" xfId="16653" xr:uid="{00000000-0005-0000-0000-00003D410000}"/>
    <cellStyle name="Normal 8 3 2 3 2 3" xfId="16654" xr:uid="{00000000-0005-0000-0000-00003E410000}"/>
    <cellStyle name="Normal 8 3 2 3 3" xfId="16655" xr:uid="{00000000-0005-0000-0000-00003F410000}"/>
    <cellStyle name="Normal 8 3 2 3 4" xfId="16656" xr:uid="{00000000-0005-0000-0000-000040410000}"/>
    <cellStyle name="Normal 8 3 2 4" xfId="16657" xr:uid="{00000000-0005-0000-0000-000041410000}"/>
    <cellStyle name="Normal 8 3 2 4 2" xfId="16658" xr:uid="{00000000-0005-0000-0000-000042410000}"/>
    <cellStyle name="Normal 8 3 2 4 3" xfId="16659" xr:uid="{00000000-0005-0000-0000-000043410000}"/>
    <cellStyle name="Normal 8 3 2 5" xfId="16660" xr:uid="{00000000-0005-0000-0000-000044410000}"/>
    <cellStyle name="Normal 8 3 2 6" xfId="16661" xr:uid="{00000000-0005-0000-0000-000045410000}"/>
    <cellStyle name="Normal 8 3 3" xfId="16662" xr:uid="{00000000-0005-0000-0000-000046410000}"/>
    <cellStyle name="Normal 8 3 3 2" xfId="16663" xr:uid="{00000000-0005-0000-0000-000047410000}"/>
    <cellStyle name="Normal 8 3 3 2 2" xfId="16664" xr:uid="{00000000-0005-0000-0000-000048410000}"/>
    <cellStyle name="Normal 8 3 3 2 2 2" xfId="16665" xr:uid="{00000000-0005-0000-0000-000049410000}"/>
    <cellStyle name="Normal 8 3 3 2 2 2 2" xfId="16666" xr:uid="{00000000-0005-0000-0000-00004A410000}"/>
    <cellStyle name="Normal 8 3 3 2 2 2 3" xfId="16667" xr:uid="{00000000-0005-0000-0000-00004B410000}"/>
    <cellStyle name="Normal 8 3 3 2 2 3" xfId="16668" xr:uid="{00000000-0005-0000-0000-00004C410000}"/>
    <cellStyle name="Normal 8 3 3 2 2 4" xfId="16669" xr:uid="{00000000-0005-0000-0000-00004D410000}"/>
    <cellStyle name="Normal 8 3 3 2 3" xfId="16670" xr:uid="{00000000-0005-0000-0000-00004E410000}"/>
    <cellStyle name="Normal 8 3 3 2 3 2" xfId="16671" xr:uid="{00000000-0005-0000-0000-00004F410000}"/>
    <cellStyle name="Normal 8 3 3 2 3 3" xfId="16672" xr:uid="{00000000-0005-0000-0000-000050410000}"/>
    <cellStyle name="Normal 8 3 3 2 4" xfId="16673" xr:uid="{00000000-0005-0000-0000-000051410000}"/>
    <cellStyle name="Normal 8 3 3 2 5" xfId="16674" xr:uid="{00000000-0005-0000-0000-000052410000}"/>
    <cellStyle name="Normal 8 3 3 3" xfId="16675" xr:uid="{00000000-0005-0000-0000-000053410000}"/>
    <cellStyle name="Normal 8 3 3 3 2" xfId="16676" xr:uid="{00000000-0005-0000-0000-000054410000}"/>
    <cellStyle name="Normal 8 3 3 3 2 2" xfId="16677" xr:uid="{00000000-0005-0000-0000-000055410000}"/>
    <cellStyle name="Normal 8 3 3 3 2 3" xfId="16678" xr:uid="{00000000-0005-0000-0000-000056410000}"/>
    <cellStyle name="Normal 8 3 3 3 3" xfId="16679" xr:uid="{00000000-0005-0000-0000-000057410000}"/>
    <cellStyle name="Normal 8 3 3 3 4" xfId="16680" xr:uid="{00000000-0005-0000-0000-000058410000}"/>
    <cellStyle name="Normal 8 3 3 4" xfId="16681" xr:uid="{00000000-0005-0000-0000-000059410000}"/>
    <cellStyle name="Normal 8 3 3 4 2" xfId="16682" xr:uid="{00000000-0005-0000-0000-00005A410000}"/>
    <cellStyle name="Normal 8 3 3 4 3" xfId="16683" xr:uid="{00000000-0005-0000-0000-00005B410000}"/>
    <cellStyle name="Normal 8 3 3 5" xfId="16684" xr:uid="{00000000-0005-0000-0000-00005C410000}"/>
    <cellStyle name="Normal 8 3 3 6" xfId="16685" xr:uid="{00000000-0005-0000-0000-00005D410000}"/>
    <cellStyle name="Normal 8 3 4" xfId="16686" xr:uid="{00000000-0005-0000-0000-00005E410000}"/>
    <cellStyle name="Normal 8 3 4 2" xfId="16687" xr:uid="{00000000-0005-0000-0000-00005F410000}"/>
    <cellStyle name="Normal 8 3 4 2 2" xfId="16688" xr:uid="{00000000-0005-0000-0000-000060410000}"/>
    <cellStyle name="Normal 8 3 4 2 2 2" xfId="16689" xr:uid="{00000000-0005-0000-0000-000061410000}"/>
    <cellStyle name="Normal 8 3 4 2 2 2 2" xfId="16690" xr:uid="{00000000-0005-0000-0000-000062410000}"/>
    <cellStyle name="Normal 8 3 4 2 2 2 3" xfId="16691" xr:uid="{00000000-0005-0000-0000-000063410000}"/>
    <cellStyle name="Normal 8 3 4 2 2 3" xfId="16692" xr:uid="{00000000-0005-0000-0000-000064410000}"/>
    <cellStyle name="Normal 8 3 4 2 2 4" xfId="16693" xr:uid="{00000000-0005-0000-0000-000065410000}"/>
    <cellStyle name="Normal 8 3 4 2 3" xfId="16694" xr:uid="{00000000-0005-0000-0000-000066410000}"/>
    <cellStyle name="Normal 8 3 4 2 3 2" xfId="16695" xr:uid="{00000000-0005-0000-0000-000067410000}"/>
    <cellStyle name="Normal 8 3 4 2 3 3" xfId="16696" xr:uid="{00000000-0005-0000-0000-000068410000}"/>
    <cellStyle name="Normal 8 3 4 2 4" xfId="16697" xr:uid="{00000000-0005-0000-0000-000069410000}"/>
    <cellStyle name="Normal 8 3 4 2 5" xfId="16698" xr:uid="{00000000-0005-0000-0000-00006A410000}"/>
    <cellStyle name="Normal 8 3 4 3" xfId="16699" xr:uid="{00000000-0005-0000-0000-00006B410000}"/>
    <cellStyle name="Normal 8 3 4 3 2" xfId="16700" xr:uid="{00000000-0005-0000-0000-00006C410000}"/>
    <cellStyle name="Normal 8 3 4 3 2 2" xfId="16701" xr:uid="{00000000-0005-0000-0000-00006D410000}"/>
    <cellStyle name="Normal 8 3 4 3 2 3" xfId="16702" xr:uid="{00000000-0005-0000-0000-00006E410000}"/>
    <cellStyle name="Normal 8 3 4 3 3" xfId="16703" xr:uid="{00000000-0005-0000-0000-00006F410000}"/>
    <cellStyle name="Normal 8 3 4 3 4" xfId="16704" xr:uid="{00000000-0005-0000-0000-000070410000}"/>
    <cellStyle name="Normal 8 3 4 4" xfId="16705" xr:uid="{00000000-0005-0000-0000-000071410000}"/>
    <cellStyle name="Normal 8 3 4 4 2" xfId="16706" xr:uid="{00000000-0005-0000-0000-000072410000}"/>
    <cellStyle name="Normal 8 3 4 4 3" xfId="16707" xr:uid="{00000000-0005-0000-0000-000073410000}"/>
    <cellStyle name="Normal 8 3 4 5" xfId="16708" xr:uid="{00000000-0005-0000-0000-000074410000}"/>
    <cellStyle name="Normal 8 3 4 6" xfId="16709" xr:uid="{00000000-0005-0000-0000-000075410000}"/>
    <cellStyle name="Normal 8 3 5" xfId="16710" xr:uid="{00000000-0005-0000-0000-000076410000}"/>
    <cellStyle name="Normal 8 3 5 2" xfId="16711" xr:uid="{00000000-0005-0000-0000-000077410000}"/>
    <cellStyle name="Normal 8 3 5 2 2" xfId="16712" xr:uid="{00000000-0005-0000-0000-000078410000}"/>
    <cellStyle name="Normal 8 3 5 2 2 2" xfId="16713" xr:uid="{00000000-0005-0000-0000-000079410000}"/>
    <cellStyle name="Normal 8 3 5 2 2 2 2" xfId="16714" xr:uid="{00000000-0005-0000-0000-00007A410000}"/>
    <cellStyle name="Normal 8 3 5 2 2 2 3" xfId="16715" xr:uid="{00000000-0005-0000-0000-00007B410000}"/>
    <cellStyle name="Normal 8 3 5 2 2 3" xfId="16716" xr:uid="{00000000-0005-0000-0000-00007C410000}"/>
    <cellStyle name="Normal 8 3 5 2 2 4" xfId="16717" xr:uid="{00000000-0005-0000-0000-00007D410000}"/>
    <cellStyle name="Normal 8 3 5 2 3" xfId="16718" xr:uid="{00000000-0005-0000-0000-00007E410000}"/>
    <cellStyle name="Normal 8 3 5 2 3 2" xfId="16719" xr:uid="{00000000-0005-0000-0000-00007F410000}"/>
    <cellStyle name="Normal 8 3 5 2 3 3" xfId="16720" xr:uid="{00000000-0005-0000-0000-000080410000}"/>
    <cellStyle name="Normal 8 3 5 2 4" xfId="16721" xr:uid="{00000000-0005-0000-0000-000081410000}"/>
    <cellStyle name="Normal 8 3 5 2 5" xfId="16722" xr:uid="{00000000-0005-0000-0000-000082410000}"/>
    <cellStyle name="Normal 8 3 5 3" xfId="16723" xr:uid="{00000000-0005-0000-0000-000083410000}"/>
    <cellStyle name="Normal 8 3 5 3 2" xfId="16724" xr:uid="{00000000-0005-0000-0000-000084410000}"/>
    <cellStyle name="Normal 8 3 5 3 2 2" xfId="16725" xr:uid="{00000000-0005-0000-0000-000085410000}"/>
    <cellStyle name="Normal 8 3 5 3 2 3" xfId="16726" xr:uid="{00000000-0005-0000-0000-000086410000}"/>
    <cellStyle name="Normal 8 3 5 3 3" xfId="16727" xr:uid="{00000000-0005-0000-0000-000087410000}"/>
    <cellStyle name="Normal 8 3 5 3 4" xfId="16728" xr:uid="{00000000-0005-0000-0000-000088410000}"/>
    <cellStyle name="Normal 8 3 5 4" xfId="16729" xr:uid="{00000000-0005-0000-0000-000089410000}"/>
    <cellStyle name="Normal 8 3 5 4 2" xfId="16730" xr:uid="{00000000-0005-0000-0000-00008A410000}"/>
    <cellStyle name="Normal 8 3 5 4 3" xfId="16731" xr:uid="{00000000-0005-0000-0000-00008B410000}"/>
    <cellStyle name="Normal 8 3 5 5" xfId="16732" xr:uid="{00000000-0005-0000-0000-00008C410000}"/>
    <cellStyle name="Normal 8 3 5 6" xfId="16733" xr:uid="{00000000-0005-0000-0000-00008D410000}"/>
    <cellStyle name="Normal 8 3 6" xfId="16734" xr:uid="{00000000-0005-0000-0000-00008E410000}"/>
    <cellStyle name="Normal 8 3 6 2" xfId="16735" xr:uid="{00000000-0005-0000-0000-00008F410000}"/>
    <cellStyle name="Normal 8 3 6 2 2" xfId="16736" xr:uid="{00000000-0005-0000-0000-000090410000}"/>
    <cellStyle name="Normal 8 3 6 2 2 2" xfId="16737" xr:uid="{00000000-0005-0000-0000-000091410000}"/>
    <cellStyle name="Normal 8 3 6 2 2 2 2" xfId="16738" xr:uid="{00000000-0005-0000-0000-000092410000}"/>
    <cellStyle name="Normal 8 3 6 2 2 2 3" xfId="16739" xr:uid="{00000000-0005-0000-0000-000093410000}"/>
    <cellStyle name="Normal 8 3 6 2 2 3" xfId="16740" xr:uid="{00000000-0005-0000-0000-000094410000}"/>
    <cellStyle name="Normal 8 3 6 2 2 4" xfId="16741" xr:uid="{00000000-0005-0000-0000-000095410000}"/>
    <cellStyle name="Normal 8 3 6 2 3" xfId="16742" xr:uid="{00000000-0005-0000-0000-000096410000}"/>
    <cellStyle name="Normal 8 3 6 2 3 2" xfId="16743" xr:uid="{00000000-0005-0000-0000-000097410000}"/>
    <cellStyle name="Normal 8 3 6 2 3 3" xfId="16744" xr:uid="{00000000-0005-0000-0000-000098410000}"/>
    <cellStyle name="Normal 8 3 6 2 4" xfId="16745" xr:uid="{00000000-0005-0000-0000-000099410000}"/>
    <cellStyle name="Normal 8 3 6 2 5" xfId="16746" xr:uid="{00000000-0005-0000-0000-00009A410000}"/>
    <cellStyle name="Normal 8 3 6 3" xfId="16747" xr:uid="{00000000-0005-0000-0000-00009B410000}"/>
    <cellStyle name="Normal 8 3 6 3 2" xfId="16748" xr:uid="{00000000-0005-0000-0000-00009C410000}"/>
    <cellStyle name="Normal 8 3 6 3 2 2" xfId="16749" xr:uid="{00000000-0005-0000-0000-00009D410000}"/>
    <cellStyle name="Normal 8 3 6 3 2 3" xfId="16750" xr:uid="{00000000-0005-0000-0000-00009E410000}"/>
    <cellStyle name="Normal 8 3 6 3 3" xfId="16751" xr:uid="{00000000-0005-0000-0000-00009F410000}"/>
    <cellStyle name="Normal 8 3 6 3 4" xfId="16752" xr:uid="{00000000-0005-0000-0000-0000A0410000}"/>
    <cellStyle name="Normal 8 3 6 4" xfId="16753" xr:uid="{00000000-0005-0000-0000-0000A1410000}"/>
    <cellStyle name="Normal 8 3 6 4 2" xfId="16754" xr:uid="{00000000-0005-0000-0000-0000A2410000}"/>
    <cellStyle name="Normal 8 3 6 4 3" xfId="16755" xr:uid="{00000000-0005-0000-0000-0000A3410000}"/>
    <cellStyle name="Normal 8 3 6 5" xfId="16756" xr:uid="{00000000-0005-0000-0000-0000A4410000}"/>
    <cellStyle name="Normal 8 3 6 6" xfId="16757" xr:uid="{00000000-0005-0000-0000-0000A5410000}"/>
    <cellStyle name="Normal 8 3 7" xfId="16758" xr:uid="{00000000-0005-0000-0000-0000A6410000}"/>
    <cellStyle name="Normal 8 3 7 2" xfId="16759" xr:uid="{00000000-0005-0000-0000-0000A7410000}"/>
    <cellStyle name="Normal 8 3 7 2 2" xfId="16760" xr:uid="{00000000-0005-0000-0000-0000A8410000}"/>
    <cellStyle name="Normal 8 3 7 2 2 2" xfId="16761" xr:uid="{00000000-0005-0000-0000-0000A9410000}"/>
    <cellStyle name="Normal 8 3 7 2 2 3" xfId="16762" xr:uid="{00000000-0005-0000-0000-0000AA410000}"/>
    <cellStyle name="Normal 8 3 7 2 3" xfId="16763" xr:uid="{00000000-0005-0000-0000-0000AB410000}"/>
    <cellStyle name="Normal 8 3 7 2 4" xfId="16764" xr:uid="{00000000-0005-0000-0000-0000AC410000}"/>
    <cellStyle name="Normal 8 3 7 3" xfId="16765" xr:uid="{00000000-0005-0000-0000-0000AD410000}"/>
    <cellStyle name="Normal 8 3 7 3 2" xfId="16766" xr:uid="{00000000-0005-0000-0000-0000AE410000}"/>
    <cellStyle name="Normal 8 3 7 3 3" xfId="16767" xr:uid="{00000000-0005-0000-0000-0000AF410000}"/>
    <cellStyle name="Normal 8 3 7 4" xfId="16768" xr:uid="{00000000-0005-0000-0000-0000B0410000}"/>
    <cellStyle name="Normal 8 3 7 5" xfId="16769" xr:uid="{00000000-0005-0000-0000-0000B1410000}"/>
    <cellStyle name="Normal 8 3 8" xfId="16770" xr:uid="{00000000-0005-0000-0000-0000B2410000}"/>
    <cellStyle name="Normal 8 3 8 2" xfId="16771" xr:uid="{00000000-0005-0000-0000-0000B3410000}"/>
    <cellStyle name="Normal 8 3 8 2 2" xfId="16772" xr:uid="{00000000-0005-0000-0000-0000B4410000}"/>
    <cellStyle name="Normal 8 3 8 2 3" xfId="16773" xr:uid="{00000000-0005-0000-0000-0000B5410000}"/>
    <cellStyle name="Normal 8 3 8 3" xfId="16774" xr:uid="{00000000-0005-0000-0000-0000B6410000}"/>
    <cellStyle name="Normal 8 3 8 4" xfId="16775" xr:uid="{00000000-0005-0000-0000-0000B7410000}"/>
    <cellStyle name="Normal 8 3 9" xfId="16776" xr:uid="{00000000-0005-0000-0000-0000B8410000}"/>
    <cellStyle name="Normal 8 3 9 2" xfId="16777" xr:uid="{00000000-0005-0000-0000-0000B9410000}"/>
    <cellStyle name="Normal 8 3 9 3" xfId="16778" xr:uid="{00000000-0005-0000-0000-0000BA410000}"/>
    <cellStyle name="Normal 8 30" xfId="16779" xr:uid="{00000000-0005-0000-0000-0000BB410000}"/>
    <cellStyle name="Normal 8 31" xfId="16780" xr:uid="{00000000-0005-0000-0000-0000BC410000}"/>
    <cellStyle name="Normal 8 32" xfId="21850" xr:uid="{00000000-0005-0000-0000-0000BD410000}"/>
    <cellStyle name="Normal 8 4" xfId="16781" xr:uid="{00000000-0005-0000-0000-0000BE410000}"/>
    <cellStyle name="Normal 8 4 2" xfId="16782" xr:uid="{00000000-0005-0000-0000-0000BF410000}"/>
    <cellStyle name="Normal 8 4 2 2" xfId="16783" xr:uid="{00000000-0005-0000-0000-0000C0410000}"/>
    <cellStyle name="Normal 8 4 2 2 2" xfId="16784" xr:uid="{00000000-0005-0000-0000-0000C1410000}"/>
    <cellStyle name="Normal 8 4 2 2 2 2" xfId="16785" xr:uid="{00000000-0005-0000-0000-0000C2410000}"/>
    <cellStyle name="Normal 8 4 2 2 2 3" xfId="16786" xr:uid="{00000000-0005-0000-0000-0000C3410000}"/>
    <cellStyle name="Normal 8 4 2 2 3" xfId="16787" xr:uid="{00000000-0005-0000-0000-0000C4410000}"/>
    <cellStyle name="Normal 8 4 2 2 4" xfId="16788" xr:uid="{00000000-0005-0000-0000-0000C5410000}"/>
    <cellStyle name="Normal 8 4 2 3" xfId="16789" xr:uid="{00000000-0005-0000-0000-0000C6410000}"/>
    <cellStyle name="Normal 8 4 2 3 2" xfId="16790" xr:uid="{00000000-0005-0000-0000-0000C7410000}"/>
    <cellStyle name="Normal 8 4 2 3 3" xfId="16791" xr:uid="{00000000-0005-0000-0000-0000C8410000}"/>
    <cellStyle name="Normal 8 4 2 4" xfId="16792" xr:uid="{00000000-0005-0000-0000-0000C9410000}"/>
    <cellStyle name="Normal 8 4 2 5" xfId="16793" xr:uid="{00000000-0005-0000-0000-0000CA410000}"/>
    <cellStyle name="Normal 8 4 3" xfId="16794" xr:uid="{00000000-0005-0000-0000-0000CB410000}"/>
    <cellStyle name="Normal 8 4 3 2" xfId="16795" xr:uid="{00000000-0005-0000-0000-0000CC410000}"/>
    <cellStyle name="Normal 8 4 3 2 2" xfId="16796" xr:uid="{00000000-0005-0000-0000-0000CD410000}"/>
    <cellStyle name="Normal 8 4 3 2 3" xfId="16797" xr:uid="{00000000-0005-0000-0000-0000CE410000}"/>
    <cellStyle name="Normal 8 4 3 3" xfId="16798" xr:uid="{00000000-0005-0000-0000-0000CF410000}"/>
    <cellStyle name="Normal 8 4 3 4" xfId="16799" xr:uid="{00000000-0005-0000-0000-0000D0410000}"/>
    <cellStyle name="Normal 8 4 4" xfId="16800" xr:uid="{00000000-0005-0000-0000-0000D1410000}"/>
    <cellStyle name="Normal 8 4 4 2" xfId="16801" xr:uid="{00000000-0005-0000-0000-0000D2410000}"/>
    <cellStyle name="Normal 8 4 4 3" xfId="16802" xr:uid="{00000000-0005-0000-0000-0000D3410000}"/>
    <cellStyle name="Normal 8 4 5" xfId="16803" xr:uid="{00000000-0005-0000-0000-0000D4410000}"/>
    <cellStyle name="Normal 8 4 6" xfId="16804" xr:uid="{00000000-0005-0000-0000-0000D5410000}"/>
    <cellStyle name="Normal 8 5" xfId="16805" xr:uid="{00000000-0005-0000-0000-0000D6410000}"/>
    <cellStyle name="Normal 8 5 2" xfId="16806" xr:uid="{00000000-0005-0000-0000-0000D7410000}"/>
    <cellStyle name="Normal 8 5 2 2" xfId="16807" xr:uid="{00000000-0005-0000-0000-0000D8410000}"/>
    <cellStyle name="Normal 8 5 2 2 2" xfId="16808" xr:uid="{00000000-0005-0000-0000-0000D9410000}"/>
    <cellStyle name="Normal 8 5 2 2 2 2" xfId="16809" xr:uid="{00000000-0005-0000-0000-0000DA410000}"/>
    <cellStyle name="Normal 8 5 2 2 2 3" xfId="16810" xr:uid="{00000000-0005-0000-0000-0000DB410000}"/>
    <cellStyle name="Normal 8 5 2 2 3" xfId="16811" xr:uid="{00000000-0005-0000-0000-0000DC410000}"/>
    <cellStyle name="Normal 8 5 2 2 4" xfId="16812" xr:uid="{00000000-0005-0000-0000-0000DD410000}"/>
    <cellStyle name="Normal 8 5 2 3" xfId="16813" xr:uid="{00000000-0005-0000-0000-0000DE410000}"/>
    <cellStyle name="Normal 8 5 2 3 2" xfId="16814" xr:uid="{00000000-0005-0000-0000-0000DF410000}"/>
    <cellStyle name="Normal 8 5 2 3 3" xfId="16815" xr:uid="{00000000-0005-0000-0000-0000E0410000}"/>
    <cellStyle name="Normal 8 5 2 4" xfId="16816" xr:uid="{00000000-0005-0000-0000-0000E1410000}"/>
    <cellStyle name="Normal 8 5 2 5" xfId="16817" xr:uid="{00000000-0005-0000-0000-0000E2410000}"/>
    <cellStyle name="Normal 8 5 3" xfId="16818" xr:uid="{00000000-0005-0000-0000-0000E3410000}"/>
    <cellStyle name="Normal 8 5 3 2" xfId="16819" xr:uid="{00000000-0005-0000-0000-0000E4410000}"/>
    <cellStyle name="Normal 8 5 3 2 2" xfId="16820" xr:uid="{00000000-0005-0000-0000-0000E5410000}"/>
    <cellStyle name="Normal 8 5 3 2 3" xfId="16821" xr:uid="{00000000-0005-0000-0000-0000E6410000}"/>
    <cellStyle name="Normal 8 5 3 3" xfId="16822" xr:uid="{00000000-0005-0000-0000-0000E7410000}"/>
    <cellStyle name="Normal 8 5 3 4" xfId="16823" xr:uid="{00000000-0005-0000-0000-0000E8410000}"/>
    <cellStyle name="Normal 8 5 4" xfId="16824" xr:uid="{00000000-0005-0000-0000-0000E9410000}"/>
    <cellStyle name="Normal 8 5 4 2" xfId="16825" xr:uid="{00000000-0005-0000-0000-0000EA410000}"/>
    <cellStyle name="Normal 8 5 4 3" xfId="16826" xr:uid="{00000000-0005-0000-0000-0000EB410000}"/>
    <cellStyle name="Normal 8 5 5" xfId="16827" xr:uid="{00000000-0005-0000-0000-0000EC410000}"/>
    <cellStyle name="Normal 8 5 6" xfId="16828" xr:uid="{00000000-0005-0000-0000-0000ED410000}"/>
    <cellStyle name="Normal 8 6" xfId="16829" xr:uid="{00000000-0005-0000-0000-0000EE410000}"/>
    <cellStyle name="Normal 8 6 2" xfId="16830" xr:uid="{00000000-0005-0000-0000-0000EF410000}"/>
    <cellStyle name="Normal 8 6 2 2" xfId="16831" xr:uid="{00000000-0005-0000-0000-0000F0410000}"/>
    <cellStyle name="Normal 8 6 2 2 2" xfId="16832" xr:uid="{00000000-0005-0000-0000-0000F1410000}"/>
    <cellStyle name="Normal 8 6 2 2 2 2" xfId="16833" xr:uid="{00000000-0005-0000-0000-0000F2410000}"/>
    <cellStyle name="Normal 8 6 2 2 2 3" xfId="16834" xr:uid="{00000000-0005-0000-0000-0000F3410000}"/>
    <cellStyle name="Normal 8 6 2 2 3" xfId="16835" xr:uid="{00000000-0005-0000-0000-0000F4410000}"/>
    <cellStyle name="Normal 8 6 2 2 4" xfId="16836" xr:uid="{00000000-0005-0000-0000-0000F5410000}"/>
    <cellStyle name="Normal 8 6 2 3" xfId="16837" xr:uid="{00000000-0005-0000-0000-0000F6410000}"/>
    <cellStyle name="Normal 8 6 2 3 2" xfId="16838" xr:uid="{00000000-0005-0000-0000-0000F7410000}"/>
    <cellStyle name="Normal 8 6 2 3 3" xfId="16839" xr:uid="{00000000-0005-0000-0000-0000F8410000}"/>
    <cellStyle name="Normal 8 6 2 4" xfId="16840" xr:uid="{00000000-0005-0000-0000-0000F9410000}"/>
    <cellStyle name="Normal 8 6 2 5" xfId="16841" xr:uid="{00000000-0005-0000-0000-0000FA410000}"/>
    <cellStyle name="Normal 8 6 3" xfId="16842" xr:uid="{00000000-0005-0000-0000-0000FB410000}"/>
    <cellStyle name="Normal 8 6 3 2" xfId="16843" xr:uid="{00000000-0005-0000-0000-0000FC410000}"/>
    <cellStyle name="Normal 8 6 3 2 2" xfId="16844" xr:uid="{00000000-0005-0000-0000-0000FD410000}"/>
    <cellStyle name="Normal 8 6 3 2 3" xfId="16845" xr:uid="{00000000-0005-0000-0000-0000FE410000}"/>
    <cellStyle name="Normal 8 6 3 3" xfId="16846" xr:uid="{00000000-0005-0000-0000-0000FF410000}"/>
    <cellStyle name="Normal 8 6 3 4" xfId="16847" xr:uid="{00000000-0005-0000-0000-000000420000}"/>
    <cellStyle name="Normal 8 6 4" xfId="16848" xr:uid="{00000000-0005-0000-0000-000001420000}"/>
    <cellStyle name="Normal 8 6 4 2" xfId="16849" xr:uid="{00000000-0005-0000-0000-000002420000}"/>
    <cellStyle name="Normal 8 6 4 3" xfId="16850" xr:uid="{00000000-0005-0000-0000-000003420000}"/>
    <cellStyle name="Normal 8 6 5" xfId="16851" xr:uid="{00000000-0005-0000-0000-000004420000}"/>
    <cellStyle name="Normal 8 6 6" xfId="16852" xr:uid="{00000000-0005-0000-0000-000005420000}"/>
    <cellStyle name="Normal 8 7" xfId="16853" xr:uid="{00000000-0005-0000-0000-000006420000}"/>
    <cellStyle name="Normal 8 7 2" xfId="16854" xr:uid="{00000000-0005-0000-0000-000007420000}"/>
    <cellStyle name="Normal 8 7 2 2" xfId="16855" xr:uid="{00000000-0005-0000-0000-000008420000}"/>
    <cellStyle name="Normal 8 7 2 2 2" xfId="16856" xr:uid="{00000000-0005-0000-0000-000009420000}"/>
    <cellStyle name="Normal 8 7 2 2 2 2" xfId="16857" xr:uid="{00000000-0005-0000-0000-00000A420000}"/>
    <cellStyle name="Normal 8 7 2 2 2 3" xfId="16858" xr:uid="{00000000-0005-0000-0000-00000B420000}"/>
    <cellStyle name="Normal 8 7 2 2 3" xfId="16859" xr:uid="{00000000-0005-0000-0000-00000C420000}"/>
    <cellStyle name="Normal 8 7 2 2 4" xfId="16860" xr:uid="{00000000-0005-0000-0000-00000D420000}"/>
    <cellStyle name="Normal 8 7 2 3" xfId="16861" xr:uid="{00000000-0005-0000-0000-00000E420000}"/>
    <cellStyle name="Normal 8 7 2 3 2" xfId="16862" xr:uid="{00000000-0005-0000-0000-00000F420000}"/>
    <cellStyle name="Normal 8 7 2 3 3" xfId="16863" xr:uid="{00000000-0005-0000-0000-000010420000}"/>
    <cellStyle name="Normal 8 7 2 4" xfId="16864" xr:uid="{00000000-0005-0000-0000-000011420000}"/>
    <cellStyle name="Normal 8 7 2 5" xfId="16865" xr:uid="{00000000-0005-0000-0000-000012420000}"/>
    <cellStyle name="Normal 8 7 3" xfId="16866" xr:uid="{00000000-0005-0000-0000-000013420000}"/>
    <cellStyle name="Normal 8 7 3 2" xfId="16867" xr:uid="{00000000-0005-0000-0000-000014420000}"/>
    <cellStyle name="Normal 8 7 3 2 2" xfId="16868" xr:uid="{00000000-0005-0000-0000-000015420000}"/>
    <cellStyle name="Normal 8 7 3 2 3" xfId="16869" xr:uid="{00000000-0005-0000-0000-000016420000}"/>
    <cellStyle name="Normal 8 7 3 3" xfId="16870" xr:uid="{00000000-0005-0000-0000-000017420000}"/>
    <cellStyle name="Normal 8 7 3 4" xfId="16871" xr:uid="{00000000-0005-0000-0000-000018420000}"/>
    <cellStyle name="Normal 8 7 4" xfId="16872" xr:uid="{00000000-0005-0000-0000-000019420000}"/>
    <cellStyle name="Normal 8 7 4 2" xfId="16873" xr:uid="{00000000-0005-0000-0000-00001A420000}"/>
    <cellStyle name="Normal 8 7 4 3" xfId="16874" xr:uid="{00000000-0005-0000-0000-00001B420000}"/>
    <cellStyle name="Normal 8 7 5" xfId="16875" xr:uid="{00000000-0005-0000-0000-00001C420000}"/>
    <cellStyle name="Normal 8 7 6" xfId="16876" xr:uid="{00000000-0005-0000-0000-00001D420000}"/>
    <cellStyle name="Normal 8 8" xfId="16877" xr:uid="{00000000-0005-0000-0000-00001E420000}"/>
    <cellStyle name="Normal 8 8 2" xfId="16878" xr:uid="{00000000-0005-0000-0000-00001F420000}"/>
    <cellStyle name="Normal 8 8 2 2" xfId="16879" xr:uid="{00000000-0005-0000-0000-000020420000}"/>
    <cellStyle name="Normal 8 8 2 2 2" xfId="16880" xr:uid="{00000000-0005-0000-0000-000021420000}"/>
    <cellStyle name="Normal 8 8 2 2 2 2" xfId="16881" xr:uid="{00000000-0005-0000-0000-000022420000}"/>
    <cellStyle name="Normal 8 8 2 2 2 3" xfId="16882" xr:uid="{00000000-0005-0000-0000-000023420000}"/>
    <cellStyle name="Normal 8 8 2 2 3" xfId="16883" xr:uid="{00000000-0005-0000-0000-000024420000}"/>
    <cellStyle name="Normal 8 8 2 2 4" xfId="16884" xr:uid="{00000000-0005-0000-0000-000025420000}"/>
    <cellStyle name="Normal 8 8 2 3" xfId="16885" xr:uid="{00000000-0005-0000-0000-000026420000}"/>
    <cellStyle name="Normal 8 8 2 3 2" xfId="16886" xr:uid="{00000000-0005-0000-0000-000027420000}"/>
    <cellStyle name="Normal 8 8 2 3 3" xfId="16887" xr:uid="{00000000-0005-0000-0000-000028420000}"/>
    <cellStyle name="Normal 8 8 2 4" xfId="16888" xr:uid="{00000000-0005-0000-0000-000029420000}"/>
    <cellStyle name="Normal 8 8 2 5" xfId="16889" xr:uid="{00000000-0005-0000-0000-00002A420000}"/>
    <cellStyle name="Normal 8 8 3" xfId="16890" xr:uid="{00000000-0005-0000-0000-00002B420000}"/>
    <cellStyle name="Normal 8 8 3 2" xfId="16891" xr:uid="{00000000-0005-0000-0000-00002C420000}"/>
    <cellStyle name="Normal 8 8 3 2 2" xfId="16892" xr:uid="{00000000-0005-0000-0000-00002D420000}"/>
    <cellStyle name="Normal 8 8 3 2 3" xfId="16893" xr:uid="{00000000-0005-0000-0000-00002E420000}"/>
    <cellStyle name="Normal 8 8 3 3" xfId="16894" xr:uid="{00000000-0005-0000-0000-00002F420000}"/>
    <cellStyle name="Normal 8 8 3 4" xfId="16895" xr:uid="{00000000-0005-0000-0000-000030420000}"/>
    <cellStyle name="Normal 8 8 4" xfId="16896" xr:uid="{00000000-0005-0000-0000-000031420000}"/>
    <cellStyle name="Normal 8 8 4 2" xfId="16897" xr:uid="{00000000-0005-0000-0000-000032420000}"/>
    <cellStyle name="Normal 8 8 4 3" xfId="16898" xr:uid="{00000000-0005-0000-0000-000033420000}"/>
    <cellStyle name="Normal 8 8 5" xfId="16899" xr:uid="{00000000-0005-0000-0000-000034420000}"/>
    <cellStyle name="Normal 8 8 6" xfId="16900" xr:uid="{00000000-0005-0000-0000-000035420000}"/>
    <cellStyle name="Normal 8 9" xfId="16901" xr:uid="{00000000-0005-0000-0000-000036420000}"/>
    <cellStyle name="Normal 8 9 2" xfId="16902" xr:uid="{00000000-0005-0000-0000-000037420000}"/>
    <cellStyle name="Normal 8 9 2 2" xfId="16903" xr:uid="{00000000-0005-0000-0000-000038420000}"/>
    <cellStyle name="Normal 8 9 2 2 2" xfId="16904" xr:uid="{00000000-0005-0000-0000-000039420000}"/>
    <cellStyle name="Normal 8 9 2 2 2 2" xfId="16905" xr:uid="{00000000-0005-0000-0000-00003A420000}"/>
    <cellStyle name="Normal 8 9 2 2 2 3" xfId="16906" xr:uid="{00000000-0005-0000-0000-00003B420000}"/>
    <cellStyle name="Normal 8 9 2 2 3" xfId="16907" xr:uid="{00000000-0005-0000-0000-00003C420000}"/>
    <cellStyle name="Normal 8 9 2 2 4" xfId="16908" xr:uid="{00000000-0005-0000-0000-00003D420000}"/>
    <cellStyle name="Normal 8 9 2 3" xfId="16909" xr:uid="{00000000-0005-0000-0000-00003E420000}"/>
    <cellStyle name="Normal 8 9 2 3 2" xfId="16910" xr:uid="{00000000-0005-0000-0000-00003F420000}"/>
    <cellStyle name="Normal 8 9 2 3 3" xfId="16911" xr:uid="{00000000-0005-0000-0000-000040420000}"/>
    <cellStyle name="Normal 8 9 2 4" xfId="16912" xr:uid="{00000000-0005-0000-0000-000041420000}"/>
    <cellStyle name="Normal 8 9 2 5" xfId="16913" xr:uid="{00000000-0005-0000-0000-000042420000}"/>
    <cellStyle name="Normal 8 9 3" xfId="16914" xr:uid="{00000000-0005-0000-0000-000043420000}"/>
    <cellStyle name="Normal 8 9 3 2" xfId="16915" xr:uid="{00000000-0005-0000-0000-000044420000}"/>
    <cellStyle name="Normal 8 9 3 2 2" xfId="16916" xr:uid="{00000000-0005-0000-0000-000045420000}"/>
    <cellStyle name="Normal 8 9 3 2 3" xfId="16917" xr:uid="{00000000-0005-0000-0000-000046420000}"/>
    <cellStyle name="Normal 8 9 3 3" xfId="16918" xr:uid="{00000000-0005-0000-0000-000047420000}"/>
    <cellStyle name="Normal 8 9 3 4" xfId="16919" xr:uid="{00000000-0005-0000-0000-000048420000}"/>
    <cellStyle name="Normal 8 9 4" xfId="16920" xr:uid="{00000000-0005-0000-0000-000049420000}"/>
    <cellStyle name="Normal 8 9 4 2" xfId="16921" xr:uid="{00000000-0005-0000-0000-00004A420000}"/>
    <cellStyle name="Normal 8 9 4 3" xfId="16922" xr:uid="{00000000-0005-0000-0000-00004B420000}"/>
    <cellStyle name="Normal 8 9 5" xfId="16923" xr:uid="{00000000-0005-0000-0000-00004C420000}"/>
    <cellStyle name="Normal 8 9 6" xfId="16924" xr:uid="{00000000-0005-0000-0000-00004D420000}"/>
    <cellStyle name="Normal 9" xfId="36" xr:uid="{00000000-0005-0000-0000-00004E420000}"/>
    <cellStyle name="Normal 9 10" xfId="16925" xr:uid="{00000000-0005-0000-0000-00004F420000}"/>
    <cellStyle name="Normal 9 10 2" xfId="16926" xr:uid="{00000000-0005-0000-0000-000050420000}"/>
    <cellStyle name="Normal 9 10 2 2" xfId="16927" xr:uid="{00000000-0005-0000-0000-000051420000}"/>
    <cellStyle name="Normal 9 10 2 2 2" xfId="16928" xr:uid="{00000000-0005-0000-0000-000052420000}"/>
    <cellStyle name="Normal 9 10 2 2 2 2" xfId="16929" xr:uid="{00000000-0005-0000-0000-000053420000}"/>
    <cellStyle name="Normal 9 10 2 2 2 3" xfId="16930" xr:uid="{00000000-0005-0000-0000-000054420000}"/>
    <cellStyle name="Normal 9 10 2 2 3" xfId="16931" xr:uid="{00000000-0005-0000-0000-000055420000}"/>
    <cellStyle name="Normal 9 10 2 2 4" xfId="16932" xr:uid="{00000000-0005-0000-0000-000056420000}"/>
    <cellStyle name="Normal 9 10 2 3" xfId="16933" xr:uid="{00000000-0005-0000-0000-000057420000}"/>
    <cellStyle name="Normal 9 10 2 3 2" xfId="16934" xr:uid="{00000000-0005-0000-0000-000058420000}"/>
    <cellStyle name="Normal 9 10 2 3 3" xfId="16935" xr:uid="{00000000-0005-0000-0000-000059420000}"/>
    <cellStyle name="Normal 9 10 2 4" xfId="16936" xr:uid="{00000000-0005-0000-0000-00005A420000}"/>
    <cellStyle name="Normal 9 10 2 5" xfId="16937" xr:uid="{00000000-0005-0000-0000-00005B420000}"/>
    <cellStyle name="Normal 9 10 3" xfId="16938" xr:uid="{00000000-0005-0000-0000-00005C420000}"/>
    <cellStyle name="Normal 9 10 3 2" xfId="16939" xr:uid="{00000000-0005-0000-0000-00005D420000}"/>
    <cellStyle name="Normal 9 10 3 2 2" xfId="16940" xr:uid="{00000000-0005-0000-0000-00005E420000}"/>
    <cellStyle name="Normal 9 10 3 2 3" xfId="16941" xr:uid="{00000000-0005-0000-0000-00005F420000}"/>
    <cellStyle name="Normal 9 10 3 3" xfId="16942" xr:uid="{00000000-0005-0000-0000-000060420000}"/>
    <cellStyle name="Normal 9 10 3 4" xfId="16943" xr:uid="{00000000-0005-0000-0000-000061420000}"/>
    <cellStyle name="Normal 9 10 4" xfId="16944" xr:uid="{00000000-0005-0000-0000-000062420000}"/>
    <cellStyle name="Normal 9 10 4 2" xfId="16945" xr:uid="{00000000-0005-0000-0000-000063420000}"/>
    <cellStyle name="Normal 9 10 4 3" xfId="16946" xr:uid="{00000000-0005-0000-0000-000064420000}"/>
    <cellStyle name="Normal 9 10 5" xfId="16947" xr:uid="{00000000-0005-0000-0000-000065420000}"/>
    <cellStyle name="Normal 9 10 6" xfId="16948" xr:uid="{00000000-0005-0000-0000-000066420000}"/>
    <cellStyle name="Normal 9 11" xfId="16949" xr:uid="{00000000-0005-0000-0000-000067420000}"/>
    <cellStyle name="Normal 9 11 2" xfId="16950" xr:uid="{00000000-0005-0000-0000-000068420000}"/>
    <cellStyle name="Normal 9 11 2 2" xfId="16951" xr:uid="{00000000-0005-0000-0000-000069420000}"/>
    <cellStyle name="Normal 9 11 2 2 2" xfId="16952" xr:uid="{00000000-0005-0000-0000-00006A420000}"/>
    <cellStyle name="Normal 9 11 2 2 2 2" xfId="16953" xr:uid="{00000000-0005-0000-0000-00006B420000}"/>
    <cellStyle name="Normal 9 11 2 2 2 3" xfId="16954" xr:uid="{00000000-0005-0000-0000-00006C420000}"/>
    <cellStyle name="Normal 9 11 2 2 3" xfId="16955" xr:uid="{00000000-0005-0000-0000-00006D420000}"/>
    <cellStyle name="Normal 9 11 2 2 4" xfId="16956" xr:uid="{00000000-0005-0000-0000-00006E420000}"/>
    <cellStyle name="Normal 9 11 2 3" xfId="16957" xr:uid="{00000000-0005-0000-0000-00006F420000}"/>
    <cellStyle name="Normal 9 11 2 3 2" xfId="16958" xr:uid="{00000000-0005-0000-0000-000070420000}"/>
    <cellStyle name="Normal 9 11 2 3 3" xfId="16959" xr:uid="{00000000-0005-0000-0000-000071420000}"/>
    <cellStyle name="Normal 9 11 2 4" xfId="16960" xr:uid="{00000000-0005-0000-0000-000072420000}"/>
    <cellStyle name="Normal 9 11 2 5" xfId="16961" xr:uid="{00000000-0005-0000-0000-000073420000}"/>
    <cellStyle name="Normal 9 11 3" xfId="16962" xr:uid="{00000000-0005-0000-0000-000074420000}"/>
    <cellStyle name="Normal 9 11 3 2" xfId="16963" xr:uid="{00000000-0005-0000-0000-000075420000}"/>
    <cellStyle name="Normal 9 11 3 2 2" xfId="16964" xr:uid="{00000000-0005-0000-0000-000076420000}"/>
    <cellStyle name="Normal 9 11 3 2 3" xfId="16965" xr:uid="{00000000-0005-0000-0000-000077420000}"/>
    <cellStyle name="Normal 9 11 3 3" xfId="16966" xr:uid="{00000000-0005-0000-0000-000078420000}"/>
    <cellStyle name="Normal 9 11 3 4" xfId="16967" xr:uid="{00000000-0005-0000-0000-000079420000}"/>
    <cellStyle name="Normal 9 11 4" xfId="16968" xr:uid="{00000000-0005-0000-0000-00007A420000}"/>
    <cellStyle name="Normal 9 11 4 2" xfId="16969" xr:uid="{00000000-0005-0000-0000-00007B420000}"/>
    <cellStyle name="Normal 9 11 4 3" xfId="16970" xr:uid="{00000000-0005-0000-0000-00007C420000}"/>
    <cellStyle name="Normal 9 11 5" xfId="16971" xr:uid="{00000000-0005-0000-0000-00007D420000}"/>
    <cellStyle name="Normal 9 11 6" xfId="16972" xr:uid="{00000000-0005-0000-0000-00007E420000}"/>
    <cellStyle name="Normal 9 12" xfId="16973" xr:uid="{00000000-0005-0000-0000-00007F420000}"/>
    <cellStyle name="Normal 9 12 2" xfId="16974" xr:uid="{00000000-0005-0000-0000-000080420000}"/>
    <cellStyle name="Normal 9 12 2 2" xfId="16975" xr:uid="{00000000-0005-0000-0000-000081420000}"/>
    <cellStyle name="Normal 9 12 2 2 2" xfId="16976" xr:uid="{00000000-0005-0000-0000-000082420000}"/>
    <cellStyle name="Normal 9 12 2 2 2 2" xfId="16977" xr:uid="{00000000-0005-0000-0000-000083420000}"/>
    <cellStyle name="Normal 9 12 2 2 2 3" xfId="16978" xr:uid="{00000000-0005-0000-0000-000084420000}"/>
    <cellStyle name="Normal 9 12 2 2 3" xfId="16979" xr:uid="{00000000-0005-0000-0000-000085420000}"/>
    <cellStyle name="Normal 9 12 2 2 4" xfId="16980" xr:uid="{00000000-0005-0000-0000-000086420000}"/>
    <cellStyle name="Normal 9 12 2 3" xfId="16981" xr:uid="{00000000-0005-0000-0000-000087420000}"/>
    <cellStyle name="Normal 9 12 2 3 2" xfId="16982" xr:uid="{00000000-0005-0000-0000-000088420000}"/>
    <cellStyle name="Normal 9 12 2 3 3" xfId="16983" xr:uid="{00000000-0005-0000-0000-000089420000}"/>
    <cellStyle name="Normal 9 12 2 4" xfId="16984" xr:uid="{00000000-0005-0000-0000-00008A420000}"/>
    <cellStyle name="Normal 9 12 2 5" xfId="16985" xr:uid="{00000000-0005-0000-0000-00008B420000}"/>
    <cellStyle name="Normal 9 12 3" xfId="16986" xr:uid="{00000000-0005-0000-0000-00008C420000}"/>
    <cellStyle name="Normal 9 12 3 2" xfId="16987" xr:uid="{00000000-0005-0000-0000-00008D420000}"/>
    <cellStyle name="Normal 9 12 3 2 2" xfId="16988" xr:uid="{00000000-0005-0000-0000-00008E420000}"/>
    <cellStyle name="Normal 9 12 3 2 3" xfId="16989" xr:uid="{00000000-0005-0000-0000-00008F420000}"/>
    <cellStyle name="Normal 9 12 3 3" xfId="16990" xr:uid="{00000000-0005-0000-0000-000090420000}"/>
    <cellStyle name="Normal 9 12 3 4" xfId="16991" xr:uid="{00000000-0005-0000-0000-000091420000}"/>
    <cellStyle name="Normal 9 12 4" xfId="16992" xr:uid="{00000000-0005-0000-0000-000092420000}"/>
    <cellStyle name="Normal 9 12 4 2" xfId="16993" xr:uid="{00000000-0005-0000-0000-000093420000}"/>
    <cellStyle name="Normal 9 12 4 3" xfId="16994" xr:uid="{00000000-0005-0000-0000-000094420000}"/>
    <cellStyle name="Normal 9 12 5" xfId="16995" xr:uid="{00000000-0005-0000-0000-000095420000}"/>
    <cellStyle name="Normal 9 12 6" xfId="16996" xr:uid="{00000000-0005-0000-0000-000096420000}"/>
    <cellStyle name="Normal 9 13" xfId="16997" xr:uid="{00000000-0005-0000-0000-000097420000}"/>
    <cellStyle name="Normal 9 13 2" xfId="16998" xr:uid="{00000000-0005-0000-0000-000098420000}"/>
    <cellStyle name="Normal 9 13 2 2" xfId="16999" xr:uid="{00000000-0005-0000-0000-000099420000}"/>
    <cellStyle name="Normal 9 13 2 2 2" xfId="17000" xr:uid="{00000000-0005-0000-0000-00009A420000}"/>
    <cellStyle name="Normal 9 13 2 2 2 2" xfId="17001" xr:uid="{00000000-0005-0000-0000-00009B420000}"/>
    <cellStyle name="Normal 9 13 2 2 2 3" xfId="17002" xr:uid="{00000000-0005-0000-0000-00009C420000}"/>
    <cellStyle name="Normal 9 13 2 2 3" xfId="17003" xr:uid="{00000000-0005-0000-0000-00009D420000}"/>
    <cellStyle name="Normal 9 13 2 2 4" xfId="17004" xr:uid="{00000000-0005-0000-0000-00009E420000}"/>
    <cellStyle name="Normal 9 13 2 3" xfId="17005" xr:uid="{00000000-0005-0000-0000-00009F420000}"/>
    <cellStyle name="Normal 9 13 2 3 2" xfId="17006" xr:uid="{00000000-0005-0000-0000-0000A0420000}"/>
    <cellStyle name="Normal 9 13 2 3 3" xfId="17007" xr:uid="{00000000-0005-0000-0000-0000A1420000}"/>
    <cellStyle name="Normal 9 13 2 4" xfId="17008" xr:uid="{00000000-0005-0000-0000-0000A2420000}"/>
    <cellStyle name="Normal 9 13 2 5" xfId="17009" xr:uid="{00000000-0005-0000-0000-0000A3420000}"/>
    <cellStyle name="Normal 9 13 3" xfId="17010" xr:uid="{00000000-0005-0000-0000-0000A4420000}"/>
    <cellStyle name="Normal 9 13 3 2" xfId="17011" xr:uid="{00000000-0005-0000-0000-0000A5420000}"/>
    <cellStyle name="Normal 9 13 3 2 2" xfId="17012" xr:uid="{00000000-0005-0000-0000-0000A6420000}"/>
    <cellStyle name="Normal 9 13 3 2 3" xfId="17013" xr:uid="{00000000-0005-0000-0000-0000A7420000}"/>
    <cellStyle name="Normal 9 13 3 3" xfId="17014" xr:uid="{00000000-0005-0000-0000-0000A8420000}"/>
    <cellStyle name="Normal 9 13 3 4" xfId="17015" xr:uid="{00000000-0005-0000-0000-0000A9420000}"/>
    <cellStyle name="Normal 9 13 4" xfId="17016" xr:uid="{00000000-0005-0000-0000-0000AA420000}"/>
    <cellStyle name="Normal 9 13 4 2" xfId="17017" xr:uid="{00000000-0005-0000-0000-0000AB420000}"/>
    <cellStyle name="Normal 9 13 4 3" xfId="17018" xr:uid="{00000000-0005-0000-0000-0000AC420000}"/>
    <cellStyle name="Normal 9 13 5" xfId="17019" xr:uid="{00000000-0005-0000-0000-0000AD420000}"/>
    <cellStyle name="Normal 9 13 6" xfId="17020" xr:uid="{00000000-0005-0000-0000-0000AE420000}"/>
    <cellStyle name="Normal 9 14" xfId="17021" xr:uid="{00000000-0005-0000-0000-0000AF420000}"/>
    <cellStyle name="Normal 9 14 2" xfId="17022" xr:uid="{00000000-0005-0000-0000-0000B0420000}"/>
    <cellStyle name="Normal 9 14 2 2" xfId="17023" xr:uid="{00000000-0005-0000-0000-0000B1420000}"/>
    <cellStyle name="Normal 9 14 2 2 2" xfId="17024" xr:uid="{00000000-0005-0000-0000-0000B2420000}"/>
    <cellStyle name="Normal 9 14 2 2 2 2" xfId="17025" xr:uid="{00000000-0005-0000-0000-0000B3420000}"/>
    <cellStyle name="Normal 9 14 2 2 2 3" xfId="17026" xr:uid="{00000000-0005-0000-0000-0000B4420000}"/>
    <cellStyle name="Normal 9 14 2 2 3" xfId="17027" xr:uid="{00000000-0005-0000-0000-0000B5420000}"/>
    <cellStyle name="Normal 9 14 2 2 4" xfId="17028" xr:uid="{00000000-0005-0000-0000-0000B6420000}"/>
    <cellStyle name="Normal 9 14 2 3" xfId="17029" xr:uid="{00000000-0005-0000-0000-0000B7420000}"/>
    <cellStyle name="Normal 9 14 2 3 2" xfId="17030" xr:uid="{00000000-0005-0000-0000-0000B8420000}"/>
    <cellStyle name="Normal 9 14 2 3 3" xfId="17031" xr:uid="{00000000-0005-0000-0000-0000B9420000}"/>
    <cellStyle name="Normal 9 14 2 4" xfId="17032" xr:uid="{00000000-0005-0000-0000-0000BA420000}"/>
    <cellStyle name="Normal 9 14 2 5" xfId="17033" xr:uid="{00000000-0005-0000-0000-0000BB420000}"/>
    <cellStyle name="Normal 9 14 3" xfId="17034" xr:uid="{00000000-0005-0000-0000-0000BC420000}"/>
    <cellStyle name="Normal 9 14 3 2" xfId="17035" xr:uid="{00000000-0005-0000-0000-0000BD420000}"/>
    <cellStyle name="Normal 9 14 3 2 2" xfId="17036" xr:uid="{00000000-0005-0000-0000-0000BE420000}"/>
    <cellStyle name="Normal 9 14 3 2 3" xfId="17037" xr:uid="{00000000-0005-0000-0000-0000BF420000}"/>
    <cellStyle name="Normal 9 14 3 3" xfId="17038" xr:uid="{00000000-0005-0000-0000-0000C0420000}"/>
    <cellStyle name="Normal 9 14 3 4" xfId="17039" xr:uid="{00000000-0005-0000-0000-0000C1420000}"/>
    <cellStyle name="Normal 9 14 4" xfId="17040" xr:uid="{00000000-0005-0000-0000-0000C2420000}"/>
    <cellStyle name="Normal 9 14 4 2" xfId="17041" xr:uid="{00000000-0005-0000-0000-0000C3420000}"/>
    <cellStyle name="Normal 9 14 4 3" xfId="17042" xr:uid="{00000000-0005-0000-0000-0000C4420000}"/>
    <cellStyle name="Normal 9 14 5" xfId="17043" xr:uid="{00000000-0005-0000-0000-0000C5420000}"/>
    <cellStyle name="Normal 9 14 6" xfId="17044" xr:uid="{00000000-0005-0000-0000-0000C6420000}"/>
    <cellStyle name="Normal 9 15" xfId="17045" xr:uid="{00000000-0005-0000-0000-0000C7420000}"/>
    <cellStyle name="Normal 9 15 2" xfId="17046" xr:uid="{00000000-0005-0000-0000-0000C8420000}"/>
    <cellStyle name="Normal 9 15 2 2" xfId="17047" xr:uid="{00000000-0005-0000-0000-0000C9420000}"/>
    <cellStyle name="Normal 9 15 2 2 2" xfId="17048" xr:uid="{00000000-0005-0000-0000-0000CA420000}"/>
    <cellStyle name="Normal 9 15 2 2 2 2" xfId="17049" xr:uid="{00000000-0005-0000-0000-0000CB420000}"/>
    <cellStyle name="Normal 9 15 2 2 2 3" xfId="17050" xr:uid="{00000000-0005-0000-0000-0000CC420000}"/>
    <cellStyle name="Normal 9 15 2 2 3" xfId="17051" xr:uid="{00000000-0005-0000-0000-0000CD420000}"/>
    <cellStyle name="Normal 9 15 2 2 4" xfId="17052" xr:uid="{00000000-0005-0000-0000-0000CE420000}"/>
    <cellStyle name="Normal 9 15 2 3" xfId="17053" xr:uid="{00000000-0005-0000-0000-0000CF420000}"/>
    <cellStyle name="Normal 9 15 2 3 2" xfId="17054" xr:uid="{00000000-0005-0000-0000-0000D0420000}"/>
    <cellStyle name="Normal 9 15 2 3 3" xfId="17055" xr:uid="{00000000-0005-0000-0000-0000D1420000}"/>
    <cellStyle name="Normal 9 15 2 4" xfId="17056" xr:uid="{00000000-0005-0000-0000-0000D2420000}"/>
    <cellStyle name="Normal 9 15 2 5" xfId="17057" xr:uid="{00000000-0005-0000-0000-0000D3420000}"/>
    <cellStyle name="Normal 9 15 3" xfId="17058" xr:uid="{00000000-0005-0000-0000-0000D4420000}"/>
    <cellStyle name="Normal 9 15 3 2" xfId="17059" xr:uid="{00000000-0005-0000-0000-0000D5420000}"/>
    <cellStyle name="Normal 9 15 3 2 2" xfId="17060" xr:uid="{00000000-0005-0000-0000-0000D6420000}"/>
    <cellStyle name="Normal 9 15 3 2 3" xfId="17061" xr:uid="{00000000-0005-0000-0000-0000D7420000}"/>
    <cellStyle name="Normal 9 15 3 3" xfId="17062" xr:uid="{00000000-0005-0000-0000-0000D8420000}"/>
    <cellStyle name="Normal 9 15 3 4" xfId="17063" xr:uid="{00000000-0005-0000-0000-0000D9420000}"/>
    <cellStyle name="Normal 9 15 4" xfId="17064" xr:uid="{00000000-0005-0000-0000-0000DA420000}"/>
    <cellStyle name="Normal 9 15 4 2" xfId="17065" xr:uid="{00000000-0005-0000-0000-0000DB420000}"/>
    <cellStyle name="Normal 9 15 4 3" xfId="17066" xr:uid="{00000000-0005-0000-0000-0000DC420000}"/>
    <cellStyle name="Normal 9 15 5" xfId="17067" xr:uid="{00000000-0005-0000-0000-0000DD420000}"/>
    <cellStyle name="Normal 9 15 6" xfId="17068" xr:uid="{00000000-0005-0000-0000-0000DE420000}"/>
    <cellStyle name="Normal 9 16" xfId="17069" xr:uid="{00000000-0005-0000-0000-0000DF420000}"/>
    <cellStyle name="Normal 9 16 2" xfId="17070" xr:uid="{00000000-0005-0000-0000-0000E0420000}"/>
    <cellStyle name="Normal 9 16 2 2" xfId="17071" xr:uid="{00000000-0005-0000-0000-0000E1420000}"/>
    <cellStyle name="Normal 9 16 2 2 2" xfId="17072" xr:uid="{00000000-0005-0000-0000-0000E2420000}"/>
    <cellStyle name="Normal 9 16 2 2 2 2" xfId="17073" xr:uid="{00000000-0005-0000-0000-0000E3420000}"/>
    <cellStyle name="Normal 9 16 2 2 2 3" xfId="17074" xr:uid="{00000000-0005-0000-0000-0000E4420000}"/>
    <cellStyle name="Normal 9 16 2 2 3" xfId="17075" xr:uid="{00000000-0005-0000-0000-0000E5420000}"/>
    <cellStyle name="Normal 9 16 2 2 4" xfId="17076" xr:uid="{00000000-0005-0000-0000-0000E6420000}"/>
    <cellStyle name="Normal 9 16 2 3" xfId="17077" xr:uid="{00000000-0005-0000-0000-0000E7420000}"/>
    <cellStyle name="Normal 9 16 2 3 2" xfId="17078" xr:uid="{00000000-0005-0000-0000-0000E8420000}"/>
    <cellStyle name="Normal 9 16 2 3 3" xfId="17079" xr:uid="{00000000-0005-0000-0000-0000E9420000}"/>
    <cellStyle name="Normal 9 16 2 4" xfId="17080" xr:uid="{00000000-0005-0000-0000-0000EA420000}"/>
    <cellStyle name="Normal 9 16 2 5" xfId="17081" xr:uid="{00000000-0005-0000-0000-0000EB420000}"/>
    <cellStyle name="Normal 9 16 3" xfId="17082" xr:uid="{00000000-0005-0000-0000-0000EC420000}"/>
    <cellStyle name="Normal 9 16 3 2" xfId="17083" xr:uid="{00000000-0005-0000-0000-0000ED420000}"/>
    <cellStyle name="Normal 9 16 3 2 2" xfId="17084" xr:uid="{00000000-0005-0000-0000-0000EE420000}"/>
    <cellStyle name="Normal 9 16 3 2 3" xfId="17085" xr:uid="{00000000-0005-0000-0000-0000EF420000}"/>
    <cellStyle name="Normal 9 16 3 3" xfId="17086" xr:uid="{00000000-0005-0000-0000-0000F0420000}"/>
    <cellStyle name="Normal 9 16 3 4" xfId="17087" xr:uid="{00000000-0005-0000-0000-0000F1420000}"/>
    <cellStyle name="Normal 9 16 4" xfId="17088" xr:uid="{00000000-0005-0000-0000-0000F2420000}"/>
    <cellStyle name="Normal 9 16 4 2" xfId="17089" xr:uid="{00000000-0005-0000-0000-0000F3420000}"/>
    <cellStyle name="Normal 9 16 4 3" xfId="17090" xr:uid="{00000000-0005-0000-0000-0000F4420000}"/>
    <cellStyle name="Normal 9 16 5" xfId="17091" xr:uid="{00000000-0005-0000-0000-0000F5420000}"/>
    <cellStyle name="Normal 9 16 6" xfId="17092" xr:uid="{00000000-0005-0000-0000-0000F6420000}"/>
    <cellStyle name="Normal 9 17" xfId="17093" xr:uid="{00000000-0005-0000-0000-0000F7420000}"/>
    <cellStyle name="Normal 9 17 2" xfId="17094" xr:uid="{00000000-0005-0000-0000-0000F8420000}"/>
    <cellStyle name="Normal 9 17 2 2" xfId="17095" xr:uid="{00000000-0005-0000-0000-0000F9420000}"/>
    <cellStyle name="Normal 9 17 2 2 2" xfId="17096" xr:uid="{00000000-0005-0000-0000-0000FA420000}"/>
    <cellStyle name="Normal 9 17 2 2 2 2" xfId="17097" xr:uid="{00000000-0005-0000-0000-0000FB420000}"/>
    <cellStyle name="Normal 9 17 2 2 2 3" xfId="17098" xr:uid="{00000000-0005-0000-0000-0000FC420000}"/>
    <cellStyle name="Normal 9 17 2 2 3" xfId="17099" xr:uid="{00000000-0005-0000-0000-0000FD420000}"/>
    <cellStyle name="Normal 9 17 2 2 4" xfId="17100" xr:uid="{00000000-0005-0000-0000-0000FE420000}"/>
    <cellStyle name="Normal 9 17 2 3" xfId="17101" xr:uid="{00000000-0005-0000-0000-0000FF420000}"/>
    <cellStyle name="Normal 9 17 2 3 2" xfId="17102" xr:uid="{00000000-0005-0000-0000-000000430000}"/>
    <cellStyle name="Normal 9 17 2 3 3" xfId="17103" xr:uid="{00000000-0005-0000-0000-000001430000}"/>
    <cellStyle name="Normal 9 17 2 4" xfId="17104" xr:uid="{00000000-0005-0000-0000-000002430000}"/>
    <cellStyle name="Normal 9 17 2 5" xfId="17105" xr:uid="{00000000-0005-0000-0000-000003430000}"/>
    <cellStyle name="Normal 9 17 3" xfId="17106" xr:uid="{00000000-0005-0000-0000-000004430000}"/>
    <cellStyle name="Normal 9 17 3 2" xfId="17107" xr:uid="{00000000-0005-0000-0000-000005430000}"/>
    <cellStyle name="Normal 9 17 3 2 2" xfId="17108" xr:uid="{00000000-0005-0000-0000-000006430000}"/>
    <cellStyle name="Normal 9 17 3 2 3" xfId="17109" xr:uid="{00000000-0005-0000-0000-000007430000}"/>
    <cellStyle name="Normal 9 17 3 3" xfId="17110" xr:uid="{00000000-0005-0000-0000-000008430000}"/>
    <cellStyle name="Normal 9 17 3 4" xfId="17111" xr:uid="{00000000-0005-0000-0000-000009430000}"/>
    <cellStyle name="Normal 9 17 4" xfId="17112" xr:uid="{00000000-0005-0000-0000-00000A430000}"/>
    <cellStyle name="Normal 9 17 4 2" xfId="17113" xr:uid="{00000000-0005-0000-0000-00000B430000}"/>
    <cellStyle name="Normal 9 17 4 3" xfId="17114" xr:uid="{00000000-0005-0000-0000-00000C430000}"/>
    <cellStyle name="Normal 9 17 5" xfId="17115" xr:uid="{00000000-0005-0000-0000-00000D430000}"/>
    <cellStyle name="Normal 9 17 6" xfId="17116" xr:uid="{00000000-0005-0000-0000-00000E430000}"/>
    <cellStyle name="Normal 9 18" xfId="17117" xr:uid="{00000000-0005-0000-0000-00000F430000}"/>
    <cellStyle name="Normal 9 18 2" xfId="17118" xr:uid="{00000000-0005-0000-0000-000010430000}"/>
    <cellStyle name="Normal 9 18 2 2" xfId="17119" xr:uid="{00000000-0005-0000-0000-000011430000}"/>
    <cellStyle name="Normal 9 18 2 2 2" xfId="17120" xr:uid="{00000000-0005-0000-0000-000012430000}"/>
    <cellStyle name="Normal 9 18 2 2 2 2" xfId="17121" xr:uid="{00000000-0005-0000-0000-000013430000}"/>
    <cellStyle name="Normal 9 18 2 2 2 3" xfId="17122" xr:uid="{00000000-0005-0000-0000-000014430000}"/>
    <cellStyle name="Normal 9 18 2 2 3" xfId="17123" xr:uid="{00000000-0005-0000-0000-000015430000}"/>
    <cellStyle name="Normal 9 18 2 2 4" xfId="17124" xr:uid="{00000000-0005-0000-0000-000016430000}"/>
    <cellStyle name="Normal 9 18 2 3" xfId="17125" xr:uid="{00000000-0005-0000-0000-000017430000}"/>
    <cellStyle name="Normal 9 18 2 3 2" xfId="17126" xr:uid="{00000000-0005-0000-0000-000018430000}"/>
    <cellStyle name="Normal 9 18 2 3 3" xfId="17127" xr:uid="{00000000-0005-0000-0000-000019430000}"/>
    <cellStyle name="Normal 9 18 2 4" xfId="17128" xr:uid="{00000000-0005-0000-0000-00001A430000}"/>
    <cellStyle name="Normal 9 18 2 5" xfId="17129" xr:uid="{00000000-0005-0000-0000-00001B430000}"/>
    <cellStyle name="Normal 9 18 3" xfId="17130" xr:uid="{00000000-0005-0000-0000-00001C430000}"/>
    <cellStyle name="Normal 9 18 3 2" xfId="17131" xr:uid="{00000000-0005-0000-0000-00001D430000}"/>
    <cellStyle name="Normal 9 18 3 2 2" xfId="17132" xr:uid="{00000000-0005-0000-0000-00001E430000}"/>
    <cellStyle name="Normal 9 18 3 2 3" xfId="17133" xr:uid="{00000000-0005-0000-0000-00001F430000}"/>
    <cellStyle name="Normal 9 18 3 3" xfId="17134" xr:uid="{00000000-0005-0000-0000-000020430000}"/>
    <cellStyle name="Normal 9 18 3 4" xfId="17135" xr:uid="{00000000-0005-0000-0000-000021430000}"/>
    <cellStyle name="Normal 9 18 4" xfId="17136" xr:uid="{00000000-0005-0000-0000-000022430000}"/>
    <cellStyle name="Normal 9 18 4 2" xfId="17137" xr:uid="{00000000-0005-0000-0000-000023430000}"/>
    <cellStyle name="Normal 9 18 4 3" xfId="17138" xr:uid="{00000000-0005-0000-0000-000024430000}"/>
    <cellStyle name="Normal 9 18 5" xfId="17139" xr:uid="{00000000-0005-0000-0000-000025430000}"/>
    <cellStyle name="Normal 9 18 6" xfId="17140" xr:uid="{00000000-0005-0000-0000-000026430000}"/>
    <cellStyle name="Normal 9 19" xfId="17141" xr:uid="{00000000-0005-0000-0000-000027430000}"/>
    <cellStyle name="Normal 9 19 2" xfId="17142" xr:uid="{00000000-0005-0000-0000-000028430000}"/>
    <cellStyle name="Normal 9 19 2 2" xfId="17143" xr:uid="{00000000-0005-0000-0000-000029430000}"/>
    <cellStyle name="Normal 9 19 2 2 2" xfId="17144" xr:uid="{00000000-0005-0000-0000-00002A430000}"/>
    <cellStyle name="Normal 9 19 2 2 2 2" xfId="17145" xr:uid="{00000000-0005-0000-0000-00002B430000}"/>
    <cellStyle name="Normal 9 19 2 2 2 3" xfId="17146" xr:uid="{00000000-0005-0000-0000-00002C430000}"/>
    <cellStyle name="Normal 9 19 2 2 3" xfId="17147" xr:uid="{00000000-0005-0000-0000-00002D430000}"/>
    <cellStyle name="Normal 9 19 2 2 4" xfId="17148" xr:uid="{00000000-0005-0000-0000-00002E430000}"/>
    <cellStyle name="Normal 9 19 2 3" xfId="17149" xr:uid="{00000000-0005-0000-0000-00002F430000}"/>
    <cellStyle name="Normal 9 19 2 3 2" xfId="17150" xr:uid="{00000000-0005-0000-0000-000030430000}"/>
    <cellStyle name="Normal 9 19 2 3 3" xfId="17151" xr:uid="{00000000-0005-0000-0000-000031430000}"/>
    <cellStyle name="Normal 9 19 2 4" xfId="17152" xr:uid="{00000000-0005-0000-0000-000032430000}"/>
    <cellStyle name="Normal 9 19 2 5" xfId="17153" xr:uid="{00000000-0005-0000-0000-000033430000}"/>
    <cellStyle name="Normal 9 19 3" xfId="17154" xr:uid="{00000000-0005-0000-0000-000034430000}"/>
    <cellStyle name="Normal 9 19 3 2" xfId="17155" xr:uid="{00000000-0005-0000-0000-000035430000}"/>
    <cellStyle name="Normal 9 19 3 2 2" xfId="17156" xr:uid="{00000000-0005-0000-0000-000036430000}"/>
    <cellStyle name="Normal 9 19 3 2 3" xfId="17157" xr:uid="{00000000-0005-0000-0000-000037430000}"/>
    <cellStyle name="Normal 9 19 3 3" xfId="17158" xr:uid="{00000000-0005-0000-0000-000038430000}"/>
    <cellStyle name="Normal 9 19 3 4" xfId="17159" xr:uid="{00000000-0005-0000-0000-000039430000}"/>
    <cellStyle name="Normal 9 19 4" xfId="17160" xr:uid="{00000000-0005-0000-0000-00003A430000}"/>
    <cellStyle name="Normal 9 19 4 2" xfId="17161" xr:uid="{00000000-0005-0000-0000-00003B430000}"/>
    <cellStyle name="Normal 9 19 4 3" xfId="17162" xr:uid="{00000000-0005-0000-0000-00003C430000}"/>
    <cellStyle name="Normal 9 19 5" xfId="17163" xr:uid="{00000000-0005-0000-0000-00003D430000}"/>
    <cellStyle name="Normal 9 19 6" xfId="17164" xr:uid="{00000000-0005-0000-0000-00003E430000}"/>
    <cellStyle name="Normal 9 2" xfId="17165" xr:uid="{00000000-0005-0000-0000-00003F430000}"/>
    <cellStyle name="Normal 9 2 10" xfId="17166" xr:uid="{00000000-0005-0000-0000-000040430000}"/>
    <cellStyle name="Normal 9 2 11" xfId="17167" xr:uid="{00000000-0005-0000-0000-000041430000}"/>
    <cellStyle name="Normal 9 2 2" xfId="17168" xr:uid="{00000000-0005-0000-0000-000042430000}"/>
    <cellStyle name="Normal 9 2 2 2" xfId="17169" xr:uid="{00000000-0005-0000-0000-000043430000}"/>
    <cellStyle name="Normal 9 2 2 2 2" xfId="17170" xr:uid="{00000000-0005-0000-0000-000044430000}"/>
    <cellStyle name="Normal 9 2 2 2 2 2" xfId="17171" xr:uid="{00000000-0005-0000-0000-000045430000}"/>
    <cellStyle name="Normal 9 2 2 2 2 2 2" xfId="17172" xr:uid="{00000000-0005-0000-0000-000046430000}"/>
    <cellStyle name="Normal 9 2 2 2 2 2 3" xfId="17173" xr:uid="{00000000-0005-0000-0000-000047430000}"/>
    <cellStyle name="Normal 9 2 2 2 2 3" xfId="17174" xr:uid="{00000000-0005-0000-0000-000048430000}"/>
    <cellStyle name="Normal 9 2 2 2 2 4" xfId="17175" xr:uid="{00000000-0005-0000-0000-000049430000}"/>
    <cellStyle name="Normal 9 2 2 2 3" xfId="17176" xr:uid="{00000000-0005-0000-0000-00004A430000}"/>
    <cellStyle name="Normal 9 2 2 2 3 2" xfId="17177" xr:uid="{00000000-0005-0000-0000-00004B430000}"/>
    <cellStyle name="Normal 9 2 2 2 3 3" xfId="17178" xr:uid="{00000000-0005-0000-0000-00004C430000}"/>
    <cellStyle name="Normal 9 2 2 2 4" xfId="17179" xr:uid="{00000000-0005-0000-0000-00004D430000}"/>
    <cellStyle name="Normal 9 2 2 2 5" xfId="17180" xr:uid="{00000000-0005-0000-0000-00004E430000}"/>
    <cellStyle name="Normal 9 2 2 3" xfId="17181" xr:uid="{00000000-0005-0000-0000-00004F430000}"/>
    <cellStyle name="Normal 9 2 2 3 2" xfId="17182" xr:uid="{00000000-0005-0000-0000-000050430000}"/>
    <cellStyle name="Normal 9 2 2 3 2 2" xfId="17183" xr:uid="{00000000-0005-0000-0000-000051430000}"/>
    <cellStyle name="Normal 9 2 2 3 2 3" xfId="17184" xr:uid="{00000000-0005-0000-0000-000052430000}"/>
    <cellStyle name="Normal 9 2 2 3 3" xfId="17185" xr:uid="{00000000-0005-0000-0000-000053430000}"/>
    <cellStyle name="Normal 9 2 2 3 4" xfId="17186" xr:uid="{00000000-0005-0000-0000-000054430000}"/>
    <cellStyle name="Normal 9 2 2 4" xfId="17187" xr:uid="{00000000-0005-0000-0000-000055430000}"/>
    <cellStyle name="Normal 9 2 2 4 2" xfId="17188" xr:uid="{00000000-0005-0000-0000-000056430000}"/>
    <cellStyle name="Normal 9 2 2 4 3" xfId="17189" xr:uid="{00000000-0005-0000-0000-000057430000}"/>
    <cellStyle name="Normal 9 2 2 5" xfId="17190" xr:uid="{00000000-0005-0000-0000-000058430000}"/>
    <cellStyle name="Normal 9 2 2 6" xfId="17191" xr:uid="{00000000-0005-0000-0000-000059430000}"/>
    <cellStyle name="Normal 9 2 3" xfId="17192" xr:uid="{00000000-0005-0000-0000-00005A430000}"/>
    <cellStyle name="Normal 9 2 3 2" xfId="17193" xr:uid="{00000000-0005-0000-0000-00005B430000}"/>
    <cellStyle name="Normal 9 2 3 2 2" xfId="17194" xr:uid="{00000000-0005-0000-0000-00005C430000}"/>
    <cellStyle name="Normal 9 2 3 2 2 2" xfId="17195" xr:uid="{00000000-0005-0000-0000-00005D430000}"/>
    <cellStyle name="Normal 9 2 3 2 2 2 2" xfId="17196" xr:uid="{00000000-0005-0000-0000-00005E430000}"/>
    <cellStyle name="Normal 9 2 3 2 2 2 3" xfId="17197" xr:uid="{00000000-0005-0000-0000-00005F430000}"/>
    <cellStyle name="Normal 9 2 3 2 2 3" xfId="17198" xr:uid="{00000000-0005-0000-0000-000060430000}"/>
    <cellStyle name="Normal 9 2 3 2 2 4" xfId="17199" xr:uid="{00000000-0005-0000-0000-000061430000}"/>
    <cellStyle name="Normal 9 2 3 2 3" xfId="17200" xr:uid="{00000000-0005-0000-0000-000062430000}"/>
    <cellStyle name="Normal 9 2 3 2 3 2" xfId="17201" xr:uid="{00000000-0005-0000-0000-000063430000}"/>
    <cellStyle name="Normal 9 2 3 2 3 3" xfId="17202" xr:uid="{00000000-0005-0000-0000-000064430000}"/>
    <cellStyle name="Normal 9 2 3 2 4" xfId="17203" xr:uid="{00000000-0005-0000-0000-000065430000}"/>
    <cellStyle name="Normal 9 2 3 2 5" xfId="17204" xr:uid="{00000000-0005-0000-0000-000066430000}"/>
    <cellStyle name="Normal 9 2 3 3" xfId="17205" xr:uid="{00000000-0005-0000-0000-000067430000}"/>
    <cellStyle name="Normal 9 2 3 3 2" xfId="17206" xr:uid="{00000000-0005-0000-0000-000068430000}"/>
    <cellStyle name="Normal 9 2 3 3 2 2" xfId="17207" xr:uid="{00000000-0005-0000-0000-000069430000}"/>
    <cellStyle name="Normal 9 2 3 3 2 3" xfId="17208" xr:uid="{00000000-0005-0000-0000-00006A430000}"/>
    <cellStyle name="Normal 9 2 3 3 3" xfId="17209" xr:uid="{00000000-0005-0000-0000-00006B430000}"/>
    <cellStyle name="Normal 9 2 3 3 4" xfId="17210" xr:uid="{00000000-0005-0000-0000-00006C430000}"/>
    <cellStyle name="Normal 9 2 3 4" xfId="17211" xr:uid="{00000000-0005-0000-0000-00006D430000}"/>
    <cellStyle name="Normal 9 2 3 4 2" xfId="17212" xr:uid="{00000000-0005-0000-0000-00006E430000}"/>
    <cellStyle name="Normal 9 2 3 4 3" xfId="17213" xr:uid="{00000000-0005-0000-0000-00006F430000}"/>
    <cellStyle name="Normal 9 2 3 5" xfId="17214" xr:uid="{00000000-0005-0000-0000-000070430000}"/>
    <cellStyle name="Normal 9 2 3 6" xfId="17215" xr:uid="{00000000-0005-0000-0000-000071430000}"/>
    <cellStyle name="Normal 9 2 4" xfId="17216" xr:uid="{00000000-0005-0000-0000-000072430000}"/>
    <cellStyle name="Normal 9 2 4 2" xfId="17217" xr:uid="{00000000-0005-0000-0000-000073430000}"/>
    <cellStyle name="Normal 9 2 4 2 2" xfId="17218" xr:uid="{00000000-0005-0000-0000-000074430000}"/>
    <cellStyle name="Normal 9 2 4 2 2 2" xfId="17219" xr:uid="{00000000-0005-0000-0000-000075430000}"/>
    <cellStyle name="Normal 9 2 4 2 2 2 2" xfId="17220" xr:uid="{00000000-0005-0000-0000-000076430000}"/>
    <cellStyle name="Normal 9 2 4 2 2 2 3" xfId="17221" xr:uid="{00000000-0005-0000-0000-000077430000}"/>
    <cellStyle name="Normal 9 2 4 2 2 3" xfId="17222" xr:uid="{00000000-0005-0000-0000-000078430000}"/>
    <cellStyle name="Normal 9 2 4 2 2 4" xfId="17223" xr:uid="{00000000-0005-0000-0000-000079430000}"/>
    <cellStyle name="Normal 9 2 4 2 3" xfId="17224" xr:uid="{00000000-0005-0000-0000-00007A430000}"/>
    <cellStyle name="Normal 9 2 4 2 3 2" xfId="17225" xr:uid="{00000000-0005-0000-0000-00007B430000}"/>
    <cellStyle name="Normal 9 2 4 2 3 3" xfId="17226" xr:uid="{00000000-0005-0000-0000-00007C430000}"/>
    <cellStyle name="Normal 9 2 4 2 4" xfId="17227" xr:uid="{00000000-0005-0000-0000-00007D430000}"/>
    <cellStyle name="Normal 9 2 4 2 5" xfId="17228" xr:uid="{00000000-0005-0000-0000-00007E430000}"/>
    <cellStyle name="Normal 9 2 4 3" xfId="17229" xr:uid="{00000000-0005-0000-0000-00007F430000}"/>
    <cellStyle name="Normal 9 2 4 3 2" xfId="17230" xr:uid="{00000000-0005-0000-0000-000080430000}"/>
    <cellStyle name="Normal 9 2 4 3 2 2" xfId="17231" xr:uid="{00000000-0005-0000-0000-000081430000}"/>
    <cellStyle name="Normal 9 2 4 3 2 3" xfId="17232" xr:uid="{00000000-0005-0000-0000-000082430000}"/>
    <cellStyle name="Normal 9 2 4 3 3" xfId="17233" xr:uid="{00000000-0005-0000-0000-000083430000}"/>
    <cellStyle name="Normal 9 2 4 3 4" xfId="17234" xr:uid="{00000000-0005-0000-0000-000084430000}"/>
    <cellStyle name="Normal 9 2 4 4" xfId="17235" xr:uid="{00000000-0005-0000-0000-000085430000}"/>
    <cellStyle name="Normal 9 2 4 4 2" xfId="17236" xr:uid="{00000000-0005-0000-0000-000086430000}"/>
    <cellStyle name="Normal 9 2 4 4 3" xfId="17237" xr:uid="{00000000-0005-0000-0000-000087430000}"/>
    <cellStyle name="Normal 9 2 4 5" xfId="17238" xr:uid="{00000000-0005-0000-0000-000088430000}"/>
    <cellStyle name="Normal 9 2 4 6" xfId="17239" xr:uid="{00000000-0005-0000-0000-000089430000}"/>
    <cellStyle name="Normal 9 2 5" xfId="17240" xr:uid="{00000000-0005-0000-0000-00008A430000}"/>
    <cellStyle name="Normal 9 2 5 2" xfId="17241" xr:uid="{00000000-0005-0000-0000-00008B430000}"/>
    <cellStyle name="Normal 9 2 5 2 2" xfId="17242" xr:uid="{00000000-0005-0000-0000-00008C430000}"/>
    <cellStyle name="Normal 9 2 5 2 2 2" xfId="17243" xr:uid="{00000000-0005-0000-0000-00008D430000}"/>
    <cellStyle name="Normal 9 2 5 2 2 2 2" xfId="17244" xr:uid="{00000000-0005-0000-0000-00008E430000}"/>
    <cellStyle name="Normal 9 2 5 2 2 2 3" xfId="17245" xr:uid="{00000000-0005-0000-0000-00008F430000}"/>
    <cellStyle name="Normal 9 2 5 2 2 3" xfId="17246" xr:uid="{00000000-0005-0000-0000-000090430000}"/>
    <cellStyle name="Normal 9 2 5 2 2 4" xfId="17247" xr:uid="{00000000-0005-0000-0000-000091430000}"/>
    <cellStyle name="Normal 9 2 5 2 3" xfId="17248" xr:uid="{00000000-0005-0000-0000-000092430000}"/>
    <cellStyle name="Normal 9 2 5 2 3 2" xfId="17249" xr:uid="{00000000-0005-0000-0000-000093430000}"/>
    <cellStyle name="Normal 9 2 5 2 3 3" xfId="17250" xr:uid="{00000000-0005-0000-0000-000094430000}"/>
    <cellStyle name="Normal 9 2 5 2 4" xfId="17251" xr:uid="{00000000-0005-0000-0000-000095430000}"/>
    <cellStyle name="Normal 9 2 5 2 5" xfId="17252" xr:uid="{00000000-0005-0000-0000-000096430000}"/>
    <cellStyle name="Normal 9 2 5 3" xfId="17253" xr:uid="{00000000-0005-0000-0000-000097430000}"/>
    <cellStyle name="Normal 9 2 5 3 2" xfId="17254" xr:uid="{00000000-0005-0000-0000-000098430000}"/>
    <cellStyle name="Normal 9 2 5 3 2 2" xfId="17255" xr:uid="{00000000-0005-0000-0000-000099430000}"/>
    <cellStyle name="Normal 9 2 5 3 2 3" xfId="17256" xr:uid="{00000000-0005-0000-0000-00009A430000}"/>
    <cellStyle name="Normal 9 2 5 3 3" xfId="17257" xr:uid="{00000000-0005-0000-0000-00009B430000}"/>
    <cellStyle name="Normal 9 2 5 3 4" xfId="17258" xr:uid="{00000000-0005-0000-0000-00009C430000}"/>
    <cellStyle name="Normal 9 2 5 4" xfId="17259" xr:uid="{00000000-0005-0000-0000-00009D430000}"/>
    <cellStyle name="Normal 9 2 5 4 2" xfId="17260" xr:uid="{00000000-0005-0000-0000-00009E430000}"/>
    <cellStyle name="Normal 9 2 5 4 3" xfId="17261" xr:uid="{00000000-0005-0000-0000-00009F430000}"/>
    <cellStyle name="Normal 9 2 5 5" xfId="17262" xr:uid="{00000000-0005-0000-0000-0000A0430000}"/>
    <cellStyle name="Normal 9 2 5 6" xfId="17263" xr:uid="{00000000-0005-0000-0000-0000A1430000}"/>
    <cellStyle name="Normal 9 2 6" xfId="17264" xr:uid="{00000000-0005-0000-0000-0000A2430000}"/>
    <cellStyle name="Normal 9 2 6 2" xfId="17265" xr:uid="{00000000-0005-0000-0000-0000A3430000}"/>
    <cellStyle name="Normal 9 2 6 2 2" xfId="17266" xr:uid="{00000000-0005-0000-0000-0000A4430000}"/>
    <cellStyle name="Normal 9 2 6 2 2 2" xfId="17267" xr:uid="{00000000-0005-0000-0000-0000A5430000}"/>
    <cellStyle name="Normal 9 2 6 2 2 3" xfId="17268" xr:uid="{00000000-0005-0000-0000-0000A6430000}"/>
    <cellStyle name="Normal 9 2 6 2 3" xfId="17269" xr:uid="{00000000-0005-0000-0000-0000A7430000}"/>
    <cellStyle name="Normal 9 2 6 2 4" xfId="17270" xr:uid="{00000000-0005-0000-0000-0000A8430000}"/>
    <cellStyle name="Normal 9 2 6 3" xfId="17271" xr:uid="{00000000-0005-0000-0000-0000A9430000}"/>
    <cellStyle name="Normal 9 2 6 3 2" xfId="17272" xr:uid="{00000000-0005-0000-0000-0000AA430000}"/>
    <cellStyle name="Normal 9 2 6 3 3" xfId="17273" xr:uid="{00000000-0005-0000-0000-0000AB430000}"/>
    <cellStyle name="Normal 9 2 6 4" xfId="17274" xr:uid="{00000000-0005-0000-0000-0000AC430000}"/>
    <cellStyle name="Normal 9 2 6 5" xfId="17275" xr:uid="{00000000-0005-0000-0000-0000AD430000}"/>
    <cellStyle name="Normal 9 2 7" xfId="17276" xr:uid="{00000000-0005-0000-0000-0000AE430000}"/>
    <cellStyle name="Normal 9 2 7 2" xfId="17277" xr:uid="{00000000-0005-0000-0000-0000AF430000}"/>
    <cellStyle name="Normal 9 2 7 2 2" xfId="17278" xr:uid="{00000000-0005-0000-0000-0000B0430000}"/>
    <cellStyle name="Normal 9 2 7 2 3" xfId="17279" xr:uid="{00000000-0005-0000-0000-0000B1430000}"/>
    <cellStyle name="Normal 9 2 7 3" xfId="17280" xr:uid="{00000000-0005-0000-0000-0000B2430000}"/>
    <cellStyle name="Normal 9 2 7 4" xfId="17281" xr:uid="{00000000-0005-0000-0000-0000B3430000}"/>
    <cellStyle name="Normal 9 2 8" xfId="17282" xr:uid="{00000000-0005-0000-0000-0000B4430000}"/>
    <cellStyle name="Normal 9 2 8 2" xfId="17283" xr:uid="{00000000-0005-0000-0000-0000B5430000}"/>
    <cellStyle name="Normal 9 2 8 3" xfId="17284" xr:uid="{00000000-0005-0000-0000-0000B6430000}"/>
    <cellStyle name="Normal 9 2 9" xfId="17285" xr:uid="{00000000-0005-0000-0000-0000B7430000}"/>
    <cellStyle name="Normal 9 20" xfId="17286" xr:uid="{00000000-0005-0000-0000-0000B8430000}"/>
    <cellStyle name="Normal 9 20 2" xfId="17287" xr:uid="{00000000-0005-0000-0000-0000B9430000}"/>
    <cellStyle name="Normal 9 20 2 2" xfId="17288" xr:uid="{00000000-0005-0000-0000-0000BA430000}"/>
    <cellStyle name="Normal 9 20 2 2 2" xfId="17289" xr:uid="{00000000-0005-0000-0000-0000BB430000}"/>
    <cellStyle name="Normal 9 20 2 2 2 2" xfId="17290" xr:uid="{00000000-0005-0000-0000-0000BC430000}"/>
    <cellStyle name="Normal 9 20 2 2 2 3" xfId="17291" xr:uid="{00000000-0005-0000-0000-0000BD430000}"/>
    <cellStyle name="Normal 9 20 2 2 3" xfId="17292" xr:uid="{00000000-0005-0000-0000-0000BE430000}"/>
    <cellStyle name="Normal 9 20 2 2 4" xfId="17293" xr:uid="{00000000-0005-0000-0000-0000BF430000}"/>
    <cellStyle name="Normal 9 20 2 3" xfId="17294" xr:uid="{00000000-0005-0000-0000-0000C0430000}"/>
    <cellStyle name="Normal 9 20 2 3 2" xfId="17295" xr:uid="{00000000-0005-0000-0000-0000C1430000}"/>
    <cellStyle name="Normal 9 20 2 3 3" xfId="17296" xr:uid="{00000000-0005-0000-0000-0000C2430000}"/>
    <cellStyle name="Normal 9 20 2 4" xfId="17297" xr:uid="{00000000-0005-0000-0000-0000C3430000}"/>
    <cellStyle name="Normal 9 20 2 5" xfId="17298" xr:uid="{00000000-0005-0000-0000-0000C4430000}"/>
    <cellStyle name="Normal 9 20 3" xfId="17299" xr:uid="{00000000-0005-0000-0000-0000C5430000}"/>
    <cellStyle name="Normal 9 20 3 2" xfId="17300" xr:uid="{00000000-0005-0000-0000-0000C6430000}"/>
    <cellStyle name="Normal 9 20 3 2 2" xfId="17301" xr:uid="{00000000-0005-0000-0000-0000C7430000}"/>
    <cellStyle name="Normal 9 20 3 2 3" xfId="17302" xr:uid="{00000000-0005-0000-0000-0000C8430000}"/>
    <cellStyle name="Normal 9 20 3 3" xfId="17303" xr:uid="{00000000-0005-0000-0000-0000C9430000}"/>
    <cellStyle name="Normal 9 20 3 4" xfId="17304" xr:uid="{00000000-0005-0000-0000-0000CA430000}"/>
    <cellStyle name="Normal 9 20 4" xfId="17305" xr:uid="{00000000-0005-0000-0000-0000CB430000}"/>
    <cellStyle name="Normal 9 20 4 2" xfId="17306" xr:uid="{00000000-0005-0000-0000-0000CC430000}"/>
    <cellStyle name="Normal 9 20 4 3" xfId="17307" xr:uid="{00000000-0005-0000-0000-0000CD430000}"/>
    <cellStyle name="Normal 9 20 5" xfId="17308" xr:uid="{00000000-0005-0000-0000-0000CE430000}"/>
    <cellStyle name="Normal 9 20 6" xfId="17309" xr:uid="{00000000-0005-0000-0000-0000CF430000}"/>
    <cellStyle name="Normal 9 21" xfId="17310" xr:uid="{00000000-0005-0000-0000-0000D0430000}"/>
    <cellStyle name="Normal 9 22" xfId="17311" xr:uid="{00000000-0005-0000-0000-0000D1430000}"/>
    <cellStyle name="Normal 9 22 2" xfId="17312" xr:uid="{00000000-0005-0000-0000-0000D2430000}"/>
    <cellStyle name="Normal 9 22 2 2" xfId="17313" xr:uid="{00000000-0005-0000-0000-0000D3430000}"/>
    <cellStyle name="Normal 9 22 2 2 2" xfId="17314" xr:uid="{00000000-0005-0000-0000-0000D4430000}"/>
    <cellStyle name="Normal 9 22 2 2 2 2" xfId="17315" xr:uid="{00000000-0005-0000-0000-0000D5430000}"/>
    <cellStyle name="Normal 9 22 2 2 2 3" xfId="17316" xr:uid="{00000000-0005-0000-0000-0000D6430000}"/>
    <cellStyle name="Normal 9 22 2 2 3" xfId="17317" xr:uid="{00000000-0005-0000-0000-0000D7430000}"/>
    <cellStyle name="Normal 9 22 2 2 4" xfId="17318" xr:uid="{00000000-0005-0000-0000-0000D8430000}"/>
    <cellStyle name="Normal 9 22 2 3" xfId="17319" xr:uid="{00000000-0005-0000-0000-0000D9430000}"/>
    <cellStyle name="Normal 9 22 2 3 2" xfId="17320" xr:uid="{00000000-0005-0000-0000-0000DA430000}"/>
    <cellStyle name="Normal 9 22 2 3 3" xfId="17321" xr:uid="{00000000-0005-0000-0000-0000DB430000}"/>
    <cellStyle name="Normal 9 22 2 4" xfId="17322" xr:uid="{00000000-0005-0000-0000-0000DC430000}"/>
    <cellStyle name="Normal 9 22 2 5" xfId="17323" xr:uid="{00000000-0005-0000-0000-0000DD430000}"/>
    <cellStyle name="Normal 9 22 3" xfId="17324" xr:uid="{00000000-0005-0000-0000-0000DE430000}"/>
    <cellStyle name="Normal 9 22 3 2" xfId="17325" xr:uid="{00000000-0005-0000-0000-0000DF430000}"/>
    <cellStyle name="Normal 9 22 3 2 2" xfId="17326" xr:uid="{00000000-0005-0000-0000-0000E0430000}"/>
    <cellStyle name="Normal 9 22 3 2 3" xfId="17327" xr:uid="{00000000-0005-0000-0000-0000E1430000}"/>
    <cellStyle name="Normal 9 22 3 3" xfId="17328" xr:uid="{00000000-0005-0000-0000-0000E2430000}"/>
    <cellStyle name="Normal 9 22 3 4" xfId="17329" xr:uid="{00000000-0005-0000-0000-0000E3430000}"/>
    <cellStyle name="Normal 9 22 4" xfId="17330" xr:uid="{00000000-0005-0000-0000-0000E4430000}"/>
    <cellStyle name="Normal 9 22 4 2" xfId="17331" xr:uid="{00000000-0005-0000-0000-0000E5430000}"/>
    <cellStyle name="Normal 9 22 4 3" xfId="17332" xr:uid="{00000000-0005-0000-0000-0000E6430000}"/>
    <cellStyle name="Normal 9 22 5" xfId="17333" xr:uid="{00000000-0005-0000-0000-0000E7430000}"/>
    <cellStyle name="Normal 9 22 6" xfId="17334" xr:uid="{00000000-0005-0000-0000-0000E8430000}"/>
    <cellStyle name="Normal 9 23" xfId="17335" xr:uid="{00000000-0005-0000-0000-0000E9430000}"/>
    <cellStyle name="Normal 9 23 2" xfId="17336" xr:uid="{00000000-0005-0000-0000-0000EA430000}"/>
    <cellStyle name="Normal 9 24" xfId="17337" xr:uid="{00000000-0005-0000-0000-0000EB430000}"/>
    <cellStyle name="Normal 9 24 2" xfId="17338" xr:uid="{00000000-0005-0000-0000-0000EC430000}"/>
    <cellStyle name="Normal 9 25" xfId="17339" xr:uid="{00000000-0005-0000-0000-0000ED430000}"/>
    <cellStyle name="Normal 9 25 2" xfId="17340" xr:uid="{00000000-0005-0000-0000-0000EE430000}"/>
    <cellStyle name="Normal 9 25 2 2" xfId="17341" xr:uid="{00000000-0005-0000-0000-0000EF430000}"/>
    <cellStyle name="Normal 9 25 2 2 2" xfId="17342" xr:uid="{00000000-0005-0000-0000-0000F0430000}"/>
    <cellStyle name="Normal 9 25 2 2 2 2" xfId="17343" xr:uid="{00000000-0005-0000-0000-0000F1430000}"/>
    <cellStyle name="Normal 9 25 2 2 2 3" xfId="17344" xr:uid="{00000000-0005-0000-0000-0000F2430000}"/>
    <cellStyle name="Normal 9 25 2 2 3" xfId="17345" xr:uid="{00000000-0005-0000-0000-0000F3430000}"/>
    <cellStyle name="Normal 9 25 2 2 4" xfId="17346" xr:uid="{00000000-0005-0000-0000-0000F4430000}"/>
    <cellStyle name="Normal 9 25 2 3" xfId="17347" xr:uid="{00000000-0005-0000-0000-0000F5430000}"/>
    <cellStyle name="Normal 9 25 2 3 2" xfId="17348" xr:uid="{00000000-0005-0000-0000-0000F6430000}"/>
    <cellStyle name="Normal 9 25 2 3 3" xfId="17349" xr:uid="{00000000-0005-0000-0000-0000F7430000}"/>
    <cellStyle name="Normal 9 25 2 4" xfId="17350" xr:uid="{00000000-0005-0000-0000-0000F8430000}"/>
    <cellStyle name="Normal 9 25 2 5" xfId="17351" xr:uid="{00000000-0005-0000-0000-0000F9430000}"/>
    <cellStyle name="Normal 9 25 3" xfId="17352" xr:uid="{00000000-0005-0000-0000-0000FA430000}"/>
    <cellStyle name="Normal 9 25 3 2" xfId="17353" xr:uid="{00000000-0005-0000-0000-0000FB430000}"/>
    <cellStyle name="Normal 9 25 3 2 2" xfId="17354" xr:uid="{00000000-0005-0000-0000-0000FC430000}"/>
    <cellStyle name="Normal 9 25 3 2 3" xfId="17355" xr:uid="{00000000-0005-0000-0000-0000FD430000}"/>
    <cellStyle name="Normal 9 25 3 3" xfId="17356" xr:uid="{00000000-0005-0000-0000-0000FE430000}"/>
    <cellStyle name="Normal 9 25 3 4" xfId="17357" xr:uid="{00000000-0005-0000-0000-0000FF430000}"/>
    <cellStyle name="Normal 9 25 4" xfId="17358" xr:uid="{00000000-0005-0000-0000-000000440000}"/>
    <cellStyle name="Normal 9 25 4 2" xfId="17359" xr:uid="{00000000-0005-0000-0000-000001440000}"/>
    <cellStyle name="Normal 9 25 4 3" xfId="17360" xr:uid="{00000000-0005-0000-0000-000002440000}"/>
    <cellStyle name="Normal 9 25 5" xfId="17361" xr:uid="{00000000-0005-0000-0000-000003440000}"/>
    <cellStyle name="Normal 9 25 6" xfId="17362" xr:uid="{00000000-0005-0000-0000-000004440000}"/>
    <cellStyle name="Normal 9 26" xfId="17363" xr:uid="{00000000-0005-0000-0000-000005440000}"/>
    <cellStyle name="Normal 9 3" xfId="17364" xr:uid="{00000000-0005-0000-0000-000006440000}"/>
    <cellStyle name="Normal 9 3 10" xfId="17365" xr:uid="{00000000-0005-0000-0000-000007440000}"/>
    <cellStyle name="Normal 9 3 2" xfId="17366" xr:uid="{00000000-0005-0000-0000-000008440000}"/>
    <cellStyle name="Normal 9 3 2 2" xfId="17367" xr:uid="{00000000-0005-0000-0000-000009440000}"/>
    <cellStyle name="Normal 9 3 2 2 2" xfId="17368" xr:uid="{00000000-0005-0000-0000-00000A440000}"/>
    <cellStyle name="Normal 9 3 2 2 2 2" xfId="17369" xr:uid="{00000000-0005-0000-0000-00000B440000}"/>
    <cellStyle name="Normal 9 3 2 2 2 2 2" xfId="17370" xr:uid="{00000000-0005-0000-0000-00000C440000}"/>
    <cellStyle name="Normal 9 3 2 2 2 2 3" xfId="17371" xr:uid="{00000000-0005-0000-0000-00000D440000}"/>
    <cellStyle name="Normal 9 3 2 2 2 3" xfId="17372" xr:uid="{00000000-0005-0000-0000-00000E440000}"/>
    <cellStyle name="Normal 9 3 2 2 2 4" xfId="17373" xr:uid="{00000000-0005-0000-0000-00000F440000}"/>
    <cellStyle name="Normal 9 3 2 2 3" xfId="17374" xr:uid="{00000000-0005-0000-0000-000010440000}"/>
    <cellStyle name="Normal 9 3 2 2 3 2" xfId="17375" xr:uid="{00000000-0005-0000-0000-000011440000}"/>
    <cellStyle name="Normal 9 3 2 2 3 3" xfId="17376" xr:uid="{00000000-0005-0000-0000-000012440000}"/>
    <cellStyle name="Normal 9 3 2 2 4" xfId="17377" xr:uid="{00000000-0005-0000-0000-000013440000}"/>
    <cellStyle name="Normal 9 3 2 2 5" xfId="17378" xr:uid="{00000000-0005-0000-0000-000014440000}"/>
    <cellStyle name="Normal 9 3 2 3" xfId="17379" xr:uid="{00000000-0005-0000-0000-000015440000}"/>
    <cellStyle name="Normal 9 3 2 3 2" xfId="17380" xr:uid="{00000000-0005-0000-0000-000016440000}"/>
    <cellStyle name="Normal 9 3 2 3 2 2" xfId="17381" xr:uid="{00000000-0005-0000-0000-000017440000}"/>
    <cellStyle name="Normal 9 3 2 3 2 3" xfId="17382" xr:uid="{00000000-0005-0000-0000-000018440000}"/>
    <cellStyle name="Normal 9 3 2 3 3" xfId="17383" xr:uid="{00000000-0005-0000-0000-000019440000}"/>
    <cellStyle name="Normal 9 3 2 3 4" xfId="17384" xr:uid="{00000000-0005-0000-0000-00001A440000}"/>
    <cellStyle name="Normal 9 3 2 4" xfId="17385" xr:uid="{00000000-0005-0000-0000-00001B440000}"/>
    <cellStyle name="Normal 9 3 2 4 2" xfId="17386" xr:uid="{00000000-0005-0000-0000-00001C440000}"/>
    <cellStyle name="Normal 9 3 2 4 3" xfId="17387" xr:uid="{00000000-0005-0000-0000-00001D440000}"/>
    <cellStyle name="Normal 9 3 2 5" xfId="17388" xr:uid="{00000000-0005-0000-0000-00001E440000}"/>
    <cellStyle name="Normal 9 3 2 6" xfId="17389" xr:uid="{00000000-0005-0000-0000-00001F440000}"/>
    <cellStyle name="Normal 9 3 3" xfId="17390" xr:uid="{00000000-0005-0000-0000-000020440000}"/>
    <cellStyle name="Normal 9 3 3 2" xfId="17391" xr:uid="{00000000-0005-0000-0000-000021440000}"/>
    <cellStyle name="Normal 9 3 3 2 2" xfId="17392" xr:uid="{00000000-0005-0000-0000-000022440000}"/>
    <cellStyle name="Normal 9 3 3 2 2 2" xfId="17393" xr:uid="{00000000-0005-0000-0000-000023440000}"/>
    <cellStyle name="Normal 9 3 3 2 2 2 2" xfId="17394" xr:uid="{00000000-0005-0000-0000-000024440000}"/>
    <cellStyle name="Normal 9 3 3 2 2 2 3" xfId="17395" xr:uid="{00000000-0005-0000-0000-000025440000}"/>
    <cellStyle name="Normal 9 3 3 2 2 3" xfId="17396" xr:uid="{00000000-0005-0000-0000-000026440000}"/>
    <cellStyle name="Normal 9 3 3 2 2 4" xfId="17397" xr:uid="{00000000-0005-0000-0000-000027440000}"/>
    <cellStyle name="Normal 9 3 3 2 3" xfId="17398" xr:uid="{00000000-0005-0000-0000-000028440000}"/>
    <cellStyle name="Normal 9 3 3 2 3 2" xfId="17399" xr:uid="{00000000-0005-0000-0000-000029440000}"/>
    <cellStyle name="Normal 9 3 3 2 3 3" xfId="17400" xr:uid="{00000000-0005-0000-0000-00002A440000}"/>
    <cellStyle name="Normal 9 3 3 2 4" xfId="17401" xr:uid="{00000000-0005-0000-0000-00002B440000}"/>
    <cellStyle name="Normal 9 3 3 2 5" xfId="17402" xr:uid="{00000000-0005-0000-0000-00002C440000}"/>
    <cellStyle name="Normal 9 3 3 3" xfId="17403" xr:uid="{00000000-0005-0000-0000-00002D440000}"/>
    <cellStyle name="Normal 9 3 3 3 2" xfId="17404" xr:uid="{00000000-0005-0000-0000-00002E440000}"/>
    <cellStyle name="Normal 9 3 3 3 2 2" xfId="17405" xr:uid="{00000000-0005-0000-0000-00002F440000}"/>
    <cellStyle name="Normal 9 3 3 3 2 3" xfId="17406" xr:uid="{00000000-0005-0000-0000-000030440000}"/>
    <cellStyle name="Normal 9 3 3 3 3" xfId="17407" xr:uid="{00000000-0005-0000-0000-000031440000}"/>
    <cellStyle name="Normal 9 3 3 3 4" xfId="17408" xr:uid="{00000000-0005-0000-0000-000032440000}"/>
    <cellStyle name="Normal 9 3 3 4" xfId="17409" xr:uid="{00000000-0005-0000-0000-000033440000}"/>
    <cellStyle name="Normal 9 3 3 4 2" xfId="17410" xr:uid="{00000000-0005-0000-0000-000034440000}"/>
    <cellStyle name="Normal 9 3 3 4 3" xfId="17411" xr:uid="{00000000-0005-0000-0000-000035440000}"/>
    <cellStyle name="Normal 9 3 3 5" xfId="17412" xr:uid="{00000000-0005-0000-0000-000036440000}"/>
    <cellStyle name="Normal 9 3 3 6" xfId="17413" xr:uid="{00000000-0005-0000-0000-000037440000}"/>
    <cellStyle name="Normal 9 3 4" xfId="17414" xr:uid="{00000000-0005-0000-0000-000038440000}"/>
    <cellStyle name="Normal 9 3 4 2" xfId="17415" xr:uid="{00000000-0005-0000-0000-000039440000}"/>
    <cellStyle name="Normal 9 3 4 2 2" xfId="17416" xr:uid="{00000000-0005-0000-0000-00003A440000}"/>
    <cellStyle name="Normal 9 3 4 2 2 2" xfId="17417" xr:uid="{00000000-0005-0000-0000-00003B440000}"/>
    <cellStyle name="Normal 9 3 4 2 2 2 2" xfId="17418" xr:uid="{00000000-0005-0000-0000-00003C440000}"/>
    <cellStyle name="Normal 9 3 4 2 2 2 3" xfId="17419" xr:uid="{00000000-0005-0000-0000-00003D440000}"/>
    <cellStyle name="Normal 9 3 4 2 2 3" xfId="17420" xr:uid="{00000000-0005-0000-0000-00003E440000}"/>
    <cellStyle name="Normal 9 3 4 2 2 4" xfId="17421" xr:uid="{00000000-0005-0000-0000-00003F440000}"/>
    <cellStyle name="Normal 9 3 4 2 3" xfId="17422" xr:uid="{00000000-0005-0000-0000-000040440000}"/>
    <cellStyle name="Normal 9 3 4 2 3 2" xfId="17423" xr:uid="{00000000-0005-0000-0000-000041440000}"/>
    <cellStyle name="Normal 9 3 4 2 3 3" xfId="17424" xr:uid="{00000000-0005-0000-0000-000042440000}"/>
    <cellStyle name="Normal 9 3 4 2 4" xfId="17425" xr:uid="{00000000-0005-0000-0000-000043440000}"/>
    <cellStyle name="Normal 9 3 4 2 5" xfId="17426" xr:uid="{00000000-0005-0000-0000-000044440000}"/>
    <cellStyle name="Normal 9 3 4 3" xfId="17427" xr:uid="{00000000-0005-0000-0000-000045440000}"/>
    <cellStyle name="Normal 9 3 4 3 2" xfId="17428" xr:uid="{00000000-0005-0000-0000-000046440000}"/>
    <cellStyle name="Normal 9 3 4 3 2 2" xfId="17429" xr:uid="{00000000-0005-0000-0000-000047440000}"/>
    <cellStyle name="Normal 9 3 4 3 2 3" xfId="17430" xr:uid="{00000000-0005-0000-0000-000048440000}"/>
    <cellStyle name="Normal 9 3 4 3 3" xfId="17431" xr:uid="{00000000-0005-0000-0000-000049440000}"/>
    <cellStyle name="Normal 9 3 4 3 4" xfId="17432" xr:uid="{00000000-0005-0000-0000-00004A440000}"/>
    <cellStyle name="Normal 9 3 4 4" xfId="17433" xr:uid="{00000000-0005-0000-0000-00004B440000}"/>
    <cellStyle name="Normal 9 3 4 4 2" xfId="17434" xr:uid="{00000000-0005-0000-0000-00004C440000}"/>
    <cellStyle name="Normal 9 3 4 4 3" xfId="17435" xr:uid="{00000000-0005-0000-0000-00004D440000}"/>
    <cellStyle name="Normal 9 3 4 5" xfId="17436" xr:uid="{00000000-0005-0000-0000-00004E440000}"/>
    <cellStyle name="Normal 9 3 4 6" xfId="17437" xr:uid="{00000000-0005-0000-0000-00004F440000}"/>
    <cellStyle name="Normal 9 3 5" xfId="17438" xr:uid="{00000000-0005-0000-0000-000050440000}"/>
    <cellStyle name="Normal 9 3 5 2" xfId="17439" xr:uid="{00000000-0005-0000-0000-000051440000}"/>
    <cellStyle name="Normal 9 3 5 2 2" xfId="17440" xr:uid="{00000000-0005-0000-0000-000052440000}"/>
    <cellStyle name="Normal 9 3 5 2 2 2" xfId="17441" xr:uid="{00000000-0005-0000-0000-000053440000}"/>
    <cellStyle name="Normal 9 3 5 2 2 2 2" xfId="17442" xr:uid="{00000000-0005-0000-0000-000054440000}"/>
    <cellStyle name="Normal 9 3 5 2 2 2 3" xfId="17443" xr:uid="{00000000-0005-0000-0000-000055440000}"/>
    <cellStyle name="Normal 9 3 5 2 2 3" xfId="17444" xr:uid="{00000000-0005-0000-0000-000056440000}"/>
    <cellStyle name="Normal 9 3 5 2 2 4" xfId="17445" xr:uid="{00000000-0005-0000-0000-000057440000}"/>
    <cellStyle name="Normal 9 3 5 2 3" xfId="17446" xr:uid="{00000000-0005-0000-0000-000058440000}"/>
    <cellStyle name="Normal 9 3 5 2 3 2" xfId="17447" xr:uid="{00000000-0005-0000-0000-000059440000}"/>
    <cellStyle name="Normal 9 3 5 2 3 3" xfId="17448" xr:uid="{00000000-0005-0000-0000-00005A440000}"/>
    <cellStyle name="Normal 9 3 5 2 4" xfId="17449" xr:uid="{00000000-0005-0000-0000-00005B440000}"/>
    <cellStyle name="Normal 9 3 5 2 5" xfId="17450" xr:uid="{00000000-0005-0000-0000-00005C440000}"/>
    <cellStyle name="Normal 9 3 5 3" xfId="17451" xr:uid="{00000000-0005-0000-0000-00005D440000}"/>
    <cellStyle name="Normal 9 3 5 3 2" xfId="17452" xr:uid="{00000000-0005-0000-0000-00005E440000}"/>
    <cellStyle name="Normal 9 3 5 3 2 2" xfId="17453" xr:uid="{00000000-0005-0000-0000-00005F440000}"/>
    <cellStyle name="Normal 9 3 5 3 2 3" xfId="17454" xr:uid="{00000000-0005-0000-0000-000060440000}"/>
    <cellStyle name="Normal 9 3 5 3 3" xfId="17455" xr:uid="{00000000-0005-0000-0000-000061440000}"/>
    <cellStyle name="Normal 9 3 5 3 4" xfId="17456" xr:uid="{00000000-0005-0000-0000-000062440000}"/>
    <cellStyle name="Normal 9 3 5 4" xfId="17457" xr:uid="{00000000-0005-0000-0000-000063440000}"/>
    <cellStyle name="Normal 9 3 5 4 2" xfId="17458" xr:uid="{00000000-0005-0000-0000-000064440000}"/>
    <cellStyle name="Normal 9 3 5 4 3" xfId="17459" xr:uid="{00000000-0005-0000-0000-000065440000}"/>
    <cellStyle name="Normal 9 3 5 5" xfId="17460" xr:uid="{00000000-0005-0000-0000-000066440000}"/>
    <cellStyle name="Normal 9 3 5 6" xfId="17461" xr:uid="{00000000-0005-0000-0000-000067440000}"/>
    <cellStyle name="Normal 9 3 6" xfId="17462" xr:uid="{00000000-0005-0000-0000-000068440000}"/>
    <cellStyle name="Normal 9 3 6 2" xfId="17463" xr:uid="{00000000-0005-0000-0000-000069440000}"/>
    <cellStyle name="Normal 9 3 6 2 2" xfId="17464" xr:uid="{00000000-0005-0000-0000-00006A440000}"/>
    <cellStyle name="Normal 9 3 6 2 2 2" xfId="17465" xr:uid="{00000000-0005-0000-0000-00006B440000}"/>
    <cellStyle name="Normal 9 3 6 2 2 3" xfId="17466" xr:uid="{00000000-0005-0000-0000-00006C440000}"/>
    <cellStyle name="Normal 9 3 6 2 3" xfId="17467" xr:uid="{00000000-0005-0000-0000-00006D440000}"/>
    <cellStyle name="Normal 9 3 6 2 4" xfId="17468" xr:uid="{00000000-0005-0000-0000-00006E440000}"/>
    <cellStyle name="Normal 9 3 6 3" xfId="17469" xr:uid="{00000000-0005-0000-0000-00006F440000}"/>
    <cellStyle name="Normal 9 3 6 3 2" xfId="17470" xr:uid="{00000000-0005-0000-0000-000070440000}"/>
    <cellStyle name="Normal 9 3 6 3 3" xfId="17471" xr:uid="{00000000-0005-0000-0000-000071440000}"/>
    <cellStyle name="Normal 9 3 6 4" xfId="17472" xr:uid="{00000000-0005-0000-0000-000072440000}"/>
    <cellStyle name="Normal 9 3 6 5" xfId="17473" xr:uid="{00000000-0005-0000-0000-000073440000}"/>
    <cellStyle name="Normal 9 3 7" xfId="17474" xr:uid="{00000000-0005-0000-0000-000074440000}"/>
    <cellStyle name="Normal 9 3 7 2" xfId="17475" xr:uid="{00000000-0005-0000-0000-000075440000}"/>
    <cellStyle name="Normal 9 3 7 2 2" xfId="17476" xr:uid="{00000000-0005-0000-0000-000076440000}"/>
    <cellStyle name="Normal 9 3 7 2 3" xfId="17477" xr:uid="{00000000-0005-0000-0000-000077440000}"/>
    <cellStyle name="Normal 9 3 7 3" xfId="17478" xr:uid="{00000000-0005-0000-0000-000078440000}"/>
    <cellStyle name="Normal 9 3 7 4" xfId="17479" xr:uid="{00000000-0005-0000-0000-000079440000}"/>
    <cellStyle name="Normal 9 3 8" xfId="17480" xr:uid="{00000000-0005-0000-0000-00007A440000}"/>
    <cellStyle name="Normal 9 3 8 2" xfId="17481" xr:uid="{00000000-0005-0000-0000-00007B440000}"/>
    <cellStyle name="Normal 9 3 8 3" xfId="17482" xr:uid="{00000000-0005-0000-0000-00007C440000}"/>
    <cellStyle name="Normal 9 3 9" xfId="17483" xr:uid="{00000000-0005-0000-0000-00007D440000}"/>
    <cellStyle name="Normal 9 4" xfId="17484" xr:uid="{00000000-0005-0000-0000-00007E440000}"/>
    <cellStyle name="Normal 9 4 2" xfId="17485" xr:uid="{00000000-0005-0000-0000-00007F440000}"/>
    <cellStyle name="Normal 9 4 2 2" xfId="17486" xr:uid="{00000000-0005-0000-0000-000080440000}"/>
    <cellStyle name="Normal 9 4 2 2 2" xfId="17487" xr:uid="{00000000-0005-0000-0000-000081440000}"/>
    <cellStyle name="Normal 9 4 2 2 2 2" xfId="17488" xr:uid="{00000000-0005-0000-0000-000082440000}"/>
    <cellStyle name="Normal 9 4 2 2 2 3" xfId="17489" xr:uid="{00000000-0005-0000-0000-000083440000}"/>
    <cellStyle name="Normal 9 4 2 2 3" xfId="17490" xr:uid="{00000000-0005-0000-0000-000084440000}"/>
    <cellStyle name="Normal 9 4 2 2 4" xfId="17491" xr:uid="{00000000-0005-0000-0000-000085440000}"/>
    <cellStyle name="Normal 9 4 2 3" xfId="17492" xr:uid="{00000000-0005-0000-0000-000086440000}"/>
    <cellStyle name="Normal 9 4 2 3 2" xfId="17493" xr:uid="{00000000-0005-0000-0000-000087440000}"/>
    <cellStyle name="Normal 9 4 2 3 3" xfId="17494" xr:uid="{00000000-0005-0000-0000-000088440000}"/>
    <cellStyle name="Normal 9 4 2 4" xfId="17495" xr:uid="{00000000-0005-0000-0000-000089440000}"/>
    <cellStyle name="Normal 9 4 2 5" xfId="17496" xr:uid="{00000000-0005-0000-0000-00008A440000}"/>
    <cellStyle name="Normal 9 4 3" xfId="17497" xr:uid="{00000000-0005-0000-0000-00008B440000}"/>
    <cellStyle name="Normal 9 4 3 2" xfId="17498" xr:uid="{00000000-0005-0000-0000-00008C440000}"/>
    <cellStyle name="Normal 9 4 3 2 2" xfId="17499" xr:uid="{00000000-0005-0000-0000-00008D440000}"/>
    <cellStyle name="Normal 9 4 3 2 3" xfId="17500" xr:uid="{00000000-0005-0000-0000-00008E440000}"/>
    <cellStyle name="Normal 9 4 3 3" xfId="17501" xr:uid="{00000000-0005-0000-0000-00008F440000}"/>
    <cellStyle name="Normal 9 4 3 4" xfId="17502" xr:uid="{00000000-0005-0000-0000-000090440000}"/>
    <cellStyle name="Normal 9 4 4" xfId="17503" xr:uid="{00000000-0005-0000-0000-000091440000}"/>
    <cellStyle name="Normal 9 4 4 2" xfId="17504" xr:uid="{00000000-0005-0000-0000-000092440000}"/>
    <cellStyle name="Normal 9 4 4 3" xfId="17505" xr:uid="{00000000-0005-0000-0000-000093440000}"/>
    <cellStyle name="Normal 9 4 5" xfId="17506" xr:uid="{00000000-0005-0000-0000-000094440000}"/>
    <cellStyle name="Normal 9 4 6" xfId="17507" xr:uid="{00000000-0005-0000-0000-000095440000}"/>
    <cellStyle name="Normal 9 5" xfId="17508" xr:uid="{00000000-0005-0000-0000-000096440000}"/>
    <cellStyle name="Normal 9 5 2" xfId="17509" xr:uid="{00000000-0005-0000-0000-000097440000}"/>
    <cellStyle name="Normal 9 5 2 2" xfId="17510" xr:uid="{00000000-0005-0000-0000-000098440000}"/>
    <cellStyle name="Normal 9 5 2 2 2" xfId="17511" xr:uid="{00000000-0005-0000-0000-000099440000}"/>
    <cellStyle name="Normal 9 5 2 2 2 2" xfId="17512" xr:uid="{00000000-0005-0000-0000-00009A440000}"/>
    <cellStyle name="Normal 9 5 2 2 2 3" xfId="17513" xr:uid="{00000000-0005-0000-0000-00009B440000}"/>
    <cellStyle name="Normal 9 5 2 2 3" xfId="17514" xr:uid="{00000000-0005-0000-0000-00009C440000}"/>
    <cellStyle name="Normal 9 5 2 2 4" xfId="17515" xr:uid="{00000000-0005-0000-0000-00009D440000}"/>
    <cellStyle name="Normal 9 5 2 3" xfId="17516" xr:uid="{00000000-0005-0000-0000-00009E440000}"/>
    <cellStyle name="Normal 9 5 2 3 2" xfId="17517" xr:uid="{00000000-0005-0000-0000-00009F440000}"/>
    <cellStyle name="Normal 9 5 2 3 3" xfId="17518" xr:uid="{00000000-0005-0000-0000-0000A0440000}"/>
    <cellStyle name="Normal 9 5 2 4" xfId="17519" xr:uid="{00000000-0005-0000-0000-0000A1440000}"/>
    <cellStyle name="Normal 9 5 2 5" xfId="17520" xr:uid="{00000000-0005-0000-0000-0000A2440000}"/>
    <cellStyle name="Normal 9 5 3" xfId="17521" xr:uid="{00000000-0005-0000-0000-0000A3440000}"/>
    <cellStyle name="Normal 9 5 3 2" xfId="17522" xr:uid="{00000000-0005-0000-0000-0000A4440000}"/>
    <cellStyle name="Normal 9 5 3 2 2" xfId="17523" xr:uid="{00000000-0005-0000-0000-0000A5440000}"/>
    <cellStyle name="Normal 9 5 3 2 3" xfId="17524" xr:uid="{00000000-0005-0000-0000-0000A6440000}"/>
    <cellStyle name="Normal 9 5 3 3" xfId="17525" xr:uid="{00000000-0005-0000-0000-0000A7440000}"/>
    <cellStyle name="Normal 9 5 3 4" xfId="17526" xr:uid="{00000000-0005-0000-0000-0000A8440000}"/>
    <cellStyle name="Normal 9 5 4" xfId="17527" xr:uid="{00000000-0005-0000-0000-0000A9440000}"/>
    <cellStyle name="Normal 9 5 4 2" xfId="17528" xr:uid="{00000000-0005-0000-0000-0000AA440000}"/>
    <cellStyle name="Normal 9 5 4 3" xfId="17529" xr:uid="{00000000-0005-0000-0000-0000AB440000}"/>
    <cellStyle name="Normal 9 5 5" xfId="17530" xr:uid="{00000000-0005-0000-0000-0000AC440000}"/>
    <cellStyle name="Normal 9 5 6" xfId="17531" xr:uid="{00000000-0005-0000-0000-0000AD440000}"/>
    <cellStyle name="Normal 9 6" xfId="17532" xr:uid="{00000000-0005-0000-0000-0000AE440000}"/>
    <cellStyle name="Normal 9 6 2" xfId="17533" xr:uid="{00000000-0005-0000-0000-0000AF440000}"/>
    <cellStyle name="Normal 9 6 2 2" xfId="17534" xr:uid="{00000000-0005-0000-0000-0000B0440000}"/>
    <cellStyle name="Normal 9 6 2 2 2" xfId="17535" xr:uid="{00000000-0005-0000-0000-0000B1440000}"/>
    <cellStyle name="Normal 9 6 2 2 2 2" xfId="17536" xr:uid="{00000000-0005-0000-0000-0000B2440000}"/>
    <cellStyle name="Normal 9 6 2 2 2 3" xfId="17537" xr:uid="{00000000-0005-0000-0000-0000B3440000}"/>
    <cellStyle name="Normal 9 6 2 2 3" xfId="17538" xr:uid="{00000000-0005-0000-0000-0000B4440000}"/>
    <cellStyle name="Normal 9 6 2 2 4" xfId="17539" xr:uid="{00000000-0005-0000-0000-0000B5440000}"/>
    <cellStyle name="Normal 9 6 2 3" xfId="17540" xr:uid="{00000000-0005-0000-0000-0000B6440000}"/>
    <cellStyle name="Normal 9 6 2 3 2" xfId="17541" xr:uid="{00000000-0005-0000-0000-0000B7440000}"/>
    <cellStyle name="Normal 9 6 2 3 3" xfId="17542" xr:uid="{00000000-0005-0000-0000-0000B8440000}"/>
    <cellStyle name="Normal 9 6 2 4" xfId="17543" xr:uid="{00000000-0005-0000-0000-0000B9440000}"/>
    <cellStyle name="Normal 9 6 2 5" xfId="17544" xr:uid="{00000000-0005-0000-0000-0000BA440000}"/>
    <cellStyle name="Normal 9 6 3" xfId="17545" xr:uid="{00000000-0005-0000-0000-0000BB440000}"/>
    <cellStyle name="Normal 9 6 3 2" xfId="17546" xr:uid="{00000000-0005-0000-0000-0000BC440000}"/>
    <cellStyle name="Normal 9 6 3 2 2" xfId="17547" xr:uid="{00000000-0005-0000-0000-0000BD440000}"/>
    <cellStyle name="Normal 9 6 3 2 3" xfId="17548" xr:uid="{00000000-0005-0000-0000-0000BE440000}"/>
    <cellStyle name="Normal 9 6 3 3" xfId="17549" xr:uid="{00000000-0005-0000-0000-0000BF440000}"/>
    <cellStyle name="Normal 9 6 3 4" xfId="17550" xr:uid="{00000000-0005-0000-0000-0000C0440000}"/>
    <cellStyle name="Normal 9 6 4" xfId="17551" xr:uid="{00000000-0005-0000-0000-0000C1440000}"/>
    <cellStyle name="Normal 9 6 4 2" xfId="17552" xr:uid="{00000000-0005-0000-0000-0000C2440000}"/>
    <cellStyle name="Normal 9 6 4 3" xfId="17553" xr:uid="{00000000-0005-0000-0000-0000C3440000}"/>
    <cellStyle name="Normal 9 6 5" xfId="17554" xr:uid="{00000000-0005-0000-0000-0000C4440000}"/>
    <cellStyle name="Normal 9 6 6" xfId="17555" xr:uid="{00000000-0005-0000-0000-0000C5440000}"/>
    <cellStyle name="Normal 9 7" xfId="17556" xr:uid="{00000000-0005-0000-0000-0000C6440000}"/>
    <cellStyle name="Normal 9 7 2" xfId="17557" xr:uid="{00000000-0005-0000-0000-0000C7440000}"/>
    <cellStyle name="Normal 9 7 2 2" xfId="17558" xr:uid="{00000000-0005-0000-0000-0000C8440000}"/>
    <cellStyle name="Normal 9 7 2 2 2" xfId="17559" xr:uid="{00000000-0005-0000-0000-0000C9440000}"/>
    <cellStyle name="Normal 9 7 2 2 2 2" xfId="17560" xr:uid="{00000000-0005-0000-0000-0000CA440000}"/>
    <cellStyle name="Normal 9 7 2 2 2 3" xfId="17561" xr:uid="{00000000-0005-0000-0000-0000CB440000}"/>
    <cellStyle name="Normal 9 7 2 2 3" xfId="17562" xr:uid="{00000000-0005-0000-0000-0000CC440000}"/>
    <cellStyle name="Normal 9 7 2 2 4" xfId="17563" xr:uid="{00000000-0005-0000-0000-0000CD440000}"/>
    <cellStyle name="Normal 9 7 2 3" xfId="17564" xr:uid="{00000000-0005-0000-0000-0000CE440000}"/>
    <cellStyle name="Normal 9 7 2 3 2" xfId="17565" xr:uid="{00000000-0005-0000-0000-0000CF440000}"/>
    <cellStyle name="Normal 9 7 2 3 3" xfId="17566" xr:uid="{00000000-0005-0000-0000-0000D0440000}"/>
    <cellStyle name="Normal 9 7 2 4" xfId="17567" xr:uid="{00000000-0005-0000-0000-0000D1440000}"/>
    <cellStyle name="Normal 9 7 2 5" xfId="17568" xr:uid="{00000000-0005-0000-0000-0000D2440000}"/>
    <cellStyle name="Normal 9 7 3" xfId="17569" xr:uid="{00000000-0005-0000-0000-0000D3440000}"/>
    <cellStyle name="Normal 9 7 3 2" xfId="17570" xr:uid="{00000000-0005-0000-0000-0000D4440000}"/>
    <cellStyle name="Normal 9 7 3 2 2" xfId="17571" xr:uid="{00000000-0005-0000-0000-0000D5440000}"/>
    <cellStyle name="Normal 9 7 3 2 3" xfId="17572" xr:uid="{00000000-0005-0000-0000-0000D6440000}"/>
    <cellStyle name="Normal 9 7 3 3" xfId="17573" xr:uid="{00000000-0005-0000-0000-0000D7440000}"/>
    <cellStyle name="Normal 9 7 3 4" xfId="17574" xr:uid="{00000000-0005-0000-0000-0000D8440000}"/>
    <cellStyle name="Normal 9 7 4" xfId="17575" xr:uid="{00000000-0005-0000-0000-0000D9440000}"/>
    <cellStyle name="Normal 9 7 4 2" xfId="17576" xr:uid="{00000000-0005-0000-0000-0000DA440000}"/>
    <cellStyle name="Normal 9 7 4 3" xfId="17577" xr:uid="{00000000-0005-0000-0000-0000DB440000}"/>
    <cellStyle name="Normal 9 7 5" xfId="17578" xr:uid="{00000000-0005-0000-0000-0000DC440000}"/>
    <cellStyle name="Normal 9 7 6" xfId="17579" xr:uid="{00000000-0005-0000-0000-0000DD440000}"/>
    <cellStyle name="Normal 9 8" xfId="17580" xr:uid="{00000000-0005-0000-0000-0000DE440000}"/>
    <cellStyle name="Normal 9 8 2" xfId="17581" xr:uid="{00000000-0005-0000-0000-0000DF440000}"/>
    <cellStyle name="Normal 9 8 2 2" xfId="17582" xr:uid="{00000000-0005-0000-0000-0000E0440000}"/>
    <cellStyle name="Normal 9 8 2 2 2" xfId="17583" xr:uid="{00000000-0005-0000-0000-0000E1440000}"/>
    <cellStyle name="Normal 9 8 2 2 2 2" xfId="17584" xr:uid="{00000000-0005-0000-0000-0000E2440000}"/>
    <cellStyle name="Normal 9 8 2 2 2 3" xfId="17585" xr:uid="{00000000-0005-0000-0000-0000E3440000}"/>
    <cellStyle name="Normal 9 8 2 2 3" xfId="17586" xr:uid="{00000000-0005-0000-0000-0000E4440000}"/>
    <cellStyle name="Normal 9 8 2 2 4" xfId="17587" xr:uid="{00000000-0005-0000-0000-0000E5440000}"/>
    <cellStyle name="Normal 9 8 2 3" xfId="17588" xr:uid="{00000000-0005-0000-0000-0000E6440000}"/>
    <cellStyle name="Normal 9 8 2 3 2" xfId="17589" xr:uid="{00000000-0005-0000-0000-0000E7440000}"/>
    <cellStyle name="Normal 9 8 2 3 3" xfId="17590" xr:uid="{00000000-0005-0000-0000-0000E8440000}"/>
    <cellStyle name="Normal 9 8 2 4" xfId="17591" xr:uid="{00000000-0005-0000-0000-0000E9440000}"/>
    <cellStyle name="Normal 9 8 2 5" xfId="17592" xr:uid="{00000000-0005-0000-0000-0000EA440000}"/>
    <cellStyle name="Normal 9 8 3" xfId="17593" xr:uid="{00000000-0005-0000-0000-0000EB440000}"/>
    <cellStyle name="Normal 9 8 3 2" xfId="17594" xr:uid="{00000000-0005-0000-0000-0000EC440000}"/>
    <cellStyle name="Normal 9 8 3 2 2" xfId="17595" xr:uid="{00000000-0005-0000-0000-0000ED440000}"/>
    <cellStyle name="Normal 9 8 3 2 3" xfId="17596" xr:uid="{00000000-0005-0000-0000-0000EE440000}"/>
    <cellStyle name="Normal 9 8 3 3" xfId="17597" xr:uid="{00000000-0005-0000-0000-0000EF440000}"/>
    <cellStyle name="Normal 9 8 3 4" xfId="17598" xr:uid="{00000000-0005-0000-0000-0000F0440000}"/>
    <cellStyle name="Normal 9 8 4" xfId="17599" xr:uid="{00000000-0005-0000-0000-0000F1440000}"/>
    <cellStyle name="Normal 9 8 4 2" xfId="17600" xr:uid="{00000000-0005-0000-0000-0000F2440000}"/>
    <cellStyle name="Normal 9 8 4 3" xfId="17601" xr:uid="{00000000-0005-0000-0000-0000F3440000}"/>
    <cellStyle name="Normal 9 8 5" xfId="17602" xr:uid="{00000000-0005-0000-0000-0000F4440000}"/>
    <cellStyle name="Normal 9 8 6" xfId="17603" xr:uid="{00000000-0005-0000-0000-0000F5440000}"/>
    <cellStyle name="Normal 9 9" xfId="17604" xr:uid="{00000000-0005-0000-0000-0000F6440000}"/>
    <cellStyle name="Normal 9 9 2" xfId="17605" xr:uid="{00000000-0005-0000-0000-0000F7440000}"/>
    <cellStyle name="Normal 9 9 2 2" xfId="17606" xr:uid="{00000000-0005-0000-0000-0000F8440000}"/>
    <cellStyle name="Normal 9 9 2 2 2" xfId="17607" xr:uid="{00000000-0005-0000-0000-0000F9440000}"/>
    <cellStyle name="Normal 9 9 2 2 2 2" xfId="17608" xr:uid="{00000000-0005-0000-0000-0000FA440000}"/>
    <cellStyle name="Normal 9 9 2 2 2 3" xfId="17609" xr:uid="{00000000-0005-0000-0000-0000FB440000}"/>
    <cellStyle name="Normal 9 9 2 2 3" xfId="17610" xr:uid="{00000000-0005-0000-0000-0000FC440000}"/>
    <cellStyle name="Normal 9 9 2 2 4" xfId="17611" xr:uid="{00000000-0005-0000-0000-0000FD440000}"/>
    <cellStyle name="Normal 9 9 2 3" xfId="17612" xr:uid="{00000000-0005-0000-0000-0000FE440000}"/>
    <cellStyle name="Normal 9 9 2 3 2" xfId="17613" xr:uid="{00000000-0005-0000-0000-0000FF440000}"/>
    <cellStyle name="Normal 9 9 2 3 3" xfId="17614" xr:uid="{00000000-0005-0000-0000-000000450000}"/>
    <cellStyle name="Normal 9 9 2 4" xfId="17615" xr:uid="{00000000-0005-0000-0000-000001450000}"/>
    <cellStyle name="Normal 9 9 2 5" xfId="17616" xr:uid="{00000000-0005-0000-0000-000002450000}"/>
    <cellStyle name="Normal 9 9 3" xfId="17617" xr:uid="{00000000-0005-0000-0000-000003450000}"/>
    <cellStyle name="Normal 9 9 3 2" xfId="17618" xr:uid="{00000000-0005-0000-0000-000004450000}"/>
    <cellStyle name="Normal 9 9 3 2 2" xfId="17619" xr:uid="{00000000-0005-0000-0000-000005450000}"/>
    <cellStyle name="Normal 9 9 3 2 3" xfId="17620" xr:uid="{00000000-0005-0000-0000-000006450000}"/>
    <cellStyle name="Normal 9 9 3 3" xfId="17621" xr:uid="{00000000-0005-0000-0000-000007450000}"/>
    <cellStyle name="Normal 9 9 3 4" xfId="17622" xr:uid="{00000000-0005-0000-0000-000008450000}"/>
    <cellStyle name="Normal 9 9 4" xfId="17623" xr:uid="{00000000-0005-0000-0000-000009450000}"/>
    <cellStyle name="Normal 9 9 4 2" xfId="17624" xr:uid="{00000000-0005-0000-0000-00000A450000}"/>
    <cellStyle name="Normal 9 9 4 3" xfId="17625" xr:uid="{00000000-0005-0000-0000-00000B450000}"/>
    <cellStyle name="Normal 9 9 5" xfId="17626" xr:uid="{00000000-0005-0000-0000-00000C450000}"/>
    <cellStyle name="Normal 9 9 6" xfId="17627" xr:uid="{00000000-0005-0000-0000-00000D450000}"/>
    <cellStyle name="Normal_2006 Sch 25 Data" xfId="3" xr:uid="{00000000-0005-0000-0000-00000E450000}"/>
    <cellStyle name="Normal_Book8" xfId="4" xr:uid="{00000000-0005-0000-0000-00000F450000}"/>
    <cellStyle name="Normal_demand est" xfId="5" xr:uid="{00000000-0005-0000-0000-000010450000}"/>
    <cellStyle name="Normal_Hourly Demand Calc" xfId="6" xr:uid="{00000000-0005-0000-0000-000011450000}"/>
    <cellStyle name="Normal_RevenueElec_12MEDec2005" xfId="7" xr:uid="{00000000-0005-0000-0000-000012450000}"/>
    <cellStyle name="Normal_Sys Pk data from PT% calc" xfId="8" xr:uid="{00000000-0005-0000-0000-000013450000}"/>
    <cellStyle name="Normal_WSCoefficientSum05" xfId="9" xr:uid="{00000000-0005-0000-0000-000014450000}"/>
    <cellStyle name="Note 2" xfId="17628" xr:uid="{00000000-0005-0000-0000-000015450000}"/>
    <cellStyle name="Note 2 10" xfId="17629" xr:uid="{00000000-0005-0000-0000-000016450000}"/>
    <cellStyle name="Note 2 11" xfId="17630" xr:uid="{00000000-0005-0000-0000-000017450000}"/>
    <cellStyle name="Note 2 12" xfId="17631" xr:uid="{00000000-0005-0000-0000-000018450000}"/>
    <cellStyle name="Note 2 13" xfId="17632" xr:uid="{00000000-0005-0000-0000-000019450000}"/>
    <cellStyle name="Note 2 14" xfId="17633" xr:uid="{00000000-0005-0000-0000-00001A450000}"/>
    <cellStyle name="Note 2 15" xfId="17634" xr:uid="{00000000-0005-0000-0000-00001B450000}"/>
    <cellStyle name="Note 2 2" xfId="17635" xr:uid="{00000000-0005-0000-0000-00001C450000}"/>
    <cellStyle name="Note 2 2 2" xfId="17636" xr:uid="{00000000-0005-0000-0000-00001D450000}"/>
    <cellStyle name="Note 2 2 2 2" xfId="17637" xr:uid="{00000000-0005-0000-0000-00001E450000}"/>
    <cellStyle name="Note 2 2 2 2 2" xfId="17638" xr:uid="{00000000-0005-0000-0000-00001F450000}"/>
    <cellStyle name="Note 2 2 2 2 3" xfId="17639" xr:uid="{00000000-0005-0000-0000-000020450000}"/>
    <cellStyle name="Note 2 2 2 3" xfId="17640" xr:uid="{00000000-0005-0000-0000-000021450000}"/>
    <cellStyle name="Note 2 2 2 4" xfId="17641" xr:uid="{00000000-0005-0000-0000-000022450000}"/>
    <cellStyle name="Note 2 2 3" xfId="17642" xr:uid="{00000000-0005-0000-0000-000023450000}"/>
    <cellStyle name="Note 2 2 3 2" xfId="17643" xr:uid="{00000000-0005-0000-0000-000024450000}"/>
    <cellStyle name="Note 2 2 3 3" xfId="17644" xr:uid="{00000000-0005-0000-0000-000025450000}"/>
    <cellStyle name="Note 2 2 4" xfId="17645" xr:uid="{00000000-0005-0000-0000-000026450000}"/>
    <cellStyle name="Note 2 2 5" xfId="17646" xr:uid="{00000000-0005-0000-0000-000027450000}"/>
    <cellStyle name="Note 2 3" xfId="17647" xr:uid="{00000000-0005-0000-0000-000028450000}"/>
    <cellStyle name="Note 2 3 2" xfId="17648" xr:uid="{00000000-0005-0000-0000-000029450000}"/>
    <cellStyle name="Note 2 3 2 2" xfId="17649" xr:uid="{00000000-0005-0000-0000-00002A450000}"/>
    <cellStyle name="Note 2 3 2 3" xfId="17650" xr:uid="{00000000-0005-0000-0000-00002B450000}"/>
    <cellStyle name="Note 2 3 3" xfId="17651" xr:uid="{00000000-0005-0000-0000-00002C450000}"/>
    <cellStyle name="Note 2 3 4" xfId="17652" xr:uid="{00000000-0005-0000-0000-00002D450000}"/>
    <cellStyle name="Note 2 4" xfId="17653" xr:uid="{00000000-0005-0000-0000-00002E450000}"/>
    <cellStyle name="Note 2 4 2" xfId="17654" xr:uid="{00000000-0005-0000-0000-00002F450000}"/>
    <cellStyle name="Note 2 4 3" xfId="17655" xr:uid="{00000000-0005-0000-0000-000030450000}"/>
    <cellStyle name="Note 2 5" xfId="17656" xr:uid="{00000000-0005-0000-0000-000031450000}"/>
    <cellStyle name="Note 2 6" xfId="17657" xr:uid="{00000000-0005-0000-0000-000032450000}"/>
    <cellStyle name="Note 2 7" xfId="17658" xr:uid="{00000000-0005-0000-0000-000033450000}"/>
    <cellStyle name="Note 2 8" xfId="17659" xr:uid="{00000000-0005-0000-0000-000034450000}"/>
    <cellStyle name="Note 2 9" xfId="17660" xr:uid="{00000000-0005-0000-0000-000035450000}"/>
    <cellStyle name="Note 3" xfId="17661" xr:uid="{00000000-0005-0000-0000-000036450000}"/>
    <cellStyle name="Note 3 2" xfId="17662" xr:uid="{00000000-0005-0000-0000-000037450000}"/>
    <cellStyle name="Note 3 2 2" xfId="17663" xr:uid="{00000000-0005-0000-0000-000038450000}"/>
    <cellStyle name="Note 3 2 2 2" xfId="17664" xr:uid="{00000000-0005-0000-0000-000039450000}"/>
    <cellStyle name="Note 3 2 2 2 2" xfId="17665" xr:uid="{00000000-0005-0000-0000-00003A450000}"/>
    <cellStyle name="Note 3 2 2 2 3" xfId="17666" xr:uid="{00000000-0005-0000-0000-00003B450000}"/>
    <cellStyle name="Note 3 2 2 3" xfId="17667" xr:uid="{00000000-0005-0000-0000-00003C450000}"/>
    <cellStyle name="Note 3 2 2 4" xfId="17668" xr:uid="{00000000-0005-0000-0000-00003D450000}"/>
    <cellStyle name="Note 3 2 3" xfId="17669" xr:uid="{00000000-0005-0000-0000-00003E450000}"/>
    <cellStyle name="Note 3 2 3 2" xfId="17670" xr:uid="{00000000-0005-0000-0000-00003F450000}"/>
    <cellStyle name="Note 3 2 3 3" xfId="17671" xr:uid="{00000000-0005-0000-0000-000040450000}"/>
    <cellStyle name="Note 3 2 4" xfId="17672" xr:uid="{00000000-0005-0000-0000-000041450000}"/>
    <cellStyle name="Note 3 2 5" xfId="17673" xr:uid="{00000000-0005-0000-0000-000042450000}"/>
    <cellStyle name="Note 3 3" xfId="17674" xr:uid="{00000000-0005-0000-0000-000043450000}"/>
    <cellStyle name="Note 3 3 2" xfId="17675" xr:uid="{00000000-0005-0000-0000-000044450000}"/>
    <cellStyle name="Note 3 3 2 2" xfId="17676" xr:uid="{00000000-0005-0000-0000-000045450000}"/>
    <cellStyle name="Note 3 3 2 3" xfId="17677" xr:uid="{00000000-0005-0000-0000-000046450000}"/>
    <cellStyle name="Note 3 3 3" xfId="17678" xr:uid="{00000000-0005-0000-0000-000047450000}"/>
    <cellStyle name="Note 3 3 4" xfId="17679" xr:uid="{00000000-0005-0000-0000-000048450000}"/>
    <cellStyle name="Note 3 4" xfId="17680" xr:uid="{00000000-0005-0000-0000-000049450000}"/>
    <cellStyle name="Note 3 4 2" xfId="17681" xr:uid="{00000000-0005-0000-0000-00004A450000}"/>
    <cellStyle name="Note 3 4 3" xfId="17682" xr:uid="{00000000-0005-0000-0000-00004B450000}"/>
    <cellStyle name="Note 3 5" xfId="17683" xr:uid="{00000000-0005-0000-0000-00004C450000}"/>
    <cellStyle name="Note 3 6" xfId="17684" xr:uid="{00000000-0005-0000-0000-00004D450000}"/>
    <cellStyle name="Note 4" xfId="17685" xr:uid="{00000000-0005-0000-0000-00004E450000}"/>
    <cellStyle name="Note 4 2" xfId="17686" xr:uid="{00000000-0005-0000-0000-00004F450000}"/>
    <cellStyle name="Note 4 2 2" xfId="17687" xr:uid="{00000000-0005-0000-0000-000050450000}"/>
    <cellStyle name="Note 4 2 2 2" xfId="17688" xr:uid="{00000000-0005-0000-0000-000051450000}"/>
    <cellStyle name="Note 4 2 2 2 2" xfId="17689" xr:uid="{00000000-0005-0000-0000-000052450000}"/>
    <cellStyle name="Note 4 2 2 2 3" xfId="17690" xr:uid="{00000000-0005-0000-0000-000053450000}"/>
    <cellStyle name="Note 4 2 2 3" xfId="17691" xr:uid="{00000000-0005-0000-0000-000054450000}"/>
    <cellStyle name="Note 4 2 2 4" xfId="17692" xr:uid="{00000000-0005-0000-0000-000055450000}"/>
    <cellStyle name="Note 4 2 3" xfId="17693" xr:uid="{00000000-0005-0000-0000-000056450000}"/>
    <cellStyle name="Note 4 2 3 2" xfId="17694" xr:uid="{00000000-0005-0000-0000-000057450000}"/>
    <cellStyle name="Note 4 2 3 3" xfId="17695" xr:uid="{00000000-0005-0000-0000-000058450000}"/>
    <cellStyle name="Note 4 2 4" xfId="17696" xr:uid="{00000000-0005-0000-0000-000059450000}"/>
    <cellStyle name="Note 4 2 5" xfId="17697" xr:uid="{00000000-0005-0000-0000-00005A450000}"/>
    <cellStyle name="Note 4 3" xfId="17698" xr:uid="{00000000-0005-0000-0000-00005B450000}"/>
    <cellStyle name="Note 4 3 2" xfId="17699" xr:uid="{00000000-0005-0000-0000-00005C450000}"/>
    <cellStyle name="Note 4 3 2 2" xfId="17700" xr:uid="{00000000-0005-0000-0000-00005D450000}"/>
    <cellStyle name="Note 4 3 2 3" xfId="17701" xr:uid="{00000000-0005-0000-0000-00005E450000}"/>
    <cellStyle name="Note 4 3 3" xfId="17702" xr:uid="{00000000-0005-0000-0000-00005F450000}"/>
    <cellStyle name="Note 4 3 4" xfId="17703" xr:uid="{00000000-0005-0000-0000-000060450000}"/>
    <cellStyle name="Note 4 4" xfId="17704" xr:uid="{00000000-0005-0000-0000-000061450000}"/>
    <cellStyle name="Note 4 4 2" xfId="17705" xr:uid="{00000000-0005-0000-0000-000062450000}"/>
    <cellStyle name="Note 4 4 3" xfId="17706" xr:uid="{00000000-0005-0000-0000-000063450000}"/>
    <cellStyle name="Note 4 5" xfId="17707" xr:uid="{00000000-0005-0000-0000-000064450000}"/>
    <cellStyle name="Note 4 6" xfId="17708" xr:uid="{00000000-0005-0000-0000-000065450000}"/>
    <cellStyle name="Note 5" xfId="17709" xr:uid="{00000000-0005-0000-0000-000066450000}"/>
    <cellStyle name="Note 6" xfId="17710" xr:uid="{00000000-0005-0000-0000-000067450000}"/>
    <cellStyle name="Note 6 2" xfId="17711" xr:uid="{00000000-0005-0000-0000-000068450000}"/>
    <cellStyle name="Note 6 2 2" xfId="17712" xr:uid="{00000000-0005-0000-0000-000069450000}"/>
    <cellStyle name="Note 6 3" xfId="17713" xr:uid="{00000000-0005-0000-0000-00006A450000}"/>
    <cellStyle name="Note 6 3 2" xfId="17714" xr:uid="{00000000-0005-0000-0000-00006B450000}"/>
    <cellStyle name="Note 6 4" xfId="17715" xr:uid="{00000000-0005-0000-0000-00006C450000}"/>
    <cellStyle name="Note 6 4 2" xfId="17716" xr:uid="{00000000-0005-0000-0000-00006D450000}"/>
    <cellStyle name="Note 6 5" xfId="17717" xr:uid="{00000000-0005-0000-0000-00006E450000}"/>
    <cellStyle name="Note 6 5 2" xfId="17718" xr:uid="{00000000-0005-0000-0000-00006F450000}"/>
    <cellStyle name="Note 6 6" xfId="17719" xr:uid="{00000000-0005-0000-0000-000070450000}"/>
    <cellStyle name="Note 7" xfId="17720" xr:uid="{00000000-0005-0000-0000-000071450000}"/>
    <cellStyle name="Note 7 2" xfId="17721" xr:uid="{00000000-0005-0000-0000-000072450000}"/>
    <cellStyle name="Note 7 2 2" xfId="17722" xr:uid="{00000000-0005-0000-0000-000073450000}"/>
    <cellStyle name="Note 7 2 2 2" xfId="17723" xr:uid="{00000000-0005-0000-0000-000074450000}"/>
    <cellStyle name="Note 7 2 2 2 2" xfId="17724" xr:uid="{00000000-0005-0000-0000-000075450000}"/>
    <cellStyle name="Note 7 2 2 2 3" xfId="17725" xr:uid="{00000000-0005-0000-0000-000076450000}"/>
    <cellStyle name="Note 7 2 2 3" xfId="17726" xr:uid="{00000000-0005-0000-0000-000077450000}"/>
    <cellStyle name="Note 7 2 2 4" xfId="17727" xr:uid="{00000000-0005-0000-0000-000078450000}"/>
    <cellStyle name="Note 7 2 3" xfId="17728" xr:uid="{00000000-0005-0000-0000-000079450000}"/>
    <cellStyle name="Note 7 2 3 2" xfId="17729" xr:uid="{00000000-0005-0000-0000-00007A450000}"/>
    <cellStyle name="Note 7 2 3 3" xfId="17730" xr:uid="{00000000-0005-0000-0000-00007B450000}"/>
    <cellStyle name="Note 7 2 4" xfId="17731" xr:uid="{00000000-0005-0000-0000-00007C450000}"/>
    <cellStyle name="Note 7 2 5" xfId="17732" xr:uid="{00000000-0005-0000-0000-00007D450000}"/>
    <cellStyle name="Note 7 3" xfId="17733" xr:uid="{00000000-0005-0000-0000-00007E450000}"/>
    <cellStyle name="Note 7 3 2" xfId="17734" xr:uid="{00000000-0005-0000-0000-00007F450000}"/>
    <cellStyle name="Note 7 3 2 2" xfId="17735" xr:uid="{00000000-0005-0000-0000-000080450000}"/>
    <cellStyle name="Note 7 3 2 3" xfId="17736" xr:uid="{00000000-0005-0000-0000-000081450000}"/>
    <cellStyle name="Note 7 3 3" xfId="17737" xr:uid="{00000000-0005-0000-0000-000082450000}"/>
    <cellStyle name="Note 7 3 4" xfId="17738" xr:uid="{00000000-0005-0000-0000-000083450000}"/>
    <cellStyle name="Note 7 4" xfId="17739" xr:uid="{00000000-0005-0000-0000-000084450000}"/>
    <cellStyle name="Note 7 4 2" xfId="17740" xr:uid="{00000000-0005-0000-0000-000085450000}"/>
    <cellStyle name="Note 7 4 3" xfId="17741" xr:uid="{00000000-0005-0000-0000-000086450000}"/>
    <cellStyle name="Note 7 5" xfId="17742" xr:uid="{00000000-0005-0000-0000-000087450000}"/>
    <cellStyle name="Note 7 6" xfId="17743" xr:uid="{00000000-0005-0000-0000-000088450000}"/>
    <cellStyle name="Note 8" xfId="21932" xr:uid="{00000000-0005-0000-0000-000089450000}"/>
    <cellStyle name="Output" xfId="21899" builtinId="21" customBuiltin="1"/>
    <cellStyle name="Output 2" xfId="17744" xr:uid="{00000000-0005-0000-0000-00008B450000}"/>
    <cellStyle name="Output 3" xfId="17745" xr:uid="{00000000-0005-0000-0000-00008C450000}"/>
    <cellStyle name="Output 4" xfId="17746" xr:uid="{00000000-0005-0000-0000-00008D450000}"/>
    <cellStyle name="Output 5" xfId="17747" xr:uid="{00000000-0005-0000-0000-00008E450000}"/>
    <cellStyle name="Output 6" xfId="17748" xr:uid="{00000000-0005-0000-0000-00008F450000}"/>
    <cellStyle name="Output 6 2" xfId="17749" xr:uid="{00000000-0005-0000-0000-000090450000}"/>
    <cellStyle name="Output 6 2 2" xfId="17750" xr:uid="{00000000-0005-0000-0000-000091450000}"/>
    <cellStyle name="Output 6 3" xfId="17751" xr:uid="{00000000-0005-0000-0000-000092450000}"/>
    <cellStyle name="Output 6 3 2" xfId="17752" xr:uid="{00000000-0005-0000-0000-000093450000}"/>
    <cellStyle name="Output 6 4" xfId="17753" xr:uid="{00000000-0005-0000-0000-000094450000}"/>
    <cellStyle name="Output 6 4 2" xfId="17754" xr:uid="{00000000-0005-0000-0000-000095450000}"/>
    <cellStyle name="Output 6 5" xfId="17755" xr:uid="{00000000-0005-0000-0000-000096450000}"/>
    <cellStyle name="Output 6 5 2" xfId="17756" xr:uid="{00000000-0005-0000-0000-000097450000}"/>
    <cellStyle name="Output 6 6" xfId="17757" xr:uid="{00000000-0005-0000-0000-000098450000}"/>
    <cellStyle name="Output Amounts" xfId="17758" xr:uid="{00000000-0005-0000-0000-000099450000}"/>
    <cellStyle name="Output Column Headings" xfId="17759" xr:uid="{00000000-0005-0000-0000-00009A450000}"/>
    <cellStyle name="Output highlight" xfId="17760" xr:uid="{00000000-0005-0000-0000-00009B450000}"/>
    <cellStyle name="Output highlight 2" xfId="17761" xr:uid="{00000000-0005-0000-0000-00009C450000}"/>
    <cellStyle name="Output Line Items" xfId="17762" xr:uid="{00000000-0005-0000-0000-00009D450000}"/>
    <cellStyle name="Output Report Heading" xfId="17763" xr:uid="{00000000-0005-0000-0000-00009E450000}"/>
    <cellStyle name="Output Report Title" xfId="17764" xr:uid="{00000000-0005-0000-0000-00009F450000}"/>
    <cellStyle name="Percent" xfId="10" builtinId="5"/>
    <cellStyle name="Percent %" xfId="17765" xr:uid="{00000000-0005-0000-0000-0000A1450000}"/>
    <cellStyle name="Percent % Long Underline" xfId="17766" xr:uid="{00000000-0005-0000-0000-0000A2450000}"/>
    <cellStyle name="Percent 0.0%" xfId="17767" xr:uid="{00000000-0005-0000-0000-0000A3450000}"/>
    <cellStyle name="Percent 0.0% Long Underline" xfId="17768" xr:uid="{00000000-0005-0000-0000-0000A4450000}"/>
    <cellStyle name="Percent 0.00%" xfId="17769" xr:uid="{00000000-0005-0000-0000-0000A5450000}"/>
    <cellStyle name="Percent 0.00% Long Underline" xfId="17770" xr:uid="{00000000-0005-0000-0000-0000A6450000}"/>
    <cellStyle name="Percent 0.000%" xfId="17771" xr:uid="{00000000-0005-0000-0000-0000A7450000}"/>
    <cellStyle name="Percent 0.000% Long Underline" xfId="17772" xr:uid="{00000000-0005-0000-0000-0000A8450000}"/>
    <cellStyle name="Percent 0.0000%" xfId="17773" xr:uid="{00000000-0005-0000-0000-0000A9450000}"/>
    <cellStyle name="Percent 0.0000% Long Underline" xfId="17774" xr:uid="{00000000-0005-0000-0000-0000AA450000}"/>
    <cellStyle name="Percent 10" xfId="17775" xr:uid="{00000000-0005-0000-0000-0000AB450000}"/>
    <cellStyle name="Percent 10 2" xfId="17776" xr:uid="{00000000-0005-0000-0000-0000AC450000}"/>
    <cellStyle name="Percent 10 2 2" xfId="17777" xr:uid="{00000000-0005-0000-0000-0000AD450000}"/>
    <cellStyle name="Percent 10 2 3" xfId="17778" xr:uid="{00000000-0005-0000-0000-0000AE450000}"/>
    <cellStyle name="Percent 10 3" xfId="17779" xr:uid="{00000000-0005-0000-0000-0000AF450000}"/>
    <cellStyle name="Percent 100" xfId="17780" xr:uid="{00000000-0005-0000-0000-0000B0450000}"/>
    <cellStyle name="Percent 101" xfId="17781" xr:uid="{00000000-0005-0000-0000-0000B1450000}"/>
    <cellStyle name="Percent 102" xfId="17782" xr:uid="{00000000-0005-0000-0000-0000B2450000}"/>
    <cellStyle name="Percent 103" xfId="17783" xr:uid="{00000000-0005-0000-0000-0000B3450000}"/>
    <cellStyle name="Percent 104" xfId="17784" xr:uid="{00000000-0005-0000-0000-0000B4450000}"/>
    <cellStyle name="Percent 105" xfId="17785" xr:uid="{00000000-0005-0000-0000-0000B5450000}"/>
    <cellStyle name="Percent 106" xfId="17786" xr:uid="{00000000-0005-0000-0000-0000B6450000}"/>
    <cellStyle name="Percent 107" xfId="17787" xr:uid="{00000000-0005-0000-0000-0000B7450000}"/>
    <cellStyle name="Percent 108" xfId="17788" xr:uid="{00000000-0005-0000-0000-0000B8450000}"/>
    <cellStyle name="Percent 109" xfId="17789" xr:uid="{00000000-0005-0000-0000-0000B9450000}"/>
    <cellStyle name="Percent 11" xfId="17790" xr:uid="{00000000-0005-0000-0000-0000BA450000}"/>
    <cellStyle name="Percent 11 2" xfId="17791" xr:uid="{00000000-0005-0000-0000-0000BB450000}"/>
    <cellStyle name="Percent 11 2 2" xfId="17792" xr:uid="{00000000-0005-0000-0000-0000BC450000}"/>
    <cellStyle name="Percent 11 2 3" xfId="17793" xr:uid="{00000000-0005-0000-0000-0000BD450000}"/>
    <cellStyle name="Percent 110" xfId="17794" xr:uid="{00000000-0005-0000-0000-0000BE450000}"/>
    <cellStyle name="Percent 111" xfId="17795" xr:uid="{00000000-0005-0000-0000-0000BF450000}"/>
    <cellStyle name="Percent 112" xfId="17796" xr:uid="{00000000-0005-0000-0000-0000C0450000}"/>
    <cellStyle name="Percent 113" xfId="17797" xr:uid="{00000000-0005-0000-0000-0000C1450000}"/>
    <cellStyle name="Percent 114" xfId="17798" xr:uid="{00000000-0005-0000-0000-0000C2450000}"/>
    <cellStyle name="Percent 115" xfId="17799" xr:uid="{00000000-0005-0000-0000-0000C3450000}"/>
    <cellStyle name="Percent 116" xfId="17800" xr:uid="{00000000-0005-0000-0000-0000C4450000}"/>
    <cellStyle name="Percent 117" xfId="17801" xr:uid="{00000000-0005-0000-0000-0000C5450000}"/>
    <cellStyle name="Percent 118" xfId="17802" xr:uid="{00000000-0005-0000-0000-0000C6450000}"/>
    <cellStyle name="Percent 119" xfId="17803" xr:uid="{00000000-0005-0000-0000-0000C7450000}"/>
    <cellStyle name="Percent 12" xfId="17804" xr:uid="{00000000-0005-0000-0000-0000C8450000}"/>
    <cellStyle name="Percent 12 2" xfId="17805" xr:uid="{00000000-0005-0000-0000-0000C9450000}"/>
    <cellStyle name="Percent 12 2 2" xfId="17806" xr:uid="{00000000-0005-0000-0000-0000CA450000}"/>
    <cellStyle name="Percent 12 2 3" xfId="17807" xr:uid="{00000000-0005-0000-0000-0000CB450000}"/>
    <cellStyle name="Percent 120" xfId="17808" xr:uid="{00000000-0005-0000-0000-0000CC450000}"/>
    <cellStyle name="Percent 120 2" xfId="17809" xr:uid="{00000000-0005-0000-0000-0000CD450000}"/>
    <cellStyle name="Percent 120 2 2" xfId="17810" xr:uid="{00000000-0005-0000-0000-0000CE450000}"/>
    <cellStyle name="Percent 120 2 2 2" xfId="17811" xr:uid="{00000000-0005-0000-0000-0000CF450000}"/>
    <cellStyle name="Percent 120 2 2 2 2" xfId="17812" xr:uid="{00000000-0005-0000-0000-0000D0450000}"/>
    <cellStyle name="Percent 120 2 2 2 3" xfId="17813" xr:uid="{00000000-0005-0000-0000-0000D1450000}"/>
    <cellStyle name="Percent 120 2 2 3" xfId="17814" xr:uid="{00000000-0005-0000-0000-0000D2450000}"/>
    <cellStyle name="Percent 120 2 2 4" xfId="17815" xr:uid="{00000000-0005-0000-0000-0000D3450000}"/>
    <cellStyle name="Percent 120 2 3" xfId="17816" xr:uid="{00000000-0005-0000-0000-0000D4450000}"/>
    <cellStyle name="Percent 120 2 3 2" xfId="17817" xr:uid="{00000000-0005-0000-0000-0000D5450000}"/>
    <cellStyle name="Percent 120 2 3 3" xfId="17818" xr:uid="{00000000-0005-0000-0000-0000D6450000}"/>
    <cellStyle name="Percent 120 2 4" xfId="17819" xr:uid="{00000000-0005-0000-0000-0000D7450000}"/>
    <cellStyle name="Percent 120 2 5" xfId="17820" xr:uid="{00000000-0005-0000-0000-0000D8450000}"/>
    <cellStyle name="Percent 120 3" xfId="17821" xr:uid="{00000000-0005-0000-0000-0000D9450000}"/>
    <cellStyle name="Percent 120 3 2" xfId="17822" xr:uid="{00000000-0005-0000-0000-0000DA450000}"/>
    <cellStyle name="Percent 120 3 2 2" xfId="17823" xr:uid="{00000000-0005-0000-0000-0000DB450000}"/>
    <cellStyle name="Percent 120 3 2 3" xfId="17824" xr:uid="{00000000-0005-0000-0000-0000DC450000}"/>
    <cellStyle name="Percent 120 3 3" xfId="17825" xr:uid="{00000000-0005-0000-0000-0000DD450000}"/>
    <cellStyle name="Percent 120 3 4" xfId="17826" xr:uid="{00000000-0005-0000-0000-0000DE450000}"/>
    <cellStyle name="Percent 120 4" xfId="17827" xr:uid="{00000000-0005-0000-0000-0000DF450000}"/>
    <cellStyle name="Percent 120 4 2" xfId="17828" xr:uid="{00000000-0005-0000-0000-0000E0450000}"/>
    <cellStyle name="Percent 120 4 3" xfId="17829" xr:uid="{00000000-0005-0000-0000-0000E1450000}"/>
    <cellStyle name="Percent 120 5" xfId="17830" xr:uid="{00000000-0005-0000-0000-0000E2450000}"/>
    <cellStyle name="Percent 120 6" xfId="17831" xr:uid="{00000000-0005-0000-0000-0000E3450000}"/>
    <cellStyle name="Percent 121" xfId="17832" xr:uid="{00000000-0005-0000-0000-0000E4450000}"/>
    <cellStyle name="Percent 121 2" xfId="17833" xr:uid="{00000000-0005-0000-0000-0000E5450000}"/>
    <cellStyle name="Percent 121 2 2" xfId="17834" xr:uid="{00000000-0005-0000-0000-0000E6450000}"/>
    <cellStyle name="Percent 121 2 2 2" xfId="17835" xr:uid="{00000000-0005-0000-0000-0000E7450000}"/>
    <cellStyle name="Percent 121 2 2 2 2" xfId="17836" xr:uid="{00000000-0005-0000-0000-0000E8450000}"/>
    <cellStyle name="Percent 121 2 2 2 3" xfId="17837" xr:uid="{00000000-0005-0000-0000-0000E9450000}"/>
    <cellStyle name="Percent 121 2 2 3" xfId="17838" xr:uid="{00000000-0005-0000-0000-0000EA450000}"/>
    <cellStyle name="Percent 121 2 2 4" xfId="17839" xr:uid="{00000000-0005-0000-0000-0000EB450000}"/>
    <cellStyle name="Percent 121 2 3" xfId="17840" xr:uid="{00000000-0005-0000-0000-0000EC450000}"/>
    <cellStyle name="Percent 121 2 3 2" xfId="17841" xr:uid="{00000000-0005-0000-0000-0000ED450000}"/>
    <cellStyle name="Percent 121 2 3 3" xfId="17842" xr:uid="{00000000-0005-0000-0000-0000EE450000}"/>
    <cellStyle name="Percent 121 2 4" xfId="17843" xr:uid="{00000000-0005-0000-0000-0000EF450000}"/>
    <cellStyle name="Percent 121 2 5" xfId="17844" xr:uid="{00000000-0005-0000-0000-0000F0450000}"/>
    <cellStyle name="Percent 121 3" xfId="17845" xr:uid="{00000000-0005-0000-0000-0000F1450000}"/>
    <cellStyle name="Percent 121 3 2" xfId="17846" xr:uid="{00000000-0005-0000-0000-0000F2450000}"/>
    <cellStyle name="Percent 121 3 2 2" xfId="17847" xr:uid="{00000000-0005-0000-0000-0000F3450000}"/>
    <cellStyle name="Percent 121 3 2 3" xfId="17848" xr:uid="{00000000-0005-0000-0000-0000F4450000}"/>
    <cellStyle name="Percent 121 3 3" xfId="17849" xr:uid="{00000000-0005-0000-0000-0000F5450000}"/>
    <cellStyle name="Percent 121 3 4" xfId="17850" xr:uid="{00000000-0005-0000-0000-0000F6450000}"/>
    <cellStyle name="Percent 121 4" xfId="17851" xr:uid="{00000000-0005-0000-0000-0000F7450000}"/>
    <cellStyle name="Percent 121 4 2" xfId="17852" xr:uid="{00000000-0005-0000-0000-0000F8450000}"/>
    <cellStyle name="Percent 121 4 3" xfId="17853" xr:uid="{00000000-0005-0000-0000-0000F9450000}"/>
    <cellStyle name="Percent 121 5" xfId="17854" xr:uid="{00000000-0005-0000-0000-0000FA450000}"/>
    <cellStyle name="Percent 121 6" xfId="17855" xr:uid="{00000000-0005-0000-0000-0000FB450000}"/>
    <cellStyle name="Percent 122" xfId="17856" xr:uid="{00000000-0005-0000-0000-0000FC450000}"/>
    <cellStyle name="Percent 122 2" xfId="17857" xr:uid="{00000000-0005-0000-0000-0000FD450000}"/>
    <cellStyle name="Percent 122 2 2" xfId="17858" xr:uid="{00000000-0005-0000-0000-0000FE450000}"/>
    <cellStyle name="Percent 122 2 2 2" xfId="17859" xr:uid="{00000000-0005-0000-0000-0000FF450000}"/>
    <cellStyle name="Percent 122 2 2 2 2" xfId="17860" xr:uid="{00000000-0005-0000-0000-000000460000}"/>
    <cellStyle name="Percent 122 2 2 2 3" xfId="17861" xr:uid="{00000000-0005-0000-0000-000001460000}"/>
    <cellStyle name="Percent 122 2 2 3" xfId="17862" xr:uid="{00000000-0005-0000-0000-000002460000}"/>
    <cellStyle name="Percent 122 2 2 4" xfId="17863" xr:uid="{00000000-0005-0000-0000-000003460000}"/>
    <cellStyle name="Percent 122 2 3" xfId="17864" xr:uid="{00000000-0005-0000-0000-000004460000}"/>
    <cellStyle name="Percent 122 2 3 2" xfId="17865" xr:uid="{00000000-0005-0000-0000-000005460000}"/>
    <cellStyle name="Percent 122 2 3 3" xfId="17866" xr:uid="{00000000-0005-0000-0000-000006460000}"/>
    <cellStyle name="Percent 122 2 4" xfId="17867" xr:uid="{00000000-0005-0000-0000-000007460000}"/>
    <cellStyle name="Percent 122 2 5" xfId="17868" xr:uid="{00000000-0005-0000-0000-000008460000}"/>
    <cellStyle name="Percent 122 3" xfId="17869" xr:uid="{00000000-0005-0000-0000-000009460000}"/>
    <cellStyle name="Percent 122 3 2" xfId="17870" xr:uid="{00000000-0005-0000-0000-00000A460000}"/>
    <cellStyle name="Percent 122 3 2 2" xfId="17871" xr:uid="{00000000-0005-0000-0000-00000B460000}"/>
    <cellStyle name="Percent 122 3 2 3" xfId="17872" xr:uid="{00000000-0005-0000-0000-00000C460000}"/>
    <cellStyle name="Percent 122 3 3" xfId="17873" xr:uid="{00000000-0005-0000-0000-00000D460000}"/>
    <cellStyle name="Percent 122 3 4" xfId="17874" xr:uid="{00000000-0005-0000-0000-00000E460000}"/>
    <cellStyle name="Percent 122 4" xfId="17875" xr:uid="{00000000-0005-0000-0000-00000F460000}"/>
    <cellStyle name="Percent 122 4 2" xfId="17876" xr:uid="{00000000-0005-0000-0000-000010460000}"/>
    <cellStyle name="Percent 122 4 3" xfId="17877" xr:uid="{00000000-0005-0000-0000-000011460000}"/>
    <cellStyle name="Percent 122 5" xfId="17878" xr:uid="{00000000-0005-0000-0000-000012460000}"/>
    <cellStyle name="Percent 122 6" xfId="17879" xr:uid="{00000000-0005-0000-0000-000013460000}"/>
    <cellStyle name="Percent 123" xfId="17880" xr:uid="{00000000-0005-0000-0000-000014460000}"/>
    <cellStyle name="Percent 123 2" xfId="17881" xr:uid="{00000000-0005-0000-0000-000015460000}"/>
    <cellStyle name="Percent 123 2 2" xfId="17882" xr:uid="{00000000-0005-0000-0000-000016460000}"/>
    <cellStyle name="Percent 123 2 2 2" xfId="17883" xr:uid="{00000000-0005-0000-0000-000017460000}"/>
    <cellStyle name="Percent 123 2 2 2 2" xfId="17884" xr:uid="{00000000-0005-0000-0000-000018460000}"/>
    <cellStyle name="Percent 123 2 2 2 3" xfId="17885" xr:uid="{00000000-0005-0000-0000-000019460000}"/>
    <cellStyle name="Percent 123 2 2 3" xfId="17886" xr:uid="{00000000-0005-0000-0000-00001A460000}"/>
    <cellStyle name="Percent 123 2 2 4" xfId="17887" xr:uid="{00000000-0005-0000-0000-00001B460000}"/>
    <cellStyle name="Percent 123 2 3" xfId="17888" xr:uid="{00000000-0005-0000-0000-00001C460000}"/>
    <cellStyle name="Percent 123 2 3 2" xfId="17889" xr:uid="{00000000-0005-0000-0000-00001D460000}"/>
    <cellStyle name="Percent 123 2 3 3" xfId="17890" xr:uid="{00000000-0005-0000-0000-00001E460000}"/>
    <cellStyle name="Percent 123 2 4" xfId="17891" xr:uid="{00000000-0005-0000-0000-00001F460000}"/>
    <cellStyle name="Percent 123 2 5" xfId="17892" xr:uid="{00000000-0005-0000-0000-000020460000}"/>
    <cellStyle name="Percent 123 3" xfId="17893" xr:uid="{00000000-0005-0000-0000-000021460000}"/>
    <cellStyle name="Percent 123 3 2" xfId="17894" xr:uid="{00000000-0005-0000-0000-000022460000}"/>
    <cellStyle name="Percent 123 3 2 2" xfId="17895" xr:uid="{00000000-0005-0000-0000-000023460000}"/>
    <cellStyle name="Percent 123 3 2 3" xfId="17896" xr:uid="{00000000-0005-0000-0000-000024460000}"/>
    <cellStyle name="Percent 123 3 3" xfId="17897" xr:uid="{00000000-0005-0000-0000-000025460000}"/>
    <cellStyle name="Percent 123 3 4" xfId="17898" xr:uid="{00000000-0005-0000-0000-000026460000}"/>
    <cellStyle name="Percent 123 4" xfId="17899" xr:uid="{00000000-0005-0000-0000-000027460000}"/>
    <cellStyle name="Percent 123 4 2" xfId="17900" xr:uid="{00000000-0005-0000-0000-000028460000}"/>
    <cellStyle name="Percent 123 4 3" xfId="17901" xr:uid="{00000000-0005-0000-0000-000029460000}"/>
    <cellStyle name="Percent 123 5" xfId="17902" xr:uid="{00000000-0005-0000-0000-00002A460000}"/>
    <cellStyle name="Percent 123 6" xfId="17903" xr:uid="{00000000-0005-0000-0000-00002B460000}"/>
    <cellStyle name="Percent 124" xfId="17904" xr:uid="{00000000-0005-0000-0000-00002C460000}"/>
    <cellStyle name="Percent 124 2" xfId="17905" xr:uid="{00000000-0005-0000-0000-00002D460000}"/>
    <cellStyle name="Percent 124 2 2" xfId="17906" xr:uid="{00000000-0005-0000-0000-00002E460000}"/>
    <cellStyle name="Percent 124 2 2 2" xfId="17907" xr:uid="{00000000-0005-0000-0000-00002F460000}"/>
    <cellStyle name="Percent 124 2 2 2 2" xfId="17908" xr:uid="{00000000-0005-0000-0000-000030460000}"/>
    <cellStyle name="Percent 124 2 2 2 3" xfId="17909" xr:uid="{00000000-0005-0000-0000-000031460000}"/>
    <cellStyle name="Percent 124 2 2 3" xfId="17910" xr:uid="{00000000-0005-0000-0000-000032460000}"/>
    <cellStyle name="Percent 124 2 2 4" xfId="17911" xr:uid="{00000000-0005-0000-0000-000033460000}"/>
    <cellStyle name="Percent 124 2 3" xfId="17912" xr:uid="{00000000-0005-0000-0000-000034460000}"/>
    <cellStyle name="Percent 124 2 3 2" xfId="17913" xr:uid="{00000000-0005-0000-0000-000035460000}"/>
    <cellStyle name="Percent 124 2 3 3" xfId="17914" xr:uid="{00000000-0005-0000-0000-000036460000}"/>
    <cellStyle name="Percent 124 2 4" xfId="17915" xr:uid="{00000000-0005-0000-0000-000037460000}"/>
    <cellStyle name="Percent 124 2 5" xfId="17916" xr:uid="{00000000-0005-0000-0000-000038460000}"/>
    <cellStyle name="Percent 124 3" xfId="17917" xr:uid="{00000000-0005-0000-0000-000039460000}"/>
    <cellStyle name="Percent 124 3 2" xfId="17918" xr:uid="{00000000-0005-0000-0000-00003A460000}"/>
    <cellStyle name="Percent 124 3 2 2" xfId="17919" xr:uid="{00000000-0005-0000-0000-00003B460000}"/>
    <cellStyle name="Percent 124 3 2 3" xfId="17920" xr:uid="{00000000-0005-0000-0000-00003C460000}"/>
    <cellStyle name="Percent 124 3 3" xfId="17921" xr:uid="{00000000-0005-0000-0000-00003D460000}"/>
    <cellStyle name="Percent 124 3 4" xfId="17922" xr:uid="{00000000-0005-0000-0000-00003E460000}"/>
    <cellStyle name="Percent 124 4" xfId="17923" xr:uid="{00000000-0005-0000-0000-00003F460000}"/>
    <cellStyle name="Percent 124 4 2" xfId="17924" xr:uid="{00000000-0005-0000-0000-000040460000}"/>
    <cellStyle name="Percent 124 4 3" xfId="17925" xr:uid="{00000000-0005-0000-0000-000041460000}"/>
    <cellStyle name="Percent 124 5" xfId="17926" xr:uid="{00000000-0005-0000-0000-000042460000}"/>
    <cellStyle name="Percent 124 6" xfId="17927" xr:uid="{00000000-0005-0000-0000-000043460000}"/>
    <cellStyle name="Percent 125" xfId="17928" xr:uid="{00000000-0005-0000-0000-000044460000}"/>
    <cellStyle name="Percent 125 2" xfId="17929" xr:uid="{00000000-0005-0000-0000-000045460000}"/>
    <cellStyle name="Percent 125 2 2" xfId="17930" xr:uid="{00000000-0005-0000-0000-000046460000}"/>
    <cellStyle name="Percent 125 2 2 2" xfId="17931" xr:uid="{00000000-0005-0000-0000-000047460000}"/>
    <cellStyle name="Percent 125 2 2 2 2" xfId="17932" xr:uid="{00000000-0005-0000-0000-000048460000}"/>
    <cellStyle name="Percent 125 2 2 2 3" xfId="17933" xr:uid="{00000000-0005-0000-0000-000049460000}"/>
    <cellStyle name="Percent 125 2 2 3" xfId="17934" xr:uid="{00000000-0005-0000-0000-00004A460000}"/>
    <cellStyle name="Percent 125 2 2 4" xfId="17935" xr:uid="{00000000-0005-0000-0000-00004B460000}"/>
    <cellStyle name="Percent 125 2 3" xfId="17936" xr:uid="{00000000-0005-0000-0000-00004C460000}"/>
    <cellStyle name="Percent 125 2 3 2" xfId="17937" xr:uid="{00000000-0005-0000-0000-00004D460000}"/>
    <cellStyle name="Percent 125 2 3 3" xfId="17938" xr:uid="{00000000-0005-0000-0000-00004E460000}"/>
    <cellStyle name="Percent 125 2 4" xfId="17939" xr:uid="{00000000-0005-0000-0000-00004F460000}"/>
    <cellStyle name="Percent 125 2 5" xfId="17940" xr:uid="{00000000-0005-0000-0000-000050460000}"/>
    <cellStyle name="Percent 125 3" xfId="17941" xr:uid="{00000000-0005-0000-0000-000051460000}"/>
    <cellStyle name="Percent 125 3 2" xfId="17942" xr:uid="{00000000-0005-0000-0000-000052460000}"/>
    <cellStyle name="Percent 125 3 2 2" xfId="17943" xr:uid="{00000000-0005-0000-0000-000053460000}"/>
    <cellStyle name="Percent 125 3 2 3" xfId="17944" xr:uid="{00000000-0005-0000-0000-000054460000}"/>
    <cellStyle name="Percent 125 3 3" xfId="17945" xr:uid="{00000000-0005-0000-0000-000055460000}"/>
    <cellStyle name="Percent 125 3 4" xfId="17946" xr:uid="{00000000-0005-0000-0000-000056460000}"/>
    <cellStyle name="Percent 125 4" xfId="17947" xr:uid="{00000000-0005-0000-0000-000057460000}"/>
    <cellStyle name="Percent 125 4 2" xfId="17948" xr:uid="{00000000-0005-0000-0000-000058460000}"/>
    <cellStyle name="Percent 125 4 3" xfId="17949" xr:uid="{00000000-0005-0000-0000-000059460000}"/>
    <cellStyle name="Percent 125 5" xfId="17950" xr:uid="{00000000-0005-0000-0000-00005A460000}"/>
    <cellStyle name="Percent 125 6" xfId="17951" xr:uid="{00000000-0005-0000-0000-00005B460000}"/>
    <cellStyle name="Percent 126" xfId="17952" xr:uid="{00000000-0005-0000-0000-00005C460000}"/>
    <cellStyle name="Percent 126 2" xfId="17953" xr:uid="{00000000-0005-0000-0000-00005D460000}"/>
    <cellStyle name="Percent 126 2 2" xfId="17954" xr:uid="{00000000-0005-0000-0000-00005E460000}"/>
    <cellStyle name="Percent 126 2 2 2" xfId="17955" xr:uid="{00000000-0005-0000-0000-00005F460000}"/>
    <cellStyle name="Percent 126 2 2 2 2" xfId="17956" xr:uid="{00000000-0005-0000-0000-000060460000}"/>
    <cellStyle name="Percent 126 2 2 2 3" xfId="17957" xr:uid="{00000000-0005-0000-0000-000061460000}"/>
    <cellStyle name="Percent 126 2 2 3" xfId="17958" xr:uid="{00000000-0005-0000-0000-000062460000}"/>
    <cellStyle name="Percent 126 2 2 4" xfId="17959" xr:uid="{00000000-0005-0000-0000-000063460000}"/>
    <cellStyle name="Percent 126 2 3" xfId="17960" xr:uid="{00000000-0005-0000-0000-000064460000}"/>
    <cellStyle name="Percent 126 2 3 2" xfId="17961" xr:uid="{00000000-0005-0000-0000-000065460000}"/>
    <cellStyle name="Percent 126 2 3 3" xfId="17962" xr:uid="{00000000-0005-0000-0000-000066460000}"/>
    <cellStyle name="Percent 126 2 4" xfId="17963" xr:uid="{00000000-0005-0000-0000-000067460000}"/>
    <cellStyle name="Percent 126 2 5" xfId="17964" xr:uid="{00000000-0005-0000-0000-000068460000}"/>
    <cellStyle name="Percent 126 3" xfId="17965" xr:uid="{00000000-0005-0000-0000-000069460000}"/>
    <cellStyle name="Percent 126 3 2" xfId="17966" xr:uid="{00000000-0005-0000-0000-00006A460000}"/>
    <cellStyle name="Percent 126 3 2 2" xfId="17967" xr:uid="{00000000-0005-0000-0000-00006B460000}"/>
    <cellStyle name="Percent 126 3 2 3" xfId="17968" xr:uid="{00000000-0005-0000-0000-00006C460000}"/>
    <cellStyle name="Percent 126 3 3" xfId="17969" xr:uid="{00000000-0005-0000-0000-00006D460000}"/>
    <cellStyle name="Percent 126 3 4" xfId="17970" xr:uid="{00000000-0005-0000-0000-00006E460000}"/>
    <cellStyle name="Percent 126 4" xfId="17971" xr:uid="{00000000-0005-0000-0000-00006F460000}"/>
    <cellStyle name="Percent 126 4 2" xfId="17972" xr:uid="{00000000-0005-0000-0000-000070460000}"/>
    <cellStyle name="Percent 126 4 3" xfId="17973" xr:uid="{00000000-0005-0000-0000-000071460000}"/>
    <cellStyle name="Percent 126 5" xfId="17974" xr:uid="{00000000-0005-0000-0000-000072460000}"/>
    <cellStyle name="Percent 126 6" xfId="17975" xr:uid="{00000000-0005-0000-0000-000073460000}"/>
    <cellStyle name="Percent 127" xfId="17976" xr:uid="{00000000-0005-0000-0000-000074460000}"/>
    <cellStyle name="Percent 127 2" xfId="17977" xr:uid="{00000000-0005-0000-0000-000075460000}"/>
    <cellStyle name="Percent 127 2 2" xfId="17978" xr:uid="{00000000-0005-0000-0000-000076460000}"/>
    <cellStyle name="Percent 127 2 2 2" xfId="17979" xr:uid="{00000000-0005-0000-0000-000077460000}"/>
    <cellStyle name="Percent 127 2 2 2 2" xfId="17980" xr:uid="{00000000-0005-0000-0000-000078460000}"/>
    <cellStyle name="Percent 127 2 2 2 3" xfId="17981" xr:uid="{00000000-0005-0000-0000-000079460000}"/>
    <cellStyle name="Percent 127 2 2 3" xfId="17982" xr:uid="{00000000-0005-0000-0000-00007A460000}"/>
    <cellStyle name="Percent 127 2 2 4" xfId="17983" xr:uid="{00000000-0005-0000-0000-00007B460000}"/>
    <cellStyle name="Percent 127 2 3" xfId="17984" xr:uid="{00000000-0005-0000-0000-00007C460000}"/>
    <cellStyle name="Percent 127 2 3 2" xfId="17985" xr:uid="{00000000-0005-0000-0000-00007D460000}"/>
    <cellStyle name="Percent 127 2 3 3" xfId="17986" xr:uid="{00000000-0005-0000-0000-00007E460000}"/>
    <cellStyle name="Percent 127 2 4" xfId="17987" xr:uid="{00000000-0005-0000-0000-00007F460000}"/>
    <cellStyle name="Percent 127 2 5" xfId="17988" xr:uid="{00000000-0005-0000-0000-000080460000}"/>
    <cellStyle name="Percent 127 3" xfId="17989" xr:uid="{00000000-0005-0000-0000-000081460000}"/>
    <cellStyle name="Percent 127 3 2" xfId="17990" xr:uid="{00000000-0005-0000-0000-000082460000}"/>
    <cellStyle name="Percent 127 3 2 2" xfId="17991" xr:uid="{00000000-0005-0000-0000-000083460000}"/>
    <cellStyle name="Percent 127 3 2 3" xfId="17992" xr:uid="{00000000-0005-0000-0000-000084460000}"/>
    <cellStyle name="Percent 127 3 3" xfId="17993" xr:uid="{00000000-0005-0000-0000-000085460000}"/>
    <cellStyle name="Percent 127 3 4" xfId="17994" xr:uid="{00000000-0005-0000-0000-000086460000}"/>
    <cellStyle name="Percent 127 4" xfId="17995" xr:uid="{00000000-0005-0000-0000-000087460000}"/>
    <cellStyle name="Percent 127 4 2" xfId="17996" xr:uid="{00000000-0005-0000-0000-000088460000}"/>
    <cellStyle name="Percent 127 4 3" xfId="17997" xr:uid="{00000000-0005-0000-0000-000089460000}"/>
    <cellStyle name="Percent 127 5" xfId="17998" xr:uid="{00000000-0005-0000-0000-00008A460000}"/>
    <cellStyle name="Percent 127 6" xfId="17999" xr:uid="{00000000-0005-0000-0000-00008B460000}"/>
    <cellStyle name="Percent 128" xfId="18000" xr:uid="{00000000-0005-0000-0000-00008C460000}"/>
    <cellStyle name="Percent 128 2" xfId="18001" xr:uid="{00000000-0005-0000-0000-00008D460000}"/>
    <cellStyle name="Percent 128 2 2" xfId="18002" xr:uid="{00000000-0005-0000-0000-00008E460000}"/>
    <cellStyle name="Percent 128 2 2 2" xfId="18003" xr:uid="{00000000-0005-0000-0000-00008F460000}"/>
    <cellStyle name="Percent 128 2 2 2 2" xfId="18004" xr:uid="{00000000-0005-0000-0000-000090460000}"/>
    <cellStyle name="Percent 128 2 2 2 3" xfId="18005" xr:uid="{00000000-0005-0000-0000-000091460000}"/>
    <cellStyle name="Percent 128 2 2 3" xfId="18006" xr:uid="{00000000-0005-0000-0000-000092460000}"/>
    <cellStyle name="Percent 128 2 2 4" xfId="18007" xr:uid="{00000000-0005-0000-0000-000093460000}"/>
    <cellStyle name="Percent 128 2 3" xfId="18008" xr:uid="{00000000-0005-0000-0000-000094460000}"/>
    <cellStyle name="Percent 128 2 3 2" xfId="18009" xr:uid="{00000000-0005-0000-0000-000095460000}"/>
    <cellStyle name="Percent 128 2 3 3" xfId="18010" xr:uid="{00000000-0005-0000-0000-000096460000}"/>
    <cellStyle name="Percent 128 2 4" xfId="18011" xr:uid="{00000000-0005-0000-0000-000097460000}"/>
    <cellStyle name="Percent 128 2 5" xfId="18012" xr:uid="{00000000-0005-0000-0000-000098460000}"/>
    <cellStyle name="Percent 128 3" xfId="18013" xr:uid="{00000000-0005-0000-0000-000099460000}"/>
    <cellStyle name="Percent 128 3 2" xfId="18014" xr:uid="{00000000-0005-0000-0000-00009A460000}"/>
    <cellStyle name="Percent 128 3 2 2" xfId="18015" xr:uid="{00000000-0005-0000-0000-00009B460000}"/>
    <cellStyle name="Percent 128 3 2 3" xfId="18016" xr:uid="{00000000-0005-0000-0000-00009C460000}"/>
    <cellStyle name="Percent 128 3 3" xfId="18017" xr:uid="{00000000-0005-0000-0000-00009D460000}"/>
    <cellStyle name="Percent 128 3 4" xfId="18018" xr:uid="{00000000-0005-0000-0000-00009E460000}"/>
    <cellStyle name="Percent 128 4" xfId="18019" xr:uid="{00000000-0005-0000-0000-00009F460000}"/>
    <cellStyle name="Percent 128 4 2" xfId="18020" xr:uid="{00000000-0005-0000-0000-0000A0460000}"/>
    <cellStyle name="Percent 128 4 3" xfId="18021" xr:uid="{00000000-0005-0000-0000-0000A1460000}"/>
    <cellStyle name="Percent 128 5" xfId="18022" xr:uid="{00000000-0005-0000-0000-0000A2460000}"/>
    <cellStyle name="Percent 128 6" xfId="18023" xr:uid="{00000000-0005-0000-0000-0000A3460000}"/>
    <cellStyle name="Percent 129" xfId="18024" xr:uid="{00000000-0005-0000-0000-0000A4460000}"/>
    <cellStyle name="Percent 129 2" xfId="18025" xr:uid="{00000000-0005-0000-0000-0000A5460000}"/>
    <cellStyle name="Percent 129 2 2" xfId="18026" xr:uid="{00000000-0005-0000-0000-0000A6460000}"/>
    <cellStyle name="Percent 129 2 2 2" xfId="18027" xr:uid="{00000000-0005-0000-0000-0000A7460000}"/>
    <cellStyle name="Percent 129 2 2 2 2" xfId="18028" xr:uid="{00000000-0005-0000-0000-0000A8460000}"/>
    <cellStyle name="Percent 129 2 2 2 3" xfId="18029" xr:uid="{00000000-0005-0000-0000-0000A9460000}"/>
    <cellStyle name="Percent 129 2 2 3" xfId="18030" xr:uid="{00000000-0005-0000-0000-0000AA460000}"/>
    <cellStyle name="Percent 129 2 2 4" xfId="18031" xr:uid="{00000000-0005-0000-0000-0000AB460000}"/>
    <cellStyle name="Percent 129 2 3" xfId="18032" xr:uid="{00000000-0005-0000-0000-0000AC460000}"/>
    <cellStyle name="Percent 129 2 3 2" xfId="18033" xr:uid="{00000000-0005-0000-0000-0000AD460000}"/>
    <cellStyle name="Percent 129 2 3 3" xfId="18034" xr:uid="{00000000-0005-0000-0000-0000AE460000}"/>
    <cellStyle name="Percent 129 2 4" xfId="18035" xr:uid="{00000000-0005-0000-0000-0000AF460000}"/>
    <cellStyle name="Percent 129 2 5" xfId="18036" xr:uid="{00000000-0005-0000-0000-0000B0460000}"/>
    <cellStyle name="Percent 129 3" xfId="18037" xr:uid="{00000000-0005-0000-0000-0000B1460000}"/>
    <cellStyle name="Percent 129 3 2" xfId="18038" xr:uid="{00000000-0005-0000-0000-0000B2460000}"/>
    <cellStyle name="Percent 129 3 2 2" xfId="18039" xr:uid="{00000000-0005-0000-0000-0000B3460000}"/>
    <cellStyle name="Percent 129 3 2 3" xfId="18040" xr:uid="{00000000-0005-0000-0000-0000B4460000}"/>
    <cellStyle name="Percent 129 3 3" xfId="18041" xr:uid="{00000000-0005-0000-0000-0000B5460000}"/>
    <cellStyle name="Percent 129 3 4" xfId="18042" xr:uid="{00000000-0005-0000-0000-0000B6460000}"/>
    <cellStyle name="Percent 129 4" xfId="18043" xr:uid="{00000000-0005-0000-0000-0000B7460000}"/>
    <cellStyle name="Percent 129 4 2" xfId="18044" xr:uid="{00000000-0005-0000-0000-0000B8460000}"/>
    <cellStyle name="Percent 129 4 3" xfId="18045" xr:uid="{00000000-0005-0000-0000-0000B9460000}"/>
    <cellStyle name="Percent 129 5" xfId="18046" xr:uid="{00000000-0005-0000-0000-0000BA460000}"/>
    <cellStyle name="Percent 129 6" xfId="18047" xr:uid="{00000000-0005-0000-0000-0000BB460000}"/>
    <cellStyle name="Percent 13" xfId="18048" xr:uid="{00000000-0005-0000-0000-0000BC460000}"/>
    <cellStyle name="Percent 130" xfId="18049" xr:uid="{00000000-0005-0000-0000-0000BD460000}"/>
    <cellStyle name="Percent 130 2" xfId="18050" xr:uid="{00000000-0005-0000-0000-0000BE460000}"/>
    <cellStyle name="Percent 130 2 2" xfId="18051" xr:uid="{00000000-0005-0000-0000-0000BF460000}"/>
    <cellStyle name="Percent 130 2 2 2" xfId="18052" xr:uid="{00000000-0005-0000-0000-0000C0460000}"/>
    <cellStyle name="Percent 130 2 2 2 2" xfId="18053" xr:uid="{00000000-0005-0000-0000-0000C1460000}"/>
    <cellStyle name="Percent 130 2 2 2 3" xfId="18054" xr:uid="{00000000-0005-0000-0000-0000C2460000}"/>
    <cellStyle name="Percent 130 2 2 3" xfId="18055" xr:uid="{00000000-0005-0000-0000-0000C3460000}"/>
    <cellStyle name="Percent 130 2 2 4" xfId="18056" xr:uid="{00000000-0005-0000-0000-0000C4460000}"/>
    <cellStyle name="Percent 130 2 3" xfId="18057" xr:uid="{00000000-0005-0000-0000-0000C5460000}"/>
    <cellStyle name="Percent 130 2 3 2" xfId="18058" xr:uid="{00000000-0005-0000-0000-0000C6460000}"/>
    <cellStyle name="Percent 130 2 3 3" xfId="18059" xr:uid="{00000000-0005-0000-0000-0000C7460000}"/>
    <cellStyle name="Percent 130 2 4" xfId="18060" xr:uid="{00000000-0005-0000-0000-0000C8460000}"/>
    <cellStyle name="Percent 130 2 5" xfId="18061" xr:uid="{00000000-0005-0000-0000-0000C9460000}"/>
    <cellStyle name="Percent 130 3" xfId="18062" xr:uid="{00000000-0005-0000-0000-0000CA460000}"/>
    <cellStyle name="Percent 130 3 2" xfId="18063" xr:uid="{00000000-0005-0000-0000-0000CB460000}"/>
    <cellStyle name="Percent 130 3 2 2" xfId="18064" xr:uid="{00000000-0005-0000-0000-0000CC460000}"/>
    <cellStyle name="Percent 130 3 2 3" xfId="18065" xr:uid="{00000000-0005-0000-0000-0000CD460000}"/>
    <cellStyle name="Percent 130 3 3" xfId="18066" xr:uid="{00000000-0005-0000-0000-0000CE460000}"/>
    <cellStyle name="Percent 130 3 4" xfId="18067" xr:uid="{00000000-0005-0000-0000-0000CF460000}"/>
    <cellStyle name="Percent 130 4" xfId="18068" xr:uid="{00000000-0005-0000-0000-0000D0460000}"/>
    <cellStyle name="Percent 130 4 2" xfId="18069" xr:uid="{00000000-0005-0000-0000-0000D1460000}"/>
    <cellStyle name="Percent 130 4 3" xfId="18070" xr:uid="{00000000-0005-0000-0000-0000D2460000}"/>
    <cellStyle name="Percent 130 5" xfId="18071" xr:uid="{00000000-0005-0000-0000-0000D3460000}"/>
    <cellStyle name="Percent 130 6" xfId="18072" xr:uid="{00000000-0005-0000-0000-0000D4460000}"/>
    <cellStyle name="Percent 131" xfId="18073" xr:uid="{00000000-0005-0000-0000-0000D5460000}"/>
    <cellStyle name="Percent 132" xfId="18074" xr:uid="{00000000-0005-0000-0000-0000D6460000}"/>
    <cellStyle name="Percent 133" xfId="18075" xr:uid="{00000000-0005-0000-0000-0000D7460000}"/>
    <cellStyle name="Percent 134" xfId="18076" xr:uid="{00000000-0005-0000-0000-0000D8460000}"/>
    <cellStyle name="Percent 135" xfId="18077" xr:uid="{00000000-0005-0000-0000-0000D9460000}"/>
    <cellStyle name="Percent 136" xfId="18078" xr:uid="{00000000-0005-0000-0000-0000DA460000}"/>
    <cellStyle name="Percent 137" xfId="18079" xr:uid="{00000000-0005-0000-0000-0000DB460000}"/>
    <cellStyle name="Percent 138" xfId="18080" xr:uid="{00000000-0005-0000-0000-0000DC460000}"/>
    <cellStyle name="Percent 139" xfId="18081" xr:uid="{00000000-0005-0000-0000-0000DD460000}"/>
    <cellStyle name="Percent 14" xfId="18082" xr:uid="{00000000-0005-0000-0000-0000DE460000}"/>
    <cellStyle name="Percent 140" xfId="18083" xr:uid="{00000000-0005-0000-0000-0000DF460000}"/>
    <cellStyle name="Percent 141" xfId="18084" xr:uid="{00000000-0005-0000-0000-0000E0460000}"/>
    <cellStyle name="Percent 142" xfId="18085" xr:uid="{00000000-0005-0000-0000-0000E1460000}"/>
    <cellStyle name="Percent 143" xfId="18086" xr:uid="{00000000-0005-0000-0000-0000E2460000}"/>
    <cellStyle name="Percent 144" xfId="18087" xr:uid="{00000000-0005-0000-0000-0000E3460000}"/>
    <cellStyle name="Percent 145" xfId="18088" xr:uid="{00000000-0005-0000-0000-0000E4460000}"/>
    <cellStyle name="Percent 146" xfId="18089" xr:uid="{00000000-0005-0000-0000-0000E5460000}"/>
    <cellStyle name="Percent 147" xfId="18090" xr:uid="{00000000-0005-0000-0000-0000E6460000}"/>
    <cellStyle name="Percent 148" xfId="18091" xr:uid="{00000000-0005-0000-0000-0000E7460000}"/>
    <cellStyle name="Percent 149" xfId="18092" xr:uid="{00000000-0005-0000-0000-0000E8460000}"/>
    <cellStyle name="Percent 15" xfId="18093" xr:uid="{00000000-0005-0000-0000-0000E9460000}"/>
    <cellStyle name="Percent 150" xfId="18094" xr:uid="{00000000-0005-0000-0000-0000EA460000}"/>
    <cellStyle name="Percent 151" xfId="18095" xr:uid="{00000000-0005-0000-0000-0000EB460000}"/>
    <cellStyle name="Percent 152" xfId="18096" xr:uid="{00000000-0005-0000-0000-0000EC460000}"/>
    <cellStyle name="Percent 153" xfId="18097" xr:uid="{00000000-0005-0000-0000-0000ED460000}"/>
    <cellStyle name="Percent 154" xfId="18098" xr:uid="{00000000-0005-0000-0000-0000EE460000}"/>
    <cellStyle name="Percent 155" xfId="18099" xr:uid="{00000000-0005-0000-0000-0000EF460000}"/>
    <cellStyle name="Percent 156" xfId="18100" xr:uid="{00000000-0005-0000-0000-0000F0460000}"/>
    <cellStyle name="Percent 157" xfId="18101" xr:uid="{00000000-0005-0000-0000-0000F1460000}"/>
    <cellStyle name="Percent 158" xfId="18102" xr:uid="{00000000-0005-0000-0000-0000F2460000}"/>
    <cellStyle name="Percent 159" xfId="18103" xr:uid="{00000000-0005-0000-0000-0000F3460000}"/>
    <cellStyle name="Percent 159 2" xfId="18104" xr:uid="{00000000-0005-0000-0000-0000F4460000}"/>
    <cellStyle name="Percent 159 2 2" xfId="18105" xr:uid="{00000000-0005-0000-0000-0000F5460000}"/>
    <cellStyle name="Percent 159 2 2 2" xfId="18106" xr:uid="{00000000-0005-0000-0000-0000F6460000}"/>
    <cellStyle name="Percent 159 2 2 2 2" xfId="18107" xr:uid="{00000000-0005-0000-0000-0000F7460000}"/>
    <cellStyle name="Percent 159 2 2 2 3" xfId="18108" xr:uid="{00000000-0005-0000-0000-0000F8460000}"/>
    <cellStyle name="Percent 159 2 2 3" xfId="18109" xr:uid="{00000000-0005-0000-0000-0000F9460000}"/>
    <cellStyle name="Percent 159 2 2 4" xfId="18110" xr:uid="{00000000-0005-0000-0000-0000FA460000}"/>
    <cellStyle name="Percent 159 2 3" xfId="18111" xr:uid="{00000000-0005-0000-0000-0000FB460000}"/>
    <cellStyle name="Percent 159 2 3 2" xfId="18112" xr:uid="{00000000-0005-0000-0000-0000FC460000}"/>
    <cellStyle name="Percent 159 2 3 3" xfId="18113" xr:uid="{00000000-0005-0000-0000-0000FD460000}"/>
    <cellStyle name="Percent 159 2 4" xfId="18114" xr:uid="{00000000-0005-0000-0000-0000FE460000}"/>
    <cellStyle name="Percent 159 2 5" xfId="18115" xr:uid="{00000000-0005-0000-0000-0000FF460000}"/>
    <cellStyle name="Percent 159 3" xfId="18116" xr:uid="{00000000-0005-0000-0000-000000470000}"/>
    <cellStyle name="Percent 159 3 2" xfId="18117" xr:uid="{00000000-0005-0000-0000-000001470000}"/>
    <cellStyle name="Percent 159 3 2 2" xfId="18118" xr:uid="{00000000-0005-0000-0000-000002470000}"/>
    <cellStyle name="Percent 159 3 2 3" xfId="18119" xr:uid="{00000000-0005-0000-0000-000003470000}"/>
    <cellStyle name="Percent 159 3 3" xfId="18120" xr:uid="{00000000-0005-0000-0000-000004470000}"/>
    <cellStyle name="Percent 159 3 4" xfId="18121" xr:uid="{00000000-0005-0000-0000-000005470000}"/>
    <cellStyle name="Percent 159 4" xfId="18122" xr:uid="{00000000-0005-0000-0000-000006470000}"/>
    <cellStyle name="Percent 159 4 2" xfId="18123" xr:uid="{00000000-0005-0000-0000-000007470000}"/>
    <cellStyle name="Percent 159 4 3" xfId="18124" xr:uid="{00000000-0005-0000-0000-000008470000}"/>
    <cellStyle name="Percent 159 5" xfId="18125" xr:uid="{00000000-0005-0000-0000-000009470000}"/>
    <cellStyle name="Percent 159 6" xfId="18126" xr:uid="{00000000-0005-0000-0000-00000A470000}"/>
    <cellStyle name="Percent 16" xfId="18127" xr:uid="{00000000-0005-0000-0000-00000B470000}"/>
    <cellStyle name="Percent 160" xfId="18128" xr:uid="{00000000-0005-0000-0000-00000C470000}"/>
    <cellStyle name="Percent 161" xfId="18129" xr:uid="{00000000-0005-0000-0000-00000D470000}"/>
    <cellStyle name="Percent 162" xfId="18130" xr:uid="{00000000-0005-0000-0000-00000E470000}"/>
    <cellStyle name="Percent 162 2" xfId="18131" xr:uid="{00000000-0005-0000-0000-00000F470000}"/>
    <cellStyle name="Percent 162 2 2" xfId="18132" xr:uid="{00000000-0005-0000-0000-000010470000}"/>
    <cellStyle name="Percent 162 2 2 2" xfId="18133" xr:uid="{00000000-0005-0000-0000-000011470000}"/>
    <cellStyle name="Percent 162 2 2 2 2" xfId="18134" xr:uid="{00000000-0005-0000-0000-000012470000}"/>
    <cellStyle name="Percent 162 2 2 2 3" xfId="18135" xr:uid="{00000000-0005-0000-0000-000013470000}"/>
    <cellStyle name="Percent 162 2 2 3" xfId="18136" xr:uid="{00000000-0005-0000-0000-000014470000}"/>
    <cellStyle name="Percent 162 2 2 4" xfId="18137" xr:uid="{00000000-0005-0000-0000-000015470000}"/>
    <cellStyle name="Percent 162 2 3" xfId="18138" xr:uid="{00000000-0005-0000-0000-000016470000}"/>
    <cellStyle name="Percent 162 2 3 2" xfId="18139" xr:uid="{00000000-0005-0000-0000-000017470000}"/>
    <cellStyle name="Percent 162 2 3 3" xfId="18140" xr:uid="{00000000-0005-0000-0000-000018470000}"/>
    <cellStyle name="Percent 162 2 4" xfId="18141" xr:uid="{00000000-0005-0000-0000-000019470000}"/>
    <cellStyle name="Percent 162 2 5" xfId="18142" xr:uid="{00000000-0005-0000-0000-00001A470000}"/>
    <cellStyle name="Percent 162 3" xfId="18143" xr:uid="{00000000-0005-0000-0000-00001B470000}"/>
    <cellStyle name="Percent 162 3 2" xfId="18144" xr:uid="{00000000-0005-0000-0000-00001C470000}"/>
    <cellStyle name="Percent 162 3 2 2" xfId="18145" xr:uid="{00000000-0005-0000-0000-00001D470000}"/>
    <cellStyle name="Percent 162 3 2 3" xfId="18146" xr:uid="{00000000-0005-0000-0000-00001E470000}"/>
    <cellStyle name="Percent 162 3 3" xfId="18147" xr:uid="{00000000-0005-0000-0000-00001F470000}"/>
    <cellStyle name="Percent 162 3 4" xfId="18148" xr:uid="{00000000-0005-0000-0000-000020470000}"/>
    <cellStyle name="Percent 162 4" xfId="18149" xr:uid="{00000000-0005-0000-0000-000021470000}"/>
    <cellStyle name="Percent 162 4 2" xfId="18150" xr:uid="{00000000-0005-0000-0000-000022470000}"/>
    <cellStyle name="Percent 162 4 3" xfId="18151" xr:uid="{00000000-0005-0000-0000-000023470000}"/>
    <cellStyle name="Percent 162 5" xfId="18152" xr:uid="{00000000-0005-0000-0000-000024470000}"/>
    <cellStyle name="Percent 162 6" xfId="18153" xr:uid="{00000000-0005-0000-0000-000025470000}"/>
    <cellStyle name="Percent 163" xfId="18154" xr:uid="{00000000-0005-0000-0000-000026470000}"/>
    <cellStyle name="Percent 163 2" xfId="18155" xr:uid="{00000000-0005-0000-0000-000027470000}"/>
    <cellStyle name="Percent 163 3" xfId="18156" xr:uid="{00000000-0005-0000-0000-000028470000}"/>
    <cellStyle name="Percent 163 3 2" xfId="18157" xr:uid="{00000000-0005-0000-0000-000029470000}"/>
    <cellStyle name="Percent 163 3 2 2" xfId="18158" xr:uid="{00000000-0005-0000-0000-00002A470000}"/>
    <cellStyle name="Percent 163 3 2 3" xfId="18159" xr:uid="{00000000-0005-0000-0000-00002B470000}"/>
    <cellStyle name="Percent 163 3 3" xfId="18160" xr:uid="{00000000-0005-0000-0000-00002C470000}"/>
    <cellStyle name="Percent 163 3 4" xfId="18161" xr:uid="{00000000-0005-0000-0000-00002D470000}"/>
    <cellStyle name="Percent 163 4" xfId="18162" xr:uid="{00000000-0005-0000-0000-00002E470000}"/>
    <cellStyle name="Percent 163 4 2" xfId="18163" xr:uid="{00000000-0005-0000-0000-00002F470000}"/>
    <cellStyle name="Percent 163 4 3" xfId="18164" xr:uid="{00000000-0005-0000-0000-000030470000}"/>
    <cellStyle name="Percent 163 5" xfId="18165" xr:uid="{00000000-0005-0000-0000-000031470000}"/>
    <cellStyle name="Percent 163 6" xfId="18166" xr:uid="{00000000-0005-0000-0000-000032470000}"/>
    <cellStyle name="Percent 164" xfId="18167" xr:uid="{00000000-0005-0000-0000-000033470000}"/>
    <cellStyle name="Percent 165" xfId="18168" xr:uid="{00000000-0005-0000-0000-000034470000}"/>
    <cellStyle name="Percent 166" xfId="18169" xr:uid="{00000000-0005-0000-0000-000035470000}"/>
    <cellStyle name="Percent 167" xfId="18170" xr:uid="{00000000-0005-0000-0000-000036470000}"/>
    <cellStyle name="Percent 168" xfId="18171" xr:uid="{00000000-0005-0000-0000-000037470000}"/>
    <cellStyle name="Percent 169" xfId="18172" xr:uid="{00000000-0005-0000-0000-000038470000}"/>
    <cellStyle name="Percent 17" xfId="18173" xr:uid="{00000000-0005-0000-0000-000039470000}"/>
    <cellStyle name="Percent 170" xfId="18174" xr:uid="{00000000-0005-0000-0000-00003A470000}"/>
    <cellStyle name="Percent 171" xfId="18175" xr:uid="{00000000-0005-0000-0000-00003B470000}"/>
    <cellStyle name="Percent 172" xfId="18176" xr:uid="{00000000-0005-0000-0000-00003C470000}"/>
    <cellStyle name="Percent 173" xfId="18177" xr:uid="{00000000-0005-0000-0000-00003D470000}"/>
    <cellStyle name="Percent 174" xfId="18178" xr:uid="{00000000-0005-0000-0000-00003E470000}"/>
    <cellStyle name="Percent 175" xfId="18179" xr:uid="{00000000-0005-0000-0000-00003F470000}"/>
    <cellStyle name="Percent 176" xfId="18180" xr:uid="{00000000-0005-0000-0000-000040470000}"/>
    <cellStyle name="Percent 177" xfId="18181" xr:uid="{00000000-0005-0000-0000-000041470000}"/>
    <cellStyle name="Percent 178" xfId="18182" xr:uid="{00000000-0005-0000-0000-000042470000}"/>
    <cellStyle name="Percent 179" xfId="18183" xr:uid="{00000000-0005-0000-0000-000043470000}"/>
    <cellStyle name="Percent 18" xfId="18184" xr:uid="{00000000-0005-0000-0000-000044470000}"/>
    <cellStyle name="Percent 180" xfId="18185" xr:uid="{00000000-0005-0000-0000-000045470000}"/>
    <cellStyle name="Percent 180 2" xfId="18186" xr:uid="{00000000-0005-0000-0000-000046470000}"/>
    <cellStyle name="Percent 180 2 2" xfId="18187" xr:uid="{00000000-0005-0000-0000-000047470000}"/>
    <cellStyle name="Percent 180 2 2 2" xfId="18188" xr:uid="{00000000-0005-0000-0000-000048470000}"/>
    <cellStyle name="Percent 180 2 2 3" xfId="18189" xr:uid="{00000000-0005-0000-0000-000049470000}"/>
    <cellStyle name="Percent 180 2 3" xfId="18190" xr:uid="{00000000-0005-0000-0000-00004A470000}"/>
    <cellStyle name="Percent 180 2 4" xfId="18191" xr:uid="{00000000-0005-0000-0000-00004B470000}"/>
    <cellStyle name="Percent 180 3" xfId="18192" xr:uid="{00000000-0005-0000-0000-00004C470000}"/>
    <cellStyle name="Percent 180 3 2" xfId="18193" xr:uid="{00000000-0005-0000-0000-00004D470000}"/>
    <cellStyle name="Percent 180 3 3" xfId="18194" xr:uid="{00000000-0005-0000-0000-00004E470000}"/>
    <cellStyle name="Percent 180 4" xfId="18195" xr:uid="{00000000-0005-0000-0000-00004F470000}"/>
    <cellStyle name="Percent 180 5" xfId="18196" xr:uid="{00000000-0005-0000-0000-000050470000}"/>
    <cellStyle name="Percent 181" xfId="18197" xr:uid="{00000000-0005-0000-0000-000051470000}"/>
    <cellStyle name="Percent 182" xfId="18198" xr:uid="{00000000-0005-0000-0000-000052470000}"/>
    <cellStyle name="Percent 183" xfId="18199" xr:uid="{00000000-0005-0000-0000-000053470000}"/>
    <cellStyle name="Percent 184" xfId="18200" xr:uid="{00000000-0005-0000-0000-000054470000}"/>
    <cellStyle name="Percent 185" xfId="18201" xr:uid="{00000000-0005-0000-0000-000055470000}"/>
    <cellStyle name="Percent 186" xfId="18202" xr:uid="{00000000-0005-0000-0000-000056470000}"/>
    <cellStyle name="Percent 187" xfId="18203" xr:uid="{00000000-0005-0000-0000-000057470000}"/>
    <cellStyle name="Percent 188" xfId="18204" xr:uid="{00000000-0005-0000-0000-000058470000}"/>
    <cellStyle name="Percent 189" xfId="18205" xr:uid="{00000000-0005-0000-0000-000059470000}"/>
    <cellStyle name="Percent 19" xfId="18206" xr:uid="{00000000-0005-0000-0000-00005A470000}"/>
    <cellStyle name="Percent 190" xfId="21846" xr:uid="{00000000-0005-0000-0000-00005B470000}"/>
    <cellStyle name="Percent 191" xfId="21854" xr:uid="{00000000-0005-0000-0000-00005C470000}"/>
    <cellStyle name="Percent 192" xfId="21855" xr:uid="{00000000-0005-0000-0000-00005D470000}"/>
    <cellStyle name="Percent 193" xfId="21844" xr:uid="{00000000-0005-0000-0000-00005E470000}"/>
    <cellStyle name="Percent 194" xfId="21856" xr:uid="{00000000-0005-0000-0000-00005F470000}"/>
    <cellStyle name="Percent 195" xfId="21843" xr:uid="{00000000-0005-0000-0000-000060470000}"/>
    <cellStyle name="Percent 196" xfId="21858" xr:uid="{00000000-0005-0000-0000-000061470000}"/>
    <cellStyle name="Percent 197" xfId="21871" xr:uid="{00000000-0005-0000-0000-000062470000}"/>
    <cellStyle name="Percent 198" xfId="21872" xr:uid="{00000000-0005-0000-0000-000063470000}"/>
    <cellStyle name="Percent 199" xfId="21851" xr:uid="{00000000-0005-0000-0000-000064470000}"/>
    <cellStyle name="Percent 2" xfId="14" xr:uid="{00000000-0005-0000-0000-000065470000}"/>
    <cellStyle name="Percent 2 10" xfId="18207" xr:uid="{00000000-0005-0000-0000-000066470000}"/>
    <cellStyle name="Percent 2 10 2" xfId="18208" xr:uid="{00000000-0005-0000-0000-000067470000}"/>
    <cellStyle name="Percent 2 10 3" xfId="18209" xr:uid="{00000000-0005-0000-0000-000068470000}"/>
    <cellStyle name="Percent 2 11" xfId="18210" xr:uid="{00000000-0005-0000-0000-000069470000}"/>
    <cellStyle name="Percent 2 11 2" xfId="18211" xr:uid="{00000000-0005-0000-0000-00006A470000}"/>
    <cellStyle name="Percent 2 11 3" xfId="18212" xr:uid="{00000000-0005-0000-0000-00006B470000}"/>
    <cellStyle name="Percent 2 12" xfId="18213" xr:uid="{00000000-0005-0000-0000-00006C470000}"/>
    <cellStyle name="Percent 2 12 2" xfId="18214" xr:uid="{00000000-0005-0000-0000-00006D470000}"/>
    <cellStyle name="Percent 2 12 3" xfId="18215" xr:uid="{00000000-0005-0000-0000-00006E470000}"/>
    <cellStyle name="Percent 2 13" xfId="18216" xr:uid="{00000000-0005-0000-0000-00006F470000}"/>
    <cellStyle name="Percent 2 13 2" xfId="18217" xr:uid="{00000000-0005-0000-0000-000070470000}"/>
    <cellStyle name="Percent 2 13 3" xfId="18218" xr:uid="{00000000-0005-0000-0000-000071470000}"/>
    <cellStyle name="Percent 2 14" xfId="18219" xr:uid="{00000000-0005-0000-0000-000072470000}"/>
    <cellStyle name="Percent 2 14 2" xfId="18220" xr:uid="{00000000-0005-0000-0000-000073470000}"/>
    <cellStyle name="Percent 2 14 3" xfId="18221" xr:uid="{00000000-0005-0000-0000-000074470000}"/>
    <cellStyle name="Percent 2 15" xfId="18222" xr:uid="{00000000-0005-0000-0000-000075470000}"/>
    <cellStyle name="Percent 2 15 2" xfId="18223" xr:uid="{00000000-0005-0000-0000-000076470000}"/>
    <cellStyle name="Percent 2 15 3" xfId="18224" xr:uid="{00000000-0005-0000-0000-000077470000}"/>
    <cellStyle name="Percent 2 16" xfId="18225" xr:uid="{00000000-0005-0000-0000-000078470000}"/>
    <cellStyle name="Percent 2 16 2" xfId="18226" xr:uid="{00000000-0005-0000-0000-000079470000}"/>
    <cellStyle name="Percent 2 16 3" xfId="18227" xr:uid="{00000000-0005-0000-0000-00007A470000}"/>
    <cellStyle name="Percent 2 17" xfId="18228" xr:uid="{00000000-0005-0000-0000-00007B470000}"/>
    <cellStyle name="Percent 2 17 2" xfId="18229" xr:uid="{00000000-0005-0000-0000-00007C470000}"/>
    <cellStyle name="Percent 2 17 3" xfId="18230" xr:uid="{00000000-0005-0000-0000-00007D470000}"/>
    <cellStyle name="Percent 2 18" xfId="18231" xr:uid="{00000000-0005-0000-0000-00007E470000}"/>
    <cellStyle name="Percent 2 18 2" xfId="18232" xr:uid="{00000000-0005-0000-0000-00007F470000}"/>
    <cellStyle name="Percent 2 18 3" xfId="18233" xr:uid="{00000000-0005-0000-0000-000080470000}"/>
    <cellStyle name="Percent 2 19" xfId="18234" xr:uid="{00000000-0005-0000-0000-000081470000}"/>
    <cellStyle name="Percent 2 19 2" xfId="18235" xr:uid="{00000000-0005-0000-0000-000082470000}"/>
    <cellStyle name="Percent 2 19 3" xfId="18236" xr:uid="{00000000-0005-0000-0000-000083470000}"/>
    <cellStyle name="Percent 2 2" xfId="37" xr:uid="{00000000-0005-0000-0000-000084470000}"/>
    <cellStyle name="Percent 2 2 10" xfId="18237" xr:uid="{00000000-0005-0000-0000-000085470000}"/>
    <cellStyle name="Percent 2 2 11" xfId="18238" xr:uid="{00000000-0005-0000-0000-000086470000}"/>
    <cellStyle name="Percent 2 2 12" xfId="18239" xr:uid="{00000000-0005-0000-0000-000087470000}"/>
    <cellStyle name="Percent 2 2 13" xfId="18240" xr:uid="{00000000-0005-0000-0000-000088470000}"/>
    <cellStyle name="Percent 2 2 14" xfId="18241" xr:uid="{00000000-0005-0000-0000-000089470000}"/>
    <cellStyle name="Percent 2 2 15" xfId="18242" xr:uid="{00000000-0005-0000-0000-00008A470000}"/>
    <cellStyle name="Percent 2 2 16" xfId="18243" xr:uid="{00000000-0005-0000-0000-00008B470000}"/>
    <cellStyle name="Percent 2 2 17" xfId="18244" xr:uid="{00000000-0005-0000-0000-00008C470000}"/>
    <cellStyle name="Percent 2 2 18" xfId="18245" xr:uid="{00000000-0005-0000-0000-00008D470000}"/>
    <cellStyle name="Percent 2 2 19" xfId="18246" xr:uid="{00000000-0005-0000-0000-00008E470000}"/>
    <cellStyle name="Percent 2 2 2" xfId="18247" xr:uid="{00000000-0005-0000-0000-00008F470000}"/>
    <cellStyle name="Percent 2 2 2 2" xfId="18248" xr:uid="{00000000-0005-0000-0000-000090470000}"/>
    <cellStyle name="Percent 2 2 2 2 2" xfId="18249" xr:uid="{00000000-0005-0000-0000-000091470000}"/>
    <cellStyle name="Percent 2 2 2 3" xfId="18250" xr:uid="{00000000-0005-0000-0000-000092470000}"/>
    <cellStyle name="Percent 2 2 20" xfId="18251" xr:uid="{00000000-0005-0000-0000-000093470000}"/>
    <cellStyle name="Percent 2 2 21" xfId="18252" xr:uid="{00000000-0005-0000-0000-000094470000}"/>
    <cellStyle name="Percent 2 2 22" xfId="18253" xr:uid="{00000000-0005-0000-0000-000095470000}"/>
    <cellStyle name="Percent 2 2 23" xfId="18254" xr:uid="{00000000-0005-0000-0000-000096470000}"/>
    <cellStyle name="Percent 2 2 24" xfId="18255" xr:uid="{00000000-0005-0000-0000-000097470000}"/>
    <cellStyle name="Percent 2 2 25" xfId="18256" xr:uid="{00000000-0005-0000-0000-000098470000}"/>
    <cellStyle name="Percent 2 2 26" xfId="18257" xr:uid="{00000000-0005-0000-0000-000099470000}"/>
    <cellStyle name="Percent 2 2 27" xfId="18258" xr:uid="{00000000-0005-0000-0000-00009A470000}"/>
    <cellStyle name="Percent 2 2 28" xfId="18259" xr:uid="{00000000-0005-0000-0000-00009B470000}"/>
    <cellStyle name="Percent 2 2 3" xfId="18260" xr:uid="{00000000-0005-0000-0000-00009C470000}"/>
    <cellStyle name="Percent 2 2 4" xfId="18261" xr:uid="{00000000-0005-0000-0000-00009D470000}"/>
    <cellStyle name="Percent 2 2 5" xfId="18262" xr:uid="{00000000-0005-0000-0000-00009E470000}"/>
    <cellStyle name="Percent 2 2 6" xfId="18263" xr:uid="{00000000-0005-0000-0000-00009F470000}"/>
    <cellStyle name="Percent 2 2 7" xfId="18264" xr:uid="{00000000-0005-0000-0000-0000A0470000}"/>
    <cellStyle name="Percent 2 2 8" xfId="18265" xr:uid="{00000000-0005-0000-0000-0000A1470000}"/>
    <cellStyle name="Percent 2 2 9" xfId="18266" xr:uid="{00000000-0005-0000-0000-0000A2470000}"/>
    <cellStyle name="Percent 2 20" xfId="18267" xr:uid="{00000000-0005-0000-0000-0000A3470000}"/>
    <cellStyle name="Percent 2 21" xfId="18268" xr:uid="{00000000-0005-0000-0000-0000A4470000}"/>
    <cellStyle name="Percent 2 22" xfId="18269" xr:uid="{00000000-0005-0000-0000-0000A5470000}"/>
    <cellStyle name="Percent 2 22 2" xfId="18270" xr:uid="{00000000-0005-0000-0000-0000A6470000}"/>
    <cellStyle name="Percent 2 22 2 2" xfId="18271" xr:uid="{00000000-0005-0000-0000-0000A7470000}"/>
    <cellStyle name="Percent 2 22 2 2 2" xfId="18272" xr:uid="{00000000-0005-0000-0000-0000A8470000}"/>
    <cellStyle name="Percent 2 22 2 2 2 2" xfId="18273" xr:uid="{00000000-0005-0000-0000-0000A9470000}"/>
    <cellStyle name="Percent 2 22 2 2 2 3" xfId="18274" xr:uid="{00000000-0005-0000-0000-0000AA470000}"/>
    <cellStyle name="Percent 2 22 2 2 3" xfId="18275" xr:uid="{00000000-0005-0000-0000-0000AB470000}"/>
    <cellStyle name="Percent 2 22 2 2 4" xfId="18276" xr:uid="{00000000-0005-0000-0000-0000AC470000}"/>
    <cellStyle name="Percent 2 22 2 3" xfId="18277" xr:uid="{00000000-0005-0000-0000-0000AD470000}"/>
    <cellStyle name="Percent 2 22 2 3 2" xfId="18278" xr:uid="{00000000-0005-0000-0000-0000AE470000}"/>
    <cellStyle name="Percent 2 22 2 3 3" xfId="18279" xr:uid="{00000000-0005-0000-0000-0000AF470000}"/>
    <cellStyle name="Percent 2 22 2 4" xfId="18280" xr:uid="{00000000-0005-0000-0000-0000B0470000}"/>
    <cellStyle name="Percent 2 22 2 5" xfId="18281" xr:uid="{00000000-0005-0000-0000-0000B1470000}"/>
    <cellStyle name="Percent 2 22 3" xfId="18282" xr:uid="{00000000-0005-0000-0000-0000B2470000}"/>
    <cellStyle name="Percent 2 22 3 2" xfId="18283" xr:uid="{00000000-0005-0000-0000-0000B3470000}"/>
    <cellStyle name="Percent 2 22 3 2 2" xfId="18284" xr:uid="{00000000-0005-0000-0000-0000B4470000}"/>
    <cellStyle name="Percent 2 22 3 2 3" xfId="18285" xr:uid="{00000000-0005-0000-0000-0000B5470000}"/>
    <cellStyle name="Percent 2 22 3 3" xfId="18286" xr:uid="{00000000-0005-0000-0000-0000B6470000}"/>
    <cellStyle name="Percent 2 22 3 4" xfId="18287" xr:uid="{00000000-0005-0000-0000-0000B7470000}"/>
    <cellStyle name="Percent 2 22 4" xfId="18288" xr:uid="{00000000-0005-0000-0000-0000B8470000}"/>
    <cellStyle name="Percent 2 22 4 2" xfId="18289" xr:uid="{00000000-0005-0000-0000-0000B9470000}"/>
    <cellStyle name="Percent 2 22 4 3" xfId="18290" xr:uid="{00000000-0005-0000-0000-0000BA470000}"/>
    <cellStyle name="Percent 2 22 5" xfId="18291" xr:uid="{00000000-0005-0000-0000-0000BB470000}"/>
    <cellStyle name="Percent 2 22 6" xfId="18292" xr:uid="{00000000-0005-0000-0000-0000BC470000}"/>
    <cellStyle name="Percent 2 23" xfId="18293" xr:uid="{00000000-0005-0000-0000-0000BD470000}"/>
    <cellStyle name="Percent 2 24" xfId="18294" xr:uid="{00000000-0005-0000-0000-0000BE470000}"/>
    <cellStyle name="Percent 2 25" xfId="18295" xr:uid="{00000000-0005-0000-0000-0000BF470000}"/>
    <cellStyle name="Percent 2 26" xfId="18296" xr:uid="{00000000-0005-0000-0000-0000C0470000}"/>
    <cellStyle name="Percent 2 27" xfId="18297" xr:uid="{00000000-0005-0000-0000-0000C1470000}"/>
    <cellStyle name="Percent 2 28" xfId="18298" xr:uid="{00000000-0005-0000-0000-0000C2470000}"/>
    <cellStyle name="Percent 2 29" xfId="18299" xr:uid="{00000000-0005-0000-0000-0000C3470000}"/>
    <cellStyle name="Percent 2 3" xfId="18300" xr:uid="{00000000-0005-0000-0000-0000C4470000}"/>
    <cellStyle name="Percent 2 3 2" xfId="18301" xr:uid="{00000000-0005-0000-0000-0000C5470000}"/>
    <cellStyle name="Percent 2 3 3" xfId="18302" xr:uid="{00000000-0005-0000-0000-0000C6470000}"/>
    <cellStyle name="Percent 2 3 4" xfId="18303" xr:uid="{00000000-0005-0000-0000-0000C7470000}"/>
    <cellStyle name="Percent 2 3 5" xfId="18304" xr:uid="{00000000-0005-0000-0000-0000C8470000}"/>
    <cellStyle name="Percent 2 30" xfId="18305" xr:uid="{00000000-0005-0000-0000-0000C9470000}"/>
    <cellStyle name="Percent 2 31" xfId="18306" xr:uid="{00000000-0005-0000-0000-0000CA470000}"/>
    <cellStyle name="Percent 2 32" xfId="18307" xr:uid="{00000000-0005-0000-0000-0000CB470000}"/>
    <cellStyle name="Percent 2 33" xfId="18308" xr:uid="{00000000-0005-0000-0000-0000CC470000}"/>
    <cellStyle name="Percent 2 34" xfId="18309" xr:uid="{00000000-0005-0000-0000-0000CD470000}"/>
    <cellStyle name="Percent 2 35" xfId="18310" xr:uid="{00000000-0005-0000-0000-0000CE470000}"/>
    <cellStyle name="Percent 2 36" xfId="18311" xr:uid="{00000000-0005-0000-0000-0000CF470000}"/>
    <cellStyle name="Percent 2 37" xfId="18312" xr:uid="{00000000-0005-0000-0000-0000D0470000}"/>
    <cellStyle name="Percent 2 38" xfId="18313" xr:uid="{00000000-0005-0000-0000-0000D1470000}"/>
    <cellStyle name="Percent 2 39" xfId="18314" xr:uid="{00000000-0005-0000-0000-0000D2470000}"/>
    <cellStyle name="Percent 2 4" xfId="18315" xr:uid="{00000000-0005-0000-0000-0000D3470000}"/>
    <cellStyle name="Percent 2 4 2" xfId="18316" xr:uid="{00000000-0005-0000-0000-0000D4470000}"/>
    <cellStyle name="Percent 2 4 3" xfId="18317" xr:uid="{00000000-0005-0000-0000-0000D5470000}"/>
    <cellStyle name="Percent 2 4 4" xfId="18318" xr:uid="{00000000-0005-0000-0000-0000D6470000}"/>
    <cellStyle name="Percent 2 40" xfId="21848" xr:uid="{00000000-0005-0000-0000-0000D7470000}"/>
    <cellStyle name="Percent 2 5" xfId="18319" xr:uid="{00000000-0005-0000-0000-0000D8470000}"/>
    <cellStyle name="Percent 2 5 2" xfId="18320" xr:uid="{00000000-0005-0000-0000-0000D9470000}"/>
    <cellStyle name="Percent 2 5 3" xfId="18321" xr:uid="{00000000-0005-0000-0000-0000DA470000}"/>
    <cellStyle name="Percent 2 6" xfId="18322" xr:uid="{00000000-0005-0000-0000-0000DB470000}"/>
    <cellStyle name="Percent 2 6 2" xfId="18323" xr:uid="{00000000-0005-0000-0000-0000DC470000}"/>
    <cellStyle name="Percent 2 6 3" xfId="18324" xr:uid="{00000000-0005-0000-0000-0000DD470000}"/>
    <cellStyle name="Percent 2 7" xfId="18325" xr:uid="{00000000-0005-0000-0000-0000DE470000}"/>
    <cellStyle name="Percent 2 7 2" xfId="18326" xr:uid="{00000000-0005-0000-0000-0000DF470000}"/>
    <cellStyle name="Percent 2 7 3" xfId="18327" xr:uid="{00000000-0005-0000-0000-0000E0470000}"/>
    <cellStyle name="Percent 2 8" xfId="18328" xr:uid="{00000000-0005-0000-0000-0000E1470000}"/>
    <cellStyle name="Percent 2 8 2" xfId="18329" xr:uid="{00000000-0005-0000-0000-0000E2470000}"/>
    <cellStyle name="Percent 2 8 3" xfId="18330" xr:uid="{00000000-0005-0000-0000-0000E3470000}"/>
    <cellStyle name="Percent 2 9" xfId="18331" xr:uid="{00000000-0005-0000-0000-0000E4470000}"/>
    <cellStyle name="Percent 2 9 2" xfId="18332" xr:uid="{00000000-0005-0000-0000-0000E5470000}"/>
    <cellStyle name="Percent 2 9 3" xfId="18333" xr:uid="{00000000-0005-0000-0000-0000E6470000}"/>
    <cellStyle name="Percent 20" xfId="18334" xr:uid="{00000000-0005-0000-0000-0000E7470000}"/>
    <cellStyle name="Percent 200" xfId="21873" xr:uid="{00000000-0005-0000-0000-0000E8470000}"/>
    <cellStyle name="Percent 201" xfId="21868" xr:uid="{00000000-0005-0000-0000-0000E9470000}"/>
    <cellStyle name="Percent 202" xfId="21875" xr:uid="{00000000-0005-0000-0000-0000EA470000}"/>
    <cellStyle name="Percent 203" xfId="21878" xr:uid="{00000000-0005-0000-0000-0000EB470000}"/>
    <cellStyle name="Percent 204" xfId="21881" xr:uid="{00000000-0005-0000-0000-0000EC470000}"/>
    <cellStyle name="Percent 21" xfId="18335" xr:uid="{00000000-0005-0000-0000-0000ED470000}"/>
    <cellStyle name="Percent 22" xfId="18336" xr:uid="{00000000-0005-0000-0000-0000EE470000}"/>
    <cellStyle name="Percent 23" xfId="18337" xr:uid="{00000000-0005-0000-0000-0000EF470000}"/>
    <cellStyle name="Percent 24" xfId="18338" xr:uid="{00000000-0005-0000-0000-0000F0470000}"/>
    <cellStyle name="Percent 25" xfId="18339" xr:uid="{00000000-0005-0000-0000-0000F1470000}"/>
    <cellStyle name="Percent 25 2" xfId="18340" xr:uid="{00000000-0005-0000-0000-0000F2470000}"/>
    <cellStyle name="Percent 25 2 2" xfId="18341" xr:uid="{00000000-0005-0000-0000-0000F3470000}"/>
    <cellStyle name="Percent 25 2 2 2" xfId="18342" xr:uid="{00000000-0005-0000-0000-0000F4470000}"/>
    <cellStyle name="Percent 25 2 2 2 2" xfId="18343" xr:uid="{00000000-0005-0000-0000-0000F5470000}"/>
    <cellStyle name="Percent 25 2 2 2 2 2" xfId="18344" xr:uid="{00000000-0005-0000-0000-0000F6470000}"/>
    <cellStyle name="Percent 25 2 2 2 2 2 2" xfId="18345" xr:uid="{00000000-0005-0000-0000-0000F7470000}"/>
    <cellStyle name="Percent 25 2 2 2 2 2 3" xfId="18346" xr:uid="{00000000-0005-0000-0000-0000F8470000}"/>
    <cellStyle name="Percent 25 2 2 2 2 3" xfId="18347" xr:uid="{00000000-0005-0000-0000-0000F9470000}"/>
    <cellStyle name="Percent 25 2 2 2 2 4" xfId="18348" xr:uid="{00000000-0005-0000-0000-0000FA470000}"/>
    <cellStyle name="Percent 25 2 2 2 3" xfId="18349" xr:uid="{00000000-0005-0000-0000-0000FB470000}"/>
    <cellStyle name="Percent 25 2 2 2 3 2" xfId="18350" xr:uid="{00000000-0005-0000-0000-0000FC470000}"/>
    <cellStyle name="Percent 25 2 2 2 3 3" xfId="18351" xr:uid="{00000000-0005-0000-0000-0000FD470000}"/>
    <cellStyle name="Percent 25 2 2 2 4" xfId="18352" xr:uid="{00000000-0005-0000-0000-0000FE470000}"/>
    <cellStyle name="Percent 25 2 2 2 5" xfId="18353" xr:uid="{00000000-0005-0000-0000-0000FF470000}"/>
    <cellStyle name="Percent 25 2 2 3" xfId="18354" xr:uid="{00000000-0005-0000-0000-000000480000}"/>
    <cellStyle name="Percent 25 2 2 3 2" xfId="18355" xr:uid="{00000000-0005-0000-0000-000001480000}"/>
    <cellStyle name="Percent 25 2 2 3 2 2" xfId="18356" xr:uid="{00000000-0005-0000-0000-000002480000}"/>
    <cellStyle name="Percent 25 2 2 3 2 3" xfId="18357" xr:uid="{00000000-0005-0000-0000-000003480000}"/>
    <cellStyle name="Percent 25 2 2 3 3" xfId="18358" xr:uid="{00000000-0005-0000-0000-000004480000}"/>
    <cellStyle name="Percent 25 2 2 3 4" xfId="18359" xr:uid="{00000000-0005-0000-0000-000005480000}"/>
    <cellStyle name="Percent 25 2 2 4" xfId="18360" xr:uid="{00000000-0005-0000-0000-000006480000}"/>
    <cellStyle name="Percent 25 2 2 4 2" xfId="18361" xr:uid="{00000000-0005-0000-0000-000007480000}"/>
    <cellStyle name="Percent 25 2 2 4 3" xfId="18362" xr:uid="{00000000-0005-0000-0000-000008480000}"/>
    <cellStyle name="Percent 25 2 2 5" xfId="18363" xr:uid="{00000000-0005-0000-0000-000009480000}"/>
    <cellStyle name="Percent 25 2 2 6" xfId="18364" xr:uid="{00000000-0005-0000-0000-00000A480000}"/>
    <cellStyle name="Percent 25 2 3" xfId="18365" xr:uid="{00000000-0005-0000-0000-00000B480000}"/>
    <cellStyle name="Percent 25 2 3 2" xfId="18366" xr:uid="{00000000-0005-0000-0000-00000C480000}"/>
    <cellStyle name="Percent 25 2 3 2 2" xfId="18367" xr:uid="{00000000-0005-0000-0000-00000D480000}"/>
    <cellStyle name="Percent 25 2 3 2 2 2" xfId="18368" xr:uid="{00000000-0005-0000-0000-00000E480000}"/>
    <cellStyle name="Percent 25 2 3 2 2 3" xfId="18369" xr:uid="{00000000-0005-0000-0000-00000F480000}"/>
    <cellStyle name="Percent 25 2 3 2 3" xfId="18370" xr:uid="{00000000-0005-0000-0000-000010480000}"/>
    <cellStyle name="Percent 25 2 3 2 4" xfId="18371" xr:uid="{00000000-0005-0000-0000-000011480000}"/>
    <cellStyle name="Percent 25 2 3 3" xfId="18372" xr:uid="{00000000-0005-0000-0000-000012480000}"/>
    <cellStyle name="Percent 25 2 3 3 2" xfId="18373" xr:uid="{00000000-0005-0000-0000-000013480000}"/>
    <cellStyle name="Percent 25 2 3 3 3" xfId="18374" xr:uid="{00000000-0005-0000-0000-000014480000}"/>
    <cellStyle name="Percent 25 2 3 4" xfId="18375" xr:uid="{00000000-0005-0000-0000-000015480000}"/>
    <cellStyle name="Percent 25 2 3 5" xfId="18376" xr:uid="{00000000-0005-0000-0000-000016480000}"/>
    <cellStyle name="Percent 25 2 4" xfId="18377" xr:uid="{00000000-0005-0000-0000-000017480000}"/>
    <cellStyle name="Percent 25 2 4 2" xfId="18378" xr:uid="{00000000-0005-0000-0000-000018480000}"/>
    <cellStyle name="Percent 25 2 4 2 2" xfId="18379" xr:uid="{00000000-0005-0000-0000-000019480000}"/>
    <cellStyle name="Percent 25 2 4 2 3" xfId="18380" xr:uid="{00000000-0005-0000-0000-00001A480000}"/>
    <cellStyle name="Percent 25 2 4 3" xfId="18381" xr:uid="{00000000-0005-0000-0000-00001B480000}"/>
    <cellStyle name="Percent 25 2 4 4" xfId="18382" xr:uid="{00000000-0005-0000-0000-00001C480000}"/>
    <cellStyle name="Percent 25 2 5" xfId="18383" xr:uid="{00000000-0005-0000-0000-00001D480000}"/>
    <cellStyle name="Percent 25 2 5 2" xfId="18384" xr:uid="{00000000-0005-0000-0000-00001E480000}"/>
    <cellStyle name="Percent 25 2 5 3" xfId="18385" xr:uid="{00000000-0005-0000-0000-00001F480000}"/>
    <cellStyle name="Percent 25 2 6" xfId="18386" xr:uid="{00000000-0005-0000-0000-000020480000}"/>
    <cellStyle name="Percent 25 2 7" xfId="18387" xr:uid="{00000000-0005-0000-0000-000021480000}"/>
    <cellStyle name="Percent 25 3" xfId="18388" xr:uid="{00000000-0005-0000-0000-000022480000}"/>
    <cellStyle name="Percent 25 3 2" xfId="18389" xr:uid="{00000000-0005-0000-0000-000023480000}"/>
    <cellStyle name="Percent 25 3 2 2" xfId="18390" xr:uid="{00000000-0005-0000-0000-000024480000}"/>
    <cellStyle name="Percent 25 3 2 2 2" xfId="18391" xr:uid="{00000000-0005-0000-0000-000025480000}"/>
    <cellStyle name="Percent 25 3 2 2 2 2" xfId="18392" xr:uid="{00000000-0005-0000-0000-000026480000}"/>
    <cellStyle name="Percent 25 3 2 2 2 2 2" xfId="18393" xr:uid="{00000000-0005-0000-0000-000027480000}"/>
    <cellStyle name="Percent 25 3 2 2 2 2 3" xfId="18394" xr:uid="{00000000-0005-0000-0000-000028480000}"/>
    <cellStyle name="Percent 25 3 2 2 2 3" xfId="18395" xr:uid="{00000000-0005-0000-0000-000029480000}"/>
    <cellStyle name="Percent 25 3 2 2 2 4" xfId="18396" xr:uid="{00000000-0005-0000-0000-00002A480000}"/>
    <cellStyle name="Percent 25 3 2 2 3" xfId="18397" xr:uid="{00000000-0005-0000-0000-00002B480000}"/>
    <cellStyle name="Percent 25 3 2 2 3 2" xfId="18398" xr:uid="{00000000-0005-0000-0000-00002C480000}"/>
    <cellStyle name="Percent 25 3 2 2 3 3" xfId="18399" xr:uid="{00000000-0005-0000-0000-00002D480000}"/>
    <cellStyle name="Percent 25 3 2 2 4" xfId="18400" xr:uid="{00000000-0005-0000-0000-00002E480000}"/>
    <cellStyle name="Percent 25 3 2 2 5" xfId="18401" xr:uid="{00000000-0005-0000-0000-00002F480000}"/>
    <cellStyle name="Percent 25 3 2 3" xfId="18402" xr:uid="{00000000-0005-0000-0000-000030480000}"/>
    <cellStyle name="Percent 25 3 2 3 2" xfId="18403" xr:uid="{00000000-0005-0000-0000-000031480000}"/>
    <cellStyle name="Percent 25 3 2 3 2 2" xfId="18404" xr:uid="{00000000-0005-0000-0000-000032480000}"/>
    <cellStyle name="Percent 25 3 2 3 2 3" xfId="18405" xr:uid="{00000000-0005-0000-0000-000033480000}"/>
    <cellStyle name="Percent 25 3 2 3 3" xfId="18406" xr:uid="{00000000-0005-0000-0000-000034480000}"/>
    <cellStyle name="Percent 25 3 2 3 4" xfId="18407" xr:uid="{00000000-0005-0000-0000-000035480000}"/>
    <cellStyle name="Percent 25 3 2 4" xfId="18408" xr:uid="{00000000-0005-0000-0000-000036480000}"/>
    <cellStyle name="Percent 25 3 2 4 2" xfId="18409" xr:uid="{00000000-0005-0000-0000-000037480000}"/>
    <cellStyle name="Percent 25 3 2 4 3" xfId="18410" xr:uid="{00000000-0005-0000-0000-000038480000}"/>
    <cellStyle name="Percent 25 3 2 5" xfId="18411" xr:uid="{00000000-0005-0000-0000-000039480000}"/>
    <cellStyle name="Percent 25 3 2 6" xfId="18412" xr:uid="{00000000-0005-0000-0000-00003A480000}"/>
    <cellStyle name="Percent 25 3 3" xfId="18413" xr:uid="{00000000-0005-0000-0000-00003B480000}"/>
    <cellStyle name="Percent 25 3 3 2" xfId="18414" xr:uid="{00000000-0005-0000-0000-00003C480000}"/>
    <cellStyle name="Percent 25 3 3 2 2" xfId="18415" xr:uid="{00000000-0005-0000-0000-00003D480000}"/>
    <cellStyle name="Percent 25 3 3 2 2 2" xfId="18416" xr:uid="{00000000-0005-0000-0000-00003E480000}"/>
    <cellStyle name="Percent 25 3 3 2 2 3" xfId="18417" xr:uid="{00000000-0005-0000-0000-00003F480000}"/>
    <cellStyle name="Percent 25 3 3 2 3" xfId="18418" xr:uid="{00000000-0005-0000-0000-000040480000}"/>
    <cellStyle name="Percent 25 3 3 2 4" xfId="18419" xr:uid="{00000000-0005-0000-0000-000041480000}"/>
    <cellStyle name="Percent 25 3 3 3" xfId="18420" xr:uid="{00000000-0005-0000-0000-000042480000}"/>
    <cellStyle name="Percent 25 3 3 3 2" xfId="18421" xr:uid="{00000000-0005-0000-0000-000043480000}"/>
    <cellStyle name="Percent 25 3 3 3 3" xfId="18422" xr:uid="{00000000-0005-0000-0000-000044480000}"/>
    <cellStyle name="Percent 25 3 3 4" xfId="18423" xr:uid="{00000000-0005-0000-0000-000045480000}"/>
    <cellStyle name="Percent 25 3 3 5" xfId="18424" xr:uid="{00000000-0005-0000-0000-000046480000}"/>
    <cellStyle name="Percent 25 3 4" xfId="18425" xr:uid="{00000000-0005-0000-0000-000047480000}"/>
    <cellStyle name="Percent 25 3 4 2" xfId="18426" xr:uid="{00000000-0005-0000-0000-000048480000}"/>
    <cellStyle name="Percent 25 3 4 2 2" xfId="18427" xr:uid="{00000000-0005-0000-0000-000049480000}"/>
    <cellStyle name="Percent 25 3 4 2 3" xfId="18428" xr:uid="{00000000-0005-0000-0000-00004A480000}"/>
    <cellStyle name="Percent 25 3 4 3" xfId="18429" xr:uid="{00000000-0005-0000-0000-00004B480000}"/>
    <cellStyle name="Percent 25 3 4 4" xfId="18430" xr:uid="{00000000-0005-0000-0000-00004C480000}"/>
    <cellStyle name="Percent 25 3 5" xfId="18431" xr:uid="{00000000-0005-0000-0000-00004D480000}"/>
    <cellStyle name="Percent 25 3 5 2" xfId="18432" xr:uid="{00000000-0005-0000-0000-00004E480000}"/>
    <cellStyle name="Percent 25 3 5 3" xfId="18433" xr:uid="{00000000-0005-0000-0000-00004F480000}"/>
    <cellStyle name="Percent 25 3 6" xfId="18434" xr:uid="{00000000-0005-0000-0000-000050480000}"/>
    <cellStyle name="Percent 25 3 7" xfId="18435" xr:uid="{00000000-0005-0000-0000-000051480000}"/>
    <cellStyle name="Percent 25 4" xfId="18436" xr:uid="{00000000-0005-0000-0000-000052480000}"/>
    <cellStyle name="Percent 25 4 2" xfId="18437" xr:uid="{00000000-0005-0000-0000-000053480000}"/>
    <cellStyle name="Percent 25 4 2 2" xfId="18438" xr:uid="{00000000-0005-0000-0000-000054480000}"/>
    <cellStyle name="Percent 25 4 2 2 2" xfId="18439" xr:uid="{00000000-0005-0000-0000-000055480000}"/>
    <cellStyle name="Percent 25 4 2 2 2 2" xfId="18440" xr:uid="{00000000-0005-0000-0000-000056480000}"/>
    <cellStyle name="Percent 25 4 2 2 2 2 2" xfId="18441" xr:uid="{00000000-0005-0000-0000-000057480000}"/>
    <cellStyle name="Percent 25 4 2 2 2 2 3" xfId="18442" xr:uid="{00000000-0005-0000-0000-000058480000}"/>
    <cellStyle name="Percent 25 4 2 2 2 3" xfId="18443" xr:uid="{00000000-0005-0000-0000-000059480000}"/>
    <cellStyle name="Percent 25 4 2 2 2 4" xfId="18444" xr:uid="{00000000-0005-0000-0000-00005A480000}"/>
    <cellStyle name="Percent 25 4 2 2 3" xfId="18445" xr:uid="{00000000-0005-0000-0000-00005B480000}"/>
    <cellStyle name="Percent 25 4 2 2 3 2" xfId="18446" xr:uid="{00000000-0005-0000-0000-00005C480000}"/>
    <cellStyle name="Percent 25 4 2 2 3 3" xfId="18447" xr:uid="{00000000-0005-0000-0000-00005D480000}"/>
    <cellStyle name="Percent 25 4 2 2 4" xfId="18448" xr:uid="{00000000-0005-0000-0000-00005E480000}"/>
    <cellStyle name="Percent 25 4 2 2 5" xfId="18449" xr:uid="{00000000-0005-0000-0000-00005F480000}"/>
    <cellStyle name="Percent 25 4 2 3" xfId="18450" xr:uid="{00000000-0005-0000-0000-000060480000}"/>
    <cellStyle name="Percent 25 4 2 3 2" xfId="18451" xr:uid="{00000000-0005-0000-0000-000061480000}"/>
    <cellStyle name="Percent 25 4 2 3 2 2" xfId="18452" xr:uid="{00000000-0005-0000-0000-000062480000}"/>
    <cellStyle name="Percent 25 4 2 3 2 3" xfId="18453" xr:uid="{00000000-0005-0000-0000-000063480000}"/>
    <cellStyle name="Percent 25 4 2 3 3" xfId="18454" xr:uid="{00000000-0005-0000-0000-000064480000}"/>
    <cellStyle name="Percent 25 4 2 3 4" xfId="18455" xr:uid="{00000000-0005-0000-0000-000065480000}"/>
    <cellStyle name="Percent 25 4 2 4" xfId="18456" xr:uid="{00000000-0005-0000-0000-000066480000}"/>
    <cellStyle name="Percent 25 4 2 4 2" xfId="18457" xr:uid="{00000000-0005-0000-0000-000067480000}"/>
    <cellStyle name="Percent 25 4 2 4 3" xfId="18458" xr:uid="{00000000-0005-0000-0000-000068480000}"/>
    <cellStyle name="Percent 25 4 2 5" xfId="18459" xr:uid="{00000000-0005-0000-0000-000069480000}"/>
    <cellStyle name="Percent 25 4 2 6" xfId="18460" xr:uid="{00000000-0005-0000-0000-00006A480000}"/>
    <cellStyle name="Percent 25 5" xfId="18461" xr:uid="{00000000-0005-0000-0000-00006B480000}"/>
    <cellStyle name="Percent 25 5 2" xfId="18462" xr:uid="{00000000-0005-0000-0000-00006C480000}"/>
    <cellStyle name="Percent 25 5 2 2" xfId="18463" xr:uid="{00000000-0005-0000-0000-00006D480000}"/>
    <cellStyle name="Percent 25 5 2 2 2" xfId="18464" xr:uid="{00000000-0005-0000-0000-00006E480000}"/>
    <cellStyle name="Percent 25 5 2 2 2 2" xfId="18465" xr:uid="{00000000-0005-0000-0000-00006F480000}"/>
    <cellStyle name="Percent 25 5 2 2 2 3" xfId="18466" xr:uid="{00000000-0005-0000-0000-000070480000}"/>
    <cellStyle name="Percent 25 5 2 2 3" xfId="18467" xr:uid="{00000000-0005-0000-0000-000071480000}"/>
    <cellStyle name="Percent 25 5 2 2 4" xfId="18468" xr:uid="{00000000-0005-0000-0000-000072480000}"/>
    <cellStyle name="Percent 25 5 2 3" xfId="18469" xr:uid="{00000000-0005-0000-0000-000073480000}"/>
    <cellStyle name="Percent 25 5 2 3 2" xfId="18470" xr:uid="{00000000-0005-0000-0000-000074480000}"/>
    <cellStyle name="Percent 25 5 2 3 3" xfId="18471" xr:uid="{00000000-0005-0000-0000-000075480000}"/>
    <cellStyle name="Percent 25 5 2 4" xfId="18472" xr:uid="{00000000-0005-0000-0000-000076480000}"/>
    <cellStyle name="Percent 25 5 2 5" xfId="18473" xr:uid="{00000000-0005-0000-0000-000077480000}"/>
    <cellStyle name="Percent 25 5 3" xfId="18474" xr:uid="{00000000-0005-0000-0000-000078480000}"/>
    <cellStyle name="Percent 25 5 3 2" xfId="18475" xr:uid="{00000000-0005-0000-0000-000079480000}"/>
    <cellStyle name="Percent 25 5 3 2 2" xfId="18476" xr:uid="{00000000-0005-0000-0000-00007A480000}"/>
    <cellStyle name="Percent 25 5 3 2 3" xfId="18477" xr:uid="{00000000-0005-0000-0000-00007B480000}"/>
    <cellStyle name="Percent 25 5 3 3" xfId="18478" xr:uid="{00000000-0005-0000-0000-00007C480000}"/>
    <cellStyle name="Percent 25 5 3 4" xfId="18479" xr:uid="{00000000-0005-0000-0000-00007D480000}"/>
    <cellStyle name="Percent 25 5 4" xfId="18480" xr:uid="{00000000-0005-0000-0000-00007E480000}"/>
    <cellStyle name="Percent 25 5 4 2" xfId="18481" xr:uid="{00000000-0005-0000-0000-00007F480000}"/>
    <cellStyle name="Percent 25 5 4 3" xfId="18482" xr:uid="{00000000-0005-0000-0000-000080480000}"/>
    <cellStyle name="Percent 25 5 5" xfId="18483" xr:uid="{00000000-0005-0000-0000-000081480000}"/>
    <cellStyle name="Percent 25 5 6" xfId="18484" xr:uid="{00000000-0005-0000-0000-000082480000}"/>
    <cellStyle name="Percent 26" xfId="18485" xr:uid="{00000000-0005-0000-0000-000083480000}"/>
    <cellStyle name="Percent 26 2" xfId="18486" xr:uid="{00000000-0005-0000-0000-000084480000}"/>
    <cellStyle name="Percent 26 2 2" xfId="18487" xr:uid="{00000000-0005-0000-0000-000085480000}"/>
    <cellStyle name="Percent 26 2 2 2" xfId="18488" xr:uid="{00000000-0005-0000-0000-000086480000}"/>
    <cellStyle name="Percent 26 2 2 2 2" xfId="18489" xr:uid="{00000000-0005-0000-0000-000087480000}"/>
    <cellStyle name="Percent 26 2 2 2 2 2" xfId="18490" xr:uid="{00000000-0005-0000-0000-000088480000}"/>
    <cellStyle name="Percent 26 2 2 2 2 2 2" xfId="18491" xr:uid="{00000000-0005-0000-0000-000089480000}"/>
    <cellStyle name="Percent 26 2 2 2 2 2 3" xfId="18492" xr:uid="{00000000-0005-0000-0000-00008A480000}"/>
    <cellStyle name="Percent 26 2 2 2 2 3" xfId="18493" xr:uid="{00000000-0005-0000-0000-00008B480000}"/>
    <cellStyle name="Percent 26 2 2 2 2 4" xfId="18494" xr:uid="{00000000-0005-0000-0000-00008C480000}"/>
    <cellStyle name="Percent 26 2 2 2 3" xfId="18495" xr:uid="{00000000-0005-0000-0000-00008D480000}"/>
    <cellStyle name="Percent 26 2 2 2 3 2" xfId="18496" xr:uid="{00000000-0005-0000-0000-00008E480000}"/>
    <cellStyle name="Percent 26 2 2 2 3 3" xfId="18497" xr:uid="{00000000-0005-0000-0000-00008F480000}"/>
    <cellStyle name="Percent 26 2 2 2 4" xfId="18498" xr:uid="{00000000-0005-0000-0000-000090480000}"/>
    <cellStyle name="Percent 26 2 2 2 5" xfId="18499" xr:uid="{00000000-0005-0000-0000-000091480000}"/>
    <cellStyle name="Percent 26 2 2 3" xfId="18500" xr:uid="{00000000-0005-0000-0000-000092480000}"/>
    <cellStyle name="Percent 26 2 2 3 2" xfId="18501" xr:uid="{00000000-0005-0000-0000-000093480000}"/>
    <cellStyle name="Percent 26 2 2 3 2 2" xfId="18502" xr:uid="{00000000-0005-0000-0000-000094480000}"/>
    <cellStyle name="Percent 26 2 2 3 2 3" xfId="18503" xr:uid="{00000000-0005-0000-0000-000095480000}"/>
    <cellStyle name="Percent 26 2 2 3 3" xfId="18504" xr:uid="{00000000-0005-0000-0000-000096480000}"/>
    <cellStyle name="Percent 26 2 2 3 4" xfId="18505" xr:uid="{00000000-0005-0000-0000-000097480000}"/>
    <cellStyle name="Percent 26 2 2 4" xfId="18506" xr:uid="{00000000-0005-0000-0000-000098480000}"/>
    <cellStyle name="Percent 26 2 2 4 2" xfId="18507" xr:uid="{00000000-0005-0000-0000-000099480000}"/>
    <cellStyle name="Percent 26 2 2 4 3" xfId="18508" xr:uid="{00000000-0005-0000-0000-00009A480000}"/>
    <cellStyle name="Percent 26 2 2 5" xfId="18509" xr:uid="{00000000-0005-0000-0000-00009B480000}"/>
    <cellStyle name="Percent 26 2 2 6" xfId="18510" xr:uid="{00000000-0005-0000-0000-00009C480000}"/>
    <cellStyle name="Percent 26 2 3" xfId="18511" xr:uid="{00000000-0005-0000-0000-00009D480000}"/>
    <cellStyle name="Percent 26 2 3 2" xfId="18512" xr:uid="{00000000-0005-0000-0000-00009E480000}"/>
    <cellStyle name="Percent 26 2 3 2 2" xfId="18513" xr:uid="{00000000-0005-0000-0000-00009F480000}"/>
    <cellStyle name="Percent 26 2 3 2 2 2" xfId="18514" xr:uid="{00000000-0005-0000-0000-0000A0480000}"/>
    <cellStyle name="Percent 26 2 3 2 2 3" xfId="18515" xr:uid="{00000000-0005-0000-0000-0000A1480000}"/>
    <cellStyle name="Percent 26 2 3 2 3" xfId="18516" xr:uid="{00000000-0005-0000-0000-0000A2480000}"/>
    <cellStyle name="Percent 26 2 3 2 4" xfId="18517" xr:uid="{00000000-0005-0000-0000-0000A3480000}"/>
    <cellStyle name="Percent 26 2 3 3" xfId="18518" xr:uid="{00000000-0005-0000-0000-0000A4480000}"/>
    <cellStyle name="Percent 26 2 3 3 2" xfId="18519" xr:uid="{00000000-0005-0000-0000-0000A5480000}"/>
    <cellStyle name="Percent 26 2 3 3 3" xfId="18520" xr:uid="{00000000-0005-0000-0000-0000A6480000}"/>
    <cellStyle name="Percent 26 2 3 4" xfId="18521" xr:uid="{00000000-0005-0000-0000-0000A7480000}"/>
    <cellStyle name="Percent 26 2 3 5" xfId="18522" xr:uid="{00000000-0005-0000-0000-0000A8480000}"/>
    <cellStyle name="Percent 26 2 4" xfId="18523" xr:uid="{00000000-0005-0000-0000-0000A9480000}"/>
    <cellStyle name="Percent 26 2 4 2" xfId="18524" xr:uid="{00000000-0005-0000-0000-0000AA480000}"/>
    <cellStyle name="Percent 26 2 4 2 2" xfId="18525" xr:uid="{00000000-0005-0000-0000-0000AB480000}"/>
    <cellStyle name="Percent 26 2 4 2 3" xfId="18526" xr:uid="{00000000-0005-0000-0000-0000AC480000}"/>
    <cellStyle name="Percent 26 2 4 3" xfId="18527" xr:uid="{00000000-0005-0000-0000-0000AD480000}"/>
    <cellStyle name="Percent 26 2 4 4" xfId="18528" xr:uid="{00000000-0005-0000-0000-0000AE480000}"/>
    <cellStyle name="Percent 26 2 5" xfId="18529" xr:uid="{00000000-0005-0000-0000-0000AF480000}"/>
    <cellStyle name="Percent 26 2 5 2" xfId="18530" xr:uid="{00000000-0005-0000-0000-0000B0480000}"/>
    <cellStyle name="Percent 26 2 5 3" xfId="18531" xr:uid="{00000000-0005-0000-0000-0000B1480000}"/>
    <cellStyle name="Percent 26 2 6" xfId="18532" xr:uid="{00000000-0005-0000-0000-0000B2480000}"/>
    <cellStyle name="Percent 26 2 7" xfId="18533" xr:uid="{00000000-0005-0000-0000-0000B3480000}"/>
    <cellStyle name="Percent 26 3" xfId="18534" xr:uid="{00000000-0005-0000-0000-0000B4480000}"/>
    <cellStyle name="Percent 26 3 2" xfId="18535" xr:uid="{00000000-0005-0000-0000-0000B5480000}"/>
    <cellStyle name="Percent 26 3 2 2" xfId="18536" xr:uid="{00000000-0005-0000-0000-0000B6480000}"/>
    <cellStyle name="Percent 26 3 2 2 2" xfId="18537" xr:uid="{00000000-0005-0000-0000-0000B7480000}"/>
    <cellStyle name="Percent 26 3 2 2 2 2" xfId="18538" xr:uid="{00000000-0005-0000-0000-0000B8480000}"/>
    <cellStyle name="Percent 26 3 2 2 2 2 2" xfId="18539" xr:uid="{00000000-0005-0000-0000-0000B9480000}"/>
    <cellStyle name="Percent 26 3 2 2 2 2 3" xfId="18540" xr:uid="{00000000-0005-0000-0000-0000BA480000}"/>
    <cellStyle name="Percent 26 3 2 2 2 3" xfId="18541" xr:uid="{00000000-0005-0000-0000-0000BB480000}"/>
    <cellStyle name="Percent 26 3 2 2 2 4" xfId="18542" xr:uid="{00000000-0005-0000-0000-0000BC480000}"/>
    <cellStyle name="Percent 26 3 2 2 3" xfId="18543" xr:uid="{00000000-0005-0000-0000-0000BD480000}"/>
    <cellStyle name="Percent 26 3 2 2 3 2" xfId="18544" xr:uid="{00000000-0005-0000-0000-0000BE480000}"/>
    <cellStyle name="Percent 26 3 2 2 3 3" xfId="18545" xr:uid="{00000000-0005-0000-0000-0000BF480000}"/>
    <cellStyle name="Percent 26 3 2 2 4" xfId="18546" xr:uid="{00000000-0005-0000-0000-0000C0480000}"/>
    <cellStyle name="Percent 26 3 2 2 5" xfId="18547" xr:uid="{00000000-0005-0000-0000-0000C1480000}"/>
    <cellStyle name="Percent 26 3 2 3" xfId="18548" xr:uid="{00000000-0005-0000-0000-0000C2480000}"/>
    <cellStyle name="Percent 26 3 2 3 2" xfId="18549" xr:uid="{00000000-0005-0000-0000-0000C3480000}"/>
    <cellStyle name="Percent 26 3 2 3 2 2" xfId="18550" xr:uid="{00000000-0005-0000-0000-0000C4480000}"/>
    <cellStyle name="Percent 26 3 2 3 2 3" xfId="18551" xr:uid="{00000000-0005-0000-0000-0000C5480000}"/>
    <cellStyle name="Percent 26 3 2 3 3" xfId="18552" xr:uid="{00000000-0005-0000-0000-0000C6480000}"/>
    <cellStyle name="Percent 26 3 2 3 4" xfId="18553" xr:uid="{00000000-0005-0000-0000-0000C7480000}"/>
    <cellStyle name="Percent 26 3 2 4" xfId="18554" xr:uid="{00000000-0005-0000-0000-0000C8480000}"/>
    <cellStyle name="Percent 26 3 2 4 2" xfId="18555" xr:uid="{00000000-0005-0000-0000-0000C9480000}"/>
    <cellStyle name="Percent 26 3 2 4 3" xfId="18556" xr:uid="{00000000-0005-0000-0000-0000CA480000}"/>
    <cellStyle name="Percent 26 3 2 5" xfId="18557" xr:uid="{00000000-0005-0000-0000-0000CB480000}"/>
    <cellStyle name="Percent 26 3 2 6" xfId="18558" xr:uid="{00000000-0005-0000-0000-0000CC480000}"/>
    <cellStyle name="Percent 26 3 3" xfId="18559" xr:uid="{00000000-0005-0000-0000-0000CD480000}"/>
    <cellStyle name="Percent 26 3 3 2" xfId="18560" xr:uid="{00000000-0005-0000-0000-0000CE480000}"/>
    <cellStyle name="Percent 26 3 3 2 2" xfId="18561" xr:uid="{00000000-0005-0000-0000-0000CF480000}"/>
    <cellStyle name="Percent 26 3 3 2 2 2" xfId="18562" xr:uid="{00000000-0005-0000-0000-0000D0480000}"/>
    <cellStyle name="Percent 26 3 3 2 2 3" xfId="18563" xr:uid="{00000000-0005-0000-0000-0000D1480000}"/>
    <cellStyle name="Percent 26 3 3 2 3" xfId="18564" xr:uid="{00000000-0005-0000-0000-0000D2480000}"/>
    <cellStyle name="Percent 26 3 3 2 4" xfId="18565" xr:uid="{00000000-0005-0000-0000-0000D3480000}"/>
    <cellStyle name="Percent 26 3 3 3" xfId="18566" xr:uid="{00000000-0005-0000-0000-0000D4480000}"/>
    <cellStyle name="Percent 26 3 3 3 2" xfId="18567" xr:uid="{00000000-0005-0000-0000-0000D5480000}"/>
    <cellStyle name="Percent 26 3 3 3 3" xfId="18568" xr:uid="{00000000-0005-0000-0000-0000D6480000}"/>
    <cellStyle name="Percent 26 3 3 4" xfId="18569" xr:uid="{00000000-0005-0000-0000-0000D7480000}"/>
    <cellStyle name="Percent 26 3 3 5" xfId="18570" xr:uid="{00000000-0005-0000-0000-0000D8480000}"/>
    <cellStyle name="Percent 26 3 4" xfId="18571" xr:uid="{00000000-0005-0000-0000-0000D9480000}"/>
    <cellStyle name="Percent 26 3 4 2" xfId="18572" xr:uid="{00000000-0005-0000-0000-0000DA480000}"/>
    <cellStyle name="Percent 26 3 4 2 2" xfId="18573" xr:uid="{00000000-0005-0000-0000-0000DB480000}"/>
    <cellStyle name="Percent 26 3 4 2 3" xfId="18574" xr:uid="{00000000-0005-0000-0000-0000DC480000}"/>
    <cellStyle name="Percent 26 3 4 3" xfId="18575" xr:uid="{00000000-0005-0000-0000-0000DD480000}"/>
    <cellStyle name="Percent 26 3 4 4" xfId="18576" xr:uid="{00000000-0005-0000-0000-0000DE480000}"/>
    <cellStyle name="Percent 26 3 5" xfId="18577" xr:uid="{00000000-0005-0000-0000-0000DF480000}"/>
    <cellStyle name="Percent 26 3 5 2" xfId="18578" xr:uid="{00000000-0005-0000-0000-0000E0480000}"/>
    <cellStyle name="Percent 26 3 5 3" xfId="18579" xr:uid="{00000000-0005-0000-0000-0000E1480000}"/>
    <cellStyle name="Percent 26 3 6" xfId="18580" xr:uid="{00000000-0005-0000-0000-0000E2480000}"/>
    <cellStyle name="Percent 26 3 7" xfId="18581" xr:uid="{00000000-0005-0000-0000-0000E3480000}"/>
    <cellStyle name="Percent 26 4" xfId="18582" xr:uid="{00000000-0005-0000-0000-0000E4480000}"/>
    <cellStyle name="Percent 26 4 2" xfId="18583" xr:uid="{00000000-0005-0000-0000-0000E5480000}"/>
    <cellStyle name="Percent 26 4 2 2" xfId="18584" xr:uid="{00000000-0005-0000-0000-0000E6480000}"/>
    <cellStyle name="Percent 26 4 2 2 2" xfId="18585" xr:uid="{00000000-0005-0000-0000-0000E7480000}"/>
    <cellStyle name="Percent 26 4 2 2 2 2" xfId="18586" xr:uid="{00000000-0005-0000-0000-0000E8480000}"/>
    <cellStyle name="Percent 26 4 2 2 2 2 2" xfId="18587" xr:uid="{00000000-0005-0000-0000-0000E9480000}"/>
    <cellStyle name="Percent 26 4 2 2 2 2 3" xfId="18588" xr:uid="{00000000-0005-0000-0000-0000EA480000}"/>
    <cellStyle name="Percent 26 4 2 2 2 3" xfId="18589" xr:uid="{00000000-0005-0000-0000-0000EB480000}"/>
    <cellStyle name="Percent 26 4 2 2 2 4" xfId="18590" xr:uid="{00000000-0005-0000-0000-0000EC480000}"/>
    <cellStyle name="Percent 26 4 2 2 3" xfId="18591" xr:uid="{00000000-0005-0000-0000-0000ED480000}"/>
    <cellStyle name="Percent 26 4 2 2 3 2" xfId="18592" xr:uid="{00000000-0005-0000-0000-0000EE480000}"/>
    <cellStyle name="Percent 26 4 2 2 3 3" xfId="18593" xr:uid="{00000000-0005-0000-0000-0000EF480000}"/>
    <cellStyle name="Percent 26 4 2 2 4" xfId="18594" xr:uid="{00000000-0005-0000-0000-0000F0480000}"/>
    <cellStyle name="Percent 26 4 2 2 5" xfId="18595" xr:uid="{00000000-0005-0000-0000-0000F1480000}"/>
    <cellStyle name="Percent 26 4 2 3" xfId="18596" xr:uid="{00000000-0005-0000-0000-0000F2480000}"/>
    <cellStyle name="Percent 26 4 2 3 2" xfId="18597" xr:uid="{00000000-0005-0000-0000-0000F3480000}"/>
    <cellStyle name="Percent 26 4 2 3 2 2" xfId="18598" xr:uid="{00000000-0005-0000-0000-0000F4480000}"/>
    <cellStyle name="Percent 26 4 2 3 2 3" xfId="18599" xr:uid="{00000000-0005-0000-0000-0000F5480000}"/>
    <cellStyle name="Percent 26 4 2 3 3" xfId="18600" xr:uid="{00000000-0005-0000-0000-0000F6480000}"/>
    <cellStyle name="Percent 26 4 2 3 4" xfId="18601" xr:uid="{00000000-0005-0000-0000-0000F7480000}"/>
    <cellStyle name="Percent 26 4 2 4" xfId="18602" xr:uid="{00000000-0005-0000-0000-0000F8480000}"/>
    <cellStyle name="Percent 26 4 2 4 2" xfId="18603" xr:uid="{00000000-0005-0000-0000-0000F9480000}"/>
    <cellStyle name="Percent 26 4 2 4 3" xfId="18604" xr:uid="{00000000-0005-0000-0000-0000FA480000}"/>
    <cellStyle name="Percent 26 4 2 5" xfId="18605" xr:uid="{00000000-0005-0000-0000-0000FB480000}"/>
    <cellStyle name="Percent 26 4 2 6" xfId="18606" xr:uid="{00000000-0005-0000-0000-0000FC480000}"/>
    <cellStyle name="Percent 26 5" xfId="18607" xr:uid="{00000000-0005-0000-0000-0000FD480000}"/>
    <cellStyle name="Percent 26 5 2" xfId="18608" xr:uid="{00000000-0005-0000-0000-0000FE480000}"/>
    <cellStyle name="Percent 26 5 2 2" xfId="18609" xr:uid="{00000000-0005-0000-0000-0000FF480000}"/>
    <cellStyle name="Percent 26 5 2 2 2" xfId="18610" xr:uid="{00000000-0005-0000-0000-000000490000}"/>
    <cellStyle name="Percent 26 5 2 2 2 2" xfId="18611" xr:uid="{00000000-0005-0000-0000-000001490000}"/>
    <cellStyle name="Percent 26 5 2 2 2 3" xfId="18612" xr:uid="{00000000-0005-0000-0000-000002490000}"/>
    <cellStyle name="Percent 26 5 2 2 3" xfId="18613" xr:uid="{00000000-0005-0000-0000-000003490000}"/>
    <cellStyle name="Percent 26 5 2 2 4" xfId="18614" xr:uid="{00000000-0005-0000-0000-000004490000}"/>
    <cellStyle name="Percent 26 5 2 3" xfId="18615" xr:uid="{00000000-0005-0000-0000-000005490000}"/>
    <cellStyle name="Percent 26 5 2 3 2" xfId="18616" xr:uid="{00000000-0005-0000-0000-000006490000}"/>
    <cellStyle name="Percent 26 5 2 3 3" xfId="18617" xr:uid="{00000000-0005-0000-0000-000007490000}"/>
    <cellStyle name="Percent 26 5 2 4" xfId="18618" xr:uid="{00000000-0005-0000-0000-000008490000}"/>
    <cellStyle name="Percent 26 5 2 5" xfId="18619" xr:uid="{00000000-0005-0000-0000-000009490000}"/>
    <cellStyle name="Percent 26 5 3" xfId="18620" xr:uid="{00000000-0005-0000-0000-00000A490000}"/>
    <cellStyle name="Percent 26 5 3 2" xfId="18621" xr:uid="{00000000-0005-0000-0000-00000B490000}"/>
    <cellStyle name="Percent 26 5 3 2 2" xfId="18622" xr:uid="{00000000-0005-0000-0000-00000C490000}"/>
    <cellStyle name="Percent 26 5 3 2 3" xfId="18623" xr:uid="{00000000-0005-0000-0000-00000D490000}"/>
    <cellStyle name="Percent 26 5 3 3" xfId="18624" xr:uid="{00000000-0005-0000-0000-00000E490000}"/>
    <cellStyle name="Percent 26 5 3 4" xfId="18625" xr:uid="{00000000-0005-0000-0000-00000F490000}"/>
    <cellStyle name="Percent 26 5 4" xfId="18626" xr:uid="{00000000-0005-0000-0000-000010490000}"/>
    <cellStyle name="Percent 26 5 4 2" xfId="18627" xr:uid="{00000000-0005-0000-0000-000011490000}"/>
    <cellStyle name="Percent 26 5 4 3" xfId="18628" xr:uid="{00000000-0005-0000-0000-000012490000}"/>
    <cellStyle name="Percent 26 5 5" xfId="18629" xr:uid="{00000000-0005-0000-0000-000013490000}"/>
    <cellStyle name="Percent 26 5 6" xfId="18630" xr:uid="{00000000-0005-0000-0000-000014490000}"/>
    <cellStyle name="Percent 27" xfId="18631" xr:uid="{00000000-0005-0000-0000-000015490000}"/>
    <cellStyle name="Percent 27 2" xfId="18632" xr:uid="{00000000-0005-0000-0000-000016490000}"/>
    <cellStyle name="Percent 27 2 2" xfId="18633" xr:uid="{00000000-0005-0000-0000-000017490000}"/>
    <cellStyle name="Percent 27 2 2 2" xfId="18634" xr:uid="{00000000-0005-0000-0000-000018490000}"/>
    <cellStyle name="Percent 27 2 2 2 2" xfId="18635" xr:uid="{00000000-0005-0000-0000-000019490000}"/>
    <cellStyle name="Percent 27 2 2 2 2 2" xfId="18636" xr:uid="{00000000-0005-0000-0000-00001A490000}"/>
    <cellStyle name="Percent 27 2 2 2 2 2 2" xfId="18637" xr:uid="{00000000-0005-0000-0000-00001B490000}"/>
    <cellStyle name="Percent 27 2 2 2 2 2 3" xfId="18638" xr:uid="{00000000-0005-0000-0000-00001C490000}"/>
    <cellStyle name="Percent 27 2 2 2 2 3" xfId="18639" xr:uid="{00000000-0005-0000-0000-00001D490000}"/>
    <cellStyle name="Percent 27 2 2 2 2 4" xfId="18640" xr:uid="{00000000-0005-0000-0000-00001E490000}"/>
    <cellStyle name="Percent 27 2 2 2 3" xfId="18641" xr:uid="{00000000-0005-0000-0000-00001F490000}"/>
    <cellStyle name="Percent 27 2 2 2 3 2" xfId="18642" xr:uid="{00000000-0005-0000-0000-000020490000}"/>
    <cellStyle name="Percent 27 2 2 2 3 3" xfId="18643" xr:uid="{00000000-0005-0000-0000-000021490000}"/>
    <cellStyle name="Percent 27 2 2 2 4" xfId="18644" xr:uid="{00000000-0005-0000-0000-000022490000}"/>
    <cellStyle name="Percent 27 2 2 2 5" xfId="18645" xr:uid="{00000000-0005-0000-0000-000023490000}"/>
    <cellStyle name="Percent 27 2 2 3" xfId="18646" xr:uid="{00000000-0005-0000-0000-000024490000}"/>
    <cellStyle name="Percent 27 2 2 3 2" xfId="18647" xr:uid="{00000000-0005-0000-0000-000025490000}"/>
    <cellStyle name="Percent 27 2 2 3 2 2" xfId="18648" xr:uid="{00000000-0005-0000-0000-000026490000}"/>
    <cellStyle name="Percent 27 2 2 3 2 3" xfId="18649" xr:uid="{00000000-0005-0000-0000-000027490000}"/>
    <cellStyle name="Percent 27 2 2 3 3" xfId="18650" xr:uid="{00000000-0005-0000-0000-000028490000}"/>
    <cellStyle name="Percent 27 2 2 3 4" xfId="18651" xr:uid="{00000000-0005-0000-0000-000029490000}"/>
    <cellStyle name="Percent 27 2 2 4" xfId="18652" xr:uid="{00000000-0005-0000-0000-00002A490000}"/>
    <cellStyle name="Percent 27 2 2 4 2" xfId="18653" xr:uid="{00000000-0005-0000-0000-00002B490000}"/>
    <cellStyle name="Percent 27 2 2 4 3" xfId="18654" xr:uid="{00000000-0005-0000-0000-00002C490000}"/>
    <cellStyle name="Percent 27 2 2 5" xfId="18655" xr:uid="{00000000-0005-0000-0000-00002D490000}"/>
    <cellStyle name="Percent 27 2 2 6" xfId="18656" xr:uid="{00000000-0005-0000-0000-00002E490000}"/>
    <cellStyle name="Percent 27 2 3" xfId="18657" xr:uid="{00000000-0005-0000-0000-00002F490000}"/>
    <cellStyle name="Percent 27 2 3 2" xfId="18658" xr:uid="{00000000-0005-0000-0000-000030490000}"/>
    <cellStyle name="Percent 27 2 3 2 2" xfId="18659" xr:uid="{00000000-0005-0000-0000-000031490000}"/>
    <cellStyle name="Percent 27 2 3 2 2 2" xfId="18660" xr:uid="{00000000-0005-0000-0000-000032490000}"/>
    <cellStyle name="Percent 27 2 3 2 2 3" xfId="18661" xr:uid="{00000000-0005-0000-0000-000033490000}"/>
    <cellStyle name="Percent 27 2 3 2 3" xfId="18662" xr:uid="{00000000-0005-0000-0000-000034490000}"/>
    <cellStyle name="Percent 27 2 3 2 4" xfId="18663" xr:uid="{00000000-0005-0000-0000-000035490000}"/>
    <cellStyle name="Percent 27 2 3 3" xfId="18664" xr:uid="{00000000-0005-0000-0000-000036490000}"/>
    <cellStyle name="Percent 27 2 3 3 2" xfId="18665" xr:uid="{00000000-0005-0000-0000-000037490000}"/>
    <cellStyle name="Percent 27 2 3 3 3" xfId="18666" xr:uid="{00000000-0005-0000-0000-000038490000}"/>
    <cellStyle name="Percent 27 2 3 4" xfId="18667" xr:uid="{00000000-0005-0000-0000-000039490000}"/>
    <cellStyle name="Percent 27 2 3 5" xfId="18668" xr:uid="{00000000-0005-0000-0000-00003A490000}"/>
    <cellStyle name="Percent 27 2 4" xfId="18669" xr:uid="{00000000-0005-0000-0000-00003B490000}"/>
    <cellStyle name="Percent 27 2 4 2" xfId="18670" xr:uid="{00000000-0005-0000-0000-00003C490000}"/>
    <cellStyle name="Percent 27 2 4 2 2" xfId="18671" xr:uid="{00000000-0005-0000-0000-00003D490000}"/>
    <cellStyle name="Percent 27 2 4 2 3" xfId="18672" xr:uid="{00000000-0005-0000-0000-00003E490000}"/>
    <cellStyle name="Percent 27 2 4 3" xfId="18673" xr:uid="{00000000-0005-0000-0000-00003F490000}"/>
    <cellStyle name="Percent 27 2 4 4" xfId="18674" xr:uid="{00000000-0005-0000-0000-000040490000}"/>
    <cellStyle name="Percent 27 2 5" xfId="18675" xr:uid="{00000000-0005-0000-0000-000041490000}"/>
    <cellStyle name="Percent 27 2 5 2" xfId="18676" xr:uid="{00000000-0005-0000-0000-000042490000}"/>
    <cellStyle name="Percent 27 2 5 3" xfId="18677" xr:uid="{00000000-0005-0000-0000-000043490000}"/>
    <cellStyle name="Percent 27 2 6" xfId="18678" xr:uid="{00000000-0005-0000-0000-000044490000}"/>
    <cellStyle name="Percent 27 2 7" xfId="18679" xr:uid="{00000000-0005-0000-0000-000045490000}"/>
    <cellStyle name="Percent 27 3" xfId="18680" xr:uid="{00000000-0005-0000-0000-000046490000}"/>
    <cellStyle name="Percent 27 3 2" xfId="18681" xr:uid="{00000000-0005-0000-0000-000047490000}"/>
    <cellStyle name="Percent 27 3 2 2" xfId="18682" xr:uid="{00000000-0005-0000-0000-000048490000}"/>
    <cellStyle name="Percent 27 3 2 2 2" xfId="18683" xr:uid="{00000000-0005-0000-0000-000049490000}"/>
    <cellStyle name="Percent 27 3 2 2 2 2" xfId="18684" xr:uid="{00000000-0005-0000-0000-00004A490000}"/>
    <cellStyle name="Percent 27 3 2 2 2 2 2" xfId="18685" xr:uid="{00000000-0005-0000-0000-00004B490000}"/>
    <cellStyle name="Percent 27 3 2 2 2 2 3" xfId="18686" xr:uid="{00000000-0005-0000-0000-00004C490000}"/>
    <cellStyle name="Percent 27 3 2 2 2 3" xfId="18687" xr:uid="{00000000-0005-0000-0000-00004D490000}"/>
    <cellStyle name="Percent 27 3 2 2 2 4" xfId="18688" xr:uid="{00000000-0005-0000-0000-00004E490000}"/>
    <cellStyle name="Percent 27 3 2 2 3" xfId="18689" xr:uid="{00000000-0005-0000-0000-00004F490000}"/>
    <cellStyle name="Percent 27 3 2 2 3 2" xfId="18690" xr:uid="{00000000-0005-0000-0000-000050490000}"/>
    <cellStyle name="Percent 27 3 2 2 3 3" xfId="18691" xr:uid="{00000000-0005-0000-0000-000051490000}"/>
    <cellStyle name="Percent 27 3 2 2 4" xfId="18692" xr:uid="{00000000-0005-0000-0000-000052490000}"/>
    <cellStyle name="Percent 27 3 2 2 5" xfId="18693" xr:uid="{00000000-0005-0000-0000-000053490000}"/>
    <cellStyle name="Percent 27 3 2 3" xfId="18694" xr:uid="{00000000-0005-0000-0000-000054490000}"/>
    <cellStyle name="Percent 27 3 2 3 2" xfId="18695" xr:uid="{00000000-0005-0000-0000-000055490000}"/>
    <cellStyle name="Percent 27 3 2 3 2 2" xfId="18696" xr:uid="{00000000-0005-0000-0000-000056490000}"/>
    <cellStyle name="Percent 27 3 2 3 2 3" xfId="18697" xr:uid="{00000000-0005-0000-0000-000057490000}"/>
    <cellStyle name="Percent 27 3 2 3 3" xfId="18698" xr:uid="{00000000-0005-0000-0000-000058490000}"/>
    <cellStyle name="Percent 27 3 2 3 4" xfId="18699" xr:uid="{00000000-0005-0000-0000-000059490000}"/>
    <cellStyle name="Percent 27 3 2 4" xfId="18700" xr:uid="{00000000-0005-0000-0000-00005A490000}"/>
    <cellStyle name="Percent 27 3 2 4 2" xfId="18701" xr:uid="{00000000-0005-0000-0000-00005B490000}"/>
    <cellStyle name="Percent 27 3 2 4 3" xfId="18702" xr:uid="{00000000-0005-0000-0000-00005C490000}"/>
    <cellStyle name="Percent 27 3 2 5" xfId="18703" xr:uid="{00000000-0005-0000-0000-00005D490000}"/>
    <cellStyle name="Percent 27 3 2 6" xfId="18704" xr:uid="{00000000-0005-0000-0000-00005E490000}"/>
    <cellStyle name="Percent 27 3 3" xfId="18705" xr:uid="{00000000-0005-0000-0000-00005F490000}"/>
    <cellStyle name="Percent 27 3 3 2" xfId="18706" xr:uid="{00000000-0005-0000-0000-000060490000}"/>
    <cellStyle name="Percent 27 3 3 2 2" xfId="18707" xr:uid="{00000000-0005-0000-0000-000061490000}"/>
    <cellStyle name="Percent 27 3 3 2 2 2" xfId="18708" xr:uid="{00000000-0005-0000-0000-000062490000}"/>
    <cellStyle name="Percent 27 3 3 2 2 3" xfId="18709" xr:uid="{00000000-0005-0000-0000-000063490000}"/>
    <cellStyle name="Percent 27 3 3 2 3" xfId="18710" xr:uid="{00000000-0005-0000-0000-000064490000}"/>
    <cellStyle name="Percent 27 3 3 2 4" xfId="18711" xr:uid="{00000000-0005-0000-0000-000065490000}"/>
    <cellStyle name="Percent 27 3 3 3" xfId="18712" xr:uid="{00000000-0005-0000-0000-000066490000}"/>
    <cellStyle name="Percent 27 3 3 3 2" xfId="18713" xr:uid="{00000000-0005-0000-0000-000067490000}"/>
    <cellStyle name="Percent 27 3 3 3 3" xfId="18714" xr:uid="{00000000-0005-0000-0000-000068490000}"/>
    <cellStyle name="Percent 27 3 3 4" xfId="18715" xr:uid="{00000000-0005-0000-0000-000069490000}"/>
    <cellStyle name="Percent 27 3 3 5" xfId="18716" xr:uid="{00000000-0005-0000-0000-00006A490000}"/>
    <cellStyle name="Percent 27 3 4" xfId="18717" xr:uid="{00000000-0005-0000-0000-00006B490000}"/>
    <cellStyle name="Percent 27 3 4 2" xfId="18718" xr:uid="{00000000-0005-0000-0000-00006C490000}"/>
    <cellStyle name="Percent 27 3 4 2 2" xfId="18719" xr:uid="{00000000-0005-0000-0000-00006D490000}"/>
    <cellStyle name="Percent 27 3 4 2 3" xfId="18720" xr:uid="{00000000-0005-0000-0000-00006E490000}"/>
    <cellStyle name="Percent 27 3 4 3" xfId="18721" xr:uid="{00000000-0005-0000-0000-00006F490000}"/>
    <cellStyle name="Percent 27 3 4 4" xfId="18722" xr:uid="{00000000-0005-0000-0000-000070490000}"/>
    <cellStyle name="Percent 27 3 5" xfId="18723" xr:uid="{00000000-0005-0000-0000-000071490000}"/>
    <cellStyle name="Percent 27 3 5 2" xfId="18724" xr:uid="{00000000-0005-0000-0000-000072490000}"/>
    <cellStyle name="Percent 27 3 5 3" xfId="18725" xr:uid="{00000000-0005-0000-0000-000073490000}"/>
    <cellStyle name="Percent 27 3 6" xfId="18726" xr:uid="{00000000-0005-0000-0000-000074490000}"/>
    <cellStyle name="Percent 27 3 7" xfId="18727" xr:uid="{00000000-0005-0000-0000-000075490000}"/>
    <cellStyle name="Percent 27 4" xfId="18728" xr:uid="{00000000-0005-0000-0000-000076490000}"/>
    <cellStyle name="Percent 27 4 2" xfId="18729" xr:uid="{00000000-0005-0000-0000-000077490000}"/>
    <cellStyle name="Percent 27 4 2 2" xfId="18730" xr:uid="{00000000-0005-0000-0000-000078490000}"/>
    <cellStyle name="Percent 27 4 2 2 2" xfId="18731" xr:uid="{00000000-0005-0000-0000-000079490000}"/>
    <cellStyle name="Percent 27 4 2 2 2 2" xfId="18732" xr:uid="{00000000-0005-0000-0000-00007A490000}"/>
    <cellStyle name="Percent 27 4 2 2 2 2 2" xfId="18733" xr:uid="{00000000-0005-0000-0000-00007B490000}"/>
    <cellStyle name="Percent 27 4 2 2 2 2 3" xfId="18734" xr:uid="{00000000-0005-0000-0000-00007C490000}"/>
    <cellStyle name="Percent 27 4 2 2 2 3" xfId="18735" xr:uid="{00000000-0005-0000-0000-00007D490000}"/>
    <cellStyle name="Percent 27 4 2 2 2 4" xfId="18736" xr:uid="{00000000-0005-0000-0000-00007E490000}"/>
    <cellStyle name="Percent 27 4 2 2 3" xfId="18737" xr:uid="{00000000-0005-0000-0000-00007F490000}"/>
    <cellStyle name="Percent 27 4 2 2 3 2" xfId="18738" xr:uid="{00000000-0005-0000-0000-000080490000}"/>
    <cellStyle name="Percent 27 4 2 2 3 3" xfId="18739" xr:uid="{00000000-0005-0000-0000-000081490000}"/>
    <cellStyle name="Percent 27 4 2 2 4" xfId="18740" xr:uid="{00000000-0005-0000-0000-000082490000}"/>
    <cellStyle name="Percent 27 4 2 2 5" xfId="18741" xr:uid="{00000000-0005-0000-0000-000083490000}"/>
    <cellStyle name="Percent 27 4 2 3" xfId="18742" xr:uid="{00000000-0005-0000-0000-000084490000}"/>
    <cellStyle name="Percent 27 4 2 3 2" xfId="18743" xr:uid="{00000000-0005-0000-0000-000085490000}"/>
    <cellStyle name="Percent 27 4 2 3 2 2" xfId="18744" xr:uid="{00000000-0005-0000-0000-000086490000}"/>
    <cellStyle name="Percent 27 4 2 3 2 3" xfId="18745" xr:uid="{00000000-0005-0000-0000-000087490000}"/>
    <cellStyle name="Percent 27 4 2 3 3" xfId="18746" xr:uid="{00000000-0005-0000-0000-000088490000}"/>
    <cellStyle name="Percent 27 4 2 3 4" xfId="18747" xr:uid="{00000000-0005-0000-0000-000089490000}"/>
    <cellStyle name="Percent 27 4 2 4" xfId="18748" xr:uid="{00000000-0005-0000-0000-00008A490000}"/>
    <cellStyle name="Percent 27 4 2 4 2" xfId="18749" xr:uid="{00000000-0005-0000-0000-00008B490000}"/>
    <cellStyle name="Percent 27 4 2 4 3" xfId="18750" xr:uid="{00000000-0005-0000-0000-00008C490000}"/>
    <cellStyle name="Percent 27 4 2 5" xfId="18751" xr:uid="{00000000-0005-0000-0000-00008D490000}"/>
    <cellStyle name="Percent 27 4 2 6" xfId="18752" xr:uid="{00000000-0005-0000-0000-00008E490000}"/>
    <cellStyle name="Percent 27 5" xfId="18753" xr:uid="{00000000-0005-0000-0000-00008F490000}"/>
    <cellStyle name="Percent 27 5 2" xfId="18754" xr:uid="{00000000-0005-0000-0000-000090490000}"/>
    <cellStyle name="Percent 27 5 2 2" xfId="18755" xr:uid="{00000000-0005-0000-0000-000091490000}"/>
    <cellStyle name="Percent 27 5 2 2 2" xfId="18756" xr:uid="{00000000-0005-0000-0000-000092490000}"/>
    <cellStyle name="Percent 27 5 2 2 2 2" xfId="18757" xr:uid="{00000000-0005-0000-0000-000093490000}"/>
    <cellStyle name="Percent 27 5 2 2 2 3" xfId="18758" xr:uid="{00000000-0005-0000-0000-000094490000}"/>
    <cellStyle name="Percent 27 5 2 2 3" xfId="18759" xr:uid="{00000000-0005-0000-0000-000095490000}"/>
    <cellStyle name="Percent 27 5 2 2 4" xfId="18760" xr:uid="{00000000-0005-0000-0000-000096490000}"/>
    <cellStyle name="Percent 27 5 2 3" xfId="18761" xr:uid="{00000000-0005-0000-0000-000097490000}"/>
    <cellStyle name="Percent 27 5 2 3 2" xfId="18762" xr:uid="{00000000-0005-0000-0000-000098490000}"/>
    <cellStyle name="Percent 27 5 2 3 3" xfId="18763" xr:uid="{00000000-0005-0000-0000-000099490000}"/>
    <cellStyle name="Percent 27 5 2 4" xfId="18764" xr:uid="{00000000-0005-0000-0000-00009A490000}"/>
    <cellStyle name="Percent 27 5 2 5" xfId="18765" xr:uid="{00000000-0005-0000-0000-00009B490000}"/>
    <cellStyle name="Percent 27 5 3" xfId="18766" xr:uid="{00000000-0005-0000-0000-00009C490000}"/>
    <cellStyle name="Percent 27 5 3 2" xfId="18767" xr:uid="{00000000-0005-0000-0000-00009D490000}"/>
    <cellStyle name="Percent 27 5 3 2 2" xfId="18768" xr:uid="{00000000-0005-0000-0000-00009E490000}"/>
    <cellStyle name="Percent 27 5 3 2 3" xfId="18769" xr:uid="{00000000-0005-0000-0000-00009F490000}"/>
    <cellStyle name="Percent 27 5 3 3" xfId="18770" xr:uid="{00000000-0005-0000-0000-0000A0490000}"/>
    <cellStyle name="Percent 27 5 3 4" xfId="18771" xr:uid="{00000000-0005-0000-0000-0000A1490000}"/>
    <cellStyle name="Percent 27 5 4" xfId="18772" xr:uid="{00000000-0005-0000-0000-0000A2490000}"/>
    <cellStyle name="Percent 27 5 4 2" xfId="18773" xr:uid="{00000000-0005-0000-0000-0000A3490000}"/>
    <cellStyle name="Percent 27 5 4 3" xfId="18774" xr:uid="{00000000-0005-0000-0000-0000A4490000}"/>
    <cellStyle name="Percent 27 5 5" xfId="18775" xr:uid="{00000000-0005-0000-0000-0000A5490000}"/>
    <cellStyle name="Percent 27 5 6" xfId="18776" xr:uid="{00000000-0005-0000-0000-0000A6490000}"/>
    <cellStyle name="Percent 28" xfId="18777" xr:uid="{00000000-0005-0000-0000-0000A7490000}"/>
    <cellStyle name="Percent 28 2" xfId="18778" xr:uid="{00000000-0005-0000-0000-0000A8490000}"/>
    <cellStyle name="Percent 28 2 2" xfId="18779" xr:uid="{00000000-0005-0000-0000-0000A9490000}"/>
    <cellStyle name="Percent 28 2 2 2" xfId="18780" xr:uid="{00000000-0005-0000-0000-0000AA490000}"/>
    <cellStyle name="Percent 28 2 2 2 2" xfId="18781" xr:uid="{00000000-0005-0000-0000-0000AB490000}"/>
    <cellStyle name="Percent 28 2 2 2 2 2" xfId="18782" xr:uid="{00000000-0005-0000-0000-0000AC490000}"/>
    <cellStyle name="Percent 28 2 2 2 2 2 2" xfId="18783" xr:uid="{00000000-0005-0000-0000-0000AD490000}"/>
    <cellStyle name="Percent 28 2 2 2 2 2 3" xfId="18784" xr:uid="{00000000-0005-0000-0000-0000AE490000}"/>
    <cellStyle name="Percent 28 2 2 2 2 3" xfId="18785" xr:uid="{00000000-0005-0000-0000-0000AF490000}"/>
    <cellStyle name="Percent 28 2 2 2 2 4" xfId="18786" xr:uid="{00000000-0005-0000-0000-0000B0490000}"/>
    <cellStyle name="Percent 28 2 2 2 3" xfId="18787" xr:uid="{00000000-0005-0000-0000-0000B1490000}"/>
    <cellStyle name="Percent 28 2 2 2 3 2" xfId="18788" xr:uid="{00000000-0005-0000-0000-0000B2490000}"/>
    <cellStyle name="Percent 28 2 2 2 3 3" xfId="18789" xr:uid="{00000000-0005-0000-0000-0000B3490000}"/>
    <cellStyle name="Percent 28 2 2 2 4" xfId="18790" xr:uid="{00000000-0005-0000-0000-0000B4490000}"/>
    <cellStyle name="Percent 28 2 2 2 5" xfId="18791" xr:uid="{00000000-0005-0000-0000-0000B5490000}"/>
    <cellStyle name="Percent 28 2 2 3" xfId="18792" xr:uid="{00000000-0005-0000-0000-0000B6490000}"/>
    <cellStyle name="Percent 28 2 2 3 2" xfId="18793" xr:uid="{00000000-0005-0000-0000-0000B7490000}"/>
    <cellStyle name="Percent 28 2 2 3 2 2" xfId="18794" xr:uid="{00000000-0005-0000-0000-0000B8490000}"/>
    <cellStyle name="Percent 28 2 2 3 2 3" xfId="18795" xr:uid="{00000000-0005-0000-0000-0000B9490000}"/>
    <cellStyle name="Percent 28 2 2 3 3" xfId="18796" xr:uid="{00000000-0005-0000-0000-0000BA490000}"/>
    <cellStyle name="Percent 28 2 2 3 4" xfId="18797" xr:uid="{00000000-0005-0000-0000-0000BB490000}"/>
    <cellStyle name="Percent 28 2 2 4" xfId="18798" xr:uid="{00000000-0005-0000-0000-0000BC490000}"/>
    <cellStyle name="Percent 28 2 2 4 2" xfId="18799" xr:uid="{00000000-0005-0000-0000-0000BD490000}"/>
    <cellStyle name="Percent 28 2 2 4 3" xfId="18800" xr:uid="{00000000-0005-0000-0000-0000BE490000}"/>
    <cellStyle name="Percent 28 2 2 5" xfId="18801" xr:uid="{00000000-0005-0000-0000-0000BF490000}"/>
    <cellStyle name="Percent 28 2 2 6" xfId="18802" xr:uid="{00000000-0005-0000-0000-0000C0490000}"/>
    <cellStyle name="Percent 28 2 3" xfId="18803" xr:uid="{00000000-0005-0000-0000-0000C1490000}"/>
    <cellStyle name="Percent 28 2 3 2" xfId="18804" xr:uid="{00000000-0005-0000-0000-0000C2490000}"/>
    <cellStyle name="Percent 28 2 3 2 2" xfId="18805" xr:uid="{00000000-0005-0000-0000-0000C3490000}"/>
    <cellStyle name="Percent 28 2 3 2 2 2" xfId="18806" xr:uid="{00000000-0005-0000-0000-0000C4490000}"/>
    <cellStyle name="Percent 28 2 3 2 2 3" xfId="18807" xr:uid="{00000000-0005-0000-0000-0000C5490000}"/>
    <cellStyle name="Percent 28 2 3 2 3" xfId="18808" xr:uid="{00000000-0005-0000-0000-0000C6490000}"/>
    <cellStyle name="Percent 28 2 3 2 4" xfId="18809" xr:uid="{00000000-0005-0000-0000-0000C7490000}"/>
    <cellStyle name="Percent 28 2 3 3" xfId="18810" xr:uid="{00000000-0005-0000-0000-0000C8490000}"/>
    <cellStyle name="Percent 28 2 3 3 2" xfId="18811" xr:uid="{00000000-0005-0000-0000-0000C9490000}"/>
    <cellStyle name="Percent 28 2 3 3 3" xfId="18812" xr:uid="{00000000-0005-0000-0000-0000CA490000}"/>
    <cellStyle name="Percent 28 2 3 4" xfId="18813" xr:uid="{00000000-0005-0000-0000-0000CB490000}"/>
    <cellStyle name="Percent 28 2 3 5" xfId="18814" xr:uid="{00000000-0005-0000-0000-0000CC490000}"/>
    <cellStyle name="Percent 28 2 4" xfId="18815" xr:uid="{00000000-0005-0000-0000-0000CD490000}"/>
    <cellStyle name="Percent 28 2 4 2" xfId="18816" xr:uid="{00000000-0005-0000-0000-0000CE490000}"/>
    <cellStyle name="Percent 28 2 4 2 2" xfId="18817" xr:uid="{00000000-0005-0000-0000-0000CF490000}"/>
    <cellStyle name="Percent 28 2 4 2 3" xfId="18818" xr:uid="{00000000-0005-0000-0000-0000D0490000}"/>
    <cellStyle name="Percent 28 2 4 3" xfId="18819" xr:uid="{00000000-0005-0000-0000-0000D1490000}"/>
    <cellStyle name="Percent 28 2 4 4" xfId="18820" xr:uid="{00000000-0005-0000-0000-0000D2490000}"/>
    <cellStyle name="Percent 28 2 5" xfId="18821" xr:uid="{00000000-0005-0000-0000-0000D3490000}"/>
    <cellStyle name="Percent 28 2 5 2" xfId="18822" xr:uid="{00000000-0005-0000-0000-0000D4490000}"/>
    <cellStyle name="Percent 28 2 5 3" xfId="18823" xr:uid="{00000000-0005-0000-0000-0000D5490000}"/>
    <cellStyle name="Percent 28 2 6" xfId="18824" xr:uid="{00000000-0005-0000-0000-0000D6490000}"/>
    <cellStyle name="Percent 28 2 7" xfId="18825" xr:uid="{00000000-0005-0000-0000-0000D7490000}"/>
    <cellStyle name="Percent 28 3" xfId="18826" xr:uid="{00000000-0005-0000-0000-0000D8490000}"/>
    <cellStyle name="Percent 28 3 2" xfId="18827" xr:uid="{00000000-0005-0000-0000-0000D9490000}"/>
    <cellStyle name="Percent 28 3 2 2" xfId="18828" xr:uid="{00000000-0005-0000-0000-0000DA490000}"/>
    <cellStyle name="Percent 28 3 2 2 2" xfId="18829" xr:uid="{00000000-0005-0000-0000-0000DB490000}"/>
    <cellStyle name="Percent 28 3 2 2 2 2" xfId="18830" xr:uid="{00000000-0005-0000-0000-0000DC490000}"/>
    <cellStyle name="Percent 28 3 2 2 2 2 2" xfId="18831" xr:uid="{00000000-0005-0000-0000-0000DD490000}"/>
    <cellStyle name="Percent 28 3 2 2 2 2 3" xfId="18832" xr:uid="{00000000-0005-0000-0000-0000DE490000}"/>
    <cellStyle name="Percent 28 3 2 2 2 3" xfId="18833" xr:uid="{00000000-0005-0000-0000-0000DF490000}"/>
    <cellStyle name="Percent 28 3 2 2 2 4" xfId="18834" xr:uid="{00000000-0005-0000-0000-0000E0490000}"/>
    <cellStyle name="Percent 28 3 2 2 3" xfId="18835" xr:uid="{00000000-0005-0000-0000-0000E1490000}"/>
    <cellStyle name="Percent 28 3 2 2 3 2" xfId="18836" xr:uid="{00000000-0005-0000-0000-0000E2490000}"/>
    <cellStyle name="Percent 28 3 2 2 3 3" xfId="18837" xr:uid="{00000000-0005-0000-0000-0000E3490000}"/>
    <cellStyle name="Percent 28 3 2 2 4" xfId="18838" xr:uid="{00000000-0005-0000-0000-0000E4490000}"/>
    <cellStyle name="Percent 28 3 2 2 5" xfId="18839" xr:uid="{00000000-0005-0000-0000-0000E5490000}"/>
    <cellStyle name="Percent 28 3 2 3" xfId="18840" xr:uid="{00000000-0005-0000-0000-0000E6490000}"/>
    <cellStyle name="Percent 28 3 2 3 2" xfId="18841" xr:uid="{00000000-0005-0000-0000-0000E7490000}"/>
    <cellStyle name="Percent 28 3 2 3 2 2" xfId="18842" xr:uid="{00000000-0005-0000-0000-0000E8490000}"/>
    <cellStyle name="Percent 28 3 2 3 2 3" xfId="18843" xr:uid="{00000000-0005-0000-0000-0000E9490000}"/>
    <cellStyle name="Percent 28 3 2 3 3" xfId="18844" xr:uid="{00000000-0005-0000-0000-0000EA490000}"/>
    <cellStyle name="Percent 28 3 2 3 4" xfId="18845" xr:uid="{00000000-0005-0000-0000-0000EB490000}"/>
    <cellStyle name="Percent 28 3 2 4" xfId="18846" xr:uid="{00000000-0005-0000-0000-0000EC490000}"/>
    <cellStyle name="Percent 28 3 2 4 2" xfId="18847" xr:uid="{00000000-0005-0000-0000-0000ED490000}"/>
    <cellStyle name="Percent 28 3 2 4 3" xfId="18848" xr:uid="{00000000-0005-0000-0000-0000EE490000}"/>
    <cellStyle name="Percent 28 3 2 5" xfId="18849" xr:uid="{00000000-0005-0000-0000-0000EF490000}"/>
    <cellStyle name="Percent 28 3 2 6" xfId="18850" xr:uid="{00000000-0005-0000-0000-0000F0490000}"/>
    <cellStyle name="Percent 28 3 3" xfId="18851" xr:uid="{00000000-0005-0000-0000-0000F1490000}"/>
    <cellStyle name="Percent 28 3 3 2" xfId="18852" xr:uid="{00000000-0005-0000-0000-0000F2490000}"/>
    <cellStyle name="Percent 28 3 3 2 2" xfId="18853" xr:uid="{00000000-0005-0000-0000-0000F3490000}"/>
    <cellStyle name="Percent 28 3 3 2 2 2" xfId="18854" xr:uid="{00000000-0005-0000-0000-0000F4490000}"/>
    <cellStyle name="Percent 28 3 3 2 2 3" xfId="18855" xr:uid="{00000000-0005-0000-0000-0000F5490000}"/>
    <cellStyle name="Percent 28 3 3 2 3" xfId="18856" xr:uid="{00000000-0005-0000-0000-0000F6490000}"/>
    <cellStyle name="Percent 28 3 3 2 4" xfId="18857" xr:uid="{00000000-0005-0000-0000-0000F7490000}"/>
    <cellStyle name="Percent 28 3 3 3" xfId="18858" xr:uid="{00000000-0005-0000-0000-0000F8490000}"/>
    <cellStyle name="Percent 28 3 3 3 2" xfId="18859" xr:uid="{00000000-0005-0000-0000-0000F9490000}"/>
    <cellStyle name="Percent 28 3 3 3 3" xfId="18860" xr:uid="{00000000-0005-0000-0000-0000FA490000}"/>
    <cellStyle name="Percent 28 3 3 4" xfId="18861" xr:uid="{00000000-0005-0000-0000-0000FB490000}"/>
    <cellStyle name="Percent 28 3 3 5" xfId="18862" xr:uid="{00000000-0005-0000-0000-0000FC490000}"/>
    <cellStyle name="Percent 28 3 4" xfId="18863" xr:uid="{00000000-0005-0000-0000-0000FD490000}"/>
    <cellStyle name="Percent 28 3 4 2" xfId="18864" xr:uid="{00000000-0005-0000-0000-0000FE490000}"/>
    <cellStyle name="Percent 28 3 4 2 2" xfId="18865" xr:uid="{00000000-0005-0000-0000-0000FF490000}"/>
    <cellStyle name="Percent 28 3 4 2 3" xfId="18866" xr:uid="{00000000-0005-0000-0000-0000004A0000}"/>
    <cellStyle name="Percent 28 3 4 3" xfId="18867" xr:uid="{00000000-0005-0000-0000-0000014A0000}"/>
    <cellStyle name="Percent 28 3 4 4" xfId="18868" xr:uid="{00000000-0005-0000-0000-0000024A0000}"/>
    <cellStyle name="Percent 28 3 5" xfId="18869" xr:uid="{00000000-0005-0000-0000-0000034A0000}"/>
    <cellStyle name="Percent 28 3 5 2" xfId="18870" xr:uid="{00000000-0005-0000-0000-0000044A0000}"/>
    <cellStyle name="Percent 28 3 5 3" xfId="18871" xr:uid="{00000000-0005-0000-0000-0000054A0000}"/>
    <cellStyle name="Percent 28 3 6" xfId="18872" xr:uid="{00000000-0005-0000-0000-0000064A0000}"/>
    <cellStyle name="Percent 28 3 7" xfId="18873" xr:uid="{00000000-0005-0000-0000-0000074A0000}"/>
    <cellStyle name="Percent 28 4" xfId="18874" xr:uid="{00000000-0005-0000-0000-0000084A0000}"/>
    <cellStyle name="Percent 28 4 2" xfId="18875" xr:uid="{00000000-0005-0000-0000-0000094A0000}"/>
    <cellStyle name="Percent 28 4 2 2" xfId="18876" xr:uid="{00000000-0005-0000-0000-00000A4A0000}"/>
    <cellStyle name="Percent 28 4 2 2 2" xfId="18877" xr:uid="{00000000-0005-0000-0000-00000B4A0000}"/>
    <cellStyle name="Percent 28 4 2 2 2 2" xfId="18878" xr:uid="{00000000-0005-0000-0000-00000C4A0000}"/>
    <cellStyle name="Percent 28 4 2 2 2 2 2" xfId="18879" xr:uid="{00000000-0005-0000-0000-00000D4A0000}"/>
    <cellStyle name="Percent 28 4 2 2 2 2 3" xfId="18880" xr:uid="{00000000-0005-0000-0000-00000E4A0000}"/>
    <cellStyle name="Percent 28 4 2 2 2 3" xfId="18881" xr:uid="{00000000-0005-0000-0000-00000F4A0000}"/>
    <cellStyle name="Percent 28 4 2 2 2 4" xfId="18882" xr:uid="{00000000-0005-0000-0000-0000104A0000}"/>
    <cellStyle name="Percent 28 4 2 2 3" xfId="18883" xr:uid="{00000000-0005-0000-0000-0000114A0000}"/>
    <cellStyle name="Percent 28 4 2 2 3 2" xfId="18884" xr:uid="{00000000-0005-0000-0000-0000124A0000}"/>
    <cellStyle name="Percent 28 4 2 2 3 3" xfId="18885" xr:uid="{00000000-0005-0000-0000-0000134A0000}"/>
    <cellStyle name="Percent 28 4 2 2 4" xfId="18886" xr:uid="{00000000-0005-0000-0000-0000144A0000}"/>
    <cellStyle name="Percent 28 4 2 2 5" xfId="18887" xr:uid="{00000000-0005-0000-0000-0000154A0000}"/>
    <cellStyle name="Percent 28 4 2 3" xfId="18888" xr:uid="{00000000-0005-0000-0000-0000164A0000}"/>
    <cellStyle name="Percent 28 4 2 3 2" xfId="18889" xr:uid="{00000000-0005-0000-0000-0000174A0000}"/>
    <cellStyle name="Percent 28 4 2 3 2 2" xfId="18890" xr:uid="{00000000-0005-0000-0000-0000184A0000}"/>
    <cellStyle name="Percent 28 4 2 3 2 3" xfId="18891" xr:uid="{00000000-0005-0000-0000-0000194A0000}"/>
    <cellStyle name="Percent 28 4 2 3 3" xfId="18892" xr:uid="{00000000-0005-0000-0000-00001A4A0000}"/>
    <cellStyle name="Percent 28 4 2 3 4" xfId="18893" xr:uid="{00000000-0005-0000-0000-00001B4A0000}"/>
    <cellStyle name="Percent 28 4 2 4" xfId="18894" xr:uid="{00000000-0005-0000-0000-00001C4A0000}"/>
    <cellStyle name="Percent 28 4 2 4 2" xfId="18895" xr:uid="{00000000-0005-0000-0000-00001D4A0000}"/>
    <cellStyle name="Percent 28 4 2 4 3" xfId="18896" xr:uid="{00000000-0005-0000-0000-00001E4A0000}"/>
    <cellStyle name="Percent 28 4 2 5" xfId="18897" xr:uid="{00000000-0005-0000-0000-00001F4A0000}"/>
    <cellStyle name="Percent 28 4 2 6" xfId="18898" xr:uid="{00000000-0005-0000-0000-0000204A0000}"/>
    <cellStyle name="Percent 28 5" xfId="18899" xr:uid="{00000000-0005-0000-0000-0000214A0000}"/>
    <cellStyle name="Percent 28 5 2" xfId="18900" xr:uid="{00000000-0005-0000-0000-0000224A0000}"/>
    <cellStyle name="Percent 28 5 2 2" xfId="18901" xr:uid="{00000000-0005-0000-0000-0000234A0000}"/>
    <cellStyle name="Percent 28 5 2 2 2" xfId="18902" xr:uid="{00000000-0005-0000-0000-0000244A0000}"/>
    <cellStyle name="Percent 28 5 2 2 2 2" xfId="18903" xr:uid="{00000000-0005-0000-0000-0000254A0000}"/>
    <cellStyle name="Percent 28 5 2 2 2 3" xfId="18904" xr:uid="{00000000-0005-0000-0000-0000264A0000}"/>
    <cellStyle name="Percent 28 5 2 2 3" xfId="18905" xr:uid="{00000000-0005-0000-0000-0000274A0000}"/>
    <cellStyle name="Percent 28 5 2 2 4" xfId="18906" xr:uid="{00000000-0005-0000-0000-0000284A0000}"/>
    <cellStyle name="Percent 28 5 2 3" xfId="18907" xr:uid="{00000000-0005-0000-0000-0000294A0000}"/>
    <cellStyle name="Percent 28 5 2 3 2" xfId="18908" xr:uid="{00000000-0005-0000-0000-00002A4A0000}"/>
    <cellStyle name="Percent 28 5 2 3 3" xfId="18909" xr:uid="{00000000-0005-0000-0000-00002B4A0000}"/>
    <cellStyle name="Percent 28 5 2 4" xfId="18910" xr:uid="{00000000-0005-0000-0000-00002C4A0000}"/>
    <cellStyle name="Percent 28 5 2 5" xfId="18911" xr:uid="{00000000-0005-0000-0000-00002D4A0000}"/>
    <cellStyle name="Percent 28 5 3" xfId="18912" xr:uid="{00000000-0005-0000-0000-00002E4A0000}"/>
    <cellStyle name="Percent 28 5 3 2" xfId="18913" xr:uid="{00000000-0005-0000-0000-00002F4A0000}"/>
    <cellStyle name="Percent 28 5 3 2 2" xfId="18914" xr:uid="{00000000-0005-0000-0000-0000304A0000}"/>
    <cellStyle name="Percent 28 5 3 2 3" xfId="18915" xr:uid="{00000000-0005-0000-0000-0000314A0000}"/>
    <cellStyle name="Percent 28 5 3 3" xfId="18916" xr:uid="{00000000-0005-0000-0000-0000324A0000}"/>
    <cellStyle name="Percent 28 5 3 4" xfId="18917" xr:uid="{00000000-0005-0000-0000-0000334A0000}"/>
    <cellStyle name="Percent 28 5 4" xfId="18918" xr:uid="{00000000-0005-0000-0000-0000344A0000}"/>
    <cellStyle name="Percent 28 5 4 2" xfId="18919" xr:uid="{00000000-0005-0000-0000-0000354A0000}"/>
    <cellStyle name="Percent 28 5 4 3" xfId="18920" xr:uid="{00000000-0005-0000-0000-0000364A0000}"/>
    <cellStyle name="Percent 28 5 5" xfId="18921" xr:uid="{00000000-0005-0000-0000-0000374A0000}"/>
    <cellStyle name="Percent 28 5 6" xfId="18922" xr:uid="{00000000-0005-0000-0000-0000384A0000}"/>
    <cellStyle name="Percent 29" xfId="18923" xr:uid="{00000000-0005-0000-0000-0000394A0000}"/>
    <cellStyle name="Percent 29 2" xfId="18924" xr:uid="{00000000-0005-0000-0000-00003A4A0000}"/>
    <cellStyle name="Percent 29 2 2" xfId="18925" xr:uid="{00000000-0005-0000-0000-00003B4A0000}"/>
    <cellStyle name="Percent 29 2 2 2" xfId="18926" xr:uid="{00000000-0005-0000-0000-00003C4A0000}"/>
    <cellStyle name="Percent 29 2 2 2 2" xfId="18927" xr:uid="{00000000-0005-0000-0000-00003D4A0000}"/>
    <cellStyle name="Percent 29 2 2 2 2 2" xfId="18928" xr:uid="{00000000-0005-0000-0000-00003E4A0000}"/>
    <cellStyle name="Percent 29 2 2 2 2 2 2" xfId="18929" xr:uid="{00000000-0005-0000-0000-00003F4A0000}"/>
    <cellStyle name="Percent 29 2 2 2 2 2 3" xfId="18930" xr:uid="{00000000-0005-0000-0000-0000404A0000}"/>
    <cellStyle name="Percent 29 2 2 2 2 3" xfId="18931" xr:uid="{00000000-0005-0000-0000-0000414A0000}"/>
    <cellStyle name="Percent 29 2 2 2 2 4" xfId="18932" xr:uid="{00000000-0005-0000-0000-0000424A0000}"/>
    <cellStyle name="Percent 29 2 2 2 3" xfId="18933" xr:uid="{00000000-0005-0000-0000-0000434A0000}"/>
    <cellStyle name="Percent 29 2 2 2 3 2" xfId="18934" xr:uid="{00000000-0005-0000-0000-0000444A0000}"/>
    <cellStyle name="Percent 29 2 2 2 3 3" xfId="18935" xr:uid="{00000000-0005-0000-0000-0000454A0000}"/>
    <cellStyle name="Percent 29 2 2 2 4" xfId="18936" xr:uid="{00000000-0005-0000-0000-0000464A0000}"/>
    <cellStyle name="Percent 29 2 2 2 5" xfId="18937" xr:uid="{00000000-0005-0000-0000-0000474A0000}"/>
    <cellStyle name="Percent 29 2 2 3" xfId="18938" xr:uid="{00000000-0005-0000-0000-0000484A0000}"/>
    <cellStyle name="Percent 29 2 2 3 2" xfId="18939" xr:uid="{00000000-0005-0000-0000-0000494A0000}"/>
    <cellStyle name="Percent 29 2 2 3 2 2" xfId="18940" xr:uid="{00000000-0005-0000-0000-00004A4A0000}"/>
    <cellStyle name="Percent 29 2 2 3 2 3" xfId="18941" xr:uid="{00000000-0005-0000-0000-00004B4A0000}"/>
    <cellStyle name="Percent 29 2 2 3 3" xfId="18942" xr:uid="{00000000-0005-0000-0000-00004C4A0000}"/>
    <cellStyle name="Percent 29 2 2 3 4" xfId="18943" xr:uid="{00000000-0005-0000-0000-00004D4A0000}"/>
    <cellStyle name="Percent 29 2 2 4" xfId="18944" xr:uid="{00000000-0005-0000-0000-00004E4A0000}"/>
    <cellStyle name="Percent 29 2 2 4 2" xfId="18945" xr:uid="{00000000-0005-0000-0000-00004F4A0000}"/>
    <cellStyle name="Percent 29 2 2 4 3" xfId="18946" xr:uid="{00000000-0005-0000-0000-0000504A0000}"/>
    <cellStyle name="Percent 29 2 2 5" xfId="18947" xr:uid="{00000000-0005-0000-0000-0000514A0000}"/>
    <cellStyle name="Percent 29 2 2 6" xfId="18948" xr:uid="{00000000-0005-0000-0000-0000524A0000}"/>
    <cellStyle name="Percent 29 2 3" xfId="18949" xr:uid="{00000000-0005-0000-0000-0000534A0000}"/>
    <cellStyle name="Percent 29 2 3 2" xfId="18950" xr:uid="{00000000-0005-0000-0000-0000544A0000}"/>
    <cellStyle name="Percent 29 2 3 2 2" xfId="18951" xr:uid="{00000000-0005-0000-0000-0000554A0000}"/>
    <cellStyle name="Percent 29 2 3 2 2 2" xfId="18952" xr:uid="{00000000-0005-0000-0000-0000564A0000}"/>
    <cellStyle name="Percent 29 2 3 2 2 3" xfId="18953" xr:uid="{00000000-0005-0000-0000-0000574A0000}"/>
    <cellStyle name="Percent 29 2 3 2 3" xfId="18954" xr:uid="{00000000-0005-0000-0000-0000584A0000}"/>
    <cellStyle name="Percent 29 2 3 2 4" xfId="18955" xr:uid="{00000000-0005-0000-0000-0000594A0000}"/>
    <cellStyle name="Percent 29 2 3 3" xfId="18956" xr:uid="{00000000-0005-0000-0000-00005A4A0000}"/>
    <cellStyle name="Percent 29 2 3 3 2" xfId="18957" xr:uid="{00000000-0005-0000-0000-00005B4A0000}"/>
    <cellStyle name="Percent 29 2 3 3 3" xfId="18958" xr:uid="{00000000-0005-0000-0000-00005C4A0000}"/>
    <cellStyle name="Percent 29 2 3 4" xfId="18959" xr:uid="{00000000-0005-0000-0000-00005D4A0000}"/>
    <cellStyle name="Percent 29 2 3 5" xfId="18960" xr:uid="{00000000-0005-0000-0000-00005E4A0000}"/>
    <cellStyle name="Percent 29 2 4" xfId="18961" xr:uid="{00000000-0005-0000-0000-00005F4A0000}"/>
    <cellStyle name="Percent 29 2 4 2" xfId="18962" xr:uid="{00000000-0005-0000-0000-0000604A0000}"/>
    <cellStyle name="Percent 29 2 4 2 2" xfId="18963" xr:uid="{00000000-0005-0000-0000-0000614A0000}"/>
    <cellStyle name="Percent 29 2 4 2 3" xfId="18964" xr:uid="{00000000-0005-0000-0000-0000624A0000}"/>
    <cellStyle name="Percent 29 2 4 3" xfId="18965" xr:uid="{00000000-0005-0000-0000-0000634A0000}"/>
    <cellStyle name="Percent 29 2 4 4" xfId="18966" xr:uid="{00000000-0005-0000-0000-0000644A0000}"/>
    <cellStyle name="Percent 29 2 5" xfId="18967" xr:uid="{00000000-0005-0000-0000-0000654A0000}"/>
    <cellStyle name="Percent 29 2 5 2" xfId="18968" xr:uid="{00000000-0005-0000-0000-0000664A0000}"/>
    <cellStyle name="Percent 29 2 5 3" xfId="18969" xr:uid="{00000000-0005-0000-0000-0000674A0000}"/>
    <cellStyle name="Percent 29 2 6" xfId="18970" xr:uid="{00000000-0005-0000-0000-0000684A0000}"/>
    <cellStyle name="Percent 29 2 7" xfId="18971" xr:uid="{00000000-0005-0000-0000-0000694A0000}"/>
    <cellStyle name="Percent 29 3" xfId="18972" xr:uid="{00000000-0005-0000-0000-00006A4A0000}"/>
    <cellStyle name="Percent 29 3 2" xfId="18973" xr:uid="{00000000-0005-0000-0000-00006B4A0000}"/>
    <cellStyle name="Percent 29 3 2 2" xfId="18974" xr:uid="{00000000-0005-0000-0000-00006C4A0000}"/>
    <cellStyle name="Percent 29 3 2 2 2" xfId="18975" xr:uid="{00000000-0005-0000-0000-00006D4A0000}"/>
    <cellStyle name="Percent 29 3 2 2 2 2" xfId="18976" xr:uid="{00000000-0005-0000-0000-00006E4A0000}"/>
    <cellStyle name="Percent 29 3 2 2 2 2 2" xfId="18977" xr:uid="{00000000-0005-0000-0000-00006F4A0000}"/>
    <cellStyle name="Percent 29 3 2 2 2 2 3" xfId="18978" xr:uid="{00000000-0005-0000-0000-0000704A0000}"/>
    <cellStyle name="Percent 29 3 2 2 2 3" xfId="18979" xr:uid="{00000000-0005-0000-0000-0000714A0000}"/>
    <cellStyle name="Percent 29 3 2 2 2 4" xfId="18980" xr:uid="{00000000-0005-0000-0000-0000724A0000}"/>
    <cellStyle name="Percent 29 3 2 2 3" xfId="18981" xr:uid="{00000000-0005-0000-0000-0000734A0000}"/>
    <cellStyle name="Percent 29 3 2 2 3 2" xfId="18982" xr:uid="{00000000-0005-0000-0000-0000744A0000}"/>
    <cellStyle name="Percent 29 3 2 2 3 3" xfId="18983" xr:uid="{00000000-0005-0000-0000-0000754A0000}"/>
    <cellStyle name="Percent 29 3 2 2 4" xfId="18984" xr:uid="{00000000-0005-0000-0000-0000764A0000}"/>
    <cellStyle name="Percent 29 3 2 2 5" xfId="18985" xr:uid="{00000000-0005-0000-0000-0000774A0000}"/>
    <cellStyle name="Percent 29 3 2 3" xfId="18986" xr:uid="{00000000-0005-0000-0000-0000784A0000}"/>
    <cellStyle name="Percent 29 3 2 3 2" xfId="18987" xr:uid="{00000000-0005-0000-0000-0000794A0000}"/>
    <cellStyle name="Percent 29 3 2 3 2 2" xfId="18988" xr:uid="{00000000-0005-0000-0000-00007A4A0000}"/>
    <cellStyle name="Percent 29 3 2 3 2 3" xfId="18989" xr:uid="{00000000-0005-0000-0000-00007B4A0000}"/>
    <cellStyle name="Percent 29 3 2 3 3" xfId="18990" xr:uid="{00000000-0005-0000-0000-00007C4A0000}"/>
    <cellStyle name="Percent 29 3 2 3 4" xfId="18991" xr:uid="{00000000-0005-0000-0000-00007D4A0000}"/>
    <cellStyle name="Percent 29 3 2 4" xfId="18992" xr:uid="{00000000-0005-0000-0000-00007E4A0000}"/>
    <cellStyle name="Percent 29 3 2 4 2" xfId="18993" xr:uid="{00000000-0005-0000-0000-00007F4A0000}"/>
    <cellStyle name="Percent 29 3 2 4 3" xfId="18994" xr:uid="{00000000-0005-0000-0000-0000804A0000}"/>
    <cellStyle name="Percent 29 3 2 5" xfId="18995" xr:uid="{00000000-0005-0000-0000-0000814A0000}"/>
    <cellStyle name="Percent 29 3 2 6" xfId="18996" xr:uid="{00000000-0005-0000-0000-0000824A0000}"/>
    <cellStyle name="Percent 29 3 3" xfId="18997" xr:uid="{00000000-0005-0000-0000-0000834A0000}"/>
    <cellStyle name="Percent 29 3 3 2" xfId="18998" xr:uid="{00000000-0005-0000-0000-0000844A0000}"/>
    <cellStyle name="Percent 29 3 3 2 2" xfId="18999" xr:uid="{00000000-0005-0000-0000-0000854A0000}"/>
    <cellStyle name="Percent 29 3 3 2 2 2" xfId="19000" xr:uid="{00000000-0005-0000-0000-0000864A0000}"/>
    <cellStyle name="Percent 29 3 3 2 2 3" xfId="19001" xr:uid="{00000000-0005-0000-0000-0000874A0000}"/>
    <cellStyle name="Percent 29 3 3 2 3" xfId="19002" xr:uid="{00000000-0005-0000-0000-0000884A0000}"/>
    <cellStyle name="Percent 29 3 3 2 4" xfId="19003" xr:uid="{00000000-0005-0000-0000-0000894A0000}"/>
    <cellStyle name="Percent 29 3 3 3" xfId="19004" xr:uid="{00000000-0005-0000-0000-00008A4A0000}"/>
    <cellStyle name="Percent 29 3 3 3 2" xfId="19005" xr:uid="{00000000-0005-0000-0000-00008B4A0000}"/>
    <cellStyle name="Percent 29 3 3 3 3" xfId="19006" xr:uid="{00000000-0005-0000-0000-00008C4A0000}"/>
    <cellStyle name="Percent 29 3 3 4" xfId="19007" xr:uid="{00000000-0005-0000-0000-00008D4A0000}"/>
    <cellStyle name="Percent 29 3 3 5" xfId="19008" xr:uid="{00000000-0005-0000-0000-00008E4A0000}"/>
    <cellStyle name="Percent 29 3 4" xfId="19009" xr:uid="{00000000-0005-0000-0000-00008F4A0000}"/>
    <cellStyle name="Percent 29 3 4 2" xfId="19010" xr:uid="{00000000-0005-0000-0000-0000904A0000}"/>
    <cellStyle name="Percent 29 3 4 2 2" xfId="19011" xr:uid="{00000000-0005-0000-0000-0000914A0000}"/>
    <cellStyle name="Percent 29 3 4 2 3" xfId="19012" xr:uid="{00000000-0005-0000-0000-0000924A0000}"/>
    <cellStyle name="Percent 29 3 4 3" xfId="19013" xr:uid="{00000000-0005-0000-0000-0000934A0000}"/>
    <cellStyle name="Percent 29 3 4 4" xfId="19014" xr:uid="{00000000-0005-0000-0000-0000944A0000}"/>
    <cellStyle name="Percent 29 3 5" xfId="19015" xr:uid="{00000000-0005-0000-0000-0000954A0000}"/>
    <cellStyle name="Percent 29 3 5 2" xfId="19016" xr:uid="{00000000-0005-0000-0000-0000964A0000}"/>
    <cellStyle name="Percent 29 3 5 3" xfId="19017" xr:uid="{00000000-0005-0000-0000-0000974A0000}"/>
    <cellStyle name="Percent 29 3 6" xfId="19018" xr:uid="{00000000-0005-0000-0000-0000984A0000}"/>
    <cellStyle name="Percent 29 3 7" xfId="19019" xr:uid="{00000000-0005-0000-0000-0000994A0000}"/>
    <cellStyle name="Percent 29 4" xfId="19020" xr:uid="{00000000-0005-0000-0000-00009A4A0000}"/>
    <cellStyle name="Percent 29 4 2" xfId="19021" xr:uid="{00000000-0005-0000-0000-00009B4A0000}"/>
    <cellStyle name="Percent 29 4 2 2" xfId="19022" xr:uid="{00000000-0005-0000-0000-00009C4A0000}"/>
    <cellStyle name="Percent 29 4 2 2 2" xfId="19023" xr:uid="{00000000-0005-0000-0000-00009D4A0000}"/>
    <cellStyle name="Percent 29 4 2 2 2 2" xfId="19024" xr:uid="{00000000-0005-0000-0000-00009E4A0000}"/>
    <cellStyle name="Percent 29 4 2 2 2 2 2" xfId="19025" xr:uid="{00000000-0005-0000-0000-00009F4A0000}"/>
    <cellStyle name="Percent 29 4 2 2 2 2 3" xfId="19026" xr:uid="{00000000-0005-0000-0000-0000A04A0000}"/>
    <cellStyle name="Percent 29 4 2 2 2 3" xfId="19027" xr:uid="{00000000-0005-0000-0000-0000A14A0000}"/>
    <cellStyle name="Percent 29 4 2 2 2 4" xfId="19028" xr:uid="{00000000-0005-0000-0000-0000A24A0000}"/>
    <cellStyle name="Percent 29 4 2 2 3" xfId="19029" xr:uid="{00000000-0005-0000-0000-0000A34A0000}"/>
    <cellStyle name="Percent 29 4 2 2 3 2" xfId="19030" xr:uid="{00000000-0005-0000-0000-0000A44A0000}"/>
    <cellStyle name="Percent 29 4 2 2 3 3" xfId="19031" xr:uid="{00000000-0005-0000-0000-0000A54A0000}"/>
    <cellStyle name="Percent 29 4 2 2 4" xfId="19032" xr:uid="{00000000-0005-0000-0000-0000A64A0000}"/>
    <cellStyle name="Percent 29 4 2 2 5" xfId="19033" xr:uid="{00000000-0005-0000-0000-0000A74A0000}"/>
    <cellStyle name="Percent 29 4 2 3" xfId="19034" xr:uid="{00000000-0005-0000-0000-0000A84A0000}"/>
    <cellStyle name="Percent 29 4 2 3 2" xfId="19035" xr:uid="{00000000-0005-0000-0000-0000A94A0000}"/>
    <cellStyle name="Percent 29 4 2 3 2 2" xfId="19036" xr:uid="{00000000-0005-0000-0000-0000AA4A0000}"/>
    <cellStyle name="Percent 29 4 2 3 2 3" xfId="19037" xr:uid="{00000000-0005-0000-0000-0000AB4A0000}"/>
    <cellStyle name="Percent 29 4 2 3 3" xfId="19038" xr:uid="{00000000-0005-0000-0000-0000AC4A0000}"/>
    <cellStyle name="Percent 29 4 2 3 4" xfId="19039" xr:uid="{00000000-0005-0000-0000-0000AD4A0000}"/>
    <cellStyle name="Percent 29 4 2 4" xfId="19040" xr:uid="{00000000-0005-0000-0000-0000AE4A0000}"/>
    <cellStyle name="Percent 29 4 2 4 2" xfId="19041" xr:uid="{00000000-0005-0000-0000-0000AF4A0000}"/>
    <cellStyle name="Percent 29 4 2 4 3" xfId="19042" xr:uid="{00000000-0005-0000-0000-0000B04A0000}"/>
    <cellStyle name="Percent 29 4 2 5" xfId="19043" xr:uid="{00000000-0005-0000-0000-0000B14A0000}"/>
    <cellStyle name="Percent 29 4 2 6" xfId="19044" xr:uid="{00000000-0005-0000-0000-0000B24A0000}"/>
    <cellStyle name="Percent 29 5" xfId="19045" xr:uid="{00000000-0005-0000-0000-0000B34A0000}"/>
    <cellStyle name="Percent 29 5 2" xfId="19046" xr:uid="{00000000-0005-0000-0000-0000B44A0000}"/>
    <cellStyle name="Percent 29 5 2 2" xfId="19047" xr:uid="{00000000-0005-0000-0000-0000B54A0000}"/>
    <cellStyle name="Percent 29 5 2 2 2" xfId="19048" xr:uid="{00000000-0005-0000-0000-0000B64A0000}"/>
    <cellStyle name="Percent 29 5 2 2 2 2" xfId="19049" xr:uid="{00000000-0005-0000-0000-0000B74A0000}"/>
    <cellStyle name="Percent 29 5 2 2 2 3" xfId="19050" xr:uid="{00000000-0005-0000-0000-0000B84A0000}"/>
    <cellStyle name="Percent 29 5 2 2 3" xfId="19051" xr:uid="{00000000-0005-0000-0000-0000B94A0000}"/>
    <cellStyle name="Percent 29 5 2 2 4" xfId="19052" xr:uid="{00000000-0005-0000-0000-0000BA4A0000}"/>
    <cellStyle name="Percent 29 5 2 3" xfId="19053" xr:uid="{00000000-0005-0000-0000-0000BB4A0000}"/>
    <cellStyle name="Percent 29 5 2 3 2" xfId="19054" xr:uid="{00000000-0005-0000-0000-0000BC4A0000}"/>
    <cellStyle name="Percent 29 5 2 3 3" xfId="19055" xr:uid="{00000000-0005-0000-0000-0000BD4A0000}"/>
    <cellStyle name="Percent 29 5 2 4" xfId="19056" xr:uid="{00000000-0005-0000-0000-0000BE4A0000}"/>
    <cellStyle name="Percent 29 5 2 5" xfId="19057" xr:uid="{00000000-0005-0000-0000-0000BF4A0000}"/>
    <cellStyle name="Percent 29 5 3" xfId="19058" xr:uid="{00000000-0005-0000-0000-0000C04A0000}"/>
    <cellStyle name="Percent 29 5 3 2" xfId="19059" xr:uid="{00000000-0005-0000-0000-0000C14A0000}"/>
    <cellStyle name="Percent 29 5 3 2 2" xfId="19060" xr:uid="{00000000-0005-0000-0000-0000C24A0000}"/>
    <cellStyle name="Percent 29 5 3 2 3" xfId="19061" xr:uid="{00000000-0005-0000-0000-0000C34A0000}"/>
    <cellStyle name="Percent 29 5 3 3" xfId="19062" xr:uid="{00000000-0005-0000-0000-0000C44A0000}"/>
    <cellStyle name="Percent 29 5 3 4" xfId="19063" xr:uid="{00000000-0005-0000-0000-0000C54A0000}"/>
    <cellStyle name="Percent 29 5 4" xfId="19064" xr:uid="{00000000-0005-0000-0000-0000C64A0000}"/>
    <cellStyle name="Percent 29 5 4 2" xfId="19065" xr:uid="{00000000-0005-0000-0000-0000C74A0000}"/>
    <cellStyle name="Percent 29 5 4 3" xfId="19066" xr:uid="{00000000-0005-0000-0000-0000C84A0000}"/>
    <cellStyle name="Percent 29 5 5" xfId="19067" xr:uid="{00000000-0005-0000-0000-0000C94A0000}"/>
    <cellStyle name="Percent 29 5 6" xfId="19068" xr:uid="{00000000-0005-0000-0000-0000CA4A0000}"/>
    <cellStyle name="Percent 3" xfId="38" xr:uid="{00000000-0005-0000-0000-0000CB4A0000}"/>
    <cellStyle name="Percent 3 10" xfId="19069" xr:uid="{00000000-0005-0000-0000-0000CC4A0000}"/>
    <cellStyle name="Percent 3 10 2" xfId="19070" xr:uid="{00000000-0005-0000-0000-0000CD4A0000}"/>
    <cellStyle name="Percent 3 10 2 2" xfId="19071" xr:uid="{00000000-0005-0000-0000-0000CE4A0000}"/>
    <cellStyle name="Percent 3 10 2 2 2" xfId="19072" xr:uid="{00000000-0005-0000-0000-0000CF4A0000}"/>
    <cellStyle name="Percent 3 10 2 2 2 2" xfId="19073" xr:uid="{00000000-0005-0000-0000-0000D04A0000}"/>
    <cellStyle name="Percent 3 10 2 2 2 3" xfId="19074" xr:uid="{00000000-0005-0000-0000-0000D14A0000}"/>
    <cellStyle name="Percent 3 10 2 2 3" xfId="19075" xr:uid="{00000000-0005-0000-0000-0000D24A0000}"/>
    <cellStyle name="Percent 3 10 2 2 4" xfId="19076" xr:uid="{00000000-0005-0000-0000-0000D34A0000}"/>
    <cellStyle name="Percent 3 10 2 3" xfId="19077" xr:uid="{00000000-0005-0000-0000-0000D44A0000}"/>
    <cellStyle name="Percent 3 10 2 3 2" xfId="19078" xr:uid="{00000000-0005-0000-0000-0000D54A0000}"/>
    <cellStyle name="Percent 3 10 2 3 3" xfId="19079" xr:uid="{00000000-0005-0000-0000-0000D64A0000}"/>
    <cellStyle name="Percent 3 10 2 4" xfId="19080" xr:uid="{00000000-0005-0000-0000-0000D74A0000}"/>
    <cellStyle name="Percent 3 10 2 5" xfId="19081" xr:uid="{00000000-0005-0000-0000-0000D84A0000}"/>
    <cellStyle name="Percent 3 10 3" xfId="19082" xr:uid="{00000000-0005-0000-0000-0000D94A0000}"/>
    <cellStyle name="Percent 3 10 3 2" xfId="19083" xr:uid="{00000000-0005-0000-0000-0000DA4A0000}"/>
    <cellStyle name="Percent 3 10 3 2 2" xfId="19084" xr:uid="{00000000-0005-0000-0000-0000DB4A0000}"/>
    <cellStyle name="Percent 3 10 3 2 3" xfId="19085" xr:uid="{00000000-0005-0000-0000-0000DC4A0000}"/>
    <cellStyle name="Percent 3 10 3 3" xfId="19086" xr:uid="{00000000-0005-0000-0000-0000DD4A0000}"/>
    <cellStyle name="Percent 3 10 3 4" xfId="19087" xr:uid="{00000000-0005-0000-0000-0000DE4A0000}"/>
    <cellStyle name="Percent 3 10 4" xfId="19088" xr:uid="{00000000-0005-0000-0000-0000DF4A0000}"/>
    <cellStyle name="Percent 3 10 4 2" xfId="19089" xr:uid="{00000000-0005-0000-0000-0000E04A0000}"/>
    <cellStyle name="Percent 3 10 4 3" xfId="19090" xr:uid="{00000000-0005-0000-0000-0000E14A0000}"/>
    <cellStyle name="Percent 3 10 5" xfId="19091" xr:uid="{00000000-0005-0000-0000-0000E24A0000}"/>
    <cellStyle name="Percent 3 10 6" xfId="19092" xr:uid="{00000000-0005-0000-0000-0000E34A0000}"/>
    <cellStyle name="Percent 3 11" xfId="19093" xr:uid="{00000000-0005-0000-0000-0000E44A0000}"/>
    <cellStyle name="Percent 3 11 2" xfId="19094" xr:uid="{00000000-0005-0000-0000-0000E54A0000}"/>
    <cellStyle name="Percent 3 11 2 2" xfId="19095" xr:uid="{00000000-0005-0000-0000-0000E64A0000}"/>
    <cellStyle name="Percent 3 11 2 2 2" xfId="19096" xr:uid="{00000000-0005-0000-0000-0000E74A0000}"/>
    <cellStyle name="Percent 3 11 2 2 2 2" xfId="19097" xr:uid="{00000000-0005-0000-0000-0000E84A0000}"/>
    <cellStyle name="Percent 3 11 2 2 2 3" xfId="19098" xr:uid="{00000000-0005-0000-0000-0000E94A0000}"/>
    <cellStyle name="Percent 3 11 2 2 3" xfId="19099" xr:uid="{00000000-0005-0000-0000-0000EA4A0000}"/>
    <cellStyle name="Percent 3 11 2 2 4" xfId="19100" xr:uid="{00000000-0005-0000-0000-0000EB4A0000}"/>
    <cellStyle name="Percent 3 11 2 3" xfId="19101" xr:uid="{00000000-0005-0000-0000-0000EC4A0000}"/>
    <cellStyle name="Percent 3 11 2 3 2" xfId="19102" xr:uid="{00000000-0005-0000-0000-0000ED4A0000}"/>
    <cellStyle name="Percent 3 11 2 3 3" xfId="19103" xr:uid="{00000000-0005-0000-0000-0000EE4A0000}"/>
    <cellStyle name="Percent 3 11 2 4" xfId="19104" xr:uid="{00000000-0005-0000-0000-0000EF4A0000}"/>
    <cellStyle name="Percent 3 11 2 5" xfId="19105" xr:uid="{00000000-0005-0000-0000-0000F04A0000}"/>
    <cellStyle name="Percent 3 11 3" xfId="19106" xr:uid="{00000000-0005-0000-0000-0000F14A0000}"/>
    <cellStyle name="Percent 3 11 3 2" xfId="19107" xr:uid="{00000000-0005-0000-0000-0000F24A0000}"/>
    <cellStyle name="Percent 3 11 3 2 2" xfId="19108" xr:uid="{00000000-0005-0000-0000-0000F34A0000}"/>
    <cellStyle name="Percent 3 11 3 2 3" xfId="19109" xr:uid="{00000000-0005-0000-0000-0000F44A0000}"/>
    <cellStyle name="Percent 3 11 3 3" xfId="19110" xr:uid="{00000000-0005-0000-0000-0000F54A0000}"/>
    <cellStyle name="Percent 3 11 3 4" xfId="19111" xr:uid="{00000000-0005-0000-0000-0000F64A0000}"/>
    <cellStyle name="Percent 3 11 4" xfId="19112" xr:uid="{00000000-0005-0000-0000-0000F74A0000}"/>
    <cellStyle name="Percent 3 11 4 2" xfId="19113" xr:uid="{00000000-0005-0000-0000-0000F84A0000}"/>
    <cellStyle name="Percent 3 11 4 3" xfId="19114" xr:uid="{00000000-0005-0000-0000-0000F94A0000}"/>
    <cellStyle name="Percent 3 11 5" xfId="19115" xr:uid="{00000000-0005-0000-0000-0000FA4A0000}"/>
    <cellStyle name="Percent 3 11 6" xfId="19116" xr:uid="{00000000-0005-0000-0000-0000FB4A0000}"/>
    <cellStyle name="Percent 3 12" xfId="19117" xr:uid="{00000000-0005-0000-0000-0000FC4A0000}"/>
    <cellStyle name="Percent 3 12 2" xfId="19118" xr:uid="{00000000-0005-0000-0000-0000FD4A0000}"/>
    <cellStyle name="Percent 3 12 2 2" xfId="19119" xr:uid="{00000000-0005-0000-0000-0000FE4A0000}"/>
    <cellStyle name="Percent 3 12 2 2 2" xfId="19120" xr:uid="{00000000-0005-0000-0000-0000FF4A0000}"/>
    <cellStyle name="Percent 3 12 2 2 2 2" xfId="19121" xr:uid="{00000000-0005-0000-0000-0000004B0000}"/>
    <cellStyle name="Percent 3 12 2 2 2 3" xfId="19122" xr:uid="{00000000-0005-0000-0000-0000014B0000}"/>
    <cellStyle name="Percent 3 12 2 2 3" xfId="19123" xr:uid="{00000000-0005-0000-0000-0000024B0000}"/>
    <cellStyle name="Percent 3 12 2 2 4" xfId="19124" xr:uid="{00000000-0005-0000-0000-0000034B0000}"/>
    <cellStyle name="Percent 3 12 2 3" xfId="19125" xr:uid="{00000000-0005-0000-0000-0000044B0000}"/>
    <cellStyle name="Percent 3 12 2 3 2" xfId="19126" xr:uid="{00000000-0005-0000-0000-0000054B0000}"/>
    <cellStyle name="Percent 3 12 2 3 3" xfId="19127" xr:uid="{00000000-0005-0000-0000-0000064B0000}"/>
    <cellStyle name="Percent 3 12 2 4" xfId="19128" xr:uid="{00000000-0005-0000-0000-0000074B0000}"/>
    <cellStyle name="Percent 3 12 2 5" xfId="19129" xr:uid="{00000000-0005-0000-0000-0000084B0000}"/>
    <cellStyle name="Percent 3 12 3" xfId="19130" xr:uid="{00000000-0005-0000-0000-0000094B0000}"/>
    <cellStyle name="Percent 3 12 3 2" xfId="19131" xr:uid="{00000000-0005-0000-0000-00000A4B0000}"/>
    <cellStyle name="Percent 3 12 3 2 2" xfId="19132" xr:uid="{00000000-0005-0000-0000-00000B4B0000}"/>
    <cellStyle name="Percent 3 12 3 2 3" xfId="19133" xr:uid="{00000000-0005-0000-0000-00000C4B0000}"/>
    <cellStyle name="Percent 3 12 3 3" xfId="19134" xr:uid="{00000000-0005-0000-0000-00000D4B0000}"/>
    <cellStyle name="Percent 3 12 3 4" xfId="19135" xr:uid="{00000000-0005-0000-0000-00000E4B0000}"/>
    <cellStyle name="Percent 3 12 4" xfId="19136" xr:uid="{00000000-0005-0000-0000-00000F4B0000}"/>
    <cellStyle name="Percent 3 12 4 2" xfId="19137" xr:uid="{00000000-0005-0000-0000-0000104B0000}"/>
    <cellStyle name="Percent 3 12 4 3" xfId="19138" xr:uid="{00000000-0005-0000-0000-0000114B0000}"/>
    <cellStyle name="Percent 3 12 5" xfId="19139" xr:uid="{00000000-0005-0000-0000-0000124B0000}"/>
    <cellStyle name="Percent 3 12 6" xfId="19140" xr:uid="{00000000-0005-0000-0000-0000134B0000}"/>
    <cellStyle name="Percent 3 13" xfId="19141" xr:uid="{00000000-0005-0000-0000-0000144B0000}"/>
    <cellStyle name="Percent 3 13 2" xfId="19142" xr:uid="{00000000-0005-0000-0000-0000154B0000}"/>
    <cellStyle name="Percent 3 13 2 2" xfId="19143" xr:uid="{00000000-0005-0000-0000-0000164B0000}"/>
    <cellStyle name="Percent 3 13 2 2 2" xfId="19144" xr:uid="{00000000-0005-0000-0000-0000174B0000}"/>
    <cellStyle name="Percent 3 13 2 2 2 2" xfId="19145" xr:uid="{00000000-0005-0000-0000-0000184B0000}"/>
    <cellStyle name="Percent 3 13 2 2 2 3" xfId="19146" xr:uid="{00000000-0005-0000-0000-0000194B0000}"/>
    <cellStyle name="Percent 3 13 2 2 3" xfId="19147" xr:uid="{00000000-0005-0000-0000-00001A4B0000}"/>
    <cellStyle name="Percent 3 13 2 2 4" xfId="19148" xr:uid="{00000000-0005-0000-0000-00001B4B0000}"/>
    <cellStyle name="Percent 3 13 2 3" xfId="19149" xr:uid="{00000000-0005-0000-0000-00001C4B0000}"/>
    <cellStyle name="Percent 3 13 2 3 2" xfId="19150" xr:uid="{00000000-0005-0000-0000-00001D4B0000}"/>
    <cellStyle name="Percent 3 13 2 3 3" xfId="19151" xr:uid="{00000000-0005-0000-0000-00001E4B0000}"/>
    <cellStyle name="Percent 3 13 2 4" xfId="19152" xr:uid="{00000000-0005-0000-0000-00001F4B0000}"/>
    <cellStyle name="Percent 3 13 2 5" xfId="19153" xr:uid="{00000000-0005-0000-0000-0000204B0000}"/>
    <cellStyle name="Percent 3 13 3" xfId="19154" xr:uid="{00000000-0005-0000-0000-0000214B0000}"/>
    <cellStyle name="Percent 3 13 3 2" xfId="19155" xr:uid="{00000000-0005-0000-0000-0000224B0000}"/>
    <cellStyle name="Percent 3 13 3 2 2" xfId="19156" xr:uid="{00000000-0005-0000-0000-0000234B0000}"/>
    <cellStyle name="Percent 3 13 3 2 3" xfId="19157" xr:uid="{00000000-0005-0000-0000-0000244B0000}"/>
    <cellStyle name="Percent 3 13 3 3" xfId="19158" xr:uid="{00000000-0005-0000-0000-0000254B0000}"/>
    <cellStyle name="Percent 3 13 3 4" xfId="19159" xr:uid="{00000000-0005-0000-0000-0000264B0000}"/>
    <cellStyle name="Percent 3 13 4" xfId="19160" xr:uid="{00000000-0005-0000-0000-0000274B0000}"/>
    <cellStyle name="Percent 3 13 4 2" xfId="19161" xr:uid="{00000000-0005-0000-0000-0000284B0000}"/>
    <cellStyle name="Percent 3 13 4 3" xfId="19162" xr:uid="{00000000-0005-0000-0000-0000294B0000}"/>
    <cellStyle name="Percent 3 13 5" xfId="19163" xr:uid="{00000000-0005-0000-0000-00002A4B0000}"/>
    <cellStyle name="Percent 3 13 6" xfId="19164" xr:uid="{00000000-0005-0000-0000-00002B4B0000}"/>
    <cellStyle name="Percent 3 14" xfId="19165" xr:uid="{00000000-0005-0000-0000-00002C4B0000}"/>
    <cellStyle name="Percent 3 14 2" xfId="19166" xr:uid="{00000000-0005-0000-0000-00002D4B0000}"/>
    <cellStyle name="Percent 3 14 2 2" xfId="19167" xr:uid="{00000000-0005-0000-0000-00002E4B0000}"/>
    <cellStyle name="Percent 3 14 2 2 2" xfId="19168" xr:uid="{00000000-0005-0000-0000-00002F4B0000}"/>
    <cellStyle name="Percent 3 14 2 2 2 2" xfId="19169" xr:uid="{00000000-0005-0000-0000-0000304B0000}"/>
    <cellStyle name="Percent 3 14 2 2 2 3" xfId="19170" xr:uid="{00000000-0005-0000-0000-0000314B0000}"/>
    <cellStyle name="Percent 3 14 2 2 3" xfId="19171" xr:uid="{00000000-0005-0000-0000-0000324B0000}"/>
    <cellStyle name="Percent 3 14 2 2 4" xfId="19172" xr:uid="{00000000-0005-0000-0000-0000334B0000}"/>
    <cellStyle name="Percent 3 14 2 3" xfId="19173" xr:uid="{00000000-0005-0000-0000-0000344B0000}"/>
    <cellStyle name="Percent 3 14 2 3 2" xfId="19174" xr:uid="{00000000-0005-0000-0000-0000354B0000}"/>
    <cellStyle name="Percent 3 14 2 3 3" xfId="19175" xr:uid="{00000000-0005-0000-0000-0000364B0000}"/>
    <cellStyle name="Percent 3 14 2 4" xfId="19176" xr:uid="{00000000-0005-0000-0000-0000374B0000}"/>
    <cellStyle name="Percent 3 14 2 5" xfId="19177" xr:uid="{00000000-0005-0000-0000-0000384B0000}"/>
    <cellStyle name="Percent 3 14 3" xfId="19178" xr:uid="{00000000-0005-0000-0000-0000394B0000}"/>
    <cellStyle name="Percent 3 14 3 2" xfId="19179" xr:uid="{00000000-0005-0000-0000-00003A4B0000}"/>
    <cellStyle name="Percent 3 14 3 2 2" xfId="19180" xr:uid="{00000000-0005-0000-0000-00003B4B0000}"/>
    <cellStyle name="Percent 3 14 3 2 3" xfId="19181" xr:uid="{00000000-0005-0000-0000-00003C4B0000}"/>
    <cellStyle name="Percent 3 14 3 3" xfId="19182" xr:uid="{00000000-0005-0000-0000-00003D4B0000}"/>
    <cellStyle name="Percent 3 14 3 4" xfId="19183" xr:uid="{00000000-0005-0000-0000-00003E4B0000}"/>
    <cellStyle name="Percent 3 14 4" xfId="19184" xr:uid="{00000000-0005-0000-0000-00003F4B0000}"/>
    <cellStyle name="Percent 3 14 4 2" xfId="19185" xr:uid="{00000000-0005-0000-0000-0000404B0000}"/>
    <cellStyle name="Percent 3 14 4 3" xfId="19186" xr:uid="{00000000-0005-0000-0000-0000414B0000}"/>
    <cellStyle name="Percent 3 14 5" xfId="19187" xr:uid="{00000000-0005-0000-0000-0000424B0000}"/>
    <cellStyle name="Percent 3 14 6" xfId="19188" xr:uid="{00000000-0005-0000-0000-0000434B0000}"/>
    <cellStyle name="Percent 3 15" xfId="19189" xr:uid="{00000000-0005-0000-0000-0000444B0000}"/>
    <cellStyle name="Percent 3 15 2" xfId="19190" xr:uid="{00000000-0005-0000-0000-0000454B0000}"/>
    <cellStyle name="Percent 3 15 2 2" xfId="19191" xr:uid="{00000000-0005-0000-0000-0000464B0000}"/>
    <cellStyle name="Percent 3 15 2 2 2" xfId="19192" xr:uid="{00000000-0005-0000-0000-0000474B0000}"/>
    <cellStyle name="Percent 3 15 2 2 2 2" xfId="19193" xr:uid="{00000000-0005-0000-0000-0000484B0000}"/>
    <cellStyle name="Percent 3 15 2 2 2 3" xfId="19194" xr:uid="{00000000-0005-0000-0000-0000494B0000}"/>
    <cellStyle name="Percent 3 15 2 2 3" xfId="19195" xr:uid="{00000000-0005-0000-0000-00004A4B0000}"/>
    <cellStyle name="Percent 3 15 2 2 4" xfId="19196" xr:uid="{00000000-0005-0000-0000-00004B4B0000}"/>
    <cellStyle name="Percent 3 15 2 3" xfId="19197" xr:uid="{00000000-0005-0000-0000-00004C4B0000}"/>
    <cellStyle name="Percent 3 15 2 3 2" xfId="19198" xr:uid="{00000000-0005-0000-0000-00004D4B0000}"/>
    <cellStyle name="Percent 3 15 2 3 3" xfId="19199" xr:uid="{00000000-0005-0000-0000-00004E4B0000}"/>
    <cellStyle name="Percent 3 15 2 4" xfId="19200" xr:uid="{00000000-0005-0000-0000-00004F4B0000}"/>
    <cellStyle name="Percent 3 15 2 5" xfId="19201" xr:uid="{00000000-0005-0000-0000-0000504B0000}"/>
    <cellStyle name="Percent 3 15 3" xfId="19202" xr:uid="{00000000-0005-0000-0000-0000514B0000}"/>
    <cellStyle name="Percent 3 15 3 2" xfId="19203" xr:uid="{00000000-0005-0000-0000-0000524B0000}"/>
    <cellStyle name="Percent 3 15 3 2 2" xfId="19204" xr:uid="{00000000-0005-0000-0000-0000534B0000}"/>
    <cellStyle name="Percent 3 15 3 2 3" xfId="19205" xr:uid="{00000000-0005-0000-0000-0000544B0000}"/>
    <cellStyle name="Percent 3 15 3 3" xfId="19206" xr:uid="{00000000-0005-0000-0000-0000554B0000}"/>
    <cellStyle name="Percent 3 15 3 4" xfId="19207" xr:uid="{00000000-0005-0000-0000-0000564B0000}"/>
    <cellStyle name="Percent 3 15 4" xfId="19208" xr:uid="{00000000-0005-0000-0000-0000574B0000}"/>
    <cellStyle name="Percent 3 15 4 2" xfId="19209" xr:uid="{00000000-0005-0000-0000-0000584B0000}"/>
    <cellStyle name="Percent 3 15 4 3" xfId="19210" xr:uid="{00000000-0005-0000-0000-0000594B0000}"/>
    <cellStyle name="Percent 3 15 5" xfId="19211" xr:uid="{00000000-0005-0000-0000-00005A4B0000}"/>
    <cellStyle name="Percent 3 15 6" xfId="19212" xr:uid="{00000000-0005-0000-0000-00005B4B0000}"/>
    <cellStyle name="Percent 3 16" xfId="19213" xr:uid="{00000000-0005-0000-0000-00005C4B0000}"/>
    <cellStyle name="Percent 3 16 2" xfId="19214" xr:uid="{00000000-0005-0000-0000-00005D4B0000}"/>
    <cellStyle name="Percent 3 16 2 2" xfId="19215" xr:uid="{00000000-0005-0000-0000-00005E4B0000}"/>
    <cellStyle name="Percent 3 16 2 2 2" xfId="19216" xr:uid="{00000000-0005-0000-0000-00005F4B0000}"/>
    <cellStyle name="Percent 3 16 2 2 2 2" xfId="19217" xr:uid="{00000000-0005-0000-0000-0000604B0000}"/>
    <cellStyle name="Percent 3 16 2 2 2 3" xfId="19218" xr:uid="{00000000-0005-0000-0000-0000614B0000}"/>
    <cellStyle name="Percent 3 16 2 2 3" xfId="19219" xr:uid="{00000000-0005-0000-0000-0000624B0000}"/>
    <cellStyle name="Percent 3 16 2 2 4" xfId="19220" xr:uid="{00000000-0005-0000-0000-0000634B0000}"/>
    <cellStyle name="Percent 3 16 2 3" xfId="19221" xr:uid="{00000000-0005-0000-0000-0000644B0000}"/>
    <cellStyle name="Percent 3 16 2 3 2" xfId="19222" xr:uid="{00000000-0005-0000-0000-0000654B0000}"/>
    <cellStyle name="Percent 3 16 2 3 3" xfId="19223" xr:uid="{00000000-0005-0000-0000-0000664B0000}"/>
    <cellStyle name="Percent 3 16 2 4" xfId="19224" xr:uid="{00000000-0005-0000-0000-0000674B0000}"/>
    <cellStyle name="Percent 3 16 2 5" xfId="19225" xr:uid="{00000000-0005-0000-0000-0000684B0000}"/>
    <cellStyle name="Percent 3 16 3" xfId="19226" xr:uid="{00000000-0005-0000-0000-0000694B0000}"/>
    <cellStyle name="Percent 3 16 3 2" xfId="19227" xr:uid="{00000000-0005-0000-0000-00006A4B0000}"/>
    <cellStyle name="Percent 3 16 3 2 2" xfId="19228" xr:uid="{00000000-0005-0000-0000-00006B4B0000}"/>
    <cellStyle name="Percent 3 16 3 2 3" xfId="19229" xr:uid="{00000000-0005-0000-0000-00006C4B0000}"/>
    <cellStyle name="Percent 3 16 3 3" xfId="19230" xr:uid="{00000000-0005-0000-0000-00006D4B0000}"/>
    <cellStyle name="Percent 3 16 3 4" xfId="19231" xr:uid="{00000000-0005-0000-0000-00006E4B0000}"/>
    <cellStyle name="Percent 3 16 4" xfId="19232" xr:uid="{00000000-0005-0000-0000-00006F4B0000}"/>
    <cellStyle name="Percent 3 16 4 2" xfId="19233" xr:uid="{00000000-0005-0000-0000-0000704B0000}"/>
    <cellStyle name="Percent 3 16 4 3" xfId="19234" xr:uid="{00000000-0005-0000-0000-0000714B0000}"/>
    <cellStyle name="Percent 3 16 5" xfId="19235" xr:uid="{00000000-0005-0000-0000-0000724B0000}"/>
    <cellStyle name="Percent 3 16 6" xfId="19236" xr:uid="{00000000-0005-0000-0000-0000734B0000}"/>
    <cellStyle name="Percent 3 17" xfId="19237" xr:uid="{00000000-0005-0000-0000-0000744B0000}"/>
    <cellStyle name="Percent 3 17 2" xfId="19238" xr:uid="{00000000-0005-0000-0000-0000754B0000}"/>
    <cellStyle name="Percent 3 17 2 2" xfId="19239" xr:uid="{00000000-0005-0000-0000-0000764B0000}"/>
    <cellStyle name="Percent 3 17 2 2 2" xfId="19240" xr:uid="{00000000-0005-0000-0000-0000774B0000}"/>
    <cellStyle name="Percent 3 17 2 2 2 2" xfId="19241" xr:uid="{00000000-0005-0000-0000-0000784B0000}"/>
    <cellStyle name="Percent 3 17 2 2 2 3" xfId="19242" xr:uid="{00000000-0005-0000-0000-0000794B0000}"/>
    <cellStyle name="Percent 3 17 2 2 3" xfId="19243" xr:uid="{00000000-0005-0000-0000-00007A4B0000}"/>
    <cellStyle name="Percent 3 17 2 2 4" xfId="19244" xr:uid="{00000000-0005-0000-0000-00007B4B0000}"/>
    <cellStyle name="Percent 3 17 2 3" xfId="19245" xr:uid="{00000000-0005-0000-0000-00007C4B0000}"/>
    <cellStyle name="Percent 3 17 2 3 2" xfId="19246" xr:uid="{00000000-0005-0000-0000-00007D4B0000}"/>
    <cellStyle name="Percent 3 17 2 3 3" xfId="19247" xr:uid="{00000000-0005-0000-0000-00007E4B0000}"/>
    <cellStyle name="Percent 3 17 2 4" xfId="19248" xr:uid="{00000000-0005-0000-0000-00007F4B0000}"/>
    <cellStyle name="Percent 3 17 2 5" xfId="19249" xr:uid="{00000000-0005-0000-0000-0000804B0000}"/>
    <cellStyle name="Percent 3 17 3" xfId="19250" xr:uid="{00000000-0005-0000-0000-0000814B0000}"/>
    <cellStyle name="Percent 3 17 3 2" xfId="19251" xr:uid="{00000000-0005-0000-0000-0000824B0000}"/>
    <cellStyle name="Percent 3 17 3 2 2" xfId="19252" xr:uid="{00000000-0005-0000-0000-0000834B0000}"/>
    <cellStyle name="Percent 3 17 3 2 3" xfId="19253" xr:uid="{00000000-0005-0000-0000-0000844B0000}"/>
    <cellStyle name="Percent 3 17 3 3" xfId="19254" xr:uid="{00000000-0005-0000-0000-0000854B0000}"/>
    <cellStyle name="Percent 3 17 3 4" xfId="19255" xr:uid="{00000000-0005-0000-0000-0000864B0000}"/>
    <cellStyle name="Percent 3 17 4" xfId="19256" xr:uid="{00000000-0005-0000-0000-0000874B0000}"/>
    <cellStyle name="Percent 3 17 4 2" xfId="19257" xr:uid="{00000000-0005-0000-0000-0000884B0000}"/>
    <cellStyle name="Percent 3 17 4 3" xfId="19258" xr:uid="{00000000-0005-0000-0000-0000894B0000}"/>
    <cellStyle name="Percent 3 17 5" xfId="19259" xr:uid="{00000000-0005-0000-0000-00008A4B0000}"/>
    <cellStyle name="Percent 3 17 6" xfId="19260" xr:uid="{00000000-0005-0000-0000-00008B4B0000}"/>
    <cellStyle name="Percent 3 18" xfId="19261" xr:uid="{00000000-0005-0000-0000-00008C4B0000}"/>
    <cellStyle name="Percent 3 18 2" xfId="19262" xr:uid="{00000000-0005-0000-0000-00008D4B0000}"/>
    <cellStyle name="Percent 3 18 2 2" xfId="19263" xr:uid="{00000000-0005-0000-0000-00008E4B0000}"/>
    <cellStyle name="Percent 3 18 2 2 2" xfId="19264" xr:uid="{00000000-0005-0000-0000-00008F4B0000}"/>
    <cellStyle name="Percent 3 18 2 2 2 2" xfId="19265" xr:uid="{00000000-0005-0000-0000-0000904B0000}"/>
    <cellStyle name="Percent 3 18 2 2 2 3" xfId="19266" xr:uid="{00000000-0005-0000-0000-0000914B0000}"/>
    <cellStyle name="Percent 3 18 2 2 3" xfId="19267" xr:uid="{00000000-0005-0000-0000-0000924B0000}"/>
    <cellStyle name="Percent 3 18 2 2 4" xfId="19268" xr:uid="{00000000-0005-0000-0000-0000934B0000}"/>
    <cellStyle name="Percent 3 18 2 3" xfId="19269" xr:uid="{00000000-0005-0000-0000-0000944B0000}"/>
    <cellStyle name="Percent 3 18 2 3 2" xfId="19270" xr:uid="{00000000-0005-0000-0000-0000954B0000}"/>
    <cellStyle name="Percent 3 18 2 3 3" xfId="19271" xr:uid="{00000000-0005-0000-0000-0000964B0000}"/>
    <cellStyle name="Percent 3 18 2 4" xfId="19272" xr:uid="{00000000-0005-0000-0000-0000974B0000}"/>
    <cellStyle name="Percent 3 18 2 5" xfId="19273" xr:uid="{00000000-0005-0000-0000-0000984B0000}"/>
    <cellStyle name="Percent 3 18 3" xfId="19274" xr:uid="{00000000-0005-0000-0000-0000994B0000}"/>
    <cellStyle name="Percent 3 18 3 2" xfId="19275" xr:uid="{00000000-0005-0000-0000-00009A4B0000}"/>
    <cellStyle name="Percent 3 18 3 2 2" xfId="19276" xr:uid="{00000000-0005-0000-0000-00009B4B0000}"/>
    <cellStyle name="Percent 3 18 3 2 3" xfId="19277" xr:uid="{00000000-0005-0000-0000-00009C4B0000}"/>
    <cellStyle name="Percent 3 18 3 3" xfId="19278" xr:uid="{00000000-0005-0000-0000-00009D4B0000}"/>
    <cellStyle name="Percent 3 18 3 4" xfId="19279" xr:uid="{00000000-0005-0000-0000-00009E4B0000}"/>
    <cellStyle name="Percent 3 18 4" xfId="19280" xr:uid="{00000000-0005-0000-0000-00009F4B0000}"/>
    <cellStyle name="Percent 3 18 4 2" xfId="19281" xr:uid="{00000000-0005-0000-0000-0000A04B0000}"/>
    <cellStyle name="Percent 3 18 4 3" xfId="19282" xr:uid="{00000000-0005-0000-0000-0000A14B0000}"/>
    <cellStyle name="Percent 3 18 5" xfId="19283" xr:uid="{00000000-0005-0000-0000-0000A24B0000}"/>
    <cellStyle name="Percent 3 18 6" xfId="19284" xr:uid="{00000000-0005-0000-0000-0000A34B0000}"/>
    <cellStyle name="Percent 3 19" xfId="19285" xr:uid="{00000000-0005-0000-0000-0000A44B0000}"/>
    <cellStyle name="Percent 3 19 2" xfId="19286" xr:uid="{00000000-0005-0000-0000-0000A54B0000}"/>
    <cellStyle name="Percent 3 19 2 2" xfId="19287" xr:uid="{00000000-0005-0000-0000-0000A64B0000}"/>
    <cellStyle name="Percent 3 19 2 2 2" xfId="19288" xr:uid="{00000000-0005-0000-0000-0000A74B0000}"/>
    <cellStyle name="Percent 3 19 2 2 2 2" xfId="19289" xr:uid="{00000000-0005-0000-0000-0000A84B0000}"/>
    <cellStyle name="Percent 3 19 2 2 2 3" xfId="19290" xr:uid="{00000000-0005-0000-0000-0000A94B0000}"/>
    <cellStyle name="Percent 3 19 2 2 3" xfId="19291" xr:uid="{00000000-0005-0000-0000-0000AA4B0000}"/>
    <cellStyle name="Percent 3 19 2 2 4" xfId="19292" xr:uid="{00000000-0005-0000-0000-0000AB4B0000}"/>
    <cellStyle name="Percent 3 19 2 3" xfId="19293" xr:uid="{00000000-0005-0000-0000-0000AC4B0000}"/>
    <cellStyle name="Percent 3 19 2 3 2" xfId="19294" xr:uid="{00000000-0005-0000-0000-0000AD4B0000}"/>
    <cellStyle name="Percent 3 19 2 3 3" xfId="19295" xr:uid="{00000000-0005-0000-0000-0000AE4B0000}"/>
    <cellStyle name="Percent 3 19 2 4" xfId="19296" xr:uid="{00000000-0005-0000-0000-0000AF4B0000}"/>
    <cellStyle name="Percent 3 19 2 5" xfId="19297" xr:uid="{00000000-0005-0000-0000-0000B04B0000}"/>
    <cellStyle name="Percent 3 19 3" xfId="19298" xr:uid="{00000000-0005-0000-0000-0000B14B0000}"/>
    <cellStyle name="Percent 3 19 3 2" xfId="19299" xr:uid="{00000000-0005-0000-0000-0000B24B0000}"/>
    <cellStyle name="Percent 3 19 3 2 2" xfId="19300" xr:uid="{00000000-0005-0000-0000-0000B34B0000}"/>
    <cellStyle name="Percent 3 19 3 2 3" xfId="19301" xr:uid="{00000000-0005-0000-0000-0000B44B0000}"/>
    <cellStyle name="Percent 3 19 3 3" xfId="19302" xr:uid="{00000000-0005-0000-0000-0000B54B0000}"/>
    <cellStyle name="Percent 3 19 3 4" xfId="19303" xr:uid="{00000000-0005-0000-0000-0000B64B0000}"/>
    <cellStyle name="Percent 3 19 4" xfId="19304" xr:uid="{00000000-0005-0000-0000-0000B74B0000}"/>
    <cellStyle name="Percent 3 19 4 2" xfId="19305" xr:uid="{00000000-0005-0000-0000-0000B84B0000}"/>
    <cellStyle name="Percent 3 19 4 3" xfId="19306" xr:uid="{00000000-0005-0000-0000-0000B94B0000}"/>
    <cellStyle name="Percent 3 19 5" xfId="19307" xr:uid="{00000000-0005-0000-0000-0000BA4B0000}"/>
    <cellStyle name="Percent 3 19 6" xfId="19308" xr:uid="{00000000-0005-0000-0000-0000BB4B0000}"/>
    <cellStyle name="Percent 3 2" xfId="39" xr:uid="{00000000-0005-0000-0000-0000BC4B0000}"/>
    <cellStyle name="Percent 3 2 10" xfId="19309" xr:uid="{00000000-0005-0000-0000-0000BD4B0000}"/>
    <cellStyle name="Percent 3 2 10 2" xfId="19310" xr:uid="{00000000-0005-0000-0000-0000BE4B0000}"/>
    <cellStyle name="Percent 3 2 10 2 2" xfId="19311" xr:uid="{00000000-0005-0000-0000-0000BF4B0000}"/>
    <cellStyle name="Percent 3 2 10 2 2 2" xfId="19312" xr:uid="{00000000-0005-0000-0000-0000C04B0000}"/>
    <cellStyle name="Percent 3 2 10 2 2 2 2" xfId="19313" xr:uid="{00000000-0005-0000-0000-0000C14B0000}"/>
    <cellStyle name="Percent 3 2 10 2 2 2 3" xfId="19314" xr:uid="{00000000-0005-0000-0000-0000C24B0000}"/>
    <cellStyle name="Percent 3 2 10 2 2 3" xfId="19315" xr:uid="{00000000-0005-0000-0000-0000C34B0000}"/>
    <cellStyle name="Percent 3 2 10 2 2 4" xfId="19316" xr:uid="{00000000-0005-0000-0000-0000C44B0000}"/>
    <cellStyle name="Percent 3 2 10 2 3" xfId="19317" xr:uid="{00000000-0005-0000-0000-0000C54B0000}"/>
    <cellStyle name="Percent 3 2 10 2 3 2" xfId="19318" xr:uid="{00000000-0005-0000-0000-0000C64B0000}"/>
    <cellStyle name="Percent 3 2 10 2 3 3" xfId="19319" xr:uid="{00000000-0005-0000-0000-0000C74B0000}"/>
    <cellStyle name="Percent 3 2 10 2 4" xfId="19320" xr:uid="{00000000-0005-0000-0000-0000C84B0000}"/>
    <cellStyle name="Percent 3 2 10 2 5" xfId="19321" xr:uid="{00000000-0005-0000-0000-0000C94B0000}"/>
    <cellStyle name="Percent 3 2 10 3" xfId="19322" xr:uid="{00000000-0005-0000-0000-0000CA4B0000}"/>
    <cellStyle name="Percent 3 2 10 3 2" xfId="19323" xr:uid="{00000000-0005-0000-0000-0000CB4B0000}"/>
    <cellStyle name="Percent 3 2 10 3 2 2" xfId="19324" xr:uid="{00000000-0005-0000-0000-0000CC4B0000}"/>
    <cellStyle name="Percent 3 2 10 3 2 3" xfId="19325" xr:uid="{00000000-0005-0000-0000-0000CD4B0000}"/>
    <cellStyle name="Percent 3 2 10 3 3" xfId="19326" xr:uid="{00000000-0005-0000-0000-0000CE4B0000}"/>
    <cellStyle name="Percent 3 2 10 3 4" xfId="19327" xr:uid="{00000000-0005-0000-0000-0000CF4B0000}"/>
    <cellStyle name="Percent 3 2 10 4" xfId="19328" xr:uid="{00000000-0005-0000-0000-0000D04B0000}"/>
    <cellStyle name="Percent 3 2 10 4 2" xfId="19329" xr:uid="{00000000-0005-0000-0000-0000D14B0000}"/>
    <cellStyle name="Percent 3 2 10 4 3" xfId="19330" xr:uid="{00000000-0005-0000-0000-0000D24B0000}"/>
    <cellStyle name="Percent 3 2 10 5" xfId="19331" xr:uid="{00000000-0005-0000-0000-0000D34B0000}"/>
    <cellStyle name="Percent 3 2 10 6" xfId="19332" xr:uid="{00000000-0005-0000-0000-0000D44B0000}"/>
    <cellStyle name="Percent 3 2 11" xfId="19333" xr:uid="{00000000-0005-0000-0000-0000D54B0000}"/>
    <cellStyle name="Percent 3 2 11 2" xfId="19334" xr:uid="{00000000-0005-0000-0000-0000D64B0000}"/>
    <cellStyle name="Percent 3 2 11 2 2" xfId="19335" xr:uid="{00000000-0005-0000-0000-0000D74B0000}"/>
    <cellStyle name="Percent 3 2 11 2 2 2" xfId="19336" xr:uid="{00000000-0005-0000-0000-0000D84B0000}"/>
    <cellStyle name="Percent 3 2 11 2 2 2 2" xfId="19337" xr:uid="{00000000-0005-0000-0000-0000D94B0000}"/>
    <cellStyle name="Percent 3 2 11 2 2 2 3" xfId="19338" xr:uid="{00000000-0005-0000-0000-0000DA4B0000}"/>
    <cellStyle name="Percent 3 2 11 2 2 3" xfId="19339" xr:uid="{00000000-0005-0000-0000-0000DB4B0000}"/>
    <cellStyle name="Percent 3 2 11 2 2 4" xfId="19340" xr:uid="{00000000-0005-0000-0000-0000DC4B0000}"/>
    <cellStyle name="Percent 3 2 11 2 3" xfId="19341" xr:uid="{00000000-0005-0000-0000-0000DD4B0000}"/>
    <cellStyle name="Percent 3 2 11 2 3 2" xfId="19342" xr:uid="{00000000-0005-0000-0000-0000DE4B0000}"/>
    <cellStyle name="Percent 3 2 11 2 3 3" xfId="19343" xr:uid="{00000000-0005-0000-0000-0000DF4B0000}"/>
    <cellStyle name="Percent 3 2 11 2 4" xfId="19344" xr:uid="{00000000-0005-0000-0000-0000E04B0000}"/>
    <cellStyle name="Percent 3 2 11 2 5" xfId="19345" xr:uid="{00000000-0005-0000-0000-0000E14B0000}"/>
    <cellStyle name="Percent 3 2 11 3" xfId="19346" xr:uid="{00000000-0005-0000-0000-0000E24B0000}"/>
    <cellStyle name="Percent 3 2 11 3 2" xfId="19347" xr:uid="{00000000-0005-0000-0000-0000E34B0000}"/>
    <cellStyle name="Percent 3 2 11 3 2 2" xfId="19348" xr:uid="{00000000-0005-0000-0000-0000E44B0000}"/>
    <cellStyle name="Percent 3 2 11 3 2 3" xfId="19349" xr:uid="{00000000-0005-0000-0000-0000E54B0000}"/>
    <cellStyle name="Percent 3 2 11 3 3" xfId="19350" xr:uid="{00000000-0005-0000-0000-0000E64B0000}"/>
    <cellStyle name="Percent 3 2 11 3 4" xfId="19351" xr:uid="{00000000-0005-0000-0000-0000E74B0000}"/>
    <cellStyle name="Percent 3 2 11 4" xfId="19352" xr:uid="{00000000-0005-0000-0000-0000E84B0000}"/>
    <cellStyle name="Percent 3 2 11 4 2" xfId="19353" xr:uid="{00000000-0005-0000-0000-0000E94B0000}"/>
    <cellStyle name="Percent 3 2 11 4 3" xfId="19354" xr:uid="{00000000-0005-0000-0000-0000EA4B0000}"/>
    <cellStyle name="Percent 3 2 11 5" xfId="19355" xr:uid="{00000000-0005-0000-0000-0000EB4B0000}"/>
    <cellStyle name="Percent 3 2 11 6" xfId="19356" xr:uid="{00000000-0005-0000-0000-0000EC4B0000}"/>
    <cellStyle name="Percent 3 2 12" xfId="19357" xr:uid="{00000000-0005-0000-0000-0000ED4B0000}"/>
    <cellStyle name="Percent 3 2 12 2" xfId="19358" xr:uid="{00000000-0005-0000-0000-0000EE4B0000}"/>
    <cellStyle name="Percent 3 2 12 2 2" xfId="19359" xr:uid="{00000000-0005-0000-0000-0000EF4B0000}"/>
    <cellStyle name="Percent 3 2 12 2 2 2" xfId="19360" xr:uid="{00000000-0005-0000-0000-0000F04B0000}"/>
    <cellStyle name="Percent 3 2 12 2 2 2 2" xfId="19361" xr:uid="{00000000-0005-0000-0000-0000F14B0000}"/>
    <cellStyle name="Percent 3 2 12 2 2 2 3" xfId="19362" xr:uid="{00000000-0005-0000-0000-0000F24B0000}"/>
    <cellStyle name="Percent 3 2 12 2 2 3" xfId="19363" xr:uid="{00000000-0005-0000-0000-0000F34B0000}"/>
    <cellStyle name="Percent 3 2 12 2 2 4" xfId="19364" xr:uid="{00000000-0005-0000-0000-0000F44B0000}"/>
    <cellStyle name="Percent 3 2 12 2 3" xfId="19365" xr:uid="{00000000-0005-0000-0000-0000F54B0000}"/>
    <cellStyle name="Percent 3 2 12 2 3 2" xfId="19366" xr:uid="{00000000-0005-0000-0000-0000F64B0000}"/>
    <cellStyle name="Percent 3 2 12 2 3 3" xfId="19367" xr:uid="{00000000-0005-0000-0000-0000F74B0000}"/>
    <cellStyle name="Percent 3 2 12 2 4" xfId="19368" xr:uid="{00000000-0005-0000-0000-0000F84B0000}"/>
    <cellStyle name="Percent 3 2 12 2 5" xfId="19369" xr:uid="{00000000-0005-0000-0000-0000F94B0000}"/>
    <cellStyle name="Percent 3 2 12 3" xfId="19370" xr:uid="{00000000-0005-0000-0000-0000FA4B0000}"/>
    <cellStyle name="Percent 3 2 12 3 2" xfId="19371" xr:uid="{00000000-0005-0000-0000-0000FB4B0000}"/>
    <cellStyle name="Percent 3 2 12 3 2 2" xfId="19372" xr:uid="{00000000-0005-0000-0000-0000FC4B0000}"/>
    <cellStyle name="Percent 3 2 12 3 2 3" xfId="19373" xr:uid="{00000000-0005-0000-0000-0000FD4B0000}"/>
    <cellStyle name="Percent 3 2 12 3 3" xfId="19374" xr:uid="{00000000-0005-0000-0000-0000FE4B0000}"/>
    <cellStyle name="Percent 3 2 12 3 4" xfId="19375" xr:uid="{00000000-0005-0000-0000-0000FF4B0000}"/>
    <cellStyle name="Percent 3 2 12 4" xfId="19376" xr:uid="{00000000-0005-0000-0000-0000004C0000}"/>
    <cellStyle name="Percent 3 2 12 4 2" xfId="19377" xr:uid="{00000000-0005-0000-0000-0000014C0000}"/>
    <cellStyle name="Percent 3 2 12 4 3" xfId="19378" xr:uid="{00000000-0005-0000-0000-0000024C0000}"/>
    <cellStyle name="Percent 3 2 12 5" xfId="19379" xr:uid="{00000000-0005-0000-0000-0000034C0000}"/>
    <cellStyle name="Percent 3 2 12 6" xfId="19380" xr:uid="{00000000-0005-0000-0000-0000044C0000}"/>
    <cellStyle name="Percent 3 2 13" xfId="19381" xr:uid="{00000000-0005-0000-0000-0000054C0000}"/>
    <cellStyle name="Percent 3 2 13 2" xfId="19382" xr:uid="{00000000-0005-0000-0000-0000064C0000}"/>
    <cellStyle name="Percent 3 2 13 2 2" xfId="19383" xr:uid="{00000000-0005-0000-0000-0000074C0000}"/>
    <cellStyle name="Percent 3 2 13 2 2 2" xfId="19384" xr:uid="{00000000-0005-0000-0000-0000084C0000}"/>
    <cellStyle name="Percent 3 2 13 2 2 2 2" xfId="19385" xr:uid="{00000000-0005-0000-0000-0000094C0000}"/>
    <cellStyle name="Percent 3 2 13 2 2 2 3" xfId="19386" xr:uid="{00000000-0005-0000-0000-00000A4C0000}"/>
    <cellStyle name="Percent 3 2 13 2 2 3" xfId="19387" xr:uid="{00000000-0005-0000-0000-00000B4C0000}"/>
    <cellStyle name="Percent 3 2 13 2 2 4" xfId="19388" xr:uid="{00000000-0005-0000-0000-00000C4C0000}"/>
    <cellStyle name="Percent 3 2 13 2 3" xfId="19389" xr:uid="{00000000-0005-0000-0000-00000D4C0000}"/>
    <cellStyle name="Percent 3 2 13 2 3 2" xfId="19390" xr:uid="{00000000-0005-0000-0000-00000E4C0000}"/>
    <cellStyle name="Percent 3 2 13 2 3 3" xfId="19391" xr:uid="{00000000-0005-0000-0000-00000F4C0000}"/>
    <cellStyle name="Percent 3 2 13 2 4" xfId="19392" xr:uid="{00000000-0005-0000-0000-0000104C0000}"/>
    <cellStyle name="Percent 3 2 13 2 5" xfId="19393" xr:uid="{00000000-0005-0000-0000-0000114C0000}"/>
    <cellStyle name="Percent 3 2 13 3" xfId="19394" xr:uid="{00000000-0005-0000-0000-0000124C0000}"/>
    <cellStyle name="Percent 3 2 13 3 2" xfId="19395" xr:uid="{00000000-0005-0000-0000-0000134C0000}"/>
    <cellStyle name="Percent 3 2 13 3 2 2" xfId="19396" xr:uid="{00000000-0005-0000-0000-0000144C0000}"/>
    <cellStyle name="Percent 3 2 13 3 2 3" xfId="19397" xr:uid="{00000000-0005-0000-0000-0000154C0000}"/>
    <cellStyle name="Percent 3 2 13 3 3" xfId="19398" xr:uid="{00000000-0005-0000-0000-0000164C0000}"/>
    <cellStyle name="Percent 3 2 13 3 4" xfId="19399" xr:uid="{00000000-0005-0000-0000-0000174C0000}"/>
    <cellStyle name="Percent 3 2 13 4" xfId="19400" xr:uid="{00000000-0005-0000-0000-0000184C0000}"/>
    <cellStyle name="Percent 3 2 13 4 2" xfId="19401" xr:uid="{00000000-0005-0000-0000-0000194C0000}"/>
    <cellStyle name="Percent 3 2 13 4 3" xfId="19402" xr:uid="{00000000-0005-0000-0000-00001A4C0000}"/>
    <cellStyle name="Percent 3 2 13 5" xfId="19403" xr:uid="{00000000-0005-0000-0000-00001B4C0000}"/>
    <cellStyle name="Percent 3 2 13 6" xfId="19404" xr:uid="{00000000-0005-0000-0000-00001C4C0000}"/>
    <cellStyle name="Percent 3 2 14" xfId="19405" xr:uid="{00000000-0005-0000-0000-00001D4C0000}"/>
    <cellStyle name="Percent 3 2 14 2" xfId="19406" xr:uid="{00000000-0005-0000-0000-00001E4C0000}"/>
    <cellStyle name="Percent 3 2 14 2 2" xfId="19407" xr:uid="{00000000-0005-0000-0000-00001F4C0000}"/>
    <cellStyle name="Percent 3 2 14 2 2 2" xfId="19408" xr:uid="{00000000-0005-0000-0000-0000204C0000}"/>
    <cellStyle name="Percent 3 2 14 2 2 2 2" xfId="19409" xr:uid="{00000000-0005-0000-0000-0000214C0000}"/>
    <cellStyle name="Percent 3 2 14 2 2 2 3" xfId="19410" xr:uid="{00000000-0005-0000-0000-0000224C0000}"/>
    <cellStyle name="Percent 3 2 14 2 2 3" xfId="19411" xr:uid="{00000000-0005-0000-0000-0000234C0000}"/>
    <cellStyle name="Percent 3 2 14 2 2 4" xfId="19412" xr:uid="{00000000-0005-0000-0000-0000244C0000}"/>
    <cellStyle name="Percent 3 2 14 2 3" xfId="19413" xr:uid="{00000000-0005-0000-0000-0000254C0000}"/>
    <cellStyle name="Percent 3 2 14 2 3 2" xfId="19414" xr:uid="{00000000-0005-0000-0000-0000264C0000}"/>
    <cellStyle name="Percent 3 2 14 2 3 3" xfId="19415" xr:uid="{00000000-0005-0000-0000-0000274C0000}"/>
    <cellStyle name="Percent 3 2 14 2 4" xfId="19416" xr:uid="{00000000-0005-0000-0000-0000284C0000}"/>
    <cellStyle name="Percent 3 2 14 2 5" xfId="19417" xr:uid="{00000000-0005-0000-0000-0000294C0000}"/>
    <cellStyle name="Percent 3 2 14 3" xfId="19418" xr:uid="{00000000-0005-0000-0000-00002A4C0000}"/>
    <cellStyle name="Percent 3 2 14 3 2" xfId="19419" xr:uid="{00000000-0005-0000-0000-00002B4C0000}"/>
    <cellStyle name="Percent 3 2 14 3 2 2" xfId="19420" xr:uid="{00000000-0005-0000-0000-00002C4C0000}"/>
    <cellStyle name="Percent 3 2 14 3 2 3" xfId="19421" xr:uid="{00000000-0005-0000-0000-00002D4C0000}"/>
    <cellStyle name="Percent 3 2 14 3 3" xfId="19422" xr:uid="{00000000-0005-0000-0000-00002E4C0000}"/>
    <cellStyle name="Percent 3 2 14 3 4" xfId="19423" xr:uid="{00000000-0005-0000-0000-00002F4C0000}"/>
    <cellStyle name="Percent 3 2 14 4" xfId="19424" xr:uid="{00000000-0005-0000-0000-0000304C0000}"/>
    <cellStyle name="Percent 3 2 14 4 2" xfId="19425" xr:uid="{00000000-0005-0000-0000-0000314C0000}"/>
    <cellStyle name="Percent 3 2 14 4 3" xfId="19426" xr:uid="{00000000-0005-0000-0000-0000324C0000}"/>
    <cellStyle name="Percent 3 2 14 5" xfId="19427" xr:uid="{00000000-0005-0000-0000-0000334C0000}"/>
    <cellStyle name="Percent 3 2 14 6" xfId="19428" xr:uid="{00000000-0005-0000-0000-0000344C0000}"/>
    <cellStyle name="Percent 3 2 15" xfId="19429" xr:uid="{00000000-0005-0000-0000-0000354C0000}"/>
    <cellStyle name="Percent 3 2 15 2" xfId="19430" xr:uid="{00000000-0005-0000-0000-0000364C0000}"/>
    <cellStyle name="Percent 3 2 15 2 2" xfId="19431" xr:uid="{00000000-0005-0000-0000-0000374C0000}"/>
    <cellStyle name="Percent 3 2 15 2 2 2" xfId="19432" xr:uid="{00000000-0005-0000-0000-0000384C0000}"/>
    <cellStyle name="Percent 3 2 15 2 2 2 2" xfId="19433" xr:uid="{00000000-0005-0000-0000-0000394C0000}"/>
    <cellStyle name="Percent 3 2 15 2 2 2 3" xfId="19434" xr:uid="{00000000-0005-0000-0000-00003A4C0000}"/>
    <cellStyle name="Percent 3 2 15 2 2 3" xfId="19435" xr:uid="{00000000-0005-0000-0000-00003B4C0000}"/>
    <cellStyle name="Percent 3 2 15 2 2 4" xfId="19436" xr:uid="{00000000-0005-0000-0000-00003C4C0000}"/>
    <cellStyle name="Percent 3 2 15 2 3" xfId="19437" xr:uid="{00000000-0005-0000-0000-00003D4C0000}"/>
    <cellStyle name="Percent 3 2 15 2 3 2" xfId="19438" xr:uid="{00000000-0005-0000-0000-00003E4C0000}"/>
    <cellStyle name="Percent 3 2 15 2 3 3" xfId="19439" xr:uid="{00000000-0005-0000-0000-00003F4C0000}"/>
    <cellStyle name="Percent 3 2 15 2 4" xfId="19440" xr:uid="{00000000-0005-0000-0000-0000404C0000}"/>
    <cellStyle name="Percent 3 2 15 2 5" xfId="19441" xr:uid="{00000000-0005-0000-0000-0000414C0000}"/>
    <cellStyle name="Percent 3 2 15 3" xfId="19442" xr:uid="{00000000-0005-0000-0000-0000424C0000}"/>
    <cellStyle name="Percent 3 2 15 3 2" xfId="19443" xr:uid="{00000000-0005-0000-0000-0000434C0000}"/>
    <cellStyle name="Percent 3 2 15 3 2 2" xfId="19444" xr:uid="{00000000-0005-0000-0000-0000444C0000}"/>
    <cellStyle name="Percent 3 2 15 3 2 3" xfId="19445" xr:uid="{00000000-0005-0000-0000-0000454C0000}"/>
    <cellStyle name="Percent 3 2 15 3 3" xfId="19446" xr:uid="{00000000-0005-0000-0000-0000464C0000}"/>
    <cellStyle name="Percent 3 2 15 3 4" xfId="19447" xr:uid="{00000000-0005-0000-0000-0000474C0000}"/>
    <cellStyle name="Percent 3 2 15 4" xfId="19448" xr:uid="{00000000-0005-0000-0000-0000484C0000}"/>
    <cellStyle name="Percent 3 2 15 4 2" xfId="19449" xr:uid="{00000000-0005-0000-0000-0000494C0000}"/>
    <cellStyle name="Percent 3 2 15 4 3" xfId="19450" xr:uid="{00000000-0005-0000-0000-00004A4C0000}"/>
    <cellStyle name="Percent 3 2 15 5" xfId="19451" xr:uid="{00000000-0005-0000-0000-00004B4C0000}"/>
    <cellStyle name="Percent 3 2 15 6" xfId="19452" xr:uid="{00000000-0005-0000-0000-00004C4C0000}"/>
    <cellStyle name="Percent 3 2 16" xfId="19453" xr:uid="{00000000-0005-0000-0000-00004D4C0000}"/>
    <cellStyle name="Percent 3 2 16 2" xfId="19454" xr:uid="{00000000-0005-0000-0000-00004E4C0000}"/>
    <cellStyle name="Percent 3 2 16 2 2" xfId="19455" xr:uid="{00000000-0005-0000-0000-00004F4C0000}"/>
    <cellStyle name="Percent 3 2 16 2 2 2" xfId="19456" xr:uid="{00000000-0005-0000-0000-0000504C0000}"/>
    <cellStyle name="Percent 3 2 16 2 2 2 2" xfId="19457" xr:uid="{00000000-0005-0000-0000-0000514C0000}"/>
    <cellStyle name="Percent 3 2 16 2 2 2 3" xfId="19458" xr:uid="{00000000-0005-0000-0000-0000524C0000}"/>
    <cellStyle name="Percent 3 2 16 2 2 3" xfId="19459" xr:uid="{00000000-0005-0000-0000-0000534C0000}"/>
    <cellStyle name="Percent 3 2 16 2 2 4" xfId="19460" xr:uid="{00000000-0005-0000-0000-0000544C0000}"/>
    <cellStyle name="Percent 3 2 16 2 3" xfId="19461" xr:uid="{00000000-0005-0000-0000-0000554C0000}"/>
    <cellStyle name="Percent 3 2 16 2 3 2" xfId="19462" xr:uid="{00000000-0005-0000-0000-0000564C0000}"/>
    <cellStyle name="Percent 3 2 16 2 3 3" xfId="19463" xr:uid="{00000000-0005-0000-0000-0000574C0000}"/>
    <cellStyle name="Percent 3 2 16 2 4" xfId="19464" xr:uid="{00000000-0005-0000-0000-0000584C0000}"/>
    <cellStyle name="Percent 3 2 16 2 5" xfId="19465" xr:uid="{00000000-0005-0000-0000-0000594C0000}"/>
    <cellStyle name="Percent 3 2 16 3" xfId="19466" xr:uid="{00000000-0005-0000-0000-00005A4C0000}"/>
    <cellStyle name="Percent 3 2 16 3 2" xfId="19467" xr:uid="{00000000-0005-0000-0000-00005B4C0000}"/>
    <cellStyle name="Percent 3 2 16 3 2 2" xfId="19468" xr:uid="{00000000-0005-0000-0000-00005C4C0000}"/>
    <cellStyle name="Percent 3 2 16 3 2 3" xfId="19469" xr:uid="{00000000-0005-0000-0000-00005D4C0000}"/>
    <cellStyle name="Percent 3 2 16 3 3" xfId="19470" xr:uid="{00000000-0005-0000-0000-00005E4C0000}"/>
    <cellStyle name="Percent 3 2 16 3 4" xfId="19471" xr:uid="{00000000-0005-0000-0000-00005F4C0000}"/>
    <cellStyle name="Percent 3 2 16 4" xfId="19472" xr:uid="{00000000-0005-0000-0000-0000604C0000}"/>
    <cellStyle name="Percent 3 2 16 4 2" xfId="19473" xr:uid="{00000000-0005-0000-0000-0000614C0000}"/>
    <cellStyle name="Percent 3 2 16 4 3" xfId="19474" xr:uid="{00000000-0005-0000-0000-0000624C0000}"/>
    <cellStyle name="Percent 3 2 16 5" xfId="19475" xr:uid="{00000000-0005-0000-0000-0000634C0000}"/>
    <cellStyle name="Percent 3 2 16 6" xfId="19476" xr:uid="{00000000-0005-0000-0000-0000644C0000}"/>
    <cellStyle name="Percent 3 2 17" xfId="19477" xr:uid="{00000000-0005-0000-0000-0000654C0000}"/>
    <cellStyle name="Percent 3 2 17 2" xfId="19478" xr:uid="{00000000-0005-0000-0000-0000664C0000}"/>
    <cellStyle name="Percent 3 2 17 2 2" xfId="19479" xr:uid="{00000000-0005-0000-0000-0000674C0000}"/>
    <cellStyle name="Percent 3 2 17 2 2 2" xfId="19480" xr:uid="{00000000-0005-0000-0000-0000684C0000}"/>
    <cellStyle name="Percent 3 2 17 2 2 2 2" xfId="19481" xr:uid="{00000000-0005-0000-0000-0000694C0000}"/>
    <cellStyle name="Percent 3 2 17 2 2 2 3" xfId="19482" xr:uid="{00000000-0005-0000-0000-00006A4C0000}"/>
    <cellStyle name="Percent 3 2 17 2 2 3" xfId="19483" xr:uid="{00000000-0005-0000-0000-00006B4C0000}"/>
    <cellStyle name="Percent 3 2 17 2 2 4" xfId="19484" xr:uid="{00000000-0005-0000-0000-00006C4C0000}"/>
    <cellStyle name="Percent 3 2 17 2 3" xfId="19485" xr:uid="{00000000-0005-0000-0000-00006D4C0000}"/>
    <cellStyle name="Percent 3 2 17 2 3 2" xfId="19486" xr:uid="{00000000-0005-0000-0000-00006E4C0000}"/>
    <cellStyle name="Percent 3 2 17 2 3 3" xfId="19487" xr:uid="{00000000-0005-0000-0000-00006F4C0000}"/>
    <cellStyle name="Percent 3 2 17 2 4" xfId="19488" xr:uid="{00000000-0005-0000-0000-0000704C0000}"/>
    <cellStyle name="Percent 3 2 17 2 5" xfId="19489" xr:uid="{00000000-0005-0000-0000-0000714C0000}"/>
    <cellStyle name="Percent 3 2 17 3" xfId="19490" xr:uid="{00000000-0005-0000-0000-0000724C0000}"/>
    <cellStyle name="Percent 3 2 17 3 2" xfId="19491" xr:uid="{00000000-0005-0000-0000-0000734C0000}"/>
    <cellStyle name="Percent 3 2 17 3 2 2" xfId="19492" xr:uid="{00000000-0005-0000-0000-0000744C0000}"/>
    <cellStyle name="Percent 3 2 17 3 2 3" xfId="19493" xr:uid="{00000000-0005-0000-0000-0000754C0000}"/>
    <cellStyle name="Percent 3 2 17 3 3" xfId="19494" xr:uid="{00000000-0005-0000-0000-0000764C0000}"/>
    <cellStyle name="Percent 3 2 17 3 4" xfId="19495" xr:uid="{00000000-0005-0000-0000-0000774C0000}"/>
    <cellStyle name="Percent 3 2 17 4" xfId="19496" xr:uid="{00000000-0005-0000-0000-0000784C0000}"/>
    <cellStyle name="Percent 3 2 17 4 2" xfId="19497" xr:uid="{00000000-0005-0000-0000-0000794C0000}"/>
    <cellStyle name="Percent 3 2 17 4 3" xfId="19498" xr:uid="{00000000-0005-0000-0000-00007A4C0000}"/>
    <cellStyle name="Percent 3 2 17 5" xfId="19499" xr:uid="{00000000-0005-0000-0000-00007B4C0000}"/>
    <cellStyle name="Percent 3 2 17 6" xfId="19500" xr:uid="{00000000-0005-0000-0000-00007C4C0000}"/>
    <cellStyle name="Percent 3 2 18" xfId="19501" xr:uid="{00000000-0005-0000-0000-00007D4C0000}"/>
    <cellStyle name="Percent 3 2 18 2" xfId="19502" xr:uid="{00000000-0005-0000-0000-00007E4C0000}"/>
    <cellStyle name="Percent 3 2 18 2 2" xfId="19503" xr:uid="{00000000-0005-0000-0000-00007F4C0000}"/>
    <cellStyle name="Percent 3 2 18 2 2 2" xfId="19504" xr:uid="{00000000-0005-0000-0000-0000804C0000}"/>
    <cellStyle name="Percent 3 2 18 2 2 2 2" xfId="19505" xr:uid="{00000000-0005-0000-0000-0000814C0000}"/>
    <cellStyle name="Percent 3 2 18 2 2 2 3" xfId="19506" xr:uid="{00000000-0005-0000-0000-0000824C0000}"/>
    <cellStyle name="Percent 3 2 18 2 2 3" xfId="19507" xr:uid="{00000000-0005-0000-0000-0000834C0000}"/>
    <cellStyle name="Percent 3 2 18 2 2 4" xfId="19508" xr:uid="{00000000-0005-0000-0000-0000844C0000}"/>
    <cellStyle name="Percent 3 2 18 2 3" xfId="19509" xr:uid="{00000000-0005-0000-0000-0000854C0000}"/>
    <cellStyle name="Percent 3 2 18 2 3 2" xfId="19510" xr:uid="{00000000-0005-0000-0000-0000864C0000}"/>
    <cellStyle name="Percent 3 2 18 2 3 3" xfId="19511" xr:uid="{00000000-0005-0000-0000-0000874C0000}"/>
    <cellStyle name="Percent 3 2 18 2 4" xfId="19512" xr:uid="{00000000-0005-0000-0000-0000884C0000}"/>
    <cellStyle name="Percent 3 2 18 2 5" xfId="19513" xr:uid="{00000000-0005-0000-0000-0000894C0000}"/>
    <cellStyle name="Percent 3 2 18 3" xfId="19514" xr:uid="{00000000-0005-0000-0000-00008A4C0000}"/>
    <cellStyle name="Percent 3 2 18 3 2" xfId="19515" xr:uid="{00000000-0005-0000-0000-00008B4C0000}"/>
    <cellStyle name="Percent 3 2 18 3 2 2" xfId="19516" xr:uid="{00000000-0005-0000-0000-00008C4C0000}"/>
    <cellStyle name="Percent 3 2 18 3 2 3" xfId="19517" xr:uid="{00000000-0005-0000-0000-00008D4C0000}"/>
    <cellStyle name="Percent 3 2 18 3 3" xfId="19518" xr:uid="{00000000-0005-0000-0000-00008E4C0000}"/>
    <cellStyle name="Percent 3 2 18 3 4" xfId="19519" xr:uid="{00000000-0005-0000-0000-00008F4C0000}"/>
    <cellStyle name="Percent 3 2 18 4" xfId="19520" xr:uid="{00000000-0005-0000-0000-0000904C0000}"/>
    <cellStyle name="Percent 3 2 18 4 2" xfId="19521" xr:uid="{00000000-0005-0000-0000-0000914C0000}"/>
    <cellStyle name="Percent 3 2 18 4 3" xfId="19522" xr:uid="{00000000-0005-0000-0000-0000924C0000}"/>
    <cellStyle name="Percent 3 2 18 5" xfId="19523" xr:uid="{00000000-0005-0000-0000-0000934C0000}"/>
    <cellStyle name="Percent 3 2 18 6" xfId="19524" xr:uid="{00000000-0005-0000-0000-0000944C0000}"/>
    <cellStyle name="Percent 3 2 19" xfId="19525" xr:uid="{00000000-0005-0000-0000-0000954C0000}"/>
    <cellStyle name="Percent 3 2 19 2" xfId="19526" xr:uid="{00000000-0005-0000-0000-0000964C0000}"/>
    <cellStyle name="Percent 3 2 19 2 2" xfId="19527" xr:uid="{00000000-0005-0000-0000-0000974C0000}"/>
    <cellStyle name="Percent 3 2 19 2 2 2" xfId="19528" xr:uid="{00000000-0005-0000-0000-0000984C0000}"/>
    <cellStyle name="Percent 3 2 19 2 2 2 2" xfId="19529" xr:uid="{00000000-0005-0000-0000-0000994C0000}"/>
    <cellStyle name="Percent 3 2 19 2 2 2 3" xfId="19530" xr:uid="{00000000-0005-0000-0000-00009A4C0000}"/>
    <cellStyle name="Percent 3 2 19 2 2 3" xfId="19531" xr:uid="{00000000-0005-0000-0000-00009B4C0000}"/>
    <cellStyle name="Percent 3 2 19 2 2 4" xfId="19532" xr:uid="{00000000-0005-0000-0000-00009C4C0000}"/>
    <cellStyle name="Percent 3 2 19 2 3" xfId="19533" xr:uid="{00000000-0005-0000-0000-00009D4C0000}"/>
    <cellStyle name="Percent 3 2 19 2 3 2" xfId="19534" xr:uid="{00000000-0005-0000-0000-00009E4C0000}"/>
    <cellStyle name="Percent 3 2 19 2 3 3" xfId="19535" xr:uid="{00000000-0005-0000-0000-00009F4C0000}"/>
    <cellStyle name="Percent 3 2 19 2 4" xfId="19536" xr:uid="{00000000-0005-0000-0000-0000A04C0000}"/>
    <cellStyle name="Percent 3 2 19 2 5" xfId="19537" xr:uid="{00000000-0005-0000-0000-0000A14C0000}"/>
    <cellStyle name="Percent 3 2 19 3" xfId="19538" xr:uid="{00000000-0005-0000-0000-0000A24C0000}"/>
    <cellStyle name="Percent 3 2 19 3 2" xfId="19539" xr:uid="{00000000-0005-0000-0000-0000A34C0000}"/>
    <cellStyle name="Percent 3 2 19 3 2 2" xfId="19540" xr:uid="{00000000-0005-0000-0000-0000A44C0000}"/>
    <cellStyle name="Percent 3 2 19 3 2 3" xfId="19541" xr:uid="{00000000-0005-0000-0000-0000A54C0000}"/>
    <cellStyle name="Percent 3 2 19 3 3" xfId="19542" xr:uid="{00000000-0005-0000-0000-0000A64C0000}"/>
    <cellStyle name="Percent 3 2 19 3 4" xfId="19543" xr:uid="{00000000-0005-0000-0000-0000A74C0000}"/>
    <cellStyle name="Percent 3 2 19 4" xfId="19544" xr:uid="{00000000-0005-0000-0000-0000A84C0000}"/>
    <cellStyle name="Percent 3 2 19 4 2" xfId="19545" xr:uid="{00000000-0005-0000-0000-0000A94C0000}"/>
    <cellStyle name="Percent 3 2 19 4 3" xfId="19546" xr:uid="{00000000-0005-0000-0000-0000AA4C0000}"/>
    <cellStyle name="Percent 3 2 19 5" xfId="19547" xr:uid="{00000000-0005-0000-0000-0000AB4C0000}"/>
    <cellStyle name="Percent 3 2 19 6" xfId="19548" xr:uid="{00000000-0005-0000-0000-0000AC4C0000}"/>
    <cellStyle name="Percent 3 2 2" xfId="19549" xr:uid="{00000000-0005-0000-0000-0000AD4C0000}"/>
    <cellStyle name="Percent 3 2 2 2" xfId="19550" xr:uid="{00000000-0005-0000-0000-0000AE4C0000}"/>
    <cellStyle name="Percent 3 2 2 2 2" xfId="19551" xr:uid="{00000000-0005-0000-0000-0000AF4C0000}"/>
    <cellStyle name="Percent 3 2 2 2 2 2" xfId="19552" xr:uid="{00000000-0005-0000-0000-0000B04C0000}"/>
    <cellStyle name="Percent 3 2 2 2 2 2 2" xfId="19553" xr:uid="{00000000-0005-0000-0000-0000B14C0000}"/>
    <cellStyle name="Percent 3 2 2 2 2 2 2 2" xfId="19554" xr:uid="{00000000-0005-0000-0000-0000B24C0000}"/>
    <cellStyle name="Percent 3 2 2 2 2 2 2 3" xfId="19555" xr:uid="{00000000-0005-0000-0000-0000B34C0000}"/>
    <cellStyle name="Percent 3 2 2 2 2 2 3" xfId="19556" xr:uid="{00000000-0005-0000-0000-0000B44C0000}"/>
    <cellStyle name="Percent 3 2 2 2 2 2 4" xfId="19557" xr:uid="{00000000-0005-0000-0000-0000B54C0000}"/>
    <cellStyle name="Percent 3 2 2 2 2 3" xfId="19558" xr:uid="{00000000-0005-0000-0000-0000B64C0000}"/>
    <cellStyle name="Percent 3 2 2 2 2 3 2" xfId="19559" xr:uid="{00000000-0005-0000-0000-0000B74C0000}"/>
    <cellStyle name="Percent 3 2 2 2 2 3 3" xfId="19560" xr:uid="{00000000-0005-0000-0000-0000B84C0000}"/>
    <cellStyle name="Percent 3 2 2 2 2 4" xfId="19561" xr:uid="{00000000-0005-0000-0000-0000B94C0000}"/>
    <cellStyle name="Percent 3 2 2 2 2 5" xfId="19562" xr:uid="{00000000-0005-0000-0000-0000BA4C0000}"/>
    <cellStyle name="Percent 3 2 2 2 3" xfId="19563" xr:uid="{00000000-0005-0000-0000-0000BB4C0000}"/>
    <cellStyle name="Percent 3 2 2 2 3 2" xfId="19564" xr:uid="{00000000-0005-0000-0000-0000BC4C0000}"/>
    <cellStyle name="Percent 3 2 2 2 3 2 2" xfId="19565" xr:uid="{00000000-0005-0000-0000-0000BD4C0000}"/>
    <cellStyle name="Percent 3 2 2 2 3 2 3" xfId="19566" xr:uid="{00000000-0005-0000-0000-0000BE4C0000}"/>
    <cellStyle name="Percent 3 2 2 2 3 3" xfId="19567" xr:uid="{00000000-0005-0000-0000-0000BF4C0000}"/>
    <cellStyle name="Percent 3 2 2 2 3 4" xfId="19568" xr:uid="{00000000-0005-0000-0000-0000C04C0000}"/>
    <cellStyle name="Percent 3 2 2 2 4" xfId="19569" xr:uid="{00000000-0005-0000-0000-0000C14C0000}"/>
    <cellStyle name="Percent 3 2 2 2 4 2" xfId="19570" xr:uid="{00000000-0005-0000-0000-0000C24C0000}"/>
    <cellStyle name="Percent 3 2 2 2 4 3" xfId="19571" xr:uid="{00000000-0005-0000-0000-0000C34C0000}"/>
    <cellStyle name="Percent 3 2 2 2 5" xfId="19572" xr:uid="{00000000-0005-0000-0000-0000C44C0000}"/>
    <cellStyle name="Percent 3 2 2 2 6" xfId="19573" xr:uid="{00000000-0005-0000-0000-0000C54C0000}"/>
    <cellStyle name="Percent 3 2 2 3" xfId="19574" xr:uid="{00000000-0005-0000-0000-0000C64C0000}"/>
    <cellStyle name="Percent 3 2 2 3 2" xfId="19575" xr:uid="{00000000-0005-0000-0000-0000C74C0000}"/>
    <cellStyle name="Percent 3 2 2 3 2 2" xfId="19576" xr:uid="{00000000-0005-0000-0000-0000C84C0000}"/>
    <cellStyle name="Percent 3 2 2 3 2 2 2" xfId="19577" xr:uid="{00000000-0005-0000-0000-0000C94C0000}"/>
    <cellStyle name="Percent 3 2 2 3 2 2 2 2" xfId="19578" xr:uid="{00000000-0005-0000-0000-0000CA4C0000}"/>
    <cellStyle name="Percent 3 2 2 3 2 2 2 3" xfId="19579" xr:uid="{00000000-0005-0000-0000-0000CB4C0000}"/>
    <cellStyle name="Percent 3 2 2 3 2 2 3" xfId="19580" xr:uid="{00000000-0005-0000-0000-0000CC4C0000}"/>
    <cellStyle name="Percent 3 2 2 3 2 2 4" xfId="19581" xr:uid="{00000000-0005-0000-0000-0000CD4C0000}"/>
    <cellStyle name="Percent 3 2 2 3 2 3" xfId="19582" xr:uid="{00000000-0005-0000-0000-0000CE4C0000}"/>
    <cellStyle name="Percent 3 2 2 3 2 3 2" xfId="19583" xr:uid="{00000000-0005-0000-0000-0000CF4C0000}"/>
    <cellStyle name="Percent 3 2 2 3 2 3 3" xfId="19584" xr:uid="{00000000-0005-0000-0000-0000D04C0000}"/>
    <cellStyle name="Percent 3 2 2 3 2 4" xfId="19585" xr:uid="{00000000-0005-0000-0000-0000D14C0000}"/>
    <cellStyle name="Percent 3 2 2 3 2 5" xfId="19586" xr:uid="{00000000-0005-0000-0000-0000D24C0000}"/>
    <cellStyle name="Percent 3 2 2 3 3" xfId="19587" xr:uid="{00000000-0005-0000-0000-0000D34C0000}"/>
    <cellStyle name="Percent 3 2 2 3 3 2" xfId="19588" xr:uid="{00000000-0005-0000-0000-0000D44C0000}"/>
    <cellStyle name="Percent 3 2 2 3 3 2 2" xfId="19589" xr:uid="{00000000-0005-0000-0000-0000D54C0000}"/>
    <cellStyle name="Percent 3 2 2 3 3 2 3" xfId="19590" xr:uid="{00000000-0005-0000-0000-0000D64C0000}"/>
    <cellStyle name="Percent 3 2 2 3 3 3" xfId="19591" xr:uid="{00000000-0005-0000-0000-0000D74C0000}"/>
    <cellStyle name="Percent 3 2 2 3 3 4" xfId="19592" xr:uid="{00000000-0005-0000-0000-0000D84C0000}"/>
    <cellStyle name="Percent 3 2 2 3 4" xfId="19593" xr:uid="{00000000-0005-0000-0000-0000D94C0000}"/>
    <cellStyle name="Percent 3 2 2 3 4 2" xfId="19594" xr:uid="{00000000-0005-0000-0000-0000DA4C0000}"/>
    <cellStyle name="Percent 3 2 2 3 4 3" xfId="19595" xr:uid="{00000000-0005-0000-0000-0000DB4C0000}"/>
    <cellStyle name="Percent 3 2 2 3 5" xfId="19596" xr:uid="{00000000-0005-0000-0000-0000DC4C0000}"/>
    <cellStyle name="Percent 3 2 2 3 6" xfId="19597" xr:uid="{00000000-0005-0000-0000-0000DD4C0000}"/>
    <cellStyle name="Percent 3 2 2 4" xfId="19598" xr:uid="{00000000-0005-0000-0000-0000DE4C0000}"/>
    <cellStyle name="Percent 3 2 2 4 2" xfId="19599" xr:uid="{00000000-0005-0000-0000-0000DF4C0000}"/>
    <cellStyle name="Percent 3 2 2 4 2 2" xfId="19600" xr:uid="{00000000-0005-0000-0000-0000E04C0000}"/>
    <cellStyle name="Percent 3 2 2 4 2 2 2" xfId="19601" xr:uid="{00000000-0005-0000-0000-0000E14C0000}"/>
    <cellStyle name="Percent 3 2 2 4 2 2 2 2" xfId="19602" xr:uid="{00000000-0005-0000-0000-0000E24C0000}"/>
    <cellStyle name="Percent 3 2 2 4 2 2 2 3" xfId="19603" xr:uid="{00000000-0005-0000-0000-0000E34C0000}"/>
    <cellStyle name="Percent 3 2 2 4 2 2 3" xfId="19604" xr:uid="{00000000-0005-0000-0000-0000E44C0000}"/>
    <cellStyle name="Percent 3 2 2 4 2 2 4" xfId="19605" xr:uid="{00000000-0005-0000-0000-0000E54C0000}"/>
    <cellStyle name="Percent 3 2 2 4 2 3" xfId="19606" xr:uid="{00000000-0005-0000-0000-0000E64C0000}"/>
    <cellStyle name="Percent 3 2 2 4 2 3 2" xfId="19607" xr:uid="{00000000-0005-0000-0000-0000E74C0000}"/>
    <cellStyle name="Percent 3 2 2 4 2 3 3" xfId="19608" xr:uid="{00000000-0005-0000-0000-0000E84C0000}"/>
    <cellStyle name="Percent 3 2 2 4 2 4" xfId="19609" xr:uid="{00000000-0005-0000-0000-0000E94C0000}"/>
    <cellStyle name="Percent 3 2 2 4 2 5" xfId="19610" xr:uid="{00000000-0005-0000-0000-0000EA4C0000}"/>
    <cellStyle name="Percent 3 2 2 4 3" xfId="19611" xr:uid="{00000000-0005-0000-0000-0000EB4C0000}"/>
    <cellStyle name="Percent 3 2 2 4 3 2" xfId="19612" xr:uid="{00000000-0005-0000-0000-0000EC4C0000}"/>
    <cellStyle name="Percent 3 2 2 4 3 2 2" xfId="19613" xr:uid="{00000000-0005-0000-0000-0000ED4C0000}"/>
    <cellStyle name="Percent 3 2 2 4 3 2 3" xfId="19614" xr:uid="{00000000-0005-0000-0000-0000EE4C0000}"/>
    <cellStyle name="Percent 3 2 2 4 3 3" xfId="19615" xr:uid="{00000000-0005-0000-0000-0000EF4C0000}"/>
    <cellStyle name="Percent 3 2 2 4 3 4" xfId="19616" xr:uid="{00000000-0005-0000-0000-0000F04C0000}"/>
    <cellStyle name="Percent 3 2 2 4 4" xfId="19617" xr:uid="{00000000-0005-0000-0000-0000F14C0000}"/>
    <cellStyle name="Percent 3 2 2 4 4 2" xfId="19618" xr:uid="{00000000-0005-0000-0000-0000F24C0000}"/>
    <cellStyle name="Percent 3 2 2 4 4 3" xfId="19619" xr:uid="{00000000-0005-0000-0000-0000F34C0000}"/>
    <cellStyle name="Percent 3 2 2 4 5" xfId="19620" xr:uid="{00000000-0005-0000-0000-0000F44C0000}"/>
    <cellStyle name="Percent 3 2 2 4 6" xfId="19621" xr:uid="{00000000-0005-0000-0000-0000F54C0000}"/>
    <cellStyle name="Percent 3 2 2 5" xfId="19622" xr:uid="{00000000-0005-0000-0000-0000F64C0000}"/>
    <cellStyle name="Percent 3 2 2 5 2" xfId="19623" xr:uid="{00000000-0005-0000-0000-0000F74C0000}"/>
    <cellStyle name="Percent 3 2 2 5 2 2" xfId="19624" xr:uid="{00000000-0005-0000-0000-0000F84C0000}"/>
    <cellStyle name="Percent 3 2 2 5 2 2 2" xfId="19625" xr:uid="{00000000-0005-0000-0000-0000F94C0000}"/>
    <cellStyle name="Percent 3 2 2 5 2 2 2 2" xfId="19626" xr:uid="{00000000-0005-0000-0000-0000FA4C0000}"/>
    <cellStyle name="Percent 3 2 2 5 2 2 2 3" xfId="19627" xr:uid="{00000000-0005-0000-0000-0000FB4C0000}"/>
    <cellStyle name="Percent 3 2 2 5 2 2 3" xfId="19628" xr:uid="{00000000-0005-0000-0000-0000FC4C0000}"/>
    <cellStyle name="Percent 3 2 2 5 2 2 4" xfId="19629" xr:uid="{00000000-0005-0000-0000-0000FD4C0000}"/>
    <cellStyle name="Percent 3 2 2 5 2 3" xfId="19630" xr:uid="{00000000-0005-0000-0000-0000FE4C0000}"/>
    <cellStyle name="Percent 3 2 2 5 2 3 2" xfId="19631" xr:uid="{00000000-0005-0000-0000-0000FF4C0000}"/>
    <cellStyle name="Percent 3 2 2 5 2 3 3" xfId="19632" xr:uid="{00000000-0005-0000-0000-0000004D0000}"/>
    <cellStyle name="Percent 3 2 2 5 2 4" xfId="19633" xr:uid="{00000000-0005-0000-0000-0000014D0000}"/>
    <cellStyle name="Percent 3 2 2 5 2 5" xfId="19634" xr:uid="{00000000-0005-0000-0000-0000024D0000}"/>
    <cellStyle name="Percent 3 2 2 5 3" xfId="19635" xr:uid="{00000000-0005-0000-0000-0000034D0000}"/>
    <cellStyle name="Percent 3 2 2 5 3 2" xfId="19636" xr:uid="{00000000-0005-0000-0000-0000044D0000}"/>
    <cellStyle name="Percent 3 2 2 5 3 2 2" xfId="19637" xr:uid="{00000000-0005-0000-0000-0000054D0000}"/>
    <cellStyle name="Percent 3 2 2 5 3 2 3" xfId="19638" xr:uid="{00000000-0005-0000-0000-0000064D0000}"/>
    <cellStyle name="Percent 3 2 2 5 3 3" xfId="19639" xr:uid="{00000000-0005-0000-0000-0000074D0000}"/>
    <cellStyle name="Percent 3 2 2 5 3 4" xfId="19640" xr:uid="{00000000-0005-0000-0000-0000084D0000}"/>
    <cellStyle name="Percent 3 2 2 5 4" xfId="19641" xr:uid="{00000000-0005-0000-0000-0000094D0000}"/>
    <cellStyle name="Percent 3 2 2 5 4 2" xfId="19642" xr:uid="{00000000-0005-0000-0000-00000A4D0000}"/>
    <cellStyle name="Percent 3 2 2 5 4 3" xfId="19643" xr:uid="{00000000-0005-0000-0000-00000B4D0000}"/>
    <cellStyle name="Percent 3 2 2 5 5" xfId="19644" xr:uid="{00000000-0005-0000-0000-00000C4D0000}"/>
    <cellStyle name="Percent 3 2 2 5 6" xfId="19645" xr:uid="{00000000-0005-0000-0000-00000D4D0000}"/>
    <cellStyle name="Percent 3 2 20" xfId="19646" xr:uid="{00000000-0005-0000-0000-00000E4D0000}"/>
    <cellStyle name="Percent 3 2 20 2" xfId="19647" xr:uid="{00000000-0005-0000-0000-00000F4D0000}"/>
    <cellStyle name="Percent 3 2 20 2 2" xfId="19648" xr:uid="{00000000-0005-0000-0000-0000104D0000}"/>
    <cellStyle name="Percent 3 2 20 2 2 2" xfId="19649" xr:uid="{00000000-0005-0000-0000-0000114D0000}"/>
    <cellStyle name="Percent 3 2 20 2 2 2 2" xfId="19650" xr:uid="{00000000-0005-0000-0000-0000124D0000}"/>
    <cellStyle name="Percent 3 2 20 2 2 2 3" xfId="19651" xr:uid="{00000000-0005-0000-0000-0000134D0000}"/>
    <cellStyle name="Percent 3 2 20 2 2 3" xfId="19652" xr:uid="{00000000-0005-0000-0000-0000144D0000}"/>
    <cellStyle name="Percent 3 2 20 2 2 4" xfId="19653" xr:uid="{00000000-0005-0000-0000-0000154D0000}"/>
    <cellStyle name="Percent 3 2 20 2 3" xfId="19654" xr:uid="{00000000-0005-0000-0000-0000164D0000}"/>
    <cellStyle name="Percent 3 2 20 2 3 2" xfId="19655" xr:uid="{00000000-0005-0000-0000-0000174D0000}"/>
    <cellStyle name="Percent 3 2 20 2 3 3" xfId="19656" xr:uid="{00000000-0005-0000-0000-0000184D0000}"/>
    <cellStyle name="Percent 3 2 20 2 4" xfId="19657" xr:uid="{00000000-0005-0000-0000-0000194D0000}"/>
    <cellStyle name="Percent 3 2 20 2 5" xfId="19658" xr:uid="{00000000-0005-0000-0000-00001A4D0000}"/>
    <cellStyle name="Percent 3 2 20 3" xfId="19659" xr:uid="{00000000-0005-0000-0000-00001B4D0000}"/>
    <cellStyle name="Percent 3 2 20 3 2" xfId="19660" xr:uid="{00000000-0005-0000-0000-00001C4D0000}"/>
    <cellStyle name="Percent 3 2 20 3 2 2" xfId="19661" xr:uid="{00000000-0005-0000-0000-00001D4D0000}"/>
    <cellStyle name="Percent 3 2 20 3 2 3" xfId="19662" xr:uid="{00000000-0005-0000-0000-00001E4D0000}"/>
    <cellStyle name="Percent 3 2 20 3 3" xfId="19663" xr:uid="{00000000-0005-0000-0000-00001F4D0000}"/>
    <cellStyle name="Percent 3 2 20 3 4" xfId="19664" xr:uid="{00000000-0005-0000-0000-0000204D0000}"/>
    <cellStyle name="Percent 3 2 20 4" xfId="19665" xr:uid="{00000000-0005-0000-0000-0000214D0000}"/>
    <cellStyle name="Percent 3 2 20 4 2" xfId="19666" xr:uid="{00000000-0005-0000-0000-0000224D0000}"/>
    <cellStyle name="Percent 3 2 20 4 3" xfId="19667" xr:uid="{00000000-0005-0000-0000-0000234D0000}"/>
    <cellStyle name="Percent 3 2 20 5" xfId="19668" xr:uid="{00000000-0005-0000-0000-0000244D0000}"/>
    <cellStyle name="Percent 3 2 20 6" xfId="19669" xr:uid="{00000000-0005-0000-0000-0000254D0000}"/>
    <cellStyle name="Percent 3 2 21" xfId="19670" xr:uid="{00000000-0005-0000-0000-0000264D0000}"/>
    <cellStyle name="Percent 3 2 21 2" xfId="19671" xr:uid="{00000000-0005-0000-0000-0000274D0000}"/>
    <cellStyle name="Percent 3 2 21 2 2" xfId="19672" xr:uid="{00000000-0005-0000-0000-0000284D0000}"/>
    <cellStyle name="Percent 3 2 21 2 2 2" xfId="19673" xr:uid="{00000000-0005-0000-0000-0000294D0000}"/>
    <cellStyle name="Percent 3 2 21 2 2 2 2" xfId="19674" xr:uid="{00000000-0005-0000-0000-00002A4D0000}"/>
    <cellStyle name="Percent 3 2 21 2 2 2 2 2" xfId="19675" xr:uid="{00000000-0005-0000-0000-00002B4D0000}"/>
    <cellStyle name="Percent 3 2 21 2 2 2 2 3" xfId="19676" xr:uid="{00000000-0005-0000-0000-00002C4D0000}"/>
    <cellStyle name="Percent 3 2 21 2 2 2 3" xfId="19677" xr:uid="{00000000-0005-0000-0000-00002D4D0000}"/>
    <cellStyle name="Percent 3 2 21 2 2 2 4" xfId="19678" xr:uid="{00000000-0005-0000-0000-00002E4D0000}"/>
    <cellStyle name="Percent 3 2 21 2 2 3" xfId="19679" xr:uid="{00000000-0005-0000-0000-00002F4D0000}"/>
    <cellStyle name="Percent 3 2 21 2 2 3 2" xfId="19680" xr:uid="{00000000-0005-0000-0000-0000304D0000}"/>
    <cellStyle name="Percent 3 2 21 2 2 3 3" xfId="19681" xr:uid="{00000000-0005-0000-0000-0000314D0000}"/>
    <cellStyle name="Percent 3 2 21 2 2 4" xfId="19682" xr:uid="{00000000-0005-0000-0000-0000324D0000}"/>
    <cellStyle name="Percent 3 2 21 2 2 5" xfId="19683" xr:uid="{00000000-0005-0000-0000-0000334D0000}"/>
    <cellStyle name="Percent 3 2 21 2 3" xfId="19684" xr:uid="{00000000-0005-0000-0000-0000344D0000}"/>
    <cellStyle name="Percent 3 2 21 2 3 2" xfId="19685" xr:uid="{00000000-0005-0000-0000-0000354D0000}"/>
    <cellStyle name="Percent 3 2 21 2 3 2 2" xfId="19686" xr:uid="{00000000-0005-0000-0000-0000364D0000}"/>
    <cellStyle name="Percent 3 2 21 2 3 2 3" xfId="19687" xr:uid="{00000000-0005-0000-0000-0000374D0000}"/>
    <cellStyle name="Percent 3 2 21 2 3 3" xfId="19688" xr:uid="{00000000-0005-0000-0000-0000384D0000}"/>
    <cellStyle name="Percent 3 2 21 2 3 4" xfId="19689" xr:uid="{00000000-0005-0000-0000-0000394D0000}"/>
    <cellStyle name="Percent 3 2 21 2 4" xfId="19690" xr:uid="{00000000-0005-0000-0000-00003A4D0000}"/>
    <cellStyle name="Percent 3 2 21 2 4 2" xfId="19691" xr:uid="{00000000-0005-0000-0000-00003B4D0000}"/>
    <cellStyle name="Percent 3 2 21 2 4 3" xfId="19692" xr:uid="{00000000-0005-0000-0000-00003C4D0000}"/>
    <cellStyle name="Percent 3 2 21 2 5" xfId="19693" xr:uid="{00000000-0005-0000-0000-00003D4D0000}"/>
    <cellStyle name="Percent 3 2 21 2 6" xfId="19694" xr:uid="{00000000-0005-0000-0000-00003E4D0000}"/>
    <cellStyle name="Percent 3 2 21 3" xfId="19695" xr:uid="{00000000-0005-0000-0000-00003F4D0000}"/>
    <cellStyle name="Percent 3 2 21 4" xfId="19696" xr:uid="{00000000-0005-0000-0000-0000404D0000}"/>
    <cellStyle name="Percent 3 2 22" xfId="19697" xr:uid="{00000000-0005-0000-0000-0000414D0000}"/>
    <cellStyle name="Percent 3 2 23" xfId="19698" xr:uid="{00000000-0005-0000-0000-0000424D0000}"/>
    <cellStyle name="Percent 3 2 23 2" xfId="19699" xr:uid="{00000000-0005-0000-0000-0000434D0000}"/>
    <cellStyle name="Percent 3 2 23 2 2" xfId="19700" xr:uid="{00000000-0005-0000-0000-0000444D0000}"/>
    <cellStyle name="Percent 3 2 23 2 2 2" xfId="19701" xr:uid="{00000000-0005-0000-0000-0000454D0000}"/>
    <cellStyle name="Percent 3 2 23 2 2 3" xfId="19702" xr:uid="{00000000-0005-0000-0000-0000464D0000}"/>
    <cellStyle name="Percent 3 2 23 2 3" xfId="19703" xr:uid="{00000000-0005-0000-0000-0000474D0000}"/>
    <cellStyle name="Percent 3 2 23 2 4" xfId="19704" xr:uid="{00000000-0005-0000-0000-0000484D0000}"/>
    <cellStyle name="Percent 3 2 23 3" xfId="19705" xr:uid="{00000000-0005-0000-0000-0000494D0000}"/>
    <cellStyle name="Percent 3 2 23 3 2" xfId="19706" xr:uid="{00000000-0005-0000-0000-00004A4D0000}"/>
    <cellStyle name="Percent 3 2 23 3 3" xfId="19707" xr:uid="{00000000-0005-0000-0000-00004B4D0000}"/>
    <cellStyle name="Percent 3 2 23 4" xfId="19708" xr:uid="{00000000-0005-0000-0000-00004C4D0000}"/>
    <cellStyle name="Percent 3 2 23 5" xfId="19709" xr:uid="{00000000-0005-0000-0000-00004D4D0000}"/>
    <cellStyle name="Percent 3 2 24" xfId="19710" xr:uid="{00000000-0005-0000-0000-00004E4D0000}"/>
    <cellStyle name="Percent 3 2 24 2" xfId="19711" xr:uid="{00000000-0005-0000-0000-00004F4D0000}"/>
    <cellStyle name="Percent 3 2 24 2 2" xfId="19712" xr:uid="{00000000-0005-0000-0000-0000504D0000}"/>
    <cellStyle name="Percent 3 2 24 2 3" xfId="19713" xr:uid="{00000000-0005-0000-0000-0000514D0000}"/>
    <cellStyle name="Percent 3 2 24 3" xfId="19714" xr:uid="{00000000-0005-0000-0000-0000524D0000}"/>
    <cellStyle name="Percent 3 2 24 4" xfId="19715" xr:uid="{00000000-0005-0000-0000-0000534D0000}"/>
    <cellStyle name="Percent 3 2 25" xfId="19716" xr:uid="{00000000-0005-0000-0000-0000544D0000}"/>
    <cellStyle name="Percent 3 2 25 2" xfId="19717" xr:uid="{00000000-0005-0000-0000-0000554D0000}"/>
    <cellStyle name="Percent 3 2 25 3" xfId="19718" xr:uid="{00000000-0005-0000-0000-0000564D0000}"/>
    <cellStyle name="Percent 3 2 26" xfId="19719" xr:uid="{00000000-0005-0000-0000-0000574D0000}"/>
    <cellStyle name="Percent 3 2 27" xfId="19720" xr:uid="{00000000-0005-0000-0000-0000584D0000}"/>
    <cellStyle name="Percent 3 2 28" xfId="19721" xr:uid="{00000000-0005-0000-0000-0000594D0000}"/>
    <cellStyle name="Percent 3 2 3" xfId="19722" xr:uid="{00000000-0005-0000-0000-00005A4D0000}"/>
    <cellStyle name="Percent 3 2 3 10" xfId="19723" xr:uid="{00000000-0005-0000-0000-00005B4D0000}"/>
    <cellStyle name="Percent 3 2 3 2" xfId="19724" xr:uid="{00000000-0005-0000-0000-00005C4D0000}"/>
    <cellStyle name="Percent 3 2 3 2 2" xfId="19725" xr:uid="{00000000-0005-0000-0000-00005D4D0000}"/>
    <cellStyle name="Percent 3 2 3 2 2 2" xfId="19726" xr:uid="{00000000-0005-0000-0000-00005E4D0000}"/>
    <cellStyle name="Percent 3 2 3 2 2 2 2" xfId="19727" xr:uid="{00000000-0005-0000-0000-00005F4D0000}"/>
    <cellStyle name="Percent 3 2 3 2 2 2 2 2" xfId="19728" xr:uid="{00000000-0005-0000-0000-0000604D0000}"/>
    <cellStyle name="Percent 3 2 3 2 2 2 2 3" xfId="19729" xr:uid="{00000000-0005-0000-0000-0000614D0000}"/>
    <cellStyle name="Percent 3 2 3 2 2 2 3" xfId="19730" xr:uid="{00000000-0005-0000-0000-0000624D0000}"/>
    <cellStyle name="Percent 3 2 3 2 2 2 4" xfId="19731" xr:uid="{00000000-0005-0000-0000-0000634D0000}"/>
    <cellStyle name="Percent 3 2 3 2 2 3" xfId="19732" xr:uid="{00000000-0005-0000-0000-0000644D0000}"/>
    <cellStyle name="Percent 3 2 3 2 2 3 2" xfId="19733" xr:uid="{00000000-0005-0000-0000-0000654D0000}"/>
    <cellStyle name="Percent 3 2 3 2 2 3 3" xfId="19734" xr:uid="{00000000-0005-0000-0000-0000664D0000}"/>
    <cellStyle name="Percent 3 2 3 2 2 4" xfId="19735" xr:uid="{00000000-0005-0000-0000-0000674D0000}"/>
    <cellStyle name="Percent 3 2 3 2 2 5" xfId="19736" xr:uid="{00000000-0005-0000-0000-0000684D0000}"/>
    <cellStyle name="Percent 3 2 3 2 3" xfId="19737" xr:uid="{00000000-0005-0000-0000-0000694D0000}"/>
    <cellStyle name="Percent 3 2 3 2 3 2" xfId="19738" xr:uid="{00000000-0005-0000-0000-00006A4D0000}"/>
    <cellStyle name="Percent 3 2 3 2 3 2 2" xfId="19739" xr:uid="{00000000-0005-0000-0000-00006B4D0000}"/>
    <cellStyle name="Percent 3 2 3 2 3 2 3" xfId="19740" xr:uid="{00000000-0005-0000-0000-00006C4D0000}"/>
    <cellStyle name="Percent 3 2 3 2 3 3" xfId="19741" xr:uid="{00000000-0005-0000-0000-00006D4D0000}"/>
    <cellStyle name="Percent 3 2 3 2 3 4" xfId="19742" xr:uid="{00000000-0005-0000-0000-00006E4D0000}"/>
    <cellStyle name="Percent 3 2 3 2 4" xfId="19743" xr:uid="{00000000-0005-0000-0000-00006F4D0000}"/>
    <cellStyle name="Percent 3 2 3 2 4 2" xfId="19744" xr:uid="{00000000-0005-0000-0000-0000704D0000}"/>
    <cellStyle name="Percent 3 2 3 2 4 3" xfId="19745" xr:uid="{00000000-0005-0000-0000-0000714D0000}"/>
    <cellStyle name="Percent 3 2 3 2 5" xfId="19746" xr:uid="{00000000-0005-0000-0000-0000724D0000}"/>
    <cellStyle name="Percent 3 2 3 2 6" xfId="19747" xr:uid="{00000000-0005-0000-0000-0000734D0000}"/>
    <cellStyle name="Percent 3 2 3 3" xfId="19748" xr:uid="{00000000-0005-0000-0000-0000744D0000}"/>
    <cellStyle name="Percent 3 2 3 3 2" xfId="19749" xr:uid="{00000000-0005-0000-0000-0000754D0000}"/>
    <cellStyle name="Percent 3 2 3 3 2 2" xfId="19750" xr:uid="{00000000-0005-0000-0000-0000764D0000}"/>
    <cellStyle name="Percent 3 2 3 3 2 2 2" xfId="19751" xr:uid="{00000000-0005-0000-0000-0000774D0000}"/>
    <cellStyle name="Percent 3 2 3 3 2 2 2 2" xfId="19752" xr:uid="{00000000-0005-0000-0000-0000784D0000}"/>
    <cellStyle name="Percent 3 2 3 3 2 2 2 3" xfId="19753" xr:uid="{00000000-0005-0000-0000-0000794D0000}"/>
    <cellStyle name="Percent 3 2 3 3 2 2 3" xfId="19754" xr:uid="{00000000-0005-0000-0000-00007A4D0000}"/>
    <cellStyle name="Percent 3 2 3 3 2 2 4" xfId="19755" xr:uid="{00000000-0005-0000-0000-00007B4D0000}"/>
    <cellStyle name="Percent 3 2 3 3 2 3" xfId="19756" xr:uid="{00000000-0005-0000-0000-00007C4D0000}"/>
    <cellStyle name="Percent 3 2 3 3 2 3 2" xfId="19757" xr:uid="{00000000-0005-0000-0000-00007D4D0000}"/>
    <cellStyle name="Percent 3 2 3 3 2 3 3" xfId="19758" xr:uid="{00000000-0005-0000-0000-00007E4D0000}"/>
    <cellStyle name="Percent 3 2 3 3 2 4" xfId="19759" xr:uid="{00000000-0005-0000-0000-00007F4D0000}"/>
    <cellStyle name="Percent 3 2 3 3 2 5" xfId="19760" xr:uid="{00000000-0005-0000-0000-0000804D0000}"/>
    <cellStyle name="Percent 3 2 3 3 3" xfId="19761" xr:uid="{00000000-0005-0000-0000-0000814D0000}"/>
    <cellStyle name="Percent 3 2 3 3 3 2" xfId="19762" xr:uid="{00000000-0005-0000-0000-0000824D0000}"/>
    <cellStyle name="Percent 3 2 3 3 3 2 2" xfId="19763" xr:uid="{00000000-0005-0000-0000-0000834D0000}"/>
    <cellStyle name="Percent 3 2 3 3 3 2 3" xfId="19764" xr:uid="{00000000-0005-0000-0000-0000844D0000}"/>
    <cellStyle name="Percent 3 2 3 3 3 3" xfId="19765" xr:uid="{00000000-0005-0000-0000-0000854D0000}"/>
    <cellStyle name="Percent 3 2 3 3 3 4" xfId="19766" xr:uid="{00000000-0005-0000-0000-0000864D0000}"/>
    <cellStyle name="Percent 3 2 3 3 4" xfId="19767" xr:uid="{00000000-0005-0000-0000-0000874D0000}"/>
    <cellStyle name="Percent 3 2 3 3 4 2" xfId="19768" xr:uid="{00000000-0005-0000-0000-0000884D0000}"/>
    <cellStyle name="Percent 3 2 3 3 4 3" xfId="19769" xr:uid="{00000000-0005-0000-0000-0000894D0000}"/>
    <cellStyle name="Percent 3 2 3 3 5" xfId="19770" xr:uid="{00000000-0005-0000-0000-00008A4D0000}"/>
    <cellStyle name="Percent 3 2 3 3 6" xfId="19771" xr:uid="{00000000-0005-0000-0000-00008B4D0000}"/>
    <cellStyle name="Percent 3 2 3 4" xfId="19772" xr:uid="{00000000-0005-0000-0000-00008C4D0000}"/>
    <cellStyle name="Percent 3 2 3 4 2" xfId="19773" xr:uid="{00000000-0005-0000-0000-00008D4D0000}"/>
    <cellStyle name="Percent 3 2 3 4 2 2" xfId="19774" xr:uid="{00000000-0005-0000-0000-00008E4D0000}"/>
    <cellStyle name="Percent 3 2 3 4 2 2 2" xfId="19775" xr:uid="{00000000-0005-0000-0000-00008F4D0000}"/>
    <cellStyle name="Percent 3 2 3 4 2 2 2 2" xfId="19776" xr:uid="{00000000-0005-0000-0000-0000904D0000}"/>
    <cellStyle name="Percent 3 2 3 4 2 2 2 3" xfId="19777" xr:uid="{00000000-0005-0000-0000-0000914D0000}"/>
    <cellStyle name="Percent 3 2 3 4 2 2 3" xfId="19778" xr:uid="{00000000-0005-0000-0000-0000924D0000}"/>
    <cellStyle name="Percent 3 2 3 4 2 2 4" xfId="19779" xr:uid="{00000000-0005-0000-0000-0000934D0000}"/>
    <cellStyle name="Percent 3 2 3 4 2 3" xfId="19780" xr:uid="{00000000-0005-0000-0000-0000944D0000}"/>
    <cellStyle name="Percent 3 2 3 4 2 3 2" xfId="19781" xr:uid="{00000000-0005-0000-0000-0000954D0000}"/>
    <cellStyle name="Percent 3 2 3 4 2 3 3" xfId="19782" xr:uid="{00000000-0005-0000-0000-0000964D0000}"/>
    <cellStyle name="Percent 3 2 3 4 2 4" xfId="19783" xr:uid="{00000000-0005-0000-0000-0000974D0000}"/>
    <cellStyle name="Percent 3 2 3 4 2 5" xfId="19784" xr:uid="{00000000-0005-0000-0000-0000984D0000}"/>
    <cellStyle name="Percent 3 2 3 4 3" xfId="19785" xr:uid="{00000000-0005-0000-0000-0000994D0000}"/>
    <cellStyle name="Percent 3 2 3 4 3 2" xfId="19786" xr:uid="{00000000-0005-0000-0000-00009A4D0000}"/>
    <cellStyle name="Percent 3 2 3 4 3 2 2" xfId="19787" xr:uid="{00000000-0005-0000-0000-00009B4D0000}"/>
    <cellStyle name="Percent 3 2 3 4 3 2 3" xfId="19788" xr:uid="{00000000-0005-0000-0000-00009C4D0000}"/>
    <cellStyle name="Percent 3 2 3 4 3 3" xfId="19789" xr:uid="{00000000-0005-0000-0000-00009D4D0000}"/>
    <cellStyle name="Percent 3 2 3 4 3 4" xfId="19790" xr:uid="{00000000-0005-0000-0000-00009E4D0000}"/>
    <cellStyle name="Percent 3 2 3 4 4" xfId="19791" xr:uid="{00000000-0005-0000-0000-00009F4D0000}"/>
    <cellStyle name="Percent 3 2 3 4 4 2" xfId="19792" xr:uid="{00000000-0005-0000-0000-0000A04D0000}"/>
    <cellStyle name="Percent 3 2 3 4 4 3" xfId="19793" xr:uid="{00000000-0005-0000-0000-0000A14D0000}"/>
    <cellStyle name="Percent 3 2 3 4 5" xfId="19794" xr:uid="{00000000-0005-0000-0000-0000A24D0000}"/>
    <cellStyle name="Percent 3 2 3 4 6" xfId="19795" xr:uid="{00000000-0005-0000-0000-0000A34D0000}"/>
    <cellStyle name="Percent 3 2 3 5" xfId="19796" xr:uid="{00000000-0005-0000-0000-0000A44D0000}"/>
    <cellStyle name="Percent 3 2 3 5 2" xfId="19797" xr:uid="{00000000-0005-0000-0000-0000A54D0000}"/>
    <cellStyle name="Percent 3 2 3 5 2 2" xfId="19798" xr:uid="{00000000-0005-0000-0000-0000A64D0000}"/>
    <cellStyle name="Percent 3 2 3 5 2 2 2" xfId="19799" xr:uid="{00000000-0005-0000-0000-0000A74D0000}"/>
    <cellStyle name="Percent 3 2 3 5 2 2 2 2" xfId="19800" xr:uid="{00000000-0005-0000-0000-0000A84D0000}"/>
    <cellStyle name="Percent 3 2 3 5 2 2 2 3" xfId="19801" xr:uid="{00000000-0005-0000-0000-0000A94D0000}"/>
    <cellStyle name="Percent 3 2 3 5 2 2 3" xfId="19802" xr:uid="{00000000-0005-0000-0000-0000AA4D0000}"/>
    <cellStyle name="Percent 3 2 3 5 2 2 4" xfId="19803" xr:uid="{00000000-0005-0000-0000-0000AB4D0000}"/>
    <cellStyle name="Percent 3 2 3 5 2 3" xfId="19804" xr:uid="{00000000-0005-0000-0000-0000AC4D0000}"/>
    <cellStyle name="Percent 3 2 3 5 2 3 2" xfId="19805" xr:uid="{00000000-0005-0000-0000-0000AD4D0000}"/>
    <cellStyle name="Percent 3 2 3 5 2 3 3" xfId="19806" xr:uid="{00000000-0005-0000-0000-0000AE4D0000}"/>
    <cellStyle name="Percent 3 2 3 5 2 4" xfId="19807" xr:uid="{00000000-0005-0000-0000-0000AF4D0000}"/>
    <cellStyle name="Percent 3 2 3 5 2 5" xfId="19808" xr:uid="{00000000-0005-0000-0000-0000B04D0000}"/>
    <cellStyle name="Percent 3 2 3 5 3" xfId="19809" xr:uid="{00000000-0005-0000-0000-0000B14D0000}"/>
    <cellStyle name="Percent 3 2 3 5 3 2" xfId="19810" xr:uid="{00000000-0005-0000-0000-0000B24D0000}"/>
    <cellStyle name="Percent 3 2 3 5 3 2 2" xfId="19811" xr:uid="{00000000-0005-0000-0000-0000B34D0000}"/>
    <cellStyle name="Percent 3 2 3 5 3 2 3" xfId="19812" xr:uid="{00000000-0005-0000-0000-0000B44D0000}"/>
    <cellStyle name="Percent 3 2 3 5 3 3" xfId="19813" xr:uid="{00000000-0005-0000-0000-0000B54D0000}"/>
    <cellStyle name="Percent 3 2 3 5 3 4" xfId="19814" xr:uid="{00000000-0005-0000-0000-0000B64D0000}"/>
    <cellStyle name="Percent 3 2 3 5 4" xfId="19815" xr:uid="{00000000-0005-0000-0000-0000B74D0000}"/>
    <cellStyle name="Percent 3 2 3 5 4 2" xfId="19816" xr:uid="{00000000-0005-0000-0000-0000B84D0000}"/>
    <cellStyle name="Percent 3 2 3 5 4 3" xfId="19817" xr:uid="{00000000-0005-0000-0000-0000B94D0000}"/>
    <cellStyle name="Percent 3 2 3 5 5" xfId="19818" xr:uid="{00000000-0005-0000-0000-0000BA4D0000}"/>
    <cellStyle name="Percent 3 2 3 5 6" xfId="19819" xr:uid="{00000000-0005-0000-0000-0000BB4D0000}"/>
    <cellStyle name="Percent 3 2 3 6" xfId="19820" xr:uid="{00000000-0005-0000-0000-0000BC4D0000}"/>
    <cellStyle name="Percent 3 2 3 6 2" xfId="19821" xr:uid="{00000000-0005-0000-0000-0000BD4D0000}"/>
    <cellStyle name="Percent 3 2 3 6 2 2" xfId="19822" xr:uid="{00000000-0005-0000-0000-0000BE4D0000}"/>
    <cellStyle name="Percent 3 2 3 6 2 2 2" xfId="19823" xr:uid="{00000000-0005-0000-0000-0000BF4D0000}"/>
    <cellStyle name="Percent 3 2 3 6 2 2 3" xfId="19824" xr:uid="{00000000-0005-0000-0000-0000C04D0000}"/>
    <cellStyle name="Percent 3 2 3 6 2 3" xfId="19825" xr:uid="{00000000-0005-0000-0000-0000C14D0000}"/>
    <cellStyle name="Percent 3 2 3 6 2 4" xfId="19826" xr:uid="{00000000-0005-0000-0000-0000C24D0000}"/>
    <cellStyle name="Percent 3 2 3 6 3" xfId="19827" xr:uid="{00000000-0005-0000-0000-0000C34D0000}"/>
    <cellStyle name="Percent 3 2 3 6 3 2" xfId="19828" xr:uid="{00000000-0005-0000-0000-0000C44D0000}"/>
    <cellStyle name="Percent 3 2 3 6 3 3" xfId="19829" xr:uid="{00000000-0005-0000-0000-0000C54D0000}"/>
    <cellStyle name="Percent 3 2 3 6 4" xfId="19830" xr:uid="{00000000-0005-0000-0000-0000C64D0000}"/>
    <cellStyle name="Percent 3 2 3 6 5" xfId="19831" xr:uid="{00000000-0005-0000-0000-0000C74D0000}"/>
    <cellStyle name="Percent 3 2 3 7" xfId="19832" xr:uid="{00000000-0005-0000-0000-0000C84D0000}"/>
    <cellStyle name="Percent 3 2 3 7 2" xfId="19833" xr:uid="{00000000-0005-0000-0000-0000C94D0000}"/>
    <cellStyle name="Percent 3 2 3 7 2 2" xfId="19834" xr:uid="{00000000-0005-0000-0000-0000CA4D0000}"/>
    <cellStyle name="Percent 3 2 3 7 2 3" xfId="19835" xr:uid="{00000000-0005-0000-0000-0000CB4D0000}"/>
    <cellStyle name="Percent 3 2 3 7 3" xfId="19836" xr:uid="{00000000-0005-0000-0000-0000CC4D0000}"/>
    <cellStyle name="Percent 3 2 3 7 4" xfId="19837" xr:uid="{00000000-0005-0000-0000-0000CD4D0000}"/>
    <cellStyle name="Percent 3 2 3 8" xfId="19838" xr:uid="{00000000-0005-0000-0000-0000CE4D0000}"/>
    <cellStyle name="Percent 3 2 3 8 2" xfId="19839" xr:uid="{00000000-0005-0000-0000-0000CF4D0000}"/>
    <cellStyle name="Percent 3 2 3 8 3" xfId="19840" xr:uid="{00000000-0005-0000-0000-0000D04D0000}"/>
    <cellStyle name="Percent 3 2 3 9" xfId="19841" xr:uid="{00000000-0005-0000-0000-0000D14D0000}"/>
    <cellStyle name="Percent 3 2 4" xfId="19842" xr:uid="{00000000-0005-0000-0000-0000D24D0000}"/>
    <cellStyle name="Percent 3 2 4 2" xfId="19843" xr:uid="{00000000-0005-0000-0000-0000D34D0000}"/>
    <cellStyle name="Percent 3 2 4 2 2" xfId="19844" xr:uid="{00000000-0005-0000-0000-0000D44D0000}"/>
    <cellStyle name="Percent 3 2 4 2 2 2" xfId="19845" xr:uid="{00000000-0005-0000-0000-0000D54D0000}"/>
    <cellStyle name="Percent 3 2 4 2 2 2 2" xfId="19846" xr:uid="{00000000-0005-0000-0000-0000D64D0000}"/>
    <cellStyle name="Percent 3 2 4 2 2 2 2 2" xfId="19847" xr:uid="{00000000-0005-0000-0000-0000D74D0000}"/>
    <cellStyle name="Percent 3 2 4 2 2 2 2 3" xfId="19848" xr:uid="{00000000-0005-0000-0000-0000D84D0000}"/>
    <cellStyle name="Percent 3 2 4 2 2 2 3" xfId="19849" xr:uid="{00000000-0005-0000-0000-0000D94D0000}"/>
    <cellStyle name="Percent 3 2 4 2 2 2 4" xfId="19850" xr:uid="{00000000-0005-0000-0000-0000DA4D0000}"/>
    <cellStyle name="Percent 3 2 4 2 2 3" xfId="19851" xr:uid="{00000000-0005-0000-0000-0000DB4D0000}"/>
    <cellStyle name="Percent 3 2 4 2 2 3 2" xfId="19852" xr:uid="{00000000-0005-0000-0000-0000DC4D0000}"/>
    <cellStyle name="Percent 3 2 4 2 2 3 3" xfId="19853" xr:uid="{00000000-0005-0000-0000-0000DD4D0000}"/>
    <cellStyle name="Percent 3 2 4 2 2 4" xfId="19854" xr:uid="{00000000-0005-0000-0000-0000DE4D0000}"/>
    <cellStyle name="Percent 3 2 4 2 2 5" xfId="19855" xr:uid="{00000000-0005-0000-0000-0000DF4D0000}"/>
    <cellStyle name="Percent 3 2 4 2 3" xfId="19856" xr:uid="{00000000-0005-0000-0000-0000E04D0000}"/>
    <cellStyle name="Percent 3 2 4 2 3 2" xfId="19857" xr:uid="{00000000-0005-0000-0000-0000E14D0000}"/>
    <cellStyle name="Percent 3 2 4 2 3 2 2" xfId="19858" xr:uid="{00000000-0005-0000-0000-0000E24D0000}"/>
    <cellStyle name="Percent 3 2 4 2 3 2 3" xfId="19859" xr:uid="{00000000-0005-0000-0000-0000E34D0000}"/>
    <cellStyle name="Percent 3 2 4 2 3 3" xfId="19860" xr:uid="{00000000-0005-0000-0000-0000E44D0000}"/>
    <cellStyle name="Percent 3 2 4 2 3 4" xfId="19861" xr:uid="{00000000-0005-0000-0000-0000E54D0000}"/>
    <cellStyle name="Percent 3 2 4 2 4" xfId="19862" xr:uid="{00000000-0005-0000-0000-0000E64D0000}"/>
    <cellStyle name="Percent 3 2 4 2 4 2" xfId="19863" xr:uid="{00000000-0005-0000-0000-0000E74D0000}"/>
    <cellStyle name="Percent 3 2 4 2 4 3" xfId="19864" xr:uid="{00000000-0005-0000-0000-0000E84D0000}"/>
    <cellStyle name="Percent 3 2 4 2 5" xfId="19865" xr:uid="{00000000-0005-0000-0000-0000E94D0000}"/>
    <cellStyle name="Percent 3 2 4 2 6" xfId="19866" xr:uid="{00000000-0005-0000-0000-0000EA4D0000}"/>
    <cellStyle name="Percent 3 2 4 3" xfId="19867" xr:uid="{00000000-0005-0000-0000-0000EB4D0000}"/>
    <cellStyle name="Percent 3 2 4 3 2" xfId="19868" xr:uid="{00000000-0005-0000-0000-0000EC4D0000}"/>
    <cellStyle name="Percent 3 2 4 3 2 2" xfId="19869" xr:uid="{00000000-0005-0000-0000-0000ED4D0000}"/>
    <cellStyle name="Percent 3 2 4 3 2 2 2" xfId="19870" xr:uid="{00000000-0005-0000-0000-0000EE4D0000}"/>
    <cellStyle name="Percent 3 2 4 3 2 2 3" xfId="19871" xr:uid="{00000000-0005-0000-0000-0000EF4D0000}"/>
    <cellStyle name="Percent 3 2 4 3 2 3" xfId="19872" xr:uid="{00000000-0005-0000-0000-0000F04D0000}"/>
    <cellStyle name="Percent 3 2 4 3 2 4" xfId="19873" xr:uid="{00000000-0005-0000-0000-0000F14D0000}"/>
    <cellStyle name="Percent 3 2 4 3 3" xfId="19874" xr:uid="{00000000-0005-0000-0000-0000F24D0000}"/>
    <cellStyle name="Percent 3 2 4 3 3 2" xfId="19875" xr:uid="{00000000-0005-0000-0000-0000F34D0000}"/>
    <cellStyle name="Percent 3 2 4 3 3 3" xfId="19876" xr:uid="{00000000-0005-0000-0000-0000F44D0000}"/>
    <cellStyle name="Percent 3 2 4 3 4" xfId="19877" xr:uid="{00000000-0005-0000-0000-0000F54D0000}"/>
    <cellStyle name="Percent 3 2 4 3 5" xfId="19878" xr:uid="{00000000-0005-0000-0000-0000F64D0000}"/>
    <cellStyle name="Percent 3 2 4 4" xfId="19879" xr:uid="{00000000-0005-0000-0000-0000F74D0000}"/>
    <cellStyle name="Percent 3 2 4 4 2" xfId="19880" xr:uid="{00000000-0005-0000-0000-0000F84D0000}"/>
    <cellStyle name="Percent 3 2 4 4 2 2" xfId="19881" xr:uid="{00000000-0005-0000-0000-0000F94D0000}"/>
    <cellStyle name="Percent 3 2 4 4 2 3" xfId="19882" xr:uid="{00000000-0005-0000-0000-0000FA4D0000}"/>
    <cellStyle name="Percent 3 2 4 4 3" xfId="19883" xr:uid="{00000000-0005-0000-0000-0000FB4D0000}"/>
    <cellStyle name="Percent 3 2 4 4 4" xfId="19884" xr:uid="{00000000-0005-0000-0000-0000FC4D0000}"/>
    <cellStyle name="Percent 3 2 4 5" xfId="19885" xr:uid="{00000000-0005-0000-0000-0000FD4D0000}"/>
    <cellStyle name="Percent 3 2 4 5 2" xfId="19886" xr:uid="{00000000-0005-0000-0000-0000FE4D0000}"/>
    <cellStyle name="Percent 3 2 4 5 3" xfId="19887" xr:uid="{00000000-0005-0000-0000-0000FF4D0000}"/>
    <cellStyle name="Percent 3 2 4 6" xfId="19888" xr:uid="{00000000-0005-0000-0000-0000004E0000}"/>
    <cellStyle name="Percent 3 2 4 7" xfId="19889" xr:uid="{00000000-0005-0000-0000-0000014E0000}"/>
    <cellStyle name="Percent 3 2 5" xfId="19890" xr:uid="{00000000-0005-0000-0000-0000024E0000}"/>
    <cellStyle name="Percent 3 2 5 2" xfId="19891" xr:uid="{00000000-0005-0000-0000-0000034E0000}"/>
    <cellStyle name="Percent 3 2 5 2 2" xfId="19892" xr:uid="{00000000-0005-0000-0000-0000044E0000}"/>
    <cellStyle name="Percent 3 2 5 2 2 2" xfId="19893" xr:uid="{00000000-0005-0000-0000-0000054E0000}"/>
    <cellStyle name="Percent 3 2 5 2 2 2 2" xfId="19894" xr:uid="{00000000-0005-0000-0000-0000064E0000}"/>
    <cellStyle name="Percent 3 2 5 2 2 2 2 2" xfId="19895" xr:uid="{00000000-0005-0000-0000-0000074E0000}"/>
    <cellStyle name="Percent 3 2 5 2 2 2 2 3" xfId="19896" xr:uid="{00000000-0005-0000-0000-0000084E0000}"/>
    <cellStyle name="Percent 3 2 5 2 2 2 3" xfId="19897" xr:uid="{00000000-0005-0000-0000-0000094E0000}"/>
    <cellStyle name="Percent 3 2 5 2 2 2 4" xfId="19898" xr:uid="{00000000-0005-0000-0000-00000A4E0000}"/>
    <cellStyle name="Percent 3 2 5 2 2 3" xfId="19899" xr:uid="{00000000-0005-0000-0000-00000B4E0000}"/>
    <cellStyle name="Percent 3 2 5 2 2 3 2" xfId="19900" xr:uid="{00000000-0005-0000-0000-00000C4E0000}"/>
    <cellStyle name="Percent 3 2 5 2 2 3 3" xfId="19901" xr:uid="{00000000-0005-0000-0000-00000D4E0000}"/>
    <cellStyle name="Percent 3 2 5 2 2 4" xfId="19902" xr:uid="{00000000-0005-0000-0000-00000E4E0000}"/>
    <cellStyle name="Percent 3 2 5 2 2 5" xfId="19903" xr:uid="{00000000-0005-0000-0000-00000F4E0000}"/>
    <cellStyle name="Percent 3 2 5 2 3" xfId="19904" xr:uid="{00000000-0005-0000-0000-0000104E0000}"/>
    <cellStyle name="Percent 3 2 5 2 3 2" xfId="19905" xr:uid="{00000000-0005-0000-0000-0000114E0000}"/>
    <cellStyle name="Percent 3 2 5 2 3 2 2" xfId="19906" xr:uid="{00000000-0005-0000-0000-0000124E0000}"/>
    <cellStyle name="Percent 3 2 5 2 3 2 3" xfId="19907" xr:uid="{00000000-0005-0000-0000-0000134E0000}"/>
    <cellStyle name="Percent 3 2 5 2 3 3" xfId="19908" xr:uid="{00000000-0005-0000-0000-0000144E0000}"/>
    <cellStyle name="Percent 3 2 5 2 3 4" xfId="19909" xr:uid="{00000000-0005-0000-0000-0000154E0000}"/>
    <cellStyle name="Percent 3 2 5 2 4" xfId="19910" xr:uid="{00000000-0005-0000-0000-0000164E0000}"/>
    <cellStyle name="Percent 3 2 5 2 4 2" xfId="19911" xr:uid="{00000000-0005-0000-0000-0000174E0000}"/>
    <cellStyle name="Percent 3 2 5 2 4 3" xfId="19912" xr:uid="{00000000-0005-0000-0000-0000184E0000}"/>
    <cellStyle name="Percent 3 2 5 2 5" xfId="19913" xr:uid="{00000000-0005-0000-0000-0000194E0000}"/>
    <cellStyle name="Percent 3 2 5 2 6" xfId="19914" xr:uid="{00000000-0005-0000-0000-00001A4E0000}"/>
    <cellStyle name="Percent 3 2 5 3" xfId="19915" xr:uid="{00000000-0005-0000-0000-00001B4E0000}"/>
    <cellStyle name="Percent 3 2 5 3 2" xfId="19916" xr:uid="{00000000-0005-0000-0000-00001C4E0000}"/>
    <cellStyle name="Percent 3 2 5 3 2 2" xfId="19917" xr:uid="{00000000-0005-0000-0000-00001D4E0000}"/>
    <cellStyle name="Percent 3 2 5 3 2 2 2" xfId="19918" xr:uid="{00000000-0005-0000-0000-00001E4E0000}"/>
    <cellStyle name="Percent 3 2 5 3 2 2 3" xfId="19919" xr:uid="{00000000-0005-0000-0000-00001F4E0000}"/>
    <cellStyle name="Percent 3 2 5 3 2 3" xfId="19920" xr:uid="{00000000-0005-0000-0000-0000204E0000}"/>
    <cellStyle name="Percent 3 2 5 3 2 4" xfId="19921" xr:uid="{00000000-0005-0000-0000-0000214E0000}"/>
    <cellStyle name="Percent 3 2 5 3 3" xfId="19922" xr:uid="{00000000-0005-0000-0000-0000224E0000}"/>
    <cellStyle name="Percent 3 2 5 3 3 2" xfId="19923" xr:uid="{00000000-0005-0000-0000-0000234E0000}"/>
    <cellStyle name="Percent 3 2 5 3 3 3" xfId="19924" xr:uid="{00000000-0005-0000-0000-0000244E0000}"/>
    <cellStyle name="Percent 3 2 5 3 4" xfId="19925" xr:uid="{00000000-0005-0000-0000-0000254E0000}"/>
    <cellStyle name="Percent 3 2 5 3 5" xfId="19926" xr:uid="{00000000-0005-0000-0000-0000264E0000}"/>
    <cellStyle name="Percent 3 2 5 4" xfId="19927" xr:uid="{00000000-0005-0000-0000-0000274E0000}"/>
    <cellStyle name="Percent 3 2 5 4 2" xfId="19928" xr:uid="{00000000-0005-0000-0000-0000284E0000}"/>
    <cellStyle name="Percent 3 2 5 4 2 2" xfId="19929" xr:uid="{00000000-0005-0000-0000-0000294E0000}"/>
    <cellStyle name="Percent 3 2 5 4 2 3" xfId="19930" xr:uid="{00000000-0005-0000-0000-00002A4E0000}"/>
    <cellStyle name="Percent 3 2 5 4 3" xfId="19931" xr:uid="{00000000-0005-0000-0000-00002B4E0000}"/>
    <cellStyle name="Percent 3 2 5 4 4" xfId="19932" xr:uid="{00000000-0005-0000-0000-00002C4E0000}"/>
    <cellStyle name="Percent 3 2 5 5" xfId="19933" xr:uid="{00000000-0005-0000-0000-00002D4E0000}"/>
    <cellStyle name="Percent 3 2 5 5 2" xfId="19934" xr:uid="{00000000-0005-0000-0000-00002E4E0000}"/>
    <cellStyle name="Percent 3 2 5 5 3" xfId="19935" xr:uid="{00000000-0005-0000-0000-00002F4E0000}"/>
    <cellStyle name="Percent 3 2 5 6" xfId="19936" xr:uid="{00000000-0005-0000-0000-0000304E0000}"/>
    <cellStyle name="Percent 3 2 5 7" xfId="19937" xr:uid="{00000000-0005-0000-0000-0000314E0000}"/>
    <cellStyle name="Percent 3 2 6" xfId="19938" xr:uid="{00000000-0005-0000-0000-0000324E0000}"/>
    <cellStyle name="Percent 3 2 6 2" xfId="19939" xr:uid="{00000000-0005-0000-0000-0000334E0000}"/>
    <cellStyle name="Percent 3 2 6 2 2" xfId="19940" xr:uid="{00000000-0005-0000-0000-0000344E0000}"/>
    <cellStyle name="Percent 3 2 6 2 2 2" xfId="19941" xr:uid="{00000000-0005-0000-0000-0000354E0000}"/>
    <cellStyle name="Percent 3 2 6 2 2 2 2" xfId="19942" xr:uid="{00000000-0005-0000-0000-0000364E0000}"/>
    <cellStyle name="Percent 3 2 6 2 2 2 2 2" xfId="19943" xr:uid="{00000000-0005-0000-0000-0000374E0000}"/>
    <cellStyle name="Percent 3 2 6 2 2 2 2 3" xfId="19944" xr:uid="{00000000-0005-0000-0000-0000384E0000}"/>
    <cellStyle name="Percent 3 2 6 2 2 2 3" xfId="19945" xr:uid="{00000000-0005-0000-0000-0000394E0000}"/>
    <cellStyle name="Percent 3 2 6 2 2 2 4" xfId="19946" xr:uid="{00000000-0005-0000-0000-00003A4E0000}"/>
    <cellStyle name="Percent 3 2 6 2 2 3" xfId="19947" xr:uid="{00000000-0005-0000-0000-00003B4E0000}"/>
    <cellStyle name="Percent 3 2 6 2 2 3 2" xfId="19948" xr:uid="{00000000-0005-0000-0000-00003C4E0000}"/>
    <cellStyle name="Percent 3 2 6 2 2 3 3" xfId="19949" xr:uid="{00000000-0005-0000-0000-00003D4E0000}"/>
    <cellStyle name="Percent 3 2 6 2 2 4" xfId="19950" xr:uid="{00000000-0005-0000-0000-00003E4E0000}"/>
    <cellStyle name="Percent 3 2 6 2 2 5" xfId="19951" xr:uid="{00000000-0005-0000-0000-00003F4E0000}"/>
    <cellStyle name="Percent 3 2 6 2 3" xfId="19952" xr:uid="{00000000-0005-0000-0000-0000404E0000}"/>
    <cellStyle name="Percent 3 2 6 2 3 2" xfId="19953" xr:uid="{00000000-0005-0000-0000-0000414E0000}"/>
    <cellStyle name="Percent 3 2 6 2 3 2 2" xfId="19954" xr:uid="{00000000-0005-0000-0000-0000424E0000}"/>
    <cellStyle name="Percent 3 2 6 2 3 2 3" xfId="19955" xr:uid="{00000000-0005-0000-0000-0000434E0000}"/>
    <cellStyle name="Percent 3 2 6 2 3 3" xfId="19956" xr:uid="{00000000-0005-0000-0000-0000444E0000}"/>
    <cellStyle name="Percent 3 2 6 2 3 4" xfId="19957" xr:uid="{00000000-0005-0000-0000-0000454E0000}"/>
    <cellStyle name="Percent 3 2 6 2 4" xfId="19958" xr:uid="{00000000-0005-0000-0000-0000464E0000}"/>
    <cellStyle name="Percent 3 2 6 2 4 2" xfId="19959" xr:uid="{00000000-0005-0000-0000-0000474E0000}"/>
    <cellStyle name="Percent 3 2 6 2 4 3" xfId="19960" xr:uid="{00000000-0005-0000-0000-0000484E0000}"/>
    <cellStyle name="Percent 3 2 6 2 5" xfId="19961" xr:uid="{00000000-0005-0000-0000-0000494E0000}"/>
    <cellStyle name="Percent 3 2 6 2 6" xfId="19962" xr:uid="{00000000-0005-0000-0000-00004A4E0000}"/>
    <cellStyle name="Percent 3 2 6 3" xfId="19963" xr:uid="{00000000-0005-0000-0000-00004B4E0000}"/>
    <cellStyle name="Percent 3 2 6 3 2" xfId="19964" xr:uid="{00000000-0005-0000-0000-00004C4E0000}"/>
    <cellStyle name="Percent 3 2 6 3 2 2" xfId="19965" xr:uid="{00000000-0005-0000-0000-00004D4E0000}"/>
    <cellStyle name="Percent 3 2 6 3 2 2 2" xfId="19966" xr:uid="{00000000-0005-0000-0000-00004E4E0000}"/>
    <cellStyle name="Percent 3 2 6 3 2 2 3" xfId="19967" xr:uid="{00000000-0005-0000-0000-00004F4E0000}"/>
    <cellStyle name="Percent 3 2 6 3 2 3" xfId="19968" xr:uid="{00000000-0005-0000-0000-0000504E0000}"/>
    <cellStyle name="Percent 3 2 6 3 2 4" xfId="19969" xr:uid="{00000000-0005-0000-0000-0000514E0000}"/>
    <cellStyle name="Percent 3 2 6 3 3" xfId="19970" xr:uid="{00000000-0005-0000-0000-0000524E0000}"/>
    <cellStyle name="Percent 3 2 6 3 3 2" xfId="19971" xr:uid="{00000000-0005-0000-0000-0000534E0000}"/>
    <cellStyle name="Percent 3 2 6 3 3 3" xfId="19972" xr:uid="{00000000-0005-0000-0000-0000544E0000}"/>
    <cellStyle name="Percent 3 2 6 3 4" xfId="19973" xr:uid="{00000000-0005-0000-0000-0000554E0000}"/>
    <cellStyle name="Percent 3 2 6 3 5" xfId="19974" xr:uid="{00000000-0005-0000-0000-0000564E0000}"/>
    <cellStyle name="Percent 3 2 6 4" xfId="19975" xr:uid="{00000000-0005-0000-0000-0000574E0000}"/>
    <cellStyle name="Percent 3 2 6 4 2" xfId="19976" xr:uid="{00000000-0005-0000-0000-0000584E0000}"/>
    <cellStyle name="Percent 3 2 6 4 2 2" xfId="19977" xr:uid="{00000000-0005-0000-0000-0000594E0000}"/>
    <cellStyle name="Percent 3 2 6 4 2 3" xfId="19978" xr:uid="{00000000-0005-0000-0000-00005A4E0000}"/>
    <cellStyle name="Percent 3 2 6 4 3" xfId="19979" xr:uid="{00000000-0005-0000-0000-00005B4E0000}"/>
    <cellStyle name="Percent 3 2 6 4 4" xfId="19980" xr:uid="{00000000-0005-0000-0000-00005C4E0000}"/>
    <cellStyle name="Percent 3 2 6 5" xfId="19981" xr:uid="{00000000-0005-0000-0000-00005D4E0000}"/>
    <cellStyle name="Percent 3 2 6 5 2" xfId="19982" xr:uid="{00000000-0005-0000-0000-00005E4E0000}"/>
    <cellStyle name="Percent 3 2 6 5 3" xfId="19983" xr:uid="{00000000-0005-0000-0000-00005F4E0000}"/>
    <cellStyle name="Percent 3 2 6 6" xfId="19984" xr:uid="{00000000-0005-0000-0000-0000604E0000}"/>
    <cellStyle name="Percent 3 2 6 7" xfId="19985" xr:uid="{00000000-0005-0000-0000-0000614E0000}"/>
    <cellStyle name="Percent 3 2 7" xfId="19986" xr:uid="{00000000-0005-0000-0000-0000624E0000}"/>
    <cellStyle name="Percent 3 2 7 2" xfId="19987" xr:uid="{00000000-0005-0000-0000-0000634E0000}"/>
    <cellStyle name="Percent 3 2 7 2 2" xfId="19988" xr:uid="{00000000-0005-0000-0000-0000644E0000}"/>
    <cellStyle name="Percent 3 2 7 2 2 2" xfId="19989" xr:uid="{00000000-0005-0000-0000-0000654E0000}"/>
    <cellStyle name="Percent 3 2 7 2 2 2 2" xfId="19990" xr:uid="{00000000-0005-0000-0000-0000664E0000}"/>
    <cellStyle name="Percent 3 2 7 2 2 2 3" xfId="19991" xr:uid="{00000000-0005-0000-0000-0000674E0000}"/>
    <cellStyle name="Percent 3 2 7 2 2 3" xfId="19992" xr:uid="{00000000-0005-0000-0000-0000684E0000}"/>
    <cellStyle name="Percent 3 2 7 2 2 4" xfId="19993" xr:uid="{00000000-0005-0000-0000-0000694E0000}"/>
    <cellStyle name="Percent 3 2 7 2 3" xfId="19994" xr:uid="{00000000-0005-0000-0000-00006A4E0000}"/>
    <cellStyle name="Percent 3 2 7 2 3 2" xfId="19995" xr:uid="{00000000-0005-0000-0000-00006B4E0000}"/>
    <cellStyle name="Percent 3 2 7 2 3 3" xfId="19996" xr:uid="{00000000-0005-0000-0000-00006C4E0000}"/>
    <cellStyle name="Percent 3 2 7 2 4" xfId="19997" xr:uid="{00000000-0005-0000-0000-00006D4E0000}"/>
    <cellStyle name="Percent 3 2 7 2 5" xfId="19998" xr:uid="{00000000-0005-0000-0000-00006E4E0000}"/>
    <cellStyle name="Percent 3 2 7 3" xfId="19999" xr:uid="{00000000-0005-0000-0000-00006F4E0000}"/>
    <cellStyle name="Percent 3 2 7 3 2" xfId="20000" xr:uid="{00000000-0005-0000-0000-0000704E0000}"/>
    <cellStyle name="Percent 3 2 7 3 2 2" xfId="20001" xr:uid="{00000000-0005-0000-0000-0000714E0000}"/>
    <cellStyle name="Percent 3 2 7 3 2 3" xfId="20002" xr:uid="{00000000-0005-0000-0000-0000724E0000}"/>
    <cellStyle name="Percent 3 2 7 3 3" xfId="20003" xr:uid="{00000000-0005-0000-0000-0000734E0000}"/>
    <cellStyle name="Percent 3 2 7 3 4" xfId="20004" xr:uid="{00000000-0005-0000-0000-0000744E0000}"/>
    <cellStyle name="Percent 3 2 7 4" xfId="20005" xr:uid="{00000000-0005-0000-0000-0000754E0000}"/>
    <cellStyle name="Percent 3 2 7 4 2" xfId="20006" xr:uid="{00000000-0005-0000-0000-0000764E0000}"/>
    <cellStyle name="Percent 3 2 7 4 3" xfId="20007" xr:uid="{00000000-0005-0000-0000-0000774E0000}"/>
    <cellStyle name="Percent 3 2 7 5" xfId="20008" xr:uid="{00000000-0005-0000-0000-0000784E0000}"/>
    <cellStyle name="Percent 3 2 7 6" xfId="20009" xr:uid="{00000000-0005-0000-0000-0000794E0000}"/>
    <cellStyle name="Percent 3 2 8" xfId="20010" xr:uid="{00000000-0005-0000-0000-00007A4E0000}"/>
    <cellStyle name="Percent 3 2 8 2" xfId="20011" xr:uid="{00000000-0005-0000-0000-00007B4E0000}"/>
    <cellStyle name="Percent 3 2 8 2 2" xfId="20012" xr:uid="{00000000-0005-0000-0000-00007C4E0000}"/>
    <cellStyle name="Percent 3 2 8 2 2 2" xfId="20013" xr:uid="{00000000-0005-0000-0000-00007D4E0000}"/>
    <cellStyle name="Percent 3 2 8 2 2 2 2" xfId="20014" xr:uid="{00000000-0005-0000-0000-00007E4E0000}"/>
    <cellStyle name="Percent 3 2 8 2 2 2 3" xfId="20015" xr:uid="{00000000-0005-0000-0000-00007F4E0000}"/>
    <cellStyle name="Percent 3 2 8 2 2 3" xfId="20016" xr:uid="{00000000-0005-0000-0000-0000804E0000}"/>
    <cellStyle name="Percent 3 2 8 2 2 4" xfId="20017" xr:uid="{00000000-0005-0000-0000-0000814E0000}"/>
    <cellStyle name="Percent 3 2 8 2 3" xfId="20018" xr:uid="{00000000-0005-0000-0000-0000824E0000}"/>
    <cellStyle name="Percent 3 2 8 2 3 2" xfId="20019" xr:uid="{00000000-0005-0000-0000-0000834E0000}"/>
    <cellStyle name="Percent 3 2 8 2 3 3" xfId="20020" xr:uid="{00000000-0005-0000-0000-0000844E0000}"/>
    <cellStyle name="Percent 3 2 8 2 4" xfId="20021" xr:uid="{00000000-0005-0000-0000-0000854E0000}"/>
    <cellStyle name="Percent 3 2 8 2 5" xfId="20022" xr:uid="{00000000-0005-0000-0000-0000864E0000}"/>
    <cellStyle name="Percent 3 2 8 3" xfId="20023" xr:uid="{00000000-0005-0000-0000-0000874E0000}"/>
    <cellStyle name="Percent 3 2 8 3 2" xfId="20024" xr:uid="{00000000-0005-0000-0000-0000884E0000}"/>
    <cellStyle name="Percent 3 2 8 3 2 2" xfId="20025" xr:uid="{00000000-0005-0000-0000-0000894E0000}"/>
    <cellStyle name="Percent 3 2 8 3 2 3" xfId="20026" xr:uid="{00000000-0005-0000-0000-00008A4E0000}"/>
    <cellStyle name="Percent 3 2 8 3 3" xfId="20027" xr:uid="{00000000-0005-0000-0000-00008B4E0000}"/>
    <cellStyle name="Percent 3 2 8 3 4" xfId="20028" xr:uid="{00000000-0005-0000-0000-00008C4E0000}"/>
    <cellStyle name="Percent 3 2 8 4" xfId="20029" xr:uid="{00000000-0005-0000-0000-00008D4E0000}"/>
    <cellStyle name="Percent 3 2 8 4 2" xfId="20030" xr:uid="{00000000-0005-0000-0000-00008E4E0000}"/>
    <cellStyle name="Percent 3 2 8 4 3" xfId="20031" xr:uid="{00000000-0005-0000-0000-00008F4E0000}"/>
    <cellStyle name="Percent 3 2 8 5" xfId="20032" xr:uid="{00000000-0005-0000-0000-0000904E0000}"/>
    <cellStyle name="Percent 3 2 8 6" xfId="20033" xr:uid="{00000000-0005-0000-0000-0000914E0000}"/>
    <cellStyle name="Percent 3 2 9" xfId="20034" xr:uid="{00000000-0005-0000-0000-0000924E0000}"/>
    <cellStyle name="Percent 3 2 9 2" xfId="20035" xr:uid="{00000000-0005-0000-0000-0000934E0000}"/>
    <cellStyle name="Percent 3 2 9 2 2" xfId="20036" xr:uid="{00000000-0005-0000-0000-0000944E0000}"/>
    <cellStyle name="Percent 3 2 9 2 2 2" xfId="20037" xr:uid="{00000000-0005-0000-0000-0000954E0000}"/>
    <cellStyle name="Percent 3 2 9 2 2 2 2" xfId="20038" xr:uid="{00000000-0005-0000-0000-0000964E0000}"/>
    <cellStyle name="Percent 3 2 9 2 2 2 3" xfId="20039" xr:uid="{00000000-0005-0000-0000-0000974E0000}"/>
    <cellStyle name="Percent 3 2 9 2 2 3" xfId="20040" xr:uid="{00000000-0005-0000-0000-0000984E0000}"/>
    <cellStyle name="Percent 3 2 9 2 2 4" xfId="20041" xr:uid="{00000000-0005-0000-0000-0000994E0000}"/>
    <cellStyle name="Percent 3 2 9 2 3" xfId="20042" xr:uid="{00000000-0005-0000-0000-00009A4E0000}"/>
    <cellStyle name="Percent 3 2 9 2 3 2" xfId="20043" xr:uid="{00000000-0005-0000-0000-00009B4E0000}"/>
    <cellStyle name="Percent 3 2 9 2 3 3" xfId="20044" xr:uid="{00000000-0005-0000-0000-00009C4E0000}"/>
    <cellStyle name="Percent 3 2 9 2 4" xfId="20045" xr:uid="{00000000-0005-0000-0000-00009D4E0000}"/>
    <cellStyle name="Percent 3 2 9 2 5" xfId="20046" xr:uid="{00000000-0005-0000-0000-00009E4E0000}"/>
    <cellStyle name="Percent 3 2 9 3" xfId="20047" xr:uid="{00000000-0005-0000-0000-00009F4E0000}"/>
    <cellStyle name="Percent 3 2 9 3 2" xfId="20048" xr:uid="{00000000-0005-0000-0000-0000A04E0000}"/>
    <cellStyle name="Percent 3 2 9 3 2 2" xfId="20049" xr:uid="{00000000-0005-0000-0000-0000A14E0000}"/>
    <cellStyle name="Percent 3 2 9 3 2 3" xfId="20050" xr:uid="{00000000-0005-0000-0000-0000A24E0000}"/>
    <cellStyle name="Percent 3 2 9 3 3" xfId="20051" xr:uid="{00000000-0005-0000-0000-0000A34E0000}"/>
    <cellStyle name="Percent 3 2 9 3 4" xfId="20052" xr:uid="{00000000-0005-0000-0000-0000A44E0000}"/>
    <cellStyle name="Percent 3 2 9 4" xfId="20053" xr:uid="{00000000-0005-0000-0000-0000A54E0000}"/>
    <cellStyle name="Percent 3 2 9 4 2" xfId="20054" xr:uid="{00000000-0005-0000-0000-0000A64E0000}"/>
    <cellStyle name="Percent 3 2 9 4 3" xfId="20055" xr:uid="{00000000-0005-0000-0000-0000A74E0000}"/>
    <cellStyle name="Percent 3 2 9 5" xfId="20056" xr:uid="{00000000-0005-0000-0000-0000A84E0000}"/>
    <cellStyle name="Percent 3 2 9 6" xfId="20057" xr:uid="{00000000-0005-0000-0000-0000A94E0000}"/>
    <cellStyle name="Percent 3 20" xfId="20058" xr:uid="{00000000-0005-0000-0000-0000AA4E0000}"/>
    <cellStyle name="Percent 3 20 2" xfId="20059" xr:uid="{00000000-0005-0000-0000-0000AB4E0000}"/>
    <cellStyle name="Percent 3 20 2 2" xfId="20060" xr:uid="{00000000-0005-0000-0000-0000AC4E0000}"/>
    <cellStyle name="Percent 3 20 2 2 2" xfId="20061" xr:uid="{00000000-0005-0000-0000-0000AD4E0000}"/>
    <cellStyle name="Percent 3 20 2 2 2 2" xfId="20062" xr:uid="{00000000-0005-0000-0000-0000AE4E0000}"/>
    <cellStyle name="Percent 3 20 2 2 2 3" xfId="20063" xr:uid="{00000000-0005-0000-0000-0000AF4E0000}"/>
    <cellStyle name="Percent 3 20 2 2 3" xfId="20064" xr:uid="{00000000-0005-0000-0000-0000B04E0000}"/>
    <cellStyle name="Percent 3 20 2 2 4" xfId="20065" xr:uid="{00000000-0005-0000-0000-0000B14E0000}"/>
    <cellStyle name="Percent 3 20 2 3" xfId="20066" xr:uid="{00000000-0005-0000-0000-0000B24E0000}"/>
    <cellStyle name="Percent 3 20 2 3 2" xfId="20067" xr:uid="{00000000-0005-0000-0000-0000B34E0000}"/>
    <cellStyle name="Percent 3 20 2 3 3" xfId="20068" xr:uid="{00000000-0005-0000-0000-0000B44E0000}"/>
    <cellStyle name="Percent 3 20 2 4" xfId="20069" xr:uid="{00000000-0005-0000-0000-0000B54E0000}"/>
    <cellStyle name="Percent 3 20 2 5" xfId="20070" xr:uid="{00000000-0005-0000-0000-0000B64E0000}"/>
    <cellStyle name="Percent 3 20 3" xfId="20071" xr:uid="{00000000-0005-0000-0000-0000B74E0000}"/>
    <cellStyle name="Percent 3 20 3 2" xfId="20072" xr:uid="{00000000-0005-0000-0000-0000B84E0000}"/>
    <cellStyle name="Percent 3 20 3 2 2" xfId="20073" xr:uid="{00000000-0005-0000-0000-0000B94E0000}"/>
    <cellStyle name="Percent 3 20 3 2 3" xfId="20074" xr:uid="{00000000-0005-0000-0000-0000BA4E0000}"/>
    <cellStyle name="Percent 3 20 3 3" xfId="20075" xr:uid="{00000000-0005-0000-0000-0000BB4E0000}"/>
    <cellStyle name="Percent 3 20 3 4" xfId="20076" xr:uid="{00000000-0005-0000-0000-0000BC4E0000}"/>
    <cellStyle name="Percent 3 20 4" xfId="20077" xr:uid="{00000000-0005-0000-0000-0000BD4E0000}"/>
    <cellStyle name="Percent 3 20 4 2" xfId="20078" xr:uid="{00000000-0005-0000-0000-0000BE4E0000}"/>
    <cellStyle name="Percent 3 20 4 3" xfId="20079" xr:uid="{00000000-0005-0000-0000-0000BF4E0000}"/>
    <cellStyle name="Percent 3 20 5" xfId="20080" xr:uid="{00000000-0005-0000-0000-0000C04E0000}"/>
    <cellStyle name="Percent 3 20 6" xfId="20081" xr:uid="{00000000-0005-0000-0000-0000C14E0000}"/>
    <cellStyle name="Percent 3 21" xfId="20082" xr:uid="{00000000-0005-0000-0000-0000C24E0000}"/>
    <cellStyle name="Percent 3 21 2" xfId="20083" xr:uid="{00000000-0005-0000-0000-0000C34E0000}"/>
    <cellStyle name="Percent 3 21 2 2" xfId="20084" xr:uid="{00000000-0005-0000-0000-0000C44E0000}"/>
    <cellStyle name="Percent 3 21 2 2 2" xfId="20085" xr:uid="{00000000-0005-0000-0000-0000C54E0000}"/>
    <cellStyle name="Percent 3 21 2 2 2 2" xfId="20086" xr:uid="{00000000-0005-0000-0000-0000C64E0000}"/>
    <cellStyle name="Percent 3 21 2 2 2 3" xfId="20087" xr:uid="{00000000-0005-0000-0000-0000C74E0000}"/>
    <cellStyle name="Percent 3 21 2 2 3" xfId="20088" xr:uid="{00000000-0005-0000-0000-0000C84E0000}"/>
    <cellStyle name="Percent 3 21 2 2 4" xfId="20089" xr:uid="{00000000-0005-0000-0000-0000C94E0000}"/>
    <cellStyle name="Percent 3 21 2 3" xfId="20090" xr:uid="{00000000-0005-0000-0000-0000CA4E0000}"/>
    <cellStyle name="Percent 3 21 2 3 2" xfId="20091" xr:uid="{00000000-0005-0000-0000-0000CB4E0000}"/>
    <cellStyle name="Percent 3 21 2 3 3" xfId="20092" xr:uid="{00000000-0005-0000-0000-0000CC4E0000}"/>
    <cellStyle name="Percent 3 21 2 4" xfId="20093" xr:uid="{00000000-0005-0000-0000-0000CD4E0000}"/>
    <cellStyle name="Percent 3 21 2 5" xfId="20094" xr:uid="{00000000-0005-0000-0000-0000CE4E0000}"/>
    <cellStyle name="Percent 3 21 3" xfId="20095" xr:uid="{00000000-0005-0000-0000-0000CF4E0000}"/>
    <cellStyle name="Percent 3 21 3 2" xfId="20096" xr:uid="{00000000-0005-0000-0000-0000D04E0000}"/>
    <cellStyle name="Percent 3 21 3 2 2" xfId="20097" xr:uid="{00000000-0005-0000-0000-0000D14E0000}"/>
    <cellStyle name="Percent 3 21 3 2 3" xfId="20098" xr:uid="{00000000-0005-0000-0000-0000D24E0000}"/>
    <cellStyle name="Percent 3 21 3 3" xfId="20099" xr:uid="{00000000-0005-0000-0000-0000D34E0000}"/>
    <cellStyle name="Percent 3 21 3 4" xfId="20100" xr:uid="{00000000-0005-0000-0000-0000D44E0000}"/>
    <cellStyle name="Percent 3 21 4" xfId="20101" xr:uid="{00000000-0005-0000-0000-0000D54E0000}"/>
    <cellStyle name="Percent 3 21 4 2" xfId="20102" xr:uid="{00000000-0005-0000-0000-0000D64E0000}"/>
    <cellStyle name="Percent 3 21 4 3" xfId="20103" xr:uid="{00000000-0005-0000-0000-0000D74E0000}"/>
    <cellStyle name="Percent 3 21 5" xfId="20104" xr:uid="{00000000-0005-0000-0000-0000D84E0000}"/>
    <cellStyle name="Percent 3 21 6" xfId="20105" xr:uid="{00000000-0005-0000-0000-0000D94E0000}"/>
    <cellStyle name="Percent 3 22" xfId="20106" xr:uid="{00000000-0005-0000-0000-0000DA4E0000}"/>
    <cellStyle name="Percent 3 23" xfId="20107" xr:uid="{00000000-0005-0000-0000-0000DB4E0000}"/>
    <cellStyle name="Percent 3 24" xfId="20108" xr:uid="{00000000-0005-0000-0000-0000DC4E0000}"/>
    <cellStyle name="Percent 3 25" xfId="20109" xr:uid="{00000000-0005-0000-0000-0000DD4E0000}"/>
    <cellStyle name="Percent 3 26" xfId="20110" xr:uid="{00000000-0005-0000-0000-0000DE4E0000}"/>
    <cellStyle name="Percent 3 27" xfId="20111" xr:uid="{00000000-0005-0000-0000-0000DF4E0000}"/>
    <cellStyle name="Percent 3 28" xfId="20112" xr:uid="{00000000-0005-0000-0000-0000E04E0000}"/>
    <cellStyle name="Percent 3 29" xfId="20113" xr:uid="{00000000-0005-0000-0000-0000E14E0000}"/>
    <cellStyle name="Percent 3 3" xfId="40" xr:uid="{00000000-0005-0000-0000-0000E24E0000}"/>
    <cellStyle name="Percent 3 3 2" xfId="20114" xr:uid="{00000000-0005-0000-0000-0000E34E0000}"/>
    <cellStyle name="Percent 3 3 2 2" xfId="20115" xr:uid="{00000000-0005-0000-0000-0000E44E0000}"/>
    <cellStyle name="Percent 3 3 2 2 2" xfId="20116" xr:uid="{00000000-0005-0000-0000-0000E54E0000}"/>
    <cellStyle name="Percent 3 3 2 2 2 2" xfId="20117" xr:uid="{00000000-0005-0000-0000-0000E64E0000}"/>
    <cellStyle name="Percent 3 3 2 2 2 2 2" xfId="20118" xr:uid="{00000000-0005-0000-0000-0000E74E0000}"/>
    <cellStyle name="Percent 3 3 2 2 2 2 3" xfId="20119" xr:uid="{00000000-0005-0000-0000-0000E84E0000}"/>
    <cellStyle name="Percent 3 3 2 2 2 3" xfId="20120" xr:uid="{00000000-0005-0000-0000-0000E94E0000}"/>
    <cellStyle name="Percent 3 3 2 2 2 4" xfId="20121" xr:uid="{00000000-0005-0000-0000-0000EA4E0000}"/>
    <cellStyle name="Percent 3 3 2 2 3" xfId="20122" xr:uid="{00000000-0005-0000-0000-0000EB4E0000}"/>
    <cellStyle name="Percent 3 3 2 2 3 2" xfId="20123" xr:uid="{00000000-0005-0000-0000-0000EC4E0000}"/>
    <cellStyle name="Percent 3 3 2 2 3 3" xfId="20124" xr:uid="{00000000-0005-0000-0000-0000ED4E0000}"/>
    <cellStyle name="Percent 3 3 2 2 4" xfId="20125" xr:uid="{00000000-0005-0000-0000-0000EE4E0000}"/>
    <cellStyle name="Percent 3 3 2 2 5" xfId="20126" xr:uid="{00000000-0005-0000-0000-0000EF4E0000}"/>
    <cellStyle name="Percent 3 3 2 3" xfId="20127" xr:uid="{00000000-0005-0000-0000-0000F04E0000}"/>
    <cellStyle name="Percent 3 3 2 3 2" xfId="20128" xr:uid="{00000000-0005-0000-0000-0000F14E0000}"/>
    <cellStyle name="Percent 3 3 2 3 2 2" xfId="20129" xr:uid="{00000000-0005-0000-0000-0000F24E0000}"/>
    <cellStyle name="Percent 3 3 2 3 2 3" xfId="20130" xr:uid="{00000000-0005-0000-0000-0000F34E0000}"/>
    <cellStyle name="Percent 3 3 2 3 3" xfId="20131" xr:uid="{00000000-0005-0000-0000-0000F44E0000}"/>
    <cellStyle name="Percent 3 3 2 3 4" xfId="20132" xr:uid="{00000000-0005-0000-0000-0000F54E0000}"/>
    <cellStyle name="Percent 3 3 2 4" xfId="20133" xr:uid="{00000000-0005-0000-0000-0000F64E0000}"/>
    <cellStyle name="Percent 3 3 2 4 2" xfId="20134" xr:uid="{00000000-0005-0000-0000-0000F74E0000}"/>
    <cellStyle name="Percent 3 3 2 4 3" xfId="20135" xr:uid="{00000000-0005-0000-0000-0000F84E0000}"/>
    <cellStyle name="Percent 3 3 2 5" xfId="20136" xr:uid="{00000000-0005-0000-0000-0000F94E0000}"/>
    <cellStyle name="Percent 3 3 2 6" xfId="20137" xr:uid="{00000000-0005-0000-0000-0000FA4E0000}"/>
    <cellStyle name="Percent 3 3 3" xfId="20138" xr:uid="{00000000-0005-0000-0000-0000FB4E0000}"/>
    <cellStyle name="Percent 3 3 3 2" xfId="20139" xr:uid="{00000000-0005-0000-0000-0000FC4E0000}"/>
    <cellStyle name="Percent 3 3 3 2 2" xfId="20140" xr:uid="{00000000-0005-0000-0000-0000FD4E0000}"/>
    <cellStyle name="Percent 3 3 3 2 2 2" xfId="20141" xr:uid="{00000000-0005-0000-0000-0000FE4E0000}"/>
    <cellStyle name="Percent 3 3 3 2 2 2 2" xfId="20142" xr:uid="{00000000-0005-0000-0000-0000FF4E0000}"/>
    <cellStyle name="Percent 3 3 3 2 2 2 3" xfId="20143" xr:uid="{00000000-0005-0000-0000-0000004F0000}"/>
    <cellStyle name="Percent 3 3 3 2 2 3" xfId="20144" xr:uid="{00000000-0005-0000-0000-0000014F0000}"/>
    <cellStyle name="Percent 3 3 3 2 2 4" xfId="20145" xr:uid="{00000000-0005-0000-0000-0000024F0000}"/>
    <cellStyle name="Percent 3 3 3 2 3" xfId="20146" xr:uid="{00000000-0005-0000-0000-0000034F0000}"/>
    <cellStyle name="Percent 3 3 3 2 3 2" xfId="20147" xr:uid="{00000000-0005-0000-0000-0000044F0000}"/>
    <cellStyle name="Percent 3 3 3 2 3 3" xfId="20148" xr:uid="{00000000-0005-0000-0000-0000054F0000}"/>
    <cellStyle name="Percent 3 3 3 2 4" xfId="20149" xr:uid="{00000000-0005-0000-0000-0000064F0000}"/>
    <cellStyle name="Percent 3 3 3 2 5" xfId="20150" xr:uid="{00000000-0005-0000-0000-0000074F0000}"/>
    <cellStyle name="Percent 3 3 3 3" xfId="20151" xr:uid="{00000000-0005-0000-0000-0000084F0000}"/>
    <cellStyle name="Percent 3 3 3 3 2" xfId="20152" xr:uid="{00000000-0005-0000-0000-0000094F0000}"/>
    <cellStyle name="Percent 3 3 3 3 2 2" xfId="20153" xr:uid="{00000000-0005-0000-0000-00000A4F0000}"/>
    <cellStyle name="Percent 3 3 3 3 2 3" xfId="20154" xr:uid="{00000000-0005-0000-0000-00000B4F0000}"/>
    <cellStyle name="Percent 3 3 3 3 3" xfId="20155" xr:uid="{00000000-0005-0000-0000-00000C4F0000}"/>
    <cellStyle name="Percent 3 3 3 3 4" xfId="20156" xr:uid="{00000000-0005-0000-0000-00000D4F0000}"/>
    <cellStyle name="Percent 3 3 3 4" xfId="20157" xr:uid="{00000000-0005-0000-0000-00000E4F0000}"/>
    <cellStyle name="Percent 3 3 3 4 2" xfId="20158" xr:uid="{00000000-0005-0000-0000-00000F4F0000}"/>
    <cellStyle name="Percent 3 3 3 4 3" xfId="20159" xr:uid="{00000000-0005-0000-0000-0000104F0000}"/>
    <cellStyle name="Percent 3 3 3 5" xfId="20160" xr:uid="{00000000-0005-0000-0000-0000114F0000}"/>
    <cellStyle name="Percent 3 3 3 6" xfId="20161" xr:uid="{00000000-0005-0000-0000-0000124F0000}"/>
    <cellStyle name="Percent 3 3 4" xfId="20162" xr:uid="{00000000-0005-0000-0000-0000134F0000}"/>
    <cellStyle name="Percent 3 3 4 2" xfId="20163" xr:uid="{00000000-0005-0000-0000-0000144F0000}"/>
    <cellStyle name="Percent 3 3 4 2 2" xfId="20164" xr:uid="{00000000-0005-0000-0000-0000154F0000}"/>
    <cellStyle name="Percent 3 3 4 2 2 2" xfId="20165" xr:uid="{00000000-0005-0000-0000-0000164F0000}"/>
    <cellStyle name="Percent 3 3 4 2 2 2 2" xfId="20166" xr:uid="{00000000-0005-0000-0000-0000174F0000}"/>
    <cellStyle name="Percent 3 3 4 2 2 2 3" xfId="20167" xr:uid="{00000000-0005-0000-0000-0000184F0000}"/>
    <cellStyle name="Percent 3 3 4 2 2 3" xfId="20168" xr:uid="{00000000-0005-0000-0000-0000194F0000}"/>
    <cellStyle name="Percent 3 3 4 2 2 4" xfId="20169" xr:uid="{00000000-0005-0000-0000-00001A4F0000}"/>
    <cellStyle name="Percent 3 3 4 2 3" xfId="20170" xr:uid="{00000000-0005-0000-0000-00001B4F0000}"/>
    <cellStyle name="Percent 3 3 4 2 3 2" xfId="20171" xr:uid="{00000000-0005-0000-0000-00001C4F0000}"/>
    <cellStyle name="Percent 3 3 4 2 3 3" xfId="20172" xr:uid="{00000000-0005-0000-0000-00001D4F0000}"/>
    <cellStyle name="Percent 3 3 4 2 4" xfId="20173" xr:uid="{00000000-0005-0000-0000-00001E4F0000}"/>
    <cellStyle name="Percent 3 3 4 2 5" xfId="20174" xr:uid="{00000000-0005-0000-0000-00001F4F0000}"/>
    <cellStyle name="Percent 3 3 4 3" xfId="20175" xr:uid="{00000000-0005-0000-0000-0000204F0000}"/>
    <cellStyle name="Percent 3 3 4 3 2" xfId="20176" xr:uid="{00000000-0005-0000-0000-0000214F0000}"/>
    <cellStyle name="Percent 3 3 4 3 2 2" xfId="20177" xr:uid="{00000000-0005-0000-0000-0000224F0000}"/>
    <cellStyle name="Percent 3 3 4 3 2 3" xfId="20178" xr:uid="{00000000-0005-0000-0000-0000234F0000}"/>
    <cellStyle name="Percent 3 3 4 3 3" xfId="20179" xr:uid="{00000000-0005-0000-0000-0000244F0000}"/>
    <cellStyle name="Percent 3 3 4 3 4" xfId="20180" xr:uid="{00000000-0005-0000-0000-0000254F0000}"/>
    <cellStyle name="Percent 3 3 4 4" xfId="20181" xr:uid="{00000000-0005-0000-0000-0000264F0000}"/>
    <cellStyle name="Percent 3 3 4 4 2" xfId="20182" xr:uid="{00000000-0005-0000-0000-0000274F0000}"/>
    <cellStyle name="Percent 3 3 4 4 3" xfId="20183" xr:uid="{00000000-0005-0000-0000-0000284F0000}"/>
    <cellStyle name="Percent 3 3 4 5" xfId="20184" xr:uid="{00000000-0005-0000-0000-0000294F0000}"/>
    <cellStyle name="Percent 3 3 4 6" xfId="20185" xr:uid="{00000000-0005-0000-0000-00002A4F0000}"/>
    <cellStyle name="Percent 3 3 5" xfId="20186" xr:uid="{00000000-0005-0000-0000-00002B4F0000}"/>
    <cellStyle name="Percent 3 3 5 2" xfId="20187" xr:uid="{00000000-0005-0000-0000-00002C4F0000}"/>
    <cellStyle name="Percent 3 3 5 2 2" xfId="20188" xr:uid="{00000000-0005-0000-0000-00002D4F0000}"/>
    <cellStyle name="Percent 3 3 5 2 2 2" xfId="20189" xr:uid="{00000000-0005-0000-0000-00002E4F0000}"/>
    <cellStyle name="Percent 3 3 5 2 2 2 2" xfId="20190" xr:uid="{00000000-0005-0000-0000-00002F4F0000}"/>
    <cellStyle name="Percent 3 3 5 2 2 2 3" xfId="20191" xr:uid="{00000000-0005-0000-0000-0000304F0000}"/>
    <cellStyle name="Percent 3 3 5 2 2 3" xfId="20192" xr:uid="{00000000-0005-0000-0000-0000314F0000}"/>
    <cellStyle name="Percent 3 3 5 2 2 4" xfId="20193" xr:uid="{00000000-0005-0000-0000-0000324F0000}"/>
    <cellStyle name="Percent 3 3 5 2 3" xfId="20194" xr:uid="{00000000-0005-0000-0000-0000334F0000}"/>
    <cellStyle name="Percent 3 3 5 2 3 2" xfId="20195" xr:uid="{00000000-0005-0000-0000-0000344F0000}"/>
    <cellStyle name="Percent 3 3 5 2 3 3" xfId="20196" xr:uid="{00000000-0005-0000-0000-0000354F0000}"/>
    <cellStyle name="Percent 3 3 5 2 4" xfId="20197" xr:uid="{00000000-0005-0000-0000-0000364F0000}"/>
    <cellStyle name="Percent 3 3 5 2 5" xfId="20198" xr:uid="{00000000-0005-0000-0000-0000374F0000}"/>
    <cellStyle name="Percent 3 3 5 3" xfId="20199" xr:uid="{00000000-0005-0000-0000-0000384F0000}"/>
    <cellStyle name="Percent 3 3 5 3 2" xfId="20200" xr:uid="{00000000-0005-0000-0000-0000394F0000}"/>
    <cellStyle name="Percent 3 3 5 3 2 2" xfId="20201" xr:uid="{00000000-0005-0000-0000-00003A4F0000}"/>
    <cellStyle name="Percent 3 3 5 3 2 3" xfId="20202" xr:uid="{00000000-0005-0000-0000-00003B4F0000}"/>
    <cellStyle name="Percent 3 3 5 3 3" xfId="20203" xr:uid="{00000000-0005-0000-0000-00003C4F0000}"/>
    <cellStyle name="Percent 3 3 5 3 4" xfId="20204" xr:uid="{00000000-0005-0000-0000-00003D4F0000}"/>
    <cellStyle name="Percent 3 3 5 4" xfId="20205" xr:uid="{00000000-0005-0000-0000-00003E4F0000}"/>
    <cellStyle name="Percent 3 3 5 4 2" xfId="20206" xr:uid="{00000000-0005-0000-0000-00003F4F0000}"/>
    <cellStyle name="Percent 3 3 5 4 3" xfId="20207" xr:uid="{00000000-0005-0000-0000-0000404F0000}"/>
    <cellStyle name="Percent 3 3 5 5" xfId="20208" xr:uid="{00000000-0005-0000-0000-0000414F0000}"/>
    <cellStyle name="Percent 3 3 5 6" xfId="20209" xr:uid="{00000000-0005-0000-0000-0000424F0000}"/>
    <cellStyle name="Percent 3 3 6" xfId="20210" xr:uid="{00000000-0005-0000-0000-0000434F0000}"/>
    <cellStyle name="Percent 3 3 7" xfId="20211" xr:uid="{00000000-0005-0000-0000-0000444F0000}"/>
    <cellStyle name="Percent 3 30" xfId="20212" xr:uid="{00000000-0005-0000-0000-0000454F0000}"/>
    <cellStyle name="Percent 3 4" xfId="20213" xr:uid="{00000000-0005-0000-0000-0000464F0000}"/>
    <cellStyle name="Percent 3 4 10" xfId="20214" xr:uid="{00000000-0005-0000-0000-0000474F0000}"/>
    <cellStyle name="Percent 3 4 2" xfId="20215" xr:uid="{00000000-0005-0000-0000-0000484F0000}"/>
    <cellStyle name="Percent 3 4 2 2" xfId="20216" xr:uid="{00000000-0005-0000-0000-0000494F0000}"/>
    <cellStyle name="Percent 3 4 2 2 2" xfId="20217" xr:uid="{00000000-0005-0000-0000-00004A4F0000}"/>
    <cellStyle name="Percent 3 4 2 2 2 2" xfId="20218" xr:uid="{00000000-0005-0000-0000-00004B4F0000}"/>
    <cellStyle name="Percent 3 4 2 2 2 2 2" xfId="20219" xr:uid="{00000000-0005-0000-0000-00004C4F0000}"/>
    <cellStyle name="Percent 3 4 2 2 2 2 3" xfId="20220" xr:uid="{00000000-0005-0000-0000-00004D4F0000}"/>
    <cellStyle name="Percent 3 4 2 2 2 3" xfId="20221" xr:uid="{00000000-0005-0000-0000-00004E4F0000}"/>
    <cellStyle name="Percent 3 4 2 2 2 4" xfId="20222" xr:uid="{00000000-0005-0000-0000-00004F4F0000}"/>
    <cellStyle name="Percent 3 4 2 2 3" xfId="20223" xr:uid="{00000000-0005-0000-0000-0000504F0000}"/>
    <cellStyle name="Percent 3 4 2 2 3 2" xfId="20224" xr:uid="{00000000-0005-0000-0000-0000514F0000}"/>
    <cellStyle name="Percent 3 4 2 2 3 3" xfId="20225" xr:uid="{00000000-0005-0000-0000-0000524F0000}"/>
    <cellStyle name="Percent 3 4 2 2 4" xfId="20226" xr:uid="{00000000-0005-0000-0000-0000534F0000}"/>
    <cellStyle name="Percent 3 4 2 2 5" xfId="20227" xr:uid="{00000000-0005-0000-0000-0000544F0000}"/>
    <cellStyle name="Percent 3 4 2 3" xfId="20228" xr:uid="{00000000-0005-0000-0000-0000554F0000}"/>
    <cellStyle name="Percent 3 4 2 3 2" xfId="20229" xr:uid="{00000000-0005-0000-0000-0000564F0000}"/>
    <cellStyle name="Percent 3 4 2 3 2 2" xfId="20230" xr:uid="{00000000-0005-0000-0000-0000574F0000}"/>
    <cellStyle name="Percent 3 4 2 3 2 3" xfId="20231" xr:uid="{00000000-0005-0000-0000-0000584F0000}"/>
    <cellStyle name="Percent 3 4 2 3 3" xfId="20232" xr:uid="{00000000-0005-0000-0000-0000594F0000}"/>
    <cellStyle name="Percent 3 4 2 3 4" xfId="20233" xr:uid="{00000000-0005-0000-0000-00005A4F0000}"/>
    <cellStyle name="Percent 3 4 2 4" xfId="20234" xr:uid="{00000000-0005-0000-0000-00005B4F0000}"/>
    <cellStyle name="Percent 3 4 2 4 2" xfId="20235" xr:uid="{00000000-0005-0000-0000-00005C4F0000}"/>
    <cellStyle name="Percent 3 4 2 4 3" xfId="20236" xr:uid="{00000000-0005-0000-0000-00005D4F0000}"/>
    <cellStyle name="Percent 3 4 2 5" xfId="20237" xr:uid="{00000000-0005-0000-0000-00005E4F0000}"/>
    <cellStyle name="Percent 3 4 2 6" xfId="20238" xr:uid="{00000000-0005-0000-0000-00005F4F0000}"/>
    <cellStyle name="Percent 3 4 3" xfId="20239" xr:uid="{00000000-0005-0000-0000-0000604F0000}"/>
    <cellStyle name="Percent 3 4 3 2" xfId="20240" xr:uid="{00000000-0005-0000-0000-0000614F0000}"/>
    <cellStyle name="Percent 3 4 3 2 2" xfId="20241" xr:uid="{00000000-0005-0000-0000-0000624F0000}"/>
    <cellStyle name="Percent 3 4 3 2 2 2" xfId="20242" xr:uid="{00000000-0005-0000-0000-0000634F0000}"/>
    <cellStyle name="Percent 3 4 3 2 2 2 2" xfId="20243" xr:uid="{00000000-0005-0000-0000-0000644F0000}"/>
    <cellStyle name="Percent 3 4 3 2 2 2 3" xfId="20244" xr:uid="{00000000-0005-0000-0000-0000654F0000}"/>
    <cellStyle name="Percent 3 4 3 2 2 3" xfId="20245" xr:uid="{00000000-0005-0000-0000-0000664F0000}"/>
    <cellStyle name="Percent 3 4 3 2 2 4" xfId="20246" xr:uid="{00000000-0005-0000-0000-0000674F0000}"/>
    <cellStyle name="Percent 3 4 3 2 3" xfId="20247" xr:uid="{00000000-0005-0000-0000-0000684F0000}"/>
    <cellStyle name="Percent 3 4 3 2 3 2" xfId="20248" xr:uid="{00000000-0005-0000-0000-0000694F0000}"/>
    <cellStyle name="Percent 3 4 3 2 3 3" xfId="20249" xr:uid="{00000000-0005-0000-0000-00006A4F0000}"/>
    <cellStyle name="Percent 3 4 3 2 4" xfId="20250" xr:uid="{00000000-0005-0000-0000-00006B4F0000}"/>
    <cellStyle name="Percent 3 4 3 2 5" xfId="20251" xr:uid="{00000000-0005-0000-0000-00006C4F0000}"/>
    <cellStyle name="Percent 3 4 3 3" xfId="20252" xr:uid="{00000000-0005-0000-0000-00006D4F0000}"/>
    <cellStyle name="Percent 3 4 3 3 2" xfId="20253" xr:uid="{00000000-0005-0000-0000-00006E4F0000}"/>
    <cellStyle name="Percent 3 4 3 3 2 2" xfId="20254" xr:uid="{00000000-0005-0000-0000-00006F4F0000}"/>
    <cellStyle name="Percent 3 4 3 3 2 3" xfId="20255" xr:uid="{00000000-0005-0000-0000-0000704F0000}"/>
    <cellStyle name="Percent 3 4 3 3 3" xfId="20256" xr:uid="{00000000-0005-0000-0000-0000714F0000}"/>
    <cellStyle name="Percent 3 4 3 3 4" xfId="20257" xr:uid="{00000000-0005-0000-0000-0000724F0000}"/>
    <cellStyle name="Percent 3 4 3 4" xfId="20258" xr:uid="{00000000-0005-0000-0000-0000734F0000}"/>
    <cellStyle name="Percent 3 4 3 4 2" xfId="20259" xr:uid="{00000000-0005-0000-0000-0000744F0000}"/>
    <cellStyle name="Percent 3 4 3 4 3" xfId="20260" xr:uid="{00000000-0005-0000-0000-0000754F0000}"/>
    <cellStyle name="Percent 3 4 3 5" xfId="20261" xr:uid="{00000000-0005-0000-0000-0000764F0000}"/>
    <cellStyle name="Percent 3 4 3 6" xfId="20262" xr:uid="{00000000-0005-0000-0000-0000774F0000}"/>
    <cellStyle name="Percent 3 4 4" xfId="20263" xr:uid="{00000000-0005-0000-0000-0000784F0000}"/>
    <cellStyle name="Percent 3 4 4 2" xfId="20264" xr:uid="{00000000-0005-0000-0000-0000794F0000}"/>
    <cellStyle name="Percent 3 4 4 2 2" xfId="20265" xr:uid="{00000000-0005-0000-0000-00007A4F0000}"/>
    <cellStyle name="Percent 3 4 4 2 2 2" xfId="20266" xr:uid="{00000000-0005-0000-0000-00007B4F0000}"/>
    <cellStyle name="Percent 3 4 4 2 2 2 2" xfId="20267" xr:uid="{00000000-0005-0000-0000-00007C4F0000}"/>
    <cellStyle name="Percent 3 4 4 2 2 2 3" xfId="20268" xr:uid="{00000000-0005-0000-0000-00007D4F0000}"/>
    <cellStyle name="Percent 3 4 4 2 2 3" xfId="20269" xr:uid="{00000000-0005-0000-0000-00007E4F0000}"/>
    <cellStyle name="Percent 3 4 4 2 2 4" xfId="20270" xr:uid="{00000000-0005-0000-0000-00007F4F0000}"/>
    <cellStyle name="Percent 3 4 4 2 3" xfId="20271" xr:uid="{00000000-0005-0000-0000-0000804F0000}"/>
    <cellStyle name="Percent 3 4 4 2 3 2" xfId="20272" xr:uid="{00000000-0005-0000-0000-0000814F0000}"/>
    <cellStyle name="Percent 3 4 4 2 3 3" xfId="20273" xr:uid="{00000000-0005-0000-0000-0000824F0000}"/>
    <cellStyle name="Percent 3 4 4 2 4" xfId="20274" xr:uid="{00000000-0005-0000-0000-0000834F0000}"/>
    <cellStyle name="Percent 3 4 4 2 5" xfId="20275" xr:uid="{00000000-0005-0000-0000-0000844F0000}"/>
    <cellStyle name="Percent 3 4 4 3" xfId="20276" xr:uid="{00000000-0005-0000-0000-0000854F0000}"/>
    <cellStyle name="Percent 3 4 4 3 2" xfId="20277" xr:uid="{00000000-0005-0000-0000-0000864F0000}"/>
    <cellStyle name="Percent 3 4 4 3 2 2" xfId="20278" xr:uid="{00000000-0005-0000-0000-0000874F0000}"/>
    <cellStyle name="Percent 3 4 4 3 2 3" xfId="20279" xr:uid="{00000000-0005-0000-0000-0000884F0000}"/>
    <cellStyle name="Percent 3 4 4 3 3" xfId="20280" xr:uid="{00000000-0005-0000-0000-0000894F0000}"/>
    <cellStyle name="Percent 3 4 4 3 4" xfId="20281" xr:uid="{00000000-0005-0000-0000-00008A4F0000}"/>
    <cellStyle name="Percent 3 4 4 4" xfId="20282" xr:uid="{00000000-0005-0000-0000-00008B4F0000}"/>
    <cellStyle name="Percent 3 4 4 4 2" xfId="20283" xr:uid="{00000000-0005-0000-0000-00008C4F0000}"/>
    <cellStyle name="Percent 3 4 4 4 3" xfId="20284" xr:uid="{00000000-0005-0000-0000-00008D4F0000}"/>
    <cellStyle name="Percent 3 4 4 5" xfId="20285" xr:uid="{00000000-0005-0000-0000-00008E4F0000}"/>
    <cellStyle name="Percent 3 4 4 6" xfId="20286" xr:uid="{00000000-0005-0000-0000-00008F4F0000}"/>
    <cellStyle name="Percent 3 4 5" xfId="20287" xr:uid="{00000000-0005-0000-0000-0000904F0000}"/>
    <cellStyle name="Percent 3 4 5 2" xfId="20288" xr:uid="{00000000-0005-0000-0000-0000914F0000}"/>
    <cellStyle name="Percent 3 4 5 2 2" xfId="20289" xr:uid="{00000000-0005-0000-0000-0000924F0000}"/>
    <cellStyle name="Percent 3 4 5 2 2 2" xfId="20290" xr:uid="{00000000-0005-0000-0000-0000934F0000}"/>
    <cellStyle name="Percent 3 4 5 2 2 2 2" xfId="20291" xr:uid="{00000000-0005-0000-0000-0000944F0000}"/>
    <cellStyle name="Percent 3 4 5 2 2 2 3" xfId="20292" xr:uid="{00000000-0005-0000-0000-0000954F0000}"/>
    <cellStyle name="Percent 3 4 5 2 2 3" xfId="20293" xr:uid="{00000000-0005-0000-0000-0000964F0000}"/>
    <cellStyle name="Percent 3 4 5 2 2 4" xfId="20294" xr:uid="{00000000-0005-0000-0000-0000974F0000}"/>
    <cellStyle name="Percent 3 4 5 2 3" xfId="20295" xr:uid="{00000000-0005-0000-0000-0000984F0000}"/>
    <cellStyle name="Percent 3 4 5 2 3 2" xfId="20296" xr:uid="{00000000-0005-0000-0000-0000994F0000}"/>
    <cellStyle name="Percent 3 4 5 2 3 3" xfId="20297" xr:uid="{00000000-0005-0000-0000-00009A4F0000}"/>
    <cellStyle name="Percent 3 4 5 2 4" xfId="20298" xr:uid="{00000000-0005-0000-0000-00009B4F0000}"/>
    <cellStyle name="Percent 3 4 5 2 5" xfId="20299" xr:uid="{00000000-0005-0000-0000-00009C4F0000}"/>
    <cellStyle name="Percent 3 4 5 3" xfId="20300" xr:uid="{00000000-0005-0000-0000-00009D4F0000}"/>
    <cellStyle name="Percent 3 4 5 3 2" xfId="20301" xr:uid="{00000000-0005-0000-0000-00009E4F0000}"/>
    <cellStyle name="Percent 3 4 5 3 2 2" xfId="20302" xr:uid="{00000000-0005-0000-0000-00009F4F0000}"/>
    <cellStyle name="Percent 3 4 5 3 2 3" xfId="20303" xr:uid="{00000000-0005-0000-0000-0000A04F0000}"/>
    <cellStyle name="Percent 3 4 5 3 3" xfId="20304" xr:uid="{00000000-0005-0000-0000-0000A14F0000}"/>
    <cellStyle name="Percent 3 4 5 3 4" xfId="20305" xr:uid="{00000000-0005-0000-0000-0000A24F0000}"/>
    <cellStyle name="Percent 3 4 5 4" xfId="20306" xr:uid="{00000000-0005-0000-0000-0000A34F0000}"/>
    <cellStyle name="Percent 3 4 5 4 2" xfId="20307" xr:uid="{00000000-0005-0000-0000-0000A44F0000}"/>
    <cellStyle name="Percent 3 4 5 4 3" xfId="20308" xr:uid="{00000000-0005-0000-0000-0000A54F0000}"/>
    <cellStyle name="Percent 3 4 5 5" xfId="20309" xr:uid="{00000000-0005-0000-0000-0000A64F0000}"/>
    <cellStyle name="Percent 3 4 5 6" xfId="20310" xr:uid="{00000000-0005-0000-0000-0000A74F0000}"/>
    <cellStyle name="Percent 3 4 6" xfId="20311" xr:uid="{00000000-0005-0000-0000-0000A84F0000}"/>
    <cellStyle name="Percent 3 4 6 2" xfId="20312" xr:uid="{00000000-0005-0000-0000-0000A94F0000}"/>
    <cellStyle name="Percent 3 4 6 2 2" xfId="20313" xr:uid="{00000000-0005-0000-0000-0000AA4F0000}"/>
    <cellStyle name="Percent 3 4 6 2 2 2" xfId="20314" xr:uid="{00000000-0005-0000-0000-0000AB4F0000}"/>
    <cellStyle name="Percent 3 4 6 2 2 3" xfId="20315" xr:uid="{00000000-0005-0000-0000-0000AC4F0000}"/>
    <cellStyle name="Percent 3 4 6 2 3" xfId="20316" xr:uid="{00000000-0005-0000-0000-0000AD4F0000}"/>
    <cellStyle name="Percent 3 4 6 2 4" xfId="20317" xr:uid="{00000000-0005-0000-0000-0000AE4F0000}"/>
    <cellStyle name="Percent 3 4 6 3" xfId="20318" xr:uid="{00000000-0005-0000-0000-0000AF4F0000}"/>
    <cellStyle name="Percent 3 4 6 3 2" xfId="20319" xr:uid="{00000000-0005-0000-0000-0000B04F0000}"/>
    <cellStyle name="Percent 3 4 6 3 3" xfId="20320" xr:uid="{00000000-0005-0000-0000-0000B14F0000}"/>
    <cellStyle name="Percent 3 4 6 4" xfId="20321" xr:uid="{00000000-0005-0000-0000-0000B24F0000}"/>
    <cellStyle name="Percent 3 4 6 5" xfId="20322" xr:uid="{00000000-0005-0000-0000-0000B34F0000}"/>
    <cellStyle name="Percent 3 4 7" xfId="20323" xr:uid="{00000000-0005-0000-0000-0000B44F0000}"/>
    <cellStyle name="Percent 3 4 7 2" xfId="20324" xr:uid="{00000000-0005-0000-0000-0000B54F0000}"/>
    <cellStyle name="Percent 3 4 7 2 2" xfId="20325" xr:uid="{00000000-0005-0000-0000-0000B64F0000}"/>
    <cellStyle name="Percent 3 4 7 2 3" xfId="20326" xr:uid="{00000000-0005-0000-0000-0000B74F0000}"/>
    <cellStyle name="Percent 3 4 7 3" xfId="20327" xr:uid="{00000000-0005-0000-0000-0000B84F0000}"/>
    <cellStyle name="Percent 3 4 7 4" xfId="20328" xr:uid="{00000000-0005-0000-0000-0000B94F0000}"/>
    <cellStyle name="Percent 3 4 8" xfId="20329" xr:uid="{00000000-0005-0000-0000-0000BA4F0000}"/>
    <cellStyle name="Percent 3 4 8 2" xfId="20330" xr:uid="{00000000-0005-0000-0000-0000BB4F0000}"/>
    <cellStyle name="Percent 3 4 8 3" xfId="20331" xr:uid="{00000000-0005-0000-0000-0000BC4F0000}"/>
    <cellStyle name="Percent 3 4 9" xfId="20332" xr:uid="{00000000-0005-0000-0000-0000BD4F0000}"/>
    <cellStyle name="Percent 3 5" xfId="20333" xr:uid="{00000000-0005-0000-0000-0000BE4F0000}"/>
    <cellStyle name="Percent 3 5 2" xfId="20334" xr:uid="{00000000-0005-0000-0000-0000BF4F0000}"/>
    <cellStyle name="Percent 3 5 2 2" xfId="20335" xr:uid="{00000000-0005-0000-0000-0000C04F0000}"/>
    <cellStyle name="Percent 3 5 2 2 2" xfId="20336" xr:uid="{00000000-0005-0000-0000-0000C14F0000}"/>
    <cellStyle name="Percent 3 5 2 2 2 2" xfId="20337" xr:uid="{00000000-0005-0000-0000-0000C24F0000}"/>
    <cellStyle name="Percent 3 5 2 2 2 2 2" xfId="20338" xr:uid="{00000000-0005-0000-0000-0000C34F0000}"/>
    <cellStyle name="Percent 3 5 2 2 2 2 3" xfId="20339" xr:uid="{00000000-0005-0000-0000-0000C44F0000}"/>
    <cellStyle name="Percent 3 5 2 2 2 3" xfId="20340" xr:uid="{00000000-0005-0000-0000-0000C54F0000}"/>
    <cellStyle name="Percent 3 5 2 2 2 4" xfId="20341" xr:uid="{00000000-0005-0000-0000-0000C64F0000}"/>
    <cellStyle name="Percent 3 5 2 2 3" xfId="20342" xr:uid="{00000000-0005-0000-0000-0000C74F0000}"/>
    <cellStyle name="Percent 3 5 2 2 3 2" xfId="20343" xr:uid="{00000000-0005-0000-0000-0000C84F0000}"/>
    <cellStyle name="Percent 3 5 2 2 3 3" xfId="20344" xr:uid="{00000000-0005-0000-0000-0000C94F0000}"/>
    <cellStyle name="Percent 3 5 2 2 4" xfId="20345" xr:uid="{00000000-0005-0000-0000-0000CA4F0000}"/>
    <cellStyle name="Percent 3 5 2 2 5" xfId="20346" xr:uid="{00000000-0005-0000-0000-0000CB4F0000}"/>
    <cellStyle name="Percent 3 5 2 3" xfId="20347" xr:uid="{00000000-0005-0000-0000-0000CC4F0000}"/>
    <cellStyle name="Percent 3 5 2 3 2" xfId="20348" xr:uid="{00000000-0005-0000-0000-0000CD4F0000}"/>
    <cellStyle name="Percent 3 5 2 3 2 2" xfId="20349" xr:uid="{00000000-0005-0000-0000-0000CE4F0000}"/>
    <cellStyle name="Percent 3 5 2 3 2 3" xfId="20350" xr:uid="{00000000-0005-0000-0000-0000CF4F0000}"/>
    <cellStyle name="Percent 3 5 2 3 3" xfId="20351" xr:uid="{00000000-0005-0000-0000-0000D04F0000}"/>
    <cellStyle name="Percent 3 5 2 3 4" xfId="20352" xr:uid="{00000000-0005-0000-0000-0000D14F0000}"/>
    <cellStyle name="Percent 3 5 2 4" xfId="20353" xr:uid="{00000000-0005-0000-0000-0000D24F0000}"/>
    <cellStyle name="Percent 3 5 2 4 2" xfId="20354" xr:uid="{00000000-0005-0000-0000-0000D34F0000}"/>
    <cellStyle name="Percent 3 5 2 4 3" xfId="20355" xr:uid="{00000000-0005-0000-0000-0000D44F0000}"/>
    <cellStyle name="Percent 3 5 2 5" xfId="20356" xr:uid="{00000000-0005-0000-0000-0000D54F0000}"/>
    <cellStyle name="Percent 3 5 2 6" xfId="20357" xr:uid="{00000000-0005-0000-0000-0000D64F0000}"/>
    <cellStyle name="Percent 3 5 3" xfId="20358" xr:uid="{00000000-0005-0000-0000-0000D74F0000}"/>
    <cellStyle name="Percent 3 5 3 2" xfId="20359" xr:uid="{00000000-0005-0000-0000-0000D84F0000}"/>
    <cellStyle name="Percent 3 5 3 2 2" xfId="20360" xr:uid="{00000000-0005-0000-0000-0000D94F0000}"/>
    <cellStyle name="Percent 3 5 3 2 2 2" xfId="20361" xr:uid="{00000000-0005-0000-0000-0000DA4F0000}"/>
    <cellStyle name="Percent 3 5 3 2 2 3" xfId="20362" xr:uid="{00000000-0005-0000-0000-0000DB4F0000}"/>
    <cellStyle name="Percent 3 5 3 2 3" xfId="20363" xr:uid="{00000000-0005-0000-0000-0000DC4F0000}"/>
    <cellStyle name="Percent 3 5 3 2 4" xfId="20364" xr:uid="{00000000-0005-0000-0000-0000DD4F0000}"/>
    <cellStyle name="Percent 3 5 3 3" xfId="20365" xr:uid="{00000000-0005-0000-0000-0000DE4F0000}"/>
    <cellStyle name="Percent 3 5 3 3 2" xfId="20366" xr:uid="{00000000-0005-0000-0000-0000DF4F0000}"/>
    <cellStyle name="Percent 3 5 3 3 3" xfId="20367" xr:uid="{00000000-0005-0000-0000-0000E04F0000}"/>
    <cellStyle name="Percent 3 5 3 4" xfId="20368" xr:uid="{00000000-0005-0000-0000-0000E14F0000}"/>
    <cellStyle name="Percent 3 5 3 5" xfId="20369" xr:uid="{00000000-0005-0000-0000-0000E24F0000}"/>
    <cellStyle name="Percent 3 5 4" xfId="20370" xr:uid="{00000000-0005-0000-0000-0000E34F0000}"/>
    <cellStyle name="Percent 3 5 4 2" xfId="20371" xr:uid="{00000000-0005-0000-0000-0000E44F0000}"/>
    <cellStyle name="Percent 3 5 4 2 2" xfId="20372" xr:uid="{00000000-0005-0000-0000-0000E54F0000}"/>
    <cellStyle name="Percent 3 5 4 2 3" xfId="20373" xr:uid="{00000000-0005-0000-0000-0000E64F0000}"/>
    <cellStyle name="Percent 3 5 4 3" xfId="20374" xr:uid="{00000000-0005-0000-0000-0000E74F0000}"/>
    <cellStyle name="Percent 3 5 4 4" xfId="20375" xr:uid="{00000000-0005-0000-0000-0000E84F0000}"/>
    <cellStyle name="Percent 3 5 5" xfId="20376" xr:uid="{00000000-0005-0000-0000-0000E94F0000}"/>
    <cellStyle name="Percent 3 5 5 2" xfId="20377" xr:uid="{00000000-0005-0000-0000-0000EA4F0000}"/>
    <cellStyle name="Percent 3 5 5 3" xfId="20378" xr:uid="{00000000-0005-0000-0000-0000EB4F0000}"/>
    <cellStyle name="Percent 3 5 6" xfId="20379" xr:uid="{00000000-0005-0000-0000-0000EC4F0000}"/>
    <cellStyle name="Percent 3 5 7" xfId="20380" xr:uid="{00000000-0005-0000-0000-0000ED4F0000}"/>
    <cellStyle name="Percent 3 6" xfId="20381" xr:uid="{00000000-0005-0000-0000-0000EE4F0000}"/>
    <cellStyle name="Percent 3 6 2" xfId="20382" xr:uid="{00000000-0005-0000-0000-0000EF4F0000}"/>
    <cellStyle name="Percent 3 6 2 2" xfId="20383" xr:uid="{00000000-0005-0000-0000-0000F04F0000}"/>
    <cellStyle name="Percent 3 6 2 2 2" xfId="20384" xr:uid="{00000000-0005-0000-0000-0000F14F0000}"/>
    <cellStyle name="Percent 3 6 2 2 2 2" xfId="20385" xr:uid="{00000000-0005-0000-0000-0000F24F0000}"/>
    <cellStyle name="Percent 3 6 2 2 2 2 2" xfId="20386" xr:uid="{00000000-0005-0000-0000-0000F34F0000}"/>
    <cellStyle name="Percent 3 6 2 2 2 2 3" xfId="20387" xr:uid="{00000000-0005-0000-0000-0000F44F0000}"/>
    <cellStyle name="Percent 3 6 2 2 2 3" xfId="20388" xr:uid="{00000000-0005-0000-0000-0000F54F0000}"/>
    <cellStyle name="Percent 3 6 2 2 2 4" xfId="20389" xr:uid="{00000000-0005-0000-0000-0000F64F0000}"/>
    <cellStyle name="Percent 3 6 2 2 3" xfId="20390" xr:uid="{00000000-0005-0000-0000-0000F74F0000}"/>
    <cellStyle name="Percent 3 6 2 2 3 2" xfId="20391" xr:uid="{00000000-0005-0000-0000-0000F84F0000}"/>
    <cellStyle name="Percent 3 6 2 2 3 3" xfId="20392" xr:uid="{00000000-0005-0000-0000-0000F94F0000}"/>
    <cellStyle name="Percent 3 6 2 2 4" xfId="20393" xr:uid="{00000000-0005-0000-0000-0000FA4F0000}"/>
    <cellStyle name="Percent 3 6 2 2 5" xfId="20394" xr:uid="{00000000-0005-0000-0000-0000FB4F0000}"/>
    <cellStyle name="Percent 3 6 2 3" xfId="20395" xr:uid="{00000000-0005-0000-0000-0000FC4F0000}"/>
    <cellStyle name="Percent 3 6 2 3 2" xfId="20396" xr:uid="{00000000-0005-0000-0000-0000FD4F0000}"/>
    <cellStyle name="Percent 3 6 2 3 2 2" xfId="20397" xr:uid="{00000000-0005-0000-0000-0000FE4F0000}"/>
    <cellStyle name="Percent 3 6 2 3 2 3" xfId="20398" xr:uid="{00000000-0005-0000-0000-0000FF4F0000}"/>
    <cellStyle name="Percent 3 6 2 3 3" xfId="20399" xr:uid="{00000000-0005-0000-0000-000000500000}"/>
    <cellStyle name="Percent 3 6 2 3 4" xfId="20400" xr:uid="{00000000-0005-0000-0000-000001500000}"/>
    <cellStyle name="Percent 3 6 2 4" xfId="20401" xr:uid="{00000000-0005-0000-0000-000002500000}"/>
    <cellStyle name="Percent 3 6 2 4 2" xfId="20402" xr:uid="{00000000-0005-0000-0000-000003500000}"/>
    <cellStyle name="Percent 3 6 2 4 3" xfId="20403" xr:uid="{00000000-0005-0000-0000-000004500000}"/>
    <cellStyle name="Percent 3 6 2 5" xfId="20404" xr:uid="{00000000-0005-0000-0000-000005500000}"/>
    <cellStyle name="Percent 3 6 2 6" xfId="20405" xr:uid="{00000000-0005-0000-0000-000006500000}"/>
    <cellStyle name="Percent 3 6 3" xfId="20406" xr:uid="{00000000-0005-0000-0000-000007500000}"/>
    <cellStyle name="Percent 3 6 3 2" xfId="20407" xr:uid="{00000000-0005-0000-0000-000008500000}"/>
    <cellStyle name="Percent 3 6 3 2 2" xfId="20408" xr:uid="{00000000-0005-0000-0000-000009500000}"/>
    <cellStyle name="Percent 3 6 3 2 2 2" xfId="20409" xr:uid="{00000000-0005-0000-0000-00000A500000}"/>
    <cellStyle name="Percent 3 6 3 2 2 3" xfId="20410" xr:uid="{00000000-0005-0000-0000-00000B500000}"/>
    <cellStyle name="Percent 3 6 3 2 3" xfId="20411" xr:uid="{00000000-0005-0000-0000-00000C500000}"/>
    <cellStyle name="Percent 3 6 3 2 4" xfId="20412" xr:uid="{00000000-0005-0000-0000-00000D500000}"/>
    <cellStyle name="Percent 3 6 3 3" xfId="20413" xr:uid="{00000000-0005-0000-0000-00000E500000}"/>
    <cellStyle name="Percent 3 6 3 3 2" xfId="20414" xr:uid="{00000000-0005-0000-0000-00000F500000}"/>
    <cellStyle name="Percent 3 6 3 3 3" xfId="20415" xr:uid="{00000000-0005-0000-0000-000010500000}"/>
    <cellStyle name="Percent 3 6 3 4" xfId="20416" xr:uid="{00000000-0005-0000-0000-000011500000}"/>
    <cellStyle name="Percent 3 6 3 5" xfId="20417" xr:uid="{00000000-0005-0000-0000-000012500000}"/>
    <cellStyle name="Percent 3 6 4" xfId="20418" xr:uid="{00000000-0005-0000-0000-000013500000}"/>
    <cellStyle name="Percent 3 6 4 2" xfId="20419" xr:uid="{00000000-0005-0000-0000-000014500000}"/>
    <cellStyle name="Percent 3 6 4 2 2" xfId="20420" xr:uid="{00000000-0005-0000-0000-000015500000}"/>
    <cellStyle name="Percent 3 6 4 2 3" xfId="20421" xr:uid="{00000000-0005-0000-0000-000016500000}"/>
    <cellStyle name="Percent 3 6 4 3" xfId="20422" xr:uid="{00000000-0005-0000-0000-000017500000}"/>
    <cellStyle name="Percent 3 6 4 4" xfId="20423" xr:uid="{00000000-0005-0000-0000-000018500000}"/>
    <cellStyle name="Percent 3 6 5" xfId="20424" xr:uid="{00000000-0005-0000-0000-000019500000}"/>
    <cellStyle name="Percent 3 6 5 2" xfId="20425" xr:uid="{00000000-0005-0000-0000-00001A500000}"/>
    <cellStyle name="Percent 3 6 5 3" xfId="20426" xr:uid="{00000000-0005-0000-0000-00001B500000}"/>
    <cellStyle name="Percent 3 6 6" xfId="20427" xr:uid="{00000000-0005-0000-0000-00001C500000}"/>
    <cellStyle name="Percent 3 6 7" xfId="20428" xr:uid="{00000000-0005-0000-0000-00001D500000}"/>
    <cellStyle name="Percent 3 7" xfId="20429" xr:uid="{00000000-0005-0000-0000-00001E500000}"/>
    <cellStyle name="Percent 3 7 2" xfId="20430" xr:uid="{00000000-0005-0000-0000-00001F500000}"/>
    <cellStyle name="Percent 3 7 2 2" xfId="20431" xr:uid="{00000000-0005-0000-0000-000020500000}"/>
    <cellStyle name="Percent 3 7 2 2 2" xfId="20432" xr:uid="{00000000-0005-0000-0000-000021500000}"/>
    <cellStyle name="Percent 3 7 2 2 2 2" xfId="20433" xr:uid="{00000000-0005-0000-0000-000022500000}"/>
    <cellStyle name="Percent 3 7 2 2 2 2 2" xfId="20434" xr:uid="{00000000-0005-0000-0000-000023500000}"/>
    <cellStyle name="Percent 3 7 2 2 2 2 3" xfId="20435" xr:uid="{00000000-0005-0000-0000-000024500000}"/>
    <cellStyle name="Percent 3 7 2 2 2 3" xfId="20436" xr:uid="{00000000-0005-0000-0000-000025500000}"/>
    <cellStyle name="Percent 3 7 2 2 2 4" xfId="20437" xr:uid="{00000000-0005-0000-0000-000026500000}"/>
    <cellStyle name="Percent 3 7 2 2 3" xfId="20438" xr:uid="{00000000-0005-0000-0000-000027500000}"/>
    <cellStyle name="Percent 3 7 2 2 3 2" xfId="20439" xr:uid="{00000000-0005-0000-0000-000028500000}"/>
    <cellStyle name="Percent 3 7 2 2 3 3" xfId="20440" xr:uid="{00000000-0005-0000-0000-000029500000}"/>
    <cellStyle name="Percent 3 7 2 2 4" xfId="20441" xr:uid="{00000000-0005-0000-0000-00002A500000}"/>
    <cellStyle name="Percent 3 7 2 2 5" xfId="20442" xr:uid="{00000000-0005-0000-0000-00002B500000}"/>
    <cellStyle name="Percent 3 7 2 3" xfId="20443" xr:uid="{00000000-0005-0000-0000-00002C500000}"/>
    <cellStyle name="Percent 3 7 2 3 2" xfId="20444" xr:uid="{00000000-0005-0000-0000-00002D500000}"/>
    <cellStyle name="Percent 3 7 2 3 2 2" xfId="20445" xr:uid="{00000000-0005-0000-0000-00002E500000}"/>
    <cellStyle name="Percent 3 7 2 3 2 3" xfId="20446" xr:uid="{00000000-0005-0000-0000-00002F500000}"/>
    <cellStyle name="Percent 3 7 2 3 3" xfId="20447" xr:uid="{00000000-0005-0000-0000-000030500000}"/>
    <cellStyle name="Percent 3 7 2 3 4" xfId="20448" xr:uid="{00000000-0005-0000-0000-000031500000}"/>
    <cellStyle name="Percent 3 7 2 4" xfId="20449" xr:uid="{00000000-0005-0000-0000-000032500000}"/>
    <cellStyle name="Percent 3 7 2 4 2" xfId="20450" xr:uid="{00000000-0005-0000-0000-000033500000}"/>
    <cellStyle name="Percent 3 7 2 4 3" xfId="20451" xr:uid="{00000000-0005-0000-0000-000034500000}"/>
    <cellStyle name="Percent 3 7 2 5" xfId="20452" xr:uid="{00000000-0005-0000-0000-000035500000}"/>
    <cellStyle name="Percent 3 7 2 6" xfId="20453" xr:uid="{00000000-0005-0000-0000-000036500000}"/>
    <cellStyle name="Percent 3 7 3" xfId="20454" xr:uid="{00000000-0005-0000-0000-000037500000}"/>
    <cellStyle name="Percent 3 7 3 2" xfId="20455" xr:uid="{00000000-0005-0000-0000-000038500000}"/>
    <cellStyle name="Percent 3 7 3 2 2" xfId="20456" xr:uid="{00000000-0005-0000-0000-000039500000}"/>
    <cellStyle name="Percent 3 7 3 2 2 2" xfId="20457" xr:uid="{00000000-0005-0000-0000-00003A500000}"/>
    <cellStyle name="Percent 3 7 3 2 2 3" xfId="20458" xr:uid="{00000000-0005-0000-0000-00003B500000}"/>
    <cellStyle name="Percent 3 7 3 2 3" xfId="20459" xr:uid="{00000000-0005-0000-0000-00003C500000}"/>
    <cellStyle name="Percent 3 7 3 2 4" xfId="20460" xr:uid="{00000000-0005-0000-0000-00003D500000}"/>
    <cellStyle name="Percent 3 7 3 3" xfId="20461" xr:uid="{00000000-0005-0000-0000-00003E500000}"/>
    <cellStyle name="Percent 3 7 3 3 2" xfId="20462" xr:uid="{00000000-0005-0000-0000-00003F500000}"/>
    <cellStyle name="Percent 3 7 3 3 3" xfId="20463" xr:uid="{00000000-0005-0000-0000-000040500000}"/>
    <cellStyle name="Percent 3 7 3 4" xfId="20464" xr:uid="{00000000-0005-0000-0000-000041500000}"/>
    <cellStyle name="Percent 3 7 3 5" xfId="20465" xr:uid="{00000000-0005-0000-0000-000042500000}"/>
    <cellStyle name="Percent 3 7 4" xfId="20466" xr:uid="{00000000-0005-0000-0000-000043500000}"/>
    <cellStyle name="Percent 3 7 4 2" xfId="20467" xr:uid="{00000000-0005-0000-0000-000044500000}"/>
    <cellStyle name="Percent 3 7 4 2 2" xfId="20468" xr:uid="{00000000-0005-0000-0000-000045500000}"/>
    <cellStyle name="Percent 3 7 4 2 3" xfId="20469" xr:uid="{00000000-0005-0000-0000-000046500000}"/>
    <cellStyle name="Percent 3 7 4 3" xfId="20470" xr:uid="{00000000-0005-0000-0000-000047500000}"/>
    <cellStyle name="Percent 3 7 4 4" xfId="20471" xr:uid="{00000000-0005-0000-0000-000048500000}"/>
    <cellStyle name="Percent 3 7 5" xfId="20472" xr:uid="{00000000-0005-0000-0000-000049500000}"/>
    <cellStyle name="Percent 3 7 5 2" xfId="20473" xr:uid="{00000000-0005-0000-0000-00004A500000}"/>
    <cellStyle name="Percent 3 7 5 3" xfId="20474" xr:uid="{00000000-0005-0000-0000-00004B500000}"/>
    <cellStyle name="Percent 3 7 6" xfId="20475" xr:uid="{00000000-0005-0000-0000-00004C500000}"/>
    <cellStyle name="Percent 3 7 7" xfId="20476" xr:uid="{00000000-0005-0000-0000-00004D500000}"/>
    <cellStyle name="Percent 3 8" xfId="20477" xr:uid="{00000000-0005-0000-0000-00004E500000}"/>
    <cellStyle name="Percent 3 8 2" xfId="20478" xr:uid="{00000000-0005-0000-0000-00004F500000}"/>
    <cellStyle name="Percent 3 8 2 2" xfId="20479" xr:uid="{00000000-0005-0000-0000-000050500000}"/>
    <cellStyle name="Percent 3 8 2 2 2" xfId="20480" xr:uid="{00000000-0005-0000-0000-000051500000}"/>
    <cellStyle name="Percent 3 8 2 2 2 2" xfId="20481" xr:uid="{00000000-0005-0000-0000-000052500000}"/>
    <cellStyle name="Percent 3 8 2 2 2 3" xfId="20482" xr:uid="{00000000-0005-0000-0000-000053500000}"/>
    <cellStyle name="Percent 3 8 2 2 3" xfId="20483" xr:uid="{00000000-0005-0000-0000-000054500000}"/>
    <cellStyle name="Percent 3 8 2 2 4" xfId="20484" xr:uid="{00000000-0005-0000-0000-000055500000}"/>
    <cellStyle name="Percent 3 8 2 3" xfId="20485" xr:uid="{00000000-0005-0000-0000-000056500000}"/>
    <cellStyle name="Percent 3 8 2 3 2" xfId="20486" xr:uid="{00000000-0005-0000-0000-000057500000}"/>
    <cellStyle name="Percent 3 8 2 3 3" xfId="20487" xr:uid="{00000000-0005-0000-0000-000058500000}"/>
    <cellStyle name="Percent 3 8 2 4" xfId="20488" xr:uid="{00000000-0005-0000-0000-000059500000}"/>
    <cellStyle name="Percent 3 8 2 5" xfId="20489" xr:uid="{00000000-0005-0000-0000-00005A500000}"/>
    <cellStyle name="Percent 3 8 3" xfId="20490" xr:uid="{00000000-0005-0000-0000-00005B500000}"/>
    <cellStyle name="Percent 3 8 3 2" xfId="20491" xr:uid="{00000000-0005-0000-0000-00005C500000}"/>
    <cellStyle name="Percent 3 8 3 2 2" xfId="20492" xr:uid="{00000000-0005-0000-0000-00005D500000}"/>
    <cellStyle name="Percent 3 8 3 2 3" xfId="20493" xr:uid="{00000000-0005-0000-0000-00005E500000}"/>
    <cellStyle name="Percent 3 8 3 3" xfId="20494" xr:uid="{00000000-0005-0000-0000-00005F500000}"/>
    <cellStyle name="Percent 3 8 3 4" xfId="20495" xr:uid="{00000000-0005-0000-0000-000060500000}"/>
    <cellStyle name="Percent 3 8 4" xfId="20496" xr:uid="{00000000-0005-0000-0000-000061500000}"/>
    <cellStyle name="Percent 3 8 4 2" xfId="20497" xr:uid="{00000000-0005-0000-0000-000062500000}"/>
    <cellStyle name="Percent 3 8 4 3" xfId="20498" xr:uid="{00000000-0005-0000-0000-000063500000}"/>
    <cellStyle name="Percent 3 8 5" xfId="20499" xr:uid="{00000000-0005-0000-0000-000064500000}"/>
    <cellStyle name="Percent 3 8 6" xfId="20500" xr:uid="{00000000-0005-0000-0000-000065500000}"/>
    <cellStyle name="Percent 3 9" xfId="20501" xr:uid="{00000000-0005-0000-0000-000066500000}"/>
    <cellStyle name="Percent 3 9 2" xfId="20502" xr:uid="{00000000-0005-0000-0000-000067500000}"/>
    <cellStyle name="Percent 3 9 2 2" xfId="20503" xr:uid="{00000000-0005-0000-0000-000068500000}"/>
    <cellStyle name="Percent 3 9 2 2 2" xfId="20504" xr:uid="{00000000-0005-0000-0000-000069500000}"/>
    <cellStyle name="Percent 3 9 2 2 2 2" xfId="20505" xr:uid="{00000000-0005-0000-0000-00006A500000}"/>
    <cellStyle name="Percent 3 9 2 2 2 3" xfId="20506" xr:uid="{00000000-0005-0000-0000-00006B500000}"/>
    <cellStyle name="Percent 3 9 2 2 3" xfId="20507" xr:uid="{00000000-0005-0000-0000-00006C500000}"/>
    <cellStyle name="Percent 3 9 2 2 4" xfId="20508" xr:uid="{00000000-0005-0000-0000-00006D500000}"/>
    <cellStyle name="Percent 3 9 2 3" xfId="20509" xr:uid="{00000000-0005-0000-0000-00006E500000}"/>
    <cellStyle name="Percent 3 9 2 3 2" xfId="20510" xr:uid="{00000000-0005-0000-0000-00006F500000}"/>
    <cellStyle name="Percent 3 9 2 3 3" xfId="20511" xr:uid="{00000000-0005-0000-0000-000070500000}"/>
    <cellStyle name="Percent 3 9 2 4" xfId="20512" xr:uid="{00000000-0005-0000-0000-000071500000}"/>
    <cellStyle name="Percent 3 9 2 5" xfId="20513" xr:uid="{00000000-0005-0000-0000-000072500000}"/>
    <cellStyle name="Percent 3 9 3" xfId="20514" xr:uid="{00000000-0005-0000-0000-000073500000}"/>
    <cellStyle name="Percent 3 9 3 2" xfId="20515" xr:uid="{00000000-0005-0000-0000-000074500000}"/>
    <cellStyle name="Percent 3 9 3 2 2" xfId="20516" xr:uid="{00000000-0005-0000-0000-000075500000}"/>
    <cellStyle name="Percent 3 9 3 2 3" xfId="20517" xr:uid="{00000000-0005-0000-0000-000076500000}"/>
    <cellStyle name="Percent 3 9 3 3" xfId="20518" xr:uid="{00000000-0005-0000-0000-000077500000}"/>
    <cellStyle name="Percent 3 9 3 4" xfId="20519" xr:uid="{00000000-0005-0000-0000-000078500000}"/>
    <cellStyle name="Percent 3 9 4" xfId="20520" xr:uid="{00000000-0005-0000-0000-000079500000}"/>
    <cellStyle name="Percent 3 9 4 2" xfId="20521" xr:uid="{00000000-0005-0000-0000-00007A500000}"/>
    <cellStyle name="Percent 3 9 4 3" xfId="20522" xr:uid="{00000000-0005-0000-0000-00007B500000}"/>
    <cellStyle name="Percent 3 9 5" xfId="20523" xr:uid="{00000000-0005-0000-0000-00007C500000}"/>
    <cellStyle name="Percent 3 9 6" xfId="20524" xr:uid="{00000000-0005-0000-0000-00007D500000}"/>
    <cellStyle name="Percent 30" xfId="20525" xr:uid="{00000000-0005-0000-0000-00007E500000}"/>
    <cellStyle name="Percent 30 2" xfId="20526" xr:uid="{00000000-0005-0000-0000-00007F500000}"/>
    <cellStyle name="Percent 30 2 2" xfId="20527" xr:uid="{00000000-0005-0000-0000-000080500000}"/>
    <cellStyle name="Percent 30 2 2 2" xfId="20528" xr:uid="{00000000-0005-0000-0000-000081500000}"/>
    <cellStyle name="Percent 30 2 2 2 2" xfId="20529" xr:uid="{00000000-0005-0000-0000-000082500000}"/>
    <cellStyle name="Percent 30 2 2 2 2 2" xfId="20530" xr:uid="{00000000-0005-0000-0000-000083500000}"/>
    <cellStyle name="Percent 30 2 2 2 2 2 2" xfId="20531" xr:uid="{00000000-0005-0000-0000-000084500000}"/>
    <cellStyle name="Percent 30 2 2 2 2 2 3" xfId="20532" xr:uid="{00000000-0005-0000-0000-000085500000}"/>
    <cellStyle name="Percent 30 2 2 2 2 3" xfId="20533" xr:uid="{00000000-0005-0000-0000-000086500000}"/>
    <cellStyle name="Percent 30 2 2 2 2 4" xfId="20534" xr:uid="{00000000-0005-0000-0000-000087500000}"/>
    <cellStyle name="Percent 30 2 2 2 3" xfId="20535" xr:uid="{00000000-0005-0000-0000-000088500000}"/>
    <cellStyle name="Percent 30 2 2 2 3 2" xfId="20536" xr:uid="{00000000-0005-0000-0000-000089500000}"/>
    <cellStyle name="Percent 30 2 2 2 3 3" xfId="20537" xr:uid="{00000000-0005-0000-0000-00008A500000}"/>
    <cellStyle name="Percent 30 2 2 2 4" xfId="20538" xr:uid="{00000000-0005-0000-0000-00008B500000}"/>
    <cellStyle name="Percent 30 2 2 2 5" xfId="20539" xr:uid="{00000000-0005-0000-0000-00008C500000}"/>
    <cellStyle name="Percent 30 2 2 3" xfId="20540" xr:uid="{00000000-0005-0000-0000-00008D500000}"/>
    <cellStyle name="Percent 30 2 2 3 2" xfId="20541" xr:uid="{00000000-0005-0000-0000-00008E500000}"/>
    <cellStyle name="Percent 30 2 2 3 2 2" xfId="20542" xr:uid="{00000000-0005-0000-0000-00008F500000}"/>
    <cellStyle name="Percent 30 2 2 3 2 3" xfId="20543" xr:uid="{00000000-0005-0000-0000-000090500000}"/>
    <cellStyle name="Percent 30 2 2 3 3" xfId="20544" xr:uid="{00000000-0005-0000-0000-000091500000}"/>
    <cellStyle name="Percent 30 2 2 3 4" xfId="20545" xr:uid="{00000000-0005-0000-0000-000092500000}"/>
    <cellStyle name="Percent 30 2 2 4" xfId="20546" xr:uid="{00000000-0005-0000-0000-000093500000}"/>
    <cellStyle name="Percent 30 2 2 4 2" xfId="20547" xr:uid="{00000000-0005-0000-0000-000094500000}"/>
    <cellStyle name="Percent 30 2 2 4 3" xfId="20548" xr:uid="{00000000-0005-0000-0000-000095500000}"/>
    <cellStyle name="Percent 30 2 2 5" xfId="20549" xr:uid="{00000000-0005-0000-0000-000096500000}"/>
    <cellStyle name="Percent 30 2 2 6" xfId="20550" xr:uid="{00000000-0005-0000-0000-000097500000}"/>
    <cellStyle name="Percent 30 2 3" xfId="20551" xr:uid="{00000000-0005-0000-0000-000098500000}"/>
    <cellStyle name="Percent 30 2 3 2" xfId="20552" xr:uid="{00000000-0005-0000-0000-000099500000}"/>
    <cellStyle name="Percent 30 2 3 2 2" xfId="20553" xr:uid="{00000000-0005-0000-0000-00009A500000}"/>
    <cellStyle name="Percent 30 2 3 2 2 2" xfId="20554" xr:uid="{00000000-0005-0000-0000-00009B500000}"/>
    <cellStyle name="Percent 30 2 3 2 2 3" xfId="20555" xr:uid="{00000000-0005-0000-0000-00009C500000}"/>
    <cellStyle name="Percent 30 2 3 2 3" xfId="20556" xr:uid="{00000000-0005-0000-0000-00009D500000}"/>
    <cellStyle name="Percent 30 2 3 2 4" xfId="20557" xr:uid="{00000000-0005-0000-0000-00009E500000}"/>
    <cellStyle name="Percent 30 2 3 3" xfId="20558" xr:uid="{00000000-0005-0000-0000-00009F500000}"/>
    <cellStyle name="Percent 30 2 3 3 2" xfId="20559" xr:uid="{00000000-0005-0000-0000-0000A0500000}"/>
    <cellStyle name="Percent 30 2 3 3 3" xfId="20560" xr:uid="{00000000-0005-0000-0000-0000A1500000}"/>
    <cellStyle name="Percent 30 2 3 4" xfId="20561" xr:uid="{00000000-0005-0000-0000-0000A2500000}"/>
    <cellStyle name="Percent 30 2 3 5" xfId="20562" xr:uid="{00000000-0005-0000-0000-0000A3500000}"/>
    <cellStyle name="Percent 30 2 4" xfId="20563" xr:uid="{00000000-0005-0000-0000-0000A4500000}"/>
    <cellStyle name="Percent 30 2 4 2" xfId="20564" xr:uid="{00000000-0005-0000-0000-0000A5500000}"/>
    <cellStyle name="Percent 30 2 4 2 2" xfId="20565" xr:uid="{00000000-0005-0000-0000-0000A6500000}"/>
    <cellStyle name="Percent 30 2 4 2 3" xfId="20566" xr:uid="{00000000-0005-0000-0000-0000A7500000}"/>
    <cellStyle name="Percent 30 2 4 3" xfId="20567" xr:uid="{00000000-0005-0000-0000-0000A8500000}"/>
    <cellStyle name="Percent 30 2 4 4" xfId="20568" xr:uid="{00000000-0005-0000-0000-0000A9500000}"/>
    <cellStyle name="Percent 30 2 5" xfId="20569" xr:uid="{00000000-0005-0000-0000-0000AA500000}"/>
    <cellStyle name="Percent 30 2 5 2" xfId="20570" xr:uid="{00000000-0005-0000-0000-0000AB500000}"/>
    <cellStyle name="Percent 30 2 5 3" xfId="20571" xr:uid="{00000000-0005-0000-0000-0000AC500000}"/>
    <cellStyle name="Percent 30 2 6" xfId="20572" xr:uid="{00000000-0005-0000-0000-0000AD500000}"/>
    <cellStyle name="Percent 30 2 7" xfId="20573" xr:uid="{00000000-0005-0000-0000-0000AE500000}"/>
    <cellStyle name="Percent 30 3" xfId="20574" xr:uid="{00000000-0005-0000-0000-0000AF500000}"/>
    <cellStyle name="Percent 30 3 2" xfId="20575" xr:uid="{00000000-0005-0000-0000-0000B0500000}"/>
    <cellStyle name="Percent 30 3 2 2" xfId="20576" xr:uid="{00000000-0005-0000-0000-0000B1500000}"/>
    <cellStyle name="Percent 30 3 2 2 2" xfId="20577" xr:uid="{00000000-0005-0000-0000-0000B2500000}"/>
    <cellStyle name="Percent 30 3 2 2 2 2" xfId="20578" xr:uid="{00000000-0005-0000-0000-0000B3500000}"/>
    <cellStyle name="Percent 30 3 2 2 2 2 2" xfId="20579" xr:uid="{00000000-0005-0000-0000-0000B4500000}"/>
    <cellStyle name="Percent 30 3 2 2 2 2 3" xfId="20580" xr:uid="{00000000-0005-0000-0000-0000B5500000}"/>
    <cellStyle name="Percent 30 3 2 2 2 3" xfId="20581" xr:uid="{00000000-0005-0000-0000-0000B6500000}"/>
    <cellStyle name="Percent 30 3 2 2 2 4" xfId="20582" xr:uid="{00000000-0005-0000-0000-0000B7500000}"/>
    <cellStyle name="Percent 30 3 2 2 3" xfId="20583" xr:uid="{00000000-0005-0000-0000-0000B8500000}"/>
    <cellStyle name="Percent 30 3 2 2 3 2" xfId="20584" xr:uid="{00000000-0005-0000-0000-0000B9500000}"/>
    <cellStyle name="Percent 30 3 2 2 3 3" xfId="20585" xr:uid="{00000000-0005-0000-0000-0000BA500000}"/>
    <cellStyle name="Percent 30 3 2 2 4" xfId="20586" xr:uid="{00000000-0005-0000-0000-0000BB500000}"/>
    <cellStyle name="Percent 30 3 2 2 5" xfId="20587" xr:uid="{00000000-0005-0000-0000-0000BC500000}"/>
    <cellStyle name="Percent 30 3 2 3" xfId="20588" xr:uid="{00000000-0005-0000-0000-0000BD500000}"/>
    <cellStyle name="Percent 30 3 2 3 2" xfId="20589" xr:uid="{00000000-0005-0000-0000-0000BE500000}"/>
    <cellStyle name="Percent 30 3 2 3 2 2" xfId="20590" xr:uid="{00000000-0005-0000-0000-0000BF500000}"/>
    <cellStyle name="Percent 30 3 2 3 2 3" xfId="20591" xr:uid="{00000000-0005-0000-0000-0000C0500000}"/>
    <cellStyle name="Percent 30 3 2 3 3" xfId="20592" xr:uid="{00000000-0005-0000-0000-0000C1500000}"/>
    <cellStyle name="Percent 30 3 2 3 4" xfId="20593" xr:uid="{00000000-0005-0000-0000-0000C2500000}"/>
    <cellStyle name="Percent 30 3 2 4" xfId="20594" xr:uid="{00000000-0005-0000-0000-0000C3500000}"/>
    <cellStyle name="Percent 30 3 2 4 2" xfId="20595" xr:uid="{00000000-0005-0000-0000-0000C4500000}"/>
    <cellStyle name="Percent 30 3 2 4 3" xfId="20596" xr:uid="{00000000-0005-0000-0000-0000C5500000}"/>
    <cellStyle name="Percent 30 3 2 5" xfId="20597" xr:uid="{00000000-0005-0000-0000-0000C6500000}"/>
    <cellStyle name="Percent 30 3 2 6" xfId="20598" xr:uid="{00000000-0005-0000-0000-0000C7500000}"/>
    <cellStyle name="Percent 30 3 3" xfId="20599" xr:uid="{00000000-0005-0000-0000-0000C8500000}"/>
    <cellStyle name="Percent 30 3 3 2" xfId="20600" xr:uid="{00000000-0005-0000-0000-0000C9500000}"/>
    <cellStyle name="Percent 30 3 3 2 2" xfId="20601" xr:uid="{00000000-0005-0000-0000-0000CA500000}"/>
    <cellStyle name="Percent 30 3 3 2 2 2" xfId="20602" xr:uid="{00000000-0005-0000-0000-0000CB500000}"/>
    <cellStyle name="Percent 30 3 3 2 2 3" xfId="20603" xr:uid="{00000000-0005-0000-0000-0000CC500000}"/>
    <cellStyle name="Percent 30 3 3 2 3" xfId="20604" xr:uid="{00000000-0005-0000-0000-0000CD500000}"/>
    <cellStyle name="Percent 30 3 3 2 4" xfId="20605" xr:uid="{00000000-0005-0000-0000-0000CE500000}"/>
    <cellStyle name="Percent 30 3 3 3" xfId="20606" xr:uid="{00000000-0005-0000-0000-0000CF500000}"/>
    <cellStyle name="Percent 30 3 3 3 2" xfId="20607" xr:uid="{00000000-0005-0000-0000-0000D0500000}"/>
    <cellStyle name="Percent 30 3 3 3 3" xfId="20608" xr:uid="{00000000-0005-0000-0000-0000D1500000}"/>
    <cellStyle name="Percent 30 3 3 4" xfId="20609" xr:uid="{00000000-0005-0000-0000-0000D2500000}"/>
    <cellStyle name="Percent 30 3 3 5" xfId="20610" xr:uid="{00000000-0005-0000-0000-0000D3500000}"/>
    <cellStyle name="Percent 30 3 4" xfId="20611" xr:uid="{00000000-0005-0000-0000-0000D4500000}"/>
    <cellStyle name="Percent 30 3 4 2" xfId="20612" xr:uid="{00000000-0005-0000-0000-0000D5500000}"/>
    <cellStyle name="Percent 30 3 4 2 2" xfId="20613" xr:uid="{00000000-0005-0000-0000-0000D6500000}"/>
    <cellStyle name="Percent 30 3 4 2 3" xfId="20614" xr:uid="{00000000-0005-0000-0000-0000D7500000}"/>
    <cellStyle name="Percent 30 3 4 3" xfId="20615" xr:uid="{00000000-0005-0000-0000-0000D8500000}"/>
    <cellStyle name="Percent 30 3 4 4" xfId="20616" xr:uid="{00000000-0005-0000-0000-0000D9500000}"/>
    <cellStyle name="Percent 30 3 5" xfId="20617" xr:uid="{00000000-0005-0000-0000-0000DA500000}"/>
    <cellStyle name="Percent 30 3 5 2" xfId="20618" xr:uid="{00000000-0005-0000-0000-0000DB500000}"/>
    <cellStyle name="Percent 30 3 5 3" xfId="20619" xr:uid="{00000000-0005-0000-0000-0000DC500000}"/>
    <cellStyle name="Percent 30 3 6" xfId="20620" xr:uid="{00000000-0005-0000-0000-0000DD500000}"/>
    <cellStyle name="Percent 30 3 7" xfId="20621" xr:uid="{00000000-0005-0000-0000-0000DE500000}"/>
    <cellStyle name="Percent 30 4" xfId="20622" xr:uid="{00000000-0005-0000-0000-0000DF500000}"/>
    <cellStyle name="Percent 30 4 2" xfId="20623" xr:uid="{00000000-0005-0000-0000-0000E0500000}"/>
    <cellStyle name="Percent 30 4 2 2" xfId="20624" xr:uid="{00000000-0005-0000-0000-0000E1500000}"/>
    <cellStyle name="Percent 30 4 2 2 2" xfId="20625" xr:uid="{00000000-0005-0000-0000-0000E2500000}"/>
    <cellStyle name="Percent 30 4 2 2 2 2" xfId="20626" xr:uid="{00000000-0005-0000-0000-0000E3500000}"/>
    <cellStyle name="Percent 30 4 2 2 2 2 2" xfId="20627" xr:uid="{00000000-0005-0000-0000-0000E4500000}"/>
    <cellStyle name="Percent 30 4 2 2 2 2 3" xfId="20628" xr:uid="{00000000-0005-0000-0000-0000E5500000}"/>
    <cellStyle name="Percent 30 4 2 2 2 3" xfId="20629" xr:uid="{00000000-0005-0000-0000-0000E6500000}"/>
    <cellStyle name="Percent 30 4 2 2 2 4" xfId="20630" xr:uid="{00000000-0005-0000-0000-0000E7500000}"/>
    <cellStyle name="Percent 30 4 2 2 3" xfId="20631" xr:uid="{00000000-0005-0000-0000-0000E8500000}"/>
    <cellStyle name="Percent 30 4 2 2 3 2" xfId="20632" xr:uid="{00000000-0005-0000-0000-0000E9500000}"/>
    <cellStyle name="Percent 30 4 2 2 3 3" xfId="20633" xr:uid="{00000000-0005-0000-0000-0000EA500000}"/>
    <cellStyle name="Percent 30 4 2 2 4" xfId="20634" xr:uid="{00000000-0005-0000-0000-0000EB500000}"/>
    <cellStyle name="Percent 30 4 2 2 5" xfId="20635" xr:uid="{00000000-0005-0000-0000-0000EC500000}"/>
    <cellStyle name="Percent 30 4 2 3" xfId="20636" xr:uid="{00000000-0005-0000-0000-0000ED500000}"/>
    <cellStyle name="Percent 30 4 2 3 2" xfId="20637" xr:uid="{00000000-0005-0000-0000-0000EE500000}"/>
    <cellStyle name="Percent 30 4 2 3 2 2" xfId="20638" xr:uid="{00000000-0005-0000-0000-0000EF500000}"/>
    <cellStyle name="Percent 30 4 2 3 2 3" xfId="20639" xr:uid="{00000000-0005-0000-0000-0000F0500000}"/>
    <cellStyle name="Percent 30 4 2 3 3" xfId="20640" xr:uid="{00000000-0005-0000-0000-0000F1500000}"/>
    <cellStyle name="Percent 30 4 2 3 4" xfId="20641" xr:uid="{00000000-0005-0000-0000-0000F2500000}"/>
    <cellStyle name="Percent 30 4 2 4" xfId="20642" xr:uid="{00000000-0005-0000-0000-0000F3500000}"/>
    <cellStyle name="Percent 30 4 2 4 2" xfId="20643" xr:uid="{00000000-0005-0000-0000-0000F4500000}"/>
    <cellStyle name="Percent 30 4 2 4 3" xfId="20644" xr:uid="{00000000-0005-0000-0000-0000F5500000}"/>
    <cellStyle name="Percent 30 4 2 5" xfId="20645" xr:uid="{00000000-0005-0000-0000-0000F6500000}"/>
    <cellStyle name="Percent 30 4 2 6" xfId="20646" xr:uid="{00000000-0005-0000-0000-0000F7500000}"/>
    <cellStyle name="Percent 30 5" xfId="20647" xr:uid="{00000000-0005-0000-0000-0000F8500000}"/>
    <cellStyle name="Percent 30 5 2" xfId="20648" xr:uid="{00000000-0005-0000-0000-0000F9500000}"/>
    <cellStyle name="Percent 30 5 2 2" xfId="20649" xr:uid="{00000000-0005-0000-0000-0000FA500000}"/>
    <cellStyle name="Percent 30 5 2 2 2" xfId="20650" xr:uid="{00000000-0005-0000-0000-0000FB500000}"/>
    <cellStyle name="Percent 30 5 2 2 2 2" xfId="20651" xr:uid="{00000000-0005-0000-0000-0000FC500000}"/>
    <cellStyle name="Percent 30 5 2 2 2 3" xfId="20652" xr:uid="{00000000-0005-0000-0000-0000FD500000}"/>
    <cellStyle name="Percent 30 5 2 2 3" xfId="20653" xr:uid="{00000000-0005-0000-0000-0000FE500000}"/>
    <cellStyle name="Percent 30 5 2 2 4" xfId="20654" xr:uid="{00000000-0005-0000-0000-0000FF500000}"/>
    <cellStyle name="Percent 30 5 2 3" xfId="20655" xr:uid="{00000000-0005-0000-0000-000000510000}"/>
    <cellStyle name="Percent 30 5 2 3 2" xfId="20656" xr:uid="{00000000-0005-0000-0000-000001510000}"/>
    <cellStyle name="Percent 30 5 2 3 3" xfId="20657" xr:uid="{00000000-0005-0000-0000-000002510000}"/>
    <cellStyle name="Percent 30 5 2 4" xfId="20658" xr:uid="{00000000-0005-0000-0000-000003510000}"/>
    <cellStyle name="Percent 30 5 2 5" xfId="20659" xr:uid="{00000000-0005-0000-0000-000004510000}"/>
    <cellStyle name="Percent 30 5 3" xfId="20660" xr:uid="{00000000-0005-0000-0000-000005510000}"/>
    <cellStyle name="Percent 30 5 3 2" xfId="20661" xr:uid="{00000000-0005-0000-0000-000006510000}"/>
    <cellStyle name="Percent 30 5 3 2 2" xfId="20662" xr:uid="{00000000-0005-0000-0000-000007510000}"/>
    <cellStyle name="Percent 30 5 3 2 3" xfId="20663" xr:uid="{00000000-0005-0000-0000-000008510000}"/>
    <cellStyle name="Percent 30 5 3 3" xfId="20664" xr:uid="{00000000-0005-0000-0000-000009510000}"/>
    <cellStyle name="Percent 30 5 3 4" xfId="20665" xr:uid="{00000000-0005-0000-0000-00000A510000}"/>
    <cellStyle name="Percent 30 5 4" xfId="20666" xr:uid="{00000000-0005-0000-0000-00000B510000}"/>
    <cellStyle name="Percent 30 5 4 2" xfId="20667" xr:uid="{00000000-0005-0000-0000-00000C510000}"/>
    <cellStyle name="Percent 30 5 4 3" xfId="20668" xr:uid="{00000000-0005-0000-0000-00000D510000}"/>
    <cellStyle name="Percent 30 5 5" xfId="20669" xr:uid="{00000000-0005-0000-0000-00000E510000}"/>
    <cellStyle name="Percent 30 5 6" xfId="20670" xr:uid="{00000000-0005-0000-0000-00000F510000}"/>
    <cellStyle name="Percent 31" xfId="20671" xr:uid="{00000000-0005-0000-0000-000010510000}"/>
    <cellStyle name="Percent 31 2" xfId="20672" xr:uid="{00000000-0005-0000-0000-000011510000}"/>
    <cellStyle name="Percent 31 2 2" xfId="20673" xr:uid="{00000000-0005-0000-0000-000012510000}"/>
    <cellStyle name="Percent 31 2 2 2" xfId="20674" xr:uid="{00000000-0005-0000-0000-000013510000}"/>
    <cellStyle name="Percent 31 2 2 2 2" xfId="20675" xr:uid="{00000000-0005-0000-0000-000014510000}"/>
    <cellStyle name="Percent 31 2 2 2 2 2" xfId="20676" xr:uid="{00000000-0005-0000-0000-000015510000}"/>
    <cellStyle name="Percent 31 2 2 2 2 2 2" xfId="20677" xr:uid="{00000000-0005-0000-0000-000016510000}"/>
    <cellStyle name="Percent 31 2 2 2 2 2 3" xfId="20678" xr:uid="{00000000-0005-0000-0000-000017510000}"/>
    <cellStyle name="Percent 31 2 2 2 2 3" xfId="20679" xr:uid="{00000000-0005-0000-0000-000018510000}"/>
    <cellStyle name="Percent 31 2 2 2 2 4" xfId="20680" xr:uid="{00000000-0005-0000-0000-000019510000}"/>
    <cellStyle name="Percent 31 2 2 2 3" xfId="20681" xr:uid="{00000000-0005-0000-0000-00001A510000}"/>
    <cellStyle name="Percent 31 2 2 2 3 2" xfId="20682" xr:uid="{00000000-0005-0000-0000-00001B510000}"/>
    <cellStyle name="Percent 31 2 2 2 3 3" xfId="20683" xr:uid="{00000000-0005-0000-0000-00001C510000}"/>
    <cellStyle name="Percent 31 2 2 2 4" xfId="20684" xr:uid="{00000000-0005-0000-0000-00001D510000}"/>
    <cellStyle name="Percent 31 2 2 2 5" xfId="20685" xr:uid="{00000000-0005-0000-0000-00001E510000}"/>
    <cellStyle name="Percent 31 2 2 3" xfId="20686" xr:uid="{00000000-0005-0000-0000-00001F510000}"/>
    <cellStyle name="Percent 31 2 2 3 2" xfId="20687" xr:uid="{00000000-0005-0000-0000-000020510000}"/>
    <cellStyle name="Percent 31 2 2 3 2 2" xfId="20688" xr:uid="{00000000-0005-0000-0000-000021510000}"/>
    <cellStyle name="Percent 31 2 2 3 2 3" xfId="20689" xr:uid="{00000000-0005-0000-0000-000022510000}"/>
    <cellStyle name="Percent 31 2 2 3 3" xfId="20690" xr:uid="{00000000-0005-0000-0000-000023510000}"/>
    <cellStyle name="Percent 31 2 2 3 4" xfId="20691" xr:uid="{00000000-0005-0000-0000-000024510000}"/>
    <cellStyle name="Percent 31 2 2 4" xfId="20692" xr:uid="{00000000-0005-0000-0000-000025510000}"/>
    <cellStyle name="Percent 31 2 2 4 2" xfId="20693" xr:uid="{00000000-0005-0000-0000-000026510000}"/>
    <cellStyle name="Percent 31 2 2 4 3" xfId="20694" xr:uid="{00000000-0005-0000-0000-000027510000}"/>
    <cellStyle name="Percent 31 2 2 5" xfId="20695" xr:uid="{00000000-0005-0000-0000-000028510000}"/>
    <cellStyle name="Percent 31 2 2 6" xfId="20696" xr:uid="{00000000-0005-0000-0000-000029510000}"/>
    <cellStyle name="Percent 31 2 3" xfId="20697" xr:uid="{00000000-0005-0000-0000-00002A510000}"/>
    <cellStyle name="Percent 31 2 3 2" xfId="20698" xr:uid="{00000000-0005-0000-0000-00002B510000}"/>
    <cellStyle name="Percent 31 2 3 2 2" xfId="20699" xr:uid="{00000000-0005-0000-0000-00002C510000}"/>
    <cellStyle name="Percent 31 2 3 2 2 2" xfId="20700" xr:uid="{00000000-0005-0000-0000-00002D510000}"/>
    <cellStyle name="Percent 31 2 3 2 2 3" xfId="20701" xr:uid="{00000000-0005-0000-0000-00002E510000}"/>
    <cellStyle name="Percent 31 2 3 2 3" xfId="20702" xr:uid="{00000000-0005-0000-0000-00002F510000}"/>
    <cellStyle name="Percent 31 2 3 2 4" xfId="20703" xr:uid="{00000000-0005-0000-0000-000030510000}"/>
    <cellStyle name="Percent 31 2 3 3" xfId="20704" xr:uid="{00000000-0005-0000-0000-000031510000}"/>
    <cellStyle name="Percent 31 2 3 3 2" xfId="20705" xr:uid="{00000000-0005-0000-0000-000032510000}"/>
    <cellStyle name="Percent 31 2 3 3 3" xfId="20706" xr:uid="{00000000-0005-0000-0000-000033510000}"/>
    <cellStyle name="Percent 31 2 3 4" xfId="20707" xr:uid="{00000000-0005-0000-0000-000034510000}"/>
    <cellStyle name="Percent 31 2 3 5" xfId="20708" xr:uid="{00000000-0005-0000-0000-000035510000}"/>
    <cellStyle name="Percent 31 2 4" xfId="20709" xr:uid="{00000000-0005-0000-0000-000036510000}"/>
    <cellStyle name="Percent 31 2 4 2" xfId="20710" xr:uid="{00000000-0005-0000-0000-000037510000}"/>
    <cellStyle name="Percent 31 2 4 2 2" xfId="20711" xr:uid="{00000000-0005-0000-0000-000038510000}"/>
    <cellStyle name="Percent 31 2 4 2 3" xfId="20712" xr:uid="{00000000-0005-0000-0000-000039510000}"/>
    <cellStyle name="Percent 31 2 4 3" xfId="20713" xr:uid="{00000000-0005-0000-0000-00003A510000}"/>
    <cellStyle name="Percent 31 2 4 4" xfId="20714" xr:uid="{00000000-0005-0000-0000-00003B510000}"/>
    <cellStyle name="Percent 31 2 5" xfId="20715" xr:uid="{00000000-0005-0000-0000-00003C510000}"/>
    <cellStyle name="Percent 31 2 5 2" xfId="20716" xr:uid="{00000000-0005-0000-0000-00003D510000}"/>
    <cellStyle name="Percent 31 2 5 3" xfId="20717" xr:uid="{00000000-0005-0000-0000-00003E510000}"/>
    <cellStyle name="Percent 31 2 6" xfId="20718" xr:uid="{00000000-0005-0000-0000-00003F510000}"/>
    <cellStyle name="Percent 31 2 7" xfId="20719" xr:uid="{00000000-0005-0000-0000-000040510000}"/>
    <cellStyle name="Percent 31 3" xfId="20720" xr:uid="{00000000-0005-0000-0000-000041510000}"/>
    <cellStyle name="Percent 31 3 2" xfId="20721" xr:uid="{00000000-0005-0000-0000-000042510000}"/>
    <cellStyle name="Percent 31 3 2 2" xfId="20722" xr:uid="{00000000-0005-0000-0000-000043510000}"/>
    <cellStyle name="Percent 31 3 2 2 2" xfId="20723" xr:uid="{00000000-0005-0000-0000-000044510000}"/>
    <cellStyle name="Percent 31 3 2 2 2 2" xfId="20724" xr:uid="{00000000-0005-0000-0000-000045510000}"/>
    <cellStyle name="Percent 31 3 2 2 2 2 2" xfId="20725" xr:uid="{00000000-0005-0000-0000-000046510000}"/>
    <cellStyle name="Percent 31 3 2 2 2 2 3" xfId="20726" xr:uid="{00000000-0005-0000-0000-000047510000}"/>
    <cellStyle name="Percent 31 3 2 2 2 3" xfId="20727" xr:uid="{00000000-0005-0000-0000-000048510000}"/>
    <cellStyle name="Percent 31 3 2 2 2 4" xfId="20728" xr:uid="{00000000-0005-0000-0000-000049510000}"/>
    <cellStyle name="Percent 31 3 2 2 3" xfId="20729" xr:uid="{00000000-0005-0000-0000-00004A510000}"/>
    <cellStyle name="Percent 31 3 2 2 3 2" xfId="20730" xr:uid="{00000000-0005-0000-0000-00004B510000}"/>
    <cellStyle name="Percent 31 3 2 2 3 3" xfId="20731" xr:uid="{00000000-0005-0000-0000-00004C510000}"/>
    <cellStyle name="Percent 31 3 2 2 4" xfId="20732" xr:uid="{00000000-0005-0000-0000-00004D510000}"/>
    <cellStyle name="Percent 31 3 2 2 5" xfId="20733" xr:uid="{00000000-0005-0000-0000-00004E510000}"/>
    <cellStyle name="Percent 31 3 2 3" xfId="20734" xr:uid="{00000000-0005-0000-0000-00004F510000}"/>
    <cellStyle name="Percent 31 3 2 3 2" xfId="20735" xr:uid="{00000000-0005-0000-0000-000050510000}"/>
    <cellStyle name="Percent 31 3 2 3 2 2" xfId="20736" xr:uid="{00000000-0005-0000-0000-000051510000}"/>
    <cellStyle name="Percent 31 3 2 3 2 3" xfId="20737" xr:uid="{00000000-0005-0000-0000-000052510000}"/>
    <cellStyle name="Percent 31 3 2 3 3" xfId="20738" xr:uid="{00000000-0005-0000-0000-000053510000}"/>
    <cellStyle name="Percent 31 3 2 3 4" xfId="20739" xr:uid="{00000000-0005-0000-0000-000054510000}"/>
    <cellStyle name="Percent 31 3 2 4" xfId="20740" xr:uid="{00000000-0005-0000-0000-000055510000}"/>
    <cellStyle name="Percent 31 3 2 4 2" xfId="20741" xr:uid="{00000000-0005-0000-0000-000056510000}"/>
    <cellStyle name="Percent 31 3 2 4 3" xfId="20742" xr:uid="{00000000-0005-0000-0000-000057510000}"/>
    <cellStyle name="Percent 31 3 2 5" xfId="20743" xr:uid="{00000000-0005-0000-0000-000058510000}"/>
    <cellStyle name="Percent 31 3 2 6" xfId="20744" xr:uid="{00000000-0005-0000-0000-000059510000}"/>
    <cellStyle name="Percent 31 3 3" xfId="20745" xr:uid="{00000000-0005-0000-0000-00005A510000}"/>
    <cellStyle name="Percent 31 3 3 2" xfId="20746" xr:uid="{00000000-0005-0000-0000-00005B510000}"/>
    <cellStyle name="Percent 31 3 3 2 2" xfId="20747" xr:uid="{00000000-0005-0000-0000-00005C510000}"/>
    <cellStyle name="Percent 31 3 3 2 2 2" xfId="20748" xr:uid="{00000000-0005-0000-0000-00005D510000}"/>
    <cellStyle name="Percent 31 3 3 2 2 3" xfId="20749" xr:uid="{00000000-0005-0000-0000-00005E510000}"/>
    <cellStyle name="Percent 31 3 3 2 3" xfId="20750" xr:uid="{00000000-0005-0000-0000-00005F510000}"/>
    <cellStyle name="Percent 31 3 3 2 4" xfId="20751" xr:uid="{00000000-0005-0000-0000-000060510000}"/>
    <cellStyle name="Percent 31 3 3 3" xfId="20752" xr:uid="{00000000-0005-0000-0000-000061510000}"/>
    <cellStyle name="Percent 31 3 3 3 2" xfId="20753" xr:uid="{00000000-0005-0000-0000-000062510000}"/>
    <cellStyle name="Percent 31 3 3 3 3" xfId="20754" xr:uid="{00000000-0005-0000-0000-000063510000}"/>
    <cellStyle name="Percent 31 3 3 4" xfId="20755" xr:uid="{00000000-0005-0000-0000-000064510000}"/>
    <cellStyle name="Percent 31 3 3 5" xfId="20756" xr:uid="{00000000-0005-0000-0000-000065510000}"/>
    <cellStyle name="Percent 31 3 4" xfId="20757" xr:uid="{00000000-0005-0000-0000-000066510000}"/>
    <cellStyle name="Percent 31 3 4 2" xfId="20758" xr:uid="{00000000-0005-0000-0000-000067510000}"/>
    <cellStyle name="Percent 31 3 4 2 2" xfId="20759" xr:uid="{00000000-0005-0000-0000-000068510000}"/>
    <cellStyle name="Percent 31 3 4 2 3" xfId="20760" xr:uid="{00000000-0005-0000-0000-000069510000}"/>
    <cellStyle name="Percent 31 3 4 3" xfId="20761" xr:uid="{00000000-0005-0000-0000-00006A510000}"/>
    <cellStyle name="Percent 31 3 4 4" xfId="20762" xr:uid="{00000000-0005-0000-0000-00006B510000}"/>
    <cellStyle name="Percent 31 3 5" xfId="20763" xr:uid="{00000000-0005-0000-0000-00006C510000}"/>
    <cellStyle name="Percent 31 3 5 2" xfId="20764" xr:uid="{00000000-0005-0000-0000-00006D510000}"/>
    <cellStyle name="Percent 31 3 5 3" xfId="20765" xr:uid="{00000000-0005-0000-0000-00006E510000}"/>
    <cellStyle name="Percent 31 3 6" xfId="20766" xr:uid="{00000000-0005-0000-0000-00006F510000}"/>
    <cellStyle name="Percent 31 3 7" xfId="20767" xr:uid="{00000000-0005-0000-0000-000070510000}"/>
    <cellStyle name="Percent 31 4" xfId="20768" xr:uid="{00000000-0005-0000-0000-000071510000}"/>
    <cellStyle name="Percent 31 4 2" xfId="20769" xr:uid="{00000000-0005-0000-0000-000072510000}"/>
    <cellStyle name="Percent 31 4 2 2" xfId="20770" xr:uid="{00000000-0005-0000-0000-000073510000}"/>
    <cellStyle name="Percent 31 4 2 2 2" xfId="20771" xr:uid="{00000000-0005-0000-0000-000074510000}"/>
    <cellStyle name="Percent 31 4 2 2 2 2" xfId="20772" xr:uid="{00000000-0005-0000-0000-000075510000}"/>
    <cellStyle name="Percent 31 4 2 2 2 2 2" xfId="20773" xr:uid="{00000000-0005-0000-0000-000076510000}"/>
    <cellStyle name="Percent 31 4 2 2 2 2 3" xfId="20774" xr:uid="{00000000-0005-0000-0000-000077510000}"/>
    <cellStyle name="Percent 31 4 2 2 2 3" xfId="20775" xr:uid="{00000000-0005-0000-0000-000078510000}"/>
    <cellStyle name="Percent 31 4 2 2 2 4" xfId="20776" xr:uid="{00000000-0005-0000-0000-000079510000}"/>
    <cellStyle name="Percent 31 4 2 2 3" xfId="20777" xr:uid="{00000000-0005-0000-0000-00007A510000}"/>
    <cellStyle name="Percent 31 4 2 2 3 2" xfId="20778" xr:uid="{00000000-0005-0000-0000-00007B510000}"/>
    <cellStyle name="Percent 31 4 2 2 3 3" xfId="20779" xr:uid="{00000000-0005-0000-0000-00007C510000}"/>
    <cellStyle name="Percent 31 4 2 2 4" xfId="20780" xr:uid="{00000000-0005-0000-0000-00007D510000}"/>
    <cellStyle name="Percent 31 4 2 2 5" xfId="20781" xr:uid="{00000000-0005-0000-0000-00007E510000}"/>
    <cellStyle name="Percent 31 4 2 3" xfId="20782" xr:uid="{00000000-0005-0000-0000-00007F510000}"/>
    <cellStyle name="Percent 31 4 2 3 2" xfId="20783" xr:uid="{00000000-0005-0000-0000-000080510000}"/>
    <cellStyle name="Percent 31 4 2 3 2 2" xfId="20784" xr:uid="{00000000-0005-0000-0000-000081510000}"/>
    <cellStyle name="Percent 31 4 2 3 2 3" xfId="20785" xr:uid="{00000000-0005-0000-0000-000082510000}"/>
    <cellStyle name="Percent 31 4 2 3 3" xfId="20786" xr:uid="{00000000-0005-0000-0000-000083510000}"/>
    <cellStyle name="Percent 31 4 2 3 4" xfId="20787" xr:uid="{00000000-0005-0000-0000-000084510000}"/>
    <cellStyle name="Percent 31 4 2 4" xfId="20788" xr:uid="{00000000-0005-0000-0000-000085510000}"/>
    <cellStyle name="Percent 31 4 2 4 2" xfId="20789" xr:uid="{00000000-0005-0000-0000-000086510000}"/>
    <cellStyle name="Percent 31 4 2 4 3" xfId="20790" xr:uid="{00000000-0005-0000-0000-000087510000}"/>
    <cellStyle name="Percent 31 4 2 5" xfId="20791" xr:uid="{00000000-0005-0000-0000-000088510000}"/>
    <cellStyle name="Percent 31 4 2 6" xfId="20792" xr:uid="{00000000-0005-0000-0000-000089510000}"/>
    <cellStyle name="Percent 31 5" xfId="20793" xr:uid="{00000000-0005-0000-0000-00008A510000}"/>
    <cellStyle name="Percent 31 5 2" xfId="20794" xr:uid="{00000000-0005-0000-0000-00008B510000}"/>
    <cellStyle name="Percent 31 5 2 2" xfId="20795" xr:uid="{00000000-0005-0000-0000-00008C510000}"/>
    <cellStyle name="Percent 31 5 2 2 2" xfId="20796" xr:uid="{00000000-0005-0000-0000-00008D510000}"/>
    <cellStyle name="Percent 31 5 2 2 2 2" xfId="20797" xr:uid="{00000000-0005-0000-0000-00008E510000}"/>
    <cellStyle name="Percent 31 5 2 2 2 3" xfId="20798" xr:uid="{00000000-0005-0000-0000-00008F510000}"/>
    <cellStyle name="Percent 31 5 2 2 3" xfId="20799" xr:uid="{00000000-0005-0000-0000-000090510000}"/>
    <cellStyle name="Percent 31 5 2 2 4" xfId="20800" xr:uid="{00000000-0005-0000-0000-000091510000}"/>
    <cellStyle name="Percent 31 5 2 3" xfId="20801" xr:uid="{00000000-0005-0000-0000-000092510000}"/>
    <cellStyle name="Percent 31 5 2 3 2" xfId="20802" xr:uid="{00000000-0005-0000-0000-000093510000}"/>
    <cellStyle name="Percent 31 5 2 3 3" xfId="20803" xr:uid="{00000000-0005-0000-0000-000094510000}"/>
    <cellStyle name="Percent 31 5 2 4" xfId="20804" xr:uid="{00000000-0005-0000-0000-000095510000}"/>
    <cellStyle name="Percent 31 5 2 5" xfId="20805" xr:uid="{00000000-0005-0000-0000-000096510000}"/>
    <cellStyle name="Percent 31 5 3" xfId="20806" xr:uid="{00000000-0005-0000-0000-000097510000}"/>
    <cellStyle name="Percent 31 5 3 2" xfId="20807" xr:uid="{00000000-0005-0000-0000-000098510000}"/>
    <cellStyle name="Percent 31 5 3 2 2" xfId="20808" xr:uid="{00000000-0005-0000-0000-000099510000}"/>
    <cellStyle name="Percent 31 5 3 2 3" xfId="20809" xr:uid="{00000000-0005-0000-0000-00009A510000}"/>
    <cellStyle name="Percent 31 5 3 3" xfId="20810" xr:uid="{00000000-0005-0000-0000-00009B510000}"/>
    <cellStyle name="Percent 31 5 3 4" xfId="20811" xr:uid="{00000000-0005-0000-0000-00009C510000}"/>
    <cellStyle name="Percent 31 5 4" xfId="20812" xr:uid="{00000000-0005-0000-0000-00009D510000}"/>
    <cellStyle name="Percent 31 5 4 2" xfId="20813" xr:uid="{00000000-0005-0000-0000-00009E510000}"/>
    <cellStyle name="Percent 31 5 4 3" xfId="20814" xr:uid="{00000000-0005-0000-0000-00009F510000}"/>
    <cellStyle name="Percent 31 5 5" xfId="20815" xr:uid="{00000000-0005-0000-0000-0000A0510000}"/>
    <cellStyle name="Percent 31 5 6" xfId="20816" xr:uid="{00000000-0005-0000-0000-0000A1510000}"/>
    <cellStyle name="Percent 32" xfId="20817" xr:uid="{00000000-0005-0000-0000-0000A2510000}"/>
    <cellStyle name="Percent 32 2" xfId="20818" xr:uid="{00000000-0005-0000-0000-0000A3510000}"/>
    <cellStyle name="Percent 32 2 2" xfId="20819" xr:uid="{00000000-0005-0000-0000-0000A4510000}"/>
    <cellStyle name="Percent 32 2 2 2" xfId="20820" xr:uid="{00000000-0005-0000-0000-0000A5510000}"/>
    <cellStyle name="Percent 32 2 2 2 2" xfId="20821" xr:uid="{00000000-0005-0000-0000-0000A6510000}"/>
    <cellStyle name="Percent 32 2 2 2 2 2" xfId="20822" xr:uid="{00000000-0005-0000-0000-0000A7510000}"/>
    <cellStyle name="Percent 32 2 2 2 2 2 2" xfId="20823" xr:uid="{00000000-0005-0000-0000-0000A8510000}"/>
    <cellStyle name="Percent 32 2 2 2 2 2 3" xfId="20824" xr:uid="{00000000-0005-0000-0000-0000A9510000}"/>
    <cellStyle name="Percent 32 2 2 2 2 3" xfId="20825" xr:uid="{00000000-0005-0000-0000-0000AA510000}"/>
    <cellStyle name="Percent 32 2 2 2 2 4" xfId="20826" xr:uid="{00000000-0005-0000-0000-0000AB510000}"/>
    <cellStyle name="Percent 32 2 2 2 3" xfId="20827" xr:uid="{00000000-0005-0000-0000-0000AC510000}"/>
    <cellStyle name="Percent 32 2 2 2 3 2" xfId="20828" xr:uid="{00000000-0005-0000-0000-0000AD510000}"/>
    <cellStyle name="Percent 32 2 2 2 3 3" xfId="20829" xr:uid="{00000000-0005-0000-0000-0000AE510000}"/>
    <cellStyle name="Percent 32 2 2 2 4" xfId="20830" xr:uid="{00000000-0005-0000-0000-0000AF510000}"/>
    <cellStyle name="Percent 32 2 2 2 5" xfId="20831" xr:uid="{00000000-0005-0000-0000-0000B0510000}"/>
    <cellStyle name="Percent 32 2 2 3" xfId="20832" xr:uid="{00000000-0005-0000-0000-0000B1510000}"/>
    <cellStyle name="Percent 32 2 2 3 2" xfId="20833" xr:uid="{00000000-0005-0000-0000-0000B2510000}"/>
    <cellStyle name="Percent 32 2 2 3 2 2" xfId="20834" xr:uid="{00000000-0005-0000-0000-0000B3510000}"/>
    <cellStyle name="Percent 32 2 2 3 2 3" xfId="20835" xr:uid="{00000000-0005-0000-0000-0000B4510000}"/>
    <cellStyle name="Percent 32 2 2 3 3" xfId="20836" xr:uid="{00000000-0005-0000-0000-0000B5510000}"/>
    <cellStyle name="Percent 32 2 2 3 4" xfId="20837" xr:uid="{00000000-0005-0000-0000-0000B6510000}"/>
    <cellStyle name="Percent 32 2 2 4" xfId="20838" xr:uid="{00000000-0005-0000-0000-0000B7510000}"/>
    <cellStyle name="Percent 32 2 2 4 2" xfId="20839" xr:uid="{00000000-0005-0000-0000-0000B8510000}"/>
    <cellStyle name="Percent 32 2 2 4 3" xfId="20840" xr:uid="{00000000-0005-0000-0000-0000B9510000}"/>
    <cellStyle name="Percent 32 2 2 5" xfId="20841" xr:uid="{00000000-0005-0000-0000-0000BA510000}"/>
    <cellStyle name="Percent 32 2 2 6" xfId="20842" xr:uid="{00000000-0005-0000-0000-0000BB510000}"/>
    <cellStyle name="Percent 32 2 3" xfId="20843" xr:uid="{00000000-0005-0000-0000-0000BC510000}"/>
    <cellStyle name="Percent 32 2 3 2" xfId="20844" xr:uid="{00000000-0005-0000-0000-0000BD510000}"/>
    <cellStyle name="Percent 32 2 3 2 2" xfId="20845" xr:uid="{00000000-0005-0000-0000-0000BE510000}"/>
    <cellStyle name="Percent 32 2 3 2 2 2" xfId="20846" xr:uid="{00000000-0005-0000-0000-0000BF510000}"/>
    <cellStyle name="Percent 32 2 3 2 2 3" xfId="20847" xr:uid="{00000000-0005-0000-0000-0000C0510000}"/>
    <cellStyle name="Percent 32 2 3 2 3" xfId="20848" xr:uid="{00000000-0005-0000-0000-0000C1510000}"/>
    <cellStyle name="Percent 32 2 3 2 4" xfId="20849" xr:uid="{00000000-0005-0000-0000-0000C2510000}"/>
    <cellStyle name="Percent 32 2 3 3" xfId="20850" xr:uid="{00000000-0005-0000-0000-0000C3510000}"/>
    <cellStyle name="Percent 32 2 3 3 2" xfId="20851" xr:uid="{00000000-0005-0000-0000-0000C4510000}"/>
    <cellStyle name="Percent 32 2 3 3 3" xfId="20852" xr:uid="{00000000-0005-0000-0000-0000C5510000}"/>
    <cellStyle name="Percent 32 2 3 4" xfId="20853" xr:uid="{00000000-0005-0000-0000-0000C6510000}"/>
    <cellStyle name="Percent 32 2 3 5" xfId="20854" xr:uid="{00000000-0005-0000-0000-0000C7510000}"/>
    <cellStyle name="Percent 32 2 4" xfId="20855" xr:uid="{00000000-0005-0000-0000-0000C8510000}"/>
    <cellStyle name="Percent 32 2 4 2" xfId="20856" xr:uid="{00000000-0005-0000-0000-0000C9510000}"/>
    <cellStyle name="Percent 32 2 4 2 2" xfId="20857" xr:uid="{00000000-0005-0000-0000-0000CA510000}"/>
    <cellStyle name="Percent 32 2 4 2 3" xfId="20858" xr:uid="{00000000-0005-0000-0000-0000CB510000}"/>
    <cellStyle name="Percent 32 2 4 3" xfId="20859" xr:uid="{00000000-0005-0000-0000-0000CC510000}"/>
    <cellStyle name="Percent 32 2 4 4" xfId="20860" xr:uid="{00000000-0005-0000-0000-0000CD510000}"/>
    <cellStyle name="Percent 32 2 5" xfId="20861" xr:uid="{00000000-0005-0000-0000-0000CE510000}"/>
    <cellStyle name="Percent 32 2 5 2" xfId="20862" xr:uid="{00000000-0005-0000-0000-0000CF510000}"/>
    <cellStyle name="Percent 32 2 5 3" xfId="20863" xr:uid="{00000000-0005-0000-0000-0000D0510000}"/>
    <cellStyle name="Percent 32 2 6" xfId="20864" xr:uid="{00000000-0005-0000-0000-0000D1510000}"/>
    <cellStyle name="Percent 32 2 7" xfId="20865" xr:uid="{00000000-0005-0000-0000-0000D2510000}"/>
    <cellStyle name="Percent 32 3" xfId="20866" xr:uid="{00000000-0005-0000-0000-0000D3510000}"/>
    <cellStyle name="Percent 32 3 2" xfId="20867" xr:uid="{00000000-0005-0000-0000-0000D4510000}"/>
    <cellStyle name="Percent 32 3 2 2" xfId="20868" xr:uid="{00000000-0005-0000-0000-0000D5510000}"/>
    <cellStyle name="Percent 32 3 2 2 2" xfId="20869" xr:uid="{00000000-0005-0000-0000-0000D6510000}"/>
    <cellStyle name="Percent 32 3 2 2 2 2" xfId="20870" xr:uid="{00000000-0005-0000-0000-0000D7510000}"/>
    <cellStyle name="Percent 32 3 2 2 2 2 2" xfId="20871" xr:uid="{00000000-0005-0000-0000-0000D8510000}"/>
    <cellStyle name="Percent 32 3 2 2 2 2 3" xfId="20872" xr:uid="{00000000-0005-0000-0000-0000D9510000}"/>
    <cellStyle name="Percent 32 3 2 2 2 3" xfId="20873" xr:uid="{00000000-0005-0000-0000-0000DA510000}"/>
    <cellStyle name="Percent 32 3 2 2 2 4" xfId="20874" xr:uid="{00000000-0005-0000-0000-0000DB510000}"/>
    <cellStyle name="Percent 32 3 2 2 3" xfId="20875" xr:uid="{00000000-0005-0000-0000-0000DC510000}"/>
    <cellStyle name="Percent 32 3 2 2 3 2" xfId="20876" xr:uid="{00000000-0005-0000-0000-0000DD510000}"/>
    <cellStyle name="Percent 32 3 2 2 3 3" xfId="20877" xr:uid="{00000000-0005-0000-0000-0000DE510000}"/>
    <cellStyle name="Percent 32 3 2 2 4" xfId="20878" xr:uid="{00000000-0005-0000-0000-0000DF510000}"/>
    <cellStyle name="Percent 32 3 2 2 5" xfId="20879" xr:uid="{00000000-0005-0000-0000-0000E0510000}"/>
    <cellStyle name="Percent 32 3 2 3" xfId="20880" xr:uid="{00000000-0005-0000-0000-0000E1510000}"/>
    <cellStyle name="Percent 32 3 2 3 2" xfId="20881" xr:uid="{00000000-0005-0000-0000-0000E2510000}"/>
    <cellStyle name="Percent 32 3 2 3 2 2" xfId="20882" xr:uid="{00000000-0005-0000-0000-0000E3510000}"/>
    <cellStyle name="Percent 32 3 2 3 2 3" xfId="20883" xr:uid="{00000000-0005-0000-0000-0000E4510000}"/>
    <cellStyle name="Percent 32 3 2 3 3" xfId="20884" xr:uid="{00000000-0005-0000-0000-0000E5510000}"/>
    <cellStyle name="Percent 32 3 2 3 4" xfId="20885" xr:uid="{00000000-0005-0000-0000-0000E6510000}"/>
    <cellStyle name="Percent 32 3 2 4" xfId="20886" xr:uid="{00000000-0005-0000-0000-0000E7510000}"/>
    <cellStyle name="Percent 32 3 2 4 2" xfId="20887" xr:uid="{00000000-0005-0000-0000-0000E8510000}"/>
    <cellStyle name="Percent 32 3 2 4 3" xfId="20888" xr:uid="{00000000-0005-0000-0000-0000E9510000}"/>
    <cellStyle name="Percent 32 3 2 5" xfId="20889" xr:uid="{00000000-0005-0000-0000-0000EA510000}"/>
    <cellStyle name="Percent 32 3 2 6" xfId="20890" xr:uid="{00000000-0005-0000-0000-0000EB510000}"/>
    <cellStyle name="Percent 32 3 3" xfId="20891" xr:uid="{00000000-0005-0000-0000-0000EC510000}"/>
    <cellStyle name="Percent 32 3 3 2" xfId="20892" xr:uid="{00000000-0005-0000-0000-0000ED510000}"/>
    <cellStyle name="Percent 32 3 3 2 2" xfId="20893" xr:uid="{00000000-0005-0000-0000-0000EE510000}"/>
    <cellStyle name="Percent 32 3 3 2 2 2" xfId="20894" xr:uid="{00000000-0005-0000-0000-0000EF510000}"/>
    <cellStyle name="Percent 32 3 3 2 2 3" xfId="20895" xr:uid="{00000000-0005-0000-0000-0000F0510000}"/>
    <cellStyle name="Percent 32 3 3 2 3" xfId="20896" xr:uid="{00000000-0005-0000-0000-0000F1510000}"/>
    <cellStyle name="Percent 32 3 3 2 4" xfId="20897" xr:uid="{00000000-0005-0000-0000-0000F2510000}"/>
    <cellStyle name="Percent 32 3 3 3" xfId="20898" xr:uid="{00000000-0005-0000-0000-0000F3510000}"/>
    <cellStyle name="Percent 32 3 3 3 2" xfId="20899" xr:uid="{00000000-0005-0000-0000-0000F4510000}"/>
    <cellStyle name="Percent 32 3 3 3 3" xfId="20900" xr:uid="{00000000-0005-0000-0000-0000F5510000}"/>
    <cellStyle name="Percent 32 3 3 4" xfId="20901" xr:uid="{00000000-0005-0000-0000-0000F6510000}"/>
    <cellStyle name="Percent 32 3 3 5" xfId="20902" xr:uid="{00000000-0005-0000-0000-0000F7510000}"/>
    <cellStyle name="Percent 32 3 4" xfId="20903" xr:uid="{00000000-0005-0000-0000-0000F8510000}"/>
    <cellStyle name="Percent 32 3 4 2" xfId="20904" xr:uid="{00000000-0005-0000-0000-0000F9510000}"/>
    <cellStyle name="Percent 32 3 4 2 2" xfId="20905" xr:uid="{00000000-0005-0000-0000-0000FA510000}"/>
    <cellStyle name="Percent 32 3 4 2 3" xfId="20906" xr:uid="{00000000-0005-0000-0000-0000FB510000}"/>
    <cellStyle name="Percent 32 3 4 3" xfId="20907" xr:uid="{00000000-0005-0000-0000-0000FC510000}"/>
    <cellStyle name="Percent 32 3 4 4" xfId="20908" xr:uid="{00000000-0005-0000-0000-0000FD510000}"/>
    <cellStyle name="Percent 32 3 5" xfId="20909" xr:uid="{00000000-0005-0000-0000-0000FE510000}"/>
    <cellStyle name="Percent 32 3 5 2" xfId="20910" xr:uid="{00000000-0005-0000-0000-0000FF510000}"/>
    <cellStyle name="Percent 32 3 5 3" xfId="20911" xr:uid="{00000000-0005-0000-0000-000000520000}"/>
    <cellStyle name="Percent 32 3 6" xfId="20912" xr:uid="{00000000-0005-0000-0000-000001520000}"/>
    <cellStyle name="Percent 32 3 7" xfId="20913" xr:uid="{00000000-0005-0000-0000-000002520000}"/>
    <cellStyle name="Percent 32 4" xfId="20914" xr:uid="{00000000-0005-0000-0000-000003520000}"/>
    <cellStyle name="Percent 32 4 2" xfId="20915" xr:uid="{00000000-0005-0000-0000-000004520000}"/>
    <cellStyle name="Percent 32 4 2 2" xfId="20916" xr:uid="{00000000-0005-0000-0000-000005520000}"/>
    <cellStyle name="Percent 32 4 2 2 2" xfId="20917" xr:uid="{00000000-0005-0000-0000-000006520000}"/>
    <cellStyle name="Percent 32 4 2 2 2 2" xfId="20918" xr:uid="{00000000-0005-0000-0000-000007520000}"/>
    <cellStyle name="Percent 32 4 2 2 2 2 2" xfId="20919" xr:uid="{00000000-0005-0000-0000-000008520000}"/>
    <cellStyle name="Percent 32 4 2 2 2 2 3" xfId="20920" xr:uid="{00000000-0005-0000-0000-000009520000}"/>
    <cellStyle name="Percent 32 4 2 2 2 3" xfId="20921" xr:uid="{00000000-0005-0000-0000-00000A520000}"/>
    <cellStyle name="Percent 32 4 2 2 2 4" xfId="20922" xr:uid="{00000000-0005-0000-0000-00000B520000}"/>
    <cellStyle name="Percent 32 4 2 2 3" xfId="20923" xr:uid="{00000000-0005-0000-0000-00000C520000}"/>
    <cellStyle name="Percent 32 4 2 2 3 2" xfId="20924" xr:uid="{00000000-0005-0000-0000-00000D520000}"/>
    <cellStyle name="Percent 32 4 2 2 3 3" xfId="20925" xr:uid="{00000000-0005-0000-0000-00000E520000}"/>
    <cellStyle name="Percent 32 4 2 2 4" xfId="20926" xr:uid="{00000000-0005-0000-0000-00000F520000}"/>
    <cellStyle name="Percent 32 4 2 2 5" xfId="20927" xr:uid="{00000000-0005-0000-0000-000010520000}"/>
    <cellStyle name="Percent 32 4 2 3" xfId="20928" xr:uid="{00000000-0005-0000-0000-000011520000}"/>
    <cellStyle name="Percent 32 4 2 3 2" xfId="20929" xr:uid="{00000000-0005-0000-0000-000012520000}"/>
    <cellStyle name="Percent 32 4 2 3 2 2" xfId="20930" xr:uid="{00000000-0005-0000-0000-000013520000}"/>
    <cellStyle name="Percent 32 4 2 3 2 3" xfId="20931" xr:uid="{00000000-0005-0000-0000-000014520000}"/>
    <cellStyle name="Percent 32 4 2 3 3" xfId="20932" xr:uid="{00000000-0005-0000-0000-000015520000}"/>
    <cellStyle name="Percent 32 4 2 3 4" xfId="20933" xr:uid="{00000000-0005-0000-0000-000016520000}"/>
    <cellStyle name="Percent 32 4 2 4" xfId="20934" xr:uid="{00000000-0005-0000-0000-000017520000}"/>
    <cellStyle name="Percent 32 4 2 4 2" xfId="20935" xr:uid="{00000000-0005-0000-0000-000018520000}"/>
    <cellStyle name="Percent 32 4 2 4 3" xfId="20936" xr:uid="{00000000-0005-0000-0000-000019520000}"/>
    <cellStyle name="Percent 32 4 2 5" xfId="20937" xr:uid="{00000000-0005-0000-0000-00001A520000}"/>
    <cellStyle name="Percent 32 4 2 6" xfId="20938" xr:uid="{00000000-0005-0000-0000-00001B520000}"/>
    <cellStyle name="Percent 32 5" xfId="20939" xr:uid="{00000000-0005-0000-0000-00001C520000}"/>
    <cellStyle name="Percent 32 5 2" xfId="20940" xr:uid="{00000000-0005-0000-0000-00001D520000}"/>
    <cellStyle name="Percent 32 5 2 2" xfId="20941" xr:uid="{00000000-0005-0000-0000-00001E520000}"/>
    <cellStyle name="Percent 32 5 2 2 2" xfId="20942" xr:uid="{00000000-0005-0000-0000-00001F520000}"/>
    <cellStyle name="Percent 32 5 2 2 2 2" xfId="20943" xr:uid="{00000000-0005-0000-0000-000020520000}"/>
    <cellStyle name="Percent 32 5 2 2 2 3" xfId="20944" xr:uid="{00000000-0005-0000-0000-000021520000}"/>
    <cellStyle name="Percent 32 5 2 2 3" xfId="20945" xr:uid="{00000000-0005-0000-0000-000022520000}"/>
    <cellStyle name="Percent 32 5 2 2 4" xfId="20946" xr:uid="{00000000-0005-0000-0000-000023520000}"/>
    <cellStyle name="Percent 32 5 2 3" xfId="20947" xr:uid="{00000000-0005-0000-0000-000024520000}"/>
    <cellStyle name="Percent 32 5 2 3 2" xfId="20948" xr:uid="{00000000-0005-0000-0000-000025520000}"/>
    <cellStyle name="Percent 32 5 2 3 3" xfId="20949" xr:uid="{00000000-0005-0000-0000-000026520000}"/>
    <cellStyle name="Percent 32 5 2 4" xfId="20950" xr:uid="{00000000-0005-0000-0000-000027520000}"/>
    <cellStyle name="Percent 32 5 2 5" xfId="20951" xr:uid="{00000000-0005-0000-0000-000028520000}"/>
    <cellStyle name="Percent 32 5 3" xfId="20952" xr:uid="{00000000-0005-0000-0000-000029520000}"/>
    <cellStyle name="Percent 32 5 3 2" xfId="20953" xr:uid="{00000000-0005-0000-0000-00002A520000}"/>
    <cellStyle name="Percent 32 5 3 2 2" xfId="20954" xr:uid="{00000000-0005-0000-0000-00002B520000}"/>
    <cellStyle name="Percent 32 5 3 2 3" xfId="20955" xr:uid="{00000000-0005-0000-0000-00002C520000}"/>
    <cellStyle name="Percent 32 5 3 3" xfId="20956" xr:uid="{00000000-0005-0000-0000-00002D520000}"/>
    <cellStyle name="Percent 32 5 3 4" xfId="20957" xr:uid="{00000000-0005-0000-0000-00002E520000}"/>
    <cellStyle name="Percent 32 5 4" xfId="20958" xr:uid="{00000000-0005-0000-0000-00002F520000}"/>
    <cellStyle name="Percent 32 5 4 2" xfId="20959" xr:uid="{00000000-0005-0000-0000-000030520000}"/>
    <cellStyle name="Percent 32 5 4 3" xfId="20960" xr:uid="{00000000-0005-0000-0000-000031520000}"/>
    <cellStyle name="Percent 32 5 5" xfId="20961" xr:uid="{00000000-0005-0000-0000-000032520000}"/>
    <cellStyle name="Percent 32 5 6" xfId="20962" xr:uid="{00000000-0005-0000-0000-000033520000}"/>
    <cellStyle name="Percent 33" xfId="20963" xr:uid="{00000000-0005-0000-0000-000034520000}"/>
    <cellStyle name="Percent 33 2" xfId="20964" xr:uid="{00000000-0005-0000-0000-000035520000}"/>
    <cellStyle name="Percent 33 2 2" xfId="20965" xr:uid="{00000000-0005-0000-0000-000036520000}"/>
    <cellStyle name="Percent 33 2 2 2" xfId="20966" xr:uid="{00000000-0005-0000-0000-000037520000}"/>
    <cellStyle name="Percent 33 2 2 2 2" xfId="20967" xr:uid="{00000000-0005-0000-0000-000038520000}"/>
    <cellStyle name="Percent 33 2 2 2 2 2" xfId="20968" xr:uid="{00000000-0005-0000-0000-000039520000}"/>
    <cellStyle name="Percent 33 2 2 2 2 2 2" xfId="20969" xr:uid="{00000000-0005-0000-0000-00003A520000}"/>
    <cellStyle name="Percent 33 2 2 2 2 2 3" xfId="20970" xr:uid="{00000000-0005-0000-0000-00003B520000}"/>
    <cellStyle name="Percent 33 2 2 2 2 3" xfId="20971" xr:uid="{00000000-0005-0000-0000-00003C520000}"/>
    <cellStyle name="Percent 33 2 2 2 2 4" xfId="20972" xr:uid="{00000000-0005-0000-0000-00003D520000}"/>
    <cellStyle name="Percent 33 2 2 2 3" xfId="20973" xr:uid="{00000000-0005-0000-0000-00003E520000}"/>
    <cellStyle name="Percent 33 2 2 2 3 2" xfId="20974" xr:uid="{00000000-0005-0000-0000-00003F520000}"/>
    <cellStyle name="Percent 33 2 2 2 3 3" xfId="20975" xr:uid="{00000000-0005-0000-0000-000040520000}"/>
    <cellStyle name="Percent 33 2 2 2 4" xfId="20976" xr:uid="{00000000-0005-0000-0000-000041520000}"/>
    <cellStyle name="Percent 33 2 2 2 5" xfId="20977" xr:uid="{00000000-0005-0000-0000-000042520000}"/>
    <cellStyle name="Percent 33 2 2 3" xfId="20978" xr:uid="{00000000-0005-0000-0000-000043520000}"/>
    <cellStyle name="Percent 33 2 2 3 2" xfId="20979" xr:uid="{00000000-0005-0000-0000-000044520000}"/>
    <cellStyle name="Percent 33 2 2 3 2 2" xfId="20980" xr:uid="{00000000-0005-0000-0000-000045520000}"/>
    <cellStyle name="Percent 33 2 2 3 2 3" xfId="20981" xr:uid="{00000000-0005-0000-0000-000046520000}"/>
    <cellStyle name="Percent 33 2 2 3 3" xfId="20982" xr:uid="{00000000-0005-0000-0000-000047520000}"/>
    <cellStyle name="Percent 33 2 2 3 4" xfId="20983" xr:uid="{00000000-0005-0000-0000-000048520000}"/>
    <cellStyle name="Percent 33 2 2 4" xfId="20984" xr:uid="{00000000-0005-0000-0000-000049520000}"/>
    <cellStyle name="Percent 33 2 2 4 2" xfId="20985" xr:uid="{00000000-0005-0000-0000-00004A520000}"/>
    <cellStyle name="Percent 33 2 2 4 3" xfId="20986" xr:uid="{00000000-0005-0000-0000-00004B520000}"/>
    <cellStyle name="Percent 33 2 2 5" xfId="20987" xr:uid="{00000000-0005-0000-0000-00004C520000}"/>
    <cellStyle name="Percent 33 2 2 6" xfId="20988" xr:uid="{00000000-0005-0000-0000-00004D520000}"/>
    <cellStyle name="Percent 33 2 3" xfId="20989" xr:uid="{00000000-0005-0000-0000-00004E520000}"/>
    <cellStyle name="Percent 33 2 3 2" xfId="20990" xr:uid="{00000000-0005-0000-0000-00004F520000}"/>
    <cellStyle name="Percent 33 2 3 2 2" xfId="20991" xr:uid="{00000000-0005-0000-0000-000050520000}"/>
    <cellStyle name="Percent 33 2 3 2 2 2" xfId="20992" xr:uid="{00000000-0005-0000-0000-000051520000}"/>
    <cellStyle name="Percent 33 2 3 2 2 3" xfId="20993" xr:uid="{00000000-0005-0000-0000-000052520000}"/>
    <cellStyle name="Percent 33 2 3 2 3" xfId="20994" xr:uid="{00000000-0005-0000-0000-000053520000}"/>
    <cellStyle name="Percent 33 2 3 2 4" xfId="20995" xr:uid="{00000000-0005-0000-0000-000054520000}"/>
    <cellStyle name="Percent 33 2 3 3" xfId="20996" xr:uid="{00000000-0005-0000-0000-000055520000}"/>
    <cellStyle name="Percent 33 2 3 3 2" xfId="20997" xr:uid="{00000000-0005-0000-0000-000056520000}"/>
    <cellStyle name="Percent 33 2 3 3 3" xfId="20998" xr:uid="{00000000-0005-0000-0000-000057520000}"/>
    <cellStyle name="Percent 33 2 3 4" xfId="20999" xr:uid="{00000000-0005-0000-0000-000058520000}"/>
    <cellStyle name="Percent 33 2 3 5" xfId="21000" xr:uid="{00000000-0005-0000-0000-000059520000}"/>
    <cellStyle name="Percent 33 2 4" xfId="21001" xr:uid="{00000000-0005-0000-0000-00005A520000}"/>
    <cellStyle name="Percent 33 2 4 2" xfId="21002" xr:uid="{00000000-0005-0000-0000-00005B520000}"/>
    <cellStyle name="Percent 33 2 4 2 2" xfId="21003" xr:uid="{00000000-0005-0000-0000-00005C520000}"/>
    <cellStyle name="Percent 33 2 4 2 3" xfId="21004" xr:uid="{00000000-0005-0000-0000-00005D520000}"/>
    <cellStyle name="Percent 33 2 4 3" xfId="21005" xr:uid="{00000000-0005-0000-0000-00005E520000}"/>
    <cellStyle name="Percent 33 2 4 4" xfId="21006" xr:uid="{00000000-0005-0000-0000-00005F520000}"/>
    <cellStyle name="Percent 33 2 5" xfId="21007" xr:uid="{00000000-0005-0000-0000-000060520000}"/>
    <cellStyle name="Percent 33 2 5 2" xfId="21008" xr:uid="{00000000-0005-0000-0000-000061520000}"/>
    <cellStyle name="Percent 33 2 5 3" xfId="21009" xr:uid="{00000000-0005-0000-0000-000062520000}"/>
    <cellStyle name="Percent 33 2 6" xfId="21010" xr:uid="{00000000-0005-0000-0000-000063520000}"/>
    <cellStyle name="Percent 33 2 7" xfId="21011" xr:uid="{00000000-0005-0000-0000-000064520000}"/>
    <cellStyle name="Percent 33 3" xfId="21012" xr:uid="{00000000-0005-0000-0000-000065520000}"/>
    <cellStyle name="Percent 33 3 2" xfId="21013" xr:uid="{00000000-0005-0000-0000-000066520000}"/>
    <cellStyle name="Percent 33 3 2 2" xfId="21014" xr:uid="{00000000-0005-0000-0000-000067520000}"/>
    <cellStyle name="Percent 33 3 2 2 2" xfId="21015" xr:uid="{00000000-0005-0000-0000-000068520000}"/>
    <cellStyle name="Percent 33 3 2 2 2 2" xfId="21016" xr:uid="{00000000-0005-0000-0000-000069520000}"/>
    <cellStyle name="Percent 33 3 2 2 2 2 2" xfId="21017" xr:uid="{00000000-0005-0000-0000-00006A520000}"/>
    <cellStyle name="Percent 33 3 2 2 2 2 3" xfId="21018" xr:uid="{00000000-0005-0000-0000-00006B520000}"/>
    <cellStyle name="Percent 33 3 2 2 2 3" xfId="21019" xr:uid="{00000000-0005-0000-0000-00006C520000}"/>
    <cellStyle name="Percent 33 3 2 2 2 4" xfId="21020" xr:uid="{00000000-0005-0000-0000-00006D520000}"/>
    <cellStyle name="Percent 33 3 2 2 3" xfId="21021" xr:uid="{00000000-0005-0000-0000-00006E520000}"/>
    <cellStyle name="Percent 33 3 2 2 3 2" xfId="21022" xr:uid="{00000000-0005-0000-0000-00006F520000}"/>
    <cellStyle name="Percent 33 3 2 2 3 3" xfId="21023" xr:uid="{00000000-0005-0000-0000-000070520000}"/>
    <cellStyle name="Percent 33 3 2 2 4" xfId="21024" xr:uid="{00000000-0005-0000-0000-000071520000}"/>
    <cellStyle name="Percent 33 3 2 2 5" xfId="21025" xr:uid="{00000000-0005-0000-0000-000072520000}"/>
    <cellStyle name="Percent 33 3 2 3" xfId="21026" xr:uid="{00000000-0005-0000-0000-000073520000}"/>
    <cellStyle name="Percent 33 3 2 3 2" xfId="21027" xr:uid="{00000000-0005-0000-0000-000074520000}"/>
    <cellStyle name="Percent 33 3 2 3 2 2" xfId="21028" xr:uid="{00000000-0005-0000-0000-000075520000}"/>
    <cellStyle name="Percent 33 3 2 3 2 3" xfId="21029" xr:uid="{00000000-0005-0000-0000-000076520000}"/>
    <cellStyle name="Percent 33 3 2 3 3" xfId="21030" xr:uid="{00000000-0005-0000-0000-000077520000}"/>
    <cellStyle name="Percent 33 3 2 3 4" xfId="21031" xr:uid="{00000000-0005-0000-0000-000078520000}"/>
    <cellStyle name="Percent 33 3 2 4" xfId="21032" xr:uid="{00000000-0005-0000-0000-000079520000}"/>
    <cellStyle name="Percent 33 3 2 4 2" xfId="21033" xr:uid="{00000000-0005-0000-0000-00007A520000}"/>
    <cellStyle name="Percent 33 3 2 4 3" xfId="21034" xr:uid="{00000000-0005-0000-0000-00007B520000}"/>
    <cellStyle name="Percent 33 3 2 5" xfId="21035" xr:uid="{00000000-0005-0000-0000-00007C520000}"/>
    <cellStyle name="Percent 33 3 2 6" xfId="21036" xr:uid="{00000000-0005-0000-0000-00007D520000}"/>
    <cellStyle name="Percent 33 3 3" xfId="21037" xr:uid="{00000000-0005-0000-0000-00007E520000}"/>
    <cellStyle name="Percent 33 3 3 2" xfId="21038" xr:uid="{00000000-0005-0000-0000-00007F520000}"/>
    <cellStyle name="Percent 33 3 3 2 2" xfId="21039" xr:uid="{00000000-0005-0000-0000-000080520000}"/>
    <cellStyle name="Percent 33 3 3 2 2 2" xfId="21040" xr:uid="{00000000-0005-0000-0000-000081520000}"/>
    <cellStyle name="Percent 33 3 3 2 2 3" xfId="21041" xr:uid="{00000000-0005-0000-0000-000082520000}"/>
    <cellStyle name="Percent 33 3 3 2 3" xfId="21042" xr:uid="{00000000-0005-0000-0000-000083520000}"/>
    <cellStyle name="Percent 33 3 3 2 4" xfId="21043" xr:uid="{00000000-0005-0000-0000-000084520000}"/>
    <cellStyle name="Percent 33 3 3 3" xfId="21044" xr:uid="{00000000-0005-0000-0000-000085520000}"/>
    <cellStyle name="Percent 33 3 3 3 2" xfId="21045" xr:uid="{00000000-0005-0000-0000-000086520000}"/>
    <cellStyle name="Percent 33 3 3 3 3" xfId="21046" xr:uid="{00000000-0005-0000-0000-000087520000}"/>
    <cellStyle name="Percent 33 3 3 4" xfId="21047" xr:uid="{00000000-0005-0000-0000-000088520000}"/>
    <cellStyle name="Percent 33 3 3 5" xfId="21048" xr:uid="{00000000-0005-0000-0000-000089520000}"/>
    <cellStyle name="Percent 33 3 4" xfId="21049" xr:uid="{00000000-0005-0000-0000-00008A520000}"/>
    <cellStyle name="Percent 33 3 4 2" xfId="21050" xr:uid="{00000000-0005-0000-0000-00008B520000}"/>
    <cellStyle name="Percent 33 3 4 2 2" xfId="21051" xr:uid="{00000000-0005-0000-0000-00008C520000}"/>
    <cellStyle name="Percent 33 3 4 2 3" xfId="21052" xr:uid="{00000000-0005-0000-0000-00008D520000}"/>
    <cellStyle name="Percent 33 3 4 3" xfId="21053" xr:uid="{00000000-0005-0000-0000-00008E520000}"/>
    <cellStyle name="Percent 33 3 4 4" xfId="21054" xr:uid="{00000000-0005-0000-0000-00008F520000}"/>
    <cellStyle name="Percent 33 3 5" xfId="21055" xr:uid="{00000000-0005-0000-0000-000090520000}"/>
    <cellStyle name="Percent 33 3 5 2" xfId="21056" xr:uid="{00000000-0005-0000-0000-000091520000}"/>
    <cellStyle name="Percent 33 3 5 3" xfId="21057" xr:uid="{00000000-0005-0000-0000-000092520000}"/>
    <cellStyle name="Percent 33 3 6" xfId="21058" xr:uid="{00000000-0005-0000-0000-000093520000}"/>
    <cellStyle name="Percent 33 3 7" xfId="21059" xr:uid="{00000000-0005-0000-0000-000094520000}"/>
    <cellStyle name="Percent 33 4" xfId="21060" xr:uid="{00000000-0005-0000-0000-000095520000}"/>
    <cellStyle name="Percent 33 4 2" xfId="21061" xr:uid="{00000000-0005-0000-0000-000096520000}"/>
    <cellStyle name="Percent 33 4 2 2" xfId="21062" xr:uid="{00000000-0005-0000-0000-000097520000}"/>
    <cellStyle name="Percent 33 4 2 2 2" xfId="21063" xr:uid="{00000000-0005-0000-0000-000098520000}"/>
    <cellStyle name="Percent 33 4 2 2 2 2" xfId="21064" xr:uid="{00000000-0005-0000-0000-000099520000}"/>
    <cellStyle name="Percent 33 4 2 2 2 2 2" xfId="21065" xr:uid="{00000000-0005-0000-0000-00009A520000}"/>
    <cellStyle name="Percent 33 4 2 2 2 2 3" xfId="21066" xr:uid="{00000000-0005-0000-0000-00009B520000}"/>
    <cellStyle name="Percent 33 4 2 2 2 3" xfId="21067" xr:uid="{00000000-0005-0000-0000-00009C520000}"/>
    <cellStyle name="Percent 33 4 2 2 2 4" xfId="21068" xr:uid="{00000000-0005-0000-0000-00009D520000}"/>
    <cellStyle name="Percent 33 4 2 2 3" xfId="21069" xr:uid="{00000000-0005-0000-0000-00009E520000}"/>
    <cellStyle name="Percent 33 4 2 2 3 2" xfId="21070" xr:uid="{00000000-0005-0000-0000-00009F520000}"/>
    <cellStyle name="Percent 33 4 2 2 3 3" xfId="21071" xr:uid="{00000000-0005-0000-0000-0000A0520000}"/>
    <cellStyle name="Percent 33 4 2 2 4" xfId="21072" xr:uid="{00000000-0005-0000-0000-0000A1520000}"/>
    <cellStyle name="Percent 33 4 2 2 5" xfId="21073" xr:uid="{00000000-0005-0000-0000-0000A2520000}"/>
    <cellStyle name="Percent 33 4 2 3" xfId="21074" xr:uid="{00000000-0005-0000-0000-0000A3520000}"/>
    <cellStyle name="Percent 33 4 2 3 2" xfId="21075" xr:uid="{00000000-0005-0000-0000-0000A4520000}"/>
    <cellStyle name="Percent 33 4 2 3 2 2" xfId="21076" xr:uid="{00000000-0005-0000-0000-0000A5520000}"/>
    <cellStyle name="Percent 33 4 2 3 2 3" xfId="21077" xr:uid="{00000000-0005-0000-0000-0000A6520000}"/>
    <cellStyle name="Percent 33 4 2 3 3" xfId="21078" xr:uid="{00000000-0005-0000-0000-0000A7520000}"/>
    <cellStyle name="Percent 33 4 2 3 4" xfId="21079" xr:uid="{00000000-0005-0000-0000-0000A8520000}"/>
    <cellStyle name="Percent 33 4 2 4" xfId="21080" xr:uid="{00000000-0005-0000-0000-0000A9520000}"/>
    <cellStyle name="Percent 33 4 2 4 2" xfId="21081" xr:uid="{00000000-0005-0000-0000-0000AA520000}"/>
    <cellStyle name="Percent 33 4 2 4 3" xfId="21082" xr:uid="{00000000-0005-0000-0000-0000AB520000}"/>
    <cellStyle name="Percent 33 4 2 5" xfId="21083" xr:uid="{00000000-0005-0000-0000-0000AC520000}"/>
    <cellStyle name="Percent 33 4 2 6" xfId="21084" xr:uid="{00000000-0005-0000-0000-0000AD520000}"/>
    <cellStyle name="Percent 33 5" xfId="21085" xr:uid="{00000000-0005-0000-0000-0000AE520000}"/>
    <cellStyle name="Percent 33 5 2" xfId="21086" xr:uid="{00000000-0005-0000-0000-0000AF520000}"/>
    <cellStyle name="Percent 33 5 2 2" xfId="21087" xr:uid="{00000000-0005-0000-0000-0000B0520000}"/>
    <cellStyle name="Percent 33 5 2 2 2" xfId="21088" xr:uid="{00000000-0005-0000-0000-0000B1520000}"/>
    <cellStyle name="Percent 33 5 2 2 2 2" xfId="21089" xr:uid="{00000000-0005-0000-0000-0000B2520000}"/>
    <cellStyle name="Percent 33 5 2 2 2 3" xfId="21090" xr:uid="{00000000-0005-0000-0000-0000B3520000}"/>
    <cellStyle name="Percent 33 5 2 2 3" xfId="21091" xr:uid="{00000000-0005-0000-0000-0000B4520000}"/>
    <cellStyle name="Percent 33 5 2 2 4" xfId="21092" xr:uid="{00000000-0005-0000-0000-0000B5520000}"/>
    <cellStyle name="Percent 33 5 2 3" xfId="21093" xr:uid="{00000000-0005-0000-0000-0000B6520000}"/>
    <cellStyle name="Percent 33 5 2 3 2" xfId="21094" xr:uid="{00000000-0005-0000-0000-0000B7520000}"/>
    <cellStyle name="Percent 33 5 2 3 3" xfId="21095" xr:uid="{00000000-0005-0000-0000-0000B8520000}"/>
    <cellStyle name="Percent 33 5 2 4" xfId="21096" xr:uid="{00000000-0005-0000-0000-0000B9520000}"/>
    <cellStyle name="Percent 33 5 2 5" xfId="21097" xr:uid="{00000000-0005-0000-0000-0000BA520000}"/>
    <cellStyle name="Percent 33 5 3" xfId="21098" xr:uid="{00000000-0005-0000-0000-0000BB520000}"/>
    <cellStyle name="Percent 33 5 3 2" xfId="21099" xr:uid="{00000000-0005-0000-0000-0000BC520000}"/>
    <cellStyle name="Percent 33 5 3 2 2" xfId="21100" xr:uid="{00000000-0005-0000-0000-0000BD520000}"/>
    <cellStyle name="Percent 33 5 3 2 3" xfId="21101" xr:uid="{00000000-0005-0000-0000-0000BE520000}"/>
    <cellStyle name="Percent 33 5 3 3" xfId="21102" xr:uid="{00000000-0005-0000-0000-0000BF520000}"/>
    <cellStyle name="Percent 33 5 3 4" xfId="21103" xr:uid="{00000000-0005-0000-0000-0000C0520000}"/>
    <cellStyle name="Percent 33 5 4" xfId="21104" xr:uid="{00000000-0005-0000-0000-0000C1520000}"/>
    <cellStyle name="Percent 33 5 4 2" xfId="21105" xr:uid="{00000000-0005-0000-0000-0000C2520000}"/>
    <cellStyle name="Percent 33 5 4 3" xfId="21106" xr:uid="{00000000-0005-0000-0000-0000C3520000}"/>
    <cellStyle name="Percent 33 5 5" xfId="21107" xr:uid="{00000000-0005-0000-0000-0000C4520000}"/>
    <cellStyle name="Percent 33 5 6" xfId="21108" xr:uid="{00000000-0005-0000-0000-0000C5520000}"/>
    <cellStyle name="Percent 34" xfId="21109" xr:uid="{00000000-0005-0000-0000-0000C6520000}"/>
    <cellStyle name="Percent 34 2" xfId="21110" xr:uid="{00000000-0005-0000-0000-0000C7520000}"/>
    <cellStyle name="Percent 34 2 2" xfId="21111" xr:uid="{00000000-0005-0000-0000-0000C8520000}"/>
    <cellStyle name="Percent 34 2 2 2" xfId="21112" xr:uid="{00000000-0005-0000-0000-0000C9520000}"/>
    <cellStyle name="Percent 34 2 2 2 2" xfId="21113" xr:uid="{00000000-0005-0000-0000-0000CA520000}"/>
    <cellStyle name="Percent 34 2 2 2 2 2" xfId="21114" xr:uid="{00000000-0005-0000-0000-0000CB520000}"/>
    <cellStyle name="Percent 34 2 2 2 2 2 2" xfId="21115" xr:uid="{00000000-0005-0000-0000-0000CC520000}"/>
    <cellStyle name="Percent 34 2 2 2 2 2 3" xfId="21116" xr:uid="{00000000-0005-0000-0000-0000CD520000}"/>
    <cellStyle name="Percent 34 2 2 2 2 3" xfId="21117" xr:uid="{00000000-0005-0000-0000-0000CE520000}"/>
    <cellStyle name="Percent 34 2 2 2 2 4" xfId="21118" xr:uid="{00000000-0005-0000-0000-0000CF520000}"/>
    <cellStyle name="Percent 34 2 2 2 3" xfId="21119" xr:uid="{00000000-0005-0000-0000-0000D0520000}"/>
    <cellStyle name="Percent 34 2 2 2 3 2" xfId="21120" xr:uid="{00000000-0005-0000-0000-0000D1520000}"/>
    <cellStyle name="Percent 34 2 2 2 3 3" xfId="21121" xr:uid="{00000000-0005-0000-0000-0000D2520000}"/>
    <cellStyle name="Percent 34 2 2 2 4" xfId="21122" xr:uid="{00000000-0005-0000-0000-0000D3520000}"/>
    <cellStyle name="Percent 34 2 2 2 5" xfId="21123" xr:uid="{00000000-0005-0000-0000-0000D4520000}"/>
    <cellStyle name="Percent 34 2 2 3" xfId="21124" xr:uid="{00000000-0005-0000-0000-0000D5520000}"/>
    <cellStyle name="Percent 34 2 2 3 2" xfId="21125" xr:uid="{00000000-0005-0000-0000-0000D6520000}"/>
    <cellStyle name="Percent 34 2 2 3 2 2" xfId="21126" xr:uid="{00000000-0005-0000-0000-0000D7520000}"/>
    <cellStyle name="Percent 34 2 2 3 2 3" xfId="21127" xr:uid="{00000000-0005-0000-0000-0000D8520000}"/>
    <cellStyle name="Percent 34 2 2 3 3" xfId="21128" xr:uid="{00000000-0005-0000-0000-0000D9520000}"/>
    <cellStyle name="Percent 34 2 2 3 4" xfId="21129" xr:uid="{00000000-0005-0000-0000-0000DA520000}"/>
    <cellStyle name="Percent 34 2 2 4" xfId="21130" xr:uid="{00000000-0005-0000-0000-0000DB520000}"/>
    <cellStyle name="Percent 34 2 2 4 2" xfId="21131" xr:uid="{00000000-0005-0000-0000-0000DC520000}"/>
    <cellStyle name="Percent 34 2 2 4 3" xfId="21132" xr:uid="{00000000-0005-0000-0000-0000DD520000}"/>
    <cellStyle name="Percent 34 2 2 5" xfId="21133" xr:uid="{00000000-0005-0000-0000-0000DE520000}"/>
    <cellStyle name="Percent 34 2 2 6" xfId="21134" xr:uid="{00000000-0005-0000-0000-0000DF520000}"/>
    <cellStyle name="Percent 34 2 3" xfId="21135" xr:uid="{00000000-0005-0000-0000-0000E0520000}"/>
    <cellStyle name="Percent 34 2 3 2" xfId="21136" xr:uid="{00000000-0005-0000-0000-0000E1520000}"/>
    <cellStyle name="Percent 34 2 3 2 2" xfId="21137" xr:uid="{00000000-0005-0000-0000-0000E2520000}"/>
    <cellStyle name="Percent 34 2 3 2 2 2" xfId="21138" xr:uid="{00000000-0005-0000-0000-0000E3520000}"/>
    <cellStyle name="Percent 34 2 3 2 2 3" xfId="21139" xr:uid="{00000000-0005-0000-0000-0000E4520000}"/>
    <cellStyle name="Percent 34 2 3 2 3" xfId="21140" xr:uid="{00000000-0005-0000-0000-0000E5520000}"/>
    <cellStyle name="Percent 34 2 3 2 4" xfId="21141" xr:uid="{00000000-0005-0000-0000-0000E6520000}"/>
    <cellStyle name="Percent 34 2 3 3" xfId="21142" xr:uid="{00000000-0005-0000-0000-0000E7520000}"/>
    <cellStyle name="Percent 34 2 3 3 2" xfId="21143" xr:uid="{00000000-0005-0000-0000-0000E8520000}"/>
    <cellStyle name="Percent 34 2 3 3 3" xfId="21144" xr:uid="{00000000-0005-0000-0000-0000E9520000}"/>
    <cellStyle name="Percent 34 2 3 4" xfId="21145" xr:uid="{00000000-0005-0000-0000-0000EA520000}"/>
    <cellStyle name="Percent 34 2 3 5" xfId="21146" xr:uid="{00000000-0005-0000-0000-0000EB520000}"/>
    <cellStyle name="Percent 34 2 4" xfId="21147" xr:uid="{00000000-0005-0000-0000-0000EC520000}"/>
    <cellStyle name="Percent 34 2 4 2" xfId="21148" xr:uid="{00000000-0005-0000-0000-0000ED520000}"/>
    <cellStyle name="Percent 34 2 4 2 2" xfId="21149" xr:uid="{00000000-0005-0000-0000-0000EE520000}"/>
    <cellStyle name="Percent 34 2 4 2 3" xfId="21150" xr:uid="{00000000-0005-0000-0000-0000EF520000}"/>
    <cellStyle name="Percent 34 2 4 3" xfId="21151" xr:uid="{00000000-0005-0000-0000-0000F0520000}"/>
    <cellStyle name="Percent 34 2 4 4" xfId="21152" xr:uid="{00000000-0005-0000-0000-0000F1520000}"/>
    <cellStyle name="Percent 34 2 5" xfId="21153" xr:uid="{00000000-0005-0000-0000-0000F2520000}"/>
    <cellStyle name="Percent 34 2 5 2" xfId="21154" xr:uid="{00000000-0005-0000-0000-0000F3520000}"/>
    <cellStyle name="Percent 34 2 5 3" xfId="21155" xr:uid="{00000000-0005-0000-0000-0000F4520000}"/>
    <cellStyle name="Percent 34 2 6" xfId="21156" xr:uid="{00000000-0005-0000-0000-0000F5520000}"/>
    <cellStyle name="Percent 34 2 7" xfId="21157" xr:uid="{00000000-0005-0000-0000-0000F6520000}"/>
    <cellStyle name="Percent 34 3" xfId="21158" xr:uid="{00000000-0005-0000-0000-0000F7520000}"/>
    <cellStyle name="Percent 34 3 2" xfId="21159" xr:uid="{00000000-0005-0000-0000-0000F8520000}"/>
    <cellStyle name="Percent 34 3 2 2" xfId="21160" xr:uid="{00000000-0005-0000-0000-0000F9520000}"/>
    <cellStyle name="Percent 34 3 2 2 2" xfId="21161" xr:uid="{00000000-0005-0000-0000-0000FA520000}"/>
    <cellStyle name="Percent 34 3 2 2 2 2" xfId="21162" xr:uid="{00000000-0005-0000-0000-0000FB520000}"/>
    <cellStyle name="Percent 34 3 2 2 2 2 2" xfId="21163" xr:uid="{00000000-0005-0000-0000-0000FC520000}"/>
    <cellStyle name="Percent 34 3 2 2 2 2 3" xfId="21164" xr:uid="{00000000-0005-0000-0000-0000FD520000}"/>
    <cellStyle name="Percent 34 3 2 2 2 3" xfId="21165" xr:uid="{00000000-0005-0000-0000-0000FE520000}"/>
    <cellStyle name="Percent 34 3 2 2 2 4" xfId="21166" xr:uid="{00000000-0005-0000-0000-0000FF520000}"/>
    <cellStyle name="Percent 34 3 2 2 3" xfId="21167" xr:uid="{00000000-0005-0000-0000-000000530000}"/>
    <cellStyle name="Percent 34 3 2 2 3 2" xfId="21168" xr:uid="{00000000-0005-0000-0000-000001530000}"/>
    <cellStyle name="Percent 34 3 2 2 3 3" xfId="21169" xr:uid="{00000000-0005-0000-0000-000002530000}"/>
    <cellStyle name="Percent 34 3 2 2 4" xfId="21170" xr:uid="{00000000-0005-0000-0000-000003530000}"/>
    <cellStyle name="Percent 34 3 2 2 5" xfId="21171" xr:uid="{00000000-0005-0000-0000-000004530000}"/>
    <cellStyle name="Percent 34 3 2 3" xfId="21172" xr:uid="{00000000-0005-0000-0000-000005530000}"/>
    <cellStyle name="Percent 34 3 2 3 2" xfId="21173" xr:uid="{00000000-0005-0000-0000-000006530000}"/>
    <cellStyle name="Percent 34 3 2 3 2 2" xfId="21174" xr:uid="{00000000-0005-0000-0000-000007530000}"/>
    <cellStyle name="Percent 34 3 2 3 2 3" xfId="21175" xr:uid="{00000000-0005-0000-0000-000008530000}"/>
    <cellStyle name="Percent 34 3 2 3 3" xfId="21176" xr:uid="{00000000-0005-0000-0000-000009530000}"/>
    <cellStyle name="Percent 34 3 2 3 4" xfId="21177" xr:uid="{00000000-0005-0000-0000-00000A530000}"/>
    <cellStyle name="Percent 34 3 2 4" xfId="21178" xr:uid="{00000000-0005-0000-0000-00000B530000}"/>
    <cellStyle name="Percent 34 3 2 4 2" xfId="21179" xr:uid="{00000000-0005-0000-0000-00000C530000}"/>
    <cellStyle name="Percent 34 3 2 4 3" xfId="21180" xr:uid="{00000000-0005-0000-0000-00000D530000}"/>
    <cellStyle name="Percent 34 3 2 5" xfId="21181" xr:uid="{00000000-0005-0000-0000-00000E530000}"/>
    <cellStyle name="Percent 34 3 2 6" xfId="21182" xr:uid="{00000000-0005-0000-0000-00000F530000}"/>
    <cellStyle name="Percent 34 3 3" xfId="21183" xr:uid="{00000000-0005-0000-0000-000010530000}"/>
    <cellStyle name="Percent 34 3 3 2" xfId="21184" xr:uid="{00000000-0005-0000-0000-000011530000}"/>
    <cellStyle name="Percent 34 3 3 2 2" xfId="21185" xr:uid="{00000000-0005-0000-0000-000012530000}"/>
    <cellStyle name="Percent 34 3 3 2 2 2" xfId="21186" xr:uid="{00000000-0005-0000-0000-000013530000}"/>
    <cellStyle name="Percent 34 3 3 2 2 3" xfId="21187" xr:uid="{00000000-0005-0000-0000-000014530000}"/>
    <cellStyle name="Percent 34 3 3 2 3" xfId="21188" xr:uid="{00000000-0005-0000-0000-000015530000}"/>
    <cellStyle name="Percent 34 3 3 2 4" xfId="21189" xr:uid="{00000000-0005-0000-0000-000016530000}"/>
    <cellStyle name="Percent 34 3 3 3" xfId="21190" xr:uid="{00000000-0005-0000-0000-000017530000}"/>
    <cellStyle name="Percent 34 3 3 3 2" xfId="21191" xr:uid="{00000000-0005-0000-0000-000018530000}"/>
    <cellStyle name="Percent 34 3 3 3 3" xfId="21192" xr:uid="{00000000-0005-0000-0000-000019530000}"/>
    <cellStyle name="Percent 34 3 3 4" xfId="21193" xr:uid="{00000000-0005-0000-0000-00001A530000}"/>
    <cellStyle name="Percent 34 3 3 5" xfId="21194" xr:uid="{00000000-0005-0000-0000-00001B530000}"/>
    <cellStyle name="Percent 34 3 4" xfId="21195" xr:uid="{00000000-0005-0000-0000-00001C530000}"/>
    <cellStyle name="Percent 34 3 4 2" xfId="21196" xr:uid="{00000000-0005-0000-0000-00001D530000}"/>
    <cellStyle name="Percent 34 3 4 2 2" xfId="21197" xr:uid="{00000000-0005-0000-0000-00001E530000}"/>
    <cellStyle name="Percent 34 3 4 2 3" xfId="21198" xr:uid="{00000000-0005-0000-0000-00001F530000}"/>
    <cellStyle name="Percent 34 3 4 3" xfId="21199" xr:uid="{00000000-0005-0000-0000-000020530000}"/>
    <cellStyle name="Percent 34 3 4 4" xfId="21200" xr:uid="{00000000-0005-0000-0000-000021530000}"/>
    <cellStyle name="Percent 34 3 5" xfId="21201" xr:uid="{00000000-0005-0000-0000-000022530000}"/>
    <cellStyle name="Percent 34 3 5 2" xfId="21202" xr:uid="{00000000-0005-0000-0000-000023530000}"/>
    <cellStyle name="Percent 34 3 5 3" xfId="21203" xr:uid="{00000000-0005-0000-0000-000024530000}"/>
    <cellStyle name="Percent 34 3 6" xfId="21204" xr:uid="{00000000-0005-0000-0000-000025530000}"/>
    <cellStyle name="Percent 34 3 7" xfId="21205" xr:uid="{00000000-0005-0000-0000-000026530000}"/>
    <cellStyle name="Percent 34 4" xfId="21206" xr:uid="{00000000-0005-0000-0000-000027530000}"/>
    <cellStyle name="Percent 34 4 2" xfId="21207" xr:uid="{00000000-0005-0000-0000-000028530000}"/>
    <cellStyle name="Percent 34 4 2 2" xfId="21208" xr:uid="{00000000-0005-0000-0000-000029530000}"/>
    <cellStyle name="Percent 34 4 2 2 2" xfId="21209" xr:uid="{00000000-0005-0000-0000-00002A530000}"/>
    <cellStyle name="Percent 34 4 2 2 2 2" xfId="21210" xr:uid="{00000000-0005-0000-0000-00002B530000}"/>
    <cellStyle name="Percent 34 4 2 2 2 2 2" xfId="21211" xr:uid="{00000000-0005-0000-0000-00002C530000}"/>
    <cellStyle name="Percent 34 4 2 2 2 2 3" xfId="21212" xr:uid="{00000000-0005-0000-0000-00002D530000}"/>
    <cellStyle name="Percent 34 4 2 2 2 3" xfId="21213" xr:uid="{00000000-0005-0000-0000-00002E530000}"/>
    <cellStyle name="Percent 34 4 2 2 2 4" xfId="21214" xr:uid="{00000000-0005-0000-0000-00002F530000}"/>
    <cellStyle name="Percent 34 4 2 2 3" xfId="21215" xr:uid="{00000000-0005-0000-0000-000030530000}"/>
    <cellStyle name="Percent 34 4 2 2 3 2" xfId="21216" xr:uid="{00000000-0005-0000-0000-000031530000}"/>
    <cellStyle name="Percent 34 4 2 2 3 3" xfId="21217" xr:uid="{00000000-0005-0000-0000-000032530000}"/>
    <cellStyle name="Percent 34 4 2 2 4" xfId="21218" xr:uid="{00000000-0005-0000-0000-000033530000}"/>
    <cellStyle name="Percent 34 4 2 2 5" xfId="21219" xr:uid="{00000000-0005-0000-0000-000034530000}"/>
    <cellStyle name="Percent 34 4 2 3" xfId="21220" xr:uid="{00000000-0005-0000-0000-000035530000}"/>
    <cellStyle name="Percent 34 4 2 3 2" xfId="21221" xr:uid="{00000000-0005-0000-0000-000036530000}"/>
    <cellStyle name="Percent 34 4 2 3 2 2" xfId="21222" xr:uid="{00000000-0005-0000-0000-000037530000}"/>
    <cellStyle name="Percent 34 4 2 3 2 3" xfId="21223" xr:uid="{00000000-0005-0000-0000-000038530000}"/>
    <cellStyle name="Percent 34 4 2 3 3" xfId="21224" xr:uid="{00000000-0005-0000-0000-000039530000}"/>
    <cellStyle name="Percent 34 4 2 3 4" xfId="21225" xr:uid="{00000000-0005-0000-0000-00003A530000}"/>
    <cellStyle name="Percent 34 4 2 4" xfId="21226" xr:uid="{00000000-0005-0000-0000-00003B530000}"/>
    <cellStyle name="Percent 34 4 2 4 2" xfId="21227" xr:uid="{00000000-0005-0000-0000-00003C530000}"/>
    <cellStyle name="Percent 34 4 2 4 3" xfId="21228" xr:uid="{00000000-0005-0000-0000-00003D530000}"/>
    <cellStyle name="Percent 34 4 2 5" xfId="21229" xr:uid="{00000000-0005-0000-0000-00003E530000}"/>
    <cellStyle name="Percent 34 4 2 6" xfId="21230" xr:uid="{00000000-0005-0000-0000-00003F530000}"/>
    <cellStyle name="Percent 34 5" xfId="21231" xr:uid="{00000000-0005-0000-0000-000040530000}"/>
    <cellStyle name="Percent 34 5 2" xfId="21232" xr:uid="{00000000-0005-0000-0000-000041530000}"/>
    <cellStyle name="Percent 34 5 2 2" xfId="21233" xr:uid="{00000000-0005-0000-0000-000042530000}"/>
    <cellStyle name="Percent 34 5 2 2 2" xfId="21234" xr:uid="{00000000-0005-0000-0000-000043530000}"/>
    <cellStyle name="Percent 34 5 2 2 2 2" xfId="21235" xr:uid="{00000000-0005-0000-0000-000044530000}"/>
    <cellStyle name="Percent 34 5 2 2 2 3" xfId="21236" xr:uid="{00000000-0005-0000-0000-000045530000}"/>
    <cellStyle name="Percent 34 5 2 2 3" xfId="21237" xr:uid="{00000000-0005-0000-0000-000046530000}"/>
    <cellStyle name="Percent 34 5 2 2 4" xfId="21238" xr:uid="{00000000-0005-0000-0000-000047530000}"/>
    <cellStyle name="Percent 34 5 2 3" xfId="21239" xr:uid="{00000000-0005-0000-0000-000048530000}"/>
    <cellStyle name="Percent 34 5 2 3 2" xfId="21240" xr:uid="{00000000-0005-0000-0000-000049530000}"/>
    <cellStyle name="Percent 34 5 2 3 3" xfId="21241" xr:uid="{00000000-0005-0000-0000-00004A530000}"/>
    <cellStyle name="Percent 34 5 2 4" xfId="21242" xr:uid="{00000000-0005-0000-0000-00004B530000}"/>
    <cellStyle name="Percent 34 5 2 5" xfId="21243" xr:uid="{00000000-0005-0000-0000-00004C530000}"/>
    <cellStyle name="Percent 34 5 3" xfId="21244" xr:uid="{00000000-0005-0000-0000-00004D530000}"/>
    <cellStyle name="Percent 34 5 3 2" xfId="21245" xr:uid="{00000000-0005-0000-0000-00004E530000}"/>
    <cellStyle name="Percent 34 5 3 2 2" xfId="21246" xr:uid="{00000000-0005-0000-0000-00004F530000}"/>
    <cellStyle name="Percent 34 5 3 2 3" xfId="21247" xr:uid="{00000000-0005-0000-0000-000050530000}"/>
    <cellStyle name="Percent 34 5 3 3" xfId="21248" xr:uid="{00000000-0005-0000-0000-000051530000}"/>
    <cellStyle name="Percent 34 5 3 4" xfId="21249" xr:uid="{00000000-0005-0000-0000-000052530000}"/>
    <cellStyle name="Percent 34 5 4" xfId="21250" xr:uid="{00000000-0005-0000-0000-000053530000}"/>
    <cellStyle name="Percent 34 5 4 2" xfId="21251" xr:uid="{00000000-0005-0000-0000-000054530000}"/>
    <cellStyle name="Percent 34 5 4 3" xfId="21252" xr:uid="{00000000-0005-0000-0000-000055530000}"/>
    <cellStyle name="Percent 34 5 5" xfId="21253" xr:uid="{00000000-0005-0000-0000-000056530000}"/>
    <cellStyle name="Percent 34 5 6" xfId="21254" xr:uid="{00000000-0005-0000-0000-000057530000}"/>
    <cellStyle name="Percent 35" xfId="21255" xr:uid="{00000000-0005-0000-0000-000058530000}"/>
    <cellStyle name="Percent 35 2" xfId="21256" xr:uid="{00000000-0005-0000-0000-000059530000}"/>
    <cellStyle name="Percent 35 2 2" xfId="21257" xr:uid="{00000000-0005-0000-0000-00005A530000}"/>
    <cellStyle name="Percent 35 2 2 2" xfId="21258" xr:uid="{00000000-0005-0000-0000-00005B530000}"/>
    <cellStyle name="Percent 35 2 2 2 2" xfId="21259" xr:uid="{00000000-0005-0000-0000-00005C530000}"/>
    <cellStyle name="Percent 35 2 2 2 2 2" xfId="21260" xr:uid="{00000000-0005-0000-0000-00005D530000}"/>
    <cellStyle name="Percent 35 2 2 2 2 2 2" xfId="21261" xr:uid="{00000000-0005-0000-0000-00005E530000}"/>
    <cellStyle name="Percent 35 2 2 2 2 2 3" xfId="21262" xr:uid="{00000000-0005-0000-0000-00005F530000}"/>
    <cellStyle name="Percent 35 2 2 2 2 3" xfId="21263" xr:uid="{00000000-0005-0000-0000-000060530000}"/>
    <cellStyle name="Percent 35 2 2 2 2 4" xfId="21264" xr:uid="{00000000-0005-0000-0000-000061530000}"/>
    <cellStyle name="Percent 35 2 2 2 3" xfId="21265" xr:uid="{00000000-0005-0000-0000-000062530000}"/>
    <cellStyle name="Percent 35 2 2 2 3 2" xfId="21266" xr:uid="{00000000-0005-0000-0000-000063530000}"/>
    <cellStyle name="Percent 35 2 2 2 3 3" xfId="21267" xr:uid="{00000000-0005-0000-0000-000064530000}"/>
    <cellStyle name="Percent 35 2 2 2 4" xfId="21268" xr:uid="{00000000-0005-0000-0000-000065530000}"/>
    <cellStyle name="Percent 35 2 2 2 5" xfId="21269" xr:uid="{00000000-0005-0000-0000-000066530000}"/>
    <cellStyle name="Percent 35 2 2 3" xfId="21270" xr:uid="{00000000-0005-0000-0000-000067530000}"/>
    <cellStyle name="Percent 35 2 2 3 2" xfId="21271" xr:uid="{00000000-0005-0000-0000-000068530000}"/>
    <cellStyle name="Percent 35 2 2 3 2 2" xfId="21272" xr:uid="{00000000-0005-0000-0000-000069530000}"/>
    <cellStyle name="Percent 35 2 2 3 2 3" xfId="21273" xr:uid="{00000000-0005-0000-0000-00006A530000}"/>
    <cellStyle name="Percent 35 2 2 3 3" xfId="21274" xr:uid="{00000000-0005-0000-0000-00006B530000}"/>
    <cellStyle name="Percent 35 2 2 3 4" xfId="21275" xr:uid="{00000000-0005-0000-0000-00006C530000}"/>
    <cellStyle name="Percent 35 2 2 4" xfId="21276" xr:uid="{00000000-0005-0000-0000-00006D530000}"/>
    <cellStyle name="Percent 35 2 2 4 2" xfId="21277" xr:uid="{00000000-0005-0000-0000-00006E530000}"/>
    <cellStyle name="Percent 35 2 2 4 3" xfId="21278" xr:uid="{00000000-0005-0000-0000-00006F530000}"/>
    <cellStyle name="Percent 35 2 2 5" xfId="21279" xr:uid="{00000000-0005-0000-0000-000070530000}"/>
    <cellStyle name="Percent 35 2 2 6" xfId="21280" xr:uid="{00000000-0005-0000-0000-000071530000}"/>
    <cellStyle name="Percent 35 2 3" xfId="21281" xr:uid="{00000000-0005-0000-0000-000072530000}"/>
    <cellStyle name="Percent 35 2 3 2" xfId="21282" xr:uid="{00000000-0005-0000-0000-000073530000}"/>
    <cellStyle name="Percent 35 2 3 2 2" xfId="21283" xr:uid="{00000000-0005-0000-0000-000074530000}"/>
    <cellStyle name="Percent 35 2 3 2 2 2" xfId="21284" xr:uid="{00000000-0005-0000-0000-000075530000}"/>
    <cellStyle name="Percent 35 2 3 2 2 3" xfId="21285" xr:uid="{00000000-0005-0000-0000-000076530000}"/>
    <cellStyle name="Percent 35 2 3 2 3" xfId="21286" xr:uid="{00000000-0005-0000-0000-000077530000}"/>
    <cellStyle name="Percent 35 2 3 2 4" xfId="21287" xr:uid="{00000000-0005-0000-0000-000078530000}"/>
    <cellStyle name="Percent 35 2 3 3" xfId="21288" xr:uid="{00000000-0005-0000-0000-000079530000}"/>
    <cellStyle name="Percent 35 2 3 3 2" xfId="21289" xr:uid="{00000000-0005-0000-0000-00007A530000}"/>
    <cellStyle name="Percent 35 2 3 3 3" xfId="21290" xr:uid="{00000000-0005-0000-0000-00007B530000}"/>
    <cellStyle name="Percent 35 2 3 4" xfId="21291" xr:uid="{00000000-0005-0000-0000-00007C530000}"/>
    <cellStyle name="Percent 35 2 3 5" xfId="21292" xr:uid="{00000000-0005-0000-0000-00007D530000}"/>
    <cellStyle name="Percent 35 2 4" xfId="21293" xr:uid="{00000000-0005-0000-0000-00007E530000}"/>
    <cellStyle name="Percent 35 2 4 2" xfId="21294" xr:uid="{00000000-0005-0000-0000-00007F530000}"/>
    <cellStyle name="Percent 35 2 4 2 2" xfId="21295" xr:uid="{00000000-0005-0000-0000-000080530000}"/>
    <cellStyle name="Percent 35 2 4 2 3" xfId="21296" xr:uid="{00000000-0005-0000-0000-000081530000}"/>
    <cellStyle name="Percent 35 2 4 3" xfId="21297" xr:uid="{00000000-0005-0000-0000-000082530000}"/>
    <cellStyle name="Percent 35 2 4 4" xfId="21298" xr:uid="{00000000-0005-0000-0000-000083530000}"/>
    <cellStyle name="Percent 35 2 5" xfId="21299" xr:uid="{00000000-0005-0000-0000-000084530000}"/>
    <cellStyle name="Percent 35 2 5 2" xfId="21300" xr:uid="{00000000-0005-0000-0000-000085530000}"/>
    <cellStyle name="Percent 35 2 5 3" xfId="21301" xr:uid="{00000000-0005-0000-0000-000086530000}"/>
    <cellStyle name="Percent 35 2 6" xfId="21302" xr:uid="{00000000-0005-0000-0000-000087530000}"/>
    <cellStyle name="Percent 35 2 7" xfId="21303" xr:uid="{00000000-0005-0000-0000-000088530000}"/>
    <cellStyle name="Percent 35 3" xfId="21304" xr:uid="{00000000-0005-0000-0000-000089530000}"/>
    <cellStyle name="Percent 35 3 2" xfId="21305" xr:uid="{00000000-0005-0000-0000-00008A530000}"/>
    <cellStyle name="Percent 35 3 2 2" xfId="21306" xr:uid="{00000000-0005-0000-0000-00008B530000}"/>
    <cellStyle name="Percent 35 3 2 2 2" xfId="21307" xr:uid="{00000000-0005-0000-0000-00008C530000}"/>
    <cellStyle name="Percent 35 3 2 2 2 2" xfId="21308" xr:uid="{00000000-0005-0000-0000-00008D530000}"/>
    <cellStyle name="Percent 35 3 2 2 2 2 2" xfId="21309" xr:uid="{00000000-0005-0000-0000-00008E530000}"/>
    <cellStyle name="Percent 35 3 2 2 2 2 3" xfId="21310" xr:uid="{00000000-0005-0000-0000-00008F530000}"/>
    <cellStyle name="Percent 35 3 2 2 2 3" xfId="21311" xr:uid="{00000000-0005-0000-0000-000090530000}"/>
    <cellStyle name="Percent 35 3 2 2 2 4" xfId="21312" xr:uid="{00000000-0005-0000-0000-000091530000}"/>
    <cellStyle name="Percent 35 3 2 2 3" xfId="21313" xr:uid="{00000000-0005-0000-0000-000092530000}"/>
    <cellStyle name="Percent 35 3 2 2 3 2" xfId="21314" xr:uid="{00000000-0005-0000-0000-000093530000}"/>
    <cellStyle name="Percent 35 3 2 2 3 3" xfId="21315" xr:uid="{00000000-0005-0000-0000-000094530000}"/>
    <cellStyle name="Percent 35 3 2 2 4" xfId="21316" xr:uid="{00000000-0005-0000-0000-000095530000}"/>
    <cellStyle name="Percent 35 3 2 2 5" xfId="21317" xr:uid="{00000000-0005-0000-0000-000096530000}"/>
    <cellStyle name="Percent 35 3 2 3" xfId="21318" xr:uid="{00000000-0005-0000-0000-000097530000}"/>
    <cellStyle name="Percent 35 3 2 3 2" xfId="21319" xr:uid="{00000000-0005-0000-0000-000098530000}"/>
    <cellStyle name="Percent 35 3 2 3 2 2" xfId="21320" xr:uid="{00000000-0005-0000-0000-000099530000}"/>
    <cellStyle name="Percent 35 3 2 3 2 3" xfId="21321" xr:uid="{00000000-0005-0000-0000-00009A530000}"/>
    <cellStyle name="Percent 35 3 2 3 3" xfId="21322" xr:uid="{00000000-0005-0000-0000-00009B530000}"/>
    <cellStyle name="Percent 35 3 2 3 4" xfId="21323" xr:uid="{00000000-0005-0000-0000-00009C530000}"/>
    <cellStyle name="Percent 35 3 2 4" xfId="21324" xr:uid="{00000000-0005-0000-0000-00009D530000}"/>
    <cellStyle name="Percent 35 3 2 4 2" xfId="21325" xr:uid="{00000000-0005-0000-0000-00009E530000}"/>
    <cellStyle name="Percent 35 3 2 4 3" xfId="21326" xr:uid="{00000000-0005-0000-0000-00009F530000}"/>
    <cellStyle name="Percent 35 3 2 5" xfId="21327" xr:uid="{00000000-0005-0000-0000-0000A0530000}"/>
    <cellStyle name="Percent 35 3 2 6" xfId="21328" xr:uid="{00000000-0005-0000-0000-0000A1530000}"/>
    <cellStyle name="Percent 35 3 3" xfId="21329" xr:uid="{00000000-0005-0000-0000-0000A2530000}"/>
    <cellStyle name="Percent 35 3 3 2" xfId="21330" xr:uid="{00000000-0005-0000-0000-0000A3530000}"/>
    <cellStyle name="Percent 35 3 3 2 2" xfId="21331" xr:uid="{00000000-0005-0000-0000-0000A4530000}"/>
    <cellStyle name="Percent 35 3 3 2 2 2" xfId="21332" xr:uid="{00000000-0005-0000-0000-0000A5530000}"/>
    <cellStyle name="Percent 35 3 3 2 2 3" xfId="21333" xr:uid="{00000000-0005-0000-0000-0000A6530000}"/>
    <cellStyle name="Percent 35 3 3 2 3" xfId="21334" xr:uid="{00000000-0005-0000-0000-0000A7530000}"/>
    <cellStyle name="Percent 35 3 3 2 4" xfId="21335" xr:uid="{00000000-0005-0000-0000-0000A8530000}"/>
    <cellStyle name="Percent 35 3 3 3" xfId="21336" xr:uid="{00000000-0005-0000-0000-0000A9530000}"/>
    <cellStyle name="Percent 35 3 3 3 2" xfId="21337" xr:uid="{00000000-0005-0000-0000-0000AA530000}"/>
    <cellStyle name="Percent 35 3 3 3 3" xfId="21338" xr:uid="{00000000-0005-0000-0000-0000AB530000}"/>
    <cellStyle name="Percent 35 3 3 4" xfId="21339" xr:uid="{00000000-0005-0000-0000-0000AC530000}"/>
    <cellStyle name="Percent 35 3 3 5" xfId="21340" xr:uid="{00000000-0005-0000-0000-0000AD530000}"/>
    <cellStyle name="Percent 35 3 4" xfId="21341" xr:uid="{00000000-0005-0000-0000-0000AE530000}"/>
    <cellStyle name="Percent 35 3 4 2" xfId="21342" xr:uid="{00000000-0005-0000-0000-0000AF530000}"/>
    <cellStyle name="Percent 35 3 4 2 2" xfId="21343" xr:uid="{00000000-0005-0000-0000-0000B0530000}"/>
    <cellStyle name="Percent 35 3 4 2 3" xfId="21344" xr:uid="{00000000-0005-0000-0000-0000B1530000}"/>
    <cellStyle name="Percent 35 3 4 3" xfId="21345" xr:uid="{00000000-0005-0000-0000-0000B2530000}"/>
    <cellStyle name="Percent 35 3 4 4" xfId="21346" xr:uid="{00000000-0005-0000-0000-0000B3530000}"/>
    <cellStyle name="Percent 35 3 5" xfId="21347" xr:uid="{00000000-0005-0000-0000-0000B4530000}"/>
    <cellStyle name="Percent 35 3 5 2" xfId="21348" xr:uid="{00000000-0005-0000-0000-0000B5530000}"/>
    <cellStyle name="Percent 35 3 5 3" xfId="21349" xr:uid="{00000000-0005-0000-0000-0000B6530000}"/>
    <cellStyle name="Percent 35 3 6" xfId="21350" xr:uid="{00000000-0005-0000-0000-0000B7530000}"/>
    <cellStyle name="Percent 35 3 7" xfId="21351" xr:uid="{00000000-0005-0000-0000-0000B8530000}"/>
    <cellStyle name="Percent 35 4" xfId="21352" xr:uid="{00000000-0005-0000-0000-0000B9530000}"/>
    <cellStyle name="Percent 35 4 2" xfId="21353" xr:uid="{00000000-0005-0000-0000-0000BA530000}"/>
    <cellStyle name="Percent 35 4 2 2" xfId="21354" xr:uid="{00000000-0005-0000-0000-0000BB530000}"/>
    <cellStyle name="Percent 35 4 2 2 2" xfId="21355" xr:uid="{00000000-0005-0000-0000-0000BC530000}"/>
    <cellStyle name="Percent 35 4 2 2 2 2" xfId="21356" xr:uid="{00000000-0005-0000-0000-0000BD530000}"/>
    <cellStyle name="Percent 35 4 2 2 2 2 2" xfId="21357" xr:uid="{00000000-0005-0000-0000-0000BE530000}"/>
    <cellStyle name="Percent 35 4 2 2 2 2 3" xfId="21358" xr:uid="{00000000-0005-0000-0000-0000BF530000}"/>
    <cellStyle name="Percent 35 4 2 2 2 3" xfId="21359" xr:uid="{00000000-0005-0000-0000-0000C0530000}"/>
    <cellStyle name="Percent 35 4 2 2 2 4" xfId="21360" xr:uid="{00000000-0005-0000-0000-0000C1530000}"/>
    <cellStyle name="Percent 35 4 2 2 3" xfId="21361" xr:uid="{00000000-0005-0000-0000-0000C2530000}"/>
    <cellStyle name="Percent 35 4 2 2 3 2" xfId="21362" xr:uid="{00000000-0005-0000-0000-0000C3530000}"/>
    <cellStyle name="Percent 35 4 2 2 3 3" xfId="21363" xr:uid="{00000000-0005-0000-0000-0000C4530000}"/>
    <cellStyle name="Percent 35 4 2 2 4" xfId="21364" xr:uid="{00000000-0005-0000-0000-0000C5530000}"/>
    <cellStyle name="Percent 35 4 2 2 5" xfId="21365" xr:uid="{00000000-0005-0000-0000-0000C6530000}"/>
    <cellStyle name="Percent 35 4 2 3" xfId="21366" xr:uid="{00000000-0005-0000-0000-0000C7530000}"/>
    <cellStyle name="Percent 35 4 2 3 2" xfId="21367" xr:uid="{00000000-0005-0000-0000-0000C8530000}"/>
    <cellStyle name="Percent 35 4 2 3 2 2" xfId="21368" xr:uid="{00000000-0005-0000-0000-0000C9530000}"/>
    <cellStyle name="Percent 35 4 2 3 2 3" xfId="21369" xr:uid="{00000000-0005-0000-0000-0000CA530000}"/>
    <cellStyle name="Percent 35 4 2 3 3" xfId="21370" xr:uid="{00000000-0005-0000-0000-0000CB530000}"/>
    <cellStyle name="Percent 35 4 2 3 4" xfId="21371" xr:uid="{00000000-0005-0000-0000-0000CC530000}"/>
    <cellStyle name="Percent 35 4 2 4" xfId="21372" xr:uid="{00000000-0005-0000-0000-0000CD530000}"/>
    <cellStyle name="Percent 35 4 2 4 2" xfId="21373" xr:uid="{00000000-0005-0000-0000-0000CE530000}"/>
    <cellStyle name="Percent 35 4 2 4 3" xfId="21374" xr:uid="{00000000-0005-0000-0000-0000CF530000}"/>
    <cellStyle name="Percent 35 4 2 5" xfId="21375" xr:uid="{00000000-0005-0000-0000-0000D0530000}"/>
    <cellStyle name="Percent 35 4 2 6" xfId="21376" xr:uid="{00000000-0005-0000-0000-0000D1530000}"/>
    <cellStyle name="Percent 35 5" xfId="21377" xr:uid="{00000000-0005-0000-0000-0000D2530000}"/>
    <cellStyle name="Percent 35 5 2" xfId="21378" xr:uid="{00000000-0005-0000-0000-0000D3530000}"/>
    <cellStyle name="Percent 35 5 2 2" xfId="21379" xr:uid="{00000000-0005-0000-0000-0000D4530000}"/>
    <cellStyle name="Percent 35 5 2 2 2" xfId="21380" xr:uid="{00000000-0005-0000-0000-0000D5530000}"/>
    <cellStyle name="Percent 35 5 2 2 2 2" xfId="21381" xr:uid="{00000000-0005-0000-0000-0000D6530000}"/>
    <cellStyle name="Percent 35 5 2 2 2 3" xfId="21382" xr:uid="{00000000-0005-0000-0000-0000D7530000}"/>
    <cellStyle name="Percent 35 5 2 2 3" xfId="21383" xr:uid="{00000000-0005-0000-0000-0000D8530000}"/>
    <cellStyle name="Percent 35 5 2 2 4" xfId="21384" xr:uid="{00000000-0005-0000-0000-0000D9530000}"/>
    <cellStyle name="Percent 35 5 2 3" xfId="21385" xr:uid="{00000000-0005-0000-0000-0000DA530000}"/>
    <cellStyle name="Percent 35 5 2 3 2" xfId="21386" xr:uid="{00000000-0005-0000-0000-0000DB530000}"/>
    <cellStyle name="Percent 35 5 2 3 3" xfId="21387" xr:uid="{00000000-0005-0000-0000-0000DC530000}"/>
    <cellStyle name="Percent 35 5 2 4" xfId="21388" xr:uid="{00000000-0005-0000-0000-0000DD530000}"/>
    <cellStyle name="Percent 35 5 2 5" xfId="21389" xr:uid="{00000000-0005-0000-0000-0000DE530000}"/>
    <cellStyle name="Percent 35 5 3" xfId="21390" xr:uid="{00000000-0005-0000-0000-0000DF530000}"/>
    <cellStyle name="Percent 35 5 3 2" xfId="21391" xr:uid="{00000000-0005-0000-0000-0000E0530000}"/>
    <cellStyle name="Percent 35 5 3 2 2" xfId="21392" xr:uid="{00000000-0005-0000-0000-0000E1530000}"/>
    <cellStyle name="Percent 35 5 3 2 3" xfId="21393" xr:uid="{00000000-0005-0000-0000-0000E2530000}"/>
    <cellStyle name="Percent 35 5 3 3" xfId="21394" xr:uid="{00000000-0005-0000-0000-0000E3530000}"/>
    <cellStyle name="Percent 35 5 3 4" xfId="21395" xr:uid="{00000000-0005-0000-0000-0000E4530000}"/>
    <cellStyle name="Percent 35 5 4" xfId="21396" xr:uid="{00000000-0005-0000-0000-0000E5530000}"/>
    <cellStyle name="Percent 35 5 4 2" xfId="21397" xr:uid="{00000000-0005-0000-0000-0000E6530000}"/>
    <cellStyle name="Percent 35 5 4 3" xfId="21398" xr:uid="{00000000-0005-0000-0000-0000E7530000}"/>
    <cellStyle name="Percent 35 5 5" xfId="21399" xr:uid="{00000000-0005-0000-0000-0000E8530000}"/>
    <cellStyle name="Percent 35 5 6" xfId="21400" xr:uid="{00000000-0005-0000-0000-0000E9530000}"/>
    <cellStyle name="Percent 36" xfId="21401" xr:uid="{00000000-0005-0000-0000-0000EA530000}"/>
    <cellStyle name="Percent 37" xfId="21402" xr:uid="{00000000-0005-0000-0000-0000EB530000}"/>
    <cellStyle name="Percent 38" xfId="21403" xr:uid="{00000000-0005-0000-0000-0000EC530000}"/>
    <cellStyle name="Percent 39" xfId="21404" xr:uid="{00000000-0005-0000-0000-0000ED530000}"/>
    <cellStyle name="Percent 4" xfId="41" xr:uid="{00000000-0005-0000-0000-0000EE530000}"/>
    <cellStyle name="Percent 4 10" xfId="21405" xr:uid="{00000000-0005-0000-0000-0000EF530000}"/>
    <cellStyle name="Percent 4 11" xfId="21406" xr:uid="{00000000-0005-0000-0000-0000F0530000}"/>
    <cellStyle name="Percent 4 12" xfId="21407" xr:uid="{00000000-0005-0000-0000-0000F1530000}"/>
    <cellStyle name="Percent 4 13" xfId="21408" xr:uid="{00000000-0005-0000-0000-0000F2530000}"/>
    <cellStyle name="Percent 4 14" xfId="21409" xr:uid="{00000000-0005-0000-0000-0000F3530000}"/>
    <cellStyle name="Percent 4 15" xfId="21410" xr:uid="{00000000-0005-0000-0000-0000F4530000}"/>
    <cellStyle name="Percent 4 16" xfId="21411" xr:uid="{00000000-0005-0000-0000-0000F5530000}"/>
    <cellStyle name="Percent 4 17" xfId="21412" xr:uid="{00000000-0005-0000-0000-0000F6530000}"/>
    <cellStyle name="Percent 4 18" xfId="21413" xr:uid="{00000000-0005-0000-0000-0000F7530000}"/>
    <cellStyle name="Percent 4 19" xfId="21414" xr:uid="{00000000-0005-0000-0000-0000F8530000}"/>
    <cellStyle name="Percent 4 2" xfId="21415" xr:uid="{00000000-0005-0000-0000-0000F9530000}"/>
    <cellStyle name="Percent 4 2 2" xfId="21416" xr:uid="{00000000-0005-0000-0000-0000FA530000}"/>
    <cellStyle name="Percent 4 2 2 2" xfId="21417" xr:uid="{00000000-0005-0000-0000-0000FB530000}"/>
    <cellStyle name="Percent 4 2 2 3" xfId="21418" xr:uid="{00000000-0005-0000-0000-0000FC530000}"/>
    <cellStyle name="Percent 4 20" xfId="21419" xr:uid="{00000000-0005-0000-0000-0000FD530000}"/>
    <cellStyle name="Percent 4 21" xfId="21420" xr:uid="{00000000-0005-0000-0000-0000FE530000}"/>
    <cellStyle name="Percent 4 22" xfId="21421" xr:uid="{00000000-0005-0000-0000-0000FF530000}"/>
    <cellStyle name="Percent 4 23" xfId="21422" xr:uid="{00000000-0005-0000-0000-000000540000}"/>
    <cellStyle name="Percent 4 24" xfId="21423" xr:uid="{00000000-0005-0000-0000-000001540000}"/>
    <cellStyle name="Percent 4 25" xfId="21424" xr:uid="{00000000-0005-0000-0000-000002540000}"/>
    <cellStyle name="Percent 4 26" xfId="21425" xr:uid="{00000000-0005-0000-0000-000003540000}"/>
    <cellStyle name="Percent 4 27" xfId="21426" xr:uid="{00000000-0005-0000-0000-000004540000}"/>
    <cellStyle name="Percent 4 28" xfId="21427" xr:uid="{00000000-0005-0000-0000-000005540000}"/>
    <cellStyle name="Percent 4 3" xfId="21428" xr:uid="{00000000-0005-0000-0000-000006540000}"/>
    <cellStyle name="Percent 4 4" xfId="21429" xr:uid="{00000000-0005-0000-0000-000007540000}"/>
    <cellStyle name="Percent 4 5" xfId="21430" xr:uid="{00000000-0005-0000-0000-000008540000}"/>
    <cellStyle name="Percent 4 6" xfId="21431" xr:uid="{00000000-0005-0000-0000-000009540000}"/>
    <cellStyle name="Percent 4 7" xfId="21432" xr:uid="{00000000-0005-0000-0000-00000A540000}"/>
    <cellStyle name="Percent 4 8" xfId="21433" xr:uid="{00000000-0005-0000-0000-00000B540000}"/>
    <cellStyle name="Percent 4 9" xfId="21434" xr:uid="{00000000-0005-0000-0000-00000C540000}"/>
    <cellStyle name="Percent 40" xfId="21435" xr:uid="{00000000-0005-0000-0000-00000D540000}"/>
    <cellStyle name="Percent 41" xfId="21436" xr:uid="{00000000-0005-0000-0000-00000E540000}"/>
    <cellStyle name="Percent 42" xfId="21437" xr:uid="{00000000-0005-0000-0000-00000F540000}"/>
    <cellStyle name="Percent 43" xfId="21438" xr:uid="{00000000-0005-0000-0000-000010540000}"/>
    <cellStyle name="Percent 44" xfId="21439" xr:uid="{00000000-0005-0000-0000-000011540000}"/>
    <cellStyle name="Percent 45" xfId="21440" xr:uid="{00000000-0005-0000-0000-000012540000}"/>
    <cellStyle name="Percent 46" xfId="21441" xr:uid="{00000000-0005-0000-0000-000013540000}"/>
    <cellStyle name="Percent 47" xfId="21442" xr:uid="{00000000-0005-0000-0000-000014540000}"/>
    <cellStyle name="Percent 48" xfId="21443" xr:uid="{00000000-0005-0000-0000-000015540000}"/>
    <cellStyle name="Percent 49" xfId="21444" xr:uid="{00000000-0005-0000-0000-000016540000}"/>
    <cellStyle name="Percent 5" xfId="42" xr:uid="{00000000-0005-0000-0000-000017540000}"/>
    <cellStyle name="Percent 5 10" xfId="21445" xr:uid="{00000000-0005-0000-0000-000018540000}"/>
    <cellStyle name="Percent 5 11" xfId="21446" xr:uid="{00000000-0005-0000-0000-000019540000}"/>
    <cellStyle name="Percent 5 12" xfId="21447" xr:uid="{00000000-0005-0000-0000-00001A540000}"/>
    <cellStyle name="Percent 5 13" xfId="21448" xr:uid="{00000000-0005-0000-0000-00001B540000}"/>
    <cellStyle name="Percent 5 14" xfId="21449" xr:uid="{00000000-0005-0000-0000-00001C540000}"/>
    <cellStyle name="Percent 5 15" xfId="21450" xr:uid="{00000000-0005-0000-0000-00001D540000}"/>
    <cellStyle name="Percent 5 16" xfId="21451" xr:uid="{00000000-0005-0000-0000-00001E540000}"/>
    <cellStyle name="Percent 5 17" xfId="21452" xr:uid="{00000000-0005-0000-0000-00001F540000}"/>
    <cellStyle name="Percent 5 18" xfId="21453" xr:uid="{00000000-0005-0000-0000-000020540000}"/>
    <cellStyle name="Percent 5 19" xfId="21454" xr:uid="{00000000-0005-0000-0000-000021540000}"/>
    <cellStyle name="Percent 5 2" xfId="21455" xr:uid="{00000000-0005-0000-0000-000022540000}"/>
    <cellStyle name="Percent 5 2 10" xfId="21456" xr:uid="{00000000-0005-0000-0000-000023540000}"/>
    <cellStyle name="Percent 5 2 11" xfId="21457" xr:uid="{00000000-0005-0000-0000-000024540000}"/>
    <cellStyle name="Percent 5 2 2" xfId="21458" xr:uid="{00000000-0005-0000-0000-000025540000}"/>
    <cellStyle name="Percent 5 2 2 2" xfId="21459" xr:uid="{00000000-0005-0000-0000-000026540000}"/>
    <cellStyle name="Percent 5 2 2 2 2" xfId="21460" xr:uid="{00000000-0005-0000-0000-000027540000}"/>
    <cellStyle name="Percent 5 2 2 2 2 2" xfId="21461" xr:uid="{00000000-0005-0000-0000-000028540000}"/>
    <cellStyle name="Percent 5 2 2 2 2 2 2" xfId="21462" xr:uid="{00000000-0005-0000-0000-000029540000}"/>
    <cellStyle name="Percent 5 2 2 2 2 2 2 2" xfId="21463" xr:uid="{00000000-0005-0000-0000-00002A540000}"/>
    <cellStyle name="Percent 5 2 2 2 2 2 2 3" xfId="21464" xr:uid="{00000000-0005-0000-0000-00002B540000}"/>
    <cellStyle name="Percent 5 2 2 2 2 2 3" xfId="21465" xr:uid="{00000000-0005-0000-0000-00002C540000}"/>
    <cellStyle name="Percent 5 2 2 2 2 2 4" xfId="21466" xr:uid="{00000000-0005-0000-0000-00002D540000}"/>
    <cellStyle name="Percent 5 2 2 2 2 3" xfId="21467" xr:uid="{00000000-0005-0000-0000-00002E540000}"/>
    <cellStyle name="Percent 5 2 2 2 2 3 2" xfId="21468" xr:uid="{00000000-0005-0000-0000-00002F540000}"/>
    <cellStyle name="Percent 5 2 2 2 2 3 3" xfId="21469" xr:uid="{00000000-0005-0000-0000-000030540000}"/>
    <cellStyle name="Percent 5 2 2 2 2 4" xfId="21470" xr:uid="{00000000-0005-0000-0000-000031540000}"/>
    <cellStyle name="Percent 5 2 2 2 2 5" xfId="21471" xr:uid="{00000000-0005-0000-0000-000032540000}"/>
    <cellStyle name="Percent 5 2 2 2 3" xfId="21472" xr:uid="{00000000-0005-0000-0000-000033540000}"/>
    <cellStyle name="Percent 5 2 2 2 3 2" xfId="21473" xr:uid="{00000000-0005-0000-0000-000034540000}"/>
    <cellStyle name="Percent 5 2 2 2 3 2 2" xfId="21474" xr:uid="{00000000-0005-0000-0000-000035540000}"/>
    <cellStyle name="Percent 5 2 2 2 3 2 3" xfId="21475" xr:uid="{00000000-0005-0000-0000-000036540000}"/>
    <cellStyle name="Percent 5 2 2 2 3 3" xfId="21476" xr:uid="{00000000-0005-0000-0000-000037540000}"/>
    <cellStyle name="Percent 5 2 2 2 3 4" xfId="21477" xr:uid="{00000000-0005-0000-0000-000038540000}"/>
    <cellStyle name="Percent 5 2 2 2 4" xfId="21478" xr:uid="{00000000-0005-0000-0000-000039540000}"/>
    <cellStyle name="Percent 5 2 2 2 4 2" xfId="21479" xr:uid="{00000000-0005-0000-0000-00003A540000}"/>
    <cellStyle name="Percent 5 2 2 2 4 3" xfId="21480" xr:uid="{00000000-0005-0000-0000-00003B540000}"/>
    <cellStyle name="Percent 5 2 2 2 5" xfId="21481" xr:uid="{00000000-0005-0000-0000-00003C540000}"/>
    <cellStyle name="Percent 5 2 2 2 5 2" xfId="21482" xr:uid="{00000000-0005-0000-0000-00003D540000}"/>
    <cellStyle name="Percent 5 2 2 2 5 3" xfId="21483" xr:uid="{00000000-0005-0000-0000-00003E540000}"/>
    <cellStyle name="Percent 5 2 2 2 6" xfId="21484" xr:uid="{00000000-0005-0000-0000-00003F540000}"/>
    <cellStyle name="Percent 5 2 2 2 7" xfId="21485" xr:uid="{00000000-0005-0000-0000-000040540000}"/>
    <cellStyle name="Percent 5 2 2 3" xfId="21486" xr:uid="{00000000-0005-0000-0000-000041540000}"/>
    <cellStyle name="Percent 5 2 2 4" xfId="21487" xr:uid="{00000000-0005-0000-0000-000042540000}"/>
    <cellStyle name="Percent 5 2 2 4 2" xfId="21488" xr:uid="{00000000-0005-0000-0000-000043540000}"/>
    <cellStyle name="Percent 5 2 2 4 2 2" xfId="21489" xr:uid="{00000000-0005-0000-0000-000044540000}"/>
    <cellStyle name="Percent 5 2 2 4 2 2 2" xfId="21490" xr:uid="{00000000-0005-0000-0000-000045540000}"/>
    <cellStyle name="Percent 5 2 2 4 2 2 3" xfId="21491" xr:uid="{00000000-0005-0000-0000-000046540000}"/>
    <cellStyle name="Percent 5 2 2 4 2 3" xfId="21492" xr:uid="{00000000-0005-0000-0000-000047540000}"/>
    <cellStyle name="Percent 5 2 2 4 2 4" xfId="21493" xr:uid="{00000000-0005-0000-0000-000048540000}"/>
    <cellStyle name="Percent 5 2 2 4 3" xfId="21494" xr:uid="{00000000-0005-0000-0000-000049540000}"/>
    <cellStyle name="Percent 5 2 2 4 3 2" xfId="21495" xr:uid="{00000000-0005-0000-0000-00004A540000}"/>
    <cellStyle name="Percent 5 2 2 4 3 3" xfId="21496" xr:uid="{00000000-0005-0000-0000-00004B540000}"/>
    <cellStyle name="Percent 5 2 2 4 4" xfId="21497" xr:uid="{00000000-0005-0000-0000-00004C540000}"/>
    <cellStyle name="Percent 5 2 2 4 5" xfId="21498" xr:uid="{00000000-0005-0000-0000-00004D540000}"/>
    <cellStyle name="Percent 5 2 2 5" xfId="21499" xr:uid="{00000000-0005-0000-0000-00004E540000}"/>
    <cellStyle name="Percent 5 2 2 5 2" xfId="21500" xr:uid="{00000000-0005-0000-0000-00004F540000}"/>
    <cellStyle name="Percent 5 2 2 5 2 2" xfId="21501" xr:uid="{00000000-0005-0000-0000-000050540000}"/>
    <cellStyle name="Percent 5 2 2 5 2 3" xfId="21502" xr:uid="{00000000-0005-0000-0000-000051540000}"/>
    <cellStyle name="Percent 5 2 2 5 3" xfId="21503" xr:uid="{00000000-0005-0000-0000-000052540000}"/>
    <cellStyle name="Percent 5 2 2 5 4" xfId="21504" xr:uid="{00000000-0005-0000-0000-000053540000}"/>
    <cellStyle name="Percent 5 2 2 6" xfId="21505" xr:uid="{00000000-0005-0000-0000-000054540000}"/>
    <cellStyle name="Percent 5 2 2 6 2" xfId="21506" xr:uid="{00000000-0005-0000-0000-000055540000}"/>
    <cellStyle name="Percent 5 2 2 6 3" xfId="21507" xr:uid="{00000000-0005-0000-0000-000056540000}"/>
    <cellStyle name="Percent 5 2 2 7" xfId="21508" xr:uid="{00000000-0005-0000-0000-000057540000}"/>
    <cellStyle name="Percent 5 2 2 7 2" xfId="21509" xr:uid="{00000000-0005-0000-0000-000058540000}"/>
    <cellStyle name="Percent 5 2 2 7 3" xfId="21510" xr:uid="{00000000-0005-0000-0000-000059540000}"/>
    <cellStyle name="Percent 5 2 2 8" xfId="21511" xr:uid="{00000000-0005-0000-0000-00005A540000}"/>
    <cellStyle name="Percent 5 2 2 9" xfId="21512" xr:uid="{00000000-0005-0000-0000-00005B540000}"/>
    <cellStyle name="Percent 5 2 3" xfId="21513" xr:uid="{00000000-0005-0000-0000-00005C540000}"/>
    <cellStyle name="Percent 5 2 3 2" xfId="21514" xr:uid="{00000000-0005-0000-0000-00005D540000}"/>
    <cellStyle name="Percent 5 2 3 2 2" xfId="21515" xr:uid="{00000000-0005-0000-0000-00005E540000}"/>
    <cellStyle name="Percent 5 2 3 2 3" xfId="21516" xr:uid="{00000000-0005-0000-0000-00005F540000}"/>
    <cellStyle name="Percent 5 2 4" xfId="21517" xr:uid="{00000000-0005-0000-0000-000060540000}"/>
    <cellStyle name="Percent 5 2 4 2" xfId="21518" xr:uid="{00000000-0005-0000-0000-000061540000}"/>
    <cellStyle name="Percent 5 2 4 2 2" xfId="21519" xr:uid="{00000000-0005-0000-0000-000062540000}"/>
    <cellStyle name="Percent 5 2 4 2 2 2" xfId="21520" xr:uid="{00000000-0005-0000-0000-000063540000}"/>
    <cellStyle name="Percent 5 2 4 2 2 2 2" xfId="21521" xr:uid="{00000000-0005-0000-0000-000064540000}"/>
    <cellStyle name="Percent 5 2 4 2 2 2 3" xfId="21522" xr:uid="{00000000-0005-0000-0000-000065540000}"/>
    <cellStyle name="Percent 5 2 4 2 2 3" xfId="21523" xr:uid="{00000000-0005-0000-0000-000066540000}"/>
    <cellStyle name="Percent 5 2 4 2 2 4" xfId="21524" xr:uid="{00000000-0005-0000-0000-000067540000}"/>
    <cellStyle name="Percent 5 2 4 2 3" xfId="21525" xr:uid="{00000000-0005-0000-0000-000068540000}"/>
    <cellStyle name="Percent 5 2 4 2 3 2" xfId="21526" xr:uid="{00000000-0005-0000-0000-000069540000}"/>
    <cellStyle name="Percent 5 2 4 2 3 3" xfId="21527" xr:uid="{00000000-0005-0000-0000-00006A540000}"/>
    <cellStyle name="Percent 5 2 4 2 4" xfId="21528" xr:uid="{00000000-0005-0000-0000-00006B540000}"/>
    <cellStyle name="Percent 5 2 4 2 5" xfId="21529" xr:uid="{00000000-0005-0000-0000-00006C540000}"/>
    <cellStyle name="Percent 5 2 4 3" xfId="21530" xr:uid="{00000000-0005-0000-0000-00006D540000}"/>
    <cellStyle name="Percent 5 2 4 3 2" xfId="21531" xr:uid="{00000000-0005-0000-0000-00006E540000}"/>
    <cellStyle name="Percent 5 2 4 3 2 2" xfId="21532" xr:uid="{00000000-0005-0000-0000-00006F540000}"/>
    <cellStyle name="Percent 5 2 4 3 2 3" xfId="21533" xr:uid="{00000000-0005-0000-0000-000070540000}"/>
    <cellStyle name="Percent 5 2 4 3 3" xfId="21534" xr:uid="{00000000-0005-0000-0000-000071540000}"/>
    <cellStyle name="Percent 5 2 4 3 4" xfId="21535" xr:uid="{00000000-0005-0000-0000-000072540000}"/>
    <cellStyle name="Percent 5 2 4 4" xfId="21536" xr:uid="{00000000-0005-0000-0000-000073540000}"/>
    <cellStyle name="Percent 5 2 4 4 2" xfId="21537" xr:uid="{00000000-0005-0000-0000-000074540000}"/>
    <cellStyle name="Percent 5 2 4 4 3" xfId="21538" xr:uid="{00000000-0005-0000-0000-000075540000}"/>
    <cellStyle name="Percent 5 2 4 5" xfId="21539" xr:uid="{00000000-0005-0000-0000-000076540000}"/>
    <cellStyle name="Percent 5 2 4 6" xfId="21540" xr:uid="{00000000-0005-0000-0000-000077540000}"/>
    <cellStyle name="Percent 5 2 5" xfId="21541" xr:uid="{00000000-0005-0000-0000-000078540000}"/>
    <cellStyle name="Percent 5 2 6" xfId="21542" xr:uid="{00000000-0005-0000-0000-000079540000}"/>
    <cellStyle name="Percent 5 2 6 2" xfId="21543" xr:uid="{00000000-0005-0000-0000-00007A540000}"/>
    <cellStyle name="Percent 5 2 6 2 2" xfId="21544" xr:uid="{00000000-0005-0000-0000-00007B540000}"/>
    <cellStyle name="Percent 5 2 6 2 2 2" xfId="21545" xr:uid="{00000000-0005-0000-0000-00007C540000}"/>
    <cellStyle name="Percent 5 2 6 2 2 3" xfId="21546" xr:uid="{00000000-0005-0000-0000-00007D540000}"/>
    <cellStyle name="Percent 5 2 6 2 3" xfId="21547" xr:uid="{00000000-0005-0000-0000-00007E540000}"/>
    <cellStyle name="Percent 5 2 6 2 4" xfId="21548" xr:uid="{00000000-0005-0000-0000-00007F540000}"/>
    <cellStyle name="Percent 5 2 6 3" xfId="21549" xr:uid="{00000000-0005-0000-0000-000080540000}"/>
    <cellStyle name="Percent 5 2 6 3 2" xfId="21550" xr:uid="{00000000-0005-0000-0000-000081540000}"/>
    <cellStyle name="Percent 5 2 6 3 3" xfId="21551" xr:uid="{00000000-0005-0000-0000-000082540000}"/>
    <cellStyle name="Percent 5 2 6 4" xfId="21552" xr:uid="{00000000-0005-0000-0000-000083540000}"/>
    <cellStyle name="Percent 5 2 6 5" xfId="21553" xr:uid="{00000000-0005-0000-0000-000084540000}"/>
    <cellStyle name="Percent 5 2 7" xfId="21554" xr:uid="{00000000-0005-0000-0000-000085540000}"/>
    <cellStyle name="Percent 5 2 7 2" xfId="21555" xr:uid="{00000000-0005-0000-0000-000086540000}"/>
    <cellStyle name="Percent 5 2 7 2 2" xfId="21556" xr:uid="{00000000-0005-0000-0000-000087540000}"/>
    <cellStyle name="Percent 5 2 7 2 3" xfId="21557" xr:uid="{00000000-0005-0000-0000-000088540000}"/>
    <cellStyle name="Percent 5 2 7 3" xfId="21558" xr:uid="{00000000-0005-0000-0000-000089540000}"/>
    <cellStyle name="Percent 5 2 7 4" xfId="21559" xr:uid="{00000000-0005-0000-0000-00008A540000}"/>
    <cellStyle name="Percent 5 2 8" xfId="21560" xr:uid="{00000000-0005-0000-0000-00008B540000}"/>
    <cellStyle name="Percent 5 2 8 2" xfId="21561" xr:uid="{00000000-0005-0000-0000-00008C540000}"/>
    <cellStyle name="Percent 5 2 8 3" xfId="21562" xr:uid="{00000000-0005-0000-0000-00008D540000}"/>
    <cellStyle name="Percent 5 2 9" xfId="21563" xr:uid="{00000000-0005-0000-0000-00008E540000}"/>
    <cellStyle name="Percent 5 2 9 2" xfId="21564" xr:uid="{00000000-0005-0000-0000-00008F540000}"/>
    <cellStyle name="Percent 5 2 9 3" xfId="21565" xr:uid="{00000000-0005-0000-0000-000090540000}"/>
    <cellStyle name="Percent 5 20" xfId="21566" xr:uid="{00000000-0005-0000-0000-000091540000}"/>
    <cellStyle name="Percent 5 21" xfId="21567" xr:uid="{00000000-0005-0000-0000-000092540000}"/>
    <cellStyle name="Percent 5 22" xfId="21568" xr:uid="{00000000-0005-0000-0000-000093540000}"/>
    <cellStyle name="Percent 5 23" xfId="21569" xr:uid="{00000000-0005-0000-0000-000094540000}"/>
    <cellStyle name="Percent 5 24" xfId="21570" xr:uid="{00000000-0005-0000-0000-000095540000}"/>
    <cellStyle name="Percent 5 25" xfId="21571" xr:uid="{00000000-0005-0000-0000-000096540000}"/>
    <cellStyle name="Percent 5 26" xfId="21572" xr:uid="{00000000-0005-0000-0000-000097540000}"/>
    <cellStyle name="Percent 5 27" xfId="21573" xr:uid="{00000000-0005-0000-0000-000098540000}"/>
    <cellStyle name="Percent 5 28" xfId="21574" xr:uid="{00000000-0005-0000-0000-000099540000}"/>
    <cellStyle name="Percent 5 3" xfId="21575" xr:uid="{00000000-0005-0000-0000-00009A540000}"/>
    <cellStyle name="Percent 5 3 2" xfId="21576" xr:uid="{00000000-0005-0000-0000-00009B540000}"/>
    <cellStyle name="Percent 5 3 2 2" xfId="21577" xr:uid="{00000000-0005-0000-0000-00009C540000}"/>
    <cellStyle name="Percent 5 3 2 2 2" xfId="21578" xr:uid="{00000000-0005-0000-0000-00009D540000}"/>
    <cellStyle name="Percent 5 3 2 2 2 2" xfId="21579" xr:uid="{00000000-0005-0000-0000-00009E540000}"/>
    <cellStyle name="Percent 5 3 2 2 2 2 2" xfId="21580" xr:uid="{00000000-0005-0000-0000-00009F540000}"/>
    <cellStyle name="Percent 5 3 2 2 2 2 3" xfId="21581" xr:uid="{00000000-0005-0000-0000-0000A0540000}"/>
    <cellStyle name="Percent 5 3 2 2 2 3" xfId="21582" xr:uid="{00000000-0005-0000-0000-0000A1540000}"/>
    <cellStyle name="Percent 5 3 2 2 2 4" xfId="21583" xr:uid="{00000000-0005-0000-0000-0000A2540000}"/>
    <cellStyle name="Percent 5 3 2 2 3" xfId="21584" xr:uid="{00000000-0005-0000-0000-0000A3540000}"/>
    <cellStyle name="Percent 5 3 2 2 3 2" xfId="21585" xr:uid="{00000000-0005-0000-0000-0000A4540000}"/>
    <cellStyle name="Percent 5 3 2 2 3 3" xfId="21586" xr:uid="{00000000-0005-0000-0000-0000A5540000}"/>
    <cellStyle name="Percent 5 3 2 2 4" xfId="21587" xr:uid="{00000000-0005-0000-0000-0000A6540000}"/>
    <cellStyle name="Percent 5 3 2 2 5" xfId="21588" xr:uid="{00000000-0005-0000-0000-0000A7540000}"/>
    <cellStyle name="Percent 5 3 2 3" xfId="21589" xr:uid="{00000000-0005-0000-0000-0000A8540000}"/>
    <cellStyle name="Percent 5 3 2 3 2" xfId="21590" xr:uid="{00000000-0005-0000-0000-0000A9540000}"/>
    <cellStyle name="Percent 5 3 2 3 2 2" xfId="21591" xr:uid="{00000000-0005-0000-0000-0000AA540000}"/>
    <cellStyle name="Percent 5 3 2 3 2 3" xfId="21592" xr:uid="{00000000-0005-0000-0000-0000AB540000}"/>
    <cellStyle name="Percent 5 3 2 3 3" xfId="21593" xr:uid="{00000000-0005-0000-0000-0000AC540000}"/>
    <cellStyle name="Percent 5 3 2 3 4" xfId="21594" xr:uid="{00000000-0005-0000-0000-0000AD540000}"/>
    <cellStyle name="Percent 5 3 2 4" xfId="21595" xr:uid="{00000000-0005-0000-0000-0000AE540000}"/>
    <cellStyle name="Percent 5 3 2 4 2" xfId="21596" xr:uid="{00000000-0005-0000-0000-0000AF540000}"/>
    <cellStyle name="Percent 5 3 2 4 3" xfId="21597" xr:uid="{00000000-0005-0000-0000-0000B0540000}"/>
    <cellStyle name="Percent 5 3 2 5" xfId="21598" xr:uid="{00000000-0005-0000-0000-0000B1540000}"/>
    <cellStyle name="Percent 5 3 2 6" xfId="21599" xr:uid="{00000000-0005-0000-0000-0000B2540000}"/>
    <cellStyle name="Percent 5 3 3" xfId="21600" xr:uid="{00000000-0005-0000-0000-0000B3540000}"/>
    <cellStyle name="Percent 5 3 4" xfId="21601" xr:uid="{00000000-0005-0000-0000-0000B4540000}"/>
    <cellStyle name="Percent 5 3 4 2" xfId="21602" xr:uid="{00000000-0005-0000-0000-0000B5540000}"/>
    <cellStyle name="Percent 5 3 4 2 2" xfId="21603" xr:uid="{00000000-0005-0000-0000-0000B6540000}"/>
    <cellStyle name="Percent 5 3 4 2 2 2" xfId="21604" xr:uid="{00000000-0005-0000-0000-0000B7540000}"/>
    <cellStyle name="Percent 5 3 4 2 2 3" xfId="21605" xr:uid="{00000000-0005-0000-0000-0000B8540000}"/>
    <cellStyle name="Percent 5 3 4 2 3" xfId="21606" xr:uid="{00000000-0005-0000-0000-0000B9540000}"/>
    <cellStyle name="Percent 5 3 4 2 4" xfId="21607" xr:uid="{00000000-0005-0000-0000-0000BA540000}"/>
    <cellStyle name="Percent 5 3 4 3" xfId="21608" xr:uid="{00000000-0005-0000-0000-0000BB540000}"/>
    <cellStyle name="Percent 5 3 4 3 2" xfId="21609" xr:uid="{00000000-0005-0000-0000-0000BC540000}"/>
    <cellStyle name="Percent 5 3 4 3 3" xfId="21610" xr:uid="{00000000-0005-0000-0000-0000BD540000}"/>
    <cellStyle name="Percent 5 3 4 4" xfId="21611" xr:uid="{00000000-0005-0000-0000-0000BE540000}"/>
    <cellStyle name="Percent 5 3 4 5" xfId="21612" xr:uid="{00000000-0005-0000-0000-0000BF540000}"/>
    <cellStyle name="Percent 5 3 5" xfId="21613" xr:uid="{00000000-0005-0000-0000-0000C0540000}"/>
    <cellStyle name="Percent 5 3 5 2" xfId="21614" xr:uid="{00000000-0005-0000-0000-0000C1540000}"/>
    <cellStyle name="Percent 5 3 5 2 2" xfId="21615" xr:uid="{00000000-0005-0000-0000-0000C2540000}"/>
    <cellStyle name="Percent 5 3 5 2 3" xfId="21616" xr:uid="{00000000-0005-0000-0000-0000C3540000}"/>
    <cellStyle name="Percent 5 3 5 3" xfId="21617" xr:uid="{00000000-0005-0000-0000-0000C4540000}"/>
    <cellStyle name="Percent 5 3 5 4" xfId="21618" xr:uid="{00000000-0005-0000-0000-0000C5540000}"/>
    <cellStyle name="Percent 5 3 6" xfId="21619" xr:uid="{00000000-0005-0000-0000-0000C6540000}"/>
    <cellStyle name="Percent 5 3 6 2" xfId="21620" xr:uid="{00000000-0005-0000-0000-0000C7540000}"/>
    <cellStyle name="Percent 5 3 6 3" xfId="21621" xr:uid="{00000000-0005-0000-0000-0000C8540000}"/>
    <cellStyle name="Percent 5 3 7" xfId="21622" xr:uid="{00000000-0005-0000-0000-0000C9540000}"/>
    <cellStyle name="Percent 5 3 7 2" xfId="21623" xr:uid="{00000000-0005-0000-0000-0000CA540000}"/>
    <cellStyle name="Percent 5 3 7 3" xfId="21624" xr:uid="{00000000-0005-0000-0000-0000CB540000}"/>
    <cellStyle name="Percent 5 3 8" xfId="21625" xr:uid="{00000000-0005-0000-0000-0000CC540000}"/>
    <cellStyle name="Percent 5 3 9" xfId="21626" xr:uid="{00000000-0005-0000-0000-0000CD540000}"/>
    <cellStyle name="Percent 5 4" xfId="21627" xr:uid="{00000000-0005-0000-0000-0000CE540000}"/>
    <cellStyle name="Percent 5 4 2" xfId="21628" xr:uid="{00000000-0005-0000-0000-0000CF540000}"/>
    <cellStyle name="Percent 5 4 2 2" xfId="21629" xr:uid="{00000000-0005-0000-0000-0000D0540000}"/>
    <cellStyle name="Percent 5 4 2 2 2" xfId="21630" xr:uid="{00000000-0005-0000-0000-0000D1540000}"/>
    <cellStyle name="Percent 5 4 2 2 2 2" xfId="21631" xr:uid="{00000000-0005-0000-0000-0000D2540000}"/>
    <cellStyle name="Percent 5 4 2 2 2 3" xfId="21632" xr:uid="{00000000-0005-0000-0000-0000D3540000}"/>
    <cellStyle name="Percent 5 4 2 2 3" xfId="21633" xr:uid="{00000000-0005-0000-0000-0000D4540000}"/>
    <cellStyle name="Percent 5 4 2 2 4" xfId="21634" xr:uid="{00000000-0005-0000-0000-0000D5540000}"/>
    <cellStyle name="Percent 5 4 2 3" xfId="21635" xr:uid="{00000000-0005-0000-0000-0000D6540000}"/>
    <cellStyle name="Percent 5 4 2 3 2" xfId="21636" xr:uid="{00000000-0005-0000-0000-0000D7540000}"/>
    <cellStyle name="Percent 5 4 2 3 3" xfId="21637" xr:uid="{00000000-0005-0000-0000-0000D8540000}"/>
    <cellStyle name="Percent 5 4 2 4" xfId="21638" xr:uid="{00000000-0005-0000-0000-0000D9540000}"/>
    <cellStyle name="Percent 5 4 2 5" xfId="21639" xr:uid="{00000000-0005-0000-0000-0000DA540000}"/>
    <cellStyle name="Percent 5 4 3" xfId="21640" xr:uid="{00000000-0005-0000-0000-0000DB540000}"/>
    <cellStyle name="Percent 5 4 3 2" xfId="21641" xr:uid="{00000000-0005-0000-0000-0000DC540000}"/>
    <cellStyle name="Percent 5 4 3 2 2" xfId="21642" xr:uid="{00000000-0005-0000-0000-0000DD540000}"/>
    <cellStyle name="Percent 5 4 3 2 3" xfId="21643" xr:uid="{00000000-0005-0000-0000-0000DE540000}"/>
    <cellStyle name="Percent 5 4 3 3" xfId="21644" xr:uid="{00000000-0005-0000-0000-0000DF540000}"/>
    <cellStyle name="Percent 5 4 3 4" xfId="21645" xr:uid="{00000000-0005-0000-0000-0000E0540000}"/>
    <cellStyle name="Percent 5 4 4" xfId="21646" xr:uid="{00000000-0005-0000-0000-0000E1540000}"/>
    <cellStyle name="Percent 5 4 4 2" xfId="21647" xr:uid="{00000000-0005-0000-0000-0000E2540000}"/>
    <cellStyle name="Percent 5 4 4 3" xfId="21648" xr:uid="{00000000-0005-0000-0000-0000E3540000}"/>
    <cellStyle name="Percent 5 4 5" xfId="21649" xr:uid="{00000000-0005-0000-0000-0000E4540000}"/>
    <cellStyle name="Percent 5 4 6" xfId="21650" xr:uid="{00000000-0005-0000-0000-0000E5540000}"/>
    <cellStyle name="Percent 5 5" xfId="21651" xr:uid="{00000000-0005-0000-0000-0000E6540000}"/>
    <cellStyle name="Percent 5 6" xfId="21652" xr:uid="{00000000-0005-0000-0000-0000E7540000}"/>
    <cellStyle name="Percent 5 6 2" xfId="21653" xr:uid="{00000000-0005-0000-0000-0000E8540000}"/>
    <cellStyle name="Percent 5 6 2 2" xfId="21654" xr:uid="{00000000-0005-0000-0000-0000E9540000}"/>
    <cellStyle name="Percent 5 6 2 2 2" xfId="21655" xr:uid="{00000000-0005-0000-0000-0000EA540000}"/>
    <cellStyle name="Percent 5 6 2 2 3" xfId="21656" xr:uid="{00000000-0005-0000-0000-0000EB540000}"/>
    <cellStyle name="Percent 5 6 2 3" xfId="21657" xr:uid="{00000000-0005-0000-0000-0000EC540000}"/>
    <cellStyle name="Percent 5 6 2 4" xfId="21658" xr:uid="{00000000-0005-0000-0000-0000ED540000}"/>
    <cellStyle name="Percent 5 6 3" xfId="21659" xr:uid="{00000000-0005-0000-0000-0000EE540000}"/>
    <cellStyle name="Percent 5 6 3 2" xfId="21660" xr:uid="{00000000-0005-0000-0000-0000EF540000}"/>
    <cellStyle name="Percent 5 6 3 3" xfId="21661" xr:uid="{00000000-0005-0000-0000-0000F0540000}"/>
    <cellStyle name="Percent 5 6 4" xfId="21662" xr:uid="{00000000-0005-0000-0000-0000F1540000}"/>
    <cellStyle name="Percent 5 6 5" xfId="21663" xr:uid="{00000000-0005-0000-0000-0000F2540000}"/>
    <cellStyle name="Percent 5 7" xfId="21664" xr:uid="{00000000-0005-0000-0000-0000F3540000}"/>
    <cellStyle name="Percent 5 7 2" xfId="21665" xr:uid="{00000000-0005-0000-0000-0000F4540000}"/>
    <cellStyle name="Percent 5 7 2 2" xfId="21666" xr:uid="{00000000-0005-0000-0000-0000F5540000}"/>
    <cellStyle name="Percent 5 7 2 3" xfId="21667" xr:uid="{00000000-0005-0000-0000-0000F6540000}"/>
    <cellStyle name="Percent 5 7 3" xfId="21668" xr:uid="{00000000-0005-0000-0000-0000F7540000}"/>
    <cellStyle name="Percent 5 7 4" xfId="21669" xr:uid="{00000000-0005-0000-0000-0000F8540000}"/>
    <cellStyle name="Percent 5 8" xfId="21670" xr:uid="{00000000-0005-0000-0000-0000F9540000}"/>
    <cellStyle name="Percent 5 8 2" xfId="21671" xr:uid="{00000000-0005-0000-0000-0000FA540000}"/>
    <cellStyle name="Percent 5 8 3" xfId="21672" xr:uid="{00000000-0005-0000-0000-0000FB540000}"/>
    <cellStyle name="Percent 5 9" xfId="21673" xr:uid="{00000000-0005-0000-0000-0000FC540000}"/>
    <cellStyle name="Percent 5 9 2" xfId="21674" xr:uid="{00000000-0005-0000-0000-0000FD540000}"/>
    <cellStyle name="Percent 5 9 3" xfId="21675" xr:uid="{00000000-0005-0000-0000-0000FE540000}"/>
    <cellStyle name="Percent 50" xfId="21676" xr:uid="{00000000-0005-0000-0000-0000FF540000}"/>
    <cellStyle name="Percent 51" xfId="21677" xr:uid="{00000000-0005-0000-0000-000000550000}"/>
    <cellStyle name="Percent 52" xfId="21678" xr:uid="{00000000-0005-0000-0000-000001550000}"/>
    <cellStyle name="Percent 53" xfId="21679" xr:uid="{00000000-0005-0000-0000-000002550000}"/>
    <cellStyle name="Percent 54" xfId="21680" xr:uid="{00000000-0005-0000-0000-000003550000}"/>
    <cellStyle name="Percent 55" xfId="21681" xr:uid="{00000000-0005-0000-0000-000004550000}"/>
    <cellStyle name="Percent 56" xfId="21682" xr:uid="{00000000-0005-0000-0000-000005550000}"/>
    <cellStyle name="Percent 57" xfId="21683" xr:uid="{00000000-0005-0000-0000-000006550000}"/>
    <cellStyle name="Percent 58" xfId="21684" xr:uid="{00000000-0005-0000-0000-000007550000}"/>
    <cellStyle name="Percent 59" xfId="21685" xr:uid="{00000000-0005-0000-0000-000008550000}"/>
    <cellStyle name="Percent 6" xfId="21686" xr:uid="{00000000-0005-0000-0000-000009550000}"/>
    <cellStyle name="Percent 6 2" xfId="21687" xr:uid="{00000000-0005-0000-0000-00000A550000}"/>
    <cellStyle name="Percent 6 2 2" xfId="21688" xr:uid="{00000000-0005-0000-0000-00000B550000}"/>
    <cellStyle name="Percent 6 2 3" xfId="21689" xr:uid="{00000000-0005-0000-0000-00000C550000}"/>
    <cellStyle name="Percent 6 3" xfId="21690" xr:uid="{00000000-0005-0000-0000-00000D550000}"/>
    <cellStyle name="Percent 6 4" xfId="21691" xr:uid="{00000000-0005-0000-0000-00000E550000}"/>
    <cellStyle name="Percent 6 5" xfId="21692" xr:uid="{00000000-0005-0000-0000-00000F550000}"/>
    <cellStyle name="Percent 60" xfId="21693" xr:uid="{00000000-0005-0000-0000-000010550000}"/>
    <cellStyle name="Percent 61" xfId="21694" xr:uid="{00000000-0005-0000-0000-000011550000}"/>
    <cellStyle name="Percent 62" xfId="21695" xr:uid="{00000000-0005-0000-0000-000012550000}"/>
    <cellStyle name="Percent 63" xfId="21696" xr:uid="{00000000-0005-0000-0000-000013550000}"/>
    <cellStyle name="Percent 64" xfId="21697" xr:uid="{00000000-0005-0000-0000-000014550000}"/>
    <cellStyle name="Percent 65" xfId="21698" xr:uid="{00000000-0005-0000-0000-000015550000}"/>
    <cellStyle name="Percent 66" xfId="21699" xr:uid="{00000000-0005-0000-0000-000016550000}"/>
    <cellStyle name="Percent 67" xfId="21700" xr:uid="{00000000-0005-0000-0000-000017550000}"/>
    <cellStyle name="Percent 68" xfId="21701" xr:uid="{00000000-0005-0000-0000-000018550000}"/>
    <cellStyle name="Percent 69" xfId="21702" xr:uid="{00000000-0005-0000-0000-000019550000}"/>
    <cellStyle name="Percent 7" xfId="21703" xr:uid="{00000000-0005-0000-0000-00001A550000}"/>
    <cellStyle name="Percent 7 2" xfId="21704" xr:uid="{00000000-0005-0000-0000-00001B550000}"/>
    <cellStyle name="Percent 7 2 2" xfId="21705" xr:uid="{00000000-0005-0000-0000-00001C550000}"/>
    <cellStyle name="Percent 7 2 3" xfId="21706" xr:uid="{00000000-0005-0000-0000-00001D550000}"/>
    <cellStyle name="Percent 7 3" xfId="21707" xr:uid="{00000000-0005-0000-0000-00001E550000}"/>
    <cellStyle name="Percent 7 4" xfId="21708" xr:uid="{00000000-0005-0000-0000-00001F550000}"/>
    <cellStyle name="Percent 70" xfId="21709" xr:uid="{00000000-0005-0000-0000-000020550000}"/>
    <cellStyle name="Percent 71" xfId="21710" xr:uid="{00000000-0005-0000-0000-000021550000}"/>
    <cellStyle name="Percent 72" xfId="21711" xr:uid="{00000000-0005-0000-0000-000022550000}"/>
    <cellStyle name="Percent 73" xfId="21712" xr:uid="{00000000-0005-0000-0000-000023550000}"/>
    <cellStyle name="Percent 74" xfId="21713" xr:uid="{00000000-0005-0000-0000-000024550000}"/>
    <cellStyle name="Percent 75" xfId="21714" xr:uid="{00000000-0005-0000-0000-000025550000}"/>
    <cellStyle name="Percent 76" xfId="21715" xr:uid="{00000000-0005-0000-0000-000026550000}"/>
    <cellStyle name="Percent 77" xfId="21716" xr:uid="{00000000-0005-0000-0000-000027550000}"/>
    <cellStyle name="Percent 78" xfId="21717" xr:uid="{00000000-0005-0000-0000-000028550000}"/>
    <cellStyle name="Percent 79" xfId="21718" xr:uid="{00000000-0005-0000-0000-000029550000}"/>
    <cellStyle name="Percent 8" xfId="21719" xr:uid="{00000000-0005-0000-0000-00002A550000}"/>
    <cellStyle name="Percent 8 2" xfId="21720" xr:uid="{00000000-0005-0000-0000-00002B550000}"/>
    <cellStyle name="Percent 8 2 2" xfId="21721" xr:uid="{00000000-0005-0000-0000-00002C550000}"/>
    <cellStyle name="Percent 8 2 3" xfId="21722" xr:uid="{00000000-0005-0000-0000-00002D550000}"/>
    <cellStyle name="Percent 8 2 4" xfId="21723" xr:uid="{00000000-0005-0000-0000-00002E550000}"/>
    <cellStyle name="Percent 8 2 4 2" xfId="21724" xr:uid="{00000000-0005-0000-0000-00002F550000}"/>
    <cellStyle name="Percent 8 2 4 3" xfId="21725" xr:uid="{00000000-0005-0000-0000-000030550000}"/>
    <cellStyle name="Percent 8 3" xfId="21726" xr:uid="{00000000-0005-0000-0000-000031550000}"/>
    <cellStyle name="Percent 8 3 2" xfId="21727" xr:uid="{00000000-0005-0000-0000-000032550000}"/>
    <cellStyle name="Percent 8 3 3" xfId="21728" xr:uid="{00000000-0005-0000-0000-000033550000}"/>
    <cellStyle name="Percent 80" xfId="21729" xr:uid="{00000000-0005-0000-0000-000034550000}"/>
    <cellStyle name="Percent 81" xfId="21730" xr:uid="{00000000-0005-0000-0000-000035550000}"/>
    <cellStyle name="Percent 82" xfId="21731" xr:uid="{00000000-0005-0000-0000-000036550000}"/>
    <cellStyle name="Percent 83" xfId="21732" xr:uid="{00000000-0005-0000-0000-000037550000}"/>
    <cellStyle name="Percent 84" xfId="21733" xr:uid="{00000000-0005-0000-0000-000038550000}"/>
    <cellStyle name="Percent 85" xfId="21734" xr:uid="{00000000-0005-0000-0000-000039550000}"/>
    <cellStyle name="Percent 86" xfId="21735" xr:uid="{00000000-0005-0000-0000-00003A550000}"/>
    <cellStyle name="Percent 87" xfId="21736" xr:uid="{00000000-0005-0000-0000-00003B550000}"/>
    <cellStyle name="Percent 88" xfId="21737" xr:uid="{00000000-0005-0000-0000-00003C550000}"/>
    <cellStyle name="Percent 89" xfId="21738" xr:uid="{00000000-0005-0000-0000-00003D550000}"/>
    <cellStyle name="Percent 9" xfId="21739" xr:uid="{00000000-0005-0000-0000-00003E550000}"/>
    <cellStyle name="Percent 9 2" xfId="21740" xr:uid="{00000000-0005-0000-0000-00003F550000}"/>
    <cellStyle name="Percent 9 2 2" xfId="21741" xr:uid="{00000000-0005-0000-0000-000040550000}"/>
    <cellStyle name="Percent 9 2 3" xfId="21742" xr:uid="{00000000-0005-0000-0000-000041550000}"/>
    <cellStyle name="Percent 90" xfId="21743" xr:uid="{00000000-0005-0000-0000-000042550000}"/>
    <cellStyle name="Percent 91" xfId="21744" xr:uid="{00000000-0005-0000-0000-000043550000}"/>
    <cellStyle name="Percent 92" xfId="21745" xr:uid="{00000000-0005-0000-0000-000044550000}"/>
    <cellStyle name="Percent 93" xfId="21746" xr:uid="{00000000-0005-0000-0000-000045550000}"/>
    <cellStyle name="Percent 94" xfId="21747" xr:uid="{00000000-0005-0000-0000-000046550000}"/>
    <cellStyle name="Percent 95" xfId="21748" xr:uid="{00000000-0005-0000-0000-000047550000}"/>
    <cellStyle name="Percent 96" xfId="21749" xr:uid="{00000000-0005-0000-0000-000048550000}"/>
    <cellStyle name="Percent 97" xfId="21750" xr:uid="{00000000-0005-0000-0000-000049550000}"/>
    <cellStyle name="Percent 98" xfId="21751" xr:uid="{00000000-0005-0000-0000-00004A550000}"/>
    <cellStyle name="Percent 99" xfId="21752" xr:uid="{00000000-0005-0000-0000-00004B550000}"/>
    <cellStyle name="placeholder" xfId="21753" xr:uid="{00000000-0005-0000-0000-00004C550000}"/>
    <cellStyle name="PS_Comma" xfId="43" xr:uid="{00000000-0005-0000-0000-00004D550000}"/>
    <cellStyle name="PSChar" xfId="44" xr:uid="{00000000-0005-0000-0000-00004E550000}"/>
    <cellStyle name="PSDate" xfId="45" xr:uid="{00000000-0005-0000-0000-00004F550000}"/>
    <cellStyle name="PSDec" xfId="46" xr:uid="{00000000-0005-0000-0000-000050550000}"/>
    <cellStyle name="PSHeading" xfId="47" xr:uid="{00000000-0005-0000-0000-000051550000}"/>
    <cellStyle name="PSInt" xfId="48" xr:uid="{00000000-0005-0000-0000-000052550000}"/>
    <cellStyle name="PSSpacer" xfId="49" xr:uid="{00000000-0005-0000-0000-000053550000}"/>
    <cellStyle name="ReportTitlePrompt" xfId="21754" xr:uid="{00000000-0005-0000-0000-000054550000}"/>
    <cellStyle name="ReportTitleValue" xfId="21755" xr:uid="{00000000-0005-0000-0000-000055550000}"/>
    <cellStyle name="Row Lvl 1" xfId="21756" xr:uid="{00000000-0005-0000-0000-000056550000}"/>
    <cellStyle name="Row Lvl 2" xfId="21757" xr:uid="{00000000-0005-0000-0000-000057550000}"/>
    <cellStyle name="RowAcctAbovePrompt" xfId="21758" xr:uid="{00000000-0005-0000-0000-000058550000}"/>
    <cellStyle name="RowAcctSOBAbovePrompt" xfId="21759" xr:uid="{00000000-0005-0000-0000-000059550000}"/>
    <cellStyle name="RowAcctSOBValue" xfId="21760" xr:uid="{00000000-0005-0000-0000-00005A550000}"/>
    <cellStyle name="RowAcctValue" xfId="21761" xr:uid="{00000000-0005-0000-0000-00005B550000}"/>
    <cellStyle name="RowAttrAbovePrompt" xfId="21762" xr:uid="{00000000-0005-0000-0000-00005C550000}"/>
    <cellStyle name="RowAttrValue" xfId="21763" xr:uid="{00000000-0005-0000-0000-00005D550000}"/>
    <cellStyle name="RowColSetAbovePrompt" xfId="21764" xr:uid="{00000000-0005-0000-0000-00005E550000}"/>
    <cellStyle name="RowColSetLeftPrompt" xfId="21765" xr:uid="{00000000-0005-0000-0000-00005F550000}"/>
    <cellStyle name="RowColSetValue" xfId="21766" xr:uid="{00000000-0005-0000-0000-000060550000}"/>
    <cellStyle name="RowLeftPrompt" xfId="21767" xr:uid="{00000000-0005-0000-0000-000061550000}"/>
    <cellStyle name="SampleUsingFormatMask" xfId="21768" xr:uid="{00000000-0005-0000-0000-000062550000}"/>
    <cellStyle name="SampleWithNoFormatMask" xfId="21769" xr:uid="{00000000-0005-0000-0000-000063550000}"/>
    <cellStyle name="STYLE1" xfId="21770" xr:uid="{00000000-0005-0000-0000-000064550000}"/>
    <cellStyle name="STYLE1 2" xfId="21771" xr:uid="{00000000-0005-0000-0000-000065550000}"/>
    <cellStyle name="STYLE1 2 2" xfId="21772" xr:uid="{00000000-0005-0000-0000-000066550000}"/>
    <cellStyle name="STYLE1 2 3" xfId="21773" xr:uid="{00000000-0005-0000-0000-000067550000}"/>
    <cellStyle name="STYLE1 3" xfId="21774" xr:uid="{00000000-0005-0000-0000-000068550000}"/>
    <cellStyle name="STYLE1 4" xfId="21775" xr:uid="{00000000-0005-0000-0000-000069550000}"/>
    <cellStyle name="STYLE1 5" xfId="21776" xr:uid="{00000000-0005-0000-0000-00006A550000}"/>
    <cellStyle name="STYLE2" xfId="21777" xr:uid="{00000000-0005-0000-0000-00006B550000}"/>
    <cellStyle name="STYLE2 2" xfId="21778" xr:uid="{00000000-0005-0000-0000-00006C550000}"/>
    <cellStyle name="STYLE2 2 2" xfId="21779" xr:uid="{00000000-0005-0000-0000-00006D550000}"/>
    <cellStyle name="STYLE2 2 3" xfId="21780" xr:uid="{00000000-0005-0000-0000-00006E550000}"/>
    <cellStyle name="STYLE2 3" xfId="21781" xr:uid="{00000000-0005-0000-0000-00006F550000}"/>
    <cellStyle name="STYLE2 4" xfId="21782" xr:uid="{00000000-0005-0000-0000-000070550000}"/>
    <cellStyle name="STYLE3" xfId="21783" xr:uid="{00000000-0005-0000-0000-000071550000}"/>
    <cellStyle name="STYLE3 2" xfId="21784" xr:uid="{00000000-0005-0000-0000-000072550000}"/>
    <cellStyle name="STYLE3 2 2" xfId="21785" xr:uid="{00000000-0005-0000-0000-000073550000}"/>
    <cellStyle name="STYLE3 2 3" xfId="21786" xr:uid="{00000000-0005-0000-0000-000074550000}"/>
    <cellStyle name="STYLE3 3" xfId="21787" xr:uid="{00000000-0005-0000-0000-000075550000}"/>
    <cellStyle name="STYLE3 4" xfId="21788" xr:uid="{00000000-0005-0000-0000-000076550000}"/>
    <cellStyle name="STYLE3 5" xfId="21789" xr:uid="{00000000-0005-0000-0000-000077550000}"/>
    <cellStyle name="STYLE4" xfId="21790" xr:uid="{00000000-0005-0000-0000-000078550000}"/>
    <cellStyle name="STYLE4 2" xfId="21791" xr:uid="{00000000-0005-0000-0000-000079550000}"/>
    <cellStyle name="STYLE4 3" xfId="21792" xr:uid="{00000000-0005-0000-0000-00007A550000}"/>
    <cellStyle name="STYLE5" xfId="21793" xr:uid="{00000000-0005-0000-0000-00007B550000}"/>
    <cellStyle name="STYLE6" xfId="21794" xr:uid="{00000000-0005-0000-0000-00007C550000}"/>
    <cellStyle name="STYLE7" xfId="21795" xr:uid="{00000000-0005-0000-0000-00007D550000}"/>
    <cellStyle name="Title" xfId="21890" builtinId="15" customBuiltin="1"/>
    <cellStyle name="Title 2" xfId="21796" xr:uid="{00000000-0005-0000-0000-00007F550000}"/>
    <cellStyle name="Title 2 2" xfId="21797" xr:uid="{00000000-0005-0000-0000-000080550000}"/>
    <cellStyle name="Title 3" xfId="21798" xr:uid="{00000000-0005-0000-0000-000081550000}"/>
    <cellStyle name="Title 4" xfId="21799" xr:uid="{00000000-0005-0000-0000-000082550000}"/>
    <cellStyle name="Title 5" xfId="21800" xr:uid="{00000000-0005-0000-0000-000083550000}"/>
    <cellStyle name="Title 6" xfId="21801" xr:uid="{00000000-0005-0000-0000-000084550000}"/>
    <cellStyle name="Title Left" xfId="21802" xr:uid="{00000000-0005-0000-0000-000085550000}"/>
    <cellStyle name="Total" xfId="21905" builtinId="25" customBuiltin="1"/>
    <cellStyle name="Total 2" xfId="21803" xr:uid="{00000000-0005-0000-0000-000087550000}"/>
    <cellStyle name="Total 3" xfId="21804" xr:uid="{00000000-0005-0000-0000-000088550000}"/>
    <cellStyle name="Total 4" xfId="21805" xr:uid="{00000000-0005-0000-0000-000089550000}"/>
    <cellStyle name="Total 5" xfId="21806" xr:uid="{00000000-0005-0000-0000-00008A550000}"/>
    <cellStyle name="Total 5 2" xfId="21807" xr:uid="{00000000-0005-0000-0000-00008B550000}"/>
    <cellStyle name="Total 5 2 2" xfId="21808" xr:uid="{00000000-0005-0000-0000-00008C550000}"/>
    <cellStyle name="Total 5 3" xfId="21809" xr:uid="{00000000-0005-0000-0000-00008D550000}"/>
    <cellStyle name="Total 5 3 2" xfId="21810" xr:uid="{00000000-0005-0000-0000-00008E550000}"/>
    <cellStyle name="Total 5 4" xfId="21811" xr:uid="{00000000-0005-0000-0000-00008F550000}"/>
    <cellStyle name="Total 5 4 2" xfId="21812" xr:uid="{00000000-0005-0000-0000-000090550000}"/>
    <cellStyle name="Total 5 5" xfId="21813" xr:uid="{00000000-0005-0000-0000-000091550000}"/>
    <cellStyle name="Total 5 5 2" xfId="21814" xr:uid="{00000000-0005-0000-0000-000092550000}"/>
    <cellStyle name="Total 5 6" xfId="21815" xr:uid="{00000000-0005-0000-0000-000093550000}"/>
    <cellStyle name="Total 6" xfId="21816" xr:uid="{00000000-0005-0000-0000-000094550000}"/>
    <cellStyle name="Total 6 2" xfId="21817" xr:uid="{00000000-0005-0000-0000-000095550000}"/>
    <cellStyle name="Total 6 2 2" xfId="21818" xr:uid="{00000000-0005-0000-0000-000096550000}"/>
    <cellStyle name="Total 6 3" xfId="21819" xr:uid="{00000000-0005-0000-0000-000097550000}"/>
    <cellStyle name="Total 6 3 2" xfId="21820" xr:uid="{00000000-0005-0000-0000-000098550000}"/>
    <cellStyle name="Total 6 4" xfId="21821" xr:uid="{00000000-0005-0000-0000-000099550000}"/>
    <cellStyle name="Total 6 4 2" xfId="21822" xr:uid="{00000000-0005-0000-0000-00009A550000}"/>
    <cellStyle name="Total 6 5" xfId="21823" xr:uid="{00000000-0005-0000-0000-00009B550000}"/>
    <cellStyle name="Total 6 5 2" xfId="21824" xr:uid="{00000000-0005-0000-0000-00009C550000}"/>
    <cellStyle name="Total 6 6" xfId="21825" xr:uid="{00000000-0005-0000-0000-00009D550000}"/>
    <cellStyle name="UploadThisRowValue" xfId="21826" xr:uid="{00000000-0005-0000-0000-00009E550000}"/>
    <cellStyle name="Warning Text" xfId="21903" builtinId="11" customBuiltin="1"/>
    <cellStyle name="Warning Text 2" xfId="21827" xr:uid="{00000000-0005-0000-0000-0000A0550000}"/>
    <cellStyle name="Warning Text 3" xfId="21828" xr:uid="{00000000-0005-0000-0000-0000A1550000}"/>
    <cellStyle name="Warning Text 4" xfId="21829" xr:uid="{00000000-0005-0000-0000-0000A2550000}"/>
    <cellStyle name="Warning Text 5" xfId="21830" xr:uid="{00000000-0005-0000-0000-0000A3550000}"/>
    <cellStyle name="warnings" xfId="21831" xr:uid="{00000000-0005-0000-0000-0000A4550000}"/>
    <cellStyle name="WM_STANDARD" xfId="50" xr:uid="{00000000-0005-0000-0000-0000A5550000}"/>
    <cellStyle name="WMI_Standard" xfId="51" xr:uid="{00000000-0005-0000-0000-0000A6550000}"/>
    <cellStyle name="XComma" xfId="21832" xr:uid="{00000000-0005-0000-0000-0000A7550000}"/>
    <cellStyle name="XComma 0.0" xfId="21833" xr:uid="{00000000-0005-0000-0000-0000A8550000}"/>
    <cellStyle name="XComma 0.00" xfId="21834" xr:uid="{00000000-0005-0000-0000-0000A9550000}"/>
    <cellStyle name="XComma 0.000" xfId="21835" xr:uid="{00000000-0005-0000-0000-0000AA550000}"/>
    <cellStyle name="XCurrency" xfId="21836" xr:uid="{00000000-0005-0000-0000-0000AB550000}"/>
    <cellStyle name="XCurrency 0.0" xfId="21837" xr:uid="{00000000-0005-0000-0000-0000AC550000}"/>
    <cellStyle name="XCurrency 0.00" xfId="21838" xr:uid="{00000000-0005-0000-0000-0000AD550000}"/>
    <cellStyle name="XCurrency 0.000" xfId="21839" xr:uid="{00000000-0005-0000-0000-0000AE550000}"/>
    <cellStyle name="xstyle" xfId="21840" xr:uid="{00000000-0005-0000-0000-0000AF550000}"/>
  </cellStyles>
  <dxfs count="9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OE\ID\2014%20ID%20Rate%20Case\Electric\RS-RD\ID%20Elec%20Revenue%20Model%20-%204.14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Adjustments\Adjustments\PF%20-%20Revenue%20&amp;%20Gas%20Cost\WA%20Elec%20Revenue%20-%20Rev%20Adj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Adjustments\Adjustments\PF-Revenue&amp;Gas%20Cost\WA%20Elec%20Rev%20-%20Rev%20Adj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2019_%20WA%20Elec%20and%20Gas%20General%20Rate%20Case\Cost%20of%20Service%20Study\Demand%2012CP%2012.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2012-12%20CBR\Adjustments\Weather%20Normalization\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Bill Determ"/>
      <sheetName val="ID Sch 25"/>
      <sheetName val="ROR"/>
      <sheetName val="Lighting summary"/>
      <sheetName val="St Lts"/>
      <sheetName val="Area Lts"/>
      <sheetName val="Block Data"/>
      <sheetName val="Rev Runs 12ME122013"/>
      <sheetName val="Rev Runs 12ME062012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7">
          <cell r="E37">
            <v>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>
        <row r="8">
          <cell r="D8">
            <v>101892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D45">
            <v>158134847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Generation Level Energy"/>
      <sheetName val="WA DemEst"/>
      <sheetName val="ID DemEst"/>
      <sheetName val="PT Ratio"/>
      <sheetName val="Electric Factors "/>
      <sheetName val="2018 Daylight"/>
      <sheetName val="Schedule Shifting Adj - ID"/>
      <sheetName val="Losses"/>
      <sheetName val="WA Sch 25 (12.2018)"/>
      <sheetName val="ID Sch 25 (12.2018)"/>
      <sheetName val="12.2018 WA Usage"/>
      <sheetName val="12.2018 ID Usage"/>
      <sheetName val="Load Sha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H43">
            <v>6.2E-2</v>
          </cell>
        </row>
      </sheetData>
      <sheetData sheetId="11">
        <row r="5">
          <cell r="D5">
            <v>606597</v>
          </cell>
        </row>
      </sheetData>
      <sheetData sheetId="12"/>
      <sheetData sheetId="13">
        <row r="114">
          <cell r="C114">
            <v>9858642</v>
          </cell>
        </row>
      </sheetData>
      <sheetData sheetId="14"/>
      <sheetData sheetId="15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3BE0-F4A5-4511-9C41-CD93DA6F8BFA}">
  <dimension ref="A1:R8762"/>
  <sheetViews>
    <sheetView workbookViewId="0">
      <selection activeCell="K8566" sqref="K8566"/>
    </sheetView>
  </sheetViews>
  <sheetFormatPr defaultRowHeight="12.75"/>
  <cols>
    <col min="1" max="3" width="9.33203125" style="467"/>
    <col min="4" max="4" width="13.33203125" style="467" bestFit="1" customWidth="1"/>
    <col min="5" max="11" width="9.33203125" style="467"/>
    <col min="12" max="12" width="14.33203125" style="467" customWidth="1"/>
    <col min="13" max="15" width="9.33203125" style="467"/>
    <col min="16" max="16" width="14.1640625" style="467" customWidth="1"/>
    <col min="17" max="17" width="9.33203125" style="467"/>
    <col min="18" max="18" width="10.6640625" style="467" customWidth="1"/>
    <col min="19" max="16384" width="9.33203125" style="467"/>
  </cols>
  <sheetData>
    <row r="1" spans="1:18">
      <c r="L1" s="467" t="s">
        <v>437</v>
      </c>
      <c r="P1" s="467" t="s">
        <v>441</v>
      </c>
    </row>
    <row r="2" spans="1:18" ht="38.25">
      <c r="A2" s="468" t="s">
        <v>156</v>
      </c>
      <c r="B2" s="468" t="s">
        <v>160</v>
      </c>
      <c r="C2" s="468" t="s">
        <v>425</v>
      </c>
      <c r="D2" s="469" t="s">
        <v>2573</v>
      </c>
      <c r="E2" s="468" t="s">
        <v>2574</v>
      </c>
      <c r="F2" s="468" t="s">
        <v>2575</v>
      </c>
      <c r="G2" s="470"/>
      <c r="L2" s="469" t="s">
        <v>2573</v>
      </c>
      <c r="M2" s="468" t="s">
        <v>2574</v>
      </c>
      <c r="N2" s="468" t="s">
        <v>2575</v>
      </c>
      <c r="P2" s="469" t="s">
        <v>2573</v>
      </c>
      <c r="Q2" s="468" t="s">
        <v>2574</v>
      </c>
      <c r="R2" s="468" t="s">
        <v>2575</v>
      </c>
    </row>
    <row r="3" spans="1:18">
      <c r="A3" s="467">
        <v>1</v>
      </c>
      <c r="B3" s="467">
        <v>1</v>
      </c>
      <c r="C3" s="467">
        <v>1</v>
      </c>
      <c r="D3" s="471">
        <v>38.017065583884197</v>
      </c>
      <c r="E3" s="471">
        <v>97.203307514513014</v>
      </c>
      <c r="F3" s="467">
        <f>'2019 Actual plus Potential'!E2</f>
        <v>6</v>
      </c>
      <c r="K3" s="467">
        <v>1</v>
      </c>
      <c r="L3" s="472">
        <f>AVERAGEIFS(D$3:D$8762,$C$3:$C$8762,$K3,$A$3:$A$8762,8)</f>
        <v>60.679127035238118</v>
      </c>
      <c r="M3" s="472">
        <f>AVERAGEIFS(E$3:E$8762,$C$3:$C$8762,$K3,$A$3:$A$8762,8)*2.25</f>
        <v>125.10508236955631</v>
      </c>
      <c r="N3" s="472">
        <f t="shared" ref="N3:N26" si="0">AVERAGEIFS(F$3:F$8762,$C$3:$C$8762,$K3,$A$3:$A$8762,8)</f>
        <v>17.419354838709676</v>
      </c>
      <c r="P3" s="472">
        <f>AVERAGEIFS(D$3:D$8762,$C$3:$C$8762,$K3,$A$3:$A$8762,12)</f>
        <v>58.107788479079353</v>
      </c>
      <c r="Q3" s="472">
        <f>AVERAGEIFS(E$3:E$8762,$C$3:$C$8762,$K3,$A$3:$A$8762,12)*2.25</f>
        <v>127.3097057726053</v>
      </c>
      <c r="R3" s="472">
        <f t="shared" ref="R3:R26" si="1">AVERAGEIFS(F$3:F$8762,$C$3:$C$8762,$K3,$A$3:$A$8762,12)</f>
        <v>40.258064516129032</v>
      </c>
    </row>
    <row r="4" spans="1:18">
      <c r="A4" s="467">
        <v>1</v>
      </c>
      <c r="B4" s="467">
        <v>1</v>
      </c>
      <c r="C4" s="467">
        <v>2</v>
      </c>
      <c r="D4" s="471">
        <v>25.384759917795662</v>
      </c>
      <c r="E4" s="471">
        <v>99.614205493442284</v>
      </c>
      <c r="F4" s="467">
        <f>'2019 Actual plus Potential'!E3</f>
        <v>2</v>
      </c>
      <c r="K4" s="467">
        <v>2</v>
      </c>
      <c r="L4" s="472">
        <f t="shared" ref="L4:L26" si="2">AVERAGEIFS(D$3:D$8762,$C$3:$C$8762,$K4,$A$3:$A$8762,8)</f>
        <v>62.829174113828664</v>
      </c>
      <c r="M4" s="472">
        <f t="shared" ref="M4:M26" si="3">AVERAGEIFS(E$3:E$8762,$C$3:$C$8762,$K4,$A$3:$A$8762,8)*2.25</f>
        <v>115.49683054112539</v>
      </c>
      <c r="N4" s="472">
        <f t="shared" si="0"/>
        <v>17.967741935483872</v>
      </c>
      <c r="P4" s="472">
        <f t="shared" ref="P4:P26" si="4">AVERAGEIFS(D$3:D$8762,$C$3:$C$8762,$K4,$A$3:$A$8762,12)</f>
        <v>59.630352911647122</v>
      </c>
      <c r="Q4" s="472">
        <f t="shared" ref="Q4:Q26" si="5">AVERAGEIFS(E$3:E$8762,$C$3:$C$8762,$K4,$A$3:$A$8762,12)*2.25</f>
        <v>125.00816523978541</v>
      </c>
      <c r="R4" s="472">
        <f t="shared" si="1"/>
        <v>38.935483870967744</v>
      </c>
    </row>
    <row r="5" spans="1:18">
      <c r="A5" s="467">
        <v>1</v>
      </c>
      <c r="B5" s="467">
        <v>1</v>
      </c>
      <c r="C5" s="467">
        <v>3</v>
      </c>
      <c r="D5" s="471">
        <v>32.532755612383092</v>
      </c>
      <c r="E5" s="471">
        <v>98.183468178886244</v>
      </c>
      <c r="F5" s="467">
        <f>'2019 Actual plus Potential'!E4</f>
        <v>7</v>
      </c>
      <c r="K5" s="467">
        <v>3</v>
      </c>
      <c r="L5" s="472">
        <f t="shared" si="2"/>
        <v>57.37563669662525</v>
      </c>
      <c r="M5" s="472">
        <f t="shared" si="3"/>
        <v>111.38452374012526</v>
      </c>
      <c r="N5" s="472">
        <f t="shared" si="0"/>
        <v>19.870967741935484</v>
      </c>
      <c r="P5" s="472">
        <f t="shared" si="4"/>
        <v>59.22999706675165</v>
      </c>
      <c r="Q5" s="472">
        <f t="shared" si="5"/>
        <v>123.72036539358511</v>
      </c>
      <c r="R5" s="472">
        <f t="shared" si="1"/>
        <v>40.032258064516128</v>
      </c>
    </row>
    <row r="6" spans="1:18">
      <c r="A6" s="467">
        <v>1</v>
      </c>
      <c r="B6" s="467">
        <v>1</v>
      </c>
      <c r="C6" s="467">
        <v>4</v>
      </c>
      <c r="D6" s="471">
        <v>9.9322623307795705</v>
      </c>
      <c r="E6" s="471">
        <v>93.167673941087941</v>
      </c>
      <c r="F6" s="467">
        <f>'2019 Actual plus Potential'!E5</f>
        <v>10</v>
      </c>
      <c r="K6" s="467">
        <v>4</v>
      </c>
      <c r="L6" s="472">
        <f t="shared" si="2"/>
        <v>57.957840773230316</v>
      </c>
      <c r="M6" s="472">
        <f t="shared" si="3"/>
        <v>105.58584752585293</v>
      </c>
      <c r="N6" s="472">
        <f t="shared" si="0"/>
        <v>24.258064516129032</v>
      </c>
      <c r="P6" s="472">
        <f t="shared" si="4"/>
        <v>61.41599098782455</v>
      </c>
      <c r="Q6" s="472">
        <f t="shared" si="5"/>
        <v>128.42865292757023</v>
      </c>
      <c r="R6" s="472">
        <f t="shared" si="1"/>
        <v>43.064516129032256</v>
      </c>
    </row>
    <row r="7" spans="1:18">
      <c r="A7" s="467">
        <v>1</v>
      </c>
      <c r="B7" s="467">
        <v>1</v>
      </c>
      <c r="C7" s="467">
        <v>5</v>
      </c>
      <c r="D7" s="471">
        <v>23.78063758866676</v>
      </c>
      <c r="E7" s="471">
        <v>92.058441840464425</v>
      </c>
      <c r="F7" s="467">
        <f>'2019 Actual plus Potential'!E6</f>
        <v>17</v>
      </c>
      <c r="K7" s="467">
        <v>5</v>
      </c>
      <c r="L7" s="472">
        <f t="shared" si="2"/>
        <v>71.827533191306557</v>
      </c>
      <c r="M7" s="472">
        <f t="shared" si="3"/>
        <v>99.515894190288606</v>
      </c>
      <c r="N7" s="472">
        <f t="shared" si="0"/>
        <v>28.677419354838708</v>
      </c>
      <c r="P7" s="472">
        <f t="shared" si="4"/>
        <v>61.026805062786075</v>
      </c>
      <c r="Q7" s="472">
        <f t="shared" si="5"/>
        <v>120.20682136385862</v>
      </c>
      <c r="R7" s="472">
        <f t="shared" si="1"/>
        <v>44.967741935483872</v>
      </c>
    </row>
    <row r="8" spans="1:18">
      <c r="A8" s="467">
        <v>1</v>
      </c>
      <c r="B8" s="467">
        <v>1</v>
      </c>
      <c r="C8" s="467">
        <v>6</v>
      </c>
      <c r="D8" s="471">
        <v>49.534591299902097</v>
      </c>
      <c r="E8" s="471">
        <v>92.38385831004085</v>
      </c>
      <c r="F8" s="467">
        <f>'2019 Actual plus Potential'!E7</f>
        <v>16</v>
      </c>
      <c r="K8" s="467">
        <v>6</v>
      </c>
      <c r="L8" s="472">
        <f t="shared" si="2"/>
        <v>78.791963855702377</v>
      </c>
      <c r="M8" s="472">
        <f t="shared" si="3"/>
        <v>93.95675715030066</v>
      </c>
      <c r="N8" s="472">
        <f t="shared" si="0"/>
        <v>28.419354838709676</v>
      </c>
      <c r="P8" s="472">
        <f t="shared" si="4"/>
        <v>60.789207667057347</v>
      </c>
      <c r="Q8" s="472">
        <f t="shared" si="5"/>
        <v>125.1939372659192</v>
      </c>
      <c r="R8" s="472">
        <f t="shared" si="1"/>
        <v>43.645161290322584</v>
      </c>
    </row>
    <row r="9" spans="1:18">
      <c r="A9" s="467">
        <v>1</v>
      </c>
      <c r="B9" s="467">
        <v>1</v>
      </c>
      <c r="C9" s="467">
        <v>7</v>
      </c>
      <c r="D9" s="471">
        <v>31.785769057291713</v>
      </c>
      <c r="E9" s="471">
        <v>88.672076703934636</v>
      </c>
      <c r="F9" s="467">
        <f>'2019 Actual plus Potential'!E8</f>
        <v>8</v>
      </c>
      <c r="K9" s="467">
        <v>7</v>
      </c>
      <c r="L9" s="472">
        <f t="shared" si="2"/>
        <v>56.287242810964663</v>
      </c>
      <c r="M9" s="472">
        <f t="shared" si="3"/>
        <v>73.922107131400793</v>
      </c>
      <c r="N9" s="472">
        <f t="shared" si="0"/>
        <v>29.451612903225808</v>
      </c>
      <c r="P9" s="472">
        <f t="shared" si="4"/>
        <v>61.335827825524568</v>
      </c>
      <c r="Q9" s="472">
        <f t="shared" si="5"/>
        <v>124.04075400711611</v>
      </c>
      <c r="R9" s="472">
        <f t="shared" si="1"/>
        <v>43.548387096774192</v>
      </c>
    </row>
    <row r="10" spans="1:18">
      <c r="A10" s="467">
        <v>1</v>
      </c>
      <c r="B10" s="467">
        <v>1</v>
      </c>
      <c r="C10" s="467">
        <v>8</v>
      </c>
      <c r="D10" s="471">
        <v>20.973935971915374</v>
      </c>
      <c r="E10" s="471">
        <v>83.486533971188976</v>
      </c>
      <c r="F10" s="467">
        <f>'2019 Actual plus Potential'!E9</f>
        <v>15</v>
      </c>
      <c r="K10" s="467">
        <v>8</v>
      </c>
      <c r="L10" s="472">
        <f t="shared" si="2"/>
        <v>34.27452429245983</v>
      </c>
      <c r="M10" s="472">
        <f t="shared" si="3"/>
        <v>61.504053407695899</v>
      </c>
      <c r="N10" s="472">
        <f t="shared" si="0"/>
        <v>25.225806451612904</v>
      </c>
      <c r="P10" s="472">
        <f t="shared" si="4"/>
        <v>58.518134460353515</v>
      </c>
      <c r="Q10" s="472">
        <f t="shared" si="5"/>
        <v>118.01429131092168</v>
      </c>
      <c r="R10" s="472">
        <f t="shared" si="1"/>
        <v>42.612903225806448</v>
      </c>
    </row>
    <row r="11" spans="1:18">
      <c r="A11" s="467">
        <v>1</v>
      </c>
      <c r="B11" s="467">
        <v>1</v>
      </c>
      <c r="C11" s="467">
        <v>9</v>
      </c>
      <c r="D11" s="471">
        <v>10.08675747375643</v>
      </c>
      <c r="E11" s="471">
        <v>84.530056976994203</v>
      </c>
      <c r="F11" s="467">
        <f>'2019 Actual plus Potential'!E10</f>
        <v>23</v>
      </c>
      <c r="K11" s="467">
        <v>9</v>
      </c>
      <c r="L11" s="472">
        <f t="shared" si="2"/>
        <v>34.190508917763374</v>
      </c>
      <c r="M11" s="472">
        <f t="shared" si="3"/>
        <v>60.031617061193913</v>
      </c>
      <c r="N11" s="472">
        <f t="shared" si="0"/>
        <v>23.870967741935484</v>
      </c>
      <c r="P11" s="472">
        <f t="shared" si="4"/>
        <v>58.356390514769458</v>
      </c>
      <c r="Q11" s="472">
        <f t="shared" si="5"/>
        <v>109.29509943274425</v>
      </c>
      <c r="R11" s="472">
        <f t="shared" si="1"/>
        <v>40.354838709677416</v>
      </c>
    </row>
    <row r="12" spans="1:18">
      <c r="A12" s="467">
        <v>1</v>
      </c>
      <c r="B12" s="467">
        <v>1</v>
      </c>
      <c r="C12" s="467">
        <v>10</v>
      </c>
      <c r="D12" s="471">
        <v>7.3965764875117044</v>
      </c>
      <c r="E12" s="471">
        <v>55.219889432380135</v>
      </c>
      <c r="F12" s="467">
        <f>'2019 Actual plus Potential'!E11</f>
        <v>16</v>
      </c>
      <c r="K12" s="467">
        <v>10</v>
      </c>
      <c r="L12" s="472">
        <f t="shared" si="2"/>
        <v>30.434866086623426</v>
      </c>
      <c r="M12" s="472">
        <f t="shared" si="3"/>
        <v>64.97898955913054</v>
      </c>
      <c r="N12" s="472">
        <f t="shared" si="0"/>
        <v>21.838709677419356</v>
      </c>
      <c r="P12" s="472">
        <f t="shared" si="4"/>
        <v>54.00589143305637</v>
      </c>
      <c r="Q12" s="472">
        <f t="shared" si="5"/>
        <v>95.538487858143583</v>
      </c>
      <c r="R12" s="472">
        <f t="shared" si="1"/>
        <v>36.58064516129032</v>
      </c>
    </row>
    <row r="13" spans="1:18">
      <c r="A13" s="467">
        <v>1</v>
      </c>
      <c r="B13" s="467">
        <v>1</v>
      </c>
      <c r="C13" s="467">
        <v>11</v>
      </c>
      <c r="D13" s="471">
        <v>1.5129998483733307</v>
      </c>
      <c r="E13" s="471">
        <v>48.943106374973119</v>
      </c>
      <c r="F13" s="467">
        <f>'2019 Actual plus Potential'!E12</f>
        <v>18</v>
      </c>
      <c r="K13" s="467">
        <v>11</v>
      </c>
      <c r="L13" s="472">
        <f t="shared" si="2"/>
        <v>25.416334920399812</v>
      </c>
      <c r="M13" s="472">
        <f t="shared" si="3"/>
        <v>69.06126170187126</v>
      </c>
      <c r="N13" s="472">
        <f t="shared" si="0"/>
        <v>19.29032258064516</v>
      </c>
      <c r="P13" s="472">
        <f t="shared" si="4"/>
        <v>47.855629262516601</v>
      </c>
      <c r="Q13" s="472">
        <f t="shared" si="5"/>
        <v>86.862445961586474</v>
      </c>
      <c r="R13" s="472">
        <f t="shared" si="1"/>
        <v>35</v>
      </c>
    </row>
    <row r="14" spans="1:18">
      <c r="A14" s="467">
        <v>1</v>
      </c>
      <c r="B14" s="467">
        <v>1</v>
      </c>
      <c r="C14" s="467">
        <v>12</v>
      </c>
      <c r="D14" s="471">
        <v>4.2828689672801898</v>
      </c>
      <c r="E14" s="471">
        <v>28.15321812513438</v>
      </c>
      <c r="F14" s="467">
        <f>'2019 Actual plus Potential'!E13</f>
        <v>30</v>
      </c>
      <c r="K14" s="467">
        <v>12</v>
      </c>
      <c r="L14" s="472">
        <f t="shared" si="2"/>
        <v>23.613035068751245</v>
      </c>
      <c r="M14" s="472">
        <f t="shared" si="3"/>
        <v>65.196499532271943</v>
      </c>
      <c r="N14" s="472">
        <f t="shared" si="0"/>
        <v>16.677419354838708</v>
      </c>
      <c r="P14" s="472">
        <f t="shared" si="4"/>
        <v>45.370527599335837</v>
      </c>
      <c r="Q14" s="472">
        <f t="shared" si="5"/>
        <v>78.282753431884231</v>
      </c>
      <c r="R14" s="472">
        <f t="shared" si="1"/>
        <v>31.741935483870968</v>
      </c>
    </row>
    <row r="15" spans="1:18">
      <c r="A15" s="467">
        <v>1</v>
      </c>
      <c r="B15" s="467">
        <v>1</v>
      </c>
      <c r="C15" s="467">
        <v>13</v>
      </c>
      <c r="D15" s="471">
        <v>2.4670965688178024</v>
      </c>
      <c r="E15" s="471">
        <v>8.535142066222317</v>
      </c>
      <c r="F15" s="467">
        <f>'2019 Actual plus Potential'!E14</f>
        <v>37</v>
      </c>
      <c r="K15" s="467">
        <v>13</v>
      </c>
      <c r="L15" s="472">
        <f t="shared" si="2"/>
        <v>24.548423068348701</v>
      </c>
      <c r="M15" s="472">
        <f t="shared" si="3"/>
        <v>60.435750704843223</v>
      </c>
      <c r="N15" s="472">
        <f t="shared" si="0"/>
        <v>17.483870967741936</v>
      </c>
      <c r="P15" s="472">
        <f t="shared" si="4"/>
        <v>46.924516548687485</v>
      </c>
      <c r="Q15" s="472">
        <f t="shared" si="5"/>
        <v>80.737760280914259</v>
      </c>
      <c r="R15" s="472">
        <f t="shared" si="1"/>
        <v>28.193548387096776</v>
      </c>
    </row>
    <row r="16" spans="1:18">
      <c r="A16" s="467">
        <v>1</v>
      </c>
      <c r="B16" s="467">
        <v>1</v>
      </c>
      <c r="C16" s="467">
        <v>14</v>
      </c>
      <c r="D16" s="471">
        <v>3.5230385178122732</v>
      </c>
      <c r="E16" s="471">
        <v>8.4264091593205777</v>
      </c>
      <c r="F16" s="467">
        <f>'2019 Actual plus Potential'!E15</f>
        <v>28</v>
      </c>
      <c r="K16" s="467">
        <v>14</v>
      </c>
      <c r="L16" s="472">
        <f t="shared" si="2"/>
        <v>26.612370434101525</v>
      </c>
      <c r="M16" s="472">
        <f t="shared" si="3"/>
        <v>61.479412497139002</v>
      </c>
      <c r="N16" s="472">
        <f t="shared" si="0"/>
        <v>16.451612903225808</v>
      </c>
      <c r="P16" s="472">
        <f t="shared" si="4"/>
        <v>46.4685687270823</v>
      </c>
      <c r="Q16" s="472">
        <f t="shared" si="5"/>
        <v>82.814126041225961</v>
      </c>
      <c r="R16" s="472">
        <f t="shared" si="1"/>
        <v>26.225806451612904</v>
      </c>
    </row>
    <row r="17" spans="1:18">
      <c r="A17" s="467">
        <v>1</v>
      </c>
      <c r="B17" s="467">
        <v>1</v>
      </c>
      <c r="C17" s="467">
        <v>15</v>
      </c>
      <c r="D17" s="471">
        <v>2.5303818136800138</v>
      </c>
      <c r="E17" s="471">
        <v>9.4840126854439912</v>
      </c>
      <c r="F17" s="467">
        <f>'2019 Actual plus Potential'!E16</f>
        <v>28</v>
      </c>
      <c r="K17" s="467">
        <v>15</v>
      </c>
      <c r="L17" s="472">
        <f t="shared" si="2"/>
        <v>28.047911550341961</v>
      </c>
      <c r="M17" s="472">
        <f t="shared" si="3"/>
        <v>56.738535371772279</v>
      </c>
      <c r="N17" s="472">
        <f t="shared" si="0"/>
        <v>18.612903225806452</v>
      </c>
      <c r="P17" s="472">
        <f t="shared" si="4"/>
        <v>48.016773145227354</v>
      </c>
      <c r="Q17" s="472">
        <f t="shared" si="5"/>
        <v>73.487938829492109</v>
      </c>
      <c r="R17" s="472">
        <f t="shared" si="1"/>
        <v>27.612903225806452</v>
      </c>
    </row>
    <row r="18" spans="1:18">
      <c r="A18" s="467">
        <v>1</v>
      </c>
      <c r="B18" s="467">
        <v>1</v>
      </c>
      <c r="C18" s="467">
        <v>16</v>
      </c>
      <c r="D18" s="471">
        <v>28.72007942203135</v>
      </c>
      <c r="E18" s="471">
        <v>11.737678187486562</v>
      </c>
      <c r="F18" s="467">
        <f>'2019 Actual plus Potential'!E17</f>
        <v>29</v>
      </c>
      <c r="K18" s="467">
        <v>16</v>
      </c>
      <c r="L18" s="472">
        <f t="shared" si="2"/>
        <v>28.006714722163021</v>
      </c>
      <c r="M18" s="472">
        <f t="shared" si="3"/>
        <v>56.158622329311775</v>
      </c>
      <c r="N18" s="472">
        <f t="shared" si="0"/>
        <v>20</v>
      </c>
      <c r="P18" s="472">
        <f t="shared" si="4"/>
        <v>49.161397595540571</v>
      </c>
      <c r="Q18" s="472">
        <f t="shared" si="5"/>
        <v>79.837231519756401</v>
      </c>
      <c r="R18" s="472">
        <f t="shared" si="1"/>
        <v>28.193548387096776</v>
      </c>
    </row>
    <row r="19" spans="1:18">
      <c r="A19" s="467">
        <v>1</v>
      </c>
      <c r="B19" s="467">
        <v>1</v>
      </c>
      <c r="C19" s="467">
        <v>17</v>
      </c>
      <c r="D19" s="471">
        <v>47.599909345822056</v>
      </c>
      <c r="E19" s="471">
        <v>18.370385508492799</v>
      </c>
      <c r="F19" s="467">
        <f>'2019 Actual plus Potential'!E18</f>
        <v>29</v>
      </c>
      <c r="K19" s="467">
        <v>17</v>
      </c>
      <c r="L19" s="472">
        <f t="shared" si="2"/>
        <v>26.334768814954913</v>
      </c>
      <c r="M19" s="472">
        <f t="shared" si="3"/>
        <v>62.219377905635966</v>
      </c>
      <c r="N19" s="472">
        <f t="shared" si="0"/>
        <v>21.741935483870968</v>
      </c>
      <c r="P19" s="472">
        <f t="shared" si="4"/>
        <v>50.962762984971334</v>
      </c>
      <c r="Q19" s="472">
        <f t="shared" si="5"/>
        <v>101.57710068074161</v>
      </c>
      <c r="R19" s="472">
        <f t="shared" si="1"/>
        <v>30</v>
      </c>
    </row>
    <row r="20" spans="1:18">
      <c r="A20" s="467">
        <v>1</v>
      </c>
      <c r="B20" s="467">
        <v>1</v>
      </c>
      <c r="C20" s="467">
        <v>18</v>
      </c>
      <c r="D20" s="471">
        <v>16.998063238063779</v>
      </c>
      <c r="E20" s="471">
        <v>44.940327348957204</v>
      </c>
      <c r="F20" s="467">
        <f>'2019 Actual plus Potential'!E19</f>
        <v>61</v>
      </c>
      <c r="K20" s="467">
        <v>18</v>
      </c>
      <c r="L20" s="472">
        <f t="shared" si="2"/>
        <v>27.009758452499543</v>
      </c>
      <c r="M20" s="472">
        <f t="shared" si="3"/>
        <v>72.08681350524688</v>
      </c>
      <c r="N20" s="472">
        <f t="shared" si="0"/>
        <v>25</v>
      </c>
      <c r="P20" s="472">
        <f t="shared" si="4"/>
        <v>53.519715950103716</v>
      </c>
      <c r="Q20" s="472">
        <f t="shared" si="5"/>
        <v>117.40258354516197</v>
      </c>
      <c r="R20" s="472">
        <f t="shared" si="1"/>
        <v>32.12903225806452</v>
      </c>
    </row>
    <row r="21" spans="1:18">
      <c r="A21" s="467">
        <v>1</v>
      </c>
      <c r="B21" s="467">
        <v>1</v>
      </c>
      <c r="C21" s="467">
        <v>19</v>
      </c>
      <c r="D21" s="471">
        <v>15.442321730843805</v>
      </c>
      <c r="E21" s="471">
        <v>67.789100569769943</v>
      </c>
      <c r="F21" s="467">
        <f>'2019 Actual plus Potential'!E20</f>
        <v>55</v>
      </c>
      <c r="K21" s="467">
        <v>19</v>
      </c>
      <c r="L21" s="472">
        <f t="shared" si="2"/>
        <v>32.369350037127518</v>
      </c>
      <c r="M21" s="472">
        <f t="shared" si="3"/>
        <v>88.516850322684689</v>
      </c>
      <c r="N21" s="472">
        <f t="shared" si="0"/>
        <v>22.70967741935484</v>
      </c>
      <c r="P21" s="472">
        <f t="shared" si="4"/>
        <v>51.783116644728608</v>
      </c>
      <c r="Q21" s="472">
        <f t="shared" si="5"/>
        <v>126.85640386042549</v>
      </c>
      <c r="R21" s="472">
        <f t="shared" si="1"/>
        <v>35.451612903225808</v>
      </c>
    </row>
    <row r="22" spans="1:18">
      <c r="A22" s="467">
        <v>1</v>
      </c>
      <c r="B22" s="467">
        <v>1</v>
      </c>
      <c r="C22" s="467">
        <v>20</v>
      </c>
      <c r="D22" s="471">
        <v>22.75090299367012</v>
      </c>
      <c r="E22" s="471">
        <v>76.603506288970109</v>
      </c>
      <c r="F22" s="467">
        <f>'2019 Actual plus Potential'!E21</f>
        <v>45</v>
      </c>
      <c r="K22" s="467">
        <v>20</v>
      </c>
      <c r="L22" s="472">
        <f t="shared" si="2"/>
        <v>43.348697870267294</v>
      </c>
      <c r="M22" s="472">
        <f t="shared" si="3"/>
        <v>111.15809988920181</v>
      </c>
      <c r="N22" s="472">
        <f t="shared" si="0"/>
        <v>19.35483870967742</v>
      </c>
      <c r="P22" s="472">
        <f t="shared" si="4"/>
        <v>53.773206268545742</v>
      </c>
      <c r="Q22" s="472">
        <f t="shared" si="5"/>
        <v>125.21290054731554</v>
      </c>
      <c r="R22" s="472">
        <f t="shared" si="1"/>
        <v>37.451612903225808</v>
      </c>
    </row>
    <row r="23" spans="1:18">
      <c r="A23" s="467">
        <v>1</v>
      </c>
      <c r="B23" s="467">
        <v>1</v>
      </c>
      <c r="C23" s="467">
        <v>21</v>
      </c>
      <c r="D23" s="471">
        <v>43.368063865136349</v>
      </c>
      <c r="E23" s="471">
        <v>95.567620404214153</v>
      </c>
      <c r="F23" s="467">
        <f>'2019 Actual plus Potential'!E22</f>
        <v>57</v>
      </c>
      <c r="K23" s="467">
        <v>21</v>
      </c>
      <c r="L23" s="472">
        <f t="shared" si="2"/>
        <v>47.371202486455452</v>
      </c>
      <c r="M23" s="472">
        <f t="shared" si="3"/>
        <v>124.68050926092897</v>
      </c>
      <c r="N23" s="472">
        <f t="shared" si="0"/>
        <v>19.677419354838708</v>
      </c>
      <c r="P23" s="472">
        <f t="shared" si="4"/>
        <v>55.854014661712839</v>
      </c>
      <c r="Q23" s="472">
        <f t="shared" si="5"/>
        <v>122.32650743466542</v>
      </c>
      <c r="R23" s="472">
        <f t="shared" si="1"/>
        <v>38.741935483870968</v>
      </c>
    </row>
    <row r="24" spans="1:18">
      <c r="A24" s="467">
        <v>1</v>
      </c>
      <c r="B24" s="467">
        <v>1</v>
      </c>
      <c r="C24" s="467">
        <v>22</v>
      </c>
      <c r="D24" s="471">
        <v>59.408129815271266</v>
      </c>
      <c r="E24" s="471">
        <v>87.302354977424216</v>
      </c>
      <c r="F24" s="467">
        <f>'2019 Actual plus Potential'!E23</f>
        <v>47</v>
      </c>
      <c r="K24" s="467">
        <v>22</v>
      </c>
      <c r="L24" s="472">
        <f t="shared" si="2"/>
        <v>54.276334008432812</v>
      </c>
      <c r="M24" s="472">
        <f t="shared" si="3"/>
        <v>140.15102675023064</v>
      </c>
      <c r="N24" s="472">
        <f t="shared" si="0"/>
        <v>17.419354838709676</v>
      </c>
      <c r="P24" s="472">
        <f t="shared" si="4"/>
        <v>57.597652127660517</v>
      </c>
      <c r="Q24" s="472">
        <f t="shared" si="5"/>
        <v>126.98028972870905</v>
      </c>
      <c r="R24" s="472">
        <f t="shared" si="1"/>
        <v>36.29032258064516</v>
      </c>
    </row>
    <row r="25" spans="1:18">
      <c r="A25" s="467">
        <v>1</v>
      </c>
      <c r="B25" s="467">
        <v>1</v>
      </c>
      <c r="C25" s="467">
        <v>23</v>
      </c>
      <c r="D25" s="471">
        <v>62.812709273903103</v>
      </c>
      <c r="E25" s="471">
        <v>73.520654590410672</v>
      </c>
      <c r="F25" s="467">
        <f>'2019 Actual plus Potential'!E24</f>
        <v>42</v>
      </c>
      <c r="K25" s="467">
        <v>23</v>
      </c>
      <c r="L25" s="472">
        <f t="shared" si="2"/>
        <v>63.440721831637632</v>
      </c>
      <c r="M25" s="472">
        <f t="shared" si="3"/>
        <v>144.17243470837005</v>
      </c>
      <c r="N25" s="472">
        <f t="shared" si="0"/>
        <v>16.193548387096776</v>
      </c>
      <c r="P25" s="472">
        <f t="shared" si="4"/>
        <v>57.579935002545632</v>
      </c>
      <c r="Q25" s="472">
        <f t="shared" si="5"/>
        <v>127.52977067886893</v>
      </c>
      <c r="R25" s="472">
        <f t="shared" si="1"/>
        <v>37.87096774193548</v>
      </c>
    </row>
    <row r="26" spans="1:18">
      <c r="A26" s="467">
        <v>1</v>
      </c>
      <c r="B26" s="467">
        <v>1</v>
      </c>
      <c r="C26" s="467">
        <v>24</v>
      </c>
      <c r="D26" s="471">
        <v>63.283973147516313</v>
      </c>
      <c r="E26" s="471">
        <v>92.700670017200594</v>
      </c>
      <c r="F26" s="467">
        <f>'2019 Actual plus Potential'!E25</f>
        <v>47</v>
      </c>
      <c r="K26" s="467">
        <v>24</v>
      </c>
      <c r="L26" s="472">
        <f t="shared" si="2"/>
        <v>61.97150334802685</v>
      </c>
      <c r="M26" s="472">
        <f t="shared" si="3"/>
        <v>142.11838203065935</v>
      </c>
      <c r="N26" s="472">
        <f t="shared" si="0"/>
        <v>15.806451612903226</v>
      </c>
      <c r="P26" s="472">
        <f t="shared" si="4"/>
        <v>54.653804258608815</v>
      </c>
      <c r="Q26" s="472">
        <f t="shared" si="5"/>
        <v>130.23601261825414</v>
      </c>
      <c r="R26" s="472">
        <f t="shared" si="1"/>
        <v>39.354838709677416</v>
      </c>
    </row>
    <row r="27" spans="1:18">
      <c r="A27" s="467">
        <v>1</v>
      </c>
      <c r="B27" s="467">
        <v>2</v>
      </c>
      <c r="C27" s="467">
        <v>1</v>
      </c>
      <c r="D27" s="471">
        <v>65.674015298572314</v>
      </c>
      <c r="E27" s="471">
        <v>97.263540851429809</v>
      </c>
      <c r="F27" s="467">
        <f>'2019 Actual plus Potential'!E26</f>
        <v>58</v>
      </c>
    </row>
    <row r="28" spans="1:18">
      <c r="A28" s="467">
        <v>1</v>
      </c>
      <c r="B28" s="467">
        <v>2</v>
      </c>
      <c r="C28" s="467">
        <v>2</v>
      </c>
      <c r="D28" s="471">
        <v>63.276859305360887</v>
      </c>
      <c r="E28" s="471">
        <v>91.314521016985594</v>
      </c>
      <c r="F28" s="467">
        <f>'2019 Actual plus Potential'!E27</f>
        <v>50</v>
      </c>
      <c r="L28" s="467" t="s">
        <v>438</v>
      </c>
      <c r="P28" s="467" t="s">
        <v>440</v>
      </c>
    </row>
    <row r="29" spans="1:18" ht="25.5">
      <c r="A29" s="467">
        <v>1</v>
      </c>
      <c r="B29" s="467">
        <v>2</v>
      </c>
      <c r="C29" s="467">
        <v>3</v>
      </c>
      <c r="D29" s="471">
        <v>62.390866980133531</v>
      </c>
      <c r="E29" s="471">
        <v>91.082192431735109</v>
      </c>
      <c r="F29" s="467">
        <f>'2019 Actual plus Potential'!E28</f>
        <v>62</v>
      </c>
      <c r="L29" s="469" t="s">
        <v>2573</v>
      </c>
      <c r="M29" s="468" t="s">
        <v>2574</v>
      </c>
      <c r="N29" s="468" t="s">
        <v>2575</v>
      </c>
      <c r="P29" s="469" t="s">
        <v>2573</v>
      </c>
      <c r="Q29" s="468" t="s">
        <v>2574</v>
      </c>
      <c r="R29" s="468" t="s">
        <v>2575</v>
      </c>
    </row>
    <row r="30" spans="1:18">
      <c r="A30" s="467">
        <v>1</v>
      </c>
      <c r="B30" s="467">
        <v>2</v>
      </c>
      <c r="C30" s="467">
        <v>4</v>
      </c>
      <c r="D30" s="471">
        <v>20.944960702270325</v>
      </c>
      <c r="E30" s="471">
        <v>94.934779241023449</v>
      </c>
      <c r="F30" s="467">
        <f>'2019 Actual plus Potential'!E29</f>
        <v>54</v>
      </c>
      <c r="K30" s="467">
        <v>1</v>
      </c>
      <c r="L30" s="472">
        <f>AVERAGEIFS(D$3:D$8762,$C$3:$C$8762,$K30,$A$3:$A$8762,9)</f>
        <v>62.359322350691613</v>
      </c>
      <c r="M30" s="472">
        <f>AVERAGEIFS(E$3:E$8762,$C$3:$C$8762,$K30,$A$3:$A$8762,9)*2.25</f>
        <v>120.4918818762094</v>
      </c>
      <c r="N30" s="472">
        <f>AVERAGEIFS(F$3:F$8762,$C$3:$C$8762,$K30,$A$3:$A$8762,9)</f>
        <v>36.06666666666667</v>
      </c>
      <c r="P30" s="472">
        <f>AVERAGEIFS(D$3:D$8762,$C$3:$C$8762,$K30,$A$3:$A$8762,11)</f>
        <v>59.624644032952595</v>
      </c>
      <c r="Q30" s="472">
        <f>AVERAGEIFS(E$3:E$8762,$C$3:$C$8762,$K30,$A$3:$A$8762,11)*2.25</f>
        <v>138.20981127445711</v>
      </c>
      <c r="R30" s="472">
        <f>AVERAGEIFS(F$3:F$8762,$C$3:$C$8762,$K30,$A$3:$A$8762,11)</f>
        <v>35.133333333333333</v>
      </c>
    </row>
    <row r="31" spans="1:18">
      <c r="A31" s="467">
        <v>1</v>
      </c>
      <c r="B31" s="467">
        <v>2</v>
      </c>
      <c r="C31" s="467">
        <v>5</v>
      </c>
      <c r="D31" s="471">
        <v>20.838562176475069</v>
      </c>
      <c r="E31" s="471">
        <v>74.076835142980002</v>
      </c>
      <c r="F31" s="467">
        <f>'2019 Actual plus Potential'!E30</f>
        <v>55</v>
      </c>
      <c r="K31" s="467">
        <v>2</v>
      </c>
      <c r="L31" s="472">
        <f t="shared" ref="L31:L53" si="6">AVERAGEIFS(D$3:D$8762,$C$3:$C$8762,$K31,$A$3:$A$8762,9)</f>
        <v>58.49081717125086</v>
      </c>
      <c r="M31" s="472">
        <f t="shared" ref="M31:M53" si="7">AVERAGEIFS(E$3:E$8762,$C$3:$C$8762,$K31,$A$3:$A$8762,9)*2.25</f>
        <v>122.30169808777684</v>
      </c>
      <c r="N31" s="472">
        <f t="shared" ref="N31:N53" si="8">AVERAGEIFS(F$3:F$8762,$C$3:$C$8762,$K31,$A$3:$A$8762,9)</f>
        <v>38.033333333333331</v>
      </c>
      <c r="P31" s="472">
        <f t="shared" ref="P31:P53" si="9">AVERAGEIFS(D$3:D$8762,$C$3:$C$8762,$K31,$A$3:$A$8762,11)</f>
        <v>62.610136950160197</v>
      </c>
      <c r="Q31" s="472">
        <f t="shared" ref="Q31:Q53" si="10">AVERAGEIFS(E$3:E$8762,$C$3:$C$8762,$K31,$A$3:$A$8762,11)*2.25</f>
        <v>137.05878740727803</v>
      </c>
      <c r="R31" s="472">
        <f t="shared" ref="R31:R53" si="11">AVERAGEIFS(F$3:F$8762,$C$3:$C$8762,$K31,$A$3:$A$8762,11)</f>
        <v>36.43333333333333</v>
      </c>
    </row>
    <row r="32" spans="1:18">
      <c r="A32" s="467">
        <v>1</v>
      </c>
      <c r="B32" s="467">
        <v>2</v>
      </c>
      <c r="C32" s="467">
        <v>6</v>
      </c>
      <c r="D32" s="471">
        <v>8.9088388038230697</v>
      </c>
      <c r="E32" s="471">
        <v>63.158173887336062</v>
      </c>
      <c r="F32" s="467">
        <f>'2019 Actual plus Potential'!E31</f>
        <v>84</v>
      </c>
      <c r="K32" s="467">
        <v>3</v>
      </c>
      <c r="L32" s="472">
        <f t="shared" si="6"/>
        <v>58.559230754287007</v>
      </c>
      <c r="M32" s="472">
        <f t="shared" si="7"/>
        <v>116.11864827187702</v>
      </c>
      <c r="N32" s="472">
        <f t="shared" si="8"/>
        <v>39.966666666666669</v>
      </c>
      <c r="P32" s="472">
        <f t="shared" si="9"/>
        <v>65.96855239938094</v>
      </c>
      <c r="Q32" s="472">
        <f t="shared" si="10"/>
        <v>138.78148039937651</v>
      </c>
      <c r="R32" s="472">
        <f t="shared" si="11"/>
        <v>34.966666666666669</v>
      </c>
    </row>
    <row r="33" spans="1:18">
      <c r="A33" s="467">
        <v>1</v>
      </c>
      <c r="B33" s="467">
        <v>2</v>
      </c>
      <c r="C33" s="467">
        <v>7</v>
      </c>
      <c r="D33" s="471">
        <v>3.5153750901695813</v>
      </c>
      <c r="E33" s="471">
        <v>82.253706192216725</v>
      </c>
      <c r="F33" s="467">
        <f>'2019 Actual plus Potential'!E32</f>
        <v>90</v>
      </c>
      <c r="K33" s="467">
        <v>4</v>
      </c>
      <c r="L33" s="472">
        <f t="shared" si="6"/>
        <v>61.221328147484051</v>
      </c>
      <c r="M33" s="472">
        <f t="shared" si="7"/>
        <v>117.31830860298858</v>
      </c>
      <c r="N33" s="472">
        <f t="shared" si="8"/>
        <v>43.2</v>
      </c>
      <c r="P33" s="472">
        <f t="shared" si="9"/>
        <v>65.565990496094926</v>
      </c>
      <c r="Q33" s="472">
        <f t="shared" si="10"/>
        <v>139.30938257364005</v>
      </c>
      <c r="R33" s="472">
        <f t="shared" si="11"/>
        <v>36.966666666666669</v>
      </c>
    </row>
    <row r="34" spans="1:18">
      <c r="A34" s="467">
        <v>1</v>
      </c>
      <c r="B34" s="467">
        <v>2</v>
      </c>
      <c r="C34" s="467">
        <v>8</v>
      </c>
      <c r="D34" s="471">
        <v>1.2824244482282201</v>
      </c>
      <c r="E34" s="471">
        <v>89.444940819178669</v>
      </c>
      <c r="F34" s="467">
        <f>'2019 Actual plus Potential'!E33</f>
        <v>88</v>
      </c>
      <c r="K34" s="467">
        <v>5</v>
      </c>
      <c r="L34" s="472">
        <f t="shared" si="6"/>
        <v>61.311886717499739</v>
      </c>
      <c r="M34" s="472">
        <f t="shared" si="7"/>
        <v>116.53830644619435</v>
      </c>
      <c r="N34" s="472">
        <f t="shared" si="8"/>
        <v>43.6</v>
      </c>
      <c r="P34" s="472">
        <f t="shared" si="9"/>
        <v>70.995936429042146</v>
      </c>
      <c r="Q34" s="472">
        <f t="shared" si="10"/>
        <v>143.53095724037843</v>
      </c>
      <c r="R34" s="472">
        <f t="shared" si="11"/>
        <v>39.666666666666664</v>
      </c>
    </row>
    <row r="35" spans="1:18">
      <c r="A35" s="467">
        <v>1</v>
      </c>
      <c r="B35" s="467">
        <v>2</v>
      </c>
      <c r="C35" s="467">
        <v>9</v>
      </c>
      <c r="D35" s="471">
        <v>2.7527448838333508</v>
      </c>
      <c r="E35" s="471">
        <v>98.490110621371755</v>
      </c>
      <c r="F35" s="467">
        <f>'2019 Actual plus Potential'!E34</f>
        <v>94</v>
      </c>
      <c r="K35" s="467">
        <v>6</v>
      </c>
      <c r="L35" s="472">
        <f t="shared" si="6"/>
        <v>67.456482788211574</v>
      </c>
      <c r="M35" s="472">
        <f t="shared" si="7"/>
        <v>114.85151878090733</v>
      </c>
      <c r="N35" s="472">
        <f t="shared" si="8"/>
        <v>41.766666666666666</v>
      </c>
      <c r="P35" s="472">
        <f t="shared" si="9"/>
        <v>70.623489613183082</v>
      </c>
      <c r="Q35" s="472">
        <f t="shared" si="10"/>
        <v>140.12640476510427</v>
      </c>
      <c r="R35" s="472">
        <f t="shared" si="11"/>
        <v>39.299999999999997</v>
      </c>
    </row>
    <row r="36" spans="1:18">
      <c r="A36" s="467">
        <v>1</v>
      </c>
      <c r="B36" s="467">
        <v>2</v>
      </c>
      <c r="C36" s="467">
        <v>10</v>
      </c>
      <c r="D36" s="471">
        <v>0.79028358956351874</v>
      </c>
      <c r="E36" s="471">
        <v>96.364734304450664</v>
      </c>
      <c r="F36" s="467">
        <f>'2019 Actual plus Potential'!E35</f>
        <v>71</v>
      </c>
      <c r="K36" s="467">
        <v>7</v>
      </c>
      <c r="L36" s="472">
        <f t="shared" si="6"/>
        <v>68.811308121565801</v>
      </c>
      <c r="M36" s="472">
        <f t="shared" si="7"/>
        <v>90.792661732691897</v>
      </c>
      <c r="N36" s="472">
        <f t="shared" si="8"/>
        <v>40</v>
      </c>
      <c r="P36" s="472">
        <f t="shared" si="9"/>
        <v>72.803069679524285</v>
      </c>
      <c r="Q36" s="472">
        <f t="shared" si="10"/>
        <v>134.75398223769082</v>
      </c>
      <c r="R36" s="472">
        <f t="shared" si="11"/>
        <v>37.966666666666669</v>
      </c>
    </row>
    <row r="37" spans="1:18">
      <c r="A37" s="467">
        <v>1</v>
      </c>
      <c r="B37" s="467">
        <v>2</v>
      </c>
      <c r="C37" s="467">
        <v>11</v>
      </c>
      <c r="D37" s="471">
        <v>1.5146749886495896</v>
      </c>
      <c r="E37" s="471">
        <v>92.23679509782842</v>
      </c>
      <c r="F37" s="467">
        <f>'2019 Actual plus Potential'!E36</f>
        <v>56</v>
      </c>
      <c r="K37" s="467">
        <v>8</v>
      </c>
      <c r="L37" s="472">
        <f t="shared" si="6"/>
        <v>43.638294135181482</v>
      </c>
      <c r="M37" s="472">
        <f t="shared" si="7"/>
        <v>71.630129618630392</v>
      </c>
      <c r="N37" s="472">
        <f t="shared" si="8"/>
        <v>36.966666666666669</v>
      </c>
      <c r="P37" s="472">
        <f t="shared" si="9"/>
        <v>73.394875069783978</v>
      </c>
      <c r="Q37" s="472">
        <f t="shared" si="10"/>
        <v>123.96132208261666</v>
      </c>
      <c r="R37" s="472">
        <f t="shared" si="11"/>
        <v>35.200000000000003</v>
      </c>
    </row>
    <row r="38" spans="1:18">
      <c r="A38" s="467">
        <v>1</v>
      </c>
      <c r="B38" s="467">
        <v>2</v>
      </c>
      <c r="C38" s="467">
        <v>12</v>
      </c>
      <c r="D38" s="471">
        <v>0.54331831824255794</v>
      </c>
      <c r="E38" s="471">
        <v>95.099051978069241</v>
      </c>
      <c r="F38" s="467">
        <f>'2019 Actual plus Potential'!E37</f>
        <v>46</v>
      </c>
      <c r="K38" s="467">
        <v>9</v>
      </c>
      <c r="L38" s="472">
        <f t="shared" si="6"/>
        <v>32.497800499855614</v>
      </c>
      <c r="M38" s="472">
        <f t="shared" si="7"/>
        <v>71.565359225166645</v>
      </c>
      <c r="N38" s="472">
        <f t="shared" si="8"/>
        <v>33.233333333333334</v>
      </c>
      <c r="P38" s="472">
        <f t="shared" si="9"/>
        <v>73.493229126809908</v>
      </c>
      <c r="Q38" s="472">
        <f t="shared" si="10"/>
        <v>110.96981267334981</v>
      </c>
      <c r="R38" s="472">
        <f t="shared" si="11"/>
        <v>32.166666666666664</v>
      </c>
    </row>
    <row r="39" spans="1:18">
      <c r="A39" s="467">
        <v>1</v>
      </c>
      <c r="B39" s="467">
        <v>2</v>
      </c>
      <c r="C39" s="467">
        <v>13</v>
      </c>
      <c r="D39" s="471">
        <v>0.13384084303075475</v>
      </c>
      <c r="E39" s="471">
        <v>85.162115889056111</v>
      </c>
      <c r="F39" s="467">
        <f>'2019 Actual plus Potential'!E38</f>
        <v>53</v>
      </c>
      <c r="K39" s="467">
        <v>10</v>
      </c>
      <c r="L39" s="472">
        <f t="shared" si="6"/>
        <v>30.322820105605</v>
      </c>
      <c r="M39" s="472">
        <f t="shared" si="7"/>
        <v>69.203938630133308</v>
      </c>
      <c r="N39" s="472">
        <f t="shared" si="8"/>
        <v>32.033333333333331</v>
      </c>
      <c r="P39" s="472">
        <f t="shared" si="9"/>
        <v>55.783541445456827</v>
      </c>
      <c r="Q39" s="472">
        <f t="shared" si="10"/>
        <v>97.844420983390677</v>
      </c>
      <c r="R39" s="472">
        <f t="shared" si="11"/>
        <v>29.833333333333332</v>
      </c>
    </row>
    <row r="40" spans="1:18">
      <c r="A40" s="467">
        <v>1</v>
      </c>
      <c r="B40" s="467">
        <v>2</v>
      </c>
      <c r="C40" s="467">
        <v>14</v>
      </c>
      <c r="D40" s="471">
        <v>3.9751873393713763E-2</v>
      </c>
      <c r="E40" s="471">
        <v>53.124238658353043</v>
      </c>
      <c r="F40" s="467">
        <f>'2019 Actual plus Potential'!E39</f>
        <v>51</v>
      </c>
      <c r="K40" s="467">
        <v>11</v>
      </c>
      <c r="L40" s="472">
        <f t="shared" si="6"/>
        <v>30.490806225604029</v>
      </c>
      <c r="M40" s="472">
        <f t="shared" si="7"/>
        <v>69.741169149107719</v>
      </c>
      <c r="N40" s="472">
        <f t="shared" si="8"/>
        <v>32.700000000000003</v>
      </c>
      <c r="P40" s="472">
        <f t="shared" si="9"/>
        <v>47.400891138872801</v>
      </c>
      <c r="Q40" s="472">
        <f t="shared" si="10"/>
        <v>91.561692817404861</v>
      </c>
      <c r="R40" s="472">
        <f t="shared" si="11"/>
        <v>26.6</v>
      </c>
    </row>
    <row r="41" spans="1:18">
      <c r="A41" s="467">
        <v>1</v>
      </c>
      <c r="B41" s="467">
        <v>2</v>
      </c>
      <c r="C41" s="467">
        <v>15</v>
      </c>
      <c r="D41" s="471">
        <v>5.3941019465875462</v>
      </c>
      <c r="E41" s="471">
        <v>91.232384648462698</v>
      </c>
      <c r="F41" s="467">
        <f>'2019 Actual plus Potential'!E40</f>
        <v>54</v>
      </c>
      <c r="K41" s="467">
        <v>12</v>
      </c>
      <c r="L41" s="472">
        <f t="shared" si="6"/>
        <v>30.1205600639313</v>
      </c>
      <c r="M41" s="472">
        <f t="shared" si="7"/>
        <v>70.347980905987967</v>
      </c>
      <c r="N41" s="472">
        <f t="shared" si="8"/>
        <v>32.6</v>
      </c>
      <c r="P41" s="472">
        <f t="shared" si="9"/>
        <v>46.862691204681639</v>
      </c>
      <c r="Q41" s="472">
        <f t="shared" si="10"/>
        <v>94.656767189851649</v>
      </c>
      <c r="R41" s="472">
        <f t="shared" si="11"/>
        <v>24.833333333333332</v>
      </c>
    </row>
    <row r="42" spans="1:18">
      <c r="A42" s="467">
        <v>1</v>
      </c>
      <c r="B42" s="467">
        <v>2</v>
      </c>
      <c r="C42" s="467">
        <v>16</v>
      </c>
      <c r="D42" s="471">
        <v>15.377321695463749</v>
      </c>
      <c r="E42" s="471">
        <v>98.216322726295417</v>
      </c>
      <c r="F42" s="467">
        <f>'2019 Actual plus Potential'!E41</f>
        <v>71</v>
      </c>
      <c r="K42" s="467">
        <v>13</v>
      </c>
      <c r="L42" s="472">
        <f t="shared" si="6"/>
        <v>33.618915145742584</v>
      </c>
      <c r="M42" s="472">
        <f t="shared" si="7"/>
        <v>68.109823532573628</v>
      </c>
      <c r="N42" s="472">
        <f t="shared" si="8"/>
        <v>32.266666666666666</v>
      </c>
      <c r="P42" s="472">
        <f t="shared" si="9"/>
        <v>47.322913656904028</v>
      </c>
      <c r="Q42" s="472">
        <f t="shared" si="10"/>
        <v>104.50163232100623</v>
      </c>
      <c r="R42" s="472">
        <f t="shared" si="11"/>
        <v>21.2</v>
      </c>
    </row>
    <row r="43" spans="1:18">
      <c r="A43" s="467">
        <v>1</v>
      </c>
      <c r="B43" s="467">
        <v>2</v>
      </c>
      <c r="C43" s="467">
        <v>17</v>
      </c>
      <c r="D43" s="471">
        <v>27.509782528521164</v>
      </c>
      <c r="E43" s="471">
        <v>99.509383842184477</v>
      </c>
      <c r="F43" s="467">
        <f>'2019 Actual plus Potential'!E42</f>
        <v>81</v>
      </c>
      <c r="K43" s="467">
        <v>14</v>
      </c>
      <c r="L43" s="472">
        <f t="shared" si="6"/>
        <v>33.400414154529045</v>
      </c>
      <c r="M43" s="472">
        <f t="shared" si="7"/>
        <v>66.441692556708233</v>
      </c>
      <c r="N43" s="472">
        <f t="shared" si="8"/>
        <v>32.133333333333333</v>
      </c>
      <c r="P43" s="472">
        <f t="shared" si="9"/>
        <v>42.40213274765744</v>
      </c>
      <c r="Q43" s="472">
        <f t="shared" si="10"/>
        <v>95.511220097828428</v>
      </c>
      <c r="R43" s="472">
        <f t="shared" si="11"/>
        <v>21.066666666666666</v>
      </c>
    </row>
    <row r="44" spans="1:18">
      <c r="A44" s="467">
        <v>1</v>
      </c>
      <c r="B44" s="467">
        <v>2</v>
      </c>
      <c r="C44" s="467">
        <v>18</v>
      </c>
      <c r="D44" s="471">
        <v>28.218288532730007</v>
      </c>
      <c r="E44" s="471">
        <v>99.230902440335413</v>
      </c>
      <c r="F44" s="467">
        <f>'2019 Actual plus Potential'!E43</f>
        <v>90</v>
      </c>
      <c r="K44" s="467">
        <v>15</v>
      </c>
      <c r="L44" s="472">
        <f t="shared" si="6"/>
        <v>32.687912540288465</v>
      </c>
      <c r="M44" s="472">
        <f t="shared" si="7"/>
        <v>62.506773816114816</v>
      </c>
      <c r="N44" s="472">
        <f t="shared" si="8"/>
        <v>33.633333333333333</v>
      </c>
      <c r="P44" s="472">
        <f t="shared" si="9"/>
        <v>42.544438191458845</v>
      </c>
      <c r="Q44" s="472">
        <f t="shared" si="10"/>
        <v>92.705911099763483</v>
      </c>
      <c r="R44" s="472">
        <f t="shared" si="11"/>
        <v>22.033333333333335</v>
      </c>
    </row>
    <row r="45" spans="1:18">
      <c r="A45" s="467">
        <v>1</v>
      </c>
      <c r="B45" s="467">
        <v>2</v>
      </c>
      <c r="C45" s="467">
        <v>19</v>
      </c>
      <c r="D45" s="471">
        <v>50.498887856790276</v>
      </c>
      <c r="E45" s="471">
        <v>99.536762631692113</v>
      </c>
      <c r="F45" s="467">
        <f>'2019 Actual plus Potential'!E44</f>
        <v>100</v>
      </c>
      <c r="K45" s="467">
        <v>16</v>
      </c>
      <c r="L45" s="472">
        <f t="shared" si="6"/>
        <v>34.218684116489428</v>
      </c>
      <c r="M45" s="472">
        <f t="shared" si="7"/>
        <v>65.931156357503767</v>
      </c>
      <c r="N45" s="472">
        <f t="shared" si="8"/>
        <v>35.533333333333331</v>
      </c>
      <c r="P45" s="472">
        <f t="shared" si="9"/>
        <v>43.6946948962363</v>
      </c>
      <c r="Q45" s="472">
        <f t="shared" si="10"/>
        <v>94.790004113362741</v>
      </c>
      <c r="R45" s="472">
        <f t="shared" si="11"/>
        <v>22.933333333333334</v>
      </c>
    </row>
    <row r="46" spans="1:18">
      <c r="A46" s="467">
        <v>1</v>
      </c>
      <c r="B46" s="467">
        <v>2</v>
      </c>
      <c r="C46" s="467">
        <v>20</v>
      </c>
      <c r="D46" s="471">
        <v>99.206774835474249</v>
      </c>
      <c r="E46" s="471">
        <v>99.349022360782612</v>
      </c>
      <c r="F46" s="467">
        <f>'2019 Actual plus Potential'!E45</f>
        <v>99</v>
      </c>
      <c r="K46" s="467">
        <v>17</v>
      </c>
      <c r="L46" s="472">
        <f t="shared" si="6"/>
        <v>36.098268053838872</v>
      </c>
      <c r="M46" s="472">
        <f t="shared" si="7"/>
        <v>76.963068020318204</v>
      </c>
      <c r="N46" s="472">
        <f t="shared" si="8"/>
        <v>35.06666666666667</v>
      </c>
      <c r="P46" s="472">
        <f t="shared" si="9"/>
        <v>45.928221382257803</v>
      </c>
      <c r="Q46" s="472">
        <f t="shared" si="10"/>
        <v>97.339810336486764</v>
      </c>
      <c r="R46" s="472">
        <f t="shared" si="11"/>
        <v>20.933333333333334</v>
      </c>
    </row>
    <row r="47" spans="1:18">
      <c r="A47" s="467">
        <v>1</v>
      </c>
      <c r="B47" s="467">
        <v>2</v>
      </c>
      <c r="C47" s="467">
        <v>21</v>
      </c>
      <c r="D47" s="471">
        <v>119.54106419390078</v>
      </c>
      <c r="E47" s="471">
        <v>99.765962212427439</v>
      </c>
      <c r="F47" s="467">
        <f>'2019 Actual plus Potential'!E46</f>
        <v>97</v>
      </c>
      <c r="K47" s="467">
        <v>18</v>
      </c>
      <c r="L47" s="472">
        <f t="shared" si="6"/>
        <v>35.895765807089006</v>
      </c>
      <c r="M47" s="472">
        <f t="shared" si="7"/>
        <v>93.648777941571709</v>
      </c>
      <c r="N47" s="472">
        <f t="shared" si="8"/>
        <v>36</v>
      </c>
      <c r="P47" s="472">
        <f t="shared" si="9"/>
        <v>48.712795923595202</v>
      </c>
      <c r="Q47" s="472">
        <f t="shared" si="10"/>
        <v>99.82912899107717</v>
      </c>
      <c r="R47" s="472">
        <f t="shared" si="11"/>
        <v>24.366666666666667</v>
      </c>
    </row>
    <row r="48" spans="1:18">
      <c r="A48" s="467">
        <v>1</v>
      </c>
      <c r="B48" s="467">
        <v>2</v>
      </c>
      <c r="C48" s="467">
        <v>22</v>
      </c>
      <c r="D48" s="471">
        <v>124.47916980849409</v>
      </c>
      <c r="E48" s="471">
        <v>99.835582562889698</v>
      </c>
      <c r="F48" s="467">
        <f>'2019 Actual plus Potential'!E47</f>
        <v>96</v>
      </c>
      <c r="K48" s="467">
        <v>19</v>
      </c>
      <c r="L48" s="472">
        <f t="shared" si="6"/>
        <v>43.499598900445378</v>
      </c>
      <c r="M48" s="472">
        <f t="shared" si="7"/>
        <v>110.22929464228125</v>
      </c>
      <c r="N48" s="472">
        <f t="shared" si="8"/>
        <v>30.633333333333333</v>
      </c>
      <c r="P48" s="472">
        <f t="shared" si="9"/>
        <v>50.481073739325694</v>
      </c>
      <c r="Q48" s="472">
        <f t="shared" si="10"/>
        <v>112.12476735245107</v>
      </c>
      <c r="R48" s="472">
        <f t="shared" si="11"/>
        <v>27.933333333333334</v>
      </c>
    </row>
    <row r="49" spans="1:18">
      <c r="A49" s="467">
        <v>1</v>
      </c>
      <c r="B49" s="467">
        <v>2</v>
      </c>
      <c r="C49" s="467">
        <v>23</v>
      </c>
      <c r="D49" s="471">
        <v>126.25897054737801</v>
      </c>
      <c r="E49" s="471">
        <v>99.835582562889698</v>
      </c>
      <c r="F49" s="467">
        <f>'2019 Actual plus Potential'!E48</f>
        <v>99</v>
      </c>
      <c r="K49" s="467">
        <v>20</v>
      </c>
      <c r="L49" s="472">
        <f t="shared" si="6"/>
        <v>45.043315133246047</v>
      </c>
      <c r="M49" s="472">
        <f t="shared" si="7"/>
        <v>112.26756729601165</v>
      </c>
      <c r="N49" s="472">
        <f t="shared" si="8"/>
        <v>25.966666666666665</v>
      </c>
      <c r="P49" s="472">
        <f t="shared" si="9"/>
        <v>57.640285140171237</v>
      </c>
      <c r="Q49" s="472">
        <f t="shared" si="10"/>
        <v>110.53179115378416</v>
      </c>
      <c r="R49" s="472">
        <f t="shared" si="11"/>
        <v>27.933333333333334</v>
      </c>
    </row>
    <row r="50" spans="1:18">
      <c r="A50" s="467">
        <v>1</v>
      </c>
      <c r="B50" s="467">
        <v>2</v>
      </c>
      <c r="C50" s="467">
        <v>24</v>
      </c>
      <c r="D50" s="471">
        <v>94.969207781731015</v>
      </c>
      <c r="E50" s="471">
        <v>99.835582562889698</v>
      </c>
      <c r="F50" s="467">
        <f>'2019 Actual plus Potential'!E49</f>
        <v>101</v>
      </c>
      <c r="K50" s="467">
        <v>21</v>
      </c>
      <c r="L50" s="472">
        <f t="shared" si="6"/>
        <v>50.070675484969449</v>
      </c>
      <c r="M50" s="472">
        <f t="shared" si="7"/>
        <v>113.8730986252956</v>
      </c>
      <c r="N50" s="472">
        <f t="shared" si="8"/>
        <v>23.366666666666667</v>
      </c>
      <c r="P50" s="472">
        <f t="shared" si="9"/>
        <v>57.813791622179338</v>
      </c>
      <c r="Q50" s="472">
        <f t="shared" si="10"/>
        <v>123.64691579767792</v>
      </c>
      <c r="R50" s="472">
        <f t="shared" si="11"/>
        <v>31.033333333333335</v>
      </c>
    </row>
    <row r="51" spans="1:18">
      <c r="A51" s="467">
        <v>1</v>
      </c>
      <c r="B51" s="467">
        <v>3</v>
      </c>
      <c r="C51" s="467">
        <v>1</v>
      </c>
      <c r="D51" s="471">
        <v>70.35107527432082</v>
      </c>
      <c r="E51" s="471">
        <v>99.834800311760915</v>
      </c>
      <c r="F51" s="467">
        <f>'2019 Actual plus Potential'!E50</f>
        <v>101</v>
      </c>
      <c r="K51" s="467">
        <v>22</v>
      </c>
      <c r="L51" s="472">
        <f t="shared" si="6"/>
        <v>56.725818570739236</v>
      </c>
      <c r="M51" s="472">
        <f t="shared" si="7"/>
        <v>116.11618418082134</v>
      </c>
      <c r="N51" s="472">
        <f t="shared" si="8"/>
        <v>22.1</v>
      </c>
      <c r="P51" s="472">
        <f t="shared" si="9"/>
        <v>56.88487846925748</v>
      </c>
      <c r="Q51" s="472">
        <f t="shared" si="10"/>
        <v>127.1114864908084</v>
      </c>
      <c r="R51" s="472">
        <f t="shared" si="11"/>
        <v>30.766666666666666</v>
      </c>
    </row>
    <row r="52" spans="1:18">
      <c r="A52" s="467">
        <v>1</v>
      </c>
      <c r="B52" s="467">
        <v>3</v>
      </c>
      <c r="C52" s="467">
        <v>2</v>
      </c>
      <c r="D52" s="471">
        <v>88.949615767624508</v>
      </c>
      <c r="E52" s="471">
        <v>99.834800311760915</v>
      </c>
      <c r="F52" s="467">
        <f>'2019 Actual plus Potential'!E51</f>
        <v>101</v>
      </c>
      <c r="K52" s="467">
        <v>23</v>
      </c>
      <c r="L52" s="472">
        <f t="shared" si="6"/>
        <v>56.610115985977671</v>
      </c>
      <c r="M52" s="472">
        <f t="shared" si="7"/>
        <v>117.84204528999138</v>
      </c>
      <c r="N52" s="472">
        <f t="shared" si="8"/>
        <v>24.633333333333333</v>
      </c>
      <c r="P52" s="472">
        <f t="shared" si="9"/>
        <v>61.679305078993025</v>
      </c>
      <c r="Q52" s="472">
        <f t="shared" si="10"/>
        <v>129.5508192982692</v>
      </c>
      <c r="R52" s="472">
        <f t="shared" si="11"/>
        <v>30.366666666666667</v>
      </c>
    </row>
    <row r="53" spans="1:18">
      <c r="A53" s="467">
        <v>1</v>
      </c>
      <c r="B53" s="467">
        <v>3</v>
      </c>
      <c r="C53" s="467">
        <v>3</v>
      </c>
      <c r="D53" s="471">
        <v>55.933003278073024</v>
      </c>
      <c r="E53" s="471">
        <v>99.297393786282512</v>
      </c>
      <c r="F53" s="467">
        <f>'2019 Actual plus Potential'!E52</f>
        <v>101</v>
      </c>
      <c r="K53" s="467">
        <v>24</v>
      </c>
      <c r="L53" s="472">
        <f t="shared" si="6"/>
        <v>59.844836223409821</v>
      </c>
      <c r="M53" s="472">
        <f t="shared" si="7"/>
        <v>113.1903107275317</v>
      </c>
      <c r="N53" s="472">
        <f t="shared" si="8"/>
        <v>30.566666666666666</v>
      </c>
      <c r="P53" s="472">
        <f t="shared" si="9"/>
        <v>64.173425849719706</v>
      </c>
      <c r="Q53" s="472">
        <f t="shared" si="10"/>
        <v>129.0228584551709</v>
      </c>
      <c r="R53" s="472">
        <f t="shared" si="11"/>
        <v>36.533333333333331</v>
      </c>
    </row>
    <row r="54" spans="1:18">
      <c r="A54" s="467">
        <v>1</v>
      </c>
      <c r="B54" s="467">
        <v>3</v>
      </c>
      <c r="C54" s="467">
        <v>4</v>
      </c>
      <c r="D54" s="471">
        <v>51.805400749979874</v>
      </c>
      <c r="E54" s="471">
        <v>96.585329122769295</v>
      </c>
      <c r="F54" s="467">
        <f>'2019 Actual plus Potential'!E53</f>
        <v>101</v>
      </c>
    </row>
    <row r="55" spans="1:18">
      <c r="A55" s="467">
        <v>1</v>
      </c>
      <c r="B55" s="467">
        <v>3</v>
      </c>
      <c r="C55" s="467">
        <v>5</v>
      </c>
      <c r="D55" s="471">
        <v>71.278665951286527</v>
      </c>
      <c r="E55" s="471">
        <v>98.016066437325293</v>
      </c>
      <c r="F55" s="467">
        <f>'2019 Actual plus Potential'!E54</f>
        <v>101</v>
      </c>
      <c r="L55" s="467" t="s">
        <v>439</v>
      </c>
      <c r="P55" s="467" t="s">
        <v>422</v>
      </c>
    </row>
    <row r="56" spans="1:18" ht="25.5">
      <c r="A56" s="467">
        <v>1</v>
      </c>
      <c r="B56" s="467">
        <v>3</v>
      </c>
      <c r="C56" s="467">
        <v>6</v>
      </c>
      <c r="D56" s="471">
        <v>74.819626760865617</v>
      </c>
      <c r="E56" s="471">
        <v>98.972759567834885</v>
      </c>
      <c r="F56" s="467">
        <f>'2019 Actual plus Potential'!E55</f>
        <v>101</v>
      </c>
      <c r="L56" s="469" t="s">
        <v>2573</v>
      </c>
      <c r="M56" s="468" t="s">
        <v>2574</v>
      </c>
      <c r="N56" s="468" t="s">
        <v>2575</v>
      </c>
      <c r="P56" s="469" t="s">
        <v>2573</v>
      </c>
      <c r="Q56" s="468" t="s">
        <v>2574</v>
      </c>
      <c r="R56" s="468" t="s">
        <v>2575</v>
      </c>
    </row>
    <row r="57" spans="1:18">
      <c r="A57" s="467">
        <v>1</v>
      </c>
      <c r="B57" s="467">
        <v>3</v>
      </c>
      <c r="C57" s="467">
        <v>7</v>
      </c>
      <c r="D57" s="471">
        <v>106.84203628468363</v>
      </c>
      <c r="E57" s="471">
        <v>67.127316114814022</v>
      </c>
      <c r="F57" s="467">
        <f>'2019 Actual plus Potential'!E56</f>
        <v>102</v>
      </c>
      <c r="K57" s="467">
        <v>1</v>
      </c>
      <c r="L57" s="472">
        <f>AVERAGEIFS(D$3:D$8762,$C$3:$C$8762,$K57,$A$3:$A$8762,10)</f>
        <v>58.959956900150068</v>
      </c>
      <c r="M57" s="472">
        <f>AVERAGEIFS(E$3:E$8762,$C$3:$C$8762,$K57,$A$3:$A$8762,10)*2.25</f>
        <v>137.751547114391</v>
      </c>
      <c r="N57" s="472">
        <f>AVERAGEIFS(F$3:F$8762,$C$3:$C$8762,$K57,$A$3:$A$8762,10)</f>
        <v>38.903225806451616</v>
      </c>
      <c r="P57" s="472">
        <f>AVERAGEIFS(D$3:D$8762,$C$3:$C$8762,$K57,$A$3:$A$8762,1)</f>
        <v>65.168069434732857</v>
      </c>
      <c r="Q57" s="472">
        <f>AVERAGEIFS(E$3:E$8762,$C$3:$C$8762,$K57,$A$3:$A$8762,1)*2.25</f>
        <v>169.23820225532495</v>
      </c>
      <c r="R57" s="472">
        <f>AVERAGEIFS(F$3:F$8762,$C$3:$C$8762,$K57,$A$3:$A$8762,1)</f>
        <v>45.387096774193552</v>
      </c>
    </row>
    <row r="58" spans="1:18">
      <c r="A58" s="467">
        <v>1</v>
      </c>
      <c r="B58" s="467">
        <v>3</v>
      </c>
      <c r="C58" s="467">
        <v>8</v>
      </c>
      <c r="D58" s="471">
        <v>112.56802063417121</v>
      </c>
      <c r="E58" s="471">
        <v>46.047212696194364</v>
      </c>
      <c r="F58" s="467">
        <f>'2019 Actual plus Potential'!E57</f>
        <v>101</v>
      </c>
      <c r="K58" s="467">
        <v>2</v>
      </c>
      <c r="L58" s="472">
        <f t="shared" ref="L58:L80" si="12">AVERAGEIFS(D$3:D$8762,$C$3:$C$8762,$K58,$A$3:$A$8762,10)</f>
        <v>59.824408545514501</v>
      </c>
      <c r="M58" s="472">
        <f t="shared" ref="M58:M80" si="13">AVERAGEIFS(E$3:E$8762,$C$3:$C$8762,$K58,$A$3:$A$8762,10)*2.25</f>
        <v>139.96565215813803</v>
      </c>
      <c r="N58" s="472">
        <f t="shared" ref="N58:N80" si="14">AVERAGEIFS(F$3:F$8762,$C$3:$C$8762,$K58,$A$3:$A$8762,10)</f>
        <v>42.387096774193552</v>
      </c>
      <c r="P58" s="472">
        <f t="shared" ref="P58:P80" si="15">AVERAGEIFS(D$3:D$8762,$C$3:$C$8762,$K58,$A$3:$A$8762,1)</f>
        <v>62.417831388741035</v>
      </c>
      <c r="Q58" s="472">
        <f t="shared" ref="Q58:Q80" si="16">AVERAGEIFS(E$3:E$8762,$C$3:$C$8762,$K58,$A$3:$A$8762,1)*2.25</f>
        <v>165.3301197752304</v>
      </c>
      <c r="R58" s="472">
        <f t="shared" ref="R58:R80" si="17">AVERAGEIFS(F$3:F$8762,$C$3:$C$8762,$K58,$A$3:$A$8762,1)</f>
        <v>45.516129032258064</v>
      </c>
    </row>
    <row r="59" spans="1:18">
      <c r="A59" s="467">
        <v>1</v>
      </c>
      <c r="B59" s="467">
        <v>3</v>
      </c>
      <c r="C59" s="467">
        <v>9</v>
      </c>
      <c r="D59" s="471">
        <v>79.288917375835624</v>
      </c>
      <c r="E59" s="471">
        <v>35.489951462051174</v>
      </c>
      <c r="F59" s="467">
        <f>'2019 Actual plus Potential'!E58</f>
        <v>101</v>
      </c>
      <c r="K59" s="467">
        <v>3</v>
      </c>
      <c r="L59" s="472">
        <f t="shared" si="12"/>
        <v>62.601178376175177</v>
      </c>
      <c r="M59" s="472">
        <f t="shared" si="13"/>
        <v>143.00642000766396</v>
      </c>
      <c r="N59" s="472">
        <f t="shared" si="14"/>
        <v>44.096774193548384</v>
      </c>
      <c r="P59" s="472">
        <f t="shared" si="15"/>
        <v>60.398005121543555</v>
      </c>
      <c r="Q59" s="472">
        <f t="shared" si="16"/>
        <v>163.72147710516643</v>
      </c>
      <c r="R59" s="472">
        <f t="shared" si="17"/>
        <v>47.064516129032256</v>
      </c>
    </row>
    <row r="60" spans="1:18">
      <c r="A60" s="467">
        <v>1</v>
      </c>
      <c r="B60" s="467">
        <v>3</v>
      </c>
      <c r="C60" s="467">
        <v>10</v>
      </c>
      <c r="D60" s="471">
        <v>63.666202956453766</v>
      </c>
      <c r="E60" s="471">
        <v>16.862987583315419</v>
      </c>
      <c r="F60" s="467">
        <f>'2019 Actual plus Potential'!E59</f>
        <v>101</v>
      </c>
      <c r="K60" s="467">
        <v>4</v>
      </c>
      <c r="L60" s="472">
        <f t="shared" si="12"/>
        <v>62.269320615923085</v>
      </c>
      <c r="M60" s="472">
        <f t="shared" si="13"/>
        <v>137.78907624314223</v>
      </c>
      <c r="N60" s="472">
        <f t="shared" si="14"/>
        <v>45</v>
      </c>
      <c r="P60" s="472">
        <f t="shared" si="15"/>
        <v>58.521145593621043</v>
      </c>
      <c r="Q60" s="472">
        <f t="shared" si="16"/>
        <v>162.18726815339747</v>
      </c>
      <c r="R60" s="472">
        <f t="shared" si="17"/>
        <v>48.612903225806448</v>
      </c>
    </row>
    <row r="61" spans="1:18">
      <c r="A61" s="467">
        <v>1</v>
      </c>
      <c r="B61" s="467">
        <v>3</v>
      </c>
      <c r="C61" s="467">
        <v>11</v>
      </c>
      <c r="D61" s="471">
        <v>6.7910220826958563</v>
      </c>
      <c r="E61" s="471">
        <v>15.575402225327887</v>
      </c>
      <c r="F61" s="467">
        <f>'2019 Actual plus Potential'!E60</f>
        <v>101</v>
      </c>
      <c r="K61" s="467">
        <v>5</v>
      </c>
      <c r="L61" s="472">
        <f t="shared" si="12"/>
        <v>67.058388096407768</v>
      </c>
      <c r="M61" s="472">
        <f t="shared" si="13"/>
        <v>133.6864781880067</v>
      </c>
      <c r="N61" s="472">
        <f t="shared" si="14"/>
        <v>45.903225806451616</v>
      </c>
      <c r="P61" s="472">
        <f t="shared" si="15"/>
        <v>58.985506479951489</v>
      </c>
      <c r="Q61" s="472">
        <f t="shared" si="16"/>
        <v>155.8219645489003</v>
      </c>
      <c r="R61" s="472">
        <f t="shared" si="17"/>
        <v>48.58064516129032</v>
      </c>
    </row>
    <row r="62" spans="1:18">
      <c r="A62" s="467">
        <v>1</v>
      </c>
      <c r="B62" s="467">
        <v>3</v>
      </c>
      <c r="C62" s="467">
        <v>12</v>
      </c>
      <c r="D62" s="471">
        <v>31.153656571751874</v>
      </c>
      <c r="E62" s="471">
        <v>32.974231831864117</v>
      </c>
      <c r="F62" s="467">
        <f>'2019 Actual plus Potential'!E61</f>
        <v>93</v>
      </c>
      <c r="K62" s="467">
        <v>6</v>
      </c>
      <c r="L62" s="472">
        <f t="shared" si="12"/>
        <v>66.262365116838907</v>
      </c>
      <c r="M62" s="472">
        <f t="shared" si="13"/>
        <v>135.67097990850039</v>
      </c>
      <c r="N62" s="472">
        <f t="shared" si="14"/>
        <v>48.258064516129032</v>
      </c>
      <c r="P62" s="472">
        <f t="shared" si="15"/>
        <v>57.858682886310945</v>
      </c>
      <c r="Q62" s="472">
        <f t="shared" si="16"/>
        <v>149.58003582606236</v>
      </c>
      <c r="R62" s="472">
        <f t="shared" si="17"/>
        <v>51.451612903225808</v>
      </c>
    </row>
    <row r="63" spans="1:18">
      <c r="A63" s="467">
        <v>1</v>
      </c>
      <c r="B63" s="467">
        <v>3</v>
      </c>
      <c r="C63" s="467">
        <v>13</v>
      </c>
      <c r="D63" s="471">
        <v>62.911141240524451</v>
      </c>
      <c r="E63" s="471">
        <v>14.920658030531069</v>
      </c>
      <c r="F63" s="467">
        <f>'2019 Actual plus Potential'!E62</f>
        <v>96</v>
      </c>
      <c r="K63" s="467">
        <v>7</v>
      </c>
      <c r="L63" s="472">
        <f t="shared" si="12"/>
        <v>65.620251840712967</v>
      </c>
      <c r="M63" s="472">
        <f t="shared" si="13"/>
        <v>141.21155110113327</v>
      </c>
      <c r="N63" s="472">
        <f t="shared" si="14"/>
        <v>49.58064516129032</v>
      </c>
      <c r="P63" s="472">
        <f t="shared" si="15"/>
        <v>59.299407662686768</v>
      </c>
      <c r="Q63" s="472">
        <f t="shared" si="16"/>
        <v>147.10646312967725</v>
      </c>
      <c r="R63" s="472">
        <f t="shared" si="17"/>
        <v>51.967741935483872</v>
      </c>
    </row>
    <row r="64" spans="1:18">
      <c r="A64" s="467">
        <v>1</v>
      </c>
      <c r="B64" s="467">
        <v>3</v>
      </c>
      <c r="C64" s="467">
        <v>14</v>
      </c>
      <c r="D64" s="471">
        <v>74.323070702415848</v>
      </c>
      <c r="E64" s="471">
        <v>5.6947882175876154</v>
      </c>
      <c r="F64" s="467">
        <f>'2019 Actual plus Potential'!E63</f>
        <v>101</v>
      </c>
      <c r="K64" s="467">
        <v>8</v>
      </c>
      <c r="L64" s="472">
        <f t="shared" si="12"/>
        <v>54.863910562428806</v>
      </c>
      <c r="M64" s="472">
        <f t="shared" si="13"/>
        <v>117.97380981500686</v>
      </c>
      <c r="N64" s="472">
        <f t="shared" si="14"/>
        <v>45.741935483870968</v>
      </c>
      <c r="P64" s="472">
        <f t="shared" si="15"/>
        <v>62.408351230902099</v>
      </c>
      <c r="Q64" s="472">
        <f t="shared" si="16"/>
        <v>143.304325209719</v>
      </c>
      <c r="R64" s="472">
        <f t="shared" si="17"/>
        <v>48.322580645161288</v>
      </c>
    </row>
    <row r="65" spans="1:18">
      <c r="A65" s="467">
        <v>1</v>
      </c>
      <c r="B65" s="467">
        <v>3</v>
      </c>
      <c r="C65" s="467">
        <v>15</v>
      </c>
      <c r="D65" s="471">
        <v>14.883315167610137</v>
      </c>
      <c r="E65" s="471">
        <v>2.4828650827778973</v>
      </c>
      <c r="F65" s="467">
        <f>'2019 Actual plus Potential'!E64</f>
        <v>101</v>
      </c>
      <c r="K65" s="467">
        <v>9</v>
      </c>
      <c r="L65" s="472">
        <f t="shared" si="12"/>
        <v>47.155823671856723</v>
      </c>
      <c r="M65" s="472">
        <f t="shared" si="13"/>
        <v>94.965955733591827</v>
      </c>
      <c r="N65" s="472">
        <f t="shared" si="14"/>
        <v>46.774193548387096</v>
      </c>
      <c r="P65" s="472">
        <f t="shared" si="15"/>
        <v>58.748114044465829</v>
      </c>
      <c r="Q65" s="472">
        <f t="shared" si="16"/>
        <v>146.46699175732238</v>
      </c>
      <c r="R65" s="472">
        <f t="shared" si="17"/>
        <v>46.741935483870968</v>
      </c>
    </row>
    <row r="66" spans="1:18">
      <c r="A66" s="467">
        <v>1</v>
      </c>
      <c r="B66" s="467">
        <v>3</v>
      </c>
      <c r="C66" s="467">
        <v>16</v>
      </c>
      <c r="D66" s="471">
        <v>6.8003004615777582</v>
      </c>
      <c r="E66" s="471">
        <v>0.72984030316061066</v>
      </c>
      <c r="F66" s="467">
        <f>'2019 Actual plus Potential'!E65</f>
        <v>102</v>
      </c>
      <c r="K66" s="467">
        <v>10</v>
      </c>
      <c r="L66" s="472">
        <f t="shared" si="12"/>
        <v>44.958662519514235</v>
      </c>
      <c r="M66" s="472">
        <f t="shared" si="13"/>
        <v>92.75945871291988</v>
      </c>
      <c r="N66" s="472">
        <f t="shared" si="14"/>
        <v>43.87096774193548</v>
      </c>
      <c r="P66" s="472">
        <f t="shared" si="15"/>
        <v>50.765105042413836</v>
      </c>
      <c r="Q66" s="472">
        <f t="shared" si="16"/>
        <v>138.02123449951796</v>
      </c>
      <c r="R66" s="472">
        <f t="shared" si="17"/>
        <v>42.677419354838712</v>
      </c>
    </row>
    <row r="67" spans="1:18">
      <c r="A67" s="467">
        <v>1</v>
      </c>
      <c r="B67" s="467">
        <v>3</v>
      </c>
      <c r="C67" s="467">
        <v>17</v>
      </c>
      <c r="D67" s="471">
        <v>5.3760576655169299</v>
      </c>
      <c r="E67" s="471">
        <v>2.6580893356267472</v>
      </c>
      <c r="F67" s="467">
        <f>'2019 Actual plus Potential'!E66</f>
        <v>100</v>
      </c>
      <c r="K67" s="467">
        <v>11</v>
      </c>
      <c r="L67" s="472">
        <f t="shared" si="12"/>
        <v>43.202609418331186</v>
      </c>
      <c r="M67" s="472">
        <f t="shared" si="13"/>
        <v>93.310813280702746</v>
      </c>
      <c r="N67" s="472">
        <f t="shared" si="14"/>
        <v>40.516129032258064</v>
      </c>
      <c r="P67" s="472">
        <f t="shared" si="15"/>
        <v>50.916113010400323</v>
      </c>
      <c r="Q67" s="472">
        <f t="shared" si="16"/>
        <v>133.70890482319098</v>
      </c>
      <c r="R67" s="472">
        <f t="shared" si="17"/>
        <v>38.516129032258064</v>
      </c>
    </row>
    <row r="68" spans="1:18">
      <c r="A68" s="467">
        <v>1</v>
      </c>
      <c r="B68" s="467">
        <v>3</v>
      </c>
      <c r="C68" s="467">
        <v>18</v>
      </c>
      <c r="D68" s="471">
        <v>67.551470836132978</v>
      </c>
      <c r="E68" s="471">
        <v>2.003345140829929</v>
      </c>
      <c r="F68" s="467">
        <f>'2019 Actual plus Potential'!E67</f>
        <v>102</v>
      </c>
      <c r="K68" s="467">
        <v>12</v>
      </c>
      <c r="L68" s="472">
        <f t="shared" si="12"/>
        <v>44.563741798943418</v>
      </c>
      <c r="M68" s="472">
        <f t="shared" si="13"/>
        <v>91.836105882536501</v>
      </c>
      <c r="N68" s="472">
        <f t="shared" si="14"/>
        <v>38.967741935483872</v>
      </c>
      <c r="P68" s="472">
        <f t="shared" si="15"/>
        <v>47.836600290147018</v>
      </c>
      <c r="Q68" s="472">
        <f t="shared" si="16"/>
        <v>137.47924801985008</v>
      </c>
      <c r="R68" s="472">
        <f t="shared" si="17"/>
        <v>36.387096774193552</v>
      </c>
    </row>
    <row r="69" spans="1:18">
      <c r="A69" s="467">
        <v>1</v>
      </c>
      <c r="B69" s="467">
        <v>3</v>
      </c>
      <c r="C69" s="467">
        <v>19</v>
      </c>
      <c r="D69" s="471">
        <v>14.319916378446186</v>
      </c>
      <c r="E69" s="471">
        <v>0.10012814448505698</v>
      </c>
      <c r="F69" s="467">
        <f>'2019 Actual plus Potential'!E68</f>
        <v>98</v>
      </c>
      <c r="K69" s="467">
        <v>13</v>
      </c>
      <c r="L69" s="472">
        <f t="shared" si="12"/>
        <v>46.296166460727122</v>
      </c>
      <c r="M69" s="472">
        <f t="shared" si="13"/>
        <v>94.112891952216302</v>
      </c>
      <c r="N69" s="472">
        <f t="shared" si="14"/>
        <v>38.29032258064516</v>
      </c>
      <c r="P69" s="472">
        <f t="shared" si="15"/>
        <v>46.765029955181795</v>
      </c>
      <c r="Q69" s="472">
        <f t="shared" si="16"/>
        <v>136.16924864363193</v>
      </c>
      <c r="R69" s="472">
        <f t="shared" si="17"/>
        <v>37.935483870967744</v>
      </c>
    </row>
    <row r="70" spans="1:18">
      <c r="A70" s="467">
        <v>1</v>
      </c>
      <c r="B70" s="467">
        <v>3</v>
      </c>
      <c r="C70" s="467">
        <v>20</v>
      </c>
      <c r="D70" s="471">
        <v>0.48787674209089082</v>
      </c>
      <c r="E70" s="471">
        <v>1.8109113631477103</v>
      </c>
      <c r="F70" s="467">
        <f>'2019 Actual plus Potential'!E69</f>
        <v>100</v>
      </c>
      <c r="K70" s="467">
        <v>14</v>
      </c>
      <c r="L70" s="472">
        <f t="shared" si="12"/>
        <v>45.363604313281108</v>
      </c>
      <c r="M70" s="472">
        <f t="shared" si="13"/>
        <v>96.221279540993606</v>
      </c>
      <c r="N70" s="472">
        <f t="shared" si="14"/>
        <v>35.451612903225808</v>
      </c>
      <c r="P70" s="472">
        <f t="shared" si="15"/>
        <v>42.645005633737085</v>
      </c>
      <c r="Q70" s="472">
        <f t="shared" si="16"/>
        <v>136.30454654652831</v>
      </c>
      <c r="R70" s="472">
        <f t="shared" si="17"/>
        <v>37.161290322580648</v>
      </c>
    </row>
    <row r="71" spans="1:18">
      <c r="A71" s="467">
        <v>1</v>
      </c>
      <c r="B71" s="467">
        <v>3</v>
      </c>
      <c r="C71" s="467">
        <v>21</v>
      </c>
      <c r="D71" s="471">
        <v>0.71426757127856255</v>
      </c>
      <c r="E71" s="471">
        <v>2.3897771984519456</v>
      </c>
      <c r="F71" s="467">
        <f>'2019 Actual plus Potential'!E70</f>
        <v>103</v>
      </c>
      <c r="K71" s="467">
        <v>15</v>
      </c>
      <c r="L71" s="472">
        <f t="shared" si="12"/>
        <v>40.817910940001234</v>
      </c>
      <c r="M71" s="472">
        <f t="shared" si="13"/>
        <v>93.389107786826983</v>
      </c>
      <c r="N71" s="472">
        <f t="shared" si="14"/>
        <v>34.354838709677416</v>
      </c>
      <c r="P71" s="472">
        <f t="shared" si="15"/>
        <v>37.189351319093824</v>
      </c>
      <c r="Q71" s="472">
        <f t="shared" si="16"/>
        <v>138.40799459793593</v>
      </c>
      <c r="R71" s="472">
        <f t="shared" si="17"/>
        <v>33.935483870967744</v>
      </c>
    </row>
    <row r="72" spans="1:18">
      <c r="A72" s="467">
        <v>1</v>
      </c>
      <c r="B72" s="467">
        <v>3</v>
      </c>
      <c r="C72" s="467">
        <v>22</v>
      </c>
      <c r="D72" s="471">
        <v>12.564252351183722</v>
      </c>
      <c r="E72" s="471">
        <v>1.3658104708664807</v>
      </c>
      <c r="F72" s="467">
        <f>'2019 Actual plus Potential'!E71</f>
        <v>93</v>
      </c>
      <c r="K72" s="467">
        <v>16</v>
      </c>
      <c r="L72" s="472">
        <f t="shared" si="12"/>
        <v>34.569159661469513</v>
      </c>
      <c r="M72" s="472">
        <f t="shared" si="13"/>
        <v>85.678149294983385</v>
      </c>
      <c r="N72" s="472">
        <f t="shared" si="14"/>
        <v>33.483870967741936</v>
      </c>
      <c r="P72" s="472">
        <f t="shared" si="15"/>
        <v>35.231201870691748</v>
      </c>
      <c r="Q72" s="472">
        <f t="shared" si="16"/>
        <v>143.42611035521324</v>
      </c>
      <c r="R72" s="472">
        <f t="shared" si="17"/>
        <v>35.483870967741936</v>
      </c>
    </row>
    <row r="73" spans="1:18">
      <c r="A73" s="467">
        <v>1</v>
      </c>
      <c r="B73" s="467">
        <v>3</v>
      </c>
      <c r="C73" s="467">
        <v>23</v>
      </c>
      <c r="D73" s="471">
        <v>6.9576791748208553</v>
      </c>
      <c r="E73" s="471">
        <v>8.6955035476241669</v>
      </c>
      <c r="F73" s="467">
        <f>'2019 Actual plus Potential'!E72</f>
        <v>100</v>
      </c>
      <c r="K73" s="467">
        <v>17</v>
      </c>
      <c r="L73" s="472">
        <f t="shared" si="12"/>
        <v>41.330796752599767</v>
      </c>
      <c r="M73" s="472">
        <f t="shared" si="13"/>
        <v>95.152522627808082</v>
      </c>
      <c r="N73" s="472">
        <f t="shared" si="14"/>
        <v>31.129032258064516</v>
      </c>
      <c r="P73" s="472">
        <f t="shared" si="15"/>
        <v>38.455155336682594</v>
      </c>
      <c r="Q73" s="472">
        <f t="shared" si="16"/>
        <v>149.60728844603312</v>
      </c>
      <c r="R73" s="472">
        <f t="shared" si="17"/>
        <v>34.741935483870968</v>
      </c>
    </row>
    <row r="74" spans="1:18">
      <c r="A74" s="467">
        <v>1</v>
      </c>
      <c r="B74" s="467">
        <v>3</v>
      </c>
      <c r="C74" s="467">
        <v>24</v>
      </c>
      <c r="D74" s="471">
        <v>12.528513998968327</v>
      </c>
      <c r="E74" s="471">
        <v>14.404372285529995</v>
      </c>
      <c r="F74" s="467">
        <f>'2019 Actual plus Potential'!E73</f>
        <v>100</v>
      </c>
      <c r="K74" s="467">
        <v>18</v>
      </c>
      <c r="L74" s="472">
        <f t="shared" si="12"/>
        <v>51.885014013848092</v>
      </c>
      <c r="M74" s="472">
        <f t="shared" si="13"/>
        <v>105.94722862192314</v>
      </c>
      <c r="N74" s="472">
        <f t="shared" si="14"/>
        <v>30.129032258064516</v>
      </c>
      <c r="P74" s="472">
        <f t="shared" si="15"/>
        <v>41.68199891956391</v>
      </c>
      <c r="Q74" s="472">
        <f t="shared" si="16"/>
        <v>149.91388042070386</v>
      </c>
      <c r="R74" s="472">
        <f t="shared" si="17"/>
        <v>35.774193548387096</v>
      </c>
    </row>
    <row r="75" spans="1:18">
      <c r="A75" s="467">
        <v>1</v>
      </c>
      <c r="B75" s="467">
        <v>4</v>
      </c>
      <c r="C75" s="467">
        <v>1</v>
      </c>
      <c r="D75" s="471">
        <v>10.365767375174965</v>
      </c>
      <c r="E75" s="471">
        <v>6.0569704902171573</v>
      </c>
      <c r="F75" s="467">
        <f>'2019 Actual plus Potential'!E74</f>
        <v>102</v>
      </c>
      <c r="K75" s="467">
        <v>19</v>
      </c>
      <c r="L75" s="472">
        <f t="shared" si="12"/>
        <v>56.35040007120368</v>
      </c>
      <c r="M75" s="472">
        <f t="shared" si="13"/>
        <v>127.87201816466802</v>
      </c>
      <c r="N75" s="472">
        <f t="shared" si="14"/>
        <v>32.354838709677416</v>
      </c>
      <c r="P75" s="472">
        <f t="shared" si="15"/>
        <v>48.228572797157071</v>
      </c>
      <c r="Q75" s="472">
        <f t="shared" si="16"/>
        <v>149.7500240431298</v>
      </c>
      <c r="R75" s="472">
        <f t="shared" si="17"/>
        <v>37.935483870967744</v>
      </c>
    </row>
    <row r="76" spans="1:18">
      <c r="A76" s="467">
        <v>1</v>
      </c>
      <c r="B76" s="467">
        <v>4</v>
      </c>
      <c r="C76" s="467">
        <v>2</v>
      </c>
      <c r="D76" s="471">
        <v>4.3640205908267662</v>
      </c>
      <c r="E76" s="471">
        <v>6.4496605568694907</v>
      </c>
      <c r="F76" s="467">
        <f>'2019 Actual plus Potential'!E75</f>
        <v>103</v>
      </c>
      <c r="K76" s="467">
        <v>20</v>
      </c>
      <c r="L76" s="472">
        <f t="shared" si="12"/>
        <v>59.590152360176631</v>
      </c>
      <c r="M76" s="472">
        <f t="shared" si="13"/>
        <v>131.39299988859489</v>
      </c>
      <c r="N76" s="472">
        <f t="shared" si="14"/>
        <v>31.451612903225808</v>
      </c>
      <c r="P76" s="472">
        <f t="shared" si="15"/>
        <v>51.182442803190149</v>
      </c>
      <c r="Q76" s="472">
        <f t="shared" si="16"/>
        <v>150.05457207130272</v>
      </c>
      <c r="R76" s="472">
        <f t="shared" si="17"/>
        <v>38.354838709677416</v>
      </c>
    </row>
    <row r="77" spans="1:18">
      <c r="A77" s="467">
        <v>1</v>
      </c>
      <c r="B77" s="467">
        <v>4</v>
      </c>
      <c r="C77" s="467">
        <v>3</v>
      </c>
      <c r="D77" s="471">
        <v>0</v>
      </c>
      <c r="E77" s="471">
        <v>5.9936081487852073</v>
      </c>
      <c r="F77" s="467">
        <f>'2019 Actual plus Potential'!E76</f>
        <v>103</v>
      </c>
      <c r="K77" s="467">
        <v>21</v>
      </c>
      <c r="L77" s="472">
        <f t="shared" si="12"/>
        <v>62.624219886423305</v>
      </c>
      <c r="M77" s="472">
        <f t="shared" si="13"/>
        <v>124.60079534751459</v>
      </c>
      <c r="N77" s="472">
        <f t="shared" si="14"/>
        <v>34</v>
      </c>
      <c r="P77" s="472">
        <f t="shared" si="15"/>
        <v>54.801939544585665</v>
      </c>
      <c r="Q77" s="472">
        <f t="shared" si="16"/>
        <v>157.1386067512363</v>
      </c>
      <c r="R77" s="472">
        <f t="shared" si="17"/>
        <v>37.58064516129032</v>
      </c>
    </row>
    <row r="78" spans="1:18">
      <c r="A78" s="467">
        <v>1</v>
      </c>
      <c r="B78" s="467">
        <v>4</v>
      </c>
      <c r="C78" s="467">
        <v>4</v>
      </c>
      <c r="D78" s="471">
        <v>0</v>
      </c>
      <c r="E78" s="471">
        <v>12.999449258224038</v>
      </c>
      <c r="F78" s="467">
        <f>'2019 Actual plus Potential'!E77</f>
        <v>103</v>
      </c>
      <c r="K78" s="467">
        <v>22</v>
      </c>
      <c r="L78" s="472">
        <f t="shared" si="12"/>
        <v>62.16964567469747</v>
      </c>
      <c r="M78" s="472">
        <f t="shared" si="13"/>
        <v>130.87338326781958</v>
      </c>
      <c r="N78" s="472">
        <f t="shared" si="14"/>
        <v>34.516129032258064</v>
      </c>
      <c r="P78" s="472">
        <f t="shared" si="15"/>
        <v>60.394817287287331</v>
      </c>
      <c r="Q78" s="472">
        <f t="shared" si="16"/>
        <v>153.99967269352408</v>
      </c>
      <c r="R78" s="472">
        <f t="shared" si="17"/>
        <v>39.774193548387096</v>
      </c>
    </row>
    <row r="79" spans="1:18">
      <c r="A79" s="467">
        <v>1</v>
      </c>
      <c r="B79" s="467">
        <v>4</v>
      </c>
      <c r="C79" s="467">
        <v>5</v>
      </c>
      <c r="D79" s="471">
        <v>0.81090139391276139</v>
      </c>
      <c r="E79" s="471">
        <v>19.09709680713825</v>
      </c>
      <c r="F79" s="467">
        <f>'2019 Actual plus Potential'!E78</f>
        <v>102</v>
      </c>
      <c r="K79" s="467">
        <v>23</v>
      </c>
      <c r="L79" s="472">
        <f t="shared" si="12"/>
        <v>59.150381481209962</v>
      </c>
      <c r="M79" s="472">
        <f t="shared" si="13"/>
        <v>148.55397468416433</v>
      </c>
      <c r="N79" s="472">
        <f t="shared" si="14"/>
        <v>34.612903225806448</v>
      </c>
      <c r="P79" s="472">
        <f t="shared" si="15"/>
        <v>63.874186615424669</v>
      </c>
      <c r="Q79" s="472">
        <f t="shared" si="16"/>
        <v>158.44820869341311</v>
      </c>
      <c r="R79" s="472">
        <f t="shared" si="17"/>
        <v>42.677419354838712</v>
      </c>
    </row>
    <row r="80" spans="1:18">
      <c r="A80" s="467">
        <v>1</v>
      </c>
      <c r="B80" s="467">
        <v>4</v>
      </c>
      <c r="C80" s="467">
        <v>6</v>
      </c>
      <c r="D80" s="471">
        <v>0</v>
      </c>
      <c r="E80" s="471">
        <v>16.968591485701999</v>
      </c>
      <c r="F80" s="467">
        <f>'2019 Actual plus Potential'!E79</f>
        <v>100</v>
      </c>
      <c r="K80" s="467">
        <v>24</v>
      </c>
      <c r="L80" s="472">
        <f t="shared" si="12"/>
        <v>58.275493137088851</v>
      </c>
      <c r="M80" s="472">
        <f t="shared" si="13"/>
        <v>147.3163083034519</v>
      </c>
      <c r="N80" s="472">
        <f t="shared" si="14"/>
        <v>36.645161290322584</v>
      </c>
      <c r="P80" s="472">
        <f t="shared" si="15"/>
        <v>68.770517944954037</v>
      </c>
      <c r="Q80" s="472">
        <f t="shared" si="16"/>
        <v>164.93427547015548</v>
      </c>
      <c r="R80" s="472">
        <f t="shared" si="17"/>
        <v>44.225806451612904</v>
      </c>
    </row>
    <row r="81" spans="1:18">
      <c r="A81" s="467">
        <v>1</v>
      </c>
      <c r="B81" s="467">
        <v>4</v>
      </c>
      <c r="C81" s="467">
        <v>7</v>
      </c>
      <c r="D81" s="471">
        <v>1.197660113199878E-3</v>
      </c>
      <c r="E81" s="471">
        <v>7.645722532788648</v>
      </c>
      <c r="F81" s="467">
        <f>'2019 Actual plus Potential'!E80</f>
        <v>91</v>
      </c>
    </row>
    <row r="82" spans="1:18">
      <c r="A82" s="467">
        <v>1</v>
      </c>
      <c r="B82" s="467">
        <v>4</v>
      </c>
      <c r="C82" s="467">
        <v>8</v>
      </c>
      <c r="D82" s="471">
        <v>6.0209622370078417E-3</v>
      </c>
      <c r="E82" s="471">
        <v>4.4603959363577728</v>
      </c>
      <c r="F82" s="467">
        <f>'2019 Actual plus Potential'!E81</f>
        <v>88</v>
      </c>
      <c r="L82" s="467" t="s">
        <v>432</v>
      </c>
      <c r="P82" s="467" t="s">
        <v>433</v>
      </c>
    </row>
    <row r="83" spans="1:18" ht="25.5">
      <c r="A83" s="467">
        <v>1</v>
      </c>
      <c r="B83" s="467">
        <v>4</v>
      </c>
      <c r="C83" s="467">
        <v>9</v>
      </c>
      <c r="D83" s="471">
        <v>2.5050127310035646E-3</v>
      </c>
      <c r="E83" s="471">
        <v>4.889069554934423</v>
      </c>
      <c r="F83" s="467">
        <f>'2019 Actual plus Potential'!E82</f>
        <v>94</v>
      </c>
      <c r="L83" s="469" t="s">
        <v>2573</v>
      </c>
      <c r="M83" s="468" t="s">
        <v>2574</v>
      </c>
      <c r="N83" s="468" t="s">
        <v>2575</v>
      </c>
      <c r="P83" s="469" t="s">
        <v>2573</v>
      </c>
      <c r="Q83" s="468" t="s">
        <v>2574</v>
      </c>
      <c r="R83" s="468" t="s">
        <v>2575</v>
      </c>
    </row>
    <row r="84" spans="1:18">
      <c r="A84" s="467">
        <v>1</v>
      </c>
      <c r="B84" s="467">
        <v>4</v>
      </c>
      <c r="C84" s="467">
        <v>10</v>
      </c>
      <c r="D84" s="471">
        <v>1.9620300069641286E-2</v>
      </c>
      <c r="E84" s="471">
        <v>2.1519728552999355</v>
      </c>
      <c r="F84" s="467">
        <f>'2019 Actual plus Potential'!E83</f>
        <v>102</v>
      </c>
      <c r="K84" s="467">
        <v>1</v>
      </c>
      <c r="L84" s="472">
        <f>AVERAGEIFS(D$3:D$8762,$C$3:$C$8762,$K84,$A$3:$A$8762,2)</f>
        <v>62.519397997579027</v>
      </c>
      <c r="M84" s="472">
        <f>AVERAGEIFS(E$3:E$8762,$C$3:$C$8762,$K84,$A$3:$A$8762,2)*2.25</f>
        <v>133.172052542464</v>
      </c>
      <c r="N84" s="472">
        <f>AVERAGEIFS(F$3:F$8762,$C$3:$C$8762,$K84,$A$3:$A$8762,2)</f>
        <v>41.928571428571431</v>
      </c>
      <c r="P84" s="472">
        <f>AVERAGEIFS(D$3:D$8762,$C$3:$C$8762,$K84,$A$3:$A$8762,3)</f>
        <v>71.44691736747842</v>
      </c>
      <c r="Q84" s="472">
        <f>AVERAGEIFS(E$3:E$8762,$C$3:$C$8762,$K84,$A$3:$A$8762,3)*2.25</f>
        <v>156.56073765527356</v>
      </c>
      <c r="R84" s="472">
        <f>AVERAGEIFS(F$3:F$8762,$C$3:$C$8762,$K84,$A$3:$A$8762,3)</f>
        <v>25.741935483870968</v>
      </c>
    </row>
    <row r="85" spans="1:18">
      <c r="A85" s="467">
        <v>1</v>
      </c>
      <c r="B85" s="467">
        <v>4</v>
      </c>
      <c r="C85" s="467">
        <v>11</v>
      </c>
      <c r="D85" s="471">
        <v>6.9379871228775231E-2</v>
      </c>
      <c r="E85" s="471">
        <v>10.231844764566761</v>
      </c>
      <c r="F85" s="467">
        <f>'2019 Actual plus Potential'!E84</f>
        <v>92</v>
      </c>
      <c r="K85" s="467">
        <v>2</v>
      </c>
      <c r="L85" s="472">
        <f t="shared" ref="L85:L107" si="18">AVERAGEIFS(D$3:D$8762,$C$3:$C$8762,$K85,$A$3:$A$8762,2)</f>
        <v>61.853461463797927</v>
      </c>
      <c r="M85" s="472">
        <f t="shared" ref="M85:M107" si="19">AVERAGEIFS(E$3:E$8762,$C$3:$C$8762,$K85,$A$3:$A$8762,2)*2.25</f>
        <v>128.58500875147817</v>
      </c>
      <c r="N85" s="472">
        <f t="shared" ref="N85:N107" si="20">AVERAGEIFS(F$3:F$8762,$C$3:$C$8762,$K85,$A$3:$A$8762,2)</f>
        <v>45.535714285714285</v>
      </c>
      <c r="P85" s="472">
        <f t="shared" ref="P85:P107" si="21">AVERAGEIFS(D$3:D$8762,$C$3:$C$8762,$K85,$A$3:$A$8762,3)</f>
        <v>67.841647692559093</v>
      </c>
      <c r="Q85" s="472">
        <f t="shared" ref="Q85:Q107" si="22">AVERAGEIFS(E$3:E$8762,$C$3:$C$8762,$K85,$A$3:$A$8762,3)*2.25</f>
        <v>162.57652640864609</v>
      </c>
      <c r="R85" s="472">
        <f t="shared" ref="R85:R107" si="23">AVERAGEIFS(F$3:F$8762,$C$3:$C$8762,$K85,$A$3:$A$8762,3)</f>
        <v>26.451612903225808</v>
      </c>
    </row>
    <row r="86" spans="1:18">
      <c r="A86" s="467">
        <v>1</v>
      </c>
      <c r="B86" s="467">
        <v>4</v>
      </c>
      <c r="C86" s="467">
        <v>12</v>
      </c>
      <c r="D86" s="471">
        <v>0.36152566446246132</v>
      </c>
      <c r="E86" s="471">
        <v>19.704905934207694</v>
      </c>
      <c r="F86" s="467">
        <f>'2019 Actual plus Potential'!E85</f>
        <v>75</v>
      </c>
      <c r="K86" s="467">
        <v>3</v>
      </c>
      <c r="L86" s="472">
        <f t="shared" si="18"/>
        <v>63.274821664650247</v>
      </c>
      <c r="M86" s="472">
        <f t="shared" si="19"/>
        <v>127.60138383210597</v>
      </c>
      <c r="N86" s="472">
        <f t="shared" si="20"/>
        <v>44.821428571428569</v>
      </c>
      <c r="P86" s="472">
        <f t="shared" si="21"/>
        <v>66.4057889651002</v>
      </c>
      <c r="Q86" s="472">
        <f t="shared" si="22"/>
        <v>155.44718424801124</v>
      </c>
      <c r="R86" s="472">
        <f t="shared" si="23"/>
        <v>24.967741935483872</v>
      </c>
    </row>
    <row r="87" spans="1:18">
      <c r="A87" s="467">
        <v>1</v>
      </c>
      <c r="B87" s="467">
        <v>4</v>
      </c>
      <c r="C87" s="467">
        <v>13</v>
      </c>
      <c r="D87" s="471">
        <v>0</v>
      </c>
      <c r="E87" s="471">
        <v>32.173206675983657</v>
      </c>
      <c r="F87" s="467">
        <f>'2019 Actual plus Potential'!E86</f>
        <v>68</v>
      </c>
      <c r="K87" s="467">
        <v>4</v>
      </c>
      <c r="L87" s="472">
        <f t="shared" si="18"/>
        <v>62.698001273771133</v>
      </c>
      <c r="M87" s="472">
        <f t="shared" si="19"/>
        <v>133.69711765950868</v>
      </c>
      <c r="N87" s="472">
        <f t="shared" si="20"/>
        <v>44.607142857142854</v>
      </c>
      <c r="P87" s="472">
        <f t="shared" si="21"/>
        <v>76.024000193819546</v>
      </c>
      <c r="Q87" s="472">
        <f t="shared" si="22"/>
        <v>156.41783172930204</v>
      </c>
      <c r="R87" s="472">
        <f t="shared" si="23"/>
        <v>27.967741935483872</v>
      </c>
    </row>
    <row r="88" spans="1:18">
      <c r="A88" s="467">
        <v>1</v>
      </c>
      <c r="B88" s="467">
        <v>4</v>
      </c>
      <c r="C88" s="467">
        <v>14</v>
      </c>
      <c r="D88" s="471">
        <v>3.4493942197557996</v>
      </c>
      <c r="E88" s="471">
        <v>50.075806009460329</v>
      </c>
      <c r="F88" s="467">
        <f>'2019 Actual plus Potential'!E87</f>
        <v>75</v>
      </c>
      <c r="K88" s="467">
        <v>5</v>
      </c>
      <c r="L88" s="472">
        <f t="shared" si="18"/>
        <v>67.852286243825276</v>
      </c>
      <c r="M88" s="472">
        <f t="shared" si="19"/>
        <v>138.20080979896795</v>
      </c>
      <c r="N88" s="472">
        <f t="shared" si="20"/>
        <v>45.214285714285715</v>
      </c>
      <c r="P88" s="472">
        <f t="shared" si="21"/>
        <v>78.402995309043988</v>
      </c>
      <c r="Q88" s="472">
        <f t="shared" si="22"/>
        <v>158.33976597644624</v>
      </c>
      <c r="R88" s="472">
        <f t="shared" si="23"/>
        <v>32.225806451612904</v>
      </c>
    </row>
    <row r="89" spans="1:18">
      <c r="A89" s="467">
        <v>1</v>
      </c>
      <c r="B89" s="467">
        <v>4</v>
      </c>
      <c r="C89" s="467">
        <v>15</v>
      </c>
      <c r="D89" s="471">
        <v>19.826786458382536</v>
      </c>
      <c r="E89" s="471">
        <v>21.314778757256505</v>
      </c>
      <c r="F89" s="467">
        <f>'2019 Actual plus Potential'!E88</f>
        <v>91</v>
      </c>
      <c r="K89" s="467">
        <v>6</v>
      </c>
      <c r="L89" s="472">
        <f t="shared" si="18"/>
        <v>70.184149277276319</v>
      </c>
      <c r="M89" s="472">
        <f t="shared" si="19"/>
        <v>136.80419818990538</v>
      </c>
      <c r="N89" s="472">
        <f t="shared" si="20"/>
        <v>45.107142857142854</v>
      </c>
      <c r="P89" s="472">
        <f t="shared" si="21"/>
        <v>82.173780841705792</v>
      </c>
      <c r="Q89" s="472">
        <f t="shared" si="22"/>
        <v>161.39733960828755</v>
      </c>
      <c r="R89" s="472">
        <f t="shared" si="23"/>
        <v>38.096774193548384</v>
      </c>
    </row>
    <row r="90" spans="1:18">
      <c r="A90" s="467">
        <v>1</v>
      </c>
      <c r="B90" s="467">
        <v>4</v>
      </c>
      <c r="C90" s="467">
        <v>16</v>
      </c>
      <c r="D90" s="471">
        <v>6.0419321337002003</v>
      </c>
      <c r="E90" s="471">
        <v>7.8358095570844979</v>
      </c>
      <c r="F90" s="467">
        <f>'2019 Actual plus Potential'!E89</f>
        <v>97</v>
      </c>
      <c r="K90" s="467">
        <v>7</v>
      </c>
      <c r="L90" s="472">
        <f t="shared" si="18"/>
        <v>73.781138887581434</v>
      </c>
      <c r="M90" s="472">
        <f t="shared" si="19"/>
        <v>129.93422432339821</v>
      </c>
      <c r="N90" s="472">
        <f t="shared" si="20"/>
        <v>44.892857142857146</v>
      </c>
      <c r="P90" s="472">
        <f t="shared" si="21"/>
        <v>79.393892160166899</v>
      </c>
      <c r="Q90" s="472">
        <f t="shared" si="22"/>
        <v>152.63340801232479</v>
      </c>
      <c r="R90" s="472">
        <f t="shared" si="23"/>
        <v>36.967741935483872</v>
      </c>
    </row>
    <row r="91" spans="1:18">
      <c r="A91" s="467">
        <v>1</v>
      </c>
      <c r="B91" s="467">
        <v>4</v>
      </c>
      <c r="C91" s="467">
        <v>17</v>
      </c>
      <c r="D91" s="471">
        <v>0.24710320851064085</v>
      </c>
      <c r="E91" s="471">
        <v>8.9160983659428084</v>
      </c>
      <c r="F91" s="467">
        <f>'2019 Actual plus Potential'!E90</f>
        <v>92</v>
      </c>
      <c r="K91" s="467">
        <v>8</v>
      </c>
      <c r="L91" s="472">
        <f t="shared" si="18"/>
        <v>76.587760632933467</v>
      </c>
      <c r="M91" s="472">
        <f t="shared" si="19"/>
        <v>122.95537786228772</v>
      </c>
      <c r="N91" s="472">
        <f t="shared" si="20"/>
        <v>44.214285714285715</v>
      </c>
      <c r="P91" s="472">
        <f t="shared" si="21"/>
        <v>67.058786587931991</v>
      </c>
      <c r="Q91" s="472">
        <f t="shared" si="22"/>
        <v>125.19200687200465</v>
      </c>
      <c r="R91" s="472">
        <f t="shared" si="23"/>
        <v>37.806451612903224</v>
      </c>
    </row>
    <row r="92" spans="1:18">
      <c r="A92" s="467">
        <v>1</v>
      </c>
      <c r="B92" s="467">
        <v>4</v>
      </c>
      <c r="C92" s="467">
        <v>18</v>
      </c>
      <c r="D92" s="471">
        <v>0.99298562676029334</v>
      </c>
      <c r="E92" s="471">
        <v>6.981591324446355</v>
      </c>
      <c r="F92" s="467">
        <f>'2019 Actual plus Potential'!E91</f>
        <v>85</v>
      </c>
      <c r="K92" s="467">
        <v>9</v>
      </c>
      <c r="L92" s="472">
        <f t="shared" si="18"/>
        <v>68.35617251254024</v>
      </c>
      <c r="M92" s="472">
        <f t="shared" si="19"/>
        <v>114.03448820818106</v>
      </c>
      <c r="N92" s="472">
        <f t="shared" si="20"/>
        <v>45.035714285714285</v>
      </c>
      <c r="P92" s="472">
        <f t="shared" si="21"/>
        <v>57.280972933608929</v>
      </c>
      <c r="Q92" s="472">
        <f t="shared" si="22"/>
        <v>124.44386567751646</v>
      </c>
      <c r="R92" s="472">
        <f t="shared" si="23"/>
        <v>37.645161290322584</v>
      </c>
    </row>
    <row r="93" spans="1:18">
      <c r="A93" s="467">
        <v>1</v>
      </c>
      <c r="B93" s="467">
        <v>4</v>
      </c>
      <c r="C93" s="467">
        <v>19</v>
      </c>
      <c r="D93" s="471">
        <v>1.9433572217136317</v>
      </c>
      <c r="E93" s="471">
        <v>14.555346753386369</v>
      </c>
      <c r="F93" s="467">
        <f>'2019 Actual plus Potential'!E92</f>
        <v>78</v>
      </c>
      <c r="K93" s="467">
        <v>10</v>
      </c>
      <c r="L93" s="472">
        <f t="shared" si="18"/>
        <v>48.61616391691831</v>
      </c>
      <c r="M93" s="472">
        <f t="shared" si="19"/>
        <v>110.52598712978386</v>
      </c>
      <c r="N93" s="472">
        <f t="shared" si="20"/>
        <v>43.571428571428569</v>
      </c>
      <c r="P93" s="472">
        <f t="shared" si="21"/>
        <v>61.758831473902141</v>
      </c>
      <c r="Q93" s="472">
        <f t="shared" si="22"/>
        <v>114.28823362171504</v>
      </c>
      <c r="R93" s="472">
        <f t="shared" si="23"/>
        <v>35.29032258064516</v>
      </c>
    </row>
    <row r="94" spans="1:18">
      <c r="A94" s="467">
        <v>1</v>
      </c>
      <c r="B94" s="467">
        <v>4</v>
      </c>
      <c r="C94" s="467">
        <v>20</v>
      </c>
      <c r="D94" s="471">
        <v>0.21925149034693669</v>
      </c>
      <c r="E94" s="471">
        <v>6.2102917114599014</v>
      </c>
      <c r="F94" s="467">
        <f>'2019 Actual plus Potential'!E93</f>
        <v>74</v>
      </c>
      <c r="K94" s="467">
        <v>11</v>
      </c>
      <c r="L94" s="472">
        <f t="shared" si="18"/>
        <v>39.454394921073948</v>
      </c>
      <c r="M94" s="472">
        <f t="shared" si="19"/>
        <v>118.73914205950334</v>
      </c>
      <c r="N94" s="472">
        <f t="shared" si="20"/>
        <v>41.821428571428569</v>
      </c>
      <c r="P94" s="472">
        <f t="shared" si="21"/>
        <v>57.810631502683528</v>
      </c>
      <c r="Q94" s="472">
        <f t="shared" si="22"/>
        <v>110.17291767725983</v>
      </c>
      <c r="R94" s="472">
        <f t="shared" si="23"/>
        <v>32.354838709677416</v>
      </c>
    </row>
    <row r="95" spans="1:18">
      <c r="A95" s="467">
        <v>1</v>
      </c>
      <c r="B95" s="467">
        <v>4</v>
      </c>
      <c r="C95" s="467">
        <v>21</v>
      </c>
      <c r="D95" s="471">
        <v>0.25533918556447815</v>
      </c>
      <c r="E95" s="471">
        <v>13.359284777467213</v>
      </c>
      <c r="F95" s="467">
        <f>'2019 Actual plus Potential'!E94</f>
        <v>61</v>
      </c>
      <c r="K95" s="467">
        <v>12</v>
      </c>
      <c r="L95" s="472">
        <f t="shared" si="18"/>
        <v>38.944868833548867</v>
      </c>
      <c r="M95" s="472">
        <f t="shared" si="19"/>
        <v>129.14496087198989</v>
      </c>
      <c r="N95" s="472">
        <f t="shared" si="20"/>
        <v>38</v>
      </c>
      <c r="P95" s="472">
        <f t="shared" si="21"/>
        <v>55.471350451721655</v>
      </c>
      <c r="Q95" s="472">
        <f t="shared" si="22"/>
        <v>113.86967879999794</v>
      </c>
      <c r="R95" s="472">
        <f t="shared" si="23"/>
        <v>32.29032258064516</v>
      </c>
    </row>
    <row r="96" spans="1:18">
      <c r="A96" s="467">
        <v>1</v>
      </c>
      <c r="B96" s="467">
        <v>4</v>
      </c>
      <c r="C96" s="467">
        <v>22</v>
      </c>
      <c r="D96" s="471">
        <v>5.3790507811779562E-2</v>
      </c>
      <c r="E96" s="471">
        <v>19.100225811653409</v>
      </c>
      <c r="F96" s="467">
        <f>'2019 Actual plus Potential'!E95</f>
        <v>66</v>
      </c>
      <c r="K96" s="467">
        <v>13</v>
      </c>
      <c r="L96" s="472">
        <f t="shared" si="18"/>
        <v>40.771545680859695</v>
      </c>
      <c r="M96" s="472">
        <f t="shared" si="19"/>
        <v>126.88070005778326</v>
      </c>
      <c r="N96" s="472">
        <f t="shared" si="20"/>
        <v>37.392857142857146</v>
      </c>
      <c r="P96" s="472">
        <f t="shared" si="21"/>
        <v>50.788107925289594</v>
      </c>
      <c r="Q96" s="472">
        <f t="shared" si="22"/>
        <v>106.67935890217851</v>
      </c>
      <c r="R96" s="472">
        <f t="shared" si="23"/>
        <v>29.387096774193548</v>
      </c>
    </row>
    <row r="97" spans="1:18">
      <c r="A97" s="467">
        <v>1</v>
      </c>
      <c r="B97" s="467">
        <v>4</v>
      </c>
      <c r="C97" s="467">
        <v>23</v>
      </c>
      <c r="D97" s="471">
        <v>0.42740075551459905</v>
      </c>
      <c r="E97" s="471">
        <v>27.295088636852292</v>
      </c>
      <c r="F97" s="467">
        <f>'2019 Actual plus Potential'!E96</f>
        <v>70</v>
      </c>
      <c r="K97" s="467">
        <v>14</v>
      </c>
      <c r="L97" s="472">
        <f t="shared" si="18"/>
        <v>35.001105638158826</v>
      </c>
      <c r="M97" s="472">
        <f t="shared" si="19"/>
        <v>118.11413039198557</v>
      </c>
      <c r="N97" s="472">
        <f t="shared" si="20"/>
        <v>36.392857142857146</v>
      </c>
      <c r="P97" s="472">
        <f t="shared" si="21"/>
        <v>51.489162745262341</v>
      </c>
      <c r="Q97" s="472">
        <f t="shared" si="22"/>
        <v>103.93110250700505</v>
      </c>
      <c r="R97" s="472">
        <f t="shared" si="23"/>
        <v>25.322580645161292</v>
      </c>
    </row>
    <row r="98" spans="1:18">
      <c r="A98" s="467">
        <v>1</v>
      </c>
      <c r="B98" s="467">
        <v>4</v>
      </c>
      <c r="C98" s="467">
        <v>24</v>
      </c>
      <c r="D98" s="471">
        <v>1.4485083700159131</v>
      </c>
      <c r="E98" s="471">
        <v>50.570188722855299</v>
      </c>
      <c r="F98" s="467">
        <f>'2019 Actual plus Potential'!E97</f>
        <v>70</v>
      </c>
      <c r="K98" s="467">
        <v>15</v>
      </c>
      <c r="L98" s="472">
        <f t="shared" si="18"/>
        <v>31.848575108161192</v>
      </c>
      <c r="M98" s="472">
        <f t="shared" si="19"/>
        <v>113.86640199688242</v>
      </c>
      <c r="N98" s="472">
        <f t="shared" si="20"/>
        <v>33.857142857142854</v>
      </c>
      <c r="P98" s="472">
        <f t="shared" si="21"/>
        <v>49.067756822292026</v>
      </c>
      <c r="Q98" s="472">
        <f t="shared" si="22"/>
        <v>100.21577553691193</v>
      </c>
      <c r="R98" s="472">
        <f t="shared" si="23"/>
        <v>23.258064516129032</v>
      </c>
    </row>
    <row r="99" spans="1:18">
      <c r="A99" s="467">
        <v>1</v>
      </c>
      <c r="B99" s="467">
        <v>5</v>
      </c>
      <c r="C99" s="467">
        <v>1</v>
      </c>
      <c r="D99" s="471">
        <v>0.17489135616177529</v>
      </c>
      <c r="E99" s="471">
        <v>79.675406471726518</v>
      </c>
      <c r="F99" s="467">
        <f>'2019 Actual plus Potential'!E98</f>
        <v>68</v>
      </c>
      <c r="K99" s="467">
        <v>16</v>
      </c>
      <c r="L99" s="472">
        <f t="shared" si="18"/>
        <v>30.475743072101558</v>
      </c>
      <c r="M99" s="472">
        <f t="shared" si="19"/>
        <v>119.40532667705868</v>
      </c>
      <c r="N99" s="472">
        <f t="shared" si="20"/>
        <v>34.392857142857146</v>
      </c>
      <c r="P99" s="472">
        <f t="shared" si="21"/>
        <v>46.675560129707264</v>
      </c>
      <c r="Q99" s="472">
        <f t="shared" si="22"/>
        <v>97.247000025142015</v>
      </c>
      <c r="R99" s="472">
        <f t="shared" si="23"/>
        <v>23.032258064516128</v>
      </c>
    </row>
    <row r="100" spans="1:18">
      <c r="A100" s="467">
        <v>1</v>
      </c>
      <c r="B100" s="467">
        <v>5</v>
      </c>
      <c r="C100" s="467">
        <v>2</v>
      </c>
      <c r="D100" s="471">
        <v>0</v>
      </c>
      <c r="E100" s="471">
        <v>94.918351967318856</v>
      </c>
      <c r="F100" s="467">
        <f>'2019 Actual plus Potential'!E99</f>
        <v>80</v>
      </c>
      <c r="K100" s="467">
        <v>17</v>
      </c>
      <c r="L100" s="472">
        <f t="shared" si="18"/>
        <v>37.18980682831797</v>
      </c>
      <c r="M100" s="472">
        <f t="shared" si="19"/>
        <v>119.03992460290797</v>
      </c>
      <c r="N100" s="472">
        <f t="shared" si="20"/>
        <v>36.5</v>
      </c>
      <c r="P100" s="472">
        <f t="shared" si="21"/>
        <v>48.096587151341552</v>
      </c>
      <c r="Q100" s="472">
        <f t="shared" si="22"/>
        <v>90.769790349890059</v>
      </c>
      <c r="R100" s="472">
        <f t="shared" si="23"/>
        <v>20.129032258064516</v>
      </c>
    </row>
    <row r="101" spans="1:18">
      <c r="A101" s="467">
        <v>1</v>
      </c>
      <c r="B101" s="467">
        <v>5</v>
      </c>
      <c r="C101" s="467">
        <v>3</v>
      </c>
      <c r="D101" s="471">
        <v>1.0318312681928081</v>
      </c>
      <c r="E101" s="471">
        <v>98.918001988819611</v>
      </c>
      <c r="F101" s="467">
        <f>'2019 Actual plus Potential'!E100</f>
        <v>72</v>
      </c>
      <c r="K101" s="467">
        <v>18</v>
      </c>
      <c r="L101" s="472">
        <f t="shared" si="18"/>
        <v>38.196584216071315</v>
      </c>
      <c r="M101" s="472">
        <f t="shared" si="19"/>
        <v>122.18981242945067</v>
      </c>
      <c r="N101" s="472">
        <f t="shared" si="20"/>
        <v>39.142857142857146</v>
      </c>
      <c r="P101" s="472">
        <f t="shared" si="21"/>
        <v>47.800697708736585</v>
      </c>
      <c r="Q101" s="472">
        <f t="shared" si="22"/>
        <v>97.102731468171953</v>
      </c>
      <c r="R101" s="472">
        <f t="shared" si="23"/>
        <v>19.741935483870968</v>
      </c>
    </row>
    <row r="102" spans="1:18">
      <c r="A102" s="467">
        <v>1</v>
      </c>
      <c r="B102" s="467">
        <v>5</v>
      </c>
      <c r="C102" s="467">
        <v>4</v>
      </c>
      <c r="D102" s="471">
        <v>5.1741465734483801E-2</v>
      </c>
      <c r="E102" s="471">
        <v>99.775349225972889</v>
      </c>
      <c r="F102" s="467">
        <f>'2019 Actual plus Potential'!E101</f>
        <v>74</v>
      </c>
      <c r="K102" s="467">
        <v>19</v>
      </c>
      <c r="L102" s="472">
        <f t="shared" si="18"/>
        <v>50.180687044457493</v>
      </c>
      <c r="M102" s="472">
        <f t="shared" si="19"/>
        <v>124.84989929920985</v>
      </c>
      <c r="N102" s="472">
        <f t="shared" si="20"/>
        <v>42.642857142857146</v>
      </c>
      <c r="P102" s="472">
        <f t="shared" si="21"/>
        <v>52.941825808439127</v>
      </c>
      <c r="Q102" s="472">
        <f t="shared" si="22"/>
        <v>108.48319846278291</v>
      </c>
      <c r="R102" s="472">
        <f t="shared" si="23"/>
        <v>22.903225806451612</v>
      </c>
    </row>
    <row r="103" spans="1:18">
      <c r="A103" s="467">
        <v>1</v>
      </c>
      <c r="B103" s="467">
        <v>5</v>
      </c>
      <c r="C103" s="467">
        <v>5</v>
      </c>
      <c r="D103" s="471">
        <v>15.486425098526491</v>
      </c>
      <c r="E103" s="471">
        <v>99.643931036336269</v>
      </c>
      <c r="F103" s="467">
        <f>'2019 Actual plus Potential'!E102</f>
        <v>79</v>
      </c>
      <c r="K103" s="467">
        <v>20</v>
      </c>
      <c r="L103" s="472">
        <f t="shared" si="18"/>
        <v>60.398796091385066</v>
      </c>
      <c r="M103" s="472">
        <f t="shared" si="19"/>
        <v>123.29048167396795</v>
      </c>
      <c r="N103" s="472">
        <f t="shared" si="20"/>
        <v>44.607142857142854</v>
      </c>
      <c r="P103" s="472">
        <f t="shared" si="21"/>
        <v>62.03197051975156</v>
      </c>
      <c r="Q103" s="472">
        <f t="shared" si="22"/>
        <v>129.52046101514762</v>
      </c>
      <c r="R103" s="472">
        <f t="shared" si="23"/>
        <v>22.806451612903224</v>
      </c>
    </row>
    <row r="104" spans="1:18">
      <c r="A104" s="467">
        <v>1</v>
      </c>
      <c r="B104" s="467">
        <v>5</v>
      </c>
      <c r="C104" s="467">
        <v>6</v>
      </c>
      <c r="D104" s="471">
        <v>37.050131133048858</v>
      </c>
      <c r="E104" s="471">
        <v>96.118325198881962</v>
      </c>
      <c r="F104" s="467">
        <f>'2019 Actual plus Potential'!E103</f>
        <v>93</v>
      </c>
      <c r="K104" s="467">
        <v>21</v>
      </c>
      <c r="L104" s="472">
        <f t="shared" si="18"/>
        <v>65.058107730717197</v>
      </c>
      <c r="M104" s="472">
        <f t="shared" si="19"/>
        <v>126.05196086191143</v>
      </c>
      <c r="N104" s="472">
        <f t="shared" si="20"/>
        <v>42.071428571428569</v>
      </c>
      <c r="P104" s="472">
        <f t="shared" si="21"/>
        <v>67.914952223921773</v>
      </c>
      <c r="Q104" s="472">
        <f t="shared" si="22"/>
        <v>142.38943204678498</v>
      </c>
      <c r="R104" s="472">
        <f t="shared" si="23"/>
        <v>20.774193548387096</v>
      </c>
    </row>
    <row r="105" spans="1:18">
      <c r="A105" s="467">
        <v>1</v>
      </c>
      <c r="B105" s="467">
        <v>5</v>
      </c>
      <c r="C105" s="467">
        <v>7</v>
      </c>
      <c r="D105" s="471">
        <v>48.017504339868665</v>
      </c>
      <c r="E105" s="471">
        <v>92.779677381208344</v>
      </c>
      <c r="F105" s="467">
        <f>'2019 Actual plus Potential'!E104</f>
        <v>94</v>
      </c>
      <c r="K105" s="467">
        <v>22</v>
      </c>
      <c r="L105" s="472">
        <f t="shared" si="18"/>
        <v>66.679844638153313</v>
      </c>
      <c r="M105" s="472">
        <f t="shared" si="19"/>
        <v>124.22105320428403</v>
      </c>
      <c r="N105" s="472">
        <f t="shared" si="20"/>
        <v>40.321428571428569</v>
      </c>
      <c r="P105" s="472">
        <f t="shared" si="21"/>
        <v>70.201706490926085</v>
      </c>
      <c r="Q105" s="472">
        <f t="shared" si="22"/>
        <v>153.69205874560444</v>
      </c>
      <c r="R105" s="472">
        <f t="shared" si="23"/>
        <v>22.161290322580644</v>
      </c>
    </row>
    <row r="106" spans="1:18">
      <c r="A106" s="467">
        <v>1</v>
      </c>
      <c r="B106" s="467">
        <v>5</v>
      </c>
      <c r="C106" s="467">
        <v>8</v>
      </c>
      <c r="D106" s="471">
        <v>14.424315831040664</v>
      </c>
      <c r="E106" s="471">
        <v>61.118062943453012</v>
      </c>
      <c r="F106" s="467">
        <f>'2019 Actual plus Potential'!E105</f>
        <v>95</v>
      </c>
      <c r="K106" s="467">
        <v>23</v>
      </c>
      <c r="L106" s="472">
        <f t="shared" si="18"/>
        <v>69.958201441700709</v>
      </c>
      <c r="M106" s="472">
        <f t="shared" si="19"/>
        <v>134.63278080654698</v>
      </c>
      <c r="N106" s="472">
        <f t="shared" si="20"/>
        <v>40.107142857142854</v>
      </c>
      <c r="P106" s="472">
        <f t="shared" si="21"/>
        <v>70.293739252580352</v>
      </c>
      <c r="Q106" s="472">
        <f t="shared" si="22"/>
        <v>149.55988024254233</v>
      </c>
      <c r="R106" s="472">
        <f t="shared" si="23"/>
        <v>23.93548387096774</v>
      </c>
    </row>
    <row r="107" spans="1:18">
      <c r="A107" s="467">
        <v>1</v>
      </c>
      <c r="B107" s="467">
        <v>5</v>
      </c>
      <c r="C107" s="467">
        <v>9</v>
      </c>
      <c r="D107" s="471">
        <v>17.183886153666439</v>
      </c>
      <c r="E107" s="471">
        <v>28.17825016125564</v>
      </c>
      <c r="F107" s="467">
        <f>'2019 Actual plus Potential'!E106</f>
        <v>92</v>
      </c>
      <c r="K107" s="467">
        <v>24</v>
      </c>
      <c r="L107" s="472">
        <f t="shared" si="18"/>
        <v>69.448056244818773</v>
      </c>
      <c r="M107" s="472">
        <f t="shared" si="19"/>
        <v>131.73646806466351</v>
      </c>
      <c r="N107" s="472">
        <f t="shared" si="20"/>
        <v>39.428571428571431</v>
      </c>
      <c r="P107" s="472">
        <f t="shared" si="21"/>
        <v>71.671872255958235</v>
      </c>
      <c r="Q107" s="472">
        <f t="shared" si="22"/>
        <v>152.98820305856876</v>
      </c>
      <c r="R107" s="472">
        <f t="shared" si="23"/>
        <v>22.70967741935484</v>
      </c>
    </row>
    <row r="108" spans="1:18">
      <c r="A108" s="467">
        <v>1</v>
      </c>
      <c r="B108" s="467">
        <v>5</v>
      </c>
      <c r="C108" s="467">
        <v>10</v>
      </c>
      <c r="D108" s="471">
        <v>0.70440918054421031</v>
      </c>
      <c r="E108" s="471">
        <v>53.247052085572996</v>
      </c>
      <c r="F108" s="467">
        <f>'2019 Actual plus Potential'!E107</f>
        <v>88</v>
      </c>
    </row>
    <row r="109" spans="1:18">
      <c r="A109" s="467">
        <v>1</v>
      </c>
      <c r="B109" s="467">
        <v>5</v>
      </c>
      <c r="C109" s="467">
        <v>11</v>
      </c>
      <c r="D109" s="471">
        <v>0.48387221719357759</v>
      </c>
      <c r="E109" s="471">
        <v>95.727199634487206</v>
      </c>
      <c r="F109" s="467">
        <f>'2019 Actual plus Potential'!E108</f>
        <v>87</v>
      </c>
      <c r="L109" s="467" t="s">
        <v>434</v>
      </c>
      <c r="P109" s="467" t="s">
        <v>265</v>
      </c>
    </row>
    <row r="110" spans="1:18" ht="25.5">
      <c r="A110" s="467">
        <v>1</v>
      </c>
      <c r="B110" s="467">
        <v>5</v>
      </c>
      <c r="C110" s="467">
        <v>12</v>
      </c>
      <c r="D110" s="471">
        <v>6.8823016061899152</v>
      </c>
      <c r="E110" s="471">
        <v>95.81872301655558</v>
      </c>
      <c r="F110" s="467">
        <f>'2019 Actual plus Potential'!E109</f>
        <v>94</v>
      </c>
      <c r="L110" s="469" t="s">
        <v>2573</v>
      </c>
      <c r="M110" s="468" t="s">
        <v>2574</v>
      </c>
      <c r="N110" s="468" t="s">
        <v>2575</v>
      </c>
      <c r="P110" s="469" t="s">
        <v>2573</v>
      </c>
      <c r="Q110" s="468" t="s">
        <v>2574</v>
      </c>
      <c r="R110" s="468" t="s">
        <v>2575</v>
      </c>
    </row>
    <row r="111" spans="1:18">
      <c r="A111" s="467">
        <v>1</v>
      </c>
      <c r="B111" s="467">
        <v>5</v>
      </c>
      <c r="C111" s="467">
        <v>13</v>
      </c>
      <c r="D111" s="471">
        <v>1.4350498796600057</v>
      </c>
      <c r="E111" s="471">
        <v>96.223929101268538</v>
      </c>
      <c r="F111" s="467">
        <f>'2019 Actual plus Potential'!E110</f>
        <v>93</v>
      </c>
      <c r="K111" s="467">
        <v>1</v>
      </c>
      <c r="L111" s="472">
        <f>AVERAGEIFS(D$3:D$8762,$C$3:$C$8762,$K111,$A$3:$A$8762,4)</f>
        <v>74.519450505497488</v>
      </c>
      <c r="M111" s="472">
        <f>AVERAGEIFS(E$3:E$8762,$C$3:$C$8762,$K111,$A$3:$A$8762,4)*2.25</f>
        <v>148.09216579095897</v>
      </c>
      <c r="N111" s="472">
        <f>AVERAGEIFS(F$3:F$8762,$C$3:$C$8762,$K111,$A$3:$A$8762,4)</f>
        <v>44.7</v>
      </c>
      <c r="P111" s="472">
        <f>AVERAGEIFS(D$3:D$8762,$C$3:$C$8762,$K111,$A$3:$A$8762,5)</f>
        <v>72.661628708390865</v>
      </c>
      <c r="Q111" s="472">
        <f>AVERAGEIFS(E$3:E$8762,$C$3:$C$8762,$K111,$A$3:$A$8762,5)*2.25</f>
        <v>111.99782124204991</v>
      </c>
      <c r="R111" s="472">
        <f>AVERAGEIFS(F$3:F$8762,$C$3:$C$8762,$K111,$A$3:$A$8762,5)</f>
        <v>39.451612903225808</v>
      </c>
    </row>
    <row r="112" spans="1:18">
      <c r="A112" s="467">
        <v>1</v>
      </c>
      <c r="B112" s="467">
        <v>5</v>
      </c>
      <c r="C112" s="467">
        <v>14</v>
      </c>
      <c r="D112" s="471">
        <v>1.9739689987564997</v>
      </c>
      <c r="E112" s="471">
        <v>92.173432756396494</v>
      </c>
      <c r="F112" s="467">
        <f>'2019 Actual plus Potential'!E111</f>
        <v>94</v>
      </c>
      <c r="K112" s="467">
        <v>2</v>
      </c>
      <c r="L112" s="472">
        <f t="shared" ref="L112:L134" si="24">AVERAGEIFS(D$3:D$8762,$C$3:$C$8762,$K112,$A$3:$A$8762,4)</f>
        <v>78.47867989574425</v>
      </c>
      <c r="M112" s="472">
        <f t="shared" ref="M112:M134" si="25">AVERAGEIFS(E$3:E$8762,$C$3:$C$8762,$K112,$A$3:$A$8762,4)*2.25</f>
        <v>140.76624707589764</v>
      </c>
      <c r="N112" s="472">
        <f t="shared" ref="N112:N134" si="26">AVERAGEIFS(F$3:F$8762,$C$3:$C$8762,$K112,$A$3:$A$8762,4)</f>
        <v>44.3</v>
      </c>
      <c r="P112" s="472">
        <f t="shared" ref="P112:P134" si="27">AVERAGEIFS(D$3:D$8762,$C$3:$C$8762,$K112,$A$3:$A$8762,5)</f>
        <v>77.037609559696932</v>
      </c>
      <c r="Q112" s="472">
        <f t="shared" ref="Q112:Q134" si="28">AVERAGEIFS(E$3:E$8762,$C$3:$C$8762,$K112,$A$3:$A$8762,5)*2.25</f>
        <v>103.82987037907216</v>
      </c>
      <c r="R112" s="472">
        <f t="shared" ref="R112:R134" si="29">AVERAGEIFS(F$3:F$8762,$C$3:$C$8762,$K112,$A$3:$A$8762,5)</f>
        <v>38.58064516129032</v>
      </c>
    </row>
    <row r="113" spans="1:18">
      <c r="A113" s="467">
        <v>1</v>
      </c>
      <c r="B113" s="467">
        <v>5</v>
      </c>
      <c r="C113" s="467">
        <v>15</v>
      </c>
      <c r="D113" s="471">
        <v>0.11372862056468368</v>
      </c>
      <c r="E113" s="471">
        <v>64.770393463771228</v>
      </c>
      <c r="F113" s="467">
        <f>'2019 Actual plus Potential'!E112</f>
        <v>96</v>
      </c>
      <c r="K113" s="467">
        <v>3</v>
      </c>
      <c r="L113" s="472">
        <f t="shared" si="24"/>
        <v>83.033303795682059</v>
      </c>
      <c r="M113" s="472">
        <f t="shared" si="25"/>
        <v>128.74183473715328</v>
      </c>
      <c r="N113" s="472">
        <f t="shared" si="26"/>
        <v>45.666666666666664</v>
      </c>
      <c r="P113" s="472">
        <f t="shared" si="27"/>
        <v>74.776818328445131</v>
      </c>
      <c r="Q113" s="472">
        <f t="shared" si="28"/>
        <v>103.30945889021439</v>
      </c>
      <c r="R113" s="472">
        <f t="shared" si="29"/>
        <v>38.451612903225808</v>
      </c>
    </row>
    <row r="114" spans="1:18">
      <c r="A114" s="467">
        <v>1</v>
      </c>
      <c r="B114" s="467">
        <v>5</v>
      </c>
      <c r="C114" s="467">
        <v>16</v>
      </c>
      <c r="D114" s="471">
        <v>4.2396348470387553</v>
      </c>
      <c r="E114" s="471">
        <v>48.203096807138252</v>
      </c>
      <c r="F114" s="467">
        <f>'2019 Actual plus Potential'!E113</f>
        <v>96</v>
      </c>
      <c r="K114" s="467">
        <v>4</v>
      </c>
      <c r="L114" s="472">
        <f t="shared" si="24"/>
        <v>81.436390097350326</v>
      </c>
      <c r="M114" s="472">
        <f t="shared" si="25"/>
        <v>133.03610009003438</v>
      </c>
      <c r="N114" s="472">
        <f t="shared" si="26"/>
        <v>46.333333333333336</v>
      </c>
      <c r="P114" s="472">
        <f t="shared" si="27"/>
        <v>72.893629186971538</v>
      </c>
      <c r="Q114" s="472">
        <f t="shared" si="28"/>
        <v>101.11761015277669</v>
      </c>
      <c r="R114" s="472">
        <f t="shared" si="29"/>
        <v>41.806451612903224</v>
      </c>
    </row>
    <row r="115" spans="1:18">
      <c r="A115" s="467">
        <v>1</v>
      </c>
      <c r="B115" s="467">
        <v>5</v>
      </c>
      <c r="C115" s="467">
        <v>17</v>
      </c>
      <c r="D115" s="471">
        <v>3.6545534313422849</v>
      </c>
      <c r="E115" s="471">
        <v>36.448209094818324</v>
      </c>
      <c r="F115" s="467">
        <f>'2019 Actual plus Potential'!E114</f>
        <v>99</v>
      </c>
      <c r="K115" s="467">
        <v>5</v>
      </c>
      <c r="L115" s="472">
        <f t="shared" si="24"/>
        <v>83.422512250569241</v>
      </c>
      <c r="M115" s="472">
        <f t="shared" si="25"/>
        <v>125.63080244167924</v>
      </c>
      <c r="N115" s="472">
        <f t="shared" si="26"/>
        <v>50.8</v>
      </c>
      <c r="P115" s="472">
        <f t="shared" si="27"/>
        <v>73.960481765089057</v>
      </c>
      <c r="Q115" s="472">
        <f t="shared" si="28"/>
        <v>103.4818884878209</v>
      </c>
      <c r="R115" s="472">
        <f t="shared" si="29"/>
        <v>46.548387096774192</v>
      </c>
    </row>
    <row r="116" spans="1:18">
      <c r="A116" s="467">
        <v>1</v>
      </c>
      <c r="B116" s="467">
        <v>5</v>
      </c>
      <c r="C116" s="467">
        <v>18</v>
      </c>
      <c r="D116" s="471">
        <v>3.5782805525023029</v>
      </c>
      <c r="E116" s="471">
        <v>27.191831487852074</v>
      </c>
      <c r="F116" s="467">
        <f>'2019 Actual plus Potential'!E115</f>
        <v>99</v>
      </c>
      <c r="K116" s="467">
        <v>6</v>
      </c>
      <c r="L116" s="472">
        <f t="shared" si="24"/>
        <v>78.872888237056287</v>
      </c>
      <c r="M116" s="472">
        <f t="shared" si="25"/>
        <v>124.7515326166416</v>
      </c>
      <c r="N116" s="472">
        <f t="shared" si="26"/>
        <v>49.266666666666666</v>
      </c>
      <c r="P116" s="472">
        <f t="shared" si="27"/>
        <v>70.930675635275733</v>
      </c>
      <c r="Q116" s="472">
        <f t="shared" si="28"/>
        <v>84.732937592331865</v>
      </c>
      <c r="R116" s="472">
        <f t="shared" si="29"/>
        <v>43.967741935483872</v>
      </c>
    </row>
    <row r="117" spans="1:18">
      <c r="A117" s="467">
        <v>1</v>
      </c>
      <c r="B117" s="467">
        <v>5</v>
      </c>
      <c r="C117" s="467">
        <v>19</v>
      </c>
      <c r="D117" s="471">
        <v>0</v>
      </c>
      <c r="E117" s="471">
        <v>28.006154912921954</v>
      </c>
      <c r="F117" s="467">
        <f>'2019 Actual plus Potential'!E116</f>
        <v>99</v>
      </c>
      <c r="K117" s="467">
        <v>7</v>
      </c>
      <c r="L117" s="472">
        <f t="shared" si="24"/>
        <v>73.937236906351231</v>
      </c>
      <c r="M117" s="472">
        <f t="shared" si="25"/>
        <v>106.43682383224039</v>
      </c>
      <c r="N117" s="472">
        <f t="shared" si="26"/>
        <v>46.633333333333333</v>
      </c>
      <c r="P117" s="472">
        <f t="shared" si="27"/>
        <v>56.671423963748801</v>
      </c>
      <c r="Q117" s="472">
        <f t="shared" si="28"/>
        <v>76.440703427029192</v>
      </c>
      <c r="R117" s="472">
        <f t="shared" si="29"/>
        <v>40.516129032258064</v>
      </c>
    </row>
    <row r="118" spans="1:18">
      <c r="A118" s="467">
        <v>1</v>
      </c>
      <c r="B118" s="467">
        <v>5</v>
      </c>
      <c r="C118" s="467">
        <v>20</v>
      </c>
      <c r="D118" s="471">
        <v>0.24159894565668646</v>
      </c>
      <c r="E118" s="471">
        <v>24.643257310255859</v>
      </c>
      <c r="F118" s="467">
        <f>'2019 Actual plus Potential'!E117</f>
        <v>99</v>
      </c>
      <c r="K118" s="467">
        <v>8</v>
      </c>
      <c r="L118" s="472">
        <f t="shared" si="24"/>
        <v>61.999552574999456</v>
      </c>
      <c r="M118" s="472">
        <f t="shared" si="25"/>
        <v>92.374725528112222</v>
      </c>
      <c r="N118" s="472">
        <f t="shared" si="26"/>
        <v>45.866666666666667</v>
      </c>
      <c r="P118" s="472">
        <f t="shared" si="27"/>
        <v>49.17822829779734</v>
      </c>
      <c r="Q118" s="472">
        <f t="shared" si="28"/>
        <v>78.360877609133667</v>
      </c>
      <c r="R118" s="472">
        <f t="shared" si="29"/>
        <v>34.774193548387096</v>
      </c>
    </row>
    <row r="119" spans="1:18">
      <c r="A119" s="467">
        <v>1</v>
      </c>
      <c r="B119" s="467">
        <v>5</v>
      </c>
      <c r="C119" s="467">
        <v>21</v>
      </c>
      <c r="D119" s="471">
        <v>0</v>
      </c>
      <c r="E119" s="471">
        <v>18.738043539023863</v>
      </c>
      <c r="F119" s="467">
        <f>'2019 Actual plus Potential'!E118</f>
        <v>91</v>
      </c>
      <c r="K119" s="467">
        <v>9</v>
      </c>
      <c r="L119" s="472">
        <f t="shared" si="24"/>
        <v>54.760633292465705</v>
      </c>
      <c r="M119" s="472">
        <f t="shared" si="25"/>
        <v>93.10808596135243</v>
      </c>
      <c r="N119" s="472">
        <f t="shared" si="26"/>
        <v>45.333333333333336</v>
      </c>
      <c r="P119" s="472">
        <f t="shared" si="27"/>
        <v>47.336638125415917</v>
      </c>
      <c r="Q119" s="472">
        <f t="shared" si="28"/>
        <v>81.581626303049632</v>
      </c>
      <c r="R119" s="472">
        <f t="shared" si="29"/>
        <v>34.387096774193552</v>
      </c>
    </row>
    <row r="120" spans="1:18">
      <c r="A120" s="467">
        <v>1</v>
      </c>
      <c r="B120" s="467">
        <v>5</v>
      </c>
      <c r="C120" s="467">
        <v>22</v>
      </c>
      <c r="D120" s="471">
        <v>0.96975160315493603</v>
      </c>
      <c r="E120" s="471">
        <v>19.060331004085143</v>
      </c>
      <c r="F120" s="467">
        <f>'2019 Actual plus Potential'!E119</f>
        <v>100</v>
      </c>
      <c r="K120" s="467">
        <v>10</v>
      </c>
      <c r="L120" s="472">
        <f t="shared" si="24"/>
        <v>49.914567928985413</v>
      </c>
      <c r="M120" s="472">
        <f t="shared" si="25"/>
        <v>92.971856927273734</v>
      </c>
      <c r="N120" s="472">
        <f t="shared" si="26"/>
        <v>45.2</v>
      </c>
      <c r="P120" s="472">
        <f t="shared" si="27"/>
        <v>44.142234207391645</v>
      </c>
      <c r="Q120" s="472">
        <f t="shared" si="28"/>
        <v>83.973895349855383</v>
      </c>
      <c r="R120" s="472">
        <f t="shared" si="29"/>
        <v>33.258064516129032</v>
      </c>
    </row>
    <row r="121" spans="1:18">
      <c r="A121" s="467">
        <v>1</v>
      </c>
      <c r="B121" s="467">
        <v>5</v>
      </c>
      <c r="C121" s="467">
        <v>23</v>
      </c>
      <c r="D121" s="471">
        <v>2.4754963224222961</v>
      </c>
      <c r="E121" s="471">
        <v>12.390075628897012</v>
      </c>
      <c r="F121" s="467">
        <f>'2019 Actual plus Potential'!E120</f>
        <v>95</v>
      </c>
      <c r="K121" s="467">
        <v>11</v>
      </c>
      <c r="L121" s="472">
        <f t="shared" si="24"/>
        <v>54.667663803849337</v>
      </c>
      <c r="M121" s="472">
        <f t="shared" si="25"/>
        <v>94.544299033809935</v>
      </c>
      <c r="N121" s="472">
        <f t="shared" si="26"/>
        <v>45.133333333333333</v>
      </c>
      <c r="P121" s="472">
        <f t="shared" si="27"/>
        <v>44.189565109129362</v>
      </c>
      <c r="Q121" s="472">
        <f t="shared" si="28"/>
        <v>84.802147891799208</v>
      </c>
      <c r="R121" s="472">
        <f t="shared" si="29"/>
        <v>30.06451612903226</v>
      </c>
    </row>
    <row r="122" spans="1:18">
      <c r="A122" s="467">
        <v>1</v>
      </c>
      <c r="B122" s="467">
        <v>5</v>
      </c>
      <c r="C122" s="467">
        <v>24</v>
      </c>
      <c r="D122" s="471">
        <v>0.91165152661694659</v>
      </c>
      <c r="E122" s="471">
        <v>16.335750322511288</v>
      </c>
      <c r="F122" s="467">
        <f>'2019 Actual plus Potential'!E121</f>
        <v>85</v>
      </c>
      <c r="K122" s="467">
        <v>12</v>
      </c>
      <c r="L122" s="472">
        <f t="shared" si="24"/>
        <v>52.734178789006094</v>
      </c>
      <c r="M122" s="472">
        <f t="shared" si="25"/>
        <v>97.100324153407854</v>
      </c>
      <c r="N122" s="472">
        <f t="shared" si="26"/>
        <v>45.1</v>
      </c>
      <c r="P122" s="472">
        <f t="shared" si="27"/>
        <v>43.28527224067993</v>
      </c>
      <c r="Q122" s="472">
        <f t="shared" si="28"/>
        <v>81.658955612216602</v>
      </c>
      <c r="R122" s="472">
        <f t="shared" si="29"/>
        <v>28.032258064516128</v>
      </c>
    </row>
    <row r="123" spans="1:18">
      <c r="A123" s="467">
        <v>1</v>
      </c>
      <c r="B123" s="467">
        <v>6</v>
      </c>
      <c r="C123" s="467">
        <v>1</v>
      </c>
      <c r="D123" s="471">
        <v>0</v>
      </c>
      <c r="E123" s="471">
        <v>18.963331864115244</v>
      </c>
      <c r="F123" s="467">
        <f>'2019 Actual plus Potential'!E122</f>
        <v>96</v>
      </c>
      <c r="K123" s="467">
        <v>13</v>
      </c>
      <c r="L123" s="472">
        <f t="shared" si="24"/>
        <v>48.101621915576111</v>
      </c>
      <c r="M123" s="472">
        <f t="shared" si="25"/>
        <v>97.069523015211828</v>
      </c>
      <c r="N123" s="472">
        <f t="shared" si="26"/>
        <v>45.633333333333333</v>
      </c>
      <c r="P123" s="472">
        <f t="shared" si="27"/>
        <v>40.28612971911317</v>
      </c>
      <c r="Q123" s="472">
        <f t="shared" si="28"/>
        <v>80.246872463691474</v>
      </c>
      <c r="R123" s="472">
        <f t="shared" si="29"/>
        <v>29.096774193548388</v>
      </c>
    </row>
    <row r="124" spans="1:18">
      <c r="A124" s="467">
        <v>1</v>
      </c>
      <c r="B124" s="467">
        <v>6</v>
      </c>
      <c r="C124" s="467">
        <v>2</v>
      </c>
      <c r="D124" s="471">
        <v>0</v>
      </c>
      <c r="E124" s="471">
        <v>5.8833107396258866</v>
      </c>
      <c r="F124" s="467">
        <f>'2019 Actual plus Potential'!E123</f>
        <v>99</v>
      </c>
      <c r="K124" s="467">
        <v>14</v>
      </c>
      <c r="L124" s="472">
        <f t="shared" si="24"/>
        <v>45.652052760806562</v>
      </c>
      <c r="M124" s="472">
        <f t="shared" si="25"/>
        <v>101.80703141394322</v>
      </c>
      <c r="N124" s="472">
        <f t="shared" si="26"/>
        <v>44.666666666666664</v>
      </c>
      <c r="P124" s="472">
        <f t="shared" si="27"/>
        <v>35.26222456321981</v>
      </c>
      <c r="Q124" s="472">
        <f t="shared" si="28"/>
        <v>81.696541517259547</v>
      </c>
      <c r="R124" s="472">
        <f t="shared" si="29"/>
        <v>30.967741935483872</v>
      </c>
    </row>
    <row r="125" spans="1:18">
      <c r="A125" s="467">
        <v>1</v>
      </c>
      <c r="B125" s="467">
        <v>6</v>
      </c>
      <c r="C125" s="467">
        <v>3</v>
      </c>
      <c r="D125" s="471">
        <v>0</v>
      </c>
      <c r="E125" s="471">
        <v>6.2314124919372178</v>
      </c>
      <c r="F125" s="467">
        <f>'2019 Actual plus Potential'!E124</f>
        <v>98</v>
      </c>
      <c r="K125" s="467">
        <v>15</v>
      </c>
      <c r="L125" s="472">
        <f t="shared" si="24"/>
        <v>42.265435673911163</v>
      </c>
      <c r="M125" s="472">
        <f t="shared" si="25"/>
        <v>95.653902703719652</v>
      </c>
      <c r="N125" s="472">
        <f t="shared" si="26"/>
        <v>45.533333333333331</v>
      </c>
      <c r="P125" s="472">
        <f t="shared" si="27"/>
        <v>32.120985498943988</v>
      </c>
      <c r="Q125" s="472">
        <f t="shared" si="28"/>
        <v>84.505321439284629</v>
      </c>
      <c r="R125" s="472">
        <f t="shared" si="29"/>
        <v>33.806451612903224</v>
      </c>
    </row>
    <row r="126" spans="1:18">
      <c r="A126" s="467">
        <v>1</v>
      </c>
      <c r="B126" s="467">
        <v>6</v>
      </c>
      <c r="C126" s="467">
        <v>4</v>
      </c>
      <c r="D126" s="471">
        <v>0.27601604308126004</v>
      </c>
      <c r="E126" s="471">
        <v>20.027975650397764</v>
      </c>
      <c r="F126" s="467">
        <f>'2019 Actual plus Potential'!E125</f>
        <v>86</v>
      </c>
      <c r="K126" s="467">
        <v>16</v>
      </c>
      <c r="L126" s="472">
        <f t="shared" si="24"/>
        <v>39.188404565840948</v>
      </c>
      <c r="M126" s="472">
        <f t="shared" si="25"/>
        <v>87.783830547194128</v>
      </c>
      <c r="N126" s="472">
        <f t="shared" si="26"/>
        <v>46.766666666666666</v>
      </c>
      <c r="P126" s="472">
        <f t="shared" si="27"/>
        <v>33.886617555162758</v>
      </c>
      <c r="Q126" s="472">
        <f t="shared" si="28"/>
        <v>96.043910406017446</v>
      </c>
      <c r="R126" s="472">
        <f t="shared" si="29"/>
        <v>35.29032258064516</v>
      </c>
    </row>
    <row r="127" spans="1:18">
      <c r="A127" s="467">
        <v>1</v>
      </c>
      <c r="B127" s="467">
        <v>6</v>
      </c>
      <c r="C127" s="467">
        <v>5</v>
      </c>
      <c r="D127" s="471">
        <v>18.601776695398868</v>
      </c>
      <c r="E127" s="471">
        <v>9.9103395506342711</v>
      </c>
      <c r="F127" s="467">
        <f>'2019 Actual plus Potential'!E126</f>
        <v>60</v>
      </c>
      <c r="K127" s="467">
        <v>17</v>
      </c>
      <c r="L127" s="472">
        <f t="shared" si="24"/>
        <v>39.88464164360505</v>
      </c>
      <c r="M127" s="472">
        <f t="shared" si="25"/>
        <v>87.795329638787379</v>
      </c>
      <c r="N127" s="472">
        <f t="shared" si="26"/>
        <v>44.7</v>
      </c>
      <c r="P127" s="472">
        <f t="shared" si="27"/>
        <v>34.433511389106414</v>
      </c>
      <c r="Q127" s="472">
        <f t="shared" si="28"/>
        <v>93.724825999091422</v>
      </c>
      <c r="R127" s="472">
        <f t="shared" si="29"/>
        <v>34.903225806451616</v>
      </c>
    </row>
    <row r="128" spans="1:18">
      <c r="A128" s="467">
        <v>1</v>
      </c>
      <c r="B128" s="467">
        <v>6</v>
      </c>
      <c r="C128" s="467">
        <v>6</v>
      </c>
      <c r="D128" s="471">
        <v>1.1763100910557918</v>
      </c>
      <c r="E128" s="471">
        <v>12.401027144700064</v>
      </c>
      <c r="F128" s="467">
        <f>'2019 Actual plus Potential'!E127</f>
        <v>71</v>
      </c>
      <c r="K128" s="467">
        <v>18</v>
      </c>
      <c r="L128" s="472">
        <f t="shared" si="24"/>
        <v>36.837270260079244</v>
      </c>
      <c r="M128" s="472">
        <f t="shared" si="25"/>
        <v>80.632392946409354</v>
      </c>
      <c r="N128" s="472">
        <f t="shared" si="26"/>
        <v>44.833333333333336</v>
      </c>
      <c r="P128" s="472">
        <f t="shared" si="27"/>
        <v>39.919099906019682</v>
      </c>
      <c r="Q128" s="472">
        <f t="shared" si="28"/>
        <v>95.376732203358969</v>
      </c>
      <c r="R128" s="472">
        <f t="shared" si="29"/>
        <v>35.741935483870968</v>
      </c>
    </row>
    <row r="129" spans="1:18">
      <c r="A129" s="467">
        <v>1</v>
      </c>
      <c r="B129" s="467">
        <v>6</v>
      </c>
      <c r="C129" s="467">
        <v>7</v>
      </c>
      <c r="D129" s="471">
        <v>1.1004375155306669</v>
      </c>
      <c r="E129" s="471">
        <v>11.520994624811868</v>
      </c>
      <c r="F129" s="467">
        <f>'2019 Actual plus Potential'!E128</f>
        <v>72</v>
      </c>
      <c r="K129" s="467">
        <v>19</v>
      </c>
      <c r="L129" s="472">
        <f t="shared" si="24"/>
        <v>45.234526237375093</v>
      </c>
      <c r="M129" s="472">
        <f t="shared" si="25"/>
        <v>88.440510813534729</v>
      </c>
      <c r="N129" s="472">
        <f t="shared" si="26"/>
        <v>45.5</v>
      </c>
      <c r="P129" s="472">
        <f t="shared" si="27"/>
        <v>49.82000481332895</v>
      </c>
      <c r="Q129" s="472">
        <f t="shared" si="28"/>
        <v>101.26165160458036</v>
      </c>
      <c r="R129" s="472">
        <f t="shared" si="29"/>
        <v>35.967741935483872</v>
      </c>
    </row>
    <row r="130" spans="1:18">
      <c r="A130" s="467">
        <v>1</v>
      </c>
      <c r="B130" s="467">
        <v>6</v>
      </c>
      <c r="C130" s="467">
        <v>8</v>
      </c>
      <c r="D130" s="471">
        <v>0</v>
      </c>
      <c r="E130" s="471">
        <v>13.050295581595355</v>
      </c>
      <c r="F130" s="467">
        <f>'2019 Actual plus Potential'!E129</f>
        <v>99</v>
      </c>
      <c r="K130" s="467">
        <v>20</v>
      </c>
      <c r="L130" s="472">
        <f t="shared" si="24"/>
        <v>50.950659871235025</v>
      </c>
      <c r="M130" s="472">
        <f t="shared" si="25"/>
        <v>107.3177950534831</v>
      </c>
      <c r="N130" s="472">
        <f t="shared" si="26"/>
        <v>44.8</v>
      </c>
      <c r="P130" s="472">
        <f t="shared" si="27"/>
        <v>53.30552638508248</v>
      </c>
      <c r="Q130" s="472">
        <f t="shared" si="28"/>
        <v>118.21039662212773</v>
      </c>
      <c r="R130" s="472">
        <f t="shared" si="29"/>
        <v>34.58064516129032</v>
      </c>
    </row>
    <row r="131" spans="1:18">
      <c r="A131" s="467">
        <v>1</v>
      </c>
      <c r="B131" s="467">
        <v>6</v>
      </c>
      <c r="C131" s="467">
        <v>9</v>
      </c>
      <c r="D131" s="471">
        <v>0.14921340429735455</v>
      </c>
      <c r="E131" s="471">
        <v>13.526686519028168</v>
      </c>
      <c r="F131" s="467">
        <f>'2019 Actual plus Potential'!E130</f>
        <v>99</v>
      </c>
      <c r="K131" s="467">
        <v>21</v>
      </c>
      <c r="L131" s="472">
        <f t="shared" si="24"/>
        <v>59.302479831477591</v>
      </c>
      <c r="M131" s="472">
        <f t="shared" si="25"/>
        <v>114.5260827550527</v>
      </c>
      <c r="N131" s="472">
        <f t="shared" si="26"/>
        <v>45.43333333333333</v>
      </c>
      <c r="P131" s="472">
        <f t="shared" si="27"/>
        <v>63.085510963575501</v>
      </c>
      <c r="Q131" s="472">
        <f t="shared" si="28"/>
        <v>123.71179217355269</v>
      </c>
      <c r="R131" s="472">
        <f t="shared" si="29"/>
        <v>32.161290322580648</v>
      </c>
    </row>
    <row r="132" spans="1:18">
      <c r="A132" s="467">
        <v>1</v>
      </c>
      <c r="B132" s="467">
        <v>6</v>
      </c>
      <c r="C132" s="467">
        <v>10</v>
      </c>
      <c r="D132" s="471">
        <v>2.953754242885338E-2</v>
      </c>
      <c r="E132" s="471">
        <v>31.197739518383145</v>
      </c>
      <c r="F132" s="467">
        <f>'2019 Actual plus Potential'!E131</f>
        <v>98</v>
      </c>
      <c r="K132" s="467">
        <v>22</v>
      </c>
      <c r="L132" s="472">
        <f t="shared" si="24"/>
        <v>64.236003710012355</v>
      </c>
      <c r="M132" s="472">
        <f t="shared" si="25"/>
        <v>130.43055847398412</v>
      </c>
      <c r="N132" s="472">
        <f t="shared" si="26"/>
        <v>45.3</v>
      </c>
      <c r="P132" s="472">
        <f t="shared" si="27"/>
        <v>66.971216335195336</v>
      </c>
      <c r="Q132" s="472">
        <f t="shared" si="28"/>
        <v>126.31975435216847</v>
      </c>
      <c r="R132" s="472">
        <f t="shared" si="29"/>
        <v>31.838709677419356</v>
      </c>
    </row>
    <row r="133" spans="1:18">
      <c r="A133" s="467">
        <v>1</v>
      </c>
      <c r="B133" s="467">
        <v>6</v>
      </c>
      <c r="C133" s="467">
        <v>11</v>
      </c>
      <c r="D133" s="471">
        <v>1.6780223135063412</v>
      </c>
      <c r="E133" s="471">
        <v>39.770429638787355</v>
      </c>
      <c r="F133" s="467">
        <f>'2019 Actual plus Potential'!E132</f>
        <v>93</v>
      </c>
      <c r="K133" s="467">
        <v>23</v>
      </c>
      <c r="L133" s="472">
        <f t="shared" si="24"/>
        <v>64.718628506842009</v>
      </c>
      <c r="M133" s="472">
        <f t="shared" si="25"/>
        <v>136.39782431600727</v>
      </c>
      <c r="N133" s="472">
        <f t="shared" si="26"/>
        <v>46.233333333333334</v>
      </c>
      <c r="P133" s="472">
        <f t="shared" si="27"/>
        <v>64.235471714332832</v>
      </c>
      <c r="Q133" s="472">
        <f t="shared" si="28"/>
        <v>130.12558273108107</v>
      </c>
      <c r="R133" s="472">
        <f t="shared" si="29"/>
        <v>32.838709677419352</v>
      </c>
    </row>
    <row r="134" spans="1:18">
      <c r="A134" s="467">
        <v>1</v>
      </c>
      <c r="B134" s="467">
        <v>6</v>
      </c>
      <c r="C134" s="467">
        <v>12</v>
      </c>
      <c r="D134" s="471">
        <v>0</v>
      </c>
      <c r="E134" s="471">
        <v>51.234319931197589</v>
      </c>
      <c r="F134" s="467">
        <f>'2019 Actual plus Potential'!E133</f>
        <v>86</v>
      </c>
      <c r="K134" s="467">
        <v>24</v>
      </c>
      <c r="L134" s="472">
        <f t="shared" si="24"/>
        <v>70.573649601503888</v>
      </c>
      <c r="M134" s="472">
        <f t="shared" si="25"/>
        <v>147.05537014486131</v>
      </c>
      <c r="N134" s="472">
        <f t="shared" si="26"/>
        <v>46.233333333333334</v>
      </c>
      <c r="P134" s="472">
        <f t="shared" si="27"/>
        <v>64.22555952477073</v>
      </c>
      <c r="Q134" s="472">
        <f t="shared" si="28"/>
        <v>123.23174862802657</v>
      </c>
      <c r="R134" s="472">
        <f t="shared" si="29"/>
        <v>38.483870967741936</v>
      </c>
    </row>
    <row r="135" spans="1:18">
      <c r="A135" s="467">
        <v>1</v>
      </c>
      <c r="B135" s="467">
        <v>6</v>
      </c>
      <c r="C135" s="467">
        <v>13</v>
      </c>
      <c r="D135" s="471">
        <v>0</v>
      </c>
      <c r="E135" s="471">
        <v>56.271234949473225</v>
      </c>
      <c r="F135" s="467">
        <f>'2019 Actual plus Potential'!E134</f>
        <v>90</v>
      </c>
    </row>
    <row r="136" spans="1:18">
      <c r="A136" s="467">
        <v>1</v>
      </c>
      <c r="B136" s="467">
        <v>6</v>
      </c>
      <c r="C136" s="467">
        <v>14</v>
      </c>
      <c r="D136" s="471">
        <v>0.12239746743936809</v>
      </c>
      <c r="E136" s="471">
        <v>68.128597559664584</v>
      </c>
      <c r="F136" s="467">
        <f>'2019 Actual plus Potential'!E135</f>
        <v>93</v>
      </c>
      <c r="L136" s="467" t="s">
        <v>435</v>
      </c>
      <c r="P136" s="467" t="s">
        <v>436</v>
      </c>
    </row>
    <row r="137" spans="1:18" ht="25.5">
      <c r="A137" s="467">
        <v>1</v>
      </c>
      <c r="B137" s="467">
        <v>6</v>
      </c>
      <c r="C137" s="467">
        <v>15</v>
      </c>
      <c r="D137" s="471">
        <v>1.4229899791333238</v>
      </c>
      <c r="E137" s="471">
        <v>68.335894108793809</v>
      </c>
      <c r="F137" s="467">
        <f>'2019 Actual plus Potential'!E136</f>
        <v>58</v>
      </c>
      <c r="L137" s="469" t="s">
        <v>2573</v>
      </c>
      <c r="M137" s="468" t="s">
        <v>2574</v>
      </c>
      <c r="N137" s="468" t="s">
        <v>2575</v>
      </c>
      <c r="P137" s="469" t="s">
        <v>2573</v>
      </c>
      <c r="Q137" s="468" t="s">
        <v>2574</v>
      </c>
      <c r="R137" s="468" t="s">
        <v>2575</v>
      </c>
    </row>
    <row r="138" spans="1:18">
      <c r="A138" s="467">
        <v>1</v>
      </c>
      <c r="B138" s="467">
        <v>6</v>
      </c>
      <c r="C138" s="467">
        <v>16</v>
      </c>
      <c r="D138" s="471">
        <v>2.8787035314602267E-2</v>
      </c>
      <c r="E138" s="471">
        <v>54.235817512362935</v>
      </c>
      <c r="F138" s="467">
        <f>'2019 Actual plus Potential'!E137</f>
        <v>48</v>
      </c>
      <c r="K138" s="467">
        <v>1</v>
      </c>
      <c r="L138" s="472">
        <f>AVERAGEIFS(D$3:D$8762,$C$3:$C$8762,$K138,$A$3:$A$8762,6)</f>
        <v>65.310175042373302</v>
      </c>
      <c r="M138" s="472">
        <f>AVERAGEIFS(E$3:E$8762,$C$3:$C$8762,$K138,$A$3:$A$8762,6)*2.25</f>
        <v>117.02150296844765</v>
      </c>
      <c r="N138" s="472">
        <f>AVERAGEIFS(F$3:F$8762,$C$3:$C$8762,$K138,$A$3:$A$8762,6)</f>
        <v>38.299999999999997</v>
      </c>
      <c r="P138" s="472">
        <f>AVERAGEIFS(D$3:D$8762,$C$3:$C$8762,$K138,$A$3:$A$8762,7)</f>
        <v>45.400665049334904</v>
      </c>
      <c r="Q138" s="472">
        <f>AVERAGEIFS(E$3:E$8762,$C$3:$C$8762,$K138,$A$3:$A$8762,7)*2.25</f>
        <v>114.48666676087696</v>
      </c>
      <c r="R138" s="472">
        <f>AVERAGEIFS(F$3:F$8762,$C$3:$C$8762,$K138,$A$3:$A$8762,7)</f>
        <v>23.322580645161292</v>
      </c>
    </row>
    <row r="139" spans="1:18">
      <c r="A139" s="467">
        <v>1</v>
      </c>
      <c r="B139" s="467">
        <v>6</v>
      </c>
      <c r="C139" s="467">
        <v>17</v>
      </c>
      <c r="D139" s="471">
        <v>2.3935186454356305</v>
      </c>
      <c r="E139" s="471">
        <v>54.799038325091367</v>
      </c>
      <c r="F139" s="467">
        <f>'2019 Actual plus Potential'!E138</f>
        <v>26</v>
      </c>
      <c r="K139" s="467">
        <v>2</v>
      </c>
      <c r="L139" s="472">
        <f t="shared" ref="L139:L161" si="30">AVERAGEIFS(D$3:D$8762,$C$3:$C$8762,$K139,$A$3:$A$8762,6)</f>
        <v>67.793678226468415</v>
      </c>
      <c r="M139" s="472">
        <f t="shared" ref="M139:M161" si="31">AVERAGEIFS(E$3:E$8762,$C$3:$C$8762,$K139,$A$3:$A$8762,6)*2.25</f>
        <v>100.37005564663517</v>
      </c>
      <c r="N139" s="472">
        <f t="shared" ref="N139:N161" si="32">AVERAGEIFS(F$3:F$8762,$C$3:$C$8762,$K139,$A$3:$A$8762,6)</f>
        <v>42.166666666666664</v>
      </c>
      <c r="P139" s="472">
        <f t="shared" ref="P139:P161" si="33">AVERAGEIFS(D$3:D$8762,$C$3:$C$8762,$K139,$A$3:$A$8762,7)</f>
        <v>48.129460042697801</v>
      </c>
      <c r="Q139" s="472">
        <f t="shared" ref="Q139:Q161" si="34">AVERAGEIFS(E$3:E$8762,$C$3:$C$8762,$K139,$A$3:$A$8762,7)*2.25</f>
        <v>118.15265513356474</v>
      </c>
      <c r="R139" s="472">
        <f t="shared" ref="R139:R161" si="35">AVERAGEIFS(F$3:F$8762,$C$3:$C$8762,$K139,$A$3:$A$8762,7)</f>
        <v>28.70967741935484</v>
      </c>
    </row>
    <row r="140" spans="1:18">
      <c r="A140" s="467">
        <v>1</v>
      </c>
      <c r="B140" s="467">
        <v>6</v>
      </c>
      <c r="C140" s="467">
        <v>18</v>
      </c>
      <c r="D140" s="471">
        <v>11.718616221587897</v>
      </c>
      <c r="E140" s="471">
        <v>46.947583745431096</v>
      </c>
      <c r="F140" s="467">
        <f>'2019 Actual plus Potential'!E139</f>
        <v>25</v>
      </c>
      <c r="K140" s="467">
        <v>3</v>
      </c>
      <c r="L140" s="472">
        <f t="shared" si="30"/>
        <v>70.532098994432829</v>
      </c>
      <c r="M140" s="472">
        <f t="shared" si="31"/>
        <v>100.65055134514083</v>
      </c>
      <c r="N140" s="472">
        <f t="shared" si="32"/>
        <v>46.233333333333334</v>
      </c>
      <c r="P140" s="472">
        <f t="shared" si="33"/>
        <v>53.683255059345043</v>
      </c>
      <c r="Q140" s="472">
        <f t="shared" si="34"/>
        <v>109.57165674915561</v>
      </c>
      <c r="R140" s="472">
        <f t="shared" si="35"/>
        <v>29.967741935483872</v>
      </c>
    </row>
    <row r="141" spans="1:18">
      <c r="A141" s="467">
        <v>1</v>
      </c>
      <c r="B141" s="467">
        <v>6</v>
      </c>
      <c r="C141" s="467">
        <v>19</v>
      </c>
      <c r="D141" s="471">
        <v>3.8656802206062997</v>
      </c>
      <c r="E141" s="471">
        <v>46.731682433885183</v>
      </c>
      <c r="F141" s="467">
        <f>'2019 Actual plus Potential'!E140</f>
        <v>39</v>
      </c>
      <c r="K141" s="467">
        <v>4</v>
      </c>
      <c r="L141" s="472">
        <f t="shared" si="30"/>
        <v>80.668849148529446</v>
      </c>
      <c r="M141" s="472">
        <f t="shared" si="31"/>
        <v>95.745778098795938</v>
      </c>
      <c r="N141" s="472">
        <f t="shared" si="32"/>
        <v>48.866666666666667</v>
      </c>
      <c r="P141" s="472">
        <f t="shared" si="33"/>
        <v>61.514655427749723</v>
      </c>
      <c r="Q141" s="472">
        <f t="shared" si="34"/>
        <v>101.84877523607483</v>
      </c>
      <c r="R141" s="472">
        <f t="shared" si="35"/>
        <v>35.935483870967744</v>
      </c>
    </row>
    <row r="142" spans="1:18">
      <c r="A142" s="467">
        <v>1</v>
      </c>
      <c r="B142" s="467">
        <v>6</v>
      </c>
      <c r="C142" s="467">
        <v>20</v>
      </c>
      <c r="D142" s="471">
        <v>5.9473331120546282</v>
      </c>
      <c r="E142" s="471">
        <v>27.291959632337136</v>
      </c>
      <c r="F142" s="467">
        <f>'2019 Actual plus Potential'!E141</f>
        <v>36</v>
      </c>
      <c r="K142" s="467">
        <v>5</v>
      </c>
      <c r="L142" s="472">
        <f t="shared" si="30"/>
        <v>86.955139251093684</v>
      </c>
      <c r="M142" s="472">
        <f t="shared" si="31"/>
        <v>90.877966218286417</v>
      </c>
      <c r="N142" s="472">
        <f t="shared" si="32"/>
        <v>48.166666666666664</v>
      </c>
      <c r="P142" s="472">
        <f t="shared" si="33"/>
        <v>68.127352364265576</v>
      </c>
      <c r="Q142" s="472">
        <f t="shared" si="34"/>
        <v>99.433000804544292</v>
      </c>
      <c r="R142" s="472">
        <f t="shared" si="35"/>
        <v>40.354838709677416</v>
      </c>
    </row>
    <row r="143" spans="1:18">
      <c r="A143" s="467">
        <v>1</v>
      </c>
      <c r="B143" s="467">
        <v>6</v>
      </c>
      <c r="C143" s="467">
        <v>21</v>
      </c>
      <c r="D143" s="471">
        <v>13.219301485788479</v>
      </c>
      <c r="E143" s="471">
        <v>23.458146850139755</v>
      </c>
      <c r="F143" s="467">
        <f>'2019 Actual plus Potential'!E142</f>
        <v>21</v>
      </c>
      <c r="K143" s="467">
        <v>6</v>
      </c>
      <c r="L143" s="472">
        <f t="shared" si="30"/>
        <v>79.781664428740726</v>
      </c>
      <c r="M143" s="472">
        <f t="shared" si="31"/>
        <v>76.193391578423984</v>
      </c>
      <c r="N143" s="472">
        <f t="shared" si="32"/>
        <v>48.06666666666667</v>
      </c>
      <c r="P143" s="472">
        <f t="shared" si="33"/>
        <v>65.537903466269995</v>
      </c>
      <c r="Q143" s="472">
        <f t="shared" si="34"/>
        <v>88.54938313777474</v>
      </c>
      <c r="R143" s="472">
        <f t="shared" si="35"/>
        <v>40.645161290322584</v>
      </c>
    </row>
    <row r="144" spans="1:18">
      <c r="A144" s="467">
        <v>1</v>
      </c>
      <c r="B144" s="467">
        <v>6</v>
      </c>
      <c r="C144" s="467">
        <v>22</v>
      </c>
      <c r="D144" s="471">
        <v>25.205283338836647</v>
      </c>
      <c r="E144" s="471">
        <v>8.9794607073747574</v>
      </c>
      <c r="F144" s="467">
        <f>'2019 Actual plus Potential'!E143</f>
        <v>25</v>
      </c>
      <c r="K144" s="467">
        <v>7</v>
      </c>
      <c r="L144" s="472">
        <f t="shared" si="30"/>
        <v>52.358928893432484</v>
      </c>
      <c r="M144" s="472">
        <f t="shared" si="31"/>
        <v>63.93547727773597</v>
      </c>
      <c r="N144" s="472">
        <f t="shared" si="32"/>
        <v>46.166666666666664</v>
      </c>
      <c r="P144" s="472">
        <f t="shared" si="33"/>
        <v>34.888491252512104</v>
      </c>
      <c r="Q144" s="472">
        <f t="shared" si="34"/>
        <v>67.064893736431998</v>
      </c>
      <c r="R144" s="472">
        <f t="shared" si="35"/>
        <v>35.193548387096776</v>
      </c>
    </row>
    <row r="145" spans="1:18">
      <c r="A145" s="467">
        <v>1</v>
      </c>
      <c r="B145" s="467">
        <v>6</v>
      </c>
      <c r="C145" s="467">
        <v>23</v>
      </c>
      <c r="D145" s="471">
        <v>42.844924887598815</v>
      </c>
      <c r="E145" s="471">
        <v>3.6789270586970546</v>
      </c>
      <c r="F145" s="467">
        <f>'2019 Actual plus Potential'!E144</f>
        <v>49</v>
      </c>
      <c r="K145" s="467">
        <v>8</v>
      </c>
      <c r="L145" s="472">
        <f t="shared" si="30"/>
        <v>48.123343828450508</v>
      </c>
      <c r="M145" s="472">
        <f t="shared" si="31"/>
        <v>57.784753989733396</v>
      </c>
      <c r="N145" s="472">
        <f t="shared" si="32"/>
        <v>42.266666666666666</v>
      </c>
      <c r="P145" s="472">
        <f t="shared" si="33"/>
        <v>37.816548574060576</v>
      </c>
      <c r="Q145" s="472">
        <f t="shared" si="34"/>
        <v>67.517571109404145</v>
      </c>
      <c r="R145" s="472">
        <f t="shared" si="35"/>
        <v>31.612903225806452</v>
      </c>
    </row>
    <row r="146" spans="1:18">
      <c r="A146" s="467">
        <v>1</v>
      </c>
      <c r="B146" s="467">
        <v>6</v>
      </c>
      <c r="C146" s="467">
        <v>24</v>
      </c>
      <c r="D146" s="471">
        <v>12.467853426262918</v>
      </c>
      <c r="E146" s="471">
        <v>2.4468815308535801</v>
      </c>
      <c r="F146" s="467">
        <f>'2019 Actual plus Potential'!E145</f>
        <v>68</v>
      </c>
      <c r="K146" s="467">
        <v>9</v>
      </c>
      <c r="L146" s="472">
        <f t="shared" si="30"/>
        <v>43.950927424738751</v>
      </c>
      <c r="M146" s="472">
        <f t="shared" si="31"/>
        <v>54.036460812190931</v>
      </c>
      <c r="N146" s="472">
        <f t="shared" si="32"/>
        <v>39.866666666666667</v>
      </c>
      <c r="P146" s="472">
        <f t="shared" si="33"/>
        <v>35.501122798574009</v>
      </c>
      <c r="Q146" s="472">
        <f t="shared" si="34"/>
        <v>68.502696545054491</v>
      </c>
      <c r="R146" s="472">
        <f t="shared" si="35"/>
        <v>27.70967741935484</v>
      </c>
    </row>
    <row r="147" spans="1:18">
      <c r="A147" s="467">
        <v>1</v>
      </c>
      <c r="B147" s="467">
        <v>7</v>
      </c>
      <c r="C147" s="467">
        <v>1</v>
      </c>
      <c r="D147" s="471">
        <v>32.904294157704378</v>
      </c>
      <c r="E147" s="471">
        <v>6.470781337346807</v>
      </c>
      <c r="F147" s="467">
        <f>'2019 Actual plus Potential'!E146</f>
        <v>95</v>
      </c>
      <c r="K147" s="467">
        <v>10</v>
      </c>
      <c r="L147" s="472">
        <f t="shared" si="30"/>
        <v>44.251752840778984</v>
      </c>
      <c r="M147" s="472">
        <f t="shared" si="31"/>
        <v>51.58703696516875</v>
      </c>
      <c r="N147" s="472">
        <f t="shared" si="32"/>
        <v>36.966666666666669</v>
      </c>
      <c r="P147" s="472">
        <f t="shared" si="33"/>
        <v>35.372707862822139</v>
      </c>
      <c r="Q147" s="472">
        <f t="shared" si="34"/>
        <v>70.934425114526206</v>
      </c>
      <c r="R147" s="472">
        <f t="shared" si="35"/>
        <v>25.677419354838708</v>
      </c>
    </row>
    <row r="148" spans="1:18">
      <c r="A148" s="467">
        <v>1</v>
      </c>
      <c r="B148" s="467">
        <v>7</v>
      </c>
      <c r="C148" s="467">
        <v>2</v>
      </c>
      <c r="D148" s="471">
        <v>76.034045473251211</v>
      </c>
      <c r="E148" s="471">
        <v>3.8212967641367448</v>
      </c>
      <c r="F148" s="467">
        <f>'2019 Actual plus Potential'!E147</f>
        <v>100</v>
      </c>
      <c r="K148" s="467">
        <v>11</v>
      </c>
      <c r="L148" s="472">
        <f t="shared" si="30"/>
        <v>46.472240776508578</v>
      </c>
      <c r="M148" s="472">
        <f t="shared" si="31"/>
        <v>52.140753426682451</v>
      </c>
      <c r="N148" s="472">
        <f t="shared" si="32"/>
        <v>36.299999999999997</v>
      </c>
      <c r="P148" s="472">
        <f t="shared" si="33"/>
        <v>38.110931737016934</v>
      </c>
      <c r="Q148" s="472">
        <f t="shared" si="34"/>
        <v>72.308581700258713</v>
      </c>
      <c r="R148" s="472">
        <f t="shared" si="35"/>
        <v>24.258064516129032</v>
      </c>
    </row>
    <row r="149" spans="1:18">
      <c r="A149" s="467">
        <v>1</v>
      </c>
      <c r="B149" s="467">
        <v>7</v>
      </c>
      <c r="C149" s="467">
        <v>3</v>
      </c>
      <c r="D149" s="471">
        <v>84.640678046668555</v>
      </c>
      <c r="E149" s="471">
        <v>0.85500048376693183</v>
      </c>
      <c r="F149" s="467">
        <f>'2019 Actual plus Potential'!E148</f>
        <v>99</v>
      </c>
      <c r="K149" s="467">
        <v>12</v>
      </c>
      <c r="L149" s="472">
        <f t="shared" si="30"/>
        <v>47.095855295744855</v>
      </c>
      <c r="M149" s="472">
        <f t="shared" si="31"/>
        <v>51.803290289722632</v>
      </c>
      <c r="N149" s="472">
        <f t="shared" si="32"/>
        <v>34.133333333333333</v>
      </c>
      <c r="P149" s="472">
        <f t="shared" si="33"/>
        <v>36.269142872874959</v>
      </c>
      <c r="Q149" s="472">
        <f t="shared" si="34"/>
        <v>67.257649246433289</v>
      </c>
      <c r="R149" s="472">
        <f t="shared" si="35"/>
        <v>22.838709677419356</v>
      </c>
    </row>
    <row r="150" spans="1:18">
      <c r="A150" s="467">
        <v>1</v>
      </c>
      <c r="B150" s="467">
        <v>7</v>
      </c>
      <c r="C150" s="467">
        <v>4</v>
      </c>
      <c r="D150" s="471">
        <v>104.11066520342635</v>
      </c>
      <c r="E150" s="471">
        <v>2.5305824016340575</v>
      </c>
      <c r="F150" s="467">
        <f>'2019 Actual plus Potential'!E149</f>
        <v>98</v>
      </c>
      <c r="K150" s="467">
        <v>13</v>
      </c>
      <c r="L150" s="472">
        <f t="shared" si="30"/>
        <v>45.831784467627799</v>
      </c>
      <c r="M150" s="472">
        <f t="shared" si="31"/>
        <v>50.637951226886713</v>
      </c>
      <c r="N150" s="472">
        <f t="shared" si="32"/>
        <v>33.299999999999997</v>
      </c>
      <c r="P150" s="472">
        <f t="shared" si="33"/>
        <v>35.522303149802696</v>
      </c>
      <c r="Q150" s="472">
        <f t="shared" si="34"/>
        <v>70.41174257400418</v>
      </c>
      <c r="R150" s="472">
        <f t="shared" si="35"/>
        <v>20.483870967741936</v>
      </c>
    </row>
    <row r="151" spans="1:18">
      <c r="A151" s="467">
        <v>1</v>
      </c>
      <c r="B151" s="467">
        <v>7</v>
      </c>
      <c r="C151" s="467">
        <v>5</v>
      </c>
      <c r="D151" s="471">
        <v>91.327734433652992</v>
      </c>
      <c r="E151" s="471">
        <v>13.683136744786065</v>
      </c>
      <c r="F151" s="467">
        <f>'2019 Actual plus Potential'!E150</f>
        <v>98</v>
      </c>
      <c r="K151" s="467">
        <v>14</v>
      </c>
      <c r="L151" s="472">
        <f t="shared" si="30"/>
        <v>45.71956689467018</v>
      </c>
      <c r="M151" s="472">
        <f t="shared" si="31"/>
        <v>50.407969395022583</v>
      </c>
      <c r="N151" s="472">
        <f t="shared" si="32"/>
        <v>32.6</v>
      </c>
      <c r="P151" s="472">
        <f t="shared" si="33"/>
        <v>37.065000939493949</v>
      </c>
      <c r="Q151" s="472">
        <f t="shared" si="34"/>
        <v>71.606713183429164</v>
      </c>
      <c r="R151" s="472">
        <f t="shared" si="35"/>
        <v>19.225806451612904</v>
      </c>
    </row>
    <row r="152" spans="1:18">
      <c r="A152" s="467">
        <v>1</v>
      </c>
      <c r="B152" s="467">
        <v>7</v>
      </c>
      <c r="C152" s="467">
        <v>6</v>
      </c>
      <c r="D152" s="471">
        <v>115.72034447681888</v>
      </c>
      <c r="E152" s="471">
        <v>32.877232691894214</v>
      </c>
      <c r="F152" s="467">
        <f>'2019 Actual plus Potential'!E151</f>
        <v>98</v>
      </c>
      <c r="K152" s="467">
        <v>15</v>
      </c>
      <c r="L152" s="472">
        <f t="shared" si="30"/>
        <v>47.300726028296005</v>
      </c>
      <c r="M152" s="472">
        <f t="shared" si="31"/>
        <v>48.114076628682014</v>
      </c>
      <c r="N152" s="472">
        <f t="shared" si="32"/>
        <v>32.866666666666667</v>
      </c>
      <c r="P152" s="472">
        <f t="shared" si="33"/>
        <v>37.556560905957987</v>
      </c>
      <c r="Q152" s="472">
        <f t="shared" si="34"/>
        <v>73.145804896276204</v>
      </c>
      <c r="R152" s="472">
        <f t="shared" si="35"/>
        <v>17.322580645161292</v>
      </c>
    </row>
    <row r="153" spans="1:18">
      <c r="A153" s="467">
        <v>1</v>
      </c>
      <c r="B153" s="467">
        <v>7</v>
      </c>
      <c r="C153" s="467">
        <v>7</v>
      </c>
      <c r="D153" s="471">
        <v>88.153090913255497</v>
      </c>
      <c r="E153" s="471">
        <v>58.153331165340788</v>
      </c>
      <c r="F153" s="467">
        <f>'2019 Actual plus Potential'!E152</f>
        <v>98</v>
      </c>
      <c r="K153" s="467">
        <v>16</v>
      </c>
      <c r="L153" s="472">
        <f t="shared" si="30"/>
        <v>47.552863800139285</v>
      </c>
      <c r="M153" s="472">
        <f t="shared" si="31"/>
        <v>55.889985305579444</v>
      </c>
      <c r="N153" s="472">
        <f t="shared" si="32"/>
        <v>33.266666666666666</v>
      </c>
      <c r="P153" s="472">
        <f t="shared" si="33"/>
        <v>34.320122771375765</v>
      </c>
      <c r="Q153" s="472">
        <f t="shared" si="34"/>
        <v>73.038384152558251</v>
      </c>
      <c r="R153" s="472">
        <f t="shared" si="35"/>
        <v>16.741935483870968</v>
      </c>
    </row>
    <row r="154" spans="1:18">
      <c r="A154" s="467">
        <v>1</v>
      </c>
      <c r="B154" s="467">
        <v>7</v>
      </c>
      <c r="C154" s="467">
        <v>8</v>
      </c>
      <c r="D154" s="471">
        <v>128.80987973680692</v>
      </c>
      <c r="E154" s="471">
        <v>88.794107880025805</v>
      </c>
      <c r="F154" s="467">
        <f>'2019 Actual plus Potential'!E153</f>
        <v>98</v>
      </c>
      <c r="K154" s="467">
        <v>17</v>
      </c>
      <c r="L154" s="472">
        <f t="shared" si="30"/>
        <v>46.038035925619134</v>
      </c>
      <c r="M154" s="472">
        <f t="shared" si="31"/>
        <v>62.075792556708237</v>
      </c>
      <c r="N154" s="472">
        <f t="shared" si="32"/>
        <v>34.233333333333334</v>
      </c>
      <c r="P154" s="472">
        <f t="shared" si="33"/>
        <v>31.314515135529138</v>
      </c>
      <c r="Q154" s="472">
        <f t="shared" si="34"/>
        <v>77.018118312659084</v>
      </c>
      <c r="R154" s="472">
        <f t="shared" si="35"/>
        <v>17.225806451612904</v>
      </c>
    </row>
    <row r="155" spans="1:18">
      <c r="A155" s="467">
        <v>1</v>
      </c>
      <c r="B155" s="467">
        <v>7</v>
      </c>
      <c r="C155" s="467">
        <v>9</v>
      </c>
      <c r="D155" s="471">
        <v>76.329211743697869</v>
      </c>
      <c r="E155" s="471">
        <v>98.548779456030957</v>
      </c>
      <c r="F155" s="467">
        <f>'2019 Actual plus Potential'!E154</f>
        <v>99</v>
      </c>
      <c r="K155" s="467">
        <v>18</v>
      </c>
      <c r="L155" s="472">
        <f t="shared" si="30"/>
        <v>42.409738866675646</v>
      </c>
      <c r="M155" s="472">
        <f t="shared" si="31"/>
        <v>65.578967343044511</v>
      </c>
      <c r="N155" s="472">
        <f t="shared" si="32"/>
        <v>31.3</v>
      </c>
      <c r="P155" s="472">
        <f t="shared" si="33"/>
        <v>31.34263814041514</v>
      </c>
      <c r="Q155" s="472">
        <f t="shared" si="34"/>
        <v>86.750312785665258</v>
      </c>
      <c r="R155" s="472">
        <f t="shared" si="35"/>
        <v>17.677419354838708</v>
      </c>
    </row>
    <row r="156" spans="1:18">
      <c r="A156" s="467">
        <v>1</v>
      </c>
      <c r="B156" s="467">
        <v>7</v>
      </c>
      <c r="C156" s="467">
        <v>10</v>
      </c>
      <c r="D156" s="471">
        <v>33.272072659511394</v>
      </c>
      <c r="E156" s="471">
        <v>98.864808912061932</v>
      </c>
      <c r="F156" s="467">
        <f>'2019 Actual plus Potential'!E155</f>
        <v>100</v>
      </c>
      <c r="K156" s="467">
        <v>19</v>
      </c>
      <c r="L156" s="472">
        <f t="shared" si="30"/>
        <v>43.4135477201025</v>
      </c>
      <c r="M156" s="472">
        <f t="shared" si="31"/>
        <v>84.717738579069021</v>
      </c>
      <c r="N156" s="472">
        <f t="shared" si="32"/>
        <v>28.933333333333334</v>
      </c>
      <c r="P156" s="472">
        <f t="shared" si="33"/>
        <v>32.12948008247335</v>
      </c>
      <c r="Q156" s="472">
        <f t="shared" si="34"/>
        <v>87.785855568261425</v>
      </c>
      <c r="R156" s="472">
        <f t="shared" si="35"/>
        <v>17</v>
      </c>
    </row>
    <row r="157" spans="1:18">
      <c r="A157" s="467">
        <v>1</v>
      </c>
      <c r="B157" s="467">
        <v>7</v>
      </c>
      <c r="C157" s="467">
        <v>11</v>
      </c>
      <c r="D157" s="471">
        <v>114.16123017468934</v>
      </c>
      <c r="E157" s="471">
        <v>95.989253762631691</v>
      </c>
      <c r="F157" s="467">
        <f>'2019 Actual plus Potential'!E156</f>
        <v>99</v>
      </c>
      <c r="K157" s="467">
        <v>20</v>
      </c>
      <c r="L157" s="472">
        <f t="shared" si="30"/>
        <v>46.296872448315952</v>
      </c>
      <c r="M157" s="472">
        <f t="shared" si="31"/>
        <v>103.5766594737691</v>
      </c>
      <c r="N157" s="472">
        <f t="shared" si="32"/>
        <v>29.533333333333335</v>
      </c>
      <c r="P157" s="472">
        <f t="shared" si="33"/>
        <v>39.546261758875467</v>
      </c>
      <c r="Q157" s="472">
        <f t="shared" si="34"/>
        <v>102.51254686123694</v>
      </c>
      <c r="R157" s="472">
        <f t="shared" si="35"/>
        <v>16.580645161290324</v>
      </c>
    </row>
    <row r="158" spans="1:18">
      <c r="A158" s="467">
        <v>1</v>
      </c>
      <c r="B158" s="467">
        <v>7</v>
      </c>
      <c r="C158" s="467">
        <v>12</v>
      </c>
      <c r="D158" s="471">
        <v>72.775885308408732</v>
      </c>
      <c r="E158" s="471">
        <v>96.243485379488277</v>
      </c>
      <c r="F158" s="467">
        <f>'2019 Actual plus Potential'!E157</f>
        <v>101</v>
      </c>
      <c r="K158" s="467">
        <v>21</v>
      </c>
      <c r="L158" s="472">
        <f t="shared" si="30"/>
        <v>57.851270611818997</v>
      </c>
      <c r="M158" s="472">
        <f t="shared" si="31"/>
        <v>110.2542288970114</v>
      </c>
      <c r="N158" s="472">
        <f t="shared" si="32"/>
        <v>29.6</v>
      </c>
      <c r="P158" s="472">
        <f t="shared" si="33"/>
        <v>46.603429966224532</v>
      </c>
      <c r="Q158" s="472">
        <f t="shared" si="34"/>
        <v>107.71314161973494</v>
      </c>
      <c r="R158" s="472">
        <f t="shared" si="35"/>
        <v>20.35483870967742</v>
      </c>
    </row>
    <row r="159" spans="1:18">
      <c r="A159" s="467">
        <v>1</v>
      </c>
      <c r="B159" s="467">
        <v>7</v>
      </c>
      <c r="C159" s="467">
        <v>13</v>
      </c>
      <c r="D159" s="471">
        <v>17.637304680959254</v>
      </c>
      <c r="E159" s="471">
        <v>93.77235406364224</v>
      </c>
      <c r="F159" s="467">
        <f>'2019 Actual plus Potential'!E158</f>
        <v>99</v>
      </c>
      <c r="K159" s="467">
        <v>22</v>
      </c>
      <c r="L159" s="472">
        <f t="shared" si="30"/>
        <v>65.730709881454587</v>
      </c>
      <c r="M159" s="472">
        <f t="shared" si="31"/>
        <v>103.81837507256503</v>
      </c>
      <c r="N159" s="472">
        <f t="shared" si="32"/>
        <v>28.566666666666666</v>
      </c>
      <c r="P159" s="472">
        <f t="shared" si="33"/>
        <v>51.982386806488101</v>
      </c>
      <c r="Q159" s="472">
        <f t="shared" si="34"/>
        <v>101.95687729529203</v>
      </c>
      <c r="R159" s="472">
        <f t="shared" si="35"/>
        <v>25.677419354838708</v>
      </c>
    </row>
    <row r="160" spans="1:18">
      <c r="A160" s="467">
        <v>1</v>
      </c>
      <c r="B160" s="467">
        <v>7</v>
      </c>
      <c r="C160" s="467">
        <v>14</v>
      </c>
      <c r="D160" s="471">
        <v>8.8747530026345967</v>
      </c>
      <c r="E160" s="471">
        <v>90.705147387658556</v>
      </c>
      <c r="F160" s="467">
        <f>'2019 Actual plus Potential'!E159</f>
        <v>99</v>
      </c>
      <c r="K160" s="467">
        <v>23</v>
      </c>
      <c r="L160" s="472">
        <f t="shared" si="30"/>
        <v>66.399881652731708</v>
      </c>
      <c r="M160" s="472">
        <f t="shared" si="31"/>
        <v>108.370724629112</v>
      </c>
      <c r="N160" s="472">
        <f t="shared" si="32"/>
        <v>28.3</v>
      </c>
      <c r="P160" s="472">
        <f t="shared" si="33"/>
        <v>53.18069994189127</v>
      </c>
      <c r="Q160" s="472">
        <f t="shared" si="34"/>
        <v>99.10080272235939</v>
      </c>
      <c r="R160" s="472">
        <f t="shared" si="35"/>
        <v>23.93548387096774</v>
      </c>
    </row>
    <row r="161" spans="1:18">
      <c r="A161" s="467">
        <v>1</v>
      </c>
      <c r="B161" s="467">
        <v>7</v>
      </c>
      <c r="C161" s="467">
        <v>15</v>
      </c>
      <c r="D161" s="471">
        <v>5.7008060953588204</v>
      </c>
      <c r="E161" s="471">
        <v>99.522682111373882</v>
      </c>
      <c r="F161" s="467">
        <f>'2019 Actual plus Potential'!E160</f>
        <v>96</v>
      </c>
      <c r="K161" s="467">
        <v>24</v>
      </c>
      <c r="L161" s="472">
        <f t="shared" si="30"/>
        <v>66.229125447259591</v>
      </c>
      <c r="M161" s="472">
        <f t="shared" si="31"/>
        <v>112.25870830197809</v>
      </c>
      <c r="N161" s="472">
        <f t="shared" si="32"/>
        <v>30.833333333333332</v>
      </c>
      <c r="P161" s="472">
        <f t="shared" si="33"/>
        <v>47.984666432528591</v>
      </c>
      <c r="Q161" s="472">
        <f t="shared" si="34"/>
        <v>103.51402386886969</v>
      </c>
      <c r="R161" s="472">
        <f t="shared" si="35"/>
        <v>22.322580645161292</v>
      </c>
    </row>
    <row r="162" spans="1:18">
      <c r="A162" s="467">
        <v>1</v>
      </c>
      <c r="B162" s="467">
        <v>7</v>
      </c>
      <c r="C162" s="467">
        <v>16</v>
      </c>
      <c r="D162" s="471">
        <v>16.134287940496211</v>
      </c>
      <c r="E162" s="471">
        <v>99.600124973124082</v>
      </c>
      <c r="F162" s="467">
        <f>'2019 Actual plus Potential'!E161</f>
        <v>88</v>
      </c>
    </row>
    <row r="163" spans="1:18">
      <c r="A163" s="467">
        <v>1</v>
      </c>
      <c r="B163" s="467">
        <v>7</v>
      </c>
      <c r="C163" s="467">
        <v>17</v>
      </c>
      <c r="D163" s="471">
        <v>39.347635749578323</v>
      </c>
      <c r="E163" s="471">
        <v>99.067411954418404</v>
      </c>
      <c r="F163" s="467">
        <f>'2019 Actual plus Potential'!E162</f>
        <v>85</v>
      </c>
    </row>
    <row r="164" spans="1:18">
      <c r="A164" s="467">
        <v>1</v>
      </c>
      <c r="B164" s="467">
        <v>7</v>
      </c>
      <c r="C164" s="467">
        <v>18</v>
      </c>
      <c r="D164" s="471">
        <v>52.07669677126912</v>
      </c>
      <c r="E164" s="471">
        <v>99.282531014835527</v>
      </c>
      <c r="F164" s="467">
        <f>'2019 Actual plus Potential'!E163</f>
        <v>89</v>
      </c>
    </row>
    <row r="165" spans="1:18">
      <c r="A165" s="467">
        <v>1</v>
      </c>
      <c r="B165" s="467">
        <v>7</v>
      </c>
      <c r="C165" s="467">
        <v>19</v>
      </c>
      <c r="D165" s="471">
        <v>77.637709845673697</v>
      </c>
      <c r="E165" s="471">
        <v>98.804575575145122</v>
      </c>
      <c r="F165" s="467">
        <f>'2019 Actual plus Potential'!E164</f>
        <v>95</v>
      </c>
    </row>
    <row r="166" spans="1:18">
      <c r="A166" s="467">
        <v>1</v>
      </c>
      <c r="B166" s="467">
        <v>7</v>
      </c>
      <c r="C166" s="467">
        <v>20</v>
      </c>
      <c r="D166" s="471">
        <v>78.540841836746779</v>
      </c>
      <c r="E166" s="471">
        <v>99.622810255858965</v>
      </c>
      <c r="F166" s="467">
        <f>'2019 Actual plus Potential'!E165</f>
        <v>83</v>
      </c>
    </row>
    <row r="167" spans="1:18">
      <c r="A167" s="467">
        <v>1</v>
      </c>
      <c r="B167" s="467">
        <v>7</v>
      </c>
      <c r="C167" s="467">
        <v>21</v>
      </c>
      <c r="D167" s="471">
        <v>63.807428326152852</v>
      </c>
      <c r="E167" s="471">
        <v>99.081492474736621</v>
      </c>
      <c r="F167" s="467">
        <f>'2019 Actual plus Potential'!E166</f>
        <v>52</v>
      </c>
    </row>
    <row r="168" spans="1:18">
      <c r="A168" s="467">
        <v>1</v>
      </c>
      <c r="B168" s="467">
        <v>7</v>
      </c>
      <c r="C168" s="467">
        <v>22</v>
      </c>
      <c r="D168" s="471">
        <v>70.223110575267498</v>
      </c>
      <c r="E168" s="471">
        <v>99.834800311760915</v>
      </c>
      <c r="F168" s="467">
        <f>'2019 Actual plus Potential'!E167</f>
        <v>19</v>
      </c>
    </row>
    <row r="169" spans="1:18">
      <c r="A169" s="467">
        <v>1</v>
      </c>
      <c r="B169" s="467">
        <v>7</v>
      </c>
      <c r="C169" s="467">
        <v>23</v>
      </c>
      <c r="D169" s="471">
        <v>57.592703709077519</v>
      </c>
      <c r="E169" s="471">
        <v>99.825413298215437</v>
      </c>
      <c r="F169" s="467">
        <f>'2019 Actual plus Potential'!E168</f>
        <v>2</v>
      </c>
    </row>
    <row r="170" spans="1:18">
      <c r="A170" s="467">
        <v>1</v>
      </c>
      <c r="B170" s="467">
        <v>7</v>
      </c>
      <c r="C170" s="467">
        <v>24</v>
      </c>
      <c r="D170" s="471">
        <v>75.275583923305405</v>
      </c>
      <c r="E170" s="471">
        <v>99.651753547624182</v>
      </c>
      <c r="F170" s="467">
        <f>'2019 Actual plus Potential'!E169</f>
        <v>5</v>
      </c>
    </row>
    <row r="171" spans="1:18">
      <c r="A171" s="467">
        <v>1</v>
      </c>
      <c r="B171" s="467">
        <v>8</v>
      </c>
      <c r="C171" s="467">
        <v>1</v>
      </c>
      <c r="D171" s="471">
        <v>75.956580365361887</v>
      </c>
      <c r="E171" s="471">
        <v>99.835582562889698</v>
      </c>
      <c r="F171" s="467">
        <f>'2019 Actual plus Potential'!E170</f>
        <v>16</v>
      </c>
    </row>
    <row r="172" spans="1:18">
      <c r="A172" s="467">
        <v>1</v>
      </c>
      <c r="B172" s="467">
        <v>8</v>
      </c>
      <c r="C172" s="467">
        <v>2</v>
      </c>
      <c r="D172" s="471">
        <v>88.070149229865493</v>
      </c>
      <c r="E172" s="471">
        <v>99.835582562889698</v>
      </c>
      <c r="F172" s="467">
        <f>'2019 Actual plus Potential'!E171</f>
        <v>19</v>
      </c>
    </row>
    <row r="173" spans="1:18">
      <c r="A173" s="467">
        <v>1</v>
      </c>
      <c r="B173" s="467">
        <v>8</v>
      </c>
      <c r="C173" s="467">
        <v>3</v>
      </c>
      <c r="D173" s="471">
        <v>72.450473423074726</v>
      </c>
      <c r="E173" s="471">
        <v>99.819937540313902</v>
      </c>
      <c r="F173" s="467">
        <f>'2019 Actual plus Potential'!E172</f>
        <v>38</v>
      </c>
    </row>
    <row r="174" spans="1:18">
      <c r="A174" s="467">
        <v>1</v>
      </c>
      <c r="B174" s="467">
        <v>8</v>
      </c>
      <c r="C174" s="467">
        <v>4</v>
      </c>
      <c r="D174" s="471">
        <v>67.625544975747005</v>
      </c>
      <c r="E174" s="471">
        <v>99.273144001290063</v>
      </c>
      <c r="F174" s="467">
        <f>'2019 Actual plus Potential'!E173</f>
        <v>51</v>
      </c>
    </row>
    <row r="175" spans="1:18">
      <c r="A175" s="467">
        <v>1</v>
      </c>
      <c r="B175" s="467">
        <v>8</v>
      </c>
      <c r="C175" s="467">
        <v>5</v>
      </c>
      <c r="D175" s="471">
        <v>84.73073531252416</v>
      </c>
      <c r="E175" s="471">
        <v>98.361821436250267</v>
      </c>
      <c r="F175" s="467">
        <f>'2019 Actual plus Potential'!E174</f>
        <v>44</v>
      </c>
    </row>
    <row r="176" spans="1:18">
      <c r="A176" s="467">
        <v>1</v>
      </c>
      <c r="B176" s="467">
        <v>8</v>
      </c>
      <c r="C176" s="467">
        <v>6</v>
      </c>
      <c r="D176" s="471">
        <v>90.057921660822899</v>
      </c>
      <c r="E176" s="471">
        <v>99.829324553859394</v>
      </c>
      <c r="F176" s="467">
        <f>'2019 Actual plus Potential'!E175</f>
        <v>50</v>
      </c>
    </row>
    <row r="177" spans="1:6">
      <c r="A177" s="467">
        <v>1</v>
      </c>
      <c r="B177" s="467">
        <v>8</v>
      </c>
      <c r="C177" s="467">
        <v>7</v>
      </c>
      <c r="D177" s="471">
        <v>76.560607473098813</v>
      </c>
      <c r="E177" s="471">
        <v>97.916720543969035</v>
      </c>
      <c r="F177" s="467">
        <f>'2019 Actual plus Potential'!E176</f>
        <v>66</v>
      </c>
    </row>
    <row r="178" spans="1:6">
      <c r="A178" s="467">
        <v>1</v>
      </c>
      <c r="B178" s="467">
        <v>8</v>
      </c>
      <c r="C178" s="467">
        <v>8</v>
      </c>
      <c r="D178" s="471">
        <v>54.204213119230836</v>
      </c>
      <c r="E178" s="471">
        <v>99.032210653622883</v>
      </c>
      <c r="F178" s="467">
        <f>'2019 Actual plus Potential'!E177</f>
        <v>73</v>
      </c>
    </row>
    <row r="179" spans="1:6">
      <c r="A179" s="467">
        <v>1</v>
      </c>
      <c r="B179" s="467">
        <v>8</v>
      </c>
      <c r="C179" s="467">
        <v>9</v>
      </c>
      <c r="D179" s="471">
        <v>47.810714662968763</v>
      </c>
      <c r="E179" s="471">
        <v>99.834800311760915</v>
      </c>
      <c r="F179" s="467">
        <f>'2019 Actual plus Potential'!E178</f>
        <v>76</v>
      </c>
    </row>
    <row r="180" spans="1:6">
      <c r="A180" s="467">
        <v>1</v>
      </c>
      <c r="B180" s="467">
        <v>8</v>
      </c>
      <c r="C180" s="467">
        <v>10</v>
      </c>
      <c r="D180" s="471">
        <v>6.4114707917510581</v>
      </c>
      <c r="E180" s="471">
        <v>99.833235809503336</v>
      </c>
      <c r="F180" s="467">
        <f>'2019 Actual plus Potential'!E179</f>
        <v>70</v>
      </c>
    </row>
    <row r="181" spans="1:6">
      <c r="A181" s="467">
        <v>1</v>
      </c>
      <c r="B181" s="467">
        <v>8</v>
      </c>
      <c r="C181" s="467">
        <v>11</v>
      </c>
      <c r="D181" s="471">
        <v>3.4907884031289083</v>
      </c>
      <c r="E181" s="471">
        <v>99.789429746291134</v>
      </c>
      <c r="F181" s="467">
        <f>'2019 Actual plus Potential'!E180</f>
        <v>87</v>
      </c>
    </row>
    <row r="182" spans="1:6">
      <c r="A182" s="467">
        <v>1</v>
      </c>
      <c r="B182" s="467">
        <v>8</v>
      </c>
      <c r="C182" s="467">
        <v>12</v>
      </c>
      <c r="D182" s="471">
        <v>0.64662569055960473</v>
      </c>
      <c r="E182" s="471">
        <v>99.832453558374539</v>
      </c>
      <c r="F182" s="467">
        <f>'2019 Actual plus Potential'!E181</f>
        <v>88</v>
      </c>
    </row>
    <row r="183" spans="1:6">
      <c r="A183" s="467">
        <v>1</v>
      </c>
      <c r="B183" s="467">
        <v>8</v>
      </c>
      <c r="C183" s="467">
        <v>13</v>
      </c>
      <c r="D183" s="471">
        <v>5.5304163705007383</v>
      </c>
      <c r="E183" s="471">
        <v>99.829324553859394</v>
      </c>
      <c r="F183" s="467">
        <f>'2019 Actual plus Potential'!E182</f>
        <v>85</v>
      </c>
    </row>
    <row r="184" spans="1:6">
      <c r="A184" s="467">
        <v>1</v>
      </c>
      <c r="B184" s="467">
        <v>8</v>
      </c>
      <c r="C184" s="467">
        <v>14</v>
      </c>
      <c r="D184" s="471">
        <v>2.2581854501100893</v>
      </c>
      <c r="E184" s="471">
        <v>99.062718447645651</v>
      </c>
      <c r="F184" s="467">
        <f>'2019 Actual plus Potential'!E183</f>
        <v>77</v>
      </c>
    </row>
    <row r="185" spans="1:6">
      <c r="A185" s="467">
        <v>1</v>
      </c>
      <c r="B185" s="467">
        <v>8</v>
      </c>
      <c r="C185" s="467">
        <v>15</v>
      </c>
      <c r="D185" s="471">
        <v>6.264997319993191E-4</v>
      </c>
      <c r="E185" s="471">
        <v>99.496867824123854</v>
      </c>
      <c r="F185" s="467">
        <f>'2019 Actual plus Potential'!E184</f>
        <v>71</v>
      </c>
    </row>
    <row r="186" spans="1:6">
      <c r="A186" s="467">
        <v>1</v>
      </c>
      <c r="B186" s="467">
        <v>8</v>
      </c>
      <c r="C186" s="467">
        <v>16</v>
      </c>
      <c r="D186" s="471">
        <v>2.6151840798631838</v>
      </c>
      <c r="E186" s="471">
        <v>98.30784610836379</v>
      </c>
      <c r="F186" s="467">
        <f>'2019 Actual plus Potential'!E185</f>
        <v>78</v>
      </c>
    </row>
    <row r="187" spans="1:6">
      <c r="A187" s="467">
        <v>1</v>
      </c>
      <c r="B187" s="467">
        <v>8</v>
      </c>
      <c r="C187" s="467">
        <v>17</v>
      </c>
      <c r="D187" s="471">
        <v>5.9169730445996631</v>
      </c>
      <c r="E187" s="471">
        <v>99.826977800473031</v>
      </c>
      <c r="F187" s="467">
        <f>'2019 Actual plus Potential'!E186</f>
        <v>68</v>
      </c>
    </row>
    <row r="188" spans="1:6">
      <c r="A188" s="467">
        <v>1</v>
      </c>
      <c r="B188" s="467">
        <v>8</v>
      </c>
      <c r="C188" s="467">
        <v>18</v>
      </c>
      <c r="D188" s="471">
        <v>14.577467405140949</v>
      </c>
      <c r="E188" s="471">
        <v>99.835582562889698</v>
      </c>
      <c r="F188" s="467">
        <f>'2019 Actual plus Potential'!E187</f>
        <v>82</v>
      </c>
    </row>
    <row r="189" spans="1:6">
      <c r="A189" s="467">
        <v>1</v>
      </c>
      <c r="B189" s="467">
        <v>8</v>
      </c>
      <c r="C189" s="467">
        <v>19</v>
      </c>
      <c r="D189" s="471">
        <v>24.328282565748715</v>
      </c>
      <c r="E189" s="471">
        <v>99.835582562889698</v>
      </c>
      <c r="F189" s="467">
        <f>'2019 Actual plus Potential'!E188</f>
        <v>85</v>
      </c>
    </row>
    <row r="190" spans="1:6">
      <c r="A190" s="467">
        <v>1</v>
      </c>
      <c r="B190" s="467">
        <v>8</v>
      </c>
      <c r="C190" s="467">
        <v>20</v>
      </c>
      <c r="D190" s="471">
        <v>35.701189537211668</v>
      </c>
      <c r="E190" s="471">
        <v>99.835582562889698</v>
      </c>
      <c r="F190" s="467">
        <f>'2019 Actual plus Potential'!E189</f>
        <v>73</v>
      </c>
    </row>
    <row r="191" spans="1:6">
      <c r="A191" s="467">
        <v>1</v>
      </c>
      <c r="B191" s="467">
        <v>8</v>
      </c>
      <c r="C191" s="467">
        <v>21</v>
      </c>
      <c r="D191" s="471">
        <v>19.03523015771599</v>
      </c>
      <c r="E191" s="471">
        <v>98.891405450440786</v>
      </c>
      <c r="F191" s="467">
        <f>'2019 Actual plus Potential'!E190</f>
        <v>55</v>
      </c>
    </row>
    <row r="192" spans="1:6">
      <c r="A192" s="467">
        <v>1</v>
      </c>
      <c r="B192" s="467">
        <v>8</v>
      </c>
      <c r="C192" s="467">
        <v>22</v>
      </c>
      <c r="D192" s="471">
        <v>39.508005813919112</v>
      </c>
      <c r="E192" s="471">
        <v>99.297393786282512</v>
      </c>
      <c r="F192" s="467">
        <f>'2019 Actual plus Potential'!E191</f>
        <v>73</v>
      </c>
    </row>
    <row r="193" spans="1:6">
      <c r="A193" s="467">
        <v>1</v>
      </c>
      <c r="B193" s="467">
        <v>8</v>
      </c>
      <c r="C193" s="467">
        <v>23</v>
      </c>
      <c r="D193" s="471">
        <v>60.436032950672264</v>
      </c>
      <c r="E193" s="471">
        <v>99.835582562889698</v>
      </c>
      <c r="F193" s="467">
        <f>'2019 Actual plus Potential'!E192</f>
        <v>91</v>
      </c>
    </row>
    <row r="194" spans="1:6">
      <c r="A194" s="467">
        <v>1</v>
      </c>
      <c r="B194" s="467">
        <v>8</v>
      </c>
      <c r="C194" s="467">
        <v>24</v>
      </c>
      <c r="D194" s="471">
        <v>111.52327756795847</v>
      </c>
      <c r="E194" s="471">
        <v>99.834800311760915</v>
      </c>
      <c r="F194" s="467">
        <f>'2019 Actual plus Potential'!E193</f>
        <v>100</v>
      </c>
    </row>
    <row r="195" spans="1:6">
      <c r="A195" s="467">
        <v>1</v>
      </c>
      <c r="B195" s="467">
        <v>9</v>
      </c>
      <c r="C195" s="467">
        <v>1</v>
      </c>
      <c r="D195" s="471">
        <v>92.853100913774753</v>
      </c>
      <c r="E195" s="471">
        <v>99.814461782412394</v>
      </c>
      <c r="F195" s="467">
        <f>'2019 Actual plus Potential'!E194</f>
        <v>96</v>
      </c>
    </row>
    <row r="196" spans="1:6">
      <c r="A196" s="467">
        <v>1</v>
      </c>
      <c r="B196" s="467">
        <v>9</v>
      </c>
      <c r="C196" s="467">
        <v>2</v>
      </c>
      <c r="D196" s="471">
        <v>90.006022457146855</v>
      </c>
      <c r="E196" s="471">
        <v>96.34517802623094</v>
      </c>
      <c r="F196" s="467">
        <f>'2019 Actual plus Potential'!E195</f>
        <v>89</v>
      </c>
    </row>
    <row r="197" spans="1:6">
      <c r="A197" s="467">
        <v>1</v>
      </c>
      <c r="B197" s="467">
        <v>9</v>
      </c>
      <c r="C197" s="467">
        <v>3</v>
      </c>
      <c r="D197" s="471">
        <v>85.697927878061421</v>
      </c>
      <c r="E197" s="471">
        <v>96.066696624381834</v>
      </c>
      <c r="F197" s="467">
        <f>'2019 Actual plus Potential'!E196</f>
        <v>71</v>
      </c>
    </row>
    <row r="198" spans="1:6">
      <c r="A198" s="467">
        <v>1</v>
      </c>
      <c r="B198" s="467">
        <v>9</v>
      </c>
      <c r="C198" s="467">
        <v>4</v>
      </c>
      <c r="D198" s="471">
        <v>48.77685377237087</v>
      </c>
      <c r="E198" s="471">
        <v>94.750167974629107</v>
      </c>
      <c r="F198" s="467">
        <f>'2019 Actual plus Potential'!E197</f>
        <v>79</v>
      </c>
    </row>
    <row r="199" spans="1:6">
      <c r="A199" s="467">
        <v>1</v>
      </c>
      <c r="B199" s="467">
        <v>9</v>
      </c>
      <c r="C199" s="467">
        <v>5</v>
      </c>
      <c r="D199" s="471">
        <v>25.259079726022289</v>
      </c>
      <c r="E199" s="471">
        <v>78.514545796602889</v>
      </c>
      <c r="F199" s="467">
        <f>'2019 Actual plus Potential'!E198</f>
        <v>98</v>
      </c>
    </row>
    <row r="200" spans="1:6">
      <c r="A200" s="467">
        <v>1</v>
      </c>
      <c r="B200" s="467">
        <v>9</v>
      </c>
      <c r="C200" s="467">
        <v>6</v>
      </c>
      <c r="D200" s="471">
        <v>29.668307069206488</v>
      </c>
      <c r="E200" s="471">
        <v>38.941243442270476</v>
      </c>
      <c r="F200" s="467">
        <f>'2019 Actual plus Potential'!E199</f>
        <v>92</v>
      </c>
    </row>
    <row r="201" spans="1:6">
      <c r="A201" s="467">
        <v>1</v>
      </c>
      <c r="B201" s="467">
        <v>9</v>
      </c>
      <c r="C201" s="467">
        <v>7</v>
      </c>
      <c r="D201" s="471">
        <v>21.741905120567591</v>
      </c>
      <c r="E201" s="471">
        <v>23.002094442055473</v>
      </c>
      <c r="F201" s="467">
        <f>'2019 Actual plus Potential'!E200</f>
        <v>101</v>
      </c>
    </row>
    <row r="202" spans="1:6">
      <c r="A202" s="467">
        <v>1</v>
      </c>
      <c r="B202" s="467">
        <v>9</v>
      </c>
      <c r="C202" s="467">
        <v>8</v>
      </c>
      <c r="D202" s="471">
        <v>5.860722763157006</v>
      </c>
      <c r="E202" s="471">
        <v>32.005022683293916</v>
      </c>
      <c r="F202" s="467">
        <f>'2019 Actual plus Potential'!E201</f>
        <v>102</v>
      </c>
    </row>
    <row r="203" spans="1:6">
      <c r="A203" s="467">
        <v>1</v>
      </c>
      <c r="B203" s="467">
        <v>9</v>
      </c>
      <c r="C203" s="467">
        <v>9</v>
      </c>
      <c r="D203" s="471">
        <v>0</v>
      </c>
      <c r="E203" s="471">
        <v>41.733879972049024</v>
      </c>
      <c r="F203" s="467">
        <f>'2019 Actual plus Potential'!E202</f>
        <v>100</v>
      </c>
    </row>
    <row r="204" spans="1:6">
      <c r="A204" s="467">
        <v>1</v>
      </c>
      <c r="B204" s="467">
        <v>9</v>
      </c>
      <c r="C204" s="467">
        <v>10</v>
      </c>
      <c r="D204" s="471">
        <v>1.0810670042777875</v>
      </c>
      <c r="E204" s="471">
        <v>27.335765695549345</v>
      </c>
      <c r="F204" s="467">
        <f>'2019 Actual plus Potential'!E203</f>
        <v>101</v>
      </c>
    </row>
    <row r="205" spans="1:6">
      <c r="A205" s="467">
        <v>1</v>
      </c>
      <c r="B205" s="467">
        <v>9</v>
      </c>
      <c r="C205" s="467">
        <v>11</v>
      </c>
      <c r="D205" s="471">
        <v>7.8281082527356882E-2</v>
      </c>
      <c r="E205" s="471">
        <v>45.131196624381843</v>
      </c>
      <c r="F205" s="467">
        <f>'2019 Actual plus Potential'!E204</f>
        <v>74</v>
      </c>
    </row>
    <row r="206" spans="1:6">
      <c r="A206" s="467">
        <v>1</v>
      </c>
      <c r="B206" s="467">
        <v>9</v>
      </c>
      <c r="C206" s="467">
        <v>12</v>
      </c>
      <c r="D206" s="471">
        <v>0</v>
      </c>
      <c r="E206" s="471">
        <v>66.158106966243821</v>
      </c>
      <c r="F206" s="467">
        <f>'2019 Actual plus Potential'!E205</f>
        <v>63</v>
      </c>
    </row>
    <row r="207" spans="1:6">
      <c r="A207" s="467">
        <v>1</v>
      </c>
      <c r="B207" s="467">
        <v>9</v>
      </c>
      <c r="C207" s="467">
        <v>13</v>
      </c>
      <c r="D207" s="471">
        <v>0</v>
      </c>
      <c r="E207" s="471">
        <v>47.456829230273058</v>
      </c>
      <c r="F207" s="467">
        <f>'2019 Actual plus Potential'!E206</f>
        <v>64</v>
      </c>
    </row>
    <row r="208" spans="1:6">
      <c r="A208" s="467">
        <v>1</v>
      </c>
      <c r="B208" s="467">
        <v>9</v>
      </c>
      <c r="C208" s="467">
        <v>14</v>
      </c>
      <c r="D208" s="471">
        <v>0</v>
      </c>
      <c r="E208" s="471">
        <v>55.955987744571054</v>
      </c>
      <c r="F208" s="467">
        <f>'2019 Actual plus Potential'!E207</f>
        <v>52</v>
      </c>
    </row>
    <row r="209" spans="1:6">
      <c r="A209" s="467">
        <v>1</v>
      </c>
      <c r="B209" s="467">
        <v>9</v>
      </c>
      <c r="C209" s="467">
        <v>15</v>
      </c>
      <c r="D209" s="471">
        <v>0</v>
      </c>
      <c r="E209" s="471">
        <v>57.522054504407649</v>
      </c>
      <c r="F209" s="467">
        <f>'2019 Actual plus Potential'!E208</f>
        <v>57</v>
      </c>
    </row>
    <row r="210" spans="1:6">
      <c r="A210" s="467">
        <v>1</v>
      </c>
      <c r="B210" s="467">
        <v>9</v>
      </c>
      <c r="C210" s="467">
        <v>16</v>
      </c>
      <c r="D210" s="471">
        <v>0</v>
      </c>
      <c r="E210" s="471">
        <v>84.390034024940874</v>
      </c>
      <c r="F210" s="467">
        <f>'2019 Actual plus Potential'!E209</f>
        <v>86</v>
      </c>
    </row>
    <row r="211" spans="1:6">
      <c r="A211" s="467">
        <v>1</v>
      </c>
      <c r="B211" s="467">
        <v>9</v>
      </c>
      <c r="C211" s="467">
        <v>17</v>
      </c>
      <c r="D211" s="471">
        <v>0.56064501044045767</v>
      </c>
      <c r="E211" s="471">
        <v>92.455825413889499</v>
      </c>
      <c r="F211" s="467">
        <f>'2019 Actual plus Potential'!E210</f>
        <v>86</v>
      </c>
    </row>
    <row r="212" spans="1:6">
      <c r="A212" s="467">
        <v>1</v>
      </c>
      <c r="B212" s="467">
        <v>9</v>
      </c>
      <c r="C212" s="467">
        <v>18</v>
      </c>
      <c r="D212" s="471">
        <v>10.272104047935063</v>
      </c>
      <c r="E212" s="471">
        <v>96.763682380133304</v>
      </c>
      <c r="F212" s="467">
        <f>'2019 Actual plus Potential'!E211</f>
        <v>66</v>
      </c>
    </row>
    <row r="213" spans="1:6">
      <c r="A213" s="467">
        <v>1</v>
      </c>
      <c r="B213" s="467">
        <v>9</v>
      </c>
      <c r="C213" s="467">
        <v>19</v>
      </c>
      <c r="D213" s="471">
        <v>6.3881561742334672</v>
      </c>
      <c r="E213" s="471">
        <v>97.043728284239947</v>
      </c>
      <c r="F213" s="467">
        <f>'2019 Actual plus Potential'!E212</f>
        <v>84</v>
      </c>
    </row>
    <row r="214" spans="1:6">
      <c r="A214" s="467">
        <v>1</v>
      </c>
      <c r="B214" s="467">
        <v>9</v>
      </c>
      <c r="C214" s="467">
        <v>20</v>
      </c>
      <c r="D214" s="471">
        <v>6.8727902837504722</v>
      </c>
      <c r="E214" s="471">
        <v>96.219235594495828</v>
      </c>
      <c r="F214" s="467">
        <f>'2019 Actual plus Potential'!E213</f>
        <v>98</v>
      </c>
    </row>
    <row r="215" spans="1:6">
      <c r="A215" s="467">
        <v>1</v>
      </c>
      <c r="B215" s="467">
        <v>9</v>
      </c>
      <c r="C215" s="467">
        <v>21</v>
      </c>
      <c r="D215" s="471">
        <v>1.313797854698485</v>
      </c>
      <c r="E215" s="471">
        <v>93.737152762846705</v>
      </c>
      <c r="F215" s="467">
        <f>'2019 Actual plus Potential'!E214</f>
        <v>98</v>
      </c>
    </row>
    <row r="216" spans="1:6">
      <c r="A216" s="467">
        <v>1</v>
      </c>
      <c r="B216" s="467">
        <v>9</v>
      </c>
      <c r="C216" s="467">
        <v>22</v>
      </c>
      <c r="D216" s="471">
        <v>7.4339834214625791</v>
      </c>
      <c r="E216" s="471">
        <v>82.708976349172232</v>
      </c>
      <c r="F216" s="467">
        <f>'2019 Actual plus Potential'!E215</f>
        <v>94</v>
      </c>
    </row>
    <row r="217" spans="1:6">
      <c r="A217" s="467">
        <v>1</v>
      </c>
      <c r="B217" s="467">
        <v>9</v>
      </c>
      <c r="C217" s="467">
        <v>23</v>
      </c>
      <c r="D217" s="471">
        <v>41.881566089190663</v>
      </c>
      <c r="E217" s="471">
        <v>99.553972156525475</v>
      </c>
      <c r="F217" s="467">
        <f>'2019 Actual plus Potential'!E216</f>
        <v>80</v>
      </c>
    </row>
    <row r="218" spans="1:6">
      <c r="A218" s="467">
        <v>1</v>
      </c>
      <c r="B218" s="467">
        <v>9</v>
      </c>
      <c r="C218" s="467">
        <v>24</v>
      </c>
      <c r="D218" s="471">
        <v>71.70252933747733</v>
      </c>
      <c r="E218" s="471">
        <v>99.256716727585456</v>
      </c>
      <c r="F218" s="467">
        <f>'2019 Actual plus Potential'!E217</f>
        <v>40</v>
      </c>
    </row>
    <row r="219" spans="1:6">
      <c r="A219" s="467">
        <v>1</v>
      </c>
      <c r="B219" s="467">
        <v>10</v>
      </c>
      <c r="C219" s="467">
        <v>1</v>
      </c>
      <c r="D219" s="471">
        <v>76.811181080895565</v>
      </c>
      <c r="E219" s="471">
        <v>90.40085169855945</v>
      </c>
      <c r="F219" s="467">
        <f>'2019 Actual plus Potential'!E218</f>
        <v>28</v>
      </c>
    </row>
    <row r="220" spans="1:6">
      <c r="A220" s="467">
        <v>1</v>
      </c>
      <c r="B220" s="467">
        <v>10</v>
      </c>
      <c r="C220" s="467">
        <v>2</v>
      </c>
      <c r="D220" s="471">
        <v>62.40118424902218</v>
      </c>
      <c r="E220" s="471">
        <v>72.374656686734028</v>
      </c>
      <c r="F220" s="467">
        <f>'2019 Actual plus Potential'!E219</f>
        <v>43</v>
      </c>
    </row>
    <row r="221" spans="1:6">
      <c r="A221" s="467">
        <v>1</v>
      </c>
      <c r="B221" s="467">
        <v>10</v>
      </c>
      <c r="C221" s="467">
        <v>3</v>
      </c>
      <c r="D221" s="471">
        <v>39.25838126784307</v>
      </c>
      <c r="E221" s="471">
        <v>87.225694366802813</v>
      </c>
      <c r="F221" s="467">
        <f>'2019 Actual plus Potential'!E220</f>
        <v>45</v>
      </c>
    </row>
    <row r="222" spans="1:6">
      <c r="A222" s="467">
        <v>1</v>
      </c>
      <c r="B222" s="467">
        <v>10</v>
      </c>
      <c r="C222" s="467">
        <v>4</v>
      </c>
      <c r="D222" s="471">
        <v>32.527448285778931</v>
      </c>
      <c r="E222" s="471">
        <v>80.656349387228559</v>
      </c>
      <c r="F222" s="467">
        <f>'2019 Actual plus Potential'!E221</f>
        <v>43</v>
      </c>
    </row>
    <row r="223" spans="1:6">
      <c r="A223" s="467">
        <v>1</v>
      </c>
      <c r="B223" s="467">
        <v>10</v>
      </c>
      <c r="C223" s="467">
        <v>5</v>
      </c>
      <c r="D223" s="471">
        <v>32.797953479892499</v>
      </c>
      <c r="E223" s="471">
        <v>90.222498441195455</v>
      </c>
      <c r="F223" s="467">
        <f>'2019 Actual plus Potential'!E222</f>
        <v>34</v>
      </c>
    </row>
    <row r="224" spans="1:6">
      <c r="A224" s="467">
        <v>1</v>
      </c>
      <c r="B224" s="467">
        <v>10</v>
      </c>
      <c r="C224" s="467">
        <v>6</v>
      </c>
      <c r="D224" s="471">
        <v>12.652725869198537</v>
      </c>
      <c r="E224" s="471">
        <v>68.963259514082992</v>
      </c>
      <c r="F224" s="467">
        <f>'2019 Actual plus Potential'!E223</f>
        <v>47</v>
      </c>
    </row>
    <row r="225" spans="1:6">
      <c r="A225" s="467">
        <v>1</v>
      </c>
      <c r="B225" s="467">
        <v>10</v>
      </c>
      <c r="C225" s="467">
        <v>7</v>
      </c>
      <c r="D225" s="471">
        <v>3.3555502225161584</v>
      </c>
      <c r="E225" s="471">
        <v>38.443731724360354</v>
      </c>
      <c r="F225" s="467">
        <f>'2019 Actual plus Potential'!E224</f>
        <v>71</v>
      </c>
    </row>
    <row r="226" spans="1:6">
      <c r="A226" s="467">
        <v>1</v>
      </c>
      <c r="B226" s="467">
        <v>10</v>
      </c>
      <c r="C226" s="467">
        <v>8</v>
      </c>
      <c r="D226" s="471">
        <v>3.7291378918613813</v>
      </c>
      <c r="E226" s="471">
        <v>36.754069286175017</v>
      </c>
      <c r="F226" s="467">
        <f>'2019 Actual plus Potential'!E225</f>
        <v>80</v>
      </c>
    </row>
    <row r="227" spans="1:6">
      <c r="A227" s="467">
        <v>1</v>
      </c>
      <c r="B227" s="467">
        <v>10</v>
      </c>
      <c r="C227" s="467">
        <v>9</v>
      </c>
      <c r="D227" s="471">
        <v>9.0958177991178459</v>
      </c>
      <c r="E227" s="471">
        <v>34.668587776822186</v>
      </c>
      <c r="F227" s="467">
        <f>'2019 Actual plus Potential'!E226</f>
        <v>81</v>
      </c>
    </row>
    <row r="228" spans="1:6">
      <c r="A228" s="467">
        <v>1</v>
      </c>
      <c r="B228" s="467">
        <v>10</v>
      </c>
      <c r="C228" s="467">
        <v>10</v>
      </c>
      <c r="D228" s="471">
        <v>11.775035067161239</v>
      </c>
      <c r="E228" s="471">
        <v>12.905579122769295</v>
      </c>
      <c r="F228" s="467">
        <f>'2019 Actual plus Potential'!E227</f>
        <v>47</v>
      </c>
    </row>
    <row r="229" spans="1:6">
      <c r="A229" s="467">
        <v>1</v>
      </c>
      <c r="B229" s="467">
        <v>10</v>
      </c>
      <c r="C229" s="467">
        <v>11</v>
      </c>
      <c r="D229" s="471">
        <v>23.63059580234437</v>
      </c>
      <c r="E229" s="471">
        <v>0.46387491937217801</v>
      </c>
      <c r="F229" s="467">
        <f>'2019 Actual plus Potential'!E228</f>
        <v>27</v>
      </c>
    </row>
    <row r="230" spans="1:6">
      <c r="A230" s="467">
        <v>1</v>
      </c>
      <c r="B230" s="467">
        <v>10</v>
      </c>
      <c r="C230" s="467">
        <v>12</v>
      </c>
      <c r="D230" s="471">
        <v>2.5680689075727541</v>
      </c>
      <c r="E230" s="471">
        <v>1.0951515803053107E-2</v>
      </c>
      <c r="F230" s="467">
        <f>'2019 Actual plus Potential'!E229</f>
        <v>20</v>
      </c>
    </row>
    <row r="231" spans="1:6">
      <c r="A231" s="467">
        <v>1</v>
      </c>
      <c r="B231" s="467">
        <v>10</v>
      </c>
      <c r="C231" s="467">
        <v>13</v>
      </c>
      <c r="D231" s="471">
        <v>1.784260402278508</v>
      </c>
      <c r="E231" s="471">
        <v>0.10638615351537303</v>
      </c>
      <c r="F231" s="467">
        <f>'2019 Actual plus Potential'!E230</f>
        <v>37</v>
      </c>
    </row>
    <row r="232" spans="1:6">
      <c r="A232" s="467">
        <v>1</v>
      </c>
      <c r="B232" s="467">
        <v>10</v>
      </c>
      <c r="C232" s="467">
        <v>14</v>
      </c>
      <c r="D232" s="471">
        <v>14.003532364888859</v>
      </c>
      <c r="E232" s="471">
        <v>1.955627821973769E-2</v>
      </c>
      <c r="F232" s="467">
        <f>'2019 Actual plus Potential'!E231</f>
        <v>58</v>
      </c>
    </row>
    <row r="233" spans="1:6">
      <c r="A233" s="467">
        <v>1</v>
      </c>
      <c r="B233" s="467">
        <v>10</v>
      </c>
      <c r="C233" s="467">
        <v>15</v>
      </c>
      <c r="D233" s="471">
        <v>4.4772945993163704</v>
      </c>
      <c r="E233" s="471">
        <v>0.25892512362932701</v>
      </c>
      <c r="F233" s="467">
        <f>'2019 Actual plus Potential'!E232</f>
        <v>30</v>
      </c>
    </row>
    <row r="234" spans="1:6">
      <c r="A234" s="467">
        <v>1</v>
      </c>
      <c r="B234" s="467">
        <v>10</v>
      </c>
      <c r="C234" s="467">
        <v>16</v>
      </c>
      <c r="D234" s="471">
        <v>4.1824443622614416</v>
      </c>
      <c r="E234" s="471">
        <v>7.1669848419694695</v>
      </c>
      <c r="F234" s="467">
        <f>'2019 Actual plus Potential'!E233</f>
        <v>6</v>
      </c>
    </row>
    <row r="235" spans="1:6">
      <c r="A235" s="467">
        <v>1</v>
      </c>
      <c r="B235" s="467">
        <v>10</v>
      </c>
      <c r="C235" s="467">
        <v>17</v>
      </c>
      <c r="D235" s="471">
        <v>8.8488299459436508</v>
      </c>
      <c r="E235" s="471">
        <v>11.740807192001718</v>
      </c>
      <c r="F235" s="467">
        <f>'2019 Actual plus Potential'!E234</f>
        <v>5</v>
      </c>
    </row>
    <row r="236" spans="1:6">
      <c r="A236" s="467">
        <v>1</v>
      </c>
      <c r="B236" s="467">
        <v>10</v>
      </c>
      <c r="C236" s="467">
        <v>18</v>
      </c>
      <c r="D236" s="471">
        <v>24.510388791927952</v>
      </c>
      <c r="E236" s="471">
        <v>15.570708718555151</v>
      </c>
      <c r="F236" s="467">
        <f>'2019 Actual plus Potential'!E235</f>
        <v>5</v>
      </c>
    </row>
    <row r="237" spans="1:6">
      <c r="A237" s="467">
        <v>1</v>
      </c>
      <c r="B237" s="467">
        <v>10</v>
      </c>
      <c r="C237" s="467">
        <v>19</v>
      </c>
      <c r="D237" s="471">
        <v>38.442398980292474</v>
      </c>
      <c r="E237" s="471">
        <v>13.370236293270265</v>
      </c>
      <c r="F237" s="467">
        <f>'2019 Actual plus Potential'!E236</f>
        <v>11</v>
      </c>
    </row>
    <row r="238" spans="1:6">
      <c r="A238" s="467">
        <v>1</v>
      </c>
      <c r="B238" s="467">
        <v>10</v>
      </c>
      <c r="C238" s="467">
        <v>20</v>
      </c>
      <c r="D238" s="471">
        <v>26.081194475066408</v>
      </c>
      <c r="E238" s="471">
        <v>4.3508807783272418</v>
      </c>
      <c r="F238" s="467">
        <f>'2019 Actual plus Potential'!E237</f>
        <v>25</v>
      </c>
    </row>
    <row r="239" spans="1:6">
      <c r="A239" s="467">
        <v>1</v>
      </c>
      <c r="B239" s="467">
        <v>10</v>
      </c>
      <c r="C239" s="467">
        <v>21</v>
      </c>
      <c r="D239" s="471">
        <v>23.441369658052107</v>
      </c>
      <c r="E239" s="471">
        <v>3.840070791227693</v>
      </c>
      <c r="F239" s="467">
        <f>'2019 Actual plus Potential'!E238</f>
        <v>26</v>
      </c>
    </row>
    <row r="240" spans="1:6">
      <c r="A240" s="467">
        <v>1</v>
      </c>
      <c r="B240" s="467">
        <v>10</v>
      </c>
      <c r="C240" s="467">
        <v>22</v>
      </c>
      <c r="D240" s="471">
        <v>17.175971666257677</v>
      </c>
      <c r="E240" s="471">
        <v>4.8155379488282088</v>
      </c>
      <c r="F240" s="467">
        <f>'2019 Actual plus Potential'!E239</f>
        <v>28</v>
      </c>
    </row>
    <row r="241" spans="1:6">
      <c r="A241" s="467">
        <v>1</v>
      </c>
      <c r="B241" s="467">
        <v>10</v>
      </c>
      <c r="C241" s="467">
        <v>23</v>
      </c>
      <c r="D241" s="471">
        <v>1.7793030641723711</v>
      </c>
      <c r="E241" s="471">
        <v>7.5518523973339065</v>
      </c>
      <c r="F241" s="467">
        <f>'2019 Actual plus Potential'!E240</f>
        <v>22</v>
      </c>
    </row>
    <row r="242" spans="1:6">
      <c r="A242" s="467">
        <v>1</v>
      </c>
      <c r="B242" s="467">
        <v>10</v>
      </c>
      <c r="C242" s="467">
        <v>24</v>
      </c>
      <c r="D242" s="471">
        <v>7.3513811848979718E-2</v>
      </c>
      <c r="E242" s="471">
        <v>4.9500851429800052</v>
      </c>
      <c r="F242" s="467">
        <f>'2019 Actual plus Potential'!E241</f>
        <v>20</v>
      </c>
    </row>
    <row r="243" spans="1:6">
      <c r="A243" s="467">
        <v>1</v>
      </c>
      <c r="B243" s="467">
        <v>11</v>
      </c>
      <c r="C243" s="467">
        <v>1</v>
      </c>
      <c r="D243" s="471">
        <v>1.1447040947918692</v>
      </c>
      <c r="E243" s="471">
        <v>0.24093334766716837</v>
      </c>
      <c r="F243" s="467">
        <f>'2019 Actual plus Potential'!E242</f>
        <v>36</v>
      </c>
    </row>
    <row r="244" spans="1:6">
      <c r="A244" s="467">
        <v>1</v>
      </c>
      <c r="B244" s="467">
        <v>11</v>
      </c>
      <c r="C244" s="467">
        <v>2</v>
      </c>
      <c r="D244" s="471">
        <v>7.7565190294462552</v>
      </c>
      <c r="E244" s="471">
        <v>6.5591757149000216</v>
      </c>
      <c r="F244" s="467">
        <f>'2019 Actual plus Potential'!E243</f>
        <v>47</v>
      </c>
    </row>
    <row r="245" spans="1:6">
      <c r="A245" s="467">
        <v>1</v>
      </c>
      <c r="B245" s="467">
        <v>11</v>
      </c>
      <c r="C245" s="467">
        <v>3</v>
      </c>
      <c r="D245" s="471">
        <v>20.755355349914215</v>
      </c>
      <c r="E245" s="471">
        <v>17.79386642657493</v>
      </c>
      <c r="F245" s="467">
        <f>'2019 Actual plus Potential'!E244</f>
        <v>54</v>
      </c>
    </row>
    <row r="246" spans="1:6">
      <c r="A246" s="467">
        <v>1</v>
      </c>
      <c r="B246" s="467">
        <v>11</v>
      </c>
      <c r="C246" s="467">
        <v>4</v>
      </c>
      <c r="D246" s="471">
        <v>17.900690833819393</v>
      </c>
      <c r="E246" s="471">
        <v>14.323800419264677</v>
      </c>
      <c r="F246" s="467">
        <f>'2019 Actual plus Potential'!E245</f>
        <v>62</v>
      </c>
    </row>
    <row r="247" spans="1:6">
      <c r="A247" s="467">
        <v>1</v>
      </c>
      <c r="B247" s="467">
        <v>11</v>
      </c>
      <c r="C247" s="467">
        <v>5</v>
      </c>
      <c r="D247" s="471">
        <v>6.8528686498844271</v>
      </c>
      <c r="E247" s="471">
        <v>19.767486024510859</v>
      </c>
      <c r="F247" s="467">
        <f>'2019 Actual plus Potential'!E246</f>
        <v>70</v>
      </c>
    </row>
    <row r="248" spans="1:6">
      <c r="A248" s="467">
        <v>1</v>
      </c>
      <c r="B248" s="467">
        <v>11</v>
      </c>
      <c r="C248" s="467">
        <v>6</v>
      </c>
      <c r="D248" s="471">
        <v>4.3552463465187268</v>
      </c>
      <c r="E248" s="471">
        <v>16.448394485056976</v>
      </c>
      <c r="F248" s="467">
        <f>'2019 Actual plus Potential'!E247</f>
        <v>81</v>
      </c>
    </row>
    <row r="249" spans="1:6">
      <c r="A249" s="467">
        <v>1</v>
      </c>
      <c r="B249" s="467">
        <v>11</v>
      </c>
      <c r="C249" s="467">
        <v>7</v>
      </c>
      <c r="D249" s="471">
        <v>33.443959900728231</v>
      </c>
      <c r="E249" s="471">
        <v>8.8410022575790155</v>
      </c>
      <c r="F249" s="467">
        <f>'2019 Actual plus Potential'!E248</f>
        <v>80</v>
      </c>
    </row>
    <row r="250" spans="1:6">
      <c r="A250" s="467">
        <v>1</v>
      </c>
      <c r="B250" s="467">
        <v>11</v>
      </c>
      <c r="C250" s="467">
        <v>8</v>
      </c>
      <c r="D250" s="471">
        <v>36.196991853018048</v>
      </c>
      <c r="E250" s="471">
        <v>2.2740040313910987</v>
      </c>
      <c r="F250" s="467">
        <f>'2019 Actual plus Potential'!E249</f>
        <v>78</v>
      </c>
    </row>
    <row r="251" spans="1:6">
      <c r="A251" s="467">
        <v>1</v>
      </c>
      <c r="B251" s="467">
        <v>11</v>
      </c>
      <c r="C251" s="467">
        <v>9</v>
      </c>
      <c r="D251" s="471">
        <v>55.300695251735533</v>
      </c>
      <c r="E251" s="471">
        <v>4.3469695226832936</v>
      </c>
      <c r="F251" s="467">
        <f>'2019 Actual plus Potential'!E250</f>
        <v>77</v>
      </c>
    </row>
    <row r="252" spans="1:6">
      <c r="A252" s="467">
        <v>1</v>
      </c>
      <c r="B252" s="467">
        <v>11</v>
      </c>
      <c r="C252" s="467">
        <v>10</v>
      </c>
      <c r="D252" s="471">
        <v>16.042050397670387</v>
      </c>
      <c r="E252" s="471">
        <v>12.053707643517523</v>
      </c>
      <c r="F252" s="467">
        <f>'2019 Actual plus Potential'!E251</f>
        <v>79</v>
      </c>
    </row>
    <row r="253" spans="1:6">
      <c r="A253" s="467">
        <v>1</v>
      </c>
      <c r="B253" s="467">
        <v>11</v>
      </c>
      <c r="C253" s="467">
        <v>11</v>
      </c>
      <c r="D253" s="471">
        <v>7.2798373309801176</v>
      </c>
      <c r="E253" s="471">
        <v>4.6231041711459904</v>
      </c>
      <c r="F253" s="467">
        <f>'2019 Actual plus Potential'!E252</f>
        <v>64</v>
      </c>
    </row>
    <row r="254" spans="1:6">
      <c r="A254" s="467">
        <v>1</v>
      </c>
      <c r="B254" s="467">
        <v>11</v>
      </c>
      <c r="C254" s="467">
        <v>12</v>
      </c>
      <c r="D254" s="471">
        <v>2.6307159522341927</v>
      </c>
      <c r="E254" s="471">
        <v>6.5599579660288114</v>
      </c>
      <c r="F254" s="467">
        <f>'2019 Actual plus Potential'!E253</f>
        <v>43</v>
      </c>
    </row>
    <row r="255" spans="1:6">
      <c r="A255" s="467">
        <v>1</v>
      </c>
      <c r="B255" s="467">
        <v>11</v>
      </c>
      <c r="C255" s="467">
        <v>13</v>
      </c>
      <c r="D255" s="471">
        <v>0.81603111251308402</v>
      </c>
      <c r="E255" s="471">
        <v>2.7488304665663299</v>
      </c>
      <c r="F255" s="467">
        <f>'2019 Actual plus Potential'!E254</f>
        <v>39</v>
      </c>
    </row>
    <row r="256" spans="1:6">
      <c r="A256" s="467">
        <v>1</v>
      </c>
      <c r="B256" s="467">
        <v>11</v>
      </c>
      <c r="C256" s="467">
        <v>14</v>
      </c>
      <c r="D256" s="471">
        <v>5.465928098868424E-3</v>
      </c>
      <c r="E256" s="471">
        <v>3.1423027843474522</v>
      </c>
      <c r="F256" s="467">
        <f>'2019 Actual plus Potential'!E255</f>
        <v>25</v>
      </c>
    </row>
    <row r="257" spans="1:6">
      <c r="A257" s="467">
        <v>1</v>
      </c>
      <c r="B257" s="467">
        <v>11</v>
      </c>
      <c r="C257" s="467">
        <v>15</v>
      </c>
      <c r="D257" s="471">
        <v>4.0669001918702326E-2</v>
      </c>
      <c r="E257" s="471">
        <v>1.9384182971404003</v>
      </c>
      <c r="F257" s="467">
        <f>'2019 Actual plus Potential'!E256</f>
        <v>35</v>
      </c>
    </row>
    <row r="258" spans="1:6">
      <c r="A258" s="467">
        <v>1</v>
      </c>
      <c r="B258" s="467">
        <v>11</v>
      </c>
      <c r="C258" s="467">
        <v>16</v>
      </c>
      <c r="D258" s="471">
        <v>7.0812468496877473E-2</v>
      </c>
      <c r="E258" s="471">
        <v>1.5840585357987529</v>
      </c>
      <c r="F258" s="467">
        <f>'2019 Actual plus Potential'!E257</f>
        <v>67</v>
      </c>
    </row>
    <row r="259" spans="1:6">
      <c r="A259" s="467">
        <v>1</v>
      </c>
      <c r="B259" s="467">
        <v>11</v>
      </c>
      <c r="C259" s="467">
        <v>17</v>
      </c>
      <c r="D259" s="471">
        <v>4.295851237392271E-4</v>
      </c>
      <c r="E259" s="471">
        <v>0.52723726080412814</v>
      </c>
      <c r="F259" s="467">
        <f>'2019 Actual plus Potential'!E258</f>
        <v>81</v>
      </c>
    </row>
    <row r="260" spans="1:6">
      <c r="A260" s="467">
        <v>1</v>
      </c>
      <c r="B260" s="467">
        <v>11</v>
      </c>
      <c r="C260" s="467">
        <v>18</v>
      </c>
      <c r="D260" s="471">
        <v>0</v>
      </c>
      <c r="E260" s="471">
        <v>0.72358229413029451</v>
      </c>
      <c r="F260" s="467">
        <f>'2019 Actual plus Potential'!E259</f>
        <v>85</v>
      </c>
    </row>
    <row r="261" spans="1:6">
      <c r="A261" s="467">
        <v>1</v>
      </c>
      <c r="B261" s="467">
        <v>11</v>
      </c>
      <c r="C261" s="467">
        <v>19</v>
      </c>
      <c r="D261" s="471">
        <v>3.4363996276693118</v>
      </c>
      <c r="E261" s="471">
        <v>0.10403940012900453</v>
      </c>
      <c r="F261" s="467">
        <f>'2019 Actual plus Potential'!E260</f>
        <v>49</v>
      </c>
    </row>
    <row r="262" spans="1:6">
      <c r="A262" s="467">
        <v>1</v>
      </c>
      <c r="B262" s="467">
        <v>11</v>
      </c>
      <c r="C262" s="467">
        <v>20</v>
      </c>
      <c r="D262" s="471">
        <v>10.796972122151052</v>
      </c>
      <c r="E262" s="471">
        <v>0.92853208987314551</v>
      </c>
      <c r="F262" s="467">
        <f>'2019 Actual plus Potential'!E261</f>
        <v>39</v>
      </c>
    </row>
    <row r="263" spans="1:6">
      <c r="A263" s="467">
        <v>1</v>
      </c>
      <c r="B263" s="467">
        <v>11</v>
      </c>
      <c r="C263" s="467">
        <v>21</v>
      </c>
      <c r="D263" s="471">
        <v>3.33191539283614</v>
      </c>
      <c r="E263" s="471">
        <v>2.5869044829069012</v>
      </c>
      <c r="F263" s="467">
        <f>'2019 Actual plus Potential'!E262</f>
        <v>36</v>
      </c>
    </row>
    <row r="264" spans="1:6">
      <c r="A264" s="467">
        <v>1</v>
      </c>
      <c r="B264" s="467">
        <v>11</v>
      </c>
      <c r="C264" s="467">
        <v>22</v>
      </c>
      <c r="D264" s="471">
        <v>1.9899447466703661</v>
      </c>
      <c r="E264" s="471">
        <v>3.8956106213717474</v>
      </c>
      <c r="F264" s="467">
        <f>'2019 Actual plus Potential'!E263</f>
        <v>39</v>
      </c>
    </row>
    <row r="265" spans="1:6">
      <c r="A265" s="467">
        <v>1</v>
      </c>
      <c r="B265" s="467">
        <v>11</v>
      </c>
      <c r="C265" s="467">
        <v>23</v>
      </c>
      <c r="D265" s="471">
        <v>0</v>
      </c>
      <c r="E265" s="471">
        <v>1.6012680606321219</v>
      </c>
      <c r="F265" s="467">
        <f>'2019 Actual plus Potential'!E264</f>
        <v>41</v>
      </c>
    </row>
    <row r="266" spans="1:6">
      <c r="A266" s="467">
        <v>1</v>
      </c>
      <c r="B266" s="467">
        <v>11</v>
      </c>
      <c r="C266" s="467">
        <v>24</v>
      </c>
      <c r="D266" s="471">
        <v>0.11159880901188117</v>
      </c>
      <c r="E266" s="471">
        <v>3.4262599440980437</v>
      </c>
      <c r="F266" s="467">
        <f>'2019 Actual plus Potential'!E265</f>
        <v>46</v>
      </c>
    </row>
    <row r="267" spans="1:6">
      <c r="A267" s="467">
        <v>1</v>
      </c>
      <c r="B267" s="467">
        <v>12</v>
      </c>
      <c r="C267" s="467">
        <v>1</v>
      </c>
      <c r="D267" s="471">
        <v>0</v>
      </c>
      <c r="E267" s="471">
        <v>14.258091324446355</v>
      </c>
      <c r="F267" s="467">
        <f>'2019 Actual plus Potential'!E266</f>
        <v>45</v>
      </c>
    </row>
    <row r="268" spans="1:6">
      <c r="A268" s="467">
        <v>1</v>
      </c>
      <c r="B268" s="467">
        <v>12</v>
      </c>
      <c r="C268" s="467">
        <v>2</v>
      </c>
      <c r="D268" s="471">
        <v>0</v>
      </c>
      <c r="E268" s="471">
        <v>42.067901204042144</v>
      </c>
      <c r="F268" s="467">
        <f>'2019 Actual plus Potential'!E267</f>
        <v>52</v>
      </c>
    </row>
    <row r="269" spans="1:6">
      <c r="A269" s="467">
        <v>1</v>
      </c>
      <c r="B269" s="467">
        <v>12</v>
      </c>
      <c r="C269" s="467">
        <v>3</v>
      </c>
      <c r="D269" s="471">
        <v>0.42039236023515736</v>
      </c>
      <c r="E269" s="471">
        <v>70.006782519888205</v>
      </c>
      <c r="F269" s="467">
        <f>'2019 Actual plus Potential'!E268</f>
        <v>38</v>
      </c>
    </row>
    <row r="270" spans="1:6">
      <c r="A270" s="467">
        <v>1</v>
      </c>
      <c r="B270" s="467">
        <v>12</v>
      </c>
      <c r="C270" s="467">
        <v>4</v>
      </c>
      <c r="D270" s="471">
        <v>2.8662838727343654</v>
      </c>
      <c r="E270" s="471">
        <v>84.893021500752525</v>
      </c>
      <c r="F270" s="467">
        <f>'2019 Actual plus Potential'!E269</f>
        <v>38</v>
      </c>
    </row>
    <row r="271" spans="1:6">
      <c r="A271" s="467">
        <v>1</v>
      </c>
      <c r="B271" s="467">
        <v>12</v>
      </c>
      <c r="C271" s="467">
        <v>5</v>
      </c>
      <c r="D271" s="471">
        <v>0.77691652657135435</v>
      </c>
      <c r="E271" s="471">
        <v>97.369144753816386</v>
      </c>
      <c r="F271" s="467">
        <f>'2019 Actual plus Potential'!E270</f>
        <v>54</v>
      </c>
    </row>
    <row r="272" spans="1:6">
      <c r="A272" s="467">
        <v>1</v>
      </c>
      <c r="B272" s="467">
        <v>12</v>
      </c>
      <c r="C272" s="467">
        <v>6</v>
      </c>
      <c r="D272" s="471">
        <v>1.9904239722514214</v>
      </c>
      <c r="E272" s="471">
        <v>99.321643571274976</v>
      </c>
      <c r="F272" s="467">
        <f>'2019 Actual plus Potential'!E271</f>
        <v>54</v>
      </c>
    </row>
    <row r="273" spans="1:6">
      <c r="A273" s="467">
        <v>1</v>
      </c>
      <c r="B273" s="467">
        <v>12</v>
      </c>
      <c r="C273" s="467">
        <v>7</v>
      </c>
      <c r="D273" s="471">
        <v>15.998487740434546</v>
      </c>
      <c r="E273" s="471">
        <v>99.571181681358837</v>
      </c>
      <c r="F273" s="467">
        <f>'2019 Actual plus Potential'!E272</f>
        <v>46</v>
      </c>
    </row>
    <row r="274" spans="1:6">
      <c r="A274" s="467">
        <v>1</v>
      </c>
      <c r="B274" s="467">
        <v>12</v>
      </c>
      <c r="C274" s="467">
        <v>8</v>
      </c>
      <c r="D274" s="471">
        <v>78.307977232238429</v>
      </c>
      <c r="E274" s="471">
        <v>99.657229305525703</v>
      </c>
      <c r="F274" s="467">
        <f>'2019 Actual plus Potential'!E273</f>
        <v>29</v>
      </c>
    </row>
    <row r="275" spans="1:6">
      <c r="A275" s="467">
        <v>1</v>
      </c>
      <c r="B275" s="467">
        <v>12</v>
      </c>
      <c r="C275" s="467">
        <v>9</v>
      </c>
      <c r="D275" s="471">
        <v>103.57289937888304</v>
      </c>
      <c r="E275" s="471">
        <v>99.746405934207701</v>
      </c>
      <c r="F275" s="467">
        <f>'2019 Actual plus Potential'!E274</f>
        <v>26</v>
      </c>
    </row>
    <row r="276" spans="1:6">
      <c r="A276" s="467">
        <v>1</v>
      </c>
      <c r="B276" s="467">
        <v>12</v>
      </c>
      <c r="C276" s="467">
        <v>10</v>
      </c>
      <c r="D276" s="471">
        <v>63.302133933691557</v>
      </c>
      <c r="E276" s="471">
        <v>99.482005052676826</v>
      </c>
      <c r="F276" s="467">
        <f>'2019 Actual plus Potential'!E275</f>
        <v>24</v>
      </c>
    </row>
    <row r="277" spans="1:6">
      <c r="A277" s="467">
        <v>1</v>
      </c>
      <c r="B277" s="467">
        <v>12</v>
      </c>
      <c r="C277" s="467">
        <v>11</v>
      </c>
      <c r="D277" s="471">
        <v>4.0617983200357255</v>
      </c>
      <c r="E277" s="471">
        <v>93.673008170285982</v>
      </c>
      <c r="F277" s="467">
        <f>'2019 Actual plus Potential'!E276</f>
        <v>13</v>
      </c>
    </row>
    <row r="278" spans="1:6">
      <c r="A278" s="467">
        <v>1</v>
      </c>
      <c r="B278" s="467">
        <v>12</v>
      </c>
      <c r="C278" s="467">
        <v>12</v>
      </c>
      <c r="D278" s="471">
        <v>8.0777962628793762</v>
      </c>
      <c r="E278" s="471">
        <v>71.51339819393678</v>
      </c>
      <c r="F278" s="467">
        <f>'2019 Actual plus Potential'!E277</f>
        <v>8</v>
      </c>
    </row>
    <row r="279" spans="1:6">
      <c r="A279" s="467">
        <v>1</v>
      </c>
      <c r="B279" s="467">
        <v>12</v>
      </c>
      <c r="C279" s="467">
        <v>13</v>
      </c>
      <c r="D279" s="471">
        <v>49.28866587553464</v>
      </c>
      <c r="E279" s="471">
        <v>58.26597532788648</v>
      </c>
      <c r="F279" s="467">
        <f>'2019 Actual plus Potential'!E278</f>
        <v>3</v>
      </c>
    </row>
    <row r="280" spans="1:6">
      <c r="A280" s="467">
        <v>1</v>
      </c>
      <c r="B280" s="467">
        <v>12</v>
      </c>
      <c r="C280" s="467">
        <v>14</v>
      </c>
      <c r="D280" s="471">
        <v>53.300848503407686</v>
      </c>
      <c r="E280" s="471">
        <v>20.689760105353685</v>
      </c>
      <c r="F280" s="467">
        <f>'2019 Actual plus Potential'!E279</f>
        <v>0</v>
      </c>
    </row>
    <row r="281" spans="1:6">
      <c r="A281" s="467">
        <v>1</v>
      </c>
      <c r="B281" s="467">
        <v>12</v>
      </c>
      <c r="C281" s="467">
        <v>15</v>
      </c>
      <c r="D281" s="471">
        <v>63.406579408440258</v>
      </c>
      <c r="E281" s="471">
        <v>13.901384809718341</v>
      </c>
      <c r="F281" s="467">
        <f>'2019 Actual plus Potential'!E280</f>
        <v>0</v>
      </c>
    </row>
    <row r="282" spans="1:6">
      <c r="A282" s="467">
        <v>1</v>
      </c>
      <c r="B282" s="467">
        <v>12</v>
      </c>
      <c r="C282" s="467">
        <v>16</v>
      </c>
      <c r="D282" s="471">
        <v>39.469391305487228</v>
      </c>
      <c r="E282" s="471">
        <v>38.962364222747802</v>
      </c>
      <c r="F282" s="467">
        <f>'2019 Actual plus Potential'!E281</f>
        <v>0</v>
      </c>
    </row>
    <row r="283" spans="1:6">
      <c r="A283" s="467">
        <v>1</v>
      </c>
      <c r="B283" s="467">
        <v>12</v>
      </c>
      <c r="C283" s="467">
        <v>17</v>
      </c>
      <c r="D283" s="471">
        <v>67.167318718632558</v>
      </c>
      <c r="E283" s="471">
        <v>53.226713556224468</v>
      </c>
      <c r="F283" s="467">
        <f>'2019 Actual plus Potential'!E282</f>
        <v>0</v>
      </c>
    </row>
    <row r="284" spans="1:6">
      <c r="A284" s="467">
        <v>1</v>
      </c>
      <c r="B284" s="467">
        <v>12</v>
      </c>
      <c r="C284" s="467">
        <v>18</v>
      </c>
      <c r="D284" s="471">
        <v>94.22066246644404</v>
      </c>
      <c r="E284" s="471">
        <v>56.97369646312621</v>
      </c>
      <c r="F284" s="467">
        <f>'2019 Actual plus Potential'!E283</f>
        <v>0</v>
      </c>
    </row>
    <row r="285" spans="1:6">
      <c r="A285" s="467">
        <v>1</v>
      </c>
      <c r="B285" s="467">
        <v>12</v>
      </c>
      <c r="C285" s="467">
        <v>19</v>
      </c>
      <c r="D285" s="471">
        <v>128.5639170475566</v>
      </c>
      <c r="E285" s="471">
        <v>36.619522092023217</v>
      </c>
      <c r="F285" s="467">
        <f>'2019 Actual plus Potential'!E284</f>
        <v>0</v>
      </c>
    </row>
    <row r="286" spans="1:6">
      <c r="A286" s="467">
        <v>1</v>
      </c>
      <c r="B286" s="467">
        <v>12</v>
      </c>
      <c r="C286" s="467">
        <v>20</v>
      </c>
      <c r="D286" s="471">
        <v>137.88416790135096</v>
      </c>
      <c r="E286" s="471">
        <v>49.083129327026448</v>
      </c>
      <c r="F286" s="467">
        <f>'2019 Actual plus Potential'!E285</f>
        <v>6</v>
      </c>
    </row>
    <row r="287" spans="1:6">
      <c r="A287" s="467">
        <v>1</v>
      </c>
      <c r="B287" s="467">
        <v>12</v>
      </c>
      <c r="C287" s="467">
        <v>21</v>
      </c>
      <c r="D287" s="471">
        <v>136.27830292868492</v>
      </c>
      <c r="E287" s="471">
        <v>60.89042786497528</v>
      </c>
      <c r="F287" s="467">
        <f>'2019 Actual plus Potential'!E286</f>
        <v>14</v>
      </c>
    </row>
    <row r="288" spans="1:6">
      <c r="A288" s="467">
        <v>1</v>
      </c>
      <c r="B288" s="467">
        <v>12</v>
      </c>
      <c r="C288" s="467">
        <v>22</v>
      </c>
      <c r="D288" s="471">
        <v>133.15048895949587</v>
      </c>
      <c r="E288" s="471">
        <v>29.178749354977427</v>
      </c>
      <c r="F288" s="467">
        <f>'2019 Actual plus Potential'!E287</f>
        <v>1</v>
      </c>
    </row>
    <row r="289" spans="1:6">
      <c r="A289" s="467">
        <v>1</v>
      </c>
      <c r="B289" s="467">
        <v>12</v>
      </c>
      <c r="C289" s="467">
        <v>23</v>
      </c>
      <c r="D289" s="471">
        <v>141.56055083917332</v>
      </c>
      <c r="E289" s="471">
        <v>22.98723167060847</v>
      </c>
      <c r="F289" s="467">
        <f>'2019 Actual plus Potential'!E288</f>
        <v>4</v>
      </c>
    </row>
    <row r="290" spans="1:6">
      <c r="A290" s="467">
        <v>1</v>
      </c>
      <c r="B290" s="467">
        <v>12</v>
      </c>
      <c r="C290" s="467">
        <v>24</v>
      </c>
      <c r="D290" s="471">
        <v>144</v>
      </c>
      <c r="E290" s="471">
        <v>43.449356697484411</v>
      </c>
      <c r="F290" s="467">
        <f>'2019 Actual plus Potential'!E289</f>
        <v>8</v>
      </c>
    </row>
    <row r="291" spans="1:6">
      <c r="A291" s="467">
        <v>1</v>
      </c>
      <c r="B291" s="467">
        <v>13</v>
      </c>
      <c r="C291" s="467">
        <v>1</v>
      </c>
      <c r="D291" s="471">
        <v>142.67954435929829</v>
      </c>
      <c r="E291" s="471">
        <v>40.390754783917437</v>
      </c>
      <c r="F291" s="467">
        <f>'2019 Actual plus Potential'!E290</f>
        <v>6</v>
      </c>
    </row>
    <row r="292" spans="1:6">
      <c r="A292" s="467">
        <v>1</v>
      </c>
      <c r="B292" s="467">
        <v>13</v>
      </c>
      <c r="C292" s="467">
        <v>2</v>
      </c>
      <c r="D292" s="471">
        <v>132.35909741515812</v>
      </c>
      <c r="E292" s="471">
        <v>23.818764620511718</v>
      </c>
      <c r="F292" s="467">
        <f>'2019 Actual plus Potential'!E291</f>
        <v>3</v>
      </c>
    </row>
    <row r="293" spans="1:6">
      <c r="A293" s="467">
        <v>1</v>
      </c>
      <c r="B293" s="467">
        <v>13</v>
      </c>
      <c r="C293" s="467">
        <v>3</v>
      </c>
      <c r="D293" s="471">
        <v>131.26344731006199</v>
      </c>
      <c r="E293" s="471">
        <v>37.119380563319716</v>
      </c>
      <c r="F293" s="467">
        <f>'2019 Actual plus Potential'!E292</f>
        <v>3</v>
      </c>
    </row>
    <row r="294" spans="1:6">
      <c r="A294" s="467">
        <v>1</v>
      </c>
      <c r="B294" s="467">
        <v>13</v>
      </c>
      <c r="C294" s="467">
        <v>4</v>
      </c>
      <c r="D294" s="471">
        <v>138.84377123572727</v>
      </c>
      <c r="E294" s="471">
        <v>75.078116587830564</v>
      </c>
      <c r="F294" s="467">
        <f>'2019 Actual plus Potential'!E293</f>
        <v>4</v>
      </c>
    </row>
    <row r="295" spans="1:6">
      <c r="A295" s="467">
        <v>1</v>
      </c>
      <c r="B295" s="467">
        <v>13</v>
      </c>
      <c r="C295" s="467">
        <v>5</v>
      </c>
      <c r="D295" s="471">
        <v>123.16219855902781</v>
      </c>
      <c r="E295" s="471">
        <v>83.890175553644383</v>
      </c>
      <c r="F295" s="467">
        <f>'2019 Actual plus Potential'!E294</f>
        <v>7</v>
      </c>
    </row>
    <row r="296" spans="1:6">
      <c r="A296" s="467">
        <v>1</v>
      </c>
      <c r="B296" s="467">
        <v>13</v>
      </c>
      <c r="C296" s="467">
        <v>6</v>
      </c>
      <c r="D296" s="471">
        <v>95.280127813772353</v>
      </c>
      <c r="E296" s="471">
        <v>78.995630240808424</v>
      </c>
      <c r="F296" s="467">
        <f>'2019 Actual plus Potential'!E295</f>
        <v>9</v>
      </c>
    </row>
    <row r="297" spans="1:6">
      <c r="A297" s="467">
        <v>1</v>
      </c>
      <c r="B297" s="467">
        <v>13</v>
      </c>
      <c r="C297" s="467">
        <v>7</v>
      </c>
      <c r="D297" s="471">
        <v>77.904711975976539</v>
      </c>
      <c r="E297" s="471">
        <v>95.60673296065363</v>
      </c>
      <c r="F297" s="467">
        <f>'2019 Actual plus Potential'!E296</f>
        <v>6</v>
      </c>
    </row>
    <row r="298" spans="1:6">
      <c r="A298" s="467">
        <v>1</v>
      </c>
      <c r="B298" s="467">
        <v>13</v>
      </c>
      <c r="C298" s="467">
        <v>8</v>
      </c>
      <c r="D298" s="471">
        <v>34.696174728613293</v>
      </c>
      <c r="E298" s="471">
        <v>90.844388088583116</v>
      </c>
      <c r="F298" s="467">
        <f>'2019 Actual plus Potential'!E297</f>
        <v>1</v>
      </c>
    </row>
    <row r="299" spans="1:6">
      <c r="A299" s="467">
        <v>1</v>
      </c>
      <c r="B299" s="467">
        <v>13</v>
      </c>
      <c r="C299" s="467">
        <v>9</v>
      </c>
      <c r="D299" s="471">
        <v>25.758154025782424</v>
      </c>
      <c r="E299" s="471">
        <v>92.816443184261445</v>
      </c>
      <c r="F299" s="467">
        <f>'2019 Actual plus Potential'!E298</f>
        <v>0</v>
      </c>
    </row>
    <row r="300" spans="1:6">
      <c r="A300" s="467">
        <v>1</v>
      </c>
      <c r="B300" s="467">
        <v>13</v>
      </c>
      <c r="C300" s="467">
        <v>10</v>
      </c>
      <c r="D300" s="471">
        <v>22.022480253296941</v>
      </c>
      <c r="E300" s="471">
        <v>88.021243764781772</v>
      </c>
      <c r="F300" s="467">
        <f>'2019 Actual plus Potential'!E299</f>
        <v>1</v>
      </c>
    </row>
    <row r="301" spans="1:6">
      <c r="A301" s="467">
        <v>1</v>
      </c>
      <c r="B301" s="467">
        <v>13</v>
      </c>
      <c r="C301" s="467">
        <v>11</v>
      </c>
      <c r="D301" s="471">
        <v>14.650636361718659</v>
      </c>
      <c r="E301" s="471">
        <v>56.236033648677704</v>
      </c>
      <c r="F301" s="467">
        <f>'2019 Actual plus Potential'!E300</f>
        <v>0</v>
      </c>
    </row>
    <row r="302" spans="1:6">
      <c r="A302" s="467">
        <v>1</v>
      </c>
      <c r="B302" s="467">
        <v>13</v>
      </c>
      <c r="C302" s="467">
        <v>12</v>
      </c>
      <c r="D302" s="471">
        <v>14.353030759794851</v>
      </c>
      <c r="E302" s="471">
        <v>37.617674532358635</v>
      </c>
      <c r="F302" s="467">
        <f>'2019 Actual plus Potential'!E301</f>
        <v>0</v>
      </c>
    </row>
    <row r="303" spans="1:6">
      <c r="A303" s="467">
        <v>1</v>
      </c>
      <c r="B303" s="467">
        <v>13</v>
      </c>
      <c r="C303" s="467">
        <v>13</v>
      </c>
      <c r="D303" s="471">
        <v>60.871165603203814</v>
      </c>
      <c r="E303" s="471">
        <v>19.679873898086434</v>
      </c>
      <c r="F303" s="467">
        <f>'2019 Actual plus Potential'!E302</f>
        <v>0</v>
      </c>
    </row>
    <row r="304" spans="1:6">
      <c r="A304" s="467">
        <v>1</v>
      </c>
      <c r="B304" s="467">
        <v>13</v>
      </c>
      <c r="C304" s="467">
        <v>14</v>
      </c>
      <c r="D304" s="471">
        <v>127.93372389046733</v>
      </c>
      <c r="E304" s="471">
        <v>48.199967802623092</v>
      </c>
      <c r="F304" s="467">
        <f>'2019 Actual plus Potential'!E303</f>
        <v>0</v>
      </c>
    </row>
    <row r="305" spans="1:6">
      <c r="A305" s="467">
        <v>1</v>
      </c>
      <c r="B305" s="467">
        <v>13</v>
      </c>
      <c r="C305" s="467">
        <v>15</v>
      </c>
      <c r="D305" s="471">
        <v>143.47979452679826</v>
      </c>
      <c r="E305" s="471">
        <v>57.173170500967537</v>
      </c>
      <c r="F305" s="467">
        <f>'2019 Actual plus Potential'!E304</f>
        <v>1</v>
      </c>
    </row>
    <row r="306" spans="1:6">
      <c r="A306" s="467">
        <v>1</v>
      </c>
      <c r="B306" s="467">
        <v>13</v>
      </c>
      <c r="C306" s="467">
        <v>16</v>
      </c>
      <c r="D306" s="471">
        <v>142.1508269123423</v>
      </c>
      <c r="E306" s="471">
        <v>66.119776660933127</v>
      </c>
      <c r="F306" s="467">
        <f>'2019 Actual plus Potential'!E305</f>
        <v>3</v>
      </c>
    </row>
    <row r="307" spans="1:6">
      <c r="A307" s="467">
        <v>1</v>
      </c>
      <c r="B307" s="467">
        <v>13</v>
      </c>
      <c r="C307" s="467">
        <v>17</v>
      </c>
      <c r="D307" s="471">
        <v>141.66438761063742</v>
      </c>
      <c r="E307" s="471">
        <v>89.609213556224461</v>
      </c>
      <c r="F307" s="467">
        <f>'2019 Actual plus Potential'!E306</f>
        <v>3</v>
      </c>
    </row>
    <row r="308" spans="1:6">
      <c r="A308" s="467">
        <v>1</v>
      </c>
      <c r="B308" s="467">
        <v>13</v>
      </c>
      <c r="C308" s="467">
        <v>18</v>
      </c>
      <c r="D308" s="471">
        <v>144</v>
      </c>
      <c r="E308" s="471">
        <v>94.585112986454533</v>
      </c>
      <c r="F308" s="467">
        <f>'2019 Actual plus Potential'!E307</f>
        <v>2</v>
      </c>
    </row>
    <row r="309" spans="1:6">
      <c r="A309" s="467">
        <v>1</v>
      </c>
      <c r="B309" s="467">
        <v>13</v>
      </c>
      <c r="C309" s="467">
        <v>19</v>
      </c>
      <c r="D309" s="471">
        <v>141.59215756005895</v>
      </c>
      <c r="E309" s="471">
        <v>94.919134218447653</v>
      </c>
      <c r="F309" s="467">
        <f>'2019 Actual plus Potential'!E308</f>
        <v>2</v>
      </c>
    </row>
    <row r="310" spans="1:6">
      <c r="A310" s="467">
        <v>1</v>
      </c>
      <c r="B310" s="467">
        <v>13</v>
      </c>
      <c r="C310" s="467">
        <v>20</v>
      </c>
      <c r="D310" s="471">
        <v>144</v>
      </c>
      <c r="E310" s="471">
        <v>98.400933992689758</v>
      </c>
      <c r="F310" s="467">
        <f>'2019 Actual plus Potential'!E309</f>
        <v>0</v>
      </c>
    </row>
    <row r="311" spans="1:6">
      <c r="A311" s="467">
        <v>1</v>
      </c>
      <c r="B311" s="467">
        <v>13</v>
      </c>
      <c r="C311" s="467">
        <v>21</v>
      </c>
      <c r="D311" s="471">
        <v>144</v>
      </c>
      <c r="E311" s="471">
        <v>99.610294237798328</v>
      </c>
      <c r="F311" s="467">
        <f>'2019 Actual plus Potential'!E310</f>
        <v>0</v>
      </c>
    </row>
    <row r="312" spans="1:6">
      <c r="A312" s="467">
        <v>1</v>
      </c>
      <c r="B312" s="467">
        <v>13</v>
      </c>
      <c r="C312" s="467">
        <v>22</v>
      </c>
      <c r="D312" s="471">
        <v>144</v>
      </c>
      <c r="E312" s="471">
        <v>99.474964792517724</v>
      </c>
      <c r="F312" s="467">
        <f>'2019 Actual plus Potential'!E311</f>
        <v>0</v>
      </c>
    </row>
    <row r="313" spans="1:6">
      <c r="A313" s="467">
        <v>1</v>
      </c>
      <c r="B313" s="467">
        <v>13</v>
      </c>
      <c r="C313" s="467">
        <v>23</v>
      </c>
      <c r="D313" s="471">
        <v>144</v>
      </c>
      <c r="E313" s="471">
        <v>99.744841431950093</v>
      </c>
      <c r="F313" s="467">
        <f>'2019 Actual plus Potential'!E312</f>
        <v>0</v>
      </c>
    </row>
    <row r="314" spans="1:6">
      <c r="A314" s="467">
        <v>1</v>
      </c>
      <c r="B314" s="467">
        <v>13</v>
      </c>
      <c r="C314" s="467">
        <v>24</v>
      </c>
      <c r="D314" s="471">
        <v>144</v>
      </c>
      <c r="E314" s="471">
        <v>99.495303321866274</v>
      </c>
      <c r="F314" s="467">
        <f>'2019 Actual plus Potential'!E313</f>
        <v>0</v>
      </c>
    </row>
    <row r="315" spans="1:6">
      <c r="A315" s="467">
        <v>1</v>
      </c>
      <c r="B315" s="467">
        <v>14</v>
      </c>
      <c r="C315" s="467">
        <v>1</v>
      </c>
      <c r="D315" s="471">
        <v>144</v>
      </c>
      <c r="E315" s="471">
        <v>95.929802676843707</v>
      </c>
      <c r="F315" s="467">
        <f>'2019 Actual plus Potential'!E314</f>
        <v>0</v>
      </c>
    </row>
    <row r="316" spans="1:6">
      <c r="A316" s="467">
        <v>1</v>
      </c>
      <c r="B316" s="467">
        <v>14</v>
      </c>
      <c r="C316" s="467">
        <v>2</v>
      </c>
      <c r="D316" s="471">
        <v>144</v>
      </c>
      <c r="E316" s="471">
        <v>99.526593367017824</v>
      </c>
      <c r="F316" s="467">
        <f>'2019 Actual plus Potential'!E315</f>
        <v>0</v>
      </c>
    </row>
    <row r="317" spans="1:6">
      <c r="A317" s="467">
        <v>1</v>
      </c>
      <c r="B317" s="467">
        <v>14</v>
      </c>
      <c r="C317" s="467">
        <v>3</v>
      </c>
      <c r="D317" s="471">
        <v>144</v>
      </c>
      <c r="E317" s="471">
        <v>98.382159965598788</v>
      </c>
      <c r="F317" s="467">
        <f>'2019 Actual plus Potential'!E316</f>
        <v>0</v>
      </c>
    </row>
    <row r="318" spans="1:6">
      <c r="A318" s="467">
        <v>1</v>
      </c>
      <c r="B318" s="467">
        <v>14</v>
      </c>
      <c r="C318" s="467">
        <v>4</v>
      </c>
      <c r="D318" s="471">
        <v>144</v>
      </c>
      <c r="E318" s="471">
        <v>96.023672812298429</v>
      </c>
      <c r="F318" s="467">
        <f>'2019 Actual plus Potential'!E317</f>
        <v>0</v>
      </c>
    </row>
    <row r="319" spans="1:6">
      <c r="A319" s="467">
        <v>1</v>
      </c>
      <c r="B319" s="467">
        <v>14</v>
      </c>
      <c r="C319" s="467">
        <v>5</v>
      </c>
      <c r="D319" s="471">
        <v>144</v>
      </c>
      <c r="E319" s="471">
        <v>93.404696033111165</v>
      </c>
      <c r="F319" s="467">
        <f>'2019 Actual plus Potential'!E318</f>
        <v>0</v>
      </c>
    </row>
    <row r="320" spans="1:6">
      <c r="A320" s="467">
        <v>1</v>
      </c>
      <c r="B320" s="467">
        <v>14</v>
      </c>
      <c r="C320" s="467">
        <v>6</v>
      </c>
      <c r="D320" s="471">
        <v>142.69567624551354</v>
      </c>
      <c r="E320" s="471">
        <v>97.056244302300584</v>
      </c>
      <c r="F320" s="467">
        <f>'2019 Actual plus Potential'!E319</f>
        <v>0</v>
      </c>
    </row>
    <row r="321" spans="1:6">
      <c r="A321" s="467">
        <v>1</v>
      </c>
      <c r="B321" s="467">
        <v>14</v>
      </c>
      <c r="C321" s="467">
        <v>7</v>
      </c>
      <c r="D321" s="471">
        <v>144</v>
      </c>
      <c r="E321" s="471">
        <v>99.131556546979141</v>
      </c>
      <c r="F321" s="467">
        <f>'2019 Actual plus Potential'!E320</f>
        <v>0</v>
      </c>
    </row>
    <row r="322" spans="1:6">
      <c r="A322" s="467">
        <v>1</v>
      </c>
      <c r="B322" s="467">
        <v>14</v>
      </c>
      <c r="C322" s="467">
        <v>8</v>
      </c>
      <c r="D322" s="471">
        <v>144</v>
      </c>
      <c r="E322" s="471">
        <v>99.710422382283383</v>
      </c>
      <c r="F322" s="467">
        <f>'2019 Actual plus Potential'!E321</f>
        <v>0</v>
      </c>
    </row>
    <row r="323" spans="1:6">
      <c r="A323" s="467">
        <v>1</v>
      </c>
      <c r="B323" s="467">
        <v>14</v>
      </c>
      <c r="C323" s="467">
        <v>9</v>
      </c>
      <c r="D323" s="471">
        <v>144</v>
      </c>
      <c r="E323" s="471">
        <v>99.812115029026032</v>
      </c>
      <c r="F323" s="467">
        <f>'2019 Actual plus Potential'!E322</f>
        <v>0</v>
      </c>
    </row>
    <row r="324" spans="1:6">
      <c r="A324" s="467">
        <v>1</v>
      </c>
      <c r="B324" s="467">
        <v>14</v>
      </c>
      <c r="C324" s="467">
        <v>10</v>
      </c>
      <c r="D324" s="471">
        <v>144</v>
      </c>
      <c r="E324" s="471">
        <v>99.471835788002579</v>
      </c>
      <c r="F324" s="467">
        <f>'2019 Actual plus Potential'!E323</f>
        <v>0</v>
      </c>
    </row>
    <row r="325" spans="1:6">
      <c r="A325" s="467">
        <v>1</v>
      </c>
      <c r="B325" s="467">
        <v>14</v>
      </c>
      <c r="C325" s="467">
        <v>11</v>
      </c>
      <c r="D325" s="471">
        <v>144</v>
      </c>
      <c r="E325" s="471">
        <v>99.567270425714881</v>
      </c>
      <c r="F325" s="467">
        <f>'2019 Actual plus Potential'!E324</f>
        <v>0</v>
      </c>
    </row>
    <row r="326" spans="1:6">
      <c r="A326" s="467">
        <v>1</v>
      </c>
      <c r="B326" s="467">
        <v>14</v>
      </c>
      <c r="C326" s="467">
        <v>12</v>
      </c>
      <c r="D326" s="471">
        <v>116.55403475095613</v>
      </c>
      <c r="E326" s="471">
        <v>99.595431466351329</v>
      </c>
      <c r="F326" s="467">
        <f>'2019 Actual plus Potential'!E325</f>
        <v>0</v>
      </c>
    </row>
    <row r="327" spans="1:6">
      <c r="A327" s="467">
        <v>1</v>
      </c>
      <c r="B327" s="467">
        <v>14</v>
      </c>
      <c r="C327" s="467">
        <v>13</v>
      </c>
      <c r="D327" s="471">
        <v>102.07649039806024</v>
      </c>
      <c r="E327" s="471">
        <v>97.88308374543108</v>
      </c>
      <c r="F327" s="467">
        <f>'2019 Actual plus Potential'!E326</f>
        <v>0</v>
      </c>
    </row>
    <row r="328" spans="1:6">
      <c r="A328" s="467">
        <v>1</v>
      </c>
      <c r="B328" s="467">
        <v>14</v>
      </c>
      <c r="C328" s="467">
        <v>14</v>
      </c>
      <c r="D328" s="471">
        <v>61.906367518086704</v>
      </c>
      <c r="E328" s="471">
        <v>89.2266927542464</v>
      </c>
      <c r="F328" s="467">
        <f>'2019 Actual plus Potential'!E327</f>
        <v>0</v>
      </c>
    </row>
    <row r="329" spans="1:6">
      <c r="A329" s="467">
        <v>1</v>
      </c>
      <c r="B329" s="467">
        <v>14</v>
      </c>
      <c r="C329" s="467">
        <v>15</v>
      </c>
      <c r="D329" s="471">
        <v>24.729190829351797</v>
      </c>
      <c r="E329" s="471">
        <v>81.006797892926258</v>
      </c>
      <c r="F329" s="467">
        <f>'2019 Actual plus Potential'!E328</f>
        <v>0</v>
      </c>
    </row>
    <row r="330" spans="1:6">
      <c r="A330" s="467">
        <v>1</v>
      </c>
      <c r="B330" s="467">
        <v>14</v>
      </c>
      <c r="C330" s="467">
        <v>16</v>
      </c>
      <c r="D330" s="471">
        <v>3.0401004979712822</v>
      </c>
      <c r="E330" s="471">
        <v>94.312107342506991</v>
      </c>
      <c r="F330" s="467">
        <f>'2019 Actual plus Potential'!E329</f>
        <v>0</v>
      </c>
    </row>
    <row r="331" spans="1:6">
      <c r="A331" s="467">
        <v>1</v>
      </c>
      <c r="B331" s="467">
        <v>14</v>
      </c>
      <c r="C331" s="467">
        <v>17</v>
      </c>
      <c r="D331" s="471">
        <v>0.35250699913354278</v>
      </c>
      <c r="E331" s="471">
        <v>91.74241238443345</v>
      </c>
      <c r="F331" s="467">
        <f>'2019 Actual plus Potential'!E330</f>
        <v>1</v>
      </c>
    </row>
    <row r="332" spans="1:6">
      <c r="A332" s="467">
        <v>1</v>
      </c>
      <c r="B332" s="467">
        <v>14</v>
      </c>
      <c r="C332" s="467">
        <v>18</v>
      </c>
      <c r="D332" s="471">
        <v>9.574754794323864</v>
      </c>
      <c r="E332" s="471">
        <v>97.058591055686932</v>
      </c>
      <c r="F332" s="467">
        <f>'2019 Actual plus Potential'!E331</f>
        <v>3</v>
      </c>
    </row>
    <row r="333" spans="1:6">
      <c r="A333" s="467">
        <v>1</v>
      </c>
      <c r="B333" s="467">
        <v>14</v>
      </c>
      <c r="C333" s="467">
        <v>19</v>
      </c>
      <c r="D333" s="471">
        <v>28.70013694167028</v>
      </c>
      <c r="E333" s="471">
        <v>98.333660395613848</v>
      </c>
      <c r="F333" s="467">
        <f>'2019 Actual plus Potential'!E332</f>
        <v>3</v>
      </c>
    </row>
    <row r="334" spans="1:6">
      <c r="A334" s="467">
        <v>1</v>
      </c>
      <c r="B334" s="467">
        <v>14</v>
      </c>
      <c r="C334" s="467">
        <v>20</v>
      </c>
      <c r="D334" s="471">
        <v>23.1433996393434</v>
      </c>
      <c r="E334" s="471">
        <v>99.086185981509345</v>
      </c>
      <c r="F334" s="467">
        <f>'2019 Actual plus Potential'!E333</f>
        <v>0</v>
      </c>
    </row>
    <row r="335" spans="1:6">
      <c r="A335" s="467">
        <v>1</v>
      </c>
      <c r="B335" s="467">
        <v>14</v>
      </c>
      <c r="C335" s="467">
        <v>21</v>
      </c>
      <c r="D335" s="471">
        <v>29.093366823898094</v>
      </c>
      <c r="E335" s="471">
        <v>97.229904052891854</v>
      </c>
      <c r="F335" s="467">
        <f>'2019 Actual plus Potential'!E334</f>
        <v>0</v>
      </c>
    </row>
    <row r="336" spans="1:6">
      <c r="A336" s="467">
        <v>1</v>
      </c>
      <c r="B336" s="467">
        <v>14</v>
      </c>
      <c r="C336" s="467">
        <v>22</v>
      </c>
      <c r="D336" s="471">
        <v>30.67751859276002</v>
      </c>
      <c r="E336" s="471">
        <v>93.876393463771237</v>
      </c>
      <c r="F336" s="467">
        <f>'2019 Actual plus Potential'!E335</f>
        <v>2</v>
      </c>
    </row>
    <row r="337" spans="1:6">
      <c r="A337" s="467">
        <v>1</v>
      </c>
      <c r="B337" s="467">
        <v>14</v>
      </c>
      <c r="C337" s="467">
        <v>23</v>
      </c>
      <c r="D337" s="471">
        <v>72.325666317807631</v>
      </c>
      <c r="E337" s="471">
        <v>87.846801763061706</v>
      </c>
      <c r="F337" s="467">
        <f>'2019 Actual plus Potential'!E336</f>
        <v>3</v>
      </c>
    </row>
    <row r="338" spans="1:6">
      <c r="A338" s="467">
        <v>1</v>
      </c>
      <c r="B338" s="467">
        <v>14</v>
      </c>
      <c r="C338" s="467">
        <v>24</v>
      </c>
      <c r="D338" s="471">
        <v>95.746122434104592</v>
      </c>
      <c r="E338" s="471">
        <v>90.870202375833159</v>
      </c>
      <c r="F338" s="467">
        <f>'2019 Actual plus Potential'!E337</f>
        <v>4</v>
      </c>
    </row>
    <row r="339" spans="1:6">
      <c r="A339" s="467">
        <v>1</v>
      </c>
      <c r="B339" s="467">
        <v>15</v>
      </c>
      <c r="C339" s="467">
        <v>1</v>
      </c>
      <c r="D339" s="471">
        <v>58.744405781876189</v>
      </c>
      <c r="E339" s="471">
        <v>94.934779241023449</v>
      </c>
      <c r="F339" s="467">
        <f>'2019 Actual plus Potential'!E338</f>
        <v>10</v>
      </c>
    </row>
    <row r="340" spans="1:6">
      <c r="A340" s="467">
        <v>1</v>
      </c>
      <c r="B340" s="467">
        <v>15</v>
      </c>
      <c r="C340" s="467">
        <v>2</v>
      </c>
      <c r="D340" s="471">
        <v>27.207613042277412</v>
      </c>
      <c r="E340" s="471">
        <v>92.523881262094179</v>
      </c>
      <c r="F340" s="467">
        <f>'2019 Actual plus Potential'!E339</f>
        <v>30</v>
      </c>
    </row>
    <row r="341" spans="1:6">
      <c r="A341" s="467">
        <v>1</v>
      </c>
      <c r="B341" s="467">
        <v>15</v>
      </c>
      <c r="C341" s="467">
        <v>3</v>
      </c>
      <c r="D341" s="471">
        <v>20.907745163812137</v>
      </c>
      <c r="E341" s="471">
        <v>88.675987959578578</v>
      </c>
      <c r="F341" s="467">
        <f>'2019 Actual plus Potential'!E340</f>
        <v>32</v>
      </c>
    </row>
    <row r="342" spans="1:6">
      <c r="A342" s="467">
        <v>1</v>
      </c>
      <c r="B342" s="467">
        <v>15</v>
      </c>
      <c r="C342" s="467">
        <v>4</v>
      </c>
      <c r="D342" s="471">
        <v>31.303414315978241</v>
      </c>
      <c r="E342" s="471">
        <v>77.605569984949483</v>
      </c>
      <c r="F342" s="467">
        <f>'2019 Actual plus Potential'!E341</f>
        <v>29</v>
      </c>
    </row>
    <row r="343" spans="1:6">
      <c r="A343" s="467">
        <v>1</v>
      </c>
      <c r="B343" s="467">
        <v>15</v>
      </c>
      <c r="C343" s="467">
        <v>5</v>
      </c>
      <c r="D343" s="471">
        <v>12.712176240729509</v>
      </c>
      <c r="E343" s="471">
        <v>53.107811384648464</v>
      </c>
      <c r="F343" s="467">
        <f>'2019 Actual plus Potential'!E342</f>
        <v>38</v>
      </c>
    </row>
    <row r="344" spans="1:6">
      <c r="A344" s="467">
        <v>1</v>
      </c>
      <c r="B344" s="467">
        <v>15</v>
      </c>
      <c r="C344" s="467">
        <v>6</v>
      </c>
      <c r="D344" s="471">
        <v>25.261775390459817</v>
      </c>
      <c r="E344" s="471">
        <v>56.745279133519674</v>
      </c>
      <c r="F344" s="467">
        <f>'2019 Actual plus Potential'!E343</f>
        <v>33</v>
      </c>
    </row>
    <row r="345" spans="1:6">
      <c r="A345" s="467">
        <v>1</v>
      </c>
      <c r="B345" s="467">
        <v>15</v>
      </c>
      <c r="C345" s="467">
        <v>7</v>
      </c>
      <c r="D345" s="471">
        <v>36.130592431469687</v>
      </c>
      <c r="E345" s="471">
        <v>97.281532627391968</v>
      </c>
      <c r="F345" s="467">
        <f>'2019 Actual plus Potential'!E344</f>
        <v>26</v>
      </c>
    </row>
    <row r="346" spans="1:6">
      <c r="A346" s="467">
        <v>1</v>
      </c>
      <c r="B346" s="467">
        <v>15</v>
      </c>
      <c r="C346" s="467">
        <v>8</v>
      </c>
      <c r="D346" s="471">
        <v>2.214880235052139</v>
      </c>
      <c r="E346" s="471">
        <v>96.1676070199957</v>
      </c>
      <c r="F346" s="467">
        <f>'2019 Actual plus Potential'!E345</f>
        <v>7</v>
      </c>
    </row>
    <row r="347" spans="1:6">
      <c r="A347" s="467">
        <v>1</v>
      </c>
      <c r="B347" s="467">
        <v>15</v>
      </c>
      <c r="C347" s="467">
        <v>9</v>
      </c>
      <c r="D347" s="471">
        <v>1.5467653319453405</v>
      </c>
      <c r="E347" s="471">
        <v>95.160849817243601</v>
      </c>
      <c r="F347" s="467">
        <f>'2019 Actual plus Potential'!E346</f>
        <v>0</v>
      </c>
    </row>
    <row r="348" spans="1:6">
      <c r="A348" s="467">
        <v>1</v>
      </c>
      <c r="B348" s="467">
        <v>15</v>
      </c>
      <c r="C348" s="467">
        <v>10</v>
      </c>
      <c r="D348" s="471">
        <v>0.46711703437658952</v>
      </c>
      <c r="E348" s="471">
        <v>73.944634702214586</v>
      </c>
      <c r="F348" s="467">
        <f>'2019 Actual plus Potential'!E347</f>
        <v>1</v>
      </c>
    </row>
    <row r="349" spans="1:6">
      <c r="A349" s="467">
        <v>1</v>
      </c>
      <c r="B349" s="467">
        <v>15</v>
      </c>
      <c r="C349" s="467">
        <v>11</v>
      </c>
      <c r="D349" s="471">
        <v>6.7527936455452844</v>
      </c>
      <c r="E349" s="471">
        <v>91.750234895721348</v>
      </c>
      <c r="F349" s="467">
        <f>'2019 Actual plus Potential'!E348</f>
        <v>0</v>
      </c>
    </row>
    <row r="350" spans="1:6">
      <c r="A350" s="467">
        <v>1</v>
      </c>
      <c r="B350" s="467">
        <v>15</v>
      </c>
      <c r="C350" s="467">
        <v>12</v>
      </c>
      <c r="D350" s="471">
        <v>14.699361218252941</v>
      </c>
      <c r="E350" s="471">
        <v>98.891405450440786</v>
      </c>
      <c r="F350" s="467">
        <f>'2019 Actual plus Potential'!E349</f>
        <v>0</v>
      </c>
    </row>
    <row r="351" spans="1:6">
      <c r="A351" s="467">
        <v>1</v>
      </c>
      <c r="B351" s="467">
        <v>15</v>
      </c>
      <c r="C351" s="467">
        <v>13</v>
      </c>
      <c r="D351" s="471">
        <v>6.1361121713496454</v>
      </c>
      <c r="E351" s="471">
        <v>97.535764244248554</v>
      </c>
      <c r="F351" s="467">
        <f>'2019 Actual plus Potential'!E350</f>
        <v>0</v>
      </c>
    </row>
    <row r="352" spans="1:6">
      <c r="A352" s="467">
        <v>1</v>
      </c>
      <c r="B352" s="467">
        <v>15</v>
      </c>
      <c r="C352" s="467">
        <v>14</v>
      </c>
      <c r="D352" s="471">
        <v>7.253610866679399E-3</v>
      </c>
      <c r="E352" s="471">
        <v>98.699753923887329</v>
      </c>
      <c r="F352" s="467">
        <f>'2019 Actual plus Potential'!E351</f>
        <v>0</v>
      </c>
    </row>
    <row r="353" spans="1:6">
      <c r="A353" s="467">
        <v>1</v>
      </c>
      <c r="B353" s="467">
        <v>15</v>
      </c>
      <c r="C353" s="467">
        <v>15</v>
      </c>
      <c r="D353" s="471">
        <v>3.2755141465427391</v>
      </c>
      <c r="E353" s="471">
        <v>98.903139217372612</v>
      </c>
      <c r="F353" s="467">
        <f>'2019 Actual plus Potential'!E352</f>
        <v>1</v>
      </c>
    </row>
    <row r="354" spans="1:6">
      <c r="A354" s="467">
        <v>1</v>
      </c>
      <c r="B354" s="467">
        <v>15</v>
      </c>
      <c r="C354" s="467">
        <v>16</v>
      </c>
      <c r="D354" s="471">
        <v>6.0354373280263163</v>
      </c>
      <c r="E354" s="471">
        <v>99.302869544184048</v>
      </c>
      <c r="F354" s="467">
        <f>'2019 Actual plus Potential'!E353</f>
        <v>4</v>
      </c>
    </row>
    <row r="355" spans="1:6">
      <c r="A355" s="467">
        <v>1</v>
      </c>
      <c r="B355" s="467">
        <v>15</v>
      </c>
      <c r="C355" s="467">
        <v>17</v>
      </c>
      <c r="D355" s="471">
        <v>5.4096262139211326</v>
      </c>
      <c r="E355" s="471">
        <v>98.133404106643738</v>
      </c>
      <c r="F355" s="467">
        <f>'2019 Actual plus Potential'!E354</f>
        <v>4</v>
      </c>
    </row>
    <row r="356" spans="1:6">
      <c r="A356" s="467">
        <v>1</v>
      </c>
      <c r="B356" s="467">
        <v>15</v>
      </c>
      <c r="C356" s="467">
        <v>18</v>
      </c>
      <c r="D356" s="471">
        <v>7.5490679770601687</v>
      </c>
      <c r="E356" s="471">
        <v>82.392946893141257</v>
      </c>
      <c r="F356" s="467">
        <f>'2019 Actual plus Potential'!E355</f>
        <v>1</v>
      </c>
    </row>
    <row r="357" spans="1:6">
      <c r="A357" s="467">
        <v>1</v>
      </c>
      <c r="B357" s="467">
        <v>15</v>
      </c>
      <c r="C357" s="467">
        <v>19</v>
      </c>
      <c r="D357" s="471">
        <v>7.1277585203159539</v>
      </c>
      <c r="E357" s="471">
        <v>66.722892281229846</v>
      </c>
      <c r="F357" s="467">
        <f>'2019 Actual plus Potential'!E356</f>
        <v>4</v>
      </c>
    </row>
    <row r="358" spans="1:6">
      <c r="A358" s="467">
        <v>1</v>
      </c>
      <c r="B358" s="467">
        <v>15</v>
      </c>
      <c r="C358" s="467">
        <v>20</v>
      </c>
      <c r="D358" s="471">
        <v>9.0918041117597443</v>
      </c>
      <c r="E358" s="471">
        <v>89.401134755966453</v>
      </c>
      <c r="F358" s="467">
        <f>'2019 Actual plus Potential'!E357</f>
        <v>12</v>
      </c>
    </row>
    <row r="359" spans="1:6">
      <c r="A359" s="467">
        <v>1</v>
      </c>
      <c r="B359" s="467">
        <v>15</v>
      </c>
      <c r="C359" s="467">
        <v>21</v>
      </c>
      <c r="D359" s="471">
        <v>18.368750475180956</v>
      </c>
      <c r="E359" s="471">
        <v>97.317516179316257</v>
      </c>
      <c r="F359" s="467">
        <f>'2019 Actual plus Potential'!E358</f>
        <v>19</v>
      </c>
    </row>
    <row r="360" spans="1:6">
      <c r="A360" s="467">
        <v>1</v>
      </c>
      <c r="B360" s="467">
        <v>15</v>
      </c>
      <c r="C360" s="467">
        <v>22</v>
      </c>
      <c r="D360" s="471">
        <v>31.973033040667431</v>
      </c>
      <c r="E360" s="471">
        <v>98.684891152440329</v>
      </c>
      <c r="F360" s="467">
        <f>'2019 Actual plus Potential'!E359</f>
        <v>21</v>
      </c>
    </row>
    <row r="361" spans="1:6">
      <c r="A361" s="467">
        <v>1</v>
      </c>
      <c r="B361" s="467">
        <v>15</v>
      </c>
      <c r="C361" s="467">
        <v>23</v>
      </c>
      <c r="D361" s="471">
        <v>73.793344082398136</v>
      </c>
      <c r="E361" s="471">
        <v>99.690083852934833</v>
      </c>
      <c r="F361" s="467">
        <f>'2019 Actual plus Potential'!E360</f>
        <v>27</v>
      </c>
    </row>
    <row r="362" spans="1:6">
      <c r="A362" s="467">
        <v>1</v>
      </c>
      <c r="B362" s="467">
        <v>15</v>
      </c>
      <c r="C362" s="467">
        <v>24</v>
      </c>
      <c r="D362" s="471">
        <v>86.782028429582155</v>
      </c>
      <c r="E362" s="471">
        <v>99.658793807783283</v>
      </c>
      <c r="F362" s="467">
        <f>'2019 Actual plus Potential'!E361</f>
        <v>35</v>
      </c>
    </row>
    <row r="363" spans="1:6">
      <c r="A363" s="467">
        <v>1</v>
      </c>
      <c r="B363" s="467">
        <v>16</v>
      </c>
      <c r="C363" s="467">
        <v>1</v>
      </c>
      <c r="D363" s="471">
        <v>95.628399078265332</v>
      </c>
      <c r="E363" s="471">
        <v>99.787082992904757</v>
      </c>
      <c r="F363" s="467">
        <f>'2019 Actual plus Potential'!E362</f>
        <v>32</v>
      </c>
    </row>
    <row r="364" spans="1:6">
      <c r="A364" s="467">
        <v>1</v>
      </c>
      <c r="B364" s="467">
        <v>16</v>
      </c>
      <c r="C364" s="467">
        <v>2</v>
      </c>
      <c r="D364" s="471">
        <v>74.552575278154364</v>
      </c>
      <c r="E364" s="471">
        <v>99.734672167275846</v>
      </c>
      <c r="F364" s="467">
        <f>'2019 Actual plus Potential'!E363</f>
        <v>20</v>
      </c>
    </row>
    <row r="365" spans="1:6">
      <c r="A365" s="467">
        <v>1</v>
      </c>
      <c r="B365" s="467">
        <v>16</v>
      </c>
      <c r="C365" s="467">
        <v>3</v>
      </c>
      <c r="D365" s="471">
        <v>92.794803940950217</v>
      </c>
      <c r="E365" s="471">
        <v>98.661423618576649</v>
      </c>
      <c r="F365" s="467">
        <f>'2019 Actual plus Potential'!E364</f>
        <v>22</v>
      </c>
    </row>
    <row r="366" spans="1:6">
      <c r="A366" s="467">
        <v>1</v>
      </c>
      <c r="B366" s="467">
        <v>16</v>
      </c>
      <c r="C366" s="467">
        <v>4</v>
      </c>
      <c r="D366" s="471">
        <v>124.05441499439704</v>
      </c>
      <c r="E366" s="471">
        <v>92.772637121049243</v>
      </c>
      <c r="F366" s="467">
        <f>'2019 Actual plus Potential'!E365</f>
        <v>22</v>
      </c>
    </row>
    <row r="367" spans="1:6">
      <c r="A367" s="467">
        <v>1</v>
      </c>
      <c r="B367" s="467">
        <v>16</v>
      </c>
      <c r="C367" s="467">
        <v>5</v>
      </c>
      <c r="D367" s="471">
        <v>120.46394856076056</v>
      </c>
      <c r="E367" s="471">
        <v>91.02587035046227</v>
      </c>
      <c r="F367" s="467">
        <f>'2019 Actual plus Potential'!E366</f>
        <v>27</v>
      </c>
    </row>
    <row r="368" spans="1:6">
      <c r="A368" s="467">
        <v>1</v>
      </c>
      <c r="B368" s="467">
        <v>16</v>
      </c>
      <c r="C368" s="467">
        <v>6</v>
      </c>
      <c r="D368" s="471">
        <v>104.60157442793351</v>
      </c>
      <c r="E368" s="471">
        <v>78.734358363792722</v>
      </c>
      <c r="F368" s="467">
        <f>'2019 Actual plus Potential'!E367</f>
        <v>29</v>
      </c>
    </row>
    <row r="369" spans="1:6">
      <c r="A369" s="467">
        <v>1</v>
      </c>
      <c r="B369" s="467">
        <v>16</v>
      </c>
      <c r="C369" s="467">
        <v>7</v>
      </c>
      <c r="D369" s="471">
        <v>87.268836340658638</v>
      </c>
      <c r="E369" s="471">
        <v>96.728481079337769</v>
      </c>
      <c r="F369" s="467">
        <f>'2019 Actual plus Potential'!E368</f>
        <v>35</v>
      </c>
    </row>
    <row r="370" spans="1:6">
      <c r="A370" s="467">
        <v>1</v>
      </c>
      <c r="B370" s="467">
        <v>16</v>
      </c>
      <c r="C370" s="467">
        <v>8</v>
      </c>
      <c r="D370" s="471">
        <v>68.036477841108052</v>
      </c>
      <c r="E370" s="471">
        <v>98.325055633197152</v>
      </c>
      <c r="F370" s="467">
        <f>'2019 Actual plus Potential'!E369</f>
        <v>31</v>
      </c>
    </row>
    <row r="371" spans="1:6">
      <c r="A371" s="467">
        <v>1</v>
      </c>
      <c r="B371" s="467">
        <v>16</v>
      </c>
      <c r="C371" s="467">
        <v>9</v>
      </c>
      <c r="D371" s="471">
        <v>26.952937705795879</v>
      </c>
      <c r="E371" s="471">
        <v>97.208001021285739</v>
      </c>
      <c r="F371" s="467">
        <f>'2019 Actual plus Potential'!E370</f>
        <v>18</v>
      </c>
    </row>
    <row r="372" spans="1:6">
      <c r="A372" s="467">
        <v>1</v>
      </c>
      <c r="B372" s="467">
        <v>16</v>
      </c>
      <c r="C372" s="467">
        <v>10</v>
      </c>
      <c r="D372" s="471">
        <v>45.98601502005048</v>
      </c>
      <c r="E372" s="471">
        <v>97.679698451945825</v>
      </c>
      <c r="F372" s="467">
        <f>'2019 Actual plus Potential'!E371</f>
        <v>5</v>
      </c>
    </row>
    <row r="373" spans="1:6">
      <c r="A373" s="467">
        <v>1</v>
      </c>
      <c r="B373" s="467">
        <v>16</v>
      </c>
      <c r="C373" s="467">
        <v>11</v>
      </c>
      <c r="D373" s="471">
        <v>56.931308676699366</v>
      </c>
      <c r="E373" s="471">
        <v>94.314454095893367</v>
      </c>
      <c r="F373" s="467">
        <f>'2019 Actual plus Potential'!E372</f>
        <v>12</v>
      </c>
    </row>
    <row r="374" spans="1:6">
      <c r="A374" s="467">
        <v>1</v>
      </c>
      <c r="B374" s="467">
        <v>16</v>
      </c>
      <c r="C374" s="467">
        <v>12</v>
      </c>
      <c r="D374" s="471">
        <v>64.25350104487336</v>
      </c>
      <c r="E374" s="471">
        <v>88.503892711244902</v>
      </c>
      <c r="F374" s="467">
        <f>'2019 Actual plus Potential'!E373</f>
        <v>21</v>
      </c>
    </row>
    <row r="375" spans="1:6">
      <c r="A375" s="467">
        <v>1</v>
      </c>
      <c r="B375" s="467">
        <v>16</v>
      </c>
      <c r="C375" s="467">
        <v>13</v>
      </c>
      <c r="D375" s="471">
        <v>39.059535019394872</v>
      </c>
      <c r="E375" s="471">
        <v>92.361955278434749</v>
      </c>
      <c r="F375" s="467">
        <f>'2019 Actual plus Potential'!E374</f>
        <v>14</v>
      </c>
    </row>
    <row r="376" spans="1:6">
      <c r="A376" s="467">
        <v>1</v>
      </c>
      <c r="B376" s="467">
        <v>16</v>
      </c>
      <c r="C376" s="467">
        <v>14</v>
      </c>
      <c r="D376" s="471">
        <v>15.320648394350291</v>
      </c>
      <c r="E376" s="471">
        <v>99.553972156525475</v>
      </c>
      <c r="F376" s="467">
        <f>'2019 Actual plus Potential'!E375</f>
        <v>7</v>
      </c>
    </row>
    <row r="377" spans="1:6">
      <c r="A377" s="467">
        <v>1</v>
      </c>
      <c r="B377" s="467">
        <v>16</v>
      </c>
      <c r="C377" s="467">
        <v>15</v>
      </c>
      <c r="D377" s="471">
        <v>6.7200882513842739</v>
      </c>
      <c r="E377" s="471">
        <v>99.786300741775975</v>
      </c>
      <c r="F377" s="467">
        <f>'2019 Actual plus Potential'!E376</f>
        <v>11</v>
      </c>
    </row>
    <row r="378" spans="1:6">
      <c r="A378" s="467">
        <v>1</v>
      </c>
      <c r="B378" s="467">
        <v>16</v>
      </c>
      <c r="C378" s="467">
        <v>16</v>
      </c>
      <c r="D378" s="471">
        <v>2.4578603929421785</v>
      </c>
      <c r="E378" s="471">
        <v>99.75109944098044</v>
      </c>
      <c r="F378" s="467">
        <f>'2019 Actual plus Potential'!E377</f>
        <v>18</v>
      </c>
    </row>
    <row r="379" spans="1:6">
      <c r="A379" s="467">
        <v>1</v>
      </c>
      <c r="B379" s="467">
        <v>16</v>
      </c>
      <c r="C379" s="467">
        <v>17</v>
      </c>
      <c r="D379" s="471">
        <v>10.55965643919531</v>
      </c>
      <c r="E379" s="471">
        <v>99.834800311760915</v>
      </c>
      <c r="F379" s="467">
        <f>'2019 Actual plus Potential'!E378</f>
        <v>19</v>
      </c>
    </row>
    <row r="380" spans="1:6">
      <c r="A380" s="467">
        <v>1</v>
      </c>
      <c r="B380" s="467">
        <v>16</v>
      </c>
      <c r="C380" s="467">
        <v>18</v>
      </c>
      <c r="D380" s="471">
        <v>14.481122043451762</v>
      </c>
      <c r="E380" s="471">
        <v>99.740930176306179</v>
      </c>
      <c r="F380" s="467">
        <f>'2019 Actual plus Potential'!E379</f>
        <v>33</v>
      </c>
    </row>
    <row r="381" spans="1:6">
      <c r="A381" s="467">
        <v>1</v>
      </c>
      <c r="B381" s="467">
        <v>16</v>
      </c>
      <c r="C381" s="467">
        <v>19</v>
      </c>
      <c r="D381" s="471">
        <v>61.998368671499769</v>
      </c>
      <c r="E381" s="471">
        <v>99.835582562889698</v>
      </c>
      <c r="F381" s="467">
        <f>'2019 Actual plus Potential'!E380</f>
        <v>42</v>
      </c>
    </row>
    <row r="382" spans="1:6">
      <c r="A382" s="467">
        <v>1</v>
      </c>
      <c r="B382" s="467">
        <v>16</v>
      </c>
      <c r="C382" s="467">
        <v>20</v>
      </c>
      <c r="D382" s="471">
        <v>46.774427023747648</v>
      </c>
      <c r="E382" s="471">
        <v>99.834800311760915</v>
      </c>
      <c r="F382" s="467">
        <f>'2019 Actual plus Potential'!E381</f>
        <v>46</v>
      </c>
    </row>
    <row r="383" spans="1:6">
      <c r="A383" s="467">
        <v>1</v>
      </c>
      <c r="B383" s="467">
        <v>16</v>
      </c>
      <c r="C383" s="467">
        <v>21</v>
      </c>
      <c r="D383" s="471">
        <v>14.497380664046087</v>
      </c>
      <c r="E383" s="471">
        <v>99.835582562889698</v>
      </c>
      <c r="F383" s="467">
        <f>'2019 Actual plus Potential'!E382</f>
        <v>62</v>
      </c>
    </row>
    <row r="384" spans="1:6">
      <c r="A384" s="467">
        <v>1</v>
      </c>
      <c r="B384" s="467">
        <v>16</v>
      </c>
      <c r="C384" s="467">
        <v>22</v>
      </c>
      <c r="D384" s="471">
        <v>17.366764644169621</v>
      </c>
      <c r="E384" s="471">
        <v>98.675504138894851</v>
      </c>
      <c r="F384" s="467">
        <f>'2019 Actual plus Potential'!E383</f>
        <v>69</v>
      </c>
    </row>
    <row r="385" spans="1:6">
      <c r="A385" s="467">
        <v>1</v>
      </c>
      <c r="B385" s="467">
        <v>16</v>
      </c>
      <c r="C385" s="467">
        <v>23</v>
      </c>
      <c r="D385" s="471">
        <v>1.9342809797827549</v>
      </c>
      <c r="E385" s="471">
        <v>99.835582562889698</v>
      </c>
      <c r="F385" s="467">
        <f>'2019 Actual plus Potential'!E384</f>
        <v>80</v>
      </c>
    </row>
    <row r="386" spans="1:6">
      <c r="A386" s="467">
        <v>1</v>
      </c>
      <c r="B386" s="467">
        <v>16</v>
      </c>
      <c r="C386" s="467">
        <v>24</v>
      </c>
      <c r="D386" s="471">
        <v>4.631531595812719</v>
      </c>
      <c r="E386" s="471">
        <v>99.834800311760915</v>
      </c>
      <c r="F386" s="467">
        <f>'2019 Actual plus Potential'!E385</f>
        <v>79</v>
      </c>
    </row>
    <row r="387" spans="1:6">
      <c r="A387" s="467">
        <v>1</v>
      </c>
      <c r="B387" s="467">
        <v>17</v>
      </c>
      <c r="C387" s="467">
        <v>1</v>
      </c>
      <c r="D387" s="471">
        <v>4.3867254764672916</v>
      </c>
      <c r="E387" s="471">
        <v>99.835582562889698</v>
      </c>
      <c r="F387" s="467">
        <f>'2019 Actual plus Potential'!E386</f>
        <v>88</v>
      </c>
    </row>
    <row r="388" spans="1:6">
      <c r="A388" s="467">
        <v>1</v>
      </c>
      <c r="B388" s="467">
        <v>17</v>
      </c>
      <c r="C388" s="467">
        <v>2</v>
      </c>
      <c r="D388" s="471">
        <v>2.1374821099639538</v>
      </c>
      <c r="E388" s="471">
        <v>99.824631047086655</v>
      </c>
      <c r="F388" s="467">
        <f>'2019 Actual plus Potential'!E387</f>
        <v>89</v>
      </c>
    </row>
    <row r="389" spans="1:6">
      <c r="A389" s="467">
        <v>1</v>
      </c>
      <c r="B389" s="467">
        <v>17</v>
      </c>
      <c r="C389" s="467">
        <v>3</v>
      </c>
      <c r="D389" s="471">
        <v>7.220790298979022</v>
      </c>
      <c r="E389" s="471">
        <v>96.548563319716195</v>
      </c>
      <c r="F389" s="467">
        <f>'2019 Actual plus Potential'!E388</f>
        <v>86</v>
      </c>
    </row>
    <row r="390" spans="1:6">
      <c r="A390" s="467">
        <v>1</v>
      </c>
      <c r="B390" s="467">
        <v>17</v>
      </c>
      <c r="C390" s="467">
        <v>4</v>
      </c>
      <c r="D390" s="471">
        <v>6.8740447185510565</v>
      </c>
      <c r="E390" s="471">
        <v>99.835582562889698</v>
      </c>
      <c r="F390" s="467">
        <f>'2019 Actual plus Potential'!E389</f>
        <v>73</v>
      </c>
    </row>
    <row r="391" spans="1:6">
      <c r="A391" s="467">
        <v>1</v>
      </c>
      <c r="B391" s="467">
        <v>17</v>
      </c>
      <c r="C391" s="467">
        <v>5</v>
      </c>
      <c r="D391" s="471">
        <v>7.1646614355423059</v>
      </c>
      <c r="E391" s="471">
        <v>99.835582562889698</v>
      </c>
      <c r="F391" s="467">
        <f>'2019 Actual plus Potential'!E390</f>
        <v>59</v>
      </c>
    </row>
    <row r="392" spans="1:6">
      <c r="A392" s="467">
        <v>1</v>
      </c>
      <c r="B392" s="467">
        <v>17</v>
      </c>
      <c r="C392" s="467">
        <v>6</v>
      </c>
      <c r="D392" s="471">
        <v>12.902638103275683</v>
      </c>
      <c r="E392" s="471">
        <v>99.835582562889698</v>
      </c>
      <c r="F392" s="467">
        <f>'2019 Actual plus Potential'!E391</f>
        <v>57</v>
      </c>
    </row>
    <row r="393" spans="1:6">
      <c r="A393" s="467">
        <v>1</v>
      </c>
      <c r="B393" s="467">
        <v>17</v>
      </c>
      <c r="C393" s="467">
        <v>7</v>
      </c>
      <c r="D393" s="471">
        <v>67.498166968585437</v>
      </c>
      <c r="E393" s="471">
        <v>98.609012792947766</v>
      </c>
      <c r="F393" s="467">
        <f>'2019 Actual plus Potential'!E392</f>
        <v>77</v>
      </c>
    </row>
    <row r="394" spans="1:6">
      <c r="A394" s="467">
        <v>1</v>
      </c>
      <c r="B394" s="467">
        <v>17</v>
      </c>
      <c r="C394" s="467">
        <v>8</v>
      </c>
      <c r="D394" s="471">
        <v>121.44944201299326</v>
      </c>
      <c r="E394" s="471">
        <v>91.042297624166835</v>
      </c>
      <c r="F394" s="467">
        <f>'2019 Actual plus Potential'!E393</f>
        <v>63</v>
      </c>
    </row>
    <row r="395" spans="1:6">
      <c r="A395" s="467">
        <v>1</v>
      </c>
      <c r="B395" s="467">
        <v>17</v>
      </c>
      <c r="C395" s="467">
        <v>9</v>
      </c>
      <c r="D395" s="471">
        <v>140.46311043169845</v>
      </c>
      <c r="E395" s="471">
        <v>88.640786658783057</v>
      </c>
      <c r="F395" s="467">
        <f>'2019 Actual plus Potential'!E394</f>
        <v>72</v>
      </c>
    </row>
    <row r="396" spans="1:6">
      <c r="A396" s="467">
        <v>1</v>
      </c>
      <c r="B396" s="467">
        <v>17</v>
      </c>
      <c r="C396" s="467">
        <v>10</v>
      </c>
      <c r="D396" s="471">
        <v>142.35588163710332</v>
      </c>
      <c r="E396" s="471">
        <v>95.842190550419261</v>
      </c>
      <c r="F396" s="467">
        <f>'2019 Actual plus Potential'!E395</f>
        <v>79</v>
      </c>
    </row>
    <row r="397" spans="1:6">
      <c r="A397" s="467">
        <v>1</v>
      </c>
      <c r="B397" s="467">
        <v>17</v>
      </c>
      <c r="C397" s="467">
        <v>11</v>
      </c>
      <c r="D397" s="471">
        <v>126.3443136292247</v>
      </c>
      <c r="E397" s="471">
        <v>88.965420877230699</v>
      </c>
      <c r="F397" s="467">
        <f>'2019 Actual plus Potential'!E396</f>
        <v>49</v>
      </c>
    </row>
    <row r="398" spans="1:6">
      <c r="A398" s="467">
        <v>1</v>
      </c>
      <c r="B398" s="467">
        <v>17</v>
      </c>
      <c r="C398" s="467">
        <v>12</v>
      </c>
      <c r="D398" s="471">
        <v>117.96320147205167</v>
      </c>
      <c r="E398" s="471">
        <v>94.428662760696625</v>
      </c>
      <c r="F398" s="467">
        <f>'2019 Actual plus Potential'!E397</f>
        <v>11</v>
      </c>
    </row>
    <row r="399" spans="1:6">
      <c r="A399" s="467">
        <v>1</v>
      </c>
      <c r="B399" s="467">
        <v>17</v>
      </c>
      <c r="C399" s="467">
        <v>13</v>
      </c>
      <c r="D399" s="471">
        <v>68.003615180648609</v>
      </c>
      <c r="E399" s="471">
        <v>99.202741399698994</v>
      </c>
      <c r="F399" s="467">
        <f>'2019 Actual plus Potential'!E398</f>
        <v>4</v>
      </c>
    </row>
    <row r="400" spans="1:6">
      <c r="A400" s="467">
        <v>1</v>
      </c>
      <c r="B400" s="467">
        <v>17</v>
      </c>
      <c r="C400" s="467">
        <v>14</v>
      </c>
      <c r="D400" s="471">
        <v>8.5360313710547739</v>
      </c>
      <c r="E400" s="471">
        <v>97.386354278649762</v>
      </c>
      <c r="F400" s="467">
        <f>'2019 Actual plus Potential'!E399</f>
        <v>8</v>
      </c>
    </row>
    <row r="401" spans="1:6">
      <c r="A401" s="467">
        <v>1</v>
      </c>
      <c r="B401" s="467">
        <v>17</v>
      </c>
      <c r="C401" s="467">
        <v>15</v>
      </c>
      <c r="D401" s="471">
        <v>25.440258153906846</v>
      </c>
      <c r="E401" s="471">
        <v>92.245399860245101</v>
      </c>
      <c r="F401" s="467">
        <f>'2019 Actual plus Potential'!E400</f>
        <v>7</v>
      </c>
    </row>
    <row r="402" spans="1:6">
      <c r="A402" s="467">
        <v>1</v>
      </c>
      <c r="B402" s="467">
        <v>17</v>
      </c>
      <c r="C402" s="467">
        <v>16</v>
      </c>
      <c r="D402" s="471">
        <v>63.204991060430352</v>
      </c>
      <c r="E402" s="471">
        <v>97.577223554074394</v>
      </c>
      <c r="F402" s="467">
        <f>'2019 Actual plus Potential'!E401</f>
        <v>13</v>
      </c>
    </row>
    <row r="403" spans="1:6">
      <c r="A403" s="467">
        <v>1</v>
      </c>
      <c r="B403" s="467">
        <v>17</v>
      </c>
      <c r="C403" s="467">
        <v>17</v>
      </c>
      <c r="D403" s="471">
        <v>65.81440267745883</v>
      </c>
      <c r="E403" s="471">
        <v>96.403064609761344</v>
      </c>
      <c r="F403" s="467">
        <f>'2019 Actual plus Potential'!E402</f>
        <v>12</v>
      </c>
    </row>
    <row r="404" spans="1:6">
      <c r="A404" s="467">
        <v>1</v>
      </c>
      <c r="B404" s="467">
        <v>17</v>
      </c>
      <c r="C404" s="467">
        <v>18</v>
      </c>
      <c r="D404" s="471">
        <v>72.705081120148634</v>
      </c>
      <c r="E404" s="471">
        <v>88.252007847774678</v>
      </c>
      <c r="F404" s="467">
        <f>'2019 Actual plus Potential'!E403</f>
        <v>8</v>
      </c>
    </row>
    <row r="405" spans="1:6">
      <c r="A405" s="467">
        <v>1</v>
      </c>
      <c r="B405" s="467">
        <v>17</v>
      </c>
      <c r="C405" s="467">
        <v>19</v>
      </c>
      <c r="D405" s="471">
        <v>69.499003679224117</v>
      </c>
      <c r="E405" s="471">
        <v>96.120671952268324</v>
      </c>
      <c r="F405" s="467">
        <f>'2019 Actual plus Potential'!E404</f>
        <v>11</v>
      </c>
    </row>
    <row r="406" spans="1:6">
      <c r="A406" s="467">
        <v>1</v>
      </c>
      <c r="B406" s="467">
        <v>17</v>
      </c>
      <c r="C406" s="467">
        <v>20</v>
      </c>
      <c r="D406" s="471">
        <v>43.995028274973585</v>
      </c>
      <c r="E406" s="471">
        <v>98.551126209417319</v>
      </c>
      <c r="F406" s="467">
        <f>'2019 Actual plus Potential'!E405</f>
        <v>14</v>
      </c>
    </row>
    <row r="407" spans="1:6">
      <c r="A407" s="467">
        <v>1</v>
      </c>
      <c r="B407" s="467">
        <v>17</v>
      </c>
      <c r="C407" s="467">
        <v>21</v>
      </c>
      <c r="D407" s="471">
        <v>45.152176447459546</v>
      </c>
      <c r="E407" s="471">
        <v>99.835582562889698</v>
      </c>
      <c r="F407" s="467">
        <f>'2019 Actual plus Potential'!E406</f>
        <v>25</v>
      </c>
    </row>
    <row r="408" spans="1:6">
      <c r="A408" s="467">
        <v>1</v>
      </c>
      <c r="B408" s="467">
        <v>17</v>
      </c>
      <c r="C408" s="467">
        <v>22</v>
      </c>
      <c r="D408" s="471">
        <v>73.02004453343946</v>
      </c>
      <c r="E408" s="471">
        <v>99.716680391313687</v>
      </c>
      <c r="F408" s="467">
        <f>'2019 Actual plus Potential'!E407</f>
        <v>49</v>
      </c>
    </row>
    <row r="409" spans="1:6">
      <c r="A409" s="467">
        <v>1</v>
      </c>
      <c r="B409" s="467">
        <v>17</v>
      </c>
      <c r="C409" s="467">
        <v>23</v>
      </c>
      <c r="D409" s="471">
        <v>44.210247512290884</v>
      </c>
      <c r="E409" s="471">
        <v>99.603253977639227</v>
      </c>
      <c r="F409" s="467">
        <f>'2019 Actual plus Potential'!E408</f>
        <v>75</v>
      </c>
    </row>
    <row r="410" spans="1:6">
      <c r="A410" s="467">
        <v>1</v>
      </c>
      <c r="B410" s="467">
        <v>17</v>
      </c>
      <c r="C410" s="467">
        <v>24</v>
      </c>
      <c r="D410" s="471">
        <v>70.158423408669648</v>
      </c>
      <c r="E410" s="471">
        <v>97.766528327241446</v>
      </c>
      <c r="F410" s="467">
        <f>'2019 Actual plus Potential'!E409</f>
        <v>90</v>
      </c>
    </row>
    <row r="411" spans="1:6">
      <c r="A411" s="467">
        <v>1</v>
      </c>
      <c r="B411" s="467">
        <v>18</v>
      </c>
      <c r="C411" s="467">
        <v>1</v>
      </c>
      <c r="D411" s="471">
        <v>72.414095984097244</v>
      </c>
      <c r="E411" s="471">
        <v>93.102747097398421</v>
      </c>
      <c r="F411" s="467">
        <f>'2019 Actual plus Potential'!E410</f>
        <v>102</v>
      </c>
    </row>
    <row r="412" spans="1:6">
      <c r="A412" s="467">
        <v>1</v>
      </c>
      <c r="B412" s="467">
        <v>18</v>
      </c>
      <c r="C412" s="467">
        <v>2</v>
      </c>
      <c r="D412" s="471">
        <v>62.038428385893027</v>
      </c>
      <c r="E412" s="471">
        <v>92.426882122124255</v>
      </c>
      <c r="F412" s="467">
        <f>'2019 Actual plus Potential'!E411</f>
        <v>103</v>
      </c>
    </row>
    <row r="413" spans="1:6">
      <c r="A413" s="467">
        <v>1</v>
      </c>
      <c r="B413" s="467">
        <v>18</v>
      </c>
      <c r="C413" s="467">
        <v>3</v>
      </c>
      <c r="D413" s="471">
        <v>40.145214983753405</v>
      </c>
      <c r="E413" s="471">
        <v>85.216873468071384</v>
      </c>
      <c r="F413" s="467">
        <f>'2019 Actual plus Potential'!E412</f>
        <v>102</v>
      </c>
    </row>
    <row r="414" spans="1:6">
      <c r="A414" s="467">
        <v>1</v>
      </c>
      <c r="B414" s="467">
        <v>18</v>
      </c>
      <c r="C414" s="467">
        <v>4</v>
      </c>
      <c r="D414" s="471">
        <v>24.039996493206903</v>
      </c>
      <c r="E414" s="471">
        <v>70.035725811653407</v>
      </c>
      <c r="F414" s="467">
        <f>'2019 Actual plus Potential'!E413</f>
        <v>101</v>
      </c>
    </row>
    <row r="415" spans="1:6">
      <c r="A415" s="467">
        <v>1</v>
      </c>
      <c r="B415" s="467">
        <v>18</v>
      </c>
      <c r="C415" s="467">
        <v>5</v>
      </c>
      <c r="D415" s="471">
        <v>0.58291908375042123</v>
      </c>
      <c r="E415" s="471">
        <v>46.271718770156951</v>
      </c>
      <c r="F415" s="467">
        <f>'2019 Actual plus Potential'!E414</f>
        <v>103</v>
      </c>
    </row>
    <row r="416" spans="1:6">
      <c r="A416" s="467">
        <v>1</v>
      </c>
      <c r="B416" s="467">
        <v>18</v>
      </c>
      <c r="C416" s="467">
        <v>6</v>
      </c>
      <c r="D416" s="471">
        <v>2.8018816941658544</v>
      </c>
      <c r="E416" s="471">
        <v>11.003144377553214</v>
      </c>
      <c r="F416" s="467">
        <f>'2019 Actual plus Potential'!E415</f>
        <v>103</v>
      </c>
    </row>
    <row r="417" spans="1:6">
      <c r="A417" s="467">
        <v>1</v>
      </c>
      <c r="B417" s="467">
        <v>18</v>
      </c>
      <c r="C417" s="467">
        <v>7</v>
      </c>
      <c r="D417" s="471">
        <v>22.727669227579803</v>
      </c>
      <c r="E417" s="471">
        <v>13.530597774672112</v>
      </c>
      <c r="F417" s="467">
        <f>'2019 Actual plus Potential'!E416</f>
        <v>103</v>
      </c>
    </row>
    <row r="418" spans="1:6">
      <c r="A418" s="467">
        <v>1</v>
      </c>
      <c r="B418" s="467">
        <v>18</v>
      </c>
      <c r="C418" s="467">
        <v>8</v>
      </c>
      <c r="D418" s="471">
        <v>53.231929767888282</v>
      </c>
      <c r="E418" s="471">
        <v>7.1122272629542032</v>
      </c>
      <c r="F418" s="467">
        <f>'2019 Actual plus Potential'!E417</f>
        <v>103</v>
      </c>
    </row>
    <row r="419" spans="1:6">
      <c r="A419" s="467">
        <v>1</v>
      </c>
      <c r="B419" s="467">
        <v>18</v>
      </c>
      <c r="C419" s="467">
        <v>9</v>
      </c>
      <c r="D419" s="471">
        <v>56.021410778098968</v>
      </c>
      <c r="E419" s="471">
        <v>46.458676789937641</v>
      </c>
      <c r="F419" s="467">
        <f>'2019 Actual plus Potential'!E418</f>
        <v>103</v>
      </c>
    </row>
    <row r="420" spans="1:6">
      <c r="A420" s="467">
        <v>1</v>
      </c>
      <c r="B420" s="467">
        <v>18</v>
      </c>
      <c r="C420" s="467">
        <v>10</v>
      </c>
      <c r="D420" s="471">
        <v>50.20260582170485</v>
      </c>
      <c r="E420" s="471">
        <v>33.007868630402065</v>
      </c>
      <c r="F420" s="467">
        <f>'2019 Actual plus Potential'!E419</f>
        <v>96</v>
      </c>
    </row>
    <row r="421" spans="1:6">
      <c r="A421" s="467">
        <v>1</v>
      </c>
      <c r="B421" s="467">
        <v>18</v>
      </c>
      <c r="C421" s="467">
        <v>11</v>
      </c>
      <c r="D421" s="471">
        <v>57.505987489710535</v>
      </c>
      <c r="E421" s="471">
        <v>19.051726241668458</v>
      </c>
      <c r="F421" s="467">
        <f>'2019 Actual plus Potential'!E420</f>
        <v>91</v>
      </c>
    </row>
    <row r="422" spans="1:6">
      <c r="A422" s="467">
        <v>1</v>
      </c>
      <c r="B422" s="467">
        <v>18</v>
      </c>
      <c r="C422" s="467">
        <v>12</v>
      </c>
      <c r="D422" s="471">
        <v>13.791924241565047</v>
      </c>
      <c r="E422" s="471">
        <v>21.470446731885616</v>
      </c>
      <c r="F422" s="467">
        <f>'2019 Actual plus Potential'!E421</f>
        <v>71</v>
      </c>
    </row>
    <row r="423" spans="1:6">
      <c r="A423" s="467">
        <v>1</v>
      </c>
      <c r="B423" s="467">
        <v>18</v>
      </c>
      <c r="C423" s="467">
        <v>13</v>
      </c>
      <c r="D423" s="471">
        <v>6.41460996842134</v>
      </c>
      <c r="E423" s="471">
        <v>43.865514298000434</v>
      </c>
      <c r="F423" s="467">
        <f>'2019 Actual plus Potential'!E422</f>
        <v>65</v>
      </c>
    </row>
    <row r="424" spans="1:6">
      <c r="A424" s="467">
        <v>1</v>
      </c>
      <c r="B424" s="467">
        <v>18</v>
      </c>
      <c r="C424" s="467">
        <v>14</v>
      </c>
      <c r="D424" s="471">
        <v>1.2768448088789055</v>
      </c>
      <c r="E424" s="471">
        <v>58.582787035046223</v>
      </c>
      <c r="F424" s="467">
        <f>'2019 Actual plus Potential'!E423</f>
        <v>51</v>
      </c>
    </row>
    <row r="425" spans="1:6">
      <c r="A425" s="467">
        <v>1</v>
      </c>
      <c r="B425" s="467">
        <v>18</v>
      </c>
      <c r="C425" s="467">
        <v>15</v>
      </c>
      <c r="D425" s="471">
        <v>1.0517688056961521E-2</v>
      </c>
      <c r="E425" s="471">
        <v>88.151097452160826</v>
      </c>
      <c r="F425" s="467">
        <f>'2019 Actual plus Potential'!E424</f>
        <v>19</v>
      </c>
    </row>
    <row r="426" spans="1:6">
      <c r="A426" s="467">
        <v>1</v>
      </c>
      <c r="B426" s="467">
        <v>18</v>
      </c>
      <c r="C426" s="467">
        <v>16</v>
      </c>
      <c r="D426" s="471">
        <v>0.31305600069028461</v>
      </c>
      <c r="E426" s="471">
        <v>83.952755643947555</v>
      </c>
      <c r="F426" s="467">
        <f>'2019 Actual plus Potential'!E425</f>
        <v>17</v>
      </c>
    </row>
    <row r="427" spans="1:6">
      <c r="A427" s="467">
        <v>1</v>
      </c>
      <c r="B427" s="467">
        <v>18</v>
      </c>
      <c r="C427" s="467">
        <v>17</v>
      </c>
      <c r="D427" s="471">
        <v>19.672927161189303</v>
      </c>
      <c r="E427" s="471">
        <v>99.767526714685033</v>
      </c>
      <c r="F427" s="467">
        <f>'2019 Actual plus Potential'!E426</f>
        <v>24</v>
      </c>
    </row>
    <row r="428" spans="1:6">
      <c r="A428" s="467">
        <v>1</v>
      </c>
      <c r="B428" s="467">
        <v>18</v>
      </c>
      <c r="C428" s="467">
        <v>18</v>
      </c>
      <c r="D428" s="471">
        <v>91.182400672627267</v>
      </c>
      <c r="E428" s="471">
        <v>99.818373038056336</v>
      </c>
      <c r="F428" s="467">
        <f>'2019 Actual plus Potential'!E427</f>
        <v>40</v>
      </c>
    </row>
    <row r="429" spans="1:6">
      <c r="A429" s="467">
        <v>1</v>
      </c>
      <c r="B429" s="467">
        <v>18</v>
      </c>
      <c r="C429" s="467">
        <v>19</v>
      </c>
      <c r="D429" s="471">
        <v>123.66132031112893</v>
      </c>
      <c r="E429" s="471">
        <v>98.649689851644823</v>
      </c>
      <c r="F429" s="467">
        <f>'2019 Actual plus Potential'!E428</f>
        <v>67</v>
      </c>
    </row>
    <row r="430" spans="1:6">
      <c r="A430" s="467">
        <v>1</v>
      </c>
      <c r="B430" s="467">
        <v>18</v>
      </c>
      <c r="C430" s="467">
        <v>20</v>
      </c>
      <c r="D430" s="471">
        <v>132.67720371299578</v>
      </c>
      <c r="E430" s="471">
        <v>99.044726671683534</v>
      </c>
      <c r="F430" s="467">
        <f>'2019 Actual plus Potential'!E429</f>
        <v>79</v>
      </c>
    </row>
    <row r="431" spans="1:6">
      <c r="A431" s="467">
        <v>1</v>
      </c>
      <c r="B431" s="467">
        <v>18</v>
      </c>
      <c r="C431" s="467">
        <v>21</v>
      </c>
      <c r="D431" s="471">
        <v>135.57455598185336</v>
      </c>
      <c r="E431" s="471">
        <v>99.826195549344234</v>
      </c>
      <c r="F431" s="467">
        <f>'2019 Actual plus Potential'!E430</f>
        <v>84</v>
      </c>
    </row>
    <row r="432" spans="1:6">
      <c r="A432" s="467">
        <v>1</v>
      </c>
      <c r="B432" s="467">
        <v>18</v>
      </c>
      <c r="C432" s="467">
        <v>22</v>
      </c>
      <c r="D432" s="471">
        <v>128.95790864836437</v>
      </c>
      <c r="E432" s="471">
        <v>99.683043592775732</v>
      </c>
      <c r="F432" s="467">
        <f>'2019 Actual plus Potential'!E431</f>
        <v>87</v>
      </c>
    </row>
    <row r="433" spans="1:6">
      <c r="A433" s="467">
        <v>1</v>
      </c>
      <c r="B433" s="467">
        <v>18</v>
      </c>
      <c r="C433" s="467">
        <v>23</v>
      </c>
      <c r="D433" s="471">
        <v>120.70247902305007</v>
      </c>
      <c r="E433" s="471">
        <v>99.821502042571495</v>
      </c>
      <c r="F433" s="467">
        <f>'2019 Actual plus Potential'!E432</f>
        <v>61</v>
      </c>
    </row>
    <row r="434" spans="1:6">
      <c r="A434" s="467">
        <v>1</v>
      </c>
      <c r="B434" s="467">
        <v>18</v>
      </c>
      <c r="C434" s="467">
        <v>24</v>
      </c>
      <c r="D434" s="471">
        <v>99.200578034385117</v>
      </c>
      <c r="E434" s="471">
        <v>99.835582562889698</v>
      </c>
      <c r="F434" s="467">
        <f>'2019 Actual plus Potential'!E433</f>
        <v>86</v>
      </c>
    </row>
    <row r="435" spans="1:6">
      <c r="A435" s="467">
        <v>1</v>
      </c>
      <c r="B435" s="467">
        <v>19</v>
      </c>
      <c r="C435" s="467">
        <v>1</v>
      </c>
      <c r="D435" s="471">
        <v>98.84085744212679</v>
      </c>
      <c r="E435" s="471">
        <v>99.835582562889698</v>
      </c>
      <c r="F435" s="467">
        <f>'2019 Actual plus Potential'!E434</f>
        <v>91</v>
      </c>
    </row>
    <row r="436" spans="1:6">
      <c r="A436" s="467">
        <v>1</v>
      </c>
      <c r="B436" s="467">
        <v>19</v>
      </c>
      <c r="C436" s="467">
        <v>2</v>
      </c>
      <c r="D436" s="471">
        <v>110.49865867347239</v>
      </c>
      <c r="E436" s="471">
        <v>99.835582562889698</v>
      </c>
      <c r="F436" s="467">
        <f>'2019 Actual plus Potential'!E435</f>
        <v>93</v>
      </c>
    </row>
    <row r="437" spans="1:6">
      <c r="A437" s="467">
        <v>1</v>
      </c>
      <c r="B437" s="467">
        <v>19</v>
      </c>
      <c r="C437" s="467">
        <v>3</v>
      </c>
      <c r="D437" s="471">
        <v>83.733359397185978</v>
      </c>
      <c r="E437" s="471">
        <v>99.835582562889698</v>
      </c>
      <c r="F437" s="467">
        <f>'2019 Actual plus Potential'!E436</f>
        <v>92</v>
      </c>
    </row>
    <row r="438" spans="1:6">
      <c r="A438" s="467">
        <v>1</v>
      </c>
      <c r="B438" s="467">
        <v>19</v>
      </c>
      <c r="C438" s="467">
        <v>4</v>
      </c>
      <c r="D438" s="471">
        <v>24.92010648100683</v>
      </c>
      <c r="E438" s="471">
        <v>99.835582562889698</v>
      </c>
      <c r="F438" s="467">
        <f>'2019 Actual plus Potential'!E437</f>
        <v>98</v>
      </c>
    </row>
    <row r="439" spans="1:6">
      <c r="A439" s="467">
        <v>1</v>
      </c>
      <c r="B439" s="467">
        <v>19</v>
      </c>
      <c r="C439" s="467">
        <v>5</v>
      </c>
      <c r="D439" s="471">
        <v>12.720053847147318</v>
      </c>
      <c r="E439" s="471">
        <v>99.835582562889698</v>
      </c>
      <c r="F439" s="467">
        <f>'2019 Actual plus Potential'!E438</f>
        <v>101</v>
      </c>
    </row>
    <row r="440" spans="1:6">
      <c r="A440" s="467">
        <v>1</v>
      </c>
      <c r="B440" s="467">
        <v>19</v>
      </c>
      <c r="C440" s="467">
        <v>6</v>
      </c>
      <c r="D440" s="471">
        <v>3.6591187077693612</v>
      </c>
      <c r="E440" s="471">
        <v>99.835582562889698</v>
      </c>
      <c r="F440" s="467">
        <f>'2019 Actual plus Potential'!E439</f>
        <v>96</v>
      </c>
    </row>
    <row r="441" spans="1:6">
      <c r="A441" s="467">
        <v>1</v>
      </c>
      <c r="B441" s="467">
        <v>19</v>
      </c>
      <c r="C441" s="467">
        <v>7</v>
      </c>
      <c r="D441" s="471">
        <v>0.14459680137008629</v>
      </c>
      <c r="E441" s="471">
        <v>99.835582562889698</v>
      </c>
      <c r="F441" s="467">
        <f>'2019 Actual plus Potential'!E440</f>
        <v>94</v>
      </c>
    </row>
    <row r="442" spans="1:6">
      <c r="A442" s="467">
        <v>1</v>
      </c>
      <c r="B442" s="467">
        <v>19</v>
      </c>
      <c r="C442" s="467">
        <v>8</v>
      </c>
      <c r="D442" s="471">
        <v>7.9961349526570746</v>
      </c>
      <c r="E442" s="471">
        <v>99.835582562889698</v>
      </c>
      <c r="F442" s="467">
        <f>'2019 Actual plus Potential'!E441</f>
        <v>83</v>
      </c>
    </row>
    <row r="443" spans="1:6">
      <c r="A443" s="467">
        <v>1</v>
      </c>
      <c r="B443" s="467">
        <v>19</v>
      </c>
      <c r="C443" s="467">
        <v>9</v>
      </c>
      <c r="D443" s="471">
        <v>1.572223597423237</v>
      </c>
      <c r="E443" s="471">
        <v>99.780824983874439</v>
      </c>
      <c r="F443" s="467">
        <f>'2019 Actual plus Potential'!E442</f>
        <v>86</v>
      </c>
    </row>
    <row r="444" spans="1:6">
      <c r="A444" s="467">
        <v>1</v>
      </c>
      <c r="B444" s="467">
        <v>19</v>
      </c>
      <c r="C444" s="467">
        <v>10</v>
      </c>
      <c r="D444" s="471">
        <v>34.116148348982847</v>
      </c>
      <c r="E444" s="471">
        <v>97.349588475596647</v>
      </c>
      <c r="F444" s="467">
        <f>'2019 Actual plus Potential'!E443</f>
        <v>72</v>
      </c>
    </row>
    <row r="445" spans="1:6">
      <c r="A445" s="467">
        <v>1</v>
      </c>
      <c r="B445" s="467">
        <v>19</v>
      </c>
      <c r="C445" s="467">
        <v>11</v>
      </c>
      <c r="D445" s="471">
        <v>49.90715578359228</v>
      </c>
      <c r="E445" s="471">
        <v>96.175429531283584</v>
      </c>
      <c r="F445" s="467">
        <f>'2019 Actual plus Potential'!E444</f>
        <v>82</v>
      </c>
    </row>
    <row r="446" spans="1:6">
      <c r="A446" s="467">
        <v>1</v>
      </c>
      <c r="B446" s="467">
        <v>19</v>
      </c>
      <c r="C446" s="467">
        <v>12</v>
      </c>
      <c r="D446" s="471">
        <v>61.369626913574564</v>
      </c>
      <c r="E446" s="471">
        <v>98.386071221242744</v>
      </c>
      <c r="F446" s="467">
        <f>'2019 Actual plus Potential'!E445</f>
        <v>91</v>
      </c>
    </row>
    <row r="447" spans="1:6">
      <c r="A447" s="467">
        <v>1</v>
      </c>
      <c r="B447" s="467">
        <v>19</v>
      </c>
      <c r="C447" s="467">
        <v>13</v>
      </c>
      <c r="D447" s="471">
        <v>133.43772774886602</v>
      </c>
      <c r="E447" s="471">
        <v>99.828542302730597</v>
      </c>
      <c r="F447" s="467">
        <f>'2019 Actual plus Potential'!E446</f>
        <v>97</v>
      </c>
    </row>
    <row r="448" spans="1:6">
      <c r="A448" s="467">
        <v>1</v>
      </c>
      <c r="B448" s="467">
        <v>19</v>
      </c>
      <c r="C448" s="467">
        <v>14</v>
      </c>
      <c r="D448" s="471">
        <v>144</v>
      </c>
      <c r="E448" s="471">
        <v>99.551625403139113</v>
      </c>
      <c r="F448" s="467">
        <f>'2019 Actual plus Potential'!E447</f>
        <v>98</v>
      </c>
    </row>
    <row r="449" spans="1:6">
      <c r="A449" s="467">
        <v>1</v>
      </c>
      <c r="B449" s="467">
        <v>19</v>
      </c>
      <c r="C449" s="467">
        <v>15</v>
      </c>
      <c r="D449" s="471">
        <v>131.76531391500043</v>
      </c>
      <c r="E449" s="471">
        <v>99.796470006450235</v>
      </c>
      <c r="F449" s="467">
        <f>'2019 Actual plus Potential'!E448</f>
        <v>94</v>
      </c>
    </row>
    <row r="450" spans="1:6">
      <c r="A450" s="467">
        <v>1</v>
      </c>
      <c r="B450" s="467">
        <v>19</v>
      </c>
      <c r="C450" s="467">
        <v>16</v>
      </c>
      <c r="D450" s="471">
        <v>76.563059730336903</v>
      </c>
      <c r="E450" s="471">
        <v>98.713052193076749</v>
      </c>
      <c r="F450" s="467">
        <f>'2019 Actual plus Potential'!E449</f>
        <v>85</v>
      </c>
    </row>
    <row r="451" spans="1:6">
      <c r="A451" s="467">
        <v>1</v>
      </c>
      <c r="B451" s="467">
        <v>19</v>
      </c>
      <c r="C451" s="467">
        <v>17</v>
      </c>
      <c r="D451" s="471">
        <v>44.560505568328828</v>
      </c>
      <c r="E451" s="471">
        <v>99.511730595570867</v>
      </c>
      <c r="F451" s="467">
        <f>'2019 Actual plus Potential'!E450</f>
        <v>69</v>
      </c>
    </row>
    <row r="452" spans="1:6">
      <c r="A452" s="467">
        <v>1</v>
      </c>
      <c r="B452" s="467">
        <v>19</v>
      </c>
      <c r="C452" s="467">
        <v>18</v>
      </c>
      <c r="D452" s="471">
        <v>44.205233702700184</v>
      </c>
      <c r="E452" s="471">
        <v>99.756575198881961</v>
      </c>
      <c r="F452" s="467">
        <f>'2019 Actual plus Potential'!E451</f>
        <v>52</v>
      </c>
    </row>
    <row r="453" spans="1:6">
      <c r="A453" s="467">
        <v>1</v>
      </c>
      <c r="B453" s="467">
        <v>19</v>
      </c>
      <c r="C453" s="467">
        <v>19</v>
      </c>
      <c r="D453" s="471">
        <v>75.695492287974787</v>
      </c>
      <c r="E453" s="471">
        <v>96.681546011610408</v>
      </c>
      <c r="F453" s="467">
        <f>'2019 Actual plus Potential'!E452</f>
        <v>27</v>
      </c>
    </row>
    <row r="454" spans="1:6">
      <c r="A454" s="467">
        <v>1</v>
      </c>
      <c r="B454" s="467">
        <v>19</v>
      </c>
      <c r="C454" s="467">
        <v>20</v>
      </c>
      <c r="D454" s="471">
        <v>144</v>
      </c>
      <c r="E454" s="471">
        <v>95.005964093743302</v>
      </c>
      <c r="F454" s="467">
        <f>'2019 Actual plus Potential'!E453</f>
        <v>21</v>
      </c>
    </row>
    <row r="455" spans="1:6">
      <c r="A455" s="467">
        <v>1</v>
      </c>
      <c r="B455" s="467">
        <v>19</v>
      </c>
      <c r="C455" s="467">
        <v>21</v>
      </c>
      <c r="D455" s="471">
        <v>144</v>
      </c>
      <c r="E455" s="471">
        <v>97.071107073747584</v>
      </c>
      <c r="F455" s="467">
        <f>'2019 Actual plus Potential'!E454</f>
        <v>7</v>
      </c>
    </row>
    <row r="456" spans="1:6">
      <c r="A456" s="467">
        <v>1</v>
      </c>
      <c r="B456" s="467">
        <v>19</v>
      </c>
      <c r="C456" s="467">
        <v>22</v>
      </c>
      <c r="D456" s="471">
        <v>144</v>
      </c>
      <c r="E456" s="471">
        <v>88.973243388518597</v>
      </c>
      <c r="F456" s="467">
        <f>'2019 Actual plus Potential'!E455</f>
        <v>1</v>
      </c>
    </row>
    <row r="457" spans="1:6">
      <c r="A457" s="467">
        <v>1</v>
      </c>
      <c r="B457" s="467">
        <v>19</v>
      </c>
      <c r="C457" s="467">
        <v>23</v>
      </c>
      <c r="D457" s="471">
        <v>144</v>
      </c>
      <c r="E457" s="471">
        <v>92.925958342291992</v>
      </c>
      <c r="F457" s="467">
        <f>'2019 Actual plus Potential'!E456</f>
        <v>2</v>
      </c>
    </row>
    <row r="458" spans="1:6">
      <c r="A458" s="467">
        <v>1</v>
      </c>
      <c r="B458" s="467">
        <v>19</v>
      </c>
      <c r="C458" s="467">
        <v>24</v>
      </c>
      <c r="D458" s="471">
        <v>144</v>
      </c>
      <c r="E458" s="471">
        <v>72.450535046226619</v>
      </c>
      <c r="F458" s="467">
        <f>'2019 Actual plus Potential'!E457</f>
        <v>3</v>
      </c>
    </row>
    <row r="459" spans="1:6">
      <c r="A459" s="467">
        <v>1</v>
      </c>
      <c r="B459" s="467">
        <v>20</v>
      </c>
      <c r="C459" s="467">
        <v>1</v>
      </c>
      <c r="D459" s="471">
        <v>144</v>
      </c>
      <c r="E459" s="471">
        <v>45.28138884110944</v>
      </c>
      <c r="F459" s="467">
        <f>'2019 Actual plus Potential'!E458</f>
        <v>4</v>
      </c>
    </row>
    <row r="460" spans="1:6">
      <c r="A460" s="467">
        <v>1</v>
      </c>
      <c r="B460" s="467">
        <v>20</v>
      </c>
      <c r="C460" s="467">
        <v>2</v>
      </c>
      <c r="D460" s="471">
        <v>144</v>
      </c>
      <c r="E460" s="471">
        <v>55.404500698774456</v>
      </c>
      <c r="F460" s="467">
        <f>'2019 Actual plus Potential'!E459</f>
        <v>1</v>
      </c>
    </row>
    <row r="461" spans="1:6">
      <c r="A461" s="467">
        <v>1</v>
      </c>
      <c r="B461" s="467">
        <v>20</v>
      </c>
      <c r="C461" s="467">
        <v>3</v>
      </c>
      <c r="D461" s="471">
        <v>144</v>
      </c>
      <c r="E461" s="471">
        <v>49.155096430875084</v>
      </c>
      <c r="F461" s="467">
        <f>'2019 Actual plus Potential'!E460</f>
        <v>6</v>
      </c>
    </row>
    <row r="462" spans="1:6">
      <c r="A462" s="467">
        <v>1</v>
      </c>
      <c r="B462" s="467">
        <v>20</v>
      </c>
      <c r="C462" s="467">
        <v>4</v>
      </c>
      <c r="D462" s="471">
        <v>144</v>
      </c>
      <c r="E462" s="471">
        <v>48.278192915502046</v>
      </c>
      <c r="F462" s="467">
        <f>'2019 Actual plus Potential'!E461</f>
        <v>9</v>
      </c>
    </row>
    <row r="463" spans="1:6">
      <c r="A463" s="467">
        <v>1</v>
      </c>
      <c r="B463" s="467">
        <v>20</v>
      </c>
      <c r="C463" s="467">
        <v>5</v>
      </c>
      <c r="D463" s="471">
        <v>144</v>
      </c>
      <c r="E463" s="471">
        <v>41.478866104063648</v>
      </c>
      <c r="F463" s="467">
        <f>'2019 Actual plus Potential'!E462</f>
        <v>8</v>
      </c>
    </row>
    <row r="464" spans="1:6">
      <c r="A464" s="467">
        <v>1</v>
      </c>
      <c r="B464" s="467">
        <v>20</v>
      </c>
      <c r="C464" s="467">
        <v>6</v>
      </c>
      <c r="D464" s="471">
        <v>144</v>
      </c>
      <c r="E464" s="471">
        <v>67.268121317996133</v>
      </c>
      <c r="F464" s="467">
        <f>'2019 Actual plus Potential'!E463</f>
        <v>9</v>
      </c>
    </row>
    <row r="465" spans="1:6">
      <c r="A465" s="467">
        <v>1</v>
      </c>
      <c r="B465" s="467">
        <v>20</v>
      </c>
      <c r="C465" s="467">
        <v>7</v>
      </c>
      <c r="D465" s="471">
        <v>144</v>
      </c>
      <c r="E465" s="471">
        <v>95.19213986239518</v>
      </c>
      <c r="F465" s="467">
        <f>'2019 Actual plus Potential'!E464</f>
        <v>14</v>
      </c>
    </row>
    <row r="466" spans="1:6">
      <c r="A466" s="467">
        <v>1</v>
      </c>
      <c r="B466" s="467">
        <v>20</v>
      </c>
      <c r="C466" s="467">
        <v>8</v>
      </c>
      <c r="D466" s="471">
        <v>144</v>
      </c>
      <c r="E466" s="471">
        <v>97.621029617286609</v>
      </c>
      <c r="F466" s="467">
        <f>'2019 Actual plus Potential'!E465</f>
        <v>15</v>
      </c>
    </row>
    <row r="467" spans="1:6">
      <c r="A467" s="467">
        <v>1</v>
      </c>
      <c r="B467" s="467">
        <v>20</v>
      </c>
      <c r="C467" s="467">
        <v>9</v>
      </c>
      <c r="D467" s="471">
        <v>144</v>
      </c>
      <c r="E467" s="471">
        <v>91.424818426144924</v>
      </c>
      <c r="F467" s="467">
        <f>'2019 Actual plus Potential'!E466</f>
        <v>11</v>
      </c>
    </row>
    <row r="468" spans="1:6">
      <c r="A468" s="467">
        <v>1</v>
      </c>
      <c r="B468" s="467">
        <v>20</v>
      </c>
      <c r="C468" s="467">
        <v>10</v>
      </c>
      <c r="D468" s="471">
        <v>144</v>
      </c>
      <c r="E468" s="471">
        <v>83.559283326166408</v>
      </c>
      <c r="F468" s="467">
        <f>'2019 Actual plus Potential'!E467</f>
        <v>19</v>
      </c>
    </row>
    <row r="469" spans="1:6">
      <c r="A469" s="467">
        <v>1</v>
      </c>
      <c r="B469" s="467">
        <v>20</v>
      </c>
      <c r="C469" s="467">
        <v>11</v>
      </c>
      <c r="D469" s="471">
        <v>144</v>
      </c>
      <c r="E469" s="471">
        <v>83.64533095033326</v>
      </c>
      <c r="F469" s="467">
        <f>'2019 Actual plus Potential'!E468</f>
        <v>34</v>
      </c>
    </row>
    <row r="470" spans="1:6">
      <c r="A470" s="467">
        <v>1</v>
      </c>
      <c r="B470" s="467">
        <v>20</v>
      </c>
      <c r="C470" s="467">
        <v>12</v>
      </c>
      <c r="D470" s="471">
        <v>144</v>
      </c>
      <c r="E470" s="471">
        <v>82.806757740270911</v>
      </c>
      <c r="F470" s="467">
        <f>'2019 Actual plus Potential'!E469</f>
        <v>44</v>
      </c>
    </row>
    <row r="471" spans="1:6">
      <c r="A471" s="467">
        <v>1</v>
      </c>
      <c r="B471" s="467">
        <v>20</v>
      </c>
      <c r="C471" s="467">
        <v>13</v>
      </c>
      <c r="D471" s="471">
        <v>144</v>
      </c>
      <c r="E471" s="471">
        <v>97.926107557514513</v>
      </c>
      <c r="F471" s="467">
        <f>'2019 Actual plus Potential'!E470</f>
        <v>71</v>
      </c>
    </row>
    <row r="472" spans="1:6">
      <c r="A472" s="467">
        <v>1</v>
      </c>
      <c r="B472" s="467">
        <v>20</v>
      </c>
      <c r="C472" s="467">
        <v>14</v>
      </c>
      <c r="D472" s="471">
        <v>107.69401504545009</v>
      </c>
      <c r="E472" s="471">
        <v>98.670810632122127</v>
      </c>
      <c r="F472" s="467">
        <f>'2019 Actual plus Potential'!E471</f>
        <v>92</v>
      </c>
    </row>
    <row r="473" spans="1:6">
      <c r="A473" s="467">
        <v>1</v>
      </c>
      <c r="B473" s="467">
        <v>20</v>
      </c>
      <c r="C473" s="467">
        <v>15</v>
      </c>
      <c r="D473" s="471">
        <v>54.179381770260797</v>
      </c>
      <c r="E473" s="471">
        <v>94.088383519673187</v>
      </c>
      <c r="F473" s="467">
        <f>'2019 Actual plus Potential'!E472</f>
        <v>89</v>
      </c>
    </row>
    <row r="474" spans="1:6">
      <c r="A474" s="467">
        <v>1</v>
      </c>
      <c r="B474" s="467">
        <v>20</v>
      </c>
      <c r="C474" s="467">
        <v>16</v>
      </c>
      <c r="D474" s="471">
        <v>74.691624179999792</v>
      </c>
      <c r="E474" s="471">
        <v>93.417994302300571</v>
      </c>
      <c r="F474" s="467">
        <f>'2019 Actual plus Potential'!E473</f>
        <v>74</v>
      </c>
    </row>
    <row r="475" spans="1:6">
      <c r="A475" s="467">
        <v>1</v>
      </c>
      <c r="B475" s="467">
        <v>20</v>
      </c>
      <c r="C475" s="467">
        <v>17</v>
      </c>
      <c r="D475" s="471">
        <v>96.176770842637268</v>
      </c>
      <c r="E475" s="471">
        <v>86.37304063642226</v>
      </c>
      <c r="F475" s="467">
        <f>'2019 Actual plus Potential'!E474</f>
        <v>62</v>
      </c>
    </row>
    <row r="476" spans="1:6">
      <c r="A476" s="467">
        <v>1</v>
      </c>
      <c r="B476" s="467">
        <v>20</v>
      </c>
      <c r="C476" s="467">
        <v>18</v>
      </c>
      <c r="D476" s="471">
        <v>20.867671552777935</v>
      </c>
      <c r="E476" s="471">
        <v>86.799367501612537</v>
      </c>
      <c r="F476" s="467">
        <f>'2019 Actual plus Potential'!E475</f>
        <v>64</v>
      </c>
    </row>
    <row r="477" spans="1:6">
      <c r="A477" s="467">
        <v>1</v>
      </c>
      <c r="B477" s="467">
        <v>20</v>
      </c>
      <c r="C477" s="467">
        <v>19</v>
      </c>
      <c r="D477" s="471">
        <v>45.305535577842768</v>
      </c>
      <c r="E477" s="471">
        <v>80.287126854439904</v>
      </c>
      <c r="F477" s="467">
        <f>'2019 Actual plus Potential'!E476</f>
        <v>64</v>
      </c>
    </row>
    <row r="478" spans="1:6">
      <c r="A478" s="467">
        <v>1</v>
      </c>
      <c r="B478" s="467">
        <v>20</v>
      </c>
      <c r="C478" s="467">
        <v>20</v>
      </c>
      <c r="D478" s="471">
        <v>44.53306175723916</v>
      </c>
      <c r="E478" s="471">
        <v>92.746040582670418</v>
      </c>
      <c r="F478" s="467">
        <f>'2019 Actual plus Potential'!E477</f>
        <v>47</v>
      </c>
    </row>
    <row r="479" spans="1:6">
      <c r="A479" s="467">
        <v>1</v>
      </c>
      <c r="B479" s="467">
        <v>20</v>
      </c>
      <c r="C479" s="467">
        <v>21</v>
      </c>
      <c r="D479" s="471">
        <v>120.58345905767848</v>
      </c>
      <c r="E479" s="471">
        <v>97.453627875725658</v>
      </c>
      <c r="F479" s="467">
        <f>'2019 Actual plus Potential'!E478</f>
        <v>20</v>
      </c>
    </row>
    <row r="480" spans="1:6">
      <c r="A480" s="467">
        <v>1</v>
      </c>
      <c r="B480" s="467">
        <v>20</v>
      </c>
      <c r="C480" s="467">
        <v>22</v>
      </c>
      <c r="D480" s="471">
        <v>144</v>
      </c>
      <c r="E480" s="471">
        <v>95.200744624811875</v>
      </c>
      <c r="F480" s="467">
        <f>'2019 Actual plus Potential'!E479</f>
        <v>22</v>
      </c>
    </row>
    <row r="481" spans="1:6">
      <c r="A481" s="467">
        <v>1</v>
      </c>
      <c r="B481" s="467">
        <v>20</v>
      </c>
      <c r="C481" s="467">
        <v>23</v>
      </c>
      <c r="D481" s="471">
        <v>144</v>
      </c>
      <c r="E481" s="471">
        <v>94.243269243173515</v>
      </c>
      <c r="F481" s="467">
        <f>'2019 Actual plus Potential'!E480</f>
        <v>37</v>
      </c>
    </row>
    <row r="482" spans="1:6">
      <c r="A482" s="467">
        <v>1</v>
      </c>
      <c r="B482" s="467">
        <v>20</v>
      </c>
      <c r="C482" s="467">
        <v>24</v>
      </c>
      <c r="D482" s="471">
        <v>131.80566310071484</v>
      </c>
      <c r="E482" s="471">
        <v>92.154658729305524</v>
      </c>
      <c r="F482" s="467">
        <f>'2019 Actual plus Potential'!E481</f>
        <v>31</v>
      </c>
    </row>
    <row r="483" spans="1:6">
      <c r="A483" s="467">
        <v>1</v>
      </c>
      <c r="B483" s="467">
        <v>21</v>
      </c>
      <c r="C483" s="467">
        <v>1</v>
      </c>
      <c r="D483" s="471">
        <v>72.662312267435581</v>
      </c>
      <c r="E483" s="471">
        <v>85.269284293700281</v>
      </c>
      <c r="F483" s="467">
        <f>'2019 Actual plus Potential'!E482</f>
        <v>40</v>
      </c>
    </row>
    <row r="484" spans="1:6">
      <c r="A484" s="467">
        <v>1</v>
      </c>
      <c r="B484" s="467">
        <v>21</v>
      </c>
      <c r="C484" s="467">
        <v>2</v>
      </c>
      <c r="D484" s="471">
        <v>71.46642465206925</v>
      </c>
      <c r="E484" s="471">
        <v>80.553874489357128</v>
      </c>
      <c r="F484" s="467">
        <f>'2019 Actual plus Potential'!E483</f>
        <v>32</v>
      </c>
    </row>
    <row r="485" spans="1:6">
      <c r="A485" s="467">
        <v>1</v>
      </c>
      <c r="B485" s="467">
        <v>21</v>
      </c>
      <c r="C485" s="467">
        <v>3</v>
      </c>
      <c r="D485" s="471">
        <v>94.950266095920597</v>
      </c>
      <c r="E485" s="471">
        <v>75.27211486777037</v>
      </c>
      <c r="F485" s="467">
        <f>'2019 Actual plus Potential'!E484</f>
        <v>17</v>
      </c>
    </row>
    <row r="486" spans="1:6">
      <c r="A486" s="467">
        <v>1</v>
      </c>
      <c r="B486" s="467">
        <v>21</v>
      </c>
      <c r="C486" s="467">
        <v>4</v>
      </c>
      <c r="D486" s="471">
        <v>140.19658884565976</v>
      </c>
      <c r="E486" s="471">
        <v>48.92902585465491</v>
      </c>
      <c r="F486" s="467">
        <f>'2019 Actual plus Potential'!E485</f>
        <v>14</v>
      </c>
    </row>
    <row r="487" spans="1:6">
      <c r="A487" s="467">
        <v>1</v>
      </c>
      <c r="B487" s="467">
        <v>21</v>
      </c>
      <c r="C487" s="467">
        <v>5</v>
      </c>
      <c r="D487" s="471">
        <v>144</v>
      </c>
      <c r="E487" s="471">
        <v>34.329090786927544</v>
      </c>
      <c r="F487" s="467">
        <f>'2019 Actual plus Potential'!E486</f>
        <v>12</v>
      </c>
    </row>
    <row r="488" spans="1:6">
      <c r="A488" s="467">
        <v>1</v>
      </c>
      <c r="B488" s="467">
        <v>21</v>
      </c>
      <c r="C488" s="467">
        <v>6</v>
      </c>
      <c r="D488" s="471">
        <v>144</v>
      </c>
      <c r="E488" s="471">
        <v>27.230161793162761</v>
      </c>
      <c r="F488" s="467">
        <f>'2019 Actual plus Potential'!E487</f>
        <v>8</v>
      </c>
    </row>
    <row r="489" spans="1:6">
      <c r="A489" s="467">
        <v>1</v>
      </c>
      <c r="B489" s="467">
        <v>21</v>
      </c>
      <c r="C489" s="467">
        <v>7</v>
      </c>
      <c r="D489" s="471">
        <v>144</v>
      </c>
      <c r="E489" s="471">
        <v>37.429934261449148</v>
      </c>
      <c r="F489" s="467">
        <f>'2019 Actual plus Potential'!E488</f>
        <v>6</v>
      </c>
    </row>
    <row r="490" spans="1:6">
      <c r="A490" s="467">
        <v>1</v>
      </c>
      <c r="B490" s="467">
        <v>21</v>
      </c>
      <c r="C490" s="467">
        <v>8</v>
      </c>
      <c r="D490" s="471">
        <v>134.58782681479229</v>
      </c>
      <c r="E490" s="471">
        <v>13.737894323801333</v>
      </c>
      <c r="F490" s="467">
        <f>'2019 Actual plus Potential'!E489</f>
        <v>5</v>
      </c>
    </row>
    <row r="491" spans="1:6">
      <c r="A491" s="467">
        <v>1</v>
      </c>
      <c r="B491" s="467">
        <v>21</v>
      </c>
      <c r="C491" s="467">
        <v>9</v>
      </c>
      <c r="D491" s="471">
        <v>132.93690055957219</v>
      </c>
      <c r="E491" s="471">
        <v>9.8759205009675348</v>
      </c>
      <c r="F491" s="467">
        <f>'2019 Actual plus Potential'!E490</f>
        <v>0</v>
      </c>
    </row>
    <row r="492" spans="1:6">
      <c r="A492" s="467">
        <v>1</v>
      </c>
      <c r="B492" s="467">
        <v>21</v>
      </c>
      <c r="C492" s="467">
        <v>10</v>
      </c>
      <c r="D492" s="471">
        <v>133.66626183659088</v>
      </c>
      <c r="E492" s="471">
        <v>13.557194313050957</v>
      </c>
      <c r="F492" s="467">
        <f>'2019 Actual plus Potential'!E491</f>
        <v>0</v>
      </c>
    </row>
    <row r="493" spans="1:6">
      <c r="A493" s="467">
        <v>1</v>
      </c>
      <c r="B493" s="467">
        <v>21</v>
      </c>
      <c r="C493" s="467">
        <v>11</v>
      </c>
      <c r="D493" s="471">
        <v>119.29973806105592</v>
      </c>
      <c r="E493" s="471">
        <v>3.2041006235218235</v>
      </c>
      <c r="F493" s="467">
        <f>'2019 Actual plus Potential'!E492</f>
        <v>0</v>
      </c>
    </row>
    <row r="494" spans="1:6">
      <c r="A494" s="467">
        <v>1</v>
      </c>
      <c r="B494" s="467">
        <v>21</v>
      </c>
      <c r="C494" s="467">
        <v>12</v>
      </c>
      <c r="D494" s="471">
        <v>120.32116751747444</v>
      </c>
      <c r="E494" s="471">
        <v>11.021918404644163</v>
      </c>
      <c r="F494" s="467">
        <f>'2019 Actual plus Potential'!E493</f>
        <v>0</v>
      </c>
    </row>
    <row r="495" spans="1:6">
      <c r="A495" s="467">
        <v>1</v>
      </c>
      <c r="B495" s="467">
        <v>21</v>
      </c>
      <c r="C495" s="467">
        <v>13</v>
      </c>
      <c r="D495" s="471">
        <v>123.16544358283384</v>
      </c>
      <c r="E495" s="471">
        <v>21.50799478606751</v>
      </c>
      <c r="F495" s="467">
        <f>'2019 Actual plus Potential'!E494</f>
        <v>0</v>
      </c>
    </row>
    <row r="496" spans="1:6">
      <c r="A496" s="467">
        <v>1</v>
      </c>
      <c r="B496" s="467">
        <v>21</v>
      </c>
      <c r="C496" s="467">
        <v>14</v>
      </c>
      <c r="D496" s="471">
        <v>119.07568953181918</v>
      </c>
      <c r="E496" s="471">
        <v>26.215582079122768</v>
      </c>
      <c r="F496" s="467">
        <f>'2019 Actual plus Potential'!E495</f>
        <v>0</v>
      </c>
    </row>
    <row r="497" spans="1:6">
      <c r="A497" s="467">
        <v>1</v>
      </c>
      <c r="B497" s="467">
        <v>21</v>
      </c>
      <c r="C497" s="467">
        <v>15</v>
      </c>
      <c r="D497" s="471">
        <v>99.724858325507867</v>
      </c>
      <c r="E497" s="471">
        <v>26.2507833799183</v>
      </c>
      <c r="F497" s="467">
        <f>'2019 Actual plus Potential'!E496</f>
        <v>0</v>
      </c>
    </row>
    <row r="498" spans="1:6">
      <c r="A498" s="467">
        <v>1</v>
      </c>
      <c r="B498" s="467">
        <v>21</v>
      </c>
      <c r="C498" s="467">
        <v>16</v>
      </c>
      <c r="D498" s="471">
        <v>107.698341600275</v>
      </c>
      <c r="E498" s="471">
        <v>32.869410180606323</v>
      </c>
      <c r="F498" s="467">
        <f>'2019 Actual plus Potential'!E497</f>
        <v>0</v>
      </c>
    </row>
    <row r="499" spans="1:6">
      <c r="A499" s="467">
        <v>1</v>
      </c>
      <c r="B499" s="467">
        <v>21</v>
      </c>
      <c r="C499" s="467">
        <v>17</v>
      </c>
      <c r="D499" s="471">
        <v>110.15466692258558</v>
      </c>
      <c r="E499" s="471">
        <v>33.7580474629112</v>
      </c>
      <c r="F499" s="467">
        <f>'2019 Actual plus Potential'!E498</f>
        <v>0</v>
      </c>
    </row>
    <row r="500" spans="1:6">
      <c r="A500" s="467">
        <v>1</v>
      </c>
      <c r="B500" s="467">
        <v>21</v>
      </c>
      <c r="C500" s="467">
        <v>18</v>
      </c>
      <c r="D500" s="471">
        <v>86.42021226706666</v>
      </c>
      <c r="E500" s="471">
        <v>44.873053751881322</v>
      </c>
      <c r="F500" s="467">
        <f>'2019 Actual plus Potential'!E499</f>
        <v>0</v>
      </c>
    </row>
    <row r="501" spans="1:6">
      <c r="A501" s="467">
        <v>1</v>
      </c>
      <c r="B501" s="467">
        <v>21</v>
      </c>
      <c r="C501" s="467">
        <v>19</v>
      </c>
      <c r="D501" s="471">
        <v>117.07890821993051</v>
      </c>
      <c r="E501" s="471">
        <v>64.202479144270058</v>
      </c>
      <c r="F501" s="467">
        <f>'2019 Actual plus Potential'!E500</f>
        <v>0</v>
      </c>
    </row>
    <row r="502" spans="1:6">
      <c r="A502" s="467">
        <v>1</v>
      </c>
      <c r="B502" s="467">
        <v>21</v>
      </c>
      <c r="C502" s="467">
        <v>20</v>
      </c>
      <c r="D502" s="471">
        <v>108.31124806574826</v>
      </c>
      <c r="E502" s="471">
        <v>80.571084014190504</v>
      </c>
      <c r="F502" s="467">
        <f>'2019 Actual plus Potential'!E501</f>
        <v>5</v>
      </c>
    </row>
    <row r="503" spans="1:6">
      <c r="A503" s="467">
        <v>1</v>
      </c>
      <c r="B503" s="467">
        <v>21</v>
      </c>
      <c r="C503" s="467">
        <v>21</v>
      </c>
      <c r="D503" s="471">
        <v>70.391052351975063</v>
      </c>
      <c r="E503" s="471">
        <v>86.599111212642441</v>
      </c>
      <c r="F503" s="467">
        <f>'2019 Actual plus Potential'!E502</f>
        <v>11</v>
      </c>
    </row>
    <row r="504" spans="1:6">
      <c r="A504" s="467">
        <v>1</v>
      </c>
      <c r="B504" s="467">
        <v>21</v>
      </c>
      <c r="C504" s="467">
        <v>22</v>
      </c>
      <c r="D504" s="471">
        <v>94.947180496283508</v>
      </c>
      <c r="E504" s="471">
        <v>99.000138357342507</v>
      </c>
      <c r="F504" s="467">
        <f>'2019 Actual plus Potential'!E503</f>
        <v>15</v>
      </c>
    </row>
    <row r="505" spans="1:6">
      <c r="A505" s="467">
        <v>1</v>
      </c>
      <c r="B505" s="467">
        <v>21</v>
      </c>
      <c r="C505" s="467">
        <v>23</v>
      </c>
      <c r="D505" s="471">
        <v>105.07916002053152</v>
      </c>
      <c r="E505" s="471">
        <v>99.314603311115903</v>
      </c>
      <c r="F505" s="467">
        <f>'2019 Actual plus Potential'!E504</f>
        <v>14</v>
      </c>
    </row>
    <row r="506" spans="1:6">
      <c r="A506" s="467">
        <v>1</v>
      </c>
      <c r="B506" s="467">
        <v>21</v>
      </c>
      <c r="C506" s="467">
        <v>24</v>
      </c>
      <c r="D506" s="471">
        <v>102.92069064935743</v>
      </c>
      <c r="E506" s="471">
        <v>97.560796280369814</v>
      </c>
      <c r="F506" s="467">
        <f>'2019 Actual plus Potential'!E505</f>
        <v>16</v>
      </c>
    </row>
    <row r="507" spans="1:6">
      <c r="A507" s="467">
        <v>1</v>
      </c>
      <c r="B507" s="467">
        <v>22</v>
      </c>
      <c r="C507" s="467">
        <v>1</v>
      </c>
      <c r="D507" s="471">
        <v>133.50771447063832</v>
      </c>
      <c r="E507" s="471">
        <v>81.192973661578151</v>
      </c>
      <c r="F507" s="467">
        <f>'2019 Actual plus Potential'!E506</f>
        <v>23</v>
      </c>
    </row>
    <row r="508" spans="1:6">
      <c r="A508" s="467">
        <v>1</v>
      </c>
      <c r="B508" s="467">
        <v>22</v>
      </c>
      <c r="C508" s="467">
        <v>2</v>
      </c>
      <c r="D508" s="471">
        <v>85.922588702895283</v>
      </c>
      <c r="E508" s="471">
        <v>91.66731627606967</v>
      </c>
      <c r="F508" s="467">
        <f>'2019 Actual plus Potential'!E507</f>
        <v>36</v>
      </c>
    </row>
    <row r="509" spans="1:6">
      <c r="A509" s="467">
        <v>1</v>
      </c>
      <c r="B509" s="467">
        <v>22</v>
      </c>
      <c r="C509" s="467">
        <v>3</v>
      </c>
      <c r="D509" s="471">
        <v>99.62085926107612</v>
      </c>
      <c r="E509" s="471">
        <v>96.525095785852514</v>
      </c>
      <c r="F509" s="467">
        <f>'2019 Actual plus Potential'!E508</f>
        <v>42</v>
      </c>
    </row>
    <row r="510" spans="1:6">
      <c r="A510" s="467">
        <v>1</v>
      </c>
      <c r="B510" s="467">
        <v>22</v>
      </c>
      <c r="C510" s="467">
        <v>4</v>
      </c>
      <c r="D510" s="471">
        <v>134.34940602749157</v>
      </c>
      <c r="E510" s="471">
        <v>99.781607235003236</v>
      </c>
      <c r="F510" s="467">
        <f>'2019 Actual plus Potential'!E509</f>
        <v>48</v>
      </c>
    </row>
    <row r="511" spans="1:6">
      <c r="A511" s="467">
        <v>1</v>
      </c>
      <c r="B511" s="467">
        <v>22</v>
      </c>
      <c r="C511" s="467">
        <v>5</v>
      </c>
      <c r="D511" s="471">
        <v>136.3169418727154</v>
      </c>
      <c r="E511" s="471">
        <v>99.835582562889698</v>
      </c>
      <c r="F511" s="467">
        <f>'2019 Actual plus Potential'!E510</f>
        <v>59</v>
      </c>
    </row>
    <row r="512" spans="1:6">
      <c r="A512" s="467">
        <v>1</v>
      </c>
      <c r="B512" s="467">
        <v>22</v>
      </c>
      <c r="C512" s="467">
        <v>6</v>
      </c>
      <c r="D512" s="471">
        <v>139.21695175339201</v>
      </c>
      <c r="E512" s="471">
        <v>99.831671307245756</v>
      </c>
      <c r="F512" s="467">
        <f>'2019 Actual plus Potential'!E511</f>
        <v>52</v>
      </c>
    </row>
    <row r="513" spans="1:6">
      <c r="A513" s="467">
        <v>1</v>
      </c>
      <c r="B513" s="467">
        <v>22</v>
      </c>
      <c r="C513" s="467">
        <v>7</v>
      </c>
      <c r="D513" s="471">
        <v>134.20086312792969</v>
      </c>
      <c r="E513" s="471">
        <v>99.803510266609337</v>
      </c>
      <c r="F513" s="467">
        <f>'2019 Actual plus Potential'!E512</f>
        <v>65</v>
      </c>
    </row>
    <row r="514" spans="1:6">
      <c r="A514" s="467">
        <v>1</v>
      </c>
      <c r="B514" s="467">
        <v>22</v>
      </c>
      <c r="C514" s="467">
        <v>8</v>
      </c>
      <c r="D514" s="471">
        <v>131.43361592053989</v>
      </c>
      <c r="E514" s="471">
        <v>99.248111965168789</v>
      </c>
      <c r="F514" s="467">
        <f>'2019 Actual plus Potential'!E513</f>
        <v>65</v>
      </c>
    </row>
    <row r="515" spans="1:6">
      <c r="A515" s="467">
        <v>1</v>
      </c>
      <c r="B515" s="467">
        <v>22</v>
      </c>
      <c r="C515" s="467">
        <v>9</v>
      </c>
      <c r="D515" s="471">
        <v>138.58336290254124</v>
      </c>
      <c r="E515" s="471">
        <v>97.915156041711455</v>
      </c>
      <c r="F515" s="467">
        <f>'2019 Actual plus Potential'!E514</f>
        <v>60</v>
      </c>
    </row>
    <row r="516" spans="1:6">
      <c r="A516" s="467">
        <v>1</v>
      </c>
      <c r="B516" s="467">
        <v>22</v>
      </c>
      <c r="C516" s="467">
        <v>10</v>
      </c>
      <c r="D516" s="471">
        <v>140.60790408614065</v>
      </c>
      <c r="E516" s="471">
        <v>90.784937002795104</v>
      </c>
      <c r="F516" s="467">
        <f>'2019 Actual plus Potential'!E515</f>
        <v>46</v>
      </c>
    </row>
    <row r="517" spans="1:6">
      <c r="A517" s="467">
        <v>1</v>
      </c>
      <c r="B517" s="467">
        <v>22</v>
      </c>
      <c r="C517" s="467">
        <v>11</v>
      </c>
      <c r="D517" s="471">
        <v>143.53151913731122</v>
      </c>
      <c r="E517" s="471">
        <v>84.181955224682866</v>
      </c>
      <c r="F517" s="467">
        <f>'2019 Actual plus Potential'!E516</f>
        <v>43</v>
      </c>
    </row>
    <row r="518" spans="1:6">
      <c r="A518" s="467">
        <v>1</v>
      </c>
      <c r="B518" s="467">
        <v>22</v>
      </c>
      <c r="C518" s="467">
        <v>12</v>
      </c>
      <c r="D518" s="471">
        <v>142.83824580051868</v>
      </c>
      <c r="E518" s="471">
        <v>71.587712051171792</v>
      </c>
      <c r="F518" s="467">
        <f>'2019 Actual plus Potential'!E517</f>
        <v>64</v>
      </c>
    </row>
    <row r="519" spans="1:6">
      <c r="A519" s="467">
        <v>1</v>
      </c>
      <c r="B519" s="467">
        <v>22</v>
      </c>
      <c r="C519" s="467">
        <v>13</v>
      </c>
      <c r="D519" s="471">
        <v>142.49062260296967</v>
      </c>
      <c r="E519" s="471">
        <v>64.434025478391746</v>
      </c>
      <c r="F519" s="467">
        <f>'2019 Actual plus Potential'!E518</f>
        <v>65</v>
      </c>
    </row>
    <row r="520" spans="1:6">
      <c r="A520" s="467">
        <v>1</v>
      </c>
      <c r="B520" s="467">
        <v>22</v>
      </c>
      <c r="C520" s="467">
        <v>14</v>
      </c>
      <c r="D520" s="471">
        <v>141.9237871032914</v>
      </c>
      <c r="E520" s="471">
        <v>83.793176413674487</v>
      </c>
      <c r="F520" s="467">
        <f>'2019 Actual plus Potential'!E519</f>
        <v>80</v>
      </c>
    </row>
    <row r="521" spans="1:6">
      <c r="A521" s="467">
        <v>1</v>
      </c>
      <c r="B521" s="467">
        <v>22</v>
      </c>
      <c r="C521" s="467">
        <v>15</v>
      </c>
      <c r="D521" s="471">
        <v>137.9946506007434</v>
      </c>
      <c r="E521" s="471">
        <v>83.57023484196948</v>
      </c>
      <c r="F521" s="467">
        <f>'2019 Actual plus Potential'!E520</f>
        <v>68</v>
      </c>
    </row>
    <row r="522" spans="1:6">
      <c r="A522" s="467">
        <v>1</v>
      </c>
      <c r="B522" s="467">
        <v>22</v>
      </c>
      <c r="C522" s="467">
        <v>16</v>
      </c>
      <c r="D522" s="471">
        <v>133.17875623716557</v>
      </c>
      <c r="E522" s="471">
        <v>91.426382928402489</v>
      </c>
      <c r="F522" s="467">
        <f>'2019 Actual plus Potential'!E521</f>
        <v>85</v>
      </c>
    </row>
    <row r="523" spans="1:6">
      <c r="A523" s="467">
        <v>1</v>
      </c>
      <c r="B523" s="467">
        <v>22</v>
      </c>
      <c r="C523" s="467">
        <v>17</v>
      </c>
      <c r="D523" s="471">
        <v>118.53495363550786</v>
      </c>
      <c r="E523" s="471">
        <v>99.097137497312403</v>
      </c>
      <c r="F523" s="467">
        <f>'2019 Actual plus Potential'!E522</f>
        <v>78</v>
      </c>
    </row>
    <row r="524" spans="1:6">
      <c r="A524" s="467">
        <v>1</v>
      </c>
      <c r="B524" s="467">
        <v>22</v>
      </c>
      <c r="C524" s="467">
        <v>18</v>
      </c>
      <c r="D524" s="471">
        <v>97.873693621098639</v>
      </c>
      <c r="E524" s="471">
        <v>99.763615459041063</v>
      </c>
      <c r="F524" s="467">
        <f>'2019 Actual plus Potential'!E523</f>
        <v>56</v>
      </c>
    </row>
    <row r="525" spans="1:6">
      <c r="A525" s="467">
        <v>1</v>
      </c>
      <c r="B525" s="467">
        <v>22</v>
      </c>
      <c r="C525" s="467">
        <v>19</v>
      </c>
      <c r="D525" s="471">
        <v>18.03153787958842</v>
      </c>
      <c r="E525" s="471">
        <v>99.557101161040634</v>
      </c>
      <c r="F525" s="467">
        <f>'2019 Actual plus Potential'!E524</f>
        <v>62</v>
      </c>
    </row>
    <row r="526" spans="1:6">
      <c r="A526" s="467">
        <v>1</v>
      </c>
      <c r="B526" s="467">
        <v>22</v>
      </c>
      <c r="C526" s="467">
        <v>20</v>
      </c>
      <c r="D526" s="471">
        <v>12.416902751476643</v>
      </c>
      <c r="E526" s="471">
        <v>98.111501075037637</v>
      </c>
      <c r="F526" s="467">
        <f>'2019 Actual plus Potential'!E525</f>
        <v>70</v>
      </c>
    </row>
    <row r="527" spans="1:6">
      <c r="A527" s="467">
        <v>1</v>
      </c>
      <c r="B527" s="467">
        <v>22</v>
      </c>
      <c r="C527" s="467">
        <v>21</v>
      </c>
      <c r="D527" s="471">
        <v>29.954337876663327</v>
      </c>
      <c r="E527" s="471">
        <v>99.073669963448722</v>
      </c>
      <c r="F527" s="467">
        <f>'2019 Actual plus Potential'!E526</f>
        <v>86</v>
      </c>
    </row>
    <row r="528" spans="1:6">
      <c r="A528" s="467">
        <v>1</v>
      </c>
      <c r="B528" s="467">
        <v>22</v>
      </c>
      <c r="C528" s="467">
        <v>22</v>
      </c>
      <c r="D528" s="471">
        <v>25.130476524221994</v>
      </c>
      <c r="E528" s="471">
        <v>92.85164448505698</v>
      </c>
      <c r="F528" s="467">
        <f>'2019 Actual plus Potential'!E527</f>
        <v>90</v>
      </c>
    </row>
    <row r="529" spans="1:6">
      <c r="A529" s="467">
        <v>1</v>
      </c>
      <c r="B529" s="467">
        <v>22</v>
      </c>
      <c r="C529" s="467">
        <v>23</v>
      </c>
      <c r="D529" s="471">
        <v>59.6740444695562</v>
      </c>
      <c r="E529" s="471">
        <v>98.355563427219948</v>
      </c>
      <c r="F529" s="467">
        <f>'2019 Actual plus Potential'!E528</f>
        <v>94</v>
      </c>
    </row>
    <row r="530" spans="1:6">
      <c r="A530" s="467">
        <v>1</v>
      </c>
      <c r="B530" s="467">
        <v>22</v>
      </c>
      <c r="C530" s="467">
        <v>24</v>
      </c>
      <c r="D530" s="471">
        <v>111.07544373036148</v>
      </c>
      <c r="E530" s="471">
        <v>98.993880348312189</v>
      </c>
      <c r="F530" s="467">
        <f>'2019 Actual plus Potential'!E529</f>
        <v>97</v>
      </c>
    </row>
    <row r="531" spans="1:6">
      <c r="A531" s="467">
        <v>1</v>
      </c>
      <c r="B531" s="467">
        <v>23</v>
      </c>
      <c r="C531" s="467">
        <v>1</v>
      </c>
      <c r="D531" s="471">
        <v>125.17057261762911</v>
      </c>
      <c r="E531" s="471">
        <v>97.824414910771878</v>
      </c>
      <c r="F531" s="467">
        <f>'2019 Actual plus Potential'!E530</f>
        <v>98</v>
      </c>
    </row>
    <row r="532" spans="1:6">
      <c r="A532" s="467">
        <v>1</v>
      </c>
      <c r="B532" s="467">
        <v>23</v>
      </c>
      <c r="C532" s="467">
        <v>2</v>
      </c>
      <c r="D532" s="471">
        <v>126.39395875391682</v>
      </c>
      <c r="E532" s="471">
        <v>99.420207213502465</v>
      </c>
      <c r="F532" s="467">
        <f>'2019 Actual plus Potential'!E531</f>
        <v>102</v>
      </c>
    </row>
    <row r="533" spans="1:6">
      <c r="A533" s="467">
        <v>1</v>
      </c>
      <c r="B533" s="467">
        <v>23</v>
      </c>
      <c r="C533" s="467">
        <v>3</v>
      </c>
      <c r="D533" s="471">
        <v>125.46160832930693</v>
      </c>
      <c r="E533" s="471">
        <v>98.28594307675769</v>
      </c>
      <c r="F533" s="467">
        <f>'2019 Actual plus Potential'!E532</f>
        <v>103</v>
      </c>
    </row>
    <row r="534" spans="1:6">
      <c r="A534" s="467">
        <v>1</v>
      </c>
      <c r="B534" s="467">
        <v>23</v>
      </c>
      <c r="C534" s="467">
        <v>4</v>
      </c>
      <c r="D534" s="471">
        <v>125.32489351879148</v>
      </c>
      <c r="E534" s="471">
        <v>99.631415018275632</v>
      </c>
      <c r="F534" s="467">
        <f>'2019 Actual plus Potential'!E533</f>
        <v>103</v>
      </c>
    </row>
    <row r="535" spans="1:6">
      <c r="A535" s="467">
        <v>1</v>
      </c>
      <c r="B535" s="467">
        <v>23</v>
      </c>
      <c r="C535" s="467">
        <v>5</v>
      </c>
      <c r="D535" s="471">
        <v>124.57411138219295</v>
      </c>
      <c r="E535" s="471">
        <v>92.508236239518368</v>
      </c>
      <c r="F535" s="467">
        <f>'2019 Actual plus Potential'!E534</f>
        <v>96</v>
      </c>
    </row>
    <row r="536" spans="1:6">
      <c r="A536" s="467">
        <v>1</v>
      </c>
      <c r="B536" s="467">
        <v>23</v>
      </c>
      <c r="C536" s="467">
        <v>6</v>
      </c>
      <c r="D536" s="471">
        <v>118.56280117418203</v>
      </c>
      <c r="E536" s="471">
        <v>96.190292302730597</v>
      </c>
      <c r="F536" s="467">
        <f>'2019 Actual plus Potential'!E535</f>
        <v>103</v>
      </c>
    </row>
    <row r="537" spans="1:6">
      <c r="A537" s="467">
        <v>1</v>
      </c>
      <c r="B537" s="467">
        <v>23</v>
      </c>
      <c r="C537" s="467">
        <v>7</v>
      </c>
      <c r="D537" s="471">
        <v>108.03133514745878</v>
      </c>
      <c r="E537" s="471">
        <v>92.19846479251774</v>
      </c>
      <c r="F537" s="467">
        <f>'2019 Actual plus Potential'!E536</f>
        <v>103</v>
      </c>
    </row>
    <row r="538" spans="1:6">
      <c r="A538" s="467">
        <v>1</v>
      </c>
      <c r="B538" s="467">
        <v>23</v>
      </c>
      <c r="C538" s="467">
        <v>8</v>
      </c>
      <c r="D538" s="471">
        <v>109.54007503804293</v>
      </c>
      <c r="E538" s="471">
        <v>93.338204687164051</v>
      </c>
      <c r="F538" s="467">
        <f>'2019 Actual plus Potential'!E537</f>
        <v>100</v>
      </c>
    </row>
    <row r="539" spans="1:6">
      <c r="A539" s="467">
        <v>1</v>
      </c>
      <c r="B539" s="467">
        <v>23</v>
      </c>
      <c r="C539" s="467">
        <v>9</v>
      </c>
      <c r="D539" s="471">
        <v>54.811929969434551</v>
      </c>
      <c r="E539" s="471">
        <v>99.004831864115246</v>
      </c>
      <c r="F539" s="467">
        <f>'2019 Actual plus Potential'!E538</f>
        <v>76</v>
      </c>
    </row>
    <row r="540" spans="1:6">
      <c r="A540" s="467">
        <v>1</v>
      </c>
      <c r="B540" s="467">
        <v>23</v>
      </c>
      <c r="C540" s="467">
        <v>10</v>
      </c>
      <c r="D540" s="471">
        <v>50.945473520216638</v>
      </c>
      <c r="E540" s="471">
        <v>94.278470543969036</v>
      </c>
      <c r="F540" s="467">
        <f>'2019 Actual plus Potential'!E539</f>
        <v>40</v>
      </c>
    </row>
    <row r="541" spans="1:6">
      <c r="A541" s="467">
        <v>1</v>
      </c>
      <c r="B541" s="467">
        <v>23</v>
      </c>
      <c r="C541" s="467">
        <v>11</v>
      </c>
      <c r="D541" s="471">
        <v>105.48952212326313</v>
      </c>
      <c r="E541" s="471">
        <v>79.033960546119104</v>
      </c>
      <c r="F541" s="467">
        <f>'2019 Actual plus Potential'!E540</f>
        <v>9</v>
      </c>
    </row>
    <row r="542" spans="1:6">
      <c r="A542" s="467">
        <v>1</v>
      </c>
      <c r="B542" s="467">
        <v>23</v>
      </c>
      <c r="C542" s="467">
        <v>12</v>
      </c>
      <c r="D542" s="471">
        <v>87.33118591315646</v>
      </c>
      <c r="E542" s="471">
        <v>86.339403837884333</v>
      </c>
      <c r="F542" s="467">
        <f>'2019 Actual plus Potential'!E541</f>
        <v>18</v>
      </c>
    </row>
    <row r="543" spans="1:6">
      <c r="A543" s="467">
        <v>1</v>
      </c>
      <c r="B543" s="467">
        <v>23</v>
      </c>
      <c r="C543" s="467">
        <v>13</v>
      </c>
      <c r="D543" s="471">
        <v>44.918888889305535</v>
      </c>
      <c r="E543" s="471">
        <v>72.711024672113524</v>
      </c>
      <c r="F543" s="467">
        <f>'2019 Actual plus Potential'!E542</f>
        <v>38</v>
      </c>
    </row>
    <row r="544" spans="1:6">
      <c r="A544" s="467">
        <v>1</v>
      </c>
      <c r="B544" s="467">
        <v>23</v>
      </c>
      <c r="C544" s="467">
        <v>14</v>
      </c>
      <c r="D544" s="471">
        <v>66.979191453256263</v>
      </c>
      <c r="E544" s="471">
        <v>74.079181896366379</v>
      </c>
      <c r="F544" s="467">
        <f>'2019 Actual plus Potential'!E543</f>
        <v>16</v>
      </c>
    </row>
    <row r="545" spans="1:6">
      <c r="A545" s="467">
        <v>1</v>
      </c>
      <c r="B545" s="467">
        <v>23</v>
      </c>
      <c r="C545" s="467">
        <v>15</v>
      </c>
      <c r="D545" s="471">
        <v>46.344927545493661</v>
      </c>
      <c r="E545" s="471">
        <v>88.914574553859381</v>
      </c>
      <c r="F545" s="467">
        <f>'2019 Actual plus Potential'!E544</f>
        <v>7</v>
      </c>
    </row>
    <row r="546" spans="1:6">
      <c r="A546" s="467">
        <v>1</v>
      </c>
      <c r="B546" s="467">
        <v>23</v>
      </c>
      <c r="C546" s="467">
        <v>16</v>
      </c>
      <c r="D546" s="471">
        <v>19.442117155510246</v>
      </c>
      <c r="E546" s="471">
        <v>96.839560739625881</v>
      </c>
      <c r="F546" s="467">
        <f>'2019 Actual plus Potential'!E545</f>
        <v>6</v>
      </c>
    </row>
    <row r="547" spans="1:6">
      <c r="A547" s="467">
        <v>1</v>
      </c>
      <c r="B547" s="467">
        <v>23</v>
      </c>
      <c r="C547" s="467">
        <v>17</v>
      </c>
      <c r="D547" s="471">
        <v>27.526250648350793</v>
      </c>
      <c r="E547" s="471">
        <v>98.730261717910125</v>
      </c>
      <c r="F547" s="467">
        <f>'2019 Actual plus Potential'!E546</f>
        <v>9</v>
      </c>
    </row>
    <row r="548" spans="1:6">
      <c r="A548" s="467">
        <v>1</v>
      </c>
      <c r="B548" s="467">
        <v>23</v>
      </c>
      <c r="C548" s="467">
        <v>18</v>
      </c>
      <c r="D548" s="471">
        <v>57.68803515435232</v>
      </c>
      <c r="E548" s="471">
        <v>99.611076488927125</v>
      </c>
      <c r="F548" s="467">
        <f>'2019 Actual plus Potential'!E547</f>
        <v>7</v>
      </c>
    </row>
    <row r="549" spans="1:6">
      <c r="A549" s="467">
        <v>1</v>
      </c>
      <c r="B549" s="467">
        <v>23</v>
      </c>
      <c r="C549" s="467">
        <v>19</v>
      </c>
      <c r="D549" s="471">
        <v>97.522864652046039</v>
      </c>
      <c r="E549" s="471">
        <v>99.801945764351743</v>
      </c>
      <c r="F549" s="467">
        <f>'2019 Actual plus Potential'!E548</f>
        <v>22</v>
      </c>
    </row>
    <row r="550" spans="1:6">
      <c r="A550" s="467">
        <v>1</v>
      </c>
      <c r="B550" s="467">
        <v>23</v>
      </c>
      <c r="C550" s="467">
        <v>20</v>
      </c>
      <c r="D550" s="471">
        <v>122.96149246881124</v>
      </c>
      <c r="E550" s="471">
        <v>99.591520210707372</v>
      </c>
      <c r="F550" s="467">
        <f>'2019 Actual plus Potential'!E549</f>
        <v>11</v>
      </c>
    </row>
    <row r="551" spans="1:6">
      <c r="A551" s="467">
        <v>1</v>
      </c>
      <c r="B551" s="467">
        <v>23</v>
      </c>
      <c r="C551" s="467">
        <v>21</v>
      </c>
      <c r="D551" s="471">
        <v>125.84176532676778</v>
      </c>
      <c r="E551" s="471">
        <v>99.834800311760915</v>
      </c>
      <c r="F551" s="467">
        <f>'2019 Actual plus Potential'!E550</f>
        <v>3</v>
      </c>
    </row>
    <row r="552" spans="1:6">
      <c r="A552" s="467">
        <v>1</v>
      </c>
      <c r="B552" s="467">
        <v>23</v>
      </c>
      <c r="C552" s="467">
        <v>22</v>
      </c>
      <c r="D552" s="471">
        <v>124.81372054266149</v>
      </c>
      <c r="E552" s="471">
        <v>99.786300741775975</v>
      </c>
      <c r="F552" s="467">
        <f>'2019 Actual plus Potential'!E551</f>
        <v>0</v>
      </c>
    </row>
    <row r="553" spans="1:6">
      <c r="A553" s="467">
        <v>1</v>
      </c>
      <c r="B553" s="467">
        <v>23</v>
      </c>
      <c r="C553" s="467">
        <v>23</v>
      </c>
      <c r="D553" s="471">
        <v>126.5528610433629</v>
      </c>
      <c r="E553" s="471">
        <v>99.835582562889698</v>
      </c>
      <c r="F553" s="467">
        <f>'2019 Actual plus Potential'!E552</f>
        <v>0</v>
      </c>
    </row>
    <row r="554" spans="1:6">
      <c r="A554" s="467">
        <v>1</v>
      </c>
      <c r="B554" s="467">
        <v>23</v>
      </c>
      <c r="C554" s="467">
        <v>24</v>
      </c>
      <c r="D554" s="471">
        <v>127.80232443452248</v>
      </c>
      <c r="E554" s="471">
        <v>99.814461782412394</v>
      </c>
      <c r="F554" s="467">
        <f>'2019 Actual plus Potential'!E553</f>
        <v>0</v>
      </c>
    </row>
    <row r="555" spans="1:6">
      <c r="A555" s="467">
        <v>1</v>
      </c>
      <c r="B555" s="467">
        <v>24</v>
      </c>
      <c r="C555" s="467">
        <v>1</v>
      </c>
      <c r="D555" s="471">
        <v>129.42794124824908</v>
      </c>
      <c r="E555" s="471">
        <v>99.728414158245542</v>
      </c>
      <c r="F555" s="467">
        <f>'2019 Actual plus Potential'!E554</f>
        <v>0</v>
      </c>
    </row>
    <row r="556" spans="1:6">
      <c r="A556" s="467">
        <v>1</v>
      </c>
      <c r="B556" s="467">
        <v>24</v>
      </c>
      <c r="C556" s="467">
        <v>2</v>
      </c>
      <c r="D556" s="471">
        <v>130.1833594627694</v>
      </c>
      <c r="E556" s="471">
        <v>99.753446194366802</v>
      </c>
      <c r="F556" s="467">
        <f>'2019 Actual plus Potential'!E555</f>
        <v>2</v>
      </c>
    </row>
    <row r="557" spans="1:6">
      <c r="A557" s="467">
        <v>1</v>
      </c>
      <c r="B557" s="467">
        <v>24</v>
      </c>
      <c r="C557" s="467">
        <v>3</v>
      </c>
      <c r="D557" s="471">
        <v>123.92218369136449</v>
      </c>
      <c r="E557" s="471">
        <v>99.745623683078918</v>
      </c>
      <c r="F557" s="467">
        <f>'2019 Actual plus Potential'!E556</f>
        <v>3</v>
      </c>
    </row>
    <row r="558" spans="1:6">
      <c r="A558" s="467">
        <v>1</v>
      </c>
      <c r="B558" s="467">
        <v>24</v>
      </c>
      <c r="C558" s="467">
        <v>4</v>
      </c>
      <c r="D558" s="471">
        <v>129.97863617164757</v>
      </c>
      <c r="E558" s="471">
        <v>99.835582562889698</v>
      </c>
      <c r="F558" s="467">
        <f>'2019 Actual plus Potential'!E557</f>
        <v>9</v>
      </c>
    </row>
    <row r="559" spans="1:6">
      <c r="A559" s="467">
        <v>1</v>
      </c>
      <c r="B559" s="467">
        <v>24</v>
      </c>
      <c r="C559" s="467">
        <v>5</v>
      </c>
      <c r="D559" s="471">
        <v>121.61281056511353</v>
      </c>
      <c r="E559" s="471">
        <v>99.835582562889698</v>
      </c>
      <c r="F559" s="467">
        <f>'2019 Actual plus Potential'!E558</f>
        <v>6</v>
      </c>
    </row>
    <row r="560" spans="1:6">
      <c r="A560" s="467">
        <v>1</v>
      </c>
      <c r="B560" s="467">
        <v>24</v>
      </c>
      <c r="C560" s="467">
        <v>6</v>
      </c>
      <c r="D560" s="471">
        <v>127.91161789542267</v>
      </c>
      <c r="E560" s="471">
        <v>99.835582562889698</v>
      </c>
      <c r="F560" s="467">
        <f>'2019 Actual plus Potential'!E559</f>
        <v>9</v>
      </c>
    </row>
    <row r="561" spans="1:6">
      <c r="A561" s="467">
        <v>1</v>
      </c>
      <c r="B561" s="467">
        <v>24</v>
      </c>
      <c r="C561" s="467">
        <v>7</v>
      </c>
      <c r="D561" s="471">
        <v>133.78863147953012</v>
      </c>
      <c r="E561" s="471">
        <v>99.835582562889698</v>
      </c>
      <c r="F561" s="467">
        <f>'2019 Actual plus Potential'!E560</f>
        <v>5</v>
      </c>
    </row>
    <row r="562" spans="1:6">
      <c r="A562" s="467">
        <v>1</v>
      </c>
      <c r="B562" s="467">
        <v>24</v>
      </c>
      <c r="C562" s="467">
        <v>8</v>
      </c>
      <c r="D562" s="471">
        <v>134.00922476788296</v>
      </c>
      <c r="E562" s="471">
        <v>99.835582562889698</v>
      </c>
      <c r="F562" s="467">
        <f>'2019 Actual plus Potential'!E561</f>
        <v>9</v>
      </c>
    </row>
    <row r="563" spans="1:6">
      <c r="A563" s="467">
        <v>1</v>
      </c>
      <c r="B563" s="467">
        <v>24</v>
      </c>
      <c r="C563" s="467">
        <v>9</v>
      </c>
      <c r="D563" s="471">
        <v>134.96066832668379</v>
      </c>
      <c r="E563" s="471">
        <v>99.835582562889698</v>
      </c>
      <c r="F563" s="467">
        <f>'2019 Actual plus Potential'!E562</f>
        <v>21</v>
      </c>
    </row>
    <row r="564" spans="1:6">
      <c r="A564" s="467">
        <v>1</v>
      </c>
      <c r="B564" s="467">
        <v>24</v>
      </c>
      <c r="C564" s="467">
        <v>10</v>
      </c>
      <c r="D564" s="471">
        <v>98.206544232935826</v>
      </c>
      <c r="E564" s="471">
        <v>99.835582562889698</v>
      </c>
      <c r="F564" s="467">
        <f>'2019 Actual plus Potential'!E563</f>
        <v>21</v>
      </c>
    </row>
    <row r="565" spans="1:6">
      <c r="A565" s="467">
        <v>1</v>
      </c>
      <c r="B565" s="467">
        <v>24</v>
      </c>
      <c r="C565" s="467">
        <v>11</v>
      </c>
      <c r="D565" s="471">
        <v>99.778046527158921</v>
      </c>
      <c r="E565" s="471">
        <v>99.669745323586326</v>
      </c>
      <c r="F565" s="467">
        <f>'2019 Actual plus Potential'!E564</f>
        <v>15</v>
      </c>
    </row>
    <row r="566" spans="1:6">
      <c r="A566" s="467">
        <v>1</v>
      </c>
      <c r="B566" s="467">
        <v>24</v>
      </c>
      <c r="C566" s="467">
        <v>12</v>
      </c>
      <c r="D566" s="471">
        <v>106.21803014192437</v>
      </c>
      <c r="E566" s="471">
        <v>99.835582562889698</v>
      </c>
      <c r="F566" s="467">
        <f>'2019 Actual plus Potential'!E565</f>
        <v>16</v>
      </c>
    </row>
    <row r="567" spans="1:6">
      <c r="A567" s="467">
        <v>1</v>
      </c>
      <c r="B567" s="467">
        <v>24</v>
      </c>
      <c r="C567" s="467">
        <v>13</v>
      </c>
      <c r="D567" s="471">
        <v>92.217839994724145</v>
      </c>
      <c r="E567" s="471">
        <v>99.835582562889698</v>
      </c>
      <c r="F567" s="467">
        <f>'2019 Actual plus Potential'!E566</f>
        <v>13</v>
      </c>
    </row>
    <row r="568" spans="1:6">
      <c r="A568" s="467">
        <v>1</v>
      </c>
      <c r="B568" s="467">
        <v>24</v>
      </c>
      <c r="C568" s="467">
        <v>14</v>
      </c>
      <c r="D568" s="471">
        <v>70.486709297725696</v>
      </c>
      <c r="E568" s="471">
        <v>99.835582562889698</v>
      </c>
      <c r="F568" s="467">
        <f>'2019 Actual plus Potential'!E567</f>
        <v>8</v>
      </c>
    </row>
    <row r="569" spans="1:6">
      <c r="A569" s="467">
        <v>1</v>
      </c>
      <c r="B569" s="467">
        <v>24</v>
      </c>
      <c r="C569" s="467">
        <v>15</v>
      </c>
      <c r="D569" s="471">
        <v>51.945997531280121</v>
      </c>
      <c r="E569" s="471">
        <v>99.835582562889698</v>
      </c>
      <c r="F569" s="467">
        <f>'2019 Actual plus Potential'!E568</f>
        <v>5</v>
      </c>
    </row>
    <row r="570" spans="1:6">
      <c r="A570" s="467">
        <v>1</v>
      </c>
      <c r="B570" s="467">
        <v>24</v>
      </c>
      <c r="C570" s="467">
        <v>16</v>
      </c>
      <c r="D570" s="471">
        <v>29.204968183275469</v>
      </c>
      <c r="E570" s="471">
        <v>99.834800311760915</v>
      </c>
      <c r="F570" s="467">
        <f>'2019 Actual plus Potential'!E569</f>
        <v>8</v>
      </c>
    </row>
    <row r="571" spans="1:6">
      <c r="A571" s="467">
        <v>1</v>
      </c>
      <c r="B571" s="467">
        <v>24</v>
      </c>
      <c r="C571" s="467">
        <v>17</v>
      </c>
      <c r="D571" s="471">
        <v>16.81030146478065</v>
      </c>
      <c r="E571" s="471">
        <v>99.835582562889698</v>
      </c>
      <c r="F571" s="467">
        <f>'2019 Actual plus Potential'!E570</f>
        <v>13</v>
      </c>
    </row>
    <row r="572" spans="1:6">
      <c r="A572" s="467">
        <v>1</v>
      </c>
      <c r="B572" s="467">
        <v>24</v>
      </c>
      <c r="C572" s="467">
        <v>18</v>
      </c>
      <c r="D572" s="471">
        <v>13.259503519527509</v>
      </c>
      <c r="E572" s="471">
        <v>99.835582562889698</v>
      </c>
      <c r="F572" s="467">
        <f>'2019 Actual plus Potential'!E571</f>
        <v>18</v>
      </c>
    </row>
    <row r="573" spans="1:6">
      <c r="A573" s="467">
        <v>1</v>
      </c>
      <c r="B573" s="467">
        <v>24</v>
      </c>
      <c r="C573" s="467">
        <v>19</v>
      </c>
      <c r="D573" s="471">
        <v>20.41721863433451</v>
      </c>
      <c r="E573" s="471">
        <v>99.835582562889698</v>
      </c>
      <c r="F573" s="467">
        <f>'2019 Actual plus Potential'!E572</f>
        <v>10</v>
      </c>
    </row>
    <row r="574" spans="1:6">
      <c r="A574" s="467">
        <v>1</v>
      </c>
      <c r="B574" s="467">
        <v>24</v>
      </c>
      <c r="C574" s="467">
        <v>20</v>
      </c>
      <c r="D574" s="471">
        <v>2.2806814478257444</v>
      </c>
      <c r="E574" s="471">
        <v>99.835582562889698</v>
      </c>
      <c r="F574" s="467">
        <f>'2019 Actual plus Potential'!E573</f>
        <v>4</v>
      </c>
    </row>
    <row r="575" spans="1:6">
      <c r="A575" s="467">
        <v>1</v>
      </c>
      <c r="B575" s="467">
        <v>24</v>
      </c>
      <c r="C575" s="467">
        <v>21</v>
      </c>
      <c r="D575" s="471">
        <v>0.22300469658347027</v>
      </c>
      <c r="E575" s="471">
        <v>99.835582562889698</v>
      </c>
      <c r="F575" s="467">
        <f>'2019 Actual plus Potential'!E574</f>
        <v>13</v>
      </c>
    </row>
    <row r="576" spans="1:6">
      <c r="A576" s="467">
        <v>1</v>
      </c>
      <c r="B576" s="467">
        <v>24</v>
      </c>
      <c r="C576" s="467">
        <v>22</v>
      </c>
      <c r="D576" s="471">
        <v>2.6653089848272451</v>
      </c>
      <c r="E576" s="471">
        <v>99.835582562889698</v>
      </c>
      <c r="F576" s="467">
        <f>'2019 Actual plus Potential'!E575</f>
        <v>20</v>
      </c>
    </row>
    <row r="577" spans="1:6">
      <c r="A577" s="467">
        <v>1</v>
      </c>
      <c r="B577" s="467">
        <v>24</v>
      </c>
      <c r="C577" s="467">
        <v>23</v>
      </c>
      <c r="D577" s="471">
        <v>2.8583192067529675</v>
      </c>
      <c r="E577" s="471">
        <v>99.834018060632133</v>
      </c>
      <c r="F577" s="467">
        <f>'2019 Actual plus Potential'!E576</f>
        <v>35</v>
      </c>
    </row>
    <row r="578" spans="1:6">
      <c r="A578" s="467">
        <v>1</v>
      </c>
      <c r="B578" s="467">
        <v>24</v>
      </c>
      <c r="C578" s="467">
        <v>24</v>
      </c>
      <c r="D578" s="471">
        <v>7.4644522899941776</v>
      </c>
      <c r="E578" s="471">
        <v>99.829324553859394</v>
      </c>
      <c r="F578" s="467">
        <f>'2019 Actual plus Potential'!E577</f>
        <v>38</v>
      </c>
    </row>
    <row r="579" spans="1:6">
      <c r="A579" s="467">
        <v>1</v>
      </c>
      <c r="B579" s="467">
        <v>25</v>
      </c>
      <c r="C579" s="467">
        <v>1</v>
      </c>
      <c r="D579" s="471">
        <v>1.2745720252063835</v>
      </c>
      <c r="E579" s="471">
        <v>99.457755267684377</v>
      </c>
      <c r="F579" s="467">
        <f>'2019 Actual plus Potential'!E578</f>
        <v>32</v>
      </c>
    </row>
    <row r="580" spans="1:6">
      <c r="A580" s="467">
        <v>1</v>
      </c>
      <c r="B580" s="467">
        <v>25</v>
      </c>
      <c r="C580" s="467">
        <v>2</v>
      </c>
      <c r="D580" s="471">
        <v>9.7889518233633019</v>
      </c>
      <c r="E580" s="471">
        <v>58.220604762416684</v>
      </c>
      <c r="F580" s="467">
        <f>'2019 Actual plus Potential'!E579</f>
        <v>18</v>
      </c>
    </row>
    <row r="581" spans="1:6">
      <c r="A581" s="467">
        <v>1</v>
      </c>
      <c r="B581" s="467">
        <v>25</v>
      </c>
      <c r="C581" s="467">
        <v>3</v>
      </c>
      <c r="D581" s="471">
        <v>5.0124846824265026</v>
      </c>
      <c r="E581" s="471">
        <v>37.137372339281882</v>
      </c>
      <c r="F581" s="467">
        <f>'2019 Actual plus Potential'!E580</f>
        <v>30</v>
      </c>
    </row>
    <row r="582" spans="1:6">
      <c r="A582" s="467">
        <v>1</v>
      </c>
      <c r="B582" s="467">
        <v>25</v>
      </c>
      <c r="C582" s="467">
        <v>4</v>
      </c>
      <c r="D582" s="471">
        <v>2.1729017812304696</v>
      </c>
      <c r="E582" s="471">
        <v>35.954608632552144</v>
      </c>
      <c r="F582" s="467">
        <f>'2019 Actual plus Potential'!E581</f>
        <v>52</v>
      </c>
    </row>
    <row r="583" spans="1:6">
      <c r="A583" s="467">
        <v>1</v>
      </c>
      <c r="B583" s="467">
        <v>25</v>
      </c>
      <c r="C583" s="467">
        <v>5</v>
      </c>
      <c r="D583" s="471">
        <v>0.12674018732936865</v>
      </c>
      <c r="E583" s="471">
        <v>5.0290925069877446</v>
      </c>
      <c r="F583" s="467">
        <f>'2019 Actual plus Potential'!E582</f>
        <v>35</v>
      </c>
    </row>
    <row r="584" spans="1:6">
      <c r="A584" s="467">
        <v>1</v>
      </c>
      <c r="B584" s="467">
        <v>25</v>
      </c>
      <c r="C584" s="467">
        <v>6</v>
      </c>
      <c r="D584" s="471">
        <v>1.71330372346772</v>
      </c>
      <c r="E584" s="471">
        <v>7.5143043431520109</v>
      </c>
      <c r="F584" s="467">
        <f>'2019 Actual plus Potential'!E583</f>
        <v>48</v>
      </c>
    </row>
    <row r="585" spans="1:6">
      <c r="A585" s="467">
        <v>1</v>
      </c>
      <c r="B585" s="467">
        <v>25</v>
      </c>
      <c r="C585" s="467">
        <v>7</v>
      </c>
      <c r="D585" s="471">
        <v>6.7061811455877933</v>
      </c>
      <c r="E585" s="471">
        <v>26.59653837884326</v>
      </c>
      <c r="F585" s="467">
        <f>'2019 Actual plus Potential'!E584</f>
        <v>17</v>
      </c>
    </row>
    <row r="586" spans="1:6">
      <c r="A586" s="467">
        <v>1</v>
      </c>
      <c r="B586" s="467">
        <v>25</v>
      </c>
      <c r="C586" s="467">
        <v>8</v>
      </c>
      <c r="D586" s="471">
        <v>2.6977764245553195</v>
      </c>
      <c r="E586" s="471">
        <v>54.524468178886266</v>
      </c>
      <c r="F586" s="467">
        <f>'2019 Actual plus Potential'!E585</f>
        <v>9</v>
      </c>
    </row>
    <row r="587" spans="1:6">
      <c r="A587" s="467">
        <v>1</v>
      </c>
      <c r="B587" s="467">
        <v>25</v>
      </c>
      <c r="C587" s="467">
        <v>9</v>
      </c>
      <c r="D587" s="471">
        <v>1.6395414932972243</v>
      </c>
      <c r="E587" s="471">
        <v>79.059774833369175</v>
      </c>
      <c r="F587" s="467">
        <f>'2019 Actual plus Potential'!E586</f>
        <v>10</v>
      </c>
    </row>
    <row r="588" spans="1:6">
      <c r="A588" s="467">
        <v>1</v>
      </c>
      <c r="B588" s="467">
        <v>25</v>
      </c>
      <c r="C588" s="467">
        <v>10</v>
      </c>
      <c r="D588" s="471">
        <v>13.262078217049185</v>
      </c>
      <c r="E588" s="471">
        <v>77.588360460116107</v>
      </c>
      <c r="F588" s="467">
        <f>'2019 Actual plus Potential'!E587</f>
        <v>4</v>
      </c>
    </row>
    <row r="589" spans="1:6">
      <c r="A589" s="467">
        <v>1</v>
      </c>
      <c r="B589" s="467">
        <v>25</v>
      </c>
      <c r="C589" s="467">
        <v>11</v>
      </c>
      <c r="D589" s="471">
        <v>8.186500574733488</v>
      </c>
      <c r="E589" s="471">
        <v>54.792780316061062</v>
      </c>
      <c r="F589" s="467">
        <f>'2019 Actual plus Potential'!E588</f>
        <v>3</v>
      </c>
    </row>
    <row r="590" spans="1:6">
      <c r="A590" s="467">
        <v>1</v>
      </c>
      <c r="B590" s="467">
        <v>25</v>
      </c>
      <c r="C590" s="467">
        <v>12</v>
      </c>
      <c r="D590" s="471">
        <v>3.8929905938340963E-3</v>
      </c>
      <c r="E590" s="471">
        <v>41.61967130724576</v>
      </c>
      <c r="F590" s="467">
        <f>'2019 Actual plus Potential'!E589</f>
        <v>13</v>
      </c>
    </row>
    <row r="591" spans="1:6">
      <c r="A591" s="467">
        <v>1</v>
      </c>
      <c r="B591" s="467">
        <v>25</v>
      </c>
      <c r="C591" s="467">
        <v>13</v>
      </c>
      <c r="D591" s="471">
        <v>3.1323611631796013E-2</v>
      </c>
      <c r="E591" s="471">
        <v>74.943569393678786</v>
      </c>
      <c r="F591" s="467">
        <f>'2019 Actual plus Potential'!E590</f>
        <v>22</v>
      </c>
    </row>
    <row r="592" spans="1:6">
      <c r="A592" s="467">
        <v>1</v>
      </c>
      <c r="B592" s="467">
        <v>25</v>
      </c>
      <c r="C592" s="467">
        <v>14</v>
      </c>
      <c r="D592" s="471">
        <v>1.2736312417979205</v>
      </c>
      <c r="E592" s="471">
        <v>86.310460546119117</v>
      </c>
      <c r="F592" s="467">
        <f>'2019 Actual plus Potential'!E591</f>
        <v>30</v>
      </c>
    </row>
    <row r="593" spans="1:6">
      <c r="A593" s="467">
        <v>1</v>
      </c>
      <c r="B593" s="467">
        <v>25</v>
      </c>
      <c r="C593" s="467">
        <v>15</v>
      </c>
      <c r="D593" s="471">
        <v>0.78997437080536048</v>
      </c>
      <c r="E593" s="471">
        <v>89.253289292625226</v>
      </c>
      <c r="F593" s="467">
        <f>'2019 Actual plus Potential'!E592</f>
        <v>21</v>
      </c>
    </row>
    <row r="594" spans="1:6">
      <c r="A594" s="467">
        <v>1</v>
      </c>
      <c r="B594" s="467">
        <v>25</v>
      </c>
      <c r="C594" s="467">
        <v>16</v>
      </c>
      <c r="D594" s="471">
        <v>0</v>
      </c>
      <c r="E594" s="471">
        <v>81.483971081487852</v>
      </c>
      <c r="F594" s="467">
        <f>'2019 Actual plus Potential'!E593</f>
        <v>10</v>
      </c>
    </row>
    <row r="595" spans="1:6">
      <c r="A595" s="467">
        <v>1</v>
      </c>
      <c r="B595" s="467">
        <v>25</v>
      </c>
      <c r="C595" s="467">
        <v>17</v>
      </c>
      <c r="D595" s="471">
        <v>0.52952614443264867</v>
      </c>
      <c r="E595" s="471">
        <v>97.595997581165335</v>
      </c>
      <c r="F595" s="467">
        <f>'2019 Actual plus Potential'!E594</f>
        <v>2</v>
      </c>
    </row>
    <row r="596" spans="1:6">
      <c r="A596" s="467">
        <v>1</v>
      </c>
      <c r="B596" s="467">
        <v>25</v>
      </c>
      <c r="C596" s="467">
        <v>18</v>
      </c>
      <c r="D596" s="471">
        <v>0.84929056015006643</v>
      </c>
      <c r="E596" s="471">
        <v>97.464579391528716</v>
      </c>
      <c r="F596" s="467">
        <f>'2019 Actual plus Potential'!E595</f>
        <v>1</v>
      </c>
    </row>
    <row r="597" spans="1:6">
      <c r="A597" s="467">
        <v>1</v>
      </c>
      <c r="B597" s="467">
        <v>25</v>
      </c>
      <c r="C597" s="467">
        <v>19</v>
      </c>
      <c r="D597" s="471">
        <v>0.20921760502658593</v>
      </c>
      <c r="E597" s="471">
        <v>99.47418254138897</v>
      </c>
      <c r="F597" s="467">
        <f>'2019 Actual plus Potential'!E596</f>
        <v>1</v>
      </c>
    </row>
    <row r="598" spans="1:6">
      <c r="A598" s="467">
        <v>1</v>
      </c>
      <c r="B598" s="467">
        <v>25</v>
      </c>
      <c r="C598" s="467">
        <v>20</v>
      </c>
      <c r="D598" s="471">
        <v>0</v>
      </c>
      <c r="E598" s="471">
        <v>95.98064900021501</v>
      </c>
      <c r="F598" s="467">
        <f>'2019 Actual plus Potential'!E597</f>
        <v>2</v>
      </c>
    </row>
    <row r="599" spans="1:6">
      <c r="A599" s="467">
        <v>1</v>
      </c>
      <c r="B599" s="467">
        <v>25</v>
      </c>
      <c r="C599" s="467">
        <v>21</v>
      </c>
      <c r="D599" s="471">
        <v>20.343159576812432</v>
      </c>
      <c r="E599" s="471">
        <v>99.715898140184905</v>
      </c>
      <c r="F599" s="467">
        <f>'2019 Actual plus Potential'!E598</f>
        <v>3</v>
      </c>
    </row>
    <row r="600" spans="1:6">
      <c r="A600" s="467">
        <v>1</v>
      </c>
      <c r="B600" s="467">
        <v>25</v>
      </c>
      <c r="C600" s="467">
        <v>22</v>
      </c>
      <c r="D600" s="471">
        <v>8.7571928730760185</v>
      </c>
      <c r="E600" s="471">
        <v>91.812032734895723</v>
      </c>
      <c r="F600" s="467">
        <f>'2019 Actual plus Potential'!E599</f>
        <v>15</v>
      </c>
    </row>
    <row r="601" spans="1:6">
      <c r="A601" s="467">
        <v>1</v>
      </c>
      <c r="B601" s="467">
        <v>25</v>
      </c>
      <c r="C601" s="467">
        <v>23</v>
      </c>
      <c r="D601" s="471">
        <v>9.4563627175729543</v>
      </c>
      <c r="E601" s="471">
        <v>97.511514459256063</v>
      </c>
      <c r="F601" s="467">
        <f>'2019 Actual plus Potential'!E600</f>
        <v>36</v>
      </c>
    </row>
    <row r="602" spans="1:6">
      <c r="A602" s="467">
        <v>1</v>
      </c>
      <c r="B602" s="467">
        <v>25</v>
      </c>
      <c r="C602" s="467">
        <v>24</v>
      </c>
      <c r="D602" s="471">
        <v>20.204049075402963</v>
      </c>
      <c r="E602" s="471">
        <v>97.753230058052026</v>
      </c>
      <c r="F602" s="467">
        <f>'2019 Actual plus Potential'!E601</f>
        <v>52</v>
      </c>
    </row>
    <row r="603" spans="1:6">
      <c r="A603" s="467">
        <v>1</v>
      </c>
      <c r="B603" s="467">
        <v>26</v>
      </c>
      <c r="C603" s="467">
        <v>1</v>
      </c>
      <c r="D603" s="471">
        <v>3.6038180954008228</v>
      </c>
      <c r="E603" s="471">
        <v>96.464080197806922</v>
      </c>
      <c r="F603" s="467">
        <f>'2019 Actual plus Potential'!E602</f>
        <v>33</v>
      </c>
    </row>
    <row r="604" spans="1:6">
      <c r="A604" s="467">
        <v>1</v>
      </c>
      <c r="B604" s="467">
        <v>26</v>
      </c>
      <c r="C604" s="467">
        <v>2</v>
      </c>
      <c r="D604" s="471">
        <v>0.5524137598441059</v>
      </c>
      <c r="E604" s="471">
        <v>97.870567727370457</v>
      </c>
      <c r="F604" s="467">
        <f>'2019 Actual plus Potential'!E603</f>
        <v>18</v>
      </c>
    </row>
    <row r="605" spans="1:6">
      <c r="A605" s="467">
        <v>1</v>
      </c>
      <c r="B605" s="467">
        <v>26</v>
      </c>
      <c r="C605" s="467">
        <v>3</v>
      </c>
      <c r="D605" s="471">
        <v>0.15702229072436383</v>
      </c>
      <c r="E605" s="471">
        <v>88.345095732100617</v>
      </c>
      <c r="F605" s="467">
        <f>'2019 Actual plus Potential'!E604</f>
        <v>29</v>
      </c>
    </row>
    <row r="606" spans="1:6">
      <c r="A606" s="467">
        <v>1</v>
      </c>
      <c r="B606" s="467">
        <v>26</v>
      </c>
      <c r="C606" s="467">
        <v>4</v>
      </c>
      <c r="D606" s="471">
        <v>4.1274339950951102</v>
      </c>
      <c r="E606" s="471">
        <v>62.604340088153073</v>
      </c>
      <c r="F606" s="467">
        <f>'2019 Actual plus Potential'!E605</f>
        <v>27</v>
      </c>
    </row>
    <row r="607" spans="1:6">
      <c r="A607" s="467">
        <v>1</v>
      </c>
      <c r="B607" s="467">
        <v>26</v>
      </c>
      <c r="C607" s="467">
        <v>5</v>
      </c>
      <c r="D607" s="471">
        <v>3.8125364106769335</v>
      </c>
      <c r="E607" s="471">
        <v>80.548398731455606</v>
      </c>
      <c r="F607" s="467">
        <f>'2019 Actual plus Potential'!E606</f>
        <v>22</v>
      </c>
    </row>
    <row r="608" spans="1:6">
      <c r="A608" s="467">
        <v>1</v>
      </c>
      <c r="B608" s="467">
        <v>26</v>
      </c>
      <c r="C608" s="467">
        <v>6</v>
      </c>
      <c r="D608" s="471">
        <v>2.5841639323862418</v>
      </c>
      <c r="E608" s="471">
        <v>71.48836615781552</v>
      </c>
      <c r="F608" s="467">
        <f>'2019 Actual plus Potential'!E607</f>
        <v>33</v>
      </c>
    </row>
    <row r="609" spans="1:6">
      <c r="A609" s="467">
        <v>1</v>
      </c>
      <c r="B609" s="467">
        <v>26</v>
      </c>
      <c r="C609" s="467">
        <v>7</v>
      </c>
      <c r="D609" s="471">
        <v>1.7765057006622518</v>
      </c>
      <c r="E609" s="471">
        <v>29.111475757901527</v>
      </c>
      <c r="F609" s="467">
        <f>'2019 Actual plus Potential'!E608</f>
        <v>26</v>
      </c>
    </row>
    <row r="610" spans="1:6">
      <c r="A610" s="467">
        <v>1</v>
      </c>
      <c r="B610" s="467">
        <v>26</v>
      </c>
      <c r="C610" s="467">
        <v>8</v>
      </c>
      <c r="D610" s="471">
        <v>2.6625539621951835</v>
      </c>
      <c r="E610" s="471">
        <v>46.633901042786505</v>
      </c>
      <c r="F610" s="467">
        <f>'2019 Actual plus Potential'!E609</f>
        <v>24</v>
      </c>
    </row>
    <row r="611" spans="1:6">
      <c r="A611" s="467">
        <v>1</v>
      </c>
      <c r="B611" s="467">
        <v>26</v>
      </c>
      <c r="C611" s="467">
        <v>9</v>
      </c>
      <c r="D611" s="471">
        <v>4.6111509841704166</v>
      </c>
      <c r="E611" s="471">
        <v>47.291774242098469</v>
      </c>
      <c r="F611" s="467">
        <f>'2019 Actual plus Potential'!E610</f>
        <v>26</v>
      </c>
    </row>
    <row r="612" spans="1:6">
      <c r="A612" s="467">
        <v>1</v>
      </c>
      <c r="B612" s="467">
        <v>26</v>
      </c>
      <c r="C612" s="467">
        <v>10</v>
      </c>
      <c r="D612" s="471">
        <v>3.2826892626842956</v>
      </c>
      <c r="E612" s="471">
        <v>56.603691679208779</v>
      </c>
      <c r="F612" s="467">
        <f>'2019 Actual plus Potential'!E611</f>
        <v>23</v>
      </c>
    </row>
    <row r="613" spans="1:6">
      <c r="A613" s="467">
        <v>1</v>
      </c>
      <c r="B613" s="467">
        <v>26</v>
      </c>
      <c r="C613" s="467">
        <v>11</v>
      </c>
      <c r="D613" s="471">
        <v>0.18298649138044701</v>
      </c>
      <c r="E613" s="471">
        <v>46.665191087938076</v>
      </c>
      <c r="F613" s="467">
        <f>'2019 Actual plus Potential'!E612</f>
        <v>27</v>
      </c>
    </row>
    <row r="614" spans="1:6">
      <c r="A614" s="467">
        <v>1</v>
      </c>
      <c r="B614" s="467">
        <v>26</v>
      </c>
      <c r="C614" s="467">
        <v>12</v>
      </c>
      <c r="D614" s="471">
        <v>0</v>
      </c>
      <c r="E614" s="471">
        <v>72.420027252203838</v>
      </c>
      <c r="F614" s="467">
        <f>'2019 Actual plus Potential'!E613</f>
        <v>23</v>
      </c>
    </row>
    <row r="615" spans="1:6">
      <c r="A615" s="467">
        <v>1</v>
      </c>
      <c r="B615" s="467">
        <v>26</v>
      </c>
      <c r="C615" s="467">
        <v>13</v>
      </c>
      <c r="D615" s="471">
        <v>0</v>
      </c>
      <c r="E615" s="471">
        <v>89.822768114384004</v>
      </c>
      <c r="F615" s="467">
        <f>'2019 Actual plus Potential'!E614</f>
        <v>18</v>
      </c>
    </row>
    <row r="616" spans="1:6">
      <c r="A616" s="467">
        <v>1</v>
      </c>
      <c r="B616" s="467">
        <v>26</v>
      </c>
      <c r="C616" s="467">
        <v>14</v>
      </c>
      <c r="D616" s="471">
        <v>0</v>
      </c>
      <c r="E616" s="471">
        <v>89.020960707374755</v>
      </c>
      <c r="F616" s="467">
        <f>'2019 Actual plus Potential'!E615</f>
        <v>5</v>
      </c>
    </row>
    <row r="617" spans="1:6">
      <c r="A617" s="467">
        <v>1</v>
      </c>
      <c r="B617" s="467">
        <v>26</v>
      </c>
      <c r="C617" s="467">
        <v>15</v>
      </c>
      <c r="D617" s="471">
        <v>1.2402611723208658E-3</v>
      </c>
      <c r="E617" s="471">
        <v>96.536047301655557</v>
      </c>
      <c r="F617" s="467">
        <f>'2019 Actual plus Potential'!E616</f>
        <v>6</v>
      </c>
    </row>
    <row r="618" spans="1:6">
      <c r="A618" s="467">
        <v>1</v>
      </c>
      <c r="B618" s="467">
        <v>26</v>
      </c>
      <c r="C618" s="467">
        <v>16</v>
      </c>
      <c r="D618" s="471">
        <v>0.2883741287953816</v>
      </c>
      <c r="E618" s="471">
        <v>96.23096936142764</v>
      </c>
      <c r="F618" s="467">
        <f>'2019 Actual plus Potential'!E617</f>
        <v>5</v>
      </c>
    </row>
    <row r="619" spans="1:6">
      <c r="A619" s="467">
        <v>1</v>
      </c>
      <c r="B619" s="467">
        <v>26</v>
      </c>
      <c r="C619" s="467">
        <v>17</v>
      </c>
      <c r="D619" s="471">
        <v>4.5187127942406224</v>
      </c>
      <c r="E619" s="471">
        <v>94.347308643302512</v>
      </c>
      <c r="F619" s="467">
        <f>'2019 Actual plus Potential'!E618</f>
        <v>7</v>
      </c>
    </row>
    <row r="620" spans="1:6">
      <c r="A620" s="467">
        <v>1</v>
      </c>
      <c r="B620" s="467">
        <v>26</v>
      </c>
      <c r="C620" s="467">
        <v>18</v>
      </c>
      <c r="D620" s="471">
        <v>9.5145169205092035</v>
      </c>
      <c r="E620" s="471">
        <v>93.87404671038486</v>
      </c>
      <c r="F620" s="467">
        <f>'2019 Actual plus Potential'!E619</f>
        <v>6</v>
      </c>
    </row>
    <row r="621" spans="1:6">
      <c r="A621" s="467">
        <v>1</v>
      </c>
      <c r="B621" s="467">
        <v>26</v>
      </c>
      <c r="C621" s="467">
        <v>19</v>
      </c>
      <c r="D621" s="471">
        <v>2.0551710425652909</v>
      </c>
      <c r="E621" s="471">
        <v>55.158873844334551</v>
      </c>
      <c r="F621" s="467">
        <f>'2019 Actual plus Potential'!E620</f>
        <v>16</v>
      </c>
    </row>
    <row r="622" spans="1:6">
      <c r="A622" s="467">
        <v>1</v>
      </c>
      <c r="B622" s="467">
        <v>26</v>
      </c>
      <c r="C622" s="467">
        <v>20</v>
      </c>
      <c r="D622" s="471">
        <v>0.17555134660801563</v>
      </c>
      <c r="E622" s="471">
        <v>12.908708127284456</v>
      </c>
      <c r="F622" s="467">
        <f>'2019 Actual plus Potential'!E621</f>
        <v>34</v>
      </c>
    </row>
    <row r="623" spans="1:6">
      <c r="A623" s="467">
        <v>1</v>
      </c>
      <c r="B623" s="467">
        <v>26</v>
      </c>
      <c r="C623" s="467">
        <v>21</v>
      </c>
      <c r="D623" s="471">
        <v>3.8563697987256198</v>
      </c>
      <c r="E623" s="471">
        <v>18.918743549774245</v>
      </c>
      <c r="F623" s="467">
        <f>'2019 Actual plus Potential'!E622</f>
        <v>38</v>
      </c>
    </row>
    <row r="624" spans="1:6">
      <c r="A624" s="467">
        <v>1</v>
      </c>
      <c r="B624" s="467">
        <v>26</v>
      </c>
      <c r="C624" s="467">
        <v>22</v>
      </c>
      <c r="D624" s="471">
        <v>7.3496328201902239</v>
      </c>
      <c r="E624" s="471">
        <v>29.315643302515593</v>
      </c>
      <c r="F624" s="467">
        <f>'2019 Actual plus Potential'!E623</f>
        <v>67</v>
      </c>
    </row>
    <row r="625" spans="1:6">
      <c r="A625" s="467">
        <v>1</v>
      </c>
      <c r="B625" s="467">
        <v>26</v>
      </c>
      <c r="C625" s="467">
        <v>23</v>
      </c>
      <c r="D625" s="471">
        <v>1.7106269910017091</v>
      </c>
      <c r="E625" s="471">
        <v>58.388788755106425</v>
      </c>
      <c r="F625" s="467">
        <f>'2019 Actual plus Potential'!E624</f>
        <v>70</v>
      </c>
    </row>
    <row r="626" spans="1:6">
      <c r="A626" s="467">
        <v>1</v>
      </c>
      <c r="B626" s="467">
        <v>26</v>
      </c>
      <c r="C626" s="467">
        <v>24</v>
      </c>
      <c r="D626" s="471">
        <v>3.6538497796051126</v>
      </c>
      <c r="E626" s="471">
        <v>94.729047194151789</v>
      </c>
      <c r="F626" s="467">
        <f>'2019 Actual plus Potential'!E625</f>
        <v>56</v>
      </c>
    </row>
    <row r="627" spans="1:6">
      <c r="A627" s="467">
        <v>1</v>
      </c>
      <c r="B627" s="467">
        <v>27</v>
      </c>
      <c r="C627" s="467">
        <v>1</v>
      </c>
      <c r="D627" s="471">
        <v>5.6280697301871507</v>
      </c>
      <c r="E627" s="471">
        <v>99.406908944313031</v>
      </c>
      <c r="F627" s="467">
        <f>'2019 Actual plus Potential'!E626</f>
        <v>41</v>
      </c>
    </row>
    <row r="628" spans="1:6">
      <c r="A628" s="467">
        <v>1</v>
      </c>
      <c r="B628" s="467">
        <v>27</v>
      </c>
      <c r="C628" s="467">
        <v>2</v>
      </c>
      <c r="D628" s="471">
        <v>0.56506794861080123</v>
      </c>
      <c r="E628" s="471">
        <v>99.564141421199736</v>
      </c>
      <c r="F628" s="467">
        <f>'2019 Actual plus Potential'!E627</f>
        <v>40</v>
      </c>
    </row>
    <row r="629" spans="1:6">
      <c r="A629" s="467">
        <v>1</v>
      </c>
      <c r="B629" s="467">
        <v>27</v>
      </c>
      <c r="C629" s="467">
        <v>3</v>
      </c>
      <c r="D629" s="471">
        <v>0.16660365372070085</v>
      </c>
      <c r="E629" s="471">
        <v>99.722156149215223</v>
      </c>
      <c r="F629" s="467">
        <f>'2019 Actual plus Potential'!E628</f>
        <v>61</v>
      </c>
    </row>
    <row r="630" spans="1:6">
      <c r="A630" s="467">
        <v>1</v>
      </c>
      <c r="B630" s="467">
        <v>27</v>
      </c>
      <c r="C630" s="467">
        <v>4</v>
      </c>
      <c r="D630" s="471">
        <v>1.4261009951495242E-2</v>
      </c>
      <c r="E630" s="471">
        <v>80.531971457751013</v>
      </c>
      <c r="F630" s="467">
        <f>'2019 Actual plus Potential'!E629</f>
        <v>80</v>
      </c>
    </row>
    <row r="631" spans="1:6">
      <c r="A631" s="467">
        <v>1</v>
      </c>
      <c r="B631" s="467">
        <v>27</v>
      </c>
      <c r="C631" s="467">
        <v>5</v>
      </c>
      <c r="D631" s="471">
        <v>0.33560474084271369</v>
      </c>
      <c r="E631" s="471">
        <v>51.49872081272845</v>
      </c>
      <c r="F631" s="467">
        <f>'2019 Actual plus Potential'!E630</f>
        <v>63</v>
      </c>
    </row>
    <row r="632" spans="1:6">
      <c r="A632" s="467">
        <v>1</v>
      </c>
      <c r="B632" s="467">
        <v>27</v>
      </c>
      <c r="C632" s="467">
        <v>6</v>
      </c>
      <c r="D632" s="471">
        <v>1.6537304849888532</v>
      </c>
      <c r="E632" s="471">
        <v>56.907987368307893</v>
      </c>
      <c r="F632" s="467">
        <f>'2019 Actual plus Potential'!E631</f>
        <v>38</v>
      </c>
    </row>
    <row r="633" spans="1:6">
      <c r="A633" s="467">
        <v>1</v>
      </c>
      <c r="B633" s="467">
        <v>27</v>
      </c>
      <c r="C633" s="467">
        <v>7</v>
      </c>
      <c r="D633" s="471">
        <v>14.318912588259741</v>
      </c>
      <c r="E633" s="471">
        <v>33.116601537303808</v>
      </c>
      <c r="F633" s="467">
        <f>'2019 Actual plus Potential'!E632</f>
        <v>68</v>
      </c>
    </row>
    <row r="634" spans="1:6">
      <c r="A634" s="467">
        <v>1</v>
      </c>
      <c r="B634" s="467">
        <v>27</v>
      </c>
      <c r="C634" s="467">
        <v>8</v>
      </c>
      <c r="D634" s="471">
        <v>20.583246747967078</v>
      </c>
      <c r="E634" s="471">
        <v>20.829783057407006</v>
      </c>
      <c r="F634" s="467">
        <f>'2019 Actual plus Potential'!E633</f>
        <v>20</v>
      </c>
    </row>
    <row r="635" spans="1:6">
      <c r="A635" s="467">
        <v>1</v>
      </c>
      <c r="B635" s="467">
        <v>27</v>
      </c>
      <c r="C635" s="467">
        <v>9</v>
      </c>
      <c r="D635" s="471">
        <v>5.7172240241495249</v>
      </c>
      <c r="E635" s="471">
        <v>26.479200709524829</v>
      </c>
      <c r="F635" s="467">
        <f>'2019 Actual plus Potential'!E634</f>
        <v>0</v>
      </c>
    </row>
    <row r="636" spans="1:6">
      <c r="A636" s="467">
        <v>1</v>
      </c>
      <c r="B636" s="467">
        <v>27</v>
      </c>
      <c r="C636" s="467">
        <v>10</v>
      </c>
      <c r="D636" s="471">
        <v>0.27811605470446732</v>
      </c>
      <c r="E636" s="471">
        <v>19.465537088798108</v>
      </c>
      <c r="F636" s="467">
        <f>'2019 Actual plus Potential'!E635</f>
        <v>0</v>
      </c>
    </row>
    <row r="637" spans="1:6">
      <c r="A637" s="467">
        <v>1</v>
      </c>
      <c r="B637" s="467">
        <v>27</v>
      </c>
      <c r="C637" s="467">
        <v>11</v>
      </c>
      <c r="D637" s="471">
        <v>1.8550398658887799</v>
      </c>
      <c r="E637" s="471">
        <v>26.036446570629973</v>
      </c>
      <c r="F637" s="467">
        <f>'2019 Actual plus Potential'!E636</f>
        <v>4</v>
      </c>
    </row>
    <row r="638" spans="1:6">
      <c r="A638" s="467">
        <v>1</v>
      </c>
      <c r="B638" s="467">
        <v>27</v>
      </c>
      <c r="C638" s="467">
        <v>12</v>
      </c>
      <c r="D638" s="471">
        <v>0.19627615578743282</v>
      </c>
      <c r="E638" s="471">
        <v>34.406533648677701</v>
      </c>
      <c r="F638" s="467">
        <f>'2019 Actual plus Potential'!E637</f>
        <v>0</v>
      </c>
    </row>
    <row r="639" spans="1:6">
      <c r="A639" s="467">
        <v>1</v>
      </c>
      <c r="B639" s="467">
        <v>27</v>
      </c>
      <c r="C639" s="467">
        <v>13</v>
      </c>
      <c r="D639" s="471">
        <v>1.0966420139092048</v>
      </c>
      <c r="E639" s="471">
        <v>32.489236132014625</v>
      </c>
      <c r="F639" s="467">
        <f>'2019 Actual plus Potential'!E638</f>
        <v>0</v>
      </c>
    </row>
    <row r="640" spans="1:6">
      <c r="A640" s="467">
        <v>1</v>
      </c>
      <c r="B640" s="467">
        <v>27</v>
      </c>
      <c r="C640" s="467">
        <v>14</v>
      </c>
      <c r="D640" s="471">
        <v>0.28707233155786394</v>
      </c>
      <c r="E640" s="471">
        <v>9.4918351967318859</v>
      </c>
      <c r="F640" s="467">
        <f>'2019 Actual plus Potential'!E639</f>
        <v>0</v>
      </c>
    </row>
    <row r="641" spans="1:6">
      <c r="A641" s="467">
        <v>1</v>
      </c>
      <c r="B641" s="467">
        <v>27</v>
      </c>
      <c r="C641" s="467">
        <v>15</v>
      </c>
      <c r="D641" s="471">
        <v>5.409079177266344</v>
      </c>
      <c r="E641" s="471">
        <v>12.891498602451087</v>
      </c>
      <c r="F641" s="467">
        <f>'2019 Actual plus Potential'!E640</f>
        <v>0</v>
      </c>
    </row>
    <row r="642" spans="1:6">
      <c r="A642" s="467">
        <v>1</v>
      </c>
      <c r="B642" s="467">
        <v>27</v>
      </c>
      <c r="C642" s="467">
        <v>16</v>
      </c>
      <c r="D642" s="471">
        <v>18.766868378390182</v>
      </c>
      <c r="E642" s="471">
        <v>2.2927780584820465</v>
      </c>
      <c r="F642" s="467">
        <f>'2019 Actual plus Potential'!E641</f>
        <v>1</v>
      </c>
    </row>
    <row r="643" spans="1:6">
      <c r="A643" s="467">
        <v>1</v>
      </c>
      <c r="B643" s="467">
        <v>27</v>
      </c>
      <c r="C643" s="467">
        <v>17</v>
      </c>
      <c r="D643" s="471">
        <v>15.205517302044173</v>
      </c>
      <c r="E643" s="471">
        <v>5.9936081487852073</v>
      </c>
      <c r="F643" s="467">
        <f>'2019 Actual plus Potential'!E642</f>
        <v>5</v>
      </c>
    </row>
    <row r="644" spans="1:6">
      <c r="A644" s="467">
        <v>1</v>
      </c>
      <c r="B644" s="467">
        <v>27</v>
      </c>
      <c r="C644" s="467">
        <v>18</v>
      </c>
      <c r="D644" s="471">
        <v>6.6883360682336832</v>
      </c>
      <c r="E644" s="471">
        <v>8.3544420554719423</v>
      </c>
      <c r="F644" s="467">
        <f>'2019 Actual plus Potential'!E643</f>
        <v>0</v>
      </c>
    </row>
    <row r="645" spans="1:6">
      <c r="A645" s="467">
        <v>1</v>
      </c>
      <c r="B645" s="467">
        <v>27</v>
      </c>
      <c r="C645" s="467">
        <v>19</v>
      </c>
      <c r="D645" s="471">
        <v>2.2033505933888891</v>
      </c>
      <c r="E645" s="471">
        <v>2.4758248226187916</v>
      </c>
      <c r="F645" s="467">
        <f>'2019 Actual plus Potential'!E644</f>
        <v>7</v>
      </c>
    </row>
    <row r="646" spans="1:6">
      <c r="A646" s="467">
        <v>1</v>
      </c>
      <c r="B646" s="467">
        <v>27</v>
      </c>
      <c r="C646" s="467">
        <v>20</v>
      </c>
      <c r="D646" s="471">
        <v>16.180125649140543</v>
      </c>
      <c r="E646" s="471">
        <v>7.4196519565684795</v>
      </c>
      <c r="F646" s="467">
        <f>'2019 Actual plus Potential'!E645</f>
        <v>7</v>
      </c>
    </row>
    <row r="647" spans="1:6">
      <c r="A647" s="467">
        <v>1</v>
      </c>
      <c r="B647" s="467">
        <v>27</v>
      </c>
      <c r="C647" s="467">
        <v>21</v>
      </c>
      <c r="D647" s="471">
        <v>26.847822002390384</v>
      </c>
      <c r="E647" s="471">
        <v>15.375145936357773</v>
      </c>
      <c r="F647" s="467">
        <f>'2019 Actual plus Potential'!E646</f>
        <v>19</v>
      </c>
    </row>
    <row r="648" spans="1:6">
      <c r="A648" s="467">
        <v>1</v>
      </c>
      <c r="B648" s="467">
        <v>27</v>
      </c>
      <c r="C648" s="467">
        <v>22</v>
      </c>
      <c r="D648" s="471">
        <v>41.29405207237555</v>
      </c>
      <c r="E648" s="471">
        <v>19.03060546119114</v>
      </c>
      <c r="F648" s="467">
        <f>'2019 Actual plus Potential'!E647</f>
        <v>18</v>
      </c>
    </row>
    <row r="649" spans="1:6">
      <c r="A649" s="467">
        <v>1</v>
      </c>
      <c r="B649" s="467">
        <v>27</v>
      </c>
      <c r="C649" s="467">
        <v>23</v>
      </c>
      <c r="D649" s="471">
        <v>57.212663179690161</v>
      </c>
      <c r="E649" s="471">
        <v>46.647199311975918</v>
      </c>
      <c r="F649" s="467">
        <f>'2019 Actual plus Potential'!E648</f>
        <v>17</v>
      </c>
    </row>
    <row r="650" spans="1:6">
      <c r="A650" s="467">
        <v>1</v>
      </c>
      <c r="B650" s="467">
        <v>27</v>
      </c>
      <c r="C650" s="467">
        <v>24</v>
      </c>
      <c r="D650" s="471">
        <v>49.458249387142949</v>
      </c>
      <c r="E650" s="471">
        <v>81.846935605246188</v>
      </c>
      <c r="F650" s="467">
        <f>'2019 Actual plus Potential'!E649</f>
        <v>26</v>
      </c>
    </row>
    <row r="651" spans="1:6">
      <c r="A651" s="467">
        <v>1</v>
      </c>
      <c r="B651" s="467">
        <v>28</v>
      </c>
      <c r="C651" s="467">
        <v>1</v>
      </c>
      <c r="D651" s="471">
        <v>37.628614228220634</v>
      </c>
      <c r="E651" s="471">
        <v>96.375685820253707</v>
      </c>
      <c r="F651" s="467">
        <f>'2019 Actual plus Potential'!E650</f>
        <v>36</v>
      </c>
    </row>
    <row r="652" spans="1:6">
      <c r="A652" s="467">
        <v>1</v>
      </c>
      <c r="B652" s="467">
        <v>28</v>
      </c>
      <c r="C652" s="467">
        <v>2</v>
      </c>
      <c r="D652" s="471">
        <v>25.614819933018758</v>
      </c>
      <c r="E652" s="471">
        <v>92.174997258654059</v>
      </c>
      <c r="F652" s="467">
        <f>'2019 Actual plus Potential'!E651</f>
        <v>17</v>
      </c>
    </row>
    <row r="653" spans="1:6">
      <c r="A653" s="467">
        <v>1</v>
      </c>
      <c r="B653" s="467">
        <v>28</v>
      </c>
      <c r="C653" s="467">
        <v>3</v>
      </c>
      <c r="D653" s="471">
        <v>46.101536238366791</v>
      </c>
      <c r="E653" s="471">
        <v>98.883582939152859</v>
      </c>
      <c r="F653" s="467">
        <f>'2019 Actual plus Potential'!E652</f>
        <v>26</v>
      </c>
    </row>
    <row r="654" spans="1:6">
      <c r="A654" s="467">
        <v>1</v>
      </c>
      <c r="B654" s="467">
        <v>28</v>
      </c>
      <c r="C654" s="467">
        <v>4</v>
      </c>
      <c r="D654" s="471">
        <v>63.239103505719626</v>
      </c>
      <c r="E654" s="471">
        <v>98.847599387228541</v>
      </c>
      <c r="F654" s="467">
        <f>'2019 Actual plus Potential'!E653</f>
        <v>20</v>
      </c>
    </row>
    <row r="655" spans="1:6">
      <c r="A655" s="467">
        <v>1</v>
      </c>
      <c r="B655" s="467">
        <v>28</v>
      </c>
      <c r="C655" s="467">
        <v>5</v>
      </c>
      <c r="D655" s="471">
        <v>100.63639707147208</v>
      </c>
      <c r="E655" s="471">
        <v>99.828542302730597</v>
      </c>
      <c r="F655" s="467">
        <f>'2019 Actual plus Potential'!E654</f>
        <v>22</v>
      </c>
    </row>
    <row r="656" spans="1:6">
      <c r="A656" s="467">
        <v>1</v>
      </c>
      <c r="B656" s="467">
        <v>28</v>
      </c>
      <c r="C656" s="467">
        <v>6</v>
      </c>
      <c r="D656" s="471">
        <v>48.09340984453894</v>
      </c>
      <c r="E656" s="471">
        <v>99.832453558374539</v>
      </c>
      <c r="F656" s="467">
        <f>'2019 Actual plus Potential'!E655</f>
        <v>44</v>
      </c>
    </row>
    <row r="657" spans="1:6">
      <c r="A657" s="467">
        <v>1</v>
      </c>
      <c r="B657" s="467">
        <v>28</v>
      </c>
      <c r="C657" s="467">
        <v>7</v>
      </c>
      <c r="D657" s="471">
        <v>50.036643679467034</v>
      </c>
      <c r="E657" s="471">
        <v>99.835582562889698</v>
      </c>
      <c r="F657" s="467">
        <f>'2019 Actual plus Potential'!E656</f>
        <v>30</v>
      </c>
    </row>
    <row r="658" spans="1:6">
      <c r="A658" s="467">
        <v>1</v>
      </c>
      <c r="B658" s="467">
        <v>28</v>
      </c>
      <c r="C658" s="467">
        <v>8</v>
      </c>
      <c r="D658" s="471">
        <v>96.939226481342416</v>
      </c>
      <c r="E658" s="471">
        <v>99.835582562889698</v>
      </c>
      <c r="F658" s="467">
        <f>'2019 Actual plus Potential'!E657</f>
        <v>12</v>
      </c>
    </row>
    <row r="659" spans="1:6">
      <c r="A659" s="467">
        <v>1</v>
      </c>
      <c r="B659" s="467">
        <v>28</v>
      </c>
      <c r="C659" s="467">
        <v>9</v>
      </c>
      <c r="D659" s="471">
        <v>142.14482177566592</v>
      </c>
      <c r="E659" s="471">
        <v>99.8128972801548</v>
      </c>
      <c r="F659" s="467">
        <f>'2019 Actual plus Potential'!E658</f>
        <v>0</v>
      </c>
    </row>
    <row r="660" spans="1:6">
      <c r="A660" s="467">
        <v>1</v>
      </c>
      <c r="B660" s="467">
        <v>28</v>
      </c>
      <c r="C660" s="467">
        <v>10</v>
      </c>
      <c r="D660" s="471">
        <v>144</v>
      </c>
      <c r="E660" s="471">
        <v>99.832453558374539</v>
      </c>
      <c r="F660" s="467">
        <f>'2019 Actual plus Potential'!E659</f>
        <v>0</v>
      </c>
    </row>
    <row r="661" spans="1:6">
      <c r="A661" s="467">
        <v>1</v>
      </c>
      <c r="B661" s="467">
        <v>28</v>
      </c>
      <c r="C661" s="467">
        <v>11</v>
      </c>
      <c r="D661" s="471">
        <v>144</v>
      </c>
      <c r="E661" s="471">
        <v>99.268450494517296</v>
      </c>
      <c r="F661" s="467">
        <f>'2019 Actual plus Potential'!E660</f>
        <v>0</v>
      </c>
    </row>
    <row r="662" spans="1:6">
      <c r="A662" s="467">
        <v>1</v>
      </c>
      <c r="B662" s="467">
        <v>28</v>
      </c>
      <c r="C662" s="467">
        <v>12</v>
      </c>
      <c r="D662" s="471">
        <v>144</v>
      </c>
      <c r="E662" s="471">
        <v>96.554821328746499</v>
      </c>
      <c r="F662" s="467">
        <f>'2019 Actual plus Potential'!E661</f>
        <v>0</v>
      </c>
    </row>
    <row r="663" spans="1:6">
      <c r="A663" s="467">
        <v>1</v>
      </c>
      <c r="B663" s="467">
        <v>28</v>
      </c>
      <c r="C663" s="467">
        <v>13</v>
      </c>
      <c r="D663" s="471">
        <v>144</v>
      </c>
      <c r="E663" s="471">
        <v>93.762184798967979</v>
      </c>
      <c r="F663" s="467">
        <f>'2019 Actual plus Potential'!E662</f>
        <v>0</v>
      </c>
    </row>
    <row r="664" spans="1:6">
      <c r="A664" s="467">
        <v>1</v>
      </c>
      <c r="B664" s="467">
        <v>28</v>
      </c>
      <c r="C664" s="467">
        <v>14</v>
      </c>
      <c r="D664" s="471">
        <v>144</v>
      </c>
      <c r="E664" s="471">
        <v>90.507237852074837</v>
      </c>
      <c r="F664" s="467">
        <f>'2019 Actual plus Potential'!E663</f>
        <v>0</v>
      </c>
    </row>
    <row r="665" spans="1:6">
      <c r="A665" s="467">
        <v>1</v>
      </c>
      <c r="B665" s="467">
        <v>28</v>
      </c>
      <c r="C665" s="467">
        <v>15</v>
      </c>
      <c r="D665" s="471">
        <v>142.89600397232564</v>
      </c>
      <c r="E665" s="471">
        <v>80.842525155880466</v>
      </c>
      <c r="F665" s="467">
        <f>'2019 Actual plus Potential'!E664</f>
        <v>0</v>
      </c>
    </row>
    <row r="666" spans="1:6">
      <c r="A666" s="467">
        <v>1</v>
      </c>
      <c r="B666" s="467">
        <v>28</v>
      </c>
      <c r="C666" s="467">
        <v>16</v>
      </c>
      <c r="D666" s="471">
        <v>136.0529242689455</v>
      </c>
      <c r="E666" s="471">
        <v>78.056928886261019</v>
      </c>
      <c r="F666" s="467">
        <f>'2019 Actual plus Potential'!E665</f>
        <v>1</v>
      </c>
    </row>
    <row r="667" spans="1:6">
      <c r="A667" s="467">
        <v>1</v>
      </c>
      <c r="B667" s="467">
        <v>28</v>
      </c>
      <c r="C667" s="467">
        <v>17</v>
      </c>
      <c r="D667" s="471">
        <v>130.84797370287154</v>
      </c>
      <c r="E667" s="471">
        <v>90.809186787787581</v>
      </c>
      <c r="F667" s="467">
        <f>'2019 Actual plus Potential'!E666</f>
        <v>9</v>
      </c>
    </row>
    <row r="668" spans="1:6">
      <c r="A668" s="467">
        <v>1</v>
      </c>
      <c r="B668" s="467">
        <v>28</v>
      </c>
      <c r="C668" s="467">
        <v>18</v>
      </c>
      <c r="D668" s="471">
        <v>120.98408176703686</v>
      </c>
      <c r="E668" s="471">
        <v>79.899130294560308</v>
      </c>
      <c r="F668" s="467">
        <f>'2019 Actual plus Potential'!E667</f>
        <v>24</v>
      </c>
    </row>
    <row r="669" spans="1:6">
      <c r="A669" s="467">
        <v>1</v>
      </c>
      <c r="B669" s="467">
        <v>28</v>
      </c>
      <c r="C669" s="467">
        <v>19</v>
      </c>
      <c r="D669" s="471">
        <v>116.08878607591154</v>
      </c>
      <c r="E669" s="471">
        <v>99.330248333691685</v>
      </c>
      <c r="F669" s="467">
        <f>'2019 Actual plus Potential'!E668</f>
        <v>32</v>
      </c>
    </row>
    <row r="670" spans="1:6">
      <c r="A670" s="467">
        <v>1</v>
      </c>
      <c r="B670" s="467">
        <v>28</v>
      </c>
      <c r="C670" s="467">
        <v>20</v>
      </c>
      <c r="D670" s="471">
        <v>109.61482753664585</v>
      </c>
      <c r="E670" s="471">
        <v>99.759704203397121</v>
      </c>
      <c r="F670" s="467">
        <f>'2019 Actual plus Potential'!E669</f>
        <v>32</v>
      </c>
    </row>
    <row r="671" spans="1:6">
      <c r="A671" s="467">
        <v>1</v>
      </c>
      <c r="B671" s="467">
        <v>28</v>
      </c>
      <c r="C671" s="467">
        <v>21</v>
      </c>
      <c r="D671" s="471">
        <v>103.10497980181013</v>
      </c>
      <c r="E671" s="471">
        <v>99.250458718555151</v>
      </c>
      <c r="F671" s="467">
        <f>'2019 Actual plus Potential'!E670</f>
        <v>16</v>
      </c>
    </row>
    <row r="672" spans="1:6">
      <c r="A672" s="467">
        <v>1</v>
      </c>
      <c r="B672" s="467">
        <v>28</v>
      </c>
      <c r="C672" s="467">
        <v>22</v>
      </c>
      <c r="D672" s="471">
        <v>96.073434267793274</v>
      </c>
      <c r="E672" s="471">
        <v>96.944382390883689</v>
      </c>
      <c r="F672" s="467">
        <f>'2019 Actual plus Potential'!E671</f>
        <v>1</v>
      </c>
    </row>
    <row r="673" spans="1:6">
      <c r="A673" s="467">
        <v>1</v>
      </c>
      <c r="B673" s="467">
        <v>28</v>
      </c>
      <c r="C673" s="467">
        <v>23</v>
      </c>
      <c r="D673" s="471">
        <v>90.202428866979432</v>
      </c>
      <c r="E673" s="471">
        <v>86.386338905611694</v>
      </c>
      <c r="F673" s="467">
        <f>'2019 Actual plus Potential'!E672</f>
        <v>6</v>
      </c>
    </row>
    <row r="674" spans="1:6">
      <c r="A674" s="467">
        <v>1</v>
      </c>
      <c r="B674" s="467">
        <v>28</v>
      </c>
      <c r="C674" s="467">
        <v>24</v>
      </c>
      <c r="D674" s="471">
        <v>84.792768657398327</v>
      </c>
      <c r="E674" s="471">
        <v>55.887931896366375</v>
      </c>
      <c r="F674" s="467">
        <f>'2019 Actual plus Potential'!E673</f>
        <v>15</v>
      </c>
    </row>
    <row r="675" spans="1:6">
      <c r="A675" s="467">
        <v>1</v>
      </c>
      <c r="B675" s="467">
        <v>29</v>
      </c>
      <c r="C675" s="467">
        <v>1</v>
      </c>
      <c r="D675" s="471">
        <v>78.23717606882235</v>
      </c>
      <c r="E675" s="471">
        <v>39.495077241453458</v>
      </c>
      <c r="F675" s="467">
        <f>'2019 Actual plus Potential'!E674</f>
        <v>24</v>
      </c>
    </row>
    <row r="676" spans="1:6">
      <c r="A676" s="467">
        <v>1</v>
      </c>
      <c r="B676" s="467">
        <v>29</v>
      </c>
      <c r="C676" s="467">
        <v>2</v>
      </c>
      <c r="D676" s="471">
        <v>63.642808328049526</v>
      </c>
      <c r="E676" s="471">
        <v>40.03248376693184</v>
      </c>
      <c r="F676" s="467">
        <f>'2019 Actual plus Potential'!E675</f>
        <v>22</v>
      </c>
    </row>
    <row r="677" spans="1:6">
      <c r="A677" s="467">
        <v>1</v>
      </c>
      <c r="B677" s="467">
        <v>29</v>
      </c>
      <c r="C677" s="467">
        <v>3</v>
      </c>
      <c r="D677" s="471">
        <v>40.092992776494505</v>
      </c>
      <c r="E677" s="471">
        <v>37.224202214577517</v>
      </c>
      <c r="F677" s="467">
        <f>'2019 Actual plus Potential'!E676</f>
        <v>17</v>
      </c>
    </row>
    <row r="678" spans="1:6">
      <c r="A678" s="467">
        <v>1</v>
      </c>
      <c r="B678" s="467">
        <v>29</v>
      </c>
      <c r="C678" s="467">
        <v>4</v>
      </c>
      <c r="D678" s="471">
        <v>22.19156030359115</v>
      </c>
      <c r="E678" s="471">
        <v>25.142333530423567</v>
      </c>
      <c r="F678" s="467">
        <f>'2019 Actual plus Potential'!E677</f>
        <v>19</v>
      </c>
    </row>
    <row r="679" spans="1:6">
      <c r="A679" s="467">
        <v>1</v>
      </c>
      <c r="B679" s="467">
        <v>29</v>
      </c>
      <c r="C679" s="467">
        <v>5</v>
      </c>
      <c r="D679" s="471">
        <v>15.409102457308981</v>
      </c>
      <c r="E679" s="471">
        <v>25.785343958288539</v>
      </c>
      <c r="F679" s="467">
        <f>'2019 Actual plus Potential'!E678</f>
        <v>36</v>
      </c>
    </row>
    <row r="680" spans="1:6">
      <c r="A680" s="467">
        <v>1</v>
      </c>
      <c r="B680" s="467">
        <v>29</v>
      </c>
      <c r="C680" s="467">
        <v>6</v>
      </c>
      <c r="D680" s="471">
        <v>38.281082440522532</v>
      </c>
      <c r="E680" s="471">
        <v>19.92237174801118</v>
      </c>
      <c r="F680" s="467">
        <f>'2019 Actual plus Potential'!E679</f>
        <v>37</v>
      </c>
    </row>
    <row r="681" spans="1:6">
      <c r="A681" s="467">
        <v>1</v>
      </c>
      <c r="B681" s="467">
        <v>29</v>
      </c>
      <c r="C681" s="467">
        <v>7</v>
      </c>
      <c r="D681" s="471">
        <v>37.266539227823635</v>
      </c>
      <c r="E681" s="471">
        <v>14.800973607826274</v>
      </c>
      <c r="F681" s="467">
        <f>'2019 Actual plus Potential'!E680</f>
        <v>17</v>
      </c>
    </row>
    <row r="682" spans="1:6">
      <c r="A682" s="467">
        <v>1</v>
      </c>
      <c r="B682" s="467">
        <v>29</v>
      </c>
      <c r="C682" s="467">
        <v>8</v>
      </c>
      <c r="D682" s="471">
        <v>33.680494722032478</v>
      </c>
      <c r="E682" s="471">
        <v>10.752824016340572</v>
      </c>
      <c r="F682" s="467">
        <f>'2019 Actual plus Potential'!E681</f>
        <v>3</v>
      </c>
    </row>
    <row r="683" spans="1:6">
      <c r="A683" s="467">
        <v>1</v>
      </c>
      <c r="B683" s="467">
        <v>29</v>
      </c>
      <c r="C683" s="467">
        <v>9</v>
      </c>
      <c r="D683" s="471">
        <v>31.526412310475685</v>
      </c>
      <c r="E683" s="471">
        <v>22.829216942592993</v>
      </c>
      <c r="F683" s="467">
        <f>'2019 Actual plus Potential'!E682</f>
        <v>0</v>
      </c>
    </row>
    <row r="684" spans="1:6">
      <c r="A684" s="467">
        <v>1</v>
      </c>
      <c r="B684" s="467">
        <v>29</v>
      </c>
      <c r="C684" s="467">
        <v>10</v>
      </c>
      <c r="D684" s="471">
        <v>22.674562384004229</v>
      </c>
      <c r="E684" s="471">
        <v>21.901467103848635</v>
      </c>
      <c r="F684" s="467">
        <f>'2019 Actual plus Potential'!E683</f>
        <v>0</v>
      </c>
    </row>
    <row r="685" spans="1:6">
      <c r="A685" s="467">
        <v>1</v>
      </c>
      <c r="B685" s="467">
        <v>29</v>
      </c>
      <c r="C685" s="467">
        <v>11</v>
      </c>
      <c r="D685" s="471">
        <v>8.7338568397583369</v>
      </c>
      <c r="E685" s="471">
        <v>24.300631315846054</v>
      </c>
      <c r="F685" s="467">
        <f>'2019 Actual plus Potential'!E684</f>
        <v>0</v>
      </c>
    </row>
    <row r="686" spans="1:6">
      <c r="A686" s="467">
        <v>1</v>
      </c>
      <c r="B686" s="467">
        <v>29</v>
      </c>
      <c r="C686" s="467">
        <v>12</v>
      </c>
      <c r="D686" s="471">
        <v>5.6196352530798208</v>
      </c>
      <c r="E686" s="471">
        <v>37.346233390668672</v>
      </c>
      <c r="F686" s="467">
        <f>'2019 Actual plus Potential'!E685</f>
        <v>0</v>
      </c>
    </row>
    <row r="687" spans="1:6">
      <c r="A687" s="467">
        <v>1</v>
      </c>
      <c r="B687" s="467">
        <v>29</v>
      </c>
      <c r="C687" s="467">
        <v>13</v>
      </c>
      <c r="D687" s="471">
        <v>1.564430216045998</v>
      </c>
      <c r="E687" s="471">
        <v>45.731183240163411</v>
      </c>
      <c r="F687" s="467">
        <f>'2019 Actual plus Potential'!E686</f>
        <v>0</v>
      </c>
    </row>
    <row r="688" spans="1:6">
      <c r="A688" s="467">
        <v>1</v>
      </c>
      <c r="B688" s="467">
        <v>29</v>
      </c>
      <c r="C688" s="467">
        <v>14</v>
      </c>
      <c r="D688" s="471">
        <v>12.930436457464754</v>
      </c>
      <c r="E688" s="471">
        <v>55.837867824123848</v>
      </c>
      <c r="F688" s="467">
        <f>'2019 Actual plus Potential'!E687</f>
        <v>0</v>
      </c>
    </row>
    <row r="689" spans="1:6">
      <c r="A689" s="467">
        <v>1</v>
      </c>
      <c r="B689" s="467">
        <v>29</v>
      </c>
      <c r="C689" s="467">
        <v>15</v>
      </c>
      <c r="D689" s="471">
        <v>19.343404512574729</v>
      </c>
      <c r="E689" s="471">
        <v>50.429383519673195</v>
      </c>
      <c r="F689" s="467">
        <f>'2019 Actual plus Potential'!E688</f>
        <v>0</v>
      </c>
    </row>
    <row r="690" spans="1:6">
      <c r="A690" s="467">
        <v>1</v>
      </c>
      <c r="B690" s="467">
        <v>29</v>
      </c>
      <c r="C690" s="467">
        <v>16</v>
      </c>
      <c r="D690" s="471">
        <v>24.819313242223327</v>
      </c>
      <c r="E690" s="471">
        <v>77.667367824123843</v>
      </c>
      <c r="F690" s="467">
        <f>'2019 Actual plus Potential'!E689</f>
        <v>0</v>
      </c>
    </row>
    <row r="691" spans="1:6">
      <c r="A691" s="467">
        <v>1</v>
      </c>
      <c r="B691" s="467">
        <v>29</v>
      </c>
      <c r="C691" s="467">
        <v>17</v>
      </c>
      <c r="D691" s="471">
        <v>27.365522460359315</v>
      </c>
      <c r="E691" s="471">
        <v>80.675905665448298</v>
      </c>
      <c r="F691" s="467">
        <f>'2019 Actual plus Potential'!E690</f>
        <v>0</v>
      </c>
    </row>
    <row r="692" spans="1:6">
      <c r="A692" s="467">
        <v>1</v>
      </c>
      <c r="B692" s="467">
        <v>29</v>
      </c>
      <c r="C692" s="467">
        <v>18</v>
      </c>
      <c r="D692" s="471">
        <v>34.523160484399519</v>
      </c>
      <c r="E692" s="471">
        <v>86.81735927757471</v>
      </c>
      <c r="F692" s="467">
        <f>'2019 Actual plus Potential'!E691</f>
        <v>0</v>
      </c>
    </row>
    <row r="693" spans="1:6">
      <c r="A693" s="467">
        <v>1</v>
      </c>
      <c r="B693" s="467">
        <v>29</v>
      </c>
      <c r="C693" s="467">
        <v>19</v>
      </c>
      <c r="D693" s="471">
        <v>39.824029356092097</v>
      </c>
      <c r="E693" s="471">
        <v>83.812732691894212</v>
      </c>
      <c r="F693" s="467">
        <f>'2019 Actual plus Potential'!E692</f>
        <v>0</v>
      </c>
    </row>
    <row r="694" spans="1:6">
      <c r="A694" s="467">
        <v>1</v>
      </c>
      <c r="B694" s="467">
        <v>29</v>
      </c>
      <c r="C694" s="467">
        <v>20</v>
      </c>
      <c r="D694" s="471">
        <v>44.962512215982898</v>
      </c>
      <c r="E694" s="471">
        <v>87.739633358417535</v>
      </c>
      <c r="F694" s="467">
        <f>'2019 Actual plus Potential'!E693</f>
        <v>0</v>
      </c>
    </row>
    <row r="695" spans="1:6">
      <c r="A695" s="467">
        <v>1</v>
      </c>
      <c r="B695" s="467">
        <v>29</v>
      </c>
      <c r="C695" s="467">
        <v>21</v>
      </c>
      <c r="D695" s="471">
        <v>50.222602751335273</v>
      </c>
      <c r="E695" s="471">
        <v>87.302354977424216</v>
      </c>
      <c r="F695" s="467">
        <f>'2019 Actual plus Potential'!E694</f>
        <v>0</v>
      </c>
    </row>
    <row r="696" spans="1:6">
      <c r="A696" s="467">
        <v>1</v>
      </c>
      <c r="B696" s="467">
        <v>29</v>
      </c>
      <c r="C696" s="467">
        <v>22</v>
      </c>
      <c r="D696" s="471">
        <v>55.482777839938585</v>
      </c>
      <c r="E696" s="471">
        <v>82.511849064717268</v>
      </c>
      <c r="F696" s="467">
        <f>'2019 Actual plus Potential'!E695</f>
        <v>0</v>
      </c>
    </row>
    <row r="697" spans="1:6">
      <c r="A697" s="467">
        <v>1</v>
      </c>
      <c r="B697" s="467">
        <v>29</v>
      </c>
      <c r="C697" s="467">
        <v>23</v>
      </c>
      <c r="D697" s="471">
        <v>61.620573860654844</v>
      </c>
      <c r="E697" s="471">
        <v>82.015119597935936</v>
      </c>
      <c r="F697" s="467">
        <f>'2019 Actual plus Potential'!E696</f>
        <v>1</v>
      </c>
    </row>
    <row r="698" spans="1:6">
      <c r="A698" s="467">
        <v>1</v>
      </c>
      <c r="B698" s="467">
        <v>29</v>
      </c>
      <c r="C698" s="467">
        <v>24</v>
      </c>
      <c r="D698" s="471">
        <v>66.802443936375269</v>
      </c>
      <c r="E698" s="471">
        <v>85.692482154375398</v>
      </c>
      <c r="F698" s="467">
        <f>'2019 Actual plus Potential'!E697</f>
        <v>0</v>
      </c>
    </row>
    <row r="699" spans="1:6">
      <c r="A699" s="467">
        <v>1</v>
      </c>
      <c r="B699" s="467">
        <v>30</v>
      </c>
      <c r="C699" s="467">
        <v>1</v>
      </c>
      <c r="D699" s="471">
        <v>71.353923324849688</v>
      </c>
      <c r="E699" s="471">
        <v>88.266088368092881</v>
      </c>
      <c r="F699" s="467">
        <f>'2019 Actual plus Potential'!E698</f>
        <v>0</v>
      </c>
    </row>
    <row r="700" spans="1:6">
      <c r="A700" s="467">
        <v>1</v>
      </c>
      <c r="B700" s="467">
        <v>30</v>
      </c>
      <c r="C700" s="467">
        <v>2</v>
      </c>
      <c r="D700" s="471">
        <v>76.718290616228117</v>
      </c>
      <c r="E700" s="471">
        <v>69.872235325736398</v>
      </c>
      <c r="F700" s="467">
        <f>'2019 Actual plus Potential'!E699</f>
        <v>0</v>
      </c>
    </row>
    <row r="701" spans="1:6">
      <c r="A701" s="467">
        <v>1</v>
      </c>
      <c r="B701" s="467">
        <v>30</v>
      </c>
      <c r="C701" s="467">
        <v>3</v>
      </c>
      <c r="D701" s="471">
        <v>81.30464212256625</v>
      </c>
      <c r="E701" s="471">
        <v>41.45852757471512</v>
      </c>
      <c r="F701" s="467">
        <f>'2019 Actual plus Potential'!E700</f>
        <v>0</v>
      </c>
    </row>
    <row r="702" spans="1:6">
      <c r="A702" s="467">
        <v>1</v>
      </c>
      <c r="B702" s="467">
        <v>30</v>
      </c>
      <c r="C702" s="467">
        <v>4</v>
      </c>
      <c r="D702" s="471">
        <v>80.558835456365046</v>
      </c>
      <c r="E702" s="471">
        <v>50.155595624596863</v>
      </c>
      <c r="F702" s="467">
        <f>'2019 Actual plus Potential'!E701</f>
        <v>0</v>
      </c>
    </row>
    <row r="703" spans="1:6">
      <c r="A703" s="467">
        <v>1</v>
      </c>
      <c r="B703" s="467">
        <v>30</v>
      </c>
      <c r="C703" s="467">
        <v>5</v>
      </c>
      <c r="D703" s="471">
        <v>90.9345019089114</v>
      </c>
      <c r="E703" s="471">
        <v>73.390800903031604</v>
      </c>
      <c r="F703" s="467">
        <f>'2019 Actual plus Potential'!E702</f>
        <v>0</v>
      </c>
    </row>
    <row r="704" spans="1:6">
      <c r="A704" s="467">
        <v>1</v>
      </c>
      <c r="B704" s="467">
        <v>30</v>
      </c>
      <c r="C704" s="467">
        <v>6</v>
      </c>
      <c r="D704" s="471">
        <v>98.221413799298745</v>
      </c>
      <c r="E704" s="471">
        <v>75.259598849709747</v>
      </c>
      <c r="F704" s="467">
        <f>'2019 Actual plus Potential'!E703</f>
        <v>0</v>
      </c>
    </row>
    <row r="705" spans="1:6">
      <c r="A705" s="467">
        <v>1</v>
      </c>
      <c r="B705" s="467">
        <v>30</v>
      </c>
      <c r="C705" s="467">
        <v>7</v>
      </c>
      <c r="D705" s="471">
        <v>103.20148713787678</v>
      </c>
      <c r="E705" s="471">
        <v>49.758994302300586</v>
      </c>
      <c r="F705" s="467">
        <f>'2019 Actual plus Potential'!E704</f>
        <v>0</v>
      </c>
    </row>
    <row r="706" spans="1:6">
      <c r="A706" s="467">
        <v>1</v>
      </c>
      <c r="B706" s="467">
        <v>30</v>
      </c>
      <c r="C706" s="467">
        <v>8</v>
      </c>
      <c r="D706" s="471">
        <v>107.38834668727938</v>
      </c>
      <c r="E706" s="471">
        <v>36.833076650182761</v>
      </c>
      <c r="F706" s="467">
        <f>'2019 Actual plus Potential'!E705</f>
        <v>0</v>
      </c>
    </row>
    <row r="707" spans="1:6">
      <c r="A707" s="467">
        <v>1</v>
      </c>
      <c r="B707" s="467">
        <v>30</v>
      </c>
      <c r="C707" s="467">
        <v>9</v>
      </c>
      <c r="D707" s="471">
        <v>93.40828256273474</v>
      </c>
      <c r="E707" s="471">
        <v>35.644054934422705</v>
      </c>
      <c r="F707" s="467">
        <f>'2019 Actual plus Potential'!E706</f>
        <v>0</v>
      </c>
    </row>
    <row r="708" spans="1:6">
      <c r="A708" s="467">
        <v>1</v>
      </c>
      <c r="B708" s="467">
        <v>30</v>
      </c>
      <c r="C708" s="467">
        <v>10</v>
      </c>
      <c r="D708" s="471">
        <v>84.595023363189895</v>
      </c>
      <c r="E708" s="471">
        <v>13.360067028596001</v>
      </c>
      <c r="F708" s="467">
        <f>'2019 Actual plus Potential'!E707</f>
        <v>1</v>
      </c>
    </row>
    <row r="709" spans="1:6">
      <c r="A709" s="467">
        <v>1</v>
      </c>
      <c r="B709" s="467">
        <v>30</v>
      </c>
      <c r="C709" s="467">
        <v>11</v>
      </c>
      <c r="D709" s="471">
        <v>100.58246022646408</v>
      </c>
      <c r="E709" s="471">
        <v>10.525971188991615</v>
      </c>
      <c r="F709" s="467">
        <f>'2019 Actual plus Potential'!E708</f>
        <v>0</v>
      </c>
    </row>
    <row r="710" spans="1:6">
      <c r="A710" s="467">
        <v>1</v>
      </c>
      <c r="B710" s="467">
        <v>30</v>
      </c>
      <c r="C710" s="467">
        <v>12</v>
      </c>
      <c r="D710" s="471">
        <v>110.8244698422379</v>
      </c>
      <c r="E710" s="471">
        <v>5.2668968501397551</v>
      </c>
      <c r="F710" s="467">
        <f>'2019 Actual plus Potential'!E709</f>
        <v>0</v>
      </c>
    </row>
    <row r="711" spans="1:6">
      <c r="A711" s="467">
        <v>1</v>
      </c>
      <c r="B711" s="467">
        <v>30</v>
      </c>
      <c r="C711" s="467">
        <v>13</v>
      </c>
      <c r="D711" s="471">
        <v>108.62467790034042</v>
      </c>
      <c r="E711" s="471">
        <v>2.8419183508922812</v>
      </c>
      <c r="F711" s="467">
        <f>'2019 Actual plus Potential'!E710</f>
        <v>0</v>
      </c>
    </row>
    <row r="712" spans="1:6">
      <c r="A712" s="467">
        <v>1</v>
      </c>
      <c r="B712" s="467">
        <v>30</v>
      </c>
      <c r="C712" s="467">
        <v>14</v>
      </c>
      <c r="D712" s="471">
        <v>72.763383965371716</v>
      </c>
      <c r="E712" s="471">
        <v>0.76113034831219095</v>
      </c>
      <c r="F712" s="467">
        <f>'2019 Actual plus Potential'!E711</f>
        <v>0</v>
      </c>
    </row>
    <row r="713" spans="1:6">
      <c r="A713" s="467">
        <v>1</v>
      </c>
      <c r="B713" s="467">
        <v>30</v>
      </c>
      <c r="C713" s="467">
        <v>15</v>
      </c>
      <c r="D713" s="471">
        <v>74.108537815015211</v>
      </c>
      <c r="E713" s="471">
        <v>7.8225112878950768E-4</v>
      </c>
      <c r="F713" s="467">
        <f>'2019 Actual plus Potential'!E712</f>
        <v>0</v>
      </c>
    </row>
    <row r="714" spans="1:6">
      <c r="A714" s="467">
        <v>1</v>
      </c>
      <c r="B714" s="467">
        <v>30</v>
      </c>
      <c r="C714" s="467">
        <v>16</v>
      </c>
      <c r="D714" s="471">
        <v>79.252522451087984</v>
      </c>
      <c r="E714" s="471">
        <v>1.0951515803053107E-2</v>
      </c>
      <c r="F714" s="467">
        <f>'2019 Actual plus Potential'!E713</f>
        <v>0</v>
      </c>
    </row>
    <row r="715" spans="1:6">
      <c r="A715" s="467">
        <v>1</v>
      </c>
      <c r="B715" s="467">
        <v>30</v>
      </c>
      <c r="C715" s="467">
        <v>17</v>
      </c>
      <c r="D715" s="471">
        <v>105.09716442289799</v>
      </c>
      <c r="E715" s="471">
        <v>0</v>
      </c>
      <c r="F715" s="467">
        <f>'2019 Actual plus Potential'!E714</f>
        <v>0</v>
      </c>
    </row>
    <row r="716" spans="1:6">
      <c r="A716" s="467">
        <v>1</v>
      </c>
      <c r="B716" s="467">
        <v>30</v>
      </c>
      <c r="C716" s="467">
        <v>18</v>
      </c>
      <c r="D716" s="471">
        <v>93.419615804608597</v>
      </c>
      <c r="E716" s="471">
        <v>1.0701195441840465</v>
      </c>
      <c r="F716" s="467">
        <f>'2019 Actual plus Potential'!E715</f>
        <v>0</v>
      </c>
    </row>
    <row r="717" spans="1:6">
      <c r="A717" s="467">
        <v>1</v>
      </c>
      <c r="B717" s="467">
        <v>30</v>
      </c>
      <c r="C717" s="467">
        <v>19</v>
      </c>
      <c r="D717" s="471">
        <v>121.13854253530488</v>
      </c>
      <c r="E717" s="471">
        <v>11.873789883895936</v>
      </c>
      <c r="F717" s="467">
        <f>'2019 Actual plus Potential'!E716</f>
        <v>0</v>
      </c>
    </row>
    <row r="718" spans="1:6">
      <c r="A718" s="467">
        <v>1</v>
      </c>
      <c r="B718" s="467">
        <v>30</v>
      </c>
      <c r="C718" s="467">
        <v>20</v>
      </c>
      <c r="D718" s="471">
        <v>102.84668246937846</v>
      </c>
      <c r="E718" s="471">
        <v>19.904379972049021</v>
      </c>
      <c r="F718" s="467">
        <f>'2019 Actual plus Potential'!E717</f>
        <v>0</v>
      </c>
    </row>
    <row r="719" spans="1:6">
      <c r="A719" s="467">
        <v>1</v>
      </c>
      <c r="B719" s="467">
        <v>30</v>
      </c>
      <c r="C719" s="467">
        <v>21</v>
      </c>
      <c r="D719" s="471">
        <v>119.59332716384506</v>
      </c>
      <c r="E719" s="471">
        <v>50.952709524833359</v>
      </c>
      <c r="F719" s="467">
        <f>'2019 Actual plus Potential'!E718</f>
        <v>0</v>
      </c>
    </row>
    <row r="720" spans="1:6">
      <c r="A720" s="467">
        <v>1</v>
      </c>
      <c r="B720" s="467">
        <v>30</v>
      </c>
      <c r="C720" s="467">
        <v>22</v>
      </c>
      <c r="D720" s="471">
        <v>138.47940418753268</v>
      </c>
      <c r="E720" s="471">
        <v>78.427715921307239</v>
      </c>
      <c r="F720" s="467">
        <f>'2019 Actual plus Potential'!E719</f>
        <v>0</v>
      </c>
    </row>
    <row r="721" spans="1:6">
      <c r="A721" s="467">
        <v>1</v>
      </c>
      <c r="B721" s="467">
        <v>30</v>
      </c>
      <c r="C721" s="467">
        <v>23</v>
      </c>
      <c r="D721" s="471">
        <v>112.48296586072495</v>
      </c>
      <c r="E721" s="471">
        <v>80.870686196516886</v>
      </c>
      <c r="F721" s="467">
        <f>'2019 Actual plus Potential'!E720</f>
        <v>0</v>
      </c>
    </row>
    <row r="722" spans="1:6">
      <c r="A722" s="467">
        <v>1</v>
      </c>
      <c r="B722" s="467">
        <v>30</v>
      </c>
      <c r="C722" s="467">
        <v>24</v>
      </c>
      <c r="D722" s="471">
        <v>111.49916915701226</v>
      </c>
      <c r="E722" s="471">
        <v>71.720694743066005</v>
      </c>
      <c r="F722" s="467">
        <f>'2019 Actual plus Potential'!E721</f>
        <v>0</v>
      </c>
    </row>
    <row r="723" spans="1:6">
      <c r="A723" s="467">
        <v>1</v>
      </c>
      <c r="B723" s="467">
        <v>31</v>
      </c>
      <c r="C723" s="467">
        <v>1</v>
      </c>
      <c r="D723" s="471">
        <v>136.76873477730547</v>
      </c>
      <c r="E723" s="471">
        <v>69.129879004515161</v>
      </c>
      <c r="F723" s="467">
        <f>'2019 Actual plus Potential'!E722</f>
        <v>0</v>
      </c>
    </row>
    <row r="724" spans="1:6">
      <c r="A724" s="467">
        <v>1</v>
      </c>
      <c r="B724" s="467">
        <v>31</v>
      </c>
      <c r="C724" s="467">
        <v>2</v>
      </c>
      <c r="D724" s="471">
        <v>141.06705814494796</v>
      </c>
      <c r="E724" s="471">
        <v>66.637626908191791</v>
      </c>
      <c r="F724" s="467">
        <f>'2019 Actual plus Potential'!E723</f>
        <v>0</v>
      </c>
    </row>
    <row r="725" spans="1:6">
      <c r="A725" s="467">
        <v>1</v>
      </c>
      <c r="B725" s="467">
        <v>31</v>
      </c>
      <c r="C725" s="467">
        <v>3</v>
      </c>
      <c r="D725" s="471">
        <v>136.37093306656035</v>
      </c>
      <c r="E725" s="471">
        <v>58.049291765211784</v>
      </c>
      <c r="F725" s="467">
        <f>'2019 Actual plus Potential'!E724</f>
        <v>0</v>
      </c>
    </row>
    <row r="726" spans="1:6">
      <c r="A726" s="467">
        <v>1</v>
      </c>
      <c r="B726" s="467">
        <v>31</v>
      </c>
      <c r="C726" s="467">
        <v>4</v>
      </c>
      <c r="D726" s="471">
        <v>117.14827631211945</v>
      </c>
      <c r="E726" s="471">
        <v>79.783357127499457</v>
      </c>
      <c r="F726" s="467">
        <f>'2019 Actual plus Potential'!E725</f>
        <v>0</v>
      </c>
    </row>
    <row r="727" spans="1:6">
      <c r="A727" s="467">
        <v>1</v>
      </c>
      <c r="B727" s="467">
        <v>31</v>
      </c>
      <c r="C727" s="467">
        <v>5</v>
      </c>
      <c r="D727" s="471">
        <v>133.44373952216048</v>
      </c>
      <c r="E727" s="471">
        <v>84.719361750161255</v>
      </c>
      <c r="F727" s="467">
        <f>'2019 Actual plus Potential'!E726</f>
        <v>0</v>
      </c>
    </row>
    <row r="728" spans="1:6">
      <c r="A728" s="467">
        <v>1</v>
      </c>
      <c r="B728" s="467">
        <v>31</v>
      </c>
      <c r="C728" s="467">
        <v>6</v>
      </c>
      <c r="D728" s="471">
        <v>116.24343456103628</v>
      </c>
      <c r="E728" s="471">
        <v>81.009926897441417</v>
      </c>
      <c r="F728" s="467">
        <f>'2019 Actual plus Potential'!E727</f>
        <v>0</v>
      </c>
    </row>
    <row r="729" spans="1:6">
      <c r="A729" s="467">
        <v>1</v>
      </c>
      <c r="B729" s="467">
        <v>31</v>
      </c>
      <c r="C729" s="467">
        <v>7</v>
      </c>
      <c r="D729" s="471">
        <v>94.764043244795346</v>
      </c>
      <c r="E729" s="471">
        <v>72.469309073317561</v>
      </c>
      <c r="F729" s="467">
        <f>'2019 Actual plus Potential'!E728</f>
        <v>0</v>
      </c>
    </row>
    <row r="730" spans="1:6">
      <c r="A730" s="467">
        <v>1</v>
      </c>
      <c r="B730" s="467">
        <v>31</v>
      </c>
      <c r="C730" s="467">
        <v>8</v>
      </c>
      <c r="D730" s="471">
        <v>129.14782060911779</v>
      </c>
      <c r="E730" s="471">
        <v>62.063022307030749</v>
      </c>
      <c r="F730" s="467">
        <f>'2019 Actual plus Potential'!E729</f>
        <v>2</v>
      </c>
    </row>
    <row r="731" spans="1:6">
      <c r="A731" s="467">
        <v>1</v>
      </c>
      <c r="B731" s="467">
        <v>31</v>
      </c>
      <c r="C731" s="467">
        <v>9</v>
      </c>
      <c r="D731" s="471">
        <v>138.96327545844815</v>
      </c>
      <c r="E731" s="471">
        <v>44.955190120404225</v>
      </c>
      <c r="F731" s="467">
        <f>'2019 Actual plus Potential'!E730</f>
        <v>4</v>
      </c>
    </row>
    <row r="732" spans="1:6">
      <c r="A732" s="467">
        <v>1</v>
      </c>
      <c r="B732" s="467">
        <v>31</v>
      </c>
      <c r="C732" s="467">
        <v>10</v>
      </c>
      <c r="D732" s="471">
        <v>94.55889533116266</v>
      </c>
      <c r="E732" s="471">
        <v>40.022314502257579</v>
      </c>
      <c r="F732" s="467">
        <f>'2019 Actual plus Potential'!E731</f>
        <v>18</v>
      </c>
    </row>
    <row r="733" spans="1:6">
      <c r="A733" s="467">
        <v>1</v>
      </c>
      <c r="B733" s="467">
        <v>31</v>
      </c>
      <c r="C733" s="467">
        <v>11</v>
      </c>
      <c r="D733" s="471">
        <v>81.915135453551287</v>
      </c>
      <c r="E733" s="471">
        <v>42.671799075467646</v>
      </c>
      <c r="F733" s="467">
        <f>'2019 Actual plus Potential'!E732</f>
        <v>14</v>
      </c>
    </row>
    <row r="734" spans="1:6">
      <c r="A734" s="467">
        <v>1</v>
      </c>
      <c r="B734" s="467">
        <v>31</v>
      </c>
      <c r="C734" s="467">
        <v>12</v>
      </c>
      <c r="D734" s="471">
        <v>88.674261729134088</v>
      </c>
      <c r="E734" s="471">
        <v>52.756580627821975</v>
      </c>
      <c r="F734" s="467">
        <f>'2019 Actual plus Potential'!E733</f>
        <v>9</v>
      </c>
    </row>
    <row r="735" spans="1:6">
      <c r="A735" s="467">
        <v>1</v>
      </c>
      <c r="B735" s="467">
        <v>31</v>
      </c>
      <c r="C735" s="467">
        <v>13</v>
      </c>
      <c r="D735" s="471">
        <v>89.602996735111432</v>
      </c>
      <c r="E735" s="471">
        <v>34.280591216942589</v>
      </c>
      <c r="F735" s="467">
        <f>'2019 Actual plus Potential'!E734</f>
        <v>5</v>
      </c>
    </row>
    <row r="736" spans="1:6">
      <c r="A736" s="467">
        <v>1</v>
      </c>
      <c r="B736" s="467">
        <v>31</v>
      </c>
      <c r="C736" s="467">
        <v>14</v>
      </c>
      <c r="D736" s="471">
        <v>63.725981595696311</v>
      </c>
      <c r="E736" s="471">
        <v>25.050027897226403</v>
      </c>
      <c r="F736" s="467">
        <f>'2019 Actual plus Potential'!E735</f>
        <v>4</v>
      </c>
    </row>
    <row r="737" spans="1:6">
      <c r="A737" s="467">
        <v>1</v>
      </c>
      <c r="B737" s="467">
        <v>31</v>
      </c>
      <c r="C737" s="467">
        <v>15</v>
      </c>
      <c r="D737" s="471">
        <v>66.913877907697341</v>
      </c>
      <c r="E737" s="471">
        <v>37.018470167705871</v>
      </c>
      <c r="F737" s="467">
        <f>'2019 Actual plus Potential'!E736</f>
        <v>6</v>
      </c>
    </row>
    <row r="738" spans="1:6">
      <c r="A738" s="467">
        <v>1</v>
      </c>
      <c r="B738" s="467">
        <v>31</v>
      </c>
      <c r="C738" s="467">
        <v>16</v>
      </c>
      <c r="D738" s="471">
        <v>51.32594049130492</v>
      </c>
      <c r="E738" s="471">
        <v>35.26309863470221</v>
      </c>
      <c r="F738" s="467">
        <f>'2019 Actual plus Potential'!E737</f>
        <v>2</v>
      </c>
    </row>
    <row r="739" spans="1:6">
      <c r="A739" s="467">
        <v>1</v>
      </c>
      <c r="B739" s="467">
        <v>31</v>
      </c>
      <c r="C739" s="467">
        <v>17</v>
      </c>
      <c r="D739" s="471">
        <v>42.685685547120777</v>
      </c>
      <c r="E739" s="471">
        <v>21.491567512362931</v>
      </c>
      <c r="F739" s="467">
        <f>'2019 Actual plus Potential'!E738</f>
        <v>8</v>
      </c>
    </row>
    <row r="740" spans="1:6">
      <c r="A740" s="467">
        <v>1</v>
      </c>
      <c r="B740" s="467">
        <v>31</v>
      </c>
      <c r="C740" s="467">
        <v>18</v>
      </c>
      <c r="D740" s="471">
        <v>41.641163985914012</v>
      </c>
      <c r="E740" s="471">
        <v>9.0678550849279738</v>
      </c>
      <c r="F740" s="467">
        <f>'2019 Actual plus Potential'!E739</f>
        <v>5</v>
      </c>
    </row>
    <row r="741" spans="1:6">
      <c r="A741" s="467">
        <v>1</v>
      </c>
      <c r="B741" s="467">
        <v>31</v>
      </c>
      <c r="C741" s="467">
        <v>19</v>
      </c>
      <c r="D741" s="471">
        <v>42.069328918390852</v>
      </c>
      <c r="E741" s="471">
        <v>13.652628950763278</v>
      </c>
      <c r="F741" s="467">
        <f>'2019 Actual plus Potential'!E740</f>
        <v>13</v>
      </c>
    </row>
    <row r="742" spans="1:6">
      <c r="A742" s="467">
        <v>1</v>
      </c>
      <c r="B742" s="467">
        <v>31</v>
      </c>
      <c r="C742" s="467">
        <v>20</v>
      </c>
      <c r="D742" s="471">
        <v>53.959884151646619</v>
      </c>
      <c r="E742" s="471">
        <v>7.5761021823263812</v>
      </c>
      <c r="F742" s="467">
        <f>'2019 Actual plus Potential'!E741</f>
        <v>28</v>
      </c>
    </row>
    <row r="743" spans="1:6">
      <c r="A743" s="467">
        <v>1</v>
      </c>
      <c r="B743" s="467">
        <v>31</v>
      </c>
      <c r="C743" s="467">
        <v>21</v>
      </c>
      <c r="D743" s="471">
        <v>72.90593446532165</v>
      </c>
      <c r="E743" s="471">
        <v>7.6762303268114387</v>
      </c>
      <c r="F743" s="467">
        <f>'2019 Actual plus Potential'!E742</f>
        <v>48</v>
      </c>
    </row>
    <row r="744" spans="1:6">
      <c r="A744" s="467">
        <v>1</v>
      </c>
      <c r="B744" s="467">
        <v>31</v>
      </c>
      <c r="C744" s="467">
        <v>22</v>
      </c>
      <c r="D744" s="471">
        <v>71.089003229779919</v>
      </c>
      <c r="E744" s="471">
        <v>2.5970737475811654</v>
      </c>
      <c r="F744" s="467">
        <f>'2019 Actual plus Potential'!E743</f>
        <v>75</v>
      </c>
    </row>
    <row r="745" spans="1:6">
      <c r="A745" s="467">
        <v>1</v>
      </c>
      <c r="B745" s="467">
        <v>31</v>
      </c>
      <c r="C745" s="467">
        <v>23</v>
      </c>
      <c r="D745" s="471">
        <v>63.256423332083784</v>
      </c>
      <c r="E745" s="471">
        <v>3.4223486884540959</v>
      </c>
      <c r="F745" s="467">
        <f>'2019 Actual plus Potential'!E744</f>
        <v>70</v>
      </c>
    </row>
    <row r="746" spans="1:6">
      <c r="A746" s="467">
        <v>1</v>
      </c>
      <c r="B746" s="467">
        <v>31</v>
      </c>
      <c r="C746" s="467">
        <v>24</v>
      </c>
      <c r="D746" s="471">
        <v>81.592056492420312</v>
      </c>
      <c r="E746" s="471">
        <v>9.6701884540958929</v>
      </c>
      <c r="F746" s="467">
        <f>'2019 Actual plus Potential'!E745</f>
        <v>53</v>
      </c>
    </row>
    <row r="747" spans="1:6">
      <c r="A747" s="467">
        <v>2</v>
      </c>
      <c r="B747" s="467">
        <v>1</v>
      </c>
      <c r="C747" s="467">
        <v>1</v>
      </c>
      <c r="D747" s="471">
        <v>48.395732634865858</v>
      </c>
      <c r="E747" s="471">
        <v>15.788956783487421</v>
      </c>
      <c r="F747" s="467">
        <f>'2019 Actual plus Potential'!E746</f>
        <v>52</v>
      </c>
    </row>
    <row r="748" spans="1:6">
      <c r="A748" s="467">
        <v>2</v>
      </c>
      <c r="B748" s="467">
        <v>1</v>
      </c>
      <c r="C748" s="467">
        <v>2</v>
      </c>
      <c r="D748" s="471">
        <v>20.79591123319015</v>
      </c>
      <c r="E748" s="471">
        <v>8.6751650182756403</v>
      </c>
      <c r="F748" s="467">
        <f>'2019 Actual plus Potential'!E747</f>
        <v>68</v>
      </c>
    </row>
    <row r="749" spans="1:6">
      <c r="A749" s="467">
        <v>2</v>
      </c>
      <c r="B749" s="467">
        <v>1</v>
      </c>
      <c r="C749" s="467">
        <v>3</v>
      </c>
      <c r="D749" s="471">
        <v>24.830281639277722</v>
      </c>
      <c r="E749" s="471">
        <v>4.6058946463126214</v>
      </c>
      <c r="F749" s="467">
        <f>'2019 Actual plus Potential'!E748</f>
        <v>85</v>
      </c>
    </row>
    <row r="750" spans="1:6">
      <c r="A750" s="467">
        <v>2</v>
      </c>
      <c r="B750" s="467">
        <v>1</v>
      </c>
      <c r="C750" s="467">
        <v>4</v>
      </c>
      <c r="D750" s="471">
        <v>37.273999521566253</v>
      </c>
      <c r="E750" s="471">
        <v>3.5694119006665233</v>
      </c>
      <c r="F750" s="467">
        <f>'2019 Actual plus Potential'!E749</f>
        <v>79</v>
      </c>
    </row>
    <row r="751" spans="1:6">
      <c r="A751" s="467">
        <v>2</v>
      </c>
      <c r="B751" s="467">
        <v>1</v>
      </c>
      <c r="C751" s="467">
        <v>5</v>
      </c>
      <c r="D751" s="471">
        <v>59.248865002859866</v>
      </c>
      <c r="E751" s="471">
        <v>1.1952797247903675</v>
      </c>
      <c r="F751" s="467">
        <f>'2019 Actual plus Potential'!E750</f>
        <v>92</v>
      </c>
    </row>
    <row r="752" spans="1:6">
      <c r="A752" s="467">
        <v>2</v>
      </c>
      <c r="B752" s="467">
        <v>1</v>
      </c>
      <c r="C752" s="467">
        <v>6</v>
      </c>
      <c r="D752" s="471">
        <v>83.73155809035471</v>
      </c>
      <c r="E752" s="471">
        <v>1.1170546119114169</v>
      </c>
      <c r="F752" s="467">
        <f>'2019 Actual plus Potential'!E751</f>
        <v>98</v>
      </c>
    </row>
    <row r="753" spans="1:6">
      <c r="A753" s="467">
        <v>2</v>
      </c>
      <c r="B753" s="467">
        <v>1</v>
      </c>
      <c r="C753" s="467">
        <v>7</v>
      </c>
      <c r="D753" s="471">
        <v>78.289548195997995</v>
      </c>
      <c r="E753" s="471">
        <v>0.14236970543969041</v>
      </c>
      <c r="F753" s="467">
        <f>'2019 Actual plus Potential'!E752</f>
        <v>100</v>
      </c>
    </row>
    <row r="754" spans="1:6">
      <c r="A754" s="467">
        <v>2</v>
      </c>
      <c r="B754" s="467">
        <v>1</v>
      </c>
      <c r="C754" s="467">
        <v>8</v>
      </c>
      <c r="D754" s="471">
        <v>66.537392304534322</v>
      </c>
      <c r="E754" s="471">
        <v>0.4239801118039131</v>
      </c>
      <c r="F754" s="467">
        <f>'2019 Actual plus Potential'!E753</f>
        <v>102</v>
      </c>
    </row>
    <row r="755" spans="1:6">
      <c r="A755" s="467">
        <v>2</v>
      </c>
      <c r="B755" s="467">
        <v>1</v>
      </c>
      <c r="C755" s="467">
        <v>9</v>
      </c>
      <c r="D755" s="471">
        <v>37.715989247300833</v>
      </c>
      <c r="E755" s="471">
        <v>1.4416888303590625</v>
      </c>
      <c r="F755" s="467">
        <f>'2019 Actual plus Potential'!E754</f>
        <v>102</v>
      </c>
    </row>
    <row r="756" spans="1:6">
      <c r="A756" s="467">
        <v>2</v>
      </c>
      <c r="B756" s="467">
        <v>1</v>
      </c>
      <c r="C756" s="467">
        <v>10</v>
      </c>
      <c r="D756" s="471">
        <v>28.320020776708677</v>
      </c>
      <c r="E756" s="471">
        <v>1.326697914427005</v>
      </c>
      <c r="F756" s="467">
        <f>'2019 Actual plus Potential'!E755</f>
        <v>99</v>
      </c>
    </row>
    <row r="757" spans="1:6">
      <c r="A757" s="467">
        <v>2</v>
      </c>
      <c r="B757" s="467">
        <v>1</v>
      </c>
      <c r="C757" s="467">
        <v>11</v>
      </c>
      <c r="D757" s="471">
        <v>55.748985525541414</v>
      </c>
      <c r="E757" s="471">
        <v>1.3994472694044291</v>
      </c>
      <c r="F757" s="467">
        <f>'2019 Actual plus Potential'!E756</f>
        <v>96</v>
      </c>
    </row>
    <row r="758" spans="1:6">
      <c r="A758" s="467">
        <v>2</v>
      </c>
      <c r="B758" s="467">
        <v>1</v>
      </c>
      <c r="C758" s="467">
        <v>12</v>
      </c>
      <c r="D758" s="471">
        <v>61.075547512529532</v>
      </c>
      <c r="E758" s="471">
        <v>3.2580759514082991</v>
      </c>
      <c r="F758" s="467">
        <f>'2019 Actual plus Potential'!E757</f>
        <v>94</v>
      </c>
    </row>
    <row r="759" spans="1:6">
      <c r="A759" s="467">
        <v>2</v>
      </c>
      <c r="B759" s="467">
        <v>1</v>
      </c>
      <c r="C759" s="467">
        <v>13</v>
      </c>
      <c r="D759" s="471">
        <v>65.136855922230012</v>
      </c>
      <c r="E759" s="471">
        <v>8.5437468286390015</v>
      </c>
      <c r="F759" s="467">
        <f>'2019 Actual plus Potential'!E758</f>
        <v>90</v>
      </c>
    </row>
    <row r="760" spans="1:6">
      <c r="A760" s="467">
        <v>2</v>
      </c>
      <c r="B760" s="467">
        <v>1</v>
      </c>
      <c r="C760" s="467">
        <v>14</v>
      </c>
      <c r="D760" s="471">
        <v>53.264022249786791</v>
      </c>
      <c r="E760" s="471">
        <v>3.2690274672113526</v>
      </c>
      <c r="F760" s="467">
        <f>'2019 Actual plus Potential'!E759</f>
        <v>93</v>
      </c>
    </row>
    <row r="761" spans="1:6">
      <c r="A761" s="467">
        <v>2</v>
      </c>
      <c r="B761" s="467">
        <v>1</v>
      </c>
      <c r="C761" s="467">
        <v>15</v>
      </c>
      <c r="D761" s="471">
        <v>65.716479719484951</v>
      </c>
      <c r="E761" s="471">
        <v>9.1273061707159755</v>
      </c>
      <c r="F761" s="467">
        <f>'2019 Actual plus Potential'!E760</f>
        <v>85</v>
      </c>
    </row>
    <row r="762" spans="1:6">
      <c r="A762" s="467">
        <v>2</v>
      </c>
      <c r="B762" s="467">
        <v>1</v>
      </c>
      <c r="C762" s="467">
        <v>16</v>
      </c>
      <c r="D762" s="471">
        <v>40.416085035641444</v>
      </c>
      <c r="E762" s="471">
        <v>16.536006611481401</v>
      </c>
      <c r="F762" s="467">
        <f>'2019 Actual plus Potential'!E761</f>
        <v>56</v>
      </c>
    </row>
    <row r="763" spans="1:6">
      <c r="A763" s="467">
        <v>2</v>
      </c>
      <c r="B763" s="467">
        <v>1</v>
      </c>
      <c r="C763" s="467">
        <v>17</v>
      </c>
      <c r="D763" s="471">
        <v>19.703732243755116</v>
      </c>
      <c r="E763" s="471">
        <v>21.827935497742423</v>
      </c>
      <c r="F763" s="467">
        <f>'2019 Actual plus Potential'!E762</f>
        <v>54</v>
      </c>
    </row>
    <row r="764" spans="1:6">
      <c r="A764" s="467">
        <v>2</v>
      </c>
      <c r="B764" s="467">
        <v>1</v>
      </c>
      <c r="C764" s="467">
        <v>18</v>
      </c>
      <c r="D764" s="471">
        <v>35.201227498312839</v>
      </c>
      <c r="E764" s="471">
        <v>28.494279617286608</v>
      </c>
      <c r="F764" s="467">
        <f>'2019 Actual plus Potential'!E763</f>
        <v>62</v>
      </c>
    </row>
    <row r="765" spans="1:6">
      <c r="A765" s="467">
        <v>2</v>
      </c>
      <c r="B765" s="467">
        <v>1</v>
      </c>
      <c r="C765" s="467">
        <v>19</v>
      </c>
      <c r="D765" s="471">
        <v>83.537894958537109</v>
      </c>
      <c r="E765" s="471">
        <v>32.406317512362932</v>
      </c>
      <c r="F765" s="467">
        <f>'2019 Actual plus Potential'!E764</f>
        <v>56</v>
      </c>
    </row>
    <row r="766" spans="1:6">
      <c r="A766" s="467">
        <v>2</v>
      </c>
      <c r="B766" s="467">
        <v>1</v>
      </c>
      <c r="C766" s="467">
        <v>20</v>
      </c>
      <c r="D766" s="471">
        <v>106.16689613829494</v>
      </c>
      <c r="E766" s="471">
        <v>27.607206837239303</v>
      </c>
      <c r="F766" s="467">
        <f>'2019 Actual plus Potential'!E765</f>
        <v>29</v>
      </c>
    </row>
    <row r="767" spans="1:6">
      <c r="A767" s="467">
        <v>2</v>
      </c>
      <c r="B767" s="467">
        <v>1</v>
      </c>
      <c r="C767" s="467">
        <v>21</v>
      </c>
      <c r="D767" s="471">
        <v>89.947146292230485</v>
      </c>
      <c r="E767" s="471">
        <v>32.982836594280805</v>
      </c>
      <c r="F767" s="467">
        <f>'2019 Actual plus Potential'!E766</f>
        <v>55</v>
      </c>
    </row>
    <row r="768" spans="1:6">
      <c r="A768" s="467">
        <v>2</v>
      </c>
      <c r="B768" s="467">
        <v>1</v>
      </c>
      <c r="C768" s="467">
        <v>22</v>
      </c>
      <c r="D768" s="471">
        <v>66.953365132227603</v>
      </c>
      <c r="E768" s="471">
        <v>44.069681842614493</v>
      </c>
      <c r="F768" s="467">
        <f>'2019 Actual plus Potential'!E767</f>
        <v>43</v>
      </c>
    </row>
    <row r="769" spans="1:6">
      <c r="A769" s="467">
        <v>2</v>
      </c>
      <c r="B769" s="467">
        <v>1</v>
      </c>
      <c r="C769" s="467">
        <v>23</v>
      </c>
      <c r="D769" s="471">
        <v>36.131666347214818</v>
      </c>
      <c r="E769" s="471">
        <v>61.193159051816821</v>
      </c>
      <c r="F769" s="467">
        <f>'2019 Actual plus Potential'!E768</f>
        <v>68</v>
      </c>
    </row>
    <row r="770" spans="1:6">
      <c r="A770" s="467">
        <v>2</v>
      </c>
      <c r="B770" s="467">
        <v>1</v>
      </c>
      <c r="C770" s="467">
        <v>24</v>
      </c>
      <c r="D770" s="471">
        <v>42.481285953443397</v>
      </c>
      <c r="E770" s="471">
        <v>66.606336863040212</v>
      </c>
      <c r="F770" s="467">
        <f>'2019 Actual plus Potential'!E769</f>
        <v>69</v>
      </c>
    </row>
    <row r="771" spans="1:6">
      <c r="A771" s="467">
        <v>2</v>
      </c>
      <c r="B771" s="467">
        <v>2</v>
      </c>
      <c r="C771" s="467">
        <v>1</v>
      </c>
      <c r="D771" s="471">
        <v>29.465189277443361</v>
      </c>
      <c r="E771" s="471">
        <v>70.190611535153735</v>
      </c>
      <c r="F771" s="467">
        <f>'2019 Actual plus Potential'!E770</f>
        <v>83</v>
      </c>
    </row>
    <row r="772" spans="1:6">
      <c r="A772" s="467">
        <v>2</v>
      </c>
      <c r="B772" s="467">
        <v>2</v>
      </c>
      <c r="C772" s="467">
        <v>2</v>
      </c>
      <c r="D772" s="471">
        <v>50.561233462420645</v>
      </c>
      <c r="E772" s="471">
        <v>58.732197000645016</v>
      </c>
      <c r="F772" s="467">
        <f>'2019 Actual plus Potential'!E771</f>
        <v>92</v>
      </c>
    </row>
    <row r="773" spans="1:6">
      <c r="A773" s="467">
        <v>2</v>
      </c>
      <c r="B773" s="467">
        <v>2</v>
      </c>
      <c r="C773" s="467">
        <v>3</v>
      </c>
      <c r="D773" s="471">
        <v>24.163930767420187</v>
      </c>
      <c r="E773" s="471">
        <v>63.455429316276067</v>
      </c>
      <c r="F773" s="467">
        <f>'2019 Actual plus Potential'!E772</f>
        <v>89</v>
      </c>
    </row>
    <row r="774" spans="1:6">
      <c r="A774" s="467">
        <v>2</v>
      </c>
      <c r="B774" s="467">
        <v>2</v>
      </c>
      <c r="C774" s="467">
        <v>4</v>
      </c>
      <c r="D774" s="471">
        <v>3.3763658769974829</v>
      </c>
      <c r="E774" s="471">
        <v>67.646730864330252</v>
      </c>
      <c r="F774" s="467">
        <f>'2019 Actual plus Potential'!E773</f>
        <v>86</v>
      </c>
    </row>
    <row r="775" spans="1:6">
      <c r="A775" s="467">
        <v>2</v>
      </c>
      <c r="B775" s="467">
        <v>2</v>
      </c>
      <c r="C775" s="467">
        <v>5</v>
      </c>
      <c r="D775" s="471">
        <v>0</v>
      </c>
      <c r="E775" s="471">
        <v>57.876414265749297</v>
      </c>
      <c r="F775" s="467">
        <f>'2019 Actual plus Potential'!E774</f>
        <v>86</v>
      </c>
    </row>
    <row r="776" spans="1:6">
      <c r="A776" s="467">
        <v>2</v>
      </c>
      <c r="B776" s="467">
        <v>2</v>
      </c>
      <c r="C776" s="467">
        <v>6</v>
      </c>
      <c r="D776" s="471">
        <v>0</v>
      </c>
      <c r="E776" s="471">
        <v>57.824003440120393</v>
      </c>
      <c r="F776" s="467">
        <f>'2019 Actual plus Potential'!E775</f>
        <v>73</v>
      </c>
    </row>
    <row r="777" spans="1:6">
      <c r="A777" s="467">
        <v>2</v>
      </c>
      <c r="B777" s="467">
        <v>2</v>
      </c>
      <c r="C777" s="467">
        <v>7</v>
      </c>
      <c r="D777" s="471">
        <v>0.6782429365796957</v>
      </c>
      <c r="E777" s="471">
        <v>66.529676252418838</v>
      </c>
      <c r="F777" s="467">
        <f>'2019 Actual plus Potential'!E776</f>
        <v>44</v>
      </c>
    </row>
    <row r="778" spans="1:6">
      <c r="A778" s="467">
        <v>2</v>
      </c>
      <c r="B778" s="467">
        <v>2</v>
      </c>
      <c r="C778" s="467">
        <v>8</v>
      </c>
      <c r="D778" s="471">
        <v>2.4721657149562772</v>
      </c>
      <c r="E778" s="471">
        <v>91.699388572350031</v>
      </c>
      <c r="F778" s="467">
        <f>'2019 Actual plus Potential'!E777</f>
        <v>38</v>
      </c>
    </row>
    <row r="779" spans="1:6">
      <c r="A779" s="467">
        <v>2</v>
      </c>
      <c r="B779" s="467">
        <v>2</v>
      </c>
      <c r="C779" s="467">
        <v>9</v>
      </c>
      <c r="D779" s="471">
        <v>9.43725838488891</v>
      </c>
      <c r="E779" s="471">
        <v>67.196154214147484</v>
      </c>
      <c r="F779" s="467">
        <f>'2019 Actual plus Potential'!E778</f>
        <v>66</v>
      </c>
    </row>
    <row r="780" spans="1:6">
      <c r="A780" s="467">
        <v>2</v>
      </c>
      <c r="B780" s="467">
        <v>2</v>
      </c>
      <c r="C780" s="467">
        <v>10</v>
      </c>
      <c r="D780" s="471">
        <v>8.8368901547561975</v>
      </c>
      <c r="E780" s="471">
        <v>28.987097828423998</v>
      </c>
      <c r="F780" s="467">
        <f>'2019 Actual plus Potential'!E779</f>
        <v>63</v>
      </c>
    </row>
    <row r="781" spans="1:6">
      <c r="A781" s="467">
        <v>2</v>
      </c>
      <c r="B781" s="467">
        <v>2</v>
      </c>
      <c r="C781" s="467">
        <v>11</v>
      </c>
      <c r="D781" s="471">
        <v>3.4657846078904151</v>
      </c>
      <c r="E781" s="471">
        <v>16.612667222102772</v>
      </c>
      <c r="F781" s="467">
        <f>'2019 Actual plus Potential'!E780</f>
        <v>77</v>
      </c>
    </row>
    <row r="782" spans="1:6">
      <c r="A782" s="467">
        <v>2</v>
      </c>
      <c r="B782" s="467">
        <v>2</v>
      </c>
      <c r="C782" s="467">
        <v>12</v>
      </c>
      <c r="D782" s="471">
        <v>6.1408673113514944E-2</v>
      </c>
      <c r="E782" s="471">
        <v>6.4488783057407009</v>
      </c>
      <c r="F782" s="467">
        <f>'2019 Actual plus Potential'!E781</f>
        <v>51</v>
      </c>
    </row>
    <row r="783" spans="1:6">
      <c r="A783" s="467">
        <v>2</v>
      </c>
      <c r="B783" s="467">
        <v>2</v>
      </c>
      <c r="C783" s="467">
        <v>13</v>
      </c>
      <c r="D783" s="471">
        <v>1.6759332140677232E-2</v>
      </c>
      <c r="E783" s="471">
        <v>1.066208288540099</v>
      </c>
      <c r="F783" s="467">
        <f>'2019 Actual plus Potential'!E782</f>
        <v>44</v>
      </c>
    </row>
    <row r="784" spans="1:6">
      <c r="A784" s="467">
        <v>2</v>
      </c>
      <c r="B784" s="467">
        <v>2</v>
      </c>
      <c r="C784" s="467">
        <v>14</v>
      </c>
      <c r="D784" s="471">
        <v>0.1254488514360087</v>
      </c>
      <c r="E784" s="471">
        <v>0.65161519028165993</v>
      </c>
      <c r="F784" s="467">
        <f>'2019 Actual plus Potential'!E783</f>
        <v>18</v>
      </c>
    </row>
    <row r="785" spans="1:6">
      <c r="A785" s="467">
        <v>2</v>
      </c>
      <c r="B785" s="467">
        <v>2</v>
      </c>
      <c r="C785" s="467">
        <v>15</v>
      </c>
      <c r="D785" s="471">
        <v>0</v>
      </c>
      <c r="E785" s="471">
        <v>1.1702476886691036</v>
      </c>
      <c r="F785" s="467">
        <f>'2019 Actual plus Potential'!E784</f>
        <v>10</v>
      </c>
    </row>
    <row r="786" spans="1:6">
      <c r="A786" s="467">
        <v>2</v>
      </c>
      <c r="B786" s="467">
        <v>2</v>
      </c>
      <c r="C786" s="467">
        <v>16</v>
      </c>
      <c r="D786" s="471">
        <v>2.0473552639734341E-2</v>
      </c>
      <c r="E786" s="471">
        <v>12.285253977639218</v>
      </c>
      <c r="F786" s="467">
        <f>'2019 Actual plus Potential'!E785</f>
        <v>3</v>
      </c>
    </row>
    <row r="787" spans="1:6">
      <c r="A787" s="467">
        <v>2</v>
      </c>
      <c r="B787" s="467">
        <v>2</v>
      </c>
      <c r="C787" s="467">
        <v>17</v>
      </c>
      <c r="D787" s="471">
        <v>7.4935703051643016E-2</v>
      </c>
      <c r="E787" s="471">
        <v>43.698894807568266</v>
      </c>
      <c r="F787" s="467">
        <f>'2019 Actual plus Potential'!E786</f>
        <v>6</v>
      </c>
    </row>
    <row r="788" spans="1:6">
      <c r="A788" s="467">
        <v>2</v>
      </c>
      <c r="B788" s="467">
        <v>2</v>
      </c>
      <c r="C788" s="467">
        <v>18</v>
      </c>
      <c r="D788" s="471">
        <v>0</v>
      </c>
      <c r="E788" s="471">
        <v>44.585185336486781</v>
      </c>
      <c r="F788" s="467">
        <f>'2019 Actual plus Potential'!E787</f>
        <v>13</v>
      </c>
    </row>
    <row r="789" spans="1:6">
      <c r="A789" s="467">
        <v>2</v>
      </c>
      <c r="B789" s="467">
        <v>2</v>
      </c>
      <c r="C789" s="467">
        <v>19</v>
      </c>
      <c r="D789" s="471">
        <v>0</v>
      </c>
      <c r="E789" s="471">
        <v>70.481608955063422</v>
      </c>
      <c r="F789" s="467">
        <f>'2019 Actual plus Potential'!E788</f>
        <v>17</v>
      </c>
    </row>
    <row r="790" spans="1:6">
      <c r="A790" s="467">
        <v>2</v>
      </c>
      <c r="B790" s="467">
        <v>2</v>
      </c>
      <c r="C790" s="467">
        <v>20</v>
      </c>
      <c r="D790" s="471">
        <v>0</v>
      </c>
      <c r="E790" s="471">
        <v>78.895502096323384</v>
      </c>
      <c r="F790" s="467">
        <f>'2019 Actual plus Potential'!E789</f>
        <v>29</v>
      </c>
    </row>
    <row r="791" spans="1:6">
      <c r="A791" s="467">
        <v>2</v>
      </c>
      <c r="B791" s="467">
        <v>2</v>
      </c>
      <c r="C791" s="467">
        <v>21</v>
      </c>
      <c r="D791" s="471">
        <v>6.4320119653384564</v>
      </c>
      <c r="E791" s="471">
        <v>63.823869597935939</v>
      </c>
      <c r="F791" s="467">
        <f>'2019 Actual plus Potential'!E790</f>
        <v>24</v>
      </c>
    </row>
    <row r="792" spans="1:6">
      <c r="A792" s="467">
        <v>2</v>
      </c>
      <c r="B792" s="467">
        <v>2</v>
      </c>
      <c r="C792" s="467">
        <v>22</v>
      </c>
      <c r="D792" s="471">
        <v>13.001329673880248</v>
      </c>
      <c r="E792" s="471">
        <v>46.364806654482912</v>
      </c>
      <c r="F792" s="467">
        <f>'2019 Actual plus Potential'!E791</f>
        <v>11</v>
      </c>
    </row>
    <row r="793" spans="1:6">
      <c r="A793" s="467">
        <v>2</v>
      </c>
      <c r="B793" s="467">
        <v>2</v>
      </c>
      <c r="C793" s="467">
        <v>23</v>
      </c>
      <c r="D793" s="471">
        <v>2.5394852871806406</v>
      </c>
      <c r="E793" s="471">
        <v>75.436387604816176</v>
      </c>
      <c r="F793" s="467">
        <f>'2019 Actual plus Potential'!E792</f>
        <v>10</v>
      </c>
    </row>
    <row r="794" spans="1:6">
      <c r="A794" s="467">
        <v>2</v>
      </c>
      <c r="B794" s="467">
        <v>2</v>
      </c>
      <c r="C794" s="467">
        <v>24</v>
      </c>
      <c r="D794" s="471">
        <v>0.73520694470434222</v>
      </c>
      <c r="E794" s="471">
        <v>22.822958933562678</v>
      </c>
      <c r="F794" s="467">
        <f>'2019 Actual plus Potential'!E793</f>
        <v>8</v>
      </c>
    </row>
    <row r="795" spans="1:6">
      <c r="A795" s="467">
        <v>2</v>
      </c>
      <c r="B795" s="467">
        <v>3</v>
      </c>
      <c r="C795" s="467">
        <v>1</v>
      </c>
      <c r="D795" s="471">
        <v>0.21846773492146124</v>
      </c>
      <c r="E795" s="471">
        <v>5.8277709094818313</v>
      </c>
      <c r="F795" s="467">
        <f>'2019 Actual plus Potential'!E794</f>
        <v>5</v>
      </c>
    </row>
    <row r="796" spans="1:6">
      <c r="A796" s="467">
        <v>2</v>
      </c>
      <c r="B796" s="467">
        <v>3</v>
      </c>
      <c r="C796" s="467">
        <v>2</v>
      </c>
      <c r="D796" s="471">
        <v>0</v>
      </c>
      <c r="E796" s="471">
        <v>12.429970436465277</v>
      </c>
      <c r="F796" s="467">
        <f>'2019 Actual plus Potential'!E795</f>
        <v>4</v>
      </c>
    </row>
    <row r="797" spans="1:6">
      <c r="A797" s="467">
        <v>2</v>
      </c>
      <c r="B797" s="467">
        <v>3</v>
      </c>
      <c r="C797" s="467">
        <v>3</v>
      </c>
      <c r="D797" s="471">
        <v>0.11353488084047338</v>
      </c>
      <c r="E797" s="471">
        <v>31.586518329391527</v>
      </c>
      <c r="F797" s="467">
        <f>'2019 Actual plus Potential'!E796</f>
        <v>2</v>
      </c>
    </row>
    <row r="798" spans="1:6">
      <c r="A798" s="467">
        <v>2</v>
      </c>
      <c r="B798" s="467">
        <v>3</v>
      </c>
      <c r="C798" s="467">
        <v>4</v>
      </c>
      <c r="D798" s="471">
        <v>2.4437805927850137E-2</v>
      </c>
      <c r="E798" s="471">
        <v>23.541065469791441</v>
      </c>
      <c r="F798" s="467">
        <f>'2019 Actual plus Potential'!E797</f>
        <v>5</v>
      </c>
    </row>
    <row r="799" spans="1:6">
      <c r="A799" s="467">
        <v>2</v>
      </c>
      <c r="B799" s="467">
        <v>3</v>
      </c>
      <c r="C799" s="467">
        <v>5</v>
      </c>
      <c r="D799" s="471">
        <v>0.36698721589876732</v>
      </c>
      <c r="E799" s="471">
        <v>75.401186304020641</v>
      </c>
      <c r="F799" s="467">
        <f>'2019 Actual plus Potential'!E798</f>
        <v>5</v>
      </c>
    </row>
    <row r="800" spans="1:6">
      <c r="A800" s="467">
        <v>2</v>
      </c>
      <c r="B800" s="467">
        <v>3</v>
      </c>
      <c r="C800" s="467">
        <v>6</v>
      </c>
      <c r="D800" s="471">
        <v>1.3638567510018271</v>
      </c>
      <c r="E800" s="471">
        <v>97.506820952483338</v>
      </c>
      <c r="F800" s="467">
        <f>'2019 Actual plus Potential'!E799</f>
        <v>13</v>
      </c>
    </row>
    <row r="801" spans="1:6">
      <c r="A801" s="467">
        <v>2</v>
      </c>
      <c r="B801" s="467">
        <v>3</v>
      </c>
      <c r="C801" s="467">
        <v>7</v>
      </c>
      <c r="D801" s="471">
        <v>0.1901147373861064</v>
      </c>
      <c r="E801" s="471">
        <v>70.481608955063422</v>
      </c>
      <c r="F801" s="467">
        <f>'2019 Actual plus Potential'!E800</f>
        <v>38</v>
      </c>
    </row>
    <row r="802" spans="1:6">
      <c r="A802" s="467">
        <v>2</v>
      </c>
      <c r="B802" s="467">
        <v>3</v>
      </c>
      <c r="C802" s="467">
        <v>8</v>
      </c>
      <c r="D802" s="471">
        <v>2.7851470704937853</v>
      </c>
      <c r="E802" s="471">
        <v>72.914409965598793</v>
      </c>
      <c r="F802" s="467">
        <f>'2019 Actual plus Potential'!E801</f>
        <v>52</v>
      </c>
    </row>
    <row r="803" spans="1:6">
      <c r="A803" s="467">
        <v>2</v>
      </c>
      <c r="B803" s="467">
        <v>3</v>
      </c>
      <c r="C803" s="467">
        <v>9</v>
      </c>
      <c r="D803" s="471">
        <v>13.995184908391364</v>
      </c>
      <c r="E803" s="471">
        <v>35.023729789292624</v>
      </c>
      <c r="F803" s="467">
        <f>'2019 Actual plus Potential'!E802</f>
        <v>31</v>
      </c>
    </row>
    <row r="804" spans="1:6">
      <c r="A804" s="467">
        <v>2</v>
      </c>
      <c r="B804" s="467">
        <v>3</v>
      </c>
      <c r="C804" s="467">
        <v>10</v>
      </c>
      <c r="D804" s="471">
        <v>19.982631935303743</v>
      </c>
      <c r="E804" s="471">
        <v>15.425992259729092</v>
      </c>
      <c r="F804" s="467">
        <f>'2019 Actual plus Potential'!E803</f>
        <v>23</v>
      </c>
    </row>
    <row r="805" spans="1:6">
      <c r="A805" s="467">
        <v>2</v>
      </c>
      <c r="B805" s="467">
        <v>3</v>
      </c>
      <c r="C805" s="467">
        <v>11</v>
      </c>
      <c r="D805" s="471">
        <v>8.4825143625503898</v>
      </c>
      <c r="E805" s="471">
        <v>16.467168512147925</v>
      </c>
      <c r="F805" s="467">
        <f>'2019 Actual plus Potential'!E804</f>
        <v>10</v>
      </c>
    </row>
    <row r="806" spans="1:6">
      <c r="A806" s="467">
        <v>2</v>
      </c>
      <c r="B806" s="467">
        <v>3</v>
      </c>
      <c r="C806" s="467">
        <v>12</v>
      </c>
      <c r="D806" s="471">
        <v>10.603946194995995</v>
      </c>
      <c r="E806" s="471">
        <v>9.8594932272629539</v>
      </c>
      <c r="F806" s="467">
        <f>'2019 Actual plus Potential'!E805</f>
        <v>11</v>
      </c>
    </row>
    <row r="807" spans="1:6">
      <c r="A807" s="467">
        <v>2</v>
      </c>
      <c r="B807" s="467">
        <v>3</v>
      </c>
      <c r="C807" s="467">
        <v>13</v>
      </c>
      <c r="D807" s="471">
        <v>6.9493101139446445</v>
      </c>
      <c r="E807" s="471">
        <v>20.911919425929906</v>
      </c>
      <c r="F807" s="467">
        <f>'2019 Actual plus Potential'!E806</f>
        <v>27</v>
      </c>
    </row>
    <row r="808" spans="1:6">
      <c r="A808" s="467">
        <v>2</v>
      </c>
      <c r="B808" s="467">
        <v>3</v>
      </c>
      <c r="C808" s="467">
        <v>14</v>
      </c>
      <c r="D808" s="471">
        <v>4.9454507953578082</v>
      </c>
      <c r="E808" s="471">
        <v>35.416419855944959</v>
      </c>
      <c r="F808" s="467">
        <f>'2019 Actual plus Potential'!E807</f>
        <v>37</v>
      </c>
    </row>
    <row r="809" spans="1:6">
      <c r="A809" s="467">
        <v>2</v>
      </c>
      <c r="B809" s="467">
        <v>3</v>
      </c>
      <c r="C809" s="467">
        <v>15</v>
      </c>
      <c r="D809" s="471">
        <v>4.7060645853208953</v>
      </c>
      <c r="E809" s="471">
        <v>45.444879327026449</v>
      </c>
      <c r="F809" s="467">
        <f>'2019 Actual plus Potential'!E808</f>
        <v>34</v>
      </c>
    </row>
    <row r="810" spans="1:6">
      <c r="A810" s="467">
        <v>2</v>
      </c>
      <c r="B810" s="467">
        <v>3</v>
      </c>
      <c r="C810" s="467">
        <v>16</v>
      </c>
      <c r="D810" s="471">
        <v>8.2529222833799221</v>
      </c>
      <c r="E810" s="471">
        <v>61.495890238658355</v>
      </c>
      <c r="F810" s="467">
        <f>'2019 Actual plus Potential'!E809</f>
        <v>31</v>
      </c>
    </row>
    <row r="811" spans="1:6">
      <c r="A811" s="467">
        <v>2</v>
      </c>
      <c r="B811" s="467">
        <v>3</v>
      </c>
      <c r="C811" s="467">
        <v>17</v>
      </c>
      <c r="D811" s="471">
        <v>32.365006659056156</v>
      </c>
      <c r="E811" s="471">
        <v>67.533304450655763</v>
      </c>
      <c r="F811" s="467">
        <f>'2019 Actual plus Potential'!E810</f>
        <v>37</v>
      </c>
    </row>
    <row r="812" spans="1:6">
      <c r="A812" s="467">
        <v>2</v>
      </c>
      <c r="B812" s="467">
        <v>3</v>
      </c>
      <c r="C812" s="467">
        <v>18</v>
      </c>
      <c r="D812" s="471">
        <v>50.806811031405559</v>
      </c>
      <c r="E812" s="471">
        <v>60.458625241883468</v>
      </c>
      <c r="F812" s="467">
        <f>'2019 Actual plus Potential'!E811</f>
        <v>56</v>
      </c>
    </row>
    <row r="813" spans="1:6">
      <c r="A813" s="467">
        <v>2</v>
      </c>
      <c r="B813" s="467">
        <v>3</v>
      </c>
      <c r="C813" s="467">
        <v>19</v>
      </c>
      <c r="D813" s="471">
        <v>46.246125697571117</v>
      </c>
      <c r="E813" s="471">
        <v>50.463802569339926</v>
      </c>
      <c r="F813" s="467">
        <f>'2019 Actual plus Potential'!E812</f>
        <v>42</v>
      </c>
    </row>
    <row r="814" spans="1:6">
      <c r="A814" s="467">
        <v>2</v>
      </c>
      <c r="B814" s="467">
        <v>3</v>
      </c>
      <c r="C814" s="467">
        <v>20</v>
      </c>
      <c r="D814" s="471">
        <v>68.316290528498811</v>
      </c>
      <c r="E814" s="471">
        <v>51.36573812083423</v>
      </c>
      <c r="F814" s="467">
        <f>'2019 Actual plus Potential'!E813</f>
        <v>18</v>
      </c>
    </row>
    <row r="815" spans="1:6">
      <c r="A815" s="467">
        <v>2</v>
      </c>
      <c r="B815" s="467">
        <v>3</v>
      </c>
      <c r="C815" s="467">
        <v>21</v>
      </c>
      <c r="D815" s="471">
        <v>71.480632412870378</v>
      </c>
      <c r="E815" s="471">
        <v>34.45268646527628</v>
      </c>
      <c r="F815" s="467">
        <f>'2019 Actual plus Potential'!E814</f>
        <v>9</v>
      </c>
    </row>
    <row r="816" spans="1:6">
      <c r="A816" s="467">
        <v>2</v>
      </c>
      <c r="B816" s="467">
        <v>3</v>
      </c>
      <c r="C816" s="467">
        <v>22</v>
      </c>
      <c r="D816" s="471">
        <v>63.690888721460283</v>
      </c>
      <c r="E816" s="471">
        <v>32.863934422704794</v>
      </c>
      <c r="F816" s="467">
        <f>'2019 Actual plus Potential'!E815</f>
        <v>7</v>
      </c>
    </row>
    <row r="817" spans="1:6">
      <c r="A817" s="467">
        <v>2</v>
      </c>
      <c r="B817" s="467">
        <v>3</v>
      </c>
      <c r="C817" s="467">
        <v>23</v>
      </c>
      <c r="D817" s="471">
        <v>41.925860233080662</v>
      </c>
      <c r="E817" s="471">
        <v>32.927296764136742</v>
      </c>
      <c r="F817" s="467">
        <f>'2019 Actual plus Potential'!E816</f>
        <v>6</v>
      </c>
    </row>
    <row r="818" spans="1:6">
      <c r="A818" s="467">
        <v>2</v>
      </c>
      <c r="B818" s="467">
        <v>3</v>
      </c>
      <c r="C818" s="467">
        <v>24</v>
      </c>
      <c r="D818" s="471">
        <v>43.353470687622881</v>
      </c>
      <c r="E818" s="471">
        <v>40.81708164910772</v>
      </c>
      <c r="F818" s="467">
        <f>'2019 Actual plus Potential'!E817</f>
        <v>4</v>
      </c>
    </row>
    <row r="819" spans="1:6">
      <c r="A819" s="467">
        <v>2</v>
      </c>
      <c r="B819" s="467">
        <v>4</v>
      </c>
      <c r="C819" s="467">
        <v>1</v>
      </c>
      <c r="D819" s="471">
        <v>84.362783347392977</v>
      </c>
      <c r="E819" s="471">
        <v>43.667604762416687</v>
      </c>
      <c r="F819" s="467">
        <f>'2019 Actual plus Potential'!E818</f>
        <v>14</v>
      </c>
    </row>
    <row r="820" spans="1:6">
      <c r="A820" s="467">
        <v>2</v>
      </c>
      <c r="B820" s="467">
        <v>4</v>
      </c>
      <c r="C820" s="467">
        <v>2</v>
      </c>
      <c r="D820" s="471">
        <v>81.401396276583981</v>
      </c>
      <c r="E820" s="471">
        <v>53.428534347452157</v>
      </c>
      <c r="F820" s="467">
        <f>'2019 Actual plus Potential'!E819</f>
        <v>29</v>
      </c>
    </row>
    <row r="821" spans="1:6">
      <c r="A821" s="467">
        <v>2</v>
      </c>
      <c r="B821" s="467">
        <v>4</v>
      </c>
      <c r="C821" s="467">
        <v>3</v>
      </c>
      <c r="D821" s="471">
        <v>68.054822459117062</v>
      </c>
      <c r="E821" s="471">
        <v>32.2670768114384</v>
      </c>
      <c r="F821" s="467">
        <f>'2019 Actual plus Potential'!E820</f>
        <v>41</v>
      </c>
    </row>
    <row r="822" spans="1:6">
      <c r="A822" s="467">
        <v>2</v>
      </c>
      <c r="B822" s="467">
        <v>4</v>
      </c>
      <c r="C822" s="467">
        <v>4</v>
      </c>
      <c r="D822" s="471">
        <v>61.629628292706172</v>
      </c>
      <c r="E822" s="471">
        <v>19.881694689314127</v>
      </c>
      <c r="F822" s="467">
        <f>'2019 Actual plus Potential'!E821</f>
        <v>49</v>
      </c>
    </row>
    <row r="823" spans="1:6">
      <c r="A823" s="467">
        <v>2</v>
      </c>
      <c r="B823" s="467">
        <v>4</v>
      </c>
      <c r="C823" s="467">
        <v>5</v>
      </c>
      <c r="D823" s="471">
        <v>67.723954471951743</v>
      </c>
      <c r="E823" s="471">
        <v>11.847975596645883</v>
      </c>
      <c r="F823" s="467">
        <f>'2019 Actual plus Potential'!E822</f>
        <v>68</v>
      </c>
    </row>
    <row r="824" spans="1:6">
      <c r="A824" s="467">
        <v>2</v>
      </c>
      <c r="B824" s="467">
        <v>4</v>
      </c>
      <c r="C824" s="467">
        <v>6</v>
      </c>
      <c r="D824" s="471">
        <v>64.350584825908825</v>
      </c>
      <c r="E824" s="471">
        <v>1.4424710814878521</v>
      </c>
      <c r="F824" s="467">
        <f>'2019 Actual plus Potential'!E823</f>
        <v>79</v>
      </c>
    </row>
    <row r="825" spans="1:6">
      <c r="A825" s="467">
        <v>2</v>
      </c>
      <c r="B825" s="467">
        <v>4</v>
      </c>
      <c r="C825" s="467">
        <v>7</v>
      </c>
      <c r="D825" s="471">
        <v>58.996704085858326</v>
      </c>
      <c r="E825" s="471">
        <v>3.2658984626961942</v>
      </c>
      <c r="F825" s="467">
        <f>'2019 Actual plus Potential'!E824</f>
        <v>87</v>
      </c>
    </row>
    <row r="826" spans="1:6">
      <c r="A826" s="467">
        <v>2</v>
      </c>
      <c r="B826" s="467">
        <v>4</v>
      </c>
      <c r="C826" s="467">
        <v>8</v>
      </c>
      <c r="D826" s="471">
        <v>55.184928599419933</v>
      </c>
      <c r="E826" s="471">
        <v>12.712363093958288</v>
      </c>
      <c r="F826" s="467">
        <f>'2019 Actual plus Potential'!E825</f>
        <v>91</v>
      </c>
    </row>
    <row r="827" spans="1:6">
      <c r="A827" s="467">
        <v>2</v>
      </c>
      <c r="B827" s="467">
        <v>4</v>
      </c>
      <c r="C827" s="467">
        <v>9</v>
      </c>
      <c r="D827" s="471">
        <v>49.818975831813475</v>
      </c>
      <c r="E827" s="471">
        <v>21.497043270264456</v>
      </c>
      <c r="F827" s="467">
        <f>'2019 Actual plus Potential'!E826</f>
        <v>92</v>
      </c>
    </row>
    <row r="828" spans="1:6">
      <c r="A828" s="467">
        <v>2</v>
      </c>
      <c r="B828" s="467">
        <v>4</v>
      </c>
      <c r="C828" s="467">
        <v>10</v>
      </c>
      <c r="D828" s="471">
        <v>35.579483598196902</v>
      </c>
      <c r="E828" s="471">
        <v>46.685529617286605</v>
      </c>
      <c r="F828" s="467">
        <f>'2019 Actual plus Potential'!E827</f>
        <v>87</v>
      </c>
    </row>
    <row r="829" spans="1:6">
      <c r="A829" s="467">
        <v>2</v>
      </c>
      <c r="B829" s="467">
        <v>4</v>
      </c>
      <c r="C829" s="467">
        <v>11</v>
      </c>
      <c r="D829" s="471">
        <v>33.007362743210102</v>
      </c>
      <c r="E829" s="471">
        <v>69.774453934637719</v>
      </c>
      <c r="F829" s="467">
        <f>'2019 Actual plus Potential'!E828</f>
        <v>97</v>
      </c>
    </row>
    <row r="830" spans="1:6">
      <c r="A830" s="467">
        <v>2</v>
      </c>
      <c r="B830" s="467">
        <v>4</v>
      </c>
      <c r="C830" s="467">
        <v>12</v>
      </c>
      <c r="D830" s="471">
        <v>22.084184002086189</v>
      </c>
      <c r="E830" s="471">
        <v>80.448270586970551</v>
      </c>
      <c r="F830" s="467">
        <f>'2019 Actual plus Potential'!E829</f>
        <v>98</v>
      </c>
    </row>
    <row r="831" spans="1:6">
      <c r="A831" s="467">
        <v>2</v>
      </c>
      <c r="B831" s="467">
        <v>4</v>
      </c>
      <c r="C831" s="467">
        <v>13</v>
      </c>
      <c r="D831" s="471">
        <v>18.407175496512099</v>
      </c>
      <c r="E831" s="471">
        <v>84.237495054826923</v>
      </c>
      <c r="F831" s="467">
        <f>'2019 Actual plus Potential'!E830</f>
        <v>101</v>
      </c>
    </row>
    <row r="832" spans="1:6">
      <c r="A832" s="467">
        <v>2</v>
      </c>
      <c r="B832" s="467">
        <v>4</v>
      </c>
      <c r="C832" s="467">
        <v>14</v>
      </c>
      <c r="D832" s="471">
        <v>16.495372904691173</v>
      </c>
      <c r="E832" s="471">
        <v>87.000406041711443</v>
      </c>
      <c r="F832" s="467">
        <f>'2019 Actual plus Potential'!E831</f>
        <v>101</v>
      </c>
    </row>
    <row r="833" spans="1:6">
      <c r="A833" s="467">
        <v>2</v>
      </c>
      <c r="B833" s="467">
        <v>4</v>
      </c>
      <c r="C833" s="467">
        <v>15</v>
      </c>
      <c r="D833" s="471">
        <v>11.535501480103806</v>
      </c>
      <c r="E833" s="471">
        <v>88.499981455600931</v>
      </c>
      <c r="F833" s="467">
        <f>'2019 Actual plus Potential'!E832</f>
        <v>103</v>
      </c>
    </row>
    <row r="834" spans="1:6">
      <c r="A834" s="467">
        <v>2</v>
      </c>
      <c r="B834" s="467">
        <v>4</v>
      </c>
      <c r="C834" s="467">
        <v>16</v>
      </c>
      <c r="D834" s="471">
        <v>13.837088612556428</v>
      </c>
      <c r="E834" s="471">
        <v>92.566905074177598</v>
      </c>
      <c r="F834" s="467">
        <f>'2019 Actual plus Potential'!E833</f>
        <v>100</v>
      </c>
    </row>
    <row r="835" spans="1:6">
      <c r="A835" s="467">
        <v>2</v>
      </c>
      <c r="B835" s="467">
        <v>4</v>
      </c>
      <c r="C835" s="467">
        <v>17</v>
      </c>
      <c r="D835" s="471">
        <v>12.033370832529723</v>
      </c>
      <c r="E835" s="471">
        <v>79.210749301225533</v>
      </c>
      <c r="F835" s="467">
        <f>'2019 Actual plus Potential'!E834</f>
        <v>101</v>
      </c>
    </row>
    <row r="836" spans="1:6">
      <c r="A836" s="467">
        <v>2</v>
      </c>
      <c r="B836" s="467">
        <v>4</v>
      </c>
      <c r="C836" s="467">
        <v>18</v>
      </c>
      <c r="D836" s="471">
        <v>18.344316258734246</v>
      </c>
      <c r="E836" s="471">
        <v>83.90894958073531</v>
      </c>
      <c r="F836" s="467">
        <f>'2019 Actual plus Potential'!E835</f>
        <v>101</v>
      </c>
    </row>
    <row r="837" spans="1:6">
      <c r="A837" s="467">
        <v>2</v>
      </c>
      <c r="B837" s="467">
        <v>4</v>
      </c>
      <c r="C837" s="467">
        <v>19</v>
      </c>
      <c r="D837" s="471">
        <v>24.986740285272116</v>
      </c>
      <c r="E837" s="471">
        <v>73.089634218447642</v>
      </c>
      <c r="F837" s="467">
        <f>'2019 Actual plus Potential'!E836</f>
        <v>100</v>
      </c>
    </row>
    <row r="838" spans="1:6">
      <c r="A838" s="467">
        <v>2</v>
      </c>
      <c r="B838" s="467">
        <v>4</v>
      </c>
      <c r="C838" s="467">
        <v>20</v>
      </c>
      <c r="D838" s="471">
        <v>26.069162624232</v>
      </c>
      <c r="E838" s="471">
        <v>59.451085788002587</v>
      </c>
      <c r="F838" s="467">
        <f>'2019 Actual plus Potential'!E837</f>
        <v>98</v>
      </c>
    </row>
    <row r="839" spans="1:6">
      <c r="A839" s="467">
        <v>2</v>
      </c>
      <c r="B839" s="467">
        <v>4</v>
      </c>
      <c r="C839" s="467">
        <v>21</v>
      </c>
      <c r="D839" s="471">
        <v>20.48375346305324</v>
      </c>
      <c r="E839" s="471">
        <v>77.622779509782845</v>
      </c>
      <c r="F839" s="467">
        <f>'2019 Actual plus Potential'!E838</f>
        <v>92</v>
      </c>
    </row>
    <row r="840" spans="1:6">
      <c r="A840" s="467">
        <v>2</v>
      </c>
      <c r="B840" s="467">
        <v>4</v>
      </c>
      <c r="C840" s="467">
        <v>22</v>
      </c>
      <c r="D840" s="471">
        <v>14.266496977421188</v>
      </c>
      <c r="E840" s="471">
        <v>95.294614760266612</v>
      </c>
      <c r="F840" s="467">
        <f>'2019 Actual plus Potential'!E839</f>
        <v>33</v>
      </c>
    </row>
    <row r="841" spans="1:6">
      <c r="A841" s="467">
        <v>2</v>
      </c>
      <c r="B841" s="467">
        <v>4</v>
      </c>
      <c r="C841" s="467">
        <v>23</v>
      </c>
      <c r="D841" s="471">
        <v>25.981514638295035</v>
      </c>
      <c r="E841" s="471">
        <v>85.747239733390671</v>
      </c>
      <c r="F841" s="467">
        <f>'2019 Actual plus Potential'!E840</f>
        <v>12</v>
      </c>
    </row>
    <row r="842" spans="1:6">
      <c r="A842" s="467">
        <v>2</v>
      </c>
      <c r="B842" s="467">
        <v>4</v>
      </c>
      <c r="C842" s="467">
        <v>24</v>
      </c>
      <c r="D842" s="471">
        <v>20.897845441043014</v>
      </c>
      <c r="E842" s="471">
        <v>51.780331219092666</v>
      </c>
      <c r="F842" s="467">
        <f>'2019 Actual plus Potential'!E841</f>
        <v>25</v>
      </c>
    </row>
    <row r="843" spans="1:6">
      <c r="A843" s="467">
        <v>2</v>
      </c>
      <c r="B843" s="467">
        <v>5</v>
      </c>
      <c r="C843" s="467">
        <v>1</v>
      </c>
      <c r="D843" s="471">
        <v>35.848926423762876</v>
      </c>
      <c r="E843" s="471">
        <v>33.991940550419265</v>
      </c>
      <c r="F843" s="467">
        <f>'2019 Actual plus Potential'!E842</f>
        <v>29</v>
      </c>
    </row>
    <row r="844" spans="1:6">
      <c r="A844" s="467">
        <v>2</v>
      </c>
      <c r="B844" s="467">
        <v>5</v>
      </c>
      <c r="C844" s="467">
        <v>2</v>
      </c>
      <c r="D844" s="471">
        <v>28.875184193467195</v>
      </c>
      <c r="E844" s="471">
        <v>65.098938937862826</v>
      </c>
      <c r="F844" s="467">
        <f>'2019 Actual plus Potential'!E843</f>
        <v>56</v>
      </c>
    </row>
    <row r="845" spans="1:6">
      <c r="A845" s="467">
        <v>2</v>
      </c>
      <c r="B845" s="467">
        <v>5</v>
      </c>
      <c r="C845" s="467">
        <v>3</v>
      </c>
      <c r="D845" s="471">
        <v>3.2437269108343951</v>
      </c>
      <c r="E845" s="471">
        <v>59.808574553859387</v>
      </c>
      <c r="F845" s="467">
        <f>'2019 Actual plus Potential'!E844</f>
        <v>25</v>
      </c>
    </row>
    <row r="846" spans="1:6">
      <c r="A846" s="467">
        <v>2</v>
      </c>
      <c r="B846" s="467">
        <v>5</v>
      </c>
      <c r="C846" s="467">
        <v>4</v>
      </c>
      <c r="D846" s="471">
        <v>5.0357212658978812</v>
      </c>
      <c r="E846" s="471">
        <v>35.414855353687379</v>
      </c>
      <c r="F846" s="467">
        <f>'2019 Actual plus Potential'!E845</f>
        <v>8</v>
      </c>
    </row>
    <row r="847" spans="1:6">
      <c r="A847" s="467">
        <v>2</v>
      </c>
      <c r="B847" s="467">
        <v>5</v>
      </c>
      <c r="C847" s="467">
        <v>5</v>
      </c>
      <c r="D847" s="471">
        <v>28.289562613469304</v>
      </c>
      <c r="E847" s="471">
        <v>51.451003493872285</v>
      </c>
      <c r="F847" s="467">
        <f>'2019 Actual plus Potential'!E846</f>
        <v>0</v>
      </c>
    </row>
    <row r="848" spans="1:6">
      <c r="A848" s="467">
        <v>2</v>
      </c>
      <c r="B848" s="467">
        <v>5</v>
      </c>
      <c r="C848" s="467">
        <v>6</v>
      </c>
      <c r="D848" s="471">
        <v>44.356190306744246</v>
      </c>
      <c r="E848" s="471">
        <v>39.270571167490864</v>
      </c>
      <c r="F848" s="467">
        <f>'2019 Actual plus Potential'!E847</f>
        <v>0</v>
      </c>
    </row>
    <row r="849" spans="1:6">
      <c r="A849" s="467">
        <v>2</v>
      </c>
      <c r="B849" s="467">
        <v>5</v>
      </c>
      <c r="C849" s="467">
        <v>7</v>
      </c>
      <c r="D849" s="471">
        <v>51.947161083435887</v>
      </c>
      <c r="E849" s="471">
        <v>55.733828423994844</v>
      </c>
      <c r="F849" s="467">
        <f>'2019 Actual plus Potential'!E848</f>
        <v>0</v>
      </c>
    </row>
    <row r="850" spans="1:6">
      <c r="A850" s="467">
        <v>2</v>
      </c>
      <c r="B850" s="467">
        <v>5</v>
      </c>
      <c r="C850" s="467">
        <v>8</v>
      </c>
      <c r="D850" s="471">
        <v>41.664334722891184</v>
      </c>
      <c r="E850" s="471">
        <v>65.029318587400553</v>
      </c>
      <c r="F850" s="467">
        <f>'2019 Actual plus Potential'!E849</f>
        <v>0</v>
      </c>
    </row>
    <row r="851" spans="1:6">
      <c r="A851" s="467">
        <v>2</v>
      </c>
      <c r="B851" s="467">
        <v>5</v>
      </c>
      <c r="C851" s="467">
        <v>9</v>
      </c>
      <c r="D851" s="471">
        <v>46.802604866757655</v>
      </c>
      <c r="E851" s="471">
        <v>73.88753036981295</v>
      </c>
      <c r="F851" s="467">
        <f>'2019 Actual plus Potential'!E850</f>
        <v>0</v>
      </c>
    </row>
    <row r="852" spans="1:6">
      <c r="A852" s="467">
        <v>2</v>
      </c>
      <c r="B852" s="467">
        <v>5</v>
      </c>
      <c r="C852" s="467">
        <v>10</v>
      </c>
      <c r="D852" s="471">
        <v>28.460946743933594</v>
      </c>
      <c r="E852" s="471">
        <v>66.726803536873788</v>
      </c>
      <c r="F852" s="467">
        <f>'2019 Actual plus Potential'!E851</f>
        <v>0</v>
      </c>
    </row>
    <row r="853" spans="1:6">
      <c r="A853" s="467">
        <v>2</v>
      </c>
      <c r="B853" s="467">
        <v>5</v>
      </c>
      <c r="C853" s="467">
        <v>11</v>
      </c>
      <c r="D853" s="471">
        <v>8.6047130594401242</v>
      </c>
      <c r="E853" s="471">
        <v>17.911986347022147</v>
      </c>
      <c r="F853" s="467">
        <f>'2019 Actual plus Potential'!E852</f>
        <v>0</v>
      </c>
    </row>
    <row r="854" spans="1:6">
      <c r="A854" s="467">
        <v>2</v>
      </c>
      <c r="B854" s="467">
        <v>5</v>
      </c>
      <c r="C854" s="467">
        <v>12</v>
      </c>
      <c r="D854" s="471">
        <v>19.179119063422601</v>
      </c>
      <c r="E854" s="471">
        <v>22.303544184046441</v>
      </c>
      <c r="F854" s="467">
        <f>'2019 Actual plus Potential'!E853</f>
        <v>0</v>
      </c>
    </row>
    <row r="855" spans="1:6">
      <c r="A855" s="467">
        <v>2</v>
      </c>
      <c r="B855" s="467">
        <v>5</v>
      </c>
      <c r="C855" s="467">
        <v>13</v>
      </c>
      <c r="D855" s="471">
        <v>29.184128044515475</v>
      </c>
      <c r="E855" s="471">
        <v>7.7614956998494939</v>
      </c>
      <c r="F855" s="467">
        <f>'2019 Actual plus Potential'!E854</f>
        <v>0</v>
      </c>
    </row>
    <row r="856" spans="1:6">
      <c r="A856" s="467">
        <v>2</v>
      </c>
      <c r="B856" s="467">
        <v>5</v>
      </c>
      <c r="C856" s="467">
        <v>14</v>
      </c>
      <c r="D856" s="471">
        <v>25.175794434068138</v>
      </c>
      <c r="E856" s="471">
        <v>37.515199634487203</v>
      </c>
      <c r="F856" s="467">
        <f>'2019 Actual plus Potential'!E855</f>
        <v>0</v>
      </c>
    </row>
    <row r="857" spans="1:6">
      <c r="A857" s="467">
        <v>2</v>
      </c>
      <c r="B857" s="467">
        <v>5</v>
      </c>
      <c r="C857" s="467">
        <v>15</v>
      </c>
      <c r="D857" s="471">
        <v>38.768692168283131</v>
      </c>
      <c r="E857" s="471">
        <v>43.403203880885833</v>
      </c>
      <c r="F857" s="467">
        <f>'2019 Actual plus Potential'!E856</f>
        <v>0</v>
      </c>
    </row>
    <row r="858" spans="1:6">
      <c r="A858" s="467">
        <v>2</v>
      </c>
      <c r="B858" s="467">
        <v>5</v>
      </c>
      <c r="C858" s="467">
        <v>16</v>
      </c>
      <c r="D858" s="471">
        <v>88.409703281659546</v>
      </c>
      <c r="E858" s="471">
        <v>64.850183078907762</v>
      </c>
      <c r="F858" s="467">
        <f>'2019 Actual plus Potential'!E857</f>
        <v>0</v>
      </c>
    </row>
    <row r="859" spans="1:6">
      <c r="A859" s="467">
        <v>2</v>
      </c>
      <c r="B859" s="467">
        <v>5</v>
      </c>
      <c r="C859" s="467">
        <v>17</v>
      </c>
      <c r="D859" s="471">
        <v>80.903295296403172</v>
      </c>
      <c r="E859" s="471">
        <v>57.739520318211142</v>
      </c>
      <c r="F859" s="467">
        <f>'2019 Actual plus Potential'!E858</f>
        <v>0</v>
      </c>
    </row>
    <row r="860" spans="1:6">
      <c r="A860" s="467">
        <v>2</v>
      </c>
      <c r="B860" s="467">
        <v>5</v>
      </c>
      <c r="C860" s="467">
        <v>18</v>
      </c>
      <c r="D860" s="471">
        <v>53.475448984338009</v>
      </c>
      <c r="E860" s="471">
        <v>44.719732530638574</v>
      </c>
      <c r="F860" s="467">
        <f>'2019 Actual plus Potential'!E859</f>
        <v>0</v>
      </c>
    </row>
    <row r="861" spans="1:6">
      <c r="A861" s="467">
        <v>2</v>
      </c>
      <c r="B861" s="467">
        <v>5</v>
      </c>
      <c r="C861" s="467">
        <v>19</v>
      </c>
      <c r="D861" s="471">
        <v>72.486714247921782</v>
      </c>
      <c r="E861" s="471">
        <v>65.073124650612769</v>
      </c>
      <c r="F861" s="467">
        <f>'2019 Actual plus Potential'!E860</f>
        <v>0</v>
      </c>
    </row>
    <row r="862" spans="1:6">
      <c r="A862" s="467">
        <v>2</v>
      </c>
      <c r="B862" s="467">
        <v>5</v>
      </c>
      <c r="C862" s="467">
        <v>20</v>
      </c>
      <c r="D862" s="471">
        <v>119.64774438858679</v>
      </c>
      <c r="E862" s="471">
        <v>53.442614867770374</v>
      </c>
      <c r="F862" s="467">
        <f>'2019 Actual plus Potential'!E861</f>
        <v>0</v>
      </c>
    </row>
    <row r="863" spans="1:6">
      <c r="A863" s="467">
        <v>2</v>
      </c>
      <c r="B863" s="467">
        <v>5</v>
      </c>
      <c r="C863" s="467">
        <v>21</v>
      </c>
      <c r="D863" s="471">
        <v>127.65069117903734</v>
      </c>
      <c r="E863" s="471">
        <v>60.159023059557086</v>
      </c>
      <c r="F863" s="467">
        <f>'2019 Actual plus Potential'!E862</f>
        <v>0</v>
      </c>
    </row>
    <row r="864" spans="1:6">
      <c r="A864" s="467">
        <v>2</v>
      </c>
      <c r="B864" s="467">
        <v>5</v>
      </c>
      <c r="C864" s="467">
        <v>22</v>
      </c>
      <c r="D864" s="471">
        <v>133.42990717204415</v>
      </c>
      <c r="E864" s="471">
        <v>73.213229896796392</v>
      </c>
      <c r="F864" s="467">
        <f>'2019 Actual plus Potential'!E863</f>
        <v>0</v>
      </c>
    </row>
    <row r="865" spans="1:6">
      <c r="A865" s="467">
        <v>2</v>
      </c>
      <c r="B865" s="467">
        <v>5</v>
      </c>
      <c r="C865" s="467">
        <v>23</v>
      </c>
      <c r="D865" s="471">
        <v>136.50977552909021</v>
      </c>
      <c r="E865" s="471">
        <v>83.288624435605229</v>
      </c>
      <c r="F865" s="467">
        <f>'2019 Actual plus Potential'!E864</f>
        <v>0</v>
      </c>
    </row>
    <row r="866" spans="1:6">
      <c r="A866" s="467">
        <v>2</v>
      </c>
      <c r="B866" s="467">
        <v>5</v>
      </c>
      <c r="C866" s="467">
        <v>24</v>
      </c>
      <c r="D866" s="471">
        <v>134.71195621373727</v>
      </c>
      <c r="E866" s="471">
        <v>93.054247527413452</v>
      </c>
      <c r="F866" s="467">
        <f>'2019 Actual plus Potential'!E865</f>
        <v>0</v>
      </c>
    </row>
    <row r="867" spans="1:6">
      <c r="A867" s="467">
        <v>2</v>
      </c>
      <c r="B867" s="467">
        <v>6</v>
      </c>
      <c r="C867" s="467">
        <v>1</v>
      </c>
      <c r="D867" s="471">
        <v>135.14476514962496</v>
      </c>
      <c r="E867" s="471">
        <v>99.150330574070097</v>
      </c>
      <c r="F867" s="467">
        <f>'2019 Actual plus Potential'!E866</f>
        <v>0</v>
      </c>
    </row>
    <row r="868" spans="1:6">
      <c r="A868" s="467">
        <v>2</v>
      </c>
      <c r="B868" s="467">
        <v>6</v>
      </c>
      <c r="C868" s="467">
        <v>2</v>
      </c>
      <c r="D868" s="471">
        <v>140.81947195344685</v>
      </c>
      <c r="E868" s="471">
        <v>99.596995968608923</v>
      </c>
      <c r="F868" s="467">
        <f>'2019 Actual plus Potential'!E867</f>
        <v>0</v>
      </c>
    </row>
    <row r="869" spans="1:6">
      <c r="A869" s="467">
        <v>2</v>
      </c>
      <c r="B869" s="467">
        <v>6</v>
      </c>
      <c r="C869" s="467">
        <v>3</v>
      </c>
      <c r="D869" s="471">
        <v>140.80563732086586</v>
      </c>
      <c r="E869" s="471">
        <v>96.98975295635347</v>
      </c>
      <c r="F869" s="467">
        <f>'2019 Actual plus Potential'!E868</f>
        <v>0</v>
      </c>
    </row>
    <row r="870" spans="1:6">
      <c r="A870" s="467">
        <v>2</v>
      </c>
      <c r="B870" s="467">
        <v>6</v>
      </c>
      <c r="C870" s="467">
        <v>4</v>
      </c>
      <c r="D870" s="471">
        <v>143.06102889062791</v>
      </c>
      <c r="E870" s="471">
        <v>94.644564072242531</v>
      </c>
      <c r="F870" s="467">
        <f>'2019 Actual plus Potential'!E869</f>
        <v>1</v>
      </c>
    </row>
    <row r="871" spans="1:6">
      <c r="A871" s="467">
        <v>2</v>
      </c>
      <c r="B871" s="467">
        <v>6</v>
      </c>
      <c r="C871" s="467">
        <v>5</v>
      </c>
      <c r="D871" s="471">
        <v>143.90657088995133</v>
      </c>
      <c r="E871" s="471">
        <v>79.633947161900679</v>
      </c>
      <c r="F871" s="467">
        <f>'2019 Actual plus Potential'!E870</f>
        <v>1</v>
      </c>
    </row>
    <row r="872" spans="1:6">
      <c r="A872" s="467">
        <v>2</v>
      </c>
      <c r="B872" s="467">
        <v>6</v>
      </c>
      <c r="C872" s="467">
        <v>6</v>
      </c>
      <c r="D872" s="471">
        <v>143.05605723408462</v>
      </c>
      <c r="E872" s="471">
        <v>72.579606482476891</v>
      </c>
      <c r="F872" s="467">
        <f>'2019 Actual plus Potential'!E871</f>
        <v>3</v>
      </c>
    </row>
    <row r="873" spans="1:6">
      <c r="A873" s="467">
        <v>2</v>
      </c>
      <c r="B873" s="467">
        <v>6</v>
      </c>
      <c r="C873" s="467">
        <v>7</v>
      </c>
      <c r="D873" s="471">
        <v>142.90701881962451</v>
      </c>
      <c r="E873" s="471">
        <v>83.82211970543969</v>
      </c>
      <c r="F873" s="467">
        <f>'2019 Actual plus Potential'!E872</f>
        <v>2</v>
      </c>
    </row>
    <row r="874" spans="1:6">
      <c r="A874" s="467">
        <v>2</v>
      </c>
      <c r="B874" s="467">
        <v>6</v>
      </c>
      <c r="C874" s="467">
        <v>8</v>
      </c>
      <c r="D874" s="471">
        <v>141.04562362905412</v>
      </c>
      <c r="E874" s="471">
        <v>75.3894525370888</v>
      </c>
      <c r="F874" s="467">
        <f>'2019 Actual plus Potential'!E873</f>
        <v>4</v>
      </c>
    </row>
    <row r="875" spans="1:6">
      <c r="A875" s="467">
        <v>2</v>
      </c>
      <c r="B875" s="467">
        <v>6</v>
      </c>
      <c r="C875" s="467">
        <v>9</v>
      </c>
      <c r="D875" s="471">
        <v>140.68152175429009</v>
      </c>
      <c r="E875" s="471">
        <v>67.433958557299505</v>
      </c>
      <c r="F875" s="467">
        <f>'2019 Actual plus Potential'!E874</f>
        <v>4</v>
      </c>
    </row>
    <row r="876" spans="1:6">
      <c r="A876" s="467">
        <v>2</v>
      </c>
      <c r="B876" s="467">
        <v>6</v>
      </c>
      <c r="C876" s="467">
        <v>10</v>
      </c>
      <c r="D876" s="471">
        <v>144</v>
      </c>
      <c r="E876" s="471">
        <v>58.701689206622234</v>
      </c>
      <c r="F876" s="467">
        <f>'2019 Actual plus Potential'!E875</f>
        <v>5</v>
      </c>
    </row>
    <row r="877" spans="1:6">
      <c r="A877" s="467">
        <v>2</v>
      </c>
      <c r="B877" s="467">
        <v>6</v>
      </c>
      <c r="C877" s="467">
        <v>11</v>
      </c>
      <c r="D877" s="471">
        <v>139.70959631221524</v>
      </c>
      <c r="E877" s="471">
        <v>63.058827993979797</v>
      </c>
      <c r="F877" s="467">
        <f>'2019 Actual plus Potential'!E876</f>
        <v>1</v>
      </c>
    </row>
    <row r="878" spans="1:6">
      <c r="A878" s="467">
        <v>2</v>
      </c>
      <c r="B878" s="467">
        <v>6</v>
      </c>
      <c r="C878" s="467">
        <v>12</v>
      </c>
      <c r="D878" s="471">
        <v>122.85602933464294</v>
      </c>
      <c r="E878" s="471">
        <v>64.915109922597296</v>
      </c>
      <c r="F878" s="467">
        <f>'2019 Actual plus Potential'!E877</f>
        <v>2</v>
      </c>
    </row>
    <row r="879" spans="1:6">
      <c r="A879" s="467">
        <v>2</v>
      </c>
      <c r="B879" s="467">
        <v>6</v>
      </c>
      <c r="C879" s="467">
        <v>13</v>
      </c>
      <c r="D879" s="471">
        <v>125.09870694257212</v>
      </c>
      <c r="E879" s="471">
        <v>76.133373360567617</v>
      </c>
      <c r="F879" s="467">
        <f>'2019 Actual plus Potential'!E878</f>
        <v>5</v>
      </c>
    </row>
    <row r="880" spans="1:6">
      <c r="A880" s="467">
        <v>2</v>
      </c>
      <c r="B880" s="467">
        <v>6</v>
      </c>
      <c r="C880" s="467">
        <v>14</v>
      </c>
      <c r="D880" s="471">
        <v>78.680779854108721</v>
      </c>
      <c r="E880" s="471">
        <v>42.112489518383143</v>
      </c>
      <c r="F880" s="467">
        <f>'2019 Actual plus Potential'!E879</f>
        <v>5</v>
      </c>
    </row>
    <row r="881" spans="1:6">
      <c r="A881" s="467">
        <v>2</v>
      </c>
      <c r="B881" s="467">
        <v>6</v>
      </c>
      <c r="C881" s="467">
        <v>15</v>
      </c>
      <c r="D881" s="471">
        <v>72.481253149950092</v>
      </c>
      <c r="E881" s="471">
        <v>52.303657224252859</v>
      </c>
      <c r="F881" s="467">
        <f>'2019 Actual plus Potential'!E880</f>
        <v>6</v>
      </c>
    </row>
    <row r="882" spans="1:6">
      <c r="A882" s="467">
        <v>2</v>
      </c>
      <c r="B882" s="467">
        <v>6</v>
      </c>
      <c r="C882" s="467">
        <v>16</v>
      </c>
      <c r="D882" s="471">
        <v>86.104867329847579</v>
      </c>
      <c r="E882" s="471">
        <v>71.540776983444431</v>
      </c>
      <c r="F882" s="467">
        <f>'2019 Actual plus Potential'!E881</f>
        <v>4</v>
      </c>
    </row>
    <row r="883" spans="1:6">
      <c r="A883" s="467">
        <v>2</v>
      </c>
      <c r="B883" s="467">
        <v>6</v>
      </c>
      <c r="C883" s="467">
        <v>17</v>
      </c>
      <c r="D883" s="471">
        <v>97.440311701503347</v>
      </c>
      <c r="E883" s="471">
        <v>56.645150989034619</v>
      </c>
      <c r="F883" s="467">
        <f>'2019 Actual plus Potential'!E882</f>
        <v>4</v>
      </c>
    </row>
    <row r="884" spans="1:6">
      <c r="A884" s="467">
        <v>2</v>
      </c>
      <c r="B884" s="467">
        <v>6</v>
      </c>
      <c r="C884" s="467">
        <v>18</v>
      </c>
      <c r="D884" s="471">
        <v>65.494330550981459</v>
      </c>
      <c r="E884" s="471">
        <v>37.120162814448506</v>
      </c>
      <c r="F884" s="467">
        <f>'2019 Actual plus Potential'!E883</f>
        <v>1</v>
      </c>
    </row>
    <row r="885" spans="1:6">
      <c r="A885" s="467">
        <v>2</v>
      </c>
      <c r="B885" s="467">
        <v>6</v>
      </c>
      <c r="C885" s="467">
        <v>19</v>
      </c>
      <c r="D885" s="471">
        <v>12.980677979245845</v>
      </c>
      <c r="E885" s="471">
        <v>40.954757847774673</v>
      </c>
      <c r="F885" s="467">
        <f>'2019 Actual plus Potential'!E884</f>
        <v>7</v>
      </c>
    </row>
    <row r="886" spans="1:6">
      <c r="A886" s="467">
        <v>2</v>
      </c>
      <c r="B886" s="467">
        <v>6</v>
      </c>
      <c r="C886" s="467">
        <v>20</v>
      </c>
      <c r="D886" s="471">
        <v>6.5077443144165326</v>
      </c>
      <c r="E886" s="471">
        <v>58.61173032681144</v>
      </c>
      <c r="F886" s="467">
        <f>'2019 Actual plus Potential'!E885</f>
        <v>4</v>
      </c>
    </row>
    <row r="887" spans="1:6">
      <c r="A887" s="467">
        <v>2</v>
      </c>
      <c r="B887" s="467">
        <v>6</v>
      </c>
      <c r="C887" s="467">
        <v>21</v>
      </c>
      <c r="D887" s="471">
        <v>1.7142608841532985</v>
      </c>
      <c r="E887" s="471">
        <v>77.557852666093311</v>
      </c>
      <c r="F887" s="467">
        <f>'2019 Actual plus Potential'!E886</f>
        <v>1</v>
      </c>
    </row>
    <row r="888" spans="1:6">
      <c r="A888" s="467">
        <v>2</v>
      </c>
      <c r="B888" s="467">
        <v>6</v>
      </c>
      <c r="C888" s="467">
        <v>22</v>
      </c>
      <c r="D888" s="471">
        <v>9.3008454931418211E-2</v>
      </c>
      <c r="E888" s="471">
        <v>98.245266018060633</v>
      </c>
      <c r="F888" s="467">
        <f>'2019 Actual plus Potential'!E887</f>
        <v>0</v>
      </c>
    </row>
    <row r="889" spans="1:6">
      <c r="A889" s="467">
        <v>2</v>
      </c>
      <c r="B889" s="467">
        <v>6</v>
      </c>
      <c r="C889" s="467">
        <v>23</v>
      </c>
      <c r="D889" s="471">
        <v>1.2718635561150584</v>
      </c>
      <c r="E889" s="471">
        <v>99.765179961298642</v>
      </c>
      <c r="F889" s="467">
        <f>'2019 Actual plus Potential'!E888</f>
        <v>0</v>
      </c>
    </row>
    <row r="890" spans="1:6">
      <c r="A890" s="467">
        <v>2</v>
      </c>
      <c r="B890" s="467">
        <v>6</v>
      </c>
      <c r="C890" s="467">
        <v>24</v>
      </c>
      <c r="D890" s="471">
        <v>0</v>
      </c>
      <c r="E890" s="471">
        <v>99.512512846699622</v>
      </c>
      <c r="F890" s="467">
        <f>'2019 Actual plus Potential'!E889</f>
        <v>1</v>
      </c>
    </row>
    <row r="891" spans="1:6">
      <c r="A891" s="467">
        <v>2</v>
      </c>
      <c r="B891" s="467">
        <v>7</v>
      </c>
      <c r="C891" s="467">
        <v>1</v>
      </c>
      <c r="D891" s="471">
        <v>0.57858282505765479</v>
      </c>
      <c r="E891" s="471">
        <v>98.156089389378636</v>
      </c>
      <c r="F891" s="467">
        <f>'2019 Actual plus Potential'!E890</f>
        <v>0</v>
      </c>
    </row>
    <row r="892" spans="1:6">
      <c r="A892" s="467">
        <v>2</v>
      </c>
      <c r="B892" s="467">
        <v>7</v>
      </c>
      <c r="C892" s="467">
        <v>2</v>
      </c>
      <c r="D892" s="471">
        <v>2.8358160767039906</v>
      </c>
      <c r="E892" s="471">
        <v>99.705728875510644</v>
      </c>
      <c r="F892" s="467">
        <f>'2019 Actual plus Potential'!E891</f>
        <v>0</v>
      </c>
    </row>
    <row r="893" spans="1:6">
      <c r="A893" s="467">
        <v>2</v>
      </c>
      <c r="B893" s="467">
        <v>7</v>
      </c>
      <c r="C893" s="467">
        <v>3</v>
      </c>
      <c r="D893" s="471">
        <v>3.8760510238534227</v>
      </c>
      <c r="E893" s="471">
        <v>99.835582562889698</v>
      </c>
      <c r="F893" s="467">
        <f>'2019 Actual plus Potential'!E892</f>
        <v>2</v>
      </c>
    </row>
    <row r="894" spans="1:6">
      <c r="A894" s="467">
        <v>2</v>
      </c>
      <c r="B894" s="467">
        <v>7</v>
      </c>
      <c r="C894" s="467">
        <v>4</v>
      </c>
      <c r="D894" s="471">
        <v>0.12553191138590472</v>
      </c>
      <c r="E894" s="471">
        <v>98.461167329606539</v>
      </c>
      <c r="F894" s="467">
        <f>'2019 Actual plus Potential'!E893</f>
        <v>3</v>
      </c>
    </row>
    <row r="895" spans="1:6">
      <c r="A895" s="467">
        <v>2</v>
      </c>
      <c r="B895" s="467">
        <v>7</v>
      </c>
      <c r="C895" s="467">
        <v>5</v>
      </c>
      <c r="D895" s="471">
        <v>0.15135662873525493</v>
      </c>
      <c r="E895" s="471">
        <v>98.129492850999782</v>
      </c>
      <c r="F895" s="467">
        <f>'2019 Actual plus Potential'!E894</f>
        <v>13</v>
      </c>
    </row>
    <row r="896" spans="1:6">
      <c r="A896" s="467">
        <v>2</v>
      </c>
      <c r="B896" s="467">
        <v>7</v>
      </c>
      <c r="C896" s="467">
        <v>6</v>
      </c>
      <c r="D896" s="471">
        <v>1.3907422190436292</v>
      </c>
      <c r="E896" s="471">
        <v>98.275773812083429</v>
      </c>
      <c r="F896" s="467">
        <f>'2019 Actual plus Potential'!E895</f>
        <v>21</v>
      </c>
    </row>
    <row r="897" spans="1:6">
      <c r="A897" s="467">
        <v>2</v>
      </c>
      <c r="B897" s="467">
        <v>7</v>
      </c>
      <c r="C897" s="467">
        <v>7</v>
      </c>
      <c r="D897" s="471">
        <v>1.4897165752826524</v>
      </c>
      <c r="E897" s="471">
        <v>99.354498118684162</v>
      </c>
      <c r="F897" s="467">
        <f>'2019 Actual plus Potential'!E896</f>
        <v>23</v>
      </c>
    </row>
    <row r="898" spans="1:6">
      <c r="A898" s="467">
        <v>2</v>
      </c>
      <c r="B898" s="467">
        <v>7</v>
      </c>
      <c r="C898" s="467">
        <v>8</v>
      </c>
      <c r="D898" s="471">
        <v>15.088742471497614</v>
      </c>
      <c r="E898" s="471">
        <v>94.367647172651047</v>
      </c>
      <c r="F898" s="467">
        <f>'2019 Actual plus Potential'!E897</f>
        <v>41</v>
      </c>
    </row>
    <row r="899" spans="1:6">
      <c r="A899" s="467">
        <v>2</v>
      </c>
      <c r="B899" s="467">
        <v>7</v>
      </c>
      <c r="C899" s="467">
        <v>9</v>
      </c>
      <c r="D899" s="471">
        <v>21.882355613060607</v>
      </c>
      <c r="E899" s="471">
        <v>98.442393302515597</v>
      </c>
      <c r="F899" s="467">
        <f>'2019 Actual plus Potential'!E898</f>
        <v>52</v>
      </c>
    </row>
    <row r="900" spans="1:6">
      <c r="A900" s="467">
        <v>2</v>
      </c>
      <c r="B900" s="467">
        <v>7</v>
      </c>
      <c r="C900" s="467">
        <v>10</v>
      </c>
      <c r="D900" s="471">
        <v>6.1731421830292303</v>
      </c>
      <c r="E900" s="471">
        <v>54.160721403999148</v>
      </c>
      <c r="F900" s="467">
        <f>'2019 Actual plus Potential'!E899</f>
        <v>53</v>
      </c>
    </row>
    <row r="901" spans="1:6">
      <c r="A901" s="467">
        <v>2</v>
      </c>
      <c r="B901" s="467">
        <v>7</v>
      </c>
      <c r="C901" s="467">
        <v>11</v>
      </c>
      <c r="D901" s="471">
        <v>1.3045871896453978E-2</v>
      </c>
      <c r="E901" s="471">
        <v>44.777619114168999</v>
      </c>
      <c r="F901" s="467">
        <f>'2019 Actual plus Potential'!E900</f>
        <v>45</v>
      </c>
    </row>
    <row r="902" spans="1:6">
      <c r="A902" s="467">
        <v>2</v>
      </c>
      <c r="B902" s="467">
        <v>7</v>
      </c>
      <c r="C902" s="467">
        <v>12</v>
      </c>
      <c r="D902" s="471">
        <v>1.6930608237301821E-3</v>
      </c>
      <c r="E902" s="471">
        <v>98.127928348742202</v>
      </c>
      <c r="F902" s="467">
        <f>'2019 Actual plus Potential'!E901</f>
        <v>23</v>
      </c>
    </row>
    <row r="903" spans="1:6">
      <c r="A903" s="467">
        <v>2</v>
      </c>
      <c r="B903" s="467">
        <v>7</v>
      </c>
      <c r="C903" s="467">
        <v>13</v>
      </c>
      <c r="D903" s="471">
        <v>1.029693570189511E-2</v>
      </c>
      <c r="E903" s="471">
        <v>99.810550526768438</v>
      </c>
      <c r="F903" s="467">
        <f>'2019 Actual plus Potential'!E902</f>
        <v>16</v>
      </c>
    </row>
    <row r="904" spans="1:6">
      <c r="A904" s="467">
        <v>2</v>
      </c>
      <c r="B904" s="467">
        <v>7</v>
      </c>
      <c r="C904" s="467">
        <v>14</v>
      </c>
      <c r="D904" s="471">
        <v>0</v>
      </c>
      <c r="E904" s="471">
        <v>52.291923457321012</v>
      </c>
      <c r="F904" s="467">
        <f>'2019 Actual plus Potential'!E903</f>
        <v>11</v>
      </c>
    </row>
    <row r="905" spans="1:6">
      <c r="A905" s="467">
        <v>2</v>
      </c>
      <c r="B905" s="467">
        <v>7</v>
      </c>
      <c r="C905" s="467">
        <v>15</v>
      </c>
      <c r="D905" s="471">
        <v>4.6293401065065996E-3</v>
      </c>
      <c r="E905" s="471">
        <v>4.2898651902816605</v>
      </c>
      <c r="F905" s="467">
        <f>'2019 Actual plus Potential'!E904</f>
        <v>11</v>
      </c>
    </row>
    <row r="906" spans="1:6">
      <c r="A906" s="467">
        <v>2</v>
      </c>
      <c r="B906" s="467">
        <v>7</v>
      </c>
      <c r="C906" s="467">
        <v>16</v>
      </c>
      <c r="D906" s="471">
        <v>0</v>
      </c>
      <c r="E906" s="471">
        <v>25.02421360997635</v>
      </c>
      <c r="F906" s="467">
        <f>'2019 Actual plus Potential'!E905</f>
        <v>9</v>
      </c>
    </row>
    <row r="907" spans="1:6">
      <c r="A907" s="467">
        <v>2</v>
      </c>
      <c r="B907" s="467">
        <v>7</v>
      </c>
      <c r="C907" s="467">
        <v>17</v>
      </c>
      <c r="D907" s="471">
        <v>0</v>
      </c>
      <c r="E907" s="471">
        <v>55.664208073532585</v>
      </c>
      <c r="F907" s="467">
        <f>'2019 Actual plus Potential'!E906</f>
        <v>12</v>
      </c>
    </row>
    <row r="908" spans="1:6">
      <c r="A908" s="467">
        <v>2</v>
      </c>
      <c r="B908" s="467">
        <v>7</v>
      </c>
      <c r="C908" s="467">
        <v>18</v>
      </c>
      <c r="D908" s="471">
        <v>0.864636605680003</v>
      </c>
      <c r="E908" s="471">
        <v>99.027517146850144</v>
      </c>
      <c r="F908" s="467">
        <f>'2019 Actual plus Potential'!E907</f>
        <v>30</v>
      </c>
    </row>
    <row r="909" spans="1:6">
      <c r="A909" s="467">
        <v>2</v>
      </c>
      <c r="B909" s="467">
        <v>7</v>
      </c>
      <c r="C909" s="467">
        <v>19</v>
      </c>
      <c r="D909" s="471">
        <v>1.7293401066579785</v>
      </c>
      <c r="E909" s="471">
        <v>90.996927058697054</v>
      </c>
      <c r="F909" s="467">
        <f>'2019 Actual plus Potential'!E908</f>
        <v>45</v>
      </c>
    </row>
    <row r="910" spans="1:6">
      <c r="A910" s="467">
        <v>2</v>
      </c>
      <c r="B910" s="467">
        <v>7</v>
      </c>
      <c r="C910" s="467">
        <v>20</v>
      </c>
      <c r="D910" s="471">
        <v>0.6507751879271616</v>
      </c>
      <c r="E910" s="471">
        <v>99.576657439260373</v>
      </c>
      <c r="F910" s="467">
        <f>'2019 Actual plus Potential'!E909</f>
        <v>58</v>
      </c>
    </row>
    <row r="911" spans="1:6">
      <c r="A911" s="467">
        <v>2</v>
      </c>
      <c r="B911" s="467">
        <v>7</v>
      </c>
      <c r="C911" s="467">
        <v>21</v>
      </c>
      <c r="D911" s="471">
        <v>4.2657672814826446</v>
      </c>
      <c r="E911" s="471">
        <v>90.010508385293463</v>
      </c>
      <c r="F911" s="467">
        <f>'2019 Actual plus Potential'!E910</f>
        <v>63</v>
      </c>
    </row>
    <row r="912" spans="1:6">
      <c r="A912" s="467">
        <v>2</v>
      </c>
      <c r="B912" s="467">
        <v>7</v>
      </c>
      <c r="C912" s="467">
        <v>22</v>
      </c>
      <c r="D912" s="471">
        <v>1.0803331505810094</v>
      </c>
      <c r="E912" s="471">
        <v>74.452315684798975</v>
      </c>
      <c r="F912" s="467">
        <f>'2019 Actual plus Potential'!E911</f>
        <v>57</v>
      </c>
    </row>
    <row r="913" spans="1:6">
      <c r="A913" s="467">
        <v>2</v>
      </c>
      <c r="B913" s="467">
        <v>7</v>
      </c>
      <c r="C913" s="467">
        <v>23</v>
      </c>
      <c r="D913" s="471">
        <v>4.7777699925388806</v>
      </c>
      <c r="E913" s="471">
        <v>91.362238335841752</v>
      </c>
      <c r="F913" s="467">
        <f>'2019 Actual plus Potential'!E912</f>
        <v>48</v>
      </c>
    </row>
    <row r="914" spans="1:6">
      <c r="A914" s="467">
        <v>2</v>
      </c>
      <c r="B914" s="467">
        <v>7</v>
      </c>
      <c r="C914" s="467">
        <v>24</v>
      </c>
      <c r="D914" s="471">
        <v>9.4482244113893668</v>
      </c>
      <c r="E914" s="471">
        <v>89.909597989679639</v>
      </c>
      <c r="F914" s="467">
        <f>'2019 Actual plus Potential'!E913</f>
        <v>33</v>
      </c>
    </row>
    <row r="915" spans="1:6">
      <c r="A915" s="467">
        <v>2</v>
      </c>
      <c r="B915" s="467">
        <v>8</v>
      </c>
      <c r="C915" s="467">
        <v>1</v>
      </c>
      <c r="D915" s="471">
        <v>14.680416720469614</v>
      </c>
      <c r="E915" s="471">
        <v>64.704684368952911</v>
      </c>
      <c r="F915" s="467">
        <f>'2019 Actual plus Potential'!E914</f>
        <v>38</v>
      </c>
    </row>
    <row r="916" spans="1:6">
      <c r="A916" s="467">
        <v>2</v>
      </c>
      <c r="B916" s="467">
        <v>8</v>
      </c>
      <c r="C916" s="467">
        <v>2</v>
      </c>
      <c r="D916" s="471">
        <v>44.415579966667821</v>
      </c>
      <c r="E916" s="471">
        <v>43.633967963878739</v>
      </c>
      <c r="F916" s="467">
        <f>'2019 Actual plus Potential'!E915</f>
        <v>32</v>
      </c>
    </row>
    <row r="917" spans="1:6">
      <c r="A917" s="467">
        <v>2</v>
      </c>
      <c r="B917" s="467">
        <v>8</v>
      </c>
      <c r="C917" s="467">
        <v>3</v>
      </c>
      <c r="D917" s="471">
        <v>49.872014620887683</v>
      </c>
      <c r="E917" s="471">
        <v>69.952807192001714</v>
      </c>
      <c r="F917" s="467">
        <f>'2019 Actual plus Potential'!E916</f>
        <v>31</v>
      </c>
    </row>
    <row r="918" spans="1:6">
      <c r="A918" s="467">
        <v>2</v>
      </c>
      <c r="B918" s="467">
        <v>8</v>
      </c>
      <c r="C918" s="467">
        <v>4</v>
      </c>
      <c r="D918" s="471">
        <v>62.656230680963681</v>
      </c>
      <c r="E918" s="471">
        <v>96.082341646957644</v>
      </c>
      <c r="F918" s="467">
        <f>'2019 Actual plus Potential'!E917</f>
        <v>32</v>
      </c>
    </row>
    <row r="919" spans="1:6">
      <c r="A919" s="467">
        <v>2</v>
      </c>
      <c r="B919" s="467">
        <v>8</v>
      </c>
      <c r="C919" s="467">
        <v>5</v>
      </c>
      <c r="D919" s="471">
        <v>51.601155767897971</v>
      </c>
      <c r="E919" s="471">
        <v>96.999139969898948</v>
      </c>
      <c r="F919" s="467">
        <f>'2019 Actual plus Potential'!E918</f>
        <v>29</v>
      </c>
    </row>
    <row r="920" spans="1:6">
      <c r="A920" s="467">
        <v>2</v>
      </c>
      <c r="B920" s="467">
        <v>8</v>
      </c>
      <c r="C920" s="467">
        <v>6</v>
      </c>
      <c r="D920" s="471">
        <v>51.66589824479145</v>
      </c>
      <c r="E920" s="471">
        <v>98.149831380348317</v>
      </c>
      <c r="F920" s="467">
        <f>'2019 Actual plus Potential'!E919</f>
        <v>21</v>
      </c>
    </row>
    <row r="921" spans="1:6">
      <c r="A921" s="467">
        <v>2</v>
      </c>
      <c r="B921" s="467">
        <v>8</v>
      </c>
      <c r="C921" s="467">
        <v>7</v>
      </c>
      <c r="D921" s="471">
        <v>12.222738307523199</v>
      </c>
      <c r="E921" s="471">
        <v>93.599476564179724</v>
      </c>
      <c r="F921" s="467">
        <f>'2019 Actual plus Potential'!E920</f>
        <v>12</v>
      </c>
    </row>
    <row r="922" spans="1:6">
      <c r="A922" s="467">
        <v>2</v>
      </c>
      <c r="B922" s="467">
        <v>8</v>
      </c>
      <c r="C922" s="467">
        <v>8</v>
      </c>
      <c r="D922" s="471">
        <v>24.954862219643275</v>
      </c>
      <c r="E922" s="471">
        <v>81.807040797677928</v>
      </c>
      <c r="F922" s="467">
        <f>'2019 Actual plus Potential'!E921</f>
        <v>8</v>
      </c>
    </row>
    <row r="923" spans="1:6">
      <c r="A923" s="467">
        <v>2</v>
      </c>
      <c r="B923" s="467">
        <v>8</v>
      </c>
      <c r="C923" s="467">
        <v>9</v>
      </c>
      <c r="D923" s="471">
        <v>17.594576300932218</v>
      </c>
      <c r="E923" s="471">
        <v>84.210116265319286</v>
      </c>
      <c r="F923" s="467">
        <f>'2019 Actual plus Potential'!E922</f>
        <v>17</v>
      </c>
    </row>
    <row r="924" spans="1:6">
      <c r="A924" s="467">
        <v>2</v>
      </c>
      <c r="B924" s="467">
        <v>8</v>
      </c>
      <c r="C924" s="467">
        <v>10</v>
      </c>
      <c r="D924" s="471">
        <v>3.4255651617147214</v>
      </c>
      <c r="E924" s="471">
        <v>83.144690227908001</v>
      </c>
      <c r="F924" s="467">
        <f>'2019 Actual plus Potential'!E923</f>
        <v>21</v>
      </c>
    </row>
    <row r="925" spans="1:6">
      <c r="A925" s="467">
        <v>2</v>
      </c>
      <c r="B925" s="467">
        <v>8</v>
      </c>
      <c r="C925" s="467">
        <v>11</v>
      </c>
      <c r="D925" s="471">
        <v>0.70379606538103923</v>
      </c>
      <c r="E925" s="471">
        <v>93.823200387013543</v>
      </c>
      <c r="F925" s="467">
        <f>'2019 Actual plus Potential'!E924</f>
        <v>23</v>
      </c>
    </row>
    <row r="926" spans="1:6">
      <c r="A926" s="467">
        <v>2</v>
      </c>
      <c r="B926" s="467">
        <v>8</v>
      </c>
      <c r="C926" s="467">
        <v>12</v>
      </c>
      <c r="D926" s="471">
        <v>1.6327040162591643E-2</v>
      </c>
      <c r="E926" s="471">
        <v>97.826761664158241</v>
      </c>
      <c r="F926" s="467">
        <f>'2019 Actual plus Potential'!E925</f>
        <v>17</v>
      </c>
    </row>
    <row r="927" spans="1:6">
      <c r="A927" s="467">
        <v>2</v>
      </c>
      <c r="B927" s="467">
        <v>8</v>
      </c>
      <c r="C927" s="467">
        <v>13</v>
      </c>
      <c r="D927" s="471">
        <v>5.3476410085422717E-4</v>
      </c>
      <c r="E927" s="471">
        <v>93.836498656202963</v>
      </c>
      <c r="F927" s="467">
        <f>'2019 Actual plus Potential'!E926</f>
        <v>6</v>
      </c>
    </row>
    <row r="928" spans="1:6">
      <c r="A928" s="467">
        <v>2</v>
      </c>
      <c r="B928" s="467">
        <v>8</v>
      </c>
      <c r="C928" s="467">
        <v>14</v>
      </c>
      <c r="D928" s="471">
        <v>0</v>
      </c>
      <c r="E928" s="471">
        <v>93.249028058482054</v>
      </c>
      <c r="F928" s="467">
        <f>'2019 Actual plus Potential'!E927</f>
        <v>6</v>
      </c>
    </row>
    <row r="929" spans="1:6">
      <c r="A929" s="467">
        <v>2</v>
      </c>
      <c r="B929" s="467">
        <v>8</v>
      </c>
      <c r="C929" s="467">
        <v>15</v>
      </c>
      <c r="D929" s="471">
        <v>0</v>
      </c>
      <c r="E929" s="471">
        <v>88.514061975919162</v>
      </c>
      <c r="F929" s="467">
        <f>'2019 Actual plus Potential'!E928</f>
        <v>2</v>
      </c>
    </row>
    <row r="930" spans="1:6">
      <c r="A930" s="467">
        <v>2</v>
      </c>
      <c r="B930" s="467">
        <v>8</v>
      </c>
      <c r="C930" s="467">
        <v>16</v>
      </c>
      <c r="D930" s="471">
        <v>0</v>
      </c>
      <c r="E930" s="471">
        <v>81.256336003010105</v>
      </c>
      <c r="F930" s="467">
        <f>'2019 Actual plus Potential'!E929</f>
        <v>8</v>
      </c>
    </row>
    <row r="931" spans="1:6">
      <c r="A931" s="467">
        <v>2</v>
      </c>
      <c r="B931" s="467">
        <v>8</v>
      </c>
      <c r="C931" s="467">
        <v>17</v>
      </c>
      <c r="D931" s="471">
        <v>0</v>
      </c>
      <c r="E931" s="471">
        <v>64.04289991399699</v>
      </c>
      <c r="F931" s="467">
        <f>'2019 Actual plus Potential'!E930</f>
        <v>10</v>
      </c>
    </row>
    <row r="932" spans="1:6">
      <c r="A932" s="467">
        <v>2</v>
      </c>
      <c r="B932" s="467">
        <v>8</v>
      </c>
      <c r="C932" s="467">
        <v>18</v>
      </c>
      <c r="D932" s="471">
        <v>2.9983862931909053</v>
      </c>
      <c r="E932" s="471">
        <v>37.058364975274138</v>
      </c>
      <c r="F932" s="467">
        <f>'2019 Actual plus Potential'!E931</f>
        <v>12</v>
      </c>
    </row>
    <row r="933" spans="1:6">
      <c r="A933" s="467">
        <v>2</v>
      </c>
      <c r="B933" s="467">
        <v>8</v>
      </c>
      <c r="C933" s="467">
        <v>19</v>
      </c>
      <c r="D933" s="471">
        <v>2.9305226469958963</v>
      </c>
      <c r="E933" s="471">
        <v>14.245575306385724</v>
      </c>
      <c r="F933" s="467">
        <f>'2019 Actual plus Potential'!E932</f>
        <v>42</v>
      </c>
    </row>
    <row r="934" spans="1:6">
      <c r="A934" s="467">
        <v>2</v>
      </c>
      <c r="B934" s="467">
        <v>8</v>
      </c>
      <c r="C934" s="467">
        <v>20</v>
      </c>
      <c r="D934" s="471">
        <v>7.9133022049091224</v>
      </c>
      <c r="E934" s="471">
        <v>3.3151802838099336</v>
      </c>
      <c r="F934" s="467">
        <f>'2019 Actual plus Potential'!E933</f>
        <v>68</v>
      </c>
    </row>
    <row r="935" spans="1:6">
      <c r="A935" s="467">
        <v>2</v>
      </c>
      <c r="B935" s="467">
        <v>8</v>
      </c>
      <c r="C935" s="467">
        <v>21</v>
      </c>
      <c r="D935" s="471">
        <v>13.601516970109357</v>
      </c>
      <c r="E935" s="471">
        <v>0.67038921737260826</v>
      </c>
      <c r="F935" s="467">
        <f>'2019 Actual plus Potential'!E934</f>
        <v>72</v>
      </c>
    </row>
    <row r="936" spans="1:6">
      <c r="A936" s="467">
        <v>2</v>
      </c>
      <c r="B936" s="467">
        <v>8</v>
      </c>
      <c r="C936" s="467">
        <v>22</v>
      </c>
      <c r="D936" s="471">
        <v>29.574389260816226</v>
      </c>
      <c r="E936" s="471">
        <v>4.149059987099549</v>
      </c>
      <c r="F936" s="467">
        <f>'2019 Actual plus Potential'!E935</f>
        <v>85</v>
      </c>
    </row>
    <row r="937" spans="1:6">
      <c r="A937" s="467">
        <v>2</v>
      </c>
      <c r="B937" s="467">
        <v>8</v>
      </c>
      <c r="C937" s="467">
        <v>23</v>
      </c>
      <c r="D937" s="471">
        <v>16.782639275918221</v>
      </c>
      <c r="E937" s="471">
        <v>40.835855676198669</v>
      </c>
      <c r="F937" s="467">
        <f>'2019 Actual plus Potential'!E936</f>
        <v>83</v>
      </c>
    </row>
    <row r="938" spans="1:6">
      <c r="A938" s="467">
        <v>2</v>
      </c>
      <c r="B938" s="467">
        <v>8</v>
      </c>
      <c r="C938" s="467">
        <v>24</v>
      </c>
      <c r="D938" s="471">
        <v>21.054662712041814</v>
      </c>
      <c r="E938" s="471">
        <v>38.511005321436251</v>
      </c>
      <c r="F938" s="467">
        <f>'2019 Actual plus Potential'!E937</f>
        <v>85</v>
      </c>
    </row>
    <row r="939" spans="1:6">
      <c r="A939" s="467">
        <v>2</v>
      </c>
      <c r="B939" s="467">
        <v>9</v>
      </c>
      <c r="C939" s="467">
        <v>1</v>
      </c>
      <c r="D939" s="471">
        <v>34.166179551845616</v>
      </c>
      <c r="E939" s="471">
        <v>51.247618200387002</v>
      </c>
      <c r="F939" s="467">
        <f>'2019 Actual plus Potential'!E938</f>
        <v>83</v>
      </c>
    </row>
    <row r="940" spans="1:6">
      <c r="A940" s="467">
        <v>2</v>
      </c>
      <c r="B940" s="467">
        <v>9</v>
      </c>
      <c r="C940" s="467">
        <v>2</v>
      </c>
      <c r="D940" s="471">
        <v>46.342496592118643</v>
      </c>
      <c r="E940" s="471">
        <v>47.627359976349183</v>
      </c>
      <c r="F940" s="467">
        <f>'2019 Actual plus Potential'!E939</f>
        <v>79</v>
      </c>
    </row>
    <row r="941" spans="1:6">
      <c r="A941" s="467">
        <v>2</v>
      </c>
      <c r="B941" s="467">
        <v>9</v>
      </c>
      <c r="C941" s="467">
        <v>3</v>
      </c>
      <c r="D941" s="471">
        <v>50.204771778466416</v>
      </c>
      <c r="E941" s="471">
        <v>51.468995269834437</v>
      </c>
      <c r="F941" s="467">
        <f>'2019 Actual plus Potential'!E940</f>
        <v>81</v>
      </c>
    </row>
    <row r="942" spans="1:6">
      <c r="A942" s="467">
        <v>2</v>
      </c>
      <c r="B942" s="467">
        <v>9</v>
      </c>
      <c r="C942" s="467">
        <v>4</v>
      </c>
      <c r="D942" s="471">
        <v>48.826078584855075</v>
      </c>
      <c r="E942" s="471">
        <v>66.963825628897013</v>
      </c>
      <c r="F942" s="467">
        <f>'2019 Actual plus Potential'!E941</f>
        <v>97</v>
      </c>
    </row>
    <row r="943" spans="1:6">
      <c r="A943" s="467">
        <v>2</v>
      </c>
      <c r="B943" s="467">
        <v>9</v>
      </c>
      <c r="C943" s="467">
        <v>5</v>
      </c>
      <c r="D943" s="471">
        <v>69.047574575520386</v>
      </c>
      <c r="E943" s="471">
        <v>84.563693775532158</v>
      </c>
      <c r="F943" s="467">
        <f>'2019 Actual plus Potential'!E942</f>
        <v>101</v>
      </c>
    </row>
    <row r="944" spans="1:6">
      <c r="A944" s="467">
        <v>2</v>
      </c>
      <c r="B944" s="467">
        <v>9</v>
      </c>
      <c r="C944" s="467">
        <v>6</v>
      </c>
      <c r="D944" s="471">
        <v>70.416568642985752</v>
      </c>
      <c r="E944" s="471">
        <v>99.097137497312403</v>
      </c>
      <c r="F944" s="467">
        <f>'2019 Actual plus Potential'!E943</f>
        <v>97</v>
      </c>
    </row>
    <row r="945" spans="1:6">
      <c r="A945" s="467">
        <v>2</v>
      </c>
      <c r="B945" s="467">
        <v>9</v>
      </c>
      <c r="C945" s="467">
        <v>7</v>
      </c>
      <c r="D945" s="471">
        <v>102.36531747952471</v>
      </c>
      <c r="E945" s="471">
        <v>99.25515222532789</v>
      </c>
      <c r="F945" s="467">
        <f>'2019 Actual plus Potential'!E944</f>
        <v>93</v>
      </c>
    </row>
    <row r="946" spans="1:6">
      <c r="A946" s="467">
        <v>2</v>
      </c>
      <c r="B946" s="467">
        <v>9</v>
      </c>
      <c r="C946" s="467">
        <v>8</v>
      </c>
      <c r="D946" s="471">
        <v>102.75289579811717</v>
      </c>
      <c r="E946" s="471">
        <v>99.740147925177382</v>
      </c>
      <c r="F946" s="467">
        <f>'2019 Actual plus Potential'!E945</f>
        <v>92</v>
      </c>
    </row>
    <row r="947" spans="1:6">
      <c r="A947" s="467">
        <v>2</v>
      </c>
      <c r="B947" s="467">
        <v>9</v>
      </c>
      <c r="C947" s="467">
        <v>9</v>
      </c>
      <c r="D947" s="471">
        <v>82.096533162225441</v>
      </c>
      <c r="E947" s="471">
        <v>99.570399430230069</v>
      </c>
      <c r="F947" s="467">
        <f>'2019 Actual plus Potential'!E946</f>
        <v>86</v>
      </c>
    </row>
    <row r="948" spans="1:6">
      <c r="A948" s="467">
        <v>2</v>
      </c>
      <c r="B948" s="467">
        <v>9</v>
      </c>
      <c r="C948" s="467">
        <v>10</v>
      </c>
      <c r="D948" s="471">
        <v>11.279238512349199</v>
      </c>
      <c r="E948" s="471">
        <v>96.808270694474302</v>
      </c>
      <c r="F948" s="467">
        <f>'2019 Actual plus Potential'!E947</f>
        <v>78</v>
      </c>
    </row>
    <row r="949" spans="1:6">
      <c r="A949" s="467">
        <v>2</v>
      </c>
      <c r="B949" s="467">
        <v>9</v>
      </c>
      <c r="C949" s="467">
        <v>11</v>
      </c>
      <c r="D949" s="471">
        <v>0.485970385253571</v>
      </c>
      <c r="E949" s="471">
        <v>87.74823812083423</v>
      </c>
      <c r="F949" s="467">
        <f>'2019 Actual plus Potential'!E948</f>
        <v>72</v>
      </c>
    </row>
    <row r="950" spans="1:6">
      <c r="A950" s="467">
        <v>2</v>
      </c>
      <c r="B950" s="467">
        <v>9</v>
      </c>
      <c r="C950" s="467">
        <v>12</v>
      </c>
      <c r="D950" s="471">
        <v>7.5849684312492588E-2</v>
      </c>
      <c r="E950" s="471">
        <v>88.40298231563105</v>
      </c>
      <c r="F950" s="467">
        <f>'2019 Actual plus Potential'!E949</f>
        <v>61</v>
      </c>
    </row>
    <row r="951" spans="1:6">
      <c r="A951" s="467">
        <v>2</v>
      </c>
      <c r="B951" s="467">
        <v>9</v>
      </c>
      <c r="C951" s="467">
        <v>13</v>
      </c>
      <c r="D951" s="471">
        <v>7.8686712503916401E-2</v>
      </c>
      <c r="E951" s="471">
        <v>72.280004300150509</v>
      </c>
      <c r="F951" s="467">
        <f>'2019 Actual plus Potential'!E950</f>
        <v>70</v>
      </c>
    </row>
    <row r="952" spans="1:6">
      <c r="A952" s="467">
        <v>2</v>
      </c>
      <c r="B952" s="467">
        <v>9</v>
      </c>
      <c r="C952" s="467">
        <v>14</v>
      </c>
      <c r="D952" s="471">
        <v>0.38639280360049266</v>
      </c>
      <c r="E952" s="471">
        <v>88.617319124919376</v>
      </c>
      <c r="F952" s="467">
        <f>'2019 Actual plus Potential'!E951</f>
        <v>86</v>
      </c>
    </row>
    <row r="953" spans="1:6">
      <c r="A953" s="467">
        <v>2</v>
      </c>
      <c r="B953" s="467">
        <v>9</v>
      </c>
      <c r="C953" s="467">
        <v>15</v>
      </c>
      <c r="D953" s="471">
        <v>1.9215728970042506E-2</v>
      </c>
      <c r="E953" s="471">
        <v>80.323892657493005</v>
      </c>
      <c r="F953" s="467">
        <f>'2019 Actual plus Potential'!E952</f>
        <v>95</v>
      </c>
    </row>
    <row r="954" spans="1:6">
      <c r="A954" s="467">
        <v>2</v>
      </c>
      <c r="B954" s="467">
        <v>9</v>
      </c>
      <c r="C954" s="467">
        <v>16</v>
      </c>
      <c r="D954" s="471">
        <v>0</v>
      </c>
      <c r="E954" s="471">
        <v>52.118263706729728</v>
      </c>
      <c r="F954" s="467">
        <f>'2019 Actual plus Potential'!E953</f>
        <v>88</v>
      </c>
    </row>
    <row r="955" spans="1:6">
      <c r="A955" s="467">
        <v>2</v>
      </c>
      <c r="B955" s="467">
        <v>9</v>
      </c>
      <c r="C955" s="467">
        <v>17</v>
      </c>
      <c r="D955" s="471">
        <v>2.8060906605802431E-3</v>
      </c>
      <c r="E955" s="471">
        <v>45.904060739625884</v>
      </c>
      <c r="F955" s="467">
        <f>'2019 Actual plus Potential'!E954</f>
        <v>84</v>
      </c>
    </row>
    <row r="956" spans="1:6">
      <c r="A956" s="467">
        <v>2</v>
      </c>
      <c r="B956" s="467">
        <v>9</v>
      </c>
      <c r="C956" s="467">
        <v>18</v>
      </c>
      <c r="D956" s="471">
        <v>8.3505586009197117</v>
      </c>
      <c r="E956" s="471">
        <v>31.588082831649107</v>
      </c>
      <c r="F956" s="467">
        <f>'2019 Actual plus Potential'!E955</f>
        <v>87</v>
      </c>
    </row>
    <row r="957" spans="1:6">
      <c r="A957" s="467">
        <v>2</v>
      </c>
      <c r="B957" s="467">
        <v>9</v>
      </c>
      <c r="C957" s="467">
        <v>19</v>
      </c>
      <c r="D957" s="471">
        <v>16.418316544250921</v>
      </c>
      <c r="E957" s="471">
        <v>27.079969576435175</v>
      </c>
      <c r="F957" s="467">
        <f>'2019 Actual plus Potential'!E956</f>
        <v>87</v>
      </c>
    </row>
    <row r="958" spans="1:6">
      <c r="A958" s="467">
        <v>2</v>
      </c>
      <c r="B958" s="467">
        <v>9</v>
      </c>
      <c r="C958" s="467">
        <v>20</v>
      </c>
      <c r="D958" s="471">
        <v>10.711127994541737</v>
      </c>
      <c r="E958" s="471">
        <v>21.202134594710813</v>
      </c>
      <c r="F958" s="467">
        <f>'2019 Actual plus Potential'!E957</f>
        <v>91</v>
      </c>
    </row>
    <row r="959" spans="1:6">
      <c r="A959" s="467">
        <v>2</v>
      </c>
      <c r="B959" s="467">
        <v>9</v>
      </c>
      <c r="C959" s="467">
        <v>21</v>
      </c>
      <c r="D959" s="471">
        <v>38.218128268890673</v>
      </c>
      <c r="E959" s="471">
        <v>50.935500000000005</v>
      </c>
      <c r="F959" s="467">
        <f>'2019 Actual plus Potential'!E958</f>
        <v>82</v>
      </c>
    </row>
    <row r="960" spans="1:6">
      <c r="A960" s="467">
        <v>2</v>
      </c>
      <c r="B960" s="467">
        <v>9</v>
      </c>
      <c r="C960" s="467">
        <v>22</v>
      </c>
      <c r="D960" s="471">
        <v>8.5680223534332871</v>
      </c>
      <c r="E960" s="471">
        <v>63.628306815738554</v>
      </c>
      <c r="F960" s="467">
        <f>'2019 Actual plus Potential'!E959</f>
        <v>83</v>
      </c>
    </row>
    <row r="961" spans="1:6">
      <c r="A961" s="467">
        <v>2</v>
      </c>
      <c r="B961" s="467">
        <v>9</v>
      </c>
      <c r="C961" s="467">
        <v>23</v>
      </c>
      <c r="D961" s="471">
        <v>2.9241817115404425</v>
      </c>
      <c r="E961" s="471">
        <v>92.795322403784127</v>
      </c>
      <c r="F961" s="467">
        <f>'2019 Actual plus Potential'!E960</f>
        <v>89</v>
      </c>
    </row>
    <row r="962" spans="1:6">
      <c r="A962" s="467">
        <v>2</v>
      </c>
      <c r="B962" s="467">
        <v>9</v>
      </c>
      <c r="C962" s="467">
        <v>24</v>
      </c>
      <c r="D962" s="471">
        <v>0.56426809223207031</v>
      </c>
      <c r="E962" s="471">
        <v>86.317500806278247</v>
      </c>
      <c r="F962" s="467">
        <f>'2019 Actual plus Potential'!E961</f>
        <v>96</v>
      </c>
    </row>
    <row r="963" spans="1:6">
      <c r="A963" s="467">
        <v>2</v>
      </c>
      <c r="B963" s="467">
        <v>10</v>
      </c>
      <c r="C963" s="467">
        <v>1</v>
      </c>
      <c r="D963" s="471">
        <v>9.7822550570157932E-3</v>
      </c>
      <c r="E963" s="471">
        <v>91.183885078477743</v>
      </c>
      <c r="F963" s="467">
        <f>'2019 Actual plus Potential'!E962</f>
        <v>96</v>
      </c>
    </row>
    <row r="964" spans="1:6">
      <c r="A964" s="467">
        <v>2</v>
      </c>
      <c r="B964" s="467">
        <v>10</v>
      </c>
      <c r="C964" s="467">
        <v>2</v>
      </c>
      <c r="D964" s="471">
        <v>0.90518519518247986</v>
      </c>
      <c r="E964" s="471">
        <v>63.973279563534724</v>
      </c>
      <c r="F964" s="467">
        <f>'2019 Actual plus Potential'!E963</f>
        <v>96</v>
      </c>
    </row>
    <row r="965" spans="1:6">
      <c r="A965" s="467">
        <v>2</v>
      </c>
      <c r="B965" s="467">
        <v>10</v>
      </c>
      <c r="C965" s="467">
        <v>3</v>
      </c>
      <c r="D965" s="471">
        <v>6.2795202176837757</v>
      </c>
      <c r="E965" s="471">
        <v>48.667753977639222</v>
      </c>
      <c r="F965" s="467">
        <f>'2019 Actual plus Potential'!E964</f>
        <v>92</v>
      </c>
    </row>
    <row r="966" spans="1:6">
      <c r="A966" s="467">
        <v>2</v>
      </c>
      <c r="B966" s="467">
        <v>10</v>
      </c>
      <c r="C966" s="467">
        <v>4</v>
      </c>
      <c r="D966" s="471">
        <v>4.0740922362222403</v>
      </c>
      <c r="E966" s="471">
        <v>90.439182003870144</v>
      </c>
      <c r="F966" s="467">
        <f>'2019 Actual plus Potential'!E965</f>
        <v>86</v>
      </c>
    </row>
    <row r="967" spans="1:6">
      <c r="A967" s="467">
        <v>2</v>
      </c>
      <c r="B967" s="467">
        <v>10</v>
      </c>
      <c r="C967" s="467">
        <v>5</v>
      </c>
      <c r="D967" s="471">
        <v>1.8057124422536557</v>
      </c>
      <c r="E967" s="471">
        <v>71.566591270694474</v>
      </c>
      <c r="F967" s="467">
        <f>'2019 Actual plus Potential'!E966</f>
        <v>76</v>
      </c>
    </row>
    <row r="968" spans="1:6">
      <c r="A968" s="467">
        <v>2</v>
      </c>
      <c r="B968" s="467">
        <v>10</v>
      </c>
      <c r="C968" s="467">
        <v>6</v>
      </c>
      <c r="D968" s="471">
        <v>9.9313369657866559</v>
      </c>
      <c r="E968" s="471">
        <v>96.459386691034183</v>
      </c>
      <c r="F968" s="467">
        <f>'2019 Actual plus Potential'!E967</f>
        <v>51</v>
      </c>
    </row>
    <row r="969" spans="1:6">
      <c r="A969" s="467">
        <v>2</v>
      </c>
      <c r="B969" s="467">
        <v>10</v>
      </c>
      <c r="C969" s="467">
        <v>7</v>
      </c>
      <c r="D969" s="471">
        <v>19.470762904332226</v>
      </c>
      <c r="E969" s="471">
        <v>98.573811492152217</v>
      </c>
      <c r="F969" s="467">
        <f>'2019 Actual plus Potential'!E968</f>
        <v>26</v>
      </c>
    </row>
    <row r="970" spans="1:6">
      <c r="A970" s="467">
        <v>2</v>
      </c>
      <c r="B970" s="467">
        <v>10</v>
      </c>
      <c r="C970" s="467">
        <v>8</v>
      </c>
      <c r="D970" s="471">
        <v>8.6205678952889588</v>
      </c>
      <c r="E970" s="471">
        <v>97.911244786067513</v>
      </c>
      <c r="F970" s="467">
        <f>'2019 Actual plus Potential'!E969</f>
        <v>6</v>
      </c>
    </row>
    <row r="971" spans="1:6">
      <c r="A971" s="467">
        <v>2</v>
      </c>
      <c r="B971" s="467">
        <v>10</v>
      </c>
      <c r="C971" s="467">
        <v>9</v>
      </c>
      <c r="D971" s="471">
        <v>1.7090939166880752</v>
      </c>
      <c r="E971" s="471">
        <v>94.536613416469578</v>
      </c>
      <c r="F971" s="467">
        <f>'2019 Actual plus Potential'!E970</f>
        <v>60</v>
      </c>
    </row>
    <row r="972" spans="1:6">
      <c r="A972" s="467">
        <v>2</v>
      </c>
      <c r="B972" s="467">
        <v>10</v>
      </c>
      <c r="C972" s="467">
        <v>10</v>
      </c>
      <c r="D972" s="471">
        <v>0.12641733496899846</v>
      </c>
      <c r="E972" s="471">
        <v>93.393744517308107</v>
      </c>
      <c r="F972" s="467">
        <f>'2019 Actual plus Potential'!E971</f>
        <v>80</v>
      </c>
    </row>
    <row r="973" spans="1:6">
      <c r="A973" s="467">
        <v>2</v>
      </c>
      <c r="B973" s="467">
        <v>10</v>
      </c>
      <c r="C973" s="467">
        <v>11</v>
      </c>
      <c r="D973" s="471">
        <v>7.603843850832058E-2</v>
      </c>
      <c r="E973" s="471">
        <v>93.766878305740704</v>
      </c>
      <c r="F973" s="467">
        <f>'2019 Actual plus Potential'!E972</f>
        <v>81</v>
      </c>
    </row>
    <row r="974" spans="1:6">
      <c r="A974" s="467">
        <v>2</v>
      </c>
      <c r="B974" s="467">
        <v>10</v>
      </c>
      <c r="C974" s="467">
        <v>12</v>
      </c>
      <c r="D974" s="471">
        <v>2.9558329080770878</v>
      </c>
      <c r="E974" s="471">
        <v>96.715965061277146</v>
      </c>
      <c r="F974" s="467">
        <f>'2019 Actual plus Potential'!E973</f>
        <v>87</v>
      </c>
    </row>
    <row r="975" spans="1:6">
      <c r="A975" s="467">
        <v>2</v>
      </c>
      <c r="B975" s="467">
        <v>10</v>
      </c>
      <c r="C975" s="467">
        <v>13</v>
      </c>
      <c r="D975" s="471">
        <v>6.7169897637163958</v>
      </c>
      <c r="E975" s="471">
        <v>96.365516555579447</v>
      </c>
      <c r="F975" s="467">
        <f>'2019 Actual plus Potential'!E974</f>
        <v>94</v>
      </c>
    </row>
    <row r="976" spans="1:6">
      <c r="A976" s="467">
        <v>2</v>
      </c>
      <c r="B976" s="467">
        <v>10</v>
      </c>
      <c r="C976" s="467">
        <v>14</v>
      </c>
      <c r="D976" s="471">
        <v>13.136074338311094</v>
      </c>
      <c r="E976" s="471">
        <v>91.404479896796389</v>
      </c>
      <c r="F976" s="467">
        <f>'2019 Actual plus Potential'!E975</f>
        <v>73</v>
      </c>
    </row>
    <row r="977" spans="1:6">
      <c r="A977" s="467">
        <v>2</v>
      </c>
      <c r="B977" s="467">
        <v>10</v>
      </c>
      <c r="C977" s="467">
        <v>15</v>
      </c>
      <c r="D977" s="471">
        <v>9.2450442334906846</v>
      </c>
      <c r="E977" s="471">
        <v>75.397275048376684</v>
      </c>
      <c r="F977" s="467">
        <f>'2019 Actual plus Potential'!E976</f>
        <v>34</v>
      </c>
    </row>
    <row r="978" spans="1:6">
      <c r="A978" s="467">
        <v>2</v>
      </c>
      <c r="B978" s="467">
        <v>10</v>
      </c>
      <c r="C978" s="467">
        <v>16</v>
      </c>
      <c r="D978" s="471">
        <v>5.610271965818149</v>
      </c>
      <c r="E978" s="471">
        <v>82.173134325951409</v>
      </c>
      <c r="F978" s="467">
        <f>'2019 Actual plus Potential'!E977</f>
        <v>17</v>
      </c>
    </row>
    <row r="979" spans="1:6">
      <c r="A979" s="467">
        <v>2</v>
      </c>
      <c r="B979" s="467">
        <v>10</v>
      </c>
      <c r="C979" s="467">
        <v>17</v>
      </c>
      <c r="D979" s="471">
        <v>6.5215590576583615</v>
      </c>
      <c r="E979" s="471">
        <v>75.921383304665667</v>
      </c>
      <c r="F979" s="467">
        <f>'2019 Actual plus Potential'!E978</f>
        <v>23</v>
      </c>
    </row>
    <row r="980" spans="1:6">
      <c r="A980" s="467">
        <v>2</v>
      </c>
      <c r="B980" s="467">
        <v>10</v>
      </c>
      <c r="C980" s="467">
        <v>18</v>
      </c>
      <c r="D980" s="471">
        <v>11.482539271534206</v>
      </c>
      <c r="E980" s="471">
        <v>77.04313142334982</v>
      </c>
      <c r="F980" s="467">
        <f>'2019 Actual plus Potential'!E979</f>
        <v>15</v>
      </c>
    </row>
    <row r="981" spans="1:6">
      <c r="A981" s="467">
        <v>2</v>
      </c>
      <c r="B981" s="467">
        <v>10</v>
      </c>
      <c r="C981" s="467">
        <v>19</v>
      </c>
      <c r="D981" s="471">
        <v>41.947918483819144</v>
      </c>
      <c r="E981" s="471">
        <v>80.094693076757693</v>
      </c>
      <c r="F981" s="467">
        <f>'2019 Actual plus Potential'!E980</f>
        <v>22</v>
      </c>
    </row>
    <row r="982" spans="1:6">
      <c r="A982" s="467">
        <v>2</v>
      </c>
      <c r="B982" s="467">
        <v>10</v>
      </c>
      <c r="C982" s="467">
        <v>20</v>
      </c>
      <c r="D982" s="471">
        <v>19.706171194479104</v>
      </c>
      <c r="E982" s="471">
        <v>65.558902601591058</v>
      </c>
      <c r="F982" s="467">
        <f>'2019 Actual plus Potential'!E981</f>
        <v>49</v>
      </c>
    </row>
    <row r="983" spans="1:6">
      <c r="A983" s="467">
        <v>2</v>
      </c>
      <c r="B983" s="467">
        <v>10</v>
      </c>
      <c r="C983" s="467">
        <v>21</v>
      </c>
      <c r="D983" s="471">
        <v>8.2815544981948577</v>
      </c>
      <c r="E983" s="471">
        <v>19.927847505912705</v>
      </c>
      <c r="F983" s="467">
        <f>'2019 Actual plus Potential'!E982</f>
        <v>79</v>
      </c>
    </row>
    <row r="984" spans="1:6">
      <c r="A984" s="467">
        <v>2</v>
      </c>
      <c r="B984" s="467">
        <v>10</v>
      </c>
      <c r="C984" s="467">
        <v>22</v>
      </c>
      <c r="D984" s="471">
        <v>29.479755911806386</v>
      </c>
      <c r="E984" s="471">
        <v>6.5583934637712336</v>
      </c>
      <c r="F984" s="467">
        <f>'2019 Actual plus Potential'!E983</f>
        <v>83</v>
      </c>
    </row>
    <row r="985" spans="1:6">
      <c r="A985" s="467">
        <v>2</v>
      </c>
      <c r="B985" s="467">
        <v>10</v>
      </c>
      <c r="C985" s="467">
        <v>23</v>
      </c>
      <c r="D985" s="471">
        <v>16.486472802073227</v>
      </c>
      <c r="E985" s="471">
        <v>0.49829396903891632</v>
      </c>
      <c r="F985" s="467">
        <f>'2019 Actual plus Potential'!E984</f>
        <v>82</v>
      </c>
    </row>
    <row r="986" spans="1:6">
      <c r="A986" s="467">
        <v>2</v>
      </c>
      <c r="B986" s="467">
        <v>10</v>
      </c>
      <c r="C986" s="467">
        <v>24</v>
      </c>
      <c r="D986" s="471">
        <v>3.4847901001154975</v>
      </c>
      <c r="E986" s="471">
        <v>0.52801951193291763</v>
      </c>
      <c r="F986" s="467">
        <f>'2019 Actual plus Potential'!E985</f>
        <v>95</v>
      </c>
    </row>
    <row r="987" spans="1:6">
      <c r="A987" s="467">
        <v>2</v>
      </c>
      <c r="B987" s="467">
        <v>11</v>
      </c>
      <c r="C987" s="467">
        <v>1</v>
      </c>
      <c r="D987" s="471">
        <v>0.42749786369342596</v>
      </c>
      <c r="E987" s="471">
        <v>0.15097446785637497</v>
      </c>
      <c r="F987" s="467">
        <f>'2019 Actual plus Potential'!E986</f>
        <v>100</v>
      </c>
    </row>
    <row r="988" spans="1:6">
      <c r="A988" s="467">
        <v>2</v>
      </c>
      <c r="B988" s="467">
        <v>11</v>
      </c>
      <c r="C988" s="467">
        <v>2</v>
      </c>
      <c r="D988" s="471">
        <v>0.16164156117982112</v>
      </c>
      <c r="E988" s="471">
        <v>0</v>
      </c>
      <c r="F988" s="467">
        <f>'2019 Actual plus Potential'!E987</f>
        <v>99</v>
      </c>
    </row>
    <row r="989" spans="1:6">
      <c r="A989" s="467">
        <v>2</v>
      </c>
      <c r="B989" s="467">
        <v>11</v>
      </c>
      <c r="C989" s="467">
        <v>3</v>
      </c>
      <c r="D989" s="471">
        <v>0.29059607155494921</v>
      </c>
      <c r="E989" s="471">
        <v>2.2685282734895722E-2</v>
      </c>
      <c r="F989" s="467">
        <f>'2019 Actual plus Potential'!E988</f>
        <v>96</v>
      </c>
    </row>
    <row r="990" spans="1:6">
      <c r="A990" s="467">
        <v>2</v>
      </c>
      <c r="B990" s="467">
        <v>11</v>
      </c>
      <c r="C990" s="467">
        <v>4</v>
      </c>
      <c r="D990" s="471">
        <v>0.8344246161452632</v>
      </c>
      <c r="E990" s="471">
        <v>0.29334417329606538</v>
      </c>
      <c r="F990" s="467">
        <f>'2019 Actual plus Potential'!E989</f>
        <v>76</v>
      </c>
    </row>
    <row r="991" spans="1:6">
      <c r="A991" s="467">
        <v>2</v>
      </c>
      <c r="B991" s="467">
        <v>11</v>
      </c>
      <c r="C991" s="467">
        <v>5</v>
      </c>
      <c r="D991" s="471">
        <v>4.6383459555984263</v>
      </c>
      <c r="E991" s="471">
        <v>0.43727838099333477</v>
      </c>
      <c r="F991" s="467">
        <f>'2019 Actual plus Potential'!E990</f>
        <v>75</v>
      </c>
    </row>
    <row r="992" spans="1:6">
      <c r="A992" s="467">
        <v>2</v>
      </c>
      <c r="B992" s="467">
        <v>11</v>
      </c>
      <c r="C992" s="467">
        <v>6</v>
      </c>
      <c r="D992" s="471">
        <v>24.743572441236211</v>
      </c>
      <c r="E992" s="471">
        <v>0.19947403784132445</v>
      </c>
      <c r="F992" s="467">
        <f>'2019 Actual plus Potential'!E991</f>
        <v>33</v>
      </c>
    </row>
    <row r="993" spans="1:6">
      <c r="A993" s="467">
        <v>2</v>
      </c>
      <c r="B993" s="467">
        <v>11</v>
      </c>
      <c r="C993" s="467">
        <v>7</v>
      </c>
      <c r="D993" s="471">
        <v>53.854288756247826</v>
      </c>
      <c r="E993" s="471">
        <v>4.4353639002365091</v>
      </c>
      <c r="F993" s="467">
        <f>'2019 Actual plus Potential'!E992</f>
        <v>15</v>
      </c>
    </row>
    <row r="994" spans="1:6">
      <c r="A994" s="467">
        <v>2</v>
      </c>
      <c r="B994" s="467">
        <v>11</v>
      </c>
      <c r="C994" s="467">
        <v>8</v>
      </c>
      <c r="D994" s="471">
        <v>105.78603893771729</v>
      </c>
      <c r="E994" s="471">
        <v>3.9847872500537518</v>
      </c>
      <c r="F994" s="467">
        <f>'2019 Actual plus Potential'!E993</f>
        <v>5</v>
      </c>
    </row>
    <row r="995" spans="1:6">
      <c r="A995" s="467">
        <v>2</v>
      </c>
      <c r="B995" s="467">
        <v>11</v>
      </c>
      <c r="C995" s="467">
        <v>9</v>
      </c>
      <c r="D995" s="471">
        <v>117.54175083871483</v>
      </c>
      <c r="E995" s="471">
        <v>6.2634847882175881</v>
      </c>
      <c r="F995" s="467">
        <f>'2019 Actual plus Potential'!E994</f>
        <v>1</v>
      </c>
    </row>
    <row r="996" spans="1:6">
      <c r="A996" s="467">
        <v>2</v>
      </c>
      <c r="B996" s="467">
        <v>11</v>
      </c>
      <c r="C996" s="467">
        <v>10</v>
      </c>
      <c r="D996" s="471">
        <v>7.7913813101294744</v>
      </c>
      <c r="E996" s="471">
        <v>6.7312709632337135</v>
      </c>
      <c r="F996" s="467">
        <f>'2019 Actual plus Potential'!E995</f>
        <v>0</v>
      </c>
    </row>
    <row r="997" spans="1:6">
      <c r="A997" s="467">
        <v>2</v>
      </c>
      <c r="B997" s="467">
        <v>11</v>
      </c>
      <c r="C997" s="467">
        <v>11</v>
      </c>
      <c r="D997" s="471">
        <v>10.372314374989111</v>
      </c>
      <c r="E997" s="471">
        <v>9.571624811868416</v>
      </c>
      <c r="F997" s="467">
        <f>'2019 Actual plus Potential'!E996</f>
        <v>1</v>
      </c>
    </row>
    <row r="998" spans="1:6">
      <c r="A998" s="467">
        <v>2</v>
      </c>
      <c r="B998" s="467">
        <v>11</v>
      </c>
      <c r="C998" s="467">
        <v>12</v>
      </c>
      <c r="D998" s="471">
        <v>26.684839939714006</v>
      </c>
      <c r="E998" s="471">
        <v>8.3372325306385733</v>
      </c>
      <c r="F998" s="467">
        <f>'2019 Actual plus Potential'!E997</f>
        <v>2</v>
      </c>
    </row>
    <row r="999" spans="1:6">
      <c r="A999" s="467">
        <v>2</v>
      </c>
      <c r="B999" s="467">
        <v>11</v>
      </c>
      <c r="C999" s="467">
        <v>13</v>
      </c>
      <c r="D999" s="471">
        <v>60.660338044982012</v>
      </c>
      <c r="E999" s="471">
        <v>4.0700526230918079</v>
      </c>
      <c r="F999" s="467">
        <f>'2019 Actual plus Potential'!E998</f>
        <v>0</v>
      </c>
    </row>
    <row r="1000" spans="1:6">
      <c r="A1000" s="467">
        <v>2</v>
      </c>
      <c r="B1000" s="467">
        <v>11</v>
      </c>
      <c r="C1000" s="467">
        <v>14</v>
      </c>
      <c r="D1000" s="471">
        <v>60.285353004820443</v>
      </c>
      <c r="E1000" s="471">
        <v>2.0643607288755108</v>
      </c>
      <c r="F1000" s="467">
        <f>'2019 Actual plus Potential'!E999</f>
        <v>0</v>
      </c>
    </row>
    <row r="1001" spans="1:6">
      <c r="A1001" s="467">
        <v>2</v>
      </c>
      <c r="B1001" s="467">
        <v>11</v>
      </c>
      <c r="C1001" s="467">
        <v>15</v>
      </c>
      <c r="D1001" s="471">
        <v>32.696118307919299</v>
      </c>
      <c r="E1001" s="471">
        <v>1.2124892496237369</v>
      </c>
      <c r="F1001" s="467">
        <f>'2019 Actual plus Potential'!E1000</f>
        <v>2</v>
      </c>
    </row>
    <row r="1002" spans="1:6">
      <c r="A1002" s="467">
        <v>2</v>
      </c>
      <c r="B1002" s="467">
        <v>11</v>
      </c>
      <c r="C1002" s="467">
        <v>16</v>
      </c>
      <c r="D1002" s="471">
        <v>3.7768347544356073</v>
      </c>
      <c r="E1002" s="471">
        <v>1.021619974199097</v>
      </c>
      <c r="F1002" s="467">
        <f>'2019 Actual plus Potential'!E1001</f>
        <v>11</v>
      </c>
    </row>
    <row r="1003" spans="1:6">
      <c r="A1003" s="467">
        <v>2</v>
      </c>
      <c r="B1003" s="467">
        <v>11</v>
      </c>
      <c r="C1003" s="467">
        <v>17</v>
      </c>
      <c r="D1003" s="471">
        <v>32.577951120975598</v>
      </c>
      <c r="E1003" s="471">
        <v>3.8744898408944319</v>
      </c>
      <c r="F1003" s="467">
        <f>'2019 Actual plus Potential'!E1002</f>
        <v>18</v>
      </c>
    </row>
    <row r="1004" spans="1:6">
      <c r="A1004" s="467">
        <v>2</v>
      </c>
      <c r="B1004" s="467">
        <v>11</v>
      </c>
      <c r="C1004" s="467">
        <v>18</v>
      </c>
      <c r="D1004" s="471">
        <v>51.575810254253525</v>
      </c>
      <c r="E1004" s="471">
        <v>8.6227541926467435</v>
      </c>
      <c r="F1004" s="467">
        <f>'2019 Actual plus Potential'!E1003</f>
        <v>36</v>
      </c>
    </row>
    <row r="1005" spans="1:6">
      <c r="A1005" s="467">
        <v>2</v>
      </c>
      <c r="B1005" s="467">
        <v>11</v>
      </c>
      <c r="C1005" s="467">
        <v>19</v>
      </c>
      <c r="D1005" s="471">
        <v>48.939080491965498</v>
      </c>
      <c r="E1005" s="471">
        <v>17.832978983014407</v>
      </c>
      <c r="F1005" s="467">
        <f>'2019 Actual plus Potential'!E1004</f>
        <v>60</v>
      </c>
    </row>
    <row r="1006" spans="1:6">
      <c r="A1006" s="467">
        <v>2</v>
      </c>
      <c r="B1006" s="467">
        <v>11</v>
      </c>
      <c r="C1006" s="467">
        <v>20</v>
      </c>
      <c r="D1006" s="471">
        <v>16.846125442244933</v>
      </c>
      <c r="E1006" s="471">
        <v>27.040857019995698</v>
      </c>
      <c r="F1006" s="467">
        <f>'2019 Actual plus Potential'!E1005</f>
        <v>56</v>
      </c>
    </row>
    <row r="1007" spans="1:6">
      <c r="A1007" s="467">
        <v>2</v>
      </c>
      <c r="B1007" s="467">
        <v>11</v>
      </c>
      <c r="C1007" s="467">
        <v>21</v>
      </c>
      <c r="D1007" s="471">
        <v>3.7696860649916903</v>
      </c>
      <c r="E1007" s="471">
        <v>28.318273113308965</v>
      </c>
      <c r="F1007" s="467">
        <f>'2019 Actual plus Potential'!E1006</f>
        <v>70</v>
      </c>
    </row>
    <row r="1008" spans="1:6">
      <c r="A1008" s="467">
        <v>2</v>
      </c>
      <c r="B1008" s="467">
        <v>11</v>
      </c>
      <c r="C1008" s="467">
        <v>22</v>
      </c>
      <c r="D1008" s="471">
        <v>1.757065774444811</v>
      </c>
      <c r="E1008" s="471">
        <v>46.645634809718338</v>
      </c>
      <c r="F1008" s="467">
        <f>'2019 Actual plus Potential'!E1007</f>
        <v>87</v>
      </c>
    </row>
    <row r="1009" spans="1:6">
      <c r="A1009" s="467">
        <v>2</v>
      </c>
      <c r="B1009" s="467">
        <v>11</v>
      </c>
      <c r="C1009" s="467">
        <v>23</v>
      </c>
      <c r="D1009" s="471">
        <v>0.3971618765182986</v>
      </c>
      <c r="E1009" s="471">
        <v>44.097842883250912</v>
      </c>
      <c r="F1009" s="467">
        <f>'2019 Actual plus Potential'!E1008</f>
        <v>75</v>
      </c>
    </row>
    <row r="1010" spans="1:6">
      <c r="A1010" s="467">
        <v>2</v>
      </c>
      <c r="B1010" s="467">
        <v>11</v>
      </c>
      <c r="C1010" s="467">
        <v>24</v>
      </c>
      <c r="D1010" s="471">
        <v>1.8719992005661557</v>
      </c>
      <c r="E1010" s="471">
        <v>45.633401849064718</v>
      </c>
      <c r="F1010" s="467">
        <f>'2019 Actual plus Potential'!E1009</f>
        <v>77</v>
      </c>
    </row>
    <row r="1011" spans="1:6">
      <c r="A1011" s="467">
        <v>2</v>
      </c>
      <c r="B1011" s="467">
        <v>12</v>
      </c>
      <c r="C1011" s="467">
        <v>1</v>
      </c>
      <c r="D1011" s="471">
        <v>10.681741587575047</v>
      </c>
      <c r="E1011" s="471">
        <v>68.604206245968612</v>
      </c>
      <c r="F1011" s="467">
        <f>'2019 Actual plus Potential'!E1010</f>
        <v>88</v>
      </c>
    </row>
    <row r="1012" spans="1:6">
      <c r="A1012" s="467">
        <v>2</v>
      </c>
      <c r="B1012" s="467">
        <v>12</v>
      </c>
      <c r="C1012" s="467">
        <v>2</v>
      </c>
      <c r="D1012" s="471">
        <v>3.258403073583072</v>
      </c>
      <c r="E1012" s="471">
        <v>83.265156901741562</v>
      </c>
      <c r="F1012" s="467">
        <f>'2019 Actual plus Potential'!E1011</f>
        <v>93</v>
      </c>
    </row>
    <row r="1013" spans="1:6">
      <c r="A1013" s="467">
        <v>2</v>
      </c>
      <c r="B1013" s="467">
        <v>12</v>
      </c>
      <c r="C1013" s="467">
        <v>3</v>
      </c>
      <c r="D1013" s="471">
        <v>2.5884089817510509</v>
      </c>
      <c r="E1013" s="471">
        <v>73.610613470221452</v>
      </c>
      <c r="F1013" s="467">
        <f>'2019 Actual plus Potential'!E1012</f>
        <v>96</v>
      </c>
    </row>
    <row r="1014" spans="1:6">
      <c r="A1014" s="467">
        <v>2</v>
      </c>
      <c r="B1014" s="467">
        <v>12</v>
      </c>
      <c r="C1014" s="467">
        <v>4</v>
      </c>
      <c r="D1014" s="471">
        <v>6.8431966359989715</v>
      </c>
      <c r="E1014" s="471">
        <v>64.315905557944532</v>
      </c>
      <c r="F1014" s="467">
        <f>'2019 Actual plus Potential'!E1013</f>
        <v>88</v>
      </c>
    </row>
    <row r="1015" spans="1:6">
      <c r="A1015" s="467">
        <v>2</v>
      </c>
      <c r="B1015" s="467">
        <v>12</v>
      </c>
      <c r="C1015" s="467">
        <v>5</v>
      </c>
      <c r="D1015" s="471">
        <v>1.8437918283569985</v>
      </c>
      <c r="E1015" s="471">
        <v>74.087004407654263</v>
      </c>
      <c r="F1015" s="467">
        <f>'2019 Actual plus Potential'!E1014</f>
        <v>64</v>
      </c>
    </row>
    <row r="1016" spans="1:6">
      <c r="A1016" s="467">
        <v>2</v>
      </c>
      <c r="B1016" s="467">
        <v>12</v>
      </c>
      <c r="C1016" s="467">
        <v>6</v>
      </c>
      <c r="D1016" s="471">
        <v>17.882931160281608</v>
      </c>
      <c r="E1016" s="471">
        <v>70.613027144700069</v>
      </c>
      <c r="F1016" s="467">
        <f>'2019 Actual plus Potential'!E1015</f>
        <v>99</v>
      </c>
    </row>
    <row r="1017" spans="1:6">
      <c r="A1017" s="467">
        <v>2</v>
      </c>
      <c r="B1017" s="467">
        <v>12</v>
      </c>
      <c r="C1017" s="467">
        <v>7</v>
      </c>
      <c r="D1017" s="471">
        <v>43.292161170033836</v>
      </c>
      <c r="E1017" s="471">
        <v>75.703135239733385</v>
      </c>
      <c r="F1017" s="467">
        <f>'2019 Actual plus Potential'!E1016</f>
        <v>100</v>
      </c>
    </row>
    <row r="1018" spans="1:6">
      <c r="A1018" s="467">
        <v>2</v>
      </c>
      <c r="B1018" s="467">
        <v>12</v>
      </c>
      <c r="C1018" s="467">
        <v>8</v>
      </c>
      <c r="D1018" s="471">
        <v>14.00524433036839</v>
      </c>
      <c r="E1018" s="471">
        <v>73.273463233713173</v>
      </c>
      <c r="F1018" s="467">
        <f>'2019 Actual plus Potential'!E1017</f>
        <v>99</v>
      </c>
    </row>
    <row r="1019" spans="1:6">
      <c r="A1019" s="467">
        <v>2</v>
      </c>
      <c r="B1019" s="467">
        <v>12</v>
      </c>
      <c r="C1019" s="467">
        <v>9</v>
      </c>
      <c r="D1019" s="471">
        <v>3.7007246084308738</v>
      </c>
      <c r="E1019" s="471">
        <v>59.142878843259517</v>
      </c>
      <c r="F1019" s="467">
        <f>'2019 Actual plus Potential'!E1018</f>
        <v>96</v>
      </c>
    </row>
    <row r="1020" spans="1:6">
      <c r="A1020" s="467">
        <v>2</v>
      </c>
      <c r="B1020" s="467">
        <v>12</v>
      </c>
      <c r="C1020" s="467">
        <v>10</v>
      </c>
      <c r="D1020" s="471">
        <v>7.4138658978402107E-6</v>
      </c>
      <c r="E1020" s="471">
        <v>52.067417383358418</v>
      </c>
      <c r="F1020" s="467">
        <f>'2019 Actual plus Potential'!E1019</f>
        <v>97</v>
      </c>
    </row>
    <row r="1021" spans="1:6">
      <c r="A1021" s="467">
        <v>2</v>
      </c>
      <c r="B1021" s="467">
        <v>12</v>
      </c>
      <c r="C1021" s="467">
        <v>11</v>
      </c>
      <c r="D1021" s="471">
        <v>0.22033651729936596</v>
      </c>
      <c r="E1021" s="471">
        <v>54.184971188991625</v>
      </c>
      <c r="F1021" s="467">
        <f>'2019 Actual plus Potential'!E1020</f>
        <v>98</v>
      </c>
    </row>
    <row r="1022" spans="1:6">
      <c r="A1022" s="467">
        <v>2</v>
      </c>
      <c r="B1022" s="467">
        <v>12</v>
      </c>
      <c r="C1022" s="467">
        <v>12</v>
      </c>
      <c r="D1022" s="471">
        <v>5.576534129422122E-2</v>
      </c>
      <c r="E1022" s="471">
        <v>78.12889599010964</v>
      </c>
      <c r="F1022" s="467">
        <f>'2019 Actual plus Potential'!E1021</f>
        <v>98</v>
      </c>
    </row>
    <row r="1023" spans="1:6">
      <c r="A1023" s="467">
        <v>2</v>
      </c>
      <c r="B1023" s="467">
        <v>12</v>
      </c>
      <c r="C1023" s="467">
        <v>13</v>
      </c>
      <c r="D1023" s="471">
        <v>1.934460591037938</v>
      </c>
      <c r="E1023" s="471">
        <v>91.932499408729313</v>
      </c>
      <c r="F1023" s="467">
        <f>'2019 Actual plus Potential'!E1022</f>
        <v>100</v>
      </c>
    </row>
    <row r="1024" spans="1:6">
      <c r="A1024" s="467">
        <v>2</v>
      </c>
      <c r="B1024" s="467">
        <v>12</v>
      </c>
      <c r="C1024" s="467">
        <v>14</v>
      </c>
      <c r="D1024" s="471">
        <v>1.9116935475002268</v>
      </c>
      <c r="E1024" s="471">
        <v>71.579889539883894</v>
      </c>
      <c r="F1024" s="467">
        <f>'2019 Actual plus Potential'!E1023</f>
        <v>99</v>
      </c>
    </row>
    <row r="1025" spans="1:6">
      <c r="A1025" s="467">
        <v>2</v>
      </c>
      <c r="B1025" s="467">
        <v>12</v>
      </c>
      <c r="C1025" s="467">
        <v>15</v>
      </c>
      <c r="D1025" s="471">
        <v>3.8218075486477612</v>
      </c>
      <c r="E1025" s="471">
        <v>58.087622070522464</v>
      </c>
      <c r="F1025" s="467">
        <f>'2019 Actual plus Potential'!E1024</f>
        <v>99</v>
      </c>
    </row>
    <row r="1026" spans="1:6">
      <c r="A1026" s="467">
        <v>2</v>
      </c>
      <c r="B1026" s="467">
        <v>12</v>
      </c>
      <c r="C1026" s="467">
        <v>16</v>
      </c>
      <c r="D1026" s="471">
        <v>4.1276440511955013</v>
      </c>
      <c r="E1026" s="471">
        <v>54.278841324446354</v>
      </c>
      <c r="F1026" s="467">
        <f>'2019 Actual plus Potential'!E1025</f>
        <v>99</v>
      </c>
    </row>
    <row r="1027" spans="1:6">
      <c r="A1027" s="467">
        <v>2</v>
      </c>
      <c r="B1027" s="467">
        <v>12</v>
      </c>
      <c r="C1027" s="467">
        <v>17</v>
      </c>
      <c r="D1027" s="471">
        <v>23.702932662800869</v>
      </c>
      <c r="E1027" s="471">
        <v>60.114434745216087</v>
      </c>
      <c r="F1027" s="467">
        <f>'2019 Actual plus Potential'!E1026</f>
        <v>100</v>
      </c>
    </row>
    <row r="1028" spans="1:6">
      <c r="A1028" s="467">
        <v>2</v>
      </c>
      <c r="B1028" s="467">
        <v>12</v>
      </c>
      <c r="C1028" s="467">
        <v>18</v>
      </c>
      <c r="D1028" s="471">
        <v>4.7715127620816622</v>
      </c>
      <c r="E1028" s="471">
        <v>82.267786712534942</v>
      </c>
      <c r="F1028" s="467">
        <f>'2019 Actual plus Potential'!E1027</f>
        <v>99</v>
      </c>
    </row>
    <row r="1029" spans="1:6">
      <c r="A1029" s="467">
        <v>2</v>
      </c>
      <c r="B1029" s="467">
        <v>12</v>
      </c>
      <c r="C1029" s="467">
        <v>19</v>
      </c>
      <c r="D1029" s="471">
        <v>4.8298790532275024</v>
      </c>
      <c r="E1029" s="471">
        <v>72.886248924962374</v>
      </c>
      <c r="F1029" s="467">
        <f>'2019 Actual plus Potential'!E1028</f>
        <v>97</v>
      </c>
    </row>
    <row r="1030" spans="1:6">
      <c r="A1030" s="467">
        <v>2</v>
      </c>
      <c r="B1030" s="467">
        <v>12</v>
      </c>
      <c r="C1030" s="467">
        <v>20</v>
      </c>
      <c r="D1030" s="471">
        <v>43.634487593343636</v>
      </c>
      <c r="E1030" s="471">
        <v>55.80110202107074</v>
      </c>
      <c r="F1030" s="467">
        <f>'2019 Actual plus Potential'!E1029</f>
        <v>98</v>
      </c>
    </row>
    <row r="1031" spans="1:6">
      <c r="A1031" s="467">
        <v>2</v>
      </c>
      <c r="B1031" s="467">
        <v>12</v>
      </c>
      <c r="C1031" s="467">
        <v>21</v>
      </c>
      <c r="D1031" s="471">
        <v>133.77797486689343</v>
      </c>
      <c r="E1031" s="471">
        <v>48.657584712964955</v>
      </c>
      <c r="F1031" s="467">
        <f>'2019 Actual plus Potential'!E1030</f>
        <v>99</v>
      </c>
    </row>
    <row r="1032" spans="1:6">
      <c r="A1032" s="467">
        <v>2</v>
      </c>
      <c r="B1032" s="467">
        <v>12</v>
      </c>
      <c r="C1032" s="467">
        <v>22</v>
      </c>
      <c r="D1032" s="471">
        <v>121.29875969773549</v>
      </c>
      <c r="E1032" s="471">
        <v>27.065106804988176</v>
      </c>
      <c r="F1032" s="467">
        <f>'2019 Actual plus Potential'!E1031</f>
        <v>99</v>
      </c>
    </row>
    <row r="1033" spans="1:6">
      <c r="A1033" s="467">
        <v>2</v>
      </c>
      <c r="B1033" s="467">
        <v>12</v>
      </c>
      <c r="C1033" s="467">
        <v>23</v>
      </c>
      <c r="D1033" s="471">
        <v>134.77806226306348</v>
      </c>
      <c r="E1033" s="471">
        <v>31.334633465921311</v>
      </c>
      <c r="F1033" s="467">
        <f>'2019 Actual plus Potential'!E1032</f>
        <v>100</v>
      </c>
    </row>
    <row r="1034" spans="1:6">
      <c r="A1034" s="467">
        <v>2</v>
      </c>
      <c r="B1034" s="467">
        <v>12</v>
      </c>
      <c r="C1034" s="467">
        <v>24</v>
      </c>
      <c r="D1034" s="471">
        <v>142.98624605643468</v>
      </c>
      <c r="E1034" s="471">
        <v>11.31448032681144</v>
      </c>
      <c r="F1034" s="467">
        <f>'2019 Actual plus Potential'!E1033</f>
        <v>90</v>
      </c>
    </row>
    <row r="1035" spans="1:6">
      <c r="A1035" s="467">
        <v>2</v>
      </c>
      <c r="B1035" s="467">
        <v>13</v>
      </c>
      <c r="C1035" s="467">
        <v>1</v>
      </c>
      <c r="D1035" s="471">
        <v>137.3318343312971</v>
      </c>
      <c r="E1035" s="471">
        <v>50.693784401204042</v>
      </c>
      <c r="F1035" s="467">
        <f>'2019 Actual plus Potential'!E1034</f>
        <v>75</v>
      </c>
    </row>
    <row r="1036" spans="1:6">
      <c r="A1036" s="467">
        <v>2</v>
      </c>
      <c r="B1036" s="467">
        <v>13</v>
      </c>
      <c r="C1036" s="467">
        <v>2</v>
      </c>
      <c r="D1036" s="471">
        <v>126.45096357655893</v>
      </c>
      <c r="E1036" s="471">
        <v>76.439233551924318</v>
      </c>
      <c r="F1036" s="467">
        <f>'2019 Actual plus Potential'!E1035</f>
        <v>46</v>
      </c>
    </row>
    <row r="1037" spans="1:6">
      <c r="A1037" s="467">
        <v>2</v>
      </c>
      <c r="B1037" s="467">
        <v>13</v>
      </c>
      <c r="C1037" s="467">
        <v>3</v>
      </c>
      <c r="D1037" s="471">
        <v>141.48022878600742</v>
      </c>
      <c r="E1037" s="471">
        <v>75.168075467641373</v>
      </c>
      <c r="F1037" s="467">
        <f>'2019 Actual plus Potential'!E1036</f>
        <v>25</v>
      </c>
    </row>
    <row r="1038" spans="1:6">
      <c r="A1038" s="467">
        <v>2</v>
      </c>
      <c r="B1038" s="467">
        <v>13</v>
      </c>
      <c r="C1038" s="467">
        <v>4</v>
      </c>
      <c r="D1038" s="471">
        <v>140.86785025168717</v>
      </c>
      <c r="E1038" s="471">
        <v>89.286143840034413</v>
      </c>
      <c r="F1038" s="467">
        <f>'2019 Actual plus Potential'!E1037</f>
        <v>17</v>
      </c>
    </row>
    <row r="1039" spans="1:6">
      <c r="A1039" s="467">
        <v>2</v>
      </c>
      <c r="B1039" s="467">
        <v>13</v>
      </c>
      <c r="C1039" s="467">
        <v>5</v>
      </c>
      <c r="D1039" s="471">
        <v>143.79139239063858</v>
      </c>
      <c r="E1039" s="471">
        <v>91.825331004085143</v>
      </c>
      <c r="F1039" s="467">
        <f>'2019 Actual plus Potential'!E1038</f>
        <v>8</v>
      </c>
    </row>
    <row r="1040" spans="1:6">
      <c r="A1040" s="467">
        <v>2</v>
      </c>
      <c r="B1040" s="467">
        <v>13</v>
      </c>
      <c r="C1040" s="467">
        <v>6</v>
      </c>
      <c r="D1040" s="471">
        <v>140.59601468010436</v>
      </c>
      <c r="E1040" s="471">
        <v>92.825830197806923</v>
      </c>
      <c r="F1040" s="467">
        <f>'2019 Actual plus Potential'!E1039</f>
        <v>4</v>
      </c>
    </row>
    <row r="1041" spans="1:6">
      <c r="A1041" s="467">
        <v>2</v>
      </c>
      <c r="B1041" s="467">
        <v>13</v>
      </c>
      <c r="C1041" s="467">
        <v>7</v>
      </c>
      <c r="D1041" s="471">
        <v>138.78436268255166</v>
      </c>
      <c r="E1041" s="471">
        <v>96.63382869275425</v>
      </c>
      <c r="F1041" s="467">
        <f>'2019 Actual plus Potential'!E1040</f>
        <v>2</v>
      </c>
    </row>
    <row r="1042" spans="1:6">
      <c r="A1042" s="467">
        <v>2</v>
      </c>
      <c r="B1042" s="467">
        <v>13</v>
      </c>
      <c r="C1042" s="467">
        <v>8</v>
      </c>
      <c r="D1042" s="471">
        <v>142.73561657731227</v>
      </c>
      <c r="E1042" s="471">
        <v>96.274775424639842</v>
      </c>
      <c r="F1042" s="467">
        <f>'2019 Actual plus Potential'!E1041</f>
        <v>2</v>
      </c>
    </row>
    <row r="1043" spans="1:6">
      <c r="A1043" s="467">
        <v>2</v>
      </c>
      <c r="B1043" s="467">
        <v>13</v>
      </c>
      <c r="C1043" s="467">
        <v>9</v>
      </c>
      <c r="D1043" s="471">
        <v>141.85490110070077</v>
      </c>
      <c r="E1043" s="471">
        <v>55.601627983229406</v>
      </c>
      <c r="F1043" s="467">
        <f>'2019 Actual plus Potential'!E1042</f>
        <v>3</v>
      </c>
    </row>
    <row r="1044" spans="1:6">
      <c r="A1044" s="467">
        <v>2</v>
      </c>
      <c r="B1044" s="467">
        <v>13</v>
      </c>
      <c r="C1044" s="467">
        <v>10</v>
      </c>
      <c r="D1044" s="471">
        <v>138.52910096271589</v>
      </c>
      <c r="E1044" s="471">
        <v>48.059162599440981</v>
      </c>
      <c r="F1044" s="467">
        <f>'2019 Actual plus Potential'!E1043</f>
        <v>3</v>
      </c>
    </row>
    <row r="1045" spans="1:6">
      <c r="A1045" s="467">
        <v>2</v>
      </c>
      <c r="B1045" s="467">
        <v>13</v>
      </c>
      <c r="C1045" s="467">
        <v>11</v>
      </c>
      <c r="D1045" s="471">
        <v>144</v>
      </c>
      <c r="E1045" s="471">
        <v>54.262414050741775</v>
      </c>
      <c r="F1045" s="467">
        <f>'2019 Actual plus Potential'!E1044</f>
        <v>0</v>
      </c>
    </row>
    <row r="1046" spans="1:6">
      <c r="A1046" s="467">
        <v>2</v>
      </c>
      <c r="B1046" s="467">
        <v>13</v>
      </c>
      <c r="C1046" s="467">
        <v>12</v>
      </c>
      <c r="D1046" s="471">
        <v>140.83828481624707</v>
      </c>
      <c r="E1046" s="471">
        <v>65.666071006235228</v>
      </c>
      <c r="F1046" s="467">
        <f>'2019 Actual plus Potential'!E1045</f>
        <v>0</v>
      </c>
    </row>
    <row r="1047" spans="1:6">
      <c r="A1047" s="467">
        <v>2</v>
      </c>
      <c r="B1047" s="467">
        <v>13</v>
      </c>
      <c r="C1047" s="467">
        <v>13</v>
      </c>
      <c r="D1047" s="471">
        <v>111.09710388166094</v>
      </c>
      <c r="E1047" s="471">
        <v>73.494058052031818</v>
      </c>
      <c r="F1047" s="467">
        <f>'2019 Actual plus Potential'!E1046</f>
        <v>0</v>
      </c>
    </row>
    <row r="1048" spans="1:6">
      <c r="A1048" s="467">
        <v>2</v>
      </c>
      <c r="B1048" s="467">
        <v>13</v>
      </c>
      <c r="C1048" s="467">
        <v>14</v>
      </c>
      <c r="D1048" s="471">
        <v>73.683812983216072</v>
      </c>
      <c r="E1048" s="471">
        <v>63.355301171791012</v>
      </c>
      <c r="F1048" s="467">
        <f>'2019 Actual plus Potential'!E1047</f>
        <v>0</v>
      </c>
    </row>
    <row r="1049" spans="1:6">
      <c r="A1049" s="467">
        <v>2</v>
      </c>
      <c r="B1049" s="467">
        <v>13</v>
      </c>
      <c r="C1049" s="467">
        <v>15</v>
      </c>
      <c r="D1049" s="471">
        <v>100.14309334233293</v>
      </c>
      <c r="E1049" s="471">
        <v>57.111372661793169</v>
      </c>
      <c r="F1049" s="467">
        <f>'2019 Actual plus Potential'!E1048</f>
        <v>0</v>
      </c>
    </row>
    <row r="1050" spans="1:6">
      <c r="A1050" s="467">
        <v>2</v>
      </c>
      <c r="B1050" s="467">
        <v>13</v>
      </c>
      <c r="C1050" s="467">
        <v>16</v>
      </c>
      <c r="D1050" s="471">
        <v>105.97526324286044</v>
      </c>
      <c r="E1050" s="471">
        <v>52.333382767146851</v>
      </c>
      <c r="F1050" s="467">
        <f>'2019 Actual plus Potential'!E1049</f>
        <v>0</v>
      </c>
    </row>
    <row r="1051" spans="1:6">
      <c r="A1051" s="467">
        <v>2</v>
      </c>
      <c r="B1051" s="467">
        <v>13</v>
      </c>
      <c r="C1051" s="467">
        <v>17</v>
      </c>
      <c r="D1051" s="471">
        <v>82.753299669939224</v>
      </c>
      <c r="E1051" s="471">
        <v>32.475937862825198</v>
      </c>
      <c r="F1051" s="467">
        <f>'2019 Actual plus Potential'!E1050</f>
        <v>0</v>
      </c>
    </row>
    <row r="1052" spans="1:6">
      <c r="A1052" s="467">
        <v>2</v>
      </c>
      <c r="B1052" s="467">
        <v>13</v>
      </c>
      <c r="C1052" s="467">
        <v>18</v>
      </c>
      <c r="D1052" s="471">
        <v>125.02150654346723</v>
      </c>
      <c r="E1052" s="471">
        <v>8.5992866587830576</v>
      </c>
      <c r="F1052" s="467">
        <f>'2019 Actual plus Potential'!E1051</f>
        <v>0</v>
      </c>
    </row>
    <row r="1053" spans="1:6">
      <c r="A1053" s="467">
        <v>2</v>
      </c>
      <c r="B1053" s="467">
        <v>13</v>
      </c>
      <c r="C1053" s="467">
        <v>19</v>
      </c>
      <c r="D1053" s="471">
        <v>119.36007481846055</v>
      </c>
      <c r="E1053" s="471">
        <v>9.904081541603956</v>
      </c>
      <c r="F1053" s="467">
        <f>'2019 Actual plus Potential'!E1052</f>
        <v>0</v>
      </c>
    </row>
    <row r="1054" spans="1:6">
      <c r="A1054" s="467">
        <v>2</v>
      </c>
      <c r="B1054" s="467">
        <v>13</v>
      </c>
      <c r="C1054" s="467">
        <v>20</v>
      </c>
      <c r="D1054" s="471">
        <v>138.86480379073006</v>
      </c>
      <c r="E1054" s="471">
        <v>4.4267591378198237</v>
      </c>
      <c r="F1054" s="467">
        <f>'2019 Actual plus Potential'!E1053</f>
        <v>0</v>
      </c>
    </row>
    <row r="1055" spans="1:6">
      <c r="A1055" s="467">
        <v>2</v>
      </c>
      <c r="B1055" s="467">
        <v>13</v>
      </c>
      <c r="C1055" s="467">
        <v>21</v>
      </c>
      <c r="D1055" s="471">
        <v>138.4168969893372</v>
      </c>
      <c r="E1055" s="471">
        <v>18.468949150720274</v>
      </c>
      <c r="F1055" s="467">
        <f>'2019 Actual plus Potential'!E1054</f>
        <v>0</v>
      </c>
    </row>
    <row r="1056" spans="1:6">
      <c r="A1056" s="467">
        <v>2</v>
      </c>
      <c r="B1056" s="467">
        <v>13</v>
      </c>
      <c r="C1056" s="467">
        <v>22</v>
      </c>
      <c r="D1056" s="471">
        <v>138.34376136330371</v>
      </c>
      <c r="E1056" s="471">
        <v>57.364039776392175</v>
      </c>
      <c r="F1056" s="467">
        <f>'2019 Actual plus Potential'!E1055</f>
        <v>11</v>
      </c>
    </row>
    <row r="1057" spans="1:6">
      <c r="A1057" s="467">
        <v>2</v>
      </c>
      <c r="B1057" s="467">
        <v>13</v>
      </c>
      <c r="C1057" s="467">
        <v>23</v>
      </c>
      <c r="D1057" s="471">
        <v>144</v>
      </c>
      <c r="E1057" s="471">
        <v>72.368398677703723</v>
      </c>
      <c r="F1057" s="467">
        <f>'2019 Actual plus Potential'!E1056</f>
        <v>26</v>
      </c>
    </row>
    <row r="1058" spans="1:6">
      <c r="A1058" s="467">
        <v>2</v>
      </c>
      <c r="B1058" s="467">
        <v>13</v>
      </c>
      <c r="C1058" s="467">
        <v>24</v>
      </c>
      <c r="D1058" s="471">
        <v>144</v>
      </c>
      <c r="E1058" s="471">
        <v>87.11539695764354</v>
      </c>
      <c r="F1058" s="467">
        <f>'2019 Actual plus Potential'!E1057</f>
        <v>40</v>
      </c>
    </row>
    <row r="1059" spans="1:6">
      <c r="A1059" s="467">
        <v>2</v>
      </c>
      <c r="B1059" s="467">
        <v>14</v>
      </c>
      <c r="C1059" s="467">
        <v>1</v>
      </c>
      <c r="D1059" s="471">
        <v>143.10947197968426</v>
      </c>
      <c r="E1059" s="471">
        <v>83.161899752741363</v>
      </c>
      <c r="F1059" s="467">
        <f>'2019 Actual plus Potential'!E1058</f>
        <v>44</v>
      </c>
    </row>
    <row r="1060" spans="1:6">
      <c r="A1060" s="467">
        <v>2</v>
      </c>
      <c r="B1060" s="467">
        <v>14</v>
      </c>
      <c r="C1060" s="467">
        <v>2</v>
      </c>
      <c r="D1060" s="471">
        <v>143.76317538107651</v>
      </c>
      <c r="E1060" s="471">
        <v>76.863995914857014</v>
      </c>
      <c r="F1060" s="467">
        <f>'2019 Actual plus Potential'!E1059</f>
        <v>82</v>
      </c>
    </row>
    <row r="1061" spans="1:6">
      <c r="A1061" s="467">
        <v>2</v>
      </c>
      <c r="B1061" s="467">
        <v>14</v>
      </c>
      <c r="C1061" s="467">
        <v>3</v>
      </c>
      <c r="D1061" s="471">
        <v>142.61243578940102</v>
      </c>
      <c r="E1061" s="471">
        <v>73.855458073532574</v>
      </c>
      <c r="F1061" s="467">
        <f>'2019 Actual plus Potential'!E1060</f>
        <v>84</v>
      </c>
    </row>
    <row r="1062" spans="1:6">
      <c r="A1062" s="467">
        <v>2</v>
      </c>
      <c r="B1062" s="467">
        <v>14</v>
      </c>
      <c r="C1062" s="467">
        <v>4</v>
      </c>
      <c r="D1062" s="471">
        <v>135.41263234728004</v>
      </c>
      <c r="E1062" s="471">
        <v>84.627056116964098</v>
      </c>
      <c r="F1062" s="467">
        <f>'2019 Actual plus Potential'!E1061</f>
        <v>87</v>
      </c>
    </row>
    <row r="1063" spans="1:6">
      <c r="A1063" s="467">
        <v>2</v>
      </c>
      <c r="B1063" s="467">
        <v>14</v>
      </c>
      <c r="C1063" s="467">
        <v>5</v>
      </c>
      <c r="D1063" s="471">
        <v>143.2358443917399</v>
      </c>
      <c r="E1063" s="471">
        <v>94.458388303590624</v>
      </c>
      <c r="F1063" s="467">
        <f>'2019 Actual plus Potential'!E1062</f>
        <v>88</v>
      </c>
    </row>
    <row r="1064" spans="1:6">
      <c r="A1064" s="467">
        <v>2</v>
      </c>
      <c r="B1064" s="467">
        <v>14</v>
      </c>
      <c r="C1064" s="467">
        <v>6</v>
      </c>
      <c r="D1064" s="471">
        <v>140.20498573925369</v>
      </c>
      <c r="E1064" s="471">
        <v>98.465078585250509</v>
      </c>
      <c r="F1064" s="467">
        <f>'2019 Actual plus Potential'!E1063</f>
        <v>89</v>
      </c>
    </row>
    <row r="1065" spans="1:6">
      <c r="A1065" s="467">
        <v>2</v>
      </c>
      <c r="B1065" s="467">
        <v>14</v>
      </c>
      <c r="C1065" s="467">
        <v>7</v>
      </c>
      <c r="D1065" s="471">
        <v>143.84176905970395</v>
      </c>
      <c r="E1065" s="471">
        <v>95.111567996129864</v>
      </c>
      <c r="F1065" s="467">
        <f>'2019 Actual plus Potential'!E1064</f>
        <v>101</v>
      </c>
    </row>
    <row r="1066" spans="1:6">
      <c r="A1066" s="467">
        <v>2</v>
      </c>
      <c r="B1066" s="467">
        <v>14</v>
      </c>
      <c r="C1066" s="467">
        <v>8</v>
      </c>
      <c r="D1066" s="471">
        <v>144</v>
      </c>
      <c r="E1066" s="471">
        <v>89.43868281014835</v>
      </c>
      <c r="F1066" s="467">
        <f>'2019 Actual plus Potential'!E1065</f>
        <v>100</v>
      </c>
    </row>
    <row r="1067" spans="1:6">
      <c r="A1067" s="467">
        <v>2</v>
      </c>
      <c r="B1067" s="467">
        <v>14</v>
      </c>
      <c r="C1067" s="467">
        <v>9</v>
      </c>
      <c r="D1067" s="471">
        <v>144</v>
      </c>
      <c r="E1067" s="471">
        <v>79.366417275854658</v>
      </c>
      <c r="F1067" s="467">
        <f>'2019 Actual plus Potential'!E1066</f>
        <v>99</v>
      </c>
    </row>
    <row r="1068" spans="1:6">
      <c r="A1068" s="467">
        <v>2</v>
      </c>
      <c r="B1068" s="467">
        <v>14</v>
      </c>
      <c r="C1068" s="467">
        <v>10</v>
      </c>
      <c r="D1068" s="471">
        <v>144</v>
      </c>
      <c r="E1068" s="471">
        <v>59.58485073102559</v>
      </c>
      <c r="F1068" s="467">
        <f>'2019 Actual plus Potential'!E1067</f>
        <v>100</v>
      </c>
    </row>
    <row r="1069" spans="1:6">
      <c r="A1069" s="467">
        <v>2</v>
      </c>
      <c r="B1069" s="467">
        <v>14</v>
      </c>
      <c r="C1069" s="467">
        <v>11</v>
      </c>
      <c r="D1069" s="471">
        <v>139.38736964396639</v>
      </c>
      <c r="E1069" s="471">
        <v>40.836637927327459</v>
      </c>
      <c r="F1069" s="467">
        <f>'2019 Actual plus Potential'!E1068</f>
        <v>100</v>
      </c>
    </row>
    <row r="1070" spans="1:6">
      <c r="A1070" s="467">
        <v>2</v>
      </c>
      <c r="B1070" s="467">
        <v>14</v>
      </c>
      <c r="C1070" s="467">
        <v>12</v>
      </c>
      <c r="D1070" s="471">
        <v>103.64117733187304</v>
      </c>
      <c r="E1070" s="471">
        <v>16.044752902601591</v>
      </c>
      <c r="F1070" s="467">
        <f>'2019 Actual plus Potential'!E1069</f>
        <v>101</v>
      </c>
    </row>
    <row r="1071" spans="1:6">
      <c r="A1071" s="467">
        <v>2</v>
      </c>
      <c r="B1071" s="467">
        <v>14</v>
      </c>
      <c r="C1071" s="467">
        <v>13</v>
      </c>
      <c r="D1071" s="471">
        <v>138.22665174143498</v>
      </c>
      <c r="E1071" s="471">
        <v>8.7001970543969041</v>
      </c>
      <c r="F1071" s="467">
        <f>'2019 Actual plus Potential'!E1070</f>
        <v>100</v>
      </c>
    </row>
    <row r="1072" spans="1:6">
      <c r="A1072" s="467">
        <v>2</v>
      </c>
      <c r="B1072" s="467">
        <v>14</v>
      </c>
      <c r="C1072" s="467">
        <v>14</v>
      </c>
      <c r="D1072" s="471">
        <v>143.21023581349834</v>
      </c>
      <c r="E1072" s="471">
        <v>2.6706053536873795</v>
      </c>
      <c r="F1072" s="467">
        <f>'2019 Actual plus Potential'!E1071</f>
        <v>99</v>
      </c>
    </row>
    <row r="1073" spans="1:6">
      <c r="A1073" s="467">
        <v>2</v>
      </c>
      <c r="B1073" s="467">
        <v>14</v>
      </c>
      <c r="C1073" s="467">
        <v>15</v>
      </c>
      <c r="D1073" s="471">
        <v>129.25766491826059</v>
      </c>
      <c r="E1073" s="471">
        <v>1.576236024510858</v>
      </c>
      <c r="F1073" s="467">
        <f>'2019 Actual plus Potential'!E1072</f>
        <v>97</v>
      </c>
    </row>
    <row r="1074" spans="1:6">
      <c r="A1074" s="467">
        <v>2</v>
      </c>
      <c r="B1074" s="467">
        <v>14</v>
      </c>
      <c r="C1074" s="467">
        <v>16</v>
      </c>
      <c r="D1074" s="471">
        <v>129.24709122537354</v>
      </c>
      <c r="E1074" s="471">
        <v>2.4766070737475809</v>
      </c>
      <c r="F1074" s="467">
        <f>'2019 Actual plus Potential'!E1073</f>
        <v>97</v>
      </c>
    </row>
    <row r="1075" spans="1:6">
      <c r="A1075" s="467">
        <v>2</v>
      </c>
      <c r="B1075" s="467">
        <v>14</v>
      </c>
      <c r="C1075" s="467">
        <v>17</v>
      </c>
      <c r="D1075" s="471">
        <v>134.21675703300281</v>
      </c>
      <c r="E1075" s="471">
        <v>23.708467211352399</v>
      </c>
      <c r="F1075" s="467">
        <f>'2019 Actual plus Potential'!E1074</f>
        <v>93</v>
      </c>
    </row>
    <row r="1076" spans="1:6">
      <c r="A1076" s="467">
        <v>2</v>
      </c>
      <c r="B1076" s="467">
        <v>14</v>
      </c>
      <c r="C1076" s="467">
        <v>18</v>
      </c>
      <c r="D1076" s="471">
        <v>142.80996020440037</v>
      </c>
      <c r="E1076" s="471">
        <v>45.355702698344452</v>
      </c>
      <c r="F1076" s="467">
        <f>'2019 Actual plus Potential'!E1075</f>
        <v>76</v>
      </c>
    </row>
    <row r="1077" spans="1:6">
      <c r="A1077" s="467">
        <v>2</v>
      </c>
      <c r="B1077" s="467">
        <v>14</v>
      </c>
      <c r="C1077" s="467">
        <v>19</v>
      </c>
      <c r="D1077" s="471">
        <v>144</v>
      </c>
      <c r="E1077" s="471">
        <v>34.672499032466142</v>
      </c>
      <c r="F1077" s="467">
        <f>'2019 Actual plus Potential'!E1076</f>
        <v>62</v>
      </c>
    </row>
    <row r="1078" spans="1:6">
      <c r="A1078" s="467">
        <v>2</v>
      </c>
      <c r="B1078" s="467">
        <v>14</v>
      </c>
      <c r="C1078" s="467">
        <v>20</v>
      </c>
      <c r="D1078" s="471">
        <v>144</v>
      </c>
      <c r="E1078" s="471">
        <v>64.924496936142774</v>
      </c>
      <c r="F1078" s="467">
        <f>'2019 Actual plus Potential'!E1077</f>
        <v>75</v>
      </c>
    </row>
    <row r="1079" spans="1:6">
      <c r="A1079" s="467">
        <v>2</v>
      </c>
      <c r="B1079" s="467">
        <v>14</v>
      </c>
      <c r="C1079" s="467">
        <v>21</v>
      </c>
      <c r="D1079" s="471">
        <v>144</v>
      </c>
      <c r="E1079" s="471">
        <v>95.515991829714039</v>
      </c>
      <c r="F1079" s="467">
        <f>'2019 Actual plus Potential'!E1078</f>
        <v>25</v>
      </c>
    </row>
    <row r="1080" spans="1:6">
      <c r="A1080" s="467">
        <v>2</v>
      </c>
      <c r="B1080" s="467">
        <v>14</v>
      </c>
      <c r="C1080" s="467">
        <v>22</v>
      </c>
      <c r="D1080" s="471">
        <v>143.53881523716973</v>
      </c>
      <c r="E1080" s="471">
        <v>58.679786175016126</v>
      </c>
      <c r="F1080" s="467">
        <f>'2019 Actual plus Potential'!E1079</f>
        <v>5</v>
      </c>
    </row>
    <row r="1081" spans="1:6">
      <c r="A1081" s="467">
        <v>2</v>
      </c>
      <c r="B1081" s="467">
        <v>14</v>
      </c>
      <c r="C1081" s="467">
        <v>23</v>
      </c>
      <c r="D1081" s="471">
        <v>140.90765698527804</v>
      </c>
      <c r="E1081" s="471">
        <v>52.643154214147486</v>
      </c>
      <c r="F1081" s="467">
        <f>'2019 Actual plus Potential'!E1080</f>
        <v>3</v>
      </c>
    </row>
    <row r="1082" spans="1:6">
      <c r="A1082" s="467">
        <v>2</v>
      </c>
      <c r="B1082" s="467">
        <v>14</v>
      </c>
      <c r="C1082" s="467">
        <v>24</v>
      </c>
      <c r="D1082" s="471">
        <v>144</v>
      </c>
      <c r="E1082" s="471">
        <v>48.791349655987958</v>
      </c>
      <c r="F1082" s="467">
        <f>'2019 Actual plus Potential'!E1081</f>
        <v>1</v>
      </c>
    </row>
    <row r="1083" spans="1:6">
      <c r="A1083" s="467">
        <v>2</v>
      </c>
      <c r="B1083" s="467">
        <v>15</v>
      </c>
      <c r="C1083" s="467">
        <v>1</v>
      </c>
      <c r="D1083" s="471">
        <v>144</v>
      </c>
      <c r="E1083" s="471">
        <v>62.156892442485493</v>
      </c>
      <c r="F1083" s="467">
        <f>'2019 Actual plus Potential'!E1082</f>
        <v>0</v>
      </c>
    </row>
    <row r="1084" spans="1:6">
      <c r="A1084" s="467">
        <v>2</v>
      </c>
      <c r="B1084" s="467">
        <v>15</v>
      </c>
      <c r="C1084" s="467">
        <v>2</v>
      </c>
      <c r="D1084" s="471">
        <v>144</v>
      </c>
      <c r="E1084" s="471">
        <v>63.134706353472374</v>
      </c>
      <c r="F1084" s="467">
        <f>'2019 Actual plus Potential'!E1083</f>
        <v>0</v>
      </c>
    </row>
    <row r="1085" spans="1:6">
      <c r="A1085" s="467">
        <v>2</v>
      </c>
      <c r="B1085" s="467">
        <v>15</v>
      </c>
      <c r="C1085" s="467">
        <v>3</v>
      </c>
      <c r="D1085" s="471">
        <v>144</v>
      </c>
      <c r="E1085" s="471">
        <v>42.390188669103416</v>
      </c>
      <c r="F1085" s="467">
        <f>'2019 Actual plus Potential'!E1084</f>
        <v>0</v>
      </c>
    </row>
    <row r="1086" spans="1:6">
      <c r="A1086" s="467">
        <v>2</v>
      </c>
      <c r="B1086" s="467">
        <v>15</v>
      </c>
      <c r="C1086" s="467">
        <v>4</v>
      </c>
      <c r="D1086" s="471">
        <v>144</v>
      </c>
      <c r="E1086" s="471">
        <v>58.729067996129864</v>
      </c>
      <c r="F1086" s="467">
        <f>'2019 Actual plus Potential'!E1085</f>
        <v>4</v>
      </c>
    </row>
    <row r="1087" spans="1:6">
      <c r="A1087" s="467">
        <v>2</v>
      </c>
      <c r="B1087" s="467">
        <v>15</v>
      </c>
      <c r="C1087" s="467">
        <v>5</v>
      </c>
      <c r="D1087" s="471">
        <v>144</v>
      </c>
      <c r="E1087" s="471">
        <v>74.367832562889703</v>
      </c>
      <c r="F1087" s="467">
        <f>'2019 Actual plus Potential'!E1086</f>
        <v>14</v>
      </c>
    </row>
    <row r="1088" spans="1:6">
      <c r="A1088" s="467">
        <v>2</v>
      </c>
      <c r="B1088" s="467">
        <v>15</v>
      </c>
      <c r="C1088" s="467">
        <v>6</v>
      </c>
      <c r="D1088" s="471">
        <v>144</v>
      </c>
      <c r="E1088" s="471">
        <v>62.853878198236941</v>
      </c>
      <c r="F1088" s="467">
        <f>'2019 Actual plus Potential'!E1087</f>
        <v>26</v>
      </c>
    </row>
    <row r="1089" spans="1:6">
      <c r="A1089" s="467">
        <v>2</v>
      </c>
      <c r="B1089" s="467">
        <v>15</v>
      </c>
      <c r="C1089" s="467">
        <v>7</v>
      </c>
      <c r="D1089" s="471">
        <v>144</v>
      </c>
      <c r="E1089" s="471">
        <v>39.218160341861967</v>
      </c>
      <c r="F1089" s="467">
        <f>'2019 Actual plus Potential'!E1088</f>
        <v>35</v>
      </c>
    </row>
    <row r="1090" spans="1:6">
      <c r="A1090" s="467">
        <v>2</v>
      </c>
      <c r="B1090" s="467">
        <v>15</v>
      </c>
      <c r="C1090" s="467">
        <v>8</v>
      </c>
      <c r="D1090" s="471">
        <v>144</v>
      </c>
      <c r="E1090" s="471">
        <v>19.903597720920231</v>
      </c>
      <c r="F1090" s="467">
        <f>'2019 Actual plus Potential'!E1089</f>
        <v>17</v>
      </c>
    </row>
    <row r="1091" spans="1:6">
      <c r="A1091" s="467">
        <v>2</v>
      </c>
      <c r="B1091" s="467">
        <v>15</v>
      </c>
      <c r="C1091" s="467">
        <v>9</v>
      </c>
      <c r="D1091" s="471">
        <v>144</v>
      </c>
      <c r="E1091" s="471">
        <v>15.179583154160397</v>
      </c>
      <c r="F1091" s="467">
        <f>'2019 Actual plus Potential'!E1090</f>
        <v>9</v>
      </c>
    </row>
    <row r="1092" spans="1:6">
      <c r="A1092" s="467">
        <v>2</v>
      </c>
      <c r="B1092" s="467">
        <v>15</v>
      </c>
      <c r="C1092" s="467">
        <v>10</v>
      </c>
      <c r="D1092" s="471">
        <v>127.76159451732394</v>
      </c>
      <c r="E1092" s="471">
        <v>34.627910718125129</v>
      </c>
      <c r="F1092" s="467">
        <f>'2019 Actual plus Potential'!E1091</f>
        <v>8</v>
      </c>
    </row>
    <row r="1093" spans="1:6">
      <c r="A1093" s="467">
        <v>2</v>
      </c>
      <c r="B1093" s="467">
        <v>15</v>
      </c>
      <c r="C1093" s="467">
        <v>11</v>
      </c>
      <c r="D1093" s="471">
        <v>76.969386865437571</v>
      </c>
      <c r="E1093" s="471">
        <v>47.534272092023222</v>
      </c>
      <c r="F1093" s="467">
        <f>'2019 Actual plus Potential'!E1092</f>
        <v>40</v>
      </c>
    </row>
    <row r="1094" spans="1:6">
      <c r="A1094" s="467">
        <v>2</v>
      </c>
      <c r="B1094" s="467">
        <v>15</v>
      </c>
      <c r="C1094" s="467">
        <v>12</v>
      </c>
      <c r="D1094" s="471">
        <v>103.39110577266534</v>
      </c>
      <c r="E1094" s="471">
        <v>62.099788110083843</v>
      </c>
      <c r="F1094" s="467">
        <f>'2019 Actual plus Potential'!E1093</f>
        <v>35</v>
      </c>
    </row>
    <row r="1095" spans="1:6">
      <c r="A1095" s="467">
        <v>2</v>
      </c>
      <c r="B1095" s="467">
        <v>15</v>
      </c>
      <c r="C1095" s="467">
        <v>13</v>
      </c>
      <c r="D1095" s="471">
        <v>114.66551254777754</v>
      </c>
      <c r="E1095" s="471">
        <v>69.650076005160173</v>
      </c>
      <c r="F1095" s="467">
        <f>'2019 Actual plus Potential'!E1094</f>
        <v>20</v>
      </c>
    </row>
    <row r="1096" spans="1:6">
      <c r="A1096" s="467">
        <v>2</v>
      </c>
      <c r="B1096" s="467">
        <v>15</v>
      </c>
      <c r="C1096" s="467">
        <v>14</v>
      </c>
      <c r="D1096" s="471">
        <v>66.917277394520582</v>
      </c>
      <c r="E1096" s="471">
        <v>58.962961083637921</v>
      </c>
      <c r="F1096" s="467">
        <f>'2019 Actual plus Potential'!E1095</f>
        <v>10</v>
      </c>
    </row>
    <row r="1097" spans="1:6">
      <c r="A1097" s="467">
        <v>2</v>
      </c>
      <c r="B1097" s="467">
        <v>15</v>
      </c>
      <c r="C1097" s="467">
        <v>15</v>
      </c>
      <c r="D1097" s="471">
        <v>10.553469874625154</v>
      </c>
      <c r="E1097" s="471">
        <v>65.078600408514291</v>
      </c>
      <c r="F1097" s="467">
        <f>'2019 Actual plus Potential'!E1096</f>
        <v>1</v>
      </c>
    </row>
    <row r="1098" spans="1:6">
      <c r="A1098" s="467">
        <v>2</v>
      </c>
      <c r="B1098" s="467">
        <v>15</v>
      </c>
      <c r="C1098" s="467">
        <v>16</v>
      </c>
      <c r="D1098" s="471">
        <v>5.5866808414526417E-2</v>
      </c>
      <c r="E1098" s="471">
        <v>63.140182111373896</v>
      </c>
      <c r="F1098" s="467">
        <f>'2019 Actual plus Potential'!E1097</f>
        <v>3</v>
      </c>
    </row>
    <row r="1099" spans="1:6">
      <c r="A1099" s="467">
        <v>2</v>
      </c>
      <c r="B1099" s="467">
        <v>15</v>
      </c>
      <c r="C1099" s="467">
        <v>17</v>
      </c>
      <c r="D1099" s="471">
        <v>0.62691311501536251</v>
      </c>
      <c r="E1099" s="471">
        <v>64.813417275854661</v>
      </c>
      <c r="F1099" s="467">
        <f>'2019 Actual plus Potential'!E1098</f>
        <v>0</v>
      </c>
    </row>
    <row r="1100" spans="1:6">
      <c r="A1100" s="467">
        <v>2</v>
      </c>
      <c r="B1100" s="467">
        <v>15</v>
      </c>
      <c r="C1100" s="467">
        <v>18</v>
      </c>
      <c r="D1100" s="471">
        <v>20.900363092345501</v>
      </c>
      <c r="E1100" s="471">
        <v>43.084827671468503</v>
      </c>
      <c r="F1100" s="467">
        <f>'2019 Actual plus Potential'!E1099</f>
        <v>2</v>
      </c>
    </row>
    <row r="1101" spans="1:6">
      <c r="A1101" s="467">
        <v>2</v>
      </c>
      <c r="B1101" s="467">
        <v>15</v>
      </c>
      <c r="C1101" s="467">
        <v>19</v>
      </c>
      <c r="D1101" s="471">
        <v>95.280324206692853</v>
      </c>
      <c r="E1101" s="471">
        <v>33.291043539023867</v>
      </c>
      <c r="F1101" s="467">
        <f>'2019 Actual plus Potential'!E1100</f>
        <v>4</v>
      </c>
    </row>
    <row r="1102" spans="1:6">
      <c r="A1102" s="467">
        <v>2</v>
      </c>
      <c r="B1102" s="467">
        <v>15</v>
      </c>
      <c r="C1102" s="467">
        <v>20</v>
      </c>
      <c r="D1102" s="471">
        <v>144</v>
      </c>
      <c r="E1102" s="471">
        <v>31.731234788217588</v>
      </c>
      <c r="F1102" s="467">
        <f>'2019 Actual plus Potential'!E1101</f>
        <v>10</v>
      </c>
    </row>
    <row r="1103" spans="1:6">
      <c r="A1103" s="467">
        <v>2</v>
      </c>
      <c r="B1103" s="467">
        <v>15</v>
      </c>
      <c r="C1103" s="467">
        <v>21</v>
      </c>
      <c r="D1103" s="471">
        <v>144</v>
      </c>
      <c r="E1103" s="471">
        <v>9.7585828316491074</v>
      </c>
      <c r="F1103" s="467">
        <f>'2019 Actual plus Potential'!E1102</f>
        <v>15</v>
      </c>
    </row>
    <row r="1104" spans="1:6">
      <c r="A1104" s="467">
        <v>2</v>
      </c>
      <c r="B1104" s="467">
        <v>15</v>
      </c>
      <c r="C1104" s="467">
        <v>22</v>
      </c>
      <c r="D1104" s="471">
        <v>144</v>
      </c>
      <c r="E1104" s="471">
        <v>7.2976207804773159</v>
      </c>
      <c r="F1104" s="467">
        <f>'2019 Actual plus Potential'!E1103</f>
        <v>4</v>
      </c>
    </row>
    <row r="1105" spans="1:6">
      <c r="A1105" s="467">
        <v>2</v>
      </c>
      <c r="B1105" s="467">
        <v>15</v>
      </c>
      <c r="C1105" s="467">
        <v>23</v>
      </c>
      <c r="D1105" s="471">
        <v>144</v>
      </c>
      <c r="E1105" s="471">
        <v>12.579380402064073</v>
      </c>
      <c r="F1105" s="467">
        <f>'2019 Actual plus Potential'!E1104</f>
        <v>6</v>
      </c>
    </row>
    <row r="1106" spans="1:6">
      <c r="A1106" s="467">
        <v>2</v>
      </c>
      <c r="B1106" s="467">
        <v>15</v>
      </c>
      <c r="C1106" s="467">
        <v>24</v>
      </c>
      <c r="D1106" s="471">
        <v>144</v>
      </c>
      <c r="E1106" s="471">
        <v>81.684227370457975</v>
      </c>
      <c r="F1106" s="467">
        <f>'2019 Actual plus Potential'!E1105</f>
        <v>8</v>
      </c>
    </row>
    <row r="1107" spans="1:6">
      <c r="A1107" s="467">
        <v>2</v>
      </c>
      <c r="B1107" s="467">
        <v>16</v>
      </c>
      <c r="C1107" s="467">
        <v>1</v>
      </c>
      <c r="D1107" s="471">
        <v>144</v>
      </c>
      <c r="E1107" s="471">
        <v>73.106061492152222</v>
      </c>
      <c r="F1107" s="467">
        <f>'2019 Actual plus Potential'!E1106</f>
        <v>4</v>
      </c>
    </row>
    <row r="1108" spans="1:6">
      <c r="A1108" s="467">
        <v>2</v>
      </c>
      <c r="B1108" s="467">
        <v>16</v>
      </c>
      <c r="C1108" s="467">
        <v>2</v>
      </c>
      <c r="D1108" s="471">
        <v>144</v>
      </c>
      <c r="E1108" s="471">
        <v>60.924846914642011</v>
      </c>
      <c r="F1108" s="467">
        <f>'2019 Actual plus Potential'!E1107</f>
        <v>0</v>
      </c>
    </row>
    <row r="1109" spans="1:6">
      <c r="A1109" s="467">
        <v>2</v>
      </c>
      <c r="B1109" s="467">
        <v>16</v>
      </c>
      <c r="C1109" s="467">
        <v>3</v>
      </c>
      <c r="D1109" s="471">
        <v>144</v>
      </c>
      <c r="E1109" s="471">
        <v>47.658650021500755</v>
      </c>
      <c r="F1109" s="467">
        <f>'2019 Actual plus Potential'!E1108</f>
        <v>2</v>
      </c>
    </row>
    <row r="1110" spans="1:6">
      <c r="A1110" s="467">
        <v>2</v>
      </c>
      <c r="B1110" s="467">
        <v>16</v>
      </c>
      <c r="C1110" s="467">
        <v>4</v>
      </c>
      <c r="D1110" s="471">
        <v>144</v>
      </c>
      <c r="E1110" s="471">
        <v>64.988641528703511</v>
      </c>
      <c r="F1110" s="467">
        <f>'2019 Actual plus Potential'!E1109</f>
        <v>16</v>
      </c>
    </row>
    <row r="1111" spans="1:6">
      <c r="A1111" s="467">
        <v>2</v>
      </c>
      <c r="B1111" s="467">
        <v>16</v>
      </c>
      <c r="C1111" s="467">
        <v>5</v>
      </c>
      <c r="D1111" s="471">
        <v>144</v>
      </c>
      <c r="E1111" s="471">
        <v>82.073006181466354</v>
      </c>
      <c r="F1111" s="467">
        <f>'2019 Actual plus Potential'!E1110</f>
        <v>16</v>
      </c>
    </row>
    <row r="1112" spans="1:6">
      <c r="A1112" s="467">
        <v>2</v>
      </c>
      <c r="B1112" s="467">
        <v>16</v>
      </c>
      <c r="C1112" s="467">
        <v>6</v>
      </c>
      <c r="D1112" s="471">
        <v>144</v>
      </c>
      <c r="E1112" s="471">
        <v>76.32502488712106</v>
      </c>
      <c r="F1112" s="467">
        <f>'2019 Actual plus Potential'!E1111</f>
        <v>15</v>
      </c>
    </row>
    <row r="1113" spans="1:6">
      <c r="A1113" s="467">
        <v>2</v>
      </c>
      <c r="B1113" s="467">
        <v>16</v>
      </c>
      <c r="C1113" s="467">
        <v>7</v>
      </c>
      <c r="D1113" s="471">
        <v>144</v>
      </c>
      <c r="E1113" s="471">
        <v>70.209385562244677</v>
      </c>
      <c r="F1113" s="467">
        <f>'2019 Actual plus Potential'!E1112</f>
        <v>18</v>
      </c>
    </row>
    <row r="1114" spans="1:6">
      <c r="A1114" s="467">
        <v>2</v>
      </c>
      <c r="B1114" s="467">
        <v>16</v>
      </c>
      <c r="C1114" s="467">
        <v>8</v>
      </c>
      <c r="D1114" s="471">
        <v>143.56039890019676</v>
      </c>
      <c r="E1114" s="471">
        <v>79.791961889916152</v>
      </c>
      <c r="F1114" s="467">
        <f>'2019 Actual plus Potential'!E1113</f>
        <v>17</v>
      </c>
    </row>
    <row r="1115" spans="1:6">
      <c r="A1115" s="467">
        <v>2</v>
      </c>
      <c r="B1115" s="467">
        <v>16</v>
      </c>
      <c r="C1115" s="467">
        <v>9</v>
      </c>
      <c r="D1115" s="471">
        <v>99.918017196505062</v>
      </c>
      <c r="E1115" s="471">
        <v>87.700520801978072</v>
      </c>
      <c r="F1115" s="467">
        <f>'2019 Actual plus Potential'!E1114</f>
        <v>15</v>
      </c>
    </row>
    <row r="1116" spans="1:6">
      <c r="A1116" s="467">
        <v>2</v>
      </c>
      <c r="B1116" s="467">
        <v>16</v>
      </c>
      <c r="C1116" s="467">
        <v>10</v>
      </c>
      <c r="D1116" s="471">
        <v>84.578966364857692</v>
      </c>
      <c r="E1116" s="471">
        <v>91.876959578585272</v>
      </c>
      <c r="F1116" s="467">
        <f>'2019 Actual plus Potential'!E1115</f>
        <v>12</v>
      </c>
    </row>
    <row r="1117" spans="1:6">
      <c r="A1117" s="467">
        <v>2</v>
      </c>
      <c r="B1117" s="467">
        <v>16</v>
      </c>
      <c r="C1117" s="467">
        <v>11</v>
      </c>
      <c r="D1117" s="471">
        <v>41.66240355646363</v>
      </c>
      <c r="E1117" s="471">
        <v>88.94586459901096</v>
      </c>
      <c r="F1117" s="467">
        <f>'2019 Actual plus Potential'!E1116</f>
        <v>6</v>
      </c>
    </row>
    <row r="1118" spans="1:6">
      <c r="A1118" s="467">
        <v>2</v>
      </c>
      <c r="B1118" s="467">
        <v>16</v>
      </c>
      <c r="C1118" s="467">
        <v>12</v>
      </c>
      <c r="D1118" s="471">
        <v>22.783773716005076</v>
      </c>
      <c r="E1118" s="471">
        <v>90.423536981294347</v>
      </c>
      <c r="F1118" s="467">
        <f>'2019 Actual plus Potential'!E1117</f>
        <v>7</v>
      </c>
    </row>
    <row r="1119" spans="1:6">
      <c r="A1119" s="467">
        <v>2</v>
      </c>
      <c r="B1119" s="467">
        <v>16</v>
      </c>
      <c r="C1119" s="467">
        <v>13</v>
      </c>
      <c r="D1119" s="471">
        <v>34.268946031913742</v>
      </c>
      <c r="E1119" s="471">
        <v>74.629104439905404</v>
      </c>
      <c r="F1119" s="467">
        <f>'2019 Actual plus Potential'!E1118</f>
        <v>7</v>
      </c>
    </row>
    <row r="1120" spans="1:6">
      <c r="A1120" s="467">
        <v>2</v>
      </c>
      <c r="B1120" s="467">
        <v>16</v>
      </c>
      <c r="C1120" s="467">
        <v>14</v>
      </c>
      <c r="D1120" s="471">
        <v>38.611527865481627</v>
      </c>
      <c r="E1120" s="471">
        <v>60.207522629542034</v>
      </c>
      <c r="F1120" s="467">
        <f>'2019 Actual plus Potential'!E1119</f>
        <v>5</v>
      </c>
    </row>
    <row r="1121" spans="1:6">
      <c r="A1121" s="467">
        <v>2</v>
      </c>
      <c r="B1121" s="467">
        <v>16</v>
      </c>
      <c r="C1121" s="467">
        <v>15</v>
      </c>
      <c r="D1121" s="471">
        <v>13.05578181897881</v>
      </c>
      <c r="E1121" s="471">
        <v>38.643205762201674</v>
      </c>
      <c r="F1121" s="467">
        <f>'2019 Actual plus Potential'!E1120</f>
        <v>3</v>
      </c>
    </row>
    <row r="1122" spans="1:6">
      <c r="A1122" s="467">
        <v>2</v>
      </c>
      <c r="B1122" s="467">
        <v>16</v>
      </c>
      <c r="C1122" s="467">
        <v>16</v>
      </c>
      <c r="D1122" s="471">
        <v>21.151122319443143</v>
      </c>
      <c r="E1122" s="471">
        <v>64.439501236293268</v>
      </c>
      <c r="F1122" s="467">
        <f>'2019 Actual plus Potential'!E1121</f>
        <v>1</v>
      </c>
    </row>
    <row r="1123" spans="1:6">
      <c r="A1123" s="467">
        <v>2</v>
      </c>
      <c r="B1123" s="467">
        <v>16</v>
      </c>
      <c r="C1123" s="467">
        <v>17</v>
      </c>
      <c r="D1123" s="471">
        <v>12.585858631711694</v>
      </c>
      <c r="E1123" s="471">
        <v>45.746046011610403</v>
      </c>
      <c r="F1123" s="467">
        <f>'2019 Actual plus Potential'!E1122</f>
        <v>0</v>
      </c>
    </row>
    <row r="1124" spans="1:6">
      <c r="A1124" s="467">
        <v>2</v>
      </c>
      <c r="B1124" s="467">
        <v>16</v>
      </c>
      <c r="C1124" s="467">
        <v>18</v>
      </c>
      <c r="D1124" s="471">
        <v>21.820875468412638</v>
      </c>
      <c r="E1124" s="471">
        <v>69.908218877660715</v>
      </c>
      <c r="F1124" s="467">
        <f>'2019 Actual plus Potential'!E1123</f>
        <v>1</v>
      </c>
    </row>
    <row r="1125" spans="1:6">
      <c r="A1125" s="467">
        <v>2</v>
      </c>
      <c r="B1125" s="467">
        <v>16</v>
      </c>
      <c r="C1125" s="467">
        <v>19</v>
      </c>
      <c r="D1125" s="471">
        <v>21.806829271803181</v>
      </c>
      <c r="E1125" s="471">
        <v>72.622630294560309</v>
      </c>
      <c r="F1125" s="467">
        <f>'2019 Actual plus Potential'!E1124</f>
        <v>2</v>
      </c>
    </row>
    <row r="1126" spans="1:6">
      <c r="A1126" s="467">
        <v>2</v>
      </c>
      <c r="B1126" s="467">
        <v>16</v>
      </c>
      <c r="C1126" s="467">
        <v>20</v>
      </c>
      <c r="D1126" s="471">
        <v>7.1077554307310242</v>
      </c>
      <c r="E1126" s="471">
        <v>45.983068103633634</v>
      </c>
      <c r="F1126" s="467">
        <f>'2019 Actual plus Potential'!E1125</f>
        <v>3</v>
      </c>
    </row>
    <row r="1127" spans="1:6">
      <c r="A1127" s="467">
        <v>2</v>
      </c>
      <c r="B1127" s="467">
        <v>16</v>
      </c>
      <c r="C1127" s="467">
        <v>21</v>
      </c>
      <c r="D1127" s="471">
        <v>4.3617757148140583</v>
      </c>
      <c r="E1127" s="471">
        <v>41.710412438185337</v>
      </c>
      <c r="F1127" s="467">
        <f>'2019 Actual plus Potential'!E1126</f>
        <v>2</v>
      </c>
    </row>
    <row r="1128" spans="1:6">
      <c r="A1128" s="467">
        <v>2</v>
      </c>
      <c r="B1128" s="467">
        <v>16</v>
      </c>
      <c r="C1128" s="467">
        <v>22</v>
      </c>
      <c r="D1128" s="471">
        <v>26.847099976631579</v>
      </c>
      <c r="E1128" s="471">
        <v>44.543726026660934</v>
      </c>
      <c r="F1128" s="467">
        <f>'2019 Actual plus Potential'!E1127</f>
        <v>0</v>
      </c>
    </row>
    <row r="1129" spans="1:6">
      <c r="A1129" s="467">
        <v>2</v>
      </c>
      <c r="B1129" s="467">
        <v>16</v>
      </c>
      <c r="C1129" s="467">
        <v>23</v>
      </c>
      <c r="D1129" s="471">
        <v>38.573088251498618</v>
      </c>
      <c r="E1129" s="471">
        <v>36.797875349387226</v>
      </c>
      <c r="F1129" s="467">
        <f>'2019 Actual plus Potential'!E1128</f>
        <v>0</v>
      </c>
    </row>
    <row r="1130" spans="1:6">
      <c r="A1130" s="467">
        <v>2</v>
      </c>
      <c r="B1130" s="467">
        <v>16</v>
      </c>
      <c r="C1130" s="467">
        <v>24</v>
      </c>
      <c r="D1130" s="471">
        <v>54.291237433830076</v>
      </c>
      <c r="E1130" s="471">
        <v>38.000195334336702</v>
      </c>
      <c r="F1130" s="467">
        <f>'2019 Actual plus Potential'!E1129</f>
        <v>0</v>
      </c>
    </row>
    <row r="1131" spans="1:6">
      <c r="A1131" s="467">
        <v>2</v>
      </c>
      <c r="B1131" s="467">
        <v>17</v>
      </c>
      <c r="C1131" s="467">
        <v>1</v>
      </c>
      <c r="D1131" s="471">
        <v>48.181022417217605</v>
      </c>
      <c r="E1131" s="471">
        <v>36.660981401849071</v>
      </c>
      <c r="F1131" s="467">
        <f>'2019 Actual plus Potential'!E1130</f>
        <v>0</v>
      </c>
    </row>
    <row r="1132" spans="1:6">
      <c r="A1132" s="467">
        <v>2</v>
      </c>
      <c r="B1132" s="467">
        <v>17</v>
      </c>
      <c r="C1132" s="467">
        <v>2</v>
      </c>
      <c r="D1132" s="471">
        <v>68.1850579642322</v>
      </c>
      <c r="E1132" s="471">
        <v>23.274317834874225</v>
      </c>
      <c r="F1132" s="467">
        <f>'2019 Actual plus Potential'!E1131</f>
        <v>0</v>
      </c>
    </row>
    <row r="1133" spans="1:6">
      <c r="A1133" s="467">
        <v>2</v>
      </c>
      <c r="B1133" s="467">
        <v>17</v>
      </c>
      <c r="C1133" s="467">
        <v>3</v>
      </c>
      <c r="D1133" s="471">
        <v>72.163587814544471</v>
      </c>
      <c r="E1133" s="471">
        <v>32.561985486992043</v>
      </c>
      <c r="F1133" s="467">
        <f>'2019 Actual plus Potential'!E1132</f>
        <v>0</v>
      </c>
    </row>
    <row r="1134" spans="1:6">
      <c r="A1134" s="467">
        <v>2</v>
      </c>
      <c r="B1134" s="467">
        <v>17</v>
      </c>
      <c r="C1134" s="467">
        <v>4</v>
      </c>
      <c r="D1134" s="471">
        <v>109.70302068404888</v>
      </c>
      <c r="E1134" s="471">
        <v>49.24818431520103</v>
      </c>
      <c r="F1134" s="467">
        <f>'2019 Actual plus Potential'!E1133</f>
        <v>0</v>
      </c>
    </row>
    <row r="1135" spans="1:6">
      <c r="A1135" s="467">
        <v>2</v>
      </c>
      <c r="B1135" s="467">
        <v>17</v>
      </c>
      <c r="C1135" s="467">
        <v>5</v>
      </c>
      <c r="D1135" s="471">
        <v>138.43094766124375</v>
      </c>
      <c r="E1135" s="471">
        <v>53.639742152225324</v>
      </c>
      <c r="F1135" s="467">
        <f>'2019 Actual plus Potential'!E1134</f>
        <v>0</v>
      </c>
    </row>
    <row r="1136" spans="1:6">
      <c r="A1136" s="467">
        <v>2</v>
      </c>
      <c r="B1136" s="467">
        <v>17</v>
      </c>
      <c r="C1136" s="467">
        <v>6</v>
      </c>
      <c r="D1136" s="471">
        <v>128.1575063393424</v>
      </c>
      <c r="E1136" s="471">
        <v>65.797489195871862</v>
      </c>
      <c r="F1136" s="467">
        <f>'2019 Actual plus Potential'!E1135</f>
        <v>0</v>
      </c>
    </row>
    <row r="1137" spans="1:6">
      <c r="A1137" s="467">
        <v>2</v>
      </c>
      <c r="B1137" s="467">
        <v>17</v>
      </c>
      <c r="C1137" s="467">
        <v>7</v>
      </c>
      <c r="D1137" s="471">
        <v>143.40042065328944</v>
      </c>
      <c r="E1137" s="471">
        <v>34.352558320791232</v>
      </c>
      <c r="F1137" s="467">
        <f>'2019 Actual plus Potential'!E1136</f>
        <v>0</v>
      </c>
    </row>
    <row r="1138" spans="1:6">
      <c r="A1138" s="467">
        <v>2</v>
      </c>
      <c r="B1138" s="467">
        <v>17</v>
      </c>
      <c r="C1138" s="467">
        <v>8</v>
      </c>
      <c r="D1138" s="471">
        <v>144</v>
      </c>
      <c r="E1138" s="471">
        <v>28.175121156740488</v>
      </c>
      <c r="F1138" s="467">
        <f>'2019 Actual plus Potential'!E1137</f>
        <v>0</v>
      </c>
    </row>
    <row r="1139" spans="1:6">
      <c r="A1139" s="467">
        <v>2</v>
      </c>
      <c r="B1139" s="467">
        <v>17</v>
      </c>
      <c r="C1139" s="467">
        <v>9</v>
      </c>
      <c r="D1139" s="471">
        <v>144</v>
      </c>
      <c r="E1139" s="471">
        <v>31.411294076542681</v>
      </c>
      <c r="F1139" s="467">
        <f>'2019 Actual plus Potential'!E1138</f>
        <v>0</v>
      </c>
    </row>
    <row r="1140" spans="1:6">
      <c r="A1140" s="467">
        <v>2</v>
      </c>
      <c r="B1140" s="467">
        <v>17</v>
      </c>
      <c r="C1140" s="467">
        <v>10</v>
      </c>
      <c r="D1140" s="471">
        <v>126.06465428623869</v>
      </c>
      <c r="E1140" s="471">
        <v>58.651625134379714</v>
      </c>
      <c r="F1140" s="467">
        <f>'2019 Actual plus Potential'!E1139</f>
        <v>0</v>
      </c>
    </row>
    <row r="1141" spans="1:6">
      <c r="A1141" s="467">
        <v>2</v>
      </c>
      <c r="B1141" s="467">
        <v>17</v>
      </c>
      <c r="C1141" s="467">
        <v>11</v>
      </c>
      <c r="D1141" s="471">
        <v>67.438661002923041</v>
      </c>
      <c r="E1141" s="471">
        <v>70.555140561169637</v>
      </c>
      <c r="F1141" s="467">
        <f>'2019 Actual plus Potential'!E1140</f>
        <v>0</v>
      </c>
    </row>
    <row r="1142" spans="1:6">
      <c r="A1142" s="467">
        <v>2</v>
      </c>
      <c r="B1142" s="467">
        <v>17</v>
      </c>
      <c r="C1142" s="467">
        <v>12</v>
      </c>
      <c r="D1142" s="471">
        <v>26.97367551317928</v>
      </c>
      <c r="E1142" s="471">
        <v>82.063619167920876</v>
      </c>
      <c r="F1142" s="467">
        <f>'2019 Actual plus Potential'!E1141</f>
        <v>1</v>
      </c>
    </row>
    <row r="1143" spans="1:6">
      <c r="A1143" s="467">
        <v>2</v>
      </c>
      <c r="B1143" s="467">
        <v>17</v>
      </c>
      <c r="C1143" s="467">
        <v>13</v>
      </c>
      <c r="D1143" s="471">
        <v>8.2602997796082214</v>
      </c>
      <c r="E1143" s="471">
        <v>78.783640184906474</v>
      </c>
      <c r="F1143" s="467">
        <f>'2019 Actual plus Potential'!E1142</f>
        <v>0</v>
      </c>
    </row>
    <row r="1144" spans="1:6">
      <c r="A1144" s="467">
        <v>2</v>
      </c>
      <c r="B1144" s="467">
        <v>17</v>
      </c>
      <c r="C1144" s="467">
        <v>14</v>
      </c>
      <c r="D1144" s="471">
        <v>1.6129393269291297</v>
      </c>
      <c r="E1144" s="471">
        <v>72.599945011825426</v>
      </c>
      <c r="F1144" s="467">
        <f>'2019 Actual plus Potential'!E1143</f>
        <v>4</v>
      </c>
    </row>
    <row r="1145" spans="1:6">
      <c r="A1145" s="467">
        <v>2</v>
      </c>
      <c r="B1145" s="467">
        <v>17</v>
      </c>
      <c r="C1145" s="467">
        <v>15</v>
      </c>
      <c r="D1145" s="471">
        <v>2.7968026663639494</v>
      </c>
      <c r="E1145" s="471">
        <v>83.499049989249627</v>
      </c>
      <c r="F1145" s="467">
        <f>'2019 Actual plus Potential'!E1144</f>
        <v>10</v>
      </c>
    </row>
    <row r="1146" spans="1:6">
      <c r="A1146" s="467">
        <v>2</v>
      </c>
      <c r="B1146" s="467">
        <v>17</v>
      </c>
      <c r="C1146" s="467">
        <v>16</v>
      </c>
      <c r="D1146" s="471">
        <v>2.0161920194135896</v>
      </c>
      <c r="E1146" s="471">
        <v>82.231020909481828</v>
      </c>
      <c r="F1146" s="467">
        <f>'2019 Actual plus Potential'!E1145</f>
        <v>54</v>
      </c>
    </row>
    <row r="1147" spans="1:6">
      <c r="A1147" s="467">
        <v>2</v>
      </c>
      <c r="B1147" s="467">
        <v>17</v>
      </c>
      <c r="C1147" s="467">
        <v>17</v>
      </c>
      <c r="D1147" s="471">
        <v>7.7669895048260162</v>
      </c>
      <c r="E1147" s="471">
        <v>86.535748871210501</v>
      </c>
      <c r="F1147" s="467">
        <f>'2019 Actual plus Potential'!E1146</f>
        <v>81</v>
      </c>
    </row>
    <row r="1148" spans="1:6">
      <c r="A1148" s="467">
        <v>2</v>
      </c>
      <c r="B1148" s="467">
        <v>17</v>
      </c>
      <c r="C1148" s="467">
        <v>18</v>
      </c>
      <c r="D1148" s="471">
        <v>46.352504149309048</v>
      </c>
      <c r="E1148" s="471">
        <v>86.501329821543763</v>
      </c>
      <c r="F1148" s="467">
        <f>'2019 Actual plus Potential'!E1147</f>
        <v>85</v>
      </c>
    </row>
    <row r="1149" spans="1:6">
      <c r="A1149" s="467">
        <v>2</v>
      </c>
      <c r="B1149" s="467">
        <v>17</v>
      </c>
      <c r="C1149" s="467">
        <v>19</v>
      </c>
      <c r="D1149" s="471">
        <v>104.20266643046648</v>
      </c>
      <c r="E1149" s="471">
        <v>51.533922113523971</v>
      </c>
      <c r="F1149" s="467">
        <f>'2019 Actual plus Potential'!E1148</f>
        <v>99</v>
      </c>
    </row>
    <row r="1150" spans="1:6">
      <c r="A1150" s="467">
        <v>2</v>
      </c>
      <c r="B1150" s="467">
        <v>17</v>
      </c>
      <c r="C1150" s="467">
        <v>20</v>
      </c>
      <c r="D1150" s="471">
        <v>134.10584937289397</v>
      </c>
      <c r="E1150" s="471">
        <v>50.89716969468931</v>
      </c>
      <c r="F1150" s="467">
        <f>'2019 Actual plus Potential'!E1149</f>
        <v>99</v>
      </c>
    </row>
    <row r="1151" spans="1:6">
      <c r="A1151" s="467">
        <v>2</v>
      </c>
      <c r="B1151" s="467">
        <v>17</v>
      </c>
      <c r="C1151" s="467">
        <v>21</v>
      </c>
      <c r="D1151" s="471">
        <v>104.05496470479325</v>
      </c>
      <c r="E1151" s="471">
        <v>17.955792410234356</v>
      </c>
      <c r="F1151" s="467">
        <f>'2019 Actual plus Potential'!E1150</f>
        <v>100</v>
      </c>
    </row>
    <row r="1152" spans="1:6">
      <c r="A1152" s="467">
        <v>2</v>
      </c>
      <c r="B1152" s="467">
        <v>17</v>
      </c>
      <c r="C1152" s="467">
        <v>22</v>
      </c>
      <c r="D1152" s="471">
        <v>98.121949151134999</v>
      </c>
      <c r="E1152" s="471">
        <v>8.1784355514943012</v>
      </c>
      <c r="F1152" s="467">
        <f>'2019 Actual plus Potential'!E1151</f>
        <v>103</v>
      </c>
    </row>
    <row r="1153" spans="1:6">
      <c r="A1153" s="467">
        <v>2</v>
      </c>
      <c r="B1153" s="467">
        <v>17</v>
      </c>
      <c r="C1153" s="467">
        <v>23</v>
      </c>
      <c r="D1153" s="471">
        <v>114.47466875605794</v>
      </c>
      <c r="E1153" s="471">
        <v>6.3205891206192213</v>
      </c>
      <c r="F1153" s="467">
        <f>'2019 Actual plus Potential'!E1152</f>
        <v>102</v>
      </c>
    </row>
    <row r="1154" spans="1:6">
      <c r="A1154" s="467">
        <v>2</v>
      </c>
      <c r="B1154" s="467">
        <v>17</v>
      </c>
      <c r="C1154" s="467">
        <v>24</v>
      </c>
      <c r="D1154" s="471">
        <v>84.272512792594981</v>
      </c>
      <c r="E1154" s="471">
        <v>0.13845844979574287</v>
      </c>
      <c r="F1154" s="467">
        <f>'2019 Actual plus Potential'!E1153</f>
        <v>102</v>
      </c>
    </row>
    <row r="1155" spans="1:6">
      <c r="A1155" s="467">
        <v>2</v>
      </c>
      <c r="B1155" s="467">
        <v>18</v>
      </c>
      <c r="C1155" s="467">
        <v>1</v>
      </c>
      <c r="D1155" s="471">
        <v>29.807994615671195</v>
      </c>
      <c r="E1155" s="471">
        <v>0.29803768006880244</v>
      </c>
      <c r="F1155" s="467">
        <f>'2019 Actual plus Potential'!E1154</f>
        <v>101</v>
      </c>
    </row>
    <row r="1156" spans="1:6">
      <c r="A1156" s="467">
        <v>2</v>
      </c>
      <c r="B1156" s="467">
        <v>18</v>
      </c>
      <c r="C1156" s="467">
        <v>2</v>
      </c>
      <c r="D1156" s="471">
        <v>26.972304222479739</v>
      </c>
      <c r="E1156" s="471">
        <v>3.5373396043861538</v>
      </c>
      <c r="F1156" s="467">
        <f>'2019 Actual plus Potential'!E1155</f>
        <v>100</v>
      </c>
    </row>
    <row r="1157" spans="1:6">
      <c r="A1157" s="467">
        <v>2</v>
      </c>
      <c r="B1157" s="467">
        <v>18</v>
      </c>
      <c r="C1157" s="467">
        <v>3</v>
      </c>
      <c r="D1157" s="471">
        <v>140.43808626293884</v>
      </c>
      <c r="E1157" s="471">
        <v>2.7879430230058051</v>
      </c>
      <c r="F1157" s="467">
        <f>'2019 Actual plus Potential'!E1156</f>
        <v>87</v>
      </c>
    </row>
    <row r="1158" spans="1:6">
      <c r="A1158" s="467">
        <v>2</v>
      </c>
      <c r="B1158" s="467">
        <v>18</v>
      </c>
      <c r="C1158" s="467">
        <v>4</v>
      </c>
      <c r="D1158" s="471">
        <v>144</v>
      </c>
      <c r="E1158" s="471">
        <v>1.4549870995484842</v>
      </c>
      <c r="F1158" s="467">
        <f>'2019 Actual plus Potential'!E1157</f>
        <v>79</v>
      </c>
    </row>
    <row r="1159" spans="1:6">
      <c r="A1159" s="467">
        <v>2</v>
      </c>
      <c r="B1159" s="467">
        <v>18</v>
      </c>
      <c r="C1159" s="467">
        <v>5</v>
      </c>
      <c r="D1159" s="471">
        <v>144</v>
      </c>
      <c r="E1159" s="471">
        <v>3.6523305203182108</v>
      </c>
      <c r="F1159" s="467">
        <f>'2019 Actual plus Potential'!E1158</f>
        <v>73</v>
      </c>
    </row>
    <row r="1160" spans="1:6">
      <c r="A1160" s="467">
        <v>2</v>
      </c>
      <c r="B1160" s="467">
        <v>18</v>
      </c>
      <c r="C1160" s="467">
        <v>6</v>
      </c>
      <c r="D1160" s="471">
        <v>144</v>
      </c>
      <c r="E1160" s="471">
        <v>1.9305957858525047</v>
      </c>
      <c r="F1160" s="467">
        <f>'2019 Actual plus Potential'!E1159</f>
        <v>75</v>
      </c>
    </row>
    <row r="1161" spans="1:6">
      <c r="A1161" s="467">
        <v>2</v>
      </c>
      <c r="B1161" s="467">
        <v>18</v>
      </c>
      <c r="C1161" s="467">
        <v>7</v>
      </c>
      <c r="D1161" s="471">
        <v>144</v>
      </c>
      <c r="E1161" s="471">
        <v>0.93557235003225114</v>
      </c>
      <c r="F1161" s="467">
        <f>'2019 Actual plus Potential'!E1160</f>
        <v>72</v>
      </c>
    </row>
    <row r="1162" spans="1:6">
      <c r="A1162" s="467">
        <v>2</v>
      </c>
      <c r="B1162" s="467">
        <v>18</v>
      </c>
      <c r="C1162" s="467">
        <v>8</v>
      </c>
      <c r="D1162" s="471">
        <v>144</v>
      </c>
      <c r="E1162" s="471">
        <v>2.4789538271339495</v>
      </c>
      <c r="F1162" s="467">
        <f>'2019 Actual plus Potential'!E1161</f>
        <v>55</v>
      </c>
    </row>
    <row r="1163" spans="1:6">
      <c r="A1163" s="467">
        <v>2</v>
      </c>
      <c r="B1163" s="467">
        <v>18</v>
      </c>
      <c r="C1163" s="467">
        <v>9</v>
      </c>
      <c r="D1163" s="471">
        <v>144</v>
      </c>
      <c r="E1163" s="471">
        <v>5.3060094065792303</v>
      </c>
      <c r="F1163" s="467">
        <f>'2019 Actual plus Potential'!E1162</f>
        <v>24</v>
      </c>
    </row>
    <row r="1164" spans="1:6">
      <c r="A1164" s="467">
        <v>2</v>
      </c>
      <c r="B1164" s="467">
        <v>18</v>
      </c>
      <c r="C1164" s="467">
        <v>10</v>
      </c>
      <c r="D1164" s="471">
        <v>144</v>
      </c>
      <c r="E1164" s="471">
        <v>8.334103526123414</v>
      </c>
      <c r="F1164" s="467">
        <f>'2019 Actual plus Potential'!E1163</f>
        <v>5</v>
      </c>
    </row>
    <row r="1165" spans="1:6">
      <c r="A1165" s="467">
        <v>2</v>
      </c>
      <c r="B1165" s="467">
        <v>18</v>
      </c>
      <c r="C1165" s="467">
        <v>11</v>
      </c>
      <c r="D1165" s="471">
        <v>144</v>
      </c>
      <c r="E1165" s="471">
        <v>6.097647548914213</v>
      </c>
      <c r="F1165" s="467">
        <f>'2019 Actual plus Potential'!E1164</f>
        <v>1</v>
      </c>
    </row>
    <row r="1166" spans="1:6">
      <c r="A1166" s="467">
        <v>2</v>
      </c>
      <c r="B1166" s="467">
        <v>18</v>
      </c>
      <c r="C1166" s="467">
        <v>12</v>
      </c>
      <c r="D1166" s="471">
        <v>144</v>
      </c>
      <c r="E1166" s="471">
        <v>6.9737688131584612</v>
      </c>
      <c r="F1166" s="467">
        <f>'2019 Actual plus Potential'!E1165</f>
        <v>0</v>
      </c>
    </row>
    <row r="1167" spans="1:6">
      <c r="A1167" s="467">
        <v>2</v>
      </c>
      <c r="B1167" s="467">
        <v>18</v>
      </c>
      <c r="C1167" s="467">
        <v>13</v>
      </c>
      <c r="D1167" s="471">
        <v>144</v>
      </c>
      <c r="E1167" s="471">
        <v>11.969224521608256</v>
      </c>
      <c r="F1167" s="467">
        <f>'2019 Actual plus Potential'!E1166</f>
        <v>0</v>
      </c>
    </row>
    <row r="1168" spans="1:6">
      <c r="A1168" s="467">
        <v>2</v>
      </c>
      <c r="B1168" s="467">
        <v>18</v>
      </c>
      <c r="C1168" s="467">
        <v>14</v>
      </c>
      <c r="D1168" s="471">
        <v>144</v>
      </c>
      <c r="E1168" s="471">
        <v>20.175038862610194</v>
      </c>
      <c r="F1168" s="467">
        <f>'2019 Actual plus Potential'!E1167</f>
        <v>0</v>
      </c>
    </row>
    <row r="1169" spans="1:6">
      <c r="A1169" s="467">
        <v>2</v>
      </c>
      <c r="B1169" s="467">
        <v>18</v>
      </c>
      <c r="C1169" s="467">
        <v>15</v>
      </c>
      <c r="D1169" s="471">
        <v>117.44356208481884</v>
      </c>
      <c r="E1169" s="471">
        <v>22.872240754676412</v>
      </c>
      <c r="F1169" s="467">
        <f>'2019 Actual plus Potential'!E1168</f>
        <v>0</v>
      </c>
    </row>
    <row r="1170" spans="1:6">
      <c r="A1170" s="467">
        <v>2</v>
      </c>
      <c r="B1170" s="467">
        <v>18</v>
      </c>
      <c r="C1170" s="467">
        <v>16</v>
      </c>
      <c r="D1170" s="471">
        <v>98.431798034349043</v>
      </c>
      <c r="E1170" s="471">
        <v>30.176901795312833</v>
      </c>
      <c r="F1170" s="467">
        <f>'2019 Actual plus Potential'!E1169</f>
        <v>0</v>
      </c>
    </row>
    <row r="1171" spans="1:6">
      <c r="A1171" s="467">
        <v>2</v>
      </c>
      <c r="B1171" s="467">
        <v>18</v>
      </c>
      <c r="C1171" s="467">
        <v>17</v>
      </c>
      <c r="D1171" s="471">
        <v>102.07273546408558</v>
      </c>
      <c r="E1171" s="471">
        <v>42.930724199096964</v>
      </c>
      <c r="F1171" s="467">
        <f>'2019 Actual plus Potential'!E1170</f>
        <v>0</v>
      </c>
    </row>
    <row r="1172" spans="1:6">
      <c r="A1172" s="467">
        <v>2</v>
      </c>
      <c r="B1172" s="467">
        <v>18</v>
      </c>
      <c r="C1172" s="467">
        <v>18</v>
      </c>
      <c r="D1172" s="471">
        <v>17.672540199086423</v>
      </c>
      <c r="E1172" s="471">
        <v>42.941675714900022</v>
      </c>
      <c r="F1172" s="467">
        <f>'2019 Actual plus Potential'!E1171</f>
        <v>0</v>
      </c>
    </row>
    <row r="1173" spans="1:6">
      <c r="A1173" s="467">
        <v>2</v>
      </c>
      <c r="B1173" s="467">
        <v>18</v>
      </c>
      <c r="C1173" s="467">
        <v>19</v>
      </c>
      <c r="D1173" s="471">
        <v>48.551493281704367</v>
      </c>
      <c r="E1173" s="471">
        <v>63.267689045366588</v>
      </c>
      <c r="F1173" s="467">
        <f>'2019 Actual plus Potential'!E1172</f>
        <v>0</v>
      </c>
    </row>
    <row r="1174" spans="1:6">
      <c r="A1174" s="467">
        <v>2</v>
      </c>
      <c r="B1174" s="467">
        <v>18</v>
      </c>
      <c r="C1174" s="467">
        <v>20</v>
      </c>
      <c r="D1174" s="471">
        <v>109.60341160712296</v>
      </c>
      <c r="E1174" s="471">
        <v>62.967304611911423</v>
      </c>
      <c r="F1174" s="467">
        <f>'2019 Actual plus Potential'!E1173</f>
        <v>0</v>
      </c>
    </row>
    <row r="1175" spans="1:6">
      <c r="A1175" s="467">
        <v>2</v>
      </c>
      <c r="B1175" s="467">
        <v>18</v>
      </c>
      <c r="C1175" s="467">
        <v>21</v>
      </c>
      <c r="D1175" s="471">
        <v>123.60227555010589</v>
      </c>
      <c r="E1175" s="471">
        <v>62.005917974629114</v>
      </c>
      <c r="F1175" s="467">
        <f>'2019 Actual plus Potential'!E1174</f>
        <v>0</v>
      </c>
    </row>
    <row r="1176" spans="1:6">
      <c r="A1176" s="467">
        <v>2</v>
      </c>
      <c r="B1176" s="467">
        <v>18</v>
      </c>
      <c r="C1176" s="467">
        <v>22</v>
      </c>
      <c r="D1176" s="471">
        <v>121.43092282034607</v>
      </c>
      <c r="E1176" s="471">
        <v>75.375372016770598</v>
      </c>
      <c r="F1176" s="467">
        <f>'2019 Actual plus Potential'!E1175</f>
        <v>1</v>
      </c>
    </row>
    <row r="1177" spans="1:6">
      <c r="A1177" s="467">
        <v>2</v>
      </c>
      <c r="B1177" s="467">
        <v>18</v>
      </c>
      <c r="C1177" s="467">
        <v>23</v>
      </c>
      <c r="D1177" s="471">
        <v>117.85304233933749</v>
      </c>
      <c r="E1177" s="471">
        <v>67.068647280154806</v>
      </c>
      <c r="F1177" s="467">
        <f>'2019 Actual plus Potential'!E1176</f>
        <v>0</v>
      </c>
    </row>
    <row r="1178" spans="1:6">
      <c r="A1178" s="467">
        <v>2</v>
      </c>
      <c r="B1178" s="467">
        <v>18</v>
      </c>
      <c r="C1178" s="467">
        <v>24</v>
      </c>
      <c r="D1178" s="471">
        <v>114.61443449017214</v>
      </c>
      <c r="E1178" s="471">
        <v>55.373992904751667</v>
      </c>
      <c r="F1178" s="467">
        <f>'2019 Actual plus Potential'!E1177</f>
        <v>0</v>
      </c>
    </row>
    <row r="1179" spans="1:6">
      <c r="A1179" s="467">
        <v>2</v>
      </c>
      <c r="B1179" s="467">
        <v>19</v>
      </c>
      <c r="C1179" s="467">
        <v>1</v>
      </c>
      <c r="D1179" s="471">
        <v>108.38825204971027</v>
      </c>
      <c r="E1179" s="471">
        <v>62.589477316706088</v>
      </c>
      <c r="F1179" s="467">
        <f>'2019 Actual plus Potential'!E1178</f>
        <v>10</v>
      </c>
    </row>
    <row r="1180" spans="1:6">
      <c r="A1180" s="467">
        <v>2</v>
      </c>
      <c r="B1180" s="467">
        <v>19</v>
      </c>
      <c r="C1180" s="467">
        <v>2</v>
      </c>
      <c r="D1180" s="471">
        <v>104.30371196767159</v>
      </c>
      <c r="E1180" s="471">
        <v>78.01703407869276</v>
      </c>
      <c r="F1180" s="467">
        <f>'2019 Actual plus Potential'!E1179</f>
        <v>27</v>
      </c>
    </row>
    <row r="1181" spans="1:6">
      <c r="A1181" s="467">
        <v>2</v>
      </c>
      <c r="B1181" s="467">
        <v>19</v>
      </c>
      <c r="C1181" s="467">
        <v>3</v>
      </c>
      <c r="D1181" s="471">
        <v>99.098323593171472</v>
      </c>
      <c r="E1181" s="471">
        <v>79.210749301225533</v>
      </c>
      <c r="F1181" s="467">
        <f>'2019 Actual plus Potential'!E1180</f>
        <v>21</v>
      </c>
    </row>
    <row r="1182" spans="1:6">
      <c r="A1182" s="467">
        <v>2</v>
      </c>
      <c r="B1182" s="467">
        <v>19</v>
      </c>
      <c r="C1182" s="467">
        <v>4</v>
      </c>
      <c r="D1182" s="471">
        <v>94.108203204805434</v>
      </c>
      <c r="E1182" s="471">
        <v>79.414916845839599</v>
      </c>
      <c r="F1182" s="467">
        <f>'2019 Actual plus Potential'!E1181</f>
        <v>21</v>
      </c>
    </row>
    <row r="1183" spans="1:6">
      <c r="A1183" s="467">
        <v>2</v>
      </c>
      <c r="B1183" s="467">
        <v>19</v>
      </c>
      <c r="C1183" s="467">
        <v>5</v>
      </c>
      <c r="D1183" s="471">
        <v>50.374310501975359</v>
      </c>
      <c r="E1183" s="471">
        <v>77.313008062782203</v>
      </c>
      <c r="F1183" s="467">
        <f>'2019 Actual plus Potential'!E1182</f>
        <v>25</v>
      </c>
    </row>
    <row r="1184" spans="1:6">
      <c r="A1184" s="467">
        <v>2</v>
      </c>
      <c r="B1184" s="467">
        <v>19</v>
      </c>
      <c r="C1184" s="467">
        <v>6</v>
      </c>
      <c r="D1184" s="471">
        <v>78.754855148080267</v>
      </c>
      <c r="E1184" s="471">
        <v>72.244802999354974</v>
      </c>
      <c r="F1184" s="467">
        <f>'2019 Actual plus Potential'!E1183</f>
        <v>23</v>
      </c>
    </row>
    <row r="1185" spans="1:6">
      <c r="A1185" s="467">
        <v>2</v>
      </c>
      <c r="B1185" s="467">
        <v>19</v>
      </c>
      <c r="C1185" s="467">
        <v>7</v>
      </c>
      <c r="D1185" s="471">
        <v>64.876442559010215</v>
      </c>
      <c r="E1185" s="471">
        <v>58.283967103848639</v>
      </c>
      <c r="F1185" s="467">
        <f>'2019 Actual plus Potential'!E1184</f>
        <v>24</v>
      </c>
    </row>
    <row r="1186" spans="1:6">
      <c r="A1186" s="467">
        <v>2</v>
      </c>
      <c r="B1186" s="467">
        <v>19</v>
      </c>
      <c r="C1186" s="467">
        <v>8</v>
      </c>
      <c r="D1186" s="471">
        <v>36.382451905487741</v>
      </c>
      <c r="E1186" s="471">
        <v>66.916108310040855</v>
      </c>
      <c r="F1186" s="467">
        <f>'2019 Actual plus Potential'!E1185</f>
        <v>10</v>
      </c>
    </row>
    <row r="1187" spans="1:6">
      <c r="A1187" s="467">
        <v>2</v>
      </c>
      <c r="B1187" s="467">
        <v>19</v>
      </c>
      <c r="C1187" s="467">
        <v>9</v>
      </c>
      <c r="D1187" s="471">
        <v>18.169506738425977</v>
      </c>
      <c r="E1187" s="471">
        <v>81.947063749731242</v>
      </c>
      <c r="F1187" s="467">
        <f>'2019 Actual plus Potential'!E1186</f>
        <v>3</v>
      </c>
    </row>
    <row r="1188" spans="1:6">
      <c r="A1188" s="467">
        <v>2</v>
      </c>
      <c r="B1188" s="467">
        <v>19</v>
      </c>
      <c r="C1188" s="467">
        <v>10</v>
      </c>
      <c r="D1188" s="471">
        <v>11.410134192400868</v>
      </c>
      <c r="E1188" s="471">
        <v>88.022808267039352</v>
      </c>
      <c r="F1188" s="467">
        <f>'2019 Actual plus Potential'!E1187</f>
        <v>0</v>
      </c>
    </row>
    <row r="1189" spans="1:6">
      <c r="A1189" s="467">
        <v>2</v>
      </c>
      <c r="B1189" s="467">
        <v>19</v>
      </c>
      <c r="C1189" s="467">
        <v>11</v>
      </c>
      <c r="D1189" s="471">
        <v>17.490184363155755</v>
      </c>
      <c r="E1189" s="471">
        <v>95.97908449795743</v>
      </c>
      <c r="F1189" s="467">
        <f>'2019 Actual plus Potential'!E1188</f>
        <v>3</v>
      </c>
    </row>
    <row r="1190" spans="1:6">
      <c r="A1190" s="467">
        <v>2</v>
      </c>
      <c r="B1190" s="467">
        <v>19</v>
      </c>
      <c r="C1190" s="467">
        <v>12</v>
      </c>
      <c r="D1190" s="471">
        <v>22.50664835453825</v>
      </c>
      <c r="E1190" s="471">
        <v>97.288572887551069</v>
      </c>
      <c r="F1190" s="467">
        <f>'2019 Actual plus Potential'!E1189</f>
        <v>19</v>
      </c>
    </row>
    <row r="1191" spans="1:6">
      <c r="A1191" s="467">
        <v>2</v>
      </c>
      <c r="B1191" s="467">
        <v>19</v>
      </c>
      <c r="C1191" s="467">
        <v>13</v>
      </c>
      <c r="D1191" s="471">
        <v>8.2477443338850502</v>
      </c>
      <c r="E1191" s="471">
        <v>97.085187594065786</v>
      </c>
      <c r="F1191" s="467">
        <f>'2019 Actual plus Potential'!E1190</f>
        <v>22</v>
      </c>
    </row>
    <row r="1192" spans="1:6">
      <c r="A1192" s="467">
        <v>2</v>
      </c>
      <c r="B1192" s="467">
        <v>19</v>
      </c>
      <c r="C1192" s="467">
        <v>14</v>
      </c>
      <c r="D1192" s="471">
        <v>12.314683659750823</v>
      </c>
      <c r="E1192" s="471">
        <v>99.16284659213072</v>
      </c>
      <c r="F1192" s="467">
        <f>'2019 Actual plus Potential'!E1191</f>
        <v>38</v>
      </c>
    </row>
    <row r="1193" spans="1:6">
      <c r="A1193" s="467">
        <v>2</v>
      </c>
      <c r="B1193" s="467">
        <v>19</v>
      </c>
      <c r="C1193" s="467">
        <v>15</v>
      </c>
      <c r="D1193" s="471">
        <v>52.57200073734375</v>
      </c>
      <c r="E1193" s="471">
        <v>99.398304181896378</v>
      </c>
      <c r="F1193" s="467">
        <f>'2019 Actual plus Potential'!E1192</f>
        <v>27</v>
      </c>
    </row>
    <row r="1194" spans="1:6">
      <c r="A1194" s="467">
        <v>2</v>
      </c>
      <c r="B1194" s="467">
        <v>19</v>
      </c>
      <c r="C1194" s="467">
        <v>16</v>
      </c>
      <c r="D1194" s="471">
        <v>21.233265310694691</v>
      </c>
      <c r="E1194" s="471">
        <v>99.612640991184705</v>
      </c>
      <c r="F1194" s="467">
        <f>'2019 Actual plus Potential'!E1193</f>
        <v>22</v>
      </c>
    </row>
    <row r="1195" spans="1:6">
      <c r="A1195" s="467">
        <v>2</v>
      </c>
      <c r="B1195" s="467">
        <v>19</v>
      </c>
      <c r="C1195" s="467">
        <v>17</v>
      </c>
      <c r="D1195" s="471">
        <v>72.784257493885661</v>
      </c>
      <c r="E1195" s="471">
        <v>94.039101698559463</v>
      </c>
      <c r="F1195" s="467">
        <f>'2019 Actual plus Potential'!E1194</f>
        <v>9</v>
      </c>
    </row>
    <row r="1196" spans="1:6">
      <c r="A1196" s="467">
        <v>2</v>
      </c>
      <c r="B1196" s="467">
        <v>19</v>
      </c>
      <c r="C1196" s="467">
        <v>18</v>
      </c>
      <c r="D1196" s="471">
        <v>50.181080779310314</v>
      </c>
      <c r="E1196" s="471">
        <v>88.897365029026005</v>
      </c>
      <c r="F1196" s="467">
        <f>'2019 Actual plus Potential'!E1195</f>
        <v>9</v>
      </c>
    </row>
    <row r="1197" spans="1:6">
      <c r="A1197" s="467">
        <v>2</v>
      </c>
      <c r="B1197" s="467">
        <v>19</v>
      </c>
      <c r="C1197" s="467">
        <v>19</v>
      </c>
      <c r="D1197" s="471">
        <v>75.801501086099663</v>
      </c>
      <c r="E1197" s="471">
        <v>81.45033428294991</v>
      </c>
      <c r="F1197" s="467">
        <f>'2019 Actual plus Potential'!E1196</f>
        <v>7</v>
      </c>
    </row>
    <row r="1198" spans="1:6">
      <c r="A1198" s="467">
        <v>2</v>
      </c>
      <c r="B1198" s="467">
        <v>19</v>
      </c>
      <c r="C1198" s="467">
        <v>20</v>
      </c>
      <c r="D1198" s="471">
        <v>81.656167805164472</v>
      </c>
      <c r="E1198" s="471">
        <v>73.517525585895513</v>
      </c>
      <c r="F1198" s="467">
        <f>'2019 Actual plus Potential'!E1197</f>
        <v>3</v>
      </c>
    </row>
    <row r="1199" spans="1:6">
      <c r="A1199" s="467">
        <v>2</v>
      </c>
      <c r="B1199" s="467">
        <v>19</v>
      </c>
      <c r="C1199" s="467">
        <v>21</v>
      </c>
      <c r="D1199" s="471">
        <v>83.707318971499859</v>
      </c>
      <c r="E1199" s="471">
        <v>94.907400451515798</v>
      </c>
      <c r="F1199" s="467">
        <f>'2019 Actual plus Potential'!E1198</f>
        <v>3</v>
      </c>
    </row>
    <row r="1200" spans="1:6">
      <c r="A1200" s="467">
        <v>2</v>
      </c>
      <c r="B1200" s="467">
        <v>19</v>
      </c>
      <c r="C1200" s="467">
        <v>22</v>
      </c>
      <c r="D1200" s="471">
        <v>83.861027902454069</v>
      </c>
      <c r="E1200" s="471">
        <v>65.979753708879812</v>
      </c>
      <c r="F1200" s="467">
        <f>'2019 Actual plus Potential'!E1199</f>
        <v>9</v>
      </c>
    </row>
    <row r="1201" spans="1:6">
      <c r="A1201" s="467">
        <v>2</v>
      </c>
      <c r="B1201" s="467">
        <v>19</v>
      </c>
      <c r="C1201" s="467">
        <v>23</v>
      </c>
      <c r="D1201" s="471">
        <v>87.779645322965365</v>
      </c>
      <c r="E1201" s="471">
        <v>47.66803703504624</v>
      </c>
      <c r="F1201" s="467">
        <f>'2019 Actual plus Potential'!E1200</f>
        <v>12</v>
      </c>
    </row>
    <row r="1202" spans="1:6">
      <c r="A1202" s="467">
        <v>2</v>
      </c>
      <c r="B1202" s="467">
        <v>19</v>
      </c>
      <c r="C1202" s="467">
        <v>24</v>
      </c>
      <c r="D1202" s="471">
        <v>89.882474413854283</v>
      </c>
      <c r="E1202" s="471">
        <v>67.619352074822629</v>
      </c>
      <c r="F1202" s="467">
        <f>'2019 Actual plus Potential'!E1201</f>
        <v>11</v>
      </c>
    </row>
    <row r="1203" spans="1:6">
      <c r="A1203" s="467">
        <v>2</v>
      </c>
      <c r="B1203" s="467">
        <v>20</v>
      </c>
      <c r="C1203" s="467">
        <v>1</v>
      </c>
      <c r="D1203" s="471">
        <v>90.884355774711224</v>
      </c>
      <c r="E1203" s="471">
        <v>71.171554450655776</v>
      </c>
      <c r="F1203" s="467">
        <f>'2019 Actual plus Potential'!E1202</f>
        <v>12</v>
      </c>
    </row>
    <row r="1204" spans="1:6">
      <c r="A1204" s="467">
        <v>2</v>
      </c>
      <c r="B1204" s="467">
        <v>20</v>
      </c>
      <c r="C1204" s="467">
        <v>2</v>
      </c>
      <c r="D1204" s="471">
        <v>89.019457245581279</v>
      </c>
      <c r="E1204" s="471">
        <v>51.88280611696409</v>
      </c>
      <c r="F1204" s="467">
        <f>'2019 Actual plus Potential'!E1203</f>
        <v>8</v>
      </c>
    </row>
    <row r="1205" spans="1:6">
      <c r="A1205" s="467">
        <v>2</v>
      </c>
      <c r="B1205" s="467">
        <v>20</v>
      </c>
      <c r="C1205" s="467">
        <v>3</v>
      </c>
      <c r="D1205" s="471">
        <v>93.315591793435104</v>
      </c>
      <c r="E1205" s="471">
        <v>77.15186433025157</v>
      </c>
      <c r="F1205" s="467">
        <f>'2019 Actual plus Potential'!E1204</f>
        <v>6</v>
      </c>
    </row>
    <row r="1206" spans="1:6">
      <c r="A1206" s="467">
        <v>2</v>
      </c>
      <c r="B1206" s="467">
        <v>20</v>
      </c>
      <c r="C1206" s="467">
        <v>4</v>
      </c>
      <c r="D1206" s="471">
        <v>95.297807642062267</v>
      </c>
      <c r="E1206" s="471">
        <v>69.414618415394543</v>
      </c>
      <c r="F1206" s="467">
        <f>'2019 Actual plus Potential'!E1205</f>
        <v>7</v>
      </c>
    </row>
    <row r="1207" spans="1:6">
      <c r="A1207" s="467">
        <v>2</v>
      </c>
      <c r="B1207" s="467">
        <v>20</v>
      </c>
      <c r="C1207" s="467">
        <v>5</v>
      </c>
      <c r="D1207" s="471">
        <v>98.032157324784606</v>
      </c>
      <c r="E1207" s="471">
        <v>83.156423994839813</v>
      </c>
      <c r="F1207" s="467">
        <f>'2019 Actual plus Potential'!E1206</f>
        <v>7</v>
      </c>
    </row>
    <row r="1208" spans="1:6">
      <c r="A1208" s="467">
        <v>2</v>
      </c>
      <c r="B1208" s="467">
        <v>20</v>
      </c>
      <c r="C1208" s="467">
        <v>6</v>
      </c>
      <c r="D1208" s="471">
        <v>94.991615632606525</v>
      </c>
      <c r="E1208" s="471">
        <v>92.652952698344436</v>
      </c>
      <c r="F1208" s="467">
        <f>'2019 Actual plus Potential'!E1207</f>
        <v>4</v>
      </c>
    </row>
    <row r="1209" spans="1:6">
      <c r="A1209" s="467">
        <v>2</v>
      </c>
      <c r="B1209" s="467">
        <v>20</v>
      </c>
      <c r="C1209" s="467">
        <v>7</v>
      </c>
      <c r="D1209" s="471">
        <v>102.98450805991642</v>
      </c>
      <c r="E1209" s="471">
        <v>94.867505643947538</v>
      </c>
      <c r="F1209" s="467">
        <f>'2019 Actual plus Potential'!E1208</f>
        <v>1</v>
      </c>
    </row>
    <row r="1210" spans="1:6">
      <c r="A1210" s="467">
        <v>2</v>
      </c>
      <c r="B1210" s="467">
        <v>20</v>
      </c>
      <c r="C1210" s="467">
        <v>8</v>
      </c>
      <c r="D1210" s="471">
        <v>104.68381819170071</v>
      </c>
      <c r="E1210" s="471">
        <v>85.094060040851431</v>
      </c>
      <c r="F1210" s="467">
        <f>'2019 Actual plus Potential'!E1209</f>
        <v>7</v>
      </c>
    </row>
    <row r="1211" spans="1:6">
      <c r="A1211" s="467">
        <v>2</v>
      </c>
      <c r="B1211" s="467">
        <v>20</v>
      </c>
      <c r="C1211" s="467">
        <v>9</v>
      </c>
      <c r="D1211" s="471">
        <v>69.443581808931441</v>
      </c>
      <c r="E1211" s="471">
        <v>98.338353902386586</v>
      </c>
      <c r="F1211" s="467">
        <f>'2019 Actual plus Potential'!E1210</f>
        <v>6</v>
      </c>
    </row>
    <row r="1212" spans="1:6">
      <c r="A1212" s="467">
        <v>2</v>
      </c>
      <c r="B1212" s="467">
        <v>20</v>
      </c>
      <c r="C1212" s="467">
        <v>10</v>
      </c>
      <c r="D1212" s="471">
        <v>78.395585642415483</v>
      </c>
      <c r="E1212" s="471">
        <v>93.361672221027746</v>
      </c>
      <c r="F1212" s="467">
        <f>'2019 Actual plus Potential'!E1211</f>
        <v>0</v>
      </c>
    </row>
    <row r="1213" spans="1:6">
      <c r="A1213" s="467">
        <v>2</v>
      </c>
      <c r="B1213" s="467">
        <v>20</v>
      </c>
      <c r="C1213" s="467">
        <v>11</v>
      </c>
      <c r="D1213" s="471">
        <v>65.250539144927316</v>
      </c>
      <c r="E1213" s="471">
        <v>97.903422274779629</v>
      </c>
      <c r="F1213" s="467">
        <f>'2019 Actual plus Potential'!E1212</f>
        <v>0</v>
      </c>
    </row>
    <row r="1214" spans="1:6">
      <c r="A1214" s="467">
        <v>2</v>
      </c>
      <c r="B1214" s="467">
        <v>20</v>
      </c>
      <c r="C1214" s="467">
        <v>12</v>
      </c>
      <c r="D1214" s="471">
        <v>53.267267280964745</v>
      </c>
      <c r="E1214" s="471">
        <v>98.89218770156954</v>
      </c>
      <c r="F1214" s="467">
        <f>'2019 Actual plus Potential'!E1213</f>
        <v>1</v>
      </c>
    </row>
    <row r="1215" spans="1:6">
      <c r="A1215" s="467">
        <v>2</v>
      </c>
      <c r="B1215" s="467">
        <v>20</v>
      </c>
      <c r="C1215" s="467">
        <v>13</v>
      </c>
      <c r="D1215" s="471">
        <v>38.21211108325452</v>
      </c>
      <c r="E1215" s="471">
        <v>98.522182917652117</v>
      </c>
      <c r="F1215" s="467">
        <f>'2019 Actual plus Potential'!E1214</f>
        <v>0</v>
      </c>
    </row>
    <row r="1216" spans="1:6">
      <c r="A1216" s="467">
        <v>2</v>
      </c>
      <c r="B1216" s="467">
        <v>20</v>
      </c>
      <c r="C1216" s="467">
        <v>14</v>
      </c>
      <c r="D1216" s="471">
        <v>31.690217569285583</v>
      </c>
      <c r="E1216" s="471">
        <v>99.652535798752936</v>
      </c>
      <c r="F1216" s="467">
        <f>'2019 Actual plus Potential'!E1215</f>
        <v>0</v>
      </c>
    </row>
    <row r="1217" spans="1:6">
      <c r="A1217" s="467">
        <v>2</v>
      </c>
      <c r="B1217" s="467">
        <v>20</v>
      </c>
      <c r="C1217" s="467">
        <v>15</v>
      </c>
      <c r="D1217" s="471">
        <v>15.230279463304111</v>
      </c>
      <c r="E1217" s="471">
        <v>99.428029724790363</v>
      </c>
      <c r="F1217" s="467">
        <f>'2019 Actual plus Potential'!E1216</f>
        <v>0</v>
      </c>
    </row>
    <row r="1218" spans="1:6">
      <c r="A1218" s="467">
        <v>2</v>
      </c>
      <c r="B1218" s="467">
        <v>20</v>
      </c>
      <c r="C1218" s="467">
        <v>16</v>
      </c>
      <c r="D1218" s="471">
        <v>4.9030975230605991</v>
      </c>
      <c r="E1218" s="471">
        <v>92.787499892496228</v>
      </c>
      <c r="F1218" s="467">
        <f>'2019 Actual plus Potential'!E1217</f>
        <v>0</v>
      </c>
    </row>
    <row r="1219" spans="1:6">
      <c r="A1219" s="467">
        <v>2</v>
      </c>
      <c r="B1219" s="467">
        <v>20</v>
      </c>
      <c r="C1219" s="467">
        <v>17</v>
      </c>
      <c r="D1219" s="471">
        <v>2.6225661529933255</v>
      </c>
      <c r="E1219" s="471">
        <v>82.960861212642442</v>
      </c>
      <c r="F1219" s="467">
        <f>'2019 Actual plus Potential'!E1218</f>
        <v>2</v>
      </c>
    </row>
    <row r="1220" spans="1:6">
      <c r="A1220" s="467">
        <v>2</v>
      </c>
      <c r="B1220" s="467">
        <v>20</v>
      </c>
      <c r="C1220" s="467">
        <v>18</v>
      </c>
      <c r="D1220" s="471">
        <v>0</v>
      </c>
      <c r="E1220" s="471">
        <v>94.717313427219963</v>
      </c>
      <c r="F1220" s="467">
        <f>'2019 Actual plus Potential'!E1219</f>
        <v>10</v>
      </c>
    </row>
    <row r="1221" spans="1:6">
      <c r="A1221" s="467">
        <v>2</v>
      </c>
      <c r="B1221" s="467">
        <v>20</v>
      </c>
      <c r="C1221" s="467">
        <v>19</v>
      </c>
      <c r="D1221" s="471">
        <v>1.804458446126684E-2</v>
      </c>
      <c r="E1221" s="471">
        <v>98.055961244893567</v>
      </c>
      <c r="F1221" s="467">
        <f>'2019 Actual plus Potential'!E1220</f>
        <v>14</v>
      </c>
    </row>
    <row r="1222" spans="1:6">
      <c r="A1222" s="467">
        <v>2</v>
      </c>
      <c r="B1222" s="467">
        <v>20</v>
      </c>
      <c r="C1222" s="467">
        <v>20</v>
      </c>
      <c r="D1222" s="471">
        <v>3.3053866567145156</v>
      </c>
      <c r="E1222" s="471">
        <v>98.996227101698565</v>
      </c>
      <c r="F1222" s="467">
        <f>'2019 Actual plus Potential'!E1221</f>
        <v>13</v>
      </c>
    </row>
    <row r="1223" spans="1:6">
      <c r="A1223" s="467">
        <v>2</v>
      </c>
      <c r="B1223" s="467">
        <v>20</v>
      </c>
      <c r="C1223" s="467">
        <v>21</v>
      </c>
      <c r="D1223" s="471">
        <v>12.081256865903612</v>
      </c>
      <c r="E1223" s="471">
        <v>87.677835519243175</v>
      </c>
      <c r="F1223" s="467">
        <f>'2019 Actual plus Potential'!E1222</f>
        <v>12</v>
      </c>
    </row>
    <row r="1224" spans="1:6">
      <c r="A1224" s="467">
        <v>2</v>
      </c>
      <c r="B1224" s="467">
        <v>20</v>
      </c>
      <c r="C1224" s="467">
        <v>22</v>
      </c>
      <c r="D1224" s="471">
        <v>38.506633624410192</v>
      </c>
      <c r="E1224" s="471">
        <v>66.171405235433241</v>
      </c>
      <c r="F1224" s="467">
        <f>'2019 Actual plus Potential'!E1223</f>
        <v>22</v>
      </c>
    </row>
    <row r="1225" spans="1:6">
      <c r="A1225" s="467">
        <v>2</v>
      </c>
      <c r="B1225" s="467">
        <v>20</v>
      </c>
      <c r="C1225" s="467">
        <v>23</v>
      </c>
      <c r="D1225" s="471">
        <v>89.510222802444019</v>
      </c>
      <c r="E1225" s="471">
        <v>77.777665233283159</v>
      </c>
      <c r="F1225" s="467">
        <f>'2019 Actual plus Potential'!E1224</f>
        <v>44</v>
      </c>
    </row>
    <row r="1226" spans="1:6">
      <c r="A1226" s="467">
        <v>2</v>
      </c>
      <c r="B1226" s="467">
        <v>20</v>
      </c>
      <c r="C1226" s="467">
        <v>24</v>
      </c>
      <c r="D1226" s="471">
        <v>94.575160064121306</v>
      </c>
      <c r="E1226" s="471">
        <v>70.78355789077618</v>
      </c>
      <c r="F1226" s="467">
        <f>'2019 Actual plus Potential'!E1225</f>
        <v>52</v>
      </c>
    </row>
    <row r="1227" spans="1:6">
      <c r="A1227" s="467">
        <v>2</v>
      </c>
      <c r="B1227" s="467">
        <v>21</v>
      </c>
      <c r="C1227" s="467">
        <v>1</v>
      </c>
      <c r="D1227" s="471">
        <v>63.499959870310555</v>
      </c>
      <c r="E1227" s="471">
        <v>94.803361051386801</v>
      </c>
      <c r="F1227" s="467">
        <f>'2019 Actual plus Potential'!E1226</f>
        <v>63</v>
      </c>
    </row>
    <row r="1228" spans="1:6">
      <c r="A1228" s="467">
        <v>2</v>
      </c>
      <c r="B1228" s="467">
        <v>21</v>
      </c>
      <c r="C1228" s="467">
        <v>2</v>
      </c>
      <c r="D1228" s="471">
        <v>91.853186813948795</v>
      </c>
      <c r="E1228" s="471">
        <v>85.864577402709116</v>
      </c>
      <c r="F1228" s="467">
        <f>'2019 Actual plus Potential'!E1227</f>
        <v>79</v>
      </c>
    </row>
    <row r="1229" spans="1:6">
      <c r="A1229" s="467">
        <v>2</v>
      </c>
      <c r="B1229" s="467">
        <v>21</v>
      </c>
      <c r="C1229" s="467">
        <v>3</v>
      </c>
      <c r="D1229" s="471">
        <v>102.80701807958783</v>
      </c>
      <c r="E1229" s="471">
        <v>68.175532627391959</v>
      </c>
      <c r="F1229" s="467">
        <f>'2019 Actual plus Potential'!E1228</f>
        <v>79</v>
      </c>
    </row>
    <row r="1230" spans="1:6">
      <c r="A1230" s="467">
        <v>2</v>
      </c>
      <c r="B1230" s="467">
        <v>21</v>
      </c>
      <c r="C1230" s="467">
        <v>4</v>
      </c>
      <c r="D1230" s="471">
        <v>101.06977262155291</v>
      </c>
      <c r="E1230" s="471">
        <v>84.420541818963642</v>
      </c>
      <c r="F1230" s="467">
        <f>'2019 Actual plus Potential'!E1229</f>
        <v>77</v>
      </c>
    </row>
    <row r="1231" spans="1:6">
      <c r="A1231" s="467">
        <v>2</v>
      </c>
      <c r="B1231" s="467">
        <v>21</v>
      </c>
      <c r="C1231" s="467">
        <v>5</v>
      </c>
      <c r="D1231" s="471">
        <v>120.85259670695682</v>
      </c>
      <c r="E1231" s="471">
        <v>53.275995377338212</v>
      </c>
      <c r="F1231" s="467">
        <f>'2019 Actual plus Potential'!E1230</f>
        <v>77</v>
      </c>
    </row>
    <row r="1232" spans="1:6">
      <c r="A1232" s="467">
        <v>2</v>
      </c>
      <c r="B1232" s="467">
        <v>21</v>
      </c>
      <c r="C1232" s="467">
        <v>6</v>
      </c>
      <c r="D1232" s="471">
        <v>106.21436956762707</v>
      </c>
      <c r="E1232" s="471">
        <v>30.013411309395828</v>
      </c>
      <c r="F1232" s="467">
        <f>'2019 Actual plus Potential'!E1231</f>
        <v>72</v>
      </c>
    </row>
    <row r="1233" spans="1:6">
      <c r="A1233" s="467">
        <v>2</v>
      </c>
      <c r="B1233" s="467">
        <v>21</v>
      </c>
      <c r="C1233" s="467">
        <v>7</v>
      </c>
      <c r="D1233" s="471">
        <v>104.12939270240355</v>
      </c>
      <c r="E1233" s="471">
        <v>9.3158286927542449</v>
      </c>
      <c r="F1233" s="467">
        <f>'2019 Actual plus Potential'!E1232</f>
        <v>68</v>
      </c>
    </row>
    <row r="1234" spans="1:6">
      <c r="A1234" s="467">
        <v>2</v>
      </c>
      <c r="B1234" s="467">
        <v>21</v>
      </c>
      <c r="C1234" s="467">
        <v>8</v>
      </c>
      <c r="D1234" s="471">
        <v>106.09348272528575</v>
      </c>
      <c r="E1234" s="471">
        <v>3.1352625241883465</v>
      </c>
      <c r="F1234" s="467">
        <f>'2019 Actual plus Potential'!E1233</f>
        <v>71</v>
      </c>
    </row>
    <row r="1235" spans="1:6">
      <c r="A1235" s="467">
        <v>2</v>
      </c>
      <c r="B1235" s="467">
        <v>21</v>
      </c>
      <c r="C1235" s="467">
        <v>9</v>
      </c>
      <c r="D1235" s="471">
        <v>69.210075570020223</v>
      </c>
      <c r="E1235" s="471">
        <v>0.63988142334981735</v>
      </c>
      <c r="F1235" s="467">
        <f>'2019 Actual plus Potential'!E1234</f>
        <v>65</v>
      </c>
    </row>
    <row r="1236" spans="1:6">
      <c r="A1236" s="467">
        <v>2</v>
      </c>
      <c r="B1236" s="467">
        <v>21</v>
      </c>
      <c r="C1236" s="467">
        <v>10</v>
      </c>
      <c r="D1236" s="471">
        <v>16.047029702356166</v>
      </c>
      <c r="E1236" s="471">
        <v>16.270041227692968</v>
      </c>
      <c r="F1236" s="467">
        <f>'2019 Actual plus Potential'!E1235</f>
        <v>57</v>
      </c>
    </row>
    <row r="1237" spans="1:6">
      <c r="A1237" s="467">
        <v>2</v>
      </c>
      <c r="B1237" s="467">
        <v>21</v>
      </c>
      <c r="C1237" s="467">
        <v>11</v>
      </c>
      <c r="D1237" s="471">
        <v>1.443018043092732</v>
      </c>
      <c r="E1237" s="471">
        <v>89.669446893141242</v>
      </c>
      <c r="F1237" s="467">
        <f>'2019 Actual plus Potential'!E1236</f>
        <v>37</v>
      </c>
    </row>
    <row r="1238" spans="1:6">
      <c r="A1238" s="467">
        <v>2</v>
      </c>
      <c r="B1238" s="467">
        <v>21</v>
      </c>
      <c r="C1238" s="467">
        <v>12</v>
      </c>
      <c r="D1238" s="471">
        <v>2.7641333395363291E-2</v>
      </c>
      <c r="E1238" s="471">
        <v>93.870135454740918</v>
      </c>
      <c r="F1238" s="467">
        <f>'2019 Actual plus Potential'!E1237</f>
        <v>17</v>
      </c>
    </row>
    <row r="1239" spans="1:6">
      <c r="A1239" s="467">
        <v>2</v>
      </c>
      <c r="B1239" s="467">
        <v>21</v>
      </c>
      <c r="C1239" s="467">
        <v>13</v>
      </c>
      <c r="D1239" s="471">
        <v>0</v>
      </c>
      <c r="E1239" s="471">
        <v>93.044078262739191</v>
      </c>
      <c r="F1239" s="467">
        <f>'2019 Actual plus Potential'!E1238</f>
        <v>3</v>
      </c>
    </row>
    <row r="1240" spans="1:6">
      <c r="A1240" s="467">
        <v>2</v>
      </c>
      <c r="B1240" s="467">
        <v>21</v>
      </c>
      <c r="C1240" s="467">
        <v>14</v>
      </c>
      <c r="D1240" s="471">
        <v>7.1054409841713614E-2</v>
      </c>
      <c r="E1240" s="471">
        <v>90.075435228983011</v>
      </c>
      <c r="F1240" s="467">
        <f>'2019 Actual plus Potential'!E1239</f>
        <v>2</v>
      </c>
    </row>
    <row r="1241" spans="1:6">
      <c r="A1241" s="467">
        <v>2</v>
      </c>
      <c r="B1241" s="467">
        <v>21</v>
      </c>
      <c r="C1241" s="467">
        <v>15</v>
      </c>
      <c r="D1241" s="471">
        <v>2.5819537908374208</v>
      </c>
      <c r="E1241" s="471">
        <v>94.735305203182108</v>
      </c>
      <c r="F1241" s="467">
        <f>'2019 Actual plus Potential'!E1240</f>
        <v>1</v>
      </c>
    </row>
    <row r="1242" spans="1:6">
      <c r="A1242" s="467">
        <v>2</v>
      </c>
      <c r="B1242" s="467">
        <v>21</v>
      </c>
      <c r="C1242" s="467">
        <v>16</v>
      </c>
      <c r="D1242" s="471">
        <v>35.232906857500346</v>
      </c>
      <c r="E1242" s="471">
        <v>95.880520855729941</v>
      </c>
      <c r="F1242" s="467">
        <f>'2019 Actual plus Potential'!E1241</f>
        <v>0</v>
      </c>
    </row>
    <row r="1243" spans="1:6">
      <c r="A1243" s="467">
        <v>2</v>
      </c>
      <c r="B1243" s="467">
        <v>21</v>
      </c>
      <c r="C1243" s="467">
        <v>17</v>
      </c>
      <c r="D1243" s="471">
        <v>77.236269153570106</v>
      </c>
      <c r="E1243" s="471">
        <v>84.828094657062991</v>
      </c>
      <c r="F1243" s="467">
        <f>'2019 Actual plus Potential'!E1242</f>
        <v>3</v>
      </c>
    </row>
    <row r="1244" spans="1:6">
      <c r="A1244" s="467">
        <v>2</v>
      </c>
      <c r="B1244" s="467">
        <v>21</v>
      </c>
      <c r="C1244" s="467">
        <v>18</v>
      </c>
      <c r="D1244" s="471">
        <v>68.392283123871806</v>
      </c>
      <c r="E1244" s="471">
        <v>80.461568856159971</v>
      </c>
      <c r="F1244" s="467">
        <f>'2019 Actual plus Potential'!E1243</f>
        <v>4</v>
      </c>
    </row>
    <row r="1245" spans="1:6">
      <c r="A1245" s="467">
        <v>2</v>
      </c>
      <c r="B1245" s="467">
        <v>21</v>
      </c>
      <c r="C1245" s="467">
        <v>19</v>
      </c>
      <c r="D1245" s="471">
        <v>120.35510109428404</v>
      </c>
      <c r="E1245" s="471">
        <v>72.718847183401422</v>
      </c>
      <c r="F1245" s="467">
        <f>'2019 Actual plus Potential'!E1244</f>
        <v>0</v>
      </c>
    </row>
    <row r="1246" spans="1:6">
      <c r="A1246" s="467">
        <v>2</v>
      </c>
      <c r="B1246" s="467">
        <v>21</v>
      </c>
      <c r="C1246" s="467">
        <v>20</v>
      </c>
      <c r="D1246" s="471">
        <v>133.94111332949421</v>
      </c>
      <c r="E1246" s="471">
        <v>57.187251021285746</v>
      </c>
      <c r="F1246" s="467">
        <f>'2019 Actual plus Potential'!E1245</f>
        <v>1</v>
      </c>
    </row>
    <row r="1247" spans="1:6">
      <c r="A1247" s="467">
        <v>2</v>
      </c>
      <c r="B1247" s="467">
        <v>21</v>
      </c>
      <c r="C1247" s="467">
        <v>21</v>
      </c>
      <c r="D1247" s="471">
        <v>135.11214960435376</v>
      </c>
      <c r="E1247" s="471">
        <v>84.981415878305739</v>
      </c>
      <c r="F1247" s="467">
        <f>'2019 Actual plus Potential'!E1246</f>
        <v>0</v>
      </c>
    </row>
    <row r="1248" spans="1:6">
      <c r="A1248" s="467">
        <v>2</v>
      </c>
      <c r="B1248" s="467">
        <v>21</v>
      </c>
      <c r="C1248" s="467">
        <v>22</v>
      </c>
      <c r="D1248" s="471">
        <v>133.65023592023016</v>
      </c>
      <c r="E1248" s="471">
        <v>65.23035712749946</v>
      </c>
      <c r="F1248" s="467">
        <f>'2019 Actual plus Potential'!E1247</f>
        <v>0</v>
      </c>
    </row>
    <row r="1249" spans="1:6">
      <c r="A1249" s="467">
        <v>2</v>
      </c>
      <c r="B1249" s="467">
        <v>21</v>
      </c>
      <c r="C1249" s="467">
        <v>23</v>
      </c>
      <c r="D1249" s="471">
        <v>131.98672969705666</v>
      </c>
      <c r="E1249" s="471">
        <v>31.674130455815952</v>
      </c>
      <c r="F1249" s="467">
        <f>'2019 Actual plus Potential'!E1248</f>
        <v>2</v>
      </c>
    </row>
    <row r="1250" spans="1:6">
      <c r="A1250" s="467">
        <v>2</v>
      </c>
      <c r="B1250" s="467">
        <v>21</v>
      </c>
      <c r="C1250" s="467">
        <v>24</v>
      </c>
      <c r="D1250" s="471">
        <v>124.72224561489114</v>
      </c>
      <c r="E1250" s="471">
        <v>6.0209869382928396</v>
      </c>
      <c r="F1250" s="467">
        <f>'2019 Actual plus Potential'!E1249</f>
        <v>4</v>
      </c>
    </row>
    <row r="1251" spans="1:6">
      <c r="A1251" s="467">
        <v>2</v>
      </c>
      <c r="B1251" s="467">
        <v>22</v>
      </c>
      <c r="C1251" s="467">
        <v>1</v>
      </c>
      <c r="D1251" s="471">
        <v>124.97587109991984</v>
      </c>
      <c r="E1251" s="471">
        <v>2.4938165985809504</v>
      </c>
      <c r="F1251" s="467">
        <f>'2019 Actual plus Potential'!E1250</f>
        <v>4</v>
      </c>
    </row>
    <row r="1252" spans="1:6">
      <c r="A1252" s="467">
        <v>2</v>
      </c>
      <c r="B1252" s="467">
        <v>22</v>
      </c>
      <c r="C1252" s="467">
        <v>2</v>
      </c>
      <c r="D1252" s="471">
        <v>90.812337087579877</v>
      </c>
      <c r="E1252" s="471">
        <v>4.2859539346377131</v>
      </c>
      <c r="F1252" s="467">
        <f>'2019 Actual plus Potential'!E1251</f>
        <v>3</v>
      </c>
    </row>
    <row r="1253" spans="1:6">
      <c r="A1253" s="467">
        <v>2</v>
      </c>
      <c r="B1253" s="467">
        <v>22</v>
      </c>
      <c r="C1253" s="467">
        <v>3</v>
      </c>
      <c r="D1253" s="471">
        <v>74.880039681035058</v>
      </c>
      <c r="E1253" s="471">
        <v>6.2580090303160614E-3</v>
      </c>
      <c r="F1253" s="467">
        <f>'2019 Actual plus Potential'!E1252</f>
        <v>2</v>
      </c>
    </row>
    <row r="1254" spans="1:6">
      <c r="A1254" s="467">
        <v>2</v>
      </c>
      <c r="B1254" s="467">
        <v>22</v>
      </c>
      <c r="C1254" s="467">
        <v>4</v>
      </c>
      <c r="D1254" s="471">
        <v>60.211106115352202</v>
      </c>
      <c r="E1254" s="471">
        <v>0.12594243173511072</v>
      </c>
      <c r="F1254" s="467">
        <f>'2019 Actual plus Potential'!E1253</f>
        <v>2</v>
      </c>
    </row>
    <row r="1255" spans="1:6">
      <c r="A1255" s="467">
        <v>2</v>
      </c>
      <c r="B1255" s="467">
        <v>22</v>
      </c>
      <c r="C1255" s="467">
        <v>5</v>
      </c>
      <c r="D1255" s="471">
        <v>88.363177437767916</v>
      </c>
      <c r="E1255" s="471">
        <v>0.23702209202322083</v>
      </c>
      <c r="F1255" s="467">
        <f>'2019 Actual plus Potential'!E1254</f>
        <v>4</v>
      </c>
    </row>
    <row r="1256" spans="1:6">
      <c r="A1256" s="467">
        <v>2</v>
      </c>
      <c r="B1256" s="467">
        <v>22</v>
      </c>
      <c r="C1256" s="467">
        <v>6</v>
      </c>
      <c r="D1256" s="471">
        <v>89.330715381420632</v>
      </c>
      <c r="E1256" s="471">
        <v>1.7264282412384435</v>
      </c>
      <c r="F1256" s="467">
        <f>'2019 Actual plus Potential'!E1255</f>
        <v>6</v>
      </c>
    </row>
    <row r="1257" spans="1:6">
      <c r="A1257" s="467">
        <v>2</v>
      </c>
      <c r="B1257" s="467">
        <v>22</v>
      </c>
      <c r="C1257" s="467">
        <v>7</v>
      </c>
      <c r="D1257" s="471">
        <v>82.741314803267642</v>
      </c>
      <c r="E1257" s="471">
        <v>2.4891230918082132</v>
      </c>
      <c r="F1257" s="467">
        <f>'2019 Actual plus Potential'!E1256</f>
        <v>10</v>
      </c>
    </row>
    <row r="1258" spans="1:6">
      <c r="A1258" s="467">
        <v>2</v>
      </c>
      <c r="B1258" s="467">
        <v>22</v>
      </c>
      <c r="C1258" s="467">
        <v>8</v>
      </c>
      <c r="D1258" s="471">
        <v>91.674828264104619</v>
      </c>
      <c r="E1258" s="471">
        <v>3.5960084390453666</v>
      </c>
      <c r="F1258" s="467">
        <f>'2019 Actual plus Potential'!E1257</f>
        <v>23</v>
      </c>
    </row>
    <row r="1259" spans="1:6">
      <c r="A1259" s="467">
        <v>2</v>
      </c>
      <c r="B1259" s="467">
        <v>22</v>
      </c>
      <c r="C1259" s="467">
        <v>9</v>
      </c>
      <c r="D1259" s="471">
        <v>67.026067926588496</v>
      </c>
      <c r="E1259" s="471">
        <v>1.4596806063212213</v>
      </c>
      <c r="F1259" s="467">
        <f>'2019 Actual plus Potential'!E1258</f>
        <v>47</v>
      </c>
    </row>
    <row r="1260" spans="1:6">
      <c r="A1260" s="467">
        <v>2</v>
      </c>
      <c r="B1260" s="467">
        <v>22</v>
      </c>
      <c r="C1260" s="467">
        <v>10</v>
      </c>
      <c r="D1260" s="471">
        <v>29.179887521257061</v>
      </c>
      <c r="E1260" s="471">
        <v>2.1989079230273059</v>
      </c>
      <c r="F1260" s="467">
        <f>'2019 Actual plus Potential'!E1259</f>
        <v>66</v>
      </c>
    </row>
    <row r="1261" spans="1:6">
      <c r="A1261" s="467">
        <v>2</v>
      </c>
      <c r="B1261" s="467">
        <v>22</v>
      </c>
      <c r="C1261" s="467">
        <v>11</v>
      </c>
      <c r="D1261" s="471">
        <v>24.720435161806336</v>
      </c>
      <c r="E1261" s="471">
        <v>2.2004724252848851</v>
      </c>
      <c r="F1261" s="467">
        <f>'2019 Actual plus Potential'!E1260</f>
        <v>61</v>
      </c>
    </row>
    <row r="1262" spans="1:6">
      <c r="A1262" s="467">
        <v>2</v>
      </c>
      <c r="B1262" s="467">
        <v>22</v>
      </c>
      <c r="C1262" s="467">
        <v>12</v>
      </c>
      <c r="D1262" s="471">
        <v>25.36829914835398</v>
      </c>
      <c r="E1262" s="471">
        <v>1.4236970543969039</v>
      </c>
      <c r="F1262" s="467">
        <f>'2019 Actual plus Potential'!E1261</f>
        <v>50</v>
      </c>
    </row>
    <row r="1263" spans="1:6">
      <c r="A1263" s="467">
        <v>2</v>
      </c>
      <c r="B1263" s="467">
        <v>22</v>
      </c>
      <c r="C1263" s="467">
        <v>13</v>
      </c>
      <c r="D1263" s="471">
        <v>14.112730021810849</v>
      </c>
      <c r="E1263" s="471">
        <v>3.3081400236508278</v>
      </c>
      <c r="F1263" s="467">
        <f>'2019 Actual plus Potential'!E1262</f>
        <v>52</v>
      </c>
    </row>
    <row r="1264" spans="1:6">
      <c r="A1264" s="467">
        <v>2</v>
      </c>
      <c r="B1264" s="467">
        <v>22</v>
      </c>
      <c r="C1264" s="467">
        <v>14</v>
      </c>
      <c r="D1264" s="471">
        <v>9.3057426305853923</v>
      </c>
      <c r="E1264" s="471">
        <v>3.6405967533863683</v>
      </c>
      <c r="F1264" s="467">
        <f>'2019 Actual plus Potential'!E1263</f>
        <v>57</v>
      </c>
    </row>
    <row r="1265" spans="1:6">
      <c r="A1265" s="467">
        <v>2</v>
      </c>
      <c r="B1265" s="467">
        <v>22</v>
      </c>
      <c r="C1265" s="467">
        <v>15</v>
      </c>
      <c r="D1265" s="471">
        <v>4.1206040024113708</v>
      </c>
      <c r="E1265" s="471">
        <v>2.7230161793162764</v>
      </c>
      <c r="F1265" s="467">
        <f>'2019 Actual plus Potential'!E1264</f>
        <v>52</v>
      </c>
    </row>
    <row r="1266" spans="1:6">
      <c r="A1266" s="467">
        <v>2</v>
      </c>
      <c r="B1266" s="467">
        <v>22</v>
      </c>
      <c r="C1266" s="467">
        <v>16</v>
      </c>
      <c r="D1266" s="471">
        <v>1.3123195955723084</v>
      </c>
      <c r="E1266" s="471">
        <v>3.123528757256504</v>
      </c>
      <c r="F1266" s="467">
        <f>'2019 Actual plus Potential'!E1265</f>
        <v>78</v>
      </c>
    </row>
    <row r="1267" spans="1:6">
      <c r="A1267" s="467">
        <v>2</v>
      </c>
      <c r="B1267" s="467">
        <v>22</v>
      </c>
      <c r="C1267" s="467">
        <v>17</v>
      </c>
      <c r="D1267" s="471">
        <v>0.41853594186030318</v>
      </c>
      <c r="E1267" s="471">
        <v>3.169681573855085</v>
      </c>
      <c r="F1267" s="467">
        <f>'2019 Actual plus Potential'!E1266</f>
        <v>98</v>
      </c>
    </row>
    <row r="1268" spans="1:6">
      <c r="A1268" s="467">
        <v>2</v>
      </c>
      <c r="B1268" s="467">
        <v>22</v>
      </c>
      <c r="C1268" s="467">
        <v>18</v>
      </c>
      <c r="D1268" s="471">
        <v>2.0116582986810374E-2</v>
      </c>
      <c r="E1268" s="471">
        <v>5.9763986239518401</v>
      </c>
      <c r="F1268" s="467">
        <f>'2019 Actual plus Potential'!E1267</f>
        <v>93</v>
      </c>
    </row>
    <row r="1269" spans="1:6">
      <c r="A1269" s="467">
        <v>2</v>
      </c>
      <c r="B1269" s="467">
        <v>22</v>
      </c>
      <c r="C1269" s="467">
        <v>19</v>
      </c>
      <c r="D1269" s="471">
        <v>0</v>
      </c>
      <c r="E1269" s="471">
        <v>14.678160180606321</v>
      </c>
      <c r="F1269" s="467">
        <f>'2019 Actual plus Potential'!E1268</f>
        <v>97</v>
      </c>
    </row>
    <row r="1270" spans="1:6">
      <c r="A1270" s="467">
        <v>2</v>
      </c>
      <c r="B1270" s="467">
        <v>22</v>
      </c>
      <c r="C1270" s="467">
        <v>20</v>
      </c>
      <c r="D1270" s="471">
        <v>0</v>
      </c>
      <c r="E1270" s="471">
        <v>22.684500483766932</v>
      </c>
      <c r="F1270" s="467">
        <f>'2019 Actual plus Potential'!E1269</f>
        <v>96</v>
      </c>
    </row>
    <row r="1271" spans="1:6">
      <c r="A1271" s="467">
        <v>2</v>
      </c>
      <c r="B1271" s="467">
        <v>22</v>
      </c>
      <c r="C1271" s="467">
        <v>21</v>
      </c>
      <c r="D1271" s="471">
        <v>0</v>
      </c>
      <c r="E1271" s="471">
        <v>46.505611857665023</v>
      </c>
      <c r="F1271" s="467">
        <f>'2019 Actual plus Potential'!E1270</f>
        <v>100</v>
      </c>
    </row>
    <row r="1272" spans="1:6">
      <c r="A1272" s="467">
        <v>2</v>
      </c>
      <c r="B1272" s="467">
        <v>22</v>
      </c>
      <c r="C1272" s="467">
        <v>22</v>
      </c>
      <c r="D1272" s="471">
        <v>0</v>
      </c>
      <c r="E1272" s="471">
        <v>72.168924639862396</v>
      </c>
      <c r="F1272" s="467">
        <f>'2019 Actual plus Potential'!E1271</f>
        <v>101</v>
      </c>
    </row>
    <row r="1273" spans="1:6">
      <c r="A1273" s="467">
        <v>2</v>
      </c>
      <c r="B1273" s="467">
        <v>22</v>
      </c>
      <c r="C1273" s="467">
        <v>23</v>
      </c>
      <c r="D1273" s="471">
        <v>1.0486908077503765E-3</v>
      </c>
      <c r="E1273" s="471">
        <v>82.271697968178884</v>
      </c>
      <c r="F1273" s="467">
        <f>'2019 Actual plus Potential'!E1272</f>
        <v>98</v>
      </c>
    </row>
    <row r="1274" spans="1:6">
      <c r="A1274" s="467">
        <v>2</v>
      </c>
      <c r="B1274" s="467">
        <v>22</v>
      </c>
      <c r="C1274" s="467">
        <v>24</v>
      </c>
      <c r="D1274" s="471">
        <v>2.9237833796180759</v>
      </c>
      <c r="E1274" s="471">
        <v>74.800417437110298</v>
      </c>
      <c r="F1274" s="467">
        <f>'2019 Actual plus Potential'!E1273</f>
        <v>87</v>
      </c>
    </row>
    <row r="1275" spans="1:6">
      <c r="A1275" s="467">
        <v>2</v>
      </c>
      <c r="B1275" s="467">
        <v>23</v>
      </c>
      <c r="C1275" s="467">
        <v>1</v>
      </c>
      <c r="D1275" s="471">
        <v>4.3341208465816665</v>
      </c>
      <c r="E1275" s="471">
        <v>82.488381530853587</v>
      </c>
      <c r="F1275" s="467">
        <f>'2019 Actual plus Potential'!E1274</f>
        <v>66</v>
      </c>
    </row>
    <row r="1276" spans="1:6">
      <c r="A1276" s="467">
        <v>2</v>
      </c>
      <c r="B1276" s="467">
        <v>23</v>
      </c>
      <c r="C1276" s="467">
        <v>2</v>
      </c>
      <c r="D1276" s="471">
        <v>13.276482558277062</v>
      </c>
      <c r="E1276" s="471">
        <v>95.286792248978713</v>
      </c>
      <c r="F1276" s="467">
        <f>'2019 Actual plus Potential'!E1275</f>
        <v>58</v>
      </c>
    </row>
    <row r="1277" spans="1:6">
      <c r="A1277" s="467">
        <v>2</v>
      </c>
      <c r="B1277" s="467">
        <v>23</v>
      </c>
      <c r="C1277" s="467">
        <v>3</v>
      </c>
      <c r="D1277" s="471">
        <v>6.2825642848462513</v>
      </c>
      <c r="E1277" s="471">
        <v>90.482988067082346</v>
      </c>
      <c r="F1277" s="467">
        <f>'2019 Actual plus Potential'!E1276</f>
        <v>36</v>
      </c>
    </row>
    <row r="1278" spans="1:6">
      <c r="A1278" s="467">
        <v>2</v>
      </c>
      <c r="B1278" s="467">
        <v>23</v>
      </c>
      <c r="C1278" s="467">
        <v>4</v>
      </c>
      <c r="D1278" s="471">
        <v>3.9409339444495162</v>
      </c>
      <c r="E1278" s="471">
        <v>98.997009352827348</v>
      </c>
      <c r="F1278" s="467">
        <f>'2019 Actual plus Potential'!E1277</f>
        <v>23</v>
      </c>
    </row>
    <row r="1279" spans="1:6">
      <c r="A1279" s="467">
        <v>2</v>
      </c>
      <c r="B1279" s="467">
        <v>23</v>
      </c>
      <c r="C1279" s="467">
        <v>5</v>
      </c>
      <c r="D1279" s="471">
        <v>16.206509677880828</v>
      </c>
      <c r="E1279" s="471">
        <v>99.834800311760915</v>
      </c>
      <c r="F1279" s="467">
        <f>'2019 Actual plus Potential'!E1278</f>
        <v>9</v>
      </c>
    </row>
    <row r="1280" spans="1:6">
      <c r="A1280" s="467">
        <v>2</v>
      </c>
      <c r="B1280" s="467">
        <v>23</v>
      </c>
      <c r="C1280" s="467">
        <v>6</v>
      </c>
      <c r="D1280" s="471">
        <v>45.444332129918699</v>
      </c>
      <c r="E1280" s="471">
        <v>99.835582562889698</v>
      </c>
      <c r="F1280" s="467">
        <f>'2019 Actual plus Potential'!E1279</f>
        <v>6</v>
      </c>
    </row>
    <row r="1281" spans="1:6">
      <c r="A1281" s="467">
        <v>2</v>
      </c>
      <c r="B1281" s="467">
        <v>23</v>
      </c>
      <c r="C1281" s="467">
        <v>7</v>
      </c>
      <c r="D1281" s="471">
        <v>73.369461948036673</v>
      </c>
      <c r="E1281" s="471">
        <v>99.80272801548054</v>
      </c>
      <c r="F1281" s="467">
        <f>'2019 Actual plus Potential'!E1280</f>
        <v>10</v>
      </c>
    </row>
    <row r="1282" spans="1:6">
      <c r="A1282" s="467">
        <v>2</v>
      </c>
      <c r="B1282" s="467">
        <v>23</v>
      </c>
      <c r="C1282" s="467">
        <v>8</v>
      </c>
      <c r="D1282" s="471">
        <v>78.058366431986997</v>
      </c>
      <c r="E1282" s="471">
        <v>99.545367394108794</v>
      </c>
      <c r="F1282" s="467">
        <f>'2019 Actual plus Potential'!E1281</f>
        <v>11</v>
      </c>
    </row>
    <row r="1283" spans="1:6">
      <c r="A1283" s="467">
        <v>2</v>
      </c>
      <c r="B1283" s="467">
        <v>23</v>
      </c>
      <c r="C1283" s="467">
        <v>9</v>
      </c>
      <c r="D1283" s="471">
        <v>97.322702821812044</v>
      </c>
      <c r="E1283" s="471">
        <v>99.763615459041063</v>
      </c>
      <c r="F1283" s="467">
        <f>'2019 Actual plus Potential'!E1282</f>
        <v>8</v>
      </c>
    </row>
    <row r="1284" spans="1:6">
      <c r="A1284" s="467">
        <v>2</v>
      </c>
      <c r="B1284" s="467">
        <v>23</v>
      </c>
      <c r="C1284" s="467">
        <v>10</v>
      </c>
      <c r="D1284" s="471">
        <v>54.05341797258852</v>
      </c>
      <c r="E1284" s="471">
        <v>99.824631047086655</v>
      </c>
      <c r="F1284" s="467">
        <f>'2019 Actual plus Potential'!E1283</f>
        <v>7</v>
      </c>
    </row>
    <row r="1285" spans="1:6">
      <c r="A1285" s="467">
        <v>2</v>
      </c>
      <c r="B1285" s="467">
        <v>23</v>
      </c>
      <c r="C1285" s="467">
        <v>11</v>
      </c>
      <c r="D1285" s="471">
        <v>45.181944001646649</v>
      </c>
      <c r="E1285" s="471">
        <v>99.756575198881961</v>
      </c>
      <c r="F1285" s="467">
        <f>'2019 Actual plus Potential'!E1284</f>
        <v>9</v>
      </c>
    </row>
    <row r="1286" spans="1:6">
      <c r="A1286" s="467">
        <v>2</v>
      </c>
      <c r="B1286" s="467">
        <v>23</v>
      </c>
      <c r="C1286" s="467">
        <v>12</v>
      </c>
      <c r="D1286" s="471">
        <v>55.35159069102211</v>
      </c>
      <c r="E1286" s="471">
        <v>97.054679800043019</v>
      </c>
      <c r="F1286" s="467">
        <f>'2019 Actual plus Potential'!E1285</f>
        <v>10</v>
      </c>
    </row>
    <row r="1287" spans="1:6">
      <c r="A1287" s="467">
        <v>2</v>
      </c>
      <c r="B1287" s="467">
        <v>23</v>
      </c>
      <c r="C1287" s="467">
        <v>13</v>
      </c>
      <c r="D1287" s="471">
        <v>35.542206945985512</v>
      </c>
      <c r="E1287" s="471">
        <v>95.550410879380777</v>
      </c>
      <c r="F1287" s="467">
        <f>'2019 Actual plus Potential'!E1286</f>
        <v>11</v>
      </c>
    </row>
    <row r="1288" spans="1:6">
      <c r="A1288" s="467">
        <v>2</v>
      </c>
      <c r="B1288" s="467">
        <v>23</v>
      </c>
      <c r="C1288" s="467">
        <v>14</v>
      </c>
      <c r="D1288" s="471">
        <v>10.648107636778503</v>
      </c>
      <c r="E1288" s="471">
        <v>99.615769995699864</v>
      </c>
      <c r="F1288" s="467">
        <f>'2019 Actual plus Potential'!E1287</f>
        <v>3</v>
      </c>
    </row>
    <row r="1289" spans="1:6">
      <c r="A1289" s="467">
        <v>2</v>
      </c>
      <c r="B1289" s="467">
        <v>23</v>
      </c>
      <c r="C1289" s="467">
        <v>15</v>
      </c>
      <c r="D1289" s="471">
        <v>5.2228571117748386</v>
      </c>
      <c r="E1289" s="471">
        <v>99.829324553859394</v>
      </c>
      <c r="F1289" s="467">
        <f>'2019 Actual plus Potential'!E1288</f>
        <v>0</v>
      </c>
    </row>
    <row r="1290" spans="1:6">
      <c r="A1290" s="467">
        <v>2</v>
      </c>
      <c r="B1290" s="467">
        <v>23</v>
      </c>
      <c r="C1290" s="467">
        <v>16</v>
      </c>
      <c r="D1290" s="471">
        <v>3.3448499331575667</v>
      </c>
      <c r="E1290" s="471">
        <v>98.29611234143195</v>
      </c>
      <c r="F1290" s="467">
        <f>'2019 Actual plus Potential'!E1289</f>
        <v>0</v>
      </c>
    </row>
    <row r="1291" spans="1:6">
      <c r="A1291" s="467">
        <v>2</v>
      </c>
      <c r="B1291" s="467">
        <v>23</v>
      </c>
      <c r="C1291" s="467">
        <v>17</v>
      </c>
      <c r="D1291" s="471">
        <v>4.596344704267322</v>
      </c>
      <c r="E1291" s="471">
        <v>93.408607288755107</v>
      </c>
      <c r="F1291" s="467">
        <f>'2019 Actual plus Potential'!E1290</f>
        <v>0</v>
      </c>
    </row>
    <row r="1292" spans="1:6">
      <c r="A1292" s="467">
        <v>2</v>
      </c>
      <c r="B1292" s="467">
        <v>23</v>
      </c>
      <c r="C1292" s="467">
        <v>18</v>
      </c>
      <c r="D1292" s="471">
        <v>21.930859311920607</v>
      </c>
      <c r="E1292" s="471">
        <v>89.819639109868845</v>
      </c>
      <c r="F1292" s="467">
        <f>'2019 Actual plus Potential'!E1291</f>
        <v>0</v>
      </c>
    </row>
    <row r="1293" spans="1:6">
      <c r="A1293" s="467">
        <v>2</v>
      </c>
      <c r="B1293" s="467">
        <v>23</v>
      </c>
      <c r="C1293" s="467">
        <v>19</v>
      </c>
      <c r="D1293" s="471">
        <v>26.805819630086567</v>
      </c>
      <c r="E1293" s="471">
        <v>86.555305149430225</v>
      </c>
      <c r="F1293" s="467">
        <f>'2019 Actual plus Potential'!E1292</f>
        <v>1</v>
      </c>
    </row>
    <row r="1294" spans="1:6">
      <c r="A1294" s="467">
        <v>2</v>
      </c>
      <c r="B1294" s="467">
        <v>23</v>
      </c>
      <c r="C1294" s="467">
        <v>20</v>
      </c>
      <c r="D1294" s="471">
        <v>25.226764751668682</v>
      </c>
      <c r="E1294" s="471">
        <v>92.802362663943228</v>
      </c>
      <c r="F1294" s="467">
        <f>'2019 Actual plus Potential'!E1293</f>
        <v>4</v>
      </c>
    </row>
    <row r="1295" spans="1:6">
      <c r="A1295" s="467">
        <v>2</v>
      </c>
      <c r="B1295" s="467">
        <v>23</v>
      </c>
      <c r="C1295" s="467">
        <v>21</v>
      </c>
      <c r="D1295" s="471">
        <v>63.349220743910813</v>
      </c>
      <c r="E1295" s="471">
        <v>95.124084014190501</v>
      </c>
      <c r="F1295" s="467">
        <f>'2019 Actual plus Potential'!E1294</f>
        <v>4</v>
      </c>
    </row>
    <row r="1296" spans="1:6">
      <c r="A1296" s="467">
        <v>2</v>
      </c>
      <c r="B1296" s="467">
        <v>23</v>
      </c>
      <c r="C1296" s="467">
        <v>22</v>
      </c>
      <c r="D1296" s="471">
        <v>104.01144725188377</v>
      </c>
      <c r="E1296" s="471">
        <v>96.676852504837655</v>
      </c>
      <c r="F1296" s="467">
        <f>'2019 Actual plus Potential'!E1295</f>
        <v>7</v>
      </c>
    </row>
    <row r="1297" spans="1:6">
      <c r="A1297" s="467">
        <v>2</v>
      </c>
      <c r="B1297" s="467">
        <v>23</v>
      </c>
      <c r="C1297" s="467">
        <v>23</v>
      </c>
      <c r="D1297" s="471">
        <v>103.38243418212777</v>
      </c>
      <c r="E1297" s="471">
        <v>95.624724736615775</v>
      </c>
      <c r="F1297" s="467">
        <f>'2019 Actual plus Potential'!E1296</f>
        <v>12</v>
      </c>
    </row>
    <row r="1298" spans="1:6">
      <c r="A1298" s="467">
        <v>2</v>
      </c>
      <c r="B1298" s="467">
        <v>23</v>
      </c>
      <c r="C1298" s="467">
        <v>24</v>
      </c>
      <c r="D1298" s="471">
        <v>40.266098399508778</v>
      </c>
      <c r="E1298" s="471">
        <v>88.749519565684807</v>
      </c>
      <c r="F1298" s="467">
        <f>'2019 Actual plus Potential'!E1297</f>
        <v>12</v>
      </c>
    </row>
    <row r="1299" spans="1:6">
      <c r="A1299" s="467">
        <v>2</v>
      </c>
      <c r="B1299" s="467">
        <v>24</v>
      </c>
      <c r="C1299" s="467">
        <v>1</v>
      </c>
      <c r="D1299" s="471">
        <v>19.67018380809812</v>
      </c>
      <c r="E1299" s="471">
        <v>88.575859815093537</v>
      </c>
      <c r="F1299" s="467">
        <f>'2019 Actual plus Potential'!E1298</f>
        <v>19</v>
      </c>
    </row>
    <row r="1300" spans="1:6">
      <c r="A1300" s="467">
        <v>2</v>
      </c>
      <c r="B1300" s="467">
        <v>24</v>
      </c>
      <c r="C1300" s="467">
        <v>2</v>
      </c>
      <c r="D1300" s="471">
        <v>17.868095495360219</v>
      </c>
      <c r="E1300" s="471">
        <v>56.573966136314773</v>
      </c>
      <c r="F1300" s="467">
        <f>'2019 Actual plus Potential'!E1299</f>
        <v>24</v>
      </c>
    </row>
    <row r="1301" spans="1:6">
      <c r="A1301" s="467">
        <v>2</v>
      </c>
      <c r="B1301" s="467">
        <v>24</v>
      </c>
      <c r="C1301" s="467">
        <v>3</v>
      </c>
      <c r="D1301" s="471">
        <v>17.134094393671635</v>
      </c>
      <c r="E1301" s="471">
        <v>84.145971672758549</v>
      </c>
      <c r="F1301" s="467">
        <f>'2019 Actual plus Potential'!E1300</f>
        <v>47</v>
      </c>
    </row>
    <row r="1302" spans="1:6">
      <c r="A1302" s="467">
        <v>2</v>
      </c>
      <c r="B1302" s="467">
        <v>24</v>
      </c>
      <c r="C1302" s="467">
        <v>4</v>
      </c>
      <c r="D1302" s="471">
        <v>19.09602125418505</v>
      </c>
      <c r="E1302" s="471">
        <v>84.158487690819172</v>
      </c>
      <c r="F1302" s="467">
        <f>'2019 Actual plus Potential'!E1301</f>
        <v>60</v>
      </c>
    </row>
    <row r="1303" spans="1:6">
      <c r="A1303" s="467">
        <v>2</v>
      </c>
      <c r="B1303" s="467">
        <v>24</v>
      </c>
      <c r="C1303" s="467">
        <v>5</v>
      </c>
      <c r="D1303" s="471">
        <v>17.725724735535923</v>
      </c>
      <c r="E1303" s="471">
        <v>93.065199043216523</v>
      </c>
      <c r="F1303" s="467">
        <f>'2019 Actual plus Potential'!E1302</f>
        <v>75</v>
      </c>
    </row>
    <row r="1304" spans="1:6">
      <c r="A1304" s="467">
        <v>2</v>
      </c>
      <c r="B1304" s="467">
        <v>24</v>
      </c>
      <c r="C1304" s="467">
        <v>6</v>
      </c>
      <c r="D1304" s="471">
        <v>7.9755087458927756</v>
      </c>
      <c r="E1304" s="471">
        <v>86.581119436680268</v>
      </c>
      <c r="F1304" s="467">
        <f>'2019 Actual plus Potential'!E1303</f>
        <v>78</v>
      </c>
    </row>
    <row r="1305" spans="1:6">
      <c r="A1305" s="467">
        <v>2</v>
      </c>
      <c r="B1305" s="467">
        <v>24</v>
      </c>
      <c r="C1305" s="467">
        <v>7</v>
      </c>
      <c r="D1305" s="471">
        <v>14.049456639210932</v>
      </c>
      <c r="E1305" s="471">
        <v>81.759323478821756</v>
      </c>
      <c r="F1305" s="467">
        <f>'2019 Actual plus Potential'!E1304</f>
        <v>79</v>
      </c>
    </row>
    <row r="1306" spans="1:6">
      <c r="A1306" s="467">
        <v>2</v>
      </c>
      <c r="B1306" s="467">
        <v>24</v>
      </c>
      <c r="C1306" s="467">
        <v>8</v>
      </c>
      <c r="D1306" s="471">
        <v>16.741651851312685</v>
      </c>
      <c r="E1306" s="471">
        <v>72.946482261879154</v>
      </c>
      <c r="F1306" s="467">
        <f>'2019 Actual plus Potential'!E1305</f>
        <v>95</v>
      </c>
    </row>
    <row r="1307" spans="1:6">
      <c r="A1307" s="467">
        <v>2</v>
      </c>
      <c r="B1307" s="467">
        <v>24</v>
      </c>
      <c r="C1307" s="467">
        <v>9</v>
      </c>
      <c r="D1307" s="471">
        <v>11.987990957828529</v>
      </c>
      <c r="E1307" s="471">
        <v>50.930806493227266</v>
      </c>
      <c r="F1307" s="467">
        <f>'2019 Actual plus Potential'!E1306</f>
        <v>91</v>
      </c>
    </row>
    <row r="1308" spans="1:6">
      <c r="A1308" s="467">
        <v>2</v>
      </c>
      <c r="B1308" s="467">
        <v>24</v>
      </c>
      <c r="C1308" s="467">
        <v>10</v>
      </c>
      <c r="D1308" s="471">
        <v>0.42636608916781948</v>
      </c>
      <c r="E1308" s="471">
        <v>43.059013384218446</v>
      </c>
      <c r="F1308" s="467">
        <f>'2019 Actual plus Potential'!E1307</f>
        <v>90</v>
      </c>
    </row>
    <row r="1309" spans="1:6">
      <c r="A1309" s="467">
        <v>2</v>
      </c>
      <c r="B1309" s="467">
        <v>24</v>
      </c>
      <c r="C1309" s="467">
        <v>11</v>
      </c>
      <c r="D1309" s="471">
        <v>8.4437259940709594E-2</v>
      </c>
      <c r="E1309" s="471">
        <v>61.240094119544182</v>
      </c>
      <c r="F1309" s="467">
        <f>'2019 Actual plus Potential'!E1308</f>
        <v>101</v>
      </c>
    </row>
    <row r="1310" spans="1:6">
      <c r="A1310" s="467">
        <v>2</v>
      </c>
      <c r="B1310" s="467">
        <v>24</v>
      </c>
      <c r="C1310" s="467">
        <v>12</v>
      </c>
      <c r="D1310" s="471">
        <v>0</v>
      </c>
      <c r="E1310" s="471">
        <v>68.479046065362283</v>
      </c>
      <c r="F1310" s="467">
        <f>'2019 Actual plus Potential'!E1309</f>
        <v>99</v>
      </c>
    </row>
    <row r="1311" spans="1:6">
      <c r="A1311" s="467">
        <v>2</v>
      </c>
      <c r="B1311" s="467">
        <v>24</v>
      </c>
      <c r="C1311" s="467">
        <v>13</v>
      </c>
      <c r="D1311" s="471">
        <v>1.8137396045495319E-3</v>
      </c>
      <c r="E1311" s="471">
        <v>54.170890668673401</v>
      </c>
      <c r="F1311" s="467">
        <f>'2019 Actual plus Potential'!E1310</f>
        <v>101</v>
      </c>
    </row>
    <row r="1312" spans="1:6">
      <c r="A1312" s="467">
        <v>2</v>
      </c>
      <c r="B1312" s="467">
        <v>24</v>
      </c>
      <c r="C1312" s="467">
        <v>14</v>
      </c>
      <c r="D1312" s="471">
        <v>0.43659388210976918</v>
      </c>
      <c r="E1312" s="471">
        <v>52.126868469146423</v>
      </c>
      <c r="F1312" s="467">
        <f>'2019 Actual plus Potential'!E1311</f>
        <v>102</v>
      </c>
    </row>
    <row r="1313" spans="1:6">
      <c r="A1313" s="467">
        <v>2</v>
      </c>
      <c r="B1313" s="467">
        <v>24</v>
      </c>
      <c r="C1313" s="467">
        <v>15</v>
      </c>
      <c r="D1313" s="471">
        <v>0.69220733518139854</v>
      </c>
      <c r="E1313" s="471">
        <v>71.238828047731673</v>
      </c>
      <c r="F1313" s="467">
        <f>'2019 Actual plus Potential'!E1312</f>
        <v>95</v>
      </c>
    </row>
    <row r="1314" spans="1:6">
      <c r="A1314" s="467">
        <v>2</v>
      </c>
      <c r="B1314" s="467">
        <v>24</v>
      </c>
      <c r="C1314" s="467">
        <v>16</v>
      </c>
      <c r="D1314" s="471">
        <v>0</v>
      </c>
      <c r="E1314" s="471">
        <v>64.210301655557942</v>
      </c>
      <c r="F1314" s="467">
        <f>'2019 Actual plus Potential'!E1313</f>
        <v>78</v>
      </c>
    </row>
    <row r="1315" spans="1:6">
      <c r="A1315" s="467">
        <v>2</v>
      </c>
      <c r="B1315" s="467">
        <v>24</v>
      </c>
      <c r="C1315" s="467">
        <v>17</v>
      </c>
      <c r="D1315" s="471">
        <v>0</v>
      </c>
      <c r="E1315" s="471">
        <v>89.432424801118046</v>
      </c>
      <c r="F1315" s="467">
        <f>'2019 Actual plus Potential'!E1314</f>
        <v>59</v>
      </c>
    </row>
    <row r="1316" spans="1:6">
      <c r="A1316" s="467">
        <v>2</v>
      </c>
      <c r="B1316" s="467">
        <v>24</v>
      </c>
      <c r="C1316" s="467">
        <v>18</v>
      </c>
      <c r="D1316" s="471">
        <v>0</v>
      </c>
      <c r="E1316" s="471">
        <v>97.550627015695554</v>
      </c>
      <c r="F1316" s="467">
        <f>'2019 Actual plus Potential'!E1315</f>
        <v>55</v>
      </c>
    </row>
    <row r="1317" spans="1:6">
      <c r="A1317" s="467">
        <v>2</v>
      </c>
      <c r="B1317" s="467">
        <v>24</v>
      </c>
      <c r="C1317" s="467">
        <v>19</v>
      </c>
      <c r="D1317" s="471">
        <v>1.4462138048056268</v>
      </c>
      <c r="E1317" s="471">
        <v>99.56570592345733</v>
      </c>
      <c r="F1317" s="467">
        <f>'2019 Actual plus Potential'!E1316</f>
        <v>55</v>
      </c>
    </row>
    <row r="1318" spans="1:6">
      <c r="A1318" s="467">
        <v>2</v>
      </c>
      <c r="B1318" s="467">
        <v>24</v>
      </c>
      <c r="C1318" s="467">
        <v>20</v>
      </c>
      <c r="D1318" s="471">
        <v>4.258501366093836</v>
      </c>
      <c r="E1318" s="471">
        <v>94.265172274779616</v>
      </c>
      <c r="F1318" s="467">
        <f>'2019 Actual plus Potential'!E1317</f>
        <v>61</v>
      </c>
    </row>
    <row r="1319" spans="1:6">
      <c r="A1319" s="467">
        <v>2</v>
      </c>
      <c r="B1319" s="467">
        <v>24</v>
      </c>
      <c r="C1319" s="467">
        <v>21</v>
      </c>
      <c r="D1319" s="471">
        <v>2.7363346541740845</v>
      </c>
      <c r="E1319" s="471">
        <v>97.948010589120628</v>
      </c>
      <c r="F1319" s="467">
        <f>'2019 Actual plus Potential'!E1318</f>
        <v>46</v>
      </c>
    </row>
    <row r="1320" spans="1:6">
      <c r="A1320" s="467">
        <v>2</v>
      </c>
      <c r="B1320" s="467">
        <v>24</v>
      </c>
      <c r="C1320" s="467">
        <v>22</v>
      </c>
      <c r="D1320" s="471">
        <v>2.2954191807209301</v>
      </c>
      <c r="E1320" s="471">
        <v>99.149548322941314</v>
      </c>
      <c r="F1320" s="467">
        <f>'2019 Actual plus Potential'!E1319</f>
        <v>31</v>
      </c>
    </row>
    <row r="1321" spans="1:6">
      <c r="A1321" s="467">
        <v>2</v>
      </c>
      <c r="B1321" s="467">
        <v>24</v>
      </c>
      <c r="C1321" s="467">
        <v>23</v>
      </c>
      <c r="D1321" s="471">
        <v>0.6594188678404872</v>
      </c>
      <c r="E1321" s="471">
        <v>99.663487314556022</v>
      </c>
      <c r="F1321" s="467">
        <f>'2019 Actual plus Potential'!E1320</f>
        <v>32</v>
      </c>
    </row>
    <row r="1322" spans="1:6">
      <c r="A1322" s="467">
        <v>2</v>
      </c>
      <c r="B1322" s="467">
        <v>24</v>
      </c>
      <c r="C1322" s="467">
        <v>24</v>
      </c>
      <c r="D1322" s="471">
        <v>0.78358039746745412</v>
      </c>
      <c r="E1322" s="471">
        <v>99.829324553859394</v>
      </c>
      <c r="F1322" s="467">
        <f>'2019 Actual plus Potential'!E1321</f>
        <v>27</v>
      </c>
    </row>
    <row r="1323" spans="1:6">
      <c r="A1323" s="467">
        <v>2</v>
      </c>
      <c r="B1323" s="467">
        <v>25</v>
      </c>
      <c r="C1323" s="467">
        <v>1</v>
      </c>
      <c r="D1323" s="471">
        <v>6.9633381891840082E-2</v>
      </c>
      <c r="E1323" s="471">
        <v>99.541456138464852</v>
      </c>
      <c r="F1323" s="467">
        <f>'2019 Actual plus Potential'!E1322</f>
        <v>21</v>
      </c>
    </row>
    <row r="1324" spans="1:6">
      <c r="A1324" s="467">
        <v>2</v>
      </c>
      <c r="B1324" s="467">
        <v>25</v>
      </c>
      <c r="C1324" s="467">
        <v>2</v>
      </c>
      <c r="D1324" s="471">
        <v>0.153616393044505</v>
      </c>
      <c r="E1324" s="471">
        <v>99.834018060632133</v>
      </c>
      <c r="F1324" s="467">
        <f>'2019 Actual plus Potential'!E1323</f>
        <v>34</v>
      </c>
    </row>
    <row r="1325" spans="1:6">
      <c r="A1325" s="467">
        <v>2</v>
      </c>
      <c r="B1325" s="467">
        <v>25</v>
      </c>
      <c r="C1325" s="467">
        <v>3</v>
      </c>
      <c r="D1325" s="471">
        <v>0.43499471066376116</v>
      </c>
      <c r="E1325" s="471">
        <v>99.799599010965395</v>
      </c>
      <c r="F1325" s="467">
        <f>'2019 Actual plus Potential'!E1324</f>
        <v>54</v>
      </c>
    </row>
    <row r="1326" spans="1:6">
      <c r="A1326" s="467">
        <v>2</v>
      </c>
      <c r="B1326" s="467">
        <v>25</v>
      </c>
      <c r="C1326" s="467">
        <v>4</v>
      </c>
      <c r="D1326" s="471">
        <v>0.60089011951665727</v>
      </c>
      <c r="E1326" s="471">
        <v>99.835582562889698</v>
      </c>
      <c r="F1326" s="467">
        <f>'2019 Actual plus Potential'!E1325</f>
        <v>79</v>
      </c>
    </row>
    <row r="1327" spans="1:6">
      <c r="A1327" s="467">
        <v>2</v>
      </c>
      <c r="B1327" s="467">
        <v>25</v>
      </c>
      <c r="C1327" s="467">
        <v>5</v>
      </c>
      <c r="D1327" s="471">
        <v>4.5825502060068457</v>
      </c>
      <c r="E1327" s="471">
        <v>99.723720651472789</v>
      </c>
      <c r="F1327" s="467">
        <f>'2019 Actual plus Potential'!E1326</f>
        <v>92</v>
      </c>
    </row>
    <row r="1328" spans="1:6">
      <c r="A1328" s="467">
        <v>2</v>
      </c>
      <c r="B1328" s="467">
        <v>25</v>
      </c>
      <c r="C1328" s="467">
        <v>6</v>
      </c>
      <c r="D1328" s="471">
        <v>1.7167520857325032</v>
      </c>
      <c r="E1328" s="471">
        <v>93.507170930982568</v>
      </c>
      <c r="F1328" s="467">
        <f>'2019 Actual plus Potential'!E1327</f>
        <v>97</v>
      </c>
    </row>
    <row r="1329" spans="1:6">
      <c r="A1329" s="467">
        <v>2</v>
      </c>
      <c r="B1329" s="467">
        <v>25</v>
      </c>
      <c r="C1329" s="467">
        <v>7</v>
      </c>
      <c r="D1329" s="471">
        <v>8.0067880441986929</v>
      </c>
      <c r="E1329" s="471">
        <v>85.685441894216297</v>
      </c>
      <c r="F1329" s="467">
        <f>'2019 Actual plus Potential'!E1328</f>
        <v>101</v>
      </c>
    </row>
    <row r="1330" spans="1:6">
      <c r="A1330" s="467">
        <v>2</v>
      </c>
      <c r="B1330" s="467">
        <v>25</v>
      </c>
      <c r="C1330" s="467">
        <v>8</v>
      </c>
      <c r="D1330" s="471">
        <v>29.114832044824283</v>
      </c>
      <c r="E1330" s="471">
        <v>47.404418404644169</v>
      </c>
      <c r="F1330" s="467">
        <f>'2019 Actual plus Potential'!E1329</f>
        <v>102</v>
      </c>
    </row>
    <row r="1331" spans="1:6">
      <c r="A1331" s="467">
        <v>2</v>
      </c>
      <c r="B1331" s="467">
        <v>25</v>
      </c>
      <c r="C1331" s="467">
        <v>9</v>
      </c>
      <c r="D1331" s="471">
        <v>9.1190768173542747</v>
      </c>
      <c r="E1331" s="471">
        <v>47.627359976349183</v>
      </c>
      <c r="F1331" s="467">
        <f>'2019 Actual plus Potential'!E1330</f>
        <v>103</v>
      </c>
    </row>
    <row r="1332" spans="1:6">
      <c r="A1332" s="467">
        <v>2</v>
      </c>
      <c r="B1332" s="467">
        <v>25</v>
      </c>
      <c r="C1332" s="467">
        <v>10</v>
      </c>
      <c r="D1332" s="471">
        <v>0.25327148730495508</v>
      </c>
      <c r="E1332" s="471">
        <v>66.69394898946463</v>
      </c>
      <c r="F1332" s="467">
        <f>'2019 Actual plus Potential'!E1331</f>
        <v>102</v>
      </c>
    </row>
    <row r="1333" spans="1:6">
      <c r="A1333" s="467">
        <v>2</v>
      </c>
      <c r="B1333" s="467">
        <v>25</v>
      </c>
      <c r="C1333" s="467">
        <v>11</v>
      </c>
      <c r="D1333" s="471">
        <v>0</v>
      </c>
      <c r="E1333" s="471">
        <v>86.675771823263815</v>
      </c>
      <c r="F1333" s="467">
        <f>'2019 Actual plus Potential'!E1332</f>
        <v>103</v>
      </c>
    </row>
    <row r="1334" spans="1:6">
      <c r="A1334" s="467">
        <v>2</v>
      </c>
      <c r="B1334" s="467">
        <v>25</v>
      </c>
      <c r="C1334" s="467">
        <v>12</v>
      </c>
      <c r="D1334" s="471">
        <v>0</v>
      </c>
      <c r="E1334" s="471">
        <v>97.15324344227048</v>
      </c>
      <c r="F1334" s="467">
        <f>'2019 Actual plus Potential'!E1333</f>
        <v>103</v>
      </c>
    </row>
    <row r="1335" spans="1:6">
      <c r="A1335" s="467">
        <v>2</v>
      </c>
      <c r="B1335" s="467">
        <v>25</v>
      </c>
      <c r="C1335" s="467">
        <v>13</v>
      </c>
      <c r="D1335" s="471">
        <v>8.1610161912244683E-2</v>
      </c>
      <c r="E1335" s="471">
        <v>96.15430875080628</v>
      </c>
      <c r="F1335" s="467">
        <f>'2019 Actual plus Potential'!E1334</f>
        <v>102</v>
      </c>
    </row>
    <row r="1336" spans="1:6">
      <c r="A1336" s="467">
        <v>2</v>
      </c>
      <c r="B1336" s="467">
        <v>25</v>
      </c>
      <c r="C1336" s="467">
        <v>14</v>
      </c>
      <c r="D1336" s="471">
        <v>1.8701056991869813E-3</v>
      </c>
      <c r="E1336" s="471">
        <v>80.881637712319929</v>
      </c>
      <c r="F1336" s="467">
        <f>'2019 Actual plus Potential'!E1335</f>
        <v>103</v>
      </c>
    </row>
    <row r="1337" spans="1:6">
      <c r="A1337" s="467">
        <v>2</v>
      </c>
      <c r="B1337" s="467">
        <v>25</v>
      </c>
      <c r="C1337" s="467">
        <v>15</v>
      </c>
      <c r="D1337" s="471">
        <v>0.37135837602250871</v>
      </c>
      <c r="E1337" s="471">
        <v>81.473019565684808</v>
      </c>
      <c r="F1337" s="467">
        <f>'2019 Actual plus Potential'!E1336</f>
        <v>102</v>
      </c>
    </row>
    <row r="1338" spans="1:6">
      <c r="A1338" s="467">
        <v>2</v>
      </c>
      <c r="B1338" s="467">
        <v>25</v>
      </c>
      <c r="C1338" s="467">
        <v>16</v>
      </c>
      <c r="D1338" s="471">
        <v>1.2778047249631808</v>
      </c>
      <c r="E1338" s="471">
        <v>78.12889599010964</v>
      </c>
      <c r="F1338" s="467">
        <f>'2019 Actual plus Potential'!E1337</f>
        <v>103</v>
      </c>
    </row>
    <row r="1339" spans="1:6">
      <c r="A1339" s="467">
        <v>2</v>
      </c>
      <c r="B1339" s="467">
        <v>25</v>
      </c>
      <c r="C1339" s="467">
        <v>17</v>
      </c>
      <c r="D1339" s="471">
        <v>0.18703638911563777</v>
      </c>
      <c r="E1339" s="471">
        <v>68.049590195656847</v>
      </c>
      <c r="F1339" s="467">
        <f>'2019 Actual plus Potential'!E1338</f>
        <v>102</v>
      </c>
    </row>
    <row r="1340" spans="1:6">
      <c r="A1340" s="467">
        <v>2</v>
      </c>
      <c r="B1340" s="467">
        <v>25</v>
      </c>
      <c r="C1340" s="467">
        <v>18</v>
      </c>
      <c r="D1340" s="471">
        <v>0</v>
      </c>
      <c r="E1340" s="471">
        <v>73.820256772737054</v>
      </c>
      <c r="F1340" s="467">
        <f>'2019 Actual plus Potential'!E1339</f>
        <v>101</v>
      </c>
    </row>
    <row r="1341" spans="1:6">
      <c r="A1341" s="467">
        <v>2</v>
      </c>
      <c r="B1341" s="467">
        <v>25</v>
      </c>
      <c r="C1341" s="467">
        <v>19</v>
      </c>
      <c r="D1341" s="471">
        <v>1.4581608404038957</v>
      </c>
      <c r="E1341" s="471">
        <v>70.160103741130939</v>
      </c>
      <c r="F1341" s="467">
        <f>'2019 Actual plus Potential'!E1340</f>
        <v>94</v>
      </c>
    </row>
    <row r="1342" spans="1:6">
      <c r="A1342" s="467">
        <v>2</v>
      </c>
      <c r="B1342" s="467">
        <v>25</v>
      </c>
      <c r="C1342" s="467">
        <v>20</v>
      </c>
      <c r="D1342" s="471">
        <v>0.75747906955229705</v>
      </c>
      <c r="E1342" s="471">
        <v>36.017188722855295</v>
      </c>
      <c r="F1342" s="467">
        <f>'2019 Actual plus Potential'!E1341</f>
        <v>79</v>
      </c>
    </row>
    <row r="1343" spans="1:6">
      <c r="A1343" s="467">
        <v>2</v>
      </c>
      <c r="B1343" s="467">
        <v>25</v>
      </c>
      <c r="C1343" s="467">
        <v>21</v>
      </c>
      <c r="D1343" s="471">
        <v>9.6070205986445281</v>
      </c>
      <c r="E1343" s="471">
        <v>18.844429692539236</v>
      </c>
      <c r="F1343" s="467">
        <f>'2019 Actual plus Potential'!E1342</f>
        <v>70</v>
      </c>
    </row>
    <row r="1344" spans="1:6">
      <c r="A1344" s="467">
        <v>2</v>
      </c>
      <c r="B1344" s="467">
        <v>25</v>
      </c>
      <c r="C1344" s="467">
        <v>22</v>
      </c>
      <c r="D1344" s="471">
        <v>50.597022627403689</v>
      </c>
      <c r="E1344" s="471">
        <v>7.7779229735540749</v>
      </c>
      <c r="F1344" s="467">
        <f>'2019 Actual plus Potential'!E1343</f>
        <v>54</v>
      </c>
    </row>
    <row r="1345" spans="1:6">
      <c r="A1345" s="467">
        <v>2</v>
      </c>
      <c r="B1345" s="467">
        <v>25</v>
      </c>
      <c r="C1345" s="467">
        <v>23</v>
      </c>
      <c r="D1345" s="471">
        <v>104.58675901053812</v>
      </c>
      <c r="E1345" s="471">
        <v>12.695935820253707</v>
      </c>
      <c r="F1345" s="467">
        <f>'2019 Actual plus Potential'!E1344</f>
        <v>34</v>
      </c>
    </row>
    <row r="1346" spans="1:6">
      <c r="A1346" s="467">
        <v>2</v>
      </c>
      <c r="B1346" s="467">
        <v>25</v>
      </c>
      <c r="C1346" s="467">
        <v>24</v>
      </c>
      <c r="D1346" s="471">
        <v>138.02192213174703</v>
      </c>
      <c r="E1346" s="471">
        <v>23.866481939367883</v>
      </c>
      <c r="F1346" s="467">
        <f>'2019 Actual plus Potential'!E1345</f>
        <v>30</v>
      </c>
    </row>
    <row r="1347" spans="1:6">
      <c r="A1347" s="467">
        <v>2</v>
      </c>
      <c r="B1347" s="467">
        <v>26</v>
      </c>
      <c r="C1347" s="467">
        <v>1</v>
      </c>
      <c r="D1347" s="471">
        <v>98.651075944440166</v>
      </c>
      <c r="E1347" s="471">
        <v>19.494480380563321</v>
      </c>
      <c r="F1347" s="467">
        <f>'2019 Actual plus Potential'!E1346</f>
        <v>27</v>
      </c>
    </row>
    <row r="1348" spans="1:6">
      <c r="A1348" s="467">
        <v>2</v>
      </c>
      <c r="B1348" s="467">
        <v>26</v>
      </c>
      <c r="C1348" s="467">
        <v>2</v>
      </c>
      <c r="D1348" s="471">
        <v>69.158773703600119</v>
      </c>
      <c r="E1348" s="471">
        <v>5.14721242743496</v>
      </c>
      <c r="F1348" s="467">
        <f>'2019 Actual plus Potential'!E1347</f>
        <v>30</v>
      </c>
    </row>
    <row r="1349" spans="1:6">
      <c r="A1349" s="467">
        <v>2</v>
      </c>
      <c r="B1349" s="467">
        <v>26</v>
      </c>
      <c r="C1349" s="467">
        <v>3</v>
      </c>
      <c r="D1349" s="471">
        <v>58.493518675127099</v>
      </c>
      <c r="E1349" s="471">
        <v>22.747862825198879</v>
      </c>
      <c r="F1349" s="467">
        <f>'2019 Actual plus Potential'!E1348</f>
        <v>34</v>
      </c>
    </row>
    <row r="1350" spans="1:6">
      <c r="A1350" s="467">
        <v>2</v>
      </c>
      <c r="B1350" s="467">
        <v>26</v>
      </c>
      <c r="C1350" s="467">
        <v>4</v>
      </c>
      <c r="D1350" s="471">
        <v>32.23707814423598</v>
      </c>
      <c r="E1350" s="471">
        <v>10.465737852074822</v>
      </c>
      <c r="F1350" s="467">
        <f>'2019 Actual plus Potential'!E1349</f>
        <v>50</v>
      </c>
    </row>
    <row r="1351" spans="1:6">
      <c r="A1351" s="467">
        <v>2</v>
      </c>
      <c r="B1351" s="467">
        <v>26</v>
      </c>
      <c r="C1351" s="467">
        <v>5</v>
      </c>
      <c r="D1351" s="471">
        <v>100.80315618636722</v>
      </c>
      <c r="E1351" s="471">
        <v>4.7670383788432593</v>
      </c>
      <c r="F1351" s="467">
        <f>'2019 Actual plus Potential'!E1350</f>
        <v>63</v>
      </c>
    </row>
    <row r="1352" spans="1:6">
      <c r="A1352" s="467">
        <v>2</v>
      </c>
      <c r="B1352" s="467">
        <v>26</v>
      </c>
      <c r="C1352" s="467">
        <v>6</v>
      </c>
      <c r="D1352" s="471">
        <v>34.945085528845162</v>
      </c>
      <c r="E1352" s="471">
        <v>1.5472927327456463</v>
      </c>
      <c r="F1352" s="467">
        <f>'2019 Actual plus Potential'!E1351</f>
        <v>78</v>
      </c>
    </row>
    <row r="1353" spans="1:6">
      <c r="A1353" s="467">
        <v>2</v>
      </c>
      <c r="B1353" s="467">
        <v>26</v>
      </c>
      <c r="C1353" s="467">
        <v>7</v>
      </c>
      <c r="D1353" s="471">
        <v>4.6207529277737605</v>
      </c>
      <c r="E1353" s="471">
        <v>1.5981390561169639</v>
      </c>
      <c r="F1353" s="467">
        <f>'2019 Actual plus Potential'!E1352</f>
        <v>94</v>
      </c>
    </row>
    <row r="1354" spans="1:6">
      <c r="A1354" s="467">
        <v>2</v>
      </c>
      <c r="B1354" s="467">
        <v>26</v>
      </c>
      <c r="C1354" s="467">
        <v>8</v>
      </c>
      <c r="D1354" s="471">
        <v>42.199293368752905</v>
      </c>
      <c r="E1354" s="471">
        <v>1.3658104708664807</v>
      </c>
      <c r="F1354" s="467">
        <f>'2019 Actual plus Potential'!E1353</f>
        <v>92</v>
      </c>
    </row>
    <row r="1355" spans="1:6">
      <c r="A1355" s="467">
        <v>2</v>
      </c>
      <c r="B1355" s="467">
        <v>26</v>
      </c>
      <c r="C1355" s="467">
        <v>9</v>
      </c>
      <c r="D1355" s="471">
        <v>51.927431770954705</v>
      </c>
      <c r="E1355" s="471">
        <v>0.14471645882605894</v>
      </c>
      <c r="F1355" s="467">
        <f>'2019 Actual plus Potential'!E1354</f>
        <v>93</v>
      </c>
    </row>
    <row r="1356" spans="1:6">
      <c r="A1356" s="467">
        <v>2</v>
      </c>
      <c r="B1356" s="467">
        <v>26</v>
      </c>
      <c r="C1356" s="467">
        <v>10</v>
      </c>
      <c r="D1356" s="471">
        <v>0.65593863877452607</v>
      </c>
      <c r="E1356" s="471">
        <v>1.6427273704579661E-2</v>
      </c>
      <c r="F1356" s="467">
        <f>'2019 Actual plus Potential'!E1355</f>
        <v>85</v>
      </c>
    </row>
    <row r="1357" spans="1:6">
      <c r="A1357" s="467">
        <v>2</v>
      </c>
      <c r="B1357" s="467">
        <v>26</v>
      </c>
      <c r="C1357" s="467">
        <v>11</v>
      </c>
      <c r="D1357" s="471">
        <v>0.88334597839602291</v>
      </c>
      <c r="E1357" s="471">
        <v>0.39503682003870133</v>
      </c>
      <c r="F1357" s="467">
        <f>'2019 Actual plus Potential'!E1356</f>
        <v>80</v>
      </c>
    </row>
    <row r="1358" spans="1:6">
      <c r="A1358" s="467">
        <v>2</v>
      </c>
      <c r="B1358" s="467">
        <v>26</v>
      </c>
      <c r="C1358" s="467">
        <v>12</v>
      </c>
      <c r="D1358" s="471">
        <v>2.4308608687429033E-2</v>
      </c>
      <c r="E1358" s="471">
        <v>0.43649612986454522</v>
      </c>
      <c r="F1358" s="467">
        <f>'2019 Actual plus Potential'!E1357</f>
        <v>74</v>
      </c>
    </row>
    <row r="1359" spans="1:6">
      <c r="A1359" s="467">
        <v>2</v>
      </c>
      <c r="B1359" s="467">
        <v>26</v>
      </c>
      <c r="C1359" s="467">
        <v>13</v>
      </c>
      <c r="D1359" s="471">
        <v>7.9024656032995765E-4</v>
      </c>
      <c r="E1359" s="471">
        <v>1.4667208664803268</v>
      </c>
      <c r="F1359" s="467">
        <f>'2019 Actual plus Potential'!E1358</f>
        <v>76</v>
      </c>
    </row>
    <row r="1360" spans="1:6">
      <c r="A1360" s="467">
        <v>2</v>
      </c>
      <c r="B1360" s="467">
        <v>26</v>
      </c>
      <c r="C1360" s="467">
        <v>14</v>
      </c>
      <c r="D1360" s="471">
        <v>0</v>
      </c>
      <c r="E1360" s="471">
        <v>2.2388027305955709</v>
      </c>
      <c r="F1360" s="467">
        <f>'2019 Actual plus Potential'!E1359</f>
        <v>67</v>
      </c>
    </row>
    <row r="1361" spans="1:6">
      <c r="A1361" s="467">
        <v>2</v>
      </c>
      <c r="B1361" s="467">
        <v>26</v>
      </c>
      <c r="C1361" s="467">
        <v>15</v>
      </c>
      <c r="D1361" s="471">
        <v>0</v>
      </c>
      <c r="E1361" s="471">
        <v>1.6552433885185982</v>
      </c>
      <c r="F1361" s="467">
        <f>'2019 Actual plus Potential'!E1360</f>
        <v>77</v>
      </c>
    </row>
    <row r="1362" spans="1:6">
      <c r="A1362" s="467">
        <v>2</v>
      </c>
      <c r="B1362" s="467">
        <v>26</v>
      </c>
      <c r="C1362" s="467">
        <v>16</v>
      </c>
      <c r="D1362" s="471">
        <v>0</v>
      </c>
      <c r="E1362" s="471">
        <v>4.3618322941302949</v>
      </c>
      <c r="F1362" s="467">
        <f>'2019 Actual plus Potential'!E1361</f>
        <v>95</v>
      </c>
    </row>
    <row r="1363" spans="1:6">
      <c r="A1363" s="467">
        <v>2</v>
      </c>
      <c r="B1363" s="467">
        <v>26</v>
      </c>
      <c r="C1363" s="467">
        <v>17</v>
      </c>
      <c r="D1363" s="471">
        <v>0.35886619728856428</v>
      </c>
      <c r="E1363" s="471">
        <v>6.4316687809073327</v>
      </c>
      <c r="F1363" s="467">
        <f>'2019 Actual plus Potential'!E1362</f>
        <v>100</v>
      </c>
    </row>
    <row r="1364" spans="1:6">
      <c r="A1364" s="467">
        <v>2</v>
      </c>
      <c r="B1364" s="467">
        <v>26</v>
      </c>
      <c r="C1364" s="467">
        <v>18</v>
      </c>
      <c r="D1364" s="471">
        <v>13.654069867765235</v>
      </c>
      <c r="E1364" s="471">
        <v>7.9844372715545031</v>
      </c>
      <c r="F1364" s="467">
        <f>'2019 Actual plus Potential'!E1363</f>
        <v>103</v>
      </c>
    </row>
    <row r="1365" spans="1:6">
      <c r="A1365" s="467">
        <v>2</v>
      </c>
      <c r="B1365" s="467">
        <v>26</v>
      </c>
      <c r="C1365" s="467">
        <v>19</v>
      </c>
      <c r="D1365" s="471">
        <v>47.830078315576692</v>
      </c>
      <c r="E1365" s="471">
        <v>24.893577671468496</v>
      </c>
      <c r="F1365" s="467">
        <f>'2019 Actual plus Potential'!E1364</f>
        <v>102</v>
      </c>
    </row>
    <row r="1366" spans="1:6">
      <c r="A1366" s="467">
        <v>2</v>
      </c>
      <c r="B1366" s="467">
        <v>26</v>
      </c>
      <c r="C1366" s="467">
        <v>20</v>
      </c>
      <c r="D1366" s="471">
        <v>85.478708205746557</v>
      </c>
      <c r="E1366" s="471">
        <v>52.261415663298209</v>
      </c>
      <c r="F1366" s="467">
        <f>'2019 Actual plus Potential'!E1365</f>
        <v>103</v>
      </c>
    </row>
    <row r="1367" spans="1:6">
      <c r="A1367" s="467">
        <v>2</v>
      </c>
      <c r="B1367" s="467">
        <v>26</v>
      </c>
      <c r="C1367" s="467">
        <v>21</v>
      </c>
      <c r="D1367" s="471">
        <v>78.631841130786285</v>
      </c>
      <c r="E1367" s="471">
        <v>79.567455815953565</v>
      </c>
      <c r="F1367" s="467">
        <f>'2019 Actual plus Potential'!E1366</f>
        <v>102</v>
      </c>
    </row>
    <row r="1368" spans="1:6">
      <c r="A1368" s="467">
        <v>2</v>
      </c>
      <c r="B1368" s="467">
        <v>26</v>
      </c>
      <c r="C1368" s="467">
        <v>22</v>
      </c>
      <c r="D1368" s="471">
        <v>86.722921463875892</v>
      </c>
      <c r="E1368" s="471">
        <v>91.473317996129865</v>
      </c>
      <c r="F1368" s="467">
        <f>'2019 Actual plus Potential'!E1367</f>
        <v>103</v>
      </c>
    </row>
    <row r="1369" spans="1:6">
      <c r="A1369" s="467">
        <v>2</v>
      </c>
      <c r="B1369" s="467">
        <v>26</v>
      </c>
      <c r="C1369" s="467">
        <v>23</v>
      </c>
      <c r="D1369" s="471">
        <v>113.51943527287258</v>
      </c>
      <c r="E1369" s="471">
        <v>96.064349870995486</v>
      </c>
      <c r="F1369" s="467">
        <f>'2019 Actual plus Potential'!E1368</f>
        <v>102</v>
      </c>
    </row>
    <row r="1370" spans="1:6">
      <c r="A1370" s="467">
        <v>2</v>
      </c>
      <c r="B1370" s="467">
        <v>26</v>
      </c>
      <c r="C1370" s="467">
        <v>24</v>
      </c>
      <c r="D1370" s="471">
        <v>123.4946864353702</v>
      </c>
      <c r="E1370" s="471">
        <v>97.413733068157384</v>
      </c>
      <c r="F1370" s="467">
        <f>'2019 Actual plus Potential'!E1369</f>
        <v>103</v>
      </c>
    </row>
    <row r="1371" spans="1:6">
      <c r="A1371" s="467">
        <v>2</v>
      </c>
      <c r="B1371" s="467">
        <v>27</v>
      </c>
      <c r="C1371" s="467">
        <v>1</v>
      </c>
      <c r="D1371" s="471">
        <v>112.78845548915274</v>
      </c>
      <c r="E1371" s="471">
        <v>98.832736615781556</v>
      </c>
      <c r="F1371" s="467">
        <f>'2019 Actual plus Potential'!E1370</f>
        <v>102</v>
      </c>
    </row>
    <row r="1372" spans="1:6">
      <c r="A1372" s="467">
        <v>2</v>
      </c>
      <c r="B1372" s="467">
        <v>27</v>
      </c>
      <c r="C1372" s="467">
        <v>2</v>
      </c>
      <c r="D1372" s="471">
        <v>124.42441141600089</v>
      </c>
      <c r="E1372" s="471">
        <v>95.627853741130934</v>
      </c>
      <c r="F1372" s="467">
        <f>'2019 Actual plus Potential'!E1371</f>
        <v>102</v>
      </c>
    </row>
    <row r="1373" spans="1:6">
      <c r="A1373" s="467">
        <v>2</v>
      </c>
      <c r="B1373" s="467">
        <v>27</v>
      </c>
      <c r="C1373" s="467">
        <v>3</v>
      </c>
      <c r="D1373" s="471">
        <v>123.18753067447517</v>
      </c>
      <c r="E1373" s="471">
        <v>93.567404267899377</v>
      </c>
      <c r="F1373" s="467">
        <f>'2019 Actual plus Potential'!E1372</f>
        <v>103</v>
      </c>
    </row>
    <row r="1374" spans="1:6">
      <c r="A1374" s="467">
        <v>2</v>
      </c>
      <c r="B1374" s="467">
        <v>27</v>
      </c>
      <c r="C1374" s="467">
        <v>4</v>
      </c>
      <c r="D1374" s="471">
        <v>118.05276208560508</v>
      </c>
      <c r="E1374" s="471">
        <v>85.519604654912925</v>
      </c>
      <c r="F1374" s="467">
        <f>'2019 Actual plus Potential'!E1373</f>
        <v>102</v>
      </c>
    </row>
    <row r="1375" spans="1:6">
      <c r="A1375" s="467">
        <v>2</v>
      </c>
      <c r="B1375" s="467">
        <v>27</v>
      </c>
      <c r="C1375" s="467">
        <v>5</v>
      </c>
      <c r="D1375" s="471">
        <v>64.377513757089815</v>
      </c>
      <c r="E1375" s="471">
        <v>73.289108256288969</v>
      </c>
      <c r="F1375" s="467">
        <f>'2019 Actual plus Potential'!E1374</f>
        <v>103</v>
      </c>
    </row>
    <row r="1376" spans="1:6">
      <c r="A1376" s="467">
        <v>2</v>
      </c>
      <c r="B1376" s="467">
        <v>27</v>
      </c>
      <c r="C1376" s="467">
        <v>6</v>
      </c>
      <c r="D1376" s="471">
        <v>80.028273499174816</v>
      </c>
      <c r="E1376" s="471">
        <v>83.984045689099105</v>
      </c>
      <c r="F1376" s="467">
        <f>'2019 Actual plus Potential'!E1375</f>
        <v>102</v>
      </c>
    </row>
    <row r="1377" spans="1:6">
      <c r="A1377" s="467">
        <v>2</v>
      </c>
      <c r="B1377" s="467">
        <v>27</v>
      </c>
      <c r="C1377" s="467">
        <v>7</v>
      </c>
      <c r="D1377" s="471">
        <v>106.74184503580982</v>
      </c>
      <c r="E1377" s="471">
        <v>83.157206245968609</v>
      </c>
      <c r="F1377" s="467">
        <f>'2019 Actual plus Potential'!E1376</f>
        <v>102</v>
      </c>
    </row>
    <row r="1378" spans="1:6">
      <c r="A1378" s="467">
        <v>2</v>
      </c>
      <c r="B1378" s="467">
        <v>27</v>
      </c>
      <c r="C1378" s="467">
        <v>8</v>
      </c>
      <c r="D1378" s="471">
        <v>119.43323028759842</v>
      </c>
      <c r="E1378" s="471">
        <v>42.336995592345737</v>
      </c>
      <c r="F1378" s="467">
        <f>'2019 Actual plus Potential'!E1377</f>
        <v>98</v>
      </c>
    </row>
    <row r="1379" spans="1:6">
      <c r="A1379" s="467">
        <v>2</v>
      </c>
      <c r="B1379" s="467">
        <v>27</v>
      </c>
      <c r="C1379" s="467">
        <v>9</v>
      </c>
      <c r="D1379" s="471">
        <v>116.63967995095844</v>
      </c>
      <c r="E1379" s="471">
        <v>29.394650666523326</v>
      </c>
      <c r="F1379" s="467">
        <f>'2019 Actual plus Potential'!E1378</f>
        <v>88</v>
      </c>
    </row>
    <row r="1380" spans="1:6">
      <c r="A1380" s="467">
        <v>2</v>
      </c>
      <c r="B1380" s="467">
        <v>27</v>
      </c>
      <c r="C1380" s="467">
        <v>10</v>
      </c>
      <c r="D1380" s="471">
        <v>96.856332341447541</v>
      </c>
      <c r="E1380" s="471">
        <v>30.720566329821544</v>
      </c>
      <c r="F1380" s="467">
        <f>'2019 Actual plus Potential'!E1379</f>
        <v>79</v>
      </c>
    </row>
    <row r="1381" spans="1:6">
      <c r="A1381" s="467">
        <v>2</v>
      </c>
      <c r="B1381" s="467">
        <v>27</v>
      </c>
      <c r="C1381" s="467">
        <v>11</v>
      </c>
      <c r="D1381" s="471">
        <v>65.526726857418552</v>
      </c>
      <c r="E1381" s="471">
        <v>25.6617482799398</v>
      </c>
      <c r="F1381" s="467">
        <f>'2019 Actual plus Potential'!E1380</f>
        <v>29</v>
      </c>
    </row>
    <row r="1382" spans="1:6">
      <c r="A1382" s="467">
        <v>2</v>
      </c>
      <c r="B1382" s="467">
        <v>27</v>
      </c>
      <c r="C1382" s="467">
        <v>12</v>
      </c>
      <c r="D1382" s="471">
        <v>63.751224886602579</v>
      </c>
      <c r="E1382" s="471">
        <v>27.987380885831001</v>
      </c>
      <c r="F1382" s="467">
        <f>'2019 Actual plus Potential'!E1381</f>
        <v>3</v>
      </c>
    </row>
    <row r="1383" spans="1:6">
      <c r="A1383" s="467">
        <v>2</v>
      </c>
      <c r="B1383" s="467">
        <v>27</v>
      </c>
      <c r="C1383" s="467">
        <v>13</v>
      </c>
      <c r="D1383" s="471">
        <v>60.511313173259367</v>
      </c>
      <c r="E1383" s="471">
        <v>20.630309019565683</v>
      </c>
      <c r="F1383" s="467">
        <f>'2019 Actual plus Potential'!E1382</f>
        <v>0</v>
      </c>
    </row>
    <row r="1384" spans="1:6">
      <c r="A1384" s="467">
        <v>2</v>
      </c>
      <c r="B1384" s="467">
        <v>27</v>
      </c>
      <c r="C1384" s="467">
        <v>14</v>
      </c>
      <c r="D1384" s="471">
        <v>49.120511807069484</v>
      </c>
      <c r="E1384" s="471">
        <v>9.203966781337348</v>
      </c>
      <c r="F1384" s="467">
        <f>'2019 Actual plus Potential'!E1383</f>
        <v>0</v>
      </c>
    </row>
    <row r="1385" spans="1:6">
      <c r="A1385" s="467">
        <v>2</v>
      </c>
      <c r="B1385" s="467">
        <v>27</v>
      </c>
      <c r="C1385" s="467">
        <v>15</v>
      </c>
      <c r="D1385" s="471">
        <v>54.723661243980629</v>
      </c>
      <c r="E1385" s="471">
        <v>3.1180529993549779</v>
      </c>
      <c r="F1385" s="467">
        <f>'2019 Actual plus Potential'!E1384</f>
        <v>2</v>
      </c>
    </row>
    <row r="1386" spans="1:6">
      <c r="A1386" s="467">
        <v>2</v>
      </c>
      <c r="B1386" s="467">
        <v>27</v>
      </c>
      <c r="C1386" s="467">
        <v>16</v>
      </c>
      <c r="D1386" s="471">
        <v>34.583337556866773</v>
      </c>
      <c r="E1386" s="471">
        <v>1.2570775639647387</v>
      </c>
      <c r="F1386" s="467">
        <f>'2019 Actual plus Potential'!E1385</f>
        <v>6</v>
      </c>
    </row>
    <row r="1387" spans="1:6">
      <c r="A1387" s="467">
        <v>2</v>
      </c>
      <c r="B1387" s="467">
        <v>27</v>
      </c>
      <c r="C1387" s="467">
        <v>17</v>
      </c>
      <c r="D1387" s="471">
        <v>93.762260372947054</v>
      </c>
      <c r="E1387" s="471">
        <v>0.77129961298645455</v>
      </c>
      <c r="F1387" s="467">
        <f>'2019 Actual plus Potential'!E1386</f>
        <v>25</v>
      </c>
    </row>
    <row r="1388" spans="1:6">
      <c r="A1388" s="467">
        <v>2</v>
      </c>
      <c r="B1388" s="467">
        <v>27</v>
      </c>
      <c r="C1388" s="467">
        <v>18</v>
      </c>
      <c r="D1388" s="471">
        <v>93.382620615688964</v>
      </c>
      <c r="E1388" s="471">
        <v>30.571938615351538</v>
      </c>
      <c r="F1388" s="467">
        <f>'2019 Actual plus Potential'!E1387</f>
        <v>43</v>
      </c>
    </row>
    <row r="1389" spans="1:6">
      <c r="A1389" s="467">
        <v>2</v>
      </c>
      <c r="B1389" s="467">
        <v>27</v>
      </c>
      <c r="C1389" s="467">
        <v>19</v>
      </c>
      <c r="D1389" s="471">
        <v>97.109719384499797</v>
      </c>
      <c r="E1389" s="471">
        <v>73.461985755751456</v>
      </c>
      <c r="F1389" s="467">
        <f>'2019 Actual plus Potential'!E1388</f>
        <v>78</v>
      </c>
    </row>
    <row r="1390" spans="1:6">
      <c r="A1390" s="467">
        <v>2</v>
      </c>
      <c r="B1390" s="467">
        <v>27</v>
      </c>
      <c r="C1390" s="467">
        <v>20</v>
      </c>
      <c r="D1390" s="471">
        <v>108.69052156139432</v>
      </c>
      <c r="E1390" s="471">
        <v>68.997678563749744</v>
      </c>
      <c r="F1390" s="467">
        <f>'2019 Actual plus Potential'!E1389</f>
        <v>98</v>
      </c>
    </row>
    <row r="1391" spans="1:6">
      <c r="A1391" s="467">
        <v>2</v>
      </c>
      <c r="B1391" s="467">
        <v>27</v>
      </c>
      <c r="C1391" s="467">
        <v>21</v>
      </c>
      <c r="D1391" s="471">
        <v>114.34283678451227</v>
      </c>
      <c r="E1391" s="471">
        <v>78.292386476026664</v>
      </c>
      <c r="F1391" s="467">
        <f>'2019 Actual plus Potential'!E1390</f>
        <v>43</v>
      </c>
    </row>
    <row r="1392" spans="1:6">
      <c r="A1392" s="467">
        <v>2</v>
      </c>
      <c r="B1392" s="467">
        <v>27</v>
      </c>
      <c r="C1392" s="467">
        <v>22</v>
      </c>
      <c r="D1392" s="471">
        <v>67.915071067946243</v>
      </c>
      <c r="E1392" s="471">
        <v>63.262213287465066</v>
      </c>
      <c r="F1392" s="467">
        <f>'2019 Actual plus Potential'!E1391</f>
        <v>81</v>
      </c>
    </row>
    <row r="1393" spans="1:6">
      <c r="A1393" s="467">
        <v>2</v>
      </c>
      <c r="B1393" s="467">
        <v>27</v>
      </c>
      <c r="C1393" s="467">
        <v>23</v>
      </c>
      <c r="D1393" s="471">
        <v>63.089036676165897</v>
      </c>
      <c r="E1393" s="471">
        <v>85.542289937647823</v>
      </c>
      <c r="F1393" s="467">
        <f>'2019 Actual plus Potential'!E1392</f>
        <v>64</v>
      </c>
    </row>
    <row r="1394" spans="1:6">
      <c r="A1394" s="467">
        <v>2</v>
      </c>
      <c r="B1394" s="467">
        <v>27</v>
      </c>
      <c r="C1394" s="467">
        <v>24</v>
      </c>
      <c r="D1394" s="471">
        <v>79.107483488419788</v>
      </c>
      <c r="E1394" s="471">
        <v>85.451548806708232</v>
      </c>
      <c r="F1394" s="467">
        <f>'2019 Actual plus Potential'!E1393</f>
        <v>31</v>
      </c>
    </row>
    <row r="1395" spans="1:6">
      <c r="A1395" s="467">
        <v>2</v>
      </c>
      <c r="B1395" s="467">
        <v>28</v>
      </c>
      <c r="C1395" s="467">
        <v>1</v>
      </c>
      <c r="D1395" s="471">
        <v>86.870846951816588</v>
      </c>
      <c r="E1395" s="471">
        <v>88.518755482691887</v>
      </c>
      <c r="F1395" s="467">
        <f>'2019 Actual plus Potential'!E1394</f>
        <v>38</v>
      </c>
    </row>
    <row r="1396" spans="1:6">
      <c r="A1396" s="467">
        <v>2</v>
      </c>
      <c r="B1396" s="467">
        <v>28</v>
      </c>
      <c r="C1396" s="467">
        <v>2</v>
      </c>
      <c r="D1396" s="471">
        <v>57.283027576385557</v>
      </c>
      <c r="E1396" s="471">
        <v>87.307048484196955</v>
      </c>
      <c r="F1396" s="467">
        <f>'2019 Actual plus Potential'!E1395</f>
        <v>34</v>
      </c>
    </row>
    <row r="1397" spans="1:6">
      <c r="A1397" s="467">
        <v>2</v>
      </c>
      <c r="B1397" s="467">
        <v>28</v>
      </c>
      <c r="C1397" s="467">
        <v>3</v>
      </c>
      <c r="D1397" s="471">
        <v>37.04369539874903</v>
      </c>
      <c r="E1397" s="471">
        <v>65.946116910341857</v>
      </c>
      <c r="F1397" s="467">
        <f>'2019 Actual plus Potential'!E1396</f>
        <v>35</v>
      </c>
    </row>
    <row r="1398" spans="1:6">
      <c r="A1398" s="467">
        <v>2</v>
      </c>
      <c r="B1398" s="467">
        <v>28</v>
      </c>
      <c r="C1398" s="467">
        <v>4</v>
      </c>
      <c r="D1398" s="471">
        <v>39.185220931516149</v>
      </c>
      <c r="E1398" s="471">
        <v>41.845741883465919</v>
      </c>
      <c r="F1398" s="467">
        <f>'2019 Actual plus Potential'!E1397</f>
        <v>15</v>
      </c>
    </row>
    <row r="1399" spans="1:6">
      <c r="A1399" s="467">
        <v>2</v>
      </c>
      <c r="B1399" s="467">
        <v>28</v>
      </c>
      <c r="C1399" s="467">
        <v>5</v>
      </c>
      <c r="D1399" s="471">
        <v>52.464256456626778</v>
      </c>
      <c r="E1399" s="471">
        <v>31.964345624596859</v>
      </c>
      <c r="F1399" s="467">
        <f>'2019 Actual plus Potential'!E1398</f>
        <v>2</v>
      </c>
    </row>
    <row r="1400" spans="1:6">
      <c r="A1400" s="467">
        <v>2</v>
      </c>
      <c r="B1400" s="467">
        <v>28</v>
      </c>
      <c r="C1400" s="467">
        <v>6</v>
      </c>
      <c r="D1400" s="471">
        <v>71.906868403518686</v>
      </c>
      <c r="E1400" s="471">
        <v>9.6263823908836805</v>
      </c>
      <c r="F1400" s="467">
        <f>'2019 Actual plus Potential'!E1399</f>
        <v>0</v>
      </c>
    </row>
    <row r="1401" spans="1:6">
      <c r="A1401" s="467">
        <v>2</v>
      </c>
      <c r="B1401" s="467">
        <v>28</v>
      </c>
      <c r="C1401" s="467">
        <v>7</v>
      </c>
      <c r="D1401" s="471">
        <v>80.621598685280389</v>
      </c>
      <c r="E1401" s="471">
        <v>12.641960492367232</v>
      </c>
      <c r="F1401" s="467">
        <f>'2019 Actual plus Potential'!E1400</f>
        <v>0</v>
      </c>
    </row>
    <row r="1402" spans="1:6">
      <c r="A1402" s="467">
        <v>2</v>
      </c>
      <c r="B1402" s="467">
        <v>28</v>
      </c>
      <c r="C1402" s="467">
        <v>8</v>
      </c>
      <c r="D1402" s="471">
        <v>76.881383479591477</v>
      </c>
      <c r="E1402" s="471">
        <v>22.454518651902816</v>
      </c>
      <c r="F1402" s="467">
        <f>'2019 Actual plus Potential'!E1401</f>
        <v>0</v>
      </c>
    </row>
    <row r="1403" spans="1:6">
      <c r="A1403" s="467">
        <v>2</v>
      </c>
      <c r="B1403" s="467">
        <v>28</v>
      </c>
      <c r="C1403" s="467">
        <v>9</v>
      </c>
      <c r="D1403" s="471">
        <v>42.377228257552488</v>
      </c>
      <c r="E1403" s="471">
        <v>25.638280746076113</v>
      </c>
      <c r="F1403" s="467">
        <f>'2019 Actual plus Potential'!E1402</f>
        <v>0</v>
      </c>
    </row>
    <row r="1404" spans="1:6">
      <c r="A1404" s="467">
        <v>2</v>
      </c>
      <c r="B1404" s="467">
        <v>28</v>
      </c>
      <c r="C1404" s="467">
        <v>10</v>
      </c>
      <c r="D1404" s="471">
        <v>15.064584829906707</v>
      </c>
      <c r="E1404" s="471">
        <v>29.971951999569981</v>
      </c>
      <c r="F1404" s="467">
        <f>'2019 Actual plus Potential'!E1403</f>
        <v>0</v>
      </c>
    </row>
    <row r="1405" spans="1:6">
      <c r="A1405" s="467">
        <v>2</v>
      </c>
      <c r="B1405" s="467">
        <v>28</v>
      </c>
      <c r="C1405" s="467">
        <v>11</v>
      </c>
      <c r="D1405" s="471">
        <v>9.794147646720301</v>
      </c>
      <c r="E1405" s="471">
        <v>40.83194442055472</v>
      </c>
      <c r="F1405" s="467">
        <f>'2019 Actual plus Potential'!E1404</f>
        <v>0</v>
      </c>
    </row>
    <row r="1406" spans="1:6">
      <c r="A1406" s="467">
        <v>2</v>
      </c>
      <c r="B1406" s="467">
        <v>28</v>
      </c>
      <c r="C1406" s="467">
        <v>12</v>
      </c>
      <c r="D1406" s="471">
        <v>62.880787130659314</v>
      </c>
      <c r="E1406" s="471">
        <v>46.507176359922603</v>
      </c>
      <c r="F1406" s="467">
        <f>'2019 Actual plus Potential'!E1405</f>
        <v>0</v>
      </c>
    </row>
    <row r="1407" spans="1:6">
      <c r="A1407" s="467">
        <v>2</v>
      </c>
      <c r="B1407" s="467">
        <v>28</v>
      </c>
      <c r="C1407" s="467">
        <v>13</v>
      </c>
      <c r="D1407" s="471">
        <v>120.18020271144557</v>
      </c>
      <c r="E1407" s="471">
        <v>44.851932971403997</v>
      </c>
      <c r="F1407" s="467">
        <f>'2019 Actual plus Potential'!E1406</f>
        <v>0</v>
      </c>
    </row>
    <row r="1408" spans="1:6">
      <c r="A1408" s="467">
        <v>2</v>
      </c>
      <c r="B1408" s="467">
        <v>28</v>
      </c>
      <c r="C1408" s="467">
        <v>14</v>
      </c>
      <c r="D1408" s="471">
        <v>144</v>
      </c>
      <c r="E1408" s="471">
        <v>50.12274107718769</v>
      </c>
      <c r="F1408" s="467">
        <f>'2019 Actual plus Potential'!E1407</f>
        <v>0</v>
      </c>
    </row>
    <row r="1409" spans="1:6">
      <c r="A1409" s="467">
        <v>2</v>
      </c>
      <c r="B1409" s="467">
        <v>28</v>
      </c>
      <c r="C1409" s="467">
        <v>15</v>
      </c>
      <c r="D1409" s="471">
        <v>144</v>
      </c>
      <c r="E1409" s="471">
        <v>46.849802354332404</v>
      </c>
      <c r="F1409" s="467">
        <f>'2019 Actual plus Potential'!E1408</f>
        <v>0</v>
      </c>
    </row>
    <row r="1410" spans="1:6">
      <c r="A1410" s="467">
        <v>2</v>
      </c>
      <c r="B1410" s="467">
        <v>28</v>
      </c>
      <c r="C1410" s="467">
        <v>16</v>
      </c>
      <c r="D1410" s="471">
        <v>144</v>
      </c>
      <c r="E1410" s="471">
        <v>38.32952305955709</v>
      </c>
      <c r="F1410" s="467">
        <f>'2019 Actual plus Potential'!E1409</f>
        <v>0</v>
      </c>
    </row>
    <row r="1411" spans="1:6">
      <c r="A1411" s="467">
        <v>2</v>
      </c>
      <c r="B1411" s="467">
        <v>28</v>
      </c>
      <c r="C1411" s="467">
        <v>17</v>
      </c>
      <c r="D1411" s="471">
        <v>144</v>
      </c>
      <c r="E1411" s="471">
        <v>29.907025155880454</v>
      </c>
      <c r="F1411" s="467">
        <f>'2019 Actual plus Potential'!E1410</f>
        <v>1</v>
      </c>
    </row>
    <row r="1412" spans="1:6">
      <c r="A1412" s="467">
        <v>2</v>
      </c>
      <c r="B1412" s="467">
        <v>28</v>
      </c>
      <c r="C1412" s="467">
        <v>18</v>
      </c>
      <c r="D1412" s="471">
        <v>144</v>
      </c>
      <c r="E1412" s="471">
        <v>19.49917388733606</v>
      </c>
      <c r="F1412" s="467">
        <f>'2019 Actual plus Potential'!E1411</f>
        <v>2</v>
      </c>
    </row>
    <row r="1413" spans="1:6">
      <c r="A1413" s="467">
        <v>2</v>
      </c>
      <c r="B1413" s="467">
        <v>28</v>
      </c>
      <c r="C1413" s="467">
        <v>19</v>
      </c>
      <c r="D1413" s="471">
        <v>144</v>
      </c>
      <c r="E1413" s="471">
        <v>31.250150344012035</v>
      </c>
      <c r="F1413" s="467">
        <f>'2019 Actual plus Potential'!E1412</f>
        <v>4</v>
      </c>
    </row>
    <row r="1414" spans="1:6">
      <c r="A1414" s="467">
        <v>2</v>
      </c>
      <c r="B1414" s="467">
        <v>28</v>
      </c>
      <c r="C1414" s="467">
        <v>20</v>
      </c>
      <c r="D1414" s="471">
        <v>144</v>
      </c>
      <c r="E1414" s="471">
        <v>74.753482369382922</v>
      </c>
      <c r="F1414" s="467">
        <f>'2019 Actual plus Potential'!E1413</f>
        <v>6</v>
      </c>
    </row>
    <row r="1415" spans="1:6">
      <c r="A1415" s="467">
        <v>2</v>
      </c>
      <c r="B1415" s="467">
        <v>28</v>
      </c>
      <c r="C1415" s="467">
        <v>21</v>
      </c>
      <c r="D1415" s="471">
        <v>144</v>
      </c>
      <c r="E1415" s="471">
        <v>54.263196301870579</v>
      </c>
      <c r="F1415" s="467">
        <f>'2019 Actual plus Potential'!E1414</f>
        <v>10</v>
      </c>
    </row>
    <row r="1416" spans="1:6">
      <c r="A1416" s="467">
        <v>2</v>
      </c>
      <c r="B1416" s="467">
        <v>28</v>
      </c>
      <c r="C1416" s="467">
        <v>22</v>
      </c>
      <c r="D1416" s="471">
        <v>144</v>
      </c>
      <c r="E1416" s="471">
        <v>53.982368146635139</v>
      </c>
      <c r="F1416" s="467">
        <f>'2019 Actual plus Potential'!E1415</f>
        <v>9</v>
      </c>
    </row>
    <row r="1417" spans="1:6">
      <c r="A1417" s="467">
        <v>2</v>
      </c>
      <c r="B1417" s="467">
        <v>28</v>
      </c>
      <c r="C1417" s="467">
        <v>23</v>
      </c>
      <c r="D1417" s="471">
        <v>144</v>
      </c>
      <c r="E1417" s="471">
        <v>59.387723446570632</v>
      </c>
      <c r="F1417" s="467">
        <f>'2019 Actual plus Potential'!E1416</f>
        <v>13</v>
      </c>
    </row>
    <row r="1418" spans="1:6">
      <c r="A1418" s="467">
        <v>2</v>
      </c>
      <c r="B1418" s="467">
        <v>28</v>
      </c>
      <c r="C1418" s="467">
        <v>24</v>
      </c>
      <c r="D1418" s="471">
        <v>144</v>
      </c>
      <c r="E1418" s="471">
        <v>66.941140346162129</v>
      </c>
      <c r="F1418" s="467">
        <f>'2019 Actual plus Potential'!E1417</f>
        <v>13</v>
      </c>
    </row>
    <row r="1419" spans="1:6">
      <c r="A1419" s="467">
        <v>3</v>
      </c>
      <c r="B1419" s="467">
        <v>1</v>
      </c>
      <c r="C1419" s="467">
        <v>1</v>
      </c>
      <c r="D1419" s="471">
        <v>11.179867983849574</v>
      </c>
      <c r="E1419" s="471">
        <v>78.972162706944744</v>
      </c>
      <c r="F1419" s="467">
        <f>'2019 Actual plus Potential'!E1418</f>
        <v>20</v>
      </c>
    </row>
    <row r="1420" spans="1:6">
      <c r="A1420" s="467">
        <v>3</v>
      </c>
      <c r="B1420" s="467">
        <v>1</v>
      </c>
      <c r="C1420" s="467">
        <v>2</v>
      </c>
      <c r="D1420" s="471">
        <v>18.230889175755621</v>
      </c>
      <c r="E1420" s="471">
        <v>59.962678026230918</v>
      </c>
      <c r="F1420" s="467">
        <f>'2019 Actual plus Potential'!E1419</f>
        <v>18</v>
      </c>
    </row>
    <row r="1421" spans="1:6">
      <c r="A1421" s="467">
        <v>3</v>
      </c>
      <c r="B1421" s="467">
        <v>1</v>
      </c>
      <c r="C1421" s="467">
        <v>3</v>
      </c>
      <c r="D1421" s="471">
        <v>13.045077554286994</v>
      </c>
      <c r="E1421" s="471">
        <v>76.250711029886048</v>
      </c>
      <c r="F1421" s="467">
        <f>'2019 Actual plus Potential'!E1420</f>
        <v>18</v>
      </c>
    </row>
    <row r="1422" spans="1:6">
      <c r="A1422" s="467">
        <v>3</v>
      </c>
      <c r="B1422" s="467">
        <v>1</v>
      </c>
      <c r="C1422" s="467">
        <v>4</v>
      </c>
      <c r="D1422" s="471">
        <v>9.248119743274259</v>
      </c>
      <c r="E1422" s="471">
        <v>83.991085949258206</v>
      </c>
      <c r="F1422" s="467">
        <f>'2019 Actual plus Potential'!E1421</f>
        <v>18</v>
      </c>
    </row>
    <row r="1423" spans="1:6">
      <c r="A1423" s="467">
        <v>3</v>
      </c>
      <c r="B1423" s="467">
        <v>1</v>
      </c>
      <c r="C1423" s="467">
        <v>5</v>
      </c>
      <c r="D1423" s="471">
        <v>11.171363176573998</v>
      </c>
      <c r="E1423" s="471">
        <v>76.504160395613837</v>
      </c>
      <c r="F1423" s="467">
        <f>'2019 Actual plus Potential'!E1422</f>
        <v>16</v>
      </c>
    </row>
    <row r="1424" spans="1:6">
      <c r="A1424" s="467">
        <v>3</v>
      </c>
      <c r="B1424" s="467">
        <v>1</v>
      </c>
      <c r="C1424" s="467">
        <v>6</v>
      </c>
      <c r="D1424" s="471">
        <v>7.2894054377155104</v>
      </c>
      <c r="E1424" s="471">
        <v>92.291552676843693</v>
      </c>
      <c r="F1424" s="467">
        <f>'2019 Actual plus Potential'!E1423</f>
        <v>11</v>
      </c>
    </row>
    <row r="1425" spans="1:6">
      <c r="A1425" s="467">
        <v>3</v>
      </c>
      <c r="B1425" s="467">
        <v>1</v>
      </c>
      <c r="C1425" s="467">
        <v>7</v>
      </c>
      <c r="D1425" s="471">
        <v>8.2411981689058589</v>
      </c>
      <c r="E1425" s="471">
        <v>88.767511341646951</v>
      </c>
      <c r="F1425" s="467">
        <f>'2019 Actual plus Potential'!E1424</f>
        <v>11</v>
      </c>
    </row>
    <row r="1426" spans="1:6">
      <c r="A1426" s="467">
        <v>3</v>
      </c>
      <c r="B1426" s="467">
        <v>1</v>
      </c>
      <c r="C1426" s="467">
        <v>8</v>
      </c>
      <c r="D1426" s="471">
        <v>56.030743138187894</v>
      </c>
      <c r="E1426" s="471">
        <v>78.181306815738552</v>
      </c>
      <c r="F1426" s="467">
        <f>'2019 Actual plus Potential'!E1425</f>
        <v>8</v>
      </c>
    </row>
    <row r="1427" spans="1:6">
      <c r="A1427" s="467">
        <v>3</v>
      </c>
      <c r="B1427" s="467">
        <v>1</v>
      </c>
      <c r="C1427" s="467">
        <v>9</v>
      </c>
      <c r="D1427" s="471">
        <v>57.014067236777478</v>
      </c>
      <c r="E1427" s="471">
        <v>82.976506235218224</v>
      </c>
      <c r="F1427" s="467">
        <f>'2019 Actual plus Potential'!E1426</f>
        <v>4</v>
      </c>
    </row>
    <row r="1428" spans="1:6">
      <c r="A1428" s="467">
        <v>3</v>
      </c>
      <c r="B1428" s="467">
        <v>1</v>
      </c>
      <c r="C1428" s="467">
        <v>10</v>
      </c>
      <c r="D1428" s="471">
        <v>68.63673973047797</v>
      </c>
      <c r="E1428" s="471">
        <v>56.284533218662652</v>
      </c>
      <c r="F1428" s="467">
        <f>'2019 Actual plus Potential'!E1427</f>
        <v>5</v>
      </c>
    </row>
    <row r="1429" spans="1:6">
      <c r="A1429" s="467">
        <v>3</v>
      </c>
      <c r="B1429" s="467">
        <v>1</v>
      </c>
      <c r="C1429" s="467">
        <v>11</v>
      </c>
      <c r="D1429" s="471">
        <v>60.812015880433812</v>
      </c>
      <c r="E1429" s="471">
        <v>40.737292033971187</v>
      </c>
      <c r="F1429" s="467">
        <f>'2019 Actual plus Potential'!E1428</f>
        <v>1</v>
      </c>
    </row>
    <row r="1430" spans="1:6">
      <c r="A1430" s="467">
        <v>3</v>
      </c>
      <c r="B1430" s="467">
        <v>1</v>
      </c>
      <c r="C1430" s="467">
        <v>12</v>
      </c>
      <c r="D1430" s="471">
        <v>41.504107467723514</v>
      </c>
      <c r="E1430" s="471">
        <v>40.085676843689527</v>
      </c>
      <c r="F1430" s="467">
        <f>'2019 Actual plus Potential'!E1429</f>
        <v>2</v>
      </c>
    </row>
    <row r="1431" spans="1:6">
      <c r="A1431" s="467">
        <v>3</v>
      </c>
      <c r="B1431" s="467">
        <v>1</v>
      </c>
      <c r="C1431" s="467">
        <v>13</v>
      </c>
      <c r="D1431" s="471">
        <v>25.999425433476539</v>
      </c>
      <c r="E1431" s="471">
        <v>14.394203020855731</v>
      </c>
      <c r="F1431" s="467">
        <f>'2019 Actual plus Potential'!E1430</f>
        <v>0</v>
      </c>
    </row>
    <row r="1432" spans="1:6">
      <c r="A1432" s="467">
        <v>3</v>
      </c>
      <c r="B1432" s="467">
        <v>1</v>
      </c>
      <c r="C1432" s="467">
        <v>14</v>
      </c>
      <c r="D1432" s="471">
        <v>10.096384500100596</v>
      </c>
      <c r="E1432" s="471">
        <v>8.0564043754031385</v>
      </c>
      <c r="F1432" s="467">
        <f>'2019 Actual plus Potential'!E1431</f>
        <v>0</v>
      </c>
    </row>
    <row r="1433" spans="1:6">
      <c r="A1433" s="467">
        <v>3</v>
      </c>
      <c r="B1433" s="467">
        <v>1</v>
      </c>
      <c r="C1433" s="467">
        <v>15</v>
      </c>
      <c r="D1433" s="471">
        <v>27.170318667319833</v>
      </c>
      <c r="E1433" s="471">
        <v>4.1662695119329181</v>
      </c>
      <c r="F1433" s="467">
        <f>'2019 Actual plus Potential'!E1432</f>
        <v>1</v>
      </c>
    </row>
    <row r="1434" spans="1:6">
      <c r="A1434" s="467">
        <v>3</v>
      </c>
      <c r="B1434" s="467">
        <v>1</v>
      </c>
      <c r="C1434" s="467">
        <v>16</v>
      </c>
      <c r="D1434" s="471">
        <v>28.750530114252044</v>
      </c>
      <c r="E1434" s="471">
        <v>0.97859616211567413</v>
      </c>
      <c r="F1434" s="467">
        <f>'2019 Actual plus Potential'!E1433</f>
        <v>5</v>
      </c>
    </row>
    <row r="1435" spans="1:6">
      <c r="A1435" s="467">
        <v>3</v>
      </c>
      <c r="B1435" s="467">
        <v>1</v>
      </c>
      <c r="C1435" s="467">
        <v>17</v>
      </c>
      <c r="D1435" s="471">
        <v>38.13834305478813</v>
      </c>
      <c r="E1435" s="471">
        <v>1.4135277897226404</v>
      </c>
      <c r="F1435" s="467">
        <f>'2019 Actual plus Potential'!E1434</f>
        <v>7</v>
      </c>
    </row>
    <row r="1436" spans="1:6">
      <c r="A1436" s="467">
        <v>3</v>
      </c>
      <c r="B1436" s="467">
        <v>1</v>
      </c>
      <c r="C1436" s="467">
        <v>18</v>
      </c>
      <c r="D1436" s="471">
        <v>70.391955541996211</v>
      </c>
      <c r="E1436" s="471">
        <v>17.570924854869919</v>
      </c>
      <c r="F1436" s="467">
        <f>'2019 Actual plus Potential'!E1435</f>
        <v>4</v>
      </c>
    </row>
    <row r="1437" spans="1:6">
      <c r="A1437" s="467">
        <v>3</v>
      </c>
      <c r="B1437" s="467">
        <v>1</v>
      </c>
      <c r="C1437" s="467">
        <v>19</v>
      </c>
      <c r="D1437" s="471">
        <v>144</v>
      </c>
      <c r="E1437" s="471">
        <v>73.954021715760049</v>
      </c>
      <c r="F1437" s="467">
        <f>'2019 Actual plus Potential'!E1436</f>
        <v>1</v>
      </c>
    </row>
    <row r="1438" spans="1:6">
      <c r="A1438" s="467">
        <v>3</v>
      </c>
      <c r="B1438" s="467">
        <v>1</v>
      </c>
      <c r="C1438" s="467">
        <v>20</v>
      </c>
      <c r="D1438" s="471">
        <v>144</v>
      </c>
      <c r="E1438" s="471">
        <v>97.006962481186832</v>
      </c>
      <c r="F1438" s="467">
        <f>'2019 Actual plus Potential'!E1437</f>
        <v>0</v>
      </c>
    </row>
    <row r="1439" spans="1:6">
      <c r="A1439" s="467">
        <v>3</v>
      </c>
      <c r="B1439" s="467">
        <v>1</v>
      </c>
      <c r="C1439" s="467">
        <v>21</v>
      </c>
      <c r="D1439" s="471">
        <v>119.07952450527982</v>
      </c>
      <c r="E1439" s="471">
        <v>99.690866104063645</v>
      </c>
      <c r="F1439" s="467">
        <f>'2019 Actual plus Potential'!E1438</f>
        <v>0</v>
      </c>
    </row>
    <row r="1440" spans="1:6">
      <c r="A1440" s="467">
        <v>3</v>
      </c>
      <c r="B1440" s="467">
        <v>1</v>
      </c>
      <c r="C1440" s="467">
        <v>22</v>
      </c>
      <c r="D1440" s="471">
        <v>111.90055337399117</v>
      </c>
      <c r="E1440" s="471">
        <v>99.747188185336483</v>
      </c>
      <c r="F1440" s="467">
        <f>'2019 Actual plus Potential'!E1439</f>
        <v>0</v>
      </c>
    </row>
    <row r="1441" spans="1:6">
      <c r="A1441" s="467">
        <v>3</v>
      </c>
      <c r="B1441" s="467">
        <v>1</v>
      </c>
      <c r="C1441" s="467">
        <v>23</v>
      </c>
      <c r="D1441" s="471">
        <v>120.21645933911618</v>
      </c>
      <c r="E1441" s="471">
        <v>99.476529294775318</v>
      </c>
      <c r="F1441" s="467">
        <f>'2019 Actual plus Potential'!E1440</f>
        <v>0</v>
      </c>
    </row>
    <row r="1442" spans="1:6">
      <c r="A1442" s="467">
        <v>3</v>
      </c>
      <c r="B1442" s="467">
        <v>1</v>
      </c>
      <c r="C1442" s="467">
        <v>24</v>
      </c>
      <c r="D1442" s="471">
        <v>144</v>
      </c>
      <c r="E1442" s="471">
        <v>99.492174317351086</v>
      </c>
      <c r="F1442" s="467">
        <f>'2019 Actual plus Potential'!E1441</f>
        <v>0</v>
      </c>
    </row>
    <row r="1443" spans="1:6">
      <c r="A1443" s="467">
        <v>3</v>
      </c>
      <c r="B1443" s="467">
        <v>2</v>
      </c>
      <c r="C1443" s="467">
        <v>1</v>
      </c>
      <c r="D1443" s="471">
        <v>144</v>
      </c>
      <c r="E1443" s="471">
        <v>99.547714147495171</v>
      </c>
      <c r="F1443" s="467">
        <f>'2019 Actual plus Potential'!E1442</f>
        <v>0</v>
      </c>
    </row>
    <row r="1444" spans="1:6">
      <c r="A1444" s="467">
        <v>3</v>
      </c>
      <c r="B1444" s="467">
        <v>2</v>
      </c>
      <c r="C1444" s="467">
        <v>2</v>
      </c>
      <c r="D1444" s="471">
        <v>144</v>
      </c>
      <c r="E1444" s="471">
        <v>99.834800311760915</v>
      </c>
      <c r="F1444" s="467">
        <f>'2019 Actual plus Potential'!E1443</f>
        <v>0</v>
      </c>
    </row>
    <row r="1445" spans="1:6">
      <c r="A1445" s="467">
        <v>3</v>
      </c>
      <c r="B1445" s="467">
        <v>2</v>
      </c>
      <c r="C1445" s="467">
        <v>3</v>
      </c>
      <c r="D1445" s="471">
        <v>144</v>
      </c>
      <c r="E1445" s="471">
        <v>99.724502902601586</v>
      </c>
      <c r="F1445" s="467">
        <f>'2019 Actual plus Potential'!E1444</f>
        <v>0</v>
      </c>
    </row>
    <row r="1446" spans="1:6">
      <c r="A1446" s="467">
        <v>3</v>
      </c>
      <c r="B1446" s="467">
        <v>2</v>
      </c>
      <c r="C1446" s="467">
        <v>4</v>
      </c>
      <c r="D1446" s="471">
        <v>144</v>
      </c>
      <c r="E1446" s="471">
        <v>99.76283320791228</v>
      </c>
      <c r="F1446" s="467">
        <f>'2019 Actual plus Potential'!E1445</f>
        <v>7</v>
      </c>
    </row>
    <row r="1447" spans="1:6">
      <c r="A1447" s="467">
        <v>3</v>
      </c>
      <c r="B1447" s="467">
        <v>2</v>
      </c>
      <c r="C1447" s="467">
        <v>5</v>
      </c>
      <c r="D1447" s="471">
        <v>144</v>
      </c>
      <c r="E1447" s="471">
        <v>99.808986024510844</v>
      </c>
      <c r="F1447" s="467">
        <f>'2019 Actual plus Potential'!E1446</f>
        <v>25</v>
      </c>
    </row>
    <row r="1448" spans="1:6">
      <c r="A1448" s="467">
        <v>3</v>
      </c>
      <c r="B1448" s="467">
        <v>2</v>
      </c>
      <c r="C1448" s="467">
        <v>6</v>
      </c>
      <c r="D1448" s="471">
        <v>144</v>
      </c>
      <c r="E1448" s="471">
        <v>98.344611911416905</v>
      </c>
      <c r="F1448" s="467">
        <f>'2019 Actual plus Potential'!E1447</f>
        <v>78</v>
      </c>
    </row>
    <row r="1449" spans="1:6">
      <c r="A1449" s="467">
        <v>3</v>
      </c>
      <c r="B1449" s="467">
        <v>2</v>
      </c>
      <c r="C1449" s="467">
        <v>7</v>
      </c>
      <c r="D1449" s="471">
        <v>144</v>
      </c>
      <c r="E1449" s="471">
        <v>96.142574983874425</v>
      </c>
      <c r="F1449" s="467">
        <f>'2019 Actual plus Potential'!E1448</f>
        <v>93</v>
      </c>
    </row>
    <row r="1450" spans="1:6">
      <c r="A1450" s="467">
        <v>3</v>
      </c>
      <c r="B1450" s="467">
        <v>2</v>
      </c>
      <c r="C1450" s="467">
        <v>8</v>
      </c>
      <c r="D1450" s="471">
        <v>144</v>
      </c>
      <c r="E1450" s="471">
        <v>86.455959256073953</v>
      </c>
      <c r="F1450" s="467">
        <f>'2019 Actual plus Potential'!E1449</f>
        <v>98</v>
      </c>
    </row>
    <row r="1451" spans="1:6">
      <c r="A1451" s="467">
        <v>3</v>
      </c>
      <c r="B1451" s="467">
        <v>2</v>
      </c>
      <c r="C1451" s="467">
        <v>9</v>
      </c>
      <c r="D1451" s="471">
        <v>140.2577500147838</v>
      </c>
      <c r="E1451" s="471">
        <v>71.299061384648454</v>
      </c>
      <c r="F1451" s="467">
        <f>'2019 Actual plus Potential'!E1450</f>
        <v>98</v>
      </c>
    </row>
    <row r="1452" spans="1:6">
      <c r="A1452" s="467">
        <v>3</v>
      </c>
      <c r="B1452" s="467">
        <v>2</v>
      </c>
      <c r="C1452" s="467">
        <v>10</v>
      </c>
      <c r="D1452" s="471">
        <v>117.9630451478381</v>
      </c>
      <c r="E1452" s="471">
        <v>64.437936734035688</v>
      </c>
      <c r="F1452" s="467">
        <f>'2019 Actual plus Potential'!E1451</f>
        <v>98</v>
      </c>
    </row>
    <row r="1453" spans="1:6">
      <c r="A1453" s="467">
        <v>3</v>
      </c>
      <c r="B1453" s="467">
        <v>2</v>
      </c>
      <c r="C1453" s="467">
        <v>11</v>
      </c>
      <c r="D1453" s="471">
        <v>111.10699644410343</v>
      </c>
      <c r="E1453" s="471">
        <v>58.018783971188995</v>
      </c>
      <c r="F1453" s="467">
        <f>'2019 Actual plus Potential'!E1452</f>
        <v>101</v>
      </c>
    </row>
    <row r="1454" spans="1:6">
      <c r="A1454" s="467">
        <v>3</v>
      </c>
      <c r="B1454" s="467">
        <v>2</v>
      </c>
      <c r="C1454" s="467">
        <v>12</v>
      </c>
      <c r="D1454" s="471">
        <v>88.192154786243691</v>
      </c>
      <c r="E1454" s="471">
        <v>68.077751236293267</v>
      </c>
      <c r="F1454" s="467">
        <f>'2019 Actual plus Potential'!E1453</f>
        <v>100</v>
      </c>
    </row>
    <row r="1455" spans="1:6">
      <c r="A1455" s="467">
        <v>3</v>
      </c>
      <c r="B1455" s="467">
        <v>2</v>
      </c>
      <c r="C1455" s="467">
        <v>13</v>
      </c>
      <c r="D1455" s="471">
        <v>90.269233600995847</v>
      </c>
      <c r="E1455" s="471">
        <v>85.2606795312836</v>
      </c>
      <c r="F1455" s="467">
        <f>'2019 Actual plus Potential'!E1454</f>
        <v>98</v>
      </c>
    </row>
    <row r="1456" spans="1:6">
      <c r="A1456" s="467">
        <v>3</v>
      </c>
      <c r="B1456" s="467">
        <v>2</v>
      </c>
      <c r="C1456" s="467">
        <v>14</v>
      </c>
      <c r="D1456" s="471">
        <v>40.707165493909962</v>
      </c>
      <c r="E1456" s="471">
        <v>98.23431450225759</v>
      </c>
      <c r="F1456" s="467">
        <f>'2019 Actual plus Potential'!E1455</f>
        <v>103</v>
      </c>
    </row>
    <row r="1457" spans="1:6">
      <c r="A1457" s="467">
        <v>3</v>
      </c>
      <c r="B1457" s="467">
        <v>2</v>
      </c>
      <c r="C1457" s="467">
        <v>15</v>
      </c>
      <c r="D1457" s="471">
        <v>12.536400547924332</v>
      </c>
      <c r="E1457" s="471">
        <v>99.028299397978941</v>
      </c>
      <c r="F1457" s="467">
        <f>'2019 Actual plus Potential'!E1456</f>
        <v>102</v>
      </c>
    </row>
    <row r="1458" spans="1:6">
      <c r="A1458" s="467">
        <v>3</v>
      </c>
      <c r="B1458" s="467">
        <v>2</v>
      </c>
      <c r="C1458" s="467">
        <v>16</v>
      </c>
      <c r="D1458" s="471">
        <v>1.9725963039644225</v>
      </c>
      <c r="E1458" s="471">
        <v>99.835582562889698</v>
      </c>
      <c r="F1458" s="467">
        <f>'2019 Actual plus Potential'!E1457</f>
        <v>103</v>
      </c>
    </row>
    <row r="1459" spans="1:6">
      <c r="A1459" s="467">
        <v>3</v>
      </c>
      <c r="B1459" s="467">
        <v>2</v>
      </c>
      <c r="C1459" s="467">
        <v>17</v>
      </c>
      <c r="D1459" s="471">
        <v>6.579277260125056</v>
      </c>
      <c r="E1459" s="471">
        <v>99.835582562889698</v>
      </c>
      <c r="F1459" s="467">
        <f>'2019 Actual plus Potential'!E1458</f>
        <v>102</v>
      </c>
    </row>
    <row r="1460" spans="1:6">
      <c r="A1460" s="467">
        <v>3</v>
      </c>
      <c r="B1460" s="467">
        <v>2</v>
      </c>
      <c r="C1460" s="467">
        <v>18</v>
      </c>
      <c r="D1460" s="471">
        <v>19.47963862474063</v>
      </c>
      <c r="E1460" s="471">
        <v>99.835582562889698</v>
      </c>
      <c r="F1460" s="467">
        <f>'2019 Actual plus Potential'!E1459</f>
        <v>103</v>
      </c>
    </row>
    <row r="1461" spans="1:6">
      <c r="A1461" s="467">
        <v>3</v>
      </c>
      <c r="B1461" s="467">
        <v>2</v>
      </c>
      <c r="C1461" s="467">
        <v>19</v>
      </c>
      <c r="D1461" s="471">
        <v>47.812076654512701</v>
      </c>
      <c r="E1461" s="471">
        <v>99.835582562889698</v>
      </c>
      <c r="F1461" s="467">
        <f>'2019 Actual plus Potential'!E1460</f>
        <v>102</v>
      </c>
    </row>
    <row r="1462" spans="1:6">
      <c r="A1462" s="467">
        <v>3</v>
      </c>
      <c r="B1462" s="467">
        <v>2</v>
      </c>
      <c r="C1462" s="467">
        <v>20</v>
      </c>
      <c r="D1462" s="471">
        <v>71.567853234421946</v>
      </c>
      <c r="E1462" s="471">
        <v>99.834018060632133</v>
      </c>
      <c r="F1462" s="467">
        <f>'2019 Actual plus Potential'!E1461</f>
        <v>103</v>
      </c>
    </row>
    <row r="1463" spans="1:6">
      <c r="A1463" s="467">
        <v>3</v>
      </c>
      <c r="B1463" s="467">
        <v>2</v>
      </c>
      <c r="C1463" s="467">
        <v>21</v>
      </c>
      <c r="D1463" s="471">
        <v>45.602081013713565</v>
      </c>
      <c r="E1463" s="471">
        <v>99.821502042571495</v>
      </c>
      <c r="F1463" s="467">
        <f>'2019 Actual plus Potential'!E1462</f>
        <v>102</v>
      </c>
    </row>
    <row r="1464" spans="1:6">
      <c r="A1464" s="467">
        <v>3</v>
      </c>
      <c r="B1464" s="467">
        <v>2</v>
      </c>
      <c r="C1464" s="467">
        <v>22</v>
      </c>
      <c r="D1464" s="471">
        <v>114.95944628995316</v>
      </c>
      <c r="E1464" s="471">
        <v>99.785518490647149</v>
      </c>
      <c r="F1464" s="467">
        <f>'2019 Actual plus Potential'!E1463</f>
        <v>102</v>
      </c>
    </row>
    <row r="1465" spans="1:6">
      <c r="A1465" s="467">
        <v>3</v>
      </c>
      <c r="B1465" s="467">
        <v>2</v>
      </c>
      <c r="C1465" s="467">
        <v>23</v>
      </c>
      <c r="D1465" s="471">
        <v>93.71831243919965</v>
      </c>
      <c r="E1465" s="471">
        <v>99.831671307245756</v>
      </c>
      <c r="F1465" s="467">
        <f>'2019 Actual plus Potential'!E1464</f>
        <v>103</v>
      </c>
    </row>
    <row r="1466" spans="1:6">
      <c r="A1466" s="467">
        <v>3</v>
      </c>
      <c r="B1466" s="467">
        <v>2</v>
      </c>
      <c r="C1466" s="467">
        <v>24</v>
      </c>
      <c r="D1466" s="471">
        <v>45.296021457428303</v>
      </c>
      <c r="E1466" s="471">
        <v>99.715115889056122</v>
      </c>
      <c r="F1466" s="467">
        <f>'2019 Actual plus Potential'!E1465</f>
        <v>102</v>
      </c>
    </row>
    <row r="1467" spans="1:6">
      <c r="A1467" s="467">
        <v>3</v>
      </c>
      <c r="B1467" s="467">
        <v>3</v>
      </c>
      <c r="C1467" s="467">
        <v>1</v>
      </c>
      <c r="D1467" s="471">
        <v>66.359221433549891</v>
      </c>
      <c r="E1467" s="471">
        <v>99.724502902601586</v>
      </c>
      <c r="F1467" s="467">
        <f>'2019 Actual plus Potential'!E1466</f>
        <v>103</v>
      </c>
    </row>
    <row r="1468" spans="1:6">
      <c r="A1468" s="467">
        <v>3</v>
      </c>
      <c r="B1468" s="467">
        <v>3</v>
      </c>
      <c r="C1468" s="467">
        <v>2</v>
      </c>
      <c r="D1468" s="471">
        <v>20.329780038242816</v>
      </c>
      <c r="E1468" s="471">
        <v>97.366015749301226</v>
      </c>
      <c r="F1468" s="467">
        <f>'2019 Actual plus Potential'!E1467</f>
        <v>102</v>
      </c>
    </row>
    <row r="1469" spans="1:6">
      <c r="A1469" s="467">
        <v>3</v>
      </c>
      <c r="B1469" s="467">
        <v>3</v>
      </c>
      <c r="C1469" s="467">
        <v>3</v>
      </c>
      <c r="D1469" s="471">
        <v>36.265657141683327</v>
      </c>
      <c r="E1469" s="471">
        <v>90.839694581810363</v>
      </c>
      <c r="F1469" s="467">
        <f>'2019 Actual plus Potential'!E1468</f>
        <v>101</v>
      </c>
    </row>
    <row r="1470" spans="1:6">
      <c r="A1470" s="467">
        <v>3</v>
      </c>
      <c r="B1470" s="467">
        <v>3</v>
      </c>
      <c r="C1470" s="467">
        <v>4</v>
      </c>
      <c r="D1470" s="471">
        <v>76.085741949636429</v>
      </c>
      <c r="E1470" s="471">
        <v>96.544652064072238</v>
      </c>
      <c r="F1470" s="467">
        <f>'2019 Actual plus Potential'!E1469</f>
        <v>100</v>
      </c>
    </row>
    <row r="1471" spans="1:6">
      <c r="A1471" s="467">
        <v>3</v>
      </c>
      <c r="B1471" s="467">
        <v>3</v>
      </c>
      <c r="C1471" s="467">
        <v>5</v>
      </c>
      <c r="D1471" s="471">
        <v>75.292254818424354</v>
      </c>
      <c r="E1471" s="471">
        <v>85.960012040421418</v>
      </c>
      <c r="F1471" s="467">
        <f>'2019 Actual plus Potential'!E1470</f>
        <v>98</v>
      </c>
    </row>
    <row r="1472" spans="1:6">
      <c r="A1472" s="467">
        <v>3</v>
      </c>
      <c r="B1472" s="467">
        <v>3</v>
      </c>
      <c r="C1472" s="467">
        <v>6</v>
      </c>
      <c r="D1472" s="471">
        <v>125.74375535833421</v>
      </c>
      <c r="E1472" s="471">
        <v>91.452197215652546</v>
      </c>
      <c r="F1472" s="467">
        <f>'2019 Actual plus Potential'!E1471</f>
        <v>99</v>
      </c>
    </row>
    <row r="1473" spans="1:6">
      <c r="A1473" s="467">
        <v>3</v>
      </c>
      <c r="B1473" s="467">
        <v>3</v>
      </c>
      <c r="C1473" s="467">
        <v>7</v>
      </c>
      <c r="D1473" s="471">
        <v>144</v>
      </c>
      <c r="E1473" s="471">
        <v>87.491659750591282</v>
      </c>
      <c r="F1473" s="467">
        <f>'2019 Actual plus Potential'!E1472</f>
        <v>97</v>
      </c>
    </row>
    <row r="1474" spans="1:6">
      <c r="A1474" s="467">
        <v>3</v>
      </c>
      <c r="B1474" s="467">
        <v>3</v>
      </c>
      <c r="C1474" s="467">
        <v>8</v>
      </c>
      <c r="D1474" s="471">
        <v>113.07129975824391</v>
      </c>
      <c r="E1474" s="471">
        <v>89.147685390238664</v>
      </c>
      <c r="F1474" s="467">
        <f>'2019 Actual plus Potential'!E1473</f>
        <v>98</v>
      </c>
    </row>
    <row r="1475" spans="1:6">
      <c r="A1475" s="467">
        <v>3</v>
      </c>
      <c r="B1475" s="467">
        <v>3</v>
      </c>
      <c r="C1475" s="467">
        <v>9</v>
      </c>
      <c r="D1475" s="471">
        <v>115.47591207518825</v>
      </c>
      <c r="E1475" s="471">
        <v>98.27264480756827</v>
      </c>
      <c r="F1475" s="467">
        <f>'2019 Actual plus Potential'!E1474</f>
        <v>96</v>
      </c>
    </row>
    <row r="1476" spans="1:6">
      <c r="A1476" s="467">
        <v>3</v>
      </c>
      <c r="B1476" s="467">
        <v>3</v>
      </c>
      <c r="C1476" s="467">
        <v>10</v>
      </c>
      <c r="D1476" s="471">
        <v>141.1027826670034</v>
      </c>
      <c r="E1476" s="471">
        <v>99.471053536873811</v>
      </c>
      <c r="F1476" s="467">
        <f>'2019 Actual plus Potential'!E1475</f>
        <v>89</v>
      </c>
    </row>
    <row r="1477" spans="1:6">
      <c r="A1477" s="467">
        <v>3</v>
      </c>
      <c r="B1477" s="467">
        <v>3</v>
      </c>
      <c r="C1477" s="467">
        <v>11</v>
      </c>
      <c r="D1477" s="471">
        <v>107.41776710573853</v>
      </c>
      <c r="E1477" s="471">
        <v>98.276556063212212</v>
      </c>
      <c r="F1477" s="467">
        <f>'2019 Actual plus Potential'!E1476</f>
        <v>74</v>
      </c>
    </row>
    <row r="1478" spans="1:6">
      <c r="A1478" s="467">
        <v>3</v>
      </c>
      <c r="B1478" s="467">
        <v>3</v>
      </c>
      <c r="C1478" s="467">
        <v>12</v>
      </c>
      <c r="D1478" s="471">
        <v>127.40580758669653</v>
      </c>
      <c r="E1478" s="471">
        <v>98.892969952698337</v>
      </c>
      <c r="F1478" s="467">
        <f>'2019 Actual plus Potential'!E1477</f>
        <v>56</v>
      </c>
    </row>
    <row r="1479" spans="1:6">
      <c r="A1479" s="467">
        <v>3</v>
      </c>
      <c r="B1479" s="467">
        <v>3</v>
      </c>
      <c r="C1479" s="467">
        <v>13</v>
      </c>
      <c r="D1479" s="471">
        <v>127.32117143047778</v>
      </c>
      <c r="E1479" s="471">
        <v>99.213692915502037</v>
      </c>
      <c r="F1479" s="467">
        <f>'2019 Actual plus Potential'!E1478</f>
        <v>45</v>
      </c>
    </row>
    <row r="1480" spans="1:6">
      <c r="A1480" s="467">
        <v>3</v>
      </c>
      <c r="B1480" s="467">
        <v>3</v>
      </c>
      <c r="C1480" s="467">
        <v>14</v>
      </c>
      <c r="D1480" s="471">
        <v>133.26209155682773</v>
      </c>
      <c r="E1480" s="471">
        <v>99.42881197591916</v>
      </c>
      <c r="F1480" s="467">
        <f>'2019 Actual plus Potential'!E1479</f>
        <v>40</v>
      </c>
    </row>
    <row r="1481" spans="1:6">
      <c r="A1481" s="467">
        <v>3</v>
      </c>
      <c r="B1481" s="467">
        <v>3</v>
      </c>
      <c r="C1481" s="467">
        <v>15</v>
      </c>
      <c r="D1481" s="471">
        <v>140.34724362869957</v>
      </c>
      <c r="E1481" s="471">
        <v>98.676286390023677</v>
      </c>
      <c r="F1481" s="467">
        <f>'2019 Actual plus Potential'!E1480</f>
        <v>43</v>
      </c>
    </row>
    <row r="1482" spans="1:6">
      <c r="A1482" s="467">
        <v>3</v>
      </c>
      <c r="B1482" s="467">
        <v>3</v>
      </c>
      <c r="C1482" s="467">
        <v>16</v>
      </c>
      <c r="D1482" s="471">
        <v>123.97544127764418</v>
      </c>
      <c r="E1482" s="471">
        <v>93.998424639862407</v>
      </c>
      <c r="F1482" s="467">
        <f>'2019 Actual plus Potential'!E1481</f>
        <v>69</v>
      </c>
    </row>
    <row r="1483" spans="1:6">
      <c r="A1483" s="467">
        <v>3</v>
      </c>
      <c r="B1483" s="467">
        <v>3</v>
      </c>
      <c r="C1483" s="467">
        <v>17</v>
      </c>
      <c r="D1483" s="471">
        <v>98.377328053666332</v>
      </c>
      <c r="E1483" s="471">
        <v>93.191141474951635</v>
      </c>
      <c r="F1483" s="467">
        <f>'2019 Actual plus Potential'!E1482</f>
        <v>86</v>
      </c>
    </row>
    <row r="1484" spans="1:6">
      <c r="A1484" s="467">
        <v>3</v>
      </c>
      <c r="B1484" s="467">
        <v>3</v>
      </c>
      <c r="C1484" s="467">
        <v>18</v>
      </c>
      <c r="D1484" s="471">
        <v>59.978662788842939</v>
      </c>
      <c r="E1484" s="471">
        <v>83.628903676628681</v>
      </c>
      <c r="F1484" s="467">
        <f>'2019 Actual plus Potential'!E1483</f>
        <v>96</v>
      </c>
    </row>
    <row r="1485" spans="1:6">
      <c r="A1485" s="467">
        <v>3</v>
      </c>
      <c r="B1485" s="467">
        <v>3</v>
      </c>
      <c r="C1485" s="467">
        <v>19</v>
      </c>
      <c r="D1485" s="471">
        <v>40.179150799787777</v>
      </c>
      <c r="E1485" s="471">
        <v>96.192639056116974</v>
      </c>
      <c r="F1485" s="467">
        <f>'2019 Actual plus Potential'!E1484</f>
        <v>98</v>
      </c>
    </row>
    <row r="1486" spans="1:6">
      <c r="A1486" s="467">
        <v>3</v>
      </c>
      <c r="B1486" s="467">
        <v>3</v>
      </c>
      <c r="C1486" s="467">
        <v>20</v>
      </c>
      <c r="D1486" s="471">
        <v>18.883428434688074</v>
      </c>
      <c r="E1486" s="471">
        <v>91.800298967963883</v>
      </c>
      <c r="F1486" s="467">
        <f>'2019 Actual plus Potential'!E1485</f>
        <v>82</v>
      </c>
    </row>
    <row r="1487" spans="1:6">
      <c r="A1487" s="467">
        <v>3</v>
      </c>
      <c r="B1487" s="467">
        <v>3</v>
      </c>
      <c r="C1487" s="467">
        <v>21</v>
      </c>
      <c r="D1487" s="471">
        <v>15.610796228497765</v>
      </c>
      <c r="E1487" s="471">
        <v>89.250942539238878</v>
      </c>
      <c r="F1487" s="467">
        <f>'2019 Actual plus Potential'!E1486</f>
        <v>64</v>
      </c>
    </row>
    <row r="1488" spans="1:6">
      <c r="A1488" s="467">
        <v>3</v>
      </c>
      <c r="B1488" s="467">
        <v>3</v>
      </c>
      <c r="C1488" s="467">
        <v>22</v>
      </c>
      <c r="D1488" s="471">
        <v>11.557902351574914</v>
      </c>
      <c r="E1488" s="471">
        <v>88.616536873790579</v>
      </c>
      <c r="F1488" s="467">
        <f>'2019 Actual plus Potential'!E1487</f>
        <v>69</v>
      </c>
    </row>
    <row r="1489" spans="1:6">
      <c r="A1489" s="467">
        <v>3</v>
      </c>
      <c r="B1489" s="467">
        <v>3</v>
      </c>
      <c r="C1489" s="467">
        <v>23</v>
      </c>
      <c r="D1489" s="471">
        <v>15.440344906766887</v>
      </c>
      <c r="E1489" s="471">
        <v>69.54212534938722</v>
      </c>
      <c r="F1489" s="467">
        <f>'2019 Actual plus Potential'!E1488</f>
        <v>77</v>
      </c>
    </row>
    <row r="1490" spans="1:6">
      <c r="A1490" s="467">
        <v>3</v>
      </c>
      <c r="B1490" s="467">
        <v>3</v>
      </c>
      <c r="C1490" s="467">
        <v>24</v>
      </c>
      <c r="D1490" s="471">
        <v>10.128023344711984</v>
      </c>
      <c r="E1490" s="471">
        <v>59.174951139539893</v>
      </c>
      <c r="F1490" s="467">
        <f>'2019 Actual plus Potential'!E1489</f>
        <v>82</v>
      </c>
    </row>
    <row r="1491" spans="1:6">
      <c r="A1491" s="467">
        <v>3</v>
      </c>
      <c r="B1491" s="467">
        <v>4</v>
      </c>
      <c r="C1491" s="467">
        <v>1</v>
      </c>
      <c r="D1491" s="471">
        <v>27.23861554513881</v>
      </c>
      <c r="E1491" s="471">
        <v>80.880073210062363</v>
      </c>
      <c r="F1491" s="467">
        <f>'2019 Actual plus Potential'!E1490</f>
        <v>84</v>
      </c>
    </row>
    <row r="1492" spans="1:6">
      <c r="A1492" s="467">
        <v>3</v>
      </c>
      <c r="B1492" s="467">
        <v>4</v>
      </c>
      <c r="C1492" s="467">
        <v>2</v>
      </c>
      <c r="D1492" s="471">
        <v>51.44575411445576</v>
      </c>
      <c r="E1492" s="471">
        <v>90.568253440120401</v>
      </c>
      <c r="F1492" s="467">
        <f>'2019 Actual plus Potential'!E1491</f>
        <v>84</v>
      </c>
    </row>
    <row r="1493" spans="1:6">
      <c r="A1493" s="467">
        <v>3</v>
      </c>
      <c r="B1493" s="467">
        <v>4</v>
      </c>
      <c r="C1493" s="467">
        <v>3</v>
      </c>
      <c r="D1493" s="471">
        <v>47.438900930570782</v>
      </c>
      <c r="E1493" s="471">
        <v>43.360180068802407</v>
      </c>
      <c r="F1493" s="467">
        <f>'2019 Actual plus Potential'!E1492</f>
        <v>86</v>
      </c>
    </row>
    <row r="1494" spans="1:6">
      <c r="A1494" s="467">
        <v>3</v>
      </c>
      <c r="B1494" s="467">
        <v>4</v>
      </c>
      <c r="C1494" s="467">
        <v>4</v>
      </c>
      <c r="D1494" s="471">
        <v>66.268912938426837</v>
      </c>
      <c r="E1494" s="471">
        <v>48.720164803268119</v>
      </c>
      <c r="F1494" s="467">
        <f>'2019 Actual plus Potential'!E1493</f>
        <v>87</v>
      </c>
    </row>
    <row r="1495" spans="1:6">
      <c r="A1495" s="467">
        <v>3</v>
      </c>
      <c r="B1495" s="467">
        <v>4</v>
      </c>
      <c r="C1495" s="467">
        <v>5</v>
      </c>
      <c r="D1495" s="471">
        <v>110.79581111948464</v>
      </c>
      <c r="E1495" s="471">
        <v>68.875647387658574</v>
      </c>
      <c r="F1495" s="467">
        <f>'2019 Actual plus Potential'!E1494</f>
        <v>88</v>
      </c>
    </row>
    <row r="1496" spans="1:6">
      <c r="A1496" s="467">
        <v>3</v>
      </c>
      <c r="B1496" s="467">
        <v>4</v>
      </c>
      <c r="C1496" s="467">
        <v>6</v>
      </c>
      <c r="D1496" s="471">
        <v>132.8255617108602</v>
      </c>
      <c r="E1496" s="471">
        <v>63.925562244678567</v>
      </c>
      <c r="F1496" s="467">
        <f>'2019 Actual plus Potential'!E1495</f>
        <v>89</v>
      </c>
    </row>
    <row r="1497" spans="1:6">
      <c r="A1497" s="467">
        <v>3</v>
      </c>
      <c r="B1497" s="467">
        <v>4</v>
      </c>
      <c r="C1497" s="467">
        <v>7</v>
      </c>
      <c r="D1497" s="471">
        <v>120.42448259903473</v>
      </c>
      <c r="E1497" s="471">
        <v>42.290060524618369</v>
      </c>
      <c r="F1497" s="467">
        <f>'2019 Actual plus Potential'!E1496</f>
        <v>90</v>
      </c>
    </row>
    <row r="1498" spans="1:6">
      <c r="A1498" s="467">
        <v>3</v>
      </c>
      <c r="B1498" s="467">
        <v>4</v>
      </c>
      <c r="C1498" s="467">
        <v>8</v>
      </c>
      <c r="D1498" s="471">
        <v>110.54393804200568</v>
      </c>
      <c r="E1498" s="471">
        <v>12.170263061707161</v>
      </c>
      <c r="F1498" s="467">
        <f>'2019 Actual plus Potential'!E1497</f>
        <v>82</v>
      </c>
    </row>
    <row r="1499" spans="1:6">
      <c r="A1499" s="467">
        <v>3</v>
      </c>
      <c r="B1499" s="467">
        <v>4</v>
      </c>
      <c r="C1499" s="467">
        <v>9</v>
      </c>
      <c r="D1499" s="471">
        <v>53.298505464026491</v>
      </c>
      <c r="E1499" s="471">
        <v>20.020935390238659</v>
      </c>
      <c r="F1499" s="467">
        <f>'2019 Actual plus Potential'!E1498</f>
        <v>72</v>
      </c>
    </row>
    <row r="1500" spans="1:6">
      <c r="A1500" s="467">
        <v>3</v>
      </c>
      <c r="B1500" s="467">
        <v>4</v>
      </c>
      <c r="C1500" s="467">
        <v>10</v>
      </c>
      <c r="D1500" s="471">
        <v>26.156200715907158</v>
      </c>
      <c r="E1500" s="471">
        <v>28.778236777037197</v>
      </c>
      <c r="F1500" s="467">
        <f>'2019 Actual plus Potential'!E1499</f>
        <v>52</v>
      </c>
    </row>
    <row r="1501" spans="1:6">
      <c r="A1501" s="467">
        <v>3</v>
      </c>
      <c r="B1501" s="467">
        <v>4</v>
      </c>
      <c r="C1501" s="467">
        <v>11</v>
      </c>
      <c r="D1501" s="471">
        <v>5.9755414991628282</v>
      </c>
      <c r="E1501" s="471">
        <v>22.986449419479683</v>
      </c>
      <c r="F1501" s="467">
        <f>'2019 Actual plus Potential'!E1500</f>
        <v>29</v>
      </c>
    </row>
    <row r="1502" spans="1:6">
      <c r="A1502" s="467">
        <v>3</v>
      </c>
      <c r="B1502" s="467">
        <v>4</v>
      </c>
      <c r="C1502" s="467">
        <v>12</v>
      </c>
      <c r="D1502" s="471">
        <v>0.82756965235090529</v>
      </c>
      <c r="E1502" s="471">
        <v>30.162821274994627</v>
      </c>
      <c r="F1502" s="467">
        <f>'2019 Actual plus Potential'!E1501</f>
        <v>18</v>
      </c>
    </row>
    <row r="1503" spans="1:6">
      <c r="A1503" s="467">
        <v>3</v>
      </c>
      <c r="B1503" s="467">
        <v>4</v>
      </c>
      <c r="C1503" s="467">
        <v>13</v>
      </c>
      <c r="D1503" s="471">
        <v>11.162350809806791</v>
      </c>
      <c r="E1503" s="471">
        <v>32.820910610621368</v>
      </c>
      <c r="F1503" s="467">
        <f>'2019 Actual plus Potential'!E1502</f>
        <v>15</v>
      </c>
    </row>
    <row r="1504" spans="1:6">
      <c r="A1504" s="467">
        <v>3</v>
      </c>
      <c r="B1504" s="467">
        <v>4</v>
      </c>
      <c r="C1504" s="467">
        <v>14</v>
      </c>
      <c r="D1504" s="471">
        <v>36.114036169205988</v>
      </c>
      <c r="E1504" s="471">
        <v>16.988147763921738</v>
      </c>
      <c r="F1504" s="467">
        <f>'2019 Actual plus Potential'!E1503</f>
        <v>15</v>
      </c>
    </row>
    <row r="1505" spans="1:6">
      <c r="A1505" s="467">
        <v>3</v>
      </c>
      <c r="B1505" s="467">
        <v>4</v>
      </c>
      <c r="C1505" s="467">
        <v>15</v>
      </c>
      <c r="D1505" s="471">
        <v>18.476639254862658</v>
      </c>
      <c r="E1505" s="471">
        <v>20.552866157815526</v>
      </c>
      <c r="F1505" s="467">
        <f>'2019 Actual plus Potential'!E1504</f>
        <v>22</v>
      </c>
    </row>
    <row r="1506" spans="1:6">
      <c r="A1506" s="467">
        <v>3</v>
      </c>
      <c r="B1506" s="467">
        <v>4</v>
      </c>
      <c r="C1506" s="467">
        <v>16</v>
      </c>
      <c r="D1506" s="471">
        <v>9.6887759988830702</v>
      </c>
      <c r="E1506" s="471">
        <v>18.050444796817889</v>
      </c>
      <c r="F1506" s="467">
        <f>'2019 Actual plus Potential'!E1505</f>
        <v>30</v>
      </c>
    </row>
    <row r="1507" spans="1:6">
      <c r="A1507" s="467">
        <v>3</v>
      </c>
      <c r="B1507" s="467">
        <v>4</v>
      </c>
      <c r="C1507" s="467">
        <v>17</v>
      </c>
      <c r="D1507" s="471">
        <v>4.090079248199018</v>
      </c>
      <c r="E1507" s="471">
        <v>4.6098059019565678</v>
      </c>
      <c r="F1507" s="467">
        <f>'2019 Actual plus Potential'!E1506</f>
        <v>20</v>
      </c>
    </row>
    <row r="1508" spans="1:6">
      <c r="A1508" s="467">
        <v>3</v>
      </c>
      <c r="B1508" s="467">
        <v>4</v>
      </c>
      <c r="C1508" s="467">
        <v>18</v>
      </c>
      <c r="D1508" s="471">
        <v>1.1732850835956027E-3</v>
      </c>
      <c r="E1508" s="471">
        <v>1.638033863685229</v>
      </c>
      <c r="F1508" s="467">
        <f>'2019 Actual plus Potential'!E1507</f>
        <v>9</v>
      </c>
    </row>
    <row r="1509" spans="1:6">
      <c r="A1509" s="467">
        <v>3</v>
      </c>
      <c r="B1509" s="467">
        <v>4</v>
      </c>
      <c r="C1509" s="467">
        <v>19</v>
      </c>
      <c r="D1509" s="471">
        <v>11.574926875805421</v>
      </c>
      <c r="E1509" s="471">
        <v>19.44441630832079</v>
      </c>
      <c r="F1509" s="467">
        <f>'2019 Actual plus Potential'!E1508</f>
        <v>6</v>
      </c>
    </row>
    <row r="1510" spans="1:6">
      <c r="A1510" s="467">
        <v>3</v>
      </c>
      <c r="B1510" s="467">
        <v>4</v>
      </c>
      <c r="C1510" s="467">
        <v>20</v>
      </c>
      <c r="D1510" s="471">
        <v>39.829383371511227</v>
      </c>
      <c r="E1510" s="471">
        <v>55.938778219737699</v>
      </c>
      <c r="F1510" s="467">
        <f>'2019 Actual plus Potential'!E1509</f>
        <v>2</v>
      </c>
    </row>
    <row r="1511" spans="1:6">
      <c r="A1511" s="467">
        <v>3</v>
      </c>
      <c r="B1511" s="467">
        <v>4</v>
      </c>
      <c r="C1511" s="467">
        <v>21</v>
      </c>
      <c r="D1511" s="471">
        <v>101.66783133965058</v>
      </c>
      <c r="E1511" s="471">
        <v>79.855324231348106</v>
      </c>
      <c r="F1511" s="467">
        <f>'2019 Actual plus Potential'!E1510</f>
        <v>2</v>
      </c>
    </row>
    <row r="1512" spans="1:6">
      <c r="A1512" s="467">
        <v>3</v>
      </c>
      <c r="B1512" s="467">
        <v>4</v>
      </c>
      <c r="C1512" s="467">
        <v>22</v>
      </c>
      <c r="D1512" s="471">
        <v>92.469915380978165</v>
      </c>
      <c r="E1512" s="471">
        <v>87.17875929907548</v>
      </c>
      <c r="F1512" s="467">
        <f>'2019 Actual plus Potential'!E1511</f>
        <v>2</v>
      </c>
    </row>
    <row r="1513" spans="1:6">
      <c r="A1513" s="467">
        <v>3</v>
      </c>
      <c r="B1513" s="467">
        <v>4</v>
      </c>
      <c r="C1513" s="467">
        <v>23</v>
      </c>
      <c r="D1513" s="471">
        <v>92.298075533080251</v>
      </c>
      <c r="E1513" s="471">
        <v>79.534601268544392</v>
      </c>
      <c r="F1513" s="467">
        <f>'2019 Actual plus Potential'!E1512</f>
        <v>0</v>
      </c>
    </row>
    <row r="1514" spans="1:6">
      <c r="A1514" s="467">
        <v>3</v>
      </c>
      <c r="B1514" s="467">
        <v>4</v>
      </c>
      <c r="C1514" s="467">
        <v>24</v>
      </c>
      <c r="D1514" s="471">
        <v>49.866455256352396</v>
      </c>
      <c r="E1514" s="471">
        <v>81.658413083207904</v>
      </c>
      <c r="F1514" s="467">
        <f>'2019 Actual plus Potential'!E1513</f>
        <v>1</v>
      </c>
    </row>
    <row r="1515" spans="1:6">
      <c r="A1515" s="467">
        <v>3</v>
      </c>
      <c r="B1515" s="467">
        <v>5</v>
      </c>
      <c r="C1515" s="467">
        <v>1</v>
      </c>
      <c r="D1515" s="471">
        <v>66.01200743507215</v>
      </c>
      <c r="E1515" s="471">
        <v>79.930420339711901</v>
      </c>
      <c r="F1515" s="467">
        <f>'2019 Actual plus Potential'!E1514</f>
        <v>4</v>
      </c>
    </row>
    <row r="1516" spans="1:6">
      <c r="A1516" s="467">
        <v>3</v>
      </c>
      <c r="B1516" s="467">
        <v>5</v>
      </c>
      <c r="C1516" s="467">
        <v>2</v>
      </c>
      <c r="D1516" s="471">
        <v>128.87318623348409</v>
      </c>
      <c r="E1516" s="471">
        <v>90.121588045581618</v>
      </c>
      <c r="F1516" s="467">
        <f>'2019 Actual plus Potential'!E1515</f>
        <v>34</v>
      </c>
    </row>
    <row r="1517" spans="1:6">
      <c r="A1517" s="467">
        <v>3</v>
      </c>
      <c r="B1517" s="467">
        <v>5</v>
      </c>
      <c r="C1517" s="467">
        <v>3</v>
      </c>
      <c r="D1517" s="471">
        <v>116.05474052480155</v>
      </c>
      <c r="E1517" s="471">
        <v>93.340551440550414</v>
      </c>
      <c r="F1517" s="467">
        <f>'2019 Actual plus Potential'!E1516</f>
        <v>43</v>
      </c>
    </row>
    <row r="1518" spans="1:6">
      <c r="A1518" s="467">
        <v>3</v>
      </c>
      <c r="B1518" s="467">
        <v>5</v>
      </c>
      <c r="C1518" s="467">
        <v>4</v>
      </c>
      <c r="D1518" s="471">
        <v>118.96936046892004</v>
      </c>
      <c r="E1518" s="471">
        <v>91.059507149000225</v>
      </c>
      <c r="F1518" s="467">
        <f>'2019 Actual plus Potential'!E1517</f>
        <v>58</v>
      </c>
    </row>
    <row r="1519" spans="1:6">
      <c r="A1519" s="467">
        <v>3</v>
      </c>
      <c r="B1519" s="467">
        <v>5</v>
      </c>
      <c r="C1519" s="467">
        <v>5</v>
      </c>
      <c r="D1519" s="471">
        <v>114.35148323084134</v>
      </c>
      <c r="E1519" s="471">
        <v>92.09129638787357</v>
      </c>
      <c r="F1519" s="467">
        <f>'2019 Actual plus Potential'!E1518</f>
        <v>61</v>
      </c>
    </row>
    <row r="1520" spans="1:6">
      <c r="A1520" s="467">
        <v>3</v>
      </c>
      <c r="B1520" s="467">
        <v>5</v>
      </c>
      <c r="C1520" s="467">
        <v>6</v>
      </c>
      <c r="D1520" s="471">
        <v>78.905409769941542</v>
      </c>
      <c r="E1520" s="471">
        <v>94.898013437970334</v>
      </c>
      <c r="F1520" s="467">
        <f>'2019 Actual plus Potential'!E1519</f>
        <v>81</v>
      </c>
    </row>
    <row r="1521" spans="1:6">
      <c r="A1521" s="467">
        <v>3</v>
      </c>
      <c r="B1521" s="467">
        <v>5</v>
      </c>
      <c r="C1521" s="467">
        <v>7</v>
      </c>
      <c r="D1521" s="471">
        <v>50.418539248888791</v>
      </c>
      <c r="E1521" s="471">
        <v>91.21439287250054</v>
      </c>
      <c r="F1521" s="467">
        <f>'2019 Actual plus Potential'!E1520</f>
        <v>76</v>
      </c>
    </row>
    <row r="1522" spans="1:6">
      <c r="A1522" s="467">
        <v>3</v>
      </c>
      <c r="B1522" s="467">
        <v>5</v>
      </c>
      <c r="C1522" s="467">
        <v>8</v>
      </c>
      <c r="D1522" s="471">
        <v>53.991796784863382</v>
      </c>
      <c r="E1522" s="471">
        <v>66.665005697699414</v>
      </c>
      <c r="F1522" s="467">
        <f>'2019 Actual plus Potential'!E1521</f>
        <v>81</v>
      </c>
    </row>
    <row r="1523" spans="1:6">
      <c r="A1523" s="467">
        <v>3</v>
      </c>
      <c r="B1523" s="467">
        <v>5</v>
      </c>
      <c r="C1523" s="467">
        <v>9</v>
      </c>
      <c r="D1523" s="471">
        <v>7.5404379141864233</v>
      </c>
      <c r="E1523" s="471">
        <v>78.90723586325521</v>
      </c>
      <c r="F1523" s="467">
        <f>'2019 Actual plus Potential'!E1522</f>
        <v>74</v>
      </c>
    </row>
    <row r="1524" spans="1:6">
      <c r="A1524" s="467">
        <v>3</v>
      </c>
      <c r="B1524" s="467">
        <v>5</v>
      </c>
      <c r="C1524" s="467">
        <v>10</v>
      </c>
      <c r="D1524" s="471">
        <v>0.40308944574698996</v>
      </c>
      <c r="E1524" s="471">
        <v>96.981930445065586</v>
      </c>
      <c r="F1524" s="467">
        <f>'2019 Actual plus Potential'!E1523</f>
        <v>64</v>
      </c>
    </row>
    <row r="1525" spans="1:6">
      <c r="A1525" s="467">
        <v>3</v>
      </c>
      <c r="B1525" s="467">
        <v>5</v>
      </c>
      <c r="C1525" s="467">
        <v>11</v>
      </c>
      <c r="D1525" s="471">
        <v>6.6295853771838464</v>
      </c>
      <c r="E1525" s="471">
        <v>96.61896592130725</v>
      </c>
      <c r="F1525" s="467">
        <f>'2019 Actual plus Potential'!E1524</f>
        <v>34</v>
      </c>
    </row>
    <row r="1526" spans="1:6">
      <c r="A1526" s="467">
        <v>3</v>
      </c>
      <c r="B1526" s="467">
        <v>5</v>
      </c>
      <c r="C1526" s="467">
        <v>12</v>
      </c>
      <c r="D1526" s="471">
        <v>14.800105001118808</v>
      </c>
      <c r="E1526" s="471">
        <v>94.062569232423115</v>
      </c>
      <c r="F1526" s="467">
        <f>'2019 Actual plus Potential'!E1525</f>
        <v>30</v>
      </c>
    </row>
    <row r="1527" spans="1:6">
      <c r="A1527" s="467">
        <v>3</v>
      </c>
      <c r="B1527" s="467">
        <v>5</v>
      </c>
      <c r="C1527" s="467">
        <v>13</v>
      </c>
      <c r="D1527" s="471">
        <v>34.022611084467329</v>
      </c>
      <c r="E1527" s="471">
        <v>82.824749516233084</v>
      </c>
      <c r="F1527" s="467">
        <f>'2019 Actual plus Potential'!E1526</f>
        <v>14</v>
      </c>
    </row>
    <row r="1528" spans="1:6">
      <c r="A1528" s="467">
        <v>3</v>
      </c>
      <c r="B1528" s="467">
        <v>5</v>
      </c>
      <c r="C1528" s="467">
        <v>14</v>
      </c>
      <c r="D1528" s="471">
        <v>18.399129948821678</v>
      </c>
      <c r="E1528" s="471">
        <v>79.292885669748443</v>
      </c>
      <c r="F1528" s="467">
        <f>'2019 Actual plus Potential'!E1527</f>
        <v>6</v>
      </c>
    </row>
    <row r="1529" spans="1:6">
      <c r="A1529" s="467">
        <v>3</v>
      </c>
      <c r="B1529" s="467">
        <v>5</v>
      </c>
      <c r="C1529" s="467">
        <v>15</v>
      </c>
      <c r="D1529" s="471">
        <v>5.8706410437337864</v>
      </c>
      <c r="E1529" s="471">
        <v>83.183020533218667</v>
      </c>
      <c r="F1529" s="467">
        <f>'2019 Actual plus Potential'!E1528</f>
        <v>11</v>
      </c>
    </row>
    <row r="1530" spans="1:6">
      <c r="A1530" s="467">
        <v>3</v>
      </c>
      <c r="B1530" s="467">
        <v>5</v>
      </c>
      <c r="C1530" s="467">
        <v>16</v>
      </c>
      <c r="D1530" s="471">
        <v>2.0337704979396634</v>
      </c>
      <c r="E1530" s="471">
        <v>79.572931573855087</v>
      </c>
      <c r="F1530" s="467">
        <f>'2019 Actual plus Potential'!E1529</f>
        <v>4</v>
      </c>
    </row>
    <row r="1531" spans="1:6">
      <c r="A1531" s="467">
        <v>3</v>
      </c>
      <c r="B1531" s="467">
        <v>5</v>
      </c>
      <c r="C1531" s="467">
        <v>17</v>
      </c>
      <c r="D1531" s="471">
        <v>17.532770495581179</v>
      </c>
      <c r="E1531" s="471">
        <v>61.302674209847346</v>
      </c>
      <c r="F1531" s="467">
        <f>'2019 Actual plus Potential'!E1530</f>
        <v>3</v>
      </c>
    </row>
    <row r="1532" spans="1:6">
      <c r="A1532" s="467">
        <v>3</v>
      </c>
      <c r="B1532" s="467">
        <v>5</v>
      </c>
      <c r="C1532" s="467">
        <v>18</v>
      </c>
      <c r="D1532" s="471">
        <v>40.602264779301144</v>
      </c>
      <c r="E1532" s="471">
        <v>61.413753870135452</v>
      </c>
      <c r="F1532" s="467">
        <f>'2019 Actual plus Potential'!E1531</f>
        <v>12</v>
      </c>
    </row>
    <row r="1533" spans="1:6">
      <c r="A1533" s="467">
        <v>3</v>
      </c>
      <c r="B1533" s="467">
        <v>5</v>
      </c>
      <c r="C1533" s="467">
        <v>19</v>
      </c>
      <c r="D1533" s="471">
        <v>24.512764541753107</v>
      </c>
      <c r="E1533" s="471">
        <v>97.818939152870357</v>
      </c>
      <c r="F1533" s="467">
        <f>'2019 Actual plus Potential'!E1532</f>
        <v>6</v>
      </c>
    </row>
    <row r="1534" spans="1:6">
      <c r="A1534" s="467">
        <v>3</v>
      </c>
      <c r="B1534" s="467">
        <v>5</v>
      </c>
      <c r="C1534" s="467">
        <v>20</v>
      </c>
      <c r="D1534" s="471">
        <v>3.560327850302873</v>
      </c>
      <c r="E1534" s="471">
        <v>99.734672167275846</v>
      </c>
      <c r="F1534" s="467">
        <f>'2019 Actual plus Potential'!E1533</f>
        <v>5</v>
      </c>
    </row>
    <row r="1535" spans="1:6">
      <c r="A1535" s="467">
        <v>3</v>
      </c>
      <c r="B1535" s="467">
        <v>5</v>
      </c>
      <c r="C1535" s="467">
        <v>21</v>
      </c>
      <c r="D1535" s="471">
        <v>0</v>
      </c>
      <c r="E1535" s="471">
        <v>96.659642980004307</v>
      </c>
      <c r="F1535" s="467">
        <f>'2019 Actual plus Potential'!E1534</f>
        <v>0</v>
      </c>
    </row>
    <row r="1536" spans="1:6">
      <c r="A1536" s="467">
        <v>3</v>
      </c>
      <c r="B1536" s="467">
        <v>5</v>
      </c>
      <c r="C1536" s="467">
        <v>22</v>
      </c>
      <c r="D1536" s="471">
        <v>0</v>
      </c>
      <c r="E1536" s="471">
        <v>94.898795689099117</v>
      </c>
      <c r="F1536" s="467">
        <f>'2019 Actual plus Potential'!E1535</f>
        <v>4</v>
      </c>
    </row>
    <row r="1537" spans="1:6">
      <c r="A1537" s="467">
        <v>3</v>
      </c>
      <c r="B1537" s="467">
        <v>5</v>
      </c>
      <c r="C1537" s="467">
        <v>23</v>
      </c>
      <c r="D1537" s="471">
        <v>0</v>
      </c>
      <c r="E1537" s="471">
        <v>79.727817297355401</v>
      </c>
      <c r="F1537" s="467">
        <f>'2019 Actual plus Potential'!E1536</f>
        <v>1</v>
      </c>
    </row>
    <row r="1538" spans="1:6">
      <c r="A1538" s="467">
        <v>3</v>
      </c>
      <c r="B1538" s="467">
        <v>5</v>
      </c>
      <c r="C1538" s="467">
        <v>24</v>
      </c>
      <c r="D1538" s="471">
        <v>0</v>
      </c>
      <c r="E1538" s="471">
        <v>85.08545527843475</v>
      </c>
      <c r="F1538" s="467">
        <f>'2019 Actual plus Potential'!E1537</f>
        <v>2</v>
      </c>
    </row>
    <row r="1539" spans="1:6">
      <c r="A1539" s="467">
        <v>3</v>
      </c>
      <c r="B1539" s="467">
        <v>6</v>
      </c>
      <c r="C1539" s="467">
        <v>1</v>
      </c>
      <c r="D1539" s="471">
        <v>0</v>
      </c>
      <c r="E1539" s="471">
        <v>83.373107557514516</v>
      </c>
      <c r="F1539" s="467">
        <f>'2019 Actual plus Potential'!E1538</f>
        <v>49</v>
      </c>
    </row>
    <row r="1540" spans="1:6">
      <c r="A1540" s="467">
        <v>3</v>
      </c>
      <c r="B1540" s="467">
        <v>6</v>
      </c>
      <c r="C1540" s="467">
        <v>2</v>
      </c>
      <c r="D1540" s="471">
        <v>0</v>
      </c>
      <c r="E1540" s="471">
        <v>62.012175983659432</v>
      </c>
      <c r="F1540" s="467">
        <f>'2019 Actual plus Potential'!E1539</f>
        <v>53</v>
      </c>
    </row>
    <row r="1541" spans="1:6">
      <c r="A1541" s="467">
        <v>3</v>
      </c>
      <c r="B1541" s="467">
        <v>6</v>
      </c>
      <c r="C1541" s="467">
        <v>3</v>
      </c>
      <c r="D1541" s="471">
        <v>0</v>
      </c>
      <c r="E1541" s="471">
        <v>86.89636664158246</v>
      </c>
      <c r="F1541" s="467">
        <f>'2019 Actual plus Potential'!E1540</f>
        <v>49</v>
      </c>
    </row>
    <row r="1542" spans="1:6">
      <c r="A1542" s="467">
        <v>3</v>
      </c>
      <c r="B1542" s="467">
        <v>6</v>
      </c>
      <c r="C1542" s="467">
        <v>4</v>
      </c>
      <c r="D1542" s="471">
        <v>0</v>
      </c>
      <c r="E1542" s="471">
        <v>68.289741292195231</v>
      </c>
      <c r="F1542" s="467">
        <f>'2019 Actual plus Potential'!E1541</f>
        <v>52</v>
      </c>
    </row>
    <row r="1543" spans="1:6">
      <c r="A1543" s="467">
        <v>3</v>
      </c>
      <c r="B1543" s="467">
        <v>6</v>
      </c>
      <c r="C1543" s="467">
        <v>5</v>
      </c>
      <c r="D1543" s="471">
        <v>0</v>
      </c>
      <c r="E1543" s="471">
        <v>77.108840518168137</v>
      </c>
      <c r="F1543" s="467">
        <f>'2019 Actual plus Potential'!E1542</f>
        <v>57</v>
      </c>
    </row>
    <row r="1544" spans="1:6">
      <c r="A1544" s="467">
        <v>3</v>
      </c>
      <c r="B1544" s="467">
        <v>6</v>
      </c>
      <c r="C1544" s="467">
        <v>6</v>
      </c>
      <c r="D1544" s="471">
        <v>0</v>
      </c>
      <c r="E1544" s="471">
        <v>70.887597290905191</v>
      </c>
      <c r="F1544" s="467">
        <f>'2019 Actual plus Potential'!E1543</f>
        <v>67</v>
      </c>
    </row>
    <row r="1545" spans="1:6">
      <c r="A1545" s="467">
        <v>3</v>
      </c>
      <c r="B1545" s="467">
        <v>6</v>
      </c>
      <c r="C1545" s="467">
        <v>7</v>
      </c>
      <c r="D1545" s="471">
        <v>0</v>
      </c>
      <c r="E1545" s="471">
        <v>91.010225327886474</v>
      </c>
      <c r="F1545" s="467">
        <f>'2019 Actual plus Potential'!E1544</f>
        <v>68</v>
      </c>
    </row>
    <row r="1546" spans="1:6">
      <c r="A1546" s="467">
        <v>3</v>
      </c>
      <c r="B1546" s="467">
        <v>6</v>
      </c>
      <c r="C1546" s="467">
        <v>8</v>
      </c>
      <c r="D1546" s="471">
        <v>0</v>
      </c>
      <c r="E1546" s="471">
        <v>67.871236938292839</v>
      </c>
      <c r="F1546" s="467">
        <f>'2019 Actual plus Potential'!E1545</f>
        <v>68</v>
      </c>
    </row>
    <row r="1547" spans="1:6">
      <c r="A1547" s="467">
        <v>3</v>
      </c>
      <c r="B1547" s="467">
        <v>6</v>
      </c>
      <c r="C1547" s="467">
        <v>9</v>
      </c>
      <c r="D1547" s="471">
        <v>0</v>
      </c>
      <c r="E1547" s="471">
        <v>92.04983707804773</v>
      </c>
      <c r="F1547" s="467">
        <f>'2019 Actual plus Potential'!E1546</f>
        <v>45</v>
      </c>
    </row>
    <row r="1548" spans="1:6">
      <c r="A1548" s="467">
        <v>3</v>
      </c>
      <c r="B1548" s="467">
        <v>6</v>
      </c>
      <c r="C1548" s="467">
        <v>10</v>
      </c>
      <c r="D1548" s="471">
        <v>0</v>
      </c>
      <c r="E1548" s="471">
        <v>98.024671199741988</v>
      </c>
      <c r="F1548" s="467">
        <f>'2019 Actual plus Potential'!E1547</f>
        <v>50</v>
      </c>
    </row>
    <row r="1549" spans="1:6">
      <c r="A1549" s="467">
        <v>3</v>
      </c>
      <c r="B1549" s="467">
        <v>6</v>
      </c>
      <c r="C1549" s="467">
        <v>11</v>
      </c>
      <c r="D1549" s="471">
        <v>0</v>
      </c>
      <c r="E1549" s="471">
        <v>99.16284659213072</v>
      </c>
      <c r="F1549" s="467">
        <f>'2019 Actual plus Potential'!E1548</f>
        <v>48</v>
      </c>
    </row>
    <row r="1550" spans="1:6">
      <c r="A1550" s="467">
        <v>3</v>
      </c>
      <c r="B1550" s="467">
        <v>6</v>
      </c>
      <c r="C1550" s="467">
        <v>12</v>
      </c>
      <c r="D1550" s="471">
        <v>0</v>
      </c>
      <c r="E1550" s="471">
        <v>99.715115889056122</v>
      </c>
      <c r="F1550" s="467">
        <f>'2019 Actual plus Potential'!E1549</f>
        <v>39</v>
      </c>
    </row>
    <row r="1551" spans="1:6">
      <c r="A1551" s="467">
        <v>3</v>
      </c>
      <c r="B1551" s="467">
        <v>6</v>
      </c>
      <c r="C1551" s="467">
        <v>13</v>
      </c>
      <c r="D1551" s="471">
        <v>0</v>
      </c>
      <c r="E1551" s="471">
        <v>99.265321490002151</v>
      </c>
      <c r="F1551" s="467">
        <f>'2019 Actual plus Potential'!E1550</f>
        <v>61</v>
      </c>
    </row>
    <row r="1552" spans="1:6">
      <c r="A1552" s="467">
        <v>3</v>
      </c>
      <c r="B1552" s="467">
        <v>6</v>
      </c>
      <c r="C1552" s="467">
        <v>14</v>
      </c>
      <c r="D1552" s="471">
        <v>0</v>
      </c>
      <c r="E1552" s="471">
        <v>98.793624059342079</v>
      </c>
      <c r="F1552" s="467">
        <f>'2019 Actual plus Potential'!E1551</f>
        <v>52</v>
      </c>
    </row>
    <row r="1553" spans="1:6">
      <c r="A1553" s="467">
        <v>3</v>
      </c>
      <c r="B1553" s="467">
        <v>6</v>
      </c>
      <c r="C1553" s="467">
        <v>15</v>
      </c>
      <c r="D1553" s="471">
        <v>0</v>
      </c>
      <c r="E1553" s="471">
        <v>98.935211513652987</v>
      </c>
      <c r="F1553" s="467">
        <f>'2019 Actual plus Potential'!E1552</f>
        <v>73</v>
      </c>
    </row>
    <row r="1554" spans="1:6">
      <c r="A1554" s="467">
        <v>3</v>
      </c>
      <c r="B1554" s="467">
        <v>6</v>
      </c>
      <c r="C1554" s="467">
        <v>16</v>
      </c>
      <c r="D1554" s="471">
        <v>0</v>
      </c>
      <c r="E1554" s="471">
        <v>98.742777735970762</v>
      </c>
      <c r="F1554" s="467">
        <f>'2019 Actual plus Potential'!E1553</f>
        <v>82</v>
      </c>
    </row>
    <row r="1555" spans="1:6">
      <c r="A1555" s="467">
        <v>3</v>
      </c>
      <c r="B1555" s="467">
        <v>6</v>
      </c>
      <c r="C1555" s="467">
        <v>17</v>
      </c>
      <c r="D1555" s="471">
        <v>0</v>
      </c>
      <c r="E1555" s="471">
        <v>99.061936196516896</v>
      </c>
      <c r="F1555" s="467">
        <f>'2019 Actual plus Potential'!E1554</f>
        <v>34</v>
      </c>
    </row>
    <row r="1556" spans="1:6">
      <c r="A1556" s="467">
        <v>3</v>
      </c>
      <c r="B1556" s="467">
        <v>6</v>
      </c>
      <c r="C1556" s="467">
        <v>18</v>
      </c>
      <c r="D1556" s="471">
        <v>0</v>
      </c>
      <c r="E1556" s="471">
        <v>88.699455493442272</v>
      </c>
      <c r="F1556" s="467">
        <f>'2019 Actual plus Potential'!E1555</f>
        <v>13</v>
      </c>
    </row>
    <row r="1557" spans="1:6">
      <c r="A1557" s="467">
        <v>3</v>
      </c>
      <c r="B1557" s="467">
        <v>6</v>
      </c>
      <c r="C1557" s="467">
        <v>19</v>
      </c>
      <c r="D1557" s="471">
        <v>0</v>
      </c>
      <c r="E1557" s="471">
        <v>76.300775102128583</v>
      </c>
      <c r="F1557" s="467">
        <f>'2019 Actual plus Potential'!E1556</f>
        <v>58</v>
      </c>
    </row>
    <row r="1558" spans="1:6">
      <c r="A1558" s="467">
        <v>3</v>
      </c>
      <c r="B1558" s="467">
        <v>6</v>
      </c>
      <c r="C1558" s="467">
        <v>20</v>
      </c>
      <c r="D1558" s="471">
        <v>0</v>
      </c>
      <c r="E1558" s="471">
        <v>73.253124704364652</v>
      </c>
      <c r="F1558" s="467">
        <f>'2019 Actual plus Potential'!E1557</f>
        <v>57</v>
      </c>
    </row>
    <row r="1559" spans="1:6">
      <c r="A1559" s="467">
        <v>3</v>
      </c>
      <c r="B1559" s="467">
        <v>6</v>
      </c>
      <c r="C1559" s="467">
        <v>21</v>
      </c>
      <c r="D1559" s="471">
        <v>0</v>
      </c>
      <c r="E1559" s="471">
        <v>78.903324607611268</v>
      </c>
      <c r="F1559" s="467">
        <f>'2019 Actual plus Potential'!E1558</f>
        <v>18</v>
      </c>
    </row>
    <row r="1560" spans="1:6">
      <c r="A1560" s="467">
        <v>3</v>
      </c>
      <c r="B1560" s="467">
        <v>6</v>
      </c>
      <c r="C1560" s="467">
        <v>22</v>
      </c>
      <c r="D1560" s="471">
        <v>0</v>
      </c>
      <c r="E1560" s="471">
        <v>55.80031976994195</v>
      </c>
      <c r="F1560" s="467">
        <f>'2019 Actual plus Potential'!E1559</f>
        <v>8</v>
      </c>
    </row>
    <row r="1561" spans="1:6">
      <c r="A1561" s="467">
        <v>3</v>
      </c>
      <c r="B1561" s="467">
        <v>6</v>
      </c>
      <c r="C1561" s="467">
        <v>23</v>
      </c>
      <c r="D1561" s="471">
        <v>0</v>
      </c>
      <c r="E1561" s="471">
        <v>49.024460492367233</v>
      </c>
      <c r="F1561" s="467">
        <f>'2019 Actual plus Potential'!E1560</f>
        <v>3</v>
      </c>
    </row>
    <row r="1562" spans="1:6">
      <c r="A1562" s="467">
        <v>3</v>
      </c>
      <c r="B1562" s="467">
        <v>6</v>
      </c>
      <c r="C1562" s="467">
        <v>24</v>
      </c>
      <c r="D1562" s="471">
        <v>0</v>
      </c>
      <c r="E1562" s="471">
        <v>84.004384218447655</v>
      </c>
      <c r="F1562" s="467">
        <f>'2019 Actual plus Potential'!E1561</f>
        <v>6</v>
      </c>
    </row>
    <row r="1563" spans="1:6">
      <c r="A1563" s="467">
        <v>3</v>
      </c>
      <c r="B1563" s="467">
        <v>7</v>
      </c>
      <c r="C1563" s="467">
        <v>1</v>
      </c>
      <c r="D1563" s="471">
        <v>0</v>
      </c>
      <c r="E1563" s="471">
        <v>79.240474844119547</v>
      </c>
      <c r="F1563" s="467">
        <f>'2019 Actual plus Potential'!E1562</f>
        <v>6</v>
      </c>
    </row>
    <row r="1564" spans="1:6">
      <c r="A1564" s="467">
        <v>3</v>
      </c>
      <c r="B1564" s="467">
        <v>7</v>
      </c>
      <c r="C1564" s="467">
        <v>2</v>
      </c>
      <c r="D1564" s="471">
        <v>0</v>
      </c>
      <c r="E1564" s="471">
        <v>80.342666684583961</v>
      </c>
      <c r="F1564" s="467">
        <f>'2019 Actual plus Potential'!E1563</f>
        <v>16</v>
      </c>
    </row>
    <row r="1565" spans="1:6">
      <c r="A1565" s="467">
        <v>3</v>
      </c>
      <c r="B1565" s="467">
        <v>7</v>
      </c>
      <c r="C1565" s="467">
        <v>3</v>
      </c>
      <c r="D1565" s="471">
        <v>0</v>
      </c>
      <c r="E1565" s="471">
        <v>43.924965383788432</v>
      </c>
      <c r="F1565" s="467">
        <f>'2019 Actual plus Potential'!E1564</f>
        <v>25</v>
      </c>
    </row>
    <row r="1566" spans="1:6">
      <c r="A1566" s="467">
        <v>3</v>
      </c>
      <c r="B1566" s="467">
        <v>7</v>
      </c>
      <c r="C1566" s="467">
        <v>4</v>
      </c>
      <c r="D1566" s="471">
        <v>0</v>
      </c>
      <c r="E1566" s="471">
        <v>33.553097667168352</v>
      </c>
      <c r="F1566" s="467">
        <f>'2019 Actual plus Potential'!E1565</f>
        <v>32</v>
      </c>
    </row>
    <row r="1567" spans="1:6">
      <c r="A1567" s="467">
        <v>3</v>
      </c>
      <c r="B1567" s="467">
        <v>7</v>
      </c>
      <c r="C1567" s="467">
        <v>5</v>
      </c>
      <c r="D1567" s="471">
        <v>0</v>
      </c>
      <c r="E1567" s="471">
        <v>7.2006216405074177</v>
      </c>
      <c r="F1567" s="467">
        <f>'2019 Actual plus Potential'!E1566</f>
        <v>57</v>
      </c>
    </row>
    <row r="1568" spans="1:6">
      <c r="A1568" s="467">
        <v>3</v>
      </c>
      <c r="B1568" s="467">
        <v>7</v>
      </c>
      <c r="C1568" s="467">
        <v>6</v>
      </c>
      <c r="D1568" s="471">
        <v>2.3768569036789335</v>
      </c>
      <c r="E1568" s="471">
        <v>2.3467533863685227E-3</v>
      </c>
      <c r="F1568" s="467">
        <f>'2019 Actual plus Potential'!E1567</f>
        <v>73</v>
      </c>
    </row>
    <row r="1569" spans="1:6">
      <c r="A1569" s="467">
        <v>3</v>
      </c>
      <c r="B1569" s="467">
        <v>7</v>
      </c>
      <c r="C1569" s="467">
        <v>7</v>
      </c>
      <c r="D1569" s="471">
        <v>7.4904886347272575</v>
      </c>
      <c r="E1569" s="471">
        <v>2.3467533863685227E-3</v>
      </c>
      <c r="F1569" s="467">
        <f>'2019 Actual plus Potential'!E1568</f>
        <v>73</v>
      </c>
    </row>
    <row r="1570" spans="1:6">
      <c r="A1570" s="467">
        <v>3</v>
      </c>
      <c r="B1570" s="467">
        <v>7</v>
      </c>
      <c r="C1570" s="467">
        <v>8</v>
      </c>
      <c r="D1570" s="471">
        <v>20.899619149979443</v>
      </c>
      <c r="E1570" s="471">
        <v>0.56634981724360356</v>
      </c>
      <c r="F1570" s="467">
        <f>'2019 Actual plus Potential'!E1569</f>
        <v>74</v>
      </c>
    </row>
    <row r="1571" spans="1:6">
      <c r="A1571" s="467">
        <v>3</v>
      </c>
      <c r="B1571" s="467">
        <v>7</v>
      </c>
      <c r="C1571" s="467">
        <v>9</v>
      </c>
      <c r="D1571" s="471">
        <v>24.365660565798109</v>
      </c>
      <c r="E1571" s="471">
        <v>9.3870135454740919E-2</v>
      </c>
      <c r="F1571" s="467">
        <f>'2019 Actual plus Potential'!E1570</f>
        <v>74</v>
      </c>
    </row>
    <row r="1572" spans="1:6">
      <c r="A1572" s="467">
        <v>3</v>
      </c>
      <c r="B1572" s="467">
        <v>7</v>
      </c>
      <c r="C1572" s="467">
        <v>10</v>
      </c>
      <c r="D1572" s="471">
        <v>79.689930950970449</v>
      </c>
      <c r="E1572" s="471">
        <v>0.13532944528058483</v>
      </c>
      <c r="F1572" s="467">
        <f>'2019 Actual plus Potential'!E1571</f>
        <v>54</v>
      </c>
    </row>
    <row r="1573" spans="1:6">
      <c r="A1573" s="467">
        <v>3</v>
      </c>
      <c r="B1573" s="467">
        <v>7</v>
      </c>
      <c r="C1573" s="467">
        <v>11</v>
      </c>
      <c r="D1573" s="471">
        <v>105.42064126131376</v>
      </c>
      <c r="E1573" s="471">
        <v>0.17835325736400776</v>
      </c>
      <c r="F1573" s="467">
        <f>'2019 Actual plus Potential'!E1572</f>
        <v>73</v>
      </c>
    </row>
    <row r="1574" spans="1:6">
      <c r="A1574" s="467">
        <v>3</v>
      </c>
      <c r="B1574" s="467">
        <v>7</v>
      </c>
      <c r="C1574" s="467">
        <v>12</v>
      </c>
      <c r="D1574" s="471">
        <v>96.712654041173039</v>
      </c>
      <c r="E1574" s="471">
        <v>4.6935067727370454E-3</v>
      </c>
      <c r="F1574" s="467">
        <f>'2019 Actual plus Potential'!E1573</f>
        <v>86</v>
      </c>
    </row>
    <row r="1575" spans="1:6">
      <c r="A1575" s="467">
        <v>3</v>
      </c>
      <c r="B1575" s="467">
        <v>7</v>
      </c>
      <c r="C1575" s="467">
        <v>13</v>
      </c>
      <c r="D1575" s="471">
        <v>83.252525203404645</v>
      </c>
      <c r="E1575" s="471">
        <v>2.5814287250053751</v>
      </c>
      <c r="F1575" s="467">
        <f>'2019 Actual plus Potential'!E1574</f>
        <v>85</v>
      </c>
    </row>
    <row r="1576" spans="1:6">
      <c r="A1576" s="467">
        <v>3</v>
      </c>
      <c r="B1576" s="467">
        <v>7</v>
      </c>
      <c r="C1576" s="467">
        <v>14</v>
      </c>
      <c r="D1576" s="471">
        <v>75.5947833119601</v>
      </c>
      <c r="E1576" s="471">
        <v>17.474707966028809</v>
      </c>
      <c r="F1576" s="467">
        <f>'2019 Actual plus Potential'!E1575</f>
        <v>90</v>
      </c>
    </row>
    <row r="1577" spans="1:6">
      <c r="A1577" s="467">
        <v>3</v>
      </c>
      <c r="B1577" s="467">
        <v>7</v>
      </c>
      <c r="C1577" s="467">
        <v>15</v>
      </c>
      <c r="D1577" s="471">
        <v>62.786250121622118</v>
      </c>
      <c r="E1577" s="471">
        <v>0.82371043861535154</v>
      </c>
      <c r="F1577" s="467">
        <f>'2019 Actual plus Potential'!E1576</f>
        <v>86</v>
      </c>
    </row>
    <row r="1578" spans="1:6">
      <c r="A1578" s="467">
        <v>3</v>
      </c>
      <c r="B1578" s="467">
        <v>7</v>
      </c>
      <c r="C1578" s="467">
        <v>16</v>
      </c>
      <c r="D1578" s="471">
        <v>30.013670757975436</v>
      </c>
      <c r="E1578" s="471">
        <v>3.0789404429155018</v>
      </c>
      <c r="F1578" s="467">
        <f>'2019 Actual plus Potential'!E1577</f>
        <v>83</v>
      </c>
    </row>
    <row r="1579" spans="1:6">
      <c r="A1579" s="467">
        <v>3</v>
      </c>
      <c r="B1579" s="467">
        <v>7</v>
      </c>
      <c r="C1579" s="467">
        <v>17</v>
      </c>
      <c r="D1579" s="471">
        <v>29.656560997977213</v>
      </c>
      <c r="E1579" s="471">
        <v>6.3753466996344867</v>
      </c>
      <c r="F1579" s="467">
        <f>'2019 Actual plus Potential'!E1578</f>
        <v>57</v>
      </c>
    </row>
    <row r="1580" spans="1:6">
      <c r="A1580" s="467">
        <v>3</v>
      </c>
      <c r="B1580" s="467">
        <v>7</v>
      </c>
      <c r="C1580" s="467">
        <v>18</v>
      </c>
      <c r="D1580" s="471">
        <v>48.368783888284078</v>
      </c>
      <c r="E1580" s="471">
        <v>38.06277542463986</v>
      </c>
      <c r="F1580" s="467">
        <f>'2019 Actual plus Potential'!E1579</f>
        <v>77</v>
      </c>
    </row>
    <row r="1581" spans="1:6">
      <c r="A1581" s="467">
        <v>3</v>
      </c>
      <c r="B1581" s="467">
        <v>7</v>
      </c>
      <c r="C1581" s="467">
        <v>19</v>
      </c>
      <c r="D1581" s="471">
        <v>17.052480603060395</v>
      </c>
      <c r="E1581" s="471">
        <v>6.4496605568694907</v>
      </c>
      <c r="F1581" s="467">
        <f>'2019 Actual plus Potential'!E1580</f>
        <v>87</v>
      </c>
    </row>
    <row r="1582" spans="1:6">
      <c r="A1582" s="467">
        <v>3</v>
      </c>
      <c r="B1582" s="467">
        <v>7</v>
      </c>
      <c r="C1582" s="467">
        <v>20</v>
      </c>
      <c r="D1582" s="471">
        <v>20.635921951547385</v>
      </c>
      <c r="E1582" s="471">
        <v>3.0609486669533434</v>
      </c>
      <c r="F1582" s="467">
        <f>'2019 Actual plus Potential'!E1581</f>
        <v>60</v>
      </c>
    </row>
    <row r="1583" spans="1:6">
      <c r="A1583" s="467">
        <v>3</v>
      </c>
      <c r="B1583" s="467">
        <v>7</v>
      </c>
      <c r="C1583" s="467">
        <v>21</v>
      </c>
      <c r="D1583" s="471">
        <v>29.131058067626395</v>
      </c>
      <c r="E1583" s="471">
        <v>3.9777469898946465</v>
      </c>
      <c r="F1583" s="467">
        <f>'2019 Actual plus Potential'!E1582</f>
        <v>43</v>
      </c>
    </row>
    <row r="1584" spans="1:6">
      <c r="A1584" s="467">
        <v>3</v>
      </c>
      <c r="B1584" s="467">
        <v>7</v>
      </c>
      <c r="C1584" s="467">
        <v>22</v>
      </c>
      <c r="D1584" s="471">
        <v>22.213007413333916</v>
      </c>
      <c r="E1584" s="471">
        <v>6.21263846484627</v>
      </c>
      <c r="F1584" s="467">
        <f>'2019 Actual plus Potential'!E1583</f>
        <v>30</v>
      </c>
    </row>
    <row r="1585" spans="1:6">
      <c r="A1585" s="467">
        <v>3</v>
      </c>
      <c r="B1585" s="467">
        <v>7</v>
      </c>
      <c r="C1585" s="467">
        <v>23</v>
      </c>
      <c r="D1585" s="471">
        <v>34.370977156792179</v>
      </c>
      <c r="E1585" s="471">
        <v>4.3633967963878737</v>
      </c>
      <c r="F1585" s="467">
        <f>'2019 Actual plus Potential'!E1584</f>
        <v>22</v>
      </c>
    </row>
    <row r="1586" spans="1:6">
      <c r="A1586" s="467">
        <v>3</v>
      </c>
      <c r="B1586" s="467">
        <v>7</v>
      </c>
      <c r="C1586" s="467">
        <v>24</v>
      </c>
      <c r="D1586" s="471">
        <v>51.032258054040348</v>
      </c>
      <c r="E1586" s="471">
        <v>10.378125725650399</v>
      </c>
      <c r="F1586" s="467">
        <f>'2019 Actual plus Potential'!E1585</f>
        <v>28</v>
      </c>
    </row>
    <row r="1587" spans="1:6">
      <c r="A1587" s="467">
        <v>3</v>
      </c>
      <c r="B1587" s="467">
        <v>8</v>
      </c>
      <c r="C1587" s="467">
        <v>1</v>
      </c>
      <c r="D1587" s="471">
        <v>47.455284461047576</v>
      </c>
      <c r="E1587" s="471">
        <v>30.52422129649538</v>
      </c>
      <c r="F1587" s="467">
        <f>'2019 Actual plus Potential'!E1586</f>
        <v>18</v>
      </c>
    </row>
    <row r="1588" spans="1:6">
      <c r="A1588" s="467">
        <v>3</v>
      </c>
      <c r="B1588" s="467">
        <v>8</v>
      </c>
      <c r="C1588" s="467">
        <v>2</v>
      </c>
      <c r="D1588" s="471">
        <v>38.67906189131908</v>
      </c>
      <c r="E1588" s="471">
        <v>34.332219791442704</v>
      </c>
      <c r="F1588" s="467">
        <f>'2019 Actual plus Potential'!E1587</f>
        <v>8</v>
      </c>
    </row>
    <row r="1589" spans="1:6">
      <c r="A1589" s="467">
        <v>3</v>
      </c>
      <c r="B1589" s="467">
        <v>8</v>
      </c>
      <c r="C1589" s="467">
        <v>3</v>
      </c>
      <c r="D1589" s="471">
        <v>71.689513399194013</v>
      </c>
      <c r="E1589" s="471">
        <v>28.265862287680068</v>
      </c>
      <c r="F1589" s="467">
        <f>'2019 Actual plus Potential'!E1588</f>
        <v>4</v>
      </c>
    </row>
    <row r="1590" spans="1:6">
      <c r="A1590" s="467">
        <v>3</v>
      </c>
      <c r="B1590" s="467">
        <v>8</v>
      </c>
      <c r="C1590" s="467">
        <v>4</v>
      </c>
      <c r="D1590" s="471">
        <v>98.898256293938317</v>
      </c>
      <c r="E1590" s="471">
        <v>23.731934745216087</v>
      </c>
      <c r="F1590" s="467">
        <f>'2019 Actual plus Potential'!E1589</f>
        <v>0</v>
      </c>
    </row>
    <row r="1591" spans="1:6">
      <c r="A1591" s="467">
        <v>3</v>
      </c>
      <c r="B1591" s="467">
        <v>8</v>
      </c>
      <c r="C1591" s="467">
        <v>5</v>
      </c>
      <c r="D1591" s="471">
        <v>87.565198442963137</v>
      </c>
      <c r="E1591" s="471">
        <v>36.995784884970973</v>
      </c>
      <c r="F1591" s="467">
        <f>'2019 Actual plus Potential'!E1590</f>
        <v>1</v>
      </c>
    </row>
    <row r="1592" spans="1:6">
      <c r="A1592" s="467">
        <v>3</v>
      </c>
      <c r="B1592" s="467">
        <v>8</v>
      </c>
      <c r="C1592" s="467">
        <v>6</v>
      </c>
      <c r="D1592" s="471">
        <v>73.264715023326744</v>
      </c>
      <c r="E1592" s="471">
        <v>48.464368684153939</v>
      </c>
      <c r="F1592" s="467">
        <f>'2019 Actual plus Potential'!E1591</f>
        <v>1</v>
      </c>
    </row>
    <row r="1593" spans="1:6">
      <c r="A1593" s="467">
        <v>3</v>
      </c>
      <c r="B1593" s="467">
        <v>8</v>
      </c>
      <c r="C1593" s="467">
        <v>7</v>
      </c>
      <c r="D1593" s="471">
        <v>44.723039937343252</v>
      </c>
      <c r="E1593" s="471">
        <v>51.513583584175443</v>
      </c>
      <c r="F1593" s="467">
        <f>'2019 Actual plus Potential'!E1592</f>
        <v>0</v>
      </c>
    </row>
    <row r="1594" spans="1:6">
      <c r="A1594" s="467">
        <v>3</v>
      </c>
      <c r="B1594" s="467">
        <v>8</v>
      </c>
      <c r="C1594" s="467">
        <v>8</v>
      </c>
      <c r="D1594" s="471">
        <v>48.838159065068176</v>
      </c>
      <c r="E1594" s="471">
        <v>42.516913351967325</v>
      </c>
      <c r="F1594" s="467">
        <f>'2019 Actual plus Potential'!E1593</f>
        <v>4</v>
      </c>
    </row>
    <row r="1595" spans="1:6">
      <c r="A1595" s="467">
        <v>3</v>
      </c>
      <c r="B1595" s="467">
        <v>8</v>
      </c>
      <c r="C1595" s="467">
        <v>9</v>
      </c>
      <c r="D1595" s="471">
        <v>21.692182230210406</v>
      </c>
      <c r="E1595" s="471">
        <v>40.606656095463336</v>
      </c>
      <c r="F1595" s="467">
        <f>'2019 Actual plus Potential'!E1594</f>
        <v>4</v>
      </c>
    </row>
    <row r="1596" spans="1:6">
      <c r="A1596" s="467">
        <v>3</v>
      </c>
      <c r="B1596" s="467">
        <v>8</v>
      </c>
      <c r="C1596" s="467">
        <v>10</v>
      </c>
      <c r="D1596" s="471">
        <v>17.271558715885604</v>
      </c>
      <c r="E1596" s="471">
        <v>38.734729144270048</v>
      </c>
      <c r="F1596" s="467">
        <f>'2019 Actual plus Potential'!E1595</f>
        <v>3</v>
      </c>
    </row>
    <row r="1597" spans="1:6">
      <c r="A1597" s="467">
        <v>3</v>
      </c>
      <c r="B1597" s="467">
        <v>8</v>
      </c>
      <c r="C1597" s="467">
        <v>11</v>
      </c>
      <c r="D1597" s="471">
        <v>7.9839621478613507</v>
      </c>
      <c r="E1597" s="471">
        <v>44.529645506342725</v>
      </c>
      <c r="F1597" s="467">
        <f>'2019 Actual plus Potential'!E1596</f>
        <v>10</v>
      </c>
    </row>
    <row r="1598" spans="1:6">
      <c r="A1598" s="467">
        <v>3</v>
      </c>
      <c r="B1598" s="467">
        <v>8</v>
      </c>
      <c r="C1598" s="467">
        <v>12</v>
      </c>
      <c r="D1598" s="471">
        <v>10.867105933389061</v>
      </c>
      <c r="E1598" s="471">
        <v>25.565531391098695</v>
      </c>
      <c r="F1598" s="467">
        <f>'2019 Actual plus Potential'!E1597</f>
        <v>21</v>
      </c>
    </row>
    <row r="1599" spans="1:6">
      <c r="A1599" s="467">
        <v>3</v>
      </c>
      <c r="B1599" s="467">
        <v>8</v>
      </c>
      <c r="C1599" s="467">
        <v>13</v>
      </c>
      <c r="D1599" s="471">
        <v>11.717373536261272</v>
      </c>
      <c r="E1599" s="471">
        <v>30.237135132229628</v>
      </c>
      <c r="F1599" s="467">
        <f>'2019 Actual plus Potential'!E1598</f>
        <v>8</v>
      </c>
    </row>
    <row r="1600" spans="1:6">
      <c r="A1600" s="467">
        <v>3</v>
      </c>
      <c r="B1600" s="467">
        <v>8</v>
      </c>
      <c r="C1600" s="467">
        <v>14</v>
      </c>
      <c r="D1600" s="471">
        <v>11.136731486881391</v>
      </c>
      <c r="E1600" s="471">
        <v>51.82022602666094</v>
      </c>
      <c r="F1600" s="467">
        <f>'2019 Actual plus Potential'!E1599</f>
        <v>7</v>
      </c>
    </row>
    <row r="1601" spans="1:6">
      <c r="A1601" s="467">
        <v>3</v>
      </c>
      <c r="B1601" s="467">
        <v>8</v>
      </c>
      <c r="C1601" s="467">
        <v>15</v>
      </c>
      <c r="D1601" s="471">
        <v>0.56769427691744978</v>
      </c>
      <c r="E1601" s="471">
        <v>47.646134003440132</v>
      </c>
      <c r="F1601" s="467">
        <f>'2019 Actual plus Potential'!E1600</f>
        <v>10</v>
      </c>
    </row>
    <row r="1602" spans="1:6">
      <c r="A1602" s="467">
        <v>3</v>
      </c>
      <c r="B1602" s="467">
        <v>8</v>
      </c>
      <c r="C1602" s="467">
        <v>16</v>
      </c>
      <c r="D1602" s="471">
        <v>0.22758667944355804</v>
      </c>
      <c r="E1602" s="471">
        <v>36.930858041281446</v>
      </c>
      <c r="F1602" s="467">
        <f>'2019 Actual plus Potential'!E1601</f>
        <v>15</v>
      </c>
    </row>
    <row r="1603" spans="1:6">
      <c r="A1603" s="467">
        <v>3</v>
      </c>
      <c r="B1603" s="467">
        <v>8</v>
      </c>
      <c r="C1603" s="467">
        <v>17</v>
      </c>
      <c r="D1603" s="471">
        <v>0</v>
      </c>
      <c r="E1603" s="471">
        <v>26.390806331971618</v>
      </c>
      <c r="F1603" s="467">
        <f>'2019 Actual plus Potential'!E1602</f>
        <v>17</v>
      </c>
    </row>
    <row r="1604" spans="1:6">
      <c r="A1604" s="467">
        <v>3</v>
      </c>
      <c r="B1604" s="467">
        <v>8</v>
      </c>
      <c r="C1604" s="467">
        <v>18</v>
      </c>
      <c r="D1604" s="471">
        <v>0.53894396503981346</v>
      </c>
      <c r="E1604" s="471">
        <v>30.199587078047731</v>
      </c>
      <c r="F1604" s="467">
        <f>'2019 Actual plus Potential'!E1603</f>
        <v>16</v>
      </c>
    </row>
    <row r="1605" spans="1:6">
      <c r="A1605" s="467">
        <v>3</v>
      </c>
      <c r="B1605" s="467">
        <v>8</v>
      </c>
      <c r="C1605" s="467">
        <v>19</v>
      </c>
      <c r="D1605" s="471">
        <v>5.4852849592291699</v>
      </c>
      <c r="E1605" s="471">
        <v>26.770198129434529</v>
      </c>
      <c r="F1605" s="467">
        <f>'2019 Actual plus Potential'!E1604</f>
        <v>9</v>
      </c>
    </row>
    <row r="1606" spans="1:6">
      <c r="A1606" s="467">
        <v>3</v>
      </c>
      <c r="B1606" s="467">
        <v>8</v>
      </c>
      <c r="C1606" s="467">
        <v>20</v>
      </c>
      <c r="D1606" s="471">
        <v>48.480121517313826</v>
      </c>
      <c r="E1606" s="471">
        <v>4.0129482906901748</v>
      </c>
      <c r="F1606" s="467">
        <f>'2019 Actual plus Potential'!E1605</f>
        <v>7</v>
      </c>
    </row>
    <row r="1607" spans="1:6">
      <c r="A1607" s="467">
        <v>3</v>
      </c>
      <c r="B1607" s="467">
        <v>8</v>
      </c>
      <c r="C1607" s="467">
        <v>21</v>
      </c>
      <c r="D1607" s="471">
        <v>72.300368687765186</v>
      </c>
      <c r="E1607" s="471">
        <v>3.6343387443560529</v>
      </c>
      <c r="F1607" s="467">
        <f>'2019 Actual plus Potential'!E1606</f>
        <v>0</v>
      </c>
    </row>
    <row r="1608" spans="1:6">
      <c r="A1608" s="467">
        <v>3</v>
      </c>
      <c r="B1608" s="467">
        <v>8</v>
      </c>
      <c r="C1608" s="467">
        <v>22</v>
      </c>
      <c r="D1608" s="471">
        <v>51.446240918569451</v>
      </c>
      <c r="E1608" s="471">
        <v>24.243526983444422</v>
      </c>
      <c r="F1608" s="467">
        <f>'2019 Actual plus Potential'!E1607</f>
        <v>0</v>
      </c>
    </row>
    <row r="1609" spans="1:6">
      <c r="A1609" s="467">
        <v>3</v>
      </c>
      <c r="B1609" s="467">
        <v>8</v>
      </c>
      <c r="C1609" s="467">
        <v>23</v>
      </c>
      <c r="D1609" s="471">
        <v>37.390172390383867</v>
      </c>
      <c r="E1609" s="471">
        <v>69.776018436895285</v>
      </c>
      <c r="F1609" s="467">
        <f>'2019 Actual plus Potential'!E1608</f>
        <v>0</v>
      </c>
    </row>
    <row r="1610" spans="1:6">
      <c r="A1610" s="467">
        <v>3</v>
      </c>
      <c r="B1610" s="467">
        <v>8</v>
      </c>
      <c r="C1610" s="467">
        <v>24</v>
      </c>
      <c r="D1610" s="471">
        <v>36.659019686530328</v>
      </c>
      <c r="E1610" s="471">
        <v>66.772956353472367</v>
      </c>
      <c r="F1610" s="467">
        <f>'2019 Actual plus Potential'!E1609</f>
        <v>0</v>
      </c>
    </row>
    <row r="1611" spans="1:6">
      <c r="A1611" s="467">
        <v>3</v>
      </c>
      <c r="B1611" s="467">
        <v>9</v>
      </c>
      <c r="C1611" s="467">
        <v>1</v>
      </c>
      <c r="D1611" s="471">
        <v>25.259205181527715</v>
      </c>
      <c r="E1611" s="471">
        <v>79.311659696839385</v>
      </c>
      <c r="F1611" s="467">
        <f>'2019 Actual plus Potential'!E1610</f>
        <v>1</v>
      </c>
    </row>
    <row r="1612" spans="1:6">
      <c r="A1612" s="467">
        <v>3</v>
      </c>
      <c r="B1612" s="467">
        <v>9</v>
      </c>
      <c r="C1612" s="467">
        <v>2</v>
      </c>
      <c r="D1612" s="471">
        <v>23.637244484728942</v>
      </c>
      <c r="E1612" s="471">
        <v>63.359212427434962</v>
      </c>
      <c r="F1612" s="467">
        <f>'2019 Actual plus Potential'!E1611</f>
        <v>1</v>
      </c>
    </row>
    <row r="1613" spans="1:6">
      <c r="A1613" s="467">
        <v>3</v>
      </c>
      <c r="B1613" s="467">
        <v>9</v>
      </c>
      <c r="C1613" s="467">
        <v>3</v>
      </c>
      <c r="D1613" s="471">
        <v>12.097329087577815</v>
      </c>
      <c r="E1613" s="471">
        <v>51.412673188561605</v>
      </c>
      <c r="F1613" s="467">
        <f>'2019 Actual plus Potential'!E1612</f>
        <v>1</v>
      </c>
    </row>
    <row r="1614" spans="1:6">
      <c r="A1614" s="467">
        <v>3</v>
      </c>
      <c r="B1614" s="467">
        <v>9</v>
      </c>
      <c r="C1614" s="467">
        <v>4</v>
      </c>
      <c r="D1614" s="471">
        <v>23.561539796351365</v>
      </c>
      <c r="E1614" s="471">
        <v>80.366916469576438</v>
      </c>
      <c r="F1614" s="467">
        <f>'2019 Actual plus Potential'!E1613</f>
        <v>3</v>
      </c>
    </row>
    <row r="1615" spans="1:6">
      <c r="A1615" s="467">
        <v>3</v>
      </c>
      <c r="B1615" s="467">
        <v>9</v>
      </c>
      <c r="C1615" s="467">
        <v>5</v>
      </c>
      <c r="D1615" s="471">
        <v>12.525012214712545</v>
      </c>
      <c r="E1615" s="471">
        <v>93.879522468286396</v>
      </c>
      <c r="F1615" s="467">
        <f>'2019 Actual plus Potential'!E1614</f>
        <v>9</v>
      </c>
    </row>
    <row r="1616" spans="1:6">
      <c r="A1616" s="467">
        <v>3</v>
      </c>
      <c r="B1616" s="467">
        <v>9</v>
      </c>
      <c r="C1616" s="467">
        <v>6</v>
      </c>
      <c r="D1616" s="471">
        <v>22.161820987329037</v>
      </c>
      <c r="E1616" s="471">
        <v>98.934429262524191</v>
      </c>
      <c r="F1616" s="467">
        <f>'2019 Actual plus Potential'!E1615</f>
        <v>5</v>
      </c>
    </row>
    <row r="1617" spans="1:6">
      <c r="A1617" s="467">
        <v>3</v>
      </c>
      <c r="B1617" s="467">
        <v>9</v>
      </c>
      <c r="C1617" s="467">
        <v>7</v>
      </c>
      <c r="D1617" s="471">
        <v>23.040727184041142</v>
      </c>
      <c r="E1617" s="471">
        <v>98.720092453235864</v>
      </c>
      <c r="F1617" s="467">
        <f>'2019 Actual plus Potential'!E1616</f>
        <v>11</v>
      </c>
    </row>
    <row r="1618" spans="1:6">
      <c r="A1618" s="467">
        <v>3</v>
      </c>
      <c r="B1618" s="467">
        <v>9</v>
      </c>
      <c r="C1618" s="467">
        <v>8</v>
      </c>
      <c r="D1618" s="471">
        <v>4.5246652473053439</v>
      </c>
      <c r="E1618" s="471">
        <v>68.83731708234788</v>
      </c>
      <c r="F1618" s="467">
        <f>'2019 Actual plus Potential'!E1617</f>
        <v>15</v>
      </c>
    </row>
    <row r="1619" spans="1:6">
      <c r="A1619" s="467">
        <v>3</v>
      </c>
      <c r="B1619" s="467">
        <v>9</v>
      </c>
      <c r="C1619" s="467">
        <v>9</v>
      </c>
      <c r="D1619" s="471">
        <v>3.7396567009241295</v>
      </c>
      <c r="E1619" s="471">
        <v>37.066969737690819</v>
      </c>
      <c r="F1619" s="467">
        <f>'2019 Actual plus Potential'!E1618</f>
        <v>9</v>
      </c>
    </row>
    <row r="1620" spans="1:6">
      <c r="A1620" s="467">
        <v>3</v>
      </c>
      <c r="B1620" s="467">
        <v>9</v>
      </c>
      <c r="C1620" s="467">
        <v>10</v>
      </c>
      <c r="D1620" s="471">
        <v>2.4108479484129179</v>
      </c>
      <c r="E1620" s="471">
        <v>26.478418458396039</v>
      </c>
      <c r="F1620" s="467">
        <f>'2019 Actual plus Potential'!E1619</f>
        <v>5</v>
      </c>
    </row>
    <row r="1621" spans="1:6">
      <c r="A1621" s="467">
        <v>3</v>
      </c>
      <c r="B1621" s="467">
        <v>9</v>
      </c>
      <c r="C1621" s="467">
        <v>11</v>
      </c>
      <c r="D1621" s="471">
        <v>4.5108149682284742</v>
      </c>
      <c r="E1621" s="471">
        <v>48.176500268759398</v>
      </c>
      <c r="F1621" s="467">
        <f>'2019 Actual plus Potential'!E1620</f>
        <v>4</v>
      </c>
    </row>
    <row r="1622" spans="1:6">
      <c r="A1622" s="467">
        <v>3</v>
      </c>
      <c r="B1622" s="467">
        <v>9</v>
      </c>
      <c r="C1622" s="467">
        <v>12</v>
      </c>
      <c r="D1622" s="471">
        <v>5.9779780880093236</v>
      </c>
      <c r="E1622" s="471">
        <v>54.579225757901526</v>
      </c>
      <c r="F1622" s="467">
        <f>'2019 Actual plus Potential'!E1621</f>
        <v>2</v>
      </c>
    </row>
    <row r="1623" spans="1:6">
      <c r="A1623" s="467">
        <v>3</v>
      </c>
      <c r="B1623" s="467">
        <v>9</v>
      </c>
      <c r="C1623" s="467">
        <v>13</v>
      </c>
      <c r="D1623" s="471">
        <v>3.9735933987091339</v>
      </c>
      <c r="E1623" s="471">
        <v>52.944320898731455</v>
      </c>
      <c r="F1623" s="467">
        <f>'2019 Actual plus Potential'!E1622</f>
        <v>0</v>
      </c>
    </row>
    <row r="1624" spans="1:6">
      <c r="A1624" s="467">
        <v>3</v>
      </c>
      <c r="B1624" s="467">
        <v>9</v>
      </c>
      <c r="C1624" s="467">
        <v>14</v>
      </c>
      <c r="D1624" s="471">
        <v>11.903500984967845</v>
      </c>
      <c r="E1624" s="471">
        <v>56.952575682648892</v>
      </c>
      <c r="F1624" s="467">
        <f>'2019 Actual plus Potential'!E1623</f>
        <v>0</v>
      </c>
    </row>
    <row r="1625" spans="1:6">
      <c r="A1625" s="467">
        <v>3</v>
      </c>
      <c r="B1625" s="467">
        <v>9</v>
      </c>
      <c r="C1625" s="467">
        <v>15</v>
      </c>
      <c r="D1625" s="471">
        <v>29.731565927700057</v>
      </c>
      <c r="E1625" s="471">
        <v>36.060994786067511</v>
      </c>
      <c r="F1625" s="467">
        <f>'2019 Actual plus Potential'!E1624</f>
        <v>0</v>
      </c>
    </row>
    <row r="1626" spans="1:6">
      <c r="A1626" s="467">
        <v>3</v>
      </c>
      <c r="B1626" s="467">
        <v>9</v>
      </c>
      <c r="C1626" s="467">
        <v>16</v>
      </c>
      <c r="D1626" s="471">
        <v>44.324271230800861</v>
      </c>
      <c r="E1626" s="471">
        <v>38.803567243603524</v>
      </c>
      <c r="F1626" s="467">
        <f>'2019 Actual plus Potential'!E1625</f>
        <v>0</v>
      </c>
    </row>
    <row r="1627" spans="1:6">
      <c r="A1627" s="467">
        <v>3</v>
      </c>
      <c r="B1627" s="467">
        <v>9</v>
      </c>
      <c r="C1627" s="467">
        <v>17</v>
      </c>
      <c r="D1627" s="471">
        <v>33.782544129711496</v>
      </c>
      <c r="E1627" s="471">
        <v>36.898003493872288</v>
      </c>
      <c r="F1627" s="467">
        <f>'2019 Actual plus Potential'!E1626</f>
        <v>0</v>
      </c>
    </row>
    <row r="1628" spans="1:6">
      <c r="A1628" s="467">
        <v>3</v>
      </c>
      <c r="B1628" s="467">
        <v>9</v>
      </c>
      <c r="C1628" s="467">
        <v>18</v>
      </c>
      <c r="D1628" s="471">
        <v>54.719451298972764</v>
      </c>
      <c r="E1628" s="471">
        <v>28.089073532573643</v>
      </c>
      <c r="F1628" s="467">
        <f>'2019 Actual plus Potential'!E1627</f>
        <v>1</v>
      </c>
    </row>
    <row r="1629" spans="1:6">
      <c r="A1629" s="467">
        <v>3</v>
      </c>
      <c r="B1629" s="467">
        <v>9</v>
      </c>
      <c r="C1629" s="467">
        <v>19</v>
      </c>
      <c r="D1629" s="471">
        <v>79.340939878581324</v>
      </c>
      <c r="E1629" s="471">
        <v>37.534755912706949</v>
      </c>
      <c r="F1629" s="467">
        <f>'2019 Actual plus Potential'!E1628</f>
        <v>3</v>
      </c>
    </row>
    <row r="1630" spans="1:6">
      <c r="A1630" s="467">
        <v>3</v>
      </c>
      <c r="B1630" s="467">
        <v>9</v>
      </c>
      <c r="C1630" s="467">
        <v>20</v>
      </c>
      <c r="D1630" s="471">
        <v>62.798217000236427</v>
      </c>
      <c r="E1630" s="471">
        <v>31.528631745861109</v>
      </c>
      <c r="F1630" s="467">
        <f>'2019 Actual plus Potential'!E1629</f>
        <v>0</v>
      </c>
    </row>
    <row r="1631" spans="1:6">
      <c r="A1631" s="467">
        <v>3</v>
      </c>
      <c r="B1631" s="467">
        <v>9</v>
      </c>
      <c r="C1631" s="467">
        <v>21</v>
      </c>
      <c r="D1631" s="471">
        <v>66.405034059250951</v>
      </c>
      <c r="E1631" s="471">
        <v>43.953126424424852</v>
      </c>
      <c r="F1631" s="467">
        <f>'2019 Actual plus Potential'!E1630</f>
        <v>0</v>
      </c>
    </row>
    <row r="1632" spans="1:6">
      <c r="A1632" s="467">
        <v>3</v>
      </c>
      <c r="B1632" s="467">
        <v>9</v>
      </c>
      <c r="C1632" s="467">
        <v>22</v>
      </c>
      <c r="D1632" s="471">
        <v>52.896148497909529</v>
      </c>
      <c r="E1632" s="471">
        <v>87.020744571059993</v>
      </c>
      <c r="F1632" s="467">
        <f>'2019 Actual plus Potential'!E1631</f>
        <v>0</v>
      </c>
    </row>
    <row r="1633" spans="1:6">
      <c r="A1633" s="467">
        <v>3</v>
      </c>
      <c r="B1633" s="467">
        <v>9</v>
      </c>
      <c r="C1633" s="467">
        <v>23</v>
      </c>
      <c r="D1633" s="471">
        <v>71.599761940225363</v>
      </c>
      <c r="E1633" s="471">
        <v>99.359191625456873</v>
      </c>
      <c r="F1633" s="467">
        <f>'2019 Actual plus Potential'!E1632</f>
        <v>0</v>
      </c>
    </row>
    <row r="1634" spans="1:6">
      <c r="A1634" s="467">
        <v>3</v>
      </c>
      <c r="B1634" s="467">
        <v>9</v>
      </c>
      <c r="C1634" s="467">
        <v>24</v>
      </c>
      <c r="D1634" s="471">
        <v>117.33529991999599</v>
      </c>
      <c r="E1634" s="471">
        <v>97.83145517093098</v>
      </c>
      <c r="F1634" s="467">
        <f>'2019 Actual plus Potential'!E1633</f>
        <v>0</v>
      </c>
    </row>
    <row r="1635" spans="1:6">
      <c r="A1635" s="467">
        <v>3</v>
      </c>
      <c r="B1635" s="467">
        <v>10</v>
      </c>
      <c r="C1635" s="467">
        <v>1</v>
      </c>
      <c r="D1635" s="471">
        <v>108.64042648565841</v>
      </c>
      <c r="E1635" s="471">
        <v>97.520119221672758</v>
      </c>
      <c r="F1635" s="467">
        <f>'2019 Actual plus Potential'!E1634</f>
        <v>0</v>
      </c>
    </row>
    <row r="1636" spans="1:6">
      <c r="A1636" s="467">
        <v>3</v>
      </c>
      <c r="B1636" s="467">
        <v>10</v>
      </c>
      <c r="C1636" s="467">
        <v>2</v>
      </c>
      <c r="D1636" s="471">
        <v>86.58690293623998</v>
      </c>
      <c r="E1636" s="471">
        <v>78.020163083207919</v>
      </c>
      <c r="F1636" s="467">
        <f>'2019 Actual plus Potential'!E1635</f>
        <v>0</v>
      </c>
    </row>
    <row r="1637" spans="1:6">
      <c r="A1637" s="467">
        <v>3</v>
      </c>
      <c r="B1637" s="467">
        <v>10</v>
      </c>
      <c r="C1637" s="467">
        <v>3</v>
      </c>
      <c r="D1637" s="471">
        <v>106.42270670763577</v>
      </c>
      <c r="E1637" s="471">
        <v>51.285166254568907</v>
      </c>
      <c r="F1637" s="467">
        <f>'2019 Actual plus Potential'!E1636</f>
        <v>0</v>
      </c>
    </row>
    <row r="1638" spans="1:6">
      <c r="A1638" s="467">
        <v>3</v>
      </c>
      <c r="B1638" s="467">
        <v>10</v>
      </c>
      <c r="C1638" s="467">
        <v>4</v>
      </c>
      <c r="D1638" s="471">
        <v>143.79630080481459</v>
      </c>
      <c r="E1638" s="471">
        <v>34.817215491292195</v>
      </c>
      <c r="F1638" s="467">
        <f>'2019 Actual plus Potential'!E1637</f>
        <v>0</v>
      </c>
    </row>
    <row r="1639" spans="1:6">
      <c r="A1639" s="467">
        <v>3</v>
      </c>
      <c r="B1639" s="467">
        <v>10</v>
      </c>
      <c r="C1639" s="467">
        <v>5</v>
      </c>
      <c r="D1639" s="471">
        <v>144</v>
      </c>
      <c r="E1639" s="471">
        <v>5.4804514082992908</v>
      </c>
      <c r="F1639" s="467">
        <f>'2019 Actual plus Potential'!E1638</f>
        <v>0</v>
      </c>
    </row>
    <row r="1640" spans="1:6">
      <c r="A1640" s="467">
        <v>3</v>
      </c>
      <c r="B1640" s="467">
        <v>10</v>
      </c>
      <c r="C1640" s="467">
        <v>6</v>
      </c>
      <c r="D1640" s="471">
        <v>144</v>
      </c>
      <c r="E1640" s="471">
        <v>5.6431596430875084</v>
      </c>
      <c r="F1640" s="467">
        <f>'2019 Actual plus Potential'!E1639</f>
        <v>0</v>
      </c>
    </row>
    <row r="1641" spans="1:6">
      <c r="A1641" s="467">
        <v>3</v>
      </c>
      <c r="B1641" s="467">
        <v>10</v>
      </c>
      <c r="C1641" s="467">
        <v>7</v>
      </c>
      <c r="D1641" s="471">
        <v>135.68205328167588</v>
      </c>
      <c r="E1641" s="471">
        <v>1.4854948935712751</v>
      </c>
      <c r="F1641" s="467">
        <f>'2019 Actual plus Potential'!E1640</f>
        <v>0</v>
      </c>
    </row>
    <row r="1642" spans="1:6">
      <c r="A1642" s="467">
        <v>3</v>
      </c>
      <c r="B1642" s="467">
        <v>10</v>
      </c>
      <c r="C1642" s="467">
        <v>8</v>
      </c>
      <c r="D1642" s="471">
        <v>139.94384340271631</v>
      </c>
      <c r="E1642" s="471">
        <v>0.54053552999354981</v>
      </c>
      <c r="F1642" s="467">
        <f>'2019 Actual plus Potential'!E1641</f>
        <v>0</v>
      </c>
    </row>
    <row r="1643" spans="1:6">
      <c r="A1643" s="467">
        <v>3</v>
      </c>
      <c r="B1643" s="467">
        <v>10</v>
      </c>
      <c r="C1643" s="467">
        <v>9</v>
      </c>
      <c r="D1643" s="471">
        <v>144</v>
      </c>
      <c r="E1643" s="471">
        <v>0.859693990539669</v>
      </c>
      <c r="F1643" s="467">
        <f>'2019 Actual plus Potential'!E1642</f>
        <v>0</v>
      </c>
    </row>
    <row r="1644" spans="1:6">
      <c r="A1644" s="467">
        <v>3</v>
      </c>
      <c r="B1644" s="467">
        <v>10</v>
      </c>
      <c r="C1644" s="467">
        <v>10</v>
      </c>
      <c r="D1644" s="471">
        <v>121.75467698966763</v>
      </c>
      <c r="E1644" s="471">
        <v>9.3150464416254568</v>
      </c>
      <c r="F1644" s="467">
        <f>'2019 Actual plus Potential'!E1643</f>
        <v>0</v>
      </c>
    </row>
    <row r="1645" spans="1:6">
      <c r="A1645" s="467">
        <v>3</v>
      </c>
      <c r="B1645" s="467">
        <v>10</v>
      </c>
      <c r="C1645" s="467">
        <v>11</v>
      </c>
      <c r="D1645" s="471">
        <v>109.80813401478073</v>
      </c>
      <c r="E1645" s="471">
        <v>19.392787733820686</v>
      </c>
      <c r="F1645" s="467">
        <f>'2019 Actual plus Potential'!E1644</f>
        <v>0</v>
      </c>
    </row>
    <row r="1646" spans="1:6">
      <c r="A1646" s="467">
        <v>3</v>
      </c>
      <c r="B1646" s="467">
        <v>10</v>
      </c>
      <c r="C1646" s="467">
        <v>12</v>
      </c>
      <c r="D1646" s="471">
        <v>128.77086041426182</v>
      </c>
      <c r="E1646" s="471">
        <v>35.41016184691464</v>
      </c>
      <c r="F1646" s="467">
        <f>'2019 Actual plus Potential'!E1645</f>
        <v>0</v>
      </c>
    </row>
    <row r="1647" spans="1:6">
      <c r="A1647" s="467">
        <v>3</v>
      </c>
      <c r="B1647" s="467">
        <v>10</v>
      </c>
      <c r="C1647" s="467">
        <v>13</v>
      </c>
      <c r="D1647" s="471">
        <v>131.31942415797062</v>
      </c>
      <c r="E1647" s="471">
        <v>34.945504676413677</v>
      </c>
      <c r="F1647" s="467">
        <f>'2019 Actual plus Potential'!E1646</f>
        <v>0</v>
      </c>
    </row>
    <row r="1648" spans="1:6">
      <c r="A1648" s="467">
        <v>3</v>
      </c>
      <c r="B1648" s="467">
        <v>10</v>
      </c>
      <c r="C1648" s="467">
        <v>14</v>
      </c>
      <c r="D1648" s="471">
        <v>144</v>
      </c>
      <c r="E1648" s="471">
        <v>23.679523919587186</v>
      </c>
      <c r="F1648" s="467">
        <f>'2019 Actual plus Potential'!E1647</f>
        <v>0</v>
      </c>
    </row>
    <row r="1649" spans="1:6">
      <c r="A1649" s="467">
        <v>3</v>
      </c>
      <c r="B1649" s="467">
        <v>10</v>
      </c>
      <c r="C1649" s="467">
        <v>15</v>
      </c>
      <c r="D1649" s="471">
        <v>144</v>
      </c>
      <c r="E1649" s="471">
        <v>21.032386099763492</v>
      </c>
      <c r="F1649" s="467">
        <f>'2019 Actual plus Potential'!E1648</f>
        <v>0</v>
      </c>
    </row>
    <row r="1650" spans="1:6">
      <c r="A1650" s="467">
        <v>3</v>
      </c>
      <c r="B1650" s="467">
        <v>10</v>
      </c>
      <c r="C1650" s="467">
        <v>16</v>
      </c>
      <c r="D1650" s="471">
        <v>137.429319223508</v>
      </c>
      <c r="E1650" s="471">
        <v>12.262568694904321</v>
      </c>
      <c r="F1650" s="467">
        <f>'2019 Actual plus Potential'!E1649</f>
        <v>0</v>
      </c>
    </row>
    <row r="1651" spans="1:6">
      <c r="A1651" s="467">
        <v>3</v>
      </c>
      <c r="B1651" s="467">
        <v>10</v>
      </c>
      <c r="C1651" s="467">
        <v>17</v>
      </c>
      <c r="D1651" s="471">
        <v>142.40418326329444</v>
      </c>
      <c r="E1651" s="471">
        <v>6.0773090195656847</v>
      </c>
      <c r="F1651" s="467">
        <f>'2019 Actual plus Potential'!E1650</f>
        <v>0</v>
      </c>
    </row>
    <row r="1652" spans="1:6">
      <c r="A1652" s="467">
        <v>3</v>
      </c>
      <c r="B1652" s="467">
        <v>10</v>
      </c>
      <c r="C1652" s="467">
        <v>18</v>
      </c>
      <c r="D1652" s="471">
        <v>116.17165158554883</v>
      </c>
      <c r="E1652" s="471">
        <v>22.702492259729091</v>
      </c>
      <c r="F1652" s="467">
        <f>'2019 Actual plus Potential'!E1651</f>
        <v>1</v>
      </c>
    </row>
    <row r="1653" spans="1:6">
      <c r="A1653" s="467">
        <v>3</v>
      </c>
      <c r="B1653" s="467">
        <v>10</v>
      </c>
      <c r="C1653" s="467">
        <v>19</v>
      </c>
      <c r="D1653" s="471">
        <v>104.89754447653767</v>
      </c>
      <c r="E1653" s="471">
        <v>63.160520640722424</v>
      </c>
      <c r="F1653" s="467">
        <f>'2019 Actual plus Potential'!E1652</f>
        <v>2</v>
      </c>
    </row>
    <row r="1654" spans="1:6">
      <c r="A1654" s="467">
        <v>3</v>
      </c>
      <c r="B1654" s="467">
        <v>10</v>
      </c>
      <c r="C1654" s="467">
        <v>20</v>
      </c>
      <c r="D1654" s="471">
        <v>119.95388625251432</v>
      </c>
      <c r="E1654" s="471">
        <v>86.204074392603744</v>
      </c>
      <c r="F1654" s="467">
        <f>'2019 Actual plus Potential'!E1653</f>
        <v>2</v>
      </c>
    </row>
    <row r="1655" spans="1:6">
      <c r="A1655" s="467">
        <v>3</v>
      </c>
      <c r="B1655" s="467">
        <v>10</v>
      </c>
      <c r="C1655" s="467">
        <v>21</v>
      </c>
      <c r="D1655" s="471">
        <v>100.00067271462309</v>
      </c>
      <c r="E1655" s="471">
        <v>75.739901042786499</v>
      </c>
      <c r="F1655" s="467">
        <f>'2019 Actual plus Potential'!E1654</f>
        <v>0</v>
      </c>
    </row>
    <row r="1656" spans="1:6">
      <c r="A1656" s="467">
        <v>3</v>
      </c>
      <c r="B1656" s="467">
        <v>10</v>
      </c>
      <c r="C1656" s="467">
        <v>22</v>
      </c>
      <c r="D1656" s="471">
        <v>34.019257874508142</v>
      </c>
      <c r="E1656" s="471">
        <v>75.961278112233927</v>
      </c>
      <c r="F1656" s="467">
        <f>'2019 Actual plus Potential'!E1655</f>
        <v>0</v>
      </c>
    </row>
    <row r="1657" spans="1:6">
      <c r="A1657" s="467">
        <v>3</v>
      </c>
      <c r="B1657" s="467">
        <v>10</v>
      </c>
      <c r="C1657" s="467">
        <v>23</v>
      </c>
      <c r="D1657" s="471">
        <v>27.199509587129103</v>
      </c>
      <c r="E1657" s="471">
        <v>68.990638303590615</v>
      </c>
      <c r="F1657" s="467">
        <f>'2019 Actual plus Potential'!E1656</f>
        <v>1</v>
      </c>
    </row>
    <row r="1658" spans="1:6">
      <c r="A1658" s="467">
        <v>3</v>
      </c>
      <c r="B1658" s="467">
        <v>10</v>
      </c>
      <c r="C1658" s="467">
        <v>24</v>
      </c>
      <c r="D1658" s="471">
        <v>57.036148446280414</v>
      </c>
      <c r="E1658" s="471">
        <v>61.373076811438402</v>
      </c>
      <c r="F1658" s="467">
        <f>'2019 Actual plus Potential'!E1657</f>
        <v>0</v>
      </c>
    </row>
    <row r="1659" spans="1:6">
      <c r="A1659" s="467">
        <v>3</v>
      </c>
      <c r="B1659" s="467">
        <v>11</v>
      </c>
      <c r="C1659" s="467">
        <v>1</v>
      </c>
      <c r="D1659" s="471">
        <v>11.523123736575947</v>
      </c>
      <c r="E1659" s="471">
        <v>70.804678671253484</v>
      </c>
      <c r="F1659" s="467">
        <f>'2019 Actual plus Potential'!E1658</f>
        <v>2</v>
      </c>
    </row>
    <row r="1660" spans="1:6">
      <c r="A1660" s="467">
        <v>3</v>
      </c>
      <c r="B1660" s="467">
        <v>11</v>
      </c>
      <c r="C1660" s="467">
        <v>2</v>
      </c>
      <c r="D1660" s="471">
        <v>4.252574983856654</v>
      </c>
      <c r="E1660" s="471">
        <v>89.232950763276719</v>
      </c>
      <c r="F1660" s="467">
        <f>'2019 Actual plus Potential'!E1659</f>
        <v>11</v>
      </c>
    </row>
    <row r="1661" spans="1:6">
      <c r="A1661" s="467">
        <v>3</v>
      </c>
      <c r="B1661" s="467">
        <v>11</v>
      </c>
      <c r="C1661" s="467">
        <v>3</v>
      </c>
      <c r="D1661" s="471">
        <v>23.135913508866835</v>
      </c>
      <c r="E1661" s="471">
        <v>76.207687217802615</v>
      </c>
      <c r="F1661" s="467">
        <f>'2019 Actual plus Potential'!E1660</f>
        <v>4</v>
      </c>
    </row>
    <row r="1662" spans="1:6">
      <c r="A1662" s="467">
        <v>3</v>
      </c>
      <c r="B1662" s="467">
        <v>11</v>
      </c>
      <c r="C1662" s="467">
        <v>4</v>
      </c>
      <c r="D1662" s="471">
        <v>63.066668530537328</v>
      </c>
      <c r="E1662" s="471">
        <v>88.046275800903047</v>
      </c>
      <c r="F1662" s="467">
        <f>'2019 Actual plus Potential'!E1661</f>
        <v>16</v>
      </c>
    </row>
    <row r="1663" spans="1:6">
      <c r="A1663" s="467">
        <v>3</v>
      </c>
      <c r="B1663" s="467">
        <v>11</v>
      </c>
      <c r="C1663" s="467">
        <v>5</v>
      </c>
      <c r="D1663" s="471">
        <v>92.710784302830788</v>
      </c>
      <c r="E1663" s="471">
        <v>76.332847398408944</v>
      </c>
      <c r="F1663" s="467">
        <f>'2019 Actual plus Potential'!E1662</f>
        <v>12</v>
      </c>
    </row>
    <row r="1664" spans="1:6">
      <c r="A1664" s="467">
        <v>3</v>
      </c>
      <c r="B1664" s="467">
        <v>11</v>
      </c>
      <c r="C1664" s="467">
        <v>6</v>
      </c>
      <c r="D1664" s="471">
        <v>117.62115089389624</v>
      </c>
      <c r="E1664" s="471">
        <v>66.366185766501829</v>
      </c>
      <c r="F1664" s="467">
        <f>'2019 Actual plus Potential'!E1663</f>
        <v>35</v>
      </c>
    </row>
    <row r="1665" spans="1:6">
      <c r="A1665" s="467">
        <v>3</v>
      </c>
      <c r="B1665" s="467">
        <v>11</v>
      </c>
      <c r="C1665" s="467">
        <v>7</v>
      </c>
      <c r="D1665" s="471">
        <v>137.7034864658049</v>
      </c>
      <c r="E1665" s="471">
        <v>59.983016555579439</v>
      </c>
      <c r="F1665" s="467">
        <f>'2019 Actual plus Potential'!E1664</f>
        <v>31</v>
      </c>
    </row>
    <row r="1666" spans="1:6">
      <c r="A1666" s="467">
        <v>3</v>
      </c>
      <c r="B1666" s="467">
        <v>11</v>
      </c>
      <c r="C1666" s="467">
        <v>8</v>
      </c>
      <c r="D1666" s="471">
        <v>140.09535280137203</v>
      </c>
      <c r="E1666" s="471">
        <v>65.414186142765004</v>
      </c>
      <c r="F1666" s="467">
        <f>'2019 Actual plus Potential'!E1665</f>
        <v>35</v>
      </c>
    </row>
    <row r="1667" spans="1:6">
      <c r="A1667" s="467">
        <v>3</v>
      </c>
      <c r="B1667" s="467">
        <v>11</v>
      </c>
      <c r="C1667" s="467">
        <v>9</v>
      </c>
      <c r="D1667" s="471">
        <v>141.61025365100457</v>
      </c>
      <c r="E1667" s="471">
        <v>77.947413728230487</v>
      </c>
      <c r="F1667" s="467">
        <f>'2019 Actual plus Potential'!E1666</f>
        <v>62</v>
      </c>
    </row>
    <row r="1668" spans="1:6">
      <c r="A1668" s="467">
        <v>3</v>
      </c>
      <c r="B1668" s="467">
        <v>11</v>
      </c>
      <c r="C1668" s="467">
        <v>10</v>
      </c>
      <c r="D1668" s="471">
        <v>144</v>
      </c>
      <c r="E1668" s="471">
        <v>64.839231563104704</v>
      </c>
      <c r="F1668" s="467">
        <f>'2019 Actual plus Potential'!E1667</f>
        <v>54</v>
      </c>
    </row>
    <row r="1669" spans="1:6">
      <c r="A1669" s="467">
        <v>3</v>
      </c>
      <c r="B1669" s="467">
        <v>11</v>
      </c>
      <c r="C1669" s="467">
        <v>11</v>
      </c>
      <c r="D1669" s="471">
        <v>116.21706962713192</v>
      </c>
      <c r="E1669" s="471">
        <v>42.980006020210709</v>
      </c>
      <c r="F1669" s="467">
        <f>'2019 Actual plus Potential'!E1668</f>
        <v>56</v>
      </c>
    </row>
    <row r="1670" spans="1:6">
      <c r="A1670" s="467">
        <v>3</v>
      </c>
      <c r="B1670" s="467">
        <v>11</v>
      </c>
      <c r="C1670" s="467">
        <v>12</v>
      </c>
      <c r="D1670" s="471">
        <v>103.54526594951007</v>
      </c>
      <c r="E1670" s="471">
        <v>46.995301064287247</v>
      </c>
      <c r="F1670" s="467">
        <f>'2019 Actual plus Potential'!E1669</f>
        <v>57</v>
      </c>
    </row>
    <row r="1671" spans="1:6">
      <c r="A1671" s="467">
        <v>3</v>
      </c>
      <c r="B1671" s="467">
        <v>11</v>
      </c>
      <c r="C1671" s="467">
        <v>13</v>
      </c>
      <c r="D1671" s="471">
        <v>79.056486671430534</v>
      </c>
      <c r="E1671" s="471">
        <v>35.001826757686523</v>
      </c>
      <c r="F1671" s="467">
        <f>'2019 Actual plus Potential'!E1670</f>
        <v>38</v>
      </c>
    </row>
    <row r="1672" spans="1:6">
      <c r="A1672" s="467">
        <v>3</v>
      </c>
      <c r="B1672" s="467">
        <v>11</v>
      </c>
      <c r="C1672" s="467">
        <v>14</v>
      </c>
      <c r="D1672" s="471">
        <v>55.623555360711237</v>
      </c>
      <c r="E1672" s="471">
        <v>32.74816125564395</v>
      </c>
      <c r="F1672" s="467">
        <f>'2019 Actual plus Potential'!E1671</f>
        <v>32</v>
      </c>
    </row>
    <row r="1673" spans="1:6">
      <c r="A1673" s="467">
        <v>3</v>
      </c>
      <c r="B1673" s="467">
        <v>11</v>
      </c>
      <c r="C1673" s="467">
        <v>15</v>
      </c>
      <c r="D1673" s="471">
        <v>20.272030216947066</v>
      </c>
      <c r="E1673" s="471">
        <v>26.774891636207268</v>
      </c>
      <c r="F1673" s="467">
        <f>'2019 Actual plus Potential'!E1672</f>
        <v>21</v>
      </c>
    </row>
    <row r="1674" spans="1:6">
      <c r="A1674" s="467">
        <v>3</v>
      </c>
      <c r="B1674" s="467">
        <v>11</v>
      </c>
      <c r="C1674" s="467">
        <v>16</v>
      </c>
      <c r="D1674" s="471">
        <v>14.484003125692055</v>
      </c>
      <c r="E1674" s="471">
        <v>35.464919425929907</v>
      </c>
      <c r="F1674" s="467">
        <f>'2019 Actual plus Potential'!E1673</f>
        <v>20</v>
      </c>
    </row>
    <row r="1675" spans="1:6">
      <c r="A1675" s="467">
        <v>3</v>
      </c>
      <c r="B1675" s="467">
        <v>11</v>
      </c>
      <c r="C1675" s="467">
        <v>17</v>
      </c>
      <c r="D1675" s="471">
        <v>13.703743452662454</v>
      </c>
      <c r="E1675" s="471">
        <v>56.349460062352179</v>
      </c>
      <c r="F1675" s="467">
        <f>'2019 Actual plus Potential'!E1674</f>
        <v>34</v>
      </c>
    </row>
    <row r="1676" spans="1:6">
      <c r="A1676" s="467">
        <v>3</v>
      </c>
      <c r="B1676" s="467">
        <v>11</v>
      </c>
      <c r="C1676" s="467">
        <v>18</v>
      </c>
      <c r="D1676" s="471">
        <v>18.286085310005173</v>
      </c>
      <c r="E1676" s="471">
        <v>63.816047086648034</v>
      </c>
      <c r="F1676" s="467">
        <f>'2019 Actual plus Potential'!E1675</f>
        <v>40</v>
      </c>
    </row>
    <row r="1677" spans="1:6">
      <c r="A1677" s="467">
        <v>3</v>
      </c>
      <c r="B1677" s="467">
        <v>11</v>
      </c>
      <c r="C1677" s="467">
        <v>19</v>
      </c>
      <c r="D1677" s="471">
        <v>5.1327355455873311</v>
      </c>
      <c r="E1677" s="471">
        <v>54.910117985379493</v>
      </c>
      <c r="F1677" s="467">
        <f>'2019 Actual plus Potential'!E1676</f>
        <v>66</v>
      </c>
    </row>
    <row r="1678" spans="1:6">
      <c r="A1678" s="467">
        <v>3</v>
      </c>
      <c r="B1678" s="467">
        <v>11</v>
      </c>
      <c r="C1678" s="467">
        <v>20</v>
      </c>
      <c r="D1678" s="471">
        <v>4.4599329285639332E-2</v>
      </c>
      <c r="E1678" s="471">
        <v>68.189613147710162</v>
      </c>
      <c r="F1678" s="467">
        <f>'2019 Actual plus Potential'!E1677</f>
        <v>69</v>
      </c>
    </row>
    <row r="1679" spans="1:6">
      <c r="A1679" s="467">
        <v>3</v>
      </c>
      <c r="B1679" s="467">
        <v>11</v>
      </c>
      <c r="C1679" s="467">
        <v>21</v>
      </c>
      <c r="D1679" s="471">
        <v>8.6346395150435954E-4</v>
      </c>
      <c r="E1679" s="471">
        <v>58.157242420984737</v>
      </c>
      <c r="F1679" s="467">
        <f>'2019 Actual plus Potential'!E1678</f>
        <v>79</v>
      </c>
    </row>
    <row r="1680" spans="1:6">
      <c r="A1680" s="467">
        <v>3</v>
      </c>
      <c r="B1680" s="467">
        <v>11</v>
      </c>
      <c r="C1680" s="467">
        <v>22</v>
      </c>
      <c r="D1680" s="471">
        <v>1.0572293413934388</v>
      </c>
      <c r="E1680" s="471">
        <v>52.505478015480541</v>
      </c>
      <c r="F1680" s="467">
        <f>'2019 Actual plus Potential'!E1679</f>
        <v>85</v>
      </c>
    </row>
    <row r="1681" spans="1:6">
      <c r="A1681" s="467">
        <v>3</v>
      </c>
      <c r="B1681" s="467">
        <v>11</v>
      </c>
      <c r="C1681" s="467">
        <v>23</v>
      </c>
      <c r="D1681" s="471">
        <v>5.2273977825607725</v>
      </c>
      <c r="E1681" s="471">
        <v>14.790804343152011</v>
      </c>
      <c r="F1681" s="467">
        <f>'2019 Actual plus Potential'!E1680</f>
        <v>82</v>
      </c>
    </row>
    <row r="1682" spans="1:6">
      <c r="A1682" s="467">
        <v>3</v>
      </c>
      <c r="B1682" s="467">
        <v>11</v>
      </c>
      <c r="C1682" s="467">
        <v>24</v>
      </c>
      <c r="D1682" s="471">
        <v>11.677329731857498</v>
      </c>
      <c r="E1682" s="471">
        <v>8.0610978821758756</v>
      </c>
      <c r="F1682" s="467">
        <f>'2019 Actual plus Potential'!E1681</f>
        <v>55</v>
      </c>
    </row>
    <row r="1683" spans="1:6">
      <c r="A1683" s="467">
        <v>3</v>
      </c>
      <c r="B1683" s="467">
        <v>12</v>
      </c>
      <c r="C1683" s="467">
        <v>1</v>
      </c>
      <c r="D1683" s="471">
        <v>1.1886568468847447</v>
      </c>
      <c r="E1683" s="471">
        <v>22.929345087078051</v>
      </c>
      <c r="F1683" s="467">
        <f>'2019 Actual plus Potential'!E1682</f>
        <v>43</v>
      </c>
    </row>
    <row r="1684" spans="1:6">
      <c r="A1684" s="467">
        <v>3</v>
      </c>
      <c r="B1684" s="467">
        <v>12</v>
      </c>
      <c r="C1684" s="467">
        <v>2</v>
      </c>
      <c r="D1684" s="471">
        <v>6.3737452676201283</v>
      </c>
      <c r="E1684" s="471">
        <v>62.114650881530864</v>
      </c>
      <c r="F1684" s="467">
        <f>'2019 Actual plus Potential'!E1683</f>
        <v>49</v>
      </c>
    </row>
    <row r="1685" spans="1:6">
      <c r="A1685" s="467">
        <v>3</v>
      </c>
      <c r="B1685" s="467">
        <v>12</v>
      </c>
      <c r="C1685" s="467">
        <v>3</v>
      </c>
      <c r="D1685" s="471">
        <v>3.0461479234405289</v>
      </c>
      <c r="E1685" s="471">
        <v>96.598627391958701</v>
      </c>
      <c r="F1685" s="467">
        <f>'2019 Actual plus Potential'!E1684</f>
        <v>54</v>
      </c>
    </row>
    <row r="1686" spans="1:6">
      <c r="A1686" s="467">
        <v>3</v>
      </c>
      <c r="B1686" s="467">
        <v>12</v>
      </c>
      <c r="C1686" s="467">
        <v>4</v>
      </c>
      <c r="D1686" s="471">
        <v>8.2102686700180527</v>
      </c>
      <c r="E1686" s="471">
        <v>77.04156692109224</v>
      </c>
      <c r="F1686" s="467">
        <f>'2019 Actual plus Potential'!E1685</f>
        <v>46</v>
      </c>
    </row>
    <row r="1687" spans="1:6">
      <c r="A1687" s="467">
        <v>3</v>
      </c>
      <c r="B1687" s="467">
        <v>12</v>
      </c>
      <c r="C1687" s="467">
        <v>5</v>
      </c>
      <c r="D1687" s="471">
        <v>30.548072535139106</v>
      </c>
      <c r="E1687" s="471">
        <v>85.561846215867547</v>
      </c>
      <c r="F1687" s="467">
        <f>'2019 Actual plus Potential'!E1686</f>
        <v>56</v>
      </c>
    </row>
    <row r="1688" spans="1:6">
      <c r="A1688" s="467">
        <v>3</v>
      </c>
      <c r="B1688" s="467">
        <v>12</v>
      </c>
      <c r="C1688" s="467">
        <v>6</v>
      </c>
      <c r="D1688" s="471">
        <v>44.054712726296295</v>
      </c>
      <c r="E1688" s="471">
        <v>99.622028004730169</v>
      </c>
      <c r="F1688" s="467">
        <f>'2019 Actual plus Potential'!E1687</f>
        <v>71</v>
      </c>
    </row>
    <row r="1689" spans="1:6">
      <c r="A1689" s="467">
        <v>3</v>
      </c>
      <c r="B1689" s="467">
        <v>12</v>
      </c>
      <c r="C1689" s="467">
        <v>7</v>
      </c>
      <c r="D1689" s="471">
        <v>28.012523591503552</v>
      </c>
      <c r="E1689" s="471">
        <v>97.757923564824779</v>
      </c>
      <c r="F1689" s="467">
        <f>'2019 Actual plus Potential'!E1688</f>
        <v>39</v>
      </c>
    </row>
    <row r="1690" spans="1:6">
      <c r="A1690" s="467">
        <v>3</v>
      </c>
      <c r="B1690" s="467">
        <v>12</v>
      </c>
      <c r="C1690" s="467">
        <v>8</v>
      </c>
      <c r="D1690" s="471">
        <v>5.3862982592366437</v>
      </c>
      <c r="E1690" s="471">
        <v>54.141165125779395</v>
      </c>
      <c r="F1690" s="467">
        <f>'2019 Actual plus Potential'!E1689</f>
        <v>32</v>
      </c>
    </row>
    <row r="1691" spans="1:6">
      <c r="A1691" s="467">
        <v>3</v>
      </c>
      <c r="B1691" s="467">
        <v>12</v>
      </c>
      <c r="C1691" s="467">
        <v>9</v>
      </c>
      <c r="D1691" s="471">
        <v>19.789355192520553</v>
      </c>
      <c r="E1691" s="471">
        <v>57.995316437325307</v>
      </c>
      <c r="F1691" s="467">
        <f>'2019 Actual plus Potential'!E1690</f>
        <v>30</v>
      </c>
    </row>
    <row r="1692" spans="1:6">
      <c r="A1692" s="467">
        <v>3</v>
      </c>
      <c r="B1692" s="467">
        <v>12</v>
      </c>
      <c r="C1692" s="467">
        <v>10</v>
      </c>
      <c r="D1692" s="471">
        <v>61.058018687326552</v>
      </c>
      <c r="E1692" s="471">
        <v>82.459438239088357</v>
      </c>
      <c r="F1692" s="467">
        <f>'2019 Actual plus Potential'!E1691</f>
        <v>41</v>
      </c>
    </row>
    <row r="1693" spans="1:6">
      <c r="A1693" s="467">
        <v>3</v>
      </c>
      <c r="B1693" s="467">
        <v>12</v>
      </c>
      <c r="C1693" s="467">
        <v>11</v>
      </c>
      <c r="D1693" s="471">
        <v>88.576828497924794</v>
      </c>
      <c r="E1693" s="471">
        <v>78.961211191141686</v>
      </c>
      <c r="F1693" s="467">
        <f>'2019 Actual plus Potential'!E1692</f>
        <v>52</v>
      </c>
    </row>
    <row r="1694" spans="1:6">
      <c r="A1694" s="467">
        <v>3</v>
      </c>
      <c r="B1694" s="467">
        <v>12</v>
      </c>
      <c r="C1694" s="467">
        <v>12</v>
      </c>
      <c r="D1694" s="471">
        <v>53.707521373954727</v>
      </c>
      <c r="E1694" s="471">
        <v>89.171935175231141</v>
      </c>
      <c r="F1694" s="467">
        <f>'2019 Actual plus Potential'!E1693</f>
        <v>82</v>
      </c>
    </row>
    <row r="1695" spans="1:6">
      <c r="A1695" s="467">
        <v>3</v>
      </c>
      <c r="B1695" s="467">
        <v>12</v>
      </c>
      <c r="C1695" s="467">
        <v>13</v>
      </c>
      <c r="D1695" s="471">
        <v>48.463954844933461</v>
      </c>
      <c r="E1695" s="471">
        <v>89.265805310685877</v>
      </c>
      <c r="F1695" s="467">
        <f>'2019 Actual plus Potential'!E1694</f>
        <v>89</v>
      </c>
    </row>
    <row r="1696" spans="1:6">
      <c r="A1696" s="467">
        <v>3</v>
      </c>
      <c r="B1696" s="467">
        <v>12</v>
      </c>
      <c r="C1696" s="467">
        <v>14</v>
      </c>
      <c r="D1696" s="471">
        <v>123.14111748886178</v>
      </c>
      <c r="E1696" s="471">
        <v>89.527859438830362</v>
      </c>
      <c r="F1696" s="467">
        <f>'2019 Actual plus Potential'!E1695</f>
        <v>75</v>
      </c>
    </row>
    <row r="1697" spans="1:6">
      <c r="A1697" s="467">
        <v>3</v>
      </c>
      <c r="B1697" s="467">
        <v>12</v>
      </c>
      <c r="C1697" s="467">
        <v>15</v>
      </c>
      <c r="D1697" s="471">
        <v>115.24809553822925</v>
      </c>
      <c r="E1697" s="471">
        <v>95.614555471941514</v>
      </c>
      <c r="F1697" s="467">
        <f>'2019 Actual plus Potential'!E1696</f>
        <v>73</v>
      </c>
    </row>
    <row r="1698" spans="1:6">
      <c r="A1698" s="467">
        <v>3</v>
      </c>
      <c r="B1698" s="467">
        <v>12</v>
      </c>
      <c r="C1698" s="467">
        <v>16</v>
      </c>
      <c r="D1698" s="471">
        <v>121.38442924512599</v>
      </c>
      <c r="E1698" s="471">
        <v>78.620931950118248</v>
      </c>
      <c r="F1698" s="467">
        <f>'2019 Actual plus Potential'!E1697</f>
        <v>78</v>
      </c>
    </row>
    <row r="1699" spans="1:6">
      <c r="A1699" s="467">
        <v>3</v>
      </c>
      <c r="B1699" s="467">
        <v>12</v>
      </c>
      <c r="C1699" s="467">
        <v>17</v>
      </c>
      <c r="D1699" s="471">
        <v>90.173019652188472</v>
      </c>
      <c r="E1699" s="471">
        <v>86.558434153945385</v>
      </c>
      <c r="F1699" s="467">
        <f>'2019 Actual plus Potential'!E1698</f>
        <v>53</v>
      </c>
    </row>
    <row r="1700" spans="1:6">
      <c r="A1700" s="467">
        <v>3</v>
      </c>
      <c r="B1700" s="467">
        <v>12</v>
      </c>
      <c r="C1700" s="467">
        <v>18</v>
      </c>
      <c r="D1700" s="471">
        <v>48.582983710518548</v>
      </c>
      <c r="E1700" s="471">
        <v>60.205958127284454</v>
      </c>
      <c r="F1700" s="467">
        <f>'2019 Actual plus Potential'!E1699</f>
        <v>49</v>
      </c>
    </row>
    <row r="1701" spans="1:6">
      <c r="A1701" s="467">
        <v>3</v>
      </c>
      <c r="B1701" s="467">
        <v>12</v>
      </c>
      <c r="C1701" s="467">
        <v>19</v>
      </c>
      <c r="D1701" s="471">
        <v>79.744021067242116</v>
      </c>
      <c r="E1701" s="471">
        <v>64.679652332831651</v>
      </c>
      <c r="F1701" s="467">
        <f>'2019 Actual plus Potential'!E1700</f>
        <v>44</v>
      </c>
    </row>
    <row r="1702" spans="1:6">
      <c r="A1702" s="467">
        <v>3</v>
      </c>
      <c r="B1702" s="467">
        <v>12</v>
      </c>
      <c r="C1702" s="467">
        <v>20</v>
      </c>
      <c r="D1702" s="471">
        <v>144</v>
      </c>
      <c r="E1702" s="471">
        <v>87.353983551924316</v>
      </c>
      <c r="F1702" s="467">
        <f>'2019 Actual plus Potential'!E1701</f>
        <v>41</v>
      </c>
    </row>
    <row r="1703" spans="1:6">
      <c r="A1703" s="467">
        <v>3</v>
      </c>
      <c r="B1703" s="467">
        <v>12</v>
      </c>
      <c r="C1703" s="467">
        <v>21</v>
      </c>
      <c r="D1703" s="471">
        <v>144</v>
      </c>
      <c r="E1703" s="471">
        <v>94.961375779402275</v>
      </c>
      <c r="F1703" s="467">
        <f>'2019 Actual plus Potential'!E1702</f>
        <v>50</v>
      </c>
    </row>
    <row r="1704" spans="1:6">
      <c r="A1704" s="467">
        <v>3</v>
      </c>
      <c r="B1704" s="467">
        <v>12</v>
      </c>
      <c r="C1704" s="467">
        <v>22</v>
      </c>
      <c r="D1704" s="471">
        <v>144</v>
      </c>
      <c r="E1704" s="471">
        <v>98.680979896796373</v>
      </c>
      <c r="F1704" s="467">
        <f>'2019 Actual plus Potential'!E1703</f>
        <v>50</v>
      </c>
    </row>
    <row r="1705" spans="1:6">
      <c r="A1705" s="467">
        <v>3</v>
      </c>
      <c r="B1705" s="467">
        <v>12</v>
      </c>
      <c r="C1705" s="467">
        <v>23</v>
      </c>
      <c r="D1705" s="471">
        <v>128.7754685494709</v>
      </c>
      <c r="E1705" s="471">
        <v>99.835582562889698</v>
      </c>
      <c r="F1705" s="467">
        <f>'2019 Actual plus Potential'!E1704</f>
        <v>80</v>
      </c>
    </row>
    <row r="1706" spans="1:6">
      <c r="A1706" s="467">
        <v>3</v>
      </c>
      <c r="B1706" s="467">
        <v>12</v>
      </c>
      <c r="C1706" s="467">
        <v>24</v>
      </c>
      <c r="D1706" s="471">
        <v>116.41238966610689</v>
      </c>
      <c r="E1706" s="471">
        <v>99.831671307245756</v>
      </c>
      <c r="F1706" s="467">
        <f>'2019 Actual plus Potential'!E1705</f>
        <v>79</v>
      </c>
    </row>
    <row r="1707" spans="1:6">
      <c r="A1707" s="467">
        <v>3</v>
      </c>
      <c r="B1707" s="467">
        <v>13</v>
      </c>
      <c r="C1707" s="467">
        <v>1</v>
      </c>
      <c r="D1707" s="471">
        <v>142.20251664506711</v>
      </c>
      <c r="E1707" s="471">
        <v>99.835582562889698</v>
      </c>
      <c r="F1707" s="467">
        <f>'2019 Actual plus Potential'!E1706</f>
        <v>77</v>
      </c>
    </row>
    <row r="1708" spans="1:6">
      <c r="A1708" s="467">
        <v>3</v>
      </c>
      <c r="B1708" s="467">
        <v>13</v>
      </c>
      <c r="C1708" s="467">
        <v>2</v>
      </c>
      <c r="D1708" s="471">
        <v>111.65306456712622</v>
      </c>
      <c r="E1708" s="471">
        <v>99.731543162760701</v>
      </c>
      <c r="F1708" s="467">
        <f>'2019 Actual plus Potential'!E1707</f>
        <v>80</v>
      </c>
    </row>
    <row r="1709" spans="1:6">
      <c r="A1709" s="467">
        <v>3</v>
      </c>
      <c r="B1709" s="467">
        <v>13</v>
      </c>
      <c r="C1709" s="467">
        <v>3</v>
      </c>
      <c r="D1709" s="471">
        <v>52.437675231388155</v>
      </c>
      <c r="E1709" s="471">
        <v>99.140943560524605</v>
      </c>
      <c r="F1709" s="467">
        <f>'2019 Actual plus Potential'!E1708</f>
        <v>52</v>
      </c>
    </row>
    <row r="1710" spans="1:6">
      <c r="A1710" s="467">
        <v>3</v>
      </c>
      <c r="B1710" s="467">
        <v>13</v>
      </c>
      <c r="C1710" s="467">
        <v>4</v>
      </c>
      <c r="D1710" s="471">
        <v>30.901637993768912</v>
      </c>
      <c r="E1710" s="471">
        <v>90.020677649967752</v>
      </c>
      <c r="F1710" s="467">
        <f>'2019 Actual plus Potential'!E1709</f>
        <v>35</v>
      </c>
    </row>
    <row r="1711" spans="1:6">
      <c r="A1711" s="467">
        <v>3</v>
      </c>
      <c r="B1711" s="467">
        <v>13</v>
      </c>
      <c r="C1711" s="467">
        <v>5</v>
      </c>
      <c r="D1711" s="471">
        <v>12.556203417071497</v>
      </c>
      <c r="E1711" s="471">
        <v>93.116827617716623</v>
      </c>
      <c r="F1711" s="467">
        <f>'2019 Actual plus Potential'!E1710</f>
        <v>20</v>
      </c>
    </row>
    <row r="1712" spans="1:6">
      <c r="A1712" s="467">
        <v>3</v>
      </c>
      <c r="B1712" s="467">
        <v>13</v>
      </c>
      <c r="C1712" s="467">
        <v>6</v>
      </c>
      <c r="D1712" s="471">
        <v>41.215199887280065</v>
      </c>
      <c r="E1712" s="471">
        <v>98.99935610621371</v>
      </c>
      <c r="F1712" s="467">
        <f>'2019 Actual plus Potential'!E1711</f>
        <v>28</v>
      </c>
    </row>
    <row r="1713" spans="1:6">
      <c r="A1713" s="467">
        <v>3</v>
      </c>
      <c r="B1713" s="467">
        <v>13</v>
      </c>
      <c r="C1713" s="467">
        <v>7</v>
      </c>
      <c r="D1713" s="471">
        <v>65.677042393336521</v>
      </c>
      <c r="E1713" s="471">
        <v>92.383076058912067</v>
      </c>
      <c r="F1713" s="467">
        <f>'2019 Actual plus Potential'!E1712</f>
        <v>17</v>
      </c>
    </row>
    <row r="1714" spans="1:6">
      <c r="A1714" s="467">
        <v>3</v>
      </c>
      <c r="B1714" s="467">
        <v>13</v>
      </c>
      <c r="C1714" s="467">
        <v>8</v>
      </c>
      <c r="D1714" s="471">
        <v>83.979991003713167</v>
      </c>
      <c r="E1714" s="471">
        <v>55.072826220167705</v>
      </c>
      <c r="F1714" s="467">
        <f>'2019 Actual plus Potential'!E1713</f>
        <v>9</v>
      </c>
    </row>
    <row r="1715" spans="1:6">
      <c r="A1715" s="467">
        <v>3</v>
      </c>
      <c r="B1715" s="467">
        <v>13</v>
      </c>
      <c r="C1715" s="467">
        <v>9</v>
      </c>
      <c r="D1715" s="471">
        <v>61.626029570371585</v>
      </c>
      <c r="E1715" s="471">
        <v>17.242379380778328</v>
      </c>
      <c r="F1715" s="467">
        <f>'2019 Actual plus Potential'!E1714</f>
        <v>19</v>
      </c>
    </row>
    <row r="1716" spans="1:6">
      <c r="A1716" s="467">
        <v>3</v>
      </c>
      <c r="B1716" s="467">
        <v>13</v>
      </c>
      <c r="C1716" s="467">
        <v>10</v>
      </c>
      <c r="D1716" s="471">
        <v>85.825262305405289</v>
      </c>
      <c r="E1716" s="471">
        <v>8.1455810040851429</v>
      </c>
      <c r="F1716" s="467">
        <f>'2019 Actual plus Potential'!E1715</f>
        <v>11</v>
      </c>
    </row>
    <row r="1717" spans="1:6">
      <c r="A1717" s="467">
        <v>3</v>
      </c>
      <c r="B1717" s="467">
        <v>13</v>
      </c>
      <c r="C1717" s="467">
        <v>11</v>
      </c>
      <c r="D1717" s="471">
        <v>84.920694972097905</v>
      </c>
      <c r="E1717" s="471">
        <v>5.6650626746936128</v>
      </c>
      <c r="F1717" s="467">
        <f>'2019 Actual plus Potential'!E1716</f>
        <v>3</v>
      </c>
    </row>
    <row r="1718" spans="1:6">
      <c r="A1718" s="467">
        <v>3</v>
      </c>
      <c r="B1718" s="467">
        <v>13</v>
      </c>
      <c r="C1718" s="467">
        <v>12</v>
      </c>
      <c r="D1718" s="471">
        <v>82.80924382290938</v>
      </c>
      <c r="E1718" s="471">
        <v>5.8574964523758331</v>
      </c>
      <c r="F1718" s="467">
        <f>'2019 Actual plus Potential'!E1717</f>
        <v>6</v>
      </c>
    </row>
    <row r="1719" spans="1:6">
      <c r="A1719" s="467">
        <v>3</v>
      </c>
      <c r="B1719" s="467">
        <v>13</v>
      </c>
      <c r="C1719" s="467">
        <v>13</v>
      </c>
      <c r="D1719" s="471">
        <v>60.362178736825463</v>
      </c>
      <c r="E1719" s="471">
        <v>9.6193421307245757</v>
      </c>
      <c r="F1719" s="467">
        <f>'2019 Actual plus Potential'!E1718</f>
        <v>8</v>
      </c>
    </row>
    <row r="1720" spans="1:6">
      <c r="A1720" s="467">
        <v>3</v>
      </c>
      <c r="B1720" s="467">
        <v>13</v>
      </c>
      <c r="C1720" s="467">
        <v>14</v>
      </c>
      <c r="D1720" s="471">
        <v>91.679408152037126</v>
      </c>
      <c r="E1720" s="471">
        <v>9.6756642119974199</v>
      </c>
      <c r="F1720" s="467">
        <f>'2019 Actual plus Potential'!E1719</f>
        <v>9</v>
      </c>
    </row>
    <row r="1721" spans="1:6">
      <c r="A1721" s="467">
        <v>3</v>
      </c>
      <c r="B1721" s="467">
        <v>13</v>
      </c>
      <c r="C1721" s="467">
        <v>15</v>
      </c>
      <c r="D1721" s="471">
        <v>144</v>
      </c>
      <c r="E1721" s="471">
        <v>10.027677219952698</v>
      </c>
      <c r="F1721" s="467">
        <f>'2019 Actual plus Potential'!E1720</f>
        <v>10</v>
      </c>
    </row>
    <row r="1722" spans="1:6">
      <c r="A1722" s="467">
        <v>3</v>
      </c>
      <c r="B1722" s="467">
        <v>13</v>
      </c>
      <c r="C1722" s="467">
        <v>16</v>
      </c>
      <c r="D1722" s="471">
        <v>144</v>
      </c>
      <c r="E1722" s="471">
        <v>6.4449670500967535</v>
      </c>
      <c r="F1722" s="467">
        <f>'2019 Actual plus Potential'!E1721</f>
        <v>7</v>
      </c>
    </row>
    <row r="1723" spans="1:6">
      <c r="A1723" s="467">
        <v>3</v>
      </c>
      <c r="B1723" s="467">
        <v>13</v>
      </c>
      <c r="C1723" s="467">
        <v>17</v>
      </c>
      <c r="D1723" s="471">
        <v>144</v>
      </c>
      <c r="E1723" s="471">
        <v>11.848757847774673</v>
      </c>
      <c r="F1723" s="467">
        <f>'2019 Actual plus Potential'!E1722</f>
        <v>7</v>
      </c>
    </row>
    <row r="1724" spans="1:6">
      <c r="A1724" s="467">
        <v>3</v>
      </c>
      <c r="B1724" s="467">
        <v>13</v>
      </c>
      <c r="C1724" s="467">
        <v>18</v>
      </c>
      <c r="D1724" s="471">
        <v>121.84103513562931</v>
      </c>
      <c r="E1724" s="471">
        <v>7.9109056654482917</v>
      </c>
      <c r="F1724" s="467">
        <f>'2019 Actual plus Potential'!E1723</f>
        <v>10</v>
      </c>
    </row>
    <row r="1725" spans="1:6">
      <c r="A1725" s="467">
        <v>3</v>
      </c>
      <c r="B1725" s="467">
        <v>13</v>
      </c>
      <c r="C1725" s="467">
        <v>19</v>
      </c>
      <c r="D1725" s="471">
        <v>135.20514963746746</v>
      </c>
      <c r="E1725" s="471">
        <v>18.379772522038273</v>
      </c>
      <c r="F1725" s="467">
        <f>'2019 Actual plus Potential'!E1724</f>
        <v>12</v>
      </c>
    </row>
    <row r="1726" spans="1:6">
      <c r="A1726" s="467">
        <v>3</v>
      </c>
      <c r="B1726" s="467">
        <v>13</v>
      </c>
      <c r="C1726" s="467">
        <v>20</v>
      </c>
      <c r="D1726" s="471">
        <v>111.00376795916395</v>
      </c>
      <c r="E1726" s="471">
        <v>37.818713072457541</v>
      </c>
      <c r="F1726" s="467">
        <f>'2019 Actual plus Potential'!E1725</f>
        <v>9</v>
      </c>
    </row>
    <row r="1727" spans="1:6">
      <c r="A1727" s="467">
        <v>3</v>
      </c>
      <c r="B1727" s="467">
        <v>13</v>
      </c>
      <c r="C1727" s="467">
        <v>21</v>
      </c>
      <c r="D1727" s="471">
        <v>123.89452826726389</v>
      </c>
      <c r="E1727" s="471">
        <v>70.964257901526551</v>
      </c>
      <c r="F1727" s="467">
        <f>'2019 Actual plus Potential'!E1726</f>
        <v>12</v>
      </c>
    </row>
    <row r="1728" spans="1:6">
      <c r="A1728" s="467">
        <v>3</v>
      </c>
      <c r="B1728" s="467">
        <v>13</v>
      </c>
      <c r="C1728" s="467">
        <v>22</v>
      </c>
      <c r="D1728" s="471">
        <v>144</v>
      </c>
      <c r="E1728" s="471">
        <v>87.307830735325751</v>
      </c>
      <c r="F1728" s="467">
        <f>'2019 Actual plus Potential'!E1727</f>
        <v>16</v>
      </c>
    </row>
    <row r="1729" spans="1:6">
      <c r="A1729" s="467">
        <v>3</v>
      </c>
      <c r="B1729" s="467">
        <v>13</v>
      </c>
      <c r="C1729" s="467">
        <v>23</v>
      </c>
      <c r="D1729" s="471">
        <v>144</v>
      </c>
      <c r="E1729" s="471">
        <v>78.54505359062567</v>
      </c>
      <c r="F1729" s="467">
        <f>'2019 Actual plus Potential'!E1728</f>
        <v>12</v>
      </c>
    </row>
    <row r="1730" spans="1:6">
      <c r="A1730" s="467">
        <v>3</v>
      </c>
      <c r="B1730" s="467">
        <v>13</v>
      </c>
      <c r="C1730" s="467">
        <v>24</v>
      </c>
      <c r="D1730" s="471">
        <v>144</v>
      </c>
      <c r="E1730" s="471">
        <v>68.479046065362283</v>
      </c>
      <c r="F1730" s="467">
        <f>'2019 Actual plus Potential'!E1729</f>
        <v>9</v>
      </c>
    </row>
    <row r="1731" spans="1:6">
      <c r="A1731" s="467">
        <v>3</v>
      </c>
      <c r="B1731" s="467">
        <v>14</v>
      </c>
      <c r="C1731" s="467">
        <v>1</v>
      </c>
      <c r="D1731" s="471">
        <v>144</v>
      </c>
      <c r="E1731" s="471">
        <v>66.452233390668667</v>
      </c>
      <c r="F1731" s="467">
        <f>'2019 Actual plus Potential'!E1730</f>
        <v>11</v>
      </c>
    </row>
    <row r="1732" spans="1:6">
      <c r="A1732" s="467">
        <v>3</v>
      </c>
      <c r="B1732" s="467">
        <v>14</v>
      </c>
      <c r="C1732" s="467">
        <v>2</v>
      </c>
      <c r="D1732" s="471">
        <v>123.57975361645839</v>
      </c>
      <c r="E1732" s="471">
        <v>67.077252042571502</v>
      </c>
      <c r="F1732" s="467">
        <f>'2019 Actual plus Potential'!E1731</f>
        <v>18</v>
      </c>
    </row>
    <row r="1733" spans="1:6">
      <c r="A1733" s="467">
        <v>3</v>
      </c>
      <c r="B1733" s="467">
        <v>14</v>
      </c>
      <c r="C1733" s="467">
        <v>3</v>
      </c>
      <c r="D1733" s="471">
        <v>105.23664540565761</v>
      </c>
      <c r="E1733" s="471">
        <v>62.584783809933349</v>
      </c>
      <c r="F1733" s="467">
        <f>'2019 Actual plus Potential'!E1732</f>
        <v>23</v>
      </c>
    </row>
    <row r="1734" spans="1:6">
      <c r="A1734" s="467">
        <v>3</v>
      </c>
      <c r="B1734" s="467">
        <v>14</v>
      </c>
      <c r="C1734" s="467">
        <v>4</v>
      </c>
      <c r="D1734" s="471">
        <v>127.04570353313551</v>
      </c>
      <c r="E1734" s="471">
        <v>53.496590195656843</v>
      </c>
      <c r="F1734" s="467">
        <f>'2019 Actual plus Potential'!E1733</f>
        <v>29</v>
      </c>
    </row>
    <row r="1735" spans="1:6">
      <c r="A1735" s="467">
        <v>3</v>
      </c>
      <c r="B1735" s="467">
        <v>14</v>
      </c>
      <c r="C1735" s="467">
        <v>5</v>
      </c>
      <c r="D1735" s="471">
        <v>141.29061995238186</v>
      </c>
      <c r="E1735" s="471">
        <v>54.332034401204034</v>
      </c>
      <c r="F1735" s="467">
        <f>'2019 Actual plus Potential'!E1734</f>
        <v>35</v>
      </c>
    </row>
    <row r="1736" spans="1:6">
      <c r="A1736" s="467">
        <v>3</v>
      </c>
      <c r="B1736" s="467">
        <v>14</v>
      </c>
      <c r="C1736" s="467">
        <v>6</v>
      </c>
      <c r="D1736" s="471">
        <v>132.82043778876559</v>
      </c>
      <c r="E1736" s="471">
        <v>70.472221941517958</v>
      </c>
      <c r="F1736" s="467">
        <f>'2019 Actual plus Potential'!E1735</f>
        <v>41</v>
      </c>
    </row>
    <row r="1737" spans="1:6">
      <c r="A1737" s="467">
        <v>3</v>
      </c>
      <c r="B1737" s="467">
        <v>14</v>
      </c>
      <c r="C1737" s="467">
        <v>7</v>
      </c>
      <c r="D1737" s="471">
        <v>138.95018615458972</v>
      </c>
      <c r="E1737" s="471">
        <v>80.647744624811864</v>
      </c>
      <c r="F1737" s="467">
        <f>'2019 Actual plus Potential'!E1736</f>
        <v>55</v>
      </c>
    </row>
    <row r="1738" spans="1:6">
      <c r="A1738" s="467">
        <v>3</v>
      </c>
      <c r="B1738" s="467">
        <v>14</v>
      </c>
      <c r="C1738" s="467">
        <v>8</v>
      </c>
      <c r="D1738" s="471">
        <v>144</v>
      </c>
      <c r="E1738" s="471">
        <v>88.478078423994845</v>
      </c>
      <c r="F1738" s="467">
        <f>'2019 Actual plus Potential'!E1737</f>
        <v>66</v>
      </c>
    </row>
    <row r="1739" spans="1:6">
      <c r="A1739" s="467">
        <v>3</v>
      </c>
      <c r="B1739" s="467">
        <v>14</v>
      </c>
      <c r="C1739" s="467">
        <v>9</v>
      </c>
      <c r="D1739" s="471">
        <v>144</v>
      </c>
      <c r="E1739" s="471">
        <v>82.875595839604387</v>
      </c>
      <c r="F1739" s="467">
        <f>'2019 Actual plus Potential'!E1738</f>
        <v>68</v>
      </c>
    </row>
    <row r="1740" spans="1:6">
      <c r="A1740" s="467">
        <v>3</v>
      </c>
      <c r="B1740" s="467">
        <v>14</v>
      </c>
      <c r="C1740" s="467">
        <v>10</v>
      </c>
      <c r="D1740" s="471">
        <v>144</v>
      </c>
      <c r="E1740" s="471">
        <v>74.614241668458391</v>
      </c>
      <c r="F1740" s="467">
        <f>'2019 Actual plus Potential'!E1739</f>
        <v>68</v>
      </c>
    </row>
    <row r="1741" spans="1:6">
      <c r="A1741" s="467">
        <v>3</v>
      </c>
      <c r="B1741" s="467">
        <v>14</v>
      </c>
      <c r="C1741" s="467">
        <v>11</v>
      </c>
      <c r="D1741" s="471">
        <v>144</v>
      </c>
      <c r="E1741" s="471">
        <v>81.397923457321014</v>
      </c>
      <c r="F1741" s="467">
        <f>'2019 Actual plus Potential'!E1740</f>
        <v>64</v>
      </c>
    </row>
    <row r="1742" spans="1:6">
      <c r="A1742" s="467">
        <v>3</v>
      </c>
      <c r="B1742" s="467">
        <v>14</v>
      </c>
      <c r="C1742" s="467">
        <v>12</v>
      </c>
      <c r="D1742" s="471">
        <v>144</v>
      </c>
      <c r="E1742" s="471">
        <v>88.672858955063418</v>
      </c>
      <c r="F1742" s="467">
        <f>'2019 Actual plus Potential'!E1741</f>
        <v>56</v>
      </c>
    </row>
    <row r="1743" spans="1:6">
      <c r="A1743" s="467">
        <v>3</v>
      </c>
      <c r="B1743" s="467">
        <v>14</v>
      </c>
      <c r="C1743" s="467">
        <v>13</v>
      </c>
      <c r="D1743" s="471">
        <v>144</v>
      </c>
      <c r="E1743" s="471">
        <v>84.559782519888188</v>
      </c>
      <c r="F1743" s="467">
        <f>'2019 Actual plus Potential'!E1742</f>
        <v>51</v>
      </c>
    </row>
    <row r="1744" spans="1:6">
      <c r="A1744" s="467">
        <v>3</v>
      </c>
      <c r="B1744" s="467">
        <v>14</v>
      </c>
      <c r="C1744" s="467">
        <v>14</v>
      </c>
      <c r="D1744" s="471">
        <v>144</v>
      </c>
      <c r="E1744" s="471">
        <v>84.59263706729736</v>
      </c>
      <c r="F1744" s="467">
        <f>'2019 Actual plus Potential'!E1743</f>
        <v>41</v>
      </c>
    </row>
    <row r="1745" spans="1:6">
      <c r="A1745" s="467">
        <v>3</v>
      </c>
      <c r="B1745" s="467">
        <v>14</v>
      </c>
      <c r="C1745" s="467">
        <v>15</v>
      </c>
      <c r="D1745" s="471">
        <v>144</v>
      </c>
      <c r="E1745" s="471">
        <v>77.006365620296719</v>
      </c>
      <c r="F1745" s="467">
        <f>'2019 Actual plus Potential'!E1744</f>
        <v>35</v>
      </c>
    </row>
    <row r="1746" spans="1:6">
      <c r="A1746" s="467">
        <v>3</v>
      </c>
      <c r="B1746" s="467">
        <v>14</v>
      </c>
      <c r="C1746" s="467">
        <v>16</v>
      </c>
      <c r="D1746" s="471">
        <v>96.369191025343554</v>
      </c>
      <c r="E1746" s="471">
        <v>93.922546280369801</v>
      </c>
      <c r="F1746" s="467">
        <f>'2019 Actual plus Potential'!E1745</f>
        <v>30</v>
      </c>
    </row>
    <row r="1747" spans="1:6">
      <c r="A1747" s="467">
        <v>3</v>
      </c>
      <c r="B1747" s="467">
        <v>14</v>
      </c>
      <c r="C1747" s="467">
        <v>17</v>
      </c>
      <c r="D1747" s="471">
        <v>136.59550685942017</v>
      </c>
      <c r="E1747" s="471">
        <v>97.95035734250699</v>
      </c>
      <c r="F1747" s="467">
        <f>'2019 Actual plus Potential'!E1746</f>
        <v>27</v>
      </c>
    </row>
    <row r="1748" spans="1:6">
      <c r="A1748" s="467">
        <v>3</v>
      </c>
      <c r="B1748" s="467">
        <v>14</v>
      </c>
      <c r="C1748" s="467">
        <v>18</v>
      </c>
      <c r="D1748" s="471">
        <v>144</v>
      </c>
      <c r="E1748" s="471">
        <v>97.620247366157813</v>
      </c>
      <c r="F1748" s="467">
        <f>'2019 Actual plus Potential'!E1747</f>
        <v>16</v>
      </c>
    </row>
    <row r="1749" spans="1:6">
      <c r="A1749" s="467">
        <v>3</v>
      </c>
      <c r="B1749" s="467">
        <v>14</v>
      </c>
      <c r="C1749" s="467">
        <v>19</v>
      </c>
      <c r="D1749" s="471">
        <v>144</v>
      </c>
      <c r="E1749" s="471">
        <v>98.764680767576877</v>
      </c>
      <c r="F1749" s="467">
        <f>'2019 Actual plus Potential'!E1748</f>
        <v>13</v>
      </c>
    </row>
    <row r="1750" spans="1:6">
      <c r="A1750" s="467">
        <v>3</v>
      </c>
      <c r="B1750" s="467">
        <v>14</v>
      </c>
      <c r="C1750" s="467">
        <v>20</v>
      </c>
      <c r="D1750" s="471">
        <v>144</v>
      </c>
      <c r="E1750" s="471">
        <v>99.385005912706944</v>
      </c>
      <c r="F1750" s="467">
        <f>'2019 Actual plus Potential'!E1749</f>
        <v>6</v>
      </c>
    </row>
    <row r="1751" spans="1:6">
      <c r="A1751" s="467">
        <v>3</v>
      </c>
      <c r="B1751" s="467">
        <v>14</v>
      </c>
      <c r="C1751" s="467">
        <v>21</v>
      </c>
      <c r="D1751" s="471">
        <v>144</v>
      </c>
      <c r="E1751" s="471">
        <v>99.831671307245756</v>
      </c>
      <c r="F1751" s="467">
        <f>'2019 Actual plus Potential'!E1750</f>
        <v>5</v>
      </c>
    </row>
    <row r="1752" spans="1:6">
      <c r="A1752" s="467">
        <v>3</v>
      </c>
      <c r="B1752" s="467">
        <v>14</v>
      </c>
      <c r="C1752" s="467">
        <v>22</v>
      </c>
      <c r="D1752" s="471">
        <v>144</v>
      </c>
      <c r="E1752" s="471">
        <v>99.835582562889698</v>
      </c>
      <c r="F1752" s="467">
        <f>'2019 Actual plus Potential'!E1751</f>
        <v>5</v>
      </c>
    </row>
    <row r="1753" spans="1:6">
      <c r="A1753" s="467">
        <v>3</v>
      </c>
      <c r="B1753" s="467">
        <v>14</v>
      </c>
      <c r="C1753" s="467">
        <v>23</v>
      </c>
      <c r="D1753" s="471">
        <v>144</v>
      </c>
      <c r="E1753" s="471">
        <v>99.835582562889698</v>
      </c>
      <c r="F1753" s="467">
        <f>'2019 Actual plus Potential'!E1752</f>
        <v>7</v>
      </c>
    </row>
    <row r="1754" spans="1:6">
      <c r="A1754" s="467">
        <v>3</v>
      </c>
      <c r="B1754" s="467">
        <v>14</v>
      </c>
      <c r="C1754" s="467">
        <v>24</v>
      </c>
      <c r="D1754" s="471">
        <v>144</v>
      </c>
      <c r="E1754" s="471">
        <v>99.835582562889698</v>
      </c>
      <c r="F1754" s="467">
        <f>'2019 Actual plus Potential'!E1753</f>
        <v>11</v>
      </c>
    </row>
    <row r="1755" spans="1:6">
      <c r="A1755" s="467">
        <v>3</v>
      </c>
      <c r="B1755" s="467">
        <v>15</v>
      </c>
      <c r="C1755" s="467">
        <v>1</v>
      </c>
      <c r="D1755" s="471">
        <v>144</v>
      </c>
      <c r="E1755" s="471">
        <v>99.835582562889698</v>
      </c>
      <c r="F1755" s="467">
        <f>'2019 Actual plus Potential'!E1754</f>
        <v>16</v>
      </c>
    </row>
    <row r="1756" spans="1:6">
      <c r="A1756" s="467">
        <v>3</v>
      </c>
      <c r="B1756" s="467">
        <v>15</v>
      </c>
      <c r="C1756" s="467">
        <v>2</v>
      </c>
      <c r="D1756" s="471">
        <v>144</v>
      </c>
      <c r="E1756" s="471">
        <v>99.835582562889698</v>
      </c>
      <c r="F1756" s="467">
        <f>'2019 Actual plus Potential'!E1755</f>
        <v>13</v>
      </c>
    </row>
    <row r="1757" spans="1:6">
      <c r="A1757" s="467">
        <v>3</v>
      </c>
      <c r="B1757" s="467">
        <v>15</v>
      </c>
      <c r="C1757" s="467">
        <v>3</v>
      </c>
      <c r="D1757" s="471">
        <v>144</v>
      </c>
      <c r="E1757" s="471">
        <v>99.726849655987976</v>
      </c>
      <c r="F1757" s="467">
        <f>'2019 Actual plus Potential'!E1756</f>
        <v>6</v>
      </c>
    </row>
    <row r="1758" spans="1:6">
      <c r="A1758" s="467">
        <v>3</v>
      </c>
      <c r="B1758" s="467">
        <v>15</v>
      </c>
      <c r="C1758" s="467">
        <v>4</v>
      </c>
      <c r="D1758" s="471">
        <v>142.84087698644746</v>
      </c>
      <c r="E1758" s="471">
        <v>95.419774940872927</v>
      </c>
      <c r="F1758" s="467">
        <f>'2019 Actual plus Potential'!E1757</f>
        <v>7</v>
      </c>
    </row>
    <row r="1759" spans="1:6">
      <c r="A1759" s="467">
        <v>3</v>
      </c>
      <c r="B1759" s="467">
        <v>15</v>
      </c>
      <c r="C1759" s="467">
        <v>5</v>
      </c>
      <c r="D1759" s="471">
        <v>140.77747795865747</v>
      </c>
      <c r="E1759" s="471">
        <v>95.010657600516026</v>
      </c>
      <c r="F1759" s="467">
        <f>'2019 Actual plus Potential'!E1758</f>
        <v>15</v>
      </c>
    </row>
    <row r="1760" spans="1:6">
      <c r="A1760" s="467">
        <v>3</v>
      </c>
      <c r="B1760" s="467">
        <v>15</v>
      </c>
      <c r="C1760" s="467">
        <v>6</v>
      </c>
      <c r="D1760" s="471">
        <v>117.97137718014504</v>
      </c>
      <c r="E1760" s="471">
        <v>82.220851644807567</v>
      </c>
      <c r="F1760" s="467">
        <f>'2019 Actual plus Potential'!E1759</f>
        <v>23</v>
      </c>
    </row>
    <row r="1761" spans="1:6">
      <c r="A1761" s="467">
        <v>3</v>
      </c>
      <c r="B1761" s="467">
        <v>15</v>
      </c>
      <c r="C1761" s="467">
        <v>7</v>
      </c>
      <c r="D1761" s="471">
        <v>126.94230350289148</v>
      </c>
      <c r="E1761" s="471">
        <v>48.016921038486345</v>
      </c>
      <c r="F1761" s="467">
        <f>'2019 Actual plus Potential'!E1760</f>
        <v>31</v>
      </c>
    </row>
    <row r="1762" spans="1:6">
      <c r="A1762" s="467">
        <v>3</v>
      </c>
      <c r="B1762" s="467">
        <v>15</v>
      </c>
      <c r="C1762" s="467">
        <v>8</v>
      </c>
      <c r="D1762" s="471">
        <v>98.850465363949638</v>
      </c>
      <c r="E1762" s="471">
        <v>33.654790313910986</v>
      </c>
      <c r="F1762" s="467">
        <f>'2019 Actual plus Potential'!E1761</f>
        <v>24</v>
      </c>
    </row>
    <row r="1763" spans="1:6">
      <c r="A1763" s="467">
        <v>3</v>
      </c>
      <c r="B1763" s="467">
        <v>15</v>
      </c>
      <c r="C1763" s="467">
        <v>9</v>
      </c>
      <c r="D1763" s="471">
        <v>88.361605314564912</v>
      </c>
      <c r="E1763" s="471">
        <v>6.7398757256503972</v>
      </c>
      <c r="F1763" s="467">
        <f>'2019 Actual plus Potential'!E1762</f>
        <v>36</v>
      </c>
    </row>
    <row r="1764" spans="1:6">
      <c r="A1764" s="467">
        <v>3</v>
      </c>
      <c r="B1764" s="467">
        <v>15</v>
      </c>
      <c r="C1764" s="467">
        <v>10</v>
      </c>
      <c r="D1764" s="471">
        <v>80.778254733144863</v>
      </c>
      <c r="E1764" s="471">
        <v>0.3723515373038056</v>
      </c>
      <c r="F1764" s="467">
        <f>'2019 Actual plus Potential'!E1763</f>
        <v>38</v>
      </c>
    </row>
    <row r="1765" spans="1:6">
      <c r="A1765" s="467">
        <v>3</v>
      </c>
      <c r="B1765" s="467">
        <v>15</v>
      </c>
      <c r="C1765" s="467">
        <v>11</v>
      </c>
      <c r="D1765" s="471">
        <v>62.465256490382437</v>
      </c>
      <c r="E1765" s="471">
        <v>0.49594721565254785</v>
      </c>
      <c r="F1765" s="467">
        <f>'2019 Actual plus Potential'!E1764</f>
        <v>22</v>
      </c>
    </row>
    <row r="1766" spans="1:6">
      <c r="A1766" s="467">
        <v>3</v>
      </c>
      <c r="B1766" s="467">
        <v>15</v>
      </c>
      <c r="C1766" s="467">
        <v>12</v>
      </c>
      <c r="D1766" s="471">
        <v>87.254661504465872</v>
      </c>
      <c r="E1766" s="471">
        <v>8.8245749838744363</v>
      </c>
      <c r="F1766" s="467">
        <f>'2019 Actual plus Potential'!E1765</f>
        <v>15</v>
      </c>
    </row>
    <row r="1767" spans="1:6">
      <c r="A1767" s="467">
        <v>3</v>
      </c>
      <c r="B1767" s="467">
        <v>15</v>
      </c>
      <c r="C1767" s="467">
        <v>13</v>
      </c>
      <c r="D1767" s="471">
        <v>75.216550419302507</v>
      </c>
      <c r="E1767" s="471">
        <v>1.1639896796387874</v>
      </c>
      <c r="F1767" s="467">
        <f>'2019 Actual plus Potential'!E1766</f>
        <v>12</v>
      </c>
    </row>
    <row r="1768" spans="1:6">
      <c r="A1768" s="467">
        <v>3</v>
      </c>
      <c r="B1768" s="467">
        <v>15</v>
      </c>
      <c r="C1768" s="467">
        <v>14</v>
      </c>
      <c r="D1768" s="471">
        <v>69.825517950936458</v>
      </c>
      <c r="E1768" s="471">
        <v>0.13845844979574287</v>
      </c>
      <c r="F1768" s="467">
        <f>'2019 Actual plus Potential'!E1767</f>
        <v>10</v>
      </c>
    </row>
    <row r="1769" spans="1:6">
      <c r="A1769" s="467">
        <v>3</v>
      </c>
      <c r="B1769" s="467">
        <v>15</v>
      </c>
      <c r="C1769" s="467">
        <v>15</v>
      </c>
      <c r="D1769" s="471">
        <v>52.423972078626392</v>
      </c>
      <c r="E1769" s="471">
        <v>7.2115731563104699</v>
      </c>
      <c r="F1769" s="467">
        <f>'2019 Actual plus Potential'!E1768</f>
        <v>7</v>
      </c>
    </row>
    <row r="1770" spans="1:6">
      <c r="A1770" s="467">
        <v>3</v>
      </c>
      <c r="B1770" s="467">
        <v>15</v>
      </c>
      <c r="C1770" s="467">
        <v>16</v>
      </c>
      <c r="D1770" s="471">
        <v>51.238995064521411</v>
      </c>
      <c r="E1770" s="471">
        <v>37.279742044721566</v>
      </c>
      <c r="F1770" s="467">
        <f>'2019 Actual plus Potential'!E1769</f>
        <v>1</v>
      </c>
    </row>
    <row r="1771" spans="1:6">
      <c r="A1771" s="467">
        <v>3</v>
      </c>
      <c r="B1771" s="467">
        <v>15</v>
      </c>
      <c r="C1771" s="467">
        <v>17</v>
      </c>
      <c r="D1771" s="471">
        <v>95.607923763792769</v>
      </c>
      <c r="E1771" s="471">
        <v>14.169696946893142</v>
      </c>
      <c r="F1771" s="467">
        <f>'2019 Actual plus Potential'!E1770</f>
        <v>0</v>
      </c>
    </row>
    <row r="1772" spans="1:6">
      <c r="A1772" s="467">
        <v>3</v>
      </c>
      <c r="B1772" s="467">
        <v>15</v>
      </c>
      <c r="C1772" s="467">
        <v>18</v>
      </c>
      <c r="D1772" s="471">
        <v>98.575967673141903</v>
      </c>
      <c r="E1772" s="471">
        <v>2.8520876155665449</v>
      </c>
      <c r="F1772" s="467">
        <f>'2019 Actual plus Potential'!E1771</f>
        <v>0</v>
      </c>
    </row>
    <row r="1773" spans="1:6">
      <c r="A1773" s="467">
        <v>3</v>
      </c>
      <c r="B1773" s="467">
        <v>15</v>
      </c>
      <c r="C1773" s="467">
        <v>19</v>
      </c>
      <c r="D1773" s="471">
        <v>118.07120072894368</v>
      </c>
      <c r="E1773" s="471">
        <v>16.47499102343582</v>
      </c>
      <c r="F1773" s="467">
        <f>'2019 Actual plus Potential'!E1772</f>
        <v>0</v>
      </c>
    </row>
    <row r="1774" spans="1:6">
      <c r="A1774" s="467">
        <v>3</v>
      </c>
      <c r="B1774" s="467">
        <v>15</v>
      </c>
      <c r="C1774" s="467">
        <v>20</v>
      </c>
      <c r="D1774" s="471">
        <v>139.95910825559679</v>
      </c>
      <c r="E1774" s="471">
        <v>50.141515104278639</v>
      </c>
      <c r="F1774" s="467">
        <f>'2019 Actual plus Potential'!E1773</f>
        <v>0</v>
      </c>
    </row>
    <row r="1775" spans="1:6">
      <c r="A1775" s="467">
        <v>3</v>
      </c>
      <c r="B1775" s="467">
        <v>15</v>
      </c>
      <c r="C1775" s="467">
        <v>21</v>
      </c>
      <c r="D1775" s="471">
        <v>138.49787840956409</v>
      </c>
      <c r="E1775" s="471">
        <v>51.595719952698346</v>
      </c>
      <c r="F1775" s="467">
        <f>'2019 Actual plus Potential'!E1774</f>
        <v>3</v>
      </c>
    </row>
    <row r="1776" spans="1:6">
      <c r="A1776" s="467">
        <v>3</v>
      </c>
      <c r="B1776" s="467">
        <v>15</v>
      </c>
      <c r="C1776" s="467">
        <v>22</v>
      </c>
      <c r="D1776" s="471">
        <v>125.20305131634345</v>
      </c>
      <c r="E1776" s="471">
        <v>79.051952322081277</v>
      </c>
      <c r="F1776" s="467">
        <f>'2019 Actual plus Potential'!E1775</f>
        <v>3</v>
      </c>
    </row>
    <row r="1777" spans="1:6">
      <c r="A1777" s="467">
        <v>3</v>
      </c>
      <c r="B1777" s="467">
        <v>15</v>
      </c>
      <c r="C1777" s="467">
        <v>23</v>
      </c>
      <c r="D1777" s="471">
        <v>91.814544244018805</v>
      </c>
      <c r="E1777" s="471">
        <v>86.670296065362265</v>
      </c>
      <c r="F1777" s="467">
        <f>'2019 Actual plus Potential'!E1776</f>
        <v>4</v>
      </c>
    </row>
    <row r="1778" spans="1:6">
      <c r="A1778" s="467">
        <v>3</v>
      </c>
      <c r="B1778" s="467">
        <v>15</v>
      </c>
      <c r="C1778" s="467">
        <v>24</v>
      </c>
      <c r="D1778" s="471">
        <v>95.038079748878545</v>
      </c>
      <c r="E1778" s="471">
        <v>34.491016770586974</v>
      </c>
      <c r="F1778" s="467">
        <f>'2019 Actual plus Potential'!E1777</f>
        <v>3</v>
      </c>
    </row>
    <row r="1779" spans="1:6">
      <c r="A1779" s="467">
        <v>3</v>
      </c>
      <c r="B1779" s="467">
        <v>16</v>
      </c>
      <c r="C1779" s="467">
        <v>1</v>
      </c>
      <c r="D1779" s="471">
        <v>70.780813645061457</v>
      </c>
      <c r="E1779" s="471">
        <v>17.12817071597506</v>
      </c>
      <c r="F1779" s="467">
        <f>'2019 Actual plus Potential'!E1778</f>
        <v>4</v>
      </c>
    </row>
    <row r="1780" spans="1:6">
      <c r="A1780" s="467">
        <v>3</v>
      </c>
      <c r="B1780" s="467">
        <v>16</v>
      </c>
      <c r="C1780" s="467">
        <v>2</v>
      </c>
      <c r="D1780" s="471">
        <v>40.63131510255581</v>
      </c>
      <c r="E1780" s="471">
        <v>36.844028165985812</v>
      </c>
      <c r="F1780" s="467">
        <f>'2019 Actual plus Potential'!E1779</f>
        <v>7</v>
      </c>
    </row>
    <row r="1781" spans="1:6">
      <c r="A1781" s="467">
        <v>3</v>
      </c>
      <c r="B1781" s="467">
        <v>16</v>
      </c>
      <c r="C1781" s="467">
        <v>3</v>
      </c>
      <c r="D1781" s="471">
        <v>51.769919120848812</v>
      </c>
      <c r="E1781" s="471">
        <v>24.501669855944957</v>
      </c>
      <c r="F1781" s="467">
        <f>'2019 Actual plus Potential'!E1780</f>
        <v>8</v>
      </c>
    </row>
    <row r="1782" spans="1:6">
      <c r="A1782" s="467">
        <v>3</v>
      </c>
      <c r="B1782" s="467">
        <v>16</v>
      </c>
      <c r="C1782" s="467">
        <v>4</v>
      </c>
      <c r="D1782" s="471">
        <v>61.562946870713752</v>
      </c>
      <c r="E1782" s="471">
        <v>63.208237959578582</v>
      </c>
      <c r="F1782" s="467">
        <f>'2019 Actual plus Potential'!E1781</f>
        <v>13</v>
      </c>
    </row>
    <row r="1783" spans="1:6">
      <c r="A1783" s="467">
        <v>3</v>
      </c>
      <c r="B1783" s="467">
        <v>16</v>
      </c>
      <c r="C1783" s="467">
        <v>5</v>
      </c>
      <c r="D1783" s="471">
        <v>48.892048656618002</v>
      </c>
      <c r="E1783" s="471">
        <v>88.40141781337347</v>
      </c>
      <c r="F1783" s="467">
        <f>'2019 Actual plus Potential'!E1782</f>
        <v>18</v>
      </c>
    </row>
    <row r="1784" spans="1:6">
      <c r="A1784" s="467">
        <v>3</v>
      </c>
      <c r="B1784" s="467">
        <v>16</v>
      </c>
      <c r="C1784" s="467">
        <v>6</v>
      </c>
      <c r="D1784" s="471">
        <v>38.747818650496498</v>
      </c>
      <c r="E1784" s="471">
        <v>95.596563695979341</v>
      </c>
      <c r="F1784" s="467">
        <f>'2019 Actual plus Potential'!E1783</f>
        <v>23</v>
      </c>
    </row>
    <row r="1785" spans="1:6">
      <c r="A1785" s="467">
        <v>3</v>
      </c>
      <c r="B1785" s="467">
        <v>16</v>
      </c>
      <c r="C1785" s="467">
        <v>7</v>
      </c>
      <c r="D1785" s="471">
        <v>33.794962826359161</v>
      </c>
      <c r="E1785" s="471">
        <v>96.016632552139328</v>
      </c>
      <c r="F1785" s="467">
        <f>'2019 Actual plus Potential'!E1784</f>
        <v>20</v>
      </c>
    </row>
    <row r="1786" spans="1:6">
      <c r="A1786" s="467">
        <v>3</v>
      </c>
      <c r="B1786" s="467">
        <v>16</v>
      </c>
      <c r="C1786" s="467">
        <v>8</v>
      </c>
      <c r="D1786" s="471">
        <v>37.969906932176322</v>
      </c>
      <c r="E1786" s="471">
        <v>88.029848527198453</v>
      </c>
      <c r="F1786" s="467">
        <f>'2019 Actual plus Potential'!E1785</f>
        <v>20</v>
      </c>
    </row>
    <row r="1787" spans="1:6">
      <c r="A1787" s="467">
        <v>3</v>
      </c>
      <c r="B1787" s="467">
        <v>16</v>
      </c>
      <c r="C1787" s="467">
        <v>9</v>
      </c>
      <c r="D1787" s="471">
        <v>6.2588566240865013</v>
      </c>
      <c r="E1787" s="471">
        <v>95.214042894001281</v>
      </c>
      <c r="F1787" s="467">
        <f>'2019 Actual plus Potential'!E1786</f>
        <v>31</v>
      </c>
    </row>
    <row r="1788" spans="1:6">
      <c r="A1788" s="467">
        <v>3</v>
      </c>
      <c r="B1788" s="467">
        <v>16</v>
      </c>
      <c r="C1788" s="467">
        <v>10</v>
      </c>
      <c r="D1788" s="471">
        <v>1.9943752421544738</v>
      </c>
      <c r="E1788" s="471">
        <v>77.528127123199312</v>
      </c>
      <c r="F1788" s="467">
        <f>'2019 Actual plus Potential'!E1787</f>
        <v>37</v>
      </c>
    </row>
    <row r="1789" spans="1:6">
      <c r="A1789" s="467">
        <v>3</v>
      </c>
      <c r="B1789" s="467">
        <v>16</v>
      </c>
      <c r="C1789" s="467">
        <v>11</v>
      </c>
      <c r="D1789" s="471">
        <v>4.1728581148498032</v>
      </c>
      <c r="E1789" s="471">
        <v>68.125468555149425</v>
      </c>
      <c r="F1789" s="467">
        <f>'2019 Actual plus Potential'!E1788</f>
        <v>38</v>
      </c>
    </row>
    <row r="1790" spans="1:6">
      <c r="A1790" s="467">
        <v>3</v>
      </c>
      <c r="B1790" s="467">
        <v>16</v>
      </c>
      <c r="C1790" s="467">
        <v>12</v>
      </c>
      <c r="D1790" s="471">
        <v>14.750141487219379</v>
      </c>
      <c r="E1790" s="471">
        <v>52.468712212427448</v>
      </c>
      <c r="F1790" s="467">
        <f>'2019 Actual plus Potential'!E1789</f>
        <v>26</v>
      </c>
    </row>
    <row r="1791" spans="1:6">
      <c r="A1791" s="467">
        <v>3</v>
      </c>
      <c r="B1791" s="467">
        <v>16</v>
      </c>
      <c r="C1791" s="467">
        <v>13</v>
      </c>
      <c r="D1791" s="471">
        <v>9.3237680097947599</v>
      </c>
      <c r="E1791" s="471">
        <v>36.029704740915932</v>
      </c>
      <c r="F1791" s="467">
        <f>'2019 Actual plus Potential'!E1790</f>
        <v>19</v>
      </c>
    </row>
    <row r="1792" spans="1:6">
      <c r="A1792" s="467">
        <v>3</v>
      </c>
      <c r="B1792" s="467">
        <v>16</v>
      </c>
      <c r="C1792" s="467">
        <v>14</v>
      </c>
      <c r="D1792" s="471">
        <v>11.753644923233395</v>
      </c>
      <c r="E1792" s="471">
        <v>20.11089427004945</v>
      </c>
      <c r="F1792" s="467">
        <f>'2019 Actual plus Potential'!E1791</f>
        <v>3</v>
      </c>
    </row>
    <row r="1793" spans="1:6">
      <c r="A1793" s="467">
        <v>3</v>
      </c>
      <c r="B1793" s="467">
        <v>16</v>
      </c>
      <c r="C1793" s="467">
        <v>15</v>
      </c>
      <c r="D1793" s="471">
        <v>12.052357928290439</v>
      </c>
      <c r="E1793" s="471">
        <v>18.935170823478821</v>
      </c>
      <c r="F1793" s="467">
        <f>'2019 Actual plus Potential'!E1792</f>
        <v>2</v>
      </c>
    </row>
    <row r="1794" spans="1:6">
      <c r="A1794" s="467">
        <v>3</v>
      </c>
      <c r="B1794" s="467">
        <v>16</v>
      </c>
      <c r="C1794" s="467">
        <v>16</v>
      </c>
      <c r="D1794" s="471">
        <v>14.523069178650504</v>
      </c>
      <c r="E1794" s="471">
        <v>19.999032358632551</v>
      </c>
      <c r="F1794" s="467">
        <f>'2019 Actual plus Potential'!E1793</f>
        <v>4</v>
      </c>
    </row>
    <row r="1795" spans="1:6">
      <c r="A1795" s="467">
        <v>3</v>
      </c>
      <c r="B1795" s="467">
        <v>16</v>
      </c>
      <c r="C1795" s="467">
        <v>17</v>
      </c>
      <c r="D1795" s="471">
        <v>9.2028083090760422</v>
      </c>
      <c r="E1795" s="471">
        <v>18.610536605031179</v>
      </c>
      <c r="F1795" s="467">
        <f>'2019 Actual plus Potential'!E1794</f>
        <v>1</v>
      </c>
    </row>
    <row r="1796" spans="1:6">
      <c r="A1796" s="467">
        <v>3</v>
      </c>
      <c r="B1796" s="467">
        <v>16</v>
      </c>
      <c r="C1796" s="467">
        <v>18</v>
      </c>
      <c r="D1796" s="471">
        <v>4.5201536590681393</v>
      </c>
      <c r="E1796" s="471">
        <v>9.3166109438830347</v>
      </c>
      <c r="F1796" s="467">
        <f>'2019 Actual plus Potential'!E1795</f>
        <v>0</v>
      </c>
    </row>
    <row r="1797" spans="1:6">
      <c r="A1797" s="467">
        <v>3</v>
      </c>
      <c r="B1797" s="467">
        <v>16</v>
      </c>
      <c r="C1797" s="467">
        <v>19</v>
      </c>
      <c r="D1797" s="471">
        <v>4.6757883171528469</v>
      </c>
      <c r="E1797" s="471">
        <v>7.925768436895293</v>
      </c>
      <c r="F1797" s="467">
        <f>'2019 Actual plus Potential'!E1796</f>
        <v>0</v>
      </c>
    </row>
    <row r="1798" spans="1:6">
      <c r="A1798" s="467">
        <v>3</v>
      </c>
      <c r="B1798" s="467">
        <v>16</v>
      </c>
      <c r="C1798" s="467">
        <v>20</v>
      </c>
      <c r="D1798" s="471">
        <v>12.846530037937359</v>
      </c>
      <c r="E1798" s="471">
        <v>2.9811590518168134</v>
      </c>
      <c r="F1798" s="467">
        <f>'2019 Actual plus Potential'!E1797</f>
        <v>0</v>
      </c>
    </row>
    <row r="1799" spans="1:6">
      <c r="A1799" s="467">
        <v>3</v>
      </c>
      <c r="B1799" s="467">
        <v>16</v>
      </c>
      <c r="C1799" s="467">
        <v>21</v>
      </c>
      <c r="D1799" s="471">
        <v>22.088026096367781</v>
      </c>
      <c r="E1799" s="471">
        <v>2.120682810148355</v>
      </c>
      <c r="F1799" s="467">
        <f>'2019 Actual plus Potential'!E1798</f>
        <v>0</v>
      </c>
    </row>
    <row r="1800" spans="1:6">
      <c r="A1800" s="467">
        <v>3</v>
      </c>
      <c r="B1800" s="467">
        <v>16</v>
      </c>
      <c r="C1800" s="467">
        <v>22</v>
      </c>
      <c r="D1800" s="471">
        <v>27.547227053094065</v>
      </c>
      <c r="E1800" s="471">
        <v>7.8506723285314992</v>
      </c>
      <c r="F1800" s="467">
        <f>'2019 Actual plus Potential'!E1799</f>
        <v>0</v>
      </c>
    </row>
    <row r="1801" spans="1:6">
      <c r="A1801" s="467">
        <v>3</v>
      </c>
      <c r="B1801" s="467">
        <v>16</v>
      </c>
      <c r="C1801" s="467">
        <v>23</v>
      </c>
      <c r="D1801" s="471">
        <v>32.918293468624768</v>
      </c>
      <c r="E1801" s="471">
        <v>13.200487798322941</v>
      </c>
      <c r="F1801" s="467">
        <f>'2019 Actual plus Potential'!E1800</f>
        <v>0</v>
      </c>
    </row>
    <row r="1802" spans="1:6">
      <c r="A1802" s="467">
        <v>3</v>
      </c>
      <c r="B1802" s="467">
        <v>16</v>
      </c>
      <c r="C1802" s="467">
        <v>24</v>
      </c>
      <c r="D1802" s="471">
        <v>36.383889209847702</v>
      </c>
      <c r="E1802" s="471">
        <v>20.221973930337562</v>
      </c>
      <c r="F1802" s="467">
        <f>'2019 Actual plus Potential'!E1801</f>
        <v>0</v>
      </c>
    </row>
    <row r="1803" spans="1:6">
      <c r="A1803" s="467">
        <v>3</v>
      </c>
      <c r="B1803" s="467">
        <v>17</v>
      </c>
      <c r="C1803" s="467">
        <v>1</v>
      </c>
      <c r="D1803" s="471">
        <v>32.595415366872075</v>
      </c>
      <c r="E1803" s="471">
        <v>24.751207966028812</v>
      </c>
      <c r="F1803" s="467">
        <f>'2019 Actual plus Potential'!E1802</f>
        <v>0</v>
      </c>
    </row>
    <row r="1804" spans="1:6">
      <c r="A1804" s="467">
        <v>3</v>
      </c>
      <c r="B1804" s="467">
        <v>17</v>
      </c>
      <c r="C1804" s="467">
        <v>2</v>
      </c>
      <c r="D1804" s="471">
        <v>13.343350593117417</v>
      </c>
      <c r="E1804" s="471">
        <v>26.037228821758763</v>
      </c>
      <c r="F1804" s="467">
        <f>'2019 Actual plus Potential'!E1803</f>
        <v>0</v>
      </c>
    </row>
    <row r="1805" spans="1:6">
      <c r="A1805" s="467">
        <v>3</v>
      </c>
      <c r="B1805" s="467">
        <v>17</v>
      </c>
      <c r="C1805" s="467">
        <v>3</v>
      </c>
      <c r="D1805" s="471">
        <v>9.4476990521770237</v>
      </c>
      <c r="E1805" s="471">
        <v>42.507526338421847</v>
      </c>
      <c r="F1805" s="467">
        <f>'2019 Actual plus Potential'!E1804</f>
        <v>0</v>
      </c>
    </row>
    <row r="1806" spans="1:6">
      <c r="A1806" s="467">
        <v>3</v>
      </c>
      <c r="B1806" s="467">
        <v>17</v>
      </c>
      <c r="C1806" s="467">
        <v>4</v>
      </c>
      <c r="D1806" s="471">
        <v>20.812218121325973</v>
      </c>
      <c r="E1806" s="471">
        <v>55.170607611266398</v>
      </c>
      <c r="F1806" s="467">
        <f>'2019 Actual plus Potential'!E1805</f>
        <v>1</v>
      </c>
    </row>
    <row r="1807" spans="1:6">
      <c r="A1807" s="467">
        <v>3</v>
      </c>
      <c r="B1807" s="467">
        <v>17</v>
      </c>
      <c r="C1807" s="467">
        <v>5</v>
      </c>
      <c r="D1807" s="471">
        <v>30.462034842436481</v>
      </c>
      <c r="E1807" s="471">
        <v>66.983381907116751</v>
      </c>
      <c r="F1807" s="467">
        <f>'2019 Actual plus Potential'!E1806</f>
        <v>1</v>
      </c>
    </row>
    <row r="1808" spans="1:6">
      <c r="A1808" s="467">
        <v>3</v>
      </c>
      <c r="B1808" s="467">
        <v>17</v>
      </c>
      <c r="C1808" s="467">
        <v>6</v>
      </c>
      <c r="D1808" s="471">
        <v>30.084189504730837</v>
      </c>
      <c r="E1808" s="471">
        <v>81.158554611911413</v>
      </c>
      <c r="F1808" s="467">
        <f>'2019 Actual plus Potential'!E1807</f>
        <v>0</v>
      </c>
    </row>
    <row r="1809" spans="1:6">
      <c r="A1809" s="467">
        <v>3</v>
      </c>
      <c r="B1809" s="467">
        <v>17</v>
      </c>
      <c r="C1809" s="467">
        <v>7</v>
      </c>
      <c r="D1809" s="471">
        <v>60.299462955262364</v>
      </c>
      <c r="E1809" s="471">
        <v>72.055498226187922</v>
      </c>
      <c r="F1809" s="467">
        <f>'2019 Actual plus Potential'!E1808</f>
        <v>0</v>
      </c>
    </row>
    <row r="1810" spans="1:6">
      <c r="A1810" s="467">
        <v>3</v>
      </c>
      <c r="B1810" s="467">
        <v>17</v>
      </c>
      <c r="C1810" s="467">
        <v>8</v>
      </c>
      <c r="D1810" s="471">
        <v>51.627349347648426</v>
      </c>
      <c r="E1810" s="471">
        <v>52.01970006450226</v>
      </c>
      <c r="F1810" s="467">
        <f>'2019 Actual plus Potential'!E1809</f>
        <v>0</v>
      </c>
    </row>
    <row r="1811" spans="1:6">
      <c r="A1811" s="467">
        <v>3</v>
      </c>
      <c r="B1811" s="467">
        <v>17</v>
      </c>
      <c r="C1811" s="467">
        <v>9</v>
      </c>
      <c r="D1811" s="471">
        <v>38.29321147618662</v>
      </c>
      <c r="E1811" s="471">
        <v>74.237196624381852</v>
      </c>
      <c r="F1811" s="467">
        <f>'2019 Actual plus Potential'!E1810</f>
        <v>0</v>
      </c>
    </row>
    <row r="1812" spans="1:6">
      <c r="A1812" s="467">
        <v>3</v>
      </c>
      <c r="B1812" s="467">
        <v>17</v>
      </c>
      <c r="C1812" s="467">
        <v>10</v>
      </c>
      <c r="D1812" s="471">
        <v>28.646390718935603</v>
      </c>
      <c r="E1812" s="471">
        <v>73.136569286175018</v>
      </c>
      <c r="F1812" s="467">
        <f>'2019 Actual plus Potential'!E1811</f>
        <v>0</v>
      </c>
    </row>
    <row r="1813" spans="1:6">
      <c r="A1813" s="467">
        <v>3</v>
      </c>
      <c r="B1813" s="467">
        <v>17</v>
      </c>
      <c r="C1813" s="467">
        <v>11</v>
      </c>
      <c r="D1813" s="471">
        <v>10.767458766202056</v>
      </c>
      <c r="E1813" s="471">
        <v>73.08728746506128</v>
      </c>
      <c r="F1813" s="467">
        <f>'2019 Actual plus Potential'!E1812</f>
        <v>0</v>
      </c>
    </row>
    <row r="1814" spans="1:6">
      <c r="A1814" s="467">
        <v>3</v>
      </c>
      <c r="B1814" s="467">
        <v>17</v>
      </c>
      <c r="C1814" s="467">
        <v>12</v>
      </c>
      <c r="D1814" s="471">
        <v>1.623692986561547</v>
      </c>
      <c r="E1814" s="471">
        <v>79.752849333476661</v>
      </c>
      <c r="F1814" s="467">
        <f>'2019 Actual plus Potential'!E1813</f>
        <v>0</v>
      </c>
    </row>
    <row r="1815" spans="1:6">
      <c r="A1815" s="467">
        <v>3</v>
      </c>
      <c r="B1815" s="467">
        <v>17</v>
      </c>
      <c r="C1815" s="467">
        <v>13</v>
      </c>
      <c r="D1815" s="471">
        <v>2.1840731483791695</v>
      </c>
      <c r="E1815" s="471">
        <v>69.148653031606102</v>
      </c>
      <c r="F1815" s="467">
        <f>'2019 Actual plus Potential'!E1814</f>
        <v>0</v>
      </c>
    </row>
    <row r="1816" spans="1:6">
      <c r="A1816" s="467">
        <v>3</v>
      </c>
      <c r="B1816" s="467">
        <v>17</v>
      </c>
      <c r="C1816" s="467">
        <v>14</v>
      </c>
      <c r="D1816" s="471">
        <v>5.6935483450118802</v>
      </c>
      <c r="E1816" s="471">
        <v>77.367765641797462</v>
      </c>
      <c r="F1816" s="467">
        <f>'2019 Actual plus Potential'!E1815</f>
        <v>0</v>
      </c>
    </row>
    <row r="1817" spans="1:6">
      <c r="A1817" s="467">
        <v>3</v>
      </c>
      <c r="B1817" s="467">
        <v>17</v>
      </c>
      <c r="C1817" s="467">
        <v>15</v>
      </c>
      <c r="D1817" s="471">
        <v>4.2426355864937815</v>
      </c>
      <c r="E1817" s="471">
        <v>79.248297355407431</v>
      </c>
      <c r="F1817" s="467">
        <f>'2019 Actual plus Potential'!E1816</f>
        <v>1</v>
      </c>
    </row>
    <row r="1818" spans="1:6">
      <c r="A1818" s="467">
        <v>3</v>
      </c>
      <c r="B1818" s="467">
        <v>17</v>
      </c>
      <c r="C1818" s="467">
        <v>16</v>
      </c>
      <c r="D1818" s="471">
        <v>4.7542253463109097</v>
      </c>
      <c r="E1818" s="471">
        <v>69.147088529348522</v>
      </c>
      <c r="F1818" s="467">
        <f>'2019 Actual plus Potential'!E1817</f>
        <v>1</v>
      </c>
    </row>
    <row r="1819" spans="1:6">
      <c r="A1819" s="467">
        <v>3</v>
      </c>
      <c r="B1819" s="467">
        <v>17</v>
      </c>
      <c r="C1819" s="467">
        <v>17</v>
      </c>
      <c r="D1819" s="471">
        <v>7.6835387834817306</v>
      </c>
      <c r="E1819" s="471">
        <v>62.387656525478384</v>
      </c>
      <c r="F1819" s="467">
        <f>'2019 Actual plus Potential'!E1818</f>
        <v>1</v>
      </c>
    </row>
    <row r="1820" spans="1:6">
      <c r="A1820" s="467">
        <v>3</v>
      </c>
      <c r="B1820" s="467">
        <v>17</v>
      </c>
      <c r="C1820" s="467">
        <v>18</v>
      </c>
      <c r="D1820" s="471">
        <v>7.6554227512256317</v>
      </c>
      <c r="E1820" s="471">
        <v>52.769096645882613</v>
      </c>
      <c r="F1820" s="467">
        <f>'2019 Actual plus Potential'!E1819</f>
        <v>0</v>
      </c>
    </row>
    <row r="1821" spans="1:6">
      <c r="A1821" s="467">
        <v>3</v>
      </c>
      <c r="B1821" s="467">
        <v>17</v>
      </c>
      <c r="C1821" s="467">
        <v>19</v>
      </c>
      <c r="D1821" s="471">
        <v>14.272734043940543</v>
      </c>
      <c r="E1821" s="471">
        <v>48.440901150290266</v>
      </c>
      <c r="F1821" s="467">
        <f>'2019 Actual plus Potential'!E1820</f>
        <v>0</v>
      </c>
    </row>
    <row r="1822" spans="1:6">
      <c r="A1822" s="467">
        <v>3</v>
      </c>
      <c r="B1822" s="467">
        <v>17</v>
      </c>
      <c r="C1822" s="467">
        <v>20</v>
      </c>
      <c r="D1822" s="471">
        <v>22.799714392279569</v>
      </c>
      <c r="E1822" s="471">
        <v>46.723077671468502</v>
      </c>
      <c r="F1822" s="467">
        <f>'2019 Actual plus Potential'!E1821</f>
        <v>0</v>
      </c>
    </row>
    <row r="1823" spans="1:6">
      <c r="A1823" s="467">
        <v>3</v>
      </c>
      <c r="B1823" s="467">
        <v>17</v>
      </c>
      <c r="C1823" s="467">
        <v>21</v>
      </c>
      <c r="D1823" s="471">
        <v>13.214600635486239</v>
      </c>
      <c r="E1823" s="471">
        <v>44.550766286820036</v>
      </c>
      <c r="F1823" s="467">
        <f>'2019 Actual plus Potential'!E1822</f>
        <v>0</v>
      </c>
    </row>
    <row r="1824" spans="1:6">
      <c r="A1824" s="467">
        <v>3</v>
      </c>
      <c r="B1824" s="467">
        <v>17</v>
      </c>
      <c r="C1824" s="467">
        <v>22</v>
      </c>
      <c r="D1824" s="471">
        <v>12.699233533828874</v>
      </c>
      <c r="E1824" s="471">
        <v>37.780382767146847</v>
      </c>
      <c r="F1824" s="467">
        <f>'2019 Actual plus Potential'!E1823</f>
        <v>0</v>
      </c>
    </row>
    <row r="1825" spans="1:6">
      <c r="A1825" s="467">
        <v>3</v>
      </c>
      <c r="B1825" s="467">
        <v>17</v>
      </c>
      <c r="C1825" s="467">
        <v>23</v>
      </c>
      <c r="D1825" s="471">
        <v>19.681965526312691</v>
      </c>
      <c r="E1825" s="471">
        <v>33.210471672758544</v>
      </c>
      <c r="F1825" s="467">
        <f>'2019 Actual plus Potential'!E1824</f>
        <v>0</v>
      </c>
    </row>
    <row r="1826" spans="1:6">
      <c r="A1826" s="467">
        <v>3</v>
      </c>
      <c r="B1826" s="467">
        <v>17</v>
      </c>
      <c r="C1826" s="467">
        <v>24</v>
      </c>
      <c r="D1826" s="471">
        <v>15.17611426133278</v>
      </c>
      <c r="E1826" s="471">
        <v>29.519028596000862</v>
      </c>
      <c r="F1826" s="467">
        <f>'2019 Actual plus Potential'!E1825</f>
        <v>4</v>
      </c>
    </row>
    <row r="1827" spans="1:6">
      <c r="A1827" s="467">
        <v>3</v>
      </c>
      <c r="B1827" s="467">
        <v>18</v>
      </c>
      <c r="C1827" s="467">
        <v>1</v>
      </c>
      <c r="D1827" s="471">
        <v>42.976486403210927</v>
      </c>
      <c r="E1827" s="471">
        <v>29.494778811008381</v>
      </c>
      <c r="F1827" s="467">
        <f>'2019 Actual plus Potential'!E1826</f>
        <v>7</v>
      </c>
    </row>
    <row r="1828" spans="1:6">
      <c r="A1828" s="467">
        <v>3</v>
      </c>
      <c r="B1828" s="467">
        <v>18</v>
      </c>
      <c r="C1828" s="467">
        <v>2</v>
      </c>
      <c r="D1828" s="471">
        <v>64.695136723322918</v>
      </c>
      <c r="E1828" s="471">
        <v>26.697448774457108</v>
      </c>
      <c r="F1828" s="467">
        <f>'2019 Actual plus Potential'!E1827</f>
        <v>14</v>
      </c>
    </row>
    <row r="1829" spans="1:6">
      <c r="A1829" s="467">
        <v>3</v>
      </c>
      <c r="B1829" s="467">
        <v>18</v>
      </c>
      <c r="C1829" s="467">
        <v>3</v>
      </c>
      <c r="D1829" s="471">
        <v>93.244498904236394</v>
      </c>
      <c r="E1829" s="471">
        <v>27.455450118254138</v>
      </c>
      <c r="F1829" s="467">
        <f>'2019 Actual plus Potential'!E1828</f>
        <v>18</v>
      </c>
    </row>
    <row r="1830" spans="1:6">
      <c r="A1830" s="467">
        <v>3</v>
      </c>
      <c r="B1830" s="467">
        <v>18</v>
      </c>
      <c r="C1830" s="467">
        <v>4</v>
      </c>
      <c r="D1830" s="471">
        <v>127.04176577055517</v>
      </c>
      <c r="E1830" s="471">
        <v>24.853682863900236</v>
      </c>
      <c r="F1830" s="467">
        <f>'2019 Actual plus Potential'!E1829</f>
        <v>37</v>
      </c>
    </row>
    <row r="1831" spans="1:6">
      <c r="A1831" s="467">
        <v>3</v>
      </c>
      <c r="B1831" s="467">
        <v>18</v>
      </c>
      <c r="C1831" s="467">
        <v>5</v>
      </c>
      <c r="D1831" s="471">
        <v>134.7416436284814</v>
      </c>
      <c r="E1831" s="471">
        <v>22.269907385508489</v>
      </c>
      <c r="F1831" s="467">
        <f>'2019 Actual plus Potential'!E1830</f>
        <v>36</v>
      </c>
    </row>
    <row r="1832" spans="1:6">
      <c r="A1832" s="467">
        <v>3</v>
      </c>
      <c r="B1832" s="467">
        <v>18</v>
      </c>
      <c r="C1832" s="467">
        <v>6</v>
      </c>
      <c r="D1832" s="471">
        <v>134.80745466172581</v>
      </c>
      <c r="E1832" s="471">
        <v>10.553349978499249</v>
      </c>
      <c r="F1832" s="467">
        <f>'2019 Actual plus Potential'!E1831</f>
        <v>41</v>
      </c>
    </row>
    <row r="1833" spans="1:6">
      <c r="A1833" s="467">
        <v>3</v>
      </c>
      <c r="B1833" s="467">
        <v>18</v>
      </c>
      <c r="C1833" s="467">
        <v>7</v>
      </c>
      <c r="D1833" s="471">
        <v>135.8148107508546</v>
      </c>
      <c r="E1833" s="471">
        <v>4.7709496344872075</v>
      </c>
      <c r="F1833" s="467">
        <f>'2019 Actual plus Potential'!E1832</f>
        <v>17</v>
      </c>
    </row>
    <row r="1834" spans="1:6">
      <c r="A1834" s="467">
        <v>3</v>
      </c>
      <c r="B1834" s="467">
        <v>18</v>
      </c>
      <c r="C1834" s="467">
        <v>8</v>
      </c>
      <c r="D1834" s="471">
        <v>117.11897820543516</v>
      </c>
      <c r="E1834" s="471">
        <v>0.74861433025155877</v>
      </c>
      <c r="F1834" s="467">
        <f>'2019 Actual plus Potential'!E1833</f>
        <v>18</v>
      </c>
    </row>
    <row r="1835" spans="1:6">
      <c r="A1835" s="467">
        <v>3</v>
      </c>
      <c r="B1835" s="467">
        <v>18</v>
      </c>
      <c r="C1835" s="467">
        <v>9</v>
      </c>
      <c r="D1835" s="471">
        <v>102.65696160592465</v>
      </c>
      <c r="E1835" s="471">
        <v>3.5201300795527843E-2</v>
      </c>
      <c r="F1835" s="467">
        <f>'2019 Actual plus Potential'!E1834</f>
        <v>25</v>
      </c>
    </row>
    <row r="1836" spans="1:6">
      <c r="A1836" s="467">
        <v>3</v>
      </c>
      <c r="B1836" s="467">
        <v>18</v>
      </c>
      <c r="C1836" s="467">
        <v>10</v>
      </c>
      <c r="D1836" s="471">
        <v>94.740659084820578</v>
      </c>
      <c r="E1836" s="471">
        <v>0</v>
      </c>
      <c r="F1836" s="467">
        <f>'2019 Actual plus Potential'!E1835</f>
        <v>34</v>
      </c>
    </row>
    <row r="1837" spans="1:6">
      <c r="A1837" s="467">
        <v>3</v>
      </c>
      <c r="B1837" s="467">
        <v>18</v>
      </c>
      <c r="C1837" s="467">
        <v>11</v>
      </c>
      <c r="D1837" s="471">
        <v>94.930097039421725</v>
      </c>
      <c r="E1837" s="471">
        <v>7.8225112878950768E-4</v>
      </c>
      <c r="F1837" s="467">
        <f>'2019 Actual plus Potential'!E1836</f>
        <v>38</v>
      </c>
    </row>
    <row r="1838" spans="1:6">
      <c r="A1838" s="467">
        <v>3</v>
      </c>
      <c r="B1838" s="467">
        <v>18</v>
      </c>
      <c r="C1838" s="467">
        <v>12</v>
      </c>
      <c r="D1838" s="471">
        <v>96.43680214071523</v>
      </c>
      <c r="E1838" s="471">
        <v>4.6935067727370459E-2</v>
      </c>
      <c r="F1838" s="467">
        <f>'2019 Actual plus Potential'!E1837</f>
        <v>37</v>
      </c>
    </row>
    <row r="1839" spans="1:6">
      <c r="A1839" s="467">
        <v>3</v>
      </c>
      <c r="B1839" s="467">
        <v>18</v>
      </c>
      <c r="C1839" s="467">
        <v>13</v>
      </c>
      <c r="D1839" s="471">
        <v>88.586778755586948</v>
      </c>
      <c r="E1839" s="471">
        <v>1.123312620941733</v>
      </c>
      <c r="F1839" s="467">
        <f>'2019 Actual plus Potential'!E1838</f>
        <v>31</v>
      </c>
    </row>
    <row r="1840" spans="1:6">
      <c r="A1840" s="467">
        <v>3</v>
      </c>
      <c r="B1840" s="467">
        <v>18</v>
      </c>
      <c r="C1840" s="467">
        <v>14</v>
      </c>
      <c r="D1840" s="471">
        <v>70.07650554913323</v>
      </c>
      <c r="E1840" s="471">
        <v>2.3553581487852076</v>
      </c>
      <c r="F1840" s="467">
        <f>'2019 Actual plus Potential'!E1839</f>
        <v>25</v>
      </c>
    </row>
    <row r="1841" spans="1:6">
      <c r="A1841" s="467">
        <v>3</v>
      </c>
      <c r="B1841" s="467">
        <v>18</v>
      </c>
      <c r="C1841" s="467">
        <v>15</v>
      </c>
      <c r="D1841" s="471">
        <v>58.51824775890362</v>
      </c>
      <c r="E1841" s="471">
        <v>1.3525122016770588</v>
      </c>
      <c r="F1841" s="467">
        <f>'2019 Actual plus Potential'!E1840</f>
        <v>25</v>
      </c>
    </row>
    <row r="1842" spans="1:6">
      <c r="A1842" s="467">
        <v>3</v>
      </c>
      <c r="B1842" s="467">
        <v>18</v>
      </c>
      <c r="C1842" s="467">
        <v>16</v>
      </c>
      <c r="D1842" s="471">
        <v>61.083524813997045</v>
      </c>
      <c r="E1842" s="471">
        <v>1.4354308213287466</v>
      </c>
      <c r="F1842" s="467">
        <f>'2019 Actual plus Potential'!E1841</f>
        <v>17</v>
      </c>
    </row>
    <row r="1843" spans="1:6">
      <c r="A1843" s="467">
        <v>3</v>
      </c>
      <c r="B1843" s="467">
        <v>18</v>
      </c>
      <c r="C1843" s="467">
        <v>17</v>
      </c>
      <c r="D1843" s="471">
        <v>53.754946349526151</v>
      </c>
      <c r="E1843" s="471">
        <v>4.8155379488282088</v>
      </c>
      <c r="F1843" s="467">
        <f>'2019 Actual plus Potential'!E1842</f>
        <v>30</v>
      </c>
    </row>
    <row r="1844" spans="1:6">
      <c r="A1844" s="467">
        <v>3</v>
      </c>
      <c r="B1844" s="467">
        <v>18</v>
      </c>
      <c r="C1844" s="467">
        <v>18</v>
      </c>
      <c r="D1844" s="471">
        <v>38.109259206661875</v>
      </c>
      <c r="E1844" s="471">
        <v>3.0609486669533434</v>
      </c>
      <c r="F1844" s="467">
        <f>'2019 Actual plus Potential'!E1843</f>
        <v>35</v>
      </c>
    </row>
    <row r="1845" spans="1:6">
      <c r="A1845" s="467">
        <v>3</v>
      </c>
      <c r="B1845" s="467">
        <v>18</v>
      </c>
      <c r="C1845" s="467">
        <v>19</v>
      </c>
      <c r="D1845" s="471">
        <v>65.696597506286778</v>
      </c>
      <c r="E1845" s="471">
        <v>4.5542660718125134</v>
      </c>
      <c r="F1845" s="467">
        <f>'2019 Actual plus Potential'!E1844</f>
        <v>45</v>
      </c>
    </row>
    <row r="1846" spans="1:6">
      <c r="A1846" s="467">
        <v>3</v>
      </c>
      <c r="B1846" s="467">
        <v>18</v>
      </c>
      <c r="C1846" s="467">
        <v>20</v>
      </c>
      <c r="D1846" s="471">
        <v>105.08590632678815</v>
      </c>
      <c r="E1846" s="471">
        <v>60.322513545474095</v>
      </c>
      <c r="F1846" s="467">
        <f>'2019 Actual plus Potential'!E1845</f>
        <v>42</v>
      </c>
    </row>
    <row r="1847" spans="1:6">
      <c r="A1847" s="467">
        <v>3</v>
      </c>
      <c r="B1847" s="467">
        <v>18</v>
      </c>
      <c r="C1847" s="467">
        <v>21</v>
      </c>
      <c r="D1847" s="471">
        <v>122.14374920856264</v>
      </c>
      <c r="E1847" s="471">
        <v>94.992665824553853</v>
      </c>
      <c r="F1847" s="467">
        <f>'2019 Actual plus Potential'!E1846</f>
        <v>43</v>
      </c>
    </row>
    <row r="1848" spans="1:6">
      <c r="A1848" s="467">
        <v>3</v>
      </c>
      <c r="B1848" s="467">
        <v>18</v>
      </c>
      <c r="C1848" s="467">
        <v>22</v>
      </c>
      <c r="D1848" s="471">
        <v>111.83203735005236</v>
      </c>
      <c r="E1848" s="471">
        <v>94.587459739840881</v>
      </c>
      <c r="F1848" s="467">
        <f>'2019 Actual plus Potential'!E1847</f>
        <v>42</v>
      </c>
    </row>
    <row r="1849" spans="1:6">
      <c r="A1849" s="467">
        <v>3</v>
      </c>
      <c r="B1849" s="467">
        <v>18</v>
      </c>
      <c r="C1849" s="467">
        <v>23</v>
      </c>
      <c r="D1849" s="471">
        <v>124.85197660993565</v>
      </c>
      <c r="E1849" s="471">
        <v>82.576775908406802</v>
      </c>
      <c r="F1849" s="467">
        <f>'2019 Actual plus Potential'!E1848</f>
        <v>48</v>
      </c>
    </row>
    <row r="1850" spans="1:6">
      <c r="A1850" s="467">
        <v>3</v>
      </c>
      <c r="B1850" s="467">
        <v>18</v>
      </c>
      <c r="C1850" s="467">
        <v>24</v>
      </c>
      <c r="D1850" s="471">
        <v>126.98769382588775</v>
      </c>
      <c r="E1850" s="471">
        <v>67.434740808428288</v>
      </c>
      <c r="F1850" s="467">
        <f>'2019 Actual plus Potential'!E1849</f>
        <v>51</v>
      </c>
    </row>
    <row r="1851" spans="1:6">
      <c r="A1851" s="467">
        <v>3</v>
      </c>
      <c r="B1851" s="467">
        <v>19</v>
      </c>
      <c r="C1851" s="467">
        <v>1</v>
      </c>
      <c r="D1851" s="471">
        <v>126.91374967164236</v>
      </c>
      <c r="E1851" s="471">
        <v>61.375423564824771</v>
      </c>
      <c r="F1851" s="467">
        <f>'2019 Actual plus Potential'!E1850</f>
        <v>26</v>
      </c>
    </row>
    <row r="1852" spans="1:6">
      <c r="A1852" s="467">
        <v>3</v>
      </c>
      <c r="B1852" s="467">
        <v>19</v>
      </c>
      <c r="C1852" s="467">
        <v>2</v>
      </c>
      <c r="D1852" s="471">
        <v>107.39990745049917</v>
      </c>
      <c r="E1852" s="471">
        <v>65.271034186196516</v>
      </c>
      <c r="F1852" s="467">
        <f>'2019 Actual plus Potential'!E1851</f>
        <v>7</v>
      </c>
    </row>
    <row r="1853" spans="1:6">
      <c r="A1853" s="467">
        <v>3</v>
      </c>
      <c r="B1853" s="467">
        <v>19</v>
      </c>
      <c r="C1853" s="467">
        <v>3</v>
      </c>
      <c r="D1853" s="471">
        <v>99.145519268105318</v>
      </c>
      <c r="E1853" s="471">
        <v>74.941222640292409</v>
      </c>
      <c r="F1853" s="467">
        <f>'2019 Actual plus Potential'!E1852</f>
        <v>4</v>
      </c>
    </row>
    <row r="1854" spans="1:6">
      <c r="A1854" s="467">
        <v>3</v>
      </c>
      <c r="B1854" s="467">
        <v>19</v>
      </c>
      <c r="C1854" s="467">
        <v>4</v>
      </c>
      <c r="D1854" s="471">
        <v>106.52864682125214</v>
      </c>
      <c r="E1854" s="471">
        <v>74.247365889056113</v>
      </c>
      <c r="F1854" s="467">
        <f>'2019 Actual plus Potential'!E1853</f>
        <v>7</v>
      </c>
    </row>
    <row r="1855" spans="1:6">
      <c r="A1855" s="467">
        <v>3</v>
      </c>
      <c r="B1855" s="467">
        <v>19</v>
      </c>
      <c r="C1855" s="467">
        <v>5</v>
      </c>
      <c r="D1855" s="471">
        <v>94.521203129103299</v>
      </c>
      <c r="E1855" s="471">
        <v>58.562448505697702</v>
      </c>
      <c r="F1855" s="467">
        <f>'2019 Actual plus Potential'!E1854</f>
        <v>16</v>
      </c>
    </row>
    <row r="1856" spans="1:6">
      <c r="A1856" s="467">
        <v>3</v>
      </c>
      <c r="B1856" s="467">
        <v>19</v>
      </c>
      <c r="C1856" s="467">
        <v>6</v>
      </c>
      <c r="D1856" s="471">
        <v>90.935752865641405</v>
      </c>
      <c r="E1856" s="471">
        <v>47.890978606751233</v>
      </c>
      <c r="F1856" s="467">
        <f>'2019 Actual plus Potential'!E1855</f>
        <v>23</v>
      </c>
    </row>
    <row r="1857" spans="1:6">
      <c r="A1857" s="467">
        <v>3</v>
      </c>
      <c r="B1857" s="467">
        <v>19</v>
      </c>
      <c r="C1857" s="467">
        <v>7</v>
      </c>
      <c r="D1857" s="471">
        <v>95.152569090242437</v>
      </c>
      <c r="E1857" s="471">
        <v>66.412338583100407</v>
      </c>
      <c r="F1857" s="467">
        <f>'2019 Actual plus Potential'!E1856</f>
        <v>17</v>
      </c>
    </row>
    <row r="1858" spans="1:6">
      <c r="A1858" s="467">
        <v>3</v>
      </c>
      <c r="B1858" s="467">
        <v>19</v>
      </c>
      <c r="C1858" s="467">
        <v>8</v>
      </c>
      <c r="D1858" s="471">
        <v>78.301527025454661</v>
      </c>
      <c r="E1858" s="471">
        <v>51.267174478606755</v>
      </c>
      <c r="F1858" s="467">
        <f>'2019 Actual plus Potential'!E1857</f>
        <v>15</v>
      </c>
    </row>
    <row r="1859" spans="1:6">
      <c r="A1859" s="467">
        <v>3</v>
      </c>
      <c r="B1859" s="467">
        <v>19</v>
      </c>
      <c r="C1859" s="467">
        <v>9</v>
      </c>
      <c r="D1859" s="471">
        <v>30.074067610118856</v>
      </c>
      <c r="E1859" s="471">
        <v>66.611812620941734</v>
      </c>
      <c r="F1859" s="467">
        <f>'2019 Actual plus Potential'!E1858</f>
        <v>20</v>
      </c>
    </row>
    <row r="1860" spans="1:6">
      <c r="A1860" s="467">
        <v>3</v>
      </c>
      <c r="B1860" s="467">
        <v>19</v>
      </c>
      <c r="C1860" s="467">
        <v>10</v>
      </c>
      <c r="D1860" s="471">
        <v>17.638828565270142</v>
      </c>
      <c r="E1860" s="471">
        <v>67.705399698989467</v>
      </c>
      <c r="F1860" s="467">
        <f>'2019 Actual plus Potential'!E1859</f>
        <v>18</v>
      </c>
    </row>
    <row r="1861" spans="1:6">
      <c r="A1861" s="467">
        <v>3</v>
      </c>
      <c r="B1861" s="467">
        <v>19</v>
      </c>
      <c r="C1861" s="467">
        <v>11</v>
      </c>
      <c r="D1861" s="471">
        <v>8.5136212994166414</v>
      </c>
      <c r="E1861" s="471">
        <v>43.719233336916794</v>
      </c>
      <c r="F1861" s="467">
        <f>'2019 Actual plus Potential'!E1860</f>
        <v>11</v>
      </c>
    </row>
    <row r="1862" spans="1:6">
      <c r="A1862" s="467">
        <v>3</v>
      </c>
      <c r="B1862" s="467">
        <v>19</v>
      </c>
      <c r="C1862" s="467">
        <v>12</v>
      </c>
      <c r="D1862" s="471">
        <v>6.4516095170222201</v>
      </c>
      <c r="E1862" s="471">
        <v>23.071714792517739</v>
      </c>
      <c r="F1862" s="467">
        <f>'2019 Actual plus Potential'!E1861</f>
        <v>9</v>
      </c>
    </row>
    <row r="1863" spans="1:6">
      <c r="A1863" s="467">
        <v>3</v>
      </c>
      <c r="B1863" s="467">
        <v>19</v>
      </c>
      <c r="C1863" s="467">
        <v>13</v>
      </c>
      <c r="D1863" s="471">
        <v>2.2975917221595719</v>
      </c>
      <c r="E1863" s="471">
        <v>16.733916147065148</v>
      </c>
      <c r="F1863" s="467">
        <f>'2019 Actual plus Potential'!E1862</f>
        <v>3</v>
      </c>
    </row>
    <row r="1864" spans="1:6">
      <c r="A1864" s="467">
        <v>3</v>
      </c>
      <c r="B1864" s="467">
        <v>19</v>
      </c>
      <c r="C1864" s="467">
        <v>14</v>
      </c>
      <c r="D1864" s="471">
        <v>5.7754762596690554</v>
      </c>
      <c r="E1864" s="471">
        <v>17.974566437325304</v>
      </c>
      <c r="F1864" s="467">
        <f>'2019 Actual plus Potential'!E1863</f>
        <v>1</v>
      </c>
    </row>
    <row r="1865" spans="1:6">
      <c r="A1865" s="467">
        <v>3</v>
      </c>
      <c r="B1865" s="467">
        <v>19</v>
      </c>
      <c r="C1865" s="467">
        <v>15</v>
      </c>
      <c r="D1865" s="471">
        <v>8.0043484183901619</v>
      </c>
      <c r="E1865" s="471">
        <v>18.45877988604601</v>
      </c>
      <c r="F1865" s="467">
        <f>'2019 Actual plus Potential'!E1864</f>
        <v>1</v>
      </c>
    </row>
    <row r="1866" spans="1:6">
      <c r="A1866" s="467">
        <v>3</v>
      </c>
      <c r="B1866" s="467">
        <v>19</v>
      </c>
      <c r="C1866" s="467">
        <v>16</v>
      </c>
      <c r="D1866" s="471">
        <v>7.2774177346987843</v>
      </c>
      <c r="E1866" s="471">
        <v>24.80831229843044</v>
      </c>
      <c r="F1866" s="467">
        <f>'2019 Actual plus Potential'!E1865</f>
        <v>2</v>
      </c>
    </row>
    <row r="1867" spans="1:6">
      <c r="A1867" s="467">
        <v>3</v>
      </c>
      <c r="B1867" s="467">
        <v>19</v>
      </c>
      <c r="C1867" s="467">
        <v>17</v>
      </c>
      <c r="D1867" s="471">
        <v>9.3297898863814499</v>
      </c>
      <c r="E1867" s="471">
        <v>6.7742947753171361</v>
      </c>
      <c r="F1867" s="467">
        <f>'2019 Actual plus Potential'!E1866</f>
        <v>9</v>
      </c>
    </row>
    <row r="1868" spans="1:6">
      <c r="A1868" s="467">
        <v>3</v>
      </c>
      <c r="B1868" s="467">
        <v>19</v>
      </c>
      <c r="C1868" s="467">
        <v>18</v>
      </c>
      <c r="D1868" s="471">
        <v>17.03825046232166</v>
      </c>
      <c r="E1868" s="471">
        <v>3.4379937110298862</v>
      </c>
      <c r="F1868" s="467">
        <f>'2019 Actual plus Potential'!E1867</f>
        <v>19</v>
      </c>
    </row>
    <row r="1869" spans="1:6">
      <c r="A1869" s="467">
        <v>3</v>
      </c>
      <c r="B1869" s="467">
        <v>19</v>
      </c>
      <c r="C1869" s="467">
        <v>19</v>
      </c>
      <c r="D1869" s="471">
        <v>31.991029412981806</v>
      </c>
      <c r="E1869" s="471">
        <v>20.227449688239087</v>
      </c>
      <c r="F1869" s="467">
        <f>'2019 Actual plus Potential'!E1868</f>
        <v>33</v>
      </c>
    </row>
    <row r="1870" spans="1:6">
      <c r="A1870" s="467">
        <v>3</v>
      </c>
      <c r="B1870" s="467">
        <v>19</v>
      </c>
      <c r="C1870" s="467">
        <v>20</v>
      </c>
      <c r="D1870" s="471">
        <v>112.62509775973881</v>
      </c>
      <c r="E1870" s="471">
        <v>52.591525639647401</v>
      </c>
      <c r="F1870" s="467">
        <f>'2019 Actual plus Potential'!E1869</f>
        <v>53</v>
      </c>
    </row>
    <row r="1871" spans="1:6">
      <c r="A1871" s="467">
        <v>3</v>
      </c>
      <c r="B1871" s="467">
        <v>19</v>
      </c>
      <c r="C1871" s="467">
        <v>21</v>
      </c>
      <c r="D1871" s="471">
        <v>119.02295142057127</v>
      </c>
      <c r="E1871" s="471">
        <v>68.702769888196087</v>
      </c>
      <c r="F1871" s="467">
        <f>'2019 Actual plus Potential'!E1870</f>
        <v>42</v>
      </c>
    </row>
    <row r="1872" spans="1:6">
      <c r="A1872" s="467">
        <v>3</v>
      </c>
      <c r="B1872" s="467">
        <v>19</v>
      </c>
      <c r="C1872" s="467">
        <v>22</v>
      </c>
      <c r="D1872" s="471">
        <v>127.79094529253848</v>
      </c>
      <c r="E1872" s="471">
        <v>71.760589550634279</v>
      </c>
      <c r="F1872" s="467">
        <f>'2019 Actual plus Potential'!E1871</f>
        <v>37</v>
      </c>
    </row>
    <row r="1873" spans="1:6">
      <c r="A1873" s="467">
        <v>3</v>
      </c>
      <c r="B1873" s="467">
        <v>19</v>
      </c>
      <c r="C1873" s="467">
        <v>23</v>
      </c>
      <c r="D1873" s="471">
        <v>129.55168343531631</v>
      </c>
      <c r="E1873" s="471">
        <v>66.782343367017845</v>
      </c>
      <c r="F1873" s="467">
        <f>'2019 Actual plus Potential'!E1872</f>
        <v>54</v>
      </c>
    </row>
    <row r="1874" spans="1:6">
      <c r="A1874" s="467">
        <v>3</v>
      </c>
      <c r="B1874" s="467">
        <v>19</v>
      </c>
      <c r="C1874" s="467">
        <v>24</v>
      </c>
      <c r="D1874" s="471">
        <v>118.99026298324929</v>
      </c>
      <c r="E1874" s="471">
        <v>94.161915125779416</v>
      </c>
      <c r="F1874" s="467">
        <f>'2019 Actual plus Potential'!E1873</f>
        <v>40</v>
      </c>
    </row>
    <row r="1875" spans="1:6">
      <c r="A1875" s="467">
        <v>3</v>
      </c>
      <c r="B1875" s="467">
        <v>20</v>
      </c>
      <c r="C1875" s="467">
        <v>1</v>
      </c>
      <c r="D1875" s="471">
        <v>115.29710836728324</v>
      </c>
      <c r="E1875" s="471">
        <v>99.29348253063857</v>
      </c>
      <c r="F1875" s="467">
        <f>'2019 Actual plus Potential'!E1874</f>
        <v>18</v>
      </c>
    </row>
    <row r="1876" spans="1:6">
      <c r="A1876" s="467">
        <v>3</v>
      </c>
      <c r="B1876" s="467">
        <v>20</v>
      </c>
      <c r="C1876" s="467">
        <v>2</v>
      </c>
      <c r="D1876" s="471">
        <v>94.562323724104218</v>
      </c>
      <c r="E1876" s="471">
        <v>99.835582562889698</v>
      </c>
      <c r="F1876" s="467">
        <f>'2019 Actual plus Potential'!E1875</f>
        <v>14</v>
      </c>
    </row>
    <row r="1877" spans="1:6">
      <c r="A1877" s="467">
        <v>3</v>
      </c>
      <c r="B1877" s="467">
        <v>20</v>
      </c>
      <c r="C1877" s="467">
        <v>3</v>
      </c>
      <c r="D1877" s="471">
        <v>68.103145150944385</v>
      </c>
      <c r="E1877" s="471">
        <v>99.823848795957872</v>
      </c>
      <c r="F1877" s="467">
        <f>'2019 Actual plus Potential'!E1876</f>
        <v>22</v>
      </c>
    </row>
    <row r="1878" spans="1:6">
      <c r="A1878" s="467">
        <v>3</v>
      </c>
      <c r="B1878" s="467">
        <v>20</v>
      </c>
      <c r="C1878" s="467">
        <v>4</v>
      </c>
      <c r="D1878" s="471">
        <v>116.23040857932989</v>
      </c>
      <c r="E1878" s="471">
        <v>99.801945764351743</v>
      </c>
      <c r="F1878" s="467">
        <f>'2019 Actual plus Potential'!E1877</f>
        <v>24</v>
      </c>
    </row>
    <row r="1879" spans="1:6">
      <c r="A1879" s="467">
        <v>3</v>
      </c>
      <c r="B1879" s="467">
        <v>20</v>
      </c>
      <c r="C1879" s="467">
        <v>5</v>
      </c>
      <c r="D1879" s="471">
        <v>127.31036705469018</v>
      </c>
      <c r="E1879" s="471">
        <v>99.006396366372826</v>
      </c>
      <c r="F1879" s="467">
        <f>'2019 Actual plus Potential'!E1878</f>
        <v>36</v>
      </c>
    </row>
    <row r="1880" spans="1:6">
      <c r="A1880" s="467">
        <v>3</v>
      </c>
      <c r="B1880" s="467">
        <v>20</v>
      </c>
      <c r="C1880" s="467">
        <v>6</v>
      </c>
      <c r="D1880" s="471">
        <v>104.89521027607346</v>
      </c>
      <c r="E1880" s="471">
        <v>94.495936357772521</v>
      </c>
      <c r="F1880" s="467">
        <f>'2019 Actual plus Potential'!E1879</f>
        <v>45</v>
      </c>
    </row>
    <row r="1881" spans="1:6">
      <c r="A1881" s="467">
        <v>3</v>
      </c>
      <c r="B1881" s="467">
        <v>20</v>
      </c>
      <c r="C1881" s="467">
        <v>7</v>
      </c>
      <c r="D1881" s="471">
        <v>105.59075385222503</v>
      </c>
      <c r="E1881" s="471">
        <v>89.851711406149221</v>
      </c>
      <c r="F1881" s="467">
        <f>'2019 Actual plus Potential'!E1880</f>
        <v>65</v>
      </c>
    </row>
    <row r="1882" spans="1:6">
      <c r="A1882" s="467">
        <v>3</v>
      </c>
      <c r="B1882" s="467">
        <v>20</v>
      </c>
      <c r="C1882" s="467">
        <v>8</v>
      </c>
      <c r="D1882" s="471">
        <v>53.31947167546322</v>
      </c>
      <c r="E1882" s="471">
        <v>96.17151827563967</v>
      </c>
      <c r="F1882" s="467">
        <f>'2019 Actual plus Potential'!E1881</f>
        <v>68</v>
      </c>
    </row>
    <row r="1883" spans="1:6">
      <c r="A1883" s="467">
        <v>3</v>
      </c>
      <c r="B1883" s="467">
        <v>20</v>
      </c>
      <c r="C1883" s="467">
        <v>9</v>
      </c>
      <c r="D1883" s="471">
        <v>10.052859782121843</v>
      </c>
      <c r="E1883" s="471">
        <v>92.785935390238649</v>
      </c>
      <c r="F1883" s="467">
        <f>'2019 Actual plus Potential'!E1882</f>
        <v>65</v>
      </c>
    </row>
    <row r="1884" spans="1:6">
      <c r="A1884" s="467">
        <v>3</v>
      </c>
      <c r="B1884" s="467">
        <v>20</v>
      </c>
      <c r="C1884" s="467">
        <v>10</v>
      </c>
      <c r="D1884" s="471">
        <v>3.8793277151857679</v>
      </c>
      <c r="E1884" s="471">
        <v>66.396693560524625</v>
      </c>
      <c r="F1884" s="467">
        <f>'2019 Actual plus Potential'!E1883</f>
        <v>45</v>
      </c>
    </row>
    <row r="1885" spans="1:6">
      <c r="A1885" s="467">
        <v>3</v>
      </c>
      <c r="B1885" s="467">
        <v>20</v>
      </c>
      <c r="C1885" s="467">
        <v>11</v>
      </c>
      <c r="D1885" s="471">
        <v>1.4832490556641942</v>
      </c>
      <c r="E1885" s="471">
        <v>45.394815254783914</v>
      </c>
      <c r="F1885" s="467">
        <f>'2019 Actual plus Potential'!E1884</f>
        <v>20</v>
      </c>
    </row>
    <row r="1886" spans="1:6">
      <c r="A1886" s="467">
        <v>3</v>
      </c>
      <c r="B1886" s="467">
        <v>20</v>
      </c>
      <c r="C1886" s="467">
        <v>12</v>
      </c>
      <c r="D1886" s="471">
        <v>1.795741935488633</v>
      </c>
      <c r="E1886" s="471">
        <v>29.184225112878952</v>
      </c>
      <c r="F1886" s="467">
        <f>'2019 Actual plus Potential'!E1885</f>
        <v>13</v>
      </c>
    </row>
    <row r="1887" spans="1:6">
      <c r="A1887" s="467">
        <v>3</v>
      </c>
      <c r="B1887" s="467">
        <v>20</v>
      </c>
      <c r="C1887" s="467">
        <v>13</v>
      </c>
      <c r="D1887" s="471">
        <v>0.81981248408418483</v>
      </c>
      <c r="E1887" s="471">
        <v>16.087776714685013</v>
      </c>
      <c r="F1887" s="467">
        <f>'2019 Actual plus Potential'!E1886</f>
        <v>27</v>
      </c>
    </row>
    <row r="1888" spans="1:6">
      <c r="A1888" s="467">
        <v>3</v>
      </c>
      <c r="B1888" s="467">
        <v>20</v>
      </c>
      <c r="C1888" s="467">
        <v>14</v>
      </c>
      <c r="D1888" s="471">
        <v>1.7899824134674522</v>
      </c>
      <c r="E1888" s="471">
        <v>5.5696280369812943</v>
      </c>
      <c r="F1888" s="467">
        <f>'2019 Actual plus Potential'!E1887</f>
        <v>43</v>
      </c>
    </row>
    <row r="1889" spans="1:6">
      <c r="A1889" s="467">
        <v>3</v>
      </c>
      <c r="B1889" s="467">
        <v>20</v>
      </c>
      <c r="C1889" s="467">
        <v>15</v>
      </c>
      <c r="D1889" s="471">
        <v>3.8247403398413446</v>
      </c>
      <c r="E1889" s="471">
        <v>1.3478186949043218</v>
      </c>
      <c r="F1889" s="467">
        <f>'2019 Actual plus Potential'!E1888</f>
        <v>41</v>
      </c>
    </row>
    <row r="1890" spans="1:6">
      <c r="A1890" s="467">
        <v>3</v>
      </c>
      <c r="B1890" s="467">
        <v>20</v>
      </c>
      <c r="C1890" s="467">
        <v>16</v>
      </c>
      <c r="D1890" s="471">
        <v>23.491533356775463</v>
      </c>
      <c r="E1890" s="471">
        <v>1.1733766931842615E-2</v>
      </c>
      <c r="F1890" s="467">
        <f>'2019 Actual plus Potential'!E1889</f>
        <v>10</v>
      </c>
    </row>
    <row r="1891" spans="1:6">
      <c r="A1891" s="467">
        <v>3</v>
      </c>
      <c r="B1891" s="467">
        <v>20</v>
      </c>
      <c r="C1891" s="467">
        <v>17</v>
      </c>
      <c r="D1891" s="471">
        <v>13.028684576716246</v>
      </c>
      <c r="E1891" s="471">
        <v>1.2938433670178455</v>
      </c>
      <c r="F1891" s="467">
        <f>'2019 Actual plus Potential'!E1890</f>
        <v>3</v>
      </c>
    </row>
    <row r="1892" spans="1:6">
      <c r="A1892" s="467">
        <v>3</v>
      </c>
      <c r="B1892" s="467">
        <v>20</v>
      </c>
      <c r="C1892" s="467">
        <v>18</v>
      </c>
      <c r="D1892" s="471">
        <v>40.100667101201068</v>
      </c>
      <c r="E1892" s="471">
        <v>30.865282788647601</v>
      </c>
      <c r="F1892" s="467">
        <f>'2019 Actual plus Potential'!E1891</f>
        <v>0</v>
      </c>
    </row>
    <row r="1893" spans="1:6">
      <c r="A1893" s="467">
        <v>3</v>
      </c>
      <c r="B1893" s="467">
        <v>20</v>
      </c>
      <c r="C1893" s="467">
        <v>19</v>
      </c>
      <c r="D1893" s="471">
        <v>30.780203044426859</v>
      </c>
      <c r="E1893" s="471">
        <v>72.775951515803044</v>
      </c>
      <c r="F1893" s="467">
        <f>'2019 Actual plus Potential'!E1892</f>
        <v>0</v>
      </c>
    </row>
    <row r="1894" spans="1:6">
      <c r="A1894" s="467">
        <v>3</v>
      </c>
      <c r="B1894" s="467">
        <v>20</v>
      </c>
      <c r="C1894" s="467">
        <v>20</v>
      </c>
      <c r="D1894" s="471">
        <v>17.605198091290561</v>
      </c>
      <c r="E1894" s="471">
        <v>81.673275854654918</v>
      </c>
      <c r="F1894" s="467">
        <f>'2019 Actual plus Potential'!E1893</f>
        <v>6</v>
      </c>
    </row>
    <row r="1895" spans="1:6">
      <c r="A1895" s="467">
        <v>3</v>
      </c>
      <c r="B1895" s="467">
        <v>20</v>
      </c>
      <c r="C1895" s="467">
        <v>21</v>
      </c>
      <c r="D1895" s="471">
        <v>37.22877445732481</v>
      </c>
      <c r="E1895" s="471">
        <v>87.484619490432166</v>
      </c>
      <c r="F1895" s="467">
        <f>'2019 Actual plus Potential'!E1894</f>
        <v>15</v>
      </c>
    </row>
    <row r="1896" spans="1:6">
      <c r="A1896" s="467">
        <v>3</v>
      </c>
      <c r="B1896" s="467">
        <v>20</v>
      </c>
      <c r="C1896" s="467">
        <v>22</v>
      </c>
      <c r="D1896" s="471">
        <v>55.003933403759703</v>
      </c>
      <c r="E1896" s="471">
        <v>91.426382928402489</v>
      </c>
      <c r="F1896" s="467">
        <f>'2019 Actual plus Potential'!E1895</f>
        <v>23</v>
      </c>
    </row>
    <row r="1897" spans="1:6">
      <c r="A1897" s="467">
        <v>3</v>
      </c>
      <c r="B1897" s="467">
        <v>20</v>
      </c>
      <c r="C1897" s="467">
        <v>23</v>
      </c>
      <c r="D1897" s="471">
        <v>50.162110485688324</v>
      </c>
      <c r="E1897" s="471">
        <v>93.377317243603514</v>
      </c>
      <c r="F1897" s="467">
        <f>'2019 Actual plus Potential'!E1896</f>
        <v>26</v>
      </c>
    </row>
    <row r="1898" spans="1:6">
      <c r="A1898" s="467">
        <v>3</v>
      </c>
      <c r="B1898" s="467">
        <v>20</v>
      </c>
      <c r="C1898" s="467">
        <v>24</v>
      </c>
      <c r="D1898" s="471">
        <v>59.304250856220911</v>
      </c>
      <c r="E1898" s="471">
        <v>98.320362126424428</v>
      </c>
      <c r="F1898" s="467">
        <f>'2019 Actual plus Potential'!E1897</f>
        <v>22</v>
      </c>
    </row>
    <row r="1899" spans="1:6">
      <c r="A1899" s="467">
        <v>3</v>
      </c>
      <c r="B1899" s="467">
        <v>21</v>
      </c>
      <c r="C1899" s="467">
        <v>1</v>
      </c>
      <c r="D1899" s="471">
        <v>75.201475098590379</v>
      </c>
      <c r="E1899" s="471">
        <v>99.005614115244029</v>
      </c>
      <c r="F1899" s="467">
        <f>'2019 Actual plus Potential'!E1898</f>
        <v>11</v>
      </c>
    </row>
    <row r="1900" spans="1:6">
      <c r="A1900" s="467">
        <v>3</v>
      </c>
      <c r="B1900" s="467">
        <v>21</v>
      </c>
      <c r="C1900" s="467">
        <v>2</v>
      </c>
      <c r="D1900" s="471">
        <v>94.35030628569092</v>
      </c>
      <c r="E1900" s="471">
        <v>95.512080574070097</v>
      </c>
      <c r="F1900" s="467">
        <f>'2019 Actual plus Potential'!E1899</f>
        <v>5</v>
      </c>
    </row>
    <row r="1901" spans="1:6">
      <c r="A1901" s="467">
        <v>3</v>
      </c>
      <c r="B1901" s="467">
        <v>21</v>
      </c>
      <c r="C1901" s="467">
        <v>3</v>
      </c>
      <c r="D1901" s="471">
        <v>96.788269325950665</v>
      </c>
      <c r="E1901" s="471">
        <v>90.52131837239304</v>
      </c>
      <c r="F1901" s="467">
        <f>'2019 Actual plus Potential'!E1900</f>
        <v>5</v>
      </c>
    </row>
    <row r="1902" spans="1:6">
      <c r="A1902" s="467">
        <v>3</v>
      </c>
      <c r="B1902" s="467">
        <v>21</v>
      </c>
      <c r="C1902" s="467">
        <v>4</v>
      </c>
      <c r="D1902" s="471">
        <v>83.071205095985334</v>
      </c>
      <c r="E1902" s="471">
        <v>76.287476832939163</v>
      </c>
      <c r="F1902" s="467">
        <f>'2019 Actual plus Potential'!E1901</f>
        <v>6</v>
      </c>
    </row>
    <row r="1903" spans="1:6">
      <c r="A1903" s="467">
        <v>3</v>
      </c>
      <c r="B1903" s="467">
        <v>21</v>
      </c>
      <c r="C1903" s="467">
        <v>5</v>
      </c>
      <c r="D1903" s="471">
        <v>59.889239395626397</v>
      </c>
      <c r="E1903" s="471">
        <v>45.500419157170498</v>
      </c>
      <c r="F1903" s="467">
        <f>'2019 Actual plus Potential'!E1902</f>
        <v>16</v>
      </c>
    </row>
    <row r="1904" spans="1:6">
      <c r="A1904" s="467">
        <v>3</v>
      </c>
      <c r="B1904" s="467">
        <v>21</v>
      </c>
      <c r="C1904" s="467">
        <v>6</v>
      </c>
      <c r="D1904" s="471">
        <v>32.764851395593134</v>
      </c>
      <c r="E1904" s="471">
        <v>29.04576666308321</v>
      </c>
      <c r="F1904" s="467">
        <f>'2019 Actual plus Potential'!E1903</f>
        <v>17</v>
      </c>
    </row>
    <row r="1905" spans="1:6">
      <c r="A1905" s="467">
        <v>3</v>
      </c>
      <c r="B1905" s="467">
        <v>21</v>
      </c>
      <c r="C1905" s="467">
        <v>7</v>
      </c>
      <c r="D1905" s="471">
        <v>27.51143419965263</v>
      </c>
      <c r="E1905" s="471">
        <v>8.6673425069877457</v>
      </c>
      <c r="F1905" s="467">
        <f>'2019 Actual plus Potential'!E1904</f>
        <v>21</v>
      </c>
    </row>
    <row r="1906" spans="1:6">
      <c r="A1906" s="467">
        <v>3</v>
      </c>
      <c r="B1906" s="467">
        <v>21</v>
      </c>
      <c r="C1906" s="467">
        <v>8</v>
      </c>
      <c r="D1906" s="471">
        <v>12.086970202672576</v>
      </c>
      <c r="E1906" s="471">
        <v>7.1849766179316275</v>
      </c>
      <c r="F1906" s="467">
        <f>'2019 Actual plus Potential'!E1905</f>
        <v>15</v>
      </c>
    </row>
    <row r="1907" spans="1:6">
      <c r="A1907" s="467">
        <v>3</v>
      </c>
      <c r="B1907" s="467">
        <v>21</v>
      </c>
      <c r="C1907" s="467">
        <v>9</v>
      </c>
      <c r="D1907" s="471">
        <v>3.5598881415163124</v>
      </c>
      <c r="E1907" s="471">
        <v>0.93870135454740922</v>
      </c>
      <c r="F1907" s="467">
        <f>'2019 Actual plus Potential'!E1906</f>
        <v>10</v>
      </c>
    </row>
    <row r="1908" spans="1:6">
      <c r="A1908" s="467">
        <v>3</v>
      </c>
      <c r="B1908" s="467">
        <v>21</v>
      </c>
      <c r="C1908" s="467">
        <v>10</v>
      </c>
      <c r="D1908" s="471">
        <v>4.3196549267471163</v>
      </c>
      <c r="E1908" s="471">
        <v>0</v>
      </c>
      <c r="F1908" s="467">
        <f>'2019 Actual plus Potential'!E1907</f>
        <v>4</v>
      </c>
    </row>
    <row r="1909" spans="1:6">
      <c r="A1909" s="467">
        <v>3</v>
      </c>
      <c r="B1909" s="467">
        <v>21</v>
      </c>
      <c r="C1909" s="467">
        <v>11</v>
      </c>
      <c r="D1909" s="471">
        <v>5.0268441193994455</v>
      </c>
      <c r="E1909" s="471">
        <v>0.62110739625886913</v>
      </c>
      <c r="F1909" s="467">
        <f>'2019 Actual plus Potential'!E1908</f>
        <v>0</v>
      </c>
    </row>
    <row r="1910" spans="1:6">
      <c r="A1910" s="467">
        <v>3</v>
      </c>
      <c r="B1910" s="467">
        <v>21</v>
      </c>
      <c r="C1910" s="467">
        <v>12</v>
      </c>
      <c r="D1910" s="471">
        <v>2.5942956009761411</v>
      </c>
      <c r="E1910" s="471">
        <v>0.19086927542463986</v>
      </c>
      <c r="F1910" s="467">
        <f>'2019 Actual plus Potential'!E1909</f>
        <v>0</v>
      </c>
    </row>
    <row r="1911" spans="1:6">
      <c r="A1911" s="467">
        <v>3</v>
      </c>
      <c r="B1911" s="467">
        <v>21</v>
      </c>
      <c r="C1911" s="467">
        <v>13</v>
      </c>
      <c r="D1911" s="471">
        <v>3.3660359433014939</v>
      </c>
      <c r="E1911" s="471">
        <v>0.19008702429585037</v>
      </c>
      <c r="F1911" s="467">
        <f>'2019 Actual plus Potential'!E1910</f>
        <v>0</v>
      </c>
    </row>
    <row r="1912" spans="1:6">
      <c r="A1912" s="467">
        <v>3</v>
      </c>
      <c r="B1912" s="467">
        <v>21</v>
      </c>
      <c r="C1912" s="467">
        <v>14</v>
      </c>
      <c r="D1912" s="471">
        <v>13.932687437448847</v>
      </c>
      <c r="E1912" s="471">
        <v>1.9783131047086646</v>
      </c>
      <c r="F1912" s="467">
        <f>'2019 Actual plus Potential'!E1911</f>
        <v>0</v>
      </c>
    </row>
    <row r="1913" spans="1:6">
      <c r="A1913" s="467">
        <v>3</v>
      </c>
      <c r="B1913" s="467">
        <v>21</v>
      </c>
      <c r="C1913" s="467">
        <v>15</v>
      </c>
      <c r="D1913" s="471">
        <v>18.582636259717116</v>
      </c>
      <c r="E1913" s="471">
        <v>3.6492015158030529</v>
      </c>
      <c r="F1913" s="467">
        <f>'2019 Actual plus Potential'!E1912</f>
        <v>0</v>
      </c>
    </row>
    <row r="1914" spans="1:6">
      <c r="A1914" s="467">
        <v>3</v>
      </c>
      <c r="B1914" s="467">
        <v>21</v>
      </c>
      <c r="C1914" s="467">
        <v>16</v>
      </c>
      <c r="D1914" s="471">
        <v>15.548672924056895</v>
      </c>
      <c r="E1914" s="471">
        <v>4.9500851429800052</v>
      </c>
      <c r="F1914" s="467">
        <f>'2019 Actual plus Potential'!E1913</f>
        <v>0</v>
      </c>
    </row>
    <row r="1915" spans="1:6">
      <c r="A1915" s="467">
        <v>3</v>
      </c>
      <c r="B1915" s="467">
        <v>21</v>
      </c>
      <c r="C1915" s="467">
        <v>17</v>
      </c>
      <c r="D1915" s="471">
        <v>10.576130660885532</v>
      </c>
      <c r="E1915" s="471">
        <v>20.073346215867556</v>
      </c>
      <c r="F1915" s="467">
        <f>'2019 Actual plus Potential'!E1914</f>
        <v>0</v>
      </c>
    </row>
    <row r="1916" spans="1:6">
      <c r="A1916" s="467">
        <v>3</v>
      </c>
      <c r="B1916" s="467">
        <v>21</v>
      </c>
      <c r="C1916" s="467">
        <v>18</v>
      </c>
      <c r="D1916" s="471">
        <v>8.8682768009140105</v>
      </c>
      <c r="E1916" s="471">
        <v>46.430515749301229</v>
      </c>
      <c r="F1916" s="467">
        <f>'2019 Actual plus Potential'!E1915</f>
        <v>5</v>
      </c>
    </row>
    <row r="1917" spans="1:6">
      <c r="A1917" s="467">
        <v>3</v>
      </c>
      <c r="B1917" s="467">
        <v>21</v>
      </c>
      <c r="C1917" s="467">
        <v>19</v>
      </c>
      <c r="D1917" s="471">
        <v>16.53304899064522</v>
      </c>
      <c r="E1917" s="471">
        <v>13.622121156740485</v>
      </c>
      <c r="F1917" s="467">
        <f>'2019 Actual plus Potential'!E1916</f>
        <v>11</v>
      </c>
    </row>
    <row r="1918" spans="1:6">
      <c r="A1918" s="467">
        <v>3</v>
      </c>
      <c r="B1918" s="467">
        <v>21</v>
      </c>
      <c r="C1918" s="467">
        <v>20</v>
      </c>
      <c r="D1918" s="471">
        <v>9.9777676588053961</v>
      </c>
      <c r="E1918" s="471">
        <v>13.018223285314987</v>
      </c>
      <c r="F1918" s="467">
        <f>'2019 Actual plus Potential'!E1917</f>
        <v>7</v>
      </c>
    </row>
    <row r="1919" spans="1:6">
      <c r="A1919" s="467">
        <v>3</v>
      </c>
      <c r="B1919" s="467">
        <v>21</v>
      </c>
      <c r="C1919" s="467">
        <v>21</v>
      </c>
      <c r="D1919" s="471">
        <v>63.446975475023983</v>
      </c>
      <c r="E1919" s="471">
        <v>3.3018820146205119</v>
      </c>
      <c r="F1919" s="467">
        <f>'2019 Actual plus Potential'!E1918</f>
        <v>10</v>
      </c>
    </row>
    <row r="1920" spans="1:6">
      <c r="A1920" s="467">
        <v>3</v>
      </c>
      <c r="B1920" s="467">
        <v>21</v>
      </c>
      <c r="C1920" s="467">
        <v>22</v>
      </c>
      <c r="D1920" s="471">
        <v>83.21297945307505</v>
      </c>
      <c r="E1920" s="471">
        <v>1.7858793270264459</v>
      </c>
      <c r="F1920" s="467">
        <f>'2019 Actual plus Potential'!E1919</f>
        <v>28</v>
      </c>
    </row>
    <row r="1921" spans="1:6">
      <c r="A1921" s="467">
        <v>3</v>
      </c>
      <c r="B1921" s="467">
        <v>21</v>
      </c>
      <c r="C1921" s="467">
        <v>23</v>
      </c>
      <c r="D1921" s="471">
        <v>64.07127444739217</v>
      </c>
      <c r="E1921" s="471">
        <v>5.9943903999139971</v>
      </c>
      <c r="F1921" s="467">
        <f>'2019 Actual plus Potential'!E1920</f>
        <v>31</v>
      </c>
    </row>
    <row r="1922" spans="1:6">
      <c r="A1922" s="467">
        <v>3</v>
      </c>
      <c r="B1922" s="467">
        <v>21</v>
      </c>
      <c r="C1922" s="467">
        <v>24</v>
      </c>
      <c r="D1922" s="471">
        <v>89.025494815020878</v>
      </c>
      <c r="E1922" s="471">
        <v>9.6545434315201035</v>
      </c>
      <c r="F1922" s="467">
        <f>'2019 Actual plus Potential'!E1921</f>
        <v>36</v>
      </c>
    </row>
    <row r="1923" spans="1:6">
      <c r="A1923" s="467">
        <v>3</v>
      </c>
      <c r="B1923" s="467">
        <v>22</v>
      </c>
      <c r="C1923" s="467">
        <v>1</v>
      </c>
      <c r="D1923" s="471">
        <v>103.16841186954228</v>
      </c>
      <c r="E1923" s="471">
        <v>30.797226940442915</v>
      </c>
      <c r="F1923" s="467">
        <f>'2019 Actual plus Potential'!E1922</f>
        <v>31</v>
      </c>
    </row>
    <row r="1924" spans="1:6">
      <c r="A1924" s="467">
        <v>3</v>
      </c>
      <c r="B1924" s="467">
        <v>22</v>
      </c>
      <c r="C1924" s="467">
        <v>2</v>
      </c>
      <c r="D1924" s="471">
        <v>104.13130578578468</v>
      </c>
      <c r="E1924" s="471">
        <v>34.175769565684803</v>
      </c>
      <c r="F1924" s="467">
        <f>'2019 Actual plus Potential'!E1923</f>
        <v>28</v>
      </c>
    </row>
    <row r="1925" spans="1:6">
      <c r="A1925" s="467">
        <v>3</v>
      </c>
      <c r="B1925" s="467">
        <v>22</v>
      </c>
      <c r="C1925" s="467">
        <v>3</v>
      </c>
      <c r="D1925" s="471">
        <v>85.784009093697932</v>
      </c>
      <c r="E1925" s="471">
        <v>45.071745538593852</v>
      </c>
      <c r="F1925" s="467">
        <f>'2019 Actual plus Potential'!E1924</f>
        <v>21</v>
      </c>
    </row>
    <row r="1926" spans="1:6">
      <c r="A1926" s="467">
        <v>3</v>
      </c>
      <c r="B1926" s="467">
        <v>22</v>
      </c>
      <c r="C1926" s="467">
        <v>4</v>
      </c>
      <c r="D1926" s="471">
        <v>113.12768425366626</v>
      </c>
      <c r="E1926" s="471">
        <v>37.375176682433882</v>
      </c>
      <c r="F1926" s="467">
        <f>'2019 Actual plus Potential'!E1925</f>
        <v>25</v>
      </c>
    </row>
    <row r="1927" spans="1:6">
      <c r="A1927" s="467">
        <v>3</v>
      </c>
      <c r="B1927" s="467">
        <v>22</v>
      </c>
      <c r="C1927" s="467">
        <v>5</v>
      </c>
      <c r="D1927" s="471">
        <v>118.36346271001314</v>
      </c>
      <c r="E1927" s="471">
        <v>31.742968555149428</v>
      </c>
      <c r="F1927" s="467">
        <f>'2019 Actual plus Potential'!E1926</f>
        <v>35</v>
      </c>
    </row>
    <row r="1928" spans="1:6">
      <c r="A1928" s="467">
        <v>3</v>
      </c>
      <c r="B1928" s="467">
        <v>22</v>
      </c>
      <c r="C1928" s="467">
        <v>6</v>
      </c>
      <c r="D1928" s="471">
        <v>124.45169066077844</v>
      </c>
      <c r="E1928" s="471">
        <v>18.618359116319073</v>
      </c>
      <c r="F1928" s="467">
        <f>'2019 Actual plus Potential'!E1927</f>
        <v>40</v>
      </c>
    </row>
    <row r="1929" spans="1:6">
      <c r="A1929" s="467">
        <v>3</v>
      </c>
      <c r="B1929" s="467">
        <v>22</v>
      </c>
      <c r="C1929" s="467">
        <v>7</v>
      </c>
      <c r="D1929" s="471">
        <v>124.80568226578698</v>
      </c>
      <c r="E1929" s="471">
        <v>26.068518866910338</v>
      </c>
      <c r="F1929" s="467">
        <f>'2019 Actual plus Potential'!E1928</f>
        <v>33</v>
      </c>
    </row>
    <row r="1930" spans="1:6">
      <c r="A1930" s="467">
        <v>3</v>
      </c>
      <c r="B1930" s="467">
        <v>22</v>
      </c>
      <c r="C1930" s="467">
        <v>8</v>
      </c>
      <c r="D1930" s="471">
        <v>113.79725148850648</v>
      </c>
      <c r="E1930" s="471">
        <v>45.074874543109011</v>
      </c>
      <c r="F1930" s="467">
        <f>'2019 Actual plus Potential'!E1929</f>
        <v>22</v>
      </c>
    </row>
    <row r="1931" spans="1:6">
      <c r="A1931" s="467">
        <v>3</v>
      </c>
      <c r="B1931" s="467">
        <v>22</v>
      </c>
      <c r="C1931" s="467">
        <v>9</v>
      </c>
      <c r="D1931" s="471">
        <v>121.60603499980112</v>
      </c>
      <c r="E1931" s="471">
        <v>71.80908912061922</v>
      </c>
      <c r="F1931" s="467">
        <f>'2019 Actual plus Potential'!E1930</f>
        <v>18</v>
      </c>
    </row>
    <row r="1932" spans="1:6">
      <c r="A1932" s="467">
        <v>3</v>
      </c>
      <c r="B1932" s="467">
        <v>22</v>
      </c>
      <c r="C1932" s="467">
        <v>10</v>
      </c>
      <c r="D1932" s="471">
        <v>131.44233856970743</v>
      </c>
      <c r="E1932" s="471">
        <v>39.616326166415824</v>
      </c>
      <c r="F1932" s="467">
        <f>'2019 Actual plus Potential'!E1931</f>
        <v>12</v>
      </c>
    </row>
    <row r="1933" spans="1:6">
      <c r="A1933" s="467">
        <v>3</v>
      </c>
      <c r="B1933" s="467">
        <v>22</v>
      </c>
      <c r="C1933" s="467">
        <v>11</v>
      </c>
      <c r="D1933" s="471">
        <v>124.41444906255909</v>
      </c>
      <c r="E1933" s="471">
        <v>19.637632337131798</v>
      </c>
      <c r="F1933" s="467">
        <f>'2019 Actual plus Potential'!E1932</f>
        <v>11</v>
      </c>
    </row>
    <row r="1934" spans="1:6">
      <c r="A1934" s="467">
        <v>3</v>
      </c>
      <c r="B1934" s="467">
        <v>22</v>
      </c>
      <c r="C1934" s="467">
        <v>12</v>
      </c>
      <c r="D1934" s="471">
        <v>111.29293225584752</v>
      </c>
      <c r="E1934" s="471">
        <v>27.119864384003439</v>
      </c>
      <c r="F1934" s="467">
        <f>'2019 Actual plus Potential'!E1933</f>
        <v>10</v>
      </c>
    </row>
    <row r="1935" spans="1:6">
      <c r="A1935" s="467">
        <v>3</v>
      </c>
      <c r="B1935" s="467">
        <v>22</v>
      </c>
      <c r="C1935" s="467">
        <v>13</v>
      </c>
      <c r="D1935" s="471">
        <v>57.145849810580771</v>
      </c>
      <c r="E1935" s="471">
        <v>22.554646796387871</v>
      </c>
      <c r="F1935" s="467">
        <f>'2019 Actual plus Potential'!E1934</f>
        <v>11</v>
      </c>
    </row>
    <row r="1936" spans="1:6">
      <c r="A1936" s="467">
        <v>3</v>
      </c>
      <c r="B1936" s="467">
        <v>22</v>
      </c>
      <c r="C1936" s="467">
        <v>14</v>
      </c>
      <c r="D1936" s="471">
        <v>68.618802178827963</v>
      </c>
      <c r="E1936" s="471">
        <v>23.070150290260159</v>
      </c>
      <c r="F1936" s="467">
        <f>'2019 Actual plus Potential'!E1935</f>
        <v>8</v>
      </c>
    </row>
    <row r="1937" spans="1:6">
      <c r="A1937" s="467">
        <v>3</v>
      </c>
      <c r="B1937" s="467">
        <v>22</v>
      </c>
      <c r="C1937" s="467">
        <v>15</v>
      </c>
      <c r="D1937" s="471">
        <v>28.816217438781688</v>
      </c>
      <c r="E1937" s="471">
        <v>23.3728814771017</v>
      </c>
      <c r="F1937" s="467">
        <f>'2019 Actual plus Potential'!E1936</f>
        <v>1</v>
      </c>
    </row>
    <row r="1938" spans="1:6">
      <c r="A1938" s="467">
        <v>3</v>
      </c>
      <c r="B1938" s="467">
        <v>22</v>
      </c>
      <c r="C1938" s="467">
        <v>16</v>
      </c>
      <c r="D1938" s="471">
        <v>35.034170048745423</v>
      </c>
      <c r="E1938" s="471">
        <v>16.413975435390238</v>
      </c>
      <c r="F1938" s="467">
        <f>'2019 Actual plus Potential'!E1937</f>
        <v>0</v>
      </c>
    </row>
    <row r="1939" spans="1:6">
      <c r="A1939" s="467">
        <v>3</v>
      </c>
      <c r="B1939" s="467">
        <v>22</v>
      </c>
      <c r="C1939" s="467">
        <v>17</v>
      </c>
      <c r="D1939" s="471">
        <v>51.236180491092945</v>
      </c>
      <c r="E1939" s="471">
        <v>11.564800688024082</v>
      </c>
      <c r="F1939" s="467">
        <f>'2019 Actual plus Potential'!E1938</f>
        <v>1</v>
      </c>
    </row>
    <row r="1940" spans="1:6">
      <c r="A1940" s="467">
        <v>3</v>
      </c>
      <c r="B1940" s="467">
        <v>22</v>
      </c>
      <c r="C1940" s="467">
        <v>18</v>
      </c>
      <c r="D1940" s="471">
        <v>67.673952134274032</v>
      </c>
      <c r="E1940" s="471">
        <v>37.460442055471937</v>
      </c>
      <c r="F1940" s="467">
        <f>'2019 Actual plus Potential'!E1939</f>
        <v>3</v>
      </c>
    </row>
    <row r="1941" spans="1:6">
      <c r="A1941" s="467">
        <v>3</v>
      </c>
      <c r="B1941" s="467">
        <v>22</v>
      </c>
      <c r="C1941" s="467">
        <v>19</v>
      </c>
      <c r="D1941" s="471">
        <v>80.471731747914845</v>
      </c>
      <c r="E1941" s="471">
        <v>45.343968931412604</v>
      </c>
      <c r="F1941" s="467">
        <f>'2019 Actual plus Potential'!E1940</f>
        <v>7</v>
      </c>
    </row>
    <row r="1942" spans="1:6">
      <c r="A1942" s="467">
        <v>3</v>
      </c>
      <c r="B1942" s="467">
        <v>22</v>
      </c>
      <c r="C1942" s="467">
        <v>20</v>
      </c>
      <c r="D1942" s="471">
        <v>63.021403941707874</v>
      </c>
      <c r="E1942" s="471">
        <v>58.4505865942808</v>
      </c>
      <c r="F1942" s="467">
        <f>'2019 Actual plus Potential'!E1941</f>
        <v>10</v>
      </c>
    </row>
    <row r="1943" spans="1:6">
      <c r="A1943" s="467">
        <v>3</v>
      </c>
      <c r="B1943" s="467">
        <v>22</v>
      </c>
      <c r="C1943" s="467">
        <v>21</v>
      </c>
      <c r="D1943" s="471">
        <v>37.806594158751807</v>
      </c>
      <c r="E1943" s="471">
        <v>62.348543969038907</v>
      </c>
      <c r="F1943" s="467">
        <f>'2019 Actual plus Potential'!E1942</f>
        <v>14</v>
      </c>
    </row>
    <row r="1944" spans="1:6">
      <c r="A1944" s="467">
        <v>3</v>
      </c>
      <c r="B1944" s="467">
        <v>22</v>
      </c>
      <c r="C1944" s="467">
        <v>22</v>
      </c>
      <c r="D1944" s="471">
        <v>105.64280436434123</v>
      </c>
      <c r="E1944" s="471">
        <v>41.801153569124921</v>
      </c>
      <c r="F1944" s="467">
        <f>'2019 Actual plus Potential'!E1943</f>
        <v>26</v>
      </c>
    </row>
    <row r="1945" spans="1:6">
      <c r="A1945" s="467">
        <v>3</v>
      </c>
      <c r="B1945" s="467">
        <v>22</v>
      </c>
      <c r="C1945" s="467">
        <v>23</v>
      </c>
      <c r="D1945" s="471">
        <v>128.01561634016608</v>
      </c>
      <c r="E1945" s="471">
        <v>37.344668888411093</v>
      </c>
      <c r="F1945" s="467">
        <f>'2019 Actual plus Potential'!E1944</f>
        <v>64</v>
      </c>
    </row>
    <row r="1946" spans="1:6">
      <c r="A1946" s="467">
        <v>3</v>
      </c>
      <c r="B1946" s="467">
        <v>22</v>
      </c>
      <c r="C1946" s="467">
        <v>24</v>
      </c>
      <c r="D1946" s="471">
        <v>140.44961223494511</v>
      </c>
      <c r="E1946" s="471">
        <v>58.466231616856597</v>
      </c>
      <c r="F1946" s="467">
        <f>'2019 Actual plus Potential'!E1945</f>
        <v>59</v>
      </c>
    </row>
    <row r="1947" spans="1:6">
      <c r="A1947" s="467">
        <v>3</v>
      </c>
      <c r="B1947" s="467">
        <v>23</v>
      </c>
      <c r="C1947" s="467">
        <v>1</v>
      </c>
      <c r="D1947" s="471">
        <v>144</v>
      </c>
      <c r="E1947" s="471">
        <v>41.86764491507202</v>
      </c>
      <c r="F1947" s="467">
        <f>'2019 Actual plus Potential'!E1946</f>
        <v>77</v>
      </c>
    </row>
    <row r="1948" spans="1:6">
      <c r="A1948" s="467">
        <v>3</v>
      </c>
      <c r="B1948" s="467">
        <v>23</v>
      </c>
      <c r="C1948" s="467">
        <v>2</v>
      </c>
      <c r="D1948" s="471">
        <v>144</v>
      </c>
      <c r="E1948" s="471">
        <v>55.941907224252851</v>
      </c>
      <c r="F1948" s="467">
        <f>'2019 Actual plus Potential'!E1947</f>
        <v>93</v>
      </c>
    </row>
    <row r="1949" spans="1:6">
      <c r="A1949" s="467">
        <v>3</v>
      </c>
      <c r="B1949" s="467">
        <v>23</v>
      </c>
      <c r="C1949" s="467">
        <v>3</v>
      </c>
      <c r="D1949" s="471">
        <v>141.23434238431469</v>
      </c>
      <c r="E1949" s="471">
        <v>69.750986400774025</v>
      </c>
      <c r="F1949" s="467">
        <f>'2019 Actual plus Potential'!E1948</f>
        <v>81</v>
      </c>
    </row>
    <row r="1950" spans="1:6">
      <c r="A1950" s="467">
        <v>3</v>
      </c>
      <c r="B1950" s="467">
        <v>23</v>
      </c>
      <c r="C1950" s="467">
        <v>4</v>
      </c>
      <c r="D1950" s="471">
        <v>138.91022233896643</v>
      </c>
      <c r="E1950" s="471">
        <v>66.428765856804986</v>
      </c>
      <c r="F1950" s="467">
        <f>'2019 Actual plus Potential'!E1949</f>
        <v>96</v>
      </c>
    </row>
    <row r="1951" spans="1:6">
      <c r="A1951" s="467">
        <v>3</v>
      </c>
      <c r="B1951" s="467">
        <v>23</v>
      </c>
      <c r="C1951" s="467">
        <v>5</v>
      </c>
      <c r="D1951" s="471">
        <v>136.62854480108942</v>
      </c>
      <c r="E1951" s="471">
        <v>78.903324607611268</v>
      </c>
      <c r="F1951" s="467">
        <f>'2019 Actual plus Potential'!E1950</f>
        <v>62</v>
      </c>
    </row>
    <row r="1952" spans="1:6">
      <c r="A1952" s="467">
        <v>3</v>
      </c>
      <c r="B1952" s="467">
        <v>23</v>
      </c>
      <c r="C1952" s="467">
        <v>6</v>
      </c>
      <c r="D1952" s="471">
        <v>144</v>
      </c>
      <c r="E1952" s="471">
        <v>96.927955117179096</v>
      </c>
      <c r="F1952" s="467">
        <f>'2019 Actual plus Potential'!E1951</f>
        <v>56</v>
      </c>
    </row>
    <row r="1953" spans="1:6">
      <c r="A1953" s="467">
        <v>3</v>
      </c>
      <c r="B1953" s="467">
        <v>23</v>
      </c>
      <c r="C1953" s="467">
        <v>7</v>
      </c>
      <c r="D1953" s="471">
        <v>120.21180427785961</v>
      </c>
      <c r="E1953" s="471">
        <v>95.161632068372384</v>
      </c>
      <c r="F1953" s="467">
        <f>'2019 Actual plus Potential'!E1952</f>
        <v>39</v>
      </c>
    </row>
    <row r="1954" spans="1:6">
      <c r="A1954" s="467">
        <v>3</v>
      </c>
      <c r="B1954" s="467">
        <v>23</v>
      </c>
      <c r="C1954" s="467">
        <v>8</v>
      </c>
      <c r="D1954" s="471">
        <v>64.470212781205845</v>
      </c>
      <c r="E1954" s="471">
        <v>92.193771285745029</v>
      </c>
      <c r="F1954" s="467">
        <f>'2019 Actual plus Potential'!E1953</f>
        <v>33</v>
      </c>
    </row>
    <row r="1955" spans="1:6">
      <c r="A1955" s="467">
        <v>3</v>
      </c>
      <c r="B1955" s="467">
        <v>23</v>
      </c>
      <c r="C1955" s="467">
        <v>9</v>
      </c>
      <c r="D1955" s="471">
        <v>54.583313661449935</v>
      </c>
      <c r="E1955" s="471">
        <v>91.510083799182979</v>
      </c>
      <c r="F1955" s="467">
        <f>'2019 Actual plus Potential'!E1954</f>
        <v>24</v>
      </c>
    </row>
    <row r="1956" spans="1:6">
      <c r="A1956" s="467">
        <v>3</v>
      </c>
      <c r="B1956" s="467">
        <v>23</v>
      </c>
      <c r="C1956" s="467">
        <v>10</v>
      </c>
      <c r="D1956" s="471">
        <v>85.628237567011382</v>
      </c>
      <c r="E1956" s="471">
        <v>91.395092883250911</v>
      </c>
      <c r="F1956" s="467">
        <f>'2019 Actual plus Potential'!E1955</f>
        <v>20</v>
      </c>
    </row>
    <row r="1957" spans="1:6">
      <c r="A1957" s="467">
        <v>3</v>
      </c>
      <c r="B1957" s="467">
        <v>23</v>
      </c>
      <c r="C1957" s="467">
        <v>11</v>
      </c>
      <c r="D1957" s="471">
        <v>87.030896942711152</v>
      </c>
      <c r="E1957" s="471">
        <v>83.355898032681168</v>
      </c>
      <c r="F1957" s="467">
        <f>'2019 Actual plus Potential'!E1956</f>
        <v>28</v>
      </c>
    </row>
    <row r="1958" spans="1:6">
      <c r="A1958" s="467">
        <v>3</v>
      </c>
      <c r="B1958" s="467">
        <v>23</v>
      </c>
      <c r="C1958" s="467">
        <v>12</v>
      </c>
      <c r="D1958" s="471">
        <v>74.930633603368733</v>
      </c>
      <c r="E1958" s="471">
        <v>88.139363685228986</v>
      </c>
      <c r="F1958" s="467">
        <f>'2019 Actual plus Potential'!E1957</f>
        <v>18</v>
      </c>
    </row>
    <row r="1959" spans="1:6">
      <c r="A1959" s="467">
        <v>3</v>
      </c>
      <c r="B1959" s="467">
        <v>23</v>
      </c>
      <c r="C1959" s="467">
        <v>13</v>
      </c>
      <c r="D1959" s="471">
        <v>74.949164285809914</v>
      </c>
      <c r="E1959" s="471">
        <v>96.521184530208558</v>
      </c>
      <c r="F1959" s="467">
        <f>'2019 Actual plus Potential'!E1958</f>
        <v>7</v>
      </c>
    </row>
    <row r="1960" spans="1:6">
      <c r="A1960" s="467">
        <v>3</v>
      </c>
      <c r="B1960" s="467">
        <v>23</v>
      </c>
      <c r="C1960" s="467">
        <v>14</v>
      </c>
      <c r="D1960" s="471">
        <v>67.956224871686786</v>
      </c>
      <c r="E1960" s="471">
        <v>93.436768329391541</v>
      </c>
      <c r="F1960" s="467">
        <f>'2019 Actual plus Potential'!E1959</f>
        <v>2</v>
      </c>
    </row>
    <row r="1961" spans="1:6">
      <c r="A1961" s="467">
        <v>3</v>
      </c>
      <c r="B1961" s="467">
        <v>23</v>
      </c>
      <c r="C1961" s="467">
        <v>15</v>
      </c>
      <c r="D1961" s="471">
        <v>69.240437302787413</v>
      </c>
      <c r="E1961" s="471">
        <v>93.133254891421188</v>
      </c>
      <c r="F1961" s="467">
        <f>'2019 Actual plus Potential'!E1960</f>
        <v>0</v>
      </c>
    </row>
    <row r="1962" spans="1:6">
      <c r="A1962" s="467">
        <v>3</v>
      </c>
      <c r="B1962" s="467">
        <v>23</v>
      </c>
      <c r="C1962" s="467">
        <v>16</v>
      </c>
      <c r="D1962" s="471">
        <v>83.293921076835744</v>
      </c>
      <c r="E1962" s="471">
        <v>96.884149053966908</v>
      </c>
      <c r="F1962" s="467">
        <f>'2019 Actual plus Potential'!E1961</f>
        <v>0</v>
      </c>
    </row>
    <row r="1963" spans="1:6">
      <c r="A1963" s="467">
        <v>3</v>
      </c>
      <c r="B1963" s="467">
        <v>23</v>
      </c>
      <c r="C1963" s="467">
        <v>17</v>
      </c>
      <c r="D1963" s="471">
        <v>102.79424866075919</v>
      </c>
      <c r="E1963" s="471">
        <v>96.270864168995928</v>
      </c>
      <c r="F1963" s="467">
        <f>'2019 Actual plus Potential'!E1962</f>
        <v>0</v>
      </c>
    </row>
    <row r="1964" spans="1:6">
      <c r="A1964" s="467">
        <v>3</v>
      </c>
      <c r="B1964" s="467">
        <v>23</v>
      </c>
      <c r="C1964" s="467">
        <v>18</v>
      </c>
      <c r="D1964" s="471">
        <v>87.024541994534303</v>
      </c>
      <c r="E1964" s="471">
        <v>98.256217533863691</v>
      </c>
      <c r="F1964" s="467">
        <f>'2019 Actual plus Potential'!E1963</f>
        <v>0</v>
      </c>
    </row>
    <row r="1965" spans="1:6">
      <c r="A1965" s="467">
        <v>3</v>
      </c>
      <c r="B1965" s="467">
        <v>23</v>
      </c>
      <c r="C1965" s="467">
        <v>19</v>
      </c>
      <c r="D1965" s="471">
        <v>85.400040040787076</v>
      </c>
      <c r="E1965" s="471">
        <v>99.201176897441414</v>
      </c>
      <c r="F1965" s="467">
        <f>'2019 Actual plus Potential'!E1964</f>
        <v>0</v>
      </c>
    </row>
    <row r="1966" spans="1:6">
      <c r="A1966" s="467">
        <v>3</v>
      </c>
      <c r="B1966" s="467">
        <v>23</v>
      </c>
      <c r="C1966" s="467">
        <v>20</v>
      </c>
      <c r="D1966" s="471">
        <v>103.902550131976</v>
      </c>
      <c r="E1966" s="471">
        <v>99.313038808858323</v>
      </c>
      <c r="F1966" s="467">
        <f>'2019 Actual plus Potential'!E1965</f>
        <v>0</v>
      </c>
    </row>
    <row r="1967" spans="1:6">
      <c r="A1967" s="467">
        <v>3</v>
      </c>
      <c r="B1967" s="467">
        <v>23</v>
      </c>
      <c r="C1967" s="467">
        <v>21</v>
      </c>
      <c r="D1967" s="471">
        <v>136.7858241011451</v>
      </c>
      <c r="E1967" s="471">
        <v>99.333377338206844</v>
      </c>
      <c r="F1967" s="467">
        <f>'2019 Actual plus Potential'!E1966</f>
        <v>1</v>
      </c>
    </row>
    <row r="1968" spans="1:6">
      <c r="A1968" s="467">
        <v>3</v>
      </c>
      <c r="B1968" s="467">
        <v>23</v>
      </c>
      <c r="C1968" s="467">
        <v>22</v>
      </c>
      <c r="D1968" s="471">
        <v>144</v>
      </c>
      <c r="E1968" s="471">
        <v>95.986124758116532</v>
      </c>
      <c r="F1968" s="467">
        <f>'2019 Actual plus Potential'!E1967</f>
        <v>0</v>
      </c>
    </row>
    <row r="1969" spans="1:6">
      <c r="A1969" s="467">
        <v>3</v>
      </c>
      <c r="B1969" s="467">
        <v>23</v>
      </c>
      <c r="C1969" s="467">
        <v>23</v>
      </c>
      <c r="D1969" s="471">
        <v>131.50565887106501</v>
      </c>
      <c r="E1969" s="471">
        <v>83.885482046871644</v>
      </c>
      <c r="F1969" s="467">
        <f>'2019 Actual plus Potential'!E1968</f>
        <v>2</v>
      </c>
    </row>
    <row r="1970" spans="1:6">
      <c r="A1970" s="467">
        <v>3</v>
      </c>
      <c r="B1970" s="467">
        <v>23</v>
      </c>
      <c r="C1970" s="467">
        <v>24</v>
      </c>
      <c r="D1970" s="471">
        <v>144</v>
      </c>
      <c r="E1970" s="471">
        <v>99.790994248548699</v>
      </c>
      <c r="F1970" s="467">
        <f>'2019 Actual plus Potential'!E1969</f>
        <v>3</v>
      </c>
    </row>
    <row r="1971" spans="1:6">
      <c r="A1971" s="467">
        <v>3</v>
      </c>
      <c r="B1971" s="467">
        <v>24</v>
      </c>
      <c r="C1971" s="467">
        <v>1</v>
      </c>
      <c r="D1971" s="471">
        <v>142.1156961565228</v>
      </c>
      <c r="E1971" s="471">
        <v>96.159002257579019</v>
      </c>
      <c r="F1971" s="467">
        <f>'2019 Actual plus Potential'!E1970</f>
        <v>1</v>
      </c>
    </row>
    <row r="1972" spans="1:6">
      <c r="A1972" s="467">
        <v>3</v>
      </c>
      <c r="B1972" s="467">
        <v>24</v>
      </c>
      <c r="C1972" s="467">
        <v>2</v>
      </c>
      <c r="D1972" s="471">
        <v>143.52803825488488</v>
      </c>
      <c r="E1972" s="471">
        <v>85.051036228768012</v>
      </c>
      <c r="F1972" s="467">
        <f>'2019 Actual plus Potential'!E1971</f>
        <v>0</v>
      </c>
    </row>
    <row r="1973" spans="1:6">
      <c r="A1973" s="467">
        <v>3</v>
      </c>
      <c r="B1973" s="467">
        <v>24</v>
      </c>
      <c r="C1973" s="467">
        <v>3</v>
      </c>
      <c r="D1973" s="471">
        <v>144</v>
      </c>
      <c r="E1973" s="471">
        <v>79.67775322511288</v>
      </c>
      <c r="F1973" s="467">
        <f>'2019 Actual plus Potential'!E1972</f>
        <v>2</v>
      </c>
    </row>
    <row r="1974" spans="1:6">
      <c r="A1974" s="467">
        <v>3</v>
      </c>
      <c r="B1974" s="467">
        <v>24</v>
      </c>
      <c r="C1974" s="467">
        <v>4</v>
      </c>
      <c r="D1974" s="471">
        <v>144</v>
      </c>
      <c r="E1974" s="471">
        <v>73.645814771016987</v>
      </c>
      <c r="F1974" s="467">
        <f>'2019 Actual plus Potential'!E1973</f>
        <v>0</v>
      </c>
    </row>
    <row r="1975" spans="1:6">
      <c r="A1975" s="467">
        <v>3</v>
      </c>
      <c r="B1975" s="467">
        <v>24</v>
      </c>
      <c r="C1975" s="467">
        <v>5</v>
      </c>
      <c r="D1975" s="471">
        <v>139.6121896495959</v>
      </c>
      <c r="E1975" s="471">
        <v>63.238745753601378</v>
      </c>
      <c r="F1975" s="467">
        <f>'2019 Actual plus Potential'!E1974</f>
        <v>0</v>
      </c>
    </row>
    <row r="1976" spans="1:6">
      <c r="A1976" s="467">
        <v>3</v>
      </c>
      <c r="B1976" s="467">
        <v>24</v>
      </c>
      <c r="C1976" s="467">
        <v>6</v>
      </c>
      <c r="D1976" s="471">
        <v>137.15649882457004</v>
      </c>
      <c r="E1976" s="471">
        <v>94.88002166200819</v>
      </c>
      <c r="F1976" s="467">
        <f>'2019 Actual plus Potential'!E1975</f>
        <v>3</v>
      </c>
    </row>
    <row r="1977" spans="1:6">
      <c r="A1977" s="467">
        <v>3</v>
      </c>
      <c r="B1977" s="467">
        <v>24</v>
      </c>
      <c r="C1977" s="467">
        <v>7</v>
      </c>
      <c r="D1977" s="471">
        <v>144</v>
      </c>
      <c r="E1977" s="471">
        <v>97.77669759191572</v>
      </c>
      <c r="F1977" s="467">
        <f>'2019 Actual plus Potential'!E1976</f>
        <v>14</v>
      </c>
    </row>
    <row r="1978" spans="1:6">
      <c r="A1978" s="467">
        <v>3</v>
      </c>
      <c r="B1978" s="467">
        <v>24</v>
      </c>
      <c r="C1978" s="467">
        <v>8</v>
      </c>
      <c r="D1978" s="471">
        <v>144</v>
      </c>
      <c r="E1978" s="471">
        <v>98.070041765211784</v>
      </c>
      <c r="F1978" s="467">
        <f>'2019 Actual plus Potential'!E1977</f>
        <v>21</v>
      </c>
    </row>
    <row r="1979" spans="1:6">
      <c r="A1979" s="467">
        <v>3</v>
      </c>
      <c r="B1979" s="467">
        <v>24</v>
      </c>
      <c r="C1979" s="467">
        <v>9</v>
      </c>
      <c r="D1979" s="471">
        <v>144</v>
      </c>
      <c r="E1979" s="471">
        <v>99.034557407009245</v>
      </c>
      <c r="F1979" s="467">
        <f>'2019 Actual plus Potential'!E1978</f>
        <v>25</v>
      </c>
    </row>
    <row r="1980" spans="1:6">
      <c r="A1980" s="467">
        <v>3</v>
      </c>
      <c r="B1980" s="467">
        <v>24</v>
      </c>
      <c r="C1980" s="467">
        <v>10</v>
      </c>
      <c r="D1980" s="471">
        <v>144</v>
      </c>
      <c r="E1980" s="471">
        <v>99.743276929692541</v>
      </c>
      <c r="F1980" s="467">
        <f>'2019 Actual plus Potential'!E1979</f>
        <v>22</v>
      </c>
    </row>
    <row r="1981" spans="1:6">
      <c r="A1981" s="467">
        <v>3</v>
      </c>
      <c r="B1981" s="467">
        <v>24</v>
      </c>
      <c r="C1981" s="467">
        <v>11</v>
      </c>
      <c r="D1981" s="471">
        <v>144</v>
      </c>
      <c r="E1981" s="471">
        <v>99.78238948613199</v>
      </c>
      <c r="F1981" s="467">
        <f>'2019 Actual plus Potential'!E1980</f>
        <v>17</v>
      </c>
    </row>
    <row r="1982" spans="1:6">
      <c r="A1982" s="467">
        <v>3</v>
      </c>
      <c r="B1982" s="467">
        <v>24</v>
      </c>
      <c r="C1982" s="467">
        <v>12</v>
      </c>
      <c r="D1982" s="471">
        <v>144</v>
      </c>
      <c r="E1982" s="471">
        <v>99.769091216942599</v>
      </c>
      <c r="F1982" s="467">
        <f>'2019 Actual plus Potential'!E1981</f>
        <v>34</v>
      </c>
    </row>
    <row r="1983" spans="1:6">
      <c r="A1983" s="467">
        <v>3</v>
      </c>
      <c r="B1983" s="467">
        <v>24</v>
      </c>
      <c r="C1983" s="467">
        <v>13</v>
      </c>
      <c r="D1983" s="471">
        <v>144</v>
      </c>
      <c r="E1983" s="471">
        <v>99.271579499032455</v>
      </c>
      <c r="F1983" s="467">
        <f>'2019 Actual plus Potential'!E1982</f>
        <v>43</v>
      </c>
    </row>
    <row r="1984" spans="1:6">
      <c r="A1984" s="467">
        <v>3</v>
      </c>
      <c r="B1984" s="467">
        <v>24</v>
      </c>
      <c r="C1984" s="467">
        <v>14</v>
      </c>
      <c r="D1984" s="471">
        <v>144</v>
      </c>
      <c r="E1984" s="471">
        <v>99.615769995699864</v>
      </c>
      <c r="F1984" s="467">
        <f>'2019 Actual plus Potential'!E1983</f>
        <v>36</v>
      </c>
    </row>
    <row r="1985" spans="1:6">
      <c r="A1985" s="467">
        <v>3</v>
      </c>
      <c r="B1985" s="467">
        <v>24</v>
      </c>
      <c r="C1985" s="467">
        <v>15</v>
      </c>
      <c r="D1985" s="471">
        <v>144</v>
      </c>
      <c r="E1985" s="471">
        <v>98.794406310470862</v>
      </c>
      <c r="F1985" s="467">
        <f>'2019 Actual plus Potential'!E1984</f>
        <v>36</v>
      </c>
    </row>
    <row r="1986" spans="1:6">
      <c r="A1986" s="467">
        <v>3</v>
      </c>
      <c r="B1986" s="467">
        <v>24</v>
      </c>
      <c r="C1986" s="467">
        <v>16</v>
      </c>
      <c r="D1986" s="471">
        <v>144</v>
      </c>
      <c r="E1986" s="471">
        <v>98.986057837024305</v>
      </c>
      <c r="F1986" s="467">
        <f>'2019 Actual plus Potential'!E1985</f>
        <v>30</v>
      </c>
    </row>
    <row r="1987" spans="1:6">
      <c r="A1987" s="467">
        <v>3</v>
      </c>
      <c r="B1987" s="467">
        <v>24</v>
      </c>
      <c r="C1987" s="467">
        <v>17</v>
      </c>
      <c r="D1987" s="471">
        <v>144</v>
      </c>
      <c r="E1987" s="471">
        <v>99.604818479896778</v>
      </c>
      <c r="F1987" s="467">
        <f>'2019 Actual plus Potential'!E1986</f>
        <v>19</v>
      </c>
    </row>
    <row r="1988" spans="1:6">
      <c r="A1988" s="467">
        <v>3</v>
      </c>
      <c r="B1988" s="467">
        <v>24</v>
      </c>
      <c r="C1988" s="467">
        <v>18</v>
      </c>
      <c r="D1988" s="471">
        <v>138.03300691022247</v>
      </c>
      <c r="E1988" s="471">
        <v>97.88308374543108</v>
      </c>
      <c r="F1988" s="467">
        <f>'2019 Actual plus Potential'!E1987</f>
        <v>11</v>
      </c>
    </row>
    <row r="1989" spans="1:6">
      <c r="A1989" s="467">
        <v>3</v>
      </c>
      <c r="B1989" s="467">
        <v>24</v>
      </c>
      <c r="C1989" s="467">
        <v>19</v>
      </c>
      <c r="D1989" s="471">
        <v>138.00260718354301</v>
      </c>
      <c r="E1989" s="471">
        <v>80.019596968393898</v>
      </c>
      <c r="F1989" s="467">
        <f>'2019 Actual plus Potential'!E1988</f>
        <v>10</v>
      </c>
    </row>
    <row r="1990" spans="1:6">
      <c r="A1990" s="467">
        <v>3</v>
      </c>
      <c r="B1990" s="467">
        <v>24</v>
      </c>
      <c r="C1990" s="467">
        <v>20</v>
      </c>
      <c r="D1990" s="471">
        <v>139.87541119574146</v>
      </c>
      <c r="E1990" s="471">
        <v>78.03893711029886</v>
      </c>
      <c r="F1990" s="467">
        <f>'2019 Actual plus Potential'!E1989</f>
        <v>2</v>
      </c>
    </row>
    <row r="1991" spans="1:6">
      <c r="A1991" s="467">
        <v>3</v>
      </c>
      <c r="B1991" s="467">
        <v>24</v>
      </c>
      <c r="C1991" s="467">
        <v>21</v>
      </c>
      <c r="D1991" s="471">
        <v>133.90277110993415</v>
      </c>
      <c r="E1991" s="471">
        <v>78.089001182541395</v>
      </c>
      <c r="F1991" s="467">
        <f>'2019 Actual plus Potential'!E1990</f>
        <v>8</v>
      </c>
    </row>
    <row r="1992" spans="1:6">
      <c r="A1992" s="467">
        <v>3</v>
      </c>
      <c r="B1992" s="467">
        <v>24</v>
      </c>
      <c r="C1992" s="467">
        <v>22</v>
      </c>
      <c r="D1992" s="471">
        <v>132.49984280291875</v>
      </c>
      <c r="E1992" s="471">
        <v>51.99388577725221</v>
      </c>
      <c r="F1992" s="467">
        <f>'2019 Actual plus Potential'!E1991</f>
        <v>26</v>
      </c>
    </row>
    <row r="1993" spans="1:6">
      <c r="A1993" s="467">
        <v>3</v>
      </c>
      <c r="B1993" s="467">
        <v>24</v>
      </c>
      <c r="C1993" s="467">
        <v>23</v>
      </c>
      <c r="D1993" s="471">
        <v>117.16285305205277</v>
      </c>
      <c r="E1993" s="471">
        <v>53.188383250913787</v>
      </c>
      <c r="F1993" s="467">
        <f>'2019 Actual plus Potential'!E1992</f>
        <v>33</v>
      </c>
    </row>
    <row r="1994" spans="1:6">
      <c r="A1994" s="467">
        <v>3</v>
      </c>
      <c r="B1994" s="467">
        <v>24</v>
      </c>
      <c r="C1994" s="467">
        <v>24</v>
      </c>
      <c r="D1994" s="471">
        <v>114.18168093193589</v>
      </c>
      <c r="E1994" s="471">
        <v>40.607438346592133</v>
      </c>
      <c r="F1994" s="467">
        <f>'2019 Actual plus Potential'!E1993</f>
        <v>48</v>
      </c>
    </row>
    <row r="1995" spans="1:6">
      <c r="A1995" s="467">
        <v>3</v>
      </c>
      <c r="B1995" s="467">
        <v>25</v>
      </c>
      <c r="C1995" s="467">
        <v>1</v>
      </c>
      <c r="D1995" s="471">
        <v>99.002412607714433</v>
      </c>
      <c r="E1995" s="471">
        <v>16.234057675768653</v>
      </c>
      <c r="F1995" s="467">
        <f>'2019 Actual plus Potential'!E1994</f>
        <v>63</v>
      </c>
    </row>
    <row r="1996" spans="1:6">
      <c r="A1996" s="467">
        <v>3</v>
      </c>
      <c r="B1996" s="467">
        <v>25</v>
      </c>
      <c r="C1996" s="467">
        <v>2</v>
      </c>
      <c r="D1996" s="471">
        <v>87.48624556203994</v>
      </c>
      <c r="E1996" s="471">
        <v>46.152034347452165</v>
      </c>
      <c r="F1996" s="467">
        <f>'2019 Actual plus Potential'!E1995</f>
        <v>73</v>
      </c>
    </row>
    <row r="1997" spans="1:6">
      <c r="A1997" s="467">
        <v>3</v>
      </c>
      <c r="B1997" s="467">
        <v>25</v>
      </c>
      <c r="C1997" s="467">
        <v>3</v>
      </c>
      <c r="D1997" s="471">
        <v>48.448934610445185</v>
      </c>
      <c r="E1997" s="471">
        <v>64.453581756611484</v>
      </c>
      <c r="F1997" s="467">
        <f>'2019 Actual plus Potential'!E1996</f>
        <v>81</v>
      </c>
    </row>
    <row r="1998" spans="1:6">
      <c r="A1998" s="467">
        <v>3</v>
      </c>
      <c r="B1998" s="467">
        <v>25</v>
      </c>
      <c r="C1998" s="467">
        <v>4</v>
      </c>
      <c r="D1998" s="471">
        <v>41.729541472517646</v>
      </c>
      <c r="E1998" s="471">
        <v>69.273813212212431</v>
      </c>
      <c r="F1998" s="467">
        <f>'2019 Actual plus Potential'!E1997</f>
        <v>79</v>
      </c>
    </row>
    <row r="1999" spans="1:6">
      <c r="A1999" s="467">
        <v>3</v>
      </c>
      <c r="B1999" s="467">
        <v>25</v>
      </c>
      <c r="C1999" s="467">
        <v>5</v>
      </c>
      <c r="D1999" s="471">
        <v>39.538943675083608</v>
      </c>
      <c r="E1999" s="471">
        <v>76.246799774242106</v>
      </c>
      <c r="F1999" s="467">
        <f>'2019 Actual plus Potential'!E1998</f>
        <v>76</v>
      </c>
    </row>
    <row r="2000" spans="1:6">
      <c r="A2000" s="467">
        <v>3</v>
      </c>
      <c r="B2000" s="467">
        <v>25</v>
      </c>
      <c r="C2000" s="467">
        <v>6</v>
      </c>
      <c r="D2000" s="471">
        <v>68.612876057685384</v>
      </c>
      <c r="E2000" s="471">
        <v>58.770527305955703</v>
      </c>
      <c r="F2000" s="467">
        <f>'2019 Actual plus Potential'!E1999</f>
        <v>83</v>
      </c>
    </row>
    <row r="2001" spans="1:6">
      <c r="A2001" s="467">
        <v>3</v>
      </c>
      <c r="B2001" s="467">
        <v>25</v>
      </c>
      <c r="C2001" s="467">
        <v>7</v>
      </c>
      <c r="D2001" s="471">
        <v>59.961968970571377</v>
      </c>
      <c r="E2001" s="471">
        <v>46.295186304020632</v>
      </c>
      <c r="F2001" s="467">
        <f>'2019 Actual plus Potential'!E2000</f>
        <v>87</v>
      </c>
    </row>
    <row r="2002" spans="1:6">
      <c r="A2002" s="467">
        <v>3</v>
      </c>
      <c r="B2002" s="467">
        <v>25</v>
      </c>
      <c r="C2002" s="467">
        <v>8</v>
      </c>
      <c r="D2002" s="471">
        <v>34.736947284149288</v>
      </c>
      <c r="E2002" s="471">
        <v>44.714256772737045</v>
      </c>
      <c r="F2002" s="467">
        <f>'2019 Actual plus Potential'!E2001</f>
        <v>81</v>
      </c>
    </row>
    <row r="2003" spans="1:6">
      <c r="A2003" s="467">
        <v>3</v>
      </c>
      <c r="B2003" s="467">
        <v>25</v>
      </c>
      <c r="C2003" s="467">
        <v>9</v>
      </c>
      <c r="D2003" s="471">
        <v>25.792118346423813</v>
      </c>
      <c r="E2003" s="471">
        <v>30.115103956138466</v>
      </c>
      <c r="F2003" s="467">
        <f>'2019 Actual plus Potential'!E2002</f>
        <v>84</v>
      </c>
    </row>
    <row r="2004" spans="1:6">
      <c r="A2004" s="467">
        <v>3</v>
      </c>
      <c r="B2004" s="467">
        <v>25</v>
      </c>
      <c r="C2004" s="467">
        <v>10</v>
      </c>
      <c r="D2004" s="471">
        <v>27.524644912405986</v>
      </c>
      <c r="E2004" s="471">
        <v>34.243043162760692</v>
      </c>
      <c r="F2004" s="467">
        <f>'2019 Actual plus Potential'!E2003</f>
        <v>87</v>
      </c>
    </row>
    <row r="2005" spans="1:6">
      <c r="A2005" s="467">
        <v>3</v>
      </c>
      <c r="B2005" s="467">
        <v>25</v>
      </c>
      <c r="C2005" s="467">
        <v>11</v>
      </c>
      <c r="D2005" s="471">
        <v>18.790413519875273</v>
      </c>
      <c r="E2005" s="471">
        <v>48.287579929047517</v>
      </c>
      <c r="F2005" s="467">
        <f>'2019 Actual plus Potential'!E2004</f>
        <v>95</v>
      </c>
    </row>
    <row r="2006" spans="1:6">
      <c r="A2006" s="467">
        <v>3</v>
      </c>
      <c r="B2006" s="467">
        <v>25</v>
      </c>
      <c r="C2006" s="467">
        <v>12</v>
      </c>
      <c r="D2006" s="471">
        <v>11.703209830968406</v>
      </c>
      <c r="E2006" s="471">
        <v>49.765252311330897</v>
      </c>
      <c r="F2006" s="467">
        <f>'2019 Actual plus Potential'!E2005</f>
        <v>95</v>
      </c>
    </row>
    <row r="2007" spans="1:6">
      <c r="A2007" s="467">
        <v>3</v>
      </c>
      <c r="B2007" s="467">
        <v>25</v>
      </c>
      <c r="C2007" s="467">
        <v>13</v>
      </c>
      <c r="D2007" s="471">
        <v>7.5723791512612086</v>
      </c>
      <c r="E2007" s="471">
        <v>48.228911094388302</v>
      </c>
      <c r="F2007" s="467">
        <f>'2019 Actual plus Potential'!E2006</f>
        <v>81</v>
      </c>
    </row>
    <row r="2008" spans="1:6">
      <c r="A2008" s="467">
        <v>3</v>
      </c>
      <c r="B2008" s="467">
        <v>25</v>
      </c>
      <c r="C2008" s="467">
        <v>14</v>
      </c>
      <c r="D2008" s="471">
        <v>1.6558209230167236</v>
      </c>
      <c r="E2008" s="471">
        <v>29.32659481831864</v>
      </c>
      <c r="F2008" s="467">
        <f>'2019 Actual plus Potential'!E2007</f>
        <v>83</v>
      </c>
    </row>
    <row r="2009" spans="1:6">
      <c r="A2009" s="467">
        <v>3</v>
      </c>
      <c r="B2009" s="467">
        <v>25</v>
      </c>
      <c r="C2009" s="467">
        <v>15</v>
      </c>
      <c r="D2009" s="471">
        <v>3.0327025631415405</v>
      </c>
      <c r="E2009" s="471">
        <v>23.430768060632122</v>
      </c>
      <c r="F2009" s="467">
        <f>'2019 Actual plus Potential'!E2008</f>
        <v>69</v>
      </c>
    </row>
    <row r="2010" spans="1:6">
      <c r="A2010" s="467">
        <v>3</v>
      </c>
      <c r="B2010" s="467">
        <v>25</v>
      </c>
      <c r="C2010" s="467">
        <v>16</v>
      </c>
      <c r="D2010" s="471">
        <v>4.9156433035775198</v>
      </c>
      <c r="E2010" s="471">
        <v>15.377492689744139</v>
      </c>
      <c r="F2010" s="467">
        <f>'2019 Actual plus Potential'!E2009</f>
        <v>81</v>
      </c>
    </row>
    <row r="2011" spans="1:6">
      <c r="A2011" s="467">
        <v>3</v>
      </c>
      <c r="B2011" s="467">
        <v>25</v>
      </c>
      <c r="C2011" s="467">
        <v>17</v>
      </c>
      <c r="D2011" s="471">
        <v>3.3809633121491762</v>
      </c>
      <c r="E2011" s="471">
        <v>15.533942915502042</v>
      </c>
      <c r="F2011" s="467">
        <f>'2019 Actual plus Potential'!E2010</f>
        <v>85</v>
      </c>
    </row>
    <row r="2012" spans="1:6">
      <c r="A2012" s="467">
        <v>3</v>
      </c>
      <c r="B2012" s="467">
        <v>25</v>
      </c>
      <c r="C2012" s="467">
        <v>18</v>
      </c>
      <c r="D2012" s="471">
        <v>1.2931363598581238</v>
      </c>
      <c r="E2012" s="471">
        <v>9.38857804773167</v>
      </c>
      <c r="F2012" s="467">
        <f>'2019 Actual plus Potential'!E2011</f>
        <v>83</v>
      </c>
    </row>
    <row r="2013" spans="1:6">
      <c r="A2013" s="467">
        <v>3</v>
      </c>
      <c r="B2013" s="467">
        <v>25</v>
      </c>
      <c r="C2013" s="467">
        <v>19</v>
      </c>
      <c r="D2013" s="471">
        <v>2.4409725798191131</v>
      </c>
      <c r="E2013" s="471">
        <v>16.400677166200818</v>
      </c>
      <c r="F2013" s="467">
        <f>'2019 Actual plus Potential'!E2012</f>
        <v>87</v>
      </c>
    </row>
    <row r="2014" spans="1:6">
      <c r="A2014" s="467">
        <v>3</v>
      </c>
      <c r="B2014" s="467">
        <v>25</v>
      </c>
      <c r="C2014" s="467">
        <v>20</v>
      </c>
      <c r="D2014" s="471">
        <v>2.7313833084892365</v>
      </c>
      <c r="E2014" s="471">
        <v>63.313059610836383</v>
      </c>
      <c r="F2014" s="467">
        <f>'2019 Actual plus Potential'!E2013</f>
        <v>93</v>
      </c>
    </row>
    <row r="2015" spans="1:6">
      <c r="A2015" s="467">
        <v>3</v>
      </c>
      <c r="B2015" s="467">
        <v>25</v>
      </c>
      <c r="C2015" s="467">
        <v>21</v>
      </c>
      <c r="D2015" s="471">
        <v>53.259473283500228</v>
      </c>
      <c r="E2015" s="471">
        <v>89.11795984734465</v>
      </c>
      <c r="F2015" s="467">
        <f>'2019 Actual plus Potential'!E2014</f>
        <v>93</v>
      </c>
    </row>
    <row r="2016" spans="1:6">
      <c r="A2016" s="467">
        <v>3</v>
      </c>
      <c r="B2016" s="467">
        <v>25</v>
      </c>
      <c r="C2016" s="467">
        <v>22</v>
      </c>
      <c r="D2016" s="471">
        <v>80.046073286563313</v>
      </c>
      <c r="E2016" s="471">
        <v>91.929370404214154</v>
      </c>
      <c r="F2016" s="467">
        <f>'2019 Actual plus Potential'!E2015</f>
        <v>100</v>
      </c>
    </row>
    <row r="2017" spans="1:6">
      <c r="A2017" s="467">
        <v>3</v>
      </c>
      <c r="B2017" s="467">
        <v>25</v>
      </c>
      <c r="C2017" s="467">
        <v>23</v>
      </c>
      <c r="D2017" s="471">
        <v>82.569394671188206</v>
      </c>
      <c r="E2017" s="471">
        <v>89.190709202322083</v>
      </c>
      <c r="F2017" s="467">
        <f>'2019 Actual plus Potential'!E2016</f>
        <v>61</v>
      </c>
    </row>
    <row r="2018" spans="1:6">
      <c r="A2018" s="467">
        <v>3</v>
      </c>
      <c r="B2018" s="467">
        <v>25</v>
      </c>
      <c r="C2018" s="467">
        <v>24</v>
      </c>
      <c r="D2018" s="471">
        <v>63.408910746239144</v>
      </c>
      <c r="E2018" s="471">
        <v>76.680949150720267</v>
      </c>
      <c r="F2018" s="467">
        <f>'2019 Actual plus Potential'!E2017</f>
        <v>13</v>
      </c>
    </row>
    <row r="2019" spans="1:6">
      <c r="A2019" s="467">
        <v>3</v>
      </c>
      <c r="B2019" s="467">
        <v>26</v>
      </c>
      <c r="C2019" s="467">
        <v>1</v>
      </c>
      <c r="D2019" s="471">
        <v>39.238162215212341</v>
      </c>
      <c r="E2019" s="471">
        <v>76.598812782197371</v>
      </c>
      <c r="F2019" s="467">
        <f>'2019 Actual plus Potential'!E2018</f>
        <v>47</v>
      </c>
    </row>
    <row r="2020" spans="1:6">
      <c r="A2020" s="467">
        <v>3</v>
      </c>
      <c r="B2020" s="467">
        <v>26</v>
      </c>
      <c r="C2020" s="467">
        <v>2</v>
      </c>
      <c r="D2020" s="471">
        <v>40.43684834383965</v>
      </c>
      <c r="E2020" s="471">
        <v>94.693063642227486</v>
      </c>
      <c r="F2020" s="467">
        <f>'2019 Actual plus Potential'!E2019</f>
        <v>50</v>
      </c>
    </row>
    <row r="2021" spans="1:6">
      <c r="A2021" s="467">
        <v>3</v>
      </c>
      <c r="B2021" s="467">
        <v>26</v>
      </c>
      <c r="C2021" s="467">
        <v>3</v>
      </c>
      <c r="D2021" s="471">
        <v>26.791560286105888</v>
      </c>
      <c r="E2021" s="471">
        <v>97.910462534938731</v>
      </c>
      <c r="F2021" s="467">
        <f>'2019 Actual plus Potential'!E2020</f>
        <v>35</v>
      </c>
    </row>
    <row r="2022" spans="1:6">
      <c r="A2022" s="467">
        <v>3</v>
      </c>
      <c r="B2022" s="467">
        <v>26</v>
      </c>
      <c r="C2022" s="467">
        <v>4</v>
      </c>
      <c r="D2022" s="471">
        <v>10.317418471733758</v>
      </c>
      <c r="E2022" s="471">
        <v>99.835582562889698</v>
      </c>
      <c r="F2022" s="467">
        <f>'2019 Actual plus Potential'!E2021</f>
        <v>44</v>
      </c>
    </row>
    <row r="2023" spans="1:6">
      <c r="A2023" s="467">
        <v>3</v>
      </c>
      <c r="B2023" s="467">
        <v>26</v>
      </c>
      <c r="C2023" s="467">
        <v>5</v>
      </c>
      <c r="D2023" s="471">
        <v>5.5815861961156941</v>
      </c>
      <c r="E2023" s="471">
        <v>99.57900419264675</v>
      </c>
      <c r="F2023" s="467">
        <f>'2019 Actual plus Potential'!E2022</f>
        <v>84</v>
      </c>
    </row>
    <row r="2024" spans="1:6">
      <c r="A2024" s="467">
        <v>3</v>
      </c>
      <c r="B2024" s="467">
        <v>26</v>
      </c>
      <c r="C2024" s="467">
        <v>6</v>
      </c>
      <c r="D2024" s="471">
        <v>7.7944302791250575</v>
      </c>
      <c r="E2024" s="471">
        <v>99.57900419264675</v>
      </c>
      <c r="F2024" s="467">
        <f>'2019 Actual plus Potential'!E2023</f>
        <v>63</v>
      </c>
    </row>
    <row r="2025" spans="1:6">
      <c r="A2025" s="467">
        <v>3</v>
      </c>
      <c r="B2025" s="467">
        <v>26</v>
      </c>
      <c r="C2025" s="467">
        <v>7</v>
      </c>
      <c r="D2025" s="471">
        <v>16.813656916096029</v>
      </c>
      <c r="E2025" s="471">
        <v>49.187168727155452</v>
      </c>
      <c r="F2025" s="467">
        <f>'2019 Actual plus Potential'!E2024</f>
        <v>67</v>
      </c>
    </row>
    <row r="2026" spans="1:6">
      <c r="A2026" s="467">
        <v>3</v>
      </c>
      <c r="B2026" s="467">
        <v>26</v>
      </c>
      <c r="C2026" s="467">
        <v>8</v>
      </c>
      <c r="D2026" s="471">
        <v>18.44203731094774</v>
      </c>
      <c r="E2026" s="471">
        <v>6.9557770371963015</v>
      </c>
      <c r="F2026" s="467">
        <f>'2019 Actual plus Potential'!E2025</f>
        <v>75</v>
      </c>
    </row>
    <row r="2027" spans="1:6">
      <c r="A2027" s="467">
        <v>3</v>
      </c>
      <c r="B2027" s="467">
        <v>26</v>
      </c>
      <c r="C2027" s="467">
        <v>9</v>
      </c>
      <c r="D2027" s="471">
        <v>3.6975479975433712</v>
      </c>
      <c r="E2027" s="471">
        <v>3.0304408729305528</v>
      </c>
      <c r="F2027" s="467">
        <f>'2019 Actual plus Potential'!E2026</f>
        <v>67</v>
      </c>
    </row>
    <row r="2028" spans="1:6">
      <c r="A2028" s="467">
        <v>3</v>
      </c>
      <c r="B2028" s="467">
        <v>26</v>
      </c>
      <c r="C2028" s="467">
        <v>10</v>
      </c>
      <c r="D2028" s="471">
        <v>1.1490988218259497</v>
      </c>
      <c r="E2028" s="471">
        <v>4.6238864222747802</v>
      </c>
      <c r="F2028" s="467">
        <f>'2019 Actual plus Potential'!E2027</f>
        <v>92</v>
      </c>
    </row>
    <row r="2029" spans="1:6">
      <c r="A2029" s="467">
        <v>3</v>
      </c>
      <c r="B2029" s="467">
        <v>26</v>
      </c>
      <c r="C2029" s="467">
        <v>11</v>
      </c>
      <c r="D2029" s="471">
        <v>1.4087038141334254</v>
      </c>
      <c r="E2029" s="471">
        <v>5.0478665340786932</v>
      </c>
      <c r="F2029" s="467">
        <f>'2019 Actual plus Potential'!E2028</f>
        <v>91</v>
      </c>
    </row>
    <row r="2030" spans="1:6">
      <c r="A2030" s="467">
        <v>3</v>
      </c>
      <c r="B2030" s="467">
        <v>26</v>
      </c>
      <c r="C2030" s="467">
        <v>12</v>
      </c>
      <c r="D2030" s="471">
        <v>4.059171785107015</v>
      </c>
      <c r="E2030" s="471">
        <v>9.8156871640507415</v>
      </c>
      <c r="F2030" s="467">
        <f>'2019 Actual plus Potential'!E2029</f>
        <v>95</v>
      </c>
    </row>
    <row r="2031" spans="1:6">
      <c r="A2031" s="467">
        <v>3</v>
      </c>
      <c r="B2031" s="467">
        <v>26</v>
      </c>
      <c r="C2031" s="467">
        <v>13</v>
      </c>
      <c r="D2031" s="471">
        <v>13.737817537024554</v>
      </c>
      <c r="E2031" s="471">
        <v>4.0935201569554938</v>
      </c>
      <c r="F2031" s="467">
        <f>'2019 Actual plus Potential'!E2030</f>
        <v>77</v>
      </c>
    </row>
    <row r="2032" spans="1:6">
      <c r="A2032" s="467">
        <v>3</v>
      </c>
      <c r="B2032" s="467">
        <v>26</v>
      </c>
      <c r="C2032" s="467">
        <v>14</v>
      </c>
      <c r="D2032" s="471">
        <v>21.068822954310093</v>
      </c>
      <c r="E2032" s="471">
        <v>8.3387970328961512</v>
      </c>
      <c r="F2032" s="467">
        <f>'2019 Actual plus Potential'!E2031</f>
        <v>42</v>
      </c>
    </row>
    <row r="2033" spans="1:6">
      <c r="A2033" s="467">
        <v>3</v>
      </c>
      <c r="B2033" s="467">
        <v>26</v>
      </c>
      <c r="C2033" s="467">
        <v>15</v>
      </c>
      <c r="D2033" s="471">
        <v>6.4500243175746519</v>
      </c>
      <c r="E2033" s="471">
        <v>4.1561002472586539</v>
      </c>
      <c r="F2033" s="467">
        <f>'2019 Actual plus Potential'!E2032</f>
        <v>20</v>
      </c>
    </row>
    <row r="2034" spans="1:6">
      <c r="A2034" s="467">
        <v>3</v>
      </c>
      <c r="B2034" s="467">
        <v>26</v>
      </c>
      <c r="C2034" s="467">
        <v>16</v>
      </c>
      <c r="D2034" s="471">
        <v>4.0822353963958564</v>
      </c>
      <c r="E2034" s="471">
        <v>3.4215664373253065</v>
      </c>
      <c r="F2034" s="467">
        <f>'2019 Actual plus Potential'!E2033</f>
        <v>14</v>
      </c>
    </row>
    <row r="2035" spans="1:6">
      <c r="A2035" s="467">
        <v>3</v>
      </c>
      <c r="B2035" s="467">
        <v>26</v>
      </c>
      <c r="C2035" s="467">
        <v>17</v>
      </c>
      <c r="D2035" s="471">
        <v>4.3666199955480964</v>
      </c>
      <c r="E2035" s="471">
        <v>21.77239566759836</v>
      </c>
      <c r="F2035" s="467">
        <f>'2019 Actual plus Potential'!E2034</f>
        <v>6</v>
      </c>
    </row>
    <row r="2036" spans="1:6">
      <c r="A2036" s="467">
        <v>3</v>
      </c>
      <c r="B2036" s="467">
        <v>26</v>
      </c>
      <c r="C2036" s="467">
        <v>18</v>
      </c>
      <c r="D2036" s="471">
        <v>9.5939531083832854</v>
      </c>
      <c r="E2036" s="471">
        <v>64.989423779832293</v>
      </c>
      <c r="F2036" s="467">
        <f>'2019 Actual plus Potential'!E2035</f>
        <v>1</v>
      </c>
    </row>
    <row r="2037" spans="1:6">
      <c r="A2037" s="467">
        <v>3</v>
      </c>
      <c r="B2037" s="467">
        <v>26</v>
      </c>
      <c r="C2037" s="467">
        <v>19</v>
      </c>
      <c r="D2037" s="471">
        <v>4.0795951757843456</v>
      </c>
      <c r="E2037" s="471">
        <v>90.522100623521837</v>
      </c>
      <c r="F2037" s="467">
        <f>'2019 Actual plus Potential'!E2036</f>
        <v>0</v>
      </c>
    </row>
    <row r="2038" spans="1:6">
      <c r="A2038" s="467">
        <v>3</v>
      </c>
      <c r="B2038" s="467">
        <v>26</v>
      </c>
      <c r="C2038" s="467">
        <v>20</v>
      </c>
      <c r="D2038" s="471">
        <v>7.3319893412037436</v>
      </c>
      <c r="E2038" s="471">
        <v>94.158786121264257</v>
      </c>
      <c r="F2038" s="467">
        <f>'2019 Actual plus Potential'!E2037</f>
        <v>0</v>
      </c>
    </row>
    <row r="2039" spans="1:6">
      <c r="A2039" s="467">
        <v>3</v>
      </c>
      <c r="B2039" s="467">
        <v>26</v>
      </c>
      <c r="C2039" s="467">
        <v>21</v>
      </c>
      <c r="D2039" s="471">
        <v>34.119701418668285</v>
      </c>
      <c r="E2039" s="471">
        <v>91.725202859600088</v>
      </c>
      <c r="F2039" s="467">
        <f>'2019 Actual plus Potential'!E2038</f>
        <v>0</v>
      </c>
    </row>
    <row r="2040" spans="1:6">
      <c r="A2040" s="467">
        <v>3</v>
      </c>
      <c r="B2040" s="467">
        <v>26</v>
      </c>
      <c r="C2040" s="467">
        <v>22</v>
      </c>
      <c r="D2040" s="471">
        <v>40.831840881668278</v>
      </c>
      <c r="E2040" s="471">
        <v>89.723422221027747</v>
      </c>
      <c r="F2040" s="467">
        <f>'2019 Actual plus Potential'!E2039</f>
        <v>0</v>
      </c>
    </row>
    <row r="2041" spans="1:6">
      <c r="A2041" s="467">
        <v>3</v>
      </c>
      <c r="B2041" s="467">
        <v>26</v>
      </c>
      <c r="C2041" s="467">
        <v>23</v>
      </c>
      <c r="D2041" s="471">
        <v>31.27152260458092</v>
      </c>
      <c r="E2041" s="471">
        <v>62.315689421629756</v>
      </c>
      <c r="F2041" s="467">
        <f>'2019 Actual plus Potential'!E2040</f>
        <v>1</v>
      </c>
    </row>
    <row r="2042" spans="1:6">
      <c r="A2042" s="467">
        <v>3</v>
      </c>
      <c r="B2042" s="467">
        <v>26</v>
      </c>
      <c r="C2042" s="467">
        <v>24</v>
      </c>
      <c r="D2042" s="471">
        <v>11.953921702407253</v>
      </c>
      <c r="E2042" s="471">
        <v>60.665139539883896</v>
      </c>
      <c r="F2042" s="467">
        <f>'2019 Actual plus Potential'!E2041</f>
        <v>6</v>
      </c>
    </row>
    <row r="2043" spans="1:6">
      <c r="A2043" s="467">
        <v>3</v>
      </c>
      <c r="B2043" s="467">
        <v>27</v>
      </c>
      <c r="C2043" s="467">
        <v>1</v>
      </c>
      <c r="D2043" s="471">
        <v>5.4605094104830485</v>
      </c>
      <c r="E2043" s="471">
        <v>68.952307998279935</v>
      </c>
      <c r="F2043" s="467">
        <f>'2019 Actual plus Potential'!E2042</f>
        <v>9</v>
      </c>
    </row>
    <row r="2044" spans="1:6">
      <c r="A2044" s="467">
        <v>3</v>
      </c>
      <c r="B2044" s="467">
        <v>27</v>
      </c>
      <c r="C2044" s="467">
        <v>2</v>
      </c>
      <c r="D2044" s="471">
        <v>6.4717664235921184</v>
      </c>
      <c r="E2044" s="471">
        <v>97.49899844119544</v>
      </c>
      <c r="F2044" s="467">
        <f>'2019 Actual plus Potential'!E2043</f>
        <v>7</v>
      </c>
    </row>
    <row r="2045" spans="1:6">
      <c r="A2045" s="467">
        <v>3</v>
      </c>
      <c r="B2045" s="467">
        <v>27</v>
      </c>
      <c r="C2045" s="467">
        <v>3</v>
      </c>
      <c r="D2045" s="471">
        <v>26.883238202995383</v>
      </c>
      <c r="E2045" s="471">
        <v>99.675221081487848</v>
      </c>
      <c r="F2045" s="467">
        <f>'2019 Actual plus Potential'!E2044</f>
        <v>9</v>
      </c>
    </row>
    <row r="2046" spans="1:6">
      <c r="A2046" s="467">
        <v>3</v>
      </c>
      <c r="B2046" s="467">
        <v>27</v>
      </c>
      <c r="C2046" s="467">
        <v>4</v>
      </c>
      <c r="D2046" s="471">
        <v>39.454009782437574</v>
      </c>
      <c r="E2046" s="471">
        <v>99.835582562889698</v>
      </c>
      <c r="F2046" s="467">
        <f>'2019 Actual plus Potential'!E2045</f>
        <v>34</v>
      </c>
    </row>
    <row r="2047" spans="1:6">
      <c r="A2047" s="467">
        <v>3</v>
      </c>
      <c r="B2047" s="467">
        <v>27</v>
      </c>
      <c r="C2047" s="467">
        <v>5</v>
      </c>
      <c r="D2047" s="471">
        <v>67.016463145012651</v>
      </c>
      <c r="E2047" s="471">
        <v>97.840059933347675</v>
      </c>
      <c r="F2047" s="467">
        <f>'2019 Actual plus Potential'!E2046</f>
        <v>63</v>
      </c>
    </row>
    <row r="2048" spans="1:6">
      <c r="A2048" s="467">
        <v>3</v>
      </c>
      <c r="B2048" s="467">
        <v>27</v>
      </c>
      <c r="C2048" s="467">
        <v>6</v>
      </c>
      <c r="D2048" s="471">
        <v>93.049247655240251</v>
      </c>
      <c r="E2048" s="471">
        <v>99.395957428510016</v>
      </c>
      <c r="F2048" s="467">
        <f>'2019 Actual plus Potential'!E2047</f>
        <v>82</v>
      </c>
    </row>
    <row r="2049" spans="1:6">
      <c r="A2049" s="467">
        <v>3</v>
      </c>
      <c r="B2049" s="467">
        <v>27</v>
      </c>
      <c r="C2049" s="467">
        <v>7</v>
      </c>
      <c r="D2049" s="471">
        <v>99.888136546609161</v>
      </c>
      <c r="E2049" s="471">
        <v>94.095423779832288</v>
      </c>
      <c r="F2049" s="467">
        <f>'2019 Actual plus Potential'!E2048</f>
        <v>66</v>
      </c>
    </row>
    <row r="2050" spans="1:6">
      <c r="A2050" s="467">
        <v>3</v>
      </c>
      <c r="B2050" s="467">
        <v>27</v>
      </c>
      <c r="C2050" s="467">
        <v>8</v>
      </c>
      <c r="D2050" s="471">
        <v>93.963142380446754</v>
      </c>
      <c r="E2050" s="471">
        <v>86.946430713824981</v>
      </c>
      <c r="F2050" s="467">
        <f>'2019 Actual plus Potential'!E2049</f>
        <v>89</v>
      </c>
    </row>
    <row r="2051" spans="1:6">
      <c r="A2051" s="467">
        <v>3</v>
      </c>
      <c r="B2051" s="467">
        <v>27</v>
      </c>
      <c r="C2051" s="467">
        <v>9</v>
      </c>
      <c r="D2051" s="471">
        <v>126.13934806983812</v>
      </c>
      <c r="E2051" s="471">
        <v>84.003601967318858</v>
      </c>
      <c r="F2051" s="467">
        <f>'2019 Actual plus Potential'!E2050</f>
        <v>79</v>
      </c>
    </row>
    <row r="2052" spans="1:6">
      <c r="A2052" s="467">
        <v>3</v>
      </c>
      <c r="B2052" s="467">
        <v>27</v>
      </c>
      <c r="C2052" s="467">
        <v>10</v>
      </c>
      <c r="D2052" s="471">
        <v>125.94107474898549</v>
      </c>
      <c r="E2052" s="471">
        <v>53.978456890991183</v>
      </c>
      <c r="F2052" s="467">
        <f>'2019 Actual plus Potential'!E2051</f>
        <v>78</v>
      </c>
    </row>
    <row r="2053" spans="1:6">
      <c r="A2053" s="467">
        <v>3</v>
      </c>
      <c r="B2053" s="467">
        <v>27</v>
      </c>
      <c r="C2053" s="467">
        <v>11</v>
      </c>
      <c r="D2053" s="471">
        <v>113.722120808415</v>
      </c>
      <c r="E2053" s="471">
        <v>59.895404429155022</v>
      </c>
      <c r="F2053" s="467">
        <f>'2019 Actual plus Potential'!E2052</f>
        <v>79</v>
      </c>
    </row>
    <row r="2054" spans="1:6">
      <c r="A2054" s="467">
        <v>3</v>
      </c>
      <c r="B2054" s="467">
        <v>27</v>
      </c>
      <c r="C2054" s="467">
        <v>12</v>
      </c>
      <c r="D2054" s="471">
        <v>105.35818793193015</v>
      </c>
      <c r="E2054" s="471">
        <v>66.019648516448072</v>
      </c>
      <c r="F2054" s="467">
        <f>'2019 Actual plus Potential'!E2053</f>
        <v>75</v>
      </c>
    </row>
    <row r="2055" spans="1:6">
      <c r="A2055" s="467">
        <v>3</v>
      </c>
      <c r="B2055" s="467">
        <v>27</v>
      </c>
      <c r="C2055" s="467">
        <v>13</v>
      </c>
      <c r="D2055" s="471">
        <v>103.78916050121477</v>
      </c>
      <c r="E2055" s="471">
        <v>68.320249086218027</v>
      </c>
      <c r="F2055" s="467">
        <f>'2019 Actual plus Potential'!E2054</f>
        <v>65</v>
      </c>
    </row>
    <row r="2056" spans="1:6">
      <c r="A2056" s="467">
        <v>3</v>
      </c>
      <c r="B2056" s="467">
        <v>27</v>
      </c>
      <c r="C2056" s="467">
        <v>14</v>
      </c>
      <c r="D2056" s="471">
        <v>86.886829643044706</v>
      </c>
      <c r="E2056" s="471">
        <v>62.235899806493222</v>
      </c>
      <c r="F2056" s="467">
        <f>'2019 Actual plus Potential'!E2055</f>
        <v>38</v>
      </c>
    </row>
    <row r="2057" spans="1:6">
      <c r="A2057" s="467">
        <v>3</v>
      </c>
      <c r="B2057" s="467">
        <v>27</v>
      </c>
      <c r="C2057" s="467">
        <v>15</v>
      </c>
      <c r="D2057" s="471">
        <v>110.82827836364797</v>
      </c>
      <c r="E2057" s="471">
        <v>58.775220812728442</v>
      </c>
      <c r="F2057" s="467">
        <f>'2019 Actual plus Potential'!E2056</f>
        <v>15</v>
      </c>
    </row>
    <row r="2058" spans="1:6">
      <c r="A2058" s="467">
        <v>3</v>
      </c>
      <c r="B2058" s="467">
        <v>27</v>
      </c>
      <c r="C2058" s="467">
        <v>16</v>
      </c>
      <c r="D2058" s="471">
        <v>122.68107742716447</v>
      </c>
      <c r="E2058" s="471">
        <v>41.966990808428299</v>
      </c>
      <c r="F2058" s="467">
        <f>'2019 Actual plus Potential'!E2057</f>
        <v>5</v>
      </c>
    </row>
    <row r="2059" spans="1:6">
      <c r="A2059" s="467">
        <v>3</v>
      </c>
      <c r="B2059" s="467">
        <v>27</v>
      </c>
      <c r="C2059" s="467">
        <v>17</v>
      </c>
      <c r="D2059" s="471">
        <v>115.2273451435029</v>
      </c>
      <c r="E2059" s="471">
        <v>20.117152279079768</v>
      </c>
      <c r="F2059" s="467">
        <f>'2019 Actual plus Potential'!E2058</f>
        <v>0</v>
      </c>
    </row>
    <row r="2060" spans="1:6">
      <c r="A2060" s="467">
        <v>3</v>
      </c>
      <c r="B2060" s="467">
        <v>27</v>
      </c>
      <c r="C2060" s="467">
        <v>18</v>
      </c>
      <c r="D2060" s="471">
        <v>126.75744112336595</v>
      </c>
      <c r="E2060" s="471">
        <v>2.5978559987099548</v>
      </c>
      <c r="F2060" s="467">
        <f>'2019 Actual plus Potential'!E2059</f>
        <v>1</v>
      </c>
    </row>
    <row r="2061" spans="1:6">
      <c r="A2061" s="467">
        <v>3</v>
      </c>
      <c r="B2061" s="467">
        <v>27</v>
      </c>
      <c r="C2061" s="467">
        <v>19</v>
      </c>
      <c r="D2061" s="471">
        <v>118.02188652491097</v>
      </c>
      <c r="E2061" s="471">
        <v>2.1112957966028811</v>
      </c>
      <c r="F2061" s="467">
        <f>'2019 Actual plus Potential'!E2060</f>
        <v>4</v>
      </c>
    </row>
    <row r="2062" spans="1:6">
      <c r="A2062" s="467">
        <v>3</v>
      </c>
      <c r="B2062" s="467">
        <v>27</v>
      </c>
      <c r="C2062" s="467">
        <v>20</v>
      </c>
      <c r="D2062" s="471">
        <v>118.92504786703454</v>
      </c>
      <c r="E2062" s="471">
        <v>0.80962991829714037</v>
      </c>
      <c r="F2062" s="467">
        <f>'2019 Actual plus Potential'!E2061</f>
        <v>41</v>
      </c>
    </row>
    <row r="2063" spans="1:6">
      <c r="A2063" s="467">
        <v>3</v>
      </c>
      <c r="B2063" s="467">
        <v>27</v>
      </c>
      <c r="C2063" s="467">
        <v>21</v>
      </c>
      <c r="D2063" s="471">
        <v>123.77949462831583</v>
      </c>
      <c r="E2063" s="471">
        <v>1.1522559127069447</v>
      </c>
      <c r="F2063" s="467">
        <f>'2019 Actual plus Potential'!E2062</f>
        <v>29</v>
      </c>
    </row>
    <row r="2064" spans="1:6">
      <c r="A2064" s="467">
        <v>3</v>
      </c>
      <c r="B2064" s="467">
        <v>27</v>
      </c>
      <c r="C2064" s="467">
        <v>22</v>
      </c>
      <c r="D2064" s="471">
        <v>112.38521303159389</v>
      </c>
      <c r="E2064" s="471">
        <v>15.403306976994195</v>
      </c>
      <c r="F2064" s="467">
        <f>'2019 Actual plus Potential'!E2063</f>
        <v>20</v>
      </c>
    </row>
    <row r="2065" spans="1:6">
      <c r="A2065" s="467">
        <v>3</v>
      </c>
      <c r="B2065" s="467">
        <v>27</v>
      </c>
      <c r="C2065" s="467">
        <v>23</v>
      </c>
      <c r="D2065" s="471">
        <v>97.213980699871158</v>
      </c>
      <c r="E2065" s="471">
        <v>29.569874919372179</v>
      </c>
      <c r="F2065" s="467">
        <f>'2019 Actual plus Potential'!E2064</f>
        <v>28</v>
      </c>
    </row>
    <row r="2066" spans="1:6">
      <c r="A2066" s="467">
        <v>3</v>
      </c>
      <c r="B2066" s="467">
        <v>27</v>
      </c>
      <c r="C2066" s="467">
        <v>24</v>
      </c>
      <c r="D2066" s="471">
        <v>88.545011587933189</v>
      </c>
      <c r="E2066" s="471">
        <v>49.589245807353251</v>
      </c>
      <c r="F2066" s="467">
        <f>'2019 Actual plus Potential'!E2065</f>
        <v>43</v>
      </c>
    </row>
    <row r="2067" spans="1:6">
      <c r="A2067" s="467">
        <v>3</v>
      </c>
      <c r="B2067" s="467">
        <v>28</v>
      </c>
      <c r="C2067" s="467">
        <v>1</v>
      </c>
      <c r="D2067" s="471">
        <v>101.16544904899681</v>
      </c>
      <c r="E2067" s="471">
        <v>64.8846021285745</v>
      </c>
      <c r="F2067" s="467">
        <f>'2019 Actual plus Potential'!E2066</f>
        <v>68</v>
      </c>
    </row>
    <row r="2068" spans="1:6">
      <c r="A2068" s="467">
        <v>3</v>
      </c>
      <c r="B2068" s="467">
        <v>28</v>
      </c>
      <c r="C2068" s="467">
        <v>2</v>
      </c>
      <c r="D2068" s="471">
        <v>100.98299257429159</v>
      </c>
      <c r="E2068" s="471">
        <v>52.165198774457103</v>
      </c>
      <c r="F2068" s="467">
        <f>'2019 Actual plus Potential'!E2067</f>
        <v>34</v>
      </c>
    </row>
    <row r="2069" spans="1:6">
      <c r="A2069" s="467">
        <v>3</v>
      </c>
      <c r="B2069" s="467">
        <v>28</v>
      </c>
      <c r="C2069" s="467">
        <v>3</v>
      </c>
      <c r="D2069" s="471">
        <v>89.028772029149394</v>
      </c>
      <c r="E2069" s="471">
        <v>52.687742528488499</v>
      </c>
      <c r="F2069" s="467">
        <f>'2019 Actual plus Potential'!E2068</f>
        <v>21</v>
      </c>
    </row>
    <row r="2070" spans="1:6">
      <c r="A2070" s="467">
        <v>3</v>
      </c>
      <c r="B2070" s="467">
        <v>28</v>
      </c>
      <c r="C2070" s="467">
        <v>4</v>
      </c>
      <c r="D2070" s="471">
        <v>74.995349109869181</v>
      </c>
      <c r="E2070" s="471">
        <v>71.523567458611041</v>
      </c>
      <c r="F2070" s="467">
        <f>'2019 Actual plus Potential'!E2069</f>
        <v>5</v>
      </c>
    </row>
    <row r="2071" spans="1:6">
      <c r="A2071" s="467">
        <v>3</v>
      </c>
      <c r="B2071" s="467">
        <v>28</v>
      </c>
      <c r="C2071" s="467">
        <v>5</v>
      </c>
      <c r="D2071" s="471">
        <v>46.173803044973276</v>
      </c>
      <c r="E2071" s="471">
        <v>84.158487690819172</v>
      </c>
      <c r="F2071" s="467">
        <f>'2019 Actual plus Potential'!E2070</f>
        <v>0</v>
      </c>
    </row>
    <row r="2072" spans="1:6">
      <c r="A2072" s="467">
        <v>3</v>
      </c>
      <c r="B2072" s="467">
        <v>28</v>
      </c>
      <c r="C2072" s="467">
        <v>6</v>
      </c>
      <c r="D2072" s="471">
        <v>80.127283161139204</v>
      </c>
      <c r="E2072" s="471">
        <v>96.193421307245757</v>
      </c>
      <c r="F2072" s="467">
        <f>'2019 Actual plus Potential'!E2071</f>
        <v>0</v>
      </c>
    </row>
    <row r="2073" spans="1:6">
      <c r="A2073" s="467">
        <v>3</v>
      </c>
      <c r="B2073" s="467">
        <v>28</v>
      </c>
      <c r="C2073" s="467">
        <v>7</v>
      </c>
      <c r="D2073" s="471">
        <v>48.992772431736036</v>
      </c>
      <c r="E2073" s="471">
        <v>95.655232530638571</v>
      </c>
      <c r="F2073" s="467">
        <f>'2019 Actual plus Potential'!E2072</f>
        <v>0</v>
      </c>
    </row>
    <row r="2074" spans="1:6">
      <c r="A2074" s="467">
        <v>3</v>
      </c>
      <c r="B2074" s="467">
        <v>28</v>
      </c>
      <c r="C2074" s="467">
        <v>8</v>
      </c>
      <c r="D2074" s="471">
        <v>13.253702542319102</v>
      </c>
      <c r="E2074" s="471">
        <v>58.770527305955703</v>
      </c>
      <c r="F2074" s="467">
        <f>'2019 Actual plus Potential'!E2073</f>
        <v>0</v>
      </c>
    </row>
    <row r="2075" spans="1:6">
      <c r="A2075" s="467">
        <v>3</v>
      </c>
      <c r="B2075" s="467">
        <v>28</v>
      </c>
      <c r="C2075" s="467">
        <v>9</v>
      </c>
      <c r="D2075" s="471">
        <v>3.3811526794062448</v>
      </c>
      <c r="E2075" s="471">
        <v>59.459690550419261</v>
      </c>
      <c r="F2075" s="467">
        <f>'2019 Actual plus Potential'!E2074</f>
        <v>0</v>
      </c>
    </row>
    <row r="2076" spans="1:6">
      <c r="A2076" s="467">
        <v>3</v>
      </c>
      <c r="B2076" s="467">
        <v>28</v>
      </c>
      <c r="C2076" s="467">
        <v>10</v>
      </c>
      <c r="D2076" s="471">
        <v>11.596365377622394</v>
      </c>
      <c r="E2076" s="471">
        <v>73.123271016985598</v>
      </c>
      <c r="F2076" s="467">
        <f>'2019 Actual plus Potential'!E2075</f>
        <v>0</v>
      </c>
    </row>
    <row r="2077" spans="1:6">
      <c r="A2077" s="467">
        <v>3</v>
      </c>
      <c r="B2077" s="467">
        <v>28</v>
      </c>
      <c r="C2077" s="467">
        <v>11</v>
      </c>
      <c r="D2077" s="471">
        <v>13.737675087529681</v>
      </c>
      <c r="E2077" s="471">
        <v>85.154293377768226</v>
      </c>
      <c r="F2077" s="467">
        <f>'2019 Actual plus Potential'!E2076</f>
        <v>0</v>
      </c>
    </row>
    <row r="2078" spans="1:6">
      <c r="A2078" s="467">
        <v>3</v>
      </c>
      <c r="B2078" s="467">
        <v>28</v>
      </c>
      <c r="C2078" s="467">
        <v>12</v>
      </c>
      <c r="D2078" s="471">
        <v>10.588284288859731</v>
      </c>
      <c r="E2078" s="471">
        <v>91.489745269834444</v>
      </c>
      <c r="F2078" s="467">
        <f>'2019 Actual plus Potential'!E2077</f>
        <v>0</v>
      </c>
    </row>
    <row r="2079" spans="1:6">
      <c r="A2079" s="467">
        <v>3</v>
      </c>
      <c r="B2079" s="467">
        <v>28</v>
      </c>
      <c r="C2079" s="467">
        <v>13</v>
      </c>
      <c r="D2079" s="471">
        <v>3.809734046995493</v>
      </c>
      <c r="E2079" s="471">
        <v>87.765447645667606</v>
      </c>
      <c r="F2079" s="467">
        <f>'2019 Actual plus Potential'!E2078</f>
        <v>0</v>
      </c>
    </row>
    <row r="2080" spans="1:6">
      <c r="A2080" s="467">
        <v>3</v>
      </c>
      <c r="B2080" s="467">
        <v>28</v>
      </c>
      <c r="C2080" s="467">
        <v>14</v>
      </c>
      <c r="D2080" s="471">
        <v>0</v>
      </c>
      <c r="E2080" s="471">
        <v>93.883433723930338</v>
      </c>
      <c r="F2080" s="467">
        <f>'2019 Actual plus Potential'!E2079</f>
        <v>4</v>
      </c>
    </row>
    <row r="2081" spans="1:6">
      <c r="A2081" s="467">
        <v>3</v>
      </c>
      <c r="B2081" s="467">
        <v>28</v>
      </c>
      <c r="C2081" s="467">
        <v>15</v>
      </c>
      <c r="D2081" s="471">
        <v>0</v>
      </c>
      <c r="E2081" s="471">
        <v>98.440046549129221</v>
      </c>
      <c r="F2081" s="467">
        <f>'2019 Actual plus Potential'!E2080</f>
        <v>4</v>
      </c>
    </row>
    <row r="2082" spans="1:6">
      <c r="A2082" s="467">
        <v>3</v>
      </c>
      <c r="B2082" s="467">
        <v>28</v>
      </c>
      <c r="C2082" s="467">
        <v>16</v>
      </c>
      <c r="D2082" s="471">
        <v>0.71679446096450306</v>
      </c>
      <c r="E2082" s="471">
        <v>99.273144001290063</v>
      </c>
      <c r="F2082" s="467">
        <f>'2019 Actual plus Potential'!E2081</f>
        <v>0</v>
      </c>
    </row>
    <row r="2083" spans="1:6">
      <c r="A2083" s="467">
        <v>3</v>
      </c>
      <c r="B2083" s="467">
        <v>28</v>
      </c>
      <c r="C2083" s="467">
        <v>17</v>
      </c>
      <c r="D2083" s="471">
        <v>6.2950633236268358E-2</v>
      </c>
      <c r="E2083" s="471">
        <v>99.830106804988176</v>
      </c>
      <c r="F2083" s="467">
        <f>'2019 Actual plus Potential'!E2082</f>
        <v>0</v>
      </c>
    </row>
    <row r="2084" spans="1:6">
      <c r="A2084" s="467">
        <v>3</v>
      </c>
      <c r="B2084" s="467">
        <v>28</v>
      </c>
      <c r="C2084" s="467">
        <v>18</v>
      </c>
      <c r="D2084" s="471">
        <v>4.1760872229868635</v>
      </c>
      <c r="E2084" s="471">
        <v>99.826977800473031</v>
      </c>
      <c r="F2084" s="467">
        <f>'2019 Actual plus Potential'!E2083</f>
        <v>0</v>
      </c>
    </row>
    <row r="2085" spans="1:6">
      <c r="A2085" s="467">
        <v>3</v>
      </c>
      <c r="B2085" s="467">
        <v>28</v>
      </c>
      <c r="C2085" s="467">
        <v>19</v>
      </c>
      <c r="D2085" s="471">
        <v>5.508989848905439</v>
      </c>
      <c r="E2085" s="471">
        <v>99.325554826918946</v>
      </c>
      <c r="F2085" s="467">
        <f>'2019 Actual plus Potential'!E2084</f>
        <v>1</v>
      </c>
    </row>
    <row r="2086" spans="1:6">
      <c r="A2086" s="467">
        <v>3</v>
      </c>
      <c r="B2086" s="467">
        <v>28</v>
      </c>
      <c r="C2086" s="467">
        <v>20</v>
      </c>
      <c r="D2086" s="471">
        <v>6.3861436929910598</v>
      </c>
      <c r="E2086" s="471">
        <v>99.212128413244457</v>
      </c>
      <c r="F2086" s="467">
        <f>'2019 Actual plus Potential'!E2085</f>
        <v>5</v>
      </c>
    </row>
    <row r="2087" spans="1:6">
      <c r="A2087" s="467">
        <v>3</v>
      </c>
      <c r="B2087" s="467">
        <v>28</v>
      </c>
      <c r="C2087" s="467">
        <v>21</v>
      </c>
      <c r="D2087" s="471">
        <v>1.3465961099560797</v>
      </c>
      <c r="E2087" s="471">
        <v>96.586893625026875</v>
      </c>
      <c r="F2087" s="467">
        <f>'2019 Actual plus Potential'!E2086</f>
        <v>6</v>
      </c>
    </row>
    <row r="2088" spans="1:6">
      <c r="A2088" s="467">
        <v>3</v>
      </c>
      <c r="B2088" s="467">
        <v>28</v>
      </c>
      <c r="C2088" s="467">
        <v>22</v>
      </c>
      <c r="D2088" s="471">
        <v>0</v>
      </c>
      <c r="E2088" s="471">
        <v>99.747188185336483</v>
      </c>
      <c r="F2088" s="467">
        <f>'2019 Actual plus Potential'!E2087</f>
        <v>4</v>
      </c>
    </row>
    <row r="2089" spans="1:6">
      <c r="A2089" s="467">
        <v>3</v>
      </c>
      <c r="B2089" s="467">
        <v>28</v>
      </c>
      <c r="C2089" s="467">
        <v>23</v>
      </c>
      <c r="D2089" s="471">
        <v>0.60775714732201913</v>
      </c>
      <c r="E2089" s="471">
        <v>98.801446570629963</v>
      </c>
      <c r="F2089" s="467">
        <f>'2019 Actual plus Potential'!E2088</f>
        <v>0</v>
      </c>
    </row>
    <row r="2090" spans="1:6">
      <c r="A2090" s="467">
        <v>3</v>
      </c>
      <c r="B2090" s="467">
        <v>28</v>
      </c>
      <c r="C2090" s="467">
        <v>24</v>
      </c>
      <c r="D2090" s="471">
        <v>8.3417064437288335</v>
      </c>
      <c r="E2090" s="471">
        <v>99.549278649752736</v>
      </c>
      <c r="F2090" s="467">
        <f>'2019 Actual plus Potential'!E2089</f>
        <v>0</v>
      </c>
    </row>
    <row r="2091" spans="1:6">
      <c r="A2091" s="467">
        <v>3</v>
      </c>
      <c r="B2091" s="467">
        <v>29</v>
      </c>
      <c r="C2091" s="467">
        <v>1</v>
      </c>
      <c r="D2091" s="471">
        <v>21.67600899324562</v>
      </c>
      <c r="E2091" s="471">
        <v>99.726849655987976</v>
      </c>
      <c r="F2091" s="467">
        <f>'2019 Actual plus Potential'!E2090</f>
        <v>0</v>
      </c>
    </row>
    <row r="2092" spans="1:6">
      <c r="A2092" s="467">
        <v>3</v>
      </c>
      <c r="B2092" s="467">
        <v>29</v>
      </c>
      <c r="C2092" s="467">
        <v>2</v>
      </c>
      <c r="D2092" s="471">
        <v>14.61148171996421</v>
      </c>
      <c r="E2092" s="471">
        <v>99.456190765426797</v>
      </c>
      <c r="F2092" s="467">
        <f>'2019 Actual plus Potential'!E2091</f>
        <v>0</v>
      </c>
    </row>
    <row r="2093" spans="1:6">
      <c r="A2093" s="467">
        <v>3</v>
      </c>
      <c r="B2093" s="467">
        <v>29</v>
      </c>
      <c r="C2093" s="467">
        <v>3</v>
      </c>
      <c r="D2093" s="471">
        <v>42.204759686957651</v>
      </c>
      <c r="E2093" s="471">
        <v>45.768731294345301</v>
      </c>
      <c r="F2093" s="467">
        <f>'2019 Actual plus Potential'!E2092</f>
        <v>0</v>
      </c>
    </row>
    <row r="2094" spans="1:6">
      <c r="A2094" s="467">
        <v>3</v>
      </c>
      <c r="B2094" s="467">
        <v>29</v>
      </c>
      <c r="C2094" s="467">
        <v>4</v>
      </c>
      <c r="D2094" s="471">
        <v>76.350617746641802</v>
      </c>
      <c r="E2094" s="471">
        <v>43.824837239303378</v>
      </c>
      <c r="F2094" s="467">
        <f>'2019 Actual plus Potential'!E2093</f>
        <v>0</v>
      </c>
    </row>
    <row r="2095" spans="1:6">
      <c r="A2095" s="467">
        <v>3</v>
      </c>
      <c r="B2095" s="467">
        <v>29</v>
      </c>
      <c r="C2095" s="467">
        <v>5</v>
      </c>
      <c r="D2095" s="471">
        <v>102.32807385878122</v>
      </c>
      <c r="E2095" s="471">
        <v>75.872883734680713</v>
      </c>
      <c r="F2095" s="467">
        <f>'2019 Actual plus Potential'!E2094</f>
        <v>0</v>
      </c>
    </row>
    <row r="2096" spans="1:6">
      <c r="A2096" s="467">
        <v>3</v>
      </c>
      <c r="B2096" s="467">
        <v>29</v>
      </c>
      <c r="C2096" s="467">
        <v>6</v>
      </c>
      <c r="D2096" s="471">
        <v>135.2842345924366</v>
      </c>
      <c r="E2096" s="471">
        <v>69.576544399053972</v>
      </c>
      <c r="F2096" s="467">
        <f>'2019 Actual plus Potential'!E2095</f>
        <v>0</v>
      </c>
    </row>
    <row r="2097" spans="1:6">
      <c r="A2097" s="467">
        <v>3</v>
      </c>
      <c r="B2097" s="467">
        <v>29</v>
      </c>
      <c r="C2097" s="467">
        <v>7</v>
      </c>
      <c r="D2097" s="471">
        <v>103.44180620265128</v>
      </c>
      <c r="E2097" s="471">
        <v>69.862066061062137</v>
      </c>
      <c r="F2097" s="467">
        <f>'2019 Actual plus Potential'!E2096</f>
        <v>4</v>
      </c>
    </row>
    <row r="2098" spans="1:6">
      <c r="A2098" s="467">
        <v>3</v>
      </c>
      <c r="B2098" s="467">
        <v>29</v>
      </c>
      <c r="C2098" s="467">
        <v>8</v>
      </c>
      <c r="D2098" s="471">
        <v>30.348853356992439</v>
      </c>
      <c r="E2098" s="471">
        <v>67.874365942807998</v>
      </c>
      <c r="F2098" s="467">
        <f>'2019 Actual plus Potential'!E2097</f>
        <v>7</v>
      </c>
    </row>
    <row r="2099" spans="1:6">
      <c r="A2099" s="467">
        <v>3</v>
      </c>
      <c r="B2099" s="467">
        <v>29</v>
      </c>
      <c r="C2099" s="467">
        <v>9</v>
      </c>
      <c r="D2099" s="471">
        <v>63.717203702703053</v>
      </c>
      <c r="E2099" s="471">
        <v>86.196251881315845</v>
      </c>
      <c r="F2099" s="467">
        <f>'2019 Actual plus Potential'!E2098</f>
        <v>3</v>
      </c>
    </row>
    <row r="2100" spans="1:6">
      <c r="A2100" s="467">
        <v>3</v>
      </c>
      <c r="B2100" s="467">
        <v>29</v>
      </c>
      <c r="C2100" s="467">
        <v>10</v>
      </c>
      <c r="D2100" s="471">
        <v>135.34934069433723</v>
      </c>
      <c r="E2100" s="471">
        <v>68.874865136529792</v>
      </c>
      <c r="F2100" s="467">
        <f>'2019 Actual plus Potential'!E2099</f>
        <v>1</v>
      </c>
    </row>
    <row r="2101" spans="1:6">
      <c r="A2101" s="467">
        <v>3</v>
      </c>
      <c r="B2101" s="467">
        <v>29</v>
      </c>
      <c r="C2101" s="467">
        <v>11</v>
      </c>
      <c r="D2101" s="471">
        <v>144</v>
      </c>
      <c r="E2101" s="471">
        <v>56.096010696624383</v>
      </c>
      <c r="F2101" s="467">
        <f>'2019 Actual plus Potential'!E2100</f>
        <v>3</v>
      </c>
    </row>
    <row r="2102" spans="1:6">
      <c r="A2102" s="467">
        <v>3</v>
      </c>
      <c r="B2102" s="467">
        <v>29</v>
      </c>
      <c r="C2102" s="467">
        <v>12</v>
      </c>
      <c r="D2102" s="471">
        <v>141.85455849489432</v>
      </c>
      <c r="E2102" s="471">
        <v>68.73562443560526</v>
      </c>
      <c r="F2102" s="467">
        <f>'2019 Actual plus Potential'!E2101</f>
        <v>16</v>
      </c>
    </row>
    <row r="2103" spans="1:6">
      <c r="A2103" s="467">
        <v>3</v>
      </c>
      <c r="B2103" s="467">
        <v>29</v>
      </c>
      <c r="C2103" s="467">
        <v>13</v>
      </c>
      <c r="D2103" s="471">
        <v>132.41169962589032</v>
      </c>
      <c r="E2103" s="471">
        <v>64.373792141474951</v>
      </c>
      <c r="F2103" s="467">
        <f>'2019 Actual plus Potential'!E2102</f>
        <v>16</v>
      </c>
    </row>
    <row r="2104" spans="1:6">
      <c r="A2104" s="467">
        <v>3</v>
      </c>
      <c r="B2104" s="467">
        <v>29</v>
      </c>
      <c r="C2104" s="467">
        <v>14</v>
      </c>
      <c r="D2104" s="471">
        <v>129.84867669368211</v>
      </c>
      <c r="E2104" s="471">
        <v>64.011609868845412</v>
      </c>
      <c r="F2104" s="467">
        <f>'2019 Actual plus Potential'!E2103</f>
        <v>9</v>
      </c>
    </row>
    <row r="2105" spans="1:6">
      <c r="A2105" s="467">
        <v>3</v>
      </c>
      <c r="B2105" s="467">
        <v>29</v>
      </c>
      <c r="C2105" s="467">
        <v>15</v>
      </c>
      <c r="D2105" s="471">
        <v>134.93868010462037</v>
      </c>
      <c r="E2105" s="471">
        <v>53.493461191141684</v>
      </c>
      <c r="F2105" s="467">
        <f>'2019 Actual plus Potential'!E2104</f>
        <v>8</v>
      </c>
    </row>
    <row r="2106" spans="1:6">
      <c r="A2106" s="467">
        <v>3</v>
      </c>
      <c r="B2106" s="467">
        <v>29</v>
      </c>
      <c r="C2106" s="467">
        <v>16</v>
      </c>
      <c r="D2106" s="471">
        <v>119.45990885490015</v>
      </c>
      <c r="E2106" s="471">
        <v>34.341606804988174</v>
      </c>
      <c r="F2106" s="467">
        <f>'2019 Actual plus Potential'!E2105</f>
        <v>16</v>
      </c>
    </row>
    <row r="2107" spans="1:6">
      <c r="A2107" s="467">
        <v>3</v>
      </c>
      <c r="B2107" s="467">
        <v>29</v>
      </c>
      <c r="C2107" s="467">
        <v>17</v>
      </c>
      <c r="D2107" s="471">
        <v>115.387071354988</v>
      </c>
      <c r="E2107" s="471">
        <v>33.087658245538599</v>
      </c>
      <c r="F2107" s="467">
        <f>'2019 Actual plus Potential'!E2106</f>
        <v>3</v>
      </c>
    </row>
    <row r="2108" spans="1:6">
      <c r="A2108" s="467">
        <v>3</v>
      </c>
      <c r="B2108" s="467">
        <v>29</v>
      </c>
      <c r="C2108" s="467">
        <v>18</v>
      </c>
      <c r="D2108" s="471">
        <v>84.9807600757579</v>
      </c>
      <c r="E2108" s="471">
        <v>53.379252526338426</v>
      </c>
      <c r="F2108" s="467">
        <f>'2019 Actual plus Potential'!E2107</f>
        <v>3</v>
      </c>
    </row>
    <row r="2109" spans="1:6">
      <c r="A2109" s="467">
        <v>3</v>
      </c>
      <c r="B2109" s="467">
        <v>29</v>
      </c>
      <c r="C2109" s="467">
        <v>19</v>
      </c>
      <c r="D2109" s="471">
        <v>76.109279250778982</v>
      </c>
      <c r="E2109" s="471">
        <v>36.51782944528059</v>
      </c>
      <c r="F2109" s="467">
        <f>'2019 Actual plus Potential'!E2108</f>
        <v>0</v>
      </c>
    </row>
    <row r="2110" spans="1:6">
      <c r="A2110" s="467">
        <v>3</v>
      </c>
      <c r="B2110" s="467">
        <v>29</v>
      </c>
      <c r="C2110" s="467">
        <v>20</v>
      </c>
      <c r="D2110" s="471">
        <v>123.67836844677069</v>
      </c>
      <c r="E2110" s="471">
        <v>28.938598258439047</v>
      </c>
      <c r="F2110" s="467">
        <f>'2019 Actual plus Potential'!E2109</f>
        <v>0</v>
      </c>
    </row>
    <row r="2111" spans="1:6">
      <c r="A2111" s="467">
        <v>3</v>
      </c>
      <c r="B2111" s="467">
        <v>29</v>
      </c>
      <c r="C2111" s="467">
        <v>21</v>
      </c>
      <c r="D2111" s="471">
        <v>103.55561722583602</v>
      </c>
      <c r="E2111" s="471">
        <v>45.271219576435179</v>
      </c>
      <c r="F2111" s="467">
        <f>'2019 Actual plus Potential'!E2110</f>
        <v>0</v>
      </c>
    </row>
    <row r="2112" spans="1:6">
      <c r="A2112" s="467">
        <v>3</v>
      </c>
      <c r="B2112" s="467">
        <v>29</v>
      </c>
      <c r="C2112" s="467">
        <v>22</v>
      </c>
      <c r="D2112" s="471">
        <v>85.821192568391766</v>
      </c>
      <c r="E2112" s="471">
        <v>72.443494786067518</v>
      </c>
      <c r="F2112" s="467">
        <f>'2019 Actual plus Potential'!E2111</f>
        <v>2</v>
      </c>
    </row>
    <row r="2113" spans="1:6">
      <c r="A2113" s="467">
        <v>3</v>
      </c>
      <c r="B2113" s="467">
        <v>29</v>
      </c>
      <c r="C2113" s="467">
        <v>23</v>
      </c>
      <c r="D2113" s="471">
        <v>118.04434319469875</v>
      </c>
      <c r="E2113" s="471">
        <v>83.686008009030317</v>
      </c>
      <c r="F2113" s="467">
        <f>'2019 Actual plus Potential'!E2112</f>
        <v>0</v>
      </c>
    </row>
    <row r="2114" spans="1:6">
      <c r="A2114" s="467">
        <v>3</v>
      </c>
      <c r="B2114" s="467">
        <v>29</v>
      </c>
      <c r="C2114" s="467">
        <v>24</v>
      </c>
      <c r="D2114" s="471">
        <v>94.624899396732786</v>
      </c>
      <c r="E2114" s="471">
        <v>91.521817566114819</v>
      </c>
      <c r="F2114" s="467">
        <f>'2019 Actual plus Potential'!E2113</f>
        <v>0</v>
      </c>
    </row>
    <row r="2115" spans="1:6">
      <c r="A2115" s="467">
        <v>3</v>
      </c>
      <c r="B2115" s="467">
        <v>30</v>
      </c>
      <c r="C2115" s="467">
        <v>1</v>
      </c>
      <c r="D2115" s="471">
        <v>100.27718863345524</v>
      </c>
      <c r="E2115" s="471">
        <v>99.760486454525903</v>
      </c>
      <c r="F2115" s="467">
        <f>'2019 Actual plus Potential'!E2114</f>
        <v>2</v>
      </c>
    </row>
    <row r="2116" spans="1:6">
      <c r="A2116" s="467">
        <v>3</v>
      </c>
      <c r="B2116" s="467">
        <v>30</v>
      </c>
      <c r="C2116" s="467">
        <v>2</v>
      </c>
      <c r="D2116" s="471">
        <v>119.79430937022795</v>
      </c>
      <c r="E2116" s="471">
        <v>99.825413298215437</v>
      </c>
      <c r="F2116" s="467">
        <f>'2019 Actual plus Potential'!E2115</f>
        <v>1</v>
      </c>
    </row>
    <row r="2117" spans="1:6">
      <c r="A2117" s="467">
        <v>3</v>
      </c>
      <c r="B2117" s="467">
        <v>30</v>
      </c>
      <c r="C2117" s="467">
        <v>3</v>
      </c>
      <c r="D2117" s="471">
        <v>130.526247208613</v>
      </c>
      <c r="E2117" s="471">
        <v>99.66896307245753</v>
      </c>
      <c r="F2117" s="467">
        <f>'2019 Actual plus Potential'!E2116</f>
        <v>1</v>
      </c>
    </row>
    <row r="2118" spans="1:6">
      <c r="A2118" s="467">
        <v>3</v>
      </c>
      <c r="B2118" s="467">
        <v>30</v>
      </c>
      <c r="C2118" s="467">
        <v>4</v>
      </c>
      <c r="D2118" s="471">
        <v>116.51541659994054</v>
      </c>
      <c r="E2118" s="471">
        <v>98.694278165985821</v>
      </c>
      <c r="F2118" s="467">
        <f>'2019 Actual plus Potential'!E2117</f>
        <v>6</v>
      </c>
    </row>
    <row r="2119" spans="1:6">
      <c r="A2119" s="467">
        <v>3</v>
      </c>
      <c r="B2119" s="467">
        <v>30</v>
      </c>
      <c r="C2119" s="467">
        <v>5</v>
      </c>
      <c r="D2119" s="471">
        <v>99.760515183383177</v>
      </c>
      <c r="E2119" s="471">
        <v>99.58760895506343</v>
      </c>
      <c r="F2119" s="467">
        <f>'2019 Actual plus Potential'!E2118</f>
        <v>6</v>
      </c>
    </row>
    <row r="2120" spans="1:6">
      <c r="A2120" s="467">
        <v>3</v>
      </c>
      <c r="B2120" s="467">
        <v>30</v>
      </c>
      <c r="C2120" s="467">
        <v>6</v>
      </c>
      <c r="D2120" s="471">
        <v>94.98324680159574</v>
      </c>
      <c r="E2120" s="471">
        <v>96.983494947323166</v>
      </c>
      <c r="F2120" s="467">
        <f>'2019 Actual plus Potential'!E2119</f>
        <v>3</v>
      </c>
    </row>
    <row r="2121" spans="1:6">
      <c r="A2121" s="467">
        <v>3</v>
      </c>
      <c r="B2121" s="467">
        <v>30</v>
      </c>
      <c r="C2121" s="467">
        <v>7</v>
      </c>
      <c r="D2121" s="471">
        <v>75.686723599966641</v>
      </c>
      <c r="E2121" s="471">
        <v>85.201228445495602</v>
      </c>
      <c r="F2121" s="467">
        <f>'2019 Actual plus Potential'!E2120</f>
        <v>2</v>
      </c>
    </row>
    <row r="2122" spans="1:6">
      <c r="A2122" s="467">
        <v>3</v>
      </c>
      <c r="B2122" s="467">
        <v>30</v>
      </c>
      <c r="C2122" s="467">
        <v>8</v>
      </c>
      <c r="D2122" s="471">
        <v>35.783277513178142</v>
      </c>
      <c r="E2122" s="471">
        <v>89.947146043861537</v>
      </c>
      <c r="F2122" s="467">
        <f>'2019 Actual plus Potential'!E2121</f>
        <v>4</v>
      </c>
    </row>
    <row r="2123" spans="1:6">
      <c r="A2123" s="467">
        <v>3</v>
      </c>
      <c r="B2123" s="467">
        <v>30</v>
      </c>
      <c r="C2123" s="467">
        <v>9</v>
      </c>
      <c r="D2123" s="471">
        <v>17.85677748338281</v>
      </c>
      <c r="E2123" s="471">
        <v>76.383693721780261</v>
      </c>
      <c r="F2123" s="467">
        <f>'2019 Actual plus Potential'!E2122</f>
        <v>4</v>
      </c>
    </row>
    <row r="2124" spans="1:6">
      <c r="A2124" s="467">
        <v>3</v>
      </c>
      <c r="B2124" s="467">
        <v>30</v>
      </c>
      <c r="C2124" s="467">
        <v>10</v>
      </c>
      <c r="D2124" s="471">
        <v>9.5908366968337884</v>
      </c>
      <c r="E2124" s="471">
        <v>54.934367770371964</v>
      </c>
      <c r="F2124" s="467">
        <f>'2019 Actual plus Potential'!E2123</f>
        <v>3</v>
      </c>
    </row>
    <row r="2125" spans="1:6">
      <c r="A2125" s="467">
        <v>3</v>
      </c>
      <c r="B2125" s="467">
        <v>30</v>
      </c>
      <c r="C2125" s="467">
        <v>11</v>
      </c>
      <c r="D2125" s="471">
        <v>4.2192362385758297</v>
      </c>
      <c r="E2125" s="471">
        <v>54.479097613416464</v>
      </c>
      <c r="F2125" s="467">
        <f>'2019 Actual plus Potential'!E2124</f>
        <v>0</v>
      </c>
    </row>
    <row r="2126" spans="1:6">
      <c r="A2126" s="467">
        <v>3</v>
      </c>
      <c r="B2126" s="467">
        <v>30</v>
      </c>
      <c r="C2126" s="467">
        <v>12</v>
      </c>
      <c r="D2126" s="471">
        <v>5.4018535735007749</v>
      </c>
      <c r="E2126" s="471">
        <v>63.635347075897656</v>
      </c>
      <c r="F2126" s="467">
        <f>'2019 Actual plus Potential'!E2125</f>
        <v>0</v>
      </c>
    </row>
    <row r="2127" spans="1:6">
      <c r="A2127" s="467">
        <v>3</v>
      </c>
      <c r="B2127" s="467">
        <v>30</v>
      </c>
      <c r="C2127" s="467">
        <v>13</v>
      </c>
      <c r="D2127" s="471">
        <v>3.3719102434135948</v>
      </c>
      <c r="E2127" s="471">
        <v>59.326707858525054</v>
      </c>
      <c r="F2127" s="467">
        <f>'2019 Actual plus Potential'!E2126</f>
        <v>0</v>
      </c>
    </row>
    <row r="2128" spans="1:6">
      <c r="A2128" s="467">
        <v>3</v>
      </c>
      <c r="B2128" s="467">
        <v>30</v>
      </c>
      <c r="C2128" s="467">
        <v>14</v>
      </c>
      <c r="D2128" s="471">
        <v>1.375212705838587</v>
      </c>
      <c r="E2128" s="471">
        <v>35.05032632767147</v>
      </c>
      <c r="F2128" s="467">
        <f>'2019 Actual plus Potential'!E2127</f>
        <v>0</v>
      </c>
    </row>
    <row r="2129" spans="1:6">
      <c r="A2129" s="467">
        <v>3</v>
      </c>
      <c r="B2129" s="467">
        <v>30</v>
      </c>
      <c r="C2129" s="467">
        <v>15</v>
      </c>
      <c r="D2129" s="471">
        <v>0.89259451993261563</v>
      </c>
      <c r="E2129" s="471">
        <v>36.273767093098257</v>
      </c>
      <c r="F2129" s="467">
        <f>'2019 Actual plus Potential'!E2128</f>
        <v>0</v>
      </c>
    </row>
    <row r="2130" spans="1:6">
      <c r="A2130" s="467">
        <v>3</v>
      </c>
      <c r="B2130" s="467">
        <v>30</v>
      </c>
      <c r="C2130" s="467">
        <v>16</v>
      </c>
      <c r="D2130" s="471">
        <v>9.5635042209148092E-4</v>
      </c>
      <c r="E2130" s="471">
        <v>27.942792571490003</v>
      </c>
      <c r="F2130" s="467">
        <f>'2019 Actual plus Potential'!E2129</f>
        <v>0</v>
      </c>
    </row>
    <row r="2131" spans="1:6">
      <c r="A2131" s="467">
        <v>3</v>
      </c>
      <c r="B2131" s="467">
        <v>30</v>
      </c>
      <c r="C2131" s="467">
        <v>17</v>
      </c>
      <c r="D2131" s="471">
        <v>0</v>
      </c>
      <c r="E2131" s="471">
        <v>13.431251881315848</v>
      </c>
      <c r="F2131" s="467">
        <f>'2019 Actual plus Potential'!E2130</f>
        <v>0</v>
      </c>
    </row>
    <row r="2132" spans="1:6">
      <c r="A2132" s="467">
        <v>3</v>
      </c>
      <c r="B2132" s="467">
        <v>30</v>
      </c>
      <c r="C2132" s="467">
        <v>18</v>
      </c>
      <c r="D2132" s="471">
        <v>1.8383942499874055</v>
      </c>
      <c r="E2132" s="471">
        <v>2.742572457536014</v>
      </c>
      <c r="F2132" s="467">
        <f>'2019 Actual plus Potential'!E2131</f>
        <v>0</v>
      </c>
    </row>
    <row r="2133" spans="1:6">
      <c r="A2133" s="467">
        <v>3</v>
      </c>
      <c r="B2133" s="467">
        <v>30</v>
      </c>
      <c r="C2133" s="467">
        <v>19</v>
      </c>
      <c r="D2133" s="471">
        <v>7.9083625631802743</v>
      </c>
      <c r="E2133" s="471">
        <v>0.94104810793377769</v>
      </c>
      <c r="F2133" s="467">
        <f>'2019 Actual plus Potential'!E2132</f>
        <v>4</v>
      </c>
    </row>
    <row r="2134" spans="1:6">
      <c r="A2134" s="467">
        <v>3</v>
      </c>
      <c r="B2134" s="467">
        <v>30</v>
      </c>
      <c r="C2134" s="467">
        <v>20</v>
      </c>
      <c r="D2134" s="471">
        <v>6.7607648922463213</v>
      </c>
      <c r="E2134" s="471">
        <v>0.92462083422919794</v>
      </c>
      <c r="F2134" s="467">
        <f>'2019 Actual plus Potential'!E2133</f>
        <v>1</v>
      </c>
    </row>
    <row r="2135" spans="1:6">
      <c r="A2135" s="467">
        <v>3</v>
      </c>
      <c r="B2135" s="467">
        <v>30</v>
      </c>
      <c r="C2135" s="467">
        <v>21</v>
      </c>
      <c r="D2135" s="471">
        <v>2.4232482144567689</v>
      </c>
      <c r="E2135" s="471">
        <v>9.6388984089443142</v>
      </c>
      <c r="F2135" s="467">
        <f>'2019 Actual plus Potential'!E2134</f>
        <v>4</v>
      </c>
    </row>
    <row r="2136" spans="1:6">
      <c r="A2136" s="467">
        <v>3</v>
      </c>
      <c r="B2136" s="467">
        <v>30</v>
      </c>
      <c r="C2136" s="467">
        <v>22</v>
      </c>
      <c r="D2136" s="471">
        <v>0.88351449867924714</v>
      </c>
      <c r="E2136" s="471">
        <v>21.769266663083208</v>
      </c>
      <c r="F2136" s="467">
        <f>'2019 Actual plus Potential'!E2135</f>
        <v>4</v>
      </c>
    </row>
    <row r="2137" spans="1:6">
      <c r="A2137" s="467">
        <v>3</v>
      </c>
      <c r="B2137" s="467">
        <v>30</v>
      </c>
      <c r="C2137" s="467">
        <v>23</v>
      </c>
      <c r="D2137" s="471">
        <v>36.681569055674757</v>
      </c>
      <c r="E2137" s="471">
        <v>28.516964900021499</v>
      </c>
      <c r="F2137" s="467">
        <f>'2019 Actual plus Potential'!E2136</f>
        <v>0</v>
      </c>
    </row>
    <row r="2138" spans="1:6">
      <c r="A2138" s="467">
        <v>3</v>
      </c>
      <c r="B2138" s="467">
        <v>30</v>
      </c>
      <c r="C2138" s="467">
        <v>24</v>
      </c>
      <c r="D2138" s="471">
        <v>80.206975310904824</v>
      </c>
      <c r="E2138" s="471">
        <v>55.633700279509782</v>
      </c>
      <c r="F2138" s="467">
        <f>'2019 Actual plus Potential'!E2137</f>
        <v>0</v>
      </c>
    </row>
    <row r="2139" spans="1:6">
      <c r="A2139" s="467">
        <v>3</v>
      </c>
      <c r="B2139" s="467">
        <v>31</v>
      </c>
      <c r="C2139" s="467">
        <v>1</v>
      </c>
      <c r="D2139" s="471">
        <v>55.926625149626027</v>
      </c>
      <c r="E2139" s="471">
        <v>62.147505428940015</v>
      </c>
      <c r="F2139" s="467">
        <f>'2019 Actual plus Potential'!E2138</f>
        <v>0</v>
      </c>
    </row>
    <row r="2140" spans="1:6">
      <c r="A2140" s="467">
        <v>3</v>
      </c>
      <c r="B2140" s="467">
        <v>31</v>
      </c>
      <c r="C2140" s="467">
        <v>2</v>
      </c>
      <c r="D2140" s="471">
        <v>25.02379324612847</v>
      </c>
      <c r="E2140" s="471">
        <v>50.87448441195442</v>
      </c>
      <c r="F2140" s="467">
        <f>'2019 Actual plus Potential'!E2139</f>
        <v>0</v>
      </c>
    </row>
    <row r="2141" spans="1:6">
      <c r="A2141" s="467">
        <v>3</v>
      </c>
      <c r="B2141" s="467">
        <v>31</v>
      </c>
      <c r="C2141" s="467">
        <v>3</v>
      </c>
      <c r="D2141" s="471">
        <v>30.308236178460877</v>
      </c>
      <c r="E2141" s="471">
        <v>27.740971780262313</v>
      </c>
      <c r="F2141" s="467">
        <f>'2019 Actual plus Potential'!E2140</f>
        <v>0</v>
      </c>
    </row>
    <row r="2142" spans="1:6">
      <c r="A2142" s="467">
        <v>3</v>
      </c>
      <c r="B2142" s="467">
        <v>31</v>
      </c>
      <c r="C2142" s="467">
        <v>4</v>
      </c>
      <c r="D2142" s="471">
        <v>33.203167264201142</v>
      </c>
      <c r="E2142" s="471">
        <v>36.221356267469361</v>
      </c>
      <c r="F2142" s="467">
        <f>'2019 Actual plus Potential'!E2141</f>
        <v>0</v>
      </c>
    </row>
    <row r="2143" spans="1:6">
      <c r="A2143" s="467">
        <v>3</v>
      </c>
      <c r="B2143" s="467">
        <v>31</v>
      </c>
      <c r="C2143" s="467">
        <v>5</v>
      </c>
      <c r="D2143" s="471">
        <v>62.08845444027866</v>
      </c>
      <c r="E2143" s="471">
        <v>45.416718286390022</v>
      </c>
      <c r="F2143" s="467">
        <f>'2019 Actual plus Potential'!E2142</f>
        <v>0</v>
      </c>
    </row>
    <row r="2144" spans="1:6">
      <c r="A2144" s="467">
        <v>3</v>
      </c>
      <c r="B2144" s="467">
        <v>31</v>
      </c>
      <c r="C2144" s="467">
        <v>6</v>
      </c>
      <c r="D2144" s="471">
        <v>45.442017038478625</v>
      </c>
      <c r="E2144" s="471">
        <v>51.505761072887552</v>
      </c>
      <c r="F2144" s="467">
        <f>'2019 Actual plus Potential'!E2143</f>
        <v>0</v>
      </c>
    </row>
    <row r="2145" spans="1:6">
      <c r="A2145" s="467">
        <v>3</v>
      </c>
      <c r="B2145" s="467">
        <v>31</v>
      </c>
      <c r="C2145" s="467">
        <v>7</v>
      </c>
      <c r="D2145" s="471">
        <v>33.938040916558002</v>
      </c>
      <c r="E2145" s="471">
        <v>78.444925446140616</v>
      </c>
      <c r="F2145" s="467">
        <f>'2019 Actual plus Potential'!E2144</f>
        <v>2</v>
      </c>
    </row>
    <row r="2146" spans="1:6">
      <c r="A2146" s="467">
        <v>3</v>
      </c>
      <c r="B2146" s="467">
        <v>31</v>
      </c>
      <c r="C2146" s="467">
        <v>8</v>
      </c>
      <c r="D2146" s="471">
        <v>15.446584162654032</v>
      </c>
      <c r="E2146" s="471">
        <v>29.185007364007742</v>
      </c>
      <c r="F2146" s="467">
        <f>'2019 Actual plus Potential'!E2145</f>
        <v>10</v>
      </c>
    </row>
    <row r="2147" spans="1:6">
      <c r="A2147" s="467">
        <v>3</v>
      </c>
      <c r="B2147" s="467">
        <v>31</v>
      </c>
      <c r="C2147" s="467">
        <v>9</v>
      </c>
      <c r="D2147" s="471">
        <v>1.2694028310170544</v>
      </c>
      <c r="E2147" s="471">
        <v>18.240531821113738</v>
      </c>
      <c r="F2147" s="467">
        <f>'2019 Actual plus Potential'!E2146</f>
        <v>21</v>
      </c>
    </row>
    <row r="2148" spans="1:6">
      <c r="A2148" s="467">
        <v>3</v>
      </c>
      <c r="B2148" s="467">
        <v>31</v>
      </c>
      <c r="C2148" s="467">
        <v>10</v>
      </c>
      <c r="D2148" s="471">
        <v>3.2194011335794533E-2</v>
      </c>
      <c r="E2148" s="471">
        <v>20.265779993549774</v>
      </c>
      <c r="F2148" s="467">
        <f>'2019 Actual plus Potential'!E2147</f>
        <v>9</v>
      </c>
    </row>
    <row r="2149" spans="1:6">
      <c r="A2149" s="467">
        <v>3</v>
      </c>
      <c r="B2149" s="467">
        <v>31</v>
      </c>
      <c r="C2149" s="467">
        <v>11</v>
      </c>
      <c r="D2149" s="471">
        <v>6.664442809262959E-2</v>
      </c>
      <c r="E2149" s="471">
        <v>37.674778864760263</v>
      </c>
      <c r="F2149" s="467">
        <f>'2019 Actual plus Potential'!E2148</f>
        <v>1</v>
      </c>
    </row>
    <row r="2150" spans="1:6">
      <c r="A2150" s="467">
        <v>3</v>
      </c>
      <c r="B2150" s="467">
        <v>31</v>
      </c>
      <c r="C2150" s="467">
        <v>12</v>
      </c>
      <c r="D2150" s="471">
        <v>0.39571294910452148</v>
      </c>
      <c r="E2150" s="471">
        <v>33.58751671683509</v>
      </c>
      <c r="F2150" s="467">
        <f>'2019 Actual plus Potential'!E2149</f>
        <v>3</v>
      </c>
    </row>
    <row r="2151" spans="1:6">
      <c r="A2151" s="467">
        <v>3</v>
      </c>
      <c r="B2151" s="467">
        <v>31</v>
      </c>
      <c r="C2151" s="467">
        <v>13</v>
      </c>
      <c r="D2151" s="471">
        <v>0.92869109041845455</v>
      </c>
      <c r="E2151" s="471">
        <v>25.936318426144918</v>
      </c>
      <c r="F2151" s="467">
        <f>'2019 Actual plus Potential'!E2150</f>
        <v>7</v>
      </c>
    </row>
    <row r="2152" spans="1:6">
      <c r="A2152" s="467">
        <v>3</v>
      </c>
      <c r="B2152" s="467">
        <v>31</v>
      </c>
      <c r="C2152" s="467">
        <v>14</v>
      </c>
      <c r="D2152" s="471">
        <v>0.24838779954014151</v>
      </c>
      <c r="E2152" s="471">
        <v>30.209756342721995</v>
      </c>
      <c r="F2152" s="467">
        <f>'2019 Actual plus Potential'!E2151</f>
        <v>11</v>
      </c>
    </row>
    <row r="2153" spans="1:6">
      <c r="A2153" s="467">
        <v>3</v>
      </c>
      <c r="B2153" s="467">
        <v>31</v>
      </c>
      <c r="C2153" s="467">
        <v>15</v>
      </c>
      <c r="D2153" s="471">
        <v>0.24570928634770403</v>
      </c>
      <c r="E2153" s="471">
        <v>41.148756127714471</v>
      </c>
      <c r="F2153" s="467">
        <f>'2019 Actual plus Potential'!E2152</f>
        <v>4</v>
      </c>
    </row>
    <row r="2154" spans="1:6">
      <c r="A2154" s="467">
        <v>3</v>
      </c>
      <c r="B2154" s="467">
        <v>31</v>
      </c>
      <c r="C2154" s="467">
        <v>16</v>
      </c>
      <c r="D2154" s="471">
        <v>0.18663320233570591</v>
      </c>
      <c r="E2154" s="471">
        <v>50.90029869920447</v>
      </c>
      <c r="F2154" s="467">
        <f>'2019 Actual plus Potential'!E2153</f>
        <v>7</v>
      </c>
    </row>
    <row r="2155" spans="1:6">
      <c r="A2155" s="467">
        <v>3</v>
      </c>
      <c r="B2155" s="467">
        <v>31</v>
      </c>
      <c r="C2155" s="467">
        <v>17</v>
      </c>
      <c r="D2155" s="471">
        <v>0.32164330283786274</v>
      </c>
      <c r="E2155" s="471">
        <v>23.404953773382069</v>
      </c>
      <c r="F2155" s="467">
        <f>'2019 Actual plus Potential'!E2154</f>
        <v>19</v>
      </c>
    </row>
    <row r="2156" spans="1:6">
      <c r="A2156" s="467">
        <v>3</v>
      </c>
      <c r="B2156" s="467">
        <v>31</v>
      </c>
      <c r="C2156" s="467">
        <v>18</v>
      </c>
      <c r="D2156" s="471">
        <v>2.6197282229666086</v>
      </c>
      <c r="E2156" s="471">
        <v>21.209174854869921</v>
      </c>
      <c r="F2156" s="467">
        <f>'2019 Actual plus Potential'!E2155</f>
        <v>4</v>
      </c>
    </row>
    <row r="2157" spans="1:6">
      <c r="A2157" s="467">
        <v>3</v>
      </c>
      <c r="B2157" s="467">
        <v>31</v>
      </c>
      <c r="C2157" s="467">
        <v>19</v>
      </c>
      <c r="D2157" s="471">
        <v>2.2954580620466105</v>
      </c>
      <c r="E2157" s="471">
        <v>6.0569704902171573</v>
      </c>
      <c r="F2157" s="467">
        <f>'2019 Actual plus Potential'!E2156</f>
        <v>1</v>
      </c>
    </row>
    <row r="2158" spans="1:6">
      <c r="A2158" s="467">
        <v>3</v>
      </c>
      <c r="B2158" s="467">
        <v>31</v>
      </c>
      <c r="C2158" s="467">
        <v>20</v>
      </c>
      <c r="D2158" s="471">
        <v>0.72119387071530161</v>
      </c>
      <c r="E2158" s="471">
        <v>18.771680337561815</v>
      </c>
      <c r="F2158" s="467">
        <f>'2019 Actual plus Potential'!E2157</f>
        <v>4</v>
      </c>
    </row>
    <row r="2159" spans="1:6">
      <c r="A2159" s="467">
        <v>3</v>
      </c>
      <c r="B2159" s="467">
        <v>31</v>
      </c>
      <c r="C2159" s="467">
        <v>21</v>
      </c>
      <c r="D2159" s="471">
        <v>1.0484846404876171</v>
      </c>
      <c r="E2159" s="471">
        <v>40.396230541818966</v>
      </c>
      <c r="F2159" s="467">
        <f>'2019 Actual plus Potential'!E2158</f>
        <v>1</v>
      </c>
    </row>
    <row r="2160" spans="1:6">
      <c r="A2160" s="467">
        <v>3</v>
      </c>
      <c r="B2160" s="467">
        <v>31</v>
      </c>
      <c r="C2160" s="467">
        <v>22</v>
      </c>
      <c r="D2160" s="471">
        <v>6.333310939648606</v>
      </c>
      <c r="E2160" s="471">
        <v>94.69932165125779</v>
      </c>
      <c r="F2160" s="467">
        <f>'2019 Actual plus Potential'!E2159</f>
        <v>1</v>
      </c>
    </row>
    <row r="2161" spans="1:6">
      <c r="A2161" s="467">
        <v>3</v>
      </c>
      <c r="B2161" s="467">
        <v>31</v>
      </c>
      <c r="C2161" s="467">
        <v>23</v>
      </c>
      <c r="D2161" s="471">
        <v>8.744893351356767</v>
      </c>
      <c r="E2161" s="471">
        <v>99.658011556654486</v>
      </c>
      <c r="F2161" s="467">
        <f>'2019 Actual plus Potential'!E2160</f>
        <v>2</v>
      </c>
    </row>
    <row r="2162" spans="1:6">
      <c r="A2162" s="467">
        <v>3</v>
      </c>
      <c r="B2162" s="467">
        <v>31</v>
      </c>
      <c r="C2162" s="467">
        <v>24</v>
      </c>
      <c r="D2162" s="471">
        <v>7.7665903161360292</v>
      </c>
      <c r="E2162" s="471">
        <v>99.835582562889698</v>
      </c>
      <c r="F2162" s="467">
        <f>'2019 Actual plus Potential'!E2161</f>
        <v>1</v>
      </c>
    </row>
    <row r="2163" spans="1:6">
      <c r="A2163" s="467">
        <v>4</v>
      </c>
      <c r="B2163" s="467">
        <v>1</v>
      </c>
      <c r="C2163" s="467">
        <v>1</v>
      </c>
      <c r="D2163" s="471">
        <v>12.645799768694303</v>
      </c>
      <c r="E2163" s="471">
        <v>99.835582562889698</v>
      </c>
      <c r="F2163" s="467">
        <f>'2019 Actual plus Potential'!E2162</f>
        <v>2</v>
      </c>
    </row>
    <row r="2164" spans="1:6">
      <c r="A2164" s="467">
        <v>4</v>
      </c>
      <c r="B2164" s="467">
        <v>1</v>
      </c>
      <c r="C2164" s="467">
        <v>2</v>
      </c>
      <c r="D2164" s="471">
        <v>8.1899902706207452</v>
      </c>
      <c r="E2164" s="471">
        <v>99.815244033541191</v>
      </c>
      <c r="F2164" s="467">
        <f>'2019 Actual plus Potential'!E2163</f>
        <v>0</v>
      </c>
    </row>
    <row r="2165" spans="1:6">
      <c r="A2165" s="467">
        <v>4</v>
      </c>
      <c r="B2165" s="467">
        <v>1</v>
      </c>
      <c r="C2165" s="467">
        <v>3</v>
      </c>
      <c r="D2165" s="471">
        <v>12.906329929601219</v>
      </c>
      <c r="E2165" s="471">
        <v>99.252023220812731</v>
      </c>
      <c r="F2165" s="467">
        <f>'2019 Actual plus Potential'!E2164</f>
        <v>0</v>
      </c>
    </row>
    <row r="2166" spans="1:6">
      <c r="A2166" s="467">
        <v>4</v>
      </c>
      <c r="B2166" s="467">
        <v>1</v>
      </c>
      <c r="C2166" s="467">
        <v>4</v>
      </c>
      <c r="D2166" s="471">
        <v>4.6493175452914954</v>
      </c>
      <c r="E2166" s="471">
        <v>99.835582562889698</v>
      </c>
      <c r="F2166" s="467">
        <f>'2019 Actual plus Potential'!E2165</f>
        <v>3</v>
      </c>
    </row>
    <row r="2167" spans="1:6">
      <c r="A2167" s="467">
        <v>4</v>
      </c>
      <c r="B2167" s="467">
        <v>1</v>
      </c>
      <c r="C2167" s="467">
        <v>5</v>
      </c>
      <c r="D2167" s="471">
        <v>5.009224123249675</v>
      </c>
      <c r="E2167" s="471">
        <v>99.834800311760915</v>
      </c>
      <c r="F2167" s="467">
        <f>'2019 Actual plus Potential'!E2166</f>
        <v>3</v>
      </c>
    </row>
    <row r="2168" spans="1:6">
      <c r="A2168" s="467">
        <v>4</v>
      </c>
      <c r="B2168" s="467">
        <v>1</v>
      </c>
      <c r="C2168" s="467">
        <v>6</v>
      </c>
      <c r="D2168" s="471">
        <v>1.3658979328372802</v>
      </c>
      <c r="E2168" s="471">
        <v>99.832453558374539</v>
      </c>
      <c r="F2168" s="467">
        <f>'2019 Actual plus Potential'!E2167</f>
        <v>4</v>
      </c>
    </row>
    <row r="2169" spans="1:6">
      <c r="A2169" s="467">
        <v>4</v>
      </c>
      <c r="B2169" s="467">
        <v>1</v>
      </c>
      <c r="C2169" s="467">
        <v>7</v>
      </c>
      <c r="D2169" s="471">
        <v>7.5789277680336964</v>
      </c>
      <c r="E2169" s="471">
        <v>99.820719791442713</v>
      </c>
      <c r="F2169" s="467">
        <f>'2019 Actual plus Potential'!E2168</f>
        <v>5</v>
      </c>
    </row>
    <row r="2170" spans="1:6">
      <c r="A2170" s="467">
        <v>4</v>
      </c>
      <c r="B2170" s="467">
        <v>1</v>
      </c>
      <c r="C2170" s="467">
        <v>8</v>
      </c>
      <c r="D2170" s="471">
        <v>21.975323995236902</v>
      </c>
      <c r="E2170" s="471">
        <v>99.835582562889698</v>
      </c>
      <c r="F2170" s="467">
        <f>'2019 Actual plus Potential'!E2169</f>
        <v>9</v>
      </c>
    </row>
    <row r="2171" spans="1:6">
      <c r="A2171" s="467">
        <v>4</v>
      </c>
      <c r="B2171" s="467">
        <v>1</v>
      </c>
      <c r="C2171" s="467">
        <v>9</v>
      </c>
      <c r="D2171" s="471">
        <v>4.4469717550116146</v>
      </c>
      <c r="E2171" s="471">
        <v>99.835582562889698</v>
      </c>
      <c r="F2171" s="467">
        <f>'2019 Actual plus Potential'!E2170</f>
        <v>11</v>
      </c>
    </row>
    <row r="2172" spans="1:6">
      <c r="A2172" s="467">
        <v>4</v>
      </c>
      <c r="B2172" s="467">
        <v>1</v>
      </c>
      <c r="C2172" s="467">
        <v>10</v>
      </c>
      <c r="D2172" s="471">
        <v>3.1250400740001476</v>
      </c>
      <c r="E2172" s="471">
        <v>99.835582562889698</v>
      </c>
      <c r="F2172" s="467">
        <f>'2019 Actual plus Potential'!E2171</f>
        <v>3</v>
      </c>
    </row>
    <row r="2173" spans="1:6">
      <c r="A2173" s="467">
        <v>4</v>
      </c>
      <c r="B2173" s="467">
        <v>1</v>
      </c>
      <c r="C2173" s="467">
        <v>11</v>
      </c>
      <c r="D2173" s="471">
        <v>10.731785994787581</v>
      </c>
      <c r="E2173" s="471">
        <v>99.793341001935076</v>
      </c>
      <c r="F2173" s="467">
        <f>'2019 Actual plus Potential'!E2172</f>
        <v>3</v>
      </c>
    </row>
    <row r="2174" spans="1:6">
      <c r="A2174" s="467">
        <v>4</v>
      </c>
      <c r="B2174" s="467">
        <v>1</v>
      </c>
      <c r="C2174" s="467">
        <v>12</v>
      </c>
      <c r="D2174" s="471">
        <v>9.4728514959962506</v>
      </c>
      <c r="E2174" s="471">
        <v>99.835582562889698</v>
      </c>
      <c r="F2174" s="467">
        <f>'2019 Actual plus Potential'!E2173</f>
        <v>2</v>
      </c>
    </row>
    <row r="2175" spans="1:6">
      <c r="A2175" s="467">
        <v>4</v>
      </c>
      <c r="B2175" s="467">
        <v>1</v>
      </c>
      <c r="C2175" s="467">
        <v>13</v>
      </c>
      <c r="D2175" s="471">
        <v>6.2945480521068884</v>
      </c>
      <c r="E2175" s="471">
        <v>99.835582562889698</v>
      </c>
      <c r="F2175" s="467">
        <f>'2019 Actual plus Potential'!E2174</f>
        <v>1</v>
      </c>
    </row>
    <row r="2176" spans="1:6">
      <c r="A2176" s="467">
        <v>4</v>
      </c>
      <c r="B2176" s="467">
        <v>1</v>
      </c>
      <c r="C2176" s="467">
        <v>14</v>
      </c>
      <c r="D2176" s="471">
        <v>10.373850092211775</v>
      </c>
      <c r="E2176" s="471">
        <v>99.835582562889698</v>
      </c>
      <c r="F2176" s="467">
        <f>'2019 Actual plus Potential'!E2175</f>
        <v>0</v>
      </c>
    </row>
    <row r="2177" spans="1:6">
      <c r="A2177" s="467">
        <v>4</v>
      </c>
      <c r="B2177" s="467">
        <v>1</v>
      </c>
      <c r="C2177" s="467">
        <v>15</v>
      </c>
      <c r="D2177" s="471">
        <v>12.335875227554952</v>
      </c>
      <c r="E2177" s="471">
        <v>99.532851376048171</v>
      </c>
      <c r="F2177" s="467">
        <f>'2019 Actual plus Potential'!E2176</f>
        <v>2</v>
      </c>
    </row>
    <row r="2178" spans="1:6">
      <c r="A2178" s="467">
        <v>4</v>
      </c>
      <c r="B2178" s="467">
        <v>1</v>
      </c>
      <c r="C2178" s="467">
        <v>16</v>
      </c>
      <c r="D2178" s="471">
        <v>15.81980057979702</v>
      </c>
      <c r="E2178" s="471">
        <v>99.539891636207273</v>
      </c>
      <c r="F2178" s="467">
        <f>'2019 Actual plus Potential'!E2177</f>
        <v>7</v>
      </c>
    </row>
    <row r="2179" spans="1:6">
      <c r="A2179" s="467">
        <v>4</v>
      </c>
      <c r="B2179" s="467">
        <v>1</v>
      </c>
      <c r="C2179" s="467">
        <v>17</v>
      </c>
      <c r="D2179" s="471">
        <v>17.010724958246929</v>
      </c>
      <c r="E2179" s="471">
        <v>98.196766448075692</v>
      </c>
      <c r="F2179" s="467">
        <f>'2019 Actual plus Potential'!E2178</f>
        <v>11</v>
      </c>
    </row>
    <row r="2180" spans="1:6">
      <c r="A2180" s="467">
        <v>4</v>
      </c>
      <c r="B2180" s="467">
        <v>1</v>
      </c>
      <c r="C2180" s="467">
        <v>18</v>
      </c>
      <c r="D2180" s="471">
        <v>13.404553956018049</v>
      </c>
      <c r="E2180" s="471">
        <v>93.968699096968393</v>
      </c>
      <c r="F2180" s="467">
        <f>'2019 Actual plus Potential'!E2179</f>
        <v>14</v>
      </c>
    </row>
    <row r="2181" spans="1:6">
      <c r="A2181" s="467">
        <v>4</v>
      </c>
      <c r="B2181" s="467">
        <v>1</v>
      </c>
      <c r="C2181" s="467">
        <v>19</v>
      </c>
      <c r="D2181" s="471">
        <v>13.444120868087495</v>
      </c>
      <c r="E2181" s="471">
        <v>69.920734895721353</v>
      </c>
      <c r="F2181" s="467">
        <f>'2019 Actual plus Potential'!E2180</f>
        <v>11</v>
      </c>
    </row>
    <row r="2182" spans="1:6">
      <c r="A2182" s="467">
        <v>4</v>
      </c>
      <c r="B2182" s="467">
        <v>1</v>
      </c>
      <c r="C2182" s="467">
        <v>20</v>
      </c>
      <c r="D2182" s="471">
        <v>11.625824930767473</v>
      </c>
      <c r="E2182" s="471">
        <v>90.05509669963449</v>
      </c>
      <c r="F2182" s="467">
        <f>'2019 Actual plus Potential'!E2181</f>
        <v>20</v>
      </c>
    </row>
    <row r="2183" spans="1:6">
      <c r="A2183" s="467">
        <v>4</v>
      </c>
      <c r="B2183" s="467">
        <v>1</v>
      </c>
      <c r="C2183" s="467">
        <v>21</v>
      </c>
      <c r="D2183" s="471">
        <v>26.973840476718969</v>
      </c>
      <c r="E2183" s="471">
        <v>99.720591646957644</v>
      </c>
      <c r="F2183" s="467">
        <f>'2019 Actual plus Potential'!E2182</f>
        <v>38</v>
      </c>
    </row>
    <row r="2184" spans="1:6">
      <c r="A2184" s="467">
        <v>4</v>
      </c>
      <c r="B2184" s="467">
        <v>1</v>
      </c>
      <c r="C2184" s="467">
        <v>22</v>
      </c>
      <c r="D2184" s="471">
        <v>30.298127843737905</v>
      </c>
      <c r="E2184" s="471">
        <v>99.78786524403354</v>
      </c>
      <c r="F2184" s="467">
        <f>'2019 Actual plus Potential'!E2183</f>
        <v>41</v>
      </c>
    </row>
    <row r="2185" spans="1:6">
      <c r="A2185" s="467">
        <v>4</v>
      </c>
      <c r="B2185" s="467">
        <v>1</v>
      </c>
      <c r="C2185" s="467">
        <v>23</v>
      </c>
      <c r="D2185" s="471">
        <v>21.230587600280657</v>
      </c>
      <c r="E2185" s="471">
        <v>93.255286067512358</v>
      </c>
      <c r="F2185" s="467">
        <f>'2019 Actual plus Potential'!E2184</f>
        <v>39</v>
      </c>
    </row>
    <row r="2186" spans="1:6">
      <c r="A2186" s="467">
        <v>4</v>
      </c>
      <c r="B2186" s="467">
        <v>1</v>
      </c>
      <c r="C2186" s="467">
        <v>24</v>
      </c>
      <c r="D2186" s="471">
        <v>15.289714308441683</v>
      </c>
      <c r="E2186" s="471">
        <v>98.789712803698137</v>
      </c>
      <c r="F2186" s="467">
        <f>'2019 Actual plus Potential'!E2185</f>
        <v>37</v>
      </c>
    </row>
    <row r="2187" spans="1:6">
      <c r="A2187" s="467">
        <v>4</v>
      </c>
      <c r="B2187" s="467">
        <v>2</v>
      </c>
      <c r="C2187" s="467">
        <v>1</v>
      </c>
      <c r="D2187" s="471">
        <v>8.4992838445753716</v>
      </c>
      <c r="E2187" s="471">
        <v>99.835582562889698</v>
      </c>
      <c r="F2187" s="467">
        <f>'2019 Actual plus Potential'!E2186</f>
        <v>40</v>
      </c>
    </row>
    <row r="2188" spans="1:6">
      <c r="A2188" s="467">
        <v>4</v>
      </c>
      <c r="B2188" s="467">
        <v>2</v>
      </c>
      <c r="C2188" s="467">
        <v>2</v>
      </c>
      <c r="D2188" s="471">
        <v>5.131903970771571</v>
      </c>
      <c r="E2188" s="471">
        <v>99.835582562889698</v>
      </c>
      <c r="F2188" s="467">
        <f>'2019 Actual plus Potential'!E2187</f>
        <v>43</v>
      </c>
    </row>
    <row r="2189" spans="1:6">
      <c r="A2189" s="467">
        <v>4</v>
      </c>
      <c r="B2189" s="467">
        <v>2</v>
      </c>
      <c r="C2189" s="467">
        <v>3</v>
      </c>
      <c r="D2189" s="471">
        <v>7.7056282186778677</v>
      </c>
      <c r="E2189" s="471">
        <v>99.835582562889698</v>
      </c>
      <c r="F2189" s="467">
        <f>'2019 Actual plus Potential'!E2188</f>
        <v>58</v>
      </c>
    </row>
    <row r="2190" spans="1:6">
      <c r="A2190" s="467">
        <v>4</v>
      </c>
      <c r="B2190" s="467">
        <v>2</v>
      </c>
      <c r="C2190" s="467">
        <v>4</v>
      </c>
      <c r="D2190" s="471">
        <v>13.934693524725445</v>
      </c>
      <c r="E2190" s="471">
        <v>99.825413298215437</v>
      </c>
      <c r="F2190" s="467">
        <f>'2019 Actual plus Potential'!E2189</f>
        <v>56</v>
      </c>
    </row>
    <row r="2191" spans="1:6">
      <c r="A2191" s="467">
        <v>4</v>
      </c>
      <c r="B2191" s="467">
        <v>2</v>
      </c>
      <c r="C2191" s="467">
        <v>5</v>
      </c>
      <c r="D2191" s="471">
        <v>33.567195535525073</v>
      </c>
      <c r="E2191" s="471">
        <v>99.835582562889698</v>
      </c>
      <c r="F2191" s="467">
        <f>'2019 Actual plus Potential'!E2190</f>
        <v>67</v>
      </c>
    </row>
    <row r="2192" spans="1:6">
      <c r="A2192" s="467">
        <v>4</v>
      </c>
      <c r="B2192" s="467">
        <v>2</v>
      </c>
      <c r="C2192" s="467">
        <v>6</v>
      </c>
      <c r="D2192" s="471">
        <v>53.81485242107815</v>
      </c>
      <c r="E2192" s="471">
        <v>99.835582562889698</v>
      </c>
      <c r="F2192" s="467">
        <f>'2019 Actual plus Potential'!E2191</f>
        <v>73</v>
      </c>
    </row>
    <row r="2193" spans="1:6">
      <c r="A2193" s="467">
        <v>4</v>
      </c>
      <c r="B2193" s="467">
        <v>2</v>
      </c>
      <c r="C2193" s="467">
        <v>7</v>
      </c>
      <c r="D2193" s="471">
        <v>97.252351688715521</v>
      </c>
      <c r="E2193" s="471">
        <v>99.835582562889698</v>
      </c>
      <c r="F2193" s="467">
        <f>'2019 Actual plus Potential'!E2192</f>
        <v>63</v>
      </c>
    </row>
    <row r="2194" spans="1:6">
      <c r="A2194" s="467">
        <v>4</v>
      </c>
      <c r="B2194" s="467">
        <v>2</v>
      </c>
      <c r="C2194" s="467">
        <v>8</v>
      </c>
      <c r="D2194" s="471">
        <v>61.706166514834955</v>
      </c>
      <c r="E2194" s="471">
        <v>99.835582562889698</v>
      </c>
      <c r="F2194" s="467">
        <f>'2019 Actual plus Potential'!E2193</f>
        <v>51</v>
      </c>
    </row>
    <row r="2195" spans="1:6">
      <c r="A2195" s="467">
        <v>4</v>
      </c>
      <c r="B2195" s="467">
        <v>2</v>
      </c>
      <c r="C2195" s="467">
        <v>9</v>
      </c>
      <c r="D2195" s="471">
        <v>53.175350670880334</v>
      </c>
      <c r="E2195" s="471">
        <v>99.835582562889698</v>
      </c>
      <c r="F2195" s="467">
        <f>'2019 Actual plus Potential'!E2194</f>
        <v>42</v>
      </c>
    </row>
    <row r="2196" spans="1:6">
      <c r="A2196" s="467">
        <v>4</v>
      </c>
      <c r="B2196" s="467">
        <v>2</v>
      </c>
      <c r="C2196" s="467">
        <v>10</v>
      </c>
      <c r="D2196" s="471">
        <v>85.442137357836472</v>
      </c>
      <c r="E2196" s="471">
        <v>99.835582562889698</v>
      </c>
      <c r="F2196" s="467">
        <f>'2019 Actual plus Potential'!E2195</f>
        <v>40</v>
      </c>
    </row>
    <row r="2197" spans="1:6">
      <c r="A2197" s="467">
        <v>4</v>
      </c>
      <c r="B2197" s="467">
        <v>2</v>
      </c>
      <c r="C2197" s="467">
        <v>11</v>
      </c>
      <c r="D2197" s="471">
        <v>99.146665762847235</v>
      </c>
      <c r="E2197" s="471">
        <v>99.835582562889698</v>
      </c>
      <c r="F2197" s="467">
        <f>'2019 Actual plus Potential'!E2196</f>
        <v>40</v>
      </c>
    </row>
    <row r="2198" spans="1:6">
      <c r="A2198" s="467">
        <v>4</v>
      </c>
      <c r="B2198" s="467">
        <v>2</v>
      </c>
      <c r="C2198" s="467">
        <v>12</v>
      </c>
      <c r="D2198" s="471">
        <v>104.44184915491913</v>
      </c>
      <c r="E2198" s="471">
        <v>99.733889916147049</v>
      </c>
      <c r="F2198" s="467">
        <f>'2019 Actual plus Potential'!E2197</f>
        <v>32</v>
      </c>
    </row>
    <row r="2199" spans="1:6">
      <c r="A2199" s="467">
        <v>4</v>
      </c>
      <c r="B2199" s="467">
        <v>2</v>
      </c>
      <c r="C2199" s="467">
        <v>13</v>
      </c>
      <c r="D2199" s="471">
        <v>115.02037194322648</v>
      </c>
      <c r="E2199" s="471">
        <v>99.692430606321238</v>
      </c>
      <c r="F2199" s="467">
        <f>'2019 Actual plus Potential'!E2198</f>
        <v>20</v>
      </c>
    </row>
    <row r="2200" spans="1:6">
      <c r="A2200" s="467">
        <v>4</v>
      </c>
      <c r="B2200" s="467">
        <v>2</v>
      </c>
      <c r="C2200" s="467">
        <v>14</v>
      </c>
      <c r="D2200" s="471">
        <v>119.35824041301737</v>
      </c>
      <c r="E2200" s="471">
        <v>99.579786443775532</v>
      </c>
      <c r="F2200" s="467">
        <f>'2019 Actual plus Potential'!E2199</f>
        <v>6</v>
      </c>
    </row>
    <row r="2201" spans="1:6">
      <c r="A2201" s="467">
        <v>4</v>
      </c>
      <c r="B2201" s="467">
        <v>2</v>
      </c>
      <c r="C2201" s="467">
        <v>15</v>
      </c>
      <c r="D2201" s="471">
        <v>118.19610581246559</v>
      </c>
      <c r="E2201" s="471">
        <v>98.098202805848189</v>
      </c>
      <c r="F2201" s="467">
        <f>'2019 Actual plus Potential'!E2200</f>
        <v>1</v>
      </c>
    </row>
    <row r="2202" spans="1:6">
      <c r="A2202" s="467">
        <v>4</v>
      </c>
      <c r="B2202" s="467">
        <v>2</v>
      </c>
      <c r="C2202" s="467">
        <v>16</v>
      </c>
      <c r="D2202" s="471">
        <v>114.37268196681927</v>
      </c>
      <c r="E2202" s="471">
        <v>86.756343689529146</v>
      </c>
      <c r="F2202" s="467">
        <f>'2019 Actual plus Potential'!E2201</f>
        <v>0</v>
      </c>
    </row>
    <row r="2203" spans="1:6">
      <c r="A2203" s="467">
        <v>4</v>
      </c>
      <c r="B2203" s="467">
        <v>2</v>
      </c>
      <c r="C2203" s="467">
        <v>17</v>
      </c>
      <c r="D2203" s="471">
        <v>88.935393883986293</v>
      </c>
      <c r="E2203" s="471">
        <v>70.774953128359499</v>
      </c>
      <c r="F2203" s="467">
        <f>'2019 Actual plus Potential'!E2202</f>
        <v>1</v>
      </c>
    </row>
    <row r="2204" spans="1:6">
      <c r="A2204" s="467">
        <v>4</v>
      </c>
      <c r="B2204" s="467">
        <v>2</v>
      </c>
      <c r="C2204" s="467">
        <v>18</v>
      </c>
      <c r="D2204" s="471">
        <v>78.102157878801023</v>
      </c>
      <c r="E2204" s="471">
        <v>57.95776838314341</v>
      </c>
      <c r="F2204" s="467">
        <f>'2019 Actual plus Potential'!E2203</f>
        <v>0</v>
      </c>
    </row>
    <row r="2205" spans="1:6">
      <c r="A2205" s="467">
        <v>4</v>
      </c>
      <c r="B2205" s="467">
        <v>2</v>
      </c>
      <c r="C2205" s="467">
        <v>19</v>
      </c>
      <c r="D2205" s="471">
        <v>57.011278300441482</v>
      </c>
      <c r="E2205" s="471">
        <v>43.267092184476454</v>
      </c>
      <c r="F2205" s="467">
        <f>'2019 Actual plus Potential'!E2204</f>
        <v>4</v>
      </c>
    </row>
    <row r="2206" spans="1:6">
      <c r="A2206" s="467">
        <v>4</v>
      </c>
      <c r="B2206" s="467">
        <v>2</v>
      </c>
      <c r="C2206" s="467">
        <v>20</v>
      </c>
      <c r="D2206" s="471">
        <v>74.406205521946447</v>
      </c>
      <c r="E2206" s="471">
        <v>22.930127338206841</v>
      </c>
      <c r="F2206" s="467">
        <f>'2019 Actual plus Potential'!E2205</f>
        <v>7</v>
      </c>
    </row>
    <row r="2207" spans="1:6">
      <c r="A2207" s="467">
        <v>4</v>
      </c>
      <c r="B2207" s="467">
        <v>2</v>
      </c>
      <c r="C2207" s="467">
        <v>21</v>
      </c>
      <c r="D2207" s="471">
        <v>124.16228963787208</v>
      </c>
      <c r="E2207" s="471">
        <v>6.8360926144915073</v>
      </c>
      <c r="F2207" s="467">
        <f>'2019 Actual plus Potential'!E2206</f>
        <v>9</v>
      </c>
    </row>
    <row r="2208" spans="1:6">
      <c r="A2208" s="467">
        <v>4</v>
      </c>
      <c r="B2208" s="467">
        <v>2</v>
      </c>
      <c r="C2208" s="467">
        <v>22</v>
      </c>
      <c r="D2208" s="471">
        <v>117.68472553871798</v>
      </c>
      <c r="E2208" s="471">
        <v>1.5926632982154374</v>
      </c>
      <c r="F2208" s="467">
        <f>'2019 Actual plus Potential'!E2207</f>
        <v>11</v>
      </c>
    </row>
    <row r="2209" spans="1:6">
      <c r="A2209" s="467">
        <v>4</v>
      </c>
      <c r="B2209" s="467">
        <v>2</v>
      </c>
      <c r="C2209" s="467">
        <v>23</v>
      </c>
      <c r="D2209" s="471">
        <v>89.328753786619899</v>
      </c>
      <c r="E2209" s="471">
        <v>8.6751650182756403</v>
      </c>
      <c r="F2209" s="467">
        <f>'2019 Actual plus Potential'!E2208</f>
        <v>7</v>
      </c>
    </row>
    <row r="2210" spans="1:6">
      <c r="A2210" s="467">
        <v>4</v>
      </c>
      <c r="B2210" s="467">
        <v>2</v>
      </c>
      <c r="C2210" s="467">
        <v>24</v>
      </c>
      <c r="D2210" s="471">
        <v>56.697210163249444</v>
      </c>
      <c r="E2210" s="471">
        <v>28.843945871855514</v>
      </c>
      <c r="F2210" s="467">
        <f>'2019 Actual plus Potential'!E2209</f>
        <v>1</v>
      </c>
    </row>
    <row r="2211" spans="1:6">
      <c r="A2211" s="467">
        <v>4</v>
      </c>
      <c r="B2211" s="467">
        <v>3</v>
      </c>
      <c r="C2211" s="467">
        <v>1</v>
      </c>
      <c r="D2211" s="471">
        <v>67.022182412591036</v>
      </c>
      <c r="E2211" s="471">
        <v>55.102551763061712</v>
      </c>
      <c r="F2211" s="467">
        <f>'2019 Actual plus Potential'!E2210</f>
        <v>24</v>
      </c>
    </row>
    <row r="2212" spans="1:6">
      <c r="A2212" s="467">
        <v>4</v>
      </c>
      <c r="B2212" s="467">
        <v>3</v>
      </c>
      <c r="C2212" s="467">
        <v>2</v>
      </c>
      <c r="D2212" s="471">
        <v>110.16588360720814</v>
      </c>
      <c r="E2212" s="471">
        <v>82.708976349172232</v>
      </c>
      <c r="F2212" s="467">
        <f>'2019 Actual plus Potential'!E2211</f>
        <v>49</v>
      </c>
    </row>
    <row r="2213" spans="1:6">
      <c r="A2213" s="467">
        <v>4</v>
      </c>
      <c r="B2213" s="467">
        <v>3</v>
      </c>
      <c r="C2213" s="467">
        <v>3</v>
      </c>
      <c r="D2213" s="471">
        <v>129.07890791680785</v>
      </c>
      <c r="E2213" s="471">
        <v>90.102814018490648</v>
      </c>
      <c r="F2213" s="467">
        <f>'2019 Actual plus Potential'!E2212</f>
        <v>48</v>
      </c>
    </row>
    <row r="2214" spans="1:6">
      <c r="A2214" s="467">
        <v>4</v>
      </c>
      <c r="B2214" s="467">
        <v>3</v>
      </c>
      <c r="C2214" s="467">
        <v>4</v>
      </c>
      <c r="D2214" s="471">
        <v>100.24014689631717</v>
      </c>
      <c r="E2214" s="471">
        <v>96.446088421844777</v>
      </c>
      <c r="F2214" s="467">
        <f>'2019 Actual plus Potential'!E2213</f>
        <v>51</v>
      </c>
    </row>
    <row r="2215" spans="1:6">
      <c r="A2215" s="467">
        <v>4</v>
      </c>
      <c r="B2215" s="467">
        <v>3</v>
      </c>
      <c r="C2215" s="467">
        <v>5</v>
      </c>
      <c r="D2215" s="471">
        <v>95.726774787722448</v>
      </c>
      <c r="E2215" s="471">
        <v>98.691931412599445</v>
      </c>
      <c r="F2215" s="467">
        <f>'2019 Actual plus Potential'!E2214</f>
        <v>39</v>
      </c>
    </row>
    <row r="2216" spans="1:6">
      <c r="A2216" s="467">
        <v>4</v>
      </c>
      <c r="B2216" s="467">
        <v>3</v>
      </c>
      <c r="C2216" s="467">
        <v>6</v>
      </c>
      <c r="D2216" s="471">
        <v>58.962409060326642</v>
      </c>
      <c r="E2216" s="471">
        <v>91.68061454525909</v>
      </c>
      <c r="F2216" s="467">
        <f>'2019 Actual plus Potential'!E2215</f>
        <v>24</v>
      </c>
    </row>
    <row r="2217" spans="1:6">
      <c r="A2217" s="467">
        <v>4</v>
      </c>
      <c r="B2217" s="467">
        <v>3</v>
      </c>
      <c r="C2217" s="467">
        <v>7</v>
      </c>
      <c r="D2217" s="471">
        <v>97.665568911591492</v>
      </c>
      <c r="E2217" s="471">
        <v>72.368398677703723</v>
      </c>
      <c r="F2217" s="467">
        <f>'2019 Actual plus Potential'!E2216</f>
        <v>15</v>
      </c>
    </row>
    <row r="2218" spans="1:6">
      <c r="A2218" s="467">
        <v>4</v>
      </c>
      <c r="B2218" s="467">
        <v>3</v>
      </c>
      <c r="C2218" s="467">
        <v>8</v>
      </c>
      <c r="D2218" s="471">
        <v>69.933002710262912</v>
      </c>
      <c r="E2218" s="471">
        <v>61.250263384218449</v>
      </c>
      <c r="F2218" s="467">
        <f>'2019 Actual plus Potential'!E2217</f>
        <v>10</v>
      </c>
    </row>
    <row r="2219" spans="1:6">
      <c r="A2219" s="467">
        <v>4</v>
      </c>
      <c r="B2219" s="467">
        <v>3</v>
      </c>
      <c r="C2219" s="467">
        <v>9</v>
      </c>
      <c r="D2219" s="471">
        <v>47.987780092465684</v>
      </c>
      <c r="E2219" s="471">
        <v>57.669117716620079</v>
      </c>
      <c r="F2219" s="467">
        <f>'2019 Actual plus Potential'!E2218</f>
        <v>6</v>
      </c>
    </row>
    <row r="2220" spans="1:6">
      <c r="A2220" s="467">
        <v>4</v>
      </c>
      <c r="B2220" s="467">
        <v>3</v>
      </c>
      <c r="C2220" s="467">
        <v>10</v>
      </c>
      <c r="D2220" s="471">
        <v>32.982066967812941</v>
      </c>
      <c r="E2220" s="471">
        <v>46.477450817028597</v>
      </c>
      <c r="F2220" s="467">
        <f>'2019 Actual plus Potential'!E2219</f>
        <v>26</v>
      </c>
    </row>
    <row r="2221" spans="1:6">
      <c r="A2221" s="467">
        <v>4</v>
      </c>
      <c r="B2221" s="467">
        <v>3</v>
      </c>
      <c r="C2221" s="467">
        <v>11</v>
      </c>
      <c r="D2221" s="471">
        <v>31.851223724155908</v>
      </c>
      <c r="E2221" s="471">
        <v>46.866229628036969</v>
      </c>
      <c r="F2221" s="467">
        <f>'2019 Actual plus Potential'!E2220</f>
        <v>60</v>
      </c>
    </row>
    <row r="2222" spans="1:6">
      <c r="A2222" s="467">
        <v>4</v>
      </c>
      <c r="B2222" s="467">
        <v>3</v>
      </c>
      <c r="C2222" s="467">
        <v>12</v>
      </c>
      <c r="D2222" s="471">
        <v>26.290776030512351</v>
      </c>
      <c r="E2222" s="471">
        <v>44.78544162545689</v>
      </c>
      <c r="F2222" s="467">
        <f>'2019 Actual plus Potential'!E2221</f>
        <v>72</v>
      </c>
    </row>
    <row r="2223" spans="1:6">
      <c r="A2223" s="467">
        <v>4</v>
      </c>
      <c r="B2223" s="467">
        <v>3</v>
      </c>
      <c r="C2223" s="467">
        <v>13</v>
      </c>
      <c r="D2223" s="471">
        <v>23.808281144437675</v>
      </c>
      <c r="E2223" s="471">
        <v>37.372829929047519</v>
      </c>
      <c r="F2223" s="467">
        <f>'2019 Actual plus Potential'!E2222</f>
        <v>82</v>
      </c>
    </row>
    <row r="2224" spans="1:6">
      <c r="A2224" s="467">
        <v>4</v>
      </c>
      <c r="B2224" s="467">
        <v>3</v>
      </c>
      <c r="C2224" s="467">
        <v>14</v>
      </c>
      <c r="D2224" s="471">
        <v>31.642886170995453</v>
      </c>
      <c r="E2224" s="471">
        <v>30.456165448290694</v>
      </c>
      <c r="F2224" s="467">
        <f>'2019 Actual plus Potential'!E2223</f>
        <v>101</v>
      </c>
    </row>
    <row r="2225" spans="1:6">
      <c r="A2225" s="467">
        <v>4</v>
      </c>
      <c r="B2225" s="467">
        <v>3</v>
      </c>
      <c r="C2225" s="467">
        <v>15</v>
      </c>
      <c r="D2225" s="471">
        <v>30.769097087175801</v>
      </c>
      <c r="E2225" s="471">
        <v>46.139518329391542</v>
      </c>
      <c r="F2225" s="467">
        <f>'2019 Actual plus Potential'!E2224</f>
        <v>98</v>
      </c>
    </row>
    <row r="2226" spans="1:6">
      <c r="A2226" s="467">
        <v>4</v>
      </c>
      <c r="B2226" s="467">
        <v>3</v>
      </c>
      <c r="C2226" s="467">
        <v>16</v>
      </c>
      <c r="D2226" s="471">
        <v>20.976404569487887</v>
      </c>
      <c r="E2226" s="471">
        <v>28.117234573210062</v>
      </c>
      <c r="F2226" s="467">
        <f>'2019 Actual plus Potential'!E2225</f>
        <v>101</v>
      </c>
    </row>
    <row r="2227" spans="1:6">
      <c r="A2227" s="467">
        <v>4</v>
      </c>
      <c r="B2227" s="467">
        <v>3</v>
      </c>
      <c r="C2227" s="467">
        <v>17</v>
      </c>
      <c r="D2227" s="471">
        <v>10.102306706358478</v>
      </c>
      <c r="E2227" s="471">
        <v>5.4569838744356058</v>
      </c>
      <c r="F2227" s="467">
        <f>'2019 Actual plus Potential'!E2226</f>
        <v>101</v>
      </c>
    </row>
    <row r="2228" spans="1:6">
      <c r="A2228" s="467">
        <v>4</v>
      </c>
      <c r="B2228" s="467">
        <v>3</v>
      </c>
      <c r="C2228" s="467">
        <v>18</v>
      </c>
      <c r="D2228" s="471">
        <v>2.1910349242120635</v>
      </c>
      <c r="E2228" s="471">
        <v>0.54914029241023432</v>
      </c>
      <c r="F2228" s="467">
        <f>'2019 Actual plus Potential'!E2227</f>
        <v>101</v>
      </c>
    </row>
    <row r="2229" spans="1:6">
      <c r="A2229" s="467">
        <v>4</v>
      </c>
      <c r="B2229" s="467">
        <v>3</v>
      </c>
      <c r="C2229" s="467">
        <v>19</v>
      </c>
      <c r="D2229" s="471">
        <v>0</v>
      </c>
      <c r="E2229" s="471">
        <v>2.0252481724360352</v>
      </c>
      <c r="F2229" s="467">
        <f>'2019 Actual plus Potential'!E2228</f>
        <v>98</v>
      </c>
    </row>
    <row r="2230" spans="1:6">
      <c r="A2230" s="467">
        <v>4</v>
      </c>
      <c r="B2230" s="467">
        <v>3</v>
      </c>
      <c r="C2230" s="467">
        <v>20</v>
      </c>
      <c r="D2230" s="471">
        <v>0</v>
      </c>
      <c r="E2230" s="471">
        <v>4.1177699419479685</v>
      </c>
      <c r="F2230" s="467">
        <f>'2019 Actual plus Potential'!E2229</f>
        <v>98</v>
      </c>
    </row>
    <row r="2231" spans="1:6">
      <c r="A2231" s="467">
        <v>4</v>
      </c>
      <c r="B2231" s="467">
        <v>3</v>
      </c>
      <c r="C2231" s="467">
        <v>21</v>
      </c>
      <c r="D2231" s="471">
        <v>0.18016563645360167</v>
      </c>
      <c r="E2231" s="471">
        <v>16.410846430875079</v>
      </c>
      <c r="F2231" s="467">
        <f>'2019 Actual plus Potential'!E2230</f>
        <v>99</v>
      </c>
    </row>
    <row r="2232" spans="1:6">
      <c r="A2232" s="467">
        <v>4</v>
      </c>
      <c r="B2232" s="467">
        <v>3</v>
      </c>
      <c r="C2232" s="467">
        <v>22</v>
      </c>
      <c r="D2232" s="471">
        <v>1.5370394800244462</v>
      </c>
      <c r="E2232" s="471">
        <v>35.05110857880026</v>
      </c>
      <c r="F2232" s="467">
        <f>'2019 Actual plus Potential'!E2231</f>
        <v>102</v>
      </c>
    </row>
    <row r="2233" spans="1:6">
      <c r="A2233" s="467">
        <v>4</v>
      </c>
      <c r="B2233" s="467">
        <v>3</v>
      </c>
      <c r="C2233" s="467">
        <v>23</v>
      </c>
      <c r="D2233" s="471">
        <v>22.088654477428616</v>
      </c>
      <c r="E2233" s="471">
        <v>29.108346753386368</v>
      </c>
      <c r="F2233" s="467">
        <f>'2019 Actual plus Potential'!E2232</f>
        <v>103</v>
      </c>
    </row>
    <row r="2234" spans="1:6">
      <c r="A2234" s="467">
        <v>4</v>
      </c>
      <c r="B2234" s="467">
        <v>3</v>
      </c>
      <c r="C2234" s="467">
        <v>24</v>
      </c>
      <c r="D2234" s="471">
        <v>10.548020061148764</v>
      </c>
      <c r="E2234" s="471">
        <v>29.555794399053969</v>
      </c>
      <c r="F2234" s="467">
        <f>'2019 Actual plus Potential'!E2233</f>
        <v>100</v>
      </c>
    </row>
    <row r="2235" spans="1:6">
      <c r="A2235" s="467">
        <v>4</v>
      </c>
      <c r="B2235" s="467">
        <v>4</v>
      </c>
      <c r="C2235" s="467">
        <v>1</v>
      </c>
      <c r="D2235" s="471">
        <v>8.1288023239437486</v>
      </c>
      <c r="E2235" s="471">
        <v>27.050244033541173</v>
      </c>
      <c r="F2235" s="467">
        <f>'2019 Actual plus Potential'!E2234</f>
        <v>98</v>
      </c>
    </row>
    <row r="2236" spans="1:6">
      <c r="A2236" s="467">
        <v>4</v>
      </c>
      <c r="B2236" s="467">
        <v>4</v>
      </c>
      <c r="C2236" s="467">
        <v>2</v>
      </c>
      <c r="D2236" s="471">
        <v>14.273806777059496</v>
      </c>
      <c r="E2236" s="471">
        <v>8.4686507202752104</v>
      </c>
      <c r="F2236" s="467">
        <f>'2019 Actual plus Potential'!E2235</f>
        <v>90</v>
      </c>
    </row>
    <row r="2237" spans="1:6">
      <c r="A2237" s="467">
        <v>4</v>
      </c>
      <c r="B2237" s="467">
        <v>4</v>
      </c>
      <c r="C2237" s="467">
        <v>3</v>
      </c>
      <c r="D2237" s="471">
        <v>47.891749462626052</v>
      </c>
      <c r="E2237" s="471">
        <v>2.6072430122554291</v>
      </c>
      <c r="F2237" s="467">
        <f>'2019 Actual plus Potential'!E2236</f>
        <v>72</v>
      </c>
    </row>
    <row r="2238" spans="1:6">
      <c r="A2238" s="467">
        <v>4</v>
      </c>
      <c r="B2238" s="467">
        <v>4</v>
      </c>
      <c r="C2238" s="467">
        <v>4</v>
      </c>
      <c r="D2238" s="471">
        <v>116.59884368545667</v>
      </c>
      <c r="E2238" s="471">
        <v>0.34497274779617287</v>
      </c>
      <c r="F2238" s="467">
        <f>'2019 Actual plus Potential'!E2237</f>
        <v>76</v>
      </c>
    </row>
    <row r="2239" spans="1:6">
      <c r="A2239" s="467">
        <v>4</v>
      </c>
      <c r="B2239" s="467">
        <v>4</v>
      </c>
      <c r="C2239" s="467">
        <v>5</v>
      </c>
      <c r="D2239" s="471">
        <v>120.37161772706848</v>
      </c>
      <c r="E2239" s="471">
        <v>0.51237448935712748</v>
      </c>
      <c r="F2239" s="467">
        <f>'2019 Actual plus Potential'!E2238</f>
        <v>73</v>
      </c>
    </row>
    <row r="2240" spans="1:6">
      <c r="A2240" s="467">
        <v>4</v>
      </c>
      <c r="B2240" s="467">
        <v>4</v>
      </c>
      <c r="C2240" s="467">
        <v>6</v>
      </c>
      <c r="D2240" s="471">
        <v>120.27934520816734</v>
      </c>
      <c r="E2240" s="471">
        <v>0.48343119759191583</v>
      </c>
      <c r="F2240" s="467">
        <f>'2019 Actual plus Potential'!E2239</f>
        <v>52</v>
      </c>
    </row>
    <row r="2241" spans="1:6">
      <c r="A2241" s="467">
        <v>4</v>
      </c>
      <c r="B2241" s="467">
        <v>4</v>
      </c>
      <c r="C2241" s="467">
        <v>7</v>
      </c>
      <c r="D2241" s="471">
        <v>113.26150899489122</v>
      </c>
      <c r="E2241" s="471">
        <v>0.87533901311545914</v>
      </c>
      <c r="F2241" s="467">
        <f>'2019 Actual plus Potential'!E2240</f>
        <v>28</v>
      </c>
    </row>
    <row r="2242" spans="1:6">
      <c r="A2242" s="467">
        <v>4</v>
      </c>
      <c r="B2242" s="467">
        <v>4</v>
      </c>
      <c r="C2242" s="467">
        <v>8</v>
      </c>
      <c r="D2242" s="471">
        <v>118.51670958901825</v>
      </c>
      <c r="E2242" s="471">
        <v>3.7548054181896363E-2</v>
      </c>
      <c r="F2242" s="467">
        <f>'2019 Actual plus Potential'!E2241</f>
        <v>12</v>
      </c>
    </row>
    <row r="2243" spans="1:6">
      <c r="A2243" s="467">
        <v>4</v>
      </c>
      <c r="B2243" s="467">
        <v>4</v>
      </c>
      <c r="C2243" s="467">
        <v>9</v>
      </c>
      <c r="D2243" s="471">
        <v>118.93160065395537</v>
      </c>
      <c r="E2243" s="471">
        <v>0.3520130079552784</v>
      </c>
      <c r="F2243" s="467">
        <f>'2019 Actual plus Potential'!E2242</f>
        <v>11</v>
      </c>
    </row>
    <row r="2244" spans="1:6">
      <c r="A2244" s="467">
        <v>4</v>
      </c>
      <c r="B2244" s="467">
        <v>4</v>
      </c>
      <c r="C2244" s="467">
        <v>10</v>
      </c>
      <c r="D2244" s="471">
        <v>119.0372581371457</v>
      </c>
      <c r="E2244" s="471">
        <v>1.2383035368737905</v>
      </c>
      <c r="F2244" s="467">
        <f>'2019 Actual plus Potential'!E2243</f>
        <v>8</v>
      </c>
    </row>
    <row r="2245" spans="1:6">
      <c r="A2245" s="467">
        <v>4</v>
      </c>
      <c r="B2245" s="467">
        <v>4</v>
      </c>
      <c r="C2245" s="467">
        <v>11</v>
      </c>
      <c r="D2245" s="471">
        <v>118.73753175985647</v>
      </c>
      <c r="E2245" s="471">
        <v>2.596291496452376</v>
      </c>
      <c r="F2245" s="467">
        <f>'2019 Actual plus Potential'!E2244</f>
        <v>3</v>
      </c>
    </row>
    <row r="2246" spans="1:6">
      <c r="A2246" s="467">
        <v>4</v>
      </c>
      <c r="B2246" s="467">
        <v>4</v>
      </c>
      <c r="C2246" s="467">
        <v>12</v>
      </c>
      <c r="D2246" s="471">
        <v>117.97278489090122</v>
      </c>
      <c r="E2246" s="471">
        <v>3.3621153515373039</v>
      </c>
      <c r="F2246" s="467">
        <f>'2019 Actual plus Potential'!E2245</f>
        <v>0</v>
      </c>
    </row>
    <row r="2247" spans="1:6">
      <c r="A2247" s="467">
        <v>4</v>
      </c>
      <c r="B2247" s="467">
        <v>4</v>
      </c>
      <c r="C2247" s="467">
        <v>13</v>
      </c>
      <c r="D2247" s="471">
        <v>115.08358906719899</v>
      </c>
      <c r="E2247" s="471">
        <v>2.8356603418619653</v>
      </c>
      <c r="F2247" s="467">
        <f>'2019 Actual plus Potential'!E2246</f>
        <v>0</v>
      </c>
    </row>
    <row r="2248" spans="1:6">
      <c r="A2248" s="467">
        <v>4</v>
      </c>
      <c r="B2248" s="467">
        <v>4</v>
      </c>
      <c r="C2248" s="467">
        <v>14</v>
      </c>
      <c r="D2248" s="471">
        <v>114.08274157193861</v>
      </c>
      <c r="E2248" s="471">
        <v>2.8419183508922812</v>
      </c>
      <c r="F2248" s="467">
        <f>'2019 Actual plus Potential'!E2247</f>
        <v>3</v>
      </c>
    </row>
    <row r="2249" spans="1:6">
      <c r="A2249" s="467">
        <v>4</v>
      </c>
      <c r="B2249" s="467">
        <v>4</v>
      </c>
      <c r="C2249" s="467">
        <v>15</v>
      </c>
      <c r="D2249" s="471">
        <v>119.57468900884312</v>
      </c>
      <c r="E2249" s="471">
        <v>1.0654260374113096</v>
      </c>
      <c r="F2249" s="467">
        <f>'2019 Actual plus Potential'!E2248</f>
        <v>1</v>
      </c>
    </row>
    <row r="2250" spans="1:6">
      <c r="A2250" s="467">
        <v>4</v>
      </c>
      <c r="B2250" s="467">
        <v>4</v>
      </c>
      <c r="C2250" s="467">
        <v>16</v>
      </c>
      <c r="D2250" s="471">
        <v>121.3319150753005</v>
      </c>
      <c r="E2250" s="471">
        <v>0.51237448935712748</v>
      </c>
      <c r="F2250" s="467">
        <f>'2019 Actual plus Potential'!E2249</f>
        <v>2</v>
      </c>
    </row>
    <row r="2251" spans="1:6">
      <c r="A2251" s="467">
        <v>4</v>
      </c>
      <c r="B2251" s="467">
        <v>4</v>
      </c>
      <c r="C2251" s="467">
        <v>17</v>
      </c>
      <c r="D2251" s="471">
        <v>121.17983119512159</v>
      </c>
      <c r="E2251" s="471">
        <v>0.21199005590195655</v>
      </c>
      <c r="F2251" s="467">
        <f>'2019 Actual plus Potential'!E2250</f>
        <v>0</v>
      </c>
    </row>
    <row r="2252" spans="1:6">
      <c r="A2252" s="467">
        <v>4</v>
      </c>
      <c r="B2252" s="467">
        <v>4</v>
      </c>
      <c r="C2252" s="467">
        <v>18</v>
      </c>
      <c r="D2252" s="471">
        <v>124.35479069144202</v>
      </c>
      <c r="E2252" s="471">
        <v>0.92774983874435601</v>
      </c>
      <c r="F2252" s="467">
        <f>'2019 Actual plus Potential'!E2251</f>
        <v>0</v>
      </c>
    </row>
    <row r="2253" spans="1:6">
      <c r="A2253" s="467">
        <v>4</v>
      </c>
      <c r="B2253" s="467">
        <v>4</v>
      </c>
      <c r="C2253" s="467">
        <v>19</v>
      </c>
      <c r="D2253" s="471">
        <v>127.38428282760117</v>
      </c>
      <c r="E2253" s="471">
        <v>10.827137873575577</v>
      </c>
      <c r="F2253" s="467">
        <f>'2019 Actual plus Potential'!E2252</f>
        <v>0</v>
      </c>
    </row>
    <row r="2254" spans="1:6">
      <c r="A2254" s="467">
        <v>4</v>
      </c>
      <c r="B2254" s="467">
        <v>4</v>
      </c>
      <c r="C2254" s="467">
        <v>20</v>
      </c>
      <c r="D2254" s="471">
        <v>128.89527164355184</v>
      </c>
      <c r="E2254" s="471">
        <v>5.1206158890561175</v>
      </c>
      <c r="F2254" s="467">
        <f>'2019 Actual plus Potential'!E2253</f>
        <v>0</v>
      </c>
    </row>
    <row r="2255" spans="1:6">
      <c r="A2255" s="467">
        <v>4</v>
      </c>
      <c r="B2255" s="467">
        <v>4</v>
      </c>
      <c r="C2255" s="467">
        <v>21</v>
      </c>
      <c r="D2255" s="471">
        <v>128.18618025024841</v>
      </c>
      <c r="E2255" s="471">
        <v>7.685617340356913</v>
      </c>
      <c r="F2255" s="467">
        <f>'2019 Actual plus Potential'!E2254</f>
        <v>2</v>
      </c>
    </row>
    <row r="2256" spans="1:6">
      <c r="A2256" s="467">
        <v>4</v>
      </c>
      <c r="B2256" s="467">
        <v>4</v>
      </c>
      <c r="C2256" s="467">
        <v>22</v>
      </c>
      <c r="D2256" s="471">
        <v>131.82566790845391</v>
      </c>
      <c r="E2256" s="471">
        <v>28.089073532573643</v>
      </c>
      <c r="F2256" s="467">
        <f>'2019 Actual plus Potential'!E2255</f>
        <v>27</v>
      </c>
    </row>
    <row r="2257" spans="1:6">
      <c r="A2257" s="467">
        <v>4</v>
      </c>
      <c r="B2257" s="467">
        <v>4</v>
      </c>
      <c r="C2257" s="467">
        <v>23</v>
      </c>
      <c r="D2257" s="471">
        <v>133.59877038724875</v>
      </c>
      <c r="E2257" s="471">
        <v>29.147459309825845</v>
      </c>
      <c r="F2257" s="467">
        <f>'2019 Actual plus Potential'!E2256</f>
        <v>29</v>
      </c>
    </row>
    <row r="2258" spans="1:6">
      <c r="A2258" s="467">
        <v>4</v>
      </c>
      <c r="B2258" s="467">
        <v>4</v>
      </c>
      <c r="C2258" s="467">
        <v>24</v>
      </c>
      <c r="D2258" s="471">
        <v>135.02851494396694</v>
      </c>
      <c r="E2258" s="471">
        <v>14.250268813158462</v>
      </c>
      <c r="F2258" s="467">
        <f>'2019 Actual plus Potential'!E2257</f>
        <v>17</v>
      </c>
    </row>
    <row r="2259" spans="1:6">
      <c r="A2259" s="467">
        <v>4</v>
      </c>
      <c r="B2259" s="467">
        <v>5</v>
      </c>
      <c r="C2259" s="467">
        <v>1</v>
      </c>
      <c r="D2259" s="471">
        <v>134.15334318994752</v>
      </c>
      <c r="E2259" s="471">
        <v>22.576549827993983</v>
      </c>
      <c r="F2259" s="467">
        <f>'2019 Actual plus Potential'!E2258</f>
        <v>25</v>
      </c>
    </row>
    <row r="2260" spans="1:6">
      <c r="A2260" s="467">
        <v>4</v>
      </c>
      <c r="B2260" s="467">
        <v>5</v>
      </c>
      <c r="C2260" s="467">
        <v>2</v>
      </c>
      <c r="D2260" s="471">
        <v>135.17679470676754</v>
      </c>
      <c r="E2260" s="471">
        <v>26.792883412169427</v>
      </c>
      <c r="F2260" s="467">
        <f>'2019 Actual plus Potential'!E2259</f>
        <v>33</v>
      </c>
    </row>
    <row r="2261" spans="1:6">
      <c r="A2261" s="467">
        <v>4</v>
      </c>
      <c r="B2261" s="467">
        <v>5</v>
      </c>
      <c r="C2261" s="467">
        <v>3</v>
      </c>
      <c r="D2261" s="471">
        <v>135.72687684155196</v>
      </c>
      <c r="E2261" s="471">
        <v>27.124557890776178</v>
      </c>
      <c r="F2261" s="467">
        <f>'2019 Actual plus Potential'!E2260</f>
        <v>42</v>
      </c>
    </row>
    <row r="2262" spans="1:6">
      <c r="A2262" s="467">
        <v>4</v>
      </c>
      <c r="B2262" s="467">
        <v>5</v>
      </c>
      <c r="C2262" s="467">
        <v>4</v>
      </c>
      <c r="D2262" s="471">
        <v>131.2307314566433</v>
      </c>
      <c r="E2262" s="471">
        <v>33.578129703289619</v>
      </c>
      <c r="F2262" s="467">
        <f>'2019 Actual plus Potential'!E2261</f>
        <v>37</v>
      </c>
    </row>
    <row r="2263" spans="1:6">
      <c r="A2263" s="467">
        <v>4</v>
      </c>
      <c r="B2263" s="467">
        <v>5</v>
      </c>
      <c r="C2263" s="467">
        <v>5</v>
      </c>
      <c r="D2263" s="471">
        <v>131.24821382117989</v>
      </c>
      <c r="E2263" s="471">
        <v>24.238051225542893</v>
      </c>
      <c r="F2263" s="467">
        <f>'2019 Actual plus Potential'!E2262</f>
        <v>36</v>
      </c>
    </row>
    <row r="2264" spans="1:6">
      <c r="A2264" s="467">
        <v>4</v>
      </c>
      <c r="B2264" s="467">
        <v>5</v>
      </c>
      <c r="C2264" s="467">
        <v>6</v>
      </c>
      <c r="D2264" s="471">
        <v>137.56101769366251</v>
      </c>
      <c r="E2264" s="471">
        <v>16.087776714685013</v>
      </c>
      <c r="F2264" s="467">
        <f>'2019 Actual plus Potential'!E2263</f>
        <v>45</v>
      </c>
    </row>
    <row r="2265" spans="1:6">
      <c r="A2265" s="467">
        <v>4</v>
      </c>
      <c r="B2265" s="467">
        <v>5</v>
      </c>
      <c r="C2265" s="467">
        <v>7</v>
      </c>
      <c r="D2265" s="471">
        <v>126.34775815493711</v>
      </c>
      <c r="E2265" s="471">
        <v>9.4128278327241439</v>
      </c>
      <c r="F2265" s="467">
        <f>'2019 Actual plus Potential'!E2264</f>
        <v>35</v>
      </c>
    </row>
    <row r="2266" spans="1:6">
      <c r="A2266" s="467">
        <v>4</v>
      </c>
      <c r="B2266" s="467">
        <v>5</v>
      </c>
      <c r="C2266" s="467">
        <v>8</v>
      </c>
      <c r="D2266" s="471">
        <v>117.2827636833217</v>
      </c>
      <c r="E2266" s="471">
        <v>2.5227598903461623</v>
      </c>
      <c r="F2266" s="467">
        <f>'2019 Actual plus Potential'!E2265</f>
        <v>55</v>
      </c>
    </row>
    <row r="2267" spans="1:6">
      <c r="A2267" s="467">
        <v>4</v>
      </c>
      <c r="B2267" s="467">
        <v>5</v>
      </c>
      <c r="C2267" s="467">
        <v>9</v>
      </c>
      <c r="D2267" s="471">
        <v>134.56066704207777</v>
      </c>
      <c r="E2267" s="471">
        <v>2.3686564179746292</v>
      </c>
      <c r="F2267" s="467">
        <f>'2019 Actual plus Potential'!E2266</f>
        <v>52</v>
      </c>
    </row>
    <row r="2268" spans="1:6">
      <c r="A2268" s="467">
        <v>4</v>
      </c>
      <c r="B2268" s="467">
        <v>5</v>
      </c>
      <c r="C2268" s="467">
        <v>10</v>
      </c>
      <c r="D2268" s="471">
        <v>122.68465207615672</v>
      </c>
      <c r="E2268" s="471">
        <v>9.6740997097398402</v>
      </c>
      <c r="F2268" s="467">
        <f>'2019 Actual plus Potential'!E2267</f>
        <v>64</v>
      </c>
    </row>
    <row r="2269" spans="1:6">
      <c r="A2269" s="467">
        <v>4</v>
      </c>
      <c r="B2269" s="467">
        <v>5</v>
      </c>
      <c r="C2269" s="467">
        <v>11</v>
      </c>
      <c r="D2269" s="471">
        <v>129.84944714561422</v>
      </c>
      <c r="E2269" s="471">
        <v>10.562736992044723</v>
      </c>
      <c r="F2269" s="467">
        <f>'2019 Actual plus Potential'!E2268</f>
        <v>75</v>
      </c>
    </row>
    <row r="2270" spans="1:6">
      <c r="A2270" s="467">
        <v>4</v>
      </c>
      <c r="B2270" s="467">
        <v>5</v>
      </c>
      <c r="C2270" s="467">
        <v>12</v>
      </c>
      <c r="D2270" s="471">
        <v>136.08832223877315</v>
      </c>
      <c r="E2270" s="471">
        <v>10.558825736400774</v>
      </c>
      <c r="F2270" s="467">
        <f>'2019 Actual plus Potential'!E2269</f>
        <v>54</v>
      </c>
    </row>
    <row r="2271" spans="1:6">
      <c r="A2271" s="467">
        <v>4</v>
      </c>
      <c r="B2271" s="467">
        <v>5</v>
      </c>
      <c r="C2271" s="467">
        <v>13</v>
      </c>
      <c r="D2271" s="471">
        <v>122.90182608141976</v>
      </c>
      <c r="E2271" s="471">
        <v>25.311299774242098</v>
      </c>
      <c r="F2271" s="467">
        <f>'2019 Actual plus Potential'!E2270</f>
        <v>38</v>
      </c>
    </row>
    <row r="2272" spans="1:6">
      <c r="A2272" s="467">
        <v>4</v>
      </c>
      <c r="B2272" s="467">
        <v>5</v>
      </c>
      <c r="C2272" s="467">
        <v>14</v>
      </c>
      <c r="D2272" s="471">
        <v>138.57548176672199</v>
      </c>
      <c r="E2272" s="471">
        <v>17.430901902816601</v>
      </c>
      <c r="F2272" s="467">
        <f>'2019 Actual plus Potential'!E2271</f>
        <v>18</v>
      </c>
    </row>
    <row r="2273" spans="1:6">
      <c r="A2273" s="467">
        <v>4</v>
      </c>
      <c r="B2273" s="467">
        <v>5</v>
      </c>
      <c r="C2273" s="467">
        <v>15</v>
      </c>
      <c r="D2273" s="471">
        <v>132.50435923380041</v>
      </c>
      <c r="E2273" s="471">
        <v>33.086875994409809</v>
      </c>
      <c r="F2273" s="467">
        <f>'2019 Actual plus Potential'!E2272</f>
        <v>16</v>
      </c>
    </row>
    <row r="2274" spans="1:6">
      <c r="A2274" s="467">
        <v>4</v>
      </c>
      <c r="B2274" s="467">
        <v>5</v>
      </c>
      <c r="C2274" s="467">
        <v>16</v>
      </c>
      <c r="D2274" s="471">
        <v>114.00932361351147</v>
      </c>
      <c r="E2274" s="471">
        <v>53.416018329391527</v>
      </c>
      <c r="F2274" s="467">
        <f>'2019 Actual plus Potential'!E2273</f>
        <v>5</v>
      </c>
    </row>
    <row r="2275" spans="1:6">
      <c r="A2275" s="467">
        <v>4</v>
      </c>
      <c r="B2275" s="467">
        <v>5</v>
      </c>
      <c r="C2275" s="467">
        <v>17</v>
      </c>
      <c r="D2275" s="471">
        <v>131.73490279415313</v>
      </c>
      <c r="E2275" s="471">
        <v>73.432260212857457</v>
      </c>
      <c r="F2275" s="467">
        <f>'2019 Actual plus Potential'!E2274</f>
        <v>11</v>
      </c>
    </row>
    <row r="2276" spans="1:6">
      <c r="A2276" s="467">
        <v>4</v>
      </c>
      <c r="B2276" s="467">
        <v>5</v>
      </c>
      <c r="C2276" s="467">
        <v>18</v>
      </c>
      <c r="D2276" s="471">
        <v>75.840777207439189</v>
      </c>
      <c r="E2276" s="471">
        <v>65.406363631477106</v>
      </c>
      <c r="F2276" s="467">
        <f>'2019 Actual plus Potential'!E2275</f>
        <v>1</v>
      </c>
    </row>
    <row r="2277" spans="1:6">
      <c r="A2277" s="467">
        <v>4</v>
      </c>
      <c r="B2277" s="467">
        <v>5</v>
      </c>
      <c r="C2277" s="467">
        <v>19</v>
      </c>
      <c r="D2277" s="471">
        <v>55.198203939907749</v>
      </c>
      <c r="E2277" s="471">
        <v>43.030852343582019</v>
      </c>
      <c r="F2277" s="467">
        <f>'2019 Actual plus Potential'!E2276</f>
        <v>34</v>
      </c>
    </row>
    <row r="2278" spans="1:6">
      <c r="A2278" s="467">
        <v>4</v>
      </c>
      <c r="B2278" s="467">
        <v>5</v>
      </c>
      <c r="C2278" s="467">
        <v>20</v>
      </c>
      <c r="D2278" s="471">
        <v>78.805379964232117</v>
      </c>
      <c r="E2278" s="471">
        <v>52.057248118684157</v>
      </c>
      <c r="F2278" s="467">
        <f>'2019 Actual plus Potential'!E2277</f>
        <v>52</v>
      </c>
    </row>
    <row r="2279" spans="1:6">
      <c r="A2279" s="467">
        <v>4</v>
      </c>
      <c r="B2279" s="467">
        <v>5</v>
      </c>
      <c r="C2279" s="467">
        <v>21</v>
      </c>
      <c r="D2279" s="471">
        <v>69.326282045501486</v>
      </c>
      <c r="E2279" s="471">
        <v>54.339074661363149</v>
      </c>
      <c r="F2279" s="467">
        <f>'2019 Actual plus Potential'!E2278</f>
        <v>86</v>
      </c>
    </row>
    <row r="2280" spans="1:6">
      <c r="A2280" s="467">
        <v>4</v>
      </c>
      <c r="B2280" s="467">
        <v>5</v>
      </c>
      <c r="C2280" s="467">
        <v>22</v>
      </c>
      <c r="D2280" s="471">
        <v>30.759186420188449</v>
      </c>
      <c r="E2280" s="471">
        <v>62.166279456030964</v>
      </c>
      <c r="F2280" s="467">
        <f>'2019 Actual plus Potential'!E2279</f>
        <v>101</v>
      </c>
    </row>
    <row r="2281" spans="1:6">
      <c r="A2281" s="467">
        <v>4</v>
      </c>
      <c r="B2281" s="467">
        <v>5</v>
      </c>
      <c r="C2281" s="467">
        <v>23</v>
      </c>
      <c r="D2281" s="471">
        <v>23.651409227203413</v>
      </c>
      <c r="E2281" s="471">
        <v>57.979671414749518</v>
      </c>
      <c r="F2281" s="467">
        <f>'2019 Actual plus Potential'!E2280</f>
        <v>103</v>
      </c>
    </row>
    <row r="2282" spans="1:6">
      <c r="A2282" s="467">
        <v>4</v>
      </c>
      <c r="B2282" s="467">
        <v>5</v>
      </c>
      <c r="C2282" s="467">
        <v>24</v>
      </c>
      <c r="D2282" s="471">
        <v>7.8267256754312671</v>
      </c>
      <c r="E2282" s="471">
        <v>62.055982046871641</v>
      </c>
      <c r="F2282" s="467">
        <f>'2019 Actual plus Potential'!E2281</f>
        <v>103</v>
      </c>
    </row>
    <row r="2283" spans="1:6">
      <c r="A2283" s="467">
        <v>4</v>
      </c>
      <c r="B2283" s="467">
        <v>6</v>
      </c>
      <c r="C2283" s="467">
        <v>1</v>
      </c>
      <c r="D2283" s="471">
        <v>14.293622117892657</v>
      </c>
      <c r="E2283" s="471">
        <v>73.996263276714686</v>
      </c>
      <c r="F2283" s="467">
        <f>'2019 Actual plus Potential'!E2282</f>
        <v>103</v>
      </c>
    </row>
    <row r="2284" spans="1:6">
      <c r="A2284" s="467">
        <v>4</v>
      </c>
      <c r="B2284" s="467">
        <v>6</v>
      </c>
      <c r="C2284" s="467">
        <v>2</v>
      </c>
      <c r="D2284" s="471">
        <v>21.015841212772138</v>
      </c>
      <c r="E2284" s="471">
        <v>53.778982853149863</v>
      </c>
      <c r="F2284" s="467">
        <f>'2019 Actual plus Potential'!E2283</f>
        <v>102</v>
      </c>
    </row>
    <row r="2285" spans="1:6">
      <c r="A2285" s="467">
        <v>4</v>
      </c>
      <c r="B2285" s="467">
        <v>6</v>
      </c>
      <c r="C2285" s="467">
        <v>3</v>
      </c>
      <c r="D2285" s="471">
        <v>37.449071022839121</v>
      </c>
      <c r="E2285" s="471">
        <v>52.236383627176949</v>
      </c>
      <c r="F2285" s="467">
        <f>'2019 Actual plus Potential'!E2284</f>
        <v>98</v>
      </c>
    </row>
    <row r="2286" spans="1:6">
      <c r="A2286" s="467">
        <v>4</v>
      </c>
      <c r="B2286" s="467">
        <v>6</v>
      </c>
      <c r="C2286" s="467">
        <v>4</v>
      </c>
      <c r="D2286" s="471">
        <v>14.066957702115342</v>
      </c>
      <c r="E2286" s="471">
        <v>73.960279724790368</v>
      </c>
      <c r="F2286" s="467">
        <f>'2019 Actual plus Potential'!E2285</f>
        <v>87</v>
      </c>
    </row>
    <row r="2287" spans="1:6">
      <c r="A2287" s="467">
        <v>4</v>
      </c>
      <c r="B2287" s="467">
        <v>6</v>
      </c>
      <c r="C2287" s="467">
        <v>5</v>
      </c>
      <c r="D2287" s="471">
        <v>45.226598550942853</v>
      </c>
      <c r="E2287" s="471">
        <v>71.996047140399909</v>
      </c>
      <c r="F2287" s="467">
        <f>'2019 Actual plus Potential'!E2286</f>
        <v>48</v>
      </c>
    </row>
    <row r="2288" spans="1:6">
      <c r="A2288" s="467">
        <v>4</v>
      </c>
      <c r="B2288" s="467">
        <v>6</v>
      </c>
      <c r="C2288" s="467">
        <v>6</v>
      </c>
      <c r="D2288" s="471">
        <v>51.954495810798733</v>
      </c>
      <c r="E2288" s="471">
        <v>96.952204902171573</v>
      </c>
      <c r="F2288" s="467">
        <f>'2019 Actual plus Potential'!E2287</f>
        <v>57</v>
      </c>
    </row>
    <row r="2289" spans="1:6">
      <c r="A2289" s="467">
        <v>4</v>
      </c>
      <c r="B2289" s="467">
        <v>6</v>
      </c>
      <c r="C2289" s="467">
        <v>7</v>
      </c>
      <c r="D2289" s="471">
        <v>55.278785847750427</v>
      </c>
      <c r="E2289" s="471">
        <v>92.543437540313903</v>
      </c>
      <c r="F2289" s="467">
        <f>'2019 Actual plus Potential'!E2288</f>
        <v>42</v>
      </c>
    </row>
    <row r="2290" spans="1:6">
      <c r="A2290" s="467">
        <v>4</v>
      </c>
      <c r="B2290" s="467">
        <v>6</v>
      </c>
      <c r="C2290" s="467">
        <v>8</v>
      </c>
      <c r="D2290" s="471">
        <v>37.414789520578935</v>
      </c>
      <c r="E2290" s="471">
        <v>89.520819178671246</v>
      </c>
      <c r="F2290" s="467">
        <f>'2019 Actual plus Potential'!E2289</f>
        <v>68</v>
      </c>
    </row>
    <row r="2291" spans="1:6">
      <c r="A2291" s="467">
        <v>4</v>
      </c>
      <c r="B2291" s="467">
        <v>6</v>
      </c>
      <c r="C2291" s="467">
        <v>9</v>
      </c>
      <c r="D2291" s="471">
        <v>28.615509107169842</v>
      </c>
      <c r="E2291" s="471">
        <v>73.107625994409815</v>
      </c>
      <c r="F2291" s="467">
        <f>'2019 Actual plus Potential'!E2290</f>
        <v>39</v>
      </c>
    </row>
    <row r="2292" spans="1:6">
      <c r="A2292" s="467">
        <v>4</v>
      </c>
      <c r="B2292" s="467">
        <v>6</v>
      </c>
      <c r="C2292" s="467">
        <v>10</v>
      </c>
      <c r="D2292" s="471">
        <v>9.6301253362887742</v>
      </c>
      <c r="E2292" s="471">
        <v>49.807493872285519</v>
      </c>
      <c r="F2292" s="467">
        <f>'2019 Actual plus Potential'!E2291</f>
        <v>46</v>
      </c>
    </row>
    <row r="2293" spans="1:6">
      <c r="A2293" s="467">
        <v>4</v>
      </c>
      <c r="B2293" s="467">
        <v>6</v>
      </c>
      <c r="C2293" s="467">
        <v>11</v>
      </c>
      <c r="D2293" s="471">
        <v>16.870399704694375</v>
      </c>
      <c r="E2293" s="471">
        <v>60.996814018490653</v>
      </c>
      <c r="F2293" s="467">
        <f>'2019 Actual plus Potential'!E2292</f>
        <v>84</v>
      </c>
    </row>
    <row r="2294" spans="1:6">
      <c r="A2294" s="467">
        <v>4</v>
      </c>
      <c r="B2294" s="467">
        <v>6</v>
      </c>
      <c r="C2294" s="467">
        <v>12</v>
      </c>
      <c r="D2294" s="471">
        <v>21.279504159226025</v>
      </c>
      <c r="E2294" s="471">
        <v>56.610731939367881</v>
      </c>
      <c r="F2294" s="467">
        <f>'2019 Actual plus Potential'!E2293</f>
        <v>61</v>
      </c>
    </row>
    <row r="2295" spans="1:6">
      <c r="A2295" s="467">
        <v>4</v>
      </c>
      <c r="B2295" s="467">
        <v>6</v>
      </c>
      <c r="C2295" s="467">
        <v>13</v>
      </c>
      <c r="D2295" s="471">
        <v>23.23088193853847</v>
      </c>
      <c r="E2295" s="471">
        <v>44.815167168350897</v>
      </c>
      <c r="F2295" s="467">
        <f>'2019 Actual plus Potential'!E2294</f>
        <v>43</v>
      </c>
    </row>
    <row r="2296" spans="1:6">
      <c r="A2296" s="467">
        <v>4</v>
      </c>
      <c r="B2296" s="467">
        <v>6</v>
      </c>
      <c r="C2296" s="467">
        <v>14</v>
      </c>
      <c r="D2296" s="471">
        <v>20.242716533198486</v>
      </c>
      <c r="E2296" s="471">
        <v>44.532774510857877</v>
      </c>
      <c r="F2296" s="467">
        <f>'2019 Actual plus Potential'!E2295</f>
        <v>87</v>
      </c>
    </row>
    <row r="2297" spans="1:6">
      <c r="A2297" s="467">
        <v>4</v>
      </c>
      <c r="B2297" s="467">
        <v>6</v>
      </c>
      <c r="C2297" s="467">
        <v>15</v>
      </c>
      <c r="D2297" s="471">
        <v>14.472055631882716</v>
      </c>
      <c r="E2297" s="471">
        <v>51.325843313265956</v>
      </c>
      <c r="F2297" s="467">
        <f>'2019 Actual plus Potential'!E2296</f>
        <v>95</v>
      </c>
    </row>
    <row r="2298" spans="1:6">
      <c r="A2298" s="467">
        <v>4</v>
      </c>
      <c r="B2298" s="467">
        <v>6</v>
      </c>
      <c r="C2298" s="467">
        <v>16</v>
      </c>
      <c r="D2298" s="471">
        <v>9.2412457489746274</v>
      </c>
      <c r="E2298" s="471">
        <v>54.781828800258012</v>
      </c>
      <c r="F2298" s="467">
        <f>'2019 Actual plus Potential'!E2297</f>
        <v>102</v>
      </c>
    </row>
    <row r="2299" spans="1:6">
      <c r="A2299" s="467">
        <v>4</v>
      </c>
      <c r="B2299" s="467">
        <v>6</v>
      </c>
      <c r="C2299" s="467">
        <v>17</v>
      </c>
      <c r="D2299" s="471">
        <v>3.3383131165268765</v>
      </c>
      <c r="E2299" s="471">
        <v>70.692034508707806</v>
      </c>
      <c r="F2299" s="467">
        <f>'2019 Actual plus Potential'!E2298</f>
        <v>103</v>
      </c>
    </row>
    <row r="2300" spans="1:6">
      <c r="A2300" s="467">
        <v>4</v>
      </c>
      <c r="B2300" s="467">
        <v>6</v>
      </c>
      <c r="C2300" s="467">
        <v>18</v>
      </c>
      <c r="D2300" s="471">
        <v>0.11724452545123765</v>
      </c>
      <c r="E2300" s="471">
        <v>84.265656095463342</v>
      </c>
      <c r="F2300" s="467">
        <f>'2019 Actual plus Potential'!E2299</f>
        <v>102</v>
      </c>
    </row>
    <row r="2301" spans="1:6">
      <c r="A2301" s="467">
        <v>4</v>
      </c>
      <c r="B2301" s="467">
        <v>6</v>
      </c>
      <c r="C2301" s="467">
        <v>19</v>
      </c>
      <c r="D2301" s="471">
        <v>0</v>
      </c>
      <c r="E2301" s="471">
        <v>87.582400881530873</v>
      </c>
      <c r="F2301" s="467">
        <f>'2019 Actual plus Potential'!E2300</f>
        <v>103</v>
      </c>
    </row>
    <row r="2302" spans="1:6">
      <c r="A2302" s="467">
        <v>4</v>
      </c>
      <c r="B2302" s="467">
        <v>6</v>
      </c>
      <c r="C2302" s="467">
        <v>20</v>
      </c>
      <c r="D2302" s="471">
        <v>0</v>
      </c>
      <c r="E2302" s="471">
        <v>98.890623199311989</v>
      </c>
      <c r="F2302" s="467">
        <f>'2019 Actual plus Potential'!E2301</f>
        <v>96</v>
      </c>
    </row>
    <row r="2303" spans="1:6">
      <c r="A2303" s="467">
        <v>4</v>
      </c>
      <c r="B2303" s="467">
        <v>6</v>
      </c>
      <c r="C2303" s="467">
        <v>21</v>
      </c>
      <c r="D2303" s="471">
        <v>0.85085321769621958</v>
      </c>
      <c r="E2303" s="471">
        <v>99.040033164910767</v>
      </c>
      <c r="F2303" s="467">
        <f>'2019 Actual plus Potential'!E2302</f>
        <v>69</v>
      </c>
    </row>
    <row r="2304" spans="1:6">
      <c r="A2304" s="467">
        <v>4</v>
      </c>
      <c r="B2304" s="467">
        <v>6</v>
      </c>
      <c r="C2304" s="467">
        <v>22</v>
      </c>
      <c r="D2304" s="471">
        <v>7.8674817113485833</v>
      </c>
      <c r="E2304" s="471">
        <v>97.850229198021935</v>
      </c>
      <c r="F2304" s="467">
        <f>'2019 Actual plus Potential'!E2303</f>
        <v>61</v>
      </c>
    </row>
    <row r="2305" spans="1:6">
      <c r="A2305" s="467">
        <v>4</v>
      </c>
      <c r="B2305" s="467">
        <v>6</v>
      </c>
      <c r="C2305" s="467">
        <v>23</v>
      </c>
      <c r="D2305" s="471">
        <v>21.78969483589988</v>
      </c>
      <c r="E2305" s="471">
        <v>90.012072887551071</v>
      </c>
      <c r="F2305" s="467">
        <f>'2019 Actual plus Potential'!E2304</f>
        <v>52</v>
      </c>
    </row>
    <row r="2306" spans="1:6">
      <c r="A2306" s="467">
        <v>4</v>
      </c>
      <c r="B2306" s="467">
        <v>6</v>
      </c>
      <c r="C2306" s="467">
        <v>24</v>
      </c>
      <c r="D2306" s="471">
        <v>16.247876755486196</v>
      </c>
      <c r="E2306" s="471">
        <v>92.333011986669533</v>
      </c>
      <c r="F2306" s="467">
        <f>'2019 Actual plus Potential'!E2305</f>
        <v>27</v>
      </c>
    </row>
    <row r="2307" spans="1:6">
      <c r="A2307" s="467">
        <v>4</v>
      </c>
      <c r="B2307" s="467">
        <v>7</v>
      </c>
      <c r="C2307" s="467">
        <v>1</v>
      </c>
      <c r="D2307" s="471">
        <v>18.970546218319601</v>
      </c>
      <c r="E2307" s="471">
        <v>88.410804826918934</v>
      </c>
      <c r="F2307" s="467">
        <f>'2019 Actual plus Potential'!E2306</f>
        <v>18</v>
      </c>
    </row>
    <row r="2308" spans="1:6">
      <c r="A2308" s="467">
        <v>4</v>
      </c>
      <c r="B2308" s="467">
        <v>7</v>
      </c>
      <c r="C2308" s="467">
        <v>2</v>
      </c>
      <c r="D2308" s="471">
        <v>71.452126831531231</v>
      </c>
      <c r="E2308" s="471">
        <v>70.756961352397326</v>
      </c>
      <c r="F2308" s="467">
        <f>'2019 Actual plus Potential'!E2307</f>
        <v>9</v>
      </c>
    </row>
    <row r="2309" spans="1:6">
      <c r="A2309" s="467">
        <v>4</v>
      </c>
      <c r="B2309" s="467">
        <v>7</v>
      </c>
      <c r="C2309" s="467">
        <v>3</v>
      </c>
      <c r="D2309" s="471">
        <v>80.913621122992893</v>
      </c>
      <c r="E2309" s="471">
        <v>44.156511717910128</v>
      </c>
      <c r="F2309" s="467">
        <f>'2019 Actual plus Potential'!E2308</f>
        <v>8</v>
      </c>
    </row>
    <row r="2310" spans="1:6">
      <c r="A2310" s="467">
        <v>4</v>
      </c>
      <c r="B2310" s="467">
        <v>7</v>
      </c>
      <c r="C2310" s="467">
        <v>4</v>
      </c>
      <c r="D2310" s="471">
        <v>81.660809629457333</v>
      </c>
      <c r="E2310" s="471">
        <v>22.697016501827566</v>
      </c>
      <c r="F2310" s="467">
        <f>'2019 Actual plus Potential'!E2309</f>
        <v>28</v>
      </c>
    </row>
    <row r="2311" spans="1:6">
      <c r="A2311" s="467">
        <v>4</v>
      </c>
      <c r="B2311" s="467">
        <v>7</v>
      </c>
      <c r="C2311" s="467">
        <v>5</v>
      </c>
      <c r="D2311" s="471">
        <v>85.49334218147942</v>
      </c>
      <c r="E2311" s="471">
        <v>63.129230595570846</v>
      </c>
      <c r="F2311" s="467">
        <f>'2019 Actual plus Potential'!E2310</f>
        <v>75</v>
      </c>
    </row>
    <row r="2312" spans="1:6">
      <c r="A2312" s="467">
        <v>4</v>
      </c>
      <c r="B2312" s="467">
        <v>7</v>
      </c>
      <c r="C2312" s="467">
        <v>6</v>
      </c>
      <c r="D2312" s="471">
        <v>81.099343302284581</v>
      </c>
      <c r="E2312" s="471">
        <v>37.313378843259514</v>
      </c>
      <c r="F2312" s="467">
        <f>'2019 Actual plus Potential'!E2311</f>
        <v>87</v>
      </c>
    </row>
    <row r="2313" spans="1:6">
      <c r="A2313" s="467">
        <v>4</v>
      </c>
      <c r="B2313" s="467">
        <v>7</v>
      </c>
      <c r="C2313" s="467">
        <v>7</v>
      </c>
      <c r="D2313" s="471">
        <v>75.944891585869243</v>
      </c>
      <c r="E2313" s="471">
        <v>23.223471511502897</v>
      </c>
      <c r="F2313" s="467">
        <f>'2019 Actual plus Potential'!E2312</f>
        <v>97</v>
      </c>
    </row>
    <row r="2314" spans="1:6">
      <c r="A2314" s="467">
        <v>4</v>
      </c>
      <c r="B2314" s="467">
        <v>7</v>
      </c>
      <c r="C2314" s="467">
        <v>8</v>
      </c>
      <c r="D2314" s="471">
        <v>59.026777928118065</v>
      </c>
      <c r="E2314" s="471">
        <v>21.563534616211562</v>
      </c>
      <c r="F2314" s="467">
        <f>'2019 Actual plus Potential'!E2313</f>
        <v>102</v>
      </c>
    </row>
    <row r="2315" spans="1:6">
      <c r="A2315" s="467">
        <v>4</v>
      </c>
      <c r="B2315" s="467">
        <v>7</v>
      </c>
      <c r="C2315" s="467">
        <v>9</v>
      </c>
      <c r="D2315" s="471">
        <v>42.093746856915494</v>
      </c>
      <c r="E2315" s="471">
        <v>7.0848484734465709</v>
      </c>
      <c r="F2315" s="467">
        <f>'2019 Actual plus Potential'!E2314</f>
        <v>102</v>
      </c>
    </row>
    <row r="2316" spans="1:6">
      <c r="A2316" s="467">
        <v>4</v>
      </c>
      <c r="B2316" s="467">
        <v>7</v>
      </c>
      <c r="C2316" s="467">
        <v>10</v>
      </c>
      <c r="D2316" s="471">
        <v>55.231313391133163</v>
      </c>
      <c r="E2316" s="471">
        <v>11.073546979144272</v>
      </c>
      <c r="F2316" s="467">
        <f>'2019 Actual plus Potential'!E2315</f>
        <v>103</v>
      </c>
    </row>
    <row r="2317" spans="1:6">
      <c r="A2317" s="467">
        <v>4</v>
      </c>
      <c r="B2317" s="467">
        <v>7</v>
      </c>
      <c r="C2317" s="467">
        <v>11</v>
      </c>
      <c r="D2317" s="471">
        <v>51.220969490878538</v>
      </c>
      <c r="E2317" s="471">
        <v>12.278213717480112</v>
      </c>
      <c r="F2317" s="467">
        <f>'2019 Actual plus Potential'!E2316</f>
        <v>103</v>
      </c>
    </row>
    <row r="2318" spans="1:6">
      <c r="A2318" s="467">
        <v>4</v>
      </c>
      <c r="B2318" s="467">
        <v>7</v>
      </c>
      <c r="C2318" s="467">
        <v>12</v>
      </c>
      <c r="D2318" s="471">
        <v>41.13105757019818</v>
      </c>
      <c r="E2318" s="471">
        <v>10.595591539453881</v>
      </c>
      <c r="F2318" s="467">
        <f>'2019 Actual plus Potential'!E2317</f>
        <v>103</v>
      </c>
    </row>
    <row r="2319" spans="1:6">
      <c r="A2319" s="467">
        <v>4</v>
      </c>
      <c r="B2319" s="467">
        <v>7</v>
      </c>
      <c r="C2319" s="467">
        <v>13</v>
      </c>
      <c r="D2319" s="471">
        <v>26.100156014629281</v>
      </c>
      <c r="E2319" s="471">
        <v>10.288166845839605</v>
      </c>
      <c r="F2319" s="467">
        <f>'2019 Actual plus Potential'!E2318</f>
        <v>103</v>
      </c>
    </row>
    <row r="2320" spans="1:6">
      <c r="A2320" s="467">
        <v>4</v>
      </c>
      <c r="B2320" s="467">
        <v>7</v>
      </c>
      <c r="C2320" s="467">
        <v>14</v>
      </c>
      <c r="D2320" s="471">
        <v>18.393446455606867</v>
      </c>
      <c r="E2320" s="471">
        <v>13.846627230703074</v>
      </c>
      <c r="F2320" s="467">
        <f>'2019 Actual plus Potential'!E2319</f>
        <v>102</v>
      </c>
    </row>
    <row r="2321" spans="1:6">
      <c r="A2321" s="467">
        <v>4</v>
      </c>
      <c r="B2321" s="467">
        <v>7</v>
      </c>
      <c r="C2321" s="467">
        <v>15</v>
      </c>
      <c r="D2321" s="471">
        <v>14.560265358267308</v>
      </c>
      <c r="E2321" s="471">
        <v>2.7058066544829069</v>
      </c>
      <c r="F2321" s="467">
        <f>'2019 Actual plus Potential'!E2320</f>
        <v>100</v>
      </c>
    </row>
    <row r="2322" spans="1:6">
      <c r="A2322" s="467">
        <v>4</v>
      </c>
      <c r="B2322" s="467">
        <v>7</v>
      </c>
      <c r="C2322" s="467">
        <v>16</v>
      </c>
      <c r="D2322" s="471">
        <v>8.5498834253310303</v>
      </c>
      <c r="E2322" s="471">
        <v>1.0443052569339928</v>
      </c>
      <c r="F2322" s="467">
        <f>'2019 Actual plus Potential'!E2321</f>
        <v>96</v>
      </c>
    </row>
    <row r="2323" spans="1:6">
      <c r="A2323" s="467">
        <v>4</v>
      </c>
      <c r="B2323" s="467">
        <v>7</v>
      </c>
      <c r="C2323" s="467">
        <v>17</v>
      </c>
      <c r="D2323" s="471">
        <v>24.15182590274533</v>
      </c>
      <c r="E2323" s="471">
        <v>0.96451564179746285</v>
      </c>
      <c r="F2323" s="467">
        <f>'2019 Actual plus Potential'!E2322</f>
        <v>84</v>
      </c>
    </row>
    <row r="2324" spans="1:6">
      <c r="A2324" s="467">
        <v>4</v>
      </c>
      <c r="B2324" s="467">
        <v>7</v>
      </c>
      <c r="C2324" s="467">
        <v>18</v>
      </c>
      <c r="D2324" s="471">
        <v>42.921476902415421</v>
      </c>
      <c r="E2324" s="471">
        <v>1.6685416577080199</v>
      </c>
      <c r="F2324" s="467">
        <f>'2019 Actual plus Potential'!E2323</f>
        <v>74</v>
      </c>
    </row>
    <row r="2325" spans="1:6">
      <c r="A2325" s="467">
        <v>4</v>
      </c>
      <c r="B2325" s="467">
        <v>7</v>
      </c>
      <c r="C2325" s="467">
        <v>19</v>
      </c>
      <c r="D2325" s="471">
        <v>67.612824394975576</v>
      </c>
      <c r="E2325" s="471">
        <v>4.9328756181466353</v>
      </c>
      <c r="F2325" s="467">
        <f>'2019 Actual plus Potential'!E2324</f>
        <v>95</v>
      </c>
    </row>
    <row r="2326" spans="1:6">
      <c r="A2326" s="467">
        <v>4</v>
      </c>
      <c r="B2326" s="467">
        <v>7</v>
      </c>
      <c r="C2326" s="467">
        <v>20</v>
      </c>
      <c r="D2326" s="471">
        <v>69.83859954029613</v>
      </c>
      <c r="E2326" s="471">
        <v>56.979172221027738</v>
      </c>
      <c r="F2326" s="467">
        <f>'2019 Actual plus Potential'!E2325</f>
        <v>101</v>
      </c>
    </row>
    <row r="2327" spans="1:6">
      <c r="A2327" s="467">
        <v>4</v>
      </c>
      <c r="B2327" s="467">
        <v>7</v>
      </c>
      <c r="C2327" s="467">
        <v>21</v>
      </c>
      <c r="D2327" s="471">
        <v>72.122628406409419</v>
      </c>
      <c r="E2327" s="471">
        <v>99.566488174586127</v>
      </c>
      <c r="F2327" s="467">
        <f>'2019 Actual plus Potential'!E2326</f>
        <v>94</v>
      </c>
    </row>
    <row r="2328" spans="1:6">
      <c r="A2328" s="467">
        <v>4</v>
      </c>
      <c r="B2328" s="467">
        <v>7</v>
      </c>
      <c r="C2328" s="467">
        <v>22</v>
      </c>
      <c r="D2328" s="471">
        <v>61.611929757920443</v>
      </c>
      <c r="E2328" s="471">
        <v>99.714333637927325</v>
      </c>
      <c r="F2328" s="467">
        <f>'2019 Actual plus Potential'!E2327</f>
        <v>42</v>
      </c>
    </row>
    <row r="2329" spans="1:6">
      <c r="A2329" s="467">
        <v>4</v>
      </c>
      <c r="B2329" s="467">
        <v>7</v>
      </c>
      <c r="C2329" s="467">
        <v>23</v>
      </c>
      <c r="D2329" s="471">
        <v>69.510373193400284</v>
      </c>
      <c r="E2329" s="471">
        <v>99.654882552139327</v>
      </c>
      <c r="F2329" s="467">
        <f>'2019 Actual plus Potential'!E2328</f>
        <v>27</v>
      </c>
    </row>
    <row r="2330" spans="1:6">
      <c r="A2330" s="467">
        <v>4</v>
      </c>
      <c r="B2330" s="467">
        <v>7</v>
      </c>
      <c r="C2330" s="467">
        <v>24</v>
      </c>
      <c r="D2330" s="471">
        <v>64.062221595690218</v>
      </c>
      <c r="E2330" s="471">
        <v>99.566488174586127</v>
      </c>
      <c r="F2330" s="467">
        <f>'2019 Actual plus Potential'!E2329</f>
        <v>21</v>
      </c>
    </row>
    <row r="2331" spans="1:6">
      <c r="A2331" s="467">
        <v>4</v>
      </c>
      <c r="B2331" s="467">
        <v>8</v>
      </c>
      <c r="C2331" s="467">
        <v>1</v>
      </c>
      <c r="D2331" s="471">
        <v>69.939277752528696</v>
      </c>
      <c r="E2331" s="471">
        <v>99.008743119759188</v>
      </c>
      <c r="F2331" s="467">
        <f>'2019 Actual plus Potential'!E2330</f>
        <v>9</v>
      </c>
    </row>
    <row r="2332" spans="1:6">
      <c r="A2332" s="467">
        <v>4</v>
      </c>
      <c r="B2332" s="467">
        <v>8</v>
      </c>
      <c r="C2332" s="467">
        <v>2</v>
      </c>
      <c r="D2332" s="471">
        <v>82.077302926184316</v>
      </c>
      <c r="E2332" s="471">
        <v>95.764747688669104</v>
      </c>
      <c r="F2332" s="467">
        <f>'2019 Actual plus Potential'!E2331</f>
        <v>1</v>
      </c>
    </row>
    <row r="2333" spans="1:6">
      <c r="A2333" s="467">
        <v>4</v>
      </c>
      <c r="B2333" s="467">
        <v>8</v>
      </c>
      <c r="C2333" s="467">
        <v>3</v>
      </c>
      <c r="D2333" s="471">
        <v>84.749833194193144</v>
      </c>
      <c r="E2333" s="471">
        <v>92.8133141797463</v>
      </c>
      <c r="F2333" s="467">
        <f>'2019 Actual plus Potential'!E2332</f>
        <v>9</v>
      </c>
    </row>
    <row r="2334" spans="1:6">
      <c r="A2334" s="467">
        <v>4</v>
      </c>
      <c r="B2334" s="467">
        <v>8</v>
      </c>
      <c r="C2334" s="467">
        <v>4</v>
      </c>
      <c r="D2334" s="471">
        <v>86.613781549783383</v>
      </c>
      <c r="E2334" s="471">
        <v>91.979434476456674</v>
      </c>
      <c r="F2334" s="467">
        <f>'2019 Actual plus Potential'!E2333</f>
        <v>7</v>
      </c>
    </row>
    <row r="2335" spans="1:6">
      <c r="A2335" s="467">
        <v>4</v>
      </c>
      <c r="B2335" s="467">
        <v>8</v>
      </c>
      <c r="C2335" s="467">
        <v>5</v>
      </c>
      <c r="D2335" s="471">
        <v>82.97985380606913</v>
      </c>
      <c r="E2335" s="471">
        <v>90.881936142765014</v>
      </c>
      <c r="F2335" s="467">
        <f>'2019 Actual plus Potential'!E2334</f>
        <v>13</v>
      </c>
    </row>
    <row r="2336" spans="1:6">
      <c r="A2336" s="467">
        <v>4</v>
      </c>
      <c r="B2336" s="467">
        <v>8</v>
      </c>
      <c r="C2336" s="467">
        <v>6</v>
      </c>
      <c r="D2336" s="471">
        <v>89.149441843121338</v>
      </c>
      <c r="E2336" s="471">
        <v>89.147685390238664</v>
      </c>
      <c r="F2336" s="467">
        <f>'2019 Actual plus Potential'!E2335</f>
        <v>21</v>
      </c>
    </row>
    <row r="2337" spans="1:6">
      <c r="A2337" s="467">
        <v>4</v>
      </c>
      <c r="B2337" s="467">
        <v>8</v>
      </c>
      <c r="C2337" s="467">
        <v>7</v>
      </c>
      <c r="D2337" s="471">
        <v>86.103698828525239</v>
      </c>
      <c r="E2337" s="471">
        <v>97.567054289400133</v>
      </c>
      <c r="F2337" s="467">
        <f>'2019 Actual plus Potential'!E2336</f>
        <v>32</v>
      </c>
    </row>
    <row r="2338" spans="1:6">
      <c r="A2338" s="467">
        <v>4</v>
      </c>
      <c r="B2338" s="467">
        <v>8</v>
      </c>
      <c r="C2338" s="467">
        <v>8</v>
      </c>
      <c r="D2338" s="471">
        <v>26.259157516558009</v>
      </c>
      <c r="E2338" s="471">
        <v>83.998908460546119</v>
      </c>
      <c r="F2338" s="467">
        <f>'2019 Actual plus Potential'!E2337</f>
        <v>33</v>
      </c>
    </row>
    <row r="2339" spans="1:6">
      <c r="A2339" s="467">
        <v>4</v>
      </c>
      <c r="B2339" s="467">
        <v>8</v>
      </c>
      <c r="C2339" s="467">
        <v>9</v>
      </c>
      <c r="D2339" s="471">
        <v>11.05080937827571</v>
      </c>
      <c r="E2339" s="471">
        <v>38.187935605246189</v>
      </c>
      <c r="F2339" s="467">
        <f>'2019 Actual plus Potential'!E2338</f>
        <v>47</v>
      </c>
    </row>
    <row r="2340" spans="1:6">
      <c r="A2340" s="467">
        <v>4</v>
      </c>
      <c r="B2340" s="467">
        <v>8</v>
      </c>
      <c r="C2340" s="467">
        <v>10</v>
      </c>
      <c r="D2340" s="471">
        <v>2.5592309761102738</v>
      </c>
      <c r="E2340" s="471">
        <v>22.752556331971618</v>
      </c>
      <c r="F2340" s="467">
        <f>'2019 Actual plus Potential'!E2339</f>
        <v>47</v>
      </c>
    </row>
    <row r="2341" spans="1:6">
      <c r="A2341" s="467">
        <v>4</v>
      </c>
      <c r="B2341" s="467">
        <v>8</v>
      </c>
      <c r="C2341" s="467">
        <v>11</v>
      </c>
      <c r="D2341" s="471">
        <v>0.4226552043694925</v>
      </c>
      <c r="E2341" s="471">
        <v>44.415436841539446</v>
      </c>
      <c r="F2341" s="467">
        <f>'2019 Actual plus Potential'!E2340</f>
        <v>31</v>
      </c>
    </row>
    <row r="2342" spans="1:6">
      <c r="A2342" s="467">
        <v>4</v>
      </c>
      <c r="B2342" s="467">
        <v>8</v>
      </c>
      <c r="C2342" s="467">
        <v>12</v>
      </c>
      <c r="D2342" s="471">
        <v>0</v>
      </c>
      <c r="E2342" s="471">
        <v>87.131041980219308</v>
      </c>
      <c r="F2342" s="467">
        <f>'2019 Actual plus Potential'!E2341</f>
        <v>15</v>
      </c>
    </row>
    <row r="2343" spans="1:6">
      <c r="A2343" s="467">
        <v>4</v>
      </c>
      <c r="B2343" s="467">
        <v>8</v>
      </c>
      <c r="C2343" s="467">
        <v>13</v>
      </c>
      <c r="D2343" s="471">
        <v>3.0372257108295622E-2</v>
      </c>
      <c r="E2343" s="471">
        <v>90.005814878520766</v>
      </c>
      <c r="F2343" s="467">
        <f>'2019 Actual plus Potential'!E2342</f>
        <v>24</v>
      </c>
    </row>
    <row r="2344" spans="1:6">
      <c r="A2344" s="467">
        <v>4</v>
      </c>
      <c r="B2344" s="467">
        <v>8</v>
      </c>
      <c r="C2344" s="467">
        <v>14</v>
      </c>
      <c r="D2344" s="471">
        <v>0.26782248597887448</v>
      </c>
      <c r="E2344" s="471">
        <v>71.61039733390669</v>
      </c>
      <c r="F2344" s="467">
        <f>'2019 Actual plus Potential'!E2343</f>
        <v>19</v>
      </c>
    </row>
    <row r="2345" spans="1:6">
      <c r="A2345" s="467">
        <v>4</v>
      </c>
      <c r="B2345" s="467">
        <v>8</v>
      </c>
      <c r="C2345" s="467">
        <v>15</v>
      </c>
      <c r="D2345" s="471">
        <v>0.25888913953962078</v>
      </c>
      <c r="E2345" s="471">
        <v>55.882456138464846</v>
      </c>
      <c r="F2345" s="467">
        <f>'2019 Actual plus Potential'!E2344</f>
        <v>19</v>
      </c>
    </row>
    <row r="2346" spans="1:6">
      <c r="A2346" s="467">
        <v>4</v>
      </c>
      <c r="B2346" s="467">
        <v>8</v>
      </c>
      <c r="C2346" s="467">
        <v>16</v>
      </c>
      <c r="D2346" s="471">
        <v>0.60352065196080051</v>
      </c>
      <c r="E2346" s="471">
        <v>32.190416200817033</v>
      </c>
      <c r="F2346" s="467">
        <f>'2019 Actual plus Potential'!E2345</f>
        <v>12</v>
      </c>
    </row>
    <row r="2347" spans="1:6">
      <c r="A2347" s="467">
        <v>4</v>
      </c>
      <c r="B2347" s="467">
        <v>8</v>
      </c>
      <c r="C2347" s="467">
        <v>17</v>
      </c>
      <c r="D2347" s="471">
        <v>4.0604992741014527</v>
      </c>
      <c r="E2347" s="471">
        <v>28.493497366157818</v>
      </c>
      <c r="F2347" s="467">
        <f>'2019 Actual plus Potential'!E2346</f>
        <v>12</v>
      </c>
    </row>
    <row r="2348" spans="1:6">
      <c r="A2348" s="467">
        <v>4</v>
      </c>
      <c r="B2348" s="467">
        <v>8</v>
      </c>
      <c r="C2348" s="467">
        <v>18</v>
      </c>
      <c r="D2348" s="471">
        <v>18.510588487931663</v>
      </c>
      <c r="E2348" s="471">
        <v>21.992208234788219</v>
      </c>
      <c r="F2348" s="467">
        <f>'2019 Actual plus Potential'!E2347</f>
        <v>4</v>
      </c>
    </row>
    <row r="2349" spans="1:6">
      <c r="A2349" s="467">
        <v>4</v>
      </c>
      <c r="B2349" s="467">
        <v>8</v>
      </c>
      <c r="C2349" s="467">
        <v>19</v>
      </c>
      <c r="D2349" s="471">
        <v>42.123668025654432</v>
      </c>
      <c r="E2349" s="471">
        <v>31.665525693399267</v>
      </c>
      <c r="F2349" s="467">
        <f>'2019 Actual plus Potential'!E2348</f>
        <v>2</v>
      </c>
    </row>
    <row r="2350" spans="1:6">
      <c r="A2350" s="467">
        <v>4</v>
      </c>
      <c r="B2350" s="467">
        <v>8</v>
      </c>
      <c r="C2350" s="467">
        <v>20</v>
      </c>
      <c r="D2350" s="471">
        <v>47.358569250599501</v>
      </c>
      <c r="E2350" s="471">
        <v>36.373895237583319</v>
      </c>
      <c r="F2350" s="467">
        <f>'2019 Actual plus Potential'!E2349</f>
        <v>3</v>
      </c>
    </row>
    <row r="2351" spans="1:6">
      <c r="A2351" s="467">
        <v>4</v>
      </c>
      <c r="B2351" s="467">
        <v>8</v>
      </c>
      <c r="C2351" s="467">
        <v>21</v>
      </c>
      <c r="D2351" s="471">
        <v>37.24391846454732</v>
      </c>
      <c r="E2351" s="471">
        <v>19.75184100193507</v>
      </c>
      <c r="F2351" s="467">
        <f>'2019 Actual plus Potential'!E2350</f>
        <v>0</v>
      </c>
    </row>
    <row r="2352" spans="1:6">
      <c r="A2352" s="467">
        <v>4</v>
      </c>
      <c r="B2352" s="467">
        <v>8</v>
      </c>
      <c r="C2352" s="467">
        <v>22</v>
      </c>
      <c r="D2352" s="471">
        <v>84.617240011012314</v>
      </c>
      <c r="E2352" s="471">
        <v>22.029756288970116</v>
      </c>
      <c r="F2352" s="467">
        <f>'2019 Actual plus Potential'!E2351</f>
        <v>0</v>
      </c>
    </row>
    <row r="2353" spans="1:6">
      <c r="A2353" s="467">
        <v>4</v>
      </c>
      <c r="B2353" s="467">
        <v>8</v>
      </c>
      <c r="C2353" s="467">
        <v>23</v>
      </c>
      <c r="D2353" s="471">
        <v>114.19449498634678</v>
      </c>
      <c r="E2353" s="471">
        <v>40.653591163190711</v>
      </c>
      <c r="F2353" s="467">
        <f>'2019 Actual plus Potential'!E2352</f>
        <v>7</v>
      </c>
    </row>
    <row r="2354" spans="1:6">
      <c r="A2354" s="467">
        <v>4</v>
      </c>
      <c r="B2354" s="467">
        <v>8</v>
      </c>
      <c r="C2354" s="467">
        <v>24</v>
      </c>
      <c r="D2354" s="471">
        <v>115.36188104214351</v>
      </c>
      <c r="E2354" s="471">
        <v>63.389720221457743</v>
      </c>
      <c r="F2354" s="467">
        <f>'2019 Actual plus Potential'!E2353</f>
        <v>3</v>
      </c>
    </row>
    <row r="2355" spans="1:6">
      <c r="A2355" s="467">
        <v>4</v>
      </c>
      <c r="B2355" s="467">
        <v>9</v>
      </c>
      <c r="C2355" s="467">
        <v>1</v>
      </c>
      <c r="D2355" s="471">
        <v>119.6017846869819</v>
      </c>
      <c r="E2355" s="471">
        <v>80.126765373038054</v>
      </c>
      <c r="F2355" s="467">
        <f>'2019 Actual plus Potential'!E2354</f>
        <v>0</v>
      </c>
    </row>
    <row r="2356" spans="1:6">
      <c r="A2356" s="467">
        <v>4</v>
      </c>
      <c r="B2356" s="467">
        <v>9</v>
      </c>
      <c r="C2356" s="467">
        <v>2</v>
      </c>
      <c r="D2356" s="471">
        <v>119.10862131555768</v>
      </c>
      <c r="E2356" s="471">
        <v>73.027836379273268</v>
      </c>
      <c r="F2356" s="467">
        <f>'2019 Actual plus Potential'!E2355</f>
        <v>1</v>
      </c>
    </row>
    <row r="2357" spans="1:6">
      <c r="A2357" s="467">
        <v>4</v>
      </c>
      <c r="B2357" s="467">
        <v>9</v>
      </c>
      <c r="C2357" s="467">
        <v>3</v>
      </c>
      <c r="D2357" s="471">
        <v>110.59424400814288</v>
      </c>
      <c r="E2357" s="471">
        <v>55.938778219737699</v>
      </c>
      <c r="F2357" s="467">
        <f>'2019 Actual plus Potential'!E2356</f>
        <v>2</v>
      </c>
    </row>
    <row r="2358" spans="1:6">
      <c r="A2358" s="467">
        <v>4</v>
      </c>
      <c r="B2358" s="467">
        <v>9</v>
      </c>
      <c r="C2358" s="467">
        <v>4</v>
      </c>
      <c r="D2358" s="471">
        <v>110.21525378579408</v>
      </c>
      <c r="E2358" s="471">
        <v>85.607216781337343</v>
      </c>
      <c r="F2358" s="467">
        <f>'2019 Actual plus Potential'!E2357</f>
        <v>18</v>
      </c>
    </row>
    <row r="2359" spans="1:6">
      <c r="A2359" s="467">
        <v>4</v>
      </c>
      <c r="B2359" s="467">
        <v>9</v>
      </c>
      <c r="C2359" s="467">
        <v>5</v>
      </c>
      <c r="D2359" s="471">
        <v>126.32242348183568</v>
      </c>
      <c r="E2359" s="471">
        <v>88.710407009245316</v>
      </c>
      <c r="F2359" s="467">
        <f>'2019 Actual plus Potential'!E2358</f>
        <v>69</v>
      </c>
    </row>
    <row r="2360" spans="1:6">
      <c r="A2360" s="467">
        <v>4</v>
      </c>
      <c r="B2360" s="467">
        <v>9</v>
      </c>
      <c r="C2360" s="467">
        <v>6</v>
      </c>
      <c r="D2360" s="471">
        <v>121.67036039183648</v>
      </c>
      <c r="E2360" s="471">
        <v>94.689934637712327</v>
      </c>
      <c r="F2360" s="467">
        <f>'2019 Actual plus Potential'!E2359</f>
        <v>98</v>
      </c>
    </row>
    <row r="2361" spans="1:6">
      <c r="A2361" s="467">
        <v>4</v>
      </c>
      <c r="B2361" s="467">
        <v>9</v>
      </c>
      <c r="C2361" s="467">
        <v>7</v>
      </c>
      <c r="D2361" s="471">
        <v>95.554808406156639</v>
      </c>
      <c r="E2361" s="471">
        <v>92.019329284024934</v>
      </c>
      <c r="F2361" s="467">
        <f>'2019 Actual plus Potential'!E2360</f>
        <v>100</v>
      </c>
    </row>
    <row r="2362" spans="1:6">
      <c r="A2362" s="467">
        <v>4</v>
      </c>
      <c r="B2362" s="467">
        <v>9</v>
      </c>
      <c r="C2362" s="467">
        <v>8</v>
      </c>
      <c r="D2362" s="471">
        <v>35.633271143343642</v>
      </c>
      <c r="E2362" s="471">
        <v>46.669102343582026</v>
      </c>
      <c r="F2362" s="467">
        <f>'2019 Actual plus Potential'!E2361</f>
        <v>100</v>
      </c>
    </row>
    <row r="2363" spans="1:6">
      <c r="A2363" s="467">
        <v>4</v>
      </c>
      <c r="B2363" s="467">
        <v>9</v>
      </c>
      <c r="C2363" s="467">
        <v>9</v>
      </c>
      <c r="D2363" s="471">
        <v>22.677620203159751</v>
      </c>
      <c r="E2363" s="471">
        <v>33.473308052031818</v>
      </c>
      <c r="F2363" s="467">
        <f>'2019 Actual plus Potential'!E2362</f>
        <v>103</v>
      </c>
    </row>
    <row r="2364" spans="1:6">
      <c r="A2364" s="467">
        <v>4</v>
      </c>
      <c r="B2364" s="467">
        <v>9</v>
      </c>
      <c r="C2364" s="467">
        <v>10</v>
      </c>
      <c r="D2364" s="471">
        <v>24.657577974772689</v>
      </c>
      <c r="E2364" s="471">
        <v>37.932139486132016</v>
      </c>
      <c r="F2364" s="467">
        <f>'2019 Actual plus Potential'!E2363</f>
        <v>100</v>
      </c>
    </row>
    <row r="2365" spans="1:6">
      <c r="A2365" s="467">
        <v>4</v>
      </c>
      <c r="B2365" s="467">
        <v>9</v>
      </c>
      <c r="C2365" s="467">
        <v>11</v>
      </c>
      <c r="D2365" s="471">
        <v>5.6909567058751254</v>
      </c>
      <c r="E2365" s="471">
        <v>26.33057299505483</v>
      </c>
      <c r="F2365" s="467">
        <f>'2019 Actual plus Potential'!E2364</f>
        <v>102</v>
      </c>
    </row>
    <row r="2366" spans="1:6">
      <c r="A2366" s="467">
        <v>4</v>
      </c>
      <c r="B2366" s="467">
        <v>9</v>
      </c>
      <c r="C2366" s="467">
        <v>12</v>
      </c>
      <c r="D2366" s="471">
        <v>0.66667186277366886</v>
      </c>
      <c r="E2366" s="471">
        <v>28.978493066007314</v>
      </c>
      <c r="F2366" s="467">
        <f>'2019 Actual plus Potential'!E2365</f>
        <v>101</v>
      </c>
    </row>
    <row r="2367" spans="1:6">
      <c r="A2367" s="467">
        <v>4</v>
      </c>
      <c r="B2367" s="467">
        <v>9</v>
      </c>
      <c r="C2367" s="467">
        <v>13</v>
      </c>
      <c r="D2367" s="471">
        <v>2.0451902821518022</v>
      </c>
      <c r="E2367" s="471">
        <v>50.522471403999141</v>
      </c>
      <c r="F2367" s="467">
        <f>'2019 Actual plus Potential'!E2366</f>
        <v>81</v>
      </c>
    </row>
    <row r="2368" spans="1:6">
      <c r="A2368" s="467">
        <v>4</v>
      </c>
      <c r="B2368" s="467">
        <v>9</v>
      </c>
      <c r="C2368" s="467">
        <v>14</v>
      </c>
      <c r="D2368" s="471">
        <v>7.0843503881994332</v>
      </c>
      <c r="E2368" s="471">
        <v>47.94338943238013</v>
      </c>
      <c r="F2368" s="467">
        <f>'2019 Actual plus Potential'!E2367</f>
        <v>63</v>
      </c>
    </row>
    <row r="2369" spans="1:6">
      <c r="A2369" s="467">
        <v>4</v>
      </c>
      <c r="B2369" s="467">
        <v>9</v>
      </c>
      <c r="C2369" s="467">
        <v>15</v>
      </c>
      <c r="D2369" s="471">
        <v>12.012829380230224</v>
      </c>
      <c r="E2369" s="471">
        <v>40.062209309825846</v>
      </c>
      <c r="F2369" s="467">
        <f>'2019 Actual plus Potential'!E2368</f>
        <v>52</v>
      </c>
    </row>
    <row r="2370" spans="1:6">
      <c r="A2370" s="467">
        <v>4</v>
      </c>
      <c r="B2370" s="467">
        <v>9</v>
      </c>
      <c r="C2370" s="467">
        <v>16</v>
      </c>
      <c r="D2370" s="471">
        <v>11.582051887773684</v>
      </c>
      <c r="E2370" s="471">
        <v>37.690423887336053</v>
      </c>
      <c r="F2370" s="467">
        <f>'2019 Actual plus Potential'!E2369</f>
        <v>39</v>
      </c>
    </row>
    <row r="2371" spans="1:6">
      <c r="A2371" s="467">
        <v>4</v>
      </c>
      <c r="B2371" s="467">
        <v>9</v>
      </c>
      <c r="C2371" s="467">
        <v>17</v>
      </c>
      <c r="D2371" s="471">
        <v>17.725593377591917</v>
      </c>
      <c r="E2371" s="471">
        <v>36.010930713824983</v>
      </c>
      <c r="F2371" s="467">
        <f>'2019 Actual plus Potential'!E2370</f>
        <v>25</v>
      </c>
    </row>
    <row r="2372" spans="1:6">
      <c r="A2372" s="467">
        <v>4</v>
      </c>
      <c r="B2372" s="467">
        <v>9</v>
      </c>
      <c r="C2372" s="467">
        <v>18</v>
      </c>
      <c r="D2372" s="471">
        <v>19.972582814505625</v>
      </c>
      <c r="E2372" s="471">
        <v>26.33057299505483</v>
      </c>
      <c r="F2372" s="467">
        <f>'2019 Actual plus Potential'!E2371</f>
        <v>11</v>
      </c>
    </row>
    <row r="2373" spans="1:6">
      <c r="A2373" s="467">
        <v>4</v>
      </c>
      <c r="B2373" s="467">
        <v>9</v>
      </c>
      <c r="C2373" s="467">
        <v>19</v>
      </c>
      <c r="D2373" s="471">
        <v>31.484915919418334</v>
      </c>
      <c r="E2373" s="471">
        <v>16.926349924747367</v>
      </c>
      <c r="F2373" s="467">
        <f>'2019 Actual plus Potential'!E2372</f>
        <v>44</v>
      </c>
    </row>
    <row r="2374" spans="1:6">
      <c r="A2374" s="467">
        <v>4</v>
      </c>
      <c r="B2374" s="467">
        <v>9</v>
      </c>
      <c r="C2374" s="467">
        <v>20</v>
      </c>
      <c r="D2374" s="471">
        <v>15.061487362358166</v>
      </c>
      <c r="E2374" s="471">
        <v>13.605693883035906</v>
      </c>
      <c r="F2374" s="467">
        <f>'2019 Actual plus Potential'!E2373</f>
        <v>59</v>
      </c>
    </row>
    <row r="2375" spans="1:6">
      <c r="A2375" s="467">
        <v>4</v>
      </c>
      <c r="B2375" s="467">
        <v>9</v>
      </c>
      <c r="C2375" s="467">
        <v>21</v>
      </c>
      <c r="D2375" s="471">
        <v>25.710040457048692</v>
      </c>
      <c r="E2375" s="471">
        <v>3.4348647065147282</v>
      </c>
      <c r="F2375" s="467">
        <f>'2019 Actual plus Potential'!E2374</f>
        <v>78</v>
      </c>
    </row>
    <row r="2376" spans="1:6">
      <c r="A2376" s="467">
        <v>4</v>
      </c>
      <c r="B2376" s="467">
        <v>9</v>
      </c>
      <c r="C2376" s="467">
        <v>22</v>
      </c>
      <c r="D2376" s="471">
        <v>70.232773487459852</v>
      </c>
      <c r="E2376" s="471">
        <v>0.93635460116104074</v>
      </c>
      <c r="F2376" s="467">
        <f>'2019 Actual plus Potential'!E2375</f>
        <v>64</v>
      </c>
    </row>
    <row r="2377" spans="1:6">
      <c r="A2377" s="467">
        <v>4</v>
      </c>
      <c r="B2377" s="467">
        <v>9</v>
      </c>
      <c r="C2377" s="467">
        <v>23</v>
      </c>
      <c r="D2377" s="471">
        <v>82.799987073431993</v>
      </c>
      <c r="E2377" s="471">
        <v>1.2516018060632123E-2</v>
      </c>
      <c r="F2377" s="467">
        <f>'2019 Actual plus Potential'!E2376</f>
        <v>74</v>
      </c>
    </row>
    <row r="2378" spans="1:6">
      <c r="A2378" s="467">
        <v>4</v>
      </c>
      <c r="B2378" s="467">
        <v>9</v>
      </c>
      <c r="C2378" s="467">
        <v>24</v>
      </c>
      <c r="D2378" s="471">
        <v>81.832889421837407</v>
      </c>
      <c r="E2378" s="471">
        <v>0.28708616426574929</v>
      </c>
      <c r="F2378" s="467">
        <f>'2019 Actual plus Potential'!E2377</f>
        <v>80</v>
      </c>
    </row>
    <row r="2379" spans="1:6">
      <c r="A2379" s="467">
        <v>4</v>
      </c>
      <c r="B2379" s="467">
        <v>10</v>
      </c>
      <c r="C2379" s="467">
        <v>1</v>
      </c>
      <c r="D2379" s="471">
        <v>93.776766407802924</v>
      </c>
      <c r="E2379" s="471">
        <v>3.3613331004085141</v>
      </c>
      <c r="F2379" s="467">
        <f>'2019 Actual plus Potential'!E2378</f>
        <v>65</v>
      </c>
    </row>
    <row r="2380" spans="1:6">
      <c r="A2380" s="467">
        <v>4</v>
      </c>
      <c r="B2380" s="467">
        <v>10</v>
      </c>
      <c r="C2380" s="467">
        <v>2</v>
      </c>
      <c r="D2380" s="471">
        <v>63.11591267805408</v>
      </c>
      <c r="E2380" s="471">
        <v>7.4180874543109017</v>
      </c>
      <c r="F2380" s="467">
        <f>'2019 Actual plus Potential'!E2379</f>
        <v>44</v>
      </c>
    </row>
    <row r="2381" spans="1:6">
      <c r="A2381" s="467">
        <v>4</v>
      </c>
      <c r="B2381" s="467">
        <v>10</v>
      </c>
      <c r="C2381" s="467">
        <v>3</v>
      </c>
      <c r="D2381" s="471">
        <v>5.9976922341668306</v>
      </c>
      <c r="E2381" s="471">
        <v>13.194229789292626</v>
      </c>
      <c r="F2381" s="467">
        <f>'2019 Actual plus Potential'!E2380</f>
        <v>76</v>
      </c>
    </row>
    <row r="2382" spans="1:6">
      <c r="A2382" s="467">
        <v>4</v>
      </c>
      <c r="B2382" s="467">
        <v>10</v>
      </c>
      <c r="C2382" s="467">
        <v>4</v>
      </c>
      <c r="D2382" s="471">
        <v>18.728708431243003</v>
      </c>
      <c r="E2382" s="471">
        <v>19.27153880885831</v>
      </c>
      <c r="F2382" s="467">
        <f>'2019 Actual plus Potential'!E2381</f>
        <v>89</v>
      </c>
    </row>
    <row r="2383" spans="1:6">
      <c r="A2383" s="467">
        <v>4</v>
      </c>
      <c r="B2383" s="467">
        <v>10</v>
      </c>
      <c r="C2383" s="467">
        <v>5</v>
      </c>
      <c r="D2383" s="471">
        <v>43.777894139012695</v>
      </c>
      <c r="E2383" s="471">
        <v>25.158760804128146</v>
      </c>
      <c r="F2383" s="467">
        <f>'2019 Actual plus Potential'!E2382</f>
        <v>97</v>
      </c>
    </row>
    <row r="2384" spans="1:6">
      <c r="A2384" s="467">
        <v>4</v>
      </c>
      <c r="B2384" s="467">
        <v>10</v>
      </c>
      <c r="C2384" s="467">
        <v>6</v>
      </c>
      <c r="D2384" s="471">
        <v>46.33283930361759</v>
      </c>
      <c r="E2384" s="471">
        <v>28.358950172006022</v>
      </c>
      <c r="F2384" s="467">
        <f>'2019 Actual plus Potential'!E2383</f>
        <v>95</v>
      </c>
    </row>
    <row r="2385" spans="1:6">
      <c r="A2385" s="467">
        <v>4</v>
      </c>
      <c r="B2385" s="467">
        <v>10</v>
      </c>
      <c r="C2385" s="467">
        <v>7</v>
      </c>
      <c r="D2385" s="471">
        <v>53.01879520482742</v>
      </c>
      <c r="E2385" s="471">
        <v>31.459793646527629</v>
      </c>
      <c r="F2385" s="467">
        <f>'2019 Actual plus Potential'!E2384</f>
        <v>94</v>
      </c>
    </row>
    <row r="2386" spans="1:6">
      <c r="A2386" s="467">
        <v>4</v>
      </c>
      <c r="B2386" s="467">
        <v>10</v>
      </c>
      <c r="C2386" s="467">
        <v>8</v>
      </c>
      <c r="D2386" s="471">
        <v>4.9116416572620079</v>
      </c>
      <c r="E2386" s="471">
        <v>9.0803711029886038</v>
      </c>
      <c r="F2386" s="467">
        <f>'2019 Actual plus Potential'!E2385</f>
        <v>92</v>
      </c>
    </row>
    <row r="2387" spans="1:6">
      <c r="A2387" s="467">
        <v>4</v>
      </c>
      <c r="B2387" s="467">
        <v>10</v>
      </c>
      <c r="C2387" s="467">
        <v>9</v>
      </c>
      <c r="D2387" s="471">
        <v>7.4306034529597886E-2</v>
      </c>
      <c r="E2387" s="471">
        <v>12.107682971404</v>
      </c>
      <c r="F2387" s="467">
        <f>'2019 Actual plus Potential'!E2386</f>
        <v>96</v>
      </c>
    </row>
    <row r="2388" spans="1:6">
      <c r="A2388" s="467">
        <v>4</v>
      </c>
      <c r="B2388" s="467">
        <v>10</v>
      </c>
      <c r="C2388" s="467">
        <v>10</v>
      </c>
      <c r="D2388" s="471">
        <v>7.9656609584463904</v>
      </c>
      <c r="E2388" s="471">
        <v>14.845561922167276</v>
      </c>
      <c r="F2388" s="467">
        <f>'2019 Actual plus Potential'!E2387</f>
        <v>100</v>
      </c>
    </row>
    <row r="2389" spans="1:6">
      <c r="A2389" s="467">
        <v>4</v>
      </c>
      <c r="B2389" s="467">
        <v>10</v>
      </c>
      <c r="C2389" s="467">
        <v>11</v>
      </c>
      <c r="D2389" s="471">
        <v>8.6426596716792385</v>
      </c>
      <c r="E2389" s="471">
        <v>13.55015405289185</v>
      </c>
      <c r="F2389" s="467">
        <f>'2019 Actual plus Potential'!E2388</f>
        <v>100</v>
      </c>
    </row>
    <row r="2390" spans="1:6">
      <c r="A2390" s="467">
        <v>4</v>
      </c>
      <c r="B2390" s="467">
        <v>10</v>
      </c>
      <c r="C2390" s="467">
        <v>12</v>
      </c>
      <c r="D2390" s="471">
        <v>4.2023295410640849</v>
      </c>
      <c r="E2390" s="471">
        <v>8.3528775532143626</v>
      </c>
      <c r="F2390" s="467">
        <f>'2019 Actual plus Potential'!E2389</f>
        <v>101</v>
      </c>
    </row>
    <row r="2391" spans="1:6">
      <c r="A2391" s="467">
        <v>4</v>
      </c>
      <c r="B2391" s="467">
        <v>10</v>
      </c>
      <c r="C2391" s="467">
        <v>13</v>
      </c>
      <c r="D2391" s="471">
        <v>0.2607910308361257</v>
      </c>
      <c r="E2391" s="471">
        <v>10.898322726295421</v>
      </c>
      <c r="F2391" s="467">
        <f>'2019 Actual plus Potential'!E2390</f>
        <v>102</v>
      </c>
    </row>
    <row r="2392" spans="1:6">
      <c r="A2392" s="467">
        <v>4</v>
      </c>
      <c r="B2392" s="467">
        <v>10</v>
      </c>
      <c r="C2392" s="467">
        <v>14</v>
      </c>
      <c r="D2392" s="471">
        <v>1.3795603256767972</v>
      </c>
      <c r="E2392" s="471">
        <v>14.247922059772092</v>
      </c>
      <c r="F2392" s="467">
        <f>'2019 Actual plus Potential'!E2391</f>
        <v>103</v>
      </c>
    </row>
    <row r="2393" spans="1:6">
      <c r="A2393" s="467">
        <v>4</v>
      </c>
      <c r="B2393" s="467">
        <v>10</v>
      </c>
      <c r="C2393" s="467">
        <v>15</v>
      </c>
      <c r="D2393" s="471">
        <v>1.1525406718836191</v>
      </c>
      <c r="E2393" s="471">
        <v>15.274235540743927</v>
      </c>
      <c r="F2393" s="467">
        <f>'2019 Actual plus Potential'!E2392</f>
        <v>102</v>
      </c>
    </row>
    <row r="2394" spans="1:6">
      <c r="A2394" s="467">
        <v>4</v>
      </c>
      <c r="B2394" s="467">
        <v>10</v>
      </c>
      <c r="C2394" s="467">
        <v>16</v>
      </c>
      <c r="D2394" s="471">
        <v>2.9649214315583938</v>
      </c>
      <c r="E2394" s="471">
        <v>3.0312231240593421</v>
      </c>
      <c r="F2394" s="467">
        <f>'2019 Actual plus Potential'!E2393</f>
        <v>103</v>
      </c>
    </row>
    <row r="2395" spans="1:6">
      <c r="A2395" s="467">
        <v>4</v>
      </c>
      <c r="B2395" s="467">
        <v>10</v>
      </c>
      <c r="C2395" s="467">
        <v>17</v>
      </c>
      <c r="D2395" s="471">
        <v>3.1933833457297194</v>
      </c>
      <c r="E2395" s="471">
        <v>4.2632686519028171</v>
      </c>
      <c r="F2395" s="467">
        <f>'2019 Actual plus Potential'!E2394</f>
        <v>103</v>
      </c>
    </row>
    <row r="2396" spans="1:6">
      <c r="A2396" s="467">
        <v>4</v>
      </c>
      <c r="B2396" s="467">
        <v>10</v>
      </c>
      <c r="C2396" s="467">
        <v>18</v>
      </c>
      <c r="D2396" s="471">
        <v>10.003832859343357</v>
      </c>
      <c r="E2396" s="471">
        <v>0.49516496452375836</v>
      </c>
      <c r="F2396" s="467">
        <f>'2019 Actual plus Potential'!E2395</f>
        <v>77</v>
      </c>
    </row>
    <row r="2397" spans="1:6">
      <c r="A2397" s="467">
        <v>4</v>
      </c>
      <c r="B2397" s="467">
        <v>10</v>
      </c>
      <c r="C2397" s="467">
        <v>19</v>
      </c>
      <c r="D2397" s="471">
        <v>22.056252305397276</v>
      </c>
      <c r="E2397" s="471">
        <v>5.9028670178456251</v>
      </c>
      <c r="F2397" s="467">
        <f>'2019 Actual plus Potential'!E2396</f>
        <v>88</v>
      </c>
    </row>
    <row r="2398" spans="1:6">
      <c r="A2398" s="467">
        <v>4</v>
      </c>
      <c r="B2398" s="467">
        <v>10</v>
      </c>
      <c r="C2398" s="467">
        <v>20</v>
      </c>
      <c r="D2398" s="471">
        <v>7.7018299215460306</v>
      </c>
      <c r="E2398" s="471">
        <v>19.109612825198884</v>
      </c>
      <c r="F2398" s="467">
        <f>'2019 Actual plus Potential'!E2397</f>
        <v>99</v>
      </c>
    </row>
    <row r="2399" spans="1:6">
      <c r="A2399" s="467">
        <v>4</v>
      </c>
      <c r="B2399" s="467">
        <v>10</v>
      </c>
      <c r="C2399" s="467">
        <v>21</v>
      </c>
      <c r="D2399" s="471">
        <v>19.460504446623258</v>
      </c>
      <c r="E2399" s="471">
        <v>30.110410449365727</v>
      </c>
      <c r="F2399" s="467">
        <f>'2019 Actual plus Potential'!E2398</f>
        <v>80</v>
      </c>
    </row>
    <row r="2400" spans="1:6">
      <c r="A2400" s="467">
        <v>4</v>
      </c>
      <c r="B2400" s="467">
        <v>10</v>
      </c>
      <c r="C2400" s="467">
        <v>22</v>
      </c>
      <c r="D2400" s="471">
        <v>30.014122445007096</v>
      </c>
      <c r="E2400" s="471">
        <v>56.384661363147714</v>
      </c>
      <c r="F2400" s="467">
        <f>'2019 Actual plus Potential'!E2399</f>
        <v>90</v>
      </c>
    </row>
    <row r="2401" spans="1:6">
      <c r="A2401" s="467">
        <v>4</v>
      </c>
      <c r="B2401" s="467">
        <v>10</v>
      </c>
      <c r="C2401" s="467">
        <v>23</v>
      </c>
      <c r="D2401" s="471">
        <v>29.161285820150827</v>
      </c>
      <c r="E2401" s="471">
        <v>58.4654493657278</v>
      </c>
      <c r="F2401" s="467">
        <f>'2019 Actual plus Potential'!E2400</f>
        <v>100</v>
      </c>
    </row>
    <row r="2402" spans="1:6">
      <c r="A2402" s="467">
        <v>4</v>
      </c>
      <c r="B2402" s="467">
        <v>10</v>
      </c>
      <c r="C2402" s="467">
        <v>24</v>
      </c>
      <c r="D2402" s="471">
        <v>109.1578858157567</v>
      </c>
      <c r="E2402" s="471">
        <v>58.874566706084714</v>
      </c>
      <c r="F2402" s="467">
        <f>'2019 Actual plus Potential'!E2401</f>
        <v>102</v>
      </c>
    </row>
    <row r="2403" spans="1:6">
      <c r="A2403" s="467">
        <v>4</v>
      </c>
      <c r="B2403" s="467">
        <v>11</v>
      </c>
      <c r="C2403" s="467">
        <v>1</v>
      </c>
      <c r="D2403" s="471">
        <v>111.65218757797612</v>
      </c>
      <c r="E2403" s="471">
        <v>52.31226198666954</v>
      </c>
      <c r="F2403" s="467">
        <f>'2019 Actual plus Potential'!E2402</f>
        <v>97</v>
      </c>
    </row>
    <row r="2404" spans="1:6">
      <c r="A2404" s="467">
        <v>4</v>
      </c>
      <c r="B2404" s="467">
        <v>11</v>
      </c>
      <c r="C2404" s="467">
        <v>2</v>
      </c>
      <c r="D2404" s="471">
        <v>130.98308551552219</v>
      </c>
      <c r="E2404" s="471">
        <v>42.650678294990321</v>
      </c>
      <c r="F2404" s="467">
        <f>'2019 Actual plus Potential'!E2403</f>
        <v>88</v>
      </c>
    </row>
    <row r="2405" spans="1:6">
      <c r="A2405" s="467">
        <v>4</v>
      </c>
      <c r="B2405" s="467">
        <v>11</v>
      </c>
      <c r="C2405" s="467">
        <v>3</v>
      </c>
      <c r="D2405" s="471">
        <v>131.70803686538844</v>
      </c>
      <c r="E2405" s="471">
        <v>36.323831165340792</v>
      </c>
      <c r="F2405" s="467">
        <f>'2019 Actual plus Potential'!E2404</f>
        <v>63</v>
      </c>
    </row>
    <row r="2406" spans="1:6">
      <c r="A2406" s="467">
        <v>4</v>
      </c>
      <c r="B2406" s="467">
        <v>11</v>
      </c>
      <c r="C2406" s="467">
        <v>4</v>
      </c>
      <c r="D2406" s="471">
        <v>143.53021832655952</v>
      </c>
      <c r="E2406" s="471">
        <v>52.208222586540529</v>
      </c>
      <c r="F2406" s="467">
        <f>'2019 Actual plus Potential'!E2405</f>
        <v>52</v>
      </c>
    </row>
    <row r="2407" spans="1:6">
      <c r="A2407" s="467">
        <v>4</v>
      </c>
      <c r="B2407" s="467">
        <v>11</v>
      </c>
      <c r="C2407" s="467">
        <v>5</v>
      </c>
      <c r="D2407" s="471">
        <v>144</v>
      </c>
      <c r="E2407" s="471">
        <v>59.167910879380777</v>
      </c>
      <c r="F2407" s="467">
        <f>'2019 Actual plus Potential'!E2406</f>
        <v>60</v>
      </c>
    </row>
    <row r="2408" spans="1:6">
      <c r="A2408" s="467">
        <v>4</v>
      </c>
      <c r="B2408" s="467">
        <v>11</v>
      </c>
      <c r="C2408" s="467">
        <v>6</v>
      </c>
      <c r="D2408" s="471">
        <v>144</v>
      </c>
      <c r="E2408" s="471">
        <v>72.357447161900666</v>
      </c>
      <c r="F2408" s="467">
        <f>'2019 Actual plus Potential'!E2407</f>
        <v>52</v>
      </c>
    </row>
    <row r="2409" spans="1:6">
      <c r="A2409" s="467">
        <v>4</v>
      </c>
      <c r="B2409" s="467">
        <v>11</v>
      </c>
      <c r="C2409" s="467">
        <v>7</v>
      </c>
      <c r="D2409" s="471">
        <v>132.12675921840113</v>
      </c>
      <c r="E2409" s="471">
        <v>57.942123360567621</v>
      </c>
      <c r="F2409" s="467">
        <f>'2019 Actual plus Potential'!E2408</f>
        <v>34</v>
      </c>
    </row>
    <row r="2410" spans="1:6">
      <c r="A2410" s="467">
        <v>4</v>
      </c>
      <c r="B2410" s="467">
        <v>11</v>
      </c>
      <c r="C2410" s="467">
        <v>8</v>
      </c>
      <c r="D2410" s="471">
        <v>123.07718766625372</v>
      </c>
      <c r="E2410" s="471">
        <v>37.507377123199312</v>
      </c>
      <c r="F2410" s="467">
        <f>'2019 Actual plus Potential'!E2409</f>
        <v>17</v>
      </c>
    </row>
    <row r="2411" spans="1:6">
      <c r="A2411" s="467">
        <v>4</v>
      </c>
      <c r="B2411" s="467">
        <v>11</v>
      </c>
      <c r="C2411" s="467">
        <v>9</v>
      </c>
      <c r="D2411" s="471">
        <v>133.59088319038847</v>
      </c>
      <c r="E2411" s="471">
        <v>40.52295522468286</v>
      </c>
      <c r="F2411" s="467">
        <f>'2019 Actual plus Potential'!E2410</f>
        <v>5</v>
      </c>
    </row>
    <row r="2412" spans="1:6">
      <c r="A2412" s="467">
        <v>4</v>
      </c>
      <c r="B2412" s="467">
        <v>11</v>
      </c>
      <c r="C2412" s="467">
        <v>10</v>
      </c>
      <c r="D2412" s="471">
        <v>137.15410855108459</v>
      </c>
      <c r="E2412" s="471">
        <v>46.285017039346378</v>
      </c>
      <c r="F2412" s="467">
        <f>'2019 Actual plus Potential'!E2411</f>
        <v>5</v>
      </c>
    </row>
    <row r="2413" spans="1:6">
      <c r="A2413" s="467">
        <v>4</v>
      </c>
      <c r="B2413" s="467">
        <v>11</v>
      </c>
      <c r="C2413" s="467">
        <v>11</v>
      </c>
      <c r="D2413" s="471">
        <v>129.39459479381702</v>
      </c>
      <c r="E2413" s="471">
        <v>57.9436878628252</v>
      </c>
      <c r="F2413" s="467">
        <f>'2019 Actual plus Potential'!E2412</f>
        <v>7</v>
      </c>
    </row>
    <row r="2414" spans="1:6">
      <c r="A2414" s="467">
        <v>4</v>
      </c>
      <c r="B2414" s="467">
        <v>11</v>
      </c>
      <c r="C2414" s="467">
        <v>12</v>
      </c>
      <c r="D2414" s="471">
        <v>116.58110284643429</v>
      </c>
      <c r="E2414" s="471">
        <v>45.213332992904753</v>
      </c>
      <c r="F2414" s="467">
        <f>'2019 Actual plus Potential'!E2413</f>
        <v>4</v>
      </c>
    </row>
    <row r="2415" spans="1:6">
      <c r="A2415" s="467">
        <v>4</v>
      </c>
      <c r="B2415" s="467">
        <v>11</v>
      </c>
      <c r="C2415" s="467">
        <v>13</v>
      </c>
      <c r="D2415" s="471">
        <v>109.45525457612561</v>
      </c>
      <c r="E2415" s="471">
        <v>63.164431896366381</v>
      </c>
      <c r="F2415" s="467">
        <f>'2019 Actual plus Potential'!E2414</f>
        <v>5</v>
      </c>
    </row>
    <row r="2416" spans="1:6">
      <c r="A2416" s="467">
        <v>4</v>
      </c>
      <c r="B2416" s="467">
        <v>11</v>
      </c>
      <c r="C2416" s="467">
        <v>14</v>
      </c>
      <c r="D2416" s="471">
        <v>85.314976703063692</v>
      </c>
      <c r="E2416" s="471">
        <v>66.599296602881097</v>
      </c>
      <c r="F2416" s="467">
        <f>'2019 Actual plus Potential'!E2415</f>
        <v>6</v>
      </c>
    </row>
    <row r="2417" spans="1:6">
      <c r="A2417" s="467">
        <v>4</v>
      </c>
      <c r="B2417" s="467">
        <v>11</v>
      </c>
      <c r="C2417" s="467">
        <v>15</v>
      </c>
      <c r="D2417" s="471">
        <v>75.384465132404912</v>
      </c>
      <c r="E2417" s="471">
        <v>76.714585949258222</v>
      </c>
      <c r="F2417" s="467">
        <f>'2019 Actual plus Potential'!E2416</f>
        <v>4</v>
      </c>
    </row>
    <row r="2418" spans="1:6">
      <c r="A2418" s="467">
        <v>4</v>
      </c>
      <c r="B2418" s="467">
        <v>11</v>
      </c>
      <c r="C2418" s="467">
        <v>16</v>
      </c>
      <c r="D2418" s="471">
        <v>84.832426058745455</v>
      </c>
      <c r="E2418" s="471">
        <v>60.497737798322945</v>
      </c>
      <c r="F2418" s="467">
        <f>'2019 Actual plus Potential'!E2417</f>
        <v>13</v>
      </c>
    </row>
    <row r="2419" spans="1:6">
      <c r="A2419" s="467">
        <v>4</v>
      </c>
      <c r="B2419" s="467">
        <v>11</v>
      </c>
      <c r="C2419" s="467">
        <v>17</v>
      </c>
      <c r="D2419" s="471">
        <v>66.050938755754487</v>
      </c>
      <c r="E2419" s="471">
        <v>61.341004515158026</v>
      </c>
      <c r="F2419" s="467">
        <f>'2019 Actual plus Potential'!E2418</f>
        <v>17</v>
      </c>
    </row>
    <row r="2420" spans="1:6">
      <c r="A2420" s="467">
        <v>4</v>
      </c>
      <c r="B2420" s="467">
        <v>11</v>
      </c>
      <c r="C2420" s="467">
        <v>18</v>
      </c>
      <c r="D2420" s="471">
        <v>60.567391461811738</v>
      </c>
      <c r="E2420" s="471">
        <v>61.790016663083208</v>
      </c>
      <c r="F2420" s="467">
        <f>'2019 Actual plus Potential'!E2419</f>
        <v>37</v>
      </c>
    </row>
    <row r="2421" spans="1:6">
      <c r="A2421" s="467">
        <v>4</v>
      </c>
      <c r="B2421" s="467">
        <v>11</v>
      </c>
      <c r="C2421" s="467">
        <v>19</v>
      </c>
      <c r="D2421" s="471">
        <v>72.446364144518881</v>
      </c>
      <c r="E2421" s="471">
        <v>37.095130778327245</v>
      </c>
      <c r="F2421" s="467">
        <f>'2019 Actual plus Potential'!E2420</f>
        <v>28</v>
      </c>
    </row>
    <row r="2422" spans="1:6">
      <c r="A2422" s="467">
        <v>4</v>
      </c>
      <c r="B2422" s="467">
        <v>11</v>
      </c>
      <c r="C2422" s="467">
        <v>20</v>
      </c>
      <c r="D2422" s="471">
        <v>61.194952250791054</v>
      </c>
      <c r="E2422" s="471">
        <v>48.120178187486566</v>
      </c>
      <c r="F2422" s="467">
        <f>'2019 Actual plus Potential'!E2421</f>
        <v>25</v>
      </c>
    </row>
    <row r="2423" spans="1:6">
      <c r="A2423" s="467">
        <v>4</v>
      </c>
      <c r="B2423" s="467">
        <v>11</v>
      </c>
      <c r="C2423" s="467">
        <v>21</v>
      </c>
      <c r="D2423" s="471">
        <v>59.753743362938337</v>
      </c>
      <c r="E2423" s="471">
        <v>76.633231831864109</v>
      </c>
      <c r="F2423" s="467">
        <f>'2019 Actual plus Potential'!E2422</f>
        <v>22</v>
      </c>
    </row>
    <row r="2424" spans="1:6">
      <c r="A2424" s="467">
        <v>4</v>
      </c>
      <c r="B2424" s="467">
        <v>11</v>
      </c>
      <c r="C2424" s="467">
        <v>22</v>
      </c>
      <c r="D2424" s="471">
        <v>126.26260313086827</v>
      </c>
      <c r="E2424" s="471">
        <v>95.799948989464653</v>
      </c>
      <c r="F2424" s="467">
        <f>'2019 Actual plus Potential'!E2423</f>
        <v>22</v>
      </c>
    </row>
    <row r="2425" spans="1:6">
      <c r="A2425" s="467">
        <v>4</v>
      </c>
      <c r="B2425" s="467">
        <v>11</v>
      </c>
      <c r="C2425" s="467">
        <v>23</v>
      </c>
      <c r="D2425" s="471">
        <v>137.15267911370526</v>
      </c>
      <c r="E2425" s="471">
        <v>99.406908944313031</v>
      </c>
      <c r="F2425" s="467">
        <f>'2019 Actual plus Potential'!E2424</f>
        <v>10</v>
      </c>
    </row>
    <row r="2426" spans="1:6">
      <c r="A2426" s="467">
        <v>4</v>
      </c>
      <c r="B2426" s="467">
        <v>11</v>
      </c>
      <c r="C2426" s="467">
        <v>24</v>
      </c>
      <c r="D2426" s="471">
        <v>137.32224392485372</v>
      </c>
      <c r="E2426" s="471">
        <v>99.811332777897235</v>
      </c>
      <c r="F2426" s="467">
        <f>'2019 Actual plus Potential'!E2425</f>
        <v>16</v>
      </c>
    </row>
    <row r="2427" spans="1:6">
      <c r="A2427" s="467">
        <v>4</v>
      </c>
      <c r="B2427" s="467">
        <v>12</v>
      </c>
      <c r="C2427" s="467">
        <v>1</v>
      </c>
      <c r="D2427" s="471">
        <v>142.10011870077008</v>
      </c>
      <c r="E2427" s="471">
        <v>75.315920930982585</v>
      </c>
      <c r="F2427" s="467">
        <f>'2019 Actual plus Potential'!E2426</f>
        <v>17</v>
      </c>
    </row>
    <row r="2428" spans="1:6">
      <c r="A2428" s="467">
        <v>4</v>
      </c>
      <c r="B2428" s="467">
        <v>12</v>
      </c>
      <c r="C2428" s="467">
        <v>2</v>
      </c>
      <c r="D2428" s="471">
        <v>141.02058958689912</v>
      </c>
      <c r="E2428" s="471">
        <v>78.642052730595566</v>
      </c>
      <c r="F2428" s="467">
        <f>'2019 Actual plus Potential'!E2427</f>
        <v>12</v>
      </c>
    </row>
    <row r="2429" spans="1:6">
      <c r="A2429" s="467">
        <v>4</v>
      </c>
      <c r="B2429" s="467">
        <v>12</v>
      </c>
      <c r="C2429" s="467">
        <v>3</v>
      </c>
      <c r="D2429" s="471">
        <v>135.9643328824894</v>
      </c>
      <c r="E2429" s="471">
        <v>56.643586486777039</v>
      </c>
      <c r="F2429" s="467">
        <f>'2019 Actual plus Potential'!E2428</f>
        <v>11</v>
      </c>
    </row>
    <row r="2430" spans="1:6">
      <c r="A2430" s="467">
        <v>4</v>
      </c>
      <c r="B2430" s="467">
        <v>12</v>
      </c>
      <c r="C2430" s="467">
        <v>4</v>
      </c>
      <c r="D2430" s="471">
        <v>142.79596579084588</v>
      </c>
      <c r="E2430" s="471">
        <v>84.494073425069871</v>
      </c>
      <c r="F2430" s="467">
        <f>'2019 Actual plus Potential'!E2429</f>
        <v>5</v>
      </c>
    </row>
    <row r="2431" spans="1:6">
      <c r="A2431" s="467">
        <v>4</v>
      </c>
      <c r="B2431" s="467">
        <v>12</v>
      </c>
      <c r="C2431" s="467">
        <v>5</v>
      </c>
      <c r="D2431" s="471">
        <v>143.35660790151317</v>
      </c>
      <c r="E2431" s="471">
        <v>98.66689937647817</v>
      </c>
      <c r="F2431" s="467">
        <f>'2019 Actual plus Potential'!E2430</f>
        <v>2</v>
      </c>
    </row>
    <row r="2432" spans="1:6">
      <c r="A2432" s="467">
        <v>4</v>
      </c>
      <c r="B2432" s="467">
        <v>12</v>
      </c>
      <c r="C2432" s="467">
        <v>6</v>
      </c>
      <c r="D2432" s="471">
        <v>139.95192174953141</v>
      </c>
      <c r="E2432" s="471">
        <v>91.048555633197154</v>
      </c>
      <c r="F2432" s="467">
        <f>'2019 Actual plus Potential'!E2431</f>
        <v>1</v>
      </c>
    </row>
    <row r="2433" spans="1:6">
      <c r="A2433" s="467">
        <v>4</v>
      </c>
      <c r="B2433" s="467">
        <v>12</v>
      </c>
      <c r="C2433" s="467">
        <v>7</v>
      </c>
      <c r="D2433" s="471">
        <v>137.12695604803648</v>
      </c>
      <c r="E2433" s="471">
        <v>79.719212534938734</v>
      </c>
      <c r="F2433" s="467">
        <f>'2019 Actual plus Potential'!E2432</f>
        <v>1</v>
      </c>
    </row>
    <row r="2434" spans="1:6">
      <c r="A2434" s="467">
        <v>4</v>
      </c>
      <c r="B2434" s="467">
        <v>12</v>
      </c>
      <c r="C2434" s="467">
        <v>8</v>
      </c>
      <c r="D2434" s="471">
        <v>134.94782054225598</v>
      </c>
      <c r="E2434" s="471">
        <v>91.539809342076964</v>
      </c>
      <c r="F2434" s="467">
        <f>'2019 Actual plus Potential'!E2433</f>
        <v>0</v>
      </c>
    </row>
    <row r="2435" spans="1:6">
      <c r="A2435" s="467">
        <v>4</v>
      </c>
      <c r="B2435" s="467">
        <v>12</v>
      </c>
      <c r="C2435" s="467">
        <v>9</v>
      </c>
      <c r="D2435" s="471">
        <v>124.65610099623707</v>
      </c>
      <c r="E2435" s="471">
        <v>99.597778219737677</v>
      </c>
      <c r="F2435" s="467">
        <f>'2019 Actual plus Potential'!E2434</f>
        <v>0</v>
      </c>
    </row>
    <row r="2436" spans="1:6">
      <c r="A2436" s="467">
        <v>4</v>
      </c>
      <c r="B2436" s="467">
        <v>12</v>
      </c>
      <c r="C2436" s="467">
        <v>10</v>
      </c>
      <c r="D2436" s="471">
        <v>66.729467094747903</v>
      </c>
      <c r="E2436" s="471">
        <v>91.847234035691258</v>
      </c>
      <c r="F2436" s="467">
        <f>'2019 Actual plus Potential'!E2435</f>
        <v>0</v>
      </c>
    </row>
    <row r="2437" spans="1:6">
      <c r="A2437" s="467">
        <v>4</v>
      </c>
      <c r="B2437" s="467">
        <v>12</v>
      </c>
      <c r="C2437" s="467">
        <v>11</v>
      </c>
      <c r="D2437" s="471">
        <v>91.690465317734578</v>
      </c>
      <c r="E2437" s="471">
        <v>91.75101714685016</v>
      </c>
      <c r="F2437" s="467">
        <f>'2019 Actual plus Potential'!E2436</f>
        <v>2</v>
      </c>
    </row>
    <row r="2438" spans="1:6">
      <c r="A2438" s="467">
        <v>4</v>
      </c>
      <c r="B2438" s="467">
        <v>12</v>
      </c>
      <c r="C2438" s="467">
        <v>12</v>
      </c>
      <c r="D2438" s="471">
        <v>60.859530495522712</v>
      </c>
      <c r="E2438" s="471">
        <v>57.948381369597925</v>
      </c>
      <c r="F2438" s="467">
        <f>'2019 Actual plus Potential'!E2437</f>
        <v>2</v>
      </c>
    </row>
    <row r="2439" spans="1:6">
      <c r="A2439" s="467">
        <v>4</v>
      </c>
      <c r="B2439" s="467">
        <v>12</v>
      </c>
      <c r="C2439" s="467">
        <v>13</v>
      </c>
      <c r="D2439" s="471">
        <v>46.247170647881234</v>
      </c>
      <c r="E2439" s="471">
        <v>32.561985486992043</v>
      </c>
      <c r="F2439" s="467">
        <f>'2019 Actual plus Potential'!E2438</f>
        <v>0</v>
      </c>
    </row>
    <row r="2440" spans="1:6">
      <c r="A2440" s="467">
        <v>4</v>
      </c>
      <c r="B2440" s="467">
        <v>12</v>
      </c>
      <c r="C2440" s="467">
        <v>14</v>
      </c>
      <c r="D2440" s="471">
        <v>54.188339972921845</v>
      </c>
      <c r="E2440" s="471">
        <v>98.583198505697695</v>
      </c>
      <c r="F2440" s="467">
        <f>'2019 Actual plus Potential'!E2439</f>
        <v>6</v>
      </c>
    </row>
    <row r="2441" spans="1:6">
      <c r="A2441" s="467">
        <v>4</v>
      </c>
      <c r="B2441" s="467">
        <v>12</v>
      </c>
      <c r="C2441" s="467">
        <v>15</v>
      </c>
      <c r="D2441" s="471">
        <v>67.089084473055607</v>
      </c>
      <c r="E2441" s="471">
        <v>96.927172866050313</v>
      </c>
      <c r="F2441" s="467">
        <f>'2019 Actual plus Potential'!E2440</f>
        <v>0</v>
      </c>
    </row>
    <row r="2442" spans="1:6">
      <c r="A2442" s="467">
        <v>4</v>
      </c>
      <c r="B2442" s="467">
        <v>12</v>
      </c>
      <c r="C2442" s="467">
        <v>16</v>
      </c>
      <c r="D2442" s="471">
        <v>44.177369697641204</v>
      </c>
      <c r="E2442" s="471">
        <v>97.452845624596861</v>
      </c>
      <c r="F2442" s="467">
        <f>'2019 Actual plus Potential'!E2441</f>
        <v>0</v>
      </c>
    </row>
    <row r="2443" spans="1:6">
      <c r="A2443" s="467">
        <v>4</v>
      </c>
      <c r="B2443" s="467">
        <v>12</v>
      </c>
      <c r="C2443" s="467">
        <v>17</v>
      </c>
      <c r="D2443" s="471">
        <v>75.959699931245112</v>
      </c>
      <c r="E2443" s="471">
        <v>99.832453558374539</v>
      </c>
      <c r="F2443" s="467">
        <f>'2019 Actual plus Potential'!E2442</f>
        <v>6</v>
      </c>
    </row>
    <row r="2444" spans="1:6">
      <c r="A2444" s="467">
        <v>4</v>
      </c>
      <c r="B2444" s="467">
        <v>12</v>
      </c>
      <c r="C2444" s="467">
        <v>18</v>
      </c>
      <c r="D2444" s="471">
        <v>93.824177918187047</v>
      </c>
      <c r="E2444" s="471">
        <v>84.689636207267256</v>
      </c>
      <c r="F2444" s="467">
        <f>'2019 Actual plus Potential'!E2443</f>
        <v>7</v>
      </c>
    </row>
    <row r="2445" spans="1:6">
      <c r="A2445" s="467">
        <v>4</v>
      </c>
      <c r="B2445" s="467">
        <v>12</v>
      </c>
      <c r="C2445" s="467">
        <v>19</v>
      </c>
      <c r="D2445" s="471">
        <v>123.86649586395376</v>
      </c>
      <c r="E2445" s="471">
        <v>85.222349225972906</v>
      </c>
      <c r="F2445" s="467">
        <f>'2019 Actual plus Potential'!E2444</f>
        <v>7</v>
      </c>
    </row>
    <row r="2446" spans="1:6">
      <c r="A2446" s="467">
        <v>4</v>
      </c>
      <c r="B2446" s="467">
        <v>12</v>
      </c>
      <c r="C2446" s="467">
        <v>20</v>
      </c>
      <c r="D2446" s="471">
        <v>138.95805684007627</v>
      </c>
      <c r="E2446" s="471">
        <v>98.24448376693185</v>
      </c>
      <c r="F2446" s="467">
        <f>'2019 Actual plus Potential'!E2445</f>
        <v>9</v>
      </c>
    </row>
    <row r="2447" spans="1:6">
      <c r="A2447" s="467">
        <v>4</v>
      </c>
      <c r="B2447" s="467">
        <v>12</v>
      </c>
      <c r="C2447" s="467">
        <v>21</v>
      </c>
      <c r="D2447" s="471">
        <v>140.17894934657136</v>
      </c>
      <c r="E2447" s="471">
        <v>96.104244678563731</v>
      </c>
      <c r="F2447" s="467">
        <f>'2019 Actual plus Potential'!E2446</f>
        <v>1</v>
      </c>
    </row>
    <row r="2448" spans="1:6">
      <c r="A2448" s="467">
        <v>4</v>
      </c>
      <c r="B2448" s="467">
        <v>12</v>
      </c>
      <c r="C2448" s="467">
        <v>22</v>
      </c>
      <c r="D2448" s="471">
        <v>140.33765001843082</v>
      </c>
      <c r="E2448" s="471">
        <v>85.902125456891014</v>
      </c>
      <c r="F2448" s="467">
        <f>'2019 Actual plus Potential'!E2447</f>
        <v>2</v>
      </c>
    </row>
    <row r="2449" spans="1:6">
      <c r="A2449" s="467">
        <v>4</v>
      </c>
      <c r="B2449" s="467">
        <v>12</v>
      </c>
      <c r="C2449" s="467">
        <v>23</v>
      </c>
      <c r="D2449" s="471">
        <v>133.8812174651751</v>
      </c>
      <c r="E2449" s="471">
        <v>76.610546549129225</v>
      </c>
      <c r="F2449" s="467">
        <f>'2019 Actual plus Potential'!E2448</f>
        <v>5</v>
      </c>
    </row>
    <row r="2450" spans="1:6">
      <c r="A2450" s="467">
        <v>4</v>
      </c>
      <c r="B2450" s="467">
        <v>12</v>
      </c>
      <c r="C2450" s="467">
        <v>24</v>
      </c>
      <c r="D2450" s="471">
        <v>136.27099660285089</v>
      </c>
      <c r="E2450" s="471">
        <v>62.488566921092236</v>
      </c>
      <c r="F2450" s="467">
        <f>'2019 Actual plus Potential'!E2449</f>
        <v>4</v>
      </c>
    </row>
    <row r="2451" spans="1:6">
      <c r="A2451" s="467">
        <v>4</v>
      </c>
      <c r="B2451" s="467">
        <v>13</v>
      </c>
      <c r="C2451" s="467">
        <v>1</v>
      </c>
      <c r="D2451" s="471">
        <v>143.16417995799483</v>
      </c>
      <c r="E2451" s="471">
        <v>81.099885777252197</v>
      </c>
      <c r="F2451" s="467">
        <f>'2019 Actual plus Potential'!E2450</f>
        <v>5</v>
      </c>
    </row>
    <row r="2452" spans="1:6">
      <c r="A2452" s="467">
        <v>4</v>
      </c>
      <c r="B2452" s="467">
        <v>13</v>
      </c>
      <c r="C2452" s="467">
        <v>2</v>
      </c>
      <c r="D2452" s="471">
        <v>143.82425291901632</v>
      </c>
      <c r="E2452" s="471">
        <v>93.827111642657485</v>
      </c>
      <c r="F2452" s="467">
        <f>'2019 Actual plus Potential'!E2451</f>
        <v>17</v>
      </c>
    </row>
    <row r="2453" spans="1:6">
      <c r="A2453" s="467">
        <v>4</v>
      </c>
      <c r="B2453" s="467">
        <v>13</v>
      </c>
      <c r="C2453" s="467">
        <v>3</v>
      </c>
      <c r="D2453" s="471">
        <v>138.35301548187164</v>
      </c>
      <c r="E2453" s="471">
        <v>75.05699580735326</v>
      </c>
      <c r="F2453" s="467">
        <f>'2019 Actual plus Potential'!E2452</f>
        <v>31</v>
      </c>
    </row>
    <row r="2454" spans="1:6">
      <c r="A2454" s="467">
        <v>4</v>
      </c>
      <c r="B2454" s="467">
        <v>13</v>
      </c>
      <c r="C2454" s="467">
        <v>4</v>
      </c>
      <c r="D2454" s="471">
        <v>137.76824699964132</v>
      </c>
      <c r="E2454" s="471">
        <v>79.924944581810365</v>
      </c>
      <c r="F2454" s="467">
        <f>'2019 Actual plus Potential'!E2453</f>
        <v>69</v>
      </c>
    </row>
    <row r="2455" spans="1:6">
      <c r="A2455" s="467">
        <v>4</v>
      </c>
      <c r="B2455" s="467">
        <v>13</v>
      </c>
      <c r="C2455" s="467">
        <v>5</v>
      </c>
      <c r="D2455" s="471">
        <v>136.61551633342293</v>
      </c>
      <c r="E2455" s="471">
        <v>80.564043754031403</v>
      </c>
      <c r="F2455" s="467">
        <f>'2019 Actual plus Potential'!E2454</f>
        <v>95</v>
      </c>
    </row>
    <row r="2456" spans="1:6">
      <c r="A2456" s="467">
        <v>4</v>
      </c>
      <c r="B2456" s="467">
        <v>13</v>
      </c>
      <c r="C2456" s="467">
        <v>6</v>
      </c>
      <c r="D2456" s="471">
        <v>144</v>
      </c>
      <c r="E2456" s="471">
        <v>43.516630294560308</v>
      </c>
      <c r="F2456" s="467">
        <f>'2019 Actual plus Potential'!E2455</f>
        <v>89</v>
      </c>
    </row>
    <row r="2457" spans="1:6">
      <c r="A2457" s="467">
        <v>4</v>
      </c>
      <c r="B2457" s="467">
        <v>13</v>
      </c>
      <c r="C2457" s="467">
        <v>7</v>
      </c>
      <c r="D2457" s="471">
        <v>136.27090922244034</v>
      </c>
      <c r="E2457" s="471">
        <v>12.002079069017416</v>
      </c>
      <c r="F2457" s="467">
        <f>'2019 Actual plus Potential'!E2456</f>
        <v>90</v>
      </c>
    </row>
    <row r="2458" spans="1:6">
      <c r="A2458" s="467">
        <v>4</v>
      </c>
      <c r="B2458" s="467">
        <v>13</v>
      </c>
      <c r="C2458" s="467">
        <v>8</v>
      </c>
      <c r="D2458" s="471">
        <v>125.83114634750504</v>
      </c>
      <c r="E2458" s="471">
        <v>11.695436626531929</v>
      </c>
      <c r="F2458" s="467">
        <f>'2019 Actual plus Potential'!E2457</f>
        <v>82</v>
      </c>
    </row>
    <row r="2459" spans="1:6">
      <c r="A2459" s="467">
        <v>4</v>
      </c>
      <c r="B2459" s="467">
        <v>13</v>
      </c>
      <c r="C2459" s="467">
        <v>9</v>
      </c>
      <c r="D2459" s="471">
        <v>76.226466267754802</v>
      </c>
      <c r="E2459" s="471">
        <v>9.5246897441410443</v>
      </c>
      <c r="F2459" s="467">
        <f>'2019 Actual plus Potential'!E2458</f>
        <v>87</v>
      </c>
    </row>
    <row r="2460" spans="1:6">
      <c r="A2460" s="467">
        <v>4</v>
      </c>
      <c r="B2460" s="467">
        <v>13</v>
      </c>
      <c r="C2460" s="467">
        <v>10</v>
      </c>
      <c r="D2460" s="471">
        <v>47.225682786246168</v>
      </c>
      <c r="E2460" s="471">
        <v>15.265630778327242</v>
      </c>
      <c r="F2460" s="467">
        <f>'2019 Actual plus Potential'!E2459</f>
        <v>93</v>
      </c>
    </row>
    <row r="2461" spans="1:6">
      <c r="A2461" s="467">
        <v>4</v>
      </c>
      <c r="B2461" s="467">
        <v>13</v>
      </c>
      <c r="C2461" s="467">
        <v>11</v>
      </c>
      <c r="D2461" s="471">
        <v>141.32673779687656</v>
      </c>
      <c r="E2461" s="471">
        <v>16.853600569769945</v>
      </c>
      <c r="F2461" s="467">
        <f>'2019 Actual plus Potential'!E2460</f>
        <v>85</v>
      </c>
    </row>
    <row r="2462" spans="1:6">
      <c r="A2462" s="467">
        <v>4</v>
      </c>
      <c r="B2462" s="467">
        <v>13</v>
      </c>
      <c r="C2462" s="467">
        <v>12</v>
      </c>
      <c r="D2462" s="471">
        <v>140.89228178255405</v>
      </c>
      <c r="E2462" s="471">
        <v>23.942360298860464</v>
      </c>
      <c r="F2462" s="467">
        <f>'2019 Actual plus Potential'!E2461</f>
        <v>102</v>
      </c>
    </row>
    <row r="2463" spans="1:6">
      <c r="A2463" s="467">
        <v>4</v>
      </c>
      <c r="B2463" s="467">
        <v>13</v>
      </c>
      <c r="C2463" s="467">
        <v>13</v>
      </c>
      <c r="D2463" s="471">
        <v>124.92911367925682</v>
      </c>
      <c r="E2463" s="471">
        <v>34.064689905396691</v>
      </c>
      <c r="F2463" s="467">
        <f>'2019 Actual plus Potential'!E2462</f>
        <v>103</v>
      </c>
    </row>
    <row r="2464" spans="1:6">
      <c r="A2464" s="467">
        <v>4</v>
      </c>
      <c r="B2464" s="467">
        <v>13</v>
      </c>
      <c r="C2464" s="467">
        <v>14</v>
      </c>
      <c r="D2464" s="471">
        <v>89.523224324952153</v>
      </c>
      <c r="E2464" s="471">
        <v>34.848505536443774</v>
      </c>
      <c r="F2464" s="467">
        <f>'2019 Actual plus Potential'!E2463</f>
        <v>100</v>
      </c>
    </row>
    <row r="2465" spans="1:6">
      <c r="A2465" s="467">
        <v>4</v>
      </c>
      <c r="B2465" s="467">
        <v>13</v>
      </c>
      <c r="C2465" s="467">
        <v>15</v>
      </c>
      <c r="D2465" s="471">
        <v>34.509033150018034</v>
      </c>
      <c r="E2465" s="471">
        <v>22.157263222962808</v>
      </c>
      <c r="F2465" s="467">
        <f>'2019 Actual plus Potential'!E2464</f>
        <v>103</v>
      </c>
    </row>
    <row r="2466" spans="1:6">
      <c r="A2466" s="467">
        <v>4</v>
      </c>
      <c r="B2466" s="467">
        <v>13</v>
      </c>
      <c r="C2466" s="467">
        <v>16</v>
      </c>
      <c r="D2466" s="471">
        <v>12.741119773381653</v>
      </c>
      <c r="E2466" s="471">
        <v>16.386596645882605</v>
      </c>
      <c r="F2466" s="467">
        <f>'2019 Actual plus Potential'!E2465</f>
        <v>103</v>
      </c>
    </row>
    <row r="2467" spans="1:6">
      <c r="A2467" s="467">
        <v>4</v>
      </c>
      <c r="B2467" s="467">
        <v>13</v>
      </c>
      <c r="C2467" s="467">
        <v>17</v>
      </c>
      <c r="D2467" s="471">
        <v>3.1459086882059051</v>
      </c>
      <c r="E2467" s="471">
        <v>16.340443829284027</v>
      </c>
      <c r="F2467" s="467">
        <f>'2019 Actual plus Potential'!E2466</f>
        <v>102</v>
      </c>
    </row>
    <row r="2468" spans="1:6">
      <c r="A2468" s="467">
        <v>4</v>
      </c>
      <c r="B2468" s="467">
        <v>13</v>
      </c>
      <c r="C2468" s="467">
        <v>18</v>
      </c>
      <c r="D2468" s="471">
        <v>1.7769161635001676</v>
      </c>
      <c r="E2468" s="471">
        <v>15.76236024510858</v>
      </c>
      <c r="F2468" s="467">
        <f>'2019 Actual plus Potential'!E2467</f>
        <v>103</v>
      </c>
    </row>
    <row r="2469" spans="1:6">
      <c r="A2469" s="467">
        <v>4</v>
      </c>
      <c r="B2469" s="467">
        <v>13</v>
      </c>
      <c r="C2469" s="467">
        <v>19</v>
      </c>
      <c r="D2469" s="471">
        <v>5.1596997550968515</v>
      </c>
      <c r="E2469" s="471">
        <v>34.984617232853154</v>
      </c>
      <c r="F2469" s="467">
        <f>'2019 Actual plus Potential'!E2468</f>
        <v>103</v>
      </c>
    </row>
    <row r="2470" spans="1:6">
      <c r="A2470" s="467">
        <v>4</v>
      </c>
      <c r="B2470" s="467">
        <v>13</v>
      </c>
      <c r="C2470" s="467">
        <v>20</v>
      </c>
      <c r="D2470" s="471">
        <v>10.150077607951847</v>
      </c>
      <c r="E2470" s="471">
        <v>67.860285422489781</v>
      </c>
      <c r="F2470" s="467">
        <f>'2019 Actual plus Potential'!E2469</f>
        <v>103</v>
      </c>
    </row>
    <row r="2471" spans="1:6">
      <c r="A2471" s="467">
        <v>4</v>
      </c>
      <c r="B2471" s="467">
        <v>13</v>
      </c>
      <c r="C2471" s="467">
        <v>21</v>
      </c>
      <c r="D2471" s="471">
        <v>21.550731560874443</v>
      </c>
      <c r="E2471" s="471">
        <v>82.215375886906045</v>
      </c>
      <c r="F2471" s="467">
        <f>'2019 Actual plus Potential'!E2470</f>
        <v>99</v>
      </c>
    </row>
    <row r="2472" spans="1:6">
      <c r="A2472" s="467">
        <v>4</v>
      </c>
      <c r="B2472" s="467">
        <v>13</v>
      </c>
      <c r="C2472" s="467">
        <v>22</v>
      </c>
      <c r="D2472" s="471">
        <v>21.21956247356767</v>
      </c>
      <c r="E2472" s="471">
        <v>99.392828423994828</v>
      </c>
      <c r="F2472" s="467">
        <f>'2019 Actual plus Potential'!E2471</f>
        <v>96</v>
      </c>
    </row>
    <row r="2473" spans="1:6">
      <c r="A2473" s="467">
        <v>4</v>
      </c>
      <c r="B2473" s="467">
        <v>13</v>
      </c>
      <c r="C2473" s="467">
        <v>23</v>
      </c>
      <c r="D2473" s="471">
        <v>39.488379329015679</v>
      </c>
      <c r="E2473" s="471">
        <v>99.316167813373482</v>
      </c>
      <c r="F2473" s="467">
        <f>'2019 Actual plus Potential'!E2472</f>
        <v>101</v>
      </c>
    </row>
    <row r="2474" spans="1:6">
      <c r="A2474" s="467">
        <v>4</v>
      </c>
      <c r="B2474" s="467">
        <v>13</v>
      </c>
      <c r="C2474" s="467">
        <v>24</v>
      </c>
      <c r="D2474" s="471">
        <v>48.141248222274399</v>
      </c>
      <c r="E2474" s="471">
        <v>96.868504031391112</v>
      </c>
      <c r="F2474" s="467">
        <f>'2019 Actual plus Potential'!E2473</f>
        <v>101</v>
      </c>
    </row>
    <row r="2475" spans="1:6">
      <c r="A2475" s="467">
        <v>4</v>
      </c>
      <c r="B2475" s="467">
        <v>14</v>
      </c>
      <c r="C2475" s="467">
        <v>1</v>
      </c>
      <c r="D2475" s="471">
        <v>97.514559057514731</v>
      </c>
      <c r="E2475" s="471">
        <v>95.623160234358195</v>
      </c>
      <c r="F2475" s="467">
        <f>'2019 Actual plus Potential'!E2474</f>
        <v>101</v>
      </c>
    </row>
    <row r="2476" spans="1:6">
      <c r="A2476" s="467">
        <v>4</v>
      </c>
      <c r="B2476" s="467">
        <v>14</v>
      </c>
      <c r="C2476" s="467">
        <v>2</v>
      </c>
      <c r="D2476" s="471">
        <v>123.53437463603393</v>
      </c>
      <c r="E2476" s="471">
        <v>96.036188830359066</v>
      </c>
      <c r="F2476" s="467">
        <f>'2019 Actual plus Potential'!E2475</f>
        <v>101</v>
      </c>
    </row>
    <row r="2477" spans="1:6">
      <c r="A2477" s="467">
        <v>4</v>
      </c>
      <c r="B2477" s="467">
        <v>14</v>
      </c>
      <c r="C2477" s="467">
        <v>3</v>
      </c>
      <c r="D2477" s="471">
        <v>138.44264752381289</v>
      </c>
      <c r="E2477" s="471">
        <v>83.719644807568272</v>
      </c>
      <c r="F2477" s="467">
        <f>'2019 Actual plus Potential'!E2476</f>
        <v>101</v>
      </c>
    </row>
    <row r="2478" spans="1:6">
      <c r="A2478" s="467">
        <v>4</v>
      </c>
      <c r="B2478" s="467">
        <v>14</v>
      </c>
      <c r="C2478" s="467">
        <v>4</v>
      </c>
      <c r="D2478" s="471">
        <v>74.25303823673076</v>
      </c>
      <c r="E2478" s="471">
        <v>85.281800311760904</v>
      </c>
      <c r="F2478" s="467">
        <f>'2019 Actual plus Potential'!E2477</f>
        <v>99</v>
      </c>
    </row>
    <row r="2479" spans="1:6">
      <c r="A2479" s="467">
        <v>4</v>
      </c>
      <c r="B2479" s="467">
        <v>14</v>
      </c>
      <c r="C2479" s="467">
        <v>5</v>
      </c>
      <c r="D2479" s="471">
        <v>144</v>
      </c>
      <c r="E2479" s="471">
        <v>79.371110782627383</v>
      </c>
      <c r="F2479" s="467">
        <f>'2019 Actual plus Potential'!E2478</f>
        <v>98</v>
      </c>
    </row>
    <row r="2480" spans="1:6">
      <c r="A2480" s="467">
        <v>4</v>
      </c>
      <c r="B2480" s="467">
        <v>14</v>
      </c>
      <c r="C2480" s="467">
        <v>6</v>
      </c>
      <c r="D2480" s="471">
        <v>80.750350758316685</v>
      </c>
      <c r="E2480" s="471">
        <v>69.046960384863468</v>
      </c>
      <c r="F2480" s="467">
        <f>'2019 Actual plus Potential'!E2479</f>
        <v>97</v>
      </c>
    </row>
    <row r="2481" spans="1:6">
      <c r="A2481" s="467">
        <v>4</v>
      </c>
      <c r="B2481" s="467">
        <v>14</v>
      </c>
      <c r="C2481" s="467">
        <v>7</v>
      </c>
      <c r="D2481" s="471">
        <v>87.07346063056147</v>
      </c>
      <c r="E2481" s="471">
        <v>56.958051440550413</v>
      </c>
      <c r="F2481" s="467">
        <f>'2019 Actual plus Potential'!E2480</f>
        <v>95</v>
      </c>
    </row>
    <row r="2482" spans="1:6">
      <c r="A2482" s="467">
        <v>4</v>
      </c>
      <c r="B2482" s="467">
        <v>14</v>
      </c>
      <c r="C2482" s="467">
        <v>8</v>
      </c>
      <c r="D2482" s="471">
        <v>124.40111855979488</v>
      </c>
      <c r="E2482" s="471">
        <v>37.494861105138675</v>
      </c>
      <c r="F2482" s="467">
        <f>'2019 Actual plus Potential'!E2481</f>
        <v>97</v>
      </c>
    </row>
    <row r="2483" spans="1:6">
      <c r="A2483" s="467">
        <v>4</v>
      </c>
      <c r="B2483" s="467">
        <v>14</v>
      </c>
      <c r="C2483" s="467">
        <v>9</v>
      </c>
      <c r="D2483" s="471">
        <v>106.78998187767624</v>
      </c>
      <c r="E2483" s="471">
        <v>36.24873505697699</v>
      </c>
      <c r="F2483" s="467">
        <f>'2019 Actual plus Potential'!E2482</f>
        <v>101</v>
      </c>
    </row>
    <row r="2484" spans="1:6">
      <c r="A2484" s="467">
        <v>4</v>
      </c>
      <c r="B2484" s="467">
        <v>14</v>
      </c>
      <c r="C2484" s="467">
        <v>10</v>
      </c>
      <c r="D2484" s="471">
        <v>122.29139307018124</v>
      </c>
      <c r="E2484" s="471">
        <v>57.50171597505912</v>
      </c>
      <c r="F2484" s="467">
        <f>'2019 Actual plus Potential'!E2483</f>
        <v>101</v>
      </c>
    </row>
    <row r="2485" spans="1:6">
      <c r="A2485" s="467">
        <v>4</v>
      </c>
      <c r="B2485" s="467">
        <v>14</v>
      </c>
      <c r="C2485" s="467">
        <v>11</v>
      </c>
      <c r="D2485" s="471">
        <v>144</v>
      </c>
      <c r="E2485" s="471">
        <v>71.713654482906904</v>
      </c>
      <c r="F2485" s="467">
        <f>'2019 Actual plus Potential'!E2484</f>
        <v>101</v>
      </c>
    </row>
    <row r="2486" spans="1:6">
      <c r="A2486" s="467">
        <v>4</v>
      </c>
      <c r="B2486" s="467">
        <v>14</v>
      </c>
      <c r="C2486" s="467">
        <v>12</v>
      </c>
      <c r="D2486" s="471">
        <v>144</v>
      </c>
      <c r="E2486" s="471">
        <v>93.067545796602886</v>
      </c>
      <c r="F2486" s="467">
        <f>'2019 Actual plus Potential'!E2485</f>
        <v>101</v>
      </c>
    </row>
    <row r="2487" spans="1:6">
      <c r="A2487" s="467">
        <v>4</v>
      </c>
      <c r="B2487" s="467">
        <v>14</v>
      </c>
      <c r="C2487" s="467">
        <v>13</v>
      </c>
      <c r="D2487" s="471">
        <v>123.22159882661992</v>
      </c>
      <c r="E2487" s="471">
        <v>96.663554235648249</v>
      </c>
      <c r="F2487" s="467">
        <f>'2019 Actual plus Potential'!E2486</f>
        <v>101</v>
      </c>
    </row>
    <row r="2488" spans="1:6">
      <c r="A2488" s="467">
        <v>4</v>
      </c>
      <c r="B2488" s="467">
        <v>14</v>
      </c>
      <c r="C2488" s="467">
        <v>14</v>
      </c>
      <c r="D2488" s="471">
        <v>106.69271669732925</v>
      </c>
      <c r="E2488" s="471">
        <v>83.30818071382501</v>
      </c>
      <c r="F2488" s="467">
        <f>'2019 Actual plus Potential'!E2487</f>
        <v>100</v>
      </c>
    </row>
    <row r="2489" spans="1:6">
      <c r="A2489" s="467">
        <v>4</v>
      </c>
      <c r="B2489" s="467">
        <v>14</v>
      </c>
      <c r="C2489" s="467">
        <v>15</v>
      </c>
      <c r="D2489" s="471">
        <v>93.27580496487731</v>
      </c>
      <c r="E2489" s="471">
        <v>39.362094549559231</v>
      </c>
      <c r="F2489" s="467">
        <f>'2019 Actual plus Potential'!E2488</f>
        <v>98</v>
      </c>
    </row>
    <row r="2490" spans="1:6">
      <c r="A2490" s="467">
        <v>4</v>
      </c>
      <c r="B2490" s="467">
        <v>14</v>
      </c>
      <c r="C2490" s="467">
        <v>16</v>
      </c>
      <c r="D2490" s="471">
        <v>62.446595464337236</v>
      </c>
      <c r="E2490" s="471">
        <v>6.6342718232638136</v>
      </c>
      <c r="F2490" s="467">
        <f>'2019 Actual plus Potential'!E2489</f>
        <v>89</v>
      </c>
    </row>
    <row r="2491" spans="1:6">
      <c r="A2491" s="467">
        <v>4</v>
      </c>
      <c r="B2491" s="467">
        <v>14</v>
      </c>
      <c r="C2491" s="467">
        <v>17</v>
      </c>
      <c r="D2491" s="471">
        <v>132.33470006378431</v>
      </c>
      <c r="E2491" s="471">
        <v>20.862637604816172</v>
      </c>
      <c r="F2491" s="467">
        <f>'2019 Actual plus Potential'!E2490</f>
        <v>75</v>
      </c>
    </row>
    <row r="2492" spans="1:6">
      <c r="A2492" s="467">
        <v>4</v>
      </c>
      <c r="B2492" s="467">
        <v>14</v>
      </c>
      <c r="C2492" s="467">
        <v>18</v>
      </c>
      <c r="D2492" s="471">
        <v>16.651295524971246</v>
      </c>
      <c r="E2492" s="471">
        <v>9.6952204902171584</v>
      </c>
      <c r="F2492" s="467">
        <f>'2019 Actual plus Potential'!E2491</f>
        <v>90</v>
      </c>
    </row>
    <row r="2493" spans="1:6">
      <c r="A2493" s="467">
        <v>4</v>
      </c>
      <c r="B2493" s="467">
        <v>14</v>
      </c>
      <c r="C2493" s="467">
        <v>19</v>
      </c>
      <c r="D2493" s="471">
        <v>24.161612820407679</v>
      </c>
      <c r="E2493" s="471">
        <v>41.007168673403569</v>
      </c>
      <c r="F2493" s="467">
        <f>'2019 Actual plus Potential'!E2492</f>
        <v>61</v>
      </c>
    </row>
    <row r="2494" spans="1:6">
      <c r="A2494" s="467">
        <v>4</v>
      </c>
      <c r="B2494" s="467">
        <v>14</v>
      </c>
      <c r="C2494" s="467">
        <v>20</v>
      </c>
      <c r="D2494" s="471">
        <v>112.17379728625936</v>
      </c>
      <c r="E2494" s="471">
        <v>83.776749139969894</v>
      </c>
      <c r="F2494" s="467">
        <f>'2019 Actual plus Potential'!E2493</f>
        <v>18</v>
      </c>
    </row>
    <row r="2495" spans="1:6">
      <c r="A2495" s="467">
        <v>4</v>
      </c>
      <c r="B2495" s="467">
        <v>14</v>
      </c>
      <c r="C2495" s="467">
        <v>21</v>
      </c>
      <c r="D2495" s="471">
        <v>94.323993482265806</v>
      </c>
      <c r="E2495" s="471">
        <v>91.698606321221249</v>
      </c>
      <c r="F2495" s="467">
        <f>'2019 Actual plus Potential'!E2494</f>
        <v>15</v>
      </c>
    </row>
    <row r="2496" spans="1:6">
      <c r="A2496" s="467">
        <v>4</v>
      </c>
      <c r="B2496" s="467">
        <v>14</v>
      </c>
      <c r="C2496" s="467">
        <v>22</v>
      </c>
      <c r="D2496" s="471">
        <v>81.194594393151604</v>
      </c>
      <c r="E2496" s="471">
        <v>99.747188185336483</v>
      </c>
      <c r="F2496" s="467">
        <f>'2019 Actual plus Potential'!E2495</f>
        <v>12</v>
      </c>
    </row>
    <row r="2497" spans="1:6">
      <c r="A2497" s="467">
        <v>4</v>
      </c>
      <c r="B2497" s="467">
        <v>14</v>
      </c>
      <c r="C2497" s="467">
        <v>23</v>
      </c>
      <c r="D2497" s="471">
        <v>45.420552091893278</v>
      </c>
      <c r="E2497" s="471">
        <v>99.674438830359065</v>
      </c>
      <c r="F2497" s="467">
        <f>'2019 Actual plus Potential'!E2496</f>
        <v>15</v>
      </c>
    </row>
    <row r="2498" spans="1:6">
      <c r="A2498" s="467">
        <v>4</v>
      </c>
      <c r="B2498" s="467">
        <v>14</v>
      </c>
      <c r="C2498" s="467">
        <v>24</v>
      </c>
      <c r="D2498" s="471">
        <v>73.313534661145638</v>
      </c>
      <c r="E2498" s="471">
        <v>99.835582562889698</v>
      </c>
      <c r="F2498" s="467">
        <f>'2019 Actual plus Potential'!E2497</f>
        <v>26</v>
      </c>
    </row>
    <row r="2499" spans="1:6">
      <c r="A2499" s="467">
        <v>4</v>
      </c>
      <c r="B2499" s="467">
        <v>15</v>
      </c>
      <c r="C2499" s="467">
        <v>1</v>
      </c>
      <c r="D2499" s="471">
        <v>112.24214284271793</v>
      </c>
      <c r="E2499" s="471">
        <v>99.796470006450235</v>
      </c>
      <c r="F2499" s="467">
        <f>'2019 Actual plus Potential'!E2498</f>
        <v>55</v>
      </c>
    </row>
    <row r="2500" spans="1:6">
      <c r="A2500" s="467">
        <v>4</v>
      </c>
      <c r="B2500" s="467">
        <v>15</v>
      </c>
      <c r="C2500" s="467">
        <v>2</v>
      </c>
      <c r="D2500" s="471">
        <v>132.97361012161534</v>
      </c>
      <c r="E2500" s="471">
        <v>99.184749623736849</v>
      </c>
      <c r="F2500" s="467">
        <f>'2019 Actual plus Potential'!E2499</f>
        <v>72</v>
      </c>
    </row>
    <row r="2501" spans="1:6">
      <c r="A2501" s="467">
        <v>4</v>
      </c>
      <c r="B2501" s="467">
        <v>15</v>
      </c>
      <c r="C2501" s="467">
        <v>3</v>
      </c>
      <c r="D2501" s="471">
        <v>131.32356507818093</v>
      </c>
      <c r="E2501" s="471">
        <v>99.835582562889698</v>
      </c>
      <c r="F2501" s="467">
        <f>'2019 Actual plus Potential'!E2500</f>
        <v>64</v>
      </c>
    </row>
    <row r="2502" spans="1:6">
      <c r="A2502" s="467">
        <v>4</v>
      </c>
      <c r="B2502" s="467">
        <v>15</v>
      </c>
      <c r="C2502" s="467">
        <v>4</v>
      </c>
      <c r="D2502" s="471">
        <v>82.229004678200482</v>
      </c>
      <c r="E2502" s="471">
        <v>99.834800311760915</v>
      </c>
      <c r="F2502" s="467">
        <f>'2019 Actual plus Potential'!E2501</f>
        <v>74</v>
      </c>
    </row>
    <row r="2503" spans="1:6">
      <c r="A2503" s="467">
        <v>4</v>
      </c>
      <c r="B2503" s="467">
        <v>15</v>
      </c>
      <c r="C2503" s="467">
        <v>5</v>
      </c>
      <c r="D2503" s="471">
        <v>52.238730688243692</v>
      </c>
      <c r="E2503" s="471">
        <v>99.835582562889698</v>
      </c>
      <c r="F2503" s="467">
        <f>'2019 Actual plus Potential'!E2502</f>
        <v>84</v>
      </c>
    </row>
    <row r="2504" spans="1:6">
      <c r="A2504" s="467">
        <v>4</v>
      </c>
      <c r="B2504" s="467">
        <v>15</v>
      </c>
      <c r="C2504" s="467">
        <v>6</v>
      </c>
      <c r="D2504" s="471">
        <v>29.13937507624053</v>
      </c>
      <c r="E2504" s="471">
        <v>99.786300741775975</v>
      </c>
      <c r="F2504" s="467">
        <f>'2019 Actual plus Potential'!E2503</f>
        <v>53</v>
      </c>
    </row>
    <row r="2505" spans="1:6">
      <c r="A2505" s="467">
        <v>4</v>
      </c>
      <c r="B2505" s="467">
        <v>15</v>
      </c>
      <c r="C2505" s="467">
        <v>7</v>
      </c>
      <c r="D2505" s="471">
        <v>28.637662917384173</v>
      </c>
      <c r="E2505" s="471">
        <v>99.809768275639641</v>
      </c>
      <c r="F2505" s="467">
        <f>'2019 Actual plus Potential'!E2504</f>
        <v>37</v>
      </c>
    </row>
    <row r="2506" spans="1:6">
      <c r="A2506" s="467">
        <v>4</v>
      </c>
      <c r="B2506" s="467">
        <v>15</v>
      </c>
      <c r="C2506" s="467">
        <v>8</v>
      </c>
      <c r="D2506" s="471">
        <v>23.433850947852271</v>
      </c>
      <c r="E2506" s="471">
        <v>99.582915448290692</v>
      </c>
      <c r="F2506" s="467">
        <f>'2019 Actual plus Potential'!E2505</f>
        <v>26</v>
      </c>
    </row>
    <row r="2507" spans="1:6">
      <c r="A2507" s="467">
        <v>4</v>
      </c>
      <c r="B2507" s="467">
        <v>15</v>
      </c>
      <c r="C2507" s="467">
        <v>9</v>
      </c>
      <c r="D2507" s="471">
        <v>20.764532318157876</v>
      </c>
      <c r="E2507" s="471">
        <v>99.835582562889698</v>
      </c>
      <c r="F2507" s="467">
        <f>'2019 Actual plus Potential'!E2506</f>
        <v>20</v>
      </c>
    </row>
    <row r="2508" spans="1:6">
      <c r="A2508" s="467">
        <v>4</v>
      </c>
      <c r="B2508" s="467">
        <v>15</v>
      </c>
      <c r="C2508" s="467">
        <v>10</v>
      </c>
      <c r="D2508" s="471">
        <v>20.792045006978082</v>
      </c>
      <c r="E2508" s="471">
        <v>99.835582562889698</v>
      </c>
      <c r="F2508" s="467">
        <f>'2019 Actual plus Potential'!E2507</f>
        <v>19</v>
      </c>
    </row>
    <row r="2509" spans="1:6">
      <c r="A2509" s="467">
        <v>4</v>
      </c>
      <c r="B2509" s="467">
        <v>15</v>
      </c>
      <c r="C2509" s="467">
        <v>11</v>
      </c>
      <c r="D2509" s="471">
        <v>20.99740897002242</v>
      </c>
      <c r="E2509" s="471">
        <v>99.835582562889698</v>
      </c>
      <c r="F2509" s="467">
        <f>'2019 Actual plus Potential'!E2508</f>
        <v>10</v>
      </c>
    </row>
    <row r="2510" spans="1:6">
      <c r="A2510" s="467">
        <v>4</v>
      </c>
      <c r="B2510" s="467">
        <v>15</v>
      </c>
      <c r="C2510" s="467">
        <v>12</v>
      </c>
      <c r="D2510" s="471">
        <v>14.660720977198027</v>
      </c>
      <c r="E2510" s="471">
        <v>99.835582562889698</v>
      </c>
      <c r="F2510" s="467">
        <f>'2019 Actual plus Potential'!E2509</f>
        <v>10</v>
      </c>
    </row>
    <row r="2511" spans="1:6">
      <c r="A2511" s="467">
        <v>4</v>
      </c>
      <c r="B2511" s="467">
        <v>15</v>
      </c>
      <c r="C2511" s="467">
        <v>13</v>
      </c>
      <c r="D2511" s="471">
        <v>8.9148084525711955</v>
      </c>
      <c r="E2511" s="471">
        <v>99.835582562889698</v>
      </c>
      <c r="F2511" s="467">
        <f>'2019 Actual plus Potential'!E2510</f>
        <v>4</v>
      </c>
    </row>
    <row r="2512" spans="1:6">
      <c r="A2512" s="467">
        <v>4</v>
      </c>
      <c r="B2512" s="467">
        <v>15</v>
      </c>
      <c r="C2512" s="467">
        <v>14</v>
      </c>
      <c r="D2512" s="471">
        <v>12.740368046782532</v>
      </c>
      <c r="E2512" s="471">
        <v>99.835582562889698</v>
      </c>
      <c r="F2512" s="467">
        <f>'2019 Actual plus Potential'!E2511</f>
        <v>1</v>
      </c>
    </row>
    <row r="2513" spans="1:6">
      <c r="A2513" s="467">
        <v>4</v>
      </c>
      <c r="B2513" s="467">
        <v>15</v>
      </c>
      <c r="C2513" s="467">
        <v>15</v>
      </c>
      <c r="D2513" s="471">
        <v>13.393589985786065</v>
      </c>
      <c r="E2513" s="471">
        <v>99.835582562889698</v>
      </c>
      <c r="F2513" s="467">
        <f>'2019 Actual plus Potential'!E2512</f>
        <v>1</v>
      </c>
    </row>
    <row r="2514" spans="1:6">
      <c r="A2514" s="467">
        <v>4</v>
      </c>
      <c r="B2514" s="467">
        <v>15</v>
      </c>
      <c r="C2514" s="467">
        <v>16</v>
      </c>
      <c r="D2514" s="471">
        <v>14.684187927816243</v>
      </c>
      <c r="E2514" s="471">
        <v>99.834800311760915</v>
      </c>
      <c r="F2514" s="467">
        <f>'2019 Actual plus Potential'!E2513</f>
        <v>0</v>
      </c>
    </row>
    <row r="2515" spans="1:6">
      <c r="A2515" s="467">
        <v>4</v>
      </c>
      <c r="B2515" s="467">
        <v>15</v>
      </c>
      <c r="C2515" s="467">
        <v>17</v>
      </c>
      <c r="D2515" s="471">
        <v>9.0684824343233359</v>
      </c>
      <c r="E2515" s="471">
        <v>99.518770855729969</v>
      </c>
      <c r="F2515" s="467">
        <f>'2019 Actual plus Potential'!E2514</f>
        <v>0</v>
      </c>
    </row>
    <row r="2516" spans="1:6">
      <c r="A2516" s="467">
        <v>4</v>
      </c>
      <c r="B2516" s="467">
        <v>15</v>
      </c>
      <c r="C2516" s="467">
        <v>18</v>
      </c>
      <c r="D2516" s="471">
        <v>6.1579748524756655</v>
      </c>
      <c r="E2516" s="471">
        <v>98.914090733175655</v>
      </c>
      <c r="F2516" s="467">
        <f>'2019 Actual plus Potential'!E2515</f>
        <v>5</v>
      </c>
    </row>
    <row r="2517" spans="1:6">
      <c r="A2517" s="467">
        <v>4</v>
      </c>
      <c r="B2517" s="467">
        <v>15</v>
      </c>
      <c r="C2517" s="467">
        <v>19</v>
      </c>
      <c r="D2517" s="471">
        <v>11.918813044313914</v>
      </c>
      <c r="E2517" s="471">
        <v>81.249295742851004</v>
      </c>
      <c r="F2517" s="467">
        <f>'2019 Actual plus Potential'!E2516</f>
        <v>17</v>
      </c>
    </row>
    <row r="2518" spans="1:6">
      <c r="A2518" s="467">
        <v>4</v>
      </c>
      <c r="B2518" s="467">
        <v>15</v>
      </c>
      <c r="C2518" s="467">
        <v>20</v>
      </c>
      <c r="D2518" s="471">
        <v>11.450944351011486</v>
      </c>
      <c r="E2518" s="471">
        <v>77.61417474736615</v>
      </c>
      <c r="F2518" s="467">
        <f>'2019 Actual plus Potential'!E2517</f>
        <v>35</v>
      </c>
    </row>
    <row r="2519" spans="1:6">
      <c r="A2519" s="467">
        <v>4</v>
      </c>
      <c r="B2519" s="467">
        <v>15</v>
      </c>
      <c r="C2519" s="467">
        <v>21</v>
      </c>
      <c r="D2519" s="471">
        <v>14.425267197203905</v>
      </c>
      <c r="E2519" s="471">
        <v>60.419512685443991</v>
      </c>
      <c r="F2519" s="467">
        <f>'2019 Actual plus Potential'!E2518</f>
        <v>67</v>
      </c>
    </row>
    <row r="2520" spans="1:6">
      <c r="A2520" s="467">
        <v>4</v>
      </c>
      <c r="B2520" s="467">
        <v>15</v>
      </c>
      <c r="C2520" s="467">
        <v>22</v>
      </c>
      <c r="D2520" s="471">
        <v>11.86818884260876</v>
      </c>
      <c r="E2520" s="471">
        <v>54.143511879165771</v>
      </c>
      <c r="F2520" s="467">
        <f>'2019 Actual plus Potential'!E2519</f>
        <v>67</v>
      </c>
    </row>
    <row r="2521" spans="1:6">
      <c r="A2521" s="467">
        <v>4</v>
      </c>
      <c r="B2521" s="467">
        <v>15</v>
      </c>
      <c r="C2521" s="467">
        <v>23</v>
      </c>
      <c r="D2521" s="471">
        <v>8.5514978496966769</v>
      </c>
      <c r="E2521" s="471">
        <v>72.908934207697271</v>
      </c>
      <c r="F2521" s="467">
        <f>'2019 Actual plus Potential'!E2520</f>
        <v>51</v>
      </c>
    </row>
    <row r="2522" spans="1:6">
      <c r="A2522" s="467">
        <v>4</v>
      </c>
      <c r="B2522" s="467">
        <v>15</v>
      </c>
      <c r="C2522" s="467">
        <v>24</v>
      </c>
      <c r="D2522" s="471">
        <v>3.6275406931755643</v>
      </c>
      <c r="E2522" s="471">
        <v>64.973778757256511</v>
      </c>
      <c r="F2522" s="467">
        <f>'2019 Actual plus Potential'!E2521</f>
        <v>32</v>
      </c>
    </row>
    <row r="2523" spans="1:6">
      <c r="A2523" s="467">
        <v>4</v>
      </c>
      <c r="B2523" s="467">
        <v>16</v>
      </c>
      <c r="C2523" s="467">
        <v>1</v>
      </c>
      <c r="D2523" s="471">
        <v>0.95615378881407098</v>
      </c>
      <c r="E2523" s="471">
        <v>48.866445764351759</v>
      </c>
      <c r="F2523" s="467">
        <f>'2019 Actual plus Potential'!E2522</f>
        <v>19</v>
      </c>
    </row>
    <row r="2524" spans="1:6">
      <c r="A2524" s="467">
        <v>4</v>
      </c>
      <c r="B2524" s="467">
        <v>16</v>
      </c>
      <c r="C2524" s="467">
        <v>2</v>
      </c>
      <c r="D2524" s="471">
        <v>1.8326575890395005E-2</v>
      </c>
      <c r="E2524" s="471">
        <v>26.347000268759405</v>
      </c>
      <c r="F2524" s="467">
        <f>'2019 Actual plus Potential'!E2523</f>
        <v>8</v>
      </c>
    </row>
    <row r="2525" spans="1:6">
      <c r="A2525" s="467">
        <v>4</v>
      </c>
      <c r="B2525" s="467">
        <v>16</v>
      </c>
      <c r="C2525" s="467">
        <v>3</v>
      </c>
      <c r="D2525" s="471">
        <v>0</v>
      </c>
      <c r="E2525" s="471">
        <v>13.490702967103848</v>
      </c>
      <c r="F2525" s="467">
        <f>'2019 Actual plus Potential'!E2524</f>
        <v>5</v>
      </c>
    </row>
    <row r="2526" spans="1:6">
      <c r="A2526" s="467">
        <v>4</v>
      </c>
      <c r="B2526" s="467">
        <v>16</v>
      </c>
      <c r="C2526" s="467">
        <v>4</v>
      </c>
      <c r="D2526" s="471">
        <v>0</v>
      </c>
      <c r="E2526" s="471">
        <v>8.3708693291765215</v>
      </c>
      <c r="F2526" s="467">
        <f>'2019 Actual plus Potential'!E2525</f>
        <v>9</v>
      </c>
    </row>
    <row r="2527" spans="1:6">
      <c r="A2527" s="467">
        <v>4</v>
      </c>
      <c r="B2527" s="467">
        <v>16</v>
      </c>
      <c r="C2527" s="467">
        <v>5</v>
      </c>
      <c r="D2527" s="471">
        <v>0</v>
      </c>
      <c r="E2527" s="471">
        <v>9.0170087615566548</v>
      </c>
      <c r="F2527" s="467">
        <f>'2019 Actual plus Potential'!E2526</f>
        <v>12</v>
      </c>
    </row>
    <row r="2528" spans="1:6">
      <c r="A2528" s="467">
        <v>4</v>
      </c>
      <c r="B2528" s="467">
        <v>16</v>
      </c>
      <c r="C2528" s="467">
        <v>6</v>
      </c>
      <c r="D2528" s="471">
        <v>0</v>
      </c>
      <c r="E2528" s="471">
        <v>14.865118200387014</v>
      </c>
      <c r="F2528" s="467">
        <f>'2019 Actual plus Potential'!E2527</f>
        <v>4</v>
      </c>
    </row>
    <row r="2529" spans="1:6">
      <c r="A2529" s="467">
        <v>4</v>
      </c>
      <c r="B2529" s="467">
        <v>16</v>
      </c>
      <c r="C2529" s="467">
        <v>7</v>
      </c>
      <c r="D2529" s="471">
        <v>0</v>
      </c>
      <c r="E2529" s="471">
        <v>2.0862637604816165</v>
      </c>
      <c r="F2529" s="467">
        <f>'2019 Actual plus Potential'!E2528</f>
        <v>0</v>
      </c>
    </row>
    <row r="2530" spans="1:6">
      <c r="A2530" s="467">
        <v>4</v>
      </c>
      <c r="B2530" s="467">
        <v>16</v>
      </c>
      <c r="C2530" s="467">
        <v>8</v>
      </c>
      <c r="D2530" s="471">
        <v>0</v>
      </c>
      <c r="E2530" s="471">
        <v>1.884442969253924</v>
      </c>
      <c r="F2530" s="467">
        <f>'2019 Actual plus Potential'!E2529</f>
        <v>0</v>
      </c>
    </row>
    <row r="2531" spans="1:6">
      <c r="A2531" s="467">
        <v>4</v>
      </c>
      <c r="B2531" s="467">
        <v>16</v>
      </c>
      <c r="C2531" s="467">
        <v>9</v>
      </c>
      <c r="D2531" s="471">
        <v>0</v>
      </c>
      <c r="E2531" s="471">
        <v>2.2528832509137819</v>
      </c>
      <c r="F2531" s="467">
        <f>'2019 Actual plus Potential'!E2530</f>
        <v>0</v>
      </c>
    </row>
    <row r="2532" spans="1:6">
      <c r="A2532" s="467">
        <v>4</v>
      </c>
      <c r="B2532" s="467">
        <v>16</v>
      </c>
      <c r="C2532" s="467">
        <v>10</v>
      </c>
      <c r="D2532" s="471">
        <v>0</v>
      </c>
      <c r="E2532" s="471">
        <v>1.4409065792302733</v>
      </c>
      <c r="F2532" s="467">
        <f>'2019 Actual plus Potential'!E2531</f>
        <v>10</v>
      </c>
    </row>
    <row r="2533" spans="1:6">
      <c r="A2533" s="467">
        <v>4</v>
      </c>
      <c r="B2533" s="467">
        <v>16</v>
      </c>
      <c r="C2533" s="467">
        <v>11</v>
      </c>
      <c r="D2533" s="471">
        <v>0</v>
      </c>
      <c r="E2533" s="471">
        <v>3.7430716512577944</v>
      </c>
      <c r="F2533" s="467">
        <f>'2019 Actual plus Potential'!E2532</f>
        <v>25</v>
      </c>
    </row>
    <row r="2534" spans="1:6">
      <c r="A2534" s="467">
        <v>4</v>
      </c>
      <c r="B2534" s="467">
        <v>16</v>
      </c>
      <c r="C2534" s="467">
        <v>12</v>
      </c>
      <c r="D2534" s="471">
        <v>0</v>
      </c>
      <c r="E2534" s="471">
        <v>3.4458162223177813</v>
      </c>
      <c r="F2534" s="467">
        <f>'2019 Actual plus Potential'!E2533</f>
        <v>24</v>
      </c>
    </row>
    <row r="2535" spans="1:6">
      <c r="A2535" s="467">
        <v>4</v>
      </c>
      <c r="B2535" s="467">
        <v>16</v>
      </c>
      <c r="C2535" s="467">
        <v>13</v>
      </c>
      <c r="D2535" s="471">
        <v>0</v>
      </c>
      <c r="E2535" s="471">
        <v>2.1112957966028811</v>
      </c>
      <c r="F2535" s="467">
        <f>'2019 Actual plus Potential'!E2534</f>
        <v>18</v>
      </c>
    </row>
    <row r="2536" spans="1:6">
      <c r="A2536" s="467">
        <v>4</v>
      </c>
      <c r="B2536" s="467">
        <v>16</v>
      </c>
      <c r="C2536" s="467">
        <v>14</v>
      </c>
      <c r="D2536" s="471">
        <v>0</v>
      </c>
      <c r="E2536" s="471">
        <v>2.0667074822618794</v>
      </c>
      <c r="F2536" s="467">
        <f>'2019 Actual plus Potential'!E2535</f>
        <v>39</v>
      </c>
    </row>
    <row r="2537" spans="1:6">
      <c r="A2537" s="467">
        <v>4</v>
      </c>
      <c r="B2537" s="467">
        <v>16</v>
      </c>
      <c r="C2537" s="467">
        <v>15</v>
      </c>
      <c r="D2537" s="471">
        <v>0</v>
      </c>
      <c r="E2537" s="471">
        <v>0.81041216942592997</v>
      </c>
      <c r="F2537" s="467">
        <f>'2019 Actual plus Potential'!E2536</f>
        <v>75</v>
      </c>
    </row>
    <row r="2538" spans="1:6">
      <c r="A2538" s="467">
        <v>4</v>
      </c>
      <c r="B2538" s="467">
        <v>16</v>
      </c>
      <c r="C2538" s="467">
        <v>16</v>
      </c>
      <c r="D2538" s="471">
        <v>0</v>
      </c>
      <c r="E2538" s="471">
        <v>0.11186191141689958</v>
      </c>
      <c r="F2538" s="467">
        <f>'2019 Actual plus Potential'!E2537</f>
        <v>76</v>
      </c>
    </row>
    <row r="2539" spans="1:6">
      <c r="A2539" s="467">
        <v>4</v>
      </c>
      <c r="B2539" s="467">
        <v>16</v>
      </c>
      <c r="C2539" s="467">
        <v>17</v>
      </c>
      <c r="D2539" s="471">
        <v>0</v>
      </c>
      <c r="E2539" s="471">
        <v>2.5814287250053757E-2</v>
      </c>
      <c r="F2539" s="467">
        <f>'2019 Actual plus Potential'!E2538</f>
        <v>74</v>
      </c>
    </row>
    <row r="2540" spans="1:6">
      <c r="A2540" s="467">
        <v>4</v>
      </c>
      <c r="B2540" s="467">
        <v>16</v>
      </c>
      <c r="C2540" s="467">
        <v>18</v>
      </c>
      <c r="D2540" s="471">
        <v>0</v>
      </c>
      <c r="E2540" s="471">
        <v>0</v>
      </c>
      <c r="F2540" s="467">
        <f>'2019 Actual plus Potential'!E2539</f>
        <v>65</v>
      </c>
    </row>
    <row r="2541" spans="1:6">
      <c r="A2541" s="467">
        <v>4</v>
      </c>
      <c r="B2541" s="467">
        <v>16</v>
      </c>
      <c r="C2541" s="467">
        <v>19</v>
      </c>
      <c r="D2541" s="471">
        <v>0</v>
      </c>
      <c r="E2541" s="471">
        <v>13.951448881960868</v>
      </c>
      <c r="F2541" s="467">
        <f>'2019 Actual plus Potential'!E2540</f>
        <v>50</v>
      </c>
    </row>
    <row r="2542" spans="1:6">
      <c r="A2542" s="467">
        <v>4</v>
      </c>
      <c r="B2542" s="467">
        <v>16</v>
      </c>
      <c r="C2542" s="467">
        <v>20</v>
      </c>
      <c r="D2542" s="471">
        <v>0</v>
      </c>
      <c r="E2542" s="471">
        <v>41.226198989464628</v>
      </c>
      <c r="F2542" s="467">
        <f>'2019 Actual plus Potential'!E2541</f>
        <v>29</v>
      </c>
    </row>
    <row r="2543" spans="1:6">
      <c r="A2543" s="467">
        <v>4</v>
      </c>
      <c r="B2543" s="467">
        <v>16</v>
      </c>
      <c r="C2543" s="467">
        <v>21</v>
      </c>
      <c r="D2543" s="471">
        <v>0</v>
      </c>
      <c r="E2543" s="471">
        <v>43.914796119114172</v>
      </c>
      <c r="F2543" s="467">
        <f>'2019 Actual plus Potential'!E2542</f>
        <v>34</v>
      </c>
    </row>
    <row r="2544" spans="1:6">
      <c r="A2544" s="467">
        <v>4</v>
      </c>
      <c r="B2544" s="467">
        <v>16</v>
      </c>
      <c r="C2544" s="467">
        <v>22</v>
      </c>
      <c r="D2544" s="471">
        <v>0</v>
      </c>
      <c r="E2544" s="471">
        <v>35.478217695119334</v>
      </c>
      <c r="F2544" s="467">
        <f>'2019 Actual plus Potential'!E2543</f>
        <v>42</v>
      </c>
    </row>
    <row r="2545" spans="1:6">
      <c r="A2545" s="467">
        <v>4</v>
      </c>
      <c r="B2545" s="467">
        <v>16</v>
      </c>
      <c r="C2545" s="467">
        <v>23</v>
      </c>
      <c r="D2545" s="471">
        <v>0</v>
      </c>
      <c r="E2545" s="471">
        <v>53.432445603096113</v>
      </c>
      <c r="F2545" s="467">
        <f>'2019 Actual plus Potential'!E2544</f>
        <v>76</v>
      </c>
    </row>
    <row r="2546" spans="1:6">
      <c r="A2546" s="467">
        <v>4</v>
      </c>
      <c r="B2546" s="467">
        <v>16</v>
      </c>
      <c r="C2546" s="467">
        <v>24</v>
      </c>
      <c r="D2546" s="471">
        <v>0</v>
      </c>
      <c r="E2546" s="471">
        <v>84.177261717910127</v>
      </c>
      <c r="F2546" s="467">
        <f>'2019 Actual plus Potential'!E2545</f>
        <v>90</v>
      </c>
    </row>
    <row r="2547" spans="1:6">
      <c r="A2547" s="467">
        <v>4</v>
      </c>
      <c r="B2547" s="467">
        <v>17</v>
      </c>
      <c r="C2547" s="467">
        <v>1</v>
      </c>
      <c r="D2547" s="471">
        <v>3.9456632617298779</v>
      </c>
      <c r="E2547" s="471">
        <v>75.585015319286171</v>
      </c>
      <c r="F2547" s="467">
        <f>'2019 Actual plus Potential'!E2546</f>
        <v>93</v>
      </c>
    </row>
    <row r="2548" spans="1:6">
      <c r="A2548" s="467">
        <v>4</v>
      </c>
      <c r="B2548" s="467">
        <v>17</v>
      </c>
      <c r="C2548" s="467">
        <v>2</v>
      </c>
      <c r="D2548" s="471">
        <v>12.466725909007648</v>
      </c>
      <c r="E2548" s="471">
        <v>51.951644216297574</v>
      </c>
      <c r="F2548" s="467">
        <f>'2019 Actual plus Potential'!E2547</f>
        <v>100</v>
      </c>
    </row>
    <row r="2549" spans="1:6">
      <c r="A2549" s="467">
        <v>4</v>
      </c>
      <c r="B2549" s="467">
        <v>17</v>
      </c>
      <c r="C2549" s="467">
        <v>3</v>
      </c>
      <c r="D2549" s="471">
        <v>21.24575909596885</v>
      </c>
      <c r="E2549" s="471">
        <v>65.483806493227263</v>
      </c>
      <c r="F2549" s="467">
        <f>'2019 Actual plus Potential'!E2548</f>
        <v>95</v>
      </c>
    </row>
    <row r="2550" spans="1:6">
      <c r="A2550" s="467">
        <v>4</v>
      </c>
      <c r="B2550" s="467">
        <v>17</v>
      </c>
      <c r="C2550" s="467">
        <v>4</v>
      </c>
      <c r="D2550" s="471">
        <v>29.291966255873632</v>
      </c>
      <c r="E2550" s="471">
        <v>37.224984465706299</v>
      </c>
      <c r="F2550" s="467">
        <f>'2019 Actual plus Potential'!E2549</f>
        <v>97</v>
      </c>
    </row>
    <row r="2551" spans="1:6">
      <c r="A2551" s="467">
        <v>4</v>
      </c>
      <c r="B2551" s="467">
        <v>17</v>
      </c>
      <c r="C2551" s="467">
        <v>5</v>
      </c>
      <c r="D2551" s="471">
        <v>38.053554422282858</v>
      </c>
      <c r="E2551" s="471">
        <v>18.44313486347022</v>
      </c>
      <c r="F2551" s="467">
        <f>'2019 Actual plus Potential'!E2550</f>
        <v>102</v>
      </c>
    </row>
    <row r="2552" spans="1:6">
      <c r="A2552" s="467">
        <v>4</v>
      </c>
      <c r="B2552" s="467">
        <v>17</v>
      </c>
      <c r="C2552" s="467">
        <v>6</v>
      </c>
      <c r="D2552" s="471">
        <v>44.786790352286594</v>
      </c>
      <c r="E2552" s="471">
        <v>20.228231939367877</v>
      </c>
      <c r="F2552" s="467">
        <f>'2019 Actual plus Potential'!E2551</f>
        <v>96</v>
      </c>
    </row>
    <row r="2553" spans="1:6">
      <c r="A2553" s="467">
        <v>4</v>
      </c>
      <c r="B2553" s="467">
        <v>17</v>
      </c>
      <c r="C2553" s="467">
        <v>7</v>
      </c>
      <c r="D2553" s="471">
        <v>52.121433213002376</v>
      </c>
      <c r="E2553" s="471">
        <v>22.574985325736396</v>
      </c>
      <c r="F2553" s="467">
        <f>'2019 Actual plus Potential'!E2552</f>
        <v>89</v>
      </c>
    </row>
    <row r="2554" spans="1:6">
      <c r="A2554" s="467">
        <v>4</v>
      </c>
      <c r="B2554" s="467">
        <v>17</v>
      </c>
      <c r="C2554" s="467">
        <v>8</v>
      </c>
      <c r="D2554" s="471">
        <v>37.324064197860352</v>
      </c>
      <c r="E2554" s="471">
        <v>22.837039453880884</v>
      </c>
      <c r="F2554" s="467">
        <f>'2019 Actual plus Potential'!E2553</f>
        <v>88</v>
      </c>
    </row>
    <row r="2555" spans="1:6">
      <c r="A2555" s="467">
        <v>4</v>
      </c>
      <c r="B2555" s="467">
        <v>17</v>
      </c>
      <c r="C2555" s="467">
        <v>9</v>
      </c>
      <c r="D2555" s="471">
        <v>31.974512900453512</v>
      </c>
      <c r="E2555" s="471">
        <v>21.887386583530418</v>
      </c>
      <c r="F2555" s="467">
        <f>'2019 Actual plus Potential'!E2554</f>
        <v>92</v>
      </c>
    </row>
    <row r="2556" spans="1:6">
      <c r="A2556" s="467">
        <v>4</v>
      </c>
      <c r="B2556" s="467">
        <v>17</v>
      </c>
      <c r="C2556" s="467">
        <v>10</v>
      </c>
      <c r="D2556" s="471">
        <v>34.243635608930141</v>
      </c>
      <c r="E2556" s="471">
        <v>5.8504561922167282</v>
      </c>
      <c r="F2556" s="467">
        <f>'2019 Actual plus Potential'!E2555</f>
        <v>99</v>
      </c>
    </row>
    <row r="2557" spans="1:6">
      <c r="A2557" s="467">
        <v>4</v>
      </c>
      <c r="B2557" s="467">
        <v>17</v>
      </c>
      <c r="C2557" s="467">
        <v>11</v>
      </c>
      <c r="D2557" s="471">
        <v>28.840405519910853</v>
      </c>
      <c r="E2557" s="471">
        <v>0.15410347237153299</v>
      </c>
      <c r="F2557" s="467">
        <f>'2019 Actual plus Potential'!E2556</f>
        <v>99</v>
      </c>
    </row>
    <row r="2558" spans="1:6">
      <c r="A2558" s="467">
        <v>4</v>
      </c>
      <c r="B2558" s="467">
        <v>17</v>
      </c>
      <c r="C2558" s="467">
        <v>12</v>
      </c>
      <c r="D2558" s="471">
        <v>21.447480308211432</v>
      </c>
      <c r="E2558" s="471">
        <v>0.83387970328961514</v>
      </c>
      <c r="F2558" s="467">
        <f>'2019 Actual plus Potential'!E2557</f>
        <v>99</v>
      </c>
    </row>
    <row r="2559" spans="1:6">
      <c r="A2559" s="467">
        <v>4</v>
      </c>
      <c r="B2559" s="467">
        <v>17</v>
      </c>
      <c r="C2559" s="467">
        <v>13</v>
      </c>
      <c r="D2559" s="471">
        <v>20.534214338146558</v>
      </c>
      <c r="E2559" s="471">
        <v>1.0544745216082563</v>
      </c>
      <c r="F2559" s="467">
        <f>'2019 Actual plus Potential'!E2558</f>
        <v>100</v>
      </c>
    </row>
    <row r="2560" spans="1:6">
      <c r="A2560" s="467">
        <v>4</v>
      </c>
      <c r="B2560" s="467">
        <v>17</v>
      </c>
      <c r="C2560" s="467">
        <v>14</v>
      </c>
      <c r="D2560" s="471">
        <v>20.038893931545772</v>
      </c>
      <c r="E2560" s="471">
        <v>1.5566797462911202</v>
      </c>
      <c r="F2560" s="467">
        <f>'2019 Actual plus Potential'!E2559</f>
        <v>99</v>
      </c>
    </row>
    <row r="2561" spans="1:6">
      <c r="A2561" s="467">
        <v>4</v>
      </c>
      <c r="B2561" s="467">
        <v>17</v>
      </c>
      <c r="C2561" s="467">
        <v>15</v>
      </c>
      <c r="D2561" s="471">
        <v>10.09217135610003</v>
      </c>
      <c r="E2561" s="471">
        <v>2.7840317673618582</v>
      </c>
      <c r="F2561" s="467">
        <f>'2019 Actual plus Potential'!E2560</f>
        <v>94</v>
      </c>
    </row>
    <row r="2562" spans="1:6">
      <c r="A2562" s="467">
        <v>4</v>
      </c>
      <c r="B2562" s="467">
        <v>17</v>
      </c>
      <c r="C2562" s="467">
        <v>16</v>
      </c>
      <c r="D2562" s="471">
        <v>11.743105826343882</v>
      </c>
      <c r="E2562" s="471">
        <v>11.099361266394324</v>
      </c>
      <c r="F2562" s="467">
        <f>'2019 Actual plus Potential'!E2561</f>
        <v>94</v>
      </c>
    </row>
    <row r="2563" spans="1:6">
      <c r="A2563" s="467">
        <v>4</v>
      </c>
      <c r="B2563" s="467">
        <v>17</v>
      </c>
      <c r="C2563" s="467">
        <v>17</v>
      </c>
      <c r="D2563" s="471">
        <v>8.0989703786565226</v>
      </c>
      <c r="E2563" s="471">
        <v>11.363762147925179</v>
      </c>
      <c r="F2563" s="467">
        <f>'2019 Actual plus Potential'!E2562</f>
        <v>93</v>
      </c>
    </row>
    <row r="2564" spans="1:6">
      <c r="A2564" s="467">
        <v>4</v>
      </c>
      <c r="B2564" s="467">
        <v>17</v>
      </c>
      <c r="C2564" s="467">
        <v>18</v>
      </c>
      <c r="D2564" s="471">
        <v>12.876717577719949</v>
      </c>
      <c r="E2564" s="471">
        <v>9.7836148677703729</v>
      </c>
      <c r="F2564" s="467">
        <f>'2019 Actual plus Potential'!E2563</f>
        <v>85</v>
      </c>
    </row>
    <row r="2565" spans="1:6">
      <c r="A2565" s="467">
        <v>4</v>
      </c>
      <c r="B2565" s="467">
        <v>17</v>
      </c>
      <c r="C2565" s="467">
        <v>19</v>
      </c>
      <c r="D2565" s="471">
        <v>40.643728850599963</v>
      </c>
      <c r="E2565" s="471">
        <v>25.468532251128792</v>
      </c>
      <c r="F2565" s="467">
        <f>'2019 Actual plus Potential'!E2564</f>
        <v>76</v>
      </c>
    </row>
    <row r="2566" spans="1:6">
      <c r="A2566" s="467">
        <v>4</v>
      </c>
      <c r="B2566" s="467">
        <v>17</v>
      </c>
      <c r="C2566" s="467">
        <v>20</v>
      </c>
      <c r="D2566" s="471">
        <v>51.521983951624172</v>
      </c>
      <c r="E2566" s="471">
        <v>60.552495377338204</v>
      </c>
      <c r="F2566" s="467">
        <f>'2019 Actual plus Potential'!E2565</f>
        <v>64</v>
      </c>
    </row>
    <row r="2567" spans="1:6">
      <c r="A2567" s="467">
        <v>4</v>
      </c>
      <c r="B2567" s="467">
        <v>17</v>
      </c>
      <c r="C2567" s="467">
        <v>21</v>
      </c>
      <c r="D2567" s="471">
        <v>63.648274243627213</v>
      </c>
      <c r="E2567" s="471">
        <v>56.412822403784133</v>
      </c>
      <c r="F2567" s="467">
        <f>'2019 Actual plus Potential'!E2566</f>
        <v>56</v>
      </c>
    </row>
    <row r="2568" spans="1:6">
      <c r="A2568" s="467">
        <v>4</v>
      </c>
      <c r="B2568" s="467">
        <v>17</v>
      </c>
      <c r="C2568" s="467">
        <v>22</v>
      </c>
      <c r="D2568" s="471">
        <v>87.652094322091173</v>
      </c>
      <c r="E2568" s="471">
        <v>73.532388357342498</v>
      </c>
      <c r="F2568" s="467">
        <f>'2019 Actual plus Potential'!E2567</f>
        <v>66</v>
      </c>
    </row>
    <row r="2569" spans="1:6">
      <c r="A2569" s="467">
        <v>4</v>
      </c>
      <c r="B2569" s="467">
        <v>17</v>
      </c>
      <c r="C2569" s="467">
        <v>23</v>
      </c>
      <c r="D2569" s="471">
        <v>112.75802197811343</v>
      </c>
      <c r="E2569" s="471">
        <v>77.043913674478617</v>
      </c>
      <c r="F2569" s="467">
        <f>'2019 Actual plus Potential'!E2568</f>
        <v>51</v>
      </c>
    </row>
    <row r="2570" spans="1:6">
      <c r="A2570" s="467">
        <v>4</v>
      </c>
      <c r="B2570" s="467">
        <v>17</v>
      </c>
      <c r="C2570" s="467">
        <v>24</v>
      </c>
      <c r="D2570" s="471">
        <v>110.66303665469418</v>
      </c>
      <c r="E2570" s="471">
        <v>58.62502859600086</v>
      </c>
      <c r="F2570" s="467">
        <f>'2019 Actual plus Potential'!E2569</f>
        <v>70</v>
      </c>
    </row>
    <row r="2571" spans="1:6">
      <c r="A2571" s="467">
        <v>4</v>
      </c>
      <c r="B2571" s="467">
        <v>18</v>
      </c>
      <c r="C2571" s="467">
        <v>1</v>
      </c>
      <c r="D2571" s="471">
        <v>105.20067369781808</v>
      </c>
      <c r="E2571" s="471">
        <v>31.03190227907977</v>
      </c>
      <c r="F2571" s="467">
        <f>'2019 Actual plus Potential'!E2570</f>
        <v>70</v>
      </c>
    </row>
    <row r="2572" spans="1:6">
      <c r="A2572" s="467">
        <v>4</v>
      </c>
      <c r="B2572" s="467">
        <v>18</v>
      </c>
      <c r="C2572" s="467">
        <v>2</v>
      </c>
      <c r="D2572" s="471">
        <v>84.801409152243309</v>
      </c>
      <c r="E2572" s="471">
        <v>28.430917275854654</v>
      </c>
      <c r="F2572" s="467">
        <f>'2019 Actual plus Potential'!E2571</f>
        <v>51</v>
      </c>
    </row>
    <row r="2573" spans="1:6">
      <c r="A2573" s="467">
        <v>4</v>
      </c>
      <c r="B2573" s="467">
        <v>18</v>
      </c>
      <c r="C2573" s="467">
        <v>3</v>
      </c>
      <c r="D2573" s="471">
        <v>119.83787713514901</v>
      </c>
      <c r="E2573" s="471">
        <v>31.828233928187487</v>
      </c>
      <c r="F2573" s="467">
        <f>'2019 Actual plus Potential'!E2572</f>
        <v>45</v>
      </c>
    </row>
    <row r="2574" spans="1:6">
      <c r="A2574" s="467">
        <v>4</v>
      </c>
      <c r="B2574" s="467">
        <v>18</v>
      </c>
      <c r="C2574" s="467">
        <v>4</v>
      </c>
      <c r="D2574" s="471">
        <v>129.02630637256974</v>
      </c>
      <c r="E2574" s="471">
        <v>36.586667544614059</v>
      </c>
      <c r="F2574" s="467">
        <f>'2019 Actual plus Potential'!E2573</f>
        <v>54</v>
      </c>
    </row>
    <row r="2575" spans="1:6">
      <c r="A2575" s="467">
        <v>4</v>
      </c>
      <c r="B2575" s="467">
        <v>18</v>
      </c>
      <c r="C2575" s="467">
        <v>5</v>
      </c>
      <c r="D2575" s="471">
        <v>125.44062452544881</v>
      </c>
      <c r="E2575" s="471">
        <v>26.124840948183188</v>
      </c>
      <c r="F2575" s="467">
        <f>'2019 Actual plus Potential'!E2574</f>
        <v>55</v>
      </c>
    </row>
    <row r="2576" spans="1:6">
      <c r="A2576" s="467">
        <v>4</v>
      </c>
      <c r="B2576" s="467">
        <v>18</v>
      </c>
      <c r="C2576" s="467">
        <v>6</v>
      </c>
      <c r="D2576" s="471">
        <v>129.6791677130777</v>
      </c>
      <c r="E2576" s="471">
        <v>38.120662008170285</v>
      </c>
      <c r="F2576" s="467">
        <f>'2019 Actual plus Potential'!E2575</f>
        <v>55</v>
      </c>
    </row>
    <row r="2577" spans="1:6">
      <c r="A2577" s="467">
        <v>4</v>
      </c>
      <c r="B2577" s="467">
        <v>18</v>
      </c>
      <c r="C2577" s="467">
        <v>7</v>
      </c>
      <c r="D2577" s="471">
        <v>129.32977383601445</v>
      </c>
      <c r="E2577" s="471">
        <v>15.041906955493442</v>
      </c>
      <c r="F2577" s="467">
        <f>'2019 Actual plus Potential'!E2576</f>
        <v>60</v>
      </c>
    </row>
    <row r="2578" spans="1:6">
      <c r="A2578" s="467">
        <v>4</v>
      </c>
      <c r="B2578" s="467">
        <v>18</v>
      </c>
      <c r="C2578" s="467">
        <v>8</v>
      </c>
      <c r="D2578" s="471">
        <v>91.667909609659162</v>
      </c>
      <c r="E2578" s="471">
        <v>7.583142442485487</v>
      </c>
      <c r="F2578" s="467">
        <f>'2019 Actual plus Potential'!E2577</f>
        <v>56</v>
      </c>
    </row>
    <row r="2579" spans="1:6">
      <c r="A2579" s="467">
        <v>4</v>
      </c>
      <c r="B2579" s="467">
        <v>18</v>
      </c>
      <c r="C2579" s="467">
        <v>9</v>
      </c>
      <c r="D2579" s="471">
        <v>84.04174070910085</v>
      </c>
      <c r="E2579" s="471">
        <v>10.482947376908193</v>
      </c>
      <c r="F2579" s="467">
        <f>'2019 Actual plus Potential'!E2578</f>
        <v>42</v>
      </c>
    </row>
    <row r="2580" spans="1:6">
      <c r="A2580" s="467">
        <v>4</v>
      </c>
      <c r="B2580" s="467">
        <v>18</v>
      </c>
      <c r="C2580" s="467">
        <v>10</v>
      </c>
      <c r="D2580" s="471">
        <v>85.833955183706863</v>
      </c>
      <c r="E2580" s="471">
        <v>48.709213287465062</v>
      </c>
      <c r="F2580" s="467">
        <f>'2019 Actual plus Potential'!E2579</f>
        <v>25</v>
      </c>
    </row>
    <row r="2581" spans="1:6">
      <c r="A2581" s="467">
        <v>4</v>
      </c>
      <c r="B2581" s="467">
        <v>18</v>
      </c>
      <c r="C2581" s="467">
        <v>11</v>
      </c>
      <c r="D2581" s="471">
        <v>68.958550556666907</v>
      </c>
      <c r="E2581" s="471">
        <v>96.17151827563967</v>
      </c>
      <c r="F2581" s="467">
        <f>'2019 Actual plus Potential'!E2580</f>
        <v>16</v>
      </c>
    </row>
    <row r="2582" spans="1:6">
      <c r="A2582" s="467">
        <v>4</v>
      </c>
      <c r="B2582" s="467">
        <v>18</v>
      </c>
      <c r="C2582" s="467">
        <v>12</v>
      </c>
      <c r="D2582" s="471">
        <v>51.185712512099265</v>
      </c>
      <c r="E2582" s="471">
        <v>99.805074768866902</v>
      </c>
      <c r="F2582" s="467">
        <f>'2019 Actual plus Potential'!E2581</f>
        <v>30</v>
      </c>
    </row>
    <row r="2583" spans="1:6">
      <c r="A2583" s="467">
        <v>4</v>
      </c>
      <c r="B2583" s="467">
        <v>18</v>
      </c>
      <c r="C2583" s="467">
        <v>13</v>
      </c>
      <c r="D2583" s="471">
        <v>43.186140981307801</v>
      </c>
      <c r="E2583" s="471">
        <v>99.823848795957872</v>
      </c>
      <c r="F2583" s="467">
        <f>'2019 Actual plus Potential'!E2582</f>
        <v>40</v>
      </c>
    </row>
    <row r="2584" spans="1:6">
      <c r="A2584" s="467">
        <v>4</v>
      </c>
      <c r="B2584" s="467">
        <v>18</v>
      </c>
      <c r="C2584" s="467">
        <v>14</v>
      </c>
      <c r="D2584" s="471">
        <v>29.27640460881555</v>
      </c>
      <c r="E2584" s="471">
        <v>99.835582562889698</v>
      </c>
      <c r="F2584" s="467">
        <f>'2019 Actual plus Potential'!E2583</f>
        <v>37</v>
      </c>
    </row>
    <row r="2585" spans="1:6">
      <c r="A2585" s="467">
        <v>4</v>
      </c>
      <c r="B2585" s="467">
        <v>18</v>
      </c>
      <c r="C2585" s="467">
        <v>15</v>
      </c>
      <c r="D2585" s="471">
        <v>13.960578044597433</v>
      </c>
      <c r="E2585" s="471">
        <v>99.832453558374539</v>
      </c>
      <c r="F2585" s="467">
        <f>'2019 Actual plus Potential'!E2584</f>
        <v>40</v>
      </c>
    </row>
    <row r="2586" spans="1:6">
      <c r="A2586" s="467">
        <v>4</v>
      </c>
      <c r="B2586" s="467">
        <v>18</v>
      </c>
      <c r="C2586" s="467">
        <v>16</v>
      </c>
      <c r="D2586" s="471">
        <v>8.1681528311388707</v>
      </c>
      <c r="E2586" s="471">
        <v>99.835582562889698</v>
      </c>
      <c r="F2586" s="467">
        <f>'2019 Actual plus Potential'!E2585</f>
        <v>54</v>
      </c>
    </row>
    <row r="2587" spans="1:6">
      <c r="A2587" s="467">
        <v>4</v>
      </c>
      <c r="B2587" s="467">
        <v>18</v>
      </c>
      <c r="C2587" s="467">
        <v>17</v>
      </c>
      <c r="D2587" s="471">
        <v>7.4184131827416735</v>
      </c>
      <c r="E2587" s="471">
        <v>90.953903246613621</v>
      </c>
      <c r="F2587" s="467">
        <f>'2019 Actual plus Potential'!E2586</f>
        <v>34</v>
      </c>
    </row>
    <row r="2588" spans="1:6">
      <c r="A2588" s="467">
        <v>4</v>
      </c>
      <c r="B2588" s="467">
        <v>18</v>
      </c>
      <c r="C2588" s="467">
        <v>18</v>
      </c>
      <c r="D2588" s="471">
        <v>3.4395636251781339</v>
      </c>
      <c r="E2588" s="471">
        <v>96.331879757041492</v>
      </c>
      <c r="F2588" s="467">
        <f>'2019 Actual plus Potential'!E2587</f>
        <v>50</v>
      </c>
    </row>
    <row r="2589" spans="1:6">
      <c r="A2589" s="467">
        <v>4</v>
      </c>
      <c r="B2589" s="467">
        <v>18</v>
      </c>
      <c r="C2589" s="467">
        <v>19</v>
      </c>
      <c r="D2589" s="471">
        <v>0.76968527884007776</v>
      </c>
      <c r="E2589" s="471">
        <v>98.667681627606967</v>
      </c>
      <c r="F2589" s="467">
        <f>'2019 Actual plus Potential'!E2588</f>
        <v>42</v>
      </c>
    </row>
    <row r="2590" spans="1:6">
      <c r="A2590" s="467">
        <v>4</v>
      </c>
      <c r="B2590" s="467">
        <v>18</v>
      </c>
      <c r="C2590" s="467">
        <v>20</v>
      </c>
      <c r="D2590" s="471">
        <v>4.1515489163481221E-3</v>
      </c>
      <c r="E2590" s="471">
        <v>92.440180391313703</v>
      </c>
      <c r="F2590" s="467">
        <f>'2019 Actual plus Potential'!E2589</f>
        <v>25</v>
      </c>
    </row>
    <row r="2591" spans="1:6">
      <c r="A2591" s="467">
        <v>4</v>
      </c>
      <c r="B2591" s="467">
        <v>18</v>
      </c>
      <c r="C2591" s="467">
        <v>21</v>
      </c>
      <c r="D2591" s="471">
        <v>0.21327126489402837</v>
      </c>
      <c r="E2591" s="471">
        <v>98.66689937647817</v>
      </c>
      <c r="F2591" s="467">
        <f>'2019 Actual plus Potential'!E2590</f>
        <v>18</v>
      </c>
    </row>
    <row r="2592" spans="1:6">
      <c r="A2592" s="467">
        <v>4</v>
      </c>
      <c r="B2592" s="467">
        <v>18</v>
      </c>
      <c r="C2592" s="467">
        <v>22</v>
      </c>
      <c r="D2592" s="471">
        <v>0.54523863579029952</v>
      </c>
      <c r="E2592" s="471">
        <v>99.273926252418818</v>
      </c>
      <c r="F2592" s="467">
        <f>'2019 Actual plus Potential'!E2591</f>
        <v>16</v>
      </c>
    </row>
    <row r="2593" spans="1:6">
      <c r="A2593" s="467">
        <v>4</v>
      </c>
      <c r="B2593" s="467">
        <v>18</v>
      </c>
      <c r="C2593" s="467">
        <v>23</v>
      </c>
      <c r="D2593" s="471">
        <v>0.26147900370138605</v>
      </c>
      <c r="E2593" s="471">
        <v>94.150181358847561</v>
      </c>
      <c r="F2593" s="467">
        <f>'2019 Actual plus Potential'!E2592</f>
        <v>29</v>
      </c>
    </row>
    <row r="2594" spans="1:6">
      <c r="A2594" s="467">
        <v>4</v>
      </c>
      <c r="B2594" s="467">
        <v>18</v>
      </c>
      <c r="C2594" s="467">
        <v>24</v>
      </c>
      <c r="D2594" s="471">
        <v>1.6011696153613832</v>
      </c>
      <c r="E2594" s="471">
        <v>85.553241453450866</v>
      </c>
      <c r="F2594" s="467">
        <f>'2019 Actual plus Potential'!E2593</f>
        <v>50</v>
      </c>
    </row>
    <row r="2595" spans="1:6">
      <c r="A2595" s="467">
        <v>4</v>
      </c>
      <c r="B2595" s="467">
        <v>19</v>
      </c>
      <c r="C2595" s="467">
        <v>1</v>
      </c>
      <c r="D2595" s="471">
        <v>2.5569629325861496</v>
      </c>
      <c r="E2595" s="471">
        <v>82.984328746506151</v>
      </c>
      <c r="F2595" s="467">
        <f>'2019 Actual plus Potential'!E2594</f>
        <v>57</v>
      </c>
    </row>
    <row r="2596" spans="1:6">
      <c r="A2596" s="467">
        <v>4</v>
      </c>
      <c r="B2596" s="467">
        <v>19</v>
      </c>
      <c r="C2596" s="467">
        <v>2</v>
      </c>
      <c r="D2596" s="471">
        <v>16.934507142300209</v>
      </c>
      <c r="E2596" s="471">
        <v>97.49743393893786</v>
      </c>
      <c r="F2596" s="467">
        <f>'2019 Actual plus Potential'!E2595</f>
        <v>57</v>
      </c>
    </row>
    <row r="2597" spans="1:6">
      <c r="A2597" s="467">
        <v>4</v>
      </c>
      <c r="B2597" s="467">
        <v>19</v>
      </c>
      <c r="C2597" s="467">
        <v>3</v>
      </c>
      <c r="D2597" s="471">
        <v>18.493573634937864</v>
      </c>
      <c r="E2597" s="471">
        <v>98.753729251773805</v>
      </c>
      <c r="F2597" s="467">
        <f>'2019 Actual plus Potential'!E2596</f>
        <v>53</v>
      </c>
    </row>
    <row r="2598" spans="1:6">
      <c r="A2598" s="467">
        <v>4</v>
      </c>
      <c r="B2598" s="467">
        <v>19</v>
      </c>
      <c r="C2598" s="467">
        <v>4</v>
      </c>
      <c r="D2598" s="471">
        <v>40.298836893907058</v>
      </c>
      <c r="E2598" s="471">
        <v>98.763116265319283</v>
      </c>
      <c r="F2598" s="467">
        <f>'2019 Actual plus Potential'!E2597</f>
        <v>45</v>
      </c>
    </row>
    <row r="2599" spans="1:6">
      <c r="A2599" s="467">
        <v>4</v>
      </c>
      <c r="B2599" s="467">
        <v>19</v>
      </c>
      <c r="C2599" s="467">
        <v>5</v>
      </c>
      <c r="D2599" s="471">
        <v>24.939006910150237</v>
      </c>
      <c r="E2599" s="471">
        <v>99.424900720275204</v>
      </c>
      <c r="F2599" s="467">
        <f>'2019 Actual plus Potential'!E2598</f>
        <v>44</v>
      </c>
    </row>
    <row r="2600" spans="1:6">
      <c r="A2600" s="467">
        <v>4</v>
      </c>
      <c r="B2600" s="467">
        <v>19</v>
      </c>
      <c r="C2600" s="467">
        <v>6</v>
      </c>
      <c r="D2600" s="471">
        <v>24.012549994775284</v>
      </c>
      <c r="E2600" s="471">
        <v>94.998923833584172</v>
      </c>
      <c r="F2600" s="467">
        <f>'2019 Actual plus Potential'!E2599</f>
        <v>38</v>
      </c>
    </row>
    <row r="2601" spans="1:6">
      <c r="A2601" s="467">
        <v>4</v>
      </c>
      <c r="B2601" s="467">
        <v>19</v>
      </c>
      <c r="C2601" s="467">
        <v>7</v>
      </c>
      <c r="D2601" s="471">
        <v>16.992971235831224</v>
      </c>
      <c r="E2601" s="471">
        <v>93.920199526983453</v>
      </c>
      <c r="F2601" s="467">
        <f>'2019 Actual plus Potential'!E2600</f>
        <v>42</v>
      </c>
    </row>
    <row r="2602" spans="1:6">
      <c r="A2602" s="467">
        <v>4</v>
      </c>
      <c r="B2602" s="467">
        <v>19</v>
      </c>
      <c r="C2602" s="467">
        <v>8</v>
      </c>
      <c r="D2602" s="471">
        <v>5.8436668383501056</v>
      </c>
      <c r="E2602" s="471">
        <v>93.367147978929268</v>
      </c>
      <c r="F2602" s="467">
        <f>'2019 Actual plus Potential'!E2601</f>
        <v>43</v>
      </c>
    </row>
    <row r="2603" spans="1:6">
      <c r="A2603" s="467">
        <v>4</v>
      </c>
      <c r="B2603" s="467">
        <v>19</v>
      </c>
      <c r="C2603" s="467">
        <v>9</v>
      </c>
      <c r="D2603" s="471">
        <v>2.3395808802004643</v>
      </c>
      <c r="E2603" s="471">
        <v>97.441894108793804</v>
      </c>
      <c r="F2603" s="467">
        <f>'2019 Actual plus Potential'!E2602</f>
        <v>62</v>
      </c>
    </row>
    <row r="2604" spans="1:6">
      <c r="A2604" s="467">
        <v>4</v>
      </c>
      <c r="B2604" s="467">
        <v>19</v>
      </c>
      <c r="C2604" s="467">
        <v>10</v>
      </c>
      <c r="D2604" s="471">
        <v>0.60172836053068091</v>
      </c>
      <c r="E2604" s="471">
        <v>92.054530584820483</v>
      </c>
      <c r="F2604" s="467">
        <f>'2019 Actual plus Potential'!E2603</f>
        <v>65</v>
      </c>
    </row>
    <row r="2605" spans="1:6">
      <c r="A2605" s="467">
        <v>4</v>
      </c>
      <c r="B2605" s="467">
        <v>19</v>
      </c>
      <c r="C2605" s="467">
        <v>11</v>
      </c>
      <c r="D2605" s="471">
        <v>9.6141457222717695E-5</v>
      </c>
      <c r="E2605" s="471">
        <v>91.244900666523336</v>
      </c>
      <c r="F2605" s="467">
        <f>'2019 Actual plus Potential'!E2604</f>
        <v>59</v>
      </c>
    </row>
    <row r="2606" spans="1:6">
      <c r="A2606" s="467">
        <v>4</v>
      </c>
      <c r="B2606" s="467">
        <v>19</v>
      </c>
      <c r="C2606" s="467">
        <v>12</v>
      </c>
      <c r="D2606" s="471">
        <v>0.27604522125696723</v>
      </c>
      <c r="E2606" s="471">
        <v>97.541240002150076</v>
      </c>
      <c r="F2606" s="467">
        <f>'2019 Actual plus Potential'!E2605</f>
        <v>64</v>
      </c>
    </row>
    <row r="2607" spans="1:6">
      <c r="A2607" s="467">
        <v>4</v>
      </c>
      <c r="B2607" s="467">
        <v>19</v>
      </c>
      <c r="C2607" s="467">
        <v>13</v>
      </c>
      <c r="D2607" s="471">
        <v>0.19119325006244409</v>
      </c>
      <c r="E2607" s="471">
        <v>95.469839013115447</v>
      </c>
      <c r="F2607" s="467">
        <f>'2019 Actual plus Potential'!E2606</f>
        <v>76</v>
      </c>
    </row>
    <row r="2608" spans="1:6">
      <c r="A2608" s="467">
        <v>4</v>
      </c>
      <c r="B2608" s="467">
        <v>19</v>
      </c>
      <c r="C2608" s="467">
        <v>14</v>
      </c>
      <c r="D2608" s="471">
        <v>4.1679591406513131E-2</v>
      </c>
      <c r="E2608" s="471">
        <v>93.776265319286182</v>
      </c>
      <c r="F2608" s="467">
        <f>'2019 Actual plus Potential'!E2607</f>
        <v>56</v>
      </c>
    </row>
    <row r="2609" spans="1:6">
      <c r="A2609" s="467">
        <v>4</v>
      </c>
      <c r="B2609" s="467">
        <v>19</v>
      </c>
      <c r="C2609" s="467">
        <v>15</v>
      </c>
      <c r="D2609" s="471">
        <v>0.7554453542840468</v>
      </c>
      <c r="E2609" s="471">
        <v>86.89636664158246</v>
      </c>
      <c r="F2609" s="467">
        <f>'2019 Actual plus Potential'!E2608</f>
        <v>39</v>
      </c>
    </row>
    <row r="2610" spans="1:6">
      <c r="A2610" s="467">
        <v>4</v>
      </c>
      <c r="B2610" s="467">
        <v>19</v>
      </c>
      <c r="C2610" s="467">
        <v>16</v>
      </c>
      <c r="D2610" s="471">
        <v>1.1463209607876492</v>
      </c>
      <c r="E2610" s="471">
        <v>88.688503977639215</v>
      </c>
      <c r="F2610" s="467">
        <f>'2019 Actual plus Potential'!E2609</f>
        <v>28</v>
      </c>
    </row>
    <row r="2611" spans="1:6">
      <c r="A2611" s="467">
        <v>4</v>
      </c>
      <c r="B2611" s="467">
        <v>19</v>
      </c>
      <c r="C2611" s="467">
        <v>17</v>
      </c>
      <c r="D2611" s="471">
        <v>0.3663297384297442</v>
      </c>
      <c r="E2611" s="471">
        <v>85.209833207912268</v>
      </c>
      <c r="F2611" s="467">
        <f>'2019 Actual plus Potential'!E2610</f>
        <v>16</v>
      </c>
    </row>
    <row r="2612" spans="1:6">
      <c r="A2612" s="467">
        <v>4</v>
      </c>
      <c r="B2612" s="467">
        <v>19</v>
      </c>
      <c r="C2612" s="467">
        <v>18</v>
      </c>
      <c r="D2612" s="471">
        <v>2.2048839336280448</v>
      </c>
      <c r="E2612" s="471">
        <v>67.428482799397983</v>
      </c>
      <c r="F2612" s="467">
        <f>'2019 Actual plus Potential'!E2611</f>
        <v>17</v>
      </c>
    </row>
    <row r="2613" spans="1:6">
      <c r="A2613" s="467">
        <v>4</v>
      </c>
      <c r="B2613" s="467">
        <v>19</v>
      </c>
      <c r="C2613" s="467">
        <v>19</v>
      </c>
      <c r="D2613" s="471">
        <v>4.3676718377415318</v>
      </c>
      <c r="E2613" s="471">
        <v>84.800715867555368</v>
      </c>
      <c r="F2613" s="467">
        <f>'2019 Actual plus Potential'!E2612</f>
        <v>11</v>
      </c>
    </row>
    <row r="2614" spans="1:6">
      <c r="A2614" s="467">
        <v>4</v>
      </c>
      <c r="B2614" s="467">
        <v>19</v>
      </c>
      <c r="C2614" s="467">
        <v>20</v>
      </c>
      <c r="D2614" s="471">
        <v>3.2655213731785508</v>
      </c>
      <c r="E2614" s="471">
        <v>86.966769243173488</v>
      </c>
      <c r="F2614" s="467">
        <f>'2019 Actual plus Potential'!E2613</f>
        <v>10</v>
      </c>
    </row>
    <row r="2615" spans="1:6">
      <c r="A2615" s="467">
        <v>4</v>
      </c>
      <c r="B2615" s="467">
        <v>19</v>
      </c>
      <c r="C2615" s="467">
        <v>21</v>
      </c>
      <c r="D2615" s="471">
        <v>11.384047178531189</v>
      </c>
      <c r="E2615" s="471">
        <v>53.237665072027518</v>
      </c>
      <c r="F2615" s="467">
        <f>'2019 Actual plus Potential'!E2614</f>
        <v>0</v>
      </c>
    </row>
    <row r="2616" spans="1:6">
      <c r="A2616" s="467">
        <v>4</v>
      </c>
      <c r="B2616" s="467">
        <v>19</v>
      </c>
      <c r="C2616" s="467">
        <v>22</v>
      </c>
      <c r="D2616" s="471">
        <v>14.026224029477834</v>
      </c>
      <c r="E2616" s="471">
        <v>36.946503063857236</v>
      </c>
      <c r="F2616" s="467">
        <f>'2019 Actual plus Potential'!E2615</f>
        <v>2</v>
      </c>
    </row>
    <row r="2617" spans="1:6">
      <c r="A2617" s="467">
        <v>4</v>
      </c>
      <c r="B2617" s="467">
        <v>19</v>
      </c>
      <c r="C2617" s="467">
        <v>23</v>
      </c>
      <c r="D2617" s="471">
        <v>2.0563421020719743</v>
      </c>
      <c r="E2617" s="471">
        <v>39.973814932272631</v>
      </c>
      <c r="F2617" s="467">
        <f>'2019 Actual plus Potential'!E2616</f>
        <v>15</v>
      </c>
    </row>
    <row r="2618" spans="1:6">
      <c r="A2618" s="467">
        <v>4</v>
      </c>
      <c r="B2618" s="467">
        <v>19</v>
      </c>
      <c r="C2618" s="467">
        <v>24</v>
      </c>
      <c r="D2618" s="471">
        <v>1.4695165621047803</v>
      </c>
      <c r="E2618" s="471">
        <v>35.495427219952695</v>
      </c>
      <c r="F2618" s="467">
        <f>'2019 Actual plus Potential'!E2617</f>
        <v>38</v>
      </c>
    </row>
    <row r="2619" spans="1:6">
      <c r="A2619" s="467">
        <v>4</v>
      </c>
      <c r="B2619" s="467">
        <v>20</v>
      </c>
      <c r="C2619" s="467">
        <v>1</v>
      </c>
      <c r="D2619" s="471">
        <v>7.7113630275672271</v>
      </c>
      <c r="E2619" s="471">
        <v>30.625131692109225</v>
      </c>
      <c r="F2619" s="467">
        <f>'2019 Actual plus Potential'!E2618</f>
        <v>31</v>
      </c>
    </row>
    <row r="2620" spans="1:6">
      <c r="A2620" s="467">
        <v>4</v>
      </c>
      <c r="B2620" s="467">
        <v>20</v>
      </c>
      <c r="C2620" s="467">
        <v>2</v>
      </c>
      <c r="D2620" s="471">
        <v>5.9726777863234188</v>
      </c>
      <c r="E2620" s="471">
        <v>38.151952053321864</v>
      </c>
      <c r="F2620" s="467">
        <f>'2019 Actual plus Potential'!E2619</f>
        <v>37</v>
      </c>
    </row>
    <row r="2621" spans="1:6">
      <c r="A2621" s="467">
        <v>4</v>
      </c>
      <c r="B2621" s="467">
        <v>20</v>
      </c>
      <c r="C2621" s="467">
        <v>3</v>
      </c>
      <c r="D2621" s="471">
        <v>14.92294059023582</v>
      </c>
      <c r="E2621" s="471">
        <v>37.72953644377553</v>
      </c>
      <c r="F2621" s="467">
        <f>'2019 Actual plus Potential'!E2620</f>
        <v>51</v>
      </c>
    </row>
    <row r="2622" spans="1:6">
      <c r="A2622" s="467">
        <v>4</v>
      </c>
      <c r="B2622" s="467">
        <v>20</v>
      </c>
      <c r="C2622" s="467">
        <v>4</v>
      </c>
      <c r="D2622" s="471">
        <v>24.465119630200981</v>
      </c>
      <c r="E2622" s="471">
        <v>40.53860024725865</v>
      </c>
      <c r="F2622" s="467">
        <f>'2019 Actual plus Potential'!E2621</f>
        <v>38</v>
      </c>
    </row>
    <row r="2623" spans="1:6">
      <c r="A2623" s="467">
        <v>4</v>
      </c>
      <c r="B2623" s="467">
        <v>20</v>
      </c>
      <c r="C2623" s="467">
        <v>5</v>
      </c>
      <c r="D2623" s="471">
        <v>27.871808193554283</v>
      </c>
      <c r="E2623" s="471">
        <v>31.658485433240163</v>
      </c>
      <c r="F2623" s="467">
        <f>'2019 Actual plus Potential'!E2622</f>
        <v>29</v>
      </c>
    </row>
    <row r="2624" spans="1:6">
      <c r="A2624" s="467">
        <v>4</v>
      </c>
      <c r="B2624" s="467">
        <v>20</v>
      </c>
      <c r="C2624" s="467">
        <v>6</v>
      </c>
      <c r="D2624" s="471">
        <v>26.467413735958132</v>
      </c>
      <c r="E2624" s="471">
        <v>45.431581057837029</v>
      </c>
      <c r="F2624" s="467">
        <f>'2019 Actual plus Potential'!E2623</f>
        <v>25</v>
      </c>
    </row>
    <row r="2625" spans="1:6">
      <c r="A2625" s="467">
        <v>4</v>
      </c>
      <c r="B2625" s="467">
        <v>20</v>
      </c>
      <c r="C2625" s="467">
        <v>7</v>
      </c>
      <c r="D2625" s="471">
        <v>24.99916998198508</v>
      </c>
      <c r="E2625" s="471">
        <v>16.937301440550421</v>
      </c>
      <c r="F2625" s="467">
        <f>'2019 Actual plus Potential'!E2624</f>
        <v>19</v>
      </c>
    </row>
    <row r="2626" spans="1:6">
      <c r="A2626" s="467">
        <v>4</v>
      </c>
      <c r="B2626" s="467">
        <v>20</v>
      </c>
      <c r="C2626" s="467">
        <v>8</v>
      </c>
      <c r="D2626" s="471">
        <v>14.275398067274342</v>
      </c>
      <c r="E2626" s="471">
        <v>21.203699096968393</v>
      </c>
      <c r="F2626" s="467">
        <f>'2019 Actual plus Potential'!E2625</f>
        <v>16</v>
      </c>
    </row>
    <row r="2627" spans="1:6">
      <c r="A2627" s="467">
        <v>4</v>
      </c>
      <c r="B2627" s="467">
        <v>20</v>
      </c>
      <c r="C2627" s="467">
        <v>9</v>
      </c>
      <c r="D2627" s="471">
        <v>10.890833582798525</v>
      </c>
      <c r="E2627" s="471">
        <v>42.531776123414318</v>
      </c>
      <c r="F2627" s="467">
        <f>'2019 Actual plus Potential'!E2626</f>
        <v>8</v>
      </c>
    </row>
    <row r="2628" spans="1:6">
      <c r="A2628" s="467">
        <v>4</v>
      </c>
      <c r="B2628" s="467">
        <v>20</v>
      </c>
      <c r="C2628" s="467">
        <v>10</v>
      </c>
      <c r="D2628" s="471">
        <v>16.727673845440115</v>
      </c>
      <c r="E2628" s="471">
        <v>64.301042786497533</v>
      </c>
      <c r="F2628" s="467">
        <f>'2019 Actual plus Potential'!E2627</f>
        <v>3</v>
      </c>
    </row>
    <row r="2629" spans="1:6">
      <c r="A2629" s="467">
        <v>4</v>
      </c>
      <c r="B2629" s="467">
        <v>20</v>
      </c>
      <c r="C2629" s="467">
        <v>11</v>
      </c>
      <c r="D2629" s="471">
        <v>15.102888406976554</v>
      </c>
      <c r="E2629" s="471">
        <v>54.501782896151369</v>
      </c>
      <c r="F2629" s="467">
        <f>'2019 Actual plus Potential'!E2628</f>
        <v>1</v>
      </c>
    </row>
    <row r="2630" spans="1:6">
      <c r="A2630" s="467">
        <v>4</v>
      </c>
      <c r="B2630" s="467">
        <v>20</v>
      </c>
      <c r="C2630" s="467">
        <v>12</v>
      </c>
      <c r="D2630" s="471">
        <v>9.2169066040828422</v>
      </c>
      <c r="E2630" s="471">
        <v>67.890793216512577</v>
      </c>
      <c r="F2630" s="467">
        <f>'2019 Actual plus Potential'!E2629</f>
        <v>1</v>
      </c>
    </row>
    <row r="2631" spans="1:6">
      <c r="A2631" s="467">
        <v>4</v>
      </c>
      <c r="B2631" s="467">
        <v>20</v>
      </c>
      <c r="C2631" s="467">
        <v>13</v>
      </c>
      <c r="D2631" s="471">
        <v>11.649239563282293</v>
      </c>
      <c r="E2631" s="471">
        <v>71.789532842399495</v>
      </c>
      <c r="F2631" s="467">
        <f>'2019 Actual plus Potential'!E2630</f>
        <v>18</v>
      </c>
    </row>
    <row r="2632" spans="1:6">
      <c r="A2632" s="467">
        <v>4</v>
      </c>
      <c r="B2632" s="467">
        <v>20</v>
      </c>
      <c r="C2632" s="467">
        <v>14</v>
      </c>
      <c r="D2632" s="471">
        <v>9.1952137773506184</v>
      </c>
      <c r="E2632" s="471">
        <v>74.515678026230916</v>
      </c>
      <c r="F2632" s="467">
        <f>'2019 Actual plus Potential'!E2631</f>
        <v>12</v>
      </c>
    </row>
    <row r="2633" spans="1:6">
      <c r="A2633" s="467">
        <v>4</v>
      </c>
      <c r="B2633" s="467">
        <v>20</v>
      </c>
      <c r="C2633" s="467">
        <v>15</v>
      </c>
      <c r="D2633" s="471">
        <v>7.4604100550780199</v>
      </c>
      <c r="E2633" s="471">
        <v>65.988358471296493</v>
      </c>
      <c r="F2633" s="467">
        <f>'2019 Actual plus Potential'!E2632</f>
        <v>3</v>
      </c>
    </row>
    <row r="2634" spans="1:6">
      <c r="A2634" s="467">
        <v>4</v>
      </c>
      <c r="B2634" s="467">
        <v>20</v>
      </c>
      <c r="C2634" s="467">
        <v>16</v>
      </c>
      <c r="D2634" s="471">
        <v>15.476141485922573</v>
      </c>
      <c r="E2634" s="471">
        <v>58.876131208342287</v>
      </c>
      <c r="F2634" s="467">
        <f>'2019 Actual plus Potential'!E2633</f>
        <v>5</v>
      </c>
    </row>
    <row r="2635" spans="1:6">
      <c r="A2635" s="467">
        <v>4</v>
      </c>
      <c r="B2635" s="467">
        <v>20</v>
      </c>
      <c r="C2635" s="467">
        <v>17</v>
      </c>
      <c r="D2635" s="471">
        <v>17.338463918312446</v>
      </c>
      <c r="E2635" s="471">
        <v>37.431498763706728</v>
      </c>
      <c r="F2635" s="467">
        <f>'2019 Actual plus Potential'!E2634</f>
        <v>5</v>
      </c>
    </row>
    <row r="2636" spans="1:6">
      <c r="A2636" s="467">
        <v>4</v>
      </c>
      <c r="B2636" s="467">
        <v>20</v>
      </c>
      <c r="C2636" s="467">
        <v>18</v>
      </c>
      <c r="D2636" s="471">
        <v>4.4653408371048249</v>
      </c>
      <c r="E2636" s="471">
        <v>8.2034675876155667</v>
      </c>
      <c r="F2636" s="467">
        <f>'2019 Actual plus Potential'!E2635</f>
        <v>4</v>
      </c>
    </row>
    <row r="2637" spans="1:6">
      <c r="A2637" s="467">
        <v>4</v>
      </c>
      <c r="B2637" s="467">
        <v>20</v>
      </c>
      <c r="C2637" s="467">
        <v>19</v>
      </c>
      <c r="D2637" s="471">
        <v>1.6892476275468944</v>
      </c>
      <c r="E2637" s="471">
        <v>1.3994472694044291</v>
      </c>
      <c r="F2637" s="467">
        <f>'2019 Actual plus Potential'!E2636</f>
        <v>0</v>
      </c>
    </row>
    <row r="2638" spans="1:6">
      <c r="A2638" s="467">
        <v>4</v>
      </c>
      <c r="B2638" s="467">
        <v>20</v>
      </c>
      <c r="C2638" s="467">
        <v>20</v>
      </c>
      <c r="D2638" s="471">
        <v>0.16321390511120812</v>
      </c>
      <c r="E2638" s="471">
        <v>3.6499837669318422</v>
      </c>
      <c r="F2638" s="467">
        <f>'2019 Actual plus Potential'!E2637</f>
        <v>0</v>
      </c>
    </row>
    <row r="2639" spans="1:6">
      <c r="A2639" s="467">
        <v>4</v>
      </c>
      <c r="B2639" s="467">
        <v>20</v>
      </c>
      <c r="C2639" s="467">
        <v>21</v>
      </c>
      <c r="D2639" s="471">
        <v>1.6203380420891462</v>
      </c>
      <c r="E2639" s="471">
        <v>15.435379273274567</v>
      </c>
      <c r="F2639" s="467">
        <f>'2019 Actual plus Potential'!E2638</f>
        <v>23</v>
      </c>
    </row>
    <row r="2640" spans="1:6">
      <c r="A2640" s="467">
        <v>4</v>
      </c>
      <c r="B2640" s="467">
        <v>20</v>
      </c>
      <c r="C2640" s="467">
        <v>22</v>
      </c>
      <c r="D2640" s="471">
        <v>10.442665811967403</v>
      </c>
      <c r="E2640" s="471">
        <v>48.708431036336272</v>
      </c>
      <c r="F2640" s="467">
        <f>'2019 Actual plus Potential'!E2639</f>
        <v>25</v>
      </c>
    </row>
    <row r="2641" spans="1:6">
      <c r="A2641" s="467">
        <v>4</v>
      </c>
      <c r="B2641" s="467">
        <v>20</v>
      </c>
      <c r="C2641" s="467">
        <v>23</v>
      </c>
      <c r="D2641" s="471">
        <v>40.117012897326859</v>
      </c>
      <c r="E2641" s="471">
        <v>84.020029241023437</v>
      </c>
      <c r="F2641" s="467">
        <f>'2019 Actual plus Potential'!E2640</f>
        <v>6</v>
      </c>
    </row>
    <row r="2642" spans="1:6">
      <c r="A2642" s="467">
        <v>4</v>
      </c>
      <c r="B2642" s="467">
        <v>20</v>
      </c>
      <c r="C2642" s="467">
        <v>24</v>
      </c>
      <c r="D2642" s="471">
        <v>84.2018906286131</v>
      </c>
      <c r="E2642" s="471">
        <v>99.436634487207073</v>
      </c>
      <c r="F2642" s="467">
        <f>'2019 Actual plus Potential'!E2641</f>
        <v>8</v>
      </c>
    </row>
    <row r="2643" spans="1:6">
      <c r="A2643" s="467">
        <v>4</v>
      </c>
      <c r="B2643" s="467">
        <v>21</v>
      </c>
      <c r="C2643" s="467">
        <v>1</v>
      </c>
      <c r="D2643" s="471">
        <v>144</v>
      </c>
      <c r="E2643" s="471">
        <v>97.32377418834659</v>
      </c>
      <c r="F2643" s="467">
        <f>'2019 Actual plus Potential'!E2642</f>
        <v>10</v>
      </c>
    </row>
    <row r="2644" spans="1:6">
      <c r="A2644" s="467">
        <v>4</v>
      </c>
      <c r="B2644" s="467">
        <v>21</v>
      </c>
      <c r="C2644" s="467">
        <v>2</v>
      </c>
      <c r="D2644" s="471">
        <v>144</v>
      </c>
      <c r="E2644" s="471">
        <v>99.67913233713179</v>
      </c>
      <c r="F2644" s="467">
        <f>'2019 Actual plus Potential'!E2643</f>
        <v>13</v>
      </c>
    </row>
    <row r="2645" spans="1:6">
      <c r="A2645" s="467">
        <v>4</v>
      </c>
      <c r="B2645" s="467">
        <v>21</v>
      </c>
      <c r="C2645" s="467">
        <v>3</v>
      </c>
      <c r="D2645" s="471">
        <v>139.1942386380112</v>
      </c>
      <c r="E2645" s="471">
        <v>99.835582562889698</v>
      </c>
      <c r="F2645" s="467">
        <f>'2019 Actual plus Potential'!E2644</f>
        <v>20</v>
      </c>
    </row>
    <row r="2646" spans="1:6">
      <c r="A2646" s="467">
        <v>4</v>
      </c>
      <c r="B2646" s="467">
        <v>21</v>
      </c>
      <c r="C2646" s="467">
        <v>4</v>
      </c>
      <c r="D2646" s="471">
        <v>128.86725538291631</v>
      </c>
      <c r="E2646" s="471">
        <v>99.72606740485918</v>
      </c>
      <c r="F2646" s="467">
        <f>'2019 Actual plus Potential'!E2645</f>
        <v>9</v>
      </c>
    </row>
    <row r="2647" spans="1:6">
      <c r="A2647" s="467">
        <v>4</v>
      </c>
      <c r="B2647" s="467">
        <v>21</v>
      </c>
      <c r="C2647" s="467">
        <v>5</v>
      </c>
      <c r="D2647" s="471">
        <v>100.55348325694118</v>
      </c>
      <c r="E2647" s="471">
        <v>91.167457804773164</v>
      </c>
      <c r="F2647" s="467">
        <f>'2019 Actual plus Potential'!E2646</f>
        <v>2</v>
      </c>
    </row>
    <row r="2648" spans="1:6">
      <c r="A2648" s="467">
        <v>4</v>
      </c>
      <c r="B2648" s="467">
        <v>21</v>
      </c>
      <c r="C2648" s="467">
        <v>6</v>
      </c>
      <c r="D2648" s="471">
        <v>75.134388842232255</v>
      </c>
      <c r="E2648" s="471">
        <v>54.02773871210492</v>
      </c>
      <c r="F2648" s="467">
        <f>'2019 Actual plus Potential'!E2647</f>
        <v>2</v>
      </c>
    </row>
    <row r="2649" spans="1:6">
      <c r="A2649" s="467">
        <v>4</v>
      </c>
      <c r="B2649" s="467">
        <v>21</v>
      </c>
      <c r="C2649" s="467">
        <v>7</v>
      </c>
      <c r="D2649" s="471">
        <v>37.169277516466494</v>
      </c>
      <c r="E2649" s="471">
        <v>9.691309234573211</v>
      </c>
      <c r="F2649" s="467">
        <f>'2019 Actual plus Potential'!E2648</f>
        <v>4</v>
      </c>
    </row>
    <row r="2650" spans="1:6">
      <c r="A2650" s="467">
        <v>4</v>
      </c>
      <c r="B2650" s="467">
        <v>21</v>
      </c>
      <c r="C2650" s="467">
        <v>8</v>
      </c>
      <c r="D2650" s="471">
        <v>13.295436160913567</v>
      </c>
      <c r="E2650" s="471">
        <v>26.534740539668888</v>
      </c>
      <c r="F2650" s="467">
        <f>'2019 Actual plus Potential'!E2649</f>
        <v>0</v>
      </c>
    </row>
    <row r="2651" spans="1:6">
      <c r="A2651" s="467">
        <v>4</v>
      </c>
      <c r="B2651" s="467">
        <v>21</v>
      </c>
      <c r="C2651" s="467">
        <v>9</v>
      </c>
      <c r="D2651" s="471">
        <v>28.490677809677344</v>
      </c>
      <c r="E2651" s="471">
        <v>34.318921522253284</v>
      </c>
      <c r="F2651" s="467">
        <f>'2019 Actual plus Potential'!E2650</f>
        <v>0</v>
      </c>
    </row>
    <row r="2652" spans="1:6">
      <c r="A2652" s="467">
        <v>4</v>
      </c>
      <c r="B2652" s="467">
        <v>21</v>
      </c>
      <c r="C2652" s="467">
        <v>10</v>
      </c>
      <c r="D2652" s="471">
        <v>28.173917242425972</v>
      </c>
      <c r="E2652" s="471">
        <v>27.512554450655774</v>
      </c>
      <c r="F2652" s="467">
        <f>'2019 Actual plus Potential'!E2651</f>
        <v>0</v>
      </c>
    </row>
    <row r="2653" spans="1:6">
      <c r="A2653" s="467">
        <v>4</v>
      </c>
      <c r="B2653" s="467">
        <v>21</v>
      </c>
      <c r="C2653" s="467">
        <v>11</v>
      </c>
      <c r="D2653" s="471">
        <v>24.874860131274069</v>
      </c>
      <c r="E2653" s="471">
        <v>11.579663459471083</v>
      </c>
      <c r="F2653" s="467">
        <f>'2019 Actual plus Potential'!E2652</f>
        <v>1</v>
      </c>
    </row>
    <row r="2654" spans="1:6">
      <c r="A2654" s="467">
        <v>4</v>
      </c>
      <c r="B2654" s="467">
        <v>21</v>
      </c>
      <c r="C2654" s="467">
        <v>12</v>
      </c>
      <c r="D2654" s="471">
        <v>12.529776496722178</v>
      </c>
      <c r="E2654" s="471">
        <v>6.1703969038916364</v>
      </c>
      <c r="F2654" s="467">
        <f>'2019 Actual plus Potential'!E2653</f>
        <v>4</v>
      </c>
    </row>
    <row r="2655" spans="1:6">
      <c r="A2655" s="467">
        <v>4</v>
      </c>
      <c r="B2655" s="467">
        <v>21</v>
      </c>
      <c r="C2655" s="467">
        <v>13</v>
      </c>
      <c r="D2655" s="471">
        <v>19.525551616387997</v>
      </c>
      <c r="E2655" s="471">
        <v>6.0530592345732099</v>
      </c>
      <c r="F2655" s="467">
        <f>'2019 Actual plus Potential'!E2654</f>
        <v>5</v>
      </c>
    </row>
    <row r="2656" spans="1:6">
      <c r="A2656" s="467">
        <v>4</v>
      </c>
      <c r="B2656" s="467">
        <v>21</v>
      </c>
      <c r="C2656" s="467">
        <v>14</v>
      </c>
      <c r="D2656" s="471">
        <v>7.4926688059983508</v>
      </c>
      <c r="E2656" s="471">
        <v>4.4862102236078263</v>
      </c>
      <c r="F2656" s="467">
        <f>'2019 Actual plus Potential'!E2655</f>
        <v>6</v>
      </c>
    </row>
    <row r="2657" spans="1:6">
      <c r="A2657" s="467">
        <v>4</v>
      </c>
      <c r="B2657" s="467">
        <v>21</v>
      </c>
      <c r="C2657" s="467">
        <v>15</v>
      </c>
      <c r="D2657" s="471">
        <v>3.6364028790726559</v>
      </c>
      <c r="E2657" s="471">
        <v>9.4488113846484634</v>
      </c>
      <c r="F2657" s="467">
        <f>'2019 Actual plus Potential'!E2656</f>
        <v>7</v>
      </c>
    </row>
    <row r="2658" spans="1:6">
      <c r="A2658" s="467">
        <v>4</v>
      </c>
      <c r="B2658" s="467">
        <v>21</v>
      </c>
      <c r="C2658" s="467">
        <v>16</v>
      </c>
      <c r="D2658" s="471">
        <v>8.1687451639752684</v>
      </c>
      <c r="E2658" s="471">
        <v>9.2430793377768232</v>
      </c>
      <c r="F2658" s="467">
        <f>'2019 Actual plus Potential'!E2657</f>
        <v>8</v>
      </c>
    </row>
    <row r="2659" spans="1:6">
      <c r="A2659" s="467">
        <v>4</v>
      </c>
      <c r="B2659" s="467">
        <v>21</v>
      </c>
      <c r="C2659" s="467">
        <v>17</v>
      </c>
      <c r="D2659" s="471">
        <v>30.703075358668105</v>
      </c>
      <c r="E2659" s="471">
        <v>5.4108310578370258</v>
      </c>
      <c r="F2659" s="467">
        <f>'2019 Actual plus Potential'!E2658</f>
        <v>9</v>
      </c>
    </row>
    <row r="2660" spans="1:6">
      <c r="A2660" s="467">
        <v>4</v>
      </c>
      <c r="B2660" s="467">
        <v>21</v>
      </c>
      <c r="C2660" s="467">
        <v>18</v>
      </c>
      <c r="D2660" s="471">
        <v>23.272199709050977</v>
      </c>
      <c r="E2660" s="471">
        <v>21.123909481831866</v>
      </c>
      <c r="F2660" s="467">
        <f>'2019 Actual plus Potential'!E2659</f>
        <v>21</v>
      </c>
    </row>
    <row r="2661" spans="1:6">
      <c r="A2661" s="467">
        <v>4</v>
      </c>
      <c r="B2661" s="467">
        <v>21</v>
      </c>
      <c r="C2661" s="467">
        <v>19</v>
      </c>
      <c r="D2661" s="471">
        <v>16.940530332455729</v>
      </c>
      <c r="E2661" s="471">
        <v>59.065435981509353</v>
      </c>
      <c r="F2661" s="467">
        <f>'2019 Actual plus Potential'!E2660</f>
        <v>18</v>
      </c>
    </row>
    <row r="2662" spans="1:6">
      <c r="A2662" s="467">
        <v>4</v>
      </c>
      <c r="B2662" s="467">
        <v>21</v>
      </c>
      <c r="C2662" s="467">
        <v>20</v>
      </c>
      <c r="D2662" s="471">
        <v>1.3938423543751426</v>
      </c>
      <c r="E2662" s="471">
        <v>86.230670930982583</v>
      </c>
      <c r="F2662" s="467">
        <f>'2019 Actual plus Potential'!E2661</f>
        <v>15</v>
      </c>
    </row>
    <row r="2663" spans="1:6">
      <c r="A2663" s="467">
        <v>4</v>
      </c>
      <c r="B2663" s="467">
        <v>21</v>
      </c>
      <c r="C2663" s="467">
        <v>21</v>
      </c>
      <c r="D2663" s="471">
        <v>0.75369805125746614</v>
      </c>
      <c r="E2663" s="471">
        <v>88.335708718555139</v>
      </c>
      <c r="F2663" s="467">
        <f>'2019 Actual plus Potential'!E2662</f>
        <v>21</v>
      </c>
    </row>
    <row r="2664" spans="1:6">
      <c r="A2664" s="467">
        <v>4</v>
      </c>
      <c r="B2664" s="467">
        <v>21</v>
      </c>
      <c r="C2664" s="467">
        <v>22</v>
      </c>
      <c r="D2664" s="471">
        <v>6.543714816934167</v>
      </c>
      <c r="E2664" s="471">
        <v>99.317732315631062</v>
      </c>
      <c r="F2664" s="467">
        <f>'2019 Actual plus Potential'!E2663</f>
        <v>27</v>
      </c>
    </row>
    <row r="2665" spans="1:6">
      <c r="A2665" s="467">
        <v>4</v>
      </c>
      <c r="B2665" s="467">
        <v>21</v>
      </c>
      <c r="C2665" s="467">
        <v>23</v>
      </c>
      <c r="D2665" s="471">
        <v>17.3374899128465</v>
      </c>
      <c r="E2665" s="471">
        <v>99.517206353472375</v>
      </c>
      <c r="F2665" s="467">
        <f>'2019 Actual plus Potential'!E2664</f>
        <v>48</v>
      </c>
    </row>
    <row r="2666" spans="1:6">
      <c r="A2666" s="467">
        <v>4</v>
      </c>
      <c r="B2666" s="467">
        <v>21</v>
      </c>
      <c r="C2666" s="467">
        <v>24</v>
      </c>
      <c r="D2666" s="471">
        <v>73.596732184009454</v>
      </c>
      <c r="E2666" s="471">
        <v>99.575092937002808</v>
      </c>
      <c r="F2666" s="467">
        <f>'2019 Actual plus Potential'!E2665</f>
        <v>46</v>
      </c>
    </row>
    <row r="2667" spans="1:6">
      <c r="A2667" s="467">
        <v>4</v>
      </c>
      <c r="B2667" s="467">
        <v>22</v>
      </c>
      <c r="C2667" s="467">
        <v>1</v>
      </c>
      <c r="D2667" s="471">
        <v>101.1038941743634</v>
      </c>
      <c r="E2667" s="471">
        <v>97.074236078262743</v>
      </c>
      <c r="F2667" s="467">
        <f>'2019 Actual plus Potential'!E2666</f>
        <v>41</v>
      </c>
    </row>
    <row r="2668" spans="1:6">
      <c r="A2668" s="467">
        <v>4</v>
      </c>
      <c r="B2668" s="467">
        <v>22</v>
      </c>
      <c r="C2668" s="467">
        <v>2</v>
      </c>
      <c r="D2668" s="471">
        <v>34.599173281080695</v>
      </c>
      <c r="E2668" s="471">
        <v>67.235266770586975</v>
      </c>
      <c r="F2668" s="467">
        <f>'2019 Actual plus Potential'!E2667</f>
        <v>26</v>
      </c>
    </row>
    <row r="2669" spans="1:6">
      <c r="A2669" s="467">
        <v>4</v>
      </c>
      <c r="B2669" s="467">
        <v>22</v>
      </c>
      <c r="C2669" s="467">
        <v>3</v>
      </c>
      <c r="D2669" s="471">
        <v>28.085928449342362</v>
      </c>
      <c r="E2669" s="471">
        <v>28.569375725650399</v>
      </c>
      <c r="F2669" s="467">
        <f>'2019 Actual plus Potential'!E2668</f>
        <v>16</v>
      </c>
    </row>
    <row r="2670" spans="1:6">
      <c r="A2670" s="467">
        <v>4</v>
      </c>
      <c r="B2670" s="467">
        <v>22</v>
      </c>
      <c r="C2670" s="467">
        <v>4</v>
      </c>
      <c r="D2670" s="471">
        <v>22.175669863272354</v>
      </c>
      <c r="E2670" s="471">
        <v>20.499673081057836</v>
      </c>
      <c r="F2670" s="467">
        <f>'2019 Actual plus Potential'!E2669</f>
        <v>9</v>
      </c>
    </row>
    <row r="2671" spans="1:6">
      <c r="A2671" s="467">
        <v>4</v>
      </c>
      <c r="B2671" s="467">
        <v>22</v>
      </c>
      <c r="C2671" s="467">
        <v>5</v>
      </c>
      <c r="D2671" s="471">
        <v>23.411559872950825</v>
      </c>
      <c r="E2671" s="471">
        <v>19.09866130939583</v>
      </c>
      <c r="F2671" s="467">
        <f>'2019 Actual plus Potential'!E2670</f>
        <v>7</v>
      </c>
    </row>
    <row r="2672" spans="1:6">
      <c r="A2672" s="467">
        <v>4</v>
      </c>
      <c r="B2672" s="467">
        <v>22</v>
      </c>
      <c r="C2672" s="467">
        <v>6</v>
      </c>
      <c r="D2672" s="471">
        <v>67.637284786020814</v>
      </c>
      <c r="E2672" s="471">
        <v>26.74203708879811</v>
      </c>
      <c r="F2672" s="467">
        <f>'2019 Actual plus Potential'!E2671</f>
        <v>8</v>
      </c>
    </row>
    <row r="2673" spans="1:6">
      <c r="A2673" s="467">
        <v>4</v>
      </c>
      <c r="B2673" s="467">
        <v>22</v>
      </c>
      <c r="C2673" s="467">
        <v>7</v>
      </c>
      <c r="D2673" s="471">
        <v>24.595875564005986</v>
      </c>
      <c r="E2673" s="471">
        <v>28.669503870135458</v>
      </c>
      <c r="F2673" s="467">
        <f>'2019 Actual plus Potential'!E2672</f>
        <v>10</v>
      </c>
    </row>
    <row r="2674" spans="1:6">
      <c r="A2674" s="467">
        <v>4</v>
      </c>
      <c r="B2674" s="467">
        <v>22</v>
      </c>
      <c r="C2674" s="467">
        <v>8</v>
      </c>
      <c r="D2674" s="471">
        <v>19.265640925125009</v>
      </c>
      <c r="E2674" s="471">
        <v>15.68100612771447</v>
      </c>
      <c r="F2674" s="467">
        <f>'2019 Actual plus Potential'!E2673</f>
        <v>18</v>
      </c>
    </row>
    <row r="2675" spans="1:6">
      <c r="A2675" s="467">
        <v>4</v>
      </c>
      <c r="B2675" s="467">
        <v>22</v>
      </c>
      <c r="C2675" s="467">
        <v>9</v>
      </c>
      <c r="D2675" s="471">
        <v>36.582280528132429</v>
      </c>
      <c r="E2675" s="471">
        <v>45.668603149860246</v>
      </c>
      <c r="F2675" s="467">
        <f>'2019 Actual plus Potential'!E2674</f>
        <v>16</v>
      </c>
    </row>
    <row r="2676" spans="1:6">
      <c r="A2676" s="467">
        <v>4</v>
      </c>
      <c r="B2676" s="467">
        <v>22</v>
      </c>
      <c r="C2676" s="467">
        <v>10</v>
      </c>
      <c r="D2676" s="471">
        <v>39.575360477616236</v>
      </c>
      <c r="E2676" s="471">
        <v>51.824919533433665</v>
      </c>
      <c r="F2676" s="467">
        <f>'2019 Actual plus Potential'!E2675</f>
        <v>20</v>
      </c>
    </row>
    <row r="2677" spans="1:6">
      <c r="A2677" s="467">
        <v>4</v>
      </c>
      <c r="B2677" s="467">
        <v>22</v>
      </c>
      <c r="C2677" s="467">
        <v>11</v>
      </c>
      <c r="D2677" s="471">
        <v>59.769549917281935</v>
      </c>
      <c r="E2677" s="471">
        <v>52.251246398623955</v>
      </c>
      <c r="F2677" s="467">
        <f>'2019 Actual plus Potential'!E2676</f>
        <v>24</v>
      </c>
    </row>
    <row r="2678" spans="1:6">
      <c r="A2678" s="467">
        <v>4</v>
      </c>
      <c r="B2678" s="467">
        <v>22</v>
      </c>
      <c r="C2678" s="467">
        <v>12</v>
      </c>
      <c r="D2678" s="471">
        <v>89.3771814584791</v>
      </c>
      <c r="E2678" s="471">
        <v>51.796758492797252</v>
      </c>
      <c r="F2678" s="467">
        <f>'2019 Actual plus Potential'!E2677</f>
        <v>28</v>
      </c>
    </row>
    <row r="2679" spans="1:6">
      <c r="A2679" s="467">
        <v>4</v>
      </c>
      <c r="B2679" s="467">
        <v>22</v>
      </c>
      <c r="C2679" s="467">
        <v>13</v>
      </c>
      <c r="D2679" s="471">
        <v>43.730989655052603</v>
      </c>
      <c r="E2679" s="471">
        <v>45.1202451085788</v>
      </c>
      <c r="F2679" s="467">
        <f>'2019 Actual plus Potential'!E2678</f>
        <v>31</v>
      </c>
    </row>
    <row r="2680" spans="1:6">
      <c r="A2680" s="467">
        <v>4</v>
      </c>
      <c r="B2680" s="467">
        <v>22</v>
      </c>
      <c r="C2680" s="467">
        <v>14</v>
      </c>
      <c r="D2680" s="471">
        <v>52.217715631602296</v>
      </c>
      <c r="E2680" s="471">
        <v>42.611565738550851</v>
      </c>
      <c r="F2680" s="467">
        <f>'2019 Actual plus Potential'!E2679</f>
        <v>34</v>
      </c>
    </row>
    <row r="2681" spans="1:6">
      <c r="A2681" s="467">
        <v>4</v>
      </c>
      <c r="B2681" s="467">
        <v>22</v>
      </c>
      <c r="C2681" s="467">
        <v>15</v>
      </c>
      <c r="D2681" s="471">
        <v>103.34254903107792</v>
      </c>
      <c r="E2681" s="471">
        <v>36.736077510212858</v>
      </c>
      <c r="F2681" s="467">
        <f>'2019 Actual plus Potential'!E2680</f>
        <v>50</v>
      </c>
    </row>
    <row r="2682" spans="1:6">
      <c r="A2682" s="467">
        <v>4</v>
      </c>
      <c r="B2682" s="467">
        <v>22</v>
      </c>
      <c r="C2682" s="467">
        <v>16</v>
      </c>
      <c r="D2682" s="471">
        <v>144</v>
      </c>
      <c r="E2682" s="471">
        <v>41.531276929692552</v>
      </c>
      <c r="F2682" s="467">
        <f>'2019 Actual plus Potential'!E2681</f>
        <v>59</v>
      </c>
    </row>
    <row r="2683" spans="1:6">
      <c r="A2683" s="467">
        <v>4</v>
      </c>
      <c r="B2683" s="467">
        <v>22</v>
      </c>
      <c r="C2683" s="467">
        <v>17</v>
      </c>
      <c r="D2683" s="471">
        <v>106.05786493599973</v>
      </c>
      <c r="E2683" s="471">
        <v>50.643720328961514</v>
      </c>
      <c r="F2683" s="467">
        <f>'2019 Actual plus Potential'!E2682</f>
        <v>74</v>
      </c>
    </row>
    <row r="2684" spans="1:6">
      <c r="A2684" s="467">
        <v>4</v>
      </c>
      <c r="B2684" s="467">
        <v>22</v>
      </c>
      <c r="C2684" s="467">
        <v>18</v>
      </c>
      <c r="D2684" s="471">
        <v>72.392397414248819</v>
      </c>
      <c r="E2684" s="471">
        <v>52.071328639002367</v>
      </c>
      <c r="F2684" s="467">
        <f>'2019 Actual plus Potential'!E2683</f>
        <v>70</v>
      </c>
    </row>
    <row r="2685" spans="1:6">
      <c r="A2685" s="467">
        <v>4</v>
      </c>
      <c r="B2685" s="467">
        <v>22</v>
      </c>
      <c r="C2685" s="467">
        <v>19</v>
      </c>
      <c r="D2685" s="471">
        <v>128.13179071941684</v>
      </c>
      <c r="E2685" s="471">
        <v>82.12854601161041</v>
      </c>
      <c r="F2685" s="467">
        <f>'2019 Actual plus Potential'!E2684</f>
        <v>69</v>
      </c>
    </row>
    <row r="2686" spans="1:6">
      <c r="A2686" s="467">
        <v>4</v>
      </c>
      <c r="B2686" s="467">
        <v>22</v>
      </c>
      <c r="C2686" s="467">
        <v>20</v>
      </c>
      <c r="D2686" s="471">
        <v>144</v>
      </c>
      <c r="E2686" s="471">
        <v>90.115330036551271</v>
      </c>
      <c r="F2686" s="467">
        <f>'2019 Actual plus Potential'!E2685</f>
        <v>63</v>
      </c>
    </row>
    <row r="2687" spans="1:6">
      <c r="A2687" s="467">
        <v>4</v>
      </c>
      <c r="B2687" s="467">
        <v>22</v>
      </c>
      <c r="C2687" s="467">
        <v>21</v>
      </c>
      <c r="D2687" s="471">
        <v>139.25941145626831</v>
      </c>
      <c r="E2687" s="471">
        <v>96.585329122769295</v>
      </c>
      <c r="F2687" s="467">
        <f>'2019 Actual plus Potential'!E2686</f>
        <v>47</v>
      </c>
    </row>
    <row r="2688" spans="1:6">
      <c r="A2688" s="467">
        <v>4</v>
      </c>
      <c r="B2688" s="467">
        <v>22</v>
      </c>
      <c r="C2688" s="467">
        <v>22</v>
      </c>
      <c r="D2688" s="471">
        <v>138.74638912475484</v>
      </c>
      <c r="E2688" s="471">
        <v>98.242919264674256</v>
      </c>
      <c r="F2688" s="467">
        <f>'2019 Actual plus Potential'!E2687</f>
        <v>68</v>
      </c>
    </row>
    <row r="2689" spans="1:6">
      <c r="A2689" s="467">
        <v>4</v>
      </c>
      <c r="B2689" s="467">
        <v>22</v>
      </c>
      <c r="C2689" s="467">
        <v>23</v>
      </c>
      <c r="D2689" s="471">
        <v>122.5176325186908</v>
      </c>
      <c r="E2689" s="471">
        <v>99.104177757471504</v>
      </c>
      <c r="F2689" s="467">
        <f>'2019 Actual plus Potential'!E2688</f>
        <v>83</v>
      </c>
    </row>
    <row r="2690" spans="1:6">
      <c r="A2690" s="467">
        <v>4</v>
      </c>
      <c r="B2690" s="467">
        <v>22</v>
      </c>
      <c r="C2690" s="467">
        <v>24</v>
      </c>
      <c r="D2690" s="471">
        <v>141.11713603602485</v>
      </c>
      <c r="E2690" s="471">
        <v>99.674438830359065</v>
      </c>
      <c r="F2690" s="467">
        <f>'2019 Actual plus Potential'!E2689</f>
        <v>89</v>
      </c>
    </row>
    <row r="2691" spans="1:6">
      <c r="A2691" s="467">
        <v>4</v>
      </c>
      <c r="B2691" s="467">
        <v>23</v>
      </c>
      <c r="C2691" s="467">
        <v>1</v>
      </c>
      <c r="D2691" s="471">
        <v>135.05683298695521</v>
      </c>
      <c r="E2691" s="471">
        <v>97.827543915287038</v>
      </c>
      <c r="F2691" s="467">
        <f>'2019 Actual plus Potential'!E2690</f>
        <v>98</v>
      </c>
    </row>
    <row r="2692" spans="1:6">
      <c r="A2692" s="467">
        <v>4</v>
      </c>
      <c r="B2692" s="467">
        <v>23</v>
      </c>
      <c r="C2692" s="467">
        <v>2</v>
      </c>
      <c r="D2692" s="471">
        <v>126.94410211556168</v>
      </c>
      <c r="E2692" s="471">
        <v>71.256819823693831</v>
      </c>
      <c r="F2692" s="467">
        <f>'2019 Actual plus Potential'!E2691</f>
        <v>103</v>
      </c>
    </row>
    <row r="2693" spans="1:6">
      <c r="A2693" s="467">
        <v>4</v>
      </c>
      <c r="B2693" s="467">
        <v>23</v>
      </c>
      <c r="C2693" s="467">
        <v>3</v>
      </c>
      <c r="D2693" s="471">
        <v>128.43050891246685</v>
      </c>
      <c r="E2693" s="471">
        <v>64.294784777467214</v>
      </c>
      <c r="F2693" s="467">
        <f>'2019 Actual plus Potential'!E2692</f>
        <v>102</v>
      </c>
    </row>
    <row r="2694" spans="1:6">
      <c r="A2694" s="467">
        <v>4</v>
      </c>
      <c r="B2694" s="467">
        <v>23</v>
      </c>
      <c r="C2694" s="467">
        <v>4</v>
      </c>
      <c r="D2694" s="471">
        <v>141.07415181843049</v>
      </c>
      <c r="E2694" s="471">
        <v>96.903705332186632</v>
      </c>
      <c r="F2694" s="467">
        <f>'2019 Actual plus Potential'!E2693</f>
        <v>101</v>
      </c>
    </row>
    <row r="2695" spans="1:6">
      <c r="A2695" s="467">
        <v>4</v>
      </c>
      <c r="B2695" s="467">
        <v>23</v>
      </c>
      <c r="C2695" s="467">
        <v>5</v>
      </c>
      <c r="D2695" s="471">
        <v>137.88489625349115</v>
      </c>
      <c r="E2695" s="471">
        <v>64.222035422489782</v>
      </c>
      <c r="F2695" s="467">
        <f>'2019 Actual plus Potential'!E2694</f>
        <v>101</v>
      </c>
    </row>
    <row r="2696" spans="1:6">
      <c r="A2696" s="467">
        <v>4</v>
      </c>
      <c r="B2696" s="467">
        <v>23</v>
      </c>
      <c r="C2696" s="467">
        <v>6</v>
      </c>
      <c r="D2696" s="471">
        <v>124.64886234312898</v>
      </c>
      <c r="E2696" s="471">
        <v>56.146857019995693</v>
      </c>
      <c r="F2696" s="467">
        <f>'2019 Actual plus Potential'!E2695</f>
        <v>88</v>
      </c>
    </row>
    <row r="2697" spans="1:6">
      <c r="A2697" s="467">
        <v>4</v>
      </c>
      <c r="B2697" s="467">
        <v>23</v>
      </c>
      <c r="C2697" s="467">
        <v>7</v>
      </c>
      <c r="D2697" s="471">
        <v>134.12208233970125</v>
      </c>
      <c r="E2697" s="471">
        <v>63.544605944958079</v>
      </c>
      <c r="F2697" s="467">
        <f>'2019 Actual plus Potential'!E2696</f>
        <v>85</v>
      </c>
    </row>
    <row r="2698" spans="1:6">
      <c r="A2698" s="467">
        <v>4</v>
      </c>
      <c r="B2698" s="467">
        <v>23</v>
      </c>
      <c r="C2698" s="467">
        <v>8</v>
      </c>
      <c r="D2698" s="471">
        <v>131.74318364455391</v>
      </c>
      <c r="E2698" s="471">
        <v>20.708534132444637</v>
      </c>
      <c r="F2698" s="467">
        <f>'2019 Actual plus Potential'!E2697</f>
        <v>90</v>
      </c>
    </row>
    <row r="2699" spans="1:6">
      <c r="A2699" s="467">
        <v>4</v>
      </c>
      <c r="B2699" s="467">
        <v>23</v>
      </c>
      <c r="C2699" s="467">
        <v>9</v>
      </c>
      <c r="D2699" s="471">
        <v>132.27594084181013</v>
      </c>
      <c r="E2699" s="471">
        <v>5.3998795420339709</v>
      </c>
      <c r="F2699" s="467">
        <f>'2019 Actual plus Potential'!E2698</f>
        <v>87</v>
      </c>
    </row>
    <row r="2700" spans="1:6">
      <c r="A2700" s="467">
        <v>4</v>
      </c>
      <c r="B2700" s="467">
        <v>23</v>
      </c>
      <c r="C2700" s="467">
        <v>10</v>
      </c>
      <c r="D2700" s="471">
        <v>128.82665141454228</v>
      </c>
      <c r="E2700" s="471">
        <v>0.37860954633412169</v>
      </c>
      <c r="F2700" s="467">
        <f>'2019 Actual plus Potential'!E2699</f>
        <v>87</v>
      </c>
    </row>
    <row r="2701" spans="1:6">
      <c r="A2701" s="467">
        <v>4</v>
      </c>
      <c r="B2701" s="467">
        <v>23</v>
      </c>
      <c r="C2701" s="467">
        <v>11</v>
      </c>
      <c r="D2701" s="471">
        <v>124.76005872477104</v>
      </c>
      <c r="E2701" s="471">
        <v>2.8943291765211779E-2</v>
      </c>
      <c r="F2701" s="467">
        <f>'2019 Actual plus Potential'!E2700</f>
        <v>81</v>
      </c>
    </row>
    <row r="2702" spans="1:6">
      <c r="A2702" s="467">
        <v>4</v>
      </c>
      <c r="B2702" s="467">
        <v>23</v>
      </c>
      <c r="C2702" s="467">
        <v>12</v>
      </c>
      <c r="D2702" s="471">
        <v>124.25553554515128</v>
      </c>
      <c r="E2702" s="471">
        <v>0.67899397978929277</v>
      </c>
      <c r="F2702" s="467">
        <f>'2019 Actual plus Potential'!E2701</f>
        <v>101</v>
      </c>
    </row>
    <row r="2703" spans="1:6">
      <c r="A2703" s="467">
        <v>4</v>
      </c>
      <c r="B2703" s="467">
        <v>23</v>
      </c>
      <c r="C2703" s="467">
        <v>13</v>
      </c>
      <c r="D2703" s="471">
        <v>132.15204457481997</v>
      </c>
      <c r="E2703" s="471">
        <v>0.44197188776607182</v>
      </c>
      <c r="F2703" s="467">
        <f>'2019 Actual plus Potential'!E2702</f>
        <v>101</v>
      </c>
    </row>
    <row r="2704" spans="1:6">
      <c r="A2704" s="467">
        <v>4</v>
      </c>
      <c r="B2704" s="467">
        <v>23</v>
      </c>
      <c r="C2704" s="467">
        <v>14</v>
      </c>
      <c r="D2704" s="471">
        <v>134.11231856613603</v>
      </c>
      <c r="E2704" s="471">
        <v>0.50846323371317992</v>
      </c>
      <c r="F2704" s="467">
        <f>'2019 Actual plus Potential'!E2703</f>
        <v>102</v>
      </c>
    </row>
    <row r="2705" spans="1:6">
      <c r="A2705" s="467">
        <v>4</v>
      </c>
      <c r="B2705" s="467">
        <v>23</v>
      </c>
      <c r="C2705" s="467">
        <v>15</v>
      </c>
      <c r="D2705" s="471">
        <v>135.13640839299509</v>
      </c>
      <c r="E2705" s="471">
        <v>1.799959847344657</v>
      </c>
      <c r="F2705" s="467">
        <f>'2019 Actual plus Potential'!E2704</f>
        <v>98</v>
      </c>
    </row>
    <row r="2706" spans="1:6">
      <c r="A2706" s="467">
        <v>4</v>
      </c>
      <c r="B2706" s="467">
        <v>23</v>
      </c>
      <c r="C2706" s="467">
        <v>16</v>
      </c>
      <c r="D2706" s="471">
        <v>134.45897631732697</v>
      </c>
      <c r="E2706" s="471">
        <v>2.4288897548914212</v>
      </c>
      <c r="F2706" s="467">
        <f>'2019 Actual plus Potential'!E2705</f>
        <v>99</v>
      </c>
    </row>
    <row r="2707" spans="1:6">
      <c r="A2707" s="467">
        <v>4</v>
      </c>
      <c r="B2707" s="467">
        <v>23</v>
      </c>
      <c r="C2707" s="467">
        <v>17</v>
      </c>
      <c r="D2707" s="471">
        <v>136.26473488315747</v>
      </c>
      <c r="E2707" s="471">
        <v>2.6776456138464848</v>
      </c>
      <c r="F2707" s="467">
        <f>'2019 Actual plus Potential'!E2706</f>
        <v>100</v>
      </c>
    </row>
    <row r="2708" spans="1:6">
      <c r="A2708" s="467">
        <v>4</v>
      </c>
      <c r="B2708" s="467">
        <v>23</v>
      </c>
      <c r="C2708" s="467">
        <v>18</v>
      </c>
      <c r="D2708" s="471">
        <v>134.73281768535537</v>
      </c>
      <c r="E2708" s="471">
        <v>13.864619006665231</v>
      </c>
      <c r="F2708" s="467">
        <f>'2019 Actual plus Potential'!E2707</f>
        <v>100</v>
      </c>
    </row>
    <row r="2709" spans="1:6">
      <c r="A2709" s="467">
        <v>4</v>
      </c>
      <c r="B2709" s="467">
        <v>23</v>
      </c>
      <c r="C2709" s="467">
        <v>19</v>
      </c>
      <c r="D2709" s="471">
        <v>112.68559205725728</v>
      </c>
      <c r="E2709" s="471">
        <v>18.814704149645241</v>
      </c>
      <c r="F2709" s="467">
        <f>'2019 Actual plus Potential'!E2708</f>
        <v>78</v>
      </c>
    </row>
    <row r="2710" spans="1:6">
      <c r="A2710" s="467">
        <v>4</v>
      </c>
      <c r="B2710" s="467">
        <v>23</v>
      </c>
      <c r="C2710" s="467">
        <v>20</v>
      </c>
      <c r="D2710" s="471">
        <v>144</v>
      </c>
      <c r="E2710" s="471">
        <v>36.751722532788648</v>
      </c>
      <c r="F2710" s="467">
        <f>'2019 Actual plus Potential'!E2709</f>
        <v>56</v>
      </c>
    </row>
    <row r="2711" spans="1:6">
      <c r="A2711" s="467">
        <v>4</v>
      </c>
      <c r="B2711" s="467">
        <v>23</v>
      </c>
      <c r="C2711" s="467">
        <v>21</v>
      </c>
      <c r="D2711" s="471">
        <v>140.14574291932325</v>
      </c>
      <c r="E2711" s="471">
        <v>13.984303429370026</v>
      </c>
      <c r="F2711" s="467">
        <f>'2019 Actual plus Potential'!E2710</f>
        <v>70</v>
      </c>
    </row>
    <row r="2712" spans="1:6">
      <c r="A2712" s="467">
        <v>4</v>
      </c>
      <c r="B2712" s="467">
        <v>23</v>
      </c>
      <c r="C2712" s="467">
        <v>22</v>
      </c>
      <c r="D2712" s="471">
        <v>141.07513798454804</v>
      </c>
      <c r="E2712" s="471">
        <v>6.0374142119974188</v>
      </c>
      <c r="F2712" s="467">
        <f>'2019 Actual plus Potential'!E2711</f>
        <v>61</v>
      </c>
    </row>
    <row r="2713" spans="1:6">
      <c r="A2713" s="467">
        <v>4</v>
      </c>
      <c r="B2713" s="467">
        <v>23</v>
      </c>
      <c r="C2713" s="467">
        <v>23</v>
      </c>
      <c r="D2713" s="471">
        <v>138.8812276651459</v>
      </c>
      <c r="E2713" s="471">
        <v>9.7061720060202106</v>
      </c>
      <c r="F2713" s="467">
        <f>'2019 Actual plus Potential'!E2712</f>
        <v>71</v>
      </c>
    </row>
    <row r="2714" spans="1:6">
      <c r="A2714" s="467">
        <v>4</v>
      </c>
      <c r="B2714" s="467">
        <v>23</v>
      </c>
      <c r="C2714" s="467">
        <v>24</v>
      </c>
      <c r="D2714" s="471">
        <v>142.40879389987757</v>
      </c>
      <c r="E2714" s="471">
        <v>7.8538013330466576</v>
      </c>
      <c r="F2714" s="467">
        <f>'2019 Actual plus Potential'!E2713</f>
        <v>64</v>
      </c>
    </row>
    <row r="2715" spans="1:6">
      <c r="A2715" s="467">
        <v>4</v>
      </c>
      <c r="B2715" s="467">
        <v>24</v>
      </c>
      <c r="C2715" s="467">
        <v>1</v>
      </c>
      <c r="D2715" s="471">
        <v>143.36369414927194</v>
      </c>
      <c r="E2715" s="471">
        <v>13.912336325521391</v>
      </c>
      <c r="F2715" s="467">
        <f>'2019 Actual plus Potential'!E2714</f>
        <v>67</v>
      </c>
    </row>
    <row r="2716" spans="1:6">
      <c r="A2716" s="467">
        <v>4</v>
      </c>
      <c r="B2716" s="467">
        <v>24</v>
      </c>
      <c r="C2716" s="467">
        <v>2</v>
      </c>
      <c r="D2716" s="471">
        <v>144</v>
      </c>
      <c r="E2716" s="471">
        <v>23.405736024510858</v>
      </c>
      <c r="F2716" s="467">
        <f>'2019 Actual plus Potential'!E2715</f>
        <v>65</v>
      </c>
    </row>
    <row r="2717" spans="1:6">
      <c r="A2717" s="467">
        <v>4</v>
      </c>
      <c r="B2717" s="467">
        <v>24</v>
      </c>
      <c r="C2717" s="467">
        <v>3</v>
      </c>
      <c r="D2717" s="471">
        <v>144</v>
      </c>
      <c r="E2717" s="471">
        <v>21.49626101913567</v>
      </c>
      <c r="F2717" s="467">
        <f>'2019 Actual plus Potential'!E2716</f>
        <v>75</v>
      </c>
    </row>
    <row r="2718" spans="1:6">
      <c r="A2718" s="467">
        <v>4</v>
      </c>
      <c r="B2718" s="467">
        <v>24</v>
      </c>
      <c r="C2718" s="467">
        <v>4</v>
      </c>
      <c r="D2718" s="471">
        <v>131.07105615543773</v>
      </c>
      <c r="E2718" s="471">
        <v>28.729737207052246</v>
      </c>
      <c r="F2718" s="467">
        <f>'2019 Actual plus Potential'!E2717</f>
        <v>61</v>
      </c>
    </row>
    <row r="2719" spans="1:6">
      <c r="A2719" s="467">
        <v>4</v>
      </c>
      <c r="B2719" s="467">
        <v>24</v>
      </c>
      <c r="C2719" s="467">
        <v>5</v>
      </c>
      <c r="D2719" s="471">
        <v>128.41030654206756</v>
      </c>
      <c r="E2719" s="471">
        <v>14.790804343152011</v>
      </c>
      <c r="F2719" s="467">
        <f>'2019 Actual plus Potential'!E2718</f>
        <v>67</v>
      </c>
    </row>
    <row r="2720" spans="1:6">
      <c r="A2720" s="467">
        <v>4</v>
      </c>
      <c r="B2720" s="467">
        <v>24</v>
      </c>
      <c r="C2720" s="467">
        <v>6</v>
      </c>
      <c r="D2720" s="471">
        <v>121.85939199667975</v>
      </c>
      <c r="E2720" s="471">
        <v>19.334118899161471</v>
      </c>
      <c r="F2720" s="467">
        <f>'2019 Actual plus Potential'!E2719</f>
        <v>55</v>
      </c>
    </row>
    <row r="2721" spans="1:6">
      <c r="A2721" s="467">
        <v>4</v>
      </c>
      <c r="B2721" s="467">
        <v>24</v>
      </c>
      <c r="C2721" s="467">
        <v>7</v>
      </c>
      <c r="D2721" s="471">
        <v>130.69818712372563</v>
      </c>
      <c r="E2721" s="471">
        <v>15.542547677918726</v>
      </c>
      <c r="F2721" s="467">
        <f>'2019 Actual plus Potential'!E2720</f>
        <v>40</v>
      </c>
    </row>
    <row r="2722" spans="1:6">
      <c r="A2722" s="467">
        <v>4</v>
      </c>
      <c r="B2722" s="467">
        <v>24</v>
      </c>
      <c r="C2722" s="467">
        <v>8</v>
      </c>
      <c r="D2722" s="471">
        <v>139.50571555101419</v>
      </c>
      <c r="E2722" s="471">
        <v>23.268842076972696</v>
      </c>
      <c r="F2722" s="467">
        <f>'2019 Actual plus Potential'!E2721</f>
        <v>31</v>
      </c>
    </row>
    <row r="2723" spans="1:6">
      <c r="A2723" s="467">
        <v>4</v>
      </c>
      <c r="B2723" s="467">
        <v>24</v>
      </c>
      <c r="C2723" s="467">
        <v>9</v>
      </c>
      <c r="D2723" s="471">
        <v>143.90519899693479</v>
      </c>
      <c r="E2723" s="471">
        <v>21.611251935067727</v>
      </c>
      <c r="F2723" s="467">
        <f>'2019 Actual plus Potential'!E2722</f>
        <v>25</v>
      </c>
    </row>
    <row r="2724" spans="1:6">
      <c r="A2724" s="467">
        <v>4</v>
      </c>
      <c r="B2724" s="467">
        <v>24</v>
      </c>
      <c r="C2724" s="467">
        <v>10</v>
      </c>
      <c r="D2724" s="471">
        <v>135.50438168051539</v>
      </c>
      <c r="E2724" s="471">
        <v>20.624833261664158</v>
      </c>
      <c r="F2724" s="467">
        <f>'2019 Actual plus Potential'!E2723</f>
        <v>27</v>
      </c>
    </row>
    <row r="2725" spans="1:6">
      <c r="A2725" s="467">
        <v>4</v>
      </c>
      <c r="B2725" s="467">
        <v>24</v>
      </c>
      <c r="C2725" s="467">
        <v>11</v>
      </c>
      <c r="D2725" s="471">
        <v>132.82633309002642</v>
      </c>
      <c r="E2725" s="471">
        <v>12.587202913351968</v>
      </c>
      <c r="F2725" s="467">
        <f>'2019 Actual plus Potential'!E2724</f>
        <v>24</v>
      </c>
    </row>
    <row r="2726" spans="1:6">
      <c r="A2726" s="467">
        <v>4</v>
      </c>
      <c r="B2726" s="467">
        <v>24</v>
      </c>
      <c r="C2726" s="467">
        <v>12</v>
      </c>
      <c r="D2726" s="471">
        <v>136.69410731695442</v>
      </c>
      <c r="E2726" s="471">
        <v>8.3489662975704153</v>
      </c>
      <c r="F2726" s="467">
        <f>'2019 Actual plus Potential'!E2725</f>
        <v>43</v>
      </c>
    </row>
    <row r="2727" spans="1:6">
      <c r="A2727" s="467">
        <v>4</v>
      </c>
      <c r="B2727" s="467">
        <v>24</v>
      </c>
      <c r="C2727" s="467">
        <v>13</v>
      </c>
      <c r="D2727" s="471">
        <v>114.71148695160521</v>
      </c>
      <c r="E2727" s="471">
        <v>6.6632151150290255</v>
      </c>
      <c r="F2727" s="467">
        <f>'2019 Actual plus Potential'!E2726</f>
        <v>41</v>
      </c>
    </row>
    <row r="2728" spans="1:6">
      <c r="A2728" s="467">
        <v>4</v>
      </c>
      <c r="B2728" s="467">
        <v>24</v>
      </c>
      <c r="C2728" s="467">
        <v>14</v>
      </c>
      <c r="D2728" s="471">
        <v>108.50375884271726</v>
      </c>
      <c r="E2728" s="471">
        <v>65.858504783917439</v>
      </c>
      <c r="F2728" s="467">
        <f>'2019 Actual plus Potential'!E2727</f>
        <v>31</v>
      </c>
    </row>
    <row r="2729" spans="1:6">
      <c r="A2729" s="467">
        <v>4</v>
      </c>
      <c r="B2729" s="467">
        <v>24</v>
      </c>
      <c r="C2729" s="467">
        <v>15</v>
      </c>
      <c r="D2729" s="471">
        <v>98.644350574805486</v>
      </c>
      <c r="E2729" s="471">
        <v>77.955236239518371</v>
      </c>
      <c r="F2729" s="467">
        <f>'2019 Actual plus Potential'!E2728</f>
        <v>38</v>
      </c>
    </row>
    <row r="2730" spans="1:6">
      <c r="A2730" s="467">
        <v>4</v>
      </c>
      <c r="B2730" s="467">
        <v>24</v>
      </c>
      <c r="C2730" s="467">
        <v>16</v>
      </c>
      <c r="D2730" s="471">
        <v>88.402480539453308</v>
      </c>
      <c r="E2730" s="471">
        <v>40.692703719630188</v>
      </c>
      <c r="F2730" s="467">
        <f>'2019 Actual plus Potential'!E2729</f>
        <v>44</v>
      </c>
    </row>
    <row r="2731" spans="1:6">
      <c r="A2731" s="467">
        <v>4</v>
      </c>
      <c r="B2731" s="467">
        <v>24</v>
      </c>
      <c r="C2731" s="467">
        <v>17</v>
      </c>
      <c r="D2731" s="471">
        <v>50.092608891790611</v>
      </c>
      <c r="E2731" s="471">
        <v>84.940738819608683</v>
      </c>
      <c r="F2731" s="467">
        <f>'2019 Actual plus Potential'!E2730</f>
        <v>38</v>
      </c>
    </row>
    <row r="2732" spans="1:6">
      <c r="A2732" s="467">
        <v>4</v>
      </c>
      <c r="B2732" s="467">
        <v>24</v>
      </c>
      <c r="C2732" s="467">
        <v>18</v>
      </c>
      <c r="D2732" s="471">
        <v>84.694558418069377</v>
      </c>
      <c r="E2732" s="471">
        <v>87.838979251773821</v>
      </c>
      <c r="F2732" s="467">
        <f>'2019 Actual plus Potential'!E2731</f>
        <v>26</v>
      </c>
    </row>
    <row r="2733" spans="1:6">
      <c r="A2733" s="467">
        <v>4</v>
      </c>
      <c r="B2733" s="467">
        <v>24</v>
      </c>
      <c r="C2733" s="467">
        <v>19</v>
      </c>
      <c r="D2733" s="471">
        <v>144</v>
      </c>
      <c r="E2733" s="471">
        <v>94.163479628036981</v>
      </c>
      <c r="F2733" s="467">
        <f>'2019 Actual plus Potential'!E2732</f>
        <v>25</v>
      </c>
    </row>
    <row r="2734" spans="1:6">
      <c r="A2734" s="467">
        <v>4</v>
      </c>
      <c r="B2734" s="467">
        <v>24</v>
      </c>
      <c r="C2734" s="467">
        <v>20</v>
      </c>
      <c r="D2734" s="471">
        <v>121.65952334587023</v>
      </c>
      <c r="E2734" s="471">
        <v>54.261631799612999</v>
      </c>
      <c r="F2734" s="467">
        <f>'2019 Actual plus Potential'!E2733</f>
        <v>45</v>
      </c>
    </row>
    <row r="2735" spans="1:6">
      <c r="A2735" s="467">
        <v>4</v>
      </c>
      <c r="B2735" s="467">
        <v>24</v>
      </c>
      <c r="C2735" s="467">
        <v>21</v>
      </c>
      <c r="D2735" s="471">
        <v>130.65789728868393</v>
      </c>
      <c r="E2735" s="471">
        <v>27.163670447215651</v>
      </c>
      <c r="F2735" s="467">
        <f>'2019 Actual plus Potential'!E2734</f>
        <v>69</v>
      </c>
    </row>
    <row r="2736" spans="1:6">
      <c r="A2736" s="467">
        <v>4</v>
      </c>
      <c r="B2736" s="467">
        <v>24</v>
      </c>
      <c r="C2736" s="467">
        <v>22</v>
      </c>
      <c r="D2736" s="471">
        <v>126.77058476982938</v>
      </c>
      <c r="E2736" s="471">
        <v>52.495308750806281</v>
      </c>
      <c r="F2736" s="467">
        <f>'2019 Actual plus Potential'!E2735</f>
        <v>50</v>
      </c>
    </row>
    <row r="2737" spans="1:6">
      <c r="A2737" s="467">
        <v>4</v>
      </c>
      <c r="B2737" s="467">
        <v>24</v>
      </c>
      <c r="C2737" s="467">
        <v>23</v>
      </c>
      <c r="D2737" s="471">
        <v>140.32867721361819</v>
      </c>
      <c r="E2737" s="471">
        <v>60.106612233928189</v>
      </c>
      <c r="F2737" s="467">
        <f>'2019 Actual plus Potential'!E2736</f>
        <v>34</v>
      </c>
    </row>
    <row r="2738" spans="1:6">
      <c r="A2738" s="467">
        <v>4</v>
      </c>
      <c r="B2738" s="467">
        <v>24</v>
      </c>
      <c r="C2738" s="467">
        <v>24</v>
      </c>
      <c r="D2738" s="471">
        <v>102.6634706423191</v>
      </c>
      <c r="E2738" s="471">
        <v>95.480008277789736</v>
      </c>
      <c r="F2738" s="467">
        <f>'2019 Actual plus Potential'!E2737</f>
        <v>20</v>
      </c>
    </row>
    <row r="2739" spans="1:6">
      <c r="A2739" s="467">
        <v>4</v>
      </c>
      <c r="B2739" s="467">
        <v>25</v>
      </c>
      <c r="C2739" s="467">
        <v>1</v>
      </c>
      <c r="D2739" s="471">
        <v>100.46012320402728</v>
      </c>
      <c r="E2739" s="471">
        <v>99.013436626531941</v>
      </c>
      <c r="F2739" s="467">
        <f>'2019 Actual plus Potential'!E2738</f>
        <v>5</v>
      </c>
    </row>
    <row r="2740" spans="1:6">
      <c r="A2740" s="467">
        <v>4</v>
      </c>
      <c r="B2740" s="467">
        <v>25</v>
      </c>
      <c r="C2740" s="467">
        <v>2</v>
      </c>
      <c r="D2740" s="471">
        <v>144</v>
      </c>
      <c r="E2740" s="471">
        <v>99.658793807783283</v>
      </c>
      <c r="F2740" s="467">
        <f>'2019 Actual plus Potential'!E2739</f>
        <v>0</v>
      </c>
    </row>
    <row r="2741" spans="1:6">
      <c r="A2741" s="467">
        <v>4</v>
      </c>
      <c r="B2741" s="467">
        <v>25</v>
      </c>
      <c r="C2741" s="467">
        <v>3</v>
      </c>
      <c r="D2741" s="471">
        <v>144</v>
      </c>
      <c r="E2741" s="471">
        <v>98.3532166738336</v>
      </c>
      <c r="F2741" s="467">
        <f>'2019 Actual plus Potential'!E2740</f>
        <v>0</v>
      </c>
    </row>
    <row r="2742" spans="1:6">
      <c r="A2742" s="467">
        <v>4</v>
      </c>
      <c r="B2742" s="467">
        <v>25</v>
      </c>
      <c r="C2742" s="467">
        <v>4</v>
      </c>
      <c r="D2742" s="471">
        <v>144</v>
      </c>
      <c r="E2742" s="471">
        <v>79.653503440120403</v>
      </c>
      <c r="F2742" s="467">
        <f>'2019 Actual plus Potential'!E2741</f>
        <v>0</v>
      </c>
    </row>
    <row r="2743" spans="1:6">
      <c r="A2743" s="467">
        <v>4</v>
      </c>
      <c r="B2743" s="467">
        <v>25</v>
      </c>
      <c r="C2743" s="467">
        <v>5</v>
      </c>
      <c r="D2743" s="471">
        <v>144</v>
      </c>
      <c r="E2743" s="471">
        <v>16.338097075897657</v>
      </c>
      <c r="F2743" s="467">
        <f>'2019 Actual plus Potential'!E2742</f>
        <v>0</v>
      </c>
    </row>
    <row r="2744" spans="1:6">
      <c r="A2744" s="467">
        <v>4</v>
      </c>
      <c r="B2744" s="467">
        <v>25</v>
      </c>
      <c r="C2744" s="467">
        <v>6</v>
      </c>
      <c r="D2744" s="471">
        <v>144</v>
      </c>
      <c r="E2744" s="471">
        <v>19.541415448290689</v>
      </c>
      <c r="F2744" s="467">
        <f>'2019 Actual plus Potential'!E2743</f>
        <v>0</v>
      </c>
    </row>
    <row r="2745" spans="1:6">
      <c r="A2745" s="467">
        <v>4</v>
      </c>
      <c r="B2745" s="467">
        <v>25</v>
      </c>
      <c r="C2745" s="467">
        <v>7</v>
      </c>
      <c r="D2745" s="471">
        <v>113.31480616717334</v>
      </c>
      <c r="E2745" s="471">
        <v>40.007451730810573</v>
      </c>
      <c r="F2745" s="467">
        <f>'2019 Actual plus Potential'!E2744</f>
        <v>4</v>
      </c>
    </row>
    <row r="2746" spans="1:6">
      <c r="A2746" s="467">
        <v>4</v>
      </c>
      <c r="B2746" s="467">
        <v>25</v>
      </c>
      <c r="C2746" s="467">
        <v>8</v>
      </c>
      <c r="D2746" s="471">
        <v>87.864396353591772</v>
      </c>
      <c r="E2746" s="471">
        <v>64.211083906686738</v>
      </c>
      <c r="F2746" s="467">
        <f>'2019 Actual plus Potential'!E2745</f>
        <v>8</v>
      </c>
    </row>
    <row r="2747" spans="1:6">
      <c r="A2747" s="467">
        <v>4</v>
      </c>
      <c r="B2747" s="467">
        <v>25</v>
      </c>
      <c r="C2747" s="467">
        <v>9</v>
      </c>
      <c r="D2747" s="471">
        <v>74.454279481946955</v>
      </c>
      <c r="E2747" s="471">
        <v>72.333197376908188</v>
      </c>
      <c r="F2747" s="467">
        <f>'2019 Actual plus Potential'!E2746</f>
        <v>3</v>
      </c>
    </row>
    <row r="2748" spans="1:6">
      <c r="A2748" s="467">
        <v>4</v>
      </c>
      <c r="B2748" s="467">
        <v>25</v>
      </c>
      <c r="C2748" s="467">
        <v>10</v>
      </c>
      <c r="D2748" s="471">
        <v>53.480589625053128</v>
      </c>
      <c r="E2748" s="471">
        <v>83.707911040636432</v>
      </c>
      <c r="F2748" s="467">
        <f>'2019 Actual plus Potential'!E2747</f>
        <v>1</v>
      </c>
    </row>
    <row r="2749" spans="1:6">
      <c r="A2749" s="467">
        <v>4</v>
      </c>
      <c r="B2749" s="467">
        <v>25</v>
      </c>
      <c r="C2749" s="467">
        <v>11</v>
      </c>
      <c r="D2749" s="471">
        <v>63.743746479362834</v>
      </c>
      <c r="E2749" s="471">
        <v>88.497634702214583</v>
      </c>
      <c r="F2749" s="467">
        <f>'2019 Actual plus Potential'!E2748</f>
        <v>0</v>
      </c>
    </row>
    <row r="2750" spans="1:6">
      <c r="A2750" s="467">
        <v>4</v>
      </c>
      <c r="B2750" s="467">
        <v>25</v>
      </c>
      <c r="C2750" s="467">
        <v>12</v>
      </c>
      <c r="D2750" s="471">
        <v>60.563795327314828</v>
      </c>
      <c r="E2750" s="471">
        <v>98.554255213932478</v>
      </c>
      <c r="F2750" s="467">
        <f>'2019 Actual plus Potential'!E2749</f>
        <v>0</v>
      </c>
    </row>
    <row r="2751" spans="1:6">
      <c r="A2751" s="467">
        <v>4</v>
      </c>
      <c r="B2751" s="467">
        <v>25</v>
      </c>
      <c r="C2751" s="467">
        <v>13</v>
      </c>
      <c r="D2751" s="471">
        <v>75.10542069701772</v>
      </c>
      <c r="E2751" s="471">
        <v>90.597196731885617</v>
      </c>
      <c r="F2751" s="467">
        <f>'2019 Actual plus Potential'!E2750</f>
        <v>0</v>
      </c>
    </row>
    <row r="2752" spans="1:6">
      <c r="A2752" s="467">
        <v>4</v>
      </c>
      <c r="B2752" s="467">
        <v>25</v>
      </c>
      <c r="C2752" s="467">
        <v>14</v>
      </c>
      <c r="D2752" s="471">
        <v>75.975923940463616</v>
      </c>
      <c r="E2752" s="471">
        <v>63.772241023435825</v>
      </c>
      <c r="F2752" s="467">
        <f>'2019 Actual plus Potential'!E2751</f>
        <v>0</v>
      </c>
    </row>
    <row r="2753" spans="1:6">
      <c r="A2753" s="467">
        <v>4</v>
      </c>
      <c r="B2753" s="467">
        <v>25</v>
      </c>
      <c r="C2753" s="467">
        <v>15</v>
      </c>
      <c r="D2753" s="471">
        <v>79.430915267666279</v>
      </c>
      <c r="E2753" s="471">
        <v>37.780382767146847</v>
      </c>
      <c r="F2753" s="467">
        <f>'2019 Actual plus Potential'!E2752</f>
        <v>0</v>
      </c>
    </row>
    <row r="2754" spans="1:6">
      <c r="A2754" s="467">
        <v>4</v>
      </c>
      <c r="B2754" s="467">
        <v>25</v>
      </c>
      <c r="C2754" s="467">
        <v>16</v>
      </c>
      <c r="D2754" s="471">
        <v>80.441311782333898</v>
      </c>
      <c r="E2754" s="471">
        <v>50.876831165340782</v>
      </c>
      <c r="F2754" s="467">
        <f>'2019 Actual plus Potential'!E2753</f>
        <v>0</v>
      </c>
    </row>
    <row r="2755" spans="1:6">
      <c r="A2755" s="467">
        <v>4</v>
      </c>
      <c r="B2755" s="467">
        <v>25</v>
      </c>
      <c r="C2755" s="467">
        <v>17</v>
      </c>
      <c r="D2755" s="471">
        <v>100.36341955763945</v>
      </c>
      <c r="E2755" s="471">
        <v>30.235570629972049</v>
      </c>
      <c r="F2755" s="467">
        <f>'2019 Actual plus Potential'!E2754</f>
        <v>0</v>
      </c>
    </row>
    <row r="2756" spans="1:6">
      <c r="A2756" s="467">
        <v>4</v>
      </c>
      <c r="B2756" s="467">
        <v>25</v>
      </c>
      <c r="C2756" s="467">
        <v>18</v>
      </c>
      <c r="D2756" s="471">
        <v>125.29544619913754</v>
      </c>
      <c r="E2756" s="471">
        <v>21.285053214362502</v>
      </c>
      <c r="F2756" s="467">
        <f>'2019 Actual plus Potential'!E2755</f>
        <v>0</v>
      </c>
    </row>
    <row r="2757" spans="1:6">
      <c r="A2757" s="467">
        <v>4</v>
      </c>
      <c r="B2757" s="467">
        <v>25</v>
      </c>
      <c r="C2757" s="467">
        <v>19</v>
      </c>
      <c r="D2757" s="471">
        <v>138.99621776422265</v>
      </c>
      <c r="E2757" s="471">
        <v>10.941346538378843</v>
      </c>
      <c r="F2757" s="467">
        <f>'2019 Actual plus Potential'!E2756</f>
        <v>1</v>
      </c>
    </row>
    <row r="2758" spans="1:6">
      <c r="A2758" s="467">
        <v>4</v>
      </c>
      <c r="B2758" s="467">
        <v>25</v>
      </c>
      <c r="C2758" s="467">
        <v>20</v>
      </c>
      <c r="D2758" s="471">
        <v>144</v>
      </c>
      <c r="E2758" s="471">
        <v>0.82371043861535154</v>
      </c>
      <c r="F2758" s="467">
        <f>'2019 Actual plus Potential'!E2757</f>
        <v>16</v>
      </c>
    </row>
    <row r="2759" spans="1:6">
      <c r="A2759" s="467">
        <v>4</v>
      </c>
      <c r="B2759" s="467">
        <v>25</v>
      </c>
      <c r="C2759" s="467">
        <v>21</v>
      </c>
      <c r="D2759" s="471">
        <v>144</v>
      </c>
      <c r="E2759" s="471">
        <v>0</v>
      </c>
      <c r="F2759" s="467">
        <f>'2019 Actual plus Potential'!E2758</f>
        <v>11</v>
      </c>
    </row>
    <row r="2760" spans="1:6">
      <c r="A2760" s="467">
        <v>4</v>
      </c>
      <c r="B2760" s="467">
        <v>25</v>
      </c>
      <c r="C2760" s="467">
        <v>22</v>
      </c>
      <c r="D2760" s="471">
        <v>144</v>
      </c>
      <c r="E2760" s="471">
        <v>2.5814287250053757E-2</v>
      </c>
      <c r="F2760" s="467">
        <f>'2019 Actual plus Potential'!E2759</f>
        <v>17</v>
      </c>
    </row>
    <row r="2761" spans="1:6">
      <c r="A2761" s="467">
        <v>4</v>
      </c>
      <c r="B2761" s="467">
        <v>25</v>
      </c>
      <c r="C2761" s="467">
        <v>23</v>
      </c>
      <c r="D2761" s="471">
        <v>144</v>
      </c>
      <c r="E2761" s="471">
        <v>0</v>
      </c>
      <c r="F2761" s="467">
        <f>'2019 Actual plus Potential'!E2760</f>
        <v>14</v>
      </c>
    </row>
    <row r="2762" spans="1:6">
      <c r="A2762" s="467">
        <v>4</v>
      </c>
      <c r="B2762" s="467">
        <v>25</v>
      </c>
      <c r="C2762" s="467">
        <v>24</v>
      </c>
      <c r="D2762" s="471">
        <v>144</v>
      </c>
      <c r="E2762" s="471">
        <v>0.91601607181251343</v>
      </c>
      <c r="F2762" s="467">
        <f>'2019 Actual plus Potential'!E2761</f>
        <v>3</v>
      </c>
    </row>
    <row r="2763" spans="1:6">
      <c r="A2763" s="467">
        <v>4</v>
      </c>
      <c r="B2763" s="467">
        <v>26</v>
      </c>
      <c r="C2763" s="467">
        <v>1</v>
      </c>
      <c r="D2763" s="471">
        <v>144</v>
      </c>
      <c r="E2763" s="471">
        <v>0.23545758976564179</v>
      </c>
      <c r="F2763" s="467">
        <f>'2019 Actual plus Potential'!E2762</f>
        <v>0</v>
      </c>
    </row>
    <row r="2764" spans="1:6">
      <c r="A2764" s="467">
        <v>4</v>
      </c>
      <c r="B2764" s="467">
        <v>26</v>
      </c>
      <c r="C2764" s="467">
        <v>2</v>
      </c>
      <c r="D2764" s="471">
        <v>128.7590038437944</v>
      </c>
      <c r="E2764" s="471">
        <v>0.50846323371317992</v>
      </c>
      <c r="F2764" s="467">
        <f>'2019 Actual plus Potential'!E2763</f>
        <v>0</v>
      </c>
    </row>
    <row r="2765" spans="1:6">
      <c r="A2765" s="467">
        <v>4</v>
      </c>
      <c r="B2765" s="467">
        <v>26</v>
      </c>
      <c r="C2765" s="467">
        <v>3</v>
      </c>
      <c r="D2765" s="471">
        <v>141.6956715608367</v>
      </c>
      <c r="E2765" s="471">
        <v>3.2072296280369811E-2</v>
      </c>
      <c r="F2765" s="467">
        <f>'2019 Actual plus Potential'!E2764</f>
        <v>0</v>
      </c>
    </row>
    <row r="2766" spans="1:6">
      <c r="A2766" s="467">
        <v>4</v>
      </c>
      <c r="B2766" s="467">
        <v>26</v>
      </c>
      <c r="C2766" s="467">
        <v>4</v>
      </c>
      <c r="D2766" s="471">
        <v>144</v>
      </c>
      <c r="E2766" s="471">
        <v>0.65865545044076546</v>
      </c>
      <c r="F2766" s="467">
        <f>'2019 Actual plus Potential'!E2765</f>
        <v>1</v>
      </c>
    </row>
    <row r="2767" spans="1:6">
      <c r="A2767" s="467">
        <v>4</v>
      </c>
      <c r="B2767" s="467">
        <v>26</v>
      </c>
      <c r="C2767" s="467">
        <v>5</v>
      </c>
      <c r="D2767" s="471">
        <v>144</v>
      </c>
      <c r="E2767" s="471">
        <v>7.7474151795312833</v>
      </c>
      <c r="F2767" s="467">
        <f>'2019 Actual plus Potential'!E2766</f>
        <v>12</v>
      </c>
    </row>
    <row r="2768" spans="1:6">
      <c r="A2768" s="467">
        <v>4</v>
      </c>
      <c r="B2768" s="467">
        <v>26</v>
      </c>
      <c r="C2768" s="467">
        <v>6</v>
      </c>
      <c r="D2768" s="471">
        <v>144</v>
      </c>
      <c r="E2768" s="471">
        <v>38.223919157170506</v>
      </c>
      <c r="F2768" s="467">
        <f>'2019 Actual plus Potential'!E2767</f>
        <v>20</v>
      </c>
    </row>
    <row r="2769" spans="1:6">
      <c r="A2769" s="467">
        <v>4</v>
      </c>
      <c r="B2769" s="467">
        <v>26</v>
      </c>
      <c r="C2769" s="467">
        <v>7</v>
      </c>
      <c r="D2769" s="471">
        <v>109.03714237884441</v>
      </c>
      <c r="E2769" s="471">
        <v>23.922804020640726</v>
      </c>
      <c r="F2769" s="467">
        <f>'2019 Actual plus Potential'!E2768</f>
        <v>25</v>
      </c>
    </row>
    <row r="2770" spans="1:6">
      <c r="A2770" s="467">
        <v>4</v>
      </c>
      <c r="B2770" s="467">
        <v>26</v>
      </c>
      <c r="C2770" s="467">
        <v>8</v>
      </c>
      <c r="D2770" s="471">
        <v>87.045125031230086</v>
      </c>
      <c r="E2770" s="471">
        <v>25.229945656847988</v>
      </c>
      <c r="F2770" s="467">
        <f>'2019 Actual plus Potential'!E2769</f>
        <v>42</v>
      </c>
    </row>
    <row r="2771" spans="1:6">
      <c r="A2771" s="467">
        <v>4</v>
      </c>
      <c r="B2771" s="467">
        <v>26</v>
      </c>
      <c r="C2771" s="467">
        <v>9</v>
      </c>
      <c r="D2771" s="471">
        <v>81.978853449815091</v>
      </c>
      <c r="E2771" s="471">
        <v>24.473508815308538</v>
      </c>
      <c r="F2771" s="467">
        <f>'2019 Actual plus Potential'!E2770</f>
        <v>32</v>
      </c>
    </row>
    <row r="2772" spans="1:6">
      <c r="A2772" s="467">
        <v>4</v>
      </c>
      <c r="B2772" s="467">
        <v>26</v>
      </c>
      <c r="C2772" s="467">
        <v>10</v>
      </c>
      <c r="D2772" s="471">
        <v>67.352882171422038</v>
      </c>
      <c r="E2772" s="471">
        <v>34.596620672973557</v>
      </c>
      <c r="F2772" s="467">
        <f>'2019 Actual plus Potential'!E2771</f>
        <v>11</v>
      </c>
    </row>
    <row r="2773" spans="1:6">
      <c r="A2773" s="467">
        <v>4</v>
      </c>
      <c r="B2773" s="467">
        <v>26</v>
      </c>
      <c r="C2773" s="467">
        <v>11</v>
      </c>
      <c r="D2773" s="471">
        <v>42.960482328655857</v>
      </c>
      <c r="E2773" s="471">
        <v>26.510490754676415</v>
      </c>
      <c r="F2773" s="467">
        <f>'2019 Actual plus Potential'!E2772</f>
        <v>36</v>
      </c>
    </row>
    <row r="2774" spans="1:6">
      <c r="A2774" s="467">
        <v>4</v>
      </c>
      <c r="B2774" s="467">
        <v>26</v>
      </c>
      <c r="C2774" s="467">
        <v>12</v>
      </c>
      <c r="D2774" s="471">
        <v>41.289427551813944</v>
      </c>
      <c r="E2774" s="471">
        <v>23.351760696624382</v>
      </c>
      <c r="F2774" s="467">
        <f>'2019 Actual plus Potential'!E2773</f>
        <v>55</v>
      </c>
    </row>
    <row r="2775" spans="1:6">
      <c r="A2775" s="467">
        <v>4</v>
      </c>
      <c r="B2775" s="467">
        <v>26</v>
      </c>
      <c r="C2775" s="467">
        <v>13</v>
      </c>
      <c r="D2775" s="471">
        <v>29.686034059492005</v>
      </c>
      <c r="E2775" s="471">
        <v>22.562469307675769</v>
      </c>
      <c r="F2775" s="467">
        <f>'2019 Actual plus Potential'!E2774</f>
        <v>70</v>
      </c>
    </row>
    <row r="2776" spans="1:6">
      <c r="A2776" s="467">
        <v>4</v>
      </c>
      <c r="B2776" s="467">
        <v>26</v>
      </c>
      <c r="C2776" s="467">
        <v>14</v>
      </c>
      <c r="D2776" s="471">
        <v>9.9124812772182622</v>
      </c>
      <c r="E2776" s="471">
        <v>19.907508976564177</v>
      </c>
      <c r="F2776" s="467">
        <f>'2019 Actual plus Potential'!E2775</f>
        <v>46</v>
      </c>
    </row>
    <row r="2777" spans="1:6">
      <c r="A2777" s="467">
        <v>4</v>
      </c>
      <c r="B2777" s="467">
        <v>26</v>
      </c>
      <c r="C2777" s="467">
        <v>15</v>
      </c>
      <c r="D2777" s="471">
        <v>2.7876925925653246</v>
      </c>
      <c r="E2777" s="471">
        <v>23.733499247473659</v>
      </c>
      <c r="F2777" s="467">
        <f>'2019 Actual plus Potential'!E2776</f>
        <v>66</v>
      </c>
    </row>
    <row r="2778" spans="1:6">
      <c r="A2778" s="467">
        <v>4</v>
      </c>
      <c r="B2778" s="467">
        <v>26</v>
      </c>
      <c r="C2778" s="467">
        <v>16</v>
      </c>
      <c r="D2778" s="471">
        <v>1.5474642752453458</v>
      </c>
      <c r="E2778" s="471">
        <v>33.521807622016773</v>
      </c>
      <c r="F2778" s="467">
        <f>'2019 Actual plus Potential'!E2777</f>
        <v>84</v>
      </c>
    </row>
    <row r="2779" spans="1:6">
      <c r="A2779" s="467">
        <v>4</v>
      </c>
      <c r="B2779" s="467">
        <v>26</v>
      </c>
      <c r="C2779" s="467">
        <v>17</v>
      </c>
      <c r="D2779" s="471">
        <v>1.9381166162269234</v>
      </c>
      <c r="E2779" s="471">
        <v>41.624364814018492</v>
      </c>
      <c r="F2779" s="467">
        <f>'2019 Actual plus Potential'!E2778</f>
        <v>84</v>
      </c>
    </row>
    <row r="2780" spans="1:6">
      <c r="A2780" s="467">
        <v>4</v>
      </c>
      <c r="B2780" s="467">
        <v>26</v>
      </c>
      <c r="C2780" s="467">
        <v>18</v>
      </c>
      <c r="D2780" s="471">
        <v>0.89302643311585372</v>
      </c>
      <c r="E2780" s="471">
        <v>34.542645345087074</v>
      </c>
      <c r="F2780" s="467">
        <f>'2019 Actual plus Potential'!E2779</f>
        <v>94</v>
      </c>
    </row>
    <row r="2781" spans="1:6">
      <c r="A2781" s="467">
        <v>4</v>
      </c>
      <c r="B2781" s="467">
        <v>26</v>
      </c>
      <c r="C2781" s="467">
        <v>19</v>
      </c>
      <c r="D2781" s="471">
        <v>9.8744063882982207</v>
      </c>
      <c r="E2781" s="471">
        <v>30.560987099548484</v>
      </c>
      <c r="F2781" s="467">
        <f>'2019 Actual plus Potential'!E2780</f>
        <v>91</v>
      </c>
    </row>
    <row r="2782" spans="1:6">
      <c r="A2782" s="467">
        <v>4</v>
      </c>
      <c r="B2782" s="467">
        <v>26</v>
      </c>
      <c r="C2782" s="467">
        <v>20</v>
      </c>
      <c r="D2782" s="471">
        <v>21.25658749147264</v>
      </c>
      <c r="E2782" s="471">
        <v>16.671336056761987</v>
      </c>
      <c r="F2782" s="467">
        <f>'2019 Actual plus Potential'!E2781</f>
        <v>91</v>
      </c>
    </row>
    <row r="2783" spans="1:6">
      <c r="A2783" s="467">
        <v>4</v>
      </c>
      <c r="B2783" s="467">
        <v>26</v>
      </c>
      <c r="C2783" s="467">
        <v>21</v>
      </c>
      <c r="D2783" s="471">
        <v>23.035249551304052</v>
      </c>
      <c r="E2783" s="471">
        <v>6.6819891421199733</v>
      </c>
      <c r="F2783" s="467">
        <f>'2019 Actual plus Potential'!E2782</f>
        <v>100</v>
      </c>
    </row>
    <row r="2784" spans="1:6">
      <c r="A2784" s="467">
        <v>4</v>
      </c>
      <c r="B2784" s="467">
        <v>26</v>
      </c>
      <c r="C2784" s="467">
        <v>22</v>
      </c>
      <c r="D2784" s="471">
        <v>8.4955475422570501</v>
      </c>
      <c r="E2784" s="471">
        <v>7.3476848527198459</v>
      </c>
      <c r="F2784" s="467">
        <f>'2019 Actual plus Potential'!E2783</f>
        <v>79</v>
      </c>
    </row>
    <row r="2785" spans="1:6">
      <c r="A2785" s="467">
        <v>4</v>
      </c>
      <c r="B2785" s="467">
        <v>26</v>
      </c>
      <c r="C2785" s="467">
        <v>23</v>
      </c>
      <c r="D2785" s="471">
        <v>11.422764067933356</v>
      </c>
      <c r="E2785" s="471">
        <v>7.1028402494087288</v>
      </c>
      <c r="F2785" s="467">
        <f>'2019 Actual plus Potential'!E2784</f>
        <v>35</v>
      </c>
    </row>
    <row r="2786" spans="1:6">
      <c r="A2786" s="467">
        <v>4</v>
      </c>
      <c r="B2786" s="467">
        <v>26</v>
      </c>
      <c r="C2786" s="467">
        <v>24</v>
      </c>
      <c r="D2786" s="471">
        <v>41.894559420668344</v>
      </c>
      <c r="E2786" s="471">
        <v>13.679225489142119</v>
      </c>
      <c r="F2786" s="467">
        <f>'2019 Actual plus Potential'!E2785</f>
        <v>56</v>
      </c>
    </row>
    <row r="2787" spans="1:6">
      <c r="A2787" s="467">
        <v>4</v>
      </c>
      <c r="B2787" s="467">
        <v>27</v>
      </c>
      <c r="C2787" s="467">
        <v>1</v>
      </c>
      <c r="D2787" s="471">
        <v>39.29107172153369</v>
      </c>
      <c r="E2787" s="471">
        <v>4.6676924854869917</v>
      </c>
      <c r="F2787" s="467">
        <f>'2019 Actual plus Potential'!E2786</f>
        <v>49</v>
      </c>
    </row>
    <row r="2788" spans="1:6">
      <c r="A2788" s="467">
        <v>4</v>
      </c>
      <c r="B2788" s="467">
        <v>27</v>
      </c>
      <c r="C2788" s="467">
        <v>2</v>
      </c>
      <c r="D2788" s="471">
        <v>75.95626284091918</v>
      </c>
      <c r="E2788" s="471">
        <v>3.3230027950978287</v>
      </c>
      <c r="F2788" s="467">
        <f>'2019 Actual plus Potential'!E2787</f>
        <v>86</v>
      </c>
    </row>
    <row r="2789" spans="1:6">
      <c r="A2789" s="467">
        <v>4</v>
      </c>
      <c r="B2789" s="467">
        <v>27</v>
      </c>
      <c r="C2789" s="467">
        <v>3</v>
      </c>
      <c r="D2789" s="471">
        <v>117.93875132404979</v>
      </c>
      <c r="E2789" s="471">
        <v>2.9303127284454957</v>
      </c>
      <c r="F2789" s="467">
        <f>'2019 Actual plus Potential'!E2788</f>
        <v>95</v>
      </c>
    </row>
    <row r="2790" spans="1:6">
      <c r="A2790" s="467">
        <v>4</v>
      </c>
      <c r="B2790" s="467">
        <v>27</v>
      </c>
      <c r="C2790" s="467">
        <v>4</v>
      </c>
      <c r="D2790" s="471">
        <v>123.63132390968057</v>
      </c>
      <c r="E2790" s="471">
        <v>7.0637276929692545</v>
      </c>
      <c r="F2790" s="467">
        <f>'2019 Actual plus Potential'!E2789</f>
        <v>88</v>
      </c>
    </row>
    <row r="2791" spans="1:6">
      <c r="A2791" s="467">
        <v>4</v>
      </c>
      <c r="B2791" s="467">
        <v>27</v>
      </c>
      <c r="C2791" s="467">
        <v>5</v>
      </c>
      <c r="D2791" s="471">
        <v>135.86153372811526</v>
      </c>
      <c r="E2791" s="471">
        <v>5.8301176628682008</v>
      </c>
      <c r="F2791" s="467">
        <f>'2019 Actual plus Potential'!E2790</f>
        <v>99</v>
      </c>
    </row>
    <row r="2792" spans="1:6">
      <c r="A2792" s="467">
        <v>4</v>
      </c>
      <c r="B2792" s="467">
        <v>27</v>
      </c>
      <c r="C2792" s="467">
        <v>6</v>
      </c>
      <c r="D2792" s="471">
        <v>138.70706561952187</v>
      </c>
      <c r="E2792" s="471">
        <v>0.76504160395613852</v>
      </c>
      <c r="F2792" s="467">
        <f>'2019 Actual plus Potential'!E2791</f>
        <v>101</v>
      </c>
    </row>
    <row r="2793" spans="1:6">
      <c r="A2793" s="467">
        <v>4</v>
      </c>
      <c r="B2793" s="467">
        <v>27</v>
      </c>
      <c r="C2793" s="467">
        <v>7</v>
      </c>
      <c r="D2793" s="471">
        <v>85.978767971014776</v>
      </c>
      <c r="E2793" s="471">
        <v>0.20573204687164051</v>
      </c>
      <c r="F2793" s="467">
        <f>'2019 Actual plus Potential'!E2792</f>
        <v>102</v>
      </c>
    </row>
    <row r="2794" spans="1:6">
      <c r="A2794" s="467">
        <v>4</v>
      </c>
      <c r="B2794" s="467">
        <v>27</v>
      </c>
      <c r="C2794" s="467">
        <v>8</v>
      </c>
      <c r="D2794" s="471">
        <v>102.35924897879268</v>
      </c>
      <c r="E2794" s="471">
        <v>0.56947882175876163</v>
      </c>
      <c r="F2794" s="467">
        <f>'2019 Actual plus Potential'!E2793</f>
        <v>101</v>
      </c>
    </row>
    <row r="2795" spans="1:6">
      <c r="A2795" s="467">
        <v>4</v>
      </c>
      <c r="B2795" s="467">
        <v>27</v>
      </c>
      <c r="C2795" s="467">
        <v>9</v>
      </c>
      <c r="D2795" s="471">
        <v>63.6488260234348</v>
      </c>
      <c r="E2795" s="471">
        <v>1.4323018168135886</v>
      </c>
      <c r="F2795" s="467">
        <f>'2019 Actual plus Potential'!E2794</f>
        <v>103</v>
      </c>
    </row>
    <row r="2796" spans="1:6">
      <c r="A2796" s="467">
        <v>4</v>
      </c>
      <c r="B2796" s="467">
        <v>27</v>
      </c>
      <c r="C2796" s="467">
        <v>10</v>
      </c>
      <c r="D2796" s="471">
        <v>32.433759612213009</v>
      </c>
      <c r="E2796" s="471">
        <v>0.58199483981939371</v>
      </c>
      <c r="F2796" s="467">
        <f>'2019 Actual plus Potential'!E2795</f>
        <v>104</v>
      </c>
    </row>
    <row r="2797" spans="1:6">
      <c r="A2797" s="467">
        <v>4</v>
      </c>
      <c r="B2797" s="467">
        <v>27</v>
      </c>
      <c r="C2797" s="467">
        <v>11</v>
      </c>
      <c r="D2797" s="471">
        <v>47.45236763515728</v>
      </c>
      <c r="E2797" s="471">
        <v>0.51472124274349607</v>
      </c>
      <c r="F2797" s="467">
        <f>'2019 Actual plus Potential'!E2796</f>
        <v>91</v>
      </c>
    </row>
    <row r="2798" spans="1:6">
      <c r="A2798" s="467">
        <v>4</v>
      </c>
      <c r="B2798" s="467">
        <v>27</v>
      </c>
      <c r="C2798" s="467">
        <v>12</v>
      </c>
      <c r="D2798" s="471">
        <v>70.78260564064081</v>
      </c>
      <c r="E2798" s="471">
        <v>0.43180262309180828</v>
      </c>
      <c r="F2798" s="467">
        <f>'2019 Actual plus Potential'!E2797</f>
        <v>84</v>
      </c>
    </row>
    <row r="2799" spans="1:6">
      <c r="A2799" s="467">
        <v>4</v>
      </c>
      <c r="B2799" s="467">
        <v>27</v>
      </c>
      <c r="C2799" s="467">
        <v>13</v>
      </c>
      <c r="D2799" s="471">
        <v>88.859439362903487</v>
      </c>
      <c r="E2799" s="471">
        <v>0.84639572135024732</v>
      </c>
      <c r="F2799" s="467">
        <f>'2019 Actual plus Potential'!E2798</f>
        <v>102</v>
      </c>
    </row>
    <row r="2800" spans="1:6">
      <c r="A2800" s="467">
        <v>4</v>
      </c>
      <c r="B2800" s="467">
        <v>27</v>
      </c>
      <c r="C2800" s="467">
        <v>14</v>
      </c>
      <c r="D2800" s="471">
        <v>90.320819238754865</v>
      </c>
      <c r="E2800" s="471">
        <v>4.6152816598580948E-2</v>
      </c>
      <c r="F2800" s="467">
        <f>'2019 Actual plus Potential'!E2799</f>
        <v>100</v>
      </c>
    </row>
    <row r="2801" spans="1:6">
      <c r="A2801" s="467">
        <v>4</v>
      </c>
      <c r="B2801" s="467">
        <v>27</v>
      </c>
      <c r="C2801" s="467">
        <v>15</v>
      </c>
      <c r="D2801" s="471">
        <v>51.258751084701046</v>
      </c>
      <c r="E2801" s="471">
        <v>0</v>
      </c>
      <c r="F2801" s="467">
        <f>'2019 Actual plus Potential'!E2800</f>
        <v>103</v>
      </c>
    </row>
    <row r="2802" spans="1:6">
      <c r="A2802" s="467">
        <v>4</v>
      </c>
      <c r="B2802" s="467">
        <v>27</v>
      </c>
      <c r="C2802" s="467">
        <v>16</v>
      </c>
      <c r="D2802" s="471">
        <v>28.028229943137323</v>
      </c>
      <c r="E2802" s="471">
        <v>0.10638615351537303</v>
      </c>
      <c r="F2802" s="467">
        <f>'2019 Actual plus Potential'!E2801</f>
        <v>101</v>
      </c>
    </row>
    <row r="2803" spans="1:6">
      <c r="A2803" s="467">
        <v>4</v>
      </c>
      <c r="B2803" s="467">
        <v>27</v>
      </c>
      <c r="C2803" s="467">
        <v>17</v>
      </c>
      <c r="D2803" s="471">
        <v>7.7997300558822058</v>
      </c>
      <c r="E2803" s="471">
        <v>0.53193076757686519</v>
      </c>
      <c r="F2803" s="467">
        <f>'2019 Actual plus Potential'!E2802</f>
        <v>97</v>
      </c>
    </row>
    <row r="2804" spans="1:6">
      <c r="A2804" s="467">
        <v>4</v>
      </c>
      <c r="B2804" s="467">
        <v>27</v>
      </c>
      <c r="C2804" s="467">
        <v>18</v>
      </c>
      <c r="D2804" s="471">
        <v>14.259739997286049</v>
      </c>
      <c r="E2804" s="471">
        <v>4.3344535046226618</v>
      </c>
      <c r="F2804" s="467">
        <f>'2019 Actual plus Potential'!E2803</f>
        <v>98</v>
      </c>
    </row>
    <row r="2805" spans="1:6">
      <c r="A2805" s="467">
        <v>4</v>
      </c>
      <c r="B2805" s="467">
        <v>27</v>
      </c>
      <c r="C2805" s="467">
        <v>19</v>
      </c>
      <c r="D2805" s="471">
        <v>21.855558470125974</v>
      </c>
      <c r="E2805" s="471">
        <v>19.316127123199312</v>
      </c>
      <c r="F2805" s="467">
        <f>'2019 Actual plus Potential'!E2804</f>
        <v>99</v>
      </c>
    </row>
    <row r="2806" spans="1:6">
      <c r="A2806" s="467">
        <v>4</v>
      </c>
      <c r="B2806" s="467">
        <v>27</v>
      </c>
      <c r="C2806" s="467">
        <v>20</v>
      </c>
      <c r="D2806" s="471">
        <v>39.107340598634345</v>
      </c>
      <c r="E2806" s="471">
        <v>28.802486562029671</v>
      </c>
      <c r="F2806" s="467">
        <f>'2019 Actual plus Potential'!E2805</f>
        <v>92</v>
      </c>
    </row>
    <row r="2807" spans="1:6">
      <c r="A2807" s="467">
        <v>4</v>
      </c>
      <c r="B2807" s="467">
        <v>27</v>
      </c>
      <c r="C2807" s="467">
        <v>21</v>
      </c>
      <c r="D2807" s="471">
        <v>30.351077064841416</v>
      </c>
      <c r="E2807" s="471">
        <v>45.016205708449796</v>
      </c>
      <c r="F2807" s="467">
        <f>'2019 Actual plus Potential'!E2806</f>
        <v>77</v>
      </c>
    </row>
    <row r="2808" spans="1:6">
      <c r="A2808" s="467">
        <v>4</v>
      </c>
      <c r="B2808" s="467">
        <v>27</v>
      </c>
      <c r="C2808" s="467">
        <v>22</v>
      </c>
      <c r="D2808" s="471">
        <v>50.386421241869144</v>
      </c>
      <c r="E2808" s="471">
        <v>36.182243711029884</v>
      </c>
      <c r="F2808" s="467">
        <f>'2019 Actual plus Potential'!E2807</f>
        <v>60</v>
      </c>
    </row>
    <row r="2809" spans="1:6">
      <c r="A2809" s="467">
        <v>4</v>
      </c>
      <c r="B2809" s="467">
        <v>27</v>
      </c>
      <c r="C2809" s="467">
        <v>23</v>
      </c>
      <c r="D2809" s="471">
        <v>72.655862070835113</v>
      </c>
      <c r="E2809" s="471">
        <v>34.709264835519242</v>
      </c>
      <c r="F2809" s="467">
        <f>'2019 Actual plus Potential'!E2808</f>
        <v>73</v>
      </c>
    </row>
    <row r="2810" spans="1:6">
      <c r="A2810" s="467">
        <v>4</v>
      </c>
      <c r="B2810" s="467">
        <v>27</v>
      </c>
      <c r="C2810" s="467">
        <v>24</v>
      </c>
      <c r="D2810" s="471">
        <v>103.66834482994346</v>
      </c>
      <c r="E2810" s="471">
        <v>64.84627182326382</v>
      </c>
      <c r="F2810" s="467">
        <f>'2019 Actual plus Potential'!E2809</f>
        <v>45</v>
      </c>
    </row>
    <row r="2811" spans="1:6">
      <c r="A2811" s="467">
        <v>4</v>
      </c>
      <c r="B2811" s="467">
        <v>28</v>
      </c>
      <c r="C2811" s="467">
        <v>1</v>
      </c>
      <c r="D2811" s="471">
        <v>87.141484655202703</v>
      </c>
      <c r="E2811" s="471">
        <v>60.266973715330032</v>
      </c>
      <c r="F2811" s="467">
        <f>'2019 Actual plus Potential'!E2810</f>
        <v>24</v>
      </c>
    </row>
    <row r="2812" spans="1:6">
      <c r="A2812" s="467">
        <v>4</v>
      </c>
      <c r="B2812" s="467">
        <v>28</v>
      </c>
      <c r="C2812" s="467">
        <v>2</v>
      </c>
      <c r="D2812" s="471">
        <v>60.976284301032294</v>
      </c>
      <c r="E2812" s="471">
        <v>68.910848688454095</v>
      </c>
      <c r="F2812" s="467">
        <f>'2019 Actual plus Potential'!E2811</f>
        <v>25</v>
      </c>
    </row>
    <row r="2813" spans="1:6">
      <c r="A2813" s="467">
        <v>4</v>
      </c>
      <c r="B2813" s="467">
        <v>28</v>
      </c>
      <c r="C2813" s="467">
        <v>3</v>
      </c>
      <c r="D2813" s="471">
        <v>107.94359999732701</v>
      </c>
      <c r="E2813" s="471">
        <v>54.543242205977201</v>
      </c>
      <c r="F2813" s="467">
        <f>'2019 Actual plus Potential'!E2812</f>
        <v>30</v>
      </c>
    </row>
    <row r="2814" spans="1:6">
      <c r="A2814" s="467">
        <v>4</v>
      </c>
      <c r="B2814" s="467">
        <v>28</v>
      </c>
      <c r="C2814" s="467">
        <v>4</v>
      </c>
      <c r="D2814" s="471">
        <v>73.379809087815616</v>
      </c>
      <c r="E2814" s="471">
        <v>53.865030477316708</v>
      </c>
      <c r="F2814" s="467">
        <f>'2019 Actual plus Potential'!E2813</f>
        <v>11</v>
      </c>
    </row>
    <row r="2815" spans="1:6">
      <c r="A2815" s="467">
        <v>4</v>
      </c>
      <c r="B2815" s="467">
        <v>28</v>
      </c>
      <c r="C2815" s="467">
        <v>5</v>
      </c>
      <c r="D2815" s="471">
        <v>25.2632115168742</v>
      </c>
      <c r="E2815" s="471">
        <v>52.160505267684364</v>
      </c>
      <c r="F2815" s="467">
        <f>'2019 Actual plus Potential'!E2814</f>
        <v>13</v>
      </c>
    </row>
    <row r="2816" spans="1:6">
      <c r="A2816" s="467">
        <v>4</v>
      </c>
      <c r="B2816" s="467">
        <v>28</v>
      </c>
      <c r="C2816" s="467">
        <v>6</v>
      </c>
      <c r="D2816" s="471">
        <v>5.027270947356719</v>
      </c>
      <c r="E2816" s="471">
        <v>59.406497473661581</v>
      </c>
      <c r="F2816" s="467">
        <f>'2019 Actual plus Potential'!E2815</f>
        <v>15</v>
      </c>
    </row>
    <row r="2817" spans="1:6">
      <c r="A2817" s="467">
        <v>4</v>
      </c>
      <c r="B2817" s="467">
        <v>28</v>
      </c>
      <c r="C2817" s="467">
        <v>7</v>
      </c>
      <c r="D2817" s="471">
        <v>22.85865287560193</v>
      </c>
      <c r="E2817" s="471">
        <v>49.200466996344879</v>
      </c>
      <c r="F2817" s="467">
        <f>'2019 Actual plus Potential'!E2816</f>
        <v>20</v>
      </c>
    </row>
    <row r="2818" spans="1:6">
      <c r="A2818" s="467">
        <v>4</v>
      </c>
      <c r="B2818" s="467">
        <v>28</v>
      </c>
      <c r="C2818" s="467">
        <v>8</v>
      </c>
      <c r="D2818" s="471">
        <v>19.29383923658953</v>
      </c>
      <c r="E2818" s="471">
        <v>33.480348312190927</v>
      </c>
      <c r="F2818" s="467">
        <f>'2019 Actual plus Potential'!E2817</f>
        <v>22</v>
      </c>
    </row>
    <row r="2819" spans="1:6">
      <c r="A2819" s="467">
        <v>4</v>
      </c>
      <c r="B2819" s="467">
        <v>28</v>
      </c>
      <c r="C2819" s="467">
        <v>9</v>
      </c>
      <c r="D2819" s="471">
        <v>17.396117340730186</v>
      </c>
      <c r="E2819" s="471">
        <v>41.068184261449147</v>
      </c>
      <c r="F2819" s="467">
        <f>'2019 Actual plus Potential'!E2818</f>
        <v>42</v>
      </c>
    </row>
    <row r="2820" spans="1:6">
      <c r="A2820" s="467">
        <v>4</v>
      </c>
      <c r="B2820" s="467">
        <v>28</v>
      </c>
      <c r="C2820" s="467">
        <v>10</v>
      </c>
      <c r="D2820" s="471">
        <v>10.212136181647915</v>
      </c>
      <c r="E2820" s="471">
        <v>31.157844710814878</v>
      </c>
      <c r="F2820" s="467">
        <f>'2019 Actual plus Potential'!E2819</f>
        <v>59</v>
      </c>
    </row>
    <row r="2821" spans="1:6">
      <c r="A2821" s="467">
        <v>4</v>
      </c>
      <c r="B2821" s="467">
        <v>28</v>
      </c>
      <c r="C2821" s="467">
        <v>11</v>
      </c>
      <c r="D2821" s="471">
        <v>19.917508873584762</v>
      </c>
      <c r="E2821" s="471">
        <v>17.117219200172006</v>
      </c>
      <c r="F2821" s="467">
        <f>'2019 Actual plus Potential'!E2820</f>
        <v>39</v>
      </c>
    </row>
    <row r="2822" spans="1:6">
      <c r="A2822" s="467">
        <v>4</v>
      </c>
      <c r="B2822" s="467">
        <v>28</v>
      </c>
      <c r="C2822" s="467">
        <v>12</v>
      </c>
      <c r="D2822" s="471">
        <v>12.141550602283386</v>
      </c>
      <c r="E2822" s="471">
        <v>6.3628306815738567</v>
      </c>
      <c r="F2822" s="467">
        <f>'2019 Actual plus Potential'!E2821</f>
        <v>17</v>
      </c>
    </row>
    <row r="2823" spans="1:6">
      <c r="A2823" s="467">
        <v>4</v>
      </c>
      <c r="B2823" s="467">
        <v>28</v>
      </c>
      <c r="C2823" s="467">
        <v>13</v>
      </c>
      <c r="D2823" s="471">
        <v>4.8781321037266903</v>
      </c>
      <c r="E2823" s="471">
        <v>7.7904389916147068</v>
      </c>
      <c r="F2823" s="467">
        <f>'2019 Actual plus Potential'!E2822</f>
        <v>13</v>
      </c>
    </row>
    <row r="2824" spans="1:6">
      <c r="A2824" s="467">
        <v>4</v>
      </c>
      <c r="B2824" s="467">
        <v>28</v>
      </c>
      <c r="C2824" s="467">
        <v>14</v>
      </c>
      <c r="D2824" s="471">
        <v>6.1465208176324868</v>
      </c>
      <c r="E2824" s="471">
        <v>9.6154308750806265</v>
      </c>
      <c r="F2824" s="467">
        <f>'2019 Actual plus Potential'!E2823</f>
        <v>23</v>
      </c>
    </row>
    <row r="2825" spans="1:6">
      <c r="A2825" s="467">
        <v>4</v>
      </c>
      <c r="B2825" s="467">
        <v>28</v>
      </c>
      <c r="C2825" s="467">
        <v>15</v>
      </c>
      <c r="D2825" s="471">
        <v>11.079226347461375</v>
      </c>
      <c r="E2825" s="471">
        <v>23.382268490647174</v>
      </c>
      <c r="F2825" s="467">
        <f>'2019 Actual plus Potential'!E2824</f>
        <v>28</v>
      </c>
    </row>
    <row r="2826" spans="1:6">
      <c r="A2826" s="467">
        <v>4</v>
      </c>
      <c r="B2826" s="467">
        <v>28</v>
      </c>
      <c r="C2826" s="467">
        <v>16</v>
      </c>
      <c r="D2826" s="471">
        <v>5.5780607360126107</v>
      </c>
      <c r="E2826" s="471">
        <v>22.291028165985814</v>
      </c>
      <c r="F2826" s="467">
        <f>'2019 Actual plus Potential'!E2825</f>
        <v>36</v>
      </c>
    </row>
    <row r="2827" spans="1:6">
      <c r="A2827" s="467">
        <v>4</v>
      </c>
      <c r="B2827" s="467">
        <v>28</v>
      </c>
      <c r="C2827" s="467">
        <v>17</v>
      </c>
      <c r="D2827" s="471">
        <v>3.8282014180926458</v>
      </c>
      <c r="E2827" s="471">
        <v>17.007704042141476</v>
      </c>
      <c r="F2827" s="467">
        <f>'2019 Actual plus Potential'!E2826</f>
        <v>26</v>
      </c>
    </row>
    <row r="2828" spans="1:6">
      <c r="A2828" s="467">
        <v>4</v>
      </c>
      <c r="B2828" s="467">
        <v>28</v>
      </c>
      <c r="C2828" s="467">
        <v>18</v>
      </c>
      <c r="D2828" s="471">
        <v>33.150451504163108</v>
      </c>
      <c r="E2828" s="471">
        <v>13.055771339496882</v>
      </c>
      <c r="F2828" s="467">
        <f>'2019 Actual plus Potential'!E2827</f>
        <v>41</v>
      </c>
    </row>
    <row r="2829" spans="1:6">
      <c r="A2829" s="467">
        <v>4</v>
      </c>
      <c r="B2829" s="467">
        <v>28</v>
      </c>
      <c r="C2829" s="467">
        <v>19</v>
      </c>
      <c r="D2829" s="471">
        <v>69.684753778825353</v>
      </c>
      <c r="E2829" s="471">
        <v>24.162172866050312</v>
      </c>
      <c r="F2829" s="467">
        <f>'2019 Actual plus Potential'!E2828</f>
        <v>39</v>
      </c>
    </row>
    <row r="2830" spans="1:6">
      <c r="A2830" s="467">
        <v>4</v>
      </c>
      <c r="B2830" s="467">
        <v>28</v>
      </c>
      <c r="C2830" s="467">
        <v>20</v>
      </c>
      <c r="D2830" s="471">
        <v>60.307814974107806</v>
      </c>
      <c r="E2830" s="471">
        <v>31.106216136314771</v>
      </c>
      <c r="F2830" s="467">
        <f>'2019 Actual plus Potential'!E2829</f>
        <v>30</v>
      </c>
    </row>
    <row r="2831" spans="1:6">
      <c r="A2831" s="467">
        <v>4</v>
      </c>
      <c r="B2831" s="467">
        <v>28</v>
      </c>
      <c r="C2831" s="467">
        <v>21</v>
      </c>
      <c r="D2831" s="471">
        <v>101.39005709184917</v>
      </c>
      <c r="E2831" s="471">
        <v>76.251493281014831</v>
      </c>
      <c r="F2831" s="467">
        <f>'2019 Actual plus Potential'!E2830</f>
        <v>57</v>
      </c>
    </row>
    <row r="2832" spans="1:6">
      <c r="A2832" s="467">
        <v>4</v>
      </c>
      <c r="B2832" s="467">
        <v>28</v>
      </c>
      <c r="C2832" s="467">
        <v>22</v>
      </c>
      <c r="D2832" s="471">
        <v>111.68917333865603</v>
      </c>
      <c r="E2832" s="471">
        <v>84.52536347022145</v>
      </c>
      <c r="F2832" s="467">
        <f>'2019 Actual plus Potential'!E2831</f>
        <v>89</v>
      </c>
    </row>
    <row r="2833" spans="1:6">
      <c r="A2833" s="467">
        <v>4</v>
      </c>
      <c r="B2833" s="467">
        <v>28</v>
      </c>
      <c r="C2833" s="467">
        <v>23</v>
      </c>
      <c r="D2833" s="471">
        <v>52.494997693888699</v>
      </c>
      <c r="E2833" s="471">
        <v>87.920333369167935</v>
      </c>
      <c r="F2833" s="467">
        <f>'2019 Actual plus Potential'!E2832</f>
        <v>90</v>
      </c>
    </row>
    <row r="2834" spans="1:6">
      <c r="A2834" s="467">
        <v>4</v>
      </c>
      <c r="B2834" s="467">
        <v>28</v>
      </c>
      <c r="C2834" s="467">
        <v>24</v>
      </c>
      <c r="D2834" s="471">
        <v>44.954042889330964</v>
      </c>
      <c r="E2834" s="471">
        <v>83.56475908406793</v>
      </c>
      <c r="F2834" s="467">
        <f>'2019 Actual plus Potential'!E2833</f>
        <v>82</v>
      </c>
    </row>
    <row r="2835" spans="1:6">
      <c r="A2835" s="467">
        <v>4</v>
      </c>
      <c r="B2835" s="467">
        <v>29</v>
      </c>
      <c r="C2835" s="467">
        <v>1</v>
      </c>
      <c r="D2835" s="471">
        <v>64.474902990457721</v>
      </c>
      <c r="E2835" s="471">
        <v>81.890741668458389</v>
      </c>
      <c r="F2835" s="467">
        <f>'2019 Actual plus Potential'!E2834</f>
        <v>64</v>
      </c>
    </row>
    <row r="2836" spans="1:6">
      <c r="A2836" s="467">
        <v>4</v>
      </c>
      <c r="B2836" s="467">
        <v>29</v>
      </c>
      <c r="C2836" s="467">
        <v>2</v>
      </c>
      <c r="D2836" s="471">
        <v>53.865599558883446</v>
      </c>
      <c r="E2836" s="471">
        <v>72.054715975059125</v>
      </c>
      <c r="F2836" s="467">
        <f>'2019 Actual plus Potential'!E2835</f>
        <v>55</v>
      </c>
    </row>
    <row r="2837" spans="1:6">
      <c r="A2837" s="467">
        <v>4</v>
      </c>
      <c r="B2837" s="467">
        <v>29</v>
      </c>
      <c r="C2837" s="467">
        <v>3</v>
      </c>
      <c r="D2837" s="471">
        <v>22.689679259671774</v>
      </c>
      <c r="E2837" s="471">
        <v>80.852694420554727</v>
      </c>
      <c r="F2837" s="467">
        <f>'2019 Actual plus Potential'!E2836</f>
        <v>61</v>
      </c>
    </row>
    <row r="2838" spans="1:6">
      <c r="A2838" s="467">
        <v>4</v>
      </c>
      <c r="B2838" s="467">
        <v>29</v>
      </c>
      <c r="C2838" s="467">
        <v>4</v>
      </c>
      <c r="D2838" s="471">
        <v>24.091458848686209</v>
      </c>
      <c r="E2838" s="471">
        <v>77.611827993979801</v>
      </c>
      <c r="F2838" s="467">
        <f>'2019 Actual plus Potential'!E2837</f>
        <v>55</v>
      </c>
    </row>
    <row r="2839" spans="1:6">
      <c r="A2839" s="467">
        <v>4</v>
      </c>
      <c r="B2839" s="467">
        <v>29</v>
      </c>
      <c r="C2839" s="467">
        <v>5</v>
      </c>
      <c r="D2839" s="471">
        <v>13.998624288394282</v>
      </c>
      <c r="E2839" s="471">
        <v>64.807941517953125</v>
      </c>
      <c r="F2839" s="467">
        <f>'2019 Actual plus Potential'!E2838</f>
        <v>57</v>
      </c>
    </row>
    <row r="2840" spans="1:6">
      <c r="A2840" s="467">
        <v>4</v>
      </c>
      <c r="B2840" s="467">
        <v>29</v>
      </c>
      <c r="C2840" s="467">
        <v>6</v>
      </c>
      <c r="D2840" s="471">
        <v>8.3148857772037683</v>
      </c>
      <c r="E2840" s="471">
        <v>51.981369759191573</v>
      </c>
      <c r="F2840" s="467">
        <f>'2019 Actual plus Potential'!E2839</f>
        <v>61</v>
      </c>
    </row>
    <row r="2841" spans="1:6">
      <c r="A2841" s="467">
        <v>4</v>
      </c>
      <c r="B2841" s="467">
        <v>29</v>
      </c>
      <c r="C2841" s="467">
        <v>7</v>
      </c>
      <c r="D2841" s="471">
        <v>6.3913363904543319</v>
      </c>
      <c r="E2841" s="471">
        <v>25.21038937862825</v>
      </c>
      <c r="F2841" s="467">
        <f>'2019 Actual plus Potential'!E2840</f>
        <v>66</v>
      </c>
    </row>
    <row r="2842" spans="1:6">
      <c r="A2842" s="467">
        <v>4</v>
      </c>
      <c r="B2842" s="467">
        <v>29</v>
      </c>
      <c r="C2842" s="467">
        <v>8</v>
      </c>
      <c r="D2842" s="471">
        <v>26.152224332831778</v>
      </c>
      <c r="E2842" s="471">
        <v>22.415406095463347</v>
      </c>
      <c r="F2842" s="467">
        <f>'2019 Actual plus Potential'!E2841</f>
        <v>69</v>
      </c>
    </row>
    <row r="2843" spans="1:6">
      <c r="A2843" s="467">
        <v>4</v>
      </c>
      <c r="B2843" s="467">
        <v>29</v>
      </c>
      <c r="C2843" s="467">
        <v>9</v>
      </c>
      <c r="D2843" s="471">
        <v>7.5513535988623879</v>
      </c>
      <c r="E2843" s="471">
        <v>41.554744463556226</v>
      </c>
      <c r="F2843" s="467">
        <f>'2019 Actual plus Potential'!E2842</f>
        <v>83</v>
      </c>
    </row>
    <row r="2844" spans="1:6">
      <c r="A2844" s="467">
        <v>4</v>
      </c>
      <c r="B2844" s="467">
        <v>29</v>
      </c>
      <c r="C2844" s="467">
        <v>10</v>
      </c>
      <c r="D2844" s="471">
        <v>3.176843404330973</v>
      </c>
      <c r="E2844" s="471">
        <v>39.258055149430227</v>
      </c>
      <c r="F2844" s="467">
        <f>'2019 Actual plus Potential'!E2843</f>
        <v>61</v>
      </c>
    </row>
    <row r="2845" spans="1:6">
      <c r="A2845" s="467">
        <v>4</v>
      </c>
      <c r="B2845" s="467">
        <v>29</v>
      </c>
      <c r="C2845" s="467">
        <v>11</v>
      </c>
      <c r="D2845" s="471">
        <v>4.5247696134396431</v>
      </c>
      <c r="E2845" s="471">
        <v>30.132313480971835</v>
      </c>
      <c r="F2845" s="467">
        <f>'2019 Actual plus Potential'!E2844</f>
        <v>29</v>
      </c>
    </row>
    <row r="2846" spans="1:6">
      <c r="A2846" s="467">
        <v>4</v>
      </c>
      <c r="B2846" s="467">
        <v>29</v>
      </c>
      <c r="C2846" s="467">
        <v>12</v>
      </c>
      <c r="D2846" s="471">
        <v>7.0102758970585391E-2</v>
      </c>
      <c r="E2846" s="471">
        <v>17.956574661363145</v>
      </c>
      <c r="F2846" s="467">
        <f>'2019 Actual plus Potential'!E2845</f>
        <v>18</v>
      </c>
    </row>
    <row r="2847" spans="1:6">
      <c r="A2847" s="467">
        <v>4</v>
      </c>
      <c r="B2847" s="467">
        <v>29</v>
      </c>
      <c r="C2847" s="467">
        <v>13</v>
      </c>
      <c r="D2847" s="471">
        <v>7.3935045699778462E-2</v>
      </c>
      <c r="E2847" s="471">
        <v>9.1343464308750804</v>
      </c>
      <c r="F2847" s="467">
        <f>'2019 Actual plus Potential'!E2846</f>
        <v>20</v>
      </c>
    </row>
    <row r="2848" spans="1:6">
      <c r="A2848" s="467">
        <v>4</v>
      </c>
      <c r="B2848" s="467">
        <v>29</v>
      </c>
      <c r="C2848" s="467">
        <v>14</v>
      </c>
      <c r="D2848" s="471">
        <v>3.7917667278061242E-4</v>
      </c>
      <c r="E2848" s="471">
        <v>7.1497753171361005</v>
      </c>
      <c r="F2848" s="467">
        <f>'2019 Actual plus Potential'!E2847</f>
        <v>26</v>
      </c>
    </row>
    <row r="2849" spans="1:6">
      <c r="A2849" s="467">
        <v>4</v>
      </c>
      <c r="B2849" s="467">
        <v>29</v>
      </c>
      <c r="C2849" s="467">
        <v>15</v>
      </c>
      <c r="D2849" s="471">
        <v>0.10347074995594563</v>
      </c>
      <c r="E2849" s="471">
        <v>2.8677326381423347</v>
      </c>
      <c r="F2849" s="467">
        <f>'2019 Actual plus Potential'!E2848</f>
        <v>24</v>
      </c>
    </row>
    <row r="2850" spans="1:6">
      <c r="A2850" s="467">
        <v>4</v>
      </c>
      <c r="B2850" s="467">
        <v>29</v>
      </c>
      <c r="C2850" s="467">
        <v>16</v>
      </c>
      <c r="D2850" s="471">
        <v>0.19847484543544841</v>
      </c>
      <c r="E2850" s="471">
        <v>2.894329176521178</v>
      </c>
      <c r="F2850" s="467">
        <f>'2019 Actual plus Potential'!E2849</f>
        <v>30</v>
      </c>
    </row>
    <row r="2851" spans="1:6">
      <c r="A2851" s="467">
        <v>4</v>
      </c>
      <c r="B2851" s="467">
        <v>29</v>
      </c>
      <c r="C2851" s="467">
        <v>17</v>
      </c>
      <c r="D2851" s="471">
        <v>5.3559232917267794</v>
      </c>
      <c r="E2851" s="471">
        <v>2.673734358202537</v>
      </c>
      <c r="F2851" s="467">
        <f>'2019 Actual plus Potential'!E2850</f>
        <v>27</v>
      </c>
    </row>
    <row r="2852" spans="1:6">
      <c r="A2852" s="467">
        <v>4</v>
      </c>
      <c r="B2852" s="467">
        <v>29</v>
      </c>
      <c r="C2852" s="467">
        <v>18</v>
      </c>
      <c r="D2852" s="471">
        <v>19.112519217480422</v>
      </c>
      <c r="E2852" s="471">
        <v>10.421149537733822</v>
      </c>
      <c r="F2852" s="467">
        <f>'2019 Actual plus Potential'!E2851</f>
        <v>36</v>
      </c>
    </row>
    <row r="2853" spans="1:6">
      <c r="A2853" s="467">
        <v>4</v>
      </c>
      <c r="B2853" s="467">
        <v>29</v>
      </c>
      <c r="C2853" s="467">
        <v>19</v>
      </c>
      <c r="D2853" s="471">
        <v>10.071025160012685</v>
      </c>
      <c r="E2853" s="471">
        <v>20.031886906041713</v>
      </c>
      <c r="F2853" s="467">
        <f>'2019 Actual plus Potential'!E2852</f>
        <v>55</v>
      </c>
    </row>
    <row r="2854" spans="1:6">
      <c r="A2854" s="467">
        <v>4</v>
      </c>
      <c r="B2854" s="467">
        <v>29</v>
      </c>
      <c r="C2854" s="467">
        <v>20</v>
      </c>
      <c r="D2854" s="471">
        <v>12.66280150720225</v>
      </c>
      <c r="E2854" s="471">
        <v>25.622635723500323</v>
      </c>
      <c r="F2854" s="467">
        <f>'2019 Actual plus Potential'!E2853</f>
        <v>66</v>
      </c>
    </row>
    <row r="2855" spans="1:6">
      <c r="A2855" s="467">
        <v>4</v>
      </c>
      <c r="B2855" s="467">
        <v>29</v>
      </c>
      <c r="C2855" s="467">
        <v>21</v>
      </c>
      <c r="D2855" s="471">
        <v>21.998538536328461</v>
      </c>
      <c r="E2855" s="471">
        <v>44.894174532358626</v>
      </c>
      <c r="F2855" s="467">
        <f>'2019 Actual plus Potential'!E2854</f>
        <v>17</v>
      </c>
    </row>
    <row r="2856" spans="1:6">
      <c r="A2856" s="467">
        <v>4</v>
      </c>
      <c r="B2856" s="467">
        <v>29</v>
      </c>
      <c r="C2856" s="467">
        <v>22</v>
      </c>
      <c r="D2856" s="471">
        <v>28.519036114236936</v>
      </c>
      <c r="E2856" s="471">
        <v>57.543957536013771</v>
      </c>
      <c r="F2856" s="467">
        <f>'2019 Actual plus Potential'!E2855</f>
        <v>19</v>
      </c>
    </row>
    <row r="2857" spans="1:6">
      <c r="A2857" s="467">
        <v>4</v>
      </c>
      <c r="B2857" s="467">
        <v>29</v>
      </c>
      <c r="C2857" s="467">
        <v>23</v>
      </c>
      <c r="D2857" s="471">
        <v>33.547167433347191</v>
      </c>
      <c r="E2857" s="471">
        <v>41.257489034616214</v>
      </c>
      <c r="F2857" s="467">
        <f>'2019 Actual plus Potential'!E2856</f>
        <v>37</v>
      </c>
    </row>
    <row r="2858" spans="1:6">
      <c r="A2858" s="467">
        <v>4</v>
      </c>
      <c r="B2858" s="467">
        <v>29</v>
      </c>
      <c r="C2858" s="467">
        <v>24</v>
      </c>
      <c r="D2858" s="471">
        <v>15.57953540863876</v>
      </c>
      <c r="E2858" s="471">
        <v>93.712902977854228</v>
      </c>
      <c r="F2858" s="467">
        <f>'2019 Actual plus Potential'!E2857</f>
        <v>46</v>
      </c>
    </row>
    <row r="2859" spans="1:6">
      <c r="A2859" s="467">
        <v>4</v>
      </c>
      <c r="B2859" s="467">
        <v>30</v>
      </c>
      <c r="C2859" s="467">
        <v>1</v>
      </c>
      <c r="D2859" s="471">
        <v>2.6160977143460555</v>
      </c>
      <c r="E2859" s="471">
        <v>99.805074768866902</v>
      </c>
      <c r="F2859" s="467">
        <f>'2019 Actual plus Potential'!E2858</f>
        <v>54</v>
      </c>
    </row>
    <row r="2860" spans="1:6">
      <c r="A2860" s="467">
        <v>4</v>
      </c>
      <c r="B2860" s="467">
        <v>30</v>
      </c>
      <c r="C2860" s="467">
        <v>2</v>
      </c>
      <c r="D2860" s="471">
        <v>19.022227289677303</v>
      </c>
      <c r="E2860" s="471">
        <v>99.76283320791228</v>
      </c>
      <c r="F2860" s="467">
        <f>'2019 Actual plus Potential'!E2859</f>
        <v>41</v>
      </c>
    </row>
    <row r="2861" spans="1:6">
      <c r="A2861" s="467">
        <v>4</v>
      </c>
      <c r="B2861" s="467">
        <v>30</v>
      </c>
      <c r="C2861" s="467">
        <v>3</v>
      </c>
      <c r="D2861" s="471">
        <v>13.715033489121112</v>
      </c>
      <c r="E2861" s="471">
        <v>89.523165932057623</v>
      </c>
      <c r="F2861" s="467">
        <f>'2019 Actual plus Potential'!E2860</f>
        <v>39</v>
      </c>
    </row>
    <row r="2862" spans="1:6">
      <c r="A2862" s="467">
        <v>4</v>
      </c>
      <c r="B2862" s="467">
        <v>30</v>
      </c>
      <c r="C2862" s="467">
        <v>4</v>
      </c>
      <c r="D2862" s="471">
        <v>29.203030462913787</v>
      </c>
      <c r="E2862" s="471">
        <v>62.328987690819183</v>
      </c>
      <c r="F2862" s="467">
        <f>'2019 Actual plus Potential'!E2861</f>
        <v>61</v>
      </c>
    </row>
    <row r="2863" spans="1:6">
      <c r="A2863" s="467">
        <v>4</v>
      </c>
      <c r="B2863" s="467">
        <v>30</v>
      </c>
      <c r="C2863" s="467">
        <v>5</v>
      </c>
      <c r="D2863" s="471">
        <v>43.052764929541205</v>
      </c>
      <c r="E2863" s="471">
        <v>73.651290528918508</v>
      </c>
      <c r="F2863" s="467">
        <f>'2019 Actual plus Potential'!E2862</f>
        <v>65</v>
      </c>
    </row>
    <row r="2864" spans="1:6">
      <c r="A2864" s="467">
        <v>4</v>
      </c>
      <c r="B2864" s="467">
        <v>30</v>
      </c>
      <c r="C2864" s="467">
        <v>6</v>
      </c>
      <c r="D2864" s="471">
        <v>11.879924451627081</v>
      </c>
      <c r="E2864" s="471">
        <v>93.402349279724802</v>
      </c>
      <c r="F2864" s="467">
        <f>'2019 Actual plus Potential'!E2863</f>
        <v>62</v>
      </c>
    </row>
    <row r="2865" spans="1:6">
      <c r="A2865" s="467">
        <v>4</v>
      </c>
      <c r="B2865" s="467">
        <v>30</v>
      </c>
      <c r="C2865" s="467">
        <v>7</v>
      </c>
      <c r="D2865" s="471">
        <v>1.2647871685941934</v>
      </c>
      <c r="E2865" s="471">
        <v>87.044994356052442</v>
      </c>
      <c r="F2865" s="467">
        <f>'2019 Actual plus Potential'!E2864</f>
        <v>65</v>
      </c>
    </row>
    <row r="2866" spans="1:6">
      <c r="A2866" s="467">
        <v>4</v>
      </c>
      <c r="B2866" s="467">
        <v>30</v>
      </c>
      <c r="C2866" s="467">
        <v>8</v>
      </c>
      <c r="D2866" s="471">
        <v>0</v>
      </c>
      <c r="E2866" s="471">
        <v>60.553277628467001</v>
      </c>
      <c r="F2866" s="467">
        <f>'2019 Actual plus Potential'!E2865</f>
        <v>38</v>
      </c>
    </row>
    <row r="2867" spans="1:6">
      <c r="A2867" s="467">
        <v>4</v>
      </c>
      <c r="B2867" s="467">
        <v>30</v>
      </c>
      <c r="C2867" s="467">
        <v>9</v>
      </c>
      <c r="D2867" s="471">
        <v>1.646476185417884</v>
      </c>
      <c r="E2867" s="471">
        <v>69.231571651257795</v>
      </c>
      <c r="F2867" s="467">
        <f>'2019 Actual plus Potential'!E2866</f>
        <v>43</v>
      </c>
    </row>
    <row r="2868" spans="1:6">
      <c r="A2868" s="467">
        <v>4</v>
      </c>
      <c r="B2868" s="467">
        <v>30</v>
      </c>
      <c r="C2868" s="467">
        <v>10</v>
      </c>
      <c r="D2868" s="471">
        <v>3.7857633022458894</v>
      </c>
      <c r="E2868" s="471">
        <v>33.417768221887769</v>
      </c>
      <c r="F2868" s="467">
        <f>'2019 Actual plus Potential'!E2867</f>
        <v>29</v>
      </c>
    </row>
    <row r="2869" spans="1:6">
      <c r="A2869" s="467">
        <v>4</v>
      </c>
      <c r="B2869" s="467">
        <v>30</v>
      </c>
      <c r="C2869" s="467">
        <v>11</v>
      </c>
      <c r="D2869" s="471">
        <v>5.7247946537058088</v>
      </c>
      <c r="E2869" s="471">
        <v>20.232925446140616</v>
      </c>
      <c r="F2869" s="467">
        <f>'2019 Actual plus Potential'!E2868</f>
        <v>23</v>
      </c>
    </row>
    <row r="2870" spans="1:6">
      <c r="A2870" s="467">
        <v>4</v>
      </c>
      <c r="B2870" s="467">
        <v>30</v>
      </c>
      <c r="C2870" s="467">
        <v>12</v>
      </c>
      <c r="D2870" s="471">
        <v>13.655353280128592</v>
      </c>
      <c r="E2870" s="471">
        <v>41.550050956783501</v>
      </c>
      <c r="F2870" s="467">
        <f>'2019 Actual plus Potential'!E2869</f>
        <v>25</v>
      </c>
    </row>
    <row r="2871" spans="1:6">
      <c r="A2871" s="467">
        <v>4</v>
      </c>
      <c r="B2871" s="467">
        <v>30</v>
      </c>
      <c r="C2871" s="467">
        <v>13</v>
      </c>
      <c r="D2871" s="471">
        <v>11.220881273670578</v>
      </c>
      <c r="E2871" s="471">
        <v>36.933987045796606</v>
      </c>
      <c r="F2871" s="467">
        <f>'2019 Actual plus Potential'!E2870</f>
        <v>27</v>
      </c>
    </row>
    <row r="2872" spans="1:6">
      <c r="A2872" s="467">
        <v>4</v>
      </c>
      <c r="B2872" s="467">
        <v>30</v>
      </c>
      <c r="C2872" s="467">
        <v>14</v>
      </c>
      <c r="D2872" s="471">
        <v>16.466082669287172</v>
      </c>
      <c r="E2872" s="471">
        <v>46.220090195656852</v>
      </c>
      <c r="F2872" s="467">
        <f>'2019 Actual plus Potential'!E2871</f>
        <v>14</v>
      </c>
    </row>
    <row r="2873" spans="1:6">
      <c r="A2873" s="467">
        <v>4</v>
      </c>
      <c r="B2873" s="467">
        <v>30</v>
      </c>
      <c r="C2873" s="467">
        <v>15</v>
      </c>
      <c r="D2873" s="471">
        <v>10.786014229188932</v>
      </c>
      <c r="E2873" s="471">
        <v>27.199653999139972</v>
      </c>
      <c r="F2873" s="467">
        <f>'2019 Actual plus Potential'!E2872</f>
        <v>9</v>
      </c>
    </row>
    <row r="2874" spans="1:6">
      <c r="A2874" s="467">
        <v>4</v>
      </c>
      <c r="B2874" s="467">
        <v>30</v>
      </c>
      <c r="C2874" s="467">
        <v>16</v>
      </c>
      <c r="D2874" s="471">
        <v>9.9612243956788493</v>
      </c>
      <c r="E2874" s="471">
        <v>30.366988819608686</v>
      </c>
      <c r="F2874" s="467">
        <f>'2019 Actual plus Potential'!E2873</f>
        <v>13</v>
      </c>
    </row>
    <row r="2875" spans="1:6">
      <c r="A2875" s="467">
        <v>4</v>
      </c>
      <c r="B2875" s="467">
        <v>30</v>
      </c>
      <c r="C2875" s="467">
        <v>17</v>
      </c>
      <c r="D2875" s="471">
        <v>12.920892652951943</v>
      </c>
      <c r="E2875" s="471">
        <v>23.480832132874653</v>
      </c>
      <c r="F2875" s="467">
        <f>'2019 Actual plus Potential'!E2874</f>
        <v>13</v>
      </c>
    </row>
    <row r="2876" spans="1:6">
      <c r="A2876" s="467">
        <v>4</v>
      </c>
      <c r="B2876" s="467">
        <v>30</v>
      </c>
      <c r="C2876" s="467">
        <v>18</v>
      </c>
      <c r="D2876" s="471">
        <v>9.9316490823334735</v>
      </c>
      <c r="E2876" s="471">
        <v>10.400028757256502</v>
      </c>
      <c r="F2876" s="467">
        <f>'2019 Actual plus Potential'!E2875</f>
        <v>12</v>
      </c>
    </row>
    <row r="2877" spans="1:6">
      <c r="A2877" s="467">
        <v>4</v>
      </c>
      <c r="B2877" s="467">
        <v>30</v>
      </c>
      <c r="C2877" s="467">
        <v>19</v>
      </c>
      <c r="D2877" s="471">
        <v>3.4570466461351712</v>
      </c>
      <c r="E2877" s="471">
        <v>9.4652386583530423E-2</v>
      </c>
      <c r="F2877" s="467">
        <f>'2019 Actual plus Potential'!E2876</f>
        <v>16</v>
      </c>
    </row>
    <row r="2878" spans="1:6">
      <c r="A2878" s="467">
        <v>4</v>
      </c>
      <c r="B2878" s="467">
        <v>30</v>
      </c>
      <c r="C2878" s="467">
        <v>20</v>
      </c>
      <c r="D2878" s="471">
        <v>17.556018615170505</v>
      </c>
      <c r="E2878" s="471">
        <v>0.82683944313050939</v>
      </c>
      <c r="F2878" s="467">
        <f>'2019 Actual plus Potential'!E2877</f>
        <v>17</v>
      </c>
    </row>
    <row r="2879" spans="1:6">
      <c r="A2879" s="467">
        <v>4</v>
      </c>
      <c r="B2879" s="467">
        <v>30</v>
      </c>
      <c r="C2879" s="467">
        <v>21</v>
      </c>
      <c r="D2879" s="471">
        <v>136.16740426635667</v>
      </c>
      <c r="E2879" s="471">
        <v>16.467168512147925</v>
      </c>
      <c r="F2879" s="467">
        <f>'2019 Actual plus Potential'!E2878</f>
        <v>4</v>
      </c>
    </row>
    <row r="2880" spans="1:6">
      <c r="A2880" s="467">
        <v>4</v>
      </c>
      <c r="B2880" s="467">
        <v>30</v>
      </c>
      <c r="C2880" s="467">
        <v>22</v>
      </c>
      <c r="D2880" s="471">
        <v>110.85699010546016</v>
      </c>
      <c r="E2880" s="471">
        <v>64.828280047301661</v>
      </c>
      <c r="F2880" s="467">
        <f>'2019 Actual plus Potential'!E2879</f>
        <v>0</v>
      </c>
    </row>
    <row r="2881" spans="1:6">
      <c r="A2881" s="467">
        <v>4</v>
      </c>
      <c r="B2881" s="467">
        <v>30</v>
      </c>
      <c r="C2881" s="467">
        <v>23</v>
      </c>
      <c r="D2881" s="471">
        <v>81.331843410243707</v>
      </c>
      <c r="E2881" s="471">
        <v>75.71174000215008</v>
      </c>
      <c r="F2881" s="467">
        <f>'2019 Actual plus Potential'!E2880</f>
        <v>2</v>
      </c>
    </row>
    <row r="2882" spans="1:6">
      <c r="A2882" s="467">
        <v>4</v>
      </c>
      <c r="B2882" s="467">
        <v>30</v>
      </c>
      <c r="C2882" s="467">
        <v>24</v>
      </c>
      <c r="D2882" s="471">
        <v>98.662755386078558</v>
      </c>
      <c r="E2882" s="471">
        <v>66.223816061062138</v>
      </c>
      <c r="F2882" s="467">
        <f>'2019 Actual plus Potential'!E2881</f>
        <v>10</v>
      </c>
    </row>
    <row r="2883" spans="1:6">
      <c r="A2883" s="467">
        <v>5</v>
      </c>
      <c r="B2883" s="467">
        <v>1</v>
      </c>
      <c r="C2883" s="467">
        <v>1</v>
      </c>
      <c r="D2883" s="471">
        <v>131.07634215878545</v>
      </c>
      <c r="E2883" s="471">
        <v>66.248065846054615</v>
      </c>
      <c r="F2883" s="467">
        <f>'2019 Actual plus Potential'!E2882</f>
        <v>28</v>
      </c>
    </row>
    <row r="2884" spans="1:6">
      <c r="A2884" s="467">
        <v>5</v>
      </c>
      <c r="B2884" s="467">
        <v>1</v>
      </c>
      <c r="C2884" s="467">
        <v>2</v>
      </c>
      <c r="D2884" s="471">
        <v>138.74005340519611</v>
      </c>
      <c r="E2884" s="471">
        <v>61.694582025370892</v>
      </c>
      <c r="F2884" s="467">
        <f>'2019 Actual plus Potential'!E2883</f>
        <v>22</v>
      </c>
    </row>
    <row r="2885" spans="1:6">
      <c r="A2885" s="467">
        <v>5</v>
      </c>
      <c r="B2885" s="467">
        <v>1</v>
      </c>
      <c r="C2885" s="467">
        <v>3</v>
      </c>
      <c r="D2885" s="471">
        <v>115.42880910430924</v>
      </c>
      <c r="E2885" s="471">
        <v>56.976043216512579</v>
      </c>
      <c r="F2885" s="467">
        <f>'2019 Actual plus Potential'!E2884</f>
        <v>33</v>
      </c>
    </row>
    <row r="2886" spans="1:6">
      <c r="A2886" s="467">
        <v>5</v>
      </c>
      <c r="B2886" s="467">
        <v>1</v>
      </c>
      <c r="C2886" s="467">
        <v>4</v>
      </c>
      <c r="D2886" s="471">
        <v>115.37055039855487</v>
      </c>
      <c r="E2886" s="471">
        <v>77.201146151365293</v>
      </c>
      <c r="F2886" s="467">
        <f>'2019 Actual plus Potential'!E2885</f>
        <v>32</v>
      </c>
    </row>
    <row r="2887" spans="1:6">
      <c r="A2887" s="467">
        <v>5</v>
      </c>
      <c r="B2887" s="467">
        <v>1</v>
      </c>
      <c r="C2887" s="467">
        <v>5</v>
      </c>
      <c r="D2887" s="471">
        <v>99.571085168829839</v>
      </c>
      <c r="E2887" s="471">
        <v>82.236496667383364</v>
      </c>
      <c r="F2887" s="467">
        <f>'2019 Actual plus Potential'!E2886</f>
        <v>51</v>
      </c>
    </row>
    <row r="2888" spans="1:6">
      <c r="A2888" s="467">
        <v>5</v>
      </c>
      <c r="B2888" s="467">
        <v>1</v>
      </c>
      <c r="C2888" s="467">
        <v>6</v>
      </c>
      <c r="D2888" s="471">
        <v>106.95469751959416</v>
      </c>
      <c r="E2888" s="471">
        <v>40.928943560524623</v>
      </c>
      <c r="F2888" s="467">
        <f>'2019 Actual plus Potential'!E2887</f>
        <v>57</v>
      </c>
    </row>
    <row r="2889" spans="1:6">
      <c r="A2889" s="467">
        <v>5</v>
      </c>
      <c r="B2889" s="467">
        <v>1</v>
      </c>
      <c r="C2889" s="467">
        <v>7</v>
      </c>
      <c r="D2889" s="471">
        <v>71.94040786623259</v>
      </c>
      <c r="E2889" s="471">
        <v>14.12510863255214</v>
      </c>
      <c r="F2889" s="467">
        <f>'2019 Actual plus Potential'!E2888</f>
        <v>57</v>
      </c>
    </row>
    <row r="2890" spans="1:6">
      <c r="A2890" s="467">
        <v>5</v>
      </c>
      <c r="B2890" s="467">
        <v>1</v>
      </c>
      <c r="C2890" s="467">
        <v>8</v>
      </c>
      <c r="D2890" s="471">
        <v>44.104144954705973</v>
      </c>
      <c r="E2890" s="471">
        <v>2.9029339389378621</v>
      </c>
      <c r="F2890" s="467">
        <f>'2019 Actual plus Potential'!E2889</f>
        <v>46</v>
      </c>
    </row>
    <row r="2891" spans="1:6">
      <c r="A2891" s="467">
        <v>5</v>
      </c>
      <c r="B2891" s="467">
        <v>1</v>
      </c>
      <c r="C2891" s="467">
        <v>9</v>
      </c>
      <c r="D2891" s="471">
        <v>38.773520753237577</v>
      </c>
      <c r="E2891" s="471">
        <v>2.5853399806493225</v>
      </c>
      <c r="F2891" s="467">
        <f>'2019 Actual plus Potential'!E2890</f>
        <v>44</v>
      </c>
    </row>
    <row r="2892" spans="1:6">
      <c r="A2892" s="467">
        <v>5</v>
      </c>
      <c r="B2892" s="467">
        <v>1</v>
      </c>
      <c r="C2892" s="467">
        <v>10</v>
      </c>
      <c r="D2892" s="471">
        <v>21.543361319354883</v>
      </c>
      <c r="E2892" s="471">
        <v>22.870676252418836</v>
      </c>
      <c r="F2892" s="467">
        <f>'2019 Actual plus Potential'!E2891</f>
        <v>70</v>
      </c>
    </row>
    <row r="2893" spans="1:6">
      <c r="A2893" s="467">
        <v>5</v>
      </c>
      <c r="B2893" s="467">
        <v>1</v>
      </c>
      <c r="C2893" s="467">
        <v>11</v>
      </c>
      <c r="D2893" s="471">
        <v>35.041256905151137</v>
      </c>
      <c r="E2893" s="471">
        <v>35.920189582885406</v>
      </c>
      <c r="F2893" s="467">
        <f>'2019 Actual plus Potential'!E2892</f>
        <v>57</v>
      </c>
    </row>
    <row r="2894" spans="1:6">
      <c r="A2894" s="467">
        <v>5</v>
      </c>
      <c r="B2894" s="467">
        <v>1</v>
      </c>
      <c r="C2894" s="467">
        <v>12</v>
      </c>
      <c r="D2894" s="471">
        <v>81.133394735319399</v>
      </c>
      <c r="E2894" s="471">
        <v>30.516398785207478</v>
      </c>
      <c r="F2894" s="467">
        <f>'2019 Actual plus Potential'!E2893</f>
        <v>43</v>
      </c>
    </row>
    <row r="2895" spans="1:6">
      <c r="A2895" s="467">
        <v>5</v>
      </c>
      <c r="B2895" s="467">
        <v>1</v>
      </c>
      <c r="C2895" s="467">
        <v>13</v>
      </c>
      <c r="D2895" s="471">
        <v>67.767311737003752</v>
      </c>
      <c r="E2895" s="471">
        <v>19.278579069017418</v>
      </c>
      <c r="F2895" s="467">
        <f>'2019 Actual plus Potential'!E2894</f>
        <v>73</v>
      </c>
    </row>
    <row r="2896" spans="1:6">
      <c r="A2896" s="467">
        <v>5</v>
      </c>
      <c r="B2896" s="467">
        <v>1</v>
      </c>
      <c r="C2896" s="467">
        <v>14</v>
      </c>
      <c r="D2896" s="471">
        <v>40.462703691170461</v>
      </c>
      <c r="E2896" s="471">
        <v>18.695019726940444</v>
      </c>
      <c r="F2896" s="467">
        <f>'2019 Actual plus Potential'!E2895</f>
        <v>85</v>
      </c>
    </row>
    <row r="2897" spans="1:6">
      <c r="A2897" s="467">
        <v>5</v>
      </c>
      <c r="B2897" s="467">
        <v>1</v>
      </c>
      <c r="C2897" s="467">
        <v>15</v>
      </c>
      <c r="D2897" s="471">
        <v>22.304804341663786</v>
      </c>
      <c r="E2897" s="471">
        <v>19.158894646312621</v>
      </c>
      <c r="F2897" s="467">
        <f>'2019 Actual plus Potential'!E2896</f>
        <v>93</v>
      </c>
    </row>
    <row r="2898" spans="1:6">
      <c r="A2898" s="467">
        <v>5</v>
      </c>
      <c r="B2898" s="467">
        <v>1</v>
      </c>
      <c r="C2898" s="467">
        <v>16</v>
      </c>
      <c r="D2898" s="471">
        <v>21.788930430788799</v>
      </c>
      <c r="E2898" s="471">
        <v>3.8627560739625886</v>
      </c>
      <c r="F2898" s="467">
        <f>'2019 Actual plus Potential'!E2897</f>
        <v>92</v>
      </c>
    </row>
    <row r="2899" spans="1:6">
      <c r="A2899" s="467">
        <v>5</v>
      </c>
      <c r="B2899" s="467">
        <v>1</v>
      </c>
      <c r="C2899" s="467">
        <v>17</v>
      </c>
      <c r="D2899" s="471">
        <v>20.024165642380424</v>
      </c>
      <c r="E2899" s="471">
        <v>7.4924013115459047</v>
      </c>
      <c r="F2899" s="467">
        <f>'2019 Actual plus Potential'!E2898</f>
        <v>78</v>
      </c>
    </row>
    <row r="2900" spans="1:6">
      <c r="A2900" s="467">
        <v>5</v>
      </c>
      <c r="B2900" s="467">
        <v>1</v>
      </c>
      <c r="C2900" s="467">
        <v>18</v>
      </c>
      <c r="D2900" s="471">
        <v>11.843870766005196</v>
      </c>
      <c r="E2900" s="471">
        <v>8.0438883573425066</v>
      </c>
      <c r="F2900" s="467">
        <f>'2019 Actual plus Potential'!E2899</f>
        <v>77</v>
      </c>
    </row>
    <row r="2901" spans="1:6">
      <c r="A2901" s="467">
        <v>5</v>
      </c>
      <c r="B2901" s="467">
        <v>1</v>
      </c>
      <c r="C2901" s="467">
        <v>19</v>
      </c>
      <c r="D2901" s="471">
        <v>6.3324317347328956</v>
      </c>
      <c r="E2901" s="471">
        <v>10.683203665878304</v>
      </c>
      <c r="F2901" s="467">
        <f>'2019 Actual plus Potential'!E2900</f>
        <v>62</v>
      </c>
    </row>
    <row r="2902" spans="1:6">
      <c r="A2902" s="467">
        <v>5</v>
      </c>
      <c r="B2902" s="467">
        <v>1</v>
      </c>
      <c r="C2902" s="467">
        <v>20</v>
      </c>
      <c r="D2902" s="471">
        <v>12.124412428583289</v>
      </c>
      <c r="E2902" s="471">
        <v>14.167350193506772</v>
      </c>
      <c r="F2902" s="467">
        <f>'2019 Actual plus Potential'!E2901</f>
        <v>38</v>
      </c>
    </row>
    <row r="2903" spans="1:6">
      <c r="A2903" s="467">
        <v>5</v>
      </c>
      <c r="B2903" s="467">
        <v>1</v>
      </c>
      <c r="C2903" s="467">
        <v>21</v>
      </c>
      <c r="D2903" s="471">
        <v>7.5311355981129227</v>
      </c>
      <c r="E2903" s="471">
        <v>10.971854332401636</v>
      </c>
      <c r="F2903" s="467">
        <f>'2019 Actual plus Potential'!E2902</f>
        <v>23</v>
      </c>
    </row>
    <row r="2904" spans="1:6">
      <c r="A2904" s="467">
        <v>5</v>
      </c>
      <c r="B2904" s="467">
        <v>1</v>
      </c>
      <c r="C2904" s="467">
        <v>22</v>
      </c>
      <c r="D2904" s="471">
        <v>6.7391925692095214</v>
      </c>
      <c r="E2904" s="471">
        <v>25.822892012470437</v>
      </c>
      <c r="F2904" s="467">
        <f>'2019 Actual plus Potential'!E2903</f>
        <v>22</v>
      </c>
    </row>
    <row r="2905" spans="1:6">
      <c r="A2905" s="467">
        <v>5</v>
      </c>
      <c r="B2905" s="467">
        <v>1</v>
      </c>
      <c r="C2905" s="467">
        <v>23</v>
      </c>
      <c r="D2905" s="471">
        <v>6.0697512623509287</v>
      </c>
      <c r="E2905" s="471">
        <v>56.076454418404644</v>
      </c>
      <c r="F2905" s="467">
        <f>'2019 Actual plus Potential'!E2904</f>
        <v>45</v>
      </c>
    </row>
    <row r="2906" spans="1:6">
      <c r="A2906" s="467">
        <v>5</v>
      </c>
      <c r="B2906" s="467">
        <v>1</v>
      </c>
      <c r="C2906" s="467">
        <v>24</v>
      </c>
      <c r="D2906" s="471">
        <v>1.0836040916104381</v>
      </c>
      <c r="E2906" s="471">
        <v>50.755582240378409</v>
      </c>
      <c r="F2906" s="467">
        <f>'2019 Actual plus Potential'!E2905</f>
        <v>74</v>
      </c>
    </row>
    <row r="2907" spans="1:6">
      <c r="A2907" s="467">
        <v>5</v>
      </c>
      <c r="B2907" s="467">
        <v>2</v>
      </c>
      <c r="C2907" s="467">
        <v>1</v>
      </c>
      <c r="D2907" s="471">
        <v>5.887711340079013E-3</v>
      </c>
      <c r="E2907" s="471">
        <v>64.44341249193721</v>
      </c>
      <c r="F2907" s="467">
        <f>'2019 Actual plus Potential'!E2906</f>
        <v>83</v>
      </c>
    </row>
    <row r="2908" spans="1:6">
      <c r="A2908" s="467">
        <v>5</v>
      </c>
      <c r="B2908" s="467">
        <v>2</v>
      </c>
      <c r="C2908" s="467">
        <v>2</v>
      </c>
      <c r="D2908" s="471">
        <v>1.0094322290747679</v>
      </c>
      <c r="E2908" s="471">
        <v>54.138818372393047</v>
      </c>
      <c r="F2908" s="467">
        <f>'2019 Actual plus Potential'!E2907</f>
        <v>69</v>
      </c>
    </row>
    <row r="2909" spans="1:6">
      <c r="A2909" s="467">
        <v>5</v>
      </c>
      <c r="B2909" s="467">
        <v>2</v>
      </c>
      <c r="C2909" s="467">
        <v>3</v>
      </c>
      <c r="D2909" s="471">
        <v>9.1666484717766412</v>
      </c>
      <c r="E2909" s="471">
        <v>22.416970597720923</v>
      </c>
      <c r="F2909" s="467">
        <f>'2019 Actual plus Potential'!E2908</f>
        <v>93</v>
      </c>
    </row>
    <row r="2910" spans="1:6">
      <c r="A2910" s="467">
        <v>5</v>
      </c>
      <c r="B2910" s="467">
        <v>2</v>
      </c>
      <c r="C2910" s="467">
        <v>4</v>
      </c>
      <c r="D2910" s="471">
        <v>10.250868827409681</v>
      </c>
      <c r="E2910" s="471">
        <v>22.694669748441196</v>
      </c>
      <c r="F2910" s="467">
        <f>'2019 Actual plus Potential'!E2909</f>
        <v>99</v>
      </c>
    </row>
    <row r="2911" spans="1:6">
      <c r="A2911" s="467">
        <v>5</v>
      </c>
      <c r="B2911" s="467">
        <v>2</v>
      </c>
      <c r="C2911" s="467">
        <v>5</v>
      </c>
      <c r="D2911" s="471">
        <v>17.500496614097074</v>
      </c>
      <c r="E2911" s="471">
        <v>52.248899645237579</v>
      </c>
      <c r="F2911" s="467">
        <f>'2019 Actual plus Potential'!E2910</f>
        <v>99</v>
      </c>
    </row>
    <row r="2912" spans="1:6">
      <c r="A2912" s="467">
        <v>5</v>
      </c>
      <c r="B2912" s="467">
        <v>2</v>
      </c>
      <c r="C2912" s="467">
        <v>6</v>
      </c>
      <c r="D2912" s="471">
        <v>25.335969798711851</v>
      </c>
      <c r="E2912" s="471">
        <v>75.317485433240165</v>
      </c>
      <c r="F2912" s="467">
        <f>'2019 Actual plus Potential'!E2911</f>
        <v>98</v>
      </c>
    </row>
    <row r="2913" spans="1:6">
      <c r="A2913" s="467">
        <v>5</v>
      </c>
      <c r="B2913" s="467">
        <v>2</v>
      </c>
      <c r="C2913" s="467">
        <v>7</v>
      </c>
      <c r="D2913" s="471">
        <v>31.875472174615776</v>
      </c>
      <c r="E2913" s="471">
        <v>69.776018436895285</v>
      </c>
      <c r="F2913" s="467">
        <f>'2019 Actual plus Potential'!E2912</f>
        <v>88</v>
      </c>
    </row>
    <row r="2914" spans="1:6">
      <c r="A2914" s="467">
        <v>5</v>
      </c>
      <c r="B2914" s="467">
        <v>2</v>
      </c>
      <c r="C2914" s="467">
        <v>8</v>
      </c>
      <c r="D2914" s="471">
        <v>7.8174518485275719</v>
      </c>
      <c r="E2914" s="471">
        <v>84.539443990539652</v>
      </c>
      <c r="F2914" s="467">
        <f>'2019 Actual plus Potential'!E2913</f>
        <v>63</v>
      </c>
    </row>
    <row r="2915" spans="1:6">
      <c r="A2915" s="467">
        <v>5</v>
      </c>
      <c r="B2915" s="467">
        <v>2</v>
      </c>
      <c r="C2915" s="467">
        <v>9</v>
      </c>
      <c r="D2915" s="471">
        <v>1.9764958564208457</v>
      </c>
      <c r="E2915" s="471">
        <v>94.090730273059563</v>
      </c>
      <c r="F2915" s="467">
        <f>'2019 Actual plus Potential'!E2914</f>
        <v>95</v>
      </c>
    </row>
    <row r="2916" spans="1:6">
      <c r="A2916" s="467">
        <v>5</v>
      </c>
      <c r="B2916" s="467">
        <v>2</v>
      </c>
      <c r="C2916" s="467">
        <v>10</v>
      </c>
      <c r="D2916" s="471">
        <v>0.36495073430227049</v>
      </c>
      <c r="E2916" s="471">
        <v>86.616320737475803</v>
      </c>
      <c r="F2916" s="467">
        <f>'2019 Actual plus Potential'!E2915</f>
        <v>102</v>
      </c>
    </row>
    <row r="2917" spans="1:6">
      <c r="A2917" s="467">
        <v>5</v>
      </c>
      <c r="B2917" s="467">
        <v>2</v>
      </c>
      <c r="C2917" s="467">
        <v>11</v>
      </c>
      <c r="D2917" s="471">
        <v>0.54885425101683039</v>
      </c>
      <c r="E2917" s="471">
        <v>83.323825736400764</v>
      </c>
      <c r="F2917" s="467">
        <f>'2019 Actual plus Potential'!E2916</f>
        <v>92</v>
      </c>
    </row>
    <row r="2918" spans="1:6">
      <c r="A2918" s="467">
        <v>5</v>
      </c>
      <c r="B2918" s="467">
        <v>2</v>
      </c>
      <c r="C2918" s="467">
        <v>12</v>
      </c>
      <c r="D2918" s="471">
        <v>0.75528125618620379</v>
      </c>
      <c r="E2918" s="471">
        <v>64.636628520748232</v>
      </c>
      <c r="F2918" s="467">
        <f>'2019 Actual plus Potential'!E2917</f>
        <v>88</v>
      </c>
    </row>
    <row r="2919" spans="1:6">
      <c r="A2919" s="467">
        <v>5</v>
      </c>
      <c r="B2919" s="467">
        <v>2</v>
      </c>
      <c r="C2919" s="467">
        <v>13</v>
      </c>
      <c r="D2919" s="471">
        <v>0.51696200129953052</v>
      </c>
      <c r="E2919" s="471">
        <v>26.598885132229629</v>
      </c>
      <c r="F2919" s="467">
        <f>'2019 Actual plus Potential'!E2918</f>
        <v>71</v>
      </c>
    </row>
    <row r="2920" spans="1:6">
      <c r="A2920" s="467">
        <v>5</v>
      </c>
      <c r="B2920" s="467">
        <v>2</v>
      </c>
      <c r="C2920" s="467">
        <v>14</v>
      </c>
      <c r="D2920" s="471">
        <v>6.6836336813086783E-3</v>
      </c>
      <c r="E2920" s="471">
        <v>17.133646473876588</v>
      </c>
      <c r="F2920" s="467">
        <f>'2019 Actual plus Potential'!E2919</f>
        <v>72</v>
      </c>
    </row>
    <row r="2921" spans="1:6">
      <c r="A2921" s="467">
        <v>5</v>
      </c>
      <c r="B2921" s="467">
        <v>2</v>
      </c>
      <c r="C2921" s="467">
        <v>15</v>
      </c>
      <c r="D2921" s="471">
        <v>1.2627761785109939</v>
      </c>
      <c r="E2921" s="471">
        <v>45.342404429155025</v>
      </c>
      <c r="F2921" s="467">
        <f>'2019 Actual plus Potential'!E2920</f>
        <v>74</v>
      </c>
    </row>
    <row r="2922" spans="1:6">
      <c r="A2922" s="467">
        <v>5</v>
      </c>
      <c r="B2922" s="467">
        <v>2</v>
      </c>
      <c r="C2922" s="467">
        <v>16</v>
      </c>
      <c r="D2922" s="471">
        <v>1.4929693656246239</v>
      </c>
      <c r="E2922" s="471">
        <v>56.149986024510866</v>
      </c>
      <c r="F2922" s="467">
        <f>'2019 Actual plus Potential'!E2921</f>
        <v>72</v>
      </c>
    </row>
    <row r="2923" spans="1:6">
      <c r="A2923" s="467">
        <v>5</v>
      </c>
      <c r="B2923" s="467">
        <v>2</v>
      </c>
      <c r="C2923" s="467">
        <v>17</v>
      </c>
      <c r="D2923" s="471">
        <v>3.0579636359996902</v>
      </c>
      <c r="E2923" s="471">
        <v>55.897318909911853</v>
      </c>
      <c r="F2923" s="467">
        <f>'2019 Actual plus Potential'!E2922</f>
        <v>71</v>
      </c>
    </row>
    <row r="2924" spans="1:6">
      <c r="A2924" s="467">
        <v>5</v>
      </c>
      <c r="B2924" s="467">
        <v>2</v>
      </c>
      <c r="C2924" s="467">
        <v>18</v>
      </c>
      <c r="D2924" s="471">
        <v>1.5746306368245537</v>
      </c>
      <c r="E2924" s="471">
        <v>66.301258922812295</v>
      </c>
      <c r="F2924" s="467">
        <f>'2019 Actual plus Potential'!E2923</f>
        <v>71</v>
      </c>
    </row>
    <row r="2925" spans="1:6">
      <c r="A2925" s="467">
        <v>5</v>
      </c>
      <c r="B2925" s="467">
        <v>2</v>
      </c>
      <c r="C2925" s="467">
        <v>19</v>
      </c>
      <c r="D2925" s="471">
        <v>0.51399331577660723</v>
      </c>
      <c r="E2925" s="471">
        <v>50.031999946248128</v>
      </c>
      <c r="F2925" s="467">
        <f>'2019 Actual plus Potential'!E2924</f>
        <v>83</v>
      </c>
    </row>
    <row r="2926" spans="1:6">
      <c r="A2926" s="467">
        <v>5</v>
      </c>
      <c r="B2926" s="467">
        <v>2</v>
      </c>
      <c r="C2926" s="467">
        <v>20</v>
      </c>
      <c r="D2926" s="471">
        <v>2.2379785163414283</v>
      </c>
      <c r="E2926" s="471">
        <v>85.734723715330034</v>
      </c>
      <c r="F2926" s="467">
        <f>'2019 Actual plus Potential'!E2925</f>
        <v>75</v>
      </c>
    </row>
    <row r="2927" spans="1:6">
      <c r="A2927" s="467">
        <v>5</v>
      </c>
      <c r="B2927" s="467">
        <v>2</v>
      </c>
      <c r="C2927" s="467">
        <v>21</v>
      </c>
      <c r="D2927" s="471">
        <v>14.801362360518558</v>
      </c>
      <c r="E2927" s="471">
        <v>96.799665932057621</v>
      </c>
      <c r="F2927" s="467">
        <f>'2019 Actual plus Potential'!E2926</f>
        <v>60</v>
      </c>
    </row>
    <row r="2928" spans="1:6">
      <c r="A2928" s="467">
        <v>5</v>
      </c>
      <c r="B2928" s="467">
        <v>2</v>
      </c>
      <c r="C2928" s="467">
        <v>22</v>
      </c>
      <c r="D2928" s="471">
        <v>33.859461071381652</v>
      </c>
      <c r="E2928" s="471">
        <v>88.205072780047303</v>
      </c>
      <c r="F2928" s="467">
        <f>'2019 Actual plus Potential'!E2927</f>
        <v>66</v>
      </c>
    </row>
    <row r="2929" spans="1:6">
      <c r="A2929" s="467">
        <v>5</v>
      </c>
      <c r="B2929" s="467">
        <v>2</v>
      </c>
      <c r="C2929" s="467">
        <v>23</v>
      </c>
      <c r="D2929" s="471">
        <v>43.750630719482757</v>
      </c>
      <c r="E2929" s="471">
        <v>77.764366964093739</v>
      </c>
      <c r="F2929" s="467">
        <f>'2019 Actual plus Potential'!E2928</f>
        <v>64</v>
      </c>
    </row>
    <row r="2930" spans="1:6">
      <c r="A2930" s="467">
        <v>5</v>
      </c>
      <c r="B2930" s="467">
        <v>2</v>
      </c>
      <c r="C2930" s="467">
        <v>24</v>
      </c>
      <c r="D2930" s="471">
        <v>43.910950353842139</v>
      </c>
      <c r="E2930" s="471">
        <v>61.416100623521828</v>
      </c>
      <c r="F2930" s="467">
        <f>'2019 Actual plus Potential'!E2929</f>
        <v>56</v>
      </c>
    </row>
    <row r="2931" spans="1:6">
      <c r="A2931" s="467">
        <v>5</v>
      </c>
      <c r="B2931" s="467">
        <v>3</v>
      </c>
      <c r="C2931" s="467">
        <v>1</v>
      </c>
      <c r="D2931" s="471">
        <v>53.760173215384</v>
      </c>
      <c r="E2931" s="471">
        <v>52.930240378413245</v>
      </c>
      <c r="F2931" s="467">
        <f>'2019 Actual plus Potential'!E2930</f>
        <v>55</v>
      </c>
    </row>
    <row r="2932" spans="1:6">
      <c r="A2932" s="467">
        <v>5</v>
      </c>
      <c r="B2932" s="467">
        <v>3</v>
      </c>
      <c r="C2932" s="467">
        <v>2</v>
      </c>
      <c r="D2932" s="471">
        <v>56.044968577335077</v>
      </c>
      <c r="E2932" s="471">
        <v>41.566478230488066</v>
      </c>
      <c r="F2932" s="467">
        <f>'2019 Actual plus Potential'!E2931</f>
        <v>65</v>
      </c>
    </row>
    <row r="2933" spans="1:6">
      <c r="A2933" s="467">
        <v>5</v>
      </c>
      <c r="B2933" s="467">
        <v>3</v>
      </c>
      <c r="C2933" s="467">
        <v>3</v>
      </c>
      <c r="D2933" s="471">
        <v>23.873181489374755</v>
      </c>
      <c r="E2933" s="471">
        <v>36.157211674908623</v>
      </c>
      <c r="F2933" s="467">
        <f>'2019 Actual plus Potential'!E2932</f>
        <v>71</v>
      </c>
    </row>
    <row r="2934" spans="1:6">
      <c r="A2934" s="467">
        <v>5</v>
      </c>
      <c r="B2934" s="467">
        <v>3</v>
      </c>
      <c r="C2934" s="467">
        <v>4</v>
      </c>
      <c r="D2934" s="471">
        <v>5.3932878461192519</v>
      </c>
      <c r="E2934" s="471">
        <v>14.630442861750161</v>
      </c>
      <c r="F2934" s="467">
        <f>'2019 Actual plus Potential'!E2933</f>
        <v>75</v>
      </c>
    </row>
    <row r="2935" spans="1:6">
      <c r="A2935" s="467">
        <v>5</v>
      </c>
      <c r="B2935" s="467">
        <v>3</v>
      </c>
      <c r="C2935" s="467">
        <v>5</v>
      </c>
      <c r="D2935" s="471">
        <v>14.321858900576567</v>
      </c>
      <c r="E2935" s="471">
        <v>10.791154321651256</v>
      </c>
      <c r="F2935" s="467">
        <f>'2019 Actual plus Potential'!E2934</f>
        <v>71</v>
      </c>
    </row>
    <row r="2936" spans="1:6">
      <c r="A2936" s="467">
        <v>5</v>
      </c>
      <c r="B2936" s="467">
        <v>3</v>
      </c>
      <c r="C2936" s="467">
        <v>6</v>
      </c>
      <c r="D2936" s="471">
        <v>28.536528662041487</v>
      </c>
      <c r="E2936" s="471">
        <v>1.4135277897226404</v>
      </c>
      <c r="F2936" s="467">
        <f>'2019 Actual plus Potential'!E2935</f>
        <v>80</v>
      </c>
    </row>
    <row r="2937" spans="1:6">
      <c r="A2937" s="467">
        <v>5</v>
      </c>
      <c r="B2937" s="467">
        <v>3</v>
      </c>
      <c r="C2937" s="467">
        <v>7</v>
      </c>
      <c r="D2937" s="471">
        <v>48.00320905238901</v>
      </c>
      <c r="E2937" s="471">
        <v>0.5608740593420769</v>
      </c>
      <c r="F2937" s="467">
        <f>'2019 Actual plus Potential'!E2936</f>
        <v>74</v>
      </c>
    </row>
    <row r="2938" spans="1:6">
      <c r="A2938" s="467">
        <v>5</v>
      </c>
      <c r="B2938" s="467">
        <v>3</v>
      </c>
      <c r="C2938" s="467">
        <v>8</v>
      </c>
      <c r="D2938" s="471">
        <v>15.596287777943701</v>
      </c>
      <c r="E2938" s="471">
        <v>0.75330783702429582</v>
      </c>
      <c r="F2938" s="467">
        <f>'2019 Actual plus Potential'!E2937</f>
        <v>46</v>
      </c>
    </row>
    <row r="2939" spans="1:6">
      <c r="A2939" s="467">
        <v>5</v>
      </c>
      <c r="B2939" s="467">
        <v>3</v>
      </c>
      <c r="C2939" s="467">
        <v>9</v>
      </c>
      <c r="D2939" s="471">
        <v>8.1616502764874355</v>
      </c>
      <c r="E2939" s="471">
        <v>2.0901750161255643</v>
      </c>
      <c r="F2939" s="467">
        <f>'2019 Actual plus Potential'!E2938</f>
        <v>40</v>
      </c>
    </row>
    <row r="2940" spans="1:6">
      <c r="A2940" s="467">
        <v>5</v>
      </c>
      <c r="B2940" s="467">
        <v>3</v>
      </c>
      <c r="C2940" s="467">
        <v>10</v>
      </c>
      <c r="D2940" s="471">
        <v>10.986773810745468</v>
      </c>
      <c r="E2940" s="471">
        <v>1.1999732315631049</v>
      </c>
      <c r="F2940" s="467">
        <f>'2019 Actual plus Potential'!E2939</f>
        <v>24</v>
      </c>
    </row>
    <row r="2941" spans="1:6">
      <c r="A2941" s="467">
        <v>5</v>
      </c>
      <c r="B2941" s="467">
        <v>3</v>
      </c>
      <c r="C2941" s="467">
        <v>11</v>
      </c>
      <c r="D2941" s="471">
        <v>14.414127230379792</v>
      </c>
      <c r="E2941" s="471">
        <v>0.4098995914857021</v>
      </c>
      <c r="F2941" s="467">
        <f>'2019 Actual plus Potential'!E2940</f>
        <v>22</v>
      </c>
    </row>
    <row r="2942" spans="1:6">
      <c r="A2942" s="467">
        <v>5</v>
      </c>
      <c r="B2942" s="467">
        <v>3</v>
      </c>
      <c r="C2942" s="467">
        <v>12</v>
      </c>
      <c r="D2942" s="471">
        <v>17.533045233891169</v>
      </c>
      <c r="E2942" s="471">
        <v>1.7201702322081274</v>
      </c>
      <c r="F2942" s="467">
        <f>'2019 Actual plus Potential'!E2941</f>
        <v>25</v>
      </c>
    </row>
    <row r="2943" spans="1:6">
      <c r="A2943" s="467">
        <v>5</v>
      </c>
      <c r="B2943" s="467">
        <v>3</v>
      </c>
      <c r="C2943" s="467">
        <v>13</v>
      </c>
      <c r="D2943" s="471">
        <v>19.444351195862211</v>
      </c>
      <c r="E2943" s="471">
        <v>4.379041818963664</v>
      </c>
      <c r="F2943" s="467">
        <f>'2019 Actual plus Potential'!E2942</f>
        <v>27</v>
      </c>
    </row>
    <row r="2944" spans="1:6">
      <c r="A2944" s="467">
        <v>5</v>
      </c>
      <c r="B2944" s="467">
        <v>3</v>
      </c>
      <c r="C2944" s="467">
        <v>14</v>
      </c>
      <c r="D2944" s="471">
        <v>20.887078759725899</v>
      </c>
      <c r="E2944" s="471">
        <v>5.4741933992689749</v>
      </c>
      <c r="F2944" s="467">
        <f>'2019 Actual plus Potential'!E2943</f>
        <v>18</v>
      </c>
    </row>
    <row r="2945" spans="1:6">
      <c r="A2945" s="467">
        <v>5</v>
      </c>
      <c r="B2945" s="467">
        <v>3</v>
      </c>
      <c r="C2945" s="467">
        <v>15</v>
      </c>
      <c r="D2945" s="471">
        <v>5.3269697259259123</v>
      </c>
      <c r="E2945" s="471">
        <v>0.57495457966028818</v>
      </c>
      <c r="F2945" s="467">
        <f>'2019 Actual plus Potential'!E2944</f>
        <v>11</v>
      </c>
    </row>
    <row r="2946" spans="1:6">
      <c r="A2946" s="467">
        <v>5</v>
      </c>
      <c r="B2946" s="467">
        <v>3</v>
      </c>
      <c r="C2946" s="467">
        <v>16</v>
      </c>
      <c r="D2946" s="471">
        <v>1.5490331923406855</v>
      </c>
      <c r="E2946" s="471">
        <v>2.3428421307245753</v>
      </c>
      <c r="F2946" s="467">
        <f>'2019 Actual plus Potential'!E2945</f>
        <v>7</v>
      </c>
    </row>
    <row r="2947" spans="1:6">
      <c r="A2947" s="467">
        <v>5</v>
      </c>
      <c r="B2947" s="467">
        <v>3</v>
      </c>
      <c r="C2947" s="467">
        <v>17</v>
      </c>
      <c r="D2947" s="471">
        <v>0.40175941901278767</v>
      </c>
      <c r="E2947" s="471">
        <v>3.5819279187271551</v>
      </c>
      <c r="F2947" s="467">
        <f>'2019 Actual plus Potential'!E2946</f>
        <v>6</v>
      </c>
    </row>
    <row r="2948" spans="1:6">
      <c r="A2948" s="467">
        <v>5</v>
      </c>
      <c r="B2948" s="467">
        <v>3</v>
      </c>
      <c r="C2948" s="467">
        <v>18</v>
      </c>
      <c r="D2948" s="471">
        <v>0.66456039131051625</v>
      </c>
      <c r="E2948" s="471">
        <v>10.099644323801332</v>
      </c>
      <c r="F2948" s="467">
        <f>'2019 Actual plus Potential'!E2947</f>
        <v>3</v>
      </c>
    </row>
    <row r="2949" spans="1:6">
      <c r="A2949" s="467">
        <v>5</v>
      </c>
      <c r="B2949" s="467">
        <v>3</v>
      </c>
      <c r="C2949" s="467">
        <v>19</v>
      </c>
      <c r="D2949" s="471">
        <v>0.76783532016444556</v>
      </c>
      <c r="E2949" s="471">
        <v>29.709115620296711</v>
      </c>
      <c r="F2949" s="467">
        <f>'2019 Actual plus Potential'!E2948</f>
        <v>3</v>
      </c>
    </row>
    <row r="2950" spans="1:6">
      <c r="A2950" s="467">
        <v>5</v>
      </c>
      <c r="B2950" s="467">
        <v>3</v>
      </c>
      <c r="C2950" s="467">
        <v>20</v>
      </c>
      <c r="D2950" s="471">
        <v>10.035696801494421</v>
      </c>
      <c r="E2950" s="471">
        <v>85.898996452375826</v>
      </c>
      <c r="F2950" s="467">
        <f>'2019 Actual plus Potential'!E2949</f>
        <v>3</v>
      </c>
    </row>
    <row r="2951" spans="1:6">
      <c r="A2951" s="467">
        <v>5</v>
      </c>
      <c r="B2951" s="467">
        <v>3</v>
      </c>
      <c r="C2951" s="467">
        <v>21</v>
      </c>
      <c r="D2951" s="471">
        <v>10.843680026411826</v>
      </c>
      <c r="E2951" s="471">
        <v>92.109288163835743</v>
      </c>
      <c r="F2951" s="467">
        <f>'2019 Actual plus Potential'!E2950</f>
        <v>9</v>
      </c>
    </row>
    <row r="2952" spans="1:6">
      <c r="A2952" s="467">
        <v>5</v>
      </c>
      <c r="B2952" s="467">
        <v>3</v>
      </c>
      <c r="C2952" s="467">
        <v>22</v>
      </c>
      <c r="D2952" s="471">
        <v>14.813684610808345</v>
      </c>
      <c r="E2952" s="471">
        <v>98.305499354977442</v>
      </c>
      <c r="F2952" s="467">
        <f>'2019 Actual plus Potential'!E2951</f>
        <v>5</v>
      </c>
    </row>
    <row r="2953" spans="1:6">
      <c r="A2953" s="467">
        <v>5</v>
      </c>
      <c r="B2953" s="467">
        <v>3</v>
      </c>
      <c r="C2953" s="467">
        <v>23</v>
      </c>
      <c r="D2953" s="471">
        <v>92.078472788653769</v>
      </c>
      <c r="E2953" s="471">
        <v>98.989969092668247</v>
      </c>
      <c r="F2953" s="467">
        <f>'2019 Actual plus Potential'!E2952</f>
        <v>3</v>
      </c>
    </row>
    <row r="2954" spans="1:6">
      <c r="A2954" s="467">
        <v>5</v>
      </c>
      <c r="B2954" s="467">
        <v>3</v>
      </c>
      <c r="C2954" s="467">
        <v>24</v>
      </c>
      <c r="D2954" s="471">
        <v>60.810909259433288</v>
      </c>
      <c r="E2954" s="471">
        <v>99.58760895506343</v>
      </c>
      <c r="F2954" s="467">
        <f>'2019 Actual plus Potential'!E2953</f>
        <v>2</v>
      </c>
    </row>
    <row r="2955" spans="1:6">
      <c r="A2955" s="467">
        <v>5</v>
      </c>
      <c r="B2955" s="467">
        <v>4</v>
      </c>
      <c r="C2955" s="467">
        <v>1</v>
      </c>
      <c r="D2955" s="471">
        <v>113.43641985392506</v>
      </c>
      <c r="E2955" s="471">
        <v>99.595431466351329</v>
      </c>
      <c r="F2955" s="467">
        <f>'2019 Actual plus Potential'!E2954</f>
        <v>0</v>
      </c>
    </row>
    <row r="2956" spans="1:6">
      <c r="A2956" s="467">
        <v>5</v>
      </c>
      <c r="B2956" s="467">
        <v>4</v>
      </c>
      <c r="C2956" s="467">
        <v>2</v>
      </c>
      <c r="D2956" s="471">
        <v>130.74154833245049</v>
      </c>
      <c r="E2956" s="471">
        <v>99.366231885615974</v>
      </c>
      <c r="F2956" s="467">
        <f>'2019 Actual plus Potential'!E2955</f>
        <v>0</v>
      </c>
    </row>
    <row r="2957" spans="1:6">
      <c r="A2957" s="467">
        <v>5</v>
      </c>
      <c r="B2957" s="467">
        <v>4</v>
      </c>
      <c r="C2957" s="467">
        <v>3</v>
      </c>
      <c r="D2957" s="471">
        <v>72.48366131038253</v>
      </c>
      <c r="E2957" s="471">
        <v>98.856986400774034</v>
      </c>
      <c r="F2957" s="467">
        <f>'2019 Actual plus Potential'!E2956</f>
        <v>0</v>
      </c>
    </row>
    <row r="2958" spans="1:6">
      <c r="A2958" s="467">
        <v>5</v>
      </c>
      <c r="B2958" s="467">
        <v>4</v>
      </c>
      <c r="C2958" s="467">
        <v>4</v>
      </c>
      <c r="D2958" s="471">
        <v>49.959962458889933</v>
      </c>
      <c r="E2958" s="471">
        <v>99.528940120404229</v>
      </c>
      <c r="F2958" s="467">
        <f>'2019 Actual plus Potential'!E2957</f>
        <v>0</v>
      </c>
    </row>
    <row r="2959" spans="1:6">
      <c r="A2959" s="467">
        <v>5</v>
      </c>
      <c r="B2959" s="467">
        <v>4</v>
      </c>
      <c r="C2959" s="467">
        <v>5</v>
      </c>
      <c r="D2959" s="471">
        <v>119.31362557009589</v>
      </c>
      <c r="E2959" s="471">
        <v>99.319296817888628</v>
      </c>
      <c r="F2959" s="467">
        <f>'2019 Actual plus Potential'!E2958</f>
        <v>0</v>
      </c>
    </row>
    <row r="2960" spans="1:6">
      <c r="A2960" s="467">
        <v>5</v>
      </c>
      <c r="B2960" s="467">
        <v>4</v>
      </c>
      <c r="C2960" s="467">
        <v>6</v>
      </c>
      <c r="D2960" s="471">
        <v>105.53930357972044</v>
      </c>
      <c r="E2960" s="471">
        <v>95.973608740055909</v>
      </c>
      <c r="F2960" s="467">
        <f>'2019 Actual plus Potential'!E2959</f>
        <v>0</v>
      </c>
    </row>
    <row r="2961" spans="1:6">
      <c r="A2961" s="467">
        <v>5</v>
      </c>
      <c r="B2961" s="467">
        <v>4</v>
      </c>
      <c r="C2961" s="467">
        <v>7</v>
      </c>
      <c r="D2961" s="471">
        <v>67.606977628570675</v>
      </c>
      <c r="E2961" s="471">
        <v>85.903689959148565</v>
      </c>
      <c r="F2961" s="467">
        <f>'2019 Actual plus Potential'!E2960</f>
        <v>0</v>
      </c>
    </row>
    <row r="2962" spans="1:6">
      <c r="A2962" s="467">
        <v>5</v>
      </c>
      <c r="B2962" s="467">
        <v>4</v>
      </c>
      <c r="C2962" s="467">
        <v>8</v>
      </c>
      <c r="D2962" s="471">
        <v>10.246152889211219</v>
      </c>
      <c r="E2962" s="471">
        <v>92.562993818533656</v>
      </c>
      <c r="F2962" s="467">
        <f>'2019 Actual plus Potential'!E2961</f>
        <v>3</v>
      </c>
    </row>
    <row r="2963" spans="1:6">
      <c r="A2963" s="467">
        <v>5</v>
      </c>
      <c r="B2963" s="467">
        <v>4</v>
      </c>
      <c r="C2963" s="467">
        <v>9</v>
      </c>
      <c r="D2963" s="471">
        <v>7.3926702841085641</v>
      </c>
      <c r="E2963" s="471">
        <v>96.190292302730597</v>
      </c>
      <c r="F2963" s="467">
        <f>'2019 Actual plus Potential'!E2962</f>
        <v>6</v>
      </c>
    </row>
    <row r="2964" spans="1:6">
      <c r="A2964" s="467">
        <v>5</v>
      </c>
      <c r="B2964" s="467">
        <v>4</v>
      </c>
      <c r="C2964" s="467">
        <v>10</v>
      </c>
      <c r="D2964" s="471">
        <v>11.666374037095999</v>
      </c>
      <c r="E2964" s="471">
        <v>84.711539238873357</v>
      </c>
      <c r="F2964" s="467">
        <f>'2019 Actual plus Potential'!E2963</f>
        <v>8</v>
      </c>
    </row>
    <row r="2965" spans="1:6">
      <c r="A2965" s="467">
        <v>5</v>
      </c>
      <c r="B2965" s="467">
        <v>4</v>
      </c>
      <c r="C2965" s="467">
        <v>11</v>
      </c>
      <c r="D2965" s="471">
        <v>6.30794708851408</v>
      </c>
      <c r="E2965" s="471">
        <v>89.582617017845635</v>
      </c>
      <c r="F2965" s="467">
        <f>'2019 Actual plus Potential'!E2964</f>
        <v>6</v>
      </c>
    </row>
    <row r="2966" spans="1:6">
      <c r="A2966" s="467">
        <v>5</v>
      </c>
      <c r="B2966" s="467">
        <v>4</v>
      </c>
      <c r="C2966" s="467">
        <v>12</v>
      </c>
      <c r="D2966" s="471">
        <v>0.93680305266860109</v>
      </c>
      <c r="E2966" s="471">
        <v>94.887844173296074</v>
      </c>
      <c r="F2966" s="467">
        <f>'2019 Actual plus Potential'!E2965</f>
        <v>5</v>
      </c>
    </row>
    <row r="2967" spans="1:6">
      <c r="A2967" s="467">
        <v>5</v>
      </c>
      <c r="B2967" s="467">
        <v>4</v>
      </c>
      <c r="C2967" s="467">
        <v>13</v>
      </c>
      <c r="D2967" s="471">
        <v>0.6821318537383898</v>
      </c>
      <c r="E2967" s="471">
        <v>96.414798376693184</v>
      </c>
      <c r="F2967" s="467">
        <f>'2019 Actual plus Potential'!E2966</f>
        <v>4</v>
      </c>
    </row>
    <row r="2968" spans="1:6">
      <c r="A2968" s="467">
        <v>5</v>
      </c>
      <c r="B2968" s="467">
        <v>4</v>
      </c>
      <c r="C2968" s="467">
        <v>14</v>
      </c>
      <c r="D2968" s="471">
        <v>0.86921016753852343</v>
      </c>
      <c r="E2968" s="471">
        <v>98.837430122554281</v>
      </c>
      <c r="F2968" s="467">
        <f>'2019 Actual plus Potential'!E2967</f>
        <v>5</v>
      </c>
    </row>
    <row r="2969" spans="1:6">
      <c r="A2969" s="467">
        <v>5</v>
      </c>
      <c r="B2969" s="467">
        <v>4</v>
      </c>
      <c r="C2969" s="467">
        <v>15</v>
      </c>
      <c r="D2969" s="471">
        <v>14.406354444282156</v>
      </c>
      <c r="E2969" s="471">
        <v>99.322425822403787</v>
      </c>
      <c r="F2969" s="467">
        <f>'2019 Actual plus Potential'!E2968</f>
        <v>9</v>
      </c>
    </row>
    <row r="2970" spans="1:6">
      <c r="A2970" s="467">
        <v>5</v>
      </c>
      <c r="B2970" s="467">
        <v>4</v>
      </c>
      <c r="C2970" s="467">
        <v>16</v>
      </c>
      <c r="D2970" s="471">
        <v>11.616786940486548</v>
      </c>
      <c r="E2970" s="471">
        <v>98.46977209202322</v>
      </c>
      <c r="F2970" s="467">
        <f>'2019 Actual plus Potential'!E2969</f>
        <v>12</v>
      </c>
    </row>
    <row r="2971" spans="1:6">
      <c r="A2971" s="467">
        <v>5</v>
      </c>
      <c r="B2971" s="467">
        <v>4</v>
      </c>
      <c r="C2971" s="467">
        <v>17</v>
      </c>
      <c r="D2971" s="471">
        <v>8.6478967282907107</v>
      </c>
      <c r="E2971" s="471">
        <v>98.832736615781556</v>
      </c>
      <c r="F2971" s="467">
        <f>'2019 Actual plus Potential'!E2970</f>
        <v>7</v>
      </c>
    </row>
    <row r="2972" spans="1:6">
      <c r="A2972" s="467">
        <v>5</v>
      </c>
      <c r="B2972" s="467">
        <v>4</v>
      </c>
      <c r="C2972" s="467">
        <v>18</v>
      </c>
      <c r="D2972" s="471">
        <v>19.431333146952269</v>
      </c>
      <c r="E2972" s="471">
        <v>99.381094657063002</v>
      </c>
      <c r="F2972" s="467">
        <f>'2019 Actual plus Potential'!E2971</f>
        <v>9</v>
      </c>
    </row>
    <row r="2973" spans="1:6">
      <c r="A2973" s="467">
        <v>5</v>
      </c>
      <c r="B2973" s="467">
        <v>4</v>
      </c>
      <c r="C2973" s="467">
        <v>19</v>
      </c>
      <c r="D2973" s="471">
        <v>55.127168869652394</v>
      </c>
      <c r="E2973" s="471">
        <v>99.45384401204042</v>
      </c>
      <c r="F2973" s="467">
        <f>'2019 Actual plus Potential'!E2972</f>
        <v>9</v>
      </c>
    </row>
    <row r="2974" spans="1:6">
      <c r="A2974" s="467">
        <v>5</v>
      </c>
      <c r="B2974" s="467">
        <v>4</v>
      </c>
      <c r="C2974" s="467">
        <v>20</v>
      </c>
      <c r="D2974" s="471">
        <v>95.57860072853569</v>
      </c>
      <c r="E2974" s="471">
        <v>99.832453558374539</v>
      </c>
      <c r="F2974" s="467">
        <f>'2019 Actual plus Potential'!E2973</f>
        <v>8</v>
      </c>
    </row>
    <row r="2975" spans="1:6">
      <c r="A2975" s="467">
        <v>5</v>
      </c>
      <c r="B2975" s="467">
        <v>4</v>
      </c>
      <c r="C2975" s="467">
        <v>21</v>
      </c>
      <c r="D2975" s="471">
        <v>115.78129588890538</v>
      </c>
      <c r="E2975" s="471">
        <v>99.351369114169017</v>
      </c>
      <c r="F2975" s="467">
        <f>'2019 Actual plus Potential'!E2974</f>
        <v>6</v>
      </c>
    </row>
    <row r="2976" spans="1:6">
      <c r="A2976" s="467">
        <v>5</v>
      </c>
      <c r="B2976" s="467">
        <v>4</v>
      </c>
      <c r="C2976" s="467">
        <v>22</v>
      </c>
      <c r="D2976" s="471">
        <v>18.044215987472743</v>
      </c>
      <c r="E2976" s="471">
        <v>99.790994248548699</v>
      </c>
      <c r="F2976" s="467">
        <f>'2019 Actual plus Potential'!E2975</f>
        <v>8</v>
      </c>
    </row>
    <row r="2977" spans="1:6">
      <c r="A2977" s="467">
        <v>5</v>
      </c>
      <c r="B2977" s="467">
        <v>4</v>
      </c>
      <c r="C2977" s="467">
        <v>23</v>
      </c>
      <c r="D2977" s="471">
        <v>15.932647388321506</v>
      </c>
      <c r="E2977" s="471">
        <v>99.777695979359294</v>
      </c>
      <c r="F2977" s="467">
        <f>'2019 Actual plus Potential'!E2976</f>
        <v>17</v>
      </c>
    </row>
    <row r="2978" spans="1:6">
      <c r="A2978" s="467">
        <v>5</v>
      </c>
      <c r="B2978" s="467">
        <v>4</v>
      </c>
      <c r="C2978" s="467">
        <v>24</v>
      </c>
      <c r="D2978" s="471">
        <v>21.490262138378498</v>
      </c>
      <c r="E2978" s="471">
        <v>99.779260481616859</v>
      </c>
      <c r="F2978" s="467">
        <f>'2019 Actual plus Potential'!E2977</f>
        <v>13</v>
      </c>
    </row>
    <row r="2979" spans="1:6">
      <c r="A2979" s="467">
        <v>5</v>
      </c>
      <c r="B2979" s="467">
        <v>5</v>
      </c>
      <c r="C2979" s="467">
        <v>1</v>
      </c>
      <c r="D2979" s="471">
        <v>16.193025711979487</v>
      </c>
      <c r="E2979" s="471">
        <v>99.75109944098044</v>
      </c>
      <c r="F2979" s="467">
        <f>'2019 Actual plus Potential'!E2978</f>
        <v>20</v>
      </c>
    </row>
    <row r="2980" spans="1:6">
      <c r="A2980" s="467">
        <v>5</v>
      </c>
      <c r="B2980" s="467">
        <v>5</v>
      </c>
      <c r="C2980" s="467">
        <v>2</v>
      </c>
      <c r="D2980" s="471">
        <v>37.049400954346353</v>
      </c>
      <c r="E2980" s="471">
        <v>96.996010965383789</v>
      </c>
      <c r="F2980" s="467">
        <f>'2019 Actual plus Potential'!E2979</f>
        <v>24</v>
      </c>
    </row>
    <row r="2981" spans="1:6">
      <c r="A2981" s="467">
        <v>5</v>
      </c>
      <c r="B2981" s="467">
        <v>5</v>
      </c>
      <c r="C2981" s="467">
        <v>3</v>
      </c>
      <c r="D2981" s="471">
        <v>11.840865836940793</v>
      </c>
      <c r="E2981" s="471">
        <v>93.976521608256292</v>
      </c>
      <c r="F2981" s="467">
        <f>'2019 Actual plus Potential'!E2980</f>
        <v>11</v>
      </c>
    </row>
    <row r="2982" spans="1:6">
      <c r="A2982" s="467">
        <v>5</v>
      </c>
      <c r="B2982" s="467">
        <v>5</v>
      </c>
      <c r="C2982" s="467">
        <v>4</v>
      </c>
      <c r="D2982" s="471">
        <v>7.4366283824400847</v>
      </c>
      <c r="E2982" s="471">
        <v>94.704797409159326</v>
      </c>
      <c r="F2982" s="467">
        <f>'2019 Actual plus Potential'!E2981</f>
        <v>11</v>
      </c>
    </row>
    <row r="2983" spans="1:6">
      <c r="A2983" s="467">
        <v>5</v>
      </c>
      <c r="B2983" s="467">
        <v>5</v>
      </c>
      <c r="C2983" s="467">
        <v>5</v>
      </c>
      <c r="D2983" s="471">
        <v>2.1814278337266808</v>
      </c>
      <c r="E2983" s="471">
        <v>92.35726177166201</v>
      </c>
      <c r="F2983" s="467">
        <f>'2019 Actual plus Potential'!E2982</f>
        <v>4</v>
      </c>
    </row>
    <row r="2984" spans="1:6">
      <c r="A2984" s="467">
        <v>5</v>
      </c>
      <c r="B2984" s="467">
        <v>5</v>
      </c>
      <c r="C2984" s="467">
        <v>6</v>
      </c>
      <c r="D2984" s="471">
        <v>1.2066215984720412</v>
      </c>
      <c r="E2984" s="471">
        <v>60.312344280799827</v>
      </c>
      <c r="F2984" s="467">
        <f>'2019 Actual plus Potential'!E2983</f>
        <v>1</v>
      </c>
    </row>
    <row r="2985" spans="1:6">
      <c r="A2985" s="467">
        <v>5</v>
      </c>
      <c r="B2985" s="467">
        <v>5</v>
      </c>
      <c r="C2985" s="467">
        <v>7</v>
      </c>
      <c r="D2985" s="471">
        <v>0.5009677821160673</v>
      </c>
      <c r="E2985" s="471">
        <v>54.556540475166642</v>
      </c>
      <c r="F2985" s="467">
        <f>'2019 Actual plus Potential'!E2984</f>
        <v>1</v>
      </c>
    </row>
    <row r="2986" spans="1:6">
      <c r="A2986" s="467">
        <v>5</v>
      </c>
      <c r="B2986" s="467">
        <v>5</v>
      </c>
      <c r="C2986" s="467">
        <v>8</v>
      </c>
      <c r="D2986" s="471">
        <v>0.11775148604198274</v>
      </c>
      <c r="E2986" s="471">
        <v>61.945684637712333</v>
      </c>
      <c r="F2986" s="467">
        <f>'2019 Actual plus Potential'!E2985</f>
        <v>2</v>
      </c>
    </row>
    <row r="2987" spans="1:6">
      <c r="A2987" s="467">
        <v>5</v>
      </c>
      <c r="B2987" s="467">
        <v>5</v>
      </c>
      <c r="C2987" s="467">
        <v>9</v>
      </c>
      <c r="D2987" s="471">
        <v>0</v>
      </c>
      <c r="E2987" s="471">
        <v>46.005753386368525</v>
      </c>
      <c r="F2987" s="467">
        <f>'2019 Actual plus Potential'!E2986</f>
        <v>3</v>
      </c>
    </row>
    <row r="2988" spans="1:6">
      <c r="A2988" s="467">
        <v>5</v>
      </c>
      <c r="B2988" s="467">
        <v>5</v>
      </c>
      <c r="C2988" s="467">
        <v>10</v>
      </c>
      <c r="D2988" s="471">
        <v>0</v>
      </c>
      <c r="E2988" s="471">
        <v>42.668670070952487</v>
      </c>
      <c r="F2988" s="467">
        <f>'2019 Actual plus Potential'!E2987</f>
        <v>0</v>
      </c>
    </row>
    <row r="2989" spans="1:6">
      <c r="A2989" s="467">
        <v>5</v>
      </c>
      <c r="B2989" s="467">
        <v>5</v>
      </c>
      <c r="C2989" s="467">
        <v>11</v>
      </c>
      <c r="D2989" s="471">
        <v>8.8383355722859991E-2</v>
      </c>
      <c r="E2989" s="471">
        <v>35.277961406149217</v>
      </c>
      <c r="F2989" s="467">
        <f>'2019 Actual plus Potential'!E2988</f>
        <v>1</v>
      </c>
    </row>
    <row r="2990" spans="1:6">
      <c r="A2990" s="467">
        <v>5</v>
      </c>
      <c r="B2990" s="467">
        <v>5</v>
      </c>
      <c r="C2990" s="467">
        <v>12</v>
      </c>
      <c r="D2990" s="471">
        <v>0.10932320932569574</v>
      </c>
      <c r="E2990" s="471">
        <v>32.970320576220168</v>
      </c>
      <c r="F2990" s="467">
        <f>'2019 Actual plus Potential'!E2989</f>
        <v>3</v>
      </c>
    </row>
    <row r="2991" spans="1:6">
      <c r="A2991" s="467">
        <v>5</v>
      </c>
      <c r="B2991" s="467">
        <v>5</v>
      </c>
      <c r="C2991" s="467">
        <v>13</v>
      </c>
      <c r="D2991" s="471">
        <v>0.7124755937077486</v>
      </c>
      <c r="E2991" s="471">
        <v>41.836354869920449</v>
      </c>
      <c r="F2991" s="467">
        <f>'2019 Actual plus Potential'!E2990</f>
        <v>2</v>
      </c>
    </row>
    <row r="2992" spans="1:6">
      <c r="A2992" s="467">
        <v>5</v>
      </c>
      <c r="B2992" s="467">
        <v>5</v>
      </c>
      <c r="C2992" s="467">
        <v>14</v>
      </c>
      <c r="D2992" s="471">
        <v>5.6621976699036161</v>
      </c>
      <c r="E2992" s="471">
        <v>55.030584659213076</v>
      </c>
      <c r="F2992" s="467">
        <f>'2019 Actual plus Potential'!E2991</f>
        <v>4</v>
      </c>
    </row>
    <row r="2993" spans="1:6">
      <c r="A2993" s="467">
        <v>5</v>
      </c>
      <c r="B2993" s="467">
        <v>5</v>
      </c>
      <c r="C2993" s="467">
        <v>15</v>
      </c>
      <c r="D2993" s="471">
        <v>7.4231224851146411</v>
      </c>
      <c r="E2993" s="471">
        <v>46.039390184906466</v>
      </c>
      <c r="F2993" s="467">
        <f>'2019 Actual plus Potential'!E2992</f>
        <v>8</v>
      </c>
    </row>
    <row r="2994" spans="1:6">
      <c r="A2994" s="467">
        <v>5</v>
      </c>
      <c r="B2994" s="467">
        <v>5</v>
      </c>
      <c r="C2994" s="467">
        <v>16</v>
      </c>
      <c r="D2994" s="471">
        <v>29.074302937325129</v>
      </c>
      <c r="E2994" s="471">
        <v>65.448605192431742</v>
      </c>
      <c r="F2994" s="467">
        <f>'2019 Actual plus Potential'!E2993</f>
        <v>12</v>
      </c>
    </row>
    <row r="2995" spans="1:6">
      <c r="A2995" s="467">
        <v>5</v>
      </c>
      <c r="B2995" s="467">
        <v>5</v>
      </c>
      <c r="C2995" s="467">
        <v>17</v>
      </c>
      <c r="D2995" s="471">
        <v>52.236372669072544</v>
      </c>
      <c r="E2995" s="471">
        <v>79.266289131369604</v>
      </c>
      <c r="F2995" s="467">
        <f>'2019 Actual plus Potential'!E2994</f>
        <v>12</v>
      </c>
    </row>
    <row r="2996" spans="1:6">
      <c r="A2996" s="467">
        <v>5</v>
      </c>
      <c r="B2996" s="467">
        <v>5</v>
      </c>
      <c r="C2996" s="467">
        <v>18</v>
      </c>
      <c r="D2996" s="471">
        <v>69.336544102623222</v>
      </c>
      <c r="E2996" s="471">
        <v>95.413516931842608</v>
      </c>
      <c r="F2996" s="467">
        <f>'2019 Actual plus Potential'!E2995</f>
        <v>7</v>
      </c>
    </row>
    <row r="2997" spans="1:6">
      <c r="A2997" s="467">
        <v>5</v>
      </c>
      <c r="B2997" s="467">
        <v>5</v>
      </c>
      <c r="C2997" s="467">
        <v>19</v>
      </c>
      <c r="D2997" s="471">
        <v>62.979835234233533</v>
      </c>
      <c r="E2997" s="471">
        <v>99.223079929047515</v>
      </c>
      <c r="F2997" s="467">
        <f>'2019 Actual plus Potential'!E2996</f>
        <v>8</v>
      </c>
    </row>
    <row r="2998" spans="1:6">
      <c r="A2998" s="467">
        <v>5</v>
      </c>
      <c r="B2998" s="467">
        <v>5</v>
      </c>
      <c r="C2998" s="467">
        <v>20</v>
      </c>
      <c r="D2998" s="471">
        <v>43.286805304445188</v>
      </c>
      <c r="E2998" s="471">
        <v>98.568335734250681</v>
      </c>
      <c r="F2998" s="467">
        <f>'2019 Actual plus Potential'!E2997</f>
        <v>12</v>
      </c>
    </row>
    <row r="2999" spans="1:6">
      <c r="A2999" s="467">
        <v>5</v>
      </c>
      <c r="B2999" s="467">
        <v>5</v>
      </c>
      <c r="C2999" s="467">
        <v>21</v>
      </c>
      <c r="D2999" s="471">
        <v>108.99779522186749</v>
      </c>
      <c r="E2999" s="471">
        <v>94.943384003440116</v>
      </c>
      <c r="F2999" s="467">
        <f>'2019 Actual plus Potential'!E2998</f>
        <v>8</v>
      </c>
    </row>
    <row r="3000" spans="1:6">
      <c r="A3000" s="467">
        <v>5</v>
      </c>
      <c r="B3000" s="467">
        <v>5</v>
      </c>
      <c r="C3000" s="467">
        <v>22</v>
      </c>
      <c r="D3000" s="471">
        <v>98.202723749393272</v>
      </c>
      <c r="E3000" s="471">
        <v>92.566122823048815</v>
      </c>
      <c r="F3000" s="467">
        <f>'2019 Actual plus Potential'!E2999</f>
        <v>12</v>
      </c>
    </row>
    <row r="3001" spans="1:6">
      <c r="A3001" s="467">
        <v>5</v>
      </c>
      <c r="B3001" s="467">
        <v>5</v>
      </c>
      <c r="C3001" s="467">
        <v>23</v>
      </c>
      <c r="D3001" s="471">
        <v>71.273092852970152</v>
      </c>
      <c r="E3001" s="471">
        <v>90.167740862180167</v>
      </c>
      <c r="F3001" s="467">
        <f>'2019 Actual plus Potential'!E3000</f>
        <v>14</v>
      </c>
    </row>
    <row r="3002" spans="1:6">
      <c r="A3002" s="467">
        <v>5</v>
      </c>
      <c r="B3002" s="467">
        <v>5</v>
      </c>
      <c r="C3002" s="467">
        <v>24</v>
      </c>
      <c r="D3002" s="471">
        <v>55.237686198738842</v>
      </c>
      <c r="E3002" s="471">
        <v>91.69234831219093</v>
      </c>
      <c r="F3002" s="467">
        <f>'2019 Actual plus Potential'!E3001</f>
        <v>63</v>
      </c>
    </row>
    <row r="3003" spans="1:6">
      <c r="A3003" s="467">
        <v>5</v>
      </c>
      <c r="B3003" s="467">
        <v>6</v>
      </c>
      <c r="C3003" s="467">
        <v>1</v>
      </c>
      <c r="D3003" s="471">
        <v>65.455129894804216</v>
      </c>
      <c r="E3003" s="471">
        <v>20.381553160610622</v>
      </c>
      <c r="F3003" s="467">
        <f>'2019 Actual plus Potential'!E3002</f>
        <v>88</v>
      </c>
    </row>
    <row r="3004" spans="1:6">
      <c r="A3004" s="467">
        <v>5</v>
      </c>
      <c r="B3004" s="467">
        <v>6</v>
      </c>
      <c r="C3004" s="467">
        <v>2</v>
      </c>
      <c r="D3004" s="471">
        <v>72.182454683548428</v>
      </c>
      <c r="E3004" s="471">
        <v>10.577599763491724</v>
      </c>
      <c r="F3004" s="467">
        <f>'2019 Actual plus Potential'!E3003</f>
        <v>94</v>
      </c>
    </row>
    <row r="3005" spans="1:6">
      <c r="A3005" s="467">
        <v>5</v>
      </c>
      <c r="B3005" s="467">
        <v>6</v>
      </c>
      <c r="C3005" s="467">
        <v>3</v>
      </c>
      <c r="D3005" s="471">
        <v>81.864935633479163</v>
      </c>
      <c r="E3005" s="471">
        <v>82.992933508922818</v>
      </c>
      <c r="F3005" s="467">
        <f>'2019 Actual plus Potential'!E3004</f>
        <v>71</v>
      </c>
    </row>
    <row r="3006" spans="1:6">
      <c r="A3006" s="467">
        <v>5</v>
      </c>
      <c r="B3006" s="467">
        <v>6</v>
      </c>
      <c r="C3006" s="467">
        <v>4</v>
      </c>
      <c r="D3006" s="471">
        <v>98.54696849704014</v>
      </c>
      <c r="E3006" s="471">
        <v>94.402066222317785</v>
      </c>
      <c r="F3006" s="467">
        <f>'2019 Actual plus Potential'!E3005</f>
        <v>57</v>
      </c>
    </row>
    <row r="3007" spans="1:6">
      <c r="A3007" s="467">
        <v>5</v>
      </c>
      <c r="B3007" s="467">
        <v>6</v>
      </c>
      <c r="C3007" s="467">
        <v>5</v>
      </c>
      <c r="D3007" s="471">
        <v>101.06196698793504</v>
      </c>
      <c r="E3007" s="471">
        <v>77.510135347237153</v>
      </c>
      <c r="F3007" s="467">
        <f>'2019 Actual plus Potential'!E3006</f>
        <v>68</v>
      </c>
    </row>
    <row r="3008" spans="1:6">
      <c r="A3008" s="467">
        <v>5</v>
      </c>
      <c r="B3008" s="467">
        <v>6</v>
      </c>
      <c r="C3008" s="467">
        <v>6</v>
      </c>
      <c r="D3008" s="471">
        <v>108.38484102830554</v>
      </c>
      <c r="E3008" s="471">
        <v>74.29821221242743</v>
      </c>
      <c r="F3008" s="467">
        <f>'2019 Actual plus Potential'!E3007</f>
        <v>62</v>
      </c>
    </row>
    <row r="3009" spans="1:6">
      <c r="A3009" s="467">
        <v>5</v>
      </c>
      <c r="B3009" s="467">
        <v>6</v>
      </c>
      <c r="C3009" s="467">
        <v>7</v>
      </c>
      <c r="D3009" s="471">
        <v>48.869437952454035</v>
      </c>
      <c r="E3009" s="471">
        <v>97.35037072672543</v>
      </c>
      <c r="F3009" s="467">
        <f>'2019 Actual plus Potential'!E3008</f>
        <v>38</v>
      </c>
    </row>
    <row r="3010" spans="1:6">
      <c r="A3010" s="467">
        <v>5</v>
      </c>
      <c r="B3010" s="467">
        <v>6</v>
      </c>
      <c r="C3010" s="467">
        <v>8</v>
      </c>
      <c r="D3010" s="471">
        <v>82.960267373071247</v>
      </c>
      <c r="E3010" s="471">
        <v>99.698688615351543</v>
      </c>
      <c r="F3010" s="467">
        <f>'2019 Actual plus Potential'!E3009</f>
        <v>16</v>
      </c>
    </row>
    <row r="3011" spans="1:6">
      <c r="A3011" s="467">
        <v>5</v>
      </c>
      <c r="B3011" s="467">
        <v>6</v>
      </c>
      <c r="C3011" s="467">
        <v>9</v>
      </c>
      <c r="D3011" s="471">
        <v>93.336074321349912</v>
      </c>
      <c r="E3011" s="471">
        <v>99.268450494517296</v>
      </c>
      <c r="F3011" s="467">
        <f>'2019 Actual plus Potential'!E3010</f>
        <v>17</v>
      </c>
    </row>
    <row r="3012" spans="1:6">
      <c r="A3012" s="467">
        <v>5</v>
      </c>
      <c r="B3012" s="467">
        <v>6</v>
      </c>
      <c r="C3012" s="467">
        <v>10</v>
      </c>
      <c r="D3012" s="471">
        <v>107.11613790099298</v>
      </c>
      <c r="E3012" s="471">
        <v>99.332595087078047</v>
      </c>
      <c r="F3012" s="467">
        <f>'2019 Actual plus Potential'!E3011</f>
        <v>28</v>
      </c>
    </row>
    <row r="3013" spans="1:6">
      <c r="A3013" s="467">
        <v>5</v>
      </c>
      <c r="B3013" s="467">
        <v>6</v>
      </c>
      <c r="C3013" s="467">
        <v>11</v>
      </c>
      <c r="D3013" s="471">
        <v>119.73058075769103</v>
      </c>
      <c r="E3013" s="471">
        <v>98.55347296280371</v>
      </c>
      <c r="F3013" s="467">
        <f>'2019 Actual plus Potential'!E3012</f>
        <v>36</v>
      </c>
    </row>
    <row r="3014" spans="1:6">
      <c r="A3014" s="467">
        <v>5</v>
      </c>
      <c r="B3014" s="467">
        <v>6</v>
      </c>
      <c r="C3014" s="467">
        <v>12</v>
      </c>
      <c r="D3014" s="471">
        <v>125.70984859970847</v>
      </c>
      <c r="E3014" s="471">
        <v>96.4734672113524</v>
      </c>
      <c r="F3014" s="467">
        <f>'2019 Actual plus Potential'!E3013</f>
        <v>21</v>
      </c>
    </row>
    <row r="3015" spans="1:6">
      <c r="A3015" s="467">
        <v>5</v>
      </c>
      <c r="B3015" s="467">
        <v>6</v>
      </c>
      <c r="C3015" s="467">
        <v>13</v>
      </c>
      <c r="D3015" s="471">
        <v>119.93302360624979</v>
      </c>
      <c r="E3015" s="471">
        <v>97.894817512362934</v>
      </c>
      <c r="F3015" s="467">
        <f>'2019 Actual plus Potential'!E3014</f>
        <v>27</v>
      </c>
    </row>
    <row r="3016" spans="1:6">
      <c r="A3016" s="467">
        <v>5</v>
      </c>
      <c r="B3016" s="467">
        <v>6</v>
      </c>
      <c r="C3016" s="467">
        <v>14</v>
      </c>
      <c r="D3016" s="471">
        <v>93.240134658100985</v>
      </c>
      <c r="E3016" s="471">
        <v>99.117476026660938</v>
      </c>
      <c r="F3016" s="467">
        <f>'2019 Actual plus Potential'!E3015</f>
        <v>31</v>
      </c>
    </row>
    <row r="3017" spans="1:6">
      <c r="A3017" s="467">
        <v>5</v>
      </c>
      <c r="B3017" s="467">
        <v>6</v>
      </c>
      <c r="C3017" s="467">
        <v>15</v>
      </c>
      <c r="D3017" s="471">
        <v>106.42305190989511</v>
      </c>
      <c r="E3017" s="471">
        <v>98.946163029456045</v>
      </c>
      <c r="F3017" s="467">
        <f>'2019 Actual plus Potential'!E3016</f>
        <v>19</v>
      </c>
    </row>
    <row r="3018" spans="1:6">
      <c r="A3018" s="467">
        <v>5</v>
      </c>
      <c r="B3018" s="467">
        <v>6</v>
      </c>
      <c r="C3018" s="467">
        <v>16</v>
      </c>
      <c r="D3018" s="471">
        <v>102.85945746611075</v>
      </c>
      <c r="E3018" s="471">
        <v>90.779461244893568</v>
      </c>
      <c r="F3018" s="467">
        <f>'2019 Actual plus Potential'!E3017</f>
        <v>19</v>
      </c>
    </row>
    <row r="3019" spans="1:6">
      <c r="A3019" s="467">
        <v>5</v>
      </c>
      <c r="B3019" s="467">
        <v>6</v>
      </c>
      <c r="C3019" s="467">
        <v>17</v>
      </c>
      <c r="D3019" s="471">
        <v>96.667780921206429</v>
      </c>
      <c r="E3019" s="471">
        <v>95.660708288540093</v>
      </c>
      <c r="F3019" s="467">
        <f>'2019 Actual plus Potential'!E3018</f>
        <v>10</v>
      </c>
    </row>
    <row r="3020" spans="1:6">
      <c r="A3020" s="467">
        <v>5</v>
      </c>
      <c r="B3020" s="467">
        <v>6</v>
      </c>
      <c r="C3020" s="467">
        <v>18</v>
      </c>
      <c r="D3020" s="471">
        <v>95.395038086699699</v>
      </c>
      <c r="E3020" s="471">
        <v>98.816309342076977</v>
      </c>
      <c r="F3020" s="467">
        <f>'2019 Actual plus Potential'!E3019</f>
        <v>14</v>
      </c>
    </row>
    <row r="3021" spans="1:6">
      <c r="A3021" s="467">
        <v>5</v>
      </c>
      <c r="B3021" s="467">
        <v>6</v>
      </c>
      <c r="C3021" s="467">
        <v>19</v>
      </c>
      <c r="D3021" s="471">
        <v>108.92408999126255</v>
      </c>
      <c r="E3021" s="471">
        <v>91.644630993334758</v>
      </c>
      <c r="F3021" s="467">
        <f>'2019 Actual plus Potential'!E3020</f>
        <v>14</v>
      </c>
    </row>
    <row r="3022" spans="1:6">
      <c r="A3022" s="467">
        <v>5</v>
      </c>
      <c r="B3022" s="467">
        <v>6</v>
      </c>
      <c r="C3022" s="467">
        <v>20</v>
      </c>
      <c r="D3022" s="471">
        <v>135.15346276206802</v>
      </c>
      <c r="E3022" s="471">
        <v>91.765879918297145</v>
      </c>
      <c r="F3022" s="467">
        <f>'2019 Actual plus Potential'!E3021</f>
        <v>6</v>
      </c>
    </row>
    <row r="3023" spans="1:6">
      <c r="A3023" s="467">
        <v>5</v>
      </c>
      <c r="B3023" s="467">
        <v>6</v>
      </c>
      <c r="C3023" s="467">
        <v>21</v>
      </c>
      <c r="D3023" s="471">
        <v>142.31189141090613</v>
      </c>
      <c r="E3023" s="471">
        <v>99.223079929047515</v>
      </c>
      <c r="F3023" s="467">
        <f>'2019 Actual plus Potential'!E3022</f>
        <v>7</v>
      </c>
    </row>
    <row r="3024" spans="1:6">
      <c r="A3024" s="467">
        <v>5</v>
      </c>
      <c r="B3024" s="467">
        <v>6</v>
      </c>
      <c r="C3024" s="467">
        <v>22</v>
      </c>
      <c r="D3024" s="471">
        <v>144</v>
      </c>
      <c r="E3024" s="471">
        <v>99.619681251343806</v>
      </c>
      <c r="F3024" s="467">
        <f>'2019 Actual plus Potential'!E3023</f>
        <v>5</v>
      </c>
    </row>
    <row r="3025" spans="1:6">
      <c r="A3025" s="467">
        <v>5</v>
      </c>
      <c r="B3025" s="467">
        <v>6</v>
      </c>
      <c r="C3025" s="467">
        <v>23</v>
      </c>
      <c r="D3025" s="471">
        <v>144</v>
      </c>
      <c r="E3025" s="471">
        <v>99.464013276714681</v>
      </c>
      <c r="F3025" s="467">
        <f>'2019 Actual plus Potential'!E3024</f>
        <v>23</v>
      </c>
    </row>
    <row r="3026" spans="1:6">
      <c r="A3026" s="467">
        <v>5</v>
      </c>
      <c r="B3026" s="467">
        <v>6</v>
      </c>
      <c r="C3026" s="467">
        <v>24</v>
      </c>
      <c r="D3026" s="471">
        <v>144</v>
      </c>
      <c r="E3026" s="471">
        <v>99.473400290260159</v>
      </c>
      <c r="F3026" s="467">
        <f>'2019 Actual plus Potential'!E3025</f>
        <v>18</v>
      </c>
    </row>
    <row r="3027" spans="1:6">
      <c r="A3027" s="467">
        <v>5</v>
      </c>
      <c r="B3027" s="467">
        <v>7</v>
      </c>
      <c r="C3027" s="467">
        <v>1</v>
      </c>
      <c r="D3027" s="471">
        <v>144</v>
      </c>
      <c r="E3027" s="471">
        <v>99.108871264244257</v>
      </c>
      <c r="F3027" s="467">
        <f>'2019 Actual plus Potential'!E3026</f>
        <v>7</v>
      </c>
    </row>
    <row r="3028" spans="1:6">
      <c r="A3028" s="467">
        <v>5</v>
      </c>
      <c r="B3028" s="467">
        <v>7</v>
      </c>
      <c r="C3028" s="467">
        <v>2</v>
      </c>
      <c r="D3028" s="471">
        <v>144</v>
      </c>
      <c r="E3028" s="471">
        <v>98.600408030531071</v>
      </c>
      <c r="F3028" s="467">
        <f>'2019 Actual plus Potential'!E3027</f>
        <v>53</v>
      </c>
    </row>
    <row r="3029" spans="1:6">
      <c r="A3029" s="467">
        <v>5</v>
      </c>
      <c r="B3029" s="467">
        <v>7</v>
      </c>
      <c r="C3029" s="467">
        <v>3</v>
      </c>
      <c r="D3029" s="471">
        <v>144</v>
      </c>
      <c r="E3029" s="471">
        <v>95.296961513652974</v>
      </c>
      <c r="F3029" s="467">
        <f>'2019 Actual plus Potential'!E3028</f>
        <v>65</v>
      </c>
    </row>
    <row r="3030" spans="1:6">
      <c r="A3030" s="467">
        <v>5</v>
      </c>
      <c r="B3030" s="467">
        <v>7</v>
      </c>
      <c r="C3030" s="467">
        <v>4</v>
      </c>
      <c r="D3030" s="471">
        <v>135.79298515189279</v>
      </c>
      <c r="E3030" s="471">
        <v>91.71581584605461</v>
      </c>
      <c r="F3030" s="467">
        <f>'2019 Actual plus Potential'!E3029</f>
        <v>78</v>
      </c>
    </row>
    <row r="3031" spans="1:6">
      <c r="A3031" s="467">
        <v>5</v>
      </c>
      <c r="B3031" s="467">
        <v>7</v>
      </c>
      <c r="C3031" s="467">
        <v>5</v>
      </c>
      <c r="D3031" s="471">
        <v>136.46193951188454</v>
      </c>
      <c r="E3031" s="471">
        <v>83.441945656847977</v>
      </c>
      <c r="F3031" s="467">
        <f>'2019 Actual plus Potential'!E3030</f>
        <v>46</v>
      </c>
    </row>
    <row r="3032" spans="1:6">
      <c r="A3032" s="467">
        <v>5</v>
      </c>
      <c r="B3032" s="467">
        <v>7</v>
      </c>
      <c r="C3032" s="467">
        <v>6</v>
      </c>
      <c r="D3032" s="471">
        <v>135.14202487275008</v>
      </c>
      <c r="E3032" s="471">
        <v>94.522532896151375</v>
      </c>
      <c r="F3032" s="467">
        <f>'2019 Actual plus Potential'!E3031</f>
        <v>4</v>
      </c>
    </row>
    <row r="3033" spans="1:6">
      <c r="A3033" s="467">
        <v>5</v>
      </c>
      <c r="B3033" s="467">
        <v>7</v>
      </c>
      <c r="C3033" s="467">
        <v>7</v>
      </c>
      <c r="D3033" s="471">
        <v>80.765516522946314</v>
      </c>
      <c r="E3033" s="471">
        <v>91.986474736615776</v>
      </c>
      <c r="F3033" s="467">
        <f>'2019 Actual plus Potential'!E3032</f>
        <v>6</v>
      </c>
    </row>
    <row r="3034" spans="1:6">
      <c r="A3034" s="467">
        <v>5</v>
      </c>
      <c r="B3034" s="467">
        <v>7</v>
      </c>
      <c r="C3034" s="467">
        <v>8</v>
      </c>
      <c r="D3034" s="471">
        <v>69.731189951667162</v>
      </c>
      <c r="E3034" s="471">
        <v>88.393595302085572</v>
      </c>
      <c r="F3034" s="467">
        <f>'2019 Actual plus Potential'!E3033</f>
        <v>6</v>
      </c>
    </row>
    <row r="3035" spans="1:6">
      <c r="A3035" s="467">
        <v>5</v>
      </c>
      <c r="B3035" s="467">
        <v>7</v>
      </c>
      <c r="C3035" s="467">
        <v>9</v>
      </c>
      <c r="D3035" s="471">
        <v>43.951159710206134</v>
      </c>
      <c r="E3035" s="471">
        <v>87.143557998279945</v>
      </c>
      <c r="F3035" s="467">
        <f>'2019 Actual plus Potential'!E3034</f>
        <v>0</v>
      </c>
    </row>
    <row r="3036" spans="1:6">
      <c r="A3036" s="467">
        <v>5</v>
      </c>
      <c r="B3036" s="467">
        <v>7</v>
      </c>
      <c r="C3036" s="467">
        <v>10</v>
      </c>
      <c r="D3036" s="471">
        <v>6.3356086071948914</v>
      </c>
      <c r="E3036" s="471">
        <v>95.324340303160611</v>
      </c>
      <c r="F3036" s="467">
        <f>'2019 Actual plus Potential'!E3035</f>
        <v>4</v>
      </c>
    </row>
    <row r="3037" spans="1:6">
      <c r="A3037" s="467">
        <v>5</v>
      </c>
      <c r="B3037" s="467">
        <v>7</v>
      </c>
      <c r="C3037" s="467">
        <v>11</v>
      </c>
      <c r="D3037" s="471">
        <v>1.0499307444747699</v>
      </c>
      <c r="E3037" s="471">
        <v>83.600742635992262</v>
      </c>
      <c r="F3037" s="467">
        <f>'2019 Actual plus Potential'!E3036</f>
        <v>5</v>
      </c>
    </row>
    <row r="3038" spans="1:6">
      <c r="A3038" s="467">
        <v>5</v>
      </c>
      <c r="B3038" s="467">
        <v>7</v>
      </c>
      <c r="C3038" s="467">
        <v>12</v>
      </c>
      <c r="D3038" s="471">
        <v>0.58126278599121783</v>
      </c>
      <c r="E3038" s="471">
        <v>69.882404590410658</v>
      </c>
      <c r="F3038" s="467">
        <f>'2019 Actual plus Potential'!E3037</f>
        <v>8</v>
      </c>
    </row>
    <row r="3039" spans="1:6">
      <c r="A3039" s="467">
        <v>5</v>
      </c>
      <c r="B3039" s="467">
        <v>7</v>
      </c>
      <c r="C3039" s="467">
        <v>13</v>
      </c>
      <c r="D3039" s="471">
        <v>1.6665737643731002</v>
      </c>
      <c r="E3039" s="471">
        <v>52.61890442915503</v>
      </c>
      <c r="F3039" s="467">
        <f>'2019 Actual plus Potential'!E3038</f>
        <v>16</v>
      </c>
    </row>
    <row r="3040" spans="1:6">
      <c r="A3040" s="467">
        <v>5</v>
      </c>
      <c r="B3040" s="467">
        <v>7</v>
      </c>
      <c r="C3040" s="467">
        <v>14</v>
      </c>
      <c r="D3040" s="471">
        <v>1.2796491729009831</v>
      </c>
      <c r="E3040" s="471">
        <v>47.641440496667386</v>
      </c>
      <c r="F3040" s="467">
        <f>'2019 Actual plus Potential'!E3039</f>
        <v>32</v>
      </c>
    </row>
    <row r="3041" spans="1:6">
      <c r="A3041" s="467">
        <v>5</v>
      </c>
      <c r="B3041" s="467">
        <v>7</v>
      </c>
      <c r="C3041" s="467">
        <v>15</v>
      </c>
      <c r="D3041" s="471">
        <v>0.30732586157507213</v>
      </c>
      <c r="E3041" s="471">
        <v>43.508025532143627</v>
      </c>
      <c r="F3041" s="467">
        <f>'2019 Actual plus Potential'!E3040</f>
        <v>43</v>
      </c>
    </row>
    <row r="3042" spans="1:6">
      <c r="A3042" s="467">
        <v>5</v>
      </c>
      <c r="B3042" s="467">
        <v>7</v>
      </c>
      <c r="C3042" s="467">
        <v>16</v>
      </c>
      <c r="D3042" s="471">
        <v>1.210085360741239</v>
      </c>
      <c r="E3042" s="471">
        <v>43.258487422059773</v>
      </c>
      <c r="F3042" s="467">
        <f>'2019 Actual plus Potential'!E3041</f>
        <v>44</v>
      </c>
    </row>
    <row r="3043" spans="1:6">
      <c r="A3043" s="467">
        <v>5</v>
      </c>
      <c r="B3043" s="467">
        <v>7</v>
      </c>
      <c r="C3043" s="467">
        <v>17</v>
      </c>
      <c r="D3043" s="471">
        <v>0.65906829987860427</v>
      </c>
      <c r="E3043" s="471">
        <v>47.754866910341867</v>
      </c>
      <c r="F3043" s="467">
        <f>'2019 Actual plus Potential'!E3042</f>
        <v>52</v>
      </c>
    </row>
    <row r="3044" spans="1:6">
      <c r="A3044" s="467">
        <v>5</v>
      </c>
      <c r="B3044" s="467">
        <v>7</v>
      </c>
      <c r="C3044" s="467">
        <v>18</v>
      </c>
      <c r="D3044" s="471">
        <v>0.73431107964685427</v>
      </c>
      <c r="E3044" s="471">
        <v>43.28117270479467</v>
      </c>
      <c r="F3044" s="467">
        <f>'2019 Actual plus Potential'!E3043</f>
        <v>59</v>
      </c>
    </row>
    <row r="3045" spans="1:6">
      <c r="A3045" s="467">
        <v>5</v>
      </c>
      <c r="B3045" s="467">
        <v>7</v>
      </c>
      <c r="C3045" s="467">
        <v>19</v>
      </c>
      <c r="D3045" s="471">
        <v>21.55710813443099</v>
      </c>
      <c r="E3045" s="471">
        <v>24.18329364652763</v>
      </c>
      <c r="F3045" s="467">
        <f>'2019 Actual plus Potential'!E3044</f>
        <v>36</v>
      </c>
    </row>
    <row r="3046" spans="1:6">
      <c r="A3046" s="467">
        <v>5</v>
      </c>
      <c r="B3046" s="467">
        <v>7</v>
      </c>
      <c r="C3046" s="467">
        <v>20</v>
      </c>
      <c r="D3046" s="471">
        <v>114.70148370921186</v>
      </c>
      <c r="E3046" s="471">
        <v>27.682302945603098</v>
      </c>
      <c r="F3046" s="467">
        <f>'2019 Actual plus Potential'!E3045</f>
        <v>25</v>
      </c>
    </row>
    <row r="3047" spans="1:6">
      <c r="A3047" s="467">
        <v>5</v>
      </c>
      <c r="B3047" s="467">
        <v>7</v>
      </c>
      <c r="C3047" s="467">
        <v>21</v>
      </c>
      <c r="D3047" s="471">
        <v>144</v>
      </c>
      <c r="E3047" s="471">
        <v>30.122144216297571</v>
      </c>
      <c r="F3047" s="467">
        <f>'2019 Actual plus Potential'!E3046</f>
        <v>15</v>
      </c>
    </row>
    <row r="3048" spans="1:6">
      <c r="A3048" s="467">
        <v>5</v>
      </c>
      <c r="B3048" s="467">
        <v>7</v>
      </c>
      <c r="C3048" s="467">
        <v>22</v>
      </c>
      <c r="D3048" s="471">
        <v>144</v>
      </c>
      <c r="E3048" s="471">
        <v>18.636350892281229</v>
      </c>
      <c r="F3048" s="467">
        <f>'2019 Actual plus Potential'!E3047</f>
        <v>17</v>
      </c>
    </row>
    <row r="3049" spans="1:6">
      <c r="A3049" s="467">
        <v>5</v>
      </c>
      <c r="B3049" s="467">
        <v>7</v>
      </c>
      <c r="C3049" s="467">
        <v>23</v>
      </c>
      <c r="D3049" s="471">
        <v>144</v>
      </c>
      <c r="E3049" s="471">
        <v>7.766189206622232</v>
      </c>
      <c r="F3049" s="467">
        <f>'2019 Actual plus Potential'!E3048</f>
        <v>40</v>
      </c>
    </row>
    <row r="3050" spans="1:6">
      <c r="A3050" s="467">
        <v>5</v>
      </c>
      <c r="B3050" s="467">
        <v>7</v>
      </c>
      <c r="C3050" s="467">
        <v>24</v>
      </c>
      <c r="D3050" s="471">
        <v>133.33157164801969</v>
      </c>
      <c r="E3050" s="471">
        <v>3.126657761771662</v>
      </c>
      <c r="F3050" s="467">
        <f>'2019 Actual plus Potential'!E3049</f>
        <v>75</v>
      </c>
    </row>
    <row r="3051" spans="1:6">
      <c r="A3051" s="467">
        <v>5</v>
      </c>
      <c r="B3051" s="467">
        <v>8</v>
      </c>
      <c r="C3051" s="467">
        <v>1</v>
      </c>
      <c r="D3051" s="471">
        <v>144</v>
      </c>
      <c r="E3051" s="471">
        <v>2.4836473339066867</v>
      </c>
      <c r="F3051" s="467">
        <f>'2019 Actual plus Potential'!E3050</f>
        <v>31</v>
      </c>
    </row>
    <row r="3052" spans="1:6">
      <c r="A3052" s="467">
        <v>5</v>
      </c>
      <c r="B3052" s="467">
        <v>8</v>
      </c>
      <c r="C3052" s="467">
        <v>2</v>
      </c>
      <c r="D3052" s="471">
        <v>144</v>
      </c>
      <c r="E3052" s="471">
        <v>4.2828249301225547</v>
      </c>
      <c r="F3052" s="467">
        <f>'2019 Actual plus Potential'!E3051</f>
        <v>37</v>
      </c>
    </row>
    <row r="3053" spans="1:6">
      <c r="A3053" s="467">
        <v>5</v>
      </c>
      <c r="B3053" s="467">
        <v>8</v>
      </c>
      <c r="C3053" s="467">
        <v>3</v>
      </c>
      <c r="D3053" s="471">
        <v>137.40803385743089</v>
      </c>
      <c r="E3053" s="471">
        <v>12.937651419049667</v>
      </c>
      <c r="F3053" s="467">
        <f>'2019 Actual plus Potential'!E3052</f>
        <v>35</v>
      </c>
    </row>
    <row r="3054" spans="1:6">
      <c r="A3054" s="467">
        <v>5</v>
      </c>
      <c r="B3054" s="467">
        <v>8</v>
      </c>
      <c r="C3054" s="467">
        <v>4</v>
      </c>
      <c r="D3054" s="471">
        <v>111.06002283535233</v>
      </c>
      <c r="E3054" s="471">
        <v>12.01381283594926</v>
      </c>
      <c r="F3054" s="467">
        <f>'2019 Actual plus Potential'!E3053</f>
        <v>19</v>
      </c>
    </row>
    <row r="3055" spans="1:6">
      <c r="A3055" s="467">
        <v>5</v>
      </c>
      <c r="B3055" s="467">
        <v>8</v>
      </c>
      <c r="C3055" s="467">
        <v>5</v>
      </c>
      <c r="D3055" s="471">
        <v>144</v>
      </c>
      <c r="E3055" s="471">
        <v>17.888518813158459</v>
      </c>
      <c r="F3055" s="467">
        <f>'2019 Actual plus Potential'!E3054</f>
        <v>32</v>
      </c>
    </row>
    <row r="3056" spans="1:6">
      <c r="A3056" s="467">
        <v>5</v>
      </c>
      <c r="B3056" s="467">
        <v>8</v>
      </c>
      <c r="C3056" s="467">
        <v>6</v>
      </c>
      <c r="D3056" s="471">
        <v>144</v>
      </c>
      <c r="E3056" s="471">
        <v>9.2602888626101922</v>
      </c>
      <c r="F3056" s="467">
        <f>'2019 Actual plus Potential'!E3055</f>
        <v>34</v>
      </c>
    </row>
    <row r="3057" spans="1:6">
      <c r="A3057" s="467">
        <v>5</v>
      </c>
      <c r="B3057" s="467">
        <v>8</v>
      </c>
      <c r="C3057" s="467">
        <v>7</v>
      </c>
      <c r="D3057" s="471">
        <v>114.40498381694813</v>
      </c>
      <c r="E3057" s="471">
        <v>9.0991451300795525</v>
      </c>
      <c r="F3057" s="467">
        <f>'2019 Actual plus Potential'!E3056</f>
        <v>31</v>
      </c>
    </row>
    <row r="3058" spans="1:6">
      <c r="A3058" s="467">
        <v>5</v>
      </c>
      <c r="B3058" s="467">
        <v>8</v>
      </c>
      <c r="C3058" s="467">
        <v>8</v>
      </c>
      <c r="D3058" s="471">
        <v>86.707908972890408</v>
      </c>
      <c r="E3058" s="471">
        <v>9.0381295420339711</v>
      </c>
      <c r="F3058" s="467">
        <f>'2019 Actual plus Potential'!E3057</f>
        <v>18</v>
      </c>
    </row>
    <row r="3059" spans="1:6">
      <c r="A3059" s="467">
        <v>5</v>
      </c>
      <c r="B3059" s="467">
        <v>8</v>
      </c>
      <c r="C3059" s="467">
        <v>9</v>
      </c>
      <c r="D3059" s="471">
        <v>79.509407087319317</v>
      </c>
      <c r="E3059" s="471">
        <v>6.872076166415825</v>
      </c>
      <c r="F3059" s="467">
        <f>'2019 Actual plus Potential'!E3058</f>
        <v>6</v>
      </c>
    </row>
    <row r="3060" spans="1:6">
      <c r="A3060" s="467">
        <v>5</v>
      </c>
      <c r="B3060" s="467">
        <v>8</v>
      </c>
      <c r="C3060" s="467">
        <v>10</v>
      </c>
      <c r="D3060" s="471">
        <v>118.57175711235367</v>
      </c>
      <c r="E3060" s="471">
        <v>3.5005738013330467</v>
      </c>
      <c r="F3060" s="467">
        <f>'2019 Actual plus Potential'!E3059</f>
        <v>2</v>
      </c>
    </row>
    <row r="3061" spans="1:6">
      <c r="A3061" s="467">
        <v>5</v>
      </c>
      <c r="B3061" s="467">
        <v>8</v>
      </c>
      <c r="C3061" s="467">
        <v>11</v>
      </c>
      <c r="D3061" s="471">
        <v>142.42008460552364</v>
      </c>
      <c r="E3061" s="471">
        <v>5.5618055256933987</v>
      </c>
      <c r="F3061" s="467">
        <f>'2019 Actual plus Potential'!E3060</f>
        <v>11</v>
      </c>
    </row>
    <row r="3062" spans="1:6">
      <c r="A3062" s="467">
        <v>5</v>
      </c>
      <c r="B3062" s="467">
        <v>8</v>
      </c>
      <c r="C3062" s="467">
        <v>12</v>
      </c>
      <c r="D3062" s="471">
        <v>134.26352446622812</v>
      </c>
      <c r="E3062" s="471">
        <v>4.246841378198237</v>
      </c>
      <c r="F3062" s="467">
        <f>'2019 Actual plus Potential'!E3061</f>
        <v>26</v>
      </c>
    </row>
    <row r="3063" spans="1:6">
      <c r="A3063" s="467">
        <v>5</v>
      </c>
      <c r="B3063" s="467">
        <v>8</v>
      </c>
      <c r="C3063" s="467">
        <v>13</v>
      </c>
      <c r="D3063" s="471">
        <v>127.37867638444183</v>
      </c>
      <c r="E3063" s="471">
        <v>9.1672009782842387</v>
      </c>
      <c r="F3063" s="467">
        <f>'2019 Actual plus Potential'!E3062</f>
        <v>24</v>
      </c>
    </row>
    <row r="3064" spans="1:6">
      <c r="A3064" s="467">
        <v>5</v>
      </c>
      <c r="B3064" s="467">
        <v>8</v>
      </c>
      <c r="C3064" s="467">
        <v>14</v>
      </c>
      <c r="D3064" s="471">
        <v>113.47179944900977</v>
      </c>
      <c r="E3064" s="471">
        <v>24.838037841324443</v>
      </c>
      <c r="F3064" s="467">
        <f>'2019 Actual plus Potential'!E3063</f>
        <v>19</v>
      </c>
    </row>
    <row r="3065" spans="1:6">
      <c r="A3065" s="467">
        <v>5</v>
      </c>
      <c r="B3065" s="467">
        <v>8</v>
      </c>
      <c r="C3065" s="467">
        <v>15</v>
      </c>
      <c r="D3065" s="471">
        <v>94.122100166270286</v>
      </c>
      <c r="E3065" s="471">
        <v>19.862138411094389</v>
      </c>
      <c r="F3065" s="467">
        <f>'2019 Actual plus Potential'!E3064</f>
        <v>23</v>
      </c>
    </row>
    <row r="3066" spans="1:6">
      <c r="A3066" s="467">
        <v>5</v>
      </c>
      <c r="B3066" s="467">
        <v>8</v>
      </c>
      <c r="C3066" s="467">
        <v>16</v>
      </c>
      <c r="D3066" s="471">
        <v>102.4810589736407</v>
      </c>
      <c r="E3066" s="471">
        <v>29.960218232638145</v>
      </c>
      <c r="F3066" s="467">
        <f>'2019 Actual plus Potential'!E3065</f>
        <v>34</v>
      </c>
    </row>
    <row r="3067" spans="1:6">
      <c r="A3067" s="467">
        <v>5</v>
      </c>
      <c r="B3067" s="467">
        <v>8</v>
      </c>
      <c r="C3067" s="467">
        <v>17</v>
      </c>
      <c r="D3067" s="471">
        <v>144</v>
      </c>
      <c r="E3067" s="471">
        <v>25.640627499462479</v>
      </c>
      <c r="F3067" s="467">
        <f>'2019 Actual plus Potential'!E3066</f>
        <v>37</v>
      </c>
    </row>
    <row r="3068" spans="1:6">
      <c r="A3068" s="467">
        <v>5</v>
      </c>
      <c r="B3068" s="467">
        <v>8</v>
      </c>
      <c r="C3068" s="467">
        <v>18</v>
      </c>
      <c r="D3068" s="471">
        <v>144</v>
      </c>
      <c r="E3068" s="471">
        <v>28.701576166415819</v>
      </c>
      <c r="F3068" s="467">
        <f>'2019 Actual plus Potential'!E3067</f>
        <v>54</v>
      </c>
    </row>
    <row r="3069" spans="1:6">
      <c r="A3069" s="467">
        <v>5</v>
      </c>
      <c r="B3069" s="467">
        <v>8</v>
      </c>
      <c r="C3069" s="467">
        <v>19</v>
      </c>
      <c r="D3069" s="471">
        <v>144</v>
      </c>
      <c r="E3069" s="471">
        <v>30.263731670608468</v>
      </c>
      <c r="F3069" s="467">
        <f>'2019 Actual plus Potential'!E3068</f>
        <v>63</v>
      </c>
    </row>
    <row r="3070" spans="1:6">
      <c r="A3070" s="467">
        <v>5</v>
      </c>
      <c r="B3070" s="467">
        <v>8</v>
      </c>
      <c r="C3070" s="467">
        <v>20</v>
      </c>
      <c r="D3070" s="471">
        <v>144</v>
      </c>
      <c r="E3070" s="471">
        <v>32.94607079122769</v>
      </c>
      <c r="F3070" s="467">
        <f>'2019 Actual plus Potential'!E3069</f>
        <v>58</v>
      </c>
    </row>
    <row r="3071" spans="1:6">
      <c r="A3071" s="467">
        <v>5</v>
      </c>
      <c r="B3071" s="467">
        <v>8</v>
      </c>
      <c r="C3071" s="467">
        <v>21</v>
      </c>
      <c r="D3071" s="471">
        <v>144</v>
      </c>
      <c r="E3071" s="471">
        <v>24.062044721565254</v>
      </c>
      <c r="F3071" s="467">
        <f>'2019 Actual plus Potential'!E3070</f>
        <v>86</v>
      </c>
    </row>
    <row r="3072" spans="1:6">
      <c r="A3072" s="467">
        <v>5</v>
      </c>
      <c r="B3072" s="467">
        <v>8</v>
      </c>
      <c r="C3072" s="467">
        <v>22</v>
      </c>
      <c r="D3072" s="471">
        <v>144</v>
      </c>
      <c r="E3072" s="471">
        <v>23.447977585465491</v>
      </c>
      <c r="F3072" s="467">
        <f>'2019 Actual plus Potential'!E3071</f>
        <v>80</v>
      </c>
    </row>
    <row r="3073" spans="1:6">
      <c r="A3073" s="467">
        <v>5</v>
      </c>
      <c r="B3073" s="467">
        <v>8</v>
      </c>
      <c r="C3073" s="467">
        <v>23</v>
      </c>
      <c r="D3073" s="471">
        <v>144</v>
      </c>
      <c r="E3073" s="471">
        <v>19.104137067297358</v>
      </c>
      <c r="F3073" s="467">
        <f>'2019 Actual plus Potential'!E3072</f>
        <v>70</v>
      </c>
    </row>
    <row r="3074" spans="1:6">
      <c r="A3074" s="467">
        <v>5</v>
      </c>
      <c r="B3074" s="467">
        <v>8</v>
      </c>
      <c r="C3074" s="467">
        <v>24</v>
      </c>
      <c r="D3074" s="471">
        <v>144</v>
      </c>
      <c r="E3074" s="471">
        <v>20.947902977854227</v>
      </c>
      <c r="F3074" s="467">
        <f>'2019 Actual plus Potential'!E3073</f>
        <v>72</v>
      </c>
    </row>
    <row r="3075" spans="1:6">
      <c r="A3075" s="467">
        <v>5</v>
      </c>
      <c r="B3075" s="467">
        <v>9</v>
      </c>
      <c r="C3075" s="467">
        <v>1</v>
      </c>
      <c r="D3075" s="471">
        <v>141.62752711979712</v>
      </c>
      <c r="E3075" s="471">
        <v>23.914199258224038</v>
      </c>
      <c r="F3075" s="467">
        <f>'2019 Actual plus Potential'!E3074</f>
        <v>67</v>
      </c>
    </row>
    <row r="3076" spans="1:6">
      <c r="A3076" s="467">
        <v>5</v>
      </c>
      <c r="B3076" s="467">
        <v>9</v>
      </c>
      <c r="C3076" s="467">
        <v>2</v>
      </c>
      <c r="D3076" s="471">
        <v>141.90653273241708</v>
      </c>
      <c r="E3076" s="471">
        <v>8.7064550634272209</v>
      </c>
      <c r="F3076" s="467">
        <f>'2019 Actual plus Potential'!E3075</f>
        <v>40</v>
      </c>
    </row>
    <row r="3077" spans="1:6">
      <c r="A3077" s="467">
        <v>5</v>
      </c>
      <c r="B3077" s="467">
        <v>9</v>
      </c>
      <c r="C3077" s="467">
        <v>3</v>
      </c>
      <c r="D3077" s="471">
        <v>140.75982426244141</v>
      </c>
      <c r="E3077" s="471">
        <v>4.1787855299935499</v>
      </c>
      <c r="F3077" s="467">
        <f>'2019 Actual plus Potential'!E3076</f>
        <v>43</v>
      </c>
    </row>
    <row r="3078" spans="1:6">
      <c r="A3078" s="467">
        <v>5</v>
      </c>
      <c r="B3078" s="467">
        <v>9</v>
      </c>
      <c r="C3078" s="467">
        <v>4</v>
      </c>
      <c r="D3078" s="471">
        <v>137.49874150494907</v>
      </c>
      <c r="E3078" s="471">
        <v>2.7863785207482268</v>
      </c>
      <c r="F3078" s="467">
        <f>'2019 Actual plus Potential'!E3077</f>
        <v>66</v>
      </c>
    </row>
    <row r="3079" spans="1:6">
      <c r="A3079" s="467">
        <v>5</v>
      </c>
      <c r="B3079" s="467">
        <v>9</v>
      </c>
      <c r="C3079" s="467">
        <v>5</v>
      </c>
      <c r="D3079" s="471">
        <v>129.08608213287221</v>
      </c>
      <c r="E3079" s="471">
        <v>5.35372672543539</v>
      </c>
      <c r="F3079" s="467">
        <f>'2019 Actual plus Potential'!E3078</f>
        <v>75</v>
      </c>
    </row>
    <row r="3080" spans="1:6">
      <c r="A3080" s="467">
        <v>5</v>
      </c>
      <c r="B3080" s="467">
        <v>9</v>
      </c>
      <c r="C3080" s="467">
        <v>6</v>
      </c>
      <c r="D3080" s="471">
        <v>123.94112885173939</v>
      </c>
      <c r="E3080" s="471">
        <v>1.6200420877230703</v>
      </c>
      <c r="F3080" s="467">
        <f>'2019 Actual plus Potential'!E3079</f>
        <v>76</v>
      </c>
    </row>
    <row r="3081" spans="1:6">
      <c r="A3081" s="467">
        <v>5</v>
      </c>
      <c r="B3081" s="467">
        <v>9</v>
      </c>
      <c r="C3081" s="467">
        <v>7</v>
      </c>
      <c r="D3081" s="471">
        <v>83.213974015920115</v>
      </c>
      <c r="E3081" s="471">
        <v>1.9094750053751883</v>
      </c>
      <c r="F3081" s="467">
        <f>'2019 Actual plus Potential'!E3080</f>
        <v>86</v>
      </c>
    </row>
    <row r="3082" spans="1:6">
      <c r="A3082" s="467">
        <v>5</v>
      </c>
      <c r="B3082" s="467">
        <v>9</v>
      </c>
      <c r="C3082" s="467">
        <v>8</v>
      </c>
      <c r="D3082" s="471">
        <v>94.848094025651903</v>
      </c>
      <c r="E3082" s="471">
        <v>1.1905862180176305</v>
      </c>
      <c r="F3082" s="467">
        <f>'2019 Actual plus Potential'!E3081</f>
        <v>73</v>
      </c>
    </row>
    <row r="3083" spans="1:6">
      <c r="A3083" s="467">
        <v>5</v>
      </c>
      <c r="B3083" s="467">
        <v>9</v>
      </c>
      <c r="C3083" s="467">
        <v>9</v>
      </c>
      <c r="D3083" s="471">
        <v>105.79042468021535</v>
      </c>
      <c r="E3083" s="471">
        <v>1.2500373038056332</v>
      </c>
      <c r="F3083" s="467">
        <f>'2019 Actual plus Potential'!E3082</f>
        <v>81</v>
      </c>
    </row>
    <row r="3084" spans="1:6">
      <c r="A3084" s="467">
        <v>5</v>
      </c>
      <c r="B3084" s="467">
        <v>9</v>
      </c>
      <c r="C3084" s="467">
        <v>10</v>
      </c>
      <c r="D3084" s="471">
        <v>83.006326606335051</v>
      </c>
      <c r="E3084" s="471">
        <v>1.3227866587830577</v>
      </c>
      <c r="F3084" s="467">
        <f>'2019 Actual plus Potential'!E3083</f>
        <v>64</v>
      </c>
    </row>
    <row r="3085" spans="1:6">
      <c r="A3085" s="467">
        <v>5</v>
      </c>
      <c r="B3085" s="467">
        <v>9</v>
      </c>
      <c r="C3085" s="467">
        <v>11</v>
      </c>
      <c r="D3085" s="471">
        <v>58.625676594443149</v>
      </c>
      <c r="E3085" s="471">
        <v>1.2085779939797892</v>
      </c>
      <c r="F3085" s="467">
        <f>'2019 Actual plus Potential'!E3084</f>
        <v>52</v>
      </c>
    </row>
    <row r="3086" spans="1:6">
      <c r="A3086" s="467">
        <v>5</v>
      </c>
      <c r="B3086" s="467">
        <v>9</v>
      </c>
      <c r="C3086" s="467">
        <v>12</v>
      </c>
      <c r="D3086" s="471">
        <v>82.733991857171716</v>
      </c>
      <c r="E3086" s="471">
        <v>0.50376972694044286</v>
      </c>
      <c r="F3086" s="467">
        <f>'2019 Actual plus Potential'!E3085</f>
        <v>25</v>
      </c>
    </row>
    <row r="3087" spans="1:6">
      <c r="A3087" s="467">
        <v>5</v>
      </c>
      <c r="B3087" s="467">
        <v>9</v>
      </c>
      <c r="C3087" s="467">
        <v>13</v>
      </c>
      <c r="D3087" s="471">
        <v>90.082277800711566</v>
      </c>
      <c r="E3087" s="471">
        <v>2.0127321543754033</v>
      </c>
      <c r="F3087" s="467">
        <f>'2019 Actual plus Potential'!E3086</f>
        <v>24</v>
      </c>
    </row>
    <row r="3088" spans="1:6">
      <c r="A3088" s="467">
        <v>5</v>
      </c>
      <c r="B3088" s="467">
        <v>9</v>
      </c>
      <c r="C3088" s="467">
        <v>14</v>
      </c>
      <c r="D3088" s="471">
        <v>83.316532484166046</v>
      </c>
      <c r="E3088" s="471">
        <v>4.3430582670393463</v>
      </c>
      <c r="F3088" s="467">
        <f>'2019 Actual plus Potential'!E3087</f>
        <v>25</v>
      </c>
    </row>
    <row r="3089" spans="1:6">
      <c r="A3089" s="467">
        <v>5</v>
      </c>
      <c r="B3089" s="467">
        <v>9</v>
      </c>
      <c r="C3089" s="467">
        <v>15</v>
      </c>
      <c r="D3089" s="471">
        <v>75.83747649339432</v>
      </c>
      <c r="E3089" s="471">
        <v>14.834610406364225</v>
      </c>
      <c r="F3089" s="467">
        <f>'2019 Actual plus Potential'!E3088</f>
        <v>23</v>
      </c>
    </row>
    <row r="3090" spans="1:6">
      <c r="A3090" s="467">
        <v>5</v>
      </c>
      <c r="B3090" s="467">
        <v>9</v>
      </c>
      <c r="C3090" s="467">
        <v>16</v>
      </c>
      <c r="D3090" s="471">
        <v>63.556185156496028</v>
      </c>
      <c r="E3090" s="471">
        <v>21.156764029241025</v>
      </c>
      <c r="F3090" s="467">
        <f>'2019 Actual plus Potential'!E3089</f>
        <v>20</v>
      </c>
    </row>
    <row r="3091" spans="1:6">
      <c r="A3091" s="467">
        <v>5</v>
      </c>
      <c r="B3091" s="467">
        <v>9</v>
      </c>
      <c r="C3091" s="467">
        <v>17</v>
      </c>
      <c r="D3091" s="471">
        <v>53.605633278980804</v>
      </c>
      <c r="E3091" s="471">
        <v>8.218330359062568</v>
      </c>
      <c r="F3091" s="467">
        <f>'2019 Actual plus Potential'!E3090</f>
        <v>15</v>
      </c>
    </row>
    <row r="3092" spans="1:6">
      <c r="A3092" s="467">
        <v>5</v>
      </c>
      <c r="B3092" s="467">
        <v>9</v>
      </c>
      <c r="C3092" s="467">
        <v>18</v>
      </c>
      <c r="D3092" s="471">
        <v>56.825002448703678</v>
      </c>
      <c r="E3092" s="471">
        <v>4.7334015803053102</v>
      </c>
      <c r="F3092" s="467">
        <f>'2019 Actual plus Potential'!E3091</f>
        <v>17</v>
      </c>
    </row>
    <row r="3093" spans="1:6">
      <c r="A3093" s="467">
        <v>5</v>
      </c>
      <c r="B3093" s="467">
        <v>9</v>
      </c>
      <c r="C3093" s="467">
        <v>19</v>
      </c>
      <c r="D3093" s="471">
        <v>55.189607913284839</v>
      </c>
      <c r="E3093" s="471">
        <v>1.6036148140184907</v>
      </c>
      <c r="F3093" s="467">
        <f>'2019 Actual plus Potential'!E3092</f>
        <v>13</v>
      </c>
    </row>
    <row r="3094" spans="1:6">
      <c r="A3094" s="467">
        <v>5</v>
      </c>
      <c r="B3094" s="467">
        <v>9</v>
      </c>
      <c r="C3094" s="467">
        <v>20</v>
      </c>
      <c r="D3094" s="471">
        <v>12.13651195589685</v>
      </c>
      <c r="E3094" s="471">
        <v>2.1050377875725652</v>
      </c>
      <c r="F3094" s="467">
        <f>'2019 Actual plus Potential'!E3093</f>
        <v>5</v>
      </c>
    </row>
    <row r="3095" spans="1:6">
      <c r="A3095" s="467">
        <v>5</v>
      </c>
      <c r="B3095" s="467">
        <v>9</v>
      </c>
      <c r="C3095" s="467">
        <v>21</v>
      </c>
      <c r="D3095" s="471">
        <v>6.0771211548435735</v>
      </c>
      <c r="E3095" s="471">
        <v>2.4922520963233712</v>
      </c>
      <c r="F3095" s="467">
        <f>'2019 Actual plus Potential'!E3094</f>
        <v>0</v>
      </c>
    </row>
    <row r="3096" spans="1:6">
      <c r="A3096" s="467">
        <v>5</v>
      </c>
      <c r="B3096" s="467">
        <v>9</v>
      </c>
      <c r="C3096" s="467">
        <v>22</v>
      </c>
      <c r="D3096" s="471">
        <v>21.159722823067572</v>
      </c>
      <c r="E3096" s="471">
        <v>0.22528832509137822</v>
      </c>
      <c r="F3096" s="467">
        <f>'2019 Actual plus Potential'!E3095</f>
        <v>0</v>
      </c>
    </row>
    <row r="3097" spans="1:6">
      <c r="A3097" s="467">
        <v>5</v>
      </c>
      <c r="B3097" s="467">
        <v>9</v>
      </c>
      <c r="C3097" s="467">
        <v>23</v>
      </c>
      <c r="D3097" s="471">
        <v>28.032094394495278</v>
      </c>
      <c r="E3097" s="471">
        <v>1.1733766931842615E-2</v>
      </c>
      <c r="F3097" s="467">
        <f>'2019 Actual plus Potential'!E3096</f>
        <v>0</v>
      </c>
    </row>
    <row r="3098" spans="1:6">
      <c r="A3098" s="467">
        <v>5</v>
      </c>
      <c r="B3098" s="467">
        <v>9</v>
      </c>
      <c r="C3098" s="467">
        <v>24</v>
      </c>
      <c r="D3098" s="471">
        <v>16.233257131979268</v>
      </c>
      <c r="E3098" s="471">
        <v>0.10951515803053108</v>
      </c>
      <c r="F3098" s="467">
        <f>'2019 Actual plus Potential'!E3097</f>
        <v>0</v>
      </c>
    </row>
    <row r="3099" spans="1:6">
      <c r="A3099" s="467">
        <v>5</v>
      </c>
      <c r="B3099" s="467">
        <v>10</v>
      </c>
      <c r="C3099" s="467">
        <v>1</v>
      </c>
      <c r="D3099" s="471">
        <v>23.569293110493657</v>
      </c>
      <c r="E3099" s="471">
        <v>3.8158210062352178</v>
      </c>
      <c r="F3099" s="467">
        <f>'2019 Actual plus Potential'!E3098</f>
        <v>0</v>
      </c>
    </row>
    <row r="3100" spans="1:6">
      <c r="A3100" s="467">
        <v>5</v>
      </c>
      <c r="B3100" s="467">
        <v>10</v>
      </c>
      <c r="C3100" s="467">
        <v>2</v>
      </c>
      <c r="D3100" s="471">
        <v>19.717387810581336</v>
      </c>
      <c r="E3100" s="471">
        <v>28.643689582885401</v>
      </c>
      <c r="F3100" s="467">
        <f>'2019 Actual plus Potential'!E3099</f>
        <v>0</v>
      </c>
    </row>
    <row r="3101" spans="1:6">
      <c r="A3101" s="467">
        <v>5</v>
      </c>
      <c r="B3101" s="467">
        <v>10</v>
      </c>
      <c r="C3101" s="467">
        <v>3</v>
      </c>
      <c r="D3101" s="471">
        <v>1.907827439100545</v>
      </c>
      <c r="E3101" s="471">
        <v>21.233424639862395</v>
      </c>
      <c r="F3101" s="467">
        <f>'2019 Actual plus Potential'!E3100</f>
        <v>0</v>
      </c>
    </row>
    <row r="3102" spans="1:6">
      <c r="A3102" s="467">
        <v>5</v>
      </c>
      <c r="B3102" s="467">
        <v>10</v>
      </c>
      <c r="C3102" s="467">
        <v>4</v>
      </c>
      <c r="D3102" s="471">
        <v>6.5798478029626439</v>
      </c>
      <c r="E3102" s="471">
        <v>15.077108256288971</v>
      </c>
      <c r="F3102" s="467">
        <f>'2019 Actual plus Potential'!E3101</f>
        <v>0</v>
      </c>
    </row>
    <row r="3103" spans="1:6">
      <c r="A3103" s="467">
        <v>5</v>
      </c>
      <c r="B3103" s="467">
        <v>10</v>
      </c>
      <c r="C3103" s="467">
        <v>5</v>
      </c>
      <c r="D3103" s="471">
        <v>2.560841014900848</v>
      </c>
      <c r="E3103" s="471">
        <v>12.611452698344442</v>
      </c>
      <c r="F3103" s="467">
        <f>'2019 Actual plus Potential'!E3102</f>
        <v>0</v>
      </c>
    </row>
    <row r="3104" spans="1:6">
      <c r="A3104" s="467">
        <v>5</v>
      </c>
      <c r="B3104" s="467">
        <v>10</v>
      </c>
      <c r="C3104" s="467">
        <v>6</v>
      </c>
      <c r="D3104" s="471">
        <v>0.87556183107876928</v>
      </c>
      <c r="E3104" s="471">
        <v>13.860707751021287</v>
      </c>
      <c r="F3104" s="467">
        <f>'2019 Actual plus Potential'!E3103</f>
        <v>0</v>
      </c>
    </row>
    <row r="3105" spans="1:6">
      <c r="A3105" s="467">
        <v>5</v>
      </c>
      <c r="B3105" s="467">
        <v>10</v>
      </c>
      <c r="C3105" s="467">
        <v>7</v>
      </c>
      <c r="D3105" s="471">
        <v>0.32705784568969565</v>
      </c>
      <c r="E3105" s="471">
        <v>7.6324242635992263</v>
      </c>
      <c r="F3105" s="467">
        <f>'2019 Actual plus Potential'!E3104</f>
        <v>2</v>
      </c>
    </row>
    <row r="3106" spans="1:6">
      <c r="A3106" s="467">
        <v>5</v>
      </c>
      <c r="B3106" s="467">
        <v>10</v>
      </c>
      <c r="C3106" s="467">
        <v>8</v>
      </c>
      <c r="D3106" s="471">
        <v>3.2926550610837567E-2</v>
      </c>
      <c r="E3106" s="471">
        <v>5.2316955493442272</v>
      </c>
      <c r="F3106" s="467">
        <f>'2019 Actual plus Potential'!E3105</f>
        <v>6</v>
      </c>
    </row>
    <row r="3107" spans="1:6">
      <c r="A3107" s="467">
        <v>5</v>
      </c>
      <c r="B3107" s="467">
        <v>10</v>
      </c>
      <c r="C3107" s="467">
        <v>9</v>
      </c>
      <c r="D3107" s="471">
        <v>1.1828443072189729</v>
      </c>
      <c r="E3107" s="471">
        <v>3.5310815953558374</v>
      </c>
      <c r="F3107" s="467">
        <f>'2019 Actual plus Potential'!E3106</f>
        <v>7</v>
      </c>
    </row>
    <row r="3108" spans="1:6">
      <c r="A3108" s="467">
        <v>5</v>
      </c>
      <c r="B3108" s="467">
        <v>10</v>
      </c>
      <c r="C3108" s="467">
        <v>10</v>
      </c>
      <c r="D3108" s="471">
        <v>1.8564645368701098</v>
      </c>
      <c r="E3108" s="471">
        <v>5.2809773704579666</v>
      </c>
      <c r="F3108" s="467">
        <f>'2019 Actual plus Potential'!E3107</f>
        <v>6</v>
      </c>
    </row>
    <row r="3109" spans="1:6">
      <c r="A3109" s="467">
        <v>5</v>
      </c>
      <c r="B3109" s="467">
        <v>10</v>
      </c>
      <c r="C3109" s="467">
        <v>11</v>
      </c>
      <c r="D3109" s="471">
        <v>2.2194446021966736</v>
      </c>
      <c r="E3109" s="471">
        <v>5.3787587615566546</v>
      </c>
      <c r="F3109" s="467">
        <f>'2019 Actual plus Potential'!E3108</f>
        <v>0</v>
      </c>
    </row>
    <row r="3110" spans="1:6">
      <c r="A3110" s="467">
        <v>5</v>
      </c>
      <c r="B3110" s="467">
        <v>10</v>
      </c>
      <c r="C3110" s="467">
        <v>12</v>
      </c>
      <c r="D3110" s="471">
        <v>5.9060657961790755</v>
      </c>
      <c r="E3110" s="471">
        <v>6.8783341754461409</v>
      </c>
      <c r="F3110" s="467">
        <f>'2019 Actual plus Potential'!E3109</f>
        <v>0</v>
      </c>
    </row>
    <row r="3111" spans="1:6">
      <c r="A3111" s="467">
        <v>5</v>
      </c>
      <c r="B3111" s="467">
        <v>10</v>
      </c>
      <c r="C3111" s="467">
        <v>13</v>
      </c>
      <c r="D3111" s="471">
        <v>7.0416336932157986</v>
      </c>
      <c r="E3111" s="471">
        <v>12.128021500752528</v>
      </c>
      <c r="F3111" s="467">
        <f>'2019 Actual plus Potential'!E3110</f>
        <v>2</v>
      </c>
    </row>
    <row r="3112" spans="1:6">
      <c r="A3112" s="467">
        <v>5</v>
      </c>
      <c r="B3112" s="467">
        <v>10</v>
      </c>
      <c r="C3112" s="467">
        <v>14</v>
      </c>
      <c r="D3112" s="471">
        <v>7.2481972913054848</v>
      </c>
      <c r="E3112" s="471">
        <v>24.444565523543325</v>
      </c>
      <c r="F3112" s="467">
        <f>'2019 Actual plus Potential'!E3111</f>
        <v>2</v>
      </c>
    </row>
    <row r="3113" spans="1:6">
      <c r="A3113" s="467">
        <v>5</v>
      </c>
      <c r="B3113" s="467">
        <v>10</v>
      </c>
      <c r="C3113" s="467">
        <v>15</v>
      </c>
      <c r="D3113" s="471">
        <v>4.1563740374694458</v>
      </c>
      <c r="E3113" s="471">
        <v>25.281574231348095</v>
      </c>
      <c r="F3113" s="467">
        <f>'2019 Actual plus Potential'!E3112</f>
        <v>5</v>
      </c>
    </row>
    <row r="3114" spans="1:6">
      <c r="A3114" s="467">
        <v>5</v>
      </c>
      <c r="B3114" s="467">
        <v>10</v>
      </c>
      <c r="C3114" s="467">
        <v>16</v>
      </c>
      <c r="D3114" s="471">
        <v>5.6444651680859206</v>
      </c>
      <c r="E3114" s="471">
        <v>32.241262524188343</v>
      </c>
      <c r="F3114" s="467">
        <f>'2019 Actual plus Potential'!E3113</f>
        <v>5</v>
      </c>
    </row>
    <row r="3115" spans="1:6">
      <c r="A3115" s="467">
        <v>5</v>
      </c>
      <c r="B3115" s="467">
        <v>10</v>
      </c>
      <c r="C3115" s="467">
        <v>17</v>
      </c>
      <c r="D3115" s="471">
        <v>6.7219640871084092</v>
      </c>
      <c r="E3115" s="471">
        <v>31.512986723285316</v>
      </c>
      <c r="F3115" s="467">
        <f>'2019 Actual plus Potential'!E3114</f>
        <v>3</v>
      </c>
    </row>
    <row r="3116" spans="1:6">
      <c r="A3116" s="467">
        <v>5</v>
      </c>
      <c r="B3116" s="467">
        <v>10</v>
      </c>
      <c r="C3116" s="467">
        <v>18</v>
      </c>
      <c r="D3116" s="471">
        <v>1.9951212244656131</v>
      </c>
      <c r="E3116" s="471">
        <v>14.07817356482477</v>
      </c>
      <c r="F3116" s="467">
        <f>'2019 Actual plus Potential'!E3115</f>
        <v>2</v>
      </c>
    </row>
    <row r="3117" spans="1:6">
      <c r="A3117" s="467">
        <v>5</v>
      </c>
      <c r="B3117" s="467">
        <v>10</v>
      </c>
      <c r="C3117" s="467">
        <v>19</v>
      </c>
      <c r="D3117" s="471">
        <v>0.12319369787435022</v>
      </c>
      <c r="E3117" s="471">
        <v>10.89910497742421</v>
      </c>
      <c r="F3117" s="467">
        <f>'2019 Actual plus Potential'!E3116</f>
        <v>2</v>
      </c>
    </row>
    <row r="3118" spans="1:6">
      <c r="A3118" s="467">
        <v>5</v>
      </c>
      <c r="B3118" s="467">
        <v>10</v>
      </c>
      <c r="C3118" s="467">
        <v>20</v>
      </c>
      <c r="D3118" s="471">
        <v>22.929487158474181</v>
      </c>
      <c r="E3118" s="471">
        <v>15.439290528918512</v>
      </c>
      <c r="F3118" s="467">
        <f>'2019 Actual plus Potential'!E3117</f>
        <v>0</v>
      </c>
    </row>
    <row r="3119" spans="1:6">
      <c r="A3119" s="467">
        <v>5</v>
      </c>
      <c r="B3119" s="467">
        <v>10</v>
      </c>
      <c r="C3119" s="467">
        <v>21</v>
      </c>
      <c r="D3119" s="471">
        <v>65.458194183057813</v>
      </c>
      <c r="E3119" s="471">
        <v>13.722249301225542</v>
      </c>
      <c r="F3119" s="467">
        <f>'2019 Actual plus Potential'!E3118</f>
        <v>0</v>
      </c>
    </row>
    <row r="3120" spans="1:6">
      <c r="A3120" s="467">
        <v>5</v>
      </c>
      <c r="B3120" s="467">
        <v>10</v>
      </c>
      <c r="C3120" s="467">
        <v>22</v>
      </c>
      <c r="D3120" s="471">
        <v>74.197684991658193</v>
      </c>
      <c r="E3120" s="471">
        <v>8.2112900989034614</v>
      </c>
      <c r="F3120" s="467">
        <f>'2019 Actual plus Potential'!E3119</f>
        <v>0</v>
      </c>
    </row>
    <row r="3121" spans="1:6">
      <c r="A3121" s="467">
        <v>5</v>
      </c>
      <c r="B3121" s="467">
        <v>10</v>
      </c>
      <c r="C3121" s="467">
        <v>23</v>
      </c>
      <c r="D3121" s="471">
        <v>38.742753899790543</v>
      </c>
      <c r="E3121" s="471">
        <v>10.514237422059772</v>
      </c>
      <c r="F3121" s="467">
        <f>'2019 Actual plus Potential'!E3120</f>
        <v>0</v>
      </c>
    </row>
    <row r="3122" spans="1:6">
      <c r="A3122" s="467">
        <v>5</v>
      </c>
      <c r="B3122" s="467">
        <v>10</v>
      </c>
      <c r="C3122" s="467">
        <v>24</v>
      </c>
      <c r="D3122" s="471">
        <v>24.497247974051664</v>
      </c>
      <c r="E3122" s="471">
        <v>6.4347977854224903</v>
      </c>
      <c r="F3122" s="467">
        <f>'2019 Actual plus Potential'!E3121</f>
        <v>0</v>
      </c>
    </row>
    <row r="3123" spans="1:6">
      <c r="A3123" s="467">
        <v>5</v>
      </c>
      <c r="B3123" s="467">
        <v>11</v>
      </c>
      <c r="C3123" s="467">
        <v>1</v>
      </c>
      <c r="D3123" s="471">
        <v>17.8002649406946</v>
      </c>
      <c r="E3123" s="471">
        <v>5.0290925069877446</v>
      </c>
      <c r="F3123" s="467">
        <f>'2019 Actual plus Potential'!E3122</f>
        <v>0</v>
      </c>
    </row>
    <row r="3124" spans="1:6">
      <c r="A3124" s="467">
        <v>5</v>
      </c>
      <c r="B3124" s="467">
        <v>11</v>
      </c>
      <c r="C3124" s="467">
        <v>2</v>
      </c>
      <c r="D3124" s="471">
        <v>4.5478351258161593</v>
      </c>
      <c r="E3124" s="471">
        <v>2.3678741668458394</v>
      </c>
      <c r="F3124" s="467">
        <f>'2019 Actual plus Potential'!E3123</f>
        <v>0</v>
      </c>
    </row>
    <row r="3125" spans="1:6">
      <c r="A3125" s="467">
        <v>5</v>
      </c>
      <c r="B3125" s="467">
        <v>11</v>
      </c>
      <c r="C3125" s="467">
        <v>3</v>
      </c>
      <c r="D3125" s="471">
        <v>3.9034142326788266</v>
      </c>
      <c r="E3125" s="471">
        <v>1.1765056976994195</v>
      </c>
      <c r="F3125" s="467">
        <f>'2019 Actual plus Potential'!E3124</f>
        <v>0</v>
      </c>
    </row>
    <row r="3126" spans="1:6">
      <c r="A3126" s="467">
        <v>5</v>
      </c>
      <c r="B3126" s="467">
        <v>11</v>
      </c>
      <c r="C3126" s="467">
        <v>4</v>
      </c>
      <c r="D3126" s="471">
        <v>5.9835589301287664</v>
      </c>
      <c r="E3126" s="471">
        <v>1.8484594173296067</v>
      </c>
      <c r="F3126" s="467">
        <f>'2019 Actual plus Potential'!E3125</f>
        <v>0</v>
      </c>
    </row>
    <row r="3127" spans="1:6">
      <c r="A3127" s="467">
        <v>5</v>
      </c>
      <c r="B3127" s="467">
        <v>11</v>
      </c>
      <c r="C3127" s="467">
        <v>5</v>
      </c>
      <c r="D3127" s="471">
        <v>21.329254398759602</v>
      </c>
      <c r="E3127" s="471">
        <v>0.90037104923672329</v>
      </c>
      <c r="F3127" s="467">
        <f>'2019 Actual plus Potential'!E3126</f>
        <v>0</v>
      </c>
    </row>
    <row r="3128" spans="1:6">
      <c r="A3128" s="467">
        <v>5</v>
      </c>
      <c r="B3128" s="467">
        <v>11</v>
      </c>
      <c r="C3128" s="467">
        <v>6</v>
      </c>
      <c r="D3128" s="471">
        <v>35.423083042470125</v>
      </c>
      <c r="E3128" s="471">
        <v>0.52489050741775956</v>
      </c>
      <c r="F3128" s="467">
        <f>'2019 Actual plus Potential'!E3127</f>
        <v>0</v>
      </c>
    </row>
    <row r="3129" spans="1:6">
      <c r="A3129" s="467">
        <v>5</v>
      </c>
      <c r="B3129" s="467">
        <v>11</v>
      </c>
      <c r="C3129" s="467">
        <v>7</v>
      </c>
      <c r="D3129" s="471">
        <v>23.563773180108338</v>
      </c>
      <c r="E3129" s="471">
        <v>2.0150789077617715</v>
      </c>
      <c r="F3129" s="467">
        <f>'2019 Actual plus Potential'!E3128</f>
        <v>2</v>
      </c>
    </row>
    <row r="3130" spans="1:6">
      <c r="A3130" s="467">
        <v>5</v>
      </c>
      <c r="B3130" s="467">
        <v>11</v>
      </c>
      <c r="C3130" s="467">
        <v>8</v>
      </c>
      <c r="D3130" s="471">
        <v>6.8192109983962288</v>
      </c>
      <c r="E3130" s="471">
        <v>3.8330305310685873</v>
      </c>
      <c r="F3130" s="467">
        <f>'2019 Actual plus Potential'!E3129</f>
        <v>10</v>
      </c>
    </row>
    <row r="3131" spans="1:6">
      <c r="A3131" s="467">
        <v>5</v>
      </c>
      <c r="B3131" s="467">
        <v>11</v>
      </c>
      <c r="C3131" s="467">
        <v>9</v>
      </c>
      <c r="D3131" s="471">
        <v>8.2446768568751629</v>
      </c>
      <c r="E3131" s="471">
        <v>7.7294234035691254</v>
      </c>
      <c r="F3131" s="467">
        <f>'2019 Actual plus Potential'!E3130</f>
        <v>8</v>
      </c>
    </row>
    <row r="3132" spans="1:6">
      <c r="A3132" s="467">
        <v>5</v>
      </c>
      <c r="B3132" s="467">
        <v>11</v>
      </c>
      <c r="C3132" s="467">
        <v>10</v>
      </c>
      <c r="D3132" s="471">
        <v>12.78784462051728</v>
      </c>
      <c r="E3132" s="471">
        <v>7.3312575790152668</v>
      </c>
      <c r="F3132" s="467">
        <f>'2019 Actual plus Potential'!E3131</f>
        <v>3</v>
      </c>
    </row>
    <row r="3133" spans="1:6">
      <c r="A3133" s="467">
        <v>5</v>
      </c>
      <c r="B3133" s="467">
        <v>11</v>
      </c>
      <c r="C3133" s="467">
        <v>11</v>
      </c>
      <c r="D3133" s="471">
        <v>17.011192639900734</v>
      </c>
      <c r="E3133" s="471">
        <v>9.0060572457536026</v>
      </c>
      <c r="F3133" s="467">
        <f>'2019 Actual plus Potential'!E3132</f>
        <v>0</v>
      </c>
    </row>
    <row r="3134" spans="1:6">
      <c r="A3134" s="467">
        <v>5</v>
      </c>
      <c r="B3134" s="467">
        <v>11</v>
      </c>
      <c r="C3134" s="467">
        <v>12</v>
      </c>
      <c r="D3134" s="471">
        <v>20.833122816623099</v>
      </c>
      <c r="E3134" s="471">
        <v>8.7322693506772726</v>
      </c>
      <c r="F3134" s="467">
        <f>'2019 Actual plus Potential'!E3133</f>
        <v>0</v>
      </c>
    </row>
    <row r="3135" spans="1:6">
      <c r="A3135" s="467">
        <v>5</v>
      </c>
      <c r="B3135" s="467">
        <v>11</v>
      </c>
      <c r="C3135" s="467">
        <v>13</v>
      </c>
      <c r="D3135" s="471">
        <v>34.647616603733582</v>
      </c>
      <c r="E3135" s="471">
        <v>15.065374489357128</v>
      </c>
      <c r="F3135" s="467">
        <f>'2019 Actual plus Potential'!E3134</f>
        <v>1</v>
      </c>
    </row>
    <row r="3136" spans="1:6">
      <c r="A3136" s="467">
        <v>5</v>
      </c>
      <c r="B3136" s="467">
        <v>11</v>
      </c>
      <c r="C3136" s="467">
        <v>14</v>
      </c>
      <c r="D3136" s="471">
        <v>43.646551155727622</v>
      </c>
      <c r="E3136" s="471">
        <v>7.1771541066437319</v>
      </c>
      <c r="F3136" s="467">
        <f>'2019 Actual plus Potential'!E3135</f>
        <v>2</v>
      </c>
    </row>
    <row r="3137" spans="1:6">
      <c r="A3137" s="467">
        <v>5</v>
      </c>
      <c r="B3137" s="467">
        <v>11</v>
      </c>
      <c r="C3137" s="467">
        <v>15</v>
      </c>
      <c r="D3137" s="471">
        <v>62.411023144034182</v>
      </c>
      <c r="E3137" s="471">
        <v>10.901451730810576</v>
      </c>
      <c r="F3137" s="467">
        <f>'2019 Actual plus Potential'!E3136</f>
        <v>1</v>
      </c>
    </row>
    <row r="3138" spans="1:6">
      <c r="A3138" s="467">
        <v>5</v>
      </c>
      <c r="B3138" s="467">
        <v>11</v>
      </c>
      <c r="C3138" s="467">
        <v>16</v>
      </c>
      <c r="D3138" s="471">
        <v>73.79677502891056</v>
      </c>
      <c r="E3138" s="471">
        <v>8.632141206192216</v>
      </c>
      <c r="F3138" s="467">
        <f>'2019 Actual plus Potential'!E3137</f>
        <v>5</v>
      </c>
    </row>
    <row r="3139" spans="1:6">
      <c r="A3139" s="467">
        <v>5</v>
      </c>
      <c r="B3139" s="467">
        <v>11</v>
      </c>
      <c r="C3139" s="467">
        <v>17</v>
      </c>
      <c r="D3139" s="471">
        <v>65.896705431205163</v>
      </c>
      <c r="E3139" s="471">
        <v>1.3587702107073749</v>
      </c>
      <c r="F3139" s="467">
        <f>'2019 Actual plus Potential'!E3138</f>
        <v>12</v>
      </c>
    </row>
    <row r="3140" spans="1:6">
      <c r="A3140" s="467">
        <v>5</v>
      </c>
      <c r="B3140" s="467">
        <v>11</v>
      </c>
      <c r="C3140" s="467">
        <v>18</v>
      </c>
      <c r="D3140" s="471">
        <v>31.733546339593268</v>
      </c>
      <c r="E3140" s="471">
        <v>1.1538204149645237</v>
      </c>
      <c r="F3140" s="467">
        <f>'2019 Actual plus Potential'!E3139</f>
        <v>17</v>
      </c>
    </row>
    <row r="3141" spans="1:6">
      <c r="A3141" s="467">
        <v>5</v>
      </c>
      <c r="B3141" s="467">
        <v>11</v>
      </c>
      <c r="C3141" s="467">
        <v>19</v>
      </c>
      <c r="D3141" s="471">
        <v>32.857238104965511</v>
      </c>
      <c r="E3141" s="471">
        <v>1.1358286390023651</v>
      </c>
      <c r="F3141" s="467">
        <f>'2019 Actual plus Potential'!E3140</f>
        <v>17</v>
      </c>
    </row>
    <row r="3142" spans="1:6">
      <c r="A3142" s="467">
        <v>5</v>
      </c>
      <c r="B3142" s="467">
        <v>11</v>
      </c>
      <c r="C3142" s="467">
        <v>20</v>
      </c>
      <c r="D3142" s="471">
        <v>30.987312310484306</v>
      </c>
      <c r="E3142" s="471">
        <v>7.5612394108793808</v>
      </c>
      <c r="F3142" s="467">
        <f>'2019 Actual plus Potential'!E3141</f>
        <v>15</v>
      </c>
    </row>
    <row r="3143" spans="1:6">
      <c r="A3143" s="467">
        <v>5</v>
      </c>
      <c r="B3143" s="467">
        <v>11</v>
      </c>
      <c r="C3143" s="467">
        <v>21</v>
      </c>
      <c r="D3143" s="471">
        <v>29.853647958572992</v>
      </c>
      <c r="E3143" s="471">
        <v>33.204213663728233</v>
      </c>
      <c r="F3143" s="467">
        <f>'2019 Actual plus Potential'!E3142</f>
        <v>7</v>
      </c>
    </row>
    <row r="3144" spans="1:6">
      <c r="A3144" s="467">
        <v>5</v>
      </c>
      <c r="B3144" s="467">
        <v>11</v>
      </c>
      <c r="C3144" s="467">
        <v>22</v>
      </c>
      <c r="D3144" s="471">
        <v>35.944811370665114</v>
      </c>
      <c r="E3144" s="471">
        <v>65.714570576220169</v>
      </c>
      <c r="F3144" s="467">
        <f>'2019 Actual plus Potential'!E3143</f>
        <v>18</v>
      </c>
    </row>
    <row r="3145" spans="1:6">
      <c r="A3145" s="467">
        <v>5</v>
      </c>
      <c r="B3145" s="467">
        <v>11</v>
      </c>
      <c r="C3145" s="467">
        <v>23</v>
      </c>
      <c r="D3145" s="471">
        <v>21.866584330756801</v>
      </c>
      <c r="E3145" s="471">
        <v>47.02580885831005</v>
      </c>
      <c r="F3145" s="467">
        <f>'2019 Actual plus Potential'!E3144</f>
        <v>24</v>
      </c>
    </row>
    <row r="3146" spans="1:6">
      <c r="A3146" s="467">
        <v>5</v>
      </c>
      <c r="B3146" s="467">
        <v>11</v>
      </c>
      <c r="C3146" s="467">
        <v>24</v>
      </c>
      <c r="D3146" s="471">
        <v>22.688907595469864</v>
      </c>
      <c r="E3146" s="471">
        <v>39.394166845839607</v>
      </c>
      <c r="F3146" s="467">
        <f>'2019 Actual plus Potential'!E3145</f>
        <v>27</v>
      </c>
    </row>
    <row r="3147" spans="1:6">
      <c r="A3147" s="467">
        <v>5</v>
      </c>
      <c r="B3147" s="467">
        <v>12</v>
      </c>
      <c r="C3147" s="467">
        <v>1</v>
      </c>
      <c r="D3147" s="471">
        <v>57.73503035761059</v>
      </c>
      <c r="E3147" s="471">
        <v>13.135560954633412</v>
      </c>
      <c r="F3147" s="467">
        <f>'2019 Actual plus Potential'!E3146</f>
        <v>30</v>
      </c>
    </row>
    <row r="3148" spans="1:6">
      <c r="A3148" s="467">
        <v>5</v>
      </c>
      <c r="B3148" s="467">
        <v>12</v>
      </c>
      <c r="C3148" s="467">
        <v>2</v>
      </c>
      <c r="D3148" s="471">
        <v>110.29498250001755</v>
      </c>
      <c r="E3148" s="471">
        <v>0.12985368737905828</v>
      </c>
      <c r="F3148" s="467">
        <f>'2019 Actual plus Potential'!E3147</f>
        <v>24</v>
      </c>
    </row>
    <row r="3149" spans="1:6">
      <c r="A3149" s="467">
        <v>5</v>
      </c>
      <c r="B3149" s="467">
        <v>12</v>
      </c>
      <c r="C3149" s="467">
        <v>3</v>
      </c>
      <c r="D3149" s="471">
        <v>95.564328903739792</v>
      </c>
      <c r="E3149" s="471">
        <v>2.2341092238228337</v>
      </c>
      <c r="F3149" s="467">
        <f>'2019 Actual plus Potential'!E3148</f>
        <v>38</v>
      </c>
    </row>
    <row r="3150" spans="1:6">
      <c r="A3150" s="467">
        <v>5</v>
      </c>
      <c r="B3150" s="467">
        <v>12</v>
      </c>
      <c r="C3150" s="467">
        <v>4</v>
      </c>
      <c r="D3150" s="471">
        <v>89.846417515114496</v>
      </c>
      <c r="E3150" s="471">
        <v>9.0146620081702871</v>
      </c>
      <c r="F3150" s="467">
        <f>'2019 Actual plus Potential'!E3149</f>
        <v>83</v>
      </c>
    </row>
    <row r="3151" spans="1:6">
      <c r="A3151" s="467">
        <v>5</v>
      </c>
      <c r="B3151" s="467">
        <v>12</v>
      </c>
      <c r="C3151" s="467">
        <v>5</v>
      </c>
      <c r="D3151" s="471">
        <v>93.243462900272334</v>
      </c>
      <c r="E3151" s="471">
        <v>13.324865727800473</v>
      </c>
      <c r="F3151" s="467">
        <f>'2019 Actual plus Potential'!E3150</f>
        <v>89</v>
      </c>
    </row>
    <row r="3152" spans="1:6">
      <c r="A3152" s="467">
        <v>5</v>
      </c>
      <c r="B3152" s="467">
        <v>12</v>
      </c>
      <c r="C3152" s="467">
        <v>6</v>
      </c>
      <c r="D3152" s="471">
        <v>42.147943061692928</v>
      </c>
      <c r="E3152" s="471">
        <v>4.2742201677058693</v>
      </c>
      <c r="F3152" s="467">
        <f>'2019 Actual plus Potential'!E3151</f>
        <v>90</v>
      </c>
    </row>
    <row r="3153" spans="1:6">
      <c r="A3153" s="467">
        <v>5</v>
      </c>
      <c r="B3153" s="467">
        <v>12</v>
      </c>
      <c r="C3153" s="467">
        <v>7</v>
      </c>
      <c r="D3153" s="471">
        <v>52.240386340020457</v>
      </c>
      <c r="E3153" s="471">
        <v>6.2040337024295846</v>
      </c>
      <c r="F3153" s="467">
        <f>'2019 Actual plus Potential'!E3152</f>
        <v>87</v>
      </c>
    </row>
    <row r="3154" spans="1:6">
      <c r="A3154" s="467">
        <v>5</v>
      </c>
      <c r="B3154" s="467">
        <v>12</v>
      </c>
      <c r="C3154" s="467">
        <v>8</v>
      </c>
      <c r="D3154" s="471">
        <v>30.369421343989924</v>
      </c>
      <c r="E3154" s="471">
        <v>0.7462675768651903</v>
      </c>
      <c r="F3154" s="467">
        <f>'2019 Actual plus Potential'!E3153</f>
        <v>84</v>
      </c>
    </row>
    <row r="3155" spans="1:6">
      <c r="A3155" s="467">
        <v>5</v>
      </c>
      <c r="B3155" s="467">
        <v>12</v>
      </c>
      <c r="C3155" s="467">
        <v>9</v>
      </c>
      <c r="D3155" s="471">
        <v>20.708520462347842</v>
      </c>
      <c r="E3155" s="471">
        <v>0.98016066437325289</v>
      </c>
      <c r="F3155" s="467">
        <f>'2019 Actual plus Potential'!E3154</f>
        <v>90</v>
      </c>
    </row>
    <row r="3156" spans="1:6">
      <c r="A3156" s="467">
        <v>5</v>
      </c>
      <c r="B3156" s="467">
        <v>12</v>
      </c>
      <c r="C3156" s="467">
        <v>10</v>
      </c>
      <c r="D3156" s="471">
        <v>21.106079455528434</v>
      </c>
      <c r="E3156" s="471">
        <v>4.6864665125779403</v>
      </c>
      <c r="F3156" s="467">
        <f>'2019 Actual plus Potential'!E3155</f>
        <v>95</v>
      </c>
    </row>
    <row r="3157" spans="1:6">
      <c r="A3157" s="467">
        <v>5</v>
      </c>
      <c r="B3157" s="467">
        <v>12</v>
      </c>
      <c r="C3157" s="467">
        <v>11</v>
      </c>
      <c r="D3157" s="471">
        <v>20.982244061636301</v>
      </c>
      <c r="E3157" s="471">
        <v>2.0275949258224037</v>
      </c>
      <c r="F3157" s="467">
        <f>'2019 Actual plus Potential'!E3156</f>
        <v>97</v>
      </c>
    </row>
    <row r="3158" spans="1:6">
      <c r="A3158" s="467">
        <v>5</v>
      </c>
      <c r="B3158" s="467">
        <v>12</v>
      </c>
      <c r="C3158" s="467">
        <v>12</v>
      </c>
      <c r="D3158" s="471">
        <v>17.684413215617287</v>
      </c>
      <c r="E3158" s="471">
        <v>6.2032514513007957</v>
      </c>
      <c r="F3158" s="467">
        <f>'2019 Actual plus Potential'!E3157</f>
        <v>90</v>
      </c>
    </row>
    <row r="3159" spans="1:6">
      <c r="A3159" s="467">
        <v>5</v>
      </c>
      <c r="B3159" s="467">
        <v>12</v>
      </c>
      <c r="C3159" s="467">
        <v>13</v>
      </c>
      <c r="D3159" s="471">
        <v>43.711676798403367</v>
      </c>
      <c r="E3159" s="471">
        <v>3.0859807030746085</v>
      </c>
      <c r="F3159" s="467">
        <f>'2019 Actual plus Potential'!E3158</f>
        <v>68</v>
      </c>
    </row>
    <row r="3160" spans="1:6">
      <c r="A3160" s="467">
        <v>5</v>
      </c>
      <c r="B3160" s="467">
        <v>12</v>
      </c>
      <c r="C3160" s="467">
        <v>14</v>
      </c>
      <c r="D3160" s="471">
        <v>33.965261467960325</v>
      </c>
      <c r="E3160" s="471">
        <v>20.324448828208986</v>
      </c>
      <c r="F3160" s="467">
        <f>'2019 Actual plus Potential'!E3159</f>
        <v>70</v>
      </c>
    </row>
    <row r="3161" spans="1:6">
      <c r="A3161" s="467">
        <v>5</v>
      </c>
      <c r="B3161" s="467">
        <v>12</v>
      </c>
      <c r="C3161" s="467">
        <v>15</v>
      </c>
      <c r="D3161" s="471">
        <v>31.08395015404545</v>
      </c>
      <c r="E3161" s="471">
        <v>22.195593528273495</v>
      </c>
      <c r="F3161" s="467">
        <f>'2019 Actual plus Potential'!E3160</f>
        <v>73</v>
      </c>
    </row>
    <row r="3162" spans="1:6">
      <c r="A3162" s="467">
        <v>5</v>
      </c>
      <c r="B3162" s="467">
        <v>12</v>
      </c>
      <c r="C3162" s="467">
        <v>16</v>
      </c>
      <c r="D3162" s="471">
        <v>22.879856417875523</v>
      </c>
      <c r="E3162" s="471">
        <v>11.203400666523329</v>
      </c>
      <c r="F3162" s="467">
        <f>'2019 Actual plus Potential'!E3161</f>
        <v>58</v>
      </c>
    </row>
    <row r="3163" spans="1:6">
      <c r="A3163" s="467">
        <v>5</v>
      </c>
      <c r="B3163" s="467">
        <v>12</v>
      </c>
      <c r="C3163" s="467">
        <v>17</v>
      </c>
      <c r="D3163" s="471">
        <v>14.730580043870269</v>
      </c>
      <c r="E3163" s="471">
        <v>9.657672436035261</v>
      </c>
      <c r="F3163" s="467">
        <f>'2019 Actual plus Potential'!E3162</f>
        <v>71</v>
      </c>
    </row>
    <row r="3164" spans="1:6">
      <c r="A3164" s="467">
        <v>5</v>
      </c>
      <c r="B3164" s="467">
        <v>12</v>
      </c>
      <c r="C3164" s="467">
        <v>18</v>
      </c>
      <c r="D3164" s="471">
        <v>9.9206217376660977</v>
      </c>
      <c r="E3164" s="471">
        <v>12.134279509782843</v>
      </c>
      <c r="F3164" s="467">
        <f>'2019 Actual plus Potential'!E3163</f>
        <v>60</v>
      </c>
    </row>
    <row r="3165" spans="1:6">
      <c r="A3165" s="467">
        <v>5</v>
      </c>
      <c r="B3165" s="467">
        <v>12</v>
      </c>
      <c r="C3165" s="467">
        <v>19</v>
      </c>
      <c r="D3165" s="471">
        <v>11.87934936770557</v>
      </c>
      <c r="E3165" s="471">
        <v>22.931691840464413</v>
      </c>
      <c r="F3165" s="467">
        <f>'2019 Actual plus Potential'!E3164</f>
        <v>39</v>
      </c>
    </row>
    <row r="3166" spans="1:6">
      <c r="A3166" s="467">
        <v>5</v>
      </c>
      <c r="B3166" s="467">
        <v>12</v>
      </c>
      <c r="C3166" s="467">
        <v>20</v>
      </c>
      <c r="D3166" s="471">
        <v>14.031748734608193</v>
      </c>
      <c r="E3166" s="471">
        <v>27.19496049236723</v>
      </c>
      <c r="F3166" s="467">
        <f>'2019 Actual plus Potential'!E3165</f>
        <v>41</v>
      </c>
    </row>
    <row r="3167" spans="1:6">
      <c r="A3167" s="467">
        <v>5</v>
      </c>
      <c r="B3167" s="467">
        <v>12</v>
      </c>
      <c r="C3167" s="467">
        <v>21</v>
      </c>
      <c r="D3167" s="471">
        <v>29.8586658746075</v>
      </c>
      <c r="E3167" s="471">
        <v>79.121572672543536</v>
      </c>
      <c r="F3167" s="467">
        <f>'2019 Actual plus Potential'!E3166</f>
        <v>39</v>
      </c>
    </row>
    <row r="3168" spans="1:6">
      <c r="A3168" s="467">
        <v>5</v>
      </c>
      <c r="B3168" s="467">
        <v>12</v>
      </c>
      <c r="C3168" s="467">
        <v>22</v>
      </c>
      <c r="D3168" s="471">
        <v>121.78762271572361</v>
      </c>
      <c r="E3168" s="471">
        <v>83.552243066007307</v>
      </c>
      <c r="F3168" s="467">
        <f>'2019 Actual plus Potential'!E3167</f>
        <v>53</v>
      </c>
    </row>
    <row r="3169" spans="1:6">
      <c r="A3169" s="467">
        <v>5</v>
      </c>
      <c r="B3169" s="467">
        <v>12</v>
      </c>
      <c r="C3169" s="467">
        <v>23</v>
      </c>
      <c r="D3169" s="471">
        <v>137.93532129462596</v>
      </c>
      <c r="E3169" s="471">
        <v>91.043862126424429</v>
      </c>
      <c r="F3169" s="467">
        <f>'2019 Actual plus Potential'!E3168</f>
        <v>62</v>
      </c>
    </row>
    <row r="3170" spans="1:6">
      <c r="A3170" s="467">
        <v>5</v>
      </c>
      <c r="B3170" s="467">
        <v>12</v>
      </c>
      <c r="C3170" s="467">
        <v>24</v>
      </c>
      <c r="D3170" s="471">
        <v>135.30025207344147</v>
      </c>
      <c r="E3170" s="471">
        <v>88.625923887336072</v>
      </c>
      <c r="F3170" s="467">
        <f>'2019 Actual plus Potential'!E3169</f>
        <v>75</v>
      </c>
    </row>
    <row r="3171" spans="1:6">
      <c r="A3171" s="467">
        <v>5</v>
      </c>
      <c r="B3171" s="467">
        <v>13</v>
      </c>
      <c r="C3171" s="467">
        <v>1</v>
      </c>
      <c r="D3171" s="471">
        <v>136.75578009569674</v>
      </c>
      <c r="E3171" s="471">
        <v>85.187147925177385</v>
      </c>
      <c r="F3171" s="467">
        <f>'2019 Actual plus Potential'!E3170</f>
        <v>82</v>
      </c>
    </row>
    <row r="3172" spans="1:6">
      <c r="A3172" s="467">
        <v>5</v>
      </c>
      <c r="B3172" s="467">
        <v>13</v>
      </c>
      <c r="C3172" s="467">
        <v>2</v>
      </c>
      <c r="D3172" s="471">
        <v>140.94690588279548</v>
      </c>
      <c r="E3172" s="471">
        <v>81.746807460761119</v>
      </c>
      <c r="F3172" s="467">
        <f>'2019 Actual plus Potential'!E3171</f>
        <v>95</v>
      </c>
    </row>
    <row r="3173" spans="1:6">
      <c r="A3173" s="467">
        <v>5</v>
      </c>
      <c r="B3173" s="467">
        <v>13</v>
      </c>
      <c r="C3173" s="467">
        <v>3</v>
      </c>
      <c r="D3173" s="471">
        <v>143.45268668554857</v>
      </c>
      <c r="E3173" s="471">
        <v>88.679116964093737</v>
      </c>
      <c r="F3173" s="467">
        <f>'2019 Actual plus Potential'!E3172</f>
        <v>95</v>
      </c>
    </row>
    <row r="3174" spans="1:6">
      <c r="A3174" s="467">
        <v>5</v>
      </c>
      <c r="B3174" s="467">
        <v>13</v>
      </c>
      <c r="C3174" s="467">
        <v>4</v>
      </c>
      <c r="D3174" s="471">
        <v>144</v>
      </c>
      <c r="E3174" s="471">
        <v>85.758191249193715</v>
      </c>
      <c r="F3174" s="467">
        <f>'2019 Actual plus Potential'!E3173</f>
        <v>94</v>
      </c>
    </row>
    <row r="3175" spans="1:6">
      <c r="A3175" s="467">
        <v>5</v>
      </c>
      <c r="B3175" s="467">
        <v>13</v>
      </c>
      <c r="C3175" s="467">
        <v>5</v>
      </c>
      <c r="D3175" s="471">
        <v>144</v>
      </c>
      <c r="E3175" s="471">
        <v>72.979336809288327</v>
      </c>
      <c r="F3175" s="467">
        <f>'2019 Actual plus Potential'!E3174</f>
        <v>93</v>
      </c>
    </row>
    <row r="3176" spans="1:6">
      <c r="A3176" s="467">
        <v>5</v>
      </c>
      <c r="B3176" s="467">
        <v>13</v>
      </c>
      <c r="C3176" s="467">
        <v>6</v>
      </c>
      <c r="D3176" s="471">
        <v>144</v>
      </c>
      <c r="E3176" s="471">
        <v>29.251498709954848</v>
      </c>
      <c r="F3176" s="467">
        <f>'2019 Actual plus Potential'!E3175</f>
        <v>91</v>
      </c>
    </row>
    <row r="3177" spans="1:6">
      <c r="A3177" s="467">
        <v>5</v>
      </c>
      <c r="B3177" s="467">
        <v>13</v>
      </c>
      <c r="C3177" s="467">
        <v>7</v>
      </c>
      <c r="D3177" s="471">
        <v>144</v>
      </c>
      <c r="E3177" s="471">
        <v>7.9421957105998722</v>
      </c>
      <c r="F3177" s="467">
        <f>'2019 Actual plus Potential'!E3176</f>
        <v>89</v>
      </c>
    </row>
    <row r="3178" spans="1:6">
      <c r="A3178" s="467">
        <v>5</v>
      </c>
      <c r="B3178" s="467">
        <v>13</v>
      </c>
      <c r="C3178" s="467">
        <v>8</v>
      </c>
      <c r="D3178" s="471">
        <v>144</v>
      </c>
      <c r="E3178" s="471">
        <v>6.4441847989679637</v>
      </c>
      <c r="F3178" s="467">
        <f>'2019 Actual plus Potential'!E3177</f>
        <v>82</v>
      </c>
    </row>
    <row r="3179" spans="1:6">
      <c r="A3179" s="467">
        <v>5</v>
      </c>
      <c r="B3179" s="467">
        <v>13</v>
      </c>
      <c r="C3179" s="467">
        <v>9</v>
      </c>
      <c r="D3179" s="471">
        <v>144</v>
      </c>
      <c r="E3179" s="471">
        <v>18.499456944743066</v>
      </c>
      <c r="F3179" s="467">
        <f>'2019 Actual plus Potential'!E3178</f>
        <v>92</v>
      </c>
    </row>
    <row r="3180" spans="1:6">
      <c r="A3180" s="467">
        <v>5</v>
      </c>
      <c r="B3180" s="467">
        <v>13</v>
      </c>
      <c r="C3180" s="467">
        <v>10</v>
      </c>
      <c r="D3180" s="471">
        <v>136.99670010492284</v>
      </c>
      <c r="E3180" s="471">
        <v>26.066954364652762</v>
      </c>
      <c r="F3180" s="467">
        <f>'2019 Actual plus Potential'!E3179</f>
        <v>74</v>
      </c>
    </row>
    <row r="3181" spans="1:6">
      <c r="A3181" s="467">
        <v>5</v>
      </c>
      <c r="B3181" s="467">
        <v>13</v>
      </c>
      <c r="C3181" s="467">
        <v>11</v>
      </c>
      <c r="D3181" s="471">
        <v>121.97420654601601</v>
      </c>
      <c r="E3181" s="471">
        <v>19.945057030746078</v>
      </c>
      <c r="F3181" s="467">
        <f>'2019 Actual plus Potential'!E3180</f>
        <v>37</v>
      </c>
    </row>
    <row r="3182" spans="1:6">
      <c r="A3182" s="467">
        <v>5</v>
      </c>
      <c r="B3182" s="467">
        <v>13</v>
      </c>
      <c r="C3182" s="467">
        <v>12</v>
      </c>
      <c r="D3182" s="471">
        <v>99.587804217109067</v>
      </c>
      <c r="E3182" s="471">
        <v>14.98402037196302</v>
      </c>
      <c r="F3182" s="467">
        <f>'2019 Actual plus Potential'!E3181</f>
        <v>22</v>
      </c>
    </row>
    <row r="3183" spans="1:6">
      <c r="A3183" s="467">
        <v>5</v>
      </c>
      <c r="B3183" s="467">
        <v>13</v>
      </c>
      <c r="C3183" s="467">
        <v>13</v>
      </c>
      <c r="D3183" s="471">
        <v>90.924815488115911</v>
      </c>
      <c r="E3183" s="471">
        <v>15.993124328101482</v>
      </c>
      <c r="F3183" s="467">
        <f>'2019 Actual plus Potential'!E3182</f>
        <v>28</v>
      </c>
    </row>
    <row r="3184" spans="1:6">
      <c r="A3184" s="467">
        <v>5</v>
      </c>
      <c r="B3184" s="467">
        <v>13</v>
      </c>
      <c r="C3184" s="467">
        <v>14</v>
      </c>
      <c r="D3184" s="471">
        <v>78.835588337488261</v>
      </c>
      <c r="E3184" s="471">
        <v>28.040573962588692</v>
      </c>
      <c r="F3184" s="467">
        <f>'2019 Actual plus Potential'!E3183</f>
        <v>26</v>
      </c>
    </row>
    <row r="3185" spans="1:6">
      <c r="A3185" s="467">
        <v>5</v>
      </c>
      <c r="B3185" s="467">
        <v>13</v>
      </c>
      <c r="C3185" s="467">
        <v>15</v>
      </c>
      <c r="D3185" s="471">
        <v>83.055838150640966</v>
      </c>
      <c r="E3185" s="471">
        <v>30.567245108578799</v>
      </c>
      <c r="F3185" s="467">
        <f>'2019 Actual plus Potential'!E3184</f>
        <v>23</v>
      </c>
    </row>
    <row r="3186" spans="1:6">
      <c r="A3186" s="467">
        <v>5</v>
      </c>
      <c r="B3186" s="467">
        <v>13</v>
      </c>
      <c r="C3186" s="467">
        <v>16</v>
      </c>
      <c r="D3186" s="471">
        <v>123.10556256495185</v>
      </c>
      <c r="E3186" s="471">
        <v>39.746179853794885</v>
      </c>
      <c r="F3186" s="467">
        <f>'2019 Actual plus Potential'!E3185</f>
        <v>24</v>
      </c>
    </row>
    <row r="3187" spans="1:6">
      <c r="A3187" s="467">
        <v>5</v>
      </c>
      <c r="B3187" s="467">
        <v>13</v>
      </c>
      <c r="C3187" s="467">
        <v>17</v>
      </c>
      <c r="D3187" s="471">
        <v>140.83205752665785</v>
      </c>
      <c r="E3187" s="471">
        <v>34.038875618146633</v>
      </c>
      <c r="F3187" s="467">
        <f>'2019 Actual plus Potential'!E3186</f>
        <v>21</v>
      </c>
    </row>
    <row r="3188" spans="1:6">
      <c r="A3188" s="467">
        <v>5</v>
      </c>
      <c r="B3188" s="467">
        <v>13</v>
      </c>
      <c r="C3188" s="467">
        <v>18</v>
      </c>
      <c r="D3188" s="471">
        <v>140.29390927985139</v>
      </c>
      <c r="E3188" s="471">
        <v>32.544775962158674</v>
      </c>
      <c r="F3188" s="467">
        <f>'2019 Actual plus Potential'!E3187</f>
        <v>11</v>
      </c>
    </row>
    <row r="3189" spans="1:6">
      <c r="A3189" s="467">
        <v>5</v>
      </c>
      <c r="B3189" s="467">
        <v>13</v>
      </c>
      <c r="C3189" s="467">
        <v>19</v>
      </c>
      <c r="D3189" s="471">
        <v>143.36720298026211</v>
      </c>
      <c r="E3189" s="471">
        <v>44.550766286820036</v>
      </c>
      <c r="F3189" s="467">
        <f>'2019 Actual plus Potential'!E3188</f>
        <v>10</v>
      </c>
    </row>
    <row r="3190" spans="1:6">
      <c r="A3190" s="467">
        <v>5</v>
      </c>
      <c r="B3190" s="467">
        <v>13</v>
      </c>
      <c r="C3190" s="467">
        <v>20</v>
      </c>
      <c r="D3190" s="471">
        <v>144</v>
      </c>
      <c r="E3190" s="471">
        <v>44.385711298645454</v>
      </c>
      <c r="F3190" s="467">
        <f>'2019 Actual plus Potential'!E3189</f>
        <v>3</v>
      </c>
    </row>
    <row r="3191" spans="1:6">
      <c r="A3191" s="467">
        <v>5</v>
      </c>
      <c r="B3191" s="467">
        <v>13</v>
      </c>
      <c r="C3191" s="467">
        <v>21</v>
      </c>
      <c r="D3191" s="471">
        <v>144</v>
      </c>
      <c r="E3191" s="471">
        <v>50.36836793162761</v>
      </c>
      <c r="F3191" s="467">
        <f>'2019 Actual plus Potential'!E3190</f>
        <v>3</v>
      </c>
    </row>
    <row r="3192" spans="1:6">
      <c r="A3192" s="467">
        <v>5</v>
      </c>
      <c r="B3192" s="467">
        <v>13</v>
      </c>
      <c r="C3192" s="467">
        <v>22</v>
      </c>
      <c r="D3192" s="471">
        <v>144</v>
      </c>
      <c r="E3192" s="471">
        <v>58.940275800903031</v>
      </c>
      <c r="F3192" s="467">
        <f>'2019 Actual plus Potential'!E3191</f>
        <v>2</v>
      </c>
    </row>
    <row r="3193" spans="1:6">
      <c r="A3193" s="467">
        <v>5</v>
      </c>
      <c r="B3193" s="467">
        <v>13</v>
      </c>
      <c r="C3193" s="467">
        <v>23</v>
      </c>
      <c r="D3193" s="471">
        <v>144</v>
      </c>
      <c r="E3193" s="471">
        <v>64.71094237798323</v>
      </c>
      <c r="F3193" s="467">
        <f>'2019 Actual plus Potential'!E3192</f>
        <v>2</v>
      </c>
    </row>
    <row r="3194" spans="1:6">
      <c r="A3194" s="467">
        <v>5</v>
      </c>
      <c r="B3194" s="467">
        <v>13</v>
      </c>
      <c r="C3194" s="467">
        <v>24</v>
      </c>
      <c r="D3194" s="471">
        <v>139.7007972333999</v>
      </c>
      <c r="E3194" s="471">
        <v>55.853512846699644</v>
      </c>
      <c r="F3194" s="467">
        <f>'2019 Actual plus Potential'!E3193</f>
        <v>9</v>
      </c>
    </row>
    <row r="3195" spans="1:6">
      <c r="A3195" s="467">
        <v>5</v>
      </c>
      <c r="B3195" s="467">
        <v>14</v>
      </c>
      <c r="C3195" s="467">
        <v>1</v>
      </c>
      <c r="D3195" s="471">
        <v>142.8689776398767</v>
      </c>
      <c r="E3195" s="471">
        <v>42.677274833369168</v>
      </c>
      <c r="F3195" s="467">
        <f>'2019 Actual plus Potential'!E3194</f>
        <v>8</v>
      </c>
    </row>
    <row r="3196" spans="1:6">
      <c r="A3196" s="467">
        <v>5</v>
      </c>
      <c r="B3196" s="467">
        <v>14</v>
      </c>
      <c r="C3196" s="467">
        <v>2</v>
      </c>
      <c r="D3196" s="471">
        <v>142.77607108577809</v>
      </c>
      <c r="E3196" s="471">
        <v>12.430752687594067</v>
      </c>
      <c r="F3196" s="467">
        <f>'2019 Actual plus Potential'!E3195</f>
        <v>8</v>
      </c>
    </row>
    <row r="3197" spans="1:6">
      <c r="A3197" s="467">
        <v>5</v>
      </c>
      <c r="B3197" s="467">
        <v>14</v>
      </c>
      <c r="C3197" s="467">
        <v>3</v>
      </c>
      <c r="D3197" s="471">
        <v>144</v>
      </c>
      <c r="E3197" s="471">
        <v>14.196293485271985</v>
      </c>
      <c r="F3197" s="467">
        <f>'2019 Actual plus Potential'!E3196</f>
        <v>3</v>
      </c>
    </row>
    <row r="3198" spans="1:6">
      <c r="A3198" s="467">
        <v>5</v>
      </c>
      <c r="B3198" s="467">
        <v>14</v>
      </c>
      <c r="C3198" s="467">
        <v>4</v>
      </c>
      <c r="D3198" s="471">
        <v>143.84574771051572</v>
      </c>
      <c r="E3198" s="471">
        <v>15.8875204257149</v>
      </c>
      <c r="F3198" s="467">
        <f>'2019 Actual plus Potential'!E3197</f>
        <v>6</v>
      </c>
    </row>
    <row r="3199" spans="1:6">
      <c r="A3199" s="467">
        <v>5</v>
      </c>
      <c r="B3199" s="467">
        <v>14</v>
      </c>
      <c r="C3199" s="467">
        <v>5</v>
      </c>
      <c r="D3199" s="471">
        <v>143.9317190720715</v>
      </c>
      <c r="E3199" s="471">
        <v>16.938865942808</v>
      </c>
      <c r="F3199" s="467">
        <f>'2019 Actual plus Potential'!E3198</f>
        <v>12</v>
      </c>
    </row>
    <row r="3200" spans="1:6">
      <c r="A3200" s="467">
        <v>5</v>
      </c>
      <c r="B3200" s="467">
        <v>14</v>
      </c>
      <c r="C3200" s="467">
        <v>6</v>
      </c>
      <c r="D3200" s="471">
        <v>142.45767598941191</v>
      </c>
      <c r="E3200" s="471">
        <v>8.5961576542678984</v>
      </c>
      <c r="F3200" s="467">
        <f>'2019 Actual plus Potential'!E3199</f>
        <v>19</v>
      </c>
    </row>
    <row r="3201" spans="1:6">
      <c r="A3201" s="467">
        <v>5</v>
      </c>
      <c r="B3201" s="467">
        <v>14</v>
      </c>
      <c r="C3201" s="467">
        <v>7</v>
      </c>
      <c r="D3201" s="471">
        <v>140.66349556839589</v>
      </c>
      <c r="E3201" s="471">
        <v>4.0583188561599659</v>
      </c>
      <c r="F3201" s="467">
        <f>'2019 Actual plus Potential'!E3200</f>
        <v>23</v>
      </c>
    </row>
    <row r="3202" spans="1:6">
      <c r="A3202" s="467">
        <v>5</v>
      </c>
      <c r="B3202" s="467">
        <v>14</v>
      </c>
      <c r="C3202" s="467">
        <v>8</v>
      </c>
      <c r="D3202" s="471">
        <v>137.05628604314418</v>
      </c>
      <c r="E3202" s="471">
        <v>6.8165363362717697</v>
      </c>
      <c r="F3202" s="467">
        <f>'2019 Actual plus Potential'!E3201</f>
        <v>14</v>
      </c>
    </row>
    <row r="3203" spans="1:6">
      <c r="A3203" s="467">
        <v>5</v>
      </c>
      <c r="B3203" s="467">
        <v>14</v>
      </c>
      <c r="C3203" s="467">
        <v>9</v>
      </c>
      <c r="D3203" s="471">
        <v>125.20587409463639</v>
      </c>
      <c r="E3203" s="471">
        <v>10.452439582885399</v>
      </c>
      <c r="F3203" s="467">
        <f>'2019 Actual plus Potential'!E3202</f>
        <v>29</v>
      </c>
    </row>
    <row r="3204" spans="1:6">
      <c r="A3204" s="467">
        <v>5</v>
      </c>
      <c r="B3204" s="467">
        <v>14</v>
      </c>
      <c r="C3204" s="467">
        <v>10</v>
      </c>
      <c r="D3204" s="471">
        <v>114.4149573294029</v>
      </c>
      <c r="E3204" s="471">
        <v>3.5177833261664158</v>
      </c>
      <c r="F3204" s="467">
        <f>'2019 Actual plus Potential'!E3203</f>
        <v>32</v>
      </c>
    </row>
    <row r="3205" spans="1:6">
      <c r="A3205" s="467">
        <v>5</v>
      </c>
      <c r="B3205" s="467">
        <v>14</v>
      </c>
      <c r="C3205" s="467">
        <v>11</v>
      </c>
      <c r="D3205" s="471">
        <v>118.67098787955356</v>
      </c>
      <c r="E3205" s="471">
        <v>6.9894138357342506</v>
      </c>
      <c r="F3205" s="467">
        <f>'2019 Actual plus Potential'!E3204</f>
        <v>31</v>
      </c>
    </row>
    <row r="3206" spans="1:6">
      <c r="A3206" s="467">
        <v>5</v>
      </c>
      <c r="B3206" s="467">
        <v>14</v>
      </c>
      <c r="C3206" s="467">
        <v>12</v>
      </c>
      <c r="D3206" s="471">
        <v>51.643745894519192</v>
      </c>
      <c r="E3206" s="471">
        <v>9.6044793592775761</v>
      </c>
      <c r="F3206" s="467">
        <f>'2019 Actual plus Potential'!E3205</f>
        <v>29</v>
      </c>
    </row>
    <row r="3207" spans="1:6">
      <c r="A3207" s="467">
        <v>5</v>
      </c>
      <c r="B3207" s="467">
        <v>14</v>
      </c>
      <c r="C3207" s="467">
        <v>13</v>
      </c>
      <c r="D3207" s="471">
        <v>8.2615508350001861</v>
      </c>
      <c r="E3207" s="471">
        <v>10.996886368522899</v>
      </c>
      <c r="F3207" s="467">
        <f>'2019 Actual plus Potential'!E3206</f>
        <v>38</v>
      </c>
    </row>
    <row r="3208" spans="1:6">
      <c r="A3208" s="467">
        <v>5</v>
      </c>
      <c r="B3208" s="467">
        <v>14</v>
      </c>
      <c r="C3208" s="467">
        <v>14</v>
      </c>
      <c r="D3208" s="471">
        <v>0.25051299826153206</v>
      </c>
      <c r="E3208" s="471">
        <v>11.582010212857449</v>
      </c>
      <c r="F3208" s="467">
        <f>'2019 Actual plus Potential'!E3207</f>
        <v>47</v>
      </c>
    </row>
    <row r="3209" spans="1:6">
      <c r="A3209" s="467">
        <v>5</v>
      </c>
      <c r="B3209" s="467">
        <v>14</v>
      </c>
      <c r="C3209" s="467">
        <v>15</v>
      </c>
      <c r="D3209" s="471">
        <v>21.064920702026928</v>
      </c>
      <c r="E3209" s="471">
        <v>26.786625403139109</v>
      </c>
      <c r="F3209" s="467">
        <f>'2019 Actual plus Potential'!E3208</f>
        <v>68</v>
      </c>
    </row>
    <row r="3210" spans="1:6">
      <c r="A3210" s="467">
        <v>5</v>
      </c>
      <c r="B3210" s="467">
        <v>14</v>
      </c>
      <c r="C3210" s="467">
        <v>16</v>
      </c>
      <c r="D3210" s="471">
        <v>49.336912368825743</v>
      </c>
      <c r="E3210" s="471">
        <v>39.121161201892065</v>
      </c>
      <c r="F3210" s="467">
        <f>'2019 Actual plus Potential'!E3209</f>
        <v>69</v>
      </c>
    </row>
    <row r="3211" spans="1:6">
      <c r="A3211" s="467">
        <v>5</v>
      </c>
      <c r="B3211" s="467">
        <v>14</v>
      </c>
      <c r="C3211" s="467">
        <v>17</v>
      </c>
      <c r="D3211" s="471">
        <v>64.730766890023801</v>
      </c>
      <c r="E3211" s="471">
        <v>43.011296065362288</v>
      </c>
      <c r="F3211" s="467">
        <f>'2019 Actual plus Potential'!E3210</f>
        <v>43</v>
      </c>
    </row>
    <row r="3212" spans="1:6">
      <c r="A3212" s="467">
        <v>5</v>
      </c>
      <c r="B3212" s="467">
        <v>14</v>
      </c>
      <c r="C3212" s="467">
        <v>18</v>
      </c>
      <c r="D3212" s="471">
        <v>43.287519415448962</v>
      </c>
      <c r="E3212" s="471">
        <v>37.033332939152871</v>
      </c>
      <c r="F3212" s="467">
        <f>'2019 Actual plus Potential'!E3211</f>
        <v>56</v>
      </c>
    </row>
    <row r="3213" spans="1:6">
      <c r="A3213" s="467">
        <v>5</v>
      </c>
      <c r="B3213" s="467">
        <v>14</v>
      </c>
      <c r="C3213" s="467">
        <v>19</v>
      </c>
      <c r="D3213" s="471">
        <v>104.74474930108174</v>
      </c>
      <c r="E3213" s="471">
        <v>55.6548210599871</v>
      </c>
      <c r="F3213" s="467">
        <f>'2019 Actual plus Potential'!E3212</f>
        <v>62</v>
      </c>
    </row>
    <row r="3214" spans="1:6">
      <c r="A3214" s="467">
        <v>5</v>
      </c>
      <c r="B3214" s="467">
        <v>14</v>
      </c>
      <c r="C3214" s="467">
        <v>20</v>
      </c>
      <c r="D3214" s="471">
        <v>85.132106738589826</v>
      </c>
      <c r="E3214" s="471">
        <v>64.521637604816164</v>
      </c>
      <c r="F3214" s="467">
        <f>'2019 Actual plus Potential'!E3213</f>
        <v>66</v>
      </c>
    </row>
    <row r="3215" spans="1:6">
      <c r="A3215" s="467">
        <v>5</v>
      </c>
      <c r="B3215" s="467">
        <v>14</v>
      </c>
      <c r="C3215" s="467">
        <v>21</v>
      </c>
      <c r="D3215" s="471">
        <v>90.915031251536206</v>
      </c>
      <c r="E3215" s="471">
        <v>63.051787733820682</v>
      </c>
      <c r="F3215" s="467">
        <f>'2019 Actual plus Potential'!E3214</f>
        <v>17</v>
      </c>
    </row>
    <row r="3216" spans="1:6">
      <c r="A3216" s="467">
        <v>5</v>
      </c>
      <c r="B3216" s="467">
        <v>14</v>
      </c>
      <c r="C3216" s="467">
        <v>22</v>
      </c>
      <c r="D3216" s="471">
        <v>62.127053244657858</v>
      </c>
      <c r="E3216" s="471">
        <v>90.086386744786068</v>
      </c>
      <c r="F3216" s="467">
        <f>'2019 Actual plus Potential'!E3215</f>
        <v>25</v>
      </c>
    </row>
    <row r="3217" spans="1:6">
      <c r="A3217" s="467">
        <v>5</v>
      </c>
      <c r="B3217" s="467">
        <v>14</v>
      </c>
      <c r="C3217" s="467">
        <v>23</v>
      </c>
      <c r="D3217" s="471">
        <v>40.619871540943883</v>
      </c>
      <c r="E3217" s="471">
        <v>91.070458664803269</v>
      </c>
      <c r="F3217" s="467">
        <f>'2019 Actual plus Potential'!E3216</f>
        <v>34</v>
      </c>
    </row>
    <row r="3218" spans="1:6">
      <c r="A3218" s="467">
        <v>5</v>
      </c>
      <c r="B3218" s="467">
        <v>14</v>
      </c>
      <c r="C3218" s="467">
        <v>24</v>
      </c>
      <c r="D3218" s="471">
        <v>34.606522518075245</v>
      </c>
      <c r="E3218" s="471">
        <v>68.33276510427865</v>
      </c>
      <c r="F3218" s="467">
        <f>'2019 Actual plus Potential'!E3217</f>
        <v>31</v>
      </c>
    </row>
    <row r="3219" spans="1:6">
      <c r="A3219" s="467">
        <v>5</v>
      </c>
      <c r="B3219" s="467">
        <v>15</v>
      </c>
      <c r="C3219" s="467">
        <v>1</v>
      </c>
      <c r="D3219" s="471">
        <v>19.399124868418642</v>
      </c>
      <c r="E3219" s="471">
        <v>66.923148570199956</v>
      </c>
      <c r="F3219" s="467">
        <f>'2019 Actual plus Potential'!E3218</f>
        <v>28</v>
      </c>
    </row>
    <row r="3220" spans="1:6">
      <c r="A3220" s="467">
        <v>5</v>
      </c>
      <c r="B3220" s="467">
        <v>15</v>
      </c>
      <c r="C3220" s="467">
        <v>2</v>
      </c>
      <c r="D3220" s="471">
        <v>38.318951417581616</v>
      </c>
      <c r="E3220" s="471">
        <v>60.353803590625667</v>
      </c>
      <c r="F3220" s="467">
        <f>'2019 Actual plus Potential'!E3219</f>
        <v>23</v>
      </c>
    </row>
    <row r="3221" spans="1:6">
      <c r="A3221" s="467">
        <v>5</v>
      </c>
      <c r="B3221" s="467">
        <v>15</v>
      </c>
      <c r="C3221" s="467">
        <v>3</v>
      </c>
      <c r="D3221" s="471">
        <v>51.911499390155903</v>
      </c>
      <c r="E3221" s="471">
        <v>66.864479735540741</v>
      </c>
      <c r="F3221" s="467">
        <f>'2019 Actual plus Potential'!E3220</f>
        <v>7</v>
      </c>
    </row>
    <row r="3222" spans="1:6">
      <c r="A3222" s="467">
        <v>5</v>
      </c>
      <c r="B3222" s="467">
        <v>15</v>
      </c>
      <c r="C3222" s="467">
        <v>4</v>
      </c>
      <c r="D3222" s="471">
        <v>43.45412861896579</v>
      </c>
      <c r="E3222" s="471">
        <v>56.30800075252634</v>
      </c>
      <c r="F3222" s="467">
        <f>'2019 Actual plus Potential'!E3221</f>
        <v>4</v>
      </c>
    </row>
    <row r="3223" spans="1:6">
      <c r="A3223" s="467">
        <v>5</v>
      </c>
      <c r="B3223" s="467">
        <v>15</v>
      </c>
      <c r="C3223" s="467">
        <v>5</v>
      </c>
      <c r="D3223" s="471">
        <v>27.067232490612252</v>
      </c>
      <c r="E3223" s="471">
        <v>79.234216835089228</v>
      </c>
      <c r="F3223" s="467">
        <f>'2019 Actual plus Potential'!E3222</f>
        <v>0</v>
      </c>
    </row>
    <row r="3224" spans="1:6">
      <c r="A3224" s="467">
        <v>5</v>
      </c>
      <c r="B3224" s="467">
        <v>15</v>
      </c>
      <c r="C3224" s="467">
        <v>6</v>
      </c>
      <c r="D3224" s="471">
        <v>13.904997829862429</v>
      </c>
      <c r="E3224" s="471">
        <v>86.128196033111166</v>
      </c>
      <c r="F3224" s="467">
        <f>'2019 Actual plus Potential'!E3223</f>
        <v>0</v>
      </c>
    </row>
    <row r="3225" spans="1:6">
      <c r="A3225" s="467">
        <v>5</v>
      </c>
      <c r="B3225" s="467">
        <v>15</v>
      </c>
      <c r="C3225" s="467">
        <v>7</v>
      </c>
      <c r="D3225" s="471">
        <v>14.943346628959384</v>
      </c>
      <c r="E3225" s="471">
        <v>84.596548322941302</v>
      </c>
      <c r="F3225" s="467">
        <f>'2019 Actual plus Potential'!E3224</f>
        <v>1</v>
      </c>
    </row>
    <row r="3226" spans="1:6">
      <c r="A3226" s="467">
        <v>5</v>
      </c>
      <c r="B3226" s="467">
        <v>15</v>
      </c>
      <c r="C3226" s="467">
        <v>8</v>
      </c>
      <c r="D3226" s="471">
        <v>15.223378028892581</v>
      </c>
      <c r="E3226" s="471">
        <v>85.311525854654917</v>
      </c>
      <c r="F3226" s="467">
        <f>'2019 Actual plus Potential'!E3225</f>
        <v>5</v>
      </c>
    </row>
    <row r="3227" spans="1:6">
      <c r="A3227" s="467">
        <v>5</v>
      </c>
      <c r="B3227" s="467">
        <v>15</v>
      </c>
      <c r="C3227" s="467">
        <v>9</v>
      </c>
      <c r="D3227" s="471">
        <v>15.832433937225989</v>
      </c>
      <c r="E3227" s="471">
        <v>90.087951247043662</v>
      </c>
      <c r="F3227" s="467">
        <f>'2019 Actual plus Potential'!E3226</f>
        <v>10</v>
      </c>
    </row>
    <row r="3228" spans="1:6">
      <c r="A3228" s="467">
        <v>5</v>
      </c>
      <c r="B3228" s="467">
        <v>15</v>
      </c>
      <c r="C3228" s="467">
        <v>10</v>
      </c>
      <c r="D3228" s="471">
        <v>10.256021678293578</v>
      </c>
      <c r="E3228" s="471">
        <v>93.859183938937875</v>
      </c>
      <c r="F3228" s="467">
        <f>'2019 Actual plus Potential'!E3227</f>
        <v>11</v>
      </c>
    </row>
    <row r="3229" spans="1:6">
      <c r="A3229" s="467">
        <v>5</v>
      </c>
      <c r="B3229" s="467">
        <v>15</v>
      </c>
      <c r="C3229" s="467">
        <v>11</v>
      </c>
      <c r="D3229" s="471">
        <v>7.4559017802261396</v>
      </c>
      <c r="E3229" s="471">
        <v>93.909248011180395</v>
      </c>
      <c r="F3229" s="467">
        <f>'2019 Actual plus Potential'!E3228</f>
        <v>12</v>
      </c>
    </row>
    <row r="3230" spans="1:6">
      <c r="A3230" s="467">
        <v>5</v>
      </c>
      <c r="B3230" s="467">
        <v>15</v>
      </c>
      <c r="C3230" s="467">
        <v>12</v>
      </c>
      <c r="D3230" s="471">
        <v>7.7152862248909493</v>
      </c>
      <c r="E3230" s="471">
        <v>85.599394270049459</v>
      </c>
      <c r="F3230" s="467">
        <f>'2019 Actual plus Potential'!E3229</f>
        <v>8</v>
      </c>
    </row>
    <row r="3231" spans="1:6">
      <c r="A3231" s="467">
        <v>5</v>
      </c>
      <c r="B3231" s="467">
        <v>15</v>
      </c>
      <c r="C3231" s="467">
        <v>13</v>
      </c>
      <c r="D3231" s="471">
        <v>10.044903559404331</v>
      </c>
      <c r="E3231" s="471">
        <v>84.005166469576409</v>
      </c>
      <c r="F3231" s="467">
        <f>'2019 Actual plus Potential'!E3230</f>
        <v>5</v>
      </c>
    </row>
    <row r="3232" spans="1:6">
      <c r="A3232" s="467">
        <v>5</v>
      </c>
      <c r="B3232" s="467">
        <v>15</v>
      </c>
      <c r="C3232" s="467">
        <v>14</v>
      </c>
      <c r="D3232" s="471">
        <v>5.4656126318746239</v>
      </c>
      <c r="E3232" s="471">
        <v>72.785338529348522</v>
      </c>
      <c r="F3232" s="467">
        <f>'2019 Actual plus Potential'!E3231</f>
        <v>3</v>
      </c>
    </row>
    <row r="3233" spans="1:6">
      <c r="A3233" s="467">
        <v>5</v>
      </c>
      <c r="B3233" s="467">
        <v>15</v>
      </c>
      <c r="C3233" s="467">
        <v>15</v>
      </c>
      <c r="D3233" s="471">
        <v>0.13631369515714153</v>
      </c>
      <c r="E3233" s="471">
        <v>69.569504138894871</v>
      </c>
      <c r="F3233" s="467">
        <f>'2019 Actual plus Potential'!E3232</f>
        <v>0</v>
      </c>
    </row>
    <row r="3234" spans="1:6">
      <c r="A3234" s="467">
        <v>5</v>
      </c>
      <c r="B3234" s="467">
        <v>15</v>
      </c>
      <c r="C3234" s="467">
        <v>16</v>
      </c>
      <c r="D3234" s="471">
        <v>7.7125942232114522</v>
      </c>
      <c r="E3234" s="471">
        <v>81.599744248548703</v>
      </c>
      <c r="F3234" s="467">
        <f>'2019 Actual plus Potential'!E3233</f>
        <v>0</v>
      </c>
    </row>
    <row r="3235" spans="1:6">
      <c r="A3235" s="467">
        <v>5</v>
      </c>
      <c r="B3235" s="467">
        <v>15</v>
      </c>
      <c r="C3235" s="467">
        <v>17</v>
      </c>
      <c r="D3235" s="471">
        <v>5.9031685635698565</v>
      </c>
      <c r="E3235" s="471">
        <v>70.224248333691676</v>
      </c>
      <c r="F3235" s="467">
        <f>'2019 Actual plus Potential'!E3234</f>
        <v>1</v>
      </c>
    </row>
    <row r="3236" spans="1:6">
      <c r="A3236" s="467">
        <v>5</v>
      </c>
      <c r="B3236" s="467">
        <v>15</v>
      </c>
      <c r="C3236" s="467">
        <v>18</v>
      </c>
      <c r="D3236" s="471">
        <v>0.27723674788037944</v>
      </c>
      <c r="E3236" s="471">
        <v>84.467476886691031</v>
      </c>
      <c r="F3236" s="467">
        <f>'2019 Actual plus Potential'!E3235</f>
        <v>1</v>
      </c>
    </row>
    <row r="3237" spans="1:6">
      <c r="A3237" s="467">
        <v>5</v>
      </c>
      <c r="B3237" s="467">
        <v>15</v>
      </c>
      <c r="C3237" s="467">
        <v>19</v>
      </c>
      <c r="D3237" s="471">
        <v>0.48037003646785109</v>
      </c>
      <c r="E3237" s="471">
        <v>97.316733928187489</v>
      </c>
      <c r="F3237" s="467">
        <f>'2019 Actual plus Potential'!E3236</f>
        <v>15</v>
      </c>
    </row>
    <row r="3238" spans="1:6">
      <c r="A3238" s="467">
        <v>5</v>
      </c>
      <c r="B3238" s="467">
        <v>15</v>
      </c>
      <c r="C3238" s="467">
        <v>20</v>
      </c>
      <c r="D3238" s="471">
        <v>2.6336105477692926</v>
      </c>
      <c r="E3238" s="471">
        <v>90.820920554719407</v>
      </c>
      <c r="F3238" s="467">
        <f>'2019 Actual plus Potential'!E3237</f>
        <v>19</v>
      </c>
    </row>
    <row r="3239" spans="1:6">
      <c r="A3239" s="467">
        <v>5</v>
      </c>
      <c r="B3239" s="467">
        <v>15</v>
      </c>
      <c r="C3239" s="467">
        <v>21</v>
      </c>
      <c r="D3239" s="471">
        <v>14.228162305853695</v>
      </c>
      <c r="E3239" s="471">
        <v>60.75509841969469</v>
      </c>
      <c r="F3239" s="467">
        <f>'2019 Actual plus Potential'!E3238</f>
        <v>47</v>
      </c>
    </row>
    <row r="3240" spans="1:6">
      <c r="A3240" s="467">
        <v>5</v>
      </c>
      <c r="B3240" s="467">
        <v>15</v>
      </c>
      <c r="C3240" s="467">
        <v>22</v>
      </c>
      <c r="D3240" s="471">
        <v>31.251929593390731</v>
      </c>
      <c r="E3240" s="471">
        <v>63.561815469791433</v>
      </c>
      <c r="F3240" s="467">
        <f>'2019 Actual plus Potential'!E3239</f>
        <v>2</v>
      </c>
    </row>
    <row r="3241" spans="1:6">
      <c r="A3241" s="467">
        <v>5</v>
      </c>
      <c r="B3241" s="467">
        <v>15</v>
      </c>
      <c r="C3241" s="467">
        <v>23</v>
      </c>
      <c r="D3241" s="471">
        <v>6.5451506266446771</v>
      </c>
      <c r="E3241" s="471">
        <v>86.207985648247686</v>
      </c>
      <c r="F3241" s="467">
        <f>'2019 Actual plus Potential'!E3240</f>
        <v>1</v>
      </c>
    </row>
    <row r="3242" spans="1:6">
      <c r="A3242" s="467">
        <v>5</v>
      </c>
      <c r="B3242" s="467">
        <v>15</v>
      </c>
      <c r="C3242" s="467">
        <v>24</v>
      </c>
      <c r="D3242" s="471">
        <v>15.462316089839156</v>
      </c>
      <c r="E3242" s="471">
        <v>55.192510642872506</v>
      </c>
      <c r="F3242" s="467">
        <f>'2019 Actual plus Potential'!E3241</f>
        <v>18</v>
      </c>
    </row>
    <row r="3243" spans="1:6">
      <c r="A3243" s="467">
        <v>5</v>
      </c>
      <c r="B3243" s="467">
        <v>16</v>
      </c>
      <c r="C3243" s="467">
        <v>1</v>
      </c>
      <c r="D3243" s="471">
        <v>26.720508757948522</v>
      </c>
      <c r="E3243" s="471">
        <v>59.94312174801118</v>
      </c>
      <c r="F3243" s="467">
        <f>'2019 Actual plus Potential'!E3242</f>
        <v>35</v>
      </c>
    </row>
    <row r="3244" spans="1:6">
      <c r="A3244" s="467">
        <v>5</v>
      </c>
      <c r="B3244" s="467">
        <v>16</v>
      </c>
      <c r="C3244" s="467">
        <v>2</v>
      </c>
      <c r="D3244" s="471">
        <v>22.846714864425675</v>
      </c>
      <c r="E3244" s="471">
        <v>63.601710277359707</v>
      </c>
      <c r="F3244" s="467">
        <f>'2019 Actual plus Potential'!E3243</f>
        <v>24</v>
      </c>
    </row>
    <row r="3245" spans="1:6">
      <c r="A3245" s="467">
        <v>5</v>
      </c>
      <c r="B3245" s="467">
        <v>16</v>
      </c>
      <c r="C3245" s="467">
        <v>3</v>
      </c>
      <c r="D3245" s="471">
        <v>20.768016629479092</v>
      </c>
      <c r="E3245" s="471">
        <v>46.700392388733604</v>
      </c>
      <c r="F3245" s="467">
        <f>'2019 Actual plus Potential'!E3244</f>
        <v>38</v>
      </c>
    </row>
    <row r="3246" spans="1:6">
      <c r="A3246" s="467">
        <v>5</v>
      </c>
      <c r="B3246" s="467">
        <v>16</v>
      </c>
      <c r="C3246" s="467">
        <v>4</v>
      </c>
      <c r="D3246" s="471">
        <v>10.93914039556881</v>
      </c>
      <c r="E3246" s="471">
        <v>53.152399698989463</v>
      </c>
      <c r="F3246" s="467">
        <f>'2019 Actual plus Potential'!E3245</f>
        <v>29</v>
      </c>
    </row>
    <row r="3247" spans="1:6">
      <c r="A3247" s="467">
        <v>5</v>
      </c>
      <c r="B3247" s="467">
        <v>16</v>
      </c>
      <c r="C3247" s="467">
        <v>5</v>
      </c>
      <c r="D3247" s="471">
        <v>9.549169078316476</v>
      </c>
      <c r="E3247" s="471">
        <v>38.507876316921099</v>
      </c>
      <c r="F3247" s="467">
        <f>'2019 Actual plus Potential'!E3246</f>
        <v>26</v>
      </c>
    </row>
    <row r="3248" spans="1:6">
      <c r="A3248" s="467">
        <v>5</v>
      </c>
      <c r="B3248" s="467">
        <v>16</v>
      </c>
      <c r="C3248" s="467">
        <v>6</v>
      </c>
      <c r="D3248" s="471">
        <v>1.9806049215669563</v>
      </c>
      <c r="E3248" s="471">
        <v>34.364292087723072</v>
      </c>
      <c r="F3248" s="467">
        <f>'2019 Actual plus Potential'!E3247</f>
        <v>21</v>
      </c>
    </row>
    <row r="3249" spans="1:6">
      <c r="A3249" s="467">
        <v>5</v>
      </c>
      <c r="B3249" s="467">
        <v>16</v>
      </c>
      <c r="C3249" s="467">
        <v>7</v>
      </c>
      <c r="D3249" s="471">
        <v>5.9528418889344313E-2</v>
      </c>
      <c r="E3249" s="471">
        <v>39.18139453880886</v>
      </c>
      <c r="F3249" s="467">
        <f>'2019 Actual plus Potential'!E3248</f>
        <v>17</v>
      </c>
    </row>
    <row r="3250" spans="1:6">
      <c r="A3250" s="467">
        <v>5</v>
      </c>
      <c r="B3250" s="467">
        <v>16</v>
      </c>
      <c r="C3250" s="467">
        <v>8</v>
      </c>
      <c r="D3250" s="471">
        <v>0</v>
      </c>
      <c r="E3250" s="471">
        <v>22.901966297570414</v>
      </c>
      <c r="F3250" s="467">
        <f>'2019 Actual plus Potential'!E3249</f>
        <v>9</v>
      </c>
    </row>
    <row r="3251" spans="1:6">
      <c r="A3251" s="467">
        <v>5</v>
      </c>
      <c r="B3251" s="467">
        <v>16</v>
      </c>
      <c r="C3251" s="467">
        <v>9</v>
      </c>
      <c r="D3251" s="471">
        <v>0</v>
      </c>
      <c r="E3251" s="471">
        <v>10.894411470651473</v>
      </c>
      <c r="F3251" s="467">
        <f>'2019 Actual plus Potential'!E3250</f>
        <v>0</v>
      </c>
    </row>
    <row r="3252" spans="1:6">
      <c r="A3252" s="467">
        <v>5</v>
      </c>
      <c r="B3252" s="467">
        <v>16</v>
      </c>
      <c r="C3252" s="467">
        <v>10</v>
      </c>
      <c r="D3252" s="471">
        <v>5.4125923222037797E-2</v>
      </c>
      <c r="E3252" s="471">
        <v>1.0685550419264673</v>
      </c>
      <c r="F3252" s="467">
        <f>'2019 Actual plus Potential'!E3251</f>
        <v>0</v>
      </c>
    </row>
    <row r="3253" spans="1:6">
      <c r="A3253" s="467">
        <v>5</v>
      </c>
      <c r="B3253" s="467">
        <v>16</v>
      </c>
      <c r="C3253" s="467">
        <v>11</v>
      </c>
      <c r="D3253" s="471">
        <v>1.0828488791842574</v>
      </c>
      <c r="E3253" s="471">
        <v>0.48186669533433674</v>
      </c>
      <c r="F3253" s="467">
        <f>'2019 Actual plus Potential'!E3252</f>
        <v>0</v>
      </c>
    </row>
    <row r="3254" spans="1:6">
      <c r="A3254" s="467">
        <v>5</v>
      </c>
      <c r="B3254" s="467">
        <v>16</v>
      </c>
      <c r="C3254" s="467">
        <v>12</v>
      </c>
      <c r="D3254" s="471">
        <v>0.47549563585567234</v>
      </c>
      <c r="E3254" s="471">
        <v>0.42163335841754462</v>
      </c>
      <c r="F3254" s="467">
        <f>'2019 Actual plus Potential'!E3253</f>
        <v>1</v>
      </c>
    </row>
    <row r="3255" spans="1:6">
      <c r="A3255" s="467">
        <v>5</v>
      </c>
      <c r="B3255" s="467">
        <v>16</v>
      </c>
      <c r="C3255" s="467">
        <v>13</v>
      </c>
      <c r="D3255" s="471">
        <v>0.19574994286073441</v>
      </c>
      <c r="E3255" s="471">
        <v>5.7886583530423558E-2</v>
      </c>
      <c r="F3255" s="467">
        <f>'2019 Actual plus Potential'!E3254</f>
        <v>1</v>
      </c>
    </row>
    <row r="3256" spans="1:6">
      <c r="A3256" s="467">
        <v>5</v>
      </c>
      <c r="B3256" s="467">
        <v>16</v>
      </c>
      <c r="C3256" s="467">
        <v>14</v>
      </c>
      <c r="D3256" s="471">
        <v>1.2281855059655853</v>
      </c>
      <c r="E3256" s="471">
        <v>2.089392764996775</v>
      </c>
      <c r="F3256" s="467">
        <f>'2019 Actual plus Potential'!E3255</f>
        <v>5</v>
      </c>
    </row>
    <row r="3257" spans="1:6">
      <c r="A3257" s="467">
        <v>5</v>
      </c>
      <c r="B3257" s="467">
        <v>16</v>
      </c>
      <c r="C3257" s="467">
        <v>15</v>
      </c>
      <c r="D3257" s="471">
        <v>0.41788107505108313</v>
      </c>
      <c r="E3257" s="471">
        <v>14.433315577295208</v>
      </c>
      <c r="F3257" s="467">
        <f>'2019 Actual plus Potential'!E3256</f>
        <v>15</v>
      </c>
    </row>
    <row r="3258" spans="1:6">
      <c r="A3258" s="467">
        <v>5</v>
      </c>
      <c r="B3258" s="467">
        <v>16</v>
      </c>
      <c r="C3258" s="467">
        <v>16</v>
      </c>
      <c r="D3258" s="471">
        <v>3.967517609101725</v>
      </c>
      <c r="E3258" s="471">
        <v>33.867562620941733</v>
      </c>
      <c r="F3258" s="467">
        <f>'2019 Actual plus Potential'!E3257</f>
        <v>85</v>
      </c>
    </row>
    <row r="3259" spans="1:6">
      <c r="A3259" s="467">
        <v>5</v>
      </c>
      <c r="B3259" s="467">
        <v>16</v>
      </c>
      <c r="C3259" s="467">
        <v>17</v>
      </c>
      <c r="D3259" s="471">
        <v>4.821702455831967</v>
      </c>
      <c r="E3259" s="471">
        <v>60.507907062997198</v>
      </c>
      <c r="F3259" s="467">
        <f>'2019 Actual plus Potential'!E3258</f>
        <v>100</v>
      </c>
    </row>
    <row r="3260" spans="1:6">
      <c r="A3260" s="467">
        <v>5</v>
      </c>
      <c r="B3260" s="467">
        <v>16</v>
      </c>
      <c r="C3260" s="467">
        <v>18</v>
      </c>
      <c r="D3260" s="471">
        <v>2.0653633629233936</v>
      </c>
      <c r="E3260" s="471">
        <v>85.756626746936149</v>
      </c>
      <c r="F3260" s="467">
        <f>'2019 Actual plus Potential'!E3259</f>
        <v>86</v>
      </c>
    </row>
    <row r="3261" spans="1:6">
      <c r="A3261" s="467">
        <v>5</v>
      </c>
      <c r="B3261" s="467">
        <v>16</v>
      </c>
      <c r="C3261" s="467">
        <v>19</v>
      </c>
      <c r="D3261" s="471">
        <v>2.8424347709892541</v>
      </c>
      <c r="E3261" s="471">
        <v>82.491510535368747</v>
      </c>
      <c r="F3261" s="467">
        <f>'2019 Actual plus Potential'!E3260</f>
        <v>46</v>
      </c>
    </row>
    <row r="3262" spans="1:6">
      <c r="A3262" s="467">
        <v>5</v>
      </c>
      <c r="B3262" s="467">
        <v>16</v>
      </c>
      <c r="C3262" s="467">
        <v>20</v>
      </c>
      <c r="D3262" s="471">
        <v>8.0225696857089073</v>
      </c>
      <c r="E3262" s="471">
        <v>67.48245812728446</v>
      </c>
      <c r="F3262" s="467">
        <f>'2019 Actual plus Potential'!E3261</f>
        <v>7</v>
      </c>
    </row>
    <row r="3263" spans="1:6">
      <c r="A3263" s="467">
        <v>5</v>
      </c>
      <c r="B3263" s="467">
        <v>16</v>
      </c>
      <c r="C3263" s="467">
        <v>21</v>
      </c>
      <c r="D3263" s="471">
        <v>21.27130434566892</v>
      </c>
      <c r="E3263" s="471">
        <v>39.332369006665232</v>
      </c>
      <c r="F3263" s="467">
        <f>'2019 Actual plus Potential'!E3262</f>
        <v>4</v>
      </c>
    </row>
    <row r="3264" spans="1:6">
      <c r="A3264" s="467">
        <v>5</v>
      </c>
      <c r="B3264" s="467">
        <v>16</v>
      </c>
      <c r="C3264" s="467">
        <v>22</v>
      </c>
      <c r="D3264" s="471">
        <v>23.692384527225272</v>
      </c>
      <c r="E3264" s="471">
        <v>38.055735164480758</v>
      </c>
      <c r="F3264" s="467">
        <f>'2019 Actual plus Potential'!E3263</f>
        <v>6</v>
      </c>
    </row>
    <row r="3265" spans="1:6">
      <c r="A3265" s="467">
        <v>5</v>
      </c>
      <c r="B3265" s="467">
        <v>16</v>
      </c>
      <c r="C3265" s="467">
        <v>23</v>
      </c>
      <c r="D3265" s="471">
        <v>25.620322507469673</v>
      </c>
      <c r="E3265" s="471">
        <v>61.671114491507204</v>
      </c>
      <c r="F3265" s="467">
        <f>'2019 Actual plus Potential'!E3264</f>
        <v>9</v>
      </c>
    </row>
    <row r="3266" spans="1:6">
      <c r="A3266" s="467">
        <v>5</v>
      </c>
      <c r="B3266" s="467">
        <v>16</v>
      </c>
      <c r="C3266" s="467">
        <v>24</v>
      </c>
      <c r="D3266" s="471">
        <v>26.691075778288212</v>
      </c>
      <c r="E3266" s="471">
        <v>72.46226881315846</v>
      </c>
      <c r="F3266" s="467">
        <f>'2019 Actual plus Potential'!E3265</f>
        <v>7</v>
      </c>
    </row>
    <row r="3267" spans="1:6">
      <c r="A3267" s="467">
        <v>5</v>
      </c>
      <c r="B3267" s="467">
        <v>17</v>
      </c>
      <c r="C3267" s="467">
        <v>1</v>
      </c>
      <c r="D3267" s="471">
        <v>23.627841236905237</v>
      </c>
      <c r="E3267" s="471">
        <v>87.010575306385732</v>
      </c>
      <c r="F3267" s="467">
        <f>'2019 Actual plus Potential'!E3266</f>
        <v>5</v>
      </c>
    </row>
    <row r="3268" spans="1:6">
      <c r="A3268" s="467">
        <v>5</v>
      </c>
      <c r="B3268" s="467">
        <v>17</v>
      </c>
      <c r="C3268" s="467">
        <v>2</v>
      </c>
      <c r="D3268" s="471">
        <v>29.573004348503886</v>
      </c>
      <c r="E3268" s="471">
        <v>92.258698129434549</v>
      </c>
      <c r="F3268" s="467">
        <f>'2019 Actual plus Potential'!E3267</f>
        <v>10</v>
      </c>
    </row>
    <row r="3269" spans="1:6">
      <c r="A3269" s="467">
        <v>5</v>
      </c>
      <c r="B3269" s="467">
        <v>17</v>
      </c>
      <c r="C3269" s="467">
        <v>3</v>
      </c>
      <c r="D3269" s="471">
        <v>32.967633379401008</v>
      </c>
      <c r="E3269" s="471">
        <v>91.110353472371528</v>
      </c>
      <c r="F3269" s="467">
        <f>'2019 Actual plus Potential'!E3268</f>
        <v>14</v>
      </c>
    </row>
    <row r="3270" spans="1:6">
      <c r="A3270" s="467">
        <v>5</v>
      </c>
      <c r="B3270" s="467">
        <v>17</v>
      </c>
      <c r="C3270" s="467">
        <v>4</v>
      </c>
      <c r="D3270" s="471">
        <v>62.729689725750923</v>
      </c>
      <c r="E3270" s="471">
        <v>93.65188738980865</v>
      </c>
      <c r="F3270" s="467">
        <f>'2019 Actual plus Potential'!E3269</f>
        <v>18</v>
      </c>
    </row>
    <row r="3271" spans="1:6">
      <c r="A3271" s="467">
        <v>5</v>
      </c>
      <c r="B3271" s="467">
        <v>17</v>
      </c>
      <c r="C3271" s="467">
        <v>5</v>
      </c>
      <c r="D3271" s="471">
        <v>72.086918445540803</v>
      </c>
      <c r="E3271" s="471">
        <v>96.253654644162538</v>
      </c>
      <c r="F3271" s="467">
        <f>'2019 Actual plus Potential'!E3270</f>
        <v>49</v>
      </c>
    </row>
    <row r="3272" spans="1:6">
      <c r="A3272" s="467">
        <v>5</v>
      </c>
      <c r="B3272" s="467">
        <v>17</v>
      </c>
      <c r="C3272" s="467">
        <v>6</v>
      </c>
      <c r="D3272" s="471">
        <v>61.445450067989292</v>
      </c>
      <c r="E3272" s="471">
        <v>99.834018060632133</v>
      </c>
      <c r="F3272" s="467">
        <f>'2019 Actual plus Potential'!E3271</f>
        <v>40</v>
      </c>
    </row>
    <row r="3273" spans="1:6">
      <c r="A3273" s="467">
        <v>5</v>
      </c>
      <c r="B3273" s="467">
        <v>17</v>
      </c>
      <c r="C3273" s="467">
        <v>7</v>
      </c>
      <c r="D3273" s="471">
        <v>17.515523892504433</v>
      </c>
      <c r="E3273" s="471">
        <v>99.171451354547401</v>
      </c>
      <c r="F3273" s="467">
        <f>'2019 Actual plus Potential'!E3272</f>
        <v>54</v>
      </c>
    </row>
    <row r="3274" spans="1:6">
      <c r="A3274" s="467">
        <v>5</v>
      </c>
      <c r="B3274" s="467">
        <v>17</v>
      </c>
      <c r="C3274" s="467">
        <v>8</v>
      </c>
      <c r="D3274" s="471">
        <v>15.995776820222353</v>
      </c>
      <c r="E3274" s="471">
        <v>98.023106697484423</v>
      </c>
      <c r="F3274" s="467">
        <f>'2019 Actual plus Potential'!E3273</f>
        <v>90</v>
      </c>
    </row>
    <row r="3275" spans="1:6">
      <c r="A3275" s="467">
        <v>5</v>
      </c>
      <c r="B3275" s="467">
        <v>17</v>
      </c>
      <c r="C3275" s="467">
        <v>9</v>
      </c>
      <c r="D3275" s="471">
        <v>12.149145348058271</v>
      </c>
      <c r="E3275" s="471">
        <v>99.549278649752736</v>
      </c>
      <c r="F3275" s="467">
        <f>'2019 Actual plus Potential'!E3274</f>
        <v>94</v>
      </c>
    </row>
    <row r="3276" spans="1:6">
      <c r="A3276" s="467">
        <v>5</v>
      </c>
      <c r="B3276" s="467">
        <v>17</v>
      </c>
      <c r="C3276" s="467">
        <v>10</v>
      </c>
      <c r="D3276" s="471">
        <v>9.1977963168669277</v>
      </c>
      <c r="E3276" s="471">
        <v>99.683043592775732</v>
      </c>
      <c r="F3276" s="467">
        <f>'2019 Actual plus Potential'!E3275</f>
        <v>97</v>
      </c>
    </row>
    <row r="3277" spans="1:6">
      <c r="A3277" s="467">
        <v>5</v>
      </c>
      <c r="B3277" s="467">
        <v>17</v>
      </c>
      <c r="C3277" s="467">
        <v>11</v>
      </c>
      <c r="D3277" s="471">
        <v>5.5481235210526503</v>
      </c>
      <c r="E3277" s="471">
        <v>99.744841431950093</v>
      </c>
      <c r="F3277" s="467">
        <f>'2019 Actual plus Potential'!E3276</f>
        <v>99</v>
      </c>
    </row>
    <row r="3278" spans="1:6">
      <c r="A3278" s="467">
        <v>5</v>
      </c>
      <c r="B3278" s="467">
        <v>17</v>
      </c>
      <c r="C3278" s="467">
        <v>12</v>
      </c>
      <c r="D3278" s="471">
        <v>1.7780915277454812</v>
      </c>
      <c r="E3278" s="471">
        <v>99.753446194366802</v>
      </c>
      <c r="F3278" s="467">
        <f>'2019 Actual plus Potential'!E3277</f>
        <v>98</v>
      </c>
    </row>
    <row r="3279" spans="1:6">
      <c r="A3279" s="467">
        <v>5</v>
      </c>
      <c r="B3279" s="467">
        <v>17</v>
      </c>
      <c r="C3279" s="467">
        <v>13</v>
      </c>
      <c r="D3279" s="471">
        <v>3.0252467183739484</v>
      </c>
      <c r="E3279" s="471">
        <v>99.45384401204042</v>
      </c>
      <c r="F3279" s="467">
        <f>'2019 Actual plus Potential'!E3278</f>
        <v>100</v>
      </c>
    </row>
    <row r="3280" spans="1:6">
      <c r="A3280" s="467">
        <v>5</v>
      </c>
      <c r="B3280" s="467">
        <v>17</v>
      </c>
      <c r="C3280" s="467">
        <v>14</v>
      </c>
      <c r="D3280" s="471">
        <v>2.4657512378012569</v>
      </c>
      <c r="E3280" s="471">
        <v>99.760486454525903</v>
      </c>
      <c r="F3280" s="467">
        <f>'2019 Actual plus Potential'!E3279</f>
        <v>98</v>
      </c>
    </row>
    <row r="3281" spans="1:6">
      <c r="A3281" s="467">
        <v>5</v>
      </c>
      <c r="B3281" s="467">
        <v>17</v>
      </c>
      <c r="C3281" s="467">
        <v>15</v>
      </c>
      <c r="D3281" s="471">
        <v>1.7031678963590728</v>
      </c>
      <c r="E3281" s="471">
        <v>99.716680391313687</v>
      </c>
      <c r="F3281" s="467">
        <f>'2019 Actual plus Potential'!E3280</f>
        <v>101</v>
      </c>
    </row>
    <row r="3282" spans="1:6">
      <c r="A3282" s="467">
        <v>5</v>
      </c>
      <c r="B3282" s="467">
        <v>17</v>
      </c>
      <c r="C3282" s="467">
        <v>16</v>
      </c>
      <c r="D3282" s="471">
        <v>0.69694142346884835</v>
      </c>
      <c r="E3282" s="471">
        <v>99.778478230488048</v>
      </c>
      <c r="F3282" s="467">
        <f>'2019 Actual plus Potential'!E3281</f>
        <v>91</v>
      </c>
    </row>
    <row r="3283" spans="1:6">
      <c r="A3283" s="467">
        <v>5</v>
      </c>
      <c r="B3283" s="467">
        <v>17</v>
      </c>
      <c r="C3283" s="467">
        <v>17</v>
      </c>
      <c r="D3283" s="471">
        <v>0.15981426019194372</v>
      </c>
      <c r="E3283" s="471">
        <v>99.169886852289835</v>
      </c>
      <c r="F3283" s="467">
        <f>'2019 Actual plus Potential'!E3282</f>
        <v>82</v>
      </c>
    </row>
    <row r="3284" spans="1:6">
      <c r="A3284" s="467">
        <v>5</v>
      </c>
      <c r="B3284" s="467">
        <v>17</v>
      </c>
      <c r="C3284" s="467">
        <v>18</v>
      </c>
      <c r="D3284" s="471">
        <v>1.6912427794742266E-2</v>
      </c>
      <c r="E3284" s="471">
        <v>85.476580842829492</v>
      </c>
      <c r="F3284" s="467">
        <f>'2019 Actual plus Potential'!E3283</f>
        <v>62</v>
      </c>
    </row>
    <row r="3285" spans="1:6">
      <c r="A3285" s="467">
        <v>5</v>
      </c>
      <c r="B3285" s="467">
        <v>17</v>
      </c>
      <c r="C3285" s="467">
        <v>19</v>
      </c>
      <c r="D3285" s="471">
        <v>9.1431866632913222E-2</v>
      </c>
      <c r="E3285" s="471">
        <v>46.41174172221028</v>
      </c>
      <c r="F3285" s="467">
        <f>'2019 Actual plus Potential'!E3284</f>
        <v>44</v>
      </c>
    </row>
    <row r="3286" spans="1:6">
      <c r="A3286" s="467">
        <v>5</v>
      </c>
      <c r="B3286" s="467">
        <v>17</v>
      </c>
      <c r="C3286" s="467">
        <v>20</v>
      </c>
      <c r="D3286" s="471">
        <v>3.3286308952265284</v>
      </c>
      <c r="E3286" s="471">
        <v>47.195557353257364</v>
      </c>
      <c r="F3286" s="467">
        <f>'2019 Actual plus Potential'!E3285</f>
        <v>45</v>
      </c>
    </row>
    <row r="3287" spans="1:6">
      <c r="A3287" s="467">
        <v>5</v>
      </c>
      <c r="B3287" s="467">
        <v>17</v>
      </c>
      <c r="C3287" s="467">
        <v>21</v>
      </c>
      <c r="D3287" s="471">
        <v>13.3847600787098</v>
      </c>
      <c r="E3287" s="471">
        <v>20.979193023005802</v>
      </c>
      <c r="F3287" s="467">
        <f>'2019 Actual plus Potential'!E3286</f>
        <v>35</v>
      </c>
    </row>
    <row r="3288" spans="1:6">
      <c r="A3288" s="467">
        <v>5</v>
      </c>
      <c r="B3288" s="467">
        <v>17</v>
      </c>
      <c r="C3288" s="467">
        <v>22</v>
      </c>
      <c r="D3288" s="471">
        <v>18.175398110163481</v>
      </c>
      <c r="E3288" s="471">
        <v>1.0450875080627822</v>
      </c>
      <c r="F3288" s="467">
        <f>'2019 Actual plus Potential'!E3287</f>
        <v>21</v>
      </c>
    </row>
    <row r="3289" spans="1:6">
      <c r="A3289" s="467">
        <v>5</v>
      </c>
      <c r="B3289" s="467">
        <v>17</v>
      </c>
      <c r="C3289" s="467">
        <v>23</v>
      </c>
      <c r="D3289" s="471">
        <v>27.789184797848868</v>
      </c>
      <c r="E3289" s="471">
        <v>1.805435605246184</v>
      </c>
      <c r="F3289" s="467">
        <f>'2019 Actual plus Potential'!E3288</f>
        <v>16</v>
      </c>
    </row>
    <row r="3290" spans="1:6">
      <c r="A3290" s="467">
        <v>5</v>
      </c>
      <c r="B3290" s="467">
        <v>17</v>
      </c>
      <c r="C3290" s="467">
        <v>24</v>
      </c>
      <c r="D3290" s="471">
        <v>20.123004281807916</v>
      </c>
      <c r="E3290" s="471">
        <v>11.95279724790368</v>
      </c>
      <c r="F3290" s="467">
        <f>'2019 Actual plus Potential'!E3289</f>
        <v>27</v>
      </c>
    </row>
    <row r="3291" spans="1:6">
      <c r="A3291" s="467">
        <v>5</v>
      </c>
      <c r="B3291" s="467">
        <v>18</v>
      </c>
      <c r="C3291" s="467">
        <v>1</v>
      </c>
      <c r="D3291" s="471">
        <v>26.140835609203478</v>
      </c>
      <c r="E3291" s="471">
        <v>9.2962724145345099</v>
      </c>
      <c r="F3291" s="467">
        <f>'2019 Actual plus Potential'!E3290</f>
        <v>69</v>
      </c>
    </row>
    <row r="3292" spans="1:6">
      <c r="A3292" s="467">
        <v>5</v>
      </c>
      <c r="B3292" s="467">
        <v>18</v>
      </c>
      <c r="C3292" s="467">
        <v>2</v>
      </c>
      <c r="D3292" s="471">
        <v>42.373323571969131</v>
      </c>
      <c r="E3292" s="471">
        <v>11.190102397333906</v>
      </c>
      <c r="F3292" s="467">
        <f>'2019 Actual plus Potential'!E3291</f>
        <v>97</v>
      </c>
    </row>
    <row r="3293" spans="1:6">
      <c r="A3293" s="467">
        <v>5</v>
      </c>
      <c r="B3293" s="467">
        <v>18</v>
      </c>
      <c r="C3293" s="467">
        <v>3</v>
      </c>
      <c r="D3293" s="471">
        <v>35.966406104273979</v>
      </c>
      <c r="E3293" s="471">
        <v>9.5442460223607828</v>
      </c>
      <c r="F3293" s="467">
        <f>'2019 Actual plus Potential'!E3292</f>
        <v>98</v>
      </c>
    </row>
    <row r="3294" spans="1:6">
      <c r="A3294" s="467">
        <v>5</v>
      </c>
      <c r="B3294" s="467">
        <v>18</v>
      </c>
      <c r="C3294" s="467">
        <v>4</v>
      </c>
      <c r="D3294" s="471">
        <v>6.6268162313210652</v>
      </c>
      <c r="E3294" s="471">
        <v>13.735547570414965</v>
      </c>
      <c r="F3294" s="467">
        <f>'2019 Actual plus Potential'!E3293</f>
        <v>99</v>
      </c>
    </row>
    <row r="3295" spans="1:6">
      <c r="A3295" s="467">
        <v>5</v>
      </c>
      <c r="B3295" s="467">
        <v>18</v>
      </c>
      <c r="C3295" s="467">
        <v>5</v>
      </c>
      <c r="D3295" s="471">
        <v>16.406465184341243</v>
      </c>
      <c r="E3295" s="471">
        <v>3.4583322403784131</v>
      </c>
      <c r="F3295" s="467">
        <f>'2019 Actual plus Potential'!E3294</f>
        <v>96</v>
      </c>
    </row>
    <row r="3296" spans="1:6">
      <c r="A3296" s="467">
        <v>5</v>
      </c>
      <c r="B3296" s="467">
        <v>18</v>
      </c>
      <c r="C3296" s="467">
        <v>6</v>
      </c>
      <c r="D3296" s="471">
        <v>31.360222426229548</v>
      </c>
      <c r="E3296" s="471">
        <v>0.20494979574285105</v>
      </c>
      <c r="F3296" s="467">
        <f>'2019 Actual plus Potential'!E3295</f>
        <v>78</v>
      </c>
    </row>
    <row r="3297" spans="1:6">
      <c r="A3297" s="467">
        <v>5</v>
      </c>
      <c r="B3297" s="467">
        <v>18</v>
      </c>
      <c r="C3297" s="467">
        <v>7</v>
      </c>
      <c r="D3297" s="471">
        <v>26.002390488141575</v>
      </c>
      <c r="E3297" s="471">
        <v>0.13924070092453236</v>
      </c>
      <c r="F3297" s="467">
        <f>'2019 Actual plus Potential'!E3296</f>
        <v>64</v>
      </c>
    </row>
    <row r="3298" spans="1:6">
      <c r="A3298" s="467">
        <v>5</v>
      </c>
      <c r="B3298" s="467">
        <v>18</v>
      </c>
      <c r="C3298" s="467">
        <v>8</v>
      </c>
      <c r="D3298" s="471">
        <v>10.753745626487889</v>
      </c>
      <c r="E3298" s="471">
        <v>5.2410825628897012E-2</v>
      </c>
      <c r="F3298" s="467">
        <f>'2019 Actual plus Potential'!E3297</f>
        <v>65</v>
      </c>
    </row>
    <row r="3299" spans="1:6">
      <c r="A3299" s="467">
        <v>5</v>
      </c>
      <c r="B3299" s="467">
        <v>18</v>
      </c>
      <c r="C3299" s="467">
        <v>9</v>
      </c>
      <c r="D3299" s="471">
        <v>11.554007230013866</v>
      </c>
      <c r="E3299" s="471">
        <v>0.26205412814448503</v>
      </c>
      <c r="F3299" s="467">
        <f>'2019 Actual plus Potential'!E3298</f>
        <v>53</v>
      </c>
    </row>
    <row r="3300" spans="1:6">
      <c r="A3300" s="467">
        <v>5</v>
      </c>
      <c r="B3300" s="467">
        <v>18</v>
      </c>
      <c r="C3300" s="467">
        <v>10</v>
      </c>
      <c r="D3300" s="471">
        <v>14.530457194249918</v>
      </c>
      <c r="E3300" s="471">
        <v>0.83466195441840474</v>
      </c>
      <c r="F3300" s="467">
        <f>'2019 Actual plus Potential'!E3299</f>
        <v>20</v>
      </c>
    </row>
    <row r="3301" spans="1:6">
      <c r="A3301" s="467">
        <v>5</v>
      </c>
      <c r="B3301" s="467">
        <v>18</v>
      </c>
      <c r="C3301" s="467">
        <v>11</v>
      </c>
      <c r="D3301" s="471">
        <v>28.414568432824854</v>
      </c>
      <c r="E3301" s="471">
        <v>1.491752902601591</v>
      </c>
      <c r="F3301" s="467">
        <f>'2019 Actual plus Potential'!E3300</f>
        <v>12</v>
      </c>
    </row>
    <row r="3302" spans="1:6">
      <c r="A3302" s="467">
        <v>5</v>
      </c>
      <c r="B3302" s="467">
        <v>18</v>
      </c>
      <c r="C3302" s="467">
        <v>12</v>
      </c>
      <c r="D3302" s="471">
        <v>34.79535209781799</v>
      </c>
      <c r="E3302" s="471">
        <v>1.124877123199312</v>
      </c>
      <c r="F3302" s="467">
        <f>'2019 Actual plus Potential'!E3301</f>
        <v>5</v>
      </c>
    </row>
    <row r="3303" spans="1:6">
      <c r="A3303" s="467">
        <v>5</v>
      </c>
      <c r="B3303" s="467">
        <v>18</v>
      </c>
      <c r="C3303" s="467">
        <v>13</v>
      </c>
      <c r="D3303" s="471">
        <v>46.652743253705509</v>
      </c>
      <c r="E3303" s="471">
        <v>3.5811456675983662</v>
      </c>
      <c r="F3303" s="467">
        <f>'2019 Actual plus Potential'!E3302</f>
        <v>0</v>
      </c>
    </row>
    <row r="3304" spans="1:6">
      <c r="A3304" s="467">
        <v>5</v>
      </c>
      <c r="B3304" s="467">
        <v>18</v>
      </c>
      <c r="C3304" s="467">
        <v>14</v>
      </c>
      <c r="D3304" s="471">
        <v>54.871281470263973</v>
      </c>
      <c r="E3304" s="471">
        <v>2.4288897548914212</v>
      </c>
      <c r="F3304" s="467">
        <f>'2019 Actual plus Potential'!E3303</f>
        <v>0</v>
      </c>
    </row>
    <row r="3305" spans="1:6">
      <c r="A3305" s="467">
        <v>5</v>
      </c>
      <c r="B3305" s="467">
        <v>18</v>
      </c>
      <c r="C3305" s="467">
        <v>15</v>
      </c>
      <c r="D3305" s="471">
        <v>28.34445508349798</v>
      </c>
      <c r="E3305" s="471">
        <v>4.8937630617071601</v>
      </c>
      <c r="F3305" s="467">
        <f>'2019 Actual plus Potential'!E3304</f>
        <v>8</v>
      </c>
    </row>
    <row r="3306" spans="1:6">
      <c r="A3306" s="467">
        <v>5</v>
      </c>
      <c r="B3306" s="467">
        <v>18</v>
      </c>
      <c r="C3306" s="467">
        <v>16</v>
      </c>
      <c r="D3306" s="471">
        <v>23.482191203353768</v>
      </c>
      <c r="E3306" s="471">
        <v>6.5544822081272844</v>
      </c>
      <c r="F3306" s="467">
        <f>'2019 Actual plus Potential'!E3305</f>
        <v>17</v>
      </c>
    </row>
    <row r="3307" spans="1:6">
      <c r="A3307" s="467">
        <v>5</v>
      </c>
      <c r="B3307" s="467">
        <v>18</v>
      </c>
      <c r="C3307" s="467">
        <v>17</v>
      </c>
      <c r="D3307" s="471">
        <v>17.043172391119512</v>
      </c>
      <c r="E3307" s="471">
        <v>12.283689475381639</v>
      </c>
      <c r="F3307" s="467">
        <f>'2019 Actual plus Potential'!E3306</f>
        <v>28</v>
      </c>
    </row>
    <row r="3308" spans="1:6">
      <c r="A3308" s="467">
        <v>5</v>
      </c>
      <c r="B3308" s="467">
        <v>18</v>
      </c>
      <c r="C3308" s="467">
        <v>18</v>
      </c>
      <c r="D3308" s="471">
        <v>65.100259532296931</v>
      </c>
      <c r="E3308" s="471">
        <v>17.879131799612985</v>
      </c>
      <c r="F3308" s="467">
        <f>'2019 Actual plus Potential'!E3307</f>
        <v>55</v>
      </c>
    </row>
    <row r="3309" spans="1:6">
      <c r="A3309" s="467">
        <v>5</v>
      </c>
      <c r="B3309" s="467">
        <v>18</v>
      </c>
      <c r="C3309" s="467">
        <v>19</v>
      </c>
      <c r="D3309" s="471">
        <v>71.322797767898962</v>
      </c>
      <c r="E3309" s="471">
        <v>37.786640776177165</v>
      </c>
      <c r="F3309" s="467">
        <f>'2019 Actual plus Potential'!E3308</f>
        <v>72</v>
      </c>
    </row>
    <row r="3310" spans="1:6">
      <c r="A3310" s="467">
        <v>5</v>
      </c>
      <c r="B3310" s="467">
        <v>18</v>
      </c>
      <c r="C3310" s="467">
        <v>20</v>
      </c>
      <c r="D3310" s="471">
        <v>20.330162474346707</v>
      </c>
      <c r="E3310" s="471">
        <v>44.208922543539032</v>
      </c>
      <c r="F3310" s="467">
        <f>'2019 Actual plus Potential'!E3309</f>
        <v>85</v>
      </c>
    </row>
    <row r="3311" spans="1:6">
      <c r="A3311" s="467">
        <v>5</v>
      </c>
      <c r="B3311" s="467">
        <v>18</v>
      </c>
      <c r="C3311" s="467">
        <v>21</v>
      </c>
      <c r="D3311" s="471">
        <v>58.860963723053906</v>
      </c>
      <c r="E3311" s="471">
        <v>75.315138679853789</v>
      </c>
      <c r="F3311" s="467">
        <f>'2019 Actual plus Potential'!E3310</f>
        <v>98</v>
      </c>
    </row>
    <row r="3312" spans="1:6">
      <c r="A3312" s="467">
        <v>5</v>
      </c>
      <c r="B3312" s="467">
        <v>18</v>
      </c>
      <c r="C3312" s="467">
        <v>22</v>
      </c>
      <c r="D3312" s="471">
        <v>114.1650625134462</v>
      </c>
      <c r="E3312" s="471">
        <v>91.557018866910354</v>
      </c>
      <c r="F3312" s="467">
        <f>'2019 Actual plus Potential'!E3311</f>
        <v>89</v>
      </c>
    </row>
    <row r="3313" spans="1:6">
      <c r="A3313" s="467">
        <v>5</v>
      </c>
      <c r="B3313" s="467">
        <v>18</v>
      </c>
      <c r="C3313" s="467">
        <v>23</v>
      </c>
      <c r="D3313" s="471">
        <v>111.38486833694959</v>
      </c>
      <c r="E3313" s="471">
        <v>91.998990754676413</v>
      </c>
      <c r="F3313" s="467">
        <f>'2019 Actual plus Potential'!E3312</f>
        <v>65</v>
      </c>
    </row>
    <row r="3314" spans="1:6">
      <c r="A3314" s="467">
        <v>5</v>
      </c>
      <c r="B3314" s="467">
        <v>18</v>
      </c>
      <c r="C3314" s="467">
        <v>24</v>
      </c>
      <c r="D3314" s="471">
        <v>109.93417287168998</v>
      </c>
      <c r="E3314" s="471">
        <v>91.751799397978914</v>
      </c>
      <c r="F3314" s="467">
        <f>'2019 Actual plus Potential'!E3313</f>
        <v>76</v>
      </c>
    </row>
    <row r="3315" spans="1:6">
      <c r="A3315" s="467">
        <v>5</v>
      </c>
      <c r="B3315" s="467">
        <v>19</v>
      </c>
      <c r="C3315" s="467">
        <v>1</v>
      </c>
      <c r="D3315" s="471">
        <v>109.79327189725117</v>
      </c>
      <c r="E3315" s="471">
        <v>69.196370350462274</v>
      </c>
      <c r="F3315" s="467">
        <f>'2019 Actual plus Potential'!E3314</f>
        <v>84</v>
      </c>
    </row>
    <row r="3316" spans="1:6">
      <c r="A3316" s="467">
        <v>5</v>
      </c>
      <c r="B3316" s="467">
        <v>19</v>
      </c>
      <c r="C3316" s="467">
        <v>2</v>
      </c>
      <c r="D3316" s="471">
        <v>109.08486355639991</v>
      </c>
      <c r="E3316" s="471">
        <v>74.026771070737482</v>
      </c>
      <c r="F3316" s="467">
        <f>'2019 Actual plus Potential'!E3315</f>
        <v>92</v>
      </c>
    </row>
    <row r="3317" spans="1:6">
      <c r="A3317" s="467">
        <v>5</v>
      </c>
      <c r="B3317" s="467">
        <v>19</v>
      </c>
      <c r="C3317" s="467">
        <v>3</v>
      </c>
      <c r="D3317" s="471">
        <v>107.16084514738652</v>
      </c>
      <c r="E3317" s="471">
        <v>45.10616458826059</v>
      </c>
      <c r="F3317" s="467">
        <f>'2019 Actual plus Potential'!E3316</f>
        <v>87</v>
      </c>
    </row>
    <row r="3318" spans="1:6">
      <c r="A3318" s="467">
        <v>5</v>
      </c>
      <c r="B3318" s="467">
        <v>19</v>
      </c>
      <c r="C3318" s="467">
        <v>4</v>
      </c>
      <c r="D3318" s="471">
        <v>100.4704801326684</v>
      </c>
      <c r="E3318" s="471">
        <v>58.549150236508275</v>
      </c>
      <c r="F3318" s="467">
        <f>'2019 Actual plus Potential'!E3317</f>
        <v>86</v>
      </c>
    </row>
    <row r="3319" spans="1:6">
      <c r="A3319" s="467">
        <v>5</v>
      </c>
      <c r="B3319" s="467">
        <v>19</v>
      </c>
      <c r="C3319" s="467">
        <v>5</v>
      </c>
      <c r="D3319" s="471">
        <v>103.31918286144555</v>
      </c>
      <c r="E3319" s="471">
        <v>44.512435981509356</v>
      </c>
      <c r="F3319" s="467">
        <f>'2019 Actual plus Potential'!E3318</f>
        <v>88</v>
      </c>
    </row>
    <row r="3320" spans="1:6">
      <c r="A3320" s="467">
        <v>5</v>
      </c>
      <c r="B3320" s="467">
        <v>19</v>
      </c>
      <c r="C3320" s="467">
        <v>6</v>
      </c>
      <c r="D3320" s="471">
        <v>98.813779198651716</v>
      </c>
      <c r="E3320" s="471">
        <v>12.366608095033325</v>
      </c>
      <c r="F3320" s="467">
        <f>'2019 Actual plus Potential'!E3319</f>
        <v>93</v>
      </c>
    </row>
    <row r="3321" spans="1:6">
      <c r="A3321" s="467">
        <v>5</v>
      </c>
      <c r="B3321" s="467">
        <v>19</v>
      </c>
      <c r="C3321" s="467">
        <v>7</v>
      </c>
      <c r="D3321" s="471">
        <v>96.262258564750141</v>
      </c>
      <c r="E3321" s="471">
        <v>14.884674478606753</v>
      </c>
      <c r="F3321" s="467">
        <f>'2019 Actual plus Potential'!E3320</f>
        <v>79</v>
      </c>
    </row>
    <row r="3322" spans="1:6">
      <c r="A3322" s="467">
        <v>5</v>
      </c>
      <c r="B3322" s="467">
        <v>19</v>
      </c>
      <c r="C3322" s="467">
        <v>8</v>
      </c>
      <c r="D3322" s="471">
        <v>96.260600544690774</v>
      </c>
      <c r="E3322" s="471">
        <v>37.677907869275423</v>
      </c>
      <c r="F3322" s="467">
        <f>'2019 Actual plus Potential'!E3321</f>
        <v>77</v>
      </c>
    </row>
    <row r="3323" spans="1:6">
      <c r="A3323" s="467">
        <v>5</v>
      </c>
      <c r="B3323" s="467">
        <v>19</v>
      </c>
      <c r="C3323" s="467">
        <v>9</v>
      </c>
      <c r="D3323" s="471">
        <v>95.708278351546156</v>
      </c>
      <c r="E3323" s="471">
        <v>64.796207751021285</v>
      </c>
      <c r="F3323" s="467">
        <f>'2019 Actual plus Potential'!E3322</f>
        <v>70</v>
      </c>
    </row>
    <row r="3324" spans="1:6">
      <c r="A3324" s="467">
        <v>5</v>
      </c>
      <c r="B3324" s="467">
        <v>19</v>
      </c>
      <c r="C3324" s="467">
        <v>10</v>
      </c>
      <c r="D3324" s="471">
        <v>93.998464703947789</v>
      </c>
      <c r="E3324" s="471">
        <v>48.238298107933772</v>
      </c>
      <c r="F3324" s="467">
        <f>'2019 Actual plus Potential'!E3323</f>
        <v>80</v>
      </c>
    </row>
    <row r="3325" spans="1:6">
      <c r="A3325" s="467">
        <v>5</v>
      </c>
      <c r="B3325" s="467">
        <v>19</v>
      </c>
      <c r="C3325" s="467">
        <v>11</v>
      </c>
      <c r="D3325" s="471">
        <v>88.642266420687506</v>
      </c>
      <c r="E3325" s="471">
        <v>36.585885293485276</v>
      </c>
      <c r="F3325" s="467">
        <f>'2019 Actual plus Potential'!E3324</f>
        <v>86</v>
      </c>
    </row>
    <row r="3326" spans="1:6">
      <c r="A3326" s="467">
        <v>5</v>
      </c>
      <c r="B3326" s="467">
        <v>19</v>
      </c>
      <c r="C3326" s="467">
        <v>12</v>
      </c>
      <c r="D3326" s="471">
        <v>78.439866408960611</v>
      </c>
      <c r="E3326" s="471">
        <v>32.492365136529777</v>
      </c>
      <c r="F3326" s="467">
        <f>'2019 Actual plus Potential'!E3325</f>
        <v>75</v>
      </c>
    </row>
    <row r="3327" spans="1:6">
      <c r="A3327" s="467">
        <v>5</v>
      </c>
      <c r="B3327" s="467">
        <v>19</v>
      </c>
      <c r="C3327" s="467">
        <v>13</v>
      </c>
      <c r="D3327" s="471">
        <v>58.208251696671958</v>
      </c>
      <c r="E3327" s="471">
        <v>32.633170339711889</v>
      </c>
      <c r="F3327" s="467">
        <f>'2019 Actual plus Potential'!E3326</f>
        <v>75</v>
      </c>
    </row>
    <row r="3328" spans="1:6">
      <c r="A3328" s="467">
        <v>5</v>
      </c>
      <c r="B3328" s="467">
        <v>19</v>
      </c>
      <c r="C3328" s="467">
        <v>14</v>
      </c>
      <c r="D3328" s="471">
        <v>34.11547959246127</v>
      </c>
      <c r="E3328" s="471">
        <v>28.657770103203617</v>
      </c>
      <c r="F3328" s="467">
        <f>'2019 Actual plus Potential'!E3327</f>
        <v>88</v>
      </c>
    </row>
    <row r="3329" spans="1:6">
      <c r="A3329" s="467">
        <v>5</v>
      </c>
      <c r="B3329" s="467">
        <v>19</v>
      </c>
      <c r="C3329" s="467">
        <v>15</v>
      </c>
      <c r="D3329" s="471">
        <v>24.113240409615305</v>
      </c>
      <c r="E3329" s="471">
        <v>28.436393033756179</v>
      </c>
      <c r="F3329" s="467">
        <f>'2019 Actual plus Potential'!E3328</f>
        <v>98</v>
      </c>
    </row>
    <row r="3330" spans="1:6">
      <c r="A3330" s="467">
        <v>5</v>
      </c>
      <c r="B3330" s="467">
        <v>19</v>
      </c>
      <c r="C3330" s="467">
        <v>16</v>
      </c>
      <c r="D3330" s="471">
        <v>22.428976921958732</v>
      </c>
      <c r="E3330" s="471">
        <v>26.349347022145778</v>
      </c>
      <c r="F3330" s="467">
        <f>'2019 Actual plus Potential'!E3329</f>
        <v>103</v>
      </c>
    </row>
    <row r="3331" spans="1:6">
      <c r="A3331" s="467">
        <v>5</v>
      </c>
      <c r="B3331" s="467">
        <v>19</v>
      </c>
      <c r="C3331" s="467">
        <v>17</v>
      </c>
      <c r="D3331" s="471">
        <v>20.245945400392628</v>
      </c>
      <c r="E3331" s="471">
        <v>24.385114437755323</v>
      </c>
      <c r="F3331" s="467">
        <f>'2019 Actual plus Potential'!E3330</f>
        <v>102</v>
      </c>
    </row>
    <row r="3332" spans="1:6">
      <c r="A3332" s="467">
        <v>5</v>
      </c>
      <c r="B3332" s="467">
        <v>19</v>
      </c>
      <c r="C3332" s="467">
        <v>18</v>
      </c>
      <c r="D3332" s="471">
        <v>21.367098975681127</v>
      </c>
      <c r="E3332" s="471">
        <v>27.077622823048806</v>
      </c>
      <c r="F3332" s="467">
        <f>'2019 Actual plus Potential'!E3331</f>
        <v>102</v>
      </c>
    </row>
    <row r="3333" spans="1:6">
      <c r="A3333" s="467">
        <v>5</v>
      </c>
      <c r="B3333" s="467">
        <v>19</v>
      </c>
      <c r="C3333" s="467">
        <v>19</v>
      </c>
      <c r="D3333" s="471">
        <v>33.29577042977904</v>
      </c>
      <c r="E3333" s="471">
        <v>41.571953988389588</v>
      </c>
      <c r="F3333" s="467">
        <f>'2019 Actual plus Potential'!E3332</f>
        <v>102</v>
      </c>
    </row>
    <row r="3334" spans="1:6">
      <c r="A3334" s="467">
        <v>5</v>
      </c>
      <c r="B3334" s="467">
        <v>19</v>
      </c>
      <c r="C3334" s="467">
        <v>20</v>
      </c>
      <c r="D3334" s="471">
        <v>21.446582424416928</v>
      </c>
      <c r="E3334" s="471">
        <v>48.393183831434101</v>
      </c>
      <c r="F3334" s="467">
        <f>'2019 Actual plus Potential'!E3333</f>
        <v>103</v>
      </c>
    </row>
    <row r="3335" spans="1:6">
      <c r="A3335" s="467">
        <v>5</v>
      </c>
      <c r="B3335" s="467">
        <v>19</v>
      </c>
      <c r="C3335" s="467">
        <v>21</v>
      </c>
      <c r="D3335" s="471">
        <v>7.4974384777982177</v>
      </c>
      <c r="E3335" s="471">
        <v>44.696264996774886</v>
      </c>
      <c r="F3335" s="467">
        <f>'2019 Actual plus Potential'!E3334</f>
        <v>102</v>
      </c>
    </row>
    <row r="3336" spans="1:6">
      <c r="A3336" s="467">
        <v>5</v>
      </c>
      <c r="B3336" s="467">
        <v>19</v>
      </c>
      <c r="C3336" s="467">
        <v>22</v>
      </c>
      <c r="D3336" s="471">
        <v>10.017395565752034</v>
      </c>
      <c r="E3336" s="471">
        <v>35.723844549559232</v>
      </c>
      <c r="F3336" s="467">
        <f>'2019 Actual plus Potential'!E3335</f>
        <v>103</v>
      </c>
    </row>
    <row r="3337" spans="1:6">
      <c r="A3337" s="467">
        <v>5</v>
      </c>
      <c r="B3337" s="467">
        <v>19</v>
      </c>
      <c r="C3337" s="467">
        <v>23</v>
      </c>
      <c r="D3337" s="471">
        <v>12.12568200752577</v>
      </c>
      <c r="E3337" s="471">
        <v>31.671783702429583</v>
      </c>
      <c r="F3337" s="467">
        <f>'2019 Actual plus Potential'!E3336</f>
        <v>101</v>
      </c>
    </row>
    <row r="3338" spans="1:6">
      <c r="A3338" s="467">
        <v>5</v>
      </c>
      <c r="B3338" s="467">
        <v>19</v>
      </c>
      <c r="C3338" s="467">
        <v>24</v>
      </c>
      <c r="D3338" s="471">
        <v>60.413624018860837</v>
      </c>
      <c r="E3338" s="471">
        <v>35.888117286605031</v>
      </c>
      <c r="F3338" s="467">
        <f>'2019 Actual plus Potential'!E3337</f>
        <v>101</v>
      </c>
    </row>
    <row r="3339" spans="1:6">
      <c r="A3339" s="467">
        <v>5</v>
      </c>
      <c r="B3339" s="467">
        <v>20</v>
      </c>
      <c r="C3339" s="467">
        <v>1</v>
      </c>
      <c r="D3339" s="471">
        <v>97.38685946155428</v>
      </c>
      <c r="E3339" s="471">
        <v>21.795863201462051</v>
      </c>
      <c r="F3339" s="467">
        <f>'2019 Actual plus Potential'!E3338</f>
        <v>99</v>
      </c>
    </row>
    <row r="3340" spans="1:6">
      <c r="A3340" s="467">
        <v>5</v>
      </c>
      <c r="B3340" s="467">
        <v>20</v>
      </c>
      <c r="C3340" s="467">
        <v>2</v>
      </c>
      <c r="D3340" s="471">
        <v>101.55107402373174</v>
      </c>
      <c r="E3340" s="471">
        <v>11.171328370242959</v>
      </c>
      <c r="F3340" s="467">
        <f>'2019 Actual plus Potential'!E3339</f>
        <v>96</v>
      </c>
    </row>
    <row r="3341" spans="1:6">
      <c r="A3341" s="467">
        <v>5</v>
      </c>
      <c r="B3341" s="467">
        <v>20</v>
      </c>
      <c r="C3341" s="467">
        <v>3</v>
      </c>
      <c r="D3341" s="471">
        <v>113.81103353059422</v>
      </c>
      <c r="E3341" s="471">
        <v>10.852169909696839</v>
      </c>
      <c r="F3341" s="467">
        <f>'2019 Actual plus Potential'!E3340</f>
        <v>95</v>
      </c>
    </row>
    <row r="3342" spans="1:6">
      <c r="A3342" s="467">
        <v>5</v>
      </c>
      <c r="B3342" s="467">
        <v>20</v>
      </c>
      <c r="C3342" s="467">
        <v>4</v>
      </c>
      <c r="D3342" s="471">
        <v>91.253155214360646</v>
      </c>
      <c r="E3342" s="471">
        <v>10.529882444635565</v>
      </c>
      <c r="F3342" s="467">
        <f>'2019 Actual plus Potential'!E3341</f>
        <v>89</v>
      </c>
    </row>
    <row r="3343" spans="1:6">
      <c r="A3343" s="467">
        <v>5</v>
      </c>
      <c r="B3343" s="467">
        <v>20</v>
      </c>
      <c r="C3343" s="467">
        <v>5</v>
      </c>
      <c r="D3343" s="471">
        <v>32.578084075832685</v>
      </c>
      <c r="E3343" s="471">
        <v>9.3103529348527214</v>
      </c>
      <c r="F3343" s="467">
        <f>'2019 Actual plus Potential'!E3342</f>
        <v>84</v>
      </c>
    </row>
    <row r="3344" spans="1:6">
      <c r="A3344" s="467">
        <v>5</v>
      </c>
      <c r="B3344" s="467">
        <v>20</v>
      </c>
      <c r="C3344" s="467">
        <v>6</v>
      </c>
      <c r="D3344" s="471">
        <v>3.4926015593454456</v>
      </c>
      <c r="E3344" s="471">
        <v>6.5529177058697057</v>
      </c>
      <c r="F3344" s="467">
        <f>'2019 Actual plus Potential'!E3343</f>
        <v>70</v>
      </c>
    </row>
    <row r="3345" spans="1:6">
      <c r="A3345" s="467">
        <v>5</v>
      </c>
      <c r="B3345" s="467">
        <v>20</v>
      </c>
      <c r="C3345" s="467">
        <v>7</v>
      </c>
      <c r="D3345" s="471">
        <v>0.9223045439423726</v>
      </c>
      <c r="E3345" s="471">
        <v>2.3803901849064717</v>
      </c>
      <c r="F3345" s="467">
        <f>'2019 Actual plus Potential'!E3344</f>
        <v>54</v>
      </c>
    </row>
    <row r="3346" spans="1:6">
      <c r="A3346" s="467">
        <v>5</v>
      </c>
      <c r="B3346" s="467">
        <v>20</v>
      </c>
      <c r="C3346" s="467">
        <v>8</v>
      </c>
      <c r="D3346" s="471">
        <v>1.6586385175011094</v>
      </c>
      <c r="E3346" s="471">
        <v>6.5044181358847561</v>
      </c>
      <c r="F3346" s="467">
        <f>'2019 Actual plus Potential'!E3345</f>
        <v>38</v>
      </c>
    </row>
    <row r="3347" spans="1:6">
      <c r="A3347" s="467">
        <v>5</v>
      </c>
      <c r="B3347" s="467">
        <v>20</v>
      </c>
      <c r="C3347" s="467">
        <v>9</v>
      </c>
      <c r="D3347" s="471">
        <v>2.1313642530535164</v>
      </c>
      <c r="E3347" s="471">
        <v>10.224022253278864</v>
      </c>
      <c r="F3347" s="467">
        <f>'2019 Actual plus Potential'!E3346</f>
        <v>28</v>
      </c>
    </row>
    <row r="3348" spans="1:6">
      <c r="A3348" s="467">
        <v>5</v>
      </c>
      <c r="B3348" s="467">
        <v>20</v>
      </c>
      <c r="C3348" s="467">
        <v>10</v>
      </c>
      <c r="D3348" s="471">
        <v>2.0260500809747701</v>
      </c>
      <c r="E3348" s="471">
        <v>8.9380013975489145</v>
      </c>
      <c r="F3348" s="467">
        <f>'2019 Actual plus Potential'!E3347</f>
        <v>8</v>
      </c>
    </row>
    <row r="3349" spans="1:6">
      <c r="A3349" s="467">
        <v>5</v>
      </c>
      <c r="B3349" s="467">
        <v>20</v>
      </c>
      <c r="C3349" s="467">
        <v>11</v>
      </c>
      <c r="D3349" s="471">
        <v>12.12700394904315</v>
      </c>
      <c r="E3349" s="471">
        <v>9.2180473016555577</v>
      </c>
      <c r="F3349" s="467">
        <f>'2019 Actual plus Potential'!E3348</f>
        <v>0</v>
      </c>
    </row>
    <row r="3350" spans="1:6">
      <c r="A3350" s="467">
        <v>5</v>
      </c>
      <c r="B3350" s="467">
        <v>20</v>
      </c>
      <c r="C3350" s="467">
        <v>12</v>
      </c>
      <c r="D3350" s="471">
        <v>22.170519327774045</v>
      </c>
      <c r="E3350" s="471">
        <v>14.350396957643516</v>
      </c>
      <c r="F3350" s="467">
        <f>'2019 Actual plus Potential'!E3349</f>
        <v>0</v>
      </c>
    </row>
    <row r="3351" spans="1:6">
      <c r="A3351" s="467">
        <v>5</v>
      </c>
      <c r="B3351" s="467">
        <v>20</v>
      </c>
      <c r="C3351" s="467">
        <v>13</v>
      </c>
      <c r="D3351" s="471">
        <v>37.101792002695937</v>
      </c>
      <c r="E3351" s="471">
        <v>19.242595517093097</v>
      </c>
      <c r="F3351" s="467">
        <f>'2019 Actual plus Potential'!E3350</f>
        <v>0</v>
      </c>
    </row>
    <row r="3352" spans="1:6">
      <c r="A3352" s="467">
        <v>5</v>
      </c>
      <c r="B3352" s="467">
        <v>20</v>
      </c>
      <c r="C3352" s="467">
        <v>14</v>
      </c>
      <c r="D3352" s="471">
        <v>39.934882743175791</v>
      </c>
      <c r="E3352" s="471">
        <v>17.145380240808429</v>
      </c>
      <c r="F3352" s="467">
        <f>'2019 Actual plus Potential'!E3351</f>
        <v>1</v>
      </c>
    </row>
    <row r="3353" spans="1:6">
      <c r="A3353" s="467">
        <v>5</v>
      </c>
      <c r="B3353" s="467">
        <v>20</v>
      </c>
      <c r="C3353" s="467">
        <v>15</v>
      </c>
      <c r="D3353" s="471">
        <v>21.824028891858486</v>
      </c>
      <c r="E3353" s="471">
        <v>14.635918619651688</v>
      </c>
      <c r="F3353" s="467">
        <f>'2019 Actual plus Potential'!E3352</f>
        <v>0</v>
      </c>
    </row>
    <row r="3354" spans="1:6">
      <c r="A3354" s="467">
        <v>5</v>
      </c>
      <c r="B3354" s="467">
        <v>20</v>
      </c>
      <c r="C3354" s="467">
        <v>16</v>
      </c>
      <c r="D3354" s="471">
        <v>9.5248295849264135</v>
      </c>
      <c r="E3354" s="471">
        <v>13.534509030316061</v>
      </c>
      <c r="F3354" s="467">
        <f>'2019 Actual plus Potential'!E3353</f>
        <v>6</v>
      </c>
    </row>
    <row r="3355" spans="1:6">
      <c r="A3355" s="467">
        <v>5</v>
      </c>
      <c r="B3355" s="467">
        <v>20</v>
      </c>
      <c r="C3355" s="467">
        <v>17</v>
      </c>
      <c r="D3355" s="471">
        <v>4.8468787377372795</v>
      </c>
      <c r="E3355" s="471">
        <v>13.431251881315848</v>
      </c>
      <c r="F3355" s="467">
        <f>'2019 Actual plus Potential'!E3354</f>
        <v>37</v>
      </c>
    </row>
    <row r="3356" spans="1:6">
      <c r="A3356" s="467">
        <v>5</v>
      </c>
      <c r="B3356" s="467">
        <v>20</v>
      </c>
      <c r="C3356" s="467">
        <v>18</v>
      </c>
      <c r="D3356" s="471">
        <v>1.7558806796034427</v>
      </c>
      <c r="E3356" s="471">
        <v>15.77487626316921</v>
      </c>
      <c r="F3356" s="467">
        <f>'2019 Actual plus Potential'!E3355</f>
        <v>35</v>
      </c>
    </row>
    <row r="3357" spans="1:6">
      <c r="A3357" s="467">
        <v>5</v>
      </c>
      <c r="B3357" s="467">
        <v>20</v>
      </c>
      <c r="C3357" s="467">
        <v>19</v>
      </c>
      <c r="D3357" s="471">
        <v>1.504849191396197</v>
      </c>
      <c r="E3357" s="471">
        <v>19.650148355192432</v>
      </c>
      <c r="F3357" s="467">
        <f>'2019 Actual plus Potential'!E3356</f>
        <v>44</v>
      </c>
    </row>
    <row r="3358" spans="1:6">
      <c r="A3358" s="467">
        <v>5</v>
      </c>
      <c r="B3358" s="467">
        <v>20</v>
      </c>
      <c r="C3358" s="467">
        <v>20</v>
      </c>
      <c r="D3358" s="471">
        <v>6.8386546379949378</v>
      </c>
      <c r="E3358" s="471">
        <v>32.730169479681791</v>
      </c>
      <c r="F3358" s="467">
        <f>'2019 Actual plus Potential'!E3357</f>
        <v>56</v>
      </c>
    </row>
    <row r="3359" spans="1:6">
      <c r="A3359" s="467">
        <v>5</v>
      </c>
      <c r="B3359" s="467">
        <v>20</v>
      </c>
      <c r="C3359" s="467">
        <v>21</v>
      </c>
      <c r="D3359" s="471">
        <v>21.533582355598593</v>
      </c>
      <c r="E3359" s="471">
        <v>37.896938185336488</v>
      </c>
      <c r="F3359" s="467">
        <f>'2019 Actual plus Potential'!E3358</f>
        <v>73</v>
      </c>
    </row>
    <row r="3360" spans="1:6">
      <c r="A3360" s="467">
        <v>5</v>
      </c>
      <c r="B3360" s="467">
        <v>20</v>
      </c>
      <c r="C3360" s="467">
        <v>22</v>
      </c>
      <c r="D3360" s="471">
        <v>30.49940700118507</v>
      </c>
      <c r="E3360" s="471">
        <v>68.450885024725864</v>
      </c>
      <c r="F3360" s="467">
        <f>'2019 Actual plus Potential'!E3359</f>
        <v>78</v>
      </c>
    </row>
    <row r="3361" spans="1:6">
      <c r="A3361" s="467">
        <v>5</v>
      </c>
      <c r="B3361" s="467">
        <v>20</v>
      </c>
      <c r="C3361" s="467">
        <v>23</v>
      </c>
      <c r="D3361" s="471">
        <v>23.509383113210774</v>
      </c>
      <c r="E3361" s="471">
        <v>52.292705708449795</v>
      </c>
      <c r="F3361" s="467">
        <f>'2019 Actual plus Potential'!E3360</f>
        <v>67</v>
      </c>
    </row>
    <row r="3362" spans="1:6">
      <c r="A3362" s="467">
        <v>5</v>
      </c>
      <c r="B3362" s="467">
        <v>20</v>
      </c>
      <c r="C3362" s="467">
        <v>24</v>
      </c>
      <c r="D3362" s="471">
        <v>12.993009519398054</v>
      </c>
      <c r="E3362" s="471">
        <v>49.784808589550636</v>
      </c>
      <c r="F3362" s="467">
        <f>'2019 Actual plus Potential'!E3361</f>
        <v>54</v>
      </c>
    </row>
    <row r="3363" spans="1:6">
      <c r="A3363" s="467">
        <v>5</v>
      </c>
      <c r="B3363" s="467">
        <v>21</v>
      </c>
      <c r="C3363" s="467">
        <v>1</v>
      </c>
      <c r="D3363" s="471">
        <v>10.459424951659228</v>
      </c>
      <c r="E3363" s="471">
        <v>35.22476832939153</v>
      </c>
      <c r="F3363" s="467">
        <f>'2019 Actual plus Potential'!E3362</f>
        <v>41</v>
      </c>
    </row>
    <row r="3364" spans="1:6">
      <c r="A3364" s="467">
        <v>5</v>
      </c>
      <c r="B3364" s="467">
        <v>21</v>
      </c>
      <c r="C3364" s="467">
        <v>2</v>
      </c>
      <c r="D3364" s="471">
        <v>5.5329402665637968</v>
      </c>
      <c r="E3364" s="471">
        <v>16.589981939367878</v>
      </c>
      <c r="F3364" s="467">
        <f>'2019 Actual plus Potential'!E3363</f>
        <v>16</v>
      </c>
    </row>
    <row r="3365" spans="1:6">
      <c r="A3365" s="467">
        <v>5</v>
      </c>
      <c r="B3365" s="467">
        <v>21</v>
      </c>
      <c r="C3365" s="467">
        <v>3</v>
      </c>
      <c r="D3365" s="471">
        <v>2.2024078045486029</v>
      </c>
      <c r="E3365" s="471">
        <v>18.01915475166631</v>
      </c>
      <c r="F3365" s="467">
        <f>'2019 Actual plus Potential'!E3364</f>
        <v>0</v>
      </c>
    </row>
    <row r="3366" spans="1:6">
      <c r="A3366" s="467">
        <v>5</v>
      </c>
      <c r="B3366" s="467">
        <v>21</v>
      </c>
      <c r="C3366" s="467">
        <v>4</v>
      </c>
      <c r="D3366" s="471">
        <v>1.495305702205735</v>
      </c>
      <c r="E3366" s="471">
        <v>12.396333637927327</v>
      </c>
      <c r="F3366" s="467">
        <f>'2019 Actual plus Potential'!E3365</f>
        <v>5</v>
      </c>
    </row>
    <row r="3367" spans="1:6">
      <c r="A3367" s="467">
        <v>5</v>
      </c>
      <c r="B3367" s="467">
        <v>21</v>
      </c>
      <c r="C3367" s="467">
        <v>5</v>
      </c>
      <c r="D3367" s="471">
        <v>3.5885741892453957</v>
      </c>
      <c r="E3367" s="471">
        <v>20.100725005375185</v>
      </c>
      <c r="F3367" s="467">
        <f>'2019 Actual plus Potential'!E3366</f>
        <v>12</v>
      </c>
    </row>
    <row r="3368" spans="1:6">
      <c r="A3368" s="467">
        <v>5</v>
      </c>
      <c r="B3368" s="467">
        <v>21</v>
      </c>
      <c r="C3368" s="467">
        <v>6</v>
      </c>
      <c r="D3368" s="471">
        <v>16.712305517392444</v>
      </c>
      <c r="E3368" s="471">
        <v>25.145462534938723</v>
      </c>
      <c r="F3368" s="467">
        <f>'2019 Actual plus Potential'!E3367</f>
        <v>15</v>
      </c>
    </row>
    <row r="3369" spans="1:6">
      <c r="A3369" s="467">
        <v>5</v>
      </c>
      <c r="B3369" s="467">
        <v>21</v>
      </c>
      <c r="C3369" s="467">
        <v>7</v>
      </c>
      <c r="D3369" s="471">
        <v>6.5917101624935928</v>
      </c>
      <c r="E3369" s="471">
        <v>27.625198613201466</v>
      </c>
      <c r="F3369" s="467">
        <f>'2019 Actual plus Potential'!E3368</f>
        <v>12</v>
      </c>
    </row>
    <row r="3370" spans="1:6">
      <c r="A3370" s="467">
        <v>5</v>
      </c>
      <c r="B3370" s="467">
        <v>21</v>
      </c>
      <c r="C3370" s="467">
        <v>8</v>
      </c>
      <c r="D3370" s="471">
        <v>21.145245304600742</v>
      </c>
      <c r="E3370" s="471">
        <v>52.083844657062997</v>
      </c>
      <c r="F3370" s="467">
        <f>'2019 Actual plus Potential'!E3369</f>
        <v>6</v>
      </c>
    </row>
    <row r="3371" spans="1:6">
      <c r="A3371" s="467">
        <v>5</v>
      </c>
      <c r="B3371" s="467">
        <v>21</v>
      </c>
      <c r="C3371" s="467">
        <v>9</v>
      </c>
      <c r="D3371" s="471">
        <v>23.922522242988727</v>
      </c>
      <c r="E3371" s="471">
        <v>59.185120404214146</v>
      </c>
      <c r="F3371" s="467">
        <f>'2019 Actual plus Potential'!E3370</f>
        <v>0</v>
      </c>
    </row>
    <row r="3372" spans="1:6">
      <c r="A3372" s="467">
        <v>5</v>
      </c>
      <c r="B3372" s="467">
        <v>21</v>
      </c>
      <c r="C3372" s="467">
        <v>10</v>
      </c>
      <c r="D3372" s="471">
        <v>18.874109434946071</v>
      </c>
      <c r="E3372" s="471">
        <v>80.130676628681996</v>
      </c>
      <c r="F3372" s="467">
        <f>'2019 Actual plus Potential'!E3371</f>
        <v>0</v>
      </c>
    </row>
    <row r="3373" spans="1:6">
      <c r="A3373" s="467">
        <v>5</v>
      </c>
      <c r="B3373" s="467">
        <v>21</v>
      </c>
      <c r="C3373" s="467">
        <v>11</v>
      </c>
      <c r="D3373" s="471">
        <v>16.748462419630314</v>
      </c>
      <c r="E3373" s="471">
        <v>95.441677972479042</v>
      </c>
      <c r="F3373" s="467">
        <f>'2019 Actual plus Potential'!E3372</f>
        <v>0</v>
      </c>
    </row>
    <row r="3374" spans="1:6">
      <c r="A3374" s="467">
        <v>5</v>
      </c>
      <c r="B3374" s="467">
        <v>21</v>
      </c>
      <c r="C3374" s="467">
        <v>12</v>
      </c>
      <c r="D3374" s="471">
        <v>19.673719223945369</v>
      </c>
      <c r="E3374" s="471">
        <v>92.451131907116746</v>
      </c>
      <c r="F3374" s="467">
        <f>'2019 Actual plus Potential'!E3373</f>
        <v>1</v>
      </c>
    </row>
    <row r="3375" spans="1:6">
      <c r="A3375" s="467">
        <v>5</v>
      </c>
      <c r="B3375" s="467">
        <v>21</v>
      </c>
      <c r="C3375" s="467">
        <v>13</v>
      </c>
      <c r="D3375" s="471">
        <v>7.83442802348873</v>
      </c>
      <c r="E3375" s="471">
        <v>82.935046925392385</v>
      </c>
      <c r="F3375" s="467">
        <f>'2019 Actual plus Potential'!E3374</f>
        <v>3</v>
      </c>
    </row>
    <row r="3376" spans="1:6">
      <c r="A3376" s="467">
        <v>5</v>
      </c>
      <c r="B3376" s="467">
        <v>21</v>
      </c>
      <c r="C3376" s="467">
        <v>14</v>
      </c>
      <c r="D3376" s="471">
        <v>16.792760849844825</v>
      </c>
      <c r="E3376" s="471">
        <v>79.178677004945172</v>
      </c>
      <c r="F3376" s="467">
        <f>'2019 Actual plus Potential'!E3375</f>
        <v>28</v>
      </c>
    </row>
    <row r="3377" spans="1:6">
      <c r="A3377" s="467">
        <v>5</v>
      </c>
      <c r="B3377" s="467">
        <v>21</v>
      </c>
      <c r="C3377" s="467">
        <v>15</v>
      </c>
      <c r="D3377" s="471">
        <v>5.5482439908783761</v>
      </c>
      <c r="E3377" s="471">
        <v>76.168574661363152</v>
      </c>
      <c r="F3377" s="467">
        <f>'2019 Actual plus Potential'!E3376</f>
        <v>43</v>
      </c>
    </row>
    <row r="3378" spans="1:6">
      <c r="A3378" s="467">
        <v>5</v>
      </c>
      <c r="B3378" s="467">
        <v>21</v>
      </c>
      <c r="C3378" s="467">
        <v>16</v>
      </c>
      <c r="D3378" s="471">
        <v>11.723823934279837</v>
      </c>
      <c r="E3378" s="471">
        <v>73.691185336486782</v>
      </c>
      <c r="F3378" s="467">
        <f>'2019 Actual plus Potential'!E3377</f>
        <v>39</v>
      </c>
    </row>
    <row r="3379" spans="1:6">
      <c r="A3379" s="467">
        <v>5</v>
      </c>
      <c r="B3379" s="467">
        <v>21</v>
      </c>
      <c r="C3379" s="467">
        <v>17</v>
      </c>
      <c r="D3379" s="471">
        <v>19.623502913514002</v>
      </c>
      <c r="E3379" s="471">
        <v>83.108706675983655</v>
      </c>
      <c r="F3379" s="467">
        <f>'2019 Actual plus Potential'!E3378</f>
        <v>32</v>
      </c>
    </row>
    <row r="3380" spans="1:6">
      <c r="A3380" s="467">
        <v>5</v>
      </c>
      <c r="B3380" s="467">
        <v>21</v>
      </c>
      <c r="C3380" s="467">
        <v>18</v>
      </c>
      <c r="D3380" s="471">
        <v>103.33602392632187</v>
      </c>
      <c r="E3380" s="471">
        <v>91.029781606106226</v>
      </c>
      <c r="F3380" s="467">
        <f>'2019 Actual plus Potential'!E3379</f>
        <v>29</v>
      </c>
    </row>
    <row r="3381" spans="1:6">
      <c r="A3381" s="467">
        <v>5</v>
      </c>
      <c r="B3381" s="467">
        <v>21</v>
      </c>
      <c r="C3381" s="467">
        <v>19</v>
      </c>
      <c r="D3381" s="471">
        <v>141.06597352938616</v>
      </c>
      <c r="E3381" s="471">
        <v>98.311757364007732</v>
      </c>
      <c r="F3381" s="467">
        <f>'2019 Actual plus Potential'!E3380</f>
        <v>33</v>
      </c>
    </row>
    <row r="3382" spans="1:6">
      <c r="A3382" s="467">
        <v>5</v>
      </c>
      <c r="B3382" s="467">
        <v>21</v>
      </c>
      <c r="C3382" s="467">
        <v>20</v>
      </c>
      <c r="D3382" s="471">
        <v>121.76527924374766</v>
      </c>
      <c r="E3382" s="471">
        <v>99.830106804988176</v>
      </c>
      <c r="F3382" s="467">
        <f>'2019 Actual plus Potential'!E3381</f>
        <v>25</v>
      </c>
    </row>
    <row r="3383" spans="1:6">
      <c r="A3383" s="467">
        <v>5</v>
      </c>
      <c r="B3383" s="467">
        <v>21</v>
      </c>
      <c r="C3383" s="467">
        <v>21</v>
      </c>
      <c r="D3383" s="471">
        <v>133.01419898153463</v>
      </c>
      <c r="E3383" s="471">
        <v>99.834800311760915</v>
      </c>
      <c r="F3383" s="467">
        <f>'2019 Actual plus Potential'!E3382</f>
        <v>17</v>
      </c>
    </row>
    <row r="3384" spans="1:6">
      <c r="A3384" s="467">
        <v>5</v>
      </c>
      <c r="B3384" s="467">
        <v>21</v>
      </c>
      <c r="C3384" s="467">
        <v>22</v>
      </c>
      <c r="D3384" s="471">
        <v>138.41176261427529</v>
      </c>
      <c r="E3384" s="471">
        <v>99.826195549344234</v>
      </c>
      <c r="F3384" s="467">
        <f>'2019 Actual plus Potential'!E3383</f>
        <v>8</v>
      </c>
    </row>
    <row r="3385" spans="1:6">
      <c r="A3385" s="467">
        <v>5</v>
      </c>
      <c r="B3385" s="467">
        <v>21</v>
      </c>
      <c r="C3385" s="467">
        <v>23</v>
      </c>
      <c r="D3385" s="471">
        <v>144</v>
      </c>
      <c r="E3385" s="471">
        <v>99.705728875510644</v>
      </c>
      <c r="F3385" s="467">
        <f>'2019 Actual plus Potential'!E3384</f>
        <v>3</v>
      </c>
    </row>
    <row r="3386" spans="1:6">
      <c r="A3386" s="467">
        <v>5</v>
      </c>
      <c r="B3386" s="467">
        <v>21</v>
      </c>
      <c r="C3386" s="467">
        <v>24</v>
      </c>
      <c r="D3386" s="471">
        <v>144</v>
      </c>
      <c r="E3386" s="471">
        <v>98.861679907546744</v>
      </c>
      <c r="F3386" s="467">
        <f>'2019 Actual plus Potential'!E3385</f>
        <v>0</v>
      </c>
    </row>
    <row r="3387" spans="1:6">
      <c r="A3387" s="467">
        <v>5</v>
      </c>
      <c r="B3387" s="467">
        <v>22</v>
      </c>
      <c r="C3387" s="467">
        <v>1</v>
      </c>
      <c r="D3387" s="471">
        <v>144</v>
      </c>
      <c r="E3387" s="471">
        <v>98.382159965598788</v>
      </c>
      <c r="F3387" s="467">
        <f>'2019 Actual plus Potential'!E3386</f>
        <v>1</v>
      </c>
    </row>
    <row r="3388" spans="1:6">
      <c r="A3388" s="467">
        <v>5</v>
      </c>
      <c r="B3388" s="467">
        <v>22</v>
      </c>
      <c r="C3388" s="467">
        <v>2</v>
      </c>
      <c r="D3388" s="471">
        <v>144</v>
      </c>
      <c r="E3388" s="471">
        <v>91.924676897441429</v>
      </c>
      <c r="F3388" s="467">
        <f>'2019 Actual plus Potential'!E3387</f>
        <v>4</v>
      </c>
    </row>
    <row r="3389" spans="1:6">
      <c r="A3389" s="467">
        <v>5</v>
      </c>
      <c r="B3389" s="467">
        <v>22</v>
      </c>
      <c r="C3389" s="467">
        <v>3</v>
      </c>
      <c r="D3389" s="471">
        <v>144</v>
      </c>
      <c r="E3389" s="471">
        <v>95.038818641152446</v>
      </c>
      <c r="F3389" s="467">
        <f>'2019 Actual plus Potential'!E3388</f>
        <v>7</v>
      </c>
    </row>
    <row r="3390" spans="1:6">
      <c r="A3390" s="467">
        <v>5</v>
      </c>
      <c r="B3390" s="467">
        <v>22</v>
      </c>
      <c r="C3390" s="467">
        <v>4</v>
      </c>
      <c r="D3390" s="471">
        <v>144</v>
      </c>
      <c r="E3390" s="471">
        <v>96.63382869275425</v>
      </c>
      <c r="F3390" s="467">
        <f>'2019 Actual plus Potential'!E3389</f>
        <v>19</v>
      </c>
    </row>
    <row r="3391" spans="1:6">
      <c r="A3391" s="467">
        <v>5</v>
      </c>
      <c r="B3391" s="467">
        <v>22</v>
      </c>
      <c r="C3391" s="467">
        <v>5</v>
      </c>
      <c r="D3391" s="471">
        <v>143.44416614637444</v>
      </c>
      <c r="E3391" s="471">
        <v>90.959379004515156</v>
      </c>
      <c r="F3391" s="467">
        <f>'2019 Actual plus Potential'!E3390</f>
        <v>32</v>
      </c>
    </row>
    <row r="3392" spans="1:6">
      <c r="A3392" s="467">
        <v>5</v>
      </c>
      <c r="B3392" s="467">
        <v>22</v>
      </c>
      <c r="C3392" s="467">
        <v>6</v>
      </c>
      <c r="D3392" s="471">
        <v>144</v>
      </c>
      <c r="E3392" s="471">
        <v>89.277539077617718</v>
      </c>
      <c r="F3392" s="467">
        <f>'2019 Actual plus Potential'!E3391</f>
        <v>60</v>
      </c>
    </row>
    <row r="3393" spans="1:6">
      <c r="A3393" s="467">
        <v>5</v>
      </c>
      <c r="B3393" s="467">
        <v>22</v>
      </c>
      <c r="C3393" s="467">
        <v>7</v>
      </c>
      <c r="D3393" s="471">
        <v>144</v>
      </c>
      <c r="E3393" s="471">
        <v>68.676173349817248</v>
      </c>
      <c r="F3393" s="467">
        <f>'2019 Actual plus Potential'!E3392</f>
        <v>68</v>
      </c>
    </row>
    <row r="3394" spans="1:6">
      <c r="A3394" s="467">
        <v>5</v>
      </c>
      <c r="B3394" s="467">
        <v>22</v>
      </c>
      <c r="C3394" s="467">
        <v>8</v>
      </c>
      <c r="D3394" s="471">
        <v>144</v>
      </c>
      <c r="E3394" s="471">
        <v>83.355115781552357</v>
      </c>
      <c r="F3394" s="467">
        <f>'2019 Actual plus Potential'!E3393</f>
        <v>43</v>
      </c>
    </row>
    <row r="3395" spans="1:6">
      <c r="A3395" s="467">
        <v>5</v>
      </c>
      <c r="B3395" s="467">
        <v>22</v>
      </c>
      <c r="C3395" s="467">
        <v>9</v>
      </c>
      <c r="D3395" s="471">
        <v>144</v>
      </c>
      <c r="E3395" s="471">
        <v>83.375454310900892</v>
      </c>
      <c r="F3395" s="467">
        <f>'2019 Actual plus Potential'!E3394</f>
        <v>42</v>
      </c>
    </row>
    <row r="3396" spans="1:6">
      <c r="A3396" s="467">
        <v>5</v>
      </c>
      <c r="B3396" s="467">
        <v>22</v>
      </c>
      <c r="C3396" s="467">
        <v>10</v>
      </c>
      <c r="D3396" s="471">
        <v>144</v>
      </c>
      <c r="E3396" s="471">
        <v>94.895666684583958</v>
      </c>
      <c r="F3396" s="467">
        <f>'2019 Actual plus Potential'!E3395</f>
        <v>60</v>
      </c>
    </row>
    <row r="3397" spans="1:6">
      <c r="A3397" s="467">
        <v>5</v>
      </c>
      <c r="B3397" s="467">
        <v>22</v>
      </c>
      <c r="C3397" s="467">
        <v>11</v>
      </c>
      <c r="D3397" s="471">
        <v>144</v>
      </c>
      <c r="E3397" s="471">
        <v>97.421555579445283</v>
      </c>
      <c r="F3397" s="467">
        <f>'2019 Actual plus Potential'!E3396</f>
        <v>63</v>
      </c>
    </row>
    <row r="3398" spans="1:6">
      <c r="A3398" s="467">
        <v>5</v>
      </c>
      <c r="B3398" s="467">
        <v>22</v>
      </c>
      <c r="C3398" s="467">
        <v>12</v>
      </c>
      <c r="D3398" s="471">
        <v>144</v>
      </c>
      <c r="E3398" s="471">
        <v>92.643565684798972</v>
      </c>
      <c r="F3398" s="467">
        <f>'2019 Actual plus Potential'!E3397</f>
        <v>82</v>
      </c>
    </row>
    <row r="3399" spans="1:6">
      <c r="A3399" s="467">
        <v>5</v>
      </c>
      <c r="B3399" s="467">
        <v>22</v>
      </c>
      <c r="C3399" s="467">
        <v>13</v>
      </c>
      <c r="D3399" s="471">
        <v>144</v>
      </c>
      <c r="E3399" s="471">
        <v>93.449284347452164</v>
      </c>
      <c r="F3399" s="467">
        <f>'2019 Actual plus Potential'!E3398</f>
        <v>85</v>
      </c>
    </row>
    <row r="3400" spans="1:6">
      <c r="A3400" s="467">
        <v>5</v>
      </c>
      <c r="B3400" s="467">
        <v>22</v>
      </c>
      <c r="C3400" s="467">
        <v>14</v>
      </c>
      <c r="D3400" s="471">
        <v>144</v>
      </c>
      <c r="E3400" s="471">
        <v>93.644064878520751</v>
      </c>
      <c r="F3400" s="467">
        <f>'2019 Actual plus Potential'!E3399</f>
        <v>68</v>
      </c>
    </row>
    <row r="3401" spans="1:6">
      <c r="A3401" s="467">
        <v>5</v>
      </c>
      <c r="B3401" s="467">
        <v>22</v>
      </c>
      <c r="C3401" s="467">
        <v>15</v>
      </c>
      <c r="D3401" s="471">
        <v>144</v>
      </c>
      <c r="E3401" s="471">
        <v>86.941737207052242</v>
      </c>
      <c r="F3401" s="467">
        <f>'2019 Actual plus Potential'!E3400</f>
        <v>83</v>
      </c>
    </row>
    <row r="3402" spans="1:6">
      <c r="A3402" s="467">
        <v>5</v>
      </c>
      <c r="B3402" s="467">
        <v>22</v>
      </c>
      <c r="C3402" s="467">
        <v>16</v>
      </c>
      <c r="D3402" s="471">
        <v>140.03132573094038</v>
      </c>
      <c r="E3402" s="471">
        <v>87.618384433455176</v>
      </c>
      <c r="F3402" s="467">
        <f>'2019 Actual plus Potential'!E3401</f>
        <v>79</v>
      </c>
    </row>
    <row r="3403" spans="1:6">
      <c r="A3403" s="467">
        <v>5</v>
      </c>
      <c r="B3403" s="467">
        <v>22</v>
      </c>
      <c r="C3403" s="467">
        <v>17</v>
      </c>
      <c r="D3403" s="471">
        <v>109.07657779869353</v>
      </c>
      <c r="E3403" s="471">
        <v>85.417912008170276</v>
      </c>
      <c r="F3403" s="467">
        <f>'2019 Actual plus Potential'!E3402</f>
        <v>81</v>
      </c>
    </row>
    <row r="3404" spans="1:6">
      <c r="A3404" s="467">
        <v>5</v>
      </c>
      <c r="B3404" s="467">
        <v>22</v>
      </c>
      <c r="C3404" s="467">
        <v>18</v>
      </c>
      <c r="D3404" s="471">
        <v>138.90086253704041</v>
      </c>
      <c r="E3404" s="471">
        <v>83.922247849924759</v>
      </c>
      <c r="F3404" s="467">
        <f>'2019 Actual plus Potential'!E3403</f>
        <v>75</v>
      </c>
    </row>
    <row r="3405" spans="1:6">
      <c r="A3405" s="467">
        <v>5</v>
      </c>
      <c r="B3405" s="467">
        <v>22</v>
      </c>
      <c r="C3405" s="467">
        <v>19</v>
      </c>
      <c r="D3405" s="471">
        <v>144</v>
      </c>
      <c r="E3405" s="471">
        <v>88.385772790797674</v>
      </c>
      <c r="F3405" s="467">
        <f>'2019 Actual plus Potential'!E3404</f>
        <v>73</v>
      </c>
    </row>
    <row r="3406" spans="1:6">
      <c r="A3406" s="467">
        <v>5</v>
      </c>
      <c r="B3406" s="467">
        <v>22</v>
      </c>
      <c r="C3406" s="467">
        <v>20</v>
      </c>
      <c r="D3406" s="471">
        <v>144</v>
      </c>
      <c r="E3406" s="471">
        <v>94.755643732530643</v>
      </c>
      <c r="F3406" s="467">
        <f>'2019 Actual plus Potential'!E3405</f>
        <v>53</v>
      </c>
    </row>
    <row r="3407" spans="1:6">
      <c r="A3407" s="467">
        <v>5</v>
      </c>
      <c r="B3407" s="467">
        <v>22</v>
      </c>
      <c r="C3407" s="467">
        <v>21</v>
      </c>
      <c r="D3407" s="471">
        <v>144</v>
      </c>
      <c r="E3407" s="471">
        <v>93.900643248763714</v>
      </c>
      <c r="F3407" s="467">
        <f>'2019 Actual plus Potential'!E3406</f>
        <v>69</v>
      </c>
    </row>
    <row r="3408" spans="1:6">
      <c r="A3408" s="467">
        <v>5</v>
      </c>
      <c r="B3408" s="467">
        <v>22</v>
      </c>
      <c r="C3408" s="467">
        <v>22</v>
      </c>
      <c r="D3408" s="471">
        <v>144</v>
      </c>
      <c r="E3408" s="471">
        <v>97.067978069232424</v>
      </c>
      <c r="F3408" s="467">
        <f>'2019 Actual plus Potential'!E3407</f>
        <v>70</v>
      </c>
    </row>
    <row r="3409" spans="1:6">
      <c r="A3409" s="467">
        <v>5</v>
      </c>
      <c r="B3409" s="467">
        <v>22</v>
      </c>
      <c r="C3409" s="467">
        <v>23</v>
      </c>
      <c r="D3409" s="471">
        <v>144</v>
      </c>
      <c r="E3409" s="471">
        <v>95.110785745001067</v>
      </c>
      <c r="F3409" s="467">
        <f>'2019 Actual plus Potential'!E3408</f>
        <v>82</v>
      </c>
    </row>
    <row r="3410" spans="1:6">
      <c r="A3410" s="467">
        <v>5</v>
      </c>
      <c r="B3410" s="467">
        <v>22</v>
      </c>
      <c r="C3410" s="467">
        <v>24</v>
      </c>
      <c r="D3410" s="471">
        <v>144</v>
      </c>
      <c r="E3410" s="471">
        <v>88.629835142980014</v>
      </c>
      <c r="F3410" s="467">
        <f>'2019 Actual plus Potential'!E3409</f>
        <v>72</v>
      </c>
    </row>
    <row r="3411" spans="1:6">
      <c r="A3411" s="467">
        <v>5</v>
      </c>
      <c r="B3411" s="467">
        <v>23</v>
      </c>
      <c r="C3411" s="467">
        <v>1</v>
      </c>
      <c r="D3411" s="471">
        <v>144</v>
      </c>
      <c r="E3411" s="471">
        <v>89.398788002580091</v>
      </c>
      <c r="F3411" s="467">
        <f>'2019 Actual plus Potential'!E3410</f>
        <v>78</v>
      </c>
    </row>
    <row r="3412" spans="1:6">
      <c r="A3412" s="467">
        <v>5</v>
      </c>
      <c r="B3412" s="467">
        <v>23</v>
      </c>
      <c r="C3412" s="467">
        <v>2</v>
      </c>
      <c r="D3412" s="471">
        <v>144</v>
      </c>
      <c r="E3412" s="471">
        <v>83.283148677703721</v>
      </c>
      <c r="F3412" s="467">
        <f>'2019 Actual plus Potential'!E3411</f>
        <v>88</v>
      </c>
    </row>
    <row r="3413" spans="1:6">
      <c r="A3413" s="467">
        <v>5</v>
      </c>
      <c r="B3413" s="467">
        <v>23</v>
      </c>
      <c r="C3413" s="467">
        <v>3</v>
      </c>
      <c r="D3413" s="471">
        <v>144</v>
      </c>
      <c r="E3413" s="471">
        <v>79.476714685013974</v>
      </c>
      <c r="F3413" s="467">
        <f>'2019 Actual plus Potential'!E3412</f>
        <v>96</v>
      </c>
    </row>
    <row r="3414" spans="1:6">
      <c r="A3414" s="467">
        <v>5</v>
      </c>
      <c r="B3414" s="467">
        <v>23</v>
      </c>
      <c r="C3414" s="467">
        <v>4</v>
      </c>
      <c r="D3414" s="471">
        <v>141.22556524400036</v>
      </c>
      <c r="E3414" s="471">
        <v>83.101666415824553</v>
      </c>
      <c r="F3414" s="467">
        <f>'2019 Actual plus Potential'!E3413</f>
        <v>95</v>
      </c>
    </row>
    <row r="3415" spans="1:6">
      <c r="A3415" s="467">
        <v>5</v>
      </c>
      <c r="B3415" s="467">
        <v>23</v>
      </c>
      <c r="C3415" s="467">
        <v>5</v>
      </c>
      <c r="D3415" s="471">
        <v>136.1916275047902</v>
      </c>
      <c r="E3415" s="471">
        <v>51.017636368522901</v>
      </c>
      <c r="F3415" s="467">
        <f>'2019 Actual plus Potential'!E3414</f>
        <v>87</v>
      </c>
    </row>
    <row r="3416" spans="1:6">
      <c r="A3416" s="467">
        <v>5</v>
      </c>
      <c r="B3416" s="467">
        <v>23</v>
      </c>
      <c r="C3416" s="467">
        <v>6</v>
      </c>
      <c r="D3416" s="471">
        <v>137.28149339750678</v>
      </c>
      <c r="E3416" s="471">
        <v>15.410347237153301</v>
      </c>
      <c r="F3416" s="467">
        <f>'2019 Actual plus Potential'!E3415</f>
        <v>79</v>
      </c>
    </row>
    <row r="3417" spans="1:6">
      <c r="A3417" s="467">
        <v>5</v>
      </c>
      <c r="B3417" s="467">
        <v>23</v>
      </c>
      <c r="C3417" s="467">
        <v>7</v>
      </c>
      <c r="D3417" s="471">
        <v>134.27234800887564</v>
      </c>
      <c r="E3417" s="471">
        <v>23.590347290905182</v>
      </c>
      <c r="F3417" s="467">
        <f>'2019 Actual plus Potential'!E3416</f>
        <v>69</v>
      </c>
    </row>
    <row r="3418" spans="1:6">
      <c r="A3418" s="467">
        <v>5</v>
      </c>
      <c r="B3418" s="467">
        <v>23</v>
      </c>
      <c r="C3418" s="467">
        <v>8</v>
      </c>
      <c r="D3418" s="471">
        <v>131.49279462088228</v>
      </c>
      <c r="E3418" s="471">
        <v>24.137923081057838</v>
      </c>
      <c r="F3418" s="467">
        <f>'2019 Actual plus Potential'!E3417</f>
        <v>61</v>
      </c>
    </row>
    <row r="3419" spans="1:6">
      <c r="A3419" s="467">
        <v>5</v>
      </c>
      <c r="B3419" s="467">
        <v>23</v>
      </c>
      <c r="C3419" s="467">
        <v>9</v>
      </c>
      <c r="D3419" s="471">
        <v>130.79914607352822</v>
      </c>
      <c r="E3419" s="471">
        <v>44.070464093743283</v>
      </c>
      <c r="F3419" s="467">
        <f>'2019 Actual plus Potential'!E3418</f>
        <v>60</v>
      </c>
    </row>
    <row r="3420" spans="1:6">
      <c r="A3420" s="467">
        <v>5</v>
      </c>
      <c r="B3420" s="467">
        <v>23</v>
      </c>
      <c r="C3420" s="467">
        <v>10</v>
      </c>
      <c r="D3420" s="471">
        <v>125.7285197417991</v>
      </c>
      <c r="E3420" s="471">
        <v>55.129148301440551</v>
      </c>
      <c r="F3420" s="467">
        <f>'2019 Actual plus Potential'!E3419</f>
        <v>56</v>
      </c>
    </row>
    <row r="3421" spans="1:6">
      <c r="A3421" s="467">
        <v>5</v>
      </c>
      <c r="B3421" s="467">
        <v>23</v>
      </c>
      <c r="C3421" s="467">
        <v>11</v>
      </c>
      <c r="D3421" s="471">
        <v>108.9237182059078</v>
      </c>
      <c r="E3421" s="471">
        <v>50.03669345302086</v>
      </c>
      <c r="F3421" s="467">
        <f>'2019 Actual plus Potential'!E3420</f>
        <v>43</v>
      </c>
    </row>
    <row r="3422" spans="1:6">
      <c r="A3422" s="467">
        <v>5</v>
      </c>
      <c r="B3422" s="467">
        <v>23</v>
      </c>
      <c r="C3422" s="467">
        <v>12</v>
      </c>
      <c r="D3422" s="471">
        <v>110.07911922472218</v>
      </c>
      <c r="E3422" s="471">
        <v>55.453782519888193</v>
      </c>
      <c r="F3422" s="467">
        <f>'2019 Actual plus Potential'!E3421</f>
        <v>25</v>
      </c>
    </row>
    <row r="3423" spans="1:6">
      <c r="A3423" s="467">
        <v>5</v>
      </c>
      <c r="B3423" s="467">
        <v>23</v>
      </c>
      <c r="C3423" s="467">
        <v>13</v>
      </c>
      <c r="D3423" s="471">
        <v>90.725582359864532</v>
      </c>
      <c r="E3423" s="471">
        <v>67.214145990109657</v>
      </c>
      <c r="F3423" s="467">
        <f>'2019 Actual plus Potential'!E3422</f>
        <v>31</v>
      </c>
    </row>
    <row r="3424" spans="1:6">
      <c r="A3424" s="467">
        <v>5</v>
      </c>
      <c r="B3424" s="467">
        <v>23</v>
      </c>
      <c r="C3424" s="467">
        <v>14</v>
      </c>
      <c r="D3424" s="471">
        <v>57.301991441082052</v>
      </c>
      <c r="E3424" s="471">
        <v>52.887998817458623</v>
      </c>
      <c r="F3424" s="467">
        <f>'2019 Actual plus Potential'!E3423</f>
        <v>59</v>
      </c>
    </row>
    <row r="3425" spans="1:6">
      <c r="A3425" s="467">
        <v>5</v>
      </c>
      <c r="B3425" s="467">
        <v>23</v>
      </c>
      <c r="C3425" s="467">
        <v>15</v>
      </c>
      <c r="D3425" s="471">
        <v>47.408270336016272</v>
      </c>
      <c r="E3425" s="471">
        <v>40.401706299720487</v>
      </c>
      <c r="F3425" s="467">
        <f>'2019 Actual plus Potential'!E3424</f>
        <v>35</v>
      </c>
    </row>
    <row r="3426" spans="1:6">
      <c r="A3426" s="467">
        <v>5</v>
      </c>
      <c r="B3426" s="467">
        <v>23</v>
      </c>
      <c r="C3426" s="467">
        <v>16</v>
      </c>
      <c r="D3426" s="471">
        <v>29.514524400136278</v>
      </c>
      <c r="E3426" s="471">
        <v>45.663909643087507</v>
      </c>
      <c r="F3426" s="467">
        <f>'2019 Actual plus Potential'!E3425</f>
        <v>33</v>
      </c>
    </row>
    <row r="3427" spans="1:6">
      <c r="A3427" s="467">
        <v>5</v>
      </c>
      <c r="B3427" s="467">
        <v>23</v>
      </c>
      <c r="C3427" s="467">
        <v>17</v>
      </c>
      <c r="D3427" s="471">
        <v>15.009429645641713</v>
      </c>
      <c r="E3427" s="471">
        <v>45.175002687594066</v>
      </c>
      <c r="F3427" s="467">
        <f>'2019 Actual plus Potential'!E3426</f>
        <v>27</v>
      </c>
    </row>
    <row r="3428" spans="1:6">
      <c r="A3428" s="467">
        <v>5</v>
      </c>
      <c r="B3428" s="467">
        <v>23</v>
      </c>
      <c r="C3428" s="467">
        <v>18</v>
      </c>
      <c r="D3428" s="471">
        <v>1.8520994203682553</v>
      </c>
      <c r="E3428" s="471">
        <v>36.179896957643514</v>
      </c>
      <c r="F3428" s="467">
        <f>'2019 Actual plus Potential'!E3427</f>
        <v>30</v>
      </c>
    </row>
    <row r="3429" spans="1:6">
      <c r="A3429" s="467">
        <v>5</v>
      </c>
      <c r="B3429" s="467">
        <v>23</v>
      </c>
      <c r="C3429" s="467">
        <v>19</v>
      </c>
      <c r="D3429" s="471">
        <v>52.616037317073278</v>
      </c>
      <c r="E3429" s="471">
        <v>31.796161631907115</v>
      </c>
      <c r="F3429" s="467">
        <f>'2019 Actual plus Potential'!E3428</f>
        <v>24</v>
      </c>
    </row>
    <row r="3430" spans="1:6">
      <c r="A3430" s="467">
        <v>5</v>
      </c>
      <c r="B3430" s="467">
        <v>23</v>
      </c>
      <c r="C3430" s="467">
        <v>20</v>
      </c>
      <c r="D3430" s="471">
        <v>48.416272909254282</v>
      </c>
      <c r="E3430" s="471">
        <v>36.190066222317782</v>
      </c>
      <c r="F3430" s="467">
        <f>'2019 Actual plus Potential'!E3429</f>
        <v>24</v>
      </c>
    </row>
    <row r="3431" spans="1:6">
      <c r="A3431" s="467">
        <v>5</v>
      </c>
      <c r="B3431" s="467">
        <v>23</v>
      </c>
      <c r="C3431" s="467">
        <v>21</v>
      </c>
      <c r="D3431" s="471">
        <v>63.163952407622283</v>
      </c>
      <c r="E3431" s="471">
        <v>29.623850247258655</v>
      </c>
      <c r="F3431" s="467">
        <f>'2019 Actual plus Potential'!E3430</f>
        <v>22</v>
      </c>
    </row>
    <row r="3432" spans="1:6">
      <c r="A3432" s="467">
        <v>5</v>
      </c>
      <c r="B3432" s="467">
        <v>23</v>
      </c>
      <c r="C3432" s="467">
        <v>22</v>
      </c>
      <c r="D3432" s="471">
        <v>79.773965112057411</v>
      </c>
      <c r="E3432" s="471">
        <v>17.370668565899805</v>
      </c>
      <c r="F3432" s="467">
        <f>'2019 Actual plus Potential'!E3431</f>
        <v>20</v>
      </c>
    </row>
    <row r="3433" spans="1:6">
      <c r="A3433" s="467">
        <v>5</v>
      </c>
      <c r="B3433" s="467">
        <v>23</v>
      </c>
      <c r="C3433" s="467">
        <v>23</v>
      </c>
      <c r="D3433" s="471">
        <v>58.850992428227279</v>
      </c>
      <c r="E3433" s="471">
        <v>33.963779509782839</v>
      </c>
      <c r="F3433" s="467">
        <f>'2019 Actual plus Potential'!E3432</f>
        <v>33</v>
      </c>
    </row>
    <row r="3434" spans="1:6">
      <c r="A3434" s="467">
        <v>5</v>
      </c>
      <c r="B3434" s="467">
        <v>23</v>
      </c>
      <c r="C3434" s="467">
        <v>24</v>
      </c>
      <c r="D3434" s="471">
        <v>34.795219229892936</v>
      </c>
      <c r="E3434" s="471">
        <v>33.437324500107508</v>
      </c>
      <c r="F3434" s="467">
        <f>'2019 Actual plus Potential'!E3433</f>
        <v>27</v>
      </c>
    </row>
    <row r="3435" spans="1:6">
      <c r="A3435" s="467">
        <v>5</v>
      </c>
      <c r="B3435" s="467">
        <v>24</v>
      </c>
      <c r="C3435" s="467">
        <v>1</v>
      </c>
      <c r="D3435" s="471">
        <v>61.100198115792608</v>
      </c>
      <c r="E3435" s="471">
        <v>33.824538808858307</v>
      </c>
      <c r="F3435" s="467">
        <f>'2019 Actual plus Potential'!E3434</f>
        <v>30</v>
      </c>
    </row>
    <row r="3436" spans="1:6">
      <c r="A3436" s="467">
        <v>5</v>
      </c>
      <c r="B3436" s="467">
        <v>24</v>
      </c>
      <c r="C3436" s="467">
        <v>2</v>
      </c>
      <c r="D3436" s="471">
        <v>48.61648058137461</v>
      </c>
      <c r="E3436" s="471">
        <v>38.70265684798968</v>
      </c>
      <c r="F3436" s="467">
        <f>'2019 Actual plus Potential'!E3435</f>
        <v>33</v>
      </c>
    </row>
    <row r="3437" spans="1:6">
      <c r="A3437" s="467">
        <v>5</v>
      </c>
      <c r="B3437" s="467">
        <v>24</v>
      </c>
      <c r="C3437" s="467">
        <v>3</v>
      </c>
      <c r="D3437" s="471">
        <v>29.526722116899009</v>
      </c>
      <c r="E3437" s="471">
        <v>36.747811277144706</v>
      </c>
      <c r="F3437" s="467">
        <f>'2019 Actual plus Potential'!E3436</f>
        <v>32</v>
      </c>
    </row>
    <row r="3438" spans="1:6">
      <c r="A3438" s="467">
        <v>5</v>
      </c>
      <c r="B3438" s="467">
        <v>24</v>
      </c>
      <c r="C3438" s="467">
        <v>4</v>
      </c>
      <c r="D3438" s="471">
        <v>36.392708278714437</v>
      </c>
      <c r="E3438" s="471">
        <v>32.974231831864117</v>
      </c>
      <c r="F3438" s="467">
        <f>'2019 Actual plus Potential'!E3437</f>
        <v>14</v>
      </c>
    </row>
    <row r="3439" spans="1:6">
      <c r="A3439" s="467">
        <v>5</v>
      </c>
      <c r="B3439" s="467">
        <v>24</v>
      </c>
      <c r="C3439" s="467">
        <v>5</v>
      </c>
      <c r="D3439" s="471">
        <v>73.965936352282029</v>
      </c>
      <c r="E3439" s="471">
        <v>28.282289561384651</v>
      </c>
      <c r="F3439" s="467">
        <f>'2019 Actual plus Potential'!E3438</f>
        <v>55</v>
      </c>
    </row>
    <row r="3440" spans="1:6">
      <c r="A3440" s="467">
        <v>5</v>
      </c>
      <c r="B3440" s="467">
        <v>24</v>
      </c>
      <c r="C3440" s="467">
        <v>6</v>
      </c>
      <c r="D3440" s="471">
        <v>52.631266947293021</v>
      </c>
      <c r="E3440" s="471">
        <v>22.988796172866049</v>
      </c>
      <c r="F3440" s="467">
        <f>'2019 Actual plus Potential'!E3439</f>
        <v>44</v>
      </c>
    </row>
    <row r="3441" spans="1:6">
      <c r="A3441" s="467">
        <v>5</v>
      </c>
      <c r="B3441" s="467">
        <v>24</v>
      </c>
      <c r="C3441" s="467">
        <v>7</v>
      </c>
      <c r="D3441" s="471">
        <v>33.081480202645515</v>
      </c>
      <c r="E3441" s="471">
        <v>38.585319178671256</v>
      </c>
      <c r="F3441" s="467">
        <f>'2019 Actual plus Potential'!E3440</f>
        <v>59</v>
      </c>
    </row>
    <row r="3442" spans="1:6">
      <c r="A3442" s="467">
        <v>5</v>
      </c>
      <c r="B3442" s="467">
        <v>24</v>
      </c>
      <c r="C3442" s="467">
        <v>8</v>
      </c>
      <c r="D3442" s="471">
        <v>33.202946202369155</v>
      </c>
      <c r="E3442" s="471">
        <v>34.104584712964957</v>
      </c>
      <c r="F3442" s="467">
        <f>'2019 Actual plus Potential'!E3441</f>
        <v>71</v>
      </c>
    </row>
    <row r="3443" spans="1:6">
      <c r="A3443" s="467">
        <v>5</v>
      </c>
      <c r="B3443" s="467">
        <v>24</v>
      </c>
      <c r="C3443" s="467">
        <v>9</v>
      </c>
      <c r="D3443" s="471">
        <v>31.721482404927201</v>
      </c>
      <c r="E3443" s="471">
        <v>29.192047624166843</v>
      </c>
      <c r="F3443" s="467">
        <f>'2019 Actual plus Potential'!E3442</f>
        <v>83</v>
      </c>
    </row>
    <row r="3444" spans="1:6">
      <c r="A3444" s="467">
        <v>5</v>
      </c>
      <c r="B3444" s="467">
        <v>24</v>
      </c>
      <c r="C3444" s="467">
        <v>10</v>
      </c>
      <c r="D3444" s="471">
        <v>19.496018181838238</v>
      </c>
      <c r="E3444" s="471">
        <v>32.329656901741558</v>
      </c>
      <c r="F3444" s="467">
        <f>'2019 Actual plus Potential'!E3443</f>
        <v>95</v>
      </c>
    </row>
    <row r="3445" spans="1:6">
      <c r="A3445" s="467">
        <v>5</v>
      </c>
      <c r="B3445" s="467">
        <v>24</v>
      </c>
      <c r="C3445" s="467">
        <v>11</v>
      </c>
      <c r="D3445" s="471">
        <v>26.826809952126403</v>
      </c>
      <c r="E3445" s="471">
        <v>26.647384702214577</v>
      </c>
      <c r="F3445" s="467">
        <f>'2019 Actual plus Potential'!E3444</f>
        <v>102</v>
      </c>
    </row>
    <row r="3446" spans="1:6">
      <c r="A3446" s="467">
        <v>5</v>
      </c>
      <c r="B3446" s="467">
        <v>24</v>
      </c>
      <c r="C3446" s="467">
        <v>12</v>
      </c>
      <c r="D3446" s="471">
        <v>13.258123157522608</v>
      </c>
      <c r="E3446" s="471">
        <v>31.635800150505265</v>
      </c>
      <c r="F3446" s="467">
        <f>'2019 Actual plus Potential'!E3445</f>
        <v>102</v>
      </c>
    </row>
    <row r="3447" spans="1:6">
      <c r="A3447" s="467">
        <v>5</v>
      </c>
      <c r="B3447" s="467">
        <v>24</v>
      </c>
      <c r="C3447" s="467">
        <v>13</v>
      </c>
      <c r="D3447" s="471">
        <v>5.9096559645603213</v>
      </c>
      <c r="E3447" s="471">
        <v>15.352460653622877</v>
      </c>
      <c r="F3447" s="467">
        <f>'2019 Actual plus Potential'!E3446</f>
        <v>93</v>
      </c>
    </row>
    <row r="3448" spans="1:6">
      <c r="A3448" s="467">
        <v>5</v>
      </c>
      <c r="B3448" s="467">
        <v>24</v>
      </c>
      <c r="C3448" s="467">
        <v>14</v>
      </c>
      <c r="D3448" s="471">
        <v>12.879306741072671</v>
      </c>
      <c r="E3448" s="471">
        <v>9.5239074930122545</v>
      </c>
      <c r="F3448" s="467">
        <f>'2019 Actual plus Potential'!E3447</f>
        <v>68</v>
      </c>
    </row>
    <row r="3449" spans="1:6">
      <c r="A3449" s="467">
        <v>5</v>
      </c>
      <c r="B3449" s="467">
        <v>24</v>
      </c>
      <c r="C3449" s="467">
        <v>15</v>
      </c>
      <c r="D3449" s="471">
        <v>4.8120614926581036</v>
      </c>
      <c r="E3449" s="471">
        <v>15.290662814448506</v>
      </c>
      <c r="F3449" s="467">
        <f>'2019 Actual plus Potential'!E3448</f>
        <v>78</v>
      </c>
    </row>
    <row r="3450" spans="1:6">
      <c r="A3450" s="467">
        <v>5</v>
      </c>
      <c r="B3450" s="467">
        <v>24</v>
      </c>
      <c r="C3450" s="467">
        <v>16</v>
      </c>
      <c r="D3450" s="471">
        <v>10.809684153102408</v>
      </c>
      <c r="E3450" s="471">
        <v>30.011846807138248</v>
      </c>
      <c r="F3450" s="467">
        <f>'2019 Actual plus Potential'!E3449</f>
        <v>46</v>
      </c>
    </row>
    <row r="3451" spans="1:6">
      <c r="A3451" s="467">
        <v>5</v>
      </c>
      <c r="B3451" s="467">
        <v>24</v>
      </c>
      <c r="C3451" s="467">
        <v>17</v>
      </c>
      <c r="D3451" s="471">
        <v>5.4957544762828245</v>
      </c>
      <c r="E3451" s="471">
        <v>21.087925929907545</v>
      </c>
      <c r="F3451" s="467">
        <f>'2019 Actual plus Potential'!E3450</f>
        <v>35</v>
      </c>
    </row>
    <row r="3452" spans="1:6">
      <c r="A3452" s="467">
        <v>5</v>
      </c>
      <c r="B3452" s="467">
        <v>24</v>
      </c>
      <c r="C3452" s="467">
        <v>18</v>
      </c>
      <c r="D3452" s="471">
        <v>4.8455833664797376</v>
      </c>
      <c r="E3452" s="471">
        <v>21.542413835734251</v>
      </c>
      <c r="F3452" s="467">
        <f>'2019 Actual plus Potential'!E3451</f>
        <v>33</v>
      </c>
    </row>
    <row r="3453" spans="1:6">
      <c r="A3453" s="467">
        <v>5</v>
      </c>
      <c r="B3453" s="467">
        <v>24</v>
      </c>
      <c r="C3453" s="467">
        <v>19</v>
      </c>
      <c r="D3453" s="471">
        <v>3.1281327284606602</v>
      </c>
      <c r="E3453" s="471">
        <v>29.999330789077618</v>
      </c>
      <c r="F3453" s="467">
        <f>'2019 Actual plus Potential'!E3452</f>
        <v>20</v>
      </c>
    </row>
    <row r="3454" spans="1:6">
      <c r="A3454" s="467">
        <v>5</v>
      </c>
      <c r="B3454" s="467">
        <v>24</v>
      </c>
      <c r="C3454" s="467">
        <v>20</v>
      </c>
      <c r="D3454" s="471">
        <v>6.4366876271737468</v>
      </c>
      <c r="E3454" s="471">
        <v>58.589045044076535</v>
      </c>
      <c r="F3454" s="467">
        <f>'2019 Actual plus Potential'!E3453</f>
        <v>17</v>
      </c>
    </row>
    <row r="3455" spans="1:6">
      <c r="A3455" s="467">
        <v>5</v>
      </c>
      <c r="B3455" s="467">
        <v>24</v>
      </c>
      <c r="C3455" s="467">
        <v>21</v>
      </c>
      <c r="D3455" s="471">
        <v>5.9471444497435728</v>
      </c>
      <c r="E3455" s="471">
        <v>38.908388894861325</v>
      </c>
      <c r="F3455" s="467">
        <f>'2019 Actual plus Potential'!E3454</f>
        <v>14</v>
      </c>
    </row>
    <row r="3456" spans="1:6">
      <c r="A3456" s="467">
        <v>5</v>
      </c>
      <c r="B3456" s="467">
        <v>24</v>
      </c>
      <c r="C3456" s="467">
        <v>22</v>
      </c>
      <c r="D3456" s="471">
        <v>7.8445770303869153</v>
      </c>
      <c r="E3456" s="471">
        <v>13.802821167490864</v>
      </c>
      <c r="F3456" s="467">
        <f>'2019 Actual plus Potential'!E3455</f>
        <v>16</v>
      </c>
    </row>
    <row r="3457" spans="1:6">
      <c r="A3457" s="467">
        <v>5</v>
      </c>
      <c r="B3457" s="467">
        <v>24</v>
      </c>
      <c r="C3457" s="467">
        <v>23</v>
      </c>
      <c r="D3457" s="471">
        <v>15.597654828494443</v>
      </c>
      <c r="E3457" s="471">
        <v>5.0416085250483773</v>
      </c>
      <c r="F3457" s="467">
        <f>'2019 Actual plus Potential'!E3456</f>
        <v>6</v>
      </c>
    </row>
    <row r="3458" spans="1:6">
      <c r="A3458" s="467">
        <v>5</v>
      </c>
      <c r="B3458" s="467">
        <v>24</v>
      </c>
      <c r="C3458" s="467">
        <v>24</v>
      </c>
      <c r="D3458" s="471">
        <v>21.787683006390111</v>
      </c>
      <c r="E3458" s="471">
        <v>3.7211686196516882</v>
      </c>
      <c r="F3458" s="467">
        <f>'2019 Actual plus Potential'!E3457</f>
        <v>21</v>
      </c>
    </row>
    <row r="3459" spans="1:6">
      <c r="A3459" s="467">
        <v>5</v>
      </c>
      <c r="B3459" s="467">
        <v>25</v>
      </c>
      <c r="C3459" s="467">
        <v>1</v>
      </c>
      <c r="D3459" s="471">
        <v>24.06226380922957</v>
      </c>
      <c r="E3459" s="471">
        <v>1.6599368952913351</v>
      </c>
      <c r="F3459" s="467">
        <f>'2019 Actual plus Potential'!E3458</f>
        <v>46</v>
      </c>
    </row>
    <row r="3460" spans="1:6">
      <c r="A3460" s="467">
        <v>5</v>
      </c>
      <c r="B3460" s="467">
        <v>25</v>
      </c>
      <c r="C3460" s="467">
        <v>2</v>
      </c>
      <c r="D3460" s="471">
        <v>29.561380759358258</v>
      </c>
      <c r="E3460" s="471">
        <v>10.511108417544614</v>
      </c>
      <c r="F3460" s="467">
        <f>'2019 Actual plus Potential'!E3459</f>
        <v>75</v>
      </c>
    </row>
    <row r="3461" spans="1:6">
      <c r="A3461" s="467">
        <v>5</v>
      </c>
      <c r="B3461" s="467">
        <v>25</v>
      </c>
      <c r="C3461" s="467">
        <v>3</v>
      </c>
      <c r="D3461" s="471">
        <v>86.61296896774266</v>
      </c>
      <c r="E3461" s="471">
        <v>21.300698236938292</v>
      </c>
      <c r="F3461" s="467">
        <f>'2019 Actual plus Potential'!E3460</f>
        <v>78</v>
      </c>
    </row>
    <row r="3462" spans="1:6">
      <c r="A3462" s="467">
        <v>5</v>
      </c>
      <c r="B3462" s="467">
        <v>25</v>
      </c>
      <c r="C3462" s="467">
        <v>4</v>
      </c>
      <c r="D3462" s="471">
        <v>111.22278051434594</v>
      </c>
      <c r="E3462" s="471">
        <v>26.49015222532789</v>
      </c>
      <c r="F3462" s="467">
        <f>'2019 Actual plus Potential'!E3461</f>
        <v>80</v>
      </c>
    </row>
    <row r="3463" spans="1:6">
      <c r="A3463" s="467">
        <v>5</v>
      </c>
      <c r="B3463" s="467">
        <v>25</v>
      </c>
      <c r="C3463" s="467">
        <v>5</v>
      </c>
      <c r="D3463" s="471">
        <v>94.255394467073046</v>
      </c>
      <c r="E3463" s="471">
        <v>33.669653085357986</v>
      </c>
      <c r="F3463" s="467">
        <f>'2019 Actual plus Potential'!E3462</f>
        <v>75</v>
      </c>
    </row>
    <row r="3464" spans="1:6">
      <c r="A3464" s="467">
        <v>5</v>
      </c>
      <c r="B3464" s="467">
        <v>25</v>
      </c>
      <c r="C3464" s="467">
        <v>6</v>
      </c>
      <c r="D3464" s="471">
        <v>115.45889419693164</v>
      </c>
      <c r="E3464" s="471">
        <v>15.459629058267042</v>
      </c>
      <c r="F3464" s="467">
        <f>'2019 Actual plus Potential'!E3463</f>
        <v>58</v>
      </c>
    </row>
    <row r="3465" spans="1:6">
      <c r="A3465" s="467">
        <v>5</v>
      </c>
      <c r="B3465" s="467">
        <v>25</v>
      </c>
      <c r="C3465" s="467">
        <v>7</v>
      </c>
      <c r="D3465" s="471">
        <v>65.835603860763655</v>
      </c>
      <c r="E3465" s="471">
        <v>8.6149316813588488</v>
      </c>
      <c r="F3465" s="467">
        <f>'2019 Actual plus Potential'!E3464</f>
        <v>28</v>
      </c>
    </row>
    <row r="3466" spans="1:6">
      <c r="A3466" s="467">
        <v>5</v>
      </c>
      <c r="B3466" s="467">
        <v>25</v>
      </c>
      <c r="C3466" s="467">
        <v>8</v>
      </c>
      <c r="D3466" s="471">
        <v>60.913157321026901</v>
      </c>
      <c r="E3466" s="471">
        <v>7.3688056331971623</v>
      </c>
      <c r="F3466" s="467">
        <f>'2019 Actual plus Potential'!E3465</f>
        <v>18</v>
      </c>
    </row>
    <row r="3467" spans="1:6">
      <c r="A3467" s="467">
        <v>5</v>
      </c>
      <c r="B3467" s="467">
        <v>25</v>
      </c>
      <c r="C3467" s="467">
        <v>9</v>
      </c>
      <c r="D3467" s="471">
        <v>56.513685364344276</v>
      </c>
      <c r="E3467" s="471">
        <v>4.9485206407224256</v>
      </c>
      <c r="F3467" s="467">
        <f>'2019 Actual plus Potential'!E3466</f>
        <v>18</v>
      </c>
    </row>
    <row r="3468" spans="1:6">
      <c r="A3468" s="467">
        <v>5</v>
      </c>
      <c r="B3468" s="467">
        <v>25</v>
      </c>
      <c r="C3468" s="467">
        <v>10</v>
      </c>
      <c r="D3468" s="471">
        <v>47.804397060149633</v>
      </c>
      <c r="E3468" s="471">
        <v>3.9284651687809076</v>
      </c>
      <c r="F3468" s="467">
        <f>'2019 Actual plus Potential'!E3467</f>
        <v>17</v>
      </c>
    </row>
    <row r="3469" spans="1:6">
      <c r="A3469" s="467">
        <v>5</v>
      </c>
      <c r="B3469" s="467">
        <v>25</v>
      </c>
      <c r="C3469" s="467">
        <v>11</v>
      </c>
      <c r="D3469" s="471">
        <v>44.401632821059984</v>
      </c>
      <c r="E3469" s="471">
        <v>19.413126263169211</v>
      </c>
      <c r="F3469" s="467">
        <f>'2019 Actual plus Potential'!E3468</f>
        <v>10</v>
      </c>
    </row>
    <row r="3470" spans="1:6">
      <c r="A3470" s="467">
        <v>5</v>
      </c>
      <c r="B3470" s="467">
        <v>25</v>
      </c>
      <c r="C3470" s="467">
        <v>12</v>
      </c>
      <c r="D3470" s="471">
        <v>40.390355639107746</v>
      </c>
      <c r="E3470" s="471">
        <v>7.1122272629542032</v>
      </c>
      <c r="F3470" s="467">
        <f>'2019 Actual plus Potential'!E3469</f>
        <v>0</v>
      </c>
    </row>
    <row r="3471" spans="1:6">
      <c r="A3471" s="467">
        <v>5</v>
      </c>
      <c r="B3471" s="467">
        <v>25</v>
      </c>
      <c r="C3471" s="467">
        <v>13</v>
      </c>
      <c r="D3471" s="471">
        <v>37.352499792211979</v>
      </c>
      <c r="E3471" s="471">
        <v>28.953461029886046</v>
      </c>
      <c r="F3471" s="467">
        <f>'2019 Actual plus Potential'!E3470</f>
        <v>0</v>
      </c>
    </row>
    <row r="3472" spans="1:6">
      <c r="A3472" s="467">
        <v>5</v>
      </c>
      <c r="B3472" s="467">
        <v>25</v>
      </c>
      <c r="C3472" s="467">
        <v>14</v>
      </c>
      <c r="D3472" s="471">
        <v>45.573808606740222</v>
      </c>
      <c r="E3472" s="471">
        <v>47.842479036766278</v>
      </c>
      <c r="F3472" s="467">
        <f>'2019 Actual plus Potential'!E3471</f>
        <v>0</v>
      </c>
    </row>
    <row r="3473" spans="1:6">
      <c r="A3473" s="467">
        <v>5</v>
      </c>
      <c r="B3473" s="467">
        <v>25</v>
      </c>
      <c r="C3473" s="467">
        <v>15</v>
      </c>
      <c r="D3473" s="471">
        <v>42.048162226432837</v>
      </c>
      <c r="E3473" s="471">
        <v>70.903242313480973</v>
      </c>
      <c r="F3473" s="467">
        <f>'2019 Actual plus Potential'!E3472</f>
        <v>0</v>
      </c>
    </row>
    <row r="3474" spans="1:6">
      <c r="A3474" s="467">
        <v>5</v>
      </c>
      <c r="B3474" s="467">
        <v>25</v>
      </c>
      <c r="C3474" s="467">
        <v>16</v>
      </c>
      <c r="D3474" s="471">
        <v>31.992631731631189</v>
      </c>
      <c r="E3474" s="471">
        <v>41.623582562889709</v>
      </c>
      <c r="F3474" s="467">
        <f>'2019 Actual plus Potential'!E3473</f>
        <v>1</v>
      </c>
    </row>
    <row r="3475" spans="1:6">
      <c r="A3475" s="467">
        <v>5</v>
      </c>
      <c r="B3475" s="467">
        <v>25</v>
      </c>
      <c r="C3475" s="467">
        <v>17</v>
      </c>
      <c r="D3475" s="471">
        <v>34.732262273533792</v>
      </c>
      <c r="E3475" s="471">
        <v>27.781648838959363</v>
      </c>
      <c r="F3475" s="467">
        <f>'2019 Actual plus Potential'!E3474</f>
        <v>11</v>
      </c>
    </row>
    <row r="3476" spans="1:6">
      <c r="A3476" s="467">
        <v>5</v>
      </c>
      <c r="B3476" s="467">
        <v>25</v>
      </c>
      <c r="C3476" s="467">
        <v>18</v>
      </c>
      <c r="D3476" s="471">
        <v>46.803603731481466</v>
      </c>
      <c r="E3476" s="471">
        <v>13.91546533003655</v>
      </c>
      <c r="F3476" s="467">
        <f>'2019 Actual plus Potential'!E3475</f>
        <v>23</v>
      </c>
    </row>
    <row r="3477" spans="1:6">
      <c r="A3477" s="467">
        <v>5</v>
      </c>
      <c r="B3477" s="467">
        <v>25</v>
      </c>
      <c r="C3477" s="467">
        <v>19</v>
      </c>
      <c r="D3477" s="471">
        <v>79.267030492663309</v>
      </c>
      <c r="E3477" s="471">
        <v>10.931177273704579</v>
      </c>
      <c r="F3477" s="467">
        <f>'2019 Actual plus Potential'!E3476</f>
        <v>37</v>
      </c>
    </row>
    <row r="3478" spans="1:6">
      <c r="A3478" s="467">
        <v>5</v>
      </c>
      <c r="B3478" s="467">
        <v>25</v>
      </c>
      <c r="C3478" s="467">
        <v>20</v>
      </c>
      <c r="D3478" s="471">
        <v>116.20126169329487</v>
      </c>
      <c r="E3478" s="471">
        <v>8.0462351107288761</v>
      </c>
      <c r="F3478" s="467">
        <f>'2019 Actual plus Potential'!E3477</f>
        <v>59</v>
      </c>
    </row>
    <row r="3479" spans="1:6">
      <c r="A3479" s="467">
        <v>5</v>
      </c>
      <c r="B3479" s="467">
        <v>25</v>
      </c>
      <c r="C3479" s="467">
        <v>21</v>
      </c>
      <c r="D3479" s="471">
        <v>113.23574496681357</v>
      </c>
      <c r="E3479" s="471">
        <v>6.6765133842184481</v>
      </c>
      <c r="F3479" s="467">
        <f>'2019 Actual plus Potential'!E3478</f>
        <v>54</v>
      </c>
    </row>
    <row r="3480" spans="1:6">
      <c r="A3480" s="467">
        <v>5</v>
      </c>
      <c r="B3480" s="467">
        <v>25</v>
      </c>
      <c r="C3480" s="467">
        <v>22</v>
      </c>
      <c r="D3480" s="471">
        <v>84.11861264420466</v>
      </c>
      <c r="E3480" s="471">
        <v>10.479036121264246</v>
      </c>
      <c r="F3480" s="467">
        <f>'2019 Actual plus Potential'!E3479</f>
        <v>53</v>
      </c>
    </row>
    <row r="3481" spans="1:6">
      <c r="A3481" s="467">
        <v>5</v>
      </c>
      <c r="B3481" s="467">
        <v>25</v>
      </c>
      <c r="C3481" s="467">
        <v>23</v>
      </c>
      <c r="D3481" s="471">
        <v>64.898259926186142</v>
      </c>
      <c r="E3481" s="471">
        <v>10.27956208342292</v>
      </c>
      <c r="F3481" s="467">
        <f>'2019 Actual plus Potential'!E3480</f>
        <v>59</v>
      </c>
    </row>
    <row r="3482" spans="1:6">
      <c r="A3482" s="467">
        <v>5</v>
      </c>
      <c r="B3482" s="467">
        <v>25</v>
      </c>
      <c r="C3482" s="467">
        <v>24</v>
      </c>
      <c r="D3482" s="471">
        <v>116.76821863196656</v>
      </c>
      <c r="E3482" s="471">
        <v>9.8415014513007968</v>
      </c>
      <c r="F3482" s="467">
        <f>'2019 Actual plus Potential'!E3481</f>
        <v>75</v>
      </c>
    </row>
    <row r="3483" spans="1:6">
      <c r="A3483" s="467">
        <v>5</v>
      </c>
      <c r="B3483" s="467">
        <v>26</v>
      </c>
      <c r="C3483" s="467">
        <v>1</v>
      </c>
      <c r="D3483" s="471">
        <v>134.71153797688876</v>
      </c>
      <c r="E3483" s="471">
        <v>18.460344388303589</v>
      </c>
      <c r="F3483" s="467">
        <f>'2019 Actual plus Potential'!E3482</f>
        <v>59</v>
      </c>
    </row>
    <row r="3484" spans="1:6">
      <c r="A3484" s="467">
        <v>5</v>
      </c>
      <c r="B3484" s="467">
        <v>26</v>
      </c>
      <c r="C3484" s="467">
        <v>2</v>
      </c>
      <c r="D3484" s="471">
        <v>144</v>
      </c>
      <c r="E3484" s="471">
        <v>23.71628972264029</v>
      </c>
      <c r="F3484" s="467">
        <f>'2019 Actual plus Potential'!E3483</f>
        <v>8</v>
      </c>
    </row>
    <row r="3485" spans="1:6">
      <c r="A3485" s="467">
        <v>5</v>
      </c>
      <c r="B3485" s="467">
        <v>26</v>
      </c>
      <c r="C3485" s="467">
        <v>3</v>
      </c>
      <c r="D3485" s="471">
        <v>144</v>
      </c>
      <c r="E3485" s="471">
        <v>12.487857019995701</v>
      </c>
      <c r="F3485" s="467">
        <f>'2019 Actual plus Potential'!E3484</f>
        <v>6</v>
      </c>
    </row>
    <row r="3486" spans="1:6">
      <c r="A3486" s="467">
        <v>5</v>
      </c>
      <c r="B3486" s="467">
        <v>26</v>
      </c>
      <c r="C3486" s="467">
        <v>4</v>
      </c>
      <c r="D3486" s="471">
        <v>143.17928701902005</v>
      </c>
      <c r="E3486" s="471">
        <v>14.944907815523543</v>
      </c>
      <c r="F3486" s="467">
        <f>'2019 Actual plus Potential'!E3485</f>
        <v>3</v>
      </c>
    </row>
    <row r="3487" spans="1:6">
      <c r="A3487" s="467">
        <v>5</v>
      </c>
      <c r="B3487" s="467">
        <v>26</v>
      </c>
      <c r="C3487" s="467">
        <v>5</v>
      </c>
      <c r="D3487" s="471">
        <v>118.63520275688717</v>
      </c>
      <c r="E3487" s="471">
        <v>20.877500376263171</v>
      </c>
      <c r="F3487" s="467">
        <f>'2019 Actual plus Potential'!E3486</f>
        <v>10</v>
      </c>
    </row>
    <row r="3488" spans="1:6">
      <c r="A3488" s="467">
        <v>5</v>
      </c>
      <c r="B3488" s="467">
        <v>26</v>
      </c>
      <c r="C3488" s="467">
        <v>6</v>
      </c>
      <c r="D3488" s="471">
        <v>111.64401663290556</v>
      </c>
      <c r="E3488" s="471">
        <v>15.000447645667599</v>
      </c>
      <c r="F3488" s="467">
        <f>'2019 Actual plus Potential'!E3487</f>
        <v>24</v>
      </c>
    </row>
    <row r="3489" spans="1:6">
      <c r="A3489" s="467">
        <v>5</v>
      </c>
      <c r="B3489" s="467">
        <v>26</v>
      </c>
      <c r="C3489" s="467">
        <v>7</v>
      </c>
      <c r="D3489" s="471">
        <v>110.25251211817137</v>
      </c>
      <c r="E3489" s="471">
        <v>8.5069810255858958</v>
      </c>
      <c r="F3489" s="467">
        <f>'2019 Actual plus Potential'!E3488</f>
        <v>19</v>
      </c>
    </row>
    <row r="3490" spans="1:6">
      <c r="A3490" s="467">
        <v>5</v>
      </c>
      <c r="B3490" s="467">
        <v>26</v>
      </c>
      <c r="C3490" s="467">
        <v>8</v>
      </c>
      <c r="D3490" s="471">
        <v>107.28327550368394</v>
      </c>
      <c r="E3490" s="471">
        <v>7.6926576005160179</v>
      </c>
      <c r="F3490" s="467">
        <f>'2019 Actual plus Potential'!E3489</f>
        <v>22</v>
      </c>
    </row>
    <row r="3491" spans="1:6">
      <c r="A3491" s="467">
        <v>5</v>
      </c>
      <c r="B3491" s="467">
        <v>26</v>
      </c>
      <c r="C3491" s="467">
        <v>9</v>
      </c>
      <c r="D3491" s="471">
        <v>102.13986148283242</v>
      </c>
      <c r="E3491" s="471">
        <v>8.3301922704794666</v>
      </c>
      <c r="F3491" s="467">
        <f>'2019 Actual plus Potential'!E3490</f>
        <v>25</v>
      </c>
    </row>
    <row r="3492" spans="1:6">
      <c r="A3492" s="467">
        <v>5</v>
      </c>
      <c r="B3492" s="467">
        <v>26</v>
      </c>
      <c r="C3492" s="467">
        <v>10</v>
      </c>
      <c r="D3492" s="471">
        <v>60.14986268462706</v>
      </c>
      <c r="E3492" s="471">
        <v>5.7096509890346159</v>
      </c>
      <c r="F3492" s="467">
        <f>'2019 Actual plus Potential'!E3491</f>
        <v>36</v>
      </c>
    </row>
    <row r="3493" spans="1:6">
      <c r="A3493" s="467">
        <v>5</v>
      </c>
      <c r="B3493" s="467">
        <v>26</v>
      </c>
      <c r="C3493" s="467">
        <v>11</v>
      </c>
      <c r="D3493" s="471">
        <v>52.81372429779934</v>
      </c>
      <c r="E3493" s="471">
        <v>5.255945334336702</v>
      </c>
      <c r="F3493" s="467">
        <f>'2019 Actual plus Potential'!E3492</f>
        <v>42</v>
      </c>
    </row>
    <row r="3494" spans="1:6">
      <c r="A3494" s="467">
        <v>5</v>
      </c>
      <c r="B3494" s="467">
        <v>26</v>
      </c>
      <c r="C3494" s="467">
        <v>12</v>
      </c>
      <c r="D3494" s="471">
        <v>77.204963382760695</v>
      </c>
      <c r="E3494" s="471">
        <v>6.6287960653622875</v>
      </c>
      <c r="F3494" s="467">
        <f>'2019 Actual plus Potential'!E3493</f>
        <v>74</v>
      </c>
    </row>
    <row r="3495" spans="1:6">
      <c r="A3495" s="467">
        <v>5</v>
      </c>
      <c r="B3495" s="467">
        <v>26</v>
      </c>
      <c r="C3495" s="467">
        <v>13</v>
      </c>
      <c r="D3495" s="471">
        <v>70.387618085306926</v>
      </c>
      <c r="E3495" s="471">
        <v>5.0877613416469583</v>
      </c>
      <c r="F3495" s="467">
        <f>'2019 Actual plus Potential'!E3494</f>
        <v>93</v>
      </c>
    </row>
    <row r="3496" spans="1:6">
      <c r="A3496" s="467">
        <v>5</v>
      </c>
      <c r="B3496" s="467">
        <v>26</v>
      </c>
      <c r="C3496" s="467">
        <v>14</v>
      </c>
      <c r="D3496" s="471">
        <v>60.143594638593143</v>
      </c>
      <c r="E3496" s="471">
        <v>4.6856842614491505</v>
      </c>
      <c r="F3496" s="467">
        <f>'2019 Actual plus Potential'!E3495</f>
        <v>93</v>
      </c>
    </row>
    <row r="3497" spans="1:6">
      <c r="A3497" s="467">
        <v>5</v>
      </c>
      <c r="B3497" s="467">
        <v>26</v>
      </c>
      <c r="C3497" s="467">
        <v>15</v>
      </c>
      <c r="D3497" s="471">
        <v>70.445963098327042</v>
      </c>
      <c r="E3497" s="471">
        <v>3.5568958826058914</v>
      </c>
      <c r="F3497" s="467">
        <f>'2019 Actual plus Potential'!E3496</f>
        <v>99</v>
      </c>
    </row>
    <row r="3498" spans="1:6">
      <c r="A3498" s="467">
        <v>5</v>
      </c>
      <c r="B3498" s="467">
        <v>26</v>
      </c>
      <c r="C3498" s="467">
        <v>16</v>
      </c>
      <c r="D3498" s="471">
        <v>60.077110659351987</v>
      </c>
      <c r="E3498" s="471">
        <v>2.5869044829069012</v>
      </c>
      <c r="F3498" s="467">
        <f>'2019 Actual plus Potential'!E3497</f>
        <v>100</v>
      </c>
    </row>
    <row r="3499" spans="1:6">
      <c r="A3499" s="467">
        <v>5</v>
      </c>
      <c r="B3499" s="467">
        <v>26</v>
      </c>
      <c r="C3499" s="467">
        <v>17</v>
      </c>
      <c r="D3499" s="471">
        <v>64.35987717659107</v>
      </c>
      <c r="E3499" s="471">
        <v>0.86047624166845837</v>
      </c>
      <c r="F3499" s="467">
        <f>'2019 Actual plus Potential'!E3498</f>
        <v>97</v>
      </c>
    </row>
    <row r="3500" spans="1:6">
      <c r="A3500" s="467">
        <v>5</v>
      </c>
      <c r="B3500" s="467">
        <v>26</v>
      </c>
      <c r="C3500" s="467">
        <v>18</v>
      </c>
      <c r="D3500" s="471">
        <v>98.395581637091311</v>
      </c>
      <c r="E3500" s="471">
        <v>0.82292818748656205</v>
      </c>
      <c r="F3500" s="467">
        <f>'2019 Actual plus Potential'!E3499</f>
        <v>97</v>
      </c>
    </row>
    <row r="3501" spans="1:6">
      <c r="A3501" s="467">
        <v>5</v>
      </c>
      <c r="B3501" s="467">
        <v>26</v>
      </c>
      <c r="C3501" s="467">
        <v>19</v>
      </c>
      <c r="D3501" s="471">
        <v>138.96976452319342</v>
      </c>
      <c r="E3501" s="471">
        <v>2.1707468823908833</v>
      </c>
      <c r="F3501" s="467">
        <f>'2019 Actual plus Potential'!E3500</f>
        <v>95</v>
      </c>
    </row>
    <row r="3502" spans="1:6">
      <c r="A3502" s="467">
        <v>5</v>
      </c>
      <c r="B3502" s="467">
        <v>26</v>
      </c>
      <c r="C3502" s="467">
        <v>20</v>
      </c>
      <c r="D3502" s="471">
        <v>140.88551120043388</v>
      </c>
      <c r="E3502" s="471">
        <v>14.197075736400775</v>
      </c>
      <c r="F3502" s="467">
        <f>'2019 Actual plus Potential'!E3501</f>
        <v>85</v>
      </c>
    </row>
    <row r="3503" spans="1:6">
      <c r="A3503" s="467">
        <v>5</v>
      </c>
      <c r="B3503" s="467">
        <v>26</v>
      </c>
      <c r="C3503" s="467">
        <v>21</v>
      </c>
      <c r="D3503" s="471">
        <v>123.85778653807792</v>
      </c>
      <c r="E3503" s="471">
        <v>18.391506288970113</v>
      </c>
      <c r="F3503" s="467">
        <f>'2019 Actual plus Potential'!E3502</f>
        <v>87</v>
      </c>
    </row>
    <row r="3504" spans="1:6">
      <c r="A3504" s="467">
        <v>5</v>
      </c>
      <c r="B3504" s="467">
        <v>26</v>
      </c>
      <c r="C3504" s="467">
        <v>22</v>
      </c>
      <c r="D3504" s="471">
        <v>123.64259638008498</v>
      </c>
      <c r="E3504" s="471">
        <v>5.9576245968608896</v>
      </c>
      <c r="F3504" s="467">
        <f>'2019 Actual plus Potential'!E3503</f>
        <v>88</v>
      </c>
    </row>
    <row r="3505" spans="1:6">
      <c r="A3505" s="467">
        <v>5</v>
      </c>
      <c r="B3505" s="467">
        <v>26</v>
      </c>
      <c r="C3505" s="467">
        <v>23</v>
      </c>
      <c r="D3505" s="471">
        <v>123.10440391220646</v>
      </c>
      <c r="E3505" s="471">
        <v>15.17488964738766</v>
      </c>
      <c r="F3505" s="467">
        <f>'2019 Actual plus Potential'!E3504</f>
        <v>77</v>
      </c>
    </row>
    <row r="3506" spans="1:6">
      <c r="A3506" s="467">
        <v>5</v>
      </c>
      <c r="B3506" s="467">
        <v>26</v>
      </c>
      <c r="C3506" s="467">
        <v>24</v>
      </c>
      <c r="D3506" s="471">
        <v>141.41302448909619</v>
      </c>
      <c r="E3506" s="471">
        <v>9.0130975059127074</v>
      </c>
      <c r="F3506" s="467">
        <f>'2019 Actual plus Potential'!E3505</f>
        <v>66</v>
      </c>
    </row>
    <row r="3507" spans="1:6">
      <c r="A3507" s="467">
        <v>5</v>
      </c>
      <c r="B3507" s="467">
        <v>27</v>
      </c>
      <c r="C3507" s="467">
        <v>1</v>
      </c>
      <c r="D3507" s="471">
        <v>141.80313510883209</v>
      </c>
      <c r="E3507" s="471">
        <v>7.8897848849709735</v>
      </c>
      <c r="F3507" s="467">
        <f>'2019 Actual plus Potential'!E3506</f>
        <v>69</v>
      </c>
    </row>
    <row r="3508" spans="1:6">
      <c r="A3508" s="467">
        <v>5</v>
      </c>
      <c r="B3508" s="467">
        <v>27</v>
      </c>
      <c r="C3508" s="467">
        <v>2</v>
      </c>
      <c r="D3508" s="471">
        <v>144</v>
      </c>
      <c r="E3508" s="471">
        <v>16.512539077617717</v>
      </c>
      <c r="F3508" s="467">
        <f>'2019 Actual plus Potential'!E3507</f>
        <v>68</v>
      </c>
    </row>
    <row r="3509" spans="1:6">
      <c r="A3509" s="467">
        <v>5</v>
      </c>
      <c r="B3509" s="467">
        <v>27</v>
      </c>
      <c r="C3509" s="467">
        <v>3</v>
      </c>
      <c r="D3509" s="471">
        <v>144</v>
      </c>
      <c r="E3509" s="471">
        <v>7.5917472049021715</v>
      </c>
      <c r="F3509" s="467">
        <f>'2019 Actual plus Potential'!E3508</f>
        <v>62</v>
      </c>
    </row>
    <row r="3510" spans="1:6">
      <c r="A3510" s="467">
        <v>5</v>
      </c>
      <c r="B3510" s="467">
        <v>27</v>
      </c>
      <c r="C3510" s="467">
        <v>4</v>
      </c>
      <c r="D3510" s="471">
        <v>141.80251867236188</v>
      </c>
      <c r="E3510" s="471">
        <v>10.528317942377983</v>
      </c>
      <c r="F3510" s="467">
        <f>'2019 Actual plus Potential'!E3509</f>
        <v>58</v>
      </c>
    </row>
    <row r="3511" spans="1:6">
      <c r="A3511" s="467">
        <v>5</v>
      </c>
      <c r="B3511" s="467">
        <v>27</v>
      </c>
      <c r="C3511" s="467">
        <v>5</v>
      </c>
      <c r="D3511" s="471">
        <v>144</v>
      </c>
      <c r="E3511" s="471">
        <v>56.272799451730819</v>
      </c>
      <c r="F3511" s="467">
        <f>'2019 Actual plus Potential'!E3510</f>
        <v>52</v>
      </c>
    </row>
    <row r="3512" spans="1:6">
      <c r="A3512" s="467">
        <v>5</v>
      </c>
      <c r="B3512" s="467">
        <v>27</v>
      </c>
      <c r="C3512" s="467">
        <v>6</v>
      </c>
      <c r="D3512" s="471">
        <v>140.33453180511532</v>
      </c>
      <c r="E3512" s="471">
        <v>52.273149430230063</v>
      </c>
      <c r="F3512" s="467">
        <f>'2019 Actual plus Potential'!E3511</f>
        <v>55</v>
      </c>
    </row>
    <row r="3513" spans="1:6">
      <c r="A3513" s="467">
        <v>5</v>
      </c>
      <c r="B3513" s="467">
        <v>27</v>
      </c>
      <c r="C3513" s="467">
        <v>7</v>
      </c>
      <c r="D3513" s="471">
        <v>127.74473122150582</v>
      </c>
      <c r="E3513" s="471">
        <v>30.724477585465493</v>
      </c>
      <c r="F3513" s="467">
        <f>'2019 Actual plus Potential'!E3512</f>
        <v>42</v>
      </c>
    </row>
    <row r="3514" spans="1:6">
      <c r="A3514" s="467">
        <v>5</v>
      </c>
      <c r="B3514" s="467">
        <v>27</v>
      </c>
      <c r="C3514" s="467">
        <v>8</v>
      </c>
      <c r="D3514" s="471">
        <v>90.577269103099255</v>
      </c>
      <c r="E3514" s="471">
        <v>10.423496291120189</v>
      </c>
      <c r="F3514" s="467">
        <f>'2019 Actual plus Potential'!E3513</f>
        <v>31</v>
      </c>
    </row>
    <row r="3515" spans="1:6">
      <c r="A3515" s="467">
        <v>5</v>
      </c>
      <c r="B3515" s="467">
        <v>27</v>
      </c>
      <c r="C3515" s="467">
        <v>9</v>
      </c>
      <c r="D3515" s="471">
        <v>92.843661029772875</v>
      </c>
      <c r="E3515" s="471">
        <v>0.48421344872070521</v>
      </c>
      <c r="F3515" s="467">
        <f>'2019 Actual plus Potential'!E3514</f>
        <v>24</v>
      </c>
    </row>
    <row r="3516" spans="1:6">
      <c r="A3516" s="467">
        <v>5</v>
      </c>
      <c r="B3516" s="467">
        <v>27</v>
      </c>
      <c r="C3516" s="467">
        <v>10</v>
      </c>
      <c r="D3516" s="471">
        <v>123.49564522162616</v>
      </c>
      <c r="E3516" s="471">
        <v>1.1037563427219952</v>
      </c>
      <c r="F3516" s="467">
        <f>'2019 Actual plus Potential'!E3515</f>
        <v>8</v>
      </c>
    </row>
    <row r="3517" spans="1:6">
      <c r="A3517" s="467">
        <v>5</v>
      </c>
      <c r="B3517" s="467">
        <v>27</v>
      </c>
      <c r="C3517" s="467">
        <v>11</v>
      </c>
      <c r="D3517" s="471">
        <v>132.82828021307512</v>
      </c>
      <c r="E3517" s="471">
        <v>2.1903031606106214E-2</v>
      </c>
      <c r="F3517" s="467">
        <f>'2019 Actual plus Potential'!E3516</f>
        <v>1</v>
      </c>
    </row>
    <row r="3518" spans="1:6">
      <c r="A3518" s="467">
        <v>5</v>
      </c>
      <c r="B3518" s="467">
        <v>27</v>
      </c>
      <c r="C3518" s="467">
        <v>12</v>
      </c>
      <c r="D3518" s="471">
        <v>116.64204021519602</v>
      </c>
      <c r="E3518" s="471">
        <v>3.9112556439475379E-2</v>
      </c>
      <c r="F3518" s="467">
        <f>'2019 Actual plus Potential'!E3517</f>
        <v>1</v>
      </c>
    </row>
    <row r="3519" spans="1:6">
      <c r="A3519" s="467">
        <v>5</v>
      </c>
      <c r="B3519" s="467">
        <v>27</v>
      </c>
      <c r="C3519" s="467">
        <v>13</v>
      </c>
      <c r="D3519" s="471">
        <v>102.25784491132659</v>
      </c>
      <c r="E3519" s="471">
        <v>0.31524720490217162</v>
      </c>
      <c r="F3519" s="467">
        <f>'2019 Actual plus Potential'!E3518</f>
        <v>1</v>
      </c>
    </row>
    <row r="3520" spans="1:6">
      <c r="A3520" s="467">
        <v>5</v>
      </c>
      <c r="B3520" s="467">
        <v>27</v>
      </c>
      <c r="C3520" s="467">
        <v>14</v>
      </c>
      <c r="D3520" s="471">
        <v>72.56720173593321</v>
      </c>
      <c r="E3520" s="471">
        <v>0.12203117609116319</v>
      </c>
      <c r="F3520" s="467">
        <f>'2019 Actual plus Potential'!E3519</f>
        <v>1</v>
      </c>
    </row>
    <row r="3521" spans="1:6">
      <c r="A3521" s="467">
        <v>5</v>
      </c>
      <c r="B3521" s="467">
        <v>27</v>
      </c>
      <c r="C3521" s="467">
        <v>15</v>
      </c>
      <c r="D3521" s="471">
        <v>52.360781996846541</v>
      </c>
      <c r="E3521" s="471">
        <v>9.4652386583530423E-2</v>
      </c>
      <c r="F3521" s="467">
        <f>'2019 Actual plus Potential'!E3520</f>
        <v>0</v>
      </c>
    </row>
    <row r="3522" spans="1:6">
      <c r="A3522" s="467">
        <v>5</v>
      </c>
      <c r="B3522" s="467">
        <v>27</v>
      </c>
      <c r="C3522" s="467">
        <v>16</v>
      </c>
      <c r="D3522" s="471">
        <v>73.037702297549032</v>
      </c>
      <c r="E3522" s="471">
        <v>65.640256718985157</v>
      </c>
      <c r="F3522" s="467">
        <f>'2019 Actual plus Potential'!E3521</f>
        <v>8</v>
      </c>
    </row>
    <row r="3523" spans="1:6">
      <c r="A3523" s="467">
        <v>5</v>
      </c>
      <c r="B3523" s="467">
        <v>27</v>
      </c>
      <c r="C3523" s="467">
        <v>17</v>
      </c>
      <c r="D3523" s="471">
        <v>76.005755426481372</v>
      </c>
      <c r="E3523" s="471">
        <v>19.736978230488067</v>
      </c>
      <c r="F3523" s="467">
        <f>'2019 Actual plus Potential'!E3522</f>
        <v>1</v>
      </c>
    </row>
    <row r="3524" spans="1:6">
      <c r="A3524" s="467">
        <v>5</v>
      </c>
      <c r="B3524" s="467">
        <v>27</v>
      </c>
      <c r="C3524" s="467">
        <v>18</v>
      </c>
      <c r="D3524" s="471">
        <v>107.11520209781118</v>
      </c>
      <c r="E3524" s="471">
        <v>2.4312365082777898</v>
      </c>
      <c r="F3524" s="467">
        <f>'2019 Actual plus Potential'!E3523</f>
        <v>10</v>
      </c>
    </row>
    <row r="3525" spans="1:6">
      <c r="A3525" s="467">
        <v>5</v>
      </c>
      <c r="B3525" s="467">
        <v>27</v>
      </c>
      <c r="C3525" s="467">
        <v>19</v>
      </c>
      <c r="D3525" s="471">
        <v>98.433068009740481</v>
      </c>
      <c r="E3525" s="471">
        <v>0.16818399268974418</v>
      </c>
      <c r="F3525" s="467">
        <f>'2019 Actual plus Potential'!E3524</f>
        <v>10</v>
      </c>
    </row>
    <row r="3526" spans="1:6">
      <c r="A3526" s="467">
        <v>5</v>
      </c>
      <c r="B3526" s="467">
        <v>27</v>
      </c>
      <c r="C3526" s="467">
        <v>20</v>
      </c>
      <c r="D3526" s="471">
        <v>109.44460046631035</v>
      </c>
      <c r="E3526" s="471">
        <v>1.4667208664803268</v>
      </c>
      <c r="F3526" s="467">
        <f>'2019 Actual plus Potential'!E3525</f>
        <v>14</v>
      </c>
    </row>
    <row r="3527" spans="1:6">
      <c r="A3527" s="467">
        <v>5</v>
      </c>
      <c r="B3527" s="467">
        <v>27</v>
      </c>
      <c r="C3527" s="467">
        <v>21</v>
      </c>
      <c r="D3527" s="471">
        <v>131.56832492115285</v>
      </c>
      <c r="E3527" s="471">
        <v>1.0161442162975705</v>
      </c>
      <c r="F3527" s="467">
        <f>'2019 Actual plus Potential'!E3526</f>
        <v>13</v>
      </c>
    </row>
    <row r="3528" spans="1:6">
      <c r="A3528" s="467">
        <v>5</v>
      </c>
      <c r="B3528" s="467">
        <v>27</v>
      </c>
      <c r="C3528" s="467">
        <v>22</v>
      </c>
      <c r="D3528" s="471">
        <v>130.81031660229996</v>
      </c>
      <c r="E3528" s="471">
        <v>0.10325714900021503</v>
      </c>
      <c r="F3528" s="467">
        <f>'2019 Actual plus Potential'!E3527</f>
        <v>8</v>
      </c>
    </row>
    <row r="3529" spans="1:6">
      <c r="A3529" s="467">
        <v>5</v>
      </c>
      <c r="B3529" s="467">
        <v>27</v>
      </c>
      <c r="C3529" s="467">
        <v>23</v>
      </c>
      <c r="D3529" s="471">
        <v>87.523946128805633</v>
      </c>
      <c r="E3529" s="471">
        <v>0.77129961298645455</v>
      </c>
      <c r="F3529" s="467">
        <f>'2019 Actual plus Potential'!E3528</f>
        <v>0</v>
      </c>
    </row>
    <row r="3530" spans="1:6">
      <c r="A3530" s="467">
        <v>5</v>
      </c>
      <c r="B3530" s="467">
        <v>27</v>
      </c>
      <c r="C3530" s="467">
        <v>24</v>
      </c>
      <c r="D3530" s="471">
        <v>113.92314792765475</v>
      </c>
      <c r="E3530" s="471">
        <v>4.1248102021070743</v>
      </c>
      <c r="F3530" s="467">
        <f>'2019 Actual plus Potential'!E3529</f>
        <v>0</v>
      </c>
    </row>
    <row r="3531" spans="1:6">
      <c r="A3531" s="467">
        <v>5</v>
      </c>
      <c r="B3531" s="467">
        <v>28</v>
      </c>
      <c r="C3531" s="467">
        <v>1</v>
      </c>
      <c r="D3531" s="471">
        <v>85.062694598789477</v>
      </c>
      <c r="E3531" s="471">
        <v>12.963465706299722</v>
      </c>
      <c r="F3531" s="467">
        <f>'2019 Actual plus Potential'!E3530</f>
        <v>0</v>
      </c>
    </row>
    <row r="3532" spans="1:6">
      <c r="A3532" s="467">
        <v>5</v>
      </c>
      <c r="B3532" s="467">
        <v>28</v>
      </c>
      <c r="C3532" s="467">
        <v>2</v>
      </c>
      <c r="D3532" s="471">
        <v>74.569113320612274</v>
      </c>
      <c r="E3532" s="471">
        <v>19.435811545904105</v>
      </c>
      <c r="F3532" s="467">
        <f>'2019 Actual plus Potential'!E3531</f>
        <v>0</v>
      </c>
    </row>
    <row r="3533" spans="1:6">
      <c r="A3533" s="467">
        <v>5</v>
      </c>
      <c r="B3533" s="467">
        <v>28</v>
      </c>
      <c r="C3533" s="467">
        <v>3</v>
      </c>
      <c r="D3533" s="471">
        <v>106.18456422047318</v>
      </c>
      <c r="E3533" s="471">
        <v>54.330469898946461</v>
      </c>
      <c r="F3533" s="467">
        <f>'2019 Actual plus Potential'!E3532</f>
        <v>0</v>
      </c>
    </row>
    <row r="3534" spans="1:6">
      <c r="A3534" s="467">
        <v>5</v>
      </c>
      <c r="B3534" s="467">
        <v>28</v>
      </c>
      <c r="C3534" s="467">
        <v>4</v>
      </c>
      <c r="D3534" s="471">
        <v>130.45139110694197</v>
      </c>
      <c r="E3534" s="471">
        <v>37.121727316706085</v>
      </c>
      <c r="F3534" s="467">
        <f>'2019 Actual plus Potential'!E3533</f>
        <v>0</v>
      </c>
    </row>
    <row r="3535" spans="1:6">
      <c r="A3535" s="467">
        <v>5</v>
      </c>
      <c r="B3535" s="467">
        <v>28</v>
      </c>
      <c r="C3535" s="467">
        <v>5</v>
      </c>
      <c r="D3535" s="471">
        <v>120.16045139727197</v>
      </c>
      <c r="E3535" s="471">
        <v>68.181790636422278</v>
      </c>
      <c r="F3535" s="467">
        <f>'2019 Actual plus Potential'!E3534</f>
        <v>0</v>
      </c>
    </row>
    <row r="3536" spans="1:6">
      <c r="A3536" s="467">
        <v>5</v>
      </c>
      <c r="B3536" s="467">
        <v>28</v>
      </c>
      <c r="C3536" s="467">
        <v>6</v>
      </c>
      <c r="D3536" s="471">
        <v>96.745554758923035</v>
      </c>
      <c r="E3536" s="471">
        <v>59.309498333691678</v>
      </c>
      <c r="F3536" s="467">
        <f>'2019 Actual plus Potential'!E3535</f>
        <v>2</v>
      </c>
    </row>
    <row r="3537" spans="1:6">
      <c r="A3537" s="467">
        <v>5</v>
      </c>
      <c r="B3537" s="467">
        <v>28</v>
      </c>
      <c r="C3537" s="467">
        <v>7</v>
      </c>
      <c r="D3537" s="471">
        <v>56.536338846865512</v>
      </c>
      <c r="E3537" s="471">
        <v>22.763507847774672</v>
      </c>
      <c r="F3537" s="467">
        <f>'2019 Actual plus Potential'!E3536</f>
        <v>10</v>
      </c>
    </row>
    <row r="3538" spans="1:6">
      <c r="A3538" s="467">
        <v>5</v>
      </c>
      <c r="B3538" s="467">
        <v>28</v>
      </c>
      <c r="C3538" s="467">
        <v>8</v>
      </c>
      <c r="D3538" s="471">
        <v>58.015280481188896</v>
      </c>
      <c r="E3538" s="471">
        <v>26.602796387873571</v>
      </c>
      <c r="F3538" s="467">
        <f>'2019 Actual plus Potential'!E3537</f>
        <v>4</v>
      </c>
    </row>
    <row r="3539" spans="1:6">
      <c r="A3539" s="467">
        <v>5</v>
      </c>
      <c r="B3539" s="467">
        <v>28</v>
      </c>
      <c r="C3539" s="467">
        <v>9</v>
      </c>
      <c r="D3539" s="471">
        <v>61.604029003654027</v>
      </c>
      <c r="E3539" s="471">
        <v>28.577980488067084</v>
      </c>
      <c r="F3539" s="467">
        <f>'2019 Actual plus Potential'!E3538</f>
        <v>0</v>
      </c>
    </row>
    <row r="3540" spans="1:6">
      <c r="A3540" s="467">
        <v>5</v>
      </c>
      <c r="B3540" s="467">
        <v>28</v>
      </c>
      <c r="C3540" s="467">
        <v>10</v>
      </c>
      <c r="D3540" s="471">
        <v>42.671333606041408</v>
      </c>
      <c r="E3540" s="471">
        <v>32.384414480756824</v>
      </c>
      <c r="F3540" s="467">
        <f>'2019 Actual plus Potential'!E3539</f>
        <v>0</v>
      </c>
    </row>
    <row r="3541" spans="1:6">
      <c r="A3541" s="467">
        <v>5</v>
      </c>
      <c r="B3541" s="467">
        <v>28</v>
      </c>
      <c r="C3541" s="467">
        <v>11</v>
      </c>
      <c r="D3541" s="471">
        <v>32.655189248485563</v>
      </c>
      <c r="E3541" s="471">
        <v>45.034979735540745</v>
      </c>
      <c r="F3541" s="467">
        <f>'2019 Actual plus Potential'!E3540</f>
        <v>0</v>
      </c>
    </row>
    <row r="3542" spans="1:6">
      <c r="A3542" s="467">
        <v>5</v>
      </c>
      <c r="B3542" s="467">
        <v>28</v>
      </c>
      <c r="C3542" s="467">
        <v>12</v>
      </c>
      <c r="D3542" s="471">
        <v>28.037607980352433</v>
      </c>
      <c r="E3542" s="471">
        <v>56.901729359277581</v>
      </c>
      <c r="F3542" s="467">
        <f>'2019 Actual plus Potential'!E3541</f>
        <v>0</v>
      </c>
    </row>
    <row r="3543" spans="1:6">
      <c r="A3543" s="467">
        <v>5</v>
      </c>
      <c r="B3543" s="467">
        <v>28</v>
      </c>
      <c r="C3543" s="467">
        <v>13</v>
      </c>
      <c r="D3543" s="471">
        <v>18.776095586895934</v>
      </c>
      <c r="E3543" s="471">
        <v>61.809572941302946</v>
      </c>
      <c r="F3543" s="467">
        <f>'2019 Actual plus Potential'!E3542</f>
        <v>0</v>
      </c>
    </row>
    <row r="3544" spans="1:6">
      <c r="A3544" s="467">
        <v>5</v>
      </c>
      <c r="B3544" s="467">
        <v>28</v>
      </c>
      <c r="C3544" s="467">
        <v>14</v>
      </c>
      <c r="D3544" s="471">
        <v>18.436218406151401</v>
      </c>
      <c r="E3544" s="471">
        <v>49.699543216512581</v>
      </c>
      <c r="F3544" s="467">
        <f>'2019 Actual plus Potential'!E3543</f>
        <v>0</v>
      </c>
    </row>
    <row r="3545" spans="1:6">
      <c r="A3545" s="467">
        <v>5</v>
      </c>
      <c r="B3545" s="467">
        <v>28</v>
      </c>
      <c r="C3545" s="467">
        <v>15</v>
      </c>
      <c r="D3545" s="471">
        <v>17.649316661424635</v>
      </c>
      <c r="E3545" s="471">
        <v>36.732166254568909</v>
      </c>
      <c r="F3545" s="467">
        <f>'2019 Actual plus Potential'!E3544</f>
        <v>0</v>
      </c>
    </row>
    <row r="3546" spans="1:6">
      <c r="A3546" s="467">
        <v>5</v>
      </c>
      <c r="B3546" s="467">
        <v>28</v>
      </c>
      <c r="C3546" s="467">
        <v>16</v>
      </c>
      <c r="D3546" s="471">
        <v>7.9993573105567197</v>
      </c>
      <c r="E3546" s="471">
        <v>84.60593533648678</v>
      </c>
      <c r="F3546" s="467">
        <f>'2019 Actual plus Potential'!E3545</f>
        <v>2</v>
      </c>
    </row>
    <row r="3547" spans="1:6">
      <c r="A3547" s="467">
        <v>5</v>
      </c>
      <c r="B3547" s="467">
        <v>28</v>
      </c>
      <c r="C3547" s="467">
        <v>17</v>
      </c>
      <c r="D3547" s="471">
        <v>6.1984822126975798</v>
      </c>
      <c r="E3547" s="471">
        <v>99.169104601161038</v>
      </c>
      <c r="F3547" s="467">
        <f>'2019 Actual plus Potential'!E3546</f>
        <v>1</v>
      </c>
    </row>
    <row r="3548" spans="1:6">
      <c r="A3548" s="467">
        <v>5</v>
      </c>
      <c r="B3548" s="467">
        <v>28</v>
      </c>
      <c r="C3548" s="467">
        <v>18</v>
      </c>
      <c r="D3548" s="471">
        <v>3.8368639122543589</v>
      </c>
      <c r="E3548" s="471">
        <v>98.470554343152003</v>
      </c>
      <c r="F3548" s="467">
        <f>'2019 Actual plus Potential'!E3547</f>
        <v>5</v>
      </c>
    </row>
    <row r="3549" spans="1:6">
      <c r="A3549" s="467">
        <v>5</v>
      </c>
      <c r="B3549" s="467">
        <v>28</v>
      </c>
      <c r="C3549" s="467">
        <v>19</v>
      </c>
      <c r="D3549" s="471">
        <v>9.0724774101260195</v>
      </c>
      <c r="E3549" s="471">
        <v>98.758422758546573</v>
      </c>
      <c r="F3549" s="467">
        <f>'2019 Actual plus Potential'!E3548</f>
        <v>4</v>
      </c>
    </row>
    <row r="3550" spans="1:6">
      <c r="A3550" s="467">
        <v>5</v>
      </c>
      <c r="B3550" s="467">
        <v>28</v>
      </c>
      <c r="C3550" s="467">
        <v>20</v>
      </c>
      <c r="D3550" s="471">
        <v>5.532914377159333</v>
      </c>
      <c r="E3550" s="471">
        <v>99.764397710169845</v>
      </c>
      <c r="F3550" s="467">
        <f>'2019 Actual plus Potential'!E3549</f>
        <v>10</v>
      </c>
    </row>
    <row r="3551" spans="1:6">
      <c r="A3551" s="467">
        <v>5</v>
      </c>
      <c r="B3551" s="467">
        <v>28</v>
      </c>
      <c r="C3551" s="467">
        <v>21</v>
      </c>
      <c r="D3551" s="471">
        <v>2.5742903602847407</v>
      </c>
      <c r="E3551" s="471">
        <v>99.788647495162337</v>
      </c>
      <c r="F3551" s="467">
        <f>'2019 Actual plus Potential'!E3550</f>
        <v>17</v>
      </c>
    </row>
    <row r="3552" spans="1:6">
      <c r="A3552" s="467">
        <v>5</v>
      </c>
      <c r="B3552" s="467">
        <v>28</v>
      </c>
      <c r="C3552" s="467">
        <v>22</v>
      </c>
      <c r="D3552" s="471">
        <v>2.8863047333340246</v>
      </c>
      <c r="E3552" s="471">
        <v>96.625223930337555</v>
      </c>
      <c r="F3552" s="467">
        <f>'2019 Actual plus Potential'!E3551</f>
        <v>48</v>
      </c>
    </row>
    <row r="3553" spans="1:6">
      <c r="A3553" s="467">
        <v>5</v>
      </c>
      <c r="B3553" s="467">
        <v>28</v>
      </c>
      <c r="C3553" s="467">
        <v>23</v>
      </c>
      <c r="D3553" s="471">
        <v>6.7299366407271011</v>
      </c>
      <c r="E3553" s="471">
        <v>99.230120189206616</v>
      </c>
      <c r="F3553" s="467">
        <f>'2019 Actual plus Potential'!E3552</f>
        <v>36</v>
      </c>
    </row>
    <row r="3554" spans="1:6">
      <c r="A3554" s="467">
        <v>5</v>
      </c>
      <c r="B3554" s="467">
        <v>28</v>
      </c>
      <c r="C3554" s="467">
        <v>24</v>
      </c>
      <c r="D3554" s="471">
        <v>7.7635170500062971</v>
      </c>
      <c r="E3554" s="471">
        <v>96.723787572565058</v>
      </c>
      <c r="F3554" s="467">
        <f>'2019 Actual plus Potential'!E3553</f>
        <v>19</v>
      </c>
    </row>
    <row r="3555" spans="1:6">
      <c r="A3555" s="467">
        <v>5</v>
      </c>
      <c r="B3555" s="467">
        <v>29</v>
      </c>
      <c r="C3555" s="467">
        <v>1</v>
      </c>
      <c r="D3555" s="471">
        <v>9.544245839751941</v>
      </c>
      <c r="E3555" s="471">
        <v>93.720725489142126</v>
      </c>
      <c r="F3555" s="467">
        <f>'2019 Actual plus Potential'!E3554</f>
        <v>6</v>
      </c>
    </row>
    <row r="3556" spans="1:6">
      <c r="A3556" s="467">
        <v>5</v>
      </c>
      <c r="B3556" s="467">
        <v>29</v>
      </c>
      <c r="C3556" s="467">
        <v>2</v>
      </c>
      <c r="D3556" s="471">
        <v>18.070589952221813</v>
      </c>
      <c r="E3556" s="471">
        <v>83.286277682218881</v>
      </c>
      <c r="F3556" s="467">
        <f>'2019 Actual plus Potential'!E3555</f>
        <v>1</v>
      </c>
    </row>
    <row r="3557" spans="1:6">
      <c r="A3557" s="467">
        <v>5</v>
      </c>
      <c r="B3557" s="467">
        <v>29</v>
      </c>
      <c r="C3557" s="467">
        <v>3</v>
      </c>
      <c r="D3557" s="471">
        <v>21.993228918257419</v>
      </c>
      <c r="E3557" s="471">
        <v>81.587228230488066</v>
      </c>
      <c r="F3557" s="467">
        <f>'2019 Actual plus Potential'!E3556</f>
        <v>0</v>
      </c>
    </row>
    <row r="3558" spans="1:6">
      <c r="A3558" s="467">
        <v>5</v>
      </c>
      <c r="B3558" s="467">
        <v>29</v>
      </c>
      <c r="C3558" s="467">
        <v>4</v>
      </c>
      <c r="D3558" s="471">
        <v>22.163055377746247</v>
      </c>
      <c r="E3558" s="471">
        <v>45.846956407224255</v>
      </c>
      <c r="F3558" s="467">
        <f>'2019 Actual plus Potential'!E3557</f>
        <v>15</v>
      </c>
    </row>
    <row r="3559" spans="1:6">
      <c r="A3559" s="467">
        <v>5</v>
      </c>
      <c r="B3559" s="467">
        <v>29</v>
      </c>
      <c r="C3559" s="467">
        <v>5</v>
      </c>
      <c r="D3559" s="471">
        <v>18.8435801986938</v>
      </c>
      <c r="E3559" s="471">
        <v>38.117533003655126</v>
      </c>
      <c r="F3559" s="467">
        <f>'2019 Actual plus Potential'!E3558</f>
        <v>41</v>
      </c>
    </row>
    <row r="3560" spans="1:6">
      <c r="A3560" s="467">
        <v>5</v>
      </c>
      <c r="B3560" s="467">
        <v>29</v>
      </c>
      <c r="C3560" s="467">
        <v>6</v>
      </c>
      <c r="D3560" s="471">
        <v>18.711331570034758</v>
      </c>
      <c r="E3560" s="471">
        <v>25.590563427219948</v>
      </c>
      <c r="F3560" s="467">
        <f>'2019 Actual plus Potential'!E3559</f>
        <v>45</v>
      </c>
    </row>
    <row r="3561" spans="1:6">
      <c r="A3561" s="467">
        <v>5</v>
      </c>
      <c r="B3561" s="467">
        <v>29</v>
      </c>
      <c r="C3561" s="467">
        <v>7</v>
      </c>
      <c r="D3561" s="471">
        <v>6.7621416015305371</v>
      </c>
      <c r="E3561" s="471">
        <v>33.194044399053972</v>
      </c>
      <c r="F3561" s="467">
        <f>'2019 Actual plus Potential'!E3560</f>
        <v>33</v>
      </c>
    </row>
    <row r="3562" spans="1:6">
      <c r="A3562" s="467">
        <v>5</v>
      </c>
      <c r="B3562" s="467">
        <v>29</v>
      </c>
      <c r="C3562" s="467">
        <v>8</v>
      </c>
      <c r="D3562" s="471">
        <v>6.3314627334836571</v>
      </c>
      <c r="E3562" s="471">
        <v>27.866131960868632</v>
      </c>
      <c r="F3562" s="467">
        <f>'2019 Actual plus Potential'!E3561</f>
        <v>21</v>
      </c>
    </row>
    <row r="3563" spans="1:6">
      <c r="A3563" s="467">
        <v>5</v>
      </c>
      <c r="B3563" s="467">
        <v>29</v>
      </c>
      <c r="C3563" s="467">
        <v>9</v>
      </c>
      <c r="D3563" s="471">
        <v>7.9637314038028393</v>
      </c>
      <c r="E3563" s="471">
        <v>20.527051870565469</v>
      </c>
      <c r="F3563" s="467">
        <f>'2019 Actual plus Potential'!E3562</f>
        <v>25</v>
      </c>
    </row>
    <row r="3564" spans="1:6">
      <c r="A3564" s="467">
        <v>5</v>
      </c>
      <c r="B3564" s="467">
        <v>29</v>
      </c>
      <c r="C3564" s="467">
        <v>10</v>
      </c>
      <c r="D3564" s="471">
        <v>8.897814871306803</v>
      </c>
      <c r="E3564" s="471">
        <v>14.448960599870995</v>
      </c>
      <c r="F3564" s="467">
        <f>'2019 Actual plus Potential'!E3563</f>
        <v>20</v>
      </c>
    </row>
    <row r="3565" spans="1:6">
      <c r="A3565" s="467">
        <v>5</v>
      </c>
      <c r="B3565" s="467">
        <v>29</v>
      </c>
      <c r="C3565" s="467">
        <v>11</v>
      </c>
      <c r="D3565" s="471">
        <v>7.4872573200445389</v>
      </c>
      <c r="E3565" s="471">
        <v>10.543180713824984</v>
      </c>
      <c r="F3565" s="467">
        <f>'2019 Actual plus Potential'!E3564</f>
        <v>13</v>
      </c>
    </row>
    <row r="3566" spans="1:6">
      <c r="A3566" s="467">
        <v>5</v>
      </c>
      <c r="B3566" s="467">
        <v>29</v>
      </c>
      <c r="C3566" s="467">
        <v>12</v>
      </c>
      <c r="D3566" s="471">
        <v>4.834322491332963</v>
      </c>
      <c r="E3566" s="471">
        <v>6.0358497097398409</v>
      </c>
      <c r="F3566" s="467">
        <f>'2019 Actual plus Potential'!E3565</f>
        <v>12</v>
      </c>
    </row>
    <row r="3567" spans="1:6">
      <c r="A3567" s="467">
        <v>5</v>
      </c>
      <c r="B3567" s="467">
        <v>29</v>
      </c>
      <c r="C3567" s="467">
        <v>13</v>
      </c>
      <c r="D3567" s="471">
        <v>1.8681848966673924</v>
      </c>
      <c r="E3567" s="471">
        <v>2.5016391098688451</v>
      </c>
      <c r="F3567" s="467">
        <f>'2019 Actual plus Potential'!E3566</f>
        <v>10</v>
      </c>
    </row>
    <row r="3568" spans="1:6">
      <c r="A3568" s="467">
        <v>5</v>
      </c>
      <c r="B3568" s="467">
        <v>29</v>
      </c>
      <c r="C3568" s="467">
        <v>14</v>
      </c>
      <c r="D3568" s="471">
        <v>2.8105014848240284</v>
      </c>
      <c r="E3568" s="471">
        <v>1.4596806063212213</v>
      </c>
      <c r="F3568" s="467">
        <f>'2019 Actual plus Potential'!E3567</f>
        <v>10</v>
      </c>
    </row>
    <row r="3569" spans="1:6">
      <c r="A3569" s="467">
        <v>5</v>
      </c>
      <c r="B3569" s="467">
        <v>29</v>
      </c>
      <c r="C3569" s="467">
        <v>15</v>
      </c>
      <c r="D3569" s="471">
        <v>3.8316474882271723</v>
      </c>
      <c r="E3569" s="471">
        <v>1.367374973124059</v>
      </c>
      <c r="F3569" s="467">
        <f>'2019 Actual plus Potential'!E3568</f>
        <v>12</v>
      </c>
    </row>
    <row r="3570" spans="1:6">
      <c r="A3570" s="467">
        <v>5</v>
      </c>
      <c r="B3570" s="467">
        <v>29</v>
      </c>
      <c r="C3570" s="467">
        <v>16</v>
      </c>
      <c r="D3570" s="471">
        <v>5.0718902421800731</v>
      </c>
      <c r="E3570" s="471">
        <v>0.92618533648677692</v>
      </c>
      <c r="F3570" s="467">
        <f>'2019 Actual plus Potential'!E3569</f>
        <v>6</v>
      </c>
    </row>
    <row r="3571" spans="1:6">
      <c r="A3571" s="467">
        <v>5</v>
      </c>
      <c r="B3571" s="467">
        <v>29</v>
      </c>
      <c r="C3571" s="467">
        <v>17</v>
      </c>
      <c r="D3571" s="471">
        <v>8.7859925068408007</v>
      </c>
      <c r="E3571" s="471">
        <v>0.99815244033541173</v>
      </c>
      <c r="F3571" s="467">
        <f>'2019 Actual plus Potential'!E3570</f>
        <v>3</v>
      </c>
    </row>
    <row r="3572" spans="1:6">
      <c r="A3572" s="467">
        <v>5</v>
      </c>
      <c r="B3572" s="467">
        <v>29</v>
      </c>
      <c r="C3572" s="467">
        <v>18</v>
      </c>
      <c r="D3572" s="471">
        <v>12.051629659714246</v>
      </c>
      <c r="E3572" s="471">
        <v>5.6658449258224035</v>
      </c>
      <c r="F3572" s="467">
        <f>'2019 Actual plus Potential'!E3571</f>
        <v>8</v>
      </c>
    </row>
    <row r="3573" spans="1:6">
      <c r="A3573" s="467">
        <v>5</v>
      </c>
      <c r="B3573" s="467">
        <v>29</v>
      </c>
      <c r="C3573" s="467">
        <v>19</v>
      </c>
      <c r="D3573" s="471">
        <v>13.252070453062885</v>
      </c>
      <c r="E3573" s="471">
        <v>23.81328886261019</v>
      </c>
      <c r="F3573" s="467">
        <f>'2019 Actual plus Potential'!E3572</f>
        <v>14</v>
      </c>
    </row>
    <row r="3574" spans="1:6">
      <c r="A3574" s="467">
        <v>5</v>
      </c>
      <c r="B3574" s="467">
        <v>29</v>
      </c>
      <c r="C3574" s="467">
        <v>20</v>
      </c>
      <c r="D3574" s="471">
        <v>13.186557900286282</v>
      </c>
      <c r="E3574" s="471">
        <v>38.564198398193938</v>
      </c>
      <c r="F3574" s="467">
        <f>'2019 Actual plus Potential'!E3573</f>
        <v>37</v>
      </c>
    </row>
    <row r="3575" spans="1:6">
      <c r="A3575" s="467">
        <v>5</v>
      </c>
      <c r="B3575" s="467">
        <v>29</v>
      </c>
      <c r="C3575" s="467">
        <v>21</v>
      </c>
      <c r="D3575" s="471">
        <v>13.113287768053729</v>
      </c>
      <c r="E3575" s="471">
        <v>64.755530692324228</v>
      </c>
      <c r="F3575" s="467">
        <f>'2019 Actual plus Potential'!E3574</f>
        <v>43</v>
      </c>
    </row>
    <row r="3576" spans="1:6">
      <c r="A3576" s="467">
        <v>5</v>
      </c>
      <c r="B3576" s="467">
        <v>29</v>
      </c>
      <c r="C3576" s="467">
        <v>22</v>
      </c>
      <c r="D3576" s="471">
        <v>16.578600692882667</v>
      </c>
      <c r="E3576" s="471">
        <v>77.927857450010748</v>
      </c>
      <c r="F3576" s="467">
        <f>'2019 Actual plus Potential'!E3575</f>
        <v>39</v>
      </c>
    </row>
    <row r="3577" spans="1:6">
      <c r="A3577" s="467">
        <v>5</v>
      </c>
      <c r="B3577" s="467">
        <v>29</v>
      </c>
      <c r="C3577" s="467">
        <v>23</v>
      </c>
      <c r="D3577" s="471">
        <v>15.795996102304811</v>
      </c>
      <c r="E3577" s="471">
        <v>88.51327972479038</v>
      </c>
      <c r="F3577" s="467">
        <f>'2019 Actual plus Potential'!E3576</f>
        <v>42</v>
      </c>
    </row>
    <row r="3578" spans="1:6">
      <c r="A3578" s="467">
        <v>5</v>
      </c>
      <c r="B3578" s="467">
        <v>29</v>
      </c>
      <c r="C3578" s="467">
        <v>24</v>
      </c>
      <c r="D3578" s="471">
        <v>10.562721554006405</v>
      </c>
      <c r="E3578" s="471">
        <v>93.634677864975274</v>
      </c>
      <c r="F3578" s="467">
        <f>'2019 Actual plus Potential'!E3577</f>
        <v>41</v>
      </c>
    </row>
    <row r="3579" spans="1:6">
      <c r="A3579" s="467">
        <v>5</v>
      </c>
      <c r="B3579" s="467">
        <v>30</v>
      </c>
      <c r="C3579" s="467">
        <v>1</v>
      </c>
      <c r="D3579" s="471">
        <v>6.4146959175039306</v>
      </c>
      <c r="E3579" s="471">
        <v>95.884432111373911</v>
      </c>
      <c r="F3579" s="467">
        <f>'2019 Actual plus Potential'!E3578</f>
        <v>30</v>
      </c>
    </row>
    <row r="3580" spans="1:6">
      <c r="A3580" s="467">
        <v>5</v>
      </c>
      <c r="B3580" s="467">
        <v>30</v>
      </c>
      <c r="C3580" s="467">
        <v>2</v>
      </c>
      <c r="D3580" s="471">
        <v>8.1075058955741905</v>
      </c>
      <c r="E3580" s="471">
        <v>99.157370834229198</v>
      </c>
      <c r="F3580" s="467">
        <f>'2019 Actual plus Potential'!E3579</f>
        <v>19</v>
      </c>
    </row>
    <row r="3581" spans="1:6">
      <c r="A3581" s="467">
        <v>5</v>
      </c>
      <c r="B3581" s="467">
        <v>30</v>
      </c>
      <c r="C3581" s="467">
        <v>3</v>
      </c>
      <c r="D3581" s="471">
        <v>3.4646900324997634</v>
      </c>
      <c r="E3581" s="471">
        <v>99.786300741775975</v>
      </c>
      <c r="F3581" s="467">
        <f>'2019 Actual plus Potential'!E3580</f>
        <v>11</v>
      </c>
    </row>
    <row r="3582" spans="1:6">
      <c r="A3582" s="467">
        <v>5</v>
      </c>
      <c r="B3582" s="467">
        <v>30</v>
      </c>
      <c r="C3582" s="467">
        <v>4</v>
      </c>
      <c r="D3582" s="471">
        <v>1.7229998083125169</v>
      </c>
      <c r="E3582" s="471">
        <v>99.635326273919588</v>
      </c>
      <c r="F3582" s="467">
        <f>'2019 Actual plus Potential'!E3581</f>
        <v>55</v>
      </c>
    </row>
    <row r="3583" spans="1:6">
      <c r="A3583" s="467">
        <v>5</v>
      </c>
      <c r="B3583" s="467">
        <v>30</v>
      </c>
      <c r="C3583" s="467">
        <v>5</v>
      </c>
      <c r="D3583" s="471">
        <v>2.4577717758317781</v>
      </c>
      <c r="E3583" s="471">
        <v>99.646277789722632</v>
      </c>
      <c r="F3583" s="467">
        <f>'2019 Actual plus Potential'!E3582</f>
        <v>72</v>
      </c>
    </row>
    <row r="3584" spans="1:6">
      <c r="A3584" s="467">
        <v>5</v>
      </c>
      <c r="B3584" s="467">
        <v>30</v>
      </c>
      <c r="C3584" s="467">
        <v>6</v>
      </c>
      <c r="D3584" s="471">
        <v>5.9502655669056539</v>
      </c>
      <c r="E3584" s="471">
        <v>92.802362663943228</v>
      </c>
      <c r="F3584" s="467">
        <f>'2019 Actual plus Potential'!E3583</f>
        <v>45</v>
      </c>
    </row>
    <row r="3585" spans="1:6">
      <c r="A3585" s="467">
        <v>5</v>
      </c>
      <c r="B3585" s="467">
        <v>30</v>
      </c>
      <c r="C3585" s="467">
        <v>7</v>
      </c>
      <c r="D3585" s="471">
        <v>1.3013166625611174</v>
      </c>
      <c r="E3585" s="471">
        <v>94.362953665878308</v>
      </c>
      <c r="F3585" s="467">
        <f>'2019 Actual plus Potential'!E3584</f>
        <v>37</v>
      </c>
    </row>
    <row r="3586" spans="1:6">
      <c r="A3586" s="467">
        <v>5</v>
      </c>
      <c r="B3586" s="467">
        <v>30</v>
      </c>
      <c r="C3586" s="467">
        <v>8</v>
      </c>
      <c r="D3586" s="471">
        <v>0.68355355624891823</v>
      </c>
      <c r="E3586" s="471">
        <v>89.739067243603529</v>
      </c>
      <c r="F3586" s="467">
        <f>'2019 Actual plus Potential'!E3585</f>
        <v>28</v>
      </c>
    </row>
    <row r="3587" spans="1:6">
      <c r="A3587" s="467">
        <v>5</v>
      </c>
      <c r="B3587" s="467">
        <v>30</v>
      </c>
      <c r="C3587" s="467">
        <v>9</v>
      </c>
      <c r="D3587" s="471">
        <v>0.15496807101219084</v>
      </c>
      <c r="E3587" s="471">
        <v>92.450349655987964</v>
      </c>
      <c r="F3587" s="467">
        <f>'2019 Actual plus Potential'!E3586</f>
        <v>12</v>
      </c>
    </row>
    <row r="3588" spans="1:6">
      <c r="A3588" s="467">
        <v>5</v>
      </c>
      <c r="B3588" s="467">
        <v>30</v>
      </c>
      <c r="C3588" s="467">
        <v>10</v>
      </c>
      <c r="D3588" s="471">
        <v>0.34337844515566279</v>
      </c>
      <c r="E3588" s="471">
        <v>98.882800688024076</v>
      </c>
      <c r="F3588" s="467">
        <f>'2019 Actual plus Potential'!E3587</f>
        <v>11</v>
      </c>
    </row>
    <row r="3589" spans="1:6">
      <c r="A3589" s="467">
        <v>5</v>
      </c>
      <c r="B3589" s="467">
        <v>30</v>
      </c>
      <c r="C3589" s="467">
        <v>11</v>
      </c>
      <c r="D3589" s="471">
        <v>0.46604284050241973</v>
      </c>
      <c r="E3589" s="471">
        <v>98.426748279939801</v>
      </c>
      <c r="F3589" s="467">
        <f>'2019 Actual plus Potential'!E3588</f>
        <v>2</v>
      </c>
    </row>
    <row r="3590" spans="1:6">
      <c r="A3590" s="467">
        <v>5</v>
      </c>
      <c r="B3590" s="467">
        <v>30</v>
      </c>
      <c r="C3590" s="467">
        <v>12</v>
      </c>
      <c r="D3590" s="471">
        <v>1.0509334470461149</v>
      </c>
      <c r="E3590" s="471">
        <v>97.570965545044075</v>
      </c>
      <c r="F3590" s="467">
        <f>'2019 Actual plus Potential'!E3589</f>
        <v>0</v>
      </c>
    </row>
    <row r="3591" spans="1:6">
      <c r="A3591" s="467">
        <v>5</v>
      </c>
      <c r="B3591" s="467">
        <v>30</v>
      </c>
      <c r="C3591" s="467">
        <v>13</v>
      </c>
      <c r="D3591" s="471">
        <v>0.93765615634142974</v>
      </c>
      <c r="E3591" s="471">
        <v>97.761052569339938</v>
      </c>
      <c r="F3591" s="467">
        <f>'2019 Actual plus Potential'!E3590</f>
        <v>0</v>
      </c>
    </row>
    <row r="3592" spans="1:6">
      <c r="A3592" s="467">
        <v>5</v>
      </c>
      <c r="B3592" s="467">
        <v>30</v>
      </c>
      <c r="C3592" s="467">
        <v>14</v>
      </c>
      <c r="D3592" s="471">
        <v>0.63170550165858519</v>
      </c>
      <c r="E3592" s="471">
        <v>98.288289830144052</v>
      </c>
      <c r="F3592" s="467">
        <f>'2019 Actual plus Potential'!E3591</f>
        <v>0</v>
      </c>
    </row>
    <row r="3593" spans="1:6">
      <c r="A3593" s="467">
        <v>5</v>
      </c>
      <c r="B3593" s="467">
        <v>30</v>
      </c>
      <c r="C3593" s="467">
        <v>15</v>
      </c>
      <c r="D3593" s="471">
        <v>1.1901416657319095</v>
      </c>
      <c r="E3593" s="471">
        <v>96.442177166200793</v>
      </c>
      <c r="F3593" s="467">
        <f>'2019 Actual plus Potential'!E3592</f>
        <v>0</v>
      </c>
    </row>
    <row r="3594" spans="1:6">
      <c r="A3594" s="467">
        <v>5</v>
      </c>
      <c r="B3594" s="467">
        <v>30</v>
      </c>
      <c r="C3594" s="467">
        <v>16</v>
      </c>
      <c r="D3594" s="471">
        <v>0.39503841900877368</v>
      </c>
      <c r="E3594" s="471">
        <v>86.110204257149022</v>
      </c>
      <c r="F3594" s="467">
        <f>'2019 Actual plus Potential'!E3593</f>
        <v>0</v>
      </c>
    </row>
    <row r="3595" spans="1:6">
      <c r="A3595" s="467">
        <v>5</v>
      </c>
      <c r="B3595" s="467">
        <v>30</v>
      </c>
      <c r="C3595" s="467">
        <v>17</v>
      </c>
      <c r="D3595" s="471">
        <v>0.55051849087725835</v>
      </c>
      <c r="E3595" s="471">
        <v>85.679183885185978</v>
      </c>
      <c r="F3595" s="467">
        <f>'2019 Actual plus Potential'!E3594</f>
        <v>0</v>
      </c>
    </row>
    <row r="3596" spans="1:6">
      <c r="A3596" s="467">
        <v>5</v>
      </c>
      <c r="B3596" s="467">
        <v>30</v>
      </c>
      <c r="C3596" s="467">
        <v>18</v>
      </c>
      <c r="D3596" s="471">
        <v>0.8336694187683682</v>
      </c>
      <c r="E3596" s="471">
        <v>80.277739840894441</v>
      </c>
      <c r="F3596" s="467">
        <f>'2019 Actual plus Potential'!E3595</f>
        <v>0</v>
      </c>
    </row>
    <row r="3597" spans="1:6">
      <c r="A3597" s="467">
        <v>5</v>
      </c>
      <c r="B3597" s="467">
        <v>30</v>
      </c>
      <c r="C3597" s="467">
        <v>19</v>
      </c>
      <c r="D3597" s="471">
        <v>2.8899781955788124</v>
      </c>
      <c r="E3597" s="471">
        <v>75.340170715975049</v>
      </c>
      <c r="F3597" s="467">
        <f>'2019 Actual plus Potential'!E3596</f>
        <v>61</v>
      </c>
    </row>
    <row r="3598" spans="1:6">
      <c r="A3598" s="467">
        <v>5</v>
      </c>
      <c r="B3598" s="467">
        <v>30</v>
      </c>
      <c r="C3598" s="467">
        <v>20</v>
      </c>
      <c r="D3598" s="471">
        <v>5.9990064005776214</v>
      </c>
      <c r="E3598" s="471">
        <v>91.325472532788638</v>
      </c>
      <c r="F3598" s="467">
        <f>'2019 Actual plus Potential'!E3597</f>
        <v>77</v>
      </c>
    </row>
    <row r="3599" spans="1:6">
      <c r="A3599" s="467">
        <v>5</v>
      </c>
      <c r="B3599" s="467">
        <v>30</v>
      </c>
      <c r="C3599" s="467">
        <v>21</v>
      </c>
      <c r="D3599" s="471">
        <v>3.0639897278813892</v>
      </c>
      <c r="E3599" s="471">
        <v>97.003833476671673</v>
      </c>
      <c r="F3599" s="467">
        <f>'2019 Actual plus Potential'!E3598</f>
        <v>22</v>
      </c>
    </row>
    <row r="3600" spans="1:6">
      <c r="A3600" s="467">
        <v>5</v>
      </c>
      <c r="B3600" s="467">
        <v>30</v>
      </c>
      <c r="C3600" s="467">
        <v>22</v>
      </c>
      <c r="D3600" s="471">
        <v>0.88999409864060131</v>
      </c>
      <c r="E3600" s="471">
        <v>98.893752203827134</v>
      </c>
      <c r="F3600" s="467">
        <f>'2019 Actual plus Potential'!E3599</f>
        <v>22</v>
      </c>
    </row>
    <row r="3601" spans="1:6">
      <c r="A3601" s="467">
        <v>5</v>
      </c>
      <c r="B3601" s="467">
        <v>30</v>
      </c>
      <c r="C3601" s="467">
        <v>23</v>
      </c>
      <c r="D3601" s="471">
        <v>2.5786880807721849E-2</v>
      </c>
      <c r="E3601" s="471">
        <v>95.749102666093307</v>
      </c>
      <c r="F3601" s="467">
        <f>'2019 Actual plus Potential'!E3600</f>
        <v>18</v>
      </c>
    </row>
    <row r="3602" spans="1:6">
      <c r="A3602" s="467">
        <v>5</v>
      </c>
      <c r="B3602" s="467">
        <v>30</v>
      </c>
      <c r="C3602" s="467">
        <v>24</v>
      </c>
      <c r="D3602" s="471">
        <v>0</v>
      </c>
      <c r="E3602" s="471">
        <v>73.32822081272846</v>
      </c>
      <c r="F3602" s="467">
        <f>'2019 Actual plus Potential'!E3601</f>
        <v>59</v>
      </c>
    </row>
    <row r="3603" spans="1:6">
      <c r="A3603" s="467">
        <v>5</v>
      </c>
      <c r="B3603" s="467">
        <v>31</v>
      </c>
      <c r="C3603" s="467">
        <v>1</v>
      </c>
      <c r="D3603" s="471">
        <v>0</v>
      </c>
      <c r="E3603" s="471">
        <v>62.805378628251994</v>
      </c>
      <c r="F3603" s="467">
        <f>'2019 Actual plus Potential'!E3602</f>
        <v>44</v>
      </c>
    </row>
    <row r="3604" spans="1:6">
      <c r="A3604" s="467">
        <v>5</v>
      </c>
      <c r="B3604" s="467">
        <v>31</v>
      </c>
      <c r="C3604" s="467">
        <v>2</v>
      </c>
      <c r="D3604" s="471">
        <v>2.380472930272123E-3</v>
      </c>
      <c r="E3604" s="471">
        <v>33.574218447645663</v>
      </c>
      <c r="F3604" s="467">
        <f>'2019 Actual plus Potential'!E3603</f>
        <v>11</v>
      </c>
    </row>
    <row r="3605" spans="1:6">
      <c r="A3605" s="467">
        <v>5</v>
      </c>
      <c r="B3605" s="467">
        <v>31</v>
      </c>
      <c r="C3605" s="467">
        <v>3</v>
      </c>
      <c r="D3605" s="471">
        <v>3.8571347128847719</v>
      </c>
      <c r="E3605" s="471">
        <v>15.520644646312622</v>
      </c>
      <c r="F3605" s="467">
        <f>'2019 Actual plus Potential'!E3604</f>
        <v>3</v>
      </c>
    </row>
    <row r="3606" spans="1:6">
      <c r="A3606" s="467">
        <v>5</v>
      </c>
      <c r="B3606" s="467">
        <v>31</v>
      </c>
      <c r="C3606" s="467">
        <v>4</v>
      </c>
      <c r="D3606" s="471">
        <v>9.0078948924633018</v>
      </c>
      <c r="E3606" s="471">
        <v>10.311634379703289</v>
      </c>
      <c r="F3606" s="467">
        <f>'2019 Actual plus Potential'!E3605</f>
        <v>7</v>
      </c>
    </row>
    <row r="3607" spans="1:6">
      <c r="A3607" s="467">
        <v>5</v>
      </c>
      <c r="B3607" s="467">
        <v>31</v>
      </c>
      <c r="C3607" s="467">
        <v>5</v>
      </c>
      <c r="D3607" s="471">
        <v>7.6614176871998332</v>
      </c>
      <c r="E3607" s="471">
        <v>9.4456823801333059</v>
      </c>
      <c r="F3607" s="467">
        <f>'2019 Actual plus Potential'!E3606</f>
        <v>24</v>
      </c>
    </row>
    <row r="3608" spans="1:6">
      <c r="A3608" s="467">
        <v>5</v>
      </c>
      <c r="B3608" s="467">
        <v>31</v>
      </c>
      <c r="C3608" s="467">
        <v>6</v>
      </c>
      <c r="D3608" s="471">
        <v>4.4382484609055322</v>
      </c>
      <c r="E3608" s="471">
        <v>4.5683465921307249</v>
      </c>
      <c r="F3608" s="467">
        <f>'2019 Actual plus Potential'!E3607</f>
        <v>22</v>
      </c>
    </row>
    <row r="3609" spans="1:6">
      <c r="A3609" s="467">
        <v>5</v>
      </c>
      <c r="B3609" s="467">
        <v>31</v>
      </c>
      <c r="C3609" s="467">
        <v>7</v>
      </c>
      <c r="D3609" s="471">
        <v>6.754947907205592</v>
      </c>
      <c r="E3609" s="471">
        <v>3.0656421737260802</v>
      </c>
      <c r="F3609" s="467">
        <f>'2019 Actual plus Potential'!E3608</f>
        <v>26</v>
      </c>
    </row>
    <row r="3610" spans="1:6">
      <c r="A3610" s="467">
        <v>5</v>
      </c>
      <c r="B3610" s="467">
        <v>31</v>
      </c>
      <c r="C3610" s="467">
        <v>8</v>
      </c>
      <c r="D3610" s="471">
        <v>0.58085865148681237</v>
      </c>
      <c r="E3610" s="471">
        <v>1.6959204472156524</v>
      </c>
      <c r="F3610" s="467">
        <f>'2019 Actual plus Potential'!E3609</f>
        <v>20</v>
      </c>
    </row>
    <row r="3611" spans="1:6">
      <c r="A3611" s="467">
        <v>5</v>
      </c>
      <c r="B3611" s="467">
        <v>31</v>
      </c>
      <c r="C3611" s="467">
        <v>9</v>
      </c>
      <c r="D3611" s="471">
        <v>0.16414700070930274</v>
      </c>
      <c r="E3611" s="471">
        <v>0.36922253278864758</v>
      </c>
      <c r="F3611" s="467">
        <f>'2019 Actual plus Potential'!E3610</f>
        <v>4</v>
      </c>
    </row>
    <row r="3612" spans="1:6">
      <c r="A3612" s="467">
        <v>5</v>
      </c>
      <c r="B3612" s="467">
        <v>31</v>
      </c>
      <c r="C3612" s="467">
        <v>10</v>
      </c>
      <c r="D3612" s="471">
        <v>0.13192910847951533</v>
      </c>
      <c r="E3612" s="471">
        <v>0.97781391098688464</v>
      </c>
      <c r="F3612" s="467">
        <f>'2019 Actual plus Potential'!E3611</f>
        <v>0</v>
      </c>
    </row>
    <row r="3613" spans="1:6">
      <c r="A3613" s="467">
        <v>5</v>
      </c>
      <c r="B3613" s="467">
        <v>31</v>
      </c>
      <c r="C3613" s="467">
        <v>11</v>
      </c>
      <c r="D3613" s="471">
        <v>0.36977081913958565</v>
      </c>
      <c r="E3613" s="471">
        <v>1.9243377768221888</v>
      </c>
      <c r="F3613" s="467">
        <f>'2019 Actual plus Potential'!E3612</f>
        <v>0</v>
      </c>
    </row>
    <row r="3614" spans="1:6">
      <c r="A3614" s="467">
        <v>5</v>
      </c>
      <c r="B3614" s="467">
        <v>31</v>
      </c>
      <c r="C3614" s="467">
        <v>12</v>
      </c>
      <c r="D3614" s="471">
        <v>1.8860163395085048</v>
      </c>
      <c r="E3614" s="471">
        <v>2.6236702859600083</v>
      </c>
      <c r="F3614" s="467">
        <f>'2019 Actual plus Potential'!E3613</f>
        <v>0</v>
      </c>
    </row>
    <row r="3615" spans="1:6">
      <c r="A3615" s="467">
        <v>5</v>
      </c>
      <c r="B3615" s="467">
        <v>31</v>
      </c>
      <c r="C3615" s="467">
        <v>13</v>
      </c>
      <c r="D3615" s="471">
        <v>0.82069098627524206</v>
      </c>
      <c r="E3615" s="471">
        <v>3.7993937325306386</v>
      </c>
      <c r="F3615" s="467">
        <f>'2019 Actual plus Potential'!E3614</f>
        <v>0</v>
      </c>
    </row>
    <row r="3616" spans="1:6">
      <c r="A3616" s="467">
        <v>5</v>
      </c>
      <c r="B3616" s="467">
        <v>31</v>
      </c>
      <c r="C3616" s="467">
        <v>14</v>
      </c>
      <c r="D3616" s="471">
        <v>0.76857793543045327</v>
      </c>
      <c r="E3616" s="471">
        <v>2.7175404214147498</v>
      </c>
      <c r="F3616" s="467">
        <f>'2019 Actual plus Potential'!E3615</f>
        <v>0</v>
      </c>
    </row>
    <row r="3617" spans="1:6">
      <c r="A3617" s="467">
        <v>5</v>
      </c>
      <c r="B3617" s="467">
        <v>31</v>
      </c>
      <c r="C3617" s="467">
        <v>15</v>
      </c>
      <c r="D3617" s="471">
        <v>0.73078666433232708</v>
      </c>
      <c r="E3617" s="471">
        <v>1.3892780047301656</v>
      </c>
      <c r="F3617" s="467">
        <f>'2019 Actual plus Potential'!E3616</f>
        <v>3</v>
      </c>
    </row>
    <row r="3618" spans="1:6">
      <c r="A3618" s="467">
        <v>5</v>
      </c>
      <c r="B3618" s="467">
        <v>31</v>
      </c>
      <c r="C3618" s="467">
        <v>16</v>
      </c>
      <c r="D3618" s="471">
        <v>1.6266229930841443</v>
      </c>
      <c r="E3618" s="471">
        <v>0.7360983121909267</v>
      </c>
      <c r="F3618" s="467">
        <f>'2019 Actual plus Potential'!E3617</f>
        <v>5</v>
      </c>
    </row>
    <row r="3619" spans="1:6">
      <c r="A3619" s="467">
        <v>5</v>
      </c>
      <c r="B3619" s="467">
        <v>31</v>
      </c>
      <c r="C3619" s="467">
        <v>17</v>
      </c>
      <c r="D3619" s="471">
        <v>2.367303758614324</v>
      </c>
      <c r="E3619" s="471">
        <v>0.37782729520533226</v>
      </c>
      <c r="F3619" s="467">
        <f>'2019 Actual plus Potential'!E3618</f>
        <v>6</v>
      </c>
    </row>
    <row r="3620" spans="1:6">
      <c r="A3620" s="467">
        <v>5</v>
      </c>
      <c r="B3620" s="467">
        <v>31</v>
      </c>
      <c r="C3620" s="467">
        <v>18</v>
      </c>
      <c r="D3620" s="471">
        <v>1.9022169973074583</v>
      </c>
      <c r="E3620" s="471">
        <v>11.672751343797033</v>
      </c>
      <c r="F3620" s="467">
        <f>'2019 Actual plus Potential'!E3619</f>
        <v>0</v>
      </c>
    </row>
    <row r="3621" spans="1:6">
      <c r="A3621" s="467">
        <v>5</v>
      </c>
      <c r="B3621" s="467">
        <v>31</v>
      </c>
      <c r="C3621" s="467">
        <v>19</v>
      </c>
      <c r="D3621" s="471">
        <v>3.8241585253206059</v>
      </c>
      <c r="E3621" s="471">
        <v>38.288063749731236</v>
      </c>
      <c r="F3621" s="467">
        <f>'2019 Actual plus Potential'!E3620</f>
        <v>0</v>
      </c>
    </row>
    <row r="3622" spans="1:6">
      <c r="A3622" s="467">
        <v>5</v>
      </c>
      <c r="B3622" s="467">
        <v>31</v>
      </c>
      <c r="C3622" s="467">
        <v>20</v>
      </c>
      <c r="D3622" s="471">
        <v>11.667408305122395</v>
      </c>
      <c r="E3622" s="471">
        <v>57.312411201892061</v>
      </c>
      <c r="F3622" s="467">
        <f>'2019 Actual plus Potential'!E3621</f>
        <v>1</v>
      </c>
    </row>
    <row r="3623" spans="1:6">
      <c r="A3623" s="467">
        <v>5</v>
      </c>
      <c r="B3623" s="467">
        <v>31</v>
      </c>
      <c r="C3623" s="467">
        <v>21</v>
      </c>
      <c r="D3623" s="471">
        <v>30.906087533652443</v>
      </c>
      <c r="E3623" s="471">
        <v>86.055446678133734</v>
      </c>
      <c r="F3623" s="467">
        <f>'2019 Actual plus Potential'!E3622</f>
        <v>0</v>
      </c>
    </row>
    <row r="3624" spans="1:6">
      <c r="A3624" s="467">
        <v>5</v>
      </c>
      <c r="B3624" s="467">
        <v>31</v>
      </c>
      <c r="C3624" s="467">
        <v>22</v>
      </c>
      <c r="D3624" s="471">
        <v>56.473226037687944</v>
      </c>
      <c r="E3624" s="471">
        <v>70.832057460761121</v>
      </c>
      <c r="F3624" s="467">
        <f>'2019 Actual plus Potential'!E3623</f>
        <v>3</v>
      </c>
    </row>
    <row r="3625" spans="1:6">
      <c r="A3625" s="467">
        <v>5</v>
      </c>
      <c r="B3625" s="467">
        <v>31</v>
      </c>
      <c r="C3625" s="467">
        <v>23</v>
      </c>
      <c r="D3625" s="471">
        <v>51.496834434516828</v>
      </c>
      <c r="E3625" s="471">
        <v>70.165579499032475</v>
      </c>
      <c r="F3625" s="467">
        <f>'2019 Actual plus Potential'!E3624</f>
        <v>5</v>
      </c>
    </row>
    <row r="3626" spans="1:6">
      <c r="A3626" s="467">
        <v>5</v>
      </c>
      <c r="B3626" s="467">
        <v>31</v>
      </c>
      <c r="C3626" s="467">
        <v>24</v>
      </c>
      <c r="D3626" s="471">
        <v>33.469642602554309</v>
      </c>
      <c r="E3626" s="471">
        <v>83.981698935712757</v>
      </c>
      <c r="F3626" s="467">
        <f>'2019 Actual plus Potential'!E3625</f>
        <v>15</v>
      </c>
    </row>
    <row r="3627" spans="1:6">
      <c r="A3627" s="467">
        <v>6</v>
      </c>
      <c r="B3627" s="467">
        <v>1</v>
      </c>
      <c r="C3627" s="467">
        <v>1</v>
      </c>
      <c r="D3627" s="471">
        <v>36.346246980375568</v>
      </c>
      <c r="E3627" s="471">
        <v>61.305803214362506</v>
      </c>
      <c r="F3627" s="467">
        <f>'2019 Actual plus Potential'!E3626</f>
        <v>12</v>
      </c>
    </row>
    <row r="3628" spans="1:6">
      <c r="A3628" s="467">
        <v>6</v>
      </c>
      <c r="B3628" s="467">
        <v>1</v>
      </c>
      <c r="C3628" s="467">
        <v>2</v>
      </c>
      <c r="D3628" s="471">
        <v>14.24138759005254</v>
      </c>
      <c r="E3628" s="471">
        <v>43.069964900021496</v>
      </c>
      <c r="F3628" s="467">
        <f>'2019 Actual plus Potential'!E3627</f>
        <v>12</v>
      </c>
    </row>
    <row r="3629" spans="1:6">
      <c r="A3629" s="467">
        <v>6</v>
      </c>
      <c r="B3629" s="467">
        <v>1</v>
      </c>
      <c r="C3629" s="467">
        <v>3</v>
      </c>
      <c r="D3629" s="471">
        <v>27.309346767637699</v>
      </c>
      <c r="E3629" s="471">
        <v>36.286283111158895</v>
      </c>
      <c r="F3629" s="467">
        <f>'2019 Actual plus Potential'!E3628</f>
        <v>17</v>
      </c>
    </row>
    <row r="3630" spans="1:6">
      <c r="A3630" s="467">
        <v>6</v>
      </c>
      <c r="B3630" s="467">
        <v>1</v>
      </c>
      <c r="C3630" s="467">
        <v>4</v>
      </c>
      <c r="D3630" s="471">
        <v>35.338003953082897</v>
      </c>
      <c r="E3630" s="471">
        <v>35.759045850354767</v>
      </c>
      <c r="F3630" s="467">
        <f>'2019 Actual plus Potential'!E3629</f>
        <v>11</v>
      </c>
    </row>
    <row r="3631" spans="1:6">
      <c r="A3631" s="467">
        <v>6</v>
      </c>
      <c r="B3631" s="467">
        <v>1</v>
      </c>
      <c r="C3631" s="467">
        <v>5</v>
      </c>
      <c r="D3631" s="471">
        <v>46.87220660064952</v>
      </c>
      <c r="E3631" s="471">
        <v>28.182161416899593</v>
      </c>
      <c r="F3631" s="467">
        <f>'2019 Actual plus Potential'!E3630</f>
        <v>1</v>
      </c>
    </row>
    <row r="3632" spans="1:6">
      <c r="A3632" s="467">
        <v>6</v>
      </c>
      <c r="B3632" s="467">
        <v>1</v>
      </c>
      <c r="C3632" s="467">
        <v>6</v>
      </c>
      <c r="D3632" s="471">
        <v>80.209290866425022</v>
      </c>
      <c r="E3632" s="471">
        <v>16.63378800258009</v>
      </c>
      <c r="F3632" s="467">
        <f>'2019 Actual plus Potential'!E3631</f>
        <v>0</v>
      </c>
    </row>
    <row r="3633" spans="1:6">
      <c r="A3633" s="467">
        <v>6</v>
      </c>
      <c r="B3633" s="467">
        <v>1</v>
      </c>
      <c r="C3633" s="467">
        <v>7</v>
      </c>
      <c r="D3633" s="471">
        <v>18.956789983013802</v>
      </c>
      <c r="E3633" s="471">
        <v>20.185990378413248</v>
      </c>
      <c r="F3633" s="467">
        <f>'2019 Actual plus Potential'!E3632</f>
        <v>6</v>
      </c>
    </row>
    <row r="3634" spans="1:6">
      <c r="A3634" s="467">
        <v>6</v>
      </c>
      <c r="B3634" s="467">
        <v>1</v>
      </c>
      <c r="C3634" s="467">
        <v>8</v>
      </c>
      <c r="D3634" s="471">
        <v>1.520258856703103</v>
      </c>
      <c r="E3634" s="471">
        <v>20.252481724360354</v>
      </c>
      <c r="F3634" s="467">
        <f>'2019 Actual plus Potential'!E3633</f>
        <v>12</v>
      </c>
    </row>
    <row r="3635" spans="1:6">
      <c r="A3635" s="467">
        <v>6</v>
      </c>
      <c r="B3635" s="467">
        <v>1</v>
      </c>
      <c r="C3635" s="467">
        <v>9</v>
      </c>
      <c r="D3635" s="471">
        <v>0.42981294965635519</v>
      </c>
      <c r="E3635" s="471">
        <v>8.2253706192216729</v>
      </c>
      <c r="F3635" s="467">
        <f>'2019 Actual plus Potential'!E3634</f>
        <v>13</v>
      </c>
    </row>
    <row r="3636" spans="1:6">
      <c r="A3636" s="467">
        <v>6</v>
      </c>
      <c r="B3636" s="467">
        <v>1</v>
      </c>
      <c r="C3636" s="467">
        <v>10</v>
      </c>
      <c r="D3636" s="471">
        <v>1.6634113451001094E-3</v>
      </c>
      <c r="E3636" s="471">
        <v>3.5545491292195224</v>
      </c>
      <c r="F3636" s="467">
        <f>'2019 Actual plus Potential'!E3635</f>
        <v>10</v>
      </c>
    </row>
    <row r="3637" spans="1:6">
      <c r="A3637" s="467">
        <v>6</v>
      </c>
      <c r="B3637" s="467">
        <v>1</v>
      </c>
      <c r="C3637" s="467">
        <v>11</v>
      </c>
      <c r="D3637" s="471">
        <v>3.5276282394377638</v>
      </c>
      <c r="E3637" s="471">
        <v>0.55461605031176087</v>
      </c>
      <c r="F3637" s="467">
        <f>'2019 Actual plus Potential'!E3636</f>
        <v>13</v>
      </c>
    </row>
    <row r="3638" spans="1:6">
      <c r="A3638" s="467">
        <v>6</v>
      </c>
      <c r="B3638" s="467">
        <v>1</v>
      </c>
      <c r="C3638" s="467">
        <v>12</v>
      </c>
      <c r="D3638" s="471">
        <v>17.236360254244779</v>
      </c>
      <c r="E3638" s="471">
        <v>1.3220044076542681</v>
      </c>
      <c r="F3638" s="467">
        <f>'2019 Actual plus Potential'!E3637</f>
        <v>9</v>
      </c>
    </row>
    <row r="3639" spans="1:6">
      <c r="A3639" s="467">
        <v>6</v>
      </c>
      <c r="B3639" s="467">
        <v>1</v>
      </c>
      <c r="C3639" s="467">
        <v>13</v>
      </c>
      <c r="D3639" s="471">
        <v>30.251951646221439</v>
      </c>
      <c r="E3639" s="471">
        <v>6.1570986347022139</v>
      </c>
      <c r="F3639" s="467">
        <f>'2019 Actual plus Potential'!E3638</f>
        <v>8</v>
      </c>
    </row>
    <row r="3640" spans="1:6">
      <c r="A3640" s="467">
        <v>6</v>
      </c>
      <c r="B3640" s="467">
        <v>1</v>
      </c>
      <c r="C3640" s="467">
        <v>14</v>
      </c>
      <c r="D3640" s="471">
        <v>35.006994044570597</v>
      </c>
      <c r="E3640" s="471">
        <v>3.1164884970973983</v>
      </c>
      <c r="F3640" s="467">
        <f>'2019 Actual plus Potential'!E3639</f>
        <v>13</v>
      </c>
    </row>
    <row r="3641" spans="1:6">
      <c r="A3641" s="467">
        <v>6</v>
      </c>
      <c r="B3641" s="467">
        <v>1</v>
      </c>
      <c r="C3641" s="467">
        <v>15</v>
      </c>
      <c r="D3641" s="471">
        <v>51.630644904377803</v>
      </c>
      <c r="E3641" s="471">
        <v>3.4442517200602021</v>
      </c>
      <c r="F3641" s="467">
        <f>'2019 Actual plus Potential'!E3640</f>
        <v>11</v>
      </c>
    </row>
    <row r="3642" spans="1:6">
      <c r="A3642" s="467">
        <v>6</v>
      </c>
      <c r="B3642" s="467">
        <v>1</v>
      </c>
      <c r="C3642" s="467">
        <v>16</v>
      </c>
      <c r="D3642" s="471">
        <v>39.705214890903569</v>
      </c>
      <c r="E3642" s="471">
        <v>10.416456030961085</v>
      </c>
      <c r="F3642" s="467">
        <f>'2019 Actual plus Potential'!E3641</f>
        <v>5</v>
      </c>
    </row>
    <row r="3643" spans="1:6">
      <c r="A3643" s="467">
        <v>6</v>
      </c>
      <c r="B3643" s="467">
        <v>1</v>
      </c>
      <c r="C3643" s="467">
        <v>17</v>
      </c>
      <c r="D3643" s="471">
        <v>37.458101733929553</v>
      </c>
      <c r="E3643" s="471">
        <v>13.215350569769942</v>
      </c>
      <c r="F3643" s="467">
        <f>'2019 Actual plus Potential'!E3642</f>
        <v>2</v>
      </c>
    </row>
    <row r="3644" spans="1:6">
      <c r="A3644" s="467">
        <v>6</v>
      </c>
      <c r="B3644" s="467">
        <v>1</v>
      </c>
      <c r="C3644" s="467">
        <v>18</v>
      </c>
      <c r="D3644" s="471">
        <v>50.13736489466671</v>
      </c>
      <c r="E3644" s="471">
        <v>30.475721726510429</v>
      </c>
      <c r="F3644" s="467">
        <f>'2019 Actual plus Potential'!E3643</f>
        <v>2</v>
      </c>
    </row>
    <row r="3645" spans="1:6">
      <c r="A3645" s="467">
        <v>6</v>
      </c>
      <c r="B3645" s="467">
        <v>1</v>
      </c>
      <c r="C3645" s="467">
        <v>19</v>
      </c>
      <c r="D3645" s="471">
        <v>69.222936806844316</v>
      </c>
      <c r="E3645" s="471">
        <v>57.660512954203398</v>
      </c>
      <c r="F3645" s="467">
        <f>'2019 Actual plus Potential'!E3644</f>
        <v>0</v>
      </c>
    </row>
    <row r="3646" spans="1:6">
      <c r="A3646" s="467">
        <v>6</v>
      </c>
      <c r="B3646" s="467">
        <v>1</v>
      </c>
      <c r="C3646" s="467">
        <v>20</v>
      </c>
      <c r="D3646" s="471">
        <v>98.624187516038475</v>
      </c>
      <c r="E3646" s="471">
        <v>81.539510911631908</v>
      </c>
      <c r="F3646" s="467">
        <f>'2019 Actual plus Potential'!E3645</f>
        <v>2</v>
      </c>
    </row>
    <row r="3647" spans="1:6">
      <c r="A3647" s="467">
        <v>6</v>
      </c>
      <c r="B3647" s="467">
        <v>1</v>
      </c>
      <c r="C3647" s="467">
        <v>21</v>
      </c>
      <c r="D3647" s="471">
        <v>128.87723597402342</v>
      </c>
      <c r="E3647" s="471">
        <v>58.913679262524184</v>
      </c>
      <c r="F3647" s="467">
        <f>'2019 Actual plus Potential'!E3646</f>
        <v>7</v>
      </c>
    </row>
    <row r="3648" spans="1:6">
      <c r="A3648" s="467">
        <v>6</v>
      </c>
      <c r="B3648" s="467">
        <v>1</v>
      </c>
      <c r="C3648" s="467">
        <v>22</v>
      </c>
      <c r="D3648" s="471">
        <v>129.83031909419293</v>
      </c>
      <c r="E3648" s="471">
        <v>50.053120726725439</v>
      </c>
      <c r="F3648" s="467">
        <f>'2019 Actual plus Potential'!E3647</f>
        <v>10</v>
      </c>
    </row>
    <row r="3649" spans="1:6">
      <c r="A3649" s="467">
        <v>6</v>
      </c>
      <c r="B3649" s="467">
        <v>1</v>
      </c>
      <c r="C3649" s="467">
        <v>23</v>
      </c>
      <c r="D3649" s="471">
        <v>102.4823525696864</v>
      </c>
      <c r="E3649" s="471">
        <v>72.032812943453024</v>
      </c>
      <c r="F3649" s="467">
        <f>'2019 Actual plus Potential'!E3648</f>
        <v>12</v>
      </c>
    </row>
    <row r="3650" spans="1:6">
      <c r="A3650" s="467">
        <v>6</v>
      </c>
      <c r="B3650" s="467">
        <v>1</v>
      </c>
      <c r="C3650" s="467">
        <v>24</v>
      </c>
      <c r="D3650" s="471">
        <v>97.266098993162529</v>
      </c>
      <c r="E3650" s="471">
        <v>90.069959471081489</v>
      </c>
      <c r="F3650" s="467">
        <f>'2019 Actual plus Potential'!E3649</f>
        <v>15</v>
      </c>
    </row>
    <row r="3651" spans="1:6">
      <c r="A3651" s="467">
        <v>6</v>
      </c>
      <c r="B3651" s="467">
        <v>2</v>
      </c>
      <c r="C3651" s="467">
        <v>1</v>
      </c>
      <c r="D3651" s="471">
        <v>118.9441450179294</v>
      </c>
      <c r="E3651" s="471">
        <v>72.581953235863253</v>
      </c>
      <c r="F3651" s="467">
        <f>'2019 Actual plus Potential'!E3650</f>
        <v>19</v>
      </c>
    </row>
    <row r="3652" spans="1:6">
      <c r="A3652" s="467">
        <v>6</v>
      </c>
      <c r="B3652" s="467">
        <v>2</v>
      </c>
      <c r="C3652" s="467">
        <v>2</v>
      </c>
      <c r="D3652" s="471">
        <v>96.871116668630592</v>
      </c>
      <c r="E3652" s="471">
        <v>67.483240378413242</v>
      </c>
      <c r="F3652" s="467">
        <f>'2019 Actual plus Potential'!E3651</f>
        <v>17</v>
      </c>
    </row>
    <row r="3653" spans="1:6">
      <c r="A3653" s="467">
        <v>6</v>
      </c>
      <c r="B3653" s="467">
        <v>2</v>
      </c>
      <c r="C3653" s="467">
        <v>3</v>
      </c>
      <c r="D3653" s="471">
        <v>57.017633591680251</v>
      </c>
      <c r="E3653" s="471">
        <v>66.679868469146427</v>
      </c>
      <c r="F3653" s="467">
        <f>'2019 Actual plus Potential'!E3652</f>
        <v>11</v>
      </c>
    </row>
    <row r="3654" spans="1:6">
      <c r="A3654" s="467">
        <v>6</v>
      </c>
      <c r="B3654" s="467">
        <v>2</v>
      </c>
      <c r="C3654" s="467">
        <v>4</v>
      </c>
      <c r="D3654" s="471">
        <v>77.420918795365523</v>
      </c>
      <c r="E3654" s="471">
        <v>45.260268060632121</v>
      </c>
      <c r="F3654" s="467">
        <f>'2019 Actual plus Potential'!E3653</f>
        <v>7</v>
      </c>
    </row>
    <row r="3655" spans="1:6">
      <c r="A3655" s="467">
        <v>6</v>
      </c>
      <c r="B3655" s="467">
        <v>2</v>
      </c>
      <c r="C3655" s="467">
        <v>5</v>
      </c>
      <c r="D3655" s="471">
        <v>104.97542925172856</v>
      </c>
      <c r="E3655" s="471">
        <v>20.75077569339927</v>
      </c>
      <c r="F3655" s="467">
        <f>'2019 Actual plus Potential'!E3654</f>
        <v>10</v>
      </c>
    </row>
    <row r="3656" spans="1:6">
      <c r="A3656" s="467">
        <v>6</v>
      </c>
      <c r="B3656" s="467">
        <v>2</v>
      </c>
      <c r="C3656" s="467">
        <v>6</v>
      </c>
      <c r="D3656" s="471">
        <v>107.13638966399161</v>
      </c>
      <c r="E3656" s="471">
        <v>18.138056923242317</v>
      </c>
      <c r="F3656" s="467">
        <f>'2019 Actual plus Potential'!E3655</f>
        <v>17</v>
      </c>
    </row>
    <row r="3657" spans="1:6">
      <c r="A3657" s="467">
        <v>6</v>
      </c>
      <c r="B3657" s="467">
        <v>2</v>
      </c>
      <c r="C3657" s="467">
        <v>7</v>
      </c>
      <c r="D3657" s="471">
        <v>72.477514057474721</v>
      </c>
      <c r="E3657" s="471">
        <v>22.275383143410018</v>
      </c>
      <c r="F3657" s="467">
        <f>'2019 Actual plus Potential'!E3656</f>
        <v>36</v>
      </c>
    </row>
    <row r="3658" spans="1:6">
      <c r="A3658" s="467">
        <v>6</v>
      </c>
      <c r="B3658" s="467">
        <v>2</v>
      </c>
      <c r="C3658" s="467">
        <v>8</v>
      </c>
      <c r="D3658" s="471">
        <v>114.05387788028199</v>
      </c>
      <c r="E3658" s="471">
        <v>19.09631455600946</v>
      </c>
      <c r="F3658" s="467">
        <f>'2019 Actual plus Potential'!E3657</f>
        <v>23</v>
      </c>
    </row>
    <row r="3659" spans="1:6">
      <c r="A3659" s="467">
        <v>6</v>
      </c>
      <c r="B3659" s="467">
        <v>2</v>
      </c>
      <c r="C3659" s="467">
        <v>9</v>
      </c>
      <c r="D3659" s="471">
        <v>121.61961873914933</v>
      </c>
      <c r="E3659" s="471">
        <v>18.586286820038701</v>
      </c>
      <c r="F3659" s="467">
        <f>'2019 Actual plus Potential'!E3658</f>
        <v>34</v>
      </c>
    </row>
    <row r="3660" spans="1:6">
      <c r="A3660" s="467">
        <v>6</v>
      </c>
      <c r="B3660" s="467">
        <v>2</v>
      </c>
      <c r="C3660" s="467">
        <v>10</v>
      </c>
      <c r="D3660" s="471">
        <v>117.71543728600579</v>
      </c>
      <c r="E3660" s="471">
        <v>14.218978768006879</v>
      </c>
      <c r="F3660" s="467">
        <f>'2019 Actual plus Potential'!E3659</f>
        <v>25</v>
      </c>
    </row>
    <row r="3661" spans="1:6">
      <c r="A3661" s="467">
        <v>6</v>
      </c>
      <c r="B3661" s="467">
        <v>2</v>
      </c>
      <c r="C3661" s="467">
        <v>11</v>
      </c>
      <c r="D3661" s="471">
        <v>111.82611167026089</v>
      </c>
      <c r="E3661" s="471">
        <v>17.227516609331328</v>
      </c>
      <c r="F3661" s="467">
        <f>'2019 Actual plus Potential'!E3660</f>
        <v>12</v>
      </c>
    </row>
    <row r="3662" spans="1:6">
      <c r="A3662" s="467">
        <v>6</v>
      </c>
      <c r="B3662" s="467">
        <v>2</v>
      </c>
      <c r="C3662" s="467">
        <v>12</v>
      </c>
      <c r="D3662" s="471">
        <v>110.60354736116442</v>
      </c>
      <c r="E3662" s="471">
        <v>22.902748548699204</v>
      </c>
      <c r="F3662" s="467">
        <f>'2019 Actual plus Potential'!E3661</f>
        <v>11</v>
      </c>
    </row>
    <row r="3663" spans="1:6">
      <c r="A3663" s="467">
        <v>6</v>
      </c>
      <c r="B3663" s="467">
        <v>2</v>
      </c>
      <c r="C3663" s="467">
        <v>13</v>
      </c>
      <c r="D3663" s="471">
        <v>107.48010144089564</v>
      </c>
      <c r="E3663" s="471">
        <v>33.458445280584819</v>
      </c>
      <c r="F3663" s="467">
        <f>'2019 Actual plus Potential'!E3662</f>
        <v>16</v>
      </c>
    </row>
    <row r="3664" spans="1:6">
      <c r="A3664" s="467">
        <v>6</v>
      </c>
      <c r="B3664" s="467">
        <v>2</v>
      </c>
      <c r="C3664" s="467">
        <v>14</v>
      </c>
      <c r="D3664" s="471">
        <v>107.47669021097549</v>
      </c>
      <c r="E3664" s="471">
        <v>31.798508385293488</v>
      </c>
      <c r="F3664" s="467">
        <f>'2019 Actual plus Potential'!E3663</f>
        <v>21</v>
      </c>
    </row>
    <row r="3665" spans="1:6">
      <c r="A3665" s="467">
        <v>6</v>
      </c>
      <c r="B3665" s="467">
        <v>2</v>
      </c>
      <c r="C3665" s="467">
        <v>15</v>
      </c>
      <c r="D3665" s="471">
        <v>109.87044912391843</v>
      </c>
      <c r="E3665" s="471">
        <v>37.218726456675981</v>
      </c>
      <c r="F3665" s="467">
        <f>'2019 Actual plus Potential'!E3664</f>
        <v>16</v>
      </c>
    </row>
    <row r="3666" spans="1:6">
      <c r="A3666" s="467">
        <v>6</v>
      </c>
      <c r="B3666" s="467">
        <v>2</v>
      </c>
      <c r="C3666" s="467">
        <v>16</v>
      </c>
      <c r="D3666" s="471">
        <v>101.55541401509421</v>
      </c>
      <c r="E3666" s="471">
        <v>40.882790743926037</v>
      </c>
      <c r="F3666" s="467">
        <f>'2019 Actual plus Potential'!E3665</f>
        <v>11</v>
      </c>
    </row>
    <row r="3667" spans="1:6">
      <c r="A3667" s="467">
        <v>6</v>
      </c>
      <c r="B3667" s="467">
        <v>2</v>
      </c>
      <c r="C3667" s="467">
        <v>17</v>
      </c>
      <c r="D3667" s="471">
        <v>103.93182926276118</v>
      </c>
      <c r="E3667" s="471">
        <v>32.961715813803487</v>
      </c>
      <c r="F3667" s="467">
        <f>'2019 Actual plus Potential'!E3666</f>
        <v>17</v>
      </c>
    </row>
    <row r="3668" spans="1:6">
      <c r="A3668" s="467">
        <v>6</v>
      </c>
      <c r="B3668" s="467">
        <v>2</v>
      </c>
      <c r="C3668" s="467">
        <v>18</v>
      </c>
      <c r="D3668" s="471">
        <v>92.36790067194778</v>
      </c>
      <c r="E3668" s="471">
        <v>24.661249086218017</v>
      </c>
      <c r="F3668" s="467">
        <f>'2019 Actual plus Potential'!E3667</f>
        <v>17</v>
      </c>
    </row>
    <row r="3669" spans="1:6">
      <c r="A3669" s="467">
        <v>6</v>
      </c>
      <c r="B3669" s="467">
        <v>2</v>
      </c>
      <c r="C3669" s="467">
        <v>19</v>
      </c>
      <c r="D3669" s="471">
        <v>73.971980615842739</v>
      </c>
      <c r="E3669" s="471">
        <v>19.716639701139538</v>
      </c>
      <c r="F3669" s="467">
        <f>'2019 Actual plus Potential'!E3668</f>
        <v>15</v>
      </c>
    </row>
    <row r="3670" spans="1:6">
      <c r="A3670" s="467">
        <v>6</v>
      </c>
      <c r="B3670" s="467">
        <v>2</v>
      </c>
      <c r="C3670" s="467">
        <v>20</v>
      </c>
      <c r="D3670" s="471">
        <v>45.49492694722958</v>
      </c>
      <c r="E3670" s="471">
        <v>23.964263330466569</v>
      </c>
      <c r="F3670" s="467">
        <f>'2019 Actual plus Potential'!E3669</f>
        <v>23</v>
      </c>
    </row>
    <row r="3671" spans="1:6">
      <c r="A3671" s="467">
        <v>6</v>
      </c>
      <c r="B3671" s="467">
        <v>2</v>
      </c>
      <c r="C3671" s="467">
        <v>21</v>
      </c>
      <c r="D3671" s="471">
        <v>37.169361260510442</v>
      </c>
      <c r="E3671" s="471">
        <v>14.922222532788648</v>
      </c>
      <c r="F3671" s="467">
        <f>'2019 Actual plus Potential'!E3670</f>
        <v>29</v>
      </c>
    </row>
    <row r="3672" spans="1:6">
      <c r="A3672" s="467">
        <v>6</v>
      </c>
      <c r="B3672" s="467">
        <v>2</v>
      </c>
      <c r="C3672" s="467">
        <v>22</v>
      </c>
      <c r="D3672" s="471">
        <v>54.485175697651968</v>
      </c>
      <c r="E3672" s="471">
        <v>7.5964407116749086</v>
      </c>
      <c r="F3672" s="467">
        <f>'2019 Actual plus Potential'!E3671</f>
        <v>37</v>
      </c>
    </row>
    <row r="3673" spans="1:6">
      <c r="A3673" s="467">
        <v>6</v>
      </c>
      <c r="B3673" s="467">
        <v>2</v>
      </c>
      <c r="C3673" s="467">
        <v>23</v>
      </c>
      <c r="D3673" s="471">
        <v>69.723191147635589</v>
      </c>
      <c r="E3673" s="471">
        <v>8.0157273167060854</v>
      </c>
      <c r="F3673" s="467">
        <f>'2019 Actual plus Potential'!E3672</f>
        <v>38</v>
      </c>
    </row>
    <row r="3674" spans="1:6">
      <c r="A3674" s="467">
        <v>6</v>
      </c>
      <c r="B3674" s="467">
        <v>2</v>
      </c>
      <c r="C3674" s="467">
        <v>24</v>
      </c>
      <c r="D3674" s="471">
        <v>58.940130353916629</v>
      </c>
      <c r="E3674" s="471">
        <v>6.9064952160825621</v>
      </c>
      <c r="F3674" s="467">
        <f>'2019 Actual plus Potential'!E3673</f>
        <v>48</v>
      </c>
    </row>
    <row r="3675" spans="1:6">
      <c r="A3675" s="467">
        <v>6</v>
      </c>
      <c r="B3675" s="467">
        <v>3</v>
      </c>
      <c r="C3675" s="467">
        <v>1</v>
      </c>
      <c r="D3675" s="471">
        <v>37.849606285927329</v>
      </c>
      <c r="E3675" s="471">
        <v>10.048015749301225</v>
      </c>
      <c r="F3675" s="467">
        <f>'2019 Actual plus Potential'!E3674</f>
        <v>83</v>
      </c>
    </row>
    <row r="3676" spans="1:6">
      <c r="A3676" s="467">
        <v>6</v>
      </c>
      <c r="B3676" s="467">
        <v>3</v>
      </c>
      <c r="C3676" s="467">
        <v>2</v>
      </c>
      <c r="D3676" s="471">
        <v>70.748505708516603</v>
      </c>
      <c r="E3676" s="471">
        <v>6.1500583745431099</v>
      </c>
      <c r="F3676" s="467">
        <f>'2019 Actual plus Potential'!E3675</f>
        <v>94</v>
      </c>
    </row>
    <row r="3677" spans="1:6">
      <c r="A3677" s="467">
        <v>6</v>
      </c>
      <c r="B3677" s="467">
        <v>3</v>
      </c>
      <c r="C3677" s="467">
        <v>3</v>
      </c>
      <c r="D3677" s="471">
        <v>73.754808004547655</v>
      </c>
      <c r="E3677" s="471">
        <v>9.9963871748011197</v>
      </c>
      <c r="F3677" s="467">
        <f>'2019 Actual plus Potential'!E3676</f>
        <v>98</v>
      </c>
    </row>
    <row r="3678" spans="1:6">
      <c r="A3678" s="467">
        <v>6</v>
      </c>
      <c r="B3678" s="467">
        <v>3</v>
      </c>
      <c r="C3678" s="467">
        <v>4</v>
      </c>
      <c r="D3678" s="471">
        <v>75.456012282505384</v>
      </c>
      <c r="E3678" s="471">
        <v>8.4827312405934201</v>
      </c>
      <c r="F3678" s="467">
        <f>'2019 Actual plus Potential'!E3677</f>
        <v>100</v>
      </c>
    </row>
    <row r="3679" spans="1:6">
      <c r="A3679" s="467">
        <v>6</v>
      </c>
      <c r="B3679" s="467">
        <v>3</v>
      </c>
      <c r="C3679" s="467">
        <v>5</v>
      </c>
      <c r="D3679" s="471">
        <v>57.097342679062592</v>
      </c>
      <c r="E3679" s="471">
        <v>23.115520855729951</v>
      </c>
      <c r="F3679" s="467">
        <f>'2019 Actual plus Potential'!E3678</f>
        <v>98</v>
      </c>
    </row>
    <row r="3680" spans="1:6">
      <c r="A3680" s="467">
        <v>6</v>
      </c>
      <c r="B3680" s="467">
        <v>3</v>
      </c>
      <c r="C3680" s="467">
        <v>6</v>
      </c>
      <c r="D3680" s="471">
        <v>36.521563313328912</v>
      </c>
      <c r="E3680" s="471">
        <v>19.474924102343582</v>
      </c>
      <c r="F3680" s="467">
        <f>'2019 Actual plus Potential'!E3679</f>
        <v>95</v>
      </c>
    </row>
    <row r="3681" spans="1:6">
      <c r="A3681" s="467">
        <v>6</v>
      </c>
      <c r="B3681" s="467">
        <v>3</v>
      </c>
      <c r="C3681" s="467">
        <v>7</v>
      </c>
      <c r="D3681" s="471">
        <v>3.7122211861882648</v>
      </c>
      <c r="E3681" s="471">
        <v>33.036029671038484</v>
      </c>
      <c r="F3681" s="467">
        <f>'2019 Actual plus Potential'!E3680</f>
        <v>95</v>
      </c>
    </row>
    <row r="3682" spans="1:6">
      <c r="A3682" s="467">
        <v>6</v>
      </c>
      <c r="B3682" s="467">
        <v>3</v>
      </c>
      <c r="C3682" s="467">
        <v>8</v>
      </c>
      <c r="D3682" s="471">
        <v>1.8128859818173644</v>
      </c>
      <c r="E3682" s="471">
        <v>24.108197538163836</v>
      </c>
      <c r="F3682" s="467">
        <f>'2019 Actual plus Potential'!E3681</f>
        <v>95</v>
      </c>
    </row>
    <row r="3683" spans="1:6">
      <c r="A3683" s="467">
        <v>6</v>
      </c>
      <c r="B3683" s="467">
        <v>3</v>
      </c>
      <c r="C3683" s="467">
        <v>9</v>
      </c>
      <c r="D3683" s="471">
        <v>6.7676297661142488</v>
      </c>
      <c r="E3683" s="471">
        <v>12.023982100623522</v>
      </c>
      <c r="F3683" s="467">
        <f>'2019 Actual plus Potential'!E3682</f>
        <v>96</v>
      </c>
    </row>
    <row r="3684" spans="1:6">
      <c r="A3684" s="467">
        <v>6</v>
      </c>
      <c r="B3684" s="467">
        <v>3</v>
      </c>
      <c r="C3684" s="467">
        <v>10</v>
      </c>
      <c r="D3684" s="471">
        <v>5.0184223719777679</v>
      </c>
      <c r="E3684" s="471">
        <v>16.71279536658783</v>
      </c>
      <c r="F3684" s="467">
        <f>'2019 Actual plus Potential'!E3683</f>
        <v>94</v>
      </c>
    </row>
    <row r="3685" spans="1:6">
      <c r="A3685" s="467">
        <v>6</v>
      </c>
      <c r="B3685" s="467">
        <v>3</v>
      </c>
      <c r="C3685" s="467">
        <v>11</v>
      </c>
      <c r="D3685" s="471">
        <v>3.9812894871731475</v>
      </c>
      <c r="E3685" s="471">
        <v>22.411494839819394</v>
      </c>
      <c r="F3685" s="467">
        <f>'2019 Actual plus Potential'!E3684</f>
        <v>88</v>
      </c>
    </row>
    <row r="3686" spans="1:6">
      <c r="A3686" s="467">
        <v>6</v>
      </c>
      <c r="B3686" s="467">
        <v>3</v>
      </c>
      <c r="C3686" s="467">
        <v>12</v>
      </c>
      <c r="D3686" s="471">
        <v>4.5332244929916916</v>
      </c>
      <c r="E3686" s="471">
        <v>26.109195925607402</v>
      </c>
      <c r="F3686" s="467">
        <f>'2019 Actual plus Potential'!E3685</f>
        <v>83</v>
      </c>
    </row>
    <row r="3687" spans="1:6">
      <c r="A3687" s="467">
        <v>6</v>
      </c>
      <c r="B3687" s="467">
        <v>3</v>
      </c>
      <c r="C3687" s="467">
        <v>13</v>
      </c>
      <c r="D3687" s="471">
        <v>1.5826779126627801</v>
      </c>
      <c r="E3687" s="471">
        <v>23.907158998064933</v>
      </c>
      <c r="F3687" s="467">
        <f>'2019 Actual plus Potential'!E3686</f>
        <v>85</v>
      </c>
    </row>
    <row r="3688" spans="1:6">
      <c r="A3688" s="467">
        <v>6</v>
      </c>
      <c r="B3688" s="467">
        <v>3</v>
      </c>
      <c r="C3688" s="467">
        <v>14</v>
      </c>
      <c r="D3688" s="471">
        <v>1.6193939459953368</v>
      </c>
      <c r="E3688" s="471">
        <v>22.369253278864761</v>
      </c>
      <c r="F3688" s="467">
        <f>'2019 Actual plus Potential'!E3687</f>
        <v>100</v>
      </c>
    </row>
    <row r="3689" spans="1:6">
      <c r="A3689" s="467">
        <v>6</v>
      </c>
      <c r="B3689" s="467">
        <v>3</v>
      </c>
      <c r="C3689" s="467">
        <v>15</v>
      </c>
      <c r="D3689" s="471">
        <v>0.33642429046038591</v>
      </c>
      <c r="E3689" s="471">
        <v>25.918326650182756</v>
      </c>
      <c r="F3689" s="467">
        <f>'2019 Actual plus Potential'!E3688</f>
        <v>98</v>
      </c>
    </row>
    <row r="3690" spans="1:6">
      <c r="A3690" s="467">
        <v>6</v>
      </c>
      <c r="B3690" s="467">
        <v>3</v>
      </c>
      <c r="C3690" s="467">
        <v>16</v>
      </c>
      <c r="D3690" s="471">
        <v>0.50723730688673041</v>
      </c>
      <c r="E3690" s="471">
        <v>28.926864491507203</v>
      </c>
      <c r="F3690" s="467">
        <f>'2019 Actual plus Potential'!E3689</f>
        <v>96</v>
      </c>
    </row>
    <row r="3691" spans="1:6">
      <c r="A3691" s="467">
        <v>6</v>
      </c>
      <c r="B3691" s="467">
        <v>3</v>
      </c>
      <c r="C3691" s="467">
        <v>17</v>
      </c>
      <c r="D3691" s="471">
        <v>8.8840189718001866E-2</v>
      </c>
      <c r="E3691" s="471">
        <v>36.628909105568695</v>
      </c>
      <c r="F3691" s="467">
        <f>'2019 Actual plus Potential'!E3690</f>
        <v>89</v>
      </c>
    </row>
    <row r="3692" spans="1:6">
      <c r="A3692" s="467">
        <v>6</v>
      </c>
      <c r="B3692" s="467">
        <v>3</v>
      </c>
      <c r="C3692" s="467">
        <v>18</v>
      </c>
      <c r="D3692" s="471">
        <v>0.20148516807758868</v>
      </c>
      <c r="E3692" s="471">
        <v>47.099340464416258</v>
      </c>
      <c r="F3692" s="467">
        <f>'2019 Actual plus Potential'!E3691</f>
        <v>85</v>
      </c>
    </row>
    <row r="3693" spans="1:6">
      <c r="A3693" s="467">
        <v>6</v>
      </c>
      <c r="B3693" s="467">
        <v>3</v>
      </c>
      <c r="C3693" s="467">
        <v>19</v>
      </c>
      <c r="D3693" s="471">
        <v>5.3335635275100195</v>
      </c>
      <c r="E3693" s="471">
        <v>49.664341915717053</v>
      </c>
      <c r="F3693" s="467">
        <f>'2019 Actual plus Potential'!E3692</f>
        <v>86</v>
      </c>
    </row>
    <row r="3694" spans="1:6">
      <c r="A3694" s="467">
        <v>6</v>
      </c>
      <c r="B3694" s="467">
        <v>3</v>
      </c>
      <c r="C3694" s="467">
        <v>20</v>
      </c>
      <c r="D3694" s="471">
        <v>13.133382020860788</v>
      </c>
      <c r="E3694" s="471">
        <v>84.723273005805197</v>
      </c>
      <c r="F3694" s="467">
        <f>'2019 Actual plus Potential'!E3693</f>
        <v>84</v>
      </c>
    </row>
    <row r="3695" spans="1:6">
      <c r="A3695" s="467">
        <v>6</v>
      </c>
      <c r="B3695" s="467">
        <v>3</v>
      </c>
      <c r="C3695" s="467">
        <v>21</v>
      </c>
      <c r="D3695" s="471">
        <v>20.153904363357963</v>
      </c>
      <c r="E3695" s="471">
        <v>96.966285422489776</v>
      </c>
      <c r="F3695" s="467">
        <f>'2019 Actual plus Potential'!E3694</f>
        <v>81</v>
      </c>
    </row>
    <row r="3696" spans="1:6">
      <c r="A3696" s="467">
        <v>6</v>
      </c>
      <c r="B3696" s="467">
        <v>3</v>
      </c>
      <c r="C3696" s="467">
        <v>22</v>
      </c>
      <c r="D3696" s="471">
        <v>37.647089308750928</v>
      </c>
      <c r="E3696" s="471">
        <v>91.141643517523121</v>
      </c>
      <c r="F3696" s="467">
        <f>'2019 Actual plus Potential'!E3695</f>
        <v>72</v>
      </c>
    </row>
    <row r="3697" spans="1:6">
      <c r="A3697" s="467">
        <v>6</v>
      </c>
      <c r="B3697" s="467">
        <v>3</v>
      </c>
      <c r="C3697" s="467">
        <v>23</v>
      </c>
      <c r="D3697" s="471">
        <v>72.332212365721588</v>
      </c>
      <c r="E3697" s="471">
        <v>96.791843420769723</v>
      </c>
      <c r="F3697" s="467">
        <f>'2019 Actual plus Potential'!E3696</f>
        <v>50</v>
      </c>
    </row>
    <row r="3698" spans="1:6">
      <c r="A3698" s="467">
        <v>6</v>
      </c>
      <c r="B3698" s="467">
        <v>3</v>
      </c>
      <c r="C3698" s="467">
        <v>24</v>
      </c>
      <c r="D3698" s="471">
        <v>65.040663713219359</v>
      </c>
      <c r="E3698" s="471">
        <v>98.364168189636644</v>
      </c>
      <c r="F3698" s="467">
        <f>'2019 Actual plus Potential'!E3697</f>
        <v>18</v>
      </c>
    </row>
    <row r="3699" spans="1:6">
      <c r="A3699" s="467">
        <v>6</v>
      </c>
      <c r="B3699" s="467">
        <v>4</v>
      </c>
      <c r="C3699" s="467">
        <v>1</v>
      </c>
      <c r="D3699" s="471">
        <v>35.673738233387148</v>
      </c>
      <c r="E3699" s="471">
        <v>94.925392227477971</v>
      </c>
      <c r="F3699" s="467">
        <f>'2019 Actual plus Potential'!E3698</f>
        <v>9</v>
      </c>
    </row>
    <row r="3700" spans="1:6">
      <c r="A3700" s="467">
        <v>6</v>
      </c>
      <c r="B3700" s="467">
        <v>4</v>
      </c>
      <c r="C3700" s="467">
        <v>2</v>
      </c>
      <c r="D3700" s="471">
        <v>25.682918226401476</v>
      </c>
      <c r="E3700" s="471">
        <v>80.760388787357556</v>
      </c>
      <c r="F3700" s="467">
        <f>'2019 Actual plus Potential'!E3699</f>
        <v>25</v>
      </c>
    </row>
    <row r="3701" spans="1:6">
      <c r="A3701" s="467">
        <v>6</v>
      </c>
      <c r="B3701" s="467">
        <v>4</v>
      </c>
      <c r="C3701" s="467">
        <v>3</v>
      </c>
      <c r="D3701" s="471">
        <v>48.583301809502643</v>
      </c>
      <c r="E3701" s="471">
        <v>87.280451945818101</v>
      </c>
      <c r="F3701" s="467">
        <f>'2019 Actual plus Potential'!E3700</f>
        <v>72</v>
      </c>
    </row>
    <row r="3702" spans="1:6">
      <c r="A3702" s="467">
        <v>6</v>
      </c>
      <c r="B3702" s="467">
        <v>4</v>
      </c>
      <c r="C3702" s="467">
        <v>4</v>
      </c>
      <c r="D3702" s="471">
        <v>102.14141732929326</v>
      </c>
      <c r="E3702" s="471">
        <v>76.035591969468939</v>
      </c>
      <c r="F3702" s="467">
        <f>'2019 Actual plus Potential'!E3701</f>
        <v>90</v>
      </c>
    </row>
    <row r="3703" spans="1:6">
      <c r="A3703" s="467">
        <v>6</v>
      </c>
      <c r="B3703" s="467">
        <v>4</v>
      </c>
      <c r="C3703" s="467">
        <v>5</v>
      </c>
      <c r="D3703" s="471">
        <v>128.14012112724109</v>
      </c>
      <c r="E3703" s="471">
        <v>84.353268221887774</v>
      </c>
      <c r="F3703" s="467">
        <f>'2019 Actual plus Potential'!E3702</f>
        <v>84</v>
      </c>
    </row>
    <row r="3704" spans="1:6">
      <c r="A3704" s="467">
        <v>6</v>
      </c>
      <c r="B3704" s="467">
        <v>4</v>
      </c>
      <c r="C3704" s="467">
        <v>6</v>
      </c>
      <c r="D3704" s="471">
        <v>117.03699857812056</v>
      </c>
      <c r="E3704" s="471">
        <v>98.298459094818313</v>
      </c>
      <c r="F3704" s="467">
        <f>'2019 Actual plus Potential'!E3703</f>
        <v>70</v>
      </c>
    </row>
    <row r="3705" spans="1:6">
      <c r="A3705" s="467">
        <v>6</v>
      </c>
      <c r="B3705" s="467">
        <v>4</v>
      </c>
      <c r="C3705" s="467">
        <v>7</v>
      </c>
      <c r="D3705" s="471">
        <v>49.466588164088478</v>
      </c>
      <c r="E3705" s="471">
        <v>98.913308482046872</v>
      </c>
      <c r="F3705" s="467">
        <f>'2019 Actual plus Potential'!E3704</f>
        <v>60</v>
      </c>
    </row>
    <row r="3706" spans="1:6">
      <c r="A3706" s="467">
        <v>6</v>
      </c>
      <c r="B3706" s="467">
        <v>4</v>
      </c>
      <c r="C3706" s="467">
        <v>8</v>
      </c>
      <c r="D3706" s="471">
        <v>34.944223506396753</v>
      </c>
      <c r="E3706" s="471">
        <v>90.086386744786068</v>
      </c>
      <c r="F3706" s="467">
        <f>'2019 Actual plus Potential'!E3705</f>
        <v>55</v>
      </c>
    </row>
    <row r="3707" spans="1:6">
      <c r="A3707" s="467">
        <v>6</v>
      </c>
      <c r="B3707" s="467">
        <v>4</v>
      </c>
      <c r="C3707" s="467">
        <v>9</v>
      </c>
      <c r="D3707" s="471">
        <v>26.73471812682789</v>
      </c>
      <c r="E3707" s="471">
        <v>78.224330627821985</v>
      </c>
      <c r="F3707" s="467">
        <f>'2019 Actual plus Potential'!E3706</f>
        <v>32</v>
      </c>
    </row>
    <row r="3708" spans="1:6">
      <c r="A3708" s="467">
        <v>6</v>
      </c>
      <c r="B3708" s="467">
        <v>4</v>
      </c>
      <c r="C3708" s="467">
        <v>10</v>
      </c>
      <c r="D3708" s="471">
        <v>22.944298234586238</v>
      </c>
      <c r="E3708" s="471">
        <v>77.15186433025157</v>
      </c>
      <c r="F3708" s="467">
        <f>'2019 Actual plus Potential'!E3707</f>
        <v>44</v>
      </c>
    </row>
    <row r="3709" spans="1:6">
      <c r="A3709" s="467">
        <v>6</v>
      </c>
      <c r="B3709" s="467">
        <v>4</v>
      </c>
      <c r="C3709" s="467">
        <v>11</v>
      </c>
      <c r="D3709" s="471">
        <v>11.09917653022479</v>
      </c>
      <c r="E3709" s="471">
        <v>81.02400741775962</v>
      </c>
      <c r="F3709" s="467">
        <f>'2019 Actual plus Potential'!E3708</f>
        <v>59</v>
      </c>
    </row>
    <row r="3710" spans="1:6">
      <c r="A3710" s="467">
        <v>6</v>
      </c>
      <c r="B3710" s="467">
        <v>4</v>
      </c>
      <c r="C3710" s="467">
        <v>12</v>
      </c>
      <c r="D3710" s="471">
        <v>3.9569016654126603</v>
      </c>
      <c r="E3710" s="471">
        <v>81.537946409374328</v>
      </c>
      <c r="F3710" s="467">
        <f>'2019 Actual plus Potential'!E3709</f>
        <v>50</v>
      </c>
    </row>
    <row r="3711" spans="1:6">
      <c r="A3711" s="467">
        <v>6</v>
      </c>
      <c r="B3711" s="467">
        <v>4</v>
      </c>
      <c r="C3711" s="467">
        <v>13</v>
      </c>
      <c r="D3711" s="471">
        <v>2.7737726606647066</v>
      </c>
      <c r="E3711" s="471">
        <v>69.068081165340786</v>
      </c>
      <c r="F3711" s="467">
        <f>'2019 Actual plus Potential'!E3710</f>
        <v>46</v>
      </c>
    </row>
    <row r="3712" spans="1:6">
      <c r="A3712" s="467">
        <v>6</v>
      </c>
      <c r="B3712" s="467">
        <v>4</v>
      </c>
      <c r="C3712" s="467">
        <v>14</v>
      </c>
      <c r="D3712" s="471">
        <v>1.1665195474114192</v>
      </c>
      <c r="E3712" s="471">
        <v>50.442681788862608</v>
      </c>
      <c r="F3712" s="467">
        <f>'2019 Actual plus Potential'!E3711</f>
        <v>49</v>
      </c>
    </row>
    <row r="3713" spans="1:6">
      <c r="A3713" s="467">
        <v>6</v>
      </c>
      <c r="B3713" s="467">
        <v>4</v>
      </c>
      <c r="C3713" s="467">
        <v>15</v>
      </c>
      <c r="D3713" s="471">
        <v>1.5950932955717194</v>
      </c>
      <c r="E3713" s="471">
        <v>31.563050795527843</v>
      </c>
      <c r="F3713" s="467">
        <f>'2019 Actual plus Potential'!E3712</f>
        <v>50</v>
      </c>
    </row>
    <row r="3714" spans="1:6">
      <c r="A3714" s="467">
        <v>6</v>
      </c>
      <c r="B3714" s="467">
        <v>4</v>
      </c>
      <c r="C3714" s="467">
        <v>16</v>
      </c>
      <c r="D3714" s="471">
        <v>2.5937708762451086</v>
      </c>
      <c r="E3714" s="471">
        <v>26.946204633412165</v>
      </c>
      <c r="F3714" s="467">
        <f>'2019 Actual plus Potential'!E3713</f>
        <v>52</v>
      </c>
    </row>
    <row r="3715" spans="1:6">
      <c r="A3715" s="467">
        <v>6</v>
      </c>
      <c r="B3715" s="467">
        <v>4</v>
      </c>
      <c r="C3715" s="467">
        <v>17</v>
      </c>
      <c r="D3715" s="471">
        <v>2.8683390195849343</v>
      </c>
      <c r="E3715" s="471">
        <v>32.653508869060417</v>
      </c>
      <c r="F3715" s="467">
        <f>'2019 Actual plus Potential'!E3714</f>
        <v>42</v>
      </c>
    </row>
    <row r="3716" spans="1:6">
      <c r="A3716" s="467">
        <v>6</v>
      </c>
      <c r="B3716" s="467">
        <v>4</v>
      </c>
      <c r="C3716" s="467">
        <v>18</v>
      </c>
      <c r="D3716" s="471">
        <v>3.7341104302834318</v>
      </c>
      <c r="E3716" s="471">
        <v>41.664259621586758</v>
      </c>
      <c r="F3716" s="467">
        <f>'2019 Actual plus Potential'!E3715</f>
        <v>41</v>
      </c>
    </row>
    <row r="3717" spans="1:6">
      <c r="A3717" s="467">
        <v>6</v>
      </c>
      <c r="B3717" s="467">
        <v>4</v>
      </c>
      <c r="C3717" s="467">
        <v>19</v>
      </c>
      <c r="D3717" s="471">
        <v>4.7712088555820831</v>
      </c>
      <c r="E3717" s="471">
        <v>46.39844345302086</v>
      </c>
      <c r="F3717" s="467">
        <f>'2019 Actual plus Potential'!E3716</f>
        <v>34</v>
      </c>
    </row>
    <row r="3718" spans="1:6">
      <c r="A3718" s="467">
        <v>6</v>
      </c>
      <c r="B3718" s="467">
        <v>4</v>
      </c>
      <c r="C3718" s="467">
        <v>20</v>
      </c>
      <c r="D3718" s="471">
        <v>15.129880332112757</v>
      </c>
      <c r="E3718" s="471">
        <v>62.304737905826698</v>
      </c>
      <c r="F3718" s="467">
        <f>'2019 Actual plus Potential'!E3717</f>
        <v>21</v>
      </c>
    </row>
    <row r="3719" spans="1:6">
      <c r="A3719" s="467">
        <v>6</v>
      </c>
      <c r="B3719" s="467">
        <v>4</v>
      </c>
      <c r="C3719" s="467">
        <v>21</v>
      </c>
      <c r="D3719" s="471">
        <v>37.440025484518138</v>
      </c>
      <c r="E3719" s="471">
        <v>72.963691786712531</v>
      </c>
      <c r="F3719" s="467">
        <f>'2019 Actual plus Potential'!E3718</f>
        <v>16</v>
      </c>
    </row>
    <row r="3720" spans="1:6">
      <c r="A3720" s="467">
        <v>6</v>
      </c>
      <c r="B3720" s="467">
        <v>4</v>
      </c>
      <c r="C3720" s="467">
        <v>22</v>
      </c>
      <c r="D3720" s="471">
        <v>44.266878227822559</v>
      </c>
      <c r="E3720" s="471">
        <v>80.618019081917879</v>
      </c>
      <c r="F3720" s="467">
        <f>'2019 Actual plus Potential'!E3719</f>
        <v>14</v>
      </c>
    </row>
    <row r="3721" spans="1:6">
      <c r="A3721" s="467">
        <v>6</v>
      </c>
      <c r="B3721" s="467">
        <v>4</v>
      </c>
      <c r="C3721" s="467">
        <v>23</v>
      </c>
      <c r="D3721" s="471">
        <v>33.250463429830312</v>
      </c>
      <c r="E3721" s="471">
        <v>90.22875645022576</v>
      </c>
      <c r="F3721" s="467">
        <f>'2019 Actual plus Potential'!E3720</f>
        <v>23</v>
      </c>
    </row>
    <row r="3722" spans="1:6">
      <c r="A3722" s="467">
        <v>6</v>
      </c>
      <c r="B3722" s="467">
        <v>4</v>
      </c>
      <c r="C3722" s="467">
        <v>24</v>
      </c>
      <c r="D3722" s="471">
        <v>14.989298801221674</v>
      </c>
      <c r="E3722" s="471">
        <v>89.886130455815959</v>
      </c>
      <c r="F3722" s="467">
        <f>'2019 Actual plus Potential'!E3721</f>
        <v>18</v>
      </c>
    </row>
    <row r="3723" spans="1:6">
      <c r="A3723" s="467">
        <v>6</v>
      </c>
      <c r="B3723" s="467">
        <v>5</v>
      </c>
      <c r="C3723" s="467">
        <v>1</v>
      </c>
      <c r="D3723" s="471">
        <v>11.093952921061174</v>
      </c>
      <c r="E3723" s="471">
        <v>90.339053859385089</v>
      </c>
      <c r="F3723" s="467">
        <f>'2019 Actual plus Potential'!E3722</f>
        <v>22</v>
      </c>
    </row>
    <row r="3724" spans="1:6">
      <c r="A3724" s="467">
        <v>6</v>
      </c>
      <c r="B3724" s="467">
        <v>5</v>
      </c>
      <c r="C3724" s="467">
        <v>2</v>
      </c>
      <c r="D3724" s="471">
        <v>18.7964056575359</v>
      </c>
      <c r="E3724" s="471">
        <v>75.388670285960018</v>
      </c>
      <c r="F3724" s="467">
        <f>'2019 Actual plus Potential'!E3723</f>
        <v>45</v>
      </c>
    </row>
    <row r="3725" spans="1:6">
      <c r="A3725" s="467">
        <v>6</v>
      </c>
      <c r="B3725" s="467">
        <v>5</v>
      </c>
      <c r="C3725" s="467">
        <v>3</v>
      </c>
      <c r="D3725" s="471">
        <v>27.00313826503352</v>
      </c>
      <c r="E3725" s="471">
        <v>72.27687529563535</v>
      </c>
      <c r="F3725" s="467">
        <f>'2019 Actual plus Potential'!E3724</f>
        <v>77</v>
      </c>
    </row>
    <row r="3726" spans="1:6">
      <c r="A3726" s="467">
        <v>6</v>
      </c>
      <c r="B3726" s="467">
        <v>5</v>
      </c>
      <c r="C3726" s="467">
        <v>4</v>
      </c>
      <c r="D3726" s="471">
        <v>52.116133960800397</v>
      </c>
      <c r="E3726" s="471">
        <v>67.81491485702</v>
      </c>
      <c r="F3726" s="467">
        <f>'2019 Actual plus Potential'!E3725</f>
        <v>76</v>
      </c>
    </row>
    <row r="3727" spans="1:6">
      <c r="A3727" s="467">
        <v>6</v>
      </c>
      <c r="B3727" s="467">
        <v>5</v>
      </c>
      <c r="C3727" s="467">
        <v>5</v>
      </c>
      <c r="D3727" s="471">
        <v>58.733646903421764</v>
      </c>
      <c r="E3727" s="471">
        <v>87.847584014190502</v>
      </c>
      <c r="F3727" s="467">
        <f>'2019 Actual plus Potential'!E3726</f>
        <v>66</v>
      </c>
    </row>
    <row r="3728" spans="1:6">
      <c r="A3728" s="467">
        <v>6</v>
      </c>
      <c r="B3728" s="467">
        <v>5</v>
      </c>
      <c r="C3728" s="467">
        <v>6</v>
      </c>
      <c r="D3728" s="471">
        <v>54.073238882965548</v>
      </c>
      <c r="E3728" s="471">
        <v>63.164431896366381</v>
      </c>
      <c r="F3728" s="467">
        <f>'2019 Actual plus Potential'!E3727</f>
        <v>57</v>
      </c>
    </row>
    <row r="3729" spans="1:6">
      <c r="A3729" s="467">
        <v>6</v>
      </c>
      <c r="B3729" s="467">
        <v>5</v>
      </c>
      <c r="C3729" s="467">
        <v>7</v>
      </c>
      <c r="D3729" s="471">
        <v>40.343395224361423</v>
      </c>
      <c r="E3729" s="471">
        <v>73.15064980649322</v>
      </c>
      <c r="F3729" s="467">
        <f>'2019 Actual plus Potential'!E3728</f>
        <v>46</v>
      </c>
    </row>
    <row r="3730" spans="1:6">
      <c r="A3730" s="467">
        <v>6</v>
      </c>
      <c r="B3730" s="467">
        <v>5</v>
      </c>
      <c r="C3730" s="467">
        <v>8</v>
      </c>
      <c r="D3730" s="471">
        <v>26.049773939247178</v>
      </c>
      <c r="E3730" s="471">
        <v>78.444143195011819</v>
      </c>
      <c r="F3730" s="467">
        <f>'2019 Actual plus Potential'!E3729</f>
        <v>37</v>
      </c>
    </row>
    <row r="3731" spans="1:6">
      <c r="A3731" s="467">
        <v>6</v>
      </c>
      <c r="B3731" s="467">
        <v>5</v>
      </c>
      <c r="C3731" s="467">
        <v>9</v>
      </c>
      <c r="D3731" s="471">
        <v>23.632841103039944</v>
      </c>
      <c r="E3731" s="471">
        <v>60.048725650397763</v>
      </c>
      <c r="F3731" s="467">
        <f>'2019 Actual plus Potential'!E3730</f>
        <v>31</v>
      </c>
    </row>
    <row r="3732" spans="1:6">
      <c r="A3732" s="467">
        <v>6</v>
      </c>
      <c r="B3732" s="467">
        <v>5</v>
      </c>
      <c r="C3732" s="467">
        <v>10</v>
      </c>
      <c r="D3732" s="471">
        <v>13.509775890729404</v>
      </c>
      <c r="E3732" s="471">
        <v>49.016637981079342</v>
      </c>
      <c r="F3732" s="467">
        <f>'2019 Actual plus Potential'!E3731</f>
        <v>30</v>
      </c>
    </row>
    <row r="3733" spans="1:6">
      <c r="A3733" s="467">
        <v>6</v>
      </c>
      <c r="B3733" s="467">
        <v>5</v>
      </c>
      <c r="C3733" s="467">
        <v>11</v>
      </c>
      <c r="D3733" s="471">
        <v>3.6292138629949102</v>
      </c>
      <c r="E3733" s="471">
        <v>47.617190711674908</v>
      </c>
      <c r="F3733" s="467">
        <f>'2019 Actual plus Potential'!E3732</f>
        <v>33</v>
      </c>
    </row>
    <row r="3734" spans="1:6">
      <c r="A3734" s="467">
        <v>6</v>
      </c>
      <c r="B3734" s="467">
        <v>5</v>
      </c>
      <c r="C3734" s="467">
        <v>12</v>
      </c>
      <c r="D3734" s="471">
        <v>6.5571299438001027</v>
      </c>
      <c r="E3734" s="471">
        <v>37.153017361857671</v>
      </c>
      <c r="F3734" s="467">
        <f>'2019 Actual plus Potential'!E3733</f>
        <v>27</v>
      </c>
    </row>
    <row r="3735" spans="1:6">
      <c r="A3735" s="467">
        <v>6</v>
      </c>
      <c r="B3735" s="467">
        <v>5</v>
      </c>
      <c r="C3735" s="467">
        <v>13</v>
      </c>
      <c r="D3735" s="471">
        <v>3.0627596959469829</v>
      </c>
      <c r="E3735" s="471">
        <v>15.260155020425715</v>
      </c>
      <c r="F3735" s="467">
        <f>'2019 Actual plus Potential'!E3734</f>
        <v>20</v>
      </c>
    </row>
    <row r="3736" spans="1:6">
      <c r="A3736" s="467">
        <v>6</v>
      </c>
      <c r="B3736" s="467">
        <v>5</v>
      </c>
      <c r="C3736" s="467">
        <v>14</v>
      </c>
      <c r="D3736" s="471">
        <v>2.6870467060652055</v>
      </c>
      <c r="E3736" s="471">
        <v>18.216282036121264</v>
      </c>
      <c r="F3736" s="467">
        <f>'2019 Actual plus Potential'!E3735</f>
        <v>19</v>
      </c>
    </row>
    <row r="3737" spans="1:6">
      <c r="A3737" s="467">
        <v>6</v>
      </c>
      <c r="B3737" s="467">
        <v>5</v>
      </c>
      <c r="C3737" s="467">
        <v>15</v>
      </c>
      <c r="D3737" s="471">
        <v>1.5870878400074042</v>
      </c>
      <c r="E3737" s="471">
        <v>22.428704364652763</v>
      </c>
      <c r="F3737" s="467">
        <f>'2019 Actual plus Potential'!E3736</f>
        <v>20</v>
      </c>
    </row>
    <row r="3738" spans="1:6">
      <c r="A3738" s="467">
        <v>6</v>
      </c>
      <c r="B3738" s="467">
        <v>5</v>
      </c>
      <c r="C3738" s="467">
        <v>16</v>
      </c>
      <c r="D3738" s="471">
        <v>0.56425016193367861</v>
      </c>
      <c r="E3738" s="471">
        <v>30.427222156525481</v>
      </c>
      <c r="F3738" s="467">
        <f>'2019 Actual plus Potential'!E3737</f>
        <v>18</v>
      </c>
    </row>
    <row r="3739" spans="1:6">
      <c r="A3739" s="467">
        <v>6</v>
      </c>
      <c r="B3739" s="467">
        <v>5</v>
      </c>
      <c r="C3739" s="467">
        <v>17</v>
      </c>
      <c r="D3739" s="471">
        <v>0.69629578717427976</v>
      </c>
      <c r="E3739" s="471">
        <v>22.145529456030964</v>
      </c>
      <c r="F3739" s="467">
        <f>'2019 Actual plus Potential'!E3738</f>
        <v>18</v>
      </c>
    </row>
    <row r="3740" spans="1:6">
      <c r="A3740" s="467">
        <v>6</v>
      </c>
      <c r="B3740" s="467">
        <v>5</v>
      </c>
      <c r="C3740" s="467">
        <v>18</v>
      </c>
      <c r="D3740" s="471">
        <v>7.1433199768709459</v>
      </c>
      <c r="E3740" s="471">
        <v>35.220074822618791</v>
      </c>
      <c r="F3740" s="467">
        <f>'2019 Actual plus Potential'!E3739</f>
        <v>25</v>
      </c>
    </row>
    <row r="3741" spans="1:6">
      <c r="A3741" s="467">
        <v>6</v>
      </c>
      <c r="B3741" s="467">
        <v>5</v>
      </c>
      <c r="C3741" s="467">
        <v>19</v>
      </c>
      <c r="D3741" s="471">
        <v>10.381631546712057</v>
      </c>
      <c r="E3741" s="471">
        <v>60.077668942162973</v>
      </c>
      <c r="F3741" s="467">
        <f>'2019 Actual plus Potential'!E3740</f>
        <v>9</v>
      </c>
    </row>
    <row r="3742" spans="1:6">
      <c r="A3742" s="467">
        <v>6</v>
      </c>
      <c r="B3742" s="467">
        <v>5</v>
      </c>
      <c r="C3742" s="467">
        <v>20</v>
      </c>
      <c r="D3742" s="471">
        <v>3.6118584174399699</v>
      </c>
      <c r="E3742" s="471">
        <v>57.94681686734036</v>
      </c>
      <c r="F3742" s="467">
        <f>'2019 Actual plus Potential'!E3741</f>
        <v>70</v>
      </c>
    </row>
    <row r="3743" spans="1:6">
      <c r="A3743" s="467">
        <v>6</v>
      </c>
      <c r="B3743" s="467">
        <v>5</v>
      </c>
      <c r="C3743" s="467">
        <v>21</v>
      </c>
      <c r="D3743" s="471">
        <v>0.23438180706260639</v>
      </c>
      <c r="E3743" s="471">
        <v>62.297697645667597</v>
      </c>
      <c r="F3743" s="467">
        <f>'2019 Actual plus Potential'!E3742</f>
        <v>42</v>
      </c>
    </row>
    <row r="3744" spans="1:6">
      <c r="A3744" s="467">
        <v>6</v>
      </c>
      <c r="B3744" s="467">
        <v>5</v>
      </c>
      <c r="C3744" s="467">
        <v>22</v>
      </c>
      <c r="D3744" s="471">
        <v>5.0425857284151787</v>
      </c>
      <c r="E3744" s="471">
        <v>39.696115781552358</v>
      </c>
      <c r="F3744" s="467">
        <f>'2019 Actual plus Potential'!E3743</f>
        <v>15</v>
      </c>
    </row>
    <row r="3745" spans="1:6">
      <c r="A3745" s="467">
        <v>6</v>
      </c>
      <c r="B3745" s="467">
        <v>5</v>
      </c>
      <c r="C3745" s="467">
        <v>23</v>
      </c>
      <c r="D3745" s="471">
        <v>6.9147999989400599</v>
      </c>
      <c r="E3745" s="471">
        <v>57.439918135884767</v>
      </c>
      <c r="F3745" s="467">
        <f>'2019 Actual plus Potential'!E3744</f>
        <v>3</v>
      </c>
    </row>
    <row r="3746" spans="1:6">
      <c r="A3746" s="467">
        <v>6</v>
      </c>
      <c r="B3746" s="467">
        <v>5</v>
      </c>
      <c r="C3746" s="467">
        <v>24</v>
      </c>
      <c r="D3746" s="471">
        <v>2.4595477471917282</v>
      </c>
      <c r="E3746" s="471">
        <v>21.963264943023006</v>
      </c>
      <c r="F3746" s="467">
        <f>'2019 Actual plus Potential'!E3745</f>
        <v>14</v>
      </c>
    </row>
    <row r="3747" spans="1:6">
      <c r="A3747" s="467">
        <v>6</v>
      </c>
      <c r="B3747" s="467">
        <v>6</v>
      </c>
      <c r="C3747" s="467">
        <v>1</v>
      </c>
      <c r="D3747" s="471">
        <v>3.9964898457161628</v>
      </c>
      <c r="E3747" s="471">
        <v>3.6695400451515803</v>
      </c>
      <c r="F3747" s="467">
        <f>'2019 Actual plus Potential'!E3746</f>
        <v>32</v>
      </c>
    </row>
    <row r="3748" spans="1:6">
      <c r="A3748" s="467">
        <v>6</v>
      </c>
      <c r="B3748" s="467">
        <v>6</v>
      </c>
      <c r="C3748" s="467">
        <v>2</v>
      </c>
      <c r="D3748" s="471">
        <v>0.1848330042151167</v>
      </c>
      <c r="E3748" s="471">
        <v>15.382968447645666</v>
      </c>
      <c r="F3748" s="467">
        <f>'2019 Actual plus Potential'!E3747</f>
        <v>39</v>
      </c>
    </row>
    <row r="3749" spans="1:6">
      <c r="A3749" s="467">
        <v>6</v>
      </c>
      <c r="B3749" s="467">
        <v>6</v>
      </c>
      <c r="C3749" s="467">
        <v>3</v>
      </c>
      <c r="D3749" s="471">
        <v>0</v>
      </c>
      <c r="E3749" s="471">
        <v>0.91288706729735536</v>
      </c>
      <c r="F3749" s="467">
        <f>'2019 Actual plus Potential'!E3748</f>
        <v>24</v>
      </c>
    </row>
    <row r="3750" spans="1:6">
      <c r="A3750" s="467">
        <v>6</v>
      </c>
      <c r="B3750" s="467">
        <v>6</v>
      </c>
      <c r="C3750" s="467">
        <v>4</v>
      </c>
      <c r="D3750" s="471">
        <v>9.0918471175343199E-2</v>
      </c>
      <c r="E3750" s="471">
        <v>6.0202046871640507</v>
      </c>
      <c r="F3750" s="467">
        <f>'2019 Actual plus Potential'!E3749</f>
        <v>30</v>
      </c>
    </row>
    <row r="3751" spans="1:6">
      <c r="A3751" s="467">
        <v>6</v>
      </c>
      <c r="B3751" s="467">
        <v>6</v>
      </c>
      <c r="C3751" s="467">
        <v>5</v>
      </c>
      <c r="D3751" s="471">
        <v>6.6259502170895532E-2</v>
      </c>
      <c r="E3751" s="471">
        <v>20.423794721565255</v>
      </c>
      <c r="F3751" s="467">
        <f>'2019 Actual plus Potential'!E3750</f>
        <v>30</v>
      </c>
    </row>
    <row r="3752" spans="1:6">
      <c r="A3752" s="467">
        <v>6</v>
      </c>
      <c r="B3752" s="467">
        <v>6</v>
      </c>
      <c r="C3752" s="467">
        <v>6</v>
      </c>
      <c r="D3752" s="471">
        <v>0.36380081905375178</v>
      </c>
      <c r="E3752" s="471">
        <v>13.895126800688026</v>
      </c>
      <c r="F3752" s="467">
        <f>'2019 Actual plus Potential'!E3751</f>
        <v>42</v>
      </c>
    </row>
    <row r="3753" spans="1:6">
      <c r="A3753" s="467">
        <v>6</v>
      </c>
      <c r="B3753" s="467">
        <v>6</v>
      </c>
      <c r="C3753" s="467">
        <v>7</v>
      </c>
      <c r="D3753" s="471">
        <v>3.7561692153445465</v>
      </c>
      <c r="E3753" s="471">
        <v>7.5158688454095897</v>
      </c>
      <c r="F3753" s="467">
        <f>'2019 Actual plus Potential'!E3752</f>
        <v>46</v>
      </c>
    </row>
    <row r="3754" spans="1:6">
      <c r="A3754" s="467">
        <v>6</v>
      </c>
      <c r="B3754" s="467">
        <v>6</v>
      </c>
      <c r="C3754" s="467">
        <v>8</v>
      </c>
      <c r="D3754" s="471">
        <v>8.0827192070054954E-2</v>
      </c>
      <c r="E3754" s="471">
        <v>8.2034675876155667</v>
      </c>
      <c r="F3754" s="467">
        <f>'2019 Actual plus Potential'!E3753</f>
        <v>52</v>
      </c>
    </row>
    <row r="3755" spans="1:6">
      <c r="A3755" s="467">
        <v>6</v>
      </c>
      <c r="B3755" s="467">
        <v>6</v>
      </c>
      <c r="C3755" s="467">
        <v>9</v>
      </c>
      <c r="D3755" s="471">
        <v>0.57797005908578314</v>
      </c>
      <c r="E3755" s="471">
        <v>6.0076886691034188</v>
      </c>
      <c r="F3755" s="467">
        <f>'2019 Actual plus Potential'!E3754</f>
        <v>42</v>
      </c>
    </row>
    <row r="3756" spans="1:6">
      <c r="A3756" s="467">
        <v>6</v>
      </c>
      <c r="B3756" s="467">
        <v>6</v>
      </c>
      <c r="C3756" s="467">
        <v>10</v>
      </c>
      <c r="D3756" s="471">
        <v>2.3391276068842153</v>
      </c>
      <c r="E3756" s="471">
        <v>0.37391603956138458</v>
      </c>
      <c r="F3756" s="467">
        <f>'2019 Actual plus Potential'!E3755</f>
        <v>40</v>
      </c>
    </row>
    <row r="3757" spans="1:6">
      <c r="A3757" s="467">
        <v>6</v>
      </c>
      <c r="B3757" s="467">
        <v>6</v>
      </c>
      <c r="C3757" s="467">
        <v>11</v>
      </c>
      <c r="D3757" s="471">
        <v>8.7957886228199698</v>
      </c>
      <c r="E3757" s="471">
        <v>0.49751171791012683</v>
      </c>
      <c r="F3757" s="467">
        <f>'2019 Actual plus Potential'!E3756</f>
        <v>24</v>
      </c>
    </row>
    <row r="3758" spans="1:6">
      <c r="A3758" s="467">
        <v>6</v>
      </c>
      <c r="B3758" s="467">
        <v>6</v>
      </c>
      <c r="C3758" s="467">
        <v>12</v>
      </c>
      <c r="D3758" s="471">
        <v>9.6952589306375749</v>
      </c>
      <c r="E3758" s="471">
        <v>0.78068662653192855</v>
      </c>
      <c r="F3758" s="467">
        <f>'2019 Actual plus Potential'!E3757</f>
        <v>20</v>
      </c>
    </row>
    <row r="3759" spans="1:6">
      <c r="A3759" s="467">
        <v>6</v>
      </c>
      <c r="B3759" s="467">
        <v>6</v>
      </c>
      <c r="C3759" s="467">
        <v>13</v>
      </c>
      <c r="D3759" s="471">
        <v>5.6929726974852768</v>
      </c>
      <c r="E3759" s="471">
        <v>3.9143846484626965</v>
      </c>
      <c r="F3759" s="467">
        <f>'2019 Actual plus Potential'!E3758</f>
        <v>22</v>
      </c>
    </row>
    <row r="3760" spans="1:6">
      <c r="A3760" s="467">
        <v>6</v>
      </c>
      <c r="B3760" s="467">
        <v>6</v>
      </c>
      <c r="C3760" s="467">
        <v>14</v>
      </c>
      <c r="D3760" s="471">
        <v>3.6930982833450519</v>
      </c>
      <c r="E3760" s="471">
        <v>3.926118415394539</v>
      </c>
      <c r="F3760" s="467">
        <f>'2019 Actual plus Potential'!E3759</f>
        <v>29</v>
      </c>
    </row>
    <row r="3761" spans="1:6">
      <c r="A3761" s="467">
        <v>6</v>
      </c>
      <c r="B3761" s="467">
        <v>6</v>
      </c>
      <c r="C3761" s="467">
        <v>15</v>
      </c>
      <c r="D3761" s="471">
        <v>4.7135724894247586</v>
      </c>
      <c r="E3761" s="471">
        <v>17.576400612771447</v>
      </c>
      <c r="F3761" s="467">
        <f>'2019 Actual plus Potential'!E3760</f>
        <v>63</v>
      </c>
    </row>
    <row r="3762" spans="1:6">
      <c r="A3762" s="467">
        <v>6</v>
      </c>
      <c r="B3762" s="467">
        <v>6</v>
      </c>
      <c r="C3762" s="467">
        <v>16</v>
      </c>
      <c r="D3762" s="471">
        <v>8.3452212660569653</v>
      </c>
      <c r="E3762" s="471">
        <v>28.689842399483982</v>
      </c>
      <c r="F3762" s="467">
        <f>'2019 Actual plus Potential'!E3761</f>
        <v>91</v>
      </c>
    </row>
    <row r="3763" spans="1:6">
      <c r="A3763" s="467">
        <v>6</v>
      </c>
      <c r="B3763" s="467">
        <v>6</v>
      </c>
      <c r="C3763" s="467">
        <v>17</v>
      </c>
      <c r="D3763" s="471">
        <v>12.407284737614303</v>
      </c>
      <c r="E3763" s="471">
        <v>15.942278004730166</v>
      </c>
      <c r="F3763" s="467">
        <f>'2019 Actual plus Potential'!E3762</f>
        <v>83</v>
      </c>
    </row>
    <row r="3764" spans="1:6">
      <c r="A3764" s="467">
        <v>6</v>
      </c>
      <c r="B3764" s="467">
        <v>6</v>
      </c>
      <c r="C3764" s="467">
        <v>18</v>
      </c>
      <c r="D3764" s="471">
        <v>17.19810847586448</v>
      </c>
      <c r="E3764" s="471">
        <v>16.777722210277357</v>
      </c>
      <c r="F3764" s="467">
        <f>'2019 Actual plus Potential'!E3763</f>
        <v>50</v>
      </c>
    </row>
    <row r="3765" spans="1:6">
      <c r="A3765" s="467">
        <v>6</v>
      </c>
      <c r="B3765" s="467">
        <v>6</v>
      </c>
      <c r="C3765" s="467">
        <v>19</v>
      </c>
      <c r="D3765" s="471">
        <v>18.108253091719213</v>
      </c>
      <c r="E3765" s="471">
        <v>27.410861803913139</v>
      </c>
      <c r="F3765" s="467">
        <f>'2019 Actual plus Potential'!E3764</f>
        <v>39</v>
      </c>
    </row>
    <row r="3766" spans="1:6">
      <c r="A3766" s="467">
        <v>6</v>
      </c>
      <c r="B3766" s="467">
        <v>6</v>
      </c>
      <c r="C3766" s="467">
        <v>20</v>
      </c>
      <c r="D3766" s="471">
        <v>8.2459156286469071</v>
      </c>
      <c r="E3766" s="471">
        <v>28.350345409589337</v>
      </c>
      <c r="F3766" s="467">
        <f>'2019 Actual plus Potential'!E3765</f>
        <v>57</v>
      </c>
    </row>
    <row r="3767" spans="1:6">
      <c r="A3767" s="467">
        <v>6</v>
      </c>
      <c r="B3767" s="467">
        <v>6</v>
      </c>
      <c r="C3767" s="467">
        <v>21</v>
      </c>
      <c r="D3767" s="471">
        <v>2.5809736950414233</v>
      </c>
      <c r="E3767" s="471">
        <v>24.113673296065361</v>
      </c>
      <c r="F3767" s="467">
        <f>'2019 Actual plus Potential'!E3766</f>
        <v>62</v>
      </c>
    </row>
    <row r="3768" spans="1:6">
      <c r="A3768" s="467">
        <v>6</v>
      </c>
      <c r="B3768" s="467">
        <v>6</v>
      </c>
      <c r="C3768" s="467">
        <v>22</v>
      </c>
      <c r="D3768" s="471">
        <v>55.21027855544019</v>
      </c>
      <c r="E3768" s="471">
        <v>22.94890136529779</v>
      </c>
      <c r="F3768" s="467">
        <f>'2019 Actual plus Potential'!E3767</f>
        <v>79</v>
      </c>
    </row>
    <row r="3769" spans="1:6">
      <c r="A3769" s="467">
        <v>6</v>
      </c>
      <c r="B3769" s="467">
        <v>6</v>
      </c>
      <c r="C3769" s="467">
        <v>23</v>
      </c>
      <c r="D3769" s="471">
        <v>70.018003106662931</v>
      </c>
      <c r="E3769" s="471">
        <v>44.488968447645668</v>
      </c>
      <c r="F3769" s="467">
        <f>'2019 Actual plus Potential'!E3768</f>
        <v>88</v>
      </c>
    </row>
    <row r="3770" spans="1:6">
      <c r="A3770" s="467">
        <v>6</v>
      </c>
      <c r="B3770" s="467">
        <v>6</v>
      </c>
      <c r="C3770" s="467">
        <v>24</v>
      </c>
      <c r="D3770" s="471">
        <v>89.355030483232156</v>
      </c>
      <c r="E3770" s="471">
        <v>53.710144753816387</v>
      </c>
      <c r="F3770" s="467">
        <f>'2019 Actual plus Potential'!E3769</f>
        <v>91</v>
      </c>
    </row>
    <row r="3771" spans="1:6">
      <c r="A3771" s="467">
        <v>6</v>
      </c>
      <c r="B3771" s="467">
        <v>7</v>
      </c>
      <c r="C3771" s="467">
        <v>1</v>
      </c>
      <c r="D3771" s="471">
        <v>66.677241228245521</v>
      </c>
      <c r="E3771" s="471">
        <v>16.995188024080843</v>
      </c>
      <c r="F3771" s="467">
        <f>'2019 Actual plus Potential'!E3770</f>
        <v>98</v>
      </c>
    </row>
    <row r="3772" spans="1:6">
      <c r="A3772" s="467">
        <v>6</v>
      </c>
      <c r="B3772" s="467">
        <v>7</v>
      </c>
      <c r="C3772" s="467">
        <v>2</v>
      </c>
      <c r="D3772" s="471">
        <v>35.279495971689464</v>
      </c>
      <c r="E3772" s="471">
        <v>3.1274400129004518</v>
      </c>
      <c r="F3772" s="467">
        <f>'2019 Actual plus Potential'!E3771</f>
        <v>101</v>
      </c>
    </row>
    <row r="3773" spans="1:6">
      <c r="A3773" s="467">
        <v>6</v>
      </c>
      <c r="B3773" s="467">
        <v>7</v>
      </c>
      <c r="C3773" s="467">
        <v>3</v>
      </c>
      <c r="D3773" s="471">
        <v>11.617424667090317</v>
      </c>
      <c r="E3773" s="471">
        <v>2.2505364975274134</v>
      </c>
      <c r="F3773" s="467">
        <f>'2019 Actual plus Potential'!E3772</f>
        <v>102</v>
      </c>
    </row>
    <row r="3774" spans="1:6">
      <c r="A3774" s="467">
        <v>6</v>
      </c>
      <c r="B3774" s="467">
        <v>7</v>
      </c>
      <c r="C3774" s="467">
        <v>4</v>
      </c>
      <c r="D3774" s="471">
        <v>18.672241382272944</v>
      </c>
      <c r="E3774" s="471">
        <v>0.39581907116749088</v>
      </c>
      <c r="F3774" s="467">
        <f>'2019 Actual plus Potential'!E3773</f>
        <v>103</v>
      </c>
    </row>
    <row r="3775" spans="1:6">
      <c r="A3775" s="467">
        <v>6</v>
      </c>
      <c r="B3775" s="467">
        <v>7</v>
      </c>
      <c r="C3775" s="467">
        <v>5</v>
      </c>
      <c r="D3775" s="471">
        <v>53.714664407318793</v>
      </c>
      <c r="E3775" s="471">
        <v>2.2622702644592563</v>
      </c>
      <c r="F3775" s="467">
        <f>'2019 Actual plus Potential'!E3774</f>
        <v>102</v>
      </c>
    </row>
    <row r="3776" spans="1:6">
      <c r="A3776" s="467">
        <v>6</v>
      </c>
      <c r="B3776" s="467">
        <v>7</v>
      </c>
      <c r="C3776" s="467">
        <v>6</v>
      </c>
      <c r="D3776" s="471">
        <v>112.29512997642661</v>
      </c>
      <c r="E3776" s="471">
        <v>10.256094549559235</v>
      </c>
      <c r="F3776" s="467">
        <f>'2019 Actual plus Potential'!E3775</f>
        <v>101</v>
      </c>
    </row>
    <row r="3777" spans="1:6">
      <c r="A3777" s="467">
        <v>6</v>
      </c>
      <c r="B3777" s="467">
        <v>7</v>
      </c>
      <c r="C3777" s="467">
        <v>7</v>
      </c>
      <c r="D3777" s="471">
        <v>56.2145264667124</v>
      </c>
      <c r="E3777" s="471">
        <v>6.7594320038701348</v>
      </c>
      <c r="F3777" s="467">
        <f>'2019 Actual plus Potential'!E3776</f>
        <v>99</v>
      </c>
    </row>
    <row r="3778" spans="1:6">
      <c r="A3778" s="467">
        <v>6</v>
      </c>
      <c r="B3778" s="467">
        <v>7</v>
      </c>
      <c r="C3778" s="467">
        <v>8</v>
      </c>
      <c r="D3778" s="471">
        <v>13.211394149708866</v>
      </c>
      <c r="E3778" s="471">
        <v>20.969023758331545</v>
      </c>
      <c r="F3778" s="467">
        <f>'2019 Actual plus Potential'!E3777</f>
        <v>102</v>
      </c>
    </row>
    <row r="3779" spans="1:6">
      <c r="A3779" s="467">
        <v>6</v>
      </c>
      <c r="B3779" s="467">
        <v>7</v>
      </c>
      <c r="C3779" s="467">
        <v>9</v>
      </c>
      <c r="D3779" s="471">
        <v>13.267654451580702</v>
      </c>
      <c r="E3779" s="471">
        <v>42.568541926467425</v>
      </c>
      <c r="F3779" s="467">
        <f>'2019 Actual plus Potential'!E3778</f>
        <v>100</v>
      </c>
    </row>
    <row r="3780" spans="1:6">
      <c r="A3780" s="467">
        <v>6</v>
      </c>
      <c r="B3780" s="467">
        <v>7</v>
      </c>
      <c r="C3780" s="467">
        <v>10</v>
      </c>
      <c r="D3780" s="471">
        <v>13.858763587506406</v>
      </c>
      <c r="E3780" s="471">
        <v>57.664424209847347</v>
      </c>
      <c r="F3780" s="467">
        <f>'2019 Actual plus Potential'!E3779</f>
        <v>96</v>
      </c>
    </row>
    <row r="3781" spans="1:6">
      <c r="A3781" s="467">
        <v>6</v>
      </c>
      <c r="B3781" s="467">
        <v>7</v>
      </c>
      <c r="C3781" s="467">
        <v>11</v>
      </c>
      <c r="D3781" s="471">
        <v>19.162109571269891</v>
      </c>
      <c r="E3781" s="471">
        <v>45.394815254783914</v>
      </c>
      <c r="F3781" s="467">
        <f>'2019 Actual plus Potential'!E3780</f>
        <v>85</v>
      </c>
    </row>
    <row r="3782" spans="1:6">
      <c r="A3782" s="467">
        <v>6</v>
      </c>
      <c r="B3782" s="467">
        <v>7</v>
      </c>
      <c r="C3782" s="467">
        <v>12</v>
      </c>
      <c r="D3782" s="471">
        <v>14.443997134479019</v>
      </c>
      <c r="E3782" s="471">
        <v>43.380518598150935</v>
      </c>
      <c r="F3782" s="467">
        <f>'2019 Actual plus Potential'!E3781</f>
        <v>69</v>
      </c>
    </row>
    <row r="3783" spans="1:6">
      <c r="A3783" s="467">
        <v>6</v>
      </c>
      <c r="B3783" s="467">
        <v>7</v>
      </c>
      <c r="C3783" s="467">
        <v>13</v>
      </c>
      <c r="D3783" s="471">
        <v>11.116390006440458</v>
      </c>
      <c r="E3783" s="471">
        <v>47.823705009675344</v>
      </c>
      <c r="F3783" s="467">
        <f>'2019 Actual plus Potential'!E3782</f>
        <v>61</v>
      </c>
    </row>
    <row r="3784" spans="1:6">
      <c r="A3784" s="467">
        <v>6</v>
      </c>
      <c r="B3784" s="467">
        <v>7</v>
      </c>
      <c r="C3784" s="467">
        <v>14</v>
      </c>
      <c r="D3784" s="471">
        <v>14.289010350851296</v>
      </c>
      <c r="E3784" s="471">
        <v>38.266160718125136</v>
      </c>
      <c r="F3784" s="467">
        <f>'2019 Actual plus Potential'!E3783</f>
        <v>74</v>
      </c>
    </row>
    <row r="3785" spans="1:6">
      <c r="A3785" s="467">
        <v>6</v>
      </c>
      <c r="B3785" s="467">
        <v>7</v>
      </c>
      <c r="C3785" s="467">
        <v>15</v>
      </c>
      <c r="D3785" s="471">
        <v>16.809397565736443</v>
      </c>
      <c r="E3785" s="471">
        <v>37.7021576542679</v>
      </c>
      <c r="F3785" s="467">
        <f>'2019 Actual plus Potential'!E3784</f>
        <v>71</v>
      </c>
    </row>
    <row r="3786" spans="1:6">
      <c r="A3786" s="467">
        <v>6</v>
      </c>
      <c r="B3786" s="467">
        <v>7</v>
      </c>
      <c r="C3786" s="467">
        <v>16</v>
      </c>
      <c r="D3786" s="471">
        <v>7.6062399752273064</v>
      </c>
      <c r="E3786" s="471">
        <v>41.715888196086865</v>
      </c>
      <c r="F3786" s="467">
        <f>'2019 Actual plus Potential'!E3785</f>
        <v>72</v>
      </c>
    </row>
    <row r="3787" spans="1:6">
      <c r="A3787" s="467">
        <v>6</v>
      </c>
      <c r="B3787" s="467">
        <v>7</v>
      </c>
      <c r="C3787" s="467">
        <v>17</v>
      </c>
      <c r="D3787" s="471">
        <v>4.5412725915913352</v>
      </c>
      <c r="E3787" s="471">
        <v>38.211403139109869</v>
      </c>
      <c r="F3787" s="467">
        <f>'2019 Actual plus Potential'!E3786</f>
        <v>81</v>
      </c>
    </row>
    <row r="3788" spans="1:6">
      <c r="A3788" s="467">
        <v>6</v>
      </c>
      <c r="B3788" s="467">
        <v>7</v>
      </c>
      <c r="C3788" s="467">
        <v>18</v>
      </c>
      <c r="D3788" s="471">
        <v>4.58546061343948</v>
      </c>
      <c r="E3788" s="471">
        <v>31.714025263384219</v>
      </c>
      <c r="F3788" s="467">
        <f>'2019 Actual plus Potential'!E3787</f>
        <v>54</v>
      </c>
    </row>
    <row r="3789" spans="1:6">
      <c r="A3789" s="467">
        <v>6</v>
      </c>
      <c r="B3789" s="467">
        <v>7</v>
      </c>
      <c r="C3789" s="467">
        <v>19</v>
      </c>
      <c r="D3789" s="471">
        <v>3.6434228822901642</v>
      </c>
      <c r="E3789" s="471">
        <v>18.414973822833801</v>
      </c>
      <c r="F3789" s="467">
        <f>'2019 Actual plus Potential'!E3788</f>
        <v>35</v>
      </c>
    </row>
    <row r="3790" spans="1:6">
      <c r="A3790" s="467">
        <v>6</v>
      </c>
      <c r="B3790" s="467">
        <v>7</v>
      </c>
      <c r="C3790" s="467">
        <v>20</v>
      </c>
      <c r="D3790" s="471">
        <v>3.0542904323501769</v>
      </c>
      <c r="E3790" s="471">
        <v>12.398680391313695</v>
      </c>
      <c r="F3790" s="467">
        <f>'2019 Actual plus Potential'!E3789</f>
        <v>41</v>
      </c>
    </row>
    <row r="3791" spans="1:6">
      <c r="A3791" s="467">
        <v>6</v>
      </c>
      <c r="B3791" s="467">
        <v>7</v>
      </c>
      <c r="C3791" s="467">
        <v>21</v>
      </c>
      <c r="D3791" s="471">
        <v>27.394940620877666</v>
      </c>
      <c r="E3791" s="471">
        <v>4.2812604278649751</v>
      </c>
      <c r="F3791" s="467">
        <f>'2019 Actual plus Potential'!E3790</f>
        <v>90</v>
      </c>
    </row>
    <row r="3792" spans="1:6">
      <c r="A3792" s="467">
        <v>6</v>
      </c>
      <c r="B3792" s="467">
        <v>7</v>
      </c>
      <c r="C3792" s="467">
        <v>22</v>
      </c>
      <c r="D3792" s="471">
        <v>77.587330891984564</v>
      </c>
      <c r="E3792" s="471">
        <v>9.2055312835949259</v>
      </c>
      <c r="F3792" s="467">
        <f>'2019 Actual plus Potential'!E3791</f>
        <v>46</v>
      </c>
    </row>
    <row r="3793" spans="1:6">
      <c r="A3793" s="467">
        <v>6</v>
      </c>
      <c r="B3793" s="467">
        <v>7</v>
      </c>
      <c r="C3793" s="467">
        <v>23</v>
      </c>
      <c r="D3793" s="471">
        <v>114.44685970895426</v>
      </c>
      <c r="E3793" s="471">
        <v>33.190133143410023</v>
      </c>
      <c r="F3793" s="467">
        <f>'2019 Actual plus Potential'!E3792</f>
        <v>32</v>
      </c>
    </row>
    <row r="3794" spans="1:6">
      <c r="A3794" s="467">
        <v>6</v>
      </c>
      <c r="B3794" s="467">
        <v>7</v>
      </c>
      <c r="C3794" s="467">
        <v>24</v>
      </c>
      <c r="D3794" s="471">
        <v>113.69946456285672</v>
      </c>
      <c r="E3794" s="471">
        <v>42.473889539883892</v>
      </c>
      <c r="F3794" s="467">
        <f>'2019 Actual plus Potential'!E3793</f>
        <v>86</v>
      </c>
    </row>
    <row r="3795" spans="1:6">
      <c r="A3795" s="467">
        <v>6</v>
      </c>
      <c r="B3795" s="467">
        <v>8</v>
      </c>
      <c r="C3795" s="467">
        <v>1</v>
      </c>
      <c r="D3795" s="471">
        <v>111.02327873980086</v>
      </c>
      <c r="E3795" s="471">
        <v>62.599646581380348</v>
      </c>
      <c r="F3795" s="467">
        <f>'2019 Actual plus Potential'!E3794</f>
        <v>90</v>
      </c>
    </row>
    <row r="3796" spans="1:6">
      <c r="A3796" s="467">
        <v>6</v>
      </c>
      <c r="B3796" s="467">
        <v>8</v>
      </c>
      <c r="C3796" s="467">
        <v>2</v>
      </c>
      <c r="D3796" s="471">
        <v>86.566600122231463</v>
      </c>
      <c r="E3796" s="471">
        <v>75.24551832939153</v>
      </c>
      <c r="F3796" s="467">
        <f>'2019 Actual plus Potential'!E3795</f>
        <v>101</v>
      </c>
    </row>
    <row r="3797" spans="1:6">
      <c r="A3797" s="467">
        <v>6</v>
      </c>
      <c r="B3797" s="467">
        <v>8</v>
      </c>
      <c r="C3797" s="467">
        <v>3</v>
      </c>
      <c r="D3797" s="471">
        <v>101.00789477642485</v>
      </c>
      <c r="E3797" s="471">
        <v>68.869389378628256</v>
      </c>
      <c r="F3797" s="467">
        <f>'2019 Actual plus Potential'!E3796</f>
        <v>100</v>
      </c>
    </row>
    <row r="3798" spans="1:6">
      <c r="A3798" s="467">
        <v>6</v>
      </c>
      <c r="B3798" s="467">
        <v>8</v>
      </c>
      <c r="C3798" s="467">
        <v>4</v>
      </c>
      <c r="D3798" s="471">
        <v>131.0941627840827</v>
      </c>
      <c r="E3798" s="471">
        <v>80.129112126424431</v>
      </c>
      <c r="F3798" s="467">
        <f>'2019 Actual plus Potential'!E3797</f>
        <v>97</v>
      </c>
    </row>
    <row r="3799" spans="1:6">
      <c r="A3799" s="467">
        <v>6</v>
      </c>
      <c r="B3799" s="467">
        <v>8</v>
      </c>
      <c r="C3799" s="467">
        <v>5</v>
      </c>
      <c r="D3799" s="471">
        <v>106.52004565050093</v>
      </c>
      <c r="E3799" s="471">
        <v>87.829592238228344</v>
      </c>
      <c r="F3799" s="467">
        <f>'2019 Actual plus Potential'!E3798</f>
        <v>88</v>
      </c>
    </row>
    <row r="3800" spans="1:6">
      <c r="A3800" s="467">
        <v>6</v>
      </c>
      <c r="B3800" s="467">
        <v>8</v>
      </c>
      <c r="C3800" s="467">
        <v>6</v>
      </c>
      <c r="D3800" s="471">
        <v>5.8230587612056564</v>
      </c>
      <c r="E3800" s="471">
        <v>58.381748494947324</v>
      </c>
      <c r="F3800" s="467">
        <f>'2019 Actual plus Potential'!E3799</f>
        <v>89</v>
      </c>
    </row>
    <row r="3801" spans="1:6">
      <c r="A3801" s="467">
        <v>6</v>
      </c>
      <c r="B3801" s="467">
        <v>8</v>
      </c>
      <c r="C3801" s="467">
        <v>7</v>
      </c>
      <c r="D3801" s="471">
        <v>73.90243796471789</v>
      </c>
      <c r="E3801" s="471">
        <v>36.89018098258439</v>
      </c>
      <c r="F3801" s="467">
        <f>'2019 Actual plus Potential'!E3800</f>
        <v>85</v>
      </c>
    </row>
    <row r="3802" spans="1:6">
      <c r="A3802" s="467">
        <v>6</v>
      </c>
      <c r="B3802" s="467">
        <v>8</v>
      </c>
      <c r="C3802" s="467">
        <v>8</v>
      </c>
      <c r="D3802" s="471">
        <v>61.332386929375417</v>
      </c>
      <c r="E3802" s="471">
        <v>35.432847129649538</v>
      </c>
      <c r="F3802" s="467">
        <f>'2019 Actual plus Potential'!E3801</f>
        <v>86</v>
      </c>
    </row>
    <row r="3803" spans="1:6">
      <c r="A3803" s="467">
        <v>6</v>
      </c>
      <c r="B3803" s="467">
        <v>8</v>
      </c>
      <c r="C3803" s="467">
        <v>9</v>
      </c>
      <c r="D3803" s="471">
        <v>54.620584578094658</v>
      </c>
      <c r="E3803" s="471">
        <v>41.951345785852503</v>
      </c>
      <c r="F3803" s="467">
        <f>'2019 Actual plus Potential'!E3802</f>
        <v>84</v>
      </c>
    </row>
    <row r="3804" spans="1:6">
      <c r="A3804" s="467">
        <v>6</v>
      </c>
      <c r="B3804" s="467">
        <v>8</v>
      </c>
      <c r="C3804" s="467">
        <v>10</v>
      </c>
      <c r="D3804" s="471">
        <v>58.58017092687065</v>
      </c>
      <c r="E3804" s="471">
        <v>39.183741292195229</v>
      </c>
      <c r="F3804" s="467">
        <f>'2019 Actual plus Potential'!E3803</f>
        <v>88</v>
      </c>
    </row>
    <row r="3805" spans="1:6">
      <c r="A3805" s="467">
        <v>6</v>
      </c>
      <c r="B3805" s="467">
        <v>8</v>
      </c>
      <c r="C3805" s="467">
        <v>11</v>
      </c>
      <c r="D3805" s="471">
        <v>64.912698821650821</v>
      </c>
      <c r="E3805" s="471">
        <v>46.518910126854436</v>
      </c>
      <c r="F3805" s="467">
        <f>'2019 Actual plus Potential'!E3804</f>
        <v>83</v>
      </c>
    </row>
    <row r="3806" spans="1:6">
      <c r="A3806" s="467">
        <v>6</v>
      </c>
      <c r="B3806" s="467">
        <v>8</v>
      </c>
      <c r="C3806" s="467">
        <v>12</v>
      </c>
      <c r="D3806" s="471">
        <v>55.889996908840963</v>
      </c>
      <c r="E3806" s="471">
        <v>33.327027090948185</v>
      </c>
      <c r="F3806" s="467">
        <f>'2019 Actual plus Potential'!E3805</f>
        <v>71</v>
      </c>
    </row>
    <row r="3807" spans="1:6">
      <c r="A3807" s="467">
        <v>6</v>
      </c>
      <c r="B3807" s="467">
        <v>8</v>
      </c>
      <c r="C3807" s="467">
        <v>13</v>
      </c>
      <c r="D3807" s="471">
        <v>110.51164359936872</v>
      </c>
      <c r="E3807" s="471">
        <v>34.321268275639646</v>
      </c>
      <c r="F3807" s="467">
        <f>'2019 Actual plus Potential'!E3806</f>
        <v>64</v>
      </c>
    </row>
    <row r="3808" spans="1:6">
      <c r="A3808" s="467">
        <v>6</v>
      </c>
      <c r="B3808" s="467">
        <v>8</v>
      </c>
      <c r="C3808" s="467">
        <v>14</v>
      </c>
      <c r="D3808" s="471">
        <v>119.85851001084602</v>
      </c>
      <c r="E3808" s="471">
        <v>42.82903155235433</v>
      </c>
      <c r="F3808" s="467">
        <f>'2019 Actual plus Potential'!E3807</f>
        <v>62</v>
      </c>
    </row>
    <row r="3809" spans="1:6">
      <c r="A3809" s="467">
        <v>6</v>
      </c>
      <c r="B3809" s="467">
        <v>8</v>
      </c>
      <c r="C3809" s="467">
        <v>15</v>
      </c>
      <c r="D3809" s="471">
        <v>113.77992667831528</v>
      </c>
      <c r="E3809" s="471">
        <v>45.61384557084498</v>
      </c>
      <c r="F3809" s="467">
        <f>'2019 Actual plus Potential'!E3808</f>
        <v>72</v>
      </c>
    </row>
    <row r="3810" spans="1:6">
      <c r="A3810" s="467">
        <v>6</v>
      </c>
      <c r="B3810" s="467">
        <v>8</v>
      </c>
      <c r="C3810" s="467">
        <v>16</v>
      </c>
      <c r="D3810" s="471">
        <v>127.94364913287096</v>
      </c>
      <c r="E3810" s="471">
        <v>29.8593078370243</v>
      </c>
      <c r="F3810" s="467">
        <f>'2019 Actual plus Potential'!E3809</f>
        <v>70</v>
      </c>
    </row>
    <row r="3811" spans="1:6">
      <c r="A3811" s="467">
        <v>6</v>
      </c>
      <c r="B3811" s="467">
        <v>8</v>
      </c>
      <c r="C3811" s="467">
        <v>17</v>
      </c>
      <c r="D3811" s="471">
        <v>129.69670012548215</v>
      </c>
      <c r="E3811" s="471">
        <v>33.995851806063214</v>
      </c>
      <c r="F3811" s="467">
        <f>'2019 Actual plus Potential'!E3810</f>
        <v>70</v>
      </c>
    </row>
    <row r="3812" spans="1:6">
      <c r="A3812" s="467">
        <v>6</v>
      </c>
      <c r="B3812" s="467">
        <v>8</v>
      </c>
      <c r="C3812" s="467">
        <v>18</v>
      </c>
      <c r="D3812" s="471">
        <v>122.73202022110506</v>
      </c>
      <c r="E3812" s="471">
        <v>20.900967910126855</v>
      </c>
      <c r="F3812" s="467">
        <f>'2019 Actual plus Potential'!E3811</f>
        <v>59</v>
      </c>
    </row>
    <row r="3813" spans="1:6">
      <c r="A3813" s="467">
        <v>6</v>
      </c>
      <c r="B3813" s="467">
        <v>8</v>
      </c>
      <c r="C3813" s="467">
        <v>19</v>
      </c>
      <c r="D3813" s="471">
        <v>103.58930698052905</v>
      </c>
      <c r="E3813" s="471">
        <v>7.3547251128789499</v>
      </c>
      <c r="F3813" s="467">
        <f>'2019 Actual plus Potential'!E3812</f>
        <v>46</v>
      </c>
    </row>
    <row r="3814" spans="1:6">
      <c r="A3814" s="467">
        <v>6</v>
      </c>
      <c r="B3814" s="467">
        <v>8</v>
      </c>
      <c r="C3814" s="467">
        <v>20</v>
      </c>
      <c r="D3814" s="471">
        <v>124.33124836410741</v>
      </c>
      <c r="E3814" s="471">
        <v>2.4953811008385296</v>
      </c>
      <c r="F3814" s="467">
        <f>'2019 Actual plus Potential'!E3813</f>
        <v>54</v>
      </c>
    </row>
    <row r="3815" spans="1:6">
      <c r="A3815" s="467">
        <v>6</v>
      </c>
      <c r="B3815" s="467">
        <v>8</v>
      </c>
      <c r="C3815" s="467">
        <v>21</v>
      </c>
      <c r="D3815" s="471">
        <v>122.28705354590693</v>
      </c>
      <c r="E3815" s="471">
        <v>5.8887864975274136</v>
      </c>
      <c r="F3815" s="467">
        <f>'2019 Actual plus Potential'!E3814</f>
        <v>27</v>
      </c>
    </row>
    <row r="3816" spans="1:6">
      <c r="A3816" s="467">
        <v>6</v>
      </c>
      <c r="B3816" s="467">
        <v>8</v>
      </c>
      <c r="C3816" s="467">
        <v>22</v>
      </c>
      <c r="D3816" s="471">
        <v>117.90048216592609</v>
      </c>
      <c r="E3816" s="471">
        <v>32.10749758116534</v>
      </c>
      <c r="F3816" s="467">
        <f>'2019 Actual plus Potential'!E3815</f>
        <v>13</v>
      </c>
    </row>
    <row r="3817" spans="1:6">
      <c r="A3817" s="467">
        <v>6</v>
      </c>
      <c r="B3817" s="467">
        <v>8</v>
      </c>
      <c r="C3817" s="467">
        <v>23</v>
      </c>
      <c r="D3817" s="471">
        <v>122.50423636704733</v>
      </c>
      <c r="E3817" s="471">
        <v>31.440237368307891</v>
      </c>
      <c r="F3817" s="467">
        <f>'2019 Actual plus Potential'!E3816</f>
        <v>17</v>
      </c>
    </row>
    <row r="3818" spans="1:6">
      <c r="A3818" s="467">
        <v>6</v>
      </c>
      <c r="B3818" s="467">
        <v>8</v>
      </c>
      <c r="C3818" s="467">
        <v>24</v>
      </c>
      <c r="D3818" s="471">
        <v>122.63117558044166</v>
      </c>
      <c r="E3818" s="471">
        <v>64.015521124489354</v>
      </c>
      <c r="F3818" s="467">
        <f>'2019 Actual plus Potential'!E3817</f>
        <v>27</v>
      </c>
    </row>
    <row r="3819" spans="1:6">
      <c r="A3819" s="467">
        <v>6</v>
      </c>
      <c r="B3819" s="467">
        <v>9</v>
      </c>
      <c r="C3819" s="467">
        <v>1</v>
      </c>
      <c r="D3819" s="471">
        <v>124.42269763206841</v>
      </c>
      <c r="E3819" s="471">
        <v>65.183422059772099</v>
      </c>
      <c r="F3819" s="467">
        <f>'2019 Actual plus Potential'!E3818</f>
        <v>30</v>
      </c>
    </row>
    <row r="3820" spans="1:6">
      <c r="A3820" s="467">
        <v>6</v>
      </c>
      <c r="B3820" s="467">
        <v>9</v>
      </c>
      <c r="C3820" s="467">
        <v>2</v>
      </c>
      <c r="D3820" s="471">
        <v>123.85362298766397</v>
      </c>
      <c r="E3820" s="471">
        <v>63.404582992904764</v>
      </c>
      <c r="F3820" s="467">
        <f>'2019 Actual plus Potential'!E3819</f>
        <v>31</v>
      </c>
    </row>
    <row r="3821" spans="1:6">
      <c r="A3821" s="467">
        <v>6</v>
      </c>
      <c r="B3821" s="467">
        <v>9</v>
      </c>
      <c r="C3821" s="467">
        <v>3</v>
      </c>
      <c r="D3821" s="471">
        <v>118.99306693108511</v>
      </c>
      <c r="E3821" s="471">
        <v>75.181373736830793</v>
      </c>
      <c r="F3821" s="467">
        <f>'2019 Actual plus Potential'!E3820</f>
        <v>51</v>
      </c>
    </row>
    <row r="3822" spans="1:6">
      <c r="A3822" s="467">
        <v>6</v>
      </c>
      <c r="B3822" s="467">
        <v>9</v>
      </c>
      <c r="C3822" s="467">
        <v>4</v>
      </c>
      <c r="D3822" s="471">
        <v>92.73383851031744</v>
      </c>
      <c r="E3822" s="471">
        <v>89.538028703504636</v>
      </c>
      <c r="F3822" s="467">
        <f>'2019 Actual plus Potential'!E3821</f>
        <v>60</v>
      </c>
    </row>
    <row r="3823" spans="1:6">
      <c r="A3823" s="467">
        <v>6</v>
      </c>
      <c r="B3823" s="467">
        <v>9</v>
      </c>
      <c r="C3823" s="467">
        <v>5</v>
      </c>
      <c r="D3823" s="471">
        <v>111.81019994250163</v>
      </c>
      <c r="E3823" s="471">
        <v>87.76153639002365</v>
      </c>
      <c r="F3823" s="467">
        <f>'2019 Actual plus Potential'!E3822</f>
        <v>60</v>
      </c>
    </row>
    <row r="3824" spans="1:6">
      <c r="A3824" s="467">
        <v>6</v>
      </c>
      <c r="B3824" s="467">
        <v>9</v>
      </c>
      <c r="C3824" s="467">
        <v>6</v>
      </c>
      <c r="D3824" s="471">
        <v>111.87480209124951</v>
      </c>
      <c r="E3824" s="471">
        <v>36.589014298000428</v>
      </c>
      <c r="F3824" s="467">
        <f>'2019 Actual plus Potential'!E3823</f>
        <v>59</v>
      </c>
    </row>
    <row r="3825" spans="1:6">
      <c r="A3825" s="467">
        <v>6</v>
      </c>
      <c r="B3825" s="467">
        <v>9</v>
      </c>
      <c r="C3825" s="467">
        <v>7</v>
      </c>
      <c r="D3825" s="471">
        <v>67.985400395899489</v>
      </c>
      <c r="E3825" s="471">
        <v>42.217311169640944</v>
      </c>
      <c r="F3825" s="467">
        <f>'2019 Actual plus Potential'!E3824</f>
        <v>53</v>
      </c>
    </row>
    <row r="3826" spans="1:6">
      <c r="A3826" s="467">
        <v>6</v>
      </c>
      <c r="B3826" s="467">
        <v>9</v>
      </c>
      <c r="C3826" s="467">
        <v>8</v>
      </c>
      <c r="D3826" s="471">
        <v>45.334719017144828</v>
      </c>
      <c r="E3826" s="471">
        <v>32.298366856589979</v>
      </c>
      <c r="F3826" s="467">
        <f>'2019 Actual plus Potential'!E3825</f>
        <v>35</v>
      </c>
    </row>
    <row r="3827" spans="1:6">
      <c r="A3827" s="467">
        <v>6</v>
      </c>
      <c r="B3827" s="467">
        <v>9</v>
      </c>
      <c r="C3827" s="467">
        <v>9</v>
      </c>
      <c r="D3827" s="471">
        <v>31.223925787792233</v>
      </c>
      <c r="E3827" s="471">
        <v>15.694304396903892</v>
      </c>
      <c r="F3827" s="467">
        <f>'2019 Actual plus Potential'!E3826</f>
        <v>15</v>
      </c>
    </row>
    <row r="3828" spans="1:6">
      <c r="A3828" s="467">
        <v>6</v>
      </c>
      <c r="B3828" s="467">
        <v>9</v>
      </c>
      <c r="C3828" s="467">
        <v>10</v>
      </c>
      <c r="D3828" s="471">
        <v>33.031180936256632</v>
      </c>
      <c r="E3828" s="471">
        <v>5.4382098473446572</v>
      </c>
      <c r="F3828" s="467">
        <f>'2019 Actual plus Potential'!E3827</f>
        <v>14</v>
      </c>
    </row>
    <row r="3829" spans="1:6">
      <c r="A3829" s="467">
        <v>6</v>
      </c>
      <c r="B3829" s="467">
        <v>9</v>
      </c>
      <c r="C3829" s="467">
        <v>11</v>
      </c>
      <c r="D3829" s="471">
        <v>50.764680040016152</v>
      </c>
      <c r="E3829" s="471">
        <v>1.9290312835949257</v>
      </c>
      <c r="F3829" s="467">
        <f>'2019 Actual plus Potential'!E3828</f>
        <v>12</v>
      </c>
    </row>
    <row r="3830" spans="1:6">
      <c r="A3830" s="467">
        <v>6</v>
      </c>
      <c r="B3830" s="467">
        <v>9</v>
      </c>
      <c r="C3830" s="467">
        <v>12</v>
      </c>
      <c r="D3830" s="471">
        <v>57.405244959237557</v>
      </c>
      <c r="E3830" s="471">
        <v>4.2976877015695552</v>
      </c>
      <c r="F3830" s="467">
        <f>'2019 Actual plus Potential'!E3829</f>
        <v>14</v>
      </c>
    </row>
    <row r="3831" spans="1:6">
      <c r="A3831" s="467">
        <v>6</v>
      </c>
      <c r="B3831" s="467">
        <v>9</v>
      </c>
      <c r="C3831" s="467">
        <v>13</v>
      </c>
      <c r="D3831" s="471">
        <v>40.883418459148388</v>
      </c>
      <c r="E3831" s="471">
        <v>1.8789672113523974</v>
      </c>
      <c r="F3831" s="467">
        <f>'2019 Actual plus Potential'!E3830</f>
        <v>11</v>
      </c>
    </row>
    <row r="3832" spans="1:6">
      <c r="A3832" s="467">
        <v>6</v>
      </c>
      <c r="B3832" s="467">
        <v>9</v>
      </c>
      <c r="C3832" s="467">
        <v>14</v>
      </c>
      <c r="D3832" s="471">
        <v>14.836377146405475</v>
      </c>
      <c r="E3832" s="471">
        <v>1.9634503332616644</v>
      </c>
      <c r="F3832" s="467">
        <f>'2019 Actual plus Potential'!E3831</f>
        <v>9</v>
      </c>
    </row>
    <row r="3833" spans="1:6">
      <c r="A3833" s="467">
        <v>6</v>
      </c>
      <c r="B3833" s="467">
        <v>9</v>
      </c>
      <c r="C3833" s="467">
        <v>15</v>
      </c>
      <c r="D3833" s="471">
        <v>16.744338671911862</v>
      </c>
      <c r="E3833" s="471">
        <v>1.7311217480111805</v>
      </c>
      <c r="F3833" s="467">
        <f>'2019 Actual plus Potential'!E3832</f>
        <v>8</v>
      </c>
    </row>
    <row r="3834" spans="1:6">
      <c r="A3834" s="467">
        <v>6</v>
      </c>
      <c r="B3834" s="467">
        <v>9</v>
      </c>
      <c r="C3834" s="467">
        <v>16</v>
      </c>
      <c r="D3834" s="471">
        <v>11.682656592657661</v>
      </c>
      <c r="E3834" s="471">
        <v>3.0797226940442912</v>
      </c>
      <c r="F3834" s="467">
        <f>'2019 Actual plus Potential'!E3833</f>
        <v>7</v>
      </c>
    </row>
    <row r="3835" spans="1:6">
      <c r="A3835" s="467">
        <v>6</v>
      </c>
      <c r="B3835" s="467">
        <v>9</v>
      </c>
      <c r="C3835" s="467">
        <v>17</v>
      </c>
      <c r="D3835" s="471">
        <v>3.7687729676004547</v>
      </c>
      <c r="E3835" s="471">
        <v>7.9773970113953991</v>
      </c>
      <c r="F3835" s="467">
        <f>'2019 Actual plus Potential'!E3834</f>
        <v>3</v>
      </c>
    </row>
    <row r="3836" spans="1:6">
      <c r="A3836" s="467">
        <v>6</v>
      </c>
      <c r="B3836" s="467">
        <v>9</v>
      </c>
      <c r="C3836" s="467">
        <v>18</v>
      </c>
      <c r="D3836" s="471">
        <v>5.2455803527249554</v>
      </c>
      <c r="E3836" s="471">
        <v>27.430418082132874</v>
      </c>
      <c r="F3836" s="467">
        <f>'2019 Actual plus Potential'!E3835</f>
        <v>1</v>
      </c>
    </row>
    <row r="3837" spans="1:6">
      <c r="A3837" s="467">
        <v>6</v>
      </c>
      <c r="B3837" s="467">
        <v>9</v>
      </c>
      <c r="C3837" s="467">
        <v>19</v>
      </c>
      <c r="D3837" s="471">
        <v>12.403348457055213</v>
      </c>
      <c r="E3837" s="471">
        <v>55.105680767576871</v>
      </c>
      <c r="F3837" s="467">
        <f>'2019 Actual plus Potential'!E3836</f>
        <v>2</v>
      </c>
    </row>
    <row r="3838" spans="1:6">
      <c r="A3838" s="467">
        <v>6</v>
      </c>
      <c r="B3838" s="467">
        <v>9</v>
      </c>
      <c r="C3838" s="467">
        <v>20</v>
      </c>
      <c r="D3838" s="471">
        <v>29.025705018643411</v>
      </c>
      <c r="E3838" s="471">
        <v>75.27211486777037</v>
      </c>
      <c r="F3838" s="467">
        <f>'2019 Actual plus Potential'!E3837</f>
        <v>0</v>
      </c>
    </row>
    <row r="3839" spans="1:6">
      <c r="A3839" s="467">
        <v>6</v>
      </c>
      <c r="B3839" s="467">
        <v>9</v>
      </c>
      <c r="C3839" s="467">
        <v>21</v>
      </c>
      <c r="D3839" s="471">
        <v>79.612891735070093</v>
      </c>
      <c r="E3839" s="471">
        <v>75.962060363362724</v>
      </c>
      <c r="F3839" s="467">
        <f>'2019 Actual plus Potential'!E3838</f>
        <v>1</v>
      </c>
    </row>
    <row r="3840" spans="1:6">
      <c r="A3840" s="467">
        <v>6</v>
      </c>
      <c r="B3840" s="467">
        <v>9</v>
      </c>
      <c r="C3840" s="467">
        <v>22</v>
      </c>
      <c r="D3840" s="471">
        <v>110.36973491438675</v>
      </c>
      <c r="E3840" s="471">
        <v>85.970181305095679</v>
      </c>
      <c r="F3840" s="467">
        <f>'2019 Actual plus Potential'!E3839</f>
        <v>4</v>
      </c>
    </row>
    <row r="3841" spans="1:6">
      <c r="A3841" s="467">
        <v>6</v>
      </c>
      <c r="B3841" s="467">
        <v>9</v>
      </c>
      <c r="C3841" s="467">
        <v>23</v>
      </c>
      <c r="D3841" s="471">
        <v>114.64912367924502</v>
      </c>
      <c r="E3841" s="471">
        <v>60.460189744141047</v>
      </c>
      <c r="F3841" s="467">
        <f>'2019 Actual plus Potential'!E3840</f>
        <v>5</v>
      </c>
    </row>
    <row r="3842" spans="1:6">
      <c r="A3842" s="467">
        <v>6</v>
      </c>
      <c r="B3842" s="467">
        <v>9</v>
      </c>
      <c r="C3842" s="467">
        <v>24</v>
      </c>
      <c r="D3842" s="471">
        <v>98.78698742202856</v>
      </c>
      <c r="E3842" s="471">
        <v>17.846277252203826</v>
      </c>
      <c r="F3842" s="467">
        <f>'2019 Actual plus Potential'!E3841</f>
        <v>6</v>
      </c>
    </row>
    <row r="3843" spans="1:6">
      <c r="A3843" s="467">
        <v>6</v>
      </c>
      <c r="B3843" s="467">
        <v>10</v>
      </c>
      <c r="C3843" s="467">
        <v>1</v>
      </c>
      <c r="D3843" s="471">
        <v>26.545102193558531</v>
      </c>
      <c r="E3843" s="471">
        <v>88.774551601806067</v>
      </c>
      <c r="F3843" s="467">
        <f>'2019 Actual plus Potential'!E3842</f>
        <v>9</v>
      </c>
    </row>
    <row r="3844" spans="1:6">
      <c r="A3844" s="467">
        <v>6</v>
      </c>
      <c r="B3844" s="467">
        <v>10</v>
      </c>
      <c r="C3844" s="467">
        <v>2</v>
      </c>
      <c r="D3844" s="471">
        <v>1.7053282453715544</v>
      </c>
      <c r="E3844" s="471">
        <v>85.10031804988175</v>
      </c>
      <c r="F3844" s="467">
        <f>'2019 Actual plus Potential'!E3843</f>
        <v>7</v>
      </c>
    </row>
    <row r="3845" spans="1:6">
      <c r="A3845" s="467">
        <v>6</v>
      </c>
      <c r="B3845" s="467">
        <v>10</v>
      </c>
      <c r="C3845" s="467">
        <v>3</v>
      </c>
      <c r="D3845" s="471">
        <v>41.151413347080101</v>
      </c>
      <c r="E3845" s="471">
        <v>92.12649768866909</v>
      </c>
      <c r="F3845" s="467">
        <f>'2019 Actual plus Potential'!E3844</f>
        <v>6</v>
      </c>
    </row>
    <row r="3846" spans="1:6">
      <c r="A3846" s="467">
        <v>6</v>
      </c>
      <c r="B3846" s="467">
        <v>10</v>
      </c>
      <c r="C3846" s="467">
        <v>4</v>
      </c>
      <c r="D3846" s="471">
        <v>44.313957782052768</v>
      </c>
      <c r="E3846" s="471">
        <v>73.386889647387662</v>
      </c>
      <c r="F3846" s="467">
        <f>'2019 Actual plus Potential'!E3845</f>
        <v>8</v>
      </c>
    </row>
    <row r="3847" spans="1:6">
      <c r="A3847" s="467">
        <v>6</v>
      </c>
      <c r="B3847" s="467">
        <v>10</v>
      </c>
      <c r="C3847" s="467">
        <v>5</v>
      </c>
      <c r="D3847" s="471">
        <v>44.341688626164128</v>
      </c>
      <c r="E3847" s="471">
        <v>48.07480762201677</v>
      </c>
      <c r="F3847" s="467">
        <f>'2019 Actual plus Potential'!E3846</f>
        <v>7</v>
      </c>
    </row>
    <row r="3848" spans="1:6">
      <c r="A3848" s="467">
        <v>6</v>
      </c>
      <c r="B3848" s="467">
        <v>10</v>
      </c>
      <c r="C3848" s="467">
        <v>6</v>
      </c>
      <c r="D3848" s="471">
        <v>81.537361764676945</v>
      </c>
      <c r="E3848" s="471">
        <v>47.684464308750805</v>
      </c>
      <c r="F3848" s="467">
        <f>'2019 Actual plus Potential'!E3847</f>
        <v>6</v>
      </c>
    </row>
    <row r="3849" spans="1:6">
      <c r="A3849" s="467">
        <v>6</v>
      </c>
      <c r="B3849" s="467">
        <v>10</v>
      </c>
      <c r="C3849" s="467">
        <v>7</v>
      </c>
      <c r="D3849" s="471">
        <v>73.570405574120343</v>
      </c>
      <c r="E3849" s="471">
        <v>25.121995001075039</v>
      </c>
      <c r="F3849" s="467">
        <f>'2019 Actual plus Potential'!E3848</f>
        <v>9</v>
      </c>
    </row>
    <row r="3850" spans="1:6">
      <c r="A3850" s="467">
        <v>6</v>
      </c>
      <c r="B3850" s="467">
        <v>10</v>
      </c>
      <c r="C3850" s="467">
        <v>8</v>
      </c>
      <c r="D3850" s="471">
        <v>82.73609620479084</v>
      </c>
      <c r="E3850" s="471">
        <v>1.35016544829069</v>
      </c>
      <c r="F3850" s="467">
        <f>'2019 Actual plus Potential'!E3849</f>
        <v>7</v>
      </c>
    </row>
    <row r="3851" spans="1:6">
      <c r="A3851" s="467">
        <v>6</v>
      </c>
      <c r="B3851" s="467">
        <v>10</v>
      </c>
      <c r="C3851" s="467">
        <v>9</v>
      </c>
      <c r="D3851" s="471">
        <v>67.744132446743833</v>
      </c>
      <c r="E3851" s="471">
        <v>25.35510583745431</v>
      </c>
      <c r="F3851" s="467">
        <f>'2019 Actual plus Potential'!E3850</f>
        <v>1</v>
      </c>
    </row>
    <row r="3852" spans="1:6">
      <c r="A3852" s="467">
        <v>6</v>
      </c>
      <c r="B3852" s="467">
        <v>10</v>
      </c>
      <c r="C3852" s="467">
        <v>10</v>
      </c>
      <c r="D3852" s="471">
        <v>76.530198600499517</v>
      </c>
      <c r="E3852" s="471">
        <v>33.668088583100413</v>
      </c>
      <c r="F3852" s="467">
        <f>'2019 Actual plus Potential'!E3851</f>
        <v>0</v>
      </c>
    </row>
    <row r="3853" spans="1:6">
      <c r="A3853" s="467">
        <v>6</v>
      </c>
      <c r="B3853" s="467">
        <v>10</v>
      </c>
      <c r="C3853" s="467">
        <v>11</v>
      </c>
      <c r="D3853" s="471">
        <v>107.65894415977903</v>
      </c>
      <c r="E3853" s="471">
        <v>38.324047301655561</v>
      </c>
      <c r="F3853" s="467">
        <f>'2019 Actual plus Potential'!E3852</f>
        <v>8</v>
      </c>
    </row>
    <row r="3854" spans="1:6">
      <c r="A3854" s="467">
        <v>6</v>
      </c>
      <c r="B3854" s="467">
        <v>10</v>
      </c>
      <c r="C3854" s="467">
        <v>12</v>
      </c>
      <c r="D3854" s="471">
        <v>129.75256216880339</v>
      </c>
      <c r="E3854" s="471">
        <v>36.350427703719632</v>
      </c>
      <c r="F3854" s="467">
        <f>'2019 Actual plus Potential'!E3853</f>
        <v>25</v>
      </c>
    </row>
    <row r="3855" spans="1:6">
      <c r="A3855" s="467">
        <v>6</v>
      </c>
      <c r="B3855" s="467">
        <v>10</v>
      </c>
      <c r="C3855" s="467">
        <v>13</v>
      </c>
      <c r="D3855" s="471">
        <v>85.191059356949253</v>
      </c>
      <c r="E3855" s="471">
        <v>29.574568426144921</v>
      </c>
      <c r="F3855" s="467">
        <f>'2019 Actual plus Potential'!E3854</f>
        <v>32</v>
      </c>
    </row>
    <row r="3856" spans="1:6">
      <c r="A3856" s="467">
        <v>6</v>
      </c>
      <c r="B3856" s="467">
        <v>10</v>
      </c>
      <c r="C3856" s="467">
        <v>14</v>
      </c>
      <c r="D3856" s="471">
        <v>93.502999104259871</v>
      </c>
      <c r="E3856" s="471">
        <v>40.603527090948184</v>
      </c>
      <c r="F3856" s="467">
        <f>'2019 Actual plus Potential'!E3855</f>
        <v>27</v>
      </c>
    </row>
    <row r="3857" spans="1:6">
      <c r="A3857" s="467">
        <v>6</v>
      </c>
      <c r="B3857" s="467">
        <v>10</v>
      </c>
      <c r="C3857" s="467">
        <v>15</v>
      </c>
      <c r="D3857" s="471">
        <v>102.11819052087205</v>
      </c>
      <c r="E3857" s="471">
        <v>32.438389808643301</v>
      </c>
      <c r="F3857" s="467">
        <f>'2019 Actual plus Potential'!E3856</f>
        <v>33</v>
      </c>
    </row>
    <row r="3858" spans="1:6">
      <c r="A3858" s="467">
        <v>6</v>
      </c>
      <c r="B3858" s="467">
        <v>10</v>
      </c>
      <c r="C3858" s="467">
        <v>16</v>
      </c>
      <c r="D3858" s="471">
        <v>93.816527781446794</v>
      </c>
      <c r="E3858" s="471">
        <v>31.50829321651258</v>
      </c>
      <c r="F3858" s="467">
        <f>'2019 Actual plus Potential'!E3857</f>
        <v>38</v>
      </c>
    </row>
    <row r="3859" spans="1:6">
      <c r="A3859" s="467">
        <v>6</v>
      </c>
      <c r="B3859" s="467">
        <v>10</v>
      </c>
      <c r="C3859" s="467">
        <v>17</v>
      </c>
      <c r="D3859" s="471">
        <v>84.23857480472536</v>
      </c>
      <c r="E3859" s="471">
        <v>45.472258116534078</v>
      </c>
      <c r="F3859" s="467">
        <f>'2019 Actual plus Potential'!E3858</f>
        <v>37</v>
      </c>
    </row>
    <row r="3860" spans="1:6">
      <c r="A3860" s="467">
        <v>6</v>
      </c>
      <c r="B3860" s="467">
        <v>10</v>
      </c>
      <c r="C3860" s="467">
        <v>18</v>
      </c>
      <c r="D3860" s="471">
        <v>86.467176031402261</v>
      </c>
      <c r="E3860" s="471">
        <v>43.861603042356471</v>
      </c>
      <c r="F3860" s="467">
        <f>'2019 Actual plus Potential'!E3859</f>
        <v>33</v>
      </c>
    </row>
    <row r="3861" spans="1:6">
      <c r="A3861" s="467">
        <v>6</v>
      </c>
      <c r="B3861" s="467">
        <v>10</v>
      </c>
      <c r="C3861" s="467">
        <v>19</v>
      </c>
      <c r="D3861" s="471">
        <v>88.361336230364543</v>
      </c>
      <c r="E3861" s="471">
        <v>52.765185390238663</v>
      </c>
      <c r="F3861" s="467">
        <f>'2019 Actual plus Potential'!E3860</f>
        <v>24</v>
      </c>
    </row>
    <row r="3862" spans="1:6">
      <c r="A3862" s="467">
        <v>6</v>
      </c>
      <c r="B3862" s="467">
        <v>10</v>
      </c>
      <c r="C3862" s="467">
        <v>20</v>
      </c>
      <c r="D3862" s="471">
        <v>66.751832694024102</v>
      </c>
      <c r="E3862" s="471">
        <v>56.941624166845841</v>
      </c>
      <c r="F3862" s="467">
        <f>'2019 Actual plus Potential'!E3861</f>
        <v>13</v>
      </c>
    </row>
    <row r="3863" spans="1:6">
      <c r="A3863" s="467">
        <v>6</v>
      </c>
      <c r="B3863" s="467">
        <v>10</v>
      </c>
      <c r="C3863" s="467">
        <v>21</v>
      </c>
      <c r="D3863" s="471">
        <v>107.52779786972837</v>
      </c>
      <c r="E3863" s="471">
        <v>56.504345785852507</v>
      </c>
      <c r="F3863" s="467">
        <f>'2019 Actual plus Potential'!E3862</f>
        <v>14</v>
      </c>
    </row>
    <row r="3864" spans="1:6">
      <c r="A3864" s="467">
        <v>6</v>
      </c>
      <c r="B3864" s="467">
        <v>10</v>
      </c>
      <c r="C3864" s="467">
        <v>22</v>
      </c>
      <c r="D3864" s="471">
        <v>141.83186771904752</v>
      </c>
      <c r="E3864" s="471">
        <v>28.912001720060196</v>
      </c>
      <c r="F3864" s="467">
        <f>'2019 Actual plus Potential'!E3863</f>
        <v>19</v>
      </c>
    </row>
    <row r="3865" spans="1:6">
      <c r="A3865" s="467">
        <v>6</v>
      </c>
      <c r="B3865" s="467">
        <v>10</v>
      </c>
      <c r="C3865" s="467">
        <v>23</v>
      </c>
      <c r="D3865" s="471">
        <v>143.30286362789144</v>
      </c>
      <c r="E3865" s="471">
        <v>1.5027044184046441</v>
      </c>
      <c r="F3865" s="467">
        <f>'2019 Actual plus Potential'!E3864</f>
        <v>41</v>
      </c>
    </row>
    <row r="3866" spans="1:6">
      <c r="A3866" s="467">
        <v>6</v>
      </c>
      <c r="B3866" s="467">
        <v>10</v>
      </c>
      <c r="C3866" s="467">
        <v>24</v>
      </c>
      <c r="D3866" s="471">
        <v>144</v>
      </c>
      <c r="E3866" s="471">
        <v>27.57904579660288</v>
      </c>
      <c r="F3866" s="467">
        <f>'2019 Actual plus Potential'!E3865</f>
        <v>52</v>
      </c>
    </row>
    <row r="3867" spans="1:6">
      <c r="A3867" s="467">
        <v>6</v>
      </c>
      <c r="B3867" s="467">
        <v>11</v>
      </c>
      <c r="C3867" s="467">
        <v>1</v>
      </c>
      <c r="D3867" s="471">
        <v>135.75075807119808</v>
      </c>
      <c r="E3867" s="471">
        <v>29.249151956568486</v>
      </c>
      <c r="F3867" s="467">
        <f>'2019 Actual plus Potential'!E3866</f>
        <v>49</v>
      </c>
    </row>
    <row r="3868" spans="1:6">
      <c r="A3868" s="467">
        <v>6</v>
      </c>
      <c r="B3868" s="467">
        <v>11</v>
      </c>
      <c r="C3868" s="467">
        <v>2</v>
      </c>
      <c r="D3868" s="471">
        <v>133.65101058813545</v>
      </c>
      <c r="E3868" s="471">
        <v>13.487573962588691</v>
      </c>
      <c r="F3868" s="467">
        <f>'2019 Actual plus Potential'!E3867</f>
        <v>43</v>
      </c>
    </row>
    <row r="3869" spans="1:6">
      <c r="A3869" s="467">
        <v>6</v>
      </c>
      <c r="B3869" s="467">
        <v>11</v>
      </c>
      <c r="C3869" s="467">
        <v>3</v>
      </c>
      <c r="D3869" s="471">
        <v>139.49466768640738</v>
      </c>
      <c r="E3869" s="471">
        <v>13.721467050096754</v>
      </c>
      <c r="F3869" s="467">
        <f>'2019 Actual plus Potential'!E3868</f>
        <v>56</v>
      </c>
    </row>
    <row r="3870" spans="1:6">
      <c r="A3870" s="467">
        <v>6</v>
      </c>
      <c r="B3870" s="467">
        <v>11</v>
      </c>
      <c r="C3870" s="467">
        <v>4</v>
      </c>
      <c r="D3870" s="471">
        <v>137.41657641789811</v>
      </c>
      <c r="E3870" s="471">
        <v>10.244360782627391</v>
      </c>
      <c r="F3870" s="467">
        <f>'2019 Actual plus Potential'!E3869</f>
        <v>61</v>
      </c>
    </row>
    <row r="3871" spans="1:6">
      <c r="A3871" s="467">
        <v>6</v>
      </c>
      <c r="B3871" s="467">
        <v>11</v>
      </c>
      <c r="C3871" s="467">
        <v>5</v>
      </c>
      <c r="D3871" s="471">
        <v>140.90460000442903</v>
      </c>
      <c r="E3871" s="471">
        <v>4.4079851107288759</v>
      </c>
      <c r="F3871" s="467">
        <f>'2019 Actual plus Potential'!E3870</f>
        <v>54</v>
      </c>
    </row>
    <row r="3872" spans="1:6">
      <c r="A3872" s="467">
        <v>6</v>
      </c>
      <c r="B3872" s="467">
        <v>11</v>
      </c>
      <c r="C3872" s="467">
        <v>6</v>
      </c>
      <c r="D3872" s="471">
        <v>125.65603842154682</v>
      </c>
      <c r="E3872" s="471">
        <v>5.9451085788002581E-2</v>
      </c>
      <c r="F3872" s="467">
        <f>'2019 Actual plus Potential'!E3871</f>
        <v>37</v>
      </c>
    </row>
    <row r="3873" spans="1:6">
      <c r="A3873" s="467">
        <v>6</v>
      </c>
      <c r="B3873" s="467">
        <v>11</v>
      </c>
      <c r="C3873" s="467">
        <v>7</v>
      </c>
      <c r="D3873" s="471">
        <v>108.61747551277011</v>
      </c>
      <c r="E3873" s="471">
        <v>0.24249784992474738</v>
      </c>
      <c r="F3873" s="467">
        <f>'2019 Actual plus Potential'!E3872</f>
        <v>46</v>
      </c>
    </row>
    <row r="3874" spans="1:6">
      <c r="A3874" s="467">
        <v>6</v>
      </c>
      <c r="B3874" s="467">
        <v>11</v>
      </c>
      <c r="C3874" s="467">
        <v>8</v>
      </c>
      <c r="D3874" s="471">
        <v>79.248638299414793</v>
      </c>
      <c r="E3874" s="471">
        <v>1.7162589765641798</v>
      </c>
      <c r="F3874" s="467">
        <f>'2019 Actual plus Potential'!E3873</f>
        <v>27</v>
      </c>
    </row>
    <row r="3875" spans="1:6">
      <c r="A3875" s="467">
        <v>6</v>
      </c>
      <c r="B3875" s="467">
        <v>11</v>
      </c>
      <c r="C3875" s="467">
        <v>9</v>
      </c>
      <c r="D3875" s="471">
        <v>66.099827983038608</v>
      </c>
      <c r="E3875" s="471">
        <v>3.3816716297570419</v>
      </c>
      <c r="F3875" s="467">
        <f>'2019 Actual plus Potential'!E3874</f>
        <v>20</v>
      </c>
    </row>
    <row r="3876" spans="1:6">
      <c r="A3876" s="467">
        <v>6</v>
      </c>
      <c r="B3876" s="467">
        <v>11</v>
      </c>
      <c r="C3876" s="467">
        <v>10</v>
      </c>
      <c r="D3876" s="471">
        <v>53.393764065893293</v>
      </c>
      <c r="E3876" s="471">
        <v>7.3312575790152668</v>
      </c>
      <c r="F3876" s="467">
        <f>'2019 Actual plus Potential'!E3875</f>
        <v>18</v>
      </c>
    </row>
    <row r="3877" spans="1:6">
      <c r="A3877" s="467">
        <v>6</v>
      </c>
      <c r="B3877" s="467">
        <v>11</v>
      </c>
      <c r="C3877" s="467">
        <v>11</v>
      </c>
      <c r="D3877" s="471">
        <v>49.133303887022919</v>
      </c>
      <c r="E3877" s="471">
        <v>4.5667820898731453</v>
      </c>
      <c r="F3877" s="467">
        <f>'2019 Actual plus Potential'!E3876</f>
        <v>13</v>
      </c>
    </row>
    <row r="3878" spans="1:6">
      <c r="A3878" s="467">
        <v>6</v>
      </c>
      <c r="B3878" s="467">
        <v>11</v>
      </c>
      <c r="C3878" s="467">
        <v>12</v>
      </c>
      <c r="D3878" s="471">
        <v>68.327635346937811</v>
      </c>
      <c r="E3878" s="471">
        <v>7.8475433240163408</v>
      </c>
      <c r="F3878" s="467">
        <f>'2019 Actual plus Potential'!E3877</f>
        <v>4</v>
      </c>
    </row>
    <row r="3879" spans="1:6">
      <c r="A3879" s="467">
        <v>6</v>
      </c>
      <c r="B3879" s="467">
        <v>11</v>
      </c>
      <c r="C3879" s="467">
        <v>13</v>
      </c>
      <c r="D3879" s="471">
        <v>56.349969595017484</v>
      </c>
      <c r="E3879" s="471">
        <v>7.1223965276284673</v>
      </c>
      <c r="F3879" s="467">
        <f>'2019 Actual plus Potential'!E3878</f>
        <v>1</v>
      </c>
    </row>
    <row r="3880" spans="1:6">
      <c r="A3880" s="467">
        <v>6</v>
      </c>
      <c r="B3880" s="467">
        <v>11</v>
      </c>
      <c r="C3880" s="467">
        <v>14</v>
      </c>
      <c r="D3880" s="471">
        <v>38.012550796625263</v>
      </c>
      <c r="E3880" s="471">
        <v>9.5497217802623098</v>
      </c>
      <c r="F3880" s="467">
        <f>'2019 Actual plus Potential'!E3879</f>
        <v>2</v>
      </c>
    </row>
    <row r="3881" spans="1:6">
      <c r="A3881" s="467">
        <v>6</v>
      </c>
      <c r="B3881" s="467">
        <v>11</v>
      </c>
      <c r="C3881" s="467">
        <v>15</v>
      </c>
      <c r="D3881" s="471">
        <v>29.574113335068851</v>
      </c>
      <c r="E3881" s="471">
        <v>15.23668748656203</v>
      </c>
      <c r="F3881" s="467">
        <f>'2019 Actual plus Potential'!E3880</f>
        <v>7</v>
      </c>
    </row>
    <row r="3882" spans="1:6">
      <c r="A3882" s="467">
        <v>6</v>
      </c>
      <c r="B3882" s="467">
        <v>11</v>
      </c>
      <c r="C3882" s="467">
        <v>16</v>
      </c>
      <c r="D3882" s="471">
        <v>35.387868007787986</v>
      </c>
      <c r="E3882" s="471">
        <v>20.862637604816172</v>
      </c>
      <c r="F3882" s="467">
        <f>'2019 Actual plus Potential'!E3881</f>
        <v>7</v>
      </c>
    </row>
    <row r="3883" spans="1:6">
      <c r="A3883" s="467">
        <v>6</v>
      </c>
      <c r="B3883" s="467">
        <v>11</v>
      </c>
      <c r="C3883" s="467">
        <v>17</v>
      </c>
      <c r="D3883" s="471">
        <v>38.7001009081972</v>
      </c>
      <c r="E3883" s="471">
        <v>43.091085680498821</v>
      </c>
      <c r="F3883" s="467">
        <f>'2019 Actual plus Potential'!E3882</f>
        <v>7</v>
      </c>
    </row>
    <row r="3884" spans="1:6">
      <c r="A3884" s="467">
        <v>6</v>
      </c>
      <c r="B3884" s="467">
        <v>11</v>
      </c>
      <c r="C3884" s="467">
        <v>18</v>
      </c>
      <c r="D3884" s="471">
        <v>34.817966740204611</v>
      </c>
      <c r="E3884" s="471">
        <v>58.790083584175449</v>
      </c>
      <c r="F3884" s="467">
        <f>'2019 Actual plus Potential'!E3883</f>
        <v>3</v>
      </c>
    </row>
    <row r="3885" spans="1:6">
      <c r="A3885" s="467">
        <v>6</v>
      </c>
      <c r="B3885" s="467">
        <v>11</v>
      </c>
      <c r="C3885" s="467">
        <v>19</v>
      </c>
      <c r="D3885" s="471">
        <v>36.346889918097027</v>
      </c>
      <c r="E3885" s="471">
        <v>78.371393840034401</v>
      </c>
      <c r="F3885" s="467">
        <f>'2019 Actual plus Potential'!E3884</f>
        <v>1</v>
      </c>
    </row>
    <row r="3886" spans="1:6">
      <c r="A3886" s="467">
        <v>6</v>
      </c>
      <c r="B3886" s="467">
        <v>11</v>
      </c>
      <c r="C3886" s="467">
        <v>20</v>
      </c>
      <c r="D3886" s="471">
        <v>62.457285598556254</v>
      </c>
      <c r="E3886" s="471">
        <v>93.556452752096334</v>
      </c>
      <c r="F3886" s="467">
        <f>'2019 Actual plus Potential'!E3885</f>
        <v>0</v>
      </c>
    </row>
    <row r="3887" spans="1:6">
      <c r="A3887" s="467">
        <v>6</v>
      </c>
      <c r="B3887" s="467">
        <v>11</v>
      </c>
      <c r="C3887" s="467">
        <v>21</v>
      </c>
      <c r="D3887" s="471">
        <v>80.506656153375573</v>
      </c>
      <c r="E3887" s="471">
        <v>98.826478606751238</v>
      </c>
      <c r="F3887" s="467">
        <f>'2019 Actual plus Potential'!E3886</f>
        <v>0</v>
      </c>
    </row>
    <row r="3888" spans="1:6">
      <c r="A3888" s="467">
        <v>6</v>
      </c>
      <c r="B3888" s="467">
        <v>11</v>
      </c>
      <c r="C3888" s="467">
        <v>22</v>
      </c>
      <c r="D3888" s="471">
        <v>80.841502386687949</v>
      </c>
      <c r="E3888" s="471">
        <v>99.264539238873354</v>
      </c>
      <c r="F3888" s="467">
        <f>'2019 Actual plus Potential'!E3887</f>
        <v>0</v>
      </c>
    </row>
    <row r="3889" spans="1:6">
      <c r="A3889" s="467">
        <v>6</v>
      </c>
      <c r="B3889" s="467">
        <v>11</v>
      </c>
      <c r="C3889" s="467">
        <v>23</v>
      </c>
      <c r="D3889" s="471">
        <v>65.489872599446571</v>
      </c>
      <c r="E3889" s="471">
        <v>98.318015373038051</v>
      </c>
      <c r="F3889" s="467">
        <f>'2019 Actual plus Potential'!E3888</f>
        <v>0</v>
      </c>
    </row>
    <row r="3890" spans="1:6">
      <c r="A3890" s="467">
        <v>6</v>
      </c>
      <c r="B3890" s="467">
        <v>11</v>
      </c>
      <c r="C3890" s="467">
        <v>24</v>
      </c>
      <c r="D3890" s="471">
        <v>42.461414681599699</v>
      </c>
      <c r="E3890" s="471">
        <v>96.403846860890141</v>
      </c>
      <c r="F3890" s="467">
        <f>'2019 Actual plus Potential'!E3889</f>
        <v>0</v>
      </c>
    </row>
    <row r="3891" spans="1:6">
      <c r="A3891" s="467">
        <v>6</v>
      </c>
      <c r="B3891" s="467">
        <v>12</v>
      </c>
      <c r="C3891" s="467">
        <v>1</v>
      </c>
      <c r="D3891" s="471">
        <v>41.828093463696547</v>
      </c>
      <c r="E3891" s="471">
        <v>88.78706761986669</v>
      </c>
      <c r="F3891" s="467">
        <f>'2019 Actual plus Potential'!E3890</f>
        <v>0</v>
      </c>
    </row>
    <row r="3892" spans="1:6">
      <c r="A3892" s="467">
        <v>6</v>
      </c>
      <c r="B3892" s="467">
        <v>12</v>
      </c>
      <c r="C3892" s="467">
        <v>2</v>
      </c>
      <c r="D3892" s="471">
        <v>44.444955108857698</v>
      </c>
      <c r="E3892" s="471">
        <v>80.139281391098692</v>
      </c>
      <c r="F3892" s="467">
        <f>'2019 Actual plus Potential'!E3891</f>
        <v>1</v>
      </c>
    </row>
    <row r="3893" spans="1:6">
      <c r="A3893" s="467">
        <v>6</v>
      </c>
      <c r="B3893" s="467">
        <v>12</v>
      </c>
      <c r="C3893" s="467">
        <v>3</v>
      </c>
      <c r="D3893" s="471">
        <v>9.0220252543090886</v>
      </c>
      <c r="E3893" s="471">
        <v>83.501396742636004</v>
      </c>
      <c r="F3893" s="467">
        <f>'2019 Actual plus Potential'!E3892</f>
        <v>3</v>
      </c>
    </row>
    <row r="3894" spans="1:6">
      <c r="A3894" s="467">
        <v>6</v>
      </c>
      <c r="B3894" s="467">
        <v>12</v>
      </c>
      <c r="C3894" s="467">
        <v>4</v>
      </c>
      <c r="D3894" s="471">
        <v>14.914338519079553</v>
      </c>
      <c r="E3894" s="471">
        <v>93.522815953558379</v>
      </c>
      <c r="F3894" s="467">
        <f>'2019 Actual plus Potential'!E3893</f>
        <v>6</v>
      </c>
    </row>
    <row r="3895" spans="1:6">
      <c r="A3895" s="467">
        <v>6</v>
      </c>
      <c r="B3895" s="467">
        <v>12</v>
      </c>
      <c r="C3895" s="467">
        <v>5</v>
      </c>
      <c r="D3895" s="471">
        <v>23.97637994764651</v>
      </c>
      <c r="E3895" s="471">
        <v>78.167226295420349</v>
      </c>
      <c r="F3895" s="467">
        <f>'2019 Actual plus Potential'!E3894</f>
        <v>5</v>
      </c>
    </row>
    <row r="3896" spans="1:6">
      <c r="A3896" s="467">
        <v>6</v>
      </c>
      <c r="B3896" s="467">
        <v>12</v>
      </c>
      <c r="C3896" s="467">
        <v>6</v>
      </c>
      <c r="D3896" s="471">
        <v>35.73732099116782</v>
      </c>
      <c r="E3896" s="471">
        <v>49.356917222102787</v>
      </c>
      <c r="F3896" s="467">
        <f>'2019 Actual plus Potential'!E3895</f>
        <v>7</v>
      </c>
    </row>
    <row r="3897" spans="1:6">
      <c r="A3897" s="467">
        <v>6</v>
      </c>
      <c r="B3897" s="467">
        <v>12</v>
      </c>
      <c r="C3897" s="467">
        <v>7</v>
      </c>
      <c r="D3897" s="471">
        <v>3.0895573146768709</v>
      </c>
      <c r="E3897" s="471">
        <v>22.190900021500752</v>
      </c>
      <c r="F3897" s="467">
        <f>'2019 Actual plus Potential'!E3896</f>
        <v>4</v>
      </c>
    </row>
    <row r="3898" spans="1:6">
      <c r="A3898" s="467">
        <v>6</v>
      </c>
      <c r="B3898" s="467">
        <v>12</v>
      </c>
      <c r="C3898" s="467">
        <v>8</v>
      </c>
      <c r="D3898" s="471">
        <v>6.5110464967994686</v>
      </c>
      <c r="E3898" s="471">
        <v>11.741589443130511</v>
      </c>
      <c r="F3898" s="467">
        <f>'2019 Actual plus Potential'!E3897</f>
        <v>2</v>
      </c>
    </row>
    <row r="3899" spans="1:6">
      <c r="A3899" s="467">
        <v>6</v>
      </c>
      <c r="B3899" s="467">
        <v>12</v>
      </c>
      <c r="C3899" s="467">
        <v>9</v>
      </c>
      <c r="D3899" s="471">
        <v>12.67491895529446</v>
      </c>
      <c r="E3899" s="471">
        <v>12.191383842184477</v>
      </c>
      <c r="F3899" s="467">
        <f>'2019 Actual plus Potential'!E3898</f>
        <v>0</v>
      </c>
    </row>
    <row r="3900" spans="1:6">
      <c r="A3900" s="467">
        <v>6</v>
      </c>
      <c r="B3900" s="467">
        <v>12</v>
      </c>
      <c r="C3900" s="467">
        <v>10</v>
      </c>
      <c r="D3900" s="471">
        <v>9.8489686196310373</v>
      </c>
      <c r="E3900" s="471">
        <v>12.955643195011826</v>
      </c>
      <c r="F3900" s="467">
        <f>'2019 Actual plus Potential'!E3899</f>
        <v>0</v>
      </c>
    </row>
    <row r="3901" spans="1:6">
      <c r="A3901" s="467">
        <v>6</v>
      </c>
      <c r="B3901" s="467">
        <v>12</v>
      </c>
      <c r="C3901" s="467">
        <v>11</v>
      </c>
      <c r="D3901" s="471">
        <v>15.579032274161658</v>
      </c>
      <c r="E3901" s="471">
        <v>20.823525048376695</v>
      </c>
      <c r="F3901" s="467">
        <f>'2019 Actual plus Potential'!E3900</f>
        <v>0</v>
      </c>
    </row>
    <row r="3902" spans="1:6">
      <c r="A3902" s="467">
        <v>6</v>
      </c>
      <c r="B3902" s="467">
        <v>12</v>
      </c>
      <c r="C3902" s="467">
        <v>12</v>
      </c>
      <c r="D3902" s="471">
        <v>18.207402950171574</v>
      </c>
      <c r="E3902" s="471">
        <v>15.939149000215007</v>
      </c>
      <c r="F3902" s="467">
        <f>'2019 Actual plus Potential'!E3901</f>
        <v>0</v>
      </c>
    </row>
    <row r="3903" spans="1:6">
      <c r="A3903" s="467">
        <v>6</v>
      </c>
      <c r="B3903" s="467">
        <v>12</v>
      </c>
      <c r="C3903" s="467">
        <v>13</v>
      </c>
      <c r="D3903" s="471">
        <v>18.936523480786381</v>
      </c>
      <c r="E3903" s="471">
        <v>17.795430928832509</v>
      </c>
      <c r="F3903" s="467">
        <f>'2019 Actual plus Potential'!E3902</f>
        <v>0</v>
      </c>
    </row>
    <row r="3904" spans="1:6">
      <c r="A3904" s="467">
        <v>6</v>
      </c>
      <c r="B3904" s="467">
        <v>12</v>
      </c>
      <c r="C3904" s="467">
        <v>14</v>
      </c>
      <c r="D3904" s="471">
        <v>19.865659842424595</v>
      </c>
      <c r="E3904" s="471">
        <v>12.006772575790151</v>
      </c>
      <c r="F3904" s="467">
        <f>'2019 Actual plus Potential'!E3903</f>
        <v>0</v>
      </c>
    </row>
    <row r="3905" spans="1:6">
      <c r="A3905" s="467">
        <v>6</v>
      </c>
      <c r="B3905" s="467">
        <v>12</v>
      </c>
      <c r="C3905" s="467">
        <v>15</v>
      </c>
      <c r="D3905" s="471">
        <v>21.19183355997864</v>
      </c>
      <c r="E3905" s="471">
        <v>2.3107698344442058</v>
      </c>
      <c r="F3905" s="467">
        <f>'2019 Actual plus Potential'!E3904</f>
        <v>0</v>
      </c>
    </row>
    <row r="3906" spans="1:6">
      <c r="A3906" s="467">
        <v>6</v>
      </c>
      <c r="B3906" s="467">
        <v>12</v>
      </c>
      <c r="C3906" s="467">
        <v>16</v>
      </c>
      <c r="D3906" s="471">
        <v>16.103919171591681</v>
      </c>
      <c r="E3906" s="471">
        <v>0.562438561599656</v>
      </c>
      <c r="F3906" s="467">
        <f>'2019 Actual plus Potential'!E3905</f>
        <v>0</v>
      </c>
    </row>
    <row r="3907" spans="1:6">
      <c r="A3907" s="467">
        <v>6</v>
      </c>
      <c r="B3907" s="467">
        <v>12</v>
      </c>
      <c r="C3907" s="467">
        <v>17</v>
      </c>
      <c r="D3907" s="471">
        <v>16.014957353857671</v>
      </c>
      <c r="E3907" s="471">
        <v>0.26752988604601163</v>
      </c>
      <c r="F3907" s="467">
        <f>'2019 Actual plus Potential'!E3906</f>
        <v>0</v>
      </c>
    </row>
    <row r="3908" spans="1:6">
      <c r="A3908" s="467">
        <v>6</v>
      </c>
      <c r="B3908" s="467">
        <v>12</v>
      </c>
      <c r="C3908" s="467">
        <v>18</v>
      </c>
      <c r="D3908" s="471">
        <v>11.663919113952911</v>
      </c>
      <c r="E3908" s="471">
        <v>0.76895285960008597</v>
      </c>
      <c r="F3908" s="467">
        <f>'2019 Actual plus Potential'!E3907</f>
        <v>0</v>
      </c>
    </row>
    <row r="3909" spans="1:6">
      <c r="A3909" s="467">
        <v>6</v>
      </c>
      <c r="B3909" s="467">
        <v>12</v>
      </c>
      <c r="C3909" s="467">
        <v>19</v>
      </c>
      <c r="D3909" s="471">
        <v>9.4424957219814054</v>
      </c>
      <c r="E3909" s="471">
        <v>3.8588448183186417</v>
      </c>
      <c r="F3909" s="467">
        <f>'2019 Actual plus Potential'!E3908</f>
        <v>0</v>
      </c>
    </row>
    <row r="3910" spans="1:6">
      <c r="A3910" s="467">
        <v>6</v>
      </c>
      <c r="B3910" s="467">
        <v>12</v>
      </c>
      <c r="C3910" s="467">
        <v>20</v>
      </c>
      <c r="D3910" s="471">
        <v>3.6966924596370139</v>
      </c>
      <c r="E3910" s="471">
        <v>11.141602827348958</v>
      </c>
      <c r="F3910" s="467">
        <f>'2019 Actual plus Potential'!E3909</f>
        <v>0</v>
      </c>
    </row>
    <row r="3911" spans="1:6">
      <c r="A3911" s="467">
        <v>6</v>
      </c>
      <c r="B3911" s="467">
        <v>12</v>
      </c>
      <c r="C3911" s="467">
        <v>21</v>
      </c>
      <c r="D3911" s="471">
        <v>0.37729245710006298</v>
      </c>
      <c r="E3911" s="471">
        <v>22.06730434315201</v>
      </c>
      <c r="F3911" s="467">
        <f>'2019 Actual plus Potential'!E3910</f>
        <v>0</v>
      </c>
    </row>
    <row r="3912" spans="1:6">
      <c r="A3912" s="467">
        <v>6</v>
      </c>
      <c r="B3912" s="467">
        <v>12</v>
      </c>
      <c r="C3912" s="467">
        <v>22</v>
      </c>
      <c r="D3912" s="471">
        <v>0</v>
      </c>
      <c r="E3912" s="471">
        <v>15.939931251343797</v>
      </c>
      <c r="F3912" s="467">
        <f>'2019 Actual plus Potential'!E3911</f>
        <v>0</v>
      </c>
    </row>
    <row r="3913" spans="1:6">
      <c r="A3913" s="467">
        <v>6</v>
      </c>
      <c r="B3913" s="467">
        <v>12</v>
      </c>
      <c r="C3913" s="467">
        <v>23</v>
      </c>
      <c r="D3913" s="471">
        <v>0</v>
      </c>
      <c r="E3913" s="471">
        <v>42.289278273489572</v>
      </c>
      <c r="F3913" s="467">
        <f>'2019 Actual plus Potential'!E3912</f>
        <v>0</v>
      </c>
    </row>
    <row r="3914" spans="1:6">
      <c r="A3914" s="467">
        <v>6</v>
      </c>
      <c r="B3914" s="467">
        <v>12</v>
      </c>
      <c r="C3914" s="467">
        <v>24</v>
      </c>
      <c r="D3914" s="471">
        <v>0.24051432263759021</v>
      </c>
      <c r="E3914" s="471">
        <v>60.162934315201028</v>
      </c>
      <c r="F3914" s="467">
        <f>'2019 Actual plus Potential'!E3913</f>
        <v>0</v>
      </c>
    </row>
    <row r="3915" spans="1:6">
      <c r="A3915" s="467">
        <v>6</v>
      </c>
      <c r="B3915" s="467">
        <v>13</v>
      </c>
      <c r="C3915" s="467">
        <v>1</v>
      </c>
      <c r="D3915" s="471">
        <v>3.0684531021781973</v>
      </c>
      <c r="E3915" s="471">
        <v>88.694761986669533</v>
      </c>
      <c r="F3915" s="467">
        <f>'2019 Actual plus Potential'!E3914</f>
        <v>0</v>
      </c>
    </row>
    <row r="3916" spans="1:6">
      <c r="A3916" s="467">
        <v>6</v>
      </c>
      <c r="B3916" s="467">
        <v>13</v>
      </c>
      <c r="C3916" s="467">
        <v>2</v>
      </c>
      <c r="D3916" s="471">
        <v>3.4855605469384634</v>
      </c>
      <c r="E3916" s="471">
        <v>76.236630509567846</v>
      </c>
      <c r="F3916" s="467">
        <f>'2019 Actual plus Potential'!E3915</f>
        <v>8</v>
      </c>
    </row>
    <row r="3917" spans="1:6">
      <c r="A3917" s="467">
        <v>6</v>
      </c>
      <c r="B3917" s="467">
        <v>13</v>
      </c>
      <c r="C3917" s="467">
        <v>3</v>
      </c>
      <c r="D3917" s="471">
        <v>12.068712883454921</v>
      </c>
      <c r="E3917" s="471">
        <v>73.452598742205979</v>
      </c>
      <c r="F3917" s="467">
        <f>'2019 Actual plus Potential'!E3916</f>
        <v>25</v>
      </c>
    </row>
    <row r="3918" spans="1:6">
      <c r="A3918" s="467">
        <v>6</v>
      </c>
      <c r="B3918" s="467">
        <v>13</v>
      </c>
      <c r="C3918" s="467">
        <v>4</v>
      </c>
      <c r="D3918" s="471">
        <v>27.5392561401828</v>
      </c>
      <c r="E3918" s="471">
        <v>85.735505966458817</v>
      </c>
      <c r="F3918" s="467">
        <f>'2019 Actual plus Potential'!E3917</f>
        <v>30</v>
      </c>
    </row>
    <row r="3919" spans="1:6">
      <c r="A3919" s="467">
        <v>6</v>
      </c>
      <c r="B3919" s="467">
        <v>13</v>
      </c>
      <c r="C3919" s="467">
        <v>5</v>
      </c>
      <c r="D3919" s="471">
        <v>109.45171587862217</v>
      </c>
      <c r="E3919" s="471">
        <v>82.866208826058894</v>
      </c>
      <c r="F3919" s="467">
        <f>'2019 Actual plus Potential'!E3918</f>
        <v>18</v>
      </c>
    </row>
    <row r="3920" spans="1:6">
      <c r="A3920" s="467">
        <v>6</v>
      </c>
      <c r="B3920" s="467">
        <v>13</v>
      </c>
      <c r="C3920" s="467">
        <v>6</v>
      </c>
      <c r="D3920" s="471">
        <v>119.28405513904889</v>
      </c>
      <c r="E3920" s="471">
        <v>71.098022844549547</v>
      </c>
      <c r="F3920" s="467">
        <f>'2019 Actual plus Potential'!E3919</f>
        <v>16</v>
      </c>
    </row>
    <row r="3921" spans="1:6">
      <c r="A3921" s="467">
        <v>6</v>
      </c>
      <c r="B3921" s="467">
        <v>13</v>
      </c>
      <c r="C3921" s="467">
        <v>7</v>
      </c>
      <c r="D3921" s="471">
        <v>113.74228565812764</v>
      </c>
      <c r="E3921" s="471">
        <v>84.612975596645882</v>
      </c>
      <c r="F3921" s="467">
        <f>'2019 Actual plus Potential'!E3920</f>
        <v>15</v>
      </c>
    </row>
    <row r="3922" spans="1:6">
      <c r="A3922" s="467">
        <v>6</v>
      </c>
      <c r="B3922" s="467">
        <v>13</v>
      </c>
      <c r="C3922" s="467">
        <v>8</v>
      </c>
      <c r="D3922" s="471">
        <v>113.64716251273107</v>
      </c>
      <c r="E3922" s="471">
        <v>67.261081057837018</v>
      </c>
      <c r="F3922" s="467">
        <f>'2019 Actual plus Potential'!E3921</f>
        <v>33</v>
      </c>
    </row>
    <row r="3923" spans="1:6">
      <c r="A3923" s="467">
        <v>6</v>
      </c>
      <c r="B3923" s="467">
        <v>13</v>
      </c>
      <c r="C3923" s="467">
        <v>9</v>
      </c>
      <c r="D3923" s="471">
        <v>99.385033142779164</v>
      </c>
      <c r="E3923" s="471">
        <v>46.956970758976567</v>
      </c>
      <c r="F3923" s="467">
        <f>'2019 Actual plus Potential'!E3922</f>
        <v>29</v>
      </c>
    </row>
    <row r="3924" spans="1:6">
      <c r="A3924" s="467">
        <v>6</v>
      </c>
      <c r="B3924" s="467">
        <v>13</v>
      </c>
      <c r="C3924" s="467">
        <v>10</v>
      </c>
      <c r="D3924" s="471">
        <v>121.30818016126572</v>
      </c>
      <c r="E3924" s="471">
        <v>33.971602021070737</v>
      </c>
      <c r="F3924" s="467">
        <f>'2019 Actual plus Potential'!E3923</f>
        <v>34</v>
      </c>
    </row>
    <row r="3925" spans="1:6">
      <c r="A3925" s="467">
        <v>6</v>
      </c>
      <c r="B3925" s="467">
        <v>13</v>
      </c>
      <c r="C3925" s="467">
        <v>11</v>
      </c>
      <c r="D3925" s="471">
        <v>132.40147804442543</v>
      </c>
      <c r="E3925" s="471">
        <v>28.040573962588692</v>
      </c>
      <c r="F3925" s="467">
        <f>'2019 Actual plus Potential'!E3924</f>
        <v>47</v>
      </c>
    </row>
    <row r="3926" spans="1:6">
      <c r="A3926" s="467">
        <v>6</v>
      </c>
      <c r="B3926" s="467">
        <v>13</v>
      </c>
      <c r="C3926" s="467">
        <v>12</v>
      </c>
      <c r="D3926" s="471">
        <v>137.84287173062873</v>
      </c>
      <c r="E3926" s="471">
        <v>9.8946945280584835</v>
      </c>
      <c r="F3926" s="467">
        <f>'2019 Actual plus Potential'!E3925</f>
        <v>58</v>
      </c>
    </row>
    <row r="3927" spans="1:6">
      <c r="A3927" s="467">
        <v>6</v>
      </c>
      <c r="B3927" s="467">
        <v>13</v>
      </c>
      <c r="C3927" s="467">
        <v>13</v>
      </c>
      <c r="D3927" s="471">
        <v>144</v>
      </c>
      <c r="E3927" s="471">
        <v>7.8655350999784988</v>
      </c>
      <c r="F3927" s="467">
        <f>'2019 Actual plus Potential'!E3926</f>
        <v>60</v>
      </c>
    </row>
    <row r="3928" spans="1:6">
      <c r="A3928" s="467">
        <v>6</v>
      </c>
      <c r="B3928" s="467">
        <v>13</v>
      </c>
      <c r="C3928" s="467">
        <v>14</v>
      </c>
      <c r="D3928" s="471">
        <v>144</v>
      </c>
      <c r="E3928" s="471">
        <v>4.9758994302300579</v>
      </c>
      <c r="F3928" s="467">
        <f>'2019 Actual plus Potential'!E3927</f>
        <v>53</v>
      </c>
    </row>
    <row r="3929" spans="1:6">
      <c r="A3929" s="467">
        <v>6</v>
      </c>
      <c r="B3929" s="467">
        <v>13</v>
      </c>
      <c r="C3929" s="467">
        <v>15</v>
      </c>
      <c r="D3929" s="471">
        <v>144</v>
      </c>
      <c r="E3929" s="471">
        <v>1.8766204579660288</v>
      </c>
      <c r="F3929" s="467">
        <f>'2019 Actual plus Potential'!E3928</f>
        <v>57</v>
      </c>
    </row>
    <row r="3930" spans="1:6">
      <c r="A3930" s="467">
        <v>6</v>
      </c>
      <c r="B3930" s="467">
        <v>13</v>
      </c>
      <c r="C3930" s="467">
        <v>16</v>
      </c>
      <c r="D3930" s="471">
        <v>144</v>
      </c>
      <c r="E3930" s="471">
        <v>1.8860074715115029</v>
      </c>
      <c r="F3930" s="467">
        <f>'2019 Actual plus Potential'!E3929</f>
        <v>64</v>
      </c>
    </row>
    <row r="3931" spans="1:6">
      <c r="A3931" s="467">
        <v>6</v>
      </c>
      <c r="B3931" s="467">
        <v>13</v>
      </c>
      <c r="C3931" s="467">
        <v>17</v>
      </c>
      <c r="D3931" s="471">
        <v>144</v>
      </c>
      <c r="E3931" s="471">
        <v>2.9795945495592351</v>
      </c>
      <c r="F3931" s="467">
        <f>'2019 Actual plus Potential'!E3930</f>
        <v>78</v>
      </c>
    </row>
    <row r="3932" spans="1:6">
      <c r="A3932" s="467">
        <v>6</v>
      </c>
      <c r="B3932" s="467">
        <v>13</v>
      </c>
      <c r="C3932" s="467">
        <v>18</v>
      </c>
      <c r="D3932" s="471">
        <v>144</v>
      </c>
      <c r="E3932" s="471">
        <v>6.2611380348312196</v>
      </c>
      <c r="F3932" s="467">
        <f>'2019 Actual plus Potential'!E3931</f>
        <v>80</v>
      </c>
    </row>
    <row r="3933" spans="1:6">
      <c r="A3933" s="467">
        <v>6</v>
      </c>
      <c r="B3933" s="467">
        <v>13</v>
      </c>
      <c r="C3933" s="467">
        <v>19</v>
      </c>
      <c r="D3933" s="471">
        <v>142.51083835362678</v>
      </c>
      <c r="E3933" s="471">
        <v>29.88433987314556</v>
      </c>
      <c r="F3933" s="467">
        <f>'2019 Actual plus Potential'!E3932</f>
        <v>74</v>
      </c>
    </row>
    <row r="3934" spans="1:6">
      <c r="A3934" s="467">
        <v>6</v>
      </c>
      <c r="B3934" s="467">
        <v>13</v>
      </c>
      <c r="C3934" s="467">
        <v>20</v>
      </c>
      <c r="D3934" s="471">
        <v>136.13711594381164</v>
      </c>
      <c r="E3934" s="471">
        <v>44.436557622016771</v>
      </c>
      <c r="F3934" s="467">
        <f>'2019 Actual plus Potential'!E3933</f>
        <v>88</v>
      </c>
    </row>
    <row r="3935" spans="1:6">
      <c r="A3935" s="467">
        <v>6</v>
      </c>
      <c r="B3935" s="467">
        <v>13</v>
      </c>
      <c r="C3935" s="467">
        <v>21</v>
      </c>
      <c r="D3935" s="471">
        <v>132.20386051243636</v>
      </c>
      <c r="E3935" s="471">
        <v>67.063953773382082</v>
      </c>
      <c r="F3935" s="467">
        <f>'2019 Actual plus Potential'!E3934</f>
        <v>94</v>
      </c>
    </row>
    <row r="3936" spans="1:6">
      <c r="A3936" s="467">
        <v>6</v>
      </c>
      <c r="B3936" s="467">
        <v>13</v>
      </c>
      <c r="C3936" s="467">
        <v>22</v>
      </c>
      <c r="D3936" s="471">
        <v>131.94293046658572</v>
      </c>
      <c r="E3936" s="471">
        <v>56.994034992474738</v>
      </c>
      <c r="F3936" s="467">
        <f>'2019 Actual plus Potential'!E3935</f>
        <v>76</v>
      </c>
    </row>
    <row r="3937" spans="1:6">
      <c r="A3937" s="467">
        <v>6</v>
      </c>
      <c r="B3937" s="467">
        <v>13</v>
      </c>
      <c r="C3937" s="467">
        <v>23</v>
      </c>
      <c r="D3937" s="471">
        <v>101.9474412124766</v>
      </c>
      <c r="E3937" s="471">
        <v>42.056167437110297</v>
      </c>
      <c r="F3937" s="467">
        <f>'2019 Actual plus Potential'!E3936</f>
        <v>32</v>
      </c>
    </row>
    <row r="3938" spans="1:6">
      <c r="A3938" s="467">
        <v>6</v>
      </c>
      <c r="B3938" s="467">
        <v>13</v>
      </c>
      <c r="C3938" s="467">
        <v>24</v>
      </c>
      <c r="D3938" s="471">
        <v>106.31495733072241</v>
      </c>
      <c r="E3938" s="471">
        <v>30.235570629972049</v>
      </c>
      <c r="F3938" s="467">
        <f>'2019 Actual plus Potential'!E3937</f>
        <v>29</v>
      </c>
    </row>
    <row r="3939" spans="1:6">
      <c r="A3939" s="467">
        <v>6</v>
      </c>
      <c r="B3939" s="467">
        <v>14</v>
      </c>
      <c r="C3939" s="467">
        <v>1</v>
      </c>
      <c r="D3939" s="471">
        <v>87.901221081790368</v>
      </c>
      <c r="E3939" s="471">
        <v>21.913200870780479</v>
      </c>
      <c r="F3939" s="467">
        <f>'2019 Actual plus Potential'!E3938</f>
        <v>80</v>
      </c>
    </row>
    <row r="3940" spans="1:6">
      <c r="A3940" s="467">
        <v>6</v>
      </c>
      <c r="B3940" s="467">
        <v>14</v>
      </c>
      <c r="C3940" s="467">
        <v>2</v>
      </c>
      <c r="D3940" s="471">
        <v>63.792675683594723</v>
      </c>
      <c r="E3940" s="471">
        <v>41.431148785207476</v>
      </c>
      <c r="F3940" s="467">
        <f>'2019 Actual plus Potential'!E3939</f>
        <v>93</v>
      </c>
    </row>
    <row r="3941" spans="1:6">
      <c r="A3941" s="467">
        <v>6</v>
      </c>
      <c r="B3941" s="467">
        <v>14</v>
      </c>
      <c r="C3941" s="467">
        <v>3</v>
      </c>
      <c r="D3941" s="471">
        <v>93.427156242782857</v>
      </c>
      <c r="E3941" s="471">
        <v>31.729670285960012</v>
      </c>
      <c r="F3941" s="467">
        <f>'2019 Actual plus Potential'!E3940</f>
        <v>100</v>
      </c>
    </row>
    <row r="3942" spans="1:6">
      <c r="A3942" s="467">
        <v>6</v>
      </c>
      <c r="B3942" s="467">
        <v>14</v>
      </c>
      <c r="C3942" s="467">
        <v>4</v>
      </c>
      <c r="D3942" s="471">
        <v>133.81836079925213</v>
      </c>
      <c r="E3942" s="471">
        <v>13.732418565899806</v>
      </c>
      <c r="F3942" s="467">
        <f>'2019 Actual plus Potential'!E3941</f>
        <v>103</v>
      </c>
    </row>
    <row r="3943" spans="1:6">
      <c r="A3943" s="467">
        <v>6</v>
      </c>
      <c r="B3943" s="467">
        <v>14</v>
      </c>
      <c r="C3943" s="467">
        <v>5</v>
      </c>
      <c r="D3943" s="471">
        <v>122.44810851488528</v>
      </c>
      <c r="E3943" s="471">
        <v>5.5813618039131372</v>
      </c>
      <c r="F3943" s="467">
        <f>'2019 Actual plus Potential'!E3942</f>
        <v>103</v>
      </c>
    </row>
    <row r="3944" spans="1:6">
      <c r="A3944" s="467">
        <v>6</v>
      </c>
      <c r="B3944" s="467">
        <v>14</v>
      </c>
      <c r="C3944" s="467">
        <v>6</v>
      </c>
      <c r="D3944" s="471">
        <v>119.39690542544967</v>
      </c>
      <c r="E3944" s="471">
        <v>11.77131498602451</v>
      </c>
      <c r="F3944" s="467">
        <f>'2019 Actual plus Potential'!E3943</f>
        <v>99</v>
      </c>
    </row>
    <row r="3945" spans="1:6">
      <c r="A3945" s="467">
        <v>6</v>
      </c>
      <c r="B3945" s="467">
        <v>14</v>
      </c>
      <c r="C3945" s="467">
        <v>7</v>
      </c>
      <c r="D3945" s="471">
        <v>71.430533674737688</v>
      </c>
      <c r="E3945" s="471">
        <v>1.5206961943668029</v>
      </c>
      <c r="F3945" s="467">
        <f>'2019 Actual plus Potential'!E3944</f>
        <v>88</v>
      </c>
    </row>
    <row r="3946" spans="1:6">
      <c r="A3946" s="467">
        <v>6</v>
      </c>
      <c r="B3946" s="467">
        <v>14</v>
      </c>
      <c r="C3946" s="467">
        <v>8</v>
      </c>
      <c r="D3946" s="471">
        <v>82.132867748470915</v>
      </c>
      <c r="E3946" s="471">
        <v>5.5539830144055037E-2</v>
      </c>
      <c r="F3946" s="467">
        <f>'2019 Actual plus Potential'!E3945</f>
        <v>79</v>
      </c>
    </row>
    <row r="3947" spans="1:6">
      <c r="A3947" s="467">
        <v>6</v>
      </c>
      <c r="B3947" s="467">
        <v>14</v>
      </c>
      <c r="C3947" s="467">
        <v>9</v>
      </c>
      <c r="D3947" s="471">
        <v>110.77327265404803</v>
      </c>
      <c r="E3947" s="471">
        <v>26.521442270479469</v>
      </c>
      <c r="F3947" s="467">
        <f>'2019 Actual plus Potential'!E3946</f>
        <v>81</v>
      </c>
    </row>
    <row r="3948" spans="1:6">
      <c r="A3948" s="467">
        <v>6</v>
      </c>
      <c r="B3948" s="467">
        <v>14</v>
      </c>
      <c r="C3948" s="467">
        <v>10</v>
      </c>
      <c r="D3948" s="471">
        <v>121.16861718041547</v>
      </c>
      <c r="E3948" s="471">
        <v>58.521771447000646</v>
      </c>
      <c r="F3948" s="467">
        <f>'2019 Actual plus Potential'!E3947</f>
        <v>64</v>
      </c>
    </row>
    <row r="3949" spans="1:6">
      <c r="A3949" s="467">
        <v>6</v>
      </c>
      <c r="B3949" s="467">
        <v>14</v>
      </c>
      <c r="C3949" s="467">
        <v>11</v>
      </c>
      <c r="D3949" s="471">
        <v>133.90590083077788</v>
      </c>
      <c r="E3949" s="471">
        <v>54.404001505052676</v>
      </c>
      <c r="F3949" s="467">
        <f>'2019 Actual plus Potential'!E3948</f>
        <v>84</v>
      </c>
    </row>
    <row r="3950" spans="1:6">
      <c r="A3950" s="467">
        <v>6</v>
      </c>
      <c r="B3950" s="467">
        <v>14</v>
      </c>
      <c r="C3950" s="467">
        <v>12</v>
      </c>
      <c r="D3950" s="471">
        <v>128.7888502108797</v>
      </c>
      <c r="E3950" s="471">
        <v>49.371779993549772</v>
      </c>
      <c r="F3950" s="467">
        <f>'2019 Actual plus Potential'!E3949</f>
        <v>73</v>
      </c>
    </row>
    <row r="3951" spans="1:6">
      <c r="A3951" s="467">
        <v>6</v>
      </c>
      <c r="B3951" s="467">
        <v>14</v>
      </c>
      <c r="C3951" s="467">
        <v>13</v>
      </c>
      <c r="D3951" s="471">
        <v>140.8470846648697</v>
      </c>
      <c r="E3951" s="471">
        <v>36.585103042356479</v>
      </c>
      <c r="F3951" s="467">
        <f>'2019 Actual plus Potential'!E3950</f>
        <v>49</v>
      </c>
    </row>
    <row r="3952" spans="1:6">
      <c r="A3952" s="467">
        <v>6</v>
      </c>
      <c r="B3952" s="467">
        <v>14</v>
      </c>
      <c r="C3952" s="467">
        <v>14</v>
      </c>
      <c r="D3952" s="471">
        <v>141.52629333767234</v>
      </c>
      <c r="E3952" s="471">
        <v>42.028006396473877</v>
      </c>
      <c r="F3952" s="467">
        <f>'2019 Actual plus Potential'!E3951</f>
        <v>37</v>
      </c>
    </row>
    <row r="3953" spans="1:6">
      <c r="A3953" s="467">
        <v>6</v>
      </c>
      <c r="B3953" s="467">
        <v>14</v>
      </c>
      <c r="C3953" s="467">
        <v>15</v>
      </c>
      <c r="D3953" s="471">
        <v>137.80612546635365</v>
      </c>
      <c r="E3953" s="471">
        <v>47.973897226402926</v>
      </c>
      <c r="F3953" s="467">
        <f>'2019 Actual plus Potential'!E3952</f>
        <v>22</v>
      </c>
    </row>
    <row r="3954" spans="1:6">
      <c r="A3954" s="467">
        <v>6</v>
      </c>
      <c r="B3954" s="467">
        <v>14</v>
      </c>
      <c r="C3954" s="467">
        <v>16</v>
      </c>
      <c r="D3954" s="471">
        <v>141.36953580282034</v>
      </c>
      <c r="E3954" s="471">
        <v>29.181096108363796</v>
      </c>
      <c r="F3954" s="467">
        <f>'2019 Actual plus Potential'!E3953</f>
        <v>9</v>
      </c>
    </row>
    <row r="3955" spans="1:6">
      <c r="A3955" s="467">
        <v>6</v>
      </c>
      <c r="B3955" s="467">
        <v>14</v>
      </c>
      <c r="C3955" s="467">
        <v>17</v>
      </c>
      <c r="D3955" s="471">
        <v>144</v>
      </c>
      <c r="E3955" s="471">
        <v>12.25239943023006</v>
      </c>
      <c r="F3955" s="467">
        <f>'2019 Actual plus Potential'!E3954</f>
        <v>6</v>
      </c>
    </row>
    <row r="3956" spans="1:6">
      <c r="A3956" s="467">
        <v>6</v>
      </c>
      <c r="B3956" s="467">
        <v>14</v>
      </c>
      <c r="C3956" s="467">
        <v>18</v>
      </c>
      <c r="D3956" s="471">
        <v>139.57098821568195</v>
      </c>
      <c r="E3956" s="471">
        <v>12.250052676843689</v>
      </c>
      <c r="F3956" s="467">
        <f>'2019 Actual plus Potential'!E3955</f>
        <v>7</v>
      </c>
    </row>
    <row r="3957" spans="1:6">
      <c r="A3957" s="467">
        <v>6</v>
      </c>
      <c r="B3957" s="467">
        <v>14</v>
      </c>
      <c r="C3957" s="467">
        <v>19</v>
      </c>
      <c r="D3957" s="471">
        <v>141.38525791186547</v>
      </c>
      <c r="E3957" s="471">
        <v>9.8102114061492145</v>
      </c>
      <c r="F3957" s="467">
        <f>'2019 Actual plus Potential'!E3956</f>
        <v>12</v>
      </c>
    </row>
    <row r="3958" spans="1:6">
      <c r="A3958" s="467">
        <v>6</v>
      </c>
      <c r="B3958" s="467">
        <v>14</v>
      </c>
      <c r="C3958" s="467">
        <v>20</v>
      </c>
      <c r="D3958" s="471">
        <v>132.95507094302857</v>
      </c>
      <c r="E3958" s="471">
        <v>18.840518436895291</v>
      </c>
      <c r="F3958" s="467">
        <f>'2019 Actual plus Potential'!E3957</f>
        <v>17</v>
      </c>
    </row>
    <row r="3959" spans="1:6">
      <c r="A3959" s="467">
        <v>6</v>
      </c>
      <c r="B3959" s="467">
        <v>14</v>
      </c>
      <c r="C3959" s="467">
        <v>21</v>
      </c>
      <c r="D3959" s="471">
        <v>128.19779885266456</v>
      </c>
      <c r="E3959" s="471">
        <v>7.0738969576435178</v>
      </c>
      <c r="F3959" s="467">
        <f>'2019 Actual plus Potential'!E3958</f>
        <v>22</v>
      </c>
    </row>
    <row r="3960" spans="1:6">
      <c r="A3960" s="467">
        <v>6</v>
      </c>
      <c r="B3960" s="467">
        <v>14</v>
      </c>
      <c r="C3960" s="467">
        <v>22</v>
      </c>
      <c r="D3960" s="471">
        <v>137.4370275057625</v>
      </c>
      <c r="E3960" s="471">
        <v>9.8454127069447441</v>
      </c>
      <c r="F3960" s="467">
        <f>'2019 Actual plus Potential'!E3959</f>
        <v>24</v>
      </c>
    </row>
    <row r="3961" spans="1:6">
      <c r="A3961" s="467">
        <v>6</v>
      </c>
      <c r="B3961" s="467">
        <v>14</v>
      </c>
      <c r="C3961" s="467">
        <v>23</v>
      </c>
      <c r="D3961" s="471">
        <v>125.18486972364909</v>
      </c>
      <c r="E3961" s="471">
        <v>4.4197188776607179</v>
      </c>
      <c r="F3961" s="467">
        <f>'2019 Actual plus Potential'!E3960</f>
        <v>25</v>
      </c>
    </row>
    <row r="3962" spans="1:6">
      <c r="A3962" s="467">
        <v>6</v>
      </c>
      <c r="B3962" s="467">
        <v>14</v>
      </c>
      <c r="C3962" s="467">
        <v>24</v>
      </c>
      <c r="D3962" s="471">
        <v>128.53128747127343</v>
      </c>
      <c r="E3962" s="471">
        <v>12.286818479896796</v>
      </c>
      <c r="F3962" s="467">
        <f>'2019 Actual plus Potential'!E3961</f>
        <v>22</v>
      </c>
    </row>
    <row r="3963" spans="1:6">
      <c r="A3963" s="467">
        <v>6</v>
      </c>
      <c r="B3963" s="467">
        <v>15</v>
      </c>
      <c r="C3963" s="467">
        <v>1</v>
      </c>
      <c r="D3963" s="471">
        <v>124.62326308401936</v>
      </c>
      <c r="E3963" s="471">
        <v>30.086942915502039</v>
      </c>
      <c r="F3963" s="467">
        <f>'2019 Actual plus Potential'!E3962</f>
        <v>17</v>
      </c>
    </row>
    <row r="3964" spans="1:6">
      <c r="A3964" s="467">
        <v>6</v>
      </c>
      <c r="B3964" s="467">
        <v>15</v>
      </c>
      <c r="C3964" s="467">
        <v>2</v>
      </c>
      <c r="D3964" s="471">
        <v>125.90117683481634</v>
      </c>
      <c r="E3964" s="471">
        <v>29.355538110083852</v>
      </c>
      <c r="F3964" s="467">
        <f>'2019 Actual plus Potential'!E3963</f>
        <v>21</v>
      </c>
    </row>
    <row r="3965" spans="1:6">
      <c r="A3965" s="467">
        <v>6</v>
      </c>
      <c r="B3965" s="467">
        <v>15</v>
      </c>
      <c r="C3965" s="467">
        <v>3</v>
      </c>
      <c r="D3965" s="471">
        <v>134.7592635208278</v>
      </c>
      <c r="E3965" s="471">
        <v>28.879147172651045</v>
      </c>
      <c r="F3965" s="467">
        <f>'2019 Actual plus Potential'!E3964</f>
        <v>21</v>
      </c>
    </row>
    <row r="3966" spans="1:6">
      <c r="A3966" s="467">
        <v>6</v>
      </c>
      <c r="B3966" s="467">
        <v>15</v>
      </c>
      <c r="C3966" s="467">
        <v>4</v>
      </c>
      <c r="D3966" s="471">
        <v>140.09238750160569</v>
      </c>
      <c r="E3966" s="471">
        <v>22.248004353902385</v>
      </c>
      <c r="F3966" s="467">
        <f>'2019 Actual plus Potential'!E3965</f>
        <v>19</v>
      </c>
    </row>
    <row r="3967" spans="1:6">
      <c r="A3967" s="467">
        <v>6</v>
      </c>
      <c r="B3967" s="467">
        <v>15</v>
      </c>
      <c r="C3967" s="467">
        <v>5</v>
      </c>
      <c r="D3967" s="471">
        <v>127.03190548135611</v>
      </c>
      <c r="E3967" s="471">
        <v>25.598385938507846</v>
      </c>
      <c r="F3967" s="467">
        <f>'2019 Actual plus Potential'!E3966</f>
        <v>31</v>
      </c>
    </row>
    <row r="3968" spans="1:6">
      <c r="A3968" s="467">
        <v>6</v>
      </c>
      <c r="B3968" s="467">
        <v>15</v>
      </c>
      <c r="C3968" s="467">
        <v>6</v>
      </c>
      <c r="D3968" s="471">
        <v>48.898494653051216</v>
      </c>
      <c r="E3968" s="471">
        <v>15.910987959578586</v>
      </c>
      <c r="F3968" s="467">
        <f>'2019 Actual plus Potential'!E3967</f>
        <v>36</v>
      </c>
    </row>
    <row r="3969" spans="1:6">
      <c r="A3969" s="467">
        <v>6</v>
      </c>
      <c r="B3969" s="467">
        <v>15</v>
      </c>
      <c r="C3969" s="467">
        <v>7</v>
      </c>
      <c r="D3969" s="471">
        <v>11.194597933310105</v>
      </c>
      <c r="E3969" s="471">
        <v>8.0337190926682425</v>
      </c>
      <c r="F3969" s="467">
        <f>'2019 Actual plus Potential'!E3968</f>
        <v>34</v>
      </c>
    </row>
    <row r="3970" spans="1:6">
      <c r="A3970" s="467">
        <v>6</v>
      </c>
      <c r="B3970" s="467">
        <v>15</v>
      </c>
      <c r="C3970" s="467">
        <v>8</v>
      </c>
      <c r="D3970" s="471">
        <v>8.1596654434833535</v>
      </c>
      <c r="E3970" s="471">
        <v>4.889069554934423</v>
      </c>
      <c r="F3970" s="467">
        <f>'2019 Actual plus Potential'!E3969</f>
        <v>12</v>
      </c>
    </row>
    <row r="3971" spans="1:6">
      <c r="A3971" s="467">
        <v>6</v>
      </c>
      <c r="B3971" s="467">
        <v>15</v>
      </c>
      <c r="C3971" s="467">
        <v>9</v>
      </c>
      <c r="D3971" s="471">
        <v>1.0868026046235562</v>
      </c>
      <c r="E3971" s="471">
        <v>5.5766682971404</v>
      </c>
      <c r="F3971" s="467">
        <f>'2019 Actual plus Potential'!E3970</f>
        <v>11</v>
      </c>
    </row>
    <row r="3972" spans="1:6">
      <c r="A3972" s="467">
        <v>6</v>
      </c>
      <c r="B3972" s="467">
        <v>15</v>
      </c>
      <c r="C3972" s="467">
        <v>10</v>
      </c>
      <c r="D3972" s="471">
        <v>1.1777806942676703</v>
      </c>
      <c r="E3972" s="471">
        <v>4.7263613201462054</v>
      </c>
      <c r="F3972" s="467">
        <f>'2019 Actual plus Potential'!E3971</f>
        <v>5</v>
      </c>
    </row>
    <row r="3973" spans="1:6">
      <c r="A3973" s="467">
        <v>6</v>
      </c>
      <c r="B3973" s="467">
        <v>15</v>
      </c>
      <c r="C3973" s="467">
        <v>11</v>
      </c>
      <c r="D3973" s="471">
        <v>1.2014214137009069</v>
      </c>
      <c r="E3973" s="471">
        <v>2.4218494947323159</v>
      </c>
      <c r="F3973" s="467">
        <f>'2019 Actual plus Potential'!E3972</f>
        <v>0</v>
      </c>
    </row>
    <row r="3974" spans="1:6">
      <c r="A3974" s="467">
        <v>6</v>
      </c>
      <c r="B3974" s="467">
        <v>15</v>
      </c>
      <c r="C3974" s="467">
        <v>12</v>
      </c>
      <c r="D3974" s="471">
        <v>3.1657009224678783</v>
      </c>
      <c r="E3974" s="471">
        <v>6.946390023650828</v>
      </c>
      <c r="F3974" s="467">
        <f>'2019 Actual plus Potential'!E3973</f>
        <v>0</v>
      </c>
    </row>
    <row r="3975" spans="1:6">
      <c r="A3975" s="467">
        <v>6</v>
      </c>
      <c r="B3975" s="467">
        <v>15</v>
      </c>
      <c r="C3975" s="467">
        <v>13</v>
      </c>
      <c r="D3975" s="471">
        <v>4.0722350882479343</v>
      </c>
      <c r="E3975" s="471">
        <v>12.120981240593421</v>
      </c>
      <c r="F3975" s="467">
        <f>'2019 Actual plus Potential'!E3974</f>
        <v>0</v>
      </c>
    </row>
    <row r="3976" spans="1:6">
      <c r="A3976" s="467">
        <v>6</v>
      </c>
      <c r="B3976" s="467">
        <v>15</v>
      </c>
      <c r="C3976" s="467">
        <v>14</v>
      </c>
      <c r="D3976" s="471">
        <v>0.47418410797209182</v>
      </c>
      <c r="E3976" s="471">
        <v>14.452871855514942</v>
      </c>
      <c r="F3976" s="467">
        <f>'2019 Actual plus Potential'!E3975</f>
        <v>0</v>
      </c>
    </row>
    <row r="3977" spans="1:6">
      <c r="A3977" s="467">
        <v>6</v>
      </c>
      <c r="B3977" s="467">
        <v>15</v>
      </c>
      <c r="C3977" s="467">
        <v>15</v>
      </c>
      <c r="D3977" s="471">
        <v>0.59454355908316325</v>
      </c>
      <c r="E3977" s="471">
        <v>22.297286175016126</v>
      </c>
      <c r="F3977" s="467">
        <f>'2019 Actual plus Potential'!E3976</f>
        <v>0</v>
      </c>
    </row>
    <row r="3978" spans="1:6">
      <c r="A3978" s="467">
        <v>6</v>
      </c>
      <c r="B3978" s="467">
        <v>15</v>
      </c>
      <c r="C3978" s="467">
        <v>16</v>
      </c>
      <c r="D3978" s="471">
        <v>0.64323104233470862</v>
      </c>
      <c r="E3978" s="471">
        <v>20.264215491292198</v>
      </c>
      <c r="F3978" s="467">
        <f>'2019 Actual plus Potential'!E3977</f>
        <v>0</v>
      </c>
    </row>
    <row r="3979" spans="1:6">
      <c r="A3979" s="467">
        <v>6</v>
      </c>
      <c r="B3979" s="467">
        <v>15</v>
      </c>
      <c r="C3979" s="467">
        <v>17</v>
      </c>
      <c r="D3979" s="471">
        <v>0.51339725892231569</v>
      </c>
      <c r="E3979" s="471">
        <v>21.671485271984519</v>
      </c>
      <c r="F3979" s="467">
        <f>'2019 Actual plus Potential'!E3978</f>
        <v>0</v>
      </c>
    </row>
    <row r="3980" spans="1:6">
      <c r="A3980" s="467">
        <v>6</v>
      </c>
      <c r="B3980" s="467">
        <v>15</v>
      </c>
      <c r="C3980" s="467">
        <v>18</v>
      </c>
      <c r="D3980" s="471">
        <v>17.131816046573761</v>
      </c>
      <c r="E3980" s="471">
        <v>25.155631799612987</v>
      </c>
      <c r="F3980" s="467">
        <f>'2019 Actual plus Potential'!E3979</f>
        <v>0</v>
      </c>
    </row>
    <row r="3981" spans="1:6">
      <c r="A3981" s="467">
        <v>6</v>
      </c>
      <c r="B3981" s="467">
        <v>15</v>
      </c>
      <c r="C3981" s="467">
        <v>19</v>
      </c>
      <c r="D3981" s="471">
        <v>37.215834337468358</v>
      </c>
      <c r="E3981" s="471">
        <v>33.590645721350249</v>
      </c>
      <c r="F3981" s="467">
        <f>'2019 Actual plus Potential'!E3980</f>
        <v>0</v>
      </c>
    </row>
    <row r="3982" spans="1:6">
      <c r="A3982" s="467">
        <v>6</v>
      </c>
      <c r="B3982" s="467">
        <v>15</v>
      </c>
      <c r="C3982" s="467">
        <v>20</v>
      </c>
      <c r="D3982" s="471">
        <v>18.644308688967179</v>
      </c>
      <c r="E3982" s="471">
        <v>39.67499500107504</v>
      </c>
      <c r="F3982" s="467">
        <f>'2019 Actual plus Potential'!E3981</f>
        <v>0</v>
      </c>
    </row>
    <row r="3983" spans="1:6">
      <c r="A3983" s="467">
        <v>6</v>
      </c>
      <c r="B3983" s="467">
        <v>15</v>
      </c>
      <c r="C3983" s="467">
        <v>21</v>
      </c>
      <c r="D3983" s="471">
        <v>26.162114311385043</v>
      </c>
      <c r="E3983" s="471">
        <v>47.330104547409157</v>
      </c>
      <c r="F3983" s="467">
        <f>'2019 Actual plus Potential'!E3982</f>
        <v>0</v>
      </c>
    </row>
    <row r="3984" spans="1:6">
      <c r="A3984" s="467">
        <v>6</v>
      </c>
      <c r="B3984" s="467">
        <v>15</v>
      </c>
      <c r="C3984" s="467">
        <v>22</v>
      </c>
      <c r="D3984" s="471">
        <v>29.918171601979282</v>
      </c>
      <c r="E3984" s="471">
        <v>43.942957159750591</v>
      </c>
      <c r="F3984" s="467">
        <f>'2019 Actual plus Potential'!E3983</f>
        <v>3</v>
      </c>
    </row>
    <row r="3985" spans="1:6">
      <c r="A3985" s="467">
        <v>6</v>
      </c>
      <c r="B3985" s="467">
        <v>15</v>
      </c>
      <c r="C3985" s="467">
        <v>23</v>
      </c>
      <c r="D3985" s="471">
        <v>7.2387790939266434</v>
      </c>
      <c r="E3985" s="471">
        <v>36.364508224037849</v>
      </c>
      <c r="F3985" s="467">
        <f>'2019 Actual plus Potential'!E3984</f>
        <v>4</v>
      </c>
    </row>
    <row r="3986" spans="1:6">
      <c r="A3986" s="467">
        <v>6</v>
      </c>
      <c r="B3986" s="467">
        <v>15</v>
      </c>
      <c r="C3986" s="467">
        <v>24</v>
      </c>
      <c r="D3986" s="471">
        <v>116.46871719252051</v>
      </c>
      <c r="E3986" s="471">
        <v>62.559751773812074</v>
      </c>
      <c r="F3986" s="467">
        <f>'2019 Actual plus Potential'!E3985</f>
        <v>7</v>
      </c>
    </row>
    <row r="3987" spans="1:6">
      <c r="A3987" s="467">
        <v>6</v>
      </c>
      <c r="B3987" s="467">
        <v>16</v>
      </c>
      <c r="C3987" s="467">
        <v>1</v>
      </c>
      <c r="D3987" s="471">
        <v>140.01076200738265</v>
      </c>
      <c r="E3987" s="471">
        <v>84.838263921737266</v>
      </c>
      <c r="F3987" s="467">
        <f>'2019 Actual plus Potential'!E3986</f>
        <v>5</v>
      </c>
    </row>
    <row r="3988" spans="1:6">
      <c r="A3988" s="467">
        <v>6</v>
      </c>
      <c r="B3988" s="467">
        <v>16</v>
      </c>
      <c r="C3988" s="467">
        <v>2</v>
      </c>
      <c r="D3988" s="471">
        <v>144</v>
      </c>
      <c r="E3988" s="471">
        <v>75.448903622876799</v>
      </c>
      <c r="F3988" s="467">
        <f>'2019 Actual plus Potential'!E3987</f>
        <v>9</v>
      </c>
    </row>
    <row r="3989" spans="1:6">
      <c r="A3989" s="467">
        <v>6</v>
      </c>
      <c r="B3989" s="467">
        <v>16</v>
      </c>
      <c r="C3989" s="467">
        <v>3</v>
      </c>
      <c r="D3989" s="471">
        <v>135.64004554134482</v>
      </c>
      <c r="E3989" s="471">
        <v>61.294851698559448</v>
      </c>
      <c r="F3989" s="467">
        <f>'2019 Actual plus Potential'!E3988</f>
        <v>11</v>
      </c>
    </row>
    <row r="3990" spans="1:6">
      <c r="A3990" s="467">
        <v>6</v>
      </c>
      <c r="B3990" s="467">
        <v>16</v>
      </c>
      <c r="C3990" s="467">
        <v>4</v>
      </c>
      <c r="D3990" s="471">
        <v>137.63875252248411</v>
      </c>
      <c r="E3990" s="471">
        <v>55.5054110943883</v>
      </c>
      <c r="F3990" s="467">
        <f>'2019 Actual plus Potential'!E3989</f>
        <v>9</v>
      </c>
    </row>
    <row r="3991" spans="1:6">
      <c r="A3991" s="467">
        <v>6</v>
      </c>
      <c r="B3991" s="467">
        <v>16</v>
      </c>
      <c r="C3991" s="467">
        <v>5</v>
      </c>
      <c r="D3991" s="471">
        <v>141.12557912194055</v>
      </c>
      <c r="E3991" s="471">
        <v>46.982785046226617</v>
      </c>
      <c r="F3991" s="467">
        <f>'2019 Actual plus Potential'!E3990</f>
        <v>2</v>
      </c>
    </row>
    <row r="3992" spans="1:6">
      <c r="A3992" s="467">
        <v>6</v>
      </c>
      <c r="B3992" s="467">
        <v>16</v>
      </c>
      <c r="C3992" s="467">
        <v>6</v>
      </c>
      <c r="D3992" s="471">
        <v>120.67193911447966</v>
      </c>
      <c r="E3992" s="471">
        <v>44.345816491077187</v>
      </c>
      <c r="F3992" s="467">
        <f>'2019 Actual plus Potential'!E3991</f>
        <v>0</v>
      </c>
    </row>
    <row r="3993" spans="1:6">
      <c r="A3993" s="467">
        <v>6</v>
      </c>
      <c r="B3993" s="467">
        <v>16</v>
      </c>
      <c r="C3993" s="467">
        <v>7</v>
      </c>
      <c r="D3993" s="471">
        <v>117.55691199363312</v>
      </c>
      <c r="E3993" s="471">
        <v>34.961931950118256</v>
      </c>
      <c r="F3993" s="467">
        <f>'2019 Actual plus Potential'!E3992</f>
        <v>8</v>
      </c>
    </row>
    <row r="3994" spans="1:6">
      <c r="A3994" s="467">
        <v>6</v>
      </c>
      <c r="B3994" s="467">
        <v>16</v>
      </c>
      <c r="C3994" s="467">
        <v>8</v>
      </c>
      <c r="D3994" s="471">
        <v>106.84650888441553</v>
      </c>
      <c r="E3994" s="471">
        <v>23.133512631692106</v>
      </c>
      <c r="F3994" s="467">
        <f>'2019 Actual plus Potential'!E3993</f>
        <v>5</v>
      </c>
    </row>
    <row r="3995" spans="1:6">
      <c r="A3995" s="467">
        <v>6</v>
      </c>
      <c r="B3995" s="467">
        <v>16</v>
      </c>
      <c r="C3995" s="467">
        <v>9</v>
      </c>
      <c r="D3995" s="471">
        <v>118.6970185347375</v>
      </c>
      <c r="E3995" s="471">
        <v>15.203050688024081</v>
      </c>
      <c r="F3995" s="467">
        <f>'2019 Actual plus Potential'!E3994</f>
        <v>6</v>
      </c>
    </row>
    <row r="3996" spans="1:6">
      <c r="A3996" s="467">
        <v>6</v>
      </c>
      <c r="B3996" s="467">
        <v>16</v>
      </c>
      <c r="C3996" s="467">
        <v>10</v>
      </c>
      <c r="D3996" s="471">
        <v>120.35562673508593</v>
      </c>
      <c r="E3996" s="471">
        <v>5.2708081057837024</v>
      </c>
      <c r="F3996" s="467">
        <f>'2019 Actual plus Potential'!E3995</f>
        <v>7</v>
      </c>
    </row>
    <row r="3997" spans="1:6">
      <c r="A3997" s="467">
        <v>6</v>
      </c>
      <c r="B3997" s="467">
        <v>16</v>
      </c>
      <c r="C3997" s="467">
        <v>11</v>
      </c>
      <c r="D3997" s="471">
        <v>131.44855636818556</v>
      </c>
      <c r="E3997" s="471">
        <v>1.1686831864115246</v>
      </c>
      <c r="F3997" s="467">
        <f>'2019 Actual plus Potential'!E3996</f>
        <v>8</v>
      </c>
    </row>
    <row r="3998" spans="1:6">
      <c r="A3998" s="467">
        <v>6</v>
      </c>
      <c r="B3998" s="467">
        <v>16</v>
      </c>
      <c r="C3998" s="467">
        <v>12</v>
      </c>
      <c r="D3998" s="471">
        <v>138.54183407730761</v>
      </c>
      <c r="E3998" s="471">
        <v>1.8062178563749731</v>
      </c>
      <c r="F3998" s="467">
        <f>'2019 Actual plus Potential'!E3997</f>
        <v>4</v>
      </c>
    </row>
    <row r="3999" spans="1:6">
      <c r="A3999" s="467">
        <v>6</v>
      </c>
      <c r="B3999" s="467">
        <v>16</v>
      </c>
      <c r="C3999" s="467">
        <v>13</v>
      </c>
      <c r="D3999" s="471">
        <v>135.67111823178939</v>
      </c>
      <c r="E3999" s="471">
        <v>0.13454719415179531</v>
      </c>
      <c r="F3999" s="467">
        <f>'2019 Actual plus Potential'!E3998</f>
        <v>1</v>
      </c>
    </row>
    <row r="4000" spans="1:6">
      <c r="A4000" s="467">
        <v>6</v>
      </c>
      <c r="B4000" s="467">
        <v>16</v>
      </c>
      <c r="C4000" s="467">
        <v>14</v>
      </c>
      <c r="D4000" s="471">
        <v>116.94891237040461</v>
      </c>
      <c r="E4000" s="471">
        <v>0.96529789292625234</v>
      </c>
      <c r="F4000" s="467">
        <f>'2019 Actual plus Potential'!E3999</f>
        <v>1</v>
      </c>
    </row>
    <row r="4001" spans="1:6">
      <c r="A4001" s="467">
        <v>6</v>
      </c>
      <c r="B4001" s="467">
        <v>16</v>
      </c>
      <c r="C4001" s="467">
        <v>15</v>
      </c>
      <c r="D4001" s="471">
        <v>103.1583903247862</v>
      </c>
      <c r="E4001" s="471">
        <v>0.38252080197806926</v>
      </c>
      <c r="F4001" s="467">
        <f>'2019 Actual plus Potential'!E4000</f>
        <v>1</v>
      </c>
    </row>
    <row r="4002" spans="1:6">
      <c r="A4002" s="467">
        <v>6</v>
      </c>
      <c r="B4002" s="467">
        <v>16</v>
      </c>
      <c r="C4002" s="467">
        <v>16</v>
      </c>
      <c r="D4002" s="471">
        <v>109.30011526306525</v>
      </c>
      <c r="E4002" s="471">
        <v>1.1905862180176305</v>
      </c>
      <c r="F4002" s="467">
        <f>'2019 Actual plus Potential'!E4001</f>
        <v>3</v>
      </c>
    </row>
    <row r="4003" spans="1:6">
      <c r="A4003" s="467">
        <v>6</v>
      </c>
      <c r="B4003" s="467">
        <v>16</v>
      </c>
      <c r="C4003" s="467">
        <v>17</v>
      </c>
      <c r="D4003" s="471">
        <v>115.01360684966912</v>
      </c>
      <c r="E4003" s="471">
        <v>1.4393420769726939</v>
      </c>
      <c r="F4003" s="467">
        <f>'2019 Actual plus Potential'!E4002</f>
        <v>4</v>
      </c>
    </row>
    <row r="4004" spans="1:6">
      <c r="A4004" s="467">
        <v>6</v>
      </c>
      <c r="B4004" s="467">
        <v>16</v>
      </c>
      <c r="C4004" s="467">
        <v>18</v>
      </c>
      <c r="D4004" s="471">
        <v>28.697146554233289</v>
      </c>
      <c r="E4004" s="471">
        <v>2.92327246828639</v>
      </c>
      <c r="F4004" s="467">
        <f>'2019 Actual plus Potential'!E4003</f>
        <v>2</v>
      </c>
    </row>
    <row r="4005" spans="1:6">
      <c r="A4005" s="467">
        <v>6</v>
      </c>
      <c r="B4005" s="467">
        <v>16</v>
      </c>
      <c r="C4005" s="467">
        <v>19</v>
      </c>
      <c r="D4005" s="471">
        <v>0.96789541071770702</v>
      </c>
      <c r="E4005" s="471">
        <v>4.6676924854869917</v>
      </c>
      <c r="F4005" s="467">
        <f>'2019 Actual plus Potential'!E4004</f>
        <v>1</v>
      </c>
    </row>
    <row r="4006" spans="1:6">
      <c r="A4006" s="467">
        <v>6</v>
      </c>
      <c r="B4006" s="467">
        <v>16</v>
      </c>
      <c r="C4006" s="467">
        <v>20</v>
      </c>
      <c r="D4006" s="471">
        <v>9.5454795264916417</v>
      </c>
      <c r="E4006" s="471">
        <v>10.213070737475812</v>
      </c>
      <c r="F4006" s="467">
        <f>'2019 Actual plus Potential'!E4005</f>
        <v>1</v>
      </c>
    </row>
    <row r="4007" spans="1:6">
      <c r="A4007" s="467">
        <v>6</v>
      </c>
      <c r="B4007" s="467">
        <v>16</v>
      </c>
      <c r="C4007" s="467">
        <v>21</v>
      </c>
      <c r="D4007" s="471">
        <v>6.5896412290166939</v>
      </c>
      <c r="E4007" s="471">
        <v>16.69871484626962</v>
      </c>
      <c r="F4007" s="467">
        <f>'2019 Actual plus Potential'!E4006</f>
        <v>0</v>
      </c>
    </row>
    <row r="4008" spans="1:6">
      <c r="A4008" s="467">
        <v>6</v>
      </c>
      <c r="B4008" s="467">
        <v>16</v>
      </c>
      <c r="C4008" s="467">
        <v>22</v>
      </c>
      <c r="D4008" s="471">
        <v>4.78452110246442E-4</v>
      </c>
      <c r="E4008" s="471">
        <v>10.694155181681358</v>
      </c>
      <c r="F4008" s="467">
        <f>'2019 Actual plus Potential'!E4007</f>
        <v>2</v>
      </c>
    </row>
    <row r="4009" spans="1:6">
      <c r="A4009" s="467">
        <v>6</v>
      </c>
      <c r="B4009" s="467">
        <v>16</v>
      </c>
      <c r="C4009" s="467">
        <v>23</v>
      </c>
      <c r="D4009" s="471">
        <v>6.537035627650738</v>
      </c>
      <c r="E4009" s="471">
        <v>16.212154644162545</v>
      </c>
      <c r="F4009" s="467">
        <f>'2019 Actual plus Potential'!E4008</f>
        <v>7</v>
      </c>
    </row>
    <row r="4010" spans="1:6">
      <c r="A4010" s="467">
        <v>6</v>
      </c>
      <c r="B4010" s="467">
        <v>16</v>
      </c>
      <c r="C4010" s="467">
        <v>24</v>
      </c>
      <c r="D4010" s="471">
        <v>19.115565889810018</v>
      </c>
      <c r="E4010" s="471">
        <v>12.608323693829284</v>
      </c>
      <c r="F4010" s="467">
        <f>'2019 Actual plus Potential'!E4009</f>
        <v>13</v>
      </c>
    </row>
    <row r="4011" spans="1:6">
      <c r="A4011" s="467">
        <v>6</v>
      </c>
      <c r="B4011" s="467">
        <v>17</v>
      </c>
      <c r="C4011" s="467">
        <v>1</v>
      </c>
      <c r="D4011" s="471">
        <v>40.899171792857395</v>
      </c>
      <c r="E4011" s="471">
        <v>8.815187970328962</v>
      </c>
      <c r="F4011" s="467">
        <f>'2019 Actual plus Potential'!E4010</f>
        <v>11</v>
      </c>
    </row>
    <row r="4012" spans="1:6">
      <c r="A4012" s="467">
        <v>6</v>
      </c>
      <c r="B4012" s="467">
        <v>17</v>
      </c>
      <c r="C4012" s="467">
        <v>2</v>
      </c>
      <c r="D4012" s="471">
        <v>61.066364038680348</v>
      </c>
      <c r="E4012" s="471">
        <v>4.5253227800473015</v>
      </c>
      <c r="F4012" s="467">
        <f>'2019 Actual plus Potential'!E4011</f>
        <v>36</v>
      </c>
    </row>
    <row r="4013" spans="1:6">
      <c r="A4013" s="467">
        <v>6</v>
      </c>
      <c r="B4013" s="467">
        <v>17</v>
      </c>
      <c r="C4013" s="467">
        <v>3</v>
      </c>
      <c r="D4013" s="471">
        <v>49.318763706253421</v>
      </c>
      <c r="E4013" s="471">
        <v>6.012382175876156</v>
      </c>
      <c r="F4013" s="467">
        <f>'2019 Actual plus Potential'!E4012</f>
        <v>40</v>
      </c>
    </row>
    <row r="4014" spans="1:6">
      <c r="A4014" s="467">
        <v>6</v>
      </c>
      <c r="B4014" s="467">
        <v>17</v>
      </c>
      <c r="C4014" s="467">
        <v>4</v>
      </c>
      <c r="D4014" s="471">
        <v>49.185984874469675</v>
      </c>
      <c r="E4014" s="471">
        <v>5.6908769619436681</v>
      </c>
      <c r="F4014" s="467">
        <f>'2019 Actual plus Potential'!E4013</f>
        <v>51</v>
      </c>
    </row>
    <row r="4015" spans="1:6">
      <c r="A4015" s="467">
        <v>6</v>
      </c>
      <c r="B4015" s="467">
        <v>17</v>
      </c>
      <c r="C4015" s="467">
        <v>5</v>
      </c>
      <c r="D4015" s="471">
        <v>66.610205055994726</v>
      </c>
      <c r="E4015" s="471">
        <v>12.256310685874006</v>
      </c>
      <c r="F4015" s="467">
        <f>'2019 Actual plus Potential'!E4014</f>
        <v>49</v>
      </c>
    </row>
    <row r="4016" spans="1:6">
      <c r="A4016" s="467">
        <v>6</v>
      </c>
      <c r="B4016" s="467">
        <v>17</v>
      </c>
      <c r="C4016" s="467">
        <v>6</v>
      </c>
      <c r="D4016" s="471">
        <v>70.863368614512297</v>
      </c>
      <c r="E4016" s="471">
        <v>16.430402709094817</v>
      </c>
      <c r="F4016" s="467">
        <f>'2019 Actual plus Potential'!E4015</f>
        <v>54</v>
      </c>
    </row>
    <row r="4017" spans="1:6">
      <c r="A4017" s="467">
        <v>6</v>
      </c>
      <c r="B4017" s="467">
        <v>17</v>
      </c>
      <c r="C4017" s="467">
        <v>7</v>
      </c>
      <c r="D4017" s="471">
        <v>32.936062066963792</v>
      </c>
      <c r="E4017" s="471">
        <v>13.58457310255859</v>
      </c>
      <c r="F4017" s="467">
        <f>'2019 Actual plus Potential'!E4016</f>
        <v>47</v>
      </c>
    </row>
    <row r="4018" spans="1:6">
      <c r="A4018" s="467">
        <v>6</v>
      </c>
      <c r="B4018" s="467">
        <v>17</v>
      </c>
      <c r="C4018" s="467">
        <v>8</v>
      </c>
      <c r="D4018" s="471">
        <v>26.147150307573568</v>
      </c>
      <c r="E4018" s="471">
        <v>9.0130975059127074</v>
      </c>
      <c r="F4018" s="467">
        <f>'2019 Actual plus Potential'!E4017</f>
        <v>35</v>
      </c>
    </row>
    <row r="4019" spans="1:6">
      <c r="A4019" s="467">
        <v>6</v>
      </c>
      <c r="B4019" s="467">
        <v>17</v>
      </c>
      <c r="C4019" s="467">
        <v>9</v>
      </c>
      <c r="D4019" s="471">
        <v>43.862043379904684</v>
      </c>
      <c r="E4019" s="471">
        <v>9.1077498924962388</v>
      </c>
      <c r="F4019" s="467">
        <f>'2019 Actual plus Potential'!E4018</f>
        <v>23</v>
      </c>
    </row>
    <row r="4020" spans="1:6">
      <c r="A4020" s="467">
        <v>6</v>
      </c>
      <c r="B4020" s="467">
        <v>17</v>
      </c>
      <c r="C4020" s="467">
        <v>10</v>
      </c>
      <c r="D4020" s="471">
        <v>69.902183734047142</v>
      </c>
      <c r="E4020" s="471">
        <v>7.5854891958718556</v>
      </c>
      <c r="F4020" s="467">
        <f>'2019 Actual plus Potential'!E4019</f>
        <v>5</v>
      </c>
    </row>
    <row r="4021" spans="1:6">
      <c r="A4021" s="467">
        <v>6</v>
      </c>
      <c r="B4021" s="467">
        <v>17</v>
      </c>
      <c r="C4021" s="467">
        <v>11</v>
      </c>
      <c r="D4021" s="471">
        <v>61.665558826309649</v>
      </c>
      <c r="E4021" s="471">
        <v>3.5271703397118896</v>
      </c>
      <c r="F4021" s="467">
        <f>'2019 Actual plus Potential'!E4020</f>
        <v>10</v>
      </c>
    </row>
    <row r="4022" spans="1:6">
      <c r="A4022" s="467">
        <v>6</v>
      </c>
      <c r="B4022" s="467">
        <v>17</v>
      </c>
      <c r="C4022" s="467">
        <v>12</v>
      </c>
      <c r="D4022" s="471">
        <v>57.146178429724699</v>
      </c>
      <c r="E4022" s="471">
        <v>3.7469829069017413</v>
      </c>
      <c r="F4022" s="467">
        <f>'2019 Actual plus Potential'!E4021</f>
        <v>5</v>
      </c>
    </row>
    <row r="4023" spans="1:6">
      <c r="A4023" s="467">
        <v>6</v>
      </c>
      <c r="B4023" s="467">
        <v>17</v>
      </c>
      <c r="C4023" s="467">
        <v>13</v>
      </c>
      <c r="D4023" s="471">
        <v>69.512055705989454</v>
      </c>
      <c r="E4023" s="471">
        <v>4.8084976886691031</v>
      </c>
      <c r="F4023" s="467">
        <f>'2019 Actual plus Potential'!E4022</f>
        <v>3</v>
      </c>
    </row>
    <row r="4024" spans="1:6">
      <c r="A4024" s="467">
        <v>6</v>
      </c>
      <c r="B4024" s="467">
        <v>17</v>
      </c>
      <c r="C4024" s="467">
        <v>14</v>
      </c>
      <c r="D4024" s="471">
        <v>62.754297548343338</v>
      </c>
      <c r="E4024" s="471">
        <v>3.2948417544614061</v>
      </c>
      <c r="F4024" s="467">
        <f>'2019 Actual plus Potential'!E4023</f>
        <v>7</v>
      </c>
    </row>
    <row r="4025" spans="1:6">
      <c r="A4025" s="467">
        <v>6</v>
      </c>
      <c r="B4025" s="467">
        <v>17</v>
      </c>
      <c r="C4025" s="467">
        <v>15</v>
      </c>
      <c r="D4025" s="471">
        <v>46.052831601644293</v>
      </c>
      <c r="E4025" s="471">
        <v>1.7389442592990754</v>
      </c>
      <c r="F4025" s="467">
        <f>'2019 Actual plus Potential'!E4024</f>
        <v>7</v>
      </c>
    </row>
    <row r="4026" spans="1:6">
      <c r="A4026" s="467">
        <v>6</v>
      </c>
      <c r="B4026" s="467">
        <v>17</v>
      </c>
      <c r="C4026" s="467">
        <v>16</v>
      </c>
      <c r="D4026" s="471">
        <v>49.030189528241259</v>
      </c>
      <c r="E4026" s="471">
        <v>44.892610030101054</v>
      </c>
      <c r="F4026" s="467">
        <f>'2019 Actual plus Potential'!E4025</f>
        <v>13</v>
      </c>
    </row>
    <row r="4027" spans="1:6">
      <c r="A4027" s="467">
        <v>6</v>
      </c>
      <c r="B4027" s="467">
        <v>17</v>
      </c>
      <c r="C4027" s="467">
        <v>17</v>
      </c>
      <c r="D4027" s="471">
        <v>52.041988780429875</v>
      </c>
      <c r="E4027" s="471">
        <v>38.36941786712535</v>
      </c>
      <c r="F4027" s="467">
        <f>'2019 Actual plus Potential'!E4026</f>
        <v>19</v>
      </c>
    </row>
    <row r="4028" spans="1:6">
      <c r="A4028" s="467">
        <v>6</v>
      </c>
      <c r="B4028" s="467">
        <v>17</v>
      </c>
      <c r="C4028" s="467">
        <v>18</v>
      </c>
      <c r="D4028" s="471">
        <v>22.639504666537189</v>
      </c>
      <c r="E4028" s="471">
        <v>3.8940461191141686</v>
      </c>
      <c r="F4028" s="467">
        <f>'2019 Actual plus Potential'!E4027</f>
        <v>16</v>
      </c>
    </row>
    <row r="4029" spans="1:6">
      <c r="A4029" s="467">
        <v>6</v>
      </c>
      <c r="B4029" s="467">
        <v>17</v>
      </c>
      <c r="C4029" s="467">
        <v>19</v>
      </c>
      <c r="D4029" s="471">
        <v>37.246965809783809</v>
      </c>
      <c r="E4029" s="471">
        <v>57.220887819823695</v>
      </c>
      <c r="F4029" s="467">
        <f>'2019 Actual plus Potential'!E4028</f>
        <v>26</v>
      </c>
    </row>
    <row r="4030" spans="1:6">
      <c r="A4030" s="467">
        <v>6</v>
      </c>
      <c r="B4030" s="467">
        <v>17</v>
      </c>
      <c r="C4030" s="467">
        <v>20</v>
      </c>
      <c r="D4030" s="471">
        <v>47.746707817064348</v>
      </c>
      <c r="E4030" s="471">
        <v>49.410892549989249</v>
      </c>
      <c r="F4030" s="467">
        <f>'2019 Actual plus Potential'!E4029</f>
        <v>49</v>
      </c>
    </row>
    <row r="4031" spans="1:6">
      <c r="A4031" s="467">
        <v>6</v>
      </c>
      <c r="B4031" s="467">
        <v>17</v>
      </c>
      <c r="C4031" s="467">
        <v>21</v>
      </c>
      <c r="D4031" s="471">
        <v>8.2510316730546975</v>
      </c>
      <c r="E4031" s="471">
        <v>47.777552193076751</v>
      </c>
      <c r="F4031" s="467">
        <f>'2019 Actual plus Potential'!E4030</f>
        <v>63</v>
      </c>
    </row>
    <row r="4032" spans="1:6">
      <c r="A4032" s="467">
        <v>6</v>
      </c>
      <c r="B4032" s="467">
        <v>17</v>
      </c>
      <c r="C4032" s="467">
        <v>22</v>
      </c>
      <c r="D4032" s="471">
        <v>2.8048831730310968</v>
      </c>
      <c r="E4032" s="471">
        <v>44.608652870350461</v>
      </c>
      <c r="F4032" s="467">
        <f>'2019 Actual plus Potential'!E4031</f>
        <v>66</v>
      </c>
    </row>
    <row r="4033" spans="1:6">
      <c r="A4033" s="467">
        <v>6</v>
      </c>
      <c r="B4033" s="467">
        <v>17</v>
      </c>
      <c r="C4033" s="467">
        <v>23</v>
      </c>
      <c r="D4033" s="471">
        <v>44.5031619406139</v>
      </c>
      <c r="E4033" s="471">
        <v>34.998697753171363</v>
      </c>
      <c r="F4033" s="467">
        <f>'2019 Actual plus Potential'!E4032</f>
        <v>74</v>
      </c>
    </row>
    <row r="4034" spans="1:6">
      <c r="A4034" s="467">
        <v>6</v>
      </c>
      <c r="B4034" s="467">
        <v>17</v>
      </c>
      <c r="C4034" s="467">
        <v>24</v>
      </c>
      <c r="D4034" s="471">
        <v>40.000790981163263</v>
      </c>
      <c r="E4034" s="471">
        <v>38.120662008170285</v>
      </c>
      <c r="F4034" s="467">
        <f>'2019 Actual plus Potential'!E4033</f>
        <v>87</v>
      </c>
    </row>
    <row r="4035" spans="1:6">
      <c r="A4035" s="467">
        <v>6</v>
      </c>
      <c r="B4035" s="467">
        <v>18</v>
      </c>
      <c r="C4035" s="467">
        <v>1</v>
      </c>
      <c r="D4035" s="471">
        <v>15.582894776081515</v>
      </c>
      <c r="E4035" s="471">
        <v>53.813401902816594</v>
      </c>
      <c r="F4035" s="467">
        <f>'2019 Actual plus Potential'!E4034</f>
        <v>91</v>
      </c>
    </row>
    <row r="4036" spans="1:6">
      <c r="A4036" s="467">
        <v>6</v>
      </c>
      <c r="B4036" s="467">
        <v>18</v>
      </c>
      <c r="C4036" s="467">
        <v>2</v>
      </c>
      <c r="D4036" s="471">
        <v>8.2915929850231223</v>
      </c>
      <c r="E4036" s="471">
        <v>10.61280106428725</v>
      </c>
      <c r="F4036" s="467">
        <f>'2019 Actual plus Potential'!E4035</f>
        <v>91</v>
      </c>
    </row>
    <row r="4037" spans="1:6">
      <c r="A4037" s="467">
        <v>6</v>
      </c>
      <c r="B4037" s="467">
        <v>18</v>
      </c>
      <c r="C4037" s="467">
        <v>3</v>
      </c>
      <c r="D4037" s="471">
        <v>6.7038232085338736</v>
      </c>
      <c r="E4037" s="471">
        <v>12.01381283594926</v>
      </c>
      <c r="F4037" s="467">
        <f>'2019 Actual plus Potential'!E4036</f>
        <v>95</v>
      </c>
    </row>
    <row r="4038" spans="1:6">
      <c r="A4038" s="467">
        <v>6</v>
      </c>
      <c r="B4038" s="467">
        <v>18</v>
      </c>
      <c r="C4038" s="467">
        <v>4</v>
      </c>
      <c r="D4038" s="471">
        <v>5.5759454514146034</v>
      </c>
      <c r="E4038" s="471">
        <v>15.892996183616425</v>
      </c>
      <c r="F4038" s="467">
        <f>'2019 Actual plus Potential'!E4037</f>
        <v>95</v>
      </c>
    </row>
    <row r="4039" spans="1:6">
      <c r="A4039" s="467">
        <v>6</v>
      </c>
      <c r="B4039" s="467">
        <v>18</v>
      </c>
      <c r="C4039" s="467">
        <v>5</v>
      </c>
      <c r="D4039" s="471">
        <v>20.39720487879071</v>
      </c>
      <c r="E4039" s="471">
        <v>26.697448774457108</v>
      </c>
      <c r="F4039" s="467">
        <f>'2019 Actual plus Potential'!E4038</f>
        <v>101</v>
      </c>
    </row>
    <row r="4040" spans="1:6">
      <c r="A4040" s="467">
        <v>6</v>
      </c>
      <c r="B4040" s="467">
        <v>18</v>
      </c>
      <c r="C4040" s="467">
        <v>6</v>
      </c>
      <c r="D4040" s="471">
        <v>37.885366552213689</v>
      </c>
      <c r="E4040" s="471">
        <v>27.740189529133524</v>
      </c>
      <c r="F4040" s="467">
        <f>'2019 Actual plus Potential'!E4039</f>
        <v>94</v>
      </c>
    </row>
    <row r="4041" spans="1:6">
      <c r="A4041" s="467">
        <v>6</v>
      </c>
      <c r="B4041" s="467">
        <v>18</v>
      </c>
      <c r="C4041" s="467">
        <v>7</v>
      </c>
      <c r="D4041" s="471">
        <v>12.30540824990341</v>
      </c>
      <c r="E4041" s="471">
        <v>21.828717748871213</v>
      </c>
      <c r="F4041" s="467">
        <f>'2019 Actual plus Potential'!E4040</f>
        <v>76</v>
      </c>
    </row>
    <row r="4042" spans="1:6">
      <c r="A4042" s="467">
        <v>6</v>
      </c>
      <c r="B4042" s="467">
        <v>18</v>
      </c>
      <c r="C4042" s="467">
        <v>8</v>
      </c>
      <c r="D4042" s="471">
        <v>4.2074699869230106</v>
      </c>
      <c r="E4042" s="471">
        <v>19.902033218662652</v>
      </c>
      <c r="F4042" s="467">
        <f>'2019 Actual plus Potential'!E4041</f>
        <v>94</v>
      </c>
    </row>
    <row r="4043" spans="1:6">
      <c r="A4043" s="467">
        <v>6</v>
      </c>
      <c r="B4043" s="467">
        <v>18</v>
      </c>
      <c r="C4043" s="467">
        <v>9</v>
      </c>
      <c r="D4043" s="471">
        <v>1.5512471007276718</v>
      </c>
      <c r="E4043" s="471">
        <v>28.545908191786712</v>
      </c>
      <c r="F4043" s="467">
        <f>'2019 Actual plus Potential'!E4042</f>
        <v>97</v>
      </c>
    </row>
    <row r="4044" spans="1:6">
      <c r="A4044" s="467">
        <v>6</v>
      </c>
      <c r="B4044" s="467">
        <v>18</v>
      </c>
      <c r="C4044" s="467">
        <v>10</v>
      </c>
      <c r="D4044" s="471">
        <v>32.000488001352579</v>
      </c>
      <c r="E4044" s="471">
        <v>35.708199526983442</v>
      </c>
      <c r="F4044" s="467">
        <f>'2019 Actual plus Potential'!E4043</f>
        <v>91</v>
      </c>
    </row>
    <row r="4045" spans="1:6">
      <c r="A4045" s="467">
        <v>6</v>
      </c>
      <c r="B4045" s="467">
        <v>18</v>
      </c>
      <c r="C4045" s="467">
        <v>11</v>
      </c>
      <c r="D4045" s="471">
        <v>115.19682433674909</v>
      </c>
      <c r="E4045" s="471">
        <v>51.400939421629758</v>
      </c>
      <c r="F4045" s="467">
        <f>'2019 Actual plus Potential'!E4044</f>
        <v>78</v>
      </c>
    </row>
    <row r="4046" spans="1:6">
      <c r="A4046" s="467">
        <v>6</v>
      </c>
      <c r="B4046" s="467">
        <v>18</v>
      </c>
      <c r="C4046" s="467">
        <v>12</v>
      </c>
      <c r="D4046" s="471">
        <v>144</v>
      </c>
      <c r="E4046" s="471">
        <v>57.936647602666099</v>
      </c>
      <c r="F4046" s="467">
        <f>'2019 Actual plus Potential'!E4045</f>
        <v>69</v>
      </c>
    </row>
    <row r="4047" spans="1:6">
      <c r="A4047" s="467">
        <v>6</v>
      </c>
      <c r="B4047" s="467">
        <v>18</v>
      </c>
      <c r="C4047" s="467">
        <v>13</v>
      </c>
      <c r="D4047" s="471">
        <v>144</v>
      </c>
      <c r="E4047" s="471">
        <v>86.438749731240591</v>
      </c>
      <c r="F4047" s="467">
        <f>'2019 Actual plus Potential'!E4046</f>
        <v>61</v>
      </c>
    </row>
    <row r="4048" spans="1:6">
      <c r="A4048" s="467">
        <v>6</v>
      </c>
      <c r="B4048" s="467">
        <v>18</v>
      </c>
      <c r="C4048" s="467">
        <v>14</v>
      </c>
      <c r="D4048" s="471">
        <v>144</v>
      </c>
      <c r="E4048" s="471">
        <v>81.608349010965398</v>
      </c>
      <c r="F4048" s="467">
        <f>'2019 Actual plus Potential'!E4047</f>
        <v>52</v>
      </c>
    </row>
    <row r="4049" spans="1:6">
      <c r="A4049" s="467">
        <v>6</v>
      </c>
      <c r="B4049" s="467">
        <v>18</v>
      </c>
      <c r="C4049" s="467">
        <v>15</v>
      </c>
      <c r="D4049" s="471">
        <v>144</v>
      </c>
      <c r="E4049" s="471">
        <v>78.742180875080635</v>
      </c>
      <c r="F4049" s="467">
        <f>'2019 Actual plus Potential'!E4048</f>
        <v>66</v>
      </c>
    </row>
    <row r="4050" spans="1:6">
      <c r="A4050" s="467">
        <v>6</v>
      </c>
      <c r="B4050" s="467">
        <v>18</v>
      </c>
      <c r="C4050" s="467">
        <v>16</v>
      </c>
      <c r="D4050" s="471">
        <v>124.79266919483163</v>
      </c>
      <c r="E4050" s="471">
        <v>80.021161470651464</v>
      </c>
      <c r="F4050" s="467">
        <f>'2019 Actual plus Potential'!E4049</f>
        <v>78</v>
      </c>
    </row>
    <row r="4051" spans="1:6">
      <c r="A4051" s="467">
        <v>6</v>
      </c>
      <c r="B4051" s="467">
        <v>18</v>
      </c>
      <c r="C4051" s="467">
        <v>17</v>
      </c>
      <c r="D4051" s="471">
        <v>50.183871769135123</v>
      </c>
      <c r="E4051" s="471">
        <v>68.596383734680714</v>
      </c>
      <c r="F4051" s="467">
        <f>'2019 Actual plus Potential'!E4050</f>
        <v>67</v>
      </c>
    </row>
    <row r="4052" spans="1:6">
      <c r="A4052" s="467">
        <v>6</v>
      </c>
      <c r="B4052" s="467">
        <v>18</v>
      </c>
      <c r="C4052" s="467">
        <v>18</v>
      </c>
      <c r="D4052" s="471">
        <v>10.041727742730494</v>
      </c>
      <c r="E4052" s="471">
        <v>82.192690604171148</v>
      </c>
      <c r="F4052" s="467">
        <f>'2019 Actual plus Potential'!E4051</f>
        <v>80</v>
      </c>
    </row>
    <row r="4053" spans="1:6">
      <c r="A4053" s="467">
        <v>6</v>
      </c>
      <c r="B4053" s="467">
        <v>18</v>
      </c>
      <c r="C4053" s="467">
        <v>19</v>
      </c>
      <c r="D4053" s="471">
        <v>4.7974022364257944</v>
      </c>
      <c r="E4053" s="471">
        <v>90.17008761556653</v>
      </c>
      <c r="F4053" s="467">
        <f>'2019 Actual plus Potential'!E4052</f>
        <v>82</v>
      </c>
    </row>
    <row r="4054" spans="1:6">
      <c r="A4054" s="467">
        <v>6</v>
      </c>
      <c r="B4054" s="467">
        <v>18</v>
      </c>
      <c r="C4054" s="467">
        <v>20</v>
      </c>
      <c r="D4054" s="471">
        <v>29.86149720510938</v>
      </c>
      <c r="E4054" s="471">
        <v>93.293616372823053</v>
      </c>
      <c r="F4054" s="467">
        <f>'2019 Actual plus Potential'!E4053</f>
        <v>93</v>
      </c>
    </row>
    <row r="4055" spans="1:6">
      <c r="A4055" s="467">
        <v>6</v>
      </c>
      <c r="B4055" s="467">
        <v>18</v>
      </c>
      <c r="C4055" s="467">
        <v>21</v>
      </c>
      <c r="D4055" s="471">
        <v>135.32680729133179</v>
      </c>
      <c r="E4055" s="471">
        <v>72.530324661363153</v>
      </c>
      <c r="F4055" s="467">
        <f>'2019 Actual plus Potential'!E4054</f>
        <v>102</v>
      </c>
    </row>
    <row r="4056" spans="1:6">
      <c r="A4056" s="467">
        <v>6</v>
      </c>
      <c r="B4056" s="467">
        <v>18</v>
      </c>
      <c r="C4056" s="467">
        <v>22</v>
      </c>
      <c r="D4056" s="471">
        <v>144</v>
      </c>
      <c r="E4056" s="471">
        <v>72.723540690174161</v>
      </c>
      <c r="F4056" s="467">
        <f>'2019 Actual plus Potential'!E4055</f>
        <v>99</v>
      </c>
    </row>
    <row r="4057" spans="1:6">
      <c r="A4057" s="467">
        <v>6</v>
      </c>
      <c r="B4057" s="467">
        <v>18</v>
      </c>
      <c r="C4057" s="467">
        <v>23</v>
      </c>
      <c r="D4057" s="471">
        <v>134.97189392598889</v>
      </c>
      <c r="E4057" s="471">
        <v>81.367415663298218</v>
      </c>
      <c r="F4057" s="467">
        <f>'2019 Actual plus Potential'!E4056</f>
        <v>102</v>
      </c>
    </row>
    <row r="4058" spans="1:6">
      <c r="A4058" s="467">
        <v>6</v>
      </c>
      <c r="B4058" s="467">
        <v>18</v>
      </c>
      <c r="C4058" s="467">
        <v>24</v>
      </c>
      <c r="D4058" s="471">
        <v>86.712718341425798</v>
      </c>
      <c r="E4058" s="471">
        <v>62.883603741130941</v>
      </c>
      <c r="F4058" s="467">
        <f>'2019 Actual plus Potential'!E4057</f>
        <v>102</v>
      </c>
    </row>
    <row r="4059" spans="1:6">
      <c r="A4059" s="467">
        <v>6</v>
      </c>
      <c r="B4059" s="467">
        <v>19</v>
      </c>
      <c r="C4059" s="467">
        <v>1</v>
      </c>
      <c r="D4059" s="471">
        <v>47.34523898733854</v>
      </c>
      <c r="E4059" s="471">
        <v>24.228664211997419</v>
      </c>
      <c r="F4059" s="467">
        <f>'2019 Actual plus Potential'!E4058</f>
        <v>103</v>
      </c>
    </row>
    <row r="4060" spans="1:6">
      <c r="A4060" s="467">
        <v>6</v>
      </c>
      <c r="B4060" s="467">
        <v>19</v>
      </c>
      <c r="C4060" s="467">
        <v>2</v>
      </c>
      <c r="D4060" s="471">
        <v>70.25365493191498</v>
      </c>
      <c r="E4060" s="471">
        <v>32.735645237583313</v>
      </c>
      <c r="F4060" s="467">
        <f>'2019 Actual plus Potential'!E4059</f>
        <v>103</v>
      </c>
    </row>
    <row r="4061" spans="1:6">
      <c r="A4061" s="467">
        <v>6</v>
      </c>
      <c r="B4061" s="467">
        <v>19</v>
      </c>
      <c r="C4061" s="467">
        <v>3</v>
      </c>
      <c r="D4061" s="471">
        <v>93.405471782158784</v>
      </c>
      <c r="E4061" s="471">
        <v>33.160407600516017</v>
      </c>
      <c r="F4061" s="467">
        <f>'2019 Actual plus Potential'!E4060</f>
        <v>103</v>
      </c>
    </row>
    <row r="4062" spans="1:6">
      <c r="A4062" s="467">
        <v>6</v>
      </c>
      <c r="B4062" s="467">
        <v>19</v>
      </c>
      <c r="C4062" s="467">
        <v>4</v>
      </c>
      <c r="D4062" s="471">
        <v>124.65646878692894</v>
      </c>
      <c r="E4062" s="471">
        <v>44.187019511932924</v>
      </c>
      <c r="F4062" s="467">
        <f>'2019 Actual plus Potential'!E4061</f>
        <v>101</v>
      </c>
    </row>
    <row r="4063" spans="1:6">
      <c r="A4063" s="467">
        <v>6</v>
      </c>
      <c r="B4063" s="467">
        <v>19</v>
      </c>
      <c r="C4063" s="467">
        <v>5</v>
      </c>
      <c r="D4063" s="471">
        <v>92.902887850042035</v>
      </c>
      <c r="E4063" s="471">
        <v>30.146394001290044</v>
      </c>
      <c r="F4063" s="467">
        <f>'2019 Actual plus Potential'!E4062</f>
        <v>103</v>
      </c>
    </row>
    <row r="4064" spans="1:6">
      <c r="A4064" s="467">
        <v>6</v>
      </c>
      <c r="B4064" s="467">
        <v>19</v>
      </c>
      <c r="C4064" s="467">
        <v>6</v>
      </c>
      <c r="D4064" s="471">
        <v>40.447643663189922</v>
      </c>
      <c r="E4064" s="471">
        <v>32.74816125564395</v>
      </c>
      <c r="F4064" s="467">
        <f>'2019 Actual plus Potential'!E4063</f>
        <v>103</v>
      </c>
    </row>
    <row r="4065" spans="1:6">
      <c r="A4065" s="467">
        <v>6</v>
      </c>
      <c r="B4065" s="467">
        <v>19</v>
      </c>
      <c r="C4065" s="467">
        <v>7</v>
      </c>
      <c r="D4065" s="471">
        <v>9.4276769664696918</v>
      </c>
      <c r="E4065" s="471">
        <v>15.260937271554505</v>
      </c>
      <c r="F4065" s="467">
        <f>'2019 Actual plus Potential'!E4064</f>
        <v>102</v>
      </c>
    </row>
    <row r="4066" spans="1:6">
      <c r="A4066" s="467">
        <v>6</v>
      </c>
      <c r="B4066" s="467">
        <v>19</v>
      </c>
      <c r="C4066" s="467">
        <v>8</v>
      </c>
      <c r="D4066" s="471">
        <v>14.348401447063043</v>
      </c>
      <c r="E4066" s="471">
        <v>10.116853848634703</v>
      </c>
      <c r="F4066" s="467">
        <f>'2019 Actual plus Potential'!E4065</f>
        <v>101</v>
      </c>
    </row>
    <row r="4067" spans="1:6">
      <c r="A4067" s="467">
        <v>6</v>
      </c>
      <c r="B4067" s="467">
        <v>19</v>
      </c>
      <c r="C4067" s="467">
        <v>9</v>
      </c>
      <c r="D4067" s="471">
        <v>8.8651528565918341</v>
      </c>
      <c r="E4067" s="471">
        <v>3.1430850354762416</v>
      </c>
      <c r="F4067" s="467">
        <f>'2019 Actual plus Potential'!E4066</f>
        <v>101</v>
      </c>
    </row>
    <row r="4068" spans="1:6">
      <c r="A4068" s="467">
        <v>6</v>
      </c>
      <c r="B4068" s="467">
        <v>19</v>
      </c>
      <c r="C4068" s="467">
        <v>10</v>
      </c>
      <c r="D4068" s="471">
        <v>2.0394615894877632</v>
      </c>
      <c r="E4068" s="471">
        <v>5.1636397011395401</v>
      </c>
      <c r="F4068" s="467">
        <f>'2019 Actual plus Potential'!E4067</f>
        <v>101</v>
      </c>
    </row>
    <row r="4069" spans="1:6">
      <c r="A4069" s="467">
        <v>6</v>
      </c>
      <c r="B4069" s="467">
        <v>19</v>
      </c>
      <c r="C4069" s="467">
        <v>11</v>
      </c>
      <c r="D4069" s="471">
        <v>0.6204267117368808</v>
      </c>
      <c r="E4069" s="471">
        <v>3.5975729413029454</v>
      </c>
      <c r="F4069" s="467">
        <f>'2019 Actual plus Potential'!E4068</f>
        <v>101</v>
      </c>
    </row>
    <row r="4070" spans="1:6">
      <c r="A4070" s="467">
        <v>6</v>
      </c>
      <c r="B4070" s="467">
        <v>19</v>
      </c>
      <c r="C4070" s="467">
        <v>12</v>
      </c>
      <c r="D4070" s="471">
        <v>0.16449785219807517</v>
      </c>
      <c r="E4070" s="471">
        <v>1.633340356912492</v>
      </c>
      <c r="F4070" s="467">
        <f>'2019 Actual plus Potential'!E4069</f>
        <v>98</v>
      </c>
    </row>
    <row r="4071" spans="1:6">
      <c r="A4071" s="467">
        <v>6</v>
      </c>
      <c r="B4071" s="467">
        <v>19</v>
      </c>
      <c r="C4071" s="467">
        <v>13</v>
      </c>
      <c r="D4071" s="471">
        <v>4.764853056953864E-2</v>
      </c>
      <c r="E4071" s="471">
        <v>15.816335572995053</v>
      </c>
      <c r="F4071" s="467">
        <f>'2019 Actual plus Potential'!E4070</f>
        <v>101</v>
      </c>
    </row>
    <row r="4072" spans="1:6">
      <c r="A4072" s="467">
        <v>6</v>
      </c>
      <c r="B4072" s="467">
        <v>19</v>
      </c>
      <c r="C4072" s="467">
        <v>14</v>
      </c>
      <c r="D4072" s="471">
        <v>0.87454809958503532</v>
      </c>
      <c r="E4072" s="471">
        <v>58.296483121909269</v>
      </c>
      <c r="F4072" s="467">
        <f>'2019 Actual plus Potential'!E4071</f>
        <v>102</v>
      </c>
    </row>
    <row r="4073" spans="1:6">
      <c r="A4073" s="467">
        <v>6</v>
      </c>
      <c r="B4073" s="467">
        <v>19</v>
      </c>
      <c r="C4073" s="467">
        <v>15</v>
      </c>
      <c r="D4073" s="471">
        <v>4.286300486769373</v>
      </c>
      <c r="E4073" s="471">
        <v>99.835582562889698</v>
      </c>
      <c r="F4073" s="467">
        <f>'2019 Actual plus Potential'!E4072</f>
        <v>101</v>
      </c>
    </row>
    <row r="4074" spans="1:6">
      <c r="A4074" s="467">
        <v>6</v>
      </c>
      <c r="B4074" s="467">
        <v>19</v>
      </c>
      <c r="C4074" s="467">
        <v>16</v>
      </c>
      <c r="D4074" s="471">
        <v>4.6201860791160367</v>
      </c>
      <c r="E4074" s="471">
        <v>99.733889916147049</v>
      </c>
      <c r="F4074" s="467">
        <f>'2019 Actual plus Potential'!E4073</f>
        <v>100</v>
      </c>
    </row>
    <row r="4075" spans="1:6">
      <c r="A4075" s="467">
        <v>6</v>
      </c>
      <c r="B4075" s="467">
        <v>19</v>
      </c>
      <c r="C4075" s="467">
        <v>17</v>
      </c>
      <c r="D4075" s="471">
        <v>13.222928763875281</v>
      </c>
      <c r="E4075" s="471">
        <v>58.506126424424856</v>
      </c>
      <c r="F4075" s="467">
        <f>'2019 Actual plus Potential'!E4074</f>
        <v>100</v>
      </c>
    </row>
    <row r="4076" spans="1:6">
      <c r="A4076" s="467">
        <v>6</v>
      </c>
      <c r="B4076" s="467">
        <v>19</v>
      </c>
      <c r="C4076" s="467">
        <v>18</v>
      </c>
      <c r="D4076" s="471">
        <v>24.302286298216021</v>
      </c>
      <c r="E4076" s="471">
        <v>16.796496237368306</v>
      </c>
      <c r="F4076" s="467">
        <f>'2019 Actual plus Potential'!E4075</f>
        <v>98</v>
      </c>
    </row>
    <row r="4077" spans="1:6">
      <c r="A4077" s="467">
        <v>6</v>
      </c>
      <c r="B4077" s="467">
        <v>19</v>
      </c>
      <c r="C4077" s="467">
        <v>19</v>
      </c>
      <c r="D4077" s="471">
        <v>63.248409172213087</v>
      </c>
      <c r="E4077" s="471">
        <v>20.886887389808646</v>
      </c>
      <c r="F4077" s="467">
        <f>'2019 Actual plus Potential'!E4076</f>
        <v>101</v>
      </c>
    </row>
    <row r="4078" spans="1:6">
      <c r="A4078" s="467">
        <v>6</v>
      </c>
      <c r="B4078" s="467">
        <v>19</v>
      </c>
      <c r="C4078" s="467">
        <v>20</v>
      </c>
      <c r="D4078" s="471">
        <v>125.40507238440608</v>
      </c>
      <c r="E4078" s="471">
        <v>33.728321920017201</v>
      </c>
      <c r="F4078" s="467">
        <f>'2019 Actual plus Potential'!E4077</f>
        <v>92</v>
      </c>
    </row>
    <row r="4079" spans="1:6">
      <c r="A4079" s="467">
        <v>6</v>
      </c>
      <c r="B4079" s="467">
        <v>19</v>
      </c>
      <c r="C4079" s="467">
        <v>21</v>
      </c>
      <c r="D4079" s="471">
        <v>136.92665665190538</v>
      </c>
      <c r="E4079" s="471">
        <v>53.062440819178661</v>
      </c>
      <c r="F4079" s="467">
        <f>'2019 Actual plus Potential'!E4078</f>
        <v>53</v>
      </c>
    </row>
    <row r="4080" spans="1:6">
      <c r="A4080" s="467">
        <v>6</v>
      </c>
      <c r="B4080" s="467">
        <v>19</v>
      </c>
      <c r="C4080" s="467">
        <v>22</v>
      </c>
      <c r="D4080" s="471">
        <v>140.93970896801369</v>
      </c>
      <c r="E4080" s="471">
        <v>75.418395828854003</v>
      </c>
      <c r="F4080" s="467">
        <f>'2019 Actual plus Potential'!E4079</f>
        <v>81</v>
      </c>
    </row>
    <row r="4081" spans="1:6">
      <c r="A4081" s="467">
        <v>6</v>
      </c>
      <c r="B4081" s="467">
        <v>19</v>
      </c>
      <c r="C4081" s="467">
        <v>23</v>
      </c>
      <c r="D4081" s="471">
        <v>140.33244582522991</v>
      </c>
      <c r="E4081" s="471">
        <v>41.708065684798967</v>
      </c>
      <c r="F4081" s="467">
        <f>'2019 Actual plus Potential'!E4080</f>
        <v>70</v>
      </c>
    </row>
    <row r="4082" spans="1:6">
      <c r="A4082" s="467">
        <v>6</v>
      </c>
      <c r="B4082" s="467">
        <v>19</v>
      </c>
      <c r="C4082" s="467">
        <v>24</v>
      </c>
      <c r="D4082" s="471">
        <v>141.31202506310922</v>
      </c>
      <c r="E4082" s="471">
        <v>50.07267700494517</v>
      </c>
      <c r="F4082" s="467">
        <f>'2019 Actual plus Potential'!E4081</f>
        <v>74</v>
      </c>
    </row>
    <row r="4083" spans="1:6">
      <c r="A4083" s="467">
        <v>6</v>
      </c>
      <c r="B4083" s="467">
        <v>20</v>
      </c>
      <c r="C4083" s="467">
        <v>1</v>
      </c>
      <c r="D4083" s="471">
        <v>138.67395671819952</v>
      </c>
      <c r="E4083" s="471">
        <v>29.626979251773811</v>
      </c>
      <c r="F4083" s="467">
        <f>'2019 Actual plus Potential'!E4082</f>
        <v>56</v>
      </c>
    </row>
    <row r="4084" spans="1:6">
      <c r="A4084" s="467">
        <v>6</v>
      </c>
      <c r="B4084" s="467">
        <v>20</v>
      </c>
      <c r="C4084" s="467">
        <v>2</v>
      </c>
      <c r="D4084" s="471">
        <v>129.85123695957674</v>
      </c>
      <c r="E4084" s="471">
        <v>2.6299282949903242</v>
      </c>
      <c r="F4084" s="467">
        <f>'2019 Actual plus Potential'!E4083</f>
        <v>66</v>
      </c>
    </row>
    <row r="4085" spans="1:6">
      <c r="A4085" s="467">
        <v>6</v>
      </c>
      <c r="B4085" s="467">
        <v>20</v>
      </c>
      <c r="C4085" s="467">
        <v>3</v>
      </c>
      <c r="D4085" s="471">
        <v>138.00931236215612</v>
      </c>
      <c r="E4085" s="471">
        <v>6.8814631799612984</v>
      </c>
      <c r="F4085" s="467">
        <f>'2019 Actual plus Potential'!E4084</f>
        <v>56</v>
      </c>
    </row>
    <row r="4086" spans="1:6">
      <c r="A4086" s="467">
        <v>6</v>
      </c>
      <c r="B4086" s="467">
        <v>20</v>
      </c>
      <c r="C4086" s="467">
        <v>4</v>
      </c>
      <c r="D4086" s="471">
        <v>139.30129527817908</v>
      </c>
      <c r="E4086" s="471">
        <v>5.3599847344657068</v>
      </c>
      <c r="F4086" s="467">
        <f>'2019 Actual plus Potential'!E4085</f>
        <v>71</v>
      </c>
    </row>
    <row r="4087" spans="1:6">
      <c r="A4087" s="467">
        <v>6</v>
      </c>
      <c r="B4087" s="467">
        <v>20</v>
      </c>
      <c r="C4087" s="467">
        <v>5</v>
      </c>
      <c r="D4087" s="471">
        <v>123.70732120172589</v>
      </c>
      <c r="E4087" s="471">
        <v>23.207826488927118</v>
      </c>
      <c r="F4087" s="467">
        <f>'2019 Actual plus Potential'!E4086</f>
        <v>74</v>
      </c>
    </row>
    <row r="4088" spans="1:6">
      <c r="A4088" s="467">
        <v>6</v>
      </c>
      <c r="B4088" s="467">
        <v>20</v>
      </c>
      <c r="C4088" s="467">
        <v>6</v>
      </c>
      <c r="D4088" s="471">
        <v>135.30281095851385</v>
      </c>
      <c r="E4088" s="471">
        <v>52.688524779617289</v>
      </c>
      <c r="F4088" s="467">
        <f>'2019 Actual plus Potential'!E4087</f>
        <v>98</v>
      </c>
    </row>
    <row r="4089" spans="1:6">
      <c r="A4089" s="467">
        <v>6</v>
      </c>
      <c r="B4089" s="467">
        <v>20</v>
      </c>
      <c r="C4089" s="467">
        <v>7</v>
      </c>
      <c r="D4089" s="471">
        <v>112.42025256189186</v>
      </c>
      <c r="E4089" s="471">
        <v>32.184940442915504</v>
      </c>
      <c r="F4089" s="467">
        <f>'2019 Actual plus Potential'!E4088</f>
        <v>100</v>
      </c>
    </row>
    <row r="4090" spans="1:6">
      <c r="A4090" s="467">
        <v>6</v>
      </c>
      <c r="B4090" s="467">
        <v>20</v>
      </c>
      <c r="C4090" s="467">
        <v>8</v>
      </c>
      <c r="D4090" s="471">
        <v>101.54875097324754</v>
      </c>
      <c r="E4090" s="471">
        <v>47.136888518598155</v>
      </c>
      <c r="F4090" s="467">
        <f>'2019 Actual plus Potential'!E4089</f>
        <v>92</v>
      </c>
    </row>
    <row r="4091" spans="1:6">
      <c r="A4091" s="467">
        <v>6</v>
      </c>
      <c r="B4091" s="467">
        <v>20</v>
      </c>
      <c r="C4091" s="467">
        <v>9</v>
      </c>
      <c r="D4091" s="471">
        <v>51.560384830515055</v>
      </c>
      <c r="E4091" s="471">
        <v>43.426671414749514</v>
      </c>
      <c r="F4091" s="467">
        <f>'2019 Actual plus Potential'!E4090</f>
        <v>97</v>
      </c>
    </row>
    <row r="4092" spans="1:6">
      <c r="A4092" s="467">
        <v>6</v>
      </c>
      <c r="B4092" s="467">
        <v>20</v>
      </c>
      <c r="C4092" s="467">
        <v>10</v>
      </c>
      <c r="D4092" s="471">
        <v>16.608975596361091</v>
      </c>
      <c r="E4092" s="471">
        <v>31.961216620081704</v>
      </c>
      <c r="F4092" s="467">
        <f>'2019 Actual plus Potential'!E4091</f>
        <v>97</v>
      </c>
    </row>
    <row r="4093" spans="1:6">
      <c r="A4093" s="467">
        <v>6</v>
      </c>
      <c r="B4093" s="467">
        <v>20</v>
      </c>
      <c r="C4093" s="467">
        <v>11</v>
      </c>
      <c r="D4093" s="471">
        <v>4.0537477614456749</v>
      </c>
      <c r="E4093" s="471">
        <v>30.014975811653407</v>
      </c>
      <c r="F4093" s="467">
        <f>'2019 Actual plus Potential'!E4092</f>
        <v>97</v>
      </c>
    </row>
    <row r="4094" spans="1:6">
      <c r="A4094" s="467">
        <v>6</v>
      </c>
      <c r="B4094" s="467">
        <v>20</v>
      </c>
      <c r="C4094" s="467">
        <v>12</v>
      </c>
      <c r="D4094" s="471">
        <v>1.3071713057075927</v>
      </c>
      <c r="E4094" s="471">
        <v>32.354688937862825</v>
      </c>
      <c r="F4094" s="467">
        <f>'2019 Actual plus Potential'!E4093</f>
        <v>100</v>
      </c>
    </row>
    <row r="4095" spans="1:6">
      <c r="A4095" s="467">
        <v>6</v>
      </c>
      <c r="B4095" s="467">
        <v>20</v>
      </c>
      <c r="C4095" s="467">
        <v>13</v>
      </c>
      <c r="D4095" s="471">
        <v>1.2855337626058465</v>
      </c>
      <c r="E4095" s="471">
        <v>40.943806331971622</v>
      </c>
      <c r="F4095" s="467">
        <f>'2019 Actual plus Potential'!E4094</f>
        <v>101</v>
      </c>
    </row>
    <row r="4096" spans="1:6">
      <c r="A4096" s="467">
        <v>6</v>
      </c>
      <c r="B4096" s="467">
        <v>20</v>
      </c>
      <c r="C4096" s="467">
        <v>14</v>
      </c>
      <c r="D4096" s="471">
        <v>7.0636847256169881</v>
      </c>
      <c r="E4096" s="471">
        <v>31.568526553429368</v>
      </c>
      <c r="F4096" s="467">
        <f>'2019 Actual plus Potential'!E4095</f>
        <v>102</v>
      </c>
    </row>
    <row r="4097" spans="1:6">
      <c r="A4097" s="467">
        <v>6</v>
      </c>
      <c r="B4097" s="467">
        <v>20</v>
      </c>
      <c r="C4097" s="467">
        <v>15</v>
      </c>
      <c r="D4097" s="471">
        <v>22.920207587007805</v>
      </c>
      <c r="E4097" s="471">
        <v>15.2836225542894</v>
      </c>
      <c r="F4097" s="467">
        <f>'2019 Actual plus Potential'!E4096</f>
        <v>101</v>
      </c>
    </row>
    <row r="4098" spans="1:6">
      <c r="A4098" s="467">
        <v>6</v>
      </c>
      <c r="B4098" s="467">
        <v>20</v>
      </c>
      <c r="C4098" s="467">
        <v>16</v>
      </c>
      <c r="D4098" s="471">
        <v>53.151227356357595</v>
      </c>
      <c r="E4098" s="471">
        <v>18.93595307460761</v>
      </c>
      <c r="F4098" s="467">
        <f>'2019 Actual plus Potential'!E4097</f>
        <v>98</v>
      </c>
    </row>
    <row r="4099" spans="1:6">
      <c r="A4099" s="467">
        <v>6</v>
      </c>
      <c r="B4099" s="467">
        <v>20</v>
      </c>
      <c r="C4099" s="467">
        <v>17</v>
      </c>
      <c r="D4099" s="471">
        <v>87.295215174625142</v>
      </c>
      <c r="E4099" s="471">
        <v>21.145812513437974</v>
      </c>
      <c r="F4099" s="467">
        <f>'2019 Actual plus Potential'!E4098</f>
        <v>96</v>
      </c>
    </row>
    <row r="4100" spans="1:6">
      <c r="A4100" s="467">
        <v>6</v>
      </c>
      <c r="B4100" s="467">
        <v>20</v>
      </c>
      <c r="C4100" s="467">
        <v>18</v>
      </c>
      <c r="D4100" s="471">
        <v>93.250019492779032</v>
      </c>
      <c r="E4100" s="471">
        <v>5.9161652870350458</v>
      </c>
      <c r="F4100" s="467">
        <f>'2019 Actual plus Potential'!E4099</f>
        <v>95</v>
      </c>
    </row>
    <row r="4101" spans="1:6">
      <c r="A4101" s="467">
        <v>6</v>
      </c>
      <c r="B4101" s="467">
        <v>20</v>
      </c>
      <c r="C4101" s="467">
        <v>19</v>
      </c>
      <c r="D4101" s="471">
        <v>73.305731027100308</v>
      </c>
      <c r="E4101" s="471">
        <v>17.132081971619009</v>
      </c>
      <c r="F4101" s="467">
        <f>'2019 Actual plus Potential'!E4100</f>
        <v>73</v>
      </c>
    </row>
    <row r="4102" spans="1:6">
      <c r="A4102" s="467">
        <v>6</v>
      </c>
      <c r="B4102" s="467">
        <v>20</v>
      </c>
      <c r="C4102" s="467">
        <v>20</v>
      </c>
      <c r="D4102" s="471">
        <v>44.558334953707515</v>
      </c>
      <c r="E4102" s="471">
        <v>29.050460169855945</v>
      </c>
      <c r="F4102" s="467">
        <f>'2019 Actual plus Potential'!E4101</f>
        <v>18</v>
      </c>
    </row>
    <row r="4103" spans="1:6">
      <c r="A4103" s="467">
        <v>6</v>
      </c>
      <c r="B4103" s="467">
        <v>20</v>
      </c>
      <c r="C4103" s="467">
        <v>21</v>
      </c>
      <c r="D4103" s="471">
        <v>31.590200738181935</v>
      </c>
      <c r="E4103" s="471">
        <v>51.504978821758762</v>
      </c>
      <c r="F4103" s="467">
        <f>'2019 Actual plus Potential'!E4102</f>
        <v>4</v>
      </c>
    </row>
    <row r="4104" spans="1:6">
      <c r="A4104" s="467">
        <v>6</v>
      </c>
      <c r="B4104" s="467">
        <v>20</v>
      </c>
      <c r="C4104" s="467">
        <v>22</v>
      </c>
      <c r="D4104" s="471">
        <v>17.916217441935682</v>
      </c>
      <c r="E4104" s="471">
        <v>69.553859116319074</v>
      </c>
      <c r="F4104" s="467">
        <f>'2019 Actual plus Potential'!E4103</f>
        <v>4</v>
      </c>
    </row>
    <row r="4105" spans="1:6">
      <c r="A4105" s="467">
        <v>6</v>
      </c>
      <c r="B4105" s="467">
        <v>20</v>
      </c>
      <c r="C4105" s="467">
        <v>23</v>
      </c>
      <c r="D4105" s="471">
        <v>62.505907432488236</v>
      </c>
      <c r="E4105" s="471">
        <v>92.750734089443128</v>
      </c>
      <c r="F4105" s="467">
        <f>'2019 Actual plus Potential'!E4104</f>
        <v>1</v>
      </c>
    </row>
    <row r="4106" spans="1:6">
      <c r="A4106" s="467">
        <v>6</v>
      </c>
      <c r="B4106" s="467">
        <v>20</v>
      </c>
      <c r="C4106" s="467">
        <v>24</v>
      </c>
      <c r="D4106" s="471">
        <v>70.440990310025725</v>
      </c>
      <c r="E4106" s="471">
        <v>96.412451623306822</v>
      </c>
      <c r="F4106" s="467">
        <f>'2019 Actual plus Potential'!E4105</f>
        <v>9</v>
      </c>
    </row>
    <row r="4107" spans="1:6">
      <c r="A4107" s="467">
        <v>6</v>
      </c>
      <c r="B4107" s="467">
        <v>21</v>
      </c>
      <c r="C4107" s="467">
        <v>1</v>
      </c>
      <c r="D4107" s="471">
        <v>74.005467984261614</v>
      </c>
      <c r="E4107" s="471">
        <v>99.147201569554952</v>
      </c>
      <c r="F4107" s="467">
        <f>'2019 Actual plus Potential'!E4106</f>
        <v>28</v>
      </c>
    </row>
    <row r="4108" spans="1:6">
      <c r="A4108" s="467">
        <v>6</v>
      </c>
      <c r="B4108" s="467">
        <v>21</v>
      </c>
      <c r="C4108" s="467">
        <v>2</v>
      </c>
      <c r="D4108" s="471">
        <v>85.616927666962951</v>
      </c>
      <c r="E4108" s="471">
        <v>98.50653789507632</v>
      </c>
      <c r="F4108" s="467">
        <f>'2019 Actual plus Potential'!E4107</f>
        <v>35</v>
      </c>
    </row>
    <row r="4109" spans="1:6">
      <c r="A4109" s="467">
        <v>6</v>
      </c>
      <c r="B4109" s="467">
        <v>21</v>
      </c>
      <c r="C4109" s="467">
        <v>3</v>
      </c>
      <c r="D4109" s="471">
        <v>78.294512948880012</v>
      </c>
      <c r="E4109" s="471">
        <v>89.633463341216952</v>
      </c>
      <c r="F4109" s="467">
        <f>'2019 Actual plus Potential'!E4108</f>
        <v>38</v>
      </c>
    </row>
    <row r="4110" spans="1:6">
      <c r="A4110" s="467">
        <v>6</v>
      </c>
      <c r="B4110" s="467">
        <v>21</v>
      </c>
      <c r="C4110" s="467">
        <v>4</v>
      </c>
      <c r="D4110" s="471">
        <v>84.701370912942124</v>
      </c>
      <c r="E4110" s="471">
        <v>69.704833584175447</v>
      </c>
      <c r="F4110" s="467">
        <f>'2019 Actual plus Potential'!E4109</f>
        <v>29</v>
      </c>
    </row>
    <row r="4111" spans="1:6">
      <c r="A4111" s="467">
        <v>6</v>
      </c>
      <c r="B4111" s="467">
        <v>21</v>
      </c>
      <c r="C4111" s="467">
        <v>5</v>
      </c>
      <c r="D4111" s="471">
        <v>80.548911930826236</v>
      </c>
      <c r="E4111" s="471">
        <v>60.712856858740054</v>
      </c>
      <c r="F4111" s="467">
        <f>'2019 Actual plus Potential'!E4110</f>
        <v>47</v>
      </c>
    </row>
    <row r="4112" spans="1:6">
      <c r="A4112" s="467">
        <v>6</v>
      </c>
      <c r="B4112" s="467">
        <v>21</v>
      </c>
      <c r="C4112" s="467">
        <v>6</v>
      </c>
      <c r="D4112" s="471">
        <v>76.784861604807716</v>
      </c>
      <c r="E4112" s="471">
        <v>65.412621640507425</v>
      </c>
      <c r="F4112" s="467">
        <f>'2019 Actual plus Potential'!E4111</f>
        <v>39</v>
      </c>
    </row>
    <row r="4113" spans="1:6">
      <c r="A4113" s="467">
        <v>6</v>
      </c>
      <c r="B4113" s="467">
        <v>21</v>
      </c>
      <c r="C4113" s="467">
        <v>7</v>
      </c>
      <c r="D4113" s="471">
        <v>57.61175522344265</v>
      </c>
      <c r="E4113" s="471">
        <v>53.905707536013757</v>
      </c>
      <c r="F4113" s="467">
        <f>'2019 Actual plus Potential'!E4112</f>
        <v>56</v>
      </c>
    </row>
    <row r="4114" spans="1:6">
      <c r="A4114" s="467">
        <v>6</v>
      </c>
      <c r="B4114" s="467">
        <v>21</v>
      </c>
      <c r="C4114" s="467">
        <v>8</v>
      </c>
      <c r="D4114" s="471">
        <v>56.211160416661698</v>
      </c>
      <c r="E4114" s="471">
        <v>25.76891668458396</v>
      </c>
      <c r="F4114" s="467">
        <f>'2019 Actual plus Potential'!E4113</f>
        <v>59</v>
      </c>
    </row>
    <row r="4115" spans="1:6">
      <c r="A4115" s="467">
        <v>6</v>
      </c>
      <c r="B4115" s="467">
        <v>21</v>
      </c>
      <c r="C4115" s="467">
        <v>9</v>
      </c>
      <c r="D4115" s="471">
        <v>29.976343627412703</v>
      </c>
      <c r="E4115" s="471">
        <v>23.174971941517953</v>
      </c>
      <c r="F4115" s="467">
        <f>'2019 Actual plus Potential'!E4114</f>
        <v>76</v>
      </c>
    </row>
    <row r="4116" spans="1:6">
      <c r="A4116" s="467">
        <v>6</v>
      </c>
      <c r="B4116" s="467">
        <v>21</v>
      </c>
      <c r="C4116" s="467">
        <v>10</v>
      </c>
      <c r="D4116" s="471">
        <v>22.216581524949785</v>
      </c>
      <c r="E4116" s="471">
        <v>22.97158664803268</v>
      </c>
      <c r="F4116" s="467">
        <f>'2019 Actual plus Potential'!E4115</f>
        <v>47</v>
      </c>
    </row>
    <row r="4117" spans="1:6">
      <c r="A4117" s="467">
        <v>6</v>
      </c>
      <c r="B4117" s="467">
        <v>21</v>
      </c>
      <c r="C4117" s="467">
        <v>11</v>
      </c>
      <c r="D4117" s="471">
        <v>18.2872767651623</v>
      </c>
      <c r="E4117" s="471">
        <v>32.173988927112447</v>
      </c>
      <c r="F4117" s="467">
        <f>'2019 Actual plus Potential'!E4116</f>
        <v>33</v>
      </c>
    </row>
    <row r="4118" spans="1:6">
      <c r="A4118" s="467">
        <v>6</v>
      </c>
      <c r="B4118" s="467">
        <v>21</v>
      </c>
      <c r="C4118" s="467">
        <v>12</v>
      </c>
      <c r="D4118" s="471">
        <v>22.183849935153692</v>
      </c>
      <c r="E4118" s="471">
        <v>24.018238658353042</v>
      </c>
      <c r="F4118" s="467">
        <f>'2019 Actual plus Potential'!E4117</f>
        <v>35</v>
      </c>
    </row>
    <row r="4119" spans="1:6">
      <c r="A4119" s="467">
        <v>6</v>
      </c>
      <c r="B4119" s="467">
        <v>21</v>
      </c>
      <c r="C4119" s="467">
        <v>13</v>
      </c>
      <c r="D4119" s="471">
        <v>18.949995881004632</v>
      </c>
      <c r="E4119" s="471">
        <v>16.956857718770159</v>
      </c>
      <c r="F4119" s="467">
        <f>'2019 Actual plus Potential'!E4118</f>
        <v>39</v>
      </c>
    </row>
    <row r="4120" spans="1:6">
      <c r="A4120" s="467">
        <v>6</v>
      </c>
      <c r="B4120" s="467">
        <v>21</v>
      </c>
      <c r="C4120" s="467">
        <v>14</v>
      </c>
      <c r="D4120" s="471">
        <v>8.1283841746196597</v>
      </c>
      <c r="E4120" s="471">
        <v>6.9886315846054607</v>
      </c>
      <c r="F4120" s="467">
        <f>'2019 Actual plus Potential'!E4119</f>
        <v>20</v>
      </c>
    </row>
    <row r="4121" spans="1:6">
      <c r="A4121" s="467">
        <v>6</v>
      </c>
      <c r="B4121" s="467">
        <v>21</v>
      </c>
      <c r="C4121" s="467">
        <v>15</v>
      </c>
      <c r="D4121" s="471">
        <v>5.4341364529374232</v>
      </c>
      <c r="E4121" s="471">
        <v>16.834044291550207</v>
      </c>
      <c r="F4121" s="467">
        <f>'2019 Actual plus Potential'!E4120</f>
        <v>12</v>
      </c>
    </row>
    <row r="4122" spans="1:6">
      <c r="A4122" s="467">
        <v>6</v>
      </c>
      <c r="B4122" s="467">
        <v>21</v>
      </c>
      <c r="C4122" s="467">
        <v>16</v>
      </c>
      <c r="D4122" s="471">
        <v>5.6093597036039382</v>
      </c>
      <c r="E4122" s="471">
        <v>35.275614652762847</v>
      </c>
      <c r="F4122" s="467">
        <f>'2019 Actual plus Potential'!E4121</f>
        <v>9</v>
      </c>
    </row>
    <row r="4123" spans="1:6">
      <c r="A4123" s="467">
        <v>6</v>
      </c>
      <c r="B4123" s="467">
        <v>21</v>
      </c>
      <c r="C4123" s="467">
        <v>17</v>
      </c>
      <c r="D4123" s="471">
        <v>5.9915699546974031</v>
      </c>
      <c r="E4123" s="471">
        <v>95.592652440335399</v>
      </c>
      <c r="F4123" s="467">
        <f>'2019 Actual plus Potential'!E4122</f>
        <v>1</v>
      </c>
    </row>
    <row r="4124" spans="1:6">
      <c r="A4124" s="467">
        <v>6</v>
      </c>
      <c r="B4124" s="467">
        <v>21</v>
      </c>
      <c r="C4124" s="467">
        <v>18</v>
      </c>
      <c r="D4124" s="471">
        <v>5.7281523184108725</v>
      </c>
      <c r="E4124" s="471">
        <v>99.561794667813373</v>
      </c>
      <c r="F4124" s="467">
        <f>'2019 Actual plus Potential'!E4123</f>
        <v>2</v>
      </c>
    </row>
    <row r="4125" spans="1:6">
      <c r="A4125" s="467">
        <v>6</v>
      </c>
      <c r="B4125" s="467">
        <v>21</v>
      </c>
      <c r="C4125" s="467">
        <v>19</v>
      </c>
      <c r="D4125" s="471">
        <v>2.6035435631278747</v>
      </c>
      <c r="E4125" s="471">
        <v>81.746025209632336</v>
      </c>
      <c r="F4125" s="467">
        <f>'2019 Actual plus Potential'!E4124</f>
        <v>1</v>
      </c>
    </row>
    <row r="4126" spans="1:6">
      <c r="A4126" s="467">
        <v>6</v>
      </c>
      <c r="B4126" s="467">
        <v>21</v>
      </c>
      <c r="C4126" s="467">
        <v>20</v>
      </c>
      <c r="D4126" s="471">
        <v>5.5566847320539585</v>
      </c>
      <c r="E4126" s="471">
        <v>87.443160180606313</v>
      </c>
      <c r="F4126" s="467">
        <f>'2019 Actual plus Potential'!E4125</f>
        <v>1</v>
      </c>
    </row>
    <row r="4127" spans="1:6">
      <c r="A4127" s="467">
        <v>6</v>
      </c>
      <c r="B4127" s="467">
        <v>21</v>
      </c>
      <c r="C4127" s="467">
        <v>21</v>
      </c>
      <c r="D4127" s="471">
        <v>7.6295115055159046</v>
      </c>
      <c r="E4127" s="471">
        <v>74.11281869490432</v>
      </c>
      <c r="F4127" s="467">
        <f>'2019 Actual plus Potential'!E4126</f>
        <v>4</v>
      </c>
    </row>
    <row r="4128" spans="1:6">
      <c r="A4128" s="467">
        <v>6</v>
      </c>
      <c r="B4128" s="467">
        <v>21</v>
      </c>
      <c r="C4128" s="467">
        <v>22</v>
      </c>
      <c r="D4128" s="471">
        <v>5.5205174579659859</v>
      </c>
      <c r="E4128" s="471">
        <v>28.867413405719205</v>
      </c>
      <c r="F4128" s="467">
        <f>'2019 Actual plus Potential'!E4127</f>
        <v>5</v>
      </c>
    </row>
    <row r="4129" spans="1:6">
      <c r="A4129" s="467">
        <v>6</v>
      </c>
      <c r="B4129" s="467">
        <v>21</v>
      </c>
      <c r="C4129" s="467">
        <v>23</v>
      </c>
      <c r="D4129" s="471">
        <v>6.8963022572471884</v>
      </c>
      <c r="E4129" s="471">
        <v>27.270056600731024</v>
      </c>
      <c r="F4129" s="467">
        <f>'2019 Actual plus Potential'!E4128</f>
        <v>7</v>
      </c>
    </row>
    <row r="4130" spans="1:6">
      <c r="A4130" s="467">
        <v>6</v>
      </c>
      <c r="B4130" s="467">
        <v>21</v>
      </c>
      <c r="C4130" s="467">
        <v>24</v>
      </c>
      <c r="D4130" s="471">
        <v>5.8210027400414557</v>
      </c>
      <c r="E4130" s="471">
        <v>34.320486024510863</v>
      </c>
      <c r="F4130" s="467">
        <f>'2019 Actual plus Potential'!E4129</f>
        <v>9</v>
      </c>
    </row>
    <row r="4131" spans="1:6">
      <c r="A4131" s="467">
        <v>6</v>
      </c>
      <c r="B4131" s="467">
        <v>22</v>
      </c>
      <c r="C4131" s="467">
        <v>1</v>
      </c>
      <c r="D4131" s="471">
        <v>11.930555672272115</v>
      </c>
      <c r="E4131" s="471">
        <v>69.995831004085147</v>
      </c>
      <c r="F4131" s="467">
        <f>'2019 Actual plus Potential'!E4130</f>
        <v>21</v>
      </c>
    </row>
    <row r="4132" spans="1:6">
      <c r="A4132" s="467">
        <v>6</v>
      </c>
      <c r="B4132" s="467">
        <v>22</v>
      </c>
      <c r="C4132" s="467">
        <v>2</v>
      </c>
      <c r="D4132" s="471">
        <v>7.528860818316093</v>
      </c>
      <c r="E4132" s="471">
        <v>41.84339513007955</v>
      </c>
      <c r="F4132" s="467">
        <f>'2019 Actual plus Potential'!E4131</f>
        <v>26</v>
      </c>
    </row>
    <row r="4133" spans="1:6">
      <c r="A4133" s="467">
        <v>6</v>
      </c>
      <c r="B4133" s="467">
        <v>22</v>
      </c>
      <c r="C4133" s="467">
        <v>3</v>
      </c>
      <c r="D4133" s="471">
        <v>6.6593415671865861</v>
      </c>
      <c r="E4133" s="471">
        <v>47.08995345087078</v>
      </c>
      <c r="F4133" s="467">
        <f>'2019 Actual plus Potential'!E4132</f>
        <v>31</v>
      </c>
    </row>
    <row r="4134" spans="1:6">
      <c r="A4134" s="467">
        <v>6</v>
      </c>
      <c r="B4134" s="467">
        <v>22</v>
      </c>
      <c r="C4134" s="467">
        <v>4</v>
      </c>
      <c r="D4134" s="471">
        <v>5.0067109851459337</v>
      </c>
      <c r="E4134" s="471">
        <v>38.599399698989465</v>
      </c>
      <c r="F4134" s="467">
        <f>'2019 Actual plus Potential'!E4133</f>
        <v>31</v>
      </c>
    </row>
    <row r="4135" spans="1:6">
      <c r="A4135" s="467">
        <v>6</v>
      </c>
      <c r="B4135" s="467">
        <v>22</v>
      </c>
      <c r="C4135" s="467">
        <v>5</v>
      </c>
      <c r="D4135" s="471">
        <v>4.6519988455408363</v>
      </c>
      <c r="E4135" s="471">
        <v>46.894390668673402</v>
      </c>
      <c r="F4135" s="467">
        <f>'2019 Actual plus Potential'!E4134</f>
        <v>24</v>
      </c>
    </row>
    <row r="4136" spans="1:6">
      <c r="A4136" s="467">
        <v>6</v>
      </c>
      <c r="B4136" s="467">
        <v>22</v>
      </c>
      <c r="C4136" s="467">
        <v>6</v>
      </c>
      <c r="D4136" s="471">
        <v>0.99340432158551695</v>
      </c>
      <c r="E4136" s="471">
        <v>29.634801763061709</v>
      </c>
      <c r="F4136" s="467">
        <f>'2019 Actual plus Potential'!E4135</f>
        <v>35</v>
      </c>
    </row>
    <row r="4137" spans="1:6">
      <c r="A4137" s="467">
        <v>6</v>
      </c>
      <c r="B4137" s="467">
        <v>22</v>
      </c>
      <c r="C4137" s="467">
        <v>7</v>
      </c>
      <c r="D4137" s="471">
        <v>4.9153158321442101</v>
      </c>
      <c r="E4137" s="471">
        <v>15.927415233283165</v>
      </c>
      <c r="F4137" s="467">
        <f>'2019 Actual plus Potential'!E4136</f>
        <v>37</v>
      </c>
    </row>
    <row r="4138" spans="1:6">
      <c r="A4138" s="467">
        <v>6</v>
      </c>
      <c r="B4138" s="467">
        <v>22</v>
      </c>
      <c r="C4138" s="467">
        <v>8</v>
      </c>
      <c r="D4138" s="471">
        <v>1.1857097884287984</v>
      </c>
      <c r="E4138" s="471">
        <v>21.686348043431519</v>
      </c>
      <c r="F4138" s="467">
        <f>'2019 Actual plus Potential'!E4137</f>
        <v>28</v>
      </c>
    </row>
    <row r="4139" spans="1:6">
      <c r="A4139" s="467">
        <v>6</v>
      </c>
      <c r="B4139" s="467">
        <v>22</v>
      </c>
      <c r="C4139" s="467">
        <v>9</v>
      </c>
      <c r="D4139" s="471">
        <v>0.41531066376419284</v>
      </c>
      <c r="E4139" s="471">
        <v>23.729587991829714</v>
      </c>
      <c r="F4139" s="467">
        <f>'2019 Actual plus Potential'!E4138</f>
        <v>22</v>
      </c>
    </row>
    <row r="4140" spans="1:6">
      <c r="A4140" s="467">
        <v>6</v>
      </c>
      <c r="B4140" s="467">
        <v>22</v>
      </c>
      <c r="C4140" s="467">
        <v>10</v>
      </c>
      <c r="D4140" s="471">
        <v>0.46809089739755078</v>
      </c>
      <c r="E4140" s="471">
        <v>21.468882229628033</v>
      </c>
      <c r="F4140" s="467">
        <f>'2019 Actual plus Potential'!E4139</f>
        <v>27</v>
      </c>
    </row>
    <row r="4141" spans="1:6">
      <c r="A4141" s="467">
        <v>6</v>
      </c>
      <c r="B4141" s="467">
        <v>22</v>
      </c>
      <c r="C4141" s="467">
        <v>11</v>
      </c>
      <c r="D4141" s="471">
        <v>0.1897525027632358</v>
      </c>
      <c r="E4141" s="471">
        <v>19.642325843904537</v>
      </c>
      <c r="F4141" s="467">
        <f>'2019 Actual plus Potential'!E4140</f>
        <v>31</v>
      </c>
    </row>
    <row r="4142" spans="1:6">
      <c r="A4142" s="467">
        <v>6</v>
      </c>
      <c r="B4142" s="467">
        <v>22</v>
      </c>
      <c r="C4142" s="467">
        <v>12</v>
      </c>
      <c r="D4142" s="471">
        <v>0.49406835322518211</v>
      </c>
      <c r="E4142" s="471">
        <v>12.907925876155666</v>
      </c>
      <c r="F4142" s="467">
        <f>'2019 Actual plus Potential'!E4141</f>
        <v>32</v>
      </c>
    </row>
    <row r="4143" spans="1:6">
      <c r="A4143" s="467">
        <v>6</v>
      </c>
      <c r="B4143" s="467">
        <v>22</v>
      </c>
      <c r="C4143" s="467">
        <v>13</v>
      </c>
      <c r="D4143" s="471">
        <v>4.23649482011266</v>
      </c>
      <c r="E4143" s="471">
        <v>7.1020579982799408</v>
      </c>
      <c r="F4143" s="467">
        <f>'2019 Actual plus Potential'!E4142</f>
        <v>34</v>
      </c>
    </row>
    <row r="4144" spans="1:6">
      <c r="A4144" s="467">
        <v>6</v>
      </c>
      <c r="B4144" s="467">
        <v>22</v>
      </c>
      <c r="C4144" s="467">
        <v>14</v>
      </c>
      <c r="D4144" s="471">
        <v>1.1030638000251758</v>
      </c>
      <c r="E4144" s="471">
        <v>3.0030620834229196</v>
      </c>
      <c r="F4144" s="467">
        <f>'2019 Actual plus Potential'!E4143</f>
        <v>29</v>
      </c>
    </row>
    <row r="4145" spans="1:6">
      <c r="A4145" s="467">
        <v>6</v>
      </c>
      <c r="B4145" s="467">
        <v>22</v>
      </c>
      <c r="C4145" s="467">
        <v>15</v>
      </c>
      <c r="D4145" s="471">
        <v>2.3900024711269166</v>
      </c>
      <c r="E4145" s="471">
        <v>2.9029339389378621</v>
      </c>
      <c r="F4145" s="467">
        <f>'2019 Actual plus Potential'!E4144</f>
        <v>30</v>
      </c>
    </row>
    <row r="4146" spans="1:6">
      <c r="A4146" s="467">
        <v>6</v>
      </c>
      <c r="B4146" s="467">
        <v>22</v>
      </c>
      <c r="C4146" s="467">
        <v>16</v>
      </c>
      <c r="D4146" s="471">
        <v>2.4625141728393678</v>
      </c>
      <c r="E4146" s="471">
        <v>0.76973511072887546</v>
      </c>
      <c r="F4146" s="467">
        <f>'2019 Actual plus Potential'!E4145</f>
        <v>36</v>
      </c>
    </row>
    <row r="4147" spans="1:6">
      <c r="A4147" s="467">
        <v>6</v>
      </c>
      <c r="B4147" s="467">
        <v>22</v>
      </c>
      <c r="C4147" s="467">
        <v>17</v>
      </c>
      <c r="D4147" s="471">
        <v>0.55249994024762406</v>
      </c>
      <c r="E4147" s="471">
        <v>0.98876542678993762</v>
      </c>
      <c r="F4147" s="467">
        <f>'2019 Actual plus Potential'!E4146</f>
        <v>38</v>
      </c>
    </row>
    <row r="4148" spans="1:6">
      <c r="A4148" s="467">
        <v>6</v>
      </c>
      <c r="B4148" s="467">
        <v>22</v>
      </c>
      <c r="C4148" s="467">
        <v>18</v>
      </c>
      <c r="D4148" s="471">
        <v>5.0975578327086675</v>
      </c>
      <c r="E4148" s="471">
        <v>6.7070211782412388</v>
      </c>
      <c r="F4148" s="467">
        <f>'2019 Actual plus Potential'!E4147</f>
        <v>56</v>
      </c>
    </row>
    <row r="4149" spans="1:6">
      <c r="A4149" s="467">
        <v>6</v>
      </c>
      <c r="B4149" s="467">
        <v>22</v>
      </c>
      <c r="C4149" s="467">
        <v>19</v>
      </c>
      <c r="D4149" s="471">
        <v>29.467361538537684</v>
      </c>
      <c r="E4149" s="471">
        <v>8.9004533433670172</v>
      </c>
      <c r="F4149" s="467">
        <f>'2019 Actual plus Potential'!E4148</f>
        <v>58</v>
      </c>
    </row>
    <row r="4150" spans="1:6">
      <c r="A4150" s="467">
        <v>6</v>
      </c>
      <c r="B4150" s="467">
        <v>22</v>
      </c>
      <c r="C4150" s="467">
        <v>20</v>
      </c>
      <c r="D4150" s="471">
        <v>16.551680153246913</v>
      </c>
      <c r="E4150" s="471">
        <v>6.7140614384003436</v>
      </c>
      <c r="F4150" s="467">
        <f>'2019 Actual plus Potential'!E4149</f>
        <v>25</v>
      </c>
    </row>
    <row r="4151" spans="1:6">
      <c r="A4151" s="467">
        <v>6</v>
      </c>
      <c r="B4151" s="467">
        <v>22</v>
      </c>
      <c r="C4151" s="467">
        <v>21</v>
      </c>
      <c r="D4151" s="471">
        <v>9.0779775400492984</v>
      </c>
      <c r="E4151" s="471">
        <v>14.885456729735543</v>
      </c>
      <c r="F4151" s="467">
        <f>'2019 Actual plus Potential'!E4150</f>
        <v>18</v>
      </c>
    </row>
    <row r="4152" spans="1:6">
      <c r="A4152" s="467">
        <v>6</v>
      </c>
      <c r="B4152" s="467">
        <v>22</v>
      </c>
      <c r="C4152" s="467">
        <v>22</v>
      </c>
      <c r="D4152" s="471">
        <v>3.250069786967559</v>
      </c>
      <c r="E4152" s="471">
        <v>39.176701032036121</v>
      </c>
      <c r="F4152" s="467">
        <f>'2019 Actual plus Potential'!E4151</f>
        <v>31</v>
      </c>
    </row>
    <row r="4153" spans="1:6">
      <c r="A4153" s="467">
        <v>6</v>
      </c>
      <c r="B4153" s="467">
        <v>22</v>
      </c>
      <c r="C4153" s="467">
        <v>23</v>
      </c>
      <c r="D4153" s="471">
        <v>3.2476832063780865</v>
      </c>
      <c r="E4153" s="471">
        <v>33.524936626531925</v>
      </c>
      <c r="F4153" s="467">
        <f>'2019 Actual plus Potential'!E4152</f>
        <v>28</v>
      </c>
    </row>
    <row r="4154" spans="1:6">
      <c r="A4154" s="467">
        <v>6</v>
      </c>
      <c r="B4154" s="467">
        <v>22</v>
      </c>
      <c r="C4154" s="467">
        <v>24</v>
      </c>
      <c r="D4154" s="471">
        <v>0.22240747152153365</v>
      </c>
      <c r="E4154" s="471">
        <v>62.250762577940229</v>
      </c>
      <c r="F4154" s="467">
        <f>'2019 Actual plus Potential'!E4153</f>
        <v>50</v>
      </c>
    </row>
    <row r="4155" spans="1:6">
      <c r="A4155" s="467">
        <v>6</v>
      </c>
      <c r="B4155" s="467">
        <v>23</v>
      </c>
      <c r="C4155" s="467">
        <v>1</v>
      </c>
      <c r="D4155" s="471">
        <v>43.388694177541936</v>
      </c>
      <c r="E4155" s="471">
        <v>51.182691356697475</v>
      </c>
      <c r="F4155" s="467">
        <f>'2019 Actual plus Potential'!E4154</f>
        <v>90</v>
      </c>
    </row>
    <row r="4156" spans="1:6">
      <c r="A4156" s="467">
        <v>6</v>
      </c>
      <c r="B4156" s="467">
        <v>23</v>
      </c>
      <c r="C4156" s="467">
        <v>2</v>
      </c>
      <c r="D4156" s="471">
        <v>144</v>
      </c>
      <c r="E4156" s="471">
        <v>43.58859739840895</v>
      </c>
      <c r="F4156" s="467">
        <f>'2019 Actual plus Potential'!E4155</f>
        <v>103</v>
      </c>
    </row>
    <row r="4157" spans="1:6">
      <c r="A4157" s="467">
        <v>6</v>
      </c>
      <c r="B4157" s="467">
        <v>23</v>
      </c>
      <c r="C4157" s="467">
        <v>3</v>
      </c>
      <c r="D4157" s="471">
        <v>144</v>
      </c>
      <c r="E4157" s="471">
        <v>53.543525263384218</v>
      </c>
      <c r="F4157" s="467">
        <f>'2019 Actual plus Potential'!E4156</f>
        <v>102</v>
      </c>
    </row>
    <row r="4158" spans="1:6">
      <c r="A4158" s="467">
        <v>6</v>
      </c>
      <c r="B4158" s="467">
        <v>23</v>
      </c>
      <c r="C4158" s="467">
        <v>4</v>
      </c>
      <c r="D4158" s="471">
        <v>144</v>
      </c>
      <c r="E4158" s="471">
        <v>31.002176736185767</v>
      </c>
      <c r="F4158" s="467">
        <f>'2019 Actual plus Potential'!E4157</f>
        <v>103</v>
      </c>
    </row>
    <row r="4159" spans="1:6">
      <c r="A4159" s="467">
        <v>6</v>
      </c>
      <c r="B4159" s="467">
        <v>23</v>
      </c>
      <c r="C4159" s="467">
        <v>5</v>
      </c>
      <c r="D4159" s="471">
        <v>144</v>
      </c>
      <c r="E4159" s="471">
        <v>21.251416415824554</v>
      </c>
      <c r="F4159" s="467">
        <f>'2019 Actual plus Potential'!E4158</f>
        <v>100</v>
      </c>
    </row>
    <row r="4160" spans="1:6">
      <c r="A4160" s="467">
        <v>6</v>
      </c>
      <c r="B4160" s="467">
        <v>23</v>
      </c>
      <c r="C4160" s="467">
        <v>6</v>
      </c>
      <c r="D4160" s="471">
        <v>135.90271248723479</v>
      </c>
      <c r="E4160" s="471">
        <v>20.458213771231993</v>
      </c>
      <c r="F4160" s="467">
        <f>'2019 Actual plus Potential'!E4159</f>
        <v>101</v>
      </c>
    </row>
    <row r="4161" spans="1:6">
      <c r="A4161" s="467">
        <v>6</v>
      </c>
      <c r="B4161" s="467">
        <v>23</v>
      </c>
      <c r="C4161" s="467">
        <v>7</v>
      </c>
      <c r="D4161" s="471">
        <v>112.4678737589652</v>
      </c>
      <c r="E4161" s="471">
        <v>10.624534831219094</v>
      </c>
      <c r="F4161" s="467">
        <f>'2019 Actual plus Potential'!E4160</f>
        <v>103</v>
      </c>
    </row>
    <row r="4162" spans="1:6">
      <c r="A4162" s="467">
        <v>6</v>
      </c>
      <c r="B4162" s="467">
        <v>23</v>
      </c>
      <c r="C4162" s="467">
        <v>8</v>
      </c>
      <c r="D4162" s="471">
        <v>135.97922575745625</v>
      </c>
      <c r="E4162" s="471">
        <v>13.984303429370026</v>
      </c>
      <c r="F4162" s="467">
        <f>'2019 Actual plus Potential'!E4161</f>
        <v>102</v>
      </c>
    </row>
    <row r="4163" spans="1:6">
      <c r="A4163" s="467">
        <v>6</v>
      </c>
      <c r="B4163" s="467">
        <v>23</v>
      </c>
      <c r="C4163" s="467">
        <v>9</v>
      </c>
      <c r="D4163" s="471">
        <v>126.22211214726065</v>
      </c>
      <c r="E4163" s="471">
        <v>10.987499354977423</v>
      </c>
      <c r="F4163" s="467">
        <f>'2019 Actual plus Potential'!E4162</f>
        <v>101</v>
      </c>
    </row>
    <row r="4164" spans="1:6">
      <c r="A4164" s="467">
        <v>6</v>
      </c>
      <c r="B4164" s="467">
        <v>23</v>
      </c>
      <c r="C4164" s="467">
        <v>10</v>
      </c>
      <c r="D4164" s="471">
        <v>130.27650890134859</v>
      </c>
      <c r="E4164" s="471">
        <v>7.8491078262739196</v>
      </c>
      <c r="F4164" s="467">
        <f>'2019 Actual plus Potential'!E4163</f>
        <v>101</v>
      </c>
    </row>
    <row r="4165" spans="1:6">
      <c r="A4165" s="467">
        <v>6</v>
      </c>
      <c r="B4165" s="467">
        <v>23</v>
      </c>
      <c r="C4165" s="467">
        <v>11</v>
      </c>
      <c r="D4165" s="471">
        <v>118.09261988662927</v>
      </c>
      <c r="E4165" s="471">
        <v>15.946971511502904</v>
      </c>
      <c r="F4165" s="467">
        <f>'2019 Actual plus Potential'!E4164</f>
        <v>96</v>
      </c>
    </row>
    <row r="4166" spans="1:6">
      <c r="A4166" s="467">
        <v>6</v>
      </c>
      <c r="B4166" s="467">
        <v>23</v>
      </c>
      <c r="C4166" s="467">
        <v>12</v>
      </c>
      <c r="D4166" s="471">
        <v>88.957521872252883</v>
      </c>
      <c r="E4166" s="471">
        <v>35.632321167490858</v>
      </c>
      <c r="F4166" s="467">
        <f>'2019 Actual plus Potential'!E4165</f>
        <v>86</v>
      </c>
    </row>
    <row r="4167" spans="1:6">
      <c r="A4167" s="467">
        <v>6</v>
      </c>
      <c r="B4167" s="467">
        <v>23</v>
      </c>
      <c r="C4167" s="467">
        <v>13</v>
      </c>
      <c r="D4167" s="471">
        <v>57.495860769436412</v>
      </c>
      <c r="E4167" s="471">
        <v>21.418818157385509</v>
      </c>
      <c r="F4167" s="467">
        <f>'2019 Actual plus Potential'!E4166</f>
        <v>79</v>
      </c>
    </row>
    <row r="4168" spans="1:6">
      <c r="A4168" s="467">
        <v>6</v>
      </c>
      <c r="B4168" s="467">
        <v>23</v>
      </c>
      <c r="C4168" s="467">
        <v>14</v>
      </c>
      <c r="D4168" s="471">
        <v>103.67001559352636</v>
      </c>
      <c r="E4168" s="471">
        <v>33.628976026660936</v>
      </c>
      <c r="F4168" s="467">
        <f>'2019 Actual plus Potential'!E4167</f>
        <v>86</v>
      </c>
    </row>
    <row r="4169" spans="1:6">
      <c r="A4169" s="467">
        <v>6</v>
      </c>
      <c r="B4169" s="467">
        <v>23</v>
      </c>
      <c r="C4169" s="467">
        <v>15</v>
      </c>
      <c r="D4169" s="471">
        <v>133.84924541210623</v>
      </c>
      <c r="E4169" s="471">
        <v>3.9159491507202748</v>
      </c>
      <c r="F4169" s="467">
        <f>'2019 Actual plus Potential'!E4168</f>
        <v>84</v>
      </c>
    </row>
    <row r="4170" spans="1:6">
      <c r="A4170" s="467">
        <v>6</v>
      </c>
      <c r="B4170" s="467">
        <v>23</v>
      </c>
      <c r="C4170" s="467">
        <v>16</v>
      </c>
      <c r="D4170" s="471">
        <v>143.87386940843919</v>
      </c>
      <c r="E4170" s="471">
        <v>8.190169318426145</v>
      </c>
      <c r="F4170" s="467">
        <f>'2019 Actual plus Potential'!E4169</f>
        <v>83</v>
      </c>
    </row>
    <row r="4171" spans="1:6">
      <c r="A4171" s="467">
        <v>6</v>
      </c>
      <c r="B4171" s="467">
        <v>23</v>
      </c>
      <c r="C4171" s="467">
        <v>17</v>
      </c>
      <c r="D4171" s="471">
        <v>144</v>
      </c>
      <c r="E4171" s="471">
        <v>12.713145345087078</v>
      </c>
      <c r="F4171" s="467">
        <f>'2019 Actual plus Potential'!E4170</f>
        <v>71</v>
      </c>
    </row>
    <row r="4172" spans="1:6">
      <c r="A4172" s="467">
        <v>6</v>
      </c>
      <c r="B4172" s="467">
        <v>23</v>
      </c>
      <c r="C4172" s="467">
        <v>18</v>
      </c>
      <c r="D4172" s="471">
        <v>136.10630626935037</v>
      </c>
      <c r="E4172" s="471">
        <v>25.333985056976996</v>
      </c>
      <c r="F4172" s="467">
        <f>'2019 Actual plus Potential'!E4171</f>
        <v>76</v>
      </c>
    </row>
    <row r="4173" spans="1:6">
      <c r="A4173" s="467">
        <v>6</v>
      </c>
      <c r="B4173" s="467">
        <v>23</v>
      </c>
      <c r="C4173" s="467">
        <v>19</v>
      </c>
      <c r="D4173" s="471">
        <v>127.92110440134687</v>
      </c>
      <c r="E4173" s="471">
        <v>40.386843528273488</v>
      </c>
      <c r="F4173" s="467">
        <f>'2019 Actual plus Potential'!E4172</f>
        <v>89</v>
      </c>
    </row>
    <row r="4174" spans="1:6">
      <c r="A4174" s="467">
        <v>6</v>
      </c>
      <c r="B4174" s="467">
        <v>23</v>
      </c>
      <c r="C4174" s="467">
        <v>20</v>
      </c>
      <c r="D4174" s="471">
        <v>102.19843174121692</v>
      </c>
      <c r="E4174" s="471">
        <v>55.214413674478607</v>
      </c>
      <c r="F4174" s="467">
        <f>'2019 Actual plus Potential'!E4173</f>
        <v>87</v>
      </c>
    </row>
    <row r="4175" spans="1:6">
      <c r="A4175" s="467">
        <v>6</v>
      </c>
      <c r="B4175" s="467">
        <v>23</v>
      </c>
      <c r="C4175" s="467">
        <v>21</v>
      </c>
      <c r="D4175" s="471">
        <v>134.50687528581631</v>
      </c>
      <c r="E4175" s="471">
        <v>69.054000645022569</v>
      </c>
      <c r="F4175" s="467">
        <f>'2019 Actual plus Potential'!E4174</f>
        <v>100</v>
      </c>
    </row>
    <row r="4176" spans="1:6">
      <c r="A4176" s="467">
        <v>6</v>
      </c>
      <c r="B4176" s="467">
        <v>23</v>
      </c>
      <c r="C4176" s="467">
        <v>22</v>
      </c>
      <c r="D4176" s="471">
        <v>130.04856401938605</v>
      </c>
      <c r="E4176" s="471">
        <v>25.215082885400989</v>
      </c>
      <c r="F4176" s="467">
        <f>'2019 Actual plus Potential'!E4175</f>
        <v>103</v>
      </c>
    </row>
    <row r="4177" spans="1:6">
      <c r="A4177" s="467">
        <v>6</v>
      </c>
      <c r="B4177" s="467">
        <v>23</v>
      </c>
      <c r="C4177" s="467">
        <v>23</v>
      </c>
      <c r="D4177" s="471">
        <v>104.25106990957094</v>
      </c>
      <c r="E4177" s="471">
        <v>1.5832762846699635</v>
      </c>
      <c r="F4177" s="467">
        <f>'2019 Actual plus Potential'!E4176</f>
        <v>93</v>
      </c>
    </row>
    <row r="4178" spans="1:6">
      <c r="A4178" s="467">
        <v>6</v>
      </c>
      <c r="B4178" s="467">
        <v>23</v>
      </c>
      <c r="C4178" s="467">
        <v>24</v>
      </c>
      <c r="D4178" s="471">
        <v>109.92716011975145</v>
      </c>
      <c r="E4178" s="471">
        <v>1.5433814771016983</v>
      </c>
      <c r="F4178" s="467">
        <f>'2019 Actual plus Potential'!E4177</f>
        <v>86</v>
      </c>
    </row>
    <row r="4179" spans="1:6">
      <c r="A4179" s="467">
        <v>6</v>
      </c>
      <c r="B4179" s="467">
        <v>24</v>
      </c>
      <c r="C4179" s="467">
        <v>1</v>
      </c>
      <c r="D4179" s="471">
        <v>134.41305720661745</v>
      </c>
      <c r="E4179" s="471">
        <v>4.0677058697054395E-2</v>
      </c>
      <c r="F4179" s="467">
        <f>'2019 Actual plus Potential'!E4178</f>
        <v>86</v>
      </c>
    </row>
    <row r="4180" spans="1:6">
      <c r="A4180" s="467">
        <v>6</v>
      </c>
      <c r="B4180" s="467">
        <v>24</v>
      </c>
      <c r="C4180" s="467">
        <v>2</v>
      </c>
      <c r="D4180" s="471">
        <v>138.1441037338445</v>
      </c>
      <c r="E4180" s="471">
        <v>2.2857377983229412</v>
      </c>
      <c r="F4180" s="467">
        <f>'2019 Actual plus Potential'!E4179</f>
        <v>94</v>
      </c>
    </row>
    <row r="4181" spans="1:6">
      <c r="A4181" s="467">
        <v>6</v>
      </c>
      <c r="B4181" s="467">
        <v>24</v>
      </c>
      <c r="C4181" s="467">
        <v>3</v>
      </c>
      <c r="D4181" s="471">
        <v>144</v>
      </c>
      <c r="E4181" s="471">
        <v>66.127599172221025</v>
      </c>
      <c r="F4181" s="467">
        <f>'2019 Actual plus Potential'!E4180</f>
        <v>92</v>
      </c>
    </row>
    <row r="4182" spans="1:6">
      <c r="A4182" s="467">
        <v>6</v>
      </c>
      <c r="B4182" s="467">
        <v>24</v>
      </c>
      <c r="C4182" s="467">
        <v>4</v>
      </c>
      <c r="D4182" s="471">
        <v>142.52022923060059</v>
      </c>
      <c r="E4182" s="471">
        <v>47.432579445280581</v>
      </c>
      <c r="F4182" s="467">
        <f>'2019 Actual plus Potential'!E4181</f>
        <v>84</v>
      </c>
    </row>
    <row r="4183" spans="1:6">
      <c r="A4183" s="467">
        <v>6</v>
      </c>
      <c r="B4183" s="467">
        <v>24</v>
      </c>
      <c r="C4183" s="467">
        <v>5</v>
      </c>
      <c r="D4183" s="471">
        <v>137.12537803518669</v>
      </c>
      <c r="E4183" s="471">
        <v>1.8891364760266609</v>
      </c>
      <c r="F4183" s="467">
        <f>'2019 Actual plus Potential'!E4182</f>
        <v>88</v>
      </c>
    </row>
    <row r="4184" spans="1:6">
      <c r="A4184" s="467">
        <v>6</v>
      </c>
      <c r="B4184" s="467">
        <v>24</v>
      </c>
      <c r="C4184" s="467">
        <v>6</v>
      </c>
      <c r="D4184" s="471">
        <v>144</v>
      </c>
      <c r="E4184" s="471">
        <v>1.5386879703289618</v>
      </c>
      <c r="F4184" s="467">
        <f>'2019 Actual plus Potential'!E4183</f>
        <v>90</v>
      </c>
    </row>
    <row r="4185" spans="1:6">
      <c r="A4185" s="467">
        <v>6</v>
      </c>
      <c r="B4185" s="467">
        <v>24</v>
      </c>
      <c r="C4185" s="467">
        <v>7</v>
      </c>
      <c r="D4185" s="471">
        <v>142.19875760863786</v>
      </c>
      <c r="E4185" s="471">
        <v>23.300132122124275</v>
      </c>
      <c r="F4185" s="467">
        <f>'2019 Actual plus Potential'!E4184</f>
        <v>90</v>
      </c>
    </row>
    <row r="4186" spans="1:6">
      <c r="A4186" s="467">
        <v>6</v>
      </c>
      <c r="B4186" s="467">
        <v>24</v>
      </c>
      <c r="C4186" s="467">
        <v>8</v>
      </c>
      <c r="D4186" s="471">
        <v>144</v>
      </c>
      <c r="E4186" s="471">
        <v>11.179933132659643</v>
      </c>
      <c r="F4186" s="467">
        <f>'2019 Actual plus Potential'!E4185</f>
        <v>83</v>
      </c>
    </row>
    <row r="4187" spans="1:6">
      <c r="A4187" s="467">
        <v>6</v>
      </c>
      <c r="B4187" s="467">
        <v>24</v>
      </c>
      <c r="C4187" s="467">
        <v>9</v>
      </c>
      <c r="D4187" s="471">
        <v>144</v>
      </c>
      <c r="E4187" s="471">
        <v>6.5826432487637074</v>
      </c>
      <c r="F4187" s="467">
        <f>'2019 Actual plus Potential'!E4186</f>
        <v>82</v>
      </c>
    </row>
    <row r="4188" spans="1:6">
      <c r="A4188" s="467">
        <v>6</v>
      </c>
      <c r="B4188" s="467">
        <v>24</v>
      </c>
      <c r="C4188" s="467">
        <v>10</v>
      </c>
      <c r="D4188" s="471">
        <v>144</v>
      </c>
      <c r="E4188" s="471">
        <v>2.676863362717695</v>
      </c>
      <c r="F4188" s="467">
        <f>'2019 Actual plus Potential'!E4187</f>
        <v>67</v>
      </c>
    </row>
    <row r="4189" spans="1:6">
      <c r="A4189" s="467">
        <v>6</v>
      </c>
      <c r="B4189" s="467">
        <v>24</v>
      </c>
      <c r="C4189" s="467">
        <v>11</v>
      </c>
      <c r="D4189" s="471">
        <v>144</v>
      </c>
      <c r="E4189" s="471">
        <v>7.9445424639862408</v>
      </c>
      <c r="F4189" s="467">
        <f>'2019 Actual plus Potential'!E4188</f>
        <v>45</v>
      </c>
    </row>
    <row r="4190" spans="1:6">
      <c r="A4190" s="467">
        <v>6</v>
      </c>
      <c r="B4190" s="467">
        <v>24</v>
      </c>
      <c r="C4190" s="467">
        <v>12</v>
      </c>
      <c r="D4190" s="471">
        <v>144</v>
      </c>
      <c r="E4190" s="471">
        <v>5.1824137282304878</v>
      </c>
      <c r="F4190" s="467">
        <f>'2019 Actual plus Potential'!E4189</f>
        <v>30</v>
      </c>
    </row>
    <row r="4191" spans="1:6">
      <c r="A4191" s="467">
        <v>6</v>
      </c>
      <c r="B4191" s="467">
        <v>24</v>
      </c>
      <c r="C4191" s="467">
        <v>13</v>
      </c>
      <c r="D4191" s="471">
        <v>144</v>
      </c>
      <c r="E4191" s="471">
        <v>2.9256192216727586</v>
      </c>
      <c r="F4191" s="467">
        <f>'2019 Actual plus Potential'!E4190</f>
        <v>22</v>
      </c>
    </row>
    <row r="4192" spans="1:6">
      <c r="A4192" s="467">
        <v>6</v>
      </c>
      <c r="B4192" s="467">
        <v>24</v>
      </c>
      <c r="C4192" s="467">
        <v>14</v>
      </c>
      <c r="D4192" s="471">
        <v>144</v>
      </c>
      <c r="E4192" s="471">
        <v>2.8669503870135453</v>
      </c>
      <c r="F4192" s="467">
        <f>'2019 Actual plus Potential'!E4191</f>
        <v>14</v>
      </c>
    </row>
    <row r="4193" spans="1:6">
      <c r="A4193" s="467">
        <v>6</v>
      </c>
      <c r="B4193" s="467">
        <v>24</v>
      </c>
      <c r="C4193" s="467">
        <v>15</v>
      </c>
      <c r="D4193" s="471">
        <v>144</v>
      </c>
      <c r="E4193" s="471">
        <v>3.0343521285744997</v>
      </c>
      <c r="F4193" s="467">
        <f>'2019 Actual plus Potential'!E4192</f>
        <v>11</v>
      </c>
    </row>
    <row r="4194" spans="1:6">
      <c r="A4194" s="467">
        <v>6</v>
      </c>
      <c r="B4194" s="467">
        <v>24</v>
      </c>
      <c r="C4194" s="467">
        <v>16</v>
      </c>
      <c r="D4194" s="471">
        <v>144</v>
      </c>
      <c r="E4194" s="471">
        <v>6.0655752526338427</v>
      </c>
      <c r="F4194" s="467">
        <f>'2019 Actual plus Potential'!E4193</f>
        <v>11</v>
      </c>
    </row>
    <row r="4195" spans="1:6">
      <c r="A4195" s="467">
        <v>6</v>
      </c>
      <c r="B4195" s="467">
        <v>24</v>
      </c>
      <c r="C4195" s="467">
        <v>17</v>
      </c>
      <c r="D4195" s="471">
        <v>138.43010150933443</v>
      </c>
      <c r="E4195" s="471">
        <v>5.0017137174801114</v>
      </c>
      <c r="F4195" s="467">
        <f>'2019 Actual plus Potential'!E4194</f>
        <v>10</v>
      </c>
    </row>
    <row r="4196" spans="1:6">
      <c r="A4196" s="467">
        <v>6</v>
      </c>
      <c r="B4196" s="467">
        <v>24</v>
      </c>
      <c r="C4196" s="467">
        <v>18</v>
      </c>
      <c r="D4196" s="471">
        <v>132.36870223152229</v>
      </c>
      <c r="E4196" s="471">
        <v>3.7634101806063209</v>
      </c>
      <c r="F4196" s="467">
        <f>'2019 Actual plus Potential'!E4195</f>
        <v>6</v>
      </c>
    </row>
    <row r="4197" spans="1:6">
      <c r="A4197" s="467">
        <v>6</v>
      </c>
      <c r="B4197" s="467">
        <v>24</v>
      </c>
      <c r="C4197" s="467">
        <v>19</v>
      </c>
      <c r="D4197" s="471">
        <v>38.949717505458544</v>
      </c>
      <c r="E4197" s="471">
        <v>4.0403270801978071</v>
      </c>
      <c r="F4197" s="467">
        <f>'2019 Actual plus Potential'!E4196</f>
        <v>2</v>
      </c>
    </row>
    <row r="4198" spans="1:6">
      <c r="A4198" s="467">
        <v>6</v>
      </c>
      <c r="B4198" s="467">
        <v>24</v>
      </c>
      <c r="C4198" s="467">
        <v>20</v>
      </c>
      <c r="D4198" s="471">
        <v>3.8187832329767804</v>
      </c>
      <c r="E4198" s="471">
        <v>5.6181276069662438</v>
      </c>
      <c r="F4198" s="467">
        <f>'2019 Actual plus Potential'!E4197</f>
        <v>0</v>
      </c>
    </row>
    <row r="4199" spans="1:6">
      <c r="A4199" s="467">
        <v>6</v>
      </c>
      <c r="B4199" s="467">
        <v>24</v>
      </c>
      <c r="C4199" s="467">
        <v>21</v>
      </c>
      <c r="D4199" s="471">
        <v>40.803804629022764</v>
      </c>
      <c r="E4199" s="471">
        <v>9.7179057729520526</v>
      </c>
      <c r="F4199" s="467">
        <f>'2019 Actual plus Potential'!E4198</f>
        <v>0</v>
      </c>
    </row>
    <row r="4200" spans="1:6">
      <c r="A4200" s="467">
        <v>6</v>
      </c>
      <c r="B4200" s="467">
        <v>24</v>
      </c>
      <c r="C4200" s="467">
        <v>22</v>
      </c>
      <c r="D4200" s="471">
        <v>107.84239120426462</v>
      </c>
      <c r="E4200" s="471">
        <v>13.37571205117179</v>
      </c>
      <c r="F4200" s="467">
        <f>'2019 Actual plus Potential'!E4199</f>
        <v>0</v>
      </c>
    </row>
    <row r="4201" spans="1:6">
      <c r="A4201" s="467">
        <v>6</v>
      </c>
      <c r="B4201" s="467">
        <v>24</v>
      </c>
      <c r="C4201" s="467">
        <v>23</v>
      </c>
      <c r="D4201" s="471">
        <v>115.66336500733409</v>
      </c>
      <c r="E4201" s="471">
        <v>18.296853902386584</v>
      </c>
      <c r="F4201" s="467">
        <f>'2019 Actual plus Potential'!E4200</f>
        <v>0</v>
      </c>
    </row>
    <row r="4202" spans="1:6">
      <c r="A4202" s="467">
        <v>6</v>
      </c>
      <c r="B4202" s="467">
        <v>24</v>
      </c>
      <c r="C4202" s="467">
        <v>24</v>
      </c>
      <c r="D4202" s="471">
        <v>83.941568406394325</v>
      </c>
      <c r="E4202" s="471">
        <v>25.811158245538589</v>
      </c>
      <c r="F4202" s="467">
        <f>'2019 Actual plus Potential'!E4201</f>
        <v>0</v>
      </c>
    </row>
    <row r="4203" spans="1:6">
      <c r="A4203" s="467">
        <v>6</v>
      </c>
      <c r="B4203" s="467">
        <v>25</v>
      </c>
      <c r="C4203" s="467">
        <v>1</v>
      </c>
      <c r="D4203" s="471">
        <v>129.51375563906765</v>
      </c>
      <c r="E4203" s="471">
        <v>31.652227424209844</v>
      </c>
      <c r="F4203" s="467">
        <f>'2019 Actual plus Potential'!E4202</f>
        <v>0</v>
      </c>
    </row>
    <row r="4204" spans="1:6">
      <c r="A4204" s="467">
        <v>6</v>
      </c>
      <c r="B4204" s="467">
        <v>25</v>
      </c>
      <c r="C4204" s="467">
        <v>2</v>
      </c>
      <c r="D4204" s="471">
        <v>119.98543466964215</v>
      </c>
      <c r="E4204" s="471">
        <v>30.536737314556014</v>
      </c>
      <c r="F4204" s="467">
        <f>'2019 Actual plus Potential'!E4203</f>
        <v>2</v>
      </c>
    </row>
    <row r="4205" spans="1:6">
      <c r="A4205" s="467">
        <v>6</v>
      </c>
      <c r="B4205" s="467">
        <v>25</v>
      </c>
      <c r="C4205" s="467">
        <v>3</v>
      </c>
      <c r="D4205" s="471">
        <v>119.8288445520416</v>
      </c>
      <c r="E4205" s="471">
        <v>33.189350892281233</v>
      </c>
      <c r="F4205" s="467">
        <f>'2019 Actual plus Potential'!E4204</f>
        <v>3</v>
      </c>
    </row>
    <row r="4206" spans="1:6">
      <c r="A4206" s="467">
        <v>6</v>
      </c>
      <c r="B4206" s="467">
        <v>25</v>
      </c>
      <c r="C4206" s="467">
        <v>4</v>
      </c>
      <c r="D4206" s="471">
        <v>123.71776929395686</v>
      </c>
      <c r="E4206" s="471">
        <v>28.319055364437755</v>
      </c>
      <c r="F4206" s="467">
        <f>'2019 Actual plus Potential'!E4205</f>
        <v>1</v>
      </c>
    </row>
    <row r="4207" spans="1:6">
      <c r="A4207" s="467">
        <v>6</v>
      </c>
      <c r="B4207" s="467">
        <v>25</v>
      </c>
      <c r="C4207" s="467">
        <v>5</v>
      </c>
      <c r="D4207" s="471">
        <v>113.16151007621821</v>
      </c>
      <c r="E4207" s="471">
        <v>30.133877983229414</v>
      </c>
      <c r="F4207" s="467">
        <f>'2019 Actual plus Potential'!E4206</f>
        <v>0</v>
      </c>
    </row>
    <row r="4208" spans="1:6">
      <c r="A4208" s="467">
        <v>6</v>
      </c>
      <c r="B4208" s="467">
        <v>25</v>
      </c>
      <c r="C4208" s="467">
        <v>6</v>
      </c>
      <c r="D4208" s="471">
        <v>102.73332480297159</v>
      </c>
      <c r="E4208" s="471">
        <v>29.903113900236509</v>
      </c>
      <c r="F4208" s="467">
        <f>'2019 Actual plus Potential'!E4207</f>
        <v>5</v>
      </c>
    </row>
    <row r="4209" spans="1:6">
      <c r="A4209" s="467">
        <v>6</v>
      </c>
      <c r="B4209" s="467">
        <v>25</v>
      </c>
      <c r="C4209" s="467">
        <v>7</v>
      </c>
      <c r="D4209" s="471">
        <v>24.805161299371438</v>
      </c>
      <c r="E4209" s="471">
        <v>58.790083584175449</v>
      </c>
      <c r="F4209" s="467">
        <f>'2019 Actual plus Potential'!E4208</f>
        <v>3</v>
      </c>
    </row>
    <row r="4210" spans="1:6">
      <c r="A4210" s="467">
        <v>6</v>
      </c>
      <c r="B4210" s="467">
        <v>25</v>
      </c>
      <c r="C4210" s="467">
        <v>8</v>
      </c>
      <c r="D4210" s="471">
        <v>43.906259736225287</v>
      </c>
      <c r="E4210" s="471">
        <v>99.278619759191571</v>
      </c>
      <c r="F4210" s="467">
        <f>'2019 Actual plus Potential'!E4209</f>
        <v>0</v>
      </c>
    </row>
    <row r="4211" spans="1:6">
      <c r="A4211" s="467">
        <v>6</v>
      </c>
      <c r="B4211" s="467">
        <v>25</v>
      </c>
      <c r="C4211" s="467">
        <v>9</v>
      </c>
      <c r="D4211" s="471">
        <v>46.772422291188988</v>
      </c>
      <c r="E4211" s="471">
        <v>83.751717103848648</v>
      </c>
      <c r="F4211" s="467">
        <f>'2019 Actual plus Potential'!E4210</f>
        <v>0</v>
      </c>
    </row>
    <row r="4212" spans="1:6">
      <c r="A4212" s="467">
        <v>6</v>
      </c>
      <c r="B4212" s="467">
        <v>25</v>
      </c>
      <c r="C4212" s="467">
        <v>10</v>
      </c>
      <c r="D4212" s="471">
        <v>51.728097021501206</v>
      </c>
      <c r="E4212" s="471">
        <v>51.935216942592987</v>
      </c>
      <c r="F4212" s="467">
        <f>'2019 Actual plus Potential'!E4211</f>
        <v>0</v>
      </c>
    </row>
    <row r="4213" spans="1:6">
      <c r="A4213" s="467">
        <v>6</v>
      </c>
      <c r="B4213" s="467">
        <v>25</v>
      </c>
      <c r="C4213" s="467">
        <v>11</v>
      </c>
      <c r="D4213" s="471">
        <v>28.531107652678593</v>
      </c>
      <c r="E4213" s="471">
        <v>6.4355800365512792</v>
      </c>
      <c r="F4213" s="467">
        <f>'2019 Actual plus Potential'!E4212</f>
        <v>2</v>
      </c>
    </row>
    <row r="4214" spans="1:6">
      <c r="A4214" s="467">
        <v>6</v>
      </c>
      <c r="B4214" s="467">
        <v>25</v>
      </c>
      <c r="C4214" s="467">
        <v>12</v>
      </c>
      <c r="D4214" s="471">
        <v>9.3684777353398356</v>
      </c>
      <c r="E4214" s="471">
        <v>0.39112556439475382</v>
      </c>
      <c r="F4214" s="467">
        <f>'2019 Actual plus Potential'!E4213</f>
        <v>0</v>
      </c>
    </row>
    <row r="4215" spans="1:6">
      <c r="A4215" s="467">
        <v>6</v>
      </c>
      <c r="B4215" s="467">
        <v>25</v>
      </c>
      <c r="C4215" s="467">
        <v>13</v>
      </c>
      <c r="D4215" s="471">
        <v>6.2879217565109835</v>
      </c>
      <c r="E4215" s="471">
        <v>0.40207708019780691</v>
      </c>
      <c r="F4215" s="467">
        <f>'2019 Actual plus Potential'!E4214</f>
        <v>0</v>
      </c>
    </row>
    <row r="4216" spans="1:6">
      <c r="A4216" s="467">
        <v>6</v>
      </c>
      <c r="B4216" s="467">
        <v>25</v>
      </c>
      <c r="C4216" s="467">
        <v>14</v>
      </c>
      <c r="D4216" s="471">
        <v>5.5886654867595311</v>
      </c>
      <c r="E4216" s="471">
        <v>0.7360983121909267</v>
      </c>
      <c r="F4216" s="467">
        <f>'2019 Actual plus Potential'!E4215</f>
        <v>0</v>
      </c>
    </row>
    <row r="4217" spans="1:6">
      <c r="A4217" s="467">
        <v>6</v>
      </c>
      <c r="B4217" s="467">
        <v>25</v>
      </c>
      <c r="C4217" s="467">
        <v>15</v>
      </c>
      <c r="D4217" s="471">
        <v>7.765993667134981</v>
      </c>
      <c r="E4217" s="471">
        <v>2.7848140184906471</v>
      </c>
      <c r="F4217" s="467">
        <f>'2019 Actual plus Potential'!E4216</f>
        <v>1</v>
      </c>
    </row>
    <row r="4218" spans="1:6">
      <c r="A4218" s="467">
        <v>6</v>
      </c>
      <c r="B4218" s="467">
        <v>25</v>
      </c>
      <c r="C4218" s="467">
        <v>16</v>
      </c>
      <c r="D4218" s="471">
        <v>4.8974209591408941</v>
      </c>
      <c r="E4218" s="471">
        <v>1.0505632659643087</v>
      </c>
      <c r="F4218" s="467">
        <f>'2019 Actual plus Potential'!E4217</f>
        <v>0</v>
      </c>
    </row>
    <row r="4219" spans="1:6">
      <c r="A4219" s="467">
        <v>6</v>
      </c>
      <c r="B4219" s="467">
        <v>25</v>
      </c>
      <c r="C4219" s="467">
        <v>17</v>
      </c>
      <c r="D4219" s="471">
        <v>3.6871186243354614</v>
      </c>
      <c r="E4219" s="471">
        <v>9.3831022898301448</v>
      </c>
      <c r="F4219" s="467">
        <f>'2019 Actual plus Potential'!E4218</f>
        <v>0</v>
      </c>
    </row>
    <row r="4220" spans="1:6">
      <c r="A4220" s="467">
        <v>6</v>
      </c>
      <c r="B4220" s="467">
        <v>25</v>
      </c>
      <c r="C4220" s="467">
        <v>18</v>
      </c>
      <c r="D4220" s="471">
        <v>1.0623610279479176</v>
      </c>
      <c r="E4220" s="471">
        <v>49.899799505482697</v>
      </c>
      <c r="F4220" s="467">
        <f>'2019 Actual plus Potential'!E4219</f>
        <v>0</v>
      </c>
    </row>
    <row r="4221" spans="1:6">
      <c r="A4221" s="467">
        <v>6</v>
      </c>
      <c r="B4221" s="467">
        <v>25</v>
      </c>
      <c r="C4221" s="467">
        <v>19</v>
      </c>
      <c r="D4221" s="471">
        <v>8.7627936842673506</v>
      </c>
      <c r="E4221" s="471">
        <v>11.678227101698559</v>
      </c>
      <c r="F4221" s="467">
        <f>'2019 Actual plus Potential'!E4220</f>
        <v>0</v>
      </c>
    </row>
    <row r="4222" spans="1:6">
      <c r="A4222" s="467">
        <v>6</v>
      </c>
      <c r="B4222" s="467">
        <v>25</v>
      </c>
      <c r="C4222" s="467">
        <v>20</v>
      </c>
      <c r="D4222" s="471">
        <v>16.929863789367658</v>
      </c>
      <c r="E4222" s="471">
        <v>18.41888507847775</v>
      </c>
      <c r="F4222" s="467">
        <f>'2019 Actual plus Potential'!E4221</f>
        <v>0</v>
      </c>
    </row>
    <row r="4223" spans="1:6">
      <c r="A4223" s="467">
        <v>6</v>
      </c>
      <c r="B4223" s="467">
        <v>25</v>
      </c>
      <c r="C4223" s="467">
        <v>21</v>
      </c>
      <c r="D4223" s="471">
        <v>23.979289664033708</v>
      </c>
      <c r="E4223" s="471">
        <v>12.381470866480326</v>
      </c>
      <c r="F4223" s="467">
        <f>'2019 Actual plus Potential'!E4222</f>
        <v>0</v>
      </c>
    </row>
    <row r="4224" spans="1:6">
      <c r="A4224" s="467">
        <v>6</v>
      </c>
      <c r="B4224" s="467">
        <v>25</v>
      </c>
      <c r="C4224" s="467">
        <v>22</v>
      </c>
      <c r="D4224" s="471">
        <v>19.146413158485103</v>
      </c>
      <c r="E4224" s="471">
        <v>8.0196385723500327</v>
      </c>
      <c r="F4224" s="467">
        <f>'2019 Actual plus Potential'!E4223</f>
        <v>0</v>
      </c>
    </row>
    <row r="4225" spans="1:6">
      <c r="A4225" s="467">
        <v>6</v>
      </c>
      <c r="B4225" s="467">
        <v>25</v>
      </c>
      <c r="C4225" s="467">
        <v>23</v>
      </c>
      <c r="D4225" s="471">
        <v>11.935438278274628</v>
      </c>
      <c r="E4225" s="471">
        <v>18.547174263599224</v>
      </c>
      <c r="F4225" s="467">
        <f>'2019 Actual plus Potential'!E4224</f>
        <v>1</v>
      </c>
    </row>
    <row r="4226" spans="1:6">
      <c r="A4226" s="467">
        <v>6</v>
      </c>
      <c r="B4226" s="467">
        <v>25</v>
      </c>
      <c r="C4226" s="467">
        <v>24</v>
      </c>
      <c r="D4226" s="471">
        <v>7.4449852821325928</v>
      </c>
      <c r="E4226" s="471">
        <v>27.78008433670179</v>
      </c>
      <c r="F4226" s="467">
        <f>'2019 Actual plus Potential'!E4225</f>
        <v>14</v>
      </c>
    </row>
    <row r="4227" spans="1:6">
      <c r="A4227" s="467">
        <v>6</v>
      </c>
      <c r="B4227" s="467">
        <v>26</v>
      </c>
      <c r="C4227" s="467">
        <v>1</v>
      </c>
      <c r="D4227" s="471">
        <v>12.128805782301413</v>
      </c>
      <c r="E4227" s="471">
        <v>21.72311384648463</v>
      </c>
      <c r="F4227" s="467">
        <f>'2019 Actual plus Potential'!E4226</f>
        <v>74</v>
      </c>
    </row>
    <row r="4228" spans="1:6">
      <c r="A4228" s="467">
        <v>6</v>
      </c>
      <c r="B4228" s="467">
        <v>26</v>
      </c>
      <c r="C4228" s="467">
        <v>2</v>
      </c>
      <c r="D4228" s="471">
        <v>42.837928538926917</v>
      </c>
      <c r="E4228" s="471">
        <v>15.15611562029671</v>
      </c>
      <c r="F4228" s="467">
        <f>'2019 Actual plus Potential'!E4227</f>
        <v>48</v>
      </c>
    </row>
    <row r="4229" spans="1:6">
      <c r="A4229" s="467">
        <v>6</v>
      </c>
      <c r="B4229" s="467">
        <v>26</v>
      </c>
      <c r="C4229" s="467">
        <v>3</v>
      </c>
      <c r="D4229" s="471">
        <v>53.945944352773857</v>
      </c>
      <c r="E4229" s="471">
        <v>3.7853132122124276</v>
      </c>
      <c r="F4229" s="467">
        <f>'2019 Actual plus Potential'!E4228</f>
        <v>28</v>
      </c>
    </row>
    <row r="4230" spans="1:6">
      <c r="A4230" s="467">
        <v>6</v>
      </c>
      <c r="B4230" s="467">
        <v>26</v>
      </c>
      <c r="C4230" s="467">
        <v>4</v>
      </c>
      <c r="D4230" s="471">
        <v>56.306752453917021</v>
      </c>
      <c r="E4230" s="471">
        <v>11.832330574070092</v>
      </c>
      <c r="F4230" s="467">
        <f>'2019 Actual plus Potential'!E4229</f>
        <v>18</v>
      </c>
    </row>
    <row r="4231" spans="1:6">
      <c r="A4231" s="467">
        <v>6</v>
      </c>
      <c r="B4231" s="467">
        <v>26</v>
      </c>
      <c r="C4231" s="467">
        <v>5</v>
      </c>
      <c r="D4231" s="471">
        <v>68.909336151282247</v>
      </c>
      <c r="E4231" s="471">
        <v>10.789589819393678</v>
      </c>
      <c r="F4231" s="467">
        <f>'2019 Actual plus Potential'!E4230</f>
        <v>6</v>
      </c>
    </row>
    <row r="4232" spans="1:6">
      <c r="A4232" s="467">
        <v>6</v>
      </c>
      <c r="B4232" s="467">
        <v>26</v>
      </c>
      <c r="C4232" s="467">
        <v>6</v>
      </c>
      <c r="D4232" s="471">
        <v>51.559297511332034</v>
      </c>
      <c r="E4232" s="471">
        <v>8.0712671468501398</v>
      </c>
      <c r="F4232" s="467">
        <f>'2019 Actual plus Potential'!E4231</f>
        <v>3</v>
      </c>
    </row>
    <row r="4233" spans="1:6">
      <c r="A4233" s="467">
        <v>6</v>
      </c>
      <c r="B4233" s="467">
        <v>26</v>
      </c>
      <c r="C4233" s="467">
        <v>7</v>
      </c>
      <c r="D4233" s="471">
        <v>23.587487195823837</v>
      </c>
      <c r="E4233" s="471">
        <v>1.9305957858525047</v>
      </c>
      <c r="F4233" s="467">
        <f>'2019 Actual plus Potential'!E4232</f>
        <v>0</v>
      </c>
    </row>
    <row r="4234" spans="1:6">
      <c r="A4234" s="467">
        <v>6</v>
      </c>
      <c r="B4234" s="467">
        <v>26</v>
      </c>
      <c r="C4234" s="467">
        <v>8</v>
      </c>
      <c r="D4234" s="471">
        <v>14.986661817599948</v>
      </c>
      <c r="E4234" s="471">
        <v>3.4067036658783056</v>
      </c>
      <c r="F4234" s="467">
        <f>'2019 Actual plus Potential'!E4233</f>
        <v>0</v>
      </c>
    </row>
    <row r="4235" spans="1:6">
      <c r="A4235" s="467">
        <v>6</v>
      </c>
      <c r="B4235" s="467">
        <v>26</v>
      </c>
      <c r="C4235" s="467">
        <v>9</v>
      </c>
      <c r="D4235" s="471">
        <v>14.694486617034061</v>
      </c>
      <c r="E4235" s="471">
        <v>1.4581161040636423</v>
      </c>
      <c r="F4235" s="467">
        <f>'2019 Actual plus Potential'!E4234</f>
        <v>0</v>
      </c>
    </row>
    <row r="4236" spans="1:6">
      <c r="A4236" s="467">
        <v>6</v>
      </c>
      <c r="B4236" s="467">
        <v>26</v>
      </c>
      <c r="C4236" s="467">
        <v>10</v>
      </c>
      <c r="D4236" s="471">
        <v>6.5453063971068124</v>
      </c>
      <c r="E4236" s="471">
        <v>0.92149182971403998</v>
      </c>
      <c r="F4236" s="467">
        <f>'2019 Actual plus Potential'!E4235</f>
        <v>0</v>
      </c>
    </row>
    <row r="4237" spans="1:6">
      <c r="A4237" s="467">
        <v>6</v>
      </c>
      <c r="B4237" s="467">
        <v>26</v>
      </c>
      <c r="C4237" s="467">
        <v>11</v>
      </c>
      <c r="D4237" s="471">
        <v>2.7930607042727083</v>
      </c>
      <c r="E4237" s="471">
        <v>3.6147824661363148</v>
      </c>
      <c r="F4237" s="467">
        <f>'2019 Actual plus Potential'!E4236</f>
        <v>12</v>
      </c>
    </row>
    <row r="4238" spans="1:6">
      <c r="A4238" s="467">
        <v>6</v>
      </c>
      <c r="B4238" s="467">
        <v>26</v>
      </c>
      <c r="C4238" s="467">
        <v>12</v>
      </c>
      <c r="D4238" s="471">
        <v>4.2998840039550386</v>
      </c>
      <c r="E4238" s="471">
        <v>2.1144248011180391</v>
      </c>
      <c r="F4238" s="467">
        <f>'2019 Actual plus Potential'!E4237</f>
        <v>10</v>
      </c>
    </row>
    <row r="4239" spans="1:6">
      <c r="A4239" s="467">
        <v>6</v>
      </c>
      <c r="B4239" s="467">
        <v>26</v>
      </c>
      <c r="C4239" s="467">
        <v>13</v>
      </c>
      <c r="D4239" s="471">
        <v>3.8889579174038245</v>
      </c>
      <c r="E4239" s="471">
        <v>1.6622836486777037</v>
      </c>
      <c r="F4239" s="467">
        <f>'2019 Actual plus Potential'!E4238</f>
        <v>7</v>
      </c>
    </row>
    <row r="4240" spans="1:6">
      <c r="A4240" s="467">
        <v>6</v>
      </c>
      <c r="B4240" s="467">
        <v>26</v>
      </c>
      <c r="C4240" s="467">
        <v>14</v>
      </c>
      <c r="D4240" s="471">
        <v>5.5677867081274979</v>
      </c>
      <c r="E4240" s="471">
        <v>6.5231921629757039</v>
      </c>
      <c r="F4240" s="467">
        <f>'2019 Actual plus Potential'!E4239</f>
        <v>6</v>
      </c>
    </row>
    <row r="4241" spans="1:6">
      <c r="A4241" s="467">
        <v>6</v>
      </c>
      <c r="B4241" s="467">
        <v>26</v>
      </c>
      <c r="C4241" s="467">
        <v>15</v>
      </c>
      <c r="D4241" s="471">
        <v>6.4800624062668133</v>
      </c>
      <c r="E4241" s="471">
        <v>4.3641790475166626</v>
      </c>
      <c r="F4241" s="467">
        <f>'2019 Actual plus Potential'!E4240</f>
        <v>9</v>
      </c>
    </row>
    <row r="4242" spans="1:6">
      <c r="A4242" s="467">
        <v>6</v>
      </c>
      <c r="B4242" s="467">
        <v>26</v>
      </c>
      <c r="C4242" s="467">
        <v>16</v>
      </c>
      <c r="D4242" s="471">
        <v>8.7138867615311479</v>
      </c>
      <c r="E4242" s="471">
        <v>3.5037028058482047</v>
      </c>
      <c r="F4242" s="467">
        <f>'2019 Actual plus Potential'!E4241</f>
        <v>12</v>
      </c>
    </row>
    <row r="4243" spans="1:6">
      <c r="A4243" s="467">
        <v>6</v>
      </c>
      <c r="B4243" s="467">
        <v>26</v>
      </c>
      <c r="C4243" s="467">
        <v>17</v>
      </c>
      <c r="D4243" s="471">
        <v>10.651532209137125</v>
      </c>
      <c r="E4243" s="471">
        <v>1.7342507525263384</v>
      </c>
      <c r="F4243" s="467">
        <f>'2019 Actual plus Potential'!E4242</f>
        <v>62</v>
      </c>
    </row>
    <row r="4244" spans="1:6">
      <c r="A4244" s="467">
        <v>6</v>
      </c>
      <c r="B4244" s="467">
        <v>26</v>
      </c>
      <c r="C4244" s="467">
        <v>18</v>
      </c>
      <c r="D4244" s="471">
        <v>22.29500054481176</v>
      </c>
      <c r="E4244" s="471">
        <v>2.3483178886261018</v>
      </c>
      <c r="F4244" s="467">
        <f>'2019 Actual plus Potential'!E4243</f>
        <v>21</v>
      </c>
    </row>
    <row r="4245" spans="1:6">
      <c r="A4245" s="467">
        <v>6</v>
      </c>
      <c r="B4245" s="467">
        <v>26</v>
      </c>
      <c r="C4245" s="467">
        <v>19</v>
      </c>
      <c r="D4245" s="471">
        <v>29.230377127503967</v>
      </c>
      <c r="E4245" s="471">
        <v>8.0665736400774026</v>
      </c>
      <c r="F4245" s="467">
        <f>'2019 Actual plus Potential'!E4244</f>
        <v>24</v>
      </c>
    </row>
    <row r="4246" spans="1:6">
      <c r="A4246" s="467">
        <v>6</v>
      </c>
      <c r="B4246" s="467">
        <v>26</v>
      </c>
      <c r="C4246" s="467">
        <v>20</v>
      </c>
      <c r="D4246" s="471">
        <v>46.513071455881558</v>
      </c>
      <c r="E4246" s="471">
        <v>22.089989625886904</v>
      </c>
      <c r="F4246" s="467">
        <f>'2019 Actual plus Potential'!E4245</f>
        <v>19</v>
      </c>
    </row>
    <row r="4247" spans="1:6">
      <c r="A4247" s="467">
        <v>6</v>
      </c>
      <c r="B4247" s="467">
        <v>26</v>
      </c>
      <c r="C4247" s="467">
        <v>21</v>
      </c>
      <c r="D4247" s="471">
        <v>51.006925481890974</v>
      </c>
      <c r="E4247" s="471">
        <v>53.563081541603964</v>
      </c>
      <c r="F4247" s="467">
        <f>'2019 Actual plus Potential'!E4246</f>
        <v>21</v>
      </c>
    </row>
    <row r="4248" spans="1:6">
      <c r="A4248" s="467">
        <v>6</v>
      </c>
      <c r="B4248" s="467">
        <v>26</v>
      </c>
      <c r="C4248" s="467">
        <v>22</v>
      </c>
      <c r="D4248" s="471">
        <v>26.472558859899934</v>
      </c>
      <c r="E4248" s="471">
        <v>57.801318157385509</v>
      </c>
      <c r="F4248" s="467">
        <f>'2019 Actual plus Potential'!E4247</f>
        <v>23</v>
      </c>
    </row>
    <row r="4249" spans="1:6">
      <c r="A4249" s="467">
        <v>6</v>
      </c>
      <c r="B4249" s="467">
        <v>26</v>
      </c>
      <c r="C4249" s="467">
        <v>23</v>
      </c>
      <c r="D4249" s="471">
        <v>24.443003934135554</v>
      </c>
      <c r="E4249" s="471">
        <v>68.887381154590415</v>
      </c>
      <c r="F4249" s="467">
        <f>'2019 Actual plus Potential'!E4248</f>
        <v>64</v>
      </c>
    </row>
    <row r="4250" spans="1:6">
      <c r="A4250" s="467">
        <v>6</v>
      </c>
      <c r="B4250" s="467">
        <v>26</v>
      </c>
      <c r="C4250" s="467">
        <v>24</v>
      </c>
      <c r="D4250" s="471">
        <v>62.417908105763956</v>
      </c>
      <c r="E4250" s="471">
        <v>47.606239195871858</v>
      </c>
      <c r="F4250" s="467">
        <f>'2019 Actual plus Potential'!E4249</f>
        <v>29</v>
      </c>
    </row>
    <row r="4251" spans="1:6">
      <c r="A4251" s="467">
        <v>6</v>
      </c>
      <c r="B4251" s="467">
        <v>27</v>
      </c>
      <c r="C4251" s="467">
        <v>1</v>
      </c>
      <c r="D4251" s="471">
        <v>78.523443578356463</v>
      </c>
      <c r="E4251" s="471">
        <v>47.10403397118899</v>
      </c>
      <c r="F4251" s="467">
        <f>'2019 Actual plus Potential'!E4250</f>
        <v>15</v>
      </c>
    </row>
    <row r="4252" spans="1:6">
      <c r="A4252" s="467">
        <v>6</v>
      </c>
      <c r="B4252" s="467">
        <v>27</v>
      </c>
      <c r="C4252" s="467">
        <v>2</v>
      </c>
      <c r="D4252" s="471">
        <v>107.87220722609725</v>
      </c>
      <c r="E4252" s="471">
        <v>56.312694259299079</v>
      </c>
      <c r="F4252" s="467">
        <f>'2019 Actual plus Potential'!E4251</f>
        <v>3</v>
      </c>
    </row>
    <row r="4253" spans="1:6">
      <c r="A4253" s="467">
        <v>6</v>
      </c>
      <c r="B4253" s="467">
        <v>27</v>
      </c>
      <c r="C4253" s="467">
        <v>3</v>
      </c>
      <c r="D4253" s="471">
        <v>118.28525751491601</v>
      </c>
      <c r="E4253" s="471">
        <v>61.944120135454753</v>
      </c>
      <c r="F4253" s="467">
        <f>'2019 Actual plus Potential'!E4252</f>
        <v>10</v>
      </c>
    </row>
    <row r="4254" spans="1:6">
      <c r="A4254" s="467">
        <v>6</v>
      </c>
      <c r="B4254" s="467">
        <v>27</v>
      </c>
      <c r="C4254" s="467">
        <v>4</v>
      </c>
      <c r="D4254" s="471">
        <v>110.67131828040814</v>
      </c>
      <c r="E4254" s="471">
        <v>77.741681681358855</v>
      </c>
      <c r="F4254" s="467">
        <f>'2019 Actual plus Potential'!E4253</f>
        <v>26</v>
      </c>
    </row>
    <row r="4255" spans="1:6">
      <c r="A4255" s="467">
        <v>6</v>
      </c>
      <c r="B4255" s="467">
        <v>27</v>
      </c>
      <c r="C4255" s="467">
        <v>5</v>
      </c>
      <c r="D4255" s="471">
        <v>128.65909355743648</v>
      </c>
      <c r="E4255" s="471">
        <v>52.735459847344657</v>
      </c>
      <c r="F4255" s="467">
        <f>'2019 Actual plus Potential'!E4254</f>
        <v>26</v>
      </c>
    </row>
    <row r="4256" spans="1:6">
      <c r="A4256" s="467">
        <v>6</v>
      </c>
      <c r="B4256" s="467">
        <v>27</v>
      </c>
      <c r="C4256" s="467">
        <v>6</v>
      </c>
      <c r="D4256" s="471">
        <v>112.82650976539996</v>
      </c>
      <c r="E4256" s="471">
        <v>32.0957638142335</v>
      </c>
      <c r="F4256" s="467">
        <f>'2019 Actual plus Potential'!E4255</f>
        <v>26</v>
      </c>
    </row>
    <row r="4257" spans="1:6">
      <c r="A4257" s="467">
        <v>6</v>
      </c>
      <c r="B4257" s="467">
        <v>27</v>
      </c>
      <c r="C4257" s="467">
        <v>7</v>
      </c>
      <c r="D4257" s="471">
        <v>57.2906422358028</v>
      </c>
      <c r="E4257" s="471">
        <v>12.556695119329177</v>
      </c>
      <c r="F4257" s="467">
        <f>'2019 Actual plus Potential'!E4256</f>
        <v>17</v>
      </c>
    </row>
    <row r="4258" spans="1:6">
      <c r="A4258" s="467">
        <v>6</v>
      </c>
      <c r="B4258" s="467">
        <v>27</v>
      </c>
      <c r="C4258" s="467">
        <v>8</v>
      </c>
      <c r="D4258" s="471">
        <v>26.334599922919359</v>
      </c>
      <c r="E4258" s="471">
        <v>20.553648408944312</v>
      </c>
      <c r="F4258" s="467">
        <f>'2019 Actual plus Potential'!E4257</f>
        <v>2</v>
      </c>
    </row>
    <row r="4259" spans="1:6">
      <c r="A4259" s="467">
        <v>6</v>
      </c>
      <c r="B4259" s="467">
        <v>27</v>
      </c>
      <c r="C4259" s="467">
        <v>9</v>
      </c>
      <c r="D4259" s="471">
        <v>11.925011025796493</v>
      </c>
      <c r="E4259" s="471">
        <v>27.904462266179323</v>
      </c>
      <c r="F4259" s="467">
        <f>'2019 Actual plus Potential'!E4258</f>
        <v>1</v>
      </c>
    </row>
    <row r="4260" spans="1:6">
      <c r="A4260" s="467">
        <v>6</v>
      </c>
      <c r="B4260" s="467">
        <v>27</v>
      </c>
      <c r="C4260" s="467">
        <v>10</v>
      </c>
      <c r="D4260" s="471">
        <v>4.9115636830061886</v>
      </c>
      <c r="E4260" s="471">
        <v>18.864768221887765</v>
      </c>
      <c r="F4260" s="467">
        <f>'2019 Actual plus Potential'!E4259</f>
        <v>4</v>
      </c>
    </row>
    <row r="4261" spans="1:6">
      <c r="A4261" s="467">
        <v>6</v>
      </c>
      <c r="B4261" s="467">
        <v>27</v>
      </c>
      <c r="C4261" s="467">
        <v>11</v>
      </c>
      <c r="D4261" s="471">
        <v>1.1031307896885516</v>
      </c>
      <c r="E4261" s="471">
        <v>22.53274376478177</v>
      </c>
      <c r="F4261" s="467">
        <f>'2019 Actual plus Potential'!E4260</f>
        <v>15</v>
      </c>
    </row>
    <row r="4262" spans="1:6">
      <c r="A4262" s="467">
        <v>6</v>
      </c>
      <c r="B4262" s="467">
        <v>27</v>
      </c>
      <c r="C4262" s="467">
        <v>12</v>
      </c>
      <c r="D4262" s="471">
        <v>1.1874931266932138</v>
      </c>
      <c r="E4262" s="471">
        <v>13.101141904966674</v>
      </c>
      <c r="F4262" s="467">
        <f>'2019 Actual plus Potential'!E4261</f>
        <v>40</v>
      </c>
    </row>
    <row r="4263" spans="1:6">
      <c r="A4263" s="467">
        <v>6</v>
      </c>
      <c r="B4263" s="467">
        <v>27</v>
      </c>
      <c r="C4263" s="467">
        <v>13</v>
      </c>
      <c r="D4263" s="471">
        <v>2.9846543500422693</v>
      </c>
      <c r="E4263" s="471">
        <v>11.847975596645883</v>
      </c>
      <c r="F4263" s="467">
        <f>'2019 Actual plus Potential'!E4262</f>
        <v>69</v>
      </c>
    </row>
    <row r="4264" spans="1:6">
      <c r="A4264" s="467">
        <v>6</v>
      </c>
      <c r="B4264" s="467">
        <v>27</v>
      </c>
      <c r="C4264" s="467">
        <v>14</v>
      </c>
      <c r="D4264" s="471">
        <v>4.0423073278735746</v>
      </c>
      <c r="E4264" s="471">
        <v>6.9479545259084068</v>
      </c>
      <c r="F4264" s="467">
        <f>'2019 Actual plus Potential'!E4263</f>
        <v>57</v>
      </c>
    </row>
    <row r="4265" spans="1:6">
      <c r="A4265" s="467">
        <v>6</v>
      </c>
      <c r="B4265" s="467">
        <v>27</v>
      </c>
      <c r="C4265" s="467">
        <v>15</v>
      </c>
      <c r="D4265" s="471">
        <v>3.4423703396800285</v>
      </c>
      <c r="E4265" s="471">
        <v>1.3587702107073749</v>
      </c>
      <c r="F4265" s="467">
        <f>'2019 Actual plus Potential'!E4264</f>
        <v>27</v>
      </c>
    </row>
    <row r="4266" spans="1:6">
      <c r="A4266" s="467">
        <v>6</v>
      </c>
      <c r="B4266" s="467">
        <v>27</v>
      </c>
      <c r="C4266" s="467">
        <v>16</v>
      </c>
      <c r="D4266" s="471">
        <v>1.6117740817995438</v>
      </c>
      <c r="E4266" s="471">
        <v>2.0056918942162976</v>
      </c>
      <c r="F4266" s="467">
        <f>'2019 Actual plus Potential'!E4265</f>
        <v>7</v>
      </c>
    </row>
    <row r="4267" spans="1:6">
      <c r="A4267" s="467">
        <v>6</v>
      </c>
      <c r="B4267" s="467">
        <v>27</v>
      </c>
      <c r="C4267" s="467">
        <v>17</v>
      </c>
      <c r="D4267" s="471">
        <v>2.9635584177896304</v>
      </c>
      <c r="E4267" s="471">
        <v>15.773311760911632</v>
      </c>
      <c r="F4267" s="467">
        <f>'2019 Actual plus Potential'!E4266</f>
        <v>15</v>
      </c>
    </row>
    <row r="4268" spans="1:6">
      <c r="A4268" s="467">
        <v>6</v>
      </c>
      <c r="B4268" s="467">
        <v>27</v>
      </c>
      <c r="C4268" s="467">
        <v>18</v>
      </c>
      <c r="D4268" s="471">
        <v>7.6174123797365834</v>
      </c>
      <c r="E4268" s="471">
        <v>19.268409804343154</v>
      </c>
      <c r="F4268" s="467">
        <f>'2019 Actual plus Potential'!E4267</f>
        <v>12</v>
      </c>
    </row>
    <row r="4269" spans="1:6">
      <c r="A4269" s="467">
        <v>6</v>
      </c>
      <c r="B4269" s="467">
        <v>27</v>
      </c>
      <c r="C4269" s="467">
        <v>19</v>
      </c>
      <c r="D4269" s="471">
        <v>12.476844357412064</v>
      </c>
      <c r="E4269" s="471">
        <v>37.016123414319502</v>
      </c>
      <c r="F4269" s="467">
        <f>'2019 Actual plus Potential'!E4268</f>
        <v>14</v>
      </c>
    </row>
    <row r="4270" spans="1:6">
      <c r="A4270" s="467">
        <v>6</v>
      </c>
      <c r="B4270" s="467">
        <v>27</v>
      </c>
      <c r="C4270" s="467">
        <v>20</v>
      </c>
      <c r="D4270" s="471">
        <v>50.441740324776319</v>
      </c>
      <c r="E4270" s="471">
        <v>39.562350838529348</v>
      </c>
      <c r="F4270" s="467">
        <f>'2019 Actual plus Potential'!E4269</f>
        <v>5</v>
      </c>
    </row>
    <row r="4271" spans="1:6">
      <c r="A4271" s="467">
        <v>6</v>
      </c>
      <c r="B4271" s="467">
        <v>27</v>
      </c>
      <c r="C4271" s="467">
        <v>21</v>
      </c>
      <c r="D4271" s="471">
        <v>58.756460831902679</v>
      </c>
      <c r="E4271" s="471">
        <v>61.573333100408519</v>
      </c>
      <c r="F4271" s="467">
        <f>'2019 Actual plus Potential'!E4270</f>
        <v>10</v>
      </c>
    </row>
    <row r="4272" spans="1:6">
      <c r="A4272" s="467">
        <v>6</v>
      </c>
      <c r="B4272" s="467">
        <v>27</v>
      </c>
      <c r="C4272" s="467">
        <v>22</v>
      </c>
      <c r="D4272" s="471">
        <v>46.228039141941011</v>
      </c>
      <c r="E4272" s="471">
        <v>81.495704848419692</v>
      </c>
      <c r="F4272" s="467">
        <f>'2019 Actual plus Potential'!E4271</f>
        <v>23</v>
      </c>
    </row>
    <row r="4273" spans="1:6">
      <c r="A4273" s="467">
        <v>6</v>
      </c>
      <c r="B4273" s="467">
        <v>27</v>
      </c>
      <c r="C4273" s="467">
        <v>23</v>
      </c>
      <c r="D4273" s="471">
        <v>45.024763529339729</v>
      </c>
      <c r="E4273" s="471">
        <v>95.983778004730169</v>
      </c>
      <c r="F4273" s="467">
        <f>'2019 Actual plus Potential'!E4272</f>
        <v>17</v>
      </c>
    </row>
    <row r="4274" spans="1:6">
      <c r="A4274" s="467">
        <v>6</v>
      </c>
      <c r="B4274" s="467">
        <v>27</v>
      </c>
      <c r="C4274" s="467">
        <v>24</v>
      </c>
      <c r="D4274" s="471">
        <v>22.387191612108605</v>
      </c>
      <c r="E4274" s="471">
        <v>96.731610083852914</v>
      </c>
      <c r="F4274" s="467">
        <f>'2019 Actual plus Potential'!E4273</f>
        <v>12</v>
      </c>
    </row>
    <row r="4275" spans="1:6">
      <c r="A4275" s="467">
        <v>6</v>
      </c>
      <c r="B4275" s="467">
        <v>28</v>
      </c>
      <c r="C4275" s="467">
        <v>1</v>
      </c>
      <c r="D4275" s="471">
        <v>13.682761855310229</v>
      </c>
      <c r="E4275" s="471">
        <v>89.304917867125354</v>
      </c>
      <c r="F4275" s="467">
        <f>'2019 Actual plus Potential'!E4274</f>
        <v>14</v>
      </c>
    </row>
    <row r="4276" spans="1:6">
      <c r="A4276" s="467">
        <v>6</v>
      </c>
      <c r="B4276" s="467">
        <v>28</v>
      </c>
      <c r="C4276" s="467">
        <v>2</v>
      </c>
      <c r="D4276" s="471">
        <v>5.8231736147701989</v>
      </c>
      <c r="E4276" s="471">
        <v>59.246918243388521</v>
      </c>
      <c r="F4276" s="467">
        <f>'2019 Actual plus Potential'!E4275</f>
        <v>11</v>
      </c>
    </row>
    <row r="4277" spans="1:6">
      <c r="A4277" s="467">
        <v>6</v>
      </c>
      <c r="B4277" s="467">
        <v>28</v>
      </c>
      <c r="C4277" s="467">
        <v>3</v>
      </c>
      <c r="D4277" s="471">
        <v>1.6098626996479994</v>
      </c>
      <c r="E4277" s="471">
        <v>55.857424102343572</v>
      </c>
      <c r="F4277" s="467">
        <f>'2019 Actual plus Potential'!E4276</f>
        <v>14</v>
      </c>
    </row>
    <row r="4278" spans="1:6">
      <c r="A4278" s="467">
        <v>6</v>
      </c>
      <c r="B4278" s="467">
        <v>28</v>
      </c>
      <c r="C4278" s="467">
        <v>4</v>
      </c>
      <c r="D4278" s="471">
        <v>5.9113313493858</v>
      </c>
      <c r="E4278" s="471">
        <v>62.23433530423565</v>
      </c>
      <c r="F4278" s="467">
        <f>'2019 Actual plus Potential'!E4277</f>
        <v>36</v>
      </c>
    </row>
    <row r="4279" spans="1:6">
      <c r="A4279" s="467">
        <v>6</v>
      </c>
      <c r="B4279" s="467">
        <v>28</v>
      </c>
      <c r="C4279" s="467">
        <v>5</v>
      </c>
      <c r="D4279" s="471">
        <v>9.7645267587067046</v>
      </c>
      <c r="E4279" s="471">
        <v>70.376005052676845</v>
      </c>
      <c r="F4279" s="467">
        <f>'2019 Actual plus Potential'!E4278</f>
        <v>34</v>
      </c>
    </row>
    <row r="4280" spans="1:6">
      <c r="A4280" s="467">
        <v>6</v>
      </c>
      <c r="B4280" s="467">
        <v>28</v>
      </c>
      <c r="C4280" s="467">
        <v>6</v>
      </c>
      <c r="D4280" s="471">
        <v>19.154826758143024</v>
      </c>
      <c r="E4280" s="471">
        <v>77.754197699419478</v>
      </c>
      <c r="F4280" s="467">
        <f>'2019 Actual plus Potential'!E4279</f>
        <v>22</v>
      </c>
    </row>
    <row r="4281" spans="1:6">
      <c r="A4281" s="467">
        <v>6</v>
      </c>
      <c r="B4281" s="467">
        <v>28</v>
      </c>
      <c r="C4281" s="467">
        <v>7</v>
      </c>
      <c r="D4281" s="471">
        <v>5.4867725673173346</v>
      </c>
      <c r="E4281" s="471">
        <v>49.977242367232854</v>
      </c>
      <c r="F4281" s="467">
        <f>'2019 Actual plus Potential'!E4280</f>
        <v>6</v>
      </c>
    </row>
    <row r="4282" spans="1:6">
      <c r="A4282" s="467">
        <v>6</v>
      </c>
      <c r="B4282" s="467">
        <v>28</v>
      </c>
      <c r="C4282" s="467">
        <v>8</v>
      </c>
      <c r="D4282" s="471">
        <v>16.923081018853754</v>
      </c>
      <c r="E4282" s="471">
        <v>35.785642388733606</v>
      </c>
      <c r="F4282" s="467">
        <f>'2019 Actual plus Potential'!E4281</f>
        <v>0</v>
      </c>
    </row>
    <row r="4283" spans="1:6">
      <c r="A4283" s="467">
        <v>6</v>
      </c>
      <c r="B4283" s="467">
        <v>28</v>
      </c>
      <c r="C4283" s="467">
        <v>9</v>
      </c>
      <c r="D4283" s="471">
        <v>17.946430192276459</v>
      </c>
      <c r="E4283" s="471">
        <v>30.163603526123417</v>
      </c>
      <c r="F4283" s="467">
        <f>'2019 Actual plus Potential'!E4282</f>
        <v>0</v>
      </c>
    </row>
    <row r="4284" spans="1:6">
      <c r="A4284" s="467">
        <v>6</v>
      </c>
      <c r="B4284" s="467">
        <v>28</v>
      </c>
      <c r="C4284" s="467">
        <v>10</v>
      </c>
      <c r="D4284" s="471">
        <v>20.476837604755904</v>
      </c>
      <c r="E4284" s="471">
        <v>19.022782949903245</v>
      </c>
      <c r="F4284" s="467">
        <f>'2019 Actual plus Potential'!E4283</f>
        <v>0</v>
      </c>
    </row>
    <row r="4285" spans="1:6">
      <c r="A4285" s="467">
        <v>6</v>
      </c>
      <c r="B4285" s="467">
        <v>28</v>
      </c>
      <c r="C4285" s="467">
        <v>11</v>
      </c>
      <c r="D4285" s="471">
        <v>8.6983360425945957</v>
      </c>
      <c r="E4285" s="471">
        <v>14.204898247688668</v>
      </c>
      <c r="F4285" s="467">
        <f>'2019 Actual plus Potential'!E4284</f>
        <v>0</v>
      </c>
    </row>
    <row r="4286" spans="1:6">
      <c r="A4286" s="467">
        <v>6</v>
      </c>
      <c r="B4286" s="467">
        <v>28</v>
      </c>
      <c r="C4286" s="467">
        <v>12</v>
      </c>
      <c r="D4286" s="471">
        <v>2.8688995875838641</v>
      </c>
      <c r="E4286" s="471">
        <v>4.1592292517738123</v>
      </c>
      <c r="F4286" s="467">
        <f>'2019 Actual plus Potential'!E4285</f>
        <v>0</v>
      </c>
    </row>
    <row r="4287" spans="1:6">
      <c r="A4287" s="467">
        <v>6</v>
      </c>
      <c r="B4287" s="467">
        <v>28</v>
      </c>
      <c r="C4287" s="467">
        <v>13</v>
      </c>
      <c r="D4287" s="471">
        <v>1.830997675631804</v>
      </c>
      <c r="E4287" s="471">
        <v>3.7282088798107935</v>
      </c>
      <c r="F4287" s="467">
        <f>'2019 Actual plus Potential'!E4286</f>
        <v>1</v>
      </c>
    </row>
    <row r="4288" spans="1:6">
      <c r="A4288" s="467">
        <v>6</v>
      </c>
      <c r="B4288" s="467">
        <v>28</v>
      </c>
      <c r="C4288" s="467">
        <v>14</v>
      </c>
      <c r="D4288" s="471">
        <v>2.9937205963887985</v>
      </c>
      <c r="E4288" s="471">
        <v>1.369721726510428</v>
      </c>
      <c r="F4288" s="467">
        <f>'2019 Actual plus Potential'!E4287</f>
        <v>0</v>
      </c>
    </row>
    <row r="4289" spans="1:6">
      <c r="A4289" s="467">
        <v>6</v>
      </c>
      <c r="B4289" s="467">
        <v>28</v>
      </c>
      <c r="C4289" s="467">
        <v>15</v>
      </c>
      <c r="D4289" s="471">
        <v>10.376712064584529</v>
      </c>
      <c r="E4289" s="471">
        <v>5.7675375725650397</v>
      </c>
      <c r="F4289" s="467">
        <f>'2019 Actual plus Potential'!E4288</f>
        <v>3</v>
      </c>
    </row>
    <row r="4290" spans="1:6">
      <c r="A4290" s="467">
        <v>6</v>
      </c>
      <c r="B4290" s="467">
        <v>28</v>
      </c>
      <c r="C4290" s="467">
        <v>16</v>
      </c>
      <c r="D4290" s="471">
        <v>12.068229557852298</v>
      </c>
      <c r="E4290" s="471">
        <v>25.408298914211997</v>
      </c>
      <c r="F4290" s="467">
        <f>'2019 Actual plus Potential'!E4289</f>
        <v>4</v>
      </c>
    </row>
    <row r="4291" spans="1:6">
      <c r="A4291" s="467">
        <v>6</v>
      </c>
      <c r="B4291" s="467">
        <v>28</v>
      </c>
      <c r="C4291" s="467">
        <v>17</v>
      </c>
      <c r="D4291" s="471">
        <v>10.005261905813256</v>
      </c>
      <c r="E4291" s="471">
        <v>47.088388948613201</v>
      </c>
      <c r="F4291" s="467">
        <f>'2019 Actual plus Potential'!E4290</f>
        <v>7</v>
      </c>
    </row>
    <row r="4292" spans="1:6">
      <c r="A4292" s="467">
        <v>6</v>
      </c>
      <c r="B4292" s="467">
        <v>28</v>
      </c>
      <c r="C4292" s="467">
        <v>18</v>
      </c>
      <c r="D4292" s="471">
        <v>13.273441186427339</v>
      </c>
      <c r="E4292" s="471">
        <v>38.956106213717483</v>
      </c>
      <c r="F4292" s="467">
        <f>'2019 Actual plus Potential'!E4291</f>
        <v>12</v>
      </c>
    </row>
    <row r="4293" spans="1:6">
      <c r="A4293" s="467">
        <v>6</v>
      </c>
      <c r="B4293" s="467">
        <v>28</v>
      </c>
      <c r="C4293" s="467">
        <v>19</v>
      </c>
      <c r="D4293" s="471">
        <v>34.482848980419533</v>
      </c>
      <c r="E4293" s="471">
        <v>47.392684637712321</v>
      </c>
      <c r="F4293" s="467">
        <f>'2019 Actual plus Potential'!E4292</f>
        <v>16</v>
      </c>
    </row>
    <row r="4294" spans="1:6">
      <c r="A4294" s="467">
        <v>6</v>
      </c>
      <c r="B4294" s="467">
        <v>28</v>
      </c>
      <c r="C4294" s="467">
        <v>20</v>
      </c>
      <c r="D4294" s="471">
        <v>51.176982743482824</v>
      </c>
      <c r="E4294" s="471">
        <v>69.486585519243178</v>
      </c>
      <c r="F4294" s="467">
        <f>'2019 Actual plus Potential'!E4293</f>
        <v>22</v>
      </c>
    </row>
    <row r="4295" spans="1:6">
      <c r="A4295" s="467">
        <v>6</v>
      </c>
      <c r="B4295" s="467">
        <v>28</v>
      </c>
      <c r="C4295" s="467">
        <v>21</v>
      </c>
      <c r="D4295" s="471">
        <v>40.434890773479992</v>
      </c>
      <c r="E4295" s="471">
        <v>82.276391474951609</v>
      </c>
      <c r="F4295" s="467">
        <f>'2019 Actual plus Potential'!E4294</f>
        <v>25</v>
      </c>
    </row>
    <row r="4296" spans="1:6">
      <c r="A4296" s="467">
        <v>6</v>
      </c>
      <c r="B4296" s="467">
        <v>28</v>
      </c>
      <c r="C4296" s="467">
        <v>22</v>
      </c>
      <c r="D4296" s="471">
        <v>36.773248837844356</v>
      </c>
      <c r="E4296" s="471">
        <v>79.34686099763492</v>
      </c>
      <c r="F4296" s="467">
        <f>'2019 Actual plus Potential'!E4295</f>
        <v>7</v>
      </c>
    </row>
    <row r="4297" spans="1:6">
      <c r="A4297" s="467">
        <v>6</v>
      </c>
      <c r="B4297" s="467">
        <v>28</v>
      </c>
      <c r="C4297" s="467">
        <v>23</v>
      </c>
      <c r="D4297" s="471">
        <v>24.995765280191744</v>
      </c>
      <c r="E4297" s="471">
        <v>86.452830251558794</v>
      </c>
      <c r="F4297" s="467">
        <f>'2019 Actual plus Potential'!E4296</f>
        <v>2</v>
      </c>
    </row>
    <row r="4298" spans="1:6">
      <c r="A4298" s="467">
        <v>6</v>
      </c>
      <c r="B4298" s="467">
        <v>28</v>
      </c>
      <c r="C4298" s="467">
        <v>24</v>
      </c>
      <c r="D4298" s="471">
        <v>2.4319283689700368</v>
      </c>
      <c r="E4298" s="471">
        <v>69.946549182971395</v>
      </c>
      <c r="F4298" s="467">
        <f>'2019 Actual plus Potential'!E4297</f>
        <v>4</v>
      </c>
    </row>
    <row r="4299" spans="1:6">
      <c r="A4299" s="467">
        <v>6</v>
      </c>
      <c r="B4299" s="467">
        <v>29</v>
      </c>
      <c r="C4299" s="467">
        <v>1</v>
      </c>
      <c r="D4299" s="471">
        <v>1.538841240069891</v>
      </c>
      <c r="E4299" s="471">
        <v>34.668587776822186</v>
      </c>
      <c r="F4299" s="467">
        <f>'2019 Actual plus Potential'!E4298</f>
        <v>0</v>
      </c>
    </row>
    <row r="4300" spans="1:6">
      <c r="A4300" s="467">
        <v>6</v>
      </c>
      <c r="B4300" s="467">
        <v>29</v>
      </c>
      <c r="C4300" s="467">
        <v>2</v>
      </c>
      <c r="D4300" s="471">
        <v>0.68181665823069793</v>
      </c>
      <c r="E4300" s="471">
        <v>24.408581971619004</v>
      </c>
      <c r="F4300" s="467">
        <f>'2019 Actual plus Potential'!E4299</f>
        <v>0</v>
      </c>
    </row>
    <row r="4301" spans="1:6">
      <c r="A4301" s="467">
        <v>6</v>
      </c>
      <c r="B4301" s="467">
        <v>29</v>
      </c>
      <c r="C4301" s="467">
        <v>3</v>
      </c>
      <c r="D4301" s="471">
        <v>8.4123483026418562</v>
      </c>
      <c r="E4301" s="471">
        <v>35.661264459256074</v>
      </c>
      <c r="F4301" s="467">
        <f>'2019 Actual plus Potential'!E4300</f>
        <v>1</v>
      </c>
    </row>
    <row r="4302" spans="1:6">
      <c r="A4302" s="467">
        <v>6</v>
      </c>
      <c r="B4302" s="467">
        <v>29</v>
      </c>
      <c r="C4302" s="467">
        <v>4</v>
      </c>
      <c r="D4302" s="471">
        <v>86.728998256320452</v>
      </c>
      <c r="E4302" s="471">
        <v>29.980556761986669</v>
      </c>
      <c r="F4302" s="467">
        <f>'2019 Actual plus Potential'!E4301</f>
        <v>4</v>
      </c>
    </row>
    <row r="4303" spans="1:6">
      <c r="A4303" s="467">
        <v>6</v>
      </c>
      <c r="B4303" s="467">
        <v>29</v>
      </c>
      <c r="C4303" s="467">
        <v>5</v>
      </c>
      <c r="D4303" s="471">
        <v>124.31099958553384</v>
      </c>
      <c r="E4303" s="471">
        <v>22.950465867555362</v>
      </c>
      <c r="F4303" s="467">
        <f>'2019 Actual plus Potential'!E4302</f>
        <v>13</v>
      </c>
    </row>
    <row r="4304" spans="1:6">
      <c r="A4304" s="467">
        <v>6</v>
      </c>
      <c r="B4304" s="467">
        <v>29</v>
      </c>
      <c r="C4304" s="467">
        <v>6</v>
      </c>
      <c r="D4304" s="471">
        <v>94.236291094019663</v>
      </c>
      <c r="E4304" s="471">
        <v>10.062096269619436</v>
      </c>
      <c r="F4304" s="467">
        <f>'2019 Actual plus Potential'!E4303</f>
        <v>14</v>
      </c>
    </row>
    <row r="4305" spans="1:6">
      <c r="A4305" s="467">
        <v>6</v>
      </c>
      <c r="B4305" s="467">
        <v>29</v>
      </c>
      <c r="C4305" s="467">
        <v>7</v>
      </c>
      <c r="D4305" s="471">
        <v>32.10947874614029</v>
      </c>
      <c r="E4305" s="471">
        <v>6.7727302730595564</v>
      </c>
      <c r="F4305" s="467">
        <f>'2019 Actual plus Potential'!E4304</f>
        <v>10</v>
      </c>
    </row>
    <row r="4306" spans="1:6">
      <c r="A4306" s="467">
        <v>6</v>
      </c>
      <c r="B4306" s="467">
        <v>29</v>
      </c>
      <c r="C4306" s="467">
        <v>8</v>
      </c>
      <c r="D4306" s="471">
        <v>24.677083078764152</v>
      </c>
      <c r="E4306" s="471">
        <v>4.4330171468501405</v>
      </c>
      <c r="F4306" s="467">
        <f>'2019 Actual plus Potential'!E4305</f>
        <v>6</v>
      </c>
    </row>
    <row r="4307" spans="1:6">
      <c r="A4307" s="467">
        <v>6</v>
      </c>
      <c r="B4307" s="467">
        <v>29</v>
      </c>
      <c r="C4307" s="467">
        <v>9</v>
      </c>
      <c r="D4307" s="471">
        <v>14.695253366315345</v>
      </c>
      <c r="E4307" s="471">
        <v>2.6440088153085362</v>
      </c>
      <c r="F4307" s="467">
        <f>'2019 Actual plus Potential'!E4306</f>
        <v>1</v>
      </c>
    </row>
    <row r="4308" spans="1:6">
      <c r="A4308" s="467">
        <v>6</v>
      </c>
      <c r="B4308" s="467">
        <v>29</v>
      </c>
      <c r="C4308" s="467">
        <v>10</v>
      </c>
      <c r="D4308" s="471">
        <v>9.4385773878217041</v>
      </c>
      <c r="E4308" s="471">
        <v>8.9583399268974429</v>
      </c>
      <c r="F4308" s="467">
        <f>'2019 Actual plus Potential'!E4307</f>
        <v>0</v>
      </c>
    </row>
    <row r="4309" spans="1:6">
      <c r="A4309" s="467">
        <v>6</v>
      </c>
      <c r="B4309" s="467">
        <v>29</v>
      </c>
      <c r="C4309" s="467">
        <v>11</v>
      </c>
      <c r="D4309" s="471">
        <v>3.1408873334540051</v>
      </c>
      <c r="E4309" s="471">
        <v>14.651563642227478</v>
      </c>
      <c r="F4309" s="467">
        <f>'2019 Actual plus Potential'!E4308</f>
        <v>0</v>
      </c>
    </row>
    <row r="4310" spans="1:6">
      <c r="A4310" s="467">
        <v>6</v>
      </c>
      <c r="B4310" s="467">
        <v>29</v>
      </c>
      <c r="C4310" s="467">
        <v>12</v>
      </c>
      <c r="D4310" s="471">
        <v>0.59627048833152474</v>
      </c>
      <c r="E4310" s="471">
        <v>29.524504353902383</v>
      </c>
      <c r="F4310" s="467">
        <f>'2019 Actual plus Potential'!E4309</f>
        <v>0</v>
      </c>
    </row>
    <row r="4311" spans="1:6">
      <c r="A4311" s="467">
        <v>6</v>
      </c>
      <c r="B4311" s="467">
        <v>29</v>
      </c>
      <c r="C4311" s="467">
        <v>13</v>
      </c>
      <c r="D4311" s="471">
        <v>0.6917730064037918</v>
      </c>
      <c r="E4311" s="471">
        <v>26.162389002365082</v>
      </c>
      <c r="F4311" s="467">
        <f>'2019 Actual plus Potential'!E4310</f>
        <v>0</v>
      </c>
    </row>
    <row r="4312" spans="1:6">
      <c r="A4312" s="467">
        <v>6</v>
      </c>
      <c r="B4312" s="467">
        <v>29</v>
      </c>
      <c r="C4312" s="467">
        <v>14</v>
      </c>
      <c r="D4312" s="471">
        <v>2.7626012183652455</v>
      </c>
      <c r="E4312" s="471">
        <v>22.733782304880673</v>
      </c>
      <c r="F4312" s="467">
        <f>'2019 Actual plus Potential'!E4311</f>
        <v>1</v>
      </c>
    </row>
    <row r="4313" spans="1:6">
      <c r="A4313" s="467">
        <v>6</v>
      </c>
      <c r="B4313" s="467">
        <v>29</v>
      </c>
      <c r="C4313" s="467">
        <v>15</v>
      </c>
      <c r="D4313" s="471">
        <v>1.5891817665147521</v>
      </c>
      <c r="E4313" s="471">
        <v>17.840801494302301</v>
      </c>
      <c r="F4313" s="467">
        <f>'2019 Actual plus Potential'!E4312</f>
        <v>0</v>
      </c>
    </row>
    <row r="4314" spans="1:6">
      <c r="A4314" s="467">
        <v>6</v>
      </c>
      <c r="B4314" s="467">
        <v>29</v>
      </c>
      <c r="C4314" s="467">
        <v>16</v>
      </c>
      <c r="D4314" s="471">
        <v>4.8818922311716664</v>
      </c>
      <c r="E4314" s="471">
        <v>17.493481993119758</v>
      </c>
      <c r="F4314" s="467">
        <f>'2019 Actual plus Potential'!E4313</f>
        <v>0</v>
      </c>
    </row>
    <row r="4315" spans="1:6">
      <c r="A4315" s="467">
        <v>6</v>
      </c>
      <c r="B4315" s="467">
        <v>29</v>
      </c>
      <c r="C4315" s="467">
        <v>17</v>
      </c>
      <c r="D4315" s="471">
        <v>1.1076457546942058</v>
      </c>
      <c r="E4315" s="471">
        <v>20.530180875080628</v>
      </c>
      <c r="F4315" s="467">
        <f>'2019 Actual plus Potential'!E4314</f>
        <v>0</v>
      </c>
    </row>
    <row r="4316" spans="1:6">
      <c r="A4316" s="467">
        <v>6</v>
      </c>
      <c r="B4316" s="467">
        <v>29</v>
      </c>
      <c r="C4316" s="467">
        <v>18</v>
      </c>
      <c r="D4316" s="471">
        <v>5.6825559181004301</v>
      </c>
      <c r="E4316" s="471">
        <v>18.321885938507851</v>
      </c>
      <c r="F4316" s="467">
        <f>'2019 Actual plus Potential'!E4315</f>
        <v>0</v>
      </c>
    </row>
    <row r="4317" spans="1:6">
      <c r="A4317" s="467">
        <v>6</v>
      </c>
      <c r="B4317" s="467">
        <v>29</v>
      </c>
      <c r="C4317" s="467">
        <v>19</v>
      </c>
      <c r="D4317" s="471">
        <v>49.793205543826687</v>
      </c>
      <c r="E4317" s="471">
        <v>53.184471995269838</v>
      </c>
      <c r="F4317" s="467">
        <f>'2019 Actual plus Potential'!E4316</f>
        <v>0</v>
      </c>
    </row>
    <row r="4318" spans="1:6">
      <c r="A4318" s="467">
        <v>6</v>
      </c>
      <c r="B4318" s="467">
        <v>29</v>
      </c>
      <c r="C4318" s="467">
        <v>20</v>
      </c>
      <c r="D4318" s="471">
        <v>37.431185640716627</v>
      </c>
      <c r="E4318" s="471">
        <v>70.081878628251985</v>
      </c>
      <c r="F4318" s="467">
        <f>'2019 Actual plus Potential'!E4317</f>
        <v>2</v>
      </c>
    </row>
    <row r="4319" spans="1:6">
      <c r="A4319" s="467">
        <v>6</v>
      </c>
      <c r="B4319" s="467">
        <v>29</v>
      </c>
      <c r="C4319" s="467">
        <v>21</v>
      </c>
      <c r="D4319" s="471">
        <v>19.325431666476792</v>
      </c>
      <c r="E4319" s="471">
        <v>64.157108578800262</v>
      </c>
      <c r="F4319" s="467">
        <f>'2019 Actual plus Potential'!E4318</f>
        <v>3</v>
      </c>
    </row>
    <row r="4320" spans="1:6">
      <c r="A4320" s="467">
        <v>6</v>
      </c>
      <c r="B4320" s="467">
        <v>29</v>
      </c>
      <c r="C4320" s="467">
        <v>22</v>
      </c>
      <c r="D4320" s="471">
        <v>26.829151944549661</v>
      </c>
      <c r="E4320" s="471">
        <v>86.694545850354757</v>
      </c>
      <c r="F4320" s="467">
        <f>'2019 Actual plus Potential'!E4319</f>
        <v>1</v>
      </c>
    </row>
    <row r="4321" spans="1:6">
      <c r="A4321" s="467">
        <v>6</v>
      </c>
      <c r="B4321" s="467">
        <v>29</v>
      </c>
      <c r="C4321" s="467">
        <v>23</v>
      </c>
      <c r="D4321" s="471">
        <v>18.951399694646174</v>
      </c>
      <c r="E4321" s="471">
        <v>86.718795635347249</v>
      </c>
      <c r="F4321" s="467">
        <f>'2019 Actual plus Potential'!E4320</f>
        <v>13</v>
      </c>
    </row>
    <row r="4322" spans="1:6">
      <c r="A4322" s="467">
        <v>6</v>
      </c>
      <c r="B4322" s="467">
        <v>29</v>
      </c>
      <c r="C4322" s="467">
        <v>24</v>
      </c>
      <c r="D4322" s="471">
        <v>27.069396522746384</v>
      </c>
      <c r="E4322" s="471">
        <v>63.600928026230925</v>
      </c>
      <c r="F4322" s="467">
        <f>'2019 Actual plus Potential'!E4321</f>
        <v>3</v>
      </c>
    </row>
    <row r="4323" spans="1:6">
      <c r="A4323" s="467">
        <v>6</v>
      </c>
      <c r="B4323" s="467">
        <v>30</v>
      </c>
      <c r="C4323" s="467">
        <v>1</v>
      </c>
      <c r="D4323" s="471">
        <v>111.92355597258823</v>
      </c>
      <c r="E4323" s="471">
        <v>88.991235164480756</v>
      </c>
      <c r="F4323" s="467">
        <f>'2019 Actual plus Potential'!E4322</f>
        <v>5</v>
      </c>
    </row>
    <row r="4324" spans="1:6">
      <c r="A4324" s="467">
        <v>6</v>
      </c>
      <c r="B4324" s="467">
        <v>30</v>
      </c>
      <c r="C4324" s="467">
        <v>2</v>
      </c>
      <c r="D4324" s="471">
        <v>122.65145200741496</v>
      </c>
      <c r="E4324" s="471">
        <v>84.666168673403575</v>
      </c>
      <c r="F4324" s="467">
        <f>'2019 Actual plus Potential'!E4323</f>
        <v>0</v>
      </c>
    </row>
    <row r="4325" spans="1:6">
      <c r="A4325" s="467">
        <v>6</v>
      </c>
      <c r="B4325" s="467">
        <v>30</v>
      </c>
      <c r="C4325" s="467">
        <v>3</v>
      </c>
      <c r="D4325" s="471">
        <v>122.63958754658536</v>
      </c>
      <c r="E4325" s="471">
        <v>32.667589389378627</v>
      </c>
      <c r="F4325" s="467">
        <f>'2019 Actual plus Potential'!E4324</f>
        <v>0</v>
      </c>
    </row>
    <row r="4326" spans="1:6">
      <c r="A4326" s="467">
        <v>6</v>
      </c>
      <c r="B4326" s="467">
        <v>30</v>
      </c>
      <c r="C4326" s="467">
        <v>4</v>
      </c>
      <c r="D4326" s="471">
        <v>120.98402215076295</v>
      </c>
      <c r="E4326" s="471">
        <v>44.821425177381208</v>
      </c>
      <c r="F4326" s="467">
        <f>'2019 Actual plus Potential'!E4325</f>
        <v>6</v>
      </c>
    </row>
    <row r="4327" spans="1:6">
      <c r="A4327" s="467">
        <v>6</v>
      </c>
      <c r="B4327" s="467">
        <v>30</v>
      </c>
      <c r="C4327" s="467">
        <v>5</v>
      </c>
      <c r="D4327" s="471">
        <v>116.69490996588628</v>
      </c>
      <c r="E4327" s="471">
        <v>67.459772844549562</v>
      </c>
      <c r="F4327" s="467">
        <f>'2019 Actual plus Potential'!E4326</f>
        <v>21</v>
      </c>
    </row>
    <row r="4328" spans="1:6">
      <c r="A4328" s="467">
        <v>6</v>
      </c>
      <c r="B4328" s="467">
        <v>30</v>
      </c>
      <c r="C4328" s="467">
        <v>6</v>
      </c>
      <c r="D4328" s="471">
        <v>94.243126266109599</v>
      </c>
      <c r="E4328" s="471">
        <v>36.315226402924104</v>
      </c>
      <c r="F4328" s="467">
        <f>'2019 Actual plus Potential'!E4327</f>
        <v>27</v>
      </c>
    </row>
    <row r="4329" spans="1:6">
      <c r="A4329" s="467">
        <v>6</v>
      </c>
      <c r="B4329" s="467">
        <v>30</v>
      </c>
      <c r="C4329" s="467">
        <v>7</v>
      </c>
      <c r="D4329" s="471">
        <v>57.188412170923286</v>
      </c>
      <c r="E4329" s="471">
        <v>18.199854762416685</v>
      </c>
      <c r="F4329" s="467">
        <f>'2019 Actual plus Potential'!E4328</f>
        <v>8</v>
      </c>
    </row>
    <row r="4330" spans="1:6">
      <c r="A4330" s="467">
        <v>6</v>
      </c>
      <c r="B4330" s="467">
        <v>30</v>
      </c>
      <c r="C4330" s="467">
        <v>8</v>
      </c>
      <c r="D4330" s="471">
        <v>55.622427558947244</v>
      </c>
      <c r="E4330" s="471">
        <v>9.1789347452160825</v>
      </c>
      <c r="F4330" s="467">
        <f>'2019 Actual plus Potential'!E4329</f>
        <v>4</v>
      </c>
    </row>
    <row r="4331" spans="1:6">
      <c r="A4331" s="467">
        <v>6</v>
      </c>
      <c r="B4331" s="467">
        <v>30</v>
      </c>
      <c r="C4331" s="467">
        <v>9</v>
      </c>
      <c r="D4331" s="471">
        <v>50.705862760767928</v>
      </c>
      <c r="E4331" s="471">
        <v>7.3492493549774238</v>
      </c>
      <c r="F4331" s="467">
        <f>'2019 Actual plus Potential'!E4330</f>
        <v>0</v>
      </c>
    </row>
    <row r="4332" spans="1:6">
      <c r="A4332" s="467">
        <v>6</v>
      </c>
      <c r="B4332" s="467">
        <v>30</v>
      </c>
      <c r="C4332" s="467">
        <v>10</v>
      </c>
      <c r="D4332" s="471">
        <v>46.1579365750124</v>
      </c>
      <c r="E4332" s="471">
        <v>32.978925338636856</v>
      </c>
      <c r="F4332" s="467">
        <f>'2019 Actual plus Potential'!E4331</f>
        <v>0</v>
      </c>
    </row>
    <row r="4333" spans="1:6">
      <c r="A4333" s="467">
        <v>6</v>
      </c>
      <c r="B4333" s="467">
        <v>30</v>
      </c>
      <c r="C4333" s="467">
        <v>11</v>
      </c>
      <c r="D4333" s="471">
        <v>38.767160157871288</v>
      </c>
      <c r="E4333" s="471">
        <v>56.597433670178461</v>
      </c>
      <c r="F4333" s="467">
        <f>'2019 Actual plus Potential'!E4332</f>
        <v>0</v>
      </c>
    </row>
    <row r="4334" spans="1:6">
      <c r="A4334" s="467">
        <v>6</v>
      </c>
      <c r="B4334" s="467">
        <v>30</v>
      </c>
      <c r="C4334" s="467">
        <v>12</v>
      </c>
      <c r="D4334" s="471">
        <v>31.352827124174421</v>
      </c>
      <c r="E4334" s="471">
        <v>89.040516985594493</v>
      </c>
      <c r="F4334" s="467">
        <f>'2019 Actual plus Potential'!E4333</f>
        <v>1</v>
      </c>
    </row>
    <row r="4335" spans="1:6">
      <c r="A4335" s="467">
        <v>6</v>
      </c>
      <c r="B4335" s="467">
        <v>30</v>
      </c>
      <c r="C4335" s="467">
        <v>13</v>
      </c>
      <c r="D4335" s="471">
        <v>21.317961316627706</v>
      </c>
      <c r="E4335" s="471">
        <v>87.971179692539238</v>
      </c>
      <c r="F4335" s="467">
        <f>'2019 Actual plus Potential'!E4334</f>
        <v>6</v>
      </c>
    </row>
    <row r="4336" spans="1:6">
      <c r="A4336" s="467">
        <v>6</v>
      </c>
      <c r="B4336" s="467">
        <v>30</v>
      </c>
      <c r="C4336" s="467">
        <v>14</v>
      </c>
      <c r="D4336" s="471">
        <v>24.073691755049595</v>
      </c>
      <c r="E4336" s="471">
        <v>75.029617017845624</v>
      </c>
      <c r="F4336" s="467">
        <f>'2019 Actual plus Potential'!E4335</f>
        <v>6</v>
      </c>
    </row>
    <row r="4337" spans="1:6">
      <c r="A4337" s="467">
        <v>6</v>
      </c>
      <c r="B4337" s="467">
        <v>30</v>
      </c>
      <c r="C4337" s="467">
        <v>15</v>
      </c>
      <c r="D4337" s="471">
        <v>30.924604967240366</v>
      </c>
      <c r="E4337" s="471">
        <v>41.404552246828636</v>
      </c>
      <c r="F4337" s="467">
        <f>'2019 Actual plus Potential'!E4336</f>
        <v>5</v>
      </c>
    </row>
    <row r="4338" spans="1:6">
      <c r="A4338" s="467">
        <v>6</v>
      </c>
      <c r="B4338" s="467">
        <v>30</v>
      </c>
      <c r="C4338" s="467">
        <v>16</v>
      </c>
      <c r="D4338" s="471">
        <v>25.747843682331126</v>
      </c>
      <c r="E4338" s="471">
        <v>55.453782519888193</v>
      </c>
      <c r="F4338" s="467">
        <f>'2019 Actual plus Potential'!E4337</f>
        <v>4</v>
      </c>
    </row>
    <row r="4339" spans="1:6">
      <c r="A4339" s="467">
        <v>6</v>
      </c>
      <c r="B4339" s="467">
        <v>30</v>
      </c>
      <c r="C4339" s="467">
        <v>17</v>
      </c>
      <c r="D4339" s="471">
        <v>23.069711373631471</v>
      </c>
      <c r="E4339" s="471">
        <v>71.348343205762205</v>
      </c>
      <c r="F4339" s="467">
        <f>'2019 Actual plus Potential'!E4338</f>
        <v>4</v>
      </c>
    </row>
    <row r="4340" spans="1:6">
      <c r="A4340" s="467">
        <v>6</v>
      </c>
      <c r="B4340" s="467">
        <v>30</v>
      </c>
      <c r="C4340" s="467">
        <v>18</v>
      </c>
      <c r="D4340" s="471">
        <v>27.132774583961272</v>
      </c>
      <c r="E4340" s="471">
        <v>75.471588905611696</v>
      </c>
      <c r="F4340" s="467">
        <f>'2019 Actual plus Potential'!E4339</f>
        <v>6</v>
      </c>
    </row>
    <row r="4341" spans="1:6">
      <c r="A4341" s="467">
        <v>6</v>
      </c>
      <c r="B4341" s="467">
        <v>30</v>
      </c>
      <c r="C4341" s="467">
        <v>19</v>
      </c>
      <c r="D4341" s="471">
        <v>32.463926007445522</v>
      </c>
      <c r="E4341" s="471">
        <v>96.996010965383789</v>
      </c>
      <c r="F4341" s="467">
        <f>'2019 Actual plus Potential'!E4340</f>
        <v>4</v>
      </c>
    </row>
    <row r="4342" spans="1:6">
      <c r="A4342" s="467">
        <v>6</v>
      </c>
      <c r="B4342" s="467">
        <v>30</v>
      </c>
      <c r="C4342" s="467">
        <v>20</v>
      </c>
      <c r="D4342" s="471">
        <v>39.876956743526016</v>
      </c>
      <c r="E4342" s="471">
        <v>97.109437379058278</v>
      </c>
      <c r="F4342" s="467">
        <f>'2019 Actual plus Potential'!E4341</f>
        <v>2</v>
      </c>
    </row>
    <row r="4343" spans="1:6">
      <c r="A4343" s="467">
        <v>6</v>
      </c>
      <c r="B4343" s="467">
        <v>30</v>
      </c>
      <c r="C4343" s="467">
        <v>21</v>
      </c>
      <c r="D4343" s="471">
        <v>100.60632474983225</v>
      </c>
      <c r="E4343" s="471">
        <v>71.58536529778543</v>
      </c>
      <c r="F4343" s="467">
        <f>'2019 Actual plus Potential'!E4342</f>
        <v>0</v>
      </c>
    </row>
    <row r="4344" spans="1:6">
      <c r="A4344" s="467">
        <v>6</v>
      </c>
      <c r="B4344" s="467">
        <v>30</v>
      </c>
      <c r="C4344" s="467">
        <v>22</v>
      </c>
      <c r="D4344" s="471">
        <v>109.83767973260787</v>
      </c>
      <c r="E4344" s="471">
        <v>17.017091055686951</v>
      </c>
      <c r="F4344" s="467">
        <f>'2019 Actual plus Potential'!E4343</f>
        <v>0</v>
      </c>
    </row>
    <row r="4345" spans="1:6">
      <c r="A4345" s="467">
        <v>6</v>
      </c>
      <c r="B4345" s="467">
        <v>30</v>
      </c>
      <c r="C4345" s="467">
        <v>23</v>
      </c>
      <c r="D4345" s="471">
        <v>98.252145101747374</v>
      </c>
      <c r="E4345" s="471">
        <v>21.60186492152225</v>
      </c>
      <c r="F4345" s="467">
        <f>'2019 Actual plus Potential'!E4344</f>
        <v>0</v>
      </c>
    </row>
    <row r="4346" spans="1:6">
      <c r="A4346" s="467">
        <v>6</v>
      </c>
      <c r="B4346" s="467">
        <v>30</v>
      </c>
      <c r="C4346" s="467">
        <v>24</v>
      </c>
      <c r="D4346" s="471">
        <v>106.44283554679865</v>
      </c>
      <c r="E4346" s="471">
        <v>32.630041335196729</v>
      </c>
      <c r="F4346" s="467">
        <f>'2019 Actual plus Potential'!E4345</f>
        <v>0</v>
      </c>
    </row>
    <row r="4347" spans="1:6">
      <c r="A4347" s="467">
        <v>7</v>
      </c>
      <c r="B4347" s="467">
        <v>1</v>
      </c>
      <c r="C4347" s="467">
        <v>1</v>
      </c>
      <c r="D4347" s="471">
        <v>57.590641297844904</v>
      </c>
      <c r="E4347" s="471">
        <v>85.136301601806068</v>
      </c>
      <c r="F4347" s="467">
        <f>'2019 Actual plus Potential'!E4346</f>
        <v>2</v>
      </c>
    </row>
    <row r="4348" spans="1:6">
      <c r="A4348" s="467">
        <v>7</v>
      </c>
      <c r="B4348" s="467">
        <v>1</v>
      </c>
      <c r="C4348" s="467">
        <v>2</v>
      </c>
      <c r="D4348" s="471">
        <v>72.83229313957861</v>
      </c>
      <c r="E4348" s="471">
        <v>88.418627338206846</v>
      </c>
      <c r="F4348" s="467">
        <f>'2019 Actual plus Potential'!E4347</f>
        <v>3</v>
      </c>
    </row>
    <row r="4349" spans="1:6">
      <c r="A4349" s="467">
        <v>7</v>
      </c>
      <c r="B4349" s="467">
        <v>1</v>
      </c>
      <c r="C4349" s="467">
        <v>3</v>
      </c>
      <c r="D4349" s="471">
        <v>61.599520740117406</v>
      </c>
      <c r="E4349" s="471">
        <v>74.028335572995047</v>
      </c>
      <c r="F4349" s="467">
        <f>'2019 Actual plus Potential'!E4348</f>
        <v>0</v>
      </c>
    </row>
    <row r="4350" spans="1:6">
      <c r="A4350" s="467">
        <v>7</v>
      </c>
      <c r="B4350" s="467">
        <v>1</v>
      </c>
      <c r="C4350" s="467">
        <v>4</v>
      </c>
      <c r="D4350" s="471">
        <v>83.429655198932863</v>
      </c>
      <c r="E4350" s="471">
        <v>37.688859385078473</v>
      </c>
      <c r="F4350" s="467">
        <f>'2019 Actual plus Potential'!E4349</f>
        <v>0</v>
      </c>
    </row>
    <row r="4351" spans="1:6">
      <c r="A4351" s="467">
        <v>7</v>
      </c>
      <c r="B4351" s="467">
        <v>1</v>
      </c>
      <c r="C4351" s="467">
        <v>5</v>
      </c>
      <c r="D4351" s="471">
        <v>100.24259231474385</v>
      </c>
      <c r="E4351" s="471">
        <v>19.636067834874222</v>
      </c>
      <c r="F4351" s="467">
        <f>'2019 Actual plus Potential'!E4350</f>
        <v>1</v>
      </c>
    </row>
    <row r="4352" spans="1:6">
      <c r="A4352" s="467">
        <v>7</v>
      </c>
      <c r="B4352" s="467">
        <v>1</v>
      </c>
      <c r="C4352" s="467">
        <v>6</v>
      </c>
      <c r="D4352" s="471">
        <v>87.449280377541029</v>
      </c>
      <c r="E4352" s="471">
        <v>22.518663244463553</v>
      </c>
      <c r="F4352" s="467">
        <f>'2019 Actual plus Potential'!E4351</f>
        <v>0</v>
      </c>
    </row>
    <row r="4353" spans="1:6">
      <c r="A4353" s="467">
        <v>7</v>
      </c>
      <c r="B4353" s="467">
        <v>1</v>
      </c>
      <c r="C4353" s="467">
        <v>7</v>
      </c>
      <c r="D4353" s="471">
        <v>24.821776940056637</v>
      </c>
      <c r="E4353" s="471">
        <v>21.500954525908405</v>
      </c>
      <c r="F4353" s="467">
        <f>'2019 Actual plus Potential'!E4352</f>
        <v>1</v>
      </c>
    </row>
    <row r="4354" spans="1:6">
      <c r="A4354" s="467">
        <v>7</v>
      </c>
      <c r="B4354" s="467">
        <v>1</v>
      </c>
      <c r="C4354" s="467">
        <v>8</v>
      </c>
      <c r="D4354" s="471">
        <v>13.765002995511868</v>
      </c>
      <c r="E4354" s="471">
        <v>20.513753601376049</v>
      </c>
      <c r="F4354" s="467">
        <f>'2019 Actual plus Potential'!E4353</f>
        <v>0</v>
      </c>
    </row>
    <row r="4355" spans="1:6">
      <c r="A4355" s="467">
        <v>7</v>
      </c>
      <c r="B4355" s="467">
        <v>1</v>
      </c>
      <c r="C4355" s="467">
        <v>9</v>
      </c>
      <c r="D4355" s="471">
        <v>11.801096754366215</v>
      </c>
      <c r="E4355" s="471">
        <v>17.878349548484195</v>
      </c>
      <c r="F4355" s="467">
        <f>'2019 Actual plus Potential'!E4354</f>
        <v>1</v>
      </c>
    </row>
    <row r="4356" spans="1:6">
      <c r="A4356" s="467">
        <v>7</v>
      </c>
      <c r="B4356" s="467">
        <v>1</v>
      </c>
      <c r="C4356" s="467">
        <v>10</v>
      </c>
      <c r="D4356" s="471">
        <v>12.65604011188689</v>
      </c>
      <c r="E4356" s="471">
        <v>9.0592503225112893</v>
      </c>
      <c r="F4356" s="467">
        <f>'2019 Actual plus Potential'!E4355</f>
        <v>5</v>
      </c>
    </row>
    <row r="4357" spans="1:6">
      <c r="A4357" s="467">
        <v>7</v>
      </c>
      <c r="B4357" s="467">
        <v>1</v>
      </c>
      <c r="C4357" s="467">
        <v>11</v>
      </c>
      <c r="D4357" s="471">
        <v>17.28427618687218</v>
      </c>
      <c r="E4357" s="471">
        <v>4.4072028596000861</v>
      </c>
      <c r="F4357" s="467">
        <f>'2019 Actual plus Potential'!E4356</f>
        <v>3</v>
      </c>
    </row>
    <row r="4358" spans="1:6">
      <c r="A4358" s="467">
        <v>7</v>
      </c>
      <c r="B4358" s="467">
        <v>1</v>
      </c>
      <c r="C4358" s="467">
        <v>12</v>
      </c>
      <c r="D4358" s="471">
        <v>27.754746568159767</v>
      </c>
      <c r="E4358" s="471">
        <v>7.4290389701139539</v>
      </c>
      <c r="F4358" s="467">
        <f>'2019 Actual plus Potential'!E4357</f>
        <v>2</v>
      </c>
    </row>
    <row r="4359" spans="1:6">
      <c r="A4359" s="467">
        <v>7</v>
      </c>
      <c r="B4359" s="467">
        <v>1</v>
      </c>
      <c r="C4359" s="467">
        <v>13</v>
      </c>
      <c r="D4359" s="471">
        <v>34.633527136187894</v>
      </c>
      <c r="E4359" s="471">
        <v>11.824508062782197</v>
      </c>
      <c r="F4359" s="467">
        <f>'2019 Actual plus Potential'!E4358</f>
        <v>2</v>
      </c>
    </row>
    <row r="4360" spans="1:6">
      <c r="A4360" s="467">
        <v>7</v>
      </c>
      <c r="B4360" s="467">
        <v>1</v>
      </c>
      <c r="C4360" s="467">
        <v>14</v>
      </c>
      <c r="D4360" s="471">
        <v>33.490566228769843</v>
      </c>
      <c r="E4360" s="471">
        <v>16.145663298215439</v>
      </c>
      <c r="F4360" s="467">
        <f>'2019 Actual plus Potential'!E4359</f>
        <v>1</v>
      </c>
    </row>
    <row r="4361" spans="1:6">
      <c r="A4361" s="467">
        <v>7</v>
      </c>
      <c r="B4361" s="467">
        <v>1</v>
      </c>
      <c r="C4361" s="467">
        <v>15</v>
      </c>
      <c r="D4361" s="471">
        <v>26.545223806404056</v>
      </c>
      <c r="E4361" s="471">
        <v>23.81015985809503</v>
      </c>
      <c r="F4361" s="467">
        <f>'2019 Actual plus Potential'!E4360</f>
        <v>1</v>
      </c>
    </row>
    <row r="4362" spans="1:6">
      <c r="A4362" s="467">
        <v>7</v>
      </c>
      <c r="B4362" s="467">
        <v>1</v>
      </c>
      <c r="C4362" s="467">
        <v>16</v>
      </c>
      <c r="D4362" s="471">
        <v>12.753111309074148</v>
      </c>
      <c r="E4362" s="471">
        <v>36.502184422704794</v>
      </c>
      <c r="F4362" s="467">
        <f>'2019 Actual plus Potential'!E4361</f>
        <v>3</v>
      </c>
    </row>
    <row r="4363" spans="1:6">
      <c r="A4363" s="467">
        <v>7</v>
      </c>
      <c r="B4363" s="467">
        <v>1</v>
      </c>
      <c r="C4363" s="467">
        <v>17</v>
      </c>
      <c r="D4363" s="471">
        <v>12.342021767023324</v>
      </c>
      <c r="E4363" s="471">
        <v>56.045946624381855</v>
      </c>
      <c r="F4363" s="467">
        <f>'2019 Actual plus Potential'!E4362</f>
        <v>1</v>
      </c>
    </row>
    <row r="4364" spans="1:6">
      <c r="A4364" s="467">
        <v>7</v>
      </c>
      <c r="B4364" s="467">
        <v>1</v>
      </c>
      <c r="C4364" s="467">
        <v>18</v>
      </c>
      <c r="D4364" s="471">
        <v>17.13556138179484</v>
      </c>
      <c r="E4364" s="471">
        <v>27.24737131799613</v>
      </c>
      <c r="F4364" s="467">
        <f>'2019 Actual plus Potential'!E4363</f>
        <v>0</v>
      </c>
    </row>
    <row r="4365" spans="1:6">
      <c r="A4365" s="467">
        <v>7</v>
      </c>
      <c r="B4365" s="467">
        <v>1</v>
      </c>
      <c r="C4365" s="467">
        <v>19</v>
      </c>
      <c r="D4365" s="471">
        <v>11.061709279775947</v>
      </c>
      <c r="E4365" s="471">
        <v>45.828964631262096</v>
      </c>
      <c r="F4365" s="467">
        <f>'2019 Actual plus Potential'!E4364</f>
        <v>0</v>
      </c>
    </row>
    <row r="4366" spans="1:6">
      <c r="A4366" s="467">
        <v>7</v>
      </c>
      <c r="B4366" s="467">
        <v>1</v>
      </c>
      <c r="C4366" s="467">
        <v>20</v>
      </c>
      <c r="D4366" s="471">
        <v>4.9458752887541122</v>
      </c>
      <c r="E4366" s="471">
        <v>23.23989878520748</v>
      </c>
      <c r="F4366" s="467">
        <f>'2019 Actual plus Potential'!E4365</f>
        <v>0</v>
      </c>
    </row>
    <row r="4367" spans="1:6">
      <c r="A4367" s="467">
        <v>7</v>
      </c>
      <c r="B4367" s="467">
        <v>1</v>
      </c>
      <c r="C4367" s="467">
        <v>21</v>
      </c>
      <c r="D4367" s="471">
        <v>2.3471442298418421</v>
      </c>
      <c r="E4367" s="471">
        <v>20.269691249193723</v>
      </c>
      <c r="F4367" s="467">
        <f>'2019 Actual plus Potential'!E4366</f>
        <v>40</v>
      </c>
    </row>
    <row r="4368" spans="1:6">
      <c r="A4368" s="467">
        <v>7</v>
      </c>
      <c r="B4368" s="467">
        <v>1</v>
      </c>
      <c r="C4368" s="467">
        <v>22</v>
      </c>
      <c r="D4368" s="471">
        <v>38.806123812511366</v>
      </c>
      <c r="E4368" s="471">
        <v>7.6019164695764356</v>
      </c>
      <c r="F4368" s="467">
        <f>'2019 Actual plus Potential'!E4367</f>
        <v>103</v>
      </c>
    </row>
    <row r="4369" spans="1:6">
      <c r="A4369" s="467">
        <v>7</v>
      </c>
      <c r="B4369" s="467">
        <v>1</v>
      </c>
      <c r="C4369" s="467">
        <v>23</v>
      </c>
      <c r="D4369" s="471">
        <v>50.012175312738691</v>
      </c>
      <c r="E4369" s="471">
        <v>3.7516764136744785</v>
      </c>
      <c r="F4369" s="467">
        <f>'2019 Actual plus Potential'!E4368</f>
        <v>102</v>
      </c>
    </row>
    <row r="4370" spans="1:6">
      <c r="A4370" s="467">
        <v>7</v>
      </c>
      <c r="B4370" s="467">
        <v>1</v>
      </c>
      <c r="C4370" s="467">
        <v>24</v>
      </c>
      <c r="D4370" s="471">
        <v>24.889919057035737</v>
      </c>
      <c r="E4370" s="471">
        <v>10.00890319286175</v>
      </c>
      <c r="F4370" s="467">
        <f>'2019 Actual plus Potential'!E4369</f>
        <v>103</v>
      </c>
    </row>
    <row r="4371" spans="1:6">
      <c r="A4371" s="467">
        <v>7</v>
      </c>
      <c r="B4371" s="467">
        <v>2</v>
      </c>
      <c r="C4371" s="467">
        <v>1</v>
      </c>
      <c r="D4371" s="471">
        <v>31.227164863562241</v>
      </c>
      <c r="E4371" s="471">
        <v>20.092120242958504</v>
      </c>
      <c r="F4371" s="467">
        <f>'2019 Actual plus Potential'!E4370</f>
        <v>97</v>
      </c>
    </row>
    <row r="4372" spans="1:6">
      <c r="A4372" s="467">
        <v>7</v>
      </c>
      <c r="B4372" s="467">
        <v>2</v>
      </c>
      <c r="C4372" s="467">
        <v>2</v>
      </c>
      <c r="D4372" s="471">
        <v>40.502877856524606</v>
      </c>
      <c r="E4372" s="471">
        <v>30.170643786282518</v>
      </c>
      <c r="F4372" s="467">
        <f>'2019 Actual plus Potential'!E4371</f>
        <v>68</v>
      </c>
    </row>
    <row r="4373" spans="1:6">
      <c r="A4373" s="467">
        <v>7</v>
      </c>
      <c r="B4373" s="467">
        <v>2</v>
      </c>
      <c r="C4373" s="467">
        <v>3</v>
      </c>
      <c r="D4373" s="471">
        <v>68.652306072267663</v>
      </c>
      <c r="E4373" s="471">
        <v>44.024311277144697</v>
      </c>
      <c r="F4373" s="467">
        <f>'2019 Actual plus Potential'!E4372</f>
        <v>42</v>
      </c>
    </row>
    <row r="4374" spans="1:6">
      <c r="A4374" s="467">
        <v>7</v>
      </c>
      <c r="B4374" s="467">
        <v>2</v>
      </c>
      <c r="C4374" s="467">
        <v>4</v>
      </c>
      <c r="D4374" s="471">
        <v>25.603548175924946</v>
      </c>
      <c r="E4374" s="471">
        <v>71.809871371748017</v>
      </c>
      <c r="F4374" s="467">
        <f>'2019 Actual plus Potential'!E4373</f>
        <v>41</v>
      </c>
    </row>
    <row r="4375" spans="1:6">
      <c r="A4375" s="467">
        <v>7</v>
      </c>
      <c r="B4375" s="467">
        <v>2</v>
      </c>
      <c r="C4375" s="467">
        <v>5</v>
      </c>
      <c r="D4375" s="471">
        <v>66.88211841491605</v>
      </c>
      <c r="E4375" s="471">
        <v>83.582750860030103</v>
      </c>
      <c r="F4375" s="467">
        <f>'2019 Actual plus Potential'!E4374</f>
        <v>51</v>
      </c>
    </row>
    <row r="4376" spans="1:6">
      <c r="A4376" s="467">
        <v>7</v>
      </c>
      <c r="B4376" s="467">
        <v>2</v>
      </c>
      <c r="C4376" s="467">
        <v>6</v>
      </c>
      <c r="D4376" s="471">
        <v>91.951693912013909</v>
      </c>
      <c r="E4376" s="471">
        <v>80.925443775532145</v>
      </c>
      <c r="F4376" s="467">
        <f>'2019 Actual plus Potential'!E4375</f>
        <v>34</v>
      </c>
    </row>
    <row r="4377" spans="1:6">
      <c r="A4377" s="467">
        <v>7</v>
      </c>
      <c r="B4377" s="467">
        <v>2</v>
      </c>
      <c r="C4377" s="467">
        <v>7</v>
      </c>
      <c r="D4377" s="471">
        <v>33.550860295626102</v>
      </c>
      <c r="E4377" s="471">
        <v>63.781628036981289</v>
      </c>
      <c r="F4377" s="467">
        <f>'2019 Actual plus Potential'!E4376</f>
        <v>32</v>
      </c>
    </row>
    <row r="4378" spans="1:6">
      <c r="A4378" s="467">
        <v>7</v>
      </c>
      <c r="B4378" s="467">
        <v>2</v>
      </c>
      <c r="C4378" s="467">
        <v>8</v>
      </c>
      <c r="D4378" s="471">
        <v>40.508830826991471</v>
      </c>
      <c r="E4378" s="471">
        <v>56.755448398193941</v>
      </c>
      <c r="F4378" s="467">
        <f>'2019 Actual plus Potential'!E4377</f>
        <v>63</v>
      </c>
    </row>
    <row r="4379" spans="1:6">
      <c r="A4379" s="467">
        <v>7</v>
      </c>
      <c r="B4379" s="467">
        <v>2</v>
      </c>
      <c r="C4379" s="467">
        <v>9</v>
      </c>
      <c r="D4379" s="471">
        <v>27.759009685126205</v>
      </c>
      <c r="E4379" s="471">
        <v>50.26041727585465</v>
      </c>
      <c r="F4379" s="467">
        <f>'2019 Actual plus Potential'!E4378</f>
        <v>71</v>
      </c>
    </row>
    <row r="4380" spans="1:6">
      <c r="A4380" s="467">
        <v>7</v>
      </c>
      <c r="B4380" s="467">
        <v>2</v>
      </c>
      <c r="C4380" s="467">
        <v>10</v>
      </c>
      <c r="D4380" s="471">
        <v>26.637084728961916</v>
      </c>
      <c r="E4380" s="471">
        <v>29.693470597720918</v>
      </c>
      <c r="F4380" s="467">
        <f>'2019 Actual plus Potential'!E4379</f>
        <v>55</v>
      </c>
    </row>
    <row r="4381" spans="1:6">
      <c r="A4381" s="467">
        <v>7</v>
      </c>
      <c r="B4381" s="467">
        <v>2</v>
      </c>
      <c r="C4381" s="467">
        <v>11</v>
      </c>
      <c r="D4381" s="471">
        <v>20.377392138922911</v>
      </c>
      <c r="E4381" s="471">
        <v>25.328509299075467</v>
      </c>
      <c r="F4381" s="467">
        <f>'2019 Actual plus Potential'!E4380</f>
        <v>35</v>
      </c>
    </row>
    <row r="4382" spans="1:6">
      <c r="A4382" s="467">
        <v>7</v>
      </c>
      <c r="B4382" s="467">
        <v>2</v>
      </c>
      <c r="C4382" s="467">
        <v>12</v>
      </c>
      <c r="D4382" s="471">
        <v>19.297665640793451</v>
      </c>
      <c r="E4382" s="471">
        <v>25.423161685659</v>
      </c>
      <c r="F4382" s="467">
        <f>'2019 Actual plus Potential'!E4381</f>
        <v>28</v>
      </c>
    </row>
    <row r="4383" spans="1:6">
      <c r="A4383" s="467">
        <v>7</v>
      </c>
      <c r="B4383" s="467">
        <v>2</v>
      </c>
      <c r="C4383" s="467">
        <v>13</v>
      </c>
      <c r="D4383" s="471">
        <v>24.665972983011475</v>
      </c>
      <c r="E4383" s="471">
        <v>30.280158944313051</v>
      </c>
      <c r="F4383" s="467">
        <f>'2019 Actual plus Potential'!E4382</f>
        <v>24</v>
      </c>
    </row>
    <row r="4384" spans="1:6">
      <c r="A4384" s="467">
        <v>7</v>
      </c>
      <c r="B4384" s="467">
        <v>2</v>
      </c>
      <c r="C4384" s="467">
        <v>14</v>
      </c>
      <c r="D4384" s="471">
        <v>23.114245771350909</v>
      </c>
      <c r="E4384" s="471">
        <v>30.343521285745002</v>
      </c>
      <c r="F4384" s="467">
        <f>'2019 Actual plus Potential'!E4383</f>
        <v>11</v>
      </c>
    </row>
    <row r="4385" spans="1:6">
      <c r="A4385" s="467">
        <v>7</v>
      </c>
      <c r="B4385" s="467">
        <v>2</v>
      </c>
      <c r="C4385" s="467">
        <v>15</v>
      </c>
      <c r="D4385" s="471">
        <v>23.729152656518199</v>
      </c>
      <c r="E4385" s="471">
        <v>25.477919264674266</v>
      </c>
      <c r="F4385" s="467">
        <f>'2019 Actual plus Potential'!E4384</f>
        <v>17</v>
      </c>
    </row>
    <row r="4386" spans="1:6">
      <c r="A4386" s="467">
        <v>7</v>
      </c>
      <c r="B4386" s="467">
        <v>2</v>
      </c>
      <c r="C4386" s="467">
        <v>16</v>
      </c>
      <c r="D4386" s="471">
        <v>32.474356577489552</v>
      </c>
      <c r="E4386" s="471">
        <v>23.304825628897014</v>
      </c>
      <c r="F4386" s="467">
        <f>'2019 Actual plus Potential'!E4385</f>
        <v>19</v>
      </c>
    </row>
    <row r="4387" spans="1:6">
      <c r="A4387" s="467">
        <v>7</v>
      </c>
      <c r="B4387" s="467">
        <v>2</v>
      </c>
      <c r="C4387" s="467">
        <v>17</v>
      </c>
      <c r="D4387" s="471">
        <v>33.909194961510558</v>
      </c>
      <c r="E4387" s="471">
        <v>17.177452537088797</v>
      </c>
      <c r="F4387" s="467">
        <f>'2019 Actual plus Potential'!E4386</f>
        <v>23</v>
      </c>
    </row>
    <row r="4388" spans="1:6">
      <c r="A4388" s="467">
        <v>7</v>
      </c>
      <c r="B4388" s="467">
        <v>2</v>
      </c>
      <c r="C4388" s="467">
        <v>18</v>
      </c>
      <c r="D4388" s="471">
        <v>19.511536047781178</v>
      </c>
      <c r="E4388" s="471">
        <v>19.050161739410878</v>
      </c>
      <c r="F4388" s="467">
        <f>'2019 Actual plus Potential'!E4387</f>
        <v>32</v>
      </c>
    </row>
    <row r="4389" spans="1:6">
      <c r="A4389" s="467">
        <v>7</v>
      </c>
      <c r="B4389" s="467">
        <v>2</v>
      </c>
      <c r="C4389" s="467">
        <v>19</v>
      </c>
      <c r="D4389" s="471">
        <v>12.469335231580246</v>
      </c>
      <c r="E4389" s="471">
        <v>15.832762846699634</v>
      </c>
      <c r="F4389" s="467">
        <f>'2019 Actual plus Potential'!E4388</f>
        <v>40</v>
      </c>
    </row>
    <row r="4390" spans="1:6">
      <c r="A4390" s="467">
        <v>7</v>
      </c>
      <c r="B4390" s="467">
        <v>2</v>
      </c>
      <c r="C4390" s="467">
        <v>20</v>
      </c>
      <c r="D4390" s="471">
        <v>9.9173215773978587</v>
      </c>
      <c r="E4390" s="471">
        <v>12.183561330896582</v>
      </c>
      <c r="F4390" s="467">
        <f>'2019 Actual plus Potential'!E4389</f>
        <v>58</v>
      </c>
    </row>
    <row r="4391" spans="1:6">
      <c r="A4391" s="467">
        <v>7</v>
      </c>
      <c r="B4391" s="467">
        <v>2</v>
      </c>
      <c r="C4391" s="467">
        <v>21</v>
      </c>
      <c r="D4391" s="471">
        <v>50.036387274010949</v>
      </c>
      <c r="E4391" s="471">
        <v>13.579097344657065</v>
      </c>
      <c r="F4391" s="467">
        <f>'2019 Actual plus Potential'!E4390</f>
        <v>62</v>
      </c>
    </row>
    <row r="4392" spans="1:6">
      <c r="A4392" s="467">
        <v>7</v>
      </c>
      <c r="B4392" s="467">
        <v>2</v>
      </c>
      <c r="C4392" s="467">
        <v>22</v>
      </c>
      <c r="D4392" s="471">
        <v>64.243468488850695</v>
      </c>
      <c r="E4392" s="471">
        <v>19.61729380778327</v>
      </c>
      <c r="F4392" s="467">
        <f>'2019 Actual plus Potential'!E4391</f>
        <v>73</v>
      </c>
    </row>
    <row r="4393" spans="1:6">
      <c r="A4393" s="467">
        <v>7</v>
      </c>
      <c r="B4393" s="467">
        <v>2</v>
      </c>
      <c r="C4393" s="467">
        <v>23</v>
      </c>
      <c r="D4393" s="471">
        <v>65.667870878873899</v>
      </c>
      <c r="E4393" s="471">
        <v>7.0230506342721988</v>
      </c>
      <c r="F4393" s="467">
        <f>'2019 Actual plus Potential'!E4392</f>
        <v>67</v>
      </c>
    </row>
    <row r="4394" spans="1:6">
      <c r="A4394" s="467">
        <v>7</v>
      </c>
      <c r="B4394" s="467">
        <v>2</v>
      </c>
      <c r="C4394" s="467">
        <v>24</v>
      </c>
      <c r="D4394" s="471">
        <v>75.052762084364986</v>
      </c>
      <c r="E4394" s="471">
        <v>3.3065755213932486</v>
      </c>
      <c r="F4394" s="467">
        <f>'2019 Actual plus Potential'!E4393</f>
        <v>28</v>
      </c>
    </row>
    <row r="4395" spans="1:6">
      <c r="A4395" s="467">
        <v>7</v>
      </c>
      <c r="B4395" s="467">
        <v>3</v>
      </c>
      <c r="C4395" s="467">
        <v>1</v>
      </c>
      <c r="D4395" s="471">
        <v>39.740214678329821</v>
      </c>
      <c r="E4395" s="471">
        <v>5.3670249946248108</v>
      </c>
      <c r="F4395" s="467">
        <f>'2019 Actual plus Potential'!E4394</f>
        <v>68</v>
      </c>
    </row>
    <row r="4396" spans="1:6">
      <c r="A4396" s="467">
        <v>7</v>
      </c>
      <c r="B4396" s="467">
        <v>3</v>
      </c>
      <c r="C4396" s="467">
        <v>2</v>
      </c>
      <c r="D4396" s="471">
        <v>117.26316677218415</v>
      </c>
      <c r="E4396" s="471">
        <v>2.289649053966889</v>
      </c>
      <c r="F4396" s="467">
        <f>'2019 Actual plus Potential'!E4395</f>
        <v>75</v>
      </c>
    </row>
    <row r="4397" spans="1:6">
      <c r="A4397" s="467">
        <v>7</v>
      </c>
      <c r="B4397" s="467">
        <v>3</v>
      </c>
      <c r="C4397" s="467">
        <v>3</v>
      </c>
      <c r="D4397" s="471">
        <v>134.00822170873991</v>
      </c>
      <c r="E4397" s="471">
        <v>1.0638615351537304</v>
      </c>
      <c r="F4397" s="467">
        <f>'2019 Actual plus Potential'!E4396</f>
        <v>78</v>
      </c>
    </row>
    <row r="4398" spans="1:6">
      <c r="A4398" s="467">
        <v>7</v>
      </c>
      <c r="B4398" s="467">
        <v>3</v>
      </c>
      <c r="C4398" s="467">
        <v>4</v>
      </c>
      <c r="D4398" s="471">
        <v>128.51271992666884</v>
      </c>
      <c r="E4398" s="471">
        <v>0.39112556439475382</v>
      </c>
      <c r="F4398" s="467">
        <f>'2019 Actual plus Potential'!E4397</f>
        <v>85</v>
      </c>
    </row>
    <row r="4399" spans="1:6">
      <c r="A4399" s="467">
        <v>7</v>
      </c>
      <c r="B4399" s="467">
        <v>3</v>
      </c>
      <c r="C4399" s="467">
        <v>5</v>
      </c>
      <c r="D4399" s="471">
        <v>129.63446225725011</v>
      </c>
      <c r="E4399" s="471">
        <v>0.11811992044721566</v>
      </c>
      <c r="F4399" s="467">
        <f>'2019 Actual plus Potential'!E4398</f>
        <v>86</v>
      </c>
    </row>
    <row r="4400" spans="1:6">
      <c r="A4400" s="467">
        <v>7</v>
      </c>
      <c r="B4400" s="467">
        <v>3</v>
      </c>
      <c r="C4400" s="467">
        <v>6</v>
      </c>
      <c r="D4400" s="471">
        <v>116.13594908874489</v>
      </c>
      <c r="E4400" s="471">
        <v>0.17678875510642875</v>
      </c>
      <c r="F4400" s="467">
        <f>'2019 Actual plus Potential'!E4399</f>
        <v>59</v>
      </c>
    </row>
    <row r="4401" spans="1:6">
      <c r="A4401" s="467">
        <v>7</v>
      </c>
      <c r="B4401" s="467">
        <v>3</v>
      </c>
      <c r="C4401" s="467">
        <v>7</v>
      </c>
      <c r="D4401" s="471">
        <v>71.762289447841752</v>
      </c>
      <c r="E4401" s="471">
        <v>4.1459309825843907E-2</v>
      </c>
      <c r="F4401" s="467">
        <f>'2019 Actual plus Potential'!E4400</f>
        <v>24</v>
      </c>
    </row>
    <row r="4402" spans="1:6">
      <c r="A4402" s="467">
        <v>7</v>
      </c>
      <c r="B4402" s="467">
        <v>3</v>
      </c>
      <c r="C4402" s="467">
        <v>8</v>
      </c>
      <c r="D4402" s="471">
        <v>71.235564976011389</v>
      </c>
      <c r="E4402" s="471">
        <v>0.13532944528058483</v>
      </c>
      <c r="F4402" s="467">
        <f>'2019 Actual plus Potential'!E4401</f>
        <v>37</v>
      </c>
    </row>
    <row r="4403" spans="1:6">
      <c r="A4403" s="467">
        <v>7</v>
      </c>
      <c r="B4403" s="467">
        <v>3</v>
      </c>
      <c r="C4403" s="467">
        <v>9</v>
      </c>
      <c r="D4403" s="471">
        <v>76.000433070037815</v>
      </c>
      <c r="E4403" s="471">
        <v>8.4483121909266823E-2</v>
      </c>
      <c r="F4403" s="467">
        <f>'2019 Actual plus Potential'!E4402</f>
        <v>29</v>
      </c>
    </row>
    <row r="4404" spans="1:6">
      <c r="A4404" s="467">
        <v>7</v>
      </c>
      <c r="B4404" s="467">
        <v>3</v>
      </c>
      <c r="C4404" s="467">
        <v>10</v>
      </c>
      <c r="D4404" s="471">
        <v>114.74585375416412</v>
      </c>
      <c r="E4404" s="471">
        <v>0.57417232853149858</v>
      </c>
      <c r="F4404" s="467">
        <f>'2019 Actual plus Potential'!E4403</f>
        <v>13</v>
      </c>
    </row>
    <row r="4405" spans="1:6">
      <c r="A4405" s="467">
        <v>7</v>
      </c>
      <c r="B4405" s="467">
        <v>3</v>
      </c>
      <c r="C4405" s="467">
        <v>11</v>
      </c>
      <c r="D4405" s="471">
        <v>135.36715748288293</v>
      </c>
      <c r="E4405" s="471">
        <v>1.2735048376693185</v>
      </c>
      <c r="F4405" s="467">
        <f>'2019 Actual plus Potential'!E4404</f>
        <v>9</v>
      </c>
    </row>
    <row r="4406" spans="1:6">
      <c r="A4406" s="467">
        <v>7</v>
      </c>
      <c r="B4406" s="467">
        <v>3</v>
      </c>
      <c r="C4406" s="467">
        <v>12</v>
      </c>
      <c r="D4406" s="471">
        <v>134.48852464855347</v>
      </c>
      <c r="E4406" s="471">
        <v>0.91601607181251343</v>
      </c>
      <c r="F4406" s="467">
        <f>'2019 Actual plus Potential'!E4405</f>
        <v>3</v>
      </c>
    </row>
    <row r="4407" spans="1:6">
      <c r="A4407" s="467">
        <v>7</v>
      </c>
      <c r="B4407" s="467">
        <v>3</v>
      </c>
      <c r="C4407" s="467">
        <v>13</v>
      </c>
      <c r="D4407" s="471">
        <v>127.48245092741534</v>
      </c>
      <c r="E4407" s="471">
        <v>0.43336712534938721</v>
      </c>
      <c r="F4407" s="467">
        <f>'2019 Actual plus Potential'!E4406</f>
        <v>3</v>
      </c>
    </row>
    <row r="4408" spans="1:6">
      <c r="A4408" s="467">
        <v>7</v>
      </c>
      <c r="B4408" s="467">
        <v>3</v>
      </c>
      <c r="C4408" s="467">
        <v>14</v>
      </c>
      <c r="D4408" s="471">
        <v>126.23363241301099</v>
      </c>
      <c r="E4408" s="471">
        <v>1.9493698129434531</v>
      </c>
      <c r="F4408" s="467">
        <f>'2019 Actual plus Potential'!E4407</f>
        <v>2</v>
      </c>
    </row>
    <row r="4409" spans="1:6">
      <c r="A4409" s="467">
        <v>7</v>
      </c>
      <c r="B4409" s="467">
        <v>3</v>
      </c>
      <c r="C4409" s="467">
        <v>15</v>
      </c>
      <c r="D4409" s="471">
        <v>134.22777109955186</v>
      </c>
      <c r="E4409" s="471">
        <v>0.81667017845624601</v>
      </c>
      <c r="F4409" s="467">
        <f>'2019 Actual plus Potential'!E4408</f>
        <v>3</v>
      </c>
    </row>
    <row r="4410" spans="1:6">
      <c r="A4410" s="467">
        <v>7</v>
      </c>
      <c r="B4410" s="467">
        <v>3</v>
      </c>
      <c r="C4410" s="467">
        <v>16</v>
      </c>
      <c r="D4410" s="471">
        <v>132.91439216534127</v>
      </c>
      <c r="E4410" s="471">
        <v>1.2429970436465276</v>
      </c>
      <c r="F4410" s="467">
        <f>'2019 Actual plus Potential'!E4409</f>
        <v>3</v>
      </c>
    </row>
    <row r="4411" spans="1:6">
      <c r="A4411" s="467">
        <v>7</v>
      </c>
      <c r="B4411" s="467">
        <v>3</v>
      </c>
      <c r="C4411" s="467">
        <v>17</v>
      </c>
      <c r="D4411" s="471">
        <v>132.5621569226499</v>
      </c>
      <c r="E4411" s="471">
        <v>0.37626279294775317</v>
      </c>
      <c r="F4411" s="467">
        <f>'2019 Actual plus Potential'!E4410</f>
        <v>4</v>
      </c>
    </row>
    <row r="4412" spans="1:6">
      <c r="A4412" s="467">
        <v>7</v>
      </c>
      <c r="B4412" s="467">
        <v>3</v>
      </c>
      <c r="C4412" s="467">
        <v>18</v>
      </c>
      <c r="D4412" s="471">
        <v>131.50206689790147</v>
      </c>
      <c r="E4412" s="471">
        <v>7.2749354977424213E-2</v>
      </c>
      <c r="F4412" s="467">
        <f>'2019 Actual plus Potential'!E4411</f>
        <v>2</v>
      </c>
    </row>
    <row r="4413" spans="1:6">
      <c r="A4413" s="467">
        <v>7</v>
      </c>
      <c r="B4413" s="467">
        <v>3</v>
      </c>
      <c r="C4413" s="467">
        <v>19</v>
      </c>
      <c r="D4413" s="471">
        <v>114.67196096294383</v>
      </c>
      <c r="E4413" s="471">
        <v>5.8668834659213076E-2</v>
      </c>
      <c r="F4413" s="467">
        <f>'2019 Actual plus Potential'!E4412</f>
        <v>1</v>
      </c>
    </row>
    <row r="4414" spans="1:6">
      <c r="A4414" s="467">
        <v>7</v>
      </c>
      <c r="B4414" s="467">
        <v>3</v>
      </c>
      <c r="C4414" s="467">
        <v>20</v>
      </c>
      <c r="D4414" s="471">
        <v>116.23177506840204</v>
      </c>
      <c r="E4414" s="471">
        <v>26.794447914427007</v>
      </c>
      <c r="F4414" s="467">
        <f>'2019 Actual plus Potential'!E4413</f>
        <v>0</v>
      </c>
    </row>
    <row r="4415" spans="1:6">
      <c r="A4415" s="467">
        <v>7</v>
      </c>
      <c r="B4415" s="467">
        <v>3</v>
      </c>
      <c r="C4415" s="467">
        <v>21</v>
      </c>
      <c r="D4415" s="471">
        <v>112.71372969017311</v>
      </c>
      <c r="E4415" s="471">
        <v>35.246671360997638</v>
      </c>
      <c r="F4415" s="467">
        <f>'2019 Actual plus Potential'!E4414</f>
        <v>0</v>
      </c>
    </row>
    <row r="4416" spans="1:6">
      <c r="A4416" s="467">
        <v>7</v>
      </c>
      <c r="B4416" s="467">
        <v>3</v>
      </c>
      <c r="C4416" s="467">
        <v>22</v>
      </c>
      <c r="D4416" s="471">
        <v>119.32565624276528</v>
      </c>
      <c r="E4416" s="471">
        <v>28.953461029886046</v>
      </c>
      <c r="F4416" s="467">
        <f>'2019 Actual plus Potential'!E4415</f>
        <v>0</v>
      </c>
    </row>
    <row r="4417" spans="1:6">
      <c r="A4417" s="467">
        <v>7</v>
      </c>
      <c r="B4417" s="467">
        <v>3</v>
      </c>
      <c r="C4417" s="467">
        <v>23</v>
      </c>
      <c r="D4417" s="471">
        <v>114.96175310752935</v>
      </c>
      <c r="E4417" s="471">
        <v>28.502884379703293</v>
      </c>
      <c r="F4417" s="467">
        <f>'2019 Actual plus Potential'!E4416</f>
        <v>3</v>
      </c>
    </row>
    <row r="4418" spans="1:6">
      <c r="A4418" s="467">
        <v>7</v>
      </c>
      <c r="B4418" s="467">
        <v>3</v>
      </c>
      <c r="C4418" s="467">
        <v>24</v>
      </c>
      <c r="D4418" s="471">
        <v>98.064042470094279</v>
      </c>
      <c r="E4418" s="471">
        <v>34.72178085357988</v>
      </c>
      <c r="F4418" s="467">
        <f>'2019 Actual plus Potential'!E4417</f>
        <v>1</v>
      </c>
    </row>
    <row r="4419" spans="1:6">
      <c r="A4419" s="467">
        <v>7</v>
      </c>
      <c r="B4419" s="467">
        <v>4</v>
      </c>
      <c r="C4419" s="467">
        <v>1</v>
      </c>
      <c r="D4419" s="471">
        <v>97.194078769443479</v>
      </c>
      <c r="E4419" s="471">
        <v>30.818347720920233</v>
      </c>
      <c r="F4419" s="467">
        <f>'2019 Actual plus Potential'!E4418</f>
        <v>0</v>
      </c>
    </row>
    <row r="4420" spans="1:6">
      <c r="A4420" s="467">
        <v>7</v>
      </c>
      <c r="B4420" s="467">
        <v>4</v>
      </c>
      <c r="C4420" s="467">
        <v>2</v>
      </c>
      <c r="D4420" s="471">
        <v>98.83733683659942</v>
      </c>
      <c r="E4420" s="471">
        <v>23.259455063427218</v>
      </c>
      <c r="F4420" s="467">
        <f>'2019 Actual plus Potential'!E4419</f>
        <v>0</v>
      </c>
    </row>
    <row r="4421" spans="1:6">
      <c r="A4421" s="467">
        <v>7</v>
      </c>
      <c r="B4421" s="467">
        <v>4</v>
      </c>
      <c r="C4421" s="467">
        <v>3</v>
      </c>
      <c r="D4421" s="471">
        <v>63.044273627752574</v>
      </c>
      <c r="E4421" s="471">
        <v>21.759097398408944</v>
      </c>
      <c r="F4421" s="467">
        <f>'2019 Actual plus Potential'!E4420</f>
        <v>9</v>
      </c>
    </row>
    <row r="4422" spans="1:6">
      <c r="A4422" s="467">
        <v>7</v>
      </c>
      <c r="B4422" s="467">
        <v>4</v>
      </c>
      <c r="C4422" s="467">
        <v>4</v>
      </c>
      <c r="D4422" s="471">
        <v>95.296531176724585</v>
      </c>
      <c r="E4422" s="471">
        <v>17.904163835734252</v>
      </c>
      <c r="F4422" s="467">
        <f>'2019 Actual plus Potential'!E4421</f>
        <v>7</v>
      </c>
    </row>
    <row r="4423" spans="1:6">
      <c r="A4423" s="467">
        <v>7</v>
      </c>
      <c r="B4423" s="467">
        <v>4</v>
      </c>
      <c r="C4423" s="467">
        <v>5</v>
      </c>
      <c r="D4423" s="471">
        <v>110.43581772611864</v>
      </c>
      <c r="E4423" s="471">
        <v>28.883058428294991</v>
      </c>
      <c r="F4423" s="467">
        <f>'2019 Actual plus Potential'!E4422</f>
        <v>5</v>
      </c>
    </row>
    <row r="4424" spans="1:6">
      <c r="A4424" s="467">
        <v>7</v>
      </c>
      <c r="B4424" s="467">
        <v>4</v>
      </c>
      <c r="C4424" s="467">
        <v>6</v>
      </c>
      <c r="D4424" s="471">
        <v>82.248698721280547</v>
      </c>
      <c r="E4424" s="471">
        <v>27.026776499677496</v>
      </c>
      <c r="F4424" s="467">
        <f>'2019 Actual plus Potential'!E4423</f>
        <v>15</v>
      </c>
    </row>
    <row r="4425" spans="1:6">
      <c r="A4425" s="467">
        <v>7</v>
      </c>
      <c r="B4425" s="467">
        <v>4</v>
      </c>
      <c r="C4425" s="467">
        <v>7</v>
      </c>
      <c r="D4425" s="471">
        <v>30.350689622988405</v>
      </c>
      <c r="E4425" s="471">
        <v>15.543329929047516</v>
      </c>
      <c r="F4425" s="467">
        <f>'2019 Actual plus Potential'!E4424</f>
        <v>21</v>
      </c>
    </row>
    <row r="4426" spans="1:6">
      <c r="A4426" s="467">
        <v>7</v>
      </c>
      <c r="B4426" s="467">
        <v>4</v>
      </c>
      <c r="C4426" s="467">
        <v>8</v>
      </c>
      <c r="D4426" s="471">
        <v>40.62102663635573</v>
      </c>
      <c r="E4426" s="471">
        <v>8.3200230058052043</v>
      </c>
      <c r="F4426" s="467">
        <f>'2019 Actual plus Potential'!E4425</f>
        <v>25</v>
      </c>
    </row>
    <row r="4427" spans="1:6">
      <c r="A4427" s="467">
        <v>7</v>
      </c>
      <c r="B4427" s="467">
        <v>4</v>
      </c>
      <c r="C4427" s="467">
        <v>9</v>
      </c>
      <c r="D4427" s="471">
        <v>37.492393219917133</v>
      </c>
      <c r="E4427" s="471">
        <v>13.850538486347023</v>
      </c>
      <c r="F4427" s="467">
        <f>'2019 Actual plus Potential'!E4426</f>
        <v>19</v>
      </c>
    </row>
    <row r="4428" spans="1:6">
      <c r="A4428" s="467">
        <v>7</v>
      </c>
      <c r="B4428" s="467">
        <v>4</v>
      </c>
      <c r="C4428" s="467">
        <v>10</v>
      </c>
      <c r="D4428" s="471">
        <v>22.013604857522871</v>
      </c>
      <c r="E4428" s="471">
        <v>14.297203880885831</v>
      </c>
      <c r="F4428" s="467">
        <f>'2019 Actual plus Potential'!E4427</f>
        <v>13</v>
      </c>
    </row>
    <row r="4429" spans="1:6">
      <c r="A4429" s="467">
        <v>7</v>
      </c>
      <c r="B4429" s="467">
        <v>4</v>
      </c>
      <c r="C4429" s="467">
        <v>11</v>
      </c>
      <c r="D4429" s="471">
        <v>29.588370360651282</v>
      </c>
      <c r="E4429" s="471">
        <v>15.087277520963234</v>
      </c>
      <c r="F4429" s="467">
        <f>'2019 Actual plus Potential'!E4428</f>
        <v>11</v>
      </c>
    </row>
    <row r="4430" spans="1:6">
      <c r="A4430" s="467">
        <v>7</v>
      </c>
      <c r="B4430" s="467">
        <v>4</v>
      </c>
      <c r="C4430" s="467">
        <v>12</v>
      </c>
      <c r="D4430" s="471">
        <v>41.024385019795233</v>
      </c>
      <c r="E4430" s="471">
        <v>33.273834014190498</v>
      </c>
      <c r="F4430" s="467">
        <f>'2019 Actual plus Potential'!E4429</f>
        <v>14</v>
      </c>
    </row>
    <row r="4431" spans="1:6">
      <c r="A4431" s="467">
        <v>7</v>
      </c>
      <c r="B4431" s="467">
        <v>4</v>
      </c>
      <c r="C4431" s="467">
        <v>13</v>
      </c>
      <c r="D4431" s="471">
        <v>58.435410672298843</v>
      </c>
      <c r="E4431" s="471">
        <v>51.224932917652126</v>
      </c>
      <c r="F4431" s="467">
        <f>'2019 Actual plus Potential'!E4430</f>
        <v>17</v>
      </c>
    </row>
    <row r="4432" spans="1:6">
      <c r="A4432" s="467">
        <v>7</v>
      </c>
      <c r="B4432" s="467">
        <v>4</v>
      </c>
      <c r="C4432" s="467">
        <v>14</v>
      </c>
      <c r="D4432" s="471">
        <v>68.479871048243254</v>
      </c>
      <c r="E4432" s="471">
        <v>48.854711997419912</v>
      </c>
      <c r="F4432" s="467">
        <f>'2019 Actual plus Potential'!E4431</f>
        <v>13</v>
      </c>
    </row>
    <row r="4433" spans="1:6">
      <c r="A4433" s="467">
        <v>7</v>
      </c>
      <c r="B4433" s="467">
        <v>4</v>
      </c>
      <c r="C4433" s="467">
        <v>15</v>
      </c>
      <c r="D4433" s="471">
        <v>66.848285745710228</v>
      </c>
      <c r="E4433" s="471">
        <v>59.187467157600516</v>
      </c>
      <c r="F4433" s="467">
        <f>'2019 Actual plus Potential'!E4432</f>
        <v>9</v>
      </c>
    </row>
    <row r="4434" spans="1:6">
      <c r="A4434" s="467">
        <v>7</v>
      </c>
      <c r="B4434" s="467">
        <v>4</v>
      </c>
      <c r="C4434" s="467">
        <v>16</v>
      </c>
      <c r="D4434" s="471">
        <v>93.096193401994171</v>
      </c>
      <c r="E4434" s="471">
        <v>77.752633197161899</v>
      </c>
      <c r="F4434" s="467">
        <f>'2019 Actual plus Potential'!E4433</f>
        <v>9</v>
      </c>
    </row>
    <row r="4435" spans="1:6">
      <c r="A4435" s="467">
        <v>7</v>
      </c>
      <c r="B4435" s="467">
        <v>4</v>
      </c>
      <c r="C4435" s="467">
        <v>17</v>
      </c>
      <c r="D4435" s="471">
        <v>98.615053126914475</v>
      </c>
      <c r="E4435" s="471">
        <v>81.009144646312635</v>
      </c>
      <c r="F4435" s="467">
        <f>'2019 Actual plus Potential'!E4434</f>
        <v>7</v>
      </c>
    </row>
    <row r="4436" spans="1:6">
      <c r="A4436" s="467">
        <v>7</v>
      </c>
      <c r="B4436" s="467">
        <v>4</v>
      </c>
      <c r="C4436" s="467">
        <v>18</v>
      </c>
      <c r="D4436" s="471">
        <v>102.85806951477434</v>
      </c>
      <c r="E4436" s="471">
        <v>67.942421791012691</v>
      </c>
      <c r="F4436" s="467">
        <f>'2019 Actual plus Potential'!E4435</f>
        <v>5</v>
      </c>
    </row>
    <row r="4437" spans="1:6">
      <c r="A4437" s="467">
        <v>7</v>
      </c>
      <c r="B4437" s="467">
        <v>4</v>
      </c>
      <c r="C4437" s="467">
        <v>19</v>
      </c>
      <c r="D4437" s="471">
        <v>82.852307535963533</v>
      </c>
      <c r="E4437" s="471">
        <v>28.32844237798323</v>
      </c>
      <c r="F4437" s="467">
        <f>'2019 Actual plus Potential'!E4436</f>
        <v>2</v>
      </c>
    </row>
    <row r="4438" spans="1:6">
      <c r="A4438" s="467">
        <v>7</v>
      </c>
      <c r="B4438" s="467">
        <v>4</v>
      </c>
      <c r="C4438" s="467">
        <v>20</v>
      </c>
      <c r="D4438" s="471">
        <v>63.459052489710878</v>
      </c>
      <c r="E4438" s="471">
        <v>21.770048914211998</v>
      </c>
      <c r="F4438" s="467">
        <f>'2019 Actual plus Potential'!E4437</f>
        <v>3</v>
      </c>
    </row>
    <row r="4439" spans="1:6">
      <c r="A4439" s="467">
        <v>7</v>
      </c>
      <c r="B4439" s="467">
        <v>4</v>
      </c>
      <c r="C4439" s="467">
        <v>21</v>
      </c>
      <c r="D4439" s="471">
        <v>51.312443827470247</v>
      </c>
      <c r="E4439" s="471">
        <v>47.610932702644597</v>
      </c>
      <c r="F4439" s="467">
        <f>'2019 Actual plus Potential'!E4438</f>
        <v>9</v>
      </c>
    </row>
    <row r="4440" spans="1:6">
      <c r="A4440" s="467">
        <v>7</v>
      </c>
      <c r="B4440" s="467">
        <v>4</v>
      </c>
      <c r="C4440" s="467">
        <v>22</v>
      </c>
      <c r="D4440" s="471">
        <v>56.942747450258658</v>
      </c>
      <c r="E4440" s="471">
        <v>46.415652977854236</v>
      </c>
      <c r="F4440" s="467">
        <f>'2019 Actual plus Potential'!E4439</f>
        <v>8</v>
      </c>
    </row>
    <row r="4441" spans="1:6">
      <c r="A4441" s="467">
        <v>7</v>
      </c>
      <c r="B4441" s="467">
        <v>4</v>
      </c>
      <c r="C4441" s="467">
        <v>23</v>
      </c>
      <c r="D4441" s="471">
        <v>72.64035352345563</v>
      </c>
      <c r="E4441" s="471">
        <v>75.846287196301873</v>
      </c>
      <c r="F4441" s="467">
        <f>'2019 Actual plus Potential'!E4440</f>
        <v>1</v>
      </c>
    </row>
    <row r="4442" spans="1:6">
      <c r="A4442" s="467">
        <v>7</v>
      </c>
      <c r="B4442" s="467">
        <v>4</v>
      </c>
      <c r="C4442" s="467">
        <v>24</v>
      </c>
      <c r="D4442" s="471">
        <v>54.218709015866835</v>
      </c>
      <c r="E4442" s="471">
        <v>89.236079767791864</v>
      </c>
      <c r="F4442" s="467">
        <f>'2019 Actual plus Potential'!E4441</f>
        <v>0</v>
      </c>
    </row>
    <row r="4443" spans="1:6">
      <c r="A4443" s="467">
        <v>7</v>
      </c>
      <c r="B4443" s="467">
        <v>5</v>
      </c>
      <c r="C4443" s="467">
        <v>1</v>
      </c>
      <c r="D4443" s="471">
        <v>24.472786079419826</v>
      </c>
      <c r="E4443" s="471">
        <v>93.412518544399063</v>
      </c>
      <c r="F4443" s="467">
        <f>'2019 Actual plus Potential'!E4442</f>
        <v>4</v>
      </c>
    </row>
    <row r="4444" spans="1:6">
      <c r="A4444" s="467">
        <v>7</v>
      </c>
      <c r="B4444" s="467">
        <v>5</v>
      </c>
      <c r="C4444" s="467">
        <v>2</v>
      </c>
      <c r="D4444" s="471">
        <v>44.39510936030161</v>
      </c>
      <c r="E4444" s="471">
        <v>99.824631047086655</v>
      </c>
      <c r="F4444" s="467">
        <f>'2019 Actual plus Potential'!E4443</f>
        <v>5</v>
      </c>
    </row>
    <row r="4445" spans="1:6">
      <c r="A4445" s="467">
        <v>7</v>
      </c>
      <c r="B4445" s="467">
        <v>5</v>
      </c>
      <c r="C4445" s="467">
        <v>3</v>
      </c>
      <c r="D4445" s="471">
        <v>76.382127580618473</v>
      </c>
      <c r="E4445" s="471">
        <v>99.835582562889698</v>
      </c>
      <c r="F4445" s="467">
        <f>'2019 Actual plus Potential'!E4444</f>
        <v>11</v>
      </c>
    </row>
    <row r="4446" spans="1:6">
      <c r="A4446" s="467">
        <v>7</v>
      </c>
      <c r="B4446" s="467">
        <v>5</v>
      </c>
      <c r="C4446" s="467">
        <v>4</v>
      </c>
      <c r="D4446" s="471">
        <v>87.149887303561584</v>
      </c>
      <c r="E4446" s="471">
        <v>94.881586164265755</v>
      </c>
      <c r="F4446" s="467">
        <f>'2019 Actual plus Potential'!E4445</f>
        <v>17</v>
      </c>
    </row>
    <row r="4447" spans="1:6">
      <c r="A4447" s="467">
        <v>7</v>
      </c>
      <c r="B4447" s="467">
        <v>5</v>
      </c>
      <c r="C4447" s="467">
        <v>5</v>
      </c>
      <c r="D4447" s="471">
        <v>70.126286662816625</v>
      </c>
      <c r="E4447" s="471">
        <v>90.438399752741347</v>
      </c>
      <c r="F4447" s="467">
        <f>'2019 Actual plus Potential'!E4446</f>
        <v>26</v>
      </c>
    </row>
    <row r="4448" spans="1:6">
      <c r="A4448" s="467">
        <v>7</v>
      </c>
      <c r="B4448" s="467">
        <v>5</v>
      </c>
      <c r="C4448" s="467">
        <v>6</v>
      </c>
      <c r="D4448" s="471">
        <v>30.882545539836009</v>
      </c>
      <c r="E4448" s="471">
        <v>88.694761986669533</v>
      </c>
      <c r="F4448" s="467">
        <f>'2019 Actual plus Potential'!E4447</f>
        <v>24</v>
      </c>
    </row>
    <row r="4449" spans="1:6">
      <c r="A4449" s="467">
        <v>7</v>
      </c>
      <c r="B4449" s="467">
        <v>5</v>
      </c>
      <c r="C4449" s="467">
        <v>7</v>
      </c>
      <c r="D4449" s="471">
        <v>17.595481933927129</v>
      </c>
      <c r="E4449" s="471">
        <v>74.120641206192218</v>
      </c>
      <c r="F4449" s="467">
        <f>'2019 Actual plus Potential'!E4448</f>
        <v>16</v>
      </c>
    </row>
    <row r="4450" spans="1:6">
      <c r="A4450" s="467">
        <v>7</v>
      </c>
      <c r="B4450" s="467">
        <v>5</v>
      </c>
      <c r="C4450" s="467">
        <v>8</v>
      </c>
      <c r="D4450" s="471">
        <v>12.347432604208443</v>
      </c>
      <c r="E4450" s="471">
        <v>68.468876800688022</v>
      </c>
      <c r="F4450" s="467">
        <f>'2019 Actual plus Potential'!E4449</f>
        <v>12</v>
      </c>
    </row>
    <row r="4451" spans="1:6">
      <c r="A4451" s="467">
        <v>7</v>
      </c>
      <c r="B4451" s="467">
        <v>5</v>
      </c>
      <c r="C4451" s="467">
        <v>9</v>
      </c>
      <c r="D4451" s="471">
        <v>10.546310494776016</v>
      </c>
      <c r="E4451" s="471">
        <v>67.277508331541597</v>
      </c>
      <c r="F4451" s="467">
        <f>'2019 Actual plus Potential'!E4450</f>
        <v>12</v>
      </c>
    </row>
    <row r="4452" spans="1:6">
      <c r="A4452" s="467">
        <v>7</v>
      </c>
      <c r="B4452" s="467">
        <v>5</v>
      </c>
      <c r="C4452" s="467">
        <v>10</v>
      </c>
      <c r="D4452" s="471">
        <v>21.865330889053268</v>
      </c>
      <c r="E4452" s="471">
        <v>70.798420662223165</v>
      </c>
      <c r="F4452" s="467">
        <f>'2019 Actual plus Potential'!E4451</f>
        <v>9</v>
      </c>
    </row>
    <row r="4453" spans="1:6">
      <c r="A4453" s="467">
        <v>7</v>
      </c>
      <c r="B4453" s="467">
        <v>5</v>
      </c>
      <c r="C4453" s="467">
        <v>11</v>
      </c>
      <c r="D4453" s="471">
        <v>31.593210981851431</v>
      </c>
      <c r="E4453" s="471">
        <v>64.125818533648683</v>
      </c>
      <c r="F4453" s="467">
        <f>'2019 Actual plus Potential'!E4452</f>
        <v>4</v>
      </c>
    </row>
    <row r="4454" spans="1:6">
      <c r="A4454" s="467">
        <v>7</v>
      </c>
      <c r="B4454" s="467">
        <v>5</v>
      </c>
      <c r="C4454" s="467">
        <v>12</v>
      </c>
      <c r="D4454" s="471">
        <v>38.163033953649609</v>
      </c>
      <c r="E4454" s="471">
        <v>45.215679746291123</v>
      </c>
      <c r="F4454" s="467">
        <f>'2019 Actual plus Potential'!E4453</f>
        <v>3</v>
      </c>
    </row>
    <row r="4455" spans="1:6">
      <c r="A4455" s="467">
        <v>7</v>
      </c>
      <c r="B4455" s="467">
        <v>5</v>
      </c>
      <c r="C4455" s="467">
        <v>13</v>
      </c>
      <c r="D4455" s="471">
        <v>19.220468517190145</v>
      </c>
      <c r="E4455" s="471">
        <v>47.821358256288974</v>
      </c>
      <c r="F4455" s="467">
        <f>'2019 Actual plus Potential'!E4454</f>
        <v>4</v>
      </c>
    </row>
    <row r="4456" spans="1:6">
      <c r="A4456" s="467">
        <v>7</v>
      </c>
      <c r="B4456" s="467">
        <v>5</v>
      </c>
      <c r="C4456" s="467">
        <v>14</v>
      </c>
      <c r="D4456" s="471">
        <v>21.215491054486805</v>
      </c>
      <c r="E4456" s="471">
        <v>43.382865351537305</v>
      </c>
      <c r="F4456" s="467">
        <f>'2019 Actual plus Potential'!E4455</f>
        <v>10</v>
      </c>
    </row>
    <row r="4457" spans="1:6">
      <c r="A4457" s="467">
        <v>7</v>
      </c>
      <c r="B4457" s="467">
        <v>5</v>
      </c>
      <c r="C4457" s="467">
        <v>15</v>
      </c>
      <c r="D4457" s="471">
        <v>13.167703850848797</v>
      </c>
      <c r="E4457" s="471">
        <v>45.832093635777255</v>
      </c>
      <c r="F4457" s="467">
        <f>'2019 Actual plus Potential'!E4456</f>
        <v>11</v>
      </c>
    </row>
    <row r="4458" spans="1:6">
      <c r="A4458" s="467">
        <v>7</v>
      </c>
      <c r="B4458" s="467">
        <v>5</v>
      </c>
      <c r="C4458" s="467">
        <v>16</v>
      </c>
      <c r="D4458" s="471">
        <v>16.754495641364116</v>
      </c>
      <c r="E4458" s="471">
        <v>85.802779563534713</v>
      </c>
      <c r="F4458" s="467">
        <f>'2019 Actual plus Potential'!E4457</f>
        <v>12</v>
      </c>
    </row>
    <row r="4459" spans="1:6">
      <c r="A4459" s="467">
        <v>7</v>
      </c>
      <c r="B4459" s="467">
        <v>5</v>
      </c>
      <c r="C4459" s="467">
        <v>17</v>
      </c>
      <c r="D4459" s="471">
        <v>17.231768063925987</v>
      </c>
      <c r="E4459" s="471">
        <v>89.530206192216724</v>
      </c>
      <c r="F4459" s="467">
        <f>'2019 Actual plus Potential'!E4458</f>
        <v>4</v>
      </c>
    </row>
    <row r="4460" spans="1:6">
      <c r="A4460" s="467">
        <v>7</v>
      </c>
      <c r="B4460" s="467">
        <v>5</v>
      </c>
      <c r="C4460" s="467">
        <v>18</v>
      </c>
      <c r="D4460" s="471">
        <v>26.382724026929154</v>
      </c>
      <c r="E4460" s="471">
        <v>62.675524940872926</v>
      </c>
      <c r="F4460" s="467">
        <f>'2019 Actual plus Potential'!E4459</f>
        <v>0</v>
      </c>
    </row>
    <row r="4461" spans="1:6">
      <c r="A4461" s="467">
        <v>7</v>
      </c>
      <c r="B4461" s="467">
        <v>5</v>
      </c>
      <c r="C4461" s="467">
        <v>19</v>
      </c>
      <c r="D4461" s="471">
        <v>47.329348003926128</v>
      </c>
      <c r="E4461" s="471">
        <v>46.487620081702865</v>
      </c>
      <c r="F4461" s="467">
        <f>'2019 Actual plus Potential'!E4460</f>
        <v>0</v>
      </c>
    </row>
    <row r="4462" spans="1:6">
      <c r="A4462" s="467">
        <v>7</v>
      </c>
      <c r="B4462" s="467">
        <v>5</v>
      </c>
      <c r="C4462" s="467">
        <v>20</v>
      </c>
      <c r="D4462" s="471">
        <v>106.29011803702359</v>
      </c>
      <c r="E4462" s="471">
        <v>38.155863308965813</v>
      </c>
      <c r="F4462" s="467">
        <f>'2019 Actual plus Potential'!E4461</f>
        <v>1</v>
      </c>
    </row>
    <row r="4463" spans="1:6">
      <c r="A4463" s="467">
        <v>7</v>
      </c>
      <c r="B4463" s="467">
        <v>5</v>
      </c>
      <c r="C4463" s="467">
        <v>21</v>
      </c>
      <c r="D4463" s="471">
        <v>107.5846913533191</v>
      </c>
      <c r="E4463" s="471">
        <v>59.522270640722425</v>
      </c>
      <c r="F4463" s="467">
        <f>'2019 Actual plus Potential'!E4462</f>
        <v>6</v>
      </c>
    </row>
    <row r="4464" spans="1:6">
      <c r="A4464" s="467">
        <v>7</v>
      </c>
      <c r="B4464" s="467">
        <v>5</v>
      </c>
      <c r="C4464" s="467">
        <v>22</v>
      </c>
      <c r="D4464" s="471">
        <v>54.462402932973745</v>
      </c>
      <c r="E4464" s="471">
        <v>56.537200333261666</v>
      </c>
      <c r="F4464" s="467">
        <f>'2019 Actual plus Potential'!E4463</f>
        <v>68</v>
      </c>
    </row>
    <row r="4465" spans="1:6">
      <c r="A4465" s="467">
        <v>7</v>
      </c>
      <c r="B4465" s="467">
        <v>5</v>
      </c>
      <c r="C4465" s="467">
        <v>23</v>
      </c>
      <c r="D4465" s="471">
        <v>18.538186292564358</v>
      </c>
      <c r="E4465" s="471">
        <v>51.321149806493224</v>
      </c>
      <c r="F4465" s="467">
        <f>'2019 Actual plus Potential'!E4464</f>
        <v>65</v>
      </c>
    </row>
    <row r="4466" spans="1:6">
      <c r="A4466" s="467">
        <v>7</v>
      </c>
      <c r="B4466" s="467">
        <v>5</v>
      </c>
      <c r="C4466" s="467">
        <v>24</v>
      </c>
      <c r="D4466" s="471">
        <v>22.310846467412553</v>
      </c>
      <c r="E4466" s="471">
        <v>56.491829767791877</v>
      </c>
      <c r="F4466" s="467">
        <f>'2019 Actual plus Potential'!E4465</f>
        <v>26</v>
      </c>
    </row>
    <row r="4467" spans="1:6">
      <c r="A4467" s="467">
        <v>7</v>
      </c>
      <c r="B4467" s="467">
        <v>6</v>
      </c>
      <c r="C4467" s="467">
        <v>1</v>
      </c>
      <c r="D4467" s="471">
        <v>2.5127506843456566</v>
      </c>
      <c r="E4467" s="471">
        <v>66.406862825198886</v>
      </c>
      <c r="F4467" s="467">
        <f>'2019 Actual plus Potential'!E4466</f>
        <v>11</v>
      </c>
    </row>
    <row r="4468" spans="1:6">
      <c r="A4468" s="467">
        <v>7</v>
      </c>
      <c r="B4468" s="467">
        <v>6</v>
      </c>
      <c r="C4468" s="467">
        <v>2</v>
      </c>
      <c r="D4468" s="471">
        <v>2.8157726317749625</v>
      </c>
      <c r="E4468" s="471">
        <v>44.598483605676194</v>
      </c>
      <c r="F4468" s="467">
        <f>'2019 Actual plus Potential'!E4467</f>
        <v>8</v>
      </c>
    </row>
    <row r="4469" spans="1:6">
      <c r="A4469" s="467">
        <v>7</v>
      </c>
      <c r="B4469" s="467">
        <v>6</v>
      </c>
      <c r="C4469" s="467">
        <v>3</v>
      </c>
      <c r="D4469" s="471">
        <v>19.328875244143937</v>
      </c>
      <c r="E4469" s="471">
        <v>60.379617877875738</v>
      </c>
      <c r="F4469" s="467">
        <f>'2019 Actual plus Potential'!E4468</f>
        <v>16</v>
      </c>
    </row>
    <row r="4470" spans="1:6">
      <c r="A4470" s="467">
        <v>7</v>
      </c>
      <c r="B4470" s="467">
        <v>6</v>
      </c>
      <c r="C4470" s="467">
        <v>4</v>
      </c>
      <c r="D4470" s="471">
        <v>22.175800483351001</v>
      </c>
      <c r="E4470" s="471">
        <v>34.534040582670393</v>
      </c>
      <c r="F4470" s="467">
        <f>'2019 Actual plus Potential'!E4469</f>
        <v>38</v>
      </c>
    </row>
    <row r="4471" spans="1:6">
      <c r="A4471" s="467">
        <v>7</v>
      </c>
      <c r="B4471" s="467">
        <v>6</v>
      </c>
      <c r="C4471" s="467">
        <v>5</v>
      </c>
      <c r="D4471" s="471">
        <v>10.282294949042452</v>
      </c>
      <c r="E4471" s="471">
        <v>6.9761155665448307</v>
      </c>
      <c r="F4471" s="467">
        <f>'2019 Actual plus Potential'!E4470</f>
        <v>52</v>
      </c>
    </row>
    <row r="4472" spans="1:6">
      <c r="A4472" s="467">
        <v>7</v>
      </c>
      <c r="B4472" s="467">
        <v>6</v>
      </c>
      <c r="C4472" s="467">
        <v>6</v>
      </c>
      <c r="D4472" s="471">
        <v>7.8936417240531993</v>
      </c>
      <c r="E4472" s="471">
        <v>5.8934800043001507</v>
      </c>
      <c r="F4472" s="467">
        <f>'2019 Actual plus Potential'!E4471</f>
        <v>46</v>
      </c>
    </row>
    <row r="4473" spans="1:6">
      <c r="A4473" s="467">
        <v>7</v>
      </c>
      <c r="B4473" s="467">
        <v>6</v>
      </c>
      <c r="C4473" s="467">
        <v>7</v>
      </c>
      <c r="D4473" s="471">
        <v>3.3048223329831252</v>
      </c>
      <c r="E4473" s="471">
        <v>15.095100032251128</v>
      </c>
      <c r="F4473" s="467">
        <f>'2019 Actual plus Potential'!E4472</f>
        <v>40</v>
      </c>
    </row>
    <row r="4474" spans="1:6">
      <c r="A4474" s="467">
        <v>7</v>
      </c>
      <c r="B4474" s="467">
        <v>6</v>
      </c>
      <c r="C4474" s="467">
        <v>8</v>
      </c>
      <c r="D4474" s="471">
        <v>3.9850875672731139</v>
      </c>
      <c r="E4474" s="471">
        <v>15.485443345517092</v>
      </c>
      <c r="F4474" s="467">
        <f>'2019 Actual plus Potential'!E4473</f>
        <v>44</v>
      </c>
    </row>
    <row r="4475" spans="1:6">
      <c r="A4475" s="467">
        <v>7</v>
      </c>
      <c r="B4475" s="467">
        <v>6</v>
      </c>
      <c r="C4475" s="467">
        <v>9</v>
      </c>
      <c r="D4475" s="471">
        <v>4.0328573308973965</v>
      </c>
      <c r="E4475" s="471">
        <v>7.9609697376908199</v>
      </c>
      <c r="F4475" s="467">
        <f>'2019 Actual plus Potential'!E4474</f>
        <v>42</v>
      </c>
    </row>
    <row r="4476" spans="1:6">
      <c r="A4476" s="467">
        <v>7</v>
      </c>
      <c r="B4476" s="467">
        <v>6</v>
      </c>
      <c r="C4476" s="467">
        <v>10</v>
      </c>
      <c r="D4476" s="471">
        <v>9.2879038335252098</v>
      </c>
      <c r="E4476" s="471">
        <v>7.1317835411739408</v>
      </c>
      <c r="F4476" s="467">
        <f>'2019 Actual plus Potential'!E4475</f>
        <v>38</v>
      </c>
    </row>
    <row r="4477" spans="1:6">
      <c r="A4477" s="467">
        <v>7</v>
      </c>
      <c r="B4477" s="467">
        <v>6</v>
      </c>
      <c r="C4477" s="467">
        <v>11</v>
      </c>
      <c r="D4477" s="471">
        <v>22.069209712659152</v>
      </c>
      <c r="E4477" s="471">
        <v>4.1341972156525477</v>
      </c>
      <c r="F4477" s="467">
        <f>'2019 Actual plus Potential'!E4476</f>
        <v>30</v>
      </c>
    </row>
    <row r="4478" spans="1:6">
      <c r="A4478" s="467">
        <v>7</v>
      </c>
      <c r="B4478" s="467">
        <v>6</v>
      </c>
      <c r="C4478" s="467">
        <v>12</v>
      </c>
      <c r="D4478" s="471">
        <v>15.392827973897367</v>
      </c>
      <c r="E4478" s="471">
        <v>4.373566061062137</v>
      </c>
      <c r="F4478" s="467">
        <f>'2019 Actual plus Potential'!E4477</f>
        <v>29</v>
      </c>
    </row>
    <row r="4479" spans="1:6">
      <c r="A4479" s="467">
        <v>7</v>
      </c>
      <c r="B4479" s="467">
        <v>6</v>
      </c>
      <c r="C4479" s="467">
        <v>13</v>
      </c>
      <c r="D4479" s="471">
        <v>10.887142433888435</v>
      </c>
      <c r="E4479" s="471">
        <v>2.963167275854655</v>
      </c>
      <c r="F4479" s="467">
        <f>'2019 Actual plus Potential'!E4478</f>
        <v>28</v>
      </c>
    </row>
    <row r="4480" spans="1:6">
      <c r="A4480" s="467">
        <v>7</v>
      </c>
      <c r="B4480" s="467">
        <v>6</v>
      </c>
      <c r="C4480" s="467">
        <v>14</v>
      </c>
      <c r="D4480" s="471">
        <v>10.025013818864617</v>
      </c>
      <c r="E4480" s="471">
        <v>3.9300296710384863</v>
      </c>
      <c r="F4480" s="467">
        <f>'2019 Actual plus Potential'!E4479</f>
        <v>25</v>
      </c>
    </row>
    <row r="4481" spans="1:6">
      <c r="A4481" s="467">
        <v>7</v>
      </c>
      <c r="B4481" s="467">
        <v>6</v>
      </c>
      <c r="C4481" s="467">
        <v>15</v>
      </c>
      <c r="D4481" s="471">
        <v>3.6569356472056223</v>
      </c>
      <c r="E4481" s="471">
        <v>0.84091996344872078</v>
      </c>
      <c r="F4481" s="467">
        <f>'2019 Actual plus Potential'!E4480</f>
        <v>19</v>
      </c>
    </row>
    <row r="4482" spans="1:6">
      <c r="A4482" s="467">
        <v>7</v>
      </c>
      <c r="B4482" s="467">
        <v>6</v>
      </c>
      <c r="C4482" s="467">
        <v>16</v>
      </c>
      <c r="D4482" s="471">
        <v>2.6432808676222614</v>
      </c>
      <c r="E4482" s="471">
        <v>0.17444200172006019</v>
      </c>
      <c r="F4482" s="467">
        <f>'2019 Actual plus Potential'!E4481</f>
        <v>19</v>
      </c>
    </row>
    <row r="4483" spans="1:6">
      <c r="A4483" s="467">
        <v>7</v>
      </c>
      <c r="B4483" s="467">
        <v>6</v>
      </c>
      <c r="C4483" s="467">
        <v>17</v>
      </c>
      <c r="D4483" s="471">
        <v>1.611329803374248</v>
      </c>
      <c r="E4483" s="471">
        <v>0.29490867555364436</v>
      </c>
      <c r="F4483" s="467">
        <f>'2019 Actual plus Potential'!E4482</f>
        <v>25</v>
      </c>
    </row>
    <row r="4484" spans="1:6">
      <c r="A4484" s="467">
        <v>7</v>
      </c>
      <c r="B4484" s="467">
        <v>6</v>
      </c>
      <c r="C4484" s="467">
        <v>18</v>
      </c>
      <c r="D4484" s="471">
        <v>1.8569552109292233</v>
      </c>
      <c r="E4484" s="471">
        <v>2.8927646742635993</v>
      </c>
      <c r="F4484" s="467">
        <f>'2019 Actual plus Potential'!E4483</f>
        <v>40</v>
      </c>
    </row>
    <row r="4485" spans="1:6">
      <c r="A4485" s="467">
        <v>7</v>
      </c>
      <c r="B4485" s="467">
        <v>6</v>
      </c>
      <c r="C4485" s="467">
        <v>19</v>
      </c>
      <c r="D4485" s="471">
        <v>1.019901732923423</v>
      </c>
      <c r="E4485" s="471">
        <v>32.770846538378841</v>
      </c>
      <c r="F4485" s="467">
        <f>'2019 Actual plus Potential'!E4484</f>
        <v>43</v>
      </c>
    </row>
    <row r="4486" spans="1:6">
      <c r="A4486" s="467">
        <v>7</v>
      </c>
      <c r="B4486" s="467">
        <v>6</v>
      </c>
      <c r="C4486" s="467">
        <v>20</v>
      </c>
      <c r="D4486" s="471">
        <v>2.4661808729618873</v>
      </c>
      <c r="E4486" s="471">
        <v>62.439285099978505</v>
      </c>
      <c r="F4486" s="467">
        <f>'2019 Actual plus Potential'!E4485</f>
        <v>33</v>
      </c>
    </row>
    <row r="4487" spans="1:6">
      <c r="A4487" s="467">
        <v>7</v>
      </c>
      <c r="B4487" s="467">
        <v>6</v>
      </c>
      <c r="C4487" s="467">
        <v>21</v>
      </c>
      <c r="D4487" s="471">
        <v>0</v>
      </c>
      <c r="E4487" s="471">
        <v>84.067746559879595</v>
      </c>
      <c r="F4487" s="467">
        <f>'2019 Actual plus Potential'!E4486</f>
        <v>27</v>
      </c>
    </row>
    <row r="4488" spans="1:6">
      <c r="A4488" s="467">
        <v>7</v>
      </c>
      <c r="B4488" s="467">
        <v>6</v>
      </c>
      <c r="C4488" s="467">
        <v>22</v>
      </c>
      <c r="D4488" s="471">
        <v>0</v>
      </c>
      <c r="E4488" s="471">
        <v>90.98597554289401</v>
      </c>
      <c r="F4488" s="467">
        <f>'2019 Actual plus Potential'!E4487</f>
        <v>32</v>
      </c>
    </row>
    <row r="4489" spans="1:6">
      <c r="A4489" s="467">
        <v>7</v>
      </c>
      <c r="B4489" s="467">
        <v>6</v>
      </c>
      <c r="C4489" s="467">
        <v>23</v>
      </c>
      <c r="D4489" s="471">
        <v>0</v>
      </c>
      <c r="E4489" s="471">
        <v>92.167956998494944</v>
      </c>
      <c r="F4489" s="467">
        <f>'2019 Actual plus Potential'!E4488</f>
        <v>26</v>
      </c>
    </row>
    <row r="4490" spans="1:6">
      <c r="A4490" s="467">
        <v>7</v>
      </c>
      <c r="B4490" s="467">
        <v>6</v>
      </c>
      <c r="C4490" s="467">
        <v>24</v>
      </c>
      <c r="D4490" s="471">
        <v>2.6702308683014906E-2</v>
      </c>
      <c r="E4490" s="471">
        <v>49.595503816383577</v>
      </c>
      <c r="F4490" s="467">
        <f>'2019 Actual plus Potential'!E4489</f>
        <v>47</v>
      </c>
    </row>
    <row r="4491" spans="1:6">
      <c r="A4491" s="467">
        <v>7</v>
      </c>
      <c r="B4491" s="467">
        <v>7</v>
      </c>
      <c r="C4491" s="467">
        <v>1</v>
      </c>
      <c r="D4491" s="471">
        <v>12.517020099417518</v>
      </c>
      <c r="E4491" s="471">
        <v>19.724462212427433</v>
      </c>
      <c r="F4491" s="467">
        <f>'2019 Actual plus Potential'!E4490</f>
        <v>73</v>
      </c>
    </row>
    <row r="4492" spans="1:6">
      <c r="A4492" s="467">
        <v>7</v>
      </c>
      <c r="B4492" s="467">
        <v>7</v>
      </c>
      <c r="C4492" s="467">
        <v>2</v>
      </c>
      <c r="D4492" s="471">
        <v>11.455917773308142</v>
      </c>
      <c r="E4492" s="471">
        <v>25.957439206622233</v>
      </c>
      <c r="F4492" s="467">
        <f>'2019 Actual plus Potential'!E4491</f>
        <v>83</v>
      </c>
    </row>
    <row r="4493" spans="1:6">
      <c r="A4493" s="467">
        <v>7</v>
      </c>
      <c r="B4493" s="467">
        <v>7</v>
      </c>
      <c r="C4493" s="467">
        <v>3</v>
      </c>
      <c r="D4493" s="471">
        <v>16.249398011821185</v>
      </c>
      <c r="E4493" s="471">
        <v>40.196756503977639</v>
      </c>
      <c r="F4493" s="467">
        <f>'2019 Actual plus Potential'!E4492</f>
        <v>87</v>
      </c>
    </row>
    <row r="4494" spans="1:6">
      <c r="A4494" s="467">
        <v>7</v>
      </c>
      <c r="B4494" s="467">
        <v>7</v>
      </c>
      <c r="C4494" s="467">
        <v>4</v>
      </c>
      <c r="D4494" s="471">
        <v>13.939554559488446</v>
      </c>
      <c r="E4494" s="471">
        <v>48.997863953988393</v>
      </c>
      <c r="F4494" s="467">
        <f>'2019 Actual plus Potential'!E4493</f>
        <v>79</v>
      </c>
    </row>
    <row r="4495" spans="1:6">
      <c r="A4495" s="467">
        <v>7</v>
      </c>
      <c r="B4495" s="467">
        <v>7</v>
      </c>
      <c r="C4495" s="467">
        <v>5</v>
      </c>
      <c r="D4495" s="471">
        <v>11.404453851485417</v>
      </c>
      <c r="E4495" s="471">
        <v>25.297219253923892</v>
      </c>
      <c r="F4495" s="467">
        <f>'2019 Actual plus Potential'!E4494</f>
        <v>70</v>
      </c>
    </row>
    <row r="4496" spans="1:6">
      <c r="A4496" s="467">
        <v>7</v>
      </c>
      <c r="B4496" s="467">
        <v>7</v>
      </c>
      <c r="C4496" s="467">
        <v>6</v>
      </c>
      <c r="D4496" s="471">
        <v>28.020245843334894</v>
      </c>
      <c r="E4496" s="471">
        <v>16.548522629542035</v>
      </c>
      <c r="F4496" s="467">
        <f>'2019 Actual plus Potential'!E4495</f>
        <v>59</v>
      </c>
    </row>
    <row r="4497" spans="1:6">
      <c r="A4497" s="467">
        <v>7</v>
      </c>
      <c r="B4497" s="467">
        <v>7</v>
      </c>
      <c r="C4497" s="467">
        <v>7</v>
      </c>
      <c r="D4497" s="471">
        <v>17.886442471103514</v>
      </c>
      <c r="E4497" s="471">
        <v>7.9750502580090306</v>
      </c>
      <c r="F4497" s="467">
        <f>'2019 Actual plus Potential'!E4496</f>
        <v>49</v>
      </c>
    </row>
    <row r="4498" spans="1:6">
      <c r="A4498" s="467">
        <v>7</v>
      </c>
      <c r="B4498" s="467">
        <v>7</v>
      </c>
      <c r="C4498" s="467">
        <v>8</v>
      </c>
      <c r="D4498" s="471">
        <v>38.575082953079679</v>
      </c>
      <c r="E4498" s="471">
        <v>2.0753122446785639</v>
      </c>
      <c r="F4498" s="467">
        <f>'2019 Actual plus Potential'!E4497</f>
        <v>44</v>
      </c>
    </row>
    <row r="4499" spans="1:6">
      <c r="A4499" s="467">
        <v>7</v>
      </c>
      <c r="B4499" s="467">
        <v>7</v>
      </c>
      <c r="C4499" s="467">
        <v>9</v>
      </c>
      <c r="D4499" s="471">
        <v>53.047710766965871</v>
      </c>
      <c r="E4499" s="471">
        <v>0.67977623091808215</v>
      </c>
      <c r="F4499" s="467">
        <f>'2019 Actual plus Potential'!E4498</f>
        <v>29</v>
      </c>
    </row>
    <row r="4500" spans="1:6">
      <c r="A4500" s="467">
        <v>7</v>
      </c>
      <c r="B4500" s="467">
        <v>7</v>
      </c>
      <c r="C4500" s="467">
        <v>10</v>
      </c>
      <c r="D4500" s="471">
        <v>45.807798920957154</v>
      </c>
      <c r="E4500" s="471">
        <v>1.590316544829069</v>
      </c>
      <c r="F4500" s="467">
        <f>'2019 Actual plus Potential'!E4499</f>
        <v>25</v>
      </c>
    </row>
    <row r="4501" spans="1:6">
      <c r="A4501" s="467">
        <v>7</v>
      </c>
      <c r="B4501" s="467">
        <v>7</v>
      </c>
      <c r="C4501" s="467">
        <v>11</v>
      </c>
      <c r="D4501" s="471">
        <v>67.156972691253031</v>
      </c>
      <c r="E4501" s="471">
        <v>4.8726422812298438</v>
      </c>
      <c r="F4501" s="467">
        <f>'2019 Actual plus Potential'!E4500</f>
        <v>17</v>
      </c>
    </row>
    <row r="4502" spans="1:6">
      <c r="A4502" s="467">
        <v>7</v>
      </c>
      <c r="B4502" s="467">
        <v>7</v>
      </c>
      <c r="C4502" s="467">
        <v>12</v>
      </c>
      <c r="D4502" s="471">
        <v>64.97414101561354</v>
      </c>
      <c r="E4502" s="471">
        <v>6.9010194581810369</v>
      </c>
      <c r="F4502" s="467">
        <f>'2019 Actual plus Potential'!E4501</f>
        <v>16</v>
      </c>
    </row>
    <row r="4503" spans="1:6">
      <c r="A4503" s="467">
        <v>7</v>
      </c>
      <c r="B4503" s="467">
        <v>7</v>
      </c>
      <c r="C4503" s="467">
        <v>13</v>
      </c>
      <c r="D4503" s="471">
        <v>65.526752182873636</v>
      </c>
      <c r="E4503" s="471">
        <v>10.545527467211352</v>
      </c>
      <c r="F4503" s="467">
        <f>'2019 Actual plus Potential'!E4502</f>
        <v>16</v>
      </c>
    </row>
    <row r="4504" spans="1:6">
      <c r="A4504" s="467">
        <v>7</v>
      </c>
      <c r="B4504" s="467">
        <v>7</v>
      </c>
      <c r="C4504" s="467">
        <v>14</v>
      </c>
      <c r="D4504" s="471">
        <v>73.830789965209988</v>
      </c>
      <c r="E4504" s="471">
        <v>18.470513652977854</v>
      </c>
      <c r="F4504" s="467">
        <f>'2019 Actual plus Potential'!E4503</f>
        <v>19</v>
      </c>
    </row>
    <row r="4505" spans="1:6">
      <c r="A4505" s="467">
        <v>7</v>
      </c>
      <c r="B4505" s="467">
        <v>7</v>
      </c>
      <c r="C4505" s="467">
        <v>15</v>
      </c>
      <c r="D4505" s="471">
        <v>108.37878334431856</v>
      </c>
      <c r="E4505" s="471">
        <v>33.197173403569124</v>
      </c>
      <c r="F4505" s="467">
        <f>'2019 Actual plus Potential'!E4504</f>
        <v>21</v>
      </c>
    </row>
    <row r="4506" spans="1:6">
      <c r="A4506" s="467">
        <v>7</v>
      </c>
      <c r="B4506" s="467">
        <v>7</v>
      </c>
      <c r="C4506" s="467">
        <v>16</v>
      </c>
      <c r="D4506" s="471">
        <v>73.643046203634711</v>
      </c>
      <c r="E4506" s="471">
        <v>32.125489357127499</v>
      </c>
      <c r="F4506" s="467">
        <f>'2019 Actual plus Potential'!E4505</f>
        <v>26</v>
      </c>
    </row>
    <row r="4507" spans="1:6">
      <c r="A4507" s="467">
        <v>7</v>
      </c>
      <c r="B4507" s="467">
        <v>7</v>
      </c>
      <c r="C4507" s="467">
        <v>17</v>
      </c>
      <c r="D4507" s="471">
        <v>43.874073597706513</v>
      </c>
      <c r="E4507" s="471">
        <v>47.754084659213071</v>
      </c>
      <c r="F4507" s="467">
        <f>'2019 Actual plus Potential'!E4506</f>
        <v>28</v>
      </c>
    </row>
    <row r="4508" spans="1:6">
      <c r="A4508" s="467">
        <v>7</v>
      </c>
      <c r="B4508" s="467">
        <v>7</v>
      </c>
      <c r="C4508" s="467">
        <v>18</v>
      </c>
      <c r="D4508" s="471">
        <v>45.950664328755209</v>
      </c>
      <c r="E4508" s="471">
        <v>59.701406149215224</v>
      </c>
      <c r="F4508" s="467">
        <f>'2019 Actual plus Potential'!E4507</f>
        <v>21</v>
      </c>
    </row>
    <row r="4509" spans="1:6">
      <c r="A4509" s="467">
        <v>7</v>
      </c>
      <c r="B4509" s="467">
        <v>7</v>
      </c>
      <c r="C4509" s="467">
        <v>19</v>
      </c>
      <c r="D4509" s="471">
        <v>43.551742282799935</v>
      </c>
      <c r="E4509" s="471">
        <v>38.464852504837665</v>
      </c>
      <c r="F4509" s="467">
        <f>'2019 Actual plus Potential'!E4508</f>
        <v>8</v>
      </c>
    </row>
    <row r="4510" spans="1:6">
      <c r="A4510" s="467">
        <v>7</v>
      </c>
      <c r="B4510" s="467">
        <v>7</v>
      </c>
      <c r="C4510" s="467">
        <v>20</v>
      </c>
      <c r="D4510" s="471">
        <v>31.856399065767434</v>
      </c>
      <c r="E4510" s="471">
        <v>43.379736347022146</v>
      </c>
      <c r="F4510" s="467">
        <f>'2019 Actual plus Potential'!E4509</f>
        <v>6</v>
      </c>
    </row>
    <row r="4511" spans="1:6">
      <c r="A4511" s="467">
        <v>7</v>
      </c>
      <c r="B4511" s="467">
        <v>7</v>
      </c>
      <c r="C4511" s="467">
        <v>21</v>
      </c>
      <c r="D4511" s="471">
        <v>65.801195401641081</v>
      </c>
      <c r="E4511" s="471">
        <v>48.050557837024286</v>
      </c>
      <c r="F4511" s="467">
        <f>'2019 Actual plus Potential'!E4510</f>
        <v>15</v>
      </c>
    </row>
    <row r="4512" spans="1:6">
      <c r="A4512" s="467">
        <v>7</v>
      </c>
      <c r="B4512" s="467">
        <v>7</v>
      </c>
      <c r="C4512" s="467">
        <v>22</v>
      </c>
      <c r="D4512" s="471">
        <v>144</v>
      </c>
      <c r="E4512" s="471">
        <v>52.645500967533863</v>
      </c>
      <c r="F4512" s="467">
        <f>'2019 Actual plus Potential'!E4511</f>
        <v>27</v>
      </c>
    </row>
    <row r="4513" spans="1:6">
      <c r="A4513" s="467">
        <v>7</v>
      </c>
      <c r="B4513" s="467">
        <v>7</v>
      </c>
      <c r="C4513" s="467">
        <v>23</v>
      </c>
      <c r="D4513" s="471">
        <v>71.186350903196526</v>
      </c>
      <c r="E4513" s="471">
        <v>34.136657009245326</v>
      </c>
      <c r="F4513" s="467">
        <f>'2019 Actual plus Potential'!E4512</f>
        <v>32</v>
      </c>
    </row>
    <row r="4514" spans="1:6">
      <c r="A4514" s="467">
        <v>7</v>
      </c>
      <c r="B4514" s="467">
        <v>7</v>
      </c>
      <c r="C4514" s="467">
        <v>24</v>
      </c>
      <c r="D4514" s="471">
        <v>21.032664088517471</v>
      </c>
      <c r="E4514" s="471">
        <v>77.912994678563749</v>
      </c>
      <c r="F4514" s="467">
        <f>'2019 Actual plus Potential'!E4513</f>
        <v>16</v>
      </c>
    </row>
    <row r="4515" spans="1:6">
      <c r="A4515" s="467">
        <v>7</v>
      </c>
      <c r="B4515" s="467">
        <v>8</v>
      </c>
      <c r="C4515" s="467">
        <v>1</v>
      </c>
      <c r="D4515" s="471">
        <v>23.180904991398513</v>
      </c>
      <c r="E4515" s="471">
        <v>56.648279993549778</v>
      </c>
      <c r="F4515" s="467">
        <f>'2019 Actual plus Potential'!E4514</f>
        <v>11</v>
      </c>
    </row>
    <row r="4516" spans="1:6">
      <c r="A4516" s="467">
        <v>7</v>
      </c>
      <c r="B4516" s="467">
        <v>8</v>
      </c>
      <c r="C4516" s="467">
        <v>2</v>
      </c>
      <c r="D4516" s="471">
        <v>50.115195892992077</v>
      </c>
      <c r="E4516" s="471">
        <v>44.758845087078051</v>
      </c>
      <c r="F4516" s="467">
        <f>'2019 Actual plus Potential'!E4515</f>
        <v>4</v>
      </c>
    </row>
    <row r="4517" spans="1:6">
      <c r="A4517" s="467">
        <v>7</v>
      </c>
      <c r="B4517" s="467">
        <v>8</v>
      </c>
      <c r="C4517" s="467">
        <v>3</v>
      </c>
      <c r="D4517" s="471">
        <v>89.09209011123022</v>
      </c>
      <c r="E4517" s="471">
        <v>37.069316491077188</v>
      </c>
      <c r="F4517" s="467">
        <f>'2019 Actual plus Potential'!E4516</f>
        <v>3</v>
      </c>
    </row>
    <row r="4518" spans="1:6">
      <c r="A4518" s="467">
        <v>7</v>
      </c>
      <c r="B4518" s="467">
        <v>8</v>
      </c>
      <c r="C4518" s="467">
        <v>4</v>
      </c>
      <c r="D4518" s="471">
        <v>85.137612599877855</v>
      </c>
      <c r="E4518" s="471">
        <v>12.611452698344442</v>
      </c>
      <c r="F4518" s="467">
        <f>'2019 Actual plus Potential'!E4517</f>
        <v>21</v>
      </c>
    </row>
    <row r="4519" spans="1:6">
      <c r="A4519" s="467">
        <v>7</v>
      </c>
      <c r="B4519" s="467">
        <v>8</v>
      </c>
      <c r="C4519" s="467">
        <v>5</v>
      </c>
      <c r="D4519" s="471">
        <v>44.294236603702302</v>
      </c>
      <c r="E4519" s="471">
        <v>4.7865946570629969</v>
      </c>
      <c r="F4519" s="467">
        <f>'2019 Actual plus Potential'!E4518</f>
        <v>31</v>
      </c>
    </row>
    <row r="4520" spans="1:6">
      <c r="A4520" s="467">
        <v>7</v>
      </c>
      <c r="B4520" s="467">
        <v>8</v>
      </c>
      <c r="C4520" s="467">
        <v>6</v>
      </c>
      <c r="D4520" s="471">
        <v>33.948356843678788</v>
      </c>
      <c r="E4520" s="471">
        <v>1.2226585142980004</v>
      </c>
      <c r="F4520" s="467">
        <f>'2019 Actual plus Potential'!E4519</f>
        <v>36</v>
      </c>
    </row>
    <row r="4521" spans="1:6">
      <c r="A4521" s="467">
        <v>7</v>
      </c>
      <c r="B4521" s="467">
        <v>8</v>
      </c>
      <c r="C4521" s="467">
        <v>7</v>
      </c>
      <c r="D4521" s="471">
        <v>36.154423213352459</v>
      </c>
      <c r="E4521" s="471">
        <v>0.46152816598580954</v>
      </c>
      <c r="F4521" s="467">
        <f>'2019 Actual plus Potential'!E4520</f>
        <v>33</v>
      </c>
    </row>
    <row r="4522" spans="1:6">
      <c r="A4522" s="467">
        <v>7</v>
      </c>
      <c r="B4522" s="467">
        <v>8</v>
      </c>
      <c r="C4522" s="467">
        <v>8</v>
      </c>
      <c r="D4522" s="471">
        <v>69.218798481865221</v>
      </c>
      <c r="E4522" s="471">
        <v>0.67899397978929277</v>
      </c>
      <c r="F4522" s="467">
        <f>'2019 Actual plus Potential'!E4521</f>
        <v>13</v>
      </c>
    </row>
    <row r="4523" spans="1:6">
      <c r="A4523" s="467">
        <v>7</v>
      </c>
      <c r="B4523" s="467">
        <v>8</v>
      </c>
      <c r="C4523" s="467">
        <v>9</v>
      </c>
      <c r="D4523" s="471">
        <v>50.264193624058983</v>
      </c>
      <c r="E4523" s="471">
        <v>0.78616238443345521</v>
      </c>
      <c r="F4523" s="467">
        <f>'2019 Actual plus Potential'!E4522</f>
        <v>11</v>
      </c>
    </row>
    <row r="4524" spans="1:6">
      <c r="A4524" s="467">
        <v>7</v>
      </c>
      <c r="B4524" s="467">
        <v>8</v>
      </c>
      <c r="C4524" s="467">
        <v>10</v>
      </c>
      <c r="D4524" s="471">
        <v>66.504532245247489</v>
      </c>
      <c r="E4524" s="471">
        <v>0.67038921737260826</v>
      </c>
      <c r="F4524" s="467">
        <f>'2019 Actual plus Potential'!E4523</f>
        <v>3</v>
      </c>
    </row>
    <row r="4525" spans="1:6">
      <c r="A4525" s="467">
        <v>7</v>
      </c>
      <c r="B4525" s="467">
        <v>8</v>
      </c>
      <c r="C4525" s="467">
        <v>11</v>
      </c>
      <c r="D4525" s="471">
        <v>73.597917176303156</v>
      </c>
      <c r="E4525" s="471">
        <v>0.11029740915932057</v>
      </c>
      <c r="F4525" s="467">
        <f>'2019 Actual plus Potential'!E4524</f>
        <v>2</v>
      </c>
    </row>
    <row r="4526" spans="1:6">
      <c r="A4526" s="467">
        <v>7</v>
      </c>
      <c r="B4526" s="467">
        <v>8</v>
      </c>
      <c r="C4526" s="467">
        <v>12</v>
      </c>
      <c r="D4526" s="471">
        <v>70.700692002669072</v>
      </c>
      <c r="E4526" s="471">
        <v>1.3329559234573209</v>
      </c>
      <c r="F4526" s="467">
        <f>'2019 Actual plus Potential'!E4525</f>
        <v>3</v>
      </c>
    </row>
    <row r="4527" spans="1:6">
      <c r="A4527" s="467">
        <v>7</v>
      </c>
      <c r="B4527" s="467">
        <v>8</v>
      </c>
      <c r="C4527" s="467">
        <v>13</v>
      </c>
      <c r="D4527" s="471">
        <v>57.858026652419177</v>
      </c>
      <c r="E4527" s="471">
        <v>0.76504160395613852</v>
      </c>
      <c r="F4527" s="467">
        <f>'2019 Actual plus Potential'!E4526</f>
        <v>3</v>
      </c>
    </row>
    <row r="4528" spans="1:6">
      <c r="A4528" s="467">
        <v>7</v>
      </c>
      <c r="B4528" s="467">
        <v>8</v>
      </c>
      <c r="C4528" s="467">
        <v>14</v>
      </c>
      <c r="D4528" s="471">
        <v>42.171554031600358</v>
      </c>
      <c r="E4528" s="471">
        <v>0.39112556439475382</v>
      </c>
      <c r="F4528" s="467">
        <f>'2019 Actual plus Potential'!E4527</f>
        <v>10</v>
      </c>
    </row>
    <row r="4529" spans="1:6">
      <c r="A4529" s="467">
        <v>7</v>
      </c>
      <c r="B4529" s="467">
        <v>8</v>
      </c>
      <c r="C4529" s="467">
        <v>15</v>
      </c>
      <c r="D4529" s="471">
        <v>18.233861921408533</v>
      </c>
      <c r="E4529" s="471">
        <v>0.13845844979574287</v>
      </c>
      <c r="F4529" s="467">
        <f>'2019 Actual plus Potential'!E4528</f>
        <v>1</v>
      </c>
    </row>
    <row r="4530" spans="1:6">
      <c r="A4530" s="467">
        <v>7</v>
      </c>
      <c r="B4530" s="467">
        <v>8</v>
      </c>
      <c r="C4530" s="467">
        <v>16</v>
      </c>
      <c r="D4530" s="471">
        <v>22.294468879711562</v>
      </c>
      <c r="E4530" s="471">
        <v>0.78538013330466572</v>
      </c>
      <c r="F4530" s="467">
        <f>'2019 Actual plus Potential'!E4529</f>
        <v>1</v>
      </c>
    </row>
    <row r="4531" spans="1:6">
      <c r="A4531" s="467">
        <v>7</v>
      </c>
      <c r="B4531" s="467">
        <v>8</v>
      </c>
      <c r="C4531" s="467">
        <v>17</v>
      </c>
      <c r="D4531" s="471">
        <v>22.180872286509075</v>
      </c>
      <c r="E4531" s="471">
        <v>0.67977623091808215</v>
      </c>
      <c r="F4531" s="467">
        <f>'2019 Actual plus Potential'!E4530</f>
        <v>6</v>
      </c>
    </row>
    <row r="4532" spans="1:6">
      <c r="A4532" s="467">
        <v>7</v>
      </c>
      <c r="B4532" s="467">
        <v>8</v>
      </c>
      <c r="C4532" s="467">
        <v>18</v>
      </c>
      <c r="D4532" s="471">
        <v>11.136673799125093</v>
      </c>
      <c r="E4532" s="471">
        <v>1.9071282519888197</v>
      </c>
      <c r="F4532" s="467">
        <f>'2019 Actual plus Potential'!E4531</f>
        <v>11</v>
      </c>
    </row>
    <row r="4533" spans="1:6">
      <c r="A4533" s="467">
        <v>7</v>
      </c>
      <c r="B4533" s="467">
        <v>8</v>
      </c>
      <c r="C4533" s="467">
        <v>19</v>
      </c>
      <c r="D4533" s="471">
        <v>20.143379571440292</v>
      </c>
      <c r="E4533" s="471">
        <v>10.180216190066654</v>
      </c>
      <c r="F4533" s="467">
        <f>'2019 Actual plus Potential'!E4532</f>
        <v>12</v>
      </c>
    </row>
    <row r="4534" spans="1:6">
      <c r="A4534" s="467">
        <v>7</v>
      </c>
      <c r="B4534" s="467">
        <v>8</v>
      </c>
      <c r="C4534" s="467">
        <v>20</v>
      </c>
      <c r="D4534" s="471">
        <v>52.459901088479533</v>
      </c>
      <c r="E4534" s="471">
        <v>24.339743872285531</v>
      </c>
      <c r="F4534" s="467">
        <f>'2019 Actual plus Potential'!E4533</f>
        <v>3</v>
      </c>
    </row>
    <row r="4535" spans="1:6">
      <c r="A4535" s="467">
        <v>7</v>
      </c>
      <c r="B4535" s="467">
        <v>8</v>
      </c>
      <c r="C4535" s="467">
        <v>21</v>
      </c>
      <c r="D4535" s="471">
        <v>73.80000980271808</v>
      </c>
      <c r="E4535" s="471">
        <v>33.959868254138897</v>
      </c>
      <c r="F4535" s="467">
        <f>'2019 Actual plus Potential'!E4534</f>
        <v>4</v>
      </c>
    </row>
    <row r="4536" spans="1:6">
      <c r="A4536" s="467">
        <v>7</v>
      </c>
      <c r="B4536" s="467">
        <v>8</v>
      </c>
      <c r="C4536" s="467">
        <v>22</v>
      </c>
      <c r="D4536" s="471">
        <v>53.91721444568104</v>
      </c>
      <c r="E4536" s="471">
        <v>49.385078262739192</v>
      </c>
      <c r="F4536" s="467">
        <f>'2019 Actual plus Potential'!E4535</f>
        <v>1</v>
      </c>
    </row>
    <row r="4537" spans="1:6">
      <c r="A4537" s="467">
        <v>7</v>
      </c>
      <c r="B4537" s="467">
        <v>8</v>
      </c>
      <c r="C4537" s="467">
        <v>23</v>
      </c>
      <c r="D4537" s="471">
        <v>19.933689816988146</v>
      </c>
      <c r="E4537" s="471">
        <v>33.111125779402279</v>
      </c>
      <c r="F4537" s="467">
        <f>'2019 Actual plus Potential'!E4536</f>
        <v>0</v>
      </c>
    </row>
    <row r="4538" spans="1:6">
      <c r="A4538" s="467">
        <v>7</v>
      </c>
      <c r="B4538" s="467">
        <v>8</v>
      </c>
      <c r="C4538" s="467">
        <v>24</v>
      </c>
      <c r="D4538" s="471">
        <v>14.456807950753108</v>
      </c>
      <c r="E4538" s="471">
        <v>28.136790851429801</v>
      </c>
      <c r="F4538" s="467">
        <f>'2019 Actual plus Potential'!E4537</f>
        <v>0</v>
      </c>
    </row>
    <row r="4539" spans="1:6">
      <c r="A4539" s="467">
        <v>7</v>
      </c>
      <c r="B4539" s="467">
        <v>9</v>
      </c>
      <c r="C4539" s="467">
        <v>1</v>
      </c>
      <c r="D4539" s="471">
        <v>8.3422529269732486</v>
      </c>
      <c r="E4539" s="471">
        <v>29.97742775747151</v>
      </c>
      <c r="F4539" s="467">
        <f>'2019 Actual plus Potential'!E4538</f>
        <v>0</v>
      </c>
    </row>
    <row r="4540" spans="1:6">
      <c r="A4540" s="467">
        <v>7</v>
      </c>
      <c r="B4540" s="467">
        <v>9</v>
      </c>
      <c r="C4540" s="467">
        <v>2</v>
      </c>
      <c r="D4540" s="471">
        <v>25.397895521217524</v>
      </c>
      <c r="E4540" s="471">
        <v>26.601231885615999</v>
      </c>
      <c r="F4540" s="467">
        <f>'2019 Actual plus Potential'!E4539</f>
        <v>0</v>
      </c>
    </row>
    <row r="4541" spans="1:6">
      <c r="A4541" s="467">
        <v>7</v>
      </c>
      <c r="B4541" s="467">
        <v>9</v>
      </c>
      <c r="C4541" s="467">
        <v>3</v>
      </c>
      <c r="D4541" s="471">
        <v>69.532521961831975</v>
      </c>
      <c r="E4541" s="471">
        <v>24.35930015050527</v>
      </c>
      <c r="F4541" s="467">
        <f>'2019 Actual plus Potential'!E4540</f>
        <v>0</v>
      </c>
    </row>
    <row r="4542" spans="1:6">
      <c r="A4542" s="467">
        <v>7</v>
      </c>
      <c r="B4542" s="467">
        <v>9</v>
      </c>
      <c r="C4542" s="467">
        <v>4</v>
      </c>
      <c r="D4542" s="471">
        <v>71.20614194593233</v>
      </c>
      <c r="E4542" s="471">
        <v>18.720051763061708</v>
      </c>
      <c r="F4542" s="467">
        <f>'2019 Actual plus Potential'!E4541</f>
        <v>4</v>
      </c>
    </row>
    <row r="4543" spans="1:6">
      <c r="A4543" s="467">
        <v>7</v>
      </c>
      <c r="B4543" s="467">
        <v>9</v>
      </c>
      <c r="C4543" s="467">
        <v>5</v>
      </c>
      <c r="D4543" s="471">
        <v>67.855524155765565</v>
      </c>
      <c r="E4543" s="471">
        <v>35.838835465491293</v>
      </c>
      <c r="F4543" s="467">
        <f>'2019 Actual plus Potential'!E4542</f>
        <v>11</v>
      </c>
    </row>
    <row r="4544" spans="1:6">
      <c r="A4544" s="467">
        <v>7</v>
      </c>
      <c r="B4544" s="467">
        <v>9</v>
      </c>
      <c r="C4544" s="467">
        <v>6</v>
      </c>
      <c r="D4544" s="471">
        <v>112.86862060957263</v>
      </c>
      <c r="E4544" s="471">
        <v>45.246969791442694</v>
      </c>
      <c r="F4544" s="467">
        <f>'2019 Actual plus Potential'!E4543</f>
        <v>6</v>
      </c>
    </row>
    <row r="4545" spans="1:6">
      <c r="A4545" s="467">
        <v>7</v>
      </c>
      <c r="B4545" s="467">
        <v>9</v>
      </c>
      <c r="C4545" s="467">
        <v>7</v>
      </c>
      <c r="D4545" s="471">
        <v>139.11795777847664</v>
      </c>
      <c r="E4545" s="471">
        <v>28.019453182111373</v>
      </c>
      <c r="F4545" s="467">
        <f>'2019 Actual plus Potential'!E4544</f>
        <v>4</v>
      </c>
    </row>
    <row r="4546" spans="1:6">
      <c r="A4546" s="467">
        <v>7</v>
      </c>
      <c r="B4546" s="467">
        <v>9</v>
      </c>
      <c r="C4546" s="467">
        <v>8</v>
      </c>
      <c r="D4546" s="471">
        <v>127.58819609127657</v>
      </c>
      <c r="E4546" s="471">
        <v>37.824188830359063</v>
      </c>
      <c r="F4546" s="467">
        <f>'2019 Actual plus Potential'!E4545</f>
        <v>4</v>
      </c>
    </row>
    <row r="4547" spans="1:6">
      <c r="A4547" s="467">
        <v>7</v>
      </c>
      <c r="B4547" s="467">
        <v>9</v>
      </c>
      <c r="C4547" s="467">
        <v>9</v>
      </c>
      <c r="D4547" s="471">
        <v>109.23767623235233</v>
      </c>
      <c r="E4547" s="471">
        <v>36.88861648032681</v>
      </c>
      <c r="F4547" s="467">
        <f>'2019 Actual plus Potential'!E4546</f>
        <v>4</v>
      </c>
    </row>
    <row r="4548" spans="1:6">
      <c r="A4548" s="467">
        <v>7</v>
      </c>
      <c r="B4548" s="467">
        <v>9</v>
      </c>
      <c r="C4548" s="467">
        <v>10</v>
      </c>
      <c r="D4548" s="471">
        <v>90.350641994366455</v>
      </c>
      <c r="E4548" s="471">
        <v>32.318705385938507</v>
      </c>
      <c r="F4548" s="467">
        <f>'2019 Actual plus Potential'!E4547</f>
        <v>1</v>
      </c>
    </row>
    <row r="4549" spans="1:6">
      <c r="A4549" s="467">
        <v>7</v>
      </c>
      <c r="B4549" s="467">
        <v>9</v>
      </c>
      <c r="C4549" s="467">
        <v>11</v>
      </c>
      <c r="D4549" s="471">
        <v>70.235096233408612</v>
      </c>
      <c r="E4549" s="471">
        <v>32.202149967748873</v>
      </c>
      <c r="F4549" s="467">
        <f>'2019 Actual plus Potential'!E4548</f>
        <v>0</v>
      </c>
    </row>
    <row r="4550" spans="1:6">
      <c r="A4550" s="467">
        <v>7</v>
      </c>
      <c r="B4550" s="467">
        <v>9</v>
      </c>
      <c r="C4550" s="467">
        <v>12</v>
      </c>
      <c r="D4550" s="471">
        <v>68.135939951486606</v>
      </c>
      <c r="E4550" s="471">
        <v>30.000895291335198</v>
      </c>
      <c r="F4550" s="467">
        <f>'2019 Actual plus Potential'!E4549</f>
        <v>1</v>
      </c>
    </row>
    <row r="4551" spans="1:6">
      <c r="A4551" s="467">
        <v>7</v>
      </c>
      <c r="B4551" s="467">
        <v>9</v>
      </c>
      <c r="C4551" s="467">
        <v>13</v>
      </c>
      <c r="D4551" s="471">
        <v>69.663930293069498</v>
      </c>
      <c r="E4551" s="471">
        <v>25.728239625886907</v>
      </c>
      <c r="F4551" s="467">
        <f>'2019 Actual plus Potential'!E4550</f>
        <v>6</v>
      </c>
    </row>
    <row r="4552" spans="1:6">
      <c r="A4552" s="467">
        <v>7</v>
      </c>
      <c r="B4552" s="467">
        <v>9</v>
      </c>
      <c r="C4552" s="467">
        <v>14</v>
      </c>
      <c r="D4552" s="471">
        <v>78.08756931624535</v>
      </c>
      <c r="E4552" s="471">
        <v>16.317758546549129</v>
      </c>
      <c r="F4552" s="467">
        <f>'2019 Actual plus Potential'!E4551</f>
        <v>9</v>
      </c>
    </row>
    <row r="4553" spans="1:6">
      <c r="A4553" s="467">
        <v>7</v>
      </c>
      <c r="B4553" s="467">
        <v>9</v>
      </c>
      <c r="C4553" s="467">
        <v>15</v>
      </c>
      <c r="D4553" s="471">
        <v>64.384751590197197</v>
      </c>
      <c r="E4553" s="471">
        <v>9.9776131477101693</v>
      </c>
      <c r="F4553" s="467">
        <f>'2019 Actual plus Potential'!E4552</f>
        <v>11</v>
      </c>
    </row>
    <row r="4554" spans="1:6">
      <c r="A4554" s="467">
        <v>7</v>
      </c>
      <c r="B4554" s="467">
        <v>9</v>
      </c>
      <c r="C4554" s="467">
        <v>16</v>
      </c>
      <c r="D4554" s="471">
        <v>74.916449890504978</v>
      </c>
      <c r="E4554" s="471">
        <v>6.2572267791872722</v>
      </c>
      <c r="F4554" s="467">
        <f>'2019 Actual plus Potential'!E4553</f>
        <v>5</v>
      </c>
    </row>
    <row r="4555" spans="1:6">
      <c r="A4555" s="467">
        <v>7</v>
      </c>
      <c r="B4555" s="467">
        <v>9</v>
      </c>
      <c r="C4555" s="467">
        <v>17</v>
      </c>
      <c r="D4555" s="471">
        <v>59.221949212655083</v>
      </c>
      <c r="E4555" s="471">
        <v>7.0340021500752528</v>
      </c>
      <c r="F4555" s="467">
        <f>'2019 Actual plus Potential'!E4554</f>
        <v>7</v>
      </c>
    </row>
    <row r="4556" spans="1:6">
      <c r="A4556" s="467">
        <v>7</v>
      </c>
      <c r="B4556" s="467">
        <v>9</v>
      </c>
      <c r="C4556" s="467">
        <v>18</v>
      </c>
      <c r="D4556" s="471">
        <v>49.679817479099547</v>
      </c>
      <c r="E4556" s="471">
        <v>11.367673403569125</v>
      </c>
      <c r="F4556" s="467">
        <f>'2019 Actual plus Potential'!E4555</f>
        <v>5</v>
      </c>
    </row>
    <row r="4557" spans="1:6">
      <c r="A4557" s="467">
        <v>7</v>
      </c>
      <c r="B4557" s="467">
        <v>9</v>
      </c>
      <c r="C4557" s="467">
        <v>19</v>
      </c>
      <c r="D4557" s="471">
        <v>22.024597860263469</v>
      </c>
      <c r="E4557" s="471">
        <v>53.053053805633198</v>
      </c>
      <c r="F4557" s="467">
        <f>'2019 Actual plus Potential'!E4556</f>
        <v>4</v>
      </c>
    </row>
    <row r="4558" spans="1:6">
      <c r="A4558" s="467">
        <v>7</v>
      </c>
      <c r="B4558" s="467">
        <v>9</v>
      </c>
      <c r="C4558" s="467">
        <v>20</v>
      </c>
      <c r="D4558" s="471">
        <v>26.398654194363239</v>
      </c>
      <c r="E4558" s="471">
        <v>76.968035314986025</v>
      </c>
      <c r="F4558" s="467">
        <f>'2019 Actual plus Potential'!E4557</f>
        <v>0</v>
      </c>
    </row>
    <row r="4559" spans="1:6">
      <c r="A4559" s="467">
        <v>7</v>
      </c>
      <c r="B4559" s="467">
        <v>9</v>
      </c>
      <c r="C4559" s="467">
        <v>21</v>
      </c>
      <c r="D4559" s="471">
        <v>53.920814388567244</v>
      </c>
      <c r="E4559" s="471">
        <v>85.253639271124484</v>
      </c>
      <c r="F4559" s="467">
        <f>'2019 Actual plus Potential'!E4558</f>
        <v>0</v>
      </c>
    </row>
    <row r="4560" spans="1:6">
      <c r="A4560" s="467">
        <v>7</v>
      </c>
      <c r="B4560" s="467">
        <v>9</v>
      </c>
      <c r="C4560" s="467">
        <v>22</v>
      </c>
      <c r="D4560" s="471">
        <v>65.295125117596257</v>
      </c>
      <c r="E4560" s="471">
        <v>79.488448451945828</v>
      </c>
      <c r="F4560" s="467">
        <f>'2019 Actual plus Potential'!E4559</f>
        <v>0</v>
      </c>
    </row>
    <row r="4561" spans="1:6">
      <c r="A4561" s="467">
        <v>7</v>
      </c>
      <c r="B4561" s="467">
        <v>9</v>
      </c>
      <c r="C4561" s="467">
        <v>23</v>
      </c>
      <c r="D4561" s="471">
        <v>138.89311388051829</v>
      </c>
      <c r="E4561" s="471">
        <v>90.874895882605884</v>
      </c>
      <c r="F4561" s="467">
        <f>'2019 Actual plus Potential'!E4560</f>
        <v>0</v>
      </c>
    </row>
    <row r="4562" spans="1:6">
      <c r="A4562" s="467">
        <v>7</v>
      </c>
      <c r="B4562" s="467">
        <v>9</v>
      </c>
      <c r="C4562" s="467">
        <v>24</v>
      </c>
      <c r="D4562" s="471">
        <v>144</v>
      </c>
      <c r="E4562" s="471">
        <v>89.272845570844979</v>
      </c>
      <c r="F4562" s="467">
        <f>'2019 Actual plus Potential'!E4561</f>
        <v>0</v>
      </c>
    </row>
    <row r="4563" spans="1:6">
      <c r="A4563" s="467">
        <v>7</v>
      </c>
      <c r="B4563" s="467">
        <v>10</v>
      </c>
      <c r="C4563" s="467">
        <v>1</v>
      </c>
      <c r="D4563" s="471">
        <v>120.54653495598444</v>
      </c>
      <c r="E4563" s="471">
        <v>72.178311653407874</v>
      </c>
      <c r="F4563" s="467">
        <f>'2019 Actual plus Potential'!E4562</f>
        <v>8</v>
      </c>
    </row>
    <row r="4564" spans="1:6">
      <c r="A4564" s="467">
        <v>7</v>
      </c>
      <c r="B4564" s="467">
        <v>10</v>
      </c>
      <c r="C4564" s="467">
        <v>2</v>
      </c>
      <c r="D4564" s="471">
        <v>117.63368587476137</v>
      </c>
      <c r="E4564" s="471">
        <v>51.163917329606541</v>
      </c>
      <c r="F4564" s="467">
        <f>'2019 Actual plus Potential'!E4563</f>
        <v>20</v>
      </c>
    </row>
    <row r="4565" spans="1:6">
      <c r="A4565" s="467">
        <v>7</v>
      </c>
      <c r="B4565" s="467">
        <v>10</v>
      </c>
      <c r="C4565" s="467">
        <v>3</v>
      </c>
      <c r="D4565" s="471">
        <v>125.60599102518887</v>
      </c>
      <c r="E4565" s="471">
        <v>38.931856428725006</v>
      </c>
      <c r="F4565" s="467">
        <f>'2019 Actual plus Potential'!E4564</f>
        <v>19</v>
      </c>
    </row>
    <row r="4566" spans="1:6">
      <c r="A4566" s="467">
        <v>7</v>
      </c>
      <c r="B4566" s="467">
        <v>10</v>
      </c>
      <c r="C4566" s="467">
        <v>4</v>
      </c>
      <c r="D4566" s="471">
        <v>133.81473781789714</v>
      </c>
      <c r="E4566" s="471">
        <v>34.464420232208127</v>
      </c>
      <c r="F4566" s="467">
        <f>'2019 Actual plus Potential'!E4565</f>
        <v>5</v>
      </c>
    </row>
    <row r="4567" spans="1:6">
      <c r="A4567" s="467">
        <v>7</v>
      </c>
      <c r="B4567" s="467">
        <v>10</v>
      </c>
      <c r="C4567" s="467">
        <v>5</v>
      </c>
      <c r="D4567" s="471">
        <v>128.22322982384171</v>
      </c>
      <c r="E4567" s="471">
        <v>57.191944528058485</v>
      </c>
      <c r="F4567" s="467">
        <f>'2019 Actual plus Potential'!E4566</f>
        <v>10</v>
      </c>
    </row>
    <row r="4568" spans="1:6">
      <c r="A4568" s="467">
        <v>7</v>
      </c>
      <c r="B4568" s="467">
        <v>10</v>
      </c>
      <c r="C4568" s="467">
        <v>6</v>
      </c>
      <c r="D4568" s="471">
        <v>103.77046147824089</v>
      </c>
      <c r="E4568" s="471">
        <v>22.13614244248549</v>
      </c>
      <c r="F4568" s="467">
        <f>'2019 Actual plus Potential'!E4567</f>
        <v>28</v>
      </c>
    </row>
    <row r="4569" spans="1:6">
      <c r="A4569" s="467">
        <v>7</v>
      </c>
      <c r="B4569" s="467">
        <v>10</v>
      </c>
      <c r="C4569" s="467">
        <v>7</v>
      </c>
      <c r="D4569" s="471">
        <v>53.289719274096676</v>
      </c>
      <c r="E4569" s="471">
        <v>17.119565953558375</v>
      </c>
      <c r="F4569" s="467">
        <f>'2019 Actual plus Potential'!E4568</f>
        <v>31</v>
      </c>
    </row>
    <row r="4570" spans="1:6">
      <c r="A4570" s="467">
        <v>7</v>
      </c>
      <c r="B4570" s="467">
        <v>10</v>
      </c>
      <c r="C4570" s="467">
        <v>8</v>
      </c>
      <c r="D4570" s="471">
        <v>86.213419515008098</v>
      </c>
      <c r="E4570" s="471">
        <v>22.262867125349388</v>
      </c>
      <c r="F4570" s="467">
        <f>'2019 Actual plus Potential'!E4569</f>
        <v>33</v>
      </c>
    </row>
    <row r="4571" spans="1:6">
      <c r="A4571" s="467">
        <v>7</v>
      </c>
      <c r="B4571" s="467">
        <v>10</v>
      </c>
      <c r="C4571" s="467">
        <v>9</v>
      </c>
      <c r="D4571" s="471">
        <v>74.642878755834204</v>
      </c>
      <c r="E4571" s="471">
        <v>40.607438346592133</v>
      </c>
      <c r="F4571" s="467">
        <f>'2019 Actual plus Potential'!E4570</f>
        <v>27</v>
      </c>
    </row>
    <row r="4572" spans="1:6">
      <c r="A4572" s="467">
        <v>7</v>
      </c>
      <c r="B4572" s="467">
        <v>10</v>
      </c>
      <c r="C4572" s="467">
        <v>10</v>
      </c>
      <c r="D4572" s="471">
        <v>57.622765600754533</v>
      </c>
      <c r="E4572" s="471">
        <v>40.567543539023866</v>
      </c>
      <c r="F4572" s="467">
        <f>'2019 Actual plus Potential'!E4571</f>
        <v>14</v>
      </c>
    </row>
    <row r="4573" spans="1:6">
      <c r="A4573" s="467">
        <v>7</v>
      </c>
      <c r="B4573" s="467">
        <v>10</v>
      </c>
      <c r="C4573" s="467">
        <v>11</v>
      </c>
      <c r="D4573" s="471">
        <v>74.299937340689254</v>
      </c>
      <c r="E4573" s="471">
        <v>26.795230165555793</v>
      </c>
      <c r="F4573" s="467">
        <f>'2019 Actual plus Potential'!E4572</f>
        <v>12</v>
      </c>
    </row>
    <row r="4574" spans="1:6">
      <c r="A4574" s="467">
        <v>7</v>
      </c>
      <c r="B4574" s="467">
        <v>10</v>
      </c>
      <c r="C4574" s="467">
        <v>12</v>
      </c>
      <c r="D4574" s="471">
        <v>91.72118816012906</v>
      </c>
      <c r="E4574" s="471">
        <v>25.208824876370674</v>
      </c>
      <c r="F4574" s="467">
        <f>'2019 Actual plus Potential'!E4573</f>
        <v>7</v>
      </c>
    </row>
    <row r="4575" spans="1:6">
      <c r="A4575" s="467">
        <v>7</v>
      </c>
      <c r="B4575" s="467">
        <v>10</v>
      </c>
      <c r="C4575" s="467">
        <v>13</v>
      </c>
      <c r="D4575" s="471">
        <v>125.90158449889606</v>
      </c>
      <c r="E4575" s="471">
        <v>23.745233014405503</v>
      </c>
      <c r="F4575" s="467">
        <f>'2019 Actual plus Potential'!E4574</f>
        <v>6</v>
      </c>
    </row>
    <row r="4576" spans="1:6">
      <c r="A4576" s="467">
        <v>7</v>
      </c>
      <c r="B4576" s="467">
        <v>10</v>
      </c>
      <c r="C4576" s="467">
        <v>14</v>
      </c>
      <c r="D4576" s="471">
        <v>142.83797043257013</v>
      </c>
      <c r="E4576" s="471">
        <v>22.464687916577081</v>
      </c>
      <c r="F4576" s="467">
        <f>'2019 Actual plus Potential'!E4575</f>
        <v>6</v>
      </c>
    </row>
    <row r="4577" spans="1:6">
      <c r="A4577" s="467">
        <v>7</v>
      </c>
      <c r="B4577" s="467">
        <v>10</v>
      </c>
      <c r="C4577" s="467">
        <v>15</v>
      </c>
      <c r="D4577" s="471">
        <v>142.63459723590796</v>
      </c>
      <c r="E4577" s="471">
        <v>26.556643571274993</v>
      </c>
      <c r="F4577" s="467">
        <f>'2019 Actual plus Potential'!E4576</f>
        <v>16</v>
      </c>
    </row>
    <row r="4578" spans="1:6">
      <c r="A4578" s="467">
        <v>7</v>
      </c>
      <c r="B4578" s="467">
        <v>10</v>
      </c>
      <c r="C4578" s="467">
        <v>16</v>
      </c>
      <c r="D4578" s="471">
        <v>141.58310878889299</v>
      </c>
      <c r="E4578" s="471">
        <v>25.153285046226621</v>
      </c>
      <c r="F4578" s="467">
        <f>'2019 Actual plus Potential'!E4577</f>
        <v>7</v>
      </c>
    </row>
    <row r="4579" spans="1:6">
      <c r="A4579" s="467">
        <v>7</v>
      </c>
      <c r="B4579" s="467">
        <v>10</v>
      </c>
      <c r="C4579" s="467">
        <v>17</v>
      </c>
      <c r="D4579" s="471">
        <v>123.59831589870518</v>
      </c>
      <c r="E4579" s="471">
        <v>29.202999139969897</v>
      </c>
      <c r="F4579" s="467">
        <f>'2019 Actual plus Potential'!E4578</f>
        <v>2</v>
      </c>
    </row>
    <row r="4580" spans="1:6">
      <c r="A4580" s="467">
        <v>7</v>
      </c>
      <c r="B4580" s="467">
        <v>10</v>
      </c>
      <c r="C4580" s="467">
        <v>18</v>
      </c>
      <c r="D4580" s="471">
        <v>107.37858141699662</v>
      </c>
      <c r="E4580" s="471">
        <v>55.661861320146201</v>
      </c>
      <c r="F4580" s="467">
        <f>'2019 Actual plus Potential'!E4579</f>
        <v>1</v>
      </c>
    </row>
    <row r="4581" spans="1:6">
      <c r="A4581" s="467">
        <v>7</v>
      </c>
      <c r="B4581" s="467">
        <v>10</v>
      </c>
      <c r="C4581" s="467">
        <v>19</v>
      </c>
      <c r="D4581" s="471">
        <v>109.90612392921176</v>
      </c>
      <c r="E4581" s="471">
        <v>45.982285852504837</v>
      </c>
      <c r="F4581" s="467">
        <f>'2019 Actual plus Potential'!E4580</f>
        <v>0</v>
      </c>
    </row>
    <row r="4582" spans="1:6">
      <c r="A4582" s="467">
        <v>7</v>
      </c>
      <c r="B4582" s="467">
        <v>10</v>
      </c>
      <c r="C4582" s="467">
        <v>20</v>
      </c>
      <c r="D4582" s="471">
        <v>111.97949103016147</v>
      </c>
      <c r="E4582" s="471">
        <v>62.374358256288971</v>
      </c>
      <c r="F4582" s="467">
        <f>'2019 Actual plus Potential'!E4581</f>
        <v>0</v>
      </c>
    </row>
    <row r="4583" spans="1:6">
      <c r="A4583" s="467">
        <v>7</v>
      </c>
      <c r="B4583" s="467">
        <v>10</v>
      </c>
      <c r="C4583" s="467">
        <v>21</v>
      </c>
      <c r="D4583" s="471">
        <v>135.84770550389311</v>
      </c>
      <c r="E4583" s="471">
        <v>27.431200333261664</v>
      </c>
      <c r="F4583" s="467">
        <f>'2019 Actual plus Potential'!E4582</f>
        <v>0</v>
      </c>
    </row>
    <row r="4584" spans="1:6">
      <c r="A4584" s="467">
        <v>7</v>
      </c>
      <c r="B4584" s="467">
        <v>10</v>
      </c>
      <c r="C4584" s="467">
        <v>22</v>
      </c>
      <c r="D4584" s="471">
        <v>142.40987339443623</v>
      </c>
      <c r="E4584" s="471">
        <v>54.608169049666728</v>
      </c>
      <c r="F4584" s="467">
        <f>'2019 Actual plus Potential'!E4583</f>
        <v>11</v>
      </c>
    </row>
    <row r="4585" spans="1:6">
      <c r="A4585" s="467">
        <v>7</v>
      </c>
      <c r="B4585" s="467">
        <v>10</v>
      </c>
      <c r="C4585" s="467">
        <v>23</v>
      </c>
      <c r="D4585" s="471">
        <v>144</v>
      </c>
      <c r="E4585" s="471">
        <v>37.156928617501613</v>
      </c>
      <c r="F4585" s="467">
        <f>'2019 Actual plus Potential'!E4584</f>
        <v>25</v>
      </c>
    </row>
    <row r="4586" spans="1:6">
      <c r="A4586" s="467">
        <v>7</v>
      </c>
      <c r="B4586" s="467">
        <v>10</v>
      </c>
      <c r="C4586" s="467">
        <v>24</v>
      </c>
      <c r="D4586" s="471">
        <v>140.64222528637367</v>
      </c>
      <c r="E4586" s="471">
        <v>16.665078047731672</v>
      </c>
      <c r="F4586" s="467">
        <f>'2019 Actual plus Potential'!E4585</f>
        <v>41</v>
      </c>
    </row>
    <row r="4587" spans="1:6">
      <c r="A4587" s="467">
        <v>7</v>
      </c>
      <c r="B4587" s="467">
        <v>11</v>
      </c>
      <c r="C4587" s="467">
        <v>1</v>
      </c>
      <c r="D4587" s="471">
        <v>142.1352969100671</v>
      </c>
      <c r="E4587" s="471">
        <v>15.622337293055256</v>
      </c>
      <c r="F4587" s="467">
        <f>'2019 Actual plus Potential'!E4586</f>
        <v>58</v>
      </c>
    </row>
    <row r="4588" spans="1:6">
      <c r="A4588" s="467">
        <v>7</v>
      </c>
      <c r="B4588" s="467">
        <v>11</v>
      </c>
      <c r="C4588" s="467">
        <v>2</v>
      </c>
      <c r="D4588" s="471">
        <v>144</v>
      </c>
      <c r="E4588" s="471">
        <v>79.708261019135662</v>
      </c>
      <c r="F4588" s="467">
        <f>'2019 Actual plus Potential'!E4587</f>
        <v>50</v>
      </c>
    </row>
    <row r="4589" spans="1:6">
      <c r="A4589" s="467">
        <v>7</v>
      </c>
      <c r="B4589" s="467">
        <v>11</v>
      </c>
      <c r="C4589" s="467">
        <v>3</v>
      </c>
      <c r="D4589" s="471">
        <v>139.3893510991758</v>
      </c>
      <c r="E4589" s="471">
        <v>29.526068856159966</v>
      </c>
      <c r="F4589" s="467">
        <f>'2019 Actual plus Potential'!E4588</f>
        <v>33</v>
      </c>
    </row>
    <row r="4590" spans="1:6">
      <c r="A4590" s="467">
        <v>7</v>
      </c>
      <c r="B4590" s="467">
        <v>11</v>
      </c>
      <c r="C4590" s="467">
        <v>4</v>
      </c>
      <c r="D4590" s="471">
        <v>138.18421017088008</v>
      </c>
      <c r="E4590" s="471">
        <v>5.0502132874650609</v>
      </c>
      <c r="F4590" s="467">
        <f>'2019 Actual plus Potential'!E4589</f>
        <v>29</v>
      </c>
    </row>
    <row r="4591" spans="1:6">
      <c r="A4591" s="467">
        <v>7</v>
      </c>
      <c r="B4591" s="467">
        <v>11</v>
      </c>
      <c r="C4591" s="467">
        <v>5</v>
      </c>
      <c r="D4591" s="471">
        <v>144</v>
      </c>
      <c r="E4591" s="471">
        <v>13.635419425929905</v>
      </c>
      <c r="F4591" s="467">
        <f>'2019 Actual plus Potential'!E4590</f>
        <v>31</v>
      </c>
    </row>
    <row r="4592" spans="1:6">
      <c r="A4592" s="467">
        <v>7</v>
      </c>
      <c r="B4592" s="467">
        <v>11</v>
      </c>
      <c r="C4592" s="467">
        <v>6</v>
      </c>
      <c r="D4592" s="471">
        <v>144</v>
      </c>
      <c r="E4592" s="471">
        <v>8.2832572027520968</v>
      </c>
      <c r="F4592" s="467">
        <f>'2019 Actual plus Potential'!E4591</f>
        <v>34</v>
      </c>
    </row>
    <row r="4593" spans="1:6">
      <c r="A4593" s="467">
        <v>7</v>
      </c>
      <c r="B4593" s="467">
        <v>11</v>
      </c>
      <c r="C4593" s="467">
        <v>7</v>
      </c>
      <c r="D4593" s="471">
        <v>88.17459260340317</v>
      </c>
      <c r="E4593" s="471">
        <v>24.785627015695553</v>
      </c>
      <c r="F4593" s="467">
        <f>'2019 Actual plus Potential'!E4592</f>
        <v>27</v>
      </c>
    </row>
    <row r="4594" spans="1:6">
      <c r="A4594" s="467">
        <v>7</v>
      </c>
      <c r="B4594" s="467">
        <v>11</v>
      </c>
      <c r="C4594" s="467">
        <v>8</v>
      </c>
      <c r="D4594" s="471">
        <v>84.50336695442212</v>
      </c>
      <c r="E4594" s="471">
        <v>44.157293969038918</v>
      </c>
      <c r="F4594" s="467">
        <f>'2019 Actual plus Potential'!E4593</f>
        <v>19</v>
      </c>
    </row>
    <row r="4595" spans="1:6">
      <c r="A4595" s="467">
        <v>7</v>
      </c>
      <c r="B4595" s="467">
        <v>11</v>
      </c>
      <c r="C4595" s="467">
        <v>9</v>
      </c>
      <c r="D4595" s="471">
        <v>48.863255050736065</v>
      </c>
      <c r="E4595" s="471">
        <v>61.057829606536231</v>
      </c>
      <c r="F4595" s="467">
        <f>'2019 Actual plus Potential'!E4594</f>
        <v>10</v>
      </c>
    </row>
    <row r="4596" spans="1:6">
      <c r="A4596" s="467">
        <v>7</v>
      </c>
      <c r="B4596" s="467">
        <v>11</v>
      </c>
      <c r="C4596" s="467">
        <v>10</v>
      </c>
      <c r="D4596" s="471">
        <v>70.620128431476843</v>
      </c>
      <c r="E4596" s="471">
        <v>60.065152924102343</v>
      </c>
      <c r="F4596" s="467">
        <f>'2019 Actual plus Potential'!E4595</f>
        <v>11</v>
      </c>
    </row>
    <row r="4597" spans="1:6">
      <c r="A4597" s="467">
        <v>7</v>
      </c>
      <c r="B4597" s="467">
        <v>11</v>
      </c>
      <c r="C4597" s="467">
        <v>11</v>
      </c>
      <c r="D4597" s="471">
        <v>77.478317264944934</v>
      </c>
      <c r="E4597" s="471">
        <v>89.050686250268754</v>
      </c>
      <c r="F4597" s="467">
        <f>'2019 Actual plus Potential'!E4596</f>
        <v>6</v>
      </c>
    </row>
    <row r="4598" spans="1:6">
      <c r="A4598" s="467">
        <v>7</v>
      </c>
      <c r="B4598" s="467">
        <v>11</v>
      </c>
      <c r="C4598" s="467">
        <v>12</v>
      </c>
      <c r="D4598" s="471">
        <v>66.211406642078373</v>
      </c>
      <c r="E4598" s="471">
        <v>83.050820092453236</v>
      </c>
      <c r="F4598" s="467">
        <f>'2019 Actual plus Potential'!E4597</f>
        <v>2</v>
      </c>
    </row>
    <row r="4599" spans="1:6">
      <c r="A4599" s="467">
        <v>7</v>
      </c>
      <c r="B4599" s="467">
        <v>11</v>
      </c>
      <c r="C4599" s="467">
        <v>13</v>
      </c>
      <c r="D4599" s="471">
        <v>51.697373324367064</v>
      </c>
      <c r="E4599" s="471">
        <v>83.308962964953764</v>
      </c>
      <c r="F4599" s="467">
        <f>'2019 Actual plus Potential'!E4598</f>
        <v>0</v>
      </c>
    </row>
    <row r="4600" spans="1:6">
      <c r="A4600" s="467">
        <v>7</v>
      </c>
      <c r="B4600" s="467">
        <v>11</v>
      </c>
      <c r="C4600" s="467">
        <v>14</v>
      </c>
      <c r="D4600" s="471">
        <v>53.914832909262046</v>
      </c>
      <c r="E4600" s="471">
        <v>80.78542082347883</v>
      </c>
      <c r="F4600" s="467">
        <f>'2019 Actual plus Potential'!E4599</f>
        <v>0</v>
      </c>
    </row>
    <row r="4601" spans="1:6">
      <c r="A4601" s="467">
        <v>7</v>
      </c>
      <c r="B4601" s="467">
        <v>11</v>
      </c>
      <c r="C4601" s="467">
        <v>15</v>
      </c>
      <c r="D4601" s="471">
        <v>56.33892498533887</v>
      </c>
      <c r="E4601" s="471">
        <v>74.604854654912913</v>
      </c>
      <c r="F4601" s="467">
        <f>'2019 Actual plus Potential'!E4600</f>
        <v>0</v>
      </c>
    </row>
    <row r="4602" spans="1:6">
      <c r="A4602" s="467">
        <v>7</v>
      </c>
      <c r="B4602" s="467">
        <v>11</v>
      </c>
      <c r="C4602" s="467">
        <v>16</v>
      </c>
      <c r="D4602" s="471">
        <v>52.653241860925121</v>
      </c>
      <c r="E4602" s="471">
        <v>45.232889271124492</v>
      </c>
      <c r="F4602" s="467">
        <f>'2019 Actual plus Potential'!E4601</f>
        <v>0</v>
      </c>
    </row>
    <row r="4603" spans="1:6">
      <c r="A4603" s="467">
        <v>7</v>
      </c>
      <c r="B4603" s="467">
        <v>11</v>
      </c>
      <c r="C4603" s="467">
        <v>17</v>
      </c>
      <c r="D4603" s="471">
        <v>52.077432548433144</v>
      </c>
      <c r="E4603" s="471">
        <v>36.622651096538377</v>
      </c>
      <c r="F4603" s="467">
        <f>'2019 Actual plus Potential'!E4602</f>
        <v>0</v>
      </c>
    </row>
    <row r="4604" spans="1:6">
      <c r="A4604" s="467">
        <v>7</v>
      </c>
      <c r="B4604" s="467">
        <v>11</v>
      </c>
      <c r="C4604" s="467">
        <v>18</v>
      </c>
      <c r="D4604" s="471">
        <v>34.984998933514468</v>
      </c>
      <c r="E4604" s="471">
        <v>24.134794076542679</v>
      </c>
      <c r="F4604" s="467">
        <f>'2019 Actual plus Potential'!E4603</f>
        <v>0</v>
      </c>
    </row>
    <row r="4605" spans="1:6">
      <c r="A4605" s="467">
        <v>7</v>
      </c>
      <c r="B4605" s="467">
        <v>11</v>
      </c>
      <c r="C4605" s="467">
        <v>19</v>
      </c>
      <c r="D4605" s="471">
        <v>15.915009401908044</v>
      </c>
      <c r="E4605" s="471">
        <v>21.618292195226832</v>
      </c>
      <c r="F4605" s="467">
        <f>'2019 Actual plus Potential'!E4604</f>
        <v>0</v>
      </c>
    </row>
    <row r="4606" spans="1:6">
      <c r="A4606" s="467">
        <v>7</v>
      </c>
      <c r="B4606" s="467">
        <v>11</v>
      </c>
      <c r="C4606" s="467">
        <v>20</v>
      </c>
      <c r="D4606" s="471">
        <v>15.479146279382872</v>
      </c>
      <c r="E4606" s="471">
        <v>76.88433444420555</v>
      </c>
      <c r="F4606" s="467">
        <f>'2019 Actual plus Potential'!E4605</f>
        <v>0</v>
      </c>
    </row>
    <row r="4607" spans="1:6">
      <c r="A4607" s="467">
        <v>7</v>
      </c>
      <c r="B4607" s="467">
        <v>11</v>
      </c>
      <c r="C4607" s="467">
        <v>21</v>
      </c>
      <c r="D4607" s="471">
        <v>15.326386134593744</v>
      </c>
      <c r="E4607" s="471">
        <v>80.033677488712101</v>
      </c>
      <c r="F4607" s="467">
        <f>'2019 Actual plus Potential'!E4606</f>
        <v>0</v>
      </c>
    </row>
    <row r="4608" spans="1:6">
      <c r="A4608" s="467">
        <v>7</v>
      </c>
      <c r="B4608" s="467">
        <v>11</v>
      </c>
      <c r="C4608" s="467">
        <v>22</v>
      </c>
      <c r="D4608" s="471">
        <v>5.2013355388213505</v>
      </c>
      <c r="E4608" s="471">
        <v>79.299925929907545</v>
      </c>
      <c r="F4608" s="467">
        <f>'2019 Actual plus Potential'!E4607</f>
        <v>3</v>
      </c>
    </row>
    <row r="4609" spans="1:6">
      <c r="A4609" s="467">
        <v>7</v>
      </c>
      <c r="B4609" s="467">
        <v>11</v>
      </c>
      <c r="C4609" s="467">
        <v>23</v>
      </c>
      <c r="D4609" s="471">
        <v>3.8912387959086168</v>
      </c>
      <c r="E4609" s="471">
        <v>94.125149322726301</v>
      </c>
      <c r="F4609" s="467">
        <f>'2019 Actual plus Potential'!E4608</f>
        <v>0</v>
      </c>
    </row>
    <row r="4610" spans="1:6">
      <c r="A4610" s="467">
        <v>7</v>
      </c>
      <c r="B4610" s="467">
        <v>11</v>
      </c>
      <c r="C4610" s="467">
        <v>24</v>
      </c>
      <c r="D4610" s="471">
        <v>15.770617782328159</v>
      </c>
      <c r="E4610" s="471">
        <v>89.22825725650398</v>
      </c>
      <c r="F4610" s="467">
        <f>'2019 Actual plus Potential'!E4609</f>
        <v>0</v>
      </c>
    </row>
    <row r="4611" spans="1:6">
      <c r="A4611" s="467">
        <v>7</v>
      </c>
      <c r="B4611" s="467">
        <v>12</v>
      </c>
      <c r="C4611" s="467">
        <v>1</v>
      </c>
      <c r="D4611" s="471">
        <v>28.21260344051306</v>
      </c>
      <c r="E4611" s="471">
        <v>91.707211083637915</v>
      </c>
      <c r="F4611" s="467">
        <f>'2019 Actual plus Potential'!E4610</f>
        <v>0</v>
      </c>
    </row>
    <row r="4612" spans="1:6">
      <c r="A4612" s="467">
        <v>7</v>
      </c>
      <c r="B4612" s="467">
        <v>12</v>
      </c>
      <c r="C4612" s="467">
        <v>2</v>
      </c>
      <c r="D4612" s="471">
        <v>28.126793600207513</v>
      </c>
      <c r="E4612" s="471">
        <v>80.586729036766286</v>
      </c>
      <c r="F4612" s="467">
        <f>'2019 Actual plus Potential'!E4611</f>
        <v>4</v>
      </c>
    </row>
    <row r="4613" spans="1:6">
      <c r="A4613" s="467">
        <v>7</v>
      </c>
      <c r="B4613" s="467">
        <v>12</v>
      </c>
      <c r="C4613" s="467">
        <v>3</v>
      </c>
      <c r="D4613" s="471">
        <v>25.334118798979379</v>
      </c>
      <c r="E4613" s="471">
        <v>56.951793431520102</v>
      </c>
      <c r="F4613" s="467">
        <f>'2019 Actual plus Potential'!E4612</f>
        <v>36</v>
      </c>
    </row>
    <row r="4614" spans="1:6">
      <c r="A4614" s="467">
        <v>7</v>
      </c>
      <c r="B4614" s="467">
        <v>12</v>
      </c>
      <c r="C4614" s="467">
        <v>4</v>
      </c>
      <c r="D4614" s="471">
        <v>18.187345890484647</v>
      </c>
      <c r="E4614" s="471">
        <v>88.056445065577293</v>
      </c>
      <c r="F4614" s="467">
        <f>'2019 Actual plus Potential'!E4613</f>
        <v>56</v>
      </c>
    </row>
    <row r="4615" spans="1:6">
      <c r="A4615" s="467">
        <v>7</v>
      </c>
      <c r="B4615" s="467">
        <v>12</v>
      </c>
      <c r="C4615" s="467">
        <v>5</v>
      </c>
      <c r="D4615" s="471">
        <v>33.942538827259497</v>
      </c>
      <c r="E4615" s="471">
        <v>93.012788217587598</v>
      </c>
      <c r="F4615" s="467">
        <f>'2019 Actual plus Potential'!E4614</f>
        <v>60</v>
      </c>
    </row>
    <row r="4616" spans="1:6">
      <c r="A4616" s="467">
        <v>7</v>
      </c>
      <c r="B4616" s="467">
        <v>12</v>
      </c>
      <c r="C4616" s="467">
        <v>6</v>
      </c>
      <c r="D4616" s="471">
        <v>50.597365046265423</v>
      </c>
      <c r="E4616" s="471">
        <v>79.955452375833161</v>
      </c>
      <c r="F4616" s="467">
        <f>'2019 Actual plus Potential'!E4615</f>
        <v>54</v>
      </c>
    </row>
    <row r="4617" spans="1:6">
      <c r="A4617" s="467">
        <v>7</v>
      </c>
      <c r="B4617" s="467">
        <v>12</v>
      </c>
      <c r="C4617" s="467">
        <v>7</v>
      </c>
      <c r="D4617" s="471">
        <v>37.251977996596054</v>
      </c>
      <c r="E4617" s="471">
        <v>67.645166362072672</v>
      </c>
      <c r="F4617" s="467">
        <f>'2019 Actual plus Potential'!E4616</f>
        <v>27</v>
      </c>
    </row>
    <row r="4618" spans="1:6">
      <c r="A4618" s="467">
        <v>7</v>
      </c>
      <c r="B4618" s="467">
        <v>12</v>
      </c>
      <c r="C4618" s="467">
        <v>8</v>
      </c>
      <c r="D4618" s="471">
        <v>26.605998935653407</v>
      </c>
      <c r="E4618" s="471">
        <v>70.268054396903892</v>
      </c>
      <c r="F4618" s="467">
        <f>'2019 Actual plus Potential'!E4617</f>
        <v>13</v>
      </c>
    </row>
    <row r="4619" spans="1:6">
      <c r="A4619" s="467">
        <v>7</v>
      </c>
      <c r="B4619" s="467">
        <v>12</v>
      </c>
      <c r="C4619" s="467">
        <v>9</v>
      </c>
      <c r="D4619" s="471">
        <v>43.122636535862391</v>
      </c>
      <c r="E4619" s="471">
        <v>76.218638733605673</v>
      </c>
      <c r="F4619" s="467">
        <f>'2019 Actual plus Potential'!E4618</f>
        <v>9</v>
      </c>
    </row>
    <row r="4620" spans="1:6">
      <c r="A4620" s="467">
        <v>7</v>
      </c>
      <c r="B4620" s="467">
        <v>12</v>
      </c>
      <c r="C4620" s="467">
        <v>10</v>
      </c>
      <c r="D4620" s="471">
        <v>57.876238354597113</v>
      </c>
      <c r="E4620" s="471">
        <v>86.599111212642441</v>
      </c>
      <c r="F4620" s="467">
        <f>'2019 Actual plus Potential'!E4619</f>
        <v>6</v>
      </c>
    </row>
    <row r="4621" spans="1:6">
      <c r="A4621" s="467">
        <v>7</v>
      </c>
      <c r="B4621" s="467">
        <v>12</v>
      </c>
      <c r="C4621" s="467">
        <v>11</v>
      </c>
      <c r="D4621" s="471">
        <v>116.90658465154071</v>
      </c>
      <c r="E4621" s="471">
        <v>94.011722909051826</v>
      </c>
      <c r="F4621" s="467">
        <f>'2019 Actual plus Potential'!E4620</f>
        <v>1</v>
      </c>
    </row>
    <row r="4622" spans="1:6">
      <c r="A4622" s="467">
        <v>7</v>
      </c>
      <c r="B4622" s="467">
        <v>12</v>
      </c>
      <c r="C4622" s="467">
        <v>12</v>
      </c>
      <c r="D4622" s="471">
        <v>77.464558137463001</v>
      </c>
      <c r="E4622" s="471">
        <v>96.751948613201463</v>
      </c>
      <c r="F4622" s="467">
        <f>'2019 Actual plus Potential'!E4621</f>
        <v>0</v>
      </c>
    </row>
    <row r="4623" spans="1:6">
      <c r="A4623" s="467">
        <v>7</v>
      </c>
      <c r="B4623" s="467">
        <v>12</v>
      </c>
      <c r="C4623" s="467">
        <v>13</v>
      </c>
      <c r="D4623" s="471">
        <v>40.423876869710838</v>
      </c>
      <c r="E4623" s="471">
        <v>93.325688669103414</v>
      </c>
      <c r="F4623" s="467">
        <f>'2019 Actual plus Potential'!E4622</f>
        <v>0</v>
      </c>
    </row>
    <row r="4624" spans="1:6">
      <c r="A4624" s="467">
        <v>7</v>
      </c>
      <c r="B4624" s="467">
        <v>12</v>
      </c>
      <c r="C4624" s="467">
        <v>14</v>
      </c>
      <c r="D4624" s="471">
        <v>28.722113182382916</v>
      </c>
      <c r="E4624" s="471">
        <v>84.068528811008406</v>
      </c>
      <c r="F4624" s="467">
        <f>'2019 Actual plus Potential'!E4623</f>
        <v>1</v>
      </c>
    </row>
    <row r="4625" spans="1:6">
      <c r="A4625" s="467">
        <v>7</v>
      </c>
      <c r="B4625" s="467">
        <v>12</v>
      </c>
      <c r="C4625" s="467">
        <v>15</v>
      </c>
      <c r="D4625" s="471">
        <v>22.490135083727228</v>
      </c>
      <c r="E4625" s="471">
        <v>72.787685282734898</v>
      </c>
      <c r="F4625" s="467">
        <f>'2019 Actual plus Potential'!E4624</f>
        <v>2</v>
      </c>
    </row>
    <row r="4626" spans="1:6">
      <c r="A4626" s="467">
        <v>7</v>
      </c>
      <c r="B4626" s="467">
        <v>12</v>
      </c>
      <c r="C4626" s="467">
        <v>16</v>
      </c>
      <c r="D4626" s="471">
        <v>23.168194140878889</v>
      </c>
      <c r="E4626" s="471">
        <v>64.117996022360785</v>
      </c>
      <c r="F4626" s="467">
        <f>'2019 Actual plus Potential'!E4625</f>
        <v>2</v>
      </c>
    </row>
    <row r="4627" spans="1:6">
      <c r="A4627" s="467">
        <v>7</v>
      </c>
      <c r="B4627" s="467">
        <v>12</v>
      </c>
      <c r="C4627" s="467">
        <v>17</v>
      </c>
      <c r="D4627" s="471">
        <v>24.414303905444349</v>
      </c>
      <c r="E4627" s="471">
        <v>53.134407923027311</v>
      </c>
      <c r="F4627" s="467">
        <f>'2019 Actual plus Potential'!E4626</f>
        <v>6</v>
      </c>
    </row>
    <row r="4628" spans="1:6">
      <c r="A4628" s="467">
        <v>7</v>
      </c>
      <c r="B4628" s="467">
        <v>12</v>
      </c>
      <c r="C4628" s="467">
        <v>18</v>
      </c>
      <c r="D4628" s="471">
        <v>26.942902332915075</v>
      </c>
      <c r="E4628" s="471">
        <v>84.382993764781745</v>
      </c>
      <c r="F4628" s="467">
        <f>'2019 Actual plus Potential'!E4627</f>
        <v>8</v>
      </c>
    </row>
    <row r="4629" spans="1:6">
      <c r="A4629" s="467">
        <v>7</v>
      </c>
      <c r="B4629" s="467">
        <v>12</v>
      </c>
      <c r="C4629" s="467">
        <v>19</v>
      </c>
      <c r="D4629" s="471">
        <v>24.503771157042831</v>
      </c>
      <c r="E4629" s="471">
        <v>42.858757095248329</v>
      </c>
      <c r="F4629" s="467">
        <f>'2019 Actual plus Potential'!E4628</f>
        <v>12</v>
      </c>
    </row>
    <row r="4630" spans="1:6">
      <c r="A4630" s="467">
        <v>7</v>
      </c>
      <c r="B4630" s="467">
        <v>12</v>
      </c>
      <c r="C4630" s="467">
        <v>20</v>
      </c>
      <c r="D4630" s="471">
        <v>55.382089669076613</v>
      </c>
      <c r="E4630" s="471">
        <v>59.481593582025369</v>
      </c>
      <c r="F4630" s="467">
        <f>'2019 Actual plus Potential'!E4629</f>
        <v>15</v>
      </c>
    </row>
    <row r="4631" spans="1:6">
      <c r="A4631" s="467">
        <v>7</v>
      </c>
      <c r="B4631" s="467">
        <v>12</v>
      </c>
      <c r="C4631" s="467">
        <v>21</v>
      </c>
      <c r="D4631" s="471">
        <v>36.514588616839973</v>
      </c>
      <c r="E4631" s="471">
        <v>63.392849225972917</v>
      </c>
      <c r="F4631" s="467">
        <f>'2019 Actual plus Potential'!E4630</f>
        <v>13</v>
      </c>
    </row>
    <row r="4632" spans="1:6">
      <c r="A4632" s="467">
        <v>7</v>
      </c>
      <c r="B4632" s="467">
        <v>12</v>
      </c>
      <c r="C4632" s="467">
        <v>22</v>
      </c>
      <c r="D4632" s="471">
        <v>24.627260236775118</v>
      </c>
      <c r="E4632" s="471">
        <v>75.394146043861525</v>
      </c>
      <c r="F4632" s="467">
        <f>'2019 Actual plus Potential'!E4631</f>
        <v>13</v>
      </c>
    </row>
    <row r="4633" spans="1:6">
      <c r="A4633" s="467">
        <v>7</v>
      </c>
      <c r="B4633" s="467">
        <v>12</v>
      </c>
      <c r="C4633" s="467">
        <v>23</v>
      </c>
      <c r="D4633" s="471">
        <v>16.064973085609623</v>
      </c>
      <c r="E4633" s="471">
        <v>89.939323532573638</v>
      </c>
      <c r="F4633" s="467">
        <f>'2019 Actual plus Potential'!E4632</f>
        <v>4</v>
      </c>
    </row>
    <row r="4634" spans="1:6">
      <c r="A4634" s="467">
        <v>7</v>
      </c>
      <c r="B4634" s="467">
        <v>12</v>
      </c>
      <c r="C4634" s="467">
        <v>24</v>
      </c>
      <c r="D4634" s="471">
        <v>5.7624254831574726</v>
      </c>
      <c r="E4634" s="471">
        <v>99.047073425069868</v>
      </c>
      <c r="F4634" s="467">
        <f>'2019 Actual plus Potential'!E4633</f>
        <v>0</v>
      </c>
    </row>
    <row r="4635" spans="1:6">
      <c r="A4635" s="467">
        <v>7</v>
      </c>
      <c r="B4635" s="467">
        <v>13</v>
      </c>
      <c r="C4635" s="467">
        <v>1</v>
      </c>
      <c r="D4635" s="471">
        <v>7.1517678571902445</v>
      </c>
      <c r="E4635" s="471">
        <v>85.194970436465283</v>
      </c>
      <c r="F4635" s="467">
        <f>'2019 Actual plus Potential'!E4634</f>
        <v>0</v>
      </c>
    </row>
    <row r="4636" spans="1:6">
      <c r="A4636" s="467">
        <v>7</v>
      </c>
      <c r="B4636" s="467">
        <v>13</v>
      </c>
      <c r="C4636" s="467">
        <v>2</v>
      </c>
      <c r="D4636" s="471">
        <v>15.383739697758086</v>
      </c>
      <c r="E4636" s="471">
        <v>86.15792157600518</v>
      </c>
      <c r="F4636" s="467">
        <f>'2019 Actual plus Potential'!E4635</f>
        <v>0</v>
      </c>
    </row>
    <row r="4637" spans="1:6">
      <c r="A4637" s="467">
        <v>7</v>
      </c>
      <c r="B4637" s="467">
        <v>13</v>
      </c>
      <c r="C4637" s="467">
        <v>3</v>
      </c>
      <c r="D4637" s="471">
        <v>40.830607092712349</v>
      </c>
      <c r="E4637" s="471">
        <v>89.66788239088369</v>
      </c>
      <c r="F4637" s="467">
        <f>'2019 Actual plus Potential'!E4636</f>
        <v>0</v>
      </c>
    </row>
    <row r="4638" spans="1:6">
      <c r="A4638" s="467">
        <v>7</v>
      </c>
      <c r="B4638" s="467">
        <v>13</v>
      </c>
      <c r="C4638" s="467">
        <v>4</v>
      </c>
      <c r="D4638" s="471">
        <v>110.57462612758582</v>
      </c>
      <c r="E4638" s="471">
        <v>91.148683777682223</v>
      </c>
      <c r="F4638" s="467">
        <f>'2019 Actual plus Potential'!E4637</f>
        <v>0</v>
      </c>
    </row>
    <row r="4639" spans="1:6">
      <c r="A4639" s="467">
        <v>7</v>
      </c>
      <c r="B4639" s="467">
        <v>13</v>
      </c>
      <c r="C4639" s="467">
        <v>5</v>
      </c>
      <c r="D4639" s="471">
        <v>115.36565960548701</v>
      </c>
      <c r="E4639" s="471">
        <v>89.335425661148122</v>
      </c>
      <c r="F4639" s="467">
        <f>'2019 Actual plus Potential'!E4638</f>
        <v>0</v>
      </c>
    </row>
    <row r="4640" spans="1:6">
      <c r="A4640" s="467">
        <v>7</v>
      </c>
      <c r="B4640" s="467">
        <v>13</v>
      </c>
      <c r="C4640" s="467">
        <v>6</v>
      </c>
      <c r="D4640" s="471">
        <v>111.98444924263308</v>
      </c>
      <c r="E4640" s="471">
        <v>70.709244033541168</v>
      </c>
      <c r="F4640" s="467">
        <f>'2019 Actual plus Potential'!E4639</f>
        <v>0</v>
      </c>
    </row>
    <row r="4641" spans="1:6">
      <c r="A4641" s="467">
        <v>7</v>
      </c>
      <c r="B4641" s="467">
        <v>13</v>
      </c>
      <c r="C4641" s="467">
        <v>7</v>
      </c>
      <c r="D4641" s="471">
        <v>25.027232550254968</v>
      </c>
      <c r="E4641" s="471">
        <v>82.831789776392185</v>
      </c>
      <c r="F4641" s="467">
        <f>'2019 Actual plus Potential'!E4640</f>
        <v>0</v>
      </c>
    </row>
    <row r="4642" spans="1:6">
      <c r="A4642" s="467">
        <v>7</v>
      </c>
      <c r="B4642" s="467">
        <v>13</v>
      </c>
      <c r="C4642" s="467">
        <v>8</v>
      </c>
      <c r="D4642" s="471">
        <v>22.639667198891274</v>
      </c>
      <c r="E4642" s="471">
        <v>86.87289910771878</v>
      </c>
      <c r="F4642" s="467">
        <f>'2019 Actual plus Potential'!E4641</f>
        <v>2</v>
      </c>
    </row>
    <row r="4643" spans="1:6">
      <c r="A4643" s="467">
        <v>7</v>
      </c>
      <c r="B4643" s="467">
        <v>13</v>
      </c>
      <c r="C4643" s="467">
        <v>9</v>
      </c>
      <c r="D4643" s="471">
        <v>23.046634554516483</v>
      </c>
      <c r="E4643" s="471">
        <v>80.05166926467426</v>
      </c>
      <c r="F4643" s="467">
        <f>'2019 Actual plus Potential'!E4642</f>
        <v>1</v>
      </c>
    </row>
    <row r="4644" spans="1:6">
      <c r="A4644" s="467">
        <v>7</v>
      </c>
      <c r="B4644" s="467">
        <v>13</v>
      </c>
      <c r="C4644" s="467">
        <v>10</v>
      </c>
      <c r="D4644" s="471">
        <v>12.390614227552868</v>
      </c>
      <c r="E4644" s="471">
        <v>75.810303644377555</v>
      </c>
      <c r="F4644" s="467">
        <f>'2019 Actual plus Potential'!E4643</f>
        <v>0</v>
      </c>
    </row>
    <row r="4645" spans="1:6">
      <c r="A4645" s="467">
        <v>7</v>
      </c>
      <c r="B4645" s="467">
        <v>13</v>
      </c>
      <c r="C4645" s="467">
        <v>11</v>
      </c>
      <c r="D4645" s="471">
        <v>9.4404057332191833</v>
      </c>
      <c r="E4645" s="471">
        <v>60.277142980004299</v>
      </c>
      <c r="F4645" s="467">
        <f>'2019 Actual plus Potential'!E4644</f>
        <v>0</v>
      </c>
    </row>
    <row r="4646" spans="1:6">
      <c r="A4646" s="467">
        <v>7</v>
      </c>
      <c r="B4646" s="467">
        <v>13</v>
      </c>
      <c r="C4646" s="467">
        <v>12</v>
      </c>
      <c r="D4646" s="471">
        <v>7.0018702924440275</v>
      </c>
      <c r="E4646" s="471">
        <v>60.980386744786074</v>
      </c>
      <c r="F4646" s="467">
        <f>'2019 Actual plus Potential'!E4645</f>
        <v>0</v>
      </c>
    </row>
    <row r="4647" spans="1:6">
      <c r="A4647" s="467">
        <v>7</v>
      </c>
      <c r="B4647" s="467">
        <v>13</v>
      </c>
      <c r="C4647" s="467">
        <v>13</v>
      </c>
      <c r="D4647" s="471">
        <v>7.3298918557351911</v>
      </c>
      <c r="E4647" s="471">
        <v>69.874582079122774</v>
      </c>
      <c r="F4647" s="467">
        <f>'2019 Actual plus Potential'!E4646</f>
        <v>1</v>
      </c>
    </row>
    <row r="4648" spans="1:6">
      <c r="A4648" s="467">
        <v>7</v>
      </c>
      <c r="B4648" s="467">
        <v>13</v>
      </c>
      <c r="C4648" s="467">
        <v>14</v>
      </c>
      <c r="D4648" s="471">
        <v>12.322345389667614</v>
      </c>
      <c r="E4648" s="471">
        <v>65.504927273704581</v>
      </c>
      <c r="F4648" s="467">
        <f>'2019 Actual plus Potential'!E4647</f>
        <v>1</v>
      </c>
    </row>
    <row r="4649" spans="1:6">
      <c r="A4649" s="467">
        <v>7</v>
      </c>
      <c r="B4649" s="467">
        <v>13</v>
      </c>
      <c r="C4649" s="467">
        <v>15</v>
      </c>
      <c r="D4649" s="471">
        <v>13.306148486606254</v>
      </c>
      <c r="E4649" s="471">
        <v>82.319415287035042</v>
      </c>
      <c r="F4649" s="467">
        <f>'2019 Actual plus Potential'!E4648</f>
        <v>4</v>
      </c>
    </row>
    <row r="4650" spans="1:6">
      <c r="A4650" s="467">
        <v>7</v>
      </c>
      <c r="B4650" s="467">
        <v>13</v>
      </c>
      <c r="C4650" s="467">
        <v>16</v>
      </c>
      <c r="D4650" s="471">
        <v>14.224293410488999</v>
      </c>
      <c r="E4650" s="471">
        <v>71.418745807353261</v>
      </c>
      <c r="F4650" s="467">
        <f>'2019 Actual plus Potential'!E4649</f>
        <v>11</v>
      </c>
    </row>
    <row r="4651" spans="1:6">
      <c r="A4651" s="467">
        <v>7</v>
      </c>
      <c r="B4651" s="467">
        <v>13</v>
      </c>
      <c r="C4651" s="467">
        <v>17</v>
      </c>
      <c r="D4651" s="471">
        <v>8.1379446610318311</v>
      </c>
      <c r="E4651" s="471">
        <v>67.644384110943889</v>
      </c>
      <c r="F4651" s="467">
        <f>'2019 Actual plus Potential'!E4650</f>
        <v>21</v>
      </c>
    </row>
    <row r="4652" spans="1:6">
      <c r="A4652" s="467">
        <v>7</v>
      </c>
      <c r="B4652" s="467">
        <v>13</v>
      </c>
      <c r="C4652" s="467">
        <v>18</v>
      </c>
      <c r="D4652" s="471">
        <v>8.1167495903487961</v>
      </c>
      <c r="E4652" s="471">
        <v>47.238581165340783</v>
      </c>
      <c r="F4652" s="467">
        <f>'2019 Actual plus Potential'!E4651</f>
        <v>23</v>
      </c>
    </row>
    <row r="4653" spans="1:6">
      <c r="A4653" s="467">
        <v>7</v>
      </c>
      <c r="B4653" s="467">
        <v>13</v>
      </c>
      <c r="C4653" s="467">
        <v>19</v>
      </c>
      <c r="D4653" s="471">
        <v>17.614687687907395</v>
      </c>
      <c r="E4653" s="471">
        <v>52.896603579875297</v>
      </c>
      <c r="F4653" s="467">
        <f>'2019 Actual plus Potential'!E4652</f>
        <v>26</v>
      </c>
    </row>
    <row r="4654" spans="1:6">
      <c r="A4654" s="467">
        <v>7</v>
      </c>
      <c r="B4654" s="467">
        <v>13</v>
      </c>
      <c r="C4654" s="467">
        <v>20</v>
      </c>
      <c r="D4654" s="471">
        <v>15.327152079014327</v>
      </c>
      <c r="E4654" s="471">
        <v>30.158127768221888</v>
      </c>
      <c r="F4654" s="467">
        <f>'2019 Actual plus Potential'!E4653</f>
        <v>42</v>
      </c>
    </row>
    <row r="4655" spans="1:6">
      <c r="A4655" s="467">
        <v>7</v>
      </c>
      <c r="B4655" s="467">
        <v>13</v>
      </c>
      <c r="C4655" s="467">
        <v>21</v>
      </c>
      <c r="D4655" s="471">
        <v>13.098749346018238</v>
      </c>
      <c r="E4655" s="471">
        <v>28.885405181681357</v>
      </c>
      <c r="F4655" s="467">
        <f>'2019 Actual plus Potential'!E4654</f>
        <v>33</v>
      </c>
    </row>
    <row r="4656" spans="1:6">
      <c r="A4656" s="467">
        <v>7</v>
      </c>
      <c r="B4656" s="467">
        <v>13</v>
      </c>
      <c r="C4656" s="467">
        <v>22</v>
      </c>
      <c r="D4656" s="471">
        <v>10.793361479863469</v>
      </c>
      <c r="E4656" s="471">
        <v>36.816649376478175</v>
      </c>
      <c r="F4656" s="467">
        <f>'2019 Actual plus Potential'!E4655</f>
        <v>34</v>
      </c>
    </row>
    <row r="4657" spans="1:6">
      <c r="A4657" s="467">
        <v>7</v>
      </c>
      <c r="B4657" s="467">
        <v>13</v>
      </c>
      <c r="C4657" s="467">
        <v>23</v>
      </c>
      <c r="D4657" s="471">
        <v>3.1324961971546639</v>
      </c>
      <c r="E4657" s="471">
        <v>27.785560094603312</v>
      </c>
      <c r="F4657" s="467">
        <f>'2019 Actual plus Potential'!E4656</f>
        <v>55</v>
      </c>
    </row>
    <row r="4658" spans="1:6">
      <c r="A4658" s="467">
        <v>7</v>
      </c>
      <c r="B4658" s="467">
        <v>13</v>
      </c>
      <c r="C4658" s="467">
        <v>24</v>
      </c>
      <c r="D4658" s="471">
        <v>4.6077324980432141E-2</v>
      </c>
      <c r="E4658" s="471">
        <v>52.144077993979792</v>
      </c>
      <c r="F4658" s="467">
        <f>'2019 Actual plus Potential'!E4657</f>
        <v>53</v>
      </c>
    </row>
    <row r="4659" spans="1:6">
      <c r="A4659" s="467">
        <v>7</v>
      </c>
      <c r="B4659" s="467">
        <v>14</v>
      </c>
      <c r="C4659" s="467">
        <v>1</v>
      </c>
      <c r="D4659" s="471">
        <v>2.4658448146596208</v>
      </c>
      <c r="E4659" s="471">
        <v>62.54019549559235</v>
      </c>
      <c r="F4659" s="467">
        <f>'2019 Actual plus Potential'!E4658</f>
        <v>41</v>
      </c>
    </row>
    <row r="4660" spans="1:6">
      <c r="A4660" s="467">
        <v>7</v>
      </c>
      <c r="B4660" s="467">
        <v>14</v>
      </c>
      <c r="C4660" s="467">
        <v>2</v>
      </c>
      <c r="D4660" s="471">
        <v>0.15237502573896891</v>
      </c>
      <c r="E4660" s="471">
        <v>91.851927542463983</v>
      </c>
      <c r="F4660" s="467">
        <f>'2019 Actual plus Potential'!E4659</f>
        <v>69</v>
      </c>
    </row>
    <row r="4661" spans="1:6">
      <c r="A4661" s="467">
        <v>7</v>
      </c>
      <c r="B4661" s="467">
        <v>14</v>
      </c>
      <c r="C4661" s="467">
        <v>3</v>
      </c>
      <c r="D4661" s="471">
        <v>0</v>
      </c>
      <c r="E4661" s="471">
        <v>46.680053859385083</v>
      </c>
      <c r="F4661" s="467">
        <f>'2019 Actual plus Potential'!E4660</f>
        <v>48</v>
      </c>
    </row>
    <row r="4662" spans="1:6">
      <c r="A4662" s="467">
        <v>7</v>
      </c>
      <c r="B4662" s="467">
        <v>14</v>
      </c>
      <c r="C4662" s="467">
        <v>4</v>
      </c>
      <c r="D4662" s="471">
        <v>2.5734669598756308</v>
      </c>
      <c r="E4662" s="471">
        <v>65.942987905826698</v>
      </c>
      <c r="F4662" s="467">
        <f>'2019 Actual plus Potential'!E4661</f>
        <v>58</v>
      </c>
    </row>
    <row r="4663" spans="1:6">
      <c r="A4663" s="467">
        <v>7</v>
      </c>
      <c r="B4663" s="467">
        <v>14</v>
      </c>
      <c r="C4663" s="467">
        <v>5</v>
      </c>
      <c r="D4663" s="471">
        <v>1.9711656050259836</v>
      </c>
      <c r="E4663" s="471">
        <v>87.138082240378424</v>
      </c>
      <c r="F4663" s="467">
        <f>'2019 Actual plus Potential'!E4662</f>
        <v>64</v>
      </c>
    </row>
    <row r="4664" spans="1:6">
      <c r="A4664" s="467">
        <v>7</v>
      </c>
      <c r="B4664" s="467">
        <v>14</v>
      </c>
      <c r="C4664" s="467">
        <v>6</v>
      </c>
      <c r="D4664" s="471">
        <v>1.2828252976607089</v>
      </c>
      <c r="E4664" s="471">
        <v>70.62319640937433</v>
      </c>
      <c r="F4664" s="467">
        <f>'2019 Actual plus Potential'!E4663</f>
        <v>62</v>
      </c>
    </row>
    <row r="4665" spans="1:6">
      <c r="A4665" s="467">
        <v>7</v>
      </c>
      <c r="B4665" s="467">
        <v>14</v>
      </c>
      <c r="C4665" s="467">
        <v>7</v>
      </c>
      <c r="D4665" s="471">
        <v>5.338788817961821</v>
      </c>
      <c r="E4665" s="471">
        <v>19.918460492367231</v>
      </c>
      <c r="F4665" s="467">
        <f>'2019 Actual plus Potential'!E4664</f>
        <v>30</v>
      </c>
    </row>
    <row r="4666" spans="1:6">
      <c r="A4666" s="467">
        <v>7</v>
      </c>
      <c r="B4666" s="467">
        <v>14</v>
      </c>
      <c r="C4666" s="467">
        <v>8</v>
      </c>
      <c r="D4666" s="471">
        <v>3.4189548781685337</v>
      </c>
      <c r="E4666" s="471">
        <v>11.348117125349388</v>
      </c>
      <c r="F4666" s="467">
        <f>'2019 Actual plus Potential'!E4665</f>
        <v>28</v>
      </c>
    </row>
    <row r="4667" spans="1:6">
      <c r="A4667" s="467">
        <v>7</v>
      </c>
      <c r="B4667" s="467">
        <v>14</v>
      </c>
      <c r="C4667" s="467">
        <v>9</v>
      </c>
      <c r="D4667" s="471">
        <v>4.9955688969575975</v>
      </c>
      <c r="E4667" s="471">
        <v>3.9355054289400129</v>
      </c>
      <c r="F4667" s="467">
        <f>'2019 Actual plus Potential'!E4666</f>
        <v>40</v>
      </c>
    </row>
    <row r="4668" spans="1:6">
      <c r="A4668" s="467">
        <v>7</v>
      </c>
      <c r="B4668" s="467">
        <v>14</v>
      </c>
      <c r="C4668" s="467">
        <v>10</v>
      </c>
      <c r="D4668" s="471">
        <v>8.9410217068665077</v>
      </c>
      <c r="E4668" s="471">
        <v>1.3047948828208988</v>
      </c>
      <c r="F4668" s="467">
        <f>'2019 Actual plus Potential'!E4667</f>
        <v>48</v>
      </c>
    </row>
    <row r="4669" spans="1:6">
      <c r="A4669" s="467">
        <v>7</v>
      </c>
      <c r="B4669" s="467">
        <v>14</v>
      </c>
      <c r="C4669" s="467">
        <v>11</v>
      </c>
      <c r="D4669" s="471">
        <v>11.571145133157287</v>
      </c>
      <c r="E4669" s="471">
        <v>5.273154859170071</v>
      </c>
      <c r="F4669" s="467">
        <f>'2019 Actual plus Potential'!E4668</f>
        <v>45</v>
      </c>
    </row>
    <row r="4670" spans="1:6">
      <c r="A4670" s="467">
        <v>7</v>
      </c>
      <c r="B4670" s="467">
        <v>14</v>
      </c>
      <c r="C4670" s="467">
        <v>12</v>
      </c>
      <c r="D4670" s="471">
        <v>14.98667284807126</v>
      </c>
      <c r="E4670" s="471">
        <v>4.1083829284024942</v>
      </c>
      <c r="F4670" s="467">
        <f>'2019 Actual plus Potential'!E4669</f>
        <v>48</v>
      </c>
    </row>
    <row r="4671" spans="1:6">
      <c r="A4671" s="467">
        <v>7</v>
      </c>
      <c r="B4671" s="467">
        <v>14</v>
      </c>
      <c r="C4671" s="467">
        <v>13</v>
      </c>
      <c r="D4671" s="471">
        <v>10.354514033436205</v>
      </c>
      <c r="E4671" s="471">
        <v>3.2776322296280371</v>
      </c>
      <c r="F4671" s="467">
        <f>'2019 Actual plus Potential'!E4670</f>
        <v>35</v>
      </c>
    </row>
    <row r="4672" spans="1:6">
      <c r="A4672" s="467">
        <v>7</v>
      </c>
      <c r="B4672" s="467">
        <v>14</v>
      </c>
      <c r="C4672" s="467">
        <v>14</v>
      </c>
      <c r="D4672" s="471">
        <v>15.033495356092805</v>
      </c>
      <c r="E4672" s="471">
        <v>3.6476370135454745</v>
      </c>
      <c r="F4672" s="467">
        <f>'2019 Actual plus Potential'!E4671</f>
        <v>44</v>
      </c>
    </row>
    <row r="4673" spans="1:6">
      <c r="A4673" s="467">
        <v>7</v>
      </c>
      <c r="B4673" s="467">
        <v>14</v>
      </c>
      <c r="C4673" s="467">
        <v>15</v>
      </c>
      <c r="D4673" s="471">
        <v>15.16012509779303</v>
      </c>
      <c r="E4673" s="471">
        <v>5.0259635024725862</v>
      </c>
      <c r="F4673" s="467">
        <f>'2019 Actual plus Potential'!E4672</f>
        <v>38</v>
      </c>
    </row>
    <row r="4674" spans="1:6">
      <c r="A4674" s="467">
        <v>7</v>
      </c>
      <c r="B4674" s="467">
        <v>14</v>
      </c>
      <c r="C4674" s="467">
        <v>16</v>
      </c>
      <c r="D4674" s="471">
        <v>11.62426146377635</v>
      </c>
      <c r="E4674" s="471">
        <v>3.499009299075468</v>
      </c>
      <c r="F4674" s="467">
        <f>'2019 Actual plus Potential'!E4673</f>
        <v>26</v>
      </c>
    </row>
    <row r="4675" spans="1:6">
      <c r="A4675" s="467">
        <v>7</v>
      </c>
      <c r="B4675" s="467">
        <v>14</v>
      </c>
      <c r="C4675" s="467">
        <v>17</v>
      </c>
      <c r="D4675" s="471">
        <v>11.391976688899774</v>
      </c>
      <c r="E4675" s="471">
        <v>3.7305556331971621</v>
      </c>
      <c r="F4675" s="467">
        <f>'2019 Actual plus Potential'!E4674</f>
        <v>21</v>
      </c>
    </row>
    <row r="4676" spans="1:6">
      <c r="A4676" s="467">
        <v>7</v>
      </c>
      <c r="B4676" s="467">
        <v>14</v>
      </c>
      <c r="C4676" s="467">
        <v>18</v>
      </c>
      <c r="D4676" s="471">
        <v>15.640439473530718</v>
      </c>
      <c r="E4676" s="471">
        <v>2.4367122661793164</v>
      </c>
      <c r="F4676" s="467">
        <f>'2019 Actual plus Potential'!E4675</f>
        <v>23</v>
      </c>
    </row>
    <row r="4677" spans="1:6">
      <c r="A4677" s="467">
        <v>7</v>
      </c>
      <c r="B4677" s="467">
        <v>14</v>
      </c>
      <c r="C4677" s="467">
        <v>19</v>
      </c>
      <c r="D4677" s="471">
        <v>14.767989776217076</v>
      </c>
      <c r="E4677" s="471">
        <v>1.1577316706084715</v>
      </c>
      <c r="F4677" s="467">
        <f>'2019 Actual plus Potential'!E4676</f>
        <v>23</v>
      </c>
    </row>
    <row r="4678" spans="1:6">
      <c r="A4678" s="467">
        <v>7</v>
      </c>
      <c r="B4678" s="467">
        <v>14</v>
      </c>
      <c r="C4678" s="467">
        <v>20</v>
      </c>
      <c r="D4678" s="471">
        <v>7.185248155080207</v>
      </c>
      <c r="E4678" s="471">
        <v>52.214480595570848</v>
      </c>
      <c r="F4678" s="467">
        <f>'2019 Actual plus Potential'!E4677</f>
        <v>11</v>
      </c>
    </row>
    <row r="4679" spans="1:6">
      <c r="A4679" s="467">
        <v>7</v>
      </c>
      <c r="B4679" s="467">
        <v>14</v>
      </c>
      <c r="C4679" s="467">
        <v>21</v>
      </c>
      <c r="D4679" s="471">
        <v>88.246472423203798</v>
      </c>
      <c r="E4679" s="471">
        <v>58.531940711674906</v>
      </c>
      <c r="F4679" s="467">
        <f>'2019 Actual plus Potential'!E4678</f>
        <v>8</v>
      </c>
    </row>
    <row r="4680" spans="1:6">
      <c r="A4680" s="467">
        <v>7</v>
      </c>
      <c r="B4680" s="467">
        <v>14</v>
      </c>
      <c r="C4680" s="467">
        <v>22</v>
      </c>
      <c r="D4680" s="471">
        <v>109.29415746205633</v>
      </c>
      <c r="E4680" s="471">
        <v>43.728620350462258</v>
      </c>
      <c r="F4680" s="467">
        <f>'2019 Actual plus Potential'!E4679</f>
        <v>6</v>
      </c>
    </row>
    <row r="4681" spans="1:6">
      <c r="A4681" s="467">
        <v>7</v>
      </c>
      <c r="B4681" s="467">
        <v>14</v>
      </c>
      <c r="C4681" s="467">
        <v>23</v>
      </c>
      <c r="D4681" s="471">
        <v>128.47785919058978</v>
      </c>
      <c r="E4681" s="471">
        <v>20.466818533648681</v>
      </c>
      <c r="F4681" s="467">
        <f>'2019 Actual plus Potential'!E4680</f>
        <v>5</v>
      </c>
    </row>
    <row r="4682" spans="1:6">
      <c r="A4682" s="467">
        <v>7</v>
      </c>
      <c r="B4682" s="467">
        <v>14</v>
      </c>
      <c r="C4682" s="467">
        <v>24</v>
      </c>
      <c r="D4682" s="471">
        <v>140.47894173638281</v>
      </c>
      <c r="E4682" s="471">
        <v>6.7328354654912923</v>
      </c>
      <c r="F4682" s="467">
        <f>'2019 Actual plus Potential'!E4681</f>
        <v>3</v>
      </c>
    </row>
    <row r="4683" spans="1:6">
      <c r="A4683" s="467">
        <v>7</v>
      </c>
      <c r="B4683" s="467">
        <v>15</v>
      </c>
      <c r="C4683" s="467">
        <v>1</v>
      </c>
      <c r="D4683" s="471">
        <v>144</v>
      </c>
      <c r="E4683" s="471">
        <v>49.834090410664373</v>
      </c>
      <c r="F4683" s="467">
        <f>'2019 Actual plus Potential'!E4682</f>
        <v>0</v>
      </c>
    </row>
    <row r="4684" spans="1:6">
      <c r="A4684" s="467">
        <v>7</v>
      </c>
      <c r="B4684" s="467">
        <v>15</v>
      </c>
      <c r="C4684" s="467">
        <v>2</v>
      </c>
      <c r="D4684" s="471">
        <v>130.71631310211973</v>
      </c>
      <c r="E4684" s="471">
        <v>76.416548269189434</v>
      </c>
      <c r="F4684" s="467">
        <f>'2019 Actual plus Potential'!E4683</f>
        <v>1</v>
      </c>
    </row>
    <row r="4685" spans="1:6">
      <c r="A4685" s="467">
        <v>7</v>
      </c>
      <c r="B4685" s="467">
        <v>15</v>
      </c>
      <c r="C4685" s="467">
        <v>3</v>
      </c>
      <c r="D4685" s="471">
        <v>97.180523526832232</v>
      </c>
      <c r="E4685" s="471">
        <v>43.404768383143413</v>
      </c>
      <c r="F4685" s="467">
        <f>'2019 Actual plus Potential'!E4684</f>
        <v>0</v>
      </c>
    </row>
    <row r="4686" spans="1:6">
      <c r="A4686" s="467">
        <v>7</v>
      </c>
      <c r="B4686" s="467">
        <v>15</v>
      </c>
      <c r="C4686" s="467">
        <v>4</v>
      </c>
      <c r="D4686" s="471">
        <v>113.92046442349535</v>
      </c>
      <c r="E4686" s="471">
        <v>22.236270586970544</v>
      </c>
      <c r="F4686" s="467">
        <f>'2019 Actual plus Potential'!E4685</f>
        <v>0</v>
      </c>
    </row>
    <row r="4687" spans="1:6">
      <c r="A4687" s="467">
        <v>7</v>
      </c>
      <c r="B4687" s="467">
        <v>15</v>
      </c>
      <c r="C4687" s="467">
        <v>5</v>
      </c>
      <c r="D4687" s="471">
        <v>135.05473869234422</v>
      </c>
      <c r="E4687" s="471">
        <v>19.780784293700282</v>
      </c>
      <c r="F4687" s="467">
        <f>'2019 Actual plus Potential'!E4686</f>
        <v>2</v>
      </c>
    </row>
    <row r="4688" spans="1:6">
      <c r="A4688" s="467">
        <v>7</v>
      </c>
      <c r="B4688" s="467">
        <v>15</v>
      </c>
      <c r="C4688" s="467">
        <v>6</v>
      </c>
      <c r="D4688" s="471">
        <v>142.9232902921176</v>
      </c>
      <c r="E4688" s="471">
        <v>55.211284669963455</v>
      </c>
      <c r="F4688" s="467">
        <f>'2019 Actual plus Potential'!E4687</f>
        <v>6</v>
      </c>
    </row>
    <row r="4689" spans="1:6">
      <c r="A4689" s="467">
        <v>7</v>
      </c>
      <c r="B4689" s="467">
        <v>15</v>
      </c>
      <c r="C4689" s="467">
        <v>7</v>
      </c>
      <c r="D4689" s="471">
        <v>77.275318004666701</v>
      </c>
      <c r="E4689" s="471">
        <v>16.143316544829069</v>
      </c>
      <c r="F4689" s="467">
        <f>'2019 Actual plus Potential'!E4688</f>
        <v>28</v>
      </c>
    </row>
    <row r="4690" spans="1:6">
      <c r="A4690" s="467">
        <v>7</v>
      </c>
      <c r="B4690" s="467">
        <v>15</v>
      </c>
      <c r="C4690" s="467">
        <v>8</v>
      </c>
      <c r="D4690" s="471">
        <v>46.103350744673776</v>
      </c>
      <c r="E4690" s="471">
        <v>2.5313646527628468</v>
      </c>
      <c r="F4690" s="467">
        <f>'2019 Actual plus Potential'!E4689</f>
        <v>39</v>
      </c>
    </row>
    <row r="4691" spans="1:6">
      <c r="A4691" s="467">
        <v>7</v>
      </c>
      <c r="B4691" s="467">
        <v>15</v>
      </c>
      <c r="C4691" s="467">
        <v>9</v>
      </c>
      <c r="D4691" s="471">
        <v>32.538682422753766</v>
      </c>
      <c r="E4691" s="471">
        <v>2.9702075360137603</v>
      </c>
      <c r="F4691" s="467">
        <f>'2019 Actual plus Potential'!E4690</f>
        <v>24</v>
      </c>
    </row>
    <row r="4692" spans="1:6">
      <c r="A4692" s="467">
        <v>7</v>
      </c>
      <c r="B4692" s="467">
        <v>15</v>
      </c>
      <c r="C4692" s="467">
        <v>10</v>
      </c>
      <c r="D4692" s="471">
        <v>45.590774585492575</v>
      </c>
      <c r="E4692" s="471">
        <v>4.7842479036766283</v>
      </c>
      <c r="F4692" s="467">
        <f>'2019 Actual plus Potential'!E4691</f>
        <v>18</v>
      </c>
    </row>
    <row r="4693" spans="1:6">
      <c r="A4693" s="467">
        <v>7</v>
      </c>
      <c r="B4693" s="467">
        <v>15</v>
      </c>
      <c r="C4693" s="467">
        <v>11</v>
      </c>
      <c r="D4693" s="471">
        <v>59.277519526073611</v>
      </c>
      <c r="E4693" s="471">
        <v>9.9197265641797454</v>
      </c>
      <c r="F4693" s="467">
        <f>'2019 Actual plus Potential'!E4692</f>
        <v>22</v>
      </c>
    </row>
    <row r="4694" spans="1:6">
      <c r="A4694" s="467">
        <v>7</v>
      </c>
      <c r="B4694" s="467">
        <v>15</v>
      </c>
      <c r="C4694" s="467">
        <v>12</v>
      </c>
      <c r="D4694" s="471">
        <v>51.894317372062687</v>
      </c>
      <c r="E4694" s="471">
        <v>34.833642764996775</v>
      </c>
      <c r="F4694" s="467">
        <f>'2019 Actual plus Potential'!E4693</f>
        <v>26</v>
      </c>
    </row>
    <row r="4695" spans="1:6">
      <c r="A4695" s="467">
        <v>7</v>
      </c>
      <c r="B4695" s="467">
        <v>15</v>
      </c>
      <c r="C4695" s="467">
        <v>13</v>
      </c>
      <c r="D4695" s="471">
        <v>50.634485196483453</v>
      </c>
      <c r="E4695" s="471">
        <v>45.872770694474305</v>
      </c>
      <c r="F4695" s="467">
        <f>'2019 Actual plus Potential'!E4694</f>
        <v>6</v>
      </c>
    </row>
    <row r="4696" spans="1:6">
      <c r="A4696" s="467">
        <v>7</v>
      </c>
      <c r="B4696" s="467">
        <v>15</v>
      </c>
      <c r="C4696" s="467">
        <v>14</v>
      </c>
      <c r="D4696" s="471">
        <v>36.437433541708415</v>
      </c>
      <c r="E4696" s="471">
        <v>92.118675177381235</v>
      </c>
      <c r="F4696" s="467">
        <f>'2019 Actual plus Potential'!E4695</f>
        <v>1</v>
      </c>
    </row>
    <row r="4697" spans="1:6">
      <c r="A4697" s="467">
        <v>7</v>
      </c>
      <c r="B4697" s="467">
        <v>15</v>
      </c>
      <c r="C4697" s="467">
        <v>15</v>
      </c>
      <c r="D4697" s="471">
        <v>36.960315572190375</v>
      </c>
      <c r="E4697" s="471">
        <v>96.555603579875296</v>
      </c>
      <c r="F4697" s="467">
        <f>'2019 Actual plus Potential'!E4696</f>
        <v>5</v>
      </c>
    </row>
    <row r="4698" spans="1:6">
      <c r="A4698" s="467">
        <v>7</v>
      </c>
      <c r="B4698" s="467">
        <v>15</v>
      </c>
      <c r="C4698" s="467">
        <v>16</v>
      </c>
      <c r="D4698" s="471">
        <v>29.544350909714566</v>
      </c>
      <c r="E4698" s="471">
        <v>62.608251343797036</v>
      </c>
      <c r="F4698" s="467">
        <f>'2019 Actual plus Potential'!E4697</f>
        <v>18</v>
      </c>
    </row>
    <row r="4699" spans="1:6">
      <c r="A4699" s="467">
        <v>7</v>
      </c>
      <c r="B4699" s="467">
        <v>15</v>
      </c>
      <c r="C4699" s="467">
        <v>17</v>
      </c>
      <c r="D4699" s="471">
        <v>25.397868343360116</v>
      </c>
      <c r="E4699" s="471">
        <v>77.393579929047519</v>
      </c>
      <c r="F4699" s="467">
        <f>'2019 Actual plus Potential'!E4698</f>
        <v>34</v>
      </c>
    </row>
    <row r="4700" spans="1:6">
      <c r="A4700" s="467">
        <v>7</v>
      </c>
      <c r="B4700" s="467">
        <v>15</v>
      </c>
      <c r="C4700" s="467">
        <v>18</v>
      </c>
      <c r="D4700" s="471">
        <v>36.35854163988872</v>
      </c>
      <c r="E4700" s="471">
        <v>48.239080359062569</v>
      </c>
      <c r="F4700" s="467">
        <f>'2019 Actual plus Potential'!E4699</f>
        <v>5</v>
      </c>
    </row>
    <row r="4701" spans="1:6">
      <c r="A4701" s="467">
        <v>7</v>
      </c>
      <c r="B4701" s="467">
        <v>15</v>
      </c>
      <c r="C4701" s="467">
        <v>19</v>
      </c>
      <c r="D4701" s="471">
        <v>29.625417627904564</v>
      </c>
      <c r="E4701" s="471">
        <v>19.848840141904965</v>
      </c>
      <c r="F4701" s="467">
        <f>'2019 Actual plus Potential'!E4700</f>
        <v>0</v>
      </c>
    </row>
    <row r="4702" spans="1:6">
      <c r="A4702" s="467">
        <v>7</v>
      </c>
      <c r="B4702" s="467">
        <v>15</v>
      </c>
      <c r="C4702" s="467">
        <v>20</v>
      </c>
      <c r="D4702" s="471">
        <v>48.481860707484024</v>
      </c>
      <c r="E4702" s="471">
        <v>9.3095706837239316</v>
      </c>
      <c r="F4702" s="467">
        <f>'2019 Actual plus Potential'!E4701</f>
        <v>0</v>
      </c>
    </row>
    <row r="4703" spans="1:6">
      <c r="A4703" s="467">
        <v>7</v>
      </c>
      <c r="B4703" s="467">
        <v>15</v>
      </c>
      <c r="C4703" s="467">
        <v>21</v>
      </c>
      <c r="D4703" s="471">
        <v>105.01377355386659</v>
      </c>
      <c r="E4703" s="471">
        <v>4.0090370350462265</v>
      </c>
      <c r="F4703" s="467">
        <f>'2019 Actual plus Potential'!E4702</f>
        <v>2</v>
      </c>
    </row>
    <row r="4704" spans="1:6">
      <c r="A4704" s="467">
        <v>7</v>
      </c>
      <c r="B4704" s="467">
        <v>15</v>
      </c>
      <c r="C4704" s="467">
        <v>22</v>
      </c>
      <c r="D4704" s="471">
        <v>99.721095459938468</v>
      </c>
      <c r="E4704" s="471">
        <v>1.3924070092453236</v>
      </c>
      <c r="F4704" s="467">
        <f>'2019 Actual plus Potential'!E4703</f>
        <v>0</v>
      </c>
    </row>
    <row r="4705" spans="1:6">
      <c r="A4705" s="467">
        <v>7</v>
      </c>
      <c r="B4705" s="467">
        <v>15</v>
      </c>
      <c r="C4705" s="467">
        <v>23</v>
      </c>
      <c r="D4705" s="471">
        <v>99.293514818456742</v>
      </c>
      <c r="E4705" s="471">
        <v>0.78381563104708663</v>
      </c>
      <c r="F4705" s="467">
        <f>'2019 Actual plus Potential'!E4704</f>
        <v>2</v>
      </c>
    </row>
    <row r="4706" spans="1:6">
      <c r="A4706" s="467">
        <v>7</v>
      </c>
      <c r="B4706" s="467">
        <v>15</v>
      </c>
      <c r="C4706" s="467">
        <v>24</v>
      </c>
      <c r="D4706" s="471">
        <v>25.265929379383639</v>
      </c>
      <c r="E4706" s="471">
        <v>2.5391871640507415</v>
      </c>
      <c r="F4706" s="467">
        <f>'2019 Actual plus Potential'!E4705</f>
        <v>11</v>
      </c>
    </row>
    <row r="4707" spans="1:6">
      <c r="A4707" s="467">
        <v>7</v>
      </c>
      <c r="B4707" s="467">
        <v>16</v>
      </c>
      <c r="C4707" s="467">
        <v>1</v>
      </c>
      <c r="D4707" s="471">
        <v>7.9827307775086123</v>
      </c>
      <c r="E4707" s="471">
        <v>2.2794797892926253</v>
      </c>
      <c r="F4707" s="467">
        <f>'2019 Actual plus Potential'!E4706</f>
        <v>10</v>
      </c>
    </row>
    <row r="4708" spans="1:6">
      <c r="A4708" s="467">
        <v>7</v>
      </c>
      <c r="B4708" s="467">
        <v>16</v>
      </c>
      <c r="C4708" s="467">
        <v>2</v>
      </c>
      <c r="D4708" s="471">
        <v>14.810688338675211</v>
      </c>
      <c r="E4708" s="471">
        <v>2.2505364975274134</v>
      </c>
      <c r="F4708" s="467">
        <f>'2019 Actual plus Potential'!E4707</f>
        <v>4</v>
      </c>
    </row>
    <row r="4709" spans="1:6">
      <c r="A4709" s="467">
        <v>7</v>
      </c>
      <c r="B4709" s="467">
        <v>16</v>
      </c>
      <c r="C4709" s="467">
        <v>3</v>
      </c>
      <c r="D4709" s="471">
        <v>11.832690617973897</v>
      </c>
      <c r="E4709" s="471">
        <v>7.4697160288110078</v>
      </c>
      <c r="F4709" s="467">
        <f>'2019 Actual plus Potential'!E4708</f>
        <v>7</v>
      </c>
    </row>
    <row r="4710" spans="1:6">
      <c r="A4710" s="467">
        <v>7</v>
      </c>
      <c r="B4710" s="467">
        <v>16</v>
      </c>
      <c r="C4710" s="467">
        <v>4</v>
      </c>
      <c r="D4710" s="471">
        <v>7.6250620072191557</v>
      </c>
      <c r="E4710" s="471">
        <v>24.953028757256508</v>
      </c>
      <c r="F4710" s="467">
        <f>'2019 Actual plus Potential'!E4709</f>
        <v>24</v>
      </c>
    </row>
    <row r="4711" spans="1:6">
      <c r="A4711" s="467">
        <v>7</v>
      </c>
      <c r="B4711" s="467">
        <v>16</v>
      </c>
      <c r="C4711" s="467">
        <v>5</v>
      </c>
      <c r="D4711" s="471">
        <v>13.315159610601842</v>
      </c>
      <c r="E4711" s="471">
        <v>39.868993281014838</v>
      </c>
      <c r="F4711" s="467">
        <f>'2019 Actual plus Potential'!E4710</f>
        <v>37</v>
      </c>
    </row>
    <row r="4712" spans="1:6">
      <c r="A4712" s="467">
        <v>7</v>
      </c>
      <c r="B4712" s="467">
        <v>16</v>
      </c>
      <c r="C4712" s="467">
        <v>6</v>
      </c>
      <c r="D4712" s="471">
        <v>32.575312858505804</v>
      </c>
      <c r="E4712" s="471">
        <v>32.483760374113096</v>
      </c>
      <c r="F4712" s="467">
        <f>'2019 Actual plus Potential'!E4711</f>
        <v>58</v>
      </c>
    </row>
    <row r="4713" spans="1:6">
      <c r="A4713" s="467">
        <v>7</v>
      </c>
      <c r="B4713" s="467">
        <v>16</v>
      </c>
      <c r="C4713" s="467">
        <v>7</v>
      </c>
      <c r="D4713" s="471">
        <v>32.526120582405511</v>
      </c>
      <c r="E4713" s="471">
        <v>12.149924532358632</v>
      </c>
      <c r="F4713" s="467">
        <f>'2019 Actual plus Potential'!E4712</f>
        <v>50</v>
      </c>
    </row>
    <row r="4714" spans="1:6">
      <c r="A4714" s="467">
        <v>7</v>
      </c>
      <c r="B4714" s="467">
        <v>16</v>
      </c>
      <c r="C4714" s="467">
        <v>8</v>
      </c>
      <c r="D4714" s="471">
        <v>31.182486163564253</v>
      </c>
      <c r="E4714" s="471">
        <v>11.088409750591273</v>
      </c>
      <c r="F4714" s="467">
        <f>'2019 Actual plus Potential'!E4713</f>
        <v>22</v>
      </c>
    </row>
    <row r="4715" spans="1:6">
      <c r="A4715" s="467">
        <v>7</v>
      </c>
      <c r="B4715" s="467">
        <v>16</v>
      </c>
      <c r="C4715" s="467">
        <v>9</v>
      </c>
      <c r="D4715" s="471">
        <v>31.635969208211932</v>
      </c>
      <c r="E4715" s="471">
        <v>12.530880832079124</v>
      </c>
      <c r="F4715" s="467">
        <f>'2019 Actual plus Potential'!E4714</f>
        <v>0</v>
      </c>
    </row>
    <row r="4716" spans="1:6">
      <c r="A4716" s="467">
        <v>7</v>
      </c>
      <c r="B4716" s="467">
        <v>16</v>
      </c>
      <c r="C4716" s="467">
        <v>10</v>
      </c>
      <c r="D4716" s="471">
        <v>33.680896844120781</v>
      </c>
      <c r="E4716" s="471">
        <v>20.66942157600516</v>
      </c>
      <c r="F4716" s="467">
        <f>'2019 Actual plus Potential'!E4715</f>
        <v>0</v>
      </c>
    </row>
    <row r="4717" spans="1:6">
      <c r="A4717" s="467">
        <v>7</v>
      </c>
      <c r="B4717" s="467">
        <v>16</v>
      </c>
      <c r="C4717" s="467">
        <v>11</v>
      </c>
      <c r="D4717" s="471">
        <v>32.462115624335844</v>
      </c>
      <c r="E4717" s="471">
        <v>27.272403354117397</v>
      </c>
      <c r="F4717" s="467">
        <f>'2019 Actual plus Potential'!E4716</f>
        <v>0</v>
      </c>
    </row>
    <row r="4718" spans="1:6">
      <c r="A4718" s="467">
        <v>7</v>
      </c>
      <c r="B4718" s="467">
        <v>16</v>
      </c>
      <c r="C4718" s="467">
        <v>12</v>
      </c>
      <c r="D4718" s="471">
        <v>20.83749366646191</v>
      </c>
      <c r="E4718" s="471">
        <v>42.275197753171362</v>
      </c>
      <c r="F4718" s="467">
        <f>'2019 Actual plus Potential'!E4717</f>
        <v>0</v>
      </c>
    </row>
    <row r="4719" spans="1:6">
      <c r="A4719" s="467">
        <v>7</v>
      </c>
      <c r="B4719" s="467">
        <v>16</v>
      </c>
      <c r="C4719" s="467">
        <v>13</v>
      </c>
      <c r="D4719" s="471">
        <v>11.89316038637407</v>
      </c>
      <c r="E4719" s="471">
        <v>51.997014781767369</v>
      </c>
      <c r="F4719" s="467">
        <f>'2019 Actual plus Potential'!E4718</f>
        <v>1</v>
      </c>
    </row>
    <row r="4720" spans="1:6">
      <c r="A4720" s="467">
        <v>7</v>
      </c>
      <c r="B4720" s="467">
        <v>16</v>
      </c>
      <c r="C4720" s="467">
        <v>14</v>
      </c>
      <c r="D4720" s="471">
        <v>12.930867960981342</v>
      </c>
      <c r="E4720" s="471">
        <v>39.564697591915717</v>
      </c>
      <c r="F4720" s="467">
        <f>'2019 Actual plus Potential'!E4719</f>
        <v>2</v>
      </c>
    </row>
    <row r="4721" spans="1:6">
      <c r="A4721" s="467">
        <v>7</v>
      </c>
      <c r="B4721" s="467">
        <v>16</v>
      </c>
      <c r="C4721" s="467">
        <v>15</v>
      </c>
      <c r="D4721" s="471">
        <v>8.4902408094071014</v>
      </c>
      <c r="E4721" s="471">
        <v>43.079351913566967</v>
      </c>
      <c r="F4721" s="467">
        <f>'2019 Actual plus Potential'!E4720</f>
        <v>5</v>
      </c>
    </row>
    <row r="4722" spans="1:6">
      <c r="A4722" s="467">
        <v>7</v>
      </c>
      <c r="B4722" s="467">
        <v>16</v>
      </c>
      <c r="C4722" s="467">
        <v>16</v>
      </c>
      <c r="D4722" s="471">
        <v>2.3094937273943734</v>
      </c>
      <c r="E4722" s="471">
        <v>23.176536443775532</v>
      </c>
      <c r="F4722" s="467">
        <f>'2019 Actual plus Potential'!E4721</f>
        <v>7</v>
      </c>
    </row>
    <row r="4723" spans="1:6">
      <c r="A4723" s="467">
        <v>7</v>
      </c>
      <c r="B4723" s="467">
        <v>16</v>
      </c>
      <c r="C4723" s="467">
        <v>17</v>
      </c>
      <c r="D4723" s="471">
        <v>1.9013797561840182</v>
      </c>
      <c r="E4723" s="471">
        <v>40.113837884325953</v>
      </c>
      <c r="F4723" s="467">
        <f>'2019 Actual plus Potential'!E4722</f>
        <v>5</v>
      </c>
    </row>
    <row r="4724" spans="1:6">
      <c r="A4724" s="467">
        <v>7</v>
      </c>
      <c r="B4724" s="467">
        <v>16</v>
      </c>
      <c r="C4724" s="467">
        <v>18</v>
      </c>
      <c r="D4724" s="471">
        <v>2.1684232996953692</v>
      </c>
      <c r="E4724" s="471">
        <v>86.973809503332618</v>
      </c>
      <c r="F4724" s="467">
        <f>'2019 Actual plus Potential'!E4723</f>
        <v>7</v>
      </c>
    </row>
    <row r="4725" spans="1:6">
      <c r="A4725" s="467">
        <v>7</v>
      </c>
      <c r="B4725" s="467">
        <v>16</v>
      </c>
      <c r="C4725" s="467">
        <v>19</v>
      </c>
      <c r="D4725" s="471">
        <v>0.77393692240150724</v>
      </c>
      <c r="E4725" s="471">
        <v>27.298999892496237</v>
      </c>
      <c r="F4725" s="467">
        <f>'2019 Actual plus Potential'!E4724</f>
        <v>16</v>
      </c>
    </row>
    <row r="4726" spans="1:6">
      <c r="A4726" s="467">
        <v>7</v>
      </c>
      <c r="B4726" s="467">
        <v>16</v>
      </c>
      <c r="C4726" s="467">
        <v>20</v>
      </c>
      <c r="D4726" s="471">
        <v>8.7398935006044898</v>
      </c>
      <c r="E4726" s="471">
        <v>90.736437432810163</v>
      </c>
      <c r="F4726" s="467">
        <f>'2019 Actual plus Potential'!E4725</f>
        <v>28</v>
      </c>
    </row>
    <row r="4727" spans="1:6">
      <c r="A4727" s="467">
        <v>7</v>
      </c>
      <c r="B4727" s="467">
        <v>16</v>
      </c>
      <c r="C4727" s="467">
        <v>21</v>
      </c>
      <c r="D4727" s="471">
        <v>19.462870679194737</v>
      </c>
      <c r="E4727" s="471">
        <v>74.779296656632994</v>
      </c>
      <c r="F4727" s="467">
        <f>'2019 Actual plus Potential'!E4726</f>
        <v>24</v>
      </c>
    </row>
    <row r="4728" spans="1:6">
      <c r="A4728" s="467">
        <v>7</v>
      </c>
      <c r="B4728" s="467">
        <v>16</v>
      </c>
      <c r="C4728" s="467">
        <v>22</v>
      </c>
      <c r="D4728" s="471">
        <v>78.706195871710023</v>
      </c>
      <c r="E4728" s="471">
        <v>77.289540528918508</v>
      </c>
      <c r="F4728" s="467">
        <f>'2019 Actual plus Potential'!E4727</f>
        <v>2</v>
      </c>
    </row>
    <row r="4729" spans="1:6">
      <c r="A4729" s="467">
        <v>7</v>
      </c>
      <c r="B4729" s="467">
        <v>16</v>
      </c>
      <c r="C4729" s="467">
        <v>23</v>
      </c>
      <c r="D4729" s="471">
        <v>104.66356464030504</v>
      </c>
      <c r="E4729" s="471">
        <v>61.876846538378842</v>
      </c>
      <c r="F4729" s="467">
        <f>'2019 Actual plus Potential'!E4728</f>
        <v>0</v>
      </c>
    </row>
    <row r="4730" spans="1:6">
      <c r="A4730" s="467">
        <v>7</v>
      </c>
      <c r="B4730" s="467">
        <v>16</v>
      </c>
      <c r="C4730" s="467">
        <v>24</v>
      </c>
      <c r="D4730" s="471">
        <v>61.456887064241386</v>
      </c>
      <c r="E4730" s="471">
        <v>52.797257686519032</v>
      </c>
      <c r="F4730" s="467">
        <f>'2019 Actual plus Potential'!E4729</f>
        <v>0</v>
      </c>
    </row>
    <row r="4731" spans="1:6">
      <c r="A4731" s="467">
        <v>7</v>
      </c>
      <c r="B4731" s="467">
        <v>17</v>
      </c>
      <c r="C4731" s="467">
        <v>1</v>
      </c>
      <c r="D4731" s="471">
        <v>61.592502443729366</v>
      </c>
      <c r="E4731" s="471">
        <v>49.559520264459259</v>
      </c>
      <c r="F4731" s="467">
        <f>'2019 Actual plus Potential'!E4730</f>
        <v>0</v>
      </c>
    </row>
    <row r="4732" spans="1:6">
      <c r="A4732" s="467">
        <v>7</v>
      </c>
      <c r="B4732" s="467">
        <v>17</v>
      </c>
      <c r="C4732" s="467">
        <v>2</v>
      </c>
      <c r="D4732" s="471">
        <v>73.014841096282908</v>
      </c>
      <c r="E4732" s="471">
        <v>38.744116157815519</v>
      </c>
      <c r="F4732" s="467">
        <f>'2019 Actual plus Potential'!E4731</f>
        <v>2</v>
      </c>
    </row>
    <row r="4733" spans="1:6">
      <c r="A4733" s="467">
        <v>7</v>
      </c>
      <c r="B4733" s="467">
        <v>17</v>
      </c>
      <c r="C4733" s="467">
        <v>3</v>
      </c>
      <c r="D4733" s="471">
        <v>88.49217809351174</v>
      </c>
      <c r="E4733" s="471">
        <v>37.231242474736618</v>
      </c>
      <c r="F4733" s="467">
        <f>'2019 Actual plus Potential'!E4732</f>
        <v>61</v>
      </c>
    </row>
    <row r="4734" spans="1:6">
      <c r="A4734" s="467">
        <v>7</v>
      </c>
      <c r="B4734" s="467">
        <v>17</v>
      </c>
      <c r="C4734" s="467">
        <v>4</v>
      </c>
      <c r="D4734" s="471">
        <v>126.24896167108223</v>
      </c>
      <c r="E4734" s="471">
        <v>23.438590571920017</v>
      </c>
      <c r="F4734" s="467">
        <f>'2019 Actual plus Potential'!E4733</f>
        <v>92</v>
      </c>
    </row>
    <row r="4735" spans="1:6">
      <c r="A4735" s="467">
        <v>7</v>
      </c>
      <c r="B4735" s="467">
        <v>17</v>
      </c>
      <c r="C4735" s="467">
        <v>5</v>
      </c>
      <c r="D4735" s="471">
        <v>130.45142469221886</v>
      </c>
      <c r="E4735" s="471">
        <v>2.1245940657923028</v>
      </c>
      <c r="F4735" s="467">
        <f>'2019 Actual plus Potential'!E4734</f>
        <v>83</v>
      </c>
    </row>
    <row r="4736" spans="1:6">
      <c r="A4736" s="467">
        <v>7</v>
      </c>
      <c r="B4736" s="467">
        <v>17</v>
      </c>
      <c r="C4736" s="467">
        <v>6</v>
      </c>
      <c r="D4736" s="471">
        <v>75.370422764506571</v>
      </c>
      <c r="E4736" s="471">
        <v>0.57886583530423574</v>
      </c>
      <c r="F4736" s="467">
        <f>'2019 Actual plus Potential'!E4735</f>
        <v>79</v>
      </c>
    </row>
    <row r="4737" spans="1:6">
      <c r="A4737" s="467">
        <v>7</v>
      </c>
      <c r="B4737" s="467">
        <v>17</v>
      </c>
      <c r="C4737" s="467">
        <v>7</v>
      </c>
      <c r="D4737" s="471">
        <v>67.547006339381753</v>
      </c>
      <c r="E4737" s="471">
        <v>2.6197590303160614</v>
      </c>
      <c r="F4737" s="467">
        <f>'2019 Actual plus Potential'!E4736</f>
        <v>76</v>
      </c>
    </row>
    <row r="4738" spans="1:6">
      <c r="A4738" s="467">
        <v>7</v>
      </c>
      <c r="B4738" s="467">
        <v>17</v>
      </c>
      <c r="C4738" s="467">
        <v>8</v>
      </c>
      <c r="D4738" s="471">
        <v>120.50747846409833</v>
      </c>
      <c r="E4738" s="471">
        <v>5.1730267146850135</v>
      </c>
      <c r="F4738" s="467">
        <f>'2019 Actual plus Potential'!E4737</f>
        <v>71</v>
      </c>
    </row>
    <row r="4739" spans="1:6">
      <c r="A4739" s="467">
        <v>7</v>
      </c>
      <c r="B4739" s="467">
        <v>17</v>
      </c>
      <c r="C4739" s="467">
        <v>9</v>
      </c>
      <c r="D4739" s="471">
        <v>113.56649062789151</v>
      </c>
      <c r="E4739" s="471">
        <v>21.41647140399914</v>
      </c>
      <c r="F4739" s="467">
        <f>'2019 Actual plus Potential'!E4738</f>
        <v>97</v>
      </c>
    </row>
    <row r="4740" spans="1:6">
      <c r="A4740" s="467">
        <v>7</v>
      </c>
      <c r="B4740" s="467">
        <v>17</v>
      </c>
      <c r="C4740" s="467">
        <v>10</v>
      </c>
      <c r="D4740" s="471">
        <v>69.707855097508585</v>
      </c>
      <c r="E4740" s="471">
        <v>25.549886368522898</v>
      </c>
      <c r="F4740" s="467">
        <f>'2019 Actual plus Potential'!E4739</f>
        <v>100</v>
      </c>
    </row>
    <row r="4741" spans="1:6">
      <c r="A4741" s="467">
        <v>7</v>
      </c>
      <c r="B4741" s="467">
        <v>17</v>
      </c>
      <c r="C4741" s="467">
        <v>11</v>
      </c>
      <c r="D4741" s="471">
        <v>25.336662063935837</v>
      </c>
      <c r="E4741" s="471">
        <v>31.760178079982801</v>
      </c>
      <c r="F4741" s="467">
        <f>'2019 Actual plus Potential'!E4740</f>
        <v>99</v>
      </c>
    </row>
    <row r="4742" spans="1:6">
      <c r="A4742" s="467">
        <v>7</v>
      </c>
      <c r="B4742" s="467">
        <v>17</v>
      </c>
      <c r="C4742" s="467">
        <v>12</v>
      </c>
      <c r="D4742" s="471">
        <v>7.3059188035902523</v>
      </c>
      <c r="E4742" s="471">
        <v>34.297018490647176</v>
      </c>
      <c r="F4742" s="467">
        <f>'2019 Actual plus Potential'!E4741</f>
        <v>96</v>
      </c>
    </row>
    <row r="4743" spans="1:6">
      <c r="A4743" s="467">
        <v>7</v>
      </c>
      <c r="B4743" s="467">
        <v>17</v>
      </c>
      <c r="C4743" s="467">
        <v>13</v>
      </c>
      <c r="D4743" s="471">
        <v>14.235441157648777</v>
      </c>
      <c r="E4743" s="471">
        <v>43.182609062567195</v>
      </c>
      <c r="F4743" s="467">
        <f>'2019 Actual plus Potential'!E4742</f>
        <v>94</v>
      </c>
    </row>
    <row r="4744" spans="1:6">
      <c r="A4744" s="467">
        <v>7</v>
      </c>
      <c r="B4744" s="467">
        <v>17</v>
      </c>
      <c r="C4744" s="467">
        <v>14</v>
      </c>
      <c r="D4744" s="471">
        <v>10.468882961463999</v>
      </c>
      <c r="E4744" s="471">
        <v>46.698827886476032</v>
      </c>
      <c r="F4744" s="467">
        <f>'2019 Actual plus Potential'!E4743</f>
        <v>95</v>
      </c>
    </row>
    <row r="4745" spans="1:6">
      <c r="A4745" s="467">
        <v>7</v>
      </c>
      <c r="B4745" s="467">
        <v>17</v>
      </c>
      <c r="C4745" s="467">
        <v>15</v>
      </c>
      <c r="D4745" s="471">
        <v>15.408891100477922</v>
      </c>
      <c r="E4745" s="471">
        <v>63.225447484411951</v>
      </c>
      <c r="F4745" s="467">
        <f>'2019 Actual plus Potential'!E4744</f>
        <v>71</v>
      </c>
    </row>
    <row r="4746" spans="1:6">
      <c r="A4746" s="467">
        <v>7</v>
      </c>
      <c r="B4746" s="467">
        <v>17</v>
      </c>
      <c r="C4746" s="467">
        <v>16</v>
      </c>
      <c r="D4746" s="471">
        <v>12.417600865029579</v>
      </c>
      <c r="E4746" s="471">
        <v>55.772940980434321</v>
      </c>
      <c r="F4746" s="467">
        <f>'2019 Actual plus Potential'!E4745</f>
        <v>67</v>
      </c>
    </row>
    <row r="4747" spans="1:6">
      <c r="A4747" s="467">
        <v>7</v>
      </c>
      <c r="B4747" s="467">
        <v>17</v>
      </c>
      <c r="C4747" s="467">
        <v>17</v>
      </c>
      <c r="D4747" s="471">
        <v>30.516744697044029</v>
      </c>
      <c r="E4747" s="471">
        <v>36.526434207697271</v>
      </c>
      <c r="F4747" s="467">
        <f>'2019 Actual plus Potential'!E4746</f>
        <v>62</v>
      </c>
    </row>
    <row r="4748" spans="1:6">
      <c r="A4748" s="467">
        <v>7</v>
      </c>
      <c r="B4748" s="467">
        <v>17</v>
      </c>
      <c r="C4748" s="467">
        <v>18</v>
      </c>
      <c r="D4748" s="471">
        <v>36.139425955550074</v>
      </c>
      <c r="E4748" s="471">
        <v>90.333578101483539</v>
      </c>
      <c r="F4748" s="467">
        <f>'2019 Actual plus Potential'!E4747</f>
        <v>51</v>
      </c>
    </row>
    <row r="4749" spans="1:6">
      <c r="A4749" s="467">
        <v>7</v>
      </c>
      <c r="B4749" s="467">
        <v>17</v>
      </c>
      <c r="C4749" s="467">
        <v>19</v>
      </c>
      <c r="D4749" s="471">
        <v>62.945423023042792</v>
      </c>
      <c r="E4749" s="471">
        <v>99.834018060632133</v>
      </c>
      <c r="F4749" s="467">
        <f>'2019 Actual plus Potential'!E4748</f>
        <v>15</v>
      </c>
    </row>
    <row r="4750" spans="1:6">
      <c r="A4750" s="467">
        <v>7</v>
      </c>
      <c r="B4750" s="467">
        <v>17</v>
      </c>
      <c r="C4750" s="467">
        <v>20</v>
      </c>
      <c r="D4750" s="471">
        <v>65.690284756896446</v>
      </c>
      <c r="E4750" s="471">
        <v>97.143856428724987</v>
      </c>
      <c r="F4750" s="467">
        <f>'2019 Actual plus Potential'!E4749</f>
        <v>30</v>
      </c>
    </row>
    <row r="4751" spans="1:6">
      <c r="A4751" s="467">
        <v>7</v>
      </c>
      <c r="B4751" s="467">
        <v>17</v>
      </c>
      <c r="C4751" s="467">
        <v>21</v>
      </c>
      <c r="D4751" s="471">
        <v>49.210621542927505</v>
      </c>
      <c r="E4751" s="471">
        <v>90.940604977424215</v>
      </c>
      <c r="F4751" s="467">
        <f>'2019 Actual plus Potential'!E4750</f>
        <v>57</v>
      </c>
    </row>
    <row r="4752" spans="1:6">
      <c r="A4752" s="467">
        <v>7</v>
      </c>
      <c r="B4752" s="467">
        <v>17</v>
      </c>
      <c r="C4752" s="467">
        <v>22</v>
      </c>
      <c r="D4752" s="471">
        <v>40.935906259755512</v>
      </c>
      <c r="E4752" s="471">
        <v>90.903056923242318</v>
      </c>
      <c r="F4752" s="467">
        <f>'2019 Actual plus Potential'!E4751</f>
        <v>83</v>
      </c>
    </row>
    <row r="4753" spans="1:6">
      <c r="A4753" s="467">
        <v>7</v>
      </c>
      <c r="B4753" s="467">
        <v>17</v>
      </c>
      <c r="C4753" s="467">
        <v>23</v>
      </c>
      <c r="D4753" s="471">
        <v>19.260105109832764</v>
      </c>
      <c r="E4753" s="471">
        <v>92.760903354117374</v>
      </c>
      <c r="F4753" s="467">
        <f>'2019 Actual plus Potential'!E4752</f>
        <v>99</v>
      </c>
    </row>
    <row r="4754" spans="1:6">
      <c r="A4754" s="467">
        <v>7</v>
      </c>
      <c r="B4754" s="467">
        <v>17</v>
      </c>
      <c r="C4754" s="467">
        <v>24</v>
      </c>
      <c r="D4754" s="471">
        <v>8.8226512037180207</v>
      </c>
      <c r="E4754" s="471">
        <v>83.566323586325524</v>
      </c>
      <c r="F4754" s="467">
        <f>'2019 Actual plus Potential'!E4753</f>
        <v>95</v>
      </c>
    </row>
    <row r="4755" spans="1:6">
      <c r="A4755" s="467">
        <v>7</v>
      </c>
      <c r="B4755" s="467">
        <v>18</v>
      </c>
      <c r="C4755" s="467">
        <v>1</v>
      </c>
      <c r="D4755" s="471">
        <v>15.369444760429724</v>
      </c>
      <c r="E4755" s="471">
        <v>84.640354386153518</v>
      </c>
      <c r="F4755" s="467">
        <f>'2019 Actual plus Potential'!E4754</f>
        <v>99</v>
      </c>
    </row>
    <row r="4756" spans="1:6">
      <c r="A4756" s="467">
        <v>7</v>
      </c>
      <c r="B4756" s="467">
        <v>18</v>
      </c>
      <c r="C4756" s="467">
        <v>2</v>
      </c>
      <c r="D4756" s="471">
        <v>17.528714371424527</v>
      </c>
      <c r="E4756" s="471">
        <v>77.361507632767143</v>
      </c>
      <c r="F4756" s="467">
        <f>'2019 Actual plus Potential'!E4755</f>
        <v>99</v>
      </c>
    </row>
    <row r="4757" spans="1:6">
      <c r="A4757" s="467">
        <v>7</v>
      </c>
      <c r="B4757" s="467">
        <v>18</v>
      </c>
      <c r="C4757" s="467">
        <v>3</v>
      </c>
      <c r="D4757" s="471">
        <v>6.2729414198258988</v>
      </c>
      <c r="E4757" s="471">
        <v>91.602389432380136</v>
      </c>
      <c r="F4757" s="467">
        <f>'2019 Actual plus Potential'!E4756</f>
        <v>96</v>
      </c>
    </row>
    <row r="4758" spans="1:6">
      <c r="A4758" s="467">
        <v>7</v>
      </c>
      <c r="B4758" s="467">
        <v>18</v>
      </c>
      <c r="C4758" s="467">
        <v>4</v>
      </c>
      <c r="D4758" s="471">
        <v>3.1580716525429233</v>
      </c>
      <c r="E4758" s="471">
        <v>88.570384057192001</v>
      </c>
      <c r="F4758" s="467">
        <f>'2019 Actual plus Potential'!E4757</f>
        <v>92</v>
      </c>
    </row>
    <row r="4759" spans="1:6">
      <c r="A4759" s="467">
        <v>7</v>
      </c>
      <c r="B4759" s="467">
        <v>18</v>
      </c>
      <c r="C4759" s="467">
        <v>5</v>
      </c>
      <c r="D4759" s="471">
        <v>4.9382427456301254</v>
      </c>
      <c r="E4759" s="471">
        <v>92.071740109653831</v>
      </c>
      <c r="F4759" s="467">
        <f>'2019 Actual plus Potential'!E4758</f>
        <v>90</v>
      </c>
    </row>
    <row r="4760" spans="1:6">
      <c r="A4760" s="467">
        <v>7</v>
      </c>
      <c r="B4760" s="467">
        <v>18</v>
      </c>
      <c r="C4760" s="467">
        <v>6</v>
      </c>
      <c r="D4760" s="471">
        <v>2.4076273883103654</v>
      </c>
      <c r="E4760" s="471">
        <v>81.238344227047946</v>
      </c>
      <c r="F4760" s="467">
        <f>'2019 Actual plus Potential'!E4759</f>
        <v>98</v>
      </c>
    </row>
    <row r="4761" spans="1:6">
      <c r="A4761" s="467">
        <v>7</v>
      </c>
      <c r="B4761" s="467">
        <v>18</v>
      </c>
      <c r="C4761" s="467">
        <v>7</v>
      </c>
      <c r="D4761" s="471">
        <v>0.54257928365692387</v>
      </c>
      <c r="E4761" s="471">
        <v>92.804709417329619</v>
      </c>
      <c r="F4761" s="467">
        <f>'2019 Actual plus Potential'!E4760</f>
        <v>97</v>
      </c>
    </row>
    <row r="4762" spans="1:6">
      <c r="A4762" s="467">
        <v>7</v>
      </c>
      <c r="B4762" s="467">
        <v>18</v>
      </c>
      <c r="C4762" s="467">
        <v>8</v>
      </c>
      <c r="D4762" s="471">
        <v>0.31231409670260407</v>
      </c>
      <c r="E4762" s="471">
        <v>87.544070576220165</v>
      </c>
      <c r="F4762" s="467">
        <f>'2019 Actual plus Potential'!E4761</f>
        <v>94</v>
      </c>
    </row>
    <row r="4763" spans="1:6">
      <c r="A4763" s="467">
        <v>7</v>
      </c>
      <c r="B4763" s="467">
        <v>18</v>
      </c>
      <c r="C4763" s="467">
        <v>9</v>
      </c>
      <c r="D4763" s="471">
        <v>0.79627063115275132</v>
      </c>
      <c r="E4763" s="471">
        <v>85.112834067942387</v>
      </c>
      <c r="F4763" s="467">
        <f>'2019 Actual plus Potential'!E4762</f>
        <v>89</v>
      </c>
    </row>
    <row r="4764" spans="1:6">
      <c r="A4764" s="467">
        <v>7</v>
      </c>
      <c r="B4764" s="467">
        <v>18</v>
      </c>
      <c r="C4764" s="467">
        <v>10</v>
      </c>
      <c r="D4764" s="471">
        <v>0.22380447630906419</v>
      </c>
      <c r="E4764" s="471">
        <v>81.224263706729744</v>
      </c>
      <c r="F4764" s="467">
        <f>'2019 Actual plus Potential'!E4763</f>
        <v>97</v>
      </c>
    </row>
    <row r="4765" spans="1:6">
      <c r="A4765" s="467">
        <v>7</v>
      </c>
      <c r="B4765" s="467">
        <v>18</v>
      </c>
      <c r="C4765" s="467">
        <v>11</v>
      </c>
      <c r="D4765" s="471">
        <v>0</v>
      </c>
      <c r="E4765" s="471">
        <v>80.416980541818972</v>
      </c>
      <c r="F4765" s="467">
        <f>'2019 Actual plus Potential'!E4764</f>
        <v>103</v>
      </c>
    </row>
    <row r="4766" spans="1:6">
      <c r="A4766" s="467">
        <v>7</v>
      </c>
      <c r="B4766" s="467">
        <v>18</v>
      </c>
      <c r="C4766" s="467">
        <v>12</v>
      </c>
      <c r="D4766" s="471">
        <v>0</v>
      </c>
      <c r="E4766" s="471">
        <v>53.32371269619437</v>
      </c>
      <c r="F4766" s="467">
        <f>'2019 Actual plus Potential'!E4765</f>
        <v>102</v>
      </c>
    </row>
    <row r="4767" spans="1:6">
      <c r="A4767" s="467">
        <v>7</v>
      </c>
      <c r="B4767" s="467">
        <v>18</v>
      </c>
      <c r="C4767" s="467">
        <v>13</v>
      </c>
      <c r="D4767" s="471">
        <v>0</v>
      </c>
      <c r="E4767" s="471">
        <v>34.986181735110733</v>
      </c>
      <c r="F4767" s="467">
        <f>'2019 Actual plus Potential'!E4766</f>
        <v>103</v>
      </c>
    </row>
    <row r="4768" spans="1:6">
      <c r="A4768" s="467">
        <v>7</v>
      </c>
      <c r="B4768" s="467">
        <v>18</v>
      </c>
      <c r="C4768" s="467">
        <v>14</v>
      </c>
      <c r="D4768" s="471">
        <v>0</v>
      </c>
      <c r="E4768" s="471">
        <v>42.314310309610839</v>
      </c>
      <c r="F4768" s="467">
        <f>'2019 Actual plus Potential'!E4767</f>
        <v>103</v>
      </c>
    </row>
    <row r="4769" spans="1:6">
      <c r="A4769" s="467">
        <v>7</v>
      </c>
      <c r="B4769" s="467">
        <v>18</v>
      </c>
      <c r="C4769" s="467">
        <v>15</v>
      </c>
      <c r="D4769" s="471">
        <v>0</v>
      </c>
      <c r="E4769" s="471">
        <v>39.462222694044293</v>
      </c>
      <c r="F4769" s="467">
        <f>'2019 Actual plus Potential'!E4768</f>
        <v>101</v>
      </c>
    </row>
    <row r="4770" spans="1:6">
      <c r="A4770" s="467">
        <v>7</v>
      </c>
      <c r="B4770" s="467">
        <v>18</v>
      </c>
      <c r="C4770" s="467">
        <v>16</v>
      </c>
      <c r="D4770" s="471">
        <v>0.28836302150794446</v>
      </c>
      <c r="E4770" s="471">
        <v>34.334566544829066</v>
      </c>
      <c r="F4770" s="467">
        <f>'2019 Actual plus Potential'!E4769</f>
        <v>98</v>
      </c>
    </row>
    <row r="4771" spans="1:6">
      <c r="A4771" s="467">
        <v>7</v>
      </c>
      <c r="B4771" s="467">
        <v>18</v>
      </c>
      <c r="C4771" s="467">
        <v>17</v>
      </c>
      <c r="D4771" s="471">
        <v>1.4528527104915887</v>
      </c>
      <c r="E4771" s="471">
        <v>27.506296441625459</v>
      </c>
      <c r="F4771" s="467">
        <f>'2019 Actual plus Potential'!E4770</f>
        <v>96</v>
      </c>
    </row>
    <row r="4772" spans="1:6">
      <c r="A4772" s="467">
        <v>7</v>
      </c>
      <c r="B4772" s="467">
        <v>18</v>
      </c>
      <c r="C4772" s="467">
        <v>18</v>
      </c>
      <c r="D4772" s="471">
        <v>1.0914177597911718</v>
      </c>
      <c r="E4772" s="471">
        <v>10.371085465491293</v>
      </c>
      <c r="F4772" s="467">
        <f>'2019 Actual plus Potential'!E4771</f>
        <v>97</v>
      </c>
    </row>
    <row r="4773" spans="1:6">
      <c r="A4773" s="467">
        <v>7</v>
      </c>
      <c r="B4773" s="467">
        <v>18</v>
      </c>
      <c r="C4773" s="467">
        <v>19</v>
      </c>
      <c r="D4773" s="471">
        <v>0.69280985576044929</v>
      </c>
      <c r="E4773" s="471">
        <v>3.6601530316061064</v>
      </c>
      <c r="F4773" s="467">
        <f>'2019 Actual plus Potential'!E4772</f>
        <v>98</v>
      </c>
    </row>
    <row r="4774" spans="1:6">
      <c r="A4774" s="467">
        <v>7</v>
      </c>
      <c r="B4774" s="467">
        <v>18</v>
      </c>
      <c r="C4774" s="467">
        <v>20</v>
      </c>
      <c r="D4774" s="471">
        <v>0.239118469178768</v>
      </c>
      <c r="E4774" s="471">
        <v>0.27222339281874869</v>
      </c>
      <c r="F4774" s="467">
        <f>'2019 Actual plus Potential'!E4773</f>
        <v>97</v>
      </c>
    </row>
    <row r="4775" spans="1:6">
      <c r="A4775" s="467">
        <v>7</v>
      </c>
      <c r="B4775" s="467">
        <v>18</v>
      </c>
      <c r="C4775" s="467">
        <v>21</v>
      </c>
      <c r="D4775" s="471">
        <v>0.39117855678307278</v>
      </c>
      <c r="E4775" s="471">
        <v>3.6421612556439475</v>
      </c>
      <c r="F4775" s="467">
        <f>'2019 Actual plus Potential'!E4774</f>
        <v>65</v>
      </c>
    </row>
    <row r="4776" spans="1:6">
      <c r="A4776" s="467">
        <v>7</v>
      </c>
      <c r="B4776" s="467">
        <v>18</v>
      </c>
      <c r="C4776" s="467">
        <v>22</v>
      </c>
      <c r="D4776" s="471">
        <v>0.70144826602331278</v>
      </c>
      <c r="E4776" s="471">
        <v>19.056419748441197</v>
      </c>
      <c r="F4776" s="467">
        <f>'2019 Actual plus Potential'!E4775</f>
        <v>43</v>
      </c>
    </row>
    <row r="4777" spans="1:6">
      <c r="A4777" s="467">
        <v>7</v>
      </c>
      <c r="B4777" s="467">
        <v>18</v>
      </c>
      <c r="C4777" s="467">
        <v>23</v>
      </c>
      <c r="D4777" s="471">
        <v>3.9122783284981808</v>
      </c>
      <c r="E4777" s="471">
        <v>44.833158944313048</v>
      </c>
      <c r="F4777" s="467">
        <f>'2019 Actual plus Potential'!E4776</f>
        <v>28</v>
      </c>
    </row>
    <row r="4778" spans="1:6">
      <c r="A4778" s="467">
        <v>7</v>
      </c>
      <c r="B4778" s="467">
        <v>18</v>
      </c>
      <c r="C4778" s="467">
        <v>24</v>
      </c>
      <c r="D4778" s="471">
        <v>4.4084280871328136</v>
      </c>
      <c r="E4778" s="471">
        <v>60.234901419049677</v>
      </c>
      <c r="F4778" s="467">
        <f>'2019 Actual plus Potential'!E4777</f>
        <v>12</v>
      </c>
    </row>
    <row r="4779" spans="1:6">
      <c r="A4779" s="467">
        <v>7</v>
      </c>
      <c r="B4779" s="467">
        <v>19</v>
      </c>
      <c r="C4779" s="467">
        <v>1</v>
      </c>
      <c r="D4779" s="471">
        <v>4.7251119187398691</v>
      </c>
      <c r="E4779" s="471">
        <v>82.877942592990749</v>
      </c>
      <c r="F4779" s="467">
        <f>'2019 Actual plus Potential'!E4778</f>
        <v>16</v>
      </c>
    </row>
    <row r="4780" spans="1:6">
      <c r="A4780" s="467">
        <v>7</v>
      </c>
      <c r="B4780" s="467">
        <v>19</v>
      </c>
      <c r="C4780" s="467">
        <v>2</v>
      </c>
      <c r="D4780" s="471">
        <v>3.5448700060020633</v>
      </c>
      <c r="E4780" s="471">
        <v>96.443741668458401</v>
      </c>
      <c r="F4780" s="467">
        <f>'2019 Actual plus Potential'!E4779</f>
        <v>65</v>
      </c>
    </row>
    <row r="4781" spans="1:6">
      <c r="A4781" s="467">
        <v>7</v>
      </c>
      <c r="B4781" s="467">
        <v>19</v>
      </c>
      <c r="C4781" s="467">
        <v>3</v>
      </c>
      <c r="D4781" s="471">
        <v>1.6683902529670309</v>
      </c>
      <c r="E4781" s="471">
        <v>98.798317566114804</v>
      </c>
      <c r="F4781" s="467">
        <f>'2019 Actual plus Potential'!E4780</f>
        <v>92</v>
      </c>
    </row>
    <row r="4782" spans="1:6">
      <c r="A4782" s="467">
        <v>7</v>
      </c>
      <c r="B4782" s="467">
        <v>19</v>
      </c>
      <c r="C4782" s="467">
        <v>4</v>
      </c>
      <c r="D4782" s="471">
        <v>7.2208849147653948</v>
      </c>
      <c r="E4782" s="471">
        <v>98.702100677273705</v>
      </c>
      <c r="F4782" s="467">
        <f>'2019 Actual plus Potential'!E4781</f>
        <v>99</v>
      </c>
    </row>
    <row r="4783" spans="1:6">
      <c r="A4783" s="467">
        <v>7</v>
      </c>
      <c r="B4783" s="467">
        <v>19</v>
      </c>
      <c r="C4783" s="467">
        <v>5</v>
      </c>
      <c r="D4783" s="471">
        <v>21.652969263472862</v>
      </c>
      <c r="E4783" s="471">
        <v>97.338636959793604</v>
      </c>
      <c r="F4783" s="467">
        <f>'2019 Actual plus Potential'!E4782</f>
        <v>92</v>
      </c>
    </row>
    <row r="4784" spans="1:6">
      <c r="A4784" s="467">
        <v>7</v>
      </c>
      <c r="B4784" s="467">
        <v>19</v>
      </c>
      <c r="C4784" s="467">
        <v>6</v>
      </c>
      <c r="D4784" s="471">
        <v>25.146571757790475</v>
      </c>
      <c r="E4784" s="471">
        <v>74.342800526768428</v>
      </c>
      <c r="F4784" s="467">
        <f>'2019 Actual plus Potential'!E4783</f>
        <v>92</v>
      </c>
    </row>
    <row r="4785" spans="1:6">
      <c r="A4785" s="467">
        <v>7</v>
      </c>
      <c r="B4785" s="467">
        <v>19</v>
      </c>
      <c r="C4785" s="467">
        <v>7</v>
      </c>
      <c r="D4785" s="471">
        <v>6.2447481165737324</v>
      </c>
      <c r="E4785" s="471">
        <v>50.558454955923452</v>
      </c>
      <c r="F4785" s="467">
        <f>'2019 Actual plus Potential'!E4784</f>
        <v>89</v>
      </c>
    </row>
    <row r="4786" spans="1:6">
      <c r="A4786" s="467">
        <v>7</v>
      </c>
      <c r="B4786" s="467">
        <v>19</v>
      </c>
      <c r="C4786" s="467">
        <v>8</v>
      </c>
      <c r="D4786" s="471">
        <v>4.5879535051075928</v>
      </c>
      <c r="E4786" s="471">
        <v>64.437154482906905</v>
      </c>
      <c r="F4786" s="467">
        <f>'2019 Actual plus Potential'!E4785</f>
        <v>63</v>
      </c>
    </row>
    <row r="4787" spans="1:6">
      <c r="A4787" s="467">
        <v>7</v>
      </c>
      <c r="B4787" s="467">
        <v>19</v>
      </c>
      <c r="C4787" s="467">
        <v>9</v>
      </c>
      <c r="D4787" s="471">
        <v>6.8814306164747316</v>
      </c>
      <c r="E4787" s="471">
        <v>55.284816276069662</v>
      </c>
      <c r="F4787" s="467">
        <f>'2019 Actual plus Potential'!E4786</f>
        <v>48</v>
      </c>
    </row>
    <row r="4788" spans="1:6">
      <c r="A4788" s="467">
        <v>7</v>
      </c>
      <c r="B4788" s="467">
        <v>19</v>
      </c>
      <c r="C4788" s="467">
        <v>10</v>
      </c>
      <c r="D4788" s="471">
        <v>5.8749845319923457</v>
      </c>
      <c r="E4788" s="471">
        <v>60.841928294990318</v>
      </c>
      <c r="F4788" s="467">
        <f>'2019 Actual plus Potential'!E4787</f>
        <v>46</v>
      </c>
    </row>
    <row r="4789" spans="1:6">
      <c r="A4789" s="467">
        <v>7</v>
      </c>
      <c r="B4789" s="467">
        <v>19</v>
      </c>
      <c r="C4789" s="467">
        <v>11</v>
      </c>
      <c r="D4789" s="471">
        <v>5.6576740743918652</v>
      </c>
      <c r="E4789" s="471">
        <v>59.217192700494522</v>
      </c>
      <c r="F4789" s="467">
        <f>'2019 Actual plus Potential'!E4788</f>
        <v>43</v>
      </c>
    </row>
    <row r="4790" spans="1:6">
      <c r="A4790" s="467">
        <v>7</v>
      </c>
      <c r="B4790" s="467">
        <v>19</v>
      </c>
      <c r="C4790" s="467">
        <v>12</v>
      </c>
      <c r="D4790" s="471">
        <v>9.8180128047320352</v>
      </c>
      <c r="E4790" s="471">
        <v>48.623165663298217</v>
      </c>
      <c r="F4790" s="467">
        <f>'2019 Actual plus Potential'!E4789</f>
        <v>41</v>
      </c>
    </row>
    <row r="4791" spans="1:6">
      <c r="A4791" s="467">
        <v>7</v>
      </c>
      <c r="B4791" s="467">
        <v>19</v>
      </c>
      <c r="C4791" s="467">
        <v>13</v>
      </c>
      <c r="D4791" s="471">
        <v>4.2349786621923746</v>
      </c>
      <c r="E4791" s="471">
        <v>58.064936787787573</v>
      </c>
      <c r="F4791" s="467">
        <f>'2019 Actual plus Potential'!E4790</f>
        <v>29</v>
      </c>
    </row>
    <row r="4792" spans="1:6">
      <c r="A4792" s="467">
        <v>7</v>
      </c>
      <c r="B4792" s="467">
        <v>19</v>
      </c>
      <c r="C4792" s="467">
        <v>14</v>
      </c>
      <c r="D4792" s="471">
        <v>13.903235768937588</v>
      </c>
      <c r="E4792" s="471">
        <v>66.180792248978719</v>
      </c>
      <c r="F4792" s="467">
        <f>'2019 Actual plus Potential'!E4791</f>
        <v>19</v>
      </c>
    </row>
    <row r="4793" spans="1:6">
      <c r="A4793" s="467">
        <v>7</v>
      </c>
      <c r="B4793" s="467">
        <v>19</v>
      </c>
      <c r="C4793" s="467">
        <v>15</v>
      </c>
      <c r="D4793" s="471">
        <v>58.495555547697172</v>
      </c>
      <c r="E4793" s="471">
        <v>78.49498951838315</v>
      </c>
      <c r="F4793" s="467">
        <f>'2019 Actual plus Potential'!E4792</f>
        <v>18</v>
      </c>
    </row>
    <row r="4794" spans="1:6">
      <c r="A4794" s="467">
        <v>7</v>
      </c>
      <c r="B4794" s="467">
        <v>19</v>
      </c>
      <c r="C4794" s="467">
        <v>16</v>
      </c>
      <c r="D4794" s="471">
        <v>16.273859944829578</v>
      </c>
      <c r="E4794" s="471">
        <v>96.895882820898734</v>
      </c>
      <c r="F4794" s="467">
        <f>'2019 Actual plus Potential'!E4793</f>
        <v>15</v>
      </c>
    </row>
    <row r="4795" spans="1:6">
      <c r="A4795" s="467">
        <v>7</v>
      </c>
      <c r="B4795" s="467">
        <v>19</v>
      </c>
      <c r="C4795" s="467">
        <v>17</v>
      </c>
      <c r="D4795" s="471">
        <v>0.3531012069108368</v>
      </c>
      <c r="E4795" s="471">
        <v>87.300008224037853</v>
      </c>
      <c r="F4795" s="467">
        <f>'2019 Actual plus Potential'!E4794</f>
        <v>12</v>
      </c>
    </row>
    <row r="4796" spans="1:6">
      <c r="A4796" s="467">
        <v>7</v>
      </c>
      <c r="B4796" s="467">
        <v>19</v>
      </c>
      <c r="C4796" s="467">
        <v>18</v>
      </c>
      <c r="D4796" s="471">
        <v>14.958988111174204</v>
      </c>
      <c r="E4796" s="471">
        <v>85.251292517738136</v>
      </c>
      <c r="F4796" s="467">
        <f>'2019 Actual plus Potential'!E4795</f>
        <v>5</v>
      </c>
    </row>
    <row r="4797" spans="1:6">
      <c r="A4797" s="467">
        <v>7</v>
      </c>
      <c r="B4797" s="467">
        <v>19</v>
      </c>
      <c r="C4797" s="467">
        <v>19</v>
      </c>
      <c r="D4797" s="471">
        <v>16.59021679192794</v>
      </c>
      <c r="E4797" s="471">
        <v>78.925227639217368</v>
      </c>
      <c r="F4797" s="467">
        <f>'2019 Actual plus Potential'!E4796</f>
        <v>3</v>
      </c>
    </row>
    <row r="4798" spans="1:6">
      <c r="A4798" s="467">
        <v>7</v>
      </c>
      <c r="B4798" s="467">
        <v>19</v>
      </c>
      <c r="C4798" s="467">
        <v>20</v>
      </c>
      <c r="D4798" s="471">
        <v>14.694593819369636</v>
      </c>
      <c r="E4798" s="471">
        <v>73.688056331971623</v>
      </c>
      <c r="F4798" s="467">
        <f>'2019 Actual plus Potential'!E4797</f>
        <v>1</v>
      </c>
    </row>
    <row r="4799" spans="1:6">
      <c r="A4799" s="467">
        <v>7</v>
      </c>
      <c r="B4799" s="467">
        <v>19</v>
      </c>
      <c r="C4799" s="467">
        <v>21</v>
      </c>
      <c r="D4799" s="471">
        <v>25.696798817609842</v>
      </c>
      <c r="E4799" s="471">
        <v>73.322745054826925</v>
      </c>
      <c r="F4799" s="467">
        <f>'2019 Actual plus Potential'!E4798</f>
        <v>5</v>
      </c>
    </row>
    <row r="4800" spans="1:6">
      <c r="A4800" s="467">
        <v>7</v>
      </c>
      <c r="B4800" s="467">
        <v>19</v>
      </c>
      <c r="C4800" s="467">
        <v>22</v>
      </c>
      <c r="D4800" s="471">
        <v>11.126134915167427</v>
      </c>
      <c r="E4800" s="471">
        <v>45.020116964093738</v>
      </c>
      <c r="F4800" s="467">
        <f>'2019 Actual plus Potential'!E4799</f>
        <v>4</v>
      </c>
    </row>
    <row r="4801" spans="1:6">
      <c r="A4801" s="467">
        <v>7</v>
      </c>
      <c r="B4801" s="467">
        <v>19</v>
      </c>
      <c r="C4801" s="467">
        <v>23</v>
      </c>
      <c r="D4801" s="471">
        <v>0.34504163747457961</v>
      </c>
      <c r="E4801" s="471">
        <v>22.725959793592779</v>
      </c>
      <c r="F4801" s="467">
        <f>'2019 Actual plus Potential'!E4800</f>
        <v>4</v>
      </c>
    </row>
    <row r="4802" spans="1:6">
      <c r="A4802" s="467">
        <v>7</v>
      </c>
      <c r="B4802" s="467">
        <v>19</v>
      </c>
      <c r="C4802" s="467">
        <v>24</v>
      </c>
      <c r="D4802" s="471">
        <v>1.0346692651376659</v>
      </c>
      <c r="E4802" s="471">
        <v>31.095264620511717</v>
      </c>
      <c r="F4802" s="467">
        <f>'2019 Actual plus Potential'!E4801</f>
        <v>2</v>
      </c>
    </row>
    <row r="4803" spans="1:6">
      <c r="A4803" s="467">
        <v>7</v>
      </c>
      <c r="B4803" s="467">
        <v>20</v>
      </c>
      <c r="C4803" s="467">
        <v>1</v>
      </c>
      <c r="D4803" s="471">
        <v>0.13479884752730398</v>
      </c>
      <c r="E4803" s="471">
        <v>25.809593743281017</v>
      </c>
      <c r="F4803" s="467">
        <f>'2019 Actual plus Potential'!E4802</f>
        <v>1</v>
      </c>
    </row>
    <row r="4804" spans="1:6">
      <c r="A4804" s="467">
        <v>7</v>
      </c>
      <c r="B4804" s="467">
        <v>20</v>
      </c>
      <c r="C4804" s="467">
        <v>2</v>
      </c>
      <c r="D4804" s="471">
        <v>9.4072284641706503</v>
      </c>
      <c r="E4804" s="471">
        <v>25.448975972909054</v>
      </c>
      <c r="F4804" s="467">
        <f>'2019 Actual plus Potential'!E4803</f>
        <v>1</v>
      </c>
    </row>
    <row r="4805" spans="1:6">
      <c r="A4805" s="467">
        <v>7</v>
      </c>
      <c r="B4805" s="467">
        <v>20</v>
      </c>
      <c r="C4805" s="467">
        <v>3</v>
      </c>
      <c r="D4805" s="471">
        <v>1.6543577979795308</v>
      </c>
      <c r="E4805" s="471">
        <v>14.946472317781122</v>
      </c>
      <c r="F4805" s="467">
        <f>'2019 Actual plus Potential'!E4804</f>
        <v>0</v>
      </c>
    </row>
    <row r="4806" spans="1:6">
      <c r="A4806" s="467">
        <v>7</v>
      </c>
      <c r="B4806" s="467">
        <v>20</v>
      </c>
      <c r="C4806" s="467">
        <v>4</v>
      </c>
      <c r="D4806" s="471">
        <v>4.8996562728408755</v>
      </c>
      <c r="E4806" s="471">
        <v>6.4426202967103849</v>
      </c>
      <c r="F4806" s="467">
        <f>'2019 Actual plus Potential'!E4805</f>
        <v>0</v>
      </c>
    </row>
    <row r="4807" spans="1:6">
      <c r="A4807" s="467">
        <v>7</v>
      </c>
      <c r="B4807" s="467">
        <v>20</v>
      </c>
      <c r="C4807" s="467">
        <v>5</v>
      </c>
      <c r="D4807" s="471">
        <v>38.364949349101174</v>
      </c>
      <c r="E4807" s="471">
        <v>8.2363221350247251</v>
      </c>
      <c r="F4807" s="467">
        <f>'2019 Actual plus Potential'!E4806</f>
        <v>0</v>
      </c>
    </row>
    <row r="4808" spans="1:6">
      <c r="A4808" s="467">
        <v>7</v>
      </c>
      <c r="B4808" s="467">
        <v>20</v>
      </c>
      <c r="C4808" s="467">
        <v>6</v>
      </c>
      <c r="D4808" s="471">
        <v>64.583566206258908</v>
      </c>
      <c r="E4808" s="471">
        <v>9.1366931842614498</v>
      </c>
      <c r="F4808" s="467">
        <f>'2019 Actual plus Potential'!E4807</f>
        <v>0</v>
      </c>
    </row>
    <row r="4809" spans="1:6">
      <c r="A4809" s="467">
        <v>7</v>
      </c>
      <c r="B4809" s="467">
        <v>20</v>
      </c>
      <c r="C4809" s="467">
        <v>7</v>
      </c>
      <c r="D4809" s="471">
        <v>5.5593657339856737</v>
      </c>
      <c r="E4809" s="471">
        <v>5.5954423242313478</v>
      </c>
      <c r="F4809" s="467">
        <f>'2019 Actual plus Potential'!E4808</f>
        <v>0</v>
      </c>
    </row>
    <row r="4810" spans="1:6">
      <c r="A4810" s="467">
        <v>7</v>
      </c>
      <c r="B4810" s="467">
        <v>20</v>
      </c>
      <c r="C4810" s="467">
        <v>8</v>
      </c>
      <c r="D4810" s="471">
        <v>9.2850783963784416</v>
      </c>
      <c r="E4810" s="471">
        <v>3.8064339926897448</v>
      </c>
      <c r="F4810" s="467">
        <f>'2019 Actual plus Potential'!E4809</f>
        <v>0</v>
      </c>
    </row>
    <row r="4811" spans="1:6">
      <c r="A4811" s="467">
        <v>7</v>
      </c>
      <c r="B4811" s="467">
        <v>20</v>
      </c>
      <c r="C4811" s="467">
        <v>9</v>
      </c>
      <c r="D4811" s="471">
        <v>12.233736080879151</v>
      </c>
      <c r="E4811" s="471">
        <v>7.4470307460761127</v>
      </c>
      <c r="F4811" s="467">
        <f>'2019 Actual plus Potential'!E4810</f>
        <v>0</v>
      </c>
    </row>
    <row r="4812" spans="1:6">
      <c r="A4812" s="467">
        <v>7</v>
      </c>
      <c r="B4812" s="467">
        <v>20</v>
      </c>
      <c r="C4812" s="467">
        <v>10</v>
      </c>
      <c r="D4812" s="471">
        <v>12.252192198943339</v>
      </c>
      <c r="E4812" s="471">
        <v>13.529033272414534</v>
      </c>
      <c r="F4812" s="467">
        <f>'2019 Actual plus Potential'!E4811</f>
        <v>0</v>
      </c>
    </row>
    <row r="4813" spans="1:6">
      <c r="A4813" s="467">
        <v>7</v>
      </c>
      <c r="B4813" s="467">
        <v>20</v>
      </c>
      <c r="C4813" s="467">
        <v>11</v>
      </c>
      <c r="D4813" s="471">
        <v>7.1150287188767836</v>
      </c>
      <c r="E4813" s="471">
        <v>15.984519565684799</v>
      </c>
      <c r="F4813" s="467">
        <f>'2019 Actual plus Potential'!E4812</f>
        <v>0</v>
      </c>
    </row>
    <row r="4814" spans="1:6">
      <c r="A4814" s="467">
        <v>7</v>
      </c>
      <c r="B4814" s="467">
        <v>20</v>
      </c>
      <c r="C4814" s="467">
        <v>12</v>
      </c>
      <c r="D4814" s="471">
        <v>10.715079377256894</v>
      </c>
      <c r="E4814" s="471">
        <v>7.3500316061062128</v>
      </c>
      <c r="F4814" s="467">
        <f>'2019 Actual plus Potential'!E4813</f>
        <v>0</v>
      </c>
    </row>
    <row r="4815" spans="1:6">
      <c r="A4815" s="467">
        <v>7</v>
      </c>
      <c r="B4815" s="467">
        <v>20</v>
      </c>
      <c r="C4815" s="467">
        <v>13</v>
      </c>
      <c r="D4815" s="471">
        <v>11.943417469650491</v>
      </c>
      <c r="E4815" s="471">
        <v>7.7098671253493878</v>
      </c>
      <c r="F4815" s="467">
        <f>'2019 Actual plus Potential'!E4814</f>
        <v>0</v>
      </c>
    </row>
    <row r="4816" spans="1:6">
      <c r="A4816" s="467">
        <v>7</v>
      </c>
      <c r="B4816" s="467">
        <v>20</v>
      </c>
      <c r="C4816" s="467">
        <v>14</v>
      </c>
      <c r="D4816" s="471">
        <v>11.99827317671444</v>
      </c>
      <c r="E4816" s="471">
        <v>4.4916859815093524</v>
      </c>
      <c r="F4816" s="467">
        <f>'2019 Actual plus Potential'!E4815</f>
        <v>2</v>
      </c>
    </row>
    <row r="4817" spans="1:6">
      <c r="A4817" s="467">
        <v>7</v>
      </c>
      <c r="B4817" s="467">
        <v>20</v>
      </c>
      <c r="C4817" s="467">
        <v>15</v>
      </c>
      <c r="D4817" s="471">
        <v>11.244305668299784</v>
      </c>
      <c r="E4817" s="471">
        <v>2.0440221995269834</v>
      </c>
      <c r="F4817" s="467">
        <f>'2019 Actual plus Potential'!E4816</f>
        <v>2</v>
      </c>
    </row>
    <row r="4818" spans="1:6">
      <c r="A4818" s="467">
        <v>7</v>
      </c>
      <c r="B4818" s="467">
        <v>20</v>
      </c>
      <c r="C4818" s="467">
        <v>16</v>
      </c>
      <c r="D4818" s="471">
        <v>9.3600766116412952</v>
      </c>
      <c r="E4818" s="471">
        <v>5.8050856267469371</v>
      </c>
      <c r="F4818" s="467">
        <f>'2019 Actual plus Potential'!E4817</f>
        <v>6</v>
      </c>
    </row>
    <row r="4819" spans="1:6">
      <c r="A4819" s="467">
        <v>7</v>
      </c>
      <c r="B4819" s="467">
        <v>20</v>
      </c>
      <c r="C4819" s="467">
        <v>17</v>
      </c>
      <c r="D4819" s="471">
        <v>5.9678509715828749</v>
      </c>
      <c r="E4819" s="471">
        <v>3.7485474091593205</v>
      </c>
      <c r="F4819" s="467">
        <f>'2019 Actual plus Potential'!E4818</f>
        <v>2</v>
      </c>
    </row>
    <row r="4820" spans="1:6">
      <c r="A4820" s="467">
        <v>7</v>
      </c>
      <c r="B4820" s="467">
        <v>20</v>
      </c>
      <c r="C4820" s="467">
        <v>18</v>
      </c>
      <c r="D4820" s="471">
        <v>4.3985755181495625</v>
      </c>
      <c r="E4820" s="471">
        <v>12.9204418942163</v>
      </c>
      <c r="F4820" s="467">
        <f>'2019 Actual plus Potential'!E4819</f>
        <v>6</v>
      </c>
    </row>
    <row r="4821" spans="1:6">
      <c r="A4821" s="467">
        <v>7</v>
      </c>
      <c r="B4821" s="467">
        <v>20</v>
      </c>
      <c r="C4821" s="467">
        <v>19</v>
      </c>
      <c r="D4821" s="471">
        <v>5.685492513505416</v>
      </c>
      <c r="E4821" s="471">
        <v>64.276010750376258</v>
      </c>
      <c r="F4821" s="467">
        <f>'2019 Actual plus Potential'!E4820</f>
        <v>7</v>
      </c>
    </row>
    <row r="4822" spans="1:6">
      <c r="A4822" s="467">
        <v>7</v>
      </c>
      <c r="B4822" s="467">
        <v>20</v>
      </c>
      <c r="C4822" s="467">
        <v>20</v>
      </c>
      <c r="D4822" s="471">
        <v>12.043414607882216</v>
      </c>
      <c r="E4822" s="471">
        <v>89.033476725435392</v>
      </c>
      <c r="F4822" s="467">
        <f>'2019 Actual plus Potential'!E4821</f>
        <v>11</v>
      </c>
    </row>
    <row r="4823" spans="1:6">
      <c r="A4823" s="467">
        <v>7</v>
      </c>
      <c r="B4823" s="467">
        <v>20</v>
      </c>
      <c r="C4823" s="467">
        <v>21</v>
      </c>
      <c r="D4823" s="471">
        <v>7.338849363270727</v>
      </c>
      <c r="E4823" s="471">
        <v>92.465212427434963</v>
      </c>
      <c r="F4823" s="467">
        <f>'2019 Actual plus Potential'!E4822</f>
        <v>27</v>
      </c>
    </row>
    <row r="4824" spans="1:6">
      <c r="A4824" s="467">
        <v>7</v>
      </c>
      <c r="B4824" s="467">
        <v>20</v>
      </c>
      <c r="C4824" s="467">
        <v>22</v>
      </c>
      <c r="D4824" s="471">
        <v>1.0800811938219759</v>
      </c>
      <c r="E4824" s="471">
        <v>39.68829327026446</v>
      </c>
      <c r="F4824" s="467">
        <f>'2019 Actual plus Potential'!E4823</f>
        <v>31</v>
      </c>
    </row>
    <row r="4825" spans="1:6">
      <c r="A4825" s="467">
        <v>7</v>
      </c>
      <c r="B4825" s="467">
        <v>20</v>
      </c>
      <c r="C4825" s="467">
        <v>23</v>
      </c>
      <c r="D4825" s="471">
        <v>2.0196168665539851</v>
      </c>
      <c r="E4825" s="471">
        <v>42.875184368952915</v>
      </c>
      <c r="F4825" s="467">
        <f>'2019 Actual plus Potential'!E4824</f>
        <v>52</v>
      </c>
    </row>
    <row r="4826" spans="1:6">
      <c r="A4826" s="467">
        <v>7</v>
      </c>
      <c r="B4826" s="467">
        <v>20</v>
      </c>
      <c r="C4826" s="467">
        <v>24</v>
      </c>
      <c r="D4826" s="471">
        <v>4.1040694109751268</v>
      </c>
      <c r="E4826" s="471">
        <v>67.489498387443561</v>
      </c>
      <c r="F4826" s="467">
        <f>'2019 Actual plus Potential'!E4825</f>
        <v>66</v>
      </c>
    </row>
    <row r="4827" spans="1:6">
      <c r="A4827" s="467">
        <v>7</v>
      </c>
      <c r="B4827" s="467">
        <v>21</v>
      </c>
      <c r="C4827" s="467">
        <v>1</v>
      </c>
      <c r="D4827" s="471">
        <v>6.1498544850692092</v>
      </c>
      <c r="E4827" s="471">
        <v>97.316733928187489</v>
      </c>
      <c r="F4827" s="467">
        <f>'2019 Actual plus Potential'!E4826</f>
        <v>58</v>
      </c>
    </row>
    <row r="4828" spans="1:6">
      <c r="A4828" s="467">
        <v>7</v>
      </c>
      <c r="B4828" s="467">
        <v>21</v>
      </c>
      <c r="C4828" s="467">
        <v>2</v>
      </c>
      <c r="D4828" s="471">
        <v>12.0560568351688</v>
      </c>
      <c r="E4828" s="471">
        <v>99.805857019995699</v>
      </c>
      <c r="F4828" s="467">
        <f>'2019 Actual plus Potential'!E4827</f>
        <v>63</v>
      </c>
    </row>
    <row r="4829" spans="1:6">
      <c r="A4829" s="467">
        <v>7</v>
      </c>
      <c r="B4829" s="467">
        <v>21</v>
      </c>
      <c r="C4829" s="467">
        <v>3</v>
      </c>
      <c r="D4829" s="471">
        <v>28.9701602268328</v>
      </c>
      <c r="E4829" s="471">
        <v>63.133924102343578</v>
      </c>
      <c r="F4829" s="467">
        <f>'2019 Actual plus Potential'!E4828</f>
        <v>52</v>
      </c>
    </row>
    <row r="4830" spans="1:6">
      <c r="A4830" s="467">
        <v>7</v>
      </c>
      <c r="B4830" s="467">
        <v>21</v>
      </c>
      <c r="C4830" s="467">
        <v>4</v>
      </c>
      <c r="D4830" s="471">
        <v>38.347225636796175</v>
      </c>
      <c r="E4830" s="471">
        <v>79.846719468931411</v>
      </c>
      <c r="F4830" s="467">
        <f>'2019 Actual plus Potential'!E4829</f>
        <v>50</v>
      </c>
    </row>
    <row r="4831" spans="1:6">
      <c r="A4831" s="467">
        <v>7</v>
      </c>
      <c r="B4831" s="467">
        <v>21</v>
      </c>
      <c r="C4831" s="467">
        <v>5</v>
      </c>
      <c r="D4831" s="471">
        <v>33.226775590803818</v>
      </c>
      <c r="E4831" s="471">
        <v>99.805857019995699</v>
      </c>
      <c r="F4831" s="467">
        <f>'2019 Actual plus Potential'!E4830</f>
        <v>59</v>
      </c>
    </row>
    <row r="4832" spans="1:6">
      <c r="A4832" s="467">
        <v>7</v>
      </c>
      <c r="B4832" s="467">
        <v>21</v>
      </c>
      <c r="C4832" s="467">
        <v>6</v>
      </c>
      <c r="D4832" s="471">
        <v>38.919679077256937</v>
      </c>
      <c r="E4832" s="471">
        <v>72.801765803053115</v>
      </c>
      <c r="F4832" s="467">
        <f>'2019 Actual plus Potential'!E4831</f>
        <v>61</v>
      </c>
    </row>
    <row r="4833" spans="1:6">
      <c r="A4833" s="467">
        <v>7</v>
      </c>
      <c r="B4833" s="467">
        <v>21</v>
      </c>
      <c r="C4833" s="467">
        <v>7</v>
      </c>
      <c r="D4833" s="471">
        <v>18.314076998607142</v>
      </c>
      <c r="E4833" s="471">
        <v>56.458192969253922</v>
      </c>
      <c r="F4833" s="467">
        <f>'2019 Actual plus Potential'!E4832</f>
        <v>61</v>
      </c>
    </row>
    <row r="4834" spans="1:6">
      <c r="A4834" s="467">
        <v>7</v>
      </c>
      <c r="B4834" s="467">
        <v>21</v>
      </c>
      <c r="C4834" s="467">
        <v>8</v>
      </c>
      <c r="D4834" s="471">
        <v>17.564620446291809</v>
      </c>
      <c r="E4834" s="471">
        <v>64.647580036551275</v>
      </c>
      <c r="F4834" s="467">
        <f>'2019 Actual plus Potential'!E4833</f>
        <v>42</v>
      </c>
    </row>
    <row r="4835" spans="1:6">
      <c r="A4835" s="467">
        <v>7</v>
      </c>
      <c r="B4835" s="467">
        <v>21</v>
      </c>
      <c r="C4835" s="467">
        <v>9</v>
      </c>
      <c r="D4835" s="471">
        <v>23.999697513875656</v>
      </c>
      <c r="E4835" s="471">
        <v>59.139749838744358</v>
      </c>
      <c r="F4835" s="467">
        <f>'2019 Actual plus Potential'!E4834</f>
        <v>30</v>
      </c>
    </row>
    <row r="4836" spans="1:6">
      <c r="A4836" s="467">
        <v>7</v>
      </c>
      <c r="B4836" s="467">
        <v>21</v>
      </c>
      <c r="C4836" s="467">
        <v>10</v>
      </c>
      <c r="D4836" s="471">
        <v>19.407804186803091</v>
      </c>
      <c r="E4836" s="471">
        <v>44.844892711244896</v>
      </c>
      <c r="F4836" s="467">
        <f>'2019 Actual plus Potential'!E4835</f>
        <v>18</v>
      </c>
    </row>
    <row r="4837" spans="1:6">
      <c r="A4837" s="467">
        <v>7</v>
      </c>
      <c r="B4837" s="467">
        <v>21</v>
      </c>
      <c r="C4837" s="467">
        <v>11</v>
      </c>
      <c r="D4837" s="471">
        <v>15.643293717311048</v>
      </c>
      <c r="E4837" s="471">
        <v>24.112108793807785</v>
      </c>
      <c r="F4837" s="467">
        <f>'2019 Actual plus Potential'!E4836</f>
        <v>8</v>
      </c>
    </row>
    <row r="4838" spans="1:6">
      <c r="A4838" s="467">
        <v>7</v>
      </c>
      <c r="B4838" s="467">
        <v>21</v>
      </c>
      <c r="C4838" s="467">
        <v>12</v>
      </c>
      <c r="D4838" s="471">
        <v>12.653381738186724</v>
      </c>
      <c r="E4838" s="471">
        <v>11.043821436250269</v>
      </c>
      <c r="F4838" s="467">
        <f>'2019 Actual plus Potential'!E4837</f>
        <v>3</v>
      </c>
    </row>
    <row r="4839" spans="1:6">
      <c r="A4839" s="467">
        <v>7</v>
      </c>
      <c r="B4839" s="467">
        <v>21</v>
      </c>
      <c r="C4839" s="467">
        <v>13</v>
      </c>
      <c r="D4839" s="471">
        <v>10.569342853996929</v>
      </c>
      <c r="E4839" s="471">
        <v>10.188820952483338</v>
      </c>
      <c r="F4839" s="467">
        <f>'2019 Actual plus Potential'!E4838</f>
        <v>2</v>
      </c>
    </row>
    <row r="4840" spans="1:6">
      <c r="A4840" s="467">
        <v>7</v>
      </c>
      <c r="B4840" s="467">
        <v>21</v>
      </c>
      <c r="C4840" s="467">
        <v>14</v>
      </c>
      <c r="D4840" s="471">
        <v>4.1984463326393957</v>
      </c>
      <c r="E4840" s="471">
        <v>4.006690281659858</v>
      </c>
      <c r="F4840" s="467">
        <f>'2019 Actual plus Potential'!E4839</f>
        <v>0</v>
      </c>
    </row>
    <row r="4841" spans="1:6">
      <c r="A4841" s="467">
        <v>7</v>
      </c>
      <c r="B4841" s="467">
        <v>21</v>
      </c>
      <c r="C4841" s="467">
        <v>15</v>
      </c>
      <c r="D4841" s="471">
        <v>2.2110338054459198</v>
      </c>
      <c r="E4841" s="471">
        <v>1.9478053106858737</v>
      </c>
      <c r="F4841" s="467">
        <f>'2019 Actual plus Potential'!E4840</f>
        <v>0</v>
      </c>
    </row>
    <row r="4842" spans="1:6">
      <c r="A4842" s="467">
        <v>7</v>
      </c>
      <c r="B4842" s="467">
        <v>21</v>
      </c>
      <c r="C4842" s="467">
        <v>16</v>
      </c>
      <c r="D4842" s="471">
        <v>2.8087368681819305</v>
      </c>
      <c r="E4842" s="471">
        <v>0.66647796172866047</v>
      </c>
      <c r="F4842" s="467">
        <f>'2019 Actual plus Potential'!E4841</f>
        <v>0</v>
      </c>
    </row>
    <row r="4843" spans="1:6">
      <c r="A4843" s="467">
        <v>7</v>
      </c>
      <c r="B4843" s="467">
        <v>21</v>
      </c>
      <c r="C4843" s="467">
        <v>17</v>
      </c>
      <c r="D4843" s="471">
        <v>4.0366181599484081</v>
      </c>
      <c r="E4843" s="471">
        <v>1.30244812943453</v>
      </c>
      <c r="F4843" s="467">
        <f>'2019 Actual plus Potential'!E4842</f>
        <v>0</v>
      </c>
    </row>
    <row r="4844" spans="1:6">
      <c r="A4844" s="467">
        <v>7</v>
      </c>
      <c r="B4844" s="467">
        <v>21</v>
      </c>
      <c r="C4844" s="467">
        <v>18</v>
      </c>
      <c r="D4844" s="471">
        <v>11.715793185846097</v>
      </c>
      <c r="E4844" s="471">
        <v>26.258605891206187</v>
      </c>
      <c r="F4844" s="467">
        <f>'2019 Actual plus Potential'!E4843</f>
        <v>0</v>
      </c>
    </row>
    <row r="4845" spans="1:6">
      <c r="A4845" s="467">
        <v>7</v>
      </c>
      <c r="B4845" s="467">
        <v>21</v>
      </c>
      <c r="C4845" s="467">
        <v>19</v>
      </c>
      <c r="D4845" s="471">
        <v>48.546312267099914</v>
      </c>
      <c r="E4845" s="471">
        <v>32.105150827778971</v>
      </c>
      <c r="F4845" s="467">
        <f>'2019 Actual plus Potential'!E4844</f>
        <v>0</v>
      </c>
    </row>
    <row r="4846" spans="1:6">
      <c r="A4846" s="467">
        <v>7</v>
      </c>
      <c r="B4846" s="467">
        <v>21</v>
      </c>
      <c r="C4846" s="467">
        <v>20</v>
      </c>
      <c r="D4846" s="471">
        <v>38.532222652150629</v>
      </c>
      <c r="E4846" s="471">
        <v>21.877217318856161</v>
      </c>
      <c r="F4846" s="467">
        <f>'2019 Actual plus Potential'!E4845</f>
        <v>1</v>
      </c>
    </row>
    <row r="4847" spans="1:6">
      <c r="A4847" s="467">
        <v>7</v>
      </c>
      <c r="B4847" s="467">
        <v>21</v>
      </c>
      <c r="C4847" s="467">
        <v>21</v>
      </c>
      <c r="D4847" s="471">
        <v>30.972448430528928</v>
      </c>
      <c r="E4847" s="471">
        <v>40.303924908621802</v>
      </c>
      <c r="F4847" s="467">
        <f>'2019 Actual plus Potential'!E4846</f>
        <v>11</v>
      </c>
    </row>
    <row r="4848" spans="1:6">
      <c r="A4848" s="467">
        <v>7</v>
      </c>
      <c r="B4848" s="467">
        <v>21</v>
      </c>
      <c r="C4848" s="467">
        <v>22</v>
      </c>
      <c r="D4848" s="471">
        <v>33.923188446292095</v>
      </c>
      <c r="E4848" s="471">
        <v>0.30116668458396045</v>
      </c>
      <c r="F4848" s="467">
        <f>'2019 Actual plus Potential'!E4847</f>
        <v>13</v>
      </c>
    </row>
    <row r="4849" spans="1:6">
      <c r="A4849" s="467">
        <v>7</v>
      </c>
      <c r="B4849" s="467">
        <v>21</v>
      </c>
      <c r="C4849" s="467">
        <v>23</v>
      </c>
      <c r="D4849" s="471">
        <v>79.883840973237369</v>
      </c>
      <c r="E4849" s="471">
        <v>1.0685550419264673</v>
      </c>
      <c r="F4849" s="467">
        <f>'2019 Actual plus Potential'!E4848</f>
        <v>19</v>
      </c>
    </row>
    <row r="4850" spans="1:6">
      <c r="A4850" s="467">
        <v>7</v>
      </c>
      <c r="B4850" s="467">
        <v>21</v>
      </c>
      <c r="C4850" s="467">
        <v>24</v>
      </c>
      <c r="D4850" s="471">
        <v>98.445947225744675</v>
      </c>
      <c r="E4850" s="471">
        <v>4.3571387873575578</v>
      </c>
      <c r="F4850" s="467">
        <f>'2019 Actual plus Potential'!E4849</f>
        <v>12</v>
      </c>
    </row>
    <row r="4851" spans="1:6">
      <c r="A4851" s="467">
        <v>7</v>
      </c>
      <c r="B4851" s="467">
        <v>22</v>
      </c>
      <c r="C4851" s="467">
        <v>1</v>
      </c>
      <c r="D4851" s="471">
        <v>116.13076004585102</v>
      </c>
      <c r="E4851" s="471">
        <v>16.652562029671039</v>
      </c>
      <c r="F4851" s="467">
        <f>'2019 Actual plus Potential'!E4850</f>
        <v>7</v>
      </c>
    </row>
    <row r="4852" spans="1:6">
      <c r="A4852" s="467">
        <v>7</v>
      </c>
      <c r="B4852" s="467">
        <v>22</v>
      </c>
      <c r="C4852" s="467">
        <v>2</v>
      </c>
      <c r="D4852" s="471">
        <v>126.36486985661281</v>
      </c>
      <c r="E4852" s="471">
        <v>19.135427112448934</v>
      </c>
      <c r="F4852" s="467">
        <f>'2019 Actual plus Potential'!E4851</f>
        <v>16</v>
      </c>
    </row>
    <row r="4853" spans="1:6">
      <c r="A4853" s="467">
        <v>7</v>
      </c>
      <c r="B4853" s="467">
        <v>22</v>
      </c>
      <c r="C4853" s="467">
        <v>3</v>
      </c>
      <c r="D4853" s="471">
        <v>122.17954900886816</v>
      </c>
      <c r="E4853" s="471">
        <v>37.805414803268114</v>
      </c>
      <c r="F4853" s="467">
        <f>'2019 Actual plus Potential'!E4852</f>
        <v>17</v>
      </c>
    </row>
    <row r="4854" spans="1:6">
      <c r="A4854" s="467">
        <v>7</v>
      </c>
      <c r="B4854" s="467">
        <v>22</v>
      </c>
      <c r="C4854" s="467">
        <v>4</v>
      </c>
      <c r="D4854" s="471">
        <v>110.34723512999464</v>
      </c>
      <c r="E4854" s="471">
        <v>61.070345624596854</v>
      </c>
      <c r="F4854" s="467">
        <f>'2019 Actual plus Potential'!E4853</f>
        <v>13</v>
      </c>
    </row>
    <row r="4855" spans="1:6">
      <c r="A4855" s="467">
        <v>7</v>
      </c>
      <c r="B4855" s="467">
        <v>22</v>
      </c>
      <c r="C4855" s="467">
        <v>5</v>
      </c>
      <c r="D4855" s="471">
        <v>110.81977247414014</v>
      </c>
      <c r="E4855" s="471">
        <v>38.848155557944523</v>
      </c>
      <c r="F4855" s="467">
        <f>'2019 Actual plus Potential'!E4854</f>
        <v>51</v>
      </c>
    </row>
    <row r="4856" spans="1:6">
      <c r="A4856" s="467">
        <v>7</v>
      </c>
      <c r="B4856" s="467">
        <v>22</v>
      </c>
      <c r="C4856" s="467">
        <v>6</v>
      </c>
      <c r="D4856" s="471">
        <v>79.245633448049134</v>
      </c>
      <c r="E4856" s="471">
        <v>23.049811760911631</v>
      </c>
      <c r="F4856" s="467">
        <f>'2019 Actual plus Potential'!E4855</f>
        <v>52</v>
      </c>
    </row>
    <row r="4857" spans="1:6">
      <c r="A4857" s="467">
        <v>7</v>
      </c>
      <c r="B4857" s="467">
        <v>22</v>
      </c>
      <c r="C4857" s="467">
        <v>7</v>
      </c>
      <c r="D4857" s="471">
        <v>41.042633980415218</v>
      </c>
      <c r="E4857" s="471">
        <v>11.934805471941518</v>
      </c>
      <c r="F4857" s="467">
        <f>'2019 Actual plus Potential'!E4856</f>
        <v>5</v>
      </c>
    </row>
    <row r="4858" spans="1:6">
      <c r="A4858" s="467">
        <v>7</v>
      </c>
      <c r="B4858" s="467">
        <v>22</v>
      </c>
      <c r="C4858" s="467">
        <v>8</v>
      </c>
      <c r="D4858" s="471">
        <v>87.302680937335438</v>
      </c>
      <c r="E4858" s="471">
        <v>19.43190029026016</v>
      </c>
      <c r="F4858" s="467">
        <f>'2019 Actual plus Potential'!E4857</f>
        <v>30</v>
      </c>
    </row>
    <row r="4859" spans="1:6">
      <c r="A4859" s="467">
        <v>7</v>
      </c>
      <c r="B4859" s="467">
        <v>22</v>
      </c>
      <c r="C4859" s="467">
        <v>9</v>
      </c>
      <c r="D4859" s="471">
        <v>88.316806645578765</v>
      </c>
      <c r="E4859" s="471">
        <v>16.416322188776608</v>
      </c>
      <c r="F4859" s="467">
        <f>'2019 Actual plus Potential'!E4858</f>
        <v>8</v>
      </c>
    </row>
    <row r="4860" spans="1:6">
      <c r="A4860" s="467">
        <v>7</v>
      </c>
      <c r="B4860" s="467">
        <v>22</v>
      </c>
      <c r="C4860" s="467">
        <v>10</v>
      </c>
      <c r="D4860" s="471">
        <v>89.913598452384974</v>
      </c>
      <c r="E4860" s="471">
        <v>16.69871484626962</v>
      </c>
      <c r="F4860" s="467">
        <f>'2019 Actual plus Potential'!E4859</f>
        <v>27</v>
      </c>
    </row>
    <row r="4861" spans="1:6">
      <c r="A4861" s="467">
        <v>7</v>
      </c>
      <c r="B4861" s="467">
        <v>22</v>
      </c>
      <c r="C4861" s="467">
        <v>11</v>
      </c>
      <c r="D4861" s="471">
        <v>103.76357172576208</v>
      </c>
      <c r="E4861" s="471">
        <v>12.136626263169212</v>
      </c>
      <c r="F4861" s="467">
        <f>'2019 Actual plus Potential'!E4860</f>
        <v>52</v>
      </c>
    </row>
    <row r="4862" spans="1:6">
      <c r="A4862" s="467">
        <v>7</v>
      </c>
      <c r="B4862" s="467">
        <v>22</v>
      </c>
      <c r="C4862" s="467">
        <v>12</v>
      </c>
      <c r="D4862" s="471">
        <v>96.490224791151206</v>
      </c>
      <c r="E4862" s="471">
        <v>5.726078262739196</v>
      </c>
      <c r="F4862" s="467">
        <f>'2019 Actual plus Potential'!E4861</f>
        <v>53</v>
      </c>
    </row>
    <row r="4863" spans="1:6">
      <c r="A4863" s="467">
        <v>7</v>
      </c>
      <c r="B4863" s="467">
        <v>22</v>
      </c>
      <c r="C4863" s="467">
        <v>13</v>
      </c>
      <c r="D4863" s="471">
        <v>104.19943009037434</v>
      </c>
      <c r="E4863" s="471">
        <v>3.6265162330681573</v>
      </c>
      <c r="F4863" s="467">
        <f>'2019 Actual plus Potential'!E4862</f>
        <v>43</v>
      </c>
    </row>
    <row r="4864" spans="1:6">
      <c r="A4864" s="467">
        <v>7</v>
      </c>
      <c r="B4864" s="467">
        <v>22</v>
      </c>
      <c r="C4864" s="467">
        <v>14</v>
      </c>
      <c r="D4864" s="471">
        <v>126.95490851829871</v>
      </c>
      <c r="E4864" s="471">
        <v>2.820015319286175</v>
      </c>
      <c r="F4864" s="467">
        <f>'2019 Actual plus Potential'!E4863</f>
        <v>28</v>
      </c>
    </row>
    <row r="4865" spans="1:6">
      <c r="A4865" s="467">
        <v>7</v>
      </c>
      <c r="B4865" s="467">
        <v>22</v>
      </c>
      <c r="C4865" s="467">
        <v>15</v>
      </c>
      <c r="D4865" s="471">
        <v>133.47964978632768</v>
      </c>
      <c r="E4865" s="471">
        <v>1.2805450978284239</v>
      </c>
      <c r="F4865" s="467">
        <f>'2019 Actual plus Potential'!E4864</f>
        <v>7</v>
      </c>
    </row>
    <row r="4866" spans="1:6">
      <c r="A4866" s="467">
        <v>7</v>
      </c>
      <c r="B4866" s="467">
        <v>22</v>
      </c>
      <c r="C4866" s="467">
        <v>16</v>
      </c>
      <c r="D4866" s="471">
        <v>113.0940734577929</v>
      </c>
      <c r="E4866" s="471">
        <v>2.0440221995269834</v>
      </c>
      <c r="F4866" s="467">
        <f>'2019 Actual plus Potential'!E4865</f>
        <v>0</v>
      </c>
    </row>
    <row r="4867" spans="1:6">
      <c r="A4867" s="467">
        <v>7</v>
      </c>
      <c r="B4867" s="467">
        <v>22</v>
      </c>
      <c r="C4867" s="467">
        <v>17</v>
      </c>
      <c r="D4867" s="471">
        <v>75.492368107197294</v>
      </c>
      <c r="E4867" s="471">
        <v>2.8192330681573852</v>
      </c>
      <c r="F4867" s="467">
        <f>'2019 Actual plus Potential'!E4866</f>
        <v>10</v>
      </c>
    </row>
    <row r="4868" spans="1:6">
      <c r="A4868" s="467">
        <v>7</v>
      </c>
      <c r="B4868" s="467">
        <v>22</v>
      </c>
      <c r="C4868" s="467">
        <v>18</v>
      </c>
      <c r="D4868" s="471">
        <v>40.335414138232494</v>
      </c>
      <c r="E4868" s="471">
        <v>49.503198183186413</v>
      </c>
      <c r="F4868" s="467">
        <f>'2019 Actual plus Potential'!E4867</f>
        <v>38</v>
      </c>
    </row>
    <row r="4869" spans="1:6">
      <c r="A4869" s="467">
        <v>7</v>
      </c>
      <c r="B4869" s="467">
        <v>22</v>
      </c>
      <c r="C4869" s="467">
        <v>19</v>
      </c>
      <c r="D4869" s="471">
        <v>45.872392259068462</v>
      </c>
      <c r="E4869" s="471">
        <v>92.386205063427226</v>
      </c>
      <c r="F4869" s="467">
        <f>'2019 Actual plus Potential'!E4868</f>
        <v>58</v>
      </c>
    </row>
    <row r="4870" spans="1:6">
      <c r="A4870" s="467">
        <v>7</v>
      </c>
      <c r="B4870" s="467">
        <v>22</v>
      </c>
      <c r="C4870" s="467">
        <v>20</v>
      </c>
      <c r="D4870" s="471">
        <v>109.64871114293376</v>
      </c>
      <c r="E4870" s="471">
        <v>28.306539346377125</v>
      </c>
      <c r="F4870" s="467">
        <f>'2019 Actual plus Potential'!E4869</f>
        <v>42</v>
      </c>
    </row>
    <row r="4871" spans="1:6">
      <c r="A4871" s="467">
        <v>7</v>
      </c>
      <c r="B4871" s="467">
        <v>22</v>
      </c>
      <c r="C4871" s="467">
        <v>21</v>
      </c>
      <c r="D4871" s="471">
        <v>133.32122284051601</v>
      </c>
      <c r="E4871" s="471">
        <v>27.338112448935714</v>
      </c>
      <c r="F4871" s="467">
        <f>'2019 Actual plus Potential'!E4870</f>
        <v>42</v>
      </c>
    </row>
    <row r="4872" spans="1:6">
      <c r="A4872" s="467">
        <v>7</v>
      </c>
      <c r="B4872" s="467">
        <v>22</v>
      </c>
      <c r="C4872" s="467">
        <v>22</v>
      </c>
      <c r="D4872" s="471">
        <v>108.19212487401938</v>
      </c>
      <c r="E4872" s="471">
        <v>8.4506589443130515</v>
      </c>
      <c r="F4872" s="467">
        <f>'2019 Actual plus Potential'!E4871</f>
        <v>25</v>
      </c>
    </row>
    <row r="4873" spans="1:6">
      <c r="A4873" s="467">
        <v>7</v>
      </c>
      <c r="B4873" s="467">
        <v>22</v>
      </c>
      <c r="C4873" s="467">
        <v>23</v>
      </c>
      <c r="D4873" s="471">
        <v>75.793376700632962</v>
      </c>
      <c r="E4873" s="471">
        <v>9.6451564179746292</v>
      </c>
      <c r="F4873" s="467">
        <f>'2019 Actual plus Potential'!E4872</f>
        <v>9</v>
      </c>
    </row>
    <row r="4874" spans="1:6">
      <c r="A4874" s="467">
        <v>7</v>
      </c>
      <c r="B4874" s="467">
        <v>22</v>
      </c>
      <c r="C4874" s="467">
        <v>24</v>
      </c>
      <c r="D4874" s="471">
        <v>82.927237396656025</v>
      </c>
      <c r="E4874" s="471">
        <v>10.385165985809504</v>
      </c>
      <c r="F4874" s="467">
        <f>'2019 Actual plus Potential'!E4873</f>
        <v>10</v>
      </c>
    </row>
    <row r="4875" spans="1:6">
      <c r="A4875" s="467">
        <v>7</v>
      </c>
      <c r="B4875" s="467">
        <v>23</v>
      </c>
      <c r="C4875" s="467">
        <v>1</v>
      </c>
      <c r="D4875" s="471">
        <v>61.404640053508473</v>
      </c>
      <c r="E4875" s="471">
        <v>15.828069339926897</v>
      </c>
      <c r="F4875" s="467">
        <f>'2019 Actual plus Potential'!E4874</f>
        <v>15</v>
      </c>
    </row>
    <row r="4876" spans="1:6">
      <c r="A4876" s="467">
        <v>7</v>
      </c>
      <c r="B4876" s="467">
        <v>23</v>
      </c>
      <c r="C4876" s="467">
        <v>2</v>
      </c>
      <c r="D4876" s="471">
        <v>50.032146745274723</v>
      </c>
      <c r="E4876" s="471">
        <v>5.3560734788217585</v>
      </c>
      <c r="F4876" s="467">
        <f>'2019 Actual plus Potential'!E4875</f>
        <v>14</v>
      </c>
    </row>
    <row r="4877" spans="1:6">
      <c r="A4877" s="467">
        <v>7</v>
      </c>
      <c r="B4877" s="467">
        <v>23</v>
      </c>
      <c r="C4877" s="467">
        <v>3</v>
      </c>
      <c r="D4877" s="471">
        <v>37.762134612647834</v>
      </c>
      <c r="E4877" s="471">
        <v>1.8171693721780264</v>
      </c>
      <c r="F4877" s="467">
        <f>'2019 Actual plus Potential'!E4876</f>
        <v>7</v>
      </c>
    </row>
    <row r="4878" spans="1:6">
      <c r="A4878" s="467">
        <v>7</v>
      </c>
      <c r="B4878" s="467">
        <v>23</v>
      </c>
      <c r="C4878" s="467">
        <v>4</v>
      </c>
      <c r="D4878" s="471">
        <v>41.704035067406153</v>
      </c>
      <c r="E4878" s="471">
        <v>5.2449938185336471</v>
      </c>
      <c r="F4878" s="467">
        <f>'2019 Actual plus Potential'!E4877</f>
        <v>1</v>
      </c>
    </row>
    <row r="4879" spans="1:6">
      <c r="A4879" s="467">
        <v>7</v>
      </c>
      <c r="B4879" s="467">
        <v>23</v>
      </c>
      <c r="C4879" s="467">
        <v>5</v>
      </c>
      <c r="D4879" s="471">
        <v>101.38893471424583</v>
      </c>
      <c r="E4879" s="471">
        <v>5.1276561492152224</v>
      </c>
      <c r="F4879" s="467">
        <f>'2019 Actual plus Potential'!E4878</f>
        <v>3</v>
      </c>
    </row>
    <row r="4880" spans="1:6">
      <c r="A4880" s="467">
        <v>7</v>
      </c>
      <c r="B4880" s="467">
        <v>23</v>
      </c>
      <c r="C4880" s="467">
        <v>6</v>
      </c>
      <c r="D4880" s="471">
        <v>95.370745157795227</v>
      </c>
      <c r="E4880" s="471">
        <v>6.4676523328316486</v>
      </c>
      <c r="F4880" s="467">
        <f>'2019 Actual plus Potential'!E4879</f>
        <v>3</v>
      </c>
    </row>
    <row r="4881" spans="1:6">
      <c r="A4881" s="467">
        <v>7</v>
      </c>
      <c r="B4881" s="467">
        <v>23</v>
      </c>
      <c r="C4881" s="467">
        <v>7</v>
      </c>
      <c r="D4881" s="471">
        <v>40.758711002288493</v>
      </c>
      <c r="E4881" s="471">
        <v>0.36374677488712104</v>
      </c>
      <c r="F4881" s="467">
        <f>'2019 Actual plus Potential'!E4880</f>
        <v>1</v>
      </c>
    </row>
    <row r="4882" spans="1:6">
      <c r="A4882" s="467">
        <v>7</v>
      </c>
      <c r="B4882" s="467">
        <v>23</v>
      </c>
      <c r="C4882" s="467">
        <v>8</v>
      </c>
      <c r="D4882" s="471">
        <v>29.041067205784557</v>
      </c>
      <c r="E4882" s="471">
        <v>1.593445549344227</v>
      </c>
      <c r="F4882" s="467">
        <f>'2019 Actual plus Potential'!E4881</f>
        <v>0</v>
      </c>
    </row>
    <row r="4883" spans="1:6">
      <c r="A4883" s="467">
        <v>7</v>
      </c>
      <c r="B4883" s="467">
        <v>23</v>
      </c>
      <c r="C4883" s="467">
        <v>9</v>
      </c>
      <c r="D4883" s="471">
        <v>35.006828243102419</v>
      </c>
      <c r="E4883" s="471">
        <v>1.7373797570414964</v>
      </c>
      <c r="F4883" s="467">
        <f>'2019 Actual plus Potential'!E4882</f>
        <v>0</v>
      </c>
    </row>
    <row r="4884" spans="1:6">
      <c r="A4884" s="467">
        <v>7</v>
      </c>
      <c r="B4884" s="467">
        <v>23</v>
      </c>
      <c r="C4884" s="467">
        <v>10</v>
      </c>
      <c r="D4884" s="471">
        <v>33.195784054917233</v>
      </c>
      <c r="E4884" s="471">
        <v>29.682519081917867</v>
      </c>
      <c r="F4884" s="467">
        <f>'2019 Actual plus Potential'!E4883</f>
        <v>0</v>
      </c>
    </row>
    <row r="4885" spans="1:6">
      <c r="A4885" s="467">
        <v>7</v>
      </c>
      <c r="B4885" s="467">
        <v>23</v>
      </c>
      <c r="C4885" s="467">
        <v>11</v>
      </c>
      <c r="D4885" s="471">
        <v>21.138489133556575</v>
      </c>
      <c r="E4885" s="471">
        <v>52.401438615351537</v>
      </c>
      <c r="F4885" s="467">
        <f>'2019 Actual plus Potential'!E4884</f>
        <v>0</v>
      </c>
    </row>
    <row r="4886" spans="1:6">
      <c r="A4886" s="467">
        <v>7</v>
      </c>
      <c r="B4886" s="467">
        <v>23</v>
      </c>
      <c r="C4886" s="467">
        <v>12</v>
      </c>
      <c r="D4886" s="471">
        <v>13.308241187049052</v>
      </c>
      <c r="E4886" s="471">
        <v>48.338426252418827</v>
      </c>
      <c r="F4886" s="467">
        <f>'2019 Actual plus Potential'!E4885</f>
        <v>0</v>
      </c>
    </row>
    <row r="4887" spans="1:6">
      <c r="A4887" s="467">
        <v>7</v>
      </c>
      <c r="B4887" s="467">
        <v>23</v>
      </c>
      <c r="C4887" s="467">
        <v>13</v>
      </c>
      <c r="D4887" s="471">
        <v>6.7719296624863654</v>
      </c>
      <c r="E4887" s="471">
        <v>63.122190335411744</v>
      </c>
      <c r="F4887" s="467">
        <f>'2019 Actual plus Potential'!E4886</f>
        <v>0</v>
      </c>
    </row>
    <row r="4888" spans="1:6">
      <c r="A4888" s="467">
        <v>7</v>
      </c>
      <c r="B4888" s="467">
        <v>23</v>
      </c>
      <c r="C4888" s="467">
        <v>14</v>
      </c>
      <c r="D4888" s="471">
        <v>7.3427207572023789</v>
      </c>
      <c r="E4888" s="471">
        <v>50.240860997634918</v>
      </c>
      <c r="F4888" s="467">
        <f>'2019 Actual plus Potential'!E4887</f>
        <v>2</v>
      </c>
    </row>
    <row r="4889" spans="1:6">
      <c r="A4889" s="467">
        <v>7</v>
      </c>
      <c r="B4889" s="467">
        <v>23</v>
      </c>
      <c r="C4889" s="467">
        <v>15</v>
      </c>
      <c r="D4889" s="471">
        <v>4.1241412330809162</v>
      </c>
      <c r="E4889" s="471">
        <v>24.392936949043218</v>
      </c>
      <c r="F4889" s="467">
        <f>'2019 Actual plus Potential'!E4888</f>
        <v>3</v>
      </c>
    </row>
    <row r="4890" spans="1:6">
      <c r="A4890" s="467">
        <v>7</v>
      </c>
      <c r="B4890" s="467">
        <v>23</v>
      </c>
      <c r="C4890" s="467">
        <v>16</v>
      </c>
      <c r="D4890" s="471">
        <v>6.2901629257837959</v>
      </c>
      <c r="E4890" s="471">
        <v>11.582010212857449</v>
      </c>
      <c r="F4890" s="467">
        <f>'2019 Actual plus Potential'!E4889</f>
        <v>12</v>
      </c>
    </row>
    <row r="4891" spans="1:6">
      <c r="A4891" s="467">
        <v>7</v>
      </c>
      <c r="B4891" s="467">
        <v>23</v>
      </c>
      <c r="C4891" s="467">
        <v>17</v>
      </c>
      <c r="D4891" s="471">
        <v>2.8896510102709199</v>
      </c>
      <c r="E4891" s="471">
        <v>3.0789404429155018</v>
      </c>
      <c r="F4891" s="467">
        <f>'2019 Actual plus Potential'!E4890</f>
        <v>19</v>
      </c>
    </row>
    <row r="4892" spans="1:6">
      <c r="A4892" s="467">
        <v>7</v>
      </c>
      <c r="B4892" s="467">
        <v>23</v>
      </c>
      <c r="C4892" s="467">
        <v>18</v>
      </c>
      <c r="D4892" s="471">
        <v>2.8644978163150112</v>
      </c>
      <c r="E4892" s="471">
        <v>3.186891098688454</v>
      </c>
      <c r="F4892" s="467">
        <f>'2019 Actual plus Potential'!E4891</f>
        <v>25</v>
      </c>
    </row>
    <row r="4893" spans="1:6">
      <c r="A4893" s="467">
        <v>7</v>
      </c>
      <c r="B4893" s="467">
        <v>23</v>
      </c>
      <c r="C4893" s="467">
        <v>19</v>
      </c>
      <c r="D4893" s="471">
        <v>7.3255538487091751</v>
      </c>
      <c r="E4893" s="471">
        <v>8.3489662975704153</v>
      </c>
      <c r="F4893" s="467">
        <f>'2019 Actual plus Potential'!E4892</f>
        <v>22</v>
      </c>
    </row>
    <row r="4894" spans="1:6">
      <c r="A4894" s="467">
        <v>7</v>
      </c>
      <c r="B4894" s="467">
        <v>23</v>
      </c>
      <c r="C4894" s="467">
        <v>20</v>
      </c>
      <c r="D4894" s="471">
        <v>5.1468156464143249</v>
      </c>
      <c r="E4894" s="471">
        <v>24.70270839604386</v>
      </c>
      <c r="F4894" s="467">
        <f>'2019 Actual plus Potential'!E4893</f>
        <v>2</v>
      </c>
    </row>
    <row r="4895" spans="1:6">
      <c r="A4895" s="467">
        <v>7</v>
      </c>
      <c r="B4895" s="467">
        <v>23</v>
      </c>
      <c r="C4895" s="467">
        <v>21</v>
      </c>
      <c r="D4895" s="471">
        <v>1.9063896591037754</v>
      </c>
      <c r="E4895" s="471">
        <v>28.549037196301871</v>
      </c>
      <c r="F4895" s="467">
        <f>'2019 Actual plus Potential'!E4894</f>
        <v>20</v>
      </c>
    </row>
    <row r="4896" spans="1:6">
      <c r="A4896" s="467">
        <v>7</v>
      </c>
      <c r="B4896" s="467">
        <v>23</v>
      </c>
      <c r="C4896" s="467">
        <v>22</v>
      </c>
      <c r="D4896" s="471">
        <v>1.9400821325655626</v>
      </c>
      <c r="E4896" s="471">
        <v>13.917029832294128</v>
      </c>
      <c r="F4896" s="467">
        <f>'2019 Actual plus Potential'!E4895</f>
        <v>31</v>
      </c>
    </row>
    <row r="4897" spans="1:6">
      <c r="A4897" s="467">
        <v>7</v>
      </c>
      <c r="B4897" s="467">
        <v>23</v>
      </c>
      <c r="C4897" s="467">
        <v>23</v>
      </c>
      <c r="D4897" s="471">
        <v>0.62993925973820775</v>
      </c>
      <c r="E4897" s="471">
        <v>3.347252580090303</v>
      </c>
      <c r="F4897" s="467">
        <f>'2019 Actual plus Potential'!E4896</f>
        <v>9</v>
      </c>
    </row>
    <row r="4898" spans="1:6">
      <c r="A4898" s="467">
        <v>7</v>
      </c>
      <c r="B4898" s="467">
        <v>23</v>
      </c>
      <c r="C4898" s="467">
        <v>24</v>
      </c>
      <c r="D4898" s="471">
        <v>1.2154074701740438</v>
      </c>
      <c r="E4898" s="471">
        <v>4.0504963448720703</v>
      </c>
      <c r="F4898" s="467">
        <f>'2019 Actual plus Potential'!E4897</f>
        <v>65</v>
      </c>
    </row>
    <row r="4899" spans="1:6">
      <c r="A4899" s="467">
        <v>7</v>
      </c>
      <c r="B4899" s="467">
        <v>24</v>
      </c>
      <c r="C4899" s="467">
        <v>1</v>
      </c>
      <c r="D4899" s="471">
        <v>0.87019324885142146</v>
      </c>
      <c r="E4899" s="471">
        <v>5.2379535583745431</v>
      </c>
      <c r="F4899" s="467">
        <f>'2019 Actual plus Potential'!E4898</f>
        <v>44</v>
      </c>
    </row>
    <row r="4900" spans="1:6">
      <c r="A4900" s="467">
        <v>7</v>
      </c>
      <c r="B4900" s="467">
        <v>24</v>
      </c>
      <c r="C4900" s="467">
        <v>2</v>
      </c>
      <c r="D4900" s="471">
        <v>5.5923265041910817</v>
      </c>
      <c r="E4900" s="471">
        <v>12.450308965813804</v>
      </c>
      <c r="F4900" s="467">
        <f>'2019 Actual plus Potential'!E4899</f>
        <v>67</v>
      </c>
    </row>
    <row r="4901" spans="1:6">
      <c r="A4901" s="467">
        <v>7</v>
      </c>
      <c r="B4901" s="467">
        <v>24</v>
      </c>
      <c r="C4901" s="467">
        <v>3</v>
      </c>
      <c r="D4901" s="471">
        <v>4.0618475867806216</v>
      </c>
      <c r="E4901" s="471">
        <v>24.228664211997419</v>
      </c>
      <c r="F4901" s="467">
        <f>'2019 Actual plus Potential'!E4900</f>
        <v>32</v>
      </c>
    </row>
    <row r="4902" spans="1:6">
      <c r="A4902" s="467">
        <v>7</v>
      </c>
      <c r="B4902" s="467">
        <v>24</v>
      </c>
      <c r="C4902" s="467">
        <v>4</v>
      </c>
      <c r="D4902" s="471">
        <v>2.3441817175816326</v>
      </c>
      <c r="E4902" s="471">
        <v>18.087992850999786</v>
      </c>
      <c r="F4902" s="467">
        <f>'2019 Actual plus Potential'!E4901</f>
        <v>88</v>
      </c>
    </row>
    <row r="4903" spans="1:6">
      <c r="A4903" s="467">
        <v>7</v>
      </c>
      <c r="B4903" s="467">
        <v>24</v>
      </c>
      <c r="C4903" s="467">
        <v>5</v>
      </c>
      <c r="D4903" s="471">
        <v>0</v>
      </c>
      <c r="E4903" s="471">
        <v>36.510006933992692</v>
      </c>
      <c r="F4903" s="467">
        <f>'2019 Actual plus Potential'!E4902</f>
        <v>84</v>
      </c>
    </row>
    <row r="4904" spans="1:6">
      <c r="A4904" s="467">
        <v>7</v>
      </c>
      <c r="B4904" s="467">
        <v>24</v>
      </c>
      <c r="C4904" s="467">
        <v>6</v>
      </c>
      <c r="D4904" s="471">
        <v>3.072367194730703</v>
      </c>
      <c r="E4904" s="471">
        <v>33.78542625241883</v>
      </c>
      <c r="F4904" s="467">
        <f>'2019 Actual plus Potential'!E4903</f>
        <v>99</v>
      </c>
    </row>
    <row r="4905" spans="1:6">
      <c r="A4905" s="467">
        <v>7</v>
      </c>
      <c r="B4905" s="467">
        <v>24</v>
      </c>
      <c r="C4905" s="467">
        <v>7</v>
      </c>
      <c r="D4905" s="471">
        <v>1.7215429690602853</v>
      </c>
      <c r="E4905" s="471">
        <v>23.149157654267903</v>
      </c>
      <c r="F4905" s="467">
        <f>'2019 Actual plus Potential'!E4904</f>
        <v>98</v>
      </c>
    </row>
    <row r="4906" spans="1:6">
      <c r="A4906" s="467">
        <v>7</v>
      </c>
      <c r="B4906" s="467">
        <v>24</v>
      </c>
      <c r="C4906" s="467">
        <v>8</v>
      </c>
      <c r="D4906" s="471">
        <v>4.1837951646696479E-2</v>
      </c>
      <c r="E4906" s="471">
        <v>19.905162223177811</v>
      </c>
      <c r="F4906" s="467">
        <f>'2019 Actual plus Potential'!E4905</f>
        <v>100</v>
      </c>
    </row>
    <row r="4907" spans="1:6">
      <c r="A4907" s="467">
        <v>7</v>
      </c>
      <c r="B4907" s="467">
        <v>24</v>
      </c>
      <c r="C4907" s="467">
        <v>9</v>
      </c>
      <c r="D4907" s="471">
        <v>0</v>
      </c>
      <c r="E4907" s="471">
        <v>22.521792248978716</v>
      </c>
      <c r="F4907" s="467">
        <f>'2019 Actual plus Potential'!E4906</f>
        <v>91</v>
      </c>
    </row>
    <row r="4908" spans="1:6">
      <c r="A4908" s="467">
        <v>7</v>
      </c>
      <c r="B4908" s="467">
        <v>24</v>
      </c>
      <c r="C4908" s="467">
        <v>10</v>
      </c>
      <c r="D4908" s="471">
        <v>0</v>
      </c>
      <c r="E4908" s="471">
        <v>36.831512147925181</v>
      </c>
      <c r="F4908" s="467">
        <f>'2019 Actual plus Potential'!E4907</f>
        <v>84</v>
      </c>
    </row>
    <row r="4909" spans="1:6">
      <c r="A4909" s="467">
        <v>7</v>
      </c>
      <c r="B4909" s="467">
        <v>24</v>
      </c>
      <c r="C4909" s="467">
        <v>11</v>
      </c>
      <c r="D4909" s="471">
        <v>0.62220592697132981</v>
      </c>
      <c r="E4909" s="471">
        <v>44.677490969683937</v>
      </c>
      <c r="F4909" s="467">
        <f>'2019 Actual plus Potential'!E4908</f>
        <v>93</v>
      </c>
    </row>
    <row r="4910" spans="1:6">
      <c r="A4910" s="467">
        <v>7</v>
      </c>
      <c r="B4910" s="467">
        <v>24</v>
      </c>
      <c r="C4910" s="467">
        <v>12</v>
      </c>
      <c r="D4910" s="471">
        <v>1.3287679976824649</v>
      </c>
      <c r="E4910" s="471">
        <v>35.096479144270056</v>
      </c>
      <c r="F4910" s="467">
        <f>'2019 Actual plus Potential'!E4909</f>
        <v>88</v>
      </c>
    </row>
    <row r="4911" spans="1:6">
      <c r="A4911" s="467">
        <v>7</v>
      </c>
      <c r="B4911" s="467">
        <v>24</v>
      </c>
      <c r="C4911" s="467">
        <v>13</v>
      </c>
      <c r="D4911" s="471">
        <v>1.1902779024294654</v>
      </c>
      <c r="E4911" s="471">
        <v>29.520593098258438</v>
      </c>
      <c r="F4911" s="467">
        <f>'2019 Actual plus Potential'!E4910</f>
        <v>76</v>
      </c>
    </row>
    <row r="4912" spans="1:6">
      <c r="A4912" s="467">
        <v>7</v>
      </c>
      <c r="B4912" s="467">
        <v>24</v>
      </c>
      <c r="C4912" s="467">
        <v>14</v>
      </c>
      <c r="D4912" s="471">
        <v>0.67838982739698961</v>
      </c>
      <c r="E4912" s="471">
        <v>32.809176843689528</v>
      </c>
      <c r="F4912" s="467">
        <f>'2019 Actual plus Potential'!E4911</f>
        <v>56</v>
      </c>
    </row>
    <row r="4913" spans="1:6">
      <c r="A4913" s="467">
        <v>7</v>
      </c>
      <c r="B4913" s="467">
        <v>24</v>
      </c>
      <c r="C4913" s="467">
        <v>15</v>
      </c>
      <c r="D4913" s="471">
        <v>0.40547684057016659</v>
      </c>
      <c r="E4913" s="471">
        <v>30.96306417974629</v>
      </c>
      <c r="F4913" s="467">
        <f>'2019 Actual plus Potential'!E4912</f>
        <v>39</v>
      </c>
    </row>
    <row r="4914" spans="1:6">
      <c r="A4914" s="467">
        <v>7</v>
      </c>
      <c r="B4914" s="467">
        <v>24</v>
      </c>
      <c r="C4914" s="467">
        <v>16</v>
      </c>
      <c r="D4914" s="471">
        <v>0.17248615629158365</v>
      </c>
      <c r="E4914" s="471">
        <v>13.216915072027524</v>
      </c>
      <c r="F4914" s="467">
        <f>'2019 Actual plus Potential'!E4913</f>
        <v>29</v>
      </c>
    </row>
    <row r="4915" spans="1:6">
      <c r="A4915" s="467">
        <v>7</v>
      </c>
      <c r="B4915" s="467">
        <v>24</v>
      </c>
      <c r="C4915" s="467">
        <v>17</v>
      </c>
      <c r="D4915" s="471">
        <v>0.19852419330243309</v>
      </c>
      <c r="E4915" s="471">
        <v>5.1769379703289617</v>
      </c>
      <c r="F4915" s="467">
        <f>'2019 Actual plus Potential'!E4914</f>
        <v>18</v>
      </c>
    </row>
    <row r="4916" spans="1:6">
      <c r="A4916" s="467">
        <v>7</v>
      </c>
      <c r="B4916" s="467">
        <v>24</v>
      </c>
      <c r="C4916" s="467">
        <v>18</v>
      </c>
      <c r="D4916" s="471">
        <v>3.7072437282337858</v>
      </c>
      <c r="E4916" s="471">
        <v>1.6247355944958073</v>
      </c>
      <c r="F4916" s="467">
        <f>'2019 Actual plus Potential'!E4915</f>
        <v>16</v>
      </c>
    </row>
    <row r="4917" spans="1:6">
      <c r="A4917" s="467">
        <v>7</v>
      </c>
      <c r="B4917" s="467">
        <v>24</v>
      </c>
      <c r="C4917" s="467">
        <v>19</v>
      </c>
      <c r="D4917" s="471">
        <v>23.639338161870882</v>
      </c>
      <c r="E4917" s="471">
        <v>0.40051257794022793</v>
      </c>
      <c r="F4917" s="467">
        <f>'2019 Actual plus Potential'!E4916</f>
        <v>9</v>
      </c>
    </row>
    <row r="4918" spans="1:6">
      <c r="A4918" s="467">
        <v>7</v>
      </c>
      <c r="B4918" s="467">
        <v>24</v>
      </c>
      <c r="C4918" s="467">
        <v>20</v>
      </c>
      <c r="D4918" s="471">
        <v>26.874310228824754</v>
      </c>
      <c r="E4918" s="471">
        <v>0.11107966028811007</v>
      </c>
      <c r="F4918" s="467">
        <f>'2019 Actual plus Potential'!E4917</f>
        <v>8</v>
      </c>
    </row>
    <row r="4919" spans="1:6">
      <c r="A4919" s="467">
        <v>7</v>
      </c>
      <c r="B4919" s="467">
        <v>24</v>
      </c>
      <c r="C4919" s="467">
        <v>21</v>
      </c>
      <c r="D4919" s="471">
        <v>18.886809849305056</v>
      </c>
      <c r="E4919" s="471">
        <v>3.1290045151580306E-2</v>
      </c>
      <c r="F4919" s="467">
        <f>'2019 Actual plus Potential'!E4918</f>
        <v>11</v>
      </c>
    </row>
    <row r="4920" spans="1:6">
      <c r="A4920" s="467">
        <v>7</v>
      </c>
      <c r="B4920" s="467">
        <v>24</v>
      </c>
      <c r="C4920" s="467">
        <v>22</v>
      </c>
      <c r="D4920" s="471">
        <v>18.810818516726837</v>
      </c>
      <c r="E4920" s="471">
        <v>0.83935546119114168</v>
      </c>
      <c r="F4920" s="467">
        <f>'2019 Actual plus Potential'!E4919</f>
        <v>21</v>
      </c>
    </row>
    <row r="4921" spans="1:6">
      <c r="A4921" s="467">
        <v>7</v>
      </c>
      <c r="B4921" s="467">
        <v>24</v>
      </c>
      <c r="C4921" s="467">
        <v>23</v>
      </c>
      <c r="D4921" s="471">
        <v>20.482621269152094</v>
      </c>
      <c r="E4921" s="471">
        <v>19.967742313480972</v>
      </c>
      <c r="F4921" s="467">
        <f>'2019 Actual plus Potential'!E4920</f>
        <v>18</v>
      </c>
    </row>
    <row r="4922" spans="1:6">
      <c r="A4922" s="467">
        <v>7</v>
      </c>
      <c r="B4922" s="467">
        <v>24</v>
      </c>
      <c r="C4922" s="467">
        <v>24</v>
      </c>
      <c r="D4922" s="471">
        <v>34.237175977472617</v>
      </c>
      <c r="E4922" s="471">
        <v>35.457879165770805</v>
      </c>
      <c r="F4922" s="467">
        <f>'2019 Actual plus Potential'!E4921</f>
        <v>6</v>
      </c>
    </row>
    <row r="4923" spans="1:6">
      <c r="A4923" s="467">
        <v>7</v>
      </c>
      <c r="B4923" s="467">
        <v>25</v>
      </c>
      <c r="C4923" s="467">
        <v>1</v>
      </c>
      <c r="D4923" s="471">
        <v>24.658298586731057</v>
      </c>
      <c r="E4923" s="471">
        <v>21.262367931627608</v>
      </c>
      <c r="F4923" s="467">
        <f>'2019 Actual plus Potential'!E4922</f>
        <v>1</v>
      </c>
    </row>
    <row r="4924" spans="1:6">
      <c r="A4924" s="467">
        <v>7</v>
      </c>
      <c r="B4924" s="467">
        <v>25</v>
      </c>
      <c r="C4924" s="467">
        <v>2</v>
      </c>
      <c r="D4924" s="471">
        <v>8.0274309996914788</v>
      </c>
      <c r="E4924" s="471">
        <v>28.95267877875726</v>
      </c>
      <c r="F4924" s="467">
        <f>'2019 Actual plus Potential'!E4923</f>
        <v>0</v>
      </c>
    </row>
    <row r="4925" spans="1:6">
      <c r="A4925" s="467">
        <v>7</v>
      </c>
      <c r="B4925" s="467">
        <v>25</v>
      </c>
      <c r="C4925" s="467">
        <v>3</v>
      </c>
      <c r="D4925" s="471">
        <v>1.7018832884558175</v>
      </c>
      <c r="E4925" s="471">
        <v>38.590794936572777</v>
      </c>
      <c r="F4925" s="467">
        <f>'2019 Actual plus Potential'!E4924</f>
        <v>0</v>
      </c>
    </row>
    <row r="4926" spans="1:6">
      <c r="A4926" s="467">
        <v>7</v>
      </c>
      <c r="B4926" s="467">
        <v>25</v>
      </c>
      <c r="C4926" s="467">
        <v>4</v>
      </c>
      <c r="D4926" s="471">
        <v>0.86128377381613619</v>
      </c>
      <c r="E4926" s="471">
        <v>39.387908836809295</v>
      </c>
      <c r="F4926" s="467">
        <f>'2019 Actual plus Potential'!E4925</f>
        <v>0</v>
      </c>
    </row>
    <row r="4927" spans="1:6">
      <c r="A4927" s="467">
        <v>7</v>
      </c>
      <c r="B4927" s="467">
        <v>25</v>
      </c>
      <c r="C4927" s="467">
        <v>5</v>
      </c>
      <c r="D4927" s="471">
        <v>0.33015517390574123</v>
      </c>
      <c r="E4927" s="471">
        <v>29.529980111803912</v>
      </c>
      <c r="F4927" s="467">
        <f>'2019 Actual plus Potential'!E4926</f>
        <v>0</v>
      </c>
    </row>
    <row r="4928" spans="1:6">
      <c r="A4928" s="467">
        <v>7</v>
      </c>
      <c r="B4928" s="467">
        <v>25</v>
      </c>
      <c r="C4928" s="467">
        <v>6</v>
      </c>
      <c r="D4928" s="471">
        <v>0.44684261617400367</v>
      </c>
      <c r="E4928" s="471">
        <v>34.717087346807141</v>
      </c>
      <c r="F4928" s="467">
        <f>'2019 Actual plus Potential'!E4927</f>
        <v>1</v>
      </c>
    </row>
    <row r="4929" spans="1:6">
      <c r="A4929" s="467">
        <v>7</v>
      </c>
      <c r="B4929" s="467">
        <v>25</v>
      </c>
      <c r="C4929" s="467">
        <v>7</v>
      </c>
      <c r="D4929" s="471">
        <v>1.0495698656609355E-3</v>
      </c>
      <c r="E4929" s="471">
        <v>29.993855031176089</v>
      </c>
      <c r="F4929" s="467">
        <f>'2019 Actual plus Potential'!E4928</f>
        <v>4</v>
      </c>
    </row>
    <row r="4930" spans="1:6">
      <c r="A4930" s="467">
        <v>7</v>
      </c>
      <c r="B4930" s="467">
        <v>25</v>
      </c>
      <c r="C4930" s="467">
        <v>8</v>
      </c>
      <c r="D4930" s="471">
        <v>0</v>
      </c>
      <c r="E4930" s="471">
        <v>26.808528434745217</v>
      </c>
      <c r="F4930" s="467">
        <f>'2019 Actual plus Potential'!E4929</f>
        <v>1</v>
      </c>
    </row>
    <row r="4931" spans="1:6">
      <c r="A4931" s="467">
        <v>7</v>
      </c>
      <c r="B4931" s="467">
        <v>25</v>
      </c>
      <c r="C4931" s="467">
        <v>9</v>
      </c>
      <c r="D4931" s="471">
        <v>6.2007137013025031E-3</v>
      </c>
      <c r="E4931" s="471">
        <v>16.456216996344871</v>
      </c>
      <c r="F4931" s="467">
        <f>'2019 Actual plus Potential'!E4930</f>
        <v>2</v>
      </c>
    </row>
    <row r="4932" spans="1:6">
      <c r="A4932" s="467">
        <v>7</v>
      </c>
      <c r="B4932" s="467">
        <v>25</v>
      </c>
      <c r="C4932" s="467">
        <v>10</v>
      </c>
      <c r="D4932" s="471">
        <v>9.5257093024331829E-2</v>
      </c>
      <c r="E4932" s="471">
        <v>8.9606866802838105</v>
      </c>
      <c r="F4932" s="467">
        <f>'2019 Actual plus Potential'!E4931</f>
        <v>0</v>
      </c>
    </row>
    <row r="4933" spans="1:6">
      <c r="A4933" s="467">
        <v>7</v>
      </c>
      <c r="B4933" s="467">
        <v>25</v>
      </c>
      <c r="C4933" s="467">
        <v>11</v>
      </c>
      <c r="D4933" s="471">
        <v>0.3054023139802533</v>
      </c>
      <c r="E4933" s="471">
        <v>5.7581505590195654</v>
      </c>
      <c r="F4933" s="467">
        <f>'2019 Actual plus Potential'!E4932</f>
        <v>0</v>
      </c>
    </row>
    <row r="4934" spans="1:6">
      <c r="A4934" s="467">
        <v>7</v>
      </c>
      <c r="B4934" s="467">
        <v>25</v>
      </c>
      <c r="C4934" s="467">
        <v>12</v>
      </c>
      <c r="D4934" s="471">
        <v>1.4569181618894662</v>
      </c>
      <c r="E4934" s="471">
        <v>3.1297867662868204</v>
      </c>
      <c r="F4934" s="467">
        <f>'2019 Actual plus Potential'!E4933</f>
        <v>2</v>
      </c>
    </row>
    <row r="4935" spans="1:6">
      <c r="A4935" s="467">
        <v>7</v>
      </c>
      <c r="B4935" s="467">
        <v>25</v>
      </c>
      <c r="C4935" s="467">
        <v>13</v>
      </c>
      <c r="D4935" s="471">
        <v>3.1490466852710788</v>
      </c>
      <c r="E4935" s="471">
        <v>5.0877613416469583</v>
      </c>
      <c r="F4935" s="467">
        <f>'2019 Actual plus Potential'!E4934</f>
        <v>2</v>
      </c>
    </row>
    <row r="4936" spans="1:6">
      <c r="A4936" s="467">
        <v>7</v>
      </c>
      <c r="B4936" s="467">
        <v>25</v>
      </c>
      <c r="C4936" s="467">
        <v>14</v>
      </c>
      <c r="D4936" s="471">
        <v>3.3647800112310122</v>
      </c>
      <c r="E4936" s="471">
        <v>7.7278589013115457</v>
      </c>
      <c r="F4936" s="467">
        <f>'2019 Actual plus Potential'!E4935</f>
        <v>2</v>
      </c>
    </row>
    <row r="4937" spans="1:6">
      <c r="A4937" s="467">
        <v>7</v>
      </c>
      <c r="B4937" s="467">
        <v>25</v>
      </c>
      <c r="C4937" s="467">
        <v>15</v>
      </c>
      <c r="D4937" s="471">
        <v>1.7055191363203164</v>
      </c>
      <c r="E4937" s="471">
        <v>8.2863862072672543</v>
      </c>
      <c r="F4937" s="467">
        <f>'2019 Actual plus Potential'!E4936</f>
        <v>1</v>
      </c>
    </row>
    <row r="4938" spans="1:6">
      <c r="A4938" s="467">
        <v>7</v>
      </c>
      <c r="B4938" s="467">
        <v>25</v>
      </c>
      <c r="C4938" s="467">
        <v>16</v>
      </c>
      <c r="D4938" s="471">
        <v>2.2203829220423605</v>
      </c>
      <c r="E4938" s="471">
        <v>7.4861433025155888</v>
      </c>
      <c r="F4938" s="467">
        <f>'2019 Actual plus Potential'!E4937</f>
        <v>1</v>
      </c>
    </row>
    <row r="4939" spans="1:6">
      <c r="A4939" s="467">
        <v>7</v>
      </c>
      <c r="B4939" s="467">
        <v>25</v>
      </c>
      <c r="C4939" s="467">
        <v>17</v>
      </c>
      <c r="D4939" s="471">
        <v>4.2004664378927297</v>
      </c>
      <c r="E4939" s="471">
        <v>5.0330037626316919</v>
      </c>
      <c r="F4939" s="467">
        <f>'2019 Actual plus Potential'!E4938</f>
        <v>0</v>
      </c>
    </row>
    <row r="4940" spans="1:6">
      <c r="A4940" s="467">
        <v>7</v>
      </c>
      <c r="B4940" s="467">
        <v>25</v>
      </c>
      <c r="C4940" s="467">
        <v>18</v>
      </c>
      <c r="D4940" s="471">
        <v>3.063822085682546</v>
      </c>
      <c r="E4940" s="471">
        <v>2.0948685228983015</v>
      </c>
      <c r="F4940" s="467">
        <f>'2019 Actual plus Potential'!E4939</f>
        <v>0</v>
      </c>
    </row>
    <row r="4941" spans="1:6">
      <c r="A4941" s="467">
        <v>7</v>
      </c>
      <c r="B4941" s="467">
        <v>25</v>
      </c>
      <c r="C4941" s="467">
        <v>19</v>
      </c>
      <c r="D4941" s="471">
        <v>6.0617963343355239</v>
      </c>
      <c r="E4941" s="471">
        <v>8.8394377553214373E-2</v>
      </c>
      <c r="F4941" s="467">
        <f>'2019 Actual plus Potential'!E4940</f>
        <v>0</v>
      </c>
    </row>
    <row r="4942" spans="1:6">
      <c r="A4942" s="467">
        <v>7</v>
      </c>
      <c r="B4942" s="467">
        <v>25</v>
      </c>
      <c r="C4942" s="467">
        <v>20</v>
      </c>
      <c r="D4942" s="471">
        <v>41.706511856536203</v>
      </c>
      <c r="E4942" s="471">
        <v>0.64535718125134378</v>
      </c>
      <c r="F4942" s="467">
        <f>'2019 Actual plus Potential'!E4941</f>
        <v>0</v>
      </c>
    </row>
    <row r="4943" spans="1:6">
      <c r="A4943" s="467">
        <v>7</v>
      </c>
      <c r="B4943" s="467">
        <v>25</v>
      </c>
      <c r="C4943" s="467">
        <v>21</v>
      </c>
      <c r="D4943" s="471">
        <v>17.889226377316493</v>
      </c>
      <c r="E4943" s="471">
        <v>4.2820426789937649</v>
      </c>
      <c r="F4943" s="467">
        <f>'2019 Actual plus Potential'!E4942</f>
        <v>0</v>
      </c>
    </row>
    <row r="4944" spans="1:6">
      <c r="A4944" s="467">
        <v>7</v>
      </c>
      <c r="B4944" s="467">
        <v>25</v>
      </c>
      <c r="C4944" s="467">
        <v>22</v>
      </c>
      <c r="D4944" s="471">
        <v>7.0660252207787098</v>
      </c>
      <c r="E4944" s="471">
        <v>22.72126628682004</v>
      </c>
      <c r="F4944" s="467">
        <f>'2019 Actual plus Potential'!E4943</f>
        <v>1</v>
      </c>
    </row>
    <row r="4945" spans="1:6">
      <c r="A4945" s="467">
        <v>7</v>
      </c>
      <c r="B4945" s="467">
        <v>25</v>
      </c>
      <c r="C4945" s="467">
        <v>23</v>
      </c>
      <c r="D4945" s="471">
        <v>3.1179243742831608</v>
      </c>
      <c r="E4945" s="471">
        <v>65.457992205977206</v>
      </c>
      <c r="F4945" s="467">
        <f>'2019 Actual plus Potential'!E4944</f>
        <v>2</v>
      </c>
    </row>
    <row r="4946" spans="1:6">
      <c r="A4946" s="467">
        <v>7</v>
      </c>
      <c r="B4946" s="467">
        <v>25</v>
      </c>
      <c r="C4946" s="467">
        <v>24</v>
      </c>
      <c r="D4946" s="471">
        <v>7.5653100945790319</v>
      </c>
      <c r="E4946" s="471">
        <v>73.826514781767358</v>
      </c>
      <c r="F4946" s="467">
        <f>'2019 Actual plus Potential'!E4945</f>
        <v>3</v>
      </c>
    </row>
    <row r="4947" spans="1:6">
      <c r="A4947" s="467">
        <v>7</v>
      </c>
      <c r="B4947" s="467">
        <v>26</v>
      </c>
      <c r="C4947" s="467">
        <v>1</v>
      </c>
      <c r="D4947" s="471">
        <v>0</v>
      </c>
      <c r="E4947" s="471">
        <v>56.719464846269624</v>
      </c>
      <c r="F4947" s="467">
        <f>'2019 Actual plus Potential'!E4946</f>
        <v>1</v>
      </c>
    </row>
    <row r="4948" spans="1:6">
      <c r="A4948" s="467">
        <v>7</v>
      </c>
      <c r="B4948" s="467">
        <v>26</v>
      </c>
      <c r="C4948" s="467">
        <v>2</v>
      </c>
      <c r="D4948" s="471">
        <v>15.158613125942829</v>
      </c>
      <c r="E4948" s="471">
        <v>45.667820898731449</v>
      </c>
      <c r="F4948" s="467">
        <f>'2019 Actual plus Potential'!E4947</f>
        <v>2</v>
      </c>
    </row>
    <row r="4949" spans="1:6">
      <c r="A4949" s="467">
        <v>7</v>
      </c>
      <c r="B4949" s="467">
        <v>26</v>
      </c>
      <c r="C4949" s="467">
        <v>3</v>
      </c>
      <c r="D4949" s="471">
        <v>75.140313006656001</v>
      </c>
      <c r="E4949" s="471">
        <v>31.598252096323371</v>
      </c>
      <c r="F4949" s="467">
        <f>'2019 Actual plus Potential'!E4948</f>
        <v>1</v>
      </c>
    </row>
    <row r="4950" spans="1:6">
      <c r="A4950" s="467">
        <v>7</v>
      </c>
      <c r="B4950" s="467">
        <v>26</v>
      </c>
      <c r="C4950" s="467">
        <v>4</v>
      </c>
      <c r="D4950" s="471">
        <v>114.02993239142319</v>
      </c>
      <c r="E4950" s="471">
        <v>1.805435605246184</v>
      </c>
      <c r="F4950" s="467">
        <f>'2019 Actual plus Potential'!E4949</f>
        <v>1</v>
      </c>
    </row>
    <row r="4951" spans="1:6">
      <c r="A4951" s="467">
        <v>7</v>
      </c>
      <c r="B4951" s="467">
        <v>26</v>
      </c>
      <c r="C4951" s="467">
        <v>5</v>
      </c>
      <c r="D4951" s="471">
        <v>112.38441986440594</v>
      </c>
      <c r="E4951" s="471">
        <v>3.4810175231133091</v>
      </c>
      <c r="F4951" s="467">
        <f>'2019 Actual plus Potential'!E4950</f>
        <v>5</v>
      </c>
    </row>
    <row r="4952" spans="1:6">
      <c r="A4952" s="467">
        <v>7</v>
      </c>
      <c r="B4952" s="467">
        <v>26</v>
      </c>
      <c r="C4952" s="467">
        <v>6</v>
      </c>
      <c r="D4952" s="471">
        <v>112.24049897674969</v>
      </c>
      <c r="E4952" s="471">
        <v>10.366391958718555</v>
      </c>
      <c r="F4952" s="467">
        <f>'2019 Actual plus Potential'!E4951</f>
        <v>9</v>
      </c>
    </row>
    <row r="4953" spans="1:6">
      <c r="A4953" s="467">
        <v>7</v>
      </c>
      <c r="B4953" s="467">
        <v>26</v>
      </c>
      <c r="C4953" s="467">
        <v>7</v>
      </c>
      <c r="D4953" s="471">
        <v>46.227445379363076</v>
      </c>
      <c r="E4953" s="471">
        <v>28.236136744786066</v>
      </c>
      <c r="F4953" s="467">
        <f>'2019 Actual plus Potential'!E4952</f>
        <v>6</v>
      </c>
    </row>
    <row r="4954" spans="1:6">
      <c r="A4954" s="467">
        <v>7</v>
      </c>
      <c r="B4954" s="467">
        <v>26</v>
      </c>
      <c r="C4954" s="467">
        <v>8</v>
      </c>
      <c r="D4954" s="471">
        <v>54.098607461291948</v>
      </c>
      <c r="E4954" s="471">
        <v>32.898353472371532</v>
      </c>
      <c r="F4954" s="467">
        <f>'2019 Actual plus Potential'!E4953</f>
        <v>4</v>
      </c>
    </row>
    <row r="4955" spans="1:6">
      <c r="A4955" s="467">
        <v>7</v>
      </c>
      <c r="B4955" s="467">
        <v>26</v>
      </c>
      <c r="C4955" s="467">
        <v>9</v>
      </c>
      <c r="D4955" s="471">
        <v>43.846313337572461</v>
      </c>
      <c r="E4955" s="471">
        <v>19.474924102343582</v>
      </c>
      <c r="F4955" s="467">
        <f>'2019 Actual plus Potential'!E4954</f>
        <v>0</v>
      </c>
    </row>
    <row r="4956" spans="1:6">
      <c r="A4956" s="467">
        <v>7</v>
      </c>
      <c r="B4956" s="467">
        <v>26</v>
      </c>
      <c r="C4956" s="467">
        <v>10</v>
      </c>
      <c r="D4956" s="471">
        <v>25.115101387552969</v>
      </c>
      <c r="E4956" s="471">
        <v>26.054438346592132</v>
      </c>
      <c r="F4956" s="467">
        <f>'2019 Actual plus Potential'!E4955</f>
        <v>0</v>
      </c>
    </row>
    <row r="4957" spans="1:6">
      <c r="A4957" s="467">
        <v>7</v>
      </c>
      <c r="B4957" s="467">
        <v>26</v>
      </c>
      <c r="C4957" s="467">
        <v>11</v>
      </c>
      <c r="D4957" s="471">
        <v>17.668265034404953</v>
      </c>
      <c r="E4957" s="471">
        <v>39.655438722855301</v>
      </c>
      <c r="F4957" s="467">
        <f>'2019 Actual plus Potential'!E4956</f>
        <v>0</v>
      </c>
    </row>
    <row r="4958" spans="1:6">
      <c r="A4958" s="467">
        <v>7</v>
      </c>
      <c r="B4958" s="467">
        <v>26</v>
      </c>
      <c r="C4958" s="467">
        <v>12</v>
      </c>
      <c r="D4958" s="471">
        <v>12.992816077532474</v>
      </c>
      <c r="E4958" s="471">
        <v>25.782214953773384</v>
      </c>
      <c r="F4958" s="467">
        <f>'2019 Actual plus Potential'!E4957</f>
        <v>0</v>
      </c>
    </row>
    <row r="4959" spans="1:6">
      <c r="A4959" s="467">
        <v>7</v>
      </c>
      <c r="B4959" s="467">
        <v>26</v>
      </c>
      <c r="C4959" s="467">
        <v>13</v>
      </c>
      <c r="D4959" s="471">
        <v>7.473238843454566</v>
      </c>
      <c r="E4959" s="471">
        <v>10.347617931627605</v>
      </c>
      <c r="F4959" s="467">
        <f>'2019 Actual plus Potential'!E4958</f>
        <v>0</v>
      </c>
    </row>
    <row r="4960" spans="1:6">
      <c r="A4960" s="467">
        <v>7</v>
      </c>
      <c r="B4960" s="467">
        <v>26</v>
      </c>
      <c r="C4960" s="467">
        <v>14</v>
      </c>
      <c r="D4960" s="471">
        <v>6.3805464383724129</v>
      </c>
      <c r="E4960" s="471">
        <v>10.959338314341004</v>
      </c>
      <c r="F4960" s="467">
        <f>'2019 Actual plus Potential'!E4959</f>
        <v>0</v>
      </c>
    </row>
    <row r="4961" spans="1:6">
      <c r="A4961" s="467">
        <v>7</v>
      </c>
      <c r="B4961" s="467">
        <v>26</v>
      </c>
      <c r="C4961" s="467">
        <v>15</v>
      </c>
      <c r="D4961" s="471">
        <v>7.3658246355143069</v>
      </c>
      <c r="E4961" s="471">
        <v>9.8798317566114822</v>
      </c>
      <c r="F4961" s="467">
        <f>'2019 Actual plus Potential'!E4960</f>
        <v>1</v>
      </c>
    </row>
    <row r="4962" spans="1:6">
      <c r="A4962" s="467">
        <v>7</v>
      </c>
      <c r="B4962" s="467">
        <v>26</v>
      </c>
      <c r="C4962" s="467">
        <v>16</v>
      </c>
      <c r="D4962" s="471">
        <v>7.3456660066546853</v>
      </c>
      <c r="E4962" s="471">
        <v>3.4896222855299932</v>
      </c>
      <c r="F4962" s="467">
        <f>'2019 Actual plus Potential'!E4961</f>
        <v>1</v>
      </c>
    </row>
    <row r="4963" spans="1:6">
      <c r="A4963" s="467">
        <v>7</v>
      </c>
      <c r="B4963" s="467">
        <v>26</v>
      </c>
      <c r="C4963" s="467">
        <v>17</v>
      </c>
      <c r="D4963" s="471">
        <v>15.26808187450821</v>
      </c>
      <c r="E4963" s="471">
        <v>7.7568021930767577</v>
      </c>
      <c r="F4963" s="467">
        <f>'2019 Actual plus Potential'!E4962</f>
        <v>0</v>
      </c>
    </row>
    <row r="4964" spans="1:6">
      <c r="A4964" s="467">
        <v>7</v>
      </c>
      <c r="B4964" s="467">
        <v>26</v>
      </c>
      <c r="C4964" s="467">
        <v>18</v>
      </c>
      <c r="D4964" s="471">
        <v>17.672367100810035</v>
      </c>
      <c r="E4964" s="471">
        <v>13.530597774672112</v>
      </c>
      <c r="F4964" s="467">
        <f>'2019 Actual plus Potential'!E4963</f>
        <v>2</v>
      </c>
    </row>
    <row r="4965" spans="1:6">
      <c r="A4965" s="467">
        <v>7</v>
      </c>
      <c r="B4965" s="467">
        <v>26</v>
      </c>
      <c r="C4965" s="467">
        <v>19</v>
      </c>
      <c r="D4965" s="471">
        <v>16.547627912788403</v>
      </c>
      <c r="E4965" s="471">
        <v>36.019535476241671</v>
      </c>
      <c r="F4965" s="467">
        <f>'2019 Actual plus Potential'!E4964</f>
        <v>2</v>
      </c>
    </row>
    <row r="4966" spans="1:6">
      <c r="A4966" s="467">
        <v>7</v>
      </c>
      <c r="B4966" s="467">
        <v>26</v>
      </c>
      <c r="C4966" s="467">
        <v>20</v>
      </c>
      <c r="D4966" s="471">
        <v>10.403691186830324</v>
      </c>
      <c r="E4966" s="471">
        <v>89.21652348957214</v>
      </c>
      <c r="F4966" s="467">
        <f>'2019 Actual plus Potential'!E4965</f>
        <v>8</v>
      </c>
    </row>
    <row r="4967" spans="1:6">
      <c r="A4967" s="467">
        <v>7</v>
      </c>
      <c r="B4967" s="467">
        <v>26</v>
      </c>
      <c r="C4967" s="467">
        <v>21</v>
      </c>
      <c r="D4967" s="471">
        <v>3.1889438298085304</v>
      </c>
      <c r="E4967" s="471">
        <v>88.872332992904759</v>
      </c>
      <c r="F4967" s="467">
        <f>'2019 Actual plus Potential'!E4966</f>
        <v>30</v>
      </c>
    </row>
    <row r="4968" spans="1:6">
      <c r="A4968" s="467">
        <v>7</v>
      </c>
      <c r="B4968" s="467">
        <v>26</v>
      </c>
      <c r="C4968" s="467">
        <v>22</v>
      </c>
      <c r="D4968" s="471">
        <v>85.352912887091151</v>
      </c>
      <c r="E4968" s="471">
        <v>96.816875456890969</v>
      </c>
      <c r="F4968" s="467">
        <f>'2019 Actual plus Potential'!E4967</f>
        <v>39</v>
      </c>
    </row>
    <row r="4969" spans="1:6">
      <c r="A4969" s="467">
        <v>7</v>
      </c>
      <c r="B4969" s="467">
        <v>26</v>
      </c>
      <c r="C4969" s="467">
        <v>23</v>
      </c>
      <c r="D4969" s="471">
        <v>91.92308495561872</v>
      </c>
      <c r="E4969" s="471">
        <v>81.524648140184908</v>
      </c>
      <c r="F4969" s="467">
        <f>'2019 Actual plus Potential'!E4968</f>
        <v>32</v>
      </c>
    </row>
    <row r="4970" spans="1:6">
      <c r="A4970" s="467">
        <v>7</v>
      </c>
      <c r="B4970" s="467">
        <v>26</v>
      </c>
      <c r="C4970" s="467">
        <v>24</v>
      </c>
      <c r="D4970" s="471">
        <v>83.377504398928764</v>
      </c>
      <c r="E4970" s="471">
        <v>63.90835271984519</v>
      </c>
      <c r="F4970" s="467">
        <f>'2019 Actual plus Potential'!E4969</f>
        <v>40</v>
      </c>
    </row>
    <row r="4971" spans="1:6">
      <c r="A4971" s="467">
        <v>7</v>
      </c>
      <c r="B4971" s="467">
        <v>27</v>
      </c>
      <c r="C4971" s="467">
        <v>1</v>
      </c>
      <c r="D4971" s="471">
        <v>79.48577098184046</v>
      </c>
      <c r="E4971" s="471">
        <v>83.189278542248971</v>
      </c>
      <c r="F4971" s="467">
        <f>'2019 Actual plus Potential'!E4970</f>
        <v>68</v>
      </c>
    </row>
    <row r="4972" spans="1:6">
      <c r="A4972" s="467">
        <v>7</v>
      </c>
      <c r="B4972" s="467">
        <v>27</v>
      </c>
      <c r="C4972" s="467">
        <v>2</v>
      </c>
      <c r="D4972" s="471">
        <v>49.980585743731673</v>
      </c>
      <c r="E4972" s="471">
        <v>58.891776230918083</v>
      </c>
      <c r="F4972" s="467">
        <f>'2019 Actual plus Potential'!E4971</f>
        <v>94</v>
      </c>
    </row>
    <row r="4973" spans="1:6">
      <c r="A4973" s="467">
        <v>7</v>
      </c>
      <c r="B4973" s="467">
        <v>27</v>
      </c>
      <c r="C4973" s="467">
        <v>3</v>
      </c>
      <c r="D4973" s="471">
        <v>20.660353260473268</v>
      </c>
      <c r="E4973" s="471">
        <v>43.71688658353041</v>
      </c>
      <c r="F4973" s="467">
        <f>'2019 Actual plus Potential'!E4972</f>
        <v>96</v>
      </c>
    </row>
    <row r="4974" spans="1:6">
      <c r="A4974" s="467">
        <v>7</v>
      </c>
      <c r="B4974" s="467">
        <v>27</v>
      </c>
      <c r="C4974" s="467">
        <v>4</v>
      </c>
      <c r="D4974" s="471">
        <v>36.292767601481025</v>
      </c>
      <c r="E4974" s="471">
        <v>13.671402977854225</v>
      </c>
      <c r="F4974" s="467">
        <f>'2019 Actual plus Potential'!E4973</f>
        <v>97</v>
      </c>
    </row>
    <row r="4975" spans="1:6">
      <c r="A4975" s="467">
        <v>7</v>
      </c>
      <c r="B4975" s="467">
        <v>27</v>
      </c>
      <c r="C4975" s="467">
        <v>5</v>
      </c>
      <c r="D4975" s="471">
        <v>89.044541130273217</v>
      </c>
      <c r="E4975" s="471">
        <v>3.745418404644163</v>
      </c>
      <c r="F4975" s="467">
        <f>'2019 Actual plus Potential'!E4974</f>
        <v>98</v>
      </c>
    </row>
    <row r="4976" spans="1:6">
      <c r="A4976" s="467">
        <v>7</v>
      </c>
      <c r="B4976" s="467">
        <v>27</v>
      </c>
      <c r="C4976" s="467">
        <v>6</v>
      </c>
      <c r="D4976" s="471">
        <v>76.019209541063205</v>
      </c>
      <c r="E4976" s="471">
        <v>0.12907143625026876</v>
      </c>
      <c r="F4976" s="467">
        <f>'2019 Actual plus Potential'!E4975</f>
        <v>99</v>
      </c>
    </row>
    <row r="4977" spans="1:6">
      <c r="A4977" s="467">
        <v>7</v>
      </c>
      <c r="B4977" s="467">
        <v>27</v>
      </c>
      <c r="C4977" s="467">
        <v>7</v>
      </c>
      <c r="D4977" s="471">
        <v>7.4164016233513719</v>
      </c>
      <c r="E4977" s="471">
        <v>0.69855025800903026</v>
      </c>
      <c r="F4977" s="467">
        <f>'2019 Actual plus Potential'!E4976</f>
        <v>100</v>
      </c>
    </row>
    <row r="4978" spans="1:6">
      <c r="A4978" s="467">
        <v>7</v>
      </c>
      <c r="B4978" s="467">
        <v>27</v>
      </c>
      <c r="C4978" s="467">
        <v>8</v>
      </c>
      <c r="D4978" s="471">
        <v>2.7141836083040233E-2</v>
      </c>
      <c r="E4978" s="471">
        <v>1.7373797570414964</v>
      </c>
      <c r="F4978" s="467">
        <f>'2019 Actual plus Potential'!E4977</f>
        <v>93</v>
      </c>
    </row>
    <row r="4979" spans="1:6">
      <c r="A4979" s="467">
        <v>7</v>
      </c>
      <c r="B4979" s="467">
        <v>27</v>
      </c>
      <c r="C4979" s="467">
        <v>9</v>
      </c>
      <c r="D4979" s="471">
        <v>0.57033136259798134</v>
      </c>
      <c r="E4979" s="471">
        <v>4.9148838421844765</v>
      </c>
      <c r="F4979" s="467">
        <f>'2019 Actual plus Potential'!E4978</f>
        <v>93</v>
      </c>
    </row>
    <row r="4980" spans="1:6">
      <c r="A4980" s="467">
        <v>7</v>
      </c>
      <c r="B4980" s="467">
        <v>27</v>
      </c>
      <c r="C4980" s="467">
        <v>10</v>
      </c>
      <c r="D4980" s="471">
        <v>1.1722327186780817</v>
      </c>
      <c r="E4980" s="471">
        <v>7.3914909159320583</v>
      </c>
      <c r="F4980" s="467">
        <f>'2019 Actual plus Potential'!E4979</f>
        <v>85</v>
      </c>
    </row>
    <row r="4981" spans="1:6">
      <c r="A4981" s="467">
        <v>7</v>
      </c>
      <c r="B4981" s="467">
        <v>27</v>
      </c>
      <c r="C4981" s="467">
        <v>11</v>
      </c>
      <c r="D4981" s="471">
        <v>0.10588492056122199</v>
      </c>
      <c r="E4981" s="471">
        <v>9.5113914749516226</v>
      </c>
      <c r="F4981" s="467">
        <f>'2019 Actual plus Potential'!E4980</f>
        <v>88</v>
      </c>
    </row>
    <row r="4982" spans="1:6">
      <c r="A4982" s="467">
        <v>7</v>
      </c>
      <c r="B4982" s="467">
        <v>27</v>
      </c>
      <c r="C4982" s="467">
        <v>12</v>
      </c>
      <c r="D4982" s="471">
        <v>1.4675909335624577</v>
      </c>
      <c r="E4982" s="471">
        <v>1.6967026983444418</v>
      </c>
      <c r="F4982" s="467">
        <f>'2019 Actual plus Potential'!E4981</f>
        <v>94</v>
      </c>
    </row>
    <row r="4983" spans="1:6">
      <c r="A4983" s="467">
        <v>7</v>
      </c>
      <c r="B4983" s="467">
        <v>27</v>
      </c>
      <c r="C4983" s="467">
        <v>13</v>
      </c>
      <c r="D4983" s="471">
        <v>1.1144463049975382</v>
      </c>
      <c r="E4983" s="471">
        <v>0.53271301870565479</v>
      </c>
      <c r="F4983" s="467">
        <f>'2019 Actual plus Potential'!E4982</f>
        <v>97</v>
      </c>
    </row>
    <row r="4984" spans="1:6">
      <c r="A4984" s="467">
        <v>7</v>
      </c>
      <c r="B4984" s="467">
        <v>27</v>
      </c>
      <c r="C4984" s="467">
        <v>14</v>
      </c>
      <c r="D4984" s="471">
        <v>3.5065514158288149</v>
      </c>
      <c r="E4984" s="471">
        <v>8.3747805848204688</v>
      </c>
      <c r="F4984" s="467">
        <f>'2019 Actual plus Potential'!E4983</f>
        <v>100</v>
      </c>
    </row>
    <row r="4985" spans="1:6">
      <c r="A4985" s="467">
        <v>7</v>
      </c>
      <c r="B4985" s="467">
        <v>27</v>
      </c>
      <c r="C4985" s="467">
        <v>15</v>
      </c>
      <c r="D4985" s="471">
        <v>17.476631961763147</v>
      </c>
      <c r="E4985" s="471">
        <v>12.766338421844765</v>
      </c>
      <c r="F4985" s="467">
        <f>'2019 Actual plus Potential'!E4984</f>
        <v>97</v>
      </c>
    </row>
    <row r="4986" spans="1:6">
      <c r="A4986" s="467">
        <v>7</v>
      </c>
      <c r="B4986" s="467">
        <v>27</v>
      </c>
      <c r="C4986" s="467">
        <v>16</v>
      </c>
      <c r="D4986" s="471">
        <v>11.243427390720921</v>
      </c>
      <c r="E4986" s="471">
        <v>77.121356536228774</v>
      </c>
      <c r="F4986" s="467">
        <f>'2019 Actual plus Potential'!E4985</f>
        <v>93</v>
      </c>
    </row>
    <row r="4987" spans="1:6">
      <c r="A4987" s="467">
        <v>7</v>
      </c>
      <c r="B4987" s="467">
        <v>27</v>
      </c>
      <c r="C4987" s="467">
        <v>17</v>
      </c>
      <c r="D4987" s="471">
        <v>14.292573490795267</v>
      </c>
      <c r="E4987" s="471">
        <v>93.765313803483139</v>
      </c>
      <c r="F4987" s="467">
        <f>'2019 Actual plus Potential'!E4986</f>
        <v>92</v>
      </c>
    </row>
    <row r="4988" spans="1:6">
      <c r="A4988" s="467">
        <v>7</v>
      </c>
      <c r="B4988" s="467">
        <v>27</v>
      </c>
      <c r="C4988" s="467">
        <v>18</v>
      </c>
      <c r="D4988" s="471">
        <v>37.585480564418532</v>
      </c>
      <c r="E4988" s="471">
        <v>98.901574715115032</v>
      </c>
      <c r="F4988" s="467">
        <f>'2019 Actual plus Potential'!E4987</f>
        <v>92</v>
      </c>
    </row>
    <row r="4989" spans="1:6">
      <c r="A4989" s="467">
        <v>7</v>
      </c>
      <c r="B4989" s="467">
        <v>27</v>
      </c>
      <c r="C4989" s="467">
        <v>19</v>
      </c>
      <c r="D4989" s="471">
        <v>43.187999453162362</v>
      </c>
      <c r="E4989" s="471">
        <v>99.833235809503336</v>
      </c>
      <c r="F4989" s="467">
        <f>'2019 Actual plus Potential'!E4988</f>
        <v>90</v>
      </c>
    </row>
    <row r="4990" spans="1:6">
      <c r="A4990" s="467">
        <v>7</v>
      </c>
      <c r="B4990" s="467">
        <v>27</v>
      </c>
      <c r="C4990" s="467">
        <v>20</v>
      </c>
      <c r="D4990" s="471">
        <v>56.953008590378353</v>
      </c>
      <c r="E4990" s="471">
        <v>79.541641528703494</v>
      </c>
      <c r="F4990" s="467">
        <f>'2019 Actual plus Potential'!E4989</f>
        <v>80</v>
      </c>
    </row>
    <row r="4991" spans="1:6">
      <c r="A4991" s="467">
        <v>7</v>
      </c>
      <c r="B4991" s="467">
        <v>27</v>
      </c>
      <c r="C4991" s="467">
        <v>21</v>
      </c>
      <c r="D4991" s="471">
        <v>49.366506155149068</v>
      </c>
      <c r="E4991" s="471">
        <v>88.801930391313689</v>
      </c>
      <c r="F4991" s="467">
        <f>'2019 Actual plus Potential'!E4990</f>
        <v>77</v>
      </c>
    </row>
    <row r="4992" spans="1:6">
      <c r="A4992" s="467">
        <v>7</v>
      </c>
      <c r="B4992" s="467">
        <v>27</v>
      </c>
      <c r="C4992" s="467">
        <v>22</v>
      </c>
      <c r="D4992" s="471">
        <v>34.262963008092171</v>
      </c>
      <c r="E4992" s="471">
        <v>98.915655235433235</v>
      </c>
      <c r="F4992" s="467">
        <f>'2019 Actual plus Potential'!E4991</f>
        <v>71</v>
      </c>
    </row>
    <row r="4993" spans="1:6">
      <c r="A4993" s="467">
        <v>7</v>
      </c>
      <c r="B4993" s="467">
        <v>27</v>
      </c>
      <c r="C4993" s="467">
        <v>23</v>
      </c>
      <c r="D4993" s="471">
        <v>22.120673636153711</v>
      </c>
      <c r="E4993" s="471">
        <v>98.198330950333258</v>
      </c>
      <c r="F4993" s="467">
        <f>'2019 Actual plus Potential'!E4992</f>
        <v>42</v>
      </c>
    </row>
    <row r="4994" spans="1:6">
      <c r="A4994" s="467">
        <v>7</v>
      </c>
      <c r="B4994" s="467">
        <v>27</v>
      </c>
      <c r="C4994" s="467">
        <v>24</v>
      </c>
      <c r="D4994" s="471">
        <v>20.908496443353773</v>
      </c>
      <c r="E4994" s="471">
        <v>99.795687755321438</v>
      </c>
      <c r="F4994" s="467">
        <f>'2019 Actual plus Potential'!E4993</f>
        <v>19</v>
      </c>
    </row>
    <row r="4995" spans="1:6">
      <c r="A4995" s="467">
        <v>7</v>
      </c>
      <c r="B4995" s="467">
        <v>28</v>
      </c>
      <c r="C4995" s="467">
        <v>1</v>
      </c>
      <c r="D4995" s="471">
        <v>23.237489016250873</v>
      </c>
      <c r="E4995" s="471">
        <v>99.389699419479669</v>
      </c>
      <c r="F4995" s="467">
        <f>'2019 Actual plus Potential'!E4994</f>
        <v>13</v>
      </c>
    </row>
    <row r="4996" spans="1:6">
      <c r="A4996" s="467">
        <v>7</v>
      </c>
      <c r="B4996" s="467">
        <v>28</v>
      </c>
      <c r="C4996" s="467">
        <v>2</v>
      </c>
      <c r="D4996" s="471">
        <v>16.653404692113853</v>
      </c>
      <c r="E4996" s="471">
        <v>99.823848795957872</v>
      </c>
      <c r="F4996" s="467">
        <f>'2019 Actual plus Potential'!E4995</f>
        <v>50</v>
      </c>
    </row>
    <row r="4997" spans="1:6">
      <c r="A4997" s="467">
        <v>7</v>
      </c>
      <c r="B4997" s="467">
        <v>28</v>
      </c>
      <c r="C4997" s="467">
        <v>3</v>
      </c>
      <c r="D4997" s="471">
        <v>8.0913081041039483</v>
      </c>
      <c r="E4997" s="471">
        <v>99.835582562889698</v>
      </c>
      <c r="F4997" s="467">
        <f>'2019 Actual plus Potential'!E4996</f>
        <v>67</v>
      </c>
    </row>
    <row r="4998" spans="1:6">
      <c r="A4998" s="467">
        <v>7</v>
      </c>
      <c r="B4998" s="467">
        <v>28</v>
      </c>
      <c r="C4998" s="467">
        <v>4</v>
      </c>
      <c r="D4998" s="471">
        <v>6.6560891164637361</v>
      </c>
      <c r="E4998" s="471">
        <v>99.835582562889698</v>
      </c>
      <c r="F4998" s="467">
        <f>'2019 Actual plus Potential'!E4997</f>
        <v>74</v>
      </c>
    </row>
    <row r="4999" spans="1:6">
      <c r="A4999" s="467">
        <v>7</v>
      </c>
      <c r="B4999" s="467">
        <v>28</v>
      </c>
      <c r="C4999" s="467">
        <v>5</v>
      </c>
      <c r="D4999" s="471">
        <v>0.9392025518016095</v>
      </c>
      <c r="E4999" s="471">
        <v>99.824631047086655</v>
      </c>
      <c r="F4999" s="467">
        <f>'2019 Actual plus Potential'!E4998</f>
        <v>70</v>
      </c>
    </row>
    <row r="5000" spans="1:6">
      <c r="A5000" s="467">
        <v>7</v>
      </c>
      <c r="B5000" s="467">
        <v>28</v>
      </c>
      <c r="C5000" s="467">
        <v>6</v>
      </c>
      <c r="D5000" s="471">
        <v>2.3478100982027441</v>
      </c>
      <c r="E5000" s="471">
        <v>99.835582562889698</v>
      </c>
      <c r="F5000" s="467">
        <f>'2019 Actual plus Potential'!E4999</f>
        <v>51</v>
      </c>
    </row>
    <row r="5001" spans="1:6">
      <c r="A5001" s="467">
        <v>7</v>
      </c>
      <c r="B5001" s="467">
        <v>28</v>
      </c>
      <c r="C5001" s="467">
        <v>7</v>
      </c>
      <c r="D5001" s="471">
        <v>0.48848328264350277</v>
      </c>
      <c r="E5001" s="471">
        <v>99.835582562889698</v>
      </c>
      <c r="F5001" s="467">
        <f>'2019 Actual plus Potential'!E5000</f>
        <v>43</v>
      </c>
    </row>
    <row r="5002" spans="1:6">
      <c r="A5002" s="467">
        <v>7</v>
      </c>
      <c r="B5002" s="467">
        <v>28</v>
      </c>
      <c r="C5002" s="467">
        <v>8</v>
      </c>
      <c r="D5002" s="471">
        <v>5.8689683129575371E-2</v>
      </c>
      <c r="E5002" s="471">
        <v>99.829324553859394</v>
      </c>
      <c r="F5002" s="467">
        <f>'2019 Actual plus Potential'!E5001</f>
        <v>23</v>
      </c>
    </row>
    <row r="5003" spans="1:6">
      <c r="A5003" s="467">
        <v>7</v>
      </c>
      <c r="B5003" s="467">
        <v>28</v>
      </c>
      <c r="C5003" s="467">
        <v>9</v>
      </c>
      <c r="D5003" s="471">
        <v>0.6540835152911062</v>
      </c>
      <c r="E5003" s="471">
        <v>99.591520210707372</v>
      </c>
      <c r="F5003" s="467">
        <f>'2019 Actual plus Potential'!E5002</f>
        <v>7</v>
      </c>
    </row>
    <row r="5004" spans="1:6">
      <c r="A5004" s="467">
        <v>7</v>
      </c>
      <c r="B5004" s="467">
        <v>28</v>
      </c>
      <c r="C5004" s="467">
        <v>10</v>
      </c>
      <c r="D5004" s="471">
        <v>2.1889514956416112</v>
      </c>
      <c r="E5004" s="471">
        <v>99.835582562889698</v>
      </c>
      <c r="F5004" s="467">
        <f>'2019 Actual plus Potential'!E5003</f>
        <v>4</v>
      </c>
    </row>
    <row r="5005" spans="1:6">
      <c r="A5005" s="467">
        <v>7</v>
      </c>
      <c r="B5005" s="467">
        <v>28</v>
      </c>
      <c r="C5005" s="467">
        <v>11</v>
      </c>
      <c r="D5005" s="471">
        <v>2.9506118735197773</v>
      </c>
      <c r="E5005" s="471">
        <v>99.835582562889698</v>
      </c>
      <c r="F5005" s="467">
        <f>'2019 Actual plus Potential'!E5004</f>
        <v>1</v>
      </c>
    </row>
    <row r="5006" spans="1:6">
      <c r="A5006" s="467">
        <v>7</v>
      </c>
      <c r="B5006" s="467">
        <v>28</v>
      </c>
      <c r="C5006" s="467">
        <v>12</v>
      </c>
      <c r="D5006" s="471">
        <v>1.0061405602136435</v>
      </c>
      <c r="E5006" s="471">
        <v>99.305216297570411</v>
      </c>
      <c r="F5006" s="467">
        <f>'2019 Actual plus Potential'!E5005</f>
        <v>0</v>
      </c>
    </row>
    <row r="5007" spans="1:6">
      <c r="A5007" s="467">
        <v>7</v>
      </c>
      <c r="B5007" s="467">
        <v>28</v>
      </c>
      <c r="C5007" s="467">
        <v>13</v>
      </c>
      <c r="D5007" s="471">
        <v>1.4251302332673415</v>
      </c>
      <c r="E5007" s="471">
        <v>99.456190765426797</v>
      </c>
      <c r="F5007" s="467">
        <f>'2019 Actual plus Potential'!E5006</f>
        <v>3</v>
      </c>
    </row>
    <row r="5008" spans="1:6">
      <c r="A5008" s="467">
        <v>7</v>
      </c>
      <c r="B5008" s="467">
        <v>28</v>
      </c>
      <c r="C5008" s="467">
        <v>14</v>
      </c>
      <c r="D5008" s="471">
        <v>3.2443694102369292</v>
      </c>
      <c r="E5008" s="471">
        <v>99.831671307245756</v>
      </c>
      <c r="F5008" s="467">
        <f>'2019 Actual plus Potential'!E5007</f>
        <v>5</v>
      </c>
    </row>
    <row r="5009" spans="1:6">
      <c r="A5009" s="467">
        <v>7</v>
      </c>
      <c r="B5009" s="467">
        <v>28</v>
      </c>
      <c r="C5009" s="467">
        <v>15</v>
      </c>
      <c r="D5009" s="471">
        <v>5.2823600001991631</v>
      </c>
      <c r="E5009" s="471">
        <v>99.835582562889698</v>
      </c>
      <c r="F5009" s="467">
        <f>'2019 Actual plus Potential'!E5008</f>
        <v>4</v>
      </c>
    </row>
    <row r="5010" spans="1:6">
      <c r="A5010" s="467">
        <v>7</v>
      </c>
      <c r="B5010" s="467">
        <v>28</v>
      </c>
      <c r="C5010" s="467">
        <v>16</v>
      </c>
      <c r="D5010" s="471">
        <v>11.743637372629182</v>
      </c>
      <c r="E5010" s="471">
        <v>99.835582562889698</v>
      </c>
      <c r="F5010" s="467">
        <f>'2019 Actual plus Potential'!E5009</f>
        <v>2</v>
      </c>
    </row>
    <row r="5011" spans="1:6">
      <c r="A5011" s="467">
        <v>7</v>
      </c>
      <c r="B5011" s="467">
        <v>28</v>
      </c>
      <c r="C5011" s="467">
        <v>17</v>
      </c>
      <c r="D5011" s="471">
        <v>7.4538741447942432</v>
      </c>
      <c r="E5011" s="471">
        <v>95.487048537948837</v>
      </c>
      <c r="F5011" s="467">
        <f>'2019 Actual plus Potential'!E5010</f>
        <v>1</v>
      </c>
    </row>
    <row r="5012" spans="1:6">
      <c r="A5012" s="467">
        <v>7</v>
      </c>
      <c r="B5012" s="467">
        <v>28</v>
      </c>
      <c r="C5012" s="467">
        <v>18</v>
      </c>
      <c r="D5012" s="471">
        <v>16.577124557949425</v>
      </c>
      <c r="E5012" s="471">
        <v>96.715182810148363</v>
      </c>
      <c r="F5012" s="467">
        <f>'2019 Actual plus Potential'!E5011</f>
        <v>0</v>
      </c>
    </row>
    <row r="5013" spans="1:6">
      <c r="A5013" s="467">
        <v>7</v>
      </c>
      <c r="B5013" s="467">
        <v>28</v>
      </c>
      <c r="C5013" s="467">
        <v>19</v>
      </c>
      <c r="D5013" s="471">
        <v>34.009166633465412</v>
      </c>
      <c r="E5013" s="471">
        <v>96.942817888626081</v>
      </c>
      <c r="F5013" s="467">
        <f>'2019 Actual plus Potential'!E5012</f>
        <v>0</v>
      </c>
    </row>
    <row r="5014" spans="1:6">
      <c r="A5014" s="467">
        <v>7</v>
      </c>
      <c r="B5014" s="467">
        <v>28</v>
      </c>
      <c r="C5014" s="467">
        <v>20</v>
      </c>
      <c r="D5014" s="471">
        <v>44.991460634217269</v>
      </c>
      <c r="E5014" s="471">
        <v>95.993165018275633</v>
      </c>
      <c r="F5014" s="467">
        <f>'2019 Actual plus Potential'!E5013</f>
        <v>0</v>
      </c>
    </row>
    <row r="5015" spans="1:6">
      <c r="A5015" s="467">
        <v>7</v>
      </c>
      <c r="B5015" s="467">
        <v>28</v>
      </c>
      <c r="C5015" s="467">
        <v>21</v>
      </c>
      <c r="D5015" s="471">
        <v>20.386550593443204</v>
      </c>
      <c r="E5015" s="471">
        <v>99.30834530208557</v>
      </c>
      <c r="F5015" s="467">
        <f>'2019 Actual plus Potential'!E5014</f>
        <v>0</v>
      </c>
    </row>
    <row r="5016" spans="1:6">
      <c r="A5016" s="467">
        <v>7</v>
      </c>
      <c r="B5016" s="467">
        <v>28</v>
      </c>
      <c r="C5016" s="467">
        <v>22</v>
      </c>
      <c r="D5016" s="471">
        <v>6.5174037144268047</v>
      </c>
      <c r="E5016" s="471">
        <v>99.803510266609337</v>
      </c>
      <c r="F5016" s="467">
        <f>'2019 Actual plus Potential'!E5015</f>
        <v>0</v>
      </c>
    </row>
    <row r="5017" spans="1:6">
      <c r="A5017" s="467">
        <v>7</v>
      </c>
      <c r="B5017" s="467">
        <v>28</v>
      </c>
      <c r="C5017" s="467">
        <v>23</v>
      </c>
      <c r="D5017" s="471">
        <v>14.881465792545516</v>
      </c>
      <c r="E5017" s="471">
        <v>99.80272801548054</v>
      </c>
      <c r="F5017" s="467">
        <f>'2019 Actual plus Potential'!E5016</f>
        <v>0</v>
      </c>
    </row>
    <row r="5018" spans="1:6">
      <c r="A5018" s="467">
        <v>7</v>
      </c>
      <c r="B5018" s="467">
        <v>28</v>
      </c>
      <c r="C5018" s="467">
        <v>24</v>
      </c>
      <c r="D5018" s="471">
        <v>6.6580740696489951</v>
      </c>
      <c r="E5018" s="471">
        <v>97.310475919157184</v>
      </c>
      <c r="F5018" s="467">
        <f>'2019 Actual plus Potential'!E5017</f>
        <v>0</v>
      </c>
    </row>
    <row r="5019" spans="1:6">
      <c r="A5019" s="467">
        <v>7</v>
      </c>
      <c r="B5019" s="467">
        <v>29</v>
      </c>
      <c r="C5019" s="467">
        <v>1</v>
      </c>
      <c r="D5019" s="471">
        <v>13.875058148306804</v>
      </c>
      <c r="E5019" s="471">
        <v>98.547214953773405</v>
      </c>
      <c r="F5019" s="467">
        <f>'2019 Actual plus Potential'!E5018</f>
        <v>0</v>
      </c>
    </row>
    <row r="5020" spans="1:6">
      <c r="A5020" s="467">
        <v>7</v>
      </c>
      <c r="B5020" s="467">
        <v>29</v>
      </c>
      <c r="C5020" s="467">
        <v>2</v>
      </c>
      <c r="D5020" s="471">
        <v>1.4749318061053001</v>
      </c>
      <c r="E5020" s="471">
        <v>94.20806794237798</v>
      </c>
      <c r="F5020" s="467">
        <f>'2019 Actual plus Potential'!E5019</f>
        <v>0</v>
      </c>
    </row>
    <row r="5021" spans="1:6">
      <c r="A5021" s="467">
        <v>7</v>
      </c>
      <c r="B5021" s="467">
        <v>29</v>
      </c>
      <c r="C5021" s="467">
        <v>3</v>
      </c>
      <c r="D5021" s="471">
        <v>0</v>
      </c>
      <c r="E5021" s="471">
        <v>96.924826112663936</v>
      </c>
      <c r="F5021" s="467">
        <f>'2019 Actual plus Potential'!E5020</f>
        <v>0</v>
      </c>
    </row>
    <row r="5022" spans="1:6">
      <c r="A5022" s="467">
        <v>7</v>
      </c>
      <c r="B5022" s="467">
        <v>29</v>
      </c>
      <c r="C5022" s="467">
        <v>4</v>
      </c>
      <c r="D5022" s="471">
        <v>1.8524983656677584E-3</v>
      </c>
      <c r="E5022" s="471">
        <v>87.052034616211543</v>
      </c>
      <c r="F5022" s="467">
        <f>'2019 Actual plus Potential'!E5021</f>
        <v>0</v>
      </c>
    </row>
    <row r="5023" spans="1:6">
      <c r="A5023" s="467">
        <v>7</v>
      </c>
      <c r="B5023" s="467">
        <v>29</v>
      </c>
      <c r="C5023" s="467">
        <v>5</v>
      </c>
      <c r="D5023" s="471">
        <v>0</v>
      </c>
      <c r="E5023" s="471">
        <v>78.786769189421634</v>
      </c>
      <c r="F5023" s="467">
        <f>'2019 Actual plus Potential'!E5022</f>
        <v>0</v>
      </c>
    </row>
    <row r="5024" spans="1:6">
      <c r="A5024" s="467">
        <v>7</v>
      </c>
      <c r="B5024" s="467">
        <v>29</v>
      </c>
      <c r="C5024" s="467">
        <v>6</v>
      </c>
      <c r="D5024" s="471">
        <v>0</v>
      </c>
      <c r="E5024" s="471">
        <v>73.812434261449155</v>
      </c>
      <c r="F5024" s="467">
        <f>'2019 Actual plus Potential'!E5023</f>
        <v>0</v>
      </c>
    </row>
    <row r="5025" spans="1:6">
      <c r="A5025" s="467">
        <v>7</v>
      </c>
      <c r="B5025" s="467">
        <v>29</v>
      </c>
      <c r="C5025" s="467">
        <v>7</v>
      </c>
      <c r="D5025" s="471">
        <v>0</v>
      </c>
      <c r="E5025" s="471">
        <v>33.271487260804129</v>
      </c>
      <c r="F5025" s="467">
        <f>'2019 Actual plus Potential'!E5024</f>
        <v>0</v>
      </c>
    </row>
    <row r="5026" spans="1:6">
      <c r="A5026" s="467">
        <v>7</v>
      </c>
      <c r="B5026" s="467">
        <v>29</v>
      </c>
      <c r="C5026" s="467">
        <v>8</v>
      </c>
      <c r="D5026" s="471">
        <v>0</v>
      </c>
      <c r="E5026" s="471">
        <v>21.505648032681144</v>
      </c>
      <c r="F5026" s="467">
        <f>'2019 Actual plus Potential'!E5025</f>
        <v>1</v>
      </c>
    </row>
    <row r="5027" spans="1:6">
      <c r="A5027" s="467">
        <v>7</v>
      </c>
      <c r="B5027" s="467">
        <v>29</v>
      </c>
      <c r="C5027" s="467">
        <v>9</v>
      </c>
      <c r="D5027" s="471">
        <v>0.67833689348809223</v>
      </c>
      <c r="E5027" s="471">
        <v>40.425956084712965</v>
      </c>
      <c r="F5027" s="467">
        <f>'2019 Actual plus Potential'!E5026</f>
        <v>0</v>
      </c>
    </row>
    <row r="5028" spans="1:6">
      <c r="A5028" s="467">
        <v>7</v>
      </c>
      <c r="B5028" s="467">
        <v>29</v>
      </c>
      <c r="C5028" s="467">
        <v>10</v>
      </c>
      <c r="D5028" s="471">
        <v>2.1490547512804441</v>
      </c>
      <c r="E5028" s="471">
        <v>48.218741829714048</v>
      </c>
      <c r="F5028" s="467">
        <f>'2019 Actual plus Potential'!E5027</f>
        <v>0</v>
      </c>
    </row>
    <row r="5029" spans="1:6">
      <c r="A5029" s="467">
        <v>7</v>
      </c>
      <c r="B5029" s="467">
        <v>29</v>
      </c>
      <c r="C5029" s="467">
        <v>11</v>
      </c>
      <c r="D5029" s="471">
        <v>6.8913513616496038</v>
      </c>
      <c r="E5029" s="471">
        <v>38.052606159965599</v>
      </c>
      <c r="F5029" s="467">
        <f>'2019 Actual plus Potential'!E5028</f>
        <v>0</v>
      </c>
    </row>
    <row r="5030" spans="1:6">
      <c r="A5030" s="467">
        <v>7</v>
      </c>
      <c r="B5030" s="467">
        <v>29</v>
      </c>
      <c r="C5030" s="467">
        <v>12</v>
      </c>
      <c r="D5030" s="471">
        <v>9.7496932162441183</v>
      </c>
      <c r="E5030" s="471">
        <v>39.618672919802194</v>
      </c>
      <c r="F5030" s="467">
        <f>'2019 Actual plus Potential'!E5029</f>
        <v>0</v>
      </c>
    </row>
    <row r="5031" spans="1:6">
      <c r="A5031" s="467">
        <v>7</v>
      </c>
      <c r="B5031" s="467">
        <v>29</v>
      </c>
      <c r="C5031" s="467">
        <v>13</v>
      </c>
      <c r="D5031" s="471">
        <v>12.060701982118246</v>
      </c>
      <c r="E5031" s="471">
        <v>32.847507149000215</v>
      </c>
      <c r="F5031" s="467">
        <f>'2019 Actual plus Potential'!E5030</f>
        <v>1</v>
      </c>
    </row>
    <row r="5032" spans="1:6">
      <c r="A5032" s="467">
        <v>7</v>
      </c>
      <c r="B5032" s="467">
        <v>29</v>
      </c>
      <c r="C5032" s="467">
        <v>14</v>
      </c>
      <c r="D5032" s="471">
        <v>22.626822349320872</v>
      </c>
      <c r="E5032" s="471">
        <v>27.34045920232208</v>
      </c>
      <c r="F5032" s="467">
        <f>'2019 Actual plus Potential'!E5031</f>
        <v>0</v>
      </c>
    </row>
    <row r="5033" spans="1:6">
      <c r="A5033" s="467">
        <v>7</v>
      </c>
      <c r="B5033" s="467">
        <v>29</v>
      </c>
      <c r="C5033" s="467">
        <v>15</v>
      </c>
      <c r="D5033" s="471">
        <v>18.001146619123102</v>
      </c>
      <c r="E5033" s="471">
        <v>13.755103848634704</v>
      </c>
      <c r="F5033" s="467">
        <f>'2019 Actual plus Potential'!E5032</f>
        <v>1</v>
      </c>
    </row>
    <row r="5034" spans="1:6">
      <c r="A5034" s="467">
        <v>7</v>
      </c>
      <c r="B5034" s="467">
        <v>29</v>
      </c>
      <c r="C5034" s="467">
        <v>16</v>
      </c>
      <c r="D5034" s="471">
        <v>13.909921595296804</v>
      </c>
      <c r="E5034" s="471">
        <v>12.534792087723071</v>
      </c>
      <c r="F5034" s="467">
        <f>'2019 Actual plus Potential'!E5033</f>
        <v>0</v>
      </c>
    </row>
    <row r="5035" spans="1:6">
      <c r="A5035" s="467">
        <v>7</v>
      </c>
      <c r="B5035" s="467">
        <v>29</v>
      </c>
      <c r="C5035" s="467">
        <v>17</v>
      </c>
      <c r="D5035" s="471">
        <v>18.432458040308454</v>
      </c>
      <c r="E5035" s="471">
        <v>21.363278327241456</v>
      </c>
      <c r="F5035" s="467">
        <f>'2019 Actual plus Potential'!E5034</f>
        <v>1</v>
      </c>
    </row>
    <row r="5036" spans="1:6">
      <c r="A5036" s="467">
        <v>7</v>
      </c>
      <c r="B5036" s="467">
        <v>29</v>
      </c>
      <c r="C5036" s="467">
        <v>18</v>
      </c>
      <c r="D5036" s="471">
        <v>12.127681882158113</v>
      </c>
      <c r="E5036" s="471">
        <v>14.103987852074825</v>
      </c>
      <c r="F5036" s="467">
        <f>'2019 Actual plus Potential'!E5035</f>
        <v>1</v>
      </c>
    </row>
    <row r="5037" spans="1:6">
      <c r="A5037" s="467">
        <v>7</v>
      </c>
      <c r="B5037" s="467">
        <v>29</v>
      </c>
      <c r="C5037" s="467">
        <v>19</v>
      </c>
      <c r="D5037" s="471">
        <v>7.9227687393261359</v>
      </c>
      <c r="E5037" s="471">
        <v>4.9978024618361649</v>
      </c>
      <c r="F5037" s="467">
        <f>'2019 Actual plus Potential'!E5036</f>
        <v>0</v>
      </c>
    </row>
    <row r="5038" spans="1:6">
      <c r="A5038" s="467">
        <v>7</v>
      </c>
      <c r="B5038" s="467">
        <v>29</v>
      </c>
      <c r="C5038" s="467">
        <v>20</v>
      </c>
      <c r="D5038" s="471">
        <v>0.41127026453152005</v>
      </c>
      <c r="E5038" s="471">
        <v>1.4784546334121693</v>
      </c>
      <c r="F5038" s="467">
        <f>'2019 Actual plus Potential'!E5037</f>
        <v>0</v>
      </c>
    </row>
    <row r="5039" spans="1:6">
      <c r="A5039" s="467">
        <v>7</v>
      </c>
      <c r="B5039" s="467">
        <v>29</v>
      </c>
      <c r="C5039" s="467">
        <v>21</v>
      </c>
      <c r="D5039" s="471">
        <v>0.10521904821932915</v>
      </c>
      <c r="E5039" s="471">
        <v>0.73062255428940015</v>
      </c>
      <c r="F5039" s="467">
        <f>'2019 Actual plus Potential'!E5038</f>
        <v>0</v>
      </c>
    </row>
    <row r="5040" spans="1:6">
      <c r="A5040" s="467">
        <v>7</v>
      </c>
      <c r="B5040" s="467">
        <v>29</v>
      </c>
      <c r="C5040" s="467">
        <v>22</v>
      </c>
      <c r="D5040" s="471">
        <v>13.585478877800547</v>
      </c>
      <c r="E5040" s="471">
        <v>3.6765803053106859E-2</v>
      </c>
      <c r="F5040" s="467">
        <f>'2019 Actual plus Potential'!E5039</f>
        <v>3</v>
      </c>
    </row>
    <row r="5041" spans="1:6">
      <c r="A5041" s="467">
        <v>7</v>
      </c>
      <c r="B5041" s="467">
        <v>29</v>
      </c>
      <c r="C5041" s="467">
        <v>23</v>
      </c>
      <c r="D5041" s="471">
        <v>80.967417870764578</v>
      </c>
      <c r="E5041" s="471">
        <v>3.3073577725220376</v>
      </c>
      <c r="F5041" s="467">
        <f>'2019 Actual plus Potential'!E5040</f>
        <v>8</v>
      </c>
    </row>
    <row r="5042" spans="1:6">
      <c r="A5042" s="467">
        <v>7</v>
      </c>
      <c r="B5042" s="467">
        <v>29</v>
      </c>
      <c r="C5042" s="467">
        <v>24</v>
      </c>
      <c r="D5042" s="471">
        <v>120.76844647523978</v>
      </c>
      <c r="E5042" s="471">
        <v>12.455002472586541</v>
      </c>
      <c r="F5042" s="467">
        <f>'2019 Actual plus Potential'!E5041</f>
        <v>5</v>
      </c>
    </row>
    <row r="5043" spans="1:6">
      <c r="A5043" s="467">
        <v>7</v>
      </c>
      <c r="B5043" s="467">
        <v>30</v>
      </c>
      <c r="C5043" s="467">
        <v>1</v>
      </c>
      <c r="D5043" s="471">
        <v>106.51410084588802</v>
      </c>
      <c r="E5043" s="471">
        <v>26.855463502472585</v>
      </c>
      <c r="F5043" s="467">
        <f>'2019 Actual plus Potential'!E5042</f>
        <v>5</v>
      </c>
    </row>
    <row r="5044" spans="1:6">
      <c r="A5044" s="467">
        <v>7</v>
      </c>
      <c r="B5044" s="467">
        <v>30</v>
      </c>
      <c r="C5044" s="467">
        <v>2</v>
      </c>
      <c r="D5044" s="471">
        <v>44.738079653177472</v>
      </c>
      <c r="E5044" s="471">
        <v>45.317372393033757</v>
      </c>
      <c r="F5044" s="467">
        <f>'2019 Actual plus Potential'!E5043</f>
        <v>15</v>
      </c>
    </row>
    <row r="5045" spans="1:6">
      <c r="A5045" s="467">
        <v>7</v>
      </c>
      <c r="B5045" s="467">
        <v>30</v>
      </c>
      <c r="C5045" s="467">
        <v>3</v>
      </c>
      <c r="D5045" s="471">
        <v>85.462872961207239</v>
      </c>
      <c r="E5045" s="471">
        <v>61.788452160825628</v>
      </c>
      <c r="F5045" s="467">
        <f>'2019 Actual plus Potential'!E5044</f>
        <v>8</v>
      </c>
    </row>
    <row r="5046" spans="1:6">
      <c r="A5046" s="467">
        <v>7</v>
      </c>
      <c r="B5046" s="467">
        <v>30</v>
      </c>
      <c r="C5046" s="467">
        <v>4</v>
      </c>
      <c r="D5046" s="471">
        <v>133.51077604778075</v>
      </c>
      <c r="E5046" s="471">
        <v>45.440968071382507</v>
      </c>
      <c r="F5046" s="467">
        <f>'2019 Actual plus Potential'!E5045</f>
        <v>29</v>
      </c>
    </row>
    <row r="5047" spans="1:6">
      <c r="A5047" s="467">
        <v>7</v>
      </c>
      <c r="B5047" s="467">
        <v>30</v>
      </c>
      <c r="C5047" s="467">
        <v>5</v>
      </c>
      <c r="D5047" s="471">
        <v>141.71285726157822</v>
      </c>
      <c r="E5047" s="471">
        <v>22.309019941947966</v>
      </c>
      <c r="F5047" s="467">
        <f>'2019 Actual plus Potential'!E5046</f>
        <v>58</v>
      </c>
    </row>
    <row r="5048" spans="1:6">
      <c r="A5048" s="467">
        <v>7</v>
      </c>
      <c r="B5048" s="467">
        <v>30</v>
      </c>
      <c r="C5048" s="467">
        <v>6</v>
      </c>
      <c r="D5048" s="471">
        <v>133.9712963520021</v>
      </c>
      <c r="E5048" s="471">
        <v>18.514319716190069</v>
      </c>
      <c r="F5048" s="467">
        <f>'2019 Actual plus Potential'!E5047</f>
        <v>75</v>
      </c>
    </row>
    <row r="5049" spans="1:6">
      <c r="A5049" s="467">
        <v>7</v>
      </c>
      <c r="B5049" s="467">
        <v>30</v>
      </c>
      <c r="C5049" s="467">
        <v>7</v>
      </c>
      <c r="D5049" s="471">
        <v>66.965578617604237</v>
      </c>
      <c r="E5049" s="471">
        <v>4.201470812728445</v>
      </c>
      <c r="F5049" s="467">
        <f>'2019 Actual plus Potential'!E5048</f>
        <v>72</v>
      </c>
    </row>
    <row r="5050" spans="1:6">
      <c r="A5050" s="467">
        <v>7</v>
      </c>
      <c r="B5050" s="467">
        <v>30</v>
      </c>
      <c r="C5050" s="467">
        <v>8</v>
      </c>
      <c r="D5050" s="471">
        <v>76.763269415460371</v>
      </c>
      <c r="E5050" s="471">
        <v>6.9862848312190922</v>
      </c>
      <c r="F5050" s="467">
        <f>'2019 Actual plus Potential'!E5049</f>
        <v>40</v>
      </c>
    </row>
    <row r="5051" spans="1:6">
      <c r="A5051" s="467">
        <v>7</v>
      </c>
      <c r="B5051" s="467">
        <v>30</v>
      </c>
      <c r="C5051" s="467">
        <v>9</v>
      </c>
      <c r="D5051" s="471">
        <v>101.41052225623147</v>
      </c>
      <c r="E5051" s="471">
        <v>5.9513665878305746</v>
      </c>
      <c r="F5051" s="467">
        <f>'2019 Actual plus Potential'!E5050</f>
        <v>60</v>
      </c>
    </row>
    <row r="5052" spans="1:6">
      <c r="A5052" s="467">
        <v>7</v>
      </c>
      <c r="B5052" s="467">
        <v>30</v>
      </c>
      <c r="C5052" s="467">
        <v>10</v>
      </c>
      <c r="D5052" s="471">
        <v>108.89079379622579</v>
      </c>
      <c r="E5052" s="471">
        <v>3.9824404966673832</v>
      </c>
      <c r="F5052" s="467">
        <f>'2019 Actual plus Potential'!E5051</f>
        <v>69</v>
      </c>
    </row>
    <row r="5053" spans="1:6">
      <c r="A5053" s="467">
        <v>7</v>
      </c>
      <c r="B5053" s="467">
        <v>30</v>
      </c>
      <c r="C5053" s="467">
        <v>11</v>
      </c>
      <c r="D5053" s="471">
        <v>93.6912641298062</v>
      </c>
      <c r="E5053" s="471">
        <v>1.8805317136099766</v>
      </c>
      <c r="F5053" s="467">
        <f>'2019 Actual plus Potential'!E5052</f>
        <v>59</v>
      </c>
    </row>
    <row r="5054" spans="1:6">
      <c r="A5054" s="467">
        <v>7</v>
      </c>
      <c r="B5054" s="467">
        <v>30</v>
      </c>
      <c r="C5054" s="467">
        <v>12</v>
      </c>
      <c r="D5054" s="471">
        <v>108.15824507892461</v>
      </c>
      <c r="E5054" s="471">
        <v>3.9276829176521182</v>
      </c>
      <c r="F5054" s="467">
        <f>'2019 Actual plus Potential'!E5053</f>
        <v>44</v>
      </c>
    </row>
    <row r="5055" spans="1:6">
      <c r="A5055" s="467">
        <v>7</v>
      </c>
      <c r="B5055" s="467">
        <v>30</v>
      </c>
      <c r="C5055" s="467">
        <v>13</v>
      </c>
      <c r="D5055" s="471">
        <v>128.59273826960199</v>
      </c>
      <c r="E5055" s="471">
        <v>9.6701884540958929</v>
      </c>
      <c r="F5055" s="467">
        <f>'2019 Actual plus Potential'!E5054</f>
        <v>31</v>
      </c>
    </row>
    <row r="5056" spans="1:6">
      <c r="A5056" s="467">
        <v>7</v>
      </c>
      <c r="B5056" s="467">
        <v>30</v>
      </c>
      <c r="C5056" s="467">
        <v>14</v>
      </c>
      <c r="D5056" s="471">
        <v>129.50526902953979</v>
      </c>
      <c r="E5056" s="471">
        <v>8.0970814341001933</v>
      </c>
      <c r="F5056" s="467">
        <f>'2019 Actual plus Potential'!E5055</f>
        <v>24</v>
      </c>
    </row>
    <row r="5057" spans="1:6">
      <c r="A5057" s="467">
        <v>7</v>
      </c>
      <c r="B5057" s="467">
        <v>30</v>
      </c>
      <c r="C5057" s="467">
        <v>15</v>
      </c>
      <c r="D5057" s="471">
        <v>112.15228791633598</v>
      </c>
      <c r="E5057" s="471">
        <v>9.5043512147925178</v>
      </c>
      <c r="F5057" s="467">
        <f>'2019 Actual plus Potential'!E5056</f>
        <v>24</v>
      </c>
    </row>
    <row r="5058" spans="1:6">
      <c r="A5058" s="467">
        <v>7</v>
      </c>
      <c r="B5058" s="467">
        <v>30</v>
      </c>
      <c r="C5058" s="467">
        <v>16</v>
      </c>
      <c r="D5058" s="471">
        <v>95.155857079350397</v>
      </c>
      <c r="E5058" s="471">
        <v>15.440072780047304</v>
      </c>
      <c r="F5058" s="467">
        <f>'2019 Actual plus Potential'!E5057</f>
        <v>21</v>
      </c>
    </row>
    <row r="5059" spans="1:6">
      <c r="A5059" s="467">
        <v>7</v>
      </c>
      <c r="B5059" s="467">
        <v>30</v>
      </c>
      <c r="C5059" s="467">
        <v>17</v>
      </c>
      <c r="D5059" s="471">
        <v>105.59948198207509</v>
      </c>
      <c r="E5059" s="471">
        <v>25.765005428940011</v>
      </c>
      <c r="F5059" s="467">
        <f>'2019 Actual plus Potential'!E5058</f>
        <v>19</v>
      </c>
    </row>
    <row r="5060" spans="1:6">
      <c r="A5060" s="467">
        <v>7</v>
      </c>
      <c r="B5060" s="467">
        <v>30</v>
      </c>
      <c r="C5060" s="467">
        <v>18</v>
      </c>
      <c r="D5060" s="471">
        <v>118.91567671682618</v>
      </c>
      <c r="E5060" s="471">
        <v>20.493415072027521</v>
      </c>
      <c r="F5060" s="467">
        <f>'2019 Actual plus Potential'!E5059</f>
        <v>21</v>
      </c>
    </row>
    <row r="5061" spans="1:6">
      <c r="A5061" s="467">
        <v>7</v>
      </c>
      <c r="B5061" s="467">
        <v>30</v>
      </c>
      <c r="C5061" s="467">
        <v>19</v>
      </c>
      <c r="D5061" s="471">
        <v>102.92586349655346</v>
      </c>
      <c r="E5061" s="471">
        <v>44.45533164910772</v>
      </c>
      <c r="F5061" s="467">
        <f>'2019 Actual plus Potential'!E5060</f>
        <v>22</v>
      </c>
    </row>
    <row r="5062" spans="1:6">
      <c r="A5062" s="467">
        <v>7</v>
      </c>
      <c r="B5062" s="467">
        <v>30</v>
      </c>
      <c r="C5062" s="467">
        <v>20</v>
      </c>
      <c r="D5062" s="471">
        <v>115.38139004366286</v>
      </c>
      <c r="E5062" s="471">
        <v>43.877248064932274</v>
      </c>
      <c r="F5062" s="467">
        <f>'2019 Actual plus Potential'!E5061</f>
        <v>19</v>
      </c>
    </row>
    <row r="5063" spans="1:6">
      <c r="A5063" s="467">
        <v>7</v>
      </c>
      <c r="B5063" s="467">
        <v>30</v>
      </c>
      <c r="C5063" s="467">
        <v>21</v>
      </c>
      <c r="D5063" s="471">
        <v>144</v>
      </c>
      <c r="E5063" s="471">
        <v>28.619439797892927</v>
      </c>
      <c r="F5063" s="467">
        <f>'2019 Actual plus Potential'!E5062</f>
        <v>16</v>
      </c>
    </row>
    <row r="5064" spans="1:6">
      <c r="A5064" s="467">
        <v>7</v>
      </c>
      <c r="B5064" s="467">
        <v>30</v>
      </c>
      <c r="C5064" s="467">
        <v>22</v>
      </c>
      <c r="D5064" s="471">
        <v>140.27083811670664</v>
      </c>
      <c r="E5064" s="471">
        <v>14.430186572780048</v>
      </c>
      <c r="F5064" s="467">
        <f>'2019 Actual plus Potential'!E5063</f>
        <v>16</v>
      </c>
    </row>
    <row r="5065" spans="1:6">
      <c r="A5065" s="467">
        <v>7</v>
      </c>
      <c r="B5065" s="467">
        <v>30</v>
      </c>
      <c r="C5065" s="467">
        <v>23</v>
      </c>
      <c r="D5065" s="471">
        <v>117.28894127268804</v>
      </c>
      <c r="E5065" s="471">
        <v>9.7116477639217376</v>
      </c>
      <c r="F5065" s="467">
        <f>'2019 Actual plus Potential'!E5064</f>
        <v>15</v>
      </c>
    </row>
    <row r="5066" spans="1:6">
      <c r="A5066" s="467">
        <v>7</v>
      </c>
      <c r="B5066" s="467">
        <v>30</v>
      </c>
      <c r="C5066" s="467">
        <v>24</v>
      </c>
      <c r="D5066" s="471">
        <v>132.43119453035291</v>
      </c>
      <c r="E5066" s="471">
        <v>17.630375940657924</v>
      </c>
      <c r="F5066" s="467">
        <f>'2019 Actual plus Potential'!E5065</f>
        <v>17</v>
      </c>
    </row>
    <row r="5067" spans="1:6">
      <c r="A5067" s="467">
        <v>7</v>
      </c>
      <c r="B5067" s="467">
        <v>31</v>
      </c>
      <c r="C5067" s="467">
        <v>1</v>
      </c>
      <c r="D5067" s="471">
        <v>144</v>
      </c>
      <c r="E5067" s="471">
        <v>26.545692055471942</v>
      </c>
      <c r="F5067" s="467">
        <f>'2019 Actual plus Potential'!E5066</f>
        <v>12</v>
      </c>
    </row>
    <row r="5068" spans="1:6">
      <c r="A5068" s="467">
        <v>7</v>
      </c>
      <c r="B5068" s="467">
        <v>31</v>
      </c>
      <c r="C5068" s="467">
        <v>2</v>
      </c>
      <c r="D5068" s="471">
        <v>144</v>
      </c>
      <c r="E5068" s="471">
        <v>26.258605891206187</v>
      </c>
      <c r="F5068" s="467">
        <f>'2019 Actual plus Potential'!E5067</f>
        <v>8</v>
      </c>
    </row>
    <row r="5069" spans="1:6">
      <c r="A5069" s="467">
        <v>7</v>
      </c>
      <c r="B5069" s="467">
        <v>31</v>
      </c>
      <c r="C5069" s="467">
        <v>3</v>
      </c>
      <c r="D5069" s="471">
        <v>144</v>
      </c>
      <c r="E5069" s="471">
        <v>52.287229950548273</v>
      </c>
      <c r="F5069" s="467">
        <f>'2019 Actual plus Potential'!E5068</f>
        <v>11</v>
      </c>
    </row>
    <row r="5070" spans="1:6">
      <c r="A5070" s="467">
        <v>7</v>
      </c>
      <c r="B5070" s="467">
        <v>31</v>
      </c>
      <c r="C5070" s="467">
        <v>4</v>
      </c>
      <c r="D5070" s="471">
        <v>144</v>
      </c>
      <c r="E5070" s="471">
        <v>65.261647172651038</v>
      </c>
      <c r="F5070" s="467">
        <f>'2019 Actual plus Potential'!E5069</f>
        <v>14</v>
      </c>
    </row>
    <row r="5071" spans="1:6">
      <c r="A5071" s="467">
        <v>7</v>
      </c>
      <c r="B5071" s="467">
        <v>31</v>
      </c>
      <c r="C5071" s="467">
        <v>5</v>
      </c>
      <c r="D5071" s="471">
        <v>143.66339938025402</v>
      </c>
      <c r="E5071" s="471">
        <v>56.705384325951407</v>
      </c>
      <c r="F5071" s="467">
        <f>'2019 Actual plus Potential'!E5070</f>
        <v>21</v>
      </c>
    </row>
    <row r="5072" spans="1:6">
      <c r="A5072" s="467">
        <v>7</v>
      </c>
      <c r="B5072" s="467">
        <v>31</v>
      </c>
      <c r="C5072" s="467">
        <v>6</v>
      </c>
      <c r="D5072" s="471">
        <v>144</v>
      </c>
      <c r="E5072" s="471">
        <v>53.581073317566116</v>
      </c>
      <c r="F5072" s="467">
        <f>'2019 Actual plus Potential'!E5071</f>
        <v>20</v>
      </c>
    </row>
    <row r="5073" spans="1:6">
      <c r="A5073" s="467">
        <v>7</v>
      </c>
      <c r="B5073" s="467">
        <v>31</v>
      </c>
      <c r="C5073" s="467">
        <v>7</v>
      </c>
      <c r="D5073" s="471">
        <v>85.285112065337486</v>
      </c>
      <c r="E5073" s="471">
        <v>17.150855998709957</v>
      </c>
      <c r="F5073" s="467">
        <f>'2019 Actual plus Potential'!E5072</f>
        <v>26</v>
      </c>
    </row>
    <row r="5074" spans="1:6">
      <c r="A5074" s="467">
        <v>7</v>
      </c>
      <c r="B5074" s="467">
        <v>31</v>
      </c>
      <c r="C5074" s="467">
        <v>8</v>
      </c>
      <c r="D5074" s="471">
        <v>54.20999887361247</v>
      </c>
      <c r="E5074" s="471">
        <v>15.151422113523973</v>
      </c>
      <c r="F5074" s="467">
        <f>'2019 Actual plus Potential'!E5073</f>
        <v>20</v>
      </c>
    </row>
    <row r="5075" spans="1:6">
      <c r="A5075" s="467">
        <v>7</v>
      </c>
      <c r="B5075" s="467">
        <v>31</v>
      </c>
      <c r="C5075" s="467">
        <v>9</v>
      </c>
      <c r="D5075" s="471">
        <v>33.540451714586716</v>
      </c>
      <c r="E5075" s="471">
        <v>14.884674478606753</v>
      </c>
      <c r="F5075" s="467">
        <f>'2019 Actual plus Potential'!E5074</f>
        <v>5</v>
      </c>
    </row>
    <row r="5076" spans="1:6">
      <c r="A5076" s="467">
        <v>7</v>
      </c>
      <c r="B5076" s="467">
        <v>31</v>
      </c>
      <c r="C5076" s="467">
        <v>10</v>
      </c>
      <c r="D5076" s="471">
        <v>29.775298419678034</v>
      </c>
      <c r="E5076" s="471">
        <v>17.738326596430877</v>
      </c>
      <c r="F5076" s="467">
        <f>'2019 Actual plus Potential'!E5075</f>
        <v>7</v>
      </c>
    </row>
    <row r="5077" spans="1:6">
      <c r="A5077" s="467">
        <v>7</v>
      </c>
      <c r="B5077" s="467">
        <v>31</v>
      </c>
      <c r="C5077" s="467">
        <v>11</v>
      </c>
      <c r="D5077" s="471">
        <v>31.843550614031496</v>
      </c>
      <c r="E5077" s="471">
        <v>16.709666362072671</v>
      </c>
      <c r="F5077" s="467">
        <f>'2019 Actual plus Potential'!E5076</f>
        <v>9</v>
      </c>
    </row>
    <row r="5078" spans="1:6">
      <c r="A5078" s="467">
        <v>7</v>
      </c>
      <c r="B5078" s="467">
        <v>31</v>
      </c>
      <c r="C5078" s="467">
        <v>12</v>
      </c>
      <c r="D5078" s="471">
        <v>27.842934437780098</v>
      </c>
      <c r="E5078" s="471">
        <v>7.3265640722425296</v>
      </c>
      <c r="F5078" s="467">
        <f>'2019 Actual plus Potential'!E5077</f>
        <v>3</v>
      </c>
    </row>
    <row r="5079" spans="1:6">
      <c r="A5079" s="467">
        <v>7</v>
      </c>
      <c r="B5079" s="467">
        <v>31</v>
      </c>
      <c r="C5079" s="467">
        <v>13</v>
      </c>
      <c r="D5079" s="471">
        <v>27.622709563036768</v>
      </c>
      <c r="E5079" s="471">
        <v>8.7854624274349593</v>
      </c>
      <c r="F5079" s="467">
        <f>'2019 Actual plus Potential'!E5078</f>
        <v>2</v>
      </c>
    </row>
    <row r="5080" spans="1:6">
      <c r="A5080" s="467">
        <v>7</v>
      </c>
      <c r="B5080" s="467">
        <v>31</v>
      </c>
      <c r="C5080" s="467">
        <v>14</v>
      </c>
      <c r="D5080" s="471">
        <v>25.994040706681659</v>
      </c>
      <c r="E5080" s="471">
        <v>6.7476982369382927</v>
      </c>
      <c r="F5080" s="467">
        <f>'2019 Actual plus Potential'!E5079</f>
        <v>5</v>
      </c>
    </row>
    <row r="5081" spans="1:6">
      <c r="A5081" s="467">
        <v>7</v>
      </c>
      <c r="B5081" s="467">
        <v>31</v>
      </c>
      <c r="C5081" s="467">
        <v>15</v>
      </c>
      <c r="D5081" s="471">
        <v>22.347606900408291</v>
      </c>
      <c r="E5081" s="471">
        <v>11.740024940872932</v>
      </c>
      <c r="F5081" s="467">
        <f>'2019 Actual plus Potential'!E5080</f>
        <v>5</v>
      </c>
    </row>
    <row r="5082" spans="1:6">
      <c r="A5082" s="467">
        <v>7</v>
      </c>
      <c r="B5082" s="467">
        <v>31</v>
      </c>
      <c r="C5082" s="467">
        <v>16</v>
      </c>
      <c r="D5082" s="471">
        <v>25.002814456087513</v>
      </c>
      <c r="E5082" s="471">
        <v>10.926483766931845</v>
      </c>
      <c r="F5082" s="467">
        <f>'2019 Actual plus Potential'!E5081</f>
        <v>6</v>
      </c>
    </row>
    <row r="5083" spans="1:6">
      <c r="A5083" s="467">
        <v>7</v>
      </c>
      <c r="B5083" s="467">
        <v>31</v>
      </c>
      <c r="C5083" s="467">
        <v>17</v>
      </c>
      <c r="D5083" s="471">
        <v>16.127680629953367</v>
      </c>
      <c r="E5083" s="471">
        <v>36.765020801978075</v>
      </c>
      <c r="F5083" s="467">
        <f>'2019 Actual plus Potential'!E5082</f>
        <v>8</v>
      </c>
    </row>
    <row r="5084" spans="1:6">
      <c r="A5084" s="467">
        <v>7</v>
      </c>
      <c r="B5084" s="467">
        <v>31</v>
      </c>
      <c r="C5084" s="467">
        <v>18</v>
      </c>
      <c r="D5084" s="471">
        <v>12.863567857752171</v>
      </c>
      <c r="E5084" s="471">
        <v>68.01204214147495</v>
      </c>
      <c r="F5084" s="467">
        <f>'2019 Actual plus Potential'!E5083</f>
        <v>11</v>
      </c>
    </row>
    <row r="5085" spans="1:6">
      <c r="A5085" s="467">
        <v>7</v>
      </c>
      <c r="B5085" s="467">
        <v>31</v>
      </c>
      <c r="C5085" s="467">
        <v>19</v>
      </c>
      <c r="D5085" s="471">
        <v>5.829902301847806</v>
      </c>
      <c r="E5085" s="471">
        <v>64.553709901096539</v>
      </c>
      <c r="F5085" s="467">
        <f>'2019 Actual plus Potential'!E5084</f>
        <v>14</v>
      </c>
    </row>
    <row r="5086" spans="1:6">
      <c r="A5086" s="467">
        <v>7</v>
      </c>
      <c r="B5086" s="467">
        <v>31</v>
      </c>
      <c r="C5086" s="467">
        <v>20</v>
      </c>
      <c r="D5086" s="471">
        <v>6.6171515216678145</v>
      </c>
      <c r="E5086" s="471">
        <v>56.078018920662224</v>
      </c>
      <c r="F5086" s="467">
        <f>'2019 Actual plus Potential'!E5085</f>
        <v>15</v>
      </c>
    </row>
    <row r="5087" spans="1:6">
      <c r="A5087" s="467">
        <v>7</v>
      </c>
      <c r="B5087" s="467">
        <v>31</v>
      </c>
      <c r="C5087" s="467">
        <v>21</v>
      </c>
      <c r="D5087" s="471">
        <v>11.018601663627344</v>
      </c>
      <c r="E5087" s="471">
        <v>52.21604509782842</v>
      </c>
      <c r="F5087" s="467">
        <f>'2019 Actual plus Potential'!E5086</f>
        <v>27</v>
      </c>
    </row>
    <row r="5088" spans="1:6">
      <c r="A5088" s="467">
        <v>7</v>
      </c>
      <c r="B5088" s="467">
        <v>31</v>
      </c>
      <c r="C5088" s="467">
        <v>22</v>
      </c>
      <c r="D5088" s="471">
        <v>39.942566637624545</v>
      </c>
      <c r="E5088" s="471">
        <v>53.678854708664801</v>
      </c>
      <c r="F5088" s="467">
        <f>'2019 Actual plus Potential'!E5087</f>
        <v>34</v>
      </c>
    </row>
    <row r="5089" spans="1:6">
      <c r="A5089" s="467">
        <v>7</v>
      </c>
      <c r="B5089" s="467">
        <v>31</v>
      </c>
      <c r="C5089" s="467">
        <v>23</v>
      </c>
      <c r="D5089" s="471">
        <v>64.618229707565987</v>
      </c>
      <c r="E5089" s="471">
        <v>21.292093474521607</v>
      </c>
      <c r="F5089" s="467">
        <f>'2019 Actual plus Potential'!E5088</f>
        <v>18</v>
      </c>
    </row>
    <row r="5090" spans="1:6">
      <c r="A5090" s="467">
        <v>7</v>
      </c>
      <c r="B5090" s="467">
        <v>31</v>
      </c>
      <c r="C5090" s="467">
        <v>24</v>
      </c>
      <c r="D5090" s="471">
        <v>37.144489859696172</v>
      </c>
      <c r="E5090" s="471">
        <v>6.7930688024080839</v>
      </c>
      <c r="F5090" s="467">
        <f>'2019 Actual plus Potential'!E5089</f>
        <v>11</v>
      </c>
    </row>
    <row r="5091" spans="1:6">
      <c r="A5091" s="467">
        <v>8</v>
      </c>
      <c r="B5091" s="467">
        <v>1</v>
      </c>
      <c r="C5091" s="467">
        <v>1</v>
      </c>
      <c r="D5091" s="471">
        <v>17.117647260460345</v>
      </c>
      <c r="E5091" s="471">
        <v>6.8134073317566113</v>
      </c>
      <c r="F5091" s="467">
        <f>'2019 Actual plus Potential'!E5090</f>
        <v>5</v>
      </c>
    </row>
    <row r="5092" spans="1:6">
      <c r="A5092" s="467">
        <v>8</v>
      </c>
      <c r="B5092" s="467">
        <v>1</v>
      </c>
      <c r="C5092" s="467">
        <v>2</v>
      </c>
      <c r="D5092" s="471">
        <v>5.1048197495126075</v>
      </c>
      <c r="E5092" s="471">
        <v>0.83309745216082565</v>
      </c>
      <c r="F5092" s="467">
        <f>'2019 Actual plus Potential'!E5091</f>
        <v>9</v>
      </c>
    </row>
    <row r="5093" spans="1:6">
      <c r="A5093" s="467">
        <v>8</v>
      </c>
      <c r="B5093" s="467">
        <v>1</v>
      </c>
      <c r="C5093" s="467">
        <v>3</v>
      </c>
      <c r="D5093" s="471">
        <v>0.2375172403693801</v>
      </c>
      <c r="E5093" s="471">
        <v>2.7292741883465923</v>
      </c>
      <c r="F5093" s="467">
        <f>'2019 Actual plus Potential'!E5092</f>
        <v>17</v>
      </c>
    </row>
    <row r="5094" spans="1:6">
      <c r="A5094" s="467">
        <v>8</v>
      </c>
      <c r="B5094" s="467">
        <v>1</v>
      </c>
      <c r="C5094" s="467">
        <v>4</v>
      </c>
      <c r="D5094" s="471">
        <v>0.92931122245312092</v>
      </c>
      <c r="E5094" s="471">
        <v>3.0507794022790798E-2</v>
      </c>
      <c r="F5094" s="467">
        <f>'2019 Actual plus Potential'!E5093</f>
        <v>48</v>
      </c>
    </row>
    <row r="5095" spans="1:6">
      <c r="A5095" s="467">
        <v>8</v>
      </c>
      <c r="B5095" s="467">
        <v>1</v>
      </c>
      <c r="C5095" s="467">
        <v>5</v>
      </c>
      <c r="D5095" s="471">
        <v>2.2670977408779107</v>
      </c>
      <c r="E5095" s="471">
        <v>3.9597552139324876</v>
      </c>
      <c r="F5095" s="467">
        <f>'2019 Actual plus Potential'!E5094</f>
        <v>60</v>
      </c>
    </row>
    <row r="5096" spans="1:6">
      <c r="A5096" s="467">
        <v>8</v>
      </c>
      <c r="B5096" s="467">
        <v>1</v>
      </c>
      <c r="C5096" s="467">
        <v>6</v>
      </c>
      <c r="D5096" s="471">
        <v>2.1002180921290421</v>
      </c>
      <c r="E5096" s="471">
        <v>20.754686949043215</v>
      </c>
      <c r="F5096" s="467">
        <f>'2019 Actual plus Potential'!E5095</f>
        <v>53</v>
      </c>
    </row>
    <row r="5097" spans="1:6">
      <c r="A5097" s="467">
        <v>8</v>
      </c>
      <c r="B5097" s="467">
        <v>1</v>
      </c>
      <c r="C5097" s="467">
        <v>7</v>
      </c>
      <c r="D5097" s="471">
        <v>0</v>
      </c>
      <c r="E5097" s="471">
        <v>21.89208009030316</v>
      </c>
      <c r="F5097" s="467">
        <f>'2019 Actual plus Potential'!E5096</f>
        <v>34</v>
      </c>
    </row>
    <row r="5098" spans="1:6">
      <c r="A5098" s="467">
        <v>8</v>
      </c>
      <c r="B5098" s="467">
        <v>1</v>
      </c>
      <c r="C5098" s="467">
        <v>8</v>
      </c>
      <c r="D5098" s="471">
        <v>0.45379117700431099</v>
      </c>
      <c r="E5098" s="471">
        <v>20.560688669103421</v>
      </c>
      <c r="F5098" s="467">
        <f>'2019 Actual plus Potential'!E5097</f>
        <v>26</v>
      </c>
    </row>
    <row r="5099" spans="1:6">
      <c r="A5099" s="467">
        <v>8</v>
      </c>
      <c r="B5099" s="467">
        <v>1</v>
      </c>
      <c r="C5099" s="467">
        <v>9</v>
      </c>
      <c r="D5099" s="471">
        <v>0.24541299890059606</v>
      </c>
      <c r="E5099" s="471">
        <v>27.618158353042357</v>
      </c>
      <c r="F5099" s="467">
        <f>'2019 Actual plus Potential'!E5098</f>
        <v>23</v>
      </c>
    </row>
    <row r="5100" spans="1:6">
      <c r="A5100" s="467">
        <v>8</v>
      </c>
      <c r="B5100" s="467">
        <v>1</v>
      </c>
      <c r="C5100" s="467">
        <v>10</v>
      </c>
      <c r="D5100" s="471">
        <v>0</v>
      </c>
      <c r="E5100" s="471">
        <v>40.281239625886904</v>
      </c>
      <c r="F5100" s="467">
        <f>'2019 Actual plus Potential'!E5099</f>
        <v>16</v>
      </c>
    </row>
    <row r="5101" spans="1:6">
      <c r="A5101" s="467">
        <v>8</v>
      </c>
      <c r="B5101" s="467">
        <v>1</v>
      </c>
      <c r="C5101" s="467">
        <v>11</v>
      </c>
      <c r="D5101" s="471">
        <v>0.34644051517050745</v>
      </c>
      <c r="E5101" s="471">
        <v>46.550200172006022</v>
      </c>
      <c r="F5101" s="467">
        <f>'2019 Actual plus Potential'!E5100</f>
        <v>10</v>
      </c>
    </row>
    <row r="5102" spans="1:6">
      <c r="A5102" s="467">
        <v>8</v>
      </c>
      <c r="B5102" s="467">
        <v>1</v>
      </c>
      <c r="C5102" s="467">
        <v>12</v>
      </c>
      <c r="D5102" s="471">
        <v>1.568480517945682</v>
      </c>
      <c r="E5102" s="471">
        <v>50.85883938937863</v>
      </c>
      <c r="F5102" s="467">
        <f>'2019 Actual plus Potential'!E5101</f>
        <v>5</v>
      </c>
    </row>
    <row r="5103" spans="1:6">
      <c r="A5103" s="467">
        <v>8</v>
      </c>
      <c r="B5103" s="467">
        <v>1</v>
      </c>
      <c r="C5103" s="467">
        <v>13</v>
      </c>
      <c r="D5103" s="471">
        <v>3.4027999216178499</v>
      </c>
      <c r="E5103" s="471">
        <v>75.1352209202322</v>
      </c>
      <c r="F5103" s="467">
        <f>'2019 Actual plus Potential'!E5102</f>
        <v>5</v>
      </c>
    </row>
    <row r="5104" spans="1:6">
      <c r="A5104" s="467">
        <v>8</v>
      </c>
      <c r="B5104" s="467">
        <v>1</v>
      </c>
      <c r="C5104" s="467">
        <v>14</v>
      </c>
      <c r="D5104" s="471">
        <v>7.7804289380093756</v>
      </c>
      <c r="E5104" s="471">
        <v>83.920683347667179</v>
      </c>
      <c r="F5104" s="467">
        <f>'2019 Actual plus Potential'!E5103</f>
        <v>4</v>
      </c>
    </row>
    <row r="5105" spans="1:6">
      <c r="A5105" s="467">
        <v>8</v>
      </c>
      <c r="B5105" s="467">
        <v>1</v>
      </c>
      <c r="C5105" s="467">
        <v>15</v>
      </c>
      <c r="D5105" s="471">
        <v>3.7524127690053817</v>
      </c>
      <c r="E5105" s="471">
        <v>62.777999838744357</v>
      </c>
      <c r="F5105" s="467">
        <f>'2019 Actual plus Potential'!E5104</f>
        <v>7</v>
      </c>
    </row>
    <row r="5106" spans="1:6">
      <c r="A5106" s="467">
        <v>8</v>
      </c>
      <c r="B5106" s="467">
        <v>1</v>
      </c>
      <c r="C5106" s="467">
        <v>16</v>
      </c>
      <c r="D5106" s="471">
        <v>3.5660976628113392</v>
      </c>
      <c r="E5106" s="471">
        <v>73.986094012040425</v>
      </c>
      <c r="F5106" s="467">
        <f>'2019 Actual plus Potential'!E5105</f>
        <v>10</v>
      </c>
    </row>
    <row r="5107" spans="1:6">
      <c r="A5107" s="467">
        <v>8</v>
      </c>
      <c r="B5107" s="467">
        <v>1</v>
      </c>
      <c r="C5107" s="467">
        <v>17</v>
      </c>
      <c r="D5107" s="471">
        <v>1.1206257759261269</v>
      </c>
      <c r="E5107" s="471">
        <v>80.457657600516029</v>
      </c>
      <c r="F5107" s="467">
        <f>'2019 Actual plus Potential'!E5106</f>
        <v>9</v>
      </c>
    </row>
    <row r="5108" spans="1:6">
      <c r="A5108" s="467">
        <v>8</v>
      </c>
      <c r="B5108" s="467">
        <v>1</v>
      </c>
      <c r="C5108" s="467">
        <v>18</v>
      </c>
      <c r="D5108" s="471">
        <v>3.6261499886488613</v>
      </c>
      <c r="E5108" s="471">
        <v>59.721744678563752</v>
      </c>
      <c r="F5108" s="467">
        <f>'2019 Actual plus Potential'!E5107</f>
        <v>9</v>
      </c>
    </row>
    <row r="5109" spans="1:6">
      <c r="A5109" s="467">
        <v>8</v>
      </c>
      <c r="B5109" s="467">
        <v>1</v>
      </c>
      <c r="C5109" s="467">
        <v>19</v>
      </c>
      <c r="D5109" s="471">
        <v>12.473237882584485</v>
      </c>
      <c r="E5109" s="471">
        <v>30.527350301010539</v>
      </c>
      <c r="F5109" s="467">
        <f>'2019 Actual plus Potential'!E5108</f>
        <v>7</v>
      </c>
    </row>
    <row r="5110" spans="1:6">
      <c r="A5110" s="467">
        <v>8</v>
      </c>
      <c r="B5110" s="467">
        <v>1</v>
      </c>
      <c r="C5110" s="467">
        <v>20</v>
      </c>
      <c r="D5110" s="471">
        <v>21.486670415865252</v>
      </c>
      <c r="E5110" s="471">
        <v>41.072877768221886</v>
      </c>
      <c r="F5110" s="467">
        <f>'2019 Actual plus Potential'!E5109</f>
        <v>4</v>
      </c>
    </row>
    <row r="5111" spans="1:6">
      <c r="A5111" s="467">
        <v>8</v>
      </c>
      <c r="B5111" s="467">
        <v>1</v>
      </c>
      <c r="C5111" s="467">
        <v>21</v>
      </c>
      <c r="D5111" s="471">
        <v>20.347847139263738</v>
      </c>
      <c r="E5111" s="471">
        <v>50.138386099763494</v>
      </c>
      <c r="F5111" s="467">
        <f>'2019 Actual plus Potential'!E5110</f>
        <v>0</v>
      </c>
    </row>
    <row r="5112" spans="1:6">
      <c r="A5112" s="467">
        <v>8</v>
      </c>
      <c r="B5112" s="467">
        <v>1</v>
      </c>
      <c r="C5112" s="467">
        <v>22</v>
      </c>
      <c r="D5112" s="471">
        <v>8.5562286768844551</v>
      </c>
      <c r="E5112" s="471">
        <v>69.001589819393686</v>
      </c>
      <c r="F5112" s="467">
        <f>'2019 Actual plus Potential'!E5111</f>
        <v>0</v>
      </c>
    </row>
    <row r="5113" spans="1:6">
      <c r="A5113" s="467">
        <v>8</v>
      </c>
      <c r="B5113" s="467">
        <v>1</v>
      </c>
      <c r="C5113" s="467">
        <v>23</v>
      </c>
      <c r="D5113" s="471">
        <v>4.7754064117726109</v>
      </c>
      <c r="E5113" s="471">
        <v>76.4400158030531</v>
      </c>
      <c r="F5113" s="467">
        <f>'2019 Actual plus Potential'!E5112</f>
        <v>0</v>
      </c>
    </row>
    <row r="5114" spans="1:6">
      <c r="A5114" s="467">
        <v>8</v>
      </c>
      <c r="B5114" s="467">
        <v>1</v>
      </c>
      <c r="C5114" s="467">
        <v>24</v>
      </c>
      <c r="D5114" s="471">
        <v>2.0377657031520617</v>
      </c>
      <c r="E5114" s="471">
        <v>74.154278004730159</v>
      </c>
      <c r="F5114" s="467">
        <f>'2019 Actual plus Potential'!E5113</f>
        <v>1</v>
      </c>
    </row>
    <row r="5115" spans="1:6">
      <c r="A5115" s="467">
        <v>8</v>
      </c>
      <c r="B5115" s="467">
        <v>2</v>
      </c>
      <c r="C5115" s="467">
        <v>1</v>
      </c>
      <c r="D5115" s="471">
        <v>2.0361152341953632</v>
      </c>
      <c r="E5115" s="471">
        <v>74.86143302515589</v>
      </c>
      <c r="F5115" s="467">
        <f>'2019 Actual plus Potential'!E5114</f>
        <v>2</v>
      </c>
    </row>
    <row r="5116" spans="1:6">
      <c r="A5116" s="467">
        <v>8</v>
      </c>
      <c r="B5116" s="467">
        <v>2</v>
      </c>
      <c r="C5116" s="467">
        <v>2</v>
      </c>
      <c r="D5116" s="471">
        <v>8.1689541492828841</v>
      </c>
      <c r="E5116" s="471">
        <v>86.10629300150508</v>
      </c>
      <c r="F5116" s="467">
        <f>'2019 Actual plus Potential'!E5115</f>
        <v>6</v>
      </c>
    </row>
    <row r="5117" spans="1:6">
      <c r="A5117" s="467">
        <v>8</v>
      </c>
      <c r="B5117" s="467">
        <v>2</v>
      </c>
      <c r="C5117" s="467">
        <v>3</v>
      </c>
      <c r="D5117" s="471">
        <v>6.0560352336959555</v>
      </c>
      <c r="E5117" s="471">
        <v>64.875997366157819</v>
      </c>
      <c r="F5117" s="467">
        <f>'2019 Actual plus Potential'!E5116</f>
        <v>17</v>
      </c>
    </row>
    <row r="5118" spans="1:6">
      <c r="A5118" s="467">
        <v>8</v>
      </c>
      <c r="B5118" s="467">
        <v>2</v>
      </c>
      <c r="C5118" s="467">
        <v>4</v>
      </c>
      <c r="D5118" s="471">
        <v>56.868222174905881</v>
      </c>
      <c r="E5118" s="471">
        <v>45.528580197806924</v>
      </c>
      <c r="F5118" s="467">
        <f>'2019 Actual plus Potential'!E5117</f>
        <v>22</v>
      </c>
    </row>
    <row r="5119" spans="1:6">
      <c r="A5119" s="467">
        <v>8</v>
      </c>
      <c r="B5119" s="467">
        <v>2</v>
      </c>
      <c r="C5119" s="467">
        <v>5</v>
      </c>
      <c r="D5119" s="471">
        <v>130.8201739033218</v>
      </c>
      <c r="E5119" s="471">
        <v>50.768098258439046</v>
      </c>
      <c r="F5119" s="467">
        <f>'2019 Actual plus Potential'!E5118</f>
        <v>19</v>
      </c>
    </row>
    <row r="5120" spans="1:6">
      <c r="A5120" s="467">
        <v>8</v>
      </c>
      <c r="B5120" s="467">
        <v>2</v>
      </c>
      <c r="C5120" s="467">
        <v>6</v>
      </c>
      <c r="D5120" s="471">
        <v>136.36678026041633</v>
      </c>
      <c r="E5120" s="471">
        <v>35.762957105998709</v>
      </c>
      <c r="F5120" s="467">
        <f>'2019 Actual plus Potential'!E5119</f>
        <v>49</v>
      </c>
    </row>
    <row r="5121" spans="1:6">
      <c r="A5121" s="467">
        <v>8</v>
      </c>
      <c r="B5121" s="467">
        <v>2</v>
      </c>
      <c r="C5121" s="467">
        <v>7</v>
      </c>
      <c r="D5121" s="471">
        <v>132.04736602237699</v>
      </c>
      <c r="E5121" s="471">
        <v>35.465701677058703</v>
      </c>
      <c r="F5121" s="467">
        <f>'2019 Actual plus Potential'!E5120</f>
        <v>76</v>
      </c>
    </row>
    <row r="5122" spans="1:6">
      <c r="A5122" s="467">
        <v>8</v>
      </c>
      <c r="B5122" s="467">
        <v>2</v>
      </c>
      <c r="C5122" s="467">
        <v>8</v>
      </c>
      <c r="D5122" s="471">
        <v>131.92232191574971</v>
      </c>
      <c r="E5122" s="471">
        <v>30.023580574070092</v>
      </c>
      <c r="F5122" s="467">
        <f>'2019 Actual plus Potential'!E5121</f>
        <v>56</v>
      </c>
    </row>
    <row r="5123" spans="1:6">
      <c r="A5123" s="467">
        <v>8</v>
      </c>
      <c r="B5123" s="467">
        <v>2</v>
      </c>
      <c r="C5123" s="467">
        <v>9</v>
      </c>
      <c r="D5123" s="471">
        <v>136.95022806112911</v>
      </c>
      <c r="E5123" s="471">
        <v>23.058416523328315</v>
      </c>
      <c r="F5123" s="467">
        <f>'2019 Actual plus Potential'!E5122</f>
        <v>37</v>
      </c>
    </row>
    <row r="5124" spans="1:6">
      <c r="A5124" s="467">
        <v>8</v>
      </c>
      <c r="B5124" s="467">
        <v>2</v>
      </c>
      <c r="C5124" s="467">
        <v>10</v>
      </c>
      <c r="D5124" s="471">
        <v>144</v>
      </c>
      <c r="E5124" s="471">
        <v>17.340160771877017</v>
      </c>
      <c r="F5124" s="467">
        <f>'2019 Actual plus Potential'!E5123</f>
        <v>38</v>
      </c>
    </row>
    <row r="5125" spans="1:6">
      <c r="A5125" s="467">
        <v>8</v>
      </c>
      <c r="B5125" s="467">
        <v>2</v>
      </c>
      <c r="C5125" s="467">
        <v>11</v>
      </c>
      <c r="D5125" s="471">
        <v>142.53951259147976</v>
      </c>
      <c r="E5125" s="471">
        <v>19.26997430660073</v>
      </c>
      <c r="F5125" s="467">
        <f>'2019 Actual plus Potential'!E5124</f>
        <v>29</v>
      </c>
    </row>
    <row r="5126" spans="1:6">
      <c r="A5126" s="467">
        <v>8</v>
      </c>
      <c r="B5126" s="467">
        <v>2</v>
      </c>
      <c r="C5126" s="467">
        <v>12</v>
      </c>
      <c r="D5126" s="471">
        <v>142.4467072810649</v>
      </c>
      <c r="E5126" s="471">
        <v>18.132581165340788</v>
      </c>
      <c r="F5126" s="467">
        <f>'2019 Actual plus Potential'!E5125</f>
        <v>31</v>
      </c>
    </row>
    <row r="5127" spans="1:6">
      <c r="A5127" s="467">
        <v>8</v>
      </c>
      <c r="B5127" s="467">
        <v>2</v>
      </c>
      <c r="C5127" s="467">
        <v>13</v>
      </c>
      <c r="D5127" s="471">
        <v>144</v>
      </c>
      <c r="E5127" s="471">
        <v>13.310785207482262</v>
      </c>
      <c r="F5127" s="467">
        <f>'2019 Actual plus Potential'!E5126</f>
        <v>28</v>
      </c>
    </row>
    <row r="5128" spans="1:6">
      <c r="A5128" s="467">
        <v>8</v>
      </c>
      <c r="B5128" s="467">
        <v>2</v>
      </c>
      <c r="C5128" s="467">
        <v>14</v>
      </c>
      <c r="D5128" s="471">
        <v>144</v>
      </c>
      <c r="E5128" s="471">
        <v>5.0228344979574286</v>
      </c>
      <c r="F5128" s="467">
        <f>'2019 Actual plus Potential'!E5127</f>
        <v>25</v>
      </c>
    </row>
    <row r="5129" spans="1:6">
      <c r="A5129" s="467">
        <v>8</v>
      </c>
      <c r="B5129" s="467">
        <v>2</v>
      </c>
      <c r="C5129" s="467">
        <v>15</v>
      </c>
      <c r="D5129" s="471">
        <v>144</v>
      </c>
      <c r="E5129" s="471">
        <v>5.3795410126854453</v>
      </c>
      <c r="F5129" s="467">
        <f>'2019 Actual plus Potential'!E5128</f>
        <v>30</v>
      </c>
    </row>
    <row r="5130" spans="1:6">
      <c r="A5130" s="467">
        <v>8</v>
      </c>
      <c r="B5130" s="467">
        <v>2</v>
      </c>
      <c r="C5130" s="467">
        <v>16</v>
      </c>
      <c r="D5130" s="471">
        <v>144</v>
      </c>
      <c r="E5130" s="471">
        <v>6.315895613846485</v>
      </c>
      <c r="F5130" s="467">
        <f>'2019 Actual plus Potential'!E5129</f>
        <v>39</v>
      </c>
    </row>
    <row r="5131" spans="1:6">
      <c r="A5131" s="467">
        <v>8</v>
      </c>
      <c r="B5131" s="467">
        <v>2</v>
      </c>
      <c r="C5131" s="467">
        <v>17</v>
      </c>
      <c r="D5131" s="471">
        <v>144</v>
      </c>
      <c r="E5131" s="471">
        <v>10.596373790582669</v>
      </c>
      <c r="F5131" s="467">
        <f>'2019 Actual plus Potential'!E5130</f>
        <v>52</v>
      </c>
    </row>
    <row r="5132" spans="1:6">
      <c r="A5132" s="467">
        <v>8</v>
      </c>
      <c r="B5132" s="467">
        <v>2</v>
      </c>
      <c r="C5132" s="467">
        <v>18</v>
      </c>
      <c r="D5132" s="471">
        <v>144</v>
      </c>
      <c r="E5132" s="471">
        <v>16.452305740700925</v>
      </c>
      <c r="F5132" s="467">
        <f>'2019 Actual plus Potential'!E5131</f>
        <v>58</v>
      </c>
    </row>
    <row r="5133" spans="1:6">
      <c r="A5133" s="467">
        <v>8</v>
      </c>
      <c r="B5133" s="467">
        <v>2</v>
      </c>
      <c r="C5133" s="467">
        <v>19</v>
      </c>
      <c r="D5133" s="471">
        <v>144</v>
      </c>
      <c r="E5133" s="471">
        <v>39.624148677703715</v>
      </c>
      <c r="F5133" s="467">
        <f>'2019 Actual plus Potential'!E5132</f>
        <v>64</v>
      </c>
    </row>
    <row r="5134" spans="1:6">
      <c r="A5134" s="467">
        <v>8</v>
      </c>
      <c r="B5134" s="467">
        <v>2</v>
      </c>
      <c r="C5134" s="467">
        <v>20</v>
      </c>
      <c r="D5134" s="471">
        <v>144</v>
      </c>
      <c r="E5134" s="471">
        <v>61.560817082347882</v>
      </c>
      <c r="F5134" s="467">
        <f>'2019 Actual plus Potential'!E5133</f>
        <v>38</v>
      </c>
    </row>
    <row r="5135" spans="1:6">
      <c r="A5135" s="467">
        <v>8</v>
      </c>
      <c r="B5135" s="467">
        <v>2</v>
      </c>
      <c r="C5135" s="467">
        <v>21</v>
      </c>
      <c r="D5135" s="471">
        <v>144</v>
      </c>
      <c r="E5135" s="471">
        <v>79.67931772737046</v>
      </c>
      <c r="F5135" s="467">
        <f>'2019 Actual plus Potential'!E5134</f>
        <v>28</v>
      </c>
    </row>
    <row r="5136" spans="1:6">
      <c r="A5136" s="467">
        <v>8</v>
      </c>
      <c r="B5136" s="467">
        <v>2</v>
      </c>
      <c r="C5136" s="467">
        <v>22</v>
      </c>
      <c r="D5136" s="471">
        <v>144</v>
      </c>
      <c r="E5136" s="471">
        <v>86.980849763491719</v>
      </c>
      <c r="F5136" s="467">
        <f>'2019 Actual plus Potential'!E5135</f>
        <v>24</v>
      </c>
    </row>
    <row r="5137" spans="1:6">
      <c r="A5137" s="467">
        <v>8</v>
      </c>
      <c r="B5137" s="467">
        <v>2</v>
      </c>
      <c r="C5137" s="467">
        <v>23</v>
      </c>
      <c r="D5137" s="471">
        <v>144</v>
      </c>
      <c r="E5137" s="471">
        <v>95.687304826918947</v>
      </c>
      <c r="F5137" s="467">
        <f>'2019 Actual plus Potential'!E5136</f>
        <v>23</v>
      </c>
    </row>
    <row r="5138" spans="1:6">
      <c r="A5138" s="467">
        <v>8</v>
      </c>
      <c r="B5138" s="467">
        <v>2</v>
      </c>
      <c r="C5138" s="467">
        <v>24</v>
      </c>
      <c r="D5138" s="471">
        <v>144</v>
      </c>
      <c r="E5138" s="471">
        <v>94.235446731885617</v>
      </c>
      <c r="F5138" s="467">
        <f>'2019 Actual plus Potential'!E5137</f>
        <v>15</v>
      </c>
    </row>
    <row r="5139" spans="1:6">
      <c r="A5139" s="467">
        <v>8</v>
      </c>
      <c r="B5139" s="467">
        <v>3</v>
      </c>
      <c r="C5139" s="467">
        <v>1</v>
      </c>
      <c r="D5139" s="471">
        <v>133.80454292748931</v>
      </c>
      <c r="E5139" s="471">
        <v>97.072671576005163</v>
      </c>
      <c r="F5139" s="467">
        <f>'2019 Actual plus Potential'!E5138</f>
        <v>20</v>
      </c>
    </row>
    <row r="5140" spans="1:6">
      <c r="A5140" s="467">
        <v>8</v>
      </c>
      <c r="B5140" s="467">
        <v>3</v>
      </c>
      <c r="C5140" s="467">
        <v>2</v>
      </c>
      <c r="D5140" s="471">
        <v>95.678529262714164</v>
      </c>
      <c r="E5140" s="471">
        <v>97.713335250483766</v>
      </c>
      <c r="F5140" s="467">
        <f>'2019 Actual plus Potential'!E5139</f>
        <v>7</v>
      </c>
    </row>
    <row r="5141" spans="1:6">
      <c r="A5141" s="467">
        <v>8</v>
      </c>
      <c r="B5141" s="467">
        <v>3</v>
      </c>
      <c r="C5141" s="467">
        <v>3</v>
      </c>
      <c r="D5141" s="471">
        <v>104.02620474386174</v>
      </c>
      <c r="E5141" s="471">
        <v>94.255003010105355</v>
      </c>
      <c r="F5141" s="467">
        <f>'2019 Actual plus Potential'!E5140</f>
        <v>19</v>
      </c>
    </row>
    <row r="5142" spans="1:6">
      <c r="A5142" s="467">
        <v>8</v>
      </c>
      <c r="B5142" s="467">
        <v>3</v>
      </c>
      <c r="C5142" s="467">
        <v>4</v>
      </c>
      <c r="D5142" s="471">
        <v>122.24002319790742</v>
      </c>
      <c r="E5142" s="471">
        <v>98.683326650182778</v>
      </c>
      <c r="F5142" s="467">
        <f>'2019 Actual plus Potential'!E5141</f>
        <v>27</v>
      </c>
    </row>
    <row r="5143" spans="1:6">
      <c r="A5143" s="467">
        <v>8</v>
      </c>
      <c r="B5143" s="467">
        <v>3</v>
      </c>
      <c r="C5143" s="467">
        <v>5</v>
      </c>
      <c r="D5143" s="471">
        <v>139.802564430872</v>
      </c>
      <c r="E5143" s="471">
        <v>98.261693291765198</v>
      </c>
      <c r="F5143" s="467">
        <f>'2019 Actual plus Potential'!E5142</f>
        <v>32</v>
      </c>
    </row>
    <row r="5144" spans="1:6">
      <c r="A5144" s="467">
        <v>8</v>
      </c>
      <c r="B5144" s="467">
        <v>3</v>
      </c>
      <c r="C5144" s="467">
        <v>6</v>
      </c>
      <c r="D5144" s="471">
        <v>141.20694687792351</v>
      </c>
      <c r="E5144" s="471">
        <v>87.25698441195442</v>
      </c>
      <c r="F5144" s="467">
        <f>'2019 Actual plus Potential'!E5143</f>
        <v>36</v>
      </c>
    </row>
    <row r="5145" spans="1:6">
      <c r="A5145" s="467">
        <v>8</v>
      </c>
      <c r="B5145" s="467">
        <v>3</v>
      </c>
      <c r="C5145" s="467">
        <v>7</v>
      </c>
      <c r="D5145" s="471">
        <v>81.475110846153527</v>
      </c>
      <c r="E5145" s="471">
        <v>38.242693184261448</v>
      </c>
      <c r="F5145" s="467">
        <f>'2019 Actual plus Potential'!E5144</f>
        <v>20</v>
      </c>
    </row>
    <row r="5146" spans="1:6">
      <c r="A5146" s="467">
        <v>8</v>
      </c>
      <c r="B5146" s="467">
        <v>3</v>
      </c>
      <c r="C5146" s="467">
        <v>8</v>
      </c>
      <c r="D5146" s="471">
        <v>82.503909647964107</v>
      </c>
      <c r="E5146" s="471">
        <v>26.637215437540316</v>
      </c>
      <c r="F5146" s="467">
        <f>'2019 Actual plus Potential'!E5145</f>
        <v>3</v>
      </c>
    </row>
    <row r="5147" spans="1:6">
      <c r="A5147" s="467">
        <v>8</v>
      </c>
      <c r="B5147" s="467">
        <v>3</v>
      </c>
      <c r="C5147" s="467">
        <v>9</v>
      </c>
      <c r="D5147" s="471">
        <v>81.576861256507115</v>
      </c>
      <c r="E5147" s="471">
        <v>37.253927757471516</v>
      </c>
      <c r="F5147" s="467">
        <f>'2019 Actual plus Potential'!E5146</f>
        <v>0</v>
      </c>
    </row>
    <row r="5148" spans="1:6">
      <c r="A5148" s="467">
        <v>8</v>
      </c>
      <c r="B5148" s="467">
        <v>3</v>
      </c>
      <c r="C5148" s="467">
        <v>10</v>
      </c>
      <c r="D5148" s="471">
        <v>76.737055898686094</v>
      </c>
      <c r="E5148" s="471">
        <v>34.373679101268543</v>
      </c>
      <c r="F5148" s="467">
        <f>'2019 Actual plus Potential'!E5147</f>
        <v>4</v>
      </c>
    </row>
    <row r="5149" spans="1:6">
      <c r="A5149" s="467">
        <v>8</v>
      </c>
      <c r="B5149" s="467">
        <v>3</v>
      </c>
      <c r="C5149" s="467">
        <v>11</v>
      </c>
      <c r="D5149" s="471">
        <v>47.042765723631533</v>
      </c>
      <c r="E5149" s="471">
        <v>30.159692270479468</v>
      </c>
      <c r="F5149" s="467">
        <f>'2019 Actual plus Potential'!E5148</f>
        <v>5</v>
      </c>
    </row>
    <row r="5150" spans="1:6">
      <c r="A5150" s="467">
        <v>8</v>
      </c>
      <c r="B5150" s="467">
        <v>3</v>
      </c>
      <c r="C5150" s="467">
        <v>12</v>
      </c>
      <c r="D5150" s="471">
        <v>38.003119519609157</v>
      </c>
      <c r="E5150" s="471">
        <v>29.149023812083424</v>
      </c>
      <c r="F5150" s="467">
        <f>'2019 Actual plus Potential'!E5149</f>
        <v>9</v>
      </c>
    </row>
    <row r="5151" spans="1:6">
      <c r="A5151" s="467">
        <v>8</v>
      </c>
      <c r="B5151" s="467">
        <v>3</v>
      </c>
      <c r="C5151" s="467">
        <v>13</v>
      </c>
      <c r="D5151" s="471">
        <v>28.693448039611411</v>
      </c>
      <c r="E5151" s="471">
        <v>22.670419963448715</v>
      </c>
      <c r="F5151" s="467">
        <f>'2019 Actual plus Potential'!E5150</f>
        <v>7</v>
      </c>
    </row>
    <row r="5152" spans="1:6">
      <c r="A5152" s="467">
        <v>8</v>
      </c>
      <c r="B5152" s="467">
        <v>3</v>
      </c>
      <c r="C5152" s="467">
        <v>14</v>
      </c>
      <c r="D5152" s="471">
        <v>13.438289736662757</v>
      </c>
      <c r="E5152" s="471">
        <v>20.848557084497955</v>
      </c>
      <c r="F5152" s="467">
        <f>'2019 Actual plus Potential'!E5151</f>
        <v>6</v>
      </c>
    </row>
    <row r="5153" spans="1:6">
      <c r="A5153" s="467">
        <v>8</v>
      </c>
      <c r="B5153" s="467">
        <v>3</v>
      </c>
      <c r="C5153" s="467">
        <v>15</v>
      </c>
      <c r="D5153" s="471">
        <v>7.6089393692891241</v>
      </c>
      <c r="E5153" s="471">
        <v>15.76236024510858</v>
      </c>
      <c r="F5153" s="467">
        <f>'2019 Actual plus Potential'!E5152</f>
        <v>5</v>
      </c>
    </row>
    <row r="5154" spans="1:6">
      <c r="A5154" s="467">
        <v>8</v>
      </c>
      <c r="B5154" s="467">
        <v>3</v>
      </c>
      <c r="C5154" s="467">
        <v>16</v>
      </c>
      <c r="D5154" s="471">
        <v>3.1969625022414809</v>
      </c>
      <c r="E5154" s="471">
        <v>27.092485594495813</v>
      </c>
      <c r="F5154" s="467">
        <f>'2019 Actual plus Potential'!E5153</f>
        <v>5</v>
      </c>
    </row>
    <row r="5155" spans="1:6">
      <c r="A5155" s="467">
        <v>8</v>
      </c>
      <c r="B5155" s="467">
        <v>3</v>
      </c>
      <c r="C5155" s="467">
        <v>17</v>
      </c>
      <c r="D5155" s="471">
        <v>0</v>
      </c>
      <c r="E5155" s="471">
        <v>40.104450870780475</v>
      </c>
      <c r="F5155" s="467">
        <f>'2019 Actual plus Potential'!E5154</f>
        <v>3</v>
      </c>
    </row>
    <row r="5156" spans="1:6">
      <c r="A5156" s="467">
        <v>8</v>
      </c>
      <c r="B5156" s="467">
        <v>3</v>
      </c>
      <c r="C5156" s="467">
        <v>18</v>
      </c>
      <c r="D5156" s="471">
        <v>3.5067728808315921E-2</v>
      </c>
      <c r="E5156" s="471">
        <v>58.979388357342508</v>
      </c>
      <c r="F5156" s="467">
        <f>'2019 Actual plus Potential'!E5155</f>
        <v>2</v>
      </c>
    </row>
    <row r="5157" spans="1:6">
      <c r="A5157" s="467">
        <v>8</v>
      </c>
      <c r="B5157" s="467">
        <v>3</v>
      </c>
      <c r="C5157" s="467">
        <v>19</v>
      </c>
      <c r="D5157" s="471">
        <v>7.7903957878308533E-2</v>
      </c>
      <c r="E5157" s="471">
        <v>83.612476402924088</v>
      </c>
      <c r="F5157" s="467">
        <f>'2019 Actual plus Potential'!E5156</f>
        <v>0</v>
      </c>
    </row>
    <row r="5158" spans="1:6">
      <c r="A5158" s="467">
        <v>8</v>
      </c>
      <c r="B5158" s="467">
        <v>3</v>
      </c>
      <c r="C5158" s="467">
        <v>20</v>
      </c>
      <c r="D5158" s="471">
        <v>3.5813146846252915</v>
      </c>
      <c r="E5158" s="471">
        <v>90.898363416469579</v>
      </c>
      <c r="F5158" s="467">
        <f>'2019 Actual plus Potential'!E5157</f>
        <v>0</v>
      </c>
    </row>
    <row r="5159" spans="1:6">
      <c r="A5159" s="467">
        <v>8</v>
      </c>
      <c r="B5159" s="467">
        <v>3</v>
      </c>
      <c r="C5159" s="467">
        <v>21</v>
      </c>
      <c r="D5159" s="471">
        <v>2.4745173547384485</v>
      </c>
      <c r="E5159" s="471">
        <v>98.12558159535584</v>
      </c>
      <c r="F5159" s="467">
        <f>'2019 Actual plus Potential'!E5158</f>
        <v>0</v>
      </c>
    </row>
    <row r="5160" spans="1:6">
      <c r="A5160" s="467">
        <v>8</v>
      </c>
      <c r="B5160" s="467">
        <v>3</v>
      </c>
      <c r="C5160" s="467">
        <v>22</v>
      </c>
      <c r="D5160" s="471">
        <v>4.240009300764866</v>
      </c>
      <c r="E5160" s="471">
        <v>99.187878628252008</v>
      </c>
      <c r="F5160" s="467">
        <f>'2019 Actual plus Potential'!E5159</f>
        <v>0</v>
      </c>
    </row>
    <row r="5161" spans="1:6">
      <c r="A5161" s="467">
        <v>8</v>
      </c>
      <c r="B5161" s="467">
        <v>3</v>
      </c>
      <c r="C5161" s="467">
        <v>23</v>
      </c>
      <c r="D5161" s="471">
        <v>5.5387432809781334</v>
      </c>
      <c r="E5161" s="471">
        <v>98.963372554289393</v>
      </c>
      <c r="F5161" s="467">
        <f>'2019 Actual plus Potential'!E5160</f>
        <v>0</v>
      </c>
    </row>
    <row r="5162" spans="1:6">
      <c r="A5162" s="467">
        <v>8</v>
      </c>
      <c r="B5162" s="467">
        <v>3</v>
      </c>
      <c r="C5162" s="467">
        <v>24</v>
      </c>
      <c r="D5162" s="471">
        <v>14.17626699134723</v>
      </c>
      <c r="E5162" s="471">
        <v>98.066912760696638</v>
      </c>
      <c r="F5162" s="467">
        <f>'2019 Actual plus Potential'!E5161</f>
        <v>1</v>
      </c>
    </row>
    <row r="5163" spans="1:6">
      <c r="A5163" s="467">
        <v>8</v>
      </c>
      <c r="B5163" s="467">
        <v>4</v>
      </c>
      <c r="C5163" s="467">
        <v>1</v>
      </c>
      <c r="D5163" s="471">
        <v>28.433751190138317</v>
      </c>
      <c r="E5163" s="471">
        <v>93.742628520748241</v>
      </c>
      <c r="F5163" s="467">
        <f>'2019 Actual plus Potential'!E5162</f>
        <v>4</v>
      </c>
    </row>
    <row r="5164" spans="1:6">
      <c r="A5164" s="467">
        <v>8</v>
      </c>
      <c r="B5164" s="467">
        <v>4</v>
      </c>
      <c r="C5164" s="467">
        <v>2</v>
      </c>
      <c r="D5164" s="471">
        <v>63.805198168711527</v>
      </c>
      <c r="E5164" s="471">
        <v>75.759457321006238</v>
      </c>
      <c r="F5164" s="467">
        <f>'2019 Actual plus Potential'!E5163</f>
        <v>2</v>
      </c>
    </row>
    <row r="5165" spans="1:6">
      <c r="A5165" s="467">
        <v>8</v>
      </c>
      <c r="B5165" s="467">
        <v>4</v>
      </c>
      <c r="C5165" s="467">
        <v>3</v>
      </c>
      <c r="D5165" s="471">
        <v>55.624937982364159</v>
      </c>
      <c r="E5165" s="471">
        <v>83.931634863470222</v>
      </c>
      <c r="F5165" s="467">
        <f>'2019 Actual plus Potential'!E5164</f>
        <v>3</v>
      </c>
    </row>
    <row r="5166" spans="1:6">
      <c r="A5166" s="467">
        <v>8</v>
      </c>
      <c r="B5166" s="467">
        <v>4</v>
      </c>
      <c r="C5166" s="467">
        <v>4</v>
      </c>
      <c r="D5166" s="471">
        <v>42.318265578491818</v>
      </c>
      <c r="E5166" s="471">
        <v>71.632300365512791</v>
      </c>
      <c r="F5166" s="467">
        <f>'2019 Actual plus Potential'!E5165</f>
        <v>5</v>
      </c>
    </row>
    <row r="5167" spans="1:6">
      <c r="A5167" s="467">
        <v>8</v>
      </c>
      <c r="B5167" s="467">
        <v>4</v>
      </c>
      <c r="C5167" s="467">
        <v>5</v>
      </c>
      <c r="D5167" s="471">
        <v>79.905990254874638</v>
      </c>
      <c r="E5167" s="471">
        <v>82.333495807353245</v>
      </c>
      <c r="F5167" s="467">
        <f>'2019 Actual plus Potential'!E5166</f>
        <v>7</v>
      </c>
    </row>
    <row r="5168" spans="1:6">
      <c r="A5168" s="467">
        <v>8</v>
      </c>
      <c r="B5168" s="467">
        <v>4</v>
      </c>
      <c r="C5168" s="467">
        <v>6</v>
      </c>
      <c r="D5168" s="471">
        <v>117.33709239562739</v>
      </c>
      <c r="E5168" s="471">
        <v>65.724739840894429</v>
      </c>
      <c r="F5168" s="467">
        <f>'2019 Actual plus Potential'!E5167</f>
        <v>10</v>
      </c>
    </row>
    <row r="5169" spans="1:6">
      <c r="A5169" s="467">
        <v>8</v>
      </c>
      <c r="B5169" s="467">
        <v>4</v>
      </c>
      <c r="C5169" s="467">
        <v>7</v>
      </c>
      <c r="D5169" s="471">
        <v>56.148104957137406</v>
      </c>
      <c r="E5169" s="471">
        <v>27.848140184906473</v>
      </c>
      <c r="F5169" s="467">
        <f>'2019 Actual plus Potential'!E5168</f>
        <v>14</v>
      </c>
    </row>
    <row r="5170" spans="1:6">
      <c r="A5170" s="467">
        <v>8</v>
      </c>
      <c r="B5170" s="467">
        <v>4</v>
      </c>
      <c r="C5170" s="467">
        <v>8</v>
      </c>
      <c r="D5170" s="471">
        <v>32.884278140952645</v>
      </c>
      <c r="E5170" s="471">
        <v>42.187585626746937</v>
      </c>
      <c r="F5170" s="467">
        <f>'2019 Actual plus Potential'!E5169</f>
        <v>21</v>
      </c>
    </row>
    <row r="5171" spans="1:6">
      <c r="A5171" s="467">
        <v>8</v>
      </c>
      <c r="B5171" s="467">
        <v>4</v>
      </c>
      <c r="C5171" s="467">
        <v>9</v>
      </c>
      <c r="D5171" s="471">
        <v>27.306590568896684</v>
      </c>
      <c r="E5171" s="471">
        <v>62.18114222747797</v>
      </c>
      <c r="F5171" s="467">
        <f>'2019 Actual plus Potential'!E5170</f>
        <v>15</v>
      </c>
    </row>
    <row r="5172" spans="1:6">
      <c r="A5172" s="467">
        <v>8</v>
      </c>
      <c r="B5172" s="467">
        <v>4</v>
      </c>
      <c r="C5172" s="467">
        <v>10</v>
      </c>
      <c r="D5172" s="471">
        <v>29.860198290823817</v>
      </c>
      <c r="E5172" s="471">
        <v>82.348358578800259</v>
      </c>
      <c r="F5172" s="467">
        <f>'2019 Actual plus Potential'!E5171</f>
        <v>4</v>
      </c>
    </row>
    <row r="5173" spans="1:6">
      <c r="A5173" s="467">
        <v>8</v>
      </c>
      <c r="B5173" s="467">
        <v>4</v>
      </c>
      <c r="C5173" s="467">
        <v>11</v>
      </c>
      <c r="D5173" s="471">
        <v>19.800223077823084</v>
      </c>
      <c r="E5173" s="471">
        <v>52.992820468716403</v>
      </c>
      <c r="F5173" s="467">
        <f>'2019 Actual plus Potential'!E5172</f>
        <v>5</v>
      </c>
    </row>
    <row r="5174" spans="1:6">
      <c r="A5174" s="467">
        <v>8</v>
      </c>
      <c r="B5174" s="467">
        <v>4</v>
      </c>
      <c r="C5174" s="467">
        <v>12</v>
      </c>
      <c r="D5174" s="471">
        <v>18.921215183734681</v>
      </c>
      <c r="E5174" s="471">
        <v>27.987380885831001</v>
      </c>
      <c r="F5174" s="467">
        <f>'2019 Actual plus Potential'!E5173</f>
        <v>8</v>
      </c>
    </row>
    <row r="5175" spans="1:6">
      <c r="A5175" s="467">
        <v>8</v>
      </c>
      <c r="B5175" s="467">
        <v>4</v>
      </c>
      <c r="C5175" s="467">
        <v>13</v>
      </c>
      <c r="D5175" s="471">
        <v>16.689529636184556</v>
      </c>
      <c r="E5175" s="471">
        <v>38.69952784347452</v>
      </c>
      <c r="F5175" s="467">
        <f>'2019 Actual plus Potential'!E5174</f>
        <v>10</v>
      </c>
    </row>
    <row r="5176" spans="1:6">
      <c r="A5176" s="467">
        <v>8</v>
      </c>
      <c r="B5176" s="467">
        <v>4</v>
      </c>
      <c r="C5176" s="467">
        <v>14</v>
      </c>
      <c r="D5176" s="471">
        <v>9.2929137828821826</v>
      </c>
      <c r="E5176" s="471">
        <v>97.689867716620086</v>
      </c>
      <c r="F5176" s="467">
        <f>'2019 Actual plus Potential'!E5175</f>
        <v>8</v>
      </c>
    </row>
    <row r="5177" spans="1:6">
      <c r="A5177" s="467">
        <v>8</v>
      </c>
      <c r="B5177" s="467">
        <v>4</v>
      </c>
      <c r="C5177" s="467">
        <v>15</v>
      </c>
      <c r="D5177" s="471">
        <v>12.730571969507844</v>
      </c>
      <c r="E5177" s="471">
        <v>70.494124973124059</v>
      </c>
      <c r="F5177" s="467">
        <f>'2019 Actual plus Potential'!E5176</f>
        <v>7</v>
      </c>
    </row>
    <row r="5178" spans="1:6">
      <c r="A5178" s="467">
        <v>8</v>
      </c>
      <c r="B5178" s="467">
        <v>4</v>
      </c>
      <c r="C5178" s="467">
        <v>16</v>
      </c>
      <c r="D5178" s="471">
        <v>7.0803337468504441</v>
      </c>
      <c r="E5178" s="471">
        <v>7.0191393786282523</v>
      </c>
      <c r="F5178" s="467">
        <f>'2019 Actual plus Potential'!E5177</f>
        <v>11</v>
      </c>
    </row>
    <row r="5179" spans="1:6">
      <c r="A5179" s="467">
        <v>8</v>
      </c>
      <c r="B5179" s="467">
        <v>4</v>
      </c>
      <c r="C5179" s="467">
        <v>17</v>
      </c>
      <c r="D5179" s="471">
        <v>7.6035108334431492</v>
      </c>
      <c r="E5179" s="471">
        <v>20.332271339496881</v>
      </c>
      <c r="F5179" s="467">
        <f>'2019 Actual plus Potential'!E5178</f>
        <v>11</v>
      </c>
    </row>
    <row r="5180" spans="1:6">
      <c r="A5180" s="467">
        <v>8</v>
      </c>
      <c r="B5180" s="467">
        <v>4</v>
      </c>
      <c r="C5180" s="467">
        <v>18</v>
      </c>
      <c r="D5180" s="471">
        <v>9.737560440528199</v>
      </c>
      <c r="E5180" s="471">
        <v>24.597886744786067</v>
      </c>
      <c r="F5180" s="467">
        <f>'2019 Actual plus Potential'!E5179</f>
        <v>6</v>
      </c>
    </row>
    <row r="5181" spans="1:6">
      <c r="A5181" s="467">
        <v>8</v>
      </c>
      <c r="B5181" s="467">
        <v>4</v>
      </c>
      <c r="C5181" s="467">
        <v>19</v>
      </c>
      <c r="D5181" s="471">
        <v>14.755043125563843</v>
      </c>
      <c r="E5181" s="471">
        <v>53.676507955278439</v>
      </c>
      <c r="F5181" s="467">
        <f>'2019 Actual plus Potential'!E5180</f>
        <v>6</v>
      </c>
    </row>
    <row r="5182" spans="1:6">
      <c r="A5182" s="467">
        <v>8</v>
      </c>
      <c r="B5182" s="467">
        <v>4</v>
      </c>
      <c r="C5182" s="467">
        <v>20</v>
      </c>
      <c r="D5182" s="471">
        <v>44.761705418253911</v>
      </c>
      <c r="E5182" s="471">
        <v>15.307090088153085</v>
      </c>
      <c r="F5182" s="467">
        <f>'2019 Actual plus Potential'!E5181</f>
        <v>2</v>
      </c>
    </row>
    <row r="5183" spans="1:6">
      <c r="A5183" s="467">
        <v>8</v>
      </c>
      <c r="B5183" s="467">
        <v>4</v>
      </c>
      <c r="C5183" s="467">
        <v>21</v>
      </c>
      <c r="D5183" s="471">
        <v>60.133688554474922</v>
      </c>
      <c r="E5183" s="471">
        <v>12.552783863685228</v>
      </c>
      <c r="F5183" s="467">
        <f>'2019 Actual plus Potential'!E5182</f>
        <v>1</v>
      </c>
    </row>
    <row r="5184" spans="1:6">
      <c r="A5184" s="467">
        <v>8</v>
      </c>
      <c r="B5184" s="467">
        <v>4</v>
      </c>
      <c r="C5184" s="467">
        <v>22</v>
      </c>
      <c r="D5184" s="471">
        <v>43.487623889525388</v>
      </c>
      <c r="E5184" s="471">
        <v>0.53193076757686519</v>
      </c>
      <c r="F5184" s="467">
        <f>'2019 Actual plus Potential'!E5183</f>
        <v>0</v>
      </c>
    </row>
    <row r="5185" spans="1:6">
      <c r="A5185" s="467">
        <v>8</v>
      </c>
      <c r="B5185" s="467">
        <v>4</v>
      </c>
      <c r="C5185" s="467">
        <v>23</v>
      </c>
      <c r="D5185" s="471">
        <v>35.882434272124748</v>
      </c>
      <c r="E5185" s="471">
        <v>0.42241560954633411</v>
      </c>
      <c r="F5185" s="467">
        <f>'2019 Actual plus Potential'!E5184</f>
        <v>0</v>
      </c>
    </row>
    <row r="5186" spans="1:6">
      <c r="A5186" s="467">
        <v>8</v>
      </c>
      <c r="B5186" s="467">
        <v>4</v>
      </c>
      <c r="C5186" s="467">
        <v>24</v>
      </c>
      <c r="D5186" s="471">
        <v>37.250477642894431</v>
      </c>
      <c r="E5186" s="471">
        <v>5.1628574500107514E-2</v>
      </c>
      <c r="F5186" s="467">
        <f>'2019 Actual plus Potential'!E5185</f>
        <v>10</v>
      </c>
    </row>
    <row r="5187" spans="1:6">
      <c r="A5187" s="467">
        <v>8</v>
      </c>
      <c r="B5187" s="467">
        <v>5</v>
      </c>
      <c r="C5187" s="467">
        <v>1</v>
      </c>
      <c r="D5187" s="471">
        <v>43.139468221362151</v>
      </c>
      <c r="E5187" s="471">
        <v>0.47560868630402064</v>
      </c>
      <c r="F5187" s="467">
        <f>'2019 Actual plus Potential'!E5186</f>
        <v>13</v>
      </c>
    </row>
    <row r="5188" spans="1:6">
      <c r="A5188" s="467">
        <v>8</v>
      </c>
      <c r="B5188" s="467">
        <v>5</v>
      </c>
      <c r="C5188" s="467">
        <v>2</v>
      </c>
      <c r="D5188" s="471">
        <v>44.498006628120812</v>
      </c>
      <c r="E5188" s="471">
        <v>2.375696678133735</v>
      </c>
      <c r="F5188" s="467">
        <f>'2019 Actual plus Potential'!E5187</f>
        <v>7</v>
      </c>
    </row>
    <row r="5189" spans="1:6">
      <c r="A5189" s="467">
        <v>8</v>
      </c>
      <c r="B5189" s="467">
        <v>5</v>
      </c>
      <c r="C5189" s="467">
        <v>3</v>
      </c>
      <c r="D5189" s="471">
        <v>19.105052478600559</v>
      </c>
      <c r="E5189" s="471">
        <v>9.0569035691249198</v>
      </c>
      <c r="F5189" s="467">
        <f>'2019 Actual plus Potential'!E5188</f>
        <v>4</v>
      </c>
    </row>
    <row r="5190" spans="1:6">
      <c r="A5190" s="467">
        <v>8</v>
      </c>
      <c r="B5190" s="467">
        <v>5</v>
      </c>
      <c r="C5190" s="467">
        <v>4</v>
      </c>
      <c r="D5190" s="471">
        <v>12.661727202083664</v>
      </c>
      <c r="E5190" s="471">
        <v>18.150572941302944</v>
      </c>
      <c r="F5190" s="467">
        <f>'2019 Actual plus Potential'!E5189</f>
        <v>5</v>
      </c>
    </row>
    <row r="5191" spans="1:6">
      <c r="A5191" s="467">
        <v>8</v>
      </c>
      <c r="B5191" s="467">
        <v>5</v>
      </c>
      <c r="C5191" s="467">
        <v>5</v>
      </c>
      <c r="D5191" s="471">
        <v>30.872503346193938</v>
      </c>
      <c r="E5191" s="471">
        <v>20.808662276929692</v>
      </c>
      <c r="F5191" s="467">
        <f>'2019 Actual plus Potential'!E5190</f>
        <v>6</v>
      </c>
    </row>
    <row r="5192" spans="1:6">
      <c r="A5192" s="467">
        <v>8</v>
      </c>
      <c r="B5192" s="467">
        <v>5</v>
      </c>
      <c r="C5192" s="467">
        <v>6</v>
      </c>
      <c r="D5192" s="471">
        <v>32.710069725803969</v>
      </c>
      <c r="E5192" s="471">
        <v>27.873172221027733</v>
      </c>
      <c r="F5192" s="467">
        <f>'2019 Actual plus Potential'!E5191</f>
        <v>5</v>
      </c>
    </row>
    <row r="5193" spans="1:6">
      <c r="A5193" s="467">
        <v>8</v>
      </c>
      <c r="B5193" s="467">
        <v>5</v>
      </c>
      <c r="C5193" s="467">
        <v>7</v>
      </c>
      <c r="D5193" s="471">
        <v>22.66404238773416</v>
      </c>
      <c r="E5193" s="471">
        <v>15.432250268759406</v>
      </c>
      <c r="F5193" s="467">
        <f>'2019 Actual plus Potential'!E5192</f>
        <v>4</v>
      </c>
    </row>
    <row r="5194" spans="1:6">
      <c r="A5194" s="467">
        <v>8</v>
      </c>
      <c r="B5194" s="467">
        <v>5</v>
      </c>
      <c r="C5194" s="467">
        <v>8</v>
      </c>
      <c r="D5194" s="471">
        <v>1.2732627803703813</v>
      </c>
      <c r="E5194" s="471">
        <v>12.14053751881316</v>
      </c>
      <c r="F5194" s="467">
        <f>'2019 Actual plus Potential'!E5193</f>
        <v>5</v>
      </c>
    </row>
    <row r="5195" spans="1:6">
      <c r="A5195" s="467">
        <v>8</v>
      </c>
      <c r="B5195" s="467">
        <v>5</v>
      </c>
      <c r="C5195" s="467">
        <v>9</v>
      </c>
      <c r="D5195" s="471">
        <v>5.8764878150981997E-2</v>
      </c>
      <c r="E5195" s="471">
        <v>7.0113168673403576</v>
      </c>
      <c r="F5195" s="467">
        <f>'2019 Actual plus Potential'!E5194</f>
        <v>4</v>
      </c>
    </row>
    <row r="5196" spans="1:6">
      <c r="A5196" s="467">
        <v>8</v>
      </c>
      <c r="B5196" s="467">
        <v>5</v>
      </c>
      <c r="C5196" s="467">
        <v>10</v>
      </c>
      <c r="D5196" s="471">
        <v>1.4402712105322939E-2</v>
      </c>
      <c r="E5196" s="471">
        <v>5.645506396473877</v>
      </c>
      <c r="F5196" s="467">
        <f>'2019 Actual plus Potential'!E5195</f>
        <v>2</v>
      </c>
    </row>
    <row r="5197" spans="1:6">
      <c r="A5197" s="467">
        <v>8</v>
      </c>
      <c r="B5197" s="467">
        <v>5</v>
      </c>
      <c r="C5197" s="467">
        <v>11</v>
      </c>
      <c r="D5197" s="471">
        <v>0</v>
      </c>
      <c r="E5197" s="471">
        <v>5.4608951300795532</v>
      </c>
      <c r="F5197" s="467">
        <f>'2019 Actual plus Potential'!E5196</f>
        <v>3</v>
      </c>
    </row>
    <row r="5198" spans="1:6">
      <c r="A5198" s="467">
        <v>8</v>
      </c>
      <c r="B5198" s="467">
        <v>5</v>
      </c>
      <c r="C5198" s="467">
        <v>12</v>
      </c>
      <c r="D5198" s="471">
        <v>0.55523920550820915</v>
      </c>
      <c r="E5198" s="471">
        <v>2.2082949365727798</v>
      </c>
      <c r="F5198" s="467">
        <f>'2019 Actual plus Potential'!E5197</f>
        <v>4</v>
      </c>
    </row>
    <row r="5199" spans="1:6">
      <c r="A5199" s="467">
        <v>8</v>
      </c>
      <c r="B5199" s="467">
        <v>5</v>
      </c>
      <c r="C5199" s="467">
        <v>13</v>
      </c>
      <c r="D5199" s="471">
        <v>3.4915127331362905</v>
      </c>
      <c r="E5199" s="471">
        <v>1.4847126424424855</v>
      </c>
      <c r="F5199" s="467">
        <f>'2019 Actual plus Potential'!E5198</f>
        <v>5</v>
      </c>
    </row>
    <row r="5200" spans="1:6">
      <c r="A5200" s="467">
        <v>8</v>
      </c>
      <c r="B5200" s="467">
        <v>5</v>
      </c>
      <c r="C5200" s="467">
        <v>14</v>
      </c>
      <c r="D5200" s="471">
        <v>3.4212617597431141</v>
      </c>
      <c r="E5200" s="471">
        <v>1.3493831971619006</v>
      </c>
      <c r="F5200" s="467">
        <f>'2019 Actual plus Potential'!E5199</f>
        <v>5</v>
      </c>
    </row>
    <row r="5201" spans="1:6">
      <c r="A5201" s="467">
        <v>8</v>
      </c>
      <c r="B5201" s="467">
        <v>5</v>
      </c>
      <c r="C5201" s="467">
        <v>15</v>
      </c>
      <c r="D5201" s="471">
        <v>9.8607121277242609</v>
      </c>
      <c r="E5201" s="471">
        <v>3.9597552139324876</v>
      </c>
      <c r="F5201" s="467">
        <f>'2019 Actual plus Potential'!E5200</f>
        <v>5</v>
      </c>
    </row>
    <row r="5202" spans="1:6">
      <c r="A5202" s="467">
        <v>8</v>
      </c>
      <c r="B5202" s="467">
        <v>5</v>
      </c>
      <c r="C5202" s="467">
        <v>16</v>
      </c>
      <c r="D5202" s="471">
        <v>9.2490531004334819</v>
      </c>
      <c r="E5202" s="471">
        <v>3.8369417867125351</v>
      </c>
      <c r="F5202" s="467">
        <f>'2019 Actual plus Potential'!E5201</f>
        <v>1</v>
      </c>
    </row>
    <row r="5203" spans="1:6">
      <c r="A5203" s="467">
        <v>8</v>
      </c>
      <c r="B5203" s="467">
        <v>5</v>
      </c>
      <c r="C5203" s="467">
        <v>17</v>
      </c>
      <c r="D5203" s="471">
        <v>13.459767000013837</v>
      </c>
      <c r="E5203" s="471">
        <v>8.7228823371318001</v>
      </c>
      <c r="F5203" s="467">
        <f>'2019 Actual plus Potential'!E5202</f>
        <v>3</v>
      </c>
    </row>
    <row r="5204" spans="1:6">
      <c r="A5204" s="467">
        <v>8</v>
      </c>
      <c r="B5204" s="467">
        <v>5</v>
      </c>
      <c r="C5204" s="467">
        <v>18</v>
      </c>
      <c r="D5204" s="471">
        <v>18.826607810000535</v>
      </c>
      <c r="E5204" s="471">
        <v>32.261601053536872</v>
      </c>
      <c r="F5204" s="467">
        <f>'2019 Actual plus Potential'!E5203</f>
        <v>2</v>
      </c>
    </row>
    <row r="5205" spans="1:6">
      <c r="A5205" s="467">
        <v>8</v>
      </c>
      <c r="B5205" s="467">
        <v>5</v>
      </c>
      <c r="C5205" s="467">
        <v>19</v>
      </c>
      <c r="D5205" s="471">
        <v>15.217009030142428</v>
      </c>
      <c r="E5205" s="471">
        <v>71.55876875940659</v>
      </c>
      <c r="F5205" s="467">
        <f>'2019 Actual plus Potential'!E5204</f>
        <v>0</v>
      </c>
    </row>
    <row r="5206" spans="1:6">
      <c r="A5206" s="467">
        <v>8</v>
      </c>
      <c r="B5206" s="467">
        <v>5</v>
      </c>
      <c r="C5206" s="467">
        <v>20</v>
      </c>
      <c r="D5206" s="471">
        <v>18.165274435522118</v>
      </c>
      <c r="E5206" s="471">
        <v>76.204558213287456</v>
      </c>
      <c r="F5206" s="467">
        <f>'2019 Actual plus Potential'!E5205</f>
        <v>0</v>
      </c>
    </row>
    <row r="5207" spans="1:6">
      <c r="A5207" s="467">
        <v>8</v>
      </c>
      <c r="B5207" s="467">
        <v>5</v>
      </c>
      <c r="C5207" s="467">
        <v>21</v>
      </c>
      <c r="D5207" s="471">
        <v>37.319334699856185</v>
      </c>
      <c r="E5207" s="471">
        <v>97.671875940657912</v>
      </c>
      <c r="F5207" s="467">
        <f>'2019 Actual plus Potential'!E5206</f>
        <v>0</v>
      </c>
    </row>
    <row r="5208" spans="1:6">
      <c r="A5208" s="467">
        <v>8</v>
      </c>
      <c r="B5208" s="467">
        <v>5</v>
      </c>
      <c r="C5208" s="467">
        <v>22</v>
      </c>
      <c r="D5208" s="471">
        <v>55.230241619169092</v>
      </c>
      <c r="E5208" s="471">
        <v>69.203410610621376</v>
      </c>
      <c r="F5208" s="467">
        <f>'2019 Actual plus Potential'!E5207</f>
        <v>0</v>
      </c>
    </row>
    <row r="5209" spans="1:6">
      <c r="A5209" s="467">
        <v>8</v>
      </c>
      <c r="B5209" s="467">
        <v>5</v>
      </c>
      <c r="C5209" s="467">
        <v>23</v>
      </c>
      <c r="D5209" s="471">
        <v>125.52223674677333</v>
      </c>
      <c r="E5209" s="471">
        <v>7.7122138787357564</v>
      </c>
      <c r="F5209" s="467">
        <f>'2019 Actual plus Potential'!E5208</f>
        <v>0</v>
      </c>
    </row>
    <row r="5210" spans="1:6">
      <c r="A5210" s="467">
        <v>8</v>
      </c>
      <c r="B5210" s="467">
        <v>5</v>
      </c>
      <c r="C5210" s="467">
        <v>24</v>
      </c>
      <c r="D5210" s="471">
        <v>81.587740696838011</v>
      </c>
      <c r="E5210" s="471">
        <v>9.3213044506557718</v>
      </c>
      <c r="F5210" s="467">
        <f>'2019 Actual plus Potential'!E5209</f>
        <v>0</v>
      </c>
    </row>
    <row r="5211" spans="1:6">
      <c r="A5211" s="467">
        <v>8</v>
      </c>
      <c r="B5211" s="467">
        <v>6</v>
      </c>
      <c r="C5211" s="467">
        <v>1</v>
      </c>
      <c r="D5211" s="471">
        <v>133.68409060250769</v>
      </c>
      <c r="E5211" s="471">
        <v>3.2768499784992482</v>
      </c>
      <c r="F5211" s="467">
        <f>'2019 Actual plus Potential'!E5210</f>
        <v>0</v>
      </c>
    </row>
    <row r="5212" spans="1:6">
      <c r="A5212" s="467">
        <v>8</v>
      </c>
      <c r="B5212" s="467">
        <v>6</v>
      </c>
      <c r="C5212" s="467">
        <v>2</v>
      </c>
      <c r="D5212" s="471">
        <v>144</v>
      </c>
      <c r="E5212" s="471">
        <v>8.2879507095248339</v>
      </c>
      <c r="F5212" s="467">
        <f>'2019 Actual plus Potential'!E5211</f>
        <v>0</v>
      </c>
    </row>
    <row r="5213" spans="1:6">
      <c r="A5213" s="467">
        <v>8</v>
      </c>
      <c r="B5213" s="467">
        <v>6</v>
      </c>
      <c r="C5213" s="467">
        <v>3</v>
      </c>
      <c r="D5213" s="471">
        <v>139.75174058978692</v>
      </c>
      <c r="E5213" s="471">
        <v>4.3954690926682431</v>
      </c>
      <c r="F5213" s="467">
        <f>'2019 Actual plus Potential'!E5212</f>
        <v>0</v>
      </c>
    </row>
    <row r="5214" spans="1:6">
      <c r="A5214" s="467">
        <v>8</v>
      </c>
      <c r="B5214" s="467">
        <v>6</v>
      </c>
      <c r="C5214" s="467">
        <v>4</v>
      </c>
      <c r="D5214" s="471">
        <v>101.25831703189307</v>
      </c>
      <c r="E5214" s="471">
        <v>20.542696893141262</v>
      </c>
      <c r="F5214" s="467">
        <f>'2019 Actual plus Potential'!E5213</f>
        <v>0</v>
      </c>
    </row>
    <row r="5215" spans="1:6">
      <c r="A5215" s="467">
        <v>8</v>
      </c>
      <c r="B5215" s="467">
        <v>6</v>
      </c>
      <c r="C5215" s="467">
        <v>5</v>
      </c>
      <c r="D5215" s="471">
        <v>143.87898767903982</v>
      </c>
      <c r="E5215" s="471">
        <v>22.802620404214149</v>
      </c>
      <c r="F5215" s="467">
        <f>'2019 Actual plus Potential'!E5214</f>
        <v>1</v>
      </c>
    </row>
    <row r="5216" spans="1:6">
      <c r="A5216" s="467">
        <v>8</v>
      </c>
      <c r="B5216" s="467">
        <v>6</v>
      </c>
      <c r="C5216" s="467">
        <v>6</v>
      </c>
      <c r="D5216" s="471">
        <v>95.045836913817197</v>
      </c>
      <c r="E5216" s="471">
        <v>22.260520371963015</v>
      </c>
      <c r="F5216" s="467">
        <f>'2019 Actual plus Potential'!E5215</f>
        <v>0</v>
      </c>
    </row>
    <row r="5217" spans="1:6">
      <c r="A5217" s="467">
        <v>8</v>
      </c>
      <c r="B5217" s="467">
        <v>6</v>
      </c>
      <c r="C5217" s="467">
        <v>7</v>
      </c>
      <c r="D5217" s="471">
        <v>74.491412953162936</v>
      </c>
      <c r="E5217" s="471">
        <v>49.514931950118253</v>
      </c>
      <c r="F5217" s="467">
        <f>'2019 Actual plus Potential'!E5216</f>
        <v>0</v>
      </c>
    </row>
    <row r="5218" spans="1:6">
      <c r="A5218" s="467">
        <v>8</v>
      </c>
      <c r="B5218" s="467">
        <v>6</v>
      </c>
      <c r="C5218" s="467">
        <v>8</v>
      </c>
      <c r="D5218" s="471">
        <v>50.202832667027508</v>
      </c>
      <c r="E5218" s="471">
        <v>30.04626585680499</v>
      </c>
      <c r="F5218" s="467">
        <f>'2019 Actual plus Potential'!E5217</f>
        <v>0</v>
      </c>
    </row>
    <row r="5219" spans="1:6">
      <c r="A5219" s="467">
        <v>8</v>
      </c>
      <c r="B5219" s="467">
        <v>6</v>
      </c>
      <c r="C5219" s="467">
        <v>9</v>
      </c>
      <c r="D5219" s="471">
        <v>27.362585105376613</v>
      </c>
      <c r="E5219" s="471">
        <v>12.206246613631476</v>
      </c>
      <c r="F5219" s="467">
        <f>'2019 Actual plus Potential'!E5218</f>
        <v>0</v>
      </c>
    </row>
    <row r="5220" spans="1:6">
      <c r="A5220" s="467">
        <v>8</v>
      </c>
      <c r="B5220" s="467">
        <v>6</v>
      </c>
      <c r="C5220" s="467">
        <v>10</v>
      </c>
      <c r="D5220" s="471">
        <v>11.488495786164053</v>
      </c>
      <c r="E5220" s="471">
        <v>21.184142818748654</v>
      </c>
      <c r="F5220" s="467">
        <f>'2019 Actual plus Potential'!E5219</f>
        <v>0</v>
      </c>
    </row>
    <row r="5221" spans="1:6">
      <c r="A5221" s="467">
        <v>8</v>
      </c>
      <c r="B5221" s="467">
        <v>6</v>
      </c>
      <c r="C5221" s="467">
        <v>11</v>
      </c>
      <c r="D5221" s="471">
        <v>8.9185866670228897</v>
      </c>
      <c r="E5221" s="471">
        <v>50.932370995484845</v>
      </c>
      <c r="F5221" s="467">
        <f>'2019 Actual plus Potential'!E5220</f>
        <v>0</v>
      </c>
    </row>
    <row r="5222" spans="1:6">
      <c r="A5222" s="467">
        <v>8</v>
      </c>
      <c r="B5222" s="467">
        <v>6</v>
      </c>
      <c r="C5222" s="467">
        <v>12</v>
      </c>
      <c r="D5222" s="471">
        <v>4.0729836014663485</v>
      </c>
      <c r="E5222" s="471">
        <v>66.142461943668025</v>
      </c>
      <c r="F5222" s="467">
        <f>'2019 Actual plus Potential'!E5221</f>
        <v>0</v>
      </c>
    </row>
    <row r="5223" spans="1:6">
      <c r="A5223" s="467">
        <v>8</v>
      </c>
      <c r="B5223" s="467">
        <v>6</v>
      </c>
      <c r="C5223" s="467">
        <v>13</v>
      </c>
      <c r="D5223" s="471">
        <v>5.4223036709184544</v>
      </c>
      <c r="E5223" s="471">
        <v>76.813931842614494</v>
      </c>
      <c r="F5223" s="467">
        <f>'2019 Actual plus Potential'!E5222</f>
        <v>0</v>
      </c>
    </row>
    <row r="5224" spans="1:6">
      <c r="A5224" s="467">
        <v>8</v>
      </c>
      <c r="B5224" s="467">
        <v>6</v>
      </c>
      <c r="C5224" s="467">
        <v>14</v>
      </c>
      <c r="D5224" s="471">
        <v>10.000505990457109</v>
      </c>
      <c r="E5224" s="471">
        <v>50.067201247043648</v>
      </c>
      <c r="F5224" s="467">
        <f>'2019 Actual plus Potential'!E5223</f>
        <v>1</v>
      </c>
    </row>
    <row r="5225" spans="1:6">
      <c r="A5225" s="467">
        <v>8</v>
      </c>
      <c r="B5225" s="467">
        <v>6</v>
      </c>
      <c r="C5225" s="467">
        <v>15</v>
      </c>
      <c r="D5225" s="471">
        <v>9.653286480947509</v>
      </c>
      <c r="E5225" s="471">
        <v>27.593126316921094</v>
      </c>
      <c r="F5225" s="467">
        <f>'2019 Actual plus Potential'!E5224</f>
        <v>1</v>
      </c>
    </row>
    <row r="5226" spans="1:6">
      <c r="A5226" s="467">
        <v>8</v>
      </c>
      <c r="B5226" s="467">
        <v>6</v>
      </c>
      <c r="C5226" s="467">
        <v>16</v>
      </c>
      <c r="D5226" s="471">
        <v>14.121270063334967</v>
      </c>
      <c r="E5226" s="471">
        <v>12.815620242958506</v>
      </c>
      <c r="F5226" s="467">
        <f>'2019 Actual plus Potential'!E5225</f>
        <v>4</v>
      </c>
    </row>
    <row r="5227" spans="1:6">
      <c r="A5227" s="467">
        <v>8</v>
      </c>
      <c r="B5227" s="467">
        <v>6</v>
      </c>
      <c r="C5227" s="467">
        <v>17</v>
      </c>
      <c r="D5227" s="471">
        <v>9.4271161514633555</v>
      </c>
      <c r="E5227" s="471">
        <v>4.1600115029026021</v>
      </c>
      <c r="F5227" s="467">
        <f>'2019 Actual plus Potential'!E5226</f>
        <v>3</v>
      </c>
    </row>
    <row r="5228" spans="1:6">
      <c r="A5228" s="467">
        <v>8</v>
      </c>
      <c r="B5228" s="467">
        <v>6</v>
      </c>
      <c r="C5228" s="467">
        <v>18</v>
      </c>
      <c r="D5228" s="471">
        <v>8.4763358714682138</v>
      </c>
      <c r="E5228" s="471">
        <v>9.3987473124059342</v>
      </c>
      <c r="F5228" s="467">
        <f>'2019 Actual plus Potential'!E5227</f>
        <v>3</v>
      </c>
    </row>
    <row r="5229" spans="1:6">
      <c r="A5229" s="467">
        <v>8</v>
      </c>
      <c r="B5229" s="467">
        <v>6</v>
      </c>
      <c r="C5229" s="467">
        <v>19</v>
      </c>
      <c r="D5229" s="471">
        <v>22.09703056875297</v>
      </c>
      <c r="E5229" s="471">
        <v>13.701910771877017</v>
      </c>
      <c r="F5229" s="467">
        <f>'2019 Actual plus Potential'!E5228</f>
        <v>2</v>
      </c>
    </row>
    <row r="5230" spans="1:6">
      <c r="A5230" s="467">
        <v>8</v>
      </c>
      <c r="B5230" s="467">
        <v>6</v>
      </c>
      <c r="C5230" s="467">
        <v>20</v>
      </c>
      <c r="D5230" s="471">
        <v>18.15265782318156</v>
      </c>
      <c r="E5230" s="471">
        <v>24.487589335626748</v>
      </c>
      <c r="F5230" s="467">
        <f>'2019 Actual plus Potential'!E5229</f>
        <v>0</v>
      </c>
    </row>
    <row r="5231" spans="1:6">
      <c r="A5231" s="467">
        <v>8</v>
      </c>
      <c r="B5231" s="467">
        <v>6</v>
      </c>
      <c r="C5231" s="467">
        <v>21</v>
      </c>
      <c r="D5231" s="471">
        <v>23.431378156446169</v>
      </c>
      <c r="E5231" s="471">
        <v>50.140732853149864</v>
      </c>
      <c r="F5231" s="467">
        <f>'2019 Actual plus Potential'!E5230</f>
        <v>3</v>
      </c>
    </row>
    <row r="5232" spans="1:6">
      <c r="A5232" s="467">
        <v>8</v>
      </c>
      <c r="B5232" s="467">
        <v>6</v>
      </c>
      <c r="C5232" s="467">
        <v>22</v>
      </c>
      <c r="D5232" s="471">
        <v>25.572832086560819</v>
      </c>
      <c r="E5232" s="471">
        <v>74.870037787572556</v>
      </c>
      <c r="F5232" s="467">
        <f>'2019 Actual plus Potential'!E5231</f>
        <v>6</v>
      </c>
    </row>
    <row r="5233" spans="1:6">
      <c r="A5233" s="467">
        <v>8</v>
      </c>
      <c r="B5233" s="467">
        <v>6</v>
      </c>
      <c r="C5233" s="467">
        <v>23</v>
      </c>
      <c r="D5233" s="471">
        <v>70.219567107768356</v>
      </c>
      <c r="E5233" s="471">
        <v>52.469494463556224</v>
      </c>
      <c r="F5233" s="467">
        <f>'2019 Actual plus Potential'!E5232</f>
        <v>4</v>
      </c>
    </row>
    <row r="5234" spans="1:6">
      <c r="A5234" s="467">
        <v>8</v>
      </c>
      <c r="B5234" s="467">
        <v>6</v>
      </c>
      <c r="C5234" s="467">
        <v>24</v>
      </c>
      <c r="D5234" s="471">
        <v>87.794173424824123</v>
      </c>
      <c r="E5234" s="471">
        <v>46.120744302300594</v>
      </c>
      <c r="F5234" s="467">
        <f>'2019 Actual plus Potential'!E5233</f>
        <v>1</v>
      </c>
    </row>
    <row r="5235" spans="1:6">
      <c r="A5235" s="467">
        <v>8</v>
      </c>
      <c r="B5235" s="467">
        <v>7</v>
      </c>
      <c r="C5235" s="467">
        <v>1</v>
      </c>
      <c r="D5235" s="471">
        <v>90.886652162509975</v>
      </c>
      <c r="E5235" s="471">
        <v>61.599929638787358</v>
      </c>
      <c r="F5235" s="467">
        <f>'2019 Actual plus Potential'!E5234</f>
        <v>0</v>
      </c>
    </row>
    <row r="5236" spans="1:6">
      <c r="A5236" s="467">
        <v>8</v>
      </c>
      <c r="B5236" s="467">
        <v>7</v>
      </c>
      <c r="C5236" s="467">
        <v>2</v>
      </c>
      <c r="D5236" s="471">
        <v>82.27820941494835</v>
      </c>
      <c r="E5236" s="471">
        <v>37.86017238228338</v>
      </c>
      <c r="F5236" s="467">
        <f>'2019 Actual plus Potential'!E5235</f>
        <v>0</v>
      </c>
    </row>
    <row r="5237" spans="1:6">
      <c r="A5237" s="467">
        <v>8</v>
      </c>
      <c r="B5237" s="467">
        <v>7</v>
      </c>
      <c r="C5237" s="467">
        <v>3</v>
      </c>
      <c r="D5237" s="471">
        <v>99.068335561320922</v>
      </c>
      <c r="E5237" s="471">
        <v>38.855978069232421</v>
      </c>
      <c r="F5237" s="467">
        <f>'2019 Actual plus Potential'!E5236</f>
        <v>0</v>
      </c>
    </row>
    <row r="5238" spans="1:6">
      <c r="A5238" s="467">
        <v>8</v>
      </c>
      <c r="B5238" s="467">
        <v>7</v>
      </c>
      <c r="C5238" s="467">
        <v>4</v>
      </c>
      <c r="D5238" s="471">
        <v>112.92055103543514</v>
      </c>
      <c r="E5238" s="471">
        <v>44.925464577510212</v>
      </c>
      <c r="F5238" s="467">
        <f>'2019 Actual plus Potential'!E5237</f>
        <v>0</v>
      </c>
    </row>
    <row r="5239" spans="1:6">
      <c r="A5239" s="467">
        <v>8</v>
      </c>
      <c r="B5239" s="467">
        <v>7</v>
      </c>
      <c r="C5239" s="467">
        <v>5</v>
      </c>
      <c r="D5239" s="471">
        <v>77.555425869330037</v>
      </c>
      <c r="E5239" s="471">
        <v>25.610119705439686</v>
      </c>
      <c r="F5239" s="467">
        <f>'2019 Actual plus Potential'!E5238</f>
        <v>0</v>
      </c>
    </row>
    <row r="5240" spans="1:6">
      <c r="A5240" s="467">
        <v>8</v>
      </c>
      <c r="B5240" s="467">
        <v>7</v>
      </c>
      <c r="C5240" s="467">
        <v>6</v>
      </c>
      <c r="D5240" s="471">
        <v>87.513434598268418</v>
      </c>
      <c r="E5240" s="471">
        <v>5.9286813050956777</v>
      </c>
      <c r="F5240" s="467">
        <f>'2019 Actual plus Potential'!E5239</f>
        <v>0</v>
      </c>
    </row>
    <row r="5241" spans="1:6">
      <c r="A5241" s="467">
        <v>8</v>
      </c>
      <c r="B5241" s="467">
        <v>7</v>
      </c>
      <c r="C5241" s="467">
        <v>7</v>
      </c>
      <c r="D5241" s="471">
        <v>50.255088619707486</v>
      </c>
      <c r="E5241" s="471">
        <v>7.2053151472801549</v>
      </c>
      <c r="F5241" s="467">
        <f>'2019 Actual plus Potential'!E5240</f>
        <v>5</v>
      </c>
    </row>
    <row r="5242" spans="1:6">
      <c r="A5242" s="467">
        <v>8</v>
      </c>
      <c r="B5242" s="467">
        <v>7</v>
      </c>
      <c r="C5242" s="467">
        <v>8</v>
      </c>
      <c r="D5242" s="471">
        <v>80.624842797595377</v>
      </c>
      <c r="E5242" s="471">
        <v>16.683852074822621</v>
      </c>
      <c r="F5242" s="467">
        <f>'2019 Actual plus Potential'!E5241</f>
        <v>19</v>
      </c>
    </row>
    <row r="5243" spans="1:6">
      <c r="A5243" s="467">
        <v>8</v>
      </c>
      <c r="B5243" s="467">
        <v>7</v>
      </c>
      <c r="C5243" s="467">
        <v>9</v>
      </c>
      <c r="D5243" s="471">
        <v>89.931346767431236</v>
      </c>
      <c r="E5243" s="471">
        <v>16.392072403784134</v>
      </c>
      <c r="F5243" s="467">
        <f>'2019 Actual plus Potential'!E5242</f>
        <v>14</v>
      </c>
    </row>
    <row r="5244" spans="1:6">
      <c r="A5244" s="467">
        <v>8</v>
      </c>
      <c r="B5244" s="467">
        <v>7</v>
      </c>
      <c r="C5244" s="467">
        <v>10</v>
      </c>
      <c r="D5244" s="471">
        <v>84.210257803590864</v>
      </c>
      <c r="E5244" s="471">
        <v>15.397048967963878</v>
      </c>
      <c r="F5244" s="467">
        <f>'2019 Actual plus Potential'!E5243</f>
        <v>9</v>
      </c>
    </row>
    <row r="5245" spans="1:6">
      <c r="A5245" s="467">
        <v>8</v>
      </c>
      <c r="B5245" s="467">
        <v>7</v>
      </c>
      <c r="C5245" s="467">
        <v>11</v>
      </c>
      <c r="D5245" s="471">
        <v>36.362440338246287</v>
      </c>
      <c r="E5245" s="471">
        <v>23.343155934207697</v>
      </c>
      <c r="F5245" s="467">
        <f>'2019 Actual plus Potential'!E5244</f>
        <v>8</v>
      </c>
    </row>
    <row r="5246" spans="1:6">
      <c r="A5246" s="467">
        <v>8</v>
      </c>
      <c r="B5246" s="467">
        <v>7</v>
      </c>
      <c r="C5246" s="467">
        <v>12</v>
      </c>
      <c r="D5246" s="471">
        <v>27.714196165780407</v>
      </c>
      <c r="E5246" s="471">
        <v>25.188486347022145</v>
      </c>
      <c r="F5246" s="467">
        <f>'2019 Actual plus Potential'!E5245</f>
        <v>6</v>
      </c>
    </row>
    <row r="5247" spans="1:6">
      <c r="A5247" s="467">
        <v>8</v>
      </c>
      <c r="B5247" s="467">
        <v>7</v>
      </c>
      <c r="C5247" s="467">
        <v>13</v>
      </c>
      <c r="D5247" s="471">
        <v>39.269777155448466</v>
      </c>
      <c r="E5247" s="471">
        <v>19.67126913566975</v>
      </c>
      <c r="F5247" s="467">
        <f>'2019 Actual plus Potential'!E5246</f>
        <v>5</v>
      </c>
    </row>
    <row r="5248" spans="1:6">
      <c r="A5248" s="467">
        <v>8</v>
      </c>
      <c r="B5248" s="467">
        <v>7</v>
      </c>
      <c r="C5248" s="467">
        <v>14</v>
      </c>
      <c r="D5248" s="471">
        <v>53.708322398478209</v>
      </c>
      <c r="E5248" s="471">
        <v>22.176037250053749</v>
      </c>
      <c r="F5248" s="467">
        <f>'2019 Actual plus Potential'!E5247</f>
        <v>6</v>
      </c>
    </row>
    <row r="5249" spans="1:6">
      <c r="A5249" s="467">
        <v>8</v>
      </c>
      <c r="B5249" s="467">
        <v>7</v>
      </c>
      <c r="C5249" s="467">
        <v>15</v>
      </c>
      <c r="D5249" s="471">
        <v>75.471600954476926</v>
      </c>
      <c r="E5249" s="471">
        <v>27.75192329606536</v>
      </c>
      <c r="F5249" s="467">
        <f>'2019 Actual plus Potential'!E5248</f>
        <v>6</v>
      </c>
    </row>
    <row r="5250" spans="1:6">
      <c r="A5250" s="467">
        <v>8</v>
      </c>
      <c r="B5250" s="467">
        <v>7</v>
      </c>
      <c r="C5250" s="467">
        <v>16</v>
      </c>
      <c r="D5250" s="471">
        <v>69.955980853330246</v>
      </c>
      <c r="E5250" s="471">
        <v>15.01374591485702</v>
      </c>
      <c r="F5250" s="467">
        <f>'2019 Actual plus Potential'!E5249</f>
        <v>8</v>
      </c>
    </row>
    <row r="5251" spans="1:6">
      <c r="A5251" s="467">
        <v>8</v>
      </c>
      <c r="B5251" s="467">
        <v>7</v>
      </c>
      <c r="C5251" s="467">
        <v>17</v>
      </c>
      <c r="D5251" s="471">
        <v>54.827885904387202</v>
      </c>
      <c r="E5251" s="471">
        <v>11.723597667168351</v>
      </c>
      <c r="F5251" s="467">
        <f>'2019 Actual plus Potential'!E5250</f>
        <v>7</v>
      </c>
    </row>
    <row r="5252" spans="1:6">
      <c r="A5252" s="467">
        <v>8</v>
      </c>
      <c r="B5252" s="467">
        <v>7</v>
      </c>
      <c r="C5252" s="467">
        <v>18</v>
      </c>
      <c r="D5252" s="471">
        <v>71.445794141847713</v>
      </c>
      <c r="E5252" s="471">
        <v>19.59147952053322</v>
      </c>
      <c r="F5252" s="467">
        <f>'2019 Actual plus Potential'!E5251</f>
        <v>4</v>
      </c>
    </row>
    <row r="5253" spans="1:6">
      <c r="A5253" s="467">
        <v>8</v>
      </c>
      <c r="B5253" s="467">
        <v>7</v>
      </c>
      <c r="C5253" s="467">
        <v>19</v>
      </c>
      <c r="D5253" s="471">
        <v>93.402568863612458</v>
      </c>
      <c r="E5253" s="471">
        <v>32.389107987529563</v>
      </c>
      <c r="F5253" s="467">
        <f>'2019 Actual plus Potential'!E5252</f>
        <v>3</v>
      </c>
    </row>
    <row r="5254" spans="1:6">
      <c r="A5254" s="467">
        <v>8</v>
      </c>
      <c r="B5254" s="467">
        <v>7</v>
      </c>
      <c r="C5254" s="467">
        <v>20</v>
      </c>
      <c r="D5254" s="471">
        <v>104.78300380535474</v>
      </c>
      <c r="E5254" s="471">
        <v>68.899897172651052</v>
      </c>
      <c r="F5254" s="467">
        <f>'2019 Actual plus Potential'!E5253</f>
        <v>4</v>
      </c>
    </row>
    <row r="5255" spans="1:6">
      <c r="A5255" s="467">
        <v>8</v>
      </c>
      <c r="B5255" s="467">
        <v>7</v>
      </c>
      <c r="C5255" s="467">
        <v>21</v>
      </c>
      <c r="D5255" s="471">
        <v>101.31699546174752</v>
      </c>
      <c r="E5255" s="471">
        <v>79.978137658568059</v>
      </c>
      <c r="F5255" s="467">
        <f>'2019 Actual plus Potential'!E5254</f>
        <v>2</v>
      </c>
    </row>
    <row r="5256" spans="1:6">
      <c r="A5256" s="467">
        <v>8</v>
      </c>
      <c r="B5256" s="467">
        <v>7</v>
      </c>
      <c r="C5256" s="467">
        <v>22</v>
      </c>
      <c r="D5256" s="471">
        <v>99.642110365532645</v>
      </c>
      <c r="E5256" s="471">
        <v>71.849766179316276</v>
      </c>
      <c r="F5256" s="467">
        <f>'2019 Actual plus Potential'!E5255</f>
        <v>28</v>
      </c>
    </row>
    <row r="5257" spans="1:6">
      <c r="A5257" s="467">
        <v>8</v>
      </c>
      <c r="B5257" s="467">
        <v>7</v>
      </c>
      <c r="C5257" s="467">
        <v>23</v>
      </c>
      <c r="D5257" s="471">
        <v>101.15655375819452</v>
      </c>
      <c r="E5257" s="471">
        <v>71.028402494087288</v>
      </c>
      <c r="F5257" s="467">
        <f>'2019 Actual plus Potential'!E5256</f>
        <v>49</v>
      </c>
    </row>
    <row r="5258" spans="1:6">
      <c r="A5258" s="467">
        <v>8</v>
      </c>
      <c r="B5258" s="467">
        <v>7</v>
      </c>
      <c r="C5258" s="467">
        <v>24</v>
      </c>
      <c r="D5258" s="471">
        <v>95.640473261546234</v>
      </c>
      <c r="E5258" s="471">
        <v>67.757028273489567</v>
      </c>
      <c r="F5258" s="467">
        <f>'2019 Actual plus Potential'!E5257</f>
        <v>40</v>
      </c>
    </row>
    <row r="5259" spans="1:6">
      <c r="A5259" s="467">
        <v>8</v>
      </c>
      <c r="B5259" s="467">
        <v>8</v>
      </c>
      <c r="C5259" s="467">
        <v>1</v>
      </c>
      <c r="D5259" s="471">
        <v>116.75920494670362</v>
      </c>
      <c r="E5259" s="471">
        <v>42.520042356482485</v>
      </c>
      <c r="F5259" s="467">
        <f>'2019 Actual plus Potential'!E5258</f>
        <v>35</v>
      </c>
    </row>
    <row r="5260" spans="1:6">
      <c r="A5260" s="467">
        <v>8</v>
      </c>
      <c r="B5260" s="467">
        <v>8</v>
      </c>
      <c r="C5260" s="467">
        <v>2</v>
      </c>
      <c r="D5260" s="471">
        <v>111.73298884224828</v>
      </c>
      <c r="E5260" s="471">
        <v>25.034382874650614</v>
      </c>
      <c r="F5260" s="467">
        <f>'2019 Actual plus Potential'!E5259</f>
        <v>25</v>
      </c>
    </row>
    <row r="5261" spans="1:6">
      <c r="A5261" s="467">
        <v>8</v>
      </c>
      <c r="B5261" s="467">
        <v>8</v>
      </c>
      <c r="C5261" s="467">
        <v>3</v>
      </c>
      <c r="D5261" s="471">
        <v>95.560288683070368</v>
      </c>
      <c r="E5261" s="471">
        <v>23.882126961943669</v>
      </c>
      <c r="F5261" s="467">
        <f>'2019 Actual plus Potential'!E5260</f>
        <v>18</v>
      </c>
    </row>
    <row r="5262" spans="1:6">
      <c r="A5262" s="467">
        <v>8</v>
      </c>
      <c r="B5262" s="467">
        <v>8</v>
      </c>
      <c r="C5262" s="467">
        <v>4</v>
      </c>
      <c r="D5262" s="471">
        <v>86.397617169721997</v>
      </c>
      <c r="E5262" s="471">
        <v>28.557641958718555</v>
      </c>
      <c r="F5262" s="467">
        <f>'2019 Actual plus Potential'!E5261</f>
        <v>15</v>
      </c>
    </row>
    <row r="5263" spans="1:6">
      <c r="A5263" s="467">
        <v>8</v>
      </c>
      <c r="B5263" s="467">
        <v>8</v>
      </c>
      <c r="C5263" s="467">
        <v>5</v>
      </c>
      <c r="D5263" s="471">
        <v>106.07091809927772</v>
      </c>
      <c r="E5263" s="471">
        <v>26.106066921092239</v>
      </c>
      <c r="F5263" s="467">
        <f>'2019 Actual plus Potential'!E5262</f>
        <v>10</v>
      </c>
    </row>
    <row r="5264" spans="1:6">
      <c r="A5264" s="467">
        <v>8</v>
      </c>
      <c r="B5264" s="467">
        <v>8</v>
      </c>
      <c r="C5264" s="467">
        <v>6</v>
      </c>
      <c r="D5264" s="471">
        <v>114.68217278505472</v>
      </c>
      <c r="E5264" s="471">
        <v>21.696517308105783</v>
      </c>
      <c r="F5264" s="467">
        <f>'2019 Actual plus Potential'!E5263</f>
        <v>5</v>
      </c>
    </row>
    <row r="5265" spans="1:6">
      <c r="A5265" s="467">
        <v>8</v>
      </c>
      <c r="B5265" s="467">
        <v>8</v>
      </c>
      <c r="C5265" s="467">
        <v>7</v>
      </c>
      <c r="D5265" s="471">
        <v>46.439668894852105</v>
      </c>
      <c r="E5265" s="471">
        <v>8.4960295097828418</v>
      </c>
      <c r="F5265" s="467">
        <f>'2019 Actual plus Potential'!E5264</f>
        <v>10</v>
      </c>
    </row>
    <row r="5266" spans="1:6">
      <c r="A5266" s="467">
        <v>8</v>
      </c>
      <c r="B5266" s="467">
        <v>8</v>
      </c>
      <c r="C5266" s="467">
        <v>8</v>
      </c>
      <c r="D5266" s="471">
        <v>30.443323308938918</v>
      </c>
      <c r="E5266" s="471">
        <v>11.057901956568481</v>
      </c>
      <c r="F5266" s="467">
        <f>'2019 Actual plus Potential'!E5265</f>
        <v>16</v>
      </c>
    </row>
    <row r="5267" spans="1:6">
      <c r="A5267" s="467">
        <v>8</v>
      </c>
      <c r="B5267" s="467">
        <v>8</v>
      </c>
      <c r="C5267" s="467">
        <v>9</v>
      </c>
      <c r="D5267" s="471">
        <v>47.456875884241306</v>
      </c>
      <c r="E5267" s="471">
        <v>13.320954472156524</v>
      </c>
      <c r="F5267" s="467">
        <f>'2019 Actual plus Potential'!E5266</f>
        <v>5</v>
      </c>
    </row>
    <row r="5268" spans="1:6">
      <c r="A5268" s="467">
        <v>8</v>
      </c>
      <c r="B5268" s="467">
        <v>8</v>
      </c>
      <c r="C5268" s="467">
        <v>10</v>
      </c>
      <c r="D5268" s="471">
        <v>40.868659989034555</v>
      </c>
      <c r="E5268" s="471">
        <v>11.421648731455599</v>
      </c>
      <c r="F5268" s="467">
        <f>'2019 Actual plus Potential'!E5267</f>
        <v>5</v>
      </c>
    </row>
    <row r="5269" spans="1:6">
      <c r="A5269" s="467">
        <v>8</v>
      </c>
      <c r="B5269" s="467">
        <v>8</v>
      </c>
      <c r="C5269" s="467">
        <v>11</v>
      </c>
      <c r="D5269" s="471">
        <v>23.920619898422629</v>
      </c>
      <c r="E5269" s="471">
        <v>6.998018598150936</v>
      </c>
      <c r="F5269" s="467">
        <f>'2019 Actual plus Potential'!E5268</f>
        <v>0</v>
      </c>
    </row>
    <row r="5270" spans="1:6">
      <c r="A5270" s="467">
        <v>8</v>
      </c>
      <c r="B5270" s="467">
        <v>8</v>
      </c>
      <c r="C5270" s="467">
        <v>12</v>
      </c>
      <c r="D5270" s="471">
        <v>33.790049896662097</v>
      </c>
      <c r="E5270" s="471">
        <v>7.6488515373038055</v>
      </c>
      <c r="F5270" s="467">
        <f>'2019 Actual plus Potential'!E5269</f>
        <v>4</v>
      </c>
    </row>
    <row r="5271" spans="1:6">
      <c r="A5271" s="467">
        <v>8</v>
      </c>
      <c r="B5271" s="467">
        <v>8</v>
      </c>
      <c r="C5271" s="467">
        <v>13</v>
      </c>
      <c r="D5271" s="471">
        <v>23.182084038693258</v>
      </c>
      <c r="E5271" s="471">
        <v>5.2528163298215444</v>
      </c>
      <c r="F5271" s="467">
        <f>'2019 Actual plus Potential'!E5270</f>
        <v>10</v>
      </c>
    </row>
    <row r="5272" spans="1:6">
      <c r="A5272" s="467">
        <v>8</v>
      </c>
      <c r="B5272" s="467">
        <v>8</v>
      </c>
      <c r="C5272" s="467">
        <v>14</v>
      </c>
      <c r="D5272" s="471">
        <v>28.557303508415231</v>
      </c>
      <c r="E5272" s="471">
        <v>7.11848527198452</v>
      </c>
      <c r="F5272" s="467">
        <f>'2019 Actual plus Potential'!E5271</f>
        <v>12</v>
      </c>
    </row>
    <row r="5273" spans="1:6">
      <c r="A5273" s="467">
        <v>8</v>
      </c>
      <c r="B5273" s="467">
        <v>8</v>
      </c>
      <c r="C5273" s="467">
        <v>15</v>
      </c>
      <c r="D5273" s="471">
        <v>19.471240897893598</v>
      </c>
      <c r="E5273" s="471">
        <v>41.288779079767792</v>
      </c>
      <c r="F5273" s="467">
        <f>'2019 Actual plus Potential'!E5272</f>
        <v>8</v>
      </c>
    </row>
    <row r="5274" spans="1:6">
      <c r="A5274" s="467">
        <v>8</v>
      </c>
      <c r="B5274" s="467">
        <v>8</v>
      </c>
      <c r="C5274" s="467">
        <v>16</v>
      </c>
      <c r="D5274" s="471">
        <v>5.6981531051110279</v>
      </c>
      <c r="E5274" s="471">
        <v>73.976706998494947</v>
      </c>
      <c r="F5274" s="467">
        <f>'2019 Actual plus Potential'!E5273</f>
        <v>6</v>
      </c>
    </row>
    <row r="5275" spans="1:6">
      <c r="A5275" s="467">
        <v>8</v>
      </c>
      <c r="B5275" s="467">
        <v>8</v>
      </c>
      <c r="C5275" s="467">
        <v>17</v>
      </c>
      <c r="D5275" s="471">
        <v>4.0576418505596976</v>
      </c>
      <c r="E5275" s="471">
        <v>51.309416039561391</v>
      </c>
      <c r="F5275" s="467">
        <f>'2019 Actual plus Potential'!E5274</f>
        <v>22</v>
      </c>
    </row>
    <row r="5276" spans="1:6">
      <c r="A5276" s="467">
        <v>8</v>
      </c>
      <c r="B5276" s="467">
        <v>8</v>
      </c>
      <c r="C5276" s="467">
        <v>18</v>
      </c>
      <c r="D5276" s="471">
        <v>2.2958863997157675</v>
      </c>
      <c r="E5276" s="471">
        <v>30.164385777252207</v>
      </c>
      <c r="F5276" s="467">
        <f>'2019 Actual plus Potential'!E5275</f>
        <v>92</v>
      </c>
    </row>
    <row r="5277" spans="1:6">
      <c r="A5277" s="467">
        <v>8</v>
      </c>
      <c r="B5277" s="467">
        <v>8</v>
      </c>
      <c r="C5277" s="467">
        <v>19</v>
      </c>
      <c r="D5277" s="471">
        <v>27.895042087935074</v>
      </c>
      <c r="E5277" s="471">
        <v>6.1883886798537961</v>
      </c>
      <c r="F5277" s="467">
        <f>'2019 Actual plus Potential'!E5276</f>
        <v>94</v>
      </c>
    </row>
    <row r="5278" spans="1:6">
      <c r="A5278" s="467">
        <v>8</v>
      </c>
      <c r="B5278" s="467">
        <v>8</v>
      </c>
      <c r="C5278" s="467">
        <v>20</v>
      </c>
      <c r="D5278" s="471">
        <v>19.665275898577015</v>
      </c>
      <c r="E5278" s="471">
        <v>16.941994947323156</v>
      </c>
      <c r="F5278" s="467">
        <f>'2019 Actual plus Potential'!E5277</f>
        <v>51</v>
      </c>
    </row>
    <row r="5279" spans="1:6">
      <c r="A5279" s="467">
        <v>8</v>
      </c>
      <c r="B5279" s="467">
        <v>8</v>
      </c>
      <c r="C5279" s="467">
        <v>21</v>
      </c>
      <c r="D5279" s="471">
        <v>9.5822001197744946</v>
      </c>
      <c r="E5279" s="471">
        <v>23.578613523973342</v>
      </c>
      <c r="F5279" s="467">
        <f>'2019 Actual plus Potential'!E5278</f>
        <v>50</v>
      </c>
    </row>
    <row r="5280" spans="1:6">
      <c r="A5280" s="467">
        <v>8</v>
      </c>
      <c r="B5280" s="467">
        <v>8</v>
      </c>
      <c r="C5280" s="467">
        <v>22</v>
      </c>
      <c r="D5280" s="471">
        <v>62.283818517258311</v>
      </c>
      <c r="E5280" s="471">
        <v>44.765103096108362</v>
      </c>
      <c r="F5280" s="467">
        <f>'2019 Actual plus Potential'!E5279</f>
        <v>53</v>
      </c>
    </row>
    <row r="5281" spans="1:6">
      <c r="A5281" s="467">
        <v>8</v>
      </c>
      <c r="B5281" s="467">
        <v>8</v>
      </c>
      <c r="C5281" s="467">
        <v>23</v>
      </c>
      <c r="D5281" s="471">
        <v>126.26447752487471</v>
      </c>
      <c r="E5281" s="471">
        <v>30.549253332616644</v>
      </c>
      <c r="F5281" s="467">
        <f>'2019 Actual plus Potential'!E5280</f>
        <v>32</v>
      </c>
    </row>
    <row r="5282" spans="1:6">
      <c r="A5282" s="467">
        <v>8</v>
      </c>
      <c r="B5282" s="467">
        <v>8</v>
      </c>
      <c r="C5282" s="467">
        <v>24</v>
      </c>
      <c r="D5282" s="471">
        <v>134.16832068996712</v>
      </c>
      <c r="E5282" s="471">
        <v>37.786640776177165</v>
      </c>
      <c r="F5282" s="467">
        <f>'2019 Actual plus Potential'!E5281</f>
        <v>42</v>
      </c>
    </row>
    <row r="5283" spans="1:6">
      <c r="A5283" s="467">
        <v>8</v>
      </c>
      <c r="B5283" s="467">
        <v>9</v>
      </c>
      <c r="C5283" s="467">
        <v>1</v>
      </c>
      <c r="D5283" s="471">
        <v>107.85787288291806</v>
      </c>
      <c r="E5283" s="471">
        <v>26.841382982154371</v>
      </c>
      <c r="F5283" s="467">
        <f>'2019 Actual plus Potential'!E5282</f>
        <v>17</v>
      </c>
    </row>
    <row r="5284" spans="1:6">
      <c r="A5284" s="467">
        <v>8</v>
      </c>
      <c r="B5284" s="467">
        <v>9</v>
      </c>
      <c r="C5284" s="467">
        <v>2</v>
      </c>
      <c r="D5284" s="471">
        <v>93.705881809344191</v>
      </c>
      <c r="E5284" s="471">
        <v>9.5262542463986239</v>
      </c>
      <c r="F5284" s="467">
        <f>'2019 Actual plus Potential'!E5283</f>
        <v>66</v>
      </c>
    </row>
    <row r="5285" spans="1:6">
      <c r="A5285" s="467">
        <v>8</v>
      </c>
      <c r="B5285" s="467">
        <v>9</v>
      </c>
      <c r="C5285" s="467">
        <v>3</v>
      </c>
      <c r="D5285" s="471">
        <v>72.949163576470085</v>
      </c>
      <c r="E5285" s="471">
        <v>10.270175069877446</v>
      </c>
      <c r="F5285" s="467">
        <f>'2019 Actual plus Potential'!E5284</f>
        <v>89</v>
      </c>
    </row>
    <row r="5286" spans="1:6">
      <c r="A5286" s="467">
        <v>8</v>
      </c>
      <c r="B5286" s="467">
        <v>9</v>
      </c>
      <c r="C5286" s="467">
        <v>4</v>
      </c>
      <c r="D5286" s="471">
        <v>3.9381371703508257</v>
      </c>
      <c r="E5286" s="471">
        <v>8.2871684583960441</v>
      </c>
      <c r="F5286" s="467">
        <f>'2019 Actual plus Potential'!E5285</f>
        <v>90</v>
      </c>
    </row>
    <row r="5287" spans="1:6">
      <c r="A5287" s="467">
        <v>8</v>
      </c>
      <c r="B5287" s="467">
        <v>9</v>
      </c>
      <c r="C5287" s="467">
        <v>5</v>
      </c>
      <c r="D5287" s="471">
        <v>5.8752719496397807</v>
      </c>
      <c r="E5287" s="471">
        <v>8.6876810363362722</v>
      </c>
      <c r="F5287" s="467">
        <f>'2019 Actual plus Potential'!E5286</f>
        <v>89</v>
      </c>
    </row>
    <row r="5288" spans="1:6">
      <c r="A5288" s="467">
        <v>8</v>
      </c>
      <c r="B5288" s="467">
        <v>9</v>
      </c>
      <c r="C5288" s="467">
        <v>6</v>
      </c>
      <c r="D5288" s="471">
        <v>13.958030865057033</v>
      </c>
      <c r="E5288" s="471">
        <v>5.094801601806064</v>
      </c>
      <c r="F5288" s="467">
        <f>'2019 Actual plus Potential'!E5287</f>
        <v>63</v>
      </c>
    </row>
    <row r="5289" spans="1:6">
      <c r="A5289" s="467">
        <v>8</v>
      </c>
      <c r="B5289" s="467">
        <v>9</v>
      </c>
      <c r="C5289" s="467">
        <v>7</v>
      </c>
      <c r="D5289" s="471">
        <v>21.441039422184694</v>
      </c>
      <c r="E5289" s="471">
        <v>6.9917605891206192</v>
      </c>
      <c r="F5289" s="467">
        <f>'2019 Actual plus Potential'!E5288</f>
        <v>64</v>
      </c>
    </row>
    <row r="5290" spans="1:6">
      <c r="A5290" s="467">
        <v>8</v>
      </c>
      <c r="B5290" s="467">
        <v>9</v>
      </c>
      <c r="C5290" s="467">
        <v>8</v>
      </c>
      <c r="D5290" s="471">
        <v>8.3731222237934819</v>
      </c>
      <c r="E5290" s="471">
        <v>3.5670651472801547</v>
      </c>
      <c r="F5290" s="467">
        <f>'2019 Actual plus Potential'!E5289</f>
        <v>33</v>
      </c>
    </row>
    <row r="5291" spans="1:6">
      <c r="A5291" s="467">
        <v>8</v>
      </c>
      <c r="B5291" s="467">
        <v>9</v>
      </c>
      <c r="C5291" s="467">
        <v>9</v>
      </c>
      <c r="D5291" s="471">
        <v>7.8682067925963439</v>
      </c>
      <c r="E5291" s="471">
        <v>4.3188084820468715</v>
      </c>
      <c r="F5291" s="467">
        <f>'2019 Actual plus Potential'!E5290</f>
        <v>6</v>
      </c>
    </row>
    <row r="5292" spans="1:6">
      <c r="A5292" s="467">
        <v>8</v>
      </c>
      <c r="B5292" s="467">
        <v>9</v>
      </c>
      <c r="C5292" s="467">
        <v>10</v>
      </c>
      <c r="D5292" s="471">
        <v>10.47294271764228</v>
      </c>
      <c r="E5292" s="471">
        <v>4.7318370780477315</v>
      </c>
      <c r="F5292" s="467">
        <f>'2019 Actual plus Potential'!E5291</f>
        <v>3</v>
      </c>
    </row>
    <row r="5293" spans="1:6">
      <c r="A5293" s="467">
        <v>8</v>
      </c>
      <c r="B5293" s="467">
        <v>9</v>
      </c>
      <c r="C5293" s="467">
        <v>11</v>
      </c>
      <c r="D5293" s="471">
        <v>7.6652649916992193</v>
      </c>
      <c r="E5293" s="471">
        <v>0.70480826703934629</v>
      </c>
      <c r="F5293" s="467">
        <f>'2019 Actual plus Potential'!E5292</f>
        <v>0</v>
      </c>
    </row>
    <row r="5294" spans="1:6">
      <c r="A5294" s="467">
        <v>8</v>
      </c>
      <c r="B5294" s="467">
        <v>9</v>
      </c>
      <c r="C5294" s="467">
        <v>12</v>
      </c>
      <c r="D5294" s="471">
        <v>6.1739837122572441</v>
      </c>
      <c r="E5294" s="471">
        <v>1.2304810255858956</v>
      </c>
      <c r="F5294" s="467">
        <f>'2019 Actual plus Potential'!E5293</f>
        <v>0</v>
      </c>
    </row>
    <row r="5295" spans="1:6">
      <c r="A5295" s="467">
        <v>8</v>
      </c>
      <c r="B5295" s="467">
        <v>9</v>
      </c>
      <c r="C5295" s="467">
        <v>13</v>
      </c>
      <c r="D5295" s="471">
        <v>20.406855550885567</v>
      </c>
      <c r="E5295" s="471">
        <v>0.91523382068372394</v>
      </c>
      <c r="F5295" s="467">
        <f>'2019 Actual plus Potential'!E5294</f>
        <v>0</v>
      </c>
    </row>
    <row r="5296" spans="1:6">
      <c r="A5296" s="467">
        <v>8</v>
      </c>
      <c r="B5296" s="467">
        <v>9</v>
      </c>
      <c r="C5296" s="467">
        <v>14</v>
      </c>
      <c r="D5296" s="471">
        <v>1.9891468945766624</v>
      </c>
      <c r="E5296" s="471">
        <v>2.7793382605891215</v>
      </c>
      <c r="F5296" s="467">
        <f>'2019 Actual plus Potential'!E5295</f>
        <v>22</v>
      </c>
    </row>
    <row r="5297" spans="1:6">
      <c r="A5297" s="467">
        <v>8</v>
      </c>
      <c r="B5297" s="467">
        <v>9</v>
      </c>
      <c r="C5297" s="467">
        <v>15</v>
      </c>
      <c r="D5297" s="471">
        <v>1.8935328828246003</v>
      </c>
      <c r="E5297" s="471">
        <v>22.57420307460761</v>
      </c>
      <c r="F5297" s="467">
        <f>'2019 Actual plus Potential'!E5296</f>
        <v>62</v>
      </c>
    </row>
    <row r="5298" spans="1:6">
      <c r="A5298" s="467">
        <v>8</v>
      </c>
      <c r="B5298" s="467">
        <v>9</v>
      </c>
      <c r="C5298" s="467">
        <v>16</v>
      </c>
      <c r="D5298" s="471">
        <v>5.1407713613855321</v>
      </c>
      <c r="E5298" s="471">
        <v>12.259439690389163</v>
      </c>
      <c r="F5298" s="467">
        <f>'2019 Actual plus Potential'!E5297</f>
        <v>48</v>
      </c>
    </row>
    <row r="5299" spans="1:6">
      <c r="A5299" s="467">
        <v>8</v>
      </c>
      <c r="B5299" s="467">
        <v>9</v>
      </c>
      <c r="C5299" s="467">
        <v>17</v>
      </c>
      <c r="D5299" s="471">
        <v>5.8927636496646043</v>
      </c>
      <c r="E5299" s="471">
        <v>6.1891709309825851</v>
      </c>
      <c r="F5299" s="467">
        <f>'2019 Actual plus Potential'!E5298</f>
        <v>55</v>
      </c>
    </row>
    <row r="5300" spans="1:6">
      <c r="A5300" s="467">
        <v>8</v>
      </c>
      <c r="B5300" s="467">
        <v>9</v>
      </c>
      <c r="C5300" s="467">
        <v>18</v>
      </c>
      <c r="D5300" s="471">
        <v>6.344195929441816</v>
      </c>
      <c r="E5300" s="471">
        <v>7.5901827026445927</v>
      </c>
      <c r="F5300" s="467">
        <f>'2019 Actual plus Potential'!E5299</f>
        <v>56</v>
      </c>
    </row>
    <row r="5301" spans="1:6">
      <c r="A5301" s="467">
        <v>8</v>
      </c>
      <c r="B5301" s="467">
        <v>9</v>
      </c>
      <c r="C5301" s="467">
        <v>19</v>
      </c>
      <c r="D5301" s="471">
        <v>5.8429575965014084</v>
      </c>
      <c r="E5301" s="471">
        <v>11.828419318426144</v>
      </c>
      <c r="F5301" s="467">
        <f>'2019 Actual plus Potential'!E5300</f>
        <v>50</v>
      </c>
    </row>
    <row r="5302" spans="1:6">
      <c r="A5302" s="467">
        <v>8</v>
      </c>
      <c r="B5302" s="467">
        <v>9</v>
      </c>
      <c r="C5302" s="467">
        <v>20</v>
      </c>
      <c r="D5302" s="471">
        <v>24.228036650567525</v>
      </c>
      <c r="E5302" s="471">
        <v>11.973135777252203</v>
      </c>
      <c r="F5302" s="467">
        <f>'2019 Actual plus Potential'!E5301</f>
        <v>67</v>
      </c>
    </row>
    <row r="5303" spans="1:6">
      <c r="A5303" s="467">
        <v>8</v>
      </c>
      <c r="B5303" s="467">
        <v>9</v>
      </c>
      <c r="C5303" s="467">
        <v>21</v>
      </c>
      <c r="D5303" s="471">
        <v>17.30430443099517</v>
      </c>
      <c r="E5303" s="471">
        <v>21.952313427219952</v>
      </c>
      <c r="F5303" s="467">
        <f>'2019 Actual plus Potential'!E5302</f>
        <v>40</v>
      </c>
    </row>
    <row r="5304" spans="1:6">
      <c r="A5304" s="467">
        <v>8</v>
      </c>
      <c r="B5304" s="467">
        <v>9</v>
      </c>
      <c r="C5304" s="467">
        <v>22</v>
      </c>
      <c r="D5304" s="471">
        <v>13.158824029938081</v>
      </c>
      <c r="E5304" s="471">
        <v>17.344854278649755</v>
      </c>
      <c r="F5304" s="467">
        <f>'2019 Actual plus Potential'!E5303</f>
        <v>13</v>
      </c>
    </row>
    <row r="5305" spans="1:6">
      <c r="A5305" s="467">
        <v>8</v>
      </c>
      <c r="B5305" s="467">
        <v>9</v>
      </c>
      <c r="C5305" s="467">
        <v>23</v>
      </c>
      <c r="D5305" s="471">
        <v>3.9868887679259322</v>
      </c>
      <c r="E5305" s="471">
        <v>25.395000645022574</v>
      </c>
      <c r="F5305" s="467">
        <f>'2019 Actual plus Potential'!E5304</f>
        <v>8</v>
      </c>
    </row>
    <row r="5306" spans="1:6">
      <c r="A5306" s="467">
        <v>8</v>
      </c>
      <c r="B5306" s="467">
        <v>9</v>
      </c>
      <c r="C5306" s="467">
        <v>24</v>
      </c>
      <c r="D5306" s="471">
        <v>27.148947081114507</v>
      </c>
      <c r="E5306" s="471">
        <v>22.944207858525047</v>
      </c>
      <c r="F5306" s="467">
        <f>'2019 Actual plus Potential'!E5305</f>
        <v>17</v>
      </c>
    </row>
    <row r="5307" spans="1:6">
      <c r="A5307" s="467">
        <v>8</v>
      </c>
      <c r="B5307" s="467">
        <v>10</v>
      </c>
      <c r="C5307" s="467">
        <v>1</v>
      </c>
      <c r="D5307" s="471">
        <v>44.338197688500912</v>
      </c>
      <c r="E5307" s="471">
        <v>41.306770855729958</v>
      </c>
      <c r="F5307" s="467">
        <f>'2019 Actual plus Potential'!E5306</f>
        <v>20</v>
      </c>
    </row>
    <row r="5308" spans="1:6">
      <c r="A5308" s="467">
        <v>8</v>
      </c>
      <c r="B5308" s="467">
        <v>10</v>
      </c>
      <c r="C5308" s="467">
        <v>2</v>
      </c>
      <c r="D5308" s="471">
        <v>95.070755817807751</v>
      </c>
      <c r="E5308" s="471">
        <v>45.756997527413461</v>
      </c>
      <c r="F5308" s="467">
        <f>'2019 Actual plus Potential'!E5307</f>
        <v>19</v>
      </c>
    </row>
    <row r="5309" spans="1:6">
      <c r="A5309" s="467">
        <v>8</v>
      </c>
      <c r="B5309" s="467">
        <v>10</v>
      </c>
      <c r="C5309" s="467">
        <v>3</v>
      </c>
      <c r="D5309" s="471">
        <v>38.353953565733534</v>
      </c>
      <c r="E5309" s="471">
        <v>34.523871317996125</v>
      </c>
      <c r="F5309" s="467">
        <f>'2019 Actual plus Potential'!E5308</f>
        <v>3</v>
      </c>
    </row>
    <row r="5310" spans="1:6">
      <c r="A5310" s="467">
        <v>8</v>
      </c>
      <c r="B5310" s="467">
        <v>10</v>
      </c>
      <c r="C5310" s="467">
        <v>4</v>
      </c>
      <c r="D5310" s="471">
        <v>32.900685479988184</v>
      </c>
      <c r="E5310" s="471">
        <v>37.739705708449797</v>
      </c>
      <c r="F5310" s="467">
        <f>'2019 Actual plus Potential'!E5309</f>
        <v>15</v>
      </c>
    </row>
    <row r="5311" spans="1:6">
      <c r="A5311" s="467">
        <v>8</v>
      </c>
      <c r="B5311" s="467">
        <v>10</v>
      </c>
      <c r="C5311" s="467">
        <v>5</v>
      </c>
      <c r="D5311" s="471">
        <v>71.054243856927016</v>
      </c>
      <c r="E5311" s="471">
        <v>36.712609976349171</v>
      </c>
      <c r="F5311" s="467">
        <f>'2019 Actual plus Potential'!E5310</f>
        <v>34</v>
      </c>
    </row>
    <row r="5312" spans="1:6">
      <c r="A5312" s="467">
        <v>8</v>
      </c>
      <c r="B5312" s="467">
        <v>10</v>
      </c>
      <c r="C5312" s="467">
        <v>6</v>
      </c>
      <c r="D5312" s="471">
        <v>102.77304432624217</v>
      </c>
      <c r="E5312" s="471">
        <v>41.976377821973777</v>
      </c>
      <c r="F5312" s="467">
        <f>'2019 Actual plus Potential'!E5311</f>
        <v>25</v>
      </c>
    </row>
    <row r="5313" spans="1:6">
      <c r="A5313" s="467">
        <v>8</v>
      </c>
      <c r="B5313" s="467">
        <v>10</v>
      </c>
      <c r="C5313" s="467">
        <v>7</v>
      </c>
      <c r="D5313" s="471">
        <v>45.667398745268869</v>
      </c>
      <c r="E5313" s="471">
        <v>25.233074661363148</v>
      </c>
      <c r="F5313" s="467">
        <f>'2019 Actual plus Potential'!E5312</f>
        <v>9</v>
      </c>
    </row>
    <row r="5314" spans="1:6">
      <c r="A5314" s="467">
        <v>8</v>
      </c>
      <c r="B5314" s="467">
        <v>10</v>
      </c>
      <c r="C5314" s="467">
        <v>8</v>
      </c>
      <c r="D5314" s="471">
        <v>26.236058061280126</v>
      </c>
      <c r="E5314" s="471">
        <v>28.689060148355193</v>
      </c>
      <c r="F5314" s="467">
        <f>'2019 Actual plus Potential'!E5313</f>
        <v>1</v>
      </c>
    </row>
    <row r="5315" spans="1:6">
      <c r="A5315" s="467">
        <v>8</v>
      </c>
      <c r="B5315" s="467">
        <v>10</v>
      </c>
      <c r="C5315" s="467">
        <v>9</v>
      </c>
      <c r="D5315" s="471">
        <v>51.833862676044177</v>
      </c>
      <c r="E5315" s="471">
        <v>31.396431305095678</v>
      </c>
      <c r="F5315" s="467">
        <f>'2019 Actual plus Potential'!E5314</f>
        <v>3</v>
      </c>
    </row>
    <row r="5316" spans="1:6">
      <c r="A5316" s="467">
        <v>8</v>
      </c>
      <c r="B5316" s="467">
        <v>10</v>
      </c>
      <c r="C5316" s="467">
        <v>10</v>
      </c>
      <c r="D5316" s="471">
        <v>37.286108959311527</v>
      </c>
      <c r="E5316" s="471">
        <v>25.706336594280803</v>
      </c>
      <c r="F5316" s="467">
        <f>'2019 Actual plus Potential'!E5315</f>
        <v>2</v>
      </c>
    </row>
    <row r="5317" spans="1:6">
      <c r="A5317" s="467">
        <v>8</v>
      </c>
      <c r="B5317" s="467">
        <v>10</v>
      </c>
      <c r="C5317" s="467">
        <v>11</v>
      </c>
      <c r="D5317" s="471">
        <v>27.433769790395662</v>
      </c>
      <c r="E5317" s="471">
        <v>20.880629380778327</v>
      </c>
      <c r="F5317" s="467">
        <f>'2019 Actual plus Potential'!E5316</f>
        <v>0</v>
      </c>
    </row>
    <row r="5318" spans="1:6">
      <c r="A5318" s="467">
        <v>8</v>
      </c>
      <c r="B5318" s="467">
        <v>10</v>
      </c>
      <c r="C5318" s="467">
        <v>12</v>
      </c>
      <c r="D5318" s="471">
        <v>21.557489300676632</v>
      </c>
      <c r="E5318" s="471">
        <v>21.648799989249625</v>
      </c>
      <c r="F5318" s="467">
        <f>'2019 Actual plus Potential'!E5317</f>
        <v>0</v>
      </c>
    </row>
    <row r="5319" spans="1:6">
      <c r="A5319" s="467">
        <v>8</v>
      </c>
      <c r="B5319" s="467">
        <v>10</v>
      </c>
      <c r="C5319" s="467">
        <v>13</v>
      </c>
      <c r="D5319" s="471">
        <v>19.443940918427781</v>
      </c>
      <c r="E5319" s="471">
        <v>26.82417345732101</v>
      </c>
      <c r="F5319" s="467">
        <f>'2019 Actual plus Potential'!E5318</f>
        <v>1</v>
      </c>
    </row>
    <row r="5320" spans="1:6">
      <c r="A5320" s="467">
        <v>8</v>
      </c>
      <c r="B5320" s="467">
        <v>10</v>
      </c>
      <c r="C5320" s="467">
        <v>14</v>
      </c>
      <c r="D5320" s="471">
        <v>23.866676423482698</v>
      </c>
      <c r="E5320" s="471">
        <v>27.140202913351967</v>
      </c>
      <c r="F5320" s="467">
        <f>'2019 Actual plus Potential'!E5319</f>
        <v>1</v>
      </c>
    </row>
    <row r="5321" spans="1:6">
      <c r="A5321" s="467">
        <v>8</v>
      </c>
      <c r="B5321" s="467">
        <v>10</v>
      </c>
      <c r="C5321" s="467">
        <v>15</v>
      </c>
      <c r="D5321" s="471">
        <v>14.331950908564764</v>
      </c>
      <c r="E5321" s="471">
        <v>18.152919694689313</v>
      </c>
      <c r="F5321" s="467">
        <f>'2019 Actual plus Potential'!E5320</f>
        <v>0</v>
      </c>
    </row>
    <row r="5322" spans="1:6">
      <c r="A5322" s="467">
        <v>8</v>
      </c>
      <c r="B5322" s="467">
        <v>10</v>
      </c>
      <c r="C5322" s="467">
        <v>16</v>
      </c>
      <c r="D5322" s="471">
        <v>9.8059734396078149</v>
      </c>
      <c r="E5322" s="471">
        <v>17.998033971188992</v>
      </c>
      <c r="F5322" s="467">
        <f>'2019 Actual plus Potential'!E5321</f>
        <v>5</v>
      </c>
    </row>
    <row r="5323" spans="1:6">
      <c r="A5323" s="467">
        <v>8</v>
      </c>
      <c r="B5323" s="467">
        <v>10</v>
      </c>
      <c r="C5323" s="467">
        <v>17</v>
      </c>
      <c r="D5323" s="471">
        <v>12.340921796374866</v>
      </c>
      <c r="E5323" s="471">
        <v>30.639994463556228</v>
      </c>
      <c r="F5323" s="467">
        <f>'2019 Actual plus Potential'!E5322</f>
        <v>30</v>
      </c>
    </row>
    <row r="5324" spans="1:6">
      <c r="A5324" s="467">
        <v>8</v>
      </c>
      <c r="B5324" s="467">
        <v>10</v>
      </c>
      <c r="C5324" s="467">
        <v>18</v>
      </c>
      <c r="D5324" s="471">
        <v>2.0106017533923137</v>
      </c>
      <c r="E5324" s="471">
        <v>43.396163620726732</v>
      </c>
      <c r="F5324" s="467">
        <f>'2019 Actual plus Potential'!E5323</f>
        <v>91</v>
      </c>
    </row>
    <row r="5325" spans="1:6">
      <c r="A5325" s="467">
        <v>8</v>
      </c>
      <c r="B5325" s="467">
        <v>10</v>
      </c>
      <c r="C5325" s="467">
        <v>19</v>
      </c>
      <c r="D5325" s="471">
        <v>0</v>
      </c>
      <c r="E5325" s="471">
        <v>91.313738765856812</v>
      </c>
      <c r="F5325" s="467">
        <f>'2019 Actual plus Potential'!E5324</f>
        <v>44</v>
      </c>
    </row>
    <row r="5326" spans="1:6">
      <c r="A5326" s="467">
        <v>8</v>
      </c>
      <c r="B5326" s="467">
        <v>10</v>
      </c>
      <c r="C5326" s="467">
        <v>20</v>
      </c>
      <c r="D5326" s="471">
        <v>0</v>
      </c>
      <c r="E5326" s="471">
        <v>99.827760051601814</v>
      </c>
      <c r="F5326" s="467">
        <f>'2019 Actual plus Potential'!E5325</f>
        <v>16</v>
      </c>
    </row>
    <row r="5327" spans="1:6">
      <c r="A5327" s="467">
        <v>8</v>
      </c>
      <c r="B5327" s="467">
        <v>10</v>
      </c>
      <c r="C5327" s="467">
        <v>21</v>
      </c>
      <c r="D5327" s="471">
        <v>0</v>
      </c>
      <c r="E5327" s="471">
        <v>99.833235809503336</v>
      </c>
      <c r="F5327" s="467">
        <f>'2019 Actual plus Potential'!E5326</f>
        <v>25</v>
      </c>
    </row>
    <row r="5328" spans="1:6">
      <c r="A5328" s="467">
        <v>8</v>
      </c>
      <c r="B5328" s="467">
        <v>10</v>
      </c>
      <c r="C5328" s="467">
        <v>22</v>
      </c>
      <c r="D5328" s="471">
        <v>0</v>
      </c>
      <c r="E5328" s="471">
        <v>99.826977800473031</v>
      </c>
      <c r="F5328" s="467">
        <f>'2019 Actual plus Potential'!E5327</f>
        <v>1</v>
      </c>
    </row>
    <row r="5329" spans="1:6">
      <c r="A5329" s="467">
        <v>8</v>
      </c>
      <c r="B5329" s="467">
        <v>10</v>
      </c>
      <c r="C5329" s="467">
        <v>23</v>
      </c>
      <c r="D5329" s="471">
        <v>0</v>
      </c>
      <c r="E5329" s="471">
        <v>99.701817619866702</v>
      </c>
      <c r="F5329" s="467">
        <f>'2019 Actual plus Potential'!E5328</f>
        <v>23</v>
      </c>
    </row>
    <row r="5330" spans="1:6">
      <c r="A5330" s="467">
        <v>8</v>
      </c>
      <c r="B5330" s="467">
        <v>10</v>
      </c>
      <c r="C5330" s="467">
        <v>24</v>
      </c>
      <c r="D5330" s="471">
        <v>0</v>
      </c>
      <c r="E5330" s="471">
        <v>99.285660019350686</v>
      </c>
      <c r="F5330" s="467">
        <f>'2019 Actual plus Potential'!E5329</f>
        <v>2</v>
      </c>
    </row>
    <row r="5331" spans="1:6">
      <c r="A5331" s="467">
        <v>8</v>
      </c>
      <c r="B5331" s="467">
        <v>11</v>
      </c>
      <c r="C5331" s="467">
        <v>1</v>
      </c>
      <c r="D5331" s="471">
        <v>0.13881734482128424</v>
      </c>
      <c r="E5331" s="471">
        <v>99.342764351752308</v>
      </c>
      <c r="F5331" s="467">
        <f>'2019 Actual plus Potential'!E5330</f>
        <v>3</v>
      </c>
    </row>
    <row r="5332" spans="1:6">
      <c r="A5332" s="467">
        <v>8</v>
      </c>
      <c r="B5332" s="467">
        <v>11</v>
      </c>
      <c r="C5332" s="467">
        <v>2</v>
      </c>
      <c r="D5332" s="471">
        <v>4.7539156145594443</v>
      </c>
      <c r="E5332" s="471">
        <v>99.64080203182111</v>
      </c>
      <c r="F5332" s="467">
        <f>'2019 Actual plus Potential'!E5331</f>
        <v>12</v>
      </c>
    </row>
    <row r="5333" spans="1:6">
      <c r="A5333" s="467">
        <v>8</v>
      </c>
      <c r="B5333" s="467">
        <v>11</v>
      </c>
      <c r="C5333" s="467">
        <v>3</v>
      </c>
      <c r="D5333" s="471">
        <v>5.4820840793373478</v>
      </c>
      <c r="E5333" s="471">
        <v>99.62906826488927</v>
      </c>
      <c r="F5333" s="467">
        <f>'2019 Actual plus Potential'!E5332</f>
        <v>24</v>
      </c>
    </row>
    <row r="5334" spans="1:6">
      <c r="A5334" s="467">
        <v>8</v>
      </c>
      <c r="B5334" s="467">
        <v>11</v>
      </c>
      <c r="C5334" s="467">
        <v>4</v>
      </c>
      <c r="D5334" s="471">
        <v>4.4178350629913483</v>
      </c>
      <c r="E5334" s="471">
        <v>99.298958288540092</v>
      </c>
      <c r="F5334" s="467">
        <f>'2019 Actual plus Potential'!E5333</f>
        <v>28</v>
      </c>
    </row>
    <row r="5335" spans="1:6">
      <c r="A5335" s="467">
        <v>8</v>
      </c>
      <c r="B5335" s="467">
        <v>11</v>
      </c>
      <c r="C5335" s="467">
        <v>5</v>
      </c>
      <c r="D5335" s="471">
        <v>1.1412659967262426</v>
      </c>
      <c r="E5335" s="471">
        <v>99.592302461836169</v>
      </c>
      <c r="F5335" s="467">
        <f>'2019 Actual plus Potential'!E5334</f>
        <v>21</v>
      </c>
    </row>
    <row r="5336" spans="1:6">
      <c r="A5336" s="467">
        <v>8</v>
      </c>
      <c r="B5336" s="467">
        <v>11</v>
      </c>
      <c r="C5336" s="467">
        <v>6</v>
      </c>
      <c r="D5336" s="471">
        <v>1.6152441916705143</v>
      </c>
      <c r="E5336" s="471">
        <v>96.904487583315415</v>
      </c>
      <c r="F5336" s="467">
        <f>'2019 Actual plus Potential'!E5335</f>
        <v>19</v>
      </c>
    </row>
    <row r="5337" spans="1:6">
      <c r="A5337" s="467">
        <v>8</v>
      </c>
      <c r="B5337" s="467">
        <v>11</v>
      </c>
      <c r="C5337" s="467">
        <v>7</v>
      </c>
      <c r="D5337" s="471">
        <v>0.83014151379065515</v>
      </c>
      <c r="E5337" s="471">
        <v>84.292252633842182</v>
      </c>
      <c r="F5337" s="467">
        <f>'2019 Actual plus Potential'!E5336</f>
        <v>23</v>
      </c>
    </row>
    <row r="5338" spans="1:6">
      <c r="A5338" s="467">
        <v>8</v>
      </c>
      <c r="B5338" s="467">
        <v>11</v>
      </c>
      <c r="C5338" s="467">
        <v>8</v>
      </c>
      <c r="D5338" s="471">
        <v>0</v>
      </c>
      <c r="E5338" s="471">
        <v>72.729016448075697</v>
      </c>
      <c r="F5338" s="467">
        <f>'2019 Actual plus Potential'!E5337</f>
        <v>20</v>
      </c>
    </row>
    <row r="5339" spans="1:6">
      <c r="A5339" s="467">
        <v>8</v>
      </c>
      <c r="B5339" s="467">
        <v>11</v>
      </c>
      <c r="C5339" s="467">
        <v>9</v>
      </c>
      <c r="D5339" s="471">
        <v>0</v>
      </c>
      <c r="E5339" s="471">
        <v>52.855926521178247</v>
      </c>
      <c r="F5339" s="467">
        <f>'2019 Actual plus Potential'!E5338</f>
        <v>30</v>
      </c>
    </row>
    <row r="5340" spans="1:6">
      <c r="A5340" s="467">
        <v>8</v>
      </c>
      <c r="B5340" s="467">
        <v>11</v>
      </c>
      <c r="C5340" s="467">
        <v>10</v>
      </c>
      <c r="D5340" s="471">
        <v>1.1269400106847807E-2</v>
      </c>
      <c r="E5340" s="471">
        <v>37.34232213502473</v>
      </c>
      <c r="F5340" s="467">
        <f>'2019 Actual plus Potential'!E5339</f>
        <v>15</v>
      </c>
    </row>
    <row r="5341" spans="1:6">
      <c r="A5341" s="467">
        <v>8</v>
      </c>
      <c r="B5341" s="467">
        <v>11</v>
      </c>
      <c r="C5341" s="467">
        <v>11</v>
      </c>
      <c r="D5341" s="471">
        <v>0.81191742171907344</v>
      </c>
      <c r="E5341" s="471">
        <v>45.641224360352616</v>
      </c>
      <c r="F5341" s="467">
        <f>'2019 Actual plus Potential'!E5340</f>
        <v>13</v>
      </c>
    </row>
    <row r="5342" spans="1:6">
      <c r="A5342" s="467">
        <v>8</v>
      </c>
      <c r="B5342" s="467">
        <v>11</v>
      </c>
      <c r="C5342" s="467">
        <v>12</v>
      </c>
      <c r="D5342" s="471">
        <v>0.64854228344785514</v>
      </c>
      <c r="E5342" s="471">
        <v>32.554162975704152</v>
      </c>
      <c r="F5342" s="467">
        <f>'2019 Actual plus Potential'!E5341</f>
        <v>7</v>
      </c>
    </row>
    <row r="5343" spans="1:6">
      <c r="A5343" s="467">
        <v>8</v>
      </c>
      <c r="B5343" s="467">
        <v>11</v>
      </c>
      <c r="C5343" s="467">
        <v>13</v>
      </c>
      <c r="D5343" s="471">
        <v>0.26996040510737812</v>
      </c>
      <c r="E5343" s="471">
        <v>22.247222102773595</v>
      </c>
      <c r="F5343" s="467">
        <f>'2019 Actual plus Potential'!E5342</f>
        <v>51</v>
      </c>
    </row>
    <row r="5344" spans="1:6">
      <c r="A5344" s="467">
        <v>8</v>
      </c>
      <c r="B5344" s="467">
        <v>11</v>
      </c>
      <c r="C5344" s="467">
        <v>14</v>
      </c>
      <c r="D5344" s="471">
        <v>0.9672096787079858</v>
      </c>
      <c r="E5344" s="471">
        <v>8.5758191249193736</v>
      </c>
      <c r="F5344" s="467">
        <f>'2019 Actual plus Potential'!E5343</f>
        <v>30</v>
      </c>
    </row>
    <row r="5345" spans="1:6">
      <c r="A5345" s="467">
        <v>8</v>
      </c>
      <c r="B5345" s="467">
        <v>11</v>
      </c>
      <c r="C5345" s="467">
        <v>15</v>
      </c>
      <c r="D5345" s="471">
        <v>2.2829136534066148</v>
      </c>
      <c r="E5345" s="471">
        <v>7.7364636637282311</v>
      </c>
      <c r="F5345" s="467">
        <f>'2019 Actual plus Potential'!E5344</f>
        <v>66</v>
      </c>
    </row>
    <row r="5346" spans="1:6">
      <c r="A5346" s="467">
        <v>8</v>
      </c>
      <c r="B5346" s="467">
        <v>11</v>
      </c>
      <c r="C5346" s="467">
        <v>16</v>
      </c>
      <c r="D5346" s="471">
        <v>2.5707789696371832</v>
      </c>
      <c r="E5346" s="471">
        <v>4.3469695226832936</v>
      </c>
      <c r="F5346" s="467">
        <f>'2019 Actual plus Potential'!E5345</f>
        <v>71</v>
      </c>
    </row>
    <row r="5347" spans="1:6">
      <c r="A5347" s="467">
        <v>8</v>
      </c>
      <c r="B5347" s="467">
        <v>11</v>
      </c>
      <c r="C5347" s="467">
        <v>17</v>
      </c>
      <c r="D5347" s="471">
        <v>3.0763360921313638</v>
      </c>
      <c r="E5347" s="471">
        <v>1.4964464093743282</v>
      </c>
      <c r="F5347" s="467">
        <f>'2019 Actual plus Potential'!E5346</f>
        <v>36</v>
      </c>
    </row>
    <row r="5348" spans="1:6">
      <c r="A5348" s="467">
        <v>8</v>
      </c>
      <c r="B5348" s="467">
        <v>11</v>
      </c>
      <c r="C5348" s="467">
        <v>18</v>
      </c>
      <c r="D5348" s="471">
        <v>4.1176474951299422</v>
      </c>
      <c r="E5348" s="471">
        <v>0.52880176306170712</v>
      </c>
      <c r="F5348" s="467">
        <f>'2019 Actual plus Potential'!E5347</f>
        <v>22</v>
      </c>
    </row>
    <row r="5349" spans="1:6">
      <c r="A5349" s="467">
        <v>8</v>
      </c>
      <c r="B5349" s="467">
        <v>11</v>
      </c>
      <c r="C5349" s="467">
        <v>19</v>
      </c>
      <c r="D5349" s="471">
        <v>11.139575527477957</v>
      </c>
      <c r="E5349" s="471">
        <v>1.0795065577295204</v>
      </c>
      <c r="F5349" s="467">
        <f>'2019 Actual plus Potential'!E5348</f>
        <v>18</v>
      </c>
    </row>
    <row r="5350" spans="1:6">
      <c r="A5350" s="467">
        <v>8</v>
      </c>
      <c r="B5350" s="467">
        <v>11</v>
      </c>
      <c r="C5350" s="467">
        <v>20</v>
      </c>
      <c r="D5350" s="471">
        <v>17.536350206139215</v>
      </c>
      <c r="E5350" s="471">
        <v>16.412410933132659</v>
      </c>
      <c r="F5350" s="467">
        <f>'2019 Actual plus Potential'!E5349</f>
        <v>17</v>
      </c>
    </row>
    <row r="5351" spans="1:6">
      <c r="A5351" s="467">
        <v>8</v>
      </c>
      <c r="B5351" s="467">
        <v>11</v>
      </c>
      <c r="C5351" s="467">
        <v>21</v>
      </c>
      <c r="D5351" s="471">
        <v>5.3611365868220009</v>
      </c>
      <c r="E5351" s="471">
        <v>20.358867877875728</v>
      </c>
      <c r="F5351" s="467">
        <f>'2019 Actual plus Potential'!E5350</f>
        <v>25</v>
      </c>
    </row>
    <row r="5352" spans="1:6">
      <c r="A5352" s="467">
        <v>8</v>
      </c>
      <c r="B5352" s="467">
        <v>11</v>
      </c>
      <c r="C5352" s="467">
        <v>22</v>
      </c>
      <c r="D5352" s="471">
        <v>3.3400297244599861</v>
      </c>
      <c r="E5352" s="471">
        <v>63.301325843904536</v>
      </c>
      <c r="F5352" s="467">
        <f>'2019 Actual plus Potential'!E5351</f>
        <v>12</v>
      </c>
    </row>
    <row r="5353" spans="1:6">
      <c r="A5353" s="467">
        <v>8</v>
      </c>
      <c r="B5353" s="467">
        <v>11</v>
      </c>
      <c r="C5353" s="467">
        <v>23</v>
      </c>
      <c r="D5353" s="471">
        <v>4.5267339256520245</v>
      </c>
      <c r="E5353" s="471">
        <v>57.411757095248333</v>
      </c>
      <c r="F5353" s="467">
        <f>'2019 Actual plus Potential'!E5352</f>
        <v>4</v>
      </c>
    </row>
    <row r="5354" spans="1:6">
      <c r="A5354" s="467">
        <v>8</v>
      </c>
      <c r="B5354" s="467">
        <v>11</v>
      </c>
      <c r="C5354" s="467">
        <v>24</v>
      </c>
      <c r="D5354" s="471">
        <v>2.7825067926167013</v>
      </c>
      <c r="E5354" s="471">
        <v>50.002274403354122</v>
      </c>
      <c r="F5354" s="467">
        <f>'2019 Actual plus Potential'!E5353</f>
        <v>18</v>
      </c>
    </row>
    <row r="5355" spans="1:6">
      <c r="A5355" s="467">
        <v>8</v>
      </c>
      <c r="B5355" s="467">
        <v>12</v>
      </c>
      <c r="C5355" s="467">
        <v>1</v>
      </c>
      <c r="D5355" s="471">
        <v>1.3485747956821941</v>
      </c>
      <c r="E5355" s="471">
        <v>30.151869759191573</v>
      </c>
      <c r="F5355" s="467">
        <f>'2019 Actual plus Potential'!E5354</f>
        <v>57</v>
      </c>
    </row>
    <row r="5356" spans="1:6">
      <c r="A5356" s="467">
        <v>8</v>
      </c>
      <c r="B5356" s="467">
        <v>12</v>
      </c>
      <c r="C5356" s="467">
        <v>2</v>
      </c>
      <c r="D5356" s="471">
        <v>3.6796545379168095</v>
      </c>
      <c r="E5356" s="471">
        <v>22.644605676198665</v>
      </c>
      <c r="F5356" s="467">
        <f>'2019 Actual plus Potential'!E5355</f>
        <v>82</v>
      </c>
    </row>
    <row r="5357" spans="1:6">
      <c r="A5357" s="467">
        <v>8</v>
      </c>
      <c r="B5357" s="467">
        <v>12</v>
      </c>
      <c r="C5357" s="467">
        <v>3</v>
      </c>
      <c r="D5357" s="471">
        <v>5.4359488560763216</v>
      </c>
      <c r="E5357" s="471">
        <v>14.61714459256074</v>
      </c>
      <c r="F5357" s="467">
        <f>'2019 Actual plus Potential'!E5356</f>
        <v>78</v>
      </c>
    </row>
    <row r="5358" spans="1:6">
      <c r="A5358" s="467">
        <v>8</v>
      </c>
      <c r="B5358" s="467">
        <v>12</v>
      </c>
      <c r="C5358" s="467">
        <v>4</v>
      </c>
      <c r="D5358" s="471">
        <v>2.2316970129871425</v>
      </c>
      <c r="E5358" s="471">
        <v>2.7464837131799613</v>
      </c>
      <c r="F5358" s="467">
        <f>'2019 Actual plus Potential'!E5357</f>
        <v>86</v>
      </c>
    </row>
    <row r="5359" spans="1:6">
      <c r="A5359" s="467">
        <v>8</v>
      </c>
      <c r="B5359" s="467">
        <v>12</v>
      </c>
      <c r="C5359" s="467">
        <v>5</v>
      </c>
      <c r="D5359" s="471">
        <v>1.5311460931396907</v>
      </c>
      <c r="E5359" s="471">
        <v>0.11499091593205762</v>
      </c>
      <c r="F5359" s="467">
        <f>'2019 Actual plus Potential'!E5358</f>
        <v>86</v>
      </c>
    </row>
    <row r="5360" spans="1:6">
      <c r="A5360" s="467">
        <v>8</v>
      </c>
      <c r="B5360" s="467">
        <v>12</v>
      </c>
      <c r="C5360" s="467">
        <v>6</v>
      </c>
      <c r="D5360" s="471">
        <v>6.6418992556544099E-2</v>
      </c>
      <c r="E5360" s="471">
        <v>0.18930477316706085</v>
      </c>
      <c r="F5360" s="467">
        <f>'2019 Actual plus Potential'!E5359</f>
        <v>80</v>
      </c>
    </row>
    <row r="5361" spans="1:6">
      <c r="A5361" s="467">
        <v>8</v>
      </c>
      <c r="B5361" s="467">
        <v>12</v>
      </c>
      <c r="C5361" s="467">
        <v>7</v>
      </c>
      <c r="D5361" s="471">
        <v>0.17787203521788758</v>
      </c>
      <c r="E5361" s="471">
        <v>8.3700870780477318E-2</v>
      </c>
      <c r="F5361" s="467">
        <f>'2019 Actual plus Potential'!E5360</f>
        <v>78</v>
      </c>
    </row>
    <row r="5362" spans="1:6">
      <c r="A5362" s="467">
        <v>8</v>
      </c>
      <c r="B5362" s="467">
        <v>12</v>
      </c>
      <c r="C5362" s="467">
        <v>8</v>
      </c>
      <c r="D5362" s="471">
        <v>0</v>
      </c>
      <c r="E5362" s="471">
        <v>3.0750291872715549</v>
      </c>
      <c r="F5362" s="467">
        <f>'2019 Actual plus Potential'!E5361</f>
        <v>50</v>
      </c>
    </row>
    <row r="5363" spans="1:6">
      <c r="A5363" s="467">
        <v>8</v>
      </c>
      <c r="B5363" s="467">
        <v>12</v>
      </c>
      <c r="C5363" s="467">
        <v>9</v>
      </c>
      <c r="D5363" s="471">
        <v>1.3403385476490786E-2</v>
      </c>
      <c r="E5363" s="471">
        <v>6.018640184906471</v>
      </c>
      <c r="F5363" s="467">
        <f>'2019 Actual plus Potential'!E5362</f>
        <v>35</v>
      </c>
    </row>
    <row r="5364" spans="1:6">
      <c r="A5364" s="467">
        <v>8</v>
      </c>
      <c r="B5364" s="467">
        <v>12</v>
      </c>
      <c r="C5364" s="467">
        <v>10</v>
      </c>
      <c r="D5364" s="471">
        <v>9.6752328745320249E-2</v>
      </c>
      <c r="E5364" s="471">
        <v>15.991559825843906</v>
      </c>
      <c r="F5364" s="467">
        <f>'2019 Actual plus Potential'!E5363</f>
        <v>20</v>
      </c>
    </row>
    <row r="5365" spans="1:6">
      <c r="A5365" s="467">
        <v>8</v>
      </c>
      <c r="B5365" s="467">
        <v>12</v>
      </c>
      <c r="C5365" s="467">
        <v>11</v>
      </c>
      <c r="D5365" s="471">
        <v>0.30599279259955187</v>
      </c>
      <c r="E5365" s="471">
        <v>27.589215061277145</v>
      </c>
      <c r="F5365" s="467">
        <f>'2019 Actual plus Potential'!E5364</f>
        <v>15</v>
      </c>
    </row>
    <row r="5366" spans="1:6">
      <c r="A5366" s="467">
        <v>8</v>
      </c>
      <c r="B5366" s="467">
        <v>12</v>
      </c>
      <c r="C5366" s="467">
        <v>12</v>
      </c>
      <c r="D5366" s="471">
        <v>2.6473515109519221</v>
      </c>
      <c r="E5366" s="471">
        <v>27.760528058482052</v>
      </c>
      <c r="F5366" s="467">
        <f>'2019 Actual plus Potential'!E5365</f>
        <v>11</v>
      </c>
    </row>
    <row r="5367" spans="1:6">
      <c r="A5367" s="467">
        <v>8</v>
      </c>
      <c r="B5367" s="467">
        <v>12</v>
      </c>
      <c r="C5367" s="467">
        <v>13</v>
      </c>
      <c r="D5367" s="471">
        <v>0.43698836490763038</v>
      </c>
      <c r="E5367" s="471">
        <v>16.188687110298861</v>
      </c>
      <c r="F5367" s="467">
        <f>'2019 Actual plus Potential'!E5366</f>
        <v>6</v>
      </c>
    </row>
    <row r="5368" spans="1:6">
      <c r="A5368" s="467">
        <v>8</v>
      </c>
      <c r="B5368" s="467">
        <v>12</v>
      </c>
      <c r="C5368" s="467">
        <v>14</v>
      </c>
      <c r="D5368" s="471">
        <v>0.60932894760277478</v>
      </c>
      <c r="E5368" s="471">
        <v>13.230995592345732</v>
      </c>
      <c r="F5368" s="467">
        <f>'2019 Actual plus Potential'!E5367</f>
        <v>4</v>
      </c>
    </row>
    <row r="5369" spans="1:6">
      <c r="A5369" s="467">
        <v>8</v>
      </c>
      <c r="B5369" s="467">
        <v>12</v>
      </c>
      <c r="C5369" s="467">
        <v>15</v>
      </c>
      <c r="D5369" s="471">
        <v>2.063662491356022</v>
      </c>
      <c r="E5369" s="471">
        <v>2.6940728875510644</v>
      </c>
      <c r="F5369" s="467">
        <f>'2019 Actual plus Potential'!E5368</f>
        <v>1</v>
      </c>
    </row>
    <row r="5370" spans="1:6">
      <c r="A5370" s="467">
        <v>8</v>
      </c>
      <c r="B5370" s="467">
        <v>12</v>
      </c>
      <c r="C5370" s="467">
        <v>16</v>
      </c>
      <c r="D5370" s="471">
        <v>2.8463520553859385</v>
      </c>
      <c r="E5370" s="471">
        <v>27.08622758546549</v>
      </c>
      <c r="F5370" s="467">
        <f>'2019 Actual plus Potential'!E5369</f>
        <v>1</v>
      </c>
    </row>
    <row r="5371" spans="1:6">
      <c r="A5371" s="467">
        <v>8</v>
      </c>
      <c r="B5371" s="467">
        <v>12</v>
      </c>
      <c r="C5371" s="467">
        <v>17</v>
      </c>
      <c r="D5371" s="471">
        <v>5.0607046611812985</v>
      </c>
      <c r="E5371" s="471">
        <v>23.147593152010316</v>
      </c>
      <c r="F5371" s="467">
        <f>'2019 Actual plus Potential'!E5370</f>
        <v>1</v>
      </c>
    </row>
    <row r="5372" spans="1:6">
      <c r="A5372" s="467">
        <v>8</v>
      </c>
      <c r="B5372" s="467">
        <v>12</v>
      </c>
      <c r="C5372" s="467">
        <v>18</v>
      </c>
      <c r="D5372" s="471">
        <v>11.168639005175606</v>
      </c>
      <c r="E5372" s="471">
        <v>28.398062728445499</v>
      </c>
      <c r="F5372" s="467">
        <f>'2019 Actual plus Potential'!E5371</f>
        <v>0</v>
      </c>
    </row>
    <row r="5373" spans="1:6">
      <c r="A5373" s="467">
        <v>8</v>
      </c>
      <c r="B5373" s="467">
        <v>12</v>
      </c>
      <c r="C5373" s="467">
        <v>19</v>
      </c>
      <c r="D5373" s="471">
        <v>27.843637918544946</v>
      </c>
      <c r="E5373" s="471">
        <v>54.222519243173522</v>
      </c>
      <c r="F5373" s="467">
        <f>'2019 Actual plus Potential'!E5372</f>
        <v>0</v>
      </c>
    </row>
    <row r="5374" spans="1:6">
      <c r="A5374" s="467">
        <v>8</v>
      </c>
      <c r="B5374" s="467">
        <v>12</v>
      </c>
      <c r="C5374" s="467">
        <v>20</v>
      </c>
      <c r="D5374" s="471">
        <v>40.192498574430623</v>
      </c>
      <c r="E5374" s="471">
        <v>75.082810094603317</v>
      </c>
      <c r="F5374" s="467">
        <f>'2019 Actual plus Potential'!E5373</f>
        <v>0</v>
      </c>
    </row>
    <row r="5375" spans="1:6">
      <c r="A5375" s="467">
        <v>8</v>
      </c>
      <c r="B5375" s="467">
        <v>12</v>
      </c>
      <c r="C5375" s="467">
        <v>21</v>
      </c>
      <c r="D5375" s="471">
        <v>20.777763914443632</v>
      </c>
      <c r="E5375" s="471">
        <v>65.281203450870777</v>
      </c>
      <c r="F5375" s="467">
        <f>'2019 Actual plus Potential'!E5374</f>
        <v>2</v>
      </c>
    </row>
    <row r="5376" spans="1:6">
      <c r="A5376" s="467">
        <v>8</v>
      </c>
      <c r="B5376" s="467">
        <v>12</v>
      </c>
      <c r="C5376" s="467">
        <v>22</v>
      </c>
      <c r="D5376" s="471">
        <v>7.2395838334008893</v>
      </c>
      <c r="E5376" s="471">
        <v>58.124387873575579</v>
      </c>
      <c r="F5376" s="467">
        <f>'2019 Actual plus Potential'!E5375</f>
        <v>21</v>
      </c>
    </row>
    <row r="5377" spans="1:6">
      <c r="A5377" s="467">
        <v>8</v>
      </c>
      <c r="B5377" s="467">
        <v>12</v>
      </c>
      <c r="C5377" s="467">
        <v>23</v>
      </c>
      <c r="D5377" s="471">
        <v>3.6542099326063258</v>
      </c>
      <c r="E5377" s="471">
        <v>50.526382659643083</v>
      </c>
      <c r="F5377" s="467">
        <f>'2019 Actual plus Potential'!E5376</f>
        <v>30</v>
      </c>
    </row>
    <row r="5378" spans="1:6">
      <c r="A5378" s="467">
        <v>8</v>
      </c>
      <c r="B5378" s="467">
        <v>12</v>
      </c>
      <c r="C5378" s="467">
        <v>24</v>
      </c>
      <c r="D5378" s="471">
        <v>12.577640673848592</v>
      </c>
      <c r="E5378" s="471">
        <v>47.032849118469152</v>
      </c>
      <c r="F5378" s="467">
        <f>'2019 Actual plus Potential'!E5377</f>
        <v>18</v>
      </c>
    </row>
    <row r="5379" spans="1:6">
      <c r="A5379" s="467">
        <v>8</v>
      </c>
      <c r="B5379" s="467">
        <v>13</v>
      </c>
      <c r="C5379" s="467">
        <v>1</v>
      </c>
      <c r="D5379" s="471">
        <v>23.975061882251204</v>
      </c>
      <c r="E5379" s="471">
        <v>28.73755971834014</v>
      </c>
      <c r="F5379" s="467">
        <f>'2019 Actual plus Potential'!E5378</f>
        <v>10</v>
      </c>
    </row>
    <row r="5380" spans="1:6">
      <c r="A5380" s="467">
        <v>8</v>
      </c>
      <c r="B5380" s="467">
        <v>13</v>
      </c>
      <c r="C5380" s="467">
        <v>2</v>
      </c>
      <c r="D5380" s="471">
        <v>20.820380477282047</v>
      </c>
      <c r="E5380" s="471">
        <v>33.937182971403999</v>
      </c>
      <c r="F5380" s="467">
        <f>'2019 Actual plus Potential'!E5379</f>
        <v>9</v>
      </c>
    </row>
    <row r="5381" spans="1:6">
      <c r="A5381" s="467">
        <v>8</v>
      </c>
      <c r="B5381" s="467">
        <v>13</v>
      </c>
      <c r="C5381" s="467">
        <v>3</v>
      </c>
      <c r="D5381" s="471">
        <v>11.998793300669437</v>
      </c>
      <c r="E5381" s="471">
        <v>28.222838475596646</v>
      </c>
      <c r="F5381" s="467">
        <f>'2019 Actual plus Potential'!E5380</f>
        <v>3</v>
      </c>
    </row>
    <row r="5382" spans="1:6">
      <c r="A5382" s="467">
        <v>8</v>
      </c>
      <c r="B5382" s="467">
        <v>13</v>
      </c>
      <c r="C5382" s="467">
        <v>4</v>
      </c>
      <c r="D5382" s="471">
        <v>6.9574619018141419</v>
      </c>
      <c r="E5382" s="471">
        <v>30.578196624381853</v>
      </c>
      <c r="F5382" s="467">
        <f>'2019 Actual plus Potential'!E5381</f>
        <v>4</v>
      </c>
    </row>
    <row r="5383" spans="1:6">
      <c r="A5383" s="467">
        <v>8</v>
      </c>
      <c r="B5383" s="467">
        <v>13</v>
      </c>
      <c r="C5383" s="467">
        <v>5</v>
      </c>
      <c r="D5383" s="471">
        <v>7.1611240220327588</v>
      </c>
      <c r="E5383" s="471">
        <v>50.002274403354122</v>
      </c>
      <c r="F5383" s="467">
        <f>'2019 Actual plus Potential'!E5382</f>
        <v>4</v>
      </c>
    </row>
    <row r="5384" spans="1:6">
      <c r="A5384" s="467">
        <v>8</v>
      </c>
      <c r="B5384" s="467">
        <v>13</v>
      </c>
      <c r="C5384" s="467">
        <v>6</v>
      </c>
      <c r="D5384" s="471">
        <v>12.209944914691649</v>
      </c>
      <c r="E5384" s="471">
        <v>30.975580197806927</v>
      </c>
      <c r="F5384" s="467">
        <f>'2019 Actual plus Potential'!E5383</f>
        <v>3</v>
      </c>
    </row>
    <row r="5385" spans="1:6">
      <c r="A5385" s="467">
        <v>8</v>
      </c>
      <c r="B5385" s="467">
        <v>13</v>
      </c>
      <c r="C5385" s="467">
        <v>7</v>
      </c>
      <c r="D5385" s="471">
        <v>11.699686434153097</v>
      </c>
      <c r="E5385" s="471">
        <v>9.0350005375188136</v>
      </c>
      <c r="F5385" s="467">
        <f>'2019 Actual plus Potential'!E5384</f>
        <v>3</v>
      </c>
    </row>
    <row r="5386" spans="1:6">
      <c r="A5386" s="467">
        <v>8</v>
      </c>
      <c r="B5386" s="467">
        <v>13</v>
      </c>
      <c r="C5386" s="467">
        <v>8</v>
      </c>
      <c r="D5386" s="471">
        <v>5.4680338287825165</v>
      </c>
      <c r="E5386" s="471">
        <v>2.9029339389378621</v>
      </c>
      <c r="F5386" s="467">
        <f>'2019 Actual plus Potential'!E5385</f>
        <v>4</v>
      </c>
    </row>
    <row r="5387" spans="1:6">
      <c r="A5387" s="467">
        <v>8</v>
      </c>
      <c r="B5387" s="467">
        <v>13</v>
      </c>
      <c r="C5387" s="467">
        <v>9</v>
      </c>
      <c r="D5387" s="471">
        <v>1.2470741588221648</v>
      </c>
      <c r="E5387" s="471">
        <v>2.1261585680498816</v>
      </c>
      <c r="F5387" s="467">
        <f>'2019 Actual plus Potential'!E5386</f>
        <v>1</v>
      </c>
    </row>
    <row r="5388" spans="1:6">
      <c r="A5388" s="467">
        <v>8</v>
      </c>
      <c r="B5388" s="467">
        <v>13</v>
      </c>
      <c r="C5388" s="467">
        <v>10</v>
      </c>
      <c r="D5388" s="471">
        <v>0.11336025842092642</v>
      </c>
      <c r="E5388" s="471">
        <v>4.9344401204042141</v>
      </c>
      <c r="F5388" s="467">
        <f>'2019 Actual plus Potential'!E5387</f>
        <v>0</v>
      </c>
    </row>
    <row r="5389" spans="1:6">
      <c r="A5389" s="467">
        <v>8</v>
      </c>
      <c r="B5389" s="467">
        <v>13</v>
      </c>
      <c r="C5389" s="467">
        <v>11</v>
      </c>
      <c r="D5389" s="471">
        <v>0.23940335927596623</v>
      </c>
      <c r="E5389" s="471">
        <v>3.0030620834229196</v>
      </c>
      <c r="F5389" s="467">
        <f>'2019 Actual plus Potential'!E5388</f>
        <v>0</v>
      </c>
    </row>
    <row r="5390" spans="1:6">
      <c r="A5390" s="467">
        <v>8</v>
      </c>
      <c r="B5390" s="467">
        <v>13</v>
      </c>
      <c r="C5390" s="467">
        <v>12</v>
      </c>
      <c r="D5390" s="471">
        <v>1.7192037223228398</v>
      </c>
      <c r="E5390" s="471">
        <v>7.5495056439475379</v>
      </c>
      <c r="F5390" s="467">
        <f>'2019 Actual plus Potential'!E5389</f>
        <v>0</v>
      </c>
    </row>
    <row r="5391" spans="1:6">
      <c r="A5391" s="467">
        <v>8</v>
      </c>
      <c r="B5391" s="467">
        <v>13</v>
      </c>
      <c r="C5391" s="467">
        <v>13</v>
      </c>
      <c r="D5391" s="471">
        <v>4.0721656061418461</v>
      </c>
      <c r="E5391" s="471">
        <v>5.1253093958288538</v>
      </c>
      <c r="F5391" s="467">
        <f>'2019 Actual plus Potential'!E5390</f>
        <v>0</v>
      </c>
    </row>
    <row r="5392" spans="1:6">
      <c r="A5392" s="467">
        <v>8</v>
      </c>
      <c r="B5392" s="467">
        <v>13</v>
      </c>
      <c r="C5392" s="467">
        <v>14</v>
      </c>
      <c r="D5392" s="471">
        <v>2.444384174737297</v>
      </c>
      <c r="E5392" s="471">
        <v>3.0351343797032899</v>
      </c>
      <c r="F5392" s="467">
        <f>'2019 Actual plus Potential'!E5391</f>
        <v>1</v>
      </c>
    </row>
    <row r="5393" spans="1:6">
      <c r="A5393" s="467">
        <v>8</v>
      </c>
      <c r="B5393" s="467">
        <v>13</v>
      </c>
      <c r="C5393" s="467">
        <v>15</v>
      </c>
      <c r="D5393" s="471">
        <v>2.8639079980547661</v>
      </c>
      <c r="E5393" s="471">
        <v>5.5187817136099762</v>
      </c>
      <c r="F5393" s="467">
        <f>'2019 Actual plus Potential'!E5392</f>
        <v>1</v>
      </c>
    </row>
    <row r="5394" spans="1:6">
      <c r="A5394" s="467">
        <v>8</v>
      </c>
      <c r="B5394" s="467">
        <v>13</v>
      </c>
      <c r="C5394" s="467">
        <v>16</v>
      </c>
      <c r="D5394" s="471">
        <v>1.7478970561549965</v>
      </c>
      <c r="E5394" s="471">
        <v>1.8781849602236078</v>
      </c>
      <c r="F5394" s="467">
        <f>'2019 Actual plus Potential'!E5393</f>
        <v>3</v>
      </c>
    </row>
    <row r="5395" spans="1:6">
      <c r="A5395" s="467">
        <v>8</v>
      </c>
      <c r="B5395" s="467">
        <v>13</v>
      </c>
      <c r="C5395" s="467">
        <v>17</v>
      </c>
      <c r="D5395" s="471">
        <v>4.9595415131113922</v>
      </c>
      <c r="E5395" s="471">
        <v>0.62501865190281658</v>
      </c>
      <c r="F5395" s="467">
        <f>'2019 Actual plus Potential'!E5394</f>
        <v>1</v>
      </c>
    </row>
    <row r="5396" spans="1:6">
      <c r="A5396" s="467">
        <v>8</v>
      </c>
      <c r="B5396" s="467">
        <v>13</v>
      </c>
      <c r="C5396" s="467">
        <v>18</v>
      </c>
      <c r="D5396" s="471">
        <v>9.4893178727893286</v>
      </c>
      <c r="E5396" s="471">
        <v>4.7826834014190496</v>
      </c>
      <c r="F5396" s="467">
        <f>'2019 Actual plus Potential'!E5395</f>
        <v>1</v>
      </c>
    </row>
    <row r="5397" spans="1:6">
      <c r="A5397" s="467">
        <v>8</v>
      </c>
      <c r="B5397" s="467">
        <v>13</v>
      </c>
      <c r="C5397" s="467">
        <v>19</v>
      </c>
      <c r="D5397" s="471">
        <v>4.8880221536641235</v>
      </c>
      <c r="E5397" s="471">
        <v>20.92208869060417</v>
      </c>
      <c r="F5397" s="467">
        <f>'2019 Actual plus Potential'!E5396</f>
        <v>2</v>
      </c>
    </row>
    <row r="5398" spans="1:6">
      <c r="A5398" s="467">
        <v>8</v>
      </c>
      <c r="B5398" s="467">
        <v>13</v>
      </c>
      <c r="C5398" s="467">
        <v>20</v>
      </c>
      <c r="D5398" s="471">
        <v>1.2849993818768985</v>
      </c>
      <c r="E5398" s="471">
        <v>16.771464201247042</v>
      </c>
      <c r="F5398" s="467">
        <f>'2019 Actual plus Potential'!E5397</f>
        <v>3</v>
      </c>
    </row>
    <row r="5399" spans="1:6">
      <c r="A5399" s="467">
        <v>8</v>
      </c>
      <c r="B5399" s="467">
        <v>13</v>
      </c>
      <c r="C5399" s="467">
        <v>21</v>
      </c>
      <c r="D5399" s="471">
        <v>1.2332955496601754</v>
      </c>
      <c r="E5399" s="471">
        <v>36.858890937432811</v>
      </c>
      <c r="F5399" s="467">
        <f>'2019 Actual plus Potential'!E5398</f>
        <v>0</v>
      </c>
    </row>
    <row r="5400" spans="1:6">
      <c r="A5400" s="467">
        <v>8</v>
      </c>
      <c r="B5400" s="467">
        <v>13</v>
      </c>
      <c r="C5400" s="467">
        <v>22</v>
      </c>
      <c r="D5400" s="471">
        <v>2.4027120282486236</v>
      </c>
      <c r="E5400" s="471">
        <v>50.953491775962156</v>
      </c>
      <c r="F5400" s="467">
        <f>'2019 Actual plus Potential'!E5399</f>
        <v>0</v>
      </c>
    </row>
    <row r="5401" spans="1:6">
      <c r="A5401" s="467">
        <v>8</v>
      </c>
      <c r="B5401" s="467">
        <v>13</v>
      </c>
      <c r="C5401" s="467">
        <v>23</v>
      </c>
      <c r="D5401" s="471">
        <v>4.5735871990711869</v>
      </c>
      <c r="E5401" s="471">
        <v>69.696228821758766</v>
      </c>
      <c r="F5401" s="467">
        <f>'2019 Actual plus Potential'!E5400</f>
        <v>0</v>
      </c>
    </row>
    <row r="5402" spans="1:6">
      <c r="A5402" s="467">
        <v>8</v>
      </c>
      <c r="B5402" s="467">
        <v>13</v>
      </c>
      <c r="C5402" s="467">
        <v>24</v>
      </c>
      <c r="D5402" s="471">
        <v>1.5264006147836156</v>
      </c>
      <c r="E5402" s="471">
        <v>70.32750548269189</v>
      </c>
      <c r="F5402" s="467">
        <f>'2019 Actual plus Potential'!E5401</f>
        <v>2</v>
      </c>
    </row>
    <row r="5403" spans="1:6">
      <c r="A5403" s="467">
        <v>8</v>
      </c>
      <c r="B5403" s="467">
        <v>14</v>
      </c>
      <c r="C5403" s="467">
        <v>1</v>
      </c>
      <c r="D5403" s="471">
        <v>2.1968446327068865</v>
      </c>
      <c r="E5403" s="471">
        <v>82.499333046656631</v>
      </c>
      <c r="F5403" s="467">
        <f>'2019 Actual plus Potential'!E5402</f>
        <v>0</v>
      </c>
    </row>
    <row r="5404" spans="1:6">
      <c r="A5404" s="467">
        <v>8</v>
      </c>
      <c r="B5404" s="467">
        <v>14</v>
      </c>
      <c r="C5404" s="467">
        <v>2</v>
      </c>
      <c r="D5404" s="471">
        <v>1.2746617533357871</v>
      </c>
      <c r="E5404" s="471">
        <v>81.457374543109012</v>
      </c>
      <c r="F5404" s="467">
        <f>'2019 Actual plus Potential'!E5403</f>
        <v>0</v>
      </c>
    </row>
    <row r="5405" spans="1:6">
      <c r="A5405" s="467">
        <v>8</v>
      </c>
      <c r="B5405" s="467">
        <v>14</v>
      </c>
      <c r="C5405" s="467">
        <v>3</v>
      </c>
      <c r="D5405" s="471">
        <v>2.9779710372521571</v>
      </c>
      <c r="E5405" s="471">
        <v>63.554775209632332</v>
      </c>
      <c r="F5405" s="467">
        <f>'2019 Actual plus Potential'!E5404</f>
        <v>0</v>
      </c>
    </row>
    <row r="5406" spans="1:6">
      <c r="A5406" s="467">
        <v>8</v>
      </c>
      <c r="B5406" s="467">
        <v>14</v>
      </c>
      <c r="C5406" s="467">
        <v>4</v>
      </c>
      <c r="D5406" s="471">
        <v>20.695570738705612</v>
      </c>
      <c r="E5406" s="471">
        <v>61.94099113093958</v>
      </c>
      <c r="F5406" s="467">
        <f>'2019 Actual plus Potential'!E5405</f>
        <v>0</v>
      </c>
    </row>
    <row r="5407" spans="1:6">
      <c r="A5407" s="467">
        <v>8</v>
      </c>
      <c r="B5407" s="467">
        <v>14</v>
      </c>
      <c r="C5407" s="467">
        <v>5</v>
      </c>
      <c r="D5407" s="471">
        <v>66.723638225276702</v>
      </c>
      <c r="E5407" s="471">
        <v>59.10220178456246</v>
      </c>
      <c r="F5407" s="467">
        <f>'2019 Actual plus Potential'!E5406</f>
        <v>1</v>
      </c>
    </row>
    <row r="5408" spans="1:6">
      <c r="A5408" s="467">
        <v>8</v>
      </c>
      <c r="B5408" s="467">
        <v>14</v>
      </c>
      <c r="C5408" s="467">
        <v>6</v>
      </c>
      <c r="D5408" s="471">
        <v>88.170294987380345</v>
      </c>
      <c r="E5408" s="471">
        <v>53.093730864330254</v>
      </c>
      <c r="F5408" s="467">
        <f>'2019 Actual plus Potential'!E5407</f>
        <v>4</v>
      </c>
    </row>
    <row r="5409" spans="1:6">
      <c r="A5409" s="467">
        <v>8</v>
      </c>
      <c r="B5409" s="467">
        <v>14</v>
      </c>
      <c r="C5409" s="467">
        <v>7</v>
      </c>
      <c r="D5409" s="471">
        <v>43.383085377443834</v>
      </c>
      <c r="E5409" s="471">
        <v>41.96229730165556</v>
      </c>
      <c r="F5409" s="467">
        <f>'2019 Actual plus Potential'!E5408</f>
        <v>6</v>
      </c>
    </row>
    <row r="5410" spans="1:6">
      <c r="A5410" s="467">
        <v>8</v>
      </c>
      <c r="B5410" s="467">
        <v>14</v>
      </c>
      <c r="C5410" s="467">
        <v>8</v>
      </c>
      <c r="D5410" s="471">
        <v>15.422255584920805</v>
      </c>
      <c r="E5410" s="471">
        <v>27.255976080412815</v>
      </c>
      <c r="F5410" s="467">
        <f>'2019 Actual plus Potential'!E5409</f>
        <v>0</v>
      </c>
    </row>
    <row r="5411" spans="1:6">
      <c r="A5411" s="467">
        <v>8</v>
      </c>
      <c r="B5411" s="467">
        <v>14</v>
      </c>
      <c r="C5411" s="467">
        <v>9</v>
      </c>
      <c r="D5411" s="471">
        <v>17.271559429068731</v>
      </c>
      <c r="E5411" s="471">
        <v>27.671351429800044</v>
      </c>
      <c r="F5411" s="467">
        <f>'2019 Actual plus Potential'!E5410</f>
        <v>1</v>
      </c>
    </row>
    <row r="5412" spans="1:6">
      <c r="A5412" s="467">
        <v>8</v>
      </c>
      <c r="B5412" s="467">
        <v>14</v>
      </c>
      <c r="C5412" s="467">
        <v>10</v>
      </c>
      <c r="D5412" s="471">
        <v>19.562647823753331</v>
      </c>
      <c r="E5412" s="471">
        <v>31.771129595785851</v>
      </c>
      <c r="F5412" s="467">
        <f>'2019 Actual plus Potential'!E5411</f>
        <v>6</v>
      </c>
    </row>
    <row r="5413" spans="1:6">
      <c r="A5413" s="467">
        <v>8</v>
      </c>
      <c r="B5413" s="467">
        <v>14</v>
      </c>
      <c r="C5413" s="467">
        <v>11</v>
      </c>
      <c r="D5413" s="471">
        <v>20.644917715997948</v>
      </c>
      <c r="E5413" s="471">
        <v>50.073459256073967</v>
      </c>
      <c r="F5413" s="467">
        <f>'2019 Actual plus Potential'!E5412</f>
        <v>11</v>
      </c>
    </row>
    <row r="5414" spans="1:6">
      <c r="A5414" s="467">
        <v>8</v>
      </c>
      <c r="B5414" s="467">
        <v>14</v>
      </c>
      <c r="C5414" s="467">
        <v>12</v>
      </c>
      <c r="D5414" s="471">
        <v>18.460929761909298</v>
      </c>
      <c r="E5414" s="471">
        <v>51.142796549129223</v>
      </c>
      <c r="F5414" s="467">
        <f>'2019 Actual plus Potential'!E5413</f>
        <v>14</v>
      </c>
    </row>
    <row r="5415" spans="1:6">
      <c r="A5415" s="467">
        <v>8</v>
      </c>
      <c r="B5415" s="467">
        <v>14</v>
      </c>
      <c r="C5415" s="467">
        <v>13</v>
      </c>
      <c r="D5415" s="471">
        <v>11.328745850531373</v>
      </c>
      <c r="E5415" s="471">
        <v>35.87638351967319</v>
      </c>
      <c r="F5415" s="467">
        <f>'2019 Actual plus Potential'!E5414</f>
        <v>21</v>
      </c>
    </row>
    <row r="5416" spans="1:6">
      <c r="A5416" s="467">
        <v>8</v>
      </c>
      <c r="B5416" s="467">
        <v>14</v>
      </c>
      <c r="C5416" s="467">
        <v>14</v>
      </c>
      <c r="D5416" s="471">
        <v>14.719542083493474</v>
      </c>
      <c r="E5416" s="471">
        <v>35.451621156740487</v>
      </c>
      <c r="F5416" s="467">
        <f>'2019 Actual plus Potential'!E5415</f>
        <v>31</v>
      </c>
    </row>
    <row r="5417" spans="1:6">
      <c r="A5417" s="467">
        <v>8</v>
      </c>
      <c r="B5417" s="467">
        <v>14</v>
      </c>
      <c r="C5417" s="467">
        <v>15</v>
      </c>
      <c r="D5417" s="471">
        <v>18.280655873429374</v>
      </c>
      <c r="E5417" s="471">
        <v>40.718518006880238</v>
      </c>
      <c r="F5417" s="467">
        <f>'2019 Actual plus Potential'!E5416</f>
        <v>37</v>
      </c>
    </row>
    <row r="5418" spans="1:6">
      <c r="A5418" s="467">
        <v>8</v>
      </c>
      <c r="B5418" s="467">
        <v>14</v>
      </c>
      <c r="C5418" s="467">
        <v>16</v>
      </c>
      <c r="D5418" s="471">
        <v>27.422570767844782</v>
      </c>
      <c r="E5418" s="471">
        <v>33.621153515373038</v>
      </c>
      <c r="F5418" s="467">
        <f>'2019 Actual plus Potential'!E5417</f>
        <v>35</v>
      </c>
    </row>
    <row r="5419" spans="1:6">
      <c r="A5419" s="467">
        <v>8</v>
      </c>
      <c r="B5419" s="467">
        <v>14</v>
      </c>
      <c r="C5419" s="467">
        <v>17</v>
      </c>
      <c r="D5419" s="471">
        <v>25.639403734344771</v>
      </c>
      <c r="E5419" s="471">
        <v>72.590557998279948</v>
      </c>
      <c r="F5419" s="467">
        <f>'2019 Actual plus Potential'!E5418</f>
        <v>46</v>
      </c>
    </row>
    <row r="5420" spans="1:6">
      <c r="A5420" s="467">
        <v>8</v>
      </c>
      <c r="B5420" s="467">
        <v>14</v>
      </c>
      <c r="C5420" s="467">
        <v>18</v>
      </c>
      <c r="D5420" s="471">
        <v>20.521418312321298</v>
      </c>
      <c r="E5420" s="471">
        <v>83.778313642227488</v>
      </c>
      <c r="F5420" s="467">
        <f>'2019 Actual plus Potential'!E5419</f>
        <v>37</v>
      </c>
    </row>
    <row r="5421" spans="1:6">
      <c r="A5421" s="467">
        <v>8</v>
      </c>
      <c r="B5421" s="467">
        <v>14</v>
      </c>
      <c r="C5421" s="467">
        <v>19</v>
      </c>
      <c r="D5421" s="471">
        <v>11.507067400157807</v>
      </c>
      <c r="E5421" s="471">
        <v>75.484887174801116</v>
      </c>
      <c r="F5421" s="467">
        <f>'2019 Actual plus Potential'!E5420</f>
        <v>46</v>
      </c>
    </row>
    <row r="5422" spans="1:6">
      <c r="A5422" s="467">
        <v>8</v>
      </c>
      <c r="B5422" s="467">
        <v>14</v>
      </c>
      <c r="C5422" s="467">
        <v>20</v>
      </c>
      <c r="D5422" s="471">
        <v>9.5634693473783141</v>
      </c>
      <c r="E5422" s="471">
        <v>98.779543539023877</v>
      </c>
      <c r="F5422" s="467">
        <f>'2019 Actual plus Potential'!E5421</f>
        <v>37</v>
      </c>
    </row>
    <row r="5423" spans="1:6">
      <c r="A5423" s="467">
        <v>8</v>
      </c>
      <c r="B5423" s="467">
        <v>14</v>
      </c>
      <c r="C5423" s="467">
        <v>21</v>
      </c>
      <c r="D5423" s="471">
        <v>5.9585092539476419</v>
      </c>
      <c r="E5423" s="471">
        <v>99.807421522253279</v>
      </c>
      <c r="F5423" s="467">
        <f>'2019 Actual plus Potential'!E5422</f>
        <v>27</v>
      </c>
    </row>
    <row r="5424" spans="1:6">
      <c r="A5424" s="467">
        <v>8</v>
      </c>
      <c r="B5424" s="467">
        <v>14</v>
      </c>
      <c r="C5424" s="467">
        <v>22</v>
      </c>
      <c r="D5424" s="471">
        <v>89.675648715880399</v>
      </c>
      <c r="E5424" s="471">
        <v>99.62906826488927</v>
      </c>
      <c r="F5424" s="467">
        <f>'2019 Actual plus Potential'!E5423</f>
        <v>13</v>
      </c>
    </row>
    <row r="5425" spans="1:6">
      <c r="A5425" s="467">
        <v>8</v>
      </c>
      <c r="B5425" s="467">
        <v>14</v>
      </c>
      <c r="C5425" s="467">
        <v>23</v>
      </c>
      <c r="D5425" s="471">
        <v>96.75297816709552</v>
      </c>
      <c r="E5425" s="471">
        <v>74.122205708449798</v>
      </c>
      <c r="F5425" s="467">
        <f>'2019 Actual plus Potential'!E5424</f>
        <v>16</v>
      </c>
    </row>
    <row r="5426" spans="1:6">
      <c r="A5426" s="467">
        <v>8</v>
      </c>
      <c r="B5426" s="467">
        <v>14</v>
      </c>
      <c r="C5426" s="467">
        <v>24</v>
      </c>
      <c r="D5426" s="471">
        <v>56.947857563949398</v>
      </c>
      <c r="E5426" s="471">
        <v>55.079084229198024</v>
      </c>
      <c r="F5426" s="467">
        <f>'2019 Actual plus Potential'!E5425</f>
        <v>16</v>
      </c>
    </row>
    <row r="5427" spans="1:6">
      <c r="A5427" s="467">
        <v>8</v>
      </c>
      <c r="B5427" s="467">
        <v>15</v>
      </c>
      <c r="C5427" s="467">
        <v>1</v>
      </c>
      <c r="D5427" s="471">
        <v>87.978133162325364</v>
      </c>
      <c r="E5427" s="471">
        <v>42.870490862180176</v>
      </c>
      <c r="F5427" s="467">
        <f>'2019 Actual plus Potential'!E5426</f>
        <v>24</v>
      </c>
    </row>
    <row r="5428" spans="1:6">
      <c r="A5428" s="467">
        <v>8</v>
      </c>
      <c r="B5428" s="467">
        <v>15</v>
      </c>
      <c r="C5428" s="467">
        <v>2</v>
      </c>
      <c r="D5428" s="471">
        <v>73.799213815833369</v>
      </c>
      <c r="E5428" s="471">
        <v>85.436686035261232</v>
      </c>
      <c r="F5428" s="467">
        <f>'2019 Actual plus Potential'!E5427</f>
        <v>14</v>
      </c>
    </row>
    <row r="5429" spans="1:6">
      <c r="A5429" s="467">
        <v>8</v>
      </c>
      <c r="B5429" s="467">
        <v>15</v>
      </c>
      <c r="C5429" s="467">
        <v>3</v>
      </c>
      <c r="D5429" s="471">
        <v>16.160380810405972</v>
      </c>
      <c r="E5429" s="471">
        <v>98.901574715115032</v>
      </c>
      <c r="F5429" s="467">
        <f>'2019 Actual plus Potential'!E5428</f>
        <v>1</v>
      </c>
    </row>
    <row r="5430" spans="1:6">
      <c r="A5430" s="467">
        <v>8</v>
      </c>
      <c r="B5430" s="467">
        <v>15</v>
      </c>
      <c r="C5430" s="467">
        <v>4</v>
      </c>
      <c r="D5430" s="471">
        <v>32.893913982017807</v>
      </c>
      <c r="E5430" s="471">
        <v>49.108943614276498</v>
      </c>
      <c r="F5430" s="467">
        <f>'2019 Actual plus Potential'!E5429</f>
        <v>8</v>
      </c>
    </row>
    <row r="5431" spans="1:6">
      <c r="A5431" s="467">
        <v>8</v>
      </c>
      <c r="B5431" s="467">
        <v>15</v>
      </c>
      <c r="C5431" s="467">
        <v>5</v>
      </c>
      <c r="D5431" s="471">
        <v>85.960002096013042</v>
      </c>
      <c r="E5431" s="471">
        <v>10.558043485271986</v>
      </c>
      <c r="F5431" s="467">
        <f>'2019 Actual plus Potential'!E5430</f>
        <v>28</v>
      </c>
    </row>
    <row r="5432" spans="1:6">
      <c r="A5432" s="467">
        <v>8</v>
      </c>
      <c r="B5432" s="467">
        <v>15</v>
      </c>
      <c r="C5432" s="467">
        <v>6</v>
      </c>
      <c r="D5432" s="471">
        <v>140.45608047915047</v>
      </c>
      <c r="E5432" s="471">
        <v>34.076423672328531</v>
      </c>
      <c r="F5432" s="467">
        <f>'2019 Actual plus Potential'!E5431</f>
        <v>32</v>
      </c>
    </row>
    <row r="5433" spans="1:6">
      <c r="A5433" s="467">
        <v>8</v>
      </c>
      <c r="B5433" s="467">
        <v>15</v>
      </c>
      <c r="C5433" s="467">
        <v>7</v>
      </c>
      <c r="D5433" s="471">
        <v>89.589071122146947</v>
      </c>
      <c r="E5433" s="471">
        <v>44.208140292410235</v>
      </c>
      <c r="F5433" s="467">
        <f>'2019 Actual plus Potential'!E5432</f>
        <v>31</v>
      </c>
    </row>
    <row r="5434" spans="1:6">
      <c r="A5434" s="467">
        <v>8</v>
      </c>
      <c r="B5434" s="467">
        <v>15</v>
      </c>
      <c r="C5434" s="467">
        <v>8</v>
      </c>
      <c r="D5434" s="471">
        <v>17.319600255225996</v>
      </c>
      <c r="E5434" s="471">
        <v>93.446937594065801</v>
      </c>
      <c r="F5434" s="467">
        <f>'2019 Actual plus Potential'!E5433</f>
        <v>13</v>
      </c>
    </row>
    <row r="5435" spans="1:6">
      <c r="A5435" s="467">
        <v>8</v>
      </c>
      <c r="B5435" s="467">
        <v>15</v>
      </c>
      <c r="C5435" s="467">
        <v>9</v>
      </c>
      <c r="D5435" s="471">
        <v>24.222007475861691</v>
      </c>
      <c r="E5435" s="471">
        <v>99.832453558374539</v>
      </c>
      <c r="F5435" s="467">
        <f>'2019 Actual plus Potential'!E5434</f>
        <v>58</v>
      </c>
    </row>
    <row r="5436" spans="1:6">
      <c r="A5436" s="467">
        <v>8</v>
      </c>
      <c r="B5436" s="467">
        <v>15</v>
      </c>
      <c r="C5436" s="467">
        <v>10</v>
      </c>
      <c r="D5436" s="471">
        <v>28.060974854460952</v>
      </c>
      <c r="E5436" s="471">
        <v>97.93862357557515</v>
      </c>
      <c r="F5436" s="467">
        <f>'2019 Actual plus Potential'!E5435</f>
        <v>33</v>
      </c>
    </row>
    <row r="5437" spans="1:6">
      <c r="A5437" s="467">
        <v>8</v>
      </c>
      <c r="B5437" s="467">
        <v>15</v>
      </c>
      <c r="C5437" s="467">
        <v>11</v>
      </c>
      <c r="D5437" s="471">
        <v>24.772899286626661</v>
      </c>
      <c r="E5437" s="471">
        <v>98.457256073962583</v>
      </c>
      <c r="F5437" s="467">
        <f>'2019 Actual plus Potential'!E5436</f>
        <v>8</v>
      </c>
    </row>
    <row r="5438" spans="1:6">
      <c r="A5438" s="467">
        <v>8</v>
      </c>
      <c r="B5438" s="467">
        <v>15</v>
      </c>
      <c r="C5438" s="467">
        <v>12</v>
      </c>
      <c r="D5438" s="471">
        <v>20.002115847096917</v>
      </c>
      <c r="E5438" s="471">
        <v>85.298227585465483</v>
      </c>
      <c r="F5438" s="467">
        <f>'2019 Actual plus Potential'!E5437</f>
        <v>12</v>
      </c>
    </row>
    <row r="5439" spans="1:6">
      <c r="A5439" s="467">
        <v>8</v>
      </c>
      <c r="B5439" s="467">
        <v>15</v>
      </c>
      <c r="C5439" s="467">
        <v>13</v>
      </c>
      <c r="D5439" s="471">
        <v>8.9279693242772229</v>
      </c>
      <c r="E5439" s="471">
        <v>61.784540905181686</v>
      </c>
      <c r="F5439" s="467">
        <f>'2019 Actual plus Potential'!E5438</f>
        <v>13</v>
      </c>
    </row>
    <row r="5440" spans="1:6">
      <c r="A5440" s="467">
        <v>8</v>
      </c>
      <c r="B5440" s="467">
        <v>15</v>
      </c>
      <c r="C5440" s="467">
        <v>14</v>
      </c>
      <c r="D5440" s="471">
        <v>3.1513095081605229</v>
      </c>
      <c r="E5440" s="471">
        <v>88.473384917222106</v>
      </c>
      <c r="F5440" s="467">
        <f>'2019 Actual plus Potential'!E5439</f>
        <v>9</v>
      </c>
    </row>
    <row r="5441" spans="1:6">
      <c r="A5441" s="467">
        <v>8</v>
      </c>
      <c r="B5441" s="467">
        <v>15</v>
      </c>
      <c r="C5441" s="467">
        <v>15</v>
      </c>
      <c r="D5441" s="471">
        <v>3.4529301985720764</v>
      </c>
      <c r="E5441" s="471">
        <v>86.279170500967524</v>
      </c>
      <c r="F5441" s="467">
        <f>'2019 Actual plus Potential'!E5440</f>
        <v>15</v>
      </c>
    </row>
    <row r="5442" spans="1:6">
      <c r="A5442" s="467">
        <v>8</v>
      </c>
      <c r="B5442" s="467">
        <v>15</v>
      </c>
      <c r="C5442" s="467">
        <v>16</v>
      </c>
      <c r="D5442" s="471">
        <v>5.4056256638547415</v>
      </c>
      <c r="E5442" s="471">
        <v>91.901991614706517</v>
      </c>
      <c r="F5442" s="467">
        <f>'2019 Actual plus Potential'!E5441</f>
        <v>17</v>
      </c>
    </row>
    <row r="5443" spans="1:6">
      <c r="A5443" s="467">
        <v>8</v>
      </c>
      <c r="B5443" s="467">
        <v>15</v>
      </c>
      <c r="C5443" s="467">
        <v>17</v>
      </c>
      <c r="D5443" s="471">
        <v>3.3610406514555269</v>
      </c>
      <c r="E5443" s="471">
        <v>95.800731240593407</v>
      </c>
      <c r="F5443" s="467">
        <f>'2019 Actual plus Potential'!E5442</f>
        <v>20</v>
      </c>
    </row>
    <row r="5444" spans="1:6">
      <c r="A5444" s="467">
        <v>8</v>
      </c>
      <c r="B5444" s="467">
        <v>15</v>
      </c>
      <c r="C5444" s="467">
        <v>18</v>
      </c>
      <c r="D5444" s="471">
        <v>1.5801825365376851</v>
      </c>
      <c r="E5444" s="471">
        <v>93.288922866050314</v>
      </c>
      <c r="F5444" s="467">
        <f>'2019 Actual plus Potential'!E5443</f>
        <v>32</v>
      </c>
    </row>
    <row r="5445" spans="1:6">
      <c r="A5445" s="467">
        <v>8</v>
      </c>
      <c r="B5445" s="467">
        <v>15</v>
      </c>
      <c r="C5445" s="467">
        <v>19</v>
      </c>
      <c r="D5445" s="471">
        <v>10.02618558640893</v>
      </c>
      <c r="E5445" s="471">
        <v>94.474033326166406</v>
      </c>
      <c r="F5445" s="467">
        <f>'2019 Actual plus Potential'!E5444</f>
        <v>23</v>
      </c>
    </row>
    <row r="5446" spans="1:6">
      <c r="A5446" s="467">
        <v>8</v>
      </c>
      <c r="B5446" s="467">
        <v>15</v>
      </c>
      <c r="C5446" s="467">
        <v>20</v>
      </c>
      <c r="D5446" s="471">
        <v>15.514159549072232</v>
      </c>
      <c r="E5446" s="471">
        <v>84.828094657062991</v>
      </c>
      <c r="F5446" s="467">
        <f>'2019 Actual plus Potential'!E5445</f>
        <v>29</v>
      </c>
    </row>
    <row r="5447" spans="1:6">
      <c r="A5447" s="467">
        <v>8</v>
      </c>
      <c r="B5447" s="467">
        <v>15</v>
      </c>
      <c r="C5447" s="467">
        <v>21</v>
      </c>
      <c r="D5447" s="471">
        <v>10.929985535396208</v>
      </c>
      <c r="E5447" s="471">
        <v>86.600675714900021</v>
      </c>
      <c r="F5447" s="467">
        <f>'2019 Actual plus Potential'!E5446</f>
        <v>60</v>
      </c>
    </row>
    <row r="5448" spans="1:6">
      <c r="A5448" s="467">
        <v>8</v>
      </c>
      <c r="B5448" s="467">
        <v>15</v>
      </c>
      <c r="C5448" s="467">
        <v>22</v>
      </c>
      <c r="D5448" s="471">
        <v>5.4350528938965095</v>
      </c>
      <c r="E5448" s="471">
        <v>97.75166555579446</v>
      </c>
      <c r="F5448" s="467">
        <f>'2019 Actual plus Potential'!E5447</f>
        <v>62</v>
      </c>
    </row>
    <row r="5449" spans="1:6">
      <c r="A5449" s="467">
        <v>8</v>
      </c>
      <c r="B5449" s="467">
        <v>15</v>
      </c>
      <c r="C5449" s="467">
        <v>23</v>
      </c>
      <c r="D5449" s="471">
        <v>0.62525660187838039</v>
      </c>
      <c r="E5449" s="471">
        <v>79.977355407439262</v>
      </c>
      <c r="F5449" s="467">
        <f>'2019 Actual plus Potential'!E5448</f>
        <v>54</v>
      </c>
    </row>
    <row r="5450" spans="1:6">
      <c r="A5450" s="467">
        <v>8</v>
      </c>
      <c r="B5450" s="467">
        <v>15</v>
      </c>
      <c r="C5450" s="467">
        <v>24</v>
      </c>
      <c r="D5450" s="471">
        <v>0.62249912416540909</v>
      </c>
      <c r="E5450" s="471">
        <v>52.934151634057201</v>
      </c>
      <c r="F5450" s="467">
        <f>'2019 Actual plus Potential'!E5449</f>
        <v>58</v>
      </c>
    </row>
    <row r="5451" spans="1:6">
      <c r="A5451" s="467">
        <v>8</v>
      </c>
      <c r="B5451" s="467">
        <v>16</v>
      </c>
      <c r="C5451" s="467">
        <v>1</v>
      </c>
      <c r="D5451" s="471">
        <v>1.7945912977093605</v>
      </c>
      <c r="E5451" s="471">
        <v>71.068297301655562</v>
      </c>
      <c r="F5451" s="467">
        <f>'2019 Actual plus Potential'!E5450</f>
        <v>51</v>
      </c>
    </row>
    <row r="5452" spans="1:6">
      <c r="A5452" s="467">
        <v>8</v>
      </c>
      <c r="B5452" s="467">
        <v>16</v>
      </c>
      <c r="C5452" s="467">
        <v>2</v>
      </c>
      <c r="D5452" s="471">
        <v>1.6362545558910628</v>
      </c>
      <c r="E5452" s="471">
        <v>91.562494624811862</v>
      </c>
      <c r="F5452" s="467">
        <f>'2019 Actual plus Potential'!E5451</f>
        <v>42</v>
      </c>
    </row>
    <row r="5453" spans="1:6">
      <c r="A5453" s="467">
        <v>8</v>
      </c>
      <c r="B5453" s="467">
        <v>16</v>
      </c>
      <c r="C5453" s="467">
        <v>3</v>
      </c>
      <c r="D5453" s="471">
        <v>3.2564440502956429</v>
      </c>
      <c r="E5453" s="471">
        <v>96.636957697269409</v>
      </c>
      <c r="F5453" s="467">
        <f>'2019 Actual plus Potential'!E5452</f>
        <v>80</v>
      </c>
    </row>
    <row r="5454" spans="1:6">
      <c r="A5454" s="467">
        <v>8</v>
      </c>
      <c r="B5454" s="467">
        <v>16</v>
      </c>
      <c r="C5454" s="467">
        <v>4</v>
      </c>
      <c r="D5454" s="471">
        <v>69.945517567829256</v>
      </c>
      <c r="E5454" s="471">
        <v>57.389071812513436</v>
      </c>
      <c r="F5454" s="467">
        <f>'2019 Actual plus Potential'!E5453</f>
        <v>92</v>
      </c>
    </row>
    <row r="5455" spans="1:6">
      <c r="A5455" s="467">
        <v>8</v>
      </c>
      <c r="B5455" s="467">
        <v>16</v>
      </c>
      <c r="C5455" s="467">
        <v>5</v>
      </c>
      <c r="D5455" s="471">
        <v>89.806194690403174</v>
      </c>
      <c r="E5455" s="471">
        <v>28.128968340141899</v>
      </c>
      <c r="F5455" s="467">
        <f>'2019 Actual plus Potential'!E5454</f>
        <v>90</v>
      </c>
    </row>
    <row r="5456" spans="1:6">
      <c r="A5456" s="467">
        <v>8</v>
      </c>
      <c r="B5456" s="467">
        <v>16</v>
      </c>
      <c r="C5456" s="467">
        <v>6</v>
      </c>
      <c r="D5456" s="471">
        <v>101.01591824758874</v>
      </c>
      <c r="E5456" s="471">
        <v>15.601998763706728</v>
      </c>
      <c r="F5456" s="467">
        <f>'2019 Actual plus Potential'!E5455</f>
        <v>92</v>
      </c>
    </row>
    <row r="5457" spans="1:6">
      <c r="A5457" s="467">
        <v>8</v>
      </c>
      <c r="B5457" s="467">
        <v>16</v>
      </c>
      <c r="C5457" s="467">
        <v>7</v>
      </c>
      <c r="D5457" s="471">
        <v>58.311175526562863</v>
      </c>
      <c r="E5457" s="471">
        <v>15.497959363577728</v>
      </c>
      <c r="F5457" s="467">
        <f>'2019 Actual plus Potential'!E5456</f>
        <v>89</v>
      </c>
    </row>
    <row r="5458" spans="1:6">
      <c r="A5458" s="467">
        <v>8</v>
      </c>
      <c r="B5458" s="467">
        <v>16</v>
      </c>
      <c r="C5458" s="467">
        <v>8</v>
      </c>
      <c r="D5458" s="471">
        <v>33.424021580840147</v>
      </c>
      <c r="E5458" s="471">
        <v>8.2730879380778326</v>
      </c>
      <c r="F5458" s="467">
        <f>'2019 Actual plus Potential'!E5457</f>
        <v>82</v>
      </c>
    </row>
    <row r="5459" spans="1:6">
      <c r="A5459" s="467">
        <v>8</v>
      </c>
      <c r="B5459" s="467">
        <v>16</v>
      </c>
      <c r="C5459" s="467">
        <v>9</v>
      </c>
      <c r="D5459" s="471">
        <v>25.346422585647687</v>
      </c>
      <c r="E5459" s="471">
        <v>13.111311169640937</v>
      </c>
      <c r="F5459" s="467">
        <f>'2019 Actual plus Potential'!E5458</f>
        <v>84</v>
      </c>
    </row>
    <row r="5460" spans="1:6">
      <c r="A5460" s="467">
        <v>8</v>
      </c>
      <c r="B5460" s="467">
        <v>16</v>
      </c>
      <c r="C5460" s="467">
        <v>10</v>
      </c>
      <c r="D5460" s="471">
        <v>12.760076547037318</v>
      </c>
      <c r="E5460" s="471">
        <v>13.533726779187271</v>
      </c>
      <c r="F5460" s="467">
        <f>'2019 Actual plus Potential'!E5459</f>
        <v>96</v>
      </c>
    </row>
    <row r="5461" spans="1:6">
      <c r="A5461" s="467">
        <v>8</v>
      </c>
      <c r="B5461" s="467">
        <v>16</v>
      </c>
      <c r="C5461" s="467">
        <v>11</v>
      </c>
      <c r="D5461" s="471">
        <v>6.487993911687397</v>
      </c>
      <c r="E5461" s="471">
        <v>15.142035099978498</v>
      </c>
      <c r="F5461" s="467">
        <f>'2019 Actual plus Potential'!E5460</f>
        <v>88</v>
      </c>
    </row>
    <row r="5462" spans="1:6">
      <c r="A5462" s="467">
        <v>8</v>
      </c>
      <c r="B5462" s="467">
        <v>16</v>
      </c>
      <c r="C5462" s="467">
        <v>12</v>
      </c>
      <c r="D5462" s="471">
        <v>3.5605891827792582</v>
      </c>
      <c r="E5462" s="471">
        <v>23.178100946033108</v>
      </c>
      <c r="F5462" s="467">
        <f>'2019 Actual plus Potential'!E5461</f>
        <v>73</v>
      </c>
    </row>
    <row r="5463" spans="1:6">
      <c r="A5463" s="467">
        <v>8</v>
      </c>
      <c r="B5463" s="467">
        <v>16</v>
      </c>
      <c r="C5463" s="467">
        <v>13</v>
      </c>
      <c r="D5463" s="471">
        <v>3.5127079276885973</v>
      </c>
      <c r="E5463" s="471">
        <v>20.225885185981507</v>
      </c>
      <c r="F5463" s="467">
        <f>'2019 Actual plus Potential'!E5462</f>
        <v>66</v>
      </c>
    </row>
    <row r="5464" spans="1:6">
      <c r="A5464" s="467">
        <v>8</v>
      </c>
      <c r="B5464" s="467">
        <v>16</v>
      </c>
      <c r="C5464" s="467">
        <v>14</v>
      </c>
      <c r="D5464" s="471">
        <v>3.8238038000233168</v>
      </c>
      <c r="E5464" s="471">
        <v>17.77743915287035</v>
      </c>
      <c r="F5464" s="467">
        <f>'2019 Actual plus Potential'!E5463</f>
        <v>53</v>
      </c>
    </row>
    <row r="5465" spans="1:6">
      <c r="A5465" s="467">
        <v>8</v>
      </c>
      <c r="B5465" s="467">
        <v>16</v>
      </c>
      <c r="C5465" s="467">
        <v>15</v>
      </c>
      <c r="D5465" s="471">
        <v>3.0286858446719913</v>
      </c>
      <c r="E5465" s="471">
        <v>20.942427219952698</v>
      </c>
      <c r="F5465" s="467">
        <f>'2019 Actual plus Potential'!E5464</f>
        <v>39</v>
      </c>
    </row>
    <row r="5466" spans="1:6">
      <c r="A5466" s="467">
        <v>8</v>
      </c>
      <c r="B5466" s="467">
        <v>16</v>
      </c>
      <c r="C5466" s="467">
        <v>16</v>
      </c>
      <c r="D5466" s="471">
        <v>6.049356543344345</v>
      </c>
      <c r="E5466" s="471">
        <v>15.63328880885831</v>
      </c>
      <c r="F5466" s="467">
        <f>'2019 Actual plus Potential'!E5465</f>
        <v>33</v>
      </c>
    </row>
    <row r="5467" spans="1:6">
      <c r="A5467" s="467">
        <v>8</v>
      </c>
      <c r="B5467" s="467">
        <v>16</v>
      </c>
      <c r="C5467" s="467">
        <v>17</v>
      </c>
      <c r="D5467" s="471">
        <v>9.0767126163753584</v>
      </c>
      <c r="E5467" s="471">
        <v>15.769400505267683</v>
      </c>
      <c r="F5467" s="467">
        <f>'2019 Actual plus Potential'!E5466</f>
        <v>34</v>
      </c>
    </row>
    <row r="5468" spans="1:6">
      <c r="A5468" s="467">
        <v>8</v>
      </c>
      <c r="B5468" s="467">
        <v>16</v>
      </c>
      <c r="C5468" s="467">
        <v>18</v>
      </c>
      <c r="D5468" s="471">
        <v>10.417902081358411</v>
      </c>
      <c r="E5468" s="471">
        <v>18.885106751236293</v>
      </c>
      <c r="F5468" s="467">
        <f>'2019 Actual plus Potential'!E5467</f>
        <v>28</v>
      </c>
    </row>
    <row r="5469" spans="1:6">
      <c r="A5469" s="467">
        <v>8</v>
      </c>
      <c r="B5469" s="467">
        <v>16</v>
      </c>
      <c r="C5469" s="467">
        <v>19</v>
      </c>
      <c r="D5469" s="471">
        <v>24.404813354666008</v>
      </c>
      <c r="E5469" s="471">
        <v>22.905095302085574</v>
      </c>
      <c r="F5469" s="467">
        <f>'2019 Actual plus Potential'!E5468</f>
        <v>31</v>
      </c>
    </row>
    <row r="5470" spans="1:6">
      <c r="A5470" s="467">
        <v>8</v>
      </c>
      <c r="B5470" s="467">
        <v>16</v>
      </c>
      <c r="C5470" s="467">
        <v>20</v>
      </c>
      <c r="D5470" s="471">
        <v>28.479122303530922</v>
      </c>
      <c r="E5470" s="471">
        <v>43.79041818963664</v>
      </c>
      <c r="F5470" s="467">
        <f>'2019 Actual plus Potential'!E5469</f>
        <v>38</v>
      </c>
    </row>
    <row r="5471" spans="1:6">
      <c r="A5471" s="467">
        <v>8</v>
      </c>
      <c r="B5471" s="467">
        <v>16</v>
      </c>
      <c r="C5471" s="467">
        <v>21</v>
      </c>
      <c r="D5471" s="471">
        <v>13.834642685195924</v>
      </c>
      <c r="E5471" s="471">
        <v>36.823689636637283</v>
      </c>
      <c r="F5471" s="467">
        <f>'2019 Actual plus Potential'!E5470</f>
        <v>28</v>
      </c>
    </row>
    <row r="5472" spans="1:6">
      <c r="A5472" s="467">
        <v>8</v>
      </c>
      <c r="B5472" s="467">
        <v>16</v>
      </c>
      <c r="C5472" s="467">
        <v>22</v>
      </c>
      <c r="D5472" s="471">
        <v>11.88166277733777</v>
      </c>
      <c r="E5472" s="471">
        <v>11.794000268759408</v>
      </c>
      <c r="F5472" s="467">
        <f>'2019 Actual plus Potential'!E5471</f>
        <v>51</v>
      </c>
    </row>
    <row r="5473" spans="1:6">
      <c r="A5473" s="467">
        <v>8</v>
      </c>
      <c r="B5473" s="467">
        <v>16</v>
      </c>
      <c r="C5473" s="467">
        <v>23</v>
      </c>
      <c r="D5473" s="471">
        <v>82.597496724189085</v>
      </c>
      <c r="E5473" s="471">
        <v>10.989063857235003</v>
      </c>
      <c r="F5473" s="467">
        <f>'2019 Actual plus Potential'!E5472</f>
        <v>64</v>
      </c>
    </row>
    <row r="5474" spans="1:6">
      <c r="A5474" s="467">
        <v>8</v>
      </c>
      <c r="B5474" s="467">
        <v>16</v>
      </c>
      <c r="C5474" s="467">
        <v>24</v>
      </c>
      <c r="D5474" s="471">
        <v>77.537729475612096</v>
      </c>
      <c r="E5474" s="471">
        <v>16.913833906686733</v>
      </c>
      <c r="F5474" s="467">
        <f>'2019 Actual plus Potential'!E5473</f>
        <v>58</v>
      </c>
    </row>
    <row r="5475" spans="1:6">
      <c r="A5475" s="467">
        <v>8</v>
      </c>
      <c r="B5475" s="467">
        <v>17</v>
      </c>
      <c r="C5475" s="467">
        <v>1</v>
      </c>
      <c r="D5475" s="471">
        <v>38.268832053374993</v>
      </c>
      <c r="E5475" s="471">
        <v>11.071982476886692</v>
      </c>
      <c r="F5475" s="467">
        <f>'2019 Actual plus Potential'!E5474</f>
        <v>72</v>
      </c>
    </row>
    <row r="5476" spans="1:6">
      <c r="A5476" s="467">
        <v>8</v>
      </c>
      <c r="B5476" s="467">
        <v>17</v>
      </c>
      <c r="C5476" s="467">
        <v>2</v>
      </c>
      <c r="D5476" s="471">
        <v>26.182308396517417</v>
      </c>
      <c r="E5476" s="471">
        <v>13.569710331111589</v>
      </c>
      <c r="F5476" s="467">
        <f>'2019 Actual plus Potential'!E5475</f>
        <v>47</v>
      </c>
    </row>
    <row r="5477" spans="1:6">
      <c r="A5477" s="467">
        <v>8</v>
      </c>
      <c r="B5477" s="467">
        <v>17</v>
      </c>
      <c r="C5477" s="467">
        <v>3</v>
      </c>
      <c r="D5477" s="471">
        <v>23.503018520617637</v>
      </c>
      <c r="E5477" s="471">
        <v>21.008136314771015</v>
      </c>
      <c r="F5477" s="467">
        <f>'2019 Actual plus Potential'!E5476</f>
        <v>18</v>
      </c>
    </row>
    <row r="5478" spans="1:6">
      <c r="A5478" s="467">
        <v>8</v>
      </c>
      <c r="B5478" s="467">
        <v>17</v>
      </c>
      <c r="C5478" s="467">
        <v>4</v>
      </c>
      <c r="D5478" s="471">
        <v>99.6858270906516</v>
      </c>
      <c r="E5478" s="471">
        <v>33.93405396688884</v>
      </c>
      <c r="F5478" s="467">
        <f>'2019 Actual plus Potential'!E5477</f>
        <v>43</v>
      </c>
    </row>
    <row r="5479" spans="1:6">
      <c r="A5479" s="467">
        <v>8</v>
      </c>
      <c r="B5479" s="467">
        <v>17</v>
      </c>
      <c r="C5479" s="467">
        <v>5</v>
      </c>
      <c r="D5479" s="471">
        <v>83.427262404459412</v>
      </c>
      <c r="E5479" s="471">
        <v>40.386061277144698</v>
      </c>
      <c r="F5479" s="467">
        <f>'2019 Actual plus Potential'!E5478</f>
        <v>66</v>
      </c>
    </row>
    <row r="5480" spans="1:6">
      <c r="A5480" s="467">
        <v>8</v>
      </c>
      <c r="B5480" s="467">
        <v>17</v>
      </c>
      <c r="C5480" s="467">
        <v>6</v>
      </c>
      <c r="D5480" s="471">
        <v>107.95440714327776</v>
      </c>
      <c r="E5480" s="471">
        <v>39.394949096968396</v>
      </c>
      <c r="F5480" s="467">
        <f>'2019 Actual plus Potential'!E5479</f>
        <v>34</v>
      </c>
    </row>
    <row r="5481" spans="1:6">
      <c r="A5481" s="467">
        <v>8</v>
      </c>
      <c r="B5481" s="467">
        <v>17</v>
      </c>
      <c r="C5481" s="467">
        <v>7</v>
      </c>
      <c r="D5481" s="471">
        <v>64.002758308939931</v>
      </c>
      <c r="E5481" s="471">
        <v>19.754970006450225</v>
      </c>
      <c r="F5481" s="467">
        <f>'2019 Actual plus Potential'!E5480</f>
        <v>37</v>
      </c>
    </row>
    <row r="5482" spans="1:6">
      <c r="A5482" s="467">
        <v>8</v>
      </c>
      <c r="B5482" s="467">
        <v>17</v>
      </c>
      <c r="C5482" s="467">
        <v>8</v>
      </c>
      <c r="D5482" s="471">
        <v>17.627969904351101</v>
      </c>
      <c r="E5482" s="471">
        <v>10.439923564824769</v>
      </c>
      <c r="F5482" s="467">
        <f>'2019 Actual plus Potential'!E5481</f>
        <v>35</v>
      </c>
    </row>
    <row r="5483" spans="1:6">
      <c r="A5483" s="467">
        <v>8</v>
      </c>
      <c r="B5483" s="467">
        <v>17</v>
      </c>
      <c r="C5483" s="467">
        <v>9</v>
      </c>
      <c r="D5483" s="471">
        <v>18.488274199054906</v>
      </c>
      <c r="E5483" s="471">
        <v>7.9766147602666093</v>
      </c>
      <c r="F5483" s="467">
        <f>'2019 Actual plus Potential'!E5482</f>
        <v>34</v>
      </c>
    </row>
    <row r="5484" spans="1:6">
      <c r="A5484" s="467">
        <v>8</v>
      </c>
      <c r="B5484" s="467">
        <v>17</v>
      </c>
      <c r="C5484" s="467">
        <v>10</v>
      </c>
      <c r="D5484" s="471">
        <v>14.550281008269549</v>
      </c>
      <c r="E5484" s="471">
        <v>9.8250741775962158</v>
      </c>
      <c r="F5484" s="467">
        <f>'2019 Actual plus Potential'!E5483</f>
        <v>27</v>
      </c>
    </row>
    <row r="5485" spans="1:6">
      <c r="A5485" s="467">
        <v>8</v>
      </c>
      <c r="B5485" s="467">
        <v>17</v>
      </c>
      <c r="C5485" s="467">
        <v>11</v>
      </c>
      <c r="D5485" s="471">
        <v>14.981232439666735</v>
      </c>
      <c r="E5485" s="471">
        <v>11.144731831864114</v>
      </c>
      <c r="F5485" s="467">
        <f>'2019 Actual plus Potential'!E5484</f>
        <v>18</v>
      </c>
    </row>
    <row r="5486" spans="1:6">
      <c r="A5486" s="467">
        <v>8</v>
      </c>
      <c r="B5486" s="467">
        <v>17</v>
      </c>
      <c r="C5486" s="467">
        <v>12</v>
      </c>
      <c r="D5486" s="471">
        <v>13.113228745903019</v>
      </c>
      <c r="E5486" s="471">
        <v>17.434030907331756</v>
      </c>
      <c r="F5486" s="467">
        <f>'2019 Actual plus Potential'!E5485</f>
        <v>21</v>
      </c>
    </row>
    <row r="5487" spans="1:6">
      <c r="A5487" s="467">
        <v>8</v>
      </c>
      <c r="B5487" s="467">
        <v>17</v>
      </c>
      <c r="C5487" s="467">
        <v>13</v>
      </c>
      <c r="D5487" s="471">
        <v>6.8199991146338297</v>
      </c>
      <c r="E5487" s="471">
        <v>8.0564043754031385</v>
      </c>
      <c r="F5487" s="467">
        <f>'2019 Actual plus Potential'!E5486</f>
        <v>14</v>
      </c>
    </row>
    <row r="5488" spans="1:6">
      <c r="A5488" s="467">
        <v>8</v>
      </c>
      <c r="B5488" s="467">
        <v>17</v>
      </c>
      <c r="C5488" s="467">
        <v>14</v>
      </c>
      <c r="D5488" s="471">
        <v>2.3977464668391648</v>
      </c>
      <c r="E5488" s="471">
        <v>2.3850836916792089</v>
      </c>
      <c r="F5488" s="467">
        <f>'2019 Actual plus Potential'!E5487</f>
        <v>22</v>
      </c>
    </row>
    <row r="5489" spans="1:6">
      <c r="A5489" s="467">
        <v>8</v>
      </c>
      <c r="B5489" s="467">
        <v>17</v>
      </c>
      <c r="C5489" s="467">
        <v>15</v>
      </c>
      <c r="D5489" s="471">
        <v>2.8007346362129417</v>
      </c>
      <c r="E5489" s="471">
        <v>0.50298747581165337</v>
      </c>
      <c r="F5489" s="467">
        <f>'2019 Actual plus Potential'!E5488</f>
        <v>28</v>
      </c>
    </row>
    <row r="5490" spans="1:6">
      <c r="A5490" s="467">
        <v>8</v>
      </c>
      <c r="B5490" s="467">
        <v>17</v>
      </c>
      <c r="C5490" s="467">
        <v>16</v>
      </c>
      <c r="D5490" s="471">
        <v>1.0872657514226636</v>
      </c>
      <c r="E5490" s="471">
        <v>12.023982100623522</v>
      </c>
      <c r="F5490" s="467">
        <f>'2019 Actual plus Potential'!E5489</f>
        <v>37</v>
      </c>
    </row>
    <row r="5491" spans="1:6">
      <c r="A5491" s="467">
        <v>8</v>
      </c>
      <c r="B5491" s="467">
        <v>17</v>
      </c>
      <c r="C5491" s="467">
        <v>17</v>
      </c>
      <c r="D5491" s="471">
        <v>0.33987303831895765</v>
      </c>
      <c r="E5491" s="471">
        <v>28.763374005590197</v>
      </c>
      <c r="F5491" s="467">
        <f>'2019 Actual plus Potential'!E5490</f>
        <v>38</v>
      </c>
    </row>
    <row r="5492" spans="1:6">
      <c r="A5492" s="467">
        <v>8</v>
      </c>
      <c r="B5492" s="467">
        <v>17</v>
      </c>
      <c r="C5492" s="467">
        <v>18</v>
      </c>
      <c r="D5492" s="471">
        <v>0.43378030232831505</v>
      </c>
      <c r="E5492" s="471">
        <v>16.757383680928836</v>
      </c>
      <c r="F5492" s="467">
        <f>'2019 Actual plus Potential'!E5491</f>
        <v>51</v>
      </c>
    </row>
    <row r="5493" spans="1:6">
      <c r="A5493" s="467">
        <v>8</v>
      </c>
      <c r="B5493" s="467">
        <v>17</v>
      </c>
      <c r="C5493" s="467">
        <v>19</v>
      </c>
      <c r="D5493" s="471">
        <v>11.037049639491487</v>
      </c>
      <c r="E5493" s="471">
        <v>9.02248451945818</v>
      </c>
      <c r="F5493" s="467">
        <f>'2019 Actual plus Potential'!E5492</f>
        <v>69</v>
      </c>
    </row>
    <row r="5494" spans="1:6">
      <c r="A5494" s="467">
        <v>8</v>
      </c>
      <c r="B5494" s="467">
        <v>17</v>
      </c>
      <c r="C5494" s="467">
        <v>20</v>
      </c>
      <c r="D5494" s="471">
        <v>24.478529431069891</v>
      </c>
      <c r="E5494" s="471">
        <v>7.846761072887551</v>
      </c>
      <c r="F5494" s="467">
        <f>'2019 Actual plus Potential'!E5493</f>
        <v>58</v>
      </c>
    </row>
    <row r="5495" spans="1:6">
      <c r="A5495" s="467">
        <v>8</v>
      </c>
      <c r="B5495" s="467">
        <v>17</v>
      </c>
      <c r="C5495" s="467">
        <v>21</v>
      </c>
      <c r="D5495" s="471">
        <v>24.037224730183134</v>
      </c>
      <c r="E5495" s="471">
        <v>24.321752096323372</v>
      </c>
      <c r="F5495" s="467">
        <f>'2019 Actual plus Potential'!E5494</f>
        <v>32</v>
      </c>
    </row>
    <row r="5496" spans="1:6">
      <c r="A5496" s="467">
        <v>8</v>
      </c>
      <c r="B5496" s="467">
        <v>17</v>
      </c>
      <c r="C5496" s="467">
        <v>22</v>
      </c>
      <c r="D5496" s="471">
        <v>23.763180109992707</v>
      </c>
      <c r="E5496" s="471">
        <v>25.932407170500969</v>
      </c>
      <c r="F5496" s="467">
        <f>'2019 Actual plus Potential'!E5495</f>
        <v>31</v>
      </c>
    </row>
    <row r="5497" spans="1:6">
      <c r="A5497" s="467">
        <v>8</v>
      </c>
      <c r="B5497" s="467">
        <v>17</v>
      </c>
      <c r="C5497" s="467">
        <v>23</v>
      </c>
      <c r="D5497" s="471">
        <v>48.419381997589241</v>
      </c>
      <c r="E5497" s="471">
        <v>19.525770425714899</v>
      </c>
      <c r="F5497" s="467">
        <f>'2019 Actual plus Potential'!E5496</f>
        <v>36</v>
      </c>
    </row>
    <row r="5498" spans="1:6">
      <c r="A5498" s="467">
        <v>8</v>
      </c>
      <c r="B5498" s="467">
        <v>17</v>
      </c>
      <c r="C5498" s="467">
        <v>24</v>
      </c>
      <c r="D5498" s="471">
        <v>55.139103362925994</v>
      </c>
      <c r="E5498" s="471">
        <v>23.433114814018484</v>
      </c>
      <c r="F5498" s="467">
        <f>'2019 Actual plus Potential'!E5497</f>
        <v>50</v>
      </c>
    </row>
    <row r="5499" spans="1:6">
      <c r="A5499" s="467">
        <v>8</v>
      </c>
      <c r="B5499" s="467">
        <v>18</v>
      </c>
      <c r="C5499" s="467">
        <v>1</v>
      </c>
      <c r="D5499" s="471">
        <v>74.302295856856901</v>
      </c>
      <c r="E5499" s="471">
        <v>23.342373683078907</v>
      </c>
      <c r="F5499" s="467">
        <f>'2019 Actual plus Potential'!E5498</f>
        <v>60</v>
      </c>
    </row>
    <row r="5500" spans="1:6">
      <c r="A5500" s="467">
        <v>8</v>
      </c>
      <c r="B5500" s="467">
        <v>18</v>
      </c>
      <c r="C5500" s="467">
        <v>2</v>
      </c>
      <c r="D5500" s="471">
        <v>90.28591662606047</v>
      </c>
      <c r="E5500" s="471">
        <v>9.83524344227048</v>
      </c>
      <c r="F5500" s="467">
        <f>'2019 Actual plus Potential'!E5499</f>
        <v>55</v>
      </c>
    </row>
    <row r="5501" spans="1:6">
      <c r="A5501" s="467">
        <v>8</v>
      </c>
      <c r="B5501" s="467">
        <v>18</v>
      </c>
      <c r="C5501" s="467">
        <v>3</v>
      </c>
      <c r="D5501" s="471">
        <v>95.198537509040762</v>
      </c>
      <c r="E5501" s="471">
        <v>10.071483283164911</v>
      </c>
      <c r="F5501" s="467">
        <f>'2019 Actual plus Potential'!E5500</f>
        <v>57</v>
      </c>
    </row>
    <row r="5502" spans="1:6">
      <c r="A5502" s="467">
        <v>8</v>
      </c>
      <c r="B5502" s="467">
        <v>18</v>
      </c>
      <c r="C5502" s="467">
        <v>4</v>
      </c>
      <c r="D5502" s="471">
        <v>75.384992455343706</v>
      </c>
      <c r="E5502" s="471">
        <v>17.868180283809934</v>
      </c>
      <c r="F5502" s="467">
        <f>'2019 Actual plus Potential'!E5501</f>
        <v>52</v>
      </c>
    </row>
    <row r="5503" spans="1:6">
      <c r="A5503" s="467">
        <v>8</v>
      </c>
      <c r="B5503" s="467">
        <v>18</v>
      </c>
      <c r="C5503" s="467">
        <v>5</v>
      </c>
      <c r="D5503" s="471">
        <v>72.739275437921066</v>
      </c>
      <c r="E5503" s="471">
        <v>14.333969683938939</v>
      </c>
      <c r="F5503" s="467">
        <f>'2019 Actual plus Potential'!E5502</f>
        <v>42</v>
      </c>
    </row>
    <row r="5504" spans="1:6">
      <c r="A5504" s="467">
        <v>8</v>
      </c>
      <c r="B5504" s="467">
        <v>18</v>
      </c>
      <c r="C5504" s="467">
        <v>6</v>
      </c>
      <c r="D5504" s="471">
        <v>114.72831454939239</v>
      </c>
      <c r="E5504" s="471">
        <v>13.771531122339281</v>
      </c>
      <c r="F5504" s="467">
        <f>'2019 Actual plus Potential'!E5503</f>
        <v>45</v>
      </c>
    </row>
    <row r="5505" spans="1:6">
      <c r="A5505" s="467">
        <v>8</v>
      </c>
      <c r="B5505" s="467">
        <v>18</v>
      </c>
      <c r="C5505" s="467">
        <v>7</v>
      </c>
      <c r="D5505" s="471">
        <v>63.42613050619839</v>
      </c>
      <c r="E5505" s="471">
        <v>3.0632954203397116</v>
      </c>
      <c r="F5505" s="467">
        <f>'2019 Actual plus Potential'!E5504</f>
        <v>37</v>
      </c>
    </row>
    <row r="5506" spans="1:6">
      <c r="A5506" s="467">
        <v>8</v>
      </c>
      <c r="B5506" s="467">
        <v>18</v>
      </c>
      <c r="C5506" s="467">
        <v>8</v>
      </c>
      <c r="D5506" s="471">
        <v>19.023282848657068</v>
      </c>
      <c r="E5506" s="471">
        <v>1.6771464201247044</v>
      </c>
      <c r="F5506" s="467">
        <f>'2019 Actual plus Potential'!E5505</f>
        <v>29</v>
      </c>
    </row>
    <row r="5507" spans="1:6">
      <c r="A5507" s="467">
        <v>8</v>
      </c>
      <c r="B5507" s="467">
        <v>18</v>
      </c>
      <c r="C5507" s="467">
        <v>9</v>
      </c>
      <c r="D5507" s="471">
        <v>12.654948803011219</v>
      </c>
      <c r="E5507" s="471">
        <v>1.498793162760697</v>
      </c>
      <c r="F5507" s="467">
        <f>'2019 Actual plus Potential'!E5506</f>
        <v>30</v>
      </c>
    </row>
    <row r="5508" spans="1:6">
      <c r="A5508" s="467">
        <v>8</v>
      </c>
      <c r="B5508" s="467">
        <v>18</v>
      </c>
      <c r="C5508" s="467">
        <v>10</v>
      </c>
      <c r="D5508" s="471">
        <v>12.124107254129045</v>
      </c>
      <c r="E5508" s="471">
        <v>0.40677058697054397</v>
      </c>
      <c r="F5508" s="467">
        <f>'2019 Actual plus Potential'!E5507</f>
        <v>48</v>
      </c>
    </row>
    <row r="5509" spans="1:6">
      <c r="A5509" s="467">
        <v>8</v>
      </c>
      <c r="B5509" s="467">
        <v>18</v>
      </c>
      <c r="C5509" s="467">
        <v>11</v>
      </c>
      <c r="D5509" s="471">
        <v>10.074070453998495</v>
      </c>
      <c r="E5509" s="471">
        <v>0.39973032681143844</v>
      </c>
      <c r="F5509" s="467">
        <f>'2019 Actual plus Potential'!E5508</f>
        <v>36</v>
      </c>
    </row>
    <row r="5510" spans="1:6">
      <c r="A5510" s="467">
        <v>8</v>
      </c>
      <c r="B5510" s="467">
        <v>18</v>
      </c>
      <c r="C5510" s="467">
        <v>12</v>
      </c>
      <c r="D5510" s="471">
        <v>14.637742919136288</v>
      </c>
      <c r="E5510" s="471">
        <v>5.0979306063212206</v>
      </c>
      <c r="F5510" s="467">
        <f>'2019 Actual plus Potential'!E5509</f>
        <v>19</v>
      </c>
    </row>
    <row r="5511" spans="1:6">
      <c r="A5511" s="467">
        <v>8</v>
      </c>
      <c r="B5511" s="467">
        <v>18</v>
      </c>
      <c r="C5511" s="467">
        <v>13</v>
      </c>
      <c r="D5511" s="471">
        <v>33.38884993784815</v>
      </c>
      <c r="E5511" s="471">
        <v>13.719120296710384</v>
      </c>
      <c r="F5511" s="467">
        <f>'2019 Actual plus Potential'!E5510</f>
        <v>18</v>
      </c>
    </row>
    <row r="5512" spans="1:6">
      <c r="A5512" s="467">
        <v>8</v>
      </c>
      <c r="B5512" s="467">
        <v>18</v>
      </c>
      <c r="C5512" s="467">
        <v>14</v>
      </c>
      <c r="D5512" s="471">
        <v>61.046082755626323</v>
      </c>
      <c r="E5512" s="471">
        <v>26.563683831434094</v>
      </c>
      <c r="F5512" s="467">
        <f>'2019 Actual plus Potential'!E5511</f>
        <v>20</v>
      </c>
    </row>
    <row r="5513" spans="1:6">
      <c r="A5513" s="467">
        <v>8</v>
      </c>
      <c r="B5513" s="467">
        <v>18</v>
      </c>
      <c r="C5513" s="467">
        <v>15</v>
      </c>
      <c r="D5513" s="471">
        <v>75.290353801289868</v>
      </c>
      <c r="E5513" s="471">
        <v>17.051510105353689</v>
      </c>
      <c r="F5513" s="467">
        <f>'2019 Actual plus Potential'!E5512</f>
        <v>18</v>
      </c>
    </row>
    <row r="5514" spans="1:6">
      <c r="A5514" s="467">
        <v>8</v>
      </c>
      <c r="B5514" s="467">
        <v>18</v>
      </c>
      <c r="C5514" s="467">
        <v>16</v>
      </c>
      <c r="D5514" s="471">
        <v>63.466448458490596</v>
      </c>
      <c r="E5514" s="471">
        <v>5.2074457643517515</v>
      </c>
      <c r="F5514" s="467">
        <f>'2019 Actual plus Potential'!E5513</f>
        <v>24</v>
      </c>
    </row>
    <row r="5515" spans="1:6">
      <c r="A5515" s="467">
        <v>8</v>
      </c>
      <c r="B5515" s="467">
        <v>18</v>
      </c>
      <c r="C5515" s="467">
        <v>17</v>
      </c>
      <c r="D5515" s="471">
        <v>58.717095431100205</v>
      </c>
      <c r="E5515" s="471">
        <v>3.9120378950763279</v>
      </c>
      <c r="F5515" s="467">
        <f>'2019 Actual plus Potential'!E5514</f>
        <v>22</v>
      </c>
    </row>
    <row r="5516" spans="1:6">
      <c r="A5516" s="467">
        <v>8</v>
      </c>
      <c r="B5516" s="467">
        <v>18</v>
      </c>
      <c r="C5516" s="467">
        <v>18</v>
      </c>
      <c r="D5516" s="471">
        <v>45.701078252239974</v>
      </c>
      <c r="E5516" s="471">
        <v>10.913967748871212</v>
      </c>
      <c r="F5516" s="467">
        <f>'2019 Actual plus Potential'!E5515</f>
        <v>27</v>
      </c>
    </row>
    <row r="5517" spans="1:6">
      <c r="A5517" s="467">
        <v>8</v>
      </c>
      <c r="B5517" s="467">
        <v>18</v>
      </c>
      <c r="C5517" s="467">
        <v>19</v>
      </c>
      <c r="D5517" s="471">
        <v>86.857265117848712</v>
      </c>
      <c r="E5517" s="471">
        <v>14.757949795742853</v>
      </c>
      <c r="F5517" s="467">
        <f>'2019 Actual plus Potential'!E5516</f>
        <v>14</v>
      </c>
    </row>
    <row r="5518" spans="1:6">
      <c r="A5518" s="467">
        <v>8</v>
      </c>
      <c r="B5518" s="467">
        <v>18</v>
      </c>
      <c r="C5518" s="467">
        <v>20</v>
      </c>
      <c r="D5518" s="471">
        <v>142.66137896247241</v>
      </c>
      <c r="E5518" s="471">
        <v>70.217990324661358</v>
      </c>
      <c r="F5518" s="467">
        <f>'2019 Actual plus Potential'!E5517</f>
        <v>10</v>
      </c>
    </row>
    <row r="5519" spans="1:6">
      <c r="A5519" s="467">
        <v>8</v>
      </c>
      <c r="B5519" s="467">
        <v>18</v>
      </c>
      <c r="C5519" s="467">
        <v>21</v>
      </c>
      <c r="D5519" s="471">
        <v>144</v>
      </c>
      <c r="E5519" s="471">
        <v>79.670712964953765</v>
      </c>
      <c r="F5519" s="467">
        <f>'2019 Actual plus Potential'!E5518</f>
        <v>21</v>
      </c>
    </row>
    <row r="5520" spans="1:6">
      <c r="A5520" s="467">
        <v>8</v>
      </c>
      <c r="B5520" s="467">
        <v>18</v>
      </c>
      <c r="C5520" s="467">
        <v>22</v>
      </c>
      <c r="D5520" s="471">
        <v>144</v>
      </c>
      <c r="E5520" s="471">
        <v>75.638990647172648</v>
      </c>
      <c r="F5520" s="467">
        <f>'2019 Actual plus Potential'!E5519</f>
        <v>26</v>
      </c>
    </row>
    <row r="5521" spans="1:6">
      <c r="A5521" s="467">
        <v>8</v>
      </c>
      <c r="B5521" s="467">
        <v>18</v>
      </c>
      <c r="C5521" s="467">
        <v>23</v>
      </c>
      <c r="D5521" s="471">
        <v>144</v>
      </c>
      <c r="E5521" s="471">
        <v>69.373941356697486</v>
      </c>
      <c r="F5521" s="467">
        <f>'2019 Actual plus Potential'!E5520</f>
        <v>28</v>
      </c>
    </row>
    <row r="5522" spans="1:6">
      <c r="A5522" s="467">
        <v>8</v>
      </c>
      <c r="B5522" s="467">
        <v>18</v>
      </c>
      <c r="C5522" s="467">
        <v>24</v>
      </c>
      <c r="D5522" s="471">
        <v>144</v>
      </c>
      <c r="E5522" s="471">
        <v>74.994415717050103</v>
      </c>
      <c r="F5522" s="467">
        <f>'2019 Actual plus Potential'!E5521</f>
        <v>15</v>
      </c>
    </row>
    <row r="5523" spans="1:6">
      <c r="A5523" s="467">
        <v>8</v>
      </c>
      <c r="B5523" s="467">
        <v>19</v>
      </c>
      <c r="C5523" s="467">
        <v>1</v>
      </c>
      <c r="D5523" s="471">
        <v>144</v>
      </c>
      <c r="E5523" s="471">
        <v>61.795492420984736</v>
      </c>
      <c r="F5523" s="467">
        <f>'2019 Actual plus Potential'!E5522</f>
        <v>11</v>
      </c>
    </row>
    <row r="5524" spans="1:6">
      <c r="A5524" s="467">
        <v>8</v>
      </c>
      <c r="B5524" s="467">
        <v>19</v>
      </c>
      <c r="C5524" s="467">
        <v>2</v>
      </c>
      <c r="D5524" s="471">
        <v>144</v>
      </c>
      <c r="E5524" s="471">
        <v>44.15964072242528</v>
      </c>
      <c r="F5524" s="467">
        <f>'2019 Actual plus Potential'!E5523</f>
        <v>21</v>
      </c>
    </row>
    <row r="5525" spans="1:6">
      <c r="A5525" s="467">
        <v>8</v>
      </c>
      <c r="B5525" s="467">
        <v>19</v>
      </c>
      <c r="C5525" s="467">
        <v>3</v>
      </c>
      <c r="D5525" s="471">
        <v>144</v>
      </c>
      <c r="E5525" s="471">
        <v>44.667321705009684</v>
      </c>
      <c r="F5525" s="467">
        <f>'2019 Actual plus Potential'!E5524</f>
        <v>29</v>
      </c>
    </row>
    <row r="5526" spans="1:6">
      <c r="A5526" s="467">
        <v>8</v>
      </c>
      <c r="B5526" s="467">
        <v>19</v>
      </c>
      <c r="C5526" s="467">
        <v>4</v>
      </c>
      <c r="D5526" s="471">
        <v>144</v>
      </c>
      <c r="E5526" s="471">
        <v>20.667857073747584</v>
      </c>
      <c r="F5526" s="467">
        <f>'2019 Actual plus Potential'!E5525</f>
        <v>28</v>
      </c>
    </row>
    <row r="5527" spans="1:6">
      <c r="A5527" s="467">
        <v>8</v>
      </c>
      <c r="B5527" s="467">
        <v>19</v>
      </c>
      <c r="C5527" s="467">
        <v>5</v>
      </c>
      <c r="D5527" s="471">
        <v>144</v>
      </c>
      <c r="E5527" s="471">
        <v>10.983588099333476</v>
      </c>
      <c r="F5527" s="467">
        <f>'2019 Actual plus Potential'!E5526</f>
        <v>76</v>
      </c>
    </row>
    <row r="5528" spans="1:6">
      <c r="A5528" s="467">
        <v>8</v>
      </c>
      <c r="B5528" s="467">
        <v>19</v>
      </c>
      <c r="C5528" s="467">
        <v>6</v>
      </c>
      <c r="D5528" s="471">
        <v>144</v>
      </c>
      <c r="E5528" s="471">
        <v>3.3480348312190928</v>
      </c>
      <c r="F5528" s="467">
        <f>'2019 Actual plus Potential'!E5527</f>
        <v>68</v>
      </c>
    </row>
    <row r="5529" spans="1:6">
      <c r="A5529" s="467">
        <v>8</v>
      </c>
      <c r="B5529" s="467">
        <v>19</v>
      </c>
      <c r="C5529" s="467">
        <v>7</v>
      </c>
      <c r="D5529" s="471">
        <v>144</v>
      </c>
      <c r="E5529" s="471">
        <v>2.1668356267469364</v>
      </c>
      <c r="F5529" s="467">
        <f>'2019 Actual plus Potential'!E5528</f>
        <v>57</v>
      </c>
    </row>
    <row r="5530" spans="1:6">
      <c r="A5530" s="467">
        <v>8</v>
      </c>
      <c r="B5530" s="467">
        <v>19</v>
      </c>
      <c r="C5530" s="467">
        <v>8</v>
      </c>
      <c r="D5530" s="471">
        <v>144</v>
      </c>
      <c r="E5530" s="471">
        <v>3.0836339496882399</v>
      </c>
      <c r="F5530" s="467">
        <f>'2019 Actual plus Potential'!E5529</f>
        <v>60</v>
      </c>
    </row>
    <row r="5531" spans="1:6">
      <c r="A5531" s="467">
        <v>8</v>
      </c>
      <c r="B5531" s="467">
        <v>19</v>
      </c>
      <c r="C5531" s="467">
        <v>9</v>
      </c>
      <c r="D5531" s="471">
        <v>143.85684389303148</v>
      </c>
      <c r="E5531" s="471">
        <v>7.7020446140614922</v>
      </c>
      <c r="F5531" s="467">
        <f>'2019 Actual plus Potential'!E5530</f>
        <v>67</v>
      </c>
    </row>
    <row r="5532" spans="1:6">
      <c r="A5532" s="467">
        <v>8</v>
      </c>
      <c r="B5532" s="467">
        <v>19</v>
      </c>
      <c r="C5532" s="467">
        <v>10</v>
      </c>
      <c r="D5532" s="471">
        <v>97.52783389382445</v>
      </c>
      <c r="E5532" s="471">
        <v>9.9830889056116963</v>
      </c>
      <c r="F5532" s="467">
        <f>'2019 Actual plus Potential'!E5531</f>
        <v>65</v>
      </c>
    </row>
    <row r="5533" spans="1:6">
      <c r="A5533" s="467">
        <v>8</v>
      </c>
      <c r="B5533" s="467">
        <v>19</v>
      </c>
      <c r="C5533" s="467">
        <v>11</v>
      </c>
      <c r="D5533" s="471">
        <v>47.680518440120167</v>
      </c>
      <c r="E5533" s="471">
        <v>13.658104708664805</v>
      </c>
      <c r="F5533" s="467">
        <f>'2019 Actual plus Potential'!E5532</f>
        <v>55</v>
      </c>
    </row>
    <row r="5534" spans="1:6">
      <c r="A5534" s="467">
        <v>8</v>
      </c>
      <c r="B5534" s="467">
        <v>19</v>
      </c>
      <c r="C5534" s="467">
        <v>12</v>
      </c>
      <c r="D5534" s="471">
        <v>35.270218964375481</v>
      </c>
      <c r="E5534" s="471">
        <v>13.9491021285745</v>
      </c>
      <c r="F5534" s="467">
        <f>'2019 Actual plus Potential'!E5533</f>
        <v>46</v>
      </c>
    </row>
    <row r="5535" spans="1:6">
      <c r="A5535" s="467">
        <v>8</v>
      </c>
      <c r="B5535" s="467">
        <v>19</v>
      </c>
      <c r="C5535" s="467">
        <v>13</v>
      </c>
      <c r="D5535" s="471">
        <v>26.026826177815238</v>
      </c>
      <c r="E5535" s="471">
        <v>9.2712403784132444</v>
      </c>
      <c r="F5535" s="467">
        <f>'2019 Actual plus Potential'!E5534</f>
        <v>39</v>
      </c>
    </row>
    <row r="5536" spans="1:6">
      <c r="A5536" s="467">
        <v>8</v>
      </c>
      <c r="B5536" s="467">
        <v>19</v>
      </c>
      <c r="C5536" s="467">
        <v>14</v>
      </c>
      <c r="D5536" s="471">
        <v>18.991459679790836</v>
      </c>
      <c r="E5536" s="471">
        <v>14.211938507847774</v>
      </c>
      <c r="F5536" s="467">
        <f>'2019 Actual plus Potential'!E5535</f>
        <v>27</v>
      </c>
    </row>
    <row r="5537" spans="1:6">
      <c r="A5537" s="467">
        <v>8</v>
      </c>
      <c r="B5537" s="467">
        <v>19</v>
      </c>
      <c r="C5537" s="467">
        <v>15</v>
      </c>
      <c r="D5537" s="471">
        <v>15.613137339651997</v>
      </c>
      <c r="E5537" s="471">
        <v>10.91475</v>
      </c>
      <c r="F5537" s="467">
        <f>'2019 Actual plus Potential'!E5536</f>
        <v>27</v>
      </c>
    </row>
    <row r="5538" spans="1:6">
      <c r="A5538" s="467">
        <v>8</v>
      </c>
      <c r="B5538" s="467">
        <v>19</v>
      </c>
      <c r="C5538" s="467">
        <v>16</v>
      </c>
      <c r="D5538" s="471">
        <v>7.1699066261681672</v>
      </c>
      <c r="E5538" s="471">
        <v>6.9080597183401418</v>
      </c>
      <c r="F5538" s="467">
        <f>'2019 Actual plus Potential'!E5537</f>
        <v>20</v>
      </c>
    </row>
    <row r="5539" spans="1:6">
      <c r="A5539" s="467">
        <v>8</v>
      </c>
      <c r="B5539" s="467">
        <v>19</v>
      </c>
      <c r="C5539" s="467">
        <v>17</v>
      </c>
      <c r="D5539" s="471">
        <v>4.3920616308449514</v>
      </c>
      <c r="E5539" s="471">
        <v>5.7980453665878304</v>
      </c>
      <c r="F5539" s="467">
        <f>'2019 Actual plus Potential'!E5538</f>
        <v>14</v>
      </c>
    </row>
    <row r="5540" spans="1:6">
      <c r="A5540" s="467">
        <v>8</v>
      </c>
      <c r="B5540" s="467">
        <v>19</v>
      </c>
      <c r="C5540" s="467">
        <v>18</v>
      </c>
      <c r="D5540" s="471">
        <v>8.0411384243419874</v>
      </c>
      <c r="E5540" s="471">
        <v>5.9482375833154162</v>
      </c>
      <c r="F5540" s="467">
        <f>'2019 Actual plus Potential'!E5539</f>
        <v>9</v>
      </c>
    </row>
    <row r="5541" spans="1:6">
      <c r="A5541" s="467">
        <v>8</v>
      </c>
      <c r="B5541" s="467">
        <v>19</v>
      </c>
      <c r="C5541" s="467">
        <v>19</v>
      </c>
      <c r="D5541" s="471">
        <v>11.579860030397951</v>
      </c>
      <c r="E5541" s="471">
        <v>7.1435173081057837</v>
      </c>
      <c r="F5541" s="467">
        <f>'2019 Actual plus Potential'!E5540</f>
        <v>5</v>
      </c>
    </row>
    <row r="5542" spans="1:6">
      <c r="A5542" s="467">
        <v>8</v>
      </c>
      <c r="B5542" s="467">
        <v>19</v>
      </c>
      <c r="C5542" s="467">
        <v>20</v>
      </c>
      <c r="D5542" s="471">
        <v>37.696964071597193</v>
      </c>
      <c r="E5542" s="471">
        <v>32.031619221672756</v>
      </c>
      <c r="F5542" s="467">
        <f>'2019 Actual plus Potential'!E5541</f>
        <v>2</v>
      </c>
    </row>
    <row r="5543" spans="1:6">
      <c r="A5543" s="467">
        <v>8</v>
      </c>
      <c r="B5543" s="467">
        <v>19</v>
      </c>
      <c r="C5543" s="467">
        <v>21</v>
      </c>
      <c r="D5543" s="471">
        <v>51.145964853672496</v>
      </c>
      <c r="E5543" s="471">
        <v>75.495838690604174</v>
      </c>
      <c r="F5543" s="467">
        <f>'2019 Actual plus Potential'!E5542</f>
        <v>0</v>
      </c>
    </row>
    <row r="5544" spans="1:6">
      <c r="A5544" s="467">
        <v>8</v>
      </c>
      <c r="B5544" s="467">
        <v>19</v>
      </c>
      <c r="C5544" s="467">
        <v>22</v>
      </c>
      <c r="D5544" s="471">
        <v>25.628212710820581</v>
      </c>
      <c r="E5544" s="471">
        <v>70.615373898086432</v>
      </c>
      <c r="F5544" s="467">
        <f>'2019 Actual plus Potential'!E5543</f>
        <v>0</v>
      </c>
    </row>
    <row r="5545" spans="1:6">
      <c r="A5545" s="467">
        <v>8</v>
      </c>
      <c r="B5545" s="467">
        <v>19</v>
      </c>
      <c r="C5545" s="467">
        <v>23</v>
      </c>
      <c r="D5545" s="471">
        <v>22.511886235553558</v>
      </c>
      <c r="E5545" s="471">
        <v>74.967819178671249</v>
      </c>
      <c r="F5545" s="467">
        <f>'2019 Actual plus Potential'!E5544</f>
        <v>0</v>
      </c>
    </row>
    <row r="5546" spans="1:6">
      <c r="A5546" s="467">
        <v>8</v>
      </c>
      <c r="B5546" s="467">
        <v>19</v>
      </c>
      <c r="C5546" s="467">
        <v>24</v>
      </c>
      <c r="D5546" s="471">
        <v>16.520038963783197</v>
      </c>
      <c r="E5546" s="471">
        <v>64.063238443345512</v>
      </c>
      <c r="F5546" s="467">
        <f>'2019 Actual plus Potential'!E5545</f>
        <v>0</v>
      </c>
    </row>
    <row r="5547" spans="1:6">
      <c r="A5547" s="467">
        <v>8</v>
      </c>
      <c r="B5547" s="467">
        <v>20</v>
      </c>
      <c r="C5547" s="467">
        <v>1</v>
      </c>
      <c r="D5547" s="471">
        <v>6.7106613973089759</v>
      </c>
      <c r="E5547" s="471">
        <v>39.129765964308753</v>
      </c>
      <c r="F5547" s="467">
        <f>'2019 Actual plus Potential'!E5546</f>
        <v>0</v>
      </c>
    </row>
    <row r="5548" spans="1:6">
      <c r="A5548" s="467">
        <v>8</v>
      </c>
      <c r="B5548" s="467">
        <v>20</v>
      </c>
      <c r="C5548" s="467">
        <v>2</v>
      </c>
      <c r="D5548" s="471">
        <v>2.7533367801530777</v>
      </c>
      <c r="E5548" s="471">
        <v>35.327243227262954</v>
      </c>
      <c r="F5548" s="467">
        <f>'2019 Actual plus Potential'!E5547</f>
        <v>0</v>
      </c>
    </row>
    <row r="5549" spans="1:6">
      <c r="A5549" s="467">
        <v>8</v>
      </c>
      <c r="B5549" s="467">
        <v>20</v>
      </c>
      <c r="C5549" s="467">
        <v>3</v>
      </c>
      <c r="D5549" s="471">
        <v>8.9161648424733574E-3</v>
      </c>
      <c r="E5549" s="471">
        <v>52.401438615351537</v>
      </c>
      <c r="F5549" s="467">
        <f>'2019 Actual plus Potential'!E5548</f>
        <v>0</v>
      </c>
    </row>
    <row r="5550" spans="1:6">
      <c r="A5550" s="467">
        <v>8</v>
      </c>
      <c r="B5550" s="467">
        <v>20</v>
      </c>
      <c r="C5550" s="467">
        <v>4</v>
      </c>
      <c r="D5550" s="471">
        <v>3.6804890112224365E-3</v>
      </c>
      <c r="E5550" s="471">
        <v>54.701256933992688</v>
      </c>
      <c r="F5550" s="467">
        <f>'2019 Actual plus Potential'!E5549</f>
        <v>2</v>
      </c>
    </row>
    <row r="5551" spans="1:6">
      <c r="A5551" s="467">
        <v>8</v>
      </c>
      <c r="B5551" s="467">
        <v>20</v>
      </c>
      <c r="C5551" s="467">
        <v>5</v>
      </c>
      <c r="D5551" s="471">
        <v>0.93626247031605969</v>
      </c>
      <c r="E5551" s="471">
        <v>51.626227746721142</v>
      </c>
      <c r="F5551" s="467">
        <f>'2019 Actual plus Potential'!E5550</f>
        <v>3</v>
      </c>
    </row>
    <row r="5552" spans="1:6">
      <c r="A5552" s="467">
        <v>8</v>
      </c>
      <c r="B5552" s="467">
        <v>20</v>
      </c>
      <c r="C5552" s="467">
        <v>6</v>
      </c>
      <c r="D5552" s="471">
        <v>0.71566338006850649</v>
      </c>
      <c r="E5552" s="471">
        <v>40.48618942162976</v>
      </c>
      <c r="F5552" s="467">
        <f>'2019 Actual plus Potential'!E5551</f>
        <v>5</v>
      </c>
    </row>
    <row r="5553" spans="1:6">
      <c r="A5553" s="467">
        <v>8</v>
      </c>
      <c r="B5553" s="467">
        <v>20</v>
      </c>
      <c r="C5553" s="467">
        <v>7</v>
      </c>
      <c r="D5553" s="471">
        <v>1.1197344547882777</v>
      </c>
      <c r="E5553" s="471">
        <v>26.430701139539885</v>
      </c>
      <c r="F5553" s="467">
        <f>'2019 Actual plus Potential'!E5552</f>
        <v>0</v>
      </c>
    </row>
    <row r="5554" spans="1:6">
      <c r="A5554" s="467">
        <v>8</v>
      </c>
      <c r="B5554" s="467">
        <v>20</v>
      </c>
      <c r="C5554" s="467">
        <v>8</v>
      </c>
      <c r="D5554" s="471">
        <v>0.11652823429466395</v>
      </c>
      <c r="E5554" s="471">
        <v>10.963249569984947</v>
      </c>
      <c r="F5554" s="467">
        <f>'2019 Actual plus Potential'!E5553</f>
        <v>1</v>
      </c>
    </row>
    <row r="5555" spans="1:6">
      <c r="A5555" s="467">
        <v>8</v>
      </c>
      <c r="B5555" s="467">
        <v>20</v>
      </c>
      <c r="C5555" s="467">
        <v>9</v>
      </c>
      <c r="D5555" s="471">
        <v>1.1109264966085379E-3</v>
      </c>
      <c r="E5555" s="471">
        <v>21.917894377553218</v>
      </c>
      <c r="F5555" s="467">
        <f>'2019 Actual plus Potential'!E5554</f>
        <v>0</v>
      </c>
    </row>
    <row r="5556" spans="1:6">
      <c r="A5556" s="467">
        <v>8</v>
      </c>
      <c r="B5556" s="467">
        <v>20</v>
      </c>
      <c r="C5556" s="467">
        <v>10</v>
      </c>
      <c r="D5556" s="471">
        <v>0</v>
      </c>
      <c r="E5556" s="471">
        <v>17.713294560309613</v>
      </c>
      <c r="F5556" s="467">
        <f>'2019 Actual plus Potential'!E5555</f>
        <v>1</v>
      </c>
    </row>
    <row r="5557" spans="1:6">
      <c r="A5557" s="467">
        <v>8</v>
      </c>
      <c r="B5557" s="467">
        <v>20</v>
      </c>
      <c r="C5557" s="467">
        <v>11</v>
      </c>
      <c r="D5557" s="471">
        <v>0.45788902863553255</v>
      </c>
      <c r="E5557" s="471">
        <v>24.806747796172864</v>
      </c>
      <c r="F5557" s="467">
        <f>'2019 Actual plus Potential'!E5556</f>
        <v>0</v>
      </c>
    </row>
    <row r="5558" spans="1:6">
      <c r="A5558" s="467">
        <v>8</v>
      </c>
      <c r="B5558" s="467">
        <v>20</v>
      </c>
      <c r="C5558" s="467">
        <v>12</v>
      </c>
      <c r="D5558" s="471">
        <v>0.7640194468856164</v>
      </c>
      <c r="E5558" s="471">
        <v>37.972816544829065</v>
      </c>
      <c r="F5558" s="467">
        <f>'2019 Actual plus Potential'!E5557</f>
        <v>0</v>
      </c>
    </row>
    <row r="5559" spans="1:6">
      <c r="A5559" s="467">
        <v>8</v>
      </c>
      <c r="B5559" s="467">
        <v>20</v>
      </c>
      <c r="C5559" s="467">
        <v>13</v>
      </c>
      <c r="D5559" s="471">
        <v>1.4997103264253162</v>
      </c>
      <c r="E5559" s="471">
        <v>46.163768114383998</v>
      </c>
      <c r="F5559" s="467">
        <f>'2019 Actual plus Potential'!E5558</f>
        <v>0</v>
      </c>
    </row>
    <row r="5560" spans="1:6">
      <c r="A5560" s="467">
        <v>8</v>
      </c>
      <c r="B5560" s="467">
        <v>20</v>
      </c>
      <c r="C5560" s="467">
        <v>14</v>
      </c>
      <c r="D5560" s="471">
        <v>2.0539192224292546</v>
      </c>
      <c r="E5560" s="471">
        <v>39.975379434530211</v>
      </c>
      <c r="F5560" s="467">
        <f>'2019 Actual plus Potential'!E5559</f>
        <v>0</v>
      </c>
    </row>
    <row r="5561" spans="1:6">
      <c r="A5561" s="467">
        <v>8</v>
      </c>
      <c r="B5561" s="467">
        <v>20</v>
      </c>
      <c r="C5561" s="467">
        <v>15</v>
      </c>
      <c r="D5561" s="471">
        <v>1.5451977557183647</v>
      </c>
      <c r="E5561" s="471">
        <v>39.308901472801544</v>
      </c>
      <c r="F5561" s="467">
        <f>'2019 Actual plus Potential'!E5560</f>
        <v>0</v>
      </c>
    </row>
    <row r="5562" spans="1:6">
      <c r="A5562" s="467">
        <v>8</v>
      </c>
      <c r="B5562" s="467">
        <v>20</v>
      </c>
      <c r="C5562" s="467">
        <v>16</v>
      </c>
      <c r="D5562" s="471">
        <v>4.1751627915971934</v>
      </c>
      <c r="E5562" s="471">
        <v>38.962364222747802</v>
      </c>
      <c r="F5562" s="467">
        <f>'2019 Actual plus Potential'!E5561</f>
        <v>0</v>
      </c>
    </row>
    <row r="5563" spans="1:6">
      <c r="A5563" s="467">
        <v>8</v>
      </c>
      <c r="B5563" s="467">
        <v>20</v>
      </c>
      <c r="C5563" s="467">
        <v>17</v>
      </c>
      <c r="D5563" s="471">
        <v>6.6266294935292143</v>
      </c>
      <c r="E5563" s="471">
        <v>34.835207267254354</v>
      </c>
      <c r="F5563" s="467">
        <f>'2019 Actual plus Potential'!E5562</f>
        <v>1</v>
      </c>
    </row>
    <row r="5564" spans="1:6">
      <c r="A5564" s="467">
        <v>8</v>
      </c>
      <c r="B5564" s="467">
        <v>20</v>
      </c>
      <c r="C5564" s="467">
        <v>18</v>
      </c>
      <c r="D5564" s="471">
        <v>6.9127001350779134</v>
      </c>
      <c r="E5564" s="471">
        <v>60.630720490217158</v>
      </c>
      <c r="F5564" s="467">
        <f>'2019 Actual plus Potential'!E5563</f>
        <v>2</v>
      </c>
    </row>
    <row r="5565" spans="1:6">
      <c r="A5565" s="467">
        <v>8</v>
      </c>
      <c r="B5565" s="467">
        <v>20</v>
      </c>
      <c r="C5565" s="467">
        <v>19</v>
      </c>
      <c r="D5565" s="471">
        <v>4.1605126397786112</v>
      </c>
      <c r="E5565" s="471">
        <v>47.372346108363793</v>
      </c>
      <c r="F5565" s="467">
        <f>'2019 Actual plus Potential'!E5564</f>
        <v>11</v>
      </c>
    </row>
    <row r="5566" spans="1:6">
      <c r="A5566" s="467">
        <v>8</v>
      </c>
      <c r="B5566" s="467">
        <v>20</v>
      </c>
      <c r="C5566" s="467">
        <v>20</v>
      </c>
      <c r="D5566" s="471">
        <v>6.1808928393105109</v>
      </c>
      <c r="E5566" s="471">
        <v>49.137104654912918</v>
      </c>
      <c r="F5566" s="467">
        <f>'2019 Actual plus Potential'!E5565</f>
        <v>14</v>
      </c>
    </row>
    <row r="5567" spans="1:6">
      <c r="A5567" s="467">
        <v>8</v>
      </c>
      <c r="B5567" s="467">
        <v>20</v>
      </c>
      <c r="C5567" s="467">
        <v>21</v>
      </c>
      <c r="D5567" s="471">
        <v>7.1050479392554724</v>
      </c>
      <c r="E5567" s="471">
        <v>29.63323726080413</v>
      </c>
      <c r="F5567" s="467">
        <f>'2019 Actual plus Potential'!E5566</f>
        <v>18</v>
      </c>
    </row>
    <row r="5568" spans="1:6">
      <c r="A5568" s="467">
        <v>8</v>
      </c>
      <c r="B5568" s="467">
        <v>20</v>
      </c>
      <c r="C5568" s="467">
        <v>22</v>
      </c>
      <c r="D5568" s="471">
        <v>12.881358952666695</v>
      </c>
      <c r="E5568" s="471">
        <v>55.238663459471084</v>
      </c>
      <c r="F5568" s="467">
        <f>'2019 Actual plus Potential'!E5567</f>
        <v>8</v>
      </c>
    </row>
    <row r="5569" spans="1:6">
      <c r="A5569" s="467">
        <v>8</v>
      </c>
      <c r="B5569" s="467">
        <v>20</v>
      </c>
      <c r="C5569" s="467">
        <v>23</v>
      </c>
      <c r="D5569" s="471">
        <v>25.499634883540686</v>
      </c>
      <c r="E5569" s="471">
        <v>80.430278811008378</v>
      </c>
      <c r="F5569" s="467">
        <f>'2019 Actual plus Potential'!E5568</f>
        <v>2</v>
      </c>
    </row>
    <row r="5570" spans="1:6">
      <c r="A5570" s="467">
        <v>8</v>
      </c>
      <c r="B5570" s="467">
        <v>20</v>
      </c>
      <c r="C5570" s="467">
        <v>24</v>
      </c>
      <c r="D5570" s="471">
        <v>52.970390883293916</v>
      </c>
      <c r="E5570" s="471">
        <v>92.825830197806923</v>
      </c>
      <c r="F5570" s="467">
        <f>'2019 Actual plus Potential'!E5569</f>
        <v>4</v>
      </c>
    </row>
    <row r="5571" spans="1:6">
      <c r="A5571" s="467">
        <v>8</v>
      </c>
      <c r="B5571" s="467">
        <v>21</v>
      </c>
      <c r="C5571" s="467">
        <v>1</v>
      </c>
      <c r="D5571" s="471">
        <v>66.612307104363225</v>
      </c>
      <c r="E5571" s="471">
        <v>84.602806331971621</v>
      </c>
      <c r="F5571" s="467">
        <f>'2019 Actual plus Potential'!E5570</f>
        <v>4</v>
      </c>
    </row>
    <row r="5572" spans="1:6">
      <c r="A5572" s="467">
        <v>8</v>
      </c>
      <c r="B5572" s="467">
        <v>21</v>
      </c>
      <c r="C5572" s="467">
        <v>2</v>
      </c>
      <c r="D5572" s="471">
        <v>75.497256477048595</v>
      </c>
      <c r="E5572" s="471">
        <v>77.546901150290267</v>
      </c>
      <c r="F5572" s="467">
        <f>'2019 Actual plus Potential'!E5571</f>
        <v>0</v>
      </c>
    </row>
    <row r="5573" spans="1:6">
      <c r="A5573" s="467">
        <v>8</v>
      </c>
      <c r="B5573" s="467">
        <v>21</v>
      </c>
      <c r="C5573" s="467">
        <v>3</v>
      </c>
      <c r="D5573" s="471">
        <v>90.894191347957388</v>
      </c>
      <c r="E5573" s="471">
        <v>59.016936411524405</v>
      </c>
      <c r="F5573" s="467">
        <f>'2019 Actual plus Potential'!E5572</f>
        <v>2</v>
      </c>
    </row>
    <row r="5574" spans="1:6">
      <c r="A5574" s="467">
        <v>8</v>
      </c>
      <c r="B5574" s="467">
        <v>21</v>
      </c>
      <c r="C5574" s="467">
        <v>4</v>
      </c>
      <c r="D5574" s="471">
        <v>72.872942365160796</v>
      </c>
      <c r="E5574" s="471">
        <v>72.453664050741779</v>
      </c>
      <c r="F5574" s="467">
        <f>'2019 Actual plus Potential'!E5573</f>
        <v>26</v>
      </c>
    </row>
    <row r="5575" spans="1:6">
      <c r="A5575" s="467">
        <v>8</v>
      </c>
      <c r="B5575" s="467">
        <v>21</v>
      </c>
      <c r="C5575" s="467">
        <v>5</v>
      </c>
      <c r="D5575" s="471">
        <v>83.660012386021506</v>
      </c>
      <c r="E5575" s="471">
        <v>80.90354074392603</v>
      </c>
      <c r="F5575" s="467">
        <f>'2019 Actual plus Potential'!E5574</f>
        <v>62</v>
      </c>
    </row>
    <row r="5576" spans="1:6">
      <c r="A5576" s="467">
        <v>8</v>
      </c>
      <c r="B5576" s="467">
        <v>21</v>
      </c>
      <c r="C5576" s="467">
        <v>6</v>
      </c>
      <c r="D5576" s="471">
        <v>119.99817713793858</v>
      </c>
      <c r="E5576" s="471">
        <v>65.250695656847995</v>
      </c>
      <c r="F5576" s="467">
        <f>'2019 Actual plus Potential'!E5575</f>
        <v>66</v>
      </c>
    </row>
    <row r="5577" spans="1:6">
      <c r="A5577" s="467">
        <v>8</v>
      </c>
      <c r="B5577" s="467">
        <v>21</v>
      </c>
      <c r="C5577" s="467">
        <v>7</v>
      </c>
      <c r="D5577" s="471">
        <v>110.68863574450793</v>
      </c>
      <c r="E5577" s="471">
        <v>66.97634164695765</v>
      </c>
      <c r="F5577" s="467">
        <f>'2019 Actual plus Potential'!E5576</f>
        <v>77</v>
      </c>
    </row>
    <row r="5578" spans="1:6">
      <c r="A5578" s="467">
        <v>8</v>
      </c>
      <c r="B5578" s="467">
        <v>21</v>
      </c>
      <c r="C5578" s="467">
        <v>8</v>
      </c>
      <c r="D5578" s="471">
        <v>78.600433113907371</v>
      </c>
      <c r="E5578" s="471">
        <v>23.87899795742851</v>
      </c>
      <c r="F5578" s="467">
        <f>'2019 Actual plus Potential'!E5577</f>
        <v>62</v>
      </c>
    </row>
    <row r="5579" spans="1:6">
      <c r="A5579" s="467">
        <v>8</v>
      </c>
      <c r="B5579" s="467">
        <v>21</v>
      </c>
      <c r="C5579" s="467">
        <v>9</v>
      </c>
      <c r="D5579" s="471">
        <v>82.55087354422389</v>
      </c>
      <c r="E5579" s="471">
        <v>8.9927589765641791</v>
      </c>
      <c r="F5579" s="467">
        <f>'2019 Actual plus Potential'!E5578</f>
        <v>50</v>
      </c>
    </row>
    <row r="5580" spans="1:6">
      <c r="A5580" s="467">
        <v>8</v>
      </c>
      <c r="B5580" s="467">
        <v>21</v>
      </c>
      <c r="C5580" s="467">
        <v>10</v>
      </c>
      <c r="D5580" s="471">
        <v>91.589010436758727</v>
      </c>
      <c r="E5580" s="471">
        <v>13.499307729520533</v>
      </c>
      <c r="F5580" s="467">
        <f>'2019 Actual plus Potential'!E5579</f>
        <v>32</v>
      </c>
    </row>
    <row r="5581" spans="1:6">
      <c r="A5581" s="467">
        <v>8</v>
      </c>
      <c r="B5581" s="467">
        <v>21</v>
      </c>
      <c r="C5581" s="467">
        <v>11</v>
      </c>
      <c r="D5581" s="471">
        <v>99.913100043141199</v>
      </c>
      <c r="E5581" s="471">
        <v>28.602230273059554</v>
      </c>
      <c r="F5581" s="467">
        <f>'2019 Actual plus Potential'!E5580</f>
        <v>26</v>
      </c>
    </row>
    <row r="5582" spans="1:6">
      <c r="A5582" s="467">
        <v>8</v>
      </c>
      <c r="B5582" s="467">
        <v>21</v>
      </c>
      <c r="C5582" s="467">
        <v>12</v>
      </c>
      <c r="D5582" s="471">
        <v>102.69251918167458</v>
      </c>
      <c r="E5582" s="471">
        <v>19.962266555579447</v>
      </c>
      <c r="F5582" s="467">
        <f>'2019 Actual plus Potential'!E5581</f>
        <v>26</v>
      </c>
    </row>
    <row r="5583" spans="1:6">
      <c r="A5583" s="467">
        <v>8</v>
      </c>
      <c r="B5583" s="467">
        <v>21</v>
      </c>
      <c r="C5583" s="467">
        <v>13</v>
      </c>
      <c r="D5583" s="471">
        <v>92.438595937001125</v>
      </c>
      <c r="E5583" s="471">
        <v>12.136626263169212</v>
      </c>
      <c r="F5583" s="467">
        <f>'2019 Actual plus Potential'!E5582</f>
        <v>29</v>
      </c>
    </row>
    <row r="5584" spans="1:6">
      <c r="A5584" s="467">
        <v>8</v>
      </c>
      <c r="B5584" s="467">
        <v>21</v>
      </c>
      <c r="C5584" s="467">
        <v>14</v>
      </c>
      <c r="D5584" s="471">
        <v>93.963264985149976</v>
      </c>
      <c r="E5584" s="471">
        <v>4.7075872930552567</v>
      </c>
      <c r="F5584" s="467">
        <f>'2019 Actual plus Potential'!E5583</f>
        <v>37</v>
      </c>
    </row>
    <row r="5585" spans="1:6">
      <c r="A5585" s="467">
        <v>8</v>
      </c>
      <c r="B5585" s="467">
        <v>21</v>
      </c>
      <c r="C5585" s="467">
        <v>15</v>
      </c>
      <c r="D5585" s="471">
        <v>87.582239562060323</v>
      </c>
      <c r="E5585" s="471">
        <v>2.7683867447860679</v>
      </c>
      <c r="F5585" s="467">
        <f>'2019 Actual plus Potential'!E5584</f>
        <v>43</v>
      </c>
    </row>
    <row r="5586" spans="1:6">
      <c r="A5586" s="467">
        <v>8</v>
      </c>
      <c r="B5586" s="467">
        <v>21</v>
      </c>
      <c r="C5586" s="467">
        <v>16</v>
      </c>
      <c r="D5586" s="471">
        <v>99.760928000618236</v>
      </c>
      <c r="E5586" s="471">
        <v>0.65943770156955495</v>
      </c>
      <c r="F5586" s="467">
        <f>'2019 Actual plus Potential'!E5585</f>
        <v>59</v>
      </c>
    </row>
    <row r="5587" spans="1:6">
      <c r="A5587" s="467">
        <v>8</v>
      </c>
      <c r="B5587" s="467">
        <v>21</v>
      </c>
      <c r="C5587" s="467">
        <v>17</v>
      </c>
      <c r="D5587" s="471">
        <v>111.24384732379751</v>
      </c>
      <c r="E5587" s="471">
        <v>4.9469561384648468</v>
      </c>
      <c r="F5587" s="467">
        <f>'2019 Actual plus Potential'!E5586</f>
        <v>86</v>
      </c>
    </row>
    <row r="5588" spans="1:6">
      <c r="A5588" s="467">
        <v>8</v>
      </c>
      <c r="B5588" s="467">
        <v>21</v>
      </c>
      <c r="C5588" s="467">
        <v>18</v>
      </c>
      <c r="D5588" s="471">
        <v>121.35289525898385</v>
      </c>
      <c r="E5588" s="471">
        <v>4.8413522360782633</v>
      </c>
      <c r="F5588" s="467">
        <f>'2019 Actual plus Potential'!E5587</f>
        <v>81</v>
      </c>
    </row>
    <row r="5589" spans="1:6">
      <c r="A5589" s="467">
        <v>8</v>
      </c>
      <c r="B5589" s="467">
        <v>21</v>
      </c>
      <c r="C5589" s="467">
        <v>19</v>
      </c>
      <c r="D5589" s="471">
        <v>131.06748213689022</v>
      </c>
      <c r="E5589" s="471">
        <v>38.877098849709739</v>
      </c>
      <c r="F5589" s="467">
        <f>'2019 Actual plus Potential'!E5588</f>
        <v>74</v>
      </c>
    </row>
    <row r="5590" spans="1:6">
      <c r="A5590" s="467">
        <v>8</v>
      </c>
      <c r="B5590" s="467">
        <v>21</v>
      </c>
      <c r="C5590" s="467">
        <v>20</v>
      </c>
      <c r="D5590" s="471">
        <v>136.04917025372947</v>
      </c>
      <c r="E5590" s="471">
        <v>80.079048054181897</v>
      </c>
      <c r="F5590" s="467">
        <f>'2019 Actual plus Potential'!E5589</f>
        <v>78</v>
      </c>
    </row>
    <row r="5591" spans="1:6">
      <c r="A5591" s="467">
        <v>8</v>
      </c>
      <c r="B5591" s="467">
        <v>21</v>
      </c>
      <c r="C5591" s="467">
        <v>21</v>
      </c>
      <c r="D5591" s="471">
        <v>134.38062855606609</v>
      </c>
      <c r="E5591" s="471">
        <v>45.153099655987965</v>
      </c>
      <c r="F5591" s="467">
        <f>'2019 Actual plus Potential'!E5590</f>
        <v>96</v>
      </c>
    </row>
    <row r="5592" spans="1:6">
      <c r="A5592" s="467">
        <v>8</v>
      </c>
      <c r="B5592" s="467">
        <v>21</v>
      </c>
      <c r="C5592" s="467">
        <v>22</v>
      </c>
      <c r="D5592" s="471">
        <v>130.49379793130052</v>
      </c>
      <c r="E5592" s="471">
        <v>66.347411739410887</v>
      </c>
      <c r="F5592" s="467">
        <f>'2019 Actual plus Potential'!E5591</f>
        <v>56</v>
      </c>
    </row>
    <row r="5593" spans="1:6">
      <c r="A5593" s="467">
        <v>8</v>
      </c>
      <c r="B5593" s="467">
        <v>21</v>
      </c>
      <c r="C5593" s="467">
        <v>23</v>
      </c>
      <c r="D5593" s="471">
        <v>121.52941067960846</v>
      </c>
      <c r="E5593" s="471">
        <v>99.80820377338209</v>
      </c>
      <c r="F5593" s="467">
        <f>'2019 Actual plus Potential'!E5592</f>
        <v>8</v>
      </c>
    </row>
    <row r="5594" spans="1:6">
      <c r="A5594" s="467">
        <v>8</v>
      </c>
      <c r="B5594" s="467">
        <v>21</v>
      </c>
      <c r="C5594" s="467">
        <v>24</v>
      </c>
      <c r="D5594" s="471">
        <v>114.52698736960441</v>
      </c>
      <c r="E5594" s="471">
        <v>99.747188185336483</v>
      </c>
      <c r="F5594" s="467">
        <f>'2019 Actual plus Potential'!E5593</f>
        <v>27</v>
      </c>
    </row>
    <row r="5595" spans="1:6">
      <c r="A5595" s="467">
        <v>8</v>
      </c>
      <c r="B5595" s="467">
        <v>22</v>
      </c>
      <c r="C5595" s="467">
        <v>1</v>
      </c>
      <c r="D5595" s="471">
        <v>99.866755645281486</v>
      </c>
      <c r="E5595" s="471">
        <v>99.835582562889698</v>
      </c>
      <c r="F5595" s="467">
        <f>'2019 Actual plus Potential'!E5594</f>
        <v>66</v>
      </c>
    </row>
    <row r="5596" spans="1:6">
      <c r="A5596" s="467">
        <v>8</v>
      </c>
      <c r="B5596" s="467">
        <v>22</v>
      </c>
      <c r="C5596" s="467">
        <v>2</v>
      </c>
      <c r="D5596" s="471">
        <v>96.129633733291044</v>
      </c>
      <c r="E5596" s="471">
        <v>99.835582562889698</v>
      </c>
      <c r="F5596" s="467">
        <f>'2019 Actual plus Potential'!E5595</f>
        <v>50</v>
      </c>
    </row>
    <row r="5597" spans="1:6">
      <c r="A5597" s="467">
        <v>8</v>
      </c>
      <c r="B5597" s="467">
        <v>22</v>
      </c>
      <c r="C5597" s="467">
        <v>3</v>
      </c>
      <c r="D5597" s="471">
        <v>86.006450008184274</v>
      </c>
      <c r="E5597" s="471">
        <v>99.835582562889698</v>
      </c>
      <c r="F5597" s="467">
        <f>'2019 Actual plus Potential'!E5596</f>
        <v>50</v>
      </c>
    </row>
    <row r="5598" spans="1:6">
      <c r="A5598" s="467">
        <v>8</v>
      </c>
      <c r="B5598" s="467">
        <v>22</v>
      </c>
      <c r="C5598" s="467">
        <v>4</v>
      </c>
      <c r="D5598" s="471">
        <v>61.94648753479597</v>
      </c>
      <c r="E5598" s="471">
        <v>99.823066544829047</v>
      </c>
      <c r="F5598" s="467">
        <f>'2019 Actual plus Potential'!E5597</f>
        <v>46</v>
      </c>
    </row>
    <row r="5599" spans="1:6">
      <c r="A5599" s="467">
        <v>8</v>
      </c>
      <c r="B5599" s="467">
        <v>22</v>
      </c>
      <c r="C5599" s="467">
        <v>5</v>
      </c>
      <c r="D5599" s="471">
        <v>91.091926232808845</v>
      </c>
      <c r="E5599" s="471">
        <v>98.99935610621371</v>
      </c>
      <c r="F5599" s="467">
        <f>'2019 Actual plus Potential'!E5598</f>
        <v>37</v>
      </c>
    </row>
    <row r="5600" spans="1:6">
      <c r="A5600" s="467">
        <v>8</v>
      </c>
      <c r="B5600" s="467">
        <v>22</v>
      </c>
      <c r="C5600" s="467">
        <v>6</v>
      </c>
      <c r="D5600" s="471">
        <v>101.40337787566796</v>
      </c>
      <c r="E5600" s="471">
        <v>99.744841431950093</v>
      </c>
      <c r="F5600" s="467">
        <f>'2019 Actual plus Potential'!E5599</f>
        <v>33</v>
      </c>
    </row>
    <row r="5601" spans="1:6">
      <c r="A5601" s="467">
        <v>8</v>
      </c>
      <c r="B5601" s="467">
        <v>22</v>
      </c>
      <c r="C5601" s="467">
        <v>7</v>
      </c>
      <c r="D5601" s="471">
        <v>49.329598318287722</v>
      </c>
      <c r="E5601" s="471">
        <v>99.834800311760915</v>
      </c>
      <c r="F5601" s="467">
        <f>'2019 Actual plus Potential'!E5600</f>
        <v>42</v>
      </c>
    </row>
    <row r="5602" spans="1:6">
      <c r="A5602" s="467">
        <v>8</v>
      </c>
      <c r="B5602" s="467">
        <v>22</v>
      </c>
      <c r="C5602" s="467">
        <v>8</v>
      </c>
      <c r="D5602" s="471">
        <v>27.899694163425693</v>
      </c>
      <c r="E5602" s="471">
        <v>99.835582562889698</v>
      </c>
      <c r="F5602" s="467">
        <f>'2019 Actual plus Potential'!E5601</f>
        <v>56</v>
      </c>
    </row>
    <row r="5603" spans="1:6">
      <c r="A5603" s="467">
        <v>8</v>
      </c>
      <c r="B5603" s="467">
        <v>22</v>
      </c>
      <c r="C5603" s="467">
        <v>9</v>
      </c>
      <c r="D5603" s="471">
        <v>29.661513166096519</v>
      </c>
      <c r="E5603" s="471">
        <v>99.835582562889698</v>
      </c>
      <c r="F5603" s="467">
        <f>'2019 Actual plus Potential'!E5602</f>
        <v>58</v>
      </c>
    </row>
    <row r="5604" spans="1:6">
      <c r="A5604" s="467">
        <v>8</v>
      </c>
      <c r="B5604" s="467">
        <v>22</v>
      </c>
      <c r="C5604" s="467">
        <v>10</v>
      </c>
      <c r="D5604" s="471">
        <v>24.68982246428958</v>
      </c>
      <c r="E5604" s="471">
        <v>99.835582562889698</v>
      </c>
      <c r="F5604" s="467">
        <f>'2019 Actual plus Potential'!E5603</f>
        <v>36</v>
      </c>
    </row>
    <row r="5605" spans="1:6">
      <c r="A5605" s="467">
        <v>8</v>
      </c>
      <c r="B5605" s="467">
        <v>22</v>
      </c>
      <c r="C5605" s="467">
        <v>11</v>
      </c>
      <c r="D5605" s="471">
        <v>28.957870946736254</v>
      </c>
      <c r="E5605" s="471">
        <v>99.835582562889698</v>
      </c>
      <c r="F5605" s="467">
        <f>'2019 Actual plus Potential'!E5604</f>
        <v>40</v>
      </c>
    </row>
    <row r="5606" spans="1:6">
      <c r="A5606" s="467">
        <v>8</v>
      </c>
      <c r="B5606" s="467">
        <v>22</v>
      </c>
      <c r="C5606" s="467">
        <v>12</v>
      </c>
      <c r="D5606" s="471">
        <v>32.842951355620094</v>
      </c>
      <c r="E5606" s="471">
        <v>99.834800311760915</v>
      </c>
      <c r="F5606" s="467">
        <f>'2019 Actual plus Potential'!E5605</f>
        <v>45</v>
      </c>
    </row>
    <row r="5607" spans="1:6">
      <c r="A5607" s="467">
        <v>8</v>
      </c>
      <c r="B5607" s="467">
        <v>22</v>
      </c>
      <c r="C5607" s="467">
        <v>13</v>
      </c>
      <c r="D5607" s="471">
        <v>34.175116627111031</v>
      </c>
      <c r="E5607" s="471">
        <v>99.835582562889698</v>
      </c>
      <c r="F5607" s="467">
        <f>'2019 Actual plus Potential'!E5606</f>
        <v>24</v>
      </c>
    </row>
    <row r="5608" spans="1:6">
      <c r="A5608" s="467">
        <v>8</v>
      </c>
      <c r="B5608" s="467">
        <v>22</v>
      </c>
      <c r="C5608" s="467">
        <v>14</v>
      </c>
      <c r="D5608" s="471">
        <v>37.281189093533953</v>
      </c>
      <c r="E5608" s="471">
        <v>99.831671307245756</v>
      </c>
      <c r="F5608" s="467">
        <f>'2019 Actual plus Potential'!E5607</f>
        <v>3</v>
      </c>
    </row>
    <row r="5609" spans="1:6">
      <c r="A5609" s="467">
        <v>8</v>
      </c>
      <c r="B5609" s="467">
        <v>22</v>
      </c>
      <c r="C5609" s="467">
        <v>15</v>
      </c>
      <c r="D5609" s="471">
        <v>31.634395534649965</v>
      </c>
      <c r="E5609" s="471">
        <v>99.832453558374539</v>
      </c>
      <c r="F5609" s="467">
        <f>'2019 Actual plus Potential'!E5608</f>
        <v>1</v>
      </c>
    </row>
    <row r="5610" spans="1:6">
      <c r="A5610" s="467">
        <v>8</v>
      </c>
      <c r="B5610" s="467">
        <v>22</v>
      </c>
      <c r="C5610" s="467">
        <v>16</v>
      </c>
      <c r="D5610" s="471">
        <v>27.897514760788049</v>
      </c>
      <c r="E5610" s="471">
        <v>97.843971188991617</v>
      </c>
      <c r="F5610" s="467">
        <f>'2019 Actual plus Potential'!E5609</f>
        <v>3</v>
      </c>
    </row>
    <row r="5611" spans="1:6">
      <c r="A5611" s="467">
        <v>8</v>
      </c>
      <c r="B5611" s="467">
        <v>22</v>
      </c>
      <c r="C5611" s="467">
        <v>17</v>
      </c>
      <c r="D5611" s="471">
        <v>12.770378898729149</v>
      </c>
      <c r="E5611" s="471">
        <v>95.69982084497957</v>
      </c>
      <c r="F5611" s="467">
        <f>'2019 Actual plus Potential'!E5610</f>
        <v>2</v>
      </c>
    </row>
    <row r="5612" spans="1:6">
      <c r="A5612" s="467">
        <v>8</v>
      </c>
      <c r="B5612" s="467">
        <v>22</v>
      </c>
      <c r="C5612" s="467">
        <v>18</v>
      </c>
      <c r="D5612" s="471">
        <v>11.686688320817707</v>
      </c>
      <c r="E5612" s="471">
        <v>89.817292356482483</v>
      </c>
      <c r="F5612" s="467">
        <f>'2019 Actual plus Potential'!E5611</f>
        <v>0</v>
      </c>
    </row>
    <row r="5613" spans="1:6">
      <c r="A5613" s="467">
        <v>8</v>
      </c>
      <c r="B5613" s="467">
        <v>22</v>
      </c>
      <c r="C5613" s="467">
        <v>19</v>
      </c>
      <c r="D5613" s="471">
        <v>23.234845752084297</v>
      </c>
      <c r="E5613" s="471">
        <v>91.893386852289822</v>
      </c>
      <c r="F5613" s="467">
        <f>'2019 Actual plus Potential'!E5612</f>
        <v>0</v>
      </c>
    </row>
    <row r="5614" spans="1:6">
      <c r="A5614" s="467">
        <v>8</v>
      </c>
      <c r="B5614" s="467">
        <v>22</v>
      </c>
      <c r="C5614" s="467">
        <v>20</v>
      </c>
      <c r="D5614" s="471">
        <v>18.834435387296097</v>
      </c>
      <c r="E5614" s="471">
        <v>92.322842721995258</v>
      </c>
      <c r="F5614" s="467">
        <f>'2019 Actual plus Potential'!E5613</f>
        <v>0</v>
      </c>
    </row>
    <row r="5615" spans="1:6">
      <c r="A5615" s="467">
        <v>8</v>
      </c>
      <c r="B5615" s="467">
        <v>22</v>
      </c>
      <c r="C5615" s="467">
        <v>21</v>
      </c>
      <c r="D5615" s="471">
        <v>19.81752628410112</v>
      </c>
      <c r="E5615" s="471">
        <v>77.701004622661799</v>
      </c>
      <c r="F5615" s="467">
        <f>'2019 Actual plus Potential'!E5614</f>
        <v>4</v>
      </c>
    </row>
    <row r="5616" spans="1:6">
      <c r="A5616" s="467">
        <v>8</v>
      </c>
      <c r="B5616" s="467">
        <v>22</v>
      </c>
      <c r="C5616" s="467">
        <v>22</v>
      </c>
      <c r="D5616" s="471">
        <v>86.085131401451491</v>
      </c>
      <c r="E5616" s="471">
        <v>90.363303644377552</v>
      </c>
      <c r="F5616" s="467">
        <f>'2019 Actual plus Potential'!E5615</f>
        <v>8</v>
      </c>
    </row>
    <row r="5617" spans="1:6">
      <c r="A5617" s="467">
        <v>8</v>
      </c>
      <c r="B5617" s="467">
        <v>22</v>
      </c>
      <c r="C5617" s="467">
        <v>23</v>
      </c>
      <c r="D5617" s="471">
        <v>111.24339899209117</v>
      </c>
      <c r="E5617" s="471">
        <v>77.217573425069887</v>
      </c>
      <c r="F5617" s="467">
        <f>'2019 Actual plus Potential'!E5616</f>
        <v>10</v>
      </c>
    </row>
    <row r="5618" spans="1:6">
      <c r="A5618" s="467">
        <v>8</v>
      </c>
      <c r="B5618" s="467">
        <v>22</v>
      </c>
      <c r="C5618" s="467">
        <v>24</v>
      </c>
      <c r="D5618" s="471">
        <v>107.21529963841382</v>
      </c>
      <c r="E5618" s="471">
        <v>32.276463824983878</v>
      </c>
      <c r="F5618" s="467">
        <f>'2019 Actual plus Potential'!E5617</f>
        <v>12</v>
      </c>
    </row>
    <row r="5619" spans="1:6">
      <c r="A5619" s="467">
        <v>8</v>
      </c>
      <c r="B5619" s="467">
        <v>23</v>
      </c>
      <c r="C5619" s="467">
        <v>1</v>
      </c>
      <c r="D5619" s="471">
        <v>61.570661040566058</v>
      </c>
      <c r="E5619" s="471">
        <v>15.869528649752743</v>
      </c>
      <c r="F5619" s="467">
        <f>'2019 Actual plus Potential'!E5618</f>
        <v>4</v>
      </c>
    </row>
    <row r="5620" spans="1:6">
      <c r="A5620" s="467">
        <v>8</v>
      </c>
      <c r="B5620" s="467">
        <v>23</v>
      </c>
      <c r="C5620" s="467">
        <v>2</v>
      </c>
      <c r="D5620" s="471">
        <v>30.683074388124414</v>
      </c>
      <c r="E5620" s="471">
        <v>1.312617394108794</v>
      </c>
      <c r="F5620" s="467">
        <f>'2019 Actual plus Potential'!E5619</f>
        <v>0</v>
      </c>
    </row>
    <row r="5621" spans="1:6">
      <c r="A5621" s="467">
        <v>8</v>
      </c>
      <c r="B5621" s="467">
        <v>23</v>
      </c>
      <c r="C5621" s="467">
        <v>3</v>
      </c>
      <c r="D5621" s="471">
        <v>43.994174172902639</v>
      </c>
      <c r="E5621" s="471">
        <v>8.2136368522898309E-2</v>
      </c>
      <c r="F5621" s="467">
        <f>'2019 Actual plus Potential'!E5620</f>
        <v>0</v>
      </c>
    </row>
    <row r="5622" spans="1:6">
      <c r="A5622" s="467">
        <v>8</v>
      </c>
      <c r="B5622" s="467">
        <v>23</v>
      </c>
      <c r="C5622" s="467">
        <v>4</v>
      </c>
      <c r="D5622" s="471">
        <v>43.008333069732856</v>
      </c>
      <c r="E5622" s="471">
        <v>1.5989213072457538</v>
      </c>
      <c r="F5622" s="467">
        <f>'2019 Actual plus Potential'!E5621</f>
        <v>0</v>
      </c>
    </row>
    <row r="5623" spans="1:6">
      <c r="A5623" s="467">
        <v>8</v>
      </c>
      <c r="B5623" s="467">
        <v>23</v>
      </c>
      <c r="C5623" s="467">
        <v>5</v>
      </c>
      <c r="D5623" s="471">
        <v>2.5542268841574356</v>
      </c>
      <c r="E5623" s="471">
        <v>7.1748073532573633</v>
      </c>
      <c r="F5623" s="467">
        <f>'2019 Actual plus Potential'!E5622</f>
        <v>1</v>
      </c>
    </row>
    <row r="5624" spans="1:6">
      <c r="A5624" s="467">
        <v>8</v>
      </c>
      <c r="B5624" s="467">
        <v>23</v>
      </c>
      <c r="C5624" s="467">
        <v>6</v>
      </c>
      <c r="D5624" s="471">
        <v>2.4274829070090713</v>
      </c>
      <c r="E5624" s="471">
        <v>15.578531229843044</v>
      </c>
      <c r="F5624" s="467">
        <f>'2019 Actual plus Potential'!E5623</f>
        <v>6</v>
      </c>
    </row>
    <row r="5625" spans="1:6">
      <c r="A5625" s="467">
        <v>8</v>
      </c>
      <c r="B5625" s="467">
        <v>23</v>
      </c>
      <c r="C5625" s="467">
        <v>7</v>
      </c>
      <c r="D5625" s="471">
        <v>3.3187111035811117</v>
      </c>
      <c r="E5625" s="471">
        <v>15.573055471941519</v>
      </c>
      <c r="F5625" s="467">
        <f>'2019 Actual plus Potential'!E5624</f>
        <v>1</v>
      </c>
    </row>
    <row r="5626" spans="1:6">
      <c r="A5626" s="467">
        <v>8</v>
      </c>
      <c r="B5626" s="467">
        <v>23</v>
      </c>
      <c r="C5626" s="467">
        <v>8</v>
      </c>
      <c r="D5626" s="471">
        <v>0.35871822277993382</v>
      </c>
      <c r="E5626" s="471">
        <v>8.6094559234573218</v>
      </c>
      <c r="F5626" s="467">
        <f>'2019 Actual plus Potential'!E5625</f>
        <v>0</v>
      </c>
    </row>
    <row r="5627" spans="1:6">
      <c r="A5627" s="467">
        <v>8</v>
      </c>
      <c r="B5627" s="467">
        <v>23</v>
      </c>
      <c r="C5627" s="467">
        <v>9</v>
      </c>
      <c r="D5627" s="471">
        <v>1.0054449695313787</v>
      </c>
      <c r="E5627" s="471">
        <v>3.6789270586970546</v>
      </c>
      <c r="F5627" s="467">
        <f>'2019 Actual plus Potential'!E5626</f>
        <v>1</v>
      </c>
    </row>
    <row r="5628" spans="1:6">
      <c r="A5628" s="467">
        <v>8</v>
      </c>
      <c r="B5628" s="467">
        <v>23</v>
      </c>
      <c r="C5628" s="467">
        <v>10</v>
      </c>
      <c r="D5628" s="471">
        <v>3.3749646959119608</v>
      </c>
      <c r="E5628" s="471">
        <v>7.7583666953343364</v>
      </c>
      <c r="F5628" s="467">
        <f>'2019 Actual plus Potential'!E5627</f>
        <v>0</v>
      </c>
    </row>
    <row r="5629" spans="1:6">
      <c r="A5629" s="467">
        <v>8</v>
      </c>
      <c r="B5629" s="467">
        <v>23</v>
      </c>
      <c r="C5629" s="467">
        <v>11</v>
      </c>
      <c r="D5629" s="471">
        <v>10.560863851428447</v>
      </c>
      <c r="E5629" s="471">
        <v>5.2668968501397551</v>
      </c>
      <c r="F5629" s="467">
        <f>'2019 Actual plus Potential'!E5628</f>
        <v>0</v>
      </c>
    </row>
    <row r="5630" spans="1:6">
      <c r="A5630" s="467">
        <v>8</v>
      </c>
      <c r="B5630" s="467">
        <v>23</v>
      </c>
      <c r="C5630" s="467">
        <v>12</v>
      </c>
      <c r="D5630" s="471">
        <v>14.657411399098661</v>
      </c>
      <c r="E5630" s="471">
        <v>2.7824672651042786</v>
      </c>
      <c r="F5630" s="467">
        <f>'2019 Actual plus Potential'!E5629</f>
        <v>0</v>
      </c>
    </row>
    <row r="5631" spans="1:6">
      <c r="A5631" s="467">
        <v>8</v>
      </c>
      <c r="B5631" s="467">
        <v>23</v>
      </c>
      <c r="C5631" s="467">
        <v>13</v>
      </c>
      <c r="D5631" s="471">
        <v>21.736566979324259</v>
      </c>
      <c r="E5631" s="471">
        <v>1.5308654590410666</v>
      </c>
      <c r="F5631" s="467">
        <f>'2019 Actual plus Potential'!E5630</f>
        <v>0</v>
      </c>
    </row>
    <row r="5632" spans="1:6">
      <c r="A5632" s="467">
        <v>8</v>
      </c>
      <c r="B5632" s="467">
        <v>23</v>
      </c>
      <c r="C5632" s="467">
        <v>14</v>
      </c>
      <c r="D5632" s="471">
        <v>25.067550849376143</v>
      </c>
      <c r="E5632" s="471">
        <v>2.22393995914857</v>
      </c>
      <c r="F5632" s="467">
        <f>'2019 Actual plus Potential'!E5631</f>
        <v>0</v>
      </c>
    </row>
    <row r="5633" spans="1:6">
      <c r="A5633" s="467">
        <v>8</v>
      </c>
      <c r="B5633" s="467">
        <v>23</v>
      </c>
      <c r="C5633" s="467">
        <v>15</v>
      </c>
      <c r="D5633" s="471">
        <v>27.564309713950454</v>
      </c>
      <c r="E5633" s="471">
        <v>0.562438561599656</v>
      </c>
      <c r="F5633" s="467">
        <f>'2019 Actual plus Potential'!E5632</f>
        <v>0</v>
      </c>
    </row>
    <row r="5634" spans="1:6">
      <c r="A5634" s="467">
        <v>8</v>
      </c>
      <c r="B5634" s="467">
        <v>23</v>
      </c>
      <c r="C5634" s="467">
        <v>16</v>
      </c>
      <c r="D5634" s="471">
        <v>37.347786683287708</v>
      </c>
      <c r="E5634" s="471">
        <v>0.30507794022790796</v>
      </c>
      <c r="F5634" s="467">
        <f>'2019 Actual plus Potential'!E5633</f>
        <v>0</v>
      </c>
    </row>
    <row r="5635" spans="1:6">
      <c r="A5635" s="467">
        <v>8</v>
      </c>
      <c r="B5635" s="467">
        <v>23</v>
      </c>
      <c r="C5635" s="467">
        <v>17</v>
      </c>
      <c r="D5635" s="471">
        <v>41.576179183259917</v>
      </c>
      <c r="E5635" s="471">
        <v>0.73766281444850579</v>
      </c>
      <c r="F5635" s="467">
        <f>'2019 Actual plus Potential'!E5634</f>
        <v>0</v>
      </c>
    </row>
    <row r="5636" spans="1:6">
      <c r="A5636" s="467">
        <v>8</v>
      </c>
      <c r="B5636" s="467">
        <v>23</v>
      </c>
      <c r="C5636" s="467">
        <v>18</v>
      </c>
      <c r="D5636" s="471">
        <v>28.279692225165054</v>
      </c>
      <c r="E5636" s="471">
        <v>0.91679832294130292</v>
      </c>
      <c r="F5636" s="467">
        <f>'2019 Actual plus Potential'!E5635</f>
        <v>0</v>
      </c>
    </row>
    <row r="5637" spans="1:6">
      <c r="A5637" s="467">
        <v>8</v>
      </c>
      <c r="B5637" s="467">
        <v>23</v>
      </c>
      <c r="C5637" s="467">
        <v>19</v>
      </c>
      <c r="D5637" s="471">
        <v>43.540041630670146</v>
      </c>
      <c r="E5637" s="471">
        <v>2.8700793915287033</v>
      </c>
      <c r="F5637" s="467">
        <f>'2019 Actual plus Potential'!E5636</f>
        <v>0</v>
      </c>
    </row>
    <row r="5638" spans="1:6">
      <c r="A5638" s="467">
        <v>8</v>
      </c>
      <c r="B5638" s="467">
        <v>23</v>
      </c>
      <c r="C5638" s="467">
        <v>20</v>
      </c>
      <c r="D5638" s="471">
        <v>86.966104527729954</v>
      </c>
      <c r="E5638" s="471">
        <v>16.080736454525908</v>
      </c>
      <c r="F5638" s="467">
        <f>'2019 Actual plus Potential'!E5637</f>
        <v>0</v>
      </c>
    </row>
    <row r="5639" spans="1:6">
      <c r="A5639" s="467">
        <v>8</v>
      </c>
      <c r="B5639" s="467">
        <v>23</v>
      </c>
      <c r="C5639" s="467">
        <v>21</v>
      </c>
      <c r="D5639" s="471">
        <v>84.583589232456006</v>
      </c>
      <c r="E5639" s="471">
        <v>59.641172812298436</v>
      </c>
      <c r="F5639" s="467">
        <f>'2019 Actual plus Potential'!E5638</f>
        <v>0</v>
      </c>
    </row>
    <row r="5640" spans="1:6">
      <c r="A5640" s="467">
        <v>8</v>
      </c>
      <c r="B5640" s="467">
        <v>23</v>
      </c>
      <c r="C5640" s="467">
        <v>22</v>
      </c>
      <c r="D5640" s="471">
        <v>94.992122431565875</v>
      </c>
      <c r="E5640" s="471">
        <v>82.775467695119332</v>
      </c>
      <c r="F5640" s="467">
        <f>'2019 Actual plus Potential'!E5639</f>
        <v>1</v>
      </c>
    </row>
    <row r="5641" spans="1:6">
      <c r="A5641" s="467">
        <v>8</v>
      </c>
      <c r="B5641" s="467">
        <v>23</v>
      </c>
      <c r="C5641" s="467">
        <v>23</v>
      </c>
      <c r="D5641" s="471">
        <v>95.472265238233859</v>
      </c>
      <c r="E5641" s="471">
        <v>89.616253816383562</v>
      </c>
      <c r="F5641" s="467">
        <f>'2019 Actual plus Potential'!E5640</f>
        <v>6</v>
      </c>
    </row>
    <row r="5642" spans="1:6">
      <c r="A5642" s="467">
        <v>8</v>
      </c>
      <c r="B5642" s="467">
        <v>23</v>
      </c>
      <c r="C5642" s="467">
        <v>24</v>
      </c>
      <c r="D5642" s="471">
        <v>67.591191799097544</v>
      </c>
      <c r="E5642" s="471">
        <v>96.038535583745428</v>
      </c>
      <c r="F5642" s="467">
        <f>'2019 Actual plus Potential'!E5641</f>
        <v>3</v>
      </c>
    </row>
    <row r="5643" spans="1:6">
      <c r="A5643" s="467">
        <v>8</v>
      </c>
      <c r="B5643" s="467">
        <v>24</v>
      </c>
      <c r="C5643" s="467">
        <v>1</v>
      </c>
      <c r="D5643" s="471">
        <v>34.331954480339213</v>
      </c>
      <c r="E5643" s="471">
        <v>77.011841378198227</v>
      </c>
      <c r="F5643" s="467">
        <f>'2019 Actual plus Potential'!E5642</f>
        <v>1</v>
      </c>
    </row>
    <row r="5644" spans="1:6">
      <c r="A5644" s="467">
        <v>8</v>
      </c>
      <c r="B5644" s="467">
        <v>24</v>
      </c>
      <c r="C5644" s="467">
        <v>2</v>
      </c>
      <c r="D5644" s="471">
        <v>42.377109748627809</v>
      </c>
      <c r="E5644" s="471">
        <v>77.33725784777468</v>
      </c>
      <c r="F5644" s="467">
        <f>'2019 Actual plus Potential'!E5643</f>
        <v>1</v>
      </c>
    </row>
    <row r="5645" spans="1:6">
      <c r="A5645" s="467">
        <v>8</v>
      </c>
      <c r="B5645" s="467">
        <v>24</v>
      </c>
      <c r="C5645" s="467">
        <v>3</v>
      </c>
      <c r="D5645" s="471">
        <v>87.559900406913385</v>
      </c>
      <c r="E5645" s="471">
        <v>84.724055256933994</v>
      </c>
      <c r="F5645" s="467">
        <f>'2019 Actual plus Potential'!E5644</f>
        <v>6</v>
      </c>
    </row>
    <row r="5646" spans="1:6">
      <c r="A5646" s="467">
        <v>8</v>
      </c>
      <c r="B5646" s="467">
        <v>24</v>
      </c>
      <c r="C5646" s="467">
        <v>4</v>
      </c>
      <c r="D5646" s="471">
        <v>82.652142347327512</v>
      </c>
      <c r="E5646" s="471">
        <v>93.682395183831431</v>
      </c>
      <c r="F5646" s="467">
        <f>'2019 Actual plus Potential'!E5645</f>
        <v>10</v>
      </c>
    </row>
    <row r="5647" spans="1:6">
      <c r="A5647" s="467">
        <v>8</v>
      </c>
      <c r="B5647" s="467">
        <v>24</v>
      </c>
      <c r="C5647" s="467">
        <v>5</v>
      </c>
      <c r="D5647" s="471">
        <v>112.90635517706714</v>
      </c>
      <c r="E5647" s="471">
        <v>87.529990055901962</v>
      </c>
      <c r="F5647" s="467">
        <f>'2019 Actual plus Potential'!E5646</f>
        <v>15</v>
      </c>
    </row>
    <row r="5648" spans="1:6">
      <c r="A5648" s="467">
        <v>8</v>
      </c>
      <c r="B5648" s="467">
        <v>24</v>
      </c>
      <c r="C5648" s="467">
        <v>6</v>
      </c>
      <c r="D5648" s="471">
        <v>111.87521991313054</v>
      </c>
      <c r="E5648" s="471">
        <v>93.780176574930096</v>
      </c>
      <c r="F5648" s="467">
        <f>'2019 Actual plus Potential'!E5647</f>
        <v>38</v>
      </c>
    </row>
    <row r="5649" spans="1:6">
      <c r="A5649" s="467">
        <v>8</v>
      </c>
      <c r="B5649" s="467">
        <v>24</v>
      </c>
      <c r="C5649" s="467">
        <v>7</v>
      </c>
      <c r="D5649" s="471">
        <v>92.576826315201885</v>
      </c>
      <c r="E5649" s="471">
        <v>83.419260374113094</v>
      </c>
      <c r="F5649" s="467">
        <f>'2019 Actual plus Potential'!E5648</f>
        <v>74</v>
      </c>
    </row>
    <row r="5650" spans="1:6">
      <c r="A5650" s="467">
        <v>8</v>
      </c>
      <c r="B5650" s="467">
        <v>24</v>
      </c>
      <c r="C5650" s="467">
        <v>8</v>
      </c>
      <c r="D5650" s="471">
        <v>59.686378417208878</v>
      </c>
      <c r="E5650" s="471">
        <v>60.482875026875938</v>
      </c>
      <c r="F5650" s="467">
        <f>'2019 Actual plus Potential'!E5649</f>
        <v>76</v>
      </c>
    </row>
    <row r="5651" spans="1:6">
      <c r="A5651" s="467">
        <v>8</v>
      </c>
      <c r="B5651" s="467">
        <v>24</v>
      </c>
      <c r="C5651" s="467">
        <v>9</v>
      </c>
      <c r="D5651" s="471">
        <v>39.594926768816343</v>
      </c>
      <c r="E5651" s="471">
        <v>47.938695925607391</v>
      </c>
      <c r="F5651" s="467">
        <f>'2019 Actual plus Potential'!E5650</f>
        <v>80</v>
      </c>
    </row>
    <row r="5652" spans="1:6">
      <c r="A5652" s="467">
        <v>8</v>
      </c>
      <c r="B5652" s="467">
        <v>24</v>
      </c>
      <c r="C5652" s="467">
        <v>10</v>
      </c>
      <c r="D5652" s="471">
        <v>16.412188756195604</v>
      </c>
      <c r="E5652" s="471">
        <v>63.798055310685875</v>
      </c>
      <c r="F5652" s="467">
        <f>'2019 Actual plus Potential'!E5651</f>
        <v>98</v>
      </c>
    </row>
    <row r="5653" spans="1:6">
      <c r="A5653" s="467">
        <v>8</v>
      </c>
      <c r="B5653" s="467">
        <v>24</v>
      </c>
      <c r="C5653" s="467">
        <v>11</v>
      </c>
      <c r="D5653" s="471">
        <v>6.1293397678610724</v>
      </c>
      <c r="E5653" s="471">
        <v>62.315689421629756</v>
      </c>
      <c r="F5653" s="467">
        <f>'2019 Actual plus Potential'!E5652</f>
        <v>87</v>
      </c>
    </row>
    <row r="5654" spans="1:6">
      <c r="A5654" s="467">
        <v>8</v>
      </c>
      <c r="B5654" s="467">
        <v>24</v>
      </c>
      <c r="C5654" s="467">
        <v>12</v>
      </c>
      <c r="D5654" s="471">
        <v>4.2942554019636345</v>
      </c>
      <c r="E5654" s="471">
        <v>45.519975435390243</v>
      </c>
      <c r="F5654" s="467">
        <f>'2019 Actual plus Potential'!E5653</f>
        <v>88</v>
      </c>
    </row>
    <row r="5655" spans="1:6">
      <c r="A5655" s="467">
        <v>8</v>
      </c>
      <c r="B5655" s="467">
        <v>24</v>
      </c>
      <c r="C5655" s="467">
        <v>13</v>
      </c>
      <c r="D5655" s="471">
        <v>8.28412019622521</v>
      </c>
      <c r="E5655" s="471">
        <v>21.821677488712101</v>
      </c>
      <c r="F5655" s="467">
        <f>'2019 Actual plus Potential'!E5654</f>
        <v>94</v>
      </c>
    </row>
    <row r="5656" spans="1:6">
      <c r="A5656" s="467">
        <v>8</v>
      </c>
      <c r="B5656" s="467">
        <v>24</v>
      </c>
      <c r="C5656" s="467">
        <v>14</v>
      </c>
      <c r="D5656" s="471">
        <v>9.5481714445954537</v>
      </c>
      <c r="E5656" s="471">
        <v>21.628461459901096</v>
      </c>
      <c r="F5656" s="467">
        <f>'2019 Actual plus Potential'!E5655</f>
        <v>86</v>
      </c>
    </row>
    <row r="5657" spans="1:6">
      <c r="A5657" s="467">
        <v>8</v>
      </c>
      <c r="B5657" s="467">
        <v>24</v>
      </c>
      <c r="C5657" s="467">
        <v>15</v>
      </c>
      <c r="D5657" s="471">
        <v>12.184897268973632</v>
      </c>
      <c r="E5657" s="471">
        <v>19.687696409374329</v>
      </c>
      <c r="F5657" s="467">
        <f>'2019 Actual plus Potential'!E5656</f>
        <v>90</v>
      </c>
    </row>
    <row r="5658" spans="1:6">
      <c r="A5658" s="467">
        <v>8</v>
      </c>
      <c r="B5658" s="467">
        <v>24</v>
      </c>
      <c r="C5658" s="467">
        <v>16</v>
      </c>
      <c r="D5658" s="471">
        <v>13.801696485504101</v>
      </c>
      <c r="E5658" s="471">
        <v>40.747461298645455</v>
      </c>
      <c r="F5658" s="467">
        <f>'2019 Actual plus Potential'!E5657</f>
        <v>95</v>
      </c>
    </row>
    <row r="5659" spans="1:6">
      <c r="A5659" s="467">
        <v>8</v>
      </c>
      <c r="B5659" s="467">
        <v>24</v>
      </c>
      <c r="C5659" s="467">
        <v>17</v>
      </c>
      <c r="D5659" s="471">
        <v>20.707010801591181</v>
      </c>
      <c r="E5659" s="471">
        <v>63.23170549344227</v>
      </c>
      <c r="F5659" s="467">
        <f>'2019 Actual plus Potential'!E5658</f>
        <v>90</v>
      </c>
    </row>
    <row r="5660" spans="1:6">
      <c r="A5660" s="467">
        <v>8</v>
      </c>
      <c r="B5660" s="467">
        <v>24</v>
      </c>
      <c r="C5660" s="467">
        <v>18</v>
      </c>
      <c r="D5660" s="471">
        <v>22.063385930192311</v>
      </c>
      <c r="E5660" s="471">
        <v>94.120455815953562</v>
      </c>
      <c r="F5660" s="467">
        <f>'2019 Actual plus Potential'!E5659</f>
        <v>73</v>
      </c>
    </row>
    <row r="5661" spans="1:6">
      <c r="A5661" s="467">
        <v>8</v>
      </c>
      <c r="B5661" s="467">
        <v>24</v>
      </c>
      <c r="C5661" s="467">
        <v>19</v>
      </c>
      <c r="D5661" s="471">
        <v>38.642133269898864</v>
      </c>
      <c r="E5661" s="471">
        <v>97.028083261664136</v>
      </c>
      <c r="F5661" s="467">
        <f>'2019 Actual plus Potential'!E5660</f>
        <v>74</v>
      </c>
    </row>
    <row r="5662" spans="1:6">
      <c r="A5662" s="467">
        <v>8</v>
      </c>
      <c r="B5662" s="467">
        <v>24</v>
      </c>
      <c r="C5662" s="467">
        <v>20</v>
      </c>
      <c r="D5662" s="471">
        <v>64.92870706205008</v>
      </c>
      <c r="E5662" s="471">
        <v>98.934429262524191</v>
      </c>
      <c r="F5662" s="467">
        <f>'2019 Actual plus Potential'!E5661</f>
        <v>53</v>
      </c>
    </row>
    <row r="5663" spans="1:6">
      <c r="A5663" s="467">
        <v>8</v>
      </c>
      <c r="B5663" s="467">
        <v>24</v>
      </c>
      <c r="C5663" s="467">
        <v>21</v>
      </c>
      <c r="D5663" s="471">
        <v>82.8045075404237</v>
      </c>
      <c r="E5663" s="471">
        <v>90.616753010105356</v>
      </c>
      <c r="F5663" s="467">
        <f>'2019 Actual plus Potential'!E5662</f>
        <v>50</v>
      </c>
    </row>
    <row r="5664" spans="1:6">
      <c r="A5664" s="467">
        <v>8</v>
      </c>
      <c r="B5664" s="467">
        <v>24</v>
      </c>
      <c r="C5664" s="467">
        <v>22</v>
      </c>
      <c r="D5664" s="471">
        <v>81.821840047377677</v>
      </c>
      <c r="E5664" s="471">
        <v>85.748021984519454</v>
      </c>
      <c r="F5664" s="467">
        <f>'2019 Actual plus Potential'!E5663</f>
        <v>38</v>
      </c>
    </row>
    <row r="5665" spans="1:6">
      <c r="A5665" s="467">
        <v>8</v>
      </c>
      <c r="B5665" s="467">
        <v>24</v>
      </c>
      <c r="C5665" s="467">
        <v>23</v>
      </c>
      <c r="D5665" s="471">
        <v>78.629333468589522</v>
      </c>
      <c r="E5665" s="471">
        <v>95.727981885616003</v>
      </c>
      <c r="F5665" s="467">
        <f>'2019 Actual plus Potential'!E5664</f>
        <v>29</v>
      </c>
    </row>
    <row r="5666" spans="1:6">
      <c r="A5666" s="467">
        <v>8</v>
      </c>
      <c r="B5666" s="467">
        <v>24</v>
      </c>
      <c r="C5666" s="467">
        <v>24</v>
      </c>
      <c r="D5666" s="471">
        <v>48.744589121040683</v>
      </c>
      <c r="E5666" s="471">
        <v>95.988471511502908</v>
      </c>
      <c r="F5666" s="467">
        <f>'2019 Actual plus Potential'!E5665</f>
        <v>11</v>
      </c>
    </row>
    <row r="5667" spans="1:6">
      <c r="A5667" s="467">
        <v>8</v>
      </c>
      <c r="B5667" s="467">
        <v>25</v>
      </c>
      <c r="C5667" s="467">
        <v>1</v>
      </c>
      <c r="D5667" s="471">
        <v>41.778767628381146</v>
      </c>
      <c r="E5667" s="471">
        <v>91.920765641797459</v>
      </c>
      <c r="F5667" s="467">
        <f>'2019 Actual plus Potential'!E5666</f>
        <v>31</v>
      </c>
    </row>
    <row r="5668" spans="1:6">
      <c r="A5668" s="467">
        <v>8</v>
      </c>
      <c r="B5668" s="467">
        <v>25</v>
      </c>
      <c r="C5668" s="467">
        <v>2</v>
      </c>
      <c r="D5668" s="471">
        <v>72.596464091689356</v>
      </c>
      <c r="E5668" s="471">
        <v>90.059007955278446</v>
      </c>
      <c r="F5668" s="467">
        <f>'2019 Actual plus Potential'!E5667</f>
        <v>60</v>
      </c>
    </row>
    <row r="5669" spans="1:6">
      <c r="A5669" s="467">
        <v>8</v>
      </c>
      <c r="B5669" s="467">
        <v>25</v>
      </c>
      <c r="C5669" s="467">
        <v>3</v>
      </c>
      <c r="D5669" s="471">
        <v>64.624704204948628</v>
      </c>
      <c r="E5669" s="471">
        <v>94.25030950333263</v>
      </c>
      <c r="F5669" s="467">
        <f>'2019 Actual plus Potential'!E5668</f>
        <v>82</v>
      </c>
    </row>
    <row r="5670" spans="1:6">
      <c r="A5670" s="467">
        <v>8</v>
      </c>
      <c r="B5670" s="467">
        <v>25</v>
      </c>
      <c r="C5670" s="467">
        <v>4</v>
      </c>
      <c r="D5670" s="471">
        <v>53.213533729755362</v>
      </c>
      <c r="E5670" s="471">
        <v>89.889259460331118</v>
      </c>
      <c r="F5670" s="467">
        <f>'2019 Actual plus Potential'!E5669</f>
        <v>92</v>
      </c>
    </row>
    <row r="5671" spans="1:6">
      <c r="A5671" s="467">
        <v>8</v>
      </c>
      <c r="B5671" s="467">
        <v>25</v>
      </c>
      <c r="C5671" s="467">
        <v>5</v>
      </c>
      <c r="D5671" s="471">
        <v>57.634282264548567</v>
      </c>
      <c r="E5671" s="471">
        <v>81.217223446570642</v>
      </c>
      <c r="F5671" s="467">
        <f>'2019 Actual plus Potential'!E5670</f>
        <v>82</v>
      </c>
    </row>
    <row r="5672" spans="1:6">
      <c r="A5672" s="467">
        <v>8</v>
      </c>
      <c r="B5672" s="467">
        <v>25</v>
      </c>
      <c r="C5672" s="467">
        <v>6</v>
      </c>
      <c r="D5672" s="471">
        <v>34.160386923396864</v>
      </c>
      <c r="E5672" s="471">
        <v>80.712671468501398</v>
      </c>
      <c r="F5672" s="467">
        <f>'2019 Actual plus Potential'!E5671</f>
        <v>73</v>
      </c>
    </row>
    <row r="5673" spans="1:6">
      <c r="A5673" s="467">
        <v>8</v>
      </c>
      <c r="B5673" s="467">
        <v>25</v>
      </c>
      <c r="C5673" s="467">
        <v>7</v>
      </c>
      <c r="D5673" s="471">
        <v>30.312738476482739</v>
      </c>
      <c r="E5673" s="471">
        <v>44.292623414319507</v>
      </c>
      <c r="F5673" s="467">
        <f>'2019 Actual plus Potential'!E5672</f>
        <v>85</v>
      </c>
    </row>
    <row r="5674" spans="1:6">
      <c r="A5674" s="467">
        <v>8</v>
      </c>
      <c r="B5674" s="467">
        <v>25</v>
      </c>
      <c r="C5674" s="467">
        <v>8</v>
      </c>
      <c r="D5674" s="471">
        <v>13.014255429732183</v>
      </c>
      <c r="E5674" s="471">
        <v>28.824389593635775</v>
      </c>
      <c r="F5674" s="467">
        <f>'2019 Actual plus Potential'!E5673</f>
        <v>61</v>
      </c>
    </row>
    <row r="5675" spans="1:6">
      <c r="A5675" s="467">
        <v>8</v>
      </c>
      <c r="B5675" s="467">
        <v>25</v>
      </c>
      <c r="C5675" s="467">
        <v>9</v>
      </c>
      <c r="D5675" s="471">
        <v>7.8473339992816804</v>
      </c>
      <c r="E5675" s="471">
        <v>14.12432638142335</v>
      </c>
      <c r="F5675" s="467">
        <f>'2019 Actual plus Potential'!E5674</f>
        <v>44</v>
      </c>
    </row>
    <row r="5676" spans="1:6">
      <c r="A5676" s="467">
        <v>8</v>
      </c>
      <c r="B5676" s="467">
        <v>25</v>
      </c>
      <c r="C5676" s="467">
        <v>10</v>
      </c>
      <c r="D5676" s="471">
        <v>5.4533772142280963</v>
      </c>
      <c r="E5676" s="471">
        <v>3.5600248871210494</v>
      </c>
      <c r="F5676" s="467">
        <f>'2019 Actual plus Potential'!E5675</f>
        <v>36</v>
      </c>
    </row>
    <row r="5677" spans="1:6">
      <c r="A5677" s="467">
        <v>8</v>
      </c>
      <c r="B5677" s="467">
        <v>25</v>
      </c>
      <c r="C5677" s="467">
        <v>11</v>
      </c>
      <c r="D5677" s="471">
        <v>8.9532736848621912</v>
      </c>
      <c r="E5677" s="471">
        <v>1.944676306170716</v>
      </c>
      <c r="F5677" s="467">
        <f>'2019 Actual plus Potential'!E5676</f>
        <v>60</v>
      </c>
    </row>
    <row r="5678" spans="1:6">
      <c r="A5678" s="467">
        <v>8</v>
      </c>
      <c r="B5678" s="467">
        <v>25</v>
      </c>
      <c r="C5678" s="467">
        <v>12</v>
      </c>
      <c r="D5678" s="471">
        <v>5.016313536242853</v>
      </c>
      <c r="E5678" s="471">
        <v>3.6718867985379489</v>
      </c>
      <c r="F5678" s="467">
        <f>'2019 Actual plus Potential'!E5677</f>
        <v>72</v>
      </c>
    </row>
    <row r="5679" spans="1:6">
      <c r="A5679" s="467">
        <v>8</v>
      </c>
      <c r="B5679" s="467">
        <v>25</v>
      </c>
      <c r="C5679" s="467">
        <v>13</v>
      </c>
      <c r="D5679" s="471">
        <v>7.40977925010821</v>
      </c>
      <c r="E5679" s="471">
        <v>15.10918055256934</v>
      </c>
      <c r="F5679" s="467">
        <f>'2019 Actual plus Potential'!E5678</f>
        <v>69</v>
      </c>
    </row>
    <row r="5680" spans="1:6">
      <c r="A5680" s="467">
        <v>8</v>
      </c>
      <c r="B5680" s="467">
        <v>25</v>
      </c>
      <c r="C5680" s="467">
        <v>14</v>
      </c>
      <c r="D5680" s="471">
        <v>9.5572998002957892</v>
      </c>
      <c r="E5680" s="471">
        <v>21.337464039991399</v>
      </c>
      <c r="F5680" s="467">
        <f>'2019 Actual plus Potential'!E5679</f>
        <v>60</v>
      </c>
    </row>
    <row r="5681" spans="1:6">
      <c r="A5681" s="467">
        <v>8</v>
      </c>
      <c r="B5681" s="467">
        <v>25</v>
      </c>
      <c r="C5681" s="467">
        <v>15</v>
      </c>
      <c r="D5681" s="471">
        <v>7.0517149300404691</v>
      </c>
      <c r="E5681" s="471">
        <v>14.585854547409161</v>
      </c>
      <c r="F5681" s="467">
        <f>'2019 Actual plus Potential'!E5680</f>
        <v>52</v>
      </c>
    </row>
    <row r="5682" spans="1:6">
      <c r="A5682" s="467">
        <v>8</v>
      </c>
      <c r="B5682" s="467">
        <v>25</v>
      </c>
      <c r="C5682" s="467">
        <v>16</v>
      </c>
      <c r="D5682" s="471">
        <v>14.504414972693899</v>
      </c>
      <c r="E5682" s="471">
        <v>5.3529444743066001</v>
      </c>
      <c r="F5682" s="467">
        <f>'2019 Actual plus Potential'!E5681</f>
        <v>50</v>
      </c>
    </row>
    <row r="5683" spans="1:6">
      <c r="A5683" s="467">
        <v>8</v>
      </c>
      <c r="B5683" s="467">
        <v>25</v>
      </c>
      <c r="C5683" s="467">
        <v>17</v>
      </c>
      <c r="D5683" s="471">
        <v>11.715490751492448</v>
      </c>
      <c r="E5683" s="471">
        <v>9.6138663728230487</v>
      </c>
      <c r="F5683" s="467">
        <f>'2019 Actual plus Potential'!E5682</f>
        <v>50</v>
      </c>
    </row>
    <row r="5684" spans="1:6">
      <c r="A5684" s="467">
        <v>8</v>
      </c>
      <c r="B5684" s="467">
        <v>25</v>
      </c>
      <c r="C5684" s="467">
        <v>18</v>
      </c>
      <c r="D5684" s="471">
        <v>16.019646286366459</v>
      </c>
      <c r="E5684" s="471">
        <v>31.942442592990755</v>
      </c>
      <c r="F5684" s="467">
        <f>'2019 Actual plus Potential'!E5683</f>
        <v>58</v>
      </c>
    </row>
    <row r="5685" spans="1:6">
      <c r="A5685" s="467">
        <v>8</v>
      </c>
      <c r="B5685" s="467">
        <v>25</v>
      </c>
      <c r="C5685" s="467">
        <v>19</v>
      </c>
      <c r="D5685" s="471">
        <v>13.657898521835204</v>
      </c>
      <c r="E5685" s="471">
        <v>25.960568211137392</v>
      </c>
      <c r="F5685" s="467">
        <f>'2019 Actual plus Potential'!E5684</f>
        <v>43</v>
      </c>
    </row>
    <row r="5686" spans="1:6">
      <c r="A5686" s="467">
        <v>8</v>
      </c>
      <c r="B5686" s="467">
        <v>25</v>
      </c>
      <c r="C5686" s="467">
        <v>20</v>
      </c>
      <c r="D5686" s="471">
        <v>8.0257773588465877</v>
      </c>
      <c r="E5686" s="471">
        <v>10.082434798967965</v>
      </c>
      <c r="F5686" s="467">
        <f>'2019 Actual plus Potential'!E5685</f>
        <v>41</v>
      </c>
    </row>
    <row r="5687" spans="1:6">
      <c r="A5687" s="467">
        <v>8</v>
      </c>
      <c r="B5687" s="467">
        <v>25</v>
      </c>
      <c r="C5687" s="467">
        <v>21</v>
      </c>
      <c r="D5687" s="471">
        <v>5.9235671197731881</v>
      </c>
      <c r="E5687" s="471">
        <v>19.009484680713825</v>
      </c>
      <c r="F5687" s="467">
        <f>'2019 Actual plus Potential'!E5686</f>
        <v>37</v>
      </c>
    </row>
    <row r="5688" spans="1:6">
      <c r="A5688" s="467">
        <v>8</v>
      </c>
      <c r="B5688" s="467">
        <v>25</v>
      </c>
      <c r="C5688" s="467">
        <v>22</v>
      </c>
      <c r="D5688" s="471">
        <v>1.8851010201559173</v>
      </c>
      <c r="E5688" s="471">
        <v>19.531246183616425</v>
      </c>
      <c r="F5688" s="467">
        <f>'2019 Actual plus Potential'!E5687</f>
        <v>36</v>
      </c>
    </row>
    <row r="5689" spans="1:6">
      <c r="A5689" s="467">
        <v>8</v>
      </c>
      <c r="B5689" s="467">
        <v>25</v>
      </c>
      <c r="C5689" s="467">
        <v>23</v>
      </c>
      <c r="D5689" s="471">
        <v>2.2909938867930144</v>
      </c>
      <c r="E5689" s="471">
        <v>20.627962266179317</v>
      </c>
      <c r="F5689" s="467">
        <f>'2019 Actual plus Potential'!E5688</f>
        <v>37</v>
      </c>
    </row>
    <row r="5690" spans="1:6">
      <c r="A5690" s="467">
        <v>8</v>
      </c>
      <c r="B5690" s="467">
        <v>25</v>
      </c>
      <c r="C5690" s="467">
        <v>24</v>
      </c>
      <c r="D5690" s="471">
        <v>8.2856510638314997</v>
      </c>
      <c r="E5690" s="471">
        <v>36.787706084712966</v>
      </c>
      <c r="F5690" s="467">
        <f>'2019 Actual plus Potential'!E5689</f>
        <v>33</v>
      </c>
    </row>
    <row r="5691" spans="1:6">
      <c r="A5691" s="467">
        <v>8</v>
      </c>
      <c r="B5691" s="467">
        <v>26</v>
      </c>
      <c r="C5691" s="467">
        <v>1</v>
      </c>
      <c r="D5691" s="471">
        <v>15.766170362802159</v>
      </c>
      <c r="E5691" s="471">
        <v>43.935916899591483</v>
      </c>
      <c r="F5691" s="467">
        <f>'2019 Actual plus Potential'!E5690</f>
        <v>5</v>
      </c>
    </row>
    <row r="5692" spans="1:6">
      <c r="A5692" s="467">
        <v>8</v>
      </c>
      <c r="B5692" s="467">
        <v>26</v>
      </c>
      <c r="C5692" s="467">
        <v>2</v>
      </c>
      <c r="D5692" s="471">
        <v>8.6903935016530003</v>
      </c>
      <c r="E5692" s="471">
        <v>29.005871855514943</v>
      </c>
      <c r="F5692" s="467">
        <f>'2019 Actual plus Potential'!E5691</f>
        <v>0</v>
      </c>
    </row>
    <row r="5693" spans="1:6">
      <c r="A5693" s="467">
        <v>8</v>
      </c>
      <c r="B5693" s="467">
        <v>26</v>
      </c>
      <c r="C5693" s="467">
        <v>3</v>
      </c>
      <c r="D5693" s="471">
        <v>5.9799816748724544</v>
      </c>
      <c r="E5693" s="471">
        <v>43.417284401204036</v>
      </c>
      <c r="F5693" s="467">
        <f>'2019 Actual plus Potential'!E5692</f>
        <v>0</v>
      </c>
    </row>
    <row r="5694" spans="1:6">
      <c r="A5694" s="467">
        <v>8</v>
      </c>
      <c r="B5694" s="467">
        <v>26</v>
      </c>
      <c r="C5694" s="467">
        <v>4</v>
      </c>
      <c r="D5694" s="471">
        <v>31.645068956350535</v>
      </c>
      <c r="E5694" s="471">
        <v>59.311845087078048</v>
      </c>
      <c r="F5694" s="467">
        <f>'2019 Actual plus Potential'!E5693</f>
        <v>1</v>
      </c>
    </row>
    <row r="5695" spans="1:6">
      <c r="A5695" s="467">
        <v>8</v>
      </c>
      <c r="B5695" s="467">
        <v>26</v>
      </c>
      <c r="C5695" s="467">
        <v>5</v>
      </c>
      <c r="D5695" s="471">
        <v>76.956974347211087</v>
      </c>
      <c r="E5695" s="471">
        <v>17.926849118469146</v>
      </c>
      <c r="F5695" s="467">
        <f>'2019 Actual plus Potential'!E5694</f>
        <v>5</v>
      </c>
    </row>
    <row r="5696" spans="1:6">
      <c r="A5696" s="467">
        <v>8</v>
      </c>
      <c r="B5696" s="467">
        <v>26</v>
      </c>
      <c r="C5696" s="467">
        <v>6</v>
      </c>
      <c r="D5696" s="471">
        <v>80.546920556730072</v>
      </c>
      <c r="E5696" s="471">
        <v>41.070531014835517</v>
      </c>
      <c r="F5696" s="467">
        <f>'2019 Actual plus Potential'!E5695</f>
        <v>12</v>
      </c>
    </row>
    <row r="5697" spans="1:6">
      <c r="A5697" s="467">
        <v>8</v>
      </c>
      <c r="B5697" s="467">
        <v>26</v>
      </c>
      <c r="C5697" s="467">
        <v>7</v>
      </c>
      <c r="D5697" s="471">
        <v>31.593035219860674</v>
      </c>
      <c r="E5697" s="471">
        <v>49.080000322511289</v>
      </c>
      <c r="F5697" s="467">
        <f>'2019 Actual plus Potential'!E5696</f>
        <v>6</v>
      </c>
    </row>
    <row r="5698" spans="1:6">
      <c r="A5698" s="467">
        <v>8</v>
      </c>
      <c r="B5698" s="467">
        <v>26</v>
      </c>
      <c r="C5698" s="467">
        <v>8</v>
      </c>
      <c r="D5698" s="471">
        <v>4.9106317253995329</v>
      </c>
      <c r="E5698" s="471">
        <v>57.644085680498819</v>
      </c>
      <c r="F5698" s="467">
        <f>'2019 Actual plus Potential'!E5697</f>
        <v>3</v>
      </c>
    </row>
    <row r="5699" spans="1:6">
      <c r="A5699" s="467">
        <v>8</v>
      </c>
      <c r="B5699" s="467">
        <v>26</v>
      </c>
      <c r="C5699" s="467">
        <v>9</v>
      </c>
      <c r="D5699" s="471">
        <v>1.1203691252222412</v>
      </c>
      <c r="E5699" s="471">
        <v>37.929010481616864</v>
      </c>
      <c r="F5699" s="467">
        <f>'2019 Actual plus Potential'!E5698</f>
        <v>0</v>
      </c>
    </row>
    <row r="5700" spans="1:6">
      <c r="A5700" s="467">
        <v>8</v>
      </c>
      <c r="B5700" s="467">
        <v>26</v>
      </c>
      <c r="C5700" s="467">
        <v>10</v>
      </c>
      <c r="D5700" s="471">
        <v>2.0490616345344375</v>
      </c>
      <c r="E5700" s="471">
        <v>49.477383895936356</v>
      </c>
      <c r="F5700" s="467">
        <f>'2019 Actual plus Potential'!E5699</f>
        <v>0</v>
      </c>
    </row>
    <row r="5701" spans="1:6">
      <c r="A5701" s="467">
        <v>8</v>
      </c>
      <c r="B5701" s="467">
        <v>26</v>
      </c>
      <c r="C5701" s="467">
        <v>11</v>
      </c>
      <c r="D5701" s="471">
        <v>2.8735711907369268</v>
      </c>
      <c r="E5701" s="471">
        <v>52.032998333691673</v>
      </c>
      <c r="F5701" s="467">
        <f>'2019 Actual plus Potential'!E5700</f>
        <v>0</v>
      </c>
    </row>
    <row r="5702" spans="1:6">
      <c r="A5702" s="467">
        <v>8</v>
      </c>
      <c r="B5702" s="467">
        <v>26</v>
      </c>
      <c r="C5702" s="467">
        <v>12</v>
      </c>
      <c r="D5702" s="471">
        <v>5.578098251426777</v>
      </c>
      <c r="E5702" s="471">
        <v>32.330439152870348</v>
      </c>
      <c r="F5702" s="467">
        <f>'2019 Actual plus Potential'!E5701</f>
        <v>0</v>
      </c>
    </row>
    <row r="5703" spans="1:6">
      <c r="A5703" s="467">
        <v>8</v>
      </c>
      <c r="B5703" s="467">
        <v>26</v>
      </c>
      <c r="C5703" s="467">
        <v>13</v>
      </c>
      <c r="D5703" s="471">
        <v>12.821960839816384</v>
      </c>
      <c r="E5703" s="471">
        <v>37.86017238228338</v>
      </c>
      <c r="F5703" s="467">
        <f>'2019 Actual plus Potential'!E5702</f>
        <v>2</v>
      </c>
    </row>
    <row r="5704" spans="1:6">
      <c r="A5704" s="467">
        <v>8</v>
      </c>
      <c r="B5704" s="467">
        <v>26</v>
      </c>
      <c r="C5704" s="467">
        <v>14</v>
      </c>
      <c r="D5704" s="471">
        <v>8.1640595534512155</v>
      </c>
      <c r="E5704" s="471">
        <v>42.222004676413668</v>
      </c>
      <c r="F5704" s="467">
        <f>'2019 Actual plus Potential'!E5703</f>
        <v>4</v>
      </c>
    </row>
    <row r="5705" spans="1:6">
      <c r="A5705" s="467">
        <v>8</v>
      </c>
      <c r="B5705" s="467">
        <v>26</v>
      </c>
      <c r="C5705" s="467">
        <v>15</v>
      </c>
      <c r="D5705" s="471">
        <v>9.0568309860202429</v>
      </c>
      <c r="E5705" s="471">
        <v>62.91332928402494</v>
      </c>
      <c r="F5705" s="467">
        <f>'2019 Actual plus Potential'!E5704</f>
        <v>3</v>
      </c>
    </row>
    <row r="5706" spans="1:6">
      <c r="A5706" s="467">
        <v>8</v>
      </c>
      <c r="B5706" s="467">
        <v>26</v>
      </c>
      <c r="C5706" s="467">
        <v>16</v>
      </c>
      <c r="D5706" s="471">
        <v>24.157751145814732</v>
      </c>
      <c r="E5706" s="471">
        <v>82.491510535368747</v>
      </c>
      <c r="F5706" s="467">
        <f>'2019 Actual plus Potential'!E5705</f>
        <v>4</v>
      </c>
    </row>
    <row r="5707" spans="1:6">
      <c r="A5707" s="467">
        <v>8</v>
      </c>
      <c r="B5707" s="467">
        <v>26</v>
      </c>
      <c r="C5707" s="467">
        <v>17</v>
      </c>
      <c r="D5707" s="471">
        <v>30.91653495090242</v>
      </c>
      <c r="E5707" s="471">
        <v>76.963341808213286</v>
      </c>
      <c r="F5707" s="467">
        <f>'2019 Actual plus Potential'!E5706</f>
        <v>5</v>
      </c>
    </row>
    <row r="5708" spans="1:6">
      <c r="A5708" s="467">
        <v>8</v>
      </c>
      <c r="B5708" s="467">
        <v>26</v>
      </c>
      <c r="C5708" s="467">
        <v>18</v>
      </c>
      <c r="D5708" s="471">
        <v>29.028605465874307</v>
      </c>
      <c r="E5708" s="471">
        <v>75.625692377983228</v>
      </c>
      <c r="F5708" s="467">
        <f>'2019 Actual plus Potential'!E5707</f>
        <v>4</v>
      </c>
    </row>
    <row r="5709" spans="1:6">
      <c r="A5709" s="467">
        <v>8</v>
      </c>
      <c r="B5709" s="467">
        <v>26</v>
      </c>
      <c r="C5709" s="467">
        <v>19</v>
      </c>
      <c r="D5709" s="471">
        <v>29.895250986536489</v>
      </c>
      <c r="E5709" s="471">
        <v>73.546468877660729</v>
      </c>
      <c r="F5709" s="467">
        <f>'2019 Actual plus Potential'!E5708</f>
        <v>4</v>
      </c>
    </row>
    <row r="5710" spans="1:6">
      <c r="A5710" s="467">
        <v>8</v>
      </c>
      <c r="B5710" s="467">
        <v>26</v>
      </c>
      <c r="C5710" s="467">
        <v>20</v>
      </c>
      <c r="D5710" s="471">
        <v>26.659622155754786</v>
      </c>
      <c r="E5710" s="471">
        <v>87.522949795742861</v>
      </c>
      <c r="F5710" s="467">
        <f>'2019 Actual plus Potential'!E5709</f>
        <v>2</v>
      </c>
    </row>
    <row r="5711" spans="1:6">
      <c r="A5711" s="467">
        <v>8</v>
      </c>
      <c r="B5711" s="467">
        <v>26</v>
      </c>
      <c r="C5711" s="467">
        <v>21</v>
      </c>
      <c r="D5711" s="471">
        <v>76.520214032410166</v>
      </c>
      <c r="E5711" s="471">
        <v>68.526763384218441</v>
      </c>
      <c r="F5711" s="467">
        <f>'2019 Actual plus Potential'!E5710</f>
        <v>0</v>
      </c>
    </row>
    <row r="5712" spans="1:6">
      <c r="A5712" s="467">
        <v>8</v>
      </c>
      <c r="B5712" s="467">
        <v>26</v>
      </c>
      <c r="C5712" s="467">
        <v>22</v>
      </c>
      <c r="D5712" s="471">
        <v>116.77108771611663</v>
      </c>
      <c r="E5712" s="471">
        <v>61.017934798967964</v>
      </c>
      <c r="F5712" s="467">
        <f>'2019 Actual plus Potential'!E5711</f>
        <v>0</v>
      </c>
    </row>
    <row r="5713" spans="1:6">
      <c r="A5713" s="467">
        <v>8</v>
      </c>
      <c r="B5713" s="467">
        <v>26</v>
      </c>
      <c r="C5713" s="467">
        <v>23</v>
      </c>
      <c r="D5713" s="471">
        <v>141.17235091544202</v>
      </c>
      <c r="E5713" s="471">
        <v>65.580023382068376</v>
      </c>
      <c r="F5713" s="467">
        <f>'2019 Actual plus Potential'!E5712</f>
        <v>0</v>
      </c>
    </row>
    <row r="5714" spans="1:6">
      <c r="A5714" s="467">
        <v>8</v>
      </c>
      <c r="B5714" s="467">
        <v>26</v>
      </c>
      <c r="C5714" s="467">
        <v>24</v>
      </c>
      <c r="D5714" s="471">
        <v>127.77721671668192</v>
      </c>
      <c r="E5714" s="471">
        <v>85.096406794237794</v>
      </c>
      <c r="F5714" s="467">
        <f>'2019 Actual plus Potential'!E5713</f>
        <v>0</v>
      </c>
    </row>
    <row r="5715" spans="1:6">
      <c r="A5715" s="467">
        <v>8</v>
      </c>
      <c r="B5715" s="467">
        <v>27</v>
      </c>
      <c r="C5715" s="467">
        <v>1</v>
      </c>
      <c r="D5715" s="471">
        <v>137.76349053424855</v>
      </c>
      <c r="E5715" s="471">
        <v>52.802733444420554</v>
      </c>
      <c r="F5715" s="467">
        <f>'2019 Actual plus Potential'!E5714</f>
        <v>0</v>
      </c>
    </row>
    <row r="5716" spans="1:6">
      <c r="A5716" s="467">
        <v>8</v>
      </c>
      <c r="B5716" s="467">
        <v>27</v>
      </c>
      <c r="C5716" s="467">
        <v>2</v>
      </c>
      <c r="D5716" s="471">
        <v>137.55143184088502</v>
      </c>
      <c r="E5716" s="471">
        <v>41.183957428510006</v>
      </c>
      <c r="F5716" s="467">
        <f>'2019 Actual plus Potential'!E5715</f>
        <v>1</v>
      </c>
    </row>
    <row r="5717" spans="1:6">
      <c r="A5717" s="467">
        <v>8</v>
      </c>
      <c r="B5717" s="467">
        <v>27</v>
      </c>
      <c r="C5717" s="467">
        <v>3</v>
      </c>
      <c r="D5717" s="471">
        <v>124.3558787495345</v>
      </c>
      <c r="E5717" s="471">
        <v>20.874371371748012</v>
      </c>
      <c r="F5717" s="467">
        <f>'2019 Actual plus Potential'!E5716</f>
        <v>0</v>
      </c>
    </row>
    <row r="5718" spans="1:6">
      <c r="A5718" s="467">
        <v>8</v>
      </c>
      <c r="B5718" s="467">
        <v>27</v>
      </c>
      <c r="C5718" s="467">
        <v>4</v>
      </c>
      <c r="D5718" s="471">
        <v>126.12532029615457</v>
      </c>
      <c r="E5718" s="471">
        <v>0.91601607181251343</v>
      </c>
      <c r="F5718" s="467">
        <f>'2019 Actual plus Potential'!E5717</f>
        <v>0</v>
      </c>
    </row>
    <row r="5719" spans="1:6">
      <c r="A5719" s="467">
        <v>8</v>
      </c>
      <c r="B5719" s="467">
        <v>27</v>
      </c>
      <c r="C5719" s="467">
        <v>5</v>
      </c>
      <c r="D5719" s="471">
        <v>136.71243512619424</v>
      </c>
      <c r="E5719" s="471">
        <v>5.1495591808213286</v>
      </c>
      <c r="F5719" s="467">
        <f>'2019 Actual plus Potential'!E5718</f>
        <v>2</v>
      </c>
    </row>
    <row r="5720" spans="1:6">
      <c r="A5720" s="467">
        <v>8</v>
      </c>
      <c r="B5720" s="467">
        <v>27</v>
      </c>
      <c r="C5720" s="467">
        <v>6</v>
      </c>
      <c r="D5720" s="471">
        <v>144</v>
      </c>
      <c r="E5720" s="471">
        <v>5.7753600838529344</v>
      </c>
      <c r="F5720" s="467">
        <f>'2019 Actual plus Potential'!E5719</f>
        <v>2</v>
      </c>
    </row>
    <row r="5721" spans="1:6">
      <c r="A5721" s="467">
        <v>8</v>
      </c>
      <c r="B5721" s="467">
        <v>27</v>
      </c>
      <c r="C5721" s="467">
        <v>7</v>
      </c>
      <c r="D5721" s="471">
        <v>143.89108860719011</v>
      </c>
      <c r="E5721" s="471">
        <v>1.2031022360782628</v>
      </c>
      <c r="F5721" s="467">
        <f>'2019 Actual plus Potential'!E5720</f>
        <v>0</v>
      </c>
    </row>
    <row r="5722" spans="1:6">
      <c r="A5722" s="467">
        <v>8</v>
      </c>
      <c r="B5722" s="467">
        <v>27</v>
      </c>
      <c r="C5722" s="467">
        <v>8</v>
      </c>
      <c r="D5722" s="471">
        <v>94.15874349882958</v>
      </c>
      <c r="E5722" s="471">
        <v>4.0254643087508066</v>
      </c>
      <c r="F5722" s="467">
        <f>'2019 Actual plus Potential'!E5721</f>
        <v>2</v>
      </c>
    </row>
    <row r="5723" spans="1:6">
      <c r="A5723" s="467">
        <v>8</v>
      </c>
      <c r="B5723" s="467">
        <v>27</v>
      </c>
      <c r="C5723" s="467">
        <v>9</v>
      </c>
      <c r="D5723" s="471">
        <v>113.59221799321372</v>
      </c>
      <c r="E5723" s="471">
        <v>11.749411954418406</v>
      </c>
      <c r="F5723" s="467">
        <f>'2019 Actual plus Potential'!E5722</f>
        <v>1</v>
      </c>
    </row>
    <row r="5724" spans="1:6">
      <c r="A5724" s="467">
        <v>8</v>
      </c>
      <c r="B5724" s="467">
        <v>27</v>
      </c>
      <c r="C5724" s="467">
        <v>10</v>
      </c>
      <c r="D5724" s="471">
        <v>113.29668662398339</v>
      </c>
      <c r="E5724" s="471">
        <v>9.0944516233068153</v>
      </c>
      <c r="F5724" s="467">
        <f>'2019 Actual plus Potential'!E5723</f>
        <v>0</v>
      </c>
    </row>
    <row r="5725" spans="1:6">
      <c r="A5725" s="467">
        <v>8</v>
      </c>
      <c r="B5725" s="467">
        <v>27</v>
      </c>
      <c r="C5725" s="467">
        <v>11</v>
      </c>
      <c r="D5725" s="471">
        <v>131.60471719363429</v>
      </c>
      <c r="E5725" s="471">
        <v>2.3717854224897872</v>
      </c>
      <c r="F5725" s="467">
        <f>'2019 Actual plus Potential'!E5724</f>
        <v>0</v>
      </c>
    </row>
    <row r="5726" spans="1:6">
      <c r="A5726" s="467">
        <v>8</v>
      </c>
      <c r="B5726" s="467">
        <v>27</v>
      </c>
      <c r="C5726" s="467">
        <v>12</v>
      </c>
      <c r="D5726" s="471">
        <v>131.49429454372518</v>
      </c>
      <c r="E5726" s="471">
        <v>0.49125370887981079</v>
      </c>
      <c r="F5726" s="467">
        <f>'2019 Actual plus Potential'!E5725</f>
        <v>0</v>
      </c>
    </row>
    <row r="5727" spans="1:6">
      <c r="A5727" s="467">
        <v>8</v>
      </c>
      <c r="B5727" s="467">
        <v>27</v>
      </c>
      <c r="C5727" s="467">
        <v>13</v>
      </c>
      <c r="D5727" s="471">
        <v>141.58091382793836</v>
      </c>
      <c r="E5727" s="471">
        <v>0.52489050741775956</v>
      </c>
      <c r="F5727" s="467">
        <f>'2019 Actual plus Potential'!E5726</f>
        <v>0</v>
      </c>
    </row>
    <row r="5728" spans="1:6">
      <c r="A5728" s="467">
        <v>8</v>
      </c>
      <c r="B5728" s="467">
        <v>27</v>
      </c>
      <c r="C5728" s="467">
        <v>14</v>
      </c>
      <c r="D5728" s="471">
        <v>144</v>
      </c>
      <c r="E5728" s="471">
        <v>0.58590609546334116</v>
      </c>
      <c r="F5728" s="467">
        <f>'2019 Actual plus Potential'!E5727</f>
        <v>0</v>
      </c>
    </row>
    <row r="5729" spans="1:6">
      <c r="A5729" s="467">
        <v>8</v>
      </c>
      <c r="B5729" s="467">
        <v>27</v>
      </c>
      <c r="C5729" s="467">
        <v>15</v>
      </c>
      <c r="D5729" s="471">
        <v>144</v>
      </c>
      <c r="E5729" s="471">
        <v>0.60155111803913142</v>
      </c>
      <c r="F5729" s="467">
        <f>'2019 Actual plus Potential'!E5728</f>
        <v>0</v>
      </c>
    </row>
    <row r="5730" spans="1:6">
      <c r="A5730" s="467">
        <v>8</v>
      </c>
      <c r="B5730" s="467">
        <v>27</v>
      </c>
      <c r="C5730" s="467">
        <v>16</v>
      </c>
      <c r="D5730" s="471">
        <v>144</v>
      </c>
      <c r="E5730" s="471">
        <v>0.9504351214792518</v>
      </c>
      <c r="F5730" s="467">
        <f>'2019 Actual plus Potential'!E5729</f>
        <v>0</v>
      </c>
    </row>
    <row r="5731" spans="1:6">
      <c r="A5731" s="467">
        <v>8</v>
      </c>
      <c r="B5731" s="467">
        <v>27</v>
      </c>
      <c r="C5731" s="467">
        <v>17</v>
      </c>
      <c r="D5731" s="471">
        <v>140.52416523517422</v>
      </c>
      <c r="E5731" s="471">
        <v>2.289649053966889</v>
      </c>
      <c r="F5731" s="467">
        <f>'2019 Actual plus Potential'!E5730</f>
        <v>1</v>
      </c>
    </row>
    <row r="5732" spans="1:6">
      <c r="A5732" s="467">
        <v>8</v>
      </c>
      <c r="B5732" s="467">
        <v>27</v>
      </c>
      <c r="C5732" s="467">
        <v>18</v>
      </c>
      <c r="D5732" s="471">
        <v>122.91399177341826</v>
      </c>
      <c r="E5732" s="471">
        <v>0.23545758976564179</v>
      </c>
      <c r="F5732" s="467">
        <f>'2019 Actual plus Potential'!E5731</f>
        <v>0</v>
      </c>
    </row>
    <row r="5733" spans="1:6">
      <c r="A5733" s="467">
        <v>8</v>
      </c>
      <c r="B5733" s="467">
        <v>27</v>
      </c>
      <c r="C5733" s="467">
        <v>19</v>
      </c>
      <c r="D5733" s="471">
        <v>139.41699162877487</v>
      </c>
      <c r="E5733" s="471">
        <v>2.0299416792087723</v>
      </c>
      <c r="F5733" s="467">
        <f>'2019 Actual plus Potential'!E5732</f>
        <v>0</v>
      </c>
    </row>
    <row r="5734" spans="1:6">
      <c r="A5734" s="467">
        <v>8</v>
      </c>
      <c r="B5734" s="467">
        <v>27</v>
      </c>
      <c r="C5734" s="467">
        <v>20</v>
      </c>
      <c r="D5734" s="471">
        <v>143.45597968999289</v>
      </c>
      <c r="E5734" s="471">
        <v>23.422163298215438</v>
      </c>
      <c r="F5734" s="467">
        <f>'2019 Actual plus Potential'!E5733</f>
        <v>0</v>
      </c>
    </row>
    <row r="5735" spans="1:6">
      <c r="A5735" s="467">
        <v>8</v>
      </c>
      <c r="B5735" s="467">
        <v>27</v>
      </c>
      <c r="C5735" s="467">
        <v>21</v>
      </c>
      <c r="D5735" s="471">
        <v>143.13475660472236</v>
      </c>
      <c r="E5735" s="471">
        <v>45.203945979359275</v>
      </c>
      <c r="F5735" s="467">
        <f>'2019 Actual plus Potential'!E5734</f>
        <v>3</v>
      </c>
    </row>
    <row r="5736" spans="1:6">
      <c r="A5736" s="467">
        <v>8</v>
      </c>
      <c r="B5736" s="467">
        <v>27</v>
      </c>
      <c r="C5736" s="467">
        <v>22</v>
      </c>
      <c r="D5736" s="471">
        <v>128.43329421709745</v>
      </c>
      <c r="E5736" s="471">
        <v>34.473807245753605</v>
      </c>
      <c r="F5736" s="467">
        <f>'2019 Actual plus Potential'!E5735</f>
        <v>11</v>
      </c>
    </row>
    <row r="5737" spans="1:6">
      <c r="A5737" s="467">
        <v>8</v>
      </c>
      <c r="B5737" s="467">
        <v>27</v>
      </c>
      <c r="C5737" s="467">
        <v>23</v>
      </c>
      <c r="D5737" s="471">
        <v>96.307300541626745</v>
      </c>
      <c r="E5737" s="471">
        <v>80.523366695334346</v>
      </c>
      <c r="F5737" s="467">
        <f>'2019 Actual plus Potential'!E5736</f>
        <v>9</v>
      </c>
    </row>
    <row r="5738" spans="1:6">
      <c r="A5738" s="467">
        <v>8</v>
      </c>
      <c r="B5738" s="467">
        <v>27</v>
      </c>
      <c r="C5738" s="467">
        <v>24</v>
      </c>
      <c r="D5738" s="471">
        <v>98.69880244806393</v>
      </c>
      <c r="E5738" s="471">
        <v>98.353998924962383</v>
      </c>
      <c r="F5738" s="467">
        <f>'2019 Actual plus Potential'!E5737</f>
        <v>13</v>
      </c>
    </row>
    <row r="5739" spans="1:6">
      <c r="A5739" s="467">
        <v>8</v>
      </c>
      <c r="B5739" s="467">
        <v>28</v>
      </c>
      <c r="C5739" s="467">
        <v>1</v>
      </c>
      <c r="D5739" s="471">
        <v>116.46672948883698</v>
      </c>
      <c r="E5739" s="471">
        <v>75.537298000430013</v>
      </c>
      <c r="F5739" s="467">
        <f>'2019 Actual plus Potential'!E5738</f>
        <v>8</v>
      </c>
    </row>
    <row r="5740" spans="1:6">
      <c r="A5740" s="467">
        <v>8</v>
      </c>
      <c r="B5740" s="467">
        <v>28</v>
      </c>
      <c r="C5740" s="467">
        <v>2</v>
      </c>
      <c r="D5740" s="471">
        <v>135.88985076684156</v>
      </c>
      <c r="E5740" s="471">
        <v>84.521452214577508</v>
      </c>
      <c r="F5740" s="467">
        <f>'2019 Actual plus Potential'!E5739</f>
        <v>3</v>
      </c>
    </row>
    <row r="5741" spans="1:6">
      <c r="A5741" s="467">
        <v>8</v>
      </c>
      <c r="B5741" s="467">
        <v>28</v>
      </c>
      <c r="C5741" s="467">
        <v>3</v>
      </c>
      <c r="D5741" s="471">
        <v>133.14892257308551</v>
      </c>
      <c r="E5741" s="471">
        <v>96.04401134164695</v>
      </c>
      <c r="F5741" s="467">
        <f>'2019 Actual plus Potential'!E5740</f>
        <v>7</v>
      </c>
    </row>
    <row r="5742" spans="1:6">
      <c r="A5742" s="467">
        <v>8</v>
      </c>
      <c r="B5742" s="467">
        <v>28</v>
      </c>
      <c r="C5742" s="467">
        <v>4</v>
      </c>
      <c r="D5742" s="471">
        <v>128.93049857209658</v>
      </c>
      <c r="E5742" s="471">
        <v>88.864510481616847</v>
      </c>
      <c r="F5742" s="467">
        <f>'2019 Actual plus Potential'!E5741</f>
        <v>5</v>
      </c>
    </row>
    <row r="5743" spans="1:6">
      <c r="A5743" s="467">
        <v>8</v>
      </c>
      <c r="B5743" s="467">
        <v>28</v>
      </c>
      <c r="C5743" s="467">
        <v>5</v>
      </c>
      <c r="D5743" s="471">
        <v>129.14426632436115</v>
      </c>
      <c r="E5743" s="471">
        <v>80.116596108363794</v>
      </c>
      <c r="F5743" s="467">
        <f>'2019 Actual plus Potential'!E5742</f>
        <v>7</v>
      </c>
    </row>
    <row r="5744" spans="1:6">
      <c r="A5744" s="467">
        <v>8</v>
      </c>
      <c r="B5744" s="467">
        <v>28</v>
      </c>
      <c r="C5744" s="467">
        <v>6</v>
      </c>
      <c r="D5744" s="471">
        <v>117.09230714885619</v>
      </c>
      <c r="E5744" s="471">
        <v>68.391433938937851</v>
      </c>
      <c r="F5744" s="467">
        <f>'2019 Actual plus Potential'!E5743</f>
        <v>13</v>
      </c>
    </row>
    <row r="5745" spans="1:6">
      <c r="A5745" s="467">
        <v>8</v>
      </c>
      <c r="B5745" s="467">
        <v>28</v>
      </c>
      <c r="C5745" s="467">
        <v>7</v>
      </c>
      <c r="D5745" s="471">
        <v>110.51662853698694</v>
      </c>
      <c r="E5745" s="471">
        <v>61.215844334551711</v>
      </c>
      <c r="F5745" s="467">
        <f>'2019 Actual plus Potential'!E5744</f>
        <v>16</v>
      </c>
    </row>
    <row r="5746" spans="1:6">
      <c r="A5746" s="467">
        <v>8</v>
      </c>
      <c r="B5746" s="467">
        <v>28</v>
      </c>
      <c r="C5746" s="467">
        <v>8</v>
      </c>
      <c r="D5746" s="471">
        <v>24.668595730288544</v>
      </c>
      <c r="E5746" s="471">
        <v>34.218011126639439</v>
      </c>
      <c r="F5746" s="467">
        <f>'2019 Actual plus Potential'!E5745</f>
        <v>15</v>
      </c>
    </row>
    <row r="5747" spans="1:6">
      <c r="A5747" s="467">
        <v>8</v>
      </c>
      <c r="B5747" s="467">
        <v>28</v>
      </c>
      <c r="C5747" s="467">
        <v>9</v>
      </c>
      <c r="D5747" s="471">
        <v>23.995415857244232</v>
      </c>
      <c r="E5747" s="471">
        <v>24.784062513437974</v>
      </c>
      <c r="F5747" s="467">
        <f>'2019 Actual plus Potential'!E5746</f>
        <v>16</v>
      </c>
    </row>
    <row r="5748" spans="1:6">
      <c r="A5748" s="467">
        <v>8</v>
      </c>
      <c r="B5748" s="467">
        <v>28</v>
      </c>
      <c r="C5748" s="467">
        <v>10</v>
      </c>
      <c r="D5748" s="471">
        <v>18.835912504141895</v>
      </c>
      <c r="E5748" s="471">
        <v>30.126837723070313</v>
      </c>
      <c r="F5748" s="467">
        <f>'2019 Actual plus Potential'!E5747</f>
        <v>5</v>
      </c>
    </row>
    <row r="5749" spans="1:6">
      <c r="A5749" s="467">
        <v>8</v>
      </c>
      <c r="B5749" s="467">
        <v>28</v>
      </c>
      <c r="C5749" s="467">
        <v>11</v>
      </c>
      <c r="D5749" s="471">
        <v>16.47042420053161</v>
      </c>
      <c r="E5749" s="471">
        <v>22.408365835304238</v>
      </c>
      <c r="F5749" s="467">
        <f>'2019 Actual plus Potential'!E5748</f>
        <v>1</v>
      </c>
    </row>
    <row r="5750" spans="1:6">
      <c r="A5750" s="467">
        <v>8</v>
      </c>
      <c r="B5750" s="467">
        <v>28</v>
      </c>
      <c r="C5750" s="467">
        <v>12</v>
      </c>
      <c r="D5750" s="471">
        <v>16.978966538900561</v>
      </c>
      <c r="E5750" s="471">
        <v>13.030739303375617</v>
      </c>
      <c r="F5750" s="467">
        <f>'2019 Actual plus Potential'!E5749</f>
        <v>0</v>
      </c>
    </row>
    <row r="5751" spans="1:6">
      <c r="A5751" s="467">
        <v>8</v>
      </c>
      <c r="B5751" s="467">
        <v>28</v>
      </c>
      <c r="C5751" s="467">
        <v>13</v>
      </c>
      <c r="D5751" s="471">
        <v>18.635250696094037</v>
      </c>
      <c r="E5751" s="471">
        <v>11.551502418834662</v>
      </c>
      <c r="F5751" s="467">
        <f>'2019 Actual plus Potential'!E5750</f>
        <v>1</v>
      </c>
    </row>
    <row r="5752" spans="1:6">
      <c r="A5752" s="467">
        <v>8</v>
      </c>
      <c r="B5752" s="467">
        <v>28</v>
      </c>
      <c r="C5752" s="467">
        <v>14</v>
      </c>
      <c r="D5752" s="471">
        <v>12.445381657173623</v>
      </c>
      <c r="E5752" s="471">
        <v>17.671835250483767</v>
      </c>
      <c r="F5752" s="467">
        <f>'2019 Actual plus Potential'!E5751</f>
        <v>3</v>
      </c>
    </row>
    <row r="5753" spans="1:6">
      <c r="A5753" s="467">
        <v>8</v>
      </c>
      <c r="B5753" s="467">
        <v>28</v>
      </c>
      <c r="C5753" s="467">
        <v>15</v>
      </c>
      <c r="D5753" s="471">
        <v>2.902654492545206</v>
      </c>
      <c r="E5753" s="471">
        <v>13.976480918082133</v>
      </c>
      <c r="F5753" s="467">
        <f>'2019 Actual plus Potential'!E5752</f>
        <v>6</v>
      </c>
    </row>
    <row r="5754" spans="1:6">
      <c r="A5754" s="467">
        <v>8</v>
      </c>
      <c r="B5754" s="467">
        <v>28</v>
      </c>
      <c r="C5754" s="467">
        <v>16</v>
      </c>
      <c r="D5754" s="471">
        <v>4.0818334986440279</v>
      </c>
      <c r="E5754" s="471">
        <v>12.742870887981077</v>
      </c>
      <c r="F5754" s="467">
        <f>'2019 Actual plus Potential'!E5753</f>
        <v>5</v>
      </c>
    </row>
    <row r="5755" spans="1:6">
      <c r="A5755" s="467">
        <v>8</v>
      </c>
      <c r="B5755" s="467">
        <v>28</v>
      </c>
      <c r="C5755" s="467">
        <v>17</v>
      </c>
      <c r="D5755" s="471">
        <v>0.50363615608954937</v>
      </c>
      <c r="E5755" s="471">
        <v>4.7013292840249417</v>
      </c>
      <c r="F5755" s="467">
        <f>'2019 Actual plus Potential'!E5754</f>
        <v>6</v>
      </c>
    </row>
    <row r="5756" spans="1:6">
      <c r="A5756" s="467">
        <v>8</v>
      </c>
      <c r="B5756" s="467">
        <v>28</v>
      </c>
      <c r="C5756" s="467">
        <v>18</v>
      </c>
      <c r="D5756" s="471">
        <v>0.57973540468332319</v>
      </c>
      <c r="E5756" s="471">
        <v>1.4080520318211139E-2</v>
      </c>
      <c r="F5756" s="467">
        <f>'2019 Actual plus Potential'!E5755</f>
        <v>5</v>
      </c>
    </row>
    <row r="5757" spans="1:6">
      <c r="A5757" s="467">
        <v>8</v>
      </c>
      <c r="B5757" s="467">
        <v>28</v>
      </c>
      <c r="C5757" s="467">
        <v>19</v>
      </c>
      <c r="D5757" s="471">
        <v>10.648772795409498</v>
      </c>
      <c r="E5757" s="471">
        <v>0.21355455815953558</v>
      </c>
      <c r="F5757" s="467">
        <f>'2019 Actual plus Potential'!E5756</f>
        <v>3</v>
      </c>
    </row>
    <row r="5758" spans="1:6">
      <c r="A5758" s="467">
        <v>8</v>
      </c>
      <c r="B5758" s="467">
        <v>28</v>
      </c>
      <c r="C5758" s="467">
        <v>20</v>
      </c>
      <c r="D5758" s="471">
        <v>29.104511841674658</v>
      </c>
      <c r="E5758" s="471">
        <v>8.4686507202752104</v>
      </c>
      <c r="F5758" s="467">
        <f>'2019 Actual plus Potential'!E5757</f>
        <v>0</v>
      </c>
    </row>
    <row r="5759" spans="1:6">
      <c r="A5759" s="467">
        <v>8</v>
      </c>
      <c r="B5759" s="467">
        <v>28</v>
      </c>
      <c r="C5759" s="467">
        <v>21</v>
      </c>
      <c r="D5759" s="471">
        <v>29.078068978219271</v>
      </c>
      <c r="E5759" s="471">
        <v>28.710180928832507</v>
      </c>
      <c r="F5759" s="467">
        <f>'2019 Actual plus Potential'!E5758</f>
        <v>0</v>
      </c>
    </row>
    <row r="5760" spans="1:6">
      <c r="A5760" s="467">
        <v>8</v>
      </c>
      <c r="B5760" s="467">
        <v>28</v>
      </c>
      <c r="C5760" s="467">
        <v>22</v>
      </c>
      <c r="D5760" s="471">
        <v>31.70652042999491</v>
      </c>
      <c r="E5760" s="471">
        <v>64.026472640292411</v>
      </c>
      <c r="F5760" s="467">
        <f>'2019 Actual plus Potential'!E5759</f>
        <v>0</v>
      </c>
    </row>
    <row r="5761" spans="1:6">
      <c r="A5761" s="467">
        <v>8</v>
      </c>
      <c r="B5761" s="467">
        <v>28</v>
      </c>
      <c r="C5761" s="467">
        <v>23</v>
      </c>
      <c r="D5761" s="471">
        <v>40.544417488183136</v>
      </c>
      <c r="E5761" s="471">
        <v>85.512564394753809</v>
      </c>
      <c r="F5761" s="467">
        <f>'2019 Actual plus Potential'!E5760</f>
        <v>0</v>
      </c>
    </row>
    <row r="5762" spans="1:6">
      <c r="A5762" s="467">
        <v>8</v>
      </c>
      <c r="B5762" s="467">
        <v>28</v>
      </c>
      <c r="C5762" s="467">
        <v>24</v>
      </c>
      <c r="D5762" s="471">
        <v>50.282761685256737</v>
      </c>
      <c r="E5762" s="471">
        <v>92.653734949473233</v>
      </c>
      <c r="F5762" s="467">
        <f>'2019 Actual plus Potential'!E5761</f>
        <v>0</v>
      </c>
    </row>
    <row r="5763" spans="1:6">
      <c r="A5763" s="467">
        <v>8</v>
      </c>
      <c r="B5763" s="467">
        <v>29</v>
      </c>
      <c r="C5763" s="467">
        <v>1</v>
      </c>
      <c r="D5763" s="471">
        <v>89.348857881700553</v>
      </c>
      <c r="E5763" s="471">
        <v>90.250659481831875</v>
      </c>
      <c r="F5763" s="467">
        <f>'2019 Actual plus Potential'!E5762</f>
        <v>0</v>
      </c>
    </row>
    <row r="5764" spans="1:6">
      <c r="A5764" s="467">
        <v>8</v>
      </c>
      <c r="B5764" s="467">
        <v>29</v>
      </c>
      <c r="C5764" s="467">
        <v>2</v>
      </c>
      <c r="D5764" s="471">
        <v>98.049586033541758</v>
      </c>
      <c r="E5764" s="471">
        <v>88.888760266609339</v>
      </c>
      <c r="F5764" s="467">
        <f>'2019 Actual plus Potential'!E5763</f>
        <v>0</v>
      </c>
    </row>
    <row r="5765" spans="1:6">
      <c r="A5765" s="467">
        <v>8</v>
      </c>
      <c r="B5765" s="467">
        <v>29</v>
      </c>
      <c r="C5765" s="467">
        <v>3</v>
      </c>
      <c r="D5765" s="471">
        <v>71.552218574581318</v>
      </c>
      <c r="E5765" s="471">
        <v>96.854423511072866</v>
      </c>
      <c r="F5765" s="467">
        <f>'2019 Actual plus Potential'!E5764</f>
        <v>0</v>
      </c>
    </row>
    <row r="5766" spans="1:6">
      <c r="A5766" s="467">
        <v>8</v>
      </c>
      <c r="B5766" s="467">
        <v>29</v>
      </c>
      <c r="C5766" s="467">
        <v>4</v>
      </c>
      <c r="D5766" s="471">
        <v>57.535597963834874</v>
      </c>
      <c r="E5766" s="471">
        <v>49.595503816383577</v>
      </c>
      <c r="F5766" s="467">
        <f>'2019 Actual plus Potential'!E5765</f>
        <v>0</v>
      </c>
    </row>
    <row r="5767" spans="1:6">
      <c r="A5767" s="467">
        <v>8</v>
      </c>
      <c r="B5767" s="467">
        <v>29</v>
      </c>
      <c r="C5767" s="467">
        <v>5</v>
      </c>
      <c r="D5767" s="471">
        <v>83.713968064726444</v>
      </c>
      <c r="E5767" s="471">
        <v>54.851449150720285</v>
      </c>
      <c r="F5767" s="467">
        <f>'2019 Actual plus Potential'!E5766</f>
        <v>0</v>
      </c>
    </row>
    <row r="5768" spans="1:6">
      <c r="A5768" s="467">
        <v>8</v>
      </c>
      <c r="B5768" s="467">
        <v>29</v>
      </c>
      <c r="C5768" s="467">
        <v>6</v>
      </c>
      <c r="D5768" s="471">
        <v>100.82338300389962</v>
      </c>
      <c r="E5768" s="471">
        <v>32.187287196301874</v>
      </c>
      <c r="F5768" s="467">
        <f>'2019 Actual plus Potential'!E5767</f>
        <v>0</v>
      </c>
    </row>
    <row r="5769" spans="1:6">
      <c r="A5769" s="467">
        <v>8</v>
      </c>
      <c r="B5769" s="467">
        <v>29</v>
      </c>
      <c r="C5769" s="467">
        <v>7</v>
      </c>
      <c r="D5769" s="471">
        <v>84.612046066440911</v>
      </c>
      <c r="E5769" s="471">
        <v>13.300615942807999</v>
      </c>
      <c r="F5769" s="467">
        <f>'2019 Actual plus Potential'!E5768</f>
        <v>9</v>
      </c>
    </row>
    <row r="5770" spans="1:6">
      <c r="A5770" s="467">
        <v>8</v>
      </c>
      <c r="B5770" s="467">
        <v>29</v>
      </c>
      <c r="C5770" s="467">
        <v>8</v>
      </c>
      <c r="D5770" s="471">
        <v>19.363684176921751</v>
      </c>
      <c r="E5770" s="471">
        <v>16.180864599010967</v>
      </c>
      <c r="F5770" s="467">
        <f>'2019 Actual plus Potential'!E5769</f>
        <v>14</v>
      </c>
    </row>
    <row r="5771" spans="1:6">
      <c r="A5771" s="467">
        <v>8</v>
      </c>
      <c r="B5771" s="467">
        <v>29</v>
      </c>
      <c r="C5771" s="467">
        <v>9</v>
      </c>
      <c r="D5771" s="471">
        <v>8.5582085417414628</v>
      </c>
      <c r="E5771" s="471">
        <v>14.831481401849066</v>
      </c>
      <c r="F5771" s="467">
        <f>'2019 Actual plus Potential'!E5770</f>
        <v>17</v>
      </c>
    </row>
    <row r="5772" spans="1:6">
      <c r="A5772" s="467">
        <v>8</v>
      </c>
      <c r="B5772" s="467">
        <v>29</v>
      </c>
      <c r="C5772" s="467">
        <v>10</v>
      </c>
      <c r="D5772" s="471">
        <v>7.0410401200617496</v>
      </c>
      <c r="E5772" s="471">
        <v>8.2856039561384645</v>
      </c>
      <c r="F5772" s="467">
        <f>'2019 Actual plus Potential'!E5771</f>
        <v>42</v>
      </c>
    </row>
    <row r="5773" spans="1:6">
      <c r="A5773" s="467">
        <v>8</v>
      </c>
      <c r="B5773" s="467">
        <v>29</v>
      </c>
      <c r="C5773" s="467">
        <v>11</v>
      </c>
      <c r="D5773" s="471">
        <v>0.37990594712963566</v>
      </c>
      <c r="E5773" s="471">
        <v>2.9490867555364439</v>
      </c>
      <c r="F5773" s="467">
        <f>'2019 Actual plus Potential'!E5772</f>
        <v>46</v>
      </c>
    </row>
    <row r="5774" spans="1:6">
      <c r="A5774" s="467">
        <v>8</v>
      </c>
      <c r="B5774" s="467">
        <v>29</v>
      </c>
      <c r="C5774" s="467">
        <v>12</v>
      </c>
      <c r="D5774" s="471">
        <v>0.58427147626689613</v>
      </c>
      <c r="E5774" s="471">
        <v>2.4609620511717911</v>
      </c>
      <c r="F5774" s="467">
        <f>'2019 Actual plus Potential'!E5773</f>
        <v>2</v>
      </c>
    </row>
    <row r="5775" spans="1:6">
      <c r="A5775" s="467">
        <v>8</v>
      </c>
      <c r="B5775" s="467">
        <v>29</v>
      </c>
      <c r="C5775" s="467">
        <v>13</v>
      </c>
      <c r="D5775" s="471">
        <v>0.84649244090297726</v>
      </c>
      <c r="E5775" s="471">
        <v>5.8481094388303596</v>
      </c>
      <c r="F5775" s="467">
        <f>'2019 Actual plus Potential'!E5774</f>
        <v>14</v>
      </c>
    </row>
    <row r="5776" spans="1:6">
      <c r="A5776" s="467">
        <v>8</v>
      </c>
      <c r="B5776" s="467">
        <v>29</v>
      </c>
      <c r="C5776" s="467">
        <v>14</v>
      </c>
      <c r="D5776" s="471">
        <v>9.2118195413917991</v>
      </c>
      <c r="E5776" s="471">
        <v>6.6960696624381857</v>
      </c>
      <c r="F5776" s="467">
        <f>'2019 Actual plus Potential'!E5775</f>
        <v>22</v>
      </c>
    </row>
    <row r="5777" spans="1:6">
      <c r="A5777" s="467">
        <v>8</v>
      </c>
      <c r="B5777" s="467">
        <v>29</v>
      </c>
      <c r="C5777" s="467">
        <v>15</v>
      </c>
      <c r="D5777" s="471">
        <v>31.843518748401824</v>
      </c>
      <c r="E5777" s="471">
        <v>8.5554805955708453</v>
      </c>
      <c r="F5777" s="467">
        <f>'2019 Actual plus Potential'!E5776</f>
        <v>2</v>
      </c>
    </row>
    <row r="5778" spans="1:6">
      <c r="A5778" s="467">
        <v>8</v>
      </c>
      <c r="B5778" s="467">
        <v>29</v>
      </c>
      <c r="C5778" s="467">
        <v>16</v>
      </c>
      <c r="D5778" s="471">
        <v>42.242798058814664</v>
      </c>
      <c r="E5778" s="471">
        <v>11.639114545259085</v>
      </c>
      <c r="F5778" s="467">
        <f>'2019 Actual plus Potential'!E5777</f>
        <v>5</v>
      </c>
    </row>
    <row r="5779" spans="1:6">
      <c r="A5779" s="467">
        <v>8</v>
      </c>
      <c r="B5779" s="467">
        <v>29</v>
      </c>
      <c r="C5779" s="467">
        <v>17</v>
      </c>
      <c r="D5779" s="471">
        <v>19.240265662590588</v>
      </c>
      <c r="E5779" s="471">
        <v>16.317758546549129</v>
      </c>
      <c r="F5779" s="467">
        <f>'2019 Actual plus Potential'!E5778</f>
        <v>3</v>
      </c>
    </row>
    <row r="5780" spans="1:6">
      <c r="A5780" s="467">
        <v>8</v>
      </c>
      <c r="B5780" s="467">
        <v>29</v>
      </c>
      <c r="C5780" s="467">
        <v>18</v>
      </c>
      <c r="D5780" s="471">
        <v>12.192112117913844</v>
      </c>
      <c r="E5780" s="471">
        <v>19.102572565039779</v>
      </c>
      <c r="F5780" s="467">
        <f>'2019 Actual plus Potential'!E5779</f>
        <v>4</v>
      </c>
    </row>
    <row r="5781" spans="1:6">
      <c r="A5781" s="467">
        <v>8</v>
      </c>
      <c r="B5781" s="467">
        <v>29</v>
      </c>
      <c r="C5781" s="467">
        <v>19</v>
      </c>
      <c r="D5781" s="471">
        <v>7.9271251330017325</v>
      </c>
      <c r="E5781" s="471">
        <v>55.436572995054831</v>
      </c>
      <c r="F5781" s="467">
        <f>'2019 Actual plus Potential'!E5780</f>
        <v>3</v>
      </c>
    </row>
    <row r="5782" spans="1:6">
      <c r="A5782" s="467">
        <v>8</v>
      </c>
      <c r="B5782" s="467">
        <v>29</v>
      </c>
      <c r="C5782" s="467">
        <v>20</v>
      </c>
      <c r="D5782" s="471">
        <v>4.6024347276491993</v>
      </c>
      <c r="E5782" s="471">
        <v>76.25775129004515</v>
      </c>
      <c r="F5782" s="467">
        <f>'2019 Actual plus Potential'!E5781</f>
        <v>9</v>
      </c>
    </row>
    <row r="5783" spans="1:6">
      <c r="A5783" s="467">
        <v>8</v>
      </c>
      <c r="B5783" s="467">
        <v>29</v>
      </c>
      <c r="C5783" s="467">
        <v>21</v>
      </c>
      <c r="D5783" s="471">
        <v>2.0239780678020193E-3</v>
      </c>
      <c r="E5783" s="471">
        <v>94.625790045151589</v>
      </c>
      <c r="F5783" s="467">
        <f>'2019 Actual plus Potential'!E5782</f>
        <v>30</v>
      </c>
    </row>
    <row r="5784" spans="1:6">
      <c r="A5784" s="467">
        <v>8</v>
      </c>
      <c r="B5784" s="467">
        <v>29</v>
      </c>
      <c r="C5784" s="467">
        <v>22</v>
      </c>
      <c r="D5784" s="471">
        <v>0</v>
      </c>
      <c r="E5784" s="471">
        <v>95.270364975274134</v>
      </c>
      <c r="F5784" s="467">
        <f>'2019 Actual plus Potential'!E5783</f>
        <v>21</v>
      </c>
    </row>
    <row r="5785" spans="1:6">
      <c r="A5785" s="467">
        <v>8</v>
      </c>
      <c r="B5785" s="467">
        <v>29</v>
      </c>
      <c r="C5785" s="467">
        <v>23</v>
      </c>
      <c r="D5785" s="471">
        <v>0</v>
      </c>
      <c r="E5785" s="471">
        <v>85.253639271124484</v>
      </c>
      <c r="F5785" s="467">
        <f>'2019 Actual plus Potential'!E5784</f>
        <v>15</v>
      </c>
    </row>
    <row r="5786" spans="1:6">
      <c r="A5786" s="467">
        <v>8</v>
      </c>
      <c r="B5786" s="467">
        <v>29</v>
      </c>
      <c r="C5786" s="467">
        <v>24</v>
      </c>
      <c r="D5786" s="471">
        <v>3.3770870160914006</v>
      </c>
      <c r="E5786" s="471">
        <v>84.231237045796604</v>
      </c>
      <c r="F5786" s="467">
        <f>'2019 Actual plus Potential'!E5785</f>
        <v>13</v>
      </c>
    </row>
    <row r="5787" spans="1:6">
      <c r="A5787" s="467">
        <v>8</v>
      </c>
      <c r="B5787" s="467">
        <v>30</v>
      </c>
      <c r="C5787" s="467">
        <v>1</v>
      </c>
      <c r="D5787" s="471">
        <v>1.9891929441482772</v>
      </c>
      <c r="E5787" s="471">
        <v>66.833189690389162</v>
      </c>
      <c r="F5787" s="467">
        <f>'2019 Actual plus Potential'!E5786</f>
        <v>17</v>
      </c>
    </row>
    <row r="5788" spans="1:6">
      <c r="A5788" s="467">
        <v>8</v>
      </c>
      <c r="B5788" s="467">
        <v>30</v>
      </c>
      <c r="C5788" s="467">
        <v>2</v>
      </c>
      <c r="D5788" s="471">
        <v>0.69073114405675506</v>
      </c>
      <c r="E5788" s="471">
        <v>40.306271662008172</v>
      </c>
      <c r="F5788" s="467">
        <f>'2019 Actual plus Potential'!E5787</f>
        <v>18</v>
      </c>
    </row>
    <row r="5789" spans="1:6">
      <c r="A5789" s="467">
        <v>8</v>
      </c>
      <c r="B5789" s="467">
        <v>30</v>
      </c>
      <c r="C5789" s="467">
        <v>3</v>
      </c>
      <c r="D5789" s="471">
        <v>0</v>
      </c>
      <c r="E5789" s="471">
        <v>1.774927811223393</v>
      </c>
      <c r="F5789" s="467">
        <f>'2019 Actual plus Potential'!E5788</f>
        <v>9</v>
      </c>
    </row>
    <row r="5790" spans="1:6">
      <c r="A5790" s="467">
        <v>8</v>
      </c>
      <c r="B5790" s="467">
        <v>30</v>
      </c>
      <c r="C5790" s="467">
        <v>4</v>
      </c>
      <c r="D5790" s="471">
        <v>0.53077858261266964</v>
      </c>
      <c r="E5790" s="471">
        <v>35.701941517953124</v>
      </c>
      <c r="F5790" s="467">
        <f>'2019 Actual plus Potential'!E5789</f>
        <v>1</v>
      </c>
    </row>
    <row r="5791" spans="1:6">
      <c r="A5791" s="467">
        <v>8</v>
      </c>
      <c r="B5791" s="467">
        <v>30</v>
      </c>
      <c r="C5791" s="467">
        <v>5</v>
      </c>
      <c r="D5791" s="471">
        <v>7.8321857682574825</v>
      </c>
      <c r="E5791" s="471">
        <v>79.078548860460117</v>
      </c>
      <c r="F5791" s="467">
        <f>'2019 Actual plus Potential'!E5790</f>
        <v>3</v>
      </c>
    </row>
    <row r="5792" spans="1:6">
      <c r="A5792" s="467">
        <v>8</v>
      </c>
      <c r="B5792" s="467">
        <v>30</v>
      </c>
      <c r="C5792" s="467">
        <v>6</v>
      </c>
      <c r="D5792" s="471">
        <v>8.6520361454430805</v>
      </c>
      <c r="E5792" s="471">
        <v>97.373056009460342</v>
      </c>
      <c r="F5792" s="467">
        <f>'2019 Actual plus Potential'!E5791</f>
        <v>7</v>
      </c>
    </row>
    <row r="5793" spans="1:6">
      <c r="A5793" s="467">
        <v>8</v>
      </c>
      <c r="B5793" s="467">
        <v>30</v>
      </c>
      <c r="C5793" s="467">
        <v>7</v>
      </c>
      <c r="D5793" s="471">
        <v>0.87608362852987098</v>
      </c>
      <c r="E5793" s="471">
        <v>85.697957912276948</v>
      </c>
      <c r="F5793" s="467">
        <f>'2019 Actual plus Potential'!E5792</f>
        <v>6</v>
      </c>
    </row>
    <row r="5794" spans="1:6">
      <c r="A5794" s="467">
        <v>8</v>
      </c>
      <c r="B5794" s="467">
        <v>30</v>
      </c>
      <c r="C5794" s="467">
        <v>8</v>
      </c>
      <c r="D5794" s="471">
        <v>6.1021473190180204</v>
      </c>
      <c r="E5794" s="471">
        <v>40.175635723500321</v>
      </c>
      <c r="F5794" s="467">
        <f>'2019 Actual plus Potential'!E5793</f>
        <v>16</v>
      </c>
    </row>
    <row r="5795" spans="1:6">
      <c r="A5795" s="467">
        <v>8</v>
      </c>
      <c r="B5795" s="467">
        <v>30</v>
      </c>
      <c r="C5795" s="467">
        <v>9</v>
      </c>
      <c r="D5795" s="471">
        <v>1.027839152234268</v>
      </c>
      <c r="E5795" s="471">
        <v>72.422374005590186</v>
      </c>
      <c r="F5795" s="467">
        <f>'2019 Actual plus Potential'!E5794</f>
        <v>24</v>
      </c>
    </row>
    <row r="5796" spans="1:6">
      <c r="A5796" s="467">
        <v>8</v>
      </c>
      <c r="B5796" s="467">
        <v>30</v>
      </c>
      <c r="C5796" s="467">
        <v>10</v>
      </c>
      <c r="D5796" s="471">
        <v>6.1275546351690577</v>
      </c>
      <c r="E5796" s="471">
        <v>99.833235809503336</v>
      </c>
      <c r="F5796" s="467">
        <f>'2019 Actual plus Potential'!E5795</f>
        <v>33</v>
      </c>
    </row>
    <row r="5797" spans="1:6">
      <c r="A5797" s="467">
        <v>8</v>
      </c>
      <c r="B5797" s="467">
        <v>30</v>
      </c>
      <c r="C5797" s="467">
        <v>11</v>
      </c>
      <c r="D5797" s="471">
        <v>16.365270973574418</v>
      </c>
      <c r="E5797" s="471">
        <v>99.835582562889698</v>
      </c>
      <c r="F5797" s="467">
        <f>'2019 Actual plus Potential'!E5796</f>
        <v>34</v>
      </c>
    </row>
    <row r="5798" spans="1:6">
      <c r="A5798" s="467">
        <v>8</v>
      </c>
      <c r="B5798" s="467">
        <v>30</v>
      </c>
      <c r="C5798" s="467">
        <v>12</v>
      </c>
      <c r="D5798" s="471">
        <v>2.778352598580577</v>
      </c>
      <c r="E5798" s="471">
        <v>98.330531391098688</v>
      </c>
      <c r="F5798" s="467">
        <f>'2019 Actual plus Potential'!E5797</f>
        <v>14</v>
      </c>
    </row>
    <row r="5799" spans="1:6">
      <c r="A5799" s="467">
        <v>8</v>
      </c>
      <c r="B5799" s="467">
        <v>30</v>
      </c>
      <c r="C5799" s="467">
        <v>13</v>
      </c>
      <c r="D5799" s="471">
        <v>1.2900599177693408</v>
      </c>
      <c r="E5799" s="471">
        <v>51.760774940872935</v>
      </c>
      <c r="F5799" s="467">
        <f>'2019 Actual plus Potential'!E5798</f>
        <v>7</v>
      </c>
    </row>
    <row r="5800" spans="1:6">
      <c r="A5800" s="467">
        <v>8</v>
      </c>
      <c r="B5800" s="467">
        <v>30</v>
      </c>
      <c r="C5800" s="467">
        <v>14</v>
      </c>
      <c r="D5800" s="471">
        <v>46.757288840023378</v>
      </c>
      <c r="E5800" s="471">
        <v>14.339445441840466</v>
      </c>
      <c r="F5800" s="467">
        <f>'2019 Actual plus Potential'!E5799</f>
        <v>3</v>
      </c>
    </row>
    <row r="5801" spans="1:6">
      <c r="A5801" s="467">
        <v>8</v>
      </c>
      <c r="B5801" s="467">
        <v>30</v>
      </c>
      <c r="C5801" s="467">
        <v>15</v>
      </c>
      <c r="D5801" s="471">
        <v>69.978388935974721</v>
      </c>
      <c r="E5801" s="471">
        <v>4.1341972156525477</v>
      </c>
      <c r="F5801" s="467">
        <f>'2019 Actual plus Potential'!E5800</f>
        <v>8</v>
      </c>
    </row>
    <row r="5802" spans="1:6">
      <c r="A5802" s="467">
        <v>8</v>
      </c>
      <c r="B5802" s="467">
        <v>30</v>
      </c>
      <c r="C5802" s="467">
        <v>16</v>
      </c>
      <c r="D5802" s="471">
        <v>33.467710404597653</v>
      </c>
      <c r="E5802" s="471">
        <v>20.16174059342077</v>
      </c>
      <c r="F5802" s="467">
        <f>'2019 Actual plus Potential'!E5801</f>
        <v>11</v>
      </c>
    </row>
    <row r="5803" spans="1:6">
      <c r="A5803" s="467">
        <v>8</v>
      </c>
      <c r="B5803" s="467">
        <v>30</v>
      </c>
      <c r="C5803" s="467">
        <v>17</v>
      </c>
      <c r="D5803" s="471">
        <v>9.7923321511484236</v>
      </c>
      <c r="E5803" s="471">
        <v>28.919824231348098</v>
      </c>
      <c r="F5803" s="467">
        <f>'2019 Actual plus Potential'!E5802</f>
        <v>11</v>
      </c>
    </row>
    <row r="5804" spans="1:6">
      <c r="A5804" s="467">
        <v>8</v>
      </c>
      <c r="B5804" s="467">
        <v>30</v>
      </c>
      <c r="C5804" s="467">
        <v>18</v>
      </c>
      <c r="D5804" s="471">
        <v>52.536880229610901</v>
      </c>
      <c r="E5804" s="471">
        <v>35.205212051171785</v>
      </c>
      <c r="F5804" s="467">
        <f>'2019 Actual plus Potential'!E5803</f>
        <v>3</v>
      </c>
    </row>
    <row r="5805" spans="1:6">
      <c r="A5805" s="467">
        <v>8</v>
      </c>
      <c r="B5805" s="467">
        <v>30</v>
      </c>
      <c r="C5805" s="467">
        <v>19</v>
      </c>
      <c r="D5805" s="471">
        <v>3.6165050970754344</v>
      </c>
      <c r="E5805" s="471">
        <v>30.983402709094818</v>
      </c>
      <c r="F5805" s="467">
        <f>'2019 Actual plus Potential'!E5804</f>
        <v>1</v>
      </c>
    </row>
    <row r="5806" spans="1:6">
      <c r="A5806" s="467">
        <v>8</v>
      </c>
      <c r="B5806" s="467">
        <v>30</v>
      </c>
      <c r="C5806" s="467">
        <v>20</v>
      </c>
      <c r="D5806" s="471">
        <v>16.727179631489562</v>
      </c>
      <c r="E5806" s="471">
        <v>11.112659535583749</v>
      </c>
      <c r="F5806" s="467">
        <f>'2019 Actual plus Potential'!E5805</f>
        <v>4</v>
      </c>
    </row>
    <row r="5807" spans="1:6">
      <c r="A5807" s="467">
        <v>8</v>
      </c>
      <c r="B5807" s="467">
        <v>30</v>
      </c>
      <c r="C5807" s="467">
        <v>21</v>
      </c>
      <c r="D5807" s="471">
        <v>60.396349845236635</v>
      </c>
      <c r="E5807" s="471">
        <v>4.3055102128574498</v>
      </c>
      <c r="F5807" s="467">
        <f>'2019 Actual plus Potential'!E5806</f>
        <v>1</v>
      </c>
    </row>
    <row r="5808" spans="1:6">
      <c r="A5808" s="467">
        <v>8</v>
      </c>
      <c r="B5808" s="467">
        <v>30</v>
      </c>
      <c r="C5808" s="467">
        <v>22</v>
      </c>
      <c r="D5808" s="471">
        <v>101.01215807530487</v>
      </c>
      <c r="E5808" s="471">
        <v>57.904575306385723</v>
      </c>
      <c r="F5808" s="467">
        <f>'2019 Actual plus Potential'!E5807</f>
        <v>0</v>
      </c>
    </row>
    <row r="5809" spans="1:6">
      <c r="A5809" s="467">
        <v>8</v>
      </c>
      <c r="B5809" s="467">
        <v>30</v>
      </c>
      <c r="C5809" s="467">
        <v>23</v>
      </c>
      <c r="D5809" s="471">
        <v>90.875133000717611</v>
      </c>
      <c r="E5809" s="471">
        <v>84.649741399698996</v>
      </c>
      <c r="F5809" s="467">
        <f>'2019 Actual plus Potential'!E5808</f>
        <v>0</v>
      </c>
    </row>
    <row r="5810" spans="1:6">
      <c r="A5810" s="467">
        <v>8</v>
      </c>
      <c r="B5810" s="467">
        <v>30</v>
      </c>
      <c r="C5810" s="467">
        <v>24</v>
      </c>
      <c r="D5810" s="471">
        <v>106.18868398408823</v>
      </c>
      <c r="E5810" s="471">
        <v>99.715898140184905</v>
      </c>
      <c r="F5810" s="467">
        <f>'2019 Actual plus Potential'!E5809</f>
        <v>0</v>
      </c>
    </row>
    <row r="5811" spans="1:6">
      <c r="A5811" s="467">
        <v>8</v>
      </c>
      <c r="B5811" s="467">
        <v>31</v>
      </c>
      <c r="C5811" s="467">
        <v>1</v>
      </c>
      <c r="D5811" s="471">
        <v>116.78669544189131</v>
      </c>
      <c r="E5811" s="471">
        <v>86.549047140399921</v>
      </c>
      <c r="F5811" s="467">
        <f>'2019 Actual plus Potential'!E5810</f>
        <v>0</v>
      </c>
    </row>
    <row r="5812" spans="1:6">
      <c r="A5812" s="467">
        <v>8</v>
      </c>
      <c r="B5812" s="467">
        <v>31</v>
      </c>
      <c r="C5812" s="467">
        <v>2</v>
      </c>
      <c r="D5812" s="471">
        <v>136.31987940268914</v>
      </c>
      <c r="E5812" s="471">
        <v>54.467363846484631</v>
      </c>
      <c r="F5812" s="467">
        <f>'2019 Actual plus Potential'!E5811</f>
        <v>1</v>
      </c>
    </row>
    <row r="5813" spans="1:6">
      <c r="A5813" s="467">
        <v>8</v>
      </c>
      <c r="B5813" s="467">
        <v>31</v>
      </c>
      <c r="C5813" s="467">
        <v>3</v>
      </c>
      <c r="D5813" s="471">
        <v>131.77299189859167</v>
      </c>
      <c r="E5813" s="471">
        <v>41.270005052676844</v>
      </c>
      <c r="F5813" s="467">
        <f>'2019 Actual plus Potential'!E5812</f>
        <v>0</v>
      </c>
    </row>
    <row r="5814" spans="1:6">
      <c r="A5814" s="467">
        <v>8</v>
      </c>
      <c r="B5814" s="467">
        <v>31</v>
      </c>
      <c r="C5814" s="467">
        <v>4</v>
      </c>
      <c r="D5814" s="471">
        <v>109.5830069877351</v>
      </c>
      <c r="E5814" s="471">
        <v>60.589261180391325</v>
      </c>
      <c r="F5814" s="467">
        <f>'2019 Actual plus Potential'!E5813</f>
        <v>1</v>
      </c>
    </row>
    <row r="5815" spans="1:6">
      <c r="A5815" s="467">
        <v>8</v>
      </c>
      <c r="B5815" s="467">
        <v>31</v>
      </c>
      <c r="C5815" s="467">
        <v>5</v>
      </c>
      <c r="D5815" s="471">
        <v>102.91754778850654</v>
      </c>
      <c r="E5815" s="471">
        <v>37.280524295850356</v>
      </c>
      <c r="F5815" s="467">
        <f>'2019 Actual plus Potential'!E5814</f>
        <v>0</v>
      </c>
    </row>
    <row r="5816" spans="1:6">
      <c r="A5816" s="467">
        <v>8</v>
      </c>
      <c r="B5816" s="467">
        <v>31</v>
      </c>
      <c r="C5816" s="467">
        <v>6</v>
      </c>
      <c r="D5816" s="471">
        <v>66.945674188584576</v>
      </c>
      <c r="E5816" s="471">
        <v>32.479066867340357</v>
      </c>
      <c r="F5816" s="467">
        <f>'2019 Actual plus Potential'!E5815</f>
        <v>3</v>
      </c>
    </row>
    <row r="5817" spans="1:6">
      <c r="A5817" s="467">
        <v>8</v>
      </c>
      <c r="B5817" s="467">
        <v>31</v>
      </c>
      <c r="C5817" s="467">
        <v>7</v>
      </c>
      <c r="D5817" s="471">
        <v>80.020246995014617</v>
      </c>
      <c r="E5817" s="471">
        <v>15.071632498387444</v>
      </c>
      <c r="F5817" s="467">
        <f>'2019 Actual plus Potential'!E5816</f>
        <v>0</v>
      </c>
    </row>
    <row r="5818" spans="1:6">
      <c r="A5818" s="467">
        <v>8</v>
      </c>
      <c r="B5818" s="467">
        <v>31</v>
      </c>
      <c r="C5818" s="467">
        <v>8</v>
      </c>
      <c r="D5818" s="471">
        <v>36.427536310994483</v>
      </c>
      <c r="E5818" s="471">
        <v>18.073130079552783</v>
      </c>
      <c r="F5818" s="467">
        <f>'2019 Actual plus Potential'!E5817</f>
        <v>3</v>
      </c>
    </row>
    <row r="5819" spans="1:6">
      <c r="A5819" s="467">
        <v>8</v>
      </c>
      <c r="B5819" s="467">
        <v>31</v>
      </c>
      <c r="C5819" s="467">
        <v>9</v>
      </c>
      <c r="D5819" s="471">
        <v>37.259253487313806</v>
      </c>
      <c r="E5819" s="471">
        <v>15.34698489572135</v>
      </c>
      <c r="F5819" s="467">
        <f>'2019 Actual plus Potential'!E5818</f>
        <v>2</v>
      </c>
    </row>
    <row r="5820" spans="1:6">
      <c r="A5820" s="467">
        <v>8</v>
      </c>
      <c r="B5820" s="467">
        <v>31</v>
      </c>
      <c r="C5820" s="467">
        <v>10</v>
      </c>
      <c r="D5820" s="471">
        <v>34.865804073945391</v>
      </c>
      <c r="E5820" s="471">
        <v>12.127239249623734</v>
      </c>
      <c r="F5820" s="467">
        <f>'2019 Actual plus Potential'!E5819</f>
        <v>1</v>
      </c>
    </row>
    <row r="5821" spans="1:6">
      <c r="A5821" s="467">
        <v>8</v>
      </c>
      <c r="B5821" s="467">
        <v>31</v>
      </c>
      <c r="C5821" s="467">
        <v>11</v>
      </c>
      <c r="D5821" s="471">
        <v>25.211586288538925</v>
      </c>
      <c r="E5821" s="471">
        <v>26.739690335411741</v>
      </c>
      <c r="F5821" s="467">
        <f>'2019 Actual plus Potential'!E5820</f>
        <v>0</v>
      </c>
    </row>
    <row r="5822" spans="1:6">
      <c r="A5822" s="467">
        <v>8</v>
      </c>
      <c r="B5822" s="467">
        <v>31</v>
      </c>
      <c r="C5822" s="467">
        <v>12</v>
      </c>
      <c r="D5822" s="471">
        <v>9.4592460782749015</v>
      </c>
      <c r="E5822" s="471">
        <v>27.715157493012256</v>
      </c>
      <c r="F5822" s="467">
        <f>'2019 Actual plus Potential'!E5821</f>
        <v>0</v>
      </c>
    </row>
    <row r="5823" spans="1:6">
      <c r="A5823" s="467">
        <v>8</v>
      </c>
      <c r="B5823" s="467">
        <v>31</v>
      </c>
      <c r="C5823" s="467">
        <v>13</v>
      </c>
      <c r="D5823" s="471">
        <v>21.49608370621867</v>
      </c>
      <c r="E5823" s="471">
        <v>55.254308482046874</v>
      </c>
      <c r="F5823" s="467">
        <f>'2019 Actual plus Potential'!E5822</f>
        <v>3</v>
      </c>
    </row>
    <row r="5824" spans="1:6">
      <c r="A5824" s="467">
        <v>8</v>
      </c>
      <c r="B5824" s="467">
        <v>31</v>
      </c>
      <c r="C5824" s="467">
        <v>14</v>
      </c>
      <c r="D5824" s="471">
        <v>22.727821942037405</v>
      </c>
      <c r="E5824" s="471">
        <v>48.012227531713613</v>
      </c>
      <c r="F5824" s="467">
        <f>'2019 Actual plus Potential'!E5823</f>
        <v>5</v>
      </c>
    </row>
    <row r="5825" spans="1:6">
      <c r="A5825" s="467">
        <v>8</v>
      </c>
      <c r="B5825" s="467">
        <v>31</v>
      </c>
      <c r="C5825" s="467">
        <v>15</v>
      </c>
      <c r="D5825" s="471">
        <v>19.689879935385921</v>
      </c>
      <c r="E5825" s="471">
        <v>26.710747043646528</v>
      </c>
      <c r="F5825" s="467">
        <f>'2019 Actual plus Potential'!E5824</f>
        <v>9</v>
      </c>
    </row>
    <row r="5826" spans="1:6">
      <c r="A5826" s="467">
        <v>8</v>
      </c>
      <c r="B5826" s="467">
        <v>31</v>
      </c>
      <c r="C5826" s="467">
        <v>16</v>
      </c>
      <c r="D5826" s="471">
        <v>33.18976185728377</v>
      </c>
      <c r="E5826" s="471">
        <v>12.962683455170932</v>
      </c>
      <c r="F5826" s="467">
        <f>'2019 Actual plus Potential'!E5825</f>
        <v>10</v>
      </c>
    </row>
    <row r="5827" spans="1:6">
      <c r="A5827" s="467">
        <v>8</v>
      </c>
      <c r="B5827" s="467">
        <v>31</v>
      </c>
      <c r="C5827" s="467">
        <v>17</v>
      </c>
      <c r="D5827" s="471">
        <v>43.408360324600913</v>
      </c>
      <c r="E5827" s="471">
        <v>6.8486086325521391</v>
      </c>
      <c r="F5827" s="467">
        <f>'2019 Actual plus Potential'!E5826</f>
        <v>12</v>
      </c>
    </row>
    <row r="5828" spans="1:6">
      <c r="A5828" s="467">
        <v>8</v>
      </c>
      <c r="B5828" s="467">
        <v>31</v>
      </c>
      <c r="C5828" s="467">
        <v>18</v>
      </c>
      <c r="D5828" s="471">
        <v>35.466874533307561</v>
      </c>
      <c r="E5828" s="471">
        <v>15.308654590410665</v>
      </c>
      <c r="F5828" s="467">
        <f>'2019 Actual plus Potential'!E5827</f>
        <v>15</v>
      </c>
    </row>
    <row r="5829" spans="1:6">
      <c r="A5829" s="467">
        <v>8</v>
      </c>
      <c r="B5829" s="467">
        <v>31</v>
      </c>
      <c r="C5829" s="467">
        <v>19</v>
      </c>
      <c r="D5829" s="471">
        <v>22.598021717368599</v>
      </c>
      <c r="E5829" s="471">
        <v>18.921090303160611</v>
      </c>
      <c r="F5829" s="467">
        <f>'2019 Actual plus Potential'!E5828</f>
        <v>13</v>
      </c>
    </row>
    <row r="5830" spans="1:6">
      <c r="A5830" s="467">
        <v>8</v>
      </c>
      <c r="B5830" s="467">
        <v>31</v>
      </c>
      <c r="C5830" s="467">
        <v>20</v>
      </c>
      <c r="D5830" s="471">
        <v>86.043407543247355</v>
      </c>
      <c r="E5830" s="471">
        <v>25.155631799612987</v>
      </c>
      <c r="F5830" s="467">
        <f>'2019 Actual plus Potential'!E5829</f>
        <v>23</v>
      </c>
    </row>
    <row r="5831" spans="1:6">
      <c r="A5831" s="467">
        <v>8</v>
      </c>
      <c r="B5831" s="467">
        <v>31</v>
      </c>
      <c r="C5831" s="467">
        <v>21</v>
      </c>
      <c r="D5831" s="471">
        <v>131.57220794276907</v>
      </c>
      <c r="E5831" s="471">
        <v>15.823375833154159</v>
      </c>
      <c r="F5831" s="467">
        <f>'2019 Actual plus Potential'!E5830</f>
        <v>27</v>
      </c>
    </row>
    <row r="5832" spans="1:6">
      <c r="A5832" s="467">
        <v>8</v>
      </c>
      <c r="B5832" s="467">
        <v>31</v>
      </c>
      <c r="C5832" s="467">
        <v>22</v>
      </c>
      <c r="D5832" s="471">
        <v>126.94617075871432</v>
      </c>
      <c r="E5832" s="471">
        <v>30.969322188776605</v>
      </c>
      <c r="F5832" s="467">
        <f>'2019 Actual plus Potential'!E5831</f>
        <v>20</v>
      </c>
    </row>
    <row r="5833" spans="1:6">
      <c r="A5833" s="467">
        <v>8</v>
      </c>
      <c r="B5833" s="467">
        <v>31</v>
      </c>
      <c r="C5833" s="467">
        <v>23</v>
      </c>
      <c r="D5833" s="471">
        <v>138.0902990318927</v>
      </c>
      <c r="E5833" s="471">
        <v>56.46836223392819</v>
      </c>
      <c r="F5833" s="467">
        <f>'2019 Actual plus Potential'!E5832</f>
        <v>15</v>
      </c>
    </row>
    <row r="5834" spans="1:6">
      <c r="A5834" s="467">
        <v>8</v>
      </c>
      <c r="B5834" s="467">
        <v>31</v>
      </c>
      <c r="C5834" s="467">
        <v>24</v>
      </c>
      <c r="D5834" s="471">
        <v>144</v>
      </c>
      <c r="E5834" s="471">
        <v>39.855695011825411</v>
      </c>
      <c r="F5834" s="467">
        <f>'2019 Actual plus Potential'!E5833</f>
        <v>10</v>
      </c>
    </row>
    <row r="5835" spans="1:6">
      <c r="A5835" s="467">
        <v>9</v>
      </c>
      <c r="B5835" s="467">
        <v>1</v>
      </c>
      <c r="C5835" s="467">
        <v>1</v>
      </c>
      <c r="D5835" s="471">
        <v>136.04578796041156</v>
      </c>
      <c r="E5835" s="471">
        <v>30.321618254138894</v>
      </c>
      <c r="F5835" s="467">
        <f>'2019 Actual plus Potential'!E5834</f>
        <v>7</v>
      </c>
    </row>
    <row r="5836" spans="1:6">
      <c r="A5836" s="467">
        <v>9</v>
      </c>
      <c r="B5836" s="467">
        <v>1</v>
      </c>
      <c r="C5836" s="467">
        <v>2</v>
      </c>
      <c r="D5836" s="471">
        <v>136.35261008668689</v>
      </c>
      <c r="E5836" s="471">
        <v>26.778020640722424</v>
      </c>
      <c r="F5836" s="467">
        <f>'2019 Actual plus Potential'!E5835</f>
        <v>6</v>
      </c>
    </row>
    <row r="5837" spans="1:6">
      <c r="A5837" s="467">
        <v>9</v>
      </c>
      <c r="B5837" s="467">
        <v>1</v>
      </c>
      <c r="C5837" s="467">
        <v>3</v>
      </c>
      <c r="D5837" s="471">
        <v>104.10425362886437</v>
      </c>
      <c r="E5837" s="471">
        <v>30.94820140829929</v>
      </c>
      <c r="F5837" s="467">
        <f>'2019 Actual plus Potential'!E5836</f>
        <v>6</v>
      </c>
    </row>
    <row r="5838" spans="1:6">
      <c r="A5838" s="467">
        <v>9</v>
      </c>
      <c r="B5838" s="467">
        <v>1</v>
      </c>
      <c r="C5838" s="467">
        <v>4</v>
      </c>
      <c r="D5838" s="471">
        <v>88.534750773234521</v>
      </c>
      <c r="E5838" s="471">
        <v>48.584835357987529</v>
      </c>
      <c r="F5838" s="467">
        <f>'2019 Actual plus Potential'!E5837</f>
        <v>12</v>
      </c>
    </row>
    <row r="5839" spans="1:6">
      <c r="A5839" s="467">
        <v>9</v>
      </c>
      <c r="B5839" s="467">
        <v>1</v>
      </c>
      <c r="C5839" s="467">
        <v>5</v>
      </c>
      <c r="D5839" s="471">
        <v>66.350310824780308</v>
      </c>
      <c r="E5839" s="471">
        <v>40.025443506772739</v>
      </c>
      <c r="F5839" s="467">
        <f>'2019 Actual plus Potential'!E5838</f>
        <v>29</v>
      </c>
    </row>
    <row r="5840" spans="1:6">
      <c r="A5840" s="467">
        <v>9</v>
      </c>
      <c r="B5840" s="467">
        <v>1</v>
      </c>
      <c r="C5840" s="467">
        <v>6</v>
      </c>
      <c r="D5840" s="471">
        <v>101.60942455943602</v>
      </c>
      <c r="E5840" s="471">
        <v>51.403286175016127</v>
      </c>
      <c r="F5840" s="467">
        <f>'2019 Actual plus Potential'!E5839</f>
        <v>28</v>
      </c>
    </row>
    <row r="5841" spans="1:6">
      <c r="A5841" s="467">
        <v>9</v>
      </c>
      <c r="B5841" s="467">
        <v>1</v>
      </c>
      <c r="C5841" s="467">
        <v>7</v>
      </c>
      <c r="D5841" s="471">
        <v>113.6932481639717</v>
      </c>
      <c r="E5841" s="471">
        <v>43.292124220597728</v>
      </c>
      <c r="F5841" s="467">
        <f>'2019 Actual plus Potential'!E5840</f>
        <v>15</v>
      </c>
    </row>
    <row r="5842" spans="1:6">
      <c r="A5842" s="467">
        <v>9</v>
      </c>
      <c r="B5842" s="467">
        <v>1</v>
      </c>
      <c r="C5842" s="467">
        <v>8</v>
      </c>
      <c r="D5842" s="471">
        <v>84.535871956658639</v>
      </c>
      <c r="E5842" s="471">
        <v>40.467415394538811</v>
      </c>
      <c r="F5842" s="467">
        <f>'2019 Actual plus Potential'!E5841</f>
        <v>10</v>
      </c>
    </row>
    <row r="5843" spans="1:6">
      <c r="A5843" s="467">
        <v>9</v>
      </c>
      <c r="B5843" s="467">
        <v>1</v>
      </c>
      <c r="C5843" s="467">
        <v>9</v>
      </c>
      <c r="D5843" s="471">
        <v>58.23227716711154</v>
      </c>
      <c r="E5843" s="471">
        <v>29.127120780477316</v>
      </c>
      <c r="F5843" s="467">
        <f>'2019 Actual plus Potential'!E5842</f>
        <v>3</v>
      </c>
    </row>
    <row r="5844" spans="1:6">
      <c r="A5844" s="467">
        <v>9</v>
      </c>
      <c r="B5844" s="467">
        <v>1</v>
      </c>
      <c r="C5844" s="467">
        <v>10</v>
      </c>
      <c r="D5844" s="471">
        <v>42.42781200469004</v>
      </c>
      <c r="E5844" s="471">
        <v>16.233275424639864</v>
      </c>
      <c r="F5844" s="467">
        <f>'2019 Actual plus Potential'!E5843</f>
        <v>2</v>
      </c>
    </row>
    <row r="5845" spans="1:6">
      <c r="A5845" s="467">
        <v>9</v>
      </c>
      <c r="B5845" s="467">
        <v>1</v>
      </c>
      <c r="C5845" s="467">
        <v>11</v>
      </c>
      <c r="D5845" s="471">
        <v>23.604284126840156</v>
      </c>
      <c r="E5845" s="471">
        <v>18.53856950118254</v>
      </c>
      <c r="F5845" s="467">
        <f>'2019 Actual plus Potential'!E5844</f>
        <v>6</v>
      </c>
    </row>
    <row r="5846" spans="1:6">
      <c r="A5846" s="467">
        <v>9</v>
      </c>
      <c r="B5846" s="467">
        <v>1</v>
      </c>
      <c r="C5846" s="467">
        <v>12</v>
      </c>
      <c r="D5846" s="471">
        <v>26.004348456120226</v>
      </c>
      <c r="E5846" s="471">
        <v>12.910272629542032</v>
      </c>
      <c r="F5846" s="467">
        <f>'2019 Actual plus Potential'!E5845</f>
        <v>4</v>
      </c>
    </row>
    <row r="5847" spans="1:6">
      <c r="A5847" s="467">
        <v>9</v>
      </c>
      <c r="B5847" s="467">
        <v>1</v>
      </c>
      <c r="C5847" s="467">
        <v>13</v>
      </c>
      <c r="D5847" s="471">
        <v>22.718007135873833</v>
      </c>
      <c r="E5847" s="471">
        <v>11.750194205547196</v>
      </c>
      <c r="F5847" s="467">
        <f>'2019 Actual plus Potential'!E5846</f>
        <v>2</v>
      </c>
    </row>
    <row r="5848" spans="1:6">
      <c r="A5848" s="467">
        <v>9</v>
      </c>
      <c r="B5848" s="467">
        <v>1</v>
      </c>
      <c r="C5848" s="467">
        <v>14</v>
      </c>
      <c r="D5848" s="471">
        <v>25.439505277782889</v>
      </c>
      <c r="E5848" s="471">
        <v>2.6002027520963238</v>
      </c>
      <c r="F5848" s="467">
        <f>'2019 Actual plus Potential'!E5847</f>
        <v>3</v>
      </c>
    </row>
    <row r="5849" spans="1:6">
      <c r="A5849" s="467">
        <v>9</v>
      </c>
      <c r="B5849" s="467">
        <v>1</v>
      </c>
      <c r="C5849" s="467">
        <v>15</v>
      </c>
      <c r="D5849" s="471">
        <v>37.088026094406274</v>
      </c>
      <c r="E5849" s="471">
        <v>5.8035211244893574</v>
      </c>
      <c r="F5849" s="467">
        <f>'2019 Actual plus Potential'!E5848</f>
        <v>6</v>
      </c>
    </row>
    <row r="5850" spans="1:6">
      <c r="A5850" s="467">
        <v>9</v>
      </c>
      <c r="B5850" s="467">
        <v>1</v>
      </c>
      <c r="C5850" s="467">
        <v>16</v>
      </c>
      <c r="D5850" s="471">
        <v>31.820178084210486</v>
      </c>
      <c r="E5850" s="471">
        <v>5.7589328101483552</v>
      </c>
      <c r="F5850" s="467">
        <f>'2019 Actual plus Potential'!E5849</f>
        <v>9</v>
      </c>
    </row>
    <row r="5851" spans="1:6">
      <c r="A5851" s="467">
        <v>9</v>
      </c>
      <c r="B5851" s="467">
        <v>1</v>
      </c>
      <c r="C5851" s="467">
        <v>17</v>
      </c>
      <c r="D5851" s="471">
        <v>30.052923138821104</v>
      </c>
      <c r="E5851" s="471">
        <v>0.92931434100193511</v>
      </c>
      <c r="F5851" s="467">
        <f>'2019 Actual plus Potential'!E5850</f>
        <v>15</v>
      </c>
    </row>
    <row r="5852" spans="1:6">
      <c r="A5852" s="467">
        <v>9</v>
      </c>
      <c r="B5852" s="467">
        <v>1</v>
      </c>
      <c r="C5852" s="467">
        <v>18</v>
      </c>
      <c r="D5852" s="471">
        <v>35.542633494752415</v>
      </c>
      <c r="E5852" s="471">
        <v>3.897957374758116</v>
      </c>
      <c r="F5852" s="467">
        <f>'2019 Actual plus Potential'!E5851</f>
        <v>21</v>
      </c>
    </row>
    <row r="5853" spans="1:6">
      <c r="A5853" s="467">
        <v>9</v>
      </c>
      <c r="B5853" s="467">
        <v>1</v>
      </c>
      <c r="C5853" s="467">
        <v>19</v>
      </c>
      <c r="D5853" s="471">
        <v>80.766537161018221</v>
      </c>
      <c r="E5853" s="471">
        <v>19.227732745646097</v>
      </c>
      <c r="F5853" s="467">
        <f>'2019 Actual plus Potential'!E5852</f>
        <v>17</v>
      </c>
    </row>
    <row r="5854" spans="1:6">
      <c r="A5854" s="467">
        <v>9</v>
      </c>
      <c r="B5854" s="467">
        <v>1</v>
      </c>
      <c r="C5854" s="467">
        <v>20</v>
      </c>
      <c r="D5854" s="471">
        <v>68.028665824051188</v>
      </c>
      <c r="E5854" s="471">
        <v>47.174436572780053</v>
      </c>
      <c r="F5854" s="467">
        <f>'2019 Actual plus Potential'!E5853</f>
        <v>28</v>
      </c>
    </row>
    <row r="5855" spans="1:6">
      <c r="A5855" s="467">
        <v>9</v>
      </c>
      <c r="B5855" s="467">
        <v>1</v>
      </c>
      <c r="C5855" s="467">
        <v>21</v>
      </c>
      <c r="D5855" s="471">
        <v>32.756709825500714</v>
      </c>
      <c r="E5855" s="471">
        <v>78.570085626746931</v>
      </c>
      <c r="F5855" s="467">
        <f>'2019 Actual plus Potential'!E5854</f>
        <v>39</v>
      </c>
    </row>
    <row r="5856" spans="1:6">
      <c r="A5856" s="467">
        <v>9</v>
      </c>
      <c r="B5856" s="467">
        <v>1</v>
      </c>
      <c r="C5856" s="467">
        <v>22</v>
      </c>
      <c r="D5856" s="471">
        <v>5.4908219769762665</v>
      </c>
      <c r="E5856" s="471">
        <v>96.449217426359922</v>
      </c>
      <c r="F5856" s="467">
        <f>'2019 Actual plus Potential'!E5855</f>
        <v>25</v>
      </c>
    </row>
    <row r="5857" spans="1:6">
      <c r="A5857" s="467">
        <v>9</v>
      </c>
      <c r="B5857" s="467">
        <v>1</v>
      </c>
      <c r="C5857" s="467">
        <v>23</v>
      </c>
      <c r="D5857" s="471">
        <v>2.2835955200565445</v>
      </c>
      <c r="E5857" s="471">
        <v>99.558665663298214</v>
      </c>
      <c r="F5857" s="467">
        <f>'2019 Actual plus Potential'!E5856</f>
        <v>20</v>
      </c>
    </row>
    <row r="5858" spans="1:6">
      <c r="A5858" s="467">
        <v>9</v>
      </c>
      <c r="B5858" s="467">
        <v>1</v>
      </c>
      <c r="C5858" s="467">
        <v>24</v>
      </c>
      <c r="D5858" s="471">
        <v>12.188077602507205</v>
      </c>
      <c r="E5858" s="471">
        <v>99.821502042571495</v>
      </c>
      <c r="F5858" s="467">
        <f>'2019 Actual plus Potential'!E5857</f>
        <v>28</v>
      </c>
    </row>
    <row r="5859" spans="1:6">
      <c r="A5859" s="467">
        <v>9</v>
      </c>
      <c r="B5859" s="467">
        <v>2</v>
      </c>
      <c r="C5859" s="467">
        <v>1</v>
      </c>
      <c r="D5859" s="471">
        <v>69.940909092060224</v>
      </c>
      <c r="E5859" s="471">
        <v>98.555819716190072</v>
      </c>
      <c r="F5859" s="467">
        <f>'2019 Actual plus Potential'!E5858</f>
        <v>44</v>
      </c>
    </row>
    <row r="5860" spans="1:6">
      <c r="A5860" s="467">
        <v>9</v>
      </c>
      <c r="B5860" s="467">
        <v>2</v>
      </c>
      <c r="C5860" s="467">
        <v>2</v>
      </c>
      <c r="D5860" s="471">
        <v>59.151693586007347</v>
      </c>
      <c r="E5860" s="471">
        <v>93.950707321006249</v>
      </c>
      <c r="F5860" s="467">
        <f>'2019 Actual plus Potential'!E5859</f>
        <v>42</v>
      </c>
    </row>
    <row r="5861" spans="1:6">
      <c r="A5861" s="467">
        <v>9</v>
      </c>
      <c r="B5861" s="467">
        <v>2</v>
      </c>
      <c r="C5861" s="467">
        <v>3</v>
      </c>
      <c r="D5861" s="471">
        <v>92.437100811470543</v>
      </c>
      <c r="E5861" s="471">
        <v>96.661207482261887</v>
      </c>
      <c r="F5861" s="467">
        <f>'2019 Actual plus Potential'!E5860</f>
        <v>68</v>
      </c>
    </row>
    <row r="5862" spans="1:6">
      <c r="A5862" s="467">
        <v>9</v>
      </c>
      <c r="B5862" s="467">
        <v>2</v>
      </c>
      <c r="C5862" s="467">
        <v>4</v>
      </c>
      <c r="D5862" s="471">
        <v>66.413602078656083</v>
      </c>
      <c r="E5862" s="471">
        <v>89.114830842829491</v>
      </c>
      <c r="F5862" s="467">
        <f>'2019 Actual plus Potential'!E5861</f>
        <v>61</v>
      </c>
    </row>
    <row r="5863" spans="1:6">
      <c r="A5863" s="467">
        <v>9</v>
      </c>
      <c r="B5863" s="467">
        <v>2</v>
      </c>
      <c r="C5863" s="467">
        <v>5</v>
      </c>
      <c r="D5863" s="471">
        <v>31.758791443681286</v>
      </c>
      <c r="E5863" s="471">
        <v>79.689486992044721</v>
      </c>
      <c r="F5863" s="467">
        <f>'2019 Actual plus Potential'!E5862</f>
        <v>55</v>
      </c>
    </row>
    <row r="5864" spans="1:6">
      <c r="A5864" s="467">
        <v>9</v>
      </c>
      <c r="B5864" s="467">
        <v>2</v>
      </c>
      <c r="C5864" s="467">
        <v>6</v>
      </c>
      <c r="D5864" s="471">
        <v>81.597439506536361</v>
      </c>
      <c r="E5864" s="471">
        <v>74.924013115459033</v>
      </c>
      <c r="F5864" s="467">
        <f>'2019 Actual plus Potential'!E5863</f>
        <v>44</v>
      </c>
    </row>
    <row r="5865" spans="1:6">
      <c r="A5865" s="467">
        <v>9</v>
      </c>
      <c r="B5865" s="467">
        <v>2</v>
      </c>
      <c r="C5865" s="467">
        <v>7</v>
      </c>
      <c r="D5865" s="471">
        <v>89.634044574988934</v>
      </c>
      <c r="E5865" s="471">
        <v>70.259449634487211</v>
      </c>
      <c r="F5865" s="467">
        <f>'2019 Actual plus Potential'!E5864</f>
        <v>18</v>
      </c>
    </row>
    <row r="5866" spans="1:6">
      <c r="A5866" s="467">
        <v>9</v>
      </c>
      <c r="B5866" s="467">
        <v>2</v>
      </c>
      <c r="C5866" s="467">
        <v>8</v>
      </c>
      <c r="D5866" s="471">
        <v>80.233898392638679</v>
      </c>
      <c r="E5866" s="471">
        <v>32.545558213287464</v>
      </c>
      <c r="F5866" s="467">
        <f>'2019 Actual plus Potential'!E5865</f>
        <v>15</v>
      </c>
    </row>
    <row r="5867" spans="1:6">
      <c r="A5867" s="467">
        <v>9</v>
      </c>
      <c r="B5867" s="467">
        <v>2</v>
      </c>
      <c r="C5867" s="467">
        <v>9</v>
      </c>
      <c r="D5867" s="471">
        <v>65.846510487131951</v>
      </c>
      <c r="E5867" s="471">
        <v>12.956425446140615</v>
      </c>
      <c r="F5867" s="467">
        <f>'2019 Actual plus Potential'!E5866</f>
        <v>10</v>
      </c>
    </row>
    <row r="5868" spans="1:6">
      <c r="A5868" s="467">
        <v>9</v>
      </c>
      <c r="B5868" s="467">
        <v>2</v>
      </c>
      <c r="C5868" s="467">
        <v>10</v>
      </c>
      <c r="D5868" s="471">
        <v>48.192178048758876</v>
      </c>
      <c r="E5868" s="471">
        <v>5.64003063857235</v>
      </c>
      <c r="F5868" s="467">
        <f>'2019 Actual plus Potential'!E5867</f>
        <v>9</v>
      </c>
    </row>
    <row r="5869" spans="1:6">
      <c r="A5869" s="467">
        <v>9</v>
      </c>
      <c r="B5869" s="467">
        <v>2</v>
      </c>
      <c r="C5869" s="467">
        <v>11</v>
      </c>
      <c r="D5869" s="471">
        <v>34.595627810668333</v>
      </c>
      <c r="E5869" s="471">
        <v>8.6704715115029032</v>
      </c>
      <c r="F5869" s="467">
        <f>'2019 Actual plus Potential'!E5868</f>
        <v>11</v>
      </c>
    </row>
    <row r="5870" spans="1:6">
      <c r="A5870" s="467">
        <v>9</v>
      </c>
      <c r="B5870" s="467">
        <v>2</v>
      </c>
      <c r="C5870" s="467">
        <v>12</v>
      </c>
      <c r="D5870" s="471">
        <v>43.97253246467703</v>
      </c>
      <c r="E5870" s="471">
        <v>12.861773059557084</v>
      </c>
      <c r="F5870" s="467">
        <f>'2019 Actual plus Potential'!E5869</f>
        <v>10</v>
      </c>
    </row>
    <row r="5871" spans="1:6">
      <c r="A5871" s="467">
        <v>9</v>
      </c>
      <c r="B5871" s="467">
        <v>2</v>
      </c>
      <c r="C5871" s="467">
        <v>13</v>
      </c>
      <c r="D5871" s="471">
        <v>76.629572788472487</v>
      </c>
      <c r="E5871" s="471">
        <v>5.6814899483981947</v>
      </c>
      <c r="F5871" s="467">
        <f>'2019 Actual plus Potential'!E5870</f>
        <v>16</v>
      </c>
    </row>
    <row r="5872" spans="1:6">
      <c r="A5872" s="467">
        <v>9</v>
      </c>
      <c r="B5872" s="467">
        <v>2</v>
      </c>
      <c r="C5872" s="467">
        <v>14</v>
      </c>
      <c r="D5872" s="471">
        <v>74.347268607472685</v>
      </c>
      <c r="E5872" s="471">
        <v>42.412091700709524</v>
      </c>
      <c r="F5872" s="467">
        <f>'2019 Actual plus Potential'!E5871</f>
        <v>20</v>
      </c>
    </row>
    <row r="5873" spans="1:6">
      <c r="A5873" s="467">
        <v>9</v>
      </c>
      <c r="B5873" s="467">
        <v>2</v>
      </c>
      <c r="C5873" s="467">
        <v>15</v>
      </c>
      <c r="D5873" s="471">
        <v>76.370000835373943</v>
      </c>
      <c r="E5873" s="471">
        <v>45.007600946033115</v>
      </c>
      <c r="F5873" s="467">
        <f>'2019 Actual plus Potential'!E5872</f>
        <v>16</v>
      </c>
    </row>
    <row r="5874" spans="1:6">
      <c r="A5874" s="467">
        <v>9</v>
      </c>
      <c r="B5874" s="467">
        <v>2</v>
      </c>
      <c r="C5874" s="467">
        <v>16</v>
      </c>
      <c r="D5874" s="471">
        <v>76.335697854534757</v>
      </c>
      <c r="E5874" s="471">
        <v>27.951397333906687</v>
      </c>
      <c r="F5874" s="467">
        <f>'2019 Actual plus Potential'!E5873</f>
        <v>13</v>
      </c>
    </row>
    <row r="5875" spans="1:6">
      <c r="A5875" s="467">
        <v>9</v>
      </c>
      <c r="B5875" s="467">
        <v>2</v>
      </c>
      <c r="C5875" s="467">
        <v>17</v>
      </c>
      <c r="D5875" s="471">
        <v>76.37965752581627</v>
      </c>
      <c r="E5875" s="471">
        <v>24.717571167490863</v>
      </c>
      <c r="F5875" s="467">
        <f>'2019 Actual plus Potential'!E5874</f>
        <v>3</v>
      </c>
    </row>
    <row r="5876" spans="1:6">
      <c r="A5876" s="467">
        <v>9</v>
      </c>
      <c r="B5876" s="467">
        <v>2</v>
      </c>
      <c r="C5876" s="467">
        <v>18</v>
      </c>
      <c r="D5876" s="471">
        <v>87.244938663510169</v>
      </c>
      <c r="E5876" s="471">
        <v>30.327876263169216</v>
      </c>
      <c r="F5876" s="467">
        <f>'2019 Actual plus Potential'!E5875</f>
        <v>2</v>
      </c>
    </row>
    <row r="5877" spans="1:6">
      <c r="A5877" s="467">
        <v>9</v>
      </c>
      <c r="B5877" s="467">
        <v>2</v>
      </c>
      <c r="C5877" s="467">
        <v>19</v>
      </c>
      <c r="D5877" s="471">
        <v>71.548812961302161</v>
      </c>
      <c r="E5877" s="471">
        <v>76.247582025370889</v>
      </c>
      <c r="F5877" s="467">
        <f>'2019 Actual plus Potential'!E5876</f>
        <v>1</v>
      </c>
    </row>
    <row r="5878" spans="1:6">
      <c r="A5878" s="467">
        <v>9</v>
      </c>
      <c r="B5878" s="467">
        <v>2</v>
      </c>
      <c r="C5878" s="467">
        <v>20</v>
      </c>
      <c r="D5878" s="471">
        <v>30.498606576225921</v>
      </c>
      <c r="E5878" s="471">
        <v>84.084173833584188</v>
      </c>
      <c r="F5878" s="467">
        <f>'2019 Actual plus Potential'!E5877</f>
        <v>0</v>
      </c>
    </row>
    <row r="5879" spans="1:6">
      <c r="A5879" s="467">
        <v>9</v>
      </c>
      <c r="B5879" s="467">
        <v>2</v>
      </c>
      <c r="C5879" s="467">
        <v>21</v>
      </c>
      <c r="D5879" s="471">
        <v>16.032788403442272</v>
      </c>
      <c r="E5879" s="471">
        <v>91.208917114599004</v>
      </c>
      <c r="F5879" s="467">
        <f>'2019 Actual plus Potential'!E5878</f>
        <v>0</v>
      </c>
    </row>
    <row r="5880" spans="1:6">
      <c r="A5880" s="467">
        <v>9</v>
      </c>
      <c r="B5880" s="467">
        <v>2</v>
      </c>
      <c r="C5880" s="467">
        <v>22</v>
      </c>
      <c r="D5880" s="471">
        <v>27.757185790489046</v>
      </c>
      <c r="E5880" s="471">
        <v>47.908188131584609</v>
      </c>
      <c r="F5880" s="467">
        <f>'2019 Actual plus Potential'!E5879</f>
        <v>0</v>
      </c>
    </row>
    <row r="5881" spans="1:6">
      <c r="A5881" s="467">
        <v>9</v>
      </c>
      <c r="B5881" s="467">
        <v>2</v>
      </c>
      <c r="C5881" s="467">
        <v>23</v>
      </c>
      <c r="D5881" s="471">
        <v>39.884748297287288</v>
      </c>
      <c r="E5881" s="471">
        <v>1.388495753601376</v>
      </c>
      <c r="F5881" s="467">
        <f>'2019 Actual plus Potential'!E5880</f>
        <v>0</v>
      </c>
    </row>
    <row r="5882" spans="1:6">
      <c r="A5882" s="467">
        <v>9</v>
      </c>
      <c r="B5882" s="467">
        <v>2</v>
      </c>
      <c r="C5882" s="467">
        <v>24</v>
      </c>
      <c r="D5882" s="471">
        <v>32.764378731675379</v>
      </c>
      <c r="E5882" s="471">
        <v>65.869456299720497</v>
      </c>
      <c r="F5882" s="467">
        <f>'2019 Actual plus Potential'!E5881</f>
        <v>0</v>
      </c>
    </row>
    <row r="5883" spans="1:6">
      <c r="A5883" s="467">
        <v>9</v>
      </c>
      <c r="B5883" s="467">
        <v>3</v>
      </c>
      <c r="C5883" s="467">
        <v>1</v>
      </c>
      <c r="D5883" s="471">
        <v>20.950663365327596</v>
      </c>
      <c r="E5883" s="471">
        <v>98.433788540098902</v>
      </c>
      <c r="F5883" s="467">
        <f>'2019 Actual plus Potential'!E5882</f>
        <v>0</v>
      </c>
    </row>
    <row r="5884" spans="1:6">
      <c r="A5884" s="467">
        <v>9</v>
      </c>
      <c r="B5884" s="467">
        <v>3</v>
      </c>
      <c r="C5884" s="467">
        <v>2</v>
      </c>
      <c r="D5884" s="471">
        <v>26.943256697027739</v>
      </c>
      <c r="E5884" s="471">
        <v>99.799599010965395</v>
      </c>
      <c r="F5884" s="467">
        <f>'2019 Actual plus Potential'!E5883</f>
        <v>1</v>
      </c>
    </row>
    <row r="5885" spans="1:6">
      <c r="A5885" s="467">
        <v>9</v>
      </c>
      <c r="B5885" s="467">
        <v>3</v>
      </c>
      <c r="C5885" s="467">
        <v>3</v>
      </c>
      <c r="D5885" s="471">
        <v>37.780834600176256</v>
      </c>
      <c r="E5885" s="471">
        <v>99.17458035906256</v>
      </c>
      <c r="F5885" s="467">
        <f>'2019 Actual plus Potential'!E5884</f>
        <v>4</v>
      </c>
    </row>
    <row r="5886" spans="1:6">
      <c r="A5886" s="467">
        <v>9</v>
      </c>
      <c r="B5886" s="467">
        <v>3</v>
      </c>
      <c r="C5886" s="467">
        <v>4</v>
      </c>
      <c r="D5886" s="471">
        <v>24.973180723904253</v>
      </c>
      <c r="E5886" s="471">
        <v>93.615903837884332</v>
      </c>
      <c r="F5886" s="467">
        <f>'2019 Actual plus Potential'!E5885</f>
        <v>12</v>
      </c>
    </row>
    <row r="5887" spans="1:6">
      <c r="A5887" s="467">
        <v>9</v>
      </c>
      <c r="B5887" s="467">
        <v>3</v>
      </c>
      <c r="C5887" s="467">
        <v>5</v>
      </c>
      <c r="D5887" s="471">
        <v>34.244265822042607</v>
      </c>
      <c r="E5887" s="471">
        <v>86.812665770801971</v>
      </c>
      <c r="F5887" s="467">
        <f>'2019 Actual plus Potential'!E5886</f>
        <v>14</v>
      </c>
    </row>
    <row r="5888" spans="1:6">
      <c r="A5888" s="467">
        <v>9</v>
      </c>
      <c r="B5888" s="467">
        <v>3</v>
      </c>
      <c r="C5888" s="467">
        <v>6</v>
      </c>
      <c r="D5888" s="471">
        <v>62.642918415332979</v>
      </c>
      <c r="E5888" s="471">
        <v>63.201197699419481</v>
      </c>
      <c r="F5888" s="467">
        <f>'2019 Actual plus Potential'!E5887</f>
        <v>19</v>
      </c>
    </row>
    <row r="5889" spans="1:6">
      <c r="A5889" s="467">
        <v>9</v>
      </c>
      <c r="B5889" s="467">
        <v>3</v>
      </c>
      <c r="C5889" s="467">
        <v>7</v>
      </c>
      <c r="D5889" s="471">
        <v>71.698805495690763</v>
      </c>
      <c r="E5889" s="471">
        <v>86.348008600301014</v>
      </c>
      <c r="F5889" s="467">
        <f>'2019 Actual plus Potential'!E5888</f>
        <v>24</v>
      </c>
    </row>
    <row r="5890" spans="1:6">
      <c r="A5890" s="467">
        <v>9</v>
      </c>
      <c r="B5890" s="467">
        <v>3</v>
      </c>
      <c r="C5890" s="467">
        <v>8</v>
      </c>
      <c r="D5890" s="471">
        <v>31.82097513676019</v>
      </c>
      <c r="E5890" s="471">
        <v>92.006031014835514</v>
      </c>
      <c r="F5890" s="467">
        <f>'2019 Actual plus Potential'!E5889</f>
        <v>21</v>
      </c>
    </row>
    <row r="5891" spans="1:6">
      <c r="A5891" s="467">
        <v>9</v>
      </c>
      <c r="B5891" s="467">
        <v>3</v>
      </c>
      <c r="C5891" s="467">
        <v>9</v>
      </c>
      <c r="D5891" s="471">
        <v>28.661108458937385</v>
      </c>
      <c r="E5891" s="471">
        <v>66.7643515910557</v>
      </c>
      <c r="F5891" s="467">
        <f>'2019 Actual plus Potential'!E5890</f>
        <v>24</v>
      </c>
    </row>
    <row r="5892" spans="1:6">
      <c r="A5892" s="467">
        <v>9</v>
      </c>
      <c r="B5892" s="467">
        <v>3</v>
      </c>
      <c r="C5892" s="467">
        <v>10</v>
      </c>
      <c r="D5892" s="471">
        <v>13.101219855176694</v>
      </c>
      <c r="E5892" s="471">
        <v>43.78728918512148</v>
      </c>
      <c r="F5892" s="467">
        <f>'2019 Actual plus Potential'!E5891</f>
        <v>12</v>
      </c>
    </row>
    <row r="5893" spans="1:6">
      <c r="A5893" s="467">
        <v>9</v>
      </c>
      <c r="B5893" s="467">
        <v>3</v>
      </c>
      <c r="C5893" s="467">
        <v>11</v>
      </c>
      <c r="D5893" s="471">
        <v>10.308396101028979</v>
      </c>
      <c r="E5893" s="471">
        <v>4.6410959471081483</v>
      </c>
      <c r="F5893" s="467">
        <f>'2019 Actual plus Potential'!E5892</f>
        <v>5</v>
      </c>
    </row>
    <row r="5894" spans="1:6">
      <c r="A5894" s="467">
        <v>9</v>
      </c>
      <c r="B5894" s="467">
        <v>3</v>
      </c>
      <c r="C5894" s="467">
        <v>12</v>
      </c>
      <c r="D5894" s="471">
        <v>4.9431943232922313</v>
      </c>
      <c r="E5894" s="471">
        <v>22.521792248978716</v>
      </c>
      <c r="F5894" s="467">
        <f>'2019 Actual plus Potential'!E5893</f>
        <v>1</v>
      </c>
    </row>
    <row r="5895" spans="1:6">
      <c r="A5895" s="467">
        <v>9</v>
      </c>
      <c r="B5895" s="467">
        <v>3</v>
      </c>
      <c r="C5895" s="467">
        <v>13</v>
      </c>
      <c r="D5895" s="471">
        <v>1.6956197689590475</v>
      </c>
      <c r="E5895" s="471">
        <v>22.888668028380994</v>
      </c>
      <c r="F5895" s="467">
        <f>'2019 Actual plus Potential'!E5894</f>
        <v>0</v>
      </c>
    </row>
    <row r="5896" spans="1:6">
      <c r="A5896" s="467">
        <v>9</v>
      </c>
      <c r="B5896" s="467">
        <v>3</v>
      </c>
      <c r="C5896" s="467">
        <v>14</v>
      </c>
      <c r="D5896" s="471">
        <v>2.4934906721238117</v>
      </c>
      <c r="E5896" s="471">
        <v>16.244226940442918</v>
      </c>
      <c r="F5896" s="467">
        <f>'2019 Actual plus Potential'!E5895</f>
        <v>0</v>
      </c>
    </row>
    <row r="5897" spans="1:6">
      <c r="A5897" s="467">
        <v>9</v>
      </c>
      <c r="B5897" s="467">
        <v>3</v>
      </c>
      <c r="C5897" s="467">
        <v>15</v>
      </c>
      <c r="D5897" s="471">
        <v>0.20153312953430727</v>
      </c>
      <c r="E5897" s="471">
        <v>30.776106159965597</v>
      </c>
      <c r="F5897" s="467">
        <f>'2019 Actual plus Potential'!E5896</f>
        <v>9</v>
      </c>
    </row>
    <row r="5898" spans="1:6">
      <c r="A5898" s="467">
        <v>9</v>
      </c>
      <c r="B5898" s="467">
        <v>3</v>
      </c>
      <c r="C5898" s="467">
        <v>16</v>
      </c>
      <c r="D5898" s="471">
        <v>5.2264983206563573E-2</v>
      </c>
      <c r="E5898" s="471">
        <v>50.095362287680061</v>
      </c>
      <c r="F5898" s="467">
        <f>'2019 Actual plus Potential'!E5897</f>
        <v>44</v>
      </c>
    </row>
    <row r="5899" spans="1:6">
      <c r="A5899" s="467">
        <v>9</v>
      </c>
      <c r="B5899" s="467">
        <v>3</v>
      </c>
      <c r="C5899" s="467">
        <v>17</v>
      </c>
      <c r="D5899" s="471">
        <v>0</v>
      </c>
      <c r="E5899" s="471">
        <v>66.426419103418624</v>
      </c>
      <c r="F5899" s="467">
        <f>'2019 Actual plus Potential'!E5898</f>
        <v>42</v>
      </c>
    </row>
    <row r="5900" spans="1:6">
      <c r="A5900" s="467">
        <v>9</v>
      </c>
      <c r="B5900" s="467">
        <v>3</v>
      </c>
      <c r="C5900" s="467">
        <v>18</v>
      </c>
      <c r="D5900" s="471">
        <v>0.17407567898344312</v>
      </c>
      <c r="E5900" s="471">
        <v>74.335760266609327</v>
      </c>
      <c r="F5900" s="467">
        <f>'2019 Actual plus Potential'!E5899</f>
        <v>52</v>
      </c>
    </row>
    <row r="5901" spans="1:6">
      <c r="A5901" s="467">
        <v>9</v>
      </c>
      <c r="B5901" s="467">
        <v>3</v>
      </c>
      <c r="C5901" s="467">
        <v>19</v>
      </c>
      <c r="D5901" s="471">
        <v>0</v>
      </c>
      <c r="E5901" s="471">
        <v>71.737904267899367</v>
      </c>
      <c r="F5901" s="467">
        <f>'2019 Actual plus Potential'!E5900</f>
        <v>40</v>
      </c>
    </row>
    <row r="5902" spans="1:6">
      <c r="A5902" s="467">
        <v>9</v>
      </c>
      <c r="B5902" s="467">
        <v>3</v>
      </c>
      <c r="C5902" s="467">
        <v>20</v>
      </c>
      <c r="D5902" s="471">
        <v>0.43243827917531841</v>
      </c>
      <c r="E5902" s="471">
        <v>81.013838153085359</v>
      </c>
      <c r="F5902" s="467">
        <f>'2019 Actual plus Potential'!E5901</f>
        <v>28</v>
      </c>
    </row>
    <row r="5903" spans="1:6">
      <c r="A5903" s="467">
        <v>9</v>
      </c>
      <c r="B5903" s="467">
        <v>3</v>
      </c>
      <c r="C5903" s="467">
        <v>21</v>
      </c>
      <c r="D5903" s="471">
        <v>9.0927070020127534</v>
      </c>
      <c r="E5903" s="471">
        <v>73.784273220812722</v>
      </c>
      <c r="F5903" s="467">
        <f>'2019 Actual plus Potential'!E5902</f>
        <v>20</v>
      </c>
    </row>
    <row r="5904" spans="1:6">
      <c r="A5904" s="467">
        <v>9</v>
      </c>
      <c r="B5904" s="467">
        <v>3</v>
      </c>
      <c r="C5904" s="467">
        <v>22</v>
      </c>
      <c r="D5904" s="471">
        <v>19.234176933968179</v>
      </c>
      <c r="E5904" s="471">
        <v>67.636561599655991</v>
      </c>
      <c r="F5904" s="467">
        <f>'2019 Actual plus Potential'!E5903</f>
        <v>15</v>
      </c>
    </row>
    <row r="5905" spans="1:6">
      <c r="A5905" s="467">
        <v>9</v>
      </c>
      <c r="B5905" s="467">
        <v>3</v>
      </c>
      <c r="C5905" s="467">
        <v>23</v>
      </c>
      <c r="D5905" s="471">
        <v>29.304955324834101</v>
      </c>
      <c r="E5905" s="471">
        <v>92.209416308320783</v>
      </c>
      <c r="F5905" s="467">
        <f>'2019 Actual plus Potential'!E5904</f>
        <v>23</v>
      </c>
    </row>
    <row r="5906" spans="1:6">
      <c r="A5906" s="467">
        <v>9</v>
      </c>
      <c r="B5906" s="467">
        <v>3</v>
      </c>
      <c r="C5906" s="467">
        <v>24</v>
      </c>
      <c r="D5906" s="471">
        <v>37.91621351002226</v>
      </c>
      <c r="E5906" s="471">
        <v>96.999139969898948</v>
      </c>
      <c r="F5906" s="467">
        <f>'2019 Actual plus Potential'!E5905</f>
        <v>50</v>
      </c>
    </row>
    <row r="5907" spans="1:6">
      <c r="A5907" s="467">
        <v>9</v>
      </c>
      <c r="B5907" s="467">
        <v>4</v>
      </c>
      <c r="C5907" s="467">
        <v>1</v>
      </c>
      <c r="D5907" s="471">
        <v>45.321816240315364</v>
      </c>
      <c r="E5907" s="471">
        <v>33.2660115029026</v>
      </c>
      <c r="F5907" s="467">
        <f>'2019 Actual plus Potential'!E5906</f>
        <v>78</v>
      </c>
    </row>
    <row r="5908" spans="1:6">
      <c r="A5908" s="467">
        <v>9</v>
      </c>
      <c r="B5908" s="467">
        <v>4</v>
      </c>
      <c r="C5908" s="467">
        <v>2</v>
      </c>
      <c r="D5908" s="471">
        <v>31.251265911808488</v>
      </c>
      <c r="E5908" s="471">
        <v>87.525296549129223</v>
      </c>
      <c r="F5908" s="467">
        <f>'2019 Actual plus Potential'!E5907</f>
        <v>86</v>
      </c>
    </row>
    <row r="5909" spans="1:6">
      <c r="A5909" s="467">
        <v>9</v>
      </c>
      <c r="B5909" s="467">
        <v>4</v>
      </c>
      <c r="C5909" s="467">
        <v>3</v>
      </c>
      <c r="D5909" s="471">
        <v>13.151483226426794</v>
      </c>
      <c r="E5909" s="471">
        <v>98.673939636637272</v>
      </c>
      <c r="F5909" s="467">
        <f>'2019 Actual plus Potential'!E5908</f>
        <v>85</v>
      </c>
    </row>
    <row r="5910" spans="1:6">
      <c r="A5910" s="467">
        <v>9</v>
      </c>
      <c r="B5910" s="467">
        <v>4</v>
      </c>
      <c r="C5910" s="467">
        <v>4</v>
      </c>
      <c r="D5910" s="471">
        <v>20.409671592569758</v>
      </c>
      <c r="E5910" s="471">
        <v>91.528075575145124</v>
      </c>
      <c r="F5910" s="467">
        <f>'2019 Actual plus Potential'!E5909</f>
        <v>92</v>
      </c>
    </row>
    <row r="5911" spans="1:6">
      <c r="A5911" s="467">
        <v>9</v>
      </c>
      <c r="B5911" s="467">
        <v>4</v>
      </c>
      <c r="C5911" s="467">
        <v>5</v>
      </c>
      <c r="D5911" s="471">
        <v>17.787811347826672</v>
      </c>
      <c r="E5911" s="471">
        <v>84.325107181251326</v>
      </c>
      <c r="F5911" s="467">
        <f>'2019 Actual plus Potential'!E5910</f>
        <v>85</v>
      </c>
    </row>
    <row r="5912" spans="1:6">
      <c r="A5912" s="467">
        <v>9</v>
      </c>
      <c r="B5912" s="467">
        <v>4</v>
      </c>
      <c r="C5912" s="467">
        <v>6</v>
      </c>
      <c r="D5912" s="471">
        <v>58.494792765236284</v>
      </c>
      <c r="E5912" s="471">
        <v>71.33973844334551</v>
      </c>
      <c r="F5912" s="467">
        <f>'2019 Actual plus Potential'!E5911</f>
        <v>74</v>
      </c>
    </row>
    <row r="5913" spans="1:6">
      <c r="A5913" s="467">
        <v>9</v>
      </c>
      <c r="B5913" s="467">
        <v>4</v>
      </c>
      <c r="C5913" s="467">
        <v>7</v>
      </c>
      <c r="D5913" s="471">
        <v>58.361198204096809</v>
      </c>
      <c r="E5913" s="471">
        <v>41.783944044291545</v>
      </c>
      <c r="F5913" s="467">
        <f>'2019 Actual plus Potential'!E5912</f>
        <v>75</v>
      </c>
    </row>
    <row r="5914" spans="1:6">
      <c r="A5914" s="467">
        <v>9</v>
      </c>
      <c r="B5914" s="467">
        <v>4</v>
      </c>
      <c r="C5914" s="467">
        <v>8</v>
      </c>
      <c r="D5914" s="471">
        <v>9.9599409569922344</v>
      </c>
      <c r="E5914" s="471">
        <v>48.953275639647387</v>
      </c>
      <c r="F5914" s="467">
        <f>'2019 Actual plus Potential'!E5913</f>
        <v>68</v>
      </c>
    </row>
    <row r="5915" spans="1:6">
      <c r="A5915" s="467">
        <v>9</v>
      </c>
      <c r="B5915" s="467">
        <v>4</v>
      </c>
      <c r="C5915" s="467">
        <v>9</v>
      </c>
      <c r="D5915" s="471">
        <v>11.269971621929029</v>
      </c>
      <c r="E5915" s="471">
        <v>31.9760793915287</v>
      </c>
      <c r="F5915" s="467">
        <f>'2019 Actual plus Potential'!E5914</f>
        <v>34</v>
      </c>
    </row>
    <row r="5916" spans="1:6">
      <c r="A5916" s="467">
        <v>9</v>
      </c>
      <c r="B5916" s="467">
        <v>4</v>
      </c>
      <c r="C5916" s="467">
        <v>10</v>
      </c>
      <c r="D5916" s="471">
        <v>3.7150276561880773</v>
      </c>
      <c r="E5916" s="471">
        <v>30.966975435390239</v>
      </c>
      <c r="F5916" s="467">
        <f>'2019 Actual plus Potential'!E5915</f>
        <v>21</v>
      </c>
    </row>
    <row r="5917" spans="1:6">
      <c r="A5917" s="467">
        <v>9</v>
      </c>
      <c r="B5917" s="467">
        <v>4</v>
      </c>
      <c r="C5917" s="467">
        <v>11</v>
      </c>
      <c r="D5917" s="471">
        <v>1.1179148363233067</v>
      </c>
      <c r="E5917" s="471">
        <v>17.819680713824987</v>
      </c>
      <c r="F5917" s="467">
        <f>'2019 Actual plus Potential'!E5916</f>
        <v>21</v>
      </c>
    </row>
    <row r="5918" spans="1:6">
      <c r="A5918" s="467">
        <v>9</v>
      </c>
      <c r="B5918" s="467">
        <v>4</v>
      </c>
      <c r="C5918" s="467">
        <v>12</v>
      </c>
      <c r="D5918" s="471">
        <v>1.8316596509760084</v>
      </c>
      <c r="E5918" s="471">
        <v>8.1377584927972482</v>
      </c>
      <c r="F5918" s="467">
        <f>'2019 Actual plus Potential'!E5917</f>
        <v>16</v>
      </c>
    </row>
    <row r="5919" spans="1:6">
      <c r="A5919" s="467">
        <v>9</v>
      </c>
      <c r="B5919" s="467">
        <v>4</v>
      </c>
      <c r="C5919" s="467">
        <v>13</v>
      </c>
      <c r="D5919" s="471">
        <v>11.098543480847631</v>
      </c>
      <c r="E5919" s="471">
        <v>4.6395314448505696</v>
      </c>
      <c r="F5919" s="467">
        <f>'2019 Actual plus Potential'!E5918</f>
        <v>8</v>
      </c>
    </row>
    <row r="5920" spans="1:6">
      <c r="A5920" s="467">
        <v>9</v>
      </c>
      <c r="B5920" s="467">
        <v>4</v>
      </c>
      <c r="C5920" s="467">
        <v>14</v>
      </c>
      <c r="D5920" s="471">
        <v>9.4519040755860146</v>
      </c>
      <c r="E5920" s="471">
        <v>6.2212432272629545</v>
      </c>
      <c r="F5920" s="467">
        <f>'2019 Actual plus Potential'!E5919</f>
        <v>8</v>
      </c>
    </row>
    <row r="5921" spans="1:6">
      <c r="A5921" s="467">
        <v>9</v>
      </c>
      <c r="B5921" s="467">
        <v>4</v>
      </c>
      <c r="C5921" s="467">
        <v>15</v>
      </c>
      <c r="D5921" s="471">
        <v>29.962339260412808</v>
      </c>
      <c r="E5921" s="471">
        <v>9.0107507525263397</v>
      </c>
      <c r="F5921" s="467">
        <f>'2019 Actual plus Potential'!E5920</f>
        <v>7</v>
      </c>
    </row>
    <row r="5922" spans="1:6">
      <c r="A5922" s="467">
        <v>9</v>
      </c>
      <c r="B5922" s="467">
        <v>4</v>
      </c>
      <c r="C5922" s="467">
        <v>16</v>
      </c>
      <c r="D5922" s="471">
        <v>55.554258821534013</v>
      </c>
      <c r="E5922" s="471">
        <v>4.5949431305095683</v>
      </c>
      <c r="F5922" s="467">
        <f>'2019 Actual plus Potential'!E5921</f>
        <v>5</v>
      </c>
    </row>
    <row r="5923" spans="1:6">
      <c r="A5923" s="467">
        <v>9</v>
      </c>
      <c r="B5923" s="467">
        <v>4</v>
      </c>
      <c r="C5923" s="467">
        <v>17</v>
      </c>
      <c r="D5923" s="471">
        <v>40.448408048017605</v>
      </c>
      <c r="E5923" s="471">
        <v>15.303961083637928</v>
      </c>
      <c r="F5923" s="467">
        <f>'2019 Actual plus Potential'!E5922</f>
        <v>3</v>
      </c>
    </row>
    <row r="5924" spans="1:6">
      <c r="A5924" s="467">
        <v>9</v>
      </c>
      <c r="B5924" s="467">
        <v>4</v>
      </c>
      <c r="C5924" s="467">
        <v>18</v>
      </c>
      <c r="D5924" s="471">
        <v>59.676122245166418</v>
      </c>
      <c r="E5924" s="471">
        <v>16.564167652117824</v>
      </c>
      <c r="F5924" s="467">
        <f>'2019 Actual plus Potential'!E5923</f>
        <v>1</v>
      </c>
    </row>
    <row r="5925" spans="1:6">
      <c r="A5925" s="467">
        <v>9</v>
      </c>
      <c r="B5925" s="467">
        <v>4</v>
      </c>
      <c r="C5925" s="467">
        <v>19</v>
      </c>
      <c r="D5925" s="471">
        <v>87.972885065960853</v>
      </c>
      <c r="E5925" s="471">
        <v>31.974514889271124</v>
      </c>
      <c r="F5925" s="467">
        <f>'2019 Actual plus Potential'!E5924</f>
        <v>0</v>
      </c>
    </row>
    <row r="5926" spans="1:6">
      <c r="A5926" s="467">
        <v>9</v>
      </c>
      <c r="B5926" s="467">
        <v>4</v>
      </c>
      <c r="C5926" s="467">
        <v>20</v>
      </c>
      <c r="D5926" s="471">
        <v>18.058037191067868</v>
      </c>
      <c r="E5926" s="471">
        <v>34.449557460761127</v>
      </c>
      <c r="F5926" s="467">
        <f>'2019 Actual plus Potential'!E5925</f>
        <v>0</v>
      </c>
    </row>
    <row r="5927" spans="1:6">
      <c r="A5927" s="467">
        <v>9</v>
      </c>
      <c r="B5927" s="467">
        <v>4</v>
      </c>
      <c r="C5927" s="467">
        <v>21</v>
      </c>
      <c r="D5927" s="471">
        <v>26.072956413975103</v>
      </c>
      <c r="E5927" s="471">
        <v>24.820046065362291</v>
      </c>
      <c r="F5927" s="467">
        <f>'2019 Actual plus Potential'!E5926</f>
        <v>0</v>
      </c>
    </row>
    <row r="5928" spans="1:6">
      <c r="A5928" s="467">
        <v>9</v>
      </c>
      <c r="B5928" s="467">
        <v>4</v>
      </c>
      <c r="C5928" s="467">
        <v>22</v>
      </c>
      <c r="D5928" s="471">
        <v>70.874075671152468</v>
      </c>
      <c r="E5928" s="471">
        <v>35.202083046656632</v>
      </c>
      <c r="F5928" s="467">
        <f>'2019 Actual plus Potential'!E5927</f>
        <v>0</v>
      </c>
    </row>
    <row r="5929" spans="1:6">
      <c r="A5929" s="467">
        <v>9</v>
      </c>
      <c r="B5929" s="467">
        <v>4</v>
      </c>
      <c r="C5929" s="467">
        <v>23</v>
      </c>
      <c r="D5929" s="471">
        <v>63.873911349844931</v>
      </c>
      <c r="E5929" s="471">
        <v>70.103781659858086</v>
      </c>
      <c r="F5929" s="467">
        <f>'2019 Actual plus Potential'!E5928</f>
        <v>0</v>
      </c>
    </row>
    <row r="5930" spans="1:6">
      <c r="A5930" s="467">
        <v>9</v>
      </c>
      <c r="B5930" s="467">
        <v>4</v>
      </c>
      <c r="C5930" s="467">
        <v>24</v>
      </c>
      <c r="D5930" s="471">
        <v>75.503907485260555</v>
      </c>
      <c r="E5930" s="471">
        <v>65.587845893356274</v>
      </c>
      <c r="F5930" s="467">
        <f>'2019 Actual plus Potential'!E5929</f>
        <v>0</v>
      </c>
    </row>
    <row r="5931" spans="1:6">
      <c r="A5931" s="467">
        <v>9</v>
      </c>
      <c r="B5931" s="467">
        <v>5</v>
      </c>
      <c r="C5931" s="467">
        <v>1</v>
      </c>
      <c r="D5931" s="471">
        <v>60.855606276136236</v>
      </c>
      <c r="E5931" s="471">
        <v>70.919669587185552</v>
      </c>
      <c r="F5931" s="467">
        <f>'2019 Actual plus Potential'!E5930</f>
        <v>0</v>
      </c>
    </row>
    <row r="5932" spans="1:6">
      <c r="A5932" s="467">
        <v>9</v>
      </c>
      <c r="B5932" s="467">
        <v>5</v>
      </c>
      <c r="C5932" s="467">
        <v>2</v>
      </c>
      <c r="D5932" s="471">
        <v>54.86321045646558</v>
      </c>
      <c r="E5932" s="471">
        <v>74.230156364222736</v>
      </c>
      <c r="F5932" s="467">
        <f>'2019 Actual plus Potential'!E5931</f>
        <v>0</v>
      </c>
    </row>
    <row r="5933" spans="1:6">
      <c r="A5933" s="467">
        <v>9</v>
      </c>
      <c r="B5933" s="467">
        <v>5</v>
      </c>
      <c r="C5933" s="467">
        <v>3</v>
      </c>
      <c r="D5933" s="471">
        <v>24.691233518066575</v>
      </c>
      <c r="E5933" s="471">
        <v>66.527329499032462</v>
      </c>
      <c r="F5933" s="467">
        <f>'2019 Actual plus Potential'!E5932</f>
        <v>7</v>
      </c>
    </row>
    <row r="5934" spans="1:6">
      <c r="A5934" s="467">
        <v>9</v>
      </c>
      <c r="B5934" s="467">
        <v>5</v>
      </c>
      <c r="C5934" s="467">
        <v>4</v>
      </c>
      <c r="D5934" s="471">
        <v>56.86812097380534</v>
      </c>
      <c r="E5934" s="471">
        <v>49.410110298860467</v>
      </c>
      <c r="F5934" s="467">
        <f>'2019 Actual plus Potential'!E5933</f>
        <v>14</v>
      </c>
    </row>
    <row r="5935" spans="1:6">
      <c r="A5935" s="467">
        <v>9</v>
      </c>
      <c r="B5935" s="467">
        <v>5</v>
      </c>
      <c r="C5935" s="467">
        <v>5</v>
      </c>
      <c r="D5935" s="471">
        <v>122.95928360455659</v>
      </c>
      <c r="E5935" s="471">
        <v>14.373082240378414</v>
      </c>
      <c r="F5935" s="467">
        <f>'2019 Actual plus Potential'!E5934</f>
        <v>14</v>
      </c>
    </row>
    <row r="5936" spans="1:6">
      <c r="A5936" s="467">
        <v>9</v>
      </c>
      <c r="B5936" s="467">
        <v>5</v>
      </c>
      <c r="C5936" s="467">
        <v>6</v>
      </c>
      <c r="D5936" s="471">
        <v>124.16450132777918</v>
      </c>
      <c r="E5936" s="471">
        <v>8.6352702107073736</v>
      </c>
      <c r="F5936" s="467">
        <f>'2019 Actual plus Potential'!E5935</f>
        <v>15</v>
      </c>
    </row>
    <row r="5937" spans="1:6">
      <c r="A5937" s="467">
        <v>9</v>
      </c>
      <c r="B5937" s="467">
        <v>5</v>
      </c>
      <c r="C5937" s="467">
        <v>7</v>
      </c>
      <c r="D5937" s="471">
        <v>130.42847782428379</v>
      </c>
      <c r="E5937" s="471">
        <v>2.4891230918082132</v>
      </c>
      <c r="F5937" s="467">
        <f>'2019 Actual plus Potential'!E5936</f>
        <v>17</v>
      </c>
    </row>
    <row r="5938" spans="1:6">
      <c r="A5938" s="467">
        <v>9</v>
      </c>
      <c r="B5938" s="467">
        <v>5</v>
      </c>
      <c r="C5938" s="467">
        <v>8</v>
      </c>
      <c r="D5938" s="471">
        <v>56.169293016825506</v>
      </c>
      <c r="E5938" s="471">
        <v>0.55070479466781341</v>
      </c>
      <c r="F5938" s="467">
        <f>'2019 Actual plus Potential'!E5937</f>
        <v>14</v>
      </c>
    </row>
    <row r="5939" spans="1:6">
      <c r="A5939" s="467">
        <v>9</v>
      </c>
      <c r="B5939" s="467">
        <v>5</v>
      </c>
      <c r="C5939" s="467">
        <v>9</v>
      </c>
      <c r="D5939" s="471">
        <v>51.319129708309347</v>
      </c>
      <c r="E5939" s="471">
        <v>0.13689394753816383</v>
      </c>
      <c r="F5939" s="467">
        <f>'2019 Actual plus Potential'!E5938</f>
        <v>23</v>
      </c>
    </row>
    <row r="5940" spans="1:6">
      <c r="A5940" s="467">
        <v>9</v>
      </c>
      <c r="B5940" s="467">
        <v>5</v>
      </c>
      <c r="C5940" s="467">
        <v>10</v>
      </c>
      <c r="D5940" s="471">
        <v>67.254879813640471</v>
      </c>
      <c r="E5940" s="471">
        <v>1.9650148355192432</v>
      </c>
      <c r="F5940" s="467">
        <f>'2019 Actual plus Potential'!E5939</f>
        <v>14</v>
      </c>
    </row>
    <row r="5941" spans="1:6">
      <c r="A5941" s="467">
        <v>9</v>
      </c>
      <c r="B5941" s="467">
        <v>5</v>
      </c>
      <c r="C5941" s="467">
        <v>11</v>
      </c>
      <c r="D5941" s="471">
        <v>57.788570546918081</v>
      </c>
      <c r="E5941" s="471">
        <v>4.6356201892066222</v>
      </c>
      <c r="F5941" s="467">
        <f>'2019 Actual plus Potential'!E5940</f>
        <v>5</v>
      </c>
    </row>
    <row r="5942" spans="1:6">
      <c r="A5942" s="467">
        <v>9</v>
      </c>
      <c r="B5942" s="467">
        <v>5</v>
      </c>
      <c r="C5942" s="467">
        <v>12</v>
      </c>
      <c r="D5942" s="471">
        <v>60.597147061585567</v>
      </c>
      <c r="E5942" s="471">
        <v>3.8776188454095895</v>
      </c>
      <c r="F5942" s="467">
        <f>'2019 Actual plus Potential'!E5941</f>
        <v>0</v>
      </c>
    </row>
    <row r="5943" spans="1:6">
      <c r="A5943" s="467">
        <v>9</v>
      </c>
      <c r="B5943" s="467">
        <v>5</v>
      </c>
      <c r="C5943" s="467">
        <v>13</v>
      </c>
      <c r="D5943" s="471">
        <v>52.048065684227552</v>
      </c>
      <c r="E5943" s="471">
        <v>3.200971619006665</v>
      </c>
      <c r="F5943" s="467">
        <f>'2019 Actual plus Potential'!E5942</f>
        <v>1</v>
      </c>
    </row>
    <row r="5944" spans="1:6">
      <c r="A5944" s="467">
        <v>9</v>
      </c>
      <c r="B5944" s="467">
        <v>5</v>
      </c>
      <c r="C5944" s="467">
        <v>14</v>
      </c>
      <c r="D5944" s="471">
        <v>49.943506563101749</v>
      </c>
      <c r="E5944" s="471">
        <v>7.5878359492582241</v>
      </c>
      <c r="F5944" s="467">
        <f>'2019 Actual plus Potential'!E5943</f>
        <v>0</v>
      </c>
    </row>
    <row r="5945" spans="1:6">
      <c r="A5945" s="467">
        <v>9</v>
      </c>
      <c r="B5945" s="467">
        <v>5</v>
      </c>
      <c r="C5945" s="467">
        <v>15</v>
      </c>
      <c r="D5945" s="471">
        <v>44.865682344742915</v>
      </c>
      <c r="E5945" s="471">
        <v>2.6416620619221676</v>
      </c>
      <c r="F5945" s="467">
        <f>'2019 Actual plus Potential'!E5944</f>
        <v>2</v>
      </c>
    </row>
    <row r="5946" spans="1:6">
      <c r="A5946" s="467">
        <v>9</v>
      </c>
      <c r="B5946" s="467">
        <v>5</v>
      </c>
      <c r="C5946" s="467">
        <v>16</v>
      </c>
      <c r="D5946" s="471">
        <v>36.07648551726713</v>
      </c>
      <c r="E5946" s="471">
        <v>26.309452214577515</v>
      </c>
      <c r="F5946" s="467">
        <f>'2019 Actual plus Potential'!E5945</f>
        <v>18</v>
      </c>
    </row>
    <row r="5947" spans="1:6">
      <c r="A5947" s="467">
        <v>9</v>
      </c>
      <c r="B5947" s="467">
        <v>5</v>
      </c>
      <c r="C5947" s="467">
        <v>17</v>
      </c>
      <c r="D5947" s="471">
        <v>34.660770366443515</v>
      </c>
      <c r="E5947" s="471">
        <v>82.95538545474092</v>
      </c>
      <c r="F5947" s="467">
        <f>'2019 Actual plus Potential'!E5946</f>
        <v>18</v>
      </c>
    </row>
    <row r="5948" spans="1:6">
      <c r="A5948" s="467">
        <v>9</v>
      </c>
      <c r="B5948" s="467">
        <v>5</v>
      </c>
      <c r="C5948" s="467">
        <v>18</v>
      </c>
      <c r="D5948" s="471">
        <v>26.289896588240275</v>
      </c>
      <c r="E5948" s="471">
        <v>91.104877714470007</v>
      </c>
      <c r="F5948" s="467">
        <f>'2019 Actual plus Potential'!E5947</f>
        <v>9</v>
      </c>
    </row>
    <row r="5949" spans="1:6">
      <c r="A5949" s="467">
        <v>9</v>
      </c>
      <c r="B5949" s="467">
        <v>5</v>
      </c>
      <c r="C5949" s="467">
        <v>19</v>
      </c>
      <c r="D5949" s="471">
        <v>18.510711091095562</v>
      </c>
      <c r="E5949" s="471">
        <v>80.833138142334988</v>
      </c>
      <c r="F5949" s="467">
        <f>'2019 Actual plus Potential'!E5948</f>
        <v>9</v>
      </c>
    </row>
    <row r="5950" spans="1:6">
      <c r="A5950" s="467">
        <v>9</v>
      </c>
      <c r="B5950" s="467">
        <v>5</v>
      </c>
      <c r="C5950" s="467">
        <v>20</v>
      </c>
      <c r="D5950" s="471">
        <v>21.678363868713454</v>
      </c>
      <c r="E5950" s="471">
        <v>51.547220382713391</v>
      </c>
      <c r="F5950" s="467">
        <f>'2019 Actual plus Potential'!E5949</f>
        <v>21</v>
      </c>
    </row>
    <row r="5951" spans="1:6">
      <c r="A5951" s="467">
        <v>9</v>
      </c>
      <c r="B5951" s="467">
        <v>5</v>
      </c>
      <c r="C5951" s="467">
        <v>21</v>
      </c>
      <c r="D5951" s="471">
        <v>34.393789711785125</v>
      </c>
      <c r="E5951" s="471">
        <v>66.633715652547835</v>
      </c>
      <c r="F5951" s="467">
        <f>'2019 Actual plus Potential'!E5950</f>
        <v>16</v>
      </c>
    </row>
    <row r="5952" spans="1:6">
      <c r="A5952" s="467">
        <v>9</v>
      </c>
      <c r="B5952" s="467">
        <v>5</v>
      </c>
      <c r="C5952" s="467">
        <v>22</v>
      </c>
      <c r="D5952" s="471">
        <v>47.38879675176377</v>
      </c>
      <c r="E5952" s="471">
        <v>99.289571274994628</v>
      </c>
      <c r="F5952" s="467">
        <f>'2019 Actual plus Potential'!E5951</f>
        <v>11</v>
      </c>
    </row>
    <row r="5953" spans="1:6">
      <c r="A5953" s="467">
        <v>9</v>
      </c>
      <c r="B5953" s="467">
        <v>5</v>
      </c>
      <c r="C5953" s="467">
        <v>23</v>
      </c>
      <c r="D5953" s="471">
        <v>29.385751152749528</v>
      </c>
      <c r="E5953" s="471">
        <v>90.389900182756406</v>
      </c>
      <c r="F5953" s="467">
        <f>'2019 Actual plus Potential'!E5952</f>
        <v>7</v>
      </c>
    </row>
    <row r="5954" spans="1:6">
      <c r="A5954" s="467">
        <v>9</v>
      </c>
      <c r="B5954" s="467">
        <v>5</v>
      </c>
      <c r="C5954" s="467">
        <v>24</v>
      </c>
      <c r="D5954" s="471">
        <v>33.87568095313501</v>
      </c>
      <c r="E5954" s="471">
        <v>39.612414910771875</v>
      </c>
      <c r="F5954" s="467">
        <f>'2019 Actual plus Potential'!E5953</f>
        <v>10</v>
      </c>
    </row>
    <row r="5955" spans="1:6">
      <c r="A5955" s="467">
        <v>9</v>
      </c>
      <c r="B5955" s="467">
        <v>6</v>
      </c>
      <c r="C5955" s="467">
        <v>1</v>
      </c>
      <c r="D5955" s="471">
        <v>83.4591283077593</v>
      </c>
      <c r="E5955" s="471">
        <v>65.822521231993122</v>
      </c>
      <c r="F5955" s="467">
        <f>'2019 Actual plus Potential'!E5954</f>
        <v>73</v>
      </c>
    </row>
    <row r="5956" spans="1:6">
      <c r="A5956" s="467">
        <v>9</v>
      </c>
      <c r="B5956" s="467">
        <v>6</v>
      </c>
      <c r="C5956" s="467">
        <v>2</v>
      </c>
      <c r="D5956" s="471">
        <v>95.891165996407381</v>
      </c>
      <c r="E5956" s="471">
        <v>56.836020264459258</v>
      </c>
      <c r="F5956" s="467">
        <f>'2019 Actual plus Potential'!E5955</f>
        <v>87</v>
      </c>
    </row>
    <row r="5957" spans="1:6">
      <c r="A5957" s="467">
        <v>9</v>
      </c>
      <c r="B5957" s="467">
        <v>6</v>
      </c>
      <c r="C5957" s="467">
        <v>3</v>
      </c>
      <c r="D5957" s="471">
        <v>103.5718741995434</v>
      </c>
      <c r="E5957" s="471">
        <v>21.748928133734683</v>
      </c>
      <c r="F5957" s="467">
        <f>'2019 Actual plus Potential'!E5956</f>
        <v>27</v>
      </c>
    </row>
    <row r="5958" spans="1:6">
      <c r="A5958" s="467">
        <v>9</v>
      </c>
      <c r="B5958" s="467">
        <v>6</v>
      </c>
      <c r="C5958" s="467">
        <v>4</v>
      </c>
      <c r="D5958" s="471">
        <v>99.859652316433412</v>
      </c>
      <c r="E5958" s="471">
        <v>10.594809288325092</v>
      </c>
      <c r="F5958" s="467">
        <f>'2019 Actual plus Potential'!E5957</f>
        <v>12</v>
      </c>
    </row>
    <row r="5959" spans="1:6">
      <c r="A5959" s="467">
        <v>9</v>
      </c>
      <c r="B5959" s="467">
        <v>6</v>
      </c>
      <c r="C5959" s="467">
        <v>5</v>
      </c>
      <c r="D5959" s="471">
        <v>86.728643802176535</v>
      </c>
      <c r="E5959" s="471">
        <v>15.298485325736401</v>
      </c>
      <c r="F5959" s="467">
        <f>'2019 Actual plus Potential'!E5958</f>
        <v>10</v>
      </c>
    </row>
    <row r="5960" spans="1:6">
      <c r="A5960" s="467">
        <v>9</v>
      </c>
      <c r="B5960" s="467">
        <v>6</v>
      </c>
      <c r="C5960" s="467">
        <v>6</v>
      </c>
      <c r="D5960" s="471">
        <v>57.643573258077858</v>
      </c>
      <c r="E5960" s="471">
        <v>65.501798269189422</v>
      </c>
      <c r="F5960" s="467">
        <f>'2019 Actual plus Potential'!E5959</f>
        <v>1</v>
      </c>
    </row>
    <row r="5961" spans="1:6">
      <c r="A5961" s="467">
        <v>9</v>
      </c>
      <c r="B5961" s="467">
        <v>6</v>
      </c>
      <c r="C5961" s="467">
        <v>7</v>
      </c>
      <c r="D5961" s="471">
        <v>56.299840188739843</v>
      </c>
      <c r="E5961" s="471">
        <v>55.082213233713183</v>
      </c>
      <c r="F5961" s="467">
        <f>'2019 Actual plus Potential'!E5960</f>
        <v>4</v>
      </c>
    </row>
    <row r="5962" spans="1:6">
      <c r="A5962" s="467">
        <v>9</v>
      </c>
      <c r="B5962" s="467">
        <v>6</v>
      </c>
      <c r="C5962" s="467">
        <v>8</v>
      </c>
      <c r="D5962" s="471">
        <v>52.935650180035303</v>
      </c>
      <c r="E5962" s="471">
        <v>65.700490055901966</v>
      </c>
      <c r="F5962" s="467">
        <f>'2019 Actual plus Potential'!E5961</f>
        <v>17</v>
      </c>
    </row>
    <row r="5963" spans="1:6">
      <c r="A5963" s="467">
        <v>9</v>
      </c>
      <c r="B5963" s="467">
        <v>6</v>
      </c>
      <c r="C5963" s="467">
        <v>9</v>
      </c>
      <c r="D5963" s="471">
        <v>37.192356762483868</v>
      </c>
      <c r="E5963" s="471">
        <v>97.365233498172444</v>
      </c>
      <c r="F5963" s="467">
        <f>'2019 Actual plus Potential'!E5962</f>
        <v>5</v>
      </c>
    </row>
    <row r="5964" spans="1:6">
      <c r="A5964" s="467">
        <v>9</v>
      </c>
      <c r="B5964" s="467">
        <v>6</v>
      </c>
      <c r="C5964" s="467">
        <v>10</v>
      </c>
      <c r="D5964" s="471">
        <v>20.257393416426464</v>
      </c>
      <c r="E5964" s="471">
        <v>94.652386583530429</v>
      </c>
      <c r="F5964" s="467">
        <f>'2019 Actual plus Potential'!E5963</f>
        <v>4</v>
      </c>
    </row>
    <row r="5965" spans="1:6">
      <c r="A5965" s="467">
        <v>9</v>
      </c>
      <c r="B5965" s="467">
        <v>6</v>
      </c>
      <c r="C5965" s="467">
        <v>11</v>
      </c>
      <c r="D5965" s="471">
        <v>24.50407174923069</v>
      </c>
      <c r="E5965" s="471">
        <v>95.573096162115675</v>
      </c>
      <c r="F5965" s="467">
        <f>'2019 Actual plus Potential'!E5964</f>
        <v>19</v>
      </c>
    </row>
    <row r="5966" spans="1:6">
      <c r="A5966" s="467">
        <v>9</v>
      </c>
      <c r="B5966" s="467">
        <v>6</v>
      </c>
      <c r="C5966" s="467">
        <v>12</v>
      </c>
      <c r="D5966" s="471">
        <v>29.659294150803579</v>
      </c>
      <c r="E5966" s="471">
        <v>93.463364867770366</v>
      </c>
      <c r="F5966" s="467">
        <f>'2019 Actual plus Potential'!E5965</f>
        <v>24</v>
      </c>
    </row>
    <row r="5967" spans="1:6">
      <c r="A5967" s="467">
        <v>9</v>
      </c>
      <c r="B5967" s="467">
        <v>6</v>
      </c>
      <c r="C5967" s="467">
        <v>13</v>
      </c>
      <c r="D5967" s="471">
        <v>76.408473293138258</v>
      </c>
      <c r="E5967" s="471">
        <v>91.062636153515371</v>
      </c>
      <c r="F5967" s="467">
        <f>'2019 Actual plus Potential'!E5966</f>
        <v>12</v>
      </c>
    </row>
    <row r="5968" spans="1:6">
      <c r="A5968" s="467">
        <v>9</v>
      </c>
      <c r="B5968" s="467">
        <v>6</v>
      </c>
      <c r="C5968" s="467">
        <v>14</v>
      </c>
      <c r="D5968" s="471">
        <v>61.532614843565952</v>
      </c>
      <c r="E5968" s="471">
        <v>95.244550688024077</v>
      </c>
      <c r="F5968" s="467">
        <f>'2019 Actual plus Potential'!E5967</f>
        <v>9</v>
      </c>
    </row>
    <row r="5969" spans="1:6">
      <c r="A5969" s="467">
        <v>9</v>
      </c>
      <c r="B5969" s="467">
        <v>6</v>
      </c>
      <c r="C5969" s="467">
        <v>15</v>
      </c>
      <c r="D5969" s="471">
        <v>23.324687454576321</v>
      </c>
      <c r="E5969" s="471">
        <v>88.007163244463555</v>
      </c>
      <c r="F5969" s="467">
        <f>'2019 Actual plus Potential'!E5968</f>
        <v>6</v>
      </c>
    </row>
    <row r="5970" spans="1:6">
      <c r="A5970" s="467">
        <v>9</v>
      </c>
      <c r="B5970" s="467">
        <v>6</v>
      </c>
      <c r="C5970" s="467">
        <v>16</v>
      </c>
      <c r="D5970" s="471">
        <v>10.027004294039831</v>
      </c>
      <c r="E5970" s="471">
        <v>83.329301494302314</v>
      </c>
      <c r="F5970" s="467">
        <f>'2019 Actual plus Potential'!E5969</f>
        <v>2</v>
      </c>
    </row>
    <row r="5971" spans="1:6">
      <c r="A5971" s="467">
        <v>9</v>
      </c>
      <c r="B5971" s="467">
        <v>6</v>
      </c>
      <c r="C5971" s="467">
        <v>17</v>
      </c>
      <c r="D5971" s="471">
        <v>9.5051106386301942</v>
      </c>
      <c r="E5971" s="471">
        <v>43.658217748871209</v>
      </c>
      <c r="F5971" s="467">
        <f>'2019 Actual plus Potential'!E5970</f>
        <v>1</v>
      </c>
    </row>
    <row r="5972" spans="1:6">
      <c r="A5972" s="467">
        <v>9</v>
      </c>
      <c r="B5972" s="467">
        <v>6</v>
      </c>
      <c r="C5972" s="467">
        <v>18</v>
      </c>
      <c r="D5972" s="471">
        <v>19.132521104100089</v>
      </c>
      <c r="E5972" s="471">
        <v>18.152137443560523</v>
      </c>
      <c r="F5972" s="467">
        <f>'2019 Actual plus Potential'!E5971</f>
        <v>1</v>
      </c>
    </row>
    <row r="5973" spans="1:6">
      <c r="A5973" s="467">
        <v>9</v>
      </c>
      <c r="B5973" s="467">
        <v>6</v>
      </c>
      <c r="C5973" s="467">
        <v>19</v>
      </c>
      <c r="D5973" s="471">
        <v>6.9677950257046062</v>
      </c>
      <c r="E5973" s="471">
        <v>13.232560094603311</v>
      </c>
      <c r="F5973" s="467">
        <f>'2019 Actual plus Potential'!E5972</f>
        <v>0</v>
      </c>
    </row>
    <row r="5974" spans="1:6">
      <c r="A5974" s="467">
        <v>9</v>
      </c>
      <c r="B5974" s="467">
        <v>6</v>
      </c>
      <c r="C5974" s="467">
        <v>20</v>
      </c>
      <c r="D5974" s="471">
        <v>22.648960510705482</v>
      </c>
      <c r="E5974" s="471">
        <v>13.794216405074177</v>
      </c>
      <c r="F5974" s="467">
        <f>'2019 Actual plus Potential'!E5973</f>
        <v>2</v>
      </c>
    </row>
    <row r="5975" spans="1:6">
      <c r="A5975" s="467">
        <v>9</v>
      </c>
      <c r="B5975" s="467">
        <v>6</v>
      </c>
      <c r="C5975" s="467">
        <v>21</v>
      </c>
      <c r="D5975" s="471">
        <v>42.613316680963074</v>
      </c>
      <c r="E5975" s="471">
        <v>13.462541926467427</v>
      </c>
      <c r="F5975" s="467">
        <f>'2019 Actual plus Potential'!E5974</f>
        <v>0</v>
      </c>
    </row>
    <row r="5976" spans="1:6">
      <c r="A5976" s="467">
        <v>9</v>
      </c>
      <c r="B5976" s="467">
        <v>6</v>
      </c>
      <c r="C5976" s="467">
        <v>22</v>
      </c>
      <c r="D5976" s="471">
        <v>41.005262832284394</v>
      </c>
      <c r="E5976" s="471">
        <v>10.691026177166201</v>
      </c>
      <c r="F5976" s="467">
        <f>'2019 Actual plus Potential'!E5975</f>
        <v>3</v>
      </c>
    </row>
    <row r="5977" spans="1:6">
      <c r="A5977" s="467">
        <v>9</v>
      </c>
      <c r="B5977" s="467">
        <v>6</v>
      </c>
      <c r="C5977" s="467">
        <v>23</v>
      </c>
      <c r="D5977" s="471">
        <v>41.009542917312643</v>
      </c>
      <c r="E5977" s="471">
        <v>10.00890319286175</v>
      </c>
      <c r="F5977" s="467">
        <f>'2019 Actual plus Potential'!E5976</f>
        <v>4</v>
      </c>
    </row>
    <row r="5978" spans="1:6">
      <c r="A5978" s="467">
        <v>9</v>
      </c>
      <c r="B5978" s="467">
        <v>6</v>
      </c>
      <c r="C5978" s="467">
        <v>24</v>
      </c>
      <c r="D5978" s="471">
        <v>18.344976089025348</v>
      </c>
      <c r="E5978" s="471">
        <v>3.6664110406364223</v>
      </c>
      <c r="F5978" s="467">
        <f>'2019 Actual plus Potential'!E5977</f>
        <v>2</v>
      </c>
    </row>
    <row r="5979" spans="1:6">
      <c r="A5979" s="467">
        <v>9</v>
      </c>
      <c r="B5979" s="467">
        <v>7</v>
      </c>
      <c r="C5979" s="467">
        <v>1</v>
      </c>
      <c r="D5979" s="471">
        <v>21.763542402141958</v>
      </c>
      <c r="E5979" s="471">
        <v>0.63518791657708018</v>
      </c>
      <c r="F5979" s="467">
        <f>'2019 Actual plus Potential'!E5978</f>
        <v>4</v>
      </c>
    </row>
    <row r="5980" spans="1:6">
      <c r="A5980" s="467">
        <v>9</v>
      </c>
      <c r="B5980" s="467">
        <v>7</v>
      </c>
      <c r="C5980" s="467">
        <v>2</v>
      </c>
      <c r="D5980" s="471">
        <v>8.4666727734388925</v>
      </c>
      <c r="E5980" s="471">
        <v>0.76269485056976993</v>
      </c>
      <c r="F5980" s="467">
        <f>'2019 Actual plus Potential'!E5979</f>
        <v>7</v>
      </c>
    </row>
    <row r="5981" spans="1:6">
      <c r="A5981" s="467">
        <v>9</v>
      </c>
      <c r="B5981" s="467">
        <v>7</v>
      </c>
      <c r="C5981" s="467">
        <v>3</v>
      </c>
      <c r="D5981" s="471">
        <v>28.716619678440903</v>
      </c>
      <c r="E5981" s="471">
        <v>0</v>
      </c>
      <c r="F5981" s="467">
        <f>'2019 Actual plus Potential'!E5980</f>
        <v>5</v>
      </c>
    </row>
    <row r="5982" spans="1:6">
      <c r="A5982" s="467">
        <v>9</v>
      </c>
      <c r="B5982" s="467">
        <v>7</v>
      </c>
      <c r="C5982" s="467">
        <v>4</v>
      </c>
      <c r="D5982" s="471">
        <v>59.941409398596576</v>
      </c>
      <c r="E5982" s="471">
        <v>0.21511906041711459</v>
      </c>
      <c r="F5982" s="467">
        <f>'2019 Actual plus Potential'!E5981</f>
        <v>10</v>
      </c>
    </row>
    <row r="5983" spans="1:6">
      <c r="A5983" s="467">
        <v>9</v>
      </c>
      <c r="B5983" s="467">
        <v>7</v>
      </c>
      <c r="C5983" s="467">
        <v>5</v>
      </c>
      <c r="D5983" s="471">
        <v>81.210908374716922</v>
      </c>
      <c r="E5983" s="471">
        <v>15.32977537088798</v>
      </c>
      <c r="F5983" s="467">
        <f>'2019 Actual plus Potential'!E5982</f>
        <v>18</v>
      </c>
    </row>
    <row r="5984" spans="1:6">
      <c r="A5984" s="467">
        <v>9</v>
      </c>
      <c r="B5984" s="467">
        <v>7</v>
      </c>
      <c r="C5984" s="467">
        <v>6</v>
      </c>
      <c r="D5984" s="471">
        <v>78.46010788181799</v>
      </c>
      <c r="E5984" s="471">
        <v>45.566910503117604</v>
      </c>
      <c r="F5984" s="467">
        <f>'2019 Actual plus Potential'!E5983</f>
        <v>24</v>
      </c>
    </row>
    <row r="5985" spans="1:6">
      <c r="A5985" s="467">
        <v>9</v>
      </c>
      <c r="B5985" s="467">
        <v>7</v>
      </c>
      <c r="C5985" s="467">
        <v>7</v>
      </c>
      <c r="D5985" s="471">
        <v>85.152587709628492</v>
      </c>
      <c r="E5985" s="471">
        <v>22.435744624811875</v>
      </c>
      <c r="F5985" s="467">
        <f>'2019 Actual plus Potential'!E5984</f>
        <v>25</v>
      </c>
    </row>
    <row r="5986" spans="1:6">
      <c r="A5986" s="467">
        <v>9</v>
      </c>
      <c r="B5986" s="467">
        <v>7</v>
      </c>
      <c r="C5986" s="467">
        <v>8</v>
      </c>
      <c r="D5986" s="471">
        <v>31.977051507367761</v>
      </c>
      <c r="E5986" s="471">
        <v>4.0246820576220168</v>
      </c>
      <c r="F5986" s="467">
        <f>'2019 Actual plus Potential'!E5985</f>
        <v>22</v>
      </c>
    </row>
    <row r="5987" spans="1:6">
      <c r="A5987" s="467">
        <v>9</v>
      </c>
      <c r="B5987" s="467">
        <v>7</v>
      </c>
      <c r="C5987" s="467">
        <v>9</v>
      </c>
      <c r="D5987" s="471">
        <v>25.918273105244491</v>
      </c>
      <c r="E5987" s="471">
        <v>3.0171426037411311</v>
      </c>
      <c r="F5987" s="467">
        <f>'2019 Actual plus Potential'!E5986</f>
        <v>22</v>
      </c>
    </row>
    <row r="5988" spans="1:6">
      <c r="A5988" s="467">
        <v>9</v>
      </c>
      <c r="B5988" s="467">
        <v>7</v>
      </c>
      <c r="C5988" s="467">
        <v>10</v>
      </c>
      <c r="D5988" s="471">
        <v>51.924918844764946</v>
      </c>
      <c r="E5988" s="471">
        <v>9.6545434315201035</v>
      </c>
      <c r="F5988" s="467">
        <f>'2019 Actual plus Potential'!E5987</f>
        <v>11</v>
      </c>
    </row>
    <row r="5989" spans="1:6">
      <c r="A5989" s="467">
        <v>9</v>
      </c>
      <c r="B5989" s="467">
        <v>7</v>
      </c>
      <c r="C5989" s="467">
        <v>11</v>
      </c>
      <c r="D5989" s="471">
        <v>65.669748127745763</v>
      </c>
      <c r="E5989" s="471">
        <v>13.485227209202321</v>
      </c>
      <c r="F5989" s="467">
        <f>'2019 Actual plus Potential'!E5988</f>
        <v>13</v>
      </c>
    </row>
    <row r="5990" spans="1:6">
      <c r="A5990" s="467">
        <v>9</v>
      </c>
      <c r="B5990" s="467">
        <v>7</v>
      </c>
      <c r="C5990" s="467">
        <v>12</v>
      </c>
      <c r="D5990" s="471">
        <v>61.913291803400156</v>
      </c>
      <c r="E5990" s="471">
        <v>35.788771393248759</v>
      </c>
      <c r="F5990" s="467">
        <f>'2019 Actual plus Potential'!E5989</f>
        <v>5</v>
      </c>
    </row>
    <row r="5991" spans="1:6">
      <c r="A5991" s="467">
        <v>9</v>
      </c>
      <c r="B5991" s="467">
        <v>7</v>
      </c>
      <c r="C5991" s="467">
        <v>13</v>
      </c>
      <c r="D5991" s="471">
        <v>47.031865184966897</v>
      </c>
      <c r="E5991" s="471">
        <v>48.244556116964098</v>
      </c>
      <c r="F5991" s="467">
        <f>'2019 Actual plus Potential'!E5990</f>
        <v>1</v>
      </c>
    </row>
    <row r="5992" spans="1:6">
      <c r="A5992" s="467">
        <v>9</v>
      </c>
      <c r="B5992" s="467">
        <v>7</v>
      </c>
      <c r="C5992" s="467">
        <v>14</v>
      </c>
      <c r="D5992" s="471">
        <v>31.042059430190875</v>
      </c>
      <c r="E5992" s="471">
        <v>38.51413432595141</v>
      </c>
      <c r="F5992" s="467">
        <f>'2019 Actual plus Potential'!E5991</f>
        <v>1</v>
      </c>
    </row>
    <row r="5993" spans="1:6">
      <c r="A5993" s="467">
        <v>9</v>
      </c>
      <c r="B5993" s="467">
        <v>7</v>
      </c>
      <c r="C5993" s="467">
        <v>15</v>
      </c>
      <c r="D5993" s="471">
        <v>20.48808331082072</v>
      </c>
      <c r="E5993" s="471">
        <v>42.942457966028812</v>
      </c>
      <c r="F5993" s="467">
        <f>'2019 Actual plus Potential'!E5992</f>
        <v>1</v>
      </c>
    </row>
    <row r="5994" spans="1:6">
      <c r="A5994" s="467">
        <v>9</v>
      </c>
      <c r="B5994" s="467">
        <v>7</v>
      </c>
      <c r="C5994" s="467">
        <v>16</v>
      </c>
      <c r="D5994" s="471">
        <v>27.076851115266255</v>
      </c>
      <c r="E5994" s="471">
        <v>60.021346860890134</v>
      </c>
      <c r="F5994" s="467">
        <f>'2019 Actual plus Potential'!E5993</f>
        <v>1</v>
      </c>
    </row>
    <row r="5995" spans="1:6">
      <c r="A5995" s="467">
        <v>9</v>
      </c>
      <c r="B5995" s="467">
        <v>7</v>
      </c>
      <c r="C5995" s="467">
        <v>17</v>
      </c>
      <c r="D5995" s="471">
        <v>36.266838561484604</v>
      </c>
      <c r="E5995" s="471">
        <v>38.71517286605031</v>
      </c>
      <c r="F5995" s="467">
        <f>'2019 Actual plus Potential'!E5994</f>
        <v>2</v>
      </c>
    </row>
    <row r="5996" spans="1:6">
      <c r="A5996" s="467">
        <v>9</v>
      </c>
      <c r="B5996" s="467">
        <v>7</v>
      </c>
      <c r="C5996" s="467">
        <v>18</v>
      </c>
      <c r="D5996" s="471">
        <v>25.613798200752466</v>
      </c>
      <c r="E5996" s="471">
        <v>64.53728262739196</v>
      </c>
      <c r="F5996" s="467">
        <f>'2019 Actual plus Potential'!E5995</f>
        <v>4</v>
      </c>
    </row>
    <row r="5997" spans="1:6">
      <c r="A5997" s="467">
        <v>9</v>
      </c>
      <c r="B5997" s="467">
        <v>7</v>
      </c>
      <c r="C5997" s="467">
        <v>19</v>
      </c>
      <c r="D5997" s="471">
        <v>57.404011002488922</v>
      </c>
      <c r="E5997" s="471">
        <v>60.381964631262093</v>
      </c>
      <c r="F5997" s="467">
        <f>'2019 Actual plus Potential'!E5996</f>
        <v>13</v>
      </c>
    </row>
    <row r="5998" spans="1:6">
      <c r="A5998" s="467">
        <v>9</v>
      </c>
      <c r="B5998" s="467">
        <v>7</v>
      </c>
      <c r="C5998" s="467">
        <v>20</v>
      </c>
      <c r="D5998" s="471">
        <v>89.234022735412978</v>
      </c>
      <c r="E5998" s="471">
        <v>37.865648140184902</v>
      </c>
      <c r="F5998" s="467">
        <f>'2019 Actual plus Potential'!E5997</f>
        <v>13</v>
      </c>
    </row>
    <row r="5999" spans="1:6">
      <c r="A5999" s="467">
        <v>9</v>
      </c>
      <c r="B5999" s="467">
        <v>7</v>
      </c>
      <c r="C5999" s="467">
        <v>21</v>
      </c>
      <c r="D5999" s="471">
        <v>94.985183800360005</v>
      </c>
      <c r="E5999" s="471">
        <v>19.26919205547194</v>
      </c>
      <c r="F5999" s="467">
        <f>'2019 Actual plus Potential'!E5998</f>
        <v>23</v>
      </c>
    </row>
    <row r="6000" spans="1:6">
      <c r="A6000" s="467">
        <v>9</v>
      </c>
      <c r="B6000" s="467">
        <v>7</v>
      </c>
      <c r="C6000" s="467">
        <v>22</v>
      </c>
      <c r="D6000" s="471">
        <v>106.06980629812392</v>
      </c>
      <c r="E6000" s="471">
        <v>7.2976207804773159</v>
      </c>
      <c r="F6000" s="467">
        <f>'2019 Actual plus Potential'!E5999</f>
        <v>33</v>
      </c>
    </row>
    <row r="6001" spans="1:6">
      <c r="A6001" s="467">
        <v>9</v>
      </c>
      <c r="B6001" s="467">
        <v>7</v>
      </c>
      <c r="C6001" s="467">
        <v>23</v>
      </c>
      <c r="D6001" s="471">
        <v>128.01494060282022</v>
      </c>
      <c r="E6001" s="471">
        <v>1.7858793270264459</v>
      </c>
      <c r="F6001" s="467">
        <f>'2019 Actual plus Potential'!E6000</f>
        <v>37</v>
      </c>
    </row>
    <row r="6002" spans="1:6">
      <c r="A6002" s="467">
        <v>9</v>
      </c>
      <c r="B6002" s="467">
        <v>7</v>
      </c>
      <c r="C6002" s="467">
        <v>24</v>
      </c>
      <c r="D6002" s="471">
        <v>129.97209527657574</v>
      </c>
      <c r="E6002" s="471">
        <v>3.3636798537948827E-2</v>
      </c>
      <c r="F6002" s="467">
        <f>'2019 Actual plus Potential'!E6001</f>
        <v>27</v>
      </c>
    </row>
    <row r="6003" spans="1:6">
      <c r="A6003" s="467">
        <v>9</v>
      </c>
      <c r="B6003" s="467">
        <v>8</v>
      </c>
      <c r="C6003" s="467">
        <v>1</v>
      </c>
      <c r="D6003" s="471">
        <v>129.47185820873193</v>
      </c>
      <c r="E6003" s="471">
        <v>0.13141818963663729</v>
      </c>
      <c r="F6003" s="467">
        <f>'2019 Actual plus Potential'!E6002</f>
        <v>27</v>
      </c>
    </row>
    <row r="6004" spans="1:6">
      <c r="A6004" s="467">
        <v>9</v>
      </c>
      <c r="B6004" s="467">
        <v>8</v>
      </c>
      <c r="C6004" s="467">
        <v>2</v>
      </c>
      <c r="D6004" s="471">
        <v>123.43720293121839</v>
      </c>
      <c r="E6004" s="471">
        <v>8.6759472694044302</v>
      </c>
      <c r="F6004" s="467">
        <f>'2019 Actual plus Potential'!E6003</f>
        <v>21</v>
      </c>
    </row>
    <row r="6005" spans="1:6">
      <c r="A6005" s="467">
        <v>9</v>
      </c>
      <c r="B6005" s="467">
        <v>8</v>
      </c>
      <c r="C6005" s="467">
        <v>3</v>
      </c>
      <c r="D6005" s="471">
        <v>119.3496305391309</v>
      </c>
      <c r="E6005" s="471">
        <v>41.715888196086865</v>
      </c>
      <c r="F6005" s="467">
        <f>'2019 Actual plus Potential'!E6004</f>
        <v>17</v>
      </c>
    </row>
    <row r="6006" spans="1:6">
      <c r="A6006" s="467">
        <v>9</v>
      </c>
      <c r="B6006" s="467">
        <v>8</v>
      </c>
      <c r="C6006" s="467">
        <v>4</v>
      </c>
      <c r="D6006" s="471">
        <v>128.10511984130065</v>
      </c>
      <c r="E6006" s="471">
        <v>71.381197753171364</v>
      </c>
      <c r="F6006" s="467">
        <f>'2019 Actual plus Potential'!E6005</f>
        <v>73</v>
      </c>
    </row>
    <row r="6007" spans="1:6">
      <c r="A6007" s="467">
        <v>9</v>
      </c>
      <c r="B6007" s="467">
        <v>8</v>
      </c>
      <c r="C6007" s="467">
        <v>5</v>
      </c>
      <c r="D6007" s="471">
        <v>135.50433651298113</v>
      </c>
      <c r="E6007" s="471">
        <v>34.100673457321008</v>
      </c>
      <c r="F6007" s="467">
        <f>'2019 Actual plus Potential'!E6006</f>
        <v>87</v>
      </c>
    </row>
    <row r="6008" spans="1:6">
      <c r="A6008" s="467">
        <v>9</v>
      </c>
      <c r="B6008" s="467">
        <v>8</v>
      </c>
      <c r="C6008" s="467">
        <v>6</v>
      </c>
      <c r="D6008" s="471">
        <v>135.30024561421621</v>
      </c>
      <c r="E6008" s="471">
        <v>15.976697054396904</v>
      </c>
      <c r="F6008" s="467">
        <f>'2019 Actual plus Potential'!E6007</f>
        <v>95</v>
      </c>
    </row>
    <row r="6009" spans="1:6">
      <c r="A6009" s="467">
        <v>9</v>
      </c>
      <c r="B6009" s="467">
        <v>8</v>
      </c>
      <c r="C6009" s="467">
        <v>7</v>
      </c>
      <c r="D6009" s="471">
        <v>132.01639256088058</v>
      </c>
      <c r="E6009" s="471">
        <v>18.85851021285745</v>
      </c>
      <c r="F6009" s="467">
        <f>'2019 Actual plus Potential'!E6008</f>
        <v>61</v>
      </c>
    </row>
    <row r="6010" spans="1:6">
      <c r="A6010" s="467">
        <v>9</v>
      </c>
      <c r="B6010" s="467">
        <v>8</v>
      </c>
      <c r="C6010" s="467">
        <v>8</v>
      </c>
      <c r="D6010" s="471">
        <v>102.08676171138066</v>
      </c>
      <c r="E6010" s="471">
        <v>7.8553658353042364</v>
      </c>
      <c r="F6010" s="467">
        <f>'2019 Actual plus Potential'!E6009</f>
        <v>26</v>
      </c>
    </row>
    <row r="6011" spans="1:6">
      <c r="A6011" s="467">
        <v>9</v>
      </c>
      <c r="B6011" s="467">
        <v>8</v>
      </c>
      <c r="C6011" s="467">
        <v>9</v>
      </c>
      <c r="D6011" s="471">
        <v>79.233312063726018</v>
      </c>
      <c r="E6011" s="471">
        <v>5.6744496882390889</v>
      </c>
      <c r="F6011" s="467">
        <f>'2019 Actual plus Potential'!E6010</f>
        <v>22</v>
      </c>
    </row>
    <row r="6012" spans="1:6">
      <c r="A6012" s="467">
        <v>9</v>
      </c>
      <c r="B6012" s="467">
        <v>8</v>
      </c>
      <c r="C6012" s="467">
        <v>10</v>
      </c>
      <c r="D6012" s="471">
        <v>42.179071325696185</v>
      </c>
      <c r="E6012" s="471">
        <v>8.6720360137604828</v>
      </c>
      <c r="F6012" s="467">
        <f>'2019 Actual plus Potential'!E6011</f>
        <v>37</v>
      </c>
    </row>
    <row r="6013" spans="1:6">
      <c r="A6013" s="467">
        <v>9</v>
      </c>
      <c r="B6013" s="467">
        <v>8</v>
      </c>
      <c r="C6013" s="467">
        <v>11</v>
      </c>
      <c r="D6013" s="471">
        <v>43.161718149223177</v>
      </c>
      <c r="E6013" s="471">
        <v>19.708034938722854</v>
      </c>
      <c r="F6013" s="467">
        <f>'2019 Actual plus Potential'!E6012</f>
        <v>21</v>
      </c>
    </row>
    <row r="6014" spans="1:6">
      <c r="A6014" s="467">
        <v>9</v>
      </c>
      <c r="B6014" s="467">
        <v>8</v>
      </c>
      <c r="C6014" s="467">
        <v>12</v>
      </c>
      <c r="D6014" s="471">
        <v>56.456934622924585</v>
      </c>
      <c r="E6014" s="471">
        <v>50.739937217802627</v>
      </c>
      <c r="F6014" s="467">
        <f>'2019 Actual plus Potential'!E6013</f>
        <v>73</v>
      </c>
    </row>
    <row r="6015" spans="1:6">
      <c r="A6015" s="467">
        <v>9</v>
      </c>
      <c r="B6015" s="467">
        <v>8</v>
      </c>
      <c r="C6015" s="467">
        <v>13</v>
      </c>
      <c r="D6015" s="471">
        <v>72.681683200237529</v>
      </c>
      <c r="E6015" s="471">
        <v>42.454333261664161</v>
      </c>
      <c r="F6015" s="467">
        <f>'2019 Actual plus Potential'!E6014</f>
        <v>54</v>
      </c>
    </row>
    <row r="6016" spans="1:6">
      <c r="A6016" s="467">
        <v>9</v>
      </c>
      <c r="B6016" s="467">
        <v>8</v>
      </c>
      <c r="C6016" s="467">
        <v>14</v>
      </c>
      <c r="D6016" s="471">
        <v>88.614044280115237</v>
      </c>
      <c r="E6016" s="471">
        <v>46.122308804558173</v>
      </c>
      <c r="F6016" s="467">
        <f>'2019 Actual plus Potential'!E6015</f>
        <v>35</v>
      </c>
    </row>
    <row r="6017" spans="1:6">
      <c r="A6017" s="467">
        <v>9</v>
      </c>
      <c r="B6017" s="467">
        <v>8</v>
      </c>
      <c r="C6017" s="467">
        <v>15</v>
      </c>
      <c r="D6017" s="471">
        <v>107.35931763684734</v>
      </c>
      <c r="E6017" s="471">
        <v>27.643972640292407</v>
      </c>
      <c r="F6017" s="467">
        <f>'2019 Actual plus Potential'!E6016</f>
        <v>20</v>
      </c>
    </row>
    <row r="6018" spans="1:6">
      <c r="A6018" s="467">
        <v>9</v>
      </c>
      <c r="B6018" s="467">
        <v>8</v>
      </c>
      <c r="C6018" s="467">
        <v>16</v>
      </c>
      <c r="D6018" s="471">
        <v>88.552872722960174</v>
      </c>
      <c r="E6018" s="471">
        <v>24.30610707374758</v>
      </c>
      <c r="F6018" s="467">
        <f>'2019 Actual plus Potential'!E6017</f>
        <v>18</v>
      </c>
    </row>
    <row r="6019" spans="1:6">
      <c r="A6019" s="467">
        <v>9</v>
      </c>
      <c r="B6019" s="467">
        <v>8</v>
      </c>
      <c r="C6019" s="467">
        <v>17</v>
      </c>
      <c r="D6019" s="471">
        <v>96.942926656974365</v>
      </c>
      <c r="E6019" s="471">
        <v>20.667074822618794</v>
      </c>
      <c r="F6019" s="467">
        <f>'2019 Actual plus Potential'!E6018</f>
        <v>10</v>
      </c>
    </row>
    <row r="6020" spans="1:6">
      <c r="A6020" s="467">
        <v>9</v>
      </c>
      <c r="B6020" s="467">
        <v>8</v>
      </c>
      <c r="C6020" s="467">
        <v>18</v>
      </c>
      <c r="D6020" s="471">
        <v>77.242935207195615</v>
      </c>
      <c r="E6020" s="471">
        <v>11.269109761341646</v>
      </c>
      <c r="F6020" s="467">
        <f>'2019 Actual plus Potential'!E6019</f>
        <v>5</v>
      </c>
    </row>
    <row r="6021" spans="1:6">
      <c r="A6021" s="467">
        <v>9</v>
      </c>
      <c r="B6021" s="467">
        <v>8</v>
      </c>
      <c r="C6021" s="467">
        <v>19</v>
      </c>
      <c r="D6021" s="471">
        <v>122.98908963826592</v>
      </c>
      <c r="E6021" s="471">
        <v>2.0229014190496666</v>
      </c>
      <c r="F6021" s="467">
        <f>'2019 Actual plus Potential'!E6020</f>
        <v>15</v>
      </c>
    </row>
    <row r="6022" spans="1:6">
      <c r="A6022" s="467">
        <v>9</v>
      </c>
      <c r="B6022" s="467">
        <v>8</v>
      </c>
      <c r="C6022" s="467">
        <v>20</v>
      </c>
      <c r="D6022" s="471">
        <v>134.85486831932022</v>
      </c>
      <c r="E6022" s="471">
        <v>0.13767619866695335</v>
      </c>
      <c r="F6022" s="467">
        <f>'2019 Actual plus Potential'!E6021</f>
        <v>28</v>
      </c>
    </row>
    <row r="6023" spans="1:6">
      <c r="A6023" s="467">
        <v>9</v>
      </c>
      <c r="B6023" s="467">
        <v>8</v>
      </c>
      <c r="C6023" s="467">
        <v>21</v>
      </c>
      <c r="D6023" s="471">
        <v>121.82268306475707</v>
      </c>
      <c r="E6023" s="471">
        <v>0.83466195441840474</v>
      </c>
      <c r="F6023" s="467">
        <f>'2019 Actual plus Potential'!E6022</f>
        <v>33</v>
      </c>
    </row>
    <row r="6024" spans="1:6">
      <c r="A6024" s="467">
        <v>9</v>
      </c>
      <c r="B6024" s="467">
        <v>8</v>
      </c>
      <c r="C6024" s="467">
        <v>22</v>
      </c>
      <c r="D6024" s="471">
        <v>93.194160526223669</v>
      </c>
      <c r="E6024" s="471">
        <v>5.3341704472156524</v>
      </c>
      <c r="F6024" s="467">
        <f>'2019 Actual plus Potential'!E6023</f>
        <v>31</v>
      </c>
    </row>
    <row r="6025" spans="1:6">
      <c r="A6025" s="467">
        <v>9</v>
      </c>
      <c r="B6025" s="467">
        <v>8</v>
      </c>
      <c r="C6025" s="467">
        <v>23</v>
      </c>
      <c r="D6025" s="471">
        <v>58.110348956154652</v>
      </c>
      <c r="E6025" s="471">
        <v>13.6510644485057</v>
      </c>
      <c r="F6025" s="467">
        <f>'2019 Actual plus Potential'!E6024</f>
        <v>38</v>
      </c>
    </row>
    <row r="6026" spans="1:6">
      <c r="A6026" s="467">
        <v>9</v>
      </c>
      <c r="B6026" s="467">
        <v>8</v>
      </c>
      <c r="C6026" s="467">
        <v>24</v>
      </c>
      <c r="D6026" s="471">
        <v>80.806959717738607</v>
      </c>
      <c r="E6026" s="471">
        <v>26.722480810578372</v>
      </c>
      <c r="F6026" s="467">
        <f>'2019 Actual plus Potential'!E6025</f>
        <v>67</v>
      </c>
    </row>
    <row r="6027" spans="1:6">
      <c r="A6027" s="467">
        <v>9</v>
      </c>
      <c r="B6027" s="467">
        <v>9</v>
      </c>
      <c r="C6027" s="467">
        <v>1</v>
      </c>
      <c r="D6027" s="471">
        <v>28.265212213715749</v>
      </c>
      <c r="E6027" s="471">
        <v>42.969836755536456</v>
      </c>
      <c r="F6027" s="467">
        <f>'2019 Actual plus Potential'!E6026</f>
        <v>87</v>
      </c>
    </row>
    <row r="6028" spans="1:6">
      <c r="A6028" s="467">
        <v>9</v>
      </c>
      <c r="B6028" s="467">
        <v>9</v>
      </c>
      <c r="C6028" s="467">
        <v>2</v>
      </c>
      <c r="D6028" s="471">
        <v>9.9201314204875271</v>
      </c>
      <c r="E6028" s="471">
        <v>57.492328961513657</v>
      </c>
      <c r="F6028" s="467">
        <f>'2019 Actual plus Potential'!E6027</f>
        <v>96</v>
      </c>
    </row>
    <row r="6029" spans="1:6">
      <c r="A6029" s="467">
        <v>9</v>
      </c>
      <c r="B6029" s="467">
        <v>9</v>
      </c>
      <c r="C6029" s="467">
        <v>3</v>
      </c>
      <c r="D6029" s="471">
        <v>1.3008591920544754</v>
      </c>
      <c r="E6029" s="471">
        <v>35.898286551279298</v>
      </c>
      <c r="F6029" s="467">
        <f>'2019 Actual plus Potential'!E6028</f>
        <v>98</v>
      </c>
    </row>
    <row r="6030" spans="1:6">
      <c r="A6030" s="467">
        <v>9</v>
      </c>
      <c r="B6030" s="467">
        <v>9</v>
      </c>
      <c r="C6030" s="467">
        <v>4</v>
      </c>
      <c r="D6030" s="471">
        <v>3.7101000526271442</v>
      </c>
      <c r="E6030" s="471">
        <v>22.631307407009249</v>
      </c>
      <c r="F6030" s="467">
        <f>'2019 Actual plus Potential'!E6029</f>
        <v>97</v>
      </c>
    </row>
    <row r="6031" spans="1:6">
      <c r="A6031" s="467">
        <v>9</v>
      </c>
      <c r="B6031" s="467">
        <v>9</v>
      </c>
      <c r="C6031" s="467">
        <v>5</v>
      </c>
      <c r="D6031" s="471">
        <v>0</v>
      </c>
      <c r="E6031" s="471">
        <v>46.011229144270047</v>
      </c>
      <c r="F6031" s="467">
        <f>'2019 Actual plus Potential'!E6030</f>
        <v>97</v>
      </c>
    </row>
    <row r="6032" spans="1:6">
      <c r="A6032" s="467">
        <v>9</v>
      </c>
      <c r="B6032" s="467">
        <v>9</v>
      </c>
      <c r="C6032" s="467">
        <v>6</v>
      </c>
      <c r="D6032" s="471">
        <v>9.8644536602583516E-2</v>
      </c>
      <c r="E6032" s="471">
        <v>42.696048860460117</v>
      </c>
      <c r="F6032" s="467">
        <f>'2019 Actual plus Potential'!E6031</f>
        <v>93</v>
      </c>
    </row>
    <row r="6033" spans="1:6">
      <c r="A6033" s="467">
        <v>9</v>
      </c>
      <c r="B6033" s="467">
        <v>9</v>
      </c>
      <c r="C6033" s="467">
        <v>7</v>
      </c>
      <c r="D6033" s="471">
        <v>3.367610371514336E-2</v>
      </c>
      <c r="E6033" s="471">
        <v>23.574702268329393</v>
      </c>
      <c r="F6033" s="467">
        <f>'2019 Actual plus Potential'!E6032</f>
        <v>85</v>
      </c>
    </row>
    <row r="6034" spans="1:6">
      <c r="A6034" s="467">
        <v>9</v>
      </c>
      <c r="B6034" s="467">
        <v>9</v>
      </c>
      <c r="C6034" s="467">
        <v>8</v>
      </c>
      <c r="D6034" s="471">
        <v>0</v>
      </c>
      <c r="E6034" s="471">
        <v>51.266392227477951</v>
      </c>
      <c r="F6034" s="467">
        <f>'2019 Actual plus Potential'!E6033</f>
        <v>0</v>
      </c>
    </row>
    <row r="6035" spans="1:6">
      <c r="A6035" s="467">
        <v>9</v>
      </c>
      <c r="B6035" s="467">
        <v>9</v>
      </c>
      <c r="C6035" s="467">
        <v>9</v>
      </c>
      <c r="D6035" s="471">
        <v>0</v>
      </c>
      <c r="E6035" s="471">
        <v>82.500115297785413</v>
      </c>
      <c r="F6035" s="467">
        <f>'2019 Actual plus Potential'!E6034</f>
        <v>0</v>
      </c>
    </row>
    <row r="6036" spans="1:6">
      <c r="A6036" s="467">
        <v>9</v>
      </c>
      <c r="B6036" s="467">
        <v>9</v>
      </c>
      <c r="C6036" s="467">
        <v>10</v>
      </c>
      <c r="D6036" s="471">
        <v>0.18974148470188204</v>
      </c>
      <c r="E6036" s="471">
        <v>77.581320199957005</v>
      </c>
      <c r="F6036" s="467">
        <f>'2019 Actual plus Potential'!E6035</f>
        <v>0</v>
      </c>
    </row>
    <row r="6037" spans="1:6">
      <c r="A6037" s="467">
        <v>9</v>
      </c>
      <c r="B6037" s="467">
        <v>9</v>
      </c>
      <c r="C6037" s="467">
        <v>11</v>
      </c>
      <c r="D6037" s="471">
        <v>1.02384294434907</v>
      </c>
      <c r="E6037" s="471">
        <v>87.660625994409799</v>
      </c>
      <c r="F6037" s="467">
        <f>'2019 Actual plus Potential'!E6036</f>
        <v>0</v>
      </c>
    </row>
    <row r="6038" spans="1:6">
      <c r="A6038" s="467">
        <v>9</v>
      </c>
      <c r="B6038" s="467">
        <v>9</v>
      </c>
      <c r="C6038" s="467">
        <v>12</v>
      </c>
      <c r="D6038" s="471">
        <v>2.4784524991249071</v>
      </c>
      <c r="E6038" s="471">
        <v>77.528909374328094</v>
      </c>
      <c r="F6038" s="467">
        <f>'2019 Actual plus Potential'!E6037</f>
        <v>0</v>
      </c>
    </row>
    <row r="6039" spans="1:6">
      <c r="A6039" s="467">
        <v>9</v>
      </c>
      <c r="B6039" s="467">
        <v>9</v>
      </c>
      <c r="C6039" s="467">
        <v>13</v>
      </c>
      <c r="D6039" s="471">
        <v>3.6421597457194408</v>
      </c>
      <c r="E6039" s="471">
        <v>68.50486035261234</v>
      </c>
      <c r="F6039" s="467">
        <f>'2019 Actual plus Potential'!E6038</f>
        <v>0</v>
      </c>
    </row>
    <row r="6040" spans="1:6">
      <c r="A6040" s="467">
        <v>9</v>
      </c>
      <c r="B6040" s="467">
        <v>9</v>
      </c>
      <c r="C6040" s="467">
        <v>14</v>
      </c>
      <c r="D6040" s="471">
        <v>1.6736590930544113</v>
      </c>
      <c r="E6040" s="471">
        <v>57.719181788862613</v>
      </c>
      <c r="F6040" s="467">
        <f>'2019 Actual plus Potential'!E6039</f>
        <v>0</v>
      </c>
    </row>
    <row r="6041" spans="1:6">
      <c r="A6041" s="467">
        <v>9</v>
      </c>
      <c r="B6041" s="467">
        <v>9</v>
      </c>
      <c r="C6041" s="467">
        <v>15</v>
      </c>
      <c r="D6041" s="471">
        <v>1.361811045147497</v>
      </c>
      <c r="E6041" s="471">
        <v>37.192912169425931</v>
      </c>
      <c r="F6041" s="467">
        <f>'2019 Actual plus Potential'!E6040</f>
        <v>0</v>
      </c>
    </row>
    <row r="6042" spans="1:6">
      <c r="A6042" s="467">
        <v>9</v>
      </c>
      <c r="B6042" s="467">
        <v>9</v>
      </c>
      <c r="C6042" s="467">
        <v>16</v>
      </c>
      <c r="D6042" s="471">
        <v>1.6348387440805201</v>
      </c>
      <c r="E6042" s="471">
        <v>32.692621425499894</v>
      </c>
      <c r="F6042" s="467">
        <f>'2019 Actual plus Potential'!E6041</f>
        <v>0</v>
      </c>
    </row>
    <row r="6043" spans="1:6">
      <c r="A6043" s="467">
        <v>9</v>
      </c>
      <c r="B6043" s="467">
        <v>9</v>
      </c>
      <c r="C6043" s="467">
        <v>17</v>
      </c>
      <c r="D6043" s="471">
        <v>0.35728921422188492</v>
      </c>
      <c r="E6043" s="471">
        <v>31.562268544399053</v>
      </c>
      <c r="F6043" s="467">
        <f>'2019 Actual plus Potential'!E6042</f>
        <v>0</v>
      </c>
    </row>
    <row r="6044" spans="1:6">
      <c r="A6044" s="467">
        <v>9</v>
      </c>
      <c r="B6044" s="467">
        <v>9</v>
      </c>
      <c r="C6044" s="467">
        <v>18</v>
      </c>
      <c r="D6044" s="471">
        <v>2.0804001087191579E-2</v>
      </c>
      <c r="E6044" s="471">
        <v>38.152734304450654</v>
      </c>
      <c r="F6044" s="467">
        <f>'2019 Actual plus Potential'!E6043</f>
        <v>0</v>
      </c>
    </row>
    <row r="6045" spans="1:6">
      <c r="A6045" s="467">
        <v>9</v>
      </c>
      <c r="B6045" s="467">
        <v>9</v>
      </c>
      <c r="C6045" s="467">
        <v>19</v>
      </c>
      <c r="D6045" s="471">
        <v>0.67879730448734987</v>
      </c>
      <c r="E6045" s="471">
        <v>58.999726886691036</v>
      </c>
      <c r="F6045" s="467">
        <f>'2019 Actual plus Potential'!E6044</f>
        <v>0</v>
      </c>
    </row>
    <row r="6046" spans="1:6">
      <c r="A6046" s="467">
        <v>9</v>
      </c>
      <c r="B6046" s="467">
        <v>9</v>
      </c>
      <c r="C6046" s="467">
        <v>20</v>
      </c>
      <c r="D6046" s="471">
        <v>1.0113851142797887</v>
      </c>
      <c r="E6046" s="471">
        <v>11.062595463341218</v>
      </c>
      <c r="F6046" s="467">
        <f>'2019 Actual plus Potential'!E6045</f>
        <v>0</v>
      </c>
    </row>
    <row r="6047" spans="1:6">
      <c r="A6047" s="467">
        <v>9</v>
      </c>
      <c r="B6047" s="467">
        <v>9</v>
      </c>
      <c r="C6047" s="467">
        <v>21</v>
      </c>
      <c r="D6047" s="471">
        <v>7.3034465691349778E-3</v>
      </c>
      <c r="E6047" s="471">
        <v>1.77962131799613</v>
      </c>
      <c r="F6047" s="467">
        <f>'2019 Actual plus Potential'!E6046</f>
        <v>0</v>
      </c>
    </row>
    <row r="6048" spans="1:6">
      <c r="A6048" s="467">
        <v>9</v>
      </c>
      <c r="B6048" s="467">
        <v>9</v>
      </c>
      <c r="C6048" s="467">
        <v>22</v>
      </c>
      <c r="D6048" s="471">
        <v>7.2266263691246422E-3</v>
      </c>
      <c r="E6048" s="471">
        <v>0.57026107288755101</v>
      </c>
      <c r="F6048" s="467">
        <f>'2019 Actual plus Potential'!E6047</f>
        <v>0</v>
      </c>
    </row>
    <row r="6049" spans="1:6">
      <c r="A6049" s="467">
        <v>9</v>
      </c>
      <c r="B6049" s="467">
        <v>9</v>
      </c>
      <c r="C6049" s="467">
        <v>23</v>
      </c>
      <c r="D6049" s="471">
        <v>6.5933516457415076E-2</v>
      </c>
      <c r="E6049" s="471">
        <v>1.0693372930552569</v>
      </c>
      <c r="F6049" s="467">
        <f>'2019 Actual plus Potential'!E6048</f>
        <v>0</v>
      </c>
    </row>
    <row r="6050" spans="1:6">
      <c r="A6050" s="467">
        <v>9</v>
      </c>
      <c r="B6050" s="467">
        <v>9</v>
      </c>
      <c r="C6050" s="467">
        <v>24</v>
      </c>
      <c r="D6050" s="471">
        <v>0.42414514892591498</v>
      </c>
      <c r="E6050" s="471">
        <v>1.0177087185551494</v>
      </c>
      <c r="F6050" s="467">
        <f>'2019 Actual plus Potential'!E6049</f>
        <v>0</v>
      </c>
    </row>
    <row r="6051" spans="1:6">
      <c r="A6051" s="467">
        <v>9</v>
      </c>
      <c r="B6051" s="467">
        <v>10</v>
      </c>
      <c r="C6051" s="467">
        <v>1</v>
      </c>
      <c r="D6051" s="471">
        <v>0.89809475302420283</v>
      </c>
      <c r="E6051" s="471">
        <v>1.3986650182756397</v>
      </c>
      <c r="F6051" s="467">
        <f>'2019 Actual plus Potential'!E6050</f>
        <v>0</v>
      </c>
    </row>
    <row r="6052" spans="1:6">
      <c r="A6052" s="467">
        <v>9</v>
      </c>
      <c r="B6052" s="467">
        <v>10</v>
      </c>
      <c r="C6052" s="467">
        <v>2</v>
      </c>
      <c r="D6052" s="471">
        <v>0.9730130007819775</v>
      </c>
      <c r="E6052" s="471">
        <v>1.2805450978284239</v>
      </c>
      <c r="F6052" s="467">
        <f>'2019 Actual plus Potential'!E6051</f>
        <v>0</v>
      </c>
    </row>
    <row r="6053" spans="1:6">
      <c r="A6053" s="467">
        <v>9</v>
      </c>
      <c r="B6053" s="467">
        <v>10</v>
      </c>
      <c r="C6053" s="467">
        <v>3</v>
      </c>
      <c r="D6053" s="471">
        <v>0.46737561536156208</v>
      </c>
      <c r="E6053" s="471">
        <v>0.30507794022790796</v>
      </c>
      <c r="F6053" s="467">
        <f>'2019 Actual plus Potential'!E6052</f>
        <v>0</v>
      </c>
    </row>
    <row r="6054" spans="1:6">
      <c r="A6054" s="467">
        <v>9</v>
      </c>
      <c r="B6054" s="467">
        <v>10</v>
      </c>
      <c r="C6054" s="467">
        <v>4</v>
      </c>
      <c r="D6054" s="471">
        <v>0.14621899416861547</v>
      </c>
      <c r="E6054" s="471">
        <v>0.25032036121264245</v>
      </c>
      <c r="F6054" s="467">
        <f>'2019 Actual plus Potential'!E6053</f>
        <v>0</v>
      </c>
    </row>
    <row r="6055" spans="1:6">
      <c r="A6055" s="467">
        <v>9</v>
      </c>
      <c r="B6055" s="467">
        <v>10</v>
      </c>
      <c r="C6055" s="467">
        <v>5</v>
      </c>
      <c r="D6055" s="471">
        <v>0</v>
      </c>
      <c r="E6055" s="471">
        <v>0.14628096108363794</v>
      </c>
      <c r="F6055" s="467">
        <f>'2019 Actual plus Potential'!E6054</f>
        <v>0</v>
      </c>
    </row>
    <row r="6056" spans="1:6">
      <c r="A6056" s="467">
        <v>9</v>
      </c>
      <c r="B6056" s="467">
        <v>10</v>
      </c>
      <c r="C6056" s="467">
        <v>6</v>
      </c>
      <c r="D6056" s="471">
        <v>0</v>
      </c>
      <c r="E6056" s="471">
        <v>0.48186669533433674</v>
      </c>
      <c r="F6056" s="467">
        <f>'2019 Actual plus Potential'!E6055</f>
        <v>0</v>
      </c>
    </row>
    <row r="6057" spans="1:6">
      <c r="A6057" s="467">
        <v>9</v>
      </c>
      <c r="B6057" s="467">
        <v>10</v>
      </c>
      <c r="C6057" s="467">
        <v>7</v>
      </c>
      <c r="D6057" s="471">
        <v>0</v>
      </c>
      <c r="E6057" s="471">
        <v>1.1467801548054182</v>
      </c>
      <c r="F6057" s="467">
        <f>'2019 Actual plus Potential'!E6056</f>
        <v>0</v>
      </c>
    </row>
    <row r="6058" spans="1:6">
      <c r="A6058" s="467">
        <v>9</v>
      </c>
      <c r="B6058" s="467">
        <v>10</v>
      </c>
      <c r="C6058" s="467">
        <v>8</v>
      </c>
      <c r="D6058" s="471">
        <v>0</v>
      </c>
      <c r="E6058" s="471">
        <v>0.25110261234143194</v>
      </c>
      <c r="F6058" s="467">
        <f>'2019 Actual plus Potential'!E6057</f>
        <v>0</v>
      </c>
    </row>
    <row r="6059" spans="1:6">
      <c r="A6059" s="467">
        <v>9</v>
      </c>
      <c r="B6059" s="467">
        <v>10</v>
      </c>
      <c r="C6059" s="467">
        <v>9</v>
      </c>
      <c r="D6059" s="471">
        <v>0</v>
      </c>
      <c r="E6059" s="471">
        <v>0.97312040421414769</v>
      </c>
      <c r="F6059" s="467">
        <f>'2019 Actual plus Potential'!E6058</f>
        <v>0</v>
      </c>
    </row>
    <row r="6060" spans="1:6">
      <c r="A6060" s="467">
        <v>9</v>
      </c>
      <c r="B6060" s="467">
        <v>10</v>
      </c>
      <c r="C6060" s="467">
        <v>10</v>
      </c>
      <c r="D6060" s="471">
        <v>0</v>
      </c>
      <c r="E6060" s="471">
        <v>2.1824806493227262</v>
      </c>
      <c r="F6060" s="467">
        <f>'2019 Actual plus Potential'!E6059</f>
        <v>0</v>
      </c>
    </row>
    <row r="6061" spans="1:6">
      <c r="A6061" s="467">
        <v>9</v>
      </c>
      <c r="B6061" s="467">
        <v>10</v>
      </c>
      <c r="C6061" s="467">
        <v>11</v>
      </c>
      <c r="D6061" s="471">
        <v>0</v>
      </c>
      <c r="E6061" s="471">
        <v>1.2688113308965814</v>
      </c>
      <c r="F6061" s="467">
        <f>'2019 Actual plus Potential'!E6060</f>
        <v>0</v>
      </c>
    </row>
    <row r="6062" spans="1:6">
      <c r="A6062" s="467">
        <v>9</v>
      </c>
      <c r="B6062" s="467">
        <v>10</v>
      </c>
      <c r="C6062" s="467">
        <v>12</v>
      </c>
      <c r="D6062" s="471">
        <v>0</v>
      </c>
      <c r="E6062" s="471">
        <v>4.1428019780692322</v>
      </c>
      <c r="F6062" s="467">
        <f>'2019 Actual plus Potential'!E6061</f>
        <v>0</v>
      </c>
    </row>
    <row r="6063" spans="1:6">
      <c r="A6063" s="467">
        <v>9</v>
      </c>
      <c r="B6063" s="467">
        <v>10</v>
      </c>
      <c r="C6063" s="467">
        <v>13</v>
      </c>
      <c r="D6063" s="471">
        <v>0</v>
      </c>
      <c r="E6063" s="471">
        <v>5.9959549021715768</v>
      </c>
      <c r="F6063" s="467">
        <f>'2019 Actual plus Potential'!E6062</f>
        <v>0</v>
      </c>
    </row>
    <row r="6064" spans="1:6">
      <c r="A6064" s="467">
        <v>9</v>
      </c>
      <c r="B6064" s="467">
        <v>10</v>
      </c>
      <c r="C6064" s="467">
        <v>14</v>
      </c>
      <c r="D6064" s="471">
        <v>0</v>
      </c>
      <c r="E6064" s="471">
        <v>2.2474074930122554</v>
      </c>
      <c r="F6064" s="467">
        <f>'2019 Actual plus Potential'!E6063</f>
        <v>0</v>
      </c>
    </row>
    <row r="6065" spans="1:6">
      <c r="A6065" s="467">
        <v>9</v>
      </c>
      <c r="B6065" s="467">
        <v>10</v>
      </c>
      <c r="C6065" s="467">
        <v>15</v>
      </c>
      <c r="D6065" s="471">
        <v>0</v>
      </c>
      <c r="E6065" s="471">
        <v>5.3498154697914426</v>
      </c>
      <c r="F6065" s="467">
        <f>'2019 Actual plus Potential'!E6064</f>
        <v>0</v>
      </c>
    </row>
    <row r="6066" spans="1:6">
      <c r="A6066" s="467">
        <v>9</v>
      </c>
      <c r="B6066" s="467">
        <v>10</v>
      </c>
      <c r="C6066" s="467">
        <v>16</v>
      </c>
      <c r="D6066" s="471">
        <v>0</v>
      </c>
      <c r="E6066" s="471">
        <v>7.3680233820683725</v>
      </c>
      <c r="F6066" s="467">
        <f>'2019 Actual plus Potential'!E6065</f>
        <v>0</v>
      </c>
    </row>
    <row r="6067" spans="1:6">
      <c r="A6067" s="467">
        <v>9</v>
      </c>
      <c r="B6067" s="467">
        <v>10</v>
      </c>
      <c r="C6067" s="467">
        <v>17</v>
      </c>
      <c r="D6067" s="471">
        <v>0</v>
      </c>
      <c r="E6067" s="471">
        <v>13.932674854869923</v>
      </c>
      <c r="F6067" s="467">
        <f>'2019 Actual plus Potential'!E6066</f>
        <v>0</v>
      </c>
    </row>
    <row r="6068" spans="1:6">
      <c r="A6068" s="467">
        <v>9</v>
      </c>
      <c r="B6068" s="467">
        <v>10</v>
      </c>
      <c r="C6068" s="467">
        <v>18</v>
      </c>
      <c r="D6068" s="471">
        <v>0</v>
      </c>
      <c r="E6068" s="471">
        <v>35.483693453020855</v>
      </c>
      <c r="F6068" s="467">
        <f>'2019 Actual plus Potential'!E6067</f>
        <v>0</v>
      </c>
    </row>
    <row r="6069" spans="1:6">
      <c r="A6069" s="467">
        <v>9</v>
      </c>
      <c r="B6069" s="467">
        <v>10</v>
      </c>
      <c r="C6069" s="467">
        <v>19</v>
      </c>
      <c r="D6069" s="471">
        <v>0</v>
      </c>
      <c r="E6069" s="471">
        <v>65.515878789507624</v>
      </c>
      <c r="F6069" s="467">
        <f>'2019 Actual plus Potential'!E6068</f>
        <v>0</v>
      </c>
    </row>
    <row r="6070" spans="1:6">
      <c r="A6070" s="467">
        <v>9</v>
      </c>
      <c r="B6070" s="467">
        <v>10</v>
      </c>
      <c r="C6070" s="467">
        <v>20</v>
      </c>
      <c r="D6070" s="471">
        <v>0</v>
      </c>
      <c r="E6070" s="471">
        <v>70.084225381638362</v>
      </c>
      <c r="F6070" s="467">
        <f>'2019 Actual plus Potential'!E6069</f>
        <v>0</v>
      </c>
    </row>
    <row r="6071" spans="1:6">
      <c r="A6071" s="467">
        <v>9</v>
      </c>
      <c r="B6071" s="467">
        <v>10</v>
      </c>
      <c r="C6071" s="467">
        <v>21</v>
      </c>
      <c r="D6071" s="471">
        <v>0</v>
      </c>
      <c r="E6071" s="471">
        <v>58.374708234788223</v>
      </c>
      <c r="F6071" s="467">
        <f>'2019 Actual plus Potential'!E6070</f>
        <v>0</v>
      </c>
    </row>
    <row r="6072" spans="1:6">
      <c r="A6072" s="467">
        <v>9</v>
      </c>
      <c r="B6072" s="467">
        <v>10</v>
      </c>
      <c r="C6072" s="467">
        <v>22</v>
      </c>
      <c r="D6072" s="471">
        <v>1.1667716476172814</v>
      </c>
      <c r="E6072" s="471">
        <v>62.35245522468287</v>
      </c>
      <c r="F6072" s="467">
        <f>'2019 Actual plus Potential'!E6071</f>
        <v>0</v>
      </c>
    </row>
    <row r="6073" spans="1:6">
      <c r="A6073" s="467">
        <v>9</v>
      </c>
      <c r="B6073" s="467">
        <v>10</v>
      </c>
      <c r="C6073" s="467">
        <v>23</v>
      </c>
      <c r="D6073" s="471">
        <v>7.2441856245310952</v>
      </c>
      <c r="E6073" s="471">
        <v>64.84627182326382</v>
      </c>
      <c r="F6073" s="467">
        <f>'2019 Actual plus Potential'!E6072</f>
        <v>0</v>
      </c>
    </row>
    <row r="6074" spans="1:6">
      <c r="A6074" s="467">
        <v>9</v>
      </c>
      <c r="B6074" s="467">
        <v>10</v>
      </c>
      <c r="C6074" s="467">
        <v>24</v>
      </c>
      <c r="D6074" s="471">
        <v>15.759366395651069</v>
      </c>
      <c r="E6074" s="471">
        <v>49.278692109223833</v>
      </c>
      <c r="F6074" s="467">
        <f>'2019 Actual plus Potential'!E6073</f>
        <v>0</v>
      </c>
    </row>
    <row r="6075" spans="1:6">
      <c r="A6075" s="467">
        <v>9</v>
      </c>
      <c r="B6075" s="467">
        <v>11</v>
      </c>
      <c r="C6075" s="467">
        <v>1</v>
      </c>
      <c r="D6075" s="471">
        <v>22.011632384173033</v>
      </c>
      <c r="E6075" s="471">
        <v>67.440216566329823</v>
      </c>
      <c r="F6075" s="467">
        <f>'2019 Actual plus Potential'!E6074</f>
        <v>0</v>
      </c>
    </row>
    <row r="6076" spans="1:6">
      <c r="A6076" s="467">
        <v>9</v>
      </c>
      <c r="B6076" s="467">
        <v>11</v>
      </c>
      <c r="C6076" s="467">
        <v>2</v>
      </c>
      <c r="D6076" s="471">
        <v>29.789635181766563</v>
      </c>
      <c r="E6076" s="471">
        <v>52.601694904321654</v>
      </c>
      <c r="F6076" s="467">
        <f>'2019 Actual plus Potential'!E6075</f>
        <v>0</v>
      </c>
    </row>
    <row r="6077" spans="1:6">
      <c r="A6077" s="467">
        <v>9</v>
      </c>
      <c r="B6077" s="467">
        <v>11</v>
      </c>
      <c r="C6077" s="467">
        <v>3</v>
      </c>
      <c r="D6077" s="471">
        <v>46.181649567513787</v>
      </c>
      <c r="E6077" s="471">
        <v>18.129452160825629</v>
      </c>
      <c r="F6077" s="467">
        <f>'2019 Actual plus Potential'!E6076</f>
        <v>0</v>
      </c>
    </row>
    <row r="6078" spans="1:6">
      <c r="A6078" s="467">
        <v>9</v>
      </c>
      <c r="B6078" s="467">
        <v>11</v>
      </c>
      <c r="C6078" s="467">
        <v>4</v>
      </c>
      <c r="D6078" s="471">
        <v>54.379396360832146</v>
      </c>
      <c r="E6078" s="471">
        <v>18.220975542894003</v>
      </c>
      <c r="F6078" s="467">
        <f>'2019 Actual plus Potential'!E6077</f>
        <v>0</v>
      </c>
    </row>
    <row r="6079" spans="1:6">
      <c r="A6079" s="467">
        <v>9</v>
      </c>
      <c r="B6079" s="467">
        <v>11</v>
      </c>
      <c r="C6079" s="467">
        <v>5</v>
      </c>
      <c r="D6079" s="471">
        <v>60.224548829993566</v>
      </c>
      <c r="E6079" s="471">
        <v>14.114157116749086</v>
      </c>
      <c r="F6079" s="467">
        <f>'2019 Actual plus Potential'!E6078</f>
        <v>0</v>
      </c>
    </row>
    <row r="6080" spans="1:6">
      <c r="A6080" s="467">
        <v>9</v>
      </c>
      <c r="B6080" s="467">
        <v>11</v>
      </c>
      <c r="C6080" s="467">
        <v>6</v>
      </c>
      <c r="D6080" s="471">
        <v>64.938078693181069</v>
      </c>
      <c r="E6080" s="471">
        <v>7.3719346377123198</v>
      </c>
      <c r="F6080" s="467">
        <f>'2019 Actual plus Potential'!E6079</f>
        <v>0</v>
      </c>
    </row>
    <row r="6081" spans="1:6">
      <c r="A6081" s="467">
        <v>9</v>
      </c>
      <c r="B6081" s="467">
        <v>11</v>
      </c>
      <c r="C6081" s="467">
        <v>7</v>
      </c>
      <c r="D6081" s="471">
        <v>62.528355424160466</v>
      </c>
      <c r="E6081" s="471">
        <v>2.3123343367017846</v>
      </c>
      <c r="F6081" s="467">
        <f>'2019 Actual plus Potential'!E6080</f>
        <v>0</v>
      </c>
    </row>
    <row r="6082" spans="1:6">
      <c r="A6082" s="467">
        <v>9</v>
      </c>
      <c r="B6082" s="467">
        <v>11</v>
      </c>
      <c r="C6082" s="467">
        <v>8</v>
      </c>
      <c r="D6082" s="471">
        <v>32.700220593003955</v>
      </c>
      <c r="E6082" s="471">
        <v>1.5199139432380133</v>
      </c>
      <c r="F6082" s="467">
        <f>'2019 Actual plus Potential'!E6081</f>
        <v>0</v>
      </c>
    </row>
    <row r="6083" spans="1:6">
      <c r="A6083" s="467">
        <v>9</v>
      </c>
      <c r="B6083" s="467">
        <v>11</v>
      </c>
      <c r="C6083" s="467">
        <v>9</v>
      </c>
      <c r="D6083" s="471">
        <v>39.965558474798215</v>
      </c>
      <c r="E6083" s="471">
        <v>0.88629052891851212</v>
      </c>
      <c r="F6083" s="467">
        <f>'2019 Actual plus Potential'!E6082</f>
        <v>0</v>
      </c>
    </row>
    <row r="6084" spans="1:6">
      <c r="A6084" s="467">
        <v>9</v>
      </c>
      <c r="B6084" s="467">
        <v>11</v>
      </c>
      <c r="C6084" s="467">
        <v>10</v>
      </c>
      <c r="D6084" s="471">
        <v>63.59085793433735</v>
      </c>
      <c r="E6084" s="471">
        <v>0.91445156955493445</v>
      </c>
      <c r="F6084" s="467">
        <f>'2019 Actual plus Potential'!E6083</f>
        <v>0</v>
      </c>
    </row>
    <row r="6085" spans="1:6">
      <c r="A6085" s="467">
        <v>9</v>
      </c>
      <c r="B6085" s="467">
        <v>11</v>
      </c>
      <c r="C6085" s="467">
        <v>11</v>
      </c>
      <c r="D6085" s="471">
        <v>64.774164200550985</v>
      </c>
      <c r="E6085" s="471">
        <v>1.2367390346162117</v>
      </c>
      <c r="F6085" s="467">
        <f>'2019 Actual plus Potential'!E6084</f>
        <v>0</v>
      </c>
    </row>
    <row r="6086" spans="1:6">
      <c r="A6086" s="467">
        <v>9</v>
      </c>
      <c r="B6086" s="467">
        <v>11</v>
      </c>
      <c r="C6086" s="467">
        <v>12</v>
      </c>
      <c r="D6086" s="471">
        <v>65.268188047338839</v>
      </c>
      <c r="E6086" s="471">
        <v>1.0982805848204686</v>
      </c>
      <c r="F6086" s="467">
        <f>'2019 Actual plus Potential'!E6085</f>
        <v>0</v>
      </c>
    </row>
    <row r="6087" spans="1:6">
      <c r="A6087" s="467">
        <v>9</v>
      </c>
      <c r="B6087" s="467">
        <v>11</v>
      </c>
      <c r="C6087" s="467">
        <v>13</v>
      </c>
      <c r="D6087" s="471">
        <v>74.665749238740403</v>
      </c>
      <c r="E6087" s="471">
        <v>0.53740652547839174</v>
      </c>
      <c r="F6087" s="467">
        <f>'2019 Actual plus Potential'!E6086</f>
        <v>0</v>
      </c>
    </row>
    <row r="6088" spans="1:6">
      <c r="A6088" s="467">
        <v>9</v>
      </c>
      <c r="B6088" s="467">
        <v>11</v>
      </c>
      <c r="C6088" s="467">
        <v>14</v>
      </c>
      <c r="D6088" s="471">
        <v>84.272962459025834</v>
      </c>
      <c r="E6088" s="471">
        <v>0.40442383358417544</v>
      </c>
      <c r="F6088" s="467">
        <f>'2019 Actual plus Potential'!E6087</f>
        <v>0</v>
      </c>
    </row>
    <row r="6089" spans="1:6">
      <c r="A6089" s="467">
        <v>9</v>
      </c>
      <c r="B6089" s="467">
        <v>11</v>
      </c>
      <c r="C6089" s="467">
        <v>15</v>
      </c>
      <c r="D6089" s="471">
        <v>71.506265007699454</v>
      </c>
      <c r="E6089" s="471">
        <v>0.36531127714470008</v>
      </c>
      <c r="F6089" s="467">
        <f>'2019 Actual plus Potential'!E6088</f>
        <v>0</v>
      </c>
    </row>
    <row r="6090" spans="1:6">
      <c r="A6090" s="467">
        <v>9</v>
      </c>
      <c r="B6090" s="467">
        <v>11</v>
      </c>
      <c r="C6090" s="467">
        <v>16</v>
      </c>
      <c r="D6090" s="471">
        <v>81.497472201365724</v>
      </c>
      <c r="E6090" s="471">
        <v>0.68838099333476677</v>
      </c>
      <c r="F6090" s="467">
        <f>'2019 Actual plus Potential'!E6089</f>
        <v>0</v>
      </c>
    </row>
    <row r="6091" spans="1:6">
      <c r="A6091" s="467">
        <v>9</v>
      </c>
      <c r="B6091" s="467">
        <v>11</v>
      </c>
      <c r="C6091" s="467">
        <v>17</v>
      </c>
      <c r="D6091" s="471">
        <v>108.9805552579011</v>
      </c>
      <c r="E6091" s="471">
        <v>9.3870135454740909E-3</v>
      </c>
      <c r="F6091" s="467">
        <f>'2019 Actual plus Potential'!E6090</f>
        <v>1</v>
      </c>
    </row>
    <row r="6092" spans="1:6">
      <c r="A6092" s="467">
        <v>9</v>
      </c>
      <c r="B6092" s="467">
        <v>11</v>
      </c>
      <c r="C6092" s="467">
        <v>18</v>
      </c>
      <c r="D6092" s="471">
        <v>103.17778595602223</v>
      </c>
      <c r="E6092" s="471">
        <v>0.74548532573640069</v>
      </c>
      <c r="F6092" s="467">
        <f>'2019 Actual plus Potential'!E6091</f>
        <v>3</v>
      </c>
    </row>
    <row r="6093" spans="1:6">
      <c r="A6093" s="467">
        <v>9</v>
      </c>
      <c r="B6093" s="467">
        <v>11</v>
      </c>
      <c r="C6093" s="467">
        <v>19</v>
      </c>
      <c r="D6093" s="471">
        <v>109.67818172945184</v>
      </c>
      <c r="E6093" s="471">
        <v>6.8478263814233502</v>
      </c>
      <c r="F6093" s="467">
        <f>'2019 Actual plus Potential'!E6092</f>
        <v>0</v>
      </c>
    </row>
    <row r="6094" spans="1:6">
      <c r="A6094" s="467">
        <v>9</v>
      </c>
      <c r="B6094" s="467">
        <v>11</v>
      </c>
      <c r="C6094" s="467">
        <v>20</v>
      </c>
      <c r="D6094" s="471">
        <v>133.04809040516642</v>
      </c>
      <c r="E6094" s="471">
        <v>10.392988497097397</v>
      </c>
      <c r="F6094" s="467">
        <f>'2019 Actual plus Potential'!E6093</f>
        <v>0</v>
      </c>
    </row>
    <row r="6095" spans="1:6">
      <c r="A6095" s="467">
        <v>9</v>
      </c>
      <c r="B6095" s="467">
        <v>11</v>
      </c>
      <c r="C6095" s="467">
        <v>21</v>
      </c>
      <c r="D6095" s="471">
        <v>137.7452870917146</v>
      </c>
      <c r="E6095" s="471">
        <v>11.420866480326811</v>
      </c>
      <c r="F6095" s="467">
        <f>'2019 Actual plus Potential'!E6094</f>
        <v>2</v>
      </c>
    </row>
    <row r="6096" spans="1:6">
      <c r="A6096" s="467">
        <v>9</v>
      </c>
      <c r="B6096" s="467">
        <v>11</v>
      </c>
      <c r="C6096" s="467">
        <v>22</v>
      </c>
      <c r="D6096" s="471">
        <v>127.39136898512301</v>
      </c>
      <c r="E6096" s="471">
        <v>14.743087024295852</v>
      </c>
      <c r="F6096" s="467">
        <f>'2019 Actual plus Potential'!E6095</f>
        <v>4</v>
      </c>
    </row>
    <row r="6097" spans="1:6">
      <c r="A6097" s="467">
        <v>9</v>
      </c>
      <c r="B6097" s="467">
        <v>11</v>
      </c>
      <c r="C6097" s="467">
        <v>23</v>
      </c>
      <c r="D6097" s="471">
        <v>137.81800657086248</v>
      </c>
      <c r="E6097" s="471">
        <v>21.310085250483766</v>
      </c>
      <c r="F6097" s="467">
        <f>'2019 Actual plus Potential'!E6096</f>
        <v>4</v>
      </c>
    </row>
    <row r="6098" spans="1:6">
      <c r="A6098" s="467">
        <v>9</v>
      </c>
      <c r="B6098" s="467">
        <v>11</v>
      </c>
      <c r="C6098" s="467">
        <v>24</v>
      </c>
      <c r="D6098" s="471">
        <v>138.27501721636384</v>
      </c>
      <c r="E6098" s="471">
        <v>20.441004246398624</v>
      </c>
      <c r="F6098" s="467">
        <f>'2019 Actual plus Potential'!E6097</f>
        <v>1</v>
      </c>
    </row>
    <row r="6099" spans="1:6">
      <c r="A6099" s="467">
        <v>9</v>
      </c>
      <c r="B6099" s="467">
        <v>12</v>
      </c>
      <c r="C6099" s="467">
        <v>1</v>
      </c>
      <c r="D6099" s="471">
        <v>141.56771939858669</v>
      </c>
      <c r="E6099" s="471">
        <v>33.261317996129868</v>
      </c>
      <c r="F6099" s="467">
        <f>'2019 Actual plus Potential'!E6098</f>
        <v>2</v>
      </c>
    </row>
    <row r="6100" spans="1:6">
      <c r="A6100" s="467">
        <v>9</v>
      </c>
      <c r="B6100" s="467">
        <v>12</v>
      </c>
      <c r="C6100" s="467">
        <v>2</v>
      </c>
      <c r="D6100" s="471">
        <v>142.67025260300537</v>
      </c>
      <c r="E6100" s="471">
        <v>32.293673349817247</v>
      </c>
      <c r="F6100" s="467">
        <f>'2019 Actual plus Potential'!E6099</f>
        <v>8</v>
      </c>
    </row>
    <row r="6101" spans="1:6">
      <c r="A6101" s="467">
        <v>9</v>
      </c>
      <c r="B6101" s="467">
        <v>12</v>
      </c>
      <c r="C6101" s="467">
        <v>3</v>
      </c>
      <c r="D6101" s="471">
        <v>143.7123666740388</v>
      </c>
      <c r="E6101" s="471">
        <v>15.939931251343797</v>
      </c>
      <c r="F6101" s="467">
        <f>'2019 Actual plus Potential'!E6100</f>
        <v>14</v>
      </c>
    </row>
    <row r="6102" spans="1:6">
      <c r="A6102" s="467">
        <v>9</v>
      </c>
      <c r="B6102" s="467">
        <v>12</v>
      </c>
      <c r="C6102" s="467">
        <v>4</v>
      </c>
      <c r="D6102" s="471">
        <v>144</v>
      </c>
      <c r="E6102" s="471">
        <v>23.911852504837672</v>
      </c>
      <c r="F6102" s="467">
        <f>'2019 Actual plus Potential'!E6101</f>
        <v>16</v>
      </c>
    </row>
    <row r="6103" spans="1:6">
      <c r="A6103" s="467">
        <v>9</v>
      </c>
      <c r="B6103" s="467">
        <v>12</v>
      </c>
      <c r="C6103" s="467">
        <v>5</v>
      </c>
      <c r="D6103" s="471">
        <v>142.97606842449406</v>
      </c>
      <c r="E6103" s="471">
        <v>15.985301816813589</v>
      </c>
      <c r="F6103" s="467">
        <f>'2019 Actual plus Potential'!E6102</f>
        <v>26</v>
      </c>
    </row>
    <row r="6104" spans="1:6">
      <c r="A6104" s="467">
        <v>9</v>
      </c>
      <c r="B6104" s="467">
        <v>12</v>
      </c>
      <c r="C6104" s="467">
        <v>6</v>
      </c>
      <c r="D6104" s="471">
        <v>142.4538707903148</v>
      </c>
      <c r="E6104" s="471">
        <v>11.716557407009242</v>
      </c>
      <c r="F6104" s="467">
        <f>'2019 Actual plus Potential'!E6103</f>
        <v>37</v>
      </c>
    </row>
    <row r="6105" spans="1:6">
      <c r="A6105" s="467">
        <v>9</v>
      </c>
      <c r="B6105" s="467">
        <v>12</v>
      </c>
      <c r="C6105" s="467">
        <v>7</v>
      </c>
      <c r="D6105" s="471">
        <v>139.93702258343617</v>
      </c>
      <c r="E6105" s="471">
        <v>6.3401453988389598</v>
      </c>
      <c r="F6105" s="467">
        <f>'2019 Actual plus Potential'!E6104</f>
        <v>55</v>
      </c>
    </row>
    <row r="6106" spans="1:6">
      <c r="A6106" s="467">
        <v>9</v>
      </c>
      <c r="B6106" s="467">
        <v>12</v>
      </c>
      <c r="C6106" s="467">
        <v>8</v>
      </c>
      <c r="D6106" s="471">
        <v>139.70629297716837</v>
      </c>
      <c r="E6106" s="471">
        <v>4.1138586863040203</v>
      </c>
      <c r="F6106" s="467">
        <f>'2019 Actual plus Potential'!E6105</f>
        <v>49</v>
      </c>
    </row>
    <row r="6107" spans="1:6">
      <c r="A6107" s="467">
        <v>9</v>
      </c>
      <c r="B6107" s="467">
        <v>12</v>
      </c>
      <c r="C6107" s="467">
        <v>9</v>
      </c>
      <c r="D6107" s="471">
        <v>144</v>
      </c>
      <c r="E6107" s="471">
        <v>7.5143043431520109</v>
      </c>
      <c r="F6107" s="467">
        <f>'2019 Actual plus Potential'!E6106</f>
        <v>41</v>
      </c>
    </row>
    <row r="6108" spans="1:6">
      <c r="A6108" s="467">
        <v>9</v>
      </c>
      <c r="B6108" s="467">
        <v>12</v>
      </c>
      <c r="C6108" s="467">
        <v>10</v>
      </c>
      <c r="D6108" s="471">
        <v>133.27455471120271</v>
      </c>
      <c r="E6108" s="471">
        <v>10.610454310900883</v>
      </c>
      <c r="F6108" s="467">
        <f>'2019 Actual plus Potential'!E6107</f>
        <v>22</v>
      </c>
    </row>
    <row r="6109" spans="1:6">
      <c r="A6109" s="467">
        <v>9</v>
      </c>
      <c r="B6109" s="467">
        <v>12</v>
      </c>
      <c r="C6109" s="467">
        <v>11</v>
      </c>
      <c r="D6109" s="471">
        <v>105.53207658112065</v>
      </c>
      <c r="E6109" s="471">
        <v>14.506064932272629</v>
      </c>
      <c r="F6109" s="467">
        <f>'2019 Actual plus Potential'!E6108</f>
        <v>23</v>
      </c>
    </row>
    <row r="6110" spans="1:6">
      <c r="A6110" s="467">
        <v>9</v>
      </c>
      <c r="B6110" s="467">
        <v>12</v>
      </c>
      <c r="C6110" s="467">
        <v>12</v>
      </c>
      <c r="D6110" s="471">
        <v>107.94456436260917</v>
      </c>
      <c r="E6110" s="471">
        <v>12.10690072027521</v>
      </c>
      <c r="F6110" s="467">
        <f>'2019 Actual plus Potential'!E6109</f>
        <v>20</v>
      </c>
    </row>
    <row r="6111" spans="1:6">
      <c r="A6111" s="467">
        <v>9</v>
      </c>
      <c r="B6111" s="467">
        <v>12</v>
      </c>
      <c r="C6111" s="467">
        <v>13</v>
      </c>
      <c r="D6111" s="471">
        <v>118.42608912219983</v>
      </c>
      <c r="E6111" s="471">
        <v>18.507279456030961</v>
      </c>
      <c r="F6111" s="467">
        <f>'2019 Actual plus Potential'!E6110</f>
        <v>8</v>
      </c>
    </row>
    <row r="6112" spans="1:6">
      <c r="A6112" s="467">
        <v>9</v>
      </c>
      <c r="B6112" s="467">
        <v>12</v>
      </c>
      <c r="C6112" s="467">
        <v>14</v>
      </c>
      <c r="D6112" s="471">
        <v>124.11782567068782</v>
      </c>
      <c r="E6112" s="471">
        <v>14.838521662008169</v>
      </c>
      <c r="F6112" s="467">
        <f>'2019 Actual plus Potential'!E6111</f>
        <v>6</v>
      </c>
    </row>
    <row r="6113" spans="1:6">
      <c r="A6113" s="467">
        <v>9</v>
      </c>
      <c r="B6113" s="467">
        <v>12</v>
      </c>
      <c r="C6113" s="467">
        <v>15</v>
      </c>
      <c r="D6113" s="471">
        <v>121.16823952652544</v>
      </c>
      <c r="E6113" s="471">
        <v>11.573405450440765</v>
      </c>
      <c r="F6113" s="467">
        <f>'2019 Actual plus Potential'!E6112</f>
        <v>11</v>
      </c>
    </row>
    <row r="6114" spans="1:6">
      <c r="A6114" s="467">
        <v>9</v>
      </c>
      <c r="B6114" s="467">
        <v>12</v>
      </c>
      <c r="C6114" s="467">
        <v>16</v>
      </c>
      <c r="D6114" s="471">
        <v>126.06333734441056</v>
      </c>
      <c r="E6114" s="471">
        <v>5.6376838851859814</v>
      </c>
      <c r="F6114" s="467">
        <f>'2019 Actual plus Potential'!E6113</f>
        <v>14</v>
      </c>
    </row>
    <row r="6115" spans="1:6">
      <c r="A6115" s="467">
        <v>9</v>
      </c>
      <c r="B6115" s="467">
        <v>12</v>
      </c>
      <c r="C6115" s="467">
        <v>17</v>
      </c>
      <c r="D6115" s="471">
        <v>136.42314687057419</v>
      </c>
      <c r="E6115" s="471">
        <v>4.3493162760696622</v>
      </c>
      <c r="F6115" s="467">
        <f>'2019 Actual plus Potential'!E6114</f>
        <v>10</v>
      </c>
    </row>
    <row r="6116" spans="1:6">
      <c r="A6116" s="467">
        <v>9</v>
      </c>
      <c r="B6116" s="467">
        <v>12</v>
      </c>
      <c r="C6116" s="467">
        <v>18</v>
      </c>
      <c r="D6116" s="471">
        <v>134.43197804550206</v>
      </c>
      <c r="E6116" s="471">
        <v>3.5263880885831003</v>
      </c>
      <c r="F6116" s="467">
        <f>'2019 Actual plus Potential'!E6115</f>
        <v>8</v>
      </c>
    </row>
    <row r="6117" spans="1:6">
      <c r="A6117" s="467">
        <v>9</v>
      </c>
      <c r="B6117" s="467">
        <v>12</v>
      </c>
      <c r="C6117" s="467">
        <v>19</v>
      </c>
      <c r="D6117" s="471">
        <v>141.98191495888864</v>
      </c>
      <c r="E6117" s="471">
        <v>7.4204342076972694</v>
      </c>
      <c r="F6117" s="467">
        <f>'2019 Actual plus Potential'!E6116</f>
        <v>2</v>
      </c>
    </row>
    <row r="6118" spans="1:6">
      <c r="A6118" s="467">
        <v>9</v>
      </c>
      <c r="B6118" s="467">
        <v>12</v>
      </c>
      <c r="C6118" s="467">
        <v>20</v>
      </c>
      <c r="D6118" s="471">
        <v>144</v>
      </c>
      <c r="E6118" s="471">
        <v>12.91731288970114</v>
      </c>
      <c r="F6118" s="467">
        <f>'2019 Actual plus Potential'!E6117</f>
        <v>10</v>
      </c>
    </row>
    <row r="6119" spans="1:6">
      <c r="A6119" s="467">
        <v>9</v>
      </c>
      <c r="B6119" s="467">
        <v>12</v>
      </c>
      <c r="C6119" s="467">
        <v>21</v>
      </c>
      <c r="D6119" s="471">
        <v>144</v>
      </c>
      <c r="E6119" s="471">
        <v>18.956291603956139</v>
      </c>
      <c r="F6119" s="467">
        <f>'2019 Actual plus Potential'!E6118</f>
        <v>22</v>
      </c>
    </row>
    <row r="6120" spans="1:6">
      <c r="A6120" s="467">
        <v>9</v>
      </c>
      <c r="B6120" s="467">
        <v>12</v>
      </c>
      <c r="C6120" s="467">
        <v>22</v>
      </c>
      <c r="D6120" s="471">
        <v>144</v>
      </c>
      <c r="E6120" s="471">
        <v>26.222622339281873</v>
      </c>
      <c r="F6120" s="467">
        <f>'2019 Actual plus Potential'!E6119</f>
        <v>33</v>
      </c>
    </row>
    <row r="6121" spans="1:6">
      <c r="A6121" s="467">
        <v>9</v>
      </c>
      <c r="B6121" s="467">
        <v>12</v>
      </c>
      <c r="C6121" s="467">
        <v>23</v>
      </c>
      <c r="D6121" s="471">
        <v>138.7946451762671</v>
      </c>
      <c r="E6121" s="471">
        <v>35.443798645452596</v>
      </c>
      <c r="F6121" s="467">
        <f>'2019 Actual plus Potential'!E6120</f>
        <v>58</v>
      </c>
    </row>
    <row r="6122" spans="1:6">
      <c r="A6122" s="467">
        <v>9</v>
      </c>
      <c r="B6122" s="467">
        <v>12</v>
      </c>
      <c r="C6122" s="467">
        <v>24</v>
      </c>
      <c r="D6122" s="471">
        <v>137.29486522585393</v>
      </c>
      <c r="E6122" s="471">
        <v>62.173319716190065</v>
      </c>
      <c r="F6122" s="467">
        <f>'2019 Actual plus Potential'!E6121</f>
        <v>70</v>
      </c>
    </row>
    <row r="6123" spans="1:6">
      <c r="A6123" s="467">
        <v>9</v>
      </c>
      <c r="B6123" s="467">
        <v>13</v>
      </c>
      <c r="C6123" s="467">
        <v>1</v>
      </c>
      <c r="D6123" s="471">
        <v>141.00407194835597</v>
      </c>
      <c r="E6123" s="471">
        <v>65.243655396688879</v>
      </c>
      <c r="F6123" s="467">
        <f>'2019 Actual plus Potential'!E6122</f>
        <v>80</v>
      </c>
    </row>
    <row r="6124" spans="1:6">
      <c r="A6124" s="467">
        <v>9</v>
      </c>
      <c r="B6124" s="467">
        <v>13</v>
      </c>
      <c r="C6124" s="467">
        <v>2</v>
      </c>
      <c r="D6124" s="471">
        <v>137.86906536460742</v>
      </c>
      <c r="E6124" s="471">
        <v>58.4654493657278</v>
      </c>
      <c r="F6124" s="467">
        <f>'2019 Actual plus Potential'!E6123</f>
        <v>61</v>
      </c>
    </row>
    <row r="6125" spans="1:6">
      <c r="A6125" s="467">
        <v>9</v>
      </c>
      <c r="B6125" s="467">
        <v>13</v>
      </c>
      <c r="C6125" s="467">
        <v>3</v>
      </c>
      <c r="D6125" s="471">
        <v>113.61758094419065</v>
      </c>
      <c r="E6125" s="471">
        <v>62.23511755536444</v>
      </c>
      <c r="F6125" s="467">
        <f>'2019 Actual plus Potential'!E6124</f>
        <v>58</v>
      </c>
    </row>
    <row r="6126" spans="1:6">
      <c r="A6126" s="467">
        <v>9</v>
      </c>
      <c r="B6126" s="467">
        <v>13</v>
      </c>
      <c r="C6126" s="467">
        <v>4</v>
      </c>
      <c r="D6126" s="471">
        <v>113.5288816848003</v>
      </c>
      <c r="E6126" s="471">
        <v>66.376355031176089</v>
      </c>
      <c r="F6126" s="467">
        <f>'2019 Actual plus Potential'!E6125</f>
        <v>75</v>
      </c>
    </row>
    <row r="6127" spans="1:6">
      <c r="A6127" s="467">
        <v>9</v>
      </c>
      <c r="B6127" s="467">
        <v>13</v>
      </c>
      <c r="C6127" s="467">
        <v>5</v>
      </c>
      <c r="D6127" s="471">
        <v>102.63248457503759</v>
      </c>
      <c r="E6127" s="471">
        <v>65.869456299720497</v>
      </c>
      <c r="F6127" s="467">
        <f>'2019 Actual plus Potential'!E6126</f>
        <v>88</v>
      </c>
    </row>
    <row r="6128" spans="1:6">
      <c r="A6128" s="467">
        <v>9</v>
      </c>
      <c r="B6128" s="467">
        <v>13</v>
      </c>
      <c r="C6128" s="467">
        <v>6</v>
      </c>
      <c r="D6128" s="471">
        <v>127.5664851067814</v>
      </c>
      <c r="E6128" s="471">
        <v>91.375536605031172</v>
      </c>
      <c r="F6128" s="467">
        <f>'2019 Actual plus Potential'!E6127</f>
        <v>93</v>
      </c>
    </row>
    <row r="6129" spans="1:6">
      <c r="A6129" s="467">
        <v>9</v>
      </c>
      <c r="B6129" s="467">
        <v>13</v>
      </c>
      <c r="C6129" s="467">
        <v>7</v>
      </c>
      <c r="D6129" s="471">
        <v>130.94374062026753</v>
      </c>
      <c r="E6129" s="471">
        <v>74.32167974629111</v>
      </c>
      <c r="F6129" s="467">
        <f>'2019 Actual plus Potential'!E6128</f>
        <v>90</v>
      </c>
    </row>
    <row r="6130" spans="1:6">
      <c r="A6130" s="467">
        <v>9</v>
      </c>
      <c r="B6130" s="467">
        <v>13</v>
      </c>
      <c r="C6130" s="467">
        <v>8</v>
      </c>
      <c r="D6130" s="471">
        <v>71.403915671991513</v>
      </c>
      <c r="E6130" s="471">
        <v>35.846657976779184</v>
      </c>
      <c r="F6130" s="467">
        <f>'2019 Actual plus Potential'!E6129</f>
        <v>88</v>
      </c>
    </row>
    <row r="6131" spans="1:6">
      <c r="A6131" s="467">
        <v>9</v>
      </c>
      <c r="B6131" s="467">
        <v>13</v>
      </c>
      <c r="C6131" s="467">
        <v>9</v>
      </c>
      <c r="D6131" s="471">
        <v>48.723718861456469</v>
      </c>
      <c r="E6131" s="471">
        <v>39.333933508922811</v>
      </c>
      <c r="F6131" s="467">
        <f>'2019 Actual plus Potential'!E6130</f>
        <v>75</v>
      </c>
    </row>
    <row r="6132" spans="1:6">
      <c r="A6132" s="467">
        <v>9</v>
      </c>
      <c r="B6132" s="467">
        <v>13</v>
      </c>
      <c r="C6132" s="467">
        <v>10</v>
      </c>
      <c r="D6132" s="471">
        <v>39.226449478145511</v>
      </c>
      <c r="E6132" s="471">
        <v>54.741933992689745</v>
      </c>
      <c r="F6132" s="467">
        <f>'2019 Actual plus Potential'!E6131</f>
        <v>78</v>
      </c>
    </row>
    <row r="6133" spans="1:6">
      <c r="A6133" s="467">
        <v>9</v>
      </c>
      <c r="B6133" s="467">
        <v>13</v>
      </c>
      <c r="C6133" s="467">
        <v>11</v>
      </c>
      <c r="D6133" s="471">
        <v>36.850633835221544</v>
      </c>
      <c r="E6133" s="471">
        <v>56.651408998064937</v>
      </c>
      <c r="F6133" s="467">
        <f>'2019 Actual plus Potential'!E6132</f>
        <v>84</v>
      </c>
    </row>
    <row r="6134" spans="1:6">
      <c r="A6134" s="467">
        <v>9</v>
      </c>
      <c r="B6134" s="467">
        <v>13</v>
      </c>
      <c r="C6134" s="467">
        <v>12</v>
      </c>
      <c r="D6134" s="471">
        <v>18.223734456984548</v>
      </c>
      <c r="E6134" s="471">
        <v>37.894591431950118</v>
      </c>
      <c r="F6134" s="467">
        <f>'2019 Actual plus Potential'!E6133</f>
        <v>88</v>
      </c>
    </row>
    <row r="6135" spans="1:6">
      <c r="A6135" s="467">
        <v>9</v>
      </c>
      <c r="B6135" s="467">
        <v>13</v>
      </c>
      <c r="C6135" s="467">
        <v>13</v>
      </c>
      <c r="D6135" s="471">
        <v>8.5754798097914282</v>
      </c>
      <c r="E6135" s="471">
        <v>37.646617824123844</v>
      </c>
      <c r="F6135" s="467">
        <f>'2019 Actual plus Potential'!E6134</f>
        <v>89</v>
      </c>
    </row>
    <row r="6136" spans="1:6">
      <c r="A6136" s="467">
        <v>9</v>
      </c>
      <c r="B6136" s="467">
        <v>13</v>
      </c>
      <c r="C6136" s="467">
        <v>14</v>
      </c>
      <c r="D6136" s="471">
        <v>5.457284008284975</v>
      </c>
      <c r="E6136" s="471">
        <v>35.575999086218019</v>
      </c>
      <c r="F6136" s="467">
        <f>'2019 Actual plus Potential'!E6135</f>
        <v>95</v>
      </c>
    </row>
    <row r="6137" spans="1:6">
      <c r="A6137" s="467">
        <v>9</v>
      </c>
      <c r="B6137" s="467">
        <v>13</v>
      </c>
      <c r="C6137" s="467">
        <v>15</v>
      </c>
      <c r="D6137" s="471">
        <v>5.3032909766057461</v>
      </c>
      <c r="E6137" s="471">
        <v>12.05761889916147</v>
      </c>
      <c r="F6137" s="467">
        <f>'2019 Actual plus Potential'!E6136</f>
        <v>96</v>
      </c>
    </row>
    <row r="6138" spans="1:6">
      <c r="A6138" s="467">
        <v>9</v>
      </c>
      <c r="B6138" s="467">
        <v>13</v>
      </c>
      <c r="C6138" s="467">
        <v>16</v>
      </c>
      <c r="D6138" s="471">
        <v>5.4409294918968021</v>
      </c>
      <c r="E6138" s="471">
        <v>24.547040421414749</v>
      </c>
      <c r="F6138" s="467">
        <f>'2019 Actual plus Potential'!E6137</f>
        <v>93</v>
      </c>
    </row>
    <row r="6139" spans="1:6">
      <c r="A6139" s="467">
        <v>9</v>
      </c>
      <c r="B6139" s="467">
        <v>13</v>
      </c>
      <c r="C6139" s="467">
        <v>17</v>
      </c>
      <c r="D6139" s="471">
        <v>5.4726673446879328</v>
      </c>
      <c r="E6139" s="471">
        <v>55.312195065577299</v>
      </c>
      <c r="F6139" s="467">
        <f>'2019 Actual plus Potential'!E6138</f>
        <v>90</v>
      </c>
    </row>
    <row r="6140" spans="1:6">
      <c r="A6140" s="467">
        <v>9</v>
      </c>
      <c r="B6140" s="467">
        <v>13</v>
      </c>
      <c r="C6140" s="467">
        <v>18</v>
      </c>
      <c r="D6140" s="471">
        <v>0.33475128036725188</v>
      </c>
      <c r="E6140" s="471">
        <v>59.015371909266825</v>
      </c>
      <c r="F6140" s="467">
        <f>'2019 Actual plus Potential'!E6139</f>
        <v>66</v>
      </c>
    </row>
    <row r="6141" spans="1:6">
      <c r="A6141" s="467">
        <v>9</v>
      </c>
      <c r="B6141" s="467">
        <v>13</v>
      </c>
      <c r="C6141" s="467">
        <v>19</v>
      </c>
      <c r="D6141" s="471">
        <v>0.60376220151650051</v>
      </c>
      <c r="E6141" s="471">
        <v>76.331282896151379</v>
      </c>
      <c r="F6141" s="467">
        <f>'2019 Actual plus Potential'!E6140</f>
        <v>36</v>
      </c>
    </row>
    <row r="6142" spans="1:6">
      <c r="A6142" s="467">
        <v>9</v>
      </c>
      <c r="B6142" s="467">
        <v>13</v>
      </c>
      <c r="C6142" s="467">
        <v>20</v>
      </c>
      <c r="D6142" s="471">
        <v>3.1436803118526256E-3</v>
      </c>
      <c r="E6142" s="471">
        <v>79.027702537088786</v>
      </c>
      <c r="F6142" s="467">
        <f>'2019 Actual plus Potential'!E6141</f>
        <v>24</v>
      </c>
    </row>
    <row r="6143" spans="1:6">
      <c r="A6143" s="467">
        <v>9</v>
      </c>
      <c r="B6143" s="467">
        <v>13</v>
      </c>
      <c r="C6143" s="467">
        <v>21</v>
      </c>
      <c r="D6143" s="471">
        <v>0</v>
      </c>
      <c r="E6143" s="471">
        <v>83.160335250483769</v>
      </c>
      <c r="F6143" s="467">
        <f>'2019 Actual plus Potential'!E6142</f>
        <v>29</v>
      </c>
    </row>
    <row r="6144" spans="1:6">
      <c r="A6144" s="467">
        <v>9</v>
      </c>
      <c r="B6144" s="467">
        <v>13</v>
      </c>
      <c r="C6144" s="467">
        <v>22</v>
      </c>
      <c r="D6144" s="471">
        <v>0.11583348550240292</v>
      </c>
      <c r="E6144" s="471">
        <v>71.432826327671478</v>
      </c>
      <c r="F6144" s="467">
        <f>'2019 Actual plus Potential'!E6143</f>
        <v>3</v>
      </c>
    </row>
    <row r="6145" spans="1:6">
      <c r="A6145" s="467">
        <v>9</v>
      </c>
      <c r="B6145" s="467">
        <v>13</v>
      </c>
      <c r="C6145" s="467">
        <v>23</v>
      </c>
      <c r="D6145" s="471">
        <v>6.5652018693362786</v>
      </c>
      <c r="E6145" s="471">
        <v>74.482823478821771</v>
      </c>
      <c r="F6145" s="467">
        <f>'2019 Actual plus Potential'!E6144</f>
        <v>0</v>
      </c>
    </row>
    <row r="6146" spans="1:6">
      <c r="A6146" s="467">
        <v>9</v>
      </c>
      <c r="B6146" s="467">
        <v>13</v>
      </c>
      <c r="C6146" s="467">
        <v>24</v>
      </c>
      <c r="D6146" s="471">
        <v>11.840907935955279</v>
      </c>
      <c r="E6146" s="471">
        <v>76.467394592560751</v>
      </c>
      <c r="F6146" s="467">
        <f>'2019 Actual plus Potential'!E6145</f>
        <v>0</v>
      </c>
    </row>
    <row r="6147" spans="1:6">
      <c r="A6147" s="467">
        <v>9</v>
      </c>
      <c r="B6147" s="467">
        <v>14</v>
      </c>
      <c r="C6147" s="467">
        <v>1</v>
      </c>
      <c r="D6147" s="471">
        <v>7.3201354629302955</v>
      </c>
      <c r="E6147" s="471">
        <v>84.930569554934422</v>
      </c>
      <c r="F6147" s="467">
        <f>'2019 Actual plus Potential'!E6146</f>
        <v>11</v>
      </c>
    </row>
    <row r="6148" spans="1:6">
      <c r="A6148" s="467">
        <v>9</v>
      </c>
      <c r="B6148" s="467">
        <v>14</v>
      </c>
      <c r="C6148" s="467">
        <v>2</v>
      </c>
      <c r="D6148" s="471">
        <v>1.634797555526522E-3</v>
      </c>
      <c r="E6148" s="471">
        <v>76.174832670393471</v>
      </c>
      <c r="F6148" s="467">
        <f>'2019 Actual plus Potential'!E6147</f>
        <v>43</v>
      </c>
    </row>
    <row r="6149" spans="1:6">
      <c r="A6149" s="467">
        <v>9</v>
      </c>
      <c r="B6149" s="467">
        <v>14</v>
      </c>
      <c r="C6149" s="467">
        <v>3</v>
      </c>
      <c r="D6149" s="471">
        <v>1.4469458985752977E-2</v>
      </c>
      <c r="E6149" s="471">
        <v>93.36793023005805</v>
      </c>
      <c r="F6149" s="467">
        <f>'2019 Actual plus Potential'!E6148</f>
        <v>62</v>
      </c>
    </row>
    <row r="6150" spans="1:6">
      <c r="A6150" s="467">
        <v>9</v>
      </c>
      <c r="B6150" s="467">
        <v>14</v>
      </c>
      <c r="C6150" s="467">
        <v>4</v>
      </c>
      <c r="D6150" s="471">
        <v>1.3204333196402365</v>
      </c>
      <c r="E6150" s="471">
        <v>94.50375886906042</v>
      </c>
      <c r="F6150" s="467">
        <f>'2019 Actual plus Potential'!E6149</f>
        <v>50</v>
      </c>
    </row>
    <row r="6151" spans="1:6">
      <c r="A6151" s="467">
        <v>9</v>
      </c>
      <c r="B6151" s="467">
        <v>14</v>
      </c>
      <c r="C6151" s="467">
        <v>5</v>
      </c>
      <c r="D6151" s="471">
        <v>6.348958616281644</v>
      </c>
      <c r="E6151" s="471">
        <v>87.932067136099761</v>
      </c>
      <c r="F6151" s="467">
        <f>'2019 Actual plus Potential'!E6150</f>
        <v>36</v>
      </c>
    </row>
    <row r="6152" spans="1:6">
      <c r="A6152" s="467">
        <v>9</v>
      </c>
      <c r="B6152" s="467">
        <v>14</v>
      </c>
      <c r="C6152" s="467">
        <v>6</v>
      </c>
      <c r="D6152" s="471">
        <v>13.9499185574464</v>
      </c>
      <c r="E6152" s="471">
        <v>38.870058589550631</v>
      </c>
      <c r="F6152" s="467">
        <f>'2019 Actual plus Potential'!E6151</f>
        <v>48</v>
      </c>
    </row>
    <row r="6153" spans="1:6">
      <c r="A6153" s="467">
        <v>9</v>
      </c>
      <c r="B6153" s="467">
        <v>14</v>
      </c>
      <c r="C6153" s="467">
        <v>7</v>
      </c>
      <c r="D6153" s="471">
        <v>13.103909290128993</v>
      </c>
      <c r="E6153" s="471">
        <v>26.82182670393464</v>
      </c>
      <c r="F6153" s="467">
        <f>'2019 Actual plus Potential'!E6152</f>
        <v>44</v>
      </c>
    </row>
    <row r="6154" spans="1:6">
      <c r="A6154" s="467">
        <v>9</v>
      </c>
      <c r="B6154" s="467">
        <v>14</v>
      </c>
      <c r="C6154" s="467">
        <v>8</v>
      </c>
      <c r="D6154" s="471">
        <v>4.7125351096517001</v>
      </c>
      <c r="E6154" s="471">
        <v>13.583790851429802</v>
      </c>
      <c r="F6154" s="467">
        <f>'2019 Actual plus Potential'!E6153</f>
        <v>42</v>
      </c>
    </row>
    <row r="6155" spans="1:6">
      <c r="A6155" s="467">
        <v>9</v>
      </c>
      <c r="B6155" s="467">
        <v>14</v>
      </c>
      <c r="C6155" s="467">
        <v>9</v>
      </c>
      <c r="D6155" s="471">
        <v>2.9726195582743742</v>
      </c>
      <c r="E6155" s="471">
        <v>3.347252580090303</v>
      </c>
      <c r="F6155" s="467">
        <f>'2019 Actual plus Potential'!E6154</f>
        <v>26</v>
      </c>
    </row>
    <row r="6156" spans="1:6">
      <c r="A6156" s="467">
        <v>9</v>
      </c>
      <c r="B6156" s="467">
        <v>14</v>
      </c>
      <c r="C6156" s="467">
        <v>10</v>
      </c>
      <c r="D6156" s="471">
        <v>9.3799371602143093</v>
      </c>
      <c r="E6156" s="471">
        <v>0.29256192216727589</v>
      </c>
      <c r="F6156" s="467">
        <f>'2019 Actual plus Potential'!E6155</f>
        <v>25</v>
      </c>
    </row>
    <row r="6157" spans="1:6">
      <c r="A6157" s="467">
        <v>9</v>
      </c>
      <c r="B6157" s="467">
        <v>14</v>
      </c>
      <c r="C6157" s="467">
        <v>11</v>
      </c>
      <c r="D6157" s="471">
        <v>10.147864966456019</v>
      </c>
      <c r="E6157" s="471">
        <v>6.7273597075897654E-2</v>
      </c>
      <c r="F6157" s="467">
        <f>'2019 Actual plus Potential'!E6156</f>
        <v>29</v>
      </c>
    </row>
    <row r="6158" spans="1:6">
      <c r="A6158" s="467">
        <v>9</v>
      </c>
      <c r="B6158" s="467">
        <v>14</v>
      </c>
      <c r="C6158" s="467">
        <v>12</v>
      </c>
      <c r="D6158" s="471">
        <v>18.445972292142883</v>
      </c>
      <c r="E6158" s="471">
        <v>0.61563163835734258</v>
      </c>
      <c r="F6158" s="467">
        <f>'2019 Actual plus Potential'!E6157</f>
        <v>24</v>
      </c>
    </row>
    <row r="6159" spans="1:6">
      <c r="A6159" s="467">
        <v>9</v>
      </c>
      <c r="B6159" s="467">
        <v>14</v>
      </c>
      <c r="C6159" s="467">
        <v>13</v>
      </c>
      <c r="D6159" s="471">
        <v>20.208741421764952</v>
      </c>
      <c r="E6159" s="471">
        <v>0.78929138894861328</v>
      </c>
      <c r="F6159" s="467">
        <f>'2019 Actual plus Potential'!E6158</f>
        <v>26</v>
      </c>
    </row>
    <row r="6160" spans="1:6">
      <c r="A6160" s="467">
        <v>9</v>
      </c>
      <c r="B6160" s="467">
        <v>14</v>
      </c>
      <c r="C6160" s="467">
        <v>14</v>
      </c>
      <c r="D6160" s="471">
        <v>17.783997839040445</v>
      </c>
      <c r="E6160" s="471">
        <v>0.9817251666308322</v>
      </c>
      <c r="F6160" s="467">
        <f>'2019 Actual plus Potential'!E6159</f>
        <v>17</v>
      </c>
    </row>
    <row r="6161" spans="1:6">
      <c r="A6161" s="467">
        <v>9</v>
      </c>
      <c r="B6161" s="467">
        <v>14</v>
      </c>
      <c r="C6161" s="467">
        <v>15</v>
      </c>
      <c r="D6161" s="471">
        <v>11.744060593909028</v>
      </c>
      <c r="E6161" s="471">
        <v>5.932592560739625</v>
      </c>
      <c r="F6161" s="467">
        <f>'2019 Actual plus Potential'!E6160</f>
        <v>21</v>
      </c>
    </row>
    <row r="6162" spans="1:6">
      <c r="A6162" s="467">
        <v>9</v>
      </c>
      <c r="B6162" s="467">
        <v>14</v>
      </c>
      <c r="C6162" s="467">
        <v>16</v>
      </c>
      <c r="D6162" s="471">
        <v>7.7392891045637313</v>
      </c>
      <c r="E6162" s="471">
        <v>15.620772790797679</v>
      </c>
      <c r="F6162" s="467">
        <f>'2019 Actual plus Potential'!E6161</f>
        <v>32</v>
      </c>
    </row>
    <row r="6163" spans="1:6">
      <c r="A6163" s="467">
        <v>9</v>
      </c>
      <c r="B6163" s="467">
        <v>14</v>
      </c>
      <c r="C6163" s="467">
        <v>17</v>
      </c>
      <c r="D6163" s="471">
        <v>5.1661321907750191</v>
      </c>
      <c r="E6163" s="471">
        <v>20.558341915717051</v>
      </c>
      <c r="F6163" s="467">
        <f>'2019 Actual plus Potential'!E6162</f>
        <v>35</v>
      </c>
    </row>
    <row r="6164" spans="1:6">
      <c r="A6164" s="467">
        <v>9</v>
      </c>
      <c r="B6164" s="467">
        <v>14</v>
      </c>
      <c r="C6164" s="467">
        <v>18</v>
      </c>
      <c r="D6164" s="471">
        <v>9.5456715423428466</v>
      </c>
      <c r="E6164" s="471">
        <v>55.4686452913352</v>
      </c>
      <c r="F6164" s="467">
        <f>'2019 Actual plus Potential'!E6163</f>
        <v>35</v>
      </c>
    </row>
    <row r="6165" spans="1:6">
      <c r="A6165" s="467">
        <v>9</v>
      </c>
      <c r="B6165" s="467">
        <v>14</v>
      </c>
      <c r="C6165" s="467">
        <v>19</v>
      </c>
      <c r="D6165" s="471">
        <v>25.770493540425559</v>
      </c>
      <c r="E6165" s="471">
        <v>79.568238067082348</v>
      </c>
      <c r="F6165" s="467">
        <f>'2019 Actual plus Potential'!E6164</f>
        <v>24</v>
      </c>
    </row>
    <row r="6166" spans="1:6">
      <c r="A6166" s="467">
        <v>9</v>
      </c>
      <c r="B6166" s="467">
        <v>14</v>
      </c>
      <c r="C6166" s="467">
        <v>20</v>
      </c>
      <c r="D6166" s="471">
        <v>62.682769967122454</v>
      </c>
      <c r="E6166" s="471">
        <v>86.696110352612365</v>
      </c>
      <c r="F6166" s="467">
        <f>'2019 Actual plus Potential'!E6165</f>
        <v>13</v>
      </c>
    </row>
    <row r="6167" spans="1:6">
      <c r="A6167" s="467">
        <v>9</v>
      </c>
      <c r="B6167" s="467">
        <v>14</v>
      </c>
      <c r="C6167" s="467">
        <v>21</v>
      </c>
      <c r="D6167" s="471">
        <v>52.399517009926477</v>
      </c>
      <c r="E6167" s="471">
        <v>96.629135185981511</v>
      </c>
      <c r="F6167" s="467">
        <f>'2019 Actual plus Potential'!E6166</f>
        <v>7</v>
      </c>
    </row>
    <row r="6168" spans="1:6">
      <c r="A6168" s="467">
        <v>9</v>
      </c>
      <c r="B6168" s="467">
        <v>14</v>
      </c>
      <c r="C6168" s="467">
        <v>22</v>
      </c>
      <c r="D6168" s="471">
        <v>46.093585567531981</v>
      </c>
      <c r="E6168" s="471">
        <v>95.223429907546759</v>
      </c>
      <c r="F6168" s="467">
        <f>'2019 Actual plus Potential'!E6167</f>
        <v>5</v>
      </c>
    </row>
    <row r="6169" spans="1:6">
      <c r="A6169" s="467">
        <v>9</v>
      </c>
      <c r="B6169" s="467">
        <v>14</v>
      </c>
      <c r="C6169" s="467">
        <v>23</v>
      </c>
      <c r="D6169" s="471">
        <v>45.890129281654893</v>
      </c>
      <c r="E6169" s="471">
        <v>95.930584927972461</v>
      </c>
      <c r="F6169" s="467">
        <f>'2019 Actual plus Potential'!E6168</f>
        <v>0</v>
      </c>
    </row>
    <row r="6170" spans="1:6">
      <c r="A6170" s="467">
        <v>9</v>
      </c>
      <c r="B6170" s="467">
        <v>14</v>
      </c>
      <c r="C6170" s="467">
        <v>24</v>
      </c>
      <c r="D6170" s="471">
        <v>28.104315656728737</v>
      </c>
      <c r="E6170" s="471">
        <v>86.53340211782411</v>
      </c>
      <c r="F6170" s="467">
        <f>'2019 Actual plus Potential'!E6169</f>
        <v>0</v>
      </c>
    </row>
    <row r="6171" spans="1:6">
      <c r="A6171" s="467">
        <v>9</v>
      </c>
      <c r="B6171" s="467">
        <v>15</v>
      </c>
      <c r="C6171" s="467">
        <v>1</v>
      </c>
      <c r="D6171" s="471">
        <v>43.892222109161061</v>
      </c>
      <c r="E6171" s="471">
        <v>99.665051816813587</v>
      </c>
      <c r="F6171" s="467">
        <f>'2019 Actual plus Potential'!E6170</f>
        <v>1</v>
      </c>
    </row>
    <row r="6172" spans="1:6">
      <c r="A6172" s="467">
        <v>9</v>
      </c>
      <c r="B6172" s="467">
        <v>15</v>
      </c>
      <c r="C6172" s="467">
        <v>2</v>
      </c>
      <c r="D6172" s="471">
        <v>61.070806077989623</v>
      </c>
      <c r="E6172" s="471">
        <v>99.57900419264675</v>
      </c>
      <c r="F6172" s="467">
        <f>'2019 Actual plus Potential'!E6171</f>
        <v>5</v>
      </c>
    </row>
    <row r="6173" spans="1:6">
      <c r="A6173" s="467">
        <v>9</v>
      </c>
      <c r="B6173" s="467">
        <v>15</v>
      </c>
      <c r="C6173" s="467">
        <v>3</v>
      </c>
      <c r="D6173" s="471">
        <v>65.263169273092899</v>
      </c>
      <c r="E6173" s="471">
        <v>98.920348742205974</v>
      </c>
      <c r="F6173" s="467">
        <f>'2019 Actual plus Potential'!E6172</f>
        <v>13</v>
      </c>
    </row>
    <row r="6174" spans="1:6">
      <c r="A6174" s="467">
        <v>9</v>
      </c>
      <c r="B6174" s="467">
        <v>15</v>
      </c>
      <c r="C6174" s="467">
        <v>4</v>
      </c>
      <c r="D6174" s="471">
        <v>58.499446086611869</v>
      </c>
      <c r="E6174" s="471">
        <v>89.807905342937005</v>
      </c>
      <c r="F6174" s="467">
        <f>'2019 Actual plus Potential'!E6173</f>
        <v>21</v>
      </c>
    </row>
    <row r="6175" spans="1:6">
      <c r="A6175" s="467">
        <v>9</v>
      </c>
      <c r="B6175" s="467">
        <v>15</v>
      </c>
      <c r="C6175" s="467">
        <v>5</v>
      </c>
      <c r="D6175" s="471">
        <v>43.989149328458481</v>
      </c>
      <c r="E6175" s="471">
        <v>38.68779407654268</v>
      </c>
      <c r="F6175" s="467">
        <f>'2019 Actual plus Potential'!E6174</f>
        <v>21</v>
      </c>
    </row>
    <row r="6176" spans="1:6">
      <c r="A6176" s="467">
        <v>9</v>
      </c>
      <c r="B6176" s="467">
        <v>15</v>
      </c>
      <c r="C6176" s="467">
        <v>6</v>
      </c>
      <c r="D6176" s="471">
        <v>47.274452556747498</v>
      </c>
      <c r="E6176" s="471">
        <v>1.7858793270264459</v>
      </c>
      <c r="F6176" s="467">
        <f>'2019 Actual plus Potential'!E6175</f>
        <v>29</v>
      </c>
    </row>
    <row r="6177" spans="1:6">
      <c r="A6177" s="467">
        <v>9</v>
      </c>
      <c r="B6177" s="467">
        <v>15</v>
      </c>
      <c r="C6177" s="467">
        <v>7</v>
      </c>
      <c r="D6177" s="471">
        <v>50.889149384641584</v>
      </c>
      <c r="E6177" s="471">
        <v>1.9548455708449797</v>
      </c>
      <c r="F6177" s="467">
        <f>'2019 Actual plus Potential'!E6176</f>
        <v>33</v>
      </c>
    </row>
    <row r="6178" spans="1:6">
      <c r="A6178" s="467">
        <v>9</v>
      </c>
      <c r="B6178" s="467">
        <v>15</v>
      </c>
      <c r="C6178" s="467">
        <v>8</v>
      </c>
      <c r="D6178" s="471">
        <v>7.446836908289562</v>
      </c>
      <c r="E6178" s="471">
        <v>14.773594818318642</v>
      </c>
      <c r="F6178" s="467">
        <f>'2019 Actual plus Potential'!E6177</f>
        <v>34</v>
      </c>
    </row>
    <row r="6179" spans="1:6">
      <c r="A6179" s="467">
        <v>9</v>
      </c>
      <c r="B6179" s="467">
        <v>15</v>
      </c>
      <c r="C6179" s="467">
        <v>9</v>
      </c>
      <c r="D6179" s="471">
        <v>10.332417851516187</v>
      </c>
      <c r="E6179" s="471">
        <v>24.414839980649322</v>
      </c>
      <c r="F6179" s="467">
        <f>'2019 Actual plus Potential'!E6178</f>
        <v>23</v>
      </c>
    </row>
    <row r="6180" spans="1:6">
      <c r="A6180" s="467">
        <v>9</v>
      </c>
      <c r="B6180" s="467">
        <v>15</v>
      </c>
      <c r="C6180" s="467">
        <v>10</v>
      </c>
      <c r="D6180" s="471">
        <v>18.008612127755868</v>
      </c>
      <c r="E6180" s="471">
        <v>26.770198129434529</v>
      </c>
      <c r="F6180" s="467">
        <f>'2019 Actual plus Potential'!E6179</f>
        <v>30</v>
      </c>
    </row>
    <row r="6181" spans="1:6">
      <c r="A6181" s="467">
        <v>9</v>
      </c>
      <c r="B6181" s="467">
        <v>15</v>
      </c>
      <c r="C6181" s="467">
        <v>11</v>
      </c>
      <c r="D6181" s="471">
        <v>11.515144627234601</v>
      </c>
      <c r="E6181" s="471">
        <v>74.7261035798753</v>
      </c>
      <c r="F6181" s="467">
        <f>'2019 Actual plus Potential'!E6180</f>
        <v>29</v>
      </c>
    </row>
    <row r="6182" spans="1:6">
      <c r="A6182" s="467">
        <v>9</v>
      </c>
      <c r="B6182" s="467">
        <v>15</v>
      </c>
      <c r="C6182" s="467">
        <v>12</v>
      </c>
      <c r="D6182" s="471">
        <v>3.8743035316858947</v>
      </c>
      <c r="E6182" s="471">
        <v>99.633761771662009</v>
      </c>
      <c r="F6182" s="467">
        <f>'2019 Actual plus Potential'!E6181</f>
        <v>29</v>
      </c>
    </row>
    <row r="6183" spans="1:6">
      <c r="A6183" s="467">
        <v>9</v>
      </c>
      <c r="B6183" s="467">
        <v>15</v>
      </c>
      <c r="C6183" s="467">
        <v>13</v>
      </c>
      <c r="D6183" s="471">
        <v>3.8111922503438791</v>
      </c>
      <c r="E6183" s="471">
        <v>99.834018060632133</v>
      </c>
      <c r="F6183" s="467">
        <f>'2019 Actual plus Potential'!E6182</f>
        <v>44</v>
      </c>
    </row>
    <row r="6184" spans="1:6">
      <c r="A6184" s="467">
        <v>9</v>
      </c>
      <c r="B6184" s="467">
        <v>15</v>
      </c>
      <c r="C6184" s="467">
        <v>14</v>
      </c>
      <c r="D6184" s="471">
        <v>1.3935263373506497</v>
      </c>
      <c r="E6184" s="471">
        <v>96.747255106428725</v>
      </c>
      <c r="F6184" s="467">
        <f>'2019 Actual plus Potential'!E6183</f>
        <v>54</v>
      </c>
    </row>
    <row r="6185" spans="1:6">
      <c r="A6185" s="467">
        <v>9</v>
      </c>
      <c r="B6185" s="467">
        <v>15</v>
      </c>
      <c r="C6185" s="467">
        <v>15</v>
      </c>
      <c r="D6185" s="471">
        <v>0.87428351315309838</v>
      </c>
      <c r="E6185" s="471">
        <v>92.328318479896794</v>
      </c>
      <c r="F6185" s="467">
        <f>'2019 Actual plus Potential'!E6184</f>
        <v>64</v>
      </c>
    </row>
    <row r="6186" spans="1:6">
      <c r="A6186" s="467">
        <v>9</v>
      </c>
      <c r="B6186" s="467">
        <v>15</v>
      </c>
      <c r="C6186" s="467">
        <v>16</v>
      </c>
      <c r="D6186" s="471">
        <v>0.44465846696300143</v>
      </c>
      <c r="E6186" s="471">
        <v>77.468676037411313</v>
      </c>
      <c r="F6186" s="467">
        <f>'2019 Actual plus Potential'!E6185</f>
        <v>43</v>
      </c>
    </row>
    <row r="6187" spans="1:6">
      <c r="A6187" s="467">
        <v>9</v>
      </c>
      <c r="B6187" s="467">
        <v>15</v>
      </c>
      <c r="C6187" s="467">
        <v>17</v>
      </c>
      <c r="D6187" s="471">
        <v>0.42530835303141212</v>
      </c>
      <c r="E6187" s="471">
        <v>44.255857611266393</v>
      </c>
      <c r="F6187" s="467">
        <f>'2019 Actual plus Potential'!E6186</f>
        <v>31</v>
      </c>
    </row>
    <row r="6188" spans="1:6">
      <c r="A6188" s="467">
        <v>9</v>
      </c>
      <c r="B6188" s="467">
        <v>15</v>
      </c>
      <c r="C6188" s="467">
        <v>18</v>
      </c>
      <c r="D6188" s="471">
        <v>0.18359526851287072</v>
      </c>
      <c r="E6188" s="471">
        <v>21.541631584605462</v>
      </c>
      <c r="F6188" s="467">
        <f>'2019 Actual plus Potential'!E6187</f>
        <v>66</v>
      </c>
    </row>
    <row r="6189" spans="1:6">
      <c r="A6189" s="467">
        <v>9</v>
      </c>
      <c r="B6189" s="467">
        <v>15</v>
      </c>
      <c r="C6189" s="467">
        <v>19</v>
      </c>
      <c r="D6189" s="471">
        <v>0.81852526195961595</v>
      </c>
      <c r="E6189" s="471">
        <v>20.979975274134588</v>
      </c>
      <c r="F6189" s="467">
        <f>'2019 Actual plus Potential'!E6188</f>
        <v>67</v>
      </c>
    </row>
    <row r="6190" spans="1:6">
      <c r="A6190" s="467">
        <v>9</v>
      </c>
      <c r="B6190" s="467">
        <v>15</v>
      </c>
      <c r="C6190" s="467">
        <v>20</v>
      </c>
      <c r="D6190" s="471">
        <v>6.5257492427406101</v>
      </c>
      <c r="E6190" s="471">
        <v>7.6558917974629113</v>
      </c>
      <c r="F6190" s="467">
        <f>'2019 Actual plus Potential'!E6189</f>
        <v>60</v>
      </c>
    </row>
    <row r="6191" spans="1:6">
      <c r="A6191" s="467">
        <v>9</v>
      </c>
      <c r="B6191" s="467">
        <v>15</v>
      </c>
      <c r="C6191" s="467">
        <v>21</v>
      </c>
      <c r="D6191" s="471">
        <v>5.7871015216001629</v>
      </c>
      <c r="E6191" s="471">
        <v>0.92931434100193511</v>
      </c>
      <c r="F6191" s="467">
        <f>'2019 Actual plus Potential'!E6190</f>
        <v>29</v>
      </c>
    </row>
    <row r="6192" spans="1:6">
      <c r="A6192" s="467">
        <v>9</v>
      </c>
      <c r="B6192" s="467">
        <v>15</v>
      </c>
      <c r="C6192" s="467">
        <v>22</v>
      </c>
      <c r="D6192" s="471">
        <v>7.6839260627563064</v>
      </c>
      <c r="E6192" s="471">
        <v>0.18539351752311328</v>
      </c>
      <c r="F6192" s="467">
        <f>'2019 Actual plus Potential'!E6191</f>
        <v>10</v>
      </c>
    </row>
    <row r="6193" spans="1:6">
      <c r="A6193" s="467">
        <v>9</v>
      </c>
      <c r="B6193" s="467">
        <v>15</v>
      </c>
      <c r="C6193" s="467">
        <v>23</v>
      </c>
      <c r="D6193" s="471">
        <v>5.7610899170434902</v>
      </c>
      <c r="E6193" s="471">
        <v>1.5512039883895938</v>
      </c>
      <c r="F6193" s="467">
        <f>'2019 Actual plus Potential'!E6192</f>
        <v>1</v>
      </c>
    </row>
    <row r="6194" spans="1:6">
      <c r="A6194" s="467">
        <v>9</v>
      </c>
      <c r="B6194" s="467">
        <v>15</v>
      </c>
      <c r="C6194" s="467">
        <v>24</v>
      </c>
      <c r="D6194" s="471">
        <v>9.4077374574769141</v>
      </c>
      <c r="E6194" s="471">
        <v>2.1910854117394112</v>
      </c>
      <c r="F6194" s="467">
        <f>'2019 Actual plus Potential'!E6193</f>
        <v>7</v>
      </c>
    </row>
    <row r="6195" spans="1:6">
      <c r="A6195" s="467">
        <v>9</v>
      </c>
      <c r="B6195" s="467">
        <v>16</v>
      </c>
      <c r="C6195" s="467">
        <v>1</v>
      </c>
      <c r="D6195" s="471">
        <v>10.793289942407911</v>
      </c>
      <c r="E6195" s="471">
        <v>12.090473446570632</v>
      </c>
      <c r="F6195" s="467">
        <f>'2019 Actual plus Potential'!E6194</f>
        <v>27</v>
      </c>
    </row>
    <row r="6196" spans="1:6">
      <c r="A6196" s="467">
        <v>9</v>
      </c>
      <c r="B6196" s="467">
        <v>16</v>
      </c>
      <c r="C6196" s="467">
        <v>2</v>
      </c>
      <c r="D6196" s="471">
        <v>8.936381509455428</v>
      </c>
      <c r="E6196" s="471">
        <v>30.684582777897226</v>
      </c>
      <c r="F6196" s="467">
        <f>'2019 Actual plus Potential'!E6195</f>
        <v>23</v>
      </c>
    </row>
    <row r="6197" spans="1:6">
      <c r="A6197" s="467">
        <v>9</v>
      </c>
      <c r="B6197" s="467">
        <v>16</v>
      </c>
      <c r="C6197" s="467">
        <v>3</v>
      </c>
      <c r="D6197" s="471">
        <v>1.4860399150614383</v>
      </c>
      <c r="E6197" s="471">
        <v>34.58723365942808</v>
      </c>
      <c r="F6197" s="467">
        <f>'2019 Actual plus Potential'!E6196</f>
        <v>21</v>
      </c>
    </row>
    <row r="6198" spans="1:6">
      <c r="A6198" s="467">
        <v>9</v>
      </c>
      <c r="B6198" s="467">
        <v>16</v>
      </c>
      <c r="C6198" s="467">
        <v>4</v>
      </c>
      <c r="D6198" s="471">
        <v>1.4189373048910736</v>
      </c>
      <c r="E6198" s="471">
        <v>26.671634487207051</v>
      </c>
      <c r="F6198" s="467">
        <f>'2019 Actual plus Potential'!E6197</f>
        <v>18</v>
      </c>
    </row>
    <row r="6199" spans="1:6">
      <c r="A6199" s="467">
        <v>9</v>
      </c>
      <c r="B6199" s="467">
        <v>16</v>
      </c>
      <c r="C6199" s="467">
        <v>5</v>
      </c>
      <c r="D6199" s="471">
        <v>6.0842160756141768</v>
      </c>
      <c r="E6199" s="471">
        <v>61.729001075037623</v>
      </c>
      <c r="F6199" s="467">
        <f>'2019 Actual plus Potential'!E6198</f>
        <v>10</v>
      </c>
    </row>
    <row r="6200" spans="1:6">
      <c r="A6200" s="467">
        <v>9</v>
      </c>
      <c r="B6200" s="467">
        <v>16</v>
      </c>
      <c r="C6200" s="467">
        <v>6</v>
      </c>
      <c r="D6200" s="471">
        <v>15.309461546955902</v>
      </c>
      <c r="E6200" s="471">
        <v>80.803412599440975</v>
      </c>
      <c r="F6200" s="467">
        <f>'2019 Actual plus Potential'!E6199</f>
        <v>3</v>
      </c>
    </row>
    <row r="6201" spans="1:6">
      <c r="A6201" s="467">
        <v>9</v>
      </c>
      <c r="B6201" s="467">
        <v>16</v>
      </c>
      <c r="C6201" s="467">
        <v>7</v>
      </c>
      <c r="D6201" s="471">
        <v>19.663940304356132</v>
      </c>
      <c r="E6201" s="471">
        <v>66.69551349172221</v>
      </c>
      <c r="F6201" s="467">
        <f>'2019 Actual plus Potential'!E6200</f>
        <v>0</v>
      </c>
    </row>
    <row r="6202" spans="1:6">
      <c r="A6202" s="467">
        <v>9</v>
      </c>
      <c r="B6202" s="467">
        <v>16</v>
      </c>
      <c r="C6202" s="467">
        <v>8</v>
      </c>
      <c r="D6202" s="471">
        <v>17.420115730455883</v>
      </c>
      <c r="E6202" s="471">
        <v>76.93283401419049</v>
      </c>
      <c r="F6202" s="467">
        <f>'2019 Actual plus Potential'!E6201</f>
        <v>0</v>
      </c>
    </row>
    <row r="6203" spans="1:6">
      <c r="A6203" s="467">
        <v>9</v>
      </c>
      <c r="B6203" s="467">
        <v>16</v>
      </c>
      <c r="C6203" s="467">
        <v>9</v>
      </c>
      <c r="D6203" s="471">
        <v>7.8280143172267858</v>
      </c>
      <c r="E6203" s="471">
        <v>90.399287196301884</v>
      </c>
      <c r="F6203" s="467">
        <f>'2019 Actual plus Potential'!E6202</f>
        <v>0</v>
      </c>
    </row>
    <row r="6204" spans="1:6">
      <c r="A6204" s="467">
        <v>9</v>
      </c>
      <c r="B6204" s="467">
        <v>16</v>
      </c>
      <c r="C6204" s="467">
        <v>10</v>
      </c>
      <c r="D6204" s="471">
        <v>15.778581906858053</v>
      </c>
      <c r="E6204" s="471">
        <v>92.620098150935306</v>
      </c>
      <c r="F6204" s="467">
        <f>'2019 Actual plus Potential'!E6203</f>
        <v>2</v>
      </c>
    </row>
    <row r="6205" spans="1:6">
      <c r="A6205" s="467">
        <v>9</v>
      </c>
      <c r="B6205" s="467">
        <v>16</v>
      </c>
      <c r="C6205" s="467">
        <v>11</v>
      </c>
      <c r="D6205" s="471">
        <v>24.938821459388681</v>
      </c>
      <c r="E6205" s="471">
        <v>98.691149161470634</v>
      </c>
      <c r="F6205" s="467">
        <f>'2019 Actual plus Potential'!E6204</f>
        <v>18</v>
      </c>
    </row>
    <row r="6206" spans="1:6">
      <c r="A6206" s="467">
        <v>9</v>
      </c>
      <c r="B6206" s="467">
        <v>16</v>
      </c>
      <c r="C6206" s="467">
        <v>12</v>
      </c>
      <c r="D6206" s="471">
        <v>34.082825250343454</v>
      </c>
      <c r="E6206" s="471">
        <v>62.30943141259943</v>
      </c>
      <c r="F6206" s="467">
        <f>'2019 Actual plus Potential'!E6205</f>
        <v>12</v>
      </c>
    </row>
    <row r="6207" spans="1:6">
      <c r="A6207" s="467">
        <v>9</v>
      </c>
      <c r="B6207" s="467">
        <v>16</v>
      </c>
      <c r="C6207" s="467">
        <v>13</v>
      </c>
      <c r="D6207" s="471">
        <v>40.179880510725873</v>
      </c>
      <c r="E6207" s="471">
        <v>22.137706944743069</v>
      </c>
      <c r="F6207" s="467">
        <f>'2019 Actual plus Potential'!E6206</f>
        <v>4</v>
      </c>
    </row>
    <row r="6208" spans="1:6">
      <c r="A6208" s="467">
        <v>9</v>
      </c>
      <c r="B6208" s="467">
        <v>16</v>
      </c>
      <c r="C6208" s="467">
        <v>14</v>
      </c>
      <c r="D6208" s="471">
        <v>46.088171505377062</v>
      </c>
      <c r="E6208" s="471">
        <v>5.3693717480111793</v>
      </c>
      <c r="F6208" s="467">
        <f>'2019 Actual plus Potential'!E6207</f>
        <v>0</v>
      </c>
    </row>
    <row r="6209" spans="1:6">
      <c r="A6209" s="467">
        <v>9</v>
      </c>
      <c r="B6209" s="467">
        <v>16</v>
      </c>
      <c r="C6209" s="467">
        <v>15</v>
      </c>
      <c r="D6209" s="471">
        <v>64.914871168854603</v>
      </c>
      <c r="E6209" s="471">
        <v>11.454503278864761</v>
      </c>
      <c r="F6209" s="467">
        <f>'2019 Actual plus Potential'!E6208</f>
        <v>6</v>
      </c>
    </row>
    <row r="6210" spans="1:6">
      <c r="A6210" s="467">
        <v>9</v>
      </c>
      <c r="B6210" s="467">
        <v>16</v>
      </c>
      <c r="C6210" s="467">
        <v>16</v>
      </c>
      <c r="D6210" s="471">
        <v>52.977176318498451</v>
      </c>
      <c r="E6210" s="471">
        <v>31.705420500967534</v>
      </c>
      <c r="F6210" s="467">
        <f>'2019 Actual plus Potential'!E6209</f>
        <v>31</v>
      </c>
    </row>
    <row r="6211" spans="1:6">
      <c r="A6211" s="467">
        <v>9</v>
      </c>
      <c r="B6211" s="467">
        <v>16</v>
      </c>
      <c r="C6211" s="467">
        <v>17</v>
      </c>
      <c r="D6211" s="471">
        <v>78.613178065792852</v>
      </c>
      <c r="E6211" s="471">
        <v>92.758556600731026</v>
      </c>
      <c r="F6211" s="467">
        <f>'2019 Actual plus Potential'!E6210</f>
        <v>29</v>
      </c>
    </row>
    <row r="6212" spans="1:6">
      <c r="A6212" s="467">
        <v>9</v>
      </c>
      <c r="B6212" s="467">
        <v>16</v>
      </c>
      <c r="C6212" s="467">
        <v>18</v>
      </c>
      <c r="D6212" s="471">
        <v>56.308838560822679</v>
      </c>
      <c r="E6212" s="471">
        <v>99.835582562889698</v>
      </c>
      <c r="F6212" s="467">
        <f>'2019 Actual plus Potential'!E6211</f>
        <v>31</v>
      </c>
    </row>
    <row r="6213" spans="1:6">
      <c r="A6213" s="467">
        <v>9</v>
      </c>
      <c r="B6213" s="467">
        <v>16</v>
      </c>
      <c r="C6213" s="467">
        <v>19</v>
      </c>
      <c r="D6213" s="471">
        <v>68.554448625834041</v>
      </c>
      <c r="E6213" s="471">
        <v>99.276273005805209</v>
      </c>
      <c r="F6213" s="467">
        <f>'2019 Actual plus Potential'!E6212</f>
        <v>19</v>
      </c>
    </row>
    <row r="6214" spans="1:6">
      <c r="A6214" s="467">
        <v>9</v>
      </c>
      <c r="B6214" s="467">
        <v>16</v>
      </c>
      <c r="C6214" s="467">
        <v>20</v>
      </c>
      <c r="D6214" s="471">
        <v>82.445318446982029</v>
      </c>
      <c r="E6214" s="471">
        <v>96.962374166845834</v>
      </c>
      <c r="F6214" s="467">
        <f>'2019 Actual plus Potential'!E6213</f>
        <v>10</v>
      </c>
    </row>
    <row r="6215" spans="1:6">
      <c r="A6215" s="467">
        <v>9</v>
      </c>
      <c r="B6215" s="467">
        <v>16</v>
      </c>
      <c r="C6215" s="467">
        <v>21</v>
      </c>
      <c r="D6215" s="471">
        <v>101.18981002996608</v>
      </c>
      <c r="E6215" s="471">
        <v>93.423470060202106</v>
      </c>
      <c r="F6215" s="467">
        <f>'2019 Actual plus Potential'!E6214</f>
        <v>7</v>
      </c>
    </row>
    <row r="6216" spans="1:6">
      <c r="A6216" s="467">
        <v>9</v>
      </c>
      <c r="B6216" s="467">
        <v>16</v>
      </c>
      <c r="C6216" s="467">
        <v>22</v>
      </c>
      <c r="D6216" s="471">
        <v>114.5536076692777</v>
      </c>
      <c r="E6216" s="471">
        <v>97.948010589120628</v>
      </c>
      <c r="F6216" s="467">
        <f>'2019 Actual plus Potential'!E6215</f>
        <v>7</v>
      </c>
    </row>
    <row r="6217" spans="1:6">
      <c r="A6217" s="467">
        <v>9</v>
      </c>
      <c r="B6217" s="467">
        <v>16</v>
      </c>
      <c r="C6217" s="467">
        <v>23</v>
      </c>
      <c r="D6217" s="471">
        <v>142.23065236654264</v>
      </c>
      <c r="E6217" s="471">
        <v>79.299143678778762</v>
      </c>
      <c r="F6217" s="467">
        <f>'2019 Actual plus Potential'!E6216</f>
        <v>4</v>
      </c>
    </row>
    <row r="6218" spans="1:6">
      <c r="A6218" s="467">
        <v>9</v>
      </c>
      <c r="B6218" s="467">
        <v>16</v>
      </c>
      <c r="C6218" s="467">
        <v>24</v>
      </c>
      <c r="D6218" s="471">
        <v>126.40635526738163</v>
      </c>
      <c r="E6218" s="471">
        <v>45.161704418404639</v>
      </c>
      <c r="F6218" s="467">
        <f>'2019 Actual plus Potential'!E6217</f>
        <v>1</v>
      </c>
    </row>
    <row r="6219" spans="1:6">
      <c r="A6219" s="467">
        <v>9</v>
      </c>
      <c r="B6219" s="467">
        <v>17</v>
      </c>
      <c r="C6219" s="467">
        <v>1</v>
      </c>
      <c r="D6219" s="471">
        <v>132.21076290273948</v>
      </c>
      <c r="E6219" s="471">
        <v>35.784077886476034</v>
      </c>
      <c r="F6219" s="467">
        <f>'2019 Actual plus Potential'!E6218</f>
        <v>2</v>
      </c>
    </row>
    <row r="6220" spans="1:6">
      <c r="A6220" s="467">
        <v>9</v>
      </c>
      <c r="B6220" s="467">
        <v>17</v>
      </c>
      <c r="C6220" s="467">
        <v>2</v>
      </c>
      <c r="D6220" s="471">
        <v>137.95209370670381</v>
      </c>
      <c r="E6220" s="471">
        <v>16.587635185981512</v>
      </c>
      <c r="F6220" s="467">
        <f>'2019 Actual plus Potential'!E6219</f>
        <v>7</v>
      </c>
    </row>
    <row r="6221" spans="1:6">
      <c r="A6221" s="467">
        <v>9</v>
      </c>
      <c r="B6221" s="467">
        <v>17</v>
      </c>
      <c r="C6221" s="467">
        <v>3</v>
      </c>
      <c r="D6221" s="471">
        <v>131.1341489787701</v>
      </c>
      <c r="E6221" s="471">
        <v>16.949817458611054</v>
      </c>
      <c r="F6221" s="467">
        <f>'2019 Actual plus Potential'!E6220</f>
        <v>34</v>
      </c>
    </row>
    <row r="6222" spans="1:6">
      <c r="A6222" s="467">
        <v>9</v>
      </c>
      <c r="B6222" s="467">
        <v>17</v>
      </c>
      <c r="C6222" s="467">
        <v>4</v>
      </c>
      <c r="D6222" s="471">
        <v>111.93755359304394</v>
      </c>
      <c r="E6222" s="471">
        <v>31.890814018490644</v>
      </c>
      <c r="F6222" s="467">
        <f>'2019 Actual plus Potential'!E6221</f>
        <v>65</v>
      </c>
    </row>
    <row r="6223" spans="1:6">
      <c r="A6223" s="467">
        <v>9</v>
      </c>
      <c r="B6223" s="467">
        <v>17</v>
      </c>
      <c r="C6223" s="467">
        <v>5</v>
      </c>
      <c r="D6223" s="471">
        <v>65.855780675795515</v>
      </c>
      <c r="E6223" s="471">
        <v>55.104898516448074</v>
      </c>
      <c r="F6223" s="467">
        <f>'2019 Actual plus Potential'!E6222</f>
        <v>60</v>
      </c>
    </row>
    <row r="6224" spans="1:6">
      <c r="A6224" s="467">
        <v>9</v>
      </c>
      <c r="B6224" s="467">
        <v>17</v>
      </c>
      <c r="C6224" s="467">
        <v>6</v>
      </c>
      <c r="D6224" s="471">
        <v>87.75703817629315</v>
      </c>
      <c r="E6224" s="471">
        <v>65.695796549129227</v>
      </c>
      <c r="F6224" s="467">
        <f>'2019 Actual plus Potential'!E6223</f>
        <v>57</v>
      </c>
    </row>
    <row r="6225" spans="1:6">
      <c r="A6225" s="467">
        <v>9</v>
      </c>
      <c r="B6225" s="467">
        <v>17</v>
      </c>
      <c r="C6225" s="467">
        <v>7</v>
      </c>
      <c r="D6225" s="471">
        <v>109.01741570918723</v>
      </c>
      <c r="E6225" s="471">
        <v>42.754717695119325</v>
      </c>
      <c r="F6225" s="467">
        <f>'2019 Actual plus Potential'!E6224</f>
        <v>49</v>
      </c>
    </row>
    <row r="6226" spans="1:6">
      <c r="A6226" s="467">
        <v>9</v>
      </c>
      <c r="B6226" s="467">
        <v>17</v>
      </c>
      <c r="C6226" s="467">
        <v>8</v>
      </c>
      <c r="D6226" s="471">
        <v>122.22105682998735</v>
      </c>
      <c r="E6226" s="471">
        <v>5.3975327886476023</v>
      </c>
      <c r="F6226" s="467">
        <f>'2019 Actual plus Potential'!E6225</f>
        <v>43</v>
      </c>
    </row>
    <row r="6227" spans="1:6">
      <c r="A6227" s="467">
        <v>9</v>
      </c>
      <c r="B6227" s="467">
        <v>17</v>
      </c>
      <c r="C6227" s="467">
        <v>9</v>
      </c>
      <c r="D6227" s="471">
        <v>136.89104818855768</v>
      </c>
      <c r="E6227" s="471">
        <v>5.3873635239733391</v>
      </c>
      <c r="F6227" s="467">
        <f>'2019 Actual plus Potential'!E6226</f>
        <v>37</v>
      </c>
    </row>
    <row r="6228" spans="1:6">
      <c r="A6228" s="467">
        <v>9</v>
      </c>
      <c r="B6228" s="467">
        <v>17</v>
      </c>
      <c r="C6228" s="467">
        <v>10</v>
      </c>
      <c r="D6228" s="471">
        <v>112.3657724790681</v>
      </c>
      <c r="E6228" s="471">
        <v>7.9680099978499239</v>
      </c>
      <c r="F6228" s="467">
        <f>'2019 Actual plus Potential'!E6227</f>
        <v>63</v>
      </c>
    </row>
    <row r="6229" spans="1:6">
      <c r="A6229" s="467">
        <v>9</v>
      </c>
      <c r="B6229" s="467">
        <v>17</v>
      </c>
      <c r="C6229" s="467">
        <v>11</v>
      </c>
      <c r="D6229" s="471">
        <v>142.48428847830081</v>
      </c>
      <c r="E6229" s="471">
        <v>14.187688722855301</v>
      </c>
      <c r="F6229" s="467">
        <f>'2019 Actual plus Potential'!E6228</f>
        <v>84</v>
      </c>
    </row>
    <row r="6230" spans="1:6">
      <c r="A6230" s="467">
        <v>9</v>
      </c>
      <c r="B6230" s="467">
        <v>17</v>
      </c>
      <c r="C6230" s="467">
        <v>12</v>
      </c>
      <c r="D6230" s="471">
        <v>144</v>
      </c>
      <c r="E6230" s="471">
        <v>24.189551655557942</v>
      </c>
      <c r="F6230" s="467">
        <f>'2019 Actual plus Potential'!E6229</f>
        <v>56</v>
      </c>
    </row>
    <row r="6231" spans="1:6">
      <c r="A6231" s="467">
        <v>9</v>
      </c>
      <c r="B6231" s="467">
        <v>17</v>
      </c>
      <c r="C6231" s="467">
        <v>13</v>
      </c>
      <c r="D6231" s="471">
        <v>144</v>
      </c>
      <c r="E6231" s="471">
        <v>27.295088636852292</v>
      </c>
      <c r="F6231" s="467">
        <f>'2019 Actual plus Potential'!E6230</f>
        <v>59</v>
      </c>
    </row>
    <row r="6232" spans="1:6">
      <c r="A6232" s="467">
        <v>9</v>
      </c>
      <c r="B6232" s="467">
        <v>17</v>
      </c>
      <c r="C6232" s="467">
        <v>14</v>
      </c>
      <c r="D6232" s="471">
        <v>144</v>
      </c>
      <c r="E6232" s="471">
        <v>19.413126263169211</v>
      </c>
      <c r="F6232" s="467">
        <f>'2019 Actual plus Potential'!E6231</f>
        <v>30</v>
      </c>
    </row>
    <row r="6233" spans="1:6">
      <c r="A6233" s="467">
        <v>9</v>
      </c>
      <c r="B6233" s="467">
        <v>17</v>
      </c>
      <c r="C6233" s="467">
        <v>15</v>
      </c>
      <c r="D6233" s="471">
        <v>144</v>
      </c>
      <c r="E6233" s="471">
        <v>22.489719952698341</v>
      </c>
      <c r="F6233" s="467">
        <f>'2019 Actual plus Potential'!E6232</f>
        <v>18</v>
      </c>
    </row>
    <row r="6234" spans="1:6">
      <c r="A6234" s="467">
        <v>9</v>
      </c>
      <c r="B6234" s="467">
        <v>17</v>
      </c>
      <c r="C6234" s="467">
        <v>16</v>
      </c>
      <c r="D6234" s="471">
        <v>144</v>
      </c>
      <c r="E6234" s="471">
        <v>14.191599978499248</v>
      </c>
      <c r="F6234" s="467">
        <f>'2019 Actual plus Potential'!E6233</f>
        <v>13</v>
      </c>
    </row>
    <row r="6235" spans="1:6">
      <c r="A6235" s="467">
        <v>9</v>
      </c>
      <c r="B6235" s="467">
        <v>17</v>
      </c>
      <c r="C6235" s="467">
        <v>17</v>
      </c>
      <c r="D6235" s="471">
        <v>144</v>
      </c>
      <c r="E6235" s="471">
        <v>12.742088636852289</v>
      </c>
      <c r="F6235" s="467">
        <f>'2019 Actual plus Potential'!E6234</f>
        <v>19</v>
      </c>
    </row>
    <row r="6236" spans="1:6">
      <c r="A6236" s="467">
        <v>9</v>
      </c>
      <c r="B6236" s="467">
        <v>17</v>
      </c>
      <c r="C6236" s="467">
        <v>18</v>
      </c>
      <c r="D6236" s="471">
        <v>144</v>
      </c>
      <c r="E6236" s="471">
        <v>22.479550688024077</v>
      </c>
      <c r="F6236" s="467">
        <f>'2019 Actual plus Potential'!E6235</f>
        <v>18</v>
      </c>
    </row>
    <row r="6237" spans="1:6">
      <c r="A6237" s="467">
        <v>9</v>
      </c>
      <c r="B6237" s="467">
        <v>17</v>
      </c>
      <c r="C6237" s="467">
        <v>19</v>
      </c>
      <c r="D6237" s="471">
        <v>144</v>
      </c>
      <c r="E6237" s="471">
        <v>25.474790260159104</v>
      </c>
      <c r="F6237" s="467">
        <f>'2019 Actual plus Potential'!E6236</f>
        <v>15</v>
      </c>
    </row>
    <row r="6238" spans="1:6">
      <c r="A6238" s="467">
        <v>9</v>
      </c>
      <c r="B6238" s="467">
        <v>17</v>
      </c>
      <c r="C6238" s="467">
        <v>20</v>
      </c>
      <c r="D6238" s="471">
        <v>144</v>
      </c>
      <c r="E6238" s="471">
        <v>9.1046208879810795</v>
      </c>
      <c r="F6238" s="467">
        <f>'2019 Actual plus Potential'!E6237</f>
        <v>3</v>
      </c>
    </row>
    <row r="6239" spans="1:6">
      <c r="A6239" s="467">
        <v>9</v>
      </c>
      <c r="B6239" s="467">
        <v>17</v>
      </c>
      <c r="C6239" s="467">
        <v>21</v>
      </c>
      <c r="D6239" s="471">
        <v>144</v>
      </c>
      <c r="E6239" s="471">
        <v>1.5715425177381208</v>
      </c>
      <c r="F6239" s="467">
        <f>'2019 Actual plus Potential'!E6238</f>
        <v>6</v>
      </c>
    </row>
    <row r="6240" spans="1:6">
      <c r="A6240" s="467">
        <v>9</v>
      </c>
      <c r="B6240" s="467">
        <v>17</v>
      </c>
      <c r="C6240" s="467">
        <v>22</v>
      </c>
      <c r="D6240" s="471">
        <v>143.11633989547815</v>
      </c>
      <c r="E6240" s="471">
        <v>22.982538163835734</v>
      </c>
      <c r="F6240" s="467">
        <f>'2019 Actual plus Potential'!E6239</f>
        <v>6</v>
      </c>
    </row>
    <row r="6241" spans="1:6">
      <c r="A6241" s="467">
        <v>9</v>
      </c>
      <c r="B6241" s="467">
        <v>17</v>
      </c>
      <c r="C6241" s="467">
        <v>23</v>
      </c>
      <c r="D6241" s="471">
        <v>139.7669122066051</v>
      </c>
      <c r="E6241" s="471">
        <v>37.362660664373252</v>
      </c>
      <c r="F6241" s="467">
        <f>'2019 Actual plus Potential'!E6240</f>
        <v>1</v>
      </c>
    </row>
    <row r="6242" spans="1:6">
      <c r="A6242" s="467">
        <v>9</v>
      </c>
      <c r="B6242" s="467">
        <v>17</v>
      </c>
      <c r="C6242" s="467">
        <v>24</v>
      </c>
      <c r="D6242" s="471">
        <v>144</v>
      </c>
      <c r="E6242" s="471">
        <v>25.43489545259084</v>
      </c>
      <c r="F6242" s="467">
        <f>'2019 Actual plus Potential'!E6241</f>
        <v>5</v>
      </c>
    </row>
    <row r="6243" spans="1:6">
      <c r="A6243" s="467">
        <v>9</v>
      </c>
      <c r="B6243" s="467">
        <v>18</v>
      </c>
      <c r="C6243" s="467">
        <v>1</v>
      </c>
      <c r="D6243" s="471">
        <v>132.21363133540112</v>
      </c>
      <c r="E6243" s="471">
        <v>9.0482988067082353</v>
      </c>
      <c r="F6243" s="467">
        <f>'2019 Actual plus Potential'!E6242</f>
        <v>11</v>
      </c>
    </row>
    <row r="6244" spans="1:6">
      <c r="A6244" s="467">
        <v>9</v>
      </c>
      <c r="B6244" s="467">
        <v>18</v>
      </c>
      <c r="C6244" s="467">
        <v>2</v>
      </c>
      <c r="D6244" s="471">
        <v>144</v>
      </c>
      <c r="E6244" s="471">
        <v>12.683419802193077</v>
      </c>
      <c r="F6244" s="467">
        <f>'2019 Actual plus Potential'!E6243</f>
        <v>19</v>
      </c>
    </row>
    <row r="6245" spans="1:6">
      <c r="A6245" s="467">
        <v>9</v>
      </c>
      <c r="B6245" s="467">
        <v>18</v>
      </c>
      <c r="C6245" s="467">
        <v>3</v>
      </c>
      <c r="D6245" s="471">
        <v>144</v>
      </c>
      <c r="E6245" s="471">
        <v>21.771613416469574</v>
      </c>
      <c r="F6245" s="467">
        <f>'2019 Actual plus Potential'!E6244</f>
        <v>22</v>
      </c>
    </row>
    <row r="6246" spans="1:6">
      <c r="A6246" s="467">
        <v>9</v>
      </c>
      <c r="B6246" s="467">
        <v>18</v>
      </c>
      <c r="C6246" s="467">
        <v>4</v>
      </c>
      <c r="D6246" s="471">
        <v>129.18084375191205</v>
      </c>
      <c r="E6246" s="471">
        <v>35.55644280799828</v>
      </c>
      <c r="F6246" s="467">
        <f>'2019 Actual plus Potential'!E6245</f>
        <v>48</v>
      </c>
    </row>
    <row r="6247" spans="1:6">
      <c r="A6247" s="467">
        <v>9</v>
      </c>
      <c r="B6247" s="467">
        <v>18</v>
      </c>
      <c r="C6247" s="467">
        <v>5</v>
      </c>
      <c r="D6247" s="471">
        <v>122.3066957348539</v>
      </c>
      <c r="E6247" s="471">
        <v>41.283303321866264</v>
      </c>
      <c r="F6247" s="467">
        <f>'2019 Actual plus Potential'!E6246</f>
        <v>69</v>
      </c>
    </row>
    <row r="6248" spans="1:6">
      <c r="A6248" s="467">
        <v>9</v>
      </c>
      <c r="B6248" s="467">
        <v>18</v>
      </c>
      <c r="C6248" s="467">
        <v>6</v>
      </c>
      <c r="D6248" s="471">
        <v>84.987301104069132</v>
      </c>
      <c r="E6248" s="471">
        <v>21.483745001075036</v>
      </c>
      <c r="F6248" s="467">
        <f>'2019 Actual plus Potential'!E6247</f>
        <v>45</v>
      </c>
    </row>
    <row r="6249" spans="1:6">
      <c r="A6249" s="467">
        <v>9</v>
      </c>
      <c r="B6249" s="467">
        <v>18</v>
      </c>
      <c r="C6249" s="467">
        <v>7</v>
      </c>
      <c r="D6249" s="471">
        <v>60.548175627591064</v>
      </c>
      <c r="E6249" s="471">
        <v>23.404953773382069</v>
      </c>
      <c r="F6249" s="467">
        <f>'2019 Actual plus Potential'!E6248</f>
        <v>38</v>
      </c>
    </row>
    <row r="6250" spans="1:6">
      <c r="A6250" s="467">
        <v>9</v>
      </c>
      <c r="B6250" s="467">
        <v>18</v>
      </c>
      <c r="C6250" s="467">
        <v>8</v>
      </c>
      <c r="D6250" s="471">
        <v>37.099020605529994</v>
      </c>
      <c r="E6250" s="471">
        <v>13.737894323801333</v>
      </c>
      <c r="F6250" s="467">
        <f>'2019 Actual plus Potential'!E6249</f>
        <v>49</v>
      </c>
    </row>
    <row r="6251" spans="1:6">
      <c r="A6251" s="467">
        <v>9</v>
      </c>
      <c r="B6251" s="467">
        <v>18</v>
      </c>
      <c r="C6251" s="467">
        <v>9</v>
      </c>
      <c r="D6251" s="471">
        <v>11.516416145956356</v>
      </c>
      <c r="E6251" s="471">
        <v>16.571990163405719</v>
      </c>
      <c r="F6251" s="467">
        <f>'2019 Actual plus Potential'!E6250</f>
        <v>43</v>
      </c>
    </row>
    <row r="6252" spans="1:6">
      <c r="A6252" s="467">
        <v>9</v>
      </c>
      <c r="B6252" s="467">
        <v>18</v>
      </c>
      <c r="C6252" s="467">
        <v>10</v>
      </c>
      <c r="D6252" s="471">
        <v>13.653590609425926</v>
      </c>
      <c r="E6252" s="471">
        <v>9.9494521070737463</v>
      </c>
      <c r="F6252" s="467">
        <f>'2019 Actual plus Potential'!E6251</f>
        <v>34</v>
      </c>
    </row>
    <row r="6253" spans="1:6">
      <c r="A6253" s="467">
        <v>9</v>
      </c>
      <c r="B6253" s="467">
        <v>18</v>
      </c>
      <c r="C6253" s="467">
        <v>11</v>
      </c>
      <c r="D6253" s="471">
        <v>13.436553271457903</v>
      </c>
      <c r="E6253" s="471">
        <v>18.370385508492799</v>
      </c>
      <c r="F6253" s="467">
        <f>'2019 Actual plus Potential'!E6252</f>
        <v>20</v>
      </c>
    </row>
    <row r="6254" spans="1:6">
      <c r="A6254" s="467">
        <v>9</v>
      </c>
      <c r="B6254" s="467">
        <v>18</v>
      </c>
      <c r="C6254" s="467">
        <v>12</v>
      </c>
      <c r="D6254" s="471">
        <v>21.462746804644549</v>
      </c>
      <c r="E6254" s="471">
        <v>39.642922704794664</v>
      </c>
      <c r="F6254" s="467">
        <f>'2019 Actual plus Potential'!E6253</f>
        <v>6</v>
      </c>
    </row>
    <row r="6255" spans="1:6">
      <c r="A6255" s="467">
        <v>9</v>
      </c>
      <c r="B6255" s="467">
        <v>18</v>
      </c>
      <c r="C6255" s="467">
        <v>13</v>
      </c>
      <c r="D6255" s="471">
        <v>33.188919238832874</v>
      </c>
      <c r="E6255" s="471">
        <v>59.681849870995485</v>
      </c>
      <c r="F6255" s="467">
        <f>'2019 Actual plus Potential'!E6254</f>
        <v>1</v>
      </c>
    </row>
    <row r="6256" spans="1:6">
      <c r="A6256" s="467">
        <v>9</v>
      </c>
      <c r="B6256" s="467">
        <v>18</v>
      </c>
      <c r="C6256" s="467">
        <v>14</v>
      </c>
      <c r="D6256" s="471">
        <v>43.696731804697826</v>
      </c>
      <c r="E6256" s="471">
        <v>65.538564072242536</v>
      </c>
      <c r="F6256" s="467">
        <f>'2019 Actual plus Potential'!E6255</f>
        <v>6</v>
      </c>
    </row>
    <row r="6257" spans="1:6">
      <c r="A6257" s="467">
        <v>9</v>
      </c>
      <c r="B6257" s="467">
        <v>18</v>
      </c>
      <c r="C6257" s="467">
        <v>15</v>
      </c>
      <c r="D6257" s="471">
        <v>48.261942212505851</v>
      </c>
      <c r="E6257" s="471">
        <v>44.559371049236724</v>
      </c>
      <c r="F6257" s="467">
        <f>'2019 Actual plus Potential'!E6256</f>
        <v>7</v>
      </c>
    </row>
    <row r="6258" spans="1:6">
      <c r="A6258" s="467">
        <v>9</v>
      </c>
      <c r="B6258" s="467">
        <v>18</v>
      </c>
      <c r="C6258" s="467">
        <v>16</v>
      </c>
      <c r="D6258" s="471">
        <v>49.922883709540507</v>
      </c>
      <c r="E6258" s="471">
        <v>46.580707966028811</v>
      </c>
      <c r="F6258" s="467">
        <f>'2019 Actual plus Potential'!E6257</f>
        <v>0</v>
      </c>
    </row>
    <row r="6259" spans="1:6">
      <c r="A6259" s="467">
        <v>9</v>
      </c>
      <c r="B6259" s="467">
        <v>18</v>
      </c>
      <c r="C6259" s="467">
        <v>17</v>
      </c>
      <c r="D6259" s="471">
        <v>32.32484349569426</v>
      </c>
      <c r="E6259" s="471">
        <v>23.904029993549774</v>
      </c>
      <c r="F6259" s="467">
        <f>'2019 Actual plus Potential'!E6258</f>
        <v>2</v>
      </c>
    </row>
    <row r="6260" spans="1:6">
      <c r="A6260" s="467">
        <v>9</v>
      </c>
      <c r="B6260" s="467">
        <v>18</v>
      </c>
      <c r="C6260" s="467">
        <v>18</v>
      </c>
      <c r="D6260" s="471">
        <v>22.066173462180778</v>
      </c>
      <c r="E6260" s="471">
        <v>24.193462911201895</v>
      </c>
      <c r="F6260" s="467">
        <f>'2019 Actual plus Potential'!E6259</f>
        <v>6</v>
      </c>
    </row>
    <row r="6261" spans="1:6">
      <c r="A6261" s="467">
        <v>9</v>
      </c>
      <c r="B6261" s="467">
        <v>18</v>
      </c>
      <c r="C6261" s="467">
        <v>19</v>
      </c>
      <c r="D6261" s="471">
        <v>52.274431584073938</v>
      </c>
      <c r="E6261" s="471">
        <v>31.660049935497742</v>
      </c>
      <c r="F6261" s="467">
        <f>'2019 Actual plus Potential'!E6260</f>
        <v>6</v>
      </c>
    </row>
    <row r="6262" spans="1:6">
      <c r="A6262" s="467">
        <v>9</v>
      </c>
      <c r="B6262" s="467">
        <v>18</v>
      </c>
      <c r="C6262" s="467">
        <v>20</v>
      </c>
      <c r="D6262" s="471">
        <v>78.699865623057633</v>
      </c>
      <c r="E6262" s="471">
        <v>31.434761610406369</v>
      </c>
      <c r="F6262" s="467">
        <f>'2019 Actual plus Potential'!E6261</f>
        <v>18</v>
      </c>
    </row>
    <row r="6263" spans="1:6">
      <c r="A6263" s="467">
        <v>9</v>
      </c>
      <c r="B6263" s="467">
        <v>18</v>
      </c>
      <c r="C6263" s="467">
        <v>21</v>
      </c>
      <c r="D6263" s="471">
        <v>54.188926073084758</v>
      </c>
      <c r="E6263" s="471">
        <v>8.5194970436465276</v>
      </c>
      <c r="F6263" s="467">
        <f>'2019 Actual plus Potential'!E6262</f>
        <v>9</v>
      </c>
    </row>
    <row r="6264" spans="1:6">
      <c r="A6264" s="467">
        <v>9</v>
      </c>
      <c r="B6264" s="467">
        <v>18</v>
      </c>
      <c r="C6264" s="467">
        <v>22</v>
      </c>
      <c r="D6264" s="471">
        <v>54.082257779156244</v>
      </c>
      <c r="E6264" s="471">
        <v>1.2187472586540531</v>
      </c>
      <c r="F6264" s="467">
        <f>'2019 Actual plus Potential'!E6263</f>
        <v>0</v>
      </c>
    </row>
    <row r="6265" spans="1:6">
      <c r="A6265" s="467">
        <v>9</v>
      </c>
      <c r="B6265" s="467">
        <v>18</v>
      </c>
      <c r="C6265" s="467">
        <v>23</v>
      </c>
      <c r="D6265" s="471">
        <v>36.417095012998821</v>
      </c>
      <c r="E6265" s="471">
        <v>0</v>
      </c>
      <c r="F6265" s="467">
        <f>'2019 Actual plus Potential'!E6264</f>
        <v>0</v>
      </c>
    </row>
    <row r="6266" spans="1:6">
      <c r="A6266" s="467">
        <v>9</v>
      </c>
      <c r="B6266" s="467">
        <v>18</v>
      </c>
      <c r="C6266" s="467">
        <v>24</v>
      </c>
      <c r="D6266" s="471">
        <v>60.465376380598919</v>
      </c>
      <c r="E6266" s="471">
        <v>10.404722264029239</v>
      </c>
      <c r="F6266" s="467">
        <f>'2019 Actual plus Potential'!E6265</f>
        <v>0</v>
      </c>
    </row>
    <row r="6267" spans="1:6">
      <c r="A6267" s="467">
        <v>9</v>
      </c>
      <c r="B6267" s="467">
        <v>19</v>
      </c>
      <c r="C6267" s="467">
        <v>1</v>
      </c>
      <c r="D6267" s="471">
        <v>92.971726843295286</v>
      </c>
      <c r="E6267" s="471">
        <v>23.415123038056333</v>
      </c>
      <c r="F6267" s="467">
        <f>'2019 Actual plus Potential'!E6266</f>
        <v>0</v>
      </c>
    </row>
    <row r="6268" spans="1:6">
      <c r="A6268" s="467">
        <v>9</v>
      </c>
      <c r="B6268" s="467">
        <v>19</v>
      </c>
      <c r="C6268" s="467">
        <v>2</v>
      </c>
      <c r="D6268" s="471">
        <v>71.225458238538891</v>
      </c>
      <c r="E6268" s="471">
        <v>23.408082777897231</v>
      </c>
      <c r="F6268" s="467">
        <f>'2019 Actual plus Potential'!E6267</f>
        <v>0</v>
      </c>
    </row>
    <row r="6269" spans="1:6">
      <c r="A6269" s="467">
        <v>9</v>
      </c>
      <c r="B6269" s="467">
        <v>19</v>
      </c>
      <c r="C6269" s="467">
        <v>3</v>
      </c>
      <c r="D6269" s="471">
        <v>52.70252804073629</v>
      </c>
      <c r="E6269" s="471">
        <v>16.700279348527197</v>
      </c>
      <c r="F6269" s="467">
        <f>'2019 Actual plus Potential'!E6268</f>
        <v>0</v>
      </c>
    </row>
    <row r="6270" spans="1:6">
      <c r="A6270" s="467">
        <v>9</v>
      </c>
      <c r="B6270" s="467">
        <v>19</v>
      </c>
      <c r="C6270" s="467">
        <v>4</v>
      </c>
      <c r="D6270" s="471">
        <v>57.051946067566824</v>
      </c>
      <c r="E6270" s="471">
        <v>38.248951193291759</v>
      </c>
      <c r="F6270" s="467">
        <f>'2019 Actual plus Potential'!E6269</f>
        <v>0</v>
      </c>
    </row>
    <row r="6271" spans="1:6">
      <c r="A6271" s="467">
        <v>9</v>
      </c>
      <c r="B6271" s="467">
        <v>19</v>
      </c>
      <c r="C6271" s="467">
        <v>5</v>
      </c>
      <c r="D6271" s="471">
        <v>67.026448298370269</v>
      </c>
      <c r="E6271" s="471">
        <v>65.216276607181257</v>
      </c>
      <c r="F6271" s="467">
        <f>'2019 Actual plus Potential'!E6270</f>
        <v>0</v>
      </c>
    </row>
    <row r="6272" spans="1:6">
      <c r="A6272" s="467">
        <v>9</v>
      </c>
      <c r="B6272" s="467">
        <v>19</v>
      </c>
      <c r="C6272" s="467">
        <v>6</v>
      </c>
      <c r="D6272" s="471">
        <v>69.418886816949083</v>
      </c>
      <c r="E6272" s="471">
        <v>77.128396796387875</v>
      </c>
      <c r="F6272" s="467">
        <f>'2019 Actual plus Potential'!E6271</f>
        <v>0</v>
      </c>
    </row>
    <row r="6273" spans="1:6">
      <c r="A6273" s="467">
        <v>9</v>
      </c>
      <c r="B6273" s="467">
        <v>19</v>
      </c>
      <c r="C6273" s="467">
        <v>7</v>
      </c>
      <c r="D6273" s="471">
        <v>56.184762671915585</v>
      </c>
      <c r="E6273" s="471">
        <v>65.470508224037843</v>
      </c>
      <c r="F6273" s="467">
        <f>'2019 Actual plus Potential'!E6272</f>
        <v>1</v>
      </c>
    </row>
    <row r="6274" spans="1:6">
      <c r="A6274" s="467">
        <v>9</v>
      </c>
      <c r="B6274" s="467">
        <v>19</v>
      </c>
      <c r="C6274" s="467">
        <v>8</v>
      </c>
      <c r="D6274" s="471">
        <v>43.437367366896844</v>
      </c>
      <c r="E6274" s="471">
        <v>32.811523597075897</v>
      </c>
      <c r="F6274" s="467">
        <f>'2019 Actual plus Potential'!E6273</f>
        <v>1</v>
      </c>
    </row>
    <row r="6275" spans="1:6">
      <c r="A6275" s="467">
        <v>9</v>
      </c>
      <c r="B6275" s="467">
        <v>19</v>
      </c>
      <c r="C6275" s="467">
        <v>9</v>
      </c>
      <c r="D6275" s="471">
        <v>33.360775943427811</v>
      </c>
      <c r="E6275" s="471">
        <v>33.367704149645242</v>
      </c>
      <c r="F6275" s="467">
        <f>'2019 Actual plus Potential'!E6274</f>
        <v>0</v>
      </c>
    </row>
    <row r="6276" spans="1:6">
      <c r="A6276" s="467">
        <v>9</v>
      </c>
      <c r="B6276" s="467">
        <v>19</v>
      </c>
      <c r="C6276" s="467">
        <v>10</v>
      </c>
      <c r="D6276" s="471">
        <v>50.220149419034016</v>
      </c>
      <c r="E6276" s="471">
        <v>49.142580412814453</v>
      </c>
      <c r="F6276" s="467">
        <f>'2019 Actual plus Potential'!E6275</f>
        <v>0</v>
      </c>
    </row>
    <row r="6277" spans="1:6">
      <c r="A6277" s="467">
        <v>9</v>
      </c>
      <c r="B6277" s="467">
        <v>19</v>
      </c>
      <c r="C6277" s="467">
        <v>11</v>
      </c>
      <c r="D6277" s="471">
        <v>68.448544937016848</v>
      </c>
      <c r="E6277" s="471">
        <v>41.077571274994625</v>
      </c>
      <c r="F6277" s="467">
        <f>'2019 Actual plus Potential'!E6276</f>
        <v>0</v>
      </c>
    </row>
    <row r="6278" spans="1:6">
      <c r="A6278" s="467">
        <v>9</v>
      </c>
      <c r="B6278" s="467">
        <v>19</v>
      </c>
      <c r="C6278" s="467">
        <v>12</v>
      </c>
      <c r="D6278" s="471">
        <v>59.124070576228519</v>
      </c>
      <c r="E6278" s="471">
        <v>37.785858525048376</v>
      </c>
      <c r="F6278" s="467">
        <f>'2019 Actual plus Potential'!E6277</f>
        <v>0</v>
      </c>
    </row>
    <row r="6279" spans="1:6">
      <c r="A6279" s="467">
        <v>9</v>
      </c>
      <c r="B6279" s="467">
        <v>19</v>
      </c>
      <c r="C6279" s="467">
        <v>13</v>
      </c>
      <c r="D6279" s="471">
        <v>44.436607336983755</v>
      </c>
      <c r="E6279" s="471">
        <v>30.12370871855515</v>
      </c>
      <c r="F6279" s="467">
        <f>'2019 Actual plus Potential'!E6278</f>
        <v>7</v>
      </c>
    </row>
    <row r="6280" spans="1:6">
      <c r="A6280" s="467">
        <v>9</v>
      </c>
      <c r="B6280" s="467">
        <v>19</v>
      </c>
      <c r="C6280" s="467">
        <v>14</v>
      </c>
      <c r="D6280" s="471">
        <v>55.098368662754709</v>
      </c>
      <c r="E6280" s="471">
        <v>23.760095785852503</v>
      </c>
      <c r="F6280" s="467">
        <f>'2019 Actual plus Potential'!E6279</f>
        <v>9</v>
      </c>
    </row>
    <row r="6281" spans="1:6">
      <c r="A6281" s="467">
        <v>9</v>
      </c>
      <c r="B6281" s="467">
        <v>19</v>
      </c>
      <c r="C6281" s="467">
        <v>15</v>
      </c>
      <c r="D6281" s="471">
        <v>44.235050124593577</v>
      </c>
      <c r="E6281" s="471">
        <v>19.756534508707805</v>
      </c>
      <c r="F6281" s="467">
        <f>'2019 Actual plus Potential'!E6280</f>
        <v>16</v>
      </c>
    </row>
    <row r="6282" spans="1:6">
      <c r="A6282" s="467">
        <v>9</v>
      </c>
      <c r="B6282" s="467">
        <v>19</v>
      </c>
      <c r="C6282" s="467">
        <v>16</v>
      </c>
      <c r="D6282" s="471">
        <v>52.973657766014</v>
      </c>
      <c r="E6282" s="471">
        <v>20.538785637497313</v>
      </c>
      <c r="F6282" s="467">
        <f>'2019 Actual plus Potential'!E6281</f>
        <v>15</v>
      </c>
    </row>
    <row r="6283" spans="1:6">
      <c r="A6283" s="467">
        <v>9</v>
      </c>
      <c r="B6283" s="467">
        <v>19</v>
      </c>
      <c r="C6283" s="467">
        <v>17</v>
      </c>
      <c r="D6283" s="471">
        <v>59.682229656259878</v>
      </c>
      <c r="E6283" s="471">
        <v>11.366891152440337</v>
      </c>
      <c r="F6283" s="467">
        <f>'2019 Actual plus Potential'!E6282</f>
        <v>12</v>
      </c>
    </row>
    <row r="6284" spans="1:6">
      <c r="A6284" s="467">
        <v>9</v>
      </c>
      <c r="B6284" s="467">
        <v>19</v>
      </c>
      <c r="C6284" s="467">
        <v>18</v>
      </c>
      <c r="D6284" s="471">
        <v>58.990434561321671</v>
      </c>
      <c r="E6284" s="471">
        <v>9.4206503440120404</v>
      </c>
      <c r="F6284" s="467">
        <f>'2019 Actual plus Potential'!E6283</f>
        <v>13</v>
      </c>
    </row>
    <row r="6285" spans="1:6">
      <c r="A6285" s="467">
        <v>9</v>
      </c>
      <c r="B6285" s="467">
        <v>19</v>
      </c>
      <c r="C6285" s="467">
        <v>19</v>
      </c>
      <c r="D6285" s="471">
        <v>57.520007230568183</v>
      </c>
      <c r="E6285" s="471">
        <v>3.2979707589765637</v>
      </c>
      <c r="F6285" s="467">
        <f>'2019 Actual plus Potential'!E6284</f>
        <v>5</v>
      </c>
    </row>
    <row r="6286" spans="1:6">
      <c r="A6286" s="467">
        <v>9</v>
      </c>
      <c r="B6286" s="467">
        <v>19</v>
      </c>
      <c r="C6286" s="467">
        <v>20</v>
      </c>
      <c r="D6286" s="471">
        <v>32.044302783283094</v>
      </c>
      <c r="E6286" s="471">
        <v>9.30878843259514E-2</v>
      </c>
      <c r="F6286" s="467">
        <f>'2019 Actual plus Potential'!E6285</f>
        <v>14</v>
      </c>
    </row>
    <row r="6287" spans="1:6">
      <c r="A6287" s="467">
        <v>9</v>
      </c>
      <c r="B6287" s="467">
        <v>19</v>
      </c>
      <c r="C6287" s="467">
        <v>21</v>
      </c>
      <c r="D6287" s="471">
        <v>27.330221916336775</v>
      </c>
      <c r="E6287" s="471">
        <v>5.6212566114814022</v>
      </c>
      <c r="F6287" s="467">
        <f>'2019 Actual plus Potential'!E6286</f>
        <v>10</v>
      </c>
    </row>
    <row r="6288" spans="1:6">
      <c r="A6288" s="467">
        <v>9</v>
      </c>
      <c r="B6288" s="467">
        <v>19</v>
      </c>
      <c r="C6288" s="467">
        <v>22</v>
      </c>
      <c r="D6288" s="471">
        <v>28.496085872745635</v>
      </c>
      <c r="E6288" s="471">
        <v>14.405154536658783</v>
      </c>
      <c r="F6288" s="467">
        <f>'2019 Actual plus Potential'!E6287</f>
        <v>21</v>
      </c>
    </row>
    <row r="6289" spans="1:6">
      <c r="A6289" s="467">
        <v>9</v>
      </c>
      <c r="B6289" s="467">
        <v>19</v>
      </c>
      <c r="C6289" s="467">
        <v>23</v>
      </c>
      <c r="D6289" s="471">
        <v>16.954106285829134</v>
      </c>
      <c r="E6289" s="471">
        <v>20.087426736185769</v>
      </c>
      <c r="F6289" s="467">
        <f>'2019 Actual plus Potential'!E6288</f>
        <v>26</v>
      </c>
    </row>
    <row r="6290" spans="1:6">
      <c r="A6290" s="467">
        <v>9</v>
      </c>
      <c r="B6290" s="467">
        <v>19</v>
      </c>
      <c r="C6290" s="467">
        <v>24</v>
      </c>
      <c r="D6290" s="471">
        <v>17.057693310525362</v>
      </c>
      <c r="E6290" s="471">
        <v>41.317722371533002</v>
      </c>
      <c r="F6290" s="467">
        <f>'2019 Actual plus Potential'!E6289</f>
        <v>23</v>
      </c>
    </row>
    <row r="6291" spans="1:6">
      <c r="A6291" s="467">
        <v>9</v>
      </c>
      <c r="B6291" s="467">
        <v>20</v>
      </c>
      <c r="C6291" s="467">
        <v>1</v>
      </c>
      <c r="D6291" s="471">
        <v>13.215701264735513</v>
      </c>
      <c r="E6291" s="471">
        <v>33.078271231993121</v>
      </c>
      <c r="F6291" s="467">
        <f>'2019 Actual plus Potential'!E6290</f>
        <v>24</v>
      </c>
    </row>
    <row r="6292" spans="1:6">
      <c r="A6292" s="467">
        <v>9</v>
      </c>
      <c r="B6292" s="467">
        <v>20</v>
      </c>
      <c r="C6292" s="467">
        <v>2</v>
      </c>
      <c r="D6292" s="471">
        <v>10.244605865647248</v>
      </c>
      <c r="E6292" s="471">
        <v>27.665093420769725</v>
      </c>
      <c r="F6292" s="467">
        <f>'2019 Actual plus Potential'!E6291</f>
        <v>31</v>
      </c>
    </row>
    <row r="6293" spans="1:6">
      <c r="A6293" s="467">
        <v>9</v>
      </c>
      <c r="B6293" s="467">
        <v>20</v>
      </c>
      <c r="C6293" s="467">
        <v>3</v>
      </c>
      <c r="D6293" s="471">
        <v>4.9839159755294018</v>
      </c>
      <c r="E6293" s="471">
        <v>64.398041926467428</v>
      </c>
      <c r="F6293" s="467">
        <f>'2019 Actual plus Potential'!E6292</f>
        <v>45</v>
      </c>
    </row>
    <row r="6294" spans="1:6">
      <c r="A6294" s="467">
        <v>9</v>
      </c>
      <c r="B6294" s="467">
        <v>20</v>
      </c>
      <c r="C6294" s="467">
        <v>4</v>
      </c>
      <c r="D6294" s="471">
        <v>13.968110226995597</v>
      </c>
      <c r="E6294" s="471">
        <v>74.830925231133094</v>
      </c>
      <c r="F6294" s="467">
        <f>'2019 Actual plus Potential'!E6293</f>
        <v>58</v>
      </c>
    </row>
    <row r="6295" spans="1:6">
      <c r="A6295" s="467">
        <v>9</v>
      </c>
      <c r="B6295" s="467">
        <v>20</v>
      </c>
      <c r="C6295" s="467">
        <v>5</v>
      </c>
      <c r="D6295" s="471">
        <v>8.2468341911142353</v>
      </c>
      <c r="E6295" s="471">
        <v>54.693434422704783</v>
      </c>
      <c r="F6295" s="467">
        <f>'2019 Actual plus Potential'!E6294</f>
        <v>63</v>
      </c>
    </row>
    <row r="6296" spans="1:6">
      <c r="A6296" s="467">
        <v>9</v>
      </c>
      <c r="B6296" s="467">
        <v>20</v>
      </c>
      <c r="C6296" s="467">
        <v>6</v>
      </c>
      <c r="D6296" s="471">
        <v>3.0666213157620614</v>
      </c>
      <c r="E6296" s="471">
        <v>62.876563480971839</v>
      </c>
      <c r="F6296" s="467">
        <f>'2019 Actual plus Potential'!E6295</f>
        <v>57</v>
      </c>
    </row>
    <row r="6297" spans="1:6">
      <c r="A6297" s="467">
        <v>9</v>
      </c>
      <c r="B6297" s="467">
        <v>20</v>
      </c>
      <c r="C6297" s="467">
        <v>7</v>
      </c>
      <c r="D6297" s="471">
        <v>2.3823953644628477</v>
      </c>
      <c r="E6297" s="471">
        <v>49.103467856374976</v>
      </c>
      <c r="F6297" s="467">
        <f>'2019 Actual plus Potential'!E6296</f>
        <v>51</v>
      </c>
    </row>
    <row r="6298" spans="1:6">
      <c r="A6298" s="467">
        <v>9</v>
      </c>
      <c r="B6298" s="467">
        <v>20</v>
      </c>
      <c r="C6298" s="467">
        <v>8</v>
      </c>
      <c r="D6298" s="471">
        <v>12.36347480435494</v>
      </c>
      <c r="E6298" s="471">
        <v>17.196226564179746</v>
      </c>
      <c r="F6298" s="467">
        <f>'2019 Actual plus Potential'!E6297</f>
        <v>45</v>
      </c>
    </row>
    <row r="6299" spans="1:6">
      <c r="A6299" s="467">
        <v>9</v>
      </c>
      <c r="B6299" s="467">
        <v>20</v>
      </c>
      <c r="C6299" s="467">
        <v>9</v>
      </c>
      <c r="D6299" s="471">
        <v>3.7117315095295011</v>
      </c>
      <c r="E6299" s="471">
        <v>13.865401257794025</v>
      </c>
      <c r="F6299" s="467">
        <f>'2019 Actual plus Potential'!E6298</f>
        <v>26</v>
      </c>
    </row>
    <row r="6300" spans="1:6">
      <c r="A6300" s="467">
        <v>9</v>
      </c>
      <c r="B6300" s="467">
        <v>20</v>
      </c>
      <c r="C6300" s="467">
        <v>10</v>
      </c>
      <c r="D6300" s="471">
        <v>0.25621552462035307</v>
      </c>
      <c r="E6300" s="471">
        <v>26.594973876585684</v>
      </c>
      <c r="F6300" s="467">
        <f>'2019 Actual plus Potential'!E6299</f>
        <v>18</v>
      </c>
    </row>
    <row r="6301" spans="1:6">
      <c r="A6301" s="467">
        <v>9</v>
      </c>
      <c r="B6301" s="467">
        <v>20</v>
      </c>
      <c r="C6301" s="467">
        <v>11</v>
      </c>
      <c r="D6301" s="471">
        <v>4.4194077072176865E-3</v>
      </c>
      <c r="E6301" s="471">
        <v>37.067751988819609</v>
      </c>
      <c r="F6301" s="467">
        <f>'2019 Actual plus Potential'!E6300</f>
        <v>10</v>
      </c>
    </row>
    <row r="6302" spans="1:6">
      <c r="A6302" s="467">
        <v>9</v>
      </c>
      <c r="B6302" s="467">
        <v>20</v>
      </c>
      <c r="C6302" s="467">
        <v>12</v>
      </c>
      <c r="D6302" s="471">
        <v>3.7277875211618655E-2</v>
      </c>
      <c r="E6302" s="471">
        <v>25.408298914211997</v>
      </c>
      <c r="F6302" s="467">
        <f>'2019 Actual plus Potential'!E6301</f>
        <v>14</v>
      </c>
    </row>
    <row r="6303" spans="1:6">
      <c r="A6303" s="467">
        <v>9</v>
      </c>
      <c r="B6303" s="467">
        <v>20</v>
      </c>
      <c r="C6303" s="467">
        <v>13</v>
      </c>
      <c r="D6303" s="471">
        <v>8.0451691418835102E-4</v>
      </c>
      <c r="E6303" s="471">
        <v>17.107832186626531</v>
      </c>
      <c r="F6303" s="467">
        <f>'2019 Actual plus Potential'!E6302</f>
        <v>22</v>
      </c>
    </row>
    <row r="6304" spans="1:6">
      <c r="A6304" s="467">
        <v>9</v>
      </c>
      <c r="B6304" s="467">
        <v>20</v>
      </c>
      <c r="C6304" s="467">
        <v>14</v>
      </c>
      <c r="D6304" s="471">
        <v>4.0098297230502572E-3</v>
      </c>
      <c r="E6304" s="471">
        <v>27.529763975489139</v>
      </c>
      <c r="F6304" s="467">
        <f>'2019 Actual plus Potential'!E6303</f>
        <v>34</v>
      </c>
    </row>
    <row r="6305" spans="1:6">
      <c r="A6305" s="467">
        <v>9</v>
      </c>
      <c r="B6305" s="467">
        <v>20</v>
      </c>
      <c r="C6305" s="467">
        <v>15</v>
      </c>
      <c r="D6305" s="471">
        <v>6.4254810424997158E-2</v>
      </c>
      <c r="E6305" s="471">
        <v>35.978076166415832</v>
      </c>
      <c r="F6305" s="467">
        <f>'2019 Actual plus Potential'!E6304</f>
        <v>33</v>
      </c>
    </row>
    <row r="6306" spans="1:6">
      <c r="A6306" s="467">
        <v>9</v>
      </c>
      <c r="B6306" s="467">
        <v>20</v>
      </c>
      <c r="C6306" s="467">
        <v>16</v>
      </c>
      <c r="D6306" s="471">
        <v>0.3397518826310032</v>
      </c>
      <c r="E6306" s="471">
        <v>38.105016985594496</v>
      </c>
      <c r="F6306" s="467">
        <f>'2019 Actual plus Potential'!E6305</f>
        <v>24</v>
      </c>
    </row>
    <row r="6307" spans="1:6">
      <c r="A6307" s="467">
        <v>9</v>
      </c>
      <c r="B6307" s="467">
        <v>20</v>
      </c>
      <c r="C6307" s="467">
        <v>17</v>
      </c>
      <c r="D6307" s="471">
        <v>0</v>
      </c>
      <c r="E6307" s="471">
        <v>28.574069232423135</v>
      </c>
      <c r="F6307" s="467">
        <f>'2019 Actual plus Potential'!E6306</f>
        <v>31</v>
      </c>
    </row>
    <row r="6308" spans="1:6">
      <c r="A6308" s="467">
        <v>9</v>
      </c>
      <c r="B6308" s="467">
        <v>20</v>
      </c>
      <c r="C6308" s="467">
        <v>18</v>
      </c>
      <c r="D6308" s="471">
        <v>4.0704089050920143</v>
      </c>
      <c r="E6308" s="471">
        <v>40.327392442485483</v>
      </c>
      <c r="F6308" s="467">
        <f>'2019 Actual plus Potential'!E6307</f>
        <v>63</v>
      </c>
    </row>
    <row r="6309" spans="1:6">
      <c r="A6309" s="467">
        <v>9</v>
      </c>
      <c r="B6309" s="467">
        <v>20</v>
      </c>
      <c r="C6309" s="467">
        <v>19</v>
      </c>
      <c r="D6309" s="471">
        <v>7.7757001512270492</v>
      </c>
      <c r="E6309" s="471">
        <v>20.531745377338208</v>
      </c>
      <c r="F6309" s="467">
        <f>'2019 Actual plus Potential'!E6308</f>
        <v>40</v>
      </c>
    </row>
    <row r="6310" spans="1:6">
      <c r="A6310" s="467">
        <v>9</v>
      </c>
      <c r="B6310" s="467">
        <v>20</v>
      </c>
      <c r="C6310" s="467">
        <v>20</v>
      </c>
      <c r="D6310" s="471">
        <v>25.235866910042386</v>
      </c>
      <c r="E6310" s="471">
        <v>25.19630885831004</v>
      </c>
      <c r="F6310" s="467">
        <f>'2019 Actual plus Potential'!E6309</f>
        <v>30</v>
      </c>
    </row>
    <row r="6311" spans="1:6">
      <c r="A6311" s="467">
        <v>9</v>
      </c>
      <c r="B6311" s="467">
        <v>20</v>
      </c>
      <c r="C6311" s="467">
        <v>21</v>
      </c>
      <c r="D6311" s="471">
        <v>48.285918969072895</v>
      </c>
      <c r="E6311" s="471">
        <v>54.265543055256927</v>
      </c>
      <c r="F6311" s="467">
        <f>'2019 Actual plus Potential'!E6310</f>
        <v>55</v>
      </c>
    </row>
    <row r="6312" spans="1:6">
      <c r="A6312" s="467">
        <v>9</v>
      </c>
      <c r="B6312" s="467">
        <v>20</v>
      </c>
      <c r="C6312" s="467">
        <v>22</v>
      </c>
      <c r="D6312" s="471">
        <v>41.28877733373551</v>
      </c>
      <c r="E6312" s="471">
        <v>61.877628789507632</v>
      </c>
      <c r="F6312" s="467">
        <f>'2019 Actual plus Potential'!E6311</f>
        <v>68</v>
      </c>
    </row>
    <row r="6313" spans="1:6">
      <c r="A6313" s="467">
        <v>9</v>
      </c>
      <c r="B6313" s="467">
        <v>20</v>
      </c>
      <c r="C6313" s="467">
        <v>23</v>
      </c>
      <c r="D6313" s="471">
        <v>11.540147179361121</v>
      </c>
      <c r="E6313" s="471">
        <v>72.029683938937865</v>
      </c>
      <c r="F6313" s="467">
        <f>'2019 Actual plus Potential'!E6312</f>
        <v>73</v>
      </c>
    </row>
    <row r="6314" spans="1:6">
      <c r="A6314" s="467">
        <v>9</v>
      </c>
      <c r="B6314" s="467">
        <v>20</v>
      </c>
      <c r="C6314" s="467">
        <v>24</v>
      </c>
      <c r="D6314" s="471">
        <v>24.004086898756768</v>
      </c>
      <c r="E6314" s="471">
        <v>73.045045904106644</v>
      </c>
      <c r="F6314" s="467">
        <f>'2019 Actual plus Potential'!E6313</f>
        <v>69</v>
      </c>
    </row>
    <row r="6315" spans="1:6">
      <c r="A6315" s="467">
        <v>9</v>
      </c>
      <c r="B6315" s="467">
        <v>21</v>
      </c>
      <c r="C6315" s="467">
        <v>1</v>
      </c>
      <c r="D6315" s="471">
        <v>13.765865184045428</v>
      </c>
      <c r="E6315" s="471">
        <v>98.461167329606539</v>
      </c>
      <c r="F6315" s="467">
        <f>'2019 Actual plus Potential'!E6314</f>
        <v>68</v>
      </c>
    </row>
    <row r="6316" spans="1:6">
      <c r="A6316" s="467">
        <v>9</v>
      </c>
      <c r="B6316" s="467">
        <v>21</v>
      </c>
      <c r="C6316" s="467">
        <v>2</v>
      </c>
      <c r="D6316" s="471">
        <v>8.630410208426202</v>
      </c>
      <c r="E6316" s="471">
        <v>99.733889916147049</v>
      </c>
      <c r="F6316" s="467">
        <f>'2019 Actual plus Potential'!E6315</f>
        <v>62</v>
      </c>
    </row>
    <row r="6317" spans="1:6">
      <c r="A6317" s="467">
        <v>9</v>
      </c>
      <c r="B6317" s="467">
        <v>21</v>
      </c>
      <c r="C6317" s="467">
        <v>3</v>
      </c>
      <c r="D6317" s="471">
        <v>12.114837404054841</v>
      </c>
      <c r="E6317" s="471">
        <v>99.835582562889698</v>
      </c>
      <c r="F6317" s="467">
        <f>'2019 Actual plus Potential'!E6316</f>
        <v>67</v>
      </c>
    </row>
    <row r="6318" spans="1:6">
      <c r="A6318" s="467">
        <v>9</v>
      </c>
      <c r="B6318" s="467">
        <v>21</v>
      </c>
      <c r="C6318" s="467">
        <v>4</v>
      </c>
      <c r="D6318" s="471">
        <v>7.5265419526395201</v>
      </c>
      <c r="E6318" s="471">
        <v>99.835582562889698</v>
      </c>
      <c r="F6318" s="467">
        <f>'2019 Actual plus Potential'!E6317</f>
        <v>61</v>
      </c>
    </row>
    <row r="6319" spans="1:6">
      <c r="A6319" s="467">
        <v>9</v>
      </c>
      <c r="B6319" s="467">
        <v>21</v>
      </c>
      <c r="C6319" s="467">
        <v>5</v>
      </c>
      <c r="D6319" s="471">
        <v>13.776525448159425</v>
      </c>
      <c r="E6319" s="471">
        <v>99.792558750806279</v>
      </c>
      <c r="F6319" s="467">
        <f>'2019 Actual plus Potential'!E6318</f>
        <v>67</v>
      </c>
    </row>
    <row r="6320" spans="1:6">
      <c r="A6320" s="467">
        <v>9</v>
      </c>
      <c r="B6320" s="467">
        <v>21</v>
      </c>
      <c r="C6320" s="467">
        <v>6</v>
      </c>
      <c r="D6320" s="471">
        <v>27.842550780234117</v>
      </c>
      <c r="E6320" s="471">
        <v>95.019262362932693</v>
      </c>
      <c r="F6320" s="467">
        <f>'2019 Actual plus Potential'!E6319</f>
        <v>66</v>
      </c>
    </row>
    <row r="6321" spans="1:6">
      <c r="A6321" s="467">
        <v>9</v>
      </c>
      <c r="B6321" s="467">
        <v>21</v>
      </c>
      <c r="C6321" s="467">
        <v>7</v>
      </c>
      <c r="D6321" s="471">
        <v>48.49372808242456</v>
      </c>
      <c r="E6321" s="471">
        <v>78.685858793807782</v>
      </c>
      <c r="F6321" s="467">
        <f>'2019 Actual plus Potential'!E6320</f>
        <v>69</v>
      </c>
    </row>
    <row r="6322" spans="1:6">
      <c r="A6322" s="467">
        <v>9</v>
      </c>
      <c r="B6322" s="467">
        <v>21</v>
      </c>
      <c r="C6322" s="467">
        <v>8</v>
      </c>
      <c r="D6322" s="471">
        <v>54.134569980862508</v>
      </c>
      <c r="E6322" s="471">
        <v>78.09056568479896</v>
      </c>
      <c r="F6322" s="467">
        <f>'2019 Actual plus Potential'!E6321</f>
        <v>60</v>
      </c>
    </row>
    <row r="6323" spans="1:6">
      <c r="A6323" s="467">
        <v>9</v>
      </c>
      <c r="B6323" s="467">
        <v>21</v>
      </c>
      <c r="C6323" s="467">
        <v>9</v>
      </c>
      <c r="D6323" s="471">
        <v>17.195484095778216</v>
      </c>
      <c r="E6323" s="471">
        <v>99.098701999569997</v>
      </c>
      <c r="F6323" s="467">
        <f>'2019 Actual plus Potential'!E6322</f>
        <v>45</v>
      </c>
    </row>
    <row r="6324" spans="1:6">
      <c r="A6324" s="467">
        <v>9</v>
      </c>
      <c r="B6324" s="467">
        <v>21</v>
      </c>
      <c r="C6324" s="467">
        <v>10</v>
      </c>
      <c r="D6324" s="471">
        <v>16.764463447727081</v>
      </c>
      <c r="E6324" s="471">
        <v>89.021742958503552</v>
      </c>
      <c r="F6324" s="467">
        <f>'2019 Actual plus Potential'!E6323</f>
        <v>40</v>
      </c>
    </row>
    <row r="6325" spans="1:6">
      <c r="A6325" s="467">
        <v>9</v>
      </c>
      <c r="B6325" s="467">
        <v>21</v>
      </c>
      <c r="C6325" s="467">
        <v>11</v>
      </c>
      <c r="D6325" s="471">
        <v>8.636872854046203</v>
      </c>
      <c r="E6325" s="471">
        <v>63.990489088368093</v>
      </c>
      <c r="F6325" s="467">
        <f>'2019 Actual plus Potential'!E6324</f>
        <v>26</v>
      </c>
    </row>
    <row r="6326" spans="1:6">
      <c r="A6326" s="467">
        <v>9</v>
      </c>
      <c r="B6326" s="467">
        <v>21</v>
      </c>
      <c r="C6326" s="467">
        <v>12</v>
      </c>
      <c r="D6326" s="471">
        <v>3.473138210242142</v>
      </c>
      <c r="E6326" s="471">
        <v>65.358646312620948</v>
      </c>
      <c r="F6326" s="467">
        <f>'2019 Actual plus Potential'!E6325</f>
        <v>34</v>
      </c>
    </row>
    <row r="6327" spans="1:6">
      <c r="A6327" s="467">
        <v>9</v>
      </c>
      <c r="B6327" s="467">
        <v>21</v>
      </c>
      <c r="C6327" s="467">
        <v>13</v>
      </c>
      <c r="D6327" s="471">
        <v>5.857433493845412</v>
      </c>
      <c r="E6327" s="471">
        <v>75.847069447430655</v>
      </c>
      <c r="F6327" s="467">
        <f>'2019 Actual plus Potential'!E6326</f>
        <v>34</v>
      </c>
    </row>
    <row r="6328" spans="1:6">
      <c r="A6328" s="467">
        <v>9</v>
      </c>
      <c r="B6328" s="467">
        <v>21</v>
      </c>
      <c r="C6328" s="467">
        <v>14</v>
      </c>
      <c r="D6328" s="471">
        <v>5.5122620817811718</v>
      </c>
      <c r="E6328" s="471">
        <v>68.620633519673191</v>
      </c>
      <c r="F6328" s="467">
        <f>'2019 Actual plus Potential'!E6327</f>
        <v>27</v>
      </c>
    </row>
    <row r="6329" spans="1:6">
      <c r="A6329" s="467">
        <v>9</v>
      </c>
      <c r="B6329" s="467">
        <v>21</v>
      </c>
      <c r="C6329" s="467">
        <v>15</v>
      </c>
      <c r="D6329" s="471">
        <v>2.3825446555179979</v>
      </c>
      <c r="E6329" s="471">
        <v>77.564892926252426</v>
      </c>
      <c r="F6329" s="467">
        <f>'2019 Actual plus Potential'!E6328</f>
        <v>22</v>
      </c>
    </row>
    <row r="6330" spans="1:6">
      <c r="A6330" s="467">
        <v>9</v>
      </c>
      <c r="B6330" s="467">
        <v>21</v>
      </c>
      <c r="C6330" s="467">
        <v>16</v>
      </c>
      <c r="D6330" s="471">
        <v>1.0918562700905925</v>
      </c>
      <c r="E6330" s="471">
        <v>73.248431197591913</v>
      </c>
      <c r="F6330" s="467">
        <f>'2019 Actual plus Potential'!E6329</f>
        <v>17</v>
      </c>
    </row>
    <row r="6331" spans="1:6">
      <c r="A6331" s="467">
        <v>9</v>
      </c>
      <c r="B6331" s="467">
        <v>21</v>
      </c>
      <c r="C6331" s="467">
        <v>17</v>
      </c>
      <c r="D6331" s="471">
        <v>0.99497931860836342</v>
      </c>
      <c r="E6331" s="471">
        <v>55.262130993334765</v>
      </c>
      <c r="F6331" s="467">
        <f>'2019 Actual plus Potential'!E6330</f>
        <v>16</v>
      </c>
    </row>
    <row r="6332" spans="1:6">
      <c r="A6332" s="467">
        <v>9</v>
      </c>
      <c r="B6332" s="467">
        <v>21</v>
      </c>
      <c r="C6332" s="467">
        <v>18</v>
      </c>
      <c r="D6332" s="471">
        <v>4.1644802953392768</v>
      </c>
      <c r="E6332" s="471">
        <v>53.789152117824123</v>
      </c>
      <c r="F6332" s="467">
        <f>'2019 Actual plus Potential'!E6331</f>
        <v>20</v>
      </c>
    </row>
    <row r="6333" spans="1:6">
      <c r="A6333" s="467">
        <v>9</v>
      </c>
      <c r="B6333" s="467">
        <v>21</v>
      </c>
      <c r="C6333" s="467">
        <v>19</v>
      </c>
      <c r="D6333" s="471">
        <v>18.617299014262066</v>
      </c>
      <c r="E6333" s="471">
        <v>32.180246936142765</v>
      </c>
      <c r="F6333" s="467">
        <f>'2019 Actual plus Potential'!E6332</f>
        <v>11</v>
      </c>
    </row>
    <row r="6334" spans="1:6">
      <c r="A6334" s="467">
        <v>9</v>
      </c>
      <c r="B6334" s="467">
        <v>21</v>
      </c>
      <c r="C6334" s="467">
        <v>20</v>
      </c>
      <c r="D6334" s="471">
        <v>17.782789814286023</v>
      </c>
      <c r="E6334" s="471">
        <v>32.957022307030748</v>
      </c>
      <c r="F6334" s="467">
        <f>'2019 Actual plus Potential'!E6333</f>
        <v>7</v>
      </c>
    </row>
    <row r="6335" spans="1:6">
      <c r="A6335" s="467">
        <v>9</v>
      </c>
      <c r="B6335" s="467">
        <v>21</v>
      </c>
      <c r="C6335" s="467">
        <v>21</v>
      </c>
      <c r="D6335" s="471">
        <v>22.88300628330213</v>
      </c>
      <c r="E6335" s="471">
        <v>17.201702322081271</v>
      </c>
      <c r="F6335" s="467">
        <f>'2019 Actual plus Potential'!E6334</f>
        <v>1</v>
      </c>
    </row>
    <row r="6336" spans="1:6">
      <c r="A6336" s="467">
        <v>9</v>
      </c>
      <c r="B6336" s="467">
        <v>21</v>
      </c>
      <c r="C6336" s="467">
        <v>22</v>
      </c>
      <c r="D6336" s="471">
        <v>32.015249290733891</v>
      </c>
      <c r="E6336" s="471">
        <v>22.594541603956134</v>
      </c>
      <c r="F6336" s="467">
        <f>'2019 Actual plus Potential'!E6335</f>
        <v>1</v>
      </c>
    </row>
    <row r="6337" spans="1:6">
      <c r="A6337" s="467">
        <v>9</v>
      </c>
      <c r="B6337" s="467">
        <v>21</v>
      </c>
      <c r="C6337" s="467">
        <v>23</v>
      </c>
      <c r="D6337" s="471">
        <v>101.38322344342254</v>
      </c>
      <c r="E6337" s="471">
        <v>34.861021554504404</v>
      </c>
      <c r="F6337" s="467">
        <f>'2019 Actual plus Potential'!E6336</f>
        <v>18</v>
      </c>
    </row>
    <row r="6338" spans="1:6">
      <c r="A6338" s="467">
        <v>9</v>
      </c>
      <c r="B6338" s="467">
        <v>21</v>
      </c>
      <c r="C6338" s="467">
        <v>24</v>
      </c>
      <c r="D6338" s="471">
        <v>87.621036118041317</v>
      </c>
      <c r="E6338" s="471">
        <v>33.509291603956136</v>
      </c>
      <c r="F6338" s="467">
        <f>'2019 Actual plus Potential'!E6337</f>
        <v>52</v>
      </c>
    </row>
    <row r="6339" spans="1:6">
      <c r="A6339" s="467">
        <v>9</v>
      </c>
      <c r="B6339" s="467">
        <v>22</v>
      </c>
      <c r="C6339" s="467">
        <v>1</v>
      </c>
      <c r="D6339" s="471">
        <v>58.571733495176495</v>
      </c>
      <c r="E6339" s="471">
        <v>58.11969436680284</v>
      </c>
      <c r="F6339" s="467">
        <f>'2019 Actual plus Potential'!E6338</f>
        <v>60</v>
      </c>
    </row>
    <row r="6340" spans="1:6">
      <c r="A6340" s="467">
        <v>9</v>
      </c>
      <c r="B6340" s="467">
        <v>22</v>
      </c>
      <c r="C6340" s="467">
        <v>2</v>
      </c>
      <c r="D6340" s="471">
        <v>50.379300675562078</v>
      </c>
      <c r="E6340" s="471">
        <v>78.455876961943673</v>
      </c>
      <c r="F6340" s="467">
        <f>'2019 Actual plus Potential'!E6339</f>
        <v>59</v>
      </c>
    </row>
    <row r="6341" spans="1:6">
      <c r="A6341" s="467">
        <v>9</v>
      </c>
      <c r="B6341" s="467">
        <v>22</v>
      </c>
      <c r="C6341" s="467">
        <v>3</v>
      </c>
      <c r="D6341" s="471">
        <v>35.604492805952113</v>
      </c>
      <c r="E6341" s="471">
        <v>84.762385562244688</v>
      </c>
      <c r="F6341" s="467">
        <f>'2019 Actual plus Potential'!E6340</f>
        <v>62</v>
      </c>
    </row>
    <row r="6342" spans="1:6">
      <c r="A6342" s="467">
        <v>9</v>
      </c>
      <c r="B6342" s="467">
        <v>22</v>
      </c>
      <c r="C6342" s="467">
        <v>4</v>
      </c>
      <c r="D6342" s="471">
        <v>12.531880607372958</v>
      </c>
      <c r="E6342" s="471">
        <v>71.727735003225106</v>
      </c>
      <c r="F6342" s="467">
        <f>'2019 Actual plus Potential'!E6341</f>
        <v>57</v>
      </c>
    </row>
    <row r="6343" spans="1:6">
      <c r="A6343" s="467">
        <v>9</v>
      </c>
      <c r="B6343" s="467">
        <v>22</v>
      </c>
      <c r="C6343" s="467">
        <v>5</v>
      </c>
      <c r="D6343" s="471">
        <v>1.0827283395086997</v>
      </c>
      <c r="E6343" s="471">
        <v>85.352202913351974</v>
      </c>
      <c r="F6343" s="467">
        <f>'2019 Actual plus Potential'!E6342</f>
        <v>65</v>
      </c>
    </row>
    <row r="6344" spans="1:6">
      <c r="A6344" s="467">
        <v>9</v>
      </c>
      <c r="B6344" s="467">
        <v>22</v>
      </c>
      <c r="C6344" s="467">
        <v>6</v>
      </c>
      <c r="D6344" s="471">
        <v>1.1709461017655813</v>
      </c>
      <c r="E6344" s="471">
        <v>98.066130509567827</v>
      </c>
      <c r="F6344" s="467">
        <f>'2019 Actual plus Potential'!E6343</f>
        <v>65</v>
      </c>
    </row>
    <row r="6345" spans="1:6">
      <c r="A6345" s="467">
        <v>9</v>
      </c>
      <c r="B6345" s="467">
        <v>22</v>
      </c>
      <c r="C6345" s="467">
        <v>7</v>
      </c>
      <c r="D6345" s="471">
        <v>19.243164159018889</v>
      </c>
      <c r="E6345" s="471">
        <v>88.252790098903461</v>
      </c>
      <c r="F6345" s="467">
        <f>'2019 Actual plus Potential'!E6344</f>
        <v>62</v>
      </c>
    </row>
    <row r="6346" spans="1:6">
      <c r="A6346" s="467">
        <v>9</v>
      </c>
      <c r="B6346" s="467">
        <v>22</v>
      </c>
      <c r="C6346" s="467">
        <v>8</v>
      </c>
      <c r="D6346" s="471">
        <v>10.473274231930063</v>
      </c>
      <c r="E6346" s="471">
        <v>85.083108525048374</v>
      </c>
      <c r="F6346" s="467">
        <f>'2019 Actual plus Potential'!E6345</f>
        <v>65</v>
      </c>
    </row>
    <row r="6347" spans="1:6">
      <c r="A6347" s="467">
        <v>9</v>
      </c>
      <c r="B6347" s="467">
        <v>22</v>
      </c>
      <c r="C6347" s="467">
        <v>9</v>
      </c>
      <c r="D6347" s="471">
        <v>4.4122866154544003</v>
      </c>
      <c r="E6347" s="471">
        <v>89.114830842829491</v>
      </c>
      <c r="F6347" s="467">
        <f>'2019 Actual plus Potential'!E6346</f>
        <v>46</v>
      </c>
    </row>
    <row r="6348" spans="1:6">
      <c r="A6348" s="467">
        <v>9</v>
      </c>
      <c r="B6348" s="467">
        <v>22</v>
      </c>
      <c r="C6348" s="467">
        <v>10</v>
      </c>
      <c r="D6348" s="471">
        <v>2.1923557293464637</v>
      </c>
      <c r="E6348" s="471">
        <v>92.44878515373037</v>
      </c>
      <c r="F6348" s="467">
        <f>'2019 Actual plus Potential'!E6347</f>
        <v>39</v>
      </c>
    </row>
    <row r="6349" spans="1:6">
      <c r="A6349" s="467">
        <v>9</v>
      </c>
      <c r="B6349" s="467">
        <v>22</v>
      </c>
      <c r="C6349" s="467">
        <v>11</v>
      </c>
      <c r="D6349" s="471">
        <v>0</v>
      </c>
      <c r="E6349" s="471">
        <v>99.625157009245328</v>
      </c>
      <c r="F6349" s="467">
        <f>'2019 Actual plus Potential'!E6348</f>
        <v>36</v>
      </c>
    </row>
    <row r="6350" spans="1:6">
      <c r="A6350" s="467">
        <v>9</v>
      </c>
      <c r="B6350" s="467">
        <v>22</v>
      </c>
      <c r="C6350" s="467">
        <v>12</v>
      </c>
      <c r="D6350" s="471">
        <v>1.310737172462441</v>
      </c>
      <c r="E6350" s="471">
        <v>99.813679531283597</v>
      </c>
      <c r="F6350" s="467">
        <f>'2019 Actual plus Potential'!E6349</f>
        <v>27</v>
      </c>
    </row>
    <row r="6351" spans="1:6">
      <c r="A6351" s="467">
        <v>9</v>
      </c>
      <c r="B6351" s="467">
        <v>22</v>
      </c>
      <c r="C6351" s="467">
        <v>13</v>
      </c>
      <c r="D6351" s="471">
        <v>12.198486865672818</v>
      </c>
      <c r="E6351" s="471">
        <v>99.811332777897235</v>
      </c>
      <c r="F6351" s="467">
        <f>'2019 Actual plus Potential'!E6350</f>
        <v>31</v>
      </c>
    </row>
    <row r="6352" spans="1:6">
      <c r="A6352" s="467">
        <v>9</v>
      </c>
      <c r="B6352" s="467">
        <v>22</v>
      </c>
      <c r="C6352" s="467">
        <v>14</v>
      </c>
      <c r="D6352" s="471">
        <v>43.279480641525325</v>
      </c>
      <c r="E6352" s="471">
        <v>99.180056116964096</v>
      </c>
      <c r="F6352" s="467">
        <f>'2019 Actual plus Potential'!E6351</f>
        <v>44</v>
      </c>
    </row>
    <row r="6353" spans="1:6">
      <c r="A6353" s="467">
        <v>9</v>
      </c>
      <c r="B6353" s="467">
        <v>22</v>
      </c>
      <c r="C6353" s="467">
        <v>15</v>
      </c>
      <c r="D6353" s="471">
        <v>46.980954576435629</v>
      </c>
      <c r="E6353" s="471">
        <v>97.130558159535596</v>
      </c>
      <c r="F6353" s="467">
        <f>'2019 Actual plus Potential'!E6352</f>
        <v>50</v>
      </c>
    </row>
    <row r="6354" spans="1:6">
      <c r="A6354" s="467">
        <v>9</v>
      </c>
      <c r="B6354" s="467">
        <v>22</v>
      </c>
      <c r="C6354" s="467">
        <v>16</v>
      </c>
      <c r="D6354" s="471">
        <v>40.324536749399435</v>
      </c>
      <c r="E6354" s="471">
        <v>95.857835572995057</v>
      </c>
      <c r="F6354" s="467">
        <f>'2019 Actual plus Potential'!E6353</f>
        <v>62</v>
      </c>
    </row>
    <row r="6355" spans="1:6">
      <c r="A6355" s="467">
        <v>9</v>
      </c>
      <c r="B6355" s="467">
        <v>22</v>
      </c>
      <c r="C6355" s="467">
        <v>17</v>
      </c>
      <c r="D6355" s="471">
        <v>51.686842591352125</v>
      </c>
      <c r="E6355" s="471">
        <v>93.77235406364224</v>
      </c>
      <c r="F6355" s="467">
        <f>'2019 Actual plus Potential'!E6354</f>
        <v>74</v>
      </c>
    </row>
    <row r="6356" spans="1:6">
      <c r="A6356" s="467">
        <v>9</v>
      </c>
      <c r="B6356" s="467">
        <v>22</v>
      </c>
      <c r="C6356" s="467">
        <v>18</v>
      </c>
      <c r="D6356" s="471">
        <v>44.51246045427888</v>
      </c>
      <c r="E6356" s="471">
        <v>98.794406310470862</v>
      </c>
      <c r="F6356" s="467">
        <f>'2019 Actual plus Potential'!E6355</f>
        <v>66</v>
      </c>
    </row>
    <row r="6357" spans="1:6">
      <c r="A6357" s="467">
        <v>9</v>
      </c>
      <c r="B6357" s="467">
        <v>22</v>
      </c>
      <c r="C6357" s="467">
        <v>19</v>
      </c>
      <c r="D6357" s="471">
        <v>39.753746653015632</v>
      </c>
      <c r="E6357" s="471">
        <v>99.813679531283597</v>
      </c>
      <c r="F6357" s="467">
        <f>'2019 Actual plus Potential'!E6356</f>
        <v>86</v>
      </c>
    </row>
    <row r="6358" spans="1:6">
      <c r="A6358" s="467">
        <v>9</v>
      </c>
      <c r="B6358" s="467">
        <v>22</v>
      </c>
      <c r="C6358" s="467">
        <v>20</v>
      </c>
      <c r="D6358" s="471">
        <v>29.266703143326357</v>
      </c>
      <c r="E6358" s="471">
        <v>99.819155289185105</v>
      </c>
      <c r="F6358" s="467">
        <f>'2019 Actual plus Potential'!E6357</f>
        <v>59</v>
      </c>
    </row>
    <row r="6359" spans="1:6">
      <c r="A6359" s="467">
        <v>9</v>
      </c>
      <c r="B6359" s="467">
        <v>22</v>
      </c>
      <c r="C6359" s="467">
        <v>21</v>
      </c>
      <c r="D6359" s="471">
        <v>61.723863715082011</v>
      </c>
      <c r="E6359" s="471">
        <v>99.835582562889698</v>
      </c>
      <c r="F6359" s="467">
        <f>'2019 Actual plus Potential'!E6358</f>
        <v>31</v>
      </c>
    </row>
    <row r="6360" spans="1:6">
      <c r="A6360" s="467">
        <v>9</v>
      </c>
      <c r="B6360" s="467">
        <v>22</v>
      </c>
      <c r="C6360" s="467">
        <v>22</v>
      </c>
      <c r="D6360" s="471">
        <v>85.16758126487548</v>
      </c>
      <c r="E6360" s="471">
        <v>99.835582562889698</v>
      </c>
      <c r="F6360" s="467">
        <f>'2019 Actual plus Potential'!E6359</f>
        <v>27</v>
      </c>
    </row>
    <row r="6361" spans="1:6">
      <c r="A6361" s="467">
        <v>9</v>
      </c>
      <c r="B6361" s="467">
        <v>22</v>
      </c>
      <c r="C6361" s="467">
        <v>23</v>
      </c>
      <c r="D6361" s="471">
        <v>102.52539163114872</v>
      </c>
      <c r="E6361" s="471">
        <v>99.835582562889698</v>
      </c>
      <c r="F6361" s="467">
        <f>'2019 Actual plus Potential'!E6360</f>
        <v>46</v>
      </c>
    </row>
    <row r="6362" spans="1:6">
      <c r="A6362" s="467">
        <v>9</v>
      </c>
      <c r="B6362" s="467">
        <v>22</v>
      </c>
      <c r="C6362" s="467">
        <v>24</v>
      </c>
      <c r="D6362" s="471">
        <v>99.492376232777488</v>
      </c>
      <c r="E6362" s="471">
        <v>99.834018060632133</v>
      </c>
      <c r="F6362" s="467">
        <f>'2019 Actual plus Potential'!E6361</f>
        <v>88</v>
      </c>
    </row>
    <row r="6363" spans="1:6">
      <c r="A6363" s="467">
        <v>9</v>
      </c>
      <c r="B6363" s="467">
        <v>23</v>
      </c>
      <c r="C6363" s="467">
        <v>1</v>
      </c>
      <c r="D6363" s="471">
        <v>33.569294199656234</v>
      </c>
      <c r="E6363" s="471">
        <v>99.71120463341218</v>
      </c>
      <c r="F6363" s="467">
        <f>'2019 Actual plus Potential'!E6362</f>
        <v>81</v>
      </c>
    </row>
    <row r="6364" spans="1:6">
      <c r="A6364" s="467">
        <v>9</v>
      </c>
      <c r="B6364" s="467">
        <v>23</v>
      </c>
      <c r="C6364" s="467">
        <v>2</v>
      </c>
      <c r="D6364" s="471">
        <v>37.701605747537371</v>
      </c>
      <c r="E6364" s="471">
        <v>99.234031444850572</v>
      </c>
      <c r="F6364" s="467">
        <f>'2019 Actual plus Potential'!E6363</f>
        <v>84</v>
      </c>
    </row>
    <row r="6365" spans="1:6">
      <c r="A6365" s="467">
        <v>9</v>
      </c>
      <c r="B6365" s="467">
        <v>23</v>
      </c>
      <c r="C6365" s="467">
        <v>3</v>
      </c>
      <c r="D6365" s="471">
        <v>113.05672481121174</v>
      </c>
      <c r="E6365" s="471">
        <v>95.921980165555809</v>
      </c>
      <c r="F6365" s="467">
        <f>'2019 Actual plus Potential'!E6364</f>
        <v>91</v>
      </c>
    </row>
    <row r="6366" spans="1:6">
      <c r="A6366" s="467">
        <v>9</v>
      </c>
      <c r="B6366" s="467">
        <v>23</v>
      </c>
      <c r="C6366" s="467">
        <v>4</v>
      </c>
      <c r="D6366" s="471">
        <v>123.04977993297209</v>
      </c>
      <c r="E6366" s="471">
        <v>82.758258170285956</v>
      </c>
      <c r="F6366" s="467">
        <f>'2019 Actual plus Potential'!E6365</f>
        <v>93</v>
      </c>
    </row>
    <row r="6367" spans="1:6">
      <c r="A6367" s="467">
        <v>9</v>
      </c>
      <c r="B6367" s="467">
        <v>23</v>
      </c>
      <c r="C6367" s="467">
        <v>5</v>
      </c>
      <c r="D6367" s="471">
        <v>135.61508295017356</v>
      </c>
      <c r="E6367" s="471">
        <v>91.848798537948824</v>
      </c>
      <c r="F6367" s="467">
        <f>'2019 Actual plus Potential'!E6366</f>
        <v>96</v>
      </c>
    </row>
    <row r="6368" spans="1:6">
      <c r="A6368" s="467">
        <v>9</v>
      </c>
      <c r="B6368" s="467">
        <v>23</v>
      </c>
      <c r="C6368" s="467">
        <v>6</v>
      </c>
      <c r="D6368" s="471">
        <v>136.49022247727575</v>
      </c>
      <c r="E6368" s="471">
        <v>86.587377445710615</v>
      </c>
      <c r="F6368" s="467">
        <f>'2019 Actual plus Potential'!E6367</f>
        <v>91</v>
      </c>
    </row>
    <row r="6369" spans="1:6">
      <c r="A6369" s="467">
        <v>9</v>
      </c>
      <c r="B6369" s="467">
        <v>23</v>
      </c>
      <c r="C6369" s="467">
        <v>7</v>
      </c>
      <c r="D6369" s="471">
        <v>130.49105573301318</v>
      </c>
      <c r="E6369" s="471">
        <v>66.834754192646741</v>
      </c>
      <c r="F6369" s="467">
        <f>'2019 Actual plus Potential'!E6368</f>
        <v>97</v>
      </c>
    </row>
    <row r="6370" spans="1:6">
      <c r="A6370" s="467">
        <v>9</v>
      </c>
      <c r="B6370" s="467">
        <v>23</v>
      </c>
      <c r="C6370" s="467">
        <v>8</v>
      </c>
      <c r="D6370" s="471">
        <v>87.781043449243782</v>
      </c>
      <c r="E6370" s="471">
        <v>35.443798645452596</v>
      </c>
      <c r="F6370" s="467">
        <f>'2019 Actual plus Potential'!E6369</f>
        <v>98</v>
      </c>
    </row>
    <row r="6371" spans="1:6">
      <c r="A6371" s="467">
        <v>9</v>
      </c>
      <c r="B6371" s="467">
        <v>23</v>
      </c>
      <c r="C6371" s="467">
        <v>9</v>
      </c>
      <c r="D6371" s="471">
        <v>60.604527388720804</v>
      </c>
      <c r="E6371" s="471">
        <v>26.988446194366801</v>
      </c>
      <c r="F6371" s="467">
        <f>'2019 Actual plus Potential'!E6370</f>
        <v>98</v>
      </c>
    </row>
    <row r="6372" spans="1:6">
      <c r="A6372" s="467">
        <v>9</v>
      </c>
      <c r="B6372" s="467">
        <v>23</v>
      </c>
      <c r="C6372" s="467">
        <v>10</v>
      </c>
      <c r="D6372" s="471">
        <v>86.167112996952611</v>
      </c>
      <c r="E6372" s="471">
        <v>12.379124113093958</v>
      </c>
      <c r="F6372" s="467">
        <f>'2019 Actual plus Potential'!E6371</f>
        <v>101</v>
      </c>
    </row>
    <row r="6373" spans="1:6">
      <c r="A6373" s="467">
        <v>9</v>
      </c>
      <c r="B6373" s="467">
        <v>23</v>
      </c>
      <c r="C6373" s="467">
        <v>11</v>
      </c>
      <c r="D6373" s="471">
        <v>98.00657258798131</v>
      </c>
      <c r="E6373" s="471">
        <v>5.2262197914426993</v>
      </c>
      <c r="F6373" s="467">
        <f>'2019 Actual plus Potential'!E6372</f>
        <v>101</v>
      </c>
    </row>
    <row r="6374" spans="1:6">
      <c r="A6374" s="467">
        <v>9</v>
      </c>
      <c r="B6374" s="467">
        <v>23</v>
      </c>
      <c r="C6374" s="467">
        <v>12</v>
      </c>
      <c r="D6374" s="471">
        <v>94.925240276681038</v>
      </c>
      <c r="E6374" s="471">
        <v>5.886439744141045</v>
      </c>
      <c r="F6374" s="467">
        <f>'2019 Actual plus Potential'!E6373</f>
        <v>101</v>
      </c>
    </row>
    <row r="6375" spans="1:6">
      <c r="A6375" s="467">
        <v>9</v>
      </c>
      <c r="B6375" s="467">
        <v>23</v>
      </c>
      <c r="C6375" s="467">
        <v>13</v>
      </c>
      <c r="D6375" s="471">
        <v>99.193542285711246</v>
      </c>
      <c r="E6375" s="471">
        <v>5.1440834229198025</v>
      </c>
      <c r="F6375" s="467">
        <f>'2019 Actual plus Potential'!E6374</f>
        <v>103</v>
      </c>
    </row>
    <row r="6376" spans="1:6">
      <c r="A6376" s="467">
        <v>9</v>
      </c>
      <c r="B6376" s="467">
        <v>23</v>
      </c>
      <c r="C6376" s="467">
        <v>14</v>
      </c>
      <c r="D6376" s="471">
        <v>48.225240548943418</v>
      </c>
      <c r="E6376" s="471">
        <v>1.1608606751236292</v>
      </c>
      <c r="F6376" s="467">
        <f>'2019 Actual plus Potential'!E6375</f>
        <v>103</v>
      </c>
    </row>
    <row r="6377" spans="1:6">
      <c r="A6377" s="467">
        <v>9</v>
      </c>
      <c r="B6377" s="467">
        <v>23</v>
      </c>
      <c r="C6377" s="467">
        <v>15</v>
      </c>
      <c r="D6377" s="471">
        <v>45.376933452241751</v>
      </c>
      <c r="E6377" s="471">
        <v>0.89489529133519663</v>
      </c>
      <c r="F6377" s="467">
        <f>'2019 Actual plus Potential'!E6376</f>
        <v>100</v>
      </c>
    </row>
    <row r="6378" spans="1:6">
      <c r="A6378" s="467">
        <v>9</v>
      </c>
      <c r="B6378" s="467">
        <v>23</v>
      </c>
      <c r="C6378" s="467">
        <v>16</v>
      </c>
      <c r="D6378" s="471">
        <v>111.12954055141542</v>
      </c>
      <c r="E6378" s="471">
        <v>0.22841732960653624</v>
      </c>
      <c r="F6378" s="467">
        <f>'2019 Actual plus Potential'!E6377</f>
        <v>88</v>
      </c>
    </row>
    <row r="6379" spans="1:6">
      <c r="A6379" s="467">
        <v>9</v>
      </c>
      <c r="B6379" s="467">
        <v>23</v>
      </c>
      <c r="C6379" s="467">
        <v>17</v>
      </c>
      <c r="D6379" s="471">
        <v>111.96120708373797</v>
      </c>
      <c r="E6379" s="471">
        <v>1.0255312298430446</v>
      </c>
      <c r="F6379" s="467">
        <f>'2019 Actual plus Potential'!E6378</f>
        <v>69</v>
      </c>
    </row>
    <row r="6380" spans="1:6">
      <c r="A6380" s="467">
        <v>9</v>
      </c>
      <c r="B6380" s="467">
        <v>23</v>
      </c>
      <c r="C6380" s="467">
        <v>18</v>
      </c>
      <c r="D6380" s="471">
        <v>104.71797984200029</v>
      </c>
      <c r="E6380" s="471">
        <v>11.514736615781551</v>
      </c>
      <c r="F6380" s="467">
        <f>'2019 Actual plus Potential'!E6379</f>
        <v>67</v>
      </c>
    </row>
    <row r="6381" spans="1:6">
      <c r="A6381" s="467">
        <v>9</v>
      </c>
      <c r="B6381" s="467">
        <v>23</v>
      </c>
      <c r="C6381" s="467">
        <v>19</v>
      </c>
      <c r="D6381" s="471">
        <v>126.43841843339598</v>
      </c>
      <c r="E6381" s="471">
        <v>24.540782412384434</v>
      </c>
      <c r="F6381" s="467">
        <f>'2019 Actual plus Potential'!E6380</f>
        <v>67</v>
      </c>
    </row>
    <row r="6382" spans="1:6">
      <c r="A6382" s="467">
        <v>9</v>
      </c>
      <c r="B6382" s="467">
        <v>23</v>
      </c>
      <c r="C6382" s="467">
        <v>20</v>
      </c>
      <c r="D6382" s="471">
        <v>127.03428171661021</v>
      </c>
      <c r="E6382" s="471">
        <v>37.03646194366803</v>
      </c>
      <c r="F6382" s="467">
        <f>'2019 Actual plus Potential'!E6381</f>
        <v>59</v>
      </c>
    </row>
    <row r="6383" spans="1:6">
      <c r="A6383" s="467">
        <v>9</v>
      </c>
      <c r="B6383" s="467">
        <v>23</v>
      </c>
      <c r="C6383" s="467">
        <v>21</v>
      </c>
      <c r="D6383" s="471">
        <v>144</v>
      </c>
      <c r="E6383" s="471">
        <v>46.970269028165987</v>
      </c>
      <c r="F6383" s="467">
        <f>'2019 Actual plus Potential'!E6382</f>
        <v>32</v>
      </c>
    </row>
    <row r="6384" spans="1:6">
      <c r="A6384" s="467">
        <v>9</v>
      </c>
      <c r="B6384" s="467">
        <v>23</v>
      </c>
      <c r="C6384" s="467">
        <v>22</v>
      </c>
      <c r="D6384" s="471">
        <v>125.03675843418587</v>
      </c>
      <c r="E6384" s="471">
        <v>20.077257471511505</v>
      </c>
      <c r="F6384" s="467">
        <f>'2019 Actual plus Potential'!E6383</f>
        <v>49</v>
      </c>
    </row>
    <row r="6385" spans="1:6">
      <c r="A6385" s="467">
        <v>9</v>
      </c>
      <c r="B6385" s="467">
        <v>23</v>
      </c>
      <c r="C6385" s="467">
        <v>23</v>
      </c>
      <c r="D6385" s="471">
        <v>98.460243558820707</v>
      </c>
      <c r="E6385" s="471">
        <v>3.6742335519243174</v>
      </c>
      <c r="F6385" s="467">
        <f>'2019 Actual plus Potential'!E6384</f>
        <v>33</v>
      </c>
    </row>
    <row r="6386" spans="1:6">
      <c r="A6386" s="467">
        <v>9</v>
      </c>
      <c r="B6386" s="467">
        <v>23</v>
      </c>
      <c r="C6386" s="467">
        <v>24</v>
      </c>
      <c r="D6386" s="471">
        <v>92.475175027120187</v>
      </c>
      <c r="E6386" s="471">
        <v>3.6945720812728449</v>
      </c>
      <c r="F6386" s="467">
        <f>'2019 Actual plus Potential'!E6385</f>
        <v>77</v>
      </c>
    </row>
    <row r="6387" spans="1:6">
      <c r="A6387" s="467">
        <v>9</v>
      </c>
      <c r="B6387" s="467">
        <v>24</v>
      </c>
      <c r="C6387" s="467">
        <v>1</v>
      </c>
      <c r="D6387" s="471">
        <v>62.683414055573273</v>
      </c>
      <c r="E6387" s="471">
        <v>0.6946390023650828</v>
      </c>
      <c r="F6387" s="467">
        <f>'2019 Actual plus Potential'!E6386</f>
        <v>83</v>
      </c>
    </row>
    <row r="6388" spans="1:6">
      <c r="A6388" s="467">
        <v>9</v>
      </c>
      <c r="B6388" s="467">
        <v>24</v>
      </c>
      <c r="C6388" s="467">
        <v>2</v>
      </c>
      <c r="D6388" s="471">
        <v>92.684089839176593</v>
      </c>
      <c r="E6388" s="471">
        <v>4.6935067727370454E-3</v>
      </c>
      <c r="F6388" s="467">
        <f>'2019 Actual plus Potential'!E6387</f>
        <v>85</v>
      </c>
    </row>
    <row r="6389" spans="1:6">
      <c r="A6389" s="467">
        <v>9</v>
      </c>
      <c r="B6389" s="467">
        <v>24</v>
      </c>
      <c r="C6389" s="467">
        <v>3</v>
      </c>
      <c r="D6389" s="471">
        <v>83.817944232129477</v>
      </c>
      <c r="E6389" s="471">
        <v>0.36218227262954206</v>
      </c>
      <c r="F6389" s="467">
        <f>'2019 Actual plus Potential'!E6388</f>
        <v>88</v>
      </c>
    </row>
    <row r="6390" spans="1:6">
      <c r="A6390" s="467">
        <v>9</v>
      </c>
      <c r="B6390" s="467">
        <v>24</v>
      </c>
      <c r="C6390" s="467">
        <v>4</v>
      </c>
      <c r="D6390" s="471">
        <v>70.260789258460548</v>
      </c>
      <c r="E6390" s="471">
        <v>1.8320321436250269</v>
      </c>
      <c r="F6390" s="467">
        <f>'2019 Actual plus Potential'!E6389</f>
        <v>85</v>
      </c>
    </row>
    <row r="6391" spans="1:6">
      <c r="A6391" s="467">
        <v>9</v>
      </c>
      <c r="B6391" s="467">
        <v>24</v>
      </c>
      <c r="C6391" s="467">
        <v>5</v>
      </c>
      <c r="D6391" s="471">
        <v>80.238955174854055</v>
      </c>
      <c r="E6391" s="471">
        <v>1.1014095893356268</v>
      </c>
      <c r="F6391" s="467">
        <f>'2019 Actual plus Potential'!E6390</f>
        <v>80</v>
      </c>
    </row>
    <row r="6392" spans="1:6">
      <c r="A6392" s="467">
        <v>9</v>
      </c>
      <c r="B6392" s="467">
        <v>24</v>
      </c>
      <c r="C6392" s="467">
        <v>6</v>
      </c>
      <c r="D6392" s="471">
        <v>101.10129861998932</v>
      </c>
      <c r="E6392" s="471">
        <v>3.3057932702644597</v>
      </c>
      <c r="F6392" s="467">
        <f>'2019 Actual plus Potential'!E6391</f>
        <v>77</v>
      </c>
    </row>
    <row r="6393" spans="1:6">
      <c r="A6393" s="467">
        <v>9</v>
      </c>
      <c r="B6393" s="467">
        <v>24</v>
      </c>
      <c r="C6393" s="467">
        <v>7</v>
      </c>
      <c r="D6393" s="471">
        <v>115.51017119463572</v>
      </c>
      <c r="E6393" s="471">
        <v>7.3672411309395844</v>
      </c>
      <c r="F6393" s="467">
        <f>'2019 Actual plus Potential'!E6392</f>
        <v>79</v>
      </c>
    </row>
    <row r="6394" spans="1:6">
      <c r="A6394" s="467">
        <v>9</v>
      </c>
      <c r="B6394" s="467">
        <v>24</v>
      </c>
      <c r="C6394" s="467">
        <v>8</v>
      </c>
      <c r="D6394" s="471">
        <v>75.449993132984858</v>
      </c>
      <c r="E6394" s="471">
        <v>6.6819891421199733</v>
      </c>
      <c r="F6394" s="467">
        <f>'2019 Actual plus Potential'!E6393</f>
        <v>85</v>
      </c>
    </row>
    <row r="6395" spans="1:6">
      <c r="A6395" s="467">
        <v>9</v>
      </c>
      <c r="B6395" s="467">
        <v>24</v>
      </c>
      <c r="C6395" s="467">
        <v>9</v>
      </c>
      <c r="D6395" s="471">
        <v>41.568976447509016</v>
      </c>
      <c r="E6395" s="471">
        <v>13.108964416254569</v>
      </c>
      <c r="F6395" s="467">
        <f>'2019 Actual plus Potential'!E6394</f>
        <v>98</v>
      </c>
    </row>
    <row r="6396" spans="1:6">
      <c r="A6396" s="467">
        <v>9</v>
      </c>
      <c r="B6396" s="467">
        <v>24</v>
      </c>
      <c r="C6396" s="467">
        <v>10</v>
      </c>
      <c r="D6396" s="471">
        <v>44.852265525935607</v>
      </c>
      <c r="E6396" s="471">
        <v>19.384182971404002</v>
      </c>
      <c r="F6396" s="467">
        <f>'2019 Actual plus Potential'!E6395</f>
        <v>102</v>
      </c>
    </row>
    <row r="6397" spans="1:6">
      <c r="A6397" s="467">
        <v>9</v>
      </c>
      <c r="B6397" s="467">
        <v>24</v>
      </c>
      <c r="C6397" s="467">
        <v>11</v>
      </c>
      <c r="D6397" s="471">
        <v>47.886312061258096</v>
      </c>
      <c r="E6397" s="471">
        <v>15.318041603956139</v>
      </c>
      <c r="F6397" s="467">
        <f>'2019 Actual plus Potential'!E6396</f>
        <v>103</v>
      </c>
    </row>
    <row r="6398" spans="1:6">
      <c r="A6398" s="467">
        <v>9</v>
      </c>
      <c r="B6398" s="467">
        <v>24</v>
      </c>
      <c r="C6398" s="467">
        <v>12</v>
      </c>
      <c r="D6398" s="471">
        <v>21.098292244638788</v>
      </c>
      <c r="E6398" s="471">
        <v>16.198074123844336</v>
      </c>
      <c r="F6398" s="467">
        <f>'2019 Actual plus Potential'!E6397</f>
        <v>103</v>
      </c>
    </row>
    <row r="6399" spans="1:6">
      <c r="A6399" s="467">
        <v>9</v>
      </c>
      <c r="B6399" s="467">
        <v>24</v>
      </c>
      <c r="C6399" s="467">
        <v>13</v>
      </c>
      <c r="D6399" s="471">
        <v>9.0690215491539927</v>
      </c>
      <c r="E6399" s="471">
        <v>19.262151795312835</v>
      </c>
      <c r="F6399" s="467">
        <f>'2019 Actual plus Potential'!E6398</f>
        <v>103</v>
      </c>
    </row>
    <row r="6400" spans="1:6">
      <c r="A6400" s="467">
        <v>9</v>
      </c>
      <c r="B6400" s="467">
        <v>24</v>
      </c>
      <c r="C6400" s="467">
        <v>14</v>
      </c>
      <c r="D6400" s="471">
        <v>5.9588473273958185</v>
      </c>
      <c r="E6400" s="471">
        <v>24.784844764566763</v>
      </c>
      <c r="F6400" s="467">
        <f>'2019 Actual plus Potential'!E6399</f>
        <v>102</v>
      </c>
    </row>
    <row r="6401" spans="1:6">
      <c r="A6401" s="467">
        <v>9</v>
      </c>
      <c r="B6401" s="467">
        <v>24</v>
      </c>
      <c r="C6401" s="467">
        <v>15</v>
      </c>
      <c r="D6401" s="471">
        <v>4.1359312459623849</v>
      </c>
      <c r="E6401" s="471">
        <v>24.983536551279293</v>
      </c>
      <c r="F6401" s="467">
        <f>'2019 Actual plus Potential'!E6400</f>
        <v>99</v>
      </c>
    </row>
    <row r="6402" spans="1:6">
      <c r="A6402" s="467">
        <v>9</v>
      </c>
      <c r="B6402" s="467">
        <v>24</v>
      </c>
      <c r="C6402" s="467">
        <v>16</v>
      </c>
      <c r="D6402" s="471">
        <v>3.5493841945066045</v>
      </c>
      <c r="E6402" s="471">
        <v>28.894792195226831</v>
      </c>
      <c r="F6402" s="467">
        <f>'2019 Actual plus Potential'!E6401</f>
        <v>98</v>
      </c>
    </row>
    <row r="6403" spans="1:6">
      <c r="A6403" s="467">
        <v>9</v>
      </c>
      <c r="B6403" s="467">
        <v>24</v>
      </c>
      <c r="C6403" s="467">
        <v>17</v>
      </c>
      <c r="D6403" s="471">
        <v>6.8262773113745547</v>
      </c>
      <c r="E6403" s="471">
        <v>61.692235271984515</v>
      </c>
      <c r="F6403" s="467">
        <f>'2019 Actual plus Potential'!E6402</f>
        <v>100</v>
      </c>
    </row>
    <row r="6404" spans="1:6">
      <c r="A6404" s="467">
        <v>9</v>
      </c>
      <c r="B6404" s="467">
        <v>24</v>
      </c>
      <c r="C6404" s="467">
        <v>18</v>
      </c>
      <c r="D6404" s="471">
        <v>8.5111626491787664</v>
      </c>
      <c r="E6404" s="471">
        <v>91.086103687379051</v>
      </c>
      <c r="F6404" s="467">
        <f>'2019 Actual plus Potential'!E6403</f>
        <v>98</v>
      </c>
    </row>
    <row r="6405" spans="1:6">
      <c r="A6405" s="467">
        <v>9</v>
      </c>
      <c r="B6405" s="467">
        <v>24</v>
      </c>
      <c r="C6405" s="467">
        <v>19</v>
      </c>
      <c r="D6405" s="471">
        <v>16.127186265765626</v>
      </c>
      <c r="E6405" s="471">
        <v>96.315452483336927</v>
      </c>
      <c r="F6405" s="467">
        <f>'2019 Actual plus Potential'!E6404</f>
        <v>95</v>
      </c>
    </row>
    <row r="6406" spans="1:6">
      <c r="A6406" s="467">
        <v>9</v>
      </c>
      <c r="B6406" s="467">
        <v>24</v>
      </c>
      <c r="C6406" s="467">
        <v>20</v>
      </c>
      <c r="D6406" s="471">
        <v>10.78854791817769</v>
      </c>
      <c r="E6406" s="471">
        <v>94.035972694044304</v>
      </c>
      <c r="F6406" s="467">
        <f>'2019 Actual plus Potential'!E6405</f>
        <v>97</v>
      </c>
    </row>
    <row r="6407" spans="1:6">
      <c r="A6407" s="467">
        <v>9</v>
      </c>
      <c r="B6407" s="467">
        <v>24</v>
      </c>
      <c r="C6407" s="467">
        <v>21</v>
      </c>
      <c r="D6407" s="471">
        <v>9.812043193237475</v>
      </c>
      <c r="E6407" s="471">
        <v>90.70671188991615</v>
      </c>
      <c r="F6407" s="467">
        <f>'2019 Actual plus Potential'!E6406</f>
        <v>77</v>
      </c>
    </row>
    <row r="6408" spans="1:6">
      <c r="A6408" s="467">
        <v>9</v>
      </c>
      <c r="B6408" s="467">
        <v>24</v>
      </c>
      <c r="C6408" s="467">
        <v>22</v>
      </c>
      <c r="D6408" s="471">
        <v>16.642700632303747</v>
      </c>
      <c r="E6408" s="471">
        <v>88.158137712319927</v>
      </c>
      <c r="F6408" s="467">
        <f>'2019 Actual plus Potential'!E6407</f>
        <v>66</v>
      </c>
    </row>
    <row r="6409" spans="1:6">
      <c r="A6409" s="467">
        <v>9</v>
      </c>
      <c r="B6409" s="467">
        <v>24</v>
      </c>
      <c r="C6409" s="467">
        <v>23</v>
      </c>
      <c r="D6409" s="471">
        <v>21.452288643300626</v>
      </c>
      <c r="E6409" s="471">
        <v>99.35997387658567</v>
      </c>
      <c r="F6409" s="467">
        <f>'2019 Actual plus Potential'!E6408</f>
        <v>64</v>
      </c>
    </row>
    <row r="6410" spans="1:6">
      <c r="A6410" s="467">
        <v>9</v>
      </c>
      <c r="B6410" s="467">
        <v>24</v>
      </c>
      <c r="C6410" s="467">
        <v>24</v>
      </c>
      <c r="D6410" s="471">
        <v>18.154554677853433</v>
      </c>
      <c r="E6410" s="471">
        <v>99.640019780692327</v>
      </c>
      <c r="F6410" s="467">
        <f>'2019 Actual plus Potential'!E6409</f>
        <v>66</v>
      </c>
    </row>
    <row r="6411" spans="1:6">
      <c r="A6411" s="467">
        <v>9</v>
      </c>
      <c r="B6411" s="467">
        <v>25</v>
      </c>
      <c r="C6411" s="467">
        <v>1</v>
      </c>
      <c r="D6411" s="471">
        <v>35.490432681543787</v>
      </c>
      <c r="E6411" s="471">
        <v>99.645495538593835</v>
      </c>
      <c r="F6411" s="467">
        <f>'2019 Actual plus Potential'!E6410</f>
        <v>67</v>
      </c>
    </row>
    <row r="6412" spans="1:6">
      <c r="A6412" s="467">
        <v>9</v>
      </c>
      <c r="B6412" s="467">
        <v>25</v>
      </c>
      <c r="C6412" s="467">
        <v>2</v>
      </c>
      <c r="D6412" s="471">
        <v>18.078857487651451</v>
      </c>
      <c r="E6412" s="471">
        <v>99.776913728230497</v>
      </c>
      <c r="F6412" s="467">
        <f>'2019 Actual plus Potential'!E6411</f>
        <v>67</v>
      </c>
    </row>
    <row r="6413" spans="1:6">
      <c r="A6413" s="467">
        <v>9</v>
      </c>
      <c r="B6413" s="467">
        <v>25</v>
      </c>
      <c r="C6413" s="467">
        <v>3</v>
      </c>
      <c r="D6413" s="471">
        <v>13.820525866912424</v>
      </c>
      <c r="E6413" s="471">
        <v>99.831671307245756</v>
      </c>
      <c r="F6413" s="467">
        <f>'2019 Actual plus Potential'!E6412</f>
        <v>55</v>
      </c>
    </row>
    <row r="6414" spans="1:6">
      <c r="A6414" s="467">
        <v>9</v>
      </c>
      <c r="B6414" s="467">
        <v>25</v>
      </c>
      <c r="C6414" s="467">
        <v>4</v>
      </c>
      <c r="D6414" s="471">
        <v>14.463288938821526</v>
      </c>
      <c r="E6414" s="471">
        <v>99.786300741775975</v>
      </c>
      <c r="F6414" s="467">
        <f>'2019 Actual plus Potential'!E6413</f>
        <v>30</v>
      </c>
    </row>
    <row r="6415" spans="1:6">
      <c r="A6415" s="467">
        <v>9</v>
      </c>
      <c r="B6415" s="467">
        <v>25</v>
      </c>
      <c r="C6415" s="467">
        <v>5</v>
      </c>
      <c r="D6415" s="471">
        <v>7.6118640378438558</v>
      </c>
      <c r="E6415" s="471">
        <v>99.596213717480111</v>
      </c>
      <c r="F6415" s="467">
        <f>'2019 Actual plus Potential'!E6414</f>
        <v>23</v>
      </c>
    </row>
    <row r="6416" spans="1:6">
      <c r="A6416" s="467">
        <v>9</v>
      </c>
      <c r="B6416" s="467">
        <v>25</v>
      </c>
      <c r="C6416" s="467">
        <v>6</v>
      </c>
      <c r="D6416" s="471">
        <v>23.495807375357053</v>
      </c>
      <c r="E6416" s="471">
        <v>99.586044452805851</v>
      </c>
      <c r="F6416" s="467">
        <f>'2019 Actual plus Potential'!E6415</f>
        <v>15</v>
      </c>
    </row>
    <row r="6417" spans="1:6">
      <c r="A6417" s="467">
        <v>9</v>
      </c>
      <c r="B6417" s="467">
        <v>25</v>
      </c>
      <c r="C6417" s="467">
        <v>7</v>
      </c>
      <c r="D6417" s="471">
        <v>35.924591817951026</v>
      </c>
      <c r="E6417" s="471">
        <v>92.969764405504208</v>
      </c>
      <c r="F6417" s="467">
        <f>'2019 Actual plus Potential'!E6416</f>
        <v>6</v>
      </c>
    </row>
    <row r="6418" spans="1:6">
      <c r="A6418" s="467">
        <v>9</v>
      </c>
      <c r="B6418" s="467">
        <v>25</v>
      </c>
      <c r="C6418" s="467">
        <v>8</v>
      </c>
      <c r="D6418" s="471">
        <v>5.4668148031080888</v>
      </c>
      <c r="E6418" s="471">
        <v>79.590923349817245</v>
      </c>
      <c r="F6418" s="467">
        <f>'2019 Actual plus Potential'!E6417</f>
        <v>4</v>
      </c>
    </row>
    <row r="6419" spans="1:6">
      <c r="A6419" s="467">
        <v>9</v>
      </c>
      <c r="B6419" s="467">
        <v>25</v>
      </c>
      <c r="C6419" s="467">
        <v>9</v>
      </c>
      <c r="D6419" s="471">
        <v>5.4362242943414119</v>
      </c>
      <c r="E6419" s="471">
        <v>72.257319017415611</v>
      </c>
      <c r="F6419" s="467">
        <f>'2019 Actual plus Potential'!E6418</f>
        <v>3</v>
      </c>
    </row>
    <row r="6420" spans="1:6">
      <c r="A6420" s="467">
        <v>9</v>
      </c>
      <c r="B6420" s="467">
        <v>25</v>
      </c>
      <c r="C6420" s="467">
        <v>10</v>
      </c>
      <c r="D6420" s="471">
        <v>2.1637456859809205</v>
      </c>
      <c r="E6420" s="471">
        <v>56.592740163405722</v>
      </c>
      <c r="F6420" s="467">
        <f>'2019 Actual plus Potential'!E6419</f>
        <v>5</v>
      </c>
    </row>
    <row r="6421" spans="1:6">
      <c r="A6421" s="467">
        <v>9</v>
      </c>
      <c r="B6421" s="467">
        <v>25</v>
      </c>
      <c r="C6421" s="467">
        <v>11</v>
      </c>
      <c r="D6421" s="471">
        <v>7.1695915769610856</v>
      </c>
      <c r="E6421" s="471">
        <v>42.356551870565475</v>
      </c>
      <c r="F6421" s="467">
        <f>'2019 Actual plus Potential'!E6420</f>
        <v>3</v>
      </c>
    </row>
    <row r="6422" spans="1:6">
      <c r="A6422" s="467">
        <v>9</v>
      </c>
      <c r="B6422" s="467">
        <v>25</v>
      </c>
      <c r="C6422" s="467">
        <v>12</v>
      </c>
      <c r="D6422" s="471">
        <v>6.327612887894432</v>
      </c>
      <c r="E6422" s="471">
        <v>40.282021877015701</v>
      </c>
      <c r="F6422" s="467">
        <f>'2019 Actual plus Potential'!E6421</f>
        <v>1</v>
      </c>
    </row>
    <row r="6423" spans="1:6">
      <c r="A6423" s="467">
        <v>9</v>
      </c>
      <c r="B6423" s="467">
        <v>25</v>
      </c>
      <c r="C6423" s="467">
        <v>13</v>
      </c>
      <c r="D6423" s="471">
        <v>11.748578102370873</v>
      </c>
      <c r="E6423" s="471">
        <v>38.802784992474741</v>
      </c>
      <c r="F6423" s="467">
        <f>'2019 Actual plus Potential'!E6422</f>
        <v>6</v>
      </c>
    </row>
    <row r="6424" spans="1:6">
      <c r="A6424" s="467">
        <v>9</v>
      </c>
      <c r="B6424" s="467">
        <v>25</v>
      </c>
      <c r="C6424" s="467">
        <v>14</v>
      </c>
      <c r="D6424" s="471">
        <v>11.092088459432858</v>
      </c>
      <c r="E6424" s="471">
        <v>37.172573640077403</v>
      </c>
      <c r="F6424" s="467">
        <f>'2019 Actual plus Potential'!E6423</f>
        <v>12</v>
      </c>
    </row>
    <row r="6425" spans="1:6">
      <c r="A6425" s="467">
        <v>9</v>
      </c>
      <c r="B6425" s="467">
        <v>25</v>
      </c>
      <c r="C6425" s="467">
        <v>15</v>
      </c>
      <c r="D6425" s="471">
        <v>7.4916698262163273</v>
      </c>
      <c r="E6425" s="471">
        <v>33.801071274994626</v>
      </c>
      <c r="F6425" s="467">
        <f>'2019 Actual plus Potential'!E6424</f>
        <v>23</v>
      </c>
    </row>
    <row r="6426" spans="1:6">
      <c r="A6426" s="467">
        <v>9</v>
      </c>
      <c r="B6426" s="467">
        <v>25</v>
      </c>
      <c r="C6426" s="467">
        <v>16</v>
      </c>
      <c r="D6426" s="471">
        <v>2.2413943481559864</v>
      </c>
      <c r="E6426" s="471">
        <v>38.118315254783923</v>
      </c>
      <c r="F6426" s="467">
        <f>'2019 Actual plus Potential'!E6425</f>
        <v>38</v>
      </c>
    </row>
    <row r="6427" spans="1:6">
      <c r="A6427" s="467">
        <v>9</v>
      </c>
      <c r="B6427" s="467">
        <v>25</v>
      </c>
      <c r="C6427" s="467">
        <v>17</v>
      </c>
      <c r="D6427" s="471">
        <v>0.3580638983261808</v>
      </c>
      <c r="E6427" s="471">
        <v>76.874947430660072</v>
      </c>
      <c r="F6427" s="467">
        <f>'2019 Actual plus Potential'!E6426</f>
        <v>43</v>
      </c>
    </row>
    <row r="6428" spans="1:6">
      <c r="A6428" s="467">
        <v>9</v>
      </c>
      <c r="B6428" s="467">
        <v>25</v>
      </c>
      <c r="C6428" s="467">
        <v>18</v>
      </c>
      <c r="D6428" s="471">
        <v>1.1724248691506074</v>
      </c>
      <c r="E6428" s="471">
        <v>98.900792463986249</v>
      </c>
      <c r="F6428" s="467">
        <f>'2019 Actual plus Potential'!E6427</f>
        <v>55</v>
      </c>
    </row>
    <row r="6429" spans="1:6">
      <c r="A6429" s="467">
        <v>9</v>
      </c>
      <c r="B6429" s="467">
        <v>25</v>
      </c>
      <c r="C6429" s="467">
        <v>19</v>
      </c>
      <c r="D6429" s="471">
        <v>0.581412320142767</v>
      </c>
      <c r="E6429" s="471">
        <v>99.793341001935076</v>
      </c>
      <c r="F6429" s="467">
        <f>'2019 Actual plus Potential'!E6428</f>
        <v>43</v>
      </c>
    </row>
    <row r="6430" spans="1:6">
      <c r="A6430" s="467">
        <v>9</v>
      </c>
      <c r="B6430" s="467">
        <v>25</v>
      </c>
      <c r="C6430" s="467">
        <v>20</v>
      </c>
      <c r="D6430" s="471">
        <v>1.1694799155287017</v>
      </c>
      <c r="E6430" s="471">
        <v>99.7761314771017</v>
      </c>
      <c r="F6430" s="467">
        <f>'2019 Actual plus Potential'!E6429</f>
        <v>40</v>
      </c>
    </row>
    <row r="6431" spans="1:6">
      <c r="A6431" s="467">
        <v>9</v>
      </c>
      <c r="B6431" s="467">
        <v>25</v>
      </c>
      <c r="C6431" s="467">
        <v>21</v>
      </c>
      <c r="D6431" s="471">
        <v>37.017079620559457</v>
      </c>
      <c r="E6431" s="471">
        <v>99.801945764351743</v>
      </c>
      <c r="F6431" s="467">
        <f>'2019 Actual plus Potential'!E6430</f>
        <v>61</v>
      </c>
    </row>
    <row r="6432" spans="1:6">
      <c r="A6432" s="467">
        <v>9</v>
      </c>
      <c r="B6432" s="467">
        <v>25</v>
      </c>
      <c r="C6432" s="467">
        <v>22</v>
      </c>
      <c r="D6432" s="471">
        <v>51.251586954259992</v>
      </c>
      <c r="E6432" s="471">
        <v>99.747970436465252</v>
      </c>
      <c r="F6432" s="467">
        <f>'2019 Actual plus Potential'!E6431</f>
        <v>54</v>
      </c>
    </row>
    <row r="6433" spans="1:6">
      <c r="A6433" s="467">
        <v>9</v>
      </c>
      <c r="B6433" s="467">
        <v>25</v>
      </c>
      <c r="C6433" s="467">
        <v>23</v>
      </c>
      <c r="D6433" s="471">
        <v>28.348259667646346</v>
      </c>
      <c r="E6433" s="471">
        <v>99.663487314556022</v>
      </c>
      <c r="F6433" s="467">
        <f>'2019 Actual plus Potential'!E6432</f>
        <v>53</v>
      </c>
    </row>
    <row r="6434" spans="1:6">
      <c r="A6434" s="467">
        <v>9</v>
      </c>
      <c r="B6434" s="467">
        <v>25</v>
      </c>
      <c r="C6434" s="467">
        <v>24</v>
      </c>
      <c r="D6434" s="471">
        <v>34.756336227424015</v>
      </c>
      <c r="E6434" s="471">
        <v>99.789429746291134</v>
      </c>
      <c r="F6434" s="467">
        <f>'2019 Actual plus Potential'!E6433</f>
        <v>64</v>
      </c>
    </row>
    <row r="6435" spans="1:6">
      <c r="A6435" s="467">
        <v>9</v>
      </c>
      <c r="B6435" s="467">
        <v>26</v>
      </c>
      <c r="C6435" s="467">
        <v>1</v>
      </c>
      <c r="D6435" s="471">
        <v>107.67335740473943</v>
      </c>
      <c r="E6435" s="471">
        <v>99.686172597290891</v>
      </c>
      <c r="F6435" s="467">
        <f>'2019 Actual plus Potential'!E6434</f>
        <v>91</v>
      </c>
    </row>
    <row r="6436" spans="1:6">
      <c r="A6436" s="467">
        <v>9</v>
      </c>
      <c r="B6436" s="467">
        <v>26</v>
      </c>
      <c r="C6436" s="467">
        <v>2</v>
      </c>
      <c r="D6436" s="471">
        <v>90.917927453463903</v>
      </c>
      <c r="E6436" s="471">
        <v>99.45384401204042</v>
      </c>
      <c r="F6436" s="467">
        <f>'2019 Actual plus Potential'!E6435</f>
        <v>91</v>
      </c>
    </row>
    <row r="6437" spans="1:6">
      <c r="A6437" s="467">
        <v>9</v>
      </c>
      <c r="B6437" s="467">
        <v>26</v>
      </c>
      <c r="C6437" s="467">
        <v>3</v>
      </c>
      <c r="D6437" s="471">
        <v>61.707772458733146</v>
      </c>
      <c r="E6437" s="471">
        <v>97.761834820468721</v>
      </c>
      <c r="F6437" s="467">
        <f>'2019 Actual plus Potential'!E6436</f>
        <v>100</v>
      </c>
    </row>
    <row r="6438" spans="1:6">
      <c r="A6438" s="467">
        <v>9</v>
      </c>
      <c r="B6438" s="467">
        <v>26</v>
      </c>
      <c r="C6438" s="467">
        <v>4</v>
      </c>
      <c r="D6438" s="471">
        <v>79.20555799428945</v>
      </c>
      <c r="E6438" s="471">
        <v>95.692780584820468</v>
      </c>
      <c r="F6438" s="467">
        <f>'2019 Actual plus Potential'!E6437</f>
        <v>95</v>
      </c>
    </row>
    <row r="6439" spans="1:6">
      <c r="A6439" s="467">
        <v>9</v>
      </c>
      <c r="B6439" s="467">
        <v>26</v>
      </c>
      <c r="C6439" s="467">
        <v>5</v>
      </c>
      <c r="D6439" s="471">
        <v>110.35551264132654</v>
      </c>
      <c r="E6439" s="471">
        <v>94.25030950333263</v>
      </c>
      <c r="F6439" s="467">
        <f>'2019 Actual plus Potential'!E6438</f>
        <v>98</v>
      </c>
    </row>
    <row r="6440" spans="1:6">
      <c r="A6440" s="467">
        <v>9</v>
      </c>
      <c r="B6440" s="467">
        <v>26</v>
      </c>
      <c r="C6440" s="467">
        <v>6</v>
      </c>
      <c r="D6440" s="471">
        <v>144</v>
      </c>
      <c r="E6440" s="471">
        <v>85.701086916792107</v>
      </c>
      <c r="F6440" s="467">
        <f>'2019 Actual plus Potential'!E6439</f>
        <v>100</v>
      </c>
    </row>
    <row r="6441" spans="1:6">
      <c r="A6441" s="467">
        <v>9</v>
      </c>
      <c r="B6441" s="467">
        <v>26</v>
      </c>
      <c r="C6441" s="467">
        <v>7</v>
      </c>
      <c r="D6441" s="471">
        <v>144</v>
      </c>
      <c r="E6441" s="471">
        <v>70.348626263169209</v>
      </c>
      <c r="F6441" s="467">
        <f>'2019 Actual plus Potential'!E6440</f>
        <v>100</v>
      </c>
    </row>
    <row r="6442" spans="1:6">
      <c r="A6442" s="467">
        <v>9</v>
      </c>
      <c r="B6442" s="467">
        <v>26</v>
      </c>
      <c r="C6442" s="467">
        <v>8</v>
      </c>
      <c r="D6442" s="471">
        <v>67.901963158960328</v>
      </c>
      <c r="E6442" s="471">
        <v>38.470328262739201</v>
      </c>
      <c r="F6442" s="467">
        <f>'2019 Actual plus Potential'!E6441</f>
        <v>103</v>
      </c>
    </row>
    <row r="6443" spans="1:6">
      <c r="A6443" s="467">
        <v>9</v>
      </c>
      <c r="B6443" s="467">
        <v>26</v>
      </c>
      <c r="C6443" s="467">
        <v>9</v>
      </c>
      <c r="D6443" s="471">
        <v>21.327590012361252</v>
      </c>
      <c r="E6443" s="471">
        <v>22.959070629972054</v>
      </c>
      <c r="F6443" s="467">
        <f>'2019 Actual plus Potential'!E6442</f>
        <v>102</v>
      </c>
    </row>
    <row r="6444" spans="1:6">
      <c r="A6444" s="467">
        <v>9</v>
      </c>
      <c r="B6444" s="467">
        <v>26</v>
      </c>
      <c r="C6444" s="467">
        <v>10</v>
      </c>
      <c r="D6444" s="471">
        <v>4.2155184337957028</v>
      </c>
      <c r="E6444" s="471">
        <v>17.829849978499247</v>
      </c>
      <c r="F6444" s="467">
        <f>'2019 Actual plus Potential'!E6443</f>
        <v>103</v>
      </c>
    </row>
    <row r="6445" spans="1:6">
      <c r="A6445" s="467">
        <v>9</v>
      </c>
      <c r="B6445" s="467">
        <v>26</v>
      </c>
      <c r="C6445" s="467">
        <v>11</v>
      </c>
      <c r="D6445" s="471">
        <v>0</v>
      </c>
      <c r="E6445" s="471">
        <v>21.843580520318213</v>
      </c>
      <c r="F6445" s="467">
        <f>'2019 Actual plus Potential'!E6444</f>
        <v>101</v>
      </c>
    </row>
    <row r="6446" spans="1:6">
      <c r="A6446" s="467">
        <v>9</v>
      </c>
      <c r="B6446" s="467">
        <v>26</v>
      </c>
      <c r="C6446" s="467">
        <v>12</v>
      </c>
      <c r="D6446" s="471">
        <v>6.6885520260032943E-2</v>
      </c>
      <c r="E6446" s="471">
        <v>14.299550634272201</v>
      </c>
      <c r="F6446" s="467">
        <f>'2019 Actual plus Potential'!E6445</f>
        <v>103</v>
      </c>
    </row>
    <row r="6447" spans="1:6">
      <c r="A6447" s="467">
        <v>9</v>
      </c>
      <c r="B6447" s="467">
        <v>26</v>
      </c>
      <c r="C6447" s="467">
        <v>13</v>
      </c>
      <c r="D6447" s="471">
        <v>0.37636554416010626</v>
      </c>
      <c r="E6447" s="471">
        <v>17.833761234143196</v>
      </c>
      <c r="F6447" s="467">
        <f>'2019 Actual plus Potential'!E6446</f>
        <v>103</v>
      </c>
    </row>
    <row r="6448" spans="1:6">
      <c r="A6448" s="467">
        <v>9</v>
      </c>
      <c r="B6448" s="467">
        <v>26</v>
      </c>
      <c r="C6448" s="467">
        <v>14</v>
      </c>
      <c r="D6448" s="471">
        <v>5.0026364007939499</v>
      </c>
      <c r="E6448" s="471">
        <v>13.961618146635132</v>
      </c>
      <c r="F6448" s="467">
        <f>'2019 Actual plus Potential'!E6447</f>
        <v>102</v>
      </c>
    </row>
    <row r="6449" spans="1:6">
      <c r="A6449" s="467">
        <v>9</v>
      </c>
      <c r="B6449" s="467">
        <v>26</v>
      </c>
      <c r="C6449" s="467">
        <v>15</v>
      </c>
      <c r="D6449" s="471">
        <v>5.8964126191855009</v>
      </c>
      <c r="E6449" s="471">
        <v>18.160742205977208</v>
      </c>
      <c r="F6449" s="467">
        <f>'2019 Actual plus Potential'!E6448</f>
        <v>102</v>
      </c>
    </row>
    <row r="6450" spans="1:6">
      <c r="A6450" s="467">
        <v>9</v>
      </c>
      <c r="B6450" s="467">
        <v>26</v>
      </c>
      <c r="C6450" s="467">
        <v>16</v>
      </c>
      <c r="D6450" s="471">
        <v>1.7533641930207247</v>
      </c>
      <c r="E6450" s="471">
        <v>4.6207574177596218</v>
      </c>
      <c r="F6450" s="467">
        <f>'2019 Actual plus Potential'!E6449</f>
        <v>103</v>
      </c>
    </row>
    <row r="6451" spans="1:6">
      <c r="A6451" s="467">
        <v>9</v>
      </c>
      <c r="B6451" s="467">
        <v>26</v>
      </c>
      <c r="C6451" s="467">
        <v>17</v>
      </c>
      <c r="D6451" s="471">
        <v>8.7853671885422299E-2</v>
      </c>
      <c r="E6451" s="471">
        <v>0.44197188776607182</v>
      </c>
      <c r="F6451" s="467">
        <f>'2019 Actual plus Potential'!E6450</f>
        <v>103</v>
      </c>
    </row>
    <row r="6452" spans="1:6">
      <c r="A6452" s="467">
        <v>9</v>
      </c>
      <c r="B6452" s="467">
        <v>26</v>
      </c>
      <c r="C6452" s="467">
        <v>18</v>
      </c>
      <c r="D6452" s="471">
        <v>6.8334879048133762E-2</v>
      </c>
      <c r="E6452" s="471">
        <v>0.43336712534938721</v>
      </c>
      <c r="F6452" s="467">
        <f>'2019 Actual plus Potential'!E6451</f>
        <v>103</v>
      </c>
    </row>
    <row r="6453" spans="1:6">
      <c r="A6453" s="467">
        <v>9</v>
      </c>
      <c r="B6453" s="467">
        <v>26</v>
      </c>
      <c r="C6453" s="467">
        <v>19</v>
      </c>
      <c r="D6453" s="471">
        <v>0.15702436062810787</v>
      </c>
      <c r="E6453" s="471">
        <v>40.279675123629325</v>
      </c>
      <c r="F6453" s="467">
        <f>'2019 Actual plus Potential'!E6452</f>
        <v>53</v>
      </c>
    </row>
    <row r="6454" spans="1:6">
      <c r="A6454" s="467">
        <v>9</v>
      </c>
      <c r="B6454" s="467">
        <v>26</v>
      </c>
      <c r="C6454" s="467">
        <v>20</v>
      </c>
      <c r="D6454" s="471">
        <v>0</v>
      </c>
      <c r="E6454" s="471">
        <v>90.69497812298431</v>
      </c>
      <c r="F6454" s="467">
        <f>'2019 Actual plus Potential'!E6453</f>
        <v>14</v>
      </c>
    </row>
    <row r="6455" spans="1:6">
      <c r="A6455" s="467">
        <v>9</v>
      </c>
      <c r="B6455" s="467">
        <v>26</v>
      </c>
      <c r="C6455" s="467">
        <v>21</v>
      </c>
      <c r="D6455" s="471">
        <v>0.11114671424114435</v>
      </c>
      <c r="E6455" s="471">
        <v>82.139497527413454</v>
      </c>
      <c r="F6455" s="467">
        <f>'2019 Actual plus Potential'!E6454</f>
        <v>12</v>
      </c>
    </row>
    <row r="6456" spans="1:6">
      <c r="A6456" s="467">
        <v>9</v>
      </c>
      <c r="B6456" s="467">
        <v>26</v>
      </c>
      <c r="C6456" s="467">
        <v>22</v>
      </c>
      <c r="D6456" s="471">
        <v>4.5927772033663228</v>
      </c>
      <c r="E6456" s="471">
        <v>97.289355138679852</v>
      </c>
      <c r="F6456" s="467">
        <f>'2019 Actual plus Potential'!E6455</f>
        <v>40</v>
      </c>
    </row>
    <row r="6457" spans="1:6">
      <c r="A6457" s="467">
        <v>9</v>
      </c>
      <c r="B6457" s="467">
        <v>26</v>
      </c>
      <c r="C6457" s="467">
        <v>23</v>
      </c>
      <c r="D6457" s="471">
        <v>6.9378750701417227</v>
      </c>
      <c r="E6457" s="471">
        <v>84.878940980434308</v>
      </c>
      <c r="F6457" s="467">
        <f>'2019 Actual plus Potential'!E6456</f>
        <v>84</v>
      </c>
    </row>
    <row r="6458" spans="1:6">
      <c r="A6458" s="467">
        <v>9</v>
      </c>
      <c r="B6458" s="467">
        <v>26</v>
      </c>
      <c r="C6458" s="467">
        <v>24</v>
      </c>
      <c r="D6458" s="471">
        <v>14.754994141209375</v>
      </c>
      <c r="E6458" s="471">
        <v>84.014553483121915</v>
      </c>
      <c r="F6458" s="467">
        <f>'2019 Actual plus Potential'!E6457</f>
        <v>52</v>
      </c>
    </row>
    <row r="6459" spans="1:6">
      <c r="A6459" s="467">
        <v>9</v>
      </c>
      <c r="B6459" s="467">
        <v>27</v>
      </c>
      <c r="C6459" s="467">
        <v>1</v>
      </c>
      <c r="D6459" s="471">
        <v>4.6967736889714109</v>
      </c>
      <c r="E6459" s="471">
        <v>86.000689099118475</v>
      </c>
      <c r="F6459" s="467">
        <f>'2019 Actual plus Potential'!E6458</f>
        <v>13</v>
      </c>
    </row>
    <row r="6460" spans="1:6">
      <c r="A6460" s="467">
        <v>9</v>
      </c>
      <c r="B6460" s="467">
        <v>27</v>
      </c>
      <c r="C6460" s="467">
        <v>2</v>
      </c>
      <c r="D6460" s="471">
        <v>9.532171277982302</v>
      </c>
      <c r="E6460" s="471">
        <v>47.608585949258234</v>
      </c>
      <c r="F6460" s="467">
        <f>'2019 Actual plus Potential'!E6459</f>
        <v>6</v>
      </c>
    </row>
    <row r="6461" spans="1:6">
      <c r="A6461" s="467">
        <v>9</v>
      </c>
      <c r="B6461" s="467">
        <v>27</v>
      </c>
      <c r="C6461" s="467">
        <v>3</v>
      </c>
      <c r="D6461" s="471">
        <v>37.095836319284189</v>
      </c>
      <c r="E6461" s="471">
        <v>8.9278321328746504</v>
      </c>
      <c r="F6461" s="467">
        <f>'2019 Actual plus Potential'!E6460</f>
        <v>0</v>
      </c>
    </row>
    <row r="6462" spans="1:6">
      <c r="A6462" s="467">
        <v>9</v>
      </c>
      <c r="B6462" s="467">
        <v>27</v>
      </c>
      <c r="C6462" s="467">
        <v>4</v>
      </c>
      <c r="D6462" s="471">
        <v>85.23562357604591</v>
      </c>
      <c r="E6462" s="471">
        <v>16.563385400989034</v>
      </c>
      <c r="F6462" s="467">
        <f>'2019 Actual plus Potential'!E6461</f>
        <v>0</v>
      </c>
    </row>
    <row r="6463" spans="1:6">
      <c r="A6463" s="467">
        <v>9</v>
      </c>
      <c r="B6463" s="467">
        <v>27</v>
      </c>
      <c r="C6463" s="467">
        <v>5</v>
      </c>
      <c r="D6463" s="471">
        <v>106.5317990929713</v>
      </c>
      <c r="E6463" s="471">
        <v>10.920225757901527</v>
      </c>
      <c r="F6463" s="467">
        <f>'2019 Actual plus Potential'!E6462</f>
        <v>0</v>
      </c>
    </row>
    <row r="6464" spans="1:6">
      <c r="A6464" s="467">
        <v>9</v>
      </c>
      <c r="B6464" s="467">
        <v>27</v>
      </c>
      <c r="C6464" s="467">
        <v>6</v>
      </c>
      <c r="D6464" s="471">
        <v>107.93731734263632</v>
      </c>
      <c r="E6464" s="471">
        <v>2.4719135669748442</v>
      </c>
      <c r="F6464" s="467">
        <f>'2019 Actual plus Potential'!E6463</f>
        <v>9</v>
      </c>
    </row>
    <row r="6465" spans="1:6">
      <c r="A6465" s="467">
        <v>9</v>
      </c>
      <c r="B6465" s="467">
        <v>27</v>
      </c>
      <c r="C6465" s="467">
        <v>7</v>
      </c>
      <c r="D6465" s="471">
        <v>83.46976269723281</v>
      </c>
      <c r="E6465" s="471">
        <v>0.57964808643302512</v>
      </c>
      <c r="F6465" s="467">
        <f>'2019 Actual plus Potential'!E6464</f>
        <v>24</v>
      </c>
    </row>
    <row r="6466" spans="1:6">
      <c r="A6466" s="467">
        <v>9</v>
      </c>
      <c r="B6466" s="467">
        <v>27</v>
      </c>
      <c r="C6466" s="467">
        <v>8</v>
      </c>
      <c r="D6466" s="471">
        <v>28.518825838636264</v>
      </c>
      <c r="E6466" s="471">
        <v>0.10247489787142552</v>
      </c>
      <c r="F6466" s="467">
        <f>'2019 Actual plus Potential'!E6465</f>
        <v>50</v>
      </c>
    </row>
    <row r="6467" spans="1:6">
      <c r="A6467" s="467">
        <v>9</v>
      </c>
      <c r="B6467" s="467">
        <v>27</v>
      </c>
      <c r="C6467" s="467">
        <v>9</v>
      </c>
      <c r="D6467" s="471">
        <v>7.0335337439338641</v>
      </c>
      <c r="E6467" s="471">
        <v>0.49985847129649541</v>
      </c>
      <c r="F6467" s="467">
        <f>'2019 Actual plus Potential'!E6466</f>
        <v>43</v>
      </c>
    </row>
    <row r="6468" spans="1:6">
      <c r="A6468" s="467">
        <v>9</v>
      </c>
      <c r="B6468" s="467">
        <v>27</v>
      </c>
      <c r="C6468" s="467">
        <v>10</v>
      </c>
      <c r="D6468" s="471">
        <v>2.7019220366043042</v>
      </c>
      <c r="E6468" s="471">
        <v>4.7709496344872075</v>
      </c>
      <c r="F6468" s="467">
        <f>'2019 Actual plus Potential'!E6467</f>
        <v>47</v>
      </c>
    </row>
    <row r="6469" spans="1:6">
      <c r="A6469" s="467">
        <v>9</v>
      </c>
      <c r="B6469" s="467">
        <v>27</v>
      </c>
      <c r="C6469" s="467">
        <v>11</v>
      </c>
      <c r="D6469" s="471">
        <v>10.715839975740655</v>
      </c>
      <c r="E6469" s="471">
        <v>4.1349794667813375</v>
      </c>
      <c r="F6469" s="467">
        <f>'2019 Actual plus Potential'!E6468</f>
        <v>52</v>
      </c>
    </row>
    <row r="6470" spans="1:6">
      <c r="A6470" s="467">
        <v>9</v>
      </c>
      <c r="B6470" s="467">
        <v>27</v>
      </c>
      <c r="C6470" s="467">
        <v>12</v>
      </c>
      <c r="D6470" s="471">
        <v>12.65681850726733</v>
      </c>
      <c r="E6470" s="471">
        <v>3.0586019135669749</v>
      </c>
      <c r="F6470" s="467">
        <f>'2019 Actual plus Potential'!E6469</f>
        <v>56</v>
      </c>
    </row>
    <row r="6471" spans="1:6">
      <c r="A6471" s="467">
        <v>9</v>
      </c>
      <c r="B6471" s="467">
        <v>27</v>
      </c>
      <c r="C6471" s="467">
        <v>13</v>
      </c>
      <c r="D6471" s="471">
        <v>15.100829197348375</v>
      </c>
      <c r="E6471" s="471">
        <v>1.7279927434960223</v>
      </c>
      <c r="F6471" s="467">
        <f>'2019 Actual plus Potential'!E6470</f>
        <v>57</v>
      </c>
    </row>
    <row r="6472" spans="1:6">
      <c r="A6472" s="467">
        <v>9</v>
      </c>
      <c r="B6472" s="467">
        <v>27</v>
      </c>
      <c r="C6472" s="467">
        <v>14</v>
      </c>
      <c r="D6472" s="471">
        <v>13.28739831801389</v>
      </c>
      <c r="E6472" s="471">
        <v>10.637050849279724</v>
      </c>
      <c r="F6472" s="467">
        <f>'2019 Actual plus Potential'!E6471</f>
        <v>71</v>
      </c>
    </row>
    <row r="6473" spans="1:6">
      <c r="A6473" s="467">
        <v>9</v>
      </c>
      <c r="B6473" s="467">
        <v>27</v>
      </c>
      <c r="C6473" s="467">
        <v>15</v>
      </c>
      <c r="D6473" s="471">
        <v>11.405659871534144</v>
      </c>
      <c r="E6473" s="471">
        <v>4.5644353364867767</v>
      </c>
      <c r="F6473" s="467">
        <f>'2019 Actual plus Potential'!E6472</f>
        <v>91</v>
      </c>
    </row>
    <row r="6474" spans="1:6">
      <c r="A6474" s="467">
        <v>9</v>
      </c>
      <c r="B6474" s="467">
        <v>27</v>
      </c>
      <c r="C6474" s="467">
        <v>16</v>
      </c>
      <c r="D6474" s="471">
        <v>7.5821086720921524</v>
      </c>
      <c r="E6474" s="471">
        <v>15.006705654697914</v>
      </c>
      <c r="F6474" s="467">
        <f>'2019 Actual plus Potential'!E6473</f>
        <v>98</v>
      </c>
    </row>
    <row r="6475" spans="1:6">
      <c r="A6475" s="467">
        <v>9</v>
      </c>
      <c r="B6475" s="467">
        <v>27</v>
      </c>
      <c r="C6475" s="467">
        <v>17</v>
      </c>
      <c r="D6475" s="471">
        <v>3.7836151905361413</v>
      </c>
      <c r="E6475" s="471">
        <v>54.699692431735109</v>
      </c>
      <c r="F6475" s="467">
        <f>'2019 Actual plus Potential'!E6474</f>
        <v>101</v>
      </c>
    </row>
    <row r="6476" spans="1:6">
      <c r="A6476" s="467">
        <v>9</v>
      </c>
      <c r="B6476" s="467">
        <v>27</v>
      </c>
      <c r="C6476" s="467">
        <v>18</v>
      </c>
      <c r="D6476" s="471">
        <v>9.5497381646098773</v>
      </c>
      <c r="E6476" s="471">
        <v>75.434040851429799</v>
      </c>
      <c r="F6476" s="467">
        <f>'2019 Actual plus Potential'!E6475</f>
        <v>92</v>
      </c>
    </row>
    <row r="6477" spans="1:6">
      <c r="A6477" s="467">
        <v>9</v>
      </c>
      <c r="B6477" s="467">
        <v>27</v>
      </c>
      <c r="C6477" s="467">
        <v>19</v>
      </c>
      <c r="D6477" s="471">
        <v>7.4604378009359502</v>
      </c>
      <c r="E6477" s="471">
        <v>93.400784777467209</v>
      </c>
      <c r="F6477" s="467">
        <f>'2019 Actual plus Potential'!E6476</f>
        <v>65</v>
      </c>
    </row>
    <row r="6478" spans="1:6">
      <c r="A6478" s="467">
        <v>9</v>
      </c>
      <c r="B6478" s="467">
        <v>27</v>
      </c>
      <c r="C6478" s="467">
        <v>20</v>
      </c>
      <c r="D6478" s="471">
        <v>2.6899711473658177</v>
      </c>
      <c r="E6478" s="471">
        <v>89.099185820253709</v>
      </c>
      <c r="F6478" s="467">
        <f>'2019 Actual plus Potential'!E6477</f>
        <v>12</v>
      </c>
    </row>
    <row r="6479" spans="1:6">
      <c r="A6479" s="467">
        <v>9</v>
      </c>
      <c r="B6479" s="467">
        <v>27</v>
      </c>
      <c r="C6479" s="467">
        <v>21</v>
      </c>
      <c r="D6479" s="471">
        <v>18.073304248244309</v>
      </c>
      <c r="E6479" s="471">
        <v>93.771571812513443</v>
      </c>
      <c r="F6479" s="467">
        <f>'2019 Actual plus Potential'!E6478</f>
        <v>12</v>
      </c>
    </row>
    <row r="6480" spans="1:6">
      <c r="A6480" s="467">
        <v>9</v>
      </c>
      <c r="B6480" s="467">
        <v>27</v>
      </c>
      <c r="C6480" s="467">
        <v>22</v>
      </c>
      <c r="D6480" s="471">
        <v>54.31011981398192</v>
      </c>
      <c r="E6480" s="471">
        <v>90.699671629757049</v>
      </c>
      <c r="F6480" s="467">
        <f>'2019 Actual plus Potential'!E6479</f>
        <v>9</v>
      </c>
    </row>
    <row r="6481" spans="1:6">
      <c r="A6481" s="467">
        <v>9</v>
      </c>
      <c r="B6481" s="467">
        <v>27</v>
      </c>
      <c r="C6481" s="467">
        <v>23</v>
      </c>
      <c r="D6481" s="471">
        <v>61.78959449264471</v>
      </c>
      <c r="E6481" s="471">
        <v>73.506574070092455</v>
      </c>
      <c r="F6481" s="467">
        <f>'2019 Actual plus Potential'!E6480</f>
        <v>8</v>
      </c>
    </row>
    <row r="6482" spans="1:6">
      <c r="A6482" s="467">
        <v>9</v>
      </c>
      <c r="B6482" s="467">
        <v>27</v>
      </c>
      <c r="C6482" s="467">
        <v>24</v>
      </c>
      <c r="D6482" s="471">
        <v>93.280690451337989</v>
      </c>
      <c r="E6482" s="471">
        <v>41.665824123844338</v>
      </c>
      <c r="F6482" s="467">
        <f>'2019 Actual plus Potential'!E6481</f>
        <v>22</v>
      </c>
    </row>
    <row r="6483" spans="1:6">
      <c r="A6483" s="467">
        <v>9</v>
      </c>
      <c r="B6483" s="467">
        <v>28</v>
      </c>
      <c r="C6483" s="467">
        <v>1</v>
      </c>
      <c r="D6483" s="471">
        <v>99.348270526929156</v>
      </c>
      <c r="E6483" s="471">
        <v>56.61464319501183</v>
      </c>
      <c r="F6483" s="467">
        <f>'2019 Actual plus Potential'!E6482</f>
        <v>9</v>
      </c>
    </row>
    <row r="6484" spans="1:6">
      <c r="A6484" s="467">
        <v>9</v>
      </c>
      <c r="B6484" s="467">
        <v>28</v>
      </c>
      <c r="C6484" s="467">
        <v>2</v>
      </c>
      <c r="D6484" s="471">
        <v>97.472717845059762</v>
      </c>
      <c r="E6484" s="471">
        <v>57.069131100838533</v>
      </c>
      <c r="F6484" s="467">
        <f>'2019 Actual plus Potential'!E6483</f>
        <v>0</v>
      </c>
    </row>
    <row r="6485" spans="1:6">
      <c r="A6485" s="467">
        <v>9</v>
      </c>
      <c r="B6485" s="467">
        <v>28</v>
      </c>
      <c r="C6485" s="467">
        <v>3</v>
      </c>
      <c r="D6485" s="471">
        <v>104.82986395645266</v>
      </c>
      <c r="E6485" s="471">
        <v>41.072095517093096</v>
      </c>
      <c r="F6485" s="467">
        <f>'2019 Actual plus Potential'!E6484</f>
        <v>1</v>
      </c>
    </row>
    <row r="6486" spans="1:6">
      <c r="A6486" s="467">
        <v>9</v>
      </c>
      <c r="B6486" s="467">
        <v>28</v>
      </c>
      <c r="C6486" s="467">
        <v>4</v>
      </c>
      <c r="D6486" s="471">
        <v>107.01600842318994</v>
      </c>
      <c r="E6486" s="471">
        <v>45.25244554934423</v>
      </c>
      <c r="F6486" s="467">
        <f>'2019 Actual plus Potential'!E6485</f>
        <v>8</v>
      </c>
    </row>
    <row r="6487" spans="1:6">
      <c r="A6487" s="467">
        <v>9</v>
      </c>
      <c r="B6487" s="467">
        <v>28</v>
      </c>
      <c r="C6487" s="467">
        <v>5</v>
      </c>
      <c r="D6487" s="471">
        <v>102.54499788387925</v>
      </c>
      <c r="E6487" s="471">
        <v>76.997760857880024</v>
      </c>
      <c r="F6487" s="467">
        <f>'2019 Actual plus Potential'!E6486</f>
        <v>1</v>
      </c>
    </row>
    <row r="6488" spans="1:6">
      <c r="A6488" s="467">
        <v>9</v>
      </c>
      <c r="B6488" s="467">
        <v>28</v>
      </c>
      <c r="C6488" s="467">
        <v>6</v>
      </c>
      <c r="D6488" s="471">
        <v>77.123945787709204</v>
      </c>
      <c r="E6488" s="471">
        <v>86.44500774027091</v>
      </c>
      <c r="F6488" s="467">
        <f>'2019 Actual plus Potential'!E6487</f>
        <v>0</v>
      </c>
    </row>
    <row r="6489" spans="1:6">
      <c r="A6489" s="467">
        <v>9</v>
      </c>
      <c r="B6489" s="467">
        <v>28</v>
      </c>
      <c r="C6489" s="467">
        <v>7</v>
      </c>
      <c r="D6489" s="471">
        <v>75.956407234997016</v>
      </c>
      <c r="E6489" s="471">
        <v>47.632835734250691</v>
      </c>
      <c r="F6489" s="467">
        <f>'2019 Actual plus Potential'!E6488</f>
        <v>2</v>
      </c>
    </row>
    <row r="6490" spans="1:6">
      <c r="A6490" s="467">
        <v>9</v>
      </c>
      <c r="B6490" s="467">
        <v>28</v>
      </c>
      <c r="C6490" s="467">
        <v>8</v>
      </c>
      <c r="D6490" s="471">
        <v>28.185437194542267</v>
      </c>
      <c r="E6490" s="471">
        <v>39.430932648892714</v>
      </c>
      <c r="F6490" s="467">
        <f>'2019 Actual plus Potential'!E6489</f>
        <v>13</v>
      </c>
    </row>
    <row r="6491" spans="1:6">
      <c r="A6491" s="467">
        <v>9</v>
      </c>
      <c r="B6491" s="467">
        <v>28</v>
      </c>
      <c r="C6491" s="467">
        <v>9</v>
      </c>
      <c r="D6491" s="471">
        <v>9.3534584710337558</v>
      </c>
      <c r="E6491" s="471">
        <v>30.493713502472588</v>
      </c>
      <c r="F6491" s="467">
        <f>'2019 Actual plus Potential'!E6490</f>
        <v>75</v>
      </c>
    </row>
    <row r="6492" spans="1:6">
      <c r="A6492" s="467">
        <v>9</v>
      </c>
      <c r="B6492" s="467">
        <v>28</v>
      </c>
      <c r="C6492" s="467">
        <v>10</v>
      </c>
      <c r="D6492" s="471">
        <v>2.502918294196764</v>
      </c>
      <c r="E6492" s="471">
        <v>26.517531014835516</v>
      </c>
      <c r="F6492" s="467">
        <f>'2019 Actual plus Potential'!E6491</f>
        <v>90</v>
      </c>
    </row>
    <row r="6493" spans="1:6">
      <c r="A6493" s="467">
        <v>9</v>
      </c>
      <c r="B6493" s="467">
        <v>28</v>
      </c>
      <c r="C6493" s="467">
        <v>11</v>
      </c>
      <c r="D6493" s="471">
        <v>0</v>
      </c>
      <c r="E6493" s="471">
        <v>16.827786282519888</v>
      </c>
      <c r="F6493" s="467">
        <f>'2019 Actual plus Potential'!E6492</f>
        <v>100</v>
      </c>
    </row>
    <row r="6494" spans="1:6">
      <c r="A6494" s="467">
        <v>9</v>
      </c>
      <c r="B6494" s="467">
        <v>28</v>
      </c>
      <c r="C6494" s="467">
        <v>12</v>
      </c>
      <c r="D6494" s="471">
        <v>0</v>
      </c>
      <c r="E6494" s="471">
        <v>7.039477907976778</v>
      </c>
      <c r="F6494" s="467">
        <f>'2019 Actual plus Potential'!E6493</f>
        <v>101</v>
      </c>
    </row>
    <row r="6495" spans="1:6">
      <c r="A6495" s="467">
        <v>9</v>
      </c>
      <c r="B6495" s="467">
        <v>28</v>
      </c>
      <c r="C6495" s="467">
        <v>13</v>
      </c>
      <c r="D6495" s="471">
        <v>0</v>
      </c>
      <c r="E6495" s="471">
        <v>6.081220275209632</v>
      </c>
      <c r="F6495" s="467">
        <f>'2019 Actual plus Potential'!E6494</f>
        <v>99</v>
      </c>
    </row>
    <row r="6496" spans="1:6">
      <c r="A6496" s="467">
        <v>9</v>
      </c>
      <c r="B6496" s="467">
        <v>28</v>
      </c>
      <c r="C6496" s="467">
        <v>14</v>
      </c>
      <c r="D6496" s="471">
        <v>0</v>
      </c>
      <c r="E6496" s="471">
        <v>6.8791164265749307</v>
      </c>
      <c r="F6496" s="467">
        <f>'2019 Actual plus Potential'!E6495</f>
        <v>94</v>
      </c>
    </row>
    <row r="6497" spans="1:6">
      <c r="A6497" s="467">
        <v>9</v>
      </c>
      <c r="B6497" s="467">
        <v>28</v>
      </c>
      <c r="C6497" s="467">
        <v>15</v>
      </c>
      <c r="D6497" s="471">
        <v>0</v>
      </c>
      <c r="E6497" s="471">
        <v>2.3170278434745213</v>
      </c>
      <c r="F6497" s="467">
        <f>'2019 Actual plus Potential'!E6496</f>
        <v>96</v>
      </c>
    </row>
    <row r="6498" spans="1:6">
      <c r="A6498" s="467">
        <v>9</v>
      </c>
      <c r="B6498" s="467">
        <v>28</v>
      </c>
      <c r="C6498" s="467">
        <v>16</v>
      </c>
      <c r="D6498" s="471">
        <v>0</v>
      </c>
      <c r="E6498" s="471">
        <v>1.9775308535798752</v>
      </c>
      <c r="F6498" s="467">
        <f>'2019 Actual plus Potential'!E6497</f>
        <v>95</v>
      </c>
    </row>
    <row r="6499" spans="1:6">
      <c r="A6499" s="467">
        <v>9</v>
      </c>
      <c r="B6499" s="467">
        <v>28</v>
      </c>
      <c r="C6499" s="467">
        <v>17</v>
      </c>
      <c r="D6499" s="471">
        <v>1.9230536720663358</v>
      </c>
      <c r="E6499" s="471">
        <v>10.12154735540744</v>
      </c>
      <c r="F6499" s="467">
        <f>'2019 Actual plus Potential'!E6498</f>
        <v>98</v>
      </c>
    </row>
    <row r="6500" spans="1:6">
      <c r="A6500" s="467">
        <v>9</v>
      </c>
      <c r="B6500" s="467">
        <v>28</v>
      </c>
      <c r="C6500" s="467">
        <v>18</v>
      </c>
      <c r="D6500" s="471">
        <v>22.45242151536462</v>
      </c>
      <c r="E6500" s="471">
        <v>28.029622446785638</v>
      </c>
      <c r="F6500" s="467">
        <f>'2019 Actual plus Potential'!E6499</f>
        <v>99</v>
      </c>
    </row>
    <row r="6501" spans="1:6">
      <c r="A6501" s="467">
        <v>9</v>
      </c>
      <c r="B6501" s="467">
        <v>28</v>
      </c>
      <c r="C6501" s="467">
        <v>19</v>
      </c>
      <c r="D6501" s="471">
        <v>31.195890722788125</v>
      </c>
      <c r="E6501" s="471">
        <v>48.932154859170069</v>
      </c>
      <c r="F6501" s="467">
        <f>'2019 Actual plus Potential'!E6500</f>
        <v>101</v>
      </c>
    </row>
    <row r="6502" spans="1:6">
      <c r="A6502" s="467">
        <v>9</v>
      </c>
      <c r="B6502" s="467">
        <v>28</v>
      </c>
      <c r="C6502" s="467">
        <v>20</v>
      </c>
      <c r="D6502" s="471">
        <v>30.961832522261698</v>
      </c>
      <c r="E6502" s="471">
        <v>61.2463521285745</v>
      </c>
      <c r="F6502" s="467">
        <f>'2019 Actual plus Potential'!E6501</f>
        <v>101</v>
      </c>
    </row>
    <row r="6503" spans="1:6">
      <c r="A6503" s="467">
        <v>9</v>
      </c>
      <c r="B6503" s="467">
        <v>28</v>
      </c>
      <c r="C6503" s="467">
        <v>21</v>
      </c>
      <c r="D6503" s="471">
        <v>37.149272654432849</v>
      </c>
      <c r="E6503" s="471">
        <v>58.113436357772528</v>
      </c>
      <c r="F6503" s="467">
        <f>'2019 Actual plus Potential'!E6502</f>
        <v>101</v>
      </c>
    </row>
    <row r="6504" spans="1:6">
      <c r="A6504" s="467">
        <v>9</v>
      </c>
      <c r="B6504" s="467">
        <v>28</v>
      </c>
      <c r="C6504" s="467">
        <v>22</v>
      </c>
      <c r="D6504" s="471">
        <v>46.799413821912303</v>
      </c>
      <c r="E6504" s="471">
        <v>68.975775532143629</v>
      </c>
      <c r="F6504" s="467">
        <f>'2019 Actual plus Potential'!E6503</f>
        <v>98</v>
      </c>
    </row>
    <row r="6505" spans="1:6">
      <c r="A6505" s="467">
        <v>9</v>
      </c>
      <c r="B6505" s="467">
        <v>28</v>
      </c>
      <c r="C6505" s="467">
        <v>23</v>
      </c>
      <c r="D6505" s="471">
        <v>28.265098377557702</v>
      </c>
      <c r="E6505" s="471">
        <v>88.302854171145995</v>
      </c>
      <c r="F6505" s="467">
        <f>'2019 Actual plus Potential'!E6504</f>
        <v>96</v>
      </c>
    </row>
    <row r="6506" spans="1:6">
      <c r="A6506" s="467">
        <v>9</v>
      </c>
      <c r="B6506" s="467">
        <v>28</v>
      </c>
      <c r="C6506" s="467">
        <v>24</v>
      </c>
      <c r="D6506" s="471">
        <v>21.445010484653899</v>
      </c>
      <c r="E6506" s="471">
        <v>97.179839980649319</v>
      </c>
      <c r="F6506" s="467">
        <f>'2019 Actual plus Potential'!E6505</f>
        <v>98</v>
      </c>
    </row>
    <row r="6507" spans="1:6">
      <c r="A6507" s="467">
        <v>9</v>
      </c>
      <c r="B6507" s="467">
        <v>29</v>
      </c>
      <c r="C6507" s="467">
        <v>1</v>
      </c>
      <c r="D6507" s="471">
        <v>9.4001367596960037</v>
      </c>
      <c r="E6507" s="471">
        <v>92.718661793162767</v>
      </c>
      <c r="F6507" s="467">
        <f>'2019 Actual plus Potential'!E6506</f>
        <v>94</v>
      </c>
    </row>
    <row r="6508" spans="1:6">
      <c r="A6508" s="467">
        <v>9</v>
      </c>
      <c r="B6508" s="467">
        <v>29</v>
      </c>
      <c r="C6508" s="467">
        <v>2</v>
      </c>
      <c r="D6508" s="471">
        <v>7.1172618847907847</v>
      </c>
      <c r="E6508" s="471">
        <v>96.830173726080417</v>
      </c>
      <c r="F6508" s="467">
        <f>'2019 Actual plus Potential'!E6507</f>
        <v>92</v>
      </c>
    </row>
    <row r="6509" spans="1:6">
      <c r="A6509" s="467">
        <v>9</v>
      </c>
      <c r="B6509" s="467">
        <v>29</v>
      </c>
      <c r="C6509" s="467">
        <v>3</v>
      </c>
      <c r="D6509" s="471">
        <v>21.265451753325706</v>
      </c>
      <c r="E6509" s="471">
        <v>83.959795904106656</v>
      </c>
      <c r="F6509" s="467">
        <f>'2019 Actual plus Potential'!E6508</f>
        <v>91</v>
      </c>
    </row>
    <row r="6510" spans="1:6">
      <c r="A6510" s="467">
        <v>9</v>
      </c>
      <c r="B6510" s="467">
        <v>29</v>
      </c>
      <c r="C6510" s="467">
        <v>4</v>
      </c>
      <c r="D6510" s="471">
        <v>24.387975213578134</v>
      </c>
      <c r="E6510" s="471">
        <v>71.199715491292196</v>
      </c>
      <c r="F6510" s="467">
        <f>'2019 Actual plus Potential'!E6509</f>
        <v>80</v>
      </c>
    </row>
    <row r="6511" spans="1:6">
      <c r="A6511" s="467">
        <v>9</v>
      </c>
      <c r="B6511" s="467">
        <v>29</v>
      </c>
      <c r="C6511" s="467">
        <v>5</v>
      </c>
      <c r="D6511" s="471">
        <v>12.949116345329378</v>
      </c>
      <c r="E6511" s="471">
        <v>72.972296549129226</v>
      </c>
      <c r="F6511" s="467">
        <f>'2019 Actual plus Potential'!E6510</f>
        <v>63</v>
      </c>
    </row>
    <row r="6512" spans="1:6">
      <c r="A6512" s="467">
        <v>9</v>
      </c>
      <c r="B6512" s="467">
        <v>29</v>
      </c>
      <c r="C6512" s="467">
        <v>6</v>
      </c>
      <c r="D6512" s="471">
        <v>6.3583998605225487</v>
      </c>
      <c r="E6512" s="471">
        <v>72.020296925392387</v>
      </c>
      <c r="F6512" s="467">
        <f>'2019 Actual plus Potential'!E6511</f>
        <v>45</v>
      </c>
    </row>
    <row r="6513" spans="1:6">
      <c r="A6513" s="467">
        <v>9</v>
      </c>
      <c r="B6513" s="467">
        <v>29</v>
      </c>
      <c r="C6513" s="467">
        <v>7</v>
      </c>
      <c r="D6513" s="471">
        <v>2.5362793127740089</v>
      </c>
      <c r="E6513" s="471">
        <v>33.245672973554072</v>
      </c>
      <c r="F6513" s="467">
        <f>'2019 Actual plus Potential'!E6512</f>
        <v>50</v>
      </c>
    </row>
    <row r="6514" spans="1:6">
      <c r="A6514" s="467">
        <v>9</v>
      </c>
      <c r="B6514" s="467">
        <v>29</v>
      </c>
      <c r="C6514" s="467">
        <v>8</v>
      </c>
      <c r="D6514" s="471">
        <v>9.9857974120529519E-2</v>
      </c>
      <c r="E6514" s="471">
        <v>32.617525317136099</v>
      </c>
      <c r="F6514" s="467">
        <f>'2019 Actual plus Potential'!E6513</f>
        <v>44</v>
      </c>
    </row>
    <row r="6515" spans="1:6">
      <c r="A6515" s="467">
        <v>9</v>
      </c>
      <c r="B6515" s="467">
        <v>29</v>
      </c>
      <c r="C6515" s="467">
        <v>9</v>
      </c>
      <c r="D6515" s="471">
        <v>0</v>
      </c>
      <c r="E6515" s="471">
        <v>33.534323640077403</v>
      </c>
      <c r="F6515" s="467">
        <f>'2019 Actual plus Potential'!E6514</f>
        <v>47</v>
      </c>
    </row>
    <row r="6516" spans="1:6">
      <c r="A6516" s="467">
        <v>9</v>
      </c>
      <c r="B6516" s="467">
        <v>29</v>
      </c>
      <c r="C6516" s="467">
        <v>10</v>
      </c>
      <c r="D6516" s="471">
        <v>0.14295097853560879</v>
      </c>
      <c r="E6516" s="471">
        <v>30.86841179316276</v>
      </c>
      <c r="F6516" s="467">
        <f>'2019 Actual plus Potential'!E6515</f>
        <v>42</v>
      </c>
    </row>
    <row r="6517" spans="1:6">
      <c r="A6517" s="467">
        <v>9</v>
      </c>
      <c r="B6517" s="467">
        <v>29</v>
      </c>
      <c r="C6517" s="467">
        <v>11</v>
      </c>
      <c r="D6517" s="471">
        <v>0.24240047659616293</v>
      </c>
      <c r="E6517" s="471">
        <v>29.47365803053107</v>
      </c>
      <c r="F6517" s="467">
        <f>'2019 Actual plus Potential'!E6516</f>
        <v>56</v>
      </c>
    </row>
    <row r="6518" spans="1:6">
      <c r="A6518" s="467">
        <v>9</v>
      </c>
      <c r="B6518" s="467">
        <v>29</v>
      </c>
      <c r="C6518" s="467">
        <v>12</v>
      </c>
      <c r="D6518" s="471">
        <v>0.49070116505906503</v>
      </c>
      <c r="E6518" s="471">
        <v>20.419883465921306</v>
      </c>
      <c r="F6518" s="467">
        <f>'2019 Actual plus Potential'!E6517</f>
        <v>70</v>
      </c>
    </row>
    <row r="6519" spans="1:6">
      <c r="A6519" s="467">
        <v>9</v>
      </c>
      <c r="B6519" s="467">
        <v>29</v>
      </c>
      <c r="C6519" s="467">
        <v>13</v>
      </c>
      <c r="D6519" s="471">
        <v>1.5256521631559816</v>
      </c>
      <c r="E6519" s="471">
        <v>21.547107342506987</v>
      </c>
      <c r="F6519" s="467">
        <f>'2019 Actual plus Potential'!E6518</f>
        <v>78</v>
      </c>
    </row>
    <row r="6520" spans="1:6">
      <c r="A6520" s="467">
        <v>9</v>
      </c>
      <c r="B6520" s="467">
        <v>29</v>
      </c>
      <c r="C6520" s="467">
        <v>14</v>
      </c>
      <c r="D6520" s="471">
        <v>2.729332306061814</v>
      </c>
      <c r="E6520" s="471">
        <v>11.578098957213502</v>
      </c>
      <c r="F6520" s="467">
        <f>'2019 Actual plus Potential'!E6519</f>
        <v>82</v>
      </c>
    </row>
    <row r="6521" spans="1:6">
      <c r="A6521" s="467">
        <v>9</v>
      </c>
      <c r="B6521" s="467">
        <v>29</v>
      </c>
      <c r="C6521" s="467">
        <v>15</v>
      </c>
      <c r="D6521" s="471">
        <v>3.8606852468202777</v>
      </c>
      <c r="E6521" s="471">
        <v>2.4828650827778973</v>
      </c>
      <c r="F6521" s="467">
        <f>'2019 Actual plus Potential'!E6520</f>
        <v>86</v>
      </c>
    </row>
    <row r="6522" spans="1:6">
      <c r="A6522" s="467">
        <v>9</v>
      </c>
      <c r="B6522" s="467">
        <v>29</v>
      </c>
      <c r="C6522" s="467">
        <v>16</v>
      </c>
      <c r="D6522" s="471">
        <v>10.358730093018567</v>
      </c>
      <c r="E6522" s="471">
        <v>0.80493641152440343</v>
      </c>
      <c r="F6522" s="467">
        <f>'2019 Actual plus Potential'!E6521</f>
        <v>81</v>
      </c>
    </row>
    <row r="6523" spans="1:6">
      <c r="A6523" s="467">
        <v>9</v>
      </c>
      <c r="B6523" s="467">
        <v>29</v>
      </c>
      <c r="C6523" s="467">
        <v>17</v>
      </c>
      <c r="D6523" s="471">
        <v>9.0725474158260457</v>
      </c>
      <c r="E6523" s="471">
        <v>2.3115520855729952</v>
      </c>
      <c r="F6523" s="467">
        <f>'2019 Actual plus Potential'!E6522</f>
        <v>80</v>
      </c>
    </row>
    <row r="6524" spans="1:6">
      <c r="A6524" s="467">
        <v>9</v>
      </c>
      <c r="B6524" s="467">
        <v>29</v>
      </c>
      <c r="C6524" s="467">
        <v>18</v>
      </c>
      <c r="D6524" s="471">
        <v>12.934624553705929</v>
      </c>
      <c r="E6524" s="471">
        <v>8.3098537411309401</v>
      </c>
      <c r="F6524" s="467">
        <f>'2019 Actual plus Potential'!E6523</f>
        <v>62</v>
      </c>
    </row>
    <row r="6525" spans="1:6">
      <c r="A6525" s="467">
        <v>9</v>
      </c>
      <c r="B6525" s="467">
        <v>29</v>
      </c>
      <c r="C6525" s="467">
        <v>19</v>
      </c>
      <c r="D6525" s="471">
        <v>2.8992282509010701</v>
      </c>
      <c r="E6525" s="471">
        <v>16.258307460761127</v>
      </c>
      <c r="F6525" s="467">
        <f>'2019 Actual plus Potential'!E6524</f>
        <v>65</v>
      </c>
    </row>
    <row r="6526" spans="1:6">
      <c r="A6526" s="467">
        <v>9</v>
      </c>
      <c r="B6526" s="467">
        <v>29</v>
      </c>
      <c r="C6526" s="467">
        <v>20</v>
      </c>
      <c r="D6526" s="471">
        <v>10.812905323683419</v>
      </c>
      <c r="E6526" s="471">
        <v>47.354354332401634</v>
      </c>
      <c r="F6526" s="467">
        <f>'2019 Actual plus Potential'!E6525</f>
        <v>60</v>
      </c>
    </row>
    <row r="6527" spans="1:6">
      <c r="A6527" s="467">
        <v>9</v>
      </c>
      <c r="B6527" s="467">
        <v>29</v>
      </c>
      <c r="C6527" s="467">
        <v>21</v>
      </c>
      <c r="D6527" s="471">
        <v>14.039936288531862</v>
      </c>
      <c r="E6527" s="471">
        <v>78.441796441625456</v>
      </c>
      <c r="F6527" s="467">
        <f>'2019 Actual plus Potential'!E6526</f>
        <v>45</v>
      </c>
    </row>
    <row r="6528" spans="1:6">
      <c r="A6528" s="467">
        <v>9</v>
      </c>
      <c r="B6528" s="467">
        <v>29</v>
      </c>
      <c r="C6528" s="467">
        <v>22</v>
      </c>
      <c r="D6528" s="471">
        <v>37.005728558443259</v>
      </c>
      <c r="E6528" s="471">
        <v>77.539860890131166</v>
      </c>
      <c r="F6528" s="467">
        <f>'2019 Actual plus Potential'!E6527</f>
        <v>39</v>
      </c>
    </row>
    <row r="6529" spans="1:6">
      <c r="A6529" s="467">
        <v>9</v>
      </c>
      <c r="B6529" s="467">
        <v>29</v>
      </c>
      <c r="C6529" s="467">
        <v>23</v>
      </c>
      <c r="D6529" s="471">
        <v>33.82157236559533</v>
      </c>
      <c r="E6529" s="471">
        <v>60.588478929262521</v>
      </c>
      <c r="F6529" s="467">
        <f>'2019 Actual plus Potential'!E6528</f>
        <v>41</v>
      </c>
    </row>
    <row r="6530" spans="1:6">
      <c r="A6530" s="467">
        <v>9</v>
      </c>
      <c r="B6530" s="467">
        <v>29</v>
      </c>
      <c r="C6530" s="467">
        <v>24</v>
      </c>
      <c r="D6530" s="471">
        <v>84.517120032881365</v>
      </c>
      <c r="E6530" s="471">
        <v>26.126405450440767</v>
      </c>
      <c r="F6530" s="467">
        <f>'2019 Actual plus Potential'!E6529</f>
        <v>38</v>
      </c>
    </row>
    <row r="6531" spans="1:6">
      <c r="A6531" s="467">
        <v>9</v>
      </c>
      <c r="B6531" s="467">
        <v>30</v>
      </c>
      <c r="C6531" s="467">
        <v>1</v>
      </c>
      <c r="D6531" s="471">
        <v>111.40688011300689</v>
      </c>
      <c r="E6531" s="471">
        <v>8.4944650075252639</v>
      </c>
      <c r="F6531" s="467">
        <f>'2019 Actual plus Potential'!E6530</f>
        <v>38</v>
      </c>
    </row>
    <row r="6532" spans="1:6">
      <c r="A6532" s="467">
        <v>9</v>
      </c>
      <c r="B6532" s="467">
        <v>30</v>
      </c>
      <c r="C6532" s="467">
        <v>2</v>
      </c>
      <c r="D6532" s="471">
        <v>51.200016512275155</v>
      </c>
      <c r="E6532" s="471">
        <v>15.047382713394969</v>
      </c>
      <c r="F6532" s="467">
        <f>'2019 Actual plus Potential'!E6531</f>
        <v>52</v>
      </c>
    </row>
    <row r="6533" spans="1:6">
      <c r="A6533" s="467">
        <v>9</v>
      </c>
      <c r="B6533" s="467">
        <v>30</v>
      </c>
      <c r="C6533" s="467">
        <v>3</v>
      </c>
      <c r="D6533" s="471">
        <v>44.796339183098539</v>
      </c>
      <c r="E6533" s="471">
        <v>1.1600784239948398</v>
      </c>
      <c r="F6533" s="467">
        <f>'2019 Actual plus Potential'!E6532</f>
        <v>58</v>
      </c>
    </row>
    <row r="6534" spans="1:6">
      <c r="A6534" s="467">
        <v>9</v>
      </c>
      <c r="B6534" s="467">
        <v>30</v>
      </c>
      <c r="C6534" s="467">
        <v>4</v>
      </c>
      <c r="D6534" s="471">
        <v>78.715023385560727</v>
      </c>
      <c r="E6534" s="471">
        <v>2.249754246398624</v>
      </c>
      <c r="F6534" s="467">
        <f>'2019 Actual plus Potential'!E6533</f>
        <v>53</v>
      </c>
    </row>
    <row r="6535" spans="1:6">
      <c r="A6535" s="467">
        <v>9</v>
      </c>
      <c r="B6535" s="467">
        <v>30</v>
      </c>
      <c r="C6535" s="467">
        <v>5</v>
      </c>
      <c r="D6535" s="471">
        <v>66.414483128170588</v>
      </c>
      <c r="E6535" s="471">
        <v>4.2843894323801335</v>
      </c>
      <c r="F6535" s="467">
        <f>'2019 Actual plus Potential'!E6534</f>
        <v>33</v>
      </c>
    </row>
    <row r="6536" spans="1:6">
      <c r="A6536" s="467">
        <v>9</v>
      </c>
      <c r="B6536" s="467">
        <v>30</v>
      </c>
      <c r="C6536" s="467">
        <v>6</v>
      </c>
      <c r="D6536" s="471">
        <v>41.440232771321533</v>
      </c>
      <c r="E6536" s="471">
        <v>3.3159625349387225</v>
      </c>
      <c r="F6536" s="467">
        <f>'2019 Actual plus Potential'!E6535</f>
        <v>23</v>
      </c>
    </row>
    <row r="6537" spans="1:6">
      <c r="A6537" s="467">
        <v>9</v>
      </c>
      <c r="B6537" s="467">
        <v>30</v>
      </c>
      <c r="C6537" s="467">
        <v>7</v>
      </c>
      <c r="D6537" s="471">
        <v>26.196945608783086</v>
      </c>
      <c r="E6537" s="471">
        <v>0.20103854009890346</v>
      </c>
      <c r="F6537" s="467">
        <f>'2019 Actual plus Potential'!E6536</f>
        <v>26</v>
      </c>
    </row>
    <row r="6538" spans="1:6">
      <c r="A6538" s="467">
        <v>9</v>
      </c>
      <c r="B6538" s="467">
        <v>30</v>
      </c>
      <c r="C6538" s="467">
        <v>8</v>
      </c>
      <c r="D6538" s="471">
        <v>12.906764835066435</v>
      </c>
      <c r="E6538" s="471">
        <v>2.1903031606106214E-2</v>
      </c>
      <c r="F6538" s="467">
        <f>'2019 Actual plus Potential'!E6537</f>
        <v>43</v>
      </c>
    </row>
    <row r="6539" spans="1:6">
      <c r="A6539" s="467">
        <v>9</v>
      </c>
      <c r="B6539" s="467">
        <v>30</v>
      </c>
      <c r="C6539" s="467">
        <v>9</v>
      </c>
      <c r="D6539" s="471">
        <v>11.026693700918669</v>
      </c>
      <c r="E6539" s="471">
        <v>0.57026107288755101</v>
      </c>
      <c r="F6539" s="467">
        <f>'2019 Actual plus Potential'!E6538</f>
        <v>26</v>
      </c>
    </row>
    <row r="6540" spans="1:6">
      <c r="A6540" s="467">
        <v>9</v>
      </c>
      <c r="B6540" s="467">
        <v>30</v>
      </c>
      <c r="C6540" s="467">
        <v>10</v>
      </c>
      <c r="D6540" s="471">
        <v>2.9843862383691411</v>
      </c>
      <c r="E6540" s="471">
        <v>1.9657970866480325</v>
      </c>
      <c r="F6540" s="467">
        <f>'2019 Actual plus Potential'!E6539</f>
        <v>10</v>
      </c>
    </row>
    <row r="6541" spans="1:6">
      <c r="A6541" s="467">
        <v>9</v>
      </c>
      <c r="B6541" s="467">
        <v>30</v>
      </c>
      <c r="C6541" s="467">
        <v>11</v>
      </c>
      <c r="D6541" s="471">
        <v>2.1599110787544356</v>
      </c>
      <c r="E6541" s="471">
        <v>2.5024213609976349</v>
      </c>
      <c r="F6541" s="467">
        <f>'2019 Actual plus Potential'!E6540</f>
        <v>5</v>
      </c>
    </row>
    <row r="6542" spans="1:6">
      <c r="A6542" s="467">
        <v>9</v>
      </c>
      <c r="B6542" s="467">
        <v>30</v>
      </c>
      <c r="C6542" s="467">
        <v>12</v>
      </c>
      <c r="D6542" s="471">
        <v>2.9468377033399782</v>
      </c>
      <c r="E6542" s="471">
        <v>2.9584737690819178</v>
      </c>
      <c r="F6542" s="467">
        <f>'2019 Actual plus Potential'!E6541</f>
        <v>0</v>
      </c>
    </row>
    <row r="6543" spans="1:6">
      <c r="A6543" s="467">
        <v>9</v>
      </c>
      <c r="B6543" s="467">
        <v>30</v>
      </c>
      <c r="C6543" s="467">
        <v>13</v>
      </c>
      <c r="D6543" s="471">
        <v>2.0500914421187222</v>
      </c>
      <c r="E6543" s="471">
        <v>3.9894807568264889</v>
      </c>
      <c r="F6543" s="467">
        <f>'2019 Actual plus Potential'!E6542</f>
        <v>0</v>
      </c>
    </row>
    <row r="6544" spans="1:6">
      <c r="A6544" s="467">
        <v>9</v>
      </c>
      <c r="B6544" s="467">
        <v>30</v>
      </c>
      <c r="C6544" s="467">
        <v>14</v>
      </c>
      <c r="D6544" s="471">
        <v>0.4742075919870124</v>
      </c>
      <c r="E6544" s="471">
        <v>6.8423506235218232</v>
      </c>
      <c r="F6544" s="467">
        <f>'2019 Actual plus Potential'!E6543</f>
        <v>0</v>
      </c>
    </row>
    <row r="6545" spans="1:6">
      <c r="A6545" s="467">
        <v>9</v>
      </c>
      <c r="B6545" s="467">
        <v>30</v>
      </c>
      <c r="C6545" s="467">
        <v>15</v>
      </c>
      <c r="D6545" s="471">
        <v>1.2845668606273199E-2</v>
      </c>
      <c r="E6545" s="471">
        <v>20.652212051171791</v>
      </c>
      <c r="F6545" s="467">
        <f>'2019 Actual plus Potential'!E6544</f>
        <v>1</v>
      </c>
    </row>
    <row r="6546" spans="1:6">
      <c r="A6546" s="467">
        <v>9</v>
      </c>
      <c r="B6546" s="467">
        <v>30</v>
      </c>
      <c r="C6546" s="467">
        <v>16</v>
      </c>
      <c r="D6546" s="471">
        <v>0</v>
      </c>
      <c r="E6546" s="471">
        <v>22.812789668888414</v>
      </c>
      <c r="F6546" s="467">
        <f>'2019 Actual plus Potential'!E6545</f>
        <v>11</v>
      </c>
    </row>
    <row r="6547" spans="1:6">
      <c r="A6547" s="467">
        <v>9</v>
      </c>
      <c r="B6547" s="467">
        <v>30</v>
      </c>
      <c r="C6547" s="467">
        <v>17</v>
      </c>
      <c r="D6547" s="471">
        <v>0.55161607632670628</v>
      </c>
      <c r="E6547" s="471">
        <v>37.273484035691247</v>
      </c>
      <c r="F6547" s="467">
        <f>'2019 Actual plus Potential'!E6546</f>
        <v>14</v>
      </c>
    </row>
    <row r="6548" spans="1:6">
      <c r="A6548" s="467">
        <v>9</v>
      </c>
      <c r="B6548" s="467">
        <v>30</v>
      </c>
      <c r="C6548" s="467">
        <v>18</v>
      </c>
      <c r="D6548" s="471">
        <v>4.7419842240414942</v>
      </c>
      <c r="E6548" s="471">
        <v>61.978539185121484</v>
      </c>
      <c r="F6548" s="467">
        <f>'2019 Actual plus Potential'!E6547</f>
        <v>14</v>
      </c>
    </row>
    <row r="6549" spans="1:6">
      <c r="A6549" s="467">
        <v>9</v>
      </c>
      <c r="B6549" s="467">
        <v>30</v>
      </c>
      <c r="C6549" s="467">
        <v>19</v>
      </c>
      <c r="D6549" s="471">
        <v>5.9412186572567984</v>
      </c>
      <c r="E6549" s="471">
        <v>66.647013921737269</v>
      </c>
      <c r="F6549" s="467">
        <f>'2019 Actual plus Potential'!E6548</f>
        <v>24</v>
      </c>
    </row>
    <row r="6550" spans="1:6">
      <c r="A6550" s="467">
        <v>9</v>
      </c>
      <c r="B6550" s="467">
        <v>30</v>
      </c>
      <c r="C6550" s="467">
        <v>20</v>
      </c>
      <c r="D6550" s="471">
        <v>25.662487018482892</v>
      </c>
      <c r="E6550" s="471">
        <v>54.186535691249198</v>
      </c>
      <c r="F6550" s="467">
        <f>'2019 Actual plus Potential'!E6549</f>
        <v>28</v>
      </c>
    </row>
    <row r="6551" spans="1:6">
      <c r="A6551" s="467">
        <v>9</v>
      </c>
      <c r="B6551" s="467">
        <v>30</v>
      </c>
      <c r="C6551" s="467">
        <v>21</v>
      </c>
      <c r="D6551" s="471">
        <v>64.606390870384772</v>
      </c>
      <c r="E6551" s="471">
        <v>48.090452644592567</v>
      </c>
      <c r="F6551" s="467">
        <f>'2019 Actual plus Potential'!E6550</f>
        <v>22</v>
      </c>
    </row>
    <row r="6552" spans="1:6">
      <c r="A6552" s="467">
        <v>9</v>
      </c>
      <c r="B6552" s="467">
        <v>30</v>
      </c>
      <c r="C6552" s="467">
        <v>22</v>
      </c>
      <c r="D6552" s="471">
        <v>129.94257344183958</v>
      </c>
      <c r="E6552" s="471">
        <v>44.327042463986238</v>
      </c>
      <c r="F6552" s="467">
        <f>'2019 Actual plus Potential'!E6551</f>
        <v>5</v>
      </c>
    </row>
    <row r="6553" spans="1:6">
      <c r="A6553" s="467">
        <v>9</v>
      </c>
      <c r="B6553" s="467">
        <v>30</v>
      </c>
      <c r="C6553" s="467">
        <v>23</v>
      </c>
      <c r="D6553" s="471">
        <v>134.40403320050245</v>
      </c>
      <c r="E6553" s="471">
        <v>44.046996559879602</v>
      </c>
      <c r="F6553" s="467">
        <f>'2019 Actual plus Potential'!E6552</f>
        <v>0</v>
      </c>
    </row>
    <row r="6554" spans="1:6">
      <c r="A6554" s="467">
        <v>9</v>
      </c>
      <c r="B6554" s="467">
        <v>30</v>
      </c>
      <c r="C6554" s="467">
        <v>24</v>
      </c>
      <c r="D6554" s="471">
        <v>114.4356370488369</v>
      </c>
      <c r="E6554" s="471">
        <v>31.970603633627178</v>
      </c>
      <c r="F6554" s="467">
        <f>'2019 Actual plus Potential'!E6553</f>
        <v>0</v>
      </c>
    </row>
    <row r="6555" spans="1:6">
      <c r="A6555" s="467">
        <v>10</v>
      </c>
      <c r="B6555" s="467">
        <v>1</v>
      </c>
      <c r="C6555" s="467">
        <v>1</v>
      </c>
      <c r="D6555" s="471">
        <v>41.114534027945183</v>
      </c>
      <c r="E6555" s="471">
        <v>33.158060847129647</v>
      </c>
      <c r="F6555" s="467">
        <f>'2019 Actual plus Potential'!E6554</f>
        <v>1</v>
      </c>
    </row>
    <row r="6556" spans="1:6">
      <c r="A6556" s="467">
        <v>10</v>
      </c>
      <c r="B6556" s="467">
        <v>1</v>
      </c>
      <c r="C6556" s="467">
        <v>2</v>
      </c>
      <c r="D6556" s="471">
        <v>98.929448507102535</v>
      </c>
      <c r="E6556" s="471">
        <v>48.723293807783278</v>
      </c>
      <c r="F6556" s="467">
        <f>'2019 Actual plus Potential'!E6555</f>
        <v>1</v>
      </c>
    </row>
    <row r="6557" spans="1:6">
      <c r="A6557" s="467">
        <v>10</v>
      </c>
      <c r="B6557" s="467">
        <v>1</v>
      </c>
      <c r="C6557" s="467">
        <v>3</v>
      </c>
      <c r="D6557" s="471">
        <v>104.90049907985993</v>
      </c>
      <c r="E6557" s="471">
        <v>64.72424064717265</v>
      </c>
      <c r="F6557" s="467">
        <f>'2019 Actual plus Potential'!E6556</f>
        <v>0</v>
      </c>
    </row>
    <row r="6558" spans="1:6">
      <c r="A6558" s="467">
        <v>10</v>
      </c>
      <c r="B6558" s="467">
        <v>1</v>
      </c>
      <c r="C6558" s="467">
        <v>4</v>
      </c>
      <c r="D6558" s="471">
        <v>96.294656882597053</v>
      </c>
      <c r="E6558" s="471">
        <v>50.71334067942378</v>
      </c>
      <c r="F6558" s="467">
        <f>'2019 Actual plus Potential'!E6557</f>
        <v>2</v>
      </c>
    </row>
    <row r="6559" spans="1:6">
      <c r="A6559" s="467">
        <v>10</v>
      </c>
      <c r="B6559" s="467">
        <v>1</v>
      </c>
      <c r="C6559" s="467">
        <v>5</v>
      </c>
      <c r="D6559" s="471">
        <v>99.848112157312087</v>
      </c>
      <c r="E6559" s="471">
        <v>68.449320522468298</v>
      </c>
      <c r="F6559" s="467">
        <f>'2019 Actual plus Potential'!E6558</f>
        <v>2</v>
      </c>
    </row>
    <row r="6560" spans="1:6">
      <c r="A6560" s="467">
        <v>10</v>
      </c>
      <c r="B6560" s="467">
        <v>1</v>
      </c>
      <c r="C6560" s="467">
        <v>6</v>
      </c>
      <c r="D6560" s="471">
        <v>122.61250275015682</v>
      </c>
      <c r="E6560" s="471">
        <v>75.997261664158245</v>
      </c>
      <c r="F6560" s="467">
        <f>'2019 Actual plus Potential'!E6559</f>
        <v>7</v>
      </c>
    </row>
    <row r="6561" spans="1:6">
      <c r="A6561" s="467">
        <v>10</v>
      </c>
      <c r="B6561" s="467">
        <v>1</v>
      </c>
      <c r="C6561" s="467">
        <v>7</v>
      </c>
      <c r="D6561" s="471">
        <v>106.87182102109431</v>
      </c>
      <c r="E6561" s="471">
        <v>56.689739303375617</v>
      </c>
      <c r="F6561" s="467">
        <f>'2019 Actual plus Potential'!E6560</f>
        <v>4</v>
      </c>
    </row>
    <row r="6562" spans="1:6">
      <c r="A6562" s="467">
        <v>10</v>
      </c>
      <c r="B6562" s="467">
        <v>1</v>
      </c>
      <c r="C6562" s="467">
        <v>8</v>
      </c>
      <c r="D6562" s="471">
        <v>77.01336485758425</v>
      </c>
      <c r="E6562" s="471">
        <v>16.463257256503976</v>
      </c>
      <c r="F6562" s="467">
        <f>'2019 Actual plus Potential'!E6561</f>
        <v>3</v>
      </c>
    </row>
    <row r="6563" spans="1:6">
      <c r="A6563" s="467">
        <v>10</v>
      </c>
      <c r="B6563" s="467">
        <v>1</v>
      </c>
      <c r="C6563" s="467">
        <v>9</v>
      </c>
      <c r="D6563" s="471">
        <v>71.102317187520413</v>
      </c>
      <c r="E6563" s="471">
        <v>1.5253897011395399</v>
      </c>
      <c r="F6563" s="467">
        <f>'2019 Actual plus Potential'!E6562</f>
        <v>1</v>
      </c>
    </row>
    <row r="6564" spans="1:6">
      <c r="A6564" s="467">
        <v>10</v>
      </c>
      <c r="B6564" s="467">
        <v>1</v>
      </c>
      <c r="C6564" s="467">
        <v>10</v>
      </c>
      <c r="D6564" s="471">
        <v>86.72872595545337</v>
      </c>
      <c r="E6564" s="471">
        <v>2.1535373575575147</v>
      </c>
      <c r="F6564" s="467">
        <f>'2019 Actual plus Potential'!E6563</f>
        <v>0</v>
      </c>
    </row>
    <row r="6565" spans="1:6">
      <c r="A6565" s="467">
        <v>10</v>
      </c>
      <c r="B6565" s="467">
        <v>1</v>
      </c>
      <c r="C6565" s="467">
        <v>11</v>
      </c>
      <c r="D6565" s="471">
        <v>95.602628283986732</v>
      </c>
      <c r="E6565" s="471">
        <v>2.089392764996775</v>
      </c>
      <c r="F6565" s="467">
        <f>'2019 Actual plus Potential'!E6564</f>
        <v>0</v>
      </c>
    </row>
    <row r="6566" spans="1:6">
      <c r="A6566" s="467">
        <v>10</v>
      </c>
      <c r="B6566" s="467">
        <v>1</v>
      </c>
      <c r="C6566" s="467">
        <v>12</v>
      </c>
      <c r="D6566" s="471">
        <v>119.12222953972493</v>
      </c>
      <c r="E6566" s="471">
        <v>1.3462541926467426</v>
      </c>
      <c r="F6566" s="467">
        <f>'2019 Actual plus Potential'!E6565</f>
        <v>0</v>
      </c>
    </row>
    <row r="6567" spans="1:6">
      <c r="A6567" s="467">
        <v>10</v>
      </c>
      <c r="B6567" s="467">
        <v>1</v>
      </c>
      <c r="C6567" s="467">
        <v>13</v>
      </c>
      <c r="D6567" s="471">
        <v>99.111470557259224</v>
      </c>
      <c r="E6567" s="471">
        <v>1.490188400344012</v>
      </c>
      <c r="F6567" s="467">
        <f>'2019 Actual plus Potential'!E6566</f>
        <v>0</v>
      </c>
    </row>
    <row r="6568" spans="1:6">
      <c r="A6568" s="467">
        <v>10</v>
      </c>
      <c r="B6568" s="467">
        <v>1</v>
      </c>
      <c r="C6568" s="467">
        <v>14</v>
      </c>
      <c r="D6568" s="471">
        <v>101.06509922104682</v>
      </c>
      <c r="E6568" s="471">
        <v>7.4024424317351096</v>
      </c>
      <c r="F6568" s="467">
        <f>'2019 Actual plus Potential'!E6567</f>
        <v>0</v>
      </c>
    </row>
    <row r="6569" spans="1:6">
      <c r="A6569" s="467">
        <v>10</v>
      </c>
      <c r="B6569" s="467">
        <v>1</v>
      </c>
      <c r="C6569" s="467">
        <v>15</v>
      </c>
      <c r="D6569" s="471">
        <v>81.297529819345854</v>
      </c>
      <c r="E6569" s="471">
        <v>14.28390561169641</v>
      </c>
      <c r="F6569" s="467">
        <f>'2019 Actual plus Potential'!E6568</f>
        <v>0</v>
      </c>
    </row>
    <row r="6570" spans="1:6">
      <c r="A6570" s="467">
        <v>10</v>
      </c>
      <c r="B6570" s="467">
        <v>1</v>
      </c>
      <c r="C6570" s="467">
        <v>16</v>
      </c>
      <c r="D6570" s="471">
        <v>62.437491225643775</v>
      </c>
      <c r="E6570" s="471">
        <v>16.514885831004086</v>
      </c>
      <c r="F6570" s="467">
        <f>'2019 Actual plus Potential'!E6569</f>
        <v>0</v>
      </c>
    </row>
    <row r="6571" spans="1:6">
      <c r="A6571" s="467">
        <v>10</v>
      </c>
      <c r="B6571" s="467">
        <v>1</v>
      </c>
      <c r="C6571" s="467">
        <v>17</v>
      </c>
      <c r="D6571" s="471">
        <v>42.766380143804859</v>
      </c>
      <c r="E6571" s="471">
        <v>20.512971350247259</v>
      </c>
      <c r="F6571" s="467">
        <f>'2019 Actual plus Potential'!E6570</f>
        <v>0</v>
      </c>
    </row>
    <row r="6572" spans="1:6">
      <c r="A6572" s="467">
        <v>10</v>
      </c>
      <c r="B6572" s="467">
        <v>1</v>
      </c>
      <c r="C6572" s="467">
        <v>18</v>
      </c>
      <c r="D6572" s="471">
        <v>26.281722443514898</v>
      </c>
      <c r="E6572" s="471">
        <v>35.379654052891851</v>
      </c>
      <c r="F6572" s="467">
        <f>'2019 Actual plus Potential'!E6571</f>
        <v>0</v>
      </c>
    </row>
    <row r="6573" spans="1:6">
      <c r="A6573" s="467">
        <v>10</v>
      </c>
      <c r="B6573" s="467">
        <v>1</v>
      </c>
      <c r="C6573" s="467">
        <v>19</v>
      </c>
      <c r="D6573" s="471">
        <v>5.8913991688810503</v>
      </c>
      <c r="E6573" s="471">
        <v>45.551265480541822</v>
      </c>
      <c r="F6573" s="467">
        <f>'2019 Actual plus Potential'!E6572</f>
        <v>0</v>
      </c>
    </row>
    <row r="6574" spans="1:6">
      <c r="A6574" s="467">
        <v>10</v>
      </c>
      <c r="B6574" s="467">
        <v>1</v>
      </c>
      <c r="C6574" s="467">
        <v>20</v>
      </c>
      <c r="D6574" s="471">
        <v>4.3716360648839165</v>
      </c>
      <c r="E6574" s="471">
        <v>47.372346108363793</v>
      </c>
      <c r="F6574" s="467">
        <f>'2019 Actual plus Potential'!E6573</f>
        <v>0</v>
      </c>
    </row>
    <row r="6575" spans="1:6">
      <c r="A6575" s="467">
        <v>10</v>
      </c>
      <c r="B6575" s="467">
        <v>1</v>
      </c>
      <c r="C6575" s="467">
        <v>21</v>
      </c>
      <c r="D6575" s="471">
        <v>6.9882605306922603</v>
      </c>
      <c r="E6575" s="471">
        <v>47.120461244893576</v>
      </c>
      <c r="F6575" s="467">
        <f>'2019 Actual plus Potential'!E6574</f>
        <v>0</v>
      </c>
    </row>
    <row r="6576" spans="1:6">
      <c r="A6576" s="467">
        <v>10</v>
      </c>
      <c r="B6576" s="467">
        <v>1</v>
      </c>
      <c r="C6576" s="467">
        <v>22</v>
      </c>
      <c r="D6576" s="471">
        <v>9.0909142314896272</v>
      </c>
      <c r="E6576" s="471">
        <v>35.639361427649973</v>
      </c>
      <c r="F6576" s="467">
        <f>'2019 Actual plus Potential'!E6575</f>
        <v>0</v>
      </c>
    </row>
    <row r="6577" spans="1:6">
      <c r="A6577" s="467">
        <v>10</v>
      </c>
      <c r="B6577" s="467">
        <v>1</v>
      </c>
      <c r="C6577" s="467">
        <v>23</v>
      </c>
      <c r="D6577" s="471">
        <v>10.327769434120318</v>
      </c>
      <c r="E6577" s="471">
        <v>46.614344764566766</v>
      </c>
      <c r="F6577" s="467">
        <f>'2019 Actual plus Potential'!E6576</f>
        <v>0</v>
      </c>
    </row>
    <row r="6578" spans="1:6">
      <c r="A6578" s="467">
        <v>10</v>
      </c>
      <c r="B6578" s="467">
        <v>1</v>
      </c>
      <c r="C6578" s="467">
        <v>24</v>
      </c>
      <c r="D6578" s="471">
        <v>11.753021295402686</v>
      </c>
      <c r="E6578" s="471">
        <v>63.119843582025368</v>
      </c>
      <c r="F6578" s="467">
        <f>'2019 Actual plus Potential'!E6577</f>
        <v>0</v>
      </c>
    </row>
    <row r="6579" spans="1:6">
      <c r="A6579" s="467">
        <v>10</v>
      </c>
      <c r="B6579" s="467">
        <v>2</v>
      </c>
      <c r="C6579" s="467">
        <v>1</v>
      </c>
      <c r="D6579" s="471">
        <v>10.964299927928115</v>
      </c>
      <c r="E6579" s="471">
        <v>37.103735540743926</v>
      </c>
      <c r="F6579" s="467">
        <f>'2019 Actual plus Potential'!E6578</f>
        <v>0</v>
      </c>
    </row>
    <row r="6580" spans="1:6">
      <c r="A6580" s="467">
        <v>10</v>
      </c>
      <c r="B6580" s="467">
        <v>2</v>
      </c>
      <c r="C6580" s="467">
        <v>2</v>
      </c>
      <c r="D6580" s="471">
        <v>20.599794811882639</v>
      </c>
      <c r="E6580" s="471">
        <v>43.58859739840895</v>
      </c>
      <c r="F6580" s="467">
        <f>'2019 Actual plus Potential'!E6579</f>
        <v>0</v>
      </c>
    </row>
    <row r="6581" spans="1:6">
      <c r="A6581" s="467">
        <v>10</v>
      </c>
      <c r="B6581" s="467">
        <v>2</v>
      </c>
      <c r="C6581" s="467">
        <v>3</v>
      </c>
      <c r="D6581" s="471">
        <v>17.264754403848418</v>
      </c>
      <c r="E6581" s="471">
        <v>81.263376263169206</v>
      </c>
      <c r="F6581" s="467">
        <f>'2019 Actual plus Potential'!E6580</f>
        <v>0</v>
      </c>
    </row>
    <row r="6582" spans="1:6">
      <c r="A6582" s="467">
        <v>10</v>
      </c>
      <c r="B6582" s="467">
        <v>2</v>
      </c>
      <c r="C6582" s="467">
        <v>4</v>
      </c>
      <c r="D6582" s="471">
        <v>33.949882691981564</v>
      </c>
      <c r="E6582" s="471">
        <v>80.94578230488068</v>
      </c>
      <c r="F6582" s="467">
        <f>'2019 Actual plus Potential'!E6581</f>
        <v>0</v>
      </c>
    </row>
    <row r="6583" spans="1:6">
      <c r="A6583" s="467">
        <v>10</v>
      </c>
      <c r="B6583" s="467">
        <v>2</v>
      </c>
      <c r="C6583" s="467">
        <v>5</v>
      </c>
      <c r="D6583" s="471">
        <v>81.962879955483729</v>
      </c>
      <c r="E6583" s="471">
        <v>51.936781444850567</v>
      </c>
      <c r="F6583" s="467">
        <f>'2019 Actual plus Potential'!E6582</f>
        <v>0</v>
      </c>
    </row>
    <row r="6584" spans="1:6">
      <c r="A6584" s="467">
        <v>10</v>
      </c>
      <c r="B6584" s="467">
        <v>2</v>
      </c>
      <c r="C6584" s="467">
        <v>6</v>
      </c>
      <c r="D6584" s="471">
        <v>126.3192995173943</v>
      </c>
      <c r="E6584" s="471">
        <v>53.825917920877231</v>
      </c>
      <c r="F6584" s="467">
        <f>'2019 Actual plus Potential'!E6583</f>
        <v>0</v>
      </c>
    </row>
    <row r="6585" spans="1:6">
      <c r="A6585" s="467">
        <v>10</v>
      </c>
      <c r="B6585" s="467">
        <v>2</v>
      </c>
      <c r="C6585" s="467">
        <v>7</v>
      </c>
      <c r="D6585" s="471">
        <v>136.15610632461465</v>
      </c>
      <c r="E6585" s="471">
        <v>74.952956407224264</v>
      </c>
      <c r="F6585" s="467">
        <f>'2019 Actual plus Potential'!E6584</f>
        <v>0</v>
      </c>
    </row>
    <row r="6586" spans="1:6">
      <c r="A6586" s="467">
        <v>10</v>
      </c>
      <c r="B6586" s="467">
        <v>2</v>
      </c>
      <c r="C6586" s="467">
        <v>8</v>
      </c>
      <c r="D6586" s="471">
        <v>95.635975470167679</v>
      </c>
      <c r="E6586" s="471">
        <v>57.887365781552354</v>
      </c>
      <c r="F6586" s="467">
        <f>'2019 Actual plus Potential'!E6585</f>
        <v>1</v>
      </c>
    </row>
    <row r="6587" spans="1:6">
      <c r="A6587" s="467">
        <v>10</v>
      </c>
      <c r="B6587" s="467">
        <v>2</v>
      </c>
      <c r="C6587" s="467">
        <v>9</v>
      </c>
      <c r="D6587" s="471">
        <v>65.804366933410705</v>
      </c>
      <c r="E6587" s="471">
        <v>74.526629542033959</v>
      </c>
      <c r="F6587" s="467">
        <f>'2019 Actual plus Potential'!E6586</f>
        <v>3</v>
      </c>
    </row>
    <row r="6588" spans="1:6">
      <c r="A6588" s="467">
        <v>10</v>
      </c>
      <c r="B6588" s="467">
        <v>2</v>
      </c>
      <c r="C6588" s="467">
        <v>10</v>
      </c>
      <c r="D6588" s="471">
        <v>54.877283385131605</v>
      </c>
      <c r="E6588" s="471">
        <v>72.709460169855944</v>
      </c>
      <c r="F6588" s="467">
        <f>'2019 Actual plus Potential'!E6587</f>
        <v>4</v>
      </c>
    </row>
    <row r="6589" spans="1:6">
      <c r="A6589" s="467">
        <v>10</v>
      </c>
      <c r="B6589" s="467">
        <v>2</v>
      </c>
      <c r="C6589" s="467">
        <v>11</v>
      </c>
      <c r="D6589" s="471">
        <v>40.616011310928883</v>
      </c>
      <c r="E6589" s="471">
        <v>38.296668512147932</v>
      </c>
      <c r="F6589" s="467">
        <f>'2019 Actual plus Potential'!E6588</f>
        <v>2</v>
      </c>
    </row>
    <row r="6590" spans="1:6">
      <c r="A6590" s="467">
        <v>10</v>
      </c>
      <c r="B6590" s="467">
        <v>2</v>
      </c>
      <c r="C6590" s="467">
        <v>12</v>
      </c>
      <c r="D6590" s="471">
        <v>27.357282757310497</v>
      </c>
      <c r="E6590" s="471">
        <v>9.0123152547839176</v>
      </c>
      <c r="F6590" s="467">
        <f>'2019 Actual plus Potential'!E6589</f>
        <v>2</v>
      </c>
    </row>
    <row r="6591" spans="1:6">
      <c r="A6591" s="467">
        <v>10</v>
      </c>
      <c r="B6591" s="467">
        <v>2</v>
      </c>
      <c r="C6591" s="467">
        <v>13</v>
      </c>
      <c r="D6591" s="471">
        <v>27.94488477123501</v>
      </c>
      <c r="E6591" s="471">
        <v>27.31308041281445</v>
      </c>
      <c r="F6591" s="467">
        <f>'2019 Actual plus Potential'!E6590</f>
        <v>6</v>
      </c>
    </row>
    <row r="6592" spans="1:6">
      <c r="A6592" s="467">
        <v>10</v>
      </c>
      <c r="B6592" s="467">
        <v>2</v>
      </c>
      <c r="C6592" s="467">
        <v>14</v>
      </c>
      <c r="D6592" s="471">
        <v>17.099203169454597</v>
      </c>
      <c r="E6592" s="471">
        <v>66.787036873790584</v>
      </c>
      <c r="F6592" s="467">
        <f>'2019 Actual plus Potential'!E6591</f>
        <v>5</v>
      </c>
    </row>
    <row r="6593" spans="1:6">
      <c r="A6593" s="467">
        <v>10</v>
      </c>
      <c r="B6593" s="467">
        <v>2</v>
      </c>
      <c r="C6593" s="467">
        <v>15</v>
      </c>
      <c r="D6593" s="471">
        <v>19.40817838096299</v>
      </c>
      <c r="E6593" s="471">
        <v>62.731847022145779</v>
      </c>
      <c r="F6593" s="467">
        <f>'2019 Actual plus Potential'!E6592</f>
        <v>5</v>
      </c>
    </row>
    <row r="6594" spans="1:6">
      <c r="A6594" s="467">
        <v>10</v>
      </c>
      <c r="B6594" s="467">
        <v>2</v>
      </c>
      <c r="C6594" s="467">
        <v>16</v>
      </c>
      <c r="D6594" s="471">
        <v>31.895349513764291</v>
      </c>
      <c r="E6594" s="471">
        <v>83.608565147280174</v>
      </c>
      <c r="F6594" s="467">
        <f>'2019 Actual plus Potential'!E6593</f>
        <v>2</v>
      </c>
    </row>
    <row r="6595" spans="1:6">
      <c r="A6595" s="467">
        <v>10</v>
      </c>
      <c r="B6595" s="467">
        <v>2</v>
      </c>
      <c r="C6595" s="467">
        <v>17</v>
      </c>
      <c r="D6595" s="471">
        <v>61.831642635067766</v>
      </c>
      <c r="E6595" s="471">
        <v>73.27268098258439</v>
      </c>
      <c r="F6595" s="467">
        <f>'2019 Actual plus Potential'!E6594</f>
        <v>2</v>
      </c>
    </row>
    <row r="6596" spans="1:6">
      <c r="A6596" s="467">
        <v>10</v>
      </c>
      <c r="B6596" s="467">
        <v>2</v>
      </c>
      <c r="C6596" s="467">
        <v>18</v>
      </c>
      <c r="D6596" s="471">
        <v>137.11836035322042</v>
      </c>
      <c r="E6596" s="471">
        <v>74.297429961298647</v>
      </c>
      <c r="F6596" s="467">
        <f>'2019 Actual plus Potential'!E6595</f>
        <v>1</v>
      </c>
    </row>
    <row r="6597" spans="1:6">
      <c r="A6597" s="467">
        <v>10</v>
      </c>
      <c r="B6597" s="467">
        <v>2</v>
      </c>
      <c r="C6597" s="467">
        <v>19</v>
      </c>
      <c r="D6597" s="471">
        <v>144</v>
      </c>
      <c r="E6597" s="471">
        <v>72.08991727585466</v>
      </c>
      <c r="F6597" s="467">
        <f>'2019 Actual plus Potential'!E6596</f>
        <v>0</v>
      </c>
    </row>
    <row r="6598" spans="1:6">
      <c r="A6598" s="467">
        <v>10</v>
      </c>
      <c r="B6598" s="467">
        <v>2</v>
      </c>
      <c r="C6598" s="467">
        <v>20</v>
      </c>
      <c r="D6598" s="471">
        <v>140.13663342010932</v>
      </c>
      <c r="E6598" s="471">
        <v>65.341436787787572</v>
      </c>
      <c r="F6598" s="467">
        <f>'2019 Actual plus Potential'!E6597</f>
        <v>0</v>
      </c>
    </row>
    <row r="6599" spans="1:6">
      <c r="A6599" s="467">
        <v>10</v>
      </c>
      <c r="B6599" s="467">
        <v>2</v>
      </c>
      <c r="C6599" s="467">
        <v>21</v>
      </c>
      <c r="D6599" s="471">
        <v>142.33073181736722</v>
      </c>
      <c r="E6599" s="471">
        <v>65.254606912491937</v>
      </c>
      <c r="F6599" s="467">
        <f>'2019 Actual plus Potential'!E6598</f>
        <v>3</v>
      </c>
    </row>
    <row r="6600" spans="1:6">
      <c r="A6600" s="467">
        <v>10</v>
      </c>
      <c r="B6600" s="467">
        <v>2</v>
      </c>
      <c r="C6600" s="467">
        <v>22</v>
      </c>
      <c r="D6600" s="471">
        <v>119.34597868307873</v>
      </c>
      <c r="E6600" s="471">
        <v>70.299344442055471</v>
      </c>
      <c r="F6600" s="467">
        <f>'2019 Actual plus Potential'!E6599</f>
        <v>13</v>
      </c>
    </row>
    <row r="6601" spans="1:6">
      <c r="A6601" s="467">
        <v>10</v>
      </c>
      <c r="B6601" s="467">
        <v>2</v>
      </c>
      <c r="C6601" s="467">
        <v>23</v>
      </c>
      <c r="D6601" s="471">
        <v>19.942538747491408</v>
      </c>
      <c r="E6601" s="471">
        <v>80.614107826273909</v>
      </c>
      <c r="F6601" s="467">
        <f>'2019 Actual plus Potential'!E6600</f>
        <v>23</v>
      </c>
    </row>
    <row r="6602" spans="1:6">
      <c r="A6602" s="467">
        <v>10</v>
      </c>
      <c r="B6602" s="467">
        <v>2</v>
      </c>
      <c r="C6602" s="467">
        <v>24</v>
      </c>
      <c r="D6602" s="471">
        <v>0.84073342927509265</v>
      </c>
      <c r="E6602" s="471">
        <v>89.930718770156957</v>
      </c>
      <c r="F6602" s="467">
        <f>'2019 Actual plus Potential'!E6601</f>
        <v>39</v>
      </c>
    </row>
    <row r="6603" spans="1:6">
      <c r="A6603" s="467">
        <v>10</v>
      </c>
      <c r="B6603" s="467">
        <v>3</v>
      </c>
      <c r="C6603" s="467">
        <v>1</v>
      </c>
      <c r="D6603" s="471">
        <v>1.6375372034051123</v>
      </c>
      <c r="E6603" s="471">
        <v>82.986675499892499</v>
      </c>
      <c r="F6603" s="467">
        <f>'2019 Actual plus Potential'!E6602</f>
        <v>51</v>
      </c>
    </row>
    <row r="6604" spans="1:6">
      <c r="A6604" s="467">
        <v>10</v>
      </c>
      <c r="B6604" s="467">
        <v>3</v>
      </c>
      <c r="C6604" s="467">
        <v>2</v>
      </c>
      <c r="D6604" s="471">
        <v>6.6601542495117618</v>
      </c>
      <c r="E6604" s="471">
        <v>83.700870780477302</v>
      </c>
      <c r="F6604" s="467">
        <f>'2019 Actual plus Potential'!E6603</f>
        <v>49</v>
      </c>
    </row>
    <row r="6605" spans="1:6">
      <c r="A6605" s="467">
        <v>10</v>
      </c>
      <c r="B6605" s="467">
        <v>3</v>
      </c>
      <c r="C6605" s="467">
        <v>3</v>
      </c>
      <c r="D6605" s="471">
        <v>56.024175933372824</v>
      </c>
      <c r="E6605" s="471">
        <v>69.886315846054615</v>
      </c>
      <c r="F6605" s="467">
        <f>'2019 Actual plus Potential'!E6604</f>
        <v>39</v>
      </c>
    </row>
    <row r="6606" spans="1:6">
      <c r="A6606" s="467">
        <v>10</v>
      </c>
      <c r="B6606" s="467">
        <v>3</v>
      </c>
      <c r="C6606" s="467">
        <v>4</v>
      </c>
      <c r="D6606" s="471">
        <v>75.903095682983789</v>
      </c>
      <c r="E6606" s="471">
        <v>61.491978983014405</v>
      </c>
      <c r="F6606" s="467">
        <f>'2019 Actual plus Potential'!E6605</f>
        <v>38</v>
      </c>
    </row>
    <row r="6607" spans="1:6">
      <c r="A6607" s="467">
        <v>10</v>
      </c>
      <c r="B6607" s="467">
        <v>3</v>
      </c>
      <c r="C6607" s="467">
        <v>5</v>
      </c>
      <c r="D6607" s="471">
        <v>61.032989146625027</v>
      </c>
      <c r="E6607" s="471">
        <v>46.414088475596643</v>
      </c>
      <c r="F6607" s="467">
        <f>'2019 Actual plus Potential'!E6606</f>
        <v>34</v>
      </c>
    </row>
    <row r="6608" spans="1:6">
      <c r="A6608" s="467">
        <v>10</v>
      </c>
      <c r="B6608" s="467">
        <v>3</v>
      </c>
      <c r="C6608" s="467">
        <v>6</v>
      </c>
      <c r="D6608" s="471">
        <v>85.863184965024359</v>
      </c>
      <c r="E6608" s="471">
        <v>36.649247634917224</v>
      </c>
      <c r="F6608" s="467">
        <f>'2019 Actual plus Potential'!E6607</f>
        <v>29</v>
      </c>
    </row>
    <row r="6609" spans="1:6">
      <c r="A6609" s="467">
        <v>10</v>
      </c>
      <c r="B6609" s="467">
        <v>3</v>
      </c>
      <c r="C6609" s="467">
        <v>7</v>
      </c>
      <c r="D6609" s="471">
        <v>98.935269049894373</v>
      </c>
      <c r="E6609" s="471">
        <v>41.809758331541595</v>
      </c>
      <c r="F6609" s="467">
        <f>'2019 Actual plus Potential'!E6608</f>
        <v>27</v>
      </c>
    </row>
    <row r="6610" spans="1:6">
      <c r="A6610" s="467">
        <v>10</v>
      </c>
      <c r="B6610" s="467">
        <v>3</v>
      </c>
      <c r="C6610" s="467">
        <v>8</v>
      </c>
      <c r="D6610" s="471">
        <v>58.576135326067615</v>
      </c>
      <c r="E6610" s="471">
        <v>43.573734626961944</v>
      </c>
      <c r="F6610" s="467">
        <f>'2019 Actual plus Potential'!E6609</f>
        <v>21</v>
      </c>
    </row>
    <row r="6611" spans="1:6">
      <c r="A6611" s="467">
        <v>10</v>
      </c>
      <c r="B6611" s="467">
        <v>3</v>
      </c>
      <c r="C6611" s="467">
        <v>9</v>
      </c>
      <c r="D6611" s="471">
        <v>54.596818202273916</v>
      </c>
      <c r="E6611" s="471">
        <v>41.187086433025151</v>
      </c>
      <c r="F6611" s="467">
        <f>'2019 Actual plus Potential'!E6610</f>
        <v>17</v>
      </c>
    </row>
    <row r="6612" spans="1:6">
      <c r="A6612" s="467">
        <v>10</v>
      </c>
      <c r="B6612" s="467">
        <v>3</v>
      </c>
      <c r="C6612" s="467">
        <v>10</v>
      </c>
      <c r="D6612" s="471">
        <v>52.705855014745872</v>
      </c>
      <c r="E6612" s="471">
        <v>39.98241969468932</v>
      </c>
      <c r="F6612" s="467">
        <f>'2019 Actual plus Potential'!E6611</f>
        <v>19</v>
      </c>
    </row>
    <row r="6613" spans="1:6">
      <c r="A6613" s="467">
        <v>10</v>
      </c>
      <c r="B6613" s="467">
        <v>3</v>
      </c>
      <c r="C6613" s="467">
        <v>11</v>
      </c>
      <c r="D6613" s="471">
        <v>31.421949265771222</v>
      </c>
      <c r="E6613" s="471">
        <v>20.239965706299721</v>
      </c>
      <c r="F6613" s="467">
        <f>'2019 Actual plus Potential'!E6612</f>
        <v>6</v>
      </c>
    </row>
    <row r="6614" spans="1:6">
      <c r="A6614" s="467">
        <v>10</v>
      </c>
      <c r="B6614" s="467">
        <v>3</v>
      </c>
      <c r="C6614" s="467">
        <v>12</v>
      </c>
      <c r="D6614" s="471">
        <v>34.930720827156748</v>
      </c>
      <c r="E6614" s="471">
        <v>7.5424653837884321</v>
      </c>
      <c r="F6614" s="467">
        <f>'2019 Actual plus Potential'!E6613</f>
        <v>0</v>
      </c>
    </row>
    <row r="6615" spans="1:6">
      <c r="A6615" s="467">
        <v>10</v>
      </c>
      <c r="B6615" s="467">
        <v>3</v>
      </c>
      <c r="C6615" s="467">
        <v>13</v>
      </c>
      <c r="D6615" s="471">
        <v>32.979694341431454</v>
      </c>
      <c r="E6615" s="471">
        <v>4.6348379380778324</v>
      </c>
      <c r="F6615" s="467">
        <f>'2019 Actual plus Potential'!E6614</f>
        <v>0</v>
      </c>
    </row>
    <row r="6616" spans="1:6">
      <c r="A6616" s="467">
        <v>10</v>
      </c>
      <c r="B6616" s="467">
        <v>3</v>
      </c>
      <c r="C6616" s="467">
        <v>14</v>
      </c>
      <c r="D6616" s="471">
        <v>32.246213105948051</v>
      </c>
      <c r="E6616" s="471">
        <v>13.486009460331111</v>
      </c>
      <c r="F6616" s="467">
        <f>'2019 Actual plus Potential'!E6615</f>
        <v>1</v>
      </c>
    </row>
    <row r="6617" spans="1:6">
      <c r="A6617" s="467">
        <v>10</v>
      </c>
      <c r="B6617" s="467">
        <v>3</v>
      </c>
      <c r="C6617" s="467">
        <v>15</v>
      </c>
      <c r="D6617" s="471">
        <v>21.329857791238613</v>
      </c>
      <c r="E6617" s="471">
        <v>9.9588391206192206</v>
      </c>
      <c r="F6617" s="467">
        <f>'2019 Actual plus Potential'!E6616</f>
        <v>0</v>
      </c>
    </row>
    <row r="6618" spans="1:6">
      <c r="A6618" s="467">
        <v>10</v>
      </c>
      <c r="B6618" s="467">
        <v>3</v>
      </c>
      <c r="C6618" s="467">
        <v>16</v>
      </c>
      <c r="D6618" s="471">
        <v>26.428563552236646</v>
      </c>
      <c r="E6618" s="471">
        <v>5.1620751988819613</v>
      </c>
      <c r="F6618" s="467">
        <f>'2019 Actual plus Potential'!E6617</f>
        <v>2</v>
      </c>
    </row>
    <row r="6619" spans="1:6">
      <c r="A6619" s="467">
        <v>10</v>
      </c>
      <c r="B6619" s="467">
        <v>3</v>
      </c>
      <c r="C6619" s="467">
        <v>17</v>
      </c>
      <c r="D6619" s="471">
        <v>19.018672603147472</v>
      </c>
      <c r="E6619" s="471">
        <v>1.8625399376478178</v>
      </c>
      <c r="F6619" s="467">
        <f>'2019 Actual plus Potential'!E6618</f>
        <v>2</v>
      </c>
    </row>
    <row r="6620" spans="1:6">
      <c r="A6620" s="467">
        <v>10</v>
      </c>
      <c r="B6620" s="467">
        <v>3</v>
      </c>
      <c r="C6620" s="467">
        <v>18</v>
      </c>
      <c r="D6620" s="471">
        <v>78.293811938409306</v>
      </c>
      <c r="E6620" s="471">
        <v>1.2461260481616856</v>
      </c>
      <c r="F6620" s="467">
        <f>'2019 Actual plus Potential'!E6619</f>
        <v>0</v>
      </c>
    </row>
    <row r="6621" spans="1:6">
      <c r="A6621" s="467">
        <v>10</v>
      </c>
      <c r="B6621" s="467">
        <v>3</v>
      </c>
      <c r="C6621" s="467">
        <v>19</v>
      </c>
      <c r="D6621" s="471">
        <v>90.411079592492655</v>
      </c>
      <c r="E6621" s="471">
        <v>31.852483713179957</v>
      </c>
      <c r="F6621" s="467">
        <f>'2019 Actual plus Potential'!E6620</f>
        <v>0</v>
      </c>
    </row>
    <row r="6622" spans="1:6">
      <c r="A6622" s="467">
        <v>10</v>
      </c>
      <c r="B6622" s="467">
        <v>3</v>
      </c>
      <c r="C6622" s="467">
        <v>20</v>
      </c>
      <c r="D6622" s="471">
        <v>56.58439550675967</v>
      </c>
      <c r="E6622" s="471">
        <v>30.392020855729946</v>
      </c>
      <c r="F6622" s="467">
        <f>'2019 Actual plus Potential'!E6621</f>
        <v>0</v>
      </c>
    </row>
    <row r="6623" spans="1:6">
      <c r="A6623" s="467">
        <v>10</v>
      </c>
      <c r="B6623" s="467">
        <v>3</v>
      </c>
      <c r="C6623" s="467">
        <v>21</v>
      </c>
      <c r="D6623" s="471">
        <v>47.268667139315369</v>
      </c>
      <c r="E6623" s="471">
        <v>39.355836540528919</v>
      </c>
      <c r="F6623" s="467">
        <f>'2019 Actual plus Potential'!E6622</f>
        <v>0</v>
      </c>
    </row>
    <row r="6624" spans="1:6">
      <c r="A6624" s="467">
        <v>10</v>
      </c>
      <c r="B6624" s="467">
        <v>3</v>
      </c>
      <c r="C6624" s="467">
        <v>22</v>
      </c>
      <c r="D6624" s="471">
        <v>50.881993843257355</v>
      </c>
      <c r="E6624" s="471">
        <v>45.098342076972692</v>
      </c>
      <c r="F6624" s="467">
        <f>'2019 Actual plus Potential'!E6623</f>
        <v>0</v>
      </c>
    </row>
    <row r="6625" spans="1:6">
      <c r="A6625" s="467">
        <v>10</v>
      </c>
      <c r="B6625" s="467">
        <v>3</v>
      </c>
      <c r="C6625" s="467">
        <v>23</v>
      </c>
      <c r="D6625" s="471">
        <v>61.460749167330718</v>
      </c>
      <c r="E6625" s="471">
        <v>52.876265050526769</v>
      </c>
      <c r="F6625" s="467">
        <f>'2019 Actual plus Potential'!E6624</f>
        <v>0</v>
      </c>
    </row>
    <row r="6626" spans="1:6">
      <c r="A6626" s="467">
        <v>10</v>
      </c>
      <c r="B6626" s="467">
        <v>3</v>
      </c>
      <c r="C6626" s="467">
        <v>24</v>
      </c>
      <c r="D6626" s="471">
        <v>57.820288047134945</v>
      </c>
      <c r="E6626" s="471">
        <v>71.17937696194366</v>
      </c>
      <c r="F6626" s="467">
        <f>'2019 Actual plus Potential'!E6625</f>
        <v>0</v>
      </c>
    </row>
    <row r="6627" spans="1:6">
      <c r="A6627" s="467">
        <v>10</v>
      </c>
      <c r="B6627" s="467">
        <v>4</v>
      </c>
      <c r="C6627" s="467">
        <v>1</v>
      </c>
      <c r="D6627" s="471">
        <v>47.527032335426561</v>
      </c>
      <c r="E6627" s="471">
        <v>54.819376854439909</v>
      </c>
      <c r="F6627" s="467">
        <f>'2019 Actual plus Potential'!E6626</f>
        <v>0</v>
      </c>
    </row>
    <row r="6628" spans="1:6">
      <c r="A6628" s="467">
        <v>10</v>
      </c>
      <c r="B6628" s="467">
        <v>4</v>
      </c>
      <c r="C6628" s="467">
        <v>2</v>
      </c>
      <c r="D6628" s="471">
        <v>32.226909934447654</v>
      </c>
      <c r="E6628" s="471">
        <v>74.986593205762205</v>
      </c>
      <c r="F6628" s="467">
        <f>'2019 Actual plus Potential'!E6627</f>
        <v>0</v>
      </c>
    </row>
    <row r="6629" spans="1:6">
      <c r="A6629" s="467">
        <v>10</v>
      </c>
      <c r="B6629" s="467">
        <v>4</v>
      </c>
      <c r="C6629" s="467">
        <v>3</v>
      </c>
      <c r="D6629" s="471">
        <v>59.43617744889832</v>
      </c>
      <c r="E6629" s="471">
        <v>68.747358202537086</v>
      </c>
      <c r="F6629" s="467">
        <f>'2019 Actual plus Potential'!E6628</f>
        <v>0</v>
      </c>
    </row>
    <row r="6630" spans="1:6">
      <c r="A6630" s="467">
        <v>10</v>
      </c>
      <c r="B6630" s="467">
        <v>4</v>
      </c>
      <c r="C6630" s="467">
        <v>4</v>
      </c>
      <c r="D6630" s="471">
        <v>59.49502852491942</v>
      </c>
      <c r="E6630" s="471">
        <v>73.188980111803914</v>
      </c>
      <c r="F6630" s="467">
        <f>'2019 Actual plus Potential'!E6629</f>
        <v>0</v>
      </c>
    </row>
    <row r="6631" spans="1:6">
      <c r="A6631" s="467">
        <v>10</v>
      </c>
      <c r="B6631" s="467">
        <v>4</v>
      </c>
      <c r="C6631" s="467">
        <v>5</v>
      </c>
      <c r="D6631" s="471">
        <v>75.571027164323354</v>
      </c>
      <c r="E6631" s="471">
        <v>65.295283971188994</v>
      </c>
      <c r="F6631" s="467">
        <f>'2019 Actual plus Potential'!E6630</f>
        <v>27</v>
      </c>
    </row>
    <row r="6632" spans="1:6">
      <c r="A6632" s="467">
        <v>10</v>
      </c>
      <c r="B6632" s="467">
        <v>4</v>
      </c>
      <c r="C6632" s="467">
        <v>6</v>
      </c>
      <c r="D6632" s="471">
        <v>64.430941068830478</v>
      </c>
      <c r="E6632" s="471">
        <v>54.262414050741775</v>
      </c>
      <c r="F6632" s="467">
        <f>'2019 Actual plus Potential'!E6631</f>
        <v>42</v>
      </c>
    </row>
    <row r="6633" spans="1:6">
      <c r="A6633" s="467">
        <v>10</v>
      </c>
      <c r="B6633" s="467">
        <v>4</v>
      </c>
      <c r="C6633" s="467">
        <v>7</v>
      </c>
      <c r="D6633" s="471">
        <v>69.389546421312147</v>
      </c>
      <c r="E6633" s="471">
        <v>60.1277330144055</v>
      </c>
      <c r="F6633" s="467">
        <f>'2019 Actual plus Potential'!E6632</f>
        <v>55</v>
      </c>
    </row>
    <row r="6634" spans="1:6">
      <c r="A6634" s="467">
        <v>10</v>
      </c>
      <c r="B6634" s="467">
        <v>4</v>
      </c>
      <c r="C6634" s="467">
        <v>8</v>
      </c>
      <c r="D6634" s="471">
        <v>56.260872838293956</v>
      </c>
      <c r="E6634" s="471">
        <v>53.441832616641584</v>
      </c>
      <c r="F6634" s="467">
        <f>'2019 Actual plus Potential'!E6633</f>
        <v>61</v>
      </c>
    </row>
    <row r="6635" spans="1:6">
      <c r="A6635" s="467">
        <v>10</v>
      </c>
      <c r="B6635" s="467">
        <v>4</v>
      </c>
      <c r="C6635" s="467">
        <v>9</v>
      </c>
      <c r="D6635" s="471">
        <v>62.38350398711782</v>
      </c>
      <c r="E6635" s="471">
        <v>50.633551064287261</v>
      </c>
      <c r="F6635" s="467">
        <f>'2019 Actual plus Potential'!E6634</f>
        <v>56</v>
      </c>
    </row>
    <row r="6636" spans="1:6">
      <c r="A6636" s="467">
        <v>10</v>
      </c>
      <c r="B6636" s="467">
        <v>4</v>
      </c>
      <c r="C6636" s="467">
        <v>10</v>
      </c>
      <c r="D6636" s="471">
        <v>49.216866084105547</v>
      </c>
      <c r="E6636" s="471">
        <v>46.595570737475818</v>
      </c>
      <c r="F6636" s="467">
        <f>'2019 Actual plus Potential'!E6635</f>
        <v>41</v>
      </c>
    </row>
    <row r="6637" spans="1:6">
      <c r="A6637" s="467">
        <v>10</v>
      </c>
      <c r="B6637" s="467">
        <v>4</v>
      </c>
      <c r="C6637" s="467">
        <v>11</v>
      </c>
      <c r="D6637" s="471">
        <v>18.233154465580085</v>
      </c>
      <c r="E6637" s="471">
        <v>36.609352827348957</v>
      </c>
      <c r="F6637" s="467">
        <f>'2019 Actual plus Potential'!E6636</f>
        <v>56</v>
      </c>
    </row>
    <row r="6638" spans="1:6">
      <c r="A6638" s="467">
        <v>10</v>
      </c>
      <c r="B6638" s="467">
        <v>4</v>
      </c>
      <c r="C6638" s="467">
        <v>12</v>
      </c>
      <c r="D6638" s="471">
        <v>6.8988071312019601</v>
      </c>
      <c r="E6638" s="471">
        <v>45.989326112663939</v>
      </c>
      <c r="F6638" s="467">
        <f>'2019 Actual plus Potential'!E6637</f>
        <v>37</v>
      </c>
    </row>
    <row r="6639" spans="1:6">
      <c r="A6639" s="467">
        <v>10</v>
      </c>
      <c r="B6639" s="467">
        <v>4</v>
      </c>
      <c r="C6639" s="467">
        <v>13</v>
      </c>
      <c r="D6639" s="471">
        <v>0.98379090357831522</v>
      </c>
      <c r="E6639" s="471">
        <v>26.195243549774247</v>
      </c>
      <c r="F6639" s="467">
        <f>'2019 Actual plus Potential'!E6638</f>
        <v>42</v>
      </c>
    </row>
    <row r="6640" spans="1:6">
      <c r="A6640" s="467">
        <v>10</v>
      </c>
      <c r="B6640" s="467">
        <v>4</v>
      </c>
      <c r="C6640" s="467">
        <v>14</v>
      </c>
      <c r="D6640" s="471">
        <v>1.1106529239505278</v>
      </c>
      <c r="E6640" s="471">
        <v>24.983536551279293</v>
      </c>
      <c r="F6640" s="467">
        <f>'2019 Actual plus Potential'!E6639</f>
        <v>48</v>
      </c>
    </row>
    <row r="6641" spans="1:6">
      <c r="A6641" s="467">
        <v>10</v>
      </c>
      <c r="B6641" s="467">
        <v>4</v>
      </c>
      <c r="C6641" s="467">
        <v>15</v>
      </c>
      <c r="D6641" s="471">
        <v>6.4978444958205266</v>
      </c>
      <c r="E6641" s="471">
        <v>16.715924371102989</v>
      </c>
      <c r="F6641" s="467">
        <f>'2019 Actual plus Potential'!E6640</f>
        <v>39</v>
      </c>
    </row>
    <row r="6642" spans="1:6">
      <c r="A6642" s="467">
        <v>10</v>
      </c>
      <c r="B6642" s="467">
        <v>4</v>
      </c>
      <c r="C6642" s="467">
        <v>16</v>
      </c>
      <c r="D6642" s="471">
        <v>4.8696988480635461</v>
      </c>
      <c r="E6642" s="471">
        <v>14.804102612341431</v>
      </c>
      <c r="F6642" s="467">
        <f>'2019 Actual plus Potential'!E6641</f>
        <v>31</v>
      </c>
    </row>
    <row r="6643" spans="1:6">
      <c r="A6643" s="467">
        <v>10</v>
      </c>
      <c r="B6643" s="467">
        <v>4</v>
      </c>
      <c r="C6643" s="467">
        <v>17</v>
      </c>
      <c r="D6643" s="471">
        <v>17.833356099165616</v>
      </c>
      <c r="E6643" s="471">
        <v>12.383817619866695</v>
      </c>
      <c r="F6643" s="467">
        <f>'2019 Actual plus Potential'!E6642</f>
        <v>33</v>
      </c>
    </row>
    <row r="6644" spans="1:6">
      <c r="A6644" s="467">
        <v>10</v>
      </c>
      <c r="B6644" s="467">
        <v>4</v>
      </c>
      <c r="C6644" s="467">
        <v>18</v>
      </c>
      <c r="D6644" s="471">
        <v>22.065088687685446</v>
      </c>
      <c r="E6644" s="471">
        <v>7.5526346484626963</v>
      </c>
      <c r="F6644" s="467">
        <f>'2019 Actual plus Potential'!E6643</f>
        <v>68</v>
      </c>
    </row>
    <row r="6645" spans="1:6">
      <c r="A6645" s="467">
        <v>10</v>
      </c>
      <c r="B6645" s="467">
        <v>4</v>
      </c>
      <c r="C6645" s="467">
        <v>19</v>
      </c>
      <c r="D6645" s="471">
        <v>11.487314896706149</v>
      </c>
      <c r="E6645" s="471">
        <v>4.9399158783057411</v>
      </c>
      <c r="F6645" s="467">
        <f>'2019 Actual plus Potential'!E6644</f>
        <v>50</v>
      </c>
    </row>
    <row r="6646" spans="1:6">
      <c r="A6646" s="467">
        <v>10</v>
      </c>
      <c r="B6646" s="467">
        <v>4</v>
      </c>
      <c r="C6646" s="467">
        <v>20</v>
      </c>
      <c r="D6646" s="471">
        <v>26.371302708918083</v>
      </c>
      <c r="E6646" s="471">
        <v>3.3683733605676194</v>
      </c>
      <c r="F6646" s="467">
        <f>'2019 Actual plus Potential'!E6645</f>
        <v>61</v>
      </c>
    </row>
    <row r="6647" spans="1:6">
      <c r="A6647" s="467">
        <v>10</v>
      </c>
      <c r="B6647" s="467">
        <v>4</v>
      </c>
      <c r="C6647" s="467">
        <v>21</v>
      </c>
      <c r="D6647" s="471">
        <v>33.952134287876873</v>
      </c>
      <c r="E6647" s="471">
        <v>1.6098728230488069</v>
      </c>
      <c r="F6647" s="467">
        <f>'2019 Actual plus Potential'!E6646</f>
        <v>72</v>
      </c>
    </row>
    <row r="6648" spans="1:6">
      <c r="A6648" s="467">
        <v>10</v>
      </c>
      <c r="B6648" s="467">
        <v>4</v>
      </c>
      <c r="C6648" s="467">
        <v>22</v>
      </c>
      <c r="D6648" s="471">
        <v>27.161140487410183</v>
      </c>
      <c r="E6648" s="471">
        <v>1.3243511610406364</v>
      </c>
      <c r="F6648" s="467">
        <f>'2019 Actual plus Potential'!E6647</f>
        <v>70</v>
      </c>
    </row>
    <row r="6649" spans="1:6">
      <c r="A6649" s="467">
        <v>10</v>
      </c>
      <c r="B6649" s="467">
        <v>4</v>
      </c>
      <c r="C6649" s="467">
        <v>23</v>
      </c>
      <c r="D6649" s="471">
        <v>52.098041940776326</v>
      </c>
      <c r="E6649" s="471">
        <v>3.8197322618791656</v>
      </c>
      <c r="F6649" s="467">
        <f>'2019 Actual plus Potential'!E6648</f>
        <v>82</v>
      </c>
    </row>
    <row r="6650" spans="1:6">
      <c r="A6650" s="467">
        <v>10</v>
      </c>
      <c r="B6650" s="467">
        <v>4</v>
      </c>
      <c r="C6650" s="467">
        <v>24</v>
      </c>
      <c r="D6650" s="471">
        <v>66.392379354265657</v>
      </c>
      <c r="E6650" s="471">
        <v>0.71263077832724153</v>
      </c>
      <c r="F6650" s="467">
        <f>'2019 Actual plus Potential'!E6649</f>
        <v>86</v>
      </c>
    </row>
    <row r="6651" spans="1:6">
      <c r="A6651" s="467">
        <v>10</v>
      </c>
      <c r="B6651" s="467">
        <v>5</v>
      </c>
      <c r="C6651" s="467">
        <v>1</v>
      </c>
      <c r="D6651" s="471">
        <v>57.918953203606378</v>
      </c>
      <c r="E6651" s="471">
        <v>0.61015588045581592</v>
      </c>
      <c r="F6651" s="467">
        <f>'2019 Actual plus Potential'!E6650</f>
        <v>79</v>
      </c>
    </row>
    <row r="6652" spans="1:6">
      <c r="A6652" s="467">
        <v>10</v>
      </c>
      <c r="B6652" s="467">
        <v>5</v>
      </c>
      <c r="C6652" s="467">
        <v>2</v>
      </c>
      <c r="D6652" s="471">
        <v>65.465239341844025</v>
      </c>
      <c r="E6652" s="471">
        <v>1.0004991937217804</v>
      </c>
      <c r="F6652" s="467">
        <f>'2019 Actual plus Potential'!E6651</f>
        <v>92</v>
      </c>
    </row>
    <row r="6653" spans="1:6">
      <c r="A6653" s="467">
        <v>10</v>
      </c>
      <c r="B6653" s="467">
        <v>5</v>
      </c>
      <c r="C6653" s="467">
        <v>3</v>
      </c>
      <c r="D6653" s="471">
        <v>92.485442757784753</v>
      </c>
      <c r="E6653" s="471">
        <v>0.34888400344012038</v>
      </c>
      <c r="F6653" s="467">
        <f>'2019 Actual plus Potential'!E6652</f>
        <v>83</v>
      </c>
    </row>
    <row r="6654" spans="1:6">
      <c r="A6654" s="467">
        <v>10</v>
      </c>
      <c r="B6654" s="467">
        <v>5</v>
      </c>
      <c r="C6654" s="467">
        <v>4</v>
      </c>
      <c r="D6654" s="471">
        <v>87.436215562518939</v>
      </c>
      <c r="E6654" s="471">
        <v>3.8776188454095895</v>
      </c>
      <c r="F6654" s="467">
        <f>'2019 Actual plus Potential'!E6653</f>
        <v>77</v>
      </c>
    </row>
    <row r="6655" spans="1:6">
      <c r="A6655" s="467">
        <v>10</v>
      </c>
      <c r="B6655" s="467">
        <v>5</v>
      </c>
      <c r="C6655" s="467">
        <v>5</v>
      </c>
      <c r="D6655" s="471">
        <v>96.736030356502994</v>
      </c>
      <c r="E6655" s="471">
        <v>2.6706053536873795</v>
      </c>
      <c r="F6655" s="467">
        <f>'2019 Actual plus Potential'!E6654</f>
        <v>71</v>
      </c>
    </row>
    <row r="6656" spans="1:6">
      <c r="A6656" s="467">
        <v>10</v>
      </c>
      <c r="B6656" s="467">
        <v>5</v>
      </c>
      <c r="C6656" s="467">
        <v>6</v>
      </c>
      <c r="D6656" s="471">
        <v>91.412058854027975</v>
      </c>
      <c r="E6656" s="471">
        <v>6.2032514513007957</v>
      </c>
      <c r="F6656" s="467">
        <f>'2019 Actual plus Potential'!E6655</f>
        <v>72</v>
      </c>
    </row>
    <row r="6657" spans="1:6">
      <c r="A6657" s="467">
        <v>10</v>
      </c>
      <c r="B6657" s="467">
        <v>5</v>
      </c>
      <c r="C6657" s="467">
        <v>7</v>
      </c>
      <c r="D6657" s="471">
        <v>91.43675671372867</v>
      </c>
      <c r="E6657" s="471">
        <v>12.951731939367878</v>
      </c>
      <c r="F6657" s="467">
        <f>'2019 Actual plus Potential'!E6656</f>
        <v>74</v>
      </c>
    </row>
    <row r="6658" spans="1:6">
      <c r="A6658" s="467">
        <v>10</v>
      </c>
      <c r="B6658" s="467">
        <v>5</v>
      </c>
      <c r="C6658" s="467">
        <v>8</v>
      </c>
      <c r="D6658" s="471">
        <v>56.116657846734277</v>
      </c>
      <c r="E6658" s="471">
        <v>11.503785099978499</v>
      </c>
      <c r="F6658" s="467">
        <f>'2019 Actual plus Potential'!E6657</f>
        <v>81</v>
      </c>
    </row>
    <row r="6659" spans="1:6">
      <c r="A6659" s="467">
        <v>10</v>
      </c>
      <c r="B6659" s="467">
        <v>5</v>
      </c>
      <c r="C6659" s="467">
        <v>9</v>
      </c>
      <c r="D6659" s="471">
        <v>18.95594161637662</v>
      </c>
      <c r="E6659" s="471">
        <v>19.889517200602022</v>
      </c>
      <c r="F6659" s="467">
        <f>'2019 Actual plus Potential'!E6658</f>
        <v>87</v>
      </c>
    </row>
    <row r="6660" spans="1:6">
      <c r="A6660" s="467">
        <v>10</v>
      </c>
      <c r="B6660" s="467">
        <v>5</v>
      </c>
      <c r="C6660" s="467">
        <v>10</v>
      </c>
      <c r="D6660" s="471">
        <v>10.913113856295045</v>
      </c>
      <c r="E6660" s="471">
        <v>11.455285529993551</v>
      </c>
      <c r="F6660" s="467">
        <f>'2019 Actual plus Potential'!E6659</f>
        <v>88</v>
      </c>
    </row>
    <row r="6661" spans="1:6">
      <c r="A6661" s="467">
        <v>10</v>
      </c>
      <c r="B6661" s="467">
        <v>5</v>
      </c>
      <c r="C6661" s="467">
        <v>11</v>
      </c>
      <c r="D6661" s="471">
        <v>8.0867321099359835</v>
      </c>
      <c r="E6661" s="471">
        <v>16.847342560739627</v>
      </c>
      <c r="F6661" s="467">
        <f>'2019 Actual plus Potential'!E6660</f>
        <v>91</v>
      </c>
    </row>
    <row r="6662" spans="1:6">
      <c r="A6662" s="467">
        <v>10</v>
      </c>
      <c r="B6662" s="467">
        <v>5</v>
      </c>
      <c r="C6662" s="467">
        <v>12</v>
      </c>
      <c r="D6662" s="471">
        <v>11.973340232459249</v>
      </c>
      <c r="E6662" s="471">
        <v>9.3518122446785643</v>
      </c>
      <c r="F6662" s="467">
        <f>'2019 Actual plus Potential'!E6661</f>
        <v>71</v>
      </c>
    </row>
    <row r="6663" spans="1:6">
      <c r="A6663" s="467">
        <v>10</v>
      </c>
      <c r="B6663" s="467">
        <v>5</v>
      </c>
      <c r="C6663" s="467">
        <v>13</v>
      </c>
      <c r="D6663" s="471">
        <v>20.787983725960974</v>
      </c>
      <c r="E6663" s="471">
        <v>3.3660266071812517</v>
      </c>
      <c r="F6663" s="467">
        <f>'2019 Actual plus Potential'!E6662</f>
        <v>59</v>
      </c>
    </row>
    <row r="6664" spans="1:6">
      <c r="A6664" s="467">
        <v>10</v>
      </c>
      <c r="B6664" s="467">
        <v>5</v>
      </c>
      <c r="C6664" s="467">
        <v>14</v>
      </c>
      <c r="D6664" s="471">
        <v>20.215236431290961</v>
      </c>
      <c r="E6664" s="471">
        <v>2.7488304665663299</v>
      </c>
      <c r="F6664" s="467">
        <f>'2019 Actual plus Potential'!E6663</f>
        <v>38</v>
      </c>
    </row>
    <row r="6665" spans="1:6">
      <c r="A6665" s="467">
        <v>10</v>
      </c>
      <c r="B6665" s="467">
        <v>5</v>
      </c>
      <c r="C6665" s="467">
        <v>15</v>
      </c>
      <c r="D6665" s="471">
        <v>21.659303194655102</v>
      </c>
      <c r="E6665" s="471">
        <v>0.95747538163835744</v>
      </c>
      <c r="F6665" s="467">
        <f>'2019 Actual plus Potential'!E6664</f>
        <v>28</v>
      </c>
    </row>
    <row r="6666" spans="1:6">
      <c r="A6666" s="467">
        <v>10</v>
      </c>
      <c r="B6666" s="467">
        <v>5</v>
      </c>
      <c r="C6666" s="467">
        <v>16</v>
      </c>
      <c r="D6666" s="471">
        <v>18.75513833382578</v>
      </c>
      <c r="E6666" s="471">
        <v>1.5097446785637498</v>
      </c>
      <c r="F6666" s="467">
        <f>'2019 Actual plus Potential'!E6665</f>
        <v>35</v>
      </c>
    </row>
    <row r="6667" spans="1:6">
      <c r="A6667" s="467">
        <v>10</v>
      </c>
      <c r="B6667" s="467">
        <v>5</v>
      </c>
      <c r="C6667" s="467">
        <v>17</v>
      </c>
      <c r="D6667" s="471">
        <v>22.255514679083845</v>
      </c>
      <c r="E6667" s="471">
        <v>5.2927111373898086</v>
      </c>
      <c r="F6667" s="467">
        <f>'2019 Actual plus Potential'!E6666</f>
        <v>32</v>
      </c>
    </row>
    <row r="6668" spans="1:6">
      <c r="A6668" s="467">
        <v>10</v>
      </c>
      <c r="B6668" s="467">
        <v>5</v>
      </c>
      <c r="C6668" s="467">
        <v>18</v>
      </c>
      <c r="D6668" s="471">
        <v>12.483296206073234</v>
      </c>
      <c r="E6668" s="471">
        <v>7.8530190819178678</v>
      </c>
      <c r="F6668" s="467">
        <f>'2019 Actual plus Potential'!E6667</f>
        <v>26</v>
      </c>
    </row>
    <row r="6669" spans="1:6">
      <c r="A6669" s="467">
        <v>10</v>
      </c>
      <c r="B6669" s="467">
        <v>5</v>
      </c>
      <c r="C6669" s="467">
        <v>19</v>
      </c>
      <c r="D6669" s="471">
        <v>21.171847331441388</v>
      </c>
      <c r="E6669" s="471">
        <v>18.691108471296495</v>
      </c>
      <c r="F6669" s="467">
        <f>'2019 Actual plus Potential'!E6668</f>
        <v>28</v>
      </c>
    </row>
    <row r="6670" spans="1:6">
      <c r="A6670" s="467">
        <v>10</v>
      </c>
      <c r="B6670" s="467">
        <v>5</v>
      </c>
      <c r="C6670" s="467">
        <v>20</v>
      </c>
      <c r="D6670" s="471">
        <v>15.588560240428542</v>
      </c>
      <c r="E6670" s="471">
        <v>12.854732799397979</v>
      </c>
      <c r="F6670" s="467">
        <f>'2019 Actual plus Potential'!E6669</f>
        <v>7</v>
      </c>
    </row>
    <row r="6671" spans="1:6">
      <c r="A6671" s="467">
        <v>10</v>
      </c>
      <c r="B6671" s="467">
        <v>5</v>
      </c>
      <c r="C6671" s="467">
        <v>21</v>
      </c>
      <c r="D6671" s="471">
        <v>11.68650048784813</v>
      </c>
      <c r="E6671" s="471">
        <v>10.224804504407654</v>
      </c>
      <c r="F6671" s="467">
        <f>'2019 Actual plus Potential'!E6670</f>
        <v>10</v>
      </c>
    </row>
    <row r="6672" spans="1:6">
      <c r="A6672" s="467">
        <v>10</v>
      </c>
      <c r="B6672" s="467">
        <v>5</v>
      </c>
      <c r="C6672" s="467">
        <v>22</v>
      </c>
      <c r="D6672" s="471">
        <v>10.79062592020709</v>
      </c>
      <c r="E6672" s="471">
        <v>11.593743979789291</v>
      </c>
      <c r="F6672" s="467">
        <f>'2019 Actual plus Potential'!E6671</f>
        <v>19</v>
      </c>
    </row>
    <row r="6673" spans="1:6">
      <c r="A6673" s="467">
        <v>10</v>
      </c>
      <c r="B6673" s="467">
        <v>5</v>
      </c>
      <c r="C6673" s="467">
        <v>23</v>
      </c>
      <c r="D6673" s="471">
        <v>7.17389487601534</v>
      </c>
      <c r="E6673" s="471">
        <v>5.5219107181251346</v>
      </c>
      <c r="F6673" s="467">
        <f>'2019 Actual plus Potential'!E6672</f>
        <v>18</v>
      </c>
    </row>
    <row r="6674" spans="1:6">
      <c r="A6674" s="467">
        <v>10</v>
      </c>
      <c r="B6674" s="467">
        <v>5</v>
      </c>
      <c r="C6674" s="467">
        <v>24</v>
      </c>
      <c r="D6674" s="471">
        <v>4.1229485284267442</v>
      </c>
      <c r="E6674" s="471">
        <v>4.0356335734250699</v>
      </c>
      <c r="F6674" s="467">
        <f>'2019 Actual plus Potential'!E6673</f>
        <v>25</v>
      </c>
    </row>
    <row r="6675" spans="1:6">
      <c r="A6675" s="467">
        <v>10</v>
      </c>
      <c r="B6675" s="467">
        <v>6</v>
      </c>
      <c r="C6675" s="467">
        <v>1</v>
      </c>
      <c r="D6675" s="471">
        <v>5.9747237161811277</v>
      </c>
      <c r="E6675" s="471">
        <v>3.1634235648247686</v>
      </c>
      <c r="F6675" s="467">
        <f>'2019 Actual plus Potential'!E6674</f>
        <v>25</v>
      </c>
    </row>
    <row r="6676" spans="1:6">
      <c r="A6676" s="467">
        <v>10</v>
      </c>
      <c r="B6676" s="467">
        <v>6</v>
      </c>
      <c r="C6676" s="467">
        <v>2</v>
      </c>
      <c r="D6676" s="471">
        <v>4.1963507060199445</v>
      </c>
      <c r="E6676" s="471">
        <v>5.015011986669534</v>
      </c>
      <c r="F6676" s="467">
        <f>'2019 Actual plus Potential'!E6675</f>
        <v>24</v>
      </c>
    </row>
    <row r="6677" spans="1:6">
      <c r="A6677" s="467">
        <v>10</v>
      </c>
      <c r="B6677" s="467">
        <v>6</v>
      </c>
      <c r="C6677" s="467">
        <v>3</v>
      </c>
      <c r="D6677" s="471">
        <v>2.8747630765213725</v>
      </c>
      <c r="E6677" s="471">
        <v>5.7135622446785632</v>
      </c>
      <c r="F6677" s="467">
        <f>'2019 Actual plus Potential'!E6676</f>
        <v>28</v>
      </c>
    </row>
    <row r="6678" spans="1:6">
      <c r="A6678" s="467">
        <v>10</v>
      </c>
      <c r="B6678" s="467">
        <v>6</v>
      </c>
      <c r="C6678" s="467">
        <v>4</v>
      </c>
      <c r="D6678" s="471">
        <v>3.9604997012261358</v>
      </c>
      <c r="E6678" s="471">
        <v>9.0522100623521826</v>
      </c>
      <c r="F6678" s="467">
        <f>'2019 Actual plus Potential'!E6677</f>
        <v>23</v>
      </c>
    </row>
    <row r="6679" spans="1:6">
      <c r="A6679" s="467">
        <v>10</v>
      </c>
      <c r="B6679" s="467">
        <v>6</v>
      </c>
      <c r="C6679" s="467">
        <v>5</v>
      </c>
      <c r="D6679" s="471">
        <v>4.8877348117683344</v>
      </c>
      <c r="E6679" s="471">
        <v>21.100441947968179</v>
      </c>
      <c r="F6679" s="467">
        <f>'2019 Actual plus Potential'!E6678</f>
        <v>22</v>
      </c>
    </row>
    <row r="6680" spans="1:6">
      <c r="A6680" s="467">
        <v>10</v>
      </c>
      <c r="B6680" s="467">
        <v>6</v>
      </c>
      <c r="C6680" s="467">
        <v>6</v>
      </c>
      <c r="D6680" s="471">
        <v>1.7106688462266224</v>
      </c>
      <c r="E6680" s="471">
        <v>21.368754085142978</v>
      </c>
      <c r="F6680" s="467">
        <f>'2019 Actual plus Potential'!E6679</f>
        <v>26</v>
      </c>
    </row>
    <row r="6681" spans="1:6">
      <c r="A6681" s="467">
        <v>10</v>
      </c>
      <c r="B6681" s="467">
        <v>6</v>
      </c>
      <c r="C6681" s="467">
        <v>7</v>
      </c>
      <c r="D6681" s="471">
        <v>0.93548037991853761</v>
      </c>
      <c r="E6681" s="471">
        <v>16.169913083207913</v>
      </c>
      <c r="F6681" s="467">
        <f>'2019 Actual plus Potential'!E6680</f>
        <v>26</v>
      </c>
    </row>
    <row r="6682" spans="1:6">
      <c r="A6682" s="467">
        <v>10</v>
      </c>
      <c r="B6682" s="467">
        <v>6</v>
      </c>
      <c r="C6682" s="467">
        <v>8</v>
      </c>
      <c r="D6682" s="471">
        <v>0</v>
      </c>
      <c r="E6682" s="471">
        <v>11.240166469576433</v>
      </c>
      <c r="F6682" s="467">
        <f>'2019 Actual plus Potential'!E6681</f>
        <v>31</v>
      </c>
    </row>
    <row r="6683" spans="1:6">
      <c r="A6683" s="467">
        <v>10</v>
      </c>
      <c r="B6683" s="467">
        <v>6</v>
      </c>
      <c r="C6683" s="467">
        <v>9</v>
      </c>
      <c r="D6683" s="471">
        <v>0</v>
      </c>
      <c r="E6683" s="471">
        <v>6.5357081810363367</v>
      </c>
      <c r="F6683" s="467">
        <f>'2019 Actual plus Potential'!E6682</f>
        <v>37</v>
      </c>
    </row>
    <row r="6684" spans="1:6">
      <c r="A6684" s="467">
        <v>10</v>
      </c>
      <c r="B6684" s="467">
        <v>6</v>
      </c>
      <c r="C6684" s="467">
        <v>10</v>
      </c>
      <c r="D6684" s="471">
        <v>0</v>
      </c>
      <c r="E6684" s="471">
        <v>8.0462351107288761</v>
      </c>
      <c r="F6684" s="467">
        <f>'2019 Actual plus Potential'!E6683</f>
        <v>28</v>
      </c>
    </row>
    <row r="6685" spans="1:6">
      <c r="A6685" s="467">
        <v>10</v>
      </c>
      <c r="B6685" s="467">
        <v>6</v>
      </c>
      <c r="C6685" s="467">
        <v>11</v>
      </c>
      <c r="D6685" s="471">
        <v>0</v>
      </c>
      <c r="E6685" s="471">
        <v>15.641893571274995</v>
      </c>
      <c r="F6685" s="467">
        <f>'2019 Actual plus Potential'!E6684</f>
        <v>17</v>
      </c>
    </row>
    <row r="6686" spans="1:6">
      <c r="A6686" s="467">
        <v>10</v>
      </c>
      <c r="B6686" s="467">
        <v>6</v>
      </c>
      <c r="C6686" s="467">
        <v>12</v>
      </c>
      <c r="D6686" s="471">
        <v>0</v>
      </c>
      <c r="E6686" s="471">
        <v>15.788174532358632</v>
      </c>
      <c r="F6686" s="467">
        <f>'2019 Actual plus Potential'!E6685</f>
        <v>18</v>
      </c>
    </row>
    <row r="6687" spans="1:6">
      <c r="A6687" s="467">
        <v>10</v>
      </c>
      <c r="B6687" s="467">
        <v>6</v>
      </c>
      <c r="C6687" s="467">
        <v>13</v>
      </c>
      <c r="D6687" s="471">
        <v>0</v>
      </c>
      <c r="E6687" s="471">
        <v>18.260088099333476</v>
      </c>
      <c r="F6687" s="467">
        <f>'2019 Actual plus Potential'!E6686</f>
        <v>11</v>
      </c>
    </row>
    <row r="6688" spans="1:6">
      <c r="A6688" s="467">
        <v>10</v>
      </c>
      <c r="B6688" s="467">
        <v>6</v>
      </c>
      <c r="C6688" s="467">
        <v>14</v>
      </c>
      <c r="D6688" s="471">
        <v>0</v>
      </c>
      <c r="E6688" s="471">
        <v>22.408365835304238</v>
      </c>
      <c r="F6688" s="467">
        <f>'2019 Actual plus Potential'!E6687</f>
        <v>6</v>
      </c>
    </row>
    <row r="6689" spans="1:6">
      <c r="A6689" s="467">
        <v>10</v>
      </c>
      <c r="B6689" s="467">
        <v>6</v>
      </c>
      <c r="C6689" s="467">
        <v>15</v>
      </c>
      <c r="D6689" s="471">
        <v>0</v>
      </c>
      <c r="E6689" s="471">
        <v>27.367837991829717</v>
      </c>
      <c r="F6689" s="467">
        <f>'2019 Actual plus Potential'!E6688</f>
        <v>4</v>
      </c>
    </row>
    <row r="6690" spans="1:6">
      <c r="A6690" s="467">
        <v>10</v>
      </c>
      <c r="B6690" s="467">
        <v>6</v>
      </c>
      <c r="C6690" s="467">
        <v>16</v>
      </c>
      <c r="D6690" s="471">
        <v>0</v>
      </c>
      <c r="E6690" s="471">
        <v>31.64284041066437</v>
      </c>
      <c r="F6690" s="467">
        <f>'2019 Actual plus Potential'!E6689</f>
        <v>5</v>
      </c>
    </row>
    <row r="6691" spans="1:6">
      <c r="A6691" s="467">
        <v>10</v>
      </c>
      <c r="B6691" s="467">
        <v>6</v>
      </c>
      <c r="C6691" s="467">
        <v>17</v>
      </c>
      <c r="D6691" s="471">
        <v>0</v>
      </c>
      <c r="E6691" s="471">
        <v>46.704303644377553</v>
      </c>
      <c r="F6691" s="467">
        <f>'2019 Actual plus Potential'!E6690</f>
        <v>5</v>
      </c>
    </row>
    <row r="6692" spans="1:6">
      <c r="A6692" s="467">
        <v>10</v>
      </c>
      <c r="B6692" s="467">
        <v>6</v>
      </c>
      <c r="C6692" s="467">
        <v>18</v>
      </c>
      <c r="D6692" s="471">
        <v>0</v>
      </c>
      <c r="E6692" s="471">
        <v>82.546268114384006</v>
      </c>
      <c r="F6692" s="467">
        <f>'2019 Actual plus Potential'!E6691</f>
        <v>1</v>
      </c>
    </row>
    <row r="6693" spans="1:6">
      <c r="A6693" s="467">
        <v>10</v>
      </c>
      <c r="B6693" s="467">
        <v>6</v>
      </c>
      <c r="C6693" s="467">
        <v>19</v>
      </c>
      <c r="D6693" s="471">
        <v>0.95305044228296543</v>
      </c>
      <c r="E6693" s="471">
        <v>97.868220973984094</v>
      </c>
      <c r="F6693" s="467">
        <f>'2019 Actual plus Potential'!E6692</f>
        <v>4</v>
      </c>
    </row>
    <row r="6694" spans="1:6">
      <c r="A6694" s="467">
        <v>10</v>
      </c>
      <c r="B6694" s="467">
        <v>6</v>
      </c>
      <c r="C6694" s="467">
        <v>20</v>
      </c>
      <c r="D6694" s="471">
        <v>1.9807266551980993</v>
      </c>
      <c r="E6694" s="471">
        <v>99.456190765426797</v>
      </c>
      <c r="F6694" s="467">
        <f>'2019 Actual plus Potential'!E6693</f>
        <v>27</v>
      </c>
    </row>
    <row r="6695" spans="1:6">
      <c r="A6695" s="467">
        <v>10</v>
      </c>
      <c r="B6695" s="467">
        <v>6</v>
      </c>
      <c r="C6695" s="467">
        <v>21</v>
      </c>
      <c r="D6695" s="471">
        <v>5.3103574005672254</v>
      </c>
      <c r="E6695" s="471">
        <v>99.663487314556022</v>
      </c>
      <c r="F6695" s="467">
        <f>'2019 Actual plus Potential'!E6694</f>
        <v>35</v>
      </c>
    </row>
    <row r="6696" spans="1:6">
      <c r="A6696" s="467">
        <v>10</v>
      </c>
      <c r="B6696" s="467">
        <v>6</v>
      </c>
      <c r="C6696" s="467">
        <v>22</v>
      </c>
      <c r="D6696" s="471">
        <v>13.65733226852732</v>
      </c>
      <c r="E6696" s="471">
        <v>99.495303321866274</v>
      </c>
      <c r="F6696" s="467">
        <f>'2019 Actual plus Potential'!E6695</f>
        <v>37</v>
      </c>
    </row>
    <row r="6697" spans="1:6">
      <c r="A6697" s="467">
        <v>10</v>
      </c>
      <c r="B6697" s="467">
        <v>6</v>
      </c>
      <c r="C6697" s="467">
        <v>23</v>
      </c>
      <c r="D6697" s="471">
        <v>10.82655643130281</v>
      </c>
      <c r="E6697" s="471">
        <v>99.561012416684576</v>
      </c>
      <c r="F6697" s="467">
        <f>'2019 Actual plus Potential'!E6696</f>
        <v>32</v>
      </c>
    </row>
    <row r="6698" spans="1:6">
      <c r="A6698" s="467">
        <v>10</v>
      </c>
      <c r="B6698" s="467">
        <v>6</v>
      </c>
      <c r="C6698" s="467">
        <v>24</v>
      </c>
      <c r="D6698" s="471">
        <v>14.430567070145102</v>
      </c>
      <c r="E6698" s="471">
        <v>96.56499059342076</v>
      </c>
      <c r="F6698" s="467">
        <f>'2019 Actual plus Potential'!E6697</f>
        <v>44</v>
      </c>
    </row>
    <row r="6699" spans="1:6">
      <c r="A6699" s="467">
        <v>10</v>
      </c>
      <c r="B6699" s="467">
        <v>7</v>
      </c>
      <c r="C6699" s="467">
        <v>1</v>
      </c>
      <c r="D6699" s="471">
        <v>15.828816625458266</v>
      </c>
      <c r="E6699" s="471">
        <v>97.316733928187489</v>
      </c>
      <c r="F6699" s="467">
        <f>'2019 Actual plus Potential'!E6698</f>
        <v>61</v>
      </c>
    </row>
    <row r="6700" spans="1:6">
      <c r="A6700" s="467">
        <v>10</v>
      </c>
      <c r="B6700" s="467">
        <v>7</v>
      </c>
      <c r="C6700" s="467">
        <v>2</v>
      </c>
      <c r="D6700" s="471">
        <v>28.94235388691294</v>
      </c>
      <c r="E6700" s="471">
        <v>95.319646796387872</v>
      </c>
      <c r="F6700" s="467">
        <f>'2019 Actual plus Potential'!E6699</f>
        <v>63</v>
      </c>
    </row>
    <row r="6701" spans="1:6">
      <c r="A6701" s="467">
        <v>10</v>
      </c>
      <c r="B6701" s="467">
        <v>7</v>
      </c>
      <c r="C6701" s="467">
        <v>3</v>
      </c>
      <c r="D6701" s="471">
        <v>29.094258795716001</v>
      </c>
      <c r="E6701" s="471">
        <v>87.330516018060649</v>
      </c>
      <c r="F6701" s="467">
        <f>'2019 Actual plus Potential'!E6700</f>
        <v>65</v>
      </c>
    </row>
    <row r="6702" spans="1:6">
      <c r="A6702" s="467">
        <v>10</v>
      </c>
      <c r="B6702" s="467">
        <v>7</v>
      </c>
      <c r="C6702" s="467">
        <v>4</v>
      </c>
      <c r="D6702" s="471">
        <v>22.237656609942324</v>
      </c>
      <c r="E6702" s="471">
        <v>87.330516018060649</v>
      </c>
      <c r="F6702" s="467">
        <f>'2019 Actual plus Potential'!E6701</f>
        <v>59</v>
      </c>
    </row>
    <row r="6703" spans="1:6">
      <c r="A6703" s="467">
        <v>10</v>
      </c>
      <c r="B6703" s="467">
        <v>7</v>
      </c>
      <c r="C6703" s="467">
        <v>5</v>
      </c>
      <c r="D6703" s="471">
        <v>58.349439430155776</v>
      </c>
      <c r="E6703" s="471">
        <v>85.364718931412597</v>
      </c>
      <c r="F6703" s="467">
        <f>'2019 Actual plus Potential'!E6702</f>
        <v>58</v>
      </c>
    </row>
    <row r="6704" spans="1:6">
      <c r="A6704" s="467">
        <v>10</v>
      </c>
      <c r="B6704" s="467">
        <v>7</v>
      </c>
      <c r="C6704" s="467">
        <v>6</v>
      </c>
      <c r="D6704" s="471">
        <v>90.443277358760795</v>
      </c>
      <c r="E6704" s="471">
        <v>75.034310524618363</v>
      </c>
      <c r="F6704" s="467">
        <f>'2019 Actual plus Potential'!E6703</f>
        <v>64</v>
      </c>
    </row>
    <row r="6705" spans="1:6">
      <c r="A6705" s="467">
        <v>10</v>
      </c>
      <c r="B6705" s="467">
        <v>7</v>
      </c>
      <c r="C6705" s="467">
        <v>7</v>
      </c>
      <c r="D6705" s="471">
        <v>96.201806898717464</v>
      </c>
      <c r="E6705" s="471">
        <v>70.336892496237368</v>
      </c>
      <c r="F6705" s="467">
        <f>'2019 Actual plus Potential'!E6704</f>
        <v>67</v>
      </c>
    </row>
    <row r="6706" spans="1:6">
      <c r="A6706" s="467">
        <v>10</v>
      </c>
      <c r="B6706" s="467">
        <v>7</v>
      </c>
      <c r="C6706" s="467">
        <v>8</v>
      </c>
      <c r="D6706" s="471">
        <v>101.90824606122018</v>
      </c>
      <c r="E6706" s="471">
        <v>62.905506772737041</v>
      </c>
      <c r="F6706" s="467">
        <f>'2019 Actual plus Potential'!E6705</f>
        <v>64</v>
      </c>
    </row>
    <row r="6707" spans="1:6">
      <c r="A6707" s="467">
        <v>10</v>
      </c>
      <c r="B6707" s="467">
        <v>7</v>
      </c>
      <c r="C6707" s="467">
        <v>9</v>
      </c>
      <c r="D6707" s="471">
        <v>118.48134399899847</v>
      </c>
      <c r="E6707" s="471">
        <v>46.231041711459902</v>
      </c>
      <c r="F6707" s="467">
        <f>'2019 Actual plus Potential'!E6706</f>
        <v>64</v>
      </c>
    </row>
    <row r="6708" spans="1:6">
      <c r="A6708" s="467">
        <v>10</v>
      </c>
      <c r="B6708" s="467">
        <v>7</v>
      </c>
      <c r="C6708" s="467">
        <v>10</v>
      </c>
      <c r="D6708" s="471">
        <v>125.84056911259599</v>
      </c>
      <c r="E6708" s="471">
        <v>72.088352773597066</v>
      </c>
      <c r="F6708" s="467">
        <f>'2019 Actual plus Potential'!E6707</f>
        <v>50</v>
      </c>
    </row>
    <row r="6709" spans="1:6">
      <c r="A6709" s="467">
        <v>10</v>
      </c>
      <c r="B6709" s="467">
        <v>7</v>
      </c>
      <c r="C6709" s="467">
        <v>11</v>
      </c>
      <c r="D6709" s="471">
        <v>125.77658386752474</v>
      </c>
      <c r="E6709" s="471">
        <v>79.069161846914653</v>
      </c>
      <c r="F6709" s="467">
        <f>'2019 Actual plus Potential'!E6708</f>
        <v>61</v>
      </c>
    </row>
    <row r="6710" spans="1:6">
      <c r="A6710" s="467">
        <v>10</v>
      </c>
      <c r="B6710" s="467">
        <v>7</v>
      </c>
      <c r="C6710" s="467">
        <v>12</v>
      </c>
      <c r="D6710" s="471">
        <v>133.57400426297485</v>
      </c>
      <c r="E6710" s="471">
        <v>60.740235648247683</v>
      </c>
      <c r="F6710" s="467">
        <f>'2019 Actual plus Potential'!E6709</f>
        <v>90</v>
      </c>
    </row>
    <row r="6711" spans="1:6">
      <c r="A6711" s="467">
        <v>10</v>
      </c>
      <c r="B6711" s="467">
        <v>7</v>
      </c>
      <c r="C6711" s="467">
        <v>13</v>
      </c>
      <c r="D6711" s="471">
        <v>143.77263285434344</v>
      </c>
      <c r="E6711" s="471">
        <v>86.743827671468523</v>
      </c>
      <c r="F6711" s="467">
        <f>'2019 Actual plus Potential'!E6710</f>
        <v>97</v>
      </c>
    </row>
    <row r="6712" spans="1:6">
      <c r="A6712" s="467">
        <v>10</v>
      </c>
      <c r="B6712" s="467">
        <v>7</v>
      </c>
      <c r="C6712" s="467">
        <v>14</v>
      </c>
      <c r="D6712" s="471">
        <v>134.45579073426154</v>
      </c>
      <c r="E6712" s="471">
        <v>92.034192055471934</v>
      </c>
      <c r="F6712" s="467">
        <f>'2019 Actual plus Potential'!E6711</f>
        <v>99</v>
      </c>
    </row>
    <row r="6713" spans="1:6">
      <c r="A6713" s="467">
        <v>10</v>
      </c>
      <c r="B6713" s="467">
        <v>7</v>
      </c>
      <c r="C6713" s="467">
        <v>15</v>
      </c>
      <c r="D6713" s="471">
        <v>123.31024100017027</v>
      </c>
      <c r="E6713" s="471">
        <v>87.710690066652333</v>
      </c>
      <c r="F6713" s="467">
        <f>'2019 Actual plus Potential'!E6712</f>
        <v>101</v>
      </c>
    </row>
    <row r="6714" spans="1:6">
      <c r="A6714" s="467">
        <v>10</v>
      </c>
      <c r="B6714" s="467">
        <v>7</v>
      </c>
      <c r="C6714" s="467">
        <v>16</v>
      </c>
      <c r="D6714" s="471">
        <v>84.425062668769442</v>
      </c>
      <c r="E6714" s="471">
        <v>76.034027467211345</v>
      </c>
      <c r="F6714" s="467">
        <f>'2019 Actual plus Potential'!E6713</f>
        <v>101</v>
      </c>
    </row>
    <row r="6715" spans="1:6">
      <c r="A6715" s="467">
        <v>10</v>
      </c>
      <c r="B6715" s="467">
        <v>7</v>
      </c>
      <c r="C6715" s="467">
        <v>17</v>
      </c>
      <c r="D6715" s="471">
        <v>76.761297142685223</v>
      </c>
      <c r="E6715" s="471">
        <v>89.007662438185349</v>
      </c>
      <c r="F6715" s="467">
        <f>'2019 Actual plus Potential'!E6714</f>
        <v>102</v>
      </c>
    </row>
    <row r="6716" spans="1:6">
      <c r="A6716" s="467">
        <v>10</v>
      </c>
      <c r="B6716" s="467">
        <v>7</v>
      </c>
      <c r="C6716" s="467">
        <v>18</v>
      </c>
      <c r="D6716" s="471">
        <v>77.477952424906249</v>
      </c>
      <c r="E6716" s="471">
        <v>95.447935981509346</v>
      </c>
      <c r="F6716" s="467">
        <f>'2019 Actual plus Potential'!E6715</f>
        <v>101</v>
      </c>
    </row>
    <row r="6717" spans="1:6">
      <c r="A6717" s="467">
        <v>10</v>
      </c>
      <c r="B6717" s="467">
        <v>7</v>
      </c>
      <c r="C6717" s="467">
        <v>19</v>
      </c>
      <c r="D6717" s="471">
        <v>42.21089718516852</v>
      </c>
      <c r="E6717" s="471">
        <v>99.252023220812731</v>
      </c>
      <c r="F6717" s="467">
        <f>'2019 Actual plus Potential'!E6716</f>
        <v>99</v>
      </c>
    </row>
    <row r="6718" spans="1:6">
      <c r="A6718" s="467">
        <v>10</v>
      </c>
      <c r="B6718" s="467">
        <v>7</v>
      </c>
      <c r="C6718" s="467">
        <v>20</v>
      </c>
      <c r="D6718" s="471">
        <v>16.098880447378331</v>
      </c>
      <c r="E6718" s="471">
        <v>82.99684476456676</v>
      </c>
      <c r="F6718" s="467">
        <f>'2019 Actual plus Potential'!E6717</f>
        <v>102</v>
      </c>
    </row>
    <row r="6719" spans="1:6">
      <c r="A6719" s="467">
        <v>10</v>
      </c>
      <c r="B6719" s="467">
        <v>7</v>
      </c>
      <c r="C6719" s="467">
        <v>21</v>
      </c>
      <c r="D6719" s="471">
        <v>33.220611565437657</v>
      </c>
      <c r="E6719" s="471">
        <v>48.548069554934415</v>
      </c>
      <c r="F6719" s="467">
        <f>'2019 Actual plus Potential'!E6718</f>
        <v>101</v>
      </c>
    </row>
    <row r="6720" spans="1:6">
      <c r="A6720" s="467">
        <v>10</v>
      </c>
      <c r="B6720" s="467">
        <v>7</v>
      </c>
      <c r="C6720" s="467">
        <v>22</v>
      </c>
      <c r="D6720" s="471">
        <v>28.651792102688923</v>
      </c>
      <c r="E6720" s="471">
        <v>35.481346699634493</v>
      </c>
      <c r="F6720" s="467">
        <f>'2019 Actual plus Potential'!E6719</f>
        <v>101</v>
      </c>
    </row>
    <row r="6721" spans="1:6">
      <c r="A6721" s="467">
        <v>10</v>
      </c>
      <c r="B6721" s="467">
        <v>7</v>
      </c>
      <c r="C6721" s="467">
        <v>23</v>
      </c>
      <c r="D6721" s="471">
        <v>7.3180230598400922</v>
      </c>
      <c r="E6721" s="471">
        <v>27.307604654912922</v>
      </c>
      <c r="F6721" s="467">
        <f>'2019 Actual plus Potential'!E6720</f>
        <v>100</v>
      </c>
    </row>
    <row r="6722" spans="1:6">
      <c r="A6722" s="467">
        <v>10</v>
      </c>
      <c r="B6722" s="467">
        <v>7</v>
      </c>
      <c r="C6722" s="467">
        <v>24</v>
      </c>
      <c r="D6722" s="471">
        <v>7.3430242315206105</v>
      </c>
      <c r="E6722" s="471">
        <v>21.856096538378843</v>
      </c>
      <c r="F6722" s="467">
        <f>'2019 Actual plus Potential'!E6721</f>
        <v>98</v>
      </c>
    </row>
    <row r="6723" spans="1:6">
      <c r="A6723" s="467">
        <v>10</v>
      </c>
      <c r="B6723" s="467">
        <v>8</v>
      </c>
      <c r="C6723" s="467">
        <v>1</v>
      </c>
      <c r="D6723" s="471">
        <v>1.6190565719656461E-3</v>
      </c>
      <c r="E6723" s="471">
        <v>28.524787411309394</v>
      </c>
      <c r="F6723" s="467">
        <f>'2019 Actual plus Potential'!E6722</f>
        <v>94</v>
      </c>
    </row>
    <row r="6724" spans="1:6">
      <c r="A6724" s="467">
        <v>10</v>
      </c>
      <c r="B6724" s="467">
        <v>8</v>
      </c>
      <c r="C6724" s="467">
        <v>2</v>
      </c>
      <c r="D6724" s="471">
        <v>0.67747163480342831</v>
      </c>
      <c r="E6724" s="471">
        <v>27.149589926897441</v>
      </c>
      <c r="F6724" s="467">
        <f>'2019 Actual plus Potential'!E6723</f>
        <v>82</v>
      </c>
    </row>
    <row r="6725" spans="1:6">
      <c r="A6725" s="467">
        <v>10</v>
      </c>
      <c r="B6725" s="467">
        <v>8</v>
      </c>
      <c r="C6725" s="467">
        <v>3</v>
      </c>
      <c r="D6725" s="471">
        <v>5.1551724769813143</v>
      </c>
      <c r="E6725" s="471">
        <v>13.25211637282305</v>
      </c>
      <c r="F6725" s="467">
        <f>'2019 Actual plus Potential'!E6724</f>
        <v>102</v>
      </c>
    </row>
    <row r="6726" spans="1:6">
      <c r="A6726" s="467">
        <v>10</v>
      </c>
      <c r="B6726" s="467">
        <v>8</v>
      </c>
      <c r="C6726" s="467">
        <v>4</v>
      </c>
      <c r="D6726" s="471">
        <v>22.185558700111191</v>
      </c>
      <c r="E6726" s="471">
        <v>16.762859438830361</v>
      </c>
      <c r="F6726" s="467">
        <f>'2019 Actual plus Potential'!E6725</f>
        <v>94</v>
      </c>
    </row>
    <row r="6727" spans="1:6">
      <c r="A6727" s="467">
        <v>10</v>
      </c>
      <c r="B6727" s="467">
        <v>8</v>
      </c>
      <c r="C6727" s="467">
        <v>5</v>
      </c>
      <c r="D6727" s="471">
        <v>27.13782028544632</v>
      </c>
      <c r="E6727" s="471">
        <v>10.300682863900239</v>
      </c>
      <c r="F6727" s="467">
        <f>'2019 Actual plus Potential'!E6726</f>
        <v>94</v>
      </c>
    </row>
    <row r="6728" spans="1:6">
      <c r="A6728" s="467">
        <v>10</v>
      </c>
      <c r="B6728" s="467">
        <v>8</v>
      </c>
      <c r="C6728" s="467">
        <v>6</v>
      </c>
      <c r="D6728" s="471">
        <v>48.963403480442963</v>
      </c>
      <c r="E6728" s="471">
        <v>12.363479090518169</v>
      </c>
      <c r="F6728" s="467">
        <f>'2019 Actual plus Potential'!E6727</f>
        <v>101</v>
      </c>
    </row>
    <row r="6729" spans="1:6">
      <c r="A6729" s="467">
        <v>10</v>
      </c>
      <c r="B6729" s="467">
        <v>8</v>
      </c>
      <c r="C6729" s="467">
        <v>7</v>
      </c>
      <c r="D6729" s="471">
        <v>41.779702744062838</v>
      </c>
      <c r="E6729" s="471">
        <v>20.122628036981293</v>
      </c>
      <c r="F6729" s="467">
        <f>'2019 Actual plus Potential'!E6728</f>
        <v>91</v>
      </c>
    </row>
    <row r="6730" spans="1:6">
      <c r="A6730" s="467">
        <v>10</v>
      </c>
      <c r="B6730" s="467">
        <v>8</v>
      </c>
      <c r="C6730" s="467">
        <v>8</v>
      </c>
      <c r="D6730" s="471">
        <v>25.256528767967872</v>
      </c>
      <c r="E6730" s="471">
        <v>3.1438672866050315</v>
      </c>
      <c r="F6730" s="467">
        <f>'2019 Actual plus Potential'!E6729</f>
        <v>67</v>
      </c>
    </row>
    <row r="6731" spans="1:6">
      <c r="A6731" s="467">
        <v>10</v>
      </c>
      <c r="B6731" s="467">
        <v>8</v>
      </c>
      <c r="C6731" s="467">
        <v>9</v>
      </c>
      <c r="D6731" s="471">
        <v>10.527172118727959</v>
      </c>
      <c r="E6731" s="471">
        <v>0.81197667168350884</v>
      </c>
      <c r="F6731" s="467">
        <f>'2019 Actual plus Potential'!E6730</f>
        <v>64</v>
      </c>
    </row>
    <row r="6732" spans="1:6">
      <c r="A6732" s="467">
        <v>10</v>
      </c>
      <c r="B6732" s="467">
        <v>8</v>
      </c>
      <c r="C6732" s="467">
        <v>10</v>
      </c>
      <c r="D6732" s="471">
        <v>5.0298436673884916</v>
      </c>
      <c r="E6732" s="471">
        <v>1.4956641582455383</v>
      </c>
      <c r="F6732" s="467">
        <f>'2019 Actual plus Potential'!E6731</f>
        <v>88</v>
      </c>
    </row>
    <row r="6733" spans="1:6">
      <c r="A6733" s="467">
        <v>10</v>
      </c>
      <c r="B6733" s="467">
        <v>8</v>
      </c>
      <c r="C6733" s="467">
        <v>11</v>
      </c>
      <c r="D6733" s="471">
        <v>2.6584772726746304</v>
      </c>
      <c r="E6733" s="471">
        <v>2.0674897333906688</v>
      </c>
      <c r="F6733" s="467">
        <f>'2019 Actual plus Potential'!E6732</f>
        <v>91</v>
      </c>
    </row>
    <row r="6734" spans="1:6">
      <c r="A6734" s="467">
        <v>10</v>
      </c>
      <c r="B6734" s="467">
        <v>8</v>
      </c>
      <c r="C6734" s="467">
        <v>12</v>
      </c>
      <c r="D6734" s="471">
        <v>18.045073887836097</v>
      </c>
      <c r="E6734" s="471">
        <v>1.386931251343797</v>
      </c>
      <c r="F6734" s="467">
        <f>'2019 Actual plus Potential'!E6733</f>
        <v>96</v>
      </c>
    </row>
    <row r="6735" spans="1:6">
      <c r="A6735" s="467">
        <v>10</v>
      </c>
      <c r="B6735" s="467">
        <v>8</v>
      </c>
      <c r="C6735" s="467">
        <v>13</v>
      </c>
      <c r="D6735" s="471">
        <v>46.346237299550964</v>
      </c>
      <c r="E6735" s="471">
        <v>2.2802620404214147</v>
      </c>
      <c r="F6735" s="467">
        <f>'2019 Actual plus Potential'!E6734</f>
        <v>99</v>
      </c>
    </row>
    <row r="6736" spans="1:6">
      <c r="A6736" s="467">
        <v>10</v>
      </c>
      <c r="B6736" s="467">
        <v>8</v>
      </c>
      <c r="C6736" s="467">
        <v>14</v>
      </c>
      <c r="D6736" s="471">
        <v>87.718771667147564</v>
      </c>
      <c r="E6736" s="471">
        <v>2.8786841539453878</v>
      </c>
      <c r="F6736" s="467">
        <f>'2019 Actual plus Potential'!E6735</f>
        <v>101</v>
      </c>
    </row>
    <row r="6737" spans="1:6">
      <c r="A6737" s="467">
        <v>10</v>
      </c>
      <c r="B6737" s="467">
        <v>8</v>
      </c>
      <c r="C6737" s="467">
        <v>15</v>
      </c>
      <c r="D6737" s="471">
        <v>57.903716899781379</v>
      </c>
      <c r="E6737" s="471">
        <v>0.87377451085788005</v>
      </c>
      <c r="F6737" s="467">
        <f>'2019 Actual plus Potential'!E6736</f>
        <v>103</v>
      </c>
    </row>
    <row r="6738" spans="1:6">
      <c r="A6738" s="467">
        <v>10</v>
      </c>
      <c r="B6738" s="467">
        <v>8</v>
      </c>
      <c r="C6738" s="467">
        <v>16</v>
      </c>
      <c r="D6738" s="471">
        <v>60.73963877770241</v>
      </c>
      <c r="E6738" s="471">
        <v>0.49672946678133734</v>
      </c>
      <c r="F6738" s="467">
        <f>'2019 Actual plus Potential'!E6737</f>
        <v>102</v>
      </c>
    </row>
    <row r="6739" spans="1:6">
      <c r="A6739" s="467">
        <v>10</v>
      </c>
      <c r="B6739" s="467">
        <v>8</v>
      </c>
      <c r="C6739" s="467">
        <v>17</v>
      </c>
      <c r="D6739" s="471">
        <v>70.326911122163409</v>
      </c>
      <c r="E6739" s="471">
        <v>0.43649612986454522</v>
      </c>
      <c r="F6739" s="467">
        <f>'2019 Actual plus Potential'!E6738</f>
        <v>65</v>
      </c>
    </row>
    <row r="6740" spans="1:6">
      <c r="A6740" s="467">
        <v>10</v>
      </c>
      <c r="B6740" s="467">
        <v>8</v>
      </c>
      <c r="C6740" s="467">
        <v>18</v>
      </c>
      <c r="D6740" s="471">
        <v>91.007528741171839</v>
      </c>
      <c r="E6740" s="471">
        <v>0</v>
      </c>
      <c r="F6740" s="467">
        <f>'2019 Actual plus Potential'!E6739</f>
        <v>16</v>
      </c>
    </row>
    <row r="6741" spans="1:6">
      <c r="A6741" s="467">
        <v>10</v>
      </c>
      <c r="B6741" s="467">
        <v>8</v>
      </c>
      <c r="C6741" s="467">
        <v>19</v>
      </c>
      <c r="D6741" s="471">
        <v>125.08428369596132</v>
      </c>
      <c r="E6741" s="471">
        <v>1.4080520318211139E-2</v>
      </c>
      <c r="F6741" s="467">
        <f>'2019 Actual plus Potential'!E6740</f>
        <v>65</v>
      </c>
    </row>
    <row r="6742" spans="1:6">
      <c r="A6742" s="467">
        <v>10</v>
      </c>
      <c r="B6742" s="467">
        <v>8</v>
      </c>
      <c r="C6742" s="467">
        <v>20</v>
      </c>
      <c r="D6742" s="471">
        <v>126.36983269434421</v>
      </c>
      <c r="E6742" s="471">
        <v>1.4588983551924317</v>
      </c>
      <c r="F6742" s="467">
        <f>'2019 Actual plus Potential'!E6741</f>
        <v>8</v>
      </c>
    </row>
    <row r="6743" spans="1:6">
      <c r="A6743" s="467">
        <v>10</v>
      </c>
      <c r="B6743" s="467">
        <v>8</v>
      </c>
      <c r="C6743" s="467">
        <v>21</v>
      </c>
      <c r="D6743" s="471">
        <v>125.92778190881113</v>
      </c>
      <c r="E6743" s="471">
        <v>7.2326939367877863</v>
      </c>
      <c r="F6743" s="467">
        <f>'2019 Actual plus Potential'!E6742</f>
        <v>27</v>
      </c>
    </row>
    <row r="6744" spans="1:6">
      <c r="A6744" s="467">
        <v>10</v>
      </c>
      <c r="B6744" s="467">
        <v>8</v>
      </c>
      <c r="C6744" s="467">
        <v>22</v>
      </c>
      <c r="D6744" s="471">
        <v>141.72748802505686</v>
      </c>
      <c r="E6744" s="471">
        <v>19.871525424639863</v>
      </c>
      <c r="F6744" s="467">
        <f>'2019 Actual plus Potential'!E6743</f>
        <v>67</v>
      </c>
    </row>
    <row r="6745" spans="1:6">
      <c r="A6745" s="467">
        <v>10</v>
      </c>
      <c r="B6745" s="467">
        <v>8</v>
      </c>
      <c r="C6745" s="467">
        <v>23</v>
      </c>
      <c r="D6745" s="471">
        <v>136.2071835684886</v>
      </c>
      <c r="E6745" s="471">
        <v>33.316075575145128</v>
      </c>
      <c r="F6745" s="467">
        <f>'2019 Actual plus Potential'!E6744</f>
        <v>18</v>
      </c>
    </row>
    <row r="6746" spans="1:6">
      <c r="A6746" s="467">
        <v>10</v>
      </c>
      <c r="B6746" s="467">
        <v>8</v>
      </c>
      <c r="C6746" s="467">
        <v>24</v>
      </c>
      <c r="D6746" s="471">
        <v>140.86814525704918</v>
      </c>
      <c r="E6746" s="471">
        <v>60.220820898731453</v>
      </c>
      <c r="F6746" s="467">
        <f>'2019 Actual plus Potential'!E6745</f>
        <v>5</v>
      </c>
    </row>
    <row r="6747" spans="1:6">
      <c r="A6747" s="467">
        <v>10</v>
      </c>
      <c r="B6747" s="467">
        <v>9</v>
      </c>
      <c r="C6747" s="467">
        <v>1</v>
      </c>
      <c r="D6747" s="471">
        <v>144</v>
      </c>
      <c r="E6747" s="471">
        <v>68.727019673188565</v>
      </c>
      <c r="F6747" s="467">
        <f>'2019 Actual plus Potential'!E6746</f>
        <v>13</v>
      </c>
    </row>
    <row r="6748" spans="1:6">
      <c r="A6748" s="467">
        <v>10</v>
      </c>
      <c r="B6748" s="467">
        <v>9</v>
      </c>
      <c r="C6748" s="467">
        <v>2</v>
      </c>
      <c r="D6748" s="471">
        <v>144</v>
      </c>
      <c r="E6748" s="471">
        <v>76.580038755106429</v>
      </c>
      <c r="F6748" s="467">
        <f>'2019 Actual plus Potential'!E6747</f>
        <v>61</v>
      </c>
    </row>
    <row r="6749" spans="1:6">
      <c r="A6749" s="467">
        <v>10</v>
      </c>
      <c r="B6749" s="467">
        <v>9</v>
      </c>
      <c r="C6749" s="467">
        <v>3</v>
      </c>
      <c r="D6749" s="471">
        <v>144</v>
      </c>
      <c r="E6749" s="471">
        <v>80.139281391098692</v>
      </c>
      <c r="F6749" s="467">
        <f>'2019 Actual plus Potential'!E6748</f>
        <v>100</v>
      </c>
    </row>
    <row r="6750" spans="1:6">
      <c r="A6750" s="467">
        <v>10</v>
      </c>
      <c r="B6750" s="467">
        <v>9</v>
      </c>
      <c r="C6750" s="467">
        <v>4</v>
      </c>
      <c r="D6750" s="471">
        <v>137.33648856060648</v>
      </c>
      <c r="E6750" s="471">
        <v>76.149018383143414</v>
      </c>
      <c r="F6750" s="467">
        <f>'2019 Actual plus Potential'!E6749</f>
        <v>102</v>
      </c>
    </row>
    <row r="6751" spans="1:6">
      <c r="A6751" s="467">
        <v>10</v>
      </c>
      <c r="B6751" s="467">
        <v>9</v>
      </c>
      <c r="C6751" s="467">
        <v>5</v>
      </c>
      <c r="D6751" s="471">
        <v>129.89408783103013</v>
      </c>
      <c r="E6751" s="471">
        <v>68.895985917007096</v>
      </c>
      <c r="F6751" s="467">
        <f>'2019 Actual plus Potential'!E6750</f>
        <v>103</v>
      </c>
    </row>
    <row r="6752" spans="1:6">
      <c r="A6752" s="467">
        <v>10</v>
      </c>
      <c r="B6752" s="467">
        <v>9</v>
      </c>
      <c r="C6752" s="467">
        <v>6</v>
      </c>
      <c r="D6752" s="471">
        <v>143.87450382035058</v>
      </c>
      <c r="E6752" s="471">
        <v>66.078317351107287</v>
      </c>
      <c r="F6752" s="467">
        <f>'2019 Actual plus Potential'!E6751</f>
        <v>103</v>
      </c>
    </row>
    <row r="6753" spans="1:6">
      <c r="A6753" s="467">
        <v>10</v>
      </c>
      <c r="B6753" s="467">
        <v>9</v>
      </c>
      <c r="C6753" s="467">
        <v>7</v>
      </c>
      <c r="D6753" s="471">
        <v>128.01421786177536</v>
      </c>
      <c r="E6753" s="471">
        <v>57.52909476456675</v>
      </c>
      <c r="F6753" s="467">
        <f>'2019 Actual plus Potential'!E6752</f>
        <v>103</v>
      </c>
    </row>
    <row r="6754" spans="1:6">
      <c r="A6754" s="467">
        <v>10</v>
      </c>
      <c r="B6754" s="467">
        <v>9</v>
      </c>
      <c r="C6754" s="467">
        <v>8</v>
      </c>
      <c r="D6754" s="471">
        <v>123.85340929922295</v>
      </c>
      <c r="E6754" s="471">
        <v>40.267159105568695</v>
      </c>
      <c r="F6754" s="467">
        <f>'2019 Actual plus Potential'!E6753</f>
        <v>104</v>
      </c>
    </row>
    <row r="6755" spans="1:6">
      <c r="A6755" s="467">
        <v>10</v>
      </c>
      <c r="B6755" s="467">
        <v>9</v>
      </c>
      <c r="C6755" s="467">
        <v>9</v>
      </c>
      <c r="D6755" s="471">
        <v>130.04313039267245</v>
      </c>
      <c r="E6755" s="471">
        <v>32.586235271984521</v>
      </c>
      <c r="F6755" s="467">
        <f>'2019 Actual plus Potential'!E6754</f>
        <v>97</v>
      </c>
    </row>
    <row r="6756" spans="1:6">
      <c r="A6756" s="467">
        <v>10</v>
      </c>
      <c r="B6756" s="467">
        <v>9</v>
      </c>
      <c r="C6756" s="467">
        <v>10</v>
      </c>
      <c r="D6756" s="471">
        <v>65.799293817440926</v>
      </c>
      <c r="E6756" s="471">
        <v>51.616058482046874</v>
      </c>
      <c r="F6756" s="467">
        <f>'2019 Actual plus Potential'!E6755</f>
        <v>98</v>
      </c>
    </row>
    <row r="6757" spans="1:6">
      <c r="A6757" s="467">
        <v>10</v>
      </c>
      <c r="B6757" s="467">
        <v>9</v>
      </c>
      <c r="C6757" s="467">
        <v>11</v>
      </c>
      <c r="D6757" s="471">
        <v>28.969763745515746</v>
      </c>
      <c r="E6757" s="471">
        <v>63.514098150935276</v>
      </c>
      <c r="F6757" s="467">
        <f>'2019 Actual plus Potential'!E6756</f>
        <v>95</v>
      </c>
    </row>
    <row r="6758" spans="1:6">
      <c r="A6758" s="467">
        <v>10</v>
      </c>
      <c r="B6758" s="467">
        <v>9</v>
      </c>
      <c r="C6758" s="467">
        <v>12</v>
      </c>
      <c r="D6758" s="471">
        <v>17.967709365587389</v>
      </c>
      <c r="E6758" s="471">
        <v>63.600145775102128</v>
      </c>
      <c r="F6758" s="467">
        <f>'2019 Actual plus Potential'!E6757</f>
        <v>59</v>
      </c>
    </row>
    <row r="6759" spans="1:6">
      <c r="A6759" s="467">
        <v>10</v>
      </c>
      <c r="B6759" s="467">
        <v>9</v>
      </c>
      <c r="C6759" s="467">
        <v>13</v>
      </c>
      <c r="D6759" s="471">
        <v>10.040166900554498</v>
      </c>
      <c r="E6759" s="471">
        <v>59.922000967533869</v>
      </c>
      <c r="F6759" s="467">
        <f>'2019 Actual plus Potential'!E6758</f>
        <v>45</v>
      </c>
    </row>
    <row r="6760" spans="1:6">
      <c r="A6760" s="467">
        <v>10</v>
      </c>
      <c r="B6760" s="467">
        <v>9</v>
      </c>
      <c r="C6760" s="467">
        <v>14</v>
      </c>
      <c r="D6760" s="471">
        <v>4.0083553225096527</v>
      </c>
      <c r="E6760" s="471">
        <v>61.491196731885623</v>
      </c>
      <c r="F6760" s="467">
        <f>'2019 Actual plus Potential'!E6759</f>
        <v>44</v>
      </c>
    </row>
    <row r="6761" spans="1:6">
      <c r="A6761" s="467">
        <v>10</v>
      </c>
      <c r="B6761" s="467">
        <v>9</v>
      </c>
      <c r="C6761" s="467">
        <v>15</v>
      </c>
      <c r="D6761" s="471">
        <v>1.3081610209889856</v>
      </c>
      <c r="E6761" s="471">
        <v>57.134840195656849</v>
      </c>
      <c r="F6761" s="467">
        <f>'2019 Actual plus Potential'!E6760</f>
        <v>42</v>
      </c>
    </row>
    <row r="6762" spans="1:6">
      <c r="A6762" s="467">
        <v>10</v>
      </c>
      <c r="B6762" s="467">
        <v>9</v>
      </c>
      <c r="C6762" s="467">
        <v>16</v>
      </c>
      <c r="D6762" s="471">
        <v>1.0368028698584477</v>
      </c>
      <c r="E6762" s="471">
        <v>23.754620027950978</v>
      </c>
      <c r="F6762" s="467">
        <f>'2019 Actual plus Potential'!E6761</f>
        <v>38</v>
      </c>
    </row>
    <row r="6763" spans="1:6">
      <c r="A6763" s="467">
        <v>10</v>
      </c>
      <c r="B6763" s="467">
        <v>9</v>
      </c>
      <c r="C6763" s="467">
        <v>17</v>
      </c>
      <c r="D6763" s="471">
        <v>4.256676716661691E-3</v>
      </c>
      <c r="E6763" s="471">
        <v>31.989377660718127</v>
      </c>
      <c r="F6763" s="467">
        <f>'2019 Actual plus Potential'!E6762</f>
        <v>19</v>
      </c>
    </row>
    <row r="6764" spans="1:6">
      <c r="A6764" s="467">
        <v>10</v>
      </c>
      <c r="B6764" s="467">
        <v>9</v>
      </c>
      <c r="C6764" s="467">
        <v>18</v>
      </c>
      <c r="D6764" s="471">
        <v>1.4580162828549874</v>
      </c>
      <c r="E6764" s="471">
        <v>32.859240915932055</v>
      </c>
      <c r="F6764" s="467">
        <f>'2019 Actual plus Potential'!E6763</f>
        <v>13</v>
      </c>
    </row>
    <row r="6765" spans="1:6">
      <c r="A6765" s="467">
        <v>10</v>
      </c>
      <c r="B6765" s="467">
        <v>9</v>
      </c>
      <c r="C6765" s="467">
        <v>19</v>
      </c>
      <c r="D6765" s="471">
        <v>4.8944913001649937</v>
      </c>
      <c r="E6765" s="471">
        <v>82.55409062567189</v>
      </c>
      <c r="F6765" s="467">
        <f>'2019 Actual plus Potential'!E6764</f>
        <v>13</v>
      </c>
    </row>
    <row r="6766" spans="1:6">
      <c r="A6766" s="467">
        <v>10</v>
      </c>
      <c r="B6766" s="467">
        <v>9</v>
      </c>
      <c r="C6766" s="467">
        <v>20</v>
      </c>
      <c r="D6766" s="471">
        <v>12.829251955003471</v>
      </c>
      <c r="E6766" s="471">
        <v>96.312323478821739</v>
      </c>
      <c r="F6766" s="467">
        <f>'2019 Actual plus Potential'!E6765</f>
        <v>8</v>
      </c>
    </row>
    <row r="6767" spans="1:6">
      <c r="A6767" s="467">
        <v>10</v>
      </c>
      <c r="B6767" s="467">
        <v>9</v>
      </c>
      <c r="C6767" s="467">
        <v>21</v>
      </c>
      <c r="D6767" s="471">
        <v>14.155550372019624</v>
      </c>
      <c r="E6767" s="471">
        <v>30.4702459686089</v>
      </c>
      <c r="F6767" s="467">
        <f>'2019 Actual plus Potential'!E6766</f>
        <v>6</v>
      </c>
    </row>
    <row r="6768" spans="1:6">
      <c r="A6768" s="467">
        <v>10</v>
      </c>
      <c r="B6768" s="467">
        <v>9</v>
      </c>
      <c r="C6768" s="467">
        <v>22</v>
      </c>
      <c r="D6768" s="471">
        <v>36.141610870999067</v>
      </c>
      <c r="E6768" s="471">
        <v>37.281306546979145</v>
      </c>
      <c r="F6768" s="467">
        <f>'2019 Actual plus Potential'!E6767</f>
        <v>1</v>
      </c>
    </row>
    <row r="6769" spans="1:6">
      <c r="A6769" s="467">
        <v>10</v>
      </c>
      <c r="B6769" s="467">
        <v>9</v>
      </c>
      <c r="C6769" s="467">
        <v>23</v>
      </c>
      <c r="D6769" s="471">
        <v>38.405611477392128</v>
      </c>
      <c r="E6769" s="471">
        <v>99.447586003010116</v>
      </c>
      <c r="F6769" s="467">
        <f>'2019 Actual plus Potential'!E6768</f>
        <v>1</v>
      </c>
    </row>
    <row r="6770" spans="1:6">
      <c r="A6770" s="467">
        <v>10</v>
      </c>
      <c r="B6770" s="467">
        <v>9</v>
      </c>
      <c r="C6770" s="467">
        <v>24</v>
      </c>
      <c r="D6770" s="471">
        <v>76.766683085439183</v>
      </c>
      <c r="E6770" s="471">
        <v>99.170669103418618</v>
      </c>
      <c r="F6770" s="467">
        <f>'2019 Actual plus Potential'!E6769</f>
        <v>1</v>
      </c>
    </row>
    <row r="6771" spans="1:6">
      <c r="A6771" s="467">
        <v>10</v>
      </c>
      <c r="B6771" s="467">
        <v>10</v>
      </c>
      <c r="C6771" s="467">
        <v>1</v>
      </c>
      <c r="D6771" s="471">
        <v>95.100251387845034</v>
      </c>
      <c r="E6771" s="471">
        <v>99.447586003010116</v>
      </c>
      <c r="F6771" s="467">
        <f>'2019 Actual plus Potential'!E6770</f>
        <v>0</v>
      </c>
    </row>
    <row r="6772" spans="1:6">
      <c r="A6772" s="467">
        <v>10</v>
      </c>
      <c r="B6772" s="467">
        <v>10</v>
      </c>
      <c r="C6772" s="467">
        <v>2</v>
      </c>
      <c r="D6772" s="471">
        <v>55.900568117337684</v>
      </c>
      <c r="E6772" s="471">
        <v>97.506820952483338</v>
      </c>
      <c r="F6772" s="467">
        <f>'2019 Actual plus Potential'!E6771</f>
        <v>0</v>
      </c>
    </row>
    <row r="6773" spans="1:6">
      <c r="A6773" s="467">
        <v>10</v>
      </c>
      <c r="B6773" s="467">
        <v>10</v>
      </c>
      <c r="C6773" s="467">
        <v>3</v>
      </c>
      <c r="D6773" s="471">
        <v>62.982142801265134</v>
      </c>
      <c r="E6773" s="471">
        <v>89.308829122769296</v>
      </c>
      <c r="F6773" s="467">
        <f>'2019 Actual plus Potential'!E6772</f>
        <v>1</v>
      </c>
    </row>
    <row r="6774" spans="1:6">
      <c r="A6774" s="467">
        <v>10</v>
      </c>
      <c r="B6774" s="467">
        <v>10</v>
      </c>
      <c r="C6774" s="467">
        <v>4</v>
      </c>
      <c r="D6774" s="471">
        <v>72.842196209727348</v>
      </c>
      <c r="E6774" s="471">
        <v>92.654517200602015</v>
      </c>
      <c r="F6774" s="467">
        <f>'2019 Actual plus Potential'!E6773</f>
        <v>1</v>
      </c>
    </row>
    <row r="6775" spans="1:6">
      <c r="A6775" s="467">
        <v>10</v>
      </c>
      <c r="B6775" s="467">
        <v>10</v>
      </c>
      <c r="C6775" s="467">
        <v>5</v>
      </c>
      <c r="D6775" s="471">
        <v>51.199081717014835</v>
      </c>
      <c r="E6775" s="471">
        <v>99.035339658138042</v>
      </c>
      <c r="F6775" s="467">
        <f>'2019 Actual plus Potential'!E6774</f>
        <v>1</v>
      </c>
    </row>
    <row r="6776" spans="1:6">
      <c r="A6776" s="467">
        <v>10</v>
      </c>
      <c r="B6776" s="467">
        <v>10</v>
      </c>
      <c r="C6776" s="467">
        <v>6</v>
      </c>
      <c r="D6776" s="471">
        <v>37.304938508427867</v>
      </c>
      <c r="E6776" s="471">
        <v>99.273144001290063</v>
      </c>
      <c r="F6776" s="467">
        <f>'2019 Actual plus Potential'!E6775</f>
        <v>0</v>
      </c>
    </row>
    <row r="6777" spans="1:6">
      <c r="A6777" s="467">
        <v>10</v>
      </c>
      <c r="B6777" s="467">
        <v>10</v>
      </c>
      <c r="C6777" s="467">
        <v>7</v>
      </c>
      <c r="D6777" s="471">
        <v>61.022934344303565</v>
      </c>
      <c r="E6777" s="471">
        <v>87.943800903031601</v>
      </c>
      <c r="F6777" s="467">
        <f>'2019 Actual plus Potential'!E6776</f>
        <v>0</v>
      </c>
    </row>
    <row r="6778" spans="1:6">
      <c r="A6778" s="467">
        <v>10</v>
      </c>
      <c r="B6778" s="467">
        <v>10</v>
      </c>
      <c r="C6778" s="467">
        <v>8</v>
      </c>
      <c r="D6778" s="471">
        <v>17.689800429680218</v>
      </c>
      <c r="E6778" s="471">
        <v>89.84154214147496</v>
      </c>
      <c r="F6778" s="467">
        <f>'2019 Actual plus Potential'!E6777</f>
        <v>2</v>
      </c>
    </row>
    <row r="6779" spans="1:6">
      <c r="A6779" s="467">
        <v>10</v>
      </c>
      <c r="B6779" s="467">
        <v>10</v>
      </c>
      <c r="C6779" s="467">
        <v>9</v>
      </c>
      <c r="D6779" s="471">
        <v>2.8574020023665212</v>
      </c>
      <c r="E6779" s="471">
        <v>66.429548107933783</v>
      </c>
      <c r="F6779" s="467">
        <f>'2019 Actual plus Potential'!E6778</f>
        <v>3</v>
      </c>
    </row>
    <row r="6780" spans="1:6">
      <c r="A6780" s="467">
        <v>10</v>
      </c>
      <c r="B6780" s="467">
        <v>10</v>
      </c>
      <c r="C6780" s="467">
        <v>10</v>
      </c>
      <c r="D6780" s="471">
        <v>8.9218500344879728E-2</v>
      </c>
      <c r="E6780" s="471">
        <v>59.96893603526123</v>
      </c>
      <c r="F6780" s="467">
        <f>'2019 Actual plus Potential'!E6779</f>
        <v>1</v>
      </c>
    </row>
    <row r="6781" spans="1:6">
      <c r="A6781" s="467">
        <v>10</v>
      </c>
      <c r="B6781" s="467">
        <v>10</v>
      </c>
      <c r="C6781" s="467">
        <v>11</v>
      </c>
      <c r="D6781" s="471">
        <v>0.40796324425056174</v>
      </c>
      <c r="E6781" s="471">
        <v>58.689173188561611</v>
      </c>
      <c r="F6781" s="467">
        <f>'2019 Actual plus Potential'!E6780</f>
        <v>0</v>
      </c>
    </row>
    <row r="6782" spans="1:6">
      <c r="A6782" s="467">
        <v>10</v>
      </c>
      <c r="B6782" s="467">
        <v>10</v>
      </c>
      <c r="C6782" s="467">
        <v>12</v>
      </c>
      <c r="D6782" s="471">
        <v>1.4541577389541891</v>
      </c>
      <c r="E6782" s="471">
        <v>65.393847613416469</v>
      </c>
      <c r="F6782" s="467">
        <f>'2019 Actual plus Potential'!E6781</f>
        <v>0</v>
      </c>
    </row>
    <row r="6783" spans="1:6">
      <c r="A6783" s="467">
        <v>10</v>
      </c>
      <c r="B6783" s="467">
        <v>10</v>
      </c>
      <c r="C6783" s="467">
        <v>13</v>
      </c>
      <c r="D6783" s="471">
        <v>1.4381098053765371</v>
      </c>
      <c r="E6783" s="471">
        <v>53.967505375188132</v>
      </c>
      <c r="F6783" s="467">
        <f>'2019 Actual plus Potential'!E6782</f>
        <v>0</v>
      </c>
    </row>
    <row r="6784" spans="1:6">
      <c r="A6784" s="467">
        <v>10</v>
      </c>
      <c r="B6784" s="467">
        <v>10</v>
      </c>
      <c r="C6784" s="467">
        <v>14</v>
      </c>
      <c r="D6784" s="471">
        <v>1.1487728355135229E-3</v>
      </c>
      <c r="E6784" s="471">
        <v>38.696398838959361</v>
      </c>
      <c r="F6784" s="467">
        <f>'2019 Actual plus Potential'!E6783</f>
        <v>0</v>
      </c>
    </row>
    <row r="6785" spans="1:6">
      <c r="A6785" s="467">
        <v>10</v>
      </c>
      <c r="B6785" s="467">
        <v>10</v>
      </c>
      <c r="C6785" s="467">
        <v>15</v>
      </c>
      <c r="D6785" s="471">
        <v>2.9017260533766756</v>
      </c>
      <c r="E6785" s="471">
        <v>61.484156471726507</v>
      </c>
      <c r="F6785" s="467">
        <f>'2019 Actual plus Potential'!E6784</f>
        <v>1</v>
      </c>
    </row>
    <row r="6786" spans="1:6">
      <c r="A6786" s="467">
        <v>10</v>
      </c>
      <c r="B6786" s="467">
        <v>10</v>
      </c>
      <c r="C6786" s="467">
        <v>16</v>
      </c>
      <c r="D6786" s="471">
        <v>7.3500363811387457</v>
      </c>
      <c r="E6786" s="471">
        <v>55.99901155665448</v>
      </c>
      <c r="F6786" s="467">
        <f>'2019 Actual plus Potential'!E6785</f>
        <v>0</v>
      </c>
    </row>
    <row r="6787" spans="1:6">
      <c r="A6787" s="467">
        <v>10</v>
      </c>
      <c r="B6787" s="467">
        <v>10</v>
      </c>
      <c r="C6787" s="467">
        <v>17</v>
      </c>
      <c r="D6787" s="471">
        <v>11.890181437440177</v>
      </c>
      <c r="E6787" s="471">
        <v>60.493044291550206</v>
      </c>
      <c r="F6787" s="467">
        <f>'2019 Actual plus Potential'!E6786</f>
        <v>1</v>
      </c>
    </row>
    <row r="6788" spans="1:6">
      <c r="A6788" s="467">
        <v>10</v>
      </c>
      <c r="B6788" s="467">
        <v>10</v>
      </c>
      <c r="C6788" s="467">
        <v>18</v>
      </c>
      <c r="D6788" s="471">
        <v>34.687794108723104</v>
      </c>
      <c r="E6788" s="471">
        <v>66.000092238228348</v>
      </c>
      <c r="F6788" s="467">
        <f>'2019 Actual plus Potential'!E6787</f>
        <v>0</v>
      </c>
    </row>
    <row r="6789" spans="1:6">
      <c r="A6789" s="467">
        <v>10</v>
      </c>
      <c r="B6789" s="467">
        <v>10</v>
      </c>
      <c r="C6789" s="467">
        <v>19</v>
      </c>
      <c r="D6789" s="471">
        <v>79.065474783436315</v>
      </c>
      <c r="E6789" s="471">
        <v>83.503743496022366</v>
      </c>
      <c r="F6789" s="467">
        <f>'2019 Actual plus Potential'!E6788</f>
        <v>2</v>
      </c>
    </row>
    <row r="6790" spans="1:6">
      <c r="A6790" s="467">
        <v>10</v>
      </c>
      <c r="B6790" s="467">
        <v>10</v>
      </c>
      <c r="C6790" s="467">
        <v>20</v>
      </c>
      <c r="D6790" s="471">
        <v>78.312866229552014</v>
      </c>
      <c r="E6790" s="471">
        <v>91.487398516448081</v>
      </c>
      <c r="F6790" s="467">
        <f>'2019 Actual plus Potential'!E6789</f>
        <v>5</v>
      </c>
    </row>
    <row r="6791" spans="1:6">
      <c r="A6791" s="467">
        <v>10</v>
      </c>
      <c r="B6791" s="467">
        <v>10</v>
      </c>
      <c r="C6791" s="467">
        <v>21</v>
      </c>
      <c r="D6791" s="471">
        <v>131.58642147289839</v>
      </c>
      <c r="E6791" s="471">
        <v>95.776481455600958</v>
      </c>
      <c r="F6791" s="467">
        <f>'2019 Actual plus Potential'!E6790</f>
        <v>10</v>
      </c>
    </row>
    <row r="6792" spans="1:6">
      <c r="A6792" s="467">
        <v>10</v>
      </c>
      <c r="B6792" s="467">
        <v>10</v>
      </c>
      <c r="C6792" s="467">
        <v>22</v>
      </c>
      <c r="D6792" s="471">
        <v>111.99014645591041</v>
      </c>
      <c r="E6792" s="471">
        <v>94.456823801333044</v>
      </c>
      <c r="F6792" s="467">
        <f>'2019 Actual plus Potential'!E6791</f>
        <v>7</v>
      </c>
    </row>
    <row r="6793" spans="1:6">
      <c r="A6793" s="467">
        <v>10</v>
      </c>
      <c r="B6793" s="467">
        <v>10</v>
      </c>
      <c r="C6793" s="467">
        <v>23</v>
      </c>
      <c r="D6793" s="471">
        <v>119.78528579828541</v>
      </c>
      <c r="E6793" s="471">
        <v>91.69078380993335</v>
      </c>
      <c r="F6793" s="467">
        <f>'2019 Actual plus Potential'!E6792</f>
        <v>21</v>
      </c>
    </row>
    <row r="6794" spans="1:6">
      <c r="A6794" s="467">
        <v>10</v>
      </c>
      <c r="B6794" s="467">
        <v>10</v>
      </c>
      <c r="C6794" s="467">
        <v>24</v>
      </c>
      <c r="D6794" s="471">
        <v>103.00218508088834</v>
      </c>
      <c r="E6794" s="471">
        <v>97.663271178241246</v>
      </c>
      <c r="F6794" s="467">
        <f>'2019 Actual plus Potential'!E6793</f>
        <v>28</v>
      </c>
    </row>
    <row r="6795" spans="1:6">
      <c r="A6795" s="467">
        <v>10</v>
      </c>
      <c r="B6795" s="467">
        <v>11</v>
      </c>
      <c r="C6795" s="467">
        <v>1</v>
      </c>
      <c r="D6795" s="471">
        <v>70.475428826132742</v>
      </c>
      <c r="E6795" s="471">
        <v>98.12558159535584</v>
      </c>
      <c r="F6795" s="467">
        <f>'2019 Actual plus Potential'!E6794</f>
        <v>23</v>
      </c>
    </row>
    <row r="6796" spans="1:6">
      <c r="A6796" s="467">
        <v>10</v>
      </c>
      <c r="B6796" s="467">
        <v>11</v>
      </c>
      <c r="C6796" s="467">
        <v>2</v>
      </c>
      <c r="D6796" s="471">
        <v>51.872370064379375</v>
      </c>
      <c r="E6796" s="471">
        <v>99.611076488927125</v>
      </c>
      <c r="F6796" s="467">
        <f>'2019 Actual plus Potential'!E6795</f>
        <v>13</v>
      </c>
    </row>
    <row r="6797" spans="1:6">
      <c r="A6797" s="467">
        <v>10</v>
      </c>
      <c r="B6797" s="467">
        <v>11</v>
      </c>
      <c r="C6797" s="467">
        <v>3</v>
      </c>
      <c r="D6797" s="471">
        <v>82.976786266165533</v>
      </c>
      <c r="E6797" s="471">
        <v>99.729196409374339</v>
      </c>
      <c r="F6797" s="467">
        <f>'2019 Actual plus Potential'!E6796</f>
        <v>15</v>
      </c>
    </row>
    <row r="6798" spans="1:6">
      <c r="A6798" s="467">
        <v>10</v>
      </c>
      <c r="B6798" s="467">
        <v>11</v>
      </c>
      <c r="C6798" s="467">
        <v>4</v>
      </c>
      <c r="D6798" s="471">
        <v>90.142781637525189</v>
      </c>
      <c r="E6798" s="471">
        <v>97.255718340141897</v>
      </c>
      <c r="F6798" s="467">
        <f>'2019 Actual plus Potential'!E6797</f>
        <v>17</v>
      </c>
    </row>
    <row r="6799" spans="1:6">
      <c r="A6799" s="467">
        <v>10</v>
      </c>
      <c r="B6799" s="467">
        <v>11</v>
      </c>
      <c r="C6799" s="467">
        <v>5</v>
      </c>
      <c r="D6799" s="471">
        <v>106.0246119357143</v>
      </c>
      <c r="E6799" s="471">
        <v>98.146702375833158</v>
      </c>
      <c r="F6799" s="467">
        <f>'2019 Actual plus Potential'!E6798</f>
        <v>25</v>
      </c>
    </row>
    <row r="6800" spans="1:6">
      <c r="A6800" s="467">
        <v>10</v>
      </c>
      <c r="B6800" s="467">
        <v>11</v>
      </c>
      <c r="C6800" s="467">
        <v>6</v>
      </c>
      <c r="D6800" s="471">
        <v>70.58740378935741</v>
      </c>
      <c r="E6800" s="471">
        <v>99.636890776177168</v>
      </c>
      <c r="F6800" s="467">
        <f>'2019 Actual plus Potential'!E6799</f>
        <v>23</v>
      </c>
    </row>
    <row r="6801" spans="1:6">
      <c r="A6801" s="467">
        <v>10</v>
      </c>
      <c r="B6801" s="467">
        <v>11</v>
      </c>
      <c r="C6801" s="467">
        <v>7</v>
      </c>
      <c r="D6801" s="471">
        <v>67.128250847374062</v>
      </c>
      <c r="E6801" s="471">
        <v>99.818373038056336</v>
      </c>
      <c r="F6801" s="467">
        <f>'2019 Actual plus Potential'!E6800</f>
        <v>19</v>
      </c>
    </row>
    <row r="6802" spans="1:6">
      <c r="A6802" s="467">
        <v>10</v>
      </c>
      <c r="B6802" s="467">
        <v>11</v>
      </c>
      <c r="C6802" s="467">
        <v>8</v>
      </c>
      <c r="D6802" s="471">
        <v>35.750542286952516</v>
      </c>
      <c r="E6802" s="471">
        <v>99.69790636422276</v>
      </c>
      <c r="F6802" s="467">
        <f>'2019 Actual plus Potential'!E6801</f>
        <v>16</v>
      </c>
    </row>
    <row r="6803" spans="1:6">
      <c r="A6803" s="467">
        <v>10</v>
      </c>
      <c r="B6803" s="467">
        <v>11</v>
      </c>
      <c r="C6803" s="467">
        <v>9</v>
      </c>
      <c r="D6803" s="471">
        <v>15.754218622079216</v>
      </c>
      <c r="E6803" s="471">
        <v>99.835582562889698</v>
      </c>
      <c r="F6803" s="467">
        <f>'2019 Actual plus Potential'!E6802</f>
        <v>19</v>
      </c>
    </row>
    <row r="6804" spans="1:6">
      <c r="A6804" s="467">
        <v>10</v>
      </c>
      <c r="B6804" s="467">
        <v>11</v>
      </c>
      <c r="C6804" s="467">
        <v>10</v>
      </c>
      <c r="D6804" s="471">
        <v>13.454491189137629</v>
      </c>
      <c r="E6804" s="471">
        <v>96.994446463126224</v>
      </c>
      <c r="F6804" s="467">
        <f>'2019 Actual plus Potential'!E6803</f>
        <v>17</v>
      </c>
    </row>
    <row r="6805" spans="1:6">
      <c r="A6805" s="467">
        <v>10</v>
      </c>
      <c r="B6805" s="467">
        <v>11</v>
      </c>
      <c r="C6805" s="467">
        <v>11</v>
      </c>
      <c r="D6805" s="471">
        <v>1.0796071500968454</v>
      </c>
      <c r="E6805" s="471">
        <v>99.713551386798542</v>
      </c>
      <c r="F6805" s="467">
        <f>'2019 Actual plus Potential'!E6804</f>
        <v>12</v>
      </c>
    </row>
    <row r="6806" spans="1:6">
      <c r="A6806" s="467">
        <v>10</v>
      </c>
      <c r="B6806" s="467">
        <v>11</v>
      </c>
      <c r="C6806" s="467">
        <v>12</v>
      </c>
      <c r="D6806" s="471">
        <v>0.64940185794226823</v>
      </c>
      <c r="E6806" s="471">
        <v>99.835582562889698</v>
      </c>
      <c r="F6806" s="467">
        <f>'2019 Actual plus Potential'!E6805</f>
        <v>6</v>
      </c>
    </row>
    <row r="6807" spans="1:6">
      <c r="A6807" s="467">
        <v>10</v>
      </c>
      <c r="B6807" s="467">
        <v>11</v>
      </c>
      <c r="C6807" s="467">
        <v>13</v>
      </c>
      <c r="D6807" s="471">
        <v>0.45092633570126661</v>
      </c>
      <c r="E6807" s="471">
        <v>99.501561330896578</v>
      </c>
      <c r="F6807" s="467">
        <f>'2019 Actual plus Potential'!E6806</f>
        <v>6</v>
      </c>
    </row>
    <row r="6808" spans="1:6">
      <c r="A6808" s="467">
        <v>10</v>
      </c>
      <c r="B6808" s="467">
        <v>11</v>
      </c>
      <c r="C6808" s="467">
        <v>14</v>
      </c>
      <c r="D6808" s="471">
        <v>1.1006108964757864E-5</v>
      </c>
      <c r="E6808" s="471">
        <v>99.704164373253064</v>
      </c>
      <c r="F6808" s="467">
        <f>'2019 Actual plus Potential'!E6807</f>
        <v>1</v>
      </c>
    </row>
    <row r="6809" spans="1:6">
      <c r="A6809" s="467">
        <v>10</v>
      </c>
      <c r="B6809" s="467">
        <v>11</v>
      </c>
      <c r="C6809" s="467">
        <v>15</v>
      </c>
      <c r="D6809" s="471">
        <v>0.13064763740469257</v>
      </c>
      <c r="E6809" s="471">
        <v>99.822284293700292</v>
      </c>
      <c r="F6809" s="467">
        <f>'2019 Actual plus Potential'!E6808</f>
        <v>0</v>
      </c>
    </row>
    <row r="6810" spans="1:6">
      <c r="A6810" s="467">
        <v>10</v>
      </c>
      <c r="B6810" s="467">
        <v>11</v>
      </c>
      <c r="C6810" s="467">
        <v>16</v>
      </c>
      <c r="D6810" s="471">
        <v>4.7761024203728936E-3</v>
      </c>
      <c r="E6810" s="471">
        <v>99.835582562889698</v>
      </c>
      <c r="F6810" s="467">
        <f>'2019 Actual plus Potential'!E6809</f>
        <v>0</v>
      </c>
    </row>
    <row r="6811" spans="1:6">
      <c r="A6811" s="467">
        <v>10</v>
      </c>
      <c r="B6811" s="467">
        <v>11</v>
      </c>
      <c r="C6811" s="467">
        <v>17</v>
      </c>
      <c r="D6811" s="471">
        <v>0</v>
      </c>
      <c r="E6811" s="471">
        <v>99.835582562889698</v>
      </c>
      <c r="F6811" s="467">
        <f>'2019 Actual plus Potential'!E6810</f>
        <v>0</v>
      </c>
    </row>
    <row r="6812" spans="1:6">
      <c r="A6812" s="467">
        <v>10</v>
      </c>
      <c r="B6812" s="467">
        <v>11</v>
      </c>
      <c r="C6812" s="467">
        <v>18</v>
      </c>
      <c r="D6812" s="471">
        <v>6.7209413775525237E-2</v>
      </c>
      <c r="E6812" s="471">
        <v>99.835582562889698</v>
      </c>
      <c r="F6812" s="467">
        <f>'2019 Actual plus Potential'!E6811</f>
        <v>0</v>
      </c>
    </row>
    <row r="6813" spans="1:6">
      <c r="A6813" s="467">
        <v>10</v>
      </c>
      <c r="B6813" s="467">
        <v>11</v>
      </c>
      <c r="C6813" s="467">
        <v>19</v>
      </c>
      <c r="D6813" s="471">
        <v>10.981162956808893</v>
      </c>
      <c r="E6813" s="471">
        <v>99.835582562889698</v>
      </c>
      <c r="F6813" s="467">
        <f>'2019 Actual plus Potential'!E6812</f>
        <v>0</v>
      </c>
    </row>
    <row r="6814" spans="1:6">
      <c r="A6814" s="467">
        <v>10</v>
      </c>
      <c r="B6814" s="467">
        <v>11</v>
      </c>
      <c r="C6814" s="467">
        <v>20</v>
      </c>
      <c r="D6814" s="471">
        <v>50.429227521936433</v>
      </c>
      <c r="E6814" s="471">
        <v>99.826195549344234</v>
      </c>
      <c r="F6814" s="467">
        <f>'2019 Actual plus Potential'!E6813</f>
        <v>0</v>
      </c>
    </row>
    <row r="6815" spans="1:6">
      <c r="A6815" s="467">
        <v>10</v>
      </c>
      <c r="B6815" s="467">
        <v>11</v>
      </c>
      <c r="C6815" s="467">
        <v>21</v>
      </c>
      <c r="D6815" s="471">
        <v>85.74116152027409</v>
      </c>
      <c r="E6815" s="471">
        <v>99.748752687594077</v>
      </c>
      <c r="F6815" s="467">
        <f>'2019 Actual plus Potential'!E6814</f>
        <v>3</v>
      </c>
    </row>
    <row r="6816" spans="1:6">
      <c r="A6816" s="467">
        <v>10</v>
      </c>
      <c r="B6816" s="467">
        <v>11</v>
      </c>
      <c r="C6816" s="467">
        <v>22</v>
      </c>
      <c r="D6816" s="471">
        <v>70.109958673888244</v>
      </c>
      <c r="E6816" s="471">
        <v>99.835582562889698</v>
      </c>
      <c r="F6816" s="467">
        <f>'2019 Actual plus Potential'!E6815</f>
        <v>7</v>
      </c>
    </row>
    <row r="6817" spans="1:6">
      <c r="A6817" s="467">
        <v>10</v>
      </c>
      <c r="B6817" s="467">
        <v>11</v>
      </c>
      <c r="C6817" s="467">
        <v>23</v>
      </c>
      <c r="D6817" s="471">
        <v>47.479216789472396</v>
      </c>
      <c r="E6817" s="471">
        <v>99.835582562889698</v>
      </c>
      <c r="F6817" s="467">
        <f>'2019 Actual plus Potential'!E6816</f>
        <v>12</v>
      </c>
    </row>
    <row r="6818" spans="1:6">
      <c r="A6818" s="467">
        <v>10</v>
      </c>
      <c r="B6818" s="467">
        <v>11</v>
      </c>
      <c r="C6818" s="467">
        <v>24</v>
      </c>
      <c r="D6818" s="471">
        <v>33.05237991084892</v>
      </c>
      <c r="E6818" s="471">
        <v>98.656730111803924</v>
      </c>
      <c r="F6818" s="467">
        <f>'2019 Actual plus Potential'!E6817</f>
        <v>13</v>
      </c>
    </row>
    <row r="6819" spans="1:6">
      <c r="A6819" s="467">
        <v>10</v>
      </c>
      <c r="B6819" s="467">
        <v>12</v>
      </c>
      <c r="C6819" s="467">
        <v>1</v>
      </c>
      <c r="D6819" s="471">
        <v>46.311914108287482</v>
      </c>
      <c r="E6819" s="471">
        <v>98.152960384863476</v>
      </c>
      <c r="F6819" s="467">
        <f>'2019 Actual plus Potential'!E6818</f>
        <v>14</v>
      </c>
    </row>
    <row r="6820" spans="1:6">
      <c r="A6820" s="467">
        <v>10</v>
      </c>
      <c r="B6820" s="467">
        <v>12</v>
      </c>
      <c r="C6820" s="467">
        <v>2</v>
      </c>
      <c r="D6820" s="471">
        <v>46.653121831171262</v>
      </c>
      <c r="E6820" s="471">
        <v>99.835582562889698</v>
      </c>
      <c r="F6820" s="467">
        <f>'2019 Actual plus Potential'!E6819</f>
        <v>22</v>
      </c>
    </row>
    <row r="6821" spans="1:6">
      <c r="A6821" s="467">
        <v>10</v>
      </c>
      <c r="B6821" s="467">
        <v>12</v>
      </c>
      <c r="C6821" s="467">
        <v>3</v>
      </c>
      <c r="D6821" s="471">
        <v>52.186843177154522</v>
      </c>
      <c r="E6821" s="471">
        <v>99.714333637927325</v>
      </c>
      <c r="F6821" s="467">
        <f>'2019 Actual plus Potential'!E6820</f>
        <v>23</v>
      </c>
    </row>
    <row r="6822" spans="1:6">
      <c r="A6822" s="467">
        <v>10</v>
      </c>
      <c r="B6822" s="467">
        <v>12</v>
      </c>
      <c r="C6822" s="467">
        <v>4</v>
      </c>
      <c r="D6822" s="471">
        <v>64.505619308818169</v>
      </c>
      <c r="E6822" s="471">
        <v>97.917502795097832</v>
      </c>
      <c r="F6822" s="467">
        <f>'2019 Actual plus Potential'!E6821</f>
        <v>27</v>
      </c>
    </row>
    <row r="6823" spans="1:6">
      <c r="A6823" s="467">
        <v>10</v>
      </c>
      <c r="B6823" s="467">
        <v>12</v>
      </c>
      <c r="C6823" s="467">
        <v>5</v>
      </c>
      <c r="D6823" s="471">
        <v>87.675544972256688</v>
      </c>
      <c r="E6823" s="471">
        <v>99.653318049881747</v>
      </c>
      <c r="F6823" s="467">
        <f>'2019 Actual plus Potential'!E6822</f>
        <v>34</v>
      </c>
    </row>
    <row r="6824" spans="1:6">
      <c r="A6824" s="467">
        <v>10</v>
      </c>
      <c r="B6824" s="467">
        <v>12</v>
      </c>
      <c r="C6824" s="467">
        <v>6</v>
      </c>
      <c r="D6824" s="471">
        <v>51.853274081239448</v>
      </c>
      <c r="E6824" s="471">
        <v>85.102664803268112</v>
      </c>
      <c r="F6824" s="467">
        <f>'2019 Actual plus Potential'!E6823</f>
        <v>44</v>
      </c>
    </row>
    <row r="6825" spans="1:6">
      <c r="A6825" s="467">
        <v>10</v>
      </c>
      <c r="B6825" s="467">
        <v>12</v>
      </c>
      <c r="C6825" s="467">
        <v>7</v>
      </c>
      <c r="D6825" s="471">
        <v>11.029402565809585</v>
      </c>
      <c r="E6825" s="471">
        <v>67.153912653192862</v>
      </c>
      <c r="F6825" s="467">
        <f>'2019 Actual plus Potential'!E6824</f>
        <v>52</v>
      </c>
    </row>
    <row r="6826" spans="1:6">
      <c r="A6826" s="467">
        <v>10</v>
      </c>
      <c r="B6826" s="467">
        <v>12</v>
      </c>
      <c r="C6826" s="467">
        <v>8</v>
      </c>
      <c r="D6826" s="471">
        <v>13.736472003741463</v>
      </c>
      <c r="E6826" s="471">
        <v>51.217892657493024</v>
      </c>
      <c r="F6826" s="467">
        <f>'2019 Actual plus Potential'!E6825</f>
        <v>42</v>
      </c>
    </row>
    <row r="6827" spans="1:6">
      <c r="A6827" s="467">
        <v>10</v>
      </c>
      <c r="B6827" s="467">
        <v>12</v>
      </c>
      <c r="C6827" s="467">
        <v>9</v>
      </c>
      <c r="D6827" s="471">
        <v>9.2894341151954585</v>
      </c>
      <c r="E6827" s="471">
        <v>34.752288647602661</v>
      </c>
      <c r="F6827" s="467">
        <f>'2019 Actual plus Potential'!E6826</f>
        <v>31</v>
      </c>
    </row>
    <row r="6828" spans="1:6">
      <c r="A6828" s="467">
        <v>10</v>
      </c>
      <c r="B6828" s="467">
        <v>12</v>
      </c>
      <c r="C6828" s="467">
        <v>10</v>
      </c>
      <c r="D6828" s="471">
        <v>1.285703577051595</v>
      </c>
      <c r="E6828" s="471">
        <v>36.536603472371539</v>
      </c>
      <c r="F6828" s="467">
        <f>'2019 Actual plus Potential'!E6827</f>
        <v>13</v>
      </c>
    </row>
    <row r="6829" spans="1:6">
      <c r="A6829" s="467">
        <v>10</v>
      </c>
      <c r="B6829" s="467">
        <v>12</v>
      </c>
      <c r="C6829" s="467">
        <v>11</v>
      </c>
      <c r="D6829" s="471">
        <v>0.16383279319973557</v>
      </c>
      <c r="E6829" s="471">
        <v>51.268738980864335</v>
      </c>
      <c r="F6829" s="467">
        <f>'2019 Actual plus Potential'!E6828</f>
        <v>4</v>
      </c>
    </row>
    <row r="6830" spans="1:6">
      <c r="A6830" s="467">
        <v>10</v>
      </c>
      <c r="B6830" s="467">
        <v>12</v>
      </c>
      <c r="C6830" s="467">
        <v>12</v>
      </c>
      <c r="D6830" s="471">
        <v>0.21284500859646135</v>
      </c>
      <c r="E6830" s="471">
        <v>59.493327348957216</v>
      </c>
      <c r="F6830" s="467">
        <f>'2019 Actual plus Potential'!E6829</f>
        <v>1</v>
      </c>
    </row>
    <row r="6831" spans="1:6">
      <c r="A6831" s="467">
        <v>10</v>
      </c>
      <c r="B6831" s="467">
        <v>12</v>
      </c>
      <c r="C6831" s="467">
        <v>13</v>
      </c>
      <c r="D6831" s="471">
        <v>9.2116495299886914E-2</v>
      </c>
      <c r="E6831" s="471">
        <v>46.900648677703721</v>
      </c>
      <c r="F6831" s="467">
        <f>'2019 Actual plus Potential'!E6830</f>
        <v>0</v>
      </c>
    </row>
    <row r="6832" spans="1:6">
      <c r="A6832" s="467">
        <v>10</v>
      </c>
      <c r="B6832" s="467">
        <v>12</v>
      </c>
      <c r="C6832" s="467">
        <v>14</v>
      </c>
      <c r="D6832" s="471">
        <v>0</v>
      </c>
      <c r="E6832" s="471">
        <v>34.614612448935716</v>
      </c>
      <c r="F6832" s="467">
        <f>'2019 Actual plus Potential'!E6831</f>
        <v>0</v>
      </c>
    </row>
    <row r="6833" spans="1:6">
      <c r="A6833" s="467">
        <v>10</v>
      </c>
      <c r="B6833" s="467">
        <v>12</v>
      </c>
      <c r="C6833" s="467">
        <v>15</v>
      </c>
      <c r="D6833" s="471">
        <v>0</v>
      </c>
      <c r="E6833" s="471">
        <v>25.089922704794667</v>
      </c>
      <c r="F6833" s="467">
        <f>'2019 Actual plus Potential'!E6832</f>
        <v>0</v>
      </c>
    </row>
    <row r="6834" spans="1:6">
      <c r="A6834" s="467">
        <v>10</v>
      </c>
      <c r="B6834" s="467">
        <v>12</v>
      </c>
      <c r="C6834" s="467">
        <v>16</v>
      </c>
      <c r="D6834" s="471">
        <v>0</v>
      </c>
      <c r="E6834" s="471">
        <v>17.179017039346377</v>
      </c>
      <c r="F6834" s="467">
        <f>'2019 Actual plus Potential'!E6833</f>
        <v>0</v>
      </c>
    </row>
    <row r="6835" spans="1:6">
      <c r="A6835" s="467">
        <v>10</v>
      </c>
      <c r="B6835" s="467">
        <v>12</v>
      </c>
      <c r="C6835" s="467">
        <v>17</v>
      </c>
      <c r="D6835" s="471">
        <v>0</v>
      </c>
      <c r="E6835" s="471">
        <v>21.139554504407656</v>
      </c>
      <c r="F6835" s="467">
        <f>'2019 Actual plus Potential'!E6834</f>
        <v>0</v>
      </c>
    </row>
    <row r="6836" spans="1:6">
      <c r="A6836" s="467">
        <v>10</v>
      </c>
      <c r="B6836" s="467">
        <v>12</v>
      </c>
      <c r="C6836" s="467">
        <v>18</v>
      </c>
      <c r="D6836" s="471">
        <v>0</v>
      </c>
      <c r="E6836" s="471">
        <v>25.77048118684154</v>
      </c>
      <c r="F6836" s="467">
        <f>'2019 Actual plus Potential'!E6835</f>
        <v>0</v>
      </c>
    </row>
    <row r="6837" spans="1:6">
      <c r="A6837" s="467">
        <v>10</v>
      </c>
      <c r="B6837" s="467">
        <v>12</v>
      </c>
      <c r="C6837" s="467">
        <v>19</v>
      </c>
      <c r="D6837" s="471">
        <v>5.3849002960275429</v>
      </c>
      <c r="E6837" s="471">
        <v>51.055966673833588</v>
      </c>
      <c r="F6837" s="467">
        <f>'2019 Actual plus Potential'!E6836</f>
        <v>0</v>
      </c>
    </row>
    <row r="6838" spans="1:6">
      <c r="A6838" s="467">
        <v>10</v>
      </c>
      <c r="B6838" s="467">
        <v>12</v>
      </c>
      <c r="C6838" s="467">
        <v>20</v>
      </c>
      <c r="D6838" s="471">
        <v>28.199500189353639</v>
      </c>
      <c r="E6838" s="471">
        <v>54.238164265749305</v>
      </c>
      <c r="F6838" s="467">
        <f>'2019 Actual plus Potential'!E6837</f>
        <v>0</v>
      </c>
    </row>
    <row r="6839" spans="1:6">
      <c r="A6839" s="467">
        <v>10</v>
      </c>
      <c r="B6839" s="467">
        <v>12</v>
      </c>
      <c r="C6839" s="467">
        <v>21</v>
      </c>
      <c r="D6839" s="471">
        <v>30.467514855905446</v>
      </c>
      <c r="E6839" s="471">
        <v>45.385428241238444</v>
      </c>
      <c r="F6839" s="467">
        <f>'2019 Actual plus Potential'!E6838</f>
        <v>0</v>
      </c>
    </row>
    <row r="6840" spans="1:6">
      <c r="A6840" s="467">
        <v>10</v>
      </c>
      <c r="B6840" s="467">
        <v>12</v>
      </c>
      <c r="C6840" s="467">
        <v>22</v>
      </c>
      <c r="D6840" s="471">
        <v>38.615536627186664</v>
      </c>
      <c r="E6840" s="471">
        <v>83.002320522468295</v>
      </c>
      <c r="F6840" s="467">
        <f>'2019 Actual plus Potential'!E6839</f>
        <v>1</v>
      </c>
    </row>
    <row r="6841" spans="1:6">
      <c r="A6841" s="467">
        <v>10</v>
      </c>
      <c r="B6841" s="467">
        <v>12</v>
      </c>
      <c r="C6841" s="467">
        <v>23</v>
      </c>
      <c r="D6841" s="471">
        <v>33.148839614523887</v>
      </c>
      <c r="E6841" s="471">
        <v>99.306780799828005</v>
      </c>
      <c r="F6841" s="467">
        <f>'2019 Actual plus Potential'!E6840</f>
        <v>0</v>
      </c>
    </row>
    <row r="6842" spans="1:6">
      <c r="A6842" s="467">
        <v>10</v>
      </c>
      <c r="B6842" s="467">
        <v>12</v>
      </c>
      <c r="C6842" s="467">
        <v>24</v>
      </c>
      <c r="D6842" s="471">
        <v>5.5283541859570748</v>
      </c>
      <c r="E6842" s="471">
        <v>99.835582562889698</v>
      </c>
      <c r="F6842" s="467">
        <f>'2019 Actual plus Potential'!E6841</f>
        <v>2</v>
      </c>
    </row>
    <row r="6843" spans="1:6">
      <c r="A6843" s="467">
        <v>10</v>
      </c>
      <c r="B6843" s="467">
        <v>13</v>
      </c>
      <c r="C6843" s="467">
        <v>1</v>
      </c>
      <c r="D6843" s="471">
        <v>1.0705042864876149</v>
      </c>
      <c r="E6843" s="471">
        <v>99.835582562889698</v>
      </c>
      <c r="F6843" s="467">
        <f>'2019 Actual plus Potential'!E6842</f>
        <v>0</v>
      </c>
    </row>
    <row r="6844" spans="1:6">
      <c r="A6844" s="467">
        <v>10</v>
      </c>
      <c r="B6844" s="467">
        <v>13</v>
      </c>
      <c r="C6844" s="467">
        <v>2</v>
      </c>
      <c r="D6844" s="471">
        <v>1.4503467933507215</v>
      </c>
      <c r="E6844" s="471">
        <v>99.835582562889698</v>
      </c>
      <c r="F6844" s="467">
        <f>'2019 Actual plus Potential'!E6843</f>
        <v>0</v>
      </c>
    </row>
    <row r="6845" spans="1:6">
      <c r="A6845" s="467">
        <v>10</v>
      </c>
      <c r="B6845" s="467">
        <v>13</v>
      </c>
      <c r="C6845" s="467">
        <v>3</v>
      </c>
      <c r="D6845" s="471">
        <v>0.24109272705691773</v>
      </c>
      <c r="E6845" s="471">
        <v>99.80820377338209</v>
      </c>
      <c r="F6845" s="467">
        <f>'2019 Actual plus Potential'!E6844</f>
        <v>0</v>
      </c>
    </row>
    <row r="6846" spans="1:6">
      <c r="A6846" s="467">
        <v>10</v>
      </c>
      <c r="B6846" s="467">
        <v>13</v>
      </c>
      <c r="C6846" s="467">
        <v>4</v>
      </c>
      <c r="D6846" s="471">
        <v>10.859046182909303</v>
      </c>
      <c r="E6846" s="471">
        <v>99.513295097828419</v>
      </c>
      <c r="F6846" s="467">
        <f>'2019 Actual plus Potential'!E6845</f>
        <v>5</v>
      </c>
    </row>
    <row r="6847" spans="1:6">
      <c r="A6847" s="467">
        <v>10</v>
      </c>
      <c r="B6847" s="467">
        <v>13</v>
      </c>
      <c r="C6847" s="467">
        <v>5</v>
      </c>
      <c r="D6847" s="471">
        <v>29.939818199145069</v>
      </c>
      <c r="E6847" s="471">
        <v>91.179191571705019</v>
      </c>
      <c r="F6847" s="467">
        <f>'2019 Actual plus Potential'!E6846</f>
        <v>6</v>
      </c>
    </row>
    <row r="6848" spans="1:6">
      <c r="A6848" s="467">
        <v>10</v>
      </c>
      <c r="B6848" s="467">
        <v>13</v>
      </c>
      <c r="C6848" s="467">
        <v>6</v>
      </c>
      <c r="D6848" s="471">
        <v>29.328419732482821</v>
      </c>
      <c r="E6848" s="471">
        <v>72.416115996559881</v>
      </c>
      <c r="F6848" s="467">
        <f>'2019 Actual plus Potential'!E6847</f>
        <v>28</v>
      </c>
    </row>
    <row r="6849" spans="1:6">
      <c r="A6849" s="467">
        <v>10</v>
      </c>
      <c r="B6849" s="467">
        <v>13</v>
      </c>
      <c r="C6849" s="467">
        <v>7</v>
      </c>
      <c r="D6849" s="471">
        <v>33.15804925008598</v>
      </c>
      <c r="E6849" s="471">
        <v>50.797823801333045</v>
      </c>
      <c r="F6849" s="467">
        <f>'2019 Actual plus Potential'!E6848</f>
        <v>24</v>
      </c>
    </row>
    <row r="6850" spans="1:6">
      <c r="A6850" s="467">
        <v>10</v>
      </c>
      <c r="B6850" s="467">
        <v>13</v>
      </c>
      <c r="C6850" s="467">
        <v>8</v>
      </c>
      <c r="D6850" s="471">
        <v>31.007906856082091</v>
      </c>
      <c r="E6850" s="471">
        <v>12.713145345087078</v>
      </c>
      <c r="F6850" s="467">
        <f>'2019 Actual plus Potential'!E6849</f>
        <v>15</v>
      </c>
    </row>
    <row r="6851" spans="1:6">
      <c r="A6851" s="467">
        <v>10</v>
      </c>
      <c r="B6851" s="467">
        <v>13</v>
      </c>
      <c r="C6851" s="467">
        <v>9</v>
      </c>
      <c r="D6851" s="471">
        <v>23.434599286805305</v>
      </c>
      <c r="E6851" s="471">
        <v>2.51024387228553</v>
      </c>
      <c r="F6851" s="467">
        <f>'2019 Actual plus Potential'!E6850</f>
        <v>28</v>
      </c>
    </row>
    <row r="6852" spans="1:6">
      <c r="A6852" s="467">
        <v>10</v>
      </c>
      <c r="B6852" s="467">
        <v>13</v>
      </c>
      <c r="C6852" s="467">
        <v>10</v>
      </c>
      <c r="D6852" s="471">
        <v>52.929520933354205</v>
      </c>
      <c r="E6852" s="471">
        <v>2.576735218232638</v>
      </c>
      <c r="F6852" s="467">
        <f>'2019 Actual plus Potential'!E6851</f>
        <v>7</v>
      </c>
    </row>
    <row r="6853" spans="1:6">
      <c r="A6853" s="467">
        <v>10</v>
      </c>
      <c r="B6853" s="467">
        <v>13</v>
      </c>
      <c r="C6853" s="467">
        <v>11</v>
      </c>
      <c r="D6853" s="471">
        <v>85.957332681122111</v>
      </c>
      <c r="E6853" s="471">
        <v>9.756236078262738</v>
      </c>
      <c r="F6853" s="467">
        <f>'2019 Actual plus Potential'!E6852</f>
        <v>10</v>
      </c>
    </row>
    <row r="6854" spans="1:6">
      <c r="A6854" s="467">
        <v>10</v>
      </c>
      <c r="B6854" s="467">
        <v>13</v>
      </c>
      <c r="C6854" s="467">
        <v>12</v>
      </c>
      <c r="D6854" s="471">
        <v>115.54614169613855</v>
      </c>
      <c r="E6854" s="471">
        <v>12.710016340571919</v>
      </c>
      <c r="F6854" s="467">
        <f>'2019 Actual plus Potential'!E6853</f>
        <v>15</v>
      </c>
    </row>
    <row r="6855" spans="1:6">
      <c r="A6855" s="467">
        <v>10</v>
      </c>
      <c r="B6855" s="467">
        <v>13</v>
      </c>
      <c r="C6855" s="467">
        <v>13</v>
      </c>
      <c r="D6855" s="471">
        <v>99.645808793734204</v>
      </c>
      <c r="E6855" s="471">
        <v>9.6435919157170513</v>
      </c>
      <c r="F6855" s="467">
        <f>'2019 Actual plus Potential'!E6854</f>
        <v>8</v>
      </c>
    </row>
    <row r="6856" spans="1:6">
      <c r="A6856" s="467">
        <v>10</v>
      </c>
      <c r="B6856" s="467">
        <v>13</v>
      </c>
      <c r="C6856" s="467">
        <v>14</v>
      </c>
      <c r="D6856" s="471">
        <v>52.528597954037522</v>
      </c>
      <c r="E6856" s="471">
        <v>16.200420877230705</v>
      </c>
      <c r="F6856" s="467">
        <f>'2019 Actual plus Potential'!E6855</f>
        <v>3</v>
      </c>
    </row>
    <row r="6857" spans="1:6">
      <c r="A6857" s="467">
        <v>10</v>
      </c>
      <c r="B6857" s="467">
        <v>13</v>
      </c>
      <c r="C6857" s="467">
        <v>15</v>
      </c>
      <c r="D6857" s="471">
        <v>65.123511097664604</v>
      </c>
      <c r="E6857" s="471">
        <v>12.814055740700924</v>
      </c>
      <c r="F6857" s="467">
        <f>'2019 Actual plus Potential'!E6856</f>
        <v>1</v>
      </c>
    </row>
    <row r="6858" spans="1:6">
      <c r="A6858" s="467">
        <v>10</v>
      </c>
      <c r="B6858" s="467">
        <v>13</v>
      </c>
      <c r="C6858" s="467">
        <v>16</v>
      </c>
      <c r="D6858" s="471">
        <v>29.892156370671866</v>
      </c>
      <c r="E6858" s="471">
        <v>3.1571655557944531</v>
      </c>
      <c r="F6858" s="467">
        <f>'2019 Actual plus Potential'!E6857</f>
        <v>0</v>
      </c>
    </row>
    <row r="6859" spans="1:6">
      <c r="A6859" s="467">
        <v>10</v>
      </c>
      <c r="B6859" s="467">
        <v>13</v>
      </c>
      <c r="C6859" s="467">
        <v>17</v>
      </c>
      <c r="D6859" s="471">
        <v>23.250060747984346</v>
      </c>
      <c r="E6859" s="471">
        <v>8.6039801655557948</v>
      </c>
      <c r="F6859" s="467">
        <f>'2019 Actual plus Potential'!E6858</f>
        <v>0</v>
      </c>
    </row>
    <row r="6860" spans="1:6">
      <c r="A6860" s="467">
        <v>10</v>
      </c>
      <c r="B6860" s="467">
        <v>13</v>
      </c>
      <c r="C6860" s="467">
        <v>18</v>
      </c>
      <c r="D6860" s="471">
        <v>39.189221039274052</v>
      </c>
      <c r="E6860" s="471">
        <v>19.309869114168997</v>
      </c>
      <c r="F6860" s="467">
        <f>'2019 Actual plus Potential'!E6859</f>
        <v>0</v>
      </c>
    </row>
    <row r="6861" spans="1:6">
      <c r="A6861" s="467">
        <v>10</v>
      </c>
      <c r="B6861" s="467">
        <v>13</v>
      </c>
      <c r="C6861" s="467">
        <v>19</v>
      </c>
      <c r="D6861" s="471">
        <v>55.547089874493665</v>
      </c>
      <c r="E6861" s="471">
        <v>3.6390322511287896</v>
      </c>
      <c r="F6861" s="467">
        <f>'2019 Actual plus Potential'!E6860</f>
        <v>0</v>
      </c>
    </row>
    <row r="6862" spans="1:6">
      <c r="A6862" s="467">
        <v>10</v>
      </c>
      <c r="B6862" s="467">
        <v>13</v>
      </c>
      <c r="C6862" s="467">
        <v>20</v>
      </c>
      <c r="D6862" s="471">
        <v>99.738984172173076</v>
      </c>
      <c r="E6862" s="471">
        <v>18.28512013545474</v>
      </c>
      <c r="F6862" s="467">
        <f>'2019 Actual plus Potential'!E6861</f>
        <v>0</v>
      </c>
    </row>
    <row r="6863" spans="1:6">
      <c r="A6863" s="467">
        <v>10</v>
      </c>
      <c r="B6863" s="467">
        <v>13</v>
      </c>
      <c r="C6863" s="467">
        <v>21</v>
      </c>
      <c r="D6863" s="471">
        <v>111.18816141141812</v>
      </c>
      <c r="E6863" s="471">
        <v>32.547904966673833</v>
      </c>
      <c r="F6863" s="467">
        <f>'2019 Actual plus Potential'!E6862</f>
        <v>0</v>
      </c>
    </row>
    <row r="6864" spans="1:6">
      <c r="A6864" s="467">
        <v>10</v>
      </c>
      <c r="B6864" s="467">
        <v>13</v>
      </c>
      <c r="C6864" s="467">
        <v>22</v>
      </c>
      <c r="D6864" s="471">
        <v>117.6827447127089</v>
      </c>
      <c r="E6864" s="471">
        <v>38.427304450655775</v>
      </c>
      <c r="F6864" s="467">
        <f>'2019 Actual plus Potential'!E6863</f>
        <v>0</v>
      </c>
    </row>
    <row r="6865" spans="1:6">
      <c r="A6865" s="467">
        <v>10</v>
      </c>
      <c r="B6865" s="467">
        <v>13</v>
      </c>
      <c r="C6865" s="467">
        <v>23</v>
      </c>
      <c r="D6865" s="471">
        <v>119.91785740510826</v>
      </c>
      <c r="E6865" s="471">
        <v>40.83037991829714</v>
      </c>
      <c r="F6865" s="467">
        <f>'2019 Actual plus Potential'!E6864</f>
        <v>0</v>
      </c>
    </row>
    <row r="6866" spans="1:6">
      <c r="A6866" s="467">
        <v>10</v>
      </c>
      <c r="B6866" s="467">
        <v>13</v>
      </c>
      <c r="C6866" s="467">
        <v>24</v>
      </c>
      <c r="D6866" s="471">
        <v>107.98293071858447</v>
      </c>
      <c r="E6866" s="471">
        <v>36.086026822188778</v>
      </c>
      <c r="F6866" s="467">
        <f>'2019 Actual plus Potential'!E6865</f>
        <v>0</v>
      </c>
    </row>
    <row r="6867" spans="1:6">
      <c r="A6867" s="467">
        <v>10</v>
      </c>
      <c r="B6867" s="467">
        <v>14</v>
      </c>
      <c r="C6867" s="467">
        <v>1</v>
      </c>
      <c r="D6867" s="471">
        <v>137.9483023889039</v>
      </c>
      <c r="E6867" s="471">
        <v>17.062461621156743</v>
      </c>
      <c r="F6867" s="467">
        <f>'2019 Actual plus Potential'!E6866</f>
        <v>0</v>
      </c>
    </row>
    <row r="6868" spans="1:6">
      <c r="A6868" s="467">
        <v>10</v>
      </c>
      <c r="B6868" s="467">
        <v>14</v>
      </c>
      <c r="C6868" s="467">
        <v>2</v>
      </c>
      <c r="D6868" s="471">
        <v>144</v>
      </c>
      <c r="E6868" s="471">
        <v>31.250150344012035</v>
      </c>
      <c r="F6868" s="467">
        <f>'2019 Actual plus Potential'!E6867</f>
        <v>1</v>
      </c>
    </row>
    <row r="6869" spans="1:6">
      <c r="A6869" s="467">
        <v>10</v>
      </c>
      <c r="B6869" s="467">
        <v>14</v>
      </c>
      <c r="C6869" s="467">
        <v>3</v>
      </c>
      <c r="D6869" s="471">
        <v>144</v>
      </c>
      <c r="E6869" s="471">
        <v>76.088785046226619</v>
      </c>
      <c r="F6869" s="467">
        <f>'2019 Actual plus Potential'!E6868</f>
        <v>2</v>
      </c>
    </row>
    <row r="6870" spans="1:6">
      <c r="A6870" s="467">
        <v>10</v>
      </c>
      <c r="B6870" s="467">
        <v>14</v>
      </c>
      <c r="C6870" s="467">
        <v>4</v>
      </c>
      <c r="D6870" s="471">
        <v>144</v>
      </c>
      <c r="E6870" s="471">
        <v>73.093545474091599</v>
      </c>
      <c r="F6870" s="467">
        <f>'2019 Actual plus Potential'!E6869</f>
        <v>6</v>
      </c>
    </row>
    <row r="6871" spans="1:6">
      <c r="A6871" s="467">
        <v>10</v>
      </c>
      <c r="B6871" s="467">
        <v>14</v>
      </c>
      <c r="C6871" s="467">
        <v>5</v>
      </c>
      <c r="D6871" s="471">
        <v>144</v>
      </c>
      <c r="E6871" s="471">
        <v>57.37342678993766</v>
      </c>
      <c r="F6871" s="467">
        <f>'2019 Actual plus Potential'!E6870</f>
        <v>21</v>
      </c>
    </row>
    <row r="6872" spans="1:6">
      <c r="A6872" s="467">
        <v>10</v>
      </c>
      <c r="B6872" s="467">
        <v>14</v>
      </c>
      <c r="C6872" s="467">
        <v>6</v>
      </c>
      <c r="D6872" s="471">
        <v>144</v>
      </c>
      <c r="E6872" s="471">
        <v>27.1003081057837</v>
      </c>
      <c r="F6872" s="467">
        <f>'2019 Actual plus Potential'!E6871</f>
        <v>28</v>
      </c>
    </row>
    <row r="6873" spans="1:6">
      <c r="A6873" s="467">
        <v>10</v>
      </c>
      <c r="B6873" s="467">
        <v>14</v>
      </c>
      <c r="C6873" s="467">
        <v>7</v>
      </c>
      <c r="D6873" s="471">
        <v>144</v>
      </c>
      <c r="E6873" s="471">
        <v>29.131032036121265</v>
      </c>
      <c r="F6873" s="467">
        <f>'2019 Actual plus Potential'!E6872</f>
        <v>24</v>
      </c>
    </row>
    <row r="6874" spans="1:6">
      <c r="A6874" s="467">
        <v>10</v>
      </c>
      <c r="B6874" s="467">
        <v>14</v>
      </c>
      <c r="C6874" s="467">
        <v>8</v>
      </c>
      <c r="D6874" s="471">
        <v>144</v>
      </c>
      <c r="E6874" s="471">
        <v>24.373380670823479</v>
      </c>
      <c r="F6874" s="467">
        <f>'2019 Actual plus Potential'!E6873</f>
        <v>18</v>
      </c>
    </row>
    <row r="6875" spans="1:6">
      <c r="A6875" s="467">
        <v>10</v>
      </c>
      <c r="B6875" s="467">
        <v>14</v>
      </c>
      <c r="C6875" s="467">
        <v>9</v>
      </c>
      <c r="D6875" s="471">
        <v>141.60971424061472</v>
      </c>
      <c r="E6875" s="471">
        <v>0.73375155880455822</v>
      </c>
      <c r="F6875" s="467">
        <f>'2019 Actual plus Potential'!E6874</f>
        <v>23</v>
      </c>
    </row>
    <row r="6876" spans="1:6">
      <c r="A6876" s="467">
        <v>10</v>
      </c>
      <c r="B6876" s="467">
        <v>14</v>
      </c>
      <c r="C6876" s="467">
        <v>10</v>
      </c>
      <c r="D6876" s="471">
        <v>144</v>
      </c>
      <c r="E6876" s="471">
        <v>1.5887520425714898</v>
      </c>
      <c r="F6876" s="467">
        <f>'2019 Actual plus Potential'!E6875</f>
        <v>29</v>
      </c>
    </row>
    <row r="6877" spans="1:6">
      <c r="A6877" s="467">
        <v>10</v>
      </c>
      <c r="B6877" s="467">
        <v>14</v>
      </c>
      <c r="C6877" s="467">
        <v>11</v>
      </c>
      <c r="D6877" s="471">
        <v>144</v>
      </c>
      <c r="E6877" s="471">
        <v>10.888153461621156</v>
      </c>
      <c r="F6877" s="467">
        <f>'2019 Actual plus Potential'!E6876</f>
        <v>37</v>
      </c>
    </row>
    <row r="6878" spans="1:6">
      <c r="A6878" s="467">
        <v>10</v>
      </c>
      <c r="B6878" s="467">
        <v>14</v>
      </c>
      <c r="C6878" s="467">
        <v>12</v>
      </c>
      <c r="D6878" s="471">
        <v>144</v>
      </c>
      <c r="E6878" s="471">
        <v>39.507593259514081</v>
      </c>
      <c r="F6878" s="467">
        <f>'2019 Actual plus Potential'!E6877</f>
        <v>32</v>
      </c>
    </row>
    <row r="6879" spans="1:6">
      <c r="A6879" s="467">
        <v>10</v>
      </c>
      <c r="B6879" s="467">
        <v>14</v>
      </c>
      <c r="C6879" s="467">
        <v>13</v>
      </c>
      <c r="D6879" s="471">
        <v>144</v>
      </c>
      <c r="E6879" s="471">
        <v>71.92799129219523</v>
      </c>
      <c r="F6879" s="467">
        <f>'2019 Actual plus Potential'!E6878</f>
        <v>15</v>
      </c>
    </row>
    <row r="6880" spans="1:6">
      <c r="A6880" s="467">
        <v>10</v>
      </c>
      <c r="B6880" s="467">
        <v>14</v>
      </c>
      <c r="C6880" s="467">
        <v>14</v>
      </c>
      <c r="D6880" s="471">
        <v>144</v>
      </c>
      <c r="E6880" s="471">
        <v>93.539243227262958</v>
      </c>
      <c r="F6880" s="467">
        <f>'2019 Actual plus Potential'!E6879</f>
        <v>5</v>
      </c>
    </row>
    <row r="6881" spans="1:6">
      <c r="A6881" s="467">
        <v>10</v>
      </c>
      <c r="B6881" s="467">
        <v>14</v>
      </c>
      <c r="C6881" s="467">
        <v>15</v>
      </c>
      <c r="D6881" s="471">
        <v>144</v>
      </c>
      <c r="E6881" s="471">
        <v>90.924177703719636</v>
      </c>
      <c r="F6881" s="467">
        <f>'2019 Actual plus Potential'!E6880</f>
        <v>2</v>
      </c>
    </row>
    <row r="6882" spans="1:6">
      <c r="A6882" s="467">
        <v>10</v>
      </c>
      <c r="B6882" s="467">
        <v>14</v>
      </c>
      <c r="C6882" s="467">
        <v>16</v>
      </c>
      <c r="D6882" s="471">
        <v>144</v>
      </c>
      <c r="E6882" s="471">
        <v>56.351024564609759</v>
      </c>
      <c r="F6882" s="467">
        <f>'2019 Actual plus Potential'!E6881</f>
        <v>0</v>
      </c>
    </row>
    <row r="6883" spans="1:6">
      <c r="A6883" s="467">
        <v>10</v>
      </c>
      <c r="B6883" s="467">
        <v>14</v>
      </c>
      <c r="C6883" s="467">
        <v>17</v>
      </c>
      <c r="D6883" s="471">
        <v>144</v>
      </c>
      <c r="E6883" s="471">
        <v>45.840698398193936</v>
      </c>
      <c r="F6883" s="467">
        <f>'2019 Actual plus Potential'!E6882</f>
        <v>0</v>
      </c>
    </row>
    <row r="6884" spans="1:6">
      <c r="A6884" s="467">
        <v>10</v>
      </c>
      <c r="B6884" s="467">
        <v>14</v>
      </c>
      <c r="C6884" s="467">
        <v>18</v>
      </c>
      <c r="D6884" s="471">
        <v>137.43221923405923</v>
      </c>
      <c r="E6884" s="471">
        <v>34.858674801118042</v>
      </c>
      <c r="F6884" s="467">
        <f>'2019 Actual plus Potential'!E6883</f>
        <v>0</v>
      </c>
    </row>
    <row r="6885" spans="1:6">
      <c r="A6885" s="467">
        <v>10</v>
      </c>
      <c r="B6885" s="467">
        <v>14</v>
      </c>
      <c r="C6885" s="467">
        <v>19</v>
      </c>
      <c r="D6885" s="471">
        <v>141.97038093052416</v>
      </c>
      <c r="E6885" s="471">
        <v>42.462938024080842</v>
      </c>
      <c r="F6885" s="467">
        <f>'2019 Actual plus Potential'!E6884</f>
        <v>0</v>
      </c>
    </row>
    <row r="6886" spans="1:6">
      <c r="A6886" s="467">
        <v>10</v>
      </c>
      <c r="B6886" s="467">
        <v>14</v>
      </c>
      <c r="C6886" s="467">
        <v>20</v>
      </c>
      <c r="D6886" s="471">
        <v>134.45797145618403</v>
      </c>
      <c r="E6886" s="471">
        <v>30.259038163835736</v>
      </c>
      <c r="F6886" s="467">
        <f>'2019 Actual plus Potential'!E6885</f>
        <v>0</v>
      </c>
    </row>
    <row r="6887" spans="1:6">
      <c r="A6887" s="467">
        <v>10</v>
      </c>
      <c r="B6887" s="467">
        <v>14</v>
      </c>
      <c r="C6887" s="467">
        <v>21</v>
      </c>
      <c r="D6887" s="471">
        <v>115.06140788988482</v>
      </c>
      <c r="E6887" s="471">
        <v>10.303811868415394</v>
      </c>
      <c r="F6887" s="467">
        <f>'2019 Actual plus Potential'!E6886</f>
        <v>0</v>
      </c>
    </row>
    <row r="6888" spans="1:6">
      <c r="A6888" s="467">
        <v>10</v>
      </c>
      <c r="B6888" s="467">
        <v>14</v>
      </c>
      <c r="C6888" s="467">
        <v>22</v>
      </c>
      <c r="D6888" s="471">
        <v>115.6136718464145</v>
      </c>
      <c r="E6888" s="471">
        <v>14.85729568909912</v>
      </c>
      <c r="F6888" s="467">
        <f>'2019 Actual plus Potential'!E6887</f>
        <v>1</v>
      </c>
    </row>
    <row r="6889" spans="1:6">
      <c r="A6889" s="467">
        <v>10</v>
      </c>
      <c r="B6889" s="467">
        <v>14</v>
      </c>
      <c r="C6889" s="467">
        <v>23</v>
      </c>
      <c r="D6889" s="471">
        <v>119.77940739924641</v>
      </c>
      <c r="E6889" s="471">
        <v>14.610104332401633</v>
      </c>
      <c r="F6889" s="467">
        <f>'2019 Actual plus Potential'!E6888</f>
        <v>3</v>
      </c>
    </row>
    <row r="6890" spans="1:6">
      <c r="A6890" s="467">
        <v>10</v>
      </c>
      <c r="B6890" s="467">
        <v>14</v>
      </c>
      <c r="C6890" s="467">
        <v>24</v>
      </c>
      <c r="D6890" s="471">
        <v>122.25795026685621</v>
      </c>
      <c r="E6890" s="471">
        <v>4.1177699419479685</v>
      </c>
      <c r="F6890" s="467">
        <f>'2019 Actual plus Potential'!E6889</f>
        <v>5</v>
      </c>
    </row>
    <row r="6891" spans="1:6">
      <c r="A6891" s="467">
        <v>10</v>
      </c>
      <c r="B6891" s="467">
        <v>15</v>
      </c>
      <c r="C6891" s="467">
        <v>1</v>
      </c>
      <c r="D6891" s="471">
        <v>129.25269231546528</v>
      </c>
      <c r="E6891" s="471">
        <v>1.4534225972909054</v>
      </c>
      <c r="F6891" s="467">
        <f>'2019 Actual plus Potential'!E6890</f>
        <v>8</v>
      </c>
    </row>
    <row r="6892" spans="1:6">
      <c r="A6892" s="467">
        <v>10</v>
      </c>
      <c r="B6892" s="467">
        <v>15</v>
      </c>
      <c r="C6892" s="467">
        <v>2</v>
      </c>
      <c r="D6892" s="471">
        <v>123.18335480089119</v>
      </c>
      <c r="E6892" s="471">
        <v>9.3346027198451953</v>
      </c>
      <c r="F6892" s="467">
        <f>'2019 Actual plus Potential'!E6891</f>
        <v>21</v>
      </c>
    </row>
    <row r="6893" spans="1:6">
      <c r="A6893" s="467">
        <v>10</v>
      </c>
      <c r="B6893" s="467">
        <v>15</v>
      </c>
      <c r="C6893" s="467">
        <v>3</v>
      </c>
      <c r="D6893" s="471">
        <v>106.68300841796939</v>
      </c>
      <c r="E6893" s="471">
        <v>36.164251935067732</v>
      </c>
      <c r="F6893" s="467">
        <f>'2019 Actual plus Potential'!E6892</f>
        <v>27</v>
      </c>
    </row>
    <row r="6894" spans="1:6">
      <c r="A6894" s="467">
        <v>10</v>
      </c>
      <c r="B6894" s="467">
        <v>15</v>
      </c>
      <c r="C6894" s="467">
        <v>4</v>
      </c>
      <c r="D6894" s="471">
        <v>91.105079992345878</v>
      </c>
      <c r="E6894" s="471">
        <v>25.902681627606967</v>
      </c>
      <c r="F6894" s="467">
        <f>'2019 Actual plus Potential'!E6893</f>
        <v>30</v>
      </c>
    </row>
    <row r="6895" spans="1:6">
      <c r="A6895" s="467">
        <v>10</v>
      </c>
      <c r="B6895" s="467">
        <v>15</v>
      </c>
      <c r="C6895" s="467">
        <v>5</v>
      </c>
      <c r="D6895" s="471">
        <v>101.5167834883795</v>
      </c>
      <c r="E6895" s="471">
        <v>9.1445156955493445</v>
      </c>
      <c r="F6895" s="467">
        <f>'2019 Actual plus Potential'!E6894</f>
        <v>41</v>
      </c>
    </row>
    <row r="6896" spans="1:6">
      <c r="A6896" s="467">
        <v>10</v>
      </c>
      <c r="B6896" s="467">
        <v>15</v>
      </c>
      <c r="C6896" s="467">
        <v>6</v>
      </c>
      <c r="D6896" s="471">
        <v>79.91849671310068</v>
      </c>
      <c r="E6896" s="471">
        <v>23.192181466351322</v>
      </c>
      <c r="F6896" s="467">
        <f>'2019 Actual plus Potential'!E6895</f>
        <v>68</v>
      </c>
    </row>
    <row r="6897" spans="1:6">
      <c r="A6897" s="467">
        <v>10</v>
      </c>
      <c r="B6897" s="467">
        <v>15</v>
      </c>
      <c r="C6897" s="467">
        <v>7</v>
      </c>
      <c r="D6897" s="471">
        <v>32.042536620280835</v>
      </c>
      <c r="E6897" s="471">
        <v>24.841949096968396</v>
      </c>
      <c r="F6897" s="467">
        <f>'2019 Actual plus Potential'!E6896</f>
        <v>72</v>
      </c>
    </row>
    <row r="6898" spans="1:6">
      <c r="A6898" s="467">
        <v>10</v>
      </c>
      <c r="B6898" s="467">
        <v>15</v>
      </c>
      <c r="C6898" s="467">
        <v>8</v>
      </c>
      <c r="D6898" s="471">
        <v>12.79981179904355</v>
      </c>
      <c r="E6898" s="471">
        <v>10.95855606321221</v>
      </c>
      <c r="F6898" s="467">
        <f>'2019 Actual plus Potential'!E6897</f>
        <v>68</v>
      </c>
    </row>
    <row r="6899" spans="1:6">
      <c r="A6899" s="467">
        <v>10</v>
      </c>
      <c r="B6899" s="467">
        <v>15</v>
      </c>
      <c r="C6899" s="467">
        <v>9</v>
      </c>
      <c r="D6899" s="471">
        <v>14.12729537542911</v>
      </c>
      <c r="E6899" s="471">
        <v>11.752540958933563</v>
      </c>
      <c r="F6899" s="467">
        <f>'2019 Actual plus Potential'!E6898</f>
        <v>70</v>
      </c>
    </row>
    <row r="6900" spans="1:6">
      <c r="A6900" s="467">
        <v>10</v>
      </c>
      <c r="B6900" s="467">
        <v>15</v>
      </c>
      <c r="C6900" s="467">
        <v>10</v>
      </c>
      <c r="D6900" s="471">
        <v>17.572332029722435</v>
      </c>
      <c r="E6900" s="471">
        <v>20.969806009460331</v>
      </c>
      <c r="F6900" s="467">
        <f>'2019 Actual plus Potential'!E6899</f>
        <v>55</v>
      </c>
    </row>
    <row r="6901" spans="1:6">
      <c r="A6901" s="467">
        <v>10</v>
      </c>
      <c r="B6901" s="467">
        <v>15</v>
      </c>
      <c r="C6901" s="467">
        <v>11</v>
      </c>
      <c r="D6901" s="471">
        <v>9.1564014842771808</v>
      </c>
      <c r="E6901" s="471">
        <v>23.272753332616638</v>
      </c>
      <c r="F6901" s="467">
        <f>'2019 Actual plus Potential'!E6900</f>
        <v>44</v>
      </c>
    </row>
    <row r="6902" spans="1:6">
      <c r="A6902" s="467">
        <v>10</v>
      </c>
      <c r="B6902" s="467">
        <v>15</v>
      </c>
      <c r="C6902" s="467">
        <v>12</v>
      </c>
      <c r="D6902" s="471">
        <v>4.9854496998149713</v>
      </c>
      <c r="E6902" s="471">
        <v>26.709964792517738</v>
      </c>
      <c r="F6902" s="467">
        <f>'2019 Actual plus Potential'!E6901</f>
        <v>40</v>
      </c>
    </row>
    <row r="6903" spans="1:6">
      <c r="A6903" s="467">
        <v>10</v>
      </c>
      <c r="B6903" s="467">
        <v>15</v>
      </c>
      <c r="C6903" s="467">
        <v>13</v>
      </c>
      <c r="D6903" s="471">
        <v>18.449930258920443</v>
      </c>
      <c r="E6903" s="471">
        <v>26.744383842184476</v>
      </c>
      <c r="F6903" s="467">
        <f>'2019 Actual plus Potential'!E6902</f>
        <v>26</v>
      </c>
    </row>
    <row r="6904" spans="1:6">
      <c r="A6904" s="467">
        <v>10</v>
      </c>
      <c r="B6904" s="467">
        <v>15</v>
      </c>
      <c r="C6904" s="467">
        <v>14</v>
      </c>
      <c r="D6904" s="471">
        <v>59.610419272286983</v>
      </c>
      <c r="E6904" s="471">
        <v>20.076475220382715</v>
      </c>
      <c r="F6904" s="467">
        <f>'2019 Actual plus Potential'!E6903</f>
        <v>16</v>
      </c>
    </row>
    <row r="6905" spans="1:6">
      <c r="A6905" s="467">
        <v>10</v>
      </c>
      <c r="B6905" s="467">
        <v>15</v>
      </c>
      <c r="C6905" s="467">
        <v>15</v>
      </c>
      <c r="D6905" s="471">
        <v>89.108798354159049</v>
      </c>
      <c r="E6905" s="471">
        <v>18.36569200172006</v>
      </c>
      <c r="F6905" s="467">
        <f>'2019 Actual plus Potential'!E6904</f>
        <v>19</v>
      </c>
    </row>
    <row r="6906" spans="1:6">
      <c r="A6906" s="467">
        <v>10</v>
      </c>
      <c r="B6906" s="467">
        <v>15</v>
      </c>
      <c r="C6906" s="467">
        <v>16</v>
      </c>
      <c r="D6906" s="471">
        <v>58.905900806307173</v>
      </c>
      <c r="E6906" s="471">
        <v>12.938433670178457</v>
      </c>
      <c r="F6906" s="467">
        <f>'2019 Actual plus Potential'!E6905</f>
        <v>22</v>
      </c>
    </row>
    <row r="6907" spans="1:6">
      <c r="A6907" s="467">
        <v>10</v>
      </c>
      <c r="B6907" s="467">
        <v>15</v>
      </c>
      <c r="C6907" s="467">
        <v>17</v>
      </c>
      <c r="D6907" s="471">
        <v>69.039453732769616</v>
      </c>
      <c r="E6907" s="471">
        <v>10.418020533218662</v>
      </c>
      <c r="F6907" s="467">
        <f>'2019 Actual plus Potential'!E6906</f>
        <v>29</v>
      </c>
    </row>
    <row r="6908" spans="1:6">
      <c r="A6908" s="467">
        <v>10</v>
      </c>
      <c r="B6908" s="467">
        <v>15</v>
      </c>
      <c r="C6908" s="467">
        <v>18</v>
      </c>
      <c r="D6908" s="471">
        <v>86.603137456928579</v>
      </c>
      <c r="E6908" s="471">
        <v>4.3313245001075042</v>
      </c>
      <c r="F6908" s="467">
        <f>'2019 Actual plus Potential'!E6907</f>
        <v>31</v>
      </c>
    </row>
    <row r="6909" spans="1:6">
      <c r="A6909" s="467">
        <v>10</v>
      </c>
      <c r="B6909" s="467">
        <v>15</v>
      </c>
      <c r="C6909" s="467">
        <v>19</v>
      </c>
      <c r="D6909" s="471">
        <v>79.341325299732333</v>
      </c>
      <c r="E6909" s="471">
        <v>1.7835325736400773</v>
      </c>
      <c r="F6909" s="467">
        <f>'2019 Actual plus Potential'!E6908</f>
        <v>28</v>
      </c>
    </row>
    <row r="6910" spans="1:6">
      <c r="A6910" s="467">
        <v>10</v>
      </c>
      <c r="B6910" s="467">
        <v>15</v>
      </c>
      <c r="C6910" s="467">
        <v>20</v>
      </c>
      <c r="D6910" s="471">
        <v>90.304602245582842</v>
      </c>
      <c r="E6910" s="471">
        <v>3.227568157385508</v>
      </c>
      <c r="F6910" s="467">
        <f>'2019 Actual plus Potential'!E6909</f>
        <v>12</v>
      </c>
    </row>
    <row r="6911" spans="1:6">
      <c r="A6911" s="467">
        <v>10</v>
      </c>
      <c r="B6911" s="467">
        <v>15</v>
      </c>
      <c r="C6911" s="467">
        <v>21</v>
      </c>
      <c r="D6911" s="471">
        <v>117.6571426938777</v>
      </c>
      <c r="E6911" s="471">
        <v>14.015593474521609</v>
      </c>
      <c r="F6911" s="467">
        <f>'2019 Actual plus Potential'!E6910</f>
        <v>6</v>
      </c>
    </row>
    <row r="6912" spans="1:6">
      <c r="A6912" s="467">
        <v>10</v>
      </c>
      <c r="B6912" s="467">
        <v>15</v>
      </c>
      <c r="C6912" s="467">
        <v>22</v>
      </c>
      <c r="D6912" s="471">
        <v>125.30330962100265</v>
      </c>
      <c r="E6912" s="471">
        <v>34.58488690604171</v>
      </c>
      <c r="F6912" s="467">
        <f>'2019 Actual plus Potential'!E6911</f>
        <v>8</v>
      </c>
    </row>
    <row r="6913" spans="1:6">
      <c r="A6913" s="467">
        <v>10</v>
      </c>
      <c r="B6913" s="467">
        <v>15</v>
      </c>
      <c r="C6913" s="467">
        <v>23</v>
      </c>
      <c r="D6913" s="471">
        <v>129.27471554479234</v>
      </c>
      <c r="E6913" s="471">
        <v>77.377934906471722</v>
      </c>
      <c r="F6913" s="467">
        <f>'2019 Actual plus Potential'!E6912</f>
        <v>28</v>
      </c>
    </row>
    <row r="6914" spans="1:6">
      <c r="A6914" s="467">
        <v>10</v>
      </c>
      <c r="B6914" s="467">
        <v>15</v>
      </c>
      <c r="C6914" s="467">
        <v>24</v>
      </c>
      <c r="D6914" s="471">
        <v>132.77124176247511</v>
      </c>
      <c r="E6914" s="471">
        <v>83.372325306385733</v>
      </c>
      <c r="F6914" s="467">
        <f>'2019 Actual plus Potential'!E6913</f>
        <v>15</v>
      </c>
    </row>
    <row r="6915" spans="1:6">
      <c r="A6915" s="467">
        <v>10</v>
      </c>
      <c r="B6915" s="467">
        <v>16</v>
      </c>
      <c r="C6915" s="467">
        <v>1</v>
      </c>
      <c r="D6915" s="471">
        <v>135.08259829929392</v>
      </c>
      <c r="E6915" s="471">
        <v>72.380914695764346</v>
      </c>
      <c r="F6915" s="467">
        <f>'2019 Actual plus Potential'!E6914</f>
        <v>8</v>
      </c>
    </row>
    <row r="6916" spans="1:6">
      <c r="A6916" s="467">
        <v>10</v>
      </c>
      <c r="B6916" s="467">
        <v>16</v>
      </c>
      <c r="C6916" s="467">
        <v>2</v>
      </c>
      <c r="D6916" s="471">
        <v>138.06828292202005</v>
      </c>
      <c r="E6916" s="471">
        <v>75.995697161900665</v>
      </c>
      <c r="F6916" s="467">
        <f>'2019 Actual plus Potential'!E6915</f>
        <v>3</v>
      </c>
    </row>
    <row r="6917" spans="1:6">
      <c r="A6917" s="467">
        <v>10</v>
      </c>
      <c r="B6917" s="467">
        <v>16</v>
      </c>
      <c r="C6917" s="467">
        <v>3</v>
      </c>
      <c r="D6917" s="471">
        <v>136.96697326232444</v>
      </c>
      <c r="E6917" s="471">
        <v>82.073788432595137</v>
      </c>
      <c r="F6917" s="467">
        <f>'2019 Actual plus Potential'!E6916</f>
        <v>17</v>
      </c>
    </row>
    <row r="6918" spans="1:6">
      <c r="A6918" s="467">
        <v>10</v>
      </c>
      <c r="B6918" s="467">
        <v>16</v>
      </c>
      <c r="C6918" s="467">
        <v>4</v>
      </c>
      <c r="D6918" s="471">
        <v>135.20679473491282</v>
      </c>
      <c r="E6918" s="471">
        <v>91.534333584175442</v>
      </c>
      <c r="F6918" s="467">
        <f>'2019 Actual plus Potential'!E6917</f>
        <v>36</v>
      </c>
    </row>
    <row r="6919" spans="1:6">
      <c r="A6919" s="467">
        <v>10</v>
      </c>
      <c r="B6919" s="467">
        <v>16</v>
      </c>
      <c r="C6919" s="467">
        <v>5</v>
      </c>
      <c r="D6919" s="471">
        <v>139.04507823273792</v>
      </c>
      <c r="E6919" s="471">
        <v>80.711889217372601</v>
      </c>
      <c r="F6919" s="467">
        <f>'2019 Actual plus Potential'!E6918</f>
        <v>54</v>
      </c>
    </row>
    <row r="6920" spans="1:6">
      <c r="A6920" s="467">
        <v>10</v>
      </c>
      <c r="B6920" s="467">
        <v>16</v>
      </c>
      <c r="C6920" s="467">
        <v>6</v>
      </c>
      <c r="D6920" s="471">
        <v>137.45692165973708</v>
      </c>
      <c r="E6920" s="471">
        <v>86.035890399913981</v>
      </c>
      <c r="F6920" s="467">
        <f>'2019 Actual plus Potential'!E6919</f>
        <v>32</v>
      </c>
    </row>
    <row r="6921" spans="1:6">
      <c r="A6921" s="467">
        <v>10</v>
      </c>
      <c r="B6921" s="467">
        <v>16</v>
      </c>
      <c r="C6921" s="467">
        <v>7</v>
      </c>
      <c r="D6921" s="471">
        <v>139.44483674923083</v>
      </c>
      <c r="E6921" s="471">
        <v>93.338204687164051</v>
      </c>
      <c r="F6921" s="467">
        <f>'2019 Actual plus Potential'!E6920</f>
        <v>32</v>
      </c>
    </row>
    <row r="6922" spans="1:6">
      <c r="A6922" s="467">
        <v>10</v>
      </c>
      <c r="B6922" s="467">
        <v>16</v>
      </c>
      <c r="C6922" s="467">
        <v>8</v>
      </c>
      <c r="D6922" s="471">
        <v>130.18788390750177</v>
      </c>
      <c r="E6922" s="471">
        <v>82.669081541603958</v>
      </c>
      <c r="F6922" s="467">
        <f>'2019 Actual plus Potential'!E6921</f>
        <v>26</v>
      </c>
    </row>
    <row r="6923" spans="1:6">
      <c r="A6923" s="467">
        <v>10</v>
      </c>
      <c r="B6923" s="467">
        <v>16</v>
      </c>
      <c r="C6923" s="467">
        <v>9</v>
      </c>
      <c r="D6923" s="471">
        <v>86.881237165059048</v>
      </c>
      <c r="E6923" s="471">
        <v>51.160788325091374</v>
      </c>
      <c r="F6923" s="467">
        <f>'2019 Actual plus Potential'!E6922</f>
        <v>48</v>
      </c>
    </row>
    <row r="6924" spans="1:6">
      <c r="A6924" s="467">
        <v>10</v>
      </c>
      <c r="B6924" s="467">
        <v>16</v>
      </c>
      <c r="C6924" s="467">
        <v>10</v>
      </c>
      <c r="D6924" s="471">
        <v>76.865561871051071</v>
      </c>
      <c r="E6924" s="471">
        <v>29.242111696409374</v>
      </c>
      <c r="F6924" s="467">
        <f>'2019 Actual plus Potential'!E6923</f>
        <v>59</v>
      </c>
    </row>
    <row r="6925" spans="1:6">
      <c r="A6925" s="467">
        <v>10</v>
      </c>
      <c r="B6925" s="467">
        <v>16</v>
      </c>
      <c r="C6925" s="467">
        <v>11</v>
      </c>
      <c r="D6925" s="471">
        <v>118.49102384614645</v>
      </c>
      <c r="E6925" s="471">
        <v>24.978060793377772</v>
      </c>
      <c r="F6925" s="467">
        <f>'2019 Actual plus Potential'!E6924</f>
        <v>41</v>
      </c>
    </row>
    <row r="6926" spans="1:6">
      <c r="A6926" s="467">
        <v>10</v>
      </c>
      <c r="B6926" s="467">
        <v>16</v>
      </c>
      <c r="C6926" s="467">
        <v>12</v>
      </c>
      <c r="D6926" s="471">
        <v>117.35337594958419</v>
      </c>
      <c r="E6926" s="471">
        <v>22.283205654697916</v>
      </c>
      <c r="F6926" s="467">
        <f>'2019 Actual plus Potential'!E6925</f>
        <v>35</v>
      </c>
    </row>
    <row r="6927" spans="1:6">
      <c r="A6927" s="467">
        <v>10</v>
      </c>
      <c r="B6927" s="467">
        <v>16</v>
      </c>
      <c r="C6927" s="467">
        <v>13</v>
      </c>
      <c r="D6927" s="471">
        <v>112.29894276778029</v>
      </c>
      <c r="E6927" s="471">
        <v>21.249069662438188</v>
      </c>
      <c r="F6927" s="467">
        <f>'2019 Actual plus Potential'!E6926</f>
        <v>33</v>
      </c>
    </row>
    <row r="6928" spans="1:6">
      <c r="A6928" s="467">
        <v>10</v>
      </c>
      <c r="B6928" s="467">
        <v>16</v>
      </c>
      <c r="C6928" s="467">
        <v>14</v>
      </c>
      <c r="D6928" s="471">
        <v>85.462826999054911</v>
      </c>
      <c r="E6928" s="471">
        <v>12.231278649752742</v>
      </c>
      <c r="F6928" s="467">
        <f>'2019 Actual plus Potential'!E6927</f>
        <v>30</v>
      </c>
    </row>
    <row r="6929" spans="1:6">
      <c r="A6929" s="467">
        <v>10</v>
      </c>
      <c r="B6929" s="467">
        <v>16</v>
      </c>
      <c r="C6929" s="467">
        <v>15</v>
      </c>
      <c r="D6929" s="471">
        <v>34.455655904038423</v>
      </c>
      <c r="E6929" s="471">
        <v>12.5848561599656</v>
      </c>
      <c r="F6929" s="467">
        <f>'2019 Actual plus Potential'!E6928</f>
        <v>24</v>
      </c>
    </row>
    <row r="6930" spans="1:6">
      <c r="A6930" s="467">
        <v>10</v>
      </c>
      <c r="B6930" s="467">
        <v>16</v>
      </c>
      <c r="C6930" s="467">
        <v>16</v>
      </c>
      <c r="D6930" s="471">
        <v>1.3593435538700005</v>
      </c>
      <c r="E6930" s="471">
        <v>21.816983981939369</v>
      </c>
      <c r="F6930" s="467">
        <f>'2019 Actual plus Potential'!E6929</f>
        <v>20</v>
      </c>
    </row>
    <row r="6931" spans="1:6">
      <c r="A6931" s="467">
        <v>10</v>
      </c>
      <c r="B6931" s="467">
        <v>16</v>
      </c>
      <c r="C6931" s="467">
        <v>17</v>
      </c>
      <c r="D6931" s="471">
        <v>2.5180416579369442</v>
      </c>
      <c r="E6931" s="471">
        <v>36.394233766931841</v>
      </c>
      <c r="F6931" s="467">
        <f>'2019 Actual plus Potential'!E6930</f>
        <v>10</v>
      </c>
    </row>
    <row r="6932" spans="1:6">
      <c r="A6932" s="467">
        <v>10</v>
      </c>
      <c r="B6932" s="467">
        <v>16</v>
      </c>
      <c r="C6932" s="467">
        <v>18</v>
      </c>
      <c r="D6932" s="471">
        <v>3.4332688432307405E-2</v>
      </c>
      <c r="E6932" s="471">
        <v>60.75588067082348</v>
      </c>
      <c r="F6932" s="467">
        <f>'2019 Actual plus Potential'!E6931</f>
        <v>19</v>
      </c>
    </row>
    <row r="6933" spans="1:6">
      <c r="A6933" s="467">
        <v>10</v>
      </c>
      <c r="B6933" s="467">
        <v>16</v>
      </c>
      <c r="C6933" s="467">
        <v>19</v>
      </c>
      <c r="D6933" s="471">
        <v>2.8921345985054998</v>
      </c>
      <c r="E6933" s="471">
        <v>75.819690657923019</v>
      </c>
      <c r="F6933" s="467">
        <f>'2019 Actual plus Potential'!E6932</f>
        <v>5</v>
      </c>
    </row>
    <row r="6934" spans="1:6">
      <c r="A6934" s="467">
        <v>10</v>
      </c>
      <c r="B6934" s="467">
        <v>16</v>
      </c>
      <c r="C6934" s="467">
        <v>20</v>
      </c>
      <c r="D6934" s="471">
        <v>21.861385659052448</v>
      </c>
      <c r="E6934" s="471">
        <v>83.819772952053341</v>
      </c>
      <c r="F6934" s="467">
        <f>'2019 Actual plus Potential'!E6933</f>
        <v>0</v>
      </c>
    </row>
    <row r="6935" spans="1:6">
      <c r="A6935" s="467">
        <v>10</v>
      </c>
      <c r="B6935" s="467">
        <v>16</v>
      </c>
      <c r="C6935" s="467">
        <v>21</v>
      </c>
      <c r="D6935" s="471">
        <v>28.893357319483233</v>
      </c>
      <c r="E6935" s="471">
        <v>69.867541818963659</v>
      </c>
      <c r="F6935" s="467">
        <f>'2019 Actual plus Potential'!E6934</f>
        <v>2</v>
      </c>
    </row>
    <row r="6936" spans="1:6">
      <c r="A6936" s="467">
        <v>10</v>
      </c>
      <c r="B6936" s="467">
        <v>16</v>
      </c>
      <c r="C6936" s="467">
        <v>22</v>
      </c>
      <c r="D6936" s="471">
        <v>88.297584055886816</v>
      </c>
      <c r="E6936" s="471">
        <v>68.602641743711033</v>
      </c>
      <c r="F6936" s="467">
        <f>'2019 Actual plus Potential'!E6935</f>
        <v>2</v>
      </c>
    </row>
    <row r="6937" spans="1:6">
      <c r="A6937" s="467">
        <v>10</v>
      </c>
      <c r="B6937" s="467">
        <v>16</v>
      </c>
      <c r="C6937" s="467">
        <v>23</v>
      </c>
      <c r="D6937" s="471">
        <v>110.49959062044213</v>
      </c>
      <c r="E6937" s="471">
        <v>76.049672489787142</v>
      </c>
      <c r="F6937" s="467">
        <f>'2019 Actual plus Potential'!E6936</f>
        <v>1</v>
      </c>
    </row>
    <row r="6938" spans="1:6">
      <c r="A6938" s="467">
        <v>10</v>
      </c>
      <c r="B6938" s="467">
        <v>16</v>
      </c>
      <c r="C6938" s="467">
        <v>24</v>
      </c>
      <c r="D6938" s="471">
        <v>110.35410861162791</v>
      </c>
      <c r="E6938" s="471">
        <v>85.241905504192658</v>
      </c>
      <c r="F6938" s="467">
        <f>'2019 Actual plus Potential'!E6937</f>
        <v>2</v>
      </c>
    </row>
    <row r="6939" spans="1:6">
      <c r="A6939" s="467">
        <v>10</v>
      </c>
      <c r="B6939" s="467">
        <v>17</v>
      </c>
      <c r="C6939" s="467">
        <v>1</v>
      </c>
      <c r="D6939" s="471">
        <v>107.02935692266416</v>
      </c>
      <c r="E6939" s="471">
        <v>75.006149483981929</v>
      </c>
      <c r="F6939" s="467">
        <f>'2019 Actual plus Potential'!E6938</f>
        <v>39</v>
      </c>
    </row>
    <row r="6940" spans="1:6">
      <c r="A6940" s="467">
        <v>10</v>
      </c>
      <c r="B6940" s="467">
        <v>17</v>
      </c>
      <c r="C6940" s="467">
        <v>2</v>
      </c>
      <c r="D6940" s="471">
        <v>129.82875735499076</v>
      </c>
      <c r="E6940" s="471">
        <v>80.734574500107513</v>
      </c>
      <c r="F6940" s="467">
        <f>'2019 Actual plus Potential'!E6939</f>
        <v>79</v>
      </c>
    </row>
    <row r="6941" spans="1:6">
      <c r="A6941" s="467">
        <v>10</v>
      </c>
      <c r="B6941" s="467">
        <v>17</v>
      </c>
      <c r="C6941" s="467">
        <v>3</v>
      </c>
      <c r="D6941" s="471">
        <v>133.33257557941582</v>
      </c>
      <c r="E6941" s="471">
        <v>75.119575897656418</v>
      </c>
      <c r="F6941" s="467">
        <f>'2019 Actual plus Potential'!E6940</f>
        <v>62</v>
      </c>
    </row>
    <row r="6942" spans="1:6">
      <c r="A6942" s="467">
        <v>10</v>
      </c>
      <c r="B6942" s="467">
        <v>17</v>
      </c>
      <c r="C6942" s="467">
        <v>4</v>
      </c>
      <c r="D6942" s="471">
        <v>141.50165355360284</v>
      </c>
      <c r="E6942" s="471">
        <v>79.592487852074825</v>
      </c>
      <c r="F6942" s="467">
        <f>'2019 Actual plus Potential'!E6941</f>
        <v>73</v>
      </c>
    </row>
    <row r="6943" spans="1:6">
      <c r="A6943" s="467">
        <v>10</v>
      </c>
      <c r="B6943" s="467">
        <v>17</v>
      </c>
      <c r="C6943" s="467">
        <v>5</v>
      </c>
      <c r="D6943" s="471">
        <v>140.91016863742237</v>
      </c>
      <c r="E6943" s="471">
        <v>90.082475489142112</v>
      </c>
      <c r="F6943" s="467">
        <f>'2019 Actual plus Potential'!E6942</f>
        <v>63</v>
      </c>
    </row>
    <row r="6944" spans="1:6">
      <c r="A6944" s="467">
        <v>10</v>
      </c>
      <c r="B6944" s="467">
        <v>17</v>
      </c>
      <c r="C6944" s="467">
        <v>6</v>
      </c>
      <c r="D6944" s="471">
        <v>141.5710328850264</v>
      </c>
      <c r="E6944" s="471">
        <v>85.893520694474304</v>
      </c>
      <c r="F6944" s="467">
        <f>'2019 Actual plus Potential'!E6943</f>
        <v>40</v>
      </c>
    </row>
    <row r="6945" spans="1:6">
      <c r="A6945" s="467">
        <v>10</v>
      </c>
      <c r="B6945" s="467">
        <v>17</v>
      </c>
      <c r="C6945" s="467">
        <v>7</v>
      </c>
      <c r="D6945" s="471">
        <v>139.74274985698074</v>
      </c>
      <c r="E6945" s="471">
        <v>88.241838583100417</v>
      </c>
      <c r="F6945" s="467">
        <f>'2019 Actual plus Potential'!E6944</f>
        <v>68</v>
      </c>
    </row>
    <row r="6946" spans="1:6">
      <c r="A6946" s="467">
        <v>10</v>
      </c>
      <c r="B6946" s="467">
        <v>17</v>
      </c>
      <c r="C6946" s="467">
        <v>8</v>
      </c>
      <c r="D6946" s="471">
        <v>136.13960560192947</v>
      </c>
      <c r="E6946" s="471">
        <v>56.33068603526123</v>
      </c>
      <c r="F6946" s="467">
        <f>'2019 Actual plus Potential'!E6945</f>
        <v>76</v>
      </c>
    </row>
    <row r="6947" spans="1:6">
      <c r="A6947" s="467">
        <v>10</v>
      </c>
      <c r="B6947" s="467">
        <v>17</v>
      </c>
      <c r="C6947" s="467">
        <v>9</v>
      </c>
      <c r="D6947" s="471">
        <v>139.8832277574119</v>
      </c>
      <c r="E6947" s="471">
        <v>35.267009890346166</v>
      </c>
      <c r="F6947" s="467">
        <f>'2019 Actual plus Potential'!E6946</f>
        <v>95</v>
      </c>
    </row>
    <row r="6948" spans="1:6">
      <c r="A6948" s="467">
        <v>10</v>
      </c>
      <c r="B6948" s="467">
        <v>17</v>
      </c>
      <c r="C6948" s="467">
        <v>10</v>
      </c>
      <c r="D6948" s="471">
        <v>137.53884300217288</v>
      </c>
      <c r="E6948" s="471">
        <v>50.082064018490648</v>
      </c>
      <c r="F6948" s="467">
        <f>'2019 Actual plus Potential'!E6947</f>
        <v>103</v>
      </c>
    </row>
    <row r="6949" spans="1:6">
      <c r="A6949" s="467">
        <v>10</v>
      </c>
      <c r="B6949" s="467">
        <v>17</v>
      </c>
      <c r="C6949" s="467">
        <v>11</v>
      </c>
      <c r="D6949" s="471">
        <v>139.98978783114006</v>
      </c>
      <c r="E6949" s="471">
        <v>54.02773871210492</v>
      </c>
      <c r="F6949" s="467">
        <f>'2019 Actual plus Potential'!E6948</f>
        <v>101</v>
      </c>
    </row>
    <row r="6950" spans="1:6">
      <c r="A6950" s="467">
        <v>10</v>
      </c>
      <c r="B6950" s="467">
        <v>17</v>
      </c>
      <c r="C6950" s="467">
        <v>12</v>
      </c>
      <c r="D6950" s="471">
        <v>141.31900129306055</v>
      </c>
      <c r="E6950" s="471">
        <v>55.197986400774028</v>
      </c>
      <c r="F6950" s="467">
        <f>'2019 Actual plus Potential'!E6949</f>
        <v>101</v>
      </c>
    </row>
    <row r="6951" spans="1:6">
      <c r="A6951" s="467">
        <v>10</v>
      </c>
      <c r="B6951" s="467">
        <v>17</v>
      </c>
      <c r="C6951" s="467">
        <v>13</v>
      </c>
      <c r="D6951" s="471">
        <v>141.52283243873808</v>
      </c>
      <c r="E6951" s="471">
        <v>57.684762739195875</v>
      </c>
      <c r="F6951" s="467">
        <f>'2019 Actual plus Potential'!E6950</f>
        <v>101</v>
      </c>
    </row>
    <row r="6952" spans="1:6">
      <c r="A6952" s="467">
        <v>10</v>
      </c>
      <c r="B6952" s="467">
        <v>17</v>
      </c>
      <c r="C6952" s="467">
        <v>14</v>
      </c>
      <c r="D6952" s="471">
        <v>140.91401011833761</v>
      </c>
      <c r="E6952" s="471">
        <v>58.213564502257576</v>
      </c>
      <c r="F6952" s="467">
        <f>'2019 Actual plus Potential'!E6951</f>
        <v>102</v>
      </c>
    </row>
    <row r="6953" spans="1:6">
      <c r="A6953" s="467">
        <v>10</v>
      </c>
      <c r="B6953" s="467">
        <v>17</v>
      </c>
      <c r="C6953" s="467">
        <v>15</v>
      </c>
      <c r="D6953" s="471">
        <v>140.22768272489708</v>
      </c>
      <c r="E6953" s="471">
        <v>65.129446731885608</v>
      </c>
      <c r="F6953" s="467">
        <f>'2019 Actual plus Potential'!E6952</f>
        <v>102</v>
      </c>
    </row>
    <row r="6954" spans="1:6">
      <c r="A6954" s="467">
        <v>10</v>
      </c>
      <c r="B6954" s="467">
        <v>17</v>
      </c>
      <c r="C6954" s="467">
        <v>16</v>
      </c>
      <c r="D6954" s="471">
        <v>139.41799399226383</v>
      </c>
      <c r="E6954" s="471">
        <v>53.256439099118467</v>
      </c>
      <c r="F6954" s="467">
        <f>'2019 Actual plus Potential'!E6953</f>
        <v>100</v>
      </c>
    </row>
    <row r="6955" spans="1:6">
      <c r="A6955" s="467">
        <v>10</v>
      </c>
      <c r="B6955" s="467">
        <v>17</v>
      </c>
      <c r="C6955" s="467">
        <v>17</v>
      </c>
      <c r="D6955" s="471">
        <v>135.99526890553992</v>
      </c>
      <c r="E6955" s="471">
        <v>86.991019028165979</v>
      </c>
      <c r="F6955" s="467">
        <f>'2019 Actual plus Potential'!E6954</f>
        <v>101</v>
      </c>
    </row>
    <row r="6956" spans="1:6">
      <c r="A6956" s="467">
        <v>10</v>
      </c>
      <c r="B6956" s="467">
        <v>17</v>
      </c>
      <c r="C6956" s="467">
        <v>18</v>
      </c>
      <c r="D6956" s="471">
        <v>134.92186337866391</v>
      </c>
      <c r="E6956" s="471">
        <v>97.851793700279501</v>
      </c>
      <c r="F6956" s="467">
        <f>'2019 Actual plus Potential'!E6955</f>
        <v>101</v>
      </c>
    </row>
    <row r="6957" spans="1:6">
      <c r="A6957" s="467">
        <v>10</v>
      </c>
      <c r="B6957" s="467">
        <v>17</v>
      </c>
      <c r="C6957" s="467">
        <v>19</v>
      </c>
      <c r="D6957" s="471">
        <v>135.67349187474025</v>
      </c>
      <c r="E6957" s="471">
        <v>96.708142549989262</v>
      </c>
      <c r="F6957" s="467">
        <f>'2019 Actual plus Potential'!E6956</f>
        <v>92</v>
      </c>
    </row>
    <row r="6958" spans="1:6">
      <c r="A6958" s="467">
        <v>10</v>
      </c>
      <c r="B6958" s="467">
        <v>17</v>
      </c>
      <c r="C6958" s="467">
        <v>20</v>
      </c>
      <c r="D6958" s="471">
        <v>132.63847095625169</v>
      </c>
      <c r="E6958" s="471">
        <v>97.157154697914436</v>
      </c>
      <c r="F6958" s="467">
        <f>'2019 Actual plus Potential'!E6957</f>
        <v>98</v>
      </c>
    </row>
    <row r="6959" spans="1:6">
      <c r="A6959" s="467">
        <v>10</v>
      </c>
      <c r="B6959" s="467">
        <v>17</v>
      </c>
      <c r="C6959" s="467">
        <v>21</v>
      </c>
      <c r="D6959" s="471">
        <v>126.75424710208247</v>
      </c>
      <c r="E6959" s="471">
        <v>96.037753332616646</v>
      </c>
      <c r="F6959" s="467">
        <f>'2019 Actual plus Potential'!E6958</f>
        <v>95</v>
      </c>
    </row>
    <row r="6960" spans="1:6">
      <c r="A6960" s="467">
        <v>10</v>
      </c>
      <c r="B6960" s="467">
        <v>17</v>
      </c>
      <c r="C6960" s="467">
        <v>22</v>
      </c>
      <c r="D6960" s="471">
        <v>125.84363556698585</v>
      </c>
      <c r="E6960" s="471">
        <v>71.338956192216727</v>
      </c>
      <c r="F6960" s="467">
        <f>'2019 Actual plus Potential'!E6959</f>
        <v>98</v>
      </c>
    </row>
    <row r="6961" spans="1:6">
      <c r="A6961" s="467">
        <v>10</v>
      </c>
      <c r="B6961" s="467">
        <v>17</v>
      </c>
      <c r="C6961" s="467">
        <v>23</v>
      </c>
      <c r="D6961" s="471">
        <v>123.4754909218051</v>
      </c>
      <c r="E6961" s="471">
        <v>76.226461244893571</v>
      </c>
      <c r="F6961" s="467">
        <f>'2019 Actual plus Potential'!E6960</f>
        <v>98</v>
      </c>
    </row>
    <row r="6962" spans="1:6">
      <c r="A6962" s="467">
        <v>10</v>
      </c>
      <c r="B6962" s="467">
        <v>17</v>
      </c>
      <c r="C6962" s="467">
        <v>24</v>
      </c>
      <c r="D6962" s="471">
        <v>100.45793144655407</v>
      </c>
      <c r="E6962" s="471">
        <v>80.310594388303585</v>
      </c>
      <c r="F6962" s="467">
        <f>'2019 Actual plus Potential'!E6961</f>
        <v>99</v>
      </c>
    </row>
    <row r="6963" spans="1:6">
      <c r="A6963" s="467">
        <v>10</v>
      </c>
      <c r="B6963" s="467">
        <v>18</v>
      </c>
      <c r="C6963" s="467">
        <v>1</v>
      </c>
      <c r="D6963" s="471">
        <v>56.90688737552712</v>
      </c>
      <c r="E6963" s="471">
        <v>76.975857826273923</v>
      </c>
      <c r="F6963" s="467">
        <f>'2019 Actual plus Potential'!E6962</f>
        <v>100</v>
      </c>
    </row>
    <row r="6964" spans="1:6">
      <c r="A6964" s="467">
        <v>10</v>
      </c>
      <c r="B6964" s="467">
        <v>18</v>
      </c>
      <c r="C6964" s="467">
        <v>2</v>
      </c>
      <c r="D6964" s="471">
        <v>48.977344089279825</v>
      </c>
      <c r="E6964" s="471">
        <v>62.436156095463346</v>
      </c>
      <c r="F6964" s="467">
        <f>'2019 Actual plus Potential'!E6963</f>
        <v>95</v>
      </c>
    </row>
    <row r="6965" spans="1:6">
      <c r="A6965" s="467">
        <v>10</v>
      </c>
      <c r="B6965" s="467">
        <v>18</v>
      </c>
      <c r="C6965" s="467">
        <v>3</v>
      </c>
      <c r="D6965" s="471">
        <v>78.535414359409771</v>
      </c>
      <c r="E6965" s="471">
        <v>61.132143463771236</v>
      </c>
      <c r="F6965" s="467">
        <f>'2019 Actual plus Potential'!E6964</f>
        <v>101</v>
      </c>
    </row>
    <row r="6966" spans="1:6">
      <c r="A6966" s="467">
        <v>10</v>
      </c>
      <c r="B6966" s="467">
        <v>18</v>
      </c>
      <c r="C6966" s="467">
        <v>4</v>
      </c>
      <c r="D6966" s="471">
        <v>59.503126856978682</v>
      </c>
      <c r="E6966" s="471">
        <v>50.560801709309828</v>
      </c>
      <c r="F6966" s="467">
        <f>'2019 Actual plus Potential'!E6965</f>
        <v>102</v>
      </c>
    </row>
    <row r="6967" spans="1:6">
      <c r="A6967" s="467">
        <v>10</v>
      </c>
      <c r="B6967" s="467">
        <v>18</v>
      </c>
      <c r="C6967" s="467">
        <v>5</v>
      </c>
      <c r="D6967" s="471">
        <v>89.081607254058795</v>
      </c>
      <c r="E6967" s="471">
        <v>40.411875564394755</v>
      </c>
      <c r="F6967" s="467">
        <f>'2019 Actual plus Potential'!E6966</f>
        <v>101</v>
      </c>
    </row>
    <row r="6968" spans="1:6">
      <c r="A6968" s="467">
        <v>10</v>
      </c>
      <c r="B6968" s="467">
        <v>18</v>
      </c>
      <c r="C6968" s="467">
        <v>6</v>
      </c>
      <c r="D6968" s="471">
        <v>90.236523577183902</v>
      </c>
      <c r="E6968" s="471">
        <v>43.372696086863037</v>
      </c>
      <c r="F6968" s="467">
        <f>'2019 Actual plus Potential'!E6967</f>
        <v>101</v>
      </c>
    </row>
    <row r="6969" spans="1:6">
      <c r="A6969" s="467">
        <v>10</v>
      </c>
      <c r="B6969" s="467">
        <v>18</v>
      </c>
      <c r="C6969" s="467">
        <v>7</v>
      </c>
      <c r="D6969" s="471">
        <v>82.530190200264357</v>
      </c>
      <c r="E6969" s="471">
        <v>56.146857019995693</v>
      </c>
      <c r="F6969" s="467">
        <f>'2019 Actual plus Potential'!E6968</f>
        <v>102</v>
      </c>
    </row>
    <row r="6970" spans="1:6">
      <c r="A6970" s="467">
        <v>10</v>
      </c>
      <c r="B6970" s="467">
        <v>18</v>
      </c>
      <c r="C6970" s="467">
        <v>8</v>
      </c>
      <c r="D6970" s="471">
        <v>85.592532658162028</v>
      </c>
      <c r="E6970" s="471">
        <v>55.790932756396472</v>
      </c>
      <c r="F6970" s="467">
        <f>'2019 Actual plus Potential'!E6969</f>
        <v>101</v>
      </c>
    </row>
    <row r="6971" spans="1:6">
      <c r="A6971" s="467">
        <v>10</v>
      </c>
      <c r="B6971" s="467">
        <v>18</v>
      </c>
      <c r="C6971" s="467">
        <v>9</v>
      </c>
      <c r="D6971" s="471">
        <v>86.981243672245526</v>
      </c>
      <c r="E6971" s="471">
        <v>66.898116534078696</v>
      </c>
      <c r="F6971" s="467">
        <f>'2019 Actual plus Potential'!E6970</f>
        <v>102</v>
      </c>
    </row>
    <row r="6972" spans="1:6">
      <c r="A6972" s="467">
        <v>10</v>
      </c>
      <c r="B6972" s="467">
        <v>18</v>
      </c>
      <c r="C6972" s="467">
        <v>10</v>
      </c>
      <c r="D6972" s="471">
        <v>97.204215338561852</v>
      </c>
      <c r="E6972" s="471">
        <v>37.864083637927322</v>
      </c>
      <c r="F6972" s="467">
        <f>'2019 Actual plus Potential'!E6971</f>
        <v>104</v>
      </c>
    </row>
    <row r="6973" spans="1:6">
      <c r="A6973" s="467">
        <v>10</v>
      </c>
      <c r="B6973" s="467">
        <v>18</v>
      </c>
      <c r="C6973" s="467">
        <v>11</v>
      </c>
      <c r="D6973" s="471">
        <v>87.702255857437493</v>
      </c>
      <c r="E6973" s="471">
        <v>19.556278219737692</v>
      </c>
      <c r="F6973" s="467">
        <f>'2019 Actual plus Potential'!E6972</f>
        <v>103</v>
      </c>
    </row>
    <row r="6974" spans="1:6">
      <c r="A6974" s="467">
        <v>10</v>
      </c>
      <c r="B6974" s="467">
        <v>18</v>
      </c>
      <c r="C6974" s="467">
        <v>12</v>
      </c>
      <c r="D6974" s="471">
        <v>93.863549866518369</v>
      </c>
      <c r="E6974" s="471">
        <v>21.260803429370029</v>
      </c>
      <c r="F6974" s="467">
        <f>'2019 Actual plus Potential'!E6973</f>
        <v>102</v>
      </c>
    </row>
    <row r="6975" spans="1:6">
      <c r="A6975" s="467">
        <v>10</v>
      </c>
      <c r="B6975" s="467">
        <v>18</v>
      </c>
      <c r="C6975" s="467">
        <v>13</v>
      </c>
      <c r="D6975" s="471">
        <v>100.08540408218369</v>
      </c>
      <c r="E6975" s="471">
        <v>22.477203934637711</v>
      </c>
      <c r="F6975" s="467">
        <f>'2019 Actual plus Potential'!E6974</f>
        <v>101</v>
      </c>
    </row>
    <row r="6976" spans="1:6">
      <c r="A6976" s="467">
        <v>10</v>
      </c>
      <c r="B6976" s="467">
        <v>18</v>
      </c>
      <c r="C6976" s="467">
        <v>14</v>
      </c>
      <c r="D6976" s="471">
        <v>96.160232250239915</v>
      </c>
      <c r="E6976" s="471">
        <v>38.051823908836809</v>
      </c>
      <c r="F6976" s="467">
        <f>'2019 Actual plus Potential'!E6975</f>
        <v>102</v>
      </c>
    </row>
    <row r="6977" spans="1:6">
      <c r="A6977" s="467">
        <v>10</v>
      </c>
      <c r="B6977" s="467">
        <v>18</v>
      </c>
      <c r="C6977" s="467">
        <v>15</v>
      </c>
      <c r="D6977" s="471">
        <v>65.279498262049344</v>
      </c>
      <c r="E6977" s="471">
        <v>49.909968770156951</v>
      </c>
      <c r="F6977" s="467">
        <f>'2019 Actual plus Potential'!E6976</f>
        <v>102</v>
      </c>
    </row>
    <row r="6978" spans="1:6">
      <c r="A6978" s="467">
        <v>10</v>
      </c>
      <c r="B6978" s="467">
        <v>18</v>
      </c>
      <c r="C6978" s="467">
        <v>16</v>
      </c>
      <c r="D6978" s="471">
        <v>68.324103254165777</v>
      </c>
      <c r="E6978" s="471">
        <v>44.797957643517528</v>
      </c>
      <c r="F6978" s="467">
        <f>'2019 Actual plus Potential'!E6977</f>
        <v>100</v>
      </c>
    </row>
    <row r="6979" spans="1:6">
      <c r="A6979" s="467">
        <v>10</v>
      </c>
      <c r="B6979" s="467">
        <v>18</v>
      </c>
      <c r="C6979" s="467">
        <v>17</v>
      </c>
      <c r="D6979" s="471">
        <v>76.325676166344607</v>
      </c>
      <c r="E6979" s="471">
        <v>61.808008439045373</v>
      </c>
      <c r="F6979" s="467">
        <f>'2019 Actual plus Potential'!E6978</f>
        <v>100</v>
      </c>
    </row>
    <row r="6980" spans="1:6">
      <c r="A6980" s="467">
        <v>10</v>
      </c>
      <c r="B6980" s="467">
        <v>18</v>
      </c>
      <c r="C6980" s="467">
        <v>18</v>
      </c>
      <c r="D6980" s="471">
        <v>77.785507077178778</v>
      </c>
      <c r="E6980" s="471">
        <v>58.327773167060847</v>
      </c>
      <c r="F6980" s="467">
        <f>'2019 Actual plus Potential'!E6979</f>
        <v>100</v>
      </c>
    </row>
    <row r="6981" spans="1:6">
      <c r="A6981" s="467">
        <v>10</v>
      </c>
      <c r="B6981" s="467">
        <v>18</v>
      </c>
      <c r="C6981" s="467">
        <v>19</v>
      </c>
      <c r="D6981" s="471">
        <v>104.3962730178669</v>
      </c>
      <c r="E6981" s="471">
        <v>79.013622016770583</v>
      </c>
      <c r="F6981" s="467">
        <f>'2019 Actual plus Potential'!E6980</f>
        <v>89</v>
      </c>
    </row>
    <row r="6982" spans="1:6">
      <c r="A6982" s="467">
        <v>10</v>
      </c>
      <c r="B6982" s="467">
        <v>18</v>
      </c>
      <c r="C6982" s="467">
        <v>20</v>
      </c>
      <c r="D6982" s="471">
        <v>116.0671531531883</v>
      </c>
      <c r="E6982" s="471">
        <v>94.905053698129436</v>
      </c>
      <c r="F6982" s="467">
        <f>'2019 Actual plus Potential'!E6981</f>
        <v>83</v>
      </c>
    </row>
    <row r="6983" spans="1:6">
      <c r="A6983" s="467">
        <v>10</v>
      </c>
      <c r="B6983" s="467">
        <v>18</v>
      </c>
      <c r="C6983" s="467">
        <v>21</v>
      </c>
      <c r="D6983" s="471">
        <v>77.362092339924544</v>
      </c>
      <c r="E6983" s="471">
        <v>91.306698505697696</v>
      </c>
      <c r="F6983" s="467">
        <f>'2019 Actual plus Potential'!E6982</f>
        <v>99</v>
      </c>
    </row>
    <row r="6984" spans="1:6">
      <c r="A6984" s="467">
        <v>10</v>
      </c>
      <c r="B6984" s="467">
        <v>18</v>
      </c>
      <c r="C6984" s="467">
        <v>22</v>
      </c>
      <c r="D6984" s="471">
        <v>41.606037961889484</v>
      </c>
      <c r="E6984" s="471">
        <v>92.798451408299286</v>
      </c>
      <c r="F6984" s="467">
        <f>'2019 Actual plus Potential'!E6983</f>
        <v>83</v>
      </c>
    </row>
    <row r="6985" spans="1:6">
      <c r="A6985" s="467">
        <v>10</v>
      </c>
      <c r="B6985" s="467">
        <v>18</v>
      </c>
      <c r="C6985" s="467">
        <v>23</v>
      </c>
      <c r="D6985" s="471">
        <v>54.214183679728905</v>
      </c>
      <c r="E6985" s="471">
        <v>83.932417114599005</v>
      </c>
      <c r="F6985" s="467">
        <f>'2019 Actual plus Potential'!E6984</f>
        <v>96</v>
      </c>
    </row>
    <row r="6986" spans="1:6">
      <c r="A6986" s="467">
        <v>10</v>
      </c>
      <c r="B6986" s="467">
        <v>18</v>
      </c>
      <c r="C6986" s="467">
        <v>24</v>
      </c>
      <c r="D6986" s="471">
        <v>73.507689528816087</v>
      </c>
      <c r="E6986" s="471">
        <v>59.162435121479255</v>
      </c>
      <c r="F6986" s="467">
        <f>'2019 Actual plus Potential'!E6985</f>
        <v>96</v>
      </c>
    </row>
    <row r="6987" spans="1:6">
      <c r="A6987" s="467">
        <v>10</v>
      </c>
      <c r="B6987" s="467">
        <v>19</v>
      </c>
      <c r="C6987" s="467">
        <v>1</v>
      </c>
      <c r="D6987" s="471">
        <v>90.494709419343621</v>
      </c>
      <c r="E6987" s="471">
        <v>45.522322188776606</v>
      </c>
      <c r="F6987" s="467">
        <f>'2019 Actual plus Potential'!E6986</f>
        <v>74</v>
      </c>
    </row>
    <row r="6988" spans="1:6">
      <c r="A6988" s="467">
        <v>10</v>
      </c>
      <c r="B6988" s="467">
        <v>19</v>
      </c>
      <c r="C6988" s="467">
        <v>2</v>
      </c>
      <c r="D6988" s="471">
        <v>104.11360542194384</v>
      </c>
      <c r="E6988" s="471">
        <v>24.557991937217803</v>
      </c>
      <c r="F6988" s="467">
        <f>'2019 Actual plus Potential'!E6987</f>
        <v>76</v>
      </c>
    </row>
    <row r="6989" spans="1:6">
      <c r="A6989" s="467">
        <v>10</v>
      </c>
      <c r="B6989" s="467">
        <v>19</v>
      </c>
      <c r="C6989" s="467">
        <v>3</v>
      </c>
      <c r="D6989" s="471">
        <v>110.75300022680182</v>
      </c>
      <c r="E6989" s="471">
        <v>23.401042517738123</v>
      </c>
      <c r="F6989" s="467">
        <f>'2019 Actual plus Potential'!E6988</f>
        <v>78</v>
      </c>
    </row>
    <row r="6990" spans="1:6">
      <c r="A6990" s="467">
        <v>10</v>
      </c>
      <c r="B6990" s="467">
        <v>19</v>
      </c>
      <c r="C6990" s="467">
        <v>4</v>
      </c>
      <c r="D6990" s="471">
        <v>118.23986390701863</v>
      </c>
      <c r="E6990" s="471">
        <v>8.0595333799182978</v>
      </c>
      <c r="F6990" s="467">
        <f>'2019 Actual plus Potential'!E6989</f>
        <v>58</v>
      </c>
    </row>
    <row r="6991" spans="1:6">
      <c r="A6991" s="467">
        <v>10</v>
      </c>
      <c r="B6991" s="467">
        <v>19</v>
      </c>
      <c r="C6991" s="467">
        <v>5</v>
      </c>
      <c r="D6991" s="471">
        <v>99.175868790402518</v>
      </c>
      <c r="E6991" s="471">
        <v>3.5881859277574715</v>
      </c>
      <c r="F6991" s="467">
        <f>'2019 Actual plus Potential'!E6990</f>
        <v>19</v>
      </c>
    </row>
    <row r="6992" spans="1:6">
      <c r="A6992" s="467">
        <v>10</v>
      </c>
      <c r="B6992" s="467">
        <v>19</v>
      </c>
      <c r="C6992" s="467">
        <v>6</v>
      </c>
      <c r="D6992" s="471">
        <v>71.24023653901655</v>
      </c>
      <c r="E6992" s="471">
        <v>12.381470866480326</v>
      </c>
      <c r="F6992" s="467">
        <f>'2019 Actual plus Potential'!E6991</f>
        <v>60</v>
      </c>
    </row>
    <row r="6993" spans="1:6">
      <c r="A6993" s="467">
        <v>10</v>
      </c>
      <c r="B6993" s="467">
        <v>19</v>
      </c>
      <c r="C6993" s="467">
        <v>7</v>
      </c>
      <c r="D6993" s="471">
        <v>78.24839947619995</v>
      </c>
      <c r="E6993" s="471">
        <v>21.547889593635784</v>
      </c>
      <c r="F6993" s="467">
        <f>'2019 Actual plus Potential'!E6992</f>
        <v>42</v>
      </c>
    </row>
    <row r="6994" spans="1:6">
      <c r="A6994" s="467">
        <v>10</v>
      </c>
      <c r="B6994" s="467">
        <v>19</v>
      </c>
      <c r="C6994" s="467">
        <v>8</v>
      </c>
      <c r="D6994" s="471">
        <v>40.873656624580669</v>
      </c>
      <c r="E6994" s="471">
        <v>10.889717963878736</v>
      </c>
      <c r="F6994" s="467">
        <f>'2019 Actual plus Potential'!E6993</f>
        <v>7</v>
      </c>
    </row>
    <row r="6995" spans="1:6">
      <c r="A6995" s="467">
        <v>10</v>
      </c>
      <c r="B6995" s="467">
        <v>19</v>
      </c>
      <c r="C6995" s="467">
        <v>9</v>
      </c>
      <c r="D6995" s="471">
        <v>29.997415560233748</v>
      </c>
      <c r="E6995" s="471">
        <v>11.80573403569125</v>
      </c>
      <c r="F6995" s="467">
        <f>'2019 Actual plus Potential'!E6994</f>
        <v>11</v>
      </c>
    </row>
    <row r="6996" spans="1:6">
      <c r="A6996" s="467">
        <v>10</v>
      </c>
      <c r="B6996" s="467">
        <v>19</v>
      </c>
      <c r="C6996" s="467">
        <v>10</v>
      </c>
      <c r="D6996" s="471">
        <v>18.809668945409367</v>
      </c>
      <c r="E6996" s="471">
        <v>13.023699043216514</v>
      </c>
      <c r="F6996" s="467">
        <f>'2019 Actual plus Potential'!E6995</f>
        <v>35</v>
      </c>
    </row>
    <row r="6997" spans="1:6">
      <c r="A6997" s="467">
        <v>10</v>
      </c>
      <c r="B6997" s="467">
        <v>19</v>
      </c>
      <c r="C6997" s="467">
        <v>11</v>
      </c>
      <c r="D6997" s="471">
        <v>15.702707061180545</v>
      </c>
      <c r="E6997" s="471">
        <v>15.243727746721133</v>
      </c>
      <c r="F6997" s="467">
        <f>'2019 Actual plus Potential'!E6996</f>
        <v>21</v>
      </c>
    </row>
    <row r="6998" spans="1:6">
      <c r="A6998" s="467">
        <v>10</v>
      </c>
      <c r="B6998" s="467">
        <v>19</v>
      </c>
      <c r="C6998" s="467">
        <v>12</v>
      </c>
      <c r="D6998" s="471">
        <v>5.7871135084618821</v>
      </c>
      <c r="E6998" s="471">
        <v>10.595591539453881</v>
      </c>
      <c r="F6998" s="467">
        <f>'2019 Actual plus Potential'!E6997</f>
        <v>18</v>
      </c>
    </row>
    <row r="6999" spans="1:6">
      <c r="A6999" s="467">
        <v>10</v>
      </c>
      <c r="B6999" s="467">
        <v>19</v>
      </c>
      <c r="C6999" s="467">
        <v>13</v>
      </c>
      <c r="D6999" s="471">
        <v>7.9839878635323531</v>
      </c>
      <c r="E6999" s="471">
        <v>12.706105084927975</v>
      </c>
      <c r="F6999" s="467">
        <f>'2019 Actual plus Potential'!E6998</f>
        <v>8</v>
      </c>
    </row>
    <row r="7000" spans="1:6">
      <c r="A7000" s="467">
        <v>10</v>
      </c>
      <c r="B7000" s="467">
        <v>19</v>
      </c>
      <c r="C7000" s="467">
        <v>14</v>
      </c>
      <c r="D7000" s="471">
        <v>2.691599555987648</v>
      </c>
      <c r="E7000" s="471">
        <v>16.519579337776822</v>
      </c>
      <c r="F7000" s="467">
        <f>'2019 Actual plus Potential'!E6999</f>
        <v>1</v>
      </c>
    </row>
    <row r="7001" spans="1:6">
      <c r="A7001" s="467">
        <v>10</v>
      </c>
      <c r="B7001" s="467">
        <v>19</v>
      </c>
      <c r="C7001" s="467">
        <v>15</v>
      </c>
      <c r="D7001" s="471">
        <v>2.0905799972350754</v>
      </c>
      <c r="E7001" s="471">
        <v>20.468383035906257</v>
      </c>
      <c r="F7001" s="467">
        <f>'2019 Actual plus Potential'!E7000</f>
        <v>0</v>
      </c>
    </row>
    <row r="7002" spans="1:6">
      <c r="A7002" s="467">
        <v>10</v>
      </c>
      <c r="B7002" s="467">
        <v>19</v>
      </c>
      <c r="C7002" s="467">
        <v>16</v>
      </c>
      <c r="D7002" s="471">
        <v>1.0002556815740307</v>
      </c>
      <c r="E7002" s="471">
        <v>23.519162438185337</v>
      </c>
      <c r="F7002" s="467">
        <f>'2019 Actual plus Potential'!E7001</f>
        <v>1</v>
      </c>
    </row>
    <row r="7003" spans="1:6">
      <c r="A7003" s="467">
        <v>10</v>
      </c>
      <c r="B7003" s="467">
        <v>19</v>
      </c>
      <c r="C7003" s="467">
        <v>17</v>
      </c>
      <c r="D7003" s="471">
        <v>3.5266454035964943</v>
      </c>
      <c r="E7003" s="471">
        <v>39.606939152870346</v>
      </c>
      <c r="F7003" s="467">
        <f>'2019 Actual plus Potential'!E7002</f>
        <v>4</v>
      </c>
    </row>
    <row r="7004" spans="1:6">
      <c r="A7004" s="467">
        <v>10</v>
      </c>
      <c r="B7004" s="467">
        <v>19</v>
      </c>
      <c r="C7004" s="467">
        <v>18</v>
      </c>
      <c r="D7004" s="471">
        <v>18.092269178871227</v>
      </c>
      <c r="E7004" s="471">
        <v>47.58198941087938</v>
      </c>
      <c r="F7004" s="467">
        <f>'2019 Actual plus Potential'!E7003</f>
        <v>10</v>
      </c>
    </row>
    <row r="7005" spans="1:6">
      <c r="A7005" s="467">
        <v>10</v>
      </c>
      <c r="B7005" s="467">
        <v>19</v>
      </c>
      <c r="C7005" s="467">
        <v>19</v>
      </c>
      <c r="D7005" s="471">
        <v>36.258129493903368</v>
      </c>
      <c r="E7005" s="471">
        <v>79.926509084067931</v>
      </c>
      <c r="F7005" s="467">
        <f>'2019 Actual plus Potential'!E7004</f>
        <v>29</v>
      </c>
    </row>
    <row r="7006" spans="1:6">
      <c r="A7006" s="467">
        <v>10</v>
      </c>
      <c r="B7006" s="467">
        <v>19</v>
      </c>
      <c r="C7006" s="467">
        <v>20</v>
      </c>
      <c r="D7006" s="471">
        <v>46.035080648283717</v>
      </c>
      <c r="E7006" s="471">
        <v>67.731996237368307</v>
      </c>
      <c r="F7006" s="467">
        <f>'2019 Actual plus Potential'!E7005</f>
        <v>57</v>
      </c>
    </row>
    <row r="7007" spans="1:6">
      <c r="A7007" s="467">
        <v>10</v>
      </c>
      <c r="B7007" s="467">
        <v>19</v>
      </c>
      <c r="C7007" s="467">
        <v>21</v>
      </c>
      <c r="D7007" s="471">
        <v>54.262521606588621</v>
      </c>
      <c r="E7007" s="471">
        <v>54.62772532788648</v>
      </c>
      <c r="F7007" s="467">
        <f>'2019 Actual plus Potential'!E7006</f>
        <v>76</v>
      </c>
    </row>
    <row r="7008" spans="1:6">
      <c r="A7008" s="467">
        <v>10</v>
      </c>
      <c r="B7008" s="467">
        <v>19</v>
      </c>
      <c r="C7008" s="467">
        <v>22</v>
      </c>
      <c r="D7008" s="471">
        <v>44.070483590033987</v>
      </c>
      <c r="E7008" s="471">
        <v>3.3159625349387225</v>
      </c>
      <c r="F7008" s="467">
        <f>'2019 Actual plus Potential'!E7007</f>
        <v>79</v>
      </c>
    </row>
    <row r="7009" spans="1:6">
      <c r="A7009" s="467">
        <v>10</v>
      </c>
      <c r="B7009" s="467">
        <v>19</v>
      </c>
      <c r="C7009" s="467">
        <v>23</v>
      </c>
      <c r="D7009" s="471">
        <v>19.525660835909349</v>
      </c>
      <c r="E7009" s="471">
        <v>23.476920877230704</v>
      </c>
      <c r="F7009" s="467">
        <f>'2019 Actual plus Potential'!E7008</f>
        <v>77</v>
      </c>
    </row>
    <row r="7010" spans="1:6">
      <c r="A7010" s="467">
        <v>10</v>
      </c>
      <c r="B7010" s="467">
        <v>19</v>
      </c>
      <c r="C7010" s="467">
        <v>24</v>
      </c>
      <c r="D7010" s="471">
        <v>8.3927150630996259</v>
      </c>
      <c r="E7010" s="471">
        <v>6.1336311008385289</v>
      </c>
      <c r="F7010" s="467">
        <f>'2019 Actual plus Potential'!E7009</f>
        <v>73</v>
      </c>
    </row>
    <row r="7011" spans="1:6">
      <c r="A7011" s="467">
        <v>10</v>
      </c>
      <c r="B7011" s="467">
        <v>20</v>
      </c>
      <c r="C7011" s="467">
        <v>1</v>
      </c>
      <c r="D7011" s="471">
        <v>4.7787383288532688</v>
      </c>
      <c r="E7011" s="471">
        <v>9.5950923457321018</v>
      </c>
      <c r="F7011" s="467">
        <f>'2019 Actual plus Potential'!E7010</f>
        <v>84</v>
      </c>
    </row>
    <row r="7012" spans="1:6">
      <c r="A7012" s="467">
        <v>10</v>
      </c>
      <c r="B7012" s="467">
        <v>20</v>
      </c>
      <c r="C7012" s="467">
        <v>2</v>
      </c>
      <c r="D7012" s="471">
        <v>13.467263845687839</v>
      </c>
      <c r="E7012" s="471">
        <v>53.009247742420982</v>
      </c>
      <c r="F7012" s="467">
        <f>'2019 Actual plus Potential'!E7011</f>
        <v>101</v>
      </c>
    </row>
    <row r="7013" spans="1:6">
      <c r="A7013" s="467">
        <v>10</v>
      </c>
      <c r="B7013" s="467">
        <v>20</v>
      </c>
      <c r="C7013" s="467">
        <v>3</v>
      </c>
      <c r="D7013" s="471">
        <v>25.233227971100948</v>
      </c>
      <c r="E7013" s="471">
        <v>36.711045474091591</v>
      </c>
      <c r="F7013" s="467">
        <f>'2019 Actual plus Potential'!E7012</f>
        <v>100</v>
      </c>
    </row>
    <row r="7014" spans="1:6">
      <c r="A7014" s="467">
        <v>10</v>
      </c>
      <c r="B7014" s="467">
        <v>20</v>
      </c>
      <c r="C7014" s="467">
        <v>4</v>
      </c>
      <c r="D7014" s="471">
        <v>35.783444571257604</v>
      </c>
      <c r="E7014" s="471">
        <v>32.478284616211567</v>
      </c>
      <c r="F7014" s="467">
        <f>'2019 Actual plus Potential'!E7013</f>
        <v>97</v>
      </c>
    </row>
    <row r="7015" spans="1:6">
      <c r="A7015" s="467">
        <v>10</v>
      </c>
      <c r="B7015" s="467">
        <v>20</v>
      </c>
      <c r="C7015" s="467">
        <v>5</v>
      </c>
      <c r="D7015" s="471">
        <v>10.097617233437916</v>
      </c>
      <c r="E7015" s="471">
        <v>31.076490593420768</v>
      </c>
      <c r="F7015" s="467">
        <f>'2019 Actual plus Potential'!E7014</f>
        <v>100</v>
      </c>
    </row>
    <row r="7016" spans="1:6">
      <c r="A7016" s="467">
        <v>10</v>
      </c>
      <c r="B7016" s="467">
        <v>20</v>
      </c>
      <c r="C7016" s="467">
        <v>6</v>
      </c>
      <c r="D7016" s="471">
        <v>46.295136429137472</v>
      </c>
      <c r="E7016" s="471">
        <v>57.422708611051391</v>
      </c>
      <c r="F7016" s="467">
        <f>'2019 Actual plus Potential'!E7015</f>
        <v>98</v>
      </c>
    </row>
    <row r="7017" spans="1:6">
      <c r="A7017" s="467">
        <v>10</v>
      </c>
      <c r="B7017" s="467">
        <v>20</v>
      </c>
      <c r="C7017" s="467">
        <v>7</v>
      </c>
      <c r="D7017" s="471">
        <v>76.517556988738846</v>
      </c>
      <c r="E7017" s="471">
        <v>71.670630670823485</v>
      </c>
      <c r="F7017" s="467">
        <f>'2019 Actual plus Potential'!E7016</f>
        <v>97</v>
      </c>
    </row>
    <row r="7018" spans="1:6">
      <c r="A7018" s="467">
        <v>10</v>
      </c>
      <c r="B7018" s="467">
        <v>20</v>
      </c>
      <c r="C7018" s="467">
        <v>8</v>
      </c>
      <c r="D7018" s="471">
        <v>62.643568830826993</v>
      </c>
      <c r="E7018" s="471">
        <v>75.951108847559667</v>
      </c>
      <c r="F7018" s="467">
        <f>'2019 Actual plus Potential'!E7017</f>
        <v>95</v>
      </c>
    </row>
    <row r="7019" spans="1:6">
      <c r="A7019" s="467">
        <v>10</v>
      </c>
      <c r="B7019" s="467">
        <v>20</v>
      </c>
      <c r="C7019" s="467">
        <v>9</v>
      </c>
      <c r="D7019" s="471">
        <v>65.526340760173312</v>
      </c>
      <c r="E7019" s="471">
        <v>93.61042807998281</v>
      </c>
      <c r="F7019" s="467">
        <f>'2019 Actual plus Potential'!E7018</f>
        <v>91</v>
      </c>
    </row>
    <row r="7020" spans="1:6">
      <c r="A7020" s="467">
        <v>10</v>
      </c>
      <c r="B7020" s="467">
        <v>20</v>
      </c>
      <c r="C7020" s="467">
        <v>10</v>
      </c>
      <c r="D7020" s="471">
        <v>107.85444803546294</v>
      </c>
      <c r="E7020" s="471">
        <v>91.194836594280801</v>
      </c>
      <c r="F7020" s="467">
        <f>'2019 Actual plus Potential'!E7019</f>
        <v>90</v>
      </c>
    </row>
    <row r="7021" spans="1:6">
      <c r="A7021" s="467">
        <v>10</v>
      </c>
      <c r="B7021" s="467">
        <v>20</v>
      </c>
      <c r="C7021" s="467">
        <v>11</v>
      </c>
      <c r="D7021" s="471">
        <v>138.16483440055552</v>
      </c>
      <c r="E7021" s="471">
        <v>86.126631530853587</v>
      </c>
      <c r="F7021" s="467">
        <f>'2019 Actual plus Potential'!E7020</f>
        <v>100</v>
      </c>
    </row>
    <row r="7022" spans="1:6">
      <c r="A7022" s="467">
        <v>10</v>
      </c>
      <c r="B7022" s="467">
        <v>20</v>
      </c>
      <c r="C7022" s="467">
        <v>12</v>
      </c>
      <c r="D7022" s="471">
        <v>138.90398736350656</v>
      </c>
      <c r="E7022" s="471">
        <v>85.821553590625669</v>
      </c>
      <c r="F7022" s="467">
        <f>'2019 Actual plus Potential'!E7021</f>
        <v>102</v>
      </c>
    </row>
    <row r="7023" spans="1:6">
      <c r="A7023" s="467">
        <v>10</v>
      </c>
      <c r="B7023" s="467">
        <v>20</v>
      </c>
      <c r="C7023" s="467">
        <v>13</v>
      </c>
      <c r="D7023" s="471">
        <v>144</v>
      </c>
      <c r="E7023" s="471">
        <v>98.794406310470862</v>
      </c>
      <c r="F7023" s="467">
        <f>'2019 Actual plus Potential'!E7022</f>
        <v>99</v>
      </c>
    </row>
    <row r="7024" spans="1:6">
      <c r="A7024" s="467">
        <v>10</v>
      </c>
      <c r="B7024" s="467">
        <v>20</v>
      </c>
      <c r="C7024" s="467">
        <v>14</v>
      </c>
      <c r="D7024" s="471">
        <v>141.25212308769872</v>
      </c>
      <c r="E7024" s="471">
        <v>99.006396366372826</v>
      </c>
      <c r="F7024" s="467">
        <f>'2019 Actual plus Potential'!E7023</f>
        <v>91</v>
      </c>
    </row>
    <row r="7025" spans="1:6">
      <c r="A7025" s="467">
        <v>10</v>
      </c>
      <c r="B7025" s="467">
        <v>20</v>
      </c>
      <c r="C7025" s="467">
        <v>15</v>
      </c>
      <c r="D7025" s="471">
        <v>95.656617844325041</v>
      </c>
      <c r="E7025" s="471">
        <v>97.012438239088368</v>
      </c>
      <c r="F7025" s="467">
        <f>'2019 Actual plus Potential'!E7024</f>
        <v>94</v>
      </c>
    </row>
    <row r="7026" spans="1:6">
      <c r="A7026" s="467">
        <v>10</v>
      </c>
      <c r="B7026" s="467">
        <v>20</v>
      </c>
      <c r="C7026" s="467">
        <v>16</v>
      </c>
      <c r="D7026" s="471">
        <v>44.036696025831411</v>
      </c>
      <c r="E7026" s="471">
        <v>97.179839980649319</v>
      </c>
      <c r="F7026" s="467">
        <f>'2019 Actual plus Potential'!E7025</f>
        <v>81</v>
      </c>
    </row>
    <row r="7027" spans="1:6">
      <c r="A7027" s="467">
        <v>10</v>
      </c>
      <c r="B7027" s="467">
        <v>20</v>
      </c>
      <c r="C7027" s="467">
        <v>17</v>
      </c>
      <c r="D7027" s="471">
        <v>64.926036654147055</v>
      </c>
      <c r="E7027" s="471">
        <v>89.975307084497956</v>
      </c>
      <c r="F7027" s="467">
        <f>'2019 Actual plus Potential'!E7026</f>
        <v>31</v>
      </c>
    </row>
    <row r="7028" spans="1:6">
      <c r="A7028" s="467">
        <v>10</v>
      </c>
      <c r="B7028" s="467">
        <v>20</v>
      </c>
      <c r="C7028" s="467">
        <v>18</v>
      </c>
      <c r="D7028" s="471">
        <v>43.234725880895134</v>
      </c>
      <c r="E7028" s="471">
        <v>93.80677311330895</v>
      </c>
      <c r="F7028" s="467">
        <f>'2019 Actual plus Potential'!E7027</f>
        <v>31</v>
      </c>
    </row>
    <row r="7029" spans="1:6">
      <c r="A7029" s="467">
        <v>10</v>
      </c>
      <c r="B7029" s="467">
        <v>20</v>
      </c>
      <c r="C7029" s="467">
        <v>19</v>
      </c>
      <c r="D7029" s="471">
        <v>69.189378483148403</v>
      </c>
      <c r="E7029" s="471">
        <v>95.721723876585699</v>
      </c>
      <c r="F7029" s="467">
        <f>'2019 Actual plus Potential'!E7028</f>
        <v>64</v>
      </c>
    </row>
    <row r="7030" spans="1:6">
      <c r="A7030" s="467">
        <v>10</v>
      </c>
      <c r="B7030" s="467">
        <v>20</v>
      </c>
      <c r="C7030" s="467">
        <v>20</v>
      </c>
      <c r="D7030" s="471">
        <v>75.329701287923697</v>
      </c>
      <c r="E7030" s="471">
        <v>96.006463287465053</v>
      </c>
      <c r="F7030" s="467">
        <f>'2019 Actual plus Potential'!E7029</f>
        <v>68</v>
      </c>
    </row>
    <row r="7031" spans="1:6">
      <c r="A7031" s="467">
        <v>10</v>
      </c>
      <c r="B7031" s="467">
        <v>20</v>
      </c>
      <c r="C7031" s="467">
        <v>21</v>
      </c>
      <c r="D7031" s="471">
        <v>76.835512055154169</v>
      </c>
      <c r="E7031" s="471">
        <v>96.365516555579447</v>
      </c>
      <c r="F7031" s="467">
        <f>'2019 Actual plus Potential'!E7030</f>
        <v>75</v>
      </c>
    </row>
    <row r="7032" spans="1:6">
      <c r="A7032" s="467">
        <v>10</v>
      </c>
      <c r="B7032" s="467">
        <v>20</v>
      </c>
      <c r="C7032" s="467">
        <v>22</v>
      </c>
      <c r="D7032" s="471">
        <v>50.871798938102309</v>
      </c>
      <c r="E7032" s="471">
        <v>98.788148301440543</v>
      </c>
      <c r="F7032" s="467">
        <f>'2019 Actual plus Potential'!E7031</f>
        <v>72</v>
      </c>
    </row>
    <row r="7033" spans="1:6">
      <c r="A7033" s="467">
        <v>10</v>
      </c>
      <c r="B7033" s="467">
        <v>20</v>
      </c>
      <c r="C7033" s="467">
        <v>23</v>
      </c>
      <c r="D7033" s="471">
        <v>30.397534531877351</v>
      </c>
      <c r="E7033" s="471">
        <v>82.903756880240792</v>
      </c>
      <c r="F7033" s="467">
        <f>'2019 Actual plus Potential'!E7032</f>
        <v>56</v>
      </c>
    </row>
    <row r="7034" spans="1:6">
      <c r="A7034" s="467">
        <v>10</v>
      </c>
      <c r="B7034" s="467">
        <v>20</v>
      </c>
      <c r="C7034" s="467">
        <v>24</v>
      </c>
      <c r="D7034" s="471">
        <v>15.646383765285389</v>
      </c>
      <c r="E7034" s="471">
        <v>61.919870350462261</v>
      </c>
      <c r="F7034" s="467">
        <f>'2019 Actual plus Potential'!E7033</f>
        <v>53</v>
      </c>
    </row>
    <row r="7035" spans="1:6">
      <c r="A7035" s="467">
        <v>10</v>
      </c>
      <c r="B7035" s="467">
        <v>21</v>
      </c>
      <c r="C7035" s="467">
        <v>1</v>
      </c>
      <c r="D7035" s="471">
        <v>4.2012393577773661</v>
      </c>
      <c r="E7035" s="471">
        <v>51.508107826273914</v>
      </c>
      <c r="F7035" s="467">
        <f>'2019 Actual plus Potential'!E7034</f>
        <v>33</v>
      </c>
    </row>
    <row r="7036" spans="1:6">
      <c r="A7036" s="467">
        <v>10</v>
      </c>
      <c r="B7036" s="467">
        <v>21</v>
      </c>
      <c r="C7036" s="467">
        <v>2</v>
      </c>
      <c r="D7036" s="471">
        <v>1.6485489483560403</v>
      </c>
      <c r="E7036" s="471">
        <v>41.888765695549345</v>
      </c>
      <c r="F7036" s="467">
        <f>'2019 Actual plus Potential'!E7035</f>
        <v>26</v>
      </c>
    </row>
    <row r="7037" spans="1:6">
      <c r="A7037" s="467">
        <v>10</v>
      </c>
      <c r="B7037" s="467">
        <v>21</v>
      </c>
      <c r="C7037" s="467">
        <v>3</v>
      </c>
      <c r="D7037" s="471">
        <v>0.25475826700515497</v>
      </c>
      <c r="E7037" s="471">
        <v>22.461558912061925</v>
      </c>
      <c r="F7037" s="467">
        <f>'2019 Actual plus Potential'!E7036</f>
        <v>47</v>
      </c>
    </row>
    <row r="7038" spans="1:6">
      <c r="A7038" s="467">
        <v>10</v>
      </c>
      <c r="B7038" s="467">
        <v>21</v>
      </c>
      <c r="C7038" s="467">
        <v>4</v>
      </c>
      <c r="D7038" s="471">
        <v>3.2545213667610136</v>
      </c>
      <c r="E7038" s="471">
        <v>5.5492895076327668</v>
      </c>
      <c r="F7038" s="467">
        <f>'2019 Actual plus Potential'!E7037</f>
        <v>49</v>
      </c>
    </row>
    <row r="7039" spans="1:6">
      <c r="A7039" s="467">
        <v>10</v>
      </c>
      <c r="B7039" s="467">
        <v>21</v>
      </c>
      <c r="C7039" s="467">
        <v>5</v>
      </c>
      <c r="D7039" s="471">
        <v>0.89297469694846865</v>
      </c>
      <c r="E7039" s="471">
        <v>5.5031366910341868</v>
      </c>
      <c r="F7039" s="467">
        <f>'2019 Actual plus Potential'!E7038</f>
        <v>22</v>
      </c>
    </row>
    <row r="7040" spans="1:6">
      <c r="A7040" s="467">
        <v>10</v>
      </c>
      <c r="B7040" s="467">
        <v>21</v>
      </c>
      <c r="C7040" s="467">
        <v>6</v>
      </c>
      <c r="D7040" s="471">
        <v>6.2380800081714108E-2</v>
      </c>
      <c r="E7040" s="471">
        <v>3.3582040958933561</v>
      </c>
      <c r="F7040" s="467">
        <f>'2019 Actual plus Potential'!E7039</f>
        <v>4</v>
      </c>
    </row>
    <row r="7041" spans="1:6">
      <c r="A7041" s="467">
        <v>10</v>
      </c>
      <c r="B7041" s="467">
        <v>21</v>
      </c>
      <c r="C7041" s="467">
        <v>7</v>
      </c>
      <c r="D7041" s="471">
        <v>3.2393428555873488E-2</v>
      </c>
      <c r="E7041" s="471">
        <v>30.553946839389379</v>
      </c>
      <c r="F7041" s="467">
        <f>'2019 Actual plus Potential'!E7040</f>
        <v>10</v>
      </c>
    </row>
    <row r="7042" spans="1:6">
      <c r="A7042" s="467">
        <v>10</v>
      </c>
      <c r="B7042" s="467">
        <v>21</v>
      </c>
      <c r="C7042" s="467">
        <v>8</v>
      </c>
      <c r="D7042" s="471">
        <v>0</v>
      </c>
      <c r="E7042" s="471">
        <v>41.765170017200596</v>
      </c>
      <c r="F7042" s="467">
        <f>'2019 Actual plus Potential'!E7041</f>
        <v>14</v>
      </c>
    </row>
    <row r="7043" spans="1:6">
      <c r="A7043" s="467">
        <v>10</v>
      </c>
      <c r="B7043" s="467">
        <v>21</v>
      </c>
      <c r="C7043" s="467">
        <v>9</v>
      </c>
      <c r="D7043" s="471">
        <v>0</v>
      </c>
      <c r="E7043" s="471">
        <v>23.151504407654269</v>
      </c>
      <c r="F7043" s="467">
        <f>'2019 Actual plus Potential'!E7042</f>
        <v>17</v>
      </c>
    </row>
    <row r="7044" spans="1:6">
      <c r="A7044" s="467">
        <v>10</v>
      </c>
      <c r="B7044" s="467">
        <v>21</v>
      </c>
      <c r="C7044" s="467">
        <v>10</v>
      </c>
      <c r="D7044" s="471">
        <v>0</v>
      </c>
      <c r="E7044" s="471">
        <v>30.69788104708665</v>
      </c>
      <c r="F7044" s="467">
        <f>'2019 Actual plus Potential'!E7043</f>
        <v>22</v>
      </c>
    </row>
    <row r="7045" spans="1:6">
      <c r="A7045" s="467">
        <v>10</v>
      </c>
      <c r="B7045" s="467">
        <v>21</v>
      </c>
      <c r="C7045" s="467">
        <v>11</v>
      </c>
      <c r="D7045" s="471">
        <v>0</v>
      </c>
      <c r="E7045" s="471">
        <v>38.256773704579658</v>
      </c>
      <c r="F7045" s="467">
        <f>'2019 Actual plus Potential'!E7044</f>
        <v>28</v>
      </c>
    </row>
    <row r="7046" spans="1:6">
      <c r="A7046" s="467">
        <v>10</v>
      </c>
      <c r="B7046" s="467">
        <v>21</v>
      </c>
      <c r="C7046" s="467">
        <v>12</v>
      </c>
      <c r="D7046" s="471">
        <v>0</v>
      </c>
      <c r="E7046" s="471">
        <v>33.112690281659859</v>
      </c>
      <c r="F7046" s="467">
        <f>'2019 Actual plus Potential'!E7045</f>
        <v>34</v>
      </c>
    </row>
    <row r="7047" spans="1:6">
      <c r="A7047" s="467">
        <v>10</v>
      </c>
      <c r="B7047" s="467">
        <v>21</v>
      </c>
      <c r="C7047" s="467">
        <v>13</v>
      </c>
      <c r="D7047" s="471">
        <v>0</v>
      </c>
      <c r="E7047" s="471">
        <v>31.926797570414962</v>
      </c>
      <c r="F7047" s="467">
        <f>'2019 Actual plus Potential'!E7046</f>
        <v>65</v>
      </c>
    </row>
    <row r="7048" spans="1:6">
      <c r="A7048" s="467">
        <v>10</v>
      </c>
      <c r="B7048" s="467">
        <v>21</v>
      </c>
      <c r="C7048" s="467">
        <v>14</v>
      </c>
      <c r="D7048" s="471">
        <v>0</v>
      </c>
      <c r="E7048" s="471">
        <v>24.837255590195653</v>
      </c>
      <c r="F7048" s="467">
        <f>'2019 Actual plus Potential'!E7047</f>
        <v>52</v>
      </c>
    </row>
    <row r="7049" spans="1:6">
      <c r="A7049" s="467">
        <v>10</v>
      </c>
      <c r="B7049" s="467">
        <v>21</v>
      </c>
      <c r="C7049" s="467">
        <v>15</v>
      </c>
      <c r="D7049" s="471">
        <v>1.1042027843273323</v>
      </c>
      <c r="E7049" s="471">
        <v>14.76264330251559</v>
      </c>
      <c r="F7049" s="467">
        <f>'2019 Actual plus Potential'!E7048</f>
        <v>53</v>
      </c>
    </row>
    <row r="7050" spans="1:6">
      <c r="A7050" s="467">
        <v>10</v>
      </c>
      <c r="B7050" s="467">
        <v>21</v>
      </c>
      <c r="C7050" s="467">
        <v>16</v>
      </c>
      <c r="D7050" s="471">
        <v>0.23034439894543621</v>
      </c>
      <c r="E7050" s="471">
        <v>17.369104063642226</v>
      </c>
      <c r="F7050" s="467">
        <f>'2019 Actual plus Potential'!E7049</f>
        <v>44</v>
      </c>
    </row>
    <row r="7051" spans="1:6">
      <c r="A7051" s="467">
        <v>10</v>
      </c>
      <c r="B7051" s="467">
        <v>21</v>
      </c>
      <c r="C7051" s="467">
        <v>17</v>
      </c>
      <c r="D7051" s="471">
        <v>4.8676703748159484</v>
      </c>
      <c r="E7051" s="471">
        <v>32.518961674908624</v>
      </c>
      <c r="F7051" s="467">
        <f>'2019 Actual plus Potential'!E7050</f>
        <v>46</v>
      </c>
    </row>
    <row r="7052" spans="1:6">
      <c r="A7052" s="467">
        <v>10</v>
      </c>
      <c r="B7052" s="467">
        <v>21</v>
      </c>
      <c r="C7052" s="467">
        <v>18</v>
      </c>
      <c r="D7052" s="471">
        <v>6.68243579099759</v>
      </c>
      <c r="E7052" s="471">
        <v>58.747059772092037</v>
      </c>
      <c r="F7052" s="467">
        <f>'2019 Actual plus Potential'!E7051</f>
        <v>36</v>
      </c>
    </row>
    <row r="7053" spans="1:6">
      <c r="A7053" s="467">
        <v>10</v>
      </c>
      <c r="B7053" s="467">
        <v>21</v>
      </c>
      <c r="C7053" s="467">
        <v>19</v>
      </c>
      <c r="D7053" s="471">
        <v>0.64754124681223546</v>
      </c>
      <c r="E7053" s="471">
        <v>79.985960169855943</v>
      </c>
      <c r="F7053" s="467">
        <f>'2019 Actual plus Potential'!E7052</f>
        <v>37</v>
      </c>
    </row>
    <row r="7054" spans="1:6">
      <c r="A7054" s="467">
        <v>10</v>
      </c>
      <c r="B7054" s="467">
        <v>21</v>
      </c>
      <c r="C7054" s="467">
        <v>20</v>
      </c>
      <c r="D7054" s="471">
        <v>0.32758256382464401</v>
      </c>
      <c r="E7054" s="471">
        <v>96.50553950763279</v>
      </c>
      <c r="F7054" s="467">
        <f>'2019 Actual plus Potential'!E7053</f>
        <v>48</v>
      </c>
    </row>
    <row r="7055" spans="1:6">
      <c r="A7055" s="467">
        <v>10</v>
      </c>
      <c r="B7055" s="467">
        <v>21</v>
      </c>
      <c r="C7055" s="467">
        <v>21</v>
      </c>
      <c r="D7055" s="471">
        <v>4.8952773336206326</v>
      </c>
      <c r="E7055" s="471">
        <v>97.914373790582673</v>
      </c>
      <c r="F7055" s="467">
        <f>'2019 Actual plus Potential'!E7054</f>
        <v>49</v>
      </c>
    </row>
    <row r="7056" spans="1:6">
      <c r="A7056" s="467">
        <v>10</v>
      </c>
      <c r="B7056" s="467">
        <v>21</v>
      </c>
      <c r="C7056" s="467">
        <v>22</v>
      </c>
      <c r="D7056" s="471">
        <v>14.064747490416805</v>
      </c>
      <c r="E7056" s="471">
        <v>97.731327026445925</v>
      </c>
      <c r="F7056" s="467">
        <f>'2019 Actual plus Potential'!E7055</f>
        <v>43</v>
      </c>
    </row>
    <row r="7057" spans="1:6">
      <c r="A7057" s="467">
        <v>10</v>
      </c>
      <c r="B7057" s="467">
        <v>21</v>
      </c>
      <c r="C7057" s="467">
        <v>23</v>
      </c>
      <c r="D7057" s="471">
        <v>38.734103037620251</v>
      </c>
      <c r="E7057" s="471">
        <v>98.695842668243387</v>
      </c>
      <c r="F7057" s="467">
        <f>'2019 Actual plus Potential'!E7056</f>
        <v>58</v>
      </c>
    </row>
    <row r="7058" spans="1:6">
      <c r="A7058" s="467">
        <v>10</v>
      </c>
      <c r="B7058" s="467">
        <v>21</v>
      </c>
      <c r="C7058" s="467">
        <v>24</v>
      </c>
      <c r="D7058" s="471">
        <v>26.00352881170501</v>
      </c>
      <c r="E7058" s="471">
        <v>95.465145506342722</v>
      </c>
      <c r="F7058" s="467">
        <f>'2019 Actual plus Potential'!E7057</f>
        <v>87</v>
      </c>
    </row>
    <row r="7059" spans="1:6">
      <c r="A7059" s="467">
        <v>10</v>
      </c>
      <c r="B7059" s="467">
        <v>22</v>
      </c>
      <c r="C7059" s="467">
        <v>1</v>
      </c>
      <c r="D7059" s="471">
        <v>21.547616994031394</v>
      </c>
      <c r="E7059" s="471">
        <v>87.766229896796389</v>
      </c>
      <c r="F7059" s="467">
        <f>'2019 Actual plus Potential'!E7058</f>
        <v>100</v>
      </c>
    </row>
    <row r="7060" spans="1:6">
      <c r="A7060" s="467">
        <v>10</v>
      </c>
      <c r="B7060" s="467">
        <v>22</v>
      </c>
      <c r="C7060" s="467">
        <v>2</v>
      </c>
      <c r="D7060" s="471">
        <v>24.960682047365932</v>
      </c>
      <c r="E7060" s="471">
        <v>78.060057890776179</v>
      </c>
      <c r="F7060" s="467">
        <f>'2019 Actual plus Potential'!E7059</f>
        <v>102</v>
      </c>
    </row>
    <row r="7061" spans="1:6">
      <c r="A7061" s="467">
        <v>10</v>
      </c>
      <c r="B7061" s="467">
        <v>22</v>
      </c>
      <c r="C7061" s="467">
        <v>3</v>
      </c>
      <c r="D7061" s="471">
        <v>12.698024223011871</v>
      </c>
      <c r="E7061" s="471">
        <v>79.138782197376912</v>
      </c>
      <c r="F7061" s="467">
        <f>'2019 Actual plus Potential'!E7060</f>
        <v>103</v>
      </c>
    </row>
    <row r="7062" spans="1:6">
      <c r="A7062" s="467">
        <v>10</v>
      </c>
      <c r="B7062" s="467">
        <v>22</v>
      </c>
      <c r="C7062" s="467">
        <v>4</v>
      </c>
      <c r="D7062" s="471">
        <v>31.812201101042191</v>
      </c>
      <c r="E7062" s="471">
        <v>44.628209148570207</v>
      </c>
      <c r="F7062" s="467">
        <f>'2019 Actual plus Potential'!E7061</f>
        <v>103</v>
      </c>
    </row>
    <row r="7063" spans="1:6">
      <c r="A7063" s="467">
        <v>10</v>
      </c>
      <c r="B7063" s="467">
        <v>22</v>
      </c>
      <c r="C7063" s="467">
        <v>5</v>
      </c>
      <c r="D7063" s="471">
        <v>17.064239051980934</v>
      </c>
      <c r="E7063" s="471">
        <v>59.43856976994195</v>
      </c>
      <c r="F7063" s="467">
        <f>'2019 Actual plus Potential'!E7062</f>
        <v>103</v>
      </c>
    </row>
    <row r="7064" spans="1:6">
      <c r="A7064" s="467">
        <v>10</v>
      </c>
      <c r="B7064" s="467">
        <v>22</v>
      </c>
      <c r="C7064" s="467">
        <v>6</v>
      </c>
      <c r="D7064" s="471">
        <v>15.673150327835147</v>
      </c>
      <c r="E7064" s="471">
        <v>87.75136712534939</v>
      </c>
      <c r="F7064" s="467">
        <f>'2019 Actual plus Potential'!E7063</f>
        <v>102</v>
      </c>
    </row>
    <row r="7065" spans="1:6">
      <c r="A7065" s="467">
        <v>10</v>
      </c>
      <c r="B7065" s="467">
        <v>22</v>
      </c>
      <c r="C7065" s="467">
        <v>7</v>
      </c>
      <c r="D7065" s="471">
        <v>22.699366056518485</v>
      </c>
      <c r="E7065" s="471">
        <v>90.445440012900448</v>
      </c>
      <c r="F7065" s="467">
        <f>'2019 Actual plus Potential'!E7064</f>
        <v>103</v>
      </c>
    </row>
    <row r="7066" spans="1:6">
      <c r="A7066" s="467">
        <v>10</v>
      </c>
      <c r="B7066" s="467">
        <v>22</v>
      </c>
      <c r="C7066" s="467">
        <v>8</v>
      </c>
      <c r="D7066" s="471">
        <v>4.7142171082246245</v>
      </c>
      <c r="E7066" s="471">
        <v>62.03407901526554</v>
      </c>
      <c r="F7066" s="467">
        <f>'2019 Actual plus Potential'!E7065</f>
        <v>102</v>
      </c>
    </row>
    <row r="7067" spans="1:6">
      <c r="A7067" s="467">
        <v>10</v>
      </c>
      <c r="B7067" s="467">
        <v>22</v>
      </c>
      <c r="C7067" s="467">
        <v>9</v>
      </c>
      <c r="D7067" s="471">
        <v>4.7321227398542032</v>
      </c>
      <c r="E7067" s="471">
        <v>48.174153515373042</v>
      </c>
      <c r="F7067" s="467">
        <f>'2019 Actual plus Potential'!E7066</f>
        <v>101</v>
      </c>
    </row>
    <row r="7068" spans="1:6">
      <c r="A7068" s="467">
        <v>10</v>
      </c>
      <c r="B7068" s="467">
        <v>22</v>
      </c>
      <c r="C7068" s="467">
        <v>10</v>
      </c>
      <c r="D7068" s="471">
        <v>11.822200109959955</v>
      </c>
      <c r="E7068" s="471">
        <v>27.451538862610192</v>
      </c>
      <c r="F7068" s="467">
        <f>'2019 Actual plus Potential'!E7067</f>
        <v>103</v>
      </c>
    </row>
    <row r="7069" spans="1:6">
      <c r="A7069" s="467">
        <v>10</v>
      </c>
      <c r="B7069" s="467">
        <v>22</v>
      </c>
      <c r="C7069" s="467">
        <v>11</v>
      </c>
      <c r="D7069" s="471">
        <v>7.8898624431434303</v>
      </c>
      <c r="E7069" s="471">
        <v>14.985584874220597</v>
      </c>
      <c r="F7069" s="467">
        <f>'2019 Actual plus Potential'!E7068</f>
        <v>103</v>
      </c>
    </row>
    <row r="7070" spans="1:6">
      <c r="A7070" s="467">
        <v>10</v>
      </c>
      <c r="B7070" s="467">
        <v>22</v>
      </c>
      <c r="C7070" s="467">
        <v>12</v>
      </c>
      <c r="D7070" s="471">
        <v>4.0403533262686979</v>
      </c>
      <c r="E7070" s="471">
        <v>5.7119977424209845</v>
      </c>
      <c r="F7070" s="467">
        <f>'2019 Actual plus Potential'!E7069</f>
        <v>103</v>
      </c>
    </row>
    <row r="7071" spans="1:6">
      <c r="A7071" s="467">
        <v>10</v>
      </c>
      <c r="B7071" s="467">
        <v>22</v>
      </c>
      <c r="C7071" s="467">
        <v>13</v>
      </c>
      <c r="D7071" s="471">
        <v>6.9818960829542767E-2</v>
      </c>
      <c r="E7071" s="471">
        <v>4.413460868630402</v>
      </c>
      <c r="F7071" s="467">
        <f>'2019 Actual plus Potential'!E7070</f>
        <v>103</v>
      </c>
    </row>
    <row r="7072" spans="1:6">
      <c r="A7072" s="467">
        <v>10</v>
      </c>
      <c r="B7072" s="467">
        <v>22</v>
      </c>
      <c r="C7072" s="467">
        <v>14</v>
      </c>
      <c r="D7072" s="471">
        <v>0.72772778959617512</v>
      </c>
      <c r="E7072" s="471">
        <v>1.0145797140399915</v>
      </c>
      <c r="F7072" s="467">
        <f>'2019 Actual plus Potential'!E7071</f>
        <v>103</v>
      </c>
    </row>
    <row r="7073" spans="1:6">
      <c r="A7073" s="467">
        <v>10</v>
      </c>
      <c r="B7073" s="467">
        <v>22</v>
      </c>
      <c r="C7073" s="467">
        <v>15</v>
      </c>
      <c r="D7073" s="471">
        <v>1.2521383664293304</v>
      </c>
      <c r="E7073" s="471">
        <v>0.67508272414534498</v>
      </c>
      <c r="F7073" s="467">
        <f>'2019 Actual plus Potential'!E7072</f>
        <v>104</v>
      </c>
    </row>
    <row r="7074" spans="1:6">
      <c r="A7074" s="467">
        <v>10</v>
      </c>
      <c r="B7074" s="467">
        <v>22</v>
      </c>
      <c r="C7074" s="467">
        <v>16</v>
      </c>
      <c r="D7074" s="471">
        <v>5.6653771681196172</v>
      </c>
      <c r="E7074" s="471">
        <v>0.18774027090948184</v>
      </c>
      <c r="F7074" s="467">
        <f>'2019 Actual plus Potential'!E7073</f>
        <v>100</v>
      </c>
    </row>
    <row r="7075" spans="1:6">
      <c r="A7075" s="467">
        <v>10</v>
      </c>
      <c r="B7075" s="467">
        <v>22</v>
      </c>
      <c r="C7075" s="467">
        <v>17</v>
      </c>
      <c r="D7075" s="471">
        <v>24.203779947690414</v>
      </c>
      <c r="E7075" s="471">
        <v>3.9871340034401204</v>
      </c>
      <c r="F7075" s="467">
        <f>'2019 Actual plus Potential'!E7074</f>
        <v>96</v>
      </c>
    </row>
    <row r="7076" spans="1:6">
      <c r="A7076" s="467">
        <v>10</v>
      </c>
      <c r="B7076" s="467">
        <v>22</v>
      </c>
      <c r="C7076" s="467">
        <v>18</v>
      </c>
      <c r="D7076" s="471">
        <v>59.190949633728067</v>
      </c>
      <c r="E7076" s="471">
        <v>23.625548591700706</v>
      </c>
      <c r="F7076" s="467">
        <f>'2019 Actual plus Potential'!E7075</f>
        <v>102</v>
      </c>
    </row>
    <row r="7077" spans="1:6">
      <c r="A7077" s="467">
        <v>10</v>
      </c>
      <c r="B7077" s="467">
        <v>22</v>
      </c>
      <c r="C7077" s="467">
        <v>19</v>
      </c>
      <c r="D7077" s="471">
        <v>62.08727660472384</v>
      </c>
      <c r="E7077" s="471">
        <v>56.361976080412816</v>
      </c>
      <c r="F7077" s="467">
        <f>'2019 Actual plus Potential'!E7076</f>
        <v>93</v>
      </c>
    </row>
    <row r="7078" spans="1:6">
      <c r="A7078" s="467">
        <v>10</v>
      </c>
      <c r="B7078" s="467">
        <v>22</v>
      </c>
      <c r="C7078" s="467">
        <v>20</v>
      </c>
      <c r="D7078" s="471">
        <v>84.712002125603448</v>
      </c>
      <c r="E7078" s="471">
        <v>64.432460976134166</v>
      </c>
      <c r="F7078" s="467">
        <f>'2019 Actual plus Potential'!E7077</f>
        <v>57</v>
      </c>
    </row>
    <row r="7079" spans="1:6">
      <c r="A7079" s="467">
        <v>10</v>
      </c>
      <c r="B7079" s="467">
        <v>22</v>
      </c>
      <c r="C7079" s="467">
        <v>21</v>
      </c>
      <c r="D7079" s="471">
        <v>82.11740054707434</v>
      </c>
      <c r="E7079" s="471">
        <v>59.784324768866909</v>
      </c>
      <c r="F7079" s="467">
        <f>'2019 Actual plus Potential'!E7078</f>
        <v>71</v>
      </c>
    </row>
    <row r="7080" spans="1:6">
      <c r="A7080" s="467">
        <v>10</v>
      </c>
      <c r="B7080" s="467">
        <v>22</v>
      </c>
      <c r="C7080" s="467">
        <v>22</v>
      </c>
      <c r="D7080" s="471">
        <v>78.252602705145236</v>
      </c>
      <c r="E7080" s="471">
        <v>66.675174962373688</v>
      </c>
      <c r="F7080" s="467">
        <f>'2019 Actual plus Potential'!E7079</f>
        <v>56</v>
      </c>
    </row>
    <row r="7081" spans="1:6">
      <c r="A7081" s="467">
        <v>10</v>
      </c>
      <c r="B7081" s="467">
        <v>22</v>
      </c>
      <c r="C7081" s="467">
        <v>23</v>
      </c>
      <c r="D7081" s="471">
        <v>81.719153646788712</v>
      </c>
      <c r="E7081" s="471">
        <v>97.049204042141483</v>
      </c>
      <c r="F7081" s="467">
        <f>'2019 Actual plus Potential'!E7080</f>
        <v>17</v>
      </c>
    </row>
    <row r="7082" spans="1:6">
      <c r="A7082" s="467">
        <v>10</v>
      </c>
      <c r="B7082" s="467">
        <v>22</v>
      </c>
      <c r="C7082" s="467">
        <v>24</v>
      </c>
      <c r="D7082" s="471">
        <v>88.857425813904129</v>
      </c>
      <c r="E7082" s="471">
        <v>90.649607557514514</v>
      </c>
      <c r="F7082" s="467">
        <f>'2019 Actual plus Potential'!E7081</f>
        <v>8</v>
      </c>
    </row>
    <row r="7083" spans="1:6">
      <c r="A7083" s="467">
        <v>10</v>
      </c>
      <c r="B7083" s="467">
        <v>23</v>
      </c>
      <c r="C7083" s="467">
        <v>1</v>
      </c>
      <c r="D7083" s="471">
        <v>85.694846327685354</v>
      </c>
      <c r="E7083" s="471">
        <v>98.214758224037837</v>
      </c>
      <c r="F7083" s="467">
        <f>'2019 Actual plus Potential'!E7082</f>
        <v>5</v>
      </c>
    </row>
    <row r="7084" spans="1:6">
      <c r="A7084" s="467">
        <v>10</v>
      </c>
      <c r="B7084" s="467">
        <v>23</v>
      </c>
      <c r="C7084" s="467">
        <v>2</v>
      </c>
      <c r="D7084" s="471">
        <v>85.376864304436253</v>
      </c>
      <c r="E7084" s="471">
        <v>98.646560847129663</v>
      </c>
      <c r="F7084" s="467">
        <f>'2019 Actual plus Potential'!E7083</f>
        <v>5</v>
      </c>
    </row>
    <row r="7085" spans="1:6">
      <c r="A7085" s="467">
        <v>10</v>
      </c>
      <c r="B7085" s="467">
        <v>23</v>
      </c>
      <c r="C7085" s="467">
        <v>3</v>
      </c>
      <c r="D7085" s="471">
        <v>83.538734821353671</v>
      </c>
      <c r="E7085" s="471">
        <v>98.732608471296501</v>
      </c>
      <c r="F7085" s="467">
        <f>'2019 Actual plus Potential'!E7084</f>
        <v>2</v>
      </c>
    </row>
    <row r="7086" spans="1:6">
      <c r="A7086" s="467">
        <v>10</v>
      </c>
      <c r="B7086" s="467">
        <v>23</v>
      </c>
      <c r="C7086" s="467">
        <v>4</v>
      </c>
      <c r="D7086" s="471">
        <v>57.754129827893685</v>
      </c>
      <c r="E7086" s="471">
        <v>99.579786443775532</v>
      </c>
      <c r="F7086" s="467">
        <f>'2019 Actual plus Potential'!E7085</f>
        <v>2</v>
      </c>
    </row>
    <row r="7087" spans="1:6">
      <c r="A7087" s="467">
        <v>10</v>
      </c>
      <c r="B7087" s="467">
        <v>23</v>
      </c>
      <c r="C7087" s="467">
        <v>5</v>
      </c>
      <c r="D7087" s="471">
        <v>51.851216597438373</v>
      </c>
      <c r="E7087" s="471">
        <v>99.833235809503336</v>
      </c>
      <c r="F7087" s="467">
        <f>'2019 Actual plus Potential'!E7086</f>
        <v>10</v>
      </c>
    </row>
    <row r="7088" spans="1:6">
      <c r="A7088" s="467">
        <v>10</v>
      </c>
      <c r="B7088" s="467">
        <v>23</v>
      </c>
      <c r="C7088" s="467">
        <v>6</v>
      </c>
      <c r="D7088" s="471">
        <v>15.145368839413104</v>
      </c>
      <c r="E7088" s="471">
        <v>99.64236653407869</v>
      </c>
      <c r="F7088" s="467">
        <f>'2019 Actual plus Potential'!E7087</f>
        <v>14</v>
      </c>
    </row>
    <row r="7089" spans="1:6">
      <c r="A7089" s="467">
        <v>10</v>
      </c>
      <c r="B7089" s="467">
        <v>23</v>
      </c>
      <c r="C7089" s="467">
        <v>7</v>
      </c>
      <c r="D7089" s="471">
        <v>8.4326734693729719</v>
      </c>
      <c r="E7089" s="471">
        <v>99.634544022790791</v>
      </c>
      <c r="F7089" s="467">
        <f>'2019 Actual plus Potential'!E7088</f>
        <v>35</v>
      </c>
    </row>
    <row r="7090" spans="1:6">
      <c r="A7090" s="467">
        <v>10</v>
      </c>
      <c r="B7090" s="467">
        <v>23</v>
      </c>
      <c r="C7090" s="467">
        <v>8</v>
      </c>
      <c r="D7090" s="471">
        <v>2.5884293276265034</v>
      </c>
      <c r="E7090" s="471">
        <v>95.916504407654259</v>
      </c>
      <c r="F7090" s="467">
        <f>'2019 Actual plus Potential'!E7089</f>
        <v>42</v>
      </c>
    </row>
    <row r="7091" spans="1:6">
      <c r="A7091" s="467">
        <v>10</v>
      </c>
      <c r="B7091" s="467">
        <v>23</v>
      </c>
      <c r="C7091" s="467">
        <v>9</v>
      </c>
      <c r="D7091" s="471">
        <v>1.907687351771447E-2</v>
      </c>
      <c r="E7091" s="471">
        <v>40.821775155880459</v>
      </c>
      <c r="F7091" s="467">
        <f>'2019 Actual plus Potential'!E7090</f>
        <v>39</v>
      </c>
    </row>
    <row r="7092" spans="1:6">
      <c r="A7092" s="467">
        <v>10</v>
      </c>
      <c r="B7092" s="467">
        <v>23</v>
      </c>
      <c r="C7092" s="467">
        <v>10</v>
      </c>
      <c r="D7092" s="471">
        <v>2.045358318587729E-2</v>
      </c>
      <c r="E7092" s="471">
        <v>32.953893302515588</v>
      </c>
      <c r="F7092" s="467">
        <f>'2019 Actual plus Potential'!E7091</f>
        <v>18</v>
      </c>
    </row>
    <row r="7093" spans="1:6">
      <c r="A7093" s="467">
        <v>10</v>
      </c>
      <c r="B7093" s="467">
        <v>23</v>
      </c>
      <c r="C7093" s="467">
        <v>11</v>
      </c>
      <c r="D7093" s="471">
        <v>6.757595127483898E-2</v>
      </c>
      <c r="E7093" s="471">
        <v>40.268723607826274</v>
      </c>
      <c r="F7093" s="467">
        <f>'2019 Actual plus Potential'!E7092</f>
        <v>3</v>
      </c>
    </row>
    <row r="7094" spans="1:6">
      <c r="A7094" s="467">
        <v>10</v>
      </c>
      <c r="B7094" s="467">
        <v>23</v>
      </c>
      <c r="C7094" s="467">
        <v>12</v>
      </c>
      <c r="D7094" s="471">
        <v>2.4427448447069473E-2</v>
      </c>
      <c r="E7094" s="471">
        <v>45.767166792087721</v>
      </c>
      <c r="F7094" s="467">
        <f>'2019 Actual plus Potential'!E7093</f>
        <v>1</v>
      </c>
    </row>
    <row r="7095" spans="1:6">
      <c r="A7095" s="467">
        <v>10</v>
      </c>
      <c r="B7095" s="467">
        <v>23</v>
      </c>
      <c r="C7095" s="467">
        <v>13</v>
      </c>
      <c r="D7095" s="471">
        <v>1.723265977515738E-2</v>
      </c>
      <c r="E7095" s="471">
        <v>39.114903192861746</v>
      </c>
      <c r="F7095" s="467">
        <f>'2019 Actual plus Potential'!E7094</f>
        <v>8</v>
      </c>
    </row>
    <row r="7096" spans="1:6">
      <c r="A7096" s="467">
        <v>10</v>
      </c>
      <c r="B7096" s="467">
        <v>23</v>
      </c>
      <c r="C7096" s="467">
        <v>14</v>
      </c>
      <c r="D7096" s="471">
        <v>8.5580291670576347E-2</v>
      </c>
      <c r="E7096" s="471">
        <v>38.86067157600516</v>
      </c>
      <c r="F7096" s="467">
        <f>'2019 Actual plus Potential'!E7095</f>
        <v>7</v>
      </c>
    </row>
    <row r="7097" spans="1:6">
      <c r="A7097" s="467">
        <v>10</v>
      </c>
      <c r="B7097" s="467">
        <v>23</v>
      </c>
      <c r="C7097" s="467">
        <v>15</v>
      </c>
      <c r="D7097" s="471">
        <v>3.1033984797872729</v>
      </c>
      <c r="E7097" s="471">
        <v>28.204064448505701</v>
      </c>
      <c r="F7097" s="467">
        <f>'2019 Actual plus Potential'!E7096</f>
        <v>9</v>
      </c>
    </row>
    <row r="7098" spans="1:6">
      <c r="A7098" s="467">
        <v>10</v>
      </c>
      <c r="B7098" s="467">
        <v>23</v>
      </c>
      <c r="C7098" s="467">
        <v>16</v>
      </c>
      <c r="D7098" s="471">
        <v>22.633870439676521</v>
      </c>
      <c r="E7098" s="471">
        <v>23.852401419049666</v>
      </c>
      <c r="F7098" s="467">
        <f>'2019 Actual plus Potential'!E7097</f>
        <v>10</v>
      </c>
    </row>
    <row r="7099" spans="1:6">
      <c r="A7099" s="467">
        <v>10</v>
      </c>
      <c r="B7099" s="467">
        <v>23</v>
      </c>
      <c r="C7099" s="467">
        <v>17</v>
      </c>
      <c r="D7099" s="471">
        <v>42.015222250504394</v>
      </c>
      <c r="E7099" s="471">
        <v>9.7710988497097393</v>
      </c>
      <c r="F7099" s="467">
        <f>'2019 Actual plus Potential'!E7098</f>
        <v>4</v>
      </c>
    </row>
    <row r="7100" spans="1:6">
      <c r="A7100" s="467">
        <v>10</v>
      </c>
      <c r="B7100" s="467">
        <v>23</v>
      </c>
      <c r="C7100" s="467">
        <v>18</v>
      </c>
      <c r="D7100" s="471">
        <v>109.93568899045403</v>
      </c>
      <c r="E7100" s="471">
        <v>4.986850946033111</v>
      </c>
      <c r="F7100" s="467">
        <f>'2019 Actual plus Potential'!E7099</f>
        <v>2</v>
      </c>
    </row>
    <row r="7101" spans="1:6">
      <c r="A7101" s="467">
        <v>10</v>
      </c>
      <c r="B7101" s="467">
        <v>23</v>
      </c>
      <c r="C7101" s="467">
        <v>19</v>
      </c>
      <c r="D7101" s="471">
        <v>137.90184316450683</v>
      </c>
      <c r="E7101" s="471">
        <v>3.2479066867340354</v>
      </c>
      <c r="F7101" s="467">
        <f>'2019 Actual plus Potential'!E7100</f>
        <v>0</v>
      </c>
    </row>
    <row r="7102" spans="1:6">
      <c r="A7102" s="467">
        <v>10</v>
      </c>
      <c r="B7102" s="467">
        <v>23</v>
      </c>
      <c r="C7102" s="467">
        <v>20</v>
      </c>
      <c r="D7102" s="471">
        <v>119.43569556748604</v>
      </c>
      <c r="E7102" s="471">
        <v>3.705523597075898</v>
      </c>
      <c r="F7102" s="467">
        <f>'2019 Actual plus Potential'!E7101</f>
        <v>0</v>
      </c>
    </row>
    <row r="7103" spans="1:6">
      <c r="A7103" s="467">
        <v>10</v>
      </c>
      <c r="B7103" s="467">
        <v>23</v>
      </c>
      <c r="C7103" s="467">
        <v>21</v>
      </c>
      <c r="D7103" s="471">
        <v>141.40493662117453</v>
      </c>
      <c r="E7103" s="471">
        <v>6.1633566437325307</v>
      </c>
      <c r="F7103" s="467">
        <f>'2019 Actual plus Potential'!E7102</f>
        <v>0</v>
      </c>
    </row>
    <row r="7104" spans="1:6">
      <c r="A7104" s="467">
        <v>10</v>
      </c>
      <c r="B7104" s="467">
        <v>23</v>
      </c>
      <c r="C7104" s="467">
        <v>22</v>
      </c>
      <c r="D7104" s="471">
        <v>135.06084040796273</v>
      </c>
      <c r="E7104" s="471">
        <v>29.570657170500969</v>
      </c>
      <c r="F7104" s="467">
        <f>'2019 Actual plus Potential'!E7103</f>
        <v>0</v>
      </c>
    </row>
    <row r="7105" spans="1:6">
      <c r="A7105" s="467">
        <v>10</v>
      </c>
      <c r="B7105" s="467">
        <v>23</v>
      </c>
      <c r="C7105" s="467">
        <v>23</v>
      </c>
      <c r="D7105" s="471">
        <v>125.78501265846621</v>
      </c>
      <c r="E7105" s="471">
        <v>51.382165394538809</v>
      </c>
      <c r="F7105" s="467">
        <f>'2019 Actual plus Potential'!E7104</f>
        <v>1</v>
      </c>
    </row>
    <row r="7106" spans="1:6">
      <c r="A7106" s="467">
        <v>10</v>
      </c>
      <c r="B7106" s="467">
        <v>23</v>
      </c>
      <c r="C7106" s="467">
        <v>24</v>
      </c>
      <c r="D7106" s="471">
        <v>128.20290865431116</v>
      </c>
      <c r="E7106" s="471">
        <v>64.55214539883896</v>
      </c>
      <c r="F7106" s="467">
        <f>'2019 Actual plus Potential'!E7105</f>
        <v>4</v>
      </c>
    </row>
    <row r="7107" spans="1:6">
      <c r="A7107" s="467">
        <v>10</v>
      </c>
      <c r="B7107" s="467">
        <v>24</v>
      </c>
      <c r="C7107" s="467">
        <v>1</v>
      </c>
      <c r="D7107" s="471">
        <v>129.74633738580667</v>
      </c>
      <c r="E7107" s="471">
        <v>76.118510589120618</v>
      </c>
      <c r="F7107" s="467">
        <f>'2019 Actual plus Potential'!E7106</f>
        <v>9</v>
      </c>
    </row>
    <row r="7108" spans="1:6">
      <c r="A7108" s="467">
        <v>10</v>
      </c>
      <c r="B7108" s="467">
        <v>24</v>
      </c>
      <c r="C7108" s="467">
        <v>2</v>
      </c>
      <c r="D7108" s="471">
        <v>109.50996985419586</v>
      </c>
      <c r="E7108" s="471">
        <v>80.922314771016985</v>
      </c>
      <c r="F7108" s="467">
        <f>'2019 Actual plus Potential'!E7107</f>
        <v>19</v>
      </c>
    </row>
    <row r="7109" spans="1:6">
      <c r="A7109" s="467">
        <v>10</v>
      </c>
      <c r="B7109" s="467">
        <v>24</v>
      </c>
      <c r="C7109" s="467">
        <v>3</v>
      </c>
      <c r="D7109" s="471">
        <v>112.05780865691638</v>
      </c>
      <c r="E7109" s="471">
        <v>52.292705708449795</v>
      </c>
      <c r="F7109" s="467">
        <f>'2019 Actual plus Potential'!E7108</f>
        <v>12</v>
      </c>
    </row>
    <row r="7110" spans="1:6">
      <c r="A7110" s="467">
        <v>10</v>
      </c>
      <c r="B7110" s="467">
        <v>24</v>
      </c>
      <c r="C7110" s="467">
        <v>4</v>
      </c>
      <c r="D7110" s="471">
        <v>36.69936533814171</v>
      </c>
      <c r="E7110" s="471">
        <v>46.575232208127289</v>
      </c>
      <c r="F7110" s="467">
        <f>'2019 Actual plus Potential'!E7109</f>
        <v>10</v>
      </c>
    </row>
    <row r="7111" spans="1:6">
      <c r="A7111" s="467">
        <v>10</v>
      </c>
      <c r="B7111" s="467">
        <v>24</v>
      </c>
      <c r="C7111" s="467">
        <v>5</v>
      </c>
      <c r="D7111" s="471">
        <v>3.3387197338985701</v>
      </c>
      <c r="E7111" s="471">
        <v>39.709414050741771</v>
      </c>
      <c r="F7111" s="467">
        <f>'2019 Actual plus Potential'!E7110</f>
        <v>9</v>
      </c>
    </row>
    <row r="7112" spans="1:6">
      <c r="A7112" s="467">
        <v>10</v>
      </c>
      <c r="B7112" s="467">
        <v>24</v>
      </c>
      <c r="C7112" s="467">
        <v>6</v>
      </c>
      <c r="D7112" s="471">
        <v>0.19535706468816055</v>
      </c>
      <c r="E7112" s="471">
        <v>37.624714792517743</v>
      </c>
      <c r="F7112" s="467">
        <f>'2019 Actual plus Potential'!E7111</f>
        <v>12</v>
      </c>
    </row>
    <row r="7113" spans="1:6">
      <c r="A7113" s="467">
        <v>10</v>
      </c>
      <c r="B7113" s="467">
        <v>24</v>
      </c>
      <c r="C7113" s="467">
        <v>7</v>
      </c>
      <c r="D7113" s="471">
        <v>0.26272542909357138</v>
      </c>
      <c r="E7113" s="471">
        <v>40.302360406364222</v>
      </c>
      <c r="F7113" s="467">
        <f>'2019 Actual plus Potential'!E7112</f>
        <v>23</v>
      </c>
    </row>
    <row r="7114" spans="1:6">
      <c r="A7114" s="467">
        <v>10</v>
      </c>
      <c r="B7114" s="467">
        <v>24</v>
      </c>
      <c r="C7114" s="467">
        <v>8</v>
      </c>
      <c r="D7114" s="471">
        <v>1.0635771613286984</v>
      </c>
      <c r="E7114" s="471">
        <v>33.528065631047085</v>
      </c>
      <c r="F7114" s="467">
        <f>'2019 Actual plus Potential'!E7113</f>
        <v>34</v>
      </c>
    </row>
    <row r="7115" spans="1:6">
      <c r="A7115" s="467">
        <v>10</v>
      </c>
      <c r="B7115" s="467">
        <v>24</v>
      </c>
      <c r="C7115" s="467">
        <v>9</v>
      </c>
      <c r="D7115" s="471">
        <v>20.408356814675152</v>
      </c>
      <c r="E7115" s="471">
        <v>19.812856589980647</v>
      </c>
      <c r="F7115" s="467">
        <f>'2019 Actual plus Potential'!E7114</f>
        <v>53</v>
      </c>
    </row>
    <row r="7116" spans="1:6">
      <c r="A7116" s="467">
        <v>10</v>
      </c>
      <c r="B7116" s="467">
        <v>24</v>
      </c>
      <c r="C7116" s="467">
        <v>10</v>
      </c>
      <c r="D7116" s="471">
        <v>38.124731845693383</v>
      </c>
      <c r="E7116" s="471">
        <v>16.408499677488713</v>
      </c>
      <c r="F7116" s="467">
        <f>'2019 Actual plus Potential'!E7115</f>
        <v>64</v>
      </c>
    </row>
    <row r="7117" spans="1:6">
      <c r="A7117" s="467">
        <v>10</v>
      </c>
      <c r="B7117" s="467">
        <v>24</v>
      </c>
      <c r="C7117" s="467">
        <v>11</v>
      </c>
      <c r="D7117" s="471">
        <v>22.382117981219441</v>
      </c>
      <c r="E7117" s="471">
        <v>14.02810949258224</v>
      </c>
      <c r="F7117" s="467">
        <f>'2019 Actual plus Potential'!E7116</f>
        <v>47</v>
      </c>
    </row>
    <row r="7118" spans="1:6">
      <c r="A7118" s="467">
        <v>10</v>
      </c>
      <c r="B7118" s="467">
        <v>24</v>
      </c>
      <c r="C7118" s="467">
        <v>12</v>
      </c>
      <c r="D7118" s="471">
        <v>18.974642623089547</v>
      </c>
      <c r="E7118" s="471">
        <v>22.910571059987102</v>
      </c>
      <c r="F7118" s="467">
        <f>'2019 Actual plus Potential'!E7117</f>
        <v>23</v>
      </c>
    </row>
    <row r="7119" spans="1:6">
      <c r="A7119" s="467">
        <v>10</v>
      </c>
      <c r="B7119" s="467">
        <v>24</v>
      </c>
      <c r="C7119" s="467">
        <v>13</v>
      </c>
      <c r="D7119" s="471">
        <v>17.144390173521757</v>
      </c>
      <c r="E7119" s="471">
        <v>26.005156525478391</v>
      </c>
      <c r="F7119" s="467">
        <f>'2019 Actual plus Potential'!E7118</f>
        <v>20</v>
      </c>
    </row>
    <row r="7120" spans="1:6">
      <c r="A7120" s="467">
        <v>10</v>
      </c>
      <c r="B7120" s="467">
        <v>24</v>
      </c>
      <c r="C7120" s="467">
        <v>14</v>
      </c>
      <c r="D7120" s="471">
        <v>21.722332347585048</v>
      </c>
      <c r="E7120" s="471">
        <v>18.335966458826057</v>
      </c>
      <c r="F7120" s="467">
        <f>'2019 Actual plus Potential'!E7119</f>
        <v>34</v>
      </c>
    </row>
    <row r="7121" spans="1:6">
      <c r="A7121" s="467">
        <v>10</v>
      </c>
      <c r="B7121" s="467">
        <v>24</v>
      </c>
      <c r="C7121" s="467">
        <v>15</v>
      </c>
      <c r="D7121" s="471">
        <v>41.21318942992788</v>
      </c>
      <c r="E7121" s="471">
        <v>14.341792195226834</v>
      </c>
      <c r="F7121" s="467">
        <f>'2019 Actual plus Potential'!E7120</f>
        <v>41</v>
      </c>
    </row>
    <row r="7122" spans="1:6">
      <c r="A7122" s="467">
        <v>10</v>
      </c>
      <c r="B7122" s="467">
        <v>24</v>
      </c>
      <c r="C7122" s="467">
        <v>16</v>
      </c>
      <c r="D7122" s="471">
        <v>18.812680887520752</v>
      </c>
      <c r="E7122" s="471">
        <v>13.210657062997205</v>
      </c>
      <c r="F7122" s="467">
        <f>'2019 Actual plus Potential'!E7121</f>
        <v>25</v>
      </c>
    </row>
    <row r="7123" spans="1:6">
      <c r="A7123" s="467">
        <v>10</v>
      </c>
      <c r="B7123" s="467">
        <v>24</v>
      </c>
      <c r="C7123" s="467">
        <v>17</v>
      </c>
      <c r="D7123" s="471">
        <v>7.1968223101750386</v>
      </c>
      <c r="E7123" s="471">
        <v>3.9980855192431735</v>
      </c>
      <c r="F7123" s="467">
        <f>'2019 Actual plus Potential'!E7122</f>
        <v>36</v>
      </c>
    </row>
    <row r="7124" spans="1:6">
      <c r="A7124" s="467">
        <v>10</v>
      </c>
      <c r="B7124" s="467">
        <v>24</v>
      </c>
      <c r="C7124" s="467">
        <v>18</v>
      </c>
      <c r="D7124" s="471">
        <v>26.753011780705808</v>
      </c>
      <c r="E7124" s="471">
        <v>1.1913684691464201</v>
      </c>
      <c r="F7124" s="467">
        <f>'2019 Actual plus Potential'!E7123</f>
        <v>41</v>
      </c>
    </row>
    <row r="7125" spans="1:6">
      <c r="A7125" s="467">
        <v>10</v>
      </c>
      <c r="B7125" s="467">
        <v>24</v>
      </c>
      <c r="C7125" s="467">
        <v>19</v>
      </c>
      <c r="D7125" s="471">
        <v>40.121234874962852</v>
      </c>
      <c r="E7125" s="471">
        <v>0.92696758761556663</v>
      </c>
      <c r="F7125" s="467">
        <f>'2019 Actual plus Potential'!E7124</f>
        <v>50</v>
      </c>
    </row>
    <row r="7126" spans="1:6">
      <c r="A7126" s="467">
        <v>10</v>
      </c>
      <c r="B7126" s="467">
        <v>24</v>
      </c>
      <c r="C7126" s="467">
        <v>20</v>
      </c>
      <c r="D7126" s="471">
        <v>40.185678262463668</v>
      </c>
      <c r="E7126" s="471">
        <v>2.1183360567619869</v>
      </c>
      <c r="F7126" s="467">
        <f>'2019 Actual plus Potential'!E7125</f>
        <v>67</v>
      </c>
    </row>
    <row r="7127" spans="1:6">
      <c r="A7127" s="467">
        <v>10</v>
      </c>
      <c r="B7127" s="467">
        <v>24</v>
      </c>
      <c r="C7127" s="467">
        <v>21</v>
      </c>
      <c r="D7127" s="471">
        <v>48.535968640259753</v>
      </c>
      <c r="E7127" s="471">
        <v>10.003427434960223</v>
      </c>
      <c r="F7127" s="467">
        <f>'2019 Actual plus Potential'!E7126</f>
        <v>69</v>
      </c>
    </row>
    <row r="7128" spans="1:6">
      <c r="A7128" s="467">
        <v>10</v>
      </c>
      <c r="B7128" s="467">
        <v>24</v>
      </c>
      <c r="C7128" s="467">
        <v>22</v>
      </c>
      <c r="D7128" s="471">
        <v>17.257920319783864</v>
      </c>
      <c r="E7128" s="471">
        <v>48.375974306600732</v>
      </c>
      <c r="F7128" s="467">
        <f>'2019 Actual plus Potential'!E7127</f>
        <v>63</v>
      </c>
    </row>
    <row r="7129" spans="1:6">
      <c r="A7129" s="467">
        <v>10</v>
      </c>
      <c r="B7129" s="467">
        <v>24</v>
      </c>
      <c r="C7129" s="467">
        <v>23</v>
      </c>
      <c r="D7129" s="471">
        <v>23.253740274838769</v>
      </c>
      <c r="E7129" s="471">
        <v>78.793809449580735</v>
      </c>
      <c r="F7129" s="467">
        <f>'2019 Actual plus Potential'!E7128</f>
        <v>66</v>
      </c>
    </row>
    <row r="7130" spans="1:6">
      <c r="A7130" s="467">
        <v>10</v>
      </c>
      <c r="B7130" s="467">
        <v>24</v>
      </c>
      <c r="C7130" s="467">
        <v>24</v>
      </c>
      <c r="D7130" s="471">
        <v>40.90611431116573</v>
      </c>
      <c r="E7130" s="471">
        <v>88.448352881100831</v>
      </c>
      <c r="F7130" s="467">
        <f>'2019 Actual plus Potential'!E7129</f>
        <v>76</v>
      </c>
    </row>
    <row r="7131" spans="1:6">
      <c r="A7131" s="467">
        <v>10</v>
      </c>
      <c r="B7131" s="467">
        <v>25</v>
      </c>
      <c r="C7131" s="467">
        <v>1</v>
      </c>
      <c r="D7131" s="471">
        <v>55.308560286162923</v>
      </c>
      <c r="E7131" s="471">
        <v>89.916638249838755</v>
      </c>
      <c r="F7131" s="467">
        <f>'2019 Actual plus Potential'!E7130</f>
        <v>78</v>
      </c>
    </row>
    <row r="7132" spans="1:6">
      <c r="A7132" s="467">
        <v>10</v>
      </c>
      <c r="B7132" s="467">
        <v>25</v>
      </c>
      <c r="C7132" s="467">
        <v>2</v>
      </c>
      <c r="D7132" s="471">
        <v>15.418737098405256</v>
      </c>
      <c r="E7132" s="471">
        <v>71.208320253708877</v>
      </c>
      <c r="F7132" s="467">
        <f>'2019 Actual plus Potential'!E7131</f>
        <v>87</v>
      </c>
    </row>
    <row r="7133" spans="1:6">
      <c r="A7133" s="467">
        <v>10</v>
      </c>
      <c r="B7133" s="467">
        <v>25</v>
      </c>
      <c r="C7133" s="467">
        <v>3</v>
      </c>
      <c r="D7133" s="471">
        <v>8.2181861625904542</v>
      </c>
      <c r="E7133" s="471">
        <v>44.164334229198019</v>
      </c>
      <c r="F7133" s="467">
        <f>'2019 Actual plus Potential'!E7132</f>
        <v>84</v>
      </c>
    </row>
    <row r="7134" spans="1:6">
      <c r="A7134" s="467">
        <v>10</v>
      </c>
      <c r="B7134" s="467">
        <v>25</v>
      </c>
      <c r="C7134" s="467">
        <v>4</v>
      </c>
      <c r="D7134" s="471">
        <v>7.5092270486796702</v>
      </c>
      <c r="E7134" s="471">
        <v>39.628842184476454</v>
      </c>
      <c r="F7134" s="467">
        <f>'2019 Actual plus Potential'!E7133</f>
        <v>91</v>
      </c>
    </row>
    <row r="7135" spans="1:6">
      <c r="A7135" s="467">
        <v>10</v>
      </c>
      <c r="B7135" s="467">
        <v>25</v>
      </c>
      <c r="C7135" s="467">
        <v>5</v>
      </c>
      <c r="D7135" s="471">
        <v>10.024391443266325</v>
      </c>
      <c r="E7135" s="471">
        <v>38.102670232208133</v>
      </c>
      <c r="F7135" s="467">
        <f>'2019 Actual plus Potential'!E7134</f>
        <v>96</v>
      </c>
    </row>
    <row r="7136" spans="1:6">
      <c r="A7136" s="467">
        <v>10</v>
      </c>
      <c r="B7136" s="467">
        <v>25</v>
      </c>
      <c r="C7136" s="467">
        <v>6</v>
      </c>
      <c r="D7136" s="471">
        <v>7.6128786509509476</v>
      </c>
      <c r="E7136" s="471">
        <v>41.381866964093746</v>
      </c>
      <c r="F7136" s="467">
        <f>'2019 Actual plus Potential'!E7135</f>
        <v>96</v>
      </c>
    </row>
    <row r="7137" spans="1:6">
      <c r="A7137" s="467">
        <v>10</v>
      </c>
      <c r="B7137" s="467">
        <v>25</v>
      </c>
      <c r="C7137" s="467">
        <v>7</v>
      </c>
      <c r="D7137" s="471">
        <v>6.1688189145451613</v>
      </c>
      <c r="E7137" s="471">
        <v>58.481094388303589</v>
      </c>
      <c r="F7137" s="467">
        <f>'2019 Actual plus Potential'!E7136</f>
        <v>98</v>
      </c>
    </row>
    <row r="7138" spans="1:6">
      <c r="A7138" s="467">
        <v>10</v>
      </c>
      <c r="B7138" s="467">
        <v>25</v>
      </c>
      <c r="C7138" s="467">
        <v>8</v>
      </c>
      <c r="D7138" s="471">
        <v>3.6490699341698614</v>
      </c>
      <c r="E7138" s="471">
        <v>50.327690872930553</v>
      </c>
      <c r="F7138" s="467">
        <f>'2019 Actual plus Potential'!E7137</f>
        <v>95</v>
      </c>
    </row>
    <row r="7139" spans="1:6">
      <c r="A7139" s="467">
        <v>10</v>
      </c>
      <c r="B7139" s="467">
        <v>25</v>
      </c>
      <c r="C7139" s="467">
        <v>9</v>
      </c>
      <c r="D7139" s="471">
        <v>2.3410594419125623E-2</v>
      </c>
      <c r="E7139" s="471">
        <v>43.400857127499464</v>
      </c>
      <c r="F7139" s="467">
        <f>'2019 Actual plus Potential'!E7138</f>
        <v>89</v>
      </c>
    </row>
    <row r="7140" spans="1:6">
      <c r="A7140" s="467">
        <v>10</v>
      </c>
      <c r="B7140" s="467">
        <v>25</v>
      </c>
      <c r="C7140" s="467">
        <v>10</v>
      </c>
      <c r="D7140" s="471">
        <v>0</v>
      </c>
      <c r="E7140" s="471">
        <v>50.794694796817886</v>
      </c>
      <c r="F7140" s="467">
        <f>'2019 Actual plus Potential'!E7139</f>
        <v>74</v>
      </c>
    </row>
    <row r="7141" spans="1:6">
      <c r="A7141" s="467">
        <v>10</v>
      </c>
      <c r="B7141" s="467">
        <v>25</v>
      </c>
      <c r="C7141" s="467">
        <v>11</v>
      </c>
      <c r="D7141" s="471">
        <v>0</v>
      </c>
      <c r="E7141" s="471">
        <v>68.072275478391745</v>
      </c>
      <c r="F7141" s="467">
        <f>'2019 Actual plus Potential'!E7140</f>
        <v>88</v>
      </c>
    </row>
    <row r="7142" spans="1:6">
      <c r="A7142" s="467">
        <v>10</v>
      </c>
      <c r="B7142" s="467">
        <v>25</v>
      </c>
      <c r="C7142" s="467">
        <v>12</v>
      </c>
      <c r="D7142" s="471">
        <v>0</v>
      </c>
      <c r="E7142" s="471">
        <v>70.76869511932918</v>
      </c>
      <c r="F7142" s="467">
        <f>'2019 Actual plus Potential'!E7141</f>
        <v>101</v>
      </c>
    </row>
    <row r="7143" spans="1:6">
      <c r="A7143" s="467">
        <v>10</v>
      </c>
      <c r="B7143" s="467">
        <v>25</v>
      </c>
      <c r="C7143" s="467">
        <v>13</v>
      </c>
      <c r="D7143" s="471">
        <v>0</v>
      </c>
      <c r="E7143" s="471">
        <v>60.176232584390455</v>
      </c>
      <c r="F7143" s="467">
        <f>'2019 Actual plus Potential'!E7142</f>
        <v>103</v>
      </c>
    </row>
    <row r="7144" spans="1:6">
      <c r="A7144" s="467">
        <v>10</v>
      </c>
      <c r="B7144" s="467">
        <v>25</v>
      </c>
      <c r="C7144" s="467">
        <v>14</v>
      </c>
      <c r="D7144" s="471">
        <v>0</v>
      </c>
      <c r="E7144" s="471">
        <v>56.101486454525912</v>
      </c>
      <c r="F7144" s="467">
        <f>'2019 Actual plus Potential'!E7143</f>
        <v>101</v>
      </c>
    </row>
    <row r="7145" spans="1:6">
      <c r="A7145" s="467">
        <v>10</v>
      </c>
      <c r="B7145" s="467">
        <v>25</v>
      </c>
      <c r="C7145" s="467">
        <v>15</v>
      </c>
      <c r="D7145" s="471">
        <v>0</v>
      </c>
      <c r="E7145" s="471">
        <v>63.881756181466351</v>
      </c>
      <c r="F7145" s="467">
        <f>'2019 Actual plus Potential'!E7144</f>
        <v>103</v>
      </c>
    </row>
    <row r="7146" spans="1:6">
      <c r="A7146" s="467">
        <v>10</v>
      </c>
      <c r="B7146" s="467">
        <v>25</v>
      </c>
      <c r="C7146" s="467">
        <v>16</v>
      </c>
      <c r="D7146" s="471">
        <v>0</v>
      </c>
      <c r="E7146" s="471">
        <v>60.814549505482688</v>
      </c>
      <c r="F7146" s="467">
        <f>'2019 Actual plus Potential'!E7145</f>
        <v>102</v>
      </c>
    </row>
    <row r="7147" spans="1:6">
      <c r="A7147" s="467">
        <v>10</v>
      </c>
      <c r="B7147" s="467">
        <v>25</v>
      </c>
      <c r="C7147" s="467">
        <v>17</v>
      </c>
      <c r="D7147" s="471">
        <v>0.23718076249307815</v>
      </c>
      <c r="E7147" s="471">
        <v>77.581320199957005</v>
      </c>
      <c r="F7147" s="467">
        <f>'2019 Actual plus Potential'!E7146</f>
        <v>103</v>
      </c>
    </row>
    <row r="7148" spans="1:6">
      <c r="A7148" s="467">
        <v>10</v>
      </c>
      <c r="B7148" s="467">
        <v>25</v>
      </c>
      <c r="C7148" s="467">
        <v>18</v>
      </c>
      <c r="D7148" s="471">
        <v>1.4218685415483763</v>
      </c>
      <c r="E7148" s="471">
        <v>90.932000215007534</v>
      </c>
      <c r="F7148" s="467">
        <f>'2019 Actual plus Potential'!E7147</f>
        <v>102</v>
      </c>
    </row>
    <row r="7149" spans="1:6">
      <c r="A7149" s="467">
        <v>10</v>
      </c>
      <c r="B7149" s="467">
        <v>25</v>
      </c>
      <c r="C7149" s="467">
        <v>19</v>
      </c>
      <c r="D7149" s="471">
        <v>1.5510643621357658</v>
      </c>
      <c r="E7149" s="471">
        <v>95.211696140614919</v>
      </c>
      <c r="F7149" s="467">
        <f>'2019 Actual plus Potential'!E7148</f>
        <v>102</v>
      </c>
    </row>
    <row r="7150" spans="1:6">
      <c r="A7150" s="467">
        <v>10</v>
      </c>
      <c r="B7150" s="467">
        <v>25</v>
      </c>
      <c r="C7150" s="467">
        <v>20</v>
      </c>
      <c r="D7150" s="471">
        <v>1.8019937039373413</v>
      </c>
      <c r="E7150" s="471">
        <v>98.680979896796373</v>
      </c>
      <c r="F7150" s="467">
        <f>'2019 Actual plus Potential'!E7149</f>
        <v>94</v>
      </c>
    </row>
    <row r="7151" spans="1:6">
      <c r="A7151" s="467">
        <v>10</v>
      </c>
      <c r="B7151" s="467">
        <v>25</v>
      </c>
      <c r="C7151" s="467">
        <v>21</v>
      </c>
      <c r="D7151" s="471">
        <v>2.8812138403832552</v>
      </c>
      <c r="E7151" s="471">
        <v>98.071606267469363</v>
      </c>
      <c r="F7151" s="467">
        <f>'2019 Actual plus Potential'!E7150</f>
        <v>78</v>
      </c>
    </row>
    <row r="7152" spans="1:6">
      <c r="A7152" s="467">
        <v>10</v>
      </c>
      <c r="B7152" s="467">
        <v>25</v>
      </c>
      <c r="C7152" s="467">
        <v>22</v>
      </c>
      <c r="D7152" s="471">
        <v>8.3133400495463246</v>
      </c>
      <c r="E7152" s="471">
        <v>97.742278542248982</v>
      </c>
      <c r="F7152" s="467">
        <f>'2019 Actual plus Potential'!E7151</f>
        <v>81</v>
      </c>
    </row>
    <row r="7153" spans="1:6">
      <c r="A7153" s="467">
        <v>10</v>
      </c>
      <c r="B7153" s="467">
        <v>25</v>
      </c>
      <c r="C7153" s="467">
        <v>23</v>
      </c>
      <c r="D7153" s="471">
        <v>9.4772741584646596</v>
      </c>
      <c r="E7153" s="471">
        <v>95.329816061062132</v>
      </c>
      <c r="F7153" s="467">
        <f>'2019 Actual plus Potential'!E7152</f>
        <v>73</v>
      </c>
    </row>
    <row r="7154" spans="1:6">
      <c r="A7154" s="467">
        <v>10</v>
      </c>
      <c r="B7154" s="467">
        <v>25</v>
      </c>
      <c r="C7154" s="467">
        <v>24</v>
      </c>
      <c r="D7154" s="471">
        <v>9.3105339801643225</v>
      </c>
      <c r="E7154" s="471">
        <v>89.789913566974846</v>
      </c>
      <c r="F7154" s="467">
        <f>'2019 Actual plus Potential'!E7153</f>
        <v>41</v>
      </c>
    </row>
    <row r="7155" spans="1:6">
      <c r="A7155" s="467">
        <v>10</v>
      </c>
      <c r="B7155" s="467">
        <v>26</v>
      </c>
      <c r="C7155" s="467">
        <v>1</v>
      </c>
      <c r="D7155" s="471">
        <v>2.7985795774968665</v>
      </c>
      <c r="E7155" s="471">
        <v>85.731594710814903</v>
      </c>
      <c r="F7155" s="467">
        <f>'2019 Actual plus Potential'!E7154</f>
        <v>64</v>
      </c>
    </row>
    <row r="7156" spans="1:6">
      <c r="A7156" s="467">
        <v>10</v>
      </c>
      <c r="B7156" s="467">
        <v>26</v>
      </c>
      <c r="C7156" s="467">
        <v>2</v>
      </c>
      <c r="D7156" s="471">
        <v>1.3410018482165682</v>
      </c>
      <c r="E7156" s="471">
        <v>62.13890066652332</v>
      </c>
      <c r="F7156" s="467">
        <f>'2019 Actual plus Potential'!E7155</f>
        <v>41</v>
      </c>
    </row>
    <row r="7157" spans="1:6">
      <c r="A7157" s="467">
        <v>10</v>
      </c>
      <c r="B7157" s="467">
        <v>26</v>
      </c>
      <c r="C7157" s="467">
        <v>3</v>
      </c>
      <c r="D7157" s="471">
        <v>15.936271050283718</v>
      </c>
      <c r="E7157" s="471">
        <v>92.155440980434307</v>
      </c>
      <c r="F7157" s="467">
        <f>'2019 Actual plus Potential'!E7156</f>
        <v>39</v>
      </c>
    </row>
    <row r="7158" spans="1:6">
      <c r="A7158" s="467">
        <v>10</v>
      </c>
      <c r="B7158" s="467">
        <v>26</v>
      </c>
      <c r="C7158" s="467">
        <v>4</v>
      </c>
      <c r="D7158" s="471">
        <v>24.801303105744179</v>
      </c>
      <c r="E7158" s="471">
        <v>99.022041388948594</v>
      </c>
      <c r="F7158" s="467">
        <f>'2019 Actual plus Potential'!E7157</f>
        <v>60</v>
      </c>
    </row>
    <row r="7159" spans="1:6">
      <c r="A7159" s="467">
        <v>10</v>
      </c>
      <c r="B7159" s="467">
        <v>26</v>
      </c>
      <c r="C7159" s="467">
        <v>5</v>
      </c>
      <c r="D7159" s="471">
        <v>65.91797250123544</v>
      </c>
      <c r="E7159" s="471">
        <v>96.708924801118044</v>
      </c>
      <c r="F7159" s="467">
        <f>'2019 Actual plus Potential'!E7158</f>
        <v>69</v>
      </c>
    </row>
    <row r="7160" spans="1:6">
      <c r="A7160" s="467">
        <v>10</v>
      </c>
      <c r="B7160" s="467">
        <v>26</v>
      </c>
      <c r="C7160" s="467">
        <v>6</v>
      </c>
      <c r="D7160" s="471">
        <v>69.846151129855144</v>
      </c>
      <c r="E7160" s="471">
        <v>99.576657439260373</v>
      </c>
      <c r="F7160" s="467">
        <f>'2019 Actual plus Potential'!E7159</f>
        <v>58</v>
      </c>
    </row>
    <row r="7161" spans="1:6">
      <c r="A7161" s="467">
        <v>10</v>
      </c>
      <c r="B7161" s="467">
        <v>26</v>
      </c>
      <c r="C7161" s="467">
        <v>7</v>
      </c>
      <c r="D7161" s="471">
        <v>55.723851450747141</v>
      </c>
      <c r="E7161" s="471">
        <v>98.361039185121484</v>
      </c>
      <c r="F7161" s="467">
        <f>'2019 Actual plus Potential'!E7160</f>
        <v>40</v>
      </c>
    </row>
    <row r="7162" spans="1:6">
      <c r="A7162" s="467">
        <v>10</v>
      </c>
      <c r="B7162" s="467">
        <v>26</v>
      </c>
      <c r="C7162" s="467">
        <v>8</v>
      </c>
      <c r="D7162" s="471">
        <v>48.482679010670807</v>
      </c>
      <c r="E7162" s="471">
        <v>92.865725005375182</v>
      </c>
      <c r="F7162" s="467">
        <f>'2019 Actual plus Potential'!E7161</f>
        <v>24</v>
      </c>
    </row>
    <row r="7163" spans="1:6">
      <c r="A7163" s="467">
        <v>10</v>
      </c>
      <c r="B7163" s="467">
        <v>26</v>
      </c>
      <c r="C7163" s="467">
        <v>9</v>
      </c>
      <c r="D7163" s="471">
        <v>38.657190281021002</v>
      </c>
      <c r="E7163" s="471">
        <v>86.294033272414538</v>
      </c>
      <c r="F7163" s="467">
        <f>'2019 Actual plus Potential'!E7162</f>
        <v>5</v>
      </c>
    </row>
    <row r="7164" spans="1:6">
      <c r="A7164" s="467">
        <v>10</v>
      </c>
      <c r="B7164" s="467">
        <v>26</v>
      </c>
      <c r="C7164" s="467">
        <v>10</v>
      </c>
      <c r="D7164" s="471">
        <v>36.41652224636389</v>
      </c>
      <c r="E7164" s="471">
        <v>89.045210492367218</v>
      </c>
      <c r="F7164" s="467">
        <f>'2019 Actual plus Potential'!E7163</f>
        <v>7</v>
      </c>
    </row>
    <row r="7165" spans="1:6">
      <c r="A7165" s="467">
        <v>10</v>
      </c>
      <c r="B7165" s="467">
        <v>26</v>
      </c>
      <c r="C7165" s="467">
        <v>11</v>
      </c>
      <c r="D7165" s="471">
        <v>22.457186008479169</v>
      </c>
      <c r="E7165" s="471">
        <v>95.166325575145123</v>
      </c>
      <c r="F7165" s="467">
        <f>'2019 Actual plus Potential'!E7164</f>
        <v>12</v>
      </c>
    </row>
    <row r="7166" spans="1:6">
      <c r="A7166" s="467">
        <v>10</v>
      </c>
      <c r="B7166" s="467">
        <v>26</v>
      </c>
      <c r="C7166" s="467">
        <v>12</v>
      </c>
      <c r="D7166" s="471">
        <v>14.383532694965824</v>
      </c>
      <c r="E7166" s="471">
        <v>92.548131047086656</v>
      </c>
      <c r="F7166" s="467">
        <f>'2019 Actual plus Potential'!E7165</f>
        <v>41</v>
      </c>
    </row>
    <row r="7167" spans="1:6">
      <c r="A7167" s="467">
        <v>10</v>
      </c>
      <c r="B7167" s="467">
        <v>26</v>
      </c>
      <c r="C7167" s="467">
        <v>13</v>
      </c>
      <c r="D7167" s="471">
        <v>11.084316901722204</v>
      </c>
      <c r="E7167" s="471">
        <v>97.18375123629329</v>
      </c>
      <c r="F7167" s="467">
        <f>'2019 Actual plus Potential'!E7166</f>
        <v>86</v>
      </c>
    </row>
    <row r="7168" spans="1:6">
      <c r="A7168" s="467">
        <v>10</v>
      </c>
      <c r="B7168" s="467">
        <v>26</v>
      </c>
      <c r="C7168" s="467">
        <v>14</v>
      </c>
      <c r="D7168" s="471">
        <v>8.6699924880107169</v>
      </c>
      <c r="E7168" s="471">
        <v>90.775549989249626</v>
      </c>
      <c r="F7168" s="467">
        <f>'2019 Actual plus Potential'!E7167</f>
        <v>97</v>
      </c>
    </row>
    <row r="7169" spans="1:6">
      <c r="A7169" s="467">
        <v>10</v>
      </c>
      <c r="B7169" s="467">
        <v>26</v>
      </c>
      <c r="C7169" s="467">
        <v>15</v>
      </c>
      <c r="D7169" s="471">
        <v>4.4857007450753263</v>
      </c>
      <c r="E7169" s="471">
        <v>83.959795904106656</v>
      </c>
      <c r="F7169" s="467">
        <f>'2019 Actual plus Potential'!E7168</f>
        <v>79</v>
      </c>
    </row>
    <row r="7170" spans="1:6">
      <c r="A7170" s="467">
        <v>10</v>
      </c>
      <c r="B7170" s="467">
        <v>26</v>
      </c>
      <c r="C7170" s="467">
        <v>16</v>
      </c>
      <c r="D7170" s="471">
        <v>4.3230655220151464</v>
      </c>
      <c r="E7170" s="471">
        <v>76.786553053106857</v>
      </c>
      <c r="F7170" s="467">
        <f>'2019 Actual plus Potential'!E7169</f>
        <v>98</v>
      </c>
    </row>
    <row r="7171" spans="1:6">
      <c r="A7171" s="467">
        <v>10</v>
      </c>
      <c r="B7171" s="467">
        <v>26</v>
      </c>
      <c r="C7171" s="467">
        <v>17</v>
      </c>
      <c r="D7171" s="471">
        <v>20.752551151658938</v>
      </c>
      <c r="E7171" s="471">
        <v>79.906170554719424</v>
      </c>
      <c r="F7171" s="467">
        <f>'2019 Actual plus Potential'!E7170</f>
        <v>91</v>
      </c>
    </row>
    <row r="7172" spans="1:6">
      <c r="A7172" s="467">
        <v>10</v>
      </c>
      <c r="B7172" s="467">
        <v>26</v>
      </c>
      <c r="C7172" s="467">
        <v>18</v>
      </c>
      <c r="D7172" s="471">
        <v>29.256937429363422</v>
      </c>
      <c r="E7172" s="471">
        <v>92.365866534078691</v>
      </c>
      <c r="F7172" s="467">
        <f>'2019 Actual plus Potential'!E7171</f>
        <v>64</v>
      </c>
    </row>
    <row r="7173" spans="1:6">
      <c r="A7173" s="467">
        <v>10</v>
      </c>
      <c r="B7173" s="467">
        <v>26</v>
      </c>
      <c r="C7173" s="467">
        <v>19</v>
      </c>
      <c r="D7173" s="471">
        <v>8.3859664336279227</v>
      </c>
      <c r="E7173" s="471">
        <v>91.844887282304882</v>
      </c>
      <c r="F7173" s="467">
        <f>'2019 Actual plus Potential'!E7172</f>
        <v>73</v>
      </c>
    </row>
    <row r="7174" spans="1:6">
      <c r="A7174" s="467">
        <v>10</v>
      </c>
      <c r="B7174" s="467">
        <v>26</v>
      </c>
      <c r="C7174" s="467">
        <v>20</v>
      </c>
      <c r="D7174" s="471">
        <v>2.1298182307133056</v>
      </c>
      <c r="E7174" s="471">
        <v>85.250510266609325</v>
      </c>
      <c r="F7174" s="467">
        <f>'2019 Actual plus Potential'!E7173</f>
        <v>53</v>
      </c>
    </row>
    <row r="7175" spans="1:6">
      <c r="A7175" s="467">
        <v>10</v>
      </c>
      <c r="B7175" s="467">
        <v>26</v>
      </c>
      <c r="C7175" s="467">
        <v>21</v>
      </c>
      <c r="D7175" s="471">
        <v>0</v>
      </c>
      <c r="E7175" s="471">
        <v>75.0984551171791</v>
      </c>
      <c r="F7175" s="467">
        <f>'2019 Actual plus Potential'!E7174</f>
        <v>41</v>
      </c>
    </row>
    <row r="7176" spans="1:6">
      <c r="A7176" s="467">
        <v>10</v>
      </c>
      <c r="B7176" s="467">
        <v>26</v>
      </c>
      <c r="C7176" s="467">
        <v>22</v>
      </c>
      <c r="D7176" s="471">
        <v>2.8088977249414756E-3</v>
      </c>
      <c r="E7176" s="471">
        <v>66.53358750806278</v>
      </c>
      <c r="F7176" s="467">
        <f>'2019 Actual plus Potential'!E7175</f>
        <v>27</v>
      </c>
    </row>
    <row r="7177" spans="1:6">
      <c r="A7177" s="467">
        <v>10</v>
      </c>
      <c r="B7177" s="467">
        <v>26</v>
      </c>
      <c r="C7177" s="467">
        <v>23</v>
      </c>
      <c r="D7177" s="471">
        <v>5.4388233978051384E-3</v>
      </c>
      <c r="E7177" s="471">
        <v>28.562335465491298</v>
      </c>
      <c r="F7177" s="467">
        <f>'2019 Actual plus Potential'!E7176</f>
        <v>26</v>
      </c>
    </row>
    <row r="7178" spans="1:6">
      <c r="A7178" s="467">
        <v>10</v>
      </c>
      <c r="B7178" s="467">
        <v>26</v>
      </c>
      <c r="C7178" s="467">
        <v>24</v>
      </c>
      <c r="D7178" s="471">
        <v>4.8891435749416727</v>
      </c>
      <c r="E7178" s="471">
        <v>8.7838979251773814</v>
      </c>
      <c r="F7178" s="467">
        <f>'2019 Actual plus Potential'!E7177</f>
        <v>41</v>
      </c>
    </row>
    <row r="7179" spans="1:6">
      <c r="A7179" s="467">
        <v>10</v>
      </c>
      <c r="B7179" s="467">
        <v>27</v>
      </c>
      <c r="C7179" s="467">
        <v>1</v>
      </c>
      <c r="D7179" s="471">
        <v>22.499047005703858</v>
      </c>
      <c r="E7179" s="471">
        <v>2.2082949365727798</v>
      </c>
      <c r="F7179" s="467">
        <f>'2019 Actual plus Potential'!E7178</f>
        <v>34</v>
      </c>
    </row>
    <row r="7180" spans="1:6">
      <c r="A7180" s="467">
        <v>10</v>
      </c>
      <c r="B7180" s="467">
        <v>27</v>
      </c>
      <c r="C7180" s="467">
        <v>2</v>
      </c>
      <c r="D7180" s="471">
        <v>31.645197241904523</v>
      </c>
      <c r="E7180" s="471">
        <v>1.6043970651472801</v>
      </c>
      <c r="F7180" s="467">
        <f>'2019 Actual plus Potential'!E7179</f>
        <v>27</v>
      </c>
    </row>
    <row r="7181" spans="1:6">
      <c r="A7181" s="467">
        <v>10</v>
      </c>
      <c r="B7181" s="467">
        <v>27</v>
      </c>
      <c r="C7181" s="467">
        <v>3</v>
      </c>
      <c r="D7181" s="471">
        <v>19.716551589257787</v>
      </c>
      <c r="E7181" s="471">
        <v>11.14082057622017</v>
      </c>
      <c r="F7181" s="467">
        <f>'2019 Actual plus Potential'!E7180</f>
        <v>21</v>
      </c>
    </row>
    <row r="7182" spans="1:6">
      <c r="A7182" s="467">
        <v>10</v>
      </c>
      <c r="B7182" s="467">
        <v>27</v>
      </c>
      <c r="C7182" s="467">
        <v>4</v>
      </c>
      <c r="D7182" s="471">
        <v>10.820031112224747</v>
      </c>
      <c r="E7182" s="471">
        <v>42.842329821543757</v>
      </c>
      <c r="F7182" s="467">
        <f>'2019 Actual plus Potential'!E7181</f>
        <v>16</v>
      </c>
    </row>
    <row r="7183" spans="1:6">
      <c r="A7183" s="467">
        <v>10</v>
      </c>
      <c r="B7183" s="467">
        <v>27</v>
      </c>
      <c r="C7183" s="467">
        <v>5</v>
      </c>
      <c r="D7183" s="471">
        <v>10.290621967001863</v>
      </c>
      <c r="E7183" s="471">
        <v>69.887098097183411</v>
      </c>
      <c r="F7183" s="467">
        <f>'2019 Actual plus Potential'!E7182</f>
        <v>12</v>
      </c>
    </row>
    <row r="7184" spans="1:6">
      <c r="A7184" s="467">
        <v>10</v>
      </c>
      <c r="B7184" s="467">
        <v>27</v>
      </c>
      <c r="C7184" s="467">
        <v>6</v>
      </c>
      <c r="D7184" s="471">
        <v>5.7930411575549012</v>
      </c>
      <c r="E7184" s="471">
        <v>83.678185497742419</v>
      </c>
      <c r="F7184" s="467">
        <f>'2019 Actual plus Potential'!E7183</f>
        <v>13</v>
      </c>
    </row>
    <row r="7185" spans="1:6">
      <c r="A7185" s="467">
        <v>10</v>
      </c>
      <c r="B7185" s="467">
        <v>27</v>
      </c>
      <c r="C7185" s="467">
        <v>7</v>
      </c>
      <c r="D7185" s="471">
        <v>3.21416617757622</v>
      </c>
      <c r="E7185" s="471">
        <v>93.709773973339068</v>
      </c>
      <c r="F7185" s="467">
        <f>'2019 Actual plus Potential'!E7184</f>
        <v>8</v>
      </c>
    </row>
    <row r="7186" spans="1:6">
      <c r="A7186" s="467">
        <v>10</v>
      </c>
      <c r="B7186" s="467">
        <v>27</v>
      </c>
      <c r="C7186" s="467">
        <v>8</v>
      </c>
      <c r="D7186" s="471">
        <v>1.1586732622809566</v>
      </c>
      <c r="E7186" s="471">
        <v>76.146671629757037</v>
      </c>
      <c r="F7186" s="467">
        <f>'2019 Actual plus Potential'!E7185</f>
        <v>3</v>
      </c>
    </row>
    <row r="7187" spans="1:6">
      <c r="A7187" s="467">
        <v>10</v>
      </c>
      <c r="B7187" s="467">
        <v>27</v>
      </c>
      <c r="C7187" s="467">
        <v>9</v>
      </c>
      <c r="D7187" s="471">
        <v>6.5611323365310046</v>
      </c>
      <c r="E7187" s="471">
        <v>72.362922919802187</v>
      </c>
      <c r="F7187" s="467">
        <f>'2019 Actual plus Potential'!E7186</f>
        <v>3</v>
      </c>
    </row>
    <row r="7188" spans="1:6">
      <c r="A7188" s="467">
        <v>10</v>
      </c>
      <c r="B7188" s="467">
        <v>27</v>
      </c>
      <c r="C7188" s="467">
        <v>10</v>
      </c>
      <c r="D7188" s="471">
        <v>12.164790237140597</v>
      </c>
      <c r="E7188" s="471">
        <v>98.659076865190286</v>
      </c>
      <c r="F7188" s="467">
        <f>'2019 Actual plus Potential'!E7187</f>
        <v>4</v>
      </c>
    </row>
    <row r="7189" spans="1:6">
      <c r="A7189" s="467">
        <v>10</v>
      </c>
      <c r="B7189" s="467">
        <v>27</v>
      </c>
      <c r="C7189" s="467">
        <v>11</v>
      </c>
      <c r="D7189" s="471">
        <v>3.8900674992345499</v>
      </c>
      <c r="E7189" s="471">
        <v>99.725285153730383</v>
      </c>
      <c r="F7189" s="467">
        <f>'2019 Actual plus Potential'!E7188</f>
        <v>1</v>
      </c>
    </row>
    <row r="7190" spans="1:6">
      <c r="A7190" s="467">
        <v>10</v>
      </c>
      <c r="B7190" s="467">
        <v>27</v>
      </c>
      <c r="C7190" s="467">
        <v>12</v>
      </c>
      <c r="D7190" s="471">
        <v>3.0448510174627641</v>
      </c>
      <c r="E7190" s="471">
        <v>99.835582562889698</v>
      </c>
      <c r="F7190" s="467">
        <f>'2019 Actual plus Potential'!E7189</f>
        <v>1</v>
      </c>
    </row>
    <row r="7191" spans="1:6">
      <c r="A7191" s="467">
        <v>10</v>
      </c>
      <c r="B7191" s="467">
        <v>27</v>
      </c>
      <c r="C7191" s="467">
        <v>13</v>
      </c>
      <c r="D7191" s="471">
        <v>0.22926188363897956</v>
      </c>
      <c r="E7191" s="471">
        <v>99.835582562889698</v>
      </c>
      <c r="F7191" s="467">
        <f>'2019 Actual plus Potential'!E7190</f>
        <v>1</v>
      </c>
    </row>
    <row r="7192" spans="1:6">
      <c r="A7192" s="467">
        <v>10</v>
      </c>
      <c r="B7192" s="467">
        <v>27</v>
      </c>
      <c r="C7192" s="467">
        <v>14</v>
      </c>
      <c r="D7192" s="471">
        <v>0</v>
      </c>
      <c r="E7192" s="471">
        <v>99.835582562889698</v>
      </c>
      <c r="F7192" s="467">
        <f>'2019 Actual plus Potential'!E7191</f>
        <v>0</v>
      </c>
    </row>
    <row r="7193" spans="1:6">
      <c r="A7193" s="467">
        <v>10</v>
      </c>
      <c r="B7193" s="467">
        <v>27</v>
      </c>
      <c r="C7193" s="467">
        <v>15</v>
      </c>
      <c r="D7193" s="471">
        <v>1.4607145377574764</v>
      </c>
      <c r="E7193" s="471">
        <v>99.523464362502679</v>
      </c>
      <c r="F7193" s="467">
        <f>'2019 Actual plus Potential'!E7192</f>
        <v>2</v>
      </c>
    </row>
    <row r="7194" spans="1:6">
      <c r="A7194" s="467">
        <v>10</v>
      </c>
      <c r="B7194" s="467">
        <v>27</v>
      </c>
      <c r="C7194" s="467">
        <v>16</v>
      </c>
      <c r="D7194" s="471">
        <v>27.11296743579053</v>
      </c>
      <c r="E7194" s="471">
        <v>89.209483229413024</v>
      </c>
      <c r="F7194" s="467">
        <f>'2019 Actual plus Potential'!E7193</f>
        <v>3</v>
      </c>
    </row>
    <row r="7195" spans="1:6">
      <c r="A7195" s="467">
        <v>10</v>
      </c>
      <c r="B7195" s="467">
        <v>27</v>
      </c>
      <c r="C7195" s="467">
        <v>17</v>
      </c>
      <c r="D7195" s="471">
        <v>38.677131408016677</v>
      </c>
      <c r="E7195" s="471">
        <v>78.88063932487637</v>
      </c>
      <c r="F7195" s="467">
        <f>'2019 Actual plus Potential'!E7194</f>
        <v>7</v>
      </c>
    </row>
    <row r="7196" spans="1:6">
      <c r="A7196" s="467">
        <v>10</v>
      </c>
      <c r="B7196" s="467">
        <v>27</v>
      </c>
      <c r="C7196" s="467">
        <v>18</v>
      </c>
      <c r="D7196" s="471">
        <v>36.955919833236038</v>
      </c>
      <c r="E7196" s="471">
        <v>61.276859922597296</v>
      </c>
      <c r="F7196" s="467">
        <f>'2019 Actual plus Potential'!E7195</f>
        <v>6</v>
      </c>
    </row>
    <row r="7197" spans="1:6">
      <c r="A7197" s="467">
        <v>10</v>
      </c>
      <c r="B7197" s="467">
        <v>27</v>
      </c>
      <c r="C7197" s="467">
        <v>19</v>
      </c>
      <c r="D7197" s="471">
        <v>29.4703290986917</v>
      </c>
      <c r="E7197" s="471">
        <v>63.184770425714895</v>
      </c>
      <c r="F7197" s="467">
        <f>'2019 Actual plus Potential'!E7196</f>
        <v>6</v>
      </c>
    </row>
    <row r="7198" spans="1:6">
      <c r="A7198" s="467">
        <v>10</v>
      </c>
      <c r="B7198" s="467">
        <v>27</v>
      </c>
      <c r="C7198" s="467">
        <v>20</v>
      </c>
      <c r="D7198" s="471">
        <v>18.305555908420359</v>
      </c>
      <c r="E7198" s="471">
        <v>57.127017684368951</v>
      </c>
      <c r="F7198" s="467">
        <f>'2019 Actual plus Potential'!E7197</f>
        <v>9</v>
      </c>
    </row>
    <row r="7199" spans="1:6">
      <c r="A7199" s="467">
        <v>10</v>
      </c>
      <c r="B7199" s="467">
        <v>27</v>
      </c>
      <c r="C7199" s="467">
        <v>21</v>
      </c>
      <c r="D7199" s="471">
        <v>26.493583581805442</v>
      </c>
      <c r="E7199" s="471">
        <v>67.884535207482273</v>
      </c>
      <c r="F7199" s="467">
        <f>'2019 Actual plus Potential'!E7198</f>
        <v>20</v>
      </c>
    </row>
    <row r="7200" spans="1:6">
      <c r="A7200" s="467">
        <v>10</v>
      </c>
      <c r="B7200" s="467">
        <v>27</v>
      </c>
      <c r="C7200" s="467">
        <v>22</v>
      </c>
      <c r="D7200" s="471">
        <v>33.837644583389988</v>
      </c>
      <c r="E7200" s="471">
        <v>70.587212857450012</v>
      </c>
      <c r="F7200" s="467">
        <f>'2019 Actual plus Potential'!E7199</f>
        <v>23</v>
      </c>
    </row>
    <row r="7201" spans="1:6">
      <c r="A7201" s="467">
        <v>10</v>
      </c>
      <c r="B7201" s="467">
        <v>27</v>
      </c>
      <c r="C7201" s="467">
        <v>23</v>
      </c>
      <c r="D7201" s="471">
        <v>36.277569794206556</v>
      </c>
      <c r="E7201" s="471">
        <v>94.636741560954633</v>
      </c>
      <c r="F7201" s="467">
        <f>'2019 Actual plus Potential'!E7200</f>
        <v>38</v>
      </c>
    </row>
    <row r="7202" spans="1:6">
      <c r="A7202" s="467">
        <v>10</v>
      </c>
      <c r="B7202" s="467">
        <v>27</v>
      </c>
      <c r="C7202" s="467">
        <v>24</v>
      </c>
      <c r="D7202" s="471">
        <v>52.020719788515557</v>
      </c>
      <c r="E7202" s="471">
        <v>93.263108578800271</v>
      </c>
      <c r="F7202" s="467">
        <f>'2019 Actual plus Potential'!E7201</f>
        <v>52</v>
      </c>
    </row>
    <row r="7203" spans="1:6">
      <c r="A7203" s="467">
        <v>10</v>
      </c>
      <c r="B7203" s="467">
        <v>28</v>
      </c>
      <c r="C7203" s="467">
        <v>1</v>
      </c>
      <c r="D7203" s="471">
        <v>82.682154798019326</v>
      </c>
      <c r="E7203" s="471">
        <v>94.304284831219078</v>
      </c>
      <c r="F7203" s="467">
        <f>'2019 Actual plus Potential'!E7202</f>
        <v>55</v>
      </c>
    </row>
    <row r="7204" spans="1:6">
      <c r="A7204" s="467">
        <v>10</v>
      </c>
      <c r="B7204" s="467">
        <v>28</v>
      </c>
      <c r="C7204" s="467">
        <v>2</v>
      </c>
      <c r="D7204" s="471">
        <v>90.356786052299356</v>
      </c>
      <c r="E7204" s="471">
        <v>92.464430176306166</v>
      </c>
      <c r="F7204" s="467">
        <f>'2019 Actual plus Potential'!E7203</f>
        <v>61</v>
      </c>
    </row>
    <row r="7205" spans="1:6">
      <c r="A7205" s="467">
        <v>10</v>
      </c>
      <c r="B7205" s="467">
        <v>28</v>
      </c>
      <c r="C7205" s="467">
        <v>3</v>
      </c>
      <c r="D7205" s="471">
        <v>35.630025721867646</v>
      </c>
      <c r="E7205" s="471">
        <v>99.143290313910995</v>
      </c>
      <c r="F7205" s="467">
        <f>'2019 Actual plus Potential'!E7204</f>
        <v>54</v>
      </c>
    </row>
    <row r="7206" spans="1:6">
      <c r="A7206" s="467">
        <v>10</v>
      </c>
      <c r="B7206" s="467">
        <v>28</v>
      </c>
      <c r="C7206" s="467">
        <v>4</v>
      </c>
      <c r="D7206" s="471">
        <v>12.721012425722051</v>
      </c>
      <c r="E7206" s="471">
        <v>99.593866964093735</v>
      </c>
      <c r="F7206" s="467">
        <f>'2019 Actual plus Potential'!E7205</f>
        <v>57</v>
      </c>
    </row>
    <row r="7207" spans="1:6">
      <c r="A7207" s="467">
        <v>10</v>
      </c>
      <c r="B7207" s="467">
        <v>28</v>
      </c>
      <c r="C7207" s="467">
        <v>5</v>
      </c>
      <c r="D7207" s="471">
        <v>5.5832611731537352</v>
      </c>
      <c r="E7207" s="471">
        <v>98.503408890561161</v>
      </c>
      <c r="F7207" s="467">
        <f>'2019 Actual plus Potential'!E7206</f>
        <v>62</v>
      </c>
    </row>
    <row r="7208" spans="1:6">
      <c r="A7208" s="467">
        <v>10</v>
      </c>
      <c r="B7208" s="467">
        <v>28</v>
      </c>
      <c r="C7208" s="467">
        <v>6</v>
      </c>
      <c r="D7208" s="471">
        <v>0.51573591895059001</v>
      </c>
      <c r="E7208" s="471">
        <v>99.206652655342936</v>
      </c>
      <c r="F7208" s="467">
        <f>'2019 Actual plus Potential'!E7207</f>
        <v>76</v>
      </c>
    </row>
    <row r="7209" spans="1:6">
      <c r="A7209" s="467">
        <v>10</v>
      </c>
      <c r="B7209" s="467">
        <v>28</v>
      </c>
      <c r="C7209" s="467">
        <v>7</v>
      </c>
      <c r="D7209" s="471">
        <v>1.1212068069614878</v>
      </c>
      <c r="E7209" s="471">
        <v>97.927672059772078</v>
      </c>
      <c r="F7209" s="467">
        <f>'2019 Actual plus Potential'!E7208</f>
        <v>90</v>
      </c>
    </row>
    <row r="7210" spans="1:6">
      <c r="A7210" s="467">
        <v>10</v>
      </c>
      <c r="B7210" s="467">
        <v>28</v>
      </c>
      <c r="C7210" s="467">
        <v>8</v>
      </c>
      <c r="D7210" s="471">
        <v>4.0235039494086244</v>
      </c>
      <c r="E7210" s="471">
        <v>92.917353579875282</v>
      </c>
      <c r="F7210" s="467">
        <f>'2019 Actual plus Potential'!E7209</f>
        <v>69</v>
      </c>
    </row>
    <row r="7211" spans="1:6">
      <c r="A7211" s="467">
        <v>10</v>
      </c>
      <c r="B7211" s="467">
        <v>28</v>
      </c>
      <c r="C7211" s="467">
        <v>9</v>
      </c>
      <c r="D7211" s="471">
        <v>1.4740665727736375</v>
      </c>
      <c r="E7211" s="471">
        <v>95.879738604601158</v>
      </c>
      <c r="F7211" s="467">
        <f>'2019 Actual plus Potential'!E7210</f>
        <v>69</v>
      </c>
    </row>
    <row r="7212" spans="1:6">
      <c r="A7212" s="467">
        <v>10</v>
      </c>
      <c r="B7212" s="467">
        <v>28</v>
      </c>
      <c r="C7212" s="467">
        <v>10</v>
      </c>
      <c r="D7212" s="471">
        <v>2.9868318843554587</v>
      </c>
      <c r="E7212" s="471">
        <v>97.68439195871855</v>
      </c>
      <c r="F7212" s="467">
        <f>'2019 Actual plus Potential'!E7211</f>
        <v>68</v>
      </c>
    </row>
    <row r="7213" spans="1:6">
      <c r="A7213" s="467">
        <v>10</v>
      </c>
      <c r="B7213" s="467">
        <v>28</v>
      </c>
      <c r="C7213" s="467">
        <v>11</v>
      </c>
      <c r="D7213" s="471">
        <v>2.7819151921947829</v>
      </c>
      <c r="E7213" s="471">
        <v>98.449433562674699</v>
      </c>
      <c r="F7213" s="467">
        <f>'2019 Actual plus Potential'!E7212</f>
        <v>53</v>
      </c>
    </row>
    <row r="7214" spans="1:6">
      <c r="A7214" s="467">
        <v>10</v>
      </c>
      <c r="B7214" s="467">
        <v>28</v>
      </c>
      <c r="C7214" s="467">
        <v>12</v>
      </c>
      <c r="D7214" s="471">
        <v>0.5223685740102928</v>
      </c>
      <c r="E7214" s="471">
        <v>98.177992420984737</v>
      </c>
      <c r="F7214" s="467">
        <f>'2019 Actual plus Potential'!E7213</f>
        <v>51</v>
      </c>
    </row>
    <row r="7215" spans="1:6">
      <c r="A7215" s="467">
        <v>10</v>
      </c>
      <c r="B7215" s="467">
        <v>28</v>
      </c>
      <c r="C7215" s="467">
        <v>13</v>
      </c>
      <c r="D7215" s="471">
        <v>1.4272553121754656</v>
      </c>
      <c r="E7215" s="471">
        <v>91.961442700494516</v>
      </c>
      <c r="F7215" s="467">
        <f>'2019 Actual plus Potential'!E7214</f>
        <v>28</v>
      </c>
    </row>
    <row r="7216" spans="1:6">
      <c r="A7216" s="467">
        <v>10</v>
      </c>
      <c r="B7216" s="467">
        <v>28</v>
      </c>
      <c r="C7216" s="467">
        <v>14</v>
      </c>
      <c r="D7216" s="471">
        <v>9.0069599787483199</v>
      </c>
      <c r="E7216" s="471">
        <v>88.553956783487422</v>
      </c>
      <c r="F7216" s="467">
        <f>'2019 Actual plus Potential'!E7215</f>
        <v>4</v>
      </c>
    </row>
    <row r="7217" spans="1:6">
      <c r="A7217" s="467">
        <v>10</v>
      </c>
      <c r="B7217" s="467">
        <v>28</v>
      </c>
      <c r="C7217" s="467">
        <v>15</v>
      </c>
      <c r="D7217" s="471">
        <v>22.380797473139484</v>
      </c>
      <c r="E7217" s="471">
        <v>81.792178026230914</v>
      </c>
      <c r="F7217" s="467">
        <f>'2019 Actual plus Potential'!E7216</f>
        <v>0</v>
      </c>
    </row>
    <row r="7218" spans="1:6">
      <c r="A7218" s="467">
        <v>10</v>
      </c>
      <c r="B7218" s="467">
        <v>28</v>
      </c>
      <c r="C7218" s="467">
        <v>16</v>
      </c>
      <c r="D7218" s="471">
        <v>17.557105952110984</v>
      </c>
      <c r="E7218" s="471">
        <v>65.925778380993336</v>
      </c>
      <c r="F7218" s="467">
        <f>'2019 Actual plus Potential'!E7217</f>
        <v>11</v>
      </c>
    </row>
    <row r="7219" spans="1:6">
      <c r="A7219" s="467">
        <v>10</v>
      </c>
      <c r="B7219" s="467">
        <v>28</v>
      </c>
      <c r="C7219" s="467">
        <v>17</v>
      </c>
      <c r="D7219" s="471">
        <v>55.375671223236054</v>
      </c>
      <c r="E7219" s="471">
        <v>52.823071973769082</v>
      </c>
      <c r="F7219" s="467">
        <f>'2019 Actual plus Potential'!E7218</f>
        <v>42</v>
      </c>
    </row>
    <row r="7220" spans="1:6">
      <c r="A7220" s="467">
        <v>10</v>
      </c>
      <c r="B7220" s="467">
        <v>28</v>
      </c>
      <c r="C7220" s="467">
        <v>18</v>
      </c>
      <c r="D7220" s="471">
        <v>89.811985725191192</v>
      </c>
      <c r="E7220" s="471">
        <v>31.663961191141695</v>
      </c>
      <c r="F7220" s="467">
        <f>'2019 Actual plus Potential'!E7219</f>
        <v>59</v>
      </c>
    </row>
    <row r="7221" spans="1:6">
      <c r="A7221" s="467">
        <v>10</v>
      </c>
      <c r="B7221" s="467">
        <v>28</v>
      </c>
      <c r="C7221" s="467">
        <v>19</v>
      </c>
      <c r="D7221" s="471">
        <v>115.25894984599491</v>
      </c>
      <c r="E7221" s="471">
        <v>11.135344818318639</v>
      </c>
      <c r="F7221" s="467">
        <f>'2019 Actual plus Potential'!E7220</f>
        <v>66</v>
      </c>
    </row>
    <row r="7222" spans="1:6">
      <c r="A7222" s="467">
        <v>10</v>
      </c>
      <c r="B7222" s="467">
        <v>28</v>
      </c>
      <c r="C7222" s="467">
        <v>20</v>
      </c>
      <c r="D7222" s="471">
        <v>137.32069806420444</v>
      </c>
      <c r="E7222" s="471">
        <v>2.5955092453235862</v>
      </c>
      <c r="F7222" s="467">
        <f>'2019 Actual plus Potential'!E7221</f>
        <v>95</v>
      </c>
    </row>
    <row r="7223" spans="1:6">
      <c r="A7223" s="467">
        <v>10</v>
      </c>
      <c r="B7223" s="467">
        <v>28</v>
      </c>
      <c r="C7223" s="467">
        <v>21</v>
      </c>
      <c r="D7223" s="471">
        <v>137.22103110662871</v>
      </c>
      <c r="E7223" s="471">
        <v>2.0260304235648245</v>
      </c>
      <c r="F7223" s="467">
        <f>'2019 Actual plus Potential'!E7222</f>
        <v>96</v>
      </c>
    </row>
    <row r="7224" spans="1:6">
      <c r="A7224" s="467">
        <v>10</v>
      </c>
      <c r="B7224" s="467">
        <v>28</v>
      </c>
      <c r="C7224" s="467">
        <v>22</v>
      </c>
      <c r="D7224" s="471">
        <v>133.60790557143252</v>
      </c>
      <c r="E7224" s="471">
        <v>6.1821306708234784</v>
      </c>
      <c r="F7224" s="467">
        <f>'2019 Actual plus Potential'!E7223</f>
        <v>96</v>
      </c>
    </row>
    <row r="7225" spans="1:6">
      <c r="A7225" s="467">
        <v>10</v>
      </c>
      <c r="B7225" s="467">
        <v>28</v>
      </c>
      <c r="C7225" s="467">
        <v>23</v>
      </c>
      <c r="D7225" s="471">
        <v>89.651948647445934</v>
      </c>
      <c r="E7225" s="471">
        <v>11.642243549774243</v>
      </c>
      <c r="F7225" s="467">
        <f>'2019 Actual plus Potential'!E7224</f>
        <v>97</v>
      </c>
    </row>
    <row r="7226" spans="1:6">
      <c r="A7226" s="467">
        <v>10</v>
      </c>
      <c r="B7226" s="467">
        <v>28</v>
      </c>
      <c r="C7226" s="467">
        <v>24</v>
      </c>
      <c r="D7226" s="471">
        <v>76.036135927371973</v>
      </c>
      <c r="E7226" s="471">
        <v>21.256109922597293</v>
      </c>
      <c r="F7226" s="467">
        <f>'2019 Actual plus Potential'!E7225</f>
        <v>98</v>
      </c>
    </row>
    <row r="7227" spans="1:6">
      <c r="A7227" s="467">
        <v>10</v>
      </c>
      <c r="B7227" s="467">
        <v>29</v>
      </c>
      <c r="C7227" s="467">
        <v>1</v>
      </c>
      <c r="D7227" s="471">
        <v>78.57581280246832</v>
      </c>
      <c r="E7227" s="471">
        <v>15.819464577510212</v>
      </c>
      <c r="F7227" s="467">
        <f>'2019 Actual plus Potential'!E7226</f>
        <v>98</v>
      </c>
    </row>
    <row r="7228" spans="1:6">
      <c r="A7228" s="467">
        <v>10</v>
      </c>
      <c r="B7228" s="467">
        <v>29</v>
      </c>
      <c r="C7228" s="467">
        <v>2</v>
      </c>
      <c r="D7228" s="471">
        <v>87.752959241167559</v>
      </c>
      <c r="E7228" s="471">
        <v>13.909989572135023</v>
      </c>
      <c r="F7228" s="467">
        <f>'2019 Actual plus Potential'!E7227</f>
        <v>97</v>
      </c>
    </row>
    <row r="7229" spans="1:6">
      <c r="A7229" s="467">
        <v>10</v>
      </c>
      <c r="B7229" s="467">
        <v>29</v>
      </c>
      <c r="C7229" s="467">
        <v>3</v>
      </c>
      <c r="D7229" s="471">
        <v>92.940840532048995</v>
      </c>
      <c r="E7229" s="471">
        <v>21.191183078907763</v>
      </c>
      <c r="F7229" s="467">
        <f>'2019 Actual plus Potential'!E7228</f>
        <v>98</v>
      </c>
    </row>
    <row r="7230" spans="1:6">
      <c r="A7230" s="467">
        <v>10</v>
      </c>
      <c r="B7230" s="467">
        <v>29</v>
      </c>
      <c r="C7230" s="467">
        <v>4</v>
      </c>
      <c r="D7230" s="471">
        <v>109.44553680258861</v>
      </c>
      <c r="E7230" s="471">
        <v>15.968874543109006</v>
      </c>
      <c r="F7230" s="467">
        <f>'2019 Actual plus Potential'!E7229</f>
        <v>97</v>
      </c>
    </row>
    <row r="7231" spans="1:6">
      <c r="A7231" s="467">
        <v>10</v>
      </c>
      <c r="B7231" s="467">
        <v>29</v>
      </c>
      <c r="C7231" s="467">
        <v>5</v>
      </c>
      <c r="D7231" s="471">
        <v>133.68143668616966</v>
      </c>
      <c r="E7231" s="471">
        <v>14.448178348742205</v>
      </c>
      <c r="F7231" s="467">
        <f>'2019 Actual plus Potential'!E7230</f>
        <v>89</v>
      </c>
    </row>
    <row r="7232" spans="1:6">
      <c r="A7232" s="467">
        <v>10</v>
      </c>
      <c r="B7232" s="467">
        <v>29</v>
      </c>
      <c r="C7232" s="467">
        <v>6</v>
      </c>
      <c r="D7232" s="471">
        <v>98.930932662132051</v>
      </c>
      <c r="E7232" s="471">
        <v>24.083947753171358</v>
      </c>
      <c r="F7232" s="467">
        <f>'2019 Actual plus Potential'!E7231</f>
        <v>81</v>
      </c>
    </row>
    <row r="7233" spans="1:6">
      <c r="A7233" s="467">
        <v>10</v>
      </c>
      <c r="B7233" s="467">
        <v>29</v>
      </c>
      <c r="C7233" s="467">
        <v>7</v>
      </c>
      <c r="D7233" s="471">
        <v>122.27722697381226</v>
      </c>
      <c r="E7233" s="471">
        <v>36.399709524833369</v>
      </c>
      <c r="F7233" s="467">
        <f>'2019 Actual plus Potential'!E7232</f>
        <v>71</v>
      </c>
    </row>
    <row r="7234" spans="1:6">
      <c r="A7234" s="467">
        <v>10</v>
      </c>
      <c r="B7234" s="467">
        <v>29</v>
      </c>
      <c r="C7234" s="467">
        <v>8</v>
      </c>
      <c r="D7234" s="471">
        <v>144</v>
      </c>
      <c r="E7234" s="471">
        <v>57.507973984089446</v>
      </c>
      <c r="F7234" s="467">
        <f>'2019 Actual plus Potential'!E7233</f>
        <v>52</v>
      </c>
    </row>
    <row r="7235" spans="1:6">
      <c r="A7235" s="467">
        <v>10</v>
      </c>
      <c r="B7235" s="467">
        <v>29</v>
      </c>
      <c r="C7235" s="467">
        <v>9</v>
      </c>
      <c r="D7235" s="471">
        <v>50.885913163487508</v>
      </c>
      <c r="E7235" s="471">
        <v>49.098774349602238</v>
      </c>
      <c r="F7235" s="467">
        <f>'2019 Actual plus Potential'!E7234</f>
        <v>49</v>
      </c>
    </row>
    <row r="7236" spans="1:6">
      <c r="A7236" s="467">
        <v>10</v>
      </c>
      <c r="B7236" s="467">
        <v>29</v>
      </c>
      <c r="C7236" s="467">
        <v>10</v>
      </c>
      <c r="D7236" s="471">
        <v>0.3684017405244927</v>
      </c>
      <c r="E7236" s="471">
        <v>26.127969952698344</v>
      </c>
      <c r="F7236" s="467">
        <f>'2019 Actual plus Potential'!E7235</f>
        <v>33</v>
      </c>
    </row>
    <row r="7237" spans="1:6">
      <c r="A7237" s="467">
        <v>10</v>
      </c>
      <c r="B7237" s="467">
        <v>29</v>
      </c>
      <c r="C7237" s="467">
        <v>11</v>
      </c>
      <c r="D7237" s="471">
        <v>1.0698328674536315</v>
      </c>
      <c r="E7237" s="471">
        <v>20.177385615996563</v>
      </c>
      <c r="F7237" s="467">
        <f>'2019 Actual plus Potential'!E7236</f>
        <v>9</v>
      </c>
    </row>
    <row r="7238" spans="1:6">
      <c r="A7238" s="467">
        <v>10</v>
      </c>
      <c r="B7238" s="467">
        <v>29</v>
      </c>
      <c r="C7238" s="467">
        <v>12</v>
      </c>
      <c r="D7238" s="471">
        <v>5.2925325275581701</v>
      </c>
      <c r="E7238" s="471">
        <v>14.017157976779185</v>
      </c>
      <c r="F7238" s="467">
        <f>'2019 Actual plus Potential'!E7237</f>
        <v>6</v>
      </c>
    </row>
    <row r="7239" spans="1:6">
      <c r="A7239" s="467">
        <v>10</v>
      </c>
      <c r="B7239" s="467">
        <v>29</v>
      </c>
      <c r="C7239" s="467">
        <v>13</v>
      </c>
      <c r="D7239" s="471">
        <v>33.611070704598681</v>
      </c>
      <c r="E7239" s="471">
        <v>12.120981240593421</v>
      </c>
      <c r="F7239" s="467">
        <f>'2019 Actual plus Potential'!E7238</f>
        <v>3</v>
      </c>
    </row>
    <row r="7240" spans="1:6">
      <c r="A7240" s="467">
        <v>10</v>
      </c>
      <c r="B7240" s="467">
        <v>29</v>
      </c>
      <c r="C7240" s="467">
        <v>14</v>
      </c>
      <c r="D7240" s="471">
        <v>21.411468073391489</v>
      </c>
      <c r="E7240" s="471">
        <v>7.4501597505912711</v>
      </c>
      <c r="F7240" s="467">
        <f>'2019 Actual plus Potential'!E7239</f>
        <v>0</v>
      </c>
    </row>
    <row r="7241" spans="1:6">
      <c r="A7241" s="467">
        <v>10</v>
      </c>
      <c r="B7241" s="467">
        <v>29</v>
      </c>
      <c r="C7241" s="467">
        <v>15</v>
      </c>
      <c r="D7241" s="471">
        <v>10.136278508809243</v>
      </c>
      <c r="E7241" s="471">
        <v>5.3897102773597085</v>
      </c>
      <c r="F7241" s="467">
        <f>'2019 Actual plus Potential'!E7240</f>
        <v>0</v>
      </c>
    </row>
    <row r="7242" spans="1:6">
      <c r="A7242" s="467">
        <v>10</v>
      </c>
      <c r="B7242" s="467">
        <v>29</v>
      </c>
      <c r="C7242" s="467">
        <v>16</v>
      </c>
      <c r="D7242" s="471">
        <v>0.30484991183106719</v>
      </c>
      <c r="E7242" s="471">
        <v>8.8472602666093305</v>
      </c>
      <c r="F7242" s="467">
        <f>'2019 Actual plus Potential'!E7241</f>
        <v>0</v>
      </c>
    </row>
    <row r="7243" spans="1:6">
      <c r="A7243" s="467">
        <v>10</v>
      </c>
      <c r="B7243" s="467">
        <v>29</v>
      </c>
      <c r="C7243" s="467">
        <v>17</v>
      </c>
      <c r="D7243" s="471">
        <v>0</v>
      </c>
      <c r="E7243" s="471">
        <v>18.838953934637711</v>
      </c>
      <c r="F7243" s="467">
        <f>'2019 Actual plus Potential'!E7242</f>
        <v>0</v>
      </c>
    </row>
    <row r="7244" spans="1:6">
      <c r="A7244" s="467">
        <v>10</v>
      </c>
      <c r="B7244" s="467">
        <v>29</v>
      </c>
      <c r="C7244" s="467">
        <v>18</v>
      </c>
      <c r="D7244" s="471">
        <v>0</v>
      </c>
      <c r="E7244" s="471">
        <v>53.006900989034619</v>
      </c>
      <c r="F7244" s="467">
        <f>'2019 Actual plus Potential'!E7243</f>
        <v>1</v>
      </c>
    </row>
    <row r="7245" spans="1:6">
      <c r="A7245" s="467">
        <v>10</v>
      </c>
      <c r="B7245" s="467">
        <v>29</v>
      </c>
      <c r="C7245" s="467">
        <v>19</v>
      </c>
      <c r="D7245" s="471">
        <v>0.81877033206818173</v>
      </c>
      <c r="E7245" s="471">
        <v>82.396858148785213</v>
      </c>
      <c r="F7245" s="467">
        <f>'2019 Actual plus Potential'!E7244</f>
        <v>3</v>
      </c>
    </row>
    <row r="7246" spans="1:6">
      <c r="A7246" s="467">
        <v>10</v>
      </c>
      <c r="B7246" s="467">
        <v>29</v>
      </c>
      <c r="C7246" s="467">
        <v>20</v>
      </c>
      <c r="D7246" s="471">
        <v>2.4330237227819844</v>
      </c>
      <c r="E7246" s="471">
        <v>87.595699150720279</v>
      </c>
      <c r="F7246" s="467">
        <f>'2019 Actual plus Potential'!E7245</f>
        <v>6</v>
      </c>
    </row>
    <row r="7247" spans="1:6">
      <c r="A7247" s="467">
        <v>10</v>
      </c>
      <c r="B7247" s="467">
        <v>29</v>
      </c>
      <c r="C7247" s="467">
        <v>21</v>
      </c>
      <c r="D7247" s="471">
        <v>1.9066481080228033</v>
      </c>
      <c r="E7247" s="471">
        <v>91.05403139109869</v>
      </c>
      <c r="F7247" s="467">
        <f>'2019 Actual plus Potential'!E7246</f>
        <v>2</v>
      </c>
    </row>
    <row r="7248" spans="1:6">
      <c r="A7248" s="467">
        <v>10</v>
      </c>
      <c r="B7248" s="467">
        <v>29</v>
      </c>
      <c r="C7248" s="467">
        <v>22</v>
      </c>
      <c r="D7248" s="471">
        <v>5.0576134363288308</v>
      </c>
      <c r="E7248" s="471">
        <v>82.850563803483112</v>
      </c>
      <c r="F7248" s="467">
        <f>'2019 Actual plus Potential'!E7247</f>
        <v>0</v>
      </c>
    </row>
    <row r="7249" spans="1:6">
      <c r="A7249" s="467">
        <v>10</v>
      </c>
      <c r="B7249" s="467">
        <v>29</v>
      </c>
      <c r="C7249" s="467">
        <v>23</v>
      </c>
      <c r="D7249" s="471">
        <v>0.39132130343116822</v>
      </c>
      <c r="E7249" s="471">
        <v>81.825032573640073</v>
      </c>
      <c r="F7249" s="467">
        <f>'2019 Actual plus Potential'!E7248</f>
        <v>3</v>
      </c>
    </row>
    <row r="7250" spans="1:6">
      <c r="A7250" s="467">
        <v>10</v>
      </c>
      <c r="B7250" s="467">
        <v>29</v>
      </c>
      <c r="C7250" s="467">
        <v>24</v>
      </c>
      <c r="D7250" s="471">
        <v>0</v>
      </c>
      <c r="E7250" s="471">
        <v>62.367317996129856</v>
      </c>
      <c r="F7250" s="467">
        <f>'2019 Actual plus Potential'!E7249</f>
        <v>4</v>
      </c>
    </row>
    <row r="7251" spans="1:6">
      <c r="A7251" s="467">
        <v>10</v>
      </c>
      <c r="B7251" s="467">
        <v>30</v>
      </c>
      <c r="C7251" s="467">
        <v>1</v>
      </c>
      <c r="D7251" s="471">
        <v>1.2855696141730892</v>
      </c>
      <c r="E7251" s="471">
        <v>96.64712696194367</v>
      </c>
      <c r="F7251" s="467">
        <f>'2019 Actual plus Potential'!E7250</f>
        <v>3</v>
      </c>
    </row>
    <row r="7252" spans="1:6">
      <c r="A7252" s="467">
        <v>10</v>
      </c>
      <c r="B7252" s="467">
        <v>30</v>
      </c>
      <c r="C7252" s="467">
        <v>2</v>
      </c>
      <c r="D7252" s="471">
        <v>3.4318295692152985</v>
      </c>
      <c r="E7252" s="471">
        <v>98.359474682863905</v>
      </c>
      <c r="F7252" s="467">
        <f>'2019 Actual plus Potential'!E7251</f>
        <v>10</v>
      </c>
    </row>
    <row r="7253" spans="1:6">
      <c r="A7253" s="467">
        <v>10</v>
      </c>
      <c r="B7253" s="467">
        <v>30</v>
      </c>
      <c r="C7253" s="467">
        <v>3</v>
      </c>
      <c r="D7253" s="471">
        <v>1.1618181915987731</v>
      </c>
      <c r="E7253" s="471">
        <v>99.397521930767567</v>
      </c>
      <c r="F7253" s="467">
        <f>'2019 Actual plus Potential'!E7252</f>
        <v>7</v>
      </c>
    </row>
    <row r="7254" spans="1:6">
      <c r="A7254" s="467">
        <v>10</v>
      </c>
      <c r="B7254" s="467">
        <v>30</v>
      </c>
      <c r="C7254" s="467">
        <v>4</v>
      </c>
      <c r="D7254" s="471">
        <v>5.0981515282559329</v>
      </c>
      <c r="E7254" s="471">
        <v>97.128211406149219</v>
      </c>
      <c r="F7254" s="467">
        <f>'2019 Actual plus Potential'!E7253</f>
        <v>11</v>
      </c>
    </row>
    <row r="7255" spans="1:6">
      <c r="A7255" s="467">
        <v>10</v>
      </c>
      <c r="B7255" s="467">
        <v>30</v>
      </c>
      <c r="C7255" s="467">
        <v>5</v>
      </c>
      <c r="D7255" s="471">
        <v>6.8500895546659466</v>
      </c>
      <c r="E7255" s="471">
        <v>99.282531014835527</v>
      </c>
      <c r="F7255" s="467">
        <f>'2019 Actual plus Potential'!E7254</f>
        <v>19</v>
      </c>
    </row>
    <row r="7256" spans="1:6">
      <c r="A7256" s="467">
        <v>10</v>
      </c>
      <c r="B7256" s="467">
        <v>30</v>
      </c>
      <c r="C7256" s="467">
        <v>6</v>
      </c>
      <c r="D7256" s="471">
        <v>20.936097494620352</v>
      </c>
      <c r="E7256" s="471">
        <v>99.494521070737477</v>
      </c>
      <c r="F7256" s="467">
        <f>'2019 Actual plus Potential'!E7255</f>
        <v>20</v>
      </c>
    </row>
    <row r="7257" spans="1:6">
      <c r="A7257" s="467">
        <v>10</v>
      </c>
      <c r="B7257" s="467">
        <v>30</v>
      </c>
      <c r="C7257" s="467">
        <v>7</v>
      </c>
      <c r="D7257" s="471">
        <v>35.709764040531695</v>
      </c>
      <c r="E7257" s="471">
        <v>98.774067781122341</v>
      </c>
      <c r="F7257" s="467">
        <f>'2019 Actual plus Potential'!E7256</f>
        <v>39</v>
      </c>
    </row>
    <row r="7258" spans="1:6">
      <c r="A7258" s="467">
        <v>10</v>
      </c>
      <c r="B7258" s="467">
        <v>30</v>
      </c>
      <c r="C7258" s="467">
        <v>8</v>
      </c>
      <c r="D7258" s="471">
        <v>42.058106215823258</v>
      </c>
      <c r="E7258" s="471">
        <v>76.503378144485055</v>
      </c>
      <c r="F7258" s="467">
        <f>'2019 Actual plus Potential'!E7257</f>
        <v>47</v>
      </c>
    </row>
    <row r="7259" spans="1:6">
      <c r="A7259" s="467">
        <v>10</v>
      </c>
      <c r="B7259" s="467">
        <v>30</v>
      </c>
      <c r="C7259" s="467">
        <v>9</v>
      </c>
      <c r="D7259" s="471">
        <v>46.832541456566773</v>
      </c>
      <c r="E7259" s="471">
        <v>37.473740324661364</v>
      </c>
      <c r="F7259" s="467">
        <f>'2019 Actual plus Potential'!E7258</f>
        <v>47</v>
      </c>
    </row>
    <row r="7260" spans="1:6">
      <c r="A7260" s="467">
        <v>10</v>
      </c>
      <c r="B7260" s="467">
        <v>30</v>
      </c>
      <c r="C7260" s="467">
        <v>10</v>
      </c>
      <c r="D7260" s="471">
        <v>29.099052142291839</v>
      </c>
      <c r="E7260" s="471">
        <v>38.410094925822406</v>
      </c>
      <c r="F7260" s="467">
        <f>'2019 Actual plus Potential'!E7259</f>
        <v>20</v>
      </c>
    </row>
    <row r="7261" spans="1:6">
      <c r="A7261" s="467">
        <v>10</v>
      </c>
      <c r="B7261" s="467">
        <v>30</v>
      </c>
      <c r="C7261" s="467">
        <v>11</v>
      </c>
      <c r="D7261" s="471">
        <v>42.561287353942504</v>
      </c>
      <c r="E7261" s="471">
        <v>60.349110083852935</v>
      </c>
      <c r="F7261" s="467">
        <f>'2019 Actual plus Potential'!E7260</f>
        <v>15</v>
      </c>
    </row>
    <row r="7262" spans="1:6">
      <c r="A7262" s="467">
        <v>10</v>
      </c>
      <c r="B7262" s="467">
        <v>30</v>
      </c>
      <c r="C7262" s="467">
        <v>12</v>
      </c>
      <c r="D7262" s="471">
        <v>57.249095568613903</v>
      </c>
      <c r="E7262" s="471">
        <v>64.780562728445489</v>
      </c>
      <c r="F7262" s="467">
        <f>'2019 Actual plus Potential'!E7261</f>
        <v>11</v>
      </c>
    </row>
    <row r="7263" spans="1:6">
      <c r="A7263" s="467">
        <v>10</v>
      </c>
      <c r="B7263" s="467">
        <v>30</v>
      </c>
      <c r="C7263" s="467">
        <v>13</v>
      </c>
      <c r="D7263" s="471">
        <v>75.662893491098743</v>
      </c>
      <c r="E7263" s="471">
        <v>77.878575628897011</v>
      </c>
      <c r="F7263" s="467">
        <f>'2019 Actual plus Potential'!E7262</f>
        <v>4</v>
      </c>
    </row>
    <row r="7264" spans="1:6">
      <c r="A7264" s="467">
        <v>10</v>
      </c>
      <c r="B7264" s="467">
        <v>30</v>
      </c>
      <c r="C7264" s="467">
        <v>14</v>
      </c>
      <c r="D7264" s="471">
        <v>80.107381150514726</v>
      </c>
      <c r="E7264" s="471">
        <v>73.829643786282517</v>
      </c>
      <c r="F7264" s="467">
        <f>'2019 Actual plus Potential'!E7263</f>
        <v>1</v>
      </c>
    </row>
    <row r="7265" spans="1:6">
      <c r="A7265" s="467">
        <v>10</v>
      </c>
      <c r="B7265" s="467">
        <v>30</v>
      </c>
      <c r="C7265" s="467">
        <v>15</v>
      </c>
      <c r="D7265" s="471">
        <v>64.529268336671265</v>
      </c>
      <c r="E7265" s="471">
        <v>59.924347720920231</v>
      </c>
      <c r="F7265" s="467">
        <f>'2019 Actual plus Potential'!E7264</f>
        <v>0</v>
      </c>
    </row>
    <row r="7266" spans="1:6">
      <c r="A7266" s="467">
        <v>10</v>
      </c>
      <c r="B7266" s="467">
        <v>30</v>
      </c>
      <c r="C7266" s="467">
        <v>16</v>
      </c>
      <c r="D7266" s="471">
        <v>46.12467983143754</v>
      </c>
      <c r="E7266" s="471">
        <v>83.307398462696199</v>
      </c>
      <c r="F7266" s="467">
        <f>'2019 Actual plus Potential'!E7265</f>
        <v>0</v>
      </c>
    </row>
    <row r="7267" spans="1:6">
      <c r="A7267" s="467">
        <v>10</v>
      </c>
      <c r="B7267" s="467">
        <v>30</v>
      </c>
      <c r="C7267" s="467">
        <v>17</v>
      </c>
      <c r="D7267" s="471">
        <v>106.45844787158003</v>
      </c>
      <c r="E7267" s="471">
        <v>98.460385078477742</v>
      </c>
      <c r="F7267" s="467">
        <f>'2019 Actual plus Potential'!E7266</f>
        <v>0</v>
      </c>
    </row>
    <row r="7268" spans="1:6">
      <c r="A7268" s="467">
        <v>10</v>
      </c>
      <c r="B7268" s="467">
        <v>30</v>
      </c>
      <c r="C7268" s="467">
        <v>18</v>
      </c>
      <c r="D7268" s="471">
        <v>90.915350989874042</v>
      </c>
      <c r="E7268" s="471">
        <v>77.430345732100619</v>
      </c>
      <c r="F7268" s="467">
        <f>'2019 Actual plus Potential'!E7267</f>
        <v>0</v>
      </c>
    </row>
    <row r="7269" spans="1:6">
      <c r="A7269" s="467">
        <v>10</v>
      </c>
      <c r="B7269" s="467">
        <v>30</v>
      </c>
      <c r="C7269" s="467">
        <v>19</v>
      </c>
      <c r="D7269" s="471">
        <v>50.203972599970932</v>
      </c>
      <c r="E7269" s="471">
        <v>85.774618522898294</v>
      </c>
      <c r="F7269" s="467">
        <f>'2019 Actual plus Potential'!E7268</f>
        <v>5</v>
      </c>
    </row>
    <row r="7270" spans="1:6">
      <c r="A7270" s="467">
        <v>10</v>
      </c>
      <c r="B7270" s="467">
        <v>30</v>
      </c>
      <c r="C7270" s="467">
        <v>20</v>
      </c>
      <c r="D7270" s="471">
        <v>42.402580104298579</v>
      </c>
      <c r="E7270" s="471">
        <v>98.779543539023877</v>
      </c>
      <c r="F7270" s="467">
        <f>'2019 Actual plus Potential'!E7269</f>
        <v>10</v>
      </c>
    </row>
    <row r="7271" spans="1:6">
      <c r="A7271" s="467">
        <v>10</v>
      </c>
      <c r="B7271" s="467">
        <v>30</v>
      </c>
      <c r="C7271" s="467">
        <v>21</v>
      </c>
      <c r="D7271" s="471">
        <v>20.538663544829532</v>
      </c>
      <c r="E7271" s="471">
        <v>98.997791603956145</v>
      </c>
      <c r="F7271" s="467">
        <f>'2019 Actual plus Potential'!E7270</f>
        <v>8</v>
      </c>
    </row>
    <row r="7272" spans="1:6">
      <c r="A7272" s="467">
        <v>10</v>
      </c>
      <c r="B7272" s="467">
        <v>30</v>
      </c>
      <c r="C7272" s="467">
        <v>22</v>
      </c>
      <c r="D7272" s="471">
        <v>101.47227935211293</v>
      </c>
      <c r="E7272" s="471">
        <v>99.207434906471732</v>
      </c>
      <c r="F7272" s="467">
        <f>'2019 Actual plus Potential'!E7271</f>
        <v>15</v>
      </c>
    </row>
    <row r="7273" spans="1:6">
      <c r="A7273" s="467">
        <v>10</v>
      </c>
      <c r="B7273" s="467">
        <v>30</v>
      </c>
      <c r="C7273" s="467">
        <v>23</v>
      </c>
      <c r="D7273" s="471">
        <v>144</v>
      </c>
      <c r="E7273" s="471">
        <v>99.715898140184905</v>
      </c>
      <c r="F7273" s="467">
        <f>'2019 Actual plus Potential'!E7272</f>
        <v>28</v>
      </c>
    </row>
    <row r="7274" spans="1:6">
      <c r="A7274" s="467">
        <v>10</v>
      </c>
      <c r="B7274" s="467">
        <v>30</v>
      </c>
      <c r="C7274" s="467">
        <v>24</v>
      </c>
      <c r="D7274" s="471">
        <v>144</v>
      </c>
      <c r="E7274" s="471">
        <v>99.834018060632133</v>
      </c>
      <c r="F7274" s="467">
        <f>'2019 Actual plus Potential'!E7273</f>
        <v>41</v>
      </c>
    </row>
    <row r="7275" spans="1:6">
      <c r="A7275" s="467">
        <v>10</v>
      </c>
      <c r="B7275" s="467">
        <v>31</v>
      </c>
      <c r="C7275" s="467">
        <v>1</v>
      </c>
      <c r="D7275" s="471">
        <v>144</v>
      </c>
      <c r="E7275" s="471">
        <v>99.707293377768224</v>
      </c>
      <c r="F7275" s="467">
        <f>'2019 Actual plus Potential'!E7274</f>
        <v>53</v>
      </c>
    </row>
    <row r="7276" spans="1:6">
      <c r="A7276" s="467">
        <v>10</v>
      </c>
      <c r="B7276" s="467">
        <v>31</v>
      </c>
      <c r="C7276" s="467">
        <v>2</v>
      </c>
      <c r="D7276" s="471">
        <v>143.90135039180979</v>
      </c>
      <c r="E7276" s="471">
        <v>99.040815416039564</v>
      </c>
      <c r="F7276" s="467">
        <f>'2019 Actual plus Potential'!E7275</f>
        <v>56</v>
      </c>
    </row>
    <row r="7277" spans="1:6">
      <c r="A7277" s="467">
        <v>10</v>
      </c>
      <c r="B7277" s="467">
        <v>31</v>
      </c>
      <c r="C7277" s="467">
        <v>3</v>
      </c>
      <c r="D7277" s="471">
        <v>113.35720168384925</v>
      </c>
      <c r="E7277" s="471">
        <v>99.835582562889698</v>
      </c>
      <c r="F7277" s="467">
        <f>'2019 Actual plus Potential'!E7276</f>
        <v>57</v>
      </c>
    </row>
    <row r="7278" spans="1:6">
      <c r="A7278" s="467">
        <v>10</v>
      </c>
      <c r="B7278" s="467">
        <v>31</v>
      </c>
      <c r="C7278" s="467">
        <v>4</v>
      </c>
      <c r="D7278" s="471">
        <v>127.94476956457875</v>
      </c>
      <c r="E7278" s="471">
        <v>99.835582562889698</v>
      </c>
      <c r="F7278" s="467">
        <f>'2019 Actual plus Potential'!E7277</f>
        <v>52</v>
      </c>
    </row>
    <row r="7279" spans="1:6">
      <c r="A7279" s="467">
        <v>10</v>
      </c>
      <c r="B7279" s="467">
        <v>31</v>
      </c>
      <c r="C7279" s="467">
        <v>5</v>
      </c>
      <c r="D7279" s="471">
        <v>139.22880598366353</v>
      </c>
      <c r="E7279" s="471">
        <v>99.654100301010544</v>
      </c>
      <c r="F7279" s="467">
        <f>'2019 Actual plus Potential'!E7278</f>
        <v>56</v>
      </c>
    </row>
    <row r="7280" spans="1:6">
      <c r="A7280" s="467">
        <v>10</v>
      </c>
      <c r="B7280" s="467">
        <v>31</v>
      </c>
      <c r="C7280" s="467">
        <v>6</v>
      </c>
      <c r="D7280" s="471">
        <v>144</v>
      </c>
      <c r="E7280" s="471">
        <v>99.835582562889698</v>
      </c>
      <c r="F7280" s="467">
        <f>'2019 Actual plus Potential'!E7279</f>
        <v>54</v>
      </c>
    </row>
    <row r="7281" spans="1:6">
      <c r="A7281" s="467">
        <v>10</v>
      </c>
      <c r="B7281" s="467">
        <v>31</v>
      </c>
      <c r="C7281" s="467">
        <v>7</v>
      </c>
      <c r="D7281" s="471">
        <v>144</v>
      </c>
      <c r="E7281" s="471">
        <v>99.66896307245753</v>
      </c>
      <c r="F7281" s="467">
        <f>'2019 Actual plus Potential'!E7280</f>
        <v>41</v>
      </c>
    </row>
    <row r="7282" spans="1:6">
      <c r="A7282" s="467">
        <v>10</v>
      </c>
      <c r="B7282" s="467">
        <v>31</v>
      </c>
      <c r="C7282" s="467">
        <v>8</v>
      </c>
      <c r="D7282" s="471">
        <v>144</v>
      </c>
      <c r="E7282" s="471">
        <v>75.043697538163826</v>
      </c>
      <c r="F7282" s="467">
        <f>'2019 Actual plus Potential'!E7281</f>
        <v>37</v>
      </c>
    </row>
    <row r="7283" spans="1:6">
      <c r="A7283" s="467">
        <v>10</v>
      </c>
      <c r="B7283" s="467">
        <v>31</v>
      </c>
      <c r="C7283" s="467">
        <v>9</v>
      </c>
      <c r="D7283" s="471">
        <v>144</v>
      </c>
      <c r="E7283" s="471">
        <v>43.266309933347678</v>
      </c>
      <c r="F7283" s="467">
        <f>'2019 Actual plus Potential'!E7282</f>
        <v>31</v>
      </c>
    </row>
    <row r="7284" spans="1:6">
      <c r="A7284" s="467">
        <v>10</v>
      </c>
      <c r="B7284" s="467">
        <v>31</v>
      </c>
      <c r="C7284" s="467">
        <v>10</v>
      </c>
      <c r="D7284" s="471">
        <v>144</v>
      </c>
      <c r="E7284" s="471">
        <v>23.601298806708236</v>
      </c>
      <c r="F7284" s="467">
        <f>'2019 Actual plus Potential'!E7283</f>
        <v>18</v>
      </c>
    </row>
    <row r="7285" spans="1:6">
      <c r="A7285" s="467">
        <v>10</v>
      </c>
      <c r="B7285" s="467">
        <v>31</v>
      </c>
      <c r="C7285" s="467">
        <v>11</v>
      </c>
      <c r="D7285" s="471">
        <v>144</v>
      </c>
      <c r="E7285" s="471">
        <v>8.2402333906686742</v>
      </c>
      <c r="F7285" s="467">
        <f>'2019 Actual plus Potential'!E7284</f>
        <v>5</v>
      </c>
    </row>
    <row r="7286" spans="1:6">
      <c r="A7286" s="467">
        <v>10</v>
      </c>
      <c r="B7286" s="467">
        <v>31</v>
      </c>
      <c r="C7286" s="467">
        <v>12</v>
      </c>
      <c r="D7286" s="471">
        <v>144</v>
      </c>
      <c r="E7286" s="471">
        <v>4.0997781659858097</v>
      </c>
      <c r="F7286" s="467">
        <f>'2019 Actual plus Potential'!E7285</f>
        <v>11</v>
      </c>
    </row>
    <row r="7287" spans="1:6">
      <c r="A7287" s="467">
        <v>10</v>
      </c>
      <c r="B7287" s="467">
        <v>31</v>
      </c>
      <c r="C7287" s="467">
        <v>13</v>
      </c>
      <c r="D7287" s="471">
        <v>144</v>
      </c>
      <c r="E7287" s="471">
        <v>4.246841378198237</v>
      </c>
      <c r="F7287" s="467">
        <f>'2019 Actual plus Potential'!E7286</f>
        <v>10</v>
      </c>
    </row>
    <row r="7288" spans="1:6">
      <c r="A7288" s="467">
        <v>10</v>
      </c>
      <c r="B7288" s="467">
        <v>31</v>
      </c>
      <c r="C7288" s="467">
        <v>14</v>
      </c>
      <c r="D7288" s="471">
        <v>144</v>
      </c>
      <c r="E7288" s="471">
        <v>5.0463020318211145</v>
      </c>
      <c r="F7288" s="467">
        <f>'2019 Actual plus Potential'!E7287</f>
        <v>7</v>
      </c>
    </row>
    <row r="7289" spans="1:6">
      <c r="A7289" s="467">
        <v>10</v>
      </c>
      <c r="B7289" s="467">
        <v>31</v>
      </c>
      <c r="C7289" s="467">
        <v>15</v>
      </c>
      <c r="D7289" s="471">
        <v>144</v>
      </c>
      <c r="E7289" s="471">
        <v>2.8990226832939152</v>
      </c>
      <c r="F7289" s="467">
        <f>'2019 Actual plus Potential'!E7288</f>
        <v>7</v>
      </c>
    </row>
    <row r="7290" spans="1:6">
      <c r="A7290" s="467">
        <v>10</v>
      </c>
      <c r="B7290" s="467">
        <v>31</v>
      </c>
      <c r="C7290" s="467">
        <v>16</v>
      </c>
      <c r="D7290" s="471">
        <v>144</v>
      </c>
      <c r="E7290" s="471">
        <v>1.3853667490862178</v>
      </c>
      <c r="F7290" s="467">
        <f>'2019 Actual plus Potential'!E7289</f>
        <v>5</v>
      </c>
    </row>
    <row r="7291" spans="1:6">
      <c r="A7291" s="467">
        <v>10</v>
      </c>
      <c r="B7291" s="467">
        <v>31</v>
      </c>
      <c r="C7291" s="467">
        <v>17</v>
      </c>
      <c r="D7291" s="471">
        <v>139.20082622282831</v>
      </c>
      <c r="E7291" s="471">
        <v>11.655541818963663</v>
      </c>
      <c r="F7291" s="467">
        <f>'2019 Actual plus Potential'!E7290</f>
        <v>4</v>
      </c>
    </row>
    <row r="7292" spans="1:6">
      <c r="A7292" s="467">
        <v>10</v>
      </c>
      <c r="B7292" s="467">
        <v>31</v>
      </c>
      <c r="C7292" s="467">
        <v>18</v>
      </c>
      <c r="D7292" s="471">
        <v>139.27722917955433</v>
      </c>
      <c r="E7292" s="471">
        <v>18.878066491077188</v>
      </c>
      <c r="F7292" s="467">
        <f>'2019 Actual plus Potential'!E7291</f>
        <v>3</v>
      </c>
    </row>
    <row r="7293" spans="1:6">
      <c r="A7293" s="467">
        <v>10</v>
      </c>
      <c r="B7293" s="467">
        <v>31</v>
      </c>
      <c r="C7293" s="467">
        <v>19</v>
      </c>
      <c r="D7293" s="471">
        <v>133.61134842153203</v>
      </c>
      <c r="E7293" s="471">
        <v>29.437674478606752</v>
      </c>
      <c r="F7293" s="467">
        <f>'2019 Actual plus Potential'!E7292</f>
        <v>0</v>
      </c>
    </row>
    <row r="7294" spans="1:6">
      <c r="A7294" s="467">
        <v>10</v>
      </c>
      <c r="B7294" s="467">
        <v>31</v>
      </c>
      <c r="C7294" s="467">
        <v>20</v>
      </c>
      <c r="D7294" s="471">
        <v>124.53393169923683</v>
      </c>
      <c r="E7294" s="471">
        <v>37.015341163190712</v>
      </c>
      <c r="F7294" s="467">
        <f>'2019 Actual plus Potential'!E7293</f>
        <v>0</v>
      </c>
    </row>
    <row r="7295" spans="1:6">
      <c r="A7295" s="467">
        <v>10</v>
      </c>
      <c r="B7295" s="467">
        <v>31</v>
      </c>
      <c r="C7295" s="467">
        <v>21</v>
      </c>
      <c r="D7295" s="471">
        <v>98.705957377895913</v>
      </c>
      <c r="E7295" s="471">
        <v>54.260849548484195</v>
      </c>
      <c r="F7295" s="467">
        <f>'2019 Actual plus Potential'!E7294</f>
        <v>0</v>
      </c>
    </row>
    <row r="7296" spans="1:6">
      <c r="A7296" s="467">
        <v>10</v>
      </c>
      <c r="B7296" s="467">
        <v>31</v>
      </c>
      <c r="C7296" s="467">
        <v>22</v>
      </c>
      <c r="D7296" s="471">
        <v>32.877528619052605</v>
      </c>
      <c r="E7296" s="471">
        <v>81.595050741775964</v>
      </c>
      <c r="F7296" s="467">
        <f>'2019 Actual plus Potential'!E7295</f>
        <v>0</v>
      </c>
    </row>
    <row r="7297" spans="1:6">
      <c r="A7297" s="467">
        <v>10</v>
      </c>
      <c r="B7297" s="467">
        <v>31</v>
      </c>
      <c r="C7297" s="467">
        <v>23</v>
      </c>
      <c r="D7297" s="471">
        <v>33.108111728899054</v>
      </c>
      <c r="E7297" s="471">
        <v>93.791128090733181</v>
      </c>
      <c r="F7297" s="467">
        <f>'2019 Actual plus Potential'!E7296</f>
        <v>0</v>
      </c>
    </row>
    <row r="7298" spans="1:6">
      <c r="A7298" s="467">
        <v>10</v>
      </c>
      <c r="B7298" s="467">
        <v>31</v>
      </c>
      <c r="C7298" s="467">
        <v>24</v>
      </c>
      <c r="D7298" s="471">
        <v>43.022115748021932</v>
      </c>
      <c r="E7298" s="471">
        <v>95.99081826488927</v>
      </c>
      <c r="F7298" s="467">
        <f>'2019 Actual plus Potential'!E7297</f>
        <v>0</v>
      </c>
    </row>
    <row r="7299" spans="1:6">
      <c r="A7299" s="467">
        <v>11</v>
      </c>
      <c r="B7299" s="467">
        <v>1</v>
      </c>
      <c r="C7299" s="467">
        <v>1</v>
      </c>
      <c r="D7299" s="471">
        <v>23.593795233573477</v>
      </c>
      <c r="E7299" s="471">
        <v>99.734672167275846</v>
      </c>
      <c r="F7299" s="467">
        <f>'2019 Actual plus Potential'!E7298</f>
        <v>0</v>
      </c>
    </row>
    <row r="7300" spans="1:6">
      <c r="A7300" s="467">
        <v>11</v>
      </c>
      <c r="B7300" s="467">
        <v>1</v>
      </c>
      <c r="C7300" s="467">
        <v>2</v>
      </c>
      <c r="D7300" s="471">
        <v>12.994828563040729</v>
      </c>
      <c r="E7300" s="471">
        <v>99.834800311760915</v>
      </c>
      <c r="F7300" s="467">
        <f>'2019 Actual plus Potential'!E7299</f>
        <v>0</v>
      </c>
    </row>
    <row r="7301" spans="1:6">
      <c r="A7301" s="467">
        <v>11</v>
      </c>
      <c r="B7301" s="467">
        <v>1</v>
      </c>
      <c r="C7301" s="467">
        <v>3</v>
      </c>
      <c r="D7301" s="471">
        <v>26.723656831604263</v>
      </c>
      <c r="E7301" s="471">
        <v>99.800381262094177</v>
      </c>
      <c r="F7301" s="467">
        <f>'2019 Actual plus Potential'!E7300</f>
        <v>0</v>
      </c>
    </row>
    <row r="7302" spans="1:6">
      <c r="A7302" s="467">
        <v>11</v>
      </c>
      <c r="B7302" s="467">
        <v>1</v>
      </c>
      <c r="C7302" s="467">
        <v>4</v>
      </c>
      <c r="D7302" s="471">
        <v>31.400496551098566</v>
      </c>
      <c r="E7302" s="471">
        <v>98.860115405289193</v>
      </c>
      <c r="F7302" s="467">
        <f>'2019 Actual plus Potential'!E7301</f>
        <v>2</v>
      </c>
    </row>
    <row r="7303" spans="1:6">
      <c r="A7303" s="467">
        <v>11</v>
      </c>
      <c r="B7303" s="467">
        <v>1</v>
      </c>
      <c r="C7303" s="467">
        <v>5</v>
      </c>
      <c r="D7303" s="471">
        <v>52.672233800935075</v>
      </c>
      <c r="E7303" s="471">
        <v>99.575092937002808</v>
      </c>
      <c r="F7303" s="467">
        <f>'2019 Actual plus Potential'!E7302</f>
        <v>1</v>
      </c>
    </row>
    <row r="7304" spans="1:6">
      <c r="A7304" s="467">
        <v>11</v>
      </c>
      <c r="B7304" s="467">
        <v>1</v>
      </c>
      <c r="C7304" s="467">
        <v>6</v>
      </c>
      <c r="D7304" s="471">
        <v>77.196178075871117</v>
      </c>
      <c r="E7304" s="471">
        <v>99.746405934207701</v>
      </c>
      <c r="F7304" s="467">
        <f>'2019 Actual plus Potential'!E7303</f>
        <v>1</v>
      </c>
    </row>
    <row r="7305" spans="1:6">
      <c r="A7305" s="467">
        <v>11</v>
      </c>
      <c r="B7305" s="467">
        <v>1</v>
      </c>
      <c r="C7305" s="467">
        <v>7</v>
      </c>
      <c r="D7305" s="471">
        <v>110.23064613976587</v>
      </c>
      <c r="E7305" s="471">
        <v>83.086021393248757</v>
      </c>
      <c r="F7305" s="467">
        <f>'2019 Actual plus Potential'!E7304</f>
        <v>2</v>
      </c>
    </row>
    <row r="7306" spans="1:6">
      <c r="A7306" s="467">
        <v>11</v>
      </c>
      <c r="B7306" s="467">
        <v>1</v>
      </c>
      <c r="C7306" s="467">
        <v>8</v>
      </c>
      <c r="D7306" s="471">
        <v>100.51574462458385</v>
      </c>
      <c r="E7306" s="471">
        <v>62.172537465061289</v>
      </c>
      <c r="F7306" s="467">
        <f>'2019 Actual plus Potential'!E7305</f>
        <v>4</v>
      </c>
    </row>
    <row r="7307" spans="1:6">
      <c r="A7307" s="467">
        <v>11</v>
      </c>
      <c r="B7307" s="467">
        <v>1</v>
      </c>
      <c r="C7307" s="467">
        <v>9</v>
      </c>
      <c r="D7307" s="471">
        <v>72.102684994474529</v>
      </c>
      <c r="E7307" s="471">
        <v>94.703232906901746</v>
      </c>
      <c r="F7307" s="467">
        <f>'2019 Actual plus Potential'!E7306</f>
        <v>4</v>
      </c>
    </row>
    <row r="7308" spans="1:6">
      <c r="A7308" s="467">
        <v>11</v>
      </c>
      <c r="B7308" s="467">
        <v>1</v>
      </c>
      <c r="C7308" s="467">
        <v>10</v>
      </c>
      <c r="D7308" s="471">
        <v>90.061396993707973</v>
      </c>
      <c r="E7308" s="471">
        <v>98.73886648032682</v>
      </c>
      <c r="F7308" s="467">
        <f>'2019 Actual plus Potential'!E7307</f>
        <v>2</v>
      </c>
    </row>
    <row r="7309" spans="1:6">
      <c r="A7309" s="467">
        <v>11</v>
      </c>
      <c r="B7309" s="467">
        <v>1</v>
      </c>
      <c r="C7309" s="467">
        <v>11</v>
      </c>
      <c r="D7309" s="471">
        <v>87.316818455100616</v>
      </c>
      <c r="E7309" s="471">
        <v>87.107574446355628</v>
      </c>
      <c r="F7309" s="467">
        <f>'2019 Actual plus Potential'!E7308</f>
        <v>1</v>
      </c>
    </row>
    <row r="7310" spans="1:6">
      <c r="A7310" s="467">
        <v>11</v>
      </c>
      <c r="B7310" s="467">
        <v>1</v>
      </c>
      <c r="C7310" s="467">
        <v>12</v>
      </c>
      <c r="D7310" s="471">
        <v>103.56356581340388</v>
      </c>
      <c r="E7310" s="471">
        <v>79.99847618791658</v>
      </c>
      <c r="F7310" s="467">
        <f>'2019 Actual plus Potential'!E7309</f>
        <v>0</v>
      </c>
    </row>
    <row r="7311" spans="1:6">
      <c r="A7311" s="467">
        <v>11</v>
      </c>
      <c r="B7311" s="467">
        <v>1</v>
      </c>
      <c r="C7311" s="467">
        <v>13</v>
      </c>
      <c r="D7311" s="471">
        <v>103.48684644328904</v>
      </c>
      <c r="E7311" s="471">
        <v>81.81095205332187</v>
      </c>
      <c r="F7311" s="467">
        <f>'2019 Actual plus Potential'!E7310</f>
        <v>0</v>
      </c>
    </row>
    <row r="7312" spans="1:6">
      <c r="A7312" s="467">
        <v>11</v>
      </c>
      <c r="B7312" s="467">
        <v>1</v>
      </c>
      <c r="C7312" s="467">
        <v>14</v>
      </c>
      <c r="D7312" s="471">
        <v>106.15604578624934</v>
      </c>
      <c r="E7312" s="471">
        <v>44.13460868630402</v>
      </c>
      <c r="F7312" s="467">
        <f>'2019 Actual plus Potential'!E7311</f>
        <v>0</v>
      </c>
    </row>
    <row r="7313" spans="1:6">
      <c r="A7313" s="467">
        <v>11</v>
      </c>
      <c r="B7313" s="467">
        <v>1</v>
      </c>
      <c r="C7313" s="467">
        <v>15</v>
      </c>
      <c r="D7313" s="471">
        <v>103.24931104699169</v>
      </c>
      <c r="E7313" s="471">
        <v>22.506147226402923</v>
      </c>
      <c r="F7313" s="467">
        <f>'2019 Actual plus Potential'!E7312</f>
        <v>0</v>
      </c>
    </row>
    <row r="7314" spans="1:6">
      <c r="A7314" s="467">
        <v>11</v>
      </c>
      <c r="B7314" s="467">
        <v>1</v>
      </c>
      <c r="C7314" s="467">
        <v>16</v>
      </c>
      <c r="D7314" s="471">
        <v>103.59585639765577</v>
      </c>
      <c r="E7314" s="471">
        <v>6.9573415394538802</v>
      </c>
      <c r="F7314" s="467">
        <f>'2019 Actual plus Potential'!E7313</f>
        <v>0</v>
      </c>
    </row>
    <row r="7315" spans="1:6">
      <c r="A7315" s="467">
        <v>11</v>
      </c>
      <c r="B7315" s="467">
        <v>1</v>
      </c>
      <c r="C7315" s="467">
        <v>17</v>
      </c>
      <c r="D7315" s="471">
        <v>108.78886829418697</v>
      </c>
      <c r="E7315" s="471">
        <v>18.275733121909266</v>
      </c>
      <c r="F7315" s="467">
        <f>'2019 Actual plus Potential'!E7314</f>
        <v>0</v>
      </c>
    </row>
    <row r="7316" spans="1:6">
      <c r="A7316" s="467">
        <v>11</v>
      </c>
      <c r="B7316" s="467">
        <v>1</v>
      </c>
      <c r="C7316" s="467">
        <v>18</v>
      </c>
      <c r="D7316" s="471">
        <v>113.34092362895055</v>
      </c>
      <c r="E7316" s="471">
        <v>45.837569393678777</v>
      </c>
      <c r="F7316" s="467">
        <f>'2019 Actual plus Potential'!E7315</f>
        <v>0</v>
      </c>
    </row>
    <row r="7317" spans="1:6">
      <c r="A7317" s="467">
        <v>11</v>
      </c>
      <c r="B7317" s="467">
        <v>1</v>
      </c>
      <c r="C7317" s="467">
        <v>19</v>
      </c>
      <c r="D7317" s="471">
        <v>113.81998698284174</v>
      </c>
      <c r="E7317" s="471">
        <v>64.653055794452797</v>
      </c>
      <c r="F7317" s="467">
        <f>'2019 Actual plus Potential'!E7316</f>
        <v>0</v>
      </c>
    </row>
    <row r="7318" spans="1:6">
      <c r="A7318" s="467">
        <v>11</v>
      </c>
      <c r="B7318" s="467">
        <v>1</v>
      </c>
      <c r="C7318" s="467">
        <v>20</v>
      </c>
      <c r="D7318" s="471">
        <v>111.97526019721847</v>
      </c>
      <c r="E7318" s="471">
        <v>29.970387497312405</v>
      </c>
      <c r="F7318" s="467">
        <f>'2019 Actual plus Potential'!E7317</f>
        <v>0</v>
      </c>
    </row>
    <row r="7319" spans="1:6">
      <c r="A7319" s="467">
        <v>11</v>
      </c>
      <c r="B7319" s="467">
        <v>1</v>
      </c>
      <c r="C7319" s="467">
        <v>21</v>
      </c>
      <c r="D7319" s="471">
        <v>105.55972533822165</v>
      </c>
      <c r="E7319" s="471">
        <v>83.319132229628025</v>
      </c>
      <c r="F7319" s="467">
        <f>'2019 Actual plus Potential'!E7318</f>
        <v>0</v>
      </c>
    </row>
    <row r="7320" spans="1:6">
      <c r="A7320" s="467">
        <v>11</v>
      </c>
      <c r="B7320" s="467">
        <v>1</v>
      </c>
      <c r="C7320" s="467">
        <v>22</v>
      </c>
      <c r="D7320" s="471">
        <v>117.29209883650702</v>
      </c>
      <c r="E7320" s="471">
        <v>85.750368737905831</v>
      </c>
      <c r="F7320" s="467">
        <f>'2019 Actual plus Potential'!E7319</f>
        <v>0</v>
      </c>
    </row>
    <row r="7321" spans="1:6">
      <c r="A7321" s="467">
        <v>11</v>
      </c>
      <c r="B7321" s="467">
        <v>1</v>
      </c>
      <c r="C7321" s="467">
        <v>23</v>
      </c>
      <c r="D7321" s="471">
        <v>102.78370139556405</v>
      </c>
      <c r="E7321" s="471">
        <v>74.610330412814449</v>
      </c>
      <c r="F7321" s="467">
        <f>'2019 Actual plus Potential'!E7320</f>
        <v>1</v>
      </c>
    </row>
    <row r="7322" spans="1:6">
      <c r="A7322" s="467">
        <v>11</v>
      </c>
      <c r="B7322" s="467">
        <v>1</v>
      </c>
      <c r="C7322" s="467">
        <v>24</v>
      </c>
      <c r="D7322" s="471">
        <v>80.836608762738564</v>
      </c>
      <c r="E7322" s="471">
        <v>80.183087454310908</v>
      </c>
      <c r="F7322" s="467">
        <f>'2019 Actual plus Potential'!E7321</f>
        <v>4</v>
      </c>
    </row>
    <row r="7323" spans="1:6">
      <c r="A7323" s="467">
        <v>11</v>
      </c>
      <c r="B7323" s="467">
        <v>2</v>
      </c>
      <c r="C7323" s="467">
        <v>1</v>
      </c>
      <c r="D7323" s="471">
        <v>35.536377599970528</v>
      </c>
      <c r="E7323" s="471">
        <v>74.341236024510863</v>
      </c>
      <c r="F7323" s="467">
        <f>'2019 Actual plus Potential'!E7322</f>
        <v>13</v>
      </c>
    </row>
    <row r="7324" spans="1:6">
      <c r="A7324" s="467">
        <v>11</v>
      </c>
      <c r="B7324" s="467">
        <v>2</v>
      </c>
      <c r="C7324" s="467">
        <v>2</v>
      </c>
      <c r="D7324" s="471">
        <v>7.2781728232283882</v>
      </c>
      <c r="E7324" s="471">
        <v>79.45402940227909</v>
      </c>
      <c r="F7324" s="467">
        <f>'2019 Actual plus Potential'!E7323</f>
        <v>11</v>
      </c>
    </row>
    <row r="7325" spans="1:6">
      <c r="A7325" s="467">
        <v>11</v>
      </c>
      <c r="B7325" s="467">
        <v>2</v>
      </c>
      <c r="C7325" s="467">
        <v>3</v>
      </c>
      <c r="D7325" s="471">
        <v>17.020394486175004</v>
      </c>
      <c r="E7325" s="471">
        <v>78.400337131799617</v>
      </c>
      <c r="F7325" s="467">
        <f>'2019 Actual plus Potential'!E7324</f>
        <v>20</v>
      </c>
    </row>
    <row r="7326" spans="1:6">
      <c r="A7326" s="467">
        <v>11</v>
      </c>
      <c r="B7326" s="467">
        <v>2</v>
      </c>
      <c r="C7326" s="467">
        <v>4</v>
      </c>
      <c r="D7326" s="471">
        <v>17.31008723145057</v>
      </c>
      <c r="E7326" s="471">
        <v>94.172866641582459</v>
      </c>
      <c r="F7326" s="467">
        <f>'2019 Actual plus Potential'!E7325</f>
        <v>42</v>
      </c>
    </row>
    <row r="7327" spans="1:6">
      <c r="A7327" s="467">
        <v>11</v>
      </c>
      <c r="B7327" s="467">
        <v>2</v>
      </c>
      <c r="C7327" s="467">
        <v>5</v>
      </c>
      <c r="D7327" s="471">
        <v>36.027900723010475</v>
      </c>
      <c r="E7327" s="471">
        <v>90.594849978499255</v>
      </c>
      <c r="F7327" s="467">
        <f>'2019 Actual plus Potential'!E7326</f>
        <v>37</v>
      </c>
    </row>
    <row r="7328" spans="1:6">
      <c r="A7328" s="467">
        <v>11</v>
      </c>
      <c r="B7328" s="467">
        <v>2</v>
      </c>
      <c r="C7328" s="467">
        <v>6</v>
      </c>
      <c r="D7328" s="471">
        <v>76.873193452350208</v>
      </c>
      <c r="E7328" s="471">
        <v>83.677403246613636</v>
      </c>
      <c r="F7328" s="467">
        <f>'2019 Actual plus Potential'!E7327</f>
        <v>34</v>
      </c>
    </row>
    <row r="7329" spans="1:6">
      <c r="A7329" s="467">
        <v>11</v>
      </c>
      <c r="B7329" s="467">
        <v>2</v>
      </c>
      <c r="C7329" s="467">
        <v>7</v>
      </c>
      <c r="D7329" s="471">
        <v>27.492524133389161</v>
      </c>
      <c r="E7329" s="471">
        <v>78.577908138034829</v>
      </c>
      <c r="F7329" s="467">
        <f>'2019 Actual plus Potential'!E7328</f>
        <v>41</v>
      </c>
    </row>
    <row r="7330" spans="1:6">
      <c r="A7330" s="467">
        <v>11</v>
      </c>
      <c r="B7330" s="467">
        <v>2</v>
      </c>
      <c r="C7330" s="467">
        <v>8</v>
      </c>
      <c r="D7330" s="471">
        <v>35.388694867708367</v>
      </c>
      <c r="E7330" s="471">
        <v>41.866862663943238</v>
      </c>
      <c r="F7330" s="467">
        <f>'2019 Actual plus Potential'!E7329</f>
        <v>32</v>
      </c>
    </row>
    <row r="7331" spans="1:6">
      <c r="A7331" s="467">
        <v>11</v>
      </c>
      <c r="B7331" s="467">
        <v>2</v>
      </c>
      <c r="C7331" s="467">
        <v>9</v>
      </c>
      <c r="D7331" s="471">
        <v>29.223343190651541</v>
      </c>
      <c r="E7331" s="471">
        <v>34.455815469791439</v>
      </c>
      <c r="F7331" s="467">
        <f>'2019 Actual plus Potential'!E7330</f>
        <v>21</v>
      </c>
    </row>
    <row r="7332" spans="1:6">
      <c r="A7332" s="467">
        <v>11</v>
      </c>
      <c r="B7332" s="467">
        <v>2</v>
      </c>
      <c r="C7332" s="467">
        <v>10</v>
      </c>
      <c r="D7332" s="471">
        <v>10.61183310046275</v>
      </c>
      <c r="E7332" s="471">
        <v>27.428853579875295</v>
      </c>
      <c r="F7332" s="467">
        <f>'2019 Actual plus Potential'!E7331</f>
        <v>12</v>
      </c>
    </row>
    <row r="7333" spans="1:6">
      <c r="A7333" s="467">
        <v>11</v>
      </c>
      <c r="B7333" s="467">
        <v>2</v>
      </c>
      <c r="C7333" s="467">
        <v>11</v>
      </c>
      <c r="D7333" s="471">
        <v>0.97540789188585197</v>
      </c>
      <c r="E7333" s="471">
        <v>5.3983150397763913</v>
      </c>
      <c r="F7333" s="467">
        <f>'2019 Actual plus Potential'!E7332</f>
        <v>3</v>
      </c>
    </row>
    <row r="7334" spans="1:6">
      <c r="A7334" s="467">
        <v>11</v>
      </c>
      <c r="B7334" s="467">
        <v>2</v>
      </c>
      <c r="C7334" s="467">
        <v>12</v>
      </c>
      <c r="D7334" s="471">
        <v>2.5167223983455123</v>
      </c>
      <c r="E7334" s="471">
        <v>1.4510758439045366</v>
      </c>
      <c r="F7334" s="467">
        <f>'2019 Actual plus Potential'!E7333</f>
        <v>1</v>
      </c>
    </row>
    <row r="7335" spans="1:6">
      <c r="A7335" s="467">
        <v>11</v>
      </c>
      <c r="B7335" s="467">
        <v>2</v>
      </c>
      <c r="C7335" s="467">
        <v>13</v>
      </c>
      <c r="D7335" s="471">
        <v>8.9756561271003186</v>
      </c>
      <c r="E7335" s="471">
        <v>1.6004858095033325</v>
      </c>
      <c r="F7335" s="467">
        <f>'2019 Actual plus Potential'!E7334</f>
        <v>1</v>
      </c>
    </row>
    <row r="7336" spans="1:6">
      <c r="A7336" s="467">
        <v>11</v>
      </c>
      <c r="B7336" s="467">
        <v>2</v>
      </c>
      <c r="C7336" s="467">
        <v>14</v>
      </c>
      <c r="D7336" s="471">
        <v>7.536834810840058</v>
      </c>
      <c r="E7336" s="471">
        <v>9.0741130939582887E-2</v>
      </c>
      <c r="F7336" s="467">
        <f>'2019 Actual plus Potential'!E7335</f>
        <v>0</v>
      </c>
    </row>
    <row r="7337" spans="1:6">
      <c r="A7337" s="467">
        <v>11</v>
      </c>
      <c r="B7337" s="467">
        <v>2</v>
      </c>
      <c r="C7337" s="467">
        <v>15</v>
      </c>
      <c r="D7337" s="471">
        <v>0.15143314845644953</v>
      </c>
      <c r="E7337" s="471">
        <v>0.15019221672758545</v>
      </c>
      <c r="F7337" s="467">
        <f>'2019 Actual plus Potential'!E7336</f>
        <v>1</v>
      </c>
    </row>
    <row r="7338" spans="1:6">
      <c r="A7338" s="467">
        <v>11</v>
      </c>
      <c r="B7338" s="467">
        <v>2</v>
      </c>
      <c r="C7338" s="467">
        <v>16</v>
      </c>
      <c r="D7338" s="471">
        <v>0.6378773683619281</v>
      </c>
      <c r="E7338" s="471">
        <v>1.822645130079553</v>
      </c>
      <c r="F7338" s="467">
        <f>'2019 Actual plus Potential'!E7337</f>
        <v>0</v>
      </c>
    </row>
    <row r="7339" spans="1:6">
      <c r="A7339" s="467">
        <v>11</v>
      </c>
      <c r="B7339" s="467">
        <v>2</v>
      </c>
      <c r="C7339" s="467">
        <v>17</v>
      </c>
      <c r="D7339" s="471">
        <v>37.943170369508621</v>
      </c>
      <c r="E7339" s="471">
        <v>14.834610406364225</v>
      </c>
      <c r="F7339" s="467">
        <f>'2019 Actual plus Potential'!E7338</f>
        <v>0</v>
      </c>
    </row>
    <row r="7340" spans="1:6">
      <c r="A7340" s="467">
        <v>11</v>
      </c>
      <c r="B7340" s="467">
        <v>2</v>
      </c>
      <c r="C7340" s="467">
        <v>18</v>
      </c>
      <c r="D7340" s="471">
        <v>75.236547501605017</v>
      </c>
      <c r="E7340" s="471">
        <v>8.0517108686304031</v>
      </c>
      <c r="F7340" s="467">
        <f>'2019 Actual plus Potential'!E7339</f>
        <v>0</v>
      </c>
    </row>
    <row r="7341" spans="1:6">
      <c r="A7341" s="467">
        <v>11</v>
      </c>
      <c r="B7341" s="467">
        <v>2</v>
      </c>
      <c r="C7341" s="467">
        <v>19</v>
      </c>
      <c r="D7341" s="471">
        <v>77.704783794786778</v>
      </c>
      <c r="E7341" s="471">
        <v>48.256289883895946</v>
      </c>
      <c r="F7341" s="467">
        <f>'2019 Actual plus Potential'!E7340</f>
        <v>0</v>
      </c>
    </row>
    <row r="7342" spans="1:6">
      <c r="A7342" s="467">
        <v>11</v>
      </c>
      <c r="B7342" s="467">
        <v>2</v>
      </c>
      <c r="C7342" s="467">
        <v>20</v>
      </c>
      <c r="D7342" s="471">
        <v>62.094919517514526</v>
      </c>
      <c r="E7342" s="471">
        <v>44.729901795312841</v>
      </c>
      <c r="F7342" s="467">
        <f>'2019 Actual plus Potential'!E7341</f>
        <v>0</v>
      </c>
    </row>
    <row r="7343" spans="1:6">
      <c r="A7343" s="467">
        <v>11</v>
      </c>
      <c r="B7343" s="467">
        <v>2</v>
      </c>
      <c r="C7343" s="467">
        <v>21</v>
      </c>
      <c r="D7343" s="471">
        <v>25.338575048605154</v>
      </c>
      <c r="E7343" s="471">
        <v>56.632634970973989</v>
      </c>
      <c r="F7343" s="467">
        <f>'2019 Actual plus Potential'!E7342</f>
        <v>0</v>
      </c>
    </row>
    <row r="7344" spans="1:6">
      <c r="A7344" s="467">
        <v>11</v>
      </c>
      <c r="B7344" s="467">
        <v>2</v>
      </c>
      <c r="C7344" s="467">
        <v>22</v>
      </c>
      <c r="D7344" s="471">
        <v>25.603176126053491</v>
      </c>
      <c r="E7344" s="471">
        <v>54.424340034401204</v>
      </c>
      <c r="F7344" s="467">
        <f>'2019 Actual plus Potential'!E7343</f>
        <v>0</v>
      </c>
    </row>
    <row r="7345" spans="1:6">
      <c r="A7345" s="467">
        <v>11</v>
      </c>
      <c r="B7345" s="467">
        <v>2</v>
      </c>
      <c r="C7345" s="467">
        <v>23</v>
      </c>
      <c r="D7345" s="471">
        <v>15.470352611078438</v>
      </c>
      <c r="E7345" s="471">
        <v>58.890211728660503</v>
      </c>
      <c r="F7345" s="467">
        <f>'2019 Actual plus Potential'!E7344</f>
        <v>0</v>
      </c>
    </row>
    <row r="7346" spans="1:6">
      <c r="A7346" s="467">
        <v>11</v>
      </c>
      <c r="B7346" s="467">
        <v>2</v>
      </c>
      <c r="C7346" s="467">
        <v>24</v>
      </c>
      <c r="D7346" s="471">
        <v>11.099404537855758</v>
      </c>
      <c r="E7346" s="471">
        <v>84.212463018705634</v>
      </c>
      <c r="F7346" s="467">
        <f>'2019 Actual plus Potential'!E7345</f>
        <v>0</v>
      </c>
    </row>
    <row r="7347" spans="1:6">
      <c r="A7347" s="467">
        <v>11</v>
      </c>
      <c r="B7347" s="467">
        <v>3</v>
      </c>
      <c r="C7347" s="467">
        <v>1</v>
      </c>
      <c r="D7347" s="471">
        <v>34.204694566529241</v>
      </c>
      <c r="E7347" s="471">
        <v>88.88250225757902</v>
      </c>
      <c r="F7347" s="467">
        <f>'2019 Actual plus Potential'!E7346</f>
        <v>0</v>
      </c>
    </row>
    <row r="7348" spans="1:6">
      <c r="A7348" s="467">
        <v>11</v>
      </c>
      <c r="B7348" s="467">
        <v>3</v>
      </c>
      <c r="C7348" s="467">
        <v>2</v>
      </c>
      <c r="D7348" s="471">
        <v>17.652287642471162</v>
      </c>
      <c r="E7348" s="471">
        <v>86.523232853149864</v>
      </c>
      <c r="F7348" s="467">
        <f>'2019 Actual plus Potential'!E7347</f>
        <v>0</v>
      </c>
    </row>
    <row r="7349" spans="1:6">
      <c r="A7349" s="467">
        <v>11</v>
      </c>
      <c r="B7349" s="467">
        <v>3</v>
      </c>
      <c r="C7349" s="467">
        <v>3</v>
      </c>
      <c r="D7349" s="471">
        <v>51.514056956978258</v>
      </c>
      <c r="E7349" s="471">
        <v>87.848366265319285</v>
      </c>
      <c r="F7349" s="467">
        <f>'2019 Actual plus Potential'!E7348</f>
        <v>0</v>
      </c>
    </row>
    <row r="7350" spans="1:6">
      <c r="A7350" s="467">
        <v>11</v>
      </c>
      <c r="B7350" s="467">
        <v>3</v>
      </c>
      <c r="C7350" s="467">
        <v>4</v>
      </c>
      <c r="D7350" s="471">
        <v>89.414057123532729</v>
      </c>
      <c r="E7350" s="471">
        <v>66.512466727585462</v>
      </c>
      <c r="F7350" s="467">
        <f>'2019 Actual plus Potential'!E7349</f>
        <v>0</v>
      </c>
    </row>
    <row r="7351" spans="1:6">
      <c r="A7351" s="467">
        <v>11</v>
      </c>
      <c r="B7351" s="467">
        <v>3</v>
      </c>
      <c r="C7351" s="467">
        <v>5</v>
      </c>
      <c r="D7351" s="471">
        <v>83.529477326178181</v>
      </c>
      <c r="E7351" s="471">
        <v>92.732742313480969</v>
      </c>
      <c r="F7351" s="467">
        <f>'2019 Actual plus Potential'!E7350</f>
        <v>2</v>
      </c>
    </row>
    <row r="7352" spans="1:6">
      <c r="A7352" s="467">
        <v>11</v>
      </c>
      <c r="B7352" s="467">
        <v>3</v>
      </c>
      <c r="C7352" s="467">
        <v>6</v>
      </c>
      <c r="D7352" s="471">
        <v>61.451080016756549</v>
      </c>
      <c r="E7352" s="471">
        <v>80.561697000645026</v>
      </c>
      <c r="F7352" s="467">
        <f>'2019 Actual plus Potential'!E7351</f>
        <v>3</v>
      </c>
    </row>
    <row r="7353" spans="1:6">
      <c r="A7353" s="467">
        <v>11</v>
      </c>
      <c r="B7353" s="467">
        <v>3</v>
      </c>
      <c r="C7353" s="467">
        <v>7</v>
      </c>
      <c r="D7353" s="471">
        <v>65.665149390102158</v>
      </c>
      <c r="E7353" s="471">
        <v>63.165996398623953</v>
      </c>
      <c r="F7353" s="467">
        <f>'2019 Actual plus Potential'!E7352</f>
        <v>0</v>
      </c>
    </row>
    <row r="7354" spans="1:6">
      <c r="A7354" s="467">
        <v>11</v>
      </c>
      <c r="B7354" s="467">
        <v>3</v>
      </c>
      <c r="C7354" s="467">
        <v>8</v>
      </c>
      <c r="D7354" s="471">
        <v>82.313970656924113</v>
      </c>
      <c r="E7354" s="471">
        <v>76.631667329606543</v>
      </c>
      <c r="F7354" s="467">
        <f>'2019 Actual plus Potential'!E7353</f>
        <v>3</v>
      </c>
    </row>
    <row r="7355" spans="1:6">
      <c r="A7355" s="467">
        <v>11</v>
      </c>
      <c r="B7355" s="467">
        <v>3</v>
      </c>
      <c r="C7355" s="467">
        <v>9</v>
      </c>
      <c r="D7355" s="471">
        <v>52.470970258607515</v>
      </c>
      <c r="E7355" s="471">
        <v>58.136903891636209</v>
      </c>
      <c r="F7355" s="467">
        <f>'2019 Actual plus Potential'!E7354</f>
        <v>1</v>
      </c>
    </row>
    <row r="7356" spans="1:6">
      <c r="A7356" s="467">
        <v>11</v>
      </c>
      <c r="B7356" s="467">
        <v>3</v>
      </c>
      <c r="C7356" s="467">
        <v>10</v>
      </c>
      <c r="D7356" s="471">
        <v>12.619468528027047</v>
      </c>
      <c r="E7356" s="471">
        <v>49.773074822618788</v>
      </c>
      <c r="F7356" s="467">
        <f>'2019 Actual plus Potential'!E7355</f>
        <v>2</v>
      </c>
    </row>
    <row r="7357" spans="1:6">
      <c r="A7357" s="467">
        <v>11</v>
      </c>
      <c r="B7357" s="467">
        <v>3</v>
      </c>
      <c r="C7357" s="467">
        <v>11</v>
      </c>
      <c r="D7357" s="471">
        <v>0.71305299336627004</v>
      </c>
      <c r="E7357" s="471">
        <v>53.475469415179532</v>
      </c>
      <c r="F7357" s="467">
        <f>'2019 Actual plus Potential'!E7356</f>
        <v>1</v>
      </c>
    </row>
    <row r="7358" spans="1:6">
      <c r="A7358" s="467">
        <v>11</v>
      </c>
      <c r="B7358" s="467">
        <v>3</v>
      </c>
      <c r="C7358" s="467">
        <v>12</v>
      </c>
      <c r="D7358" s="471">
        <v>0</v>
      </c>
      <c r="E7358" s="471">
        <v>46.493095839604386</v>
      </c>
      <c r="F7358" s="467">
        <f>'2019 Actual plus Potential'!E7357</f>
        <v>1</v>
      </c>
    </row>
    <row r="7359" spans="1:6">
      <c r="A7359" s="467">
        <v>11</v>
      </c>
      <c r="B7359" s="467">
        <v>3</v>
      </c>
      <c r="C7359" s="467">
        <v>13</v>
      </c>
      <c r="D7359" s="471">
        <v>0</v>
      </c>
      <c r="E7359" s="471">
        <v>50.290142818748656</v>
      </c>
      <c r="F7359" s="467">
        <f>'2019 Actual plus Potential'!E7358</f>
        <v>4</v>
      </c>
    </row>
    <row r="7360" spans="1:6">
      <c r="A7360" s="467">
        <v>11</v>
      </c>
      <c r="B7360" s="467">
        <v>3</v>
      </c>
      <c r="C7360" s="467">
        <v>14</v>
      </c>
      <c r="D7360" s="471">
        <v>4.2310680455086516</v>
      </c>
      <c r="E7360" s="471">
        <v>38.953759460331106</v>
      </c>
      <c r="F7360" s="467">
        <f>'2019 Actual plus Potential'!E7359</f>
        <v>3</v>
      </c>
    </row>
    <row r="7361" spans="1:6">
      <c r="A7361" s="467">
        <v>11</v>
      </c>
      <c r="B7361" s="467">
        <v>3</v>
      </c>
      <c r="C7361" s="467">
        <v>15</v>
      </c>
      <c r="D7361" s="471">
        <v>16.017653605260019</v>
      </c>
      <c r="E7361" s="471">
        <v>36.806480111803914</v>
      </c>
      <c r="F7361" s="467">
        <f>'2019 Actual plus Potential'!E7360</f>
        <v>0</v>
      </c>
    </row>
    <row r="7362" spans="1:6">
      <c r="A7362" s="467">
        <v>11</v>
      </c>
      <c r="B7362" s="467">
        <v>3</v>
      </c>
      <c r="C7362" s="467">
        <v>16</v>
      </c>
      <c r="D7362" s="471">
        <v>11.864425746395609</v>
      </c>
      <c r="E7362" s="471">
        <v>46.019833906686735</v>
      </c>
      <c r="F7362" s="467">
        <f>'2019 Actual plus Potential'!E7361</f>
        <v>1</v>
      </c>
    </row>
    <row r="7363" spans="1:6">
      <c r="A7363" s="467">
        <v>11</v>
      </c>
      <c r="B7363" s="467">
        <v>3</v>
      </c>
      <c r="C7363" s="467">
        <v>17</v>
      </c>
      <c r="D7363" s="471">
        <v>18.569645316965527</v>
      </c>
      <c r="E7363" s="471">
        <v>21.74658138034831</v>
      </c>
      <c r="F7363" s="467">
        <f>'2019 Actual plus Potential'!E7362</f>
        <v>0</v>
      </c>
    </row>
    <row r="7364" spans="1:6">
      <c r="A7364" s="467">
        <v>11</v>
      </c>
      <c r="B7364" s="467">
        <v>3</v>
      </c>
      <c r="C7364" s="467">
        <v>18</v>
      </c>
      <c r="D7364" s="471">
        <v>36.416180024207634</v>
      </c>
      <c r="E7364" s="471">
        <v>9.9463231025585905</v>
      </c>
      <c r="F7364" s="467">
        <f>'2019 Actual plus Potential'!E7363</f>
        <v>0</v>
      </c>
    </row>
    <row r="7365" spans="1:6">
      <c r="A7365" s="467">
        <v>11</v>
      </c>
      <c r="B7365" s="467">
        <v>3</v>
      </c>
      <c r="C7365" s="467">
        <v>19</v>
      </c>
      <c r="D7365" s="471">
        <v>70.059493644289631</v>
      </c>
      <c r="E7365" s="471">
        <v>12.88367609116319</v>
      </c>
      <c r="F7365" s="467">
        <f>'2019 Actual plus Potential'!E7364</f>
        <v>2</v>
      </c>
    </row>
    <row r="7366" spans="1:6">
      <c r="A7366" s="467">
        <v>11</v>
      </c>
      <c r="B7366" s="467">
        <v>3</v>
      </c>
      <c r="C7366" s="467">
        <v>20</v>
      </c>
      <c r="D7366" s="471">
        <v>103.04648633833844</v>
      </c>
      <c r="E7366" s="471">
        <v>18.429054343152011</v>
      </c>
      <c r="F7366" s="467">
        <f>'2019 Actual plus Potential'!E7365</f>
        <v>1</v>
      </c>
    </row>
    <row r="7367" spans="1:6">
      <c r="A7367" s="467">
        <v>11</v>
      </c>
      <c r="B7367" s="467">
        <v>3</v>
      </c>
      <c r="C7367" s="467">
        <v>21</v>
      </c>
      <c r="D7367" s="471">
        <v>101.18576384948533</v>
      </c>
      <c r="E7367" s="471">
        <v>37.241411739410886</v>
      </c>
      <c r="F7367" s="467">
        <f>'2019 Actual plus Potential'!E7366</f>
        <v>0</v>
      </c>
    </row>
    <row r="7368" spans="1:6">
      <c r="A7368" s="467">
        <v>11</v>
      </c>
      <c r="B7368" s="467">
        <v>3</v>
      </c>
      <c r="C7368" s="467">
        <v>22</v>
      </c>
      <c r="D7368" s="471">
        <v>131.6390568501885</v>
      </c>
      <c r="E7368" s="471">
        <v>21.941361911416902</v>
      </c>
      <c r="F7368" s="467">
        <f>'2019 Actual plus Potential'!E7367</f>
        <v>5</v>
      </c>
    </row>
    <row r="7369" spans="1:6">
      <c r="A7369" s="467">
        <v>11</v>
      </c>
      <c r="B7369" s="467">
        <v>3</v>
      </c>
      <c r="C7369" s="467">
        <v>23</v>
      </c>
      <c r="D7369" s="471">
        <v>110.32767643517575</v>
      </c>
      <c r="E7369" s="471">
        <v>3.6429435067727369</v>
      </c>
      <c r="F7369" s="467">
        <f>'2019 Actual plus Potential'!E7368</f>
        <v>1</v>
      </c>
    </row>
    <row r="7370" spans="1:6">
      <c r="A7370" s="467">
        <v>11</v>
      </c>
      <c r="B7370" s="467">
        <v>3</v>
      </c>
      <c r="C7370" s="467">
        <v>24</v>
      </c>
      <c r="D7370" s="471">
        <v>104.13022574131878</v>
      </c>
      <c r="E7370" s="471">
        <v>0.44822989679638797</v>
      </c>
      <c r="F7370" s="467">
        <f>'2019 Actual plus Potential'!E7369</f>
        <v>13</v>
      </c>
    </row>
    <row r="7371" spans="1:6">
      <c r="A7371" s="467">
        <v>11</v>
      </c>
      <c r="B7371" s="467">
        <v>4</v>
      </c>
      <c r="C7371" s="467">
        <v>1</v>
      </c>
      <c r="D7371" s="471">
        <v>69.632488545840872</v>
      </c>
      <c r="E7371" s="471">
        <v>0.41224634487207046</v>
      </c>
      <c r="F7371" s="467">
        <f>'2019 Actual plus Potential'!E7370</f>
        <v>13</v>
      </c>
    </row>
    <row r="7372" spans="1:6">
      <c r="A7372" s="467">
        <v>11</v>
      </c>
      <c r="B7372" s="467">
        <v>4</v>
      </c>
      <c r="C7372" s="467">
        <v>2</v>
      </c>
      <c r="D7372" s="471">
        <v>73.433390033993177</v>
      </c>
      <c r="E7372" s="471">
        <v>3.080504945173081</v>
      </c>
      <c r="F7372" s="467">
        <f>'2019 Actual plus Potential'!E7371</f>
        <v>28</v>
      </c>
    </row>
    <row r="7373" spans="1:6">
      <c r="A7373" s="467">
        <v>11</v>
      </c>
      <c r="B7373" s="467">
        <v>4</v>
      </c>
      <c r="C7373" s="467">
        <v>3</v>
      </c>
      <c r="D7373" s="471">
        <v>55.918942795772566</v>
      </c>
      <c r="E7373" s="471">
        <v>23.421381047086648</v>
      </c>
      <c r="F7373" s="467">
        <f>'2019 Actual plus Potential'!E7372</f>
        <v>15</v>
      </c>
    </row>
    <row r="7374" spans="1:6">
      <c r="A7374" s="467">
        <v>11</v>
      </c>
      <c r="B7374" s="467">
        <v>4</v>
      </c>
      <c r="C7374" s="467">
        <v>4</v>
      </c>
      <c r="D7374" s="471">
        <v>34.650325216456743</v>
      </c>
      <c r="E7374" s="471">
        <v>39.507593259514081</v>
      </c>
      <c r="F7374" s="467">
        <f>'2019 Actual plus Potential'!E7373</f>
        <v>14</v>
      </c>
    </row>
    <row r="7375" spans="1:6">
      <c r="A7375" s="467">
        <v>11</v>
      </c>
      <c r="B7375" s="467">
        <v>4</v>
      </c>
      <c r="C7375" s="467">
        <v>5</v>
      </c>
      <c r="D7375" s="471">
        <v>41.959511388255784</v>
      </c>
      <c r="E7375" s="471">
        <v>26.318839228122989</v>
      </c>
      <c r="F7375" s="467">
        <f>'2019 Actual plus Potential'!E7374</f>
        <v>7</v>
      </c>
    </row>
    <row r="7376" spans="1:6">
      <c r="A7376" s="467">
        <v>11</v>
      </c>
      <c r="B7376" s="467">
        <v>4</v>
      </c>
      <c r="C7376" s="467">
        <v>6</v>
      </c>
      <c r="D7376" s="471">
        <v>63.309283068673579</v>
      </c>
      <c r="E7376" s="471">
        <v>9.4894884433455182</v>
      </c>
      <c r="F7376" s="467">
        <f>'2019 Actual plus Potential'!E7375</f>
        <v>24</v>
      </c>
    </row>
    <row r="7377" spans="1:6">
      <c r="A7377" s="467">
        <v>11</v>
      </c>
      <c r="B7377" s="467">
        <v>4</v>
      </c>
      <c r="C7377" s="467">
        <v>7</v>
      </c>
      <c r="D7377" s="471">
        <v>40.739804646939099</v>
      </c>
      <c r="E7377" s="471">
        <v>15.494830359062567</v>
      </c>
      <c r="F7377" s="467">
        <f>'2019 Actual plus Potential'!E7376</f>
        <v>10</v>
      </c>
    </row>
    <row r="7378" spans="1:6">
      <c r="A7378" s="467">
        <v>11</v>
      </c>
      <c r="B7378" s="467">
        <v>4</v>
      </c>
      <c r="C7378" s="467">
        <v>8</v>
      </c>
      <c r="D7378" s="471">
        <v>52.367958559436204</v>
      </c>
      <c r="E7378" s="471">
        <v>25.974648731455598</v>
      </c>
      <c r="F7378" s="467">
        <f>'2019 Actual plus Potential'!E7377</f>
        <v>11</v>
      </c>
    </row>
    <row r="7379" spans="1:6">
      <c r="A7379" s="467">
        <v>11</v>
      </c>
      <c r="B7379" s="467">
        <v>4</v>
      </c>
      <c r="C7379" s="467">
        <v>9</v>
      </c>
      <c r="D7379" s="471">
        <v>47.713749498221411</v>
      </c>
      <c r="E7379" s="471">
        <v>27.210605514943026</v>
      </c>
      <c r="F7379" s="467">
        <f>'2019 Actual plus Potential'!E7378</f>
        <v>14</v>
      </c>
    </row>
    <row r="7380" spans="1:6">
      <c r="A7380" s="467">
        <v>11</v>
      </c>
      <c r="B7380" s="467">
        <v>4</v>
      </c>
      <c r="C7380" s="467">
        <v>10</v>
      </c>
      <c r="D7380" s="471">
        <v>13.954137205058673</v>
      </c>
      <c r="E7380" s="471">
        <v>25.218994141044938</v>
      </c>
      <c r="F7380" s="467">
        <f>'2019 Actual plus Potential'!E7379</f>
        <v>11</v>
      </c>
    </row>
    <row r="7381" spans="1:6">
      <c r="A7381" s="467">
        <v>11</v>
      </c>
      <c r="B7381" s="467">
        <v>4</v>
      </c>
      <c r="C7381" s="467">
        <v>11</v>
      </c>
      <c r="D7381" s="471">
        <v>9.3735361253872416</v>
      </c>
      <c r="E7381" s="471">
        <v>30.663461997419908</v>
      </c>
      <c r="F7381" s="467">
        <f>'2019 Actual plus Potential'!E7380</f>
        <v>15</v>
      </c>
    </row>
    <row r="7382" spans="1:6">
      <c r="A7382" s="467">
        <v>11</v>
      </c>
      <c r="B7382" s="467">
        <v>4</v>
      </c>
      <c r="C7382" s="467">
        <v>12</v>
      </c>
      <c r="D7382" s="471">
        <v>0.14264700543077422</v>
      </c>
      <c r="E7382" s="471">
        <v>31.813371156740487</v>
      </c>
      <c r="F7382" s="467">
        <f>'2019 Actual plus Potential'!E7381</f>
        <v>7</v>
      </c>
    </row>
    <row r="7383" spans="1:6">
      <c r="A7383" s="467">
        <v>11</v>
      </c>
      <c r="B7383" s="467">
        <v>4</v>
      </c>
      <c r="C7383" s="467">
        <v>13</v>
      </c>
      <c r="D7383" s="471">
        <v>0.63790611820515408</v>
      </c>
      <c r="E7383" s="471">
        <v>36.341822941302944</v>
      </c>
      <c r="F7383" s="467">
        <f>'2019 Actual plus Potential'!E7382</f>
        <v>8</v>
      </c>
    </row>
    <row r="7384" spans="1:6">
      <c r="A7384" s="467">
        <v>11</v>
      </c>
      <c r="B7384" s="467">
        <v>4</v>
      </c>
      <c r="C7384" s="467">
        <v>14</v>
      </c>
      <c r="D7384" s="471">
        <v>0.32722727067429241</v>
      </c>
      <c r="E7384" s="471">
        <v>28.174338905611698</v>
      </c>
      <c r="F7384" s="467">
        <f>'2019 Actual plus Potential'!E7383</f>
        <v>8</v>
      </c>
    </row>
    <row r="7385" spans="1:6">
      <c r="A7385" s="467">
        <v>11</v>
      </c>
      <c r="B7385" s="467">
        <v>4</v>
      </c>
      <c r="C7385" s="467">
        <v>15</v>
      </c>
      <c r="D7385" s="471">
        <v>0.42229739213839751</v>
      </c>
      <c r="E7385" s="471">
        <v>12.571557890776178</v>
      </c>
      <c r="F7385" s="467">
        <f>'2019 Actual plus Potential'!E7384</f>
        <v>7</v>
      </c>
    </row>
    <row r="7386" spans="1:6">
      <c r="A7386" s="467">
        <v>11</v>
      </c>
      <c r="B7386" s="467">
        <v>4</v>
      </c>
      <c r="C7386" s="467">
        <v>16</v>
      </c>
      <c r="D7386" s="471">
        <v>0.90196074149601801</v>
      </c>
      <c r="E7386" s="471">
        <v>13.633072672543539</v>
      </c>
      <c r="F7386" s="467">
        <f>'2019 Actual plus Potential'!E7385</f>
        <v>4</v>
      </c>
    </row>
    <row r="7387" spans="1:6">
      <c r="A7387" s="467">
        <v>11</v>
      </c>
      <c r="B7387" s="467">
        <v>4</v>
      </c>
      <c r="C7387" s="467">
        <v>17</v>
      </c>
      <c r="D7387" s="471">
        <v>2.18036570249701</v>
      </c>
      <c r="E7387" s="471">
        <v>28.734430713824985</v>
      </c>
      <c r="F7387" s="467">
        <f>'2019 Actual plus Potential'!E7386</f>
        <v>2</v>
      </c>
    </row>
    <row r="7388" spans="1:6">
      <c r="A7388" s="467">
        <v>11</v>
      </c>
      <c r="B7388" s="467">
        <v>4</v>
      </c>
      <c r="C7388" s="467">
        <v>18</v>
      </c>
      <c r="D7388" s="471">
        <v>1.566784664972193</v>
      </c>
      <c r="E7388" s="471">
        <v>29.560487905826704</v>
      </c>
      <c r="F7388" s="467">
        <f>'2019 Actual plus Potential'!E7387</f>
        <v>1</v>
      </c>
    </row>
    <row r="7389" spans="1:6">
      <c r="A7389" s="467">
        <v>11</v>
      </c>
      <c r="B7389" s="467">
        <v>4</v>
      </c>
      <c r="C7389" s="467">
        <v>19</v>
      </c>
      <c r="D7389" s="471">
        <v>0.25058471645264829</v>
      </c>
      <c r="E7389" s="471">
        <v>22.235488335841755</v>
      </c>
      <c r="F7389" s="467">
        <f>'2019 Actual plus Potential'!E7388</f>
        <v>4</v>
      </c>
    </row>
    <row r="7390" spans="1:6">
      <c r="A7390" s="467">
        <v>11</v>
      </c>
      <c r="B7390" s="467">
        <v>4</v>
      </c>
      <c r="C7390" s="467">
        <v>20</v>
      </c>
      <c r="D7390" s="471">
        <v>0.17322515109018238</v>
      </c>
      <c r="E7390" s="471">
        <v>22.481897441410453</v>
      </c>
      <c r="F7390" s="467">
        <f>'2019 Actual plus Potential'!E7389</f>
        <v>10</v>
      </c>
    </row>
    <row r="7391" spans="1:6">
      <c r="A7391" s="467">
        <v>11</v>
      </c>
      <c r="B7391" s="467">
        <v>4</v>
      </c>
      <c r="C7391" s="467">
        <v>21</v>
      </c>
      <c r="D7391" s="471">
        <v>1.7156348850347767</v>
      </c>
      <c r="E7391" s="471">
        <v>13.328776983444421</v>
      </c>
      <c r="F7391" s="467">
        <f>'2019 Actual plus Potential'!E7390</f>
        <v>28</v>
      </c>
    </row>
    <row r="7392" spans="1:6">
      <c r="A7392" s="467">
        <v>11</v>
      </c>
      <c r="B7392" s="467">
        <v>4</v>
      </c>
      <c r="C7392" s="467">
        <v>22</v>
      </c>
      <c r="D7392" s="471">
        <v>8.0949510914826863</v>
      </c>
      <c r="E7392" s="471">
        <v>23.317341646957647</v>
      </c>
      <c r="F7392" s="467">
        <f>'2019 Actual plus Potential'!E7391</f>
        <v>28</v>
      </c>
    </row>
    <row r="7393" spans="1:6">
      <c r="A7393" s="467">
        <v>11</v>
      </c>
      <c r="B7393" s="467">
        <v>4</v>
      </c>
      <c r="C7393" s="467">
        <v>23</v>
      </c>
      <c r="D7393" s="471">
        <v>55.951649306873833</v>
      </c>
      <c r="E7393" s="471">
        <v>20.786759245323584</v>
      </c>
      <c r="F7393" s="467">
        <f>'2019 Actual plus Potential'!E7392</f>
        <v>35</v>
      </c>
    </row>
    <row r="7394" spans="1:6">
      <c r="A7394" s="467">
        <v>11</v>
      </c>
      <c r="B7394" s="467">
        <v>4</v>
      </c>
      <c r="C7394" s="467">
        <v>24</v>
      </c>
      <c r="D7394" s="471">
        <v>29.55673100196621</v>
      </c>
      <c r="E7394" s="471">
        <v>14.743087024295852</v>
      </c>
      <c r="F7394" s="467">
        <f>'2019 Actual plus Potential'!E7393</f>
        <v>33</v>
      </c>
    </row>
    <row r="7395" spans="1:6">
      <c r="A7395" s="467">
        <v>11</v>
      </c>
      <c r="B7395" s="467">
        <v>5</v>
      </c>
      <c r="C7395" s="467">
        <v>1</v>
      </c>
      <c r="D7395" s="471">
        <v>29.572318645458491</v>
      </c>
      <c r="E7395" s="471">
        <v>20.731219415179531</v>
      </c>
      <c r="F7395" s="467">
        <f>'2019 Actual plus Potential'!E7394</f>
        <v>32</v>
      </c>
    </row>
    <row r="7396" spans="1:6">
      <c r="A7396" s="467">
        <v>11</v>
      </c>
      <c r="B7396" s="467">
        <v>5</v>
      </c>
      <c r="C7396" s="467">
        <v>2</v>
      </c>
      <c r="D7396" s="471">
        <v>48.100475176649248</v>
      </c>
      <c r="E7396" s="471">
        <v>21.159893033756184</v>
      </c>
      <c r="F7396" s="467">
        <f>'2019 Actual plus Potential'!E7395</f>
        <v>29</v>
      </c>
    </row>
    <row r="7397" spans="1:6">
      <c r="A7397" s="467">
        <v>11</v>
      </c>
      <c r="B7397" s="467">
        <v>5</v>
      </c>
      <c r="C7397" s="467">
        <v>3</v>
      </c>
      <c r="D7397" s="471">
        <v>49.037559071595368</v>
      </c>
      <c r="E7397" s="471">
        <v>46.24042872500538</v>
      </c>
      <c r="F7397" s="467">
        <f>'2019 Actual plus Potential'!E7396</f>
        <v>25</v>
      </c>
    </row>
    <row r="7398" spans="1:6">
      <c r="A7398" s="467">
        <v>11</v>
      </c>
      <c r="B7398" s="467">
        <v>5</v>
      </c>
      <c r="C7398" s="467">
        <v>4</v>
      </c>
      <c r="D7398" s="471">
        <v>47.896330175472009</v>
      </c>
      <c r="E7398" s="471">
        <v>42.107796011610411</v>
      </c>
      <c r="F7398" s="467">
        <f>'2019 Actual plus Potential'!E7397</f>
        <v>21</v>
      </c>
    </row>
    <row r="7399" spans="1:6">
      <c r="A7399" s="467">
        <v>11</v>
      </c>
      <c r="B7399" s="467">
        <v>5</v>
      </c>
      <c r="C7399" s="467">
        <v>5</v>
      </c>
      <c r="D7399" s="471">
        <v>23.501854498477826</v>
      </c>
      <c r="E7399" s="471">
        <v>27.962348849709741</v>
      </c>
      <c r="F7399" s="467">
        <f>'2019 Actual plus Potential'!E7398</f>
        <v>25</v>
      </c>
    </row>
    <row r="7400" spans="1:6">
      <c r="A7400" s="467">
        <v>11</v>
      </c>
      <c r="B7400" s="467">
        <v>5</v>
      </c>
      <c r="C7400" s="467">
        <v>6</v>
      </c>
      <c r="D7400" s="471">
        <v>14.289462270689013</v>
      </c>
      <c r="E7400" s="471">
        <v>41.809758331541595</v>
      </c>
      <c r="F7400" s="467">
        <f>'2019 Actual plus Potential'!E7399</f>
        <v>26</v>
      </c>
    </row>
    <row r="7401" spans="1:6">
      <c r="A7401" s="467">
        <v>11</v>
      </c>
      <c r="B7401" s="467">
        <v>5</v>
      </c>
      <c r="C7401" s="467">
        <v>7</v>
      </c>
      <c r="D7401" s="471">
        <v>12.450674764354277</v>
      </c>
      <c r="E7401" s="471">
        <v>77.679101591055684</v>
      </c>
      <c r="F7401" s="467">
        <f>'2019 Actual plus Potential'!E7400</f>
        <v>33</v>
      </c>
    </row>
    <row r="7402" spans="1:6">
      <c r="A7402" s="467">
        <v>11</v>
      </c>
      <c r="B7402" s="467">
        <v>5</v>
      </c>
      <c r="C7402" s="467">
        <v>8</v>
      </c>
      <c r="D7402" s="471">
        <v>11.480343370283846</v>
      </c>
      <c r="E7402" s="471">
        <v>59.59501999569985</v>
      </c>
      <c r="F7402" s="467">
        <f>'2019 Actual plus Potential'!E7401</f>
        <v>35</v>
      </c>
    </row>
    <row r="7403" spans="1:6">
      <c r="A7403" s="467">
        <v>11</v>
      </c>
      <c r="B7403" s="467">
        <v>5</v>
      </c>
      <c r="C7403" s="467">
        <v>9</v>
      </c>
      <c r="D7403" s="471">
        <v>21.234353641782153</v>
      </c>
      <c r="E7403" s="471">
        <v>60.551713126209421</v>
      </c>
      <c r="F7403" s="467">
        <f>'2019 Actual plus Potential'!E7402</f>
        <v>30</v>
      </c>
    </row>
    <row r="7404" spans="1:6">
      <c r="A7404" s="467">
        <v>11</v>
      </c>
      <c r="B7404" s="467">
        <v>5</v>
      </c>
      <c r="C7404" s="467">
        <v>10</v>
      </c>
      <c r="D7404" s="471">
        <v>11.950034700869839</v>
      </c>
      <c r="E7404" s="471">
        <v>42.672581326596429</v>
      </c>
      <c r="F7404" s="467">
        <f>'2019 Actual plus Potential'!E7403</f>
        <v>18</v>
      </c>
    </row>
    <row r="7405" spans="1:6">
      <c r="A7405" s="467">
        <v>11</v>
      </c>
      <c r="B7405" s="467">
        <v>5</v>
      </c>
      <c r="C7405" s="467">
        <v>11</v>
      </c>
      <c r="D7405" s="471">
        <v>5.2830116606596604</v>
      </c>
      <c r="E7405" s="471">
        <v>74.243454633412171</v>
      </c>
      <c r="F7405" s="467">
        <f>'2019 Actual plus Potential'!E7404</f>
        <v>11</v>
      </c>
    </row>
    <row r="7406" spans="1:6">
      <c r="A7406" s="467">
        <v>11</v>
      </c>
      <c r="B7406" s="467">
        <v>5</v>
      </c>
      <c r="C7406" s="467">
        <v>12</v>
      </c>
      <c r="D7406" s="471">
        <v>5.0458613188785844</v>
      </c>
      <c r="E7406" s="471">
        <v>88.732310040851431</v>
      </c>
      <c r="F7406" s="467">
        <f>'2019 Actual plus Potential'!E7405</f>
        <v>10</v>
      </c>
    </row>
    <row r="7407" spans="1:6">
      <c r="A7407" s="467">
        <v>11</v>
      </c>
      <c r="B7407" s="467">
        <v>5</v>
      </c>
      <c r="C7407" s="467">
        <v>13</v>
      </c>
      <c r="D7407" s="471">
        <v>0.8889777299276912</v>
      </c>
      <c r="E7407" s="471">
        <v>96.015068049881762</v>
      </c>
      <c r="F7407" s="467">
        <f>'2019 Actual plus Potential'!E7406</f>
        <v>11</v>
      </c>
    </row>
    <row r="7408" spans="1:6">
      <c r="A7408" s="467">
        <v>11</v>
      </c>
      <c r="B7408" s="467">
        <v>5</v>
      </c>
      <c r="C7408" s="467">
        <v>14</v>
      </c>
      <c r="D7408" s="471">
        <v>5.0956067192947874</v>
      </c>
      <c r="E7408" s="471">
        <v>87.837414749516228</v>
      </c>
      <c r="F7408" s="467">
        <f>'2019 Actual plus Potential'!E7407</f>
        <v>13</v>
      </c>
    </row>
    <row r="7409" spans="1:6">
      <c r="A7409" s="467">
        <v>11</v>
      </c>
      <c r="B7409" s="467">
        <v>5</v>
      </c>
      <c r="C7409" s="467">
        <v>15</v>
      </c>
      <c r="D7409" s="471">
        <v>9.7009096438049003</v>
      </c>
      <c r="E7409" s="471">
        <v>70.110821920017187</v>
      </c>
      <c r="F7409" s="467">
        <f>'2019 Actual plus Potential'!E7408</f>
        <v>11</v>
      </c>
    </row>
    <row r="7410" spans="1:6">
      <c r="A7410" s="467">
        <v>11</v>
      </c>
      <c r="B7410" s="467">
        <v>5</v>
      </c>
      <c r="C7410" s="467">
        <v>16</v>
      </c>
      <c r="D7410" s="471">
        <v>2.5058587573172231</v>
      </c>
      <c r="E7410" s="471">
        <v>88.970114384003452</v>
      </c>
      <c r="F7410" s="467">
        <f>'2019 Actual plus Potential'!E7409</f>
        <v>6</v>
      </c>
    </row>
    <row r="7411" spans="1:6">
      <c r="A7411" s="467">
        <v>11</v>
      </c>
      <c r="B7411" s="467">
        <v>5</v>
      </c>
      <c r="C7411" s="467">
        <v>17</v>
      </c>
      <c r="D7411" s="471">
        <v>4.644947103025296</v>
      </c>
      <c r="E7411" s="471">
        <v>95.113132498387444</v>
      </c>
      <c r="F7411" s="467">
        <f>'2019 Actual plus Potential'!E7410</f>
        <v>5</v>
      </c>
    </row>
    <row r="7412" spans="1:6">
      <c r="A7412" s="467">
        <v>11</v>
      </c>
      <c r="B7412" s="467">
        <v>5</v>
      </c>
      <c r="C7412" s="467">
        <v>18</v>
      </c>
      <c r="D7412" s="471">
        <v>3.5944846296845547</v>
      </c>
      <c r="E7412" s="471">
        <v>74.227027359707577</v>
      </c>
      <c r="F7412" s="467">
        <f>'2019 Actual plus Potential'!E7411</f>
        <v>3</v>
      </c>
    </row>
    <row r="7413" spans="1:6">
      <c r="A7413" s="467">
        <v>11</v>
      </c>
      <c r="B7413" s="467">
        <v>5</v>
      </c>
      <c r="C7413" s="467">
        <v>19</v>
      </c>
      <c r="D7413" s="471">
        <v>23.159955381223437</v>
      </c>
      <c r="E7413" s="471">
        <v>57.603408621801762</v>
      </c>
      <c r="F7413" s="467">
        <f>'2019 Actual plus Potential'!E7412</f>
        <v>0</v>
      </c>
    </row>
    <row r="7414" spans="1:6">
      <c r="A7414" s="467">
        <v>11</v>
      </c>
      <c r="B7414" s="467">
        <v>5</v>
      </c>
      <c r="C7414" s="467">
        <v>20</v>
      </c>
      <c r="D7414" s="471">
        <v>56.451816208625345</v>
      </c>
      <c r="E7414" s="471">
        <v>58.615641582455382</v>
      </c>
      <c r="F7414" s="467">
        <f>'2019 Actual plus Potential'!E7413</f>
        <v>0</v>
      </c>
    </row>
    <row r="7415" spans="1:6">
      <c r="A7415" s="467">
        <v>11</v>
      </c>
      <c r="B7415" s="467">
        <v>5</v>
      </c>
      <c r="C7415" s="467">
        <v>21</v>
      </c>
      <c r="D7415" s="471">
        <v>56.793325965414908</v>
      </c>
      <c r="E7415" s="471">
        <v>40.103668619651685</v>
      </c>
      <c r="F7415" s="467">
        <f>'2019 Actual plus Potential'!E7414</f>
        <v>0</v>
      </c>
    </row>
    <row r="7416" spans="1:6">
      <c r="A7416" s="467">
        <v>11</v>
      </c>
      <c r="B7416" s="467">
        <v>5</v>
      </c>
      <c r="C7416" s="467">
        <v>22</v>
      </c>
      <c r="D7416" s="471">
        <v>11.648935365747329</v>
      </c>
      <c r="E7416" s="471">
        <v>41.650179101268542</v>
      </c>
      <c r="F7416" s="467">
        <f>'2019 Actual plus Potential'!E7415</f>
        <v>2</v>
      </c>
    </row>
    <row r="7417" spans="1:6">
      <c r="A7417" s="467">
        <v>11</v>
      </c>
      <c r="B7417" s="467">
        <v>5</v>
      </c>
      <c r="C7417" s="467">
        <v>23</v>
      </c>
      <c r="D7417" s="471">
        <v>0.18504460318916768</v>
      </c>
      <c r="E7417" s="471">
        <v>72.546751935067732</v>
      </c>
      <c r="F7417" s="467">
        <f>'2019 Actual plus Potential'!E7416</f>
        <v>1</v>
      </c>
    </row>
    <row r="7418" spans="1:6">
      <c r="A7418" s="467">
        <v>11</v>
      </c>
      <c r="B7418" s="467">
        <v>5</v>
      </c>
      <c r="C7418" s="467">
        <v>24</v>
      </c>
      <c r="D7418" s="471">
        <v>1.0754617252100782</v>
      </c>
      <c r="E7418" s="471">
        <v>82.538445603096122</v>
      </c>
      <c r="F7418" s="467">
        <f>'2019 Actual plus Potential'!E7417</f>
        <v>7</v>
      </c>
    </row>
    <row r="7419" spans="1:6">
      <c r="A7419" s="467">
        <v>11</v>
      </c>
      <c r="B7419" s="467">
        <v>6</v>
      </c>
      <c r="C7419" s="467">
        <v>1</v>
      </c>
      <c r="D7419" s="471">
        <v>15.985684961083122</v>
      </c>
      <c r="E7419" s="471">
        <v>71.599445818103632</v>
      </c>
      <c r="F7419" s="467">
        <f>'2019 Actual plus Potential'!E7418</f>
        <v>14</v>
      </c>
    </row>
    <row r="7420" spans="1:6">
      <c r="A7420" s="467">
        <v>11</v>
      </c>
      <c r="B7420" s="467">
        <v>6</v>
      </c>
      <c r="C7420" s="467">
        <v>2</v>
      </c>
      <c r="D7420" s="471">
        <v>56.393059088189474</v>
      </c>
      <c r="E7420" s="471">
        <v>58.718116480326813</v>
      </c>
      <c r="F7420" s="467">
        <f>'2019 Actual plus Potential'!E7419</f>
        <v>21</v>
      </c>
    </row>
    <row r="7421" spans="1:6">
      <c r="A7421" s="467">
        <v>11</v>
      </c>
      <c r="B7421" s="467">
        <v>6</v>
      </c>
      <c r="C7421" s="467">
        <v>3</v>
      </c>
      <c r="D7421" s="471">
        <v>112.40273561356619</v>
      </c>
      <c r="E7421" s="471">
        <v>34.757764405504197</v>
      </c>
      <c r="F7421" s="467">
        <f>'2019 Actual plus Potential'!E7420</f>
        <v>23</v>
      </c>
    </row>
    <row r="7422" spans="1:6">
      <c r="A7422" s="467">
        <v>11</v>
      </c>
      <c r="B7422" s="467">
        <v>6</v>
      </c>
      <c r="C7422" s="467">
        <v>4</v>
      </c>
      <c r="D7422" s="471">
        <v>121.5332712131882</v>
      </c>
      <c r="E7422" s="471">
        <v>58.582787035046223</v>
      </c>
      <c r="F7422" s="467">
        <f>'2019 Actual plus Potential'!E7421</f>
        <v>13</v>
      </c>
    </row>
    <row r="7423" spans="1:6">
      <c r="A7423" s="467">
        <v>11</v>
      </c>
      <c r="B7423" s="467">
        <v>6</v>
      </c>
      <c r="C7423" s="467">
        <v>5</v>
      </c>
      <c r="D7423" s="471">
        <v>130.46000588933191</v>
      </c>
      <c r="E7423" s="471">
        <v>92.878241023435834</v>
      </c>
      <c r="F7423" s="467">
        <f>'2019 Actual plus Potential'!E7422</f>
        <v>14</v>
      </c>
    </row>
    <row r="7424" spans="1:6">
      <c r="A7424" s="467">
        <v>11</v>
      </c>
      <c r="B7424" s="467">
        <v>6</v>
      </c>
      <c r="C7424" s="467">
        <v>6</v>
      </c>
      <c r="D7424" s="471">
        <v>132.98074434675033</v>
      </c>
      <c r="E7424" s="471">
        <v>89.141427381208345</v>
      </c>
      <c r="F7424" s="467">
        <f>'2019 Actual plus Potential'!E7423</f>
        <v>7</v>
      </c>
    </row>
    <row r="7425" spans="1:6">
      <c r="A7425" s="467">
        <v>11</v>
      </c>
      <c r="B7425" s="467">
        <v>6</v>
      </c>
      <c r="C7425" s="467">
        <v>7</v>
      </c>
      <c r="D7425" s="471">
        <v>138.19600710228889</v>
      </c>
      <c r="E7425" s="471">
        <v>73.303971027735969</v>
      </c>
      <c r="F7425" s="467">
        <f>'2019 Actual plus Potential'!E7424</f>
        <v>11</v>
      </c>
    </row>
    <row r="7426" spans="1:6">
      <c r="A7426" s="467">
        <v>11</v>
      </c>
      <c r="B7426" s="467">
        <v>6</v>
      </c>
      <c r="C7426" s="467">
        <v>8</v>
      </c>
      <c r="D7426" s="471">
        <v>105.45727007636212</v>
      </c>
      <c r="E7426" s="471">
        <v>39.023379810793372</v>
      </c>
      <c r="F7426" s="467">
        <f>'2019 Actual plus Potential'!E7425</f>
        <v>18</v>
      </c>
    </row>
    <row r="7427" spans="1:6">
      <c r="A7427" s="467">
        <v>11</v>
      </c>
      <c r="B7427" s="467">
        <v>6</v>
      </c>
      <c r="C7427" s="467">
        <v>9</v>
      </c>
      <c r="D7427" s="471">
        <v>107.25467264242592</v>
      </c>
      <c r="E7427" s="471">
        <v>25.253413190711676</v>
      </c>
      <c r="F7427" s="467">
        <f>'2019 Actual plus Potential'!E7426</f>
        <v>34</v>
      </c>
    </row>
    <row r="7428" spans="1:6">
      <c r="A7428" s="467">
        <v>11</v>
      </c>
      <c r="B7428" s="467">
        <v>6</v>
      </c>
      <c r="C7428" s="467">
        <v>10</v>
      </c>
      <c r="D7428" s="471">
        <v>134.13533842275271</v>
      </c>
      <c r="E7428" s="471">
        <v>26.375161309395832</v>
      </c>
      <c r="F7428" s="467">
        <f>'2019 Actual plus Potential'!E7427</f>
        <v>40</v>
      </c>
    </row>
    <row r="7429" spans="1:6">
      <c r="A7429" s="467">
        <v>11</v>
      </c>
      <c r="B7429" s="467">
        <v>6</v>
      </c>
      <c r="C7429" s="467">
        <v>11</v>
      </c>
      <c r="D7429" s="471">
        <v>133.77572112655184</v>
      </c>
      <c r="E7429" s="471">
        <v>30.161256772737048</v>
      </c>
      <c r="F7429" s="467">
        <f>'2019 Actual plus Potential'!E7428</f>
        <v>14</v>
      </c>
    </row>
    <row r="7430" spans="1:6">
      <c r="A7430" s="467">
        <v>11</v>
      </c>
      <c r="B7430" s="467">
        <v>6</v>
      </c>
      <c r="C7430" s="467">
        <v>12</v>
      </c>
      <c r="D7430" s="471">
        <v>135.35959652924569</v>
      </c>
      <c r="E7430" s="471">
        <v>23.441719576435176</v>
      </c>
      <c r="F7430" s="467">
        <f>'2019 Actual plus Potential'!E7429</f>
        <v>4</v>
      </c>
    </row>
    <row r="7431" spans="1:6">
      <c r="A7431" s="467">
        <v>11</v>
      </c>
      <c r="B7431" s="467">
        <v>6</v>
      </c>
      <c r="C7431" s="467">
        <v>13</v>
      </c>
      <c r="D7431" s="471">
        <v>117.52034837825541</v>
      </c>
      <c r="E7431" s="471">
        <v>25.254195441840466</v>
      </c>
      <c r="F7431" s="467">
        <f>'2019 Actual plus Potential'!E7430</f>
        <v>0</v>
      </c>
    </row>
    <row r="7432" spans="1:6">
      <c r="A7432" s="467">
        <v>11</v>
      </c>
      <c r="B7432" s="467">
        <v>6</v>
      </c>
      <c r="C7432" s="467">
        <v>14</v>
      </c>
      <c r="D7432" s="471">
        <v>47.423205105321578</v>
      </c>
      <c r="E7432" s="471">
        <v>26.156913244463556</v>
      </c>
      <c r="F7432" s="467">
        <f>'2019 Actual plus Potential'!E7431</f>
        <v>3</v>
      </c>
    </row>
    <row r="7433" spans="1:6">
      <c r="A7433" s="467">
        <v>11</v>
      </c>
      <c r="B7433" s="467">
        <v>6</v>
      </c>
      <c r="C7433" s="467">
        <v>15</v>
      </c>
      <c r="D7433" s="471">
        <v>12.914876912616981</v>
      </c>
      <c r="E7433" s="471">
        <v>20.498108578800256</v>
      </c>
      <c r="F7433" s="467">
        <f>'2019 Actual plus Potential'!E7432</f>
        <v>4</v>
      </c>
    </row>
    <row r="7434" spans="1:6">
      <c r="A7434" s="467">
        <v>11</v>
      </c>
      <c r="B7434" s="467">
        <v>6</v>
      </c>
      <c r="C7434" s="467">
        <v>16</v>
      </c>
      <c r="D7434" s="471">
        <v>28.818667665788052</v>
      </c>
      <c r="E7434" s="471">
        <v>3.5099608148785211</v>
      </c>
      <c r="F7434" s="467">
        <f>'2019 Actual plus Potential'!E7433</f>
        <v>10</v>
      </c>
    </row>
    <row r="7435" spans="1:6">
      <c r="A7435" s="467">
        <v>11</v>
      </c>
      <c r="B7435" s="467">
        <v>6</v>
      </c>
      <c r="C7435" s="467">
        <v>17</v>
      </c>
      <c r="D7435" s="471">
        <v>21.867965967284416</v>
      </c>
      <c r="E7435" s="471">
        <v>4.4447509137819825</v>
      </c>
      <c r="F7435" s="467">
        <f>'2019 Actual plus Potential'!E7434</f>
        <v>9</v>
      </c>
    </row>
    <row r="7436" spans="1:6">
      <c r="A7436" s="467">
        <v>11</v>
      </c>
      <c r="B7436" s="467">
        <v>6</v>
      </c>
      <c r="C7436" s="467">
        <v>18</v>
      </c>
      <c r="D7436" s="471">
        <v>2.5421240295676752</v>
      </c>
      <c r="E7436" s="471">
        <v>17.846277252203826</v>
      </c>
      <c r="F7436" s="467">
        <f>'2019 Actual plus Potential'!E7435</f>
        <v>19</v>
      </c>
    </row>
    <row r="7437" spans="1:6">
      <c r="A7437" s="467">
        <v>11</v>
      </c>
      <c r="B7437" s="467">
        <v>6</v>
      </c>
      <c r="C7437" s="467">
        <v>19</v>
      </c>
      <c r="D7437" s="471">
        <v>1.443959994244272</v>
      </c>
      <c r="E7437" s="471">
        <v>41.036111965168786</v>
      </c>
      <c r="F7437" s="467">
        <f>'2019 Actual plus Potential'!E7436</f>
        <v>30</v>
      </c>
    </row>
    <row r="7438" spans="1:6">
      <c r="A7438" s="467">
        <v>11</v>
      </c>
      <c r="B7438" s="467">
        <v>6</v>
      </c>
      <c r="C7438" s="467">
        <v>20</v>
      </c>
      <c r="D7438" s="471">
        <v>17.735555475364642</v>
      </c>
      <c r="E7438" s="471">
        <v>49.623664857019996</v>
      </c>
      <c r="F7438" s="467">
        <f>'2019 Actual plus Potential'!E7437</f>
        <v>24</v>
      </c>
    </row>
    <row r="7439" spans="1:6">
      <c r="A7439" s="467">
        <v>11</v>
      </c>
      <c r="B7439" s="467">
        <v>6</v>
      </c>
      <c r="C7439" s="467">
        <v>21</v>
      </c>
      <c r="D7439" s="471">
        <v>59.282722737857398</v>
      </c>
      <c r="E7439" s="471">
        <v>55.326275585895509</v>
      </c>
      <c r="F7439" s="467">
        <f>'2019 Actual plus Potential'!E7438</f>
        <v>35</v>
      </c>
    </row>
    <row r="7440" spans="1:6">
      <c r="A7440" s="467">
        <v>11</v>
      </c>
      <c r="B7440" s="467">
        <v>6</v>
      </c>
      <c r="C7440" s="467">
        <v>22</v>
      </c>
      <c r="D7440" s="471">
        <v>70.08438793740352</v>
      </c>
      <c r="E7440" s="471">
        <v>51.530793109008819</v>
      </c>
      <c r="F7440" s="467">
        <f>'2019 Actual plus Potential'!E7439</f>
        <v>45</v>
      </c>
    </row>
    <row r="7441" spans="1:6">
      <c r="A7441" s="467">
        <v>11</v>
      </c>
      <c r="B7441" s="467">
        <v>6</v>
      </c>
      <c r="C7441" s="467">
        <v>23</v>
      </c>
      <c r="D7441" s="471">
        <v>93.422444009725368</v>
      </c>
      <c r="E7441" s="471">
        <v>71.671412921952268</v>
      </c>
      <c r="F7441" s="467">
        <f>'2019 Actual plus Potential'!E7440</f>
        <v>23</v>
      </c>
    </row>
    <row r="7442" spans="1:6">
      <c r="A7442" s="467">
        <v>11</v>
      </c>
      <c r="B7442" s="467">
        <v>6</v>
      </c>
      <c r="C7442" s="467">
        <v>24</v>
      </c>
      <c r="D7442" s="471">
        <v>65.516130145814586</v>
      </c>
      <c r="E7442" s="471">
        <v>55.675941840464418</v>
      </c>
      <c r="F7442" s="467">
        <f>'2019 Actual plus Potential'!E7441</f>
        <v>28</v>
      </c>
    </row>
    <row r="7443" spans="1:6">
      <c r="A7443" s="467">
        <v>11</v>
      </c>
      <c r="B7443" s="467">
        <v>7</v>
      </c>
      <c r="C7443" s="467">
        <v>1</v>
      </c>
      <c r="D7443" s="471">
        <v>43.932747889152118</v>
      </c>
      <c r="E7443" s="471">
        <v>85.802779563534713</v>
      </c>
      <c r="F7443" s="467">
        <f>'2019 Actual plus Potential'!E7442</f>
        <v>23</v>
      </c>
    </row>
    <row r="7444" spans="1:6">
      <c r="A7444" s="467">
        <v>11</v>
      </c>
      <c r="B7444" s="467">
        <v>7</v>
      </c>
      <c r="C7444" s="467">
        <v>2</v>
      </c>
      <c r="D7444" s="471">
        <v>14.976128306857326</v>
      </c>
      <c r="E7444" s="471">
        <v>80.909016501827566</v>
      </c>
      <c r="F7444" s="467">
        <f>'2019 Actual plus Potential'!E7443</f>
        <v>24</v>
      </c>
    </row>
    <row r="7445" spans="1:6">
      <c r="A7445" s="467">
        <v>11</v>
      </c>
      <c r="B7445" s="467">
        <v>7</v>
      </c>
      <c r="C7445" s="467">
        <v>3</v>
      </c>
      <c r="D7445" s="471">
        <v>9.8130185822604599</v>
      </c>
      <c r="E7445" s="471">
        <v>88.672858955063418</v>
      </c>
      <c r="F7445" s="467">
        <f>'2019 Actual plus Potential'!E7444</f>
        <v>16</v>
      </c>
    </row>
    <row r="7446" spans="1:6">
      <c r="A7446" s="467">
        <v>11</v>
      </c>
      <c r="B7446" s="467">
        <v>7</v>
      </c>
      <c r="C7446" s="467">
        <v>4</v>
      </c>
      <c r="D7446" s="471">
        <v>22.793685599130093</v>
      </c>
      <c r="E7446" s="471">
        <v>85.330299881745873</v>
      </c>
      <c r="F7446" s="467">
        <f>'2019 Actual plus Potential'!E7445</f>
        <v>7</v>
      </c>
    </row>
    <row r="7447" spans="1:6">
      <c r="A7447" s="467">
        <v>11</v>
      </c>
      <c r="B7447" s="467">
        <v>7</v>
      </c>
      <c r="C7447" s="467">
        <v>5</v>
      </c>
      <c r="D7447" s="471">
        <v>29.720782188918914</v>
      </c>
      <c r="E7447" s="471">
        <v>74.70107154375404</v>
      </c>
      <c r="F7447" s="467">
        <f>'2019 Actual plus Potential'!E7446</f>
        <v>2</v>
      </c>
    </row>
    <row r="7448" spans="1:6">
      <c r="A7448" s="467">
        <v>11</v>
      </c>
      <c r="B7448" s="467">
        <v>7</v>
      </c>
      <c r="C7448" s="467">
        <v>6</v>
      </c>
      <c r="D7448" s="471">
        <v>22.722562990775959</v>
      </c>
      <c r="E7448" s="471">
        <v>89.656148623951836</v>
      </c>
      <c r="F7448" s="467">
        <f>'2019 Actual plus Potential'!E7447</f>
        <v>1</v>
      </c>
    </row>
    <row r="7449" spans="1:6">
      <c r="A7449" s="467">
        <v>11</v>
      </c>
      <c r="B7449" s="467">
        <v>7</v>
      </c>
      <c r="C7449" s="467">
        <v>7</v>
      </c>
      <c r="D7449" s="471">
        <v>44.946940919251531</v>
      </c>
      <c r="E7449" s="471">
        <v>92.227408084282942</v>
      </c>
      <c r="F7449" s="467">
        <f>'2019 Actual plus Potential'!E7448</f>
        <v>4</v>
      </c>
    </row>
    <row r="7450" spans="1:6">
      <c r="A7450" s="467">
        <v>11</v>
      </c>
      <c r="B7450" s="467">
        <v>7</v>
      </c>
      <c r="C7450" s="467">
        <v>8</v>
      </c>
      <c r="D7450" s="471">
        <v>57.419342174486054</v>
      </c>
      <c r="E7450" s="471">
        <v>91.103313212212427</v>
      </c>
      <c r="F7450" s="467">
        <f>'2019 Actual plus Potential'!E7449</f>
        <v>13</v>
      </c>
    </row>
    <row r="7451" spans="1:6">
      <c r="A7451" s="467">
        <v>11</v>
      </c>
      <c r="B7451" s="467">
        <v>7</v>
      </c>
      <c r="C7451" s="467">
        <v>9</v>
      </c>
      <c r="D7451" s="471">
        <v>63.246163936478737</v>
      </c>
      <c r="E7451" s="471">
        <v>81.836766340571927</v>
      </c>
      <c r="F7451" s="467">
        <f>'2019 Actual plus Potential'!E7450</f>
        <v>8</v>
      </c>
    </row>
    <row r="7452" spans="1:6">
      <c r="A7452" s="467">
        <v>11</v>
      </c>
      <c r="B7452" s="467">
        <v>7</v>
      </c>
      <c r="C7452" s="467">
        <v>10</v>
      </c>
      <c r="D7452" s="471">
        <v>20.831212096877252</v>
      </c>
      <c r="E7452" s="471">
        <v>80.056362771447013</v>
      </c>
      <c r="F7452" s="467">
        <f>'2019 Actual plus Potential'!E7451</f>
        <v>5</v>
      </c>
    </row>
    <row r="7453" spans="1:6">
      <c r="A7453" s="467">
        <v>11</v>
      </c>
      <c r="B7453" s="467">
        <v>7</v>
      </c>
      <c r="C7453" s="467">
        <v>11</v>
      </c>
      <c r="D7453" s="471">
        <v>8.1234417034203208</v>
      </c>
      <c r="E7453" s="471">
        <v>72.617154536658788</v>
      </c>
      <c r="F7453" s="467">
        <f>'2019 Actual plus Potential'!E7452</f>
        <v>3</v>
      </c>
    </row>
    <row r="7454" spans="1:6">
      <c r="A7454" s="467">
        <v>11</v>
      </c>
      <c r="B7454" s="467">
        <v>7</v>
      </c>
      <c r="C7454" s="467">
        <v>12</v>
      </c>
      <c r="D7454" s="471">
        <v>13.400366753937107</v>
      </c>
      <c r="E7454" s="471">
        <v>67.341652924102348</v>
      </c>
      <c r="F7454" s="467">
        <f>'2019 Actual plus Potential'!E7453</f>
        <v>1</v>
      </c>
    </row>
    <row r="7455" spans="1:6">
      <c r="A7455" s="467">
        <v>11</v>
      </c>
      <c r="B7455" s="467">
        <v>7</v>
      </c>
      <c r="C7455" s="467">
        <v>13</v>
      </c>
      <c r="D7455" s="471">
        <v>0.94587781102144619</v>
      </c>
      <c r="E7455" s="471">
        <v>58.907421253493879</v>
      </c>
      <c r="F7455" s="467">
        <f>'2019 Actual plus Potential'!E7454</f>
        <v>0</v>
      </c>
    </row>
    <row r="7456" spans="1:6">
      <c r="A7456" s="467">
        <v>11</v>
      </c>
      <c r="B7456" s="467">
        <v>7</v>
      </c>
      <c r="C7456" s="467">
        <v>14</v>
      </c>
      <c r="D7456" s="471">
        <v>2.8026340240808749</v>
      </c>
      <c r="E7456" s="471">
        <v>44.623515641797461</v>
      </c>
      <c r="F7456" s="467">
        <f>'2019 Actual plus Potential'!E7455</f>
        <v>0</v>
      </c>
    </row>
    <row r="7457" spans="1:6">
      <c r="A7457" s="467">
        <v>11</v>
      </c>
      <c r="B7457" s="467">
        <v>7</v>
      </c>
      <c r="C7457" s="467">
        <v>15</v>
      </c>
      <c r="D7457" s="471">
        <v>11.810907142648068</v>
      </c>
      <c r="E7457" s="471">
        <v>45.083479305525685</v>
      </c>
      <c r="F7457" s="467">
        <f>'2019 Actual plus Potential'!E7456</f>
        <v>0</v>
      </c>
    </row>
    <row r="7458" spans="1:6">
      <c r="A7458" s="467">
        <v>11</v>
      </c>
      <c r="B7458" s="467">
        <v>7</v>
      </c>
      <c r="C7458" s="467">
        <v>16</v>
      </c>
      <c r="D7458" s="471">
        <v>13.519536957395449</v>
      </c>
      <c r="E7458" s="471">
        <v>48.674011986669527</v>
      </c>
      <c r="F7458" s="467">
        <f>'2019 Actual plus Potential'!E7457</f>
        <v>0</v>
      </c>
    </row>
    <row r="7459" spans="1:6">
      <c r="A7459" s="467">
        <v>11</v>
      </c>
      <c r="B7459" s="467">
        <v>7</v>
      </c>
      <c r="C7459" s="467">
        <v>17</v>
      </c>
      <c r="D7459" s="471">
        <v>21.181275868395065</v>
      </c>
      <c r="E7459" s="471">
        <v>54.208438722855306</v>
      </c>
      <c r="F7459" s="467">
        <f>'2019 Actual plus Potential'!E7458</f>
        <v>0</v>
      </c>
    </row>
    <row r="7460" spans="1:6">
      <c r="A7460" s="467">
        <v>11</v>
      </c>
      <c r="B7460" s="467">
        <v>7</v>
      </c>
      <c r="C7460" s="467">
        <v>18</v>
      </c>
      <c r="D7460" s="471">
        <v>14.841031249308285</v>
      </c>
      <c r="E7460" s="471">
        <v>51.905491399698995</v>
      </c>
      <c r="F7460" s="467">
        <f>'2019 Actual plus Potential'!E7459</f>
        <v>0</v>
      </c>
    </row>
    <row r="7461" spans="1:6">
      <c r="A7461" s="467">
        <v>11</v>
      </c>
      <c r="B7461" s="467">
        <v>7</v>
      </c>
      <c r="C7461" s="467">
        <v>19</v>
      </c>
      <c r="D7461" s="471">
        <v>43.305538034880449</v>
      </c>
      <c r="E7461" s="471">
        <v>55.154962588690609</v>
      </c>
      <c r="F7461" s="467">
        <f>'2019 Actual plus Potential'!E7460</f>
        <v>0</v>
      </c>
    </row>
    <row r="7462" spans="1:6">
      <c r="A7462" s="467">
        <v>11</v>
      </c>
      <c r="B7462" s="467">
        <v>7</v>
      </c>
      <c r="C7462" s="467">
        <v>20</v>
      </c>
      <c r="D7462" s="471">
        <v>102.79220498186451</v>
      </c>
      <c r="E7462" s="471">
        <v>62.44554310900881</v>
      </c>
      <c r="F7462" s="467">
        <f>'2019 Actual plus Potential'!E7461</f>
        <v>0</v>
      </c>
    </row>
    <row r="7463" spans="1:6">
      <c r="A7463" s="467">
        <v>11</v>
      </c>
      <c r="B7463" s="467">
        <v>7</v>
      </c>
      <c r="C7463" s="467">
        <v>21</v>
      </c>
      <c r="D7463" s="471">
        <v>121.90326129514955</v>
      </c>
      <c r="E7463" s="471">
        <v>86.347226349172217</v>
      </c>
      <c r="F7463" s="467">
        <f>'2019 Actual plus Potential'!E7462</f>
        <v>1</v>
      </c>
    </row>
    <row r="7464" spans="1:6">
      <c r="A7464" s="467">
        <v>11</v>
      </c>
      <c r="B7464" s="467">
        <v>7</v>
      </c>
      <c r="C7464" s="467">
        <v>22</v>
      </c>
      <c r="D7464" s="471">
        <v>139.1260768854485</v>
      </c>
      <c r="E7464" s="471">
        <v>92.3744712964954</v>
      </c>
      <c r="F7464" s="467">
        <f>'2019 Actual plus Potential'!E7463</f>
        <v>3</v>
      </c>
    </row>
    <row r="7465" spans="1:6">
      <c r="A7465" s="467">
        <v>11</v>
      </c>
      <c r="B7465" s="467">
        <v>7</v>
      </c>
      <c r="C7465" s="467">
        <v>23</v>
      </c>
      <c r="D7465" s="471">
        <v>125.60155524180814</v>
      </c>
      <c r="E7465" s="471">
        <v>99.56257691894217</v>
      </c>
      <c r="F7465" s="467">
        <f>'2019 Actual plus Potential'!E7464</f>
        <v>5</v>
      </c>
    </row>
    <row r="7466" spans="1:6">
      <c r="A7466" s="467">
        <v>11</v>
      </c>
      <c r="B7466" s="467">
        <v>7</v>
      </c>
      <c r="C7466" s="467">
        <v>24</v>
      </c>
      <c r="D7466" s="471">
        <v>115.36535437755535</v>
      </c>
      <c r="E7466" s="471">
        <v>97.570965545044075</v>
      </c>
      <c r="F7466" s="467">
        <f>'2019 Actual plus Potential'!E7465</f>
        <v>6</v>
      </c>
    </row>
    <row r="7467" spans="1:6">
      <c r="A7467" s="467">
        <v>11</v>
      </c>
      <c r="B7467" s="467">
        <v>8</v>
      </c>
      <c r="C7467" s="467">
        <v>1</v>
      </c>
      <c r="D7467" s="471">
        <v>82.870384812204861</v>
      </c>
      <c r="E7467" s="471">
        <v>98.013719683938945</v>
      </c>
      <c r="F7467" s="467">
        <f>'2019 Actual plus Potential'!E7466</f>
        <v>5</v>
      </c>
    </row>
    <row r="7468" spans="1:6">
      <c r="A7468" s="467">
        <v>11</v>
      </c>
      <c r="B7468" s="467">
        <v>8</v>
      </c>
      <c r="C7468" s="467">
        <v>2</v>
      </c>
      <c r="D7468" s="471">
        <v>54.474560124335923</v>
      </c>
      <c r="E7468" s="471">
        <v>97.708641743711027</v>
      </c>
      <c r="F7468" s="467">
        <f>'2019 Actual plus Potential'!E7467</f>
        <v>8</v>
      </c>
    </row>
    <row r="7469" spans="1:6">
      <c r="A7469" s="467">
        <v>11</v>
      </c>
      <c r="B7469" s="467">
        <v>8</v>
      </c>
      <c r="C7469" s="467">
        <v>3</v>
      </c>
      <c r="D7469" s="471">
        <v>56.228056749172225</v>
      </c>
      <c r="E7469" s="471">
        <v>84.697458718555154</v>
      </c>
      <c r="F7469" s="467">
        <f>'2019 Actual plus Potential'!E7468</f>
        <v>9</v>
      </c>
    </row>
    <row r="7470" spans="1:6">
      <c r="A7470" s="467">
        <v>11</v>
      </c>
      <c r="B7470" s="467">
        <v>8</v>
      </c>
      <c r="C7470" s="467">
        <v>4</v>
      </c>
      <c r="D7470" s="471">
        <v>57.896868945229144</v>
      </c>
      <c r="E7470" s="471">
        <v>51.278908245538595</v>
      </c>
      <c r="F7470" s="467">
        <f>'2019 Actual plus Potential'!E7469</f>
        <v>20</v>
      </c>
    </row>
    <row r="7471" spans="1:6">
      <c r="A7471" s="467">
        <v>11</v>
      </c>
      <c r="B7471" s="467">
        <v>8</v>
      </c>
      <c r="C7471" s="467">
        <v>5</v>
      </c>
      <c r="D7471" s="471">
        <v>65.140551843696059</v>
      </c>
      <c r="E7471" s="471">
        <v>60.303739518383146</v>
      </c>
      <c r="F7471" s="467">
        <f>'2019 Actual plus Potential'!E7470</f>
        <v>37</v>
      </c>
    </row>
    <row r="7472" spans="1:6">
      <c r="A7472" s="467">
        <v>11</v>
      </c>
      <c r="B7472" s="467">
        <v>8</v>
      </c>
      <c r="C7472" s="467">
        <v>6</v>
      </c>
      <c r="D7472" s="471">
        <v>88.321819696715679</v>
      </c>
      <c r="E7472" s="471">
        <v>34.776538432595146</v>
      </c>
      <c r="F7472" s="467">
        <f>'2019 Actual plus Potential'!E7471</f>
        <v>26</v>
      </c>
    </row>
    <row r="7473" spans="1:6">
      <c r="A7473" s="467">
        <v>11</v>
      </c>
      <c r="B7473" s="467">
        <v>8</v>
      </c>
      <c r="C7473" s="467">
        <v>7</v>
      </c>
      <c r="D7473" s="471">
        <v>112.81462095017163</v>
      </c>
      <c r="E7473" s="471">
        <v>15.799908299290475</v>
      </c>
      <c r="F7473" s="467">
        <f>'2019 Actual plus Potential'!E7472</f>
        <v>24</v>
      </c>
    </row>
    <row r="7474" spans="1:6">
      <c r="A7474" s="467">
        <v>11</v>
      </c>
      <c r="B7474" s="467">
        <v>8</v>
      </c>
      <c r="C7474" s="467">
        <v>8</v>
      </c>
      <c r="D7474" s="471">
        <v>84.453655861238502</v>
      </c>
      <c r="E7474" s="471">
        <v>24.262301010535371</v>
      </c>
      <c r="F7474" s="467">
        <f>'2019 Actual plus Potential'!E7473</f>
        <v>34</v>
      </c>
    </row>
    <row r="7475" spans="1:6">
      <c r="A7475" s="467">
        <v>11</v>
      </c>
      <c r="B7475" s="467">
        <v>8</v>
      </c>
      <c r="C7475" s="467">
        <v>9</v>
      </c>
      <c r="D7475" s="471">
        <v>78.604616476631023</v>
      </c>
      <c r="E7475" s="471">
        <v>20.171127606966245</v>
      </c>
      <c r="F7475" s="467">
        <f>'2019 Actual plus Potential'!E7474</f>
        <v>27</v>
      </c>
    </row>
    <row r="7476" spans="1:6">
      <c r="A7476" s="467">
        <v>11</v>
      </c>
      <c r="B7476" s="467">
        <v>8</v>
      </c>
      <c r="C7476" s="467">
        <v>10</v>
      </c>
      <c r="D7476" s="471">
        <v>11.285642411778904</v>
      </c>
      <c r="E7476" s="471">
        <v>25.901117125349387</v>
      </c>
      <c r="F7476" s="467">
        <f>'2019 Actual plus Potential'!E7475</f>
        <v>19</v>
      </c>
    </row>
    <row r="7477" spans="1:6">
      <c r="A7477" s="467">
        <v>11</v>
      </c>
      <c r="B7477" s="467">
        <v>8</v>
      </c>
      <c r="C7477" s="467">
        <v>11</v>
      </c>
      <c r="D7477" s="471">
        <v>0.61745540133604371</v>
      </c>
      <c r="E7477" s="471">
        <v>26.289113685228987</v>
      </c>
      <c r="F7477" s="467">
        <f>'2019 Actual plus Potential'!E7476</f>
        <v>12</v>
      </c>
    </row>
    <row r="7478" spans="1:6">
      <c r="A7478" s="467">
        <v>11</v>
      </c>
      <c r="B7478" s="467">
        <v>8</v>
      </c>
      <c r="C7478" s="467">
        <v>12</v>
      </c>
      <c r="D7478" s="471">
        <v>0</v>
      </c>
      <c r="E7478" s="471">
        <v>38.68935857880026</v>
      </c>
      <c r="F7478" s="467">
        <f>'2019 Actual plus Potential'!E7477</f>
        <v>9</v>
      </c>
    </row>
    <row r="7479" spans="1:6">
      <c r="A7479" s="467">
        <v>11</v>
      </c>
      <c r="B7479" s="467">
        <v>8</v>
      </c>
      <c r="C7479" s="467">
        <v>13</v>
      </c>
      <c r="D7479" s="471">
        <v>6.8520859786757162E-4</v>
      </c>
      <c r="E7479" s="471">
        <v>34.690490808428294</v>
      </c>
      <c r="F7479" s="467">
        <f>'2019 Actual plus Potential'!E7478</f>
        <v>10</v>
      </c>
    </row>
    <row r="7480" spans="1:6">
      <c r="A7480" s="467">
        <v>11</v>
      </c>
      <c r="B7480" s="467">
        <v>8</v>
      </c>
      <c r="C7480" s="467">
        <v>14</v>
      </c>
      <c r="D7480" s="471">
        <v>0</v>
      </c>
      <c r="E7480" s="471">
        <v>34.273550956783488</v>
      </c>
      <c r="F7480" s="467">
        <f>'2019 Actual plus Potential'!E7479</f>
        <v>1</v>
      </c>
    </row>
    <row r="7481" spans="1:6">
      <c r="A7481" s="467">
        <v>11</v>
      </c>
      <c r="B7481" s="467">
        <v>8</v>
      </c>
      <c r="C7481" s="467">
        <v>15</v>
      </c>
      <c r="D7481" s="471">
        <v>0</v>
      </c>
      <c r="E7481" s="471">
        <v>34.511355299935502</v>
      </c>
      <c r="F7481" s="467">
        <f>'2019 Actual plus Potential'!E7480</f>
        <v>1</v>
      </c>
    </row>
    <row r="7482" spans="1:6">
      <c r="A7482" s="467">
        <v>11</v>
      </c>
      <c r="B7482" s="467">
        <v>8</v>
      </c>
      <c r="C7482" s="467">
        <v>16</v>
      </c>
      <c r="D7482" s="471">
        <v>0</v>
      </c>
      <c r="E7482" s="471">
        <v>58.255023812083429</v>
      </c>
      <c r="F7482" s="467">
        <f>'2019 Actual plus Potential'!E7481</f>
        <v>1</v>
      </c>
    </row>
    <row r="7483" spans="1:6">
      <c r="A7483" s="467">
        <v>11</v>
      </c>
      <c r="B7483" s="467">
        <v>8</v>
      </c>
      <c r="C7483" s="467">
        <v>17</v>
      </c>
      <c r="D7483" s="471">
        <v>0</v>
      </c>
      <c r="E7483" s="471">
        <v>43.865514298000434</v>
      </c>
      <c r="F7483" s="467">
        <f>'2019 Actual plus Potential'!E7482</f>
        <v>6</v>
      </c>
    </row>
    <row r="7484" spans="1:6">
      <c r="A7484" s="467">
        <v>11</v>
      </c>
      <c r="B7484" s="467">
        <v>8</v>
      </c>
      <c r="C7484" s="467">
        <v>18</v>
      </c>
      <c r="D7484" s="471">
        <v>0</v>
      </c>
      <c r="E7484" s="471">
        <v>22.875369759191571</v>
      </c>
      <c r="F7484" s="467">
        <f>'2019 Actual plus Potential'!E7483</f>
        <v>9</v>
      </c>
    </row>
    <row r="7485" spans="1:6">
      <c r="A7485" s="467">
        <v>11</v>
      </c>
      <c r="B7485" s="467">
        <v>8</v>
      </c>
      <c r="C7485" s="467">
        <v>19</v>
      </c>
      <c r="D7485" s="471">
        <v>0</v>
      </c>
      <c r="E7485" s="471">
        <v>35.574434583960439</v>
      </c>
      <c r="F7485" s="467">
        <f>'2019 Actual plus Potential'!E7484</f>
        <v>36</v>
      </c>
    </row>
    <row r="7486" spans="1:6">
      <c r="A7486" s="467">
        <v>11</v>
      </c>
      <c r="B7486" s="467">
        <v>8</v>
      </c>
      <c r="C7486" s="467">
        <v>20</v>
      </c>
      <c r="D7486" s="471">
        <v>2.9585928130384805E-2</v>
      </c>
      <c r="E7486" s="471">
        <v>49.632269619436677</v>
      </c>
      <c r="F7486" s="467">
        <f>'2019 Actual plus Potential'!E7485</f>
        <v>47</v>
      </c>
    </row>
    <row r="7487" spans="1:6">
      <c r="A7487" s="467">
        <v>11</v>
      </c>
      <c r="B7487" s="467">
        <v>8</v>
      </c>
      <c r="C7487" s="467">
        <v>21</v>
      </c>
      <c r="D7487" s="471">
        <v>3.0944139626340346</v>
      </c>
      <c r="E7487" s="471">
        <v>52.679920017200608</v>
      </c>
      <c r="F7487" s="467">
        <f>'2019 Actual plus Potential'!E7486</f>
        <v>33</v>
      </c>
    </row>
    <row r="7488" spans="1:6">
      <c r="A7488" s="467">
        <v>11</v>
      </c>
      <c r="B7488" s="467">
        <v>8</v>
      </c>
      <c r="C7488" s="467">
        <v>22</v>
      </c>
      <c r="D7488" s="471">
        <v>4.0691169236258604</v>
      </c>
      <c r="E7488" s="471">
        <v>56.937712911201885</v>
      </c>
      <c r="F7488" s="467">
        <f>'2019 Actual plus Potential'!E7487</f>
        <v>29</v>
      </c>
    </row>
    <row r="7489" spans="1:6">
      <c r="A7489" s="467">
        <v>11</v>
      </c>
      <c r="B7489" s="467">
        <v>8</v>
      </c>
      <c r="C7489" s="467">
        <v>23</v>
      </c>
      <c r="D7489" s="471">
        <v>8.2267183641895496</v>
      </c>
      <c r="E7489" s="471">
        <v>58.965307837024305</v>
      </c>
      <c r="F7489" s="467">
        <f>'2019 Actual plus Potential'!E7488</f>
        <v>29</v>
      </c>
    </row>
    <row r="7490" spans="1:6">
      <c r="A7490" s="467">
        <v>11</v>
      </c>
      <c r="B7490" s="467">
        <v>8</v>
      </c>
      <c r="C7490" s="467">
        <v>24</v>
      </c>
      <c r="D7490" s="471">
        <v>6.8738903351313123</v>
      </c>
      <c r="E7490" s="471">
        <v>61.251827886476029</v>
      </c>
      <c r="F7490" s="467">
        <f>'2019 Actual plus Potential'!E7489</f>
        <v>29</v>
      </c>
    </row>
    <row r="7491" spans="1:6">
      <c r="A7491" s="467">
        <v>11</v>
      </c>
      <c r="B7491" s="467">
        <v>9</v>
      </c>
      <c r="C7491" s="467">
        <v>1</v>
      </c>
      <c r="D7491" s="471">
        <v>11.789392156108754</v>
      </c>
      <c r="E7491" s="471">
        <v>40.551898516448077</v>
      </c>
      <c r="F7491" s="467">
        <f>'2019 Actual plus Potential'!E7490</f>
        <v>30</v>
      </c>
    </row>
    <row r="7492" spans="1:6">
      <c r="A7492" s="467">
        <v>11</v>
      </c>
      <c r="B7492" s="467">
        <v>9</v>
      </c>
      <c r="C7492" s="467">
        <v>2</v>
      </c>
      <c r="D7492" s="471">
        <v>6.5313613628023326</v>
      </c>
      <c r="E7492" s="471">
        <v>35.26466313695979</v>
      </c>
      <c r="F7492" s="467">
        <f>'2019 Actual plus Potential'!E7491</f>
        <v>29</v>
      </c>
    </row>
    <row r="7493" spans="1:6">
      <c r="A7493" s="467">
        <v>11</v>
      </c>
      <c r="B7493" s="467">
        <v>9</v>
      </c>
      <c r="C7493" s="467">
        <v>3</v>
      </c>
      <c r="D7493" s="471">
        <v>9.2695989210446346</v>
      </c>
      <c r="E7493" s="471">
        <v>32.1106265856805</v>
      </c>
      <c r="F7493" s="467">
        <f>'2019 Actual plus Potential'!E7492</f>
        <v>37</v>
      </c>
    </row>
    <row r="7494" spans="1:6">
      <c r="A7494" s="467">
        <v>11</v>
      </c>
      <c r="B7494" s="467">
        <v>9</v>
      </c>
      <c r="C7494" s="467">
        <v>4</v>
      </c>
      <c r="D7494" s="471">
        <v>2.8830935081417119</v>
      </c>
      <c r="E7494" s="471">
        <v>11.589050473016554</v>
      </c>
      <c r="F7494" s="467">
        <f>'2019 Actual plus Potential'!E7493</f>
        <v>34</v>
      </c>
    </row>
    <row r="7495" spans="1:6">
      <c r="A7495" s="467">
        <v>11</v>
      </c>
      <c r="B7495" s="467">
        <v>9</v>
      </c>
      <c r="C7495" s="467">
        <v>5</v>
      </c>
      <c r="D7495" s="471">
        <v>0</v>
      </c>
      <c r="E7495" s="471">
        <v>5.0674228122984308</v>
      </c>
      <c r="F7495" s="467">
        <f>'2019 Actual plus Potential'!E7494</f>
        <v>21</v>
      </c>
    </row>
    <row r="7496" spans="1:6">
      <c r="A7496" s="467">
        <v>11</v>
      </c>
      <c r="B7496" s="467">
        <v>9</v>
      </c>
      <c r="C7496" s="467">
        <v>6</v>
      </c>
      <c r="D7496" s="471">
        <v>0</v>
      </c>
      <c r="E7496" s="471">
        <v>3.6405967533863683</v>
      </c>
      <c r="F7496" s="467">
        <f>'2019 Actual plus Potential'!E7495</f>
        <v>37</v>
      </c>
    </row>
    <row r="7497" spans="1:6">
      <c r="A7497" s="467">
        <v>11</v>
      </c>
      <c r="B7497" s="467">
        <v>9</v>
      </c>
      <c r="C7497" s="467">
        <v>7</v>
      </c>
      <c r="D7497" s="471">
        <v>11.174249308355245</v>
      </c>
      <c r="E7497" s="471">
        <v>3.2518179423779832</v>
      </c>
      <c r="F7497" s="467">
        <f>'2019 Actual plus Potential'!E7496</f>
        <v>30</v>
      </c>
    </row>
    <row r="7498" spans="1:6">
      <c r="A7498" s="467">
        <v>11</v>
      </c>
      <c r="B7498" s="467">
        <v>9</v>
      </c>
      <c r="C7498" s="467">
        <v>8</v>
      </c>
      <c r="D7498" s="471">
        <v>45.31572008495553</v>
      </c>
      <c r="E7498" s="471">
        <v>1.097498333691679</v>
      </c>
      <c r="F7498" s="467">
        <f>'2019 Actual plus Potential'!E7497</f>
        <v>24</v>
      </c>
    </row>
    <row r="7499" spans="1:6">
      <c r="A7499" s="467">
        <v>11</v>
      </c>
      <c r="B7499" s="467">
        <v>9</v>
      </c>
      <c r="C7499" s="467">
        <v>9</v>
      </c>
      <c r="D7499" s="471">
        <v>74.234742758318248</v>
      </c>
      <c r="E7499" s="471">
        <v>6.637400827778972</v>
      </c>
      <c r="F7499" s="467">
        <f>'2019 Actual plus Potential'!E7498</f>
        <v>45</v>
      </c>
    </row>
    <row r="7500" spans="1:6">
      <c r="A7500" s="467">
        <v>11</v>
      </c>
      <c r="B7500" s="467">
        <v>9</v>
      </c>
      <c r="C7500" s="467">
        <v>10</v>
      </c>
      <c r="D7500" s="471">
        <v>23.155538610350341</v>
      </c>
      <c r="E7500" s="471">
        <v>0.38956106213717479</v>
      </c>
      <c r="F7500" s="467">
        <f>'2019 Actual plus Potential'!E7499</f>
        <v>47</v>
      </c>
    </row>
    <row r="7501" spans="1:6">
      <c r="A7501" s="467">
        <v>11</v>
      </c>
      <c r="B7501" s="467">
        <v>9</v>
      </c>
      <c r="C7501" s="467">
        <v>11</v>
      </c>
      <c r="D7501" s="471">
        <v>24.019319321215853</v>
      </c>
      <c r="E7501" s="471">
        <v>0.21981256718985165</v>
      </c>
      <c r="F7501" s="467">
        <f>'2019 Actual plus Potential'!E7500</f>
        <v>30</v>
      </c>
    </row>
    <row r="7502" spans="1:6">
      <c r="A7502" s="467">
        <v>11</v>
      </c>
      <c r="B7502" s="467">
        <v>9</v>
      </c>
      <c r="C7502" s="467">
        <v>12</v>
      </c>
      <c r="D7502" s="471">
        <v>21.132780501355654</v>
      </c>
      <c r="E7502" s="471">
        <v>2.5032036121264246E-2</v>
      </c>
      <c r="F7502" s="467">
        <f>'2019 Actual plus Potential'!E7501</f>
        <v>23</v>
      </c>
    </row>
    <row r="7503" spans="1:6">
      <c r="A7503" s="467">
        <v>11</v>
      </c>
      <c r="B7503" s="467">
        <v>9</v>
      </c>
      <c r="C7503" s="467">
        <v>13</v>
      </c>
      <c r="D7503" s="471">
        <v>22.371881669949197</v>
      </c>
      <c r="E7503" s="471">
        <v>4.6935067727370454E-3</v>
      </c>
      <c r="F7503" s="467">
        <f>'2019 Actual plus Potential'!E7502</f>
        <v>20</v>
      </c>
    </row>
    <row r="7504" spans="1:6">
      <c r="A7504" s="467">
        <v>11</v>
      </c>
      <c r="B7504" s="467">
        <v>9</v>
      </c>
      <c r="C7504" s="467">
        <v>14</v>
      </c>
      <c r="D7504" s="471">
        <v>20.598526072994719</v>
      </c>
      <c r="E7504" s="471">
        <v>0.970773650827779</v>
      </c>
      <c r="F7504" s="467">
        <f>'2019 Actual plus Potential'!E7503</f>
        <v>8</v>
      </c>
    </row>
    <row r="7505" spans="1:6">
      <c r="A7505" s="467">
        <v>11</v>
      </c>
      <c r="B7505" s="467">
        <v>9</v>
      </c>
      <c r="C7505" s="467">
        <v>15</v>
      </c>
      <c r="D7505" s="471">
        <v>20.919871823975399</v>
      </c>
      <c r="E7505" s="471">
        <v>2.7589997312405932</v>
      </c>
      <c r="F7505" s="467">
        <f>'2019 Actual plus Potential'!E7504</f>
        <v>1</v>
      </c>
    </row>
    <row r="7506" spans="1:6">
      <c r="A7506" s="467">
        <v>11</v>
      </c>
      <c r="B7506" s="467">
        <v>9</v>
      </c>
      <c r="C7506" s="467">
        <v>16</v>
      </c>
      <c r="D7506" s="471">
        <v>4.6199011389367799</v>
      </c>
      <c r="E7506" s="471">
        <v>7.1403883035906253</v>
      </c>
      <c r="F7506" s="467">
        <f>'2019 Actual plus Potential'!E7505</f>
        <v>0</v>
      </c>
    </row>
    <row r="7507" spans="1:6">
      <c r="A7507" s="467">
        <v>11</v>
      </c>
      <c r="B7507" s="467">
        <v>9</v>
      </c>
      <c r="C7507" s="467">
        <v>17</v>
      </c>
      <c r="D7507" s="471">
        <v>6.0717533278997395</v>
      </c>
      <c r="E7507" s="471">
        <v>11.579663459471083</v>
      </c>
      <c r="F7507" s="467">
        <f>'2019 Actual plus Potential'!E7506</f>
        <v>10</v>
      </c>
    </row>
    <row r="7508" spans="1:6">
      <c r="A7508" s="467">
        <v>11</v>
      </c>
      <c r="B7508" s="467">
        <v>9</v>
      </c>
      <c r="C7508" s="467">
        <v>18</v>
      </c>
      <c r="D7508" s="471">
        <v>1.2534168882822809</v>
      </c>
      <c r="E7508" s="471">
        <v>15.694304396903892</v>
      </c>
      <c r="F7508" s="467">
        <f>'2019 Actual plus Potential'!E7507</f>
        <v>53</v>
      </c>
    </row>
    <row r="7509" spans="1:6">
      <c r="A7509" s="467">
        <v>11</v>
      </c>
      <c r="B7509" s="467">
        <v>9</v>
      </c>
      <c r="C7509" s="467">
        <v>19</v>
      </c>
      <c r="D7509" s="471">
        <v>5.3053748124748383E-2</v>
      </c>
      <c r="E7509" s="471">
        <v>16.614231724360351</v>
      </c>
      <c r="F7509" s="467">
        <f>'2019 Actual plus Potential'!E7508</f>
        <v>53</v>
      </c>
    </row>
    <row r="7510" spans="1:6">
      <c r="A7510" s="467">
        <v>11</v>
      </c>
      <c r="B7510" s="467">
        <v>9</v>
      </c>
      <c r="C7510" s="467">
        <v>20</v>
      </c>
      <c r="D7510" s="471">
        <v>1.935598405645789E-2</v>
      </c>
      <c r="E7510" s="471">
        <v>11.659453074607612</v>
      </c>
      <c r="F7510" s="467">
        <f>'2019 Actual plus Potential'!E7509</f>
        <v>32</v>
      </c>
    </row>
    <row r="7511" spans="1:6">
      <c r="A7511" s="467">
        <v>11</v>
      </c>
      <c r="B7511" s="467">
        <v>9</v>
      </c>
      <c r="C7511" s="467">
        <v>21</v>
      </c>
      <c r="D7511" s="471">
        <v>0.27603291682577008</v>
      </c>
      <c r="E7511" s="471">
        <v>9.7030430015050531</v>
      </c>
      <c r="F7511" s="467">
        <f>'2019 Actual plus Potential'!E7510</f>
        <v>46</v>
      </c>
    </row>
    <row r="7512" spans="1:6">
      <c r="A7512" s="467">
        <v>11</v>
      </c>
      <c r="B7512" s="467">
        <v>9</v>
      </c>
      <c r="C7512" s="467">
        <v>22</v>
      </c>
      <c r="D7512" s="471">
        <v>6.7968462932527771</v>
      </c>
      <c r="E7512" s="471">
        <v>8.0454528596000863</v>
      </c>
      <c r="F7512" s="467">
        <f>'2019 Actual plus Potential'!E7511</f>
        <v>23</v>
      </c>
    </row>
    <row r="7513" spans="1:6">
      <c r="A7513" s="467">
        <v>11</v>
      </c>
      <c r="B7513" s="467">
        <v>9</v>
      </c>
      <c r="C7513" s="467">
        <v>23</v>
      </c>
      <c r="D7513" s="471">
        <v>35.547509762668824</v>
      </c>
      <c r="E7513" s="471">
        <v>10.883459954848419</v>
      </c>
      <c r="F7513" s="467">
        <f>'2019 Actual plus Potential'!E7512</f>
        <v>18</v>
      </c>
    </row>
    <row r="7514" spans="1:6">
      <c r="A7514" s="467">
        <v>11</v>
      </c>
      <c r="B7514" s="467">
        <v>9</v>
      </c>
      <c r="C7514" s="467">
        <v>24</v>
      </c>
      <c r="D7514" s="471">
        <v>24.939379232382439</v>
      </c>
      <c r="E7514" s="471">
        <v>25.215082885400989</v>
      </c>
      <c r="F7514" s="467">
        <f>'2019 Actual plus Potential'!E7513</f>
        <v>24</v>
      </c>
    </row>
    <row r="7515" spans="1:6">
      <c r="A7515" s="467">
        <v>11</v>
      </c>
      <c r="B7515" s="467">
        <v>10</v>
      </c>
      <c r="C7515" s="467">
        <v>1</v>
      </c>
      <c r="D7515" s="471">
        <v>54.727160901446283</v>
      </c>
      <c r="E7515" s="471">
        <v>23.826587131799617</v>
      </c>
      <c r="F7515" s="467">
        <f>'2019 Actual plus Potential'!E7514</f>
        <v>7</v>
      </c>
    </row>
    <row r="7516" spans="1:6">
      <c r="A7516" s="467">
        <v>11</v>
      </c>
      <c r="B7516" s="467">
        <v>10</v>
      </c>
      <c r="C7516" s="467">
        <v>2</v>
      </c>
      <c r="D7516" s="471">
        <v>118.64206474874462</v>
      </c>
      <c r="E7516" s="471">
        <v>40.608220597720916</v>
      </c>
      <c r="F7516" s="467">
        <f>'2019 Actual plus Potential'!E7515</f>
        <v>7</v>
      </c>
    </row>
    <row r="7517" spans="1:6">
      <c r="A7517" s="467">
        <v>11</v>
      </c>
      <c r="B7517" s="467">
        <v>10</v>
      </c>
      <c r="C7517" s="467">
        <v>3</v>
      </c>
      <c r="D7517" s="471">
        <v>137.69394109396345</v>
      </c>
      <c r="E7517" s="471">
        <v>27.151936680283811</v>
      </c>
      <c r="F7517" s="467">
        <f>'2019 Actual plus Potential'!E7516</f>
        <v>3</v>
      </c>
    </row>
    <row r="7518" spans="1:6">
      <c r="A7518" s="467">
        <v>11</v>
      </c>
      <c r="B7518" s="467">
        <v>10</v>
      </c>
      <c r="C7518" s="467">
        <v>4</v>
      </c>
      <c r="D7518" s="471">
        <v>142.75184555664242</v>
      </c>
      <c r="E7518" s="471">
        <v>27.852833691679209</v>
      </c>
      <c r="F7518" s="467">
        <f>'2019 Actual plus Potential'!E7517</f>
        <v>28</v>
      </c>
    </row>
    <row r="7519" spans="1:6">
      <c r="A7519" s="467">
        <v>11</v>
      </c>
      <c r="B7519" s="467">
        <v>10</v>
      </c>
      <c r="C7519" s="467">
        <v>5</v>
      </c>
      <c r="D7519" s="471">
        <v>144</v>
      </c>
      <c r="E7519" s="471">
        <v>23.441719576435176</v>
      </c>
      <c r="F7519" s="467">
        <f>'2019 Actual plus Potential'!E7518</f>
        <v>41</v>
      </c>
    </row>
    <row r="7520" spans="1:6">
      <c r="A7520" s="467">
        <v>11</v>
      </c>
      <c r="B7520" s="467">
        <v>10</v>
      </c>
      <c r="C7520" s="467">
        <v>6</v>
      </c>
      <c r="D7520" s="471">
        <v>144</v>
      </c>
      <c r="E7520" s="471">
        <v>12.260221941517953</v>
      </c>
      <c r="F7520" s="467">
        <f>'2019 Actual plus Potential'!E7519</f>
        <v>58</v>
      </c>
    </row>
    <row r="7521" spans="1:6">
      <c r="A7521" s="467">
        <v>11</v>
      </c>
      <c r="B7521" s="467">
        <v>10</v>
      </c>
      <c r="C7521" s="467">
        <v>7</v>
      </c>
      <c r="D7521" s="471">
        <v>144</v>
      </c>
      <c r="E7521" s="471">
        <v>16.28725075252634</v>
      </c>
      <c r="F7521" s="467">
        <f>'2019 Actual plus Potential'!E7520</f>
        <v>29</v>
      </c>
    </row>
    <row r="7522" spans="1:6">
      <c r="A7522" s="467">
        <v>11</v>
      </c>
      <c r="B7522" s="467">
        <v>10</v>
      </c>
      <c r="C7522" s="467">
        <v>8</v>
      </c>
      <c r="D7522" s="471">
        <v>143.58632238682165</v>
      </c>
      <c r="E7522" s="471">
        <v>24.334268114384003</v>
      </c>
      <c r="F7522" s="467">
        <f>'2019 Actual plus Potential'!E7521</f>
        <v>5</v>
      </c>
    </row>
    <row r="7523" spans="1:6">
      <c r="A7523" s="467">
        <v>11</v>
      </c>
      <c r="B7523" s="467">
        <v>10</v>
      </c>
      <c r="C7523" s="467">
        <v>9</v>
      </c>
      <c r="D7523" s="471">
        <v>104.36390890476275</v>
      </c>
      <c r="E7523" s="471">
        <v>10.141103633627178</v>
      </c>
      <c r="F7523" s="467">
        <f>'2019 Actual plus Potential'!E7522</f>
        <v>0</v>
      </c>
    </row>
    <row r="7524" spans="1:6">
      <c r="A7524" s="467">
        <v>11</v>
      </c>
      <c r="B7524" s="467">
        <v>10</v>
      </c>
      <c r="C7524" s="467">
        <v>10</v>
      </c>
      <c r="D7524" s="471">
        <v>29.060796681712173</v>
      </c>
      <c r="E7524" s="471">
        <v>13.900602558589551</v>
      </c>
      <c r="F7524" s="467">
        <f>'2019 Actual plus Potential'!E7523</f>
        <v>1</v>
      </c>
    </row>
    <row r="7525" spans="1:6">
      <c r="A7525" s="467">
        <v>11</v>
      </c>
      <c r="B7525" s="467">
        <v>10</v>
      </c>
      <c r="C7525" s="467">
        <v>11</v>
      </c>
      <c r="D7525" s="471">
        <v>28.960778311010031</v>
      </c>
      <c r="E7525" s="471">
        <v>13.822377445710599</v>
      </c>
      <c r="F7525" s="467">
        <f>'2019 Actual plus Potential'!E7524</f>
        <v>0</v>
      </c>
    </row>
    <row r="7526" spans="1:6">
      <c r="A7526" s="467">
        <v>11</v>
      </c>
      <c r="B7526" s="467">
        <v>10</v>
      </c>
      <c r="C7526" s="467">
        <v>12</v>
      </c>
      <c r="D7526" s="471">
        <v>19.059316774219511</v>
      </c>
      <c r="E7526" s="471">
        <v>18.614447860675124</v>
      </c>
      <c r="F7526" s="467">
        <f>'2019 Actual plus Potential'!E7525</f>
        <v>1</v>
      </c>
    </row>
    <row r="7527" spans="1:6">
      <c r="A7527" s="467">
        <v>11</v>
      </c>
      <c r="B7527" s="467">
        <v>10</v>
      </c>
      <c r="C7527" s="467">
        <v>13</v>
      </c>
      <c r="D7527" s="471">
        <v>11.2212748186839</v>
      </c>
      <c r="E7527" s="471">
        <v>13.698781767361858</v>
      </c>
      <c r="F7527" s="467">
        <f>'2019 Actual plus Potential'!E7526</f>
        <v>1</v>
      </c>
    </row>
    <row r="7528" spans="1:6">
      <c r="A7528" s="467">
        <v>11</v>
      </c>
      <c r="B7528" s="467">
        <v>10</v>
      </c>
      <c r="C7528" s="467">
        <v>14</v>
      </c>
      <c r="D7528" s="471">
        <v>0.44671389574952775</v>
      </c>
      <c r="E7528" s="471">
        <v>20.109329767791873</v>
      </c>
      <c r="F7528" s="467">
        <f>'2019 Actual plus Potential'!E7527</f>
        <v>4</v>
      </c>
    </row>
    <row r="7529" spans="1:6">
      <c r="A7529" s="467">
        <v>11</v>
      </c>
      <c r="B7529" s="467">
        <v>10</v>
      </c>
      <c r="C7529" s="467">
        <v>15</v>
      </c>
      <c r="D7529" s="471">
        <v>0</v>
      </c>
      <c r="E7529" s="471">
        <v>19.00635567619867</v>
      </c>
      <c r="F7529" s="467">
        <f>'2019 Actual plus Potential'!E7528</f>
        <v>9</v>
      </c>
    </row>
    <row r="7530" spans="1:6">
      <c r="A7530" s="467">
        <v>11</v>
      </c>
      <c r="B7530" s="467">
        <v>10</v>
      </c>
      <c r="C7530" s="467">
        <v>16</v>
      </c>
      <c r="D7530" s="471">
        <v>0</v>
      </c>
      <c r="E7530" s="471">
        <v>36.679755428940013</v>
      </c>
      <c r="F7530" s="467">
        <f>'2019 Actual plus Potential'!E7529</f>
        <v>6</v>
      </c>
    </row>
    <row r="7531" spans="1:6">
      <c r="A7531" s="467">
        <v>11</v>
      </c>
      <c r="B7531" s="467">
        <v>10</v>
      </c>
      <c r="C7531" s="467">
        <v>17</v>
      </c>
      <c r="D7531" s="471">
        <v>0.11296635477786332</v>
      </c>
      <c r="E7531" s="471">
        <v>59.78119576435175</v>
      </c>
      <c r="F7531" s="467">
        <f>'2019 Actual plus Potential'!E7530</f>
        <v>6</v>
      </c>
    </row>
    <row r="7532" spans="1:6">
      <c r="A7532" s="467">
        <v>11</v>
      </c>
      <c r="B7532" s="467">
        <v>10</v>
      </c>
      <c r="C7532" s="467">
        <v>18</v>
      </c>
      <c r="D7532" s="471">
        <v>1.6265058340407739E-2</v>
      </c>
      <c r="E7532" s="471">
        <v>49.881807729520531</v>
      </c>
      <c r="F7532" s="467">
        <f>'2019 Actual plus Potential'!E7531</f>
        <v>5</v>
      </c>
    </row>
    <row r="7533" spans="1:6">
      <c r="A7533" s="467">
        <v>11</v>
      </c>
      <c r="B7533" s="467">
        <v>10</v>
      </c>
      <c r="C7533" s="467">
        <v>19</v>
      </c>
      <c r="D7533" s="471">
        <v>0.40530863514159537</v>
      </c>
      <c r="E7533" s="471">
        <v>63.528960922382296</v>
      </c>
      <c r="F7533" s="467">
        <f>'2019 Actual plus Potential'!E7532</f>
        <v>6</v>
      </c>
    </row>
    <row r="7534" spans="1:6">
      <c r="A7534" s="467">
        <v>11</v>
      </c>
      <c r="B7534" s="467">
        <v>10</v>
      </c>
      <c r="C7534" s="467">
        <v>20</v>
      </c>
      <c r="D7534" s="471">
        <v>13.794599718213986</v>
      </c>
      <c r="E7534" s="471">
        <v>45.016987959578586</v>
      </c>
      <c r="F7534" s="467">
        <f>'2019 Actual plus Potential'!E7533</f>
        <v>8</v>
      </c>
    </row>
    <row r="7535" spans="1:6">
      <c r="A7535" s="467">
        <v>11</v>
      </c>
      <c r="B7535" s="467">
        <v>10</v>
      </c>
      <c r="C7535" s="467">
        <v>21</v>
      </c>
      <c r="D7535" s="471">
        <v>11.049237668226068</v>
      </c>
      <c r="E7535" s="471">
        <v>59.099072780047301</v>
      </c>
      <c r="F7535" s="467">
        <f>'2019 Actual plus Potential'!E7534</f>
        <v>3</v>
      </c>
    </row>
    <row r="7536" spans="1:6">
      <c r="A7536" s="467">
        <v>11</v>
      </c>
      <c r="B7536" s="467">
        <v>10</v>
      </c>
      <c r="C7536" s="467">
        <v>22</v>
      </c>
      <c r="D7536" s="471">
        <v>1.6733709345517704</v>
      </c>
      <c r="E7536" s="471">
        <v>82.871684583960445</v>
      </c>
      <c r="F7536" s="467">
        <f>'2019 Actual plus Potential'!E7535</f>
        <v>12</v>
      </c>
    </row>
    <row r="7537" spans="1:6">
      <c r="A7537" s="467">
        <v>11</v>
      </c>
      <c r="B7537" s="467">
        <v>10</v>
      </c>
      <c r="C7537" s="467">
        <v>23</v>
      </c>
      <c r="D7537" s="471">
        <v>0.85861600303271557</v>
      </c>
      <c r="E7537" s="471">
        <v>86.384774403354115</v>
      </c>
      <c r="F7537" s="467">
        <f>'2019 Actual plus Potential'!E7536</f>
        <v>35</v>
      </c>
    </row>
    <row r="7538" spans="1:6">
      <c r="A7538" s="467">
        <v>11</v>
      </c>
      <c r="B7538" s="467">
        <v>10</v>
      </c>
      <c r="C7538" s="467">
        <v>24</v>
      </c>
      <c r="D7538" s="471">
        <v>0.94990622838418126</v>
      </c>
      <c r="E7538" s="471">
        <v>85.150382122124284</v>
      </c>
      <c r="F7538" s="467">
        <f>'2019 Actual plus Potential'!E7537</f>
        <v>62</v>
      </c>
    </row>
    <row r="7539" spans="1:6">
      <c r="A7539" s="467">
        <v>11</v>
      </c>
      <c r="B7539" s="467">
        <v>11</v>
      </c>
      <c r="C7539" s="467">
        <v>1</v>
      </c>
      <c r="D7539" s="471">
        <v>0</v>
      </c>
      <c r="E7539" s="471">
        <v>81.602873253063862</v>
      </c>
      <c r="F7539" s="467">
        <f>'2019 Actual plus Potential'!E7538</f>
        <v>69</v>
      </c>
    </row>
    <row r="7540" spans="1:6">
      <c r="A7540" s="467">
        <v>11</v>
      </c>
      <c r="B7540" s="467">
        <v>11</v>
      </c>
      <c r="C7540" s="467">
        <v>2</v>
      </c>
      <c r="D7540" s="471">
        <v>0.83693732938892851</v>
      </c>
      <c r="E7540" s="471">
        <v>42.332302085572998</v>
      </c>
      <c r="F7540" s="467">
        <f>'2019 Actual plus Potential'!E7539</f>
        <v>53</v>
      </c>
    </row>
    <row r="7541" spans="1:6">
      <c r="A7541" s="467">
        <v>11</v>
      </c>
      <c r="B7541" s="467">
        <v>11</v>
      </c>
      <c r="C7541" s="467">
        <v>3</v>
      </c>
      <c r="D7541" s="471">
        <v>5.2889541546112602</v>
      </c>
      <c r="E7541" s="471">
        <v>20.504366587830575</v>
      </c>
      <c r="F7541" s="467">
        <f>'2019 Actual plus Potential'!E7540</f>
        <v>48</v>
      </c>
    </row>
    <row r="7542" spans="1:6">
      <c r="A7542" s="467">
        <v>11</v>
      </c>
      <c r="B7542" s="467">
        <v>11</v>
      </c>
      <c r="C7542" s="467">
        <v>4</v>
      </c>
      <c r="D7542" s="471">
        <v>2.9319361138409956</v>
      </c>
      <c r="E7542" s="471">
        <v>15.756884487207053</v>
      </c>
      <c r="F7542" s="467">
        <f>'2019 Actual plus Potential'!E7541</f>
        <v>72</v>
      </c>
    </row>
    <row r="7543" spans="1:6">
      <c r="A7543" s="467">
        <v>11</v>
      </c>
      <c r="B7543" s="467">
        <v>11</v>
      </c>
      <c r="C7543" s="467">
        <v>5</v>
      </c>
      <c r="D7543" s="471">
        <v>0</v>
      </c>
      <c r="E7543" s="471">
        <v>7.2749354977424208</v>
      </c>
      <c r="F7543" s="467">
        <f>'2019 Actual plus Potential'!E7542</f>
        <v>63</v>
      </c>
    </row>
    <row r="7544" spans="1:6">
      <c r="A7544" s="467">
        <v>11</v>
      </c>
      <c r="B7544" s="467">
        <v>11</v>
      </c>
      <c r="C7544" s="467">
        <v>6</v>
      </c>
      <c r="D7544" s="471">
        <v>0.24188373761545076</v>
      </c>
      <c r="E7544" s="471">
        <v>6.0233336916792091</v>
      </c>
      <c r="F7544" s="467">
        <f>'2019 Actual plus Potential'!E7543</f>
        <v>49</v>
      </c>
    </row>
    <row r="7545" spans="1:6">
      <c r="A7545" s="467">
        <v>11</v>
      </c>
      <c r="B7545" s="467">
        <v>11</v>
      </c>
      <c r="C7545" s="467">
        <v>7</v>
      </c>
      <c r="D7545" s="471">
        <v>0</v>
      </c>
      <c r="E7545" s="471">
        <v>20.053789937647817</v>
      </c>
      <c r="F7545" s="467">
        <f>'2019 Actual plus Potential'!E7544</f>
        <v>39</v>
      </c>
    </row>
    <row r="7546" spans="1:6">
      <c r="A7546" s="467">
        <v>11</v>
      </c>
      <c r="B7546" s="467">
        <v>11</v>
      </c>
      <c r="C7546" s="467">
        <v>8</v>
      </c>
      <c r="D7546" s="471">
        <v>0</v>
      </c>
      <c r="E7546" s="471">
        <v>41.883289937647817</v>
      </c>
      <c r="F7546" s="467">
        <f>'2019 Actual plus Potential'!E7545</f>
        <v>32</v>
      </c>
    </row>
    <row r="7547" spans="1:6">
      <c r="A7547" s="467">
        <v>11</v>
      </c>
      <c r="B7547" s="467">
        <v>11</v>
      </c>
      <c r="C7547" s="467">
        <v>9</v>
      </c>
      <c r="D7547" s="471">
        <v>0.24297484170175523</v>
      </c>
      <c r="E7547" s="471">
        <v>22.488155450440765</v>
      </c>
      <c r="F7547" s="467">
        <f>'2019 Actual plus Potential'!E7546</f>
        <v>25</v>
      </c>
    </row>
    <row r="7548" spans="1:6">
      <c r="A7548" s="467">
        <v>11</v>
      </c>
      <c r="B7548" s="467">
        <v>11</v>
      </c>
      <c r="C7548" s="467">
        <v>10</v>
      </c>
      <c r="D7548" s="471">
        <v>2.4383843367148078E-2</v>
      </c>
      <c r="E7548" s="471">
        <v>7.376628144485057</v>
      </c>
      <c r="F7548" s="467">
        <f>'2019 Actual plus Potential'!E7547</f>
        <v>21</v>
      </c>
    </row>
    <row r="7549" spans="1:6">
      <c r="A7549" s="467">
        <v>11</v>
      </c>
      <c r="B7549" s="467">
        <v>11</v>
      </c>
      <c r="C7549" s="467">
        <v>11</v>
      </c>
      <c r="D7549" s="471">
        <v>0</v>
      </c>
      <c r="E7549" s="471">
        <v>8.5648676091163196</v>
      </c>
      <c r="F7549" s="467">
        <f>'2019 Actual plus Potential'!E7548</f>
        <v>14</v>
      </c>
    </row>
    <row r="7550" spans="1:6">
      <c r="A7550" s="467">
        <v>11</v>
      </c>
      <c r="B7550" s="467">
        <v>11</v>
      </c>
      <c r="C7550" s="467">
        <v>12</v>
      </c>
      <c r="D7550" s="471">
        <v>0</v>
      </c>
      <c r="E7550" s="471">
        <v>20.233707697269406</v>
      </c>
      <c r="F7550" s="467">
        <f>'2019 Actual plus Potential'!E7549</f>
        <v>7</v>
      </c>
    </row>
    <row r="7551" spans="1:6">
      <c r="A7551" s="467">
        <v>11</v>
      </c>
      <c r="B7551" s="467">
        <v>11</v>
      </c>
      <c r="C7551" s="467">
        <v>13</v>
      </c>
      <c r="D7551" s="471">
        <v>0</v>
      </c>
      <c r="E7551" s="471">
        <v>37.255492259729088</v>
      </c>
      <c r="F7551" s="467">
        <f>'2019 Actual plus Potential'!E7550</f>
        <v>9</v>
      </c>
    </row>
    <row r="7552" spans="1:6">
      <c r="A7552" s="467">
        <v>11</v>
      </c>
      <c r="B7552" s="467">
        <v>11</v>
      </c>
      <c r="C7552" s="467">
        <v>14</v>
      </c>
      <c r="D7552" s="471">
        <v>0</v>
      </c>
      <c r="E7552" s="471">
        <v>40.103668619651685</v>
      </c>
      <c r="F7552" s="467">
        <f>'2019 Actual plus Potential'!E7551</f>
        <v>6</v>
      </c>
    </row>
    <row r="7553" spans="1:6">
      <c r="A7553" s="467">
        <v>11</v>
      </c>
      <c r="B7553" s="467">
        <v>11</v>
      </c>
      <c r="C7553" s="467">
        <v>15</v>
      </c>
      <c r="D7553" s="471">
        <v>0</v>
      </c>
      <c r="E7553" s="471">
        <v>61.195505805203183</v>
      </c>
      <c r="F7553" s="467">
        <f>'2019 Actual plus Potential'!E7552</f>
        <v>0</v>
      </c>
    </row>
    <row r="7554" spans="1:6">
      <c r="A7554" s="467">
        <v>11</v>
      </c>
      <c r="B7554" s="467">
        <v>11</v>
      </c>
      <c r="C7554" s="467">
        <v>16</v>
      </c>
      <c r="D7554" s="471">
        <v>0.46190669316549354</v>
      </c>
      <c r="E7554" s="471">
        <v>86.541224629112008</v>
      </c>
      <c r="F7554" s="467">
        <f>'2019 Actual plus Potential'!E7553</f>
        <v>0</v>
      </c>
    </row>
    <row r="7555" spans="1:6">
      <c r="A7555" s="467">
        <v>11</v>
      </c>
      <c r="B7555" s="467">
        <v>11</v>
      </c>
      <c r="C7555" s="467">
        <v>17</v>
      </c>
      <c r="D7555" s="471">
        <v>8.5537245110109978E-3</v>
      </c>
      <c r="E7555" s="471">
        <v>98.920348742205974</v>
      </c>
      <c r="F7555" s="467">
        <f>'2019 Actual plus Potential'!E7554</f>
        <v>0</v>
      </c>
    </row>
    <row r="7556" spans="1:6">
      <c r="A7556" s="467">
        <v>11</v>
      </c>
      <c r="B7556" s="467">
        <v>11</v>
      </c>
      <c r="C7556" s="467">
        <v>18</v>
      </c>
      <c r="D7556" s="471">
        <v>5.0752180809297477E-2</v>
      </c>
      <c r="E7556" s="471">
        <v>96.885713556224474</v>
      </c>
      <c r="F7556" s="467">
        <f>'2019 Actual plus Potential'!E7555</f>
        <v>1</v>
      </c>
    </row>
    <row r="7557" spans="1:6">
      <c r="A7557" s="467">
        <v>11</v>
      </c>
      <c r="B7557" s="467">
        <v>11</v>
      </c>
      <c r="C7557" s="467">
        <v>19</v>
      </c>
      <c r="D7557" s="471">
        <v>0.11220337621422651</v>
      </c>
      <c r="E7557" s="471">
        <v>99.387352666093307</v>
      </c>
      <c r="F7557" s="467">
        <f>'2019 Actual plus Potential'!E7556</f>
        <v>6</v>
      </c>
    </row>
    <row r="7558" spans="1:6">
      <c r="A7558" s="467">
        <v>11</v>
      </c>
      <c r="B7558" s="467">
        <v>11</v>
      </c>
      <c r="C7558" s="467">
        <v>20</v>
      </c>
      <c r="D7558" s="471">
        <v>6.10735360637071E-3</v>
      </c>
      <c r="E7558" s="471">
        <v>93.937409051816815</v>
      </c>
      <c r="F7558" s="467">
        <f>'2019 Actual plus Potential'!E7557</f>
        <v>15</v>
      </c>
    </row>
    <row r="7559" spans="1:6">
      <c r="A7559" s="467">
        <v>11</v>
      </c>
      <c r="B7559" s="467">
        <v>11</v>
      </c>
      <c r="C7559" s="467">
        <v>21</v>
      </c>
      <c r="D7559" s="471">
        <v>4.4405039098599268E-2</v>
      </c>
      <c r="E7559" s="471">
        <v>99.834018060632133</v>
      </c>
      <c r="F7559" s="467">
        <f>'2019 Actual plus Potential'!E7558</f>
        <v>17</v>
      </c>
    </row>
    <row r="7560" spans="1:6">
      <c r="A7560" s="467">
        <v>11</v>
      </c>
      <c r="B7560" s="467">
        <v>11</v>
      </c>
      <c r="C7560" s="467">
        <v>22</v>
      </c>
      <c r="D7560" s="471">
        <v>0.17408707360006792</v>
      </c>
      <c r="E7560" s="471">
        <v>99.834018060632133</v>
      </c>
      <c r="F7560" s="467">
        <f>'2019 Actual plus Potential'!E7559</f>
        <v>28</v>
      </c>
    </row>
    <row r="7561" spans="1:6">
      <c r="A7561" s="467">
        <v>11</v>
      </c>
      <c r="B7561" s="467">
        <v>11</v>
      </c>
      <c r="C7561" s="467">
        <v>23</v>
      </c>
      <c r="D7561" s="471">
        <v>4.2850047277402825E-2</v>
      </c>
      <c r="E7561" s="471">
        <v>99.835582562889698</v>
      </c>
      <c r="F7561" s="467">
        <f>'2019 Actual plus Potential'!E7560</f>
        <v>37</v>
      </c>
    </row>
    <row r="7562" spans="1:6">
      <c r="A7562" s="467">
        <v>11</v>
      </c>
      <c r="B7562" s="467">
        <v>11</v>
      </c>
      <c r="C7562" s="467">
        <v>24</v>
      </c>
      <c r="D7562" s="471">
        <v>1.7725971280166757</v>
      </c>
      <c r="E7562" s="471">
        <v>99.835582562889698</v>
      </c>
      <c r="F7562" s="467">
        <f>'2019 Actual plus Potential'!E7561</f>
        <v>36</v>
      </c>
    </row>
    <row r="7563" spans="1:6">
      <c r="A7563" s="467">
        <v>11</v>
      </c>
      <c r="B7563" s="467">
        <v>12</v>
      </c>
      <c r="C7563" s="467">
        <v>1</v>
      </c>
      <c r="D7563" s="471">
        <v>3.9126068449676472</v>
      </c>
      <c r="E7563" s="471">
        <v>99.835582562889698</v>
      </c>
      <c r="F7563" s="467">
        <f>'2019 Actual plus Potential'!E7562</f>
        <v>39</v>
      </c>
    </row>
    <row r="7564" spans="1:6">
      <c r="A7564" s="467">
        <v>11</v>
      </c>
      <c r="B7564" s="467">
        <v>12</v>
      </c>
      <c r="C7564" s="467">
        <v>2</v>
      </c>
      <c r="D7564" s="471">
        <v>3.7109072423779671E-2</v>
      </c>
      <c r="E7564" s="471">
        <v>99.823066544829047</v>
      </c>
      <c r="F7564" s="467">
        <f>'2019 Actual plus Potential'!E7563</f>
        <v>51</v>
      </c>
    </row>
    <row r="7565" spans="1:6">
      <c r="A7565" s="467">
        <v>11</v>
      </c>
      <c r="B7565" s="467">
        <v>12</v>
      </c>
      <c r="C7565" s="467">
        <v>3</v>
      </c>
      <c r="D7565" s="471">
        <v>7.8041446475995899</v>
      </c>
      <c r="E7565" s="471">
        <v>99.701817619866702</v>
      </c>
      <c r="F7565" s="467">
        <f>'2019 Actual plus Potential'!E7564</f>
        <v>55</v>
      </c>
    </row>
    <row r="7566" spans="1:6">
      <c r="A7566" s="467">
        <v>11</v>
      </c>
      <c r="B7566" s="467">
        <v>12</v>
      </c>
      <c r="C7566" s="467">
        <v>4</v>
      </c>
      <c r="D7566" s="471">
        <v>15.719573145863103</v>
      </c>
      <c r="E7566" s="471">
        <v>99.796470006450235</v>
      </c>
      <c r="F7566" s="467">
        <f>'2019 Actual plus Potential'!E7565</f>
        <v>59</v>
      </c>
    </row>
    <row r="7567" spans="1:6">
      <c r="A7567" s="467">
        <v>11</v>
      </c>
      <c r="B7567" s="467">
        <v>12</v>
      </c>
      <c r="C7567" s="467">
        <v>5</v>
      </c>
      <c r="D7567" s="471">
        <v>10.161825199660841</v>
      </c>
      <c r="E7567" s="471">
        <v>99.78238948613199</v>
      </c>
      <c r="F7567" s="467">
        <f>'2019 Actual plus Potential'!E7566</f>
        <v>80</v>
      </c>
    </row>
    <row r="7568" spans="1:6">
      <c r="A7568" s="467">
        <v>11</v>
      </c>
      <c r="B7568" s="467">
        <v>12</v>
      </c>
      <c r="C7568" s="467">
        <v>6</v>
      </c>
      <c r="D7568" s="471">
        <v>1.0048874004934862</v>
      </c>
      <c r="E7568" s="471">
        <v>99.765962212427439</v>
      </c>
      <c r="F7568" s="467">
        <f>'2019 Actual plus Potential'!E7567</f>
        <v>81</v>
      </c>
    </row>
    <row r="7569" spans="1:6">
      <c r="A7569" s="467">
        <v>11</v>
      </c>
      <c r="B7569" s="467">
        <v>12</v>
      </c>
      <c r="C7569" s="467">
        <v>7</v>
      </c>
      <c r="D7569" s="471">
        <v>3.9645986545769669</v>
      </c>
      <c r="E7569" s="471">
        <v>98.861679907546744</v>
      </c>
      <c r="F7569" s="467">
        <f>'2019 Actual plus Potential'!E7568</f>
        <v>76</v>
      </c>
    </row>
    <row r="7570" spans="1:6">
      <c r="A7570" s="467">
        <v>11</v>
      </c>
      <c r="B7570" s="467">
        <v>12</v>
      </c>
      <c r="C7570" s="467">
        <v>8</v>
      </c>
      <c r="D7570" s="471">
        <v>1.6001460989827792</v>
      </c>
      <c r="E7570" s="471">
        <v>79.055863577725219</v>
      </c>
      <c r="F7570" s="467">
        <f>'2019 Actual plus Potential'!E7569</f>
        <v>55</v>
      </c>
    </row>
    <row r="7571" spans="1:6">
      <c r="A7571" s="467">
        <v>11</v>
      </c>
      <c r="B7571" s="467">
        <v>12</v>
      </c>
      <c r="C7571" s="467">
        <v>9</v>
      </c>
      <c r="D7571" s="471">
        <v>0.10076689819348343</v>
      </c>
      <c r="E7571" s="471">
        <v>79.094976134164696</v>
      </c>
      <c r="F7571" s="467">
        <f>'2019 Actual plus Potential'!E7570</f>
        <v>32</v>
      </c>
    </row>
    <row r="7572" spans="1:6">
      <c r="A7572" s="467">
        <v>11</v>
      </c>
      <c r="B7572" s="467">
        <v>12</v>
      </c>
      <c r="C7572" s="467">
        <v>10</v>
      </c>
      <c r="D7572" s="471">
        <v>0</v>
      </c>
      <c r="E7572" s="471">
        <v>95.370493119759189</v>
      </c>
      <c r="F7572" s="467">
        <f>'2019 Actual plus Potential'!E7571</f>
        <v>33</v>
      </c>
    </row>
    <row r="7573" spans="1:6">
      <c r="A7573" s="467">
        <v>11</v>
      </c>
      <c r="B7573" s="467">
        <v>12</v>
      </c>
      <c r="C7573" s="467">
        <v>11</v>
      </c>
      <c r="D7573" s="471">
        <v>0</v>
      </c>
      <c r="E7573" s="471">
        <v>96.090946409374325</v>
      </c>
      <c r="F7573" s="467">
        <f>'2019 Actual plus Potential'!E7572</f>
        <v>24</v>
      </c>
    </row>
    <row r="7574" spans="1:6">
      <c r="A7574" s="467">
        <v>11</v>
      </c>
      <c r="B7574" s="467">
        <v>12</v>
      </c>
      <c r="C7574" s="467">
        <v>12</v>
      </c>
      <c r="D7574" s="471">
        <v>0</v>
      </c>
      <c r="E7574" s="471">
        <v>98.416579015265526</v>
      </c>
      <c r="F7574" s="467">
        <f>'2019 Actual plus Potential'!E7573</f>
        <v>36</v>
      </c>
    </row>
    <row r="7575" spans="1:6">
      <c r="A7575" s="467">
        <v>11</v>
      </c>
      <c r="B7575" s="467">
        <v>12</v>
      </c>
      <c r="C7575" s="467">
        <v>13</v>
      </c>
      <c r="D7575" s="471">
        <v>0</v>
      </c>
      <c r="E7575" s="471">
        <v>96.870850784777474</v>
      </c>
      <c r="F7575" s="467">
        <f>'2019 Actual plus Potential'!E7574</f>
        <v>26</v>
      </c>
    </row>
    <row r="7576" spans="1:6">
      <c r="A7576" s="467">
        <v>11</v>
      </c>
      <c r="B7576" s="467">
        <v>12</v>
      </c>
      <c r="C7576" s="467">
        <v>14</v>
      </c>
      <c r="D7576" s="471">
        <v>0</v>
      </c>
      <c r="E7576" s="471">
        <v>89.897081971619002</v>
      </c>
      <c r="F7576" s="467">
        <f>'2019 Actual plus Potential'!E7575</f>
        <v>34</v>
      </c>
    </row>
    <row r="7577" spans="1:6">
      <c r="A7577" s="467">
        <v>11</v>
      </c>
      <c r="B7577" s="467">
        <v>12</v>
      </c>
      <c r="C7577" s="467">
        <v>15</v>
      </c>
      <c r="D7577" s="471">
        <v>0</v>
      </c>
      <c r="E7577" s="471">
        <v>58.337942431735108</v>
      </c>
      <c r="F7577" s="467">
        <f>'2019 Actual plus Potential'!E7576</f>
        <v>34</v>
      </c>
    </row>
    <row r="7578" spans="1:6">
      <c r="A7578" s="467">
        <v>11</v>
      </c>
      <c r="B7578" s="467">
        <v>12</v>
      </c>
      <c r="C7578" s="467">
        <v>16</v>
      </c>
      <c r="D7578" s="471">
        <v>0</v>
      </c>
      <c r="E7578" s="471">
        <v>28.559206460976135</v>
      </c>
      <c r="F7578" s="467">
        <f>'2019 Actual plus Potential'!E7577</f>
        <v>14</v>
      </c>
    </row>
    <row r="7579" spans="1:6">
      <c r="A7579" s="467">
        <v>11</v>
      </c>
      <c r="B7579" s="467">
        <v>12</v>
      </c>
      <c r="C7579" s="467">
        <v>17</v>
      </c>
      <c r="D7579" s="471">
        <v>2.2080197601643072</v>
      </c>
      <c r="E7579" s="471">
        <v>7.5925294560309604</v>
      </c>
      <c r="F7579" s="467">
        <f>'2019 Actual plus Potential'!E7578</f>
        <v>3</v>
      </c>
    </row>
    <row r="7580" spans="1:6">
      <c r="A7580" s="467">
        <v>11</v>
      </c>
      <c r="B7580" s="467">
        <v>12</v>
      </c>
      <c r="C7580" s="467">
        <v>18</v>
      </c>
      <c r="D7580" s="471">
        <v>9.4003490325199124</v>
      </c>
      <c r="E7580" s="471">
        <v>4.727925822403785</v>
      </c>
      <c r="F7580" s="467">
        <f>'2019 Actual plus Potential'!E7579</f>
        <v>0</v>
      </c>
    </row>
    <row r="7581" spans="1:6">
      <c r="A7581" s="467">
        <v>11</v>
      </c>
      <c r="B7581" s="467">
        <v>12</v>
      </c>
      <c r="C7581" s="467">
        <v>19</v>
      </c>
      <c r="D7581" s="471">
        <v>16.473235969949155</v>
      </c>
      <c r="E7581" s="471">
        <v>17.274451677058696</v>
      </c>
      <c r="F7581" s="467">
        <f>'2019 Actual plus Potential'!E7580</f>
        <v>0</v>
      </c>
    </row>
    <row r="7582" spans="1:6">
      <c r="A7582" s="467">
        <v>11</v>
      </c>
      <c r="B7582" s="467">
        <v>12</v>
      </c>
      <c r="C7582" s="467">
        <v>20</v>
      </c>
      <c r="D7582" s="471">
        <v>23.001708960992445</v>
      </c>
      <c r="E7582" s="471">
        <v>46.299097559664588</v>
      </c>
      <c r="F7582" s="467">
        <f>'2019 Actual plus Potential'!E7581</f>
        <v>1</v>
      </c>
    </row>
    <row r="7583" spans="1:6">
      <c r="A7583" s="467">
        <v>11</v>
      </c>
      <c r="B7583" s="467">
        <v>12</v>
      </c>
      <c r="C7583" s="467">
        <v>21</v>
      </c>
      <c r="D7583" s="471">
        <v>23.011168247231382</v>
      </c>
      <c r="E7583" s="471">
        <v>71.518091700709533</v>
      </c>
      <c r="F7583" s="467">
        <f>'2019 Actual plus Potential'!E7582</f>
        <v>0</v>
      </c>
    </row>
    <row r="7584" spans="1:6">
      <c r="A7584" s="467">
        <v>11</v>
      </c>
      <c r="B7584" s="467">
        <v>12</v>
      </c>
      <c r="C7584" s="467">
        <v>22</v>
      </c>
      <c r="D7584" s="471">
        <v>36.377228033486574</v>
      </c>
      <c r="E7584" s="471">
        <v>81.275892281229844</v>
      </c>
      <c r="F7584" s="467">
        <f>'2019 Actual plus Potential'!E7583</f>
        <v>1</v>
      </c>
    </row>
    <row r="7585" spans="1:6">
      <c r="A7585" s="467">
        <v>11</v>
      </c>
      <c r="B7585" s="467">
        <v>12</v>
      </c>
      <c r="C7585" s="467">
        <v>23</v>
      </c>
      <c r="D7585" s="471">
        <v>44.81625429389684</v>
      </c>
      <c r="E7585" s="471">
        <v>91.390399376478186</v>
      </c>
      <c r="F7585" s="467">
        <f>'2019 Actual plus Potential'!E7584</f>
        <v>6</v>
      </c>
    </row>
    <row r="7586" spans="1:6">
      <c r="A7586" s="467">
        <v>11</v>
      </c>
      <c r="B7586" s="467">
        <v>12</v>
      </c>
      <c r="C7586" s="467">
        <v>24</v>
      </c>
      <c r="D7586" s="471">
        <v>51.898313908984008</v>
      </c>
      <c r="E7586" s="471">
        <v>96.512579767791891</v>
      </c>
      <c r="F7586" s="467">
        <f>'2019 Actual plus Potential'!E7585</f>
        <v>15</v>
      </c>
    </row>
    <row r="7587" spans="1:6">
      <c r="A7587" s="467">
        <v>11</v>
      </c>
      <c r="B7587" s="467">
        <v>13</v>
      </c>
      <c r="C7587" s="467">
        <v>1</v>
      </c>
      <c r="D7587" s="471">
        <v>58.526055750301381</v>
      </c>
      <c r="E7587" s="471">
        <v>95.030996129864548</v>
      </c>
      <c r="F7587" s="467">
        <f>'2019 Actual plus Potential'!E7586</f>
        <v>12</v>
      </c>
    </row>
    <row r="7588" spans="1:6">
      <c r="A7588" s="467">
        <v>11</v>
      </c>
      <c r="B7588" s="467">
        <v>13</v>
      </c>
      <c r="C7588" s="467">
        <v>2</v>
      </c>
      <c r="D7588" s="471">
        <v>61.431652030433838</v>
      </c>
      <c r="E7588" s="471">
        <v>99.109653515373054</v>
      </c>
      <c r="F7588" s="467">
        <f>'2019 Actual plus Potential'!E7587</f>
        <v>9</v>
      </c>
    </row>
    <row r="7589" spans="1:6">
      <c r="A7589" s="467">
        <v>11</v>
      </c>
      <c r="B7589" s="467">
        <v>13</v>
      </c>
      <c r="C7589" s="467">
        <v>3</v>
      </c>
      <c r="D7589" s="471">
        <v>33.772403991896986</v>
      </c>
      <c r="E7589" s="471">
        <v>96.105026929692542</v>
      </c>
      <c r="F7589" s="467">
        <f>'2019 Actual plus Potential'!E7588</f>
        <v>7</v>
      </c>
    </row>
    <row r="7590" spans="1:6">
      <c r="A7590" s="467">
        <v>11</v>
      </c>
      <c r="B7590" s="467">
        <v>13</v>
      </c>
      <c r="C7590" s="467">
        <v>4</v>
      </c>
      <c r="D7590" s="471">
        <v>24.359160329394676</v>
      </c>
      <c r="E7590" s="471">
        <v>89.450416577080219</v>
      </c>
      <c r="F7590" s="467">
        <f>'2019 Actual plus Potential'!E7589</f>
        <v>8</v>
      </c>
    </row>
    <row r="7591" spans="1:6">
      <c r="A7591" s="467">
        <v>11</v>
      </c>
      <c r="B7591" s="467">
        <v>13</v>
      </c>
      <c r="C7591" s="467">
        <v>5</v>
      </c>
      <c r="D7591" s="471">
        <v>23.076843659006318</v>
      </c>
      <c r="E7591" s="471">
        <v>96.363952053321867</v>
      </c>
      <c r="F7591" s="467">
        <f>'2019 Actual plus Potential'!E7590</f>
        <v>7</v>
      </c>
    </row>
    <row r="7592" spans="1:6">
      <c r="A7592" s="467">
        <v>11</v>
      </c>
      <c r="B7592" s="467">
        <v>13</v>
      </c>
      <c r="C7592" s="467">
        <v>6</v>
      </c>
      <c r="D7592" s="471">
        <v>9.354516696255347</v>
      </c>
      <c r="E7592" s="471">
        <v>98.46977209202322</v>
      </c>
      <c r="F7592" s="467">
        <f>'2019 Actual plus Potential'!E7591</f>
        <v>3</v>
      </c>
    </row>
    <row r="7593" spans="1:6">
      <c r="A7593" s="467">
        <v>11</v>
      </c>
      <c r="B7593" s="467">
        <v>13</v>
      </c>
      <c r="C7593" s="467">
        <v>7</v>
      </c>
      <c r="D7593" s="471">
        <v>21.505898921952003</v>
      </c>
      <c r="E7593" s="471">
        <v>98.985275585895508</v>
      </c>
      <c r="F7593" s="467">
        <f>'2019 Actual plus Potential'!E7592</f>
        <v>2</v>
      </c>
    </row>
    <row r="7594" spans="1:6">
      <c r="A7594" s="467">
        <v>11</v>
      </c>
      <c r="B7594" s="467">
        <v>13</v>
      </c>
      <c r="C7594" s="467">
        <v>8</v>
      </c>
      <c r="D7594" s="471">
        <v>16.677021738979096</v>
      </c>
      <c r="E7594" s="471">
        <v>98.389200225757904</v>
      </c>
      <c r="F7594" s="467">
        <f>'2019 Actual plus Potential'!E7593</f>
        <v>1</v>
      </c>
    </row>
    <row r="7595" spans="1:6">
      <c r="A7595" s="467">
        <v>11</v>
      </c>
      <c r="B7595" s="467">
        <v>13</v>
      </c>
      <c r="C7595" s="467">
        <v>9</v>
      </c>
      <c r="D7595" s="471">
        <v>27.438971962323812</v>
      </c>
      <c r="E7595" s="471">
        <v>94.976238550849288</v>
      </c>
      <c r="F7595" s="467">
        <f>'2019 Actual plus Potential'!E7594</f>
        <v>0</v>
      </c>
    </row>
    <row r="7596" spans="1:6">
      <c r="A7596" s="467">
        <v>11</v>
      </c>
      <c r="B7596" s="467">
        <v>13</v>
      </c>
      <c r="C7596" s="467">
        <v>10</v>
      </c>
      <c r="D7596" s="471">
        <v>14.91605422115552</v>
      </c>
      <c r="E7596" s="471">
        <v>86.901842399483982</v>
      </c>
      <c r="F7596" s="467">
        <f>'2019 Actual plus Potential'!E7595</f>
        <v>0</v>
      </c>
    </row>
    <row r="7597" spans="1:6">
      <c r="A7597" s="467">
        <v>11</v>
      </c>
      <c r="B7597" s="467">
        <v>13</v>
      </c>
      <c r="C7597" s="467">
        <v>11</v>
      </c>
      <c r="D7597" s="471">
        <v>24.886393861681871</v>
      </c>
      <c r="E7597" s="471">
        <v>93.327253171360994</v>
      </c>
      <c r="F7597" s="467">
        <f>'2019 Actual plus Potential'!E7596</f>
        <v>0</v>
      </c>
    </row>
    <row r="7598" spans="1:6">
      <c r="A7598" s="467">
        <v>11</v>
      </c>
      <c r="B7598" s="467">
        <v>13</v>
      </c>
      <c r="C7598" s="467">
        <v>12</v>
      </c>
      <c r="D7598" s="471">
        <v>34.531072162712768</v>
      </c>
      <c r="E7598" s="471">
        <v>98.590238765856796</v>
      </c>
      <c r="F7598" s="467">
        <f>'2019 Actual plus Potential'!E7597</f>
        <v>0</v>
      </c>
    </row>
    <row r="7599" spans="1:6">
      <c r="A7599" s="467">
        <v>11</v>
      </c>
      <c r="B7599" s="467">
        <v>13</v>
      </c>
      <c r="C7599" s="467">
        <v>13</v>
      </c>
      <c r="D7599" s="471">
        <v>49.200679534660445</v>
      </c>
      <c r="E7599" s="471">
        <v>95.276622984304453</v>
      </c>
      <c r="F7599" s="467">
        <f>'2019 Actual plus Potential'!E7598</f>
        <v>0</v>
      </c>
    </row>
    <row r="7600" spans="1:6">
      <c r="A7600" s="467">
        <v>11</v>
      </c>
      <c r="B7600" s="467">
        <v>13</v>
      </c>
      <c r="C7600" s="467">
        <v>14</v>
      </c>
      <c r="D7600" s="471">
        <v>23.728185102830302</v>
      </c>
      <c r="E7600" s="471">
        <v>89.077282788647608</v>
      </c>
      <c r="F7600" s="467">
        <f>'2019 Actual plus Potential'!E7599</f>
        <v>1</v>
      </c>
    </row>
    <row r="7601" spans="1:6">
      <c r="A7601" s="467">
        <v>11</v>
      </c>
      <c r="B7601" s="467">
        <v>13</v>
      </c>
      <c r="C7601" s="467">
        <v>15</v>
      </c>
      <c r="D7601" s="471">
        <v>20.625818007361495</v>
      </c>
      <c r="E7601" s="471">
        <v>99.584479950548271</v>
      </c>
      <c r="F7601" s="467">
        <f>'2019 Actual plus Potential'!E7600</f>
        <v>4</v>
      </c>
    </row>
    <row r="7602" spans="1:6">
      <c r="A7602" s="467">
        <v>11</v>
      </c>
      <c r="B7602" s="467">
        <v>13</v>
      </c>
      <c r="C7602" s="467">
        <v>16</v>
      </c>
      <c r="D7602" s="471">
        <v>27.722160484784315</v>
      </c>
      <c r="E7602" s="471">
        <v>99.585262201677068</v>
      </c>
      <c r="F7602" s="467">
        <f>'2019 Actual plus Potential'!E7601</f>
        <v>10</v>
      </c>
    </row>
    <row r="7603" spans="1:6">
      <c r="A7603" s="467">
        <v>11</v>
      </c>
      <c r="B7603" s="467">
        <v>13</v>
      </c>
      <c r="C7603" s="467">
        <v>17</v>
      </c>
      <c r="D7603" s="471">
        <v>34.082052240529563</v>
      </c>
      <c r="E7603" s="471">
        <v>99.336506342721989</v>
      </c>
      <c r="F7603" s="467">
        <f>'2019 Actual plus Potential'!E7602</f>
        <v>13</v>
      </c>
    </row>
    <row r="7604" spans="1:6">
      <c r="A7604" s="467">
        <v>11</v>
      </c>
      <c r="B7604" s="467">
        <v>13</v>
      </c>
      <c r="C7604" s="467">
        <v>18</v>
      </c>
      <c r="D7604" s="471">
        <v>49.648073404014909</v>
      </c>
      <c r="E7604" s="471">
        <v>99.816026284669945</v>
      </c>
      <c r="F7604" s="467">
        <f>'2019 Actual plus Potential'!E7603</f>
        <v>14</v>
      </c>
    </row>
    <row r="7605" spans="1:6">
      <c r="A7605" s="467">
        <v>11</v>
      </c>
      <c r="B7605" s="467">
        <v>13</v>
      </c>
      <c r="C7605" s="467">
        <v>19</v>
      </c>
      <c r="D7605" s="471">
        <v>40.679005181726502</v>
      </c>
      <c r="E7605" s="471">
        <v>98.780325790152659</v>
      </c>
      <c r="F7605" s="467">
        <f>'2019 Actual plus Potential'!E7604</f>
        <v>20</v>
      </c>
    </row>
    <row r="7606" spans="1:6">
      <c r="A7606" s="467">
        <v>11</v>
      </c>
      <c r="B7606" s="467">
        <v>13</v>
      </c>
      <c r="C7606" s="467">
        <v>20</v>
      </c>
      <c r="D7606" s="471">
        <v>37.148015125658638</v>
      </c>
      <c r="E7606" s="471">
        <v>97.762617071597504</v>
      </c>
      <c r="F7606" s="467">
        <f>'2019 Actual plus Potential'!E7605</f>
        <v>12</v>
      </c>
    </row>
    <row r="7607" spans="1:6">
      <c r="A7607" s="467">
        <v>11</v>
      </c>
      <c r="B7607" s="467">
        <v>13</v>
      </c>
      <c r="C7607" s="467">
        <v>21</v>
      </c>
      <c r="D7607" s="471">
        <v>37.580978253662401</v>
      </c>
      <c r="E7607" s="471">
        <v>99.691648355192441</v>
      </c>
      <c r="F7607" s="467">
        <f>'2019 Actual plus Potential'!E7606</f>
        <v>24</v>
      </c>
    </row>
    <row r="7608" spans="1:6">
      <c r="A7608" s="467">
        <v>11</v>
      </c>
      <c r="B7608" s="467">
        <v>13</v>
      </c>
      <c r="C7608" s="467">
        <v>22</v>
      </c>
      <c r="D7608" s="471">
        <v>34.91517608626841</v>
      </c>
      <c r="E7608" s="471">
        <v>99.784736239518395</v>
      </c>
      <c r="F7608" s="467">
        <f>'2019 Actual plus Potential'!E7607</f>
        <v>21</v>
      </c>
    </row>
    <row r="7609" spans="1:6">
      <c r="A7609" s="467">
        <v>11</v>
      </c>
      <c r="B7609" s="467">
        <v>13</v>
      </c>
      <c r="C7609" s="467">
        <v>23</v>
      </c>
      <c r="D7609" s="471">
        <v>36.042319573700901</v>
      </c>
      <c r="E7609" s="471">
        <v>99.774566974844134</v>
      </c>
      <c r="F7609" s="467">
        <f>'2019 Actual plus Potential'!E7608</f>
        <v>19</v>
      </c>
    </row>
    <row r="7610" spans="1:6">
      <c r="A7610" s="467">
        <v>11</v>
      </c>
      <c r="B7610" s="467">
        <v>13</v>
      </c>
      <c r="C7610" s="467">
        <v>24</v>
      </c>
      <c r="D7610" s="471">
        <v>48.689522107489815</v>
      </c>
      <c r="E7610" s="471">
        <v>99.582915448290692</v>
      </c>
      <c r="F7610" s="467">
        <f>'2019 Actual plus Potential'!E7609</f>
        <v>27</v>
      </c>
    </row>
    <row r="7611" spans="1:6">
      <c r="A7611" s="467">
        <v>11</v>
      </c>
      <c r="B7611" s="467">
        <v>14</v>
      </c>
      <c r="C7611" s="467">
        <v>1</v>
      </c>
      <c r="D7611" s="471">
        <v>63.862994720811905</v>
      </c>
      <c r="E7611" s="471">
        <v>99.775349225972889</v>
      </c>
      <c r="F7611" s="467">
        <f>'2019 Actual plus Potential'!E7610</f>
        <v>33</v>
      </c>
    </row>
    <row r="7612" spans="1:6">
      <c r="A7612" s="467">
        <v>11</v>
      </c>
      <c r="B7612" s="467">
        <v>14</v>
      </c>
      <c r="C7612" s="467">
        <v>2</v>
      </c>
      <c r="D7612" s="471">
        <v>83.001633015923289</v>
      </c>
      <c r="E7612" s="471">
        <v>99.834800311760915</v>
      </c>
      <c r="F7612" s="467">
        <f>'2019 Actual plus Potential'!E7611</f>
        <v>22</v>
      </c>
    </row>
    <row r="7613" spans="1:6">
      <c r="A7613" s="467">
        <v>11</v>
      </c>
      <c r="B7613" s="467">
        <v>14</v>
      </c>
      <c r="C7613" s="467">
        <v>3</v>
      </c>
      <c r="D7613" s="471">
        <v>133.1474881511555</v>
      </c>
      <c r="E7613" s="471">
        <v>99.834018060632133</v>
      </c>
      <c r="F7613" s="467">
        <f>'2019 Actual plus Potential'!E7612</f>
        <v>16</v>
      </c>
    </row>
    <row r="7614" spans="1:6">
      <c r="A7614" s="467">
        <v>11</v>
      </c>
      <c r="B7614" s="467">
        <v>14</v>
      </c>
      <c r="C7614" s="467">
        <v>4</v>
      </c>
      <c r="D7614" s="471">
        <v>138.27719360420085</v>
      </c>
      <c r="E7614" s="471">
        <v>99.711986884540963</v>
      </c>
      <c r="F7614" s="467">
        <f>'2019 Actual plus Potential'!E7613</f>
        <v>9</v>
      </c>
    </row>
    <row r="7615" spans="1:6">
      <c r="A7615" s="467">
        <v>11</v>
      </c>
      <c r="B7615" s="467">
        <v>14</v>
      </c>
      <c r="C7615" s="467">
        <v>5</v>
      </c>
      <c r="D7615" s="471">
        <v>137.15721525485654</v>
      </c>
      <c r="E7615" s="471">
        <v>98.742777735970762</v>
      </c>
      <c r="F7615" s="467">
        <f>'2019 Actual plus Potential'!E7614</f>
        <v>15</v>
      </c>
    </row>
    <row r="7616" spans="1:6">
      <c r="A7616" s="467">
        <v>11</v>
      </c>
      <c r="B7616" s="467">
        <v>14</v>
      </c>
      <c r="C7616" s="467">
        <v>6</v>
      </c>
      <c r="D7616" s="471">
        <v>139.21000973962893</v>
      </c>
      <c r="E7616" s="471">
        <v>87.161549774242104</v>
      </c>
      <c r="F7616" s="467">
        <f>'2019 Actual plus Potential'!E7615</f>
        <v>13</v>
      </c>
    </row>
    <row r="7617" spans="1:6">
      <c r="A7617" s="467">
        <v>11</v>
      </c>
      <c r="B7617" s="467">
        <v>14</v>
      </c>
      <c r="C7617" s="467">
        <v>7</v>
      </c>
      <c r="D7617" s="471">
        <v>141.16730696026616</v>
      </c>
      <c r="E7617" s="471">
        <v>87.3101774887121</v>
      </c>
      <c r="F7617" s="467">
        <f>'2019 Actual plus Potential'!E7616</f>
        <v>9</v>
      </c>
    </row>
    <row r="7618" spans="1:6">
      <c r="A7618" s="467">
        <v>11</v>
      </c>
      <c r="B7618" s="467">
        <v>14</v>
      </c>
      <c r="C7618" s="467">
        <v>8</v>
      </c>
      <c r="D7618" s="471">
        <v>141.02726186974991</v>
      </c>
      <c r="E7618" s="471">
        <v>92.386987314556009</v>
      </c>
      <c r="F7618" s="467">
        <f>'2019 Actual plus Potential'!E7617</f>
        <v>9</v>
      </c>
    </row>
    <row r="7619" spans="1:6">
      <c r="A7619" s="467">
        <v>11</v>
      </c>
      <c r="B7619" s="467">
        <v>14</v>
      </c>
      <c r="C7619" s="467">
        <v>9</v>
      </c>
      <c r="D7619" s="471">
        <v>137.70199188283186</v>
      </c>
      <c r="E7619" s="471">
        <v>50.320650612771452</v>
      </c>
      <c r="F7619" s="467">
        <f>'2019 Actual plus Potential'!E7618</f>
        <v>13</v>
      </c>
    </row>
    <row r="7620" spans="1:6">
      <c r="A7620" s="467">
        <v>11</v>
      </c>
      <c r="B7620" s="467">
        <v>14</v>
      </c>
      <c r="C7620" s="467">
        <v>10</v>
      </c>
      <c r="D7620" s="471">
        <v>141.90038863311256</v>
      </c>
      <c r="E7620" s="471">
        <v>43.456396957643513</v>
      </c>
      <c r="F7620" s="467">
        <f>'2019 Actual plus Potential'!E7619</f>
        <v>1</v>
      </c>
    </row>
    <row r="7621" spans="1:6">
      <c r="A7621" s="467">
        <v>11</v>
      </c>
      <c r="B7621" s="467">
        <v>14</v>
      </c>
      <c r="C7621" s="467">
        <v>11</v>
      </c>
      <c r="D7621" s="471">
        <v>131.8643420956985</v>
      </c>
      <c r="E7621" s="471">
        <v>44.298881423349812</v>
      </c>
      <c r="F7621" s="467">
        <f>'2019 Actual plus Potential'!E7620</f>
        <v>0</v>
      </c>
    </row>
    <row r="7622" spans="1:6">
      <c r="A7622" s="467">
        <v>11</v>
      </c>
      <c r="B7622" s="467">
        <v>14</v>
      </c>
      <c r="C7622" s="467">
        <v>12</v>
      </c>
      <c r="D7622" s="471">
        <v>126.00611053749013</v>
      </c>
      <c r="E7622" s="471">
        <v>37.55587669318426</v>
      </c>
      <c r="F7622" s="467">
        <f>'2019 Actual plus Potential'!E7621</f>
        <v>0</v>
      </c>
    </row>
    <row r="7623" spans="1:6">
      <c r="A7623" s="467">
        <v>11</v>
      </c>
      <c r="B7623" s="467">
        <v>14</v>
      </c>
      <c r="C7623" s="467">
        <v>13</v>
      </c>
      <c r="D7623" s="471">
        <v>120.10780221203082</v>
      </c>
      <c r="E7623" s="471">
        <v>48.095146151365299</v>
      </c>
      <c r="F7623" s="467">
        <f>'2019 Actual plus Potential'!E7622</f>
        <v>0</v>
      </c>
    </row>
    <row r="7624" spans="1:6">
      <c r="A7624" s="467">
        <v>11</v>
      </c>
      <c r="B7624" s="467">
        <v>14</v>
      </c>
      <c r="C7624" s="467">
        <v>14</v>
      </c>
      <c r="D7624" s="471">
        <v>100.78721262467835</v>
      </c>
      <c r="E7624" s="471">
        <v>32.753637013545472</v>
      </c>
      <c r="F7624" s="467">
        <f>'2019 Actual plus Potential'!E7623</f>
        <v>0</v>
      </c>
    </row>
    <row r="7625" spans="1:6">
      <c r="A7625" s="467">
        <v>11</v>
      </c>
      <c r="B7625" s="467">
        <v>14</v>
      </c>
      <c r="C7625" s="467">
        <v>15</v>
      </c>
      <c r="D7625" s="471">
        <v>93.49611789273618</v>
      </c>
      <c r="E7625" s="471">
        <v>24.339743872285531</v>
      </c>
      <c r="F7625" s="467">
        <f>'2019 Actual plus Potential'!E7624</f>
        <v>0</v>
      </c>
    </row>
    <row r="7626" spans="1:6">
      <c r="A7626" s="467">
        <v>11</v>
      </c>
      <c r="B7626" s="467">
        <v>14</v>
      </c>
      <c r="C7626" s="467">
        <v>16</v>
      </c>
      <c r="D7626" s="471">
        <v>79.022251044701079</v>
      </c>
      <c r="E7626" s="471">
        <v>21.477486992044717</v>
      </c>
      <c r="F7626" s="467">
        <f>'2019 Actual plus Potential'!E7625</f>
        <v>1</v>
      </c>
    </row>
    <row r="7627" spans="1:6">
      <c r="A7627" s="467">
        <v>11</v>
      </c>
      <c r="B7627" s="467">
        <v>14</v>
      </c>
      <c r="C7627" s="467">
        <v>17</v>
      </c>
      <c r="D7627" s="471">
        <v>54.569662199057284</v>
      </c>
      <c r="E7627" s="471">
        <v>19.201136207267258</v>
      </c>
      <c r="F7627" s="467">
        <f>'2019 Actual plus Potential'!E7626</f>
        <v>0</v>
      </c>
    </row>
    <row r="7628" spans="1:6">
      <c r="A7628" s="467">
        <v>11</v>
      </c>
      <c r="B7628" s="467">
        <v>14</v>
      </c>
      <c r="C7628" s="467">
        <v>18</v>
      </c>
      <c r="D7628" s="471">
        <v>44.923065766148795</v>
      </c>
      <c r="E7628" s="471">
        <v>25.761876424424855</v>
      </c>
      <c r="F7628" s="467">
        <f>'2019 Actual plus Potential'!E7627</f>
        <v>0</v>
      </c>
    </row>
    <row r="7629" spans="1:6">
      <c r="A7629" s="467">
        <v>11</v>
      </c>
      <c r="B7629" s="467">
        <v>14</v>
      </c>
      <c r="C7629" s="467">
        <v>19</v>
      </c>
      <c r="D7629" s="471">
        <v>21.291382784784183</v>
      </c>
      <c r="E7629" s="471">
        <v>27.98112287680069</v>
      </c>
      <c r="F7629" s="467">
        <f>'2019 Actual plus Potential'!E7628</f>
        <v>0</v>
      </c>
    </row>
    <row r="7630" spans="1:6">
      <c r="A7630" s="467">
        <v>11</v>
      </c>
      <c r="B7630" s="467">
        <v>14</v>
      </c>
      <c r="C7630" s="467">
        <v>20</v>
      </c>
      <c r="D7630" s="471">
        <v>22.77654518073096</v>
      </c>
      <c r="E7630" s="471">
        <v>35.892810793377762</v>
      </c>
      <c r="F7630" s="467">
        <f>'2019 Actual plus Potential'!E7629</f>
        <v>0</v>
      </c>
    </row>
    <row r="7631" spans="1:6">
      <c r="A7631" s="467">
        <v>11</v>
      </c>
      <c r="B7631" s="467">
        <v>14</v>
      </c>
      <c r="C7631" s="467">
        <v>21</v>
      </c>
      <c r="D7631" s="471">
        <v>25.300845061271279</v>
      </c>
      <c r="E7631" s="471">
        <v>44.720514781767363</v>
      </c>
      <c r="F7631" s="467">
        <f>'2019 Actual plus Potential'!E7630</f>
        <v>0</v>
      </c>
    </row>
    <row r="7632" spans="1:6">
      <c r="A7632" s="467">
        <v>11</v>
      </c>
      <c r="B7632" s="467">
        <v>14</v>
      </c>
      <c r="C7632" s="467">
        <v>22</v>
      </c>
      <c r="D7632" s="471">
        <v>13.622849467688267</v>
      </c>
      <c r="E7632" s="471">
        <v>35.780948881960875</v>
      </c>
      <c r="F7632" s="467">
        <f>'2019 Actual plus Potential'!E7631</f>
        <v>0</v>
      </c>
    </row>
    <row r="7633" spans="1:6">
      <c r="A7633" s="467">
        <v>11</v>
      </c>
      <c r="B7633" s="467">
        <v>14</v>
      </c>
      <c r="C7633" s="467">
        <v>23</v>
      </c>
      <c r="D7633" s="471">
        <v>25.300113856783383</v>
      </c>
      <c r="E7633" s="471">
        <v>30.902830842829498</v>
      </c>
      <c r="F7633" s="467">
        <f>'2019 Actual plus Potential'!E7632</f>
        <v>0</v>
      </c>
    </row>
    <row r="7634" spans="1:6">
      <c r="A7634" s="467">
        <v>11</v>
      </c>
      <c r="B7634" s="467">
        <v>14</v>
      </c>
      <c r="C7634" s="467">
        <v>24</v>
      </c>
      <c r="D7634" s="471">
        <v>40.19178953389185</v>
      </c>
      <c r="E7634" s="471">
        <v>18.878848742205978</v>
      </c>
      <c r="F7634" s="467">
        <f>'2019 Actual plus Potential'!E7633</f>
        <v>0</v>
      </c>
    </row>
    <row r="7635" spans="1:6">
      <c r="A7635" s="467">
        <v>11</v>
      </c>
      <c r="B7635" s="467">
        <v>15</v>
      </c>
      <c r="C7635" s="467">
        <v>1</v>
      </c>
      <c r="D7635" s="471">
        <v>37.750178806568123</v>
      </c>
      <c r="E7635" s="471">
        <v>17.340943023005806</v>
      </c>
      <c r="F7635" s="467">
        <f>'2019 Actual plus Potential'!E7634</f>
        <v>0</v>
      </c>
    </row>
    <row r="7636" spans="1:6">
      <c r="A7636" s="467">
        <v>11</v>
      </c>
      <c r="B7636" s="467">
        <v>15</v>
      </c>
      <c r="C7636" s="467">
        <v>2</v>
      </c>
      <c r="D7636" s="471">
        <v>61.055619005137409</v>
      </c>
      <c r="E7636" s="471">
        <v>27.006437970328967</v>
      </c>
      <c r="F7636" s="467">
        <f>'2019 Actual plus Potential'!E7635</f>
        <v>0</v>
      </c>
    </row>
    <row r="7637" spans="1:6">
      <c r="A7637" s="467">
        <v>11</v>
      </c>
      <c r="B7637" s="467">
        <v>15</v>
      </c>
      <c r="C7637" s="467">
        <v>3</v>
      </c>
      <c r="D7637" s="471">
        <v>46.422806557768808</v>
      </c>
      <c r="E7637" s="471">
        <v>9.6529789292625257</v>
      </c>
      <c r="F7637" s="467">
        <f>'2019 Actual plus Potential'!E7636</f>
        <v>0</v>
      </c>
    </row>
    <row r="7638" spans="1:6">
      <c r="A7638" s="467">
        <v>11</v>
      </c>
      <c r="B7638" s="467">
        <v>15</v>
      </c>
      <c r="C7638" s="467">
        <v>4</v>
      </c>
      <c r="D7638" s="471">
        <v>31.319851313130783</v>
      </c>
      <c r="E7638" s="471">
        <v>10.561172489787143</v>
      </c>
      <c r="F7638" s="467">
        <f>'2019 Actual plus Potential'!E7637</f>
        <v>2</v>
      </c>
    </row>
    <row r="7639" spans="1:6">
      <c r="A7639" s="467">
        <v>11</v>
      </c>
      <c r="B7639" s="467">
        <v>15</v>
      </c>
      <c r="C7639" s="467">
        <v>5</v>
      </c>
      <c r="D7639" s="471">
        <v>60.584879184272417</v>
      </c>
      <c r="E7639" s="471">
        <v>13.814554934422704</v>
      </c>
      <c r="F7639" s="467">
        <f>'2019 Actual plus Potential'!E7638</f>
        <v>0</v>
      </c>
    </row>
    <row r="7640" spans="1:6">
      <c r="A7640" s="467">
        <v>11</v>
      </c>
      <c r="B7640" s="467">
        <v>15</v>
      </c>
      <c r="C7640" s="467">
        <v>6</v>
      </c>
      <c r="D7640" s="471">
        <v>106.24985138669838</v>
      </c>
      <c r="E7640" s="471">
        <v>10.601849548484196</v>
      </c>
      <c r="F7640" s="467">
        <f>'2019 Actual plus Potential'!E7639</f>
        <v>4</v>
      </c>
    </row>
    <row r="7641" spans="1:6">
      <c r="A7641" s="467">
        <v>11</v>
      </c>
      <c r="B7641" s="467">
        <v>15</v>
      </c>
      <c r="C7641" s="467">
        <v>7</v>
      </c>
      <c r="D7641" s="471">
        <v>111.00749498336128</v>
      </c>
      <c r="E7641" s="471">
        <v>13.272454902171576</v>
      </c>
      <c r="F7641" s="467">
        <f>'2019 Actual plus Potential'!E7640</f>
        <v>14</v>
      </c>
    </row>
    <row r="7642" spans="1:6">
      <c r="A7642" s="467">
        <v>11</v>
      </c>
      <c r="B7642" s="467">
        <v>15</v>
      </c>
      <c r="C7642" s="467">
        <v>8</v>
      </c>
      <c r="D7642" s="471">
        <v>85.108843010022639</v>
      </c>
      <c r="E7642" s="471">
        <v>2.1120780477316705</v>
      </c>
      <c r="F7642" s="467">
        <f>'2019 Actual plus Potential'!E7641</f>
        <v>12</v>
      </c>
    </row>
    <row r="7643" spans="1:6">
      <c r="A7643" s="467">
        <v>11</v>
      </c>
      <c r="B7643" s="467">
        <v>15</v>
      </c>
      <c r="C7643" s="467">
        <v>9</v>
      </c>
      <c r="D7643" s="471">
        <v>126.16330727355131</v>
      </c>
      <c r="E7643" s="471">
        <v>3.8220790152655342</v>
      </c>
      <c r="F7643" s="467">
        <f>'2019 Actual plus Potential'!E7642</f>
        <v>15</v>
      </c>
    </row>
    <row r="7644" spans="1:6">
      <c r="A7644" s="467">
        <v>11</v>
      </c>
      <c r="B7644" s="467">
        <v>15</v>
      </c>
      <c r="C7644" s="467">
        <v>10</v>
      </c>
      <c r="D7644" s="471">
        <v>135.04321482222645</v>
      </c>
      <c r="E7644" s="471">
        <v>0.12437792947753171</v>
      </c>
      <c r="F7644" s="467">
        <f>'2019 Actual plus Potential'!E7643</f>
        <v>12</v>
      </c>
    </row>
    <row r="7645" spans="1:6">
      <c r="A7645" s="467">
        <v>11</v>
      </c>
      <c r="B7645" s="467">
        <v>15</v>
      </c>
      <c r="C7645" s="467">
        <v>11</v>
      </c>
      <c r="D7645" s="471">
        <v>144</v>
      </c>
      <c r="E7645" s="471">
        <v>1.1765056976994195</v>
      </c>
      <c r="F7645" s="467">
        <f>'2019 Actual plus Potential'!E7644</f>
        <v>5</v>
      </c>
    </row>
    <row r="7646" spans="1:6">
      <c r="A7646" s="467">
        <v>11</v>
      </c>
      <c r="B7646" s="467">
        <v>15</v>
      </c>
      <c r="C7646" s="467">
        <v>12</v>
      </c>
      <c r="D7646" s="471">
        <v>144</v>
      </c>
      <c r="E7646" s="471">
        <v>4.1662695119329181</v>
      </c>
      <c r="F7646" s="467">
        <f>'2019 Actual plus Potential'!E7645</f>
        <v>7</v>
      </c>
    </row>
    <row r="7647" spans="1:6">
      <c r="A7647" s="467">
        <v>11</v>
      </c>
      <c r="B7647" s="467">
        <v>15</v>
      </c>
      <c r="C7647" s="467">
        <v>13</v>
      </c>
      <c r="D7647" s="471">
        <v>144</v>
      </c>
      <c r="E7647" s="471">
        <v>8.7205355837454324</v>
      </c>
      <c r="F7647" s="467">
        <f>'2019 Actual plus Potential'!E7646</f>
        <v>14</v>
      </c>
    </row>
    <row r="7648" spans="1:6">
      <c r="A7648" s="467">
        <v>11</v>
      </c>
      <c r="B7648" s="467">
        <v>15</v>
      </c>
      <c r="C7648" s="467">
        <v>14</v>
      </c>
      <c r="D7648" s="471">
        <v>144</v>
      </c>
      <c r="E7648" s="471">
        <v>14.418452805848206</v>
      </c>
      <c r="F7648" s="467">
        <f>'2019 Actual plus Potential'!E7647</f>
        <v>31</v>
      </c>
    </row>
    <row r="7649" spans="1:6">
      <c r="A7649" s="467">
        <v>11</v>
      </c>
      <c r="B7649" s="467">
        <v>15</v>
      </c>
      <c r="C7649" s="467">
        <v>15</v>
      </c>
      <c r="D7649" s="471">
        <v>144</v>
      </c>
      <c r="E7649" s="471">
        <v>22.912917813373468</v>
      </c>
      <c r="F7649" s="467">
        <f>'2019 Actual plus Potential'!E7648</f>
        <v>33</v>
      </c>
    </row>
    <row r="7650" spans="1:6">
      <c r="A7650" s="467">
        <v>11</v>
      </c>
      <c r="B7650" s="467">
        <v>15</v>
      </c>
      <c r="C7650" s="467">
        <v>16</v>
      </c>
      <c r="D7650" s="471">
        <v>144</v>
      </c>
      <c r="E7650" s="471">
        <v>23.35880095678349</v>
      </c>
      <c r="F7650" s="467">
        <f>'2019 Actual plus Potential'!E7649</f>
        <v>31</v>
      </c>
    </row>
    <row r="7651" spans="1:6">
      <c r="A7651" s="467">
        <v>11</v>
      </c>
      <c r="B7651" s="467">
        <v>15</v>
      </c>
      <c r="C7651" s="467">
        <v>17</v>
      </c>
      <c r="D7651" s="471">
        <v>144</v>
      </c>
      <c r="E7651" s="471">
        <v>20.293941034186194</v>
      </c>
      <c r="F7651" s="467">
        <f>'2019 Actual plus Potential'!E7650</f>
        <v>22</v>
      </c>
    </row>
    <row r="7652" spans="1:6">
      <c r="A7652" s="467">
        <v>11</v>
      </c>
      <c r="B7652" s="467">
        <v>15</v>
      </c>
      <c r="C7652" s="467">
        <v>18</v>
      </c>
      <c r="D7652" s="471">
        <v>132.17879430578822</v>
      </c>
      <c r="E7652" s="471">
        <v>22.049312567189855</v>
      </c>
      <c r="F7652" s="467">
        <f>'2019 Actual plus Potential'!E7651</f>
        <v>32</v>
      </c>
    </row>
    <row r="7653" spans="1:6">
      <c r="A7653" s="467">
        <v>11</v>
      </c>
      <c r="B7653" s="467">
        <v>15</v>
      </c>
      <c r="C7653" s="467">
        <v>19</v>
      </c>
      <c r="D7653" s="471">
        <v>144</v>
      </c>
      <c r="E7653" s="471">
        <v>25.413774672113522</v>
      </c>
      <c r="F7653" s="467">
        <f>'2019 Actual plus Potential'!E7652</f>
        <v>52</v>
      </c>
    </row>
    <row r="7654" spans="1:6">
      <c r="A7654" s="467">
        <v>11</v>
      </c>
      <c r="B7654" s="467">
        <v>15</v>
      </c>
      <c r="C7654" s="467">
        <v>20</v>
      </c>
      <c r="D7654" s="471">
        <v>144</v>
      </c>
      <c r="E7654" s="471">
        <v>14.592112556439476</v>
      </c>
      <c r="F7654" s="467">
        <f>'2019 Actual plus Potential'!E7653</f>
        <v>31</v>
      </c>
    </row>
    <row r="7655" spans="1:6">
      <c r="A7655" s="467">
        <v>11</v>
      </c>
      <c r="B7655" s="467">
        <v>15</v>
      </c>
      <c r="C7655" s="467">
        <v>21</v>
      </c>
      <c r="D7655" s="471">
        <v>144</v>
      </c>
      <c r="E7655" s="471">
        <v>6.240799505482693</v>
      </c>
      <c r="F7655" s="467">
        <f>'2019 Actual plus Potential'!E7654</f>
        <v>23</v>
      </c>
    </row>
    <row r="7656" spans="1:6">
      <c r="A7656" s="467">
        <v>11</v>
      </c>
      <c r="B7656" s="467">
        <v>15</v>
      </c>
      <c r="C7656" s="467">
        <v>22</v>
      </c>
      <c r="D7656" s="471">
        <v>144</v>
      </c>
      <c r="E7656" s="471">
        <v>10.364827456460976</v>
      </c>
      <c r="F7656" s="467">
        <f>'2019 Actual plus Potential'!E7655</f>
        <v>18</v>
      </c>
    </row>
    <row r="7657" spans="1:6">
      <c r="A7657" s="467">
        <v>11</v>
      </c>
      <c r="B7657" s="467">
        <v>15</v>
      </c>
      <c r="C7657" s="467">
        <v>23</v>
      </c>
      <c r="D7657" s="471">
        <v>144</v>
      </c>
      <c r="E7657" s="471">
        <v>22.419317351107289</v>
      </c>
      <c r="F7657" s="467">
        <f>'2019 Actual plus Potential'!E7656</f>
        <v>20</v>
      </c>
    </row>
    <row r="7658" spans="1:6">
      <c r="A7658" s="467">
        <v>11</v>
      </c>
      <c r="B7658" s="467">
        <v>15</v>
      </c>
      <c r="C7658" s="467">
        <v>24</v>
      </c>
      <c r="D7658" s="471">
        <v>144</v>
      </c>
      <c r="E7658" s="471">
        <v>16.45934600086003</v>
      </c>
      <c r="F7658" s="467">
        <f>'2019 Actual plus Potential'!E7657</f>
        <v>19</v>
      </c>
    </row>
    <row r="7659" spans="1:6">
      <c r="A7659" s="467">
        <v>11</v>
      </c>
      <c r="B7659" s="467">
        <v>16</v>
      </c>
      <c r="C7659" s="467">
        <v>1</v>
      </c>
      <c r="D7659" s="471">
        <v>144</v>
      </c>
      <c r="E7659" s="471">
        <v>52.425688400344008</v>
      </c>
      <c r="F7659" s="467">
        <f>'2019 Actual plus Potential'!E7658</f>
        <v>6</v>
      </c>
    </row>
    <row r="7660" spans="1:6">
      <c r="A7660" s="467">
        <v>11</v>
      </c>
      <c r="B7660" s="467">
        <v>16</v>
      </c>
      <c r="C7660" s="467">
        <v>2</v>
      </c>
      <c r="D7660" s="471">
        <v>144</v>
      </c>
      <c r="E7660" s="471">
        <v>73.989223016555584</v>
      </c>
      <c r="F7660" s="467">
        <f>'2019 Actual plus Potential'!E7659</f>
        <v>5</v>
      </c>
    </row>
    <row r="7661" spans="1:6">
      <c r="A7661" s="467">
        <v>11</v>
      </c>
      <c r="B7661" s="467">
        <v>16</v>
      </c>
      <c r="C7661" s="467">
        <v>3</v>
      </c>
      <c r="D7661" s="471">
        <v>144</v>
      </c>
      <c r="E7661" s="471">
        <v>92.308762201677055</v>
      </c>
      <c r="F7661" s="467">
        <f>'2019 Actual plus Potential'!E7660</f>
        <v>2</v>
      </c>
    </row>
    <row r="7662" spans="1:6">
      <c r="A7662" s="467">
        <v>11</v>
      </c>
      <c r="B7662" s="467">
        <v>16</v>
      </c>
      <c r="C7662" s="467">
        <v>4</v>
      </c>
      <c r="D7662" s="471">
        <v>144</v>
      </c>
      <c r="E7662" s="471">
        <v>95.699038593850787</v>
      </c>
      <c r="F7662" s="467">
        <f>'2019 Actual plus Potential'!E7661</f>
        <v>3</v>
      </c>
    </row>
    <row r="7663" spans="1:6">
      <c r="A7663" s="467">
        <v>11</v>
      </c>
      <c r="B7663" s="467">
        <v>16</v>
      </c>
      <c r="C7663" s="467">
        <v>5</v>
      </c>
      <c r="D7663" s="471">
        <v>144</v>
      </c>
      <c r="E7663" s="471">
        <v>87.310959739840897</v>
      </c>
      <c r="F7663" s="467">
        <f>'2019 Actual plus Potential'!E7662</f>
        <v>0</v>
      </c>
    </row>
    <row r="7664" spans="1:6">
      <c r="A7664" s="467">
        <v>11</v>
      </c>
      <c r="B7664" s="467">
        <v>16</v>
      </c>
      <c r="C7664" s="467">
        <v>6</v>
      </c>
      <c r="D7664" s="471">
        <v>144</v>
      </c>
      <c r="E7664" s="471">
        <v>99.824631047086655</v>
      </c>
      <c r="F7664" s="467">
        <f>'2019 Actual plus Potential'!E7663</f>
        <v>0</v>
      </c>
    </row>
    <row r="7665" spans="1:6">
      <c r="A7665" s="467">
        <v>11</v>
      </c>
      <c r="B7665" s="467">
        <v>16</v>
      </c>
      <c r="C7665" s="467">
        <v>7</v>
      </c>
      <c r="D7665" s="471">
        <v>144</v>
      </c>
      <c r="E7665" s="471">
        <v>99.767526714685033</v>
      </c>
      <c r="F7665" s="467">
        <f>'2019 Actual plus Potential'!E7664</f>
        <v>1</v>
      </c>
    </row>
    <row r="7666" spans="1:6">
      <c r="A7666" s="467">
        <v>11</v>
      </c>
      <c r="B7666" s="467">
        <v>16</v>
      </c>
      <c r="C7666" s="467">
        <v>8</v>
      </c>
      <c r="D7666" s="471">
        <v>144</v>
      </c>
      <c r="E7666" s="471">
        <v>99.800381262094177</v>
      </c>
      <c r="F7666" s="467">
        <f>'2019 Actual plus Potential'!E7665</f>
        <v>8</v>
      </c>
    </row>
    <row r="7667" spans="1:6">
      <c r="A7667" s="467">
        <v>11</v>
      </c>
      <c r="B7667" s="467">
        <v>16</v>
      </c>
      <c r="C7667" s="467">
        <v>9</v>
      </c>
      <c r="D7667" s="471">
        <v>137.54079789800048</v>
      </c>
      <c r="E7667" s="471">
        <v>99.826195549344234</v>
      </c>
      <c r="F7667" s="467">
        <f>'2019 Actual plus Potential'!E7666</f>
        <v>3</v>
      </c>
    </row>
    <row r="7668" spans="1:6">
      <c r="A7668" s="467">
        <v>11</v>
      </c>
      <c r="B7668" s="467">
        <v>16</v>
      </c>
      <c r="C7668" s="467">
        <v>10</v>
      </c>
      <c r="D7668" s="471">
        <v>101.37524831896795</v>
      </c>
      <c r="E7668" s="471">
        <v>99.835582562889698</v>
      </c>
      <c r="F7668" s="467">
        <f>'2019 Actual plus Potential'!E7667</f>
        <v>2</v>
      </c>
    </row>
    <row r="7669" spans="1:6">
      <c r="A7669" s="467">
        <v>11</v>
      </c>
      <c r="B7669" s="467">
        <v>16</v>
      </c>
      <c r="C7669" s="467">
        <v>11</v>
      </c>
      <c r="D7669" s="471">
        <v>97.695352396232096</v>
      </c>
      <c r="E7669" s="471">
        <v>99.835582562889698</v>
      </c>
      <c r="F7669" s="467">
        <f>'2019 Actual plus Potential'!E7668</f>
        <v>8</v>
      </c>
    </row>
    <row r="7670" spans="1:6">
      <c r="A7670" s="467">
        <v>11</v>
      </c>
      <c r="B7670" s="467">
        <v>16</v>
      </c>
      <c r="C7670" s="467">
        <v>12</v>
      </c>
      <c r="D7670" s="471">
        <v>97.849193825501345</v>
      </c>
      <c r="E7670" s="471">
        <v>99.477311545904115</v>
      </c>
      <c r="F7670" s="467">
        <f>'2019 Actual plus Potential'!E7669</f>
        <v>16</v>
      </c>
    </row>
    <row r="7671" spans="1:6">
      <c r="A7671" s="467">
        <v>11</v>
      </c>
      <c r="B7671" s="467">
        <v>16</v>
      </c>
      <c r="C7671" s="467">
        <v>13</v>
      </c>
      <c r="D7671" s="471">
        <v>71.168538131130205</v>
      </c>
      <c r="E7671" s="471">
        <v>99.536762631692113</v>
      </c>
      <c r="F7671" s="467">
        <f>'2019 Actual plus Potential'!E7670</f>
        <v>12</v>
      </c>
    </row>
    <row r="7672" spans="1:6">
      <c r="A7672" s="467">
        <v>11</v>
      </c>
      <c r="B7672" s="467">
        <v>16</v>
      </c>
      <c r="C7672" s="467">
        <v>14</v>
      </c>
      <c r="D7672" s="471">
        <v>50.051920702830209</v>
      </c>
      <c r="E7672" s="471">
        <v>99.024388142334999</v>
      </c>
      <c r="F7672" s="467">
        <f>'2019 Actual plus Potential'!E7671</f>
        <v>15</v>
      </c>
    </row>
    <row r="7673" spans="1:6">
      <c r="A7673" s="467">
        <v>11</v>
      </c>
      <c r="B7673" s="467">
        <v>16</v>
      </c>
      <c r="C7673" s="467">
        <v>15</v>
      </c>
      <c r="D7673" s="471">
        <v>30.010382151205455</v>
      </c>
      <c r="E7673" s="471">
        <v>99.795687755321438</v>
      </c>
      <c r="F7673" s="467">
        <f>'2019 Actual plus Potential'!E7672</f>
        <v>5</v>
      </c>
    </row>
    <row r="7674" spans="1:6">
      <c r="A7674" s="467">
        <v>11</v>
      </c>
      <c r="B7674" s="467">
        <v>16</v>
      </c>
      <c r="C7674" s="467">
        <v>16</v>
      </c>
      <c r="D7674" s="471">
        <v>25.614139004572827</v>
      </c>
      <c r="E7674" s="471">
        <v>99.796470006450235</v>
      </c>
      <c r="F7674" s="467">
        <f>'2019 Actual plus Potential'!E7673</f>
        <v>0</v>
      </c>
    </row>
    <row r="7675" spans="1:6">
      <c r="A7675" s="467">
        <v>11</v>
      </c>
      <c r="B7675" s="467">
        <v>16</v>
      </c>
      <c r="C7675" s="467">
        <v>17</v>
      </c>
      <c r="D7675" s="471">
        <v>24.90653765357926</v>
      </c>
      <c r="E7675" s="471">
        <v>99.731543162760701</v>
      </c>
      <c r="F7675" s="467">
        <f>'2019 Actual plus Potential'!E7674</f>
        <v>4</v>
      </c>
    </row>
    <row r="7676" spans="1:6">
      <c r="A7676" s="467">
        <v>11</v>
      </c>
      <c r="B7676" s="467">
        <v>16</v>
      </c>
      <c r="C7676" s="467">
        <v>18</v>
      </c>
      <c r="D7676" s="471">
        <v>25.34651580251132</v>
      </c>
      <c r="E7676" s="471">
        <v>99.831671307245756</v>
      </c>
      <c r="F7676" s="467">
        <f>'2019 Actual plus Potential'!E7675</f>
        <v>5</v>
      </c>
    </row>
    <row r="7677" spans="1:6">
      <c r="A7677" s="467">
        <v>11</v>
      </c>
      <c r="B7677" s="467">
        <v>16</v>
      </c>
      <c r="C7677" s="467">
        <v>19</v>
      </c>
      <c r="D7677" s="471">
        <v>45.325608467296334</v>
      </c>
      <c r="E7677" s="471">
        <v>99.728414158245542</v>
      </c>
      <c r="F7677" s="467">
        <f>'2019 Actual plus Potential'!E7676</f>
        <v>21</v>
      </c>
    </row>
    <row r="7678" spans="1:6">
      <c r="A7678" s="467">
        <v>11</v>
      </c>
      <c r="B7678" s="467">
        <v>16</v>
      </c>
      <c r="C7678" s="467">
        <v>20</v>
      </c>
      <c r="D7678" s="471">
        <v>46.139511139074685</v>
      </c>
      <c r="E7678" s="471">
        <v>99.835582562889698</v>
      </c>
      <c r="F7678" s="467">
        <f>'2019 Actual plus Potential'!E7677</f>
        <v>27</v>
      </c>
    </row>
    <row r="7679" spans="1:6">
      <c r="A7679" s="467">
        <v>11</v>
      </c>
      <c r="B7679" s="467">
        <v>16</v>
      </c>
      <c r="C7679" s="467">
        <v>21</v>
      </c>
      <c r="D7679" s="471">
        <v>46.074686197781553</v>
      </c>
      <c r="E7679" s="471">
        <v>99.835582562889698</v>
      </c>
      <c r="F7679" s="467">
        <f>'2019 Actual plus Potential'!E7678</f>
        <v>44</v>
      </c>
    </row>
    <row r="7680" spans="1:6">
      <c r="A7680" s="467">
        <v>11</v>
      </c>
      <c r="B7680" s="467">
        <v>16</v>
      </c>
      <c r="C7680" s="467">
        <v>22</v>
      </c>
      <c r="D7680" s="471">
        <v>28.824287630958402</v>
      </c>
      <c r="E7680" s="471">
        <v>99.835582562889698</v>
      </c>
      <c r="F7680" s="467">
        <f>'2019 Actual plus Potential'!E7679</f>
        <v>52</v>
      </c>
    </row>
    <row r="7681" spans="1:6">
      <c r="A7681" s="467">
        <v>11</v>
      </c>
      <c r="B7681" s="467">
        <v>16</v>
      </c>
      <c r="C7681" s="467">
        <v>23</v>
      </c>
      <c r="D7681" s="471">
        <v>54.995861095257617</v>
      </c>
      <c r="E7681" s="471">
        <v>99.769873468071381</v>
      </c>
      <c r="F7681" s="467">
        <f>'2019 Actual plus Potential'!E7680</f>
        <v>47</v>
      </c>
    </row>
    <row r="7682" spans="1:6">
      <c r="A7682" s="467">
        <v>11</v>
      </c>
      <c r="B7682" s="467">
        <v>16</v>
      </c>
      <c r="C7682" s="467">
        <v>24</v>
      </c>
      <c r="D7682" s="471">
        <v>86.896231474174897</v>
      </c>
      <c r="E7682" s="471">
        <v>62.515945710599873</v>
      </c>
      <c r="F7682" s="467">
        <f>'2019 Actual plus Potential'!E7681</f>
        <v>42</v>
      </c>
    </row>
    <row r="7683" spans="1:6">
      <c r="A7683" s="467">
        <v>11</v>
      </c>
      <c r="B7683" s="467">
        <v>17</v>
      </c>
      <c r="C7683" s="467">
        <v>1</v>
      </c>
      <c r="D7683" s="471">
        <v>62.236005629933942</v>
      </c>
      <c r="E7683" s="471">
        <v>54.68326515803053</v>
      </c>
      <c r="F7683" s="467">
        <f>'2019 Actual plus Potential'!E7682</f>
        <v>44</v>
      </c>
    </row>
    <row r="7684" spans="1:6">
      <c r="A7684" s="467">
        <v>11</v>
      </c>
      <c r="B7684" s="467">
        <v>17</v>
      </c>
      <c r="C7684" s="467">
        <v>2</v>
      </c>
      <c r="D7684" s="471">
        <v>106.75153222053915</v>
      </c>
      <c r="E7684" s="471">
        <v>33.766652225327881</v>
      </c>
      <c r="F7684" s="467">
        <f>'2019 Actual plus Potential'!E7683</f>
        <v>59</v>
      </c>
    </row>
    <row r="7685" spans="1:6">
      <c r="A7685" s="467">
        <v>11</v>
      </c>
      <c r="B7685" s="467">
        <v>17</v>
      </c>
      <c r="C7685" s="467">
        <v>3</v>
      </c>
      <c r="D7685" s="471">
        <v>131.23709684009995</v>
      </c>
      <c r="E7685" s="471">
        <v>40.475237905826702</v>
      </c>
      <c r="F7685" s="467">
        <f>'2019 Actual plus Potential'!E7684</f>
        <v>64</v>
      </c>
    </row>
    <row r="7686" spans="1:6">
      <c r="A7686" s="467">
        <v>11</v>
      </c>
      <c r="B7686" s="467">
        <v>17</v>
      </c>
      <c r="C7686" s="467">
        <v>4</v>
      </c>
      <c r="D7686" s="471">
        <v>118.70654082951735</v>
      </c>
      <c r="E7686" s="471">
        <v>89.940888034831218</v>
      </c>
      <c r="F7686" s="467">
        <f>'2019 Actual plus Potential'!E7685</f>
        <v>52</v>
      </c>
    </row>
    <row r="7687" spans="1:6">
      <c r="A7687" s="467">
        <v>11</v>
      </c>
      <c r="B7687" s="467">
        <v>17</v>
      </c>
      <c r="C7687" s="467">
        <v>5</v>
      </c>
      <c r="D7687" s="471">
        <v>101.31386836070317</v>
      </c>
      <c r="E7687" s="471">
        <v>83.646113201462043</v>
      </c>
      <c r="F7687" s="467">
        <f>'2019 Actual plus Potential'!E7686</f>
        <v>62</v>
      </c>
    </row>
    <row r="7688" spans="1:6">
      <c r="A7688" s="467">
        <v>11</v>
      </c>
      <c r="B7688" s="467">
        <v>17</v>
      </c>
      <c r="C7688" s="467">
        <v>6</v>
      </c>
      <c r="D7688" s="471">
        <v>61.466777784956449</v>
      </c>
      <c r="E7688" s="471">
        <v>86.613191732960644</v>
      </c>
      <c r="F7688" s="467">
        <f>'2019 Actual plus Potential'!E7687</f>
        <v>45</v>
      </c>
    </row>
    <row r="7689" spans="1:6">
      <c r="A7689" s="467">
        <v>11</v>
      </c>
      <c r="B7689" s="467">
        <v>17</v>
      </c>
      <c r="C7689" s="467">
        <v>7</v>
      </c>
      <c r="D7689" s="471">
        <v>30.206341524109206</v>
      </c>
      <c r="E7689" s="471">
        <v>77.737770425714899</v>
      </c>
      <c r="F7689" s="467">
        <f>'2019 Actual plus Potential'!E7688</f>
        <v>59</v>
      </c>
    </row>
    <row r="7690" spans="1:6">
      <c r="A7690" s="467">
        <v>11</v>
      </c>
      <c r="B7690" s="467">
        <v>17</v>
      </c>
      <c r="C7690" s="467">
        <v>8</v>
      </c>
      <c r="D7690" s="471">
        <v>2.768234087707381</v>
      </c>
      <c r="E7690" s="471">
        <v>59.976758546549128</v>
      </c>
      <c r="F7690" s="467">
        <f>'2019 Actual plus Potential'!E7689</f>
        <v>59</v>
      </c>
    </row>
    <row r="7691" spans="1:6">
      <c r="A7691" s="467">
        <v>11</v>
      </c>
      <c r="B7691" s="467">
        <v>17</v>
      </c>
      <c r="C7691" s="467">
        <v>9</v>
      </c>
      <c r="D7691" s="471">
        <v>8.7860762641675701E-3</v>
      </c>
      <c r="E7691" s="471">
        <v>55.327057837024292</v>
      </c>
      <c r="F7691" s="467">
        <f>'2019 Actual plus Potential'!E7690</f>
        <v>23</v>
      </c>
    </row>
    <row r="7692" spans="1:6">
      <c r="A7692" s="467">
        <v>11</v>
      </c>
      <c r="B7692" s="467">
        <v>17</v>
      </c>
      <c r="C7692" s="467">
        <v>10</v>
      </c>
      <c r="D7692" s="471">
        <v>0.32979497035574962</v>
      </c>
      <c r="E7692" s="471">
        <v>53.001425231133084</v>
      </c>
      <c r="F7692" s="467">
        <f>'2019 Actual plus Potential'!E7691</f>
        <v>42</v>
      </c>
    </row>
    <row r="7693" spans="1:6">
      <c r="A7693" s="467">
        <v>11</v>
      </c>
      <c r="B7693" s="467">
        <v>17</v>
      </c>
      <c r="C7693" s="467">
        <v>11</v>
      </c>
      <c r="D7693" s="471">
        <v>0.13061070983868453</v>
      </c>
      <c r="E7693" s="471">
        <v>43.143496506127718</v>
      </c>
      <c r="F7693" s="467">
        <f>'2019 Actual plus Potential'!E7692</f>
        <v>77</v>
      </c>
    </row>
    <row r="7694" spans="1:6">
      <c r="A7694" s="467">
        <v>11</v>
      </c>
      <c r="B7694" s="467">
        <v>17</v>
      </c>
      <c r="C7694" s="467">
        <v>12</v>
      </c>
      <c r="D7694" s="471">
        <v>1.6474692955320074</v>
      </c>
      <c r="E7694" s="471">
        <v>29.695035099978494</v>
      </c>
      <c r="F7694" s="467">
        <f>'2019 Actual plus Potential'!E7693</f>
        <v>89</v>
      </c>
    </row>
    <row r="7695" spans="1:6">
      <c r="A7695" s="467">
        <v>11</v>
      </c>
      <c r="B7695" s="467">
        <v>17</v>
      </c>
      <c r="C7695" s="467">
        <v>13</v>
      </c>
      <c r="D7695" s="471">
        <v>4.3802754433691833</v>
      </c>
      <c r="E7695" s="471">
        <v>29.005089604386153</v>
      </c>
      <c r="F7695" s="467">
        <f>'2019 Actual plus Potential'!E7694</f>
        <v>79</v>
      </c>
    </row>
    <row r="7696" spans="1:6">
      <c r="A7696" s="467">
        <v>11</v>
      </c>
      <c r="B7696" s="467">
        <v>17</v>
      </c>
      <c r="C7696" s="467">
        <v>14</v>
      </c>
      <c r="D7696" s="471">
        <v>10.354197391344261</v>
      </c>
      <c r="E7696" s="471">
        <v>32.359382444635564</v>
      </c>
      <c r="F7696" s="467">
        <f>'2019 Actual plus Potential'!E7695</f>
        <v>72</v>
      </c>
    </row>
    <row r="7697" spans="1:6">
      <c r="A7697" s="467">
        <v>11</v>
      </c>
      <c r="B7697" s="467">
        <v>17</v>
      </c>
      <c r="C7697" s="467">
        <v>15</v>
      </c>
      <c r="D7697" s="471">
        <v>6.0207775142223117</v>
      </c>
      <c r="E7697" s="471">
        <v>34.535605084927973</v>
      </c>
      <c r="F7697" s="467">
        <f>'2019 Actual plus Potential'!E7696</f>
        <v>82</v>
      </c>
    </row>
    <row r="7698" spans="1:6">
      <c r="A7698" s="467">
        <v>11</v>
      </c>
      <c r="B7698" s="467">
        <v>17</v>
      </c>
      <c r="C7698" s="467">
        <v>16</v>
      </c>
      <c r="D7698" s="471">
        <v>4.5578050760656197</v>
      </c>
      <c r="E7698" s="471">
        <v>45.318936895291337</v>
      </c>
      <c r="F7698" s="467">
        <f>'2019 Actual plus Potential'!E7697</f>
        <v>98</v>
      </c>
    </row>
    <row r="7699" spans="1:6">
      <c r="A7699" s="467">
        <v>11</v>
      </c>
      <c r="B7699" s="467">
        <v>17</v>
      </c>
      <c r="C7699" s="467">
        <v>17</v>
      </c>
      <c r="D7699" s="471">
        <v>3.1475024788396193</v>
      </c>
      <c r="E7699" s="471">
        <v>60.307650774027088</v>
      </c>
      <c r="F7699" s="467">
        <f>'2019 Actual plus Potential'!E7698</f>
        <v>102</v>
      </c>
    </row>
    <row r="7700" spans="1:6">
      <c r="A7700" s="467">
        <v>11</v>
      </c>
      <c r="B7700" s="467">
        <v>17</v>
      </c>
      <c r="C7700" s="467">
        <v>18</v>
      </c>
      <c r="D7700" s="471">
        <v>5.3299911788928238</v>
      </c>
      <c r="E7700" s="471">
        <v>69.568721887766074</v>
      </c>
      <c r="F7700" s="467">
        <f>'2019 Actual plus Potential'!E7699</f>
        <v>103</v>
      </c>
    </row>
    <row r="7701" spans="1:6">
      <c r="A7701" s="467">
        <v>11</v>
      </c>
      <c r="B7701" s="467">
        <v>17</v>
      </c>
      <c r="C7701" s="467">
        <v>19</v>
      </c>
      <c r="D7701" s="471">
        <v>38.990052395634173</v>
      </c>
      <c r="E7701" s="471">
        <v>80.928572780047304</v>
      </c>
      <c r="F7701" s="467">
        <f>'2019 Actual plus Potential'!E7700</f>
        <v>84</v>
      </c>
    </row>
    <row r="7702" spans="1:6">
      <c r="A7702" s="467">
        <v>11</v>
      </c>
      <c r="B7702" s="467">
        <v>17</v>
      </c>
      <c r="C7702" s="467">
        <v>20</v>
      </c>
      <c r="D7702" s="471">
        <v>48.856062631897245</v>
      </c>
      <c r="E7702" s="471">
        <v>72.532671414749515</v>
      </c>
      <c r="F7702" s="467">
        <f>'2019 Actual plus Potential'!E7701</f>
        <v>72</v>
      </c>
    </row>
    <row r="7703" spans="1:6">
      <c r="A7703" s="467">
        <v>11</v>
      </c>
      <c r="B7703" s="467">
        <v>17</v>
      </c>
      <c r="C7703" s="467">
        <v>21</v>
      </c>
      <c r="D7703" s="471">
        <v>25.234339419503407</v>
      </c>
      <c r="E7703" s="471">
        <v>93.13873064932271</v>
      </c>
      <c r="F7703" s="467">
        <f>'2019 Actual plus Potential'!E7702</f>
        <v>89</v>
      </c>
    </row>
    <row r="7704" spans="1:6">
      <c r="A7704" s="467">
        <v>11</v>
      </c>
      <c r="B7704" s="467">
        <v>17</v>
      </c>
      <c r="C7704" s="467">
        <v>22</v>
      </c>
      <c r="D7704" s="471">
        <v>34.67515123146395</v>
      </c>
      <c r="E7704" s="471">
        <v>99.712769135669745</v>
      </c>
      <c r="F7704" s="467">
        <f>'2019 Actual plus Potential'!E7703</f>
        <v>76</v>
      </c>
    </row>
    <row r="7705" spans="1:6">
      <c r="A7705" s="467">
        <v>11</v>
      </c>
      <c r="B7705" s="467">
        <v>17</v>
      </c>
      <c r="C7705" s="467">
        <v>23</v>
      </c>
      <c r="D7705" s="471">
        <v>43.331678444453885</v>
      </c>
      <c r="E7705" s="471">
        <v>96.390548591700693</v>
      </c>
      <c r="F7705" s="467">
        <f>'2019 Actual plus Potential'!E7704</f>
        <v>87</v>
      </c>
    </row>
    <row r="7706" spans="1:6">
      <c r="A7706" s="467">
        <v>11</v>
      </c>
      <c r="B7706" s="467">
        <v>17</v>
      </c>
      <c r="C7706" s="467">
        <v>24</v>
      </c>
      <c r="D7706" s="471">
        <v>35.986170887634003</v>
      </c>
      <c r="E7706" s="471">
        <v>99.681479090518167</v>
      </c>
      <c r="F7706" s="467">
        <f>'2019 Actual plus Potential'!E7705</f>
        <v>85</v>
      </c>
    </row>
    <row r="7707" spans="1:6">
      <c r="A7707" s="467">
        <v>11</v>
      </c>
      <c r="B7707" s="467">
        <v>18</v>
      </c>
      <c r="C7707" s="467">
        <v>1</v>
      </c>
      <c r="D7707" s="471">
        <v>55.029530935771</v>
      </c>
      <c r="E7707" s="471">
        <v>99.001702859600087</v>
      </c>
      <c r="F7707" s="467">
        <f>'2019 Actual plus Potential'!E7706</f>
        <v>75</v>
      </c>
    </row>
    <row r="7708" spans="1:6">
      <c r="A7708" s="467">
        <v>11</v>
      </c>
      <c r="B7708" s="467">
        <v>18</v>
      </c>
      <c r="C7708" s="467">
        <v>2</v>
      </c>
      <c r="D7708" s="471">
        <v>55.46340318582812</v>
      </c>
      <c r="E7708" s="471">
        <v>99.216039668888413</v>
      </c>
      <c r="F7708" s="467">
        <f>'2019 Actual plus Potential'!E7707</f>
        <v>60</v>
      </c>
    </row>
    <row r="7709" spans="1:6">
      <c r="A7709" s="467">
        <v>11</v>
      </c>
      <c r="B7709" s="467">
        <v>18</v>
      </c>
      <c r="C7709" s="467">
        <v>3</v>
      </c>
      <c r="D7709" s="471">
        <v>59.777599756133604</v>
      </c>
      <c r="E7709" s="471">
        <v>99.803510266609337</v>
      </c>
      <c r="F7709" s="467">
        <f>'2019 Actual plus Potential'!E7708</f>
        <v>57</v>
      </c>
    </row>
    <row r="7710" spans="1:6">
      <c r="A7710" s="467">
        <v>11</v>
      </c>
      <c r="B7710" s="467">
        <v>18</v>
      </c>
      <c r="C7710" s="467">
        <v>4</v>
      </c>
      <c r="D7710" s="471">
        <v>75.392117593849193</v>
      </c>
      <c r="E7710" s="471">
        <v>96.689368522898306</v>
      </c>
      <c r="F7710" s="467">
        <f>'2019 Actual plus Potential'!E7709</f>
        <v>73</v>
      </c>
    </row>
    <row r="7711" spans="1:6">
      <c r="A7711" s="467">
        <v>11</v>
      </c>
      <c r="B7711" s="467">
        <v>18</v>
      </c>
      <c r="C7711" s="467">
        <v>5</v>
      </c>
      <c r="D7711" s="471">
        <v>83.604770363312497</v>
      </c>
      <c r="E7711" s="471">
        <v>99.650189045366588</v>
      </c>
      <c r="F7711" s="467">
        <f>'2019 Actual plus Potential'!E7710</f>
        <v>56</v>
      </c>
    </row>
    <row r="7712" spans="1:6">
      <c r="A7712" s="467">
        <v>11</v>
      </c>
      <c r="B7712" s="467">
        <v>18</v>
      </c>
      <c r="C7712" s="467">
        <v>6</v>
      </c>
      <c r="D7712" s="471">
        <v>92.1335158991714</v>
      </c>
      <c r="E7712" s="471">
        <v>99.798034508707801</v>
      </c>
      <c r="F7712" s="467">
        <f>'2019 Actual plus Potential'!E7711</f>
        <v>48</v>
      </c>
    </row>
    <row r="7713" spans="1:6">
      <c r="A7713" s="467">
        <v>11</v>
      </c>
      <c r="B7713" s="467">
        <v>18</v>
      </c>
      <c r="C7713" s="467">
        <v>7</v>
      </c>
      <c r="D7713" s="471">
        <v>120.42919366851726</v>
      </c>
      <c r="E7713" s="471">
        <v>99.778478230488048</v>
      </c>
      <c r="F7713" s="467">
        <f>'2019 Actual plus Potential'!E7712</f>
        <v>42</v>
      </c>
    </row>
    <row r="7714" spans="1:6">
      <c r="A7714" s="467">
        <v>11</v>
      </c>
      <c r="B7714" s="467">
        <v>18</v>
      </c>
      <c r="C7714" s="467">
        <v>8</v>
      </c>
      <c r="D7714" s="471">
        <v>136.86045628875908</v>
      </c>
      <c r="E7714" s="471">
        <v>99.835582562889698</v>
      </c>
      <c r="F7714" s="467">
        <f>'2019 Actual plus Potential'!E7713</f>
        <v>25</v>
      </c>
    </row>
    <row r="7715" spans="1:6">
      <c r="A7715" s="467">
        <v>11</v>
      </c>
      <c r="B7715" s="467">
        <v>18</v>
      </c>
      <c r="C7715" s="467">
        <v>9</v>
      </c>
      <c r="D7715" s="471">
        <v>132.92717673141749</v>
      </c>
      <c r="E7715" s="471">
        <v>99.563359170070939</v>
      </c>
      <c r="F7715" s="467">
        <f>'2019 Actual plus Potential'!E7714</f>
        <v>17</v>
      </c>
    </row>
    <row r="7716" spans="1:6">
      <c r="A7716" s="467">
        <v>11</v>
      </c>
      <c r="B7716" s="467">
        <v>18</v>
      </c>
      <c r="C7716" s="467">
        <v>10</v>
      </c>
      <c r="D7716" s="471">
        <v>111.33659401035239</v>
      </c>
      <c r="E7716" s="471">
        <v>99.153459578585256</v>
      </c>
      <c r="F7716" s="467">
        <f>'2019 Actual plus Potential'!E7715</f>
        <v>16</v>
      </c>
    </row>
    <row r="7717" spans="1:6">
      <c r="A7717" s="467">
        <v>11</v>
      </c>
      <c r="B7717" s="467">
        <v>18</v>
      </c>
      <c r="C7717" s="467">
        <v>11</v>
      </c>
      <c r="D7717" s="471">
        <v>123.30369922298713</v>
      </c>
      <c r="E7717" s="471">
        <v>97.962873360567627</v>
      </c>
      <c r="F7717" s="467">
        <f>'2019 Actual plus Potential'!E7716</f>
        <v>23</v>
      </c>
    </row>
    <row r="7718" spans="1:6">
      <c r="A7718" s="467">
        <v>11</v>
      </c>
      <c r="B7718" s="467">
        <v>18</v>
      </c>
      <c r="C7718" s="467">
        <v>12</v>
      </c>
      <c r="D7718" s="471">
        <v>114.06462587363956</v>
      </c>
      <c r="E7718" s="471">
        <v>97.820503655127922</v>
      </c>
      <c r="F7718" s="467">
        <f>'2019 Actual plus Potential'!E7717</f>
        <v>27</v>
      </c>
    </row>
    <row r="7719" spans="1:6">
      <c r="A7719" s="467">
        <v>11</v>
      </c>
      <c r="B7719" s="467">
        <v>18</v>
      </c>
      <c r="C7719" s="467">
        <v>13</v>
      </c>
      <c r="D7719" s="471">
        <v>84.705012690734549</v>
      </c>
      <c r="E7719" s="471">
        <v>99.724502902601586</v>
      </c>
      <c r="F7719" s="467">
        <f>'2019 Actual plus Potential'!E7718</f>
        <v>23</v>
      </c>
    </row>
    <row r="7720" spans="1:6">
      <c r="A7720" s="467">
        <v>11</v>
      </c>
      <c r="B7720" s="467">
        <v>18</v>
      </c>
      <c r="C7720" s="467">
        <v>14</v>
      </c>
      <c r="D7720" s="471">
        <v>63.465433251588642</v>
      </c>
      <c r="E7720" s="471">
        <v>99.835582562889698</v>
      </c>
      <c r="F7720" s="467">
        <f>'2019 Actual plus Potential'!E7719</f>
        <v>23</v>
      </c>
    </row>
    <row r="7721" spans="1:6">
      <c r="A7721" s="467">
        <v>11</v>
      </c>
      <c r="B7721" s="467">
        <v>18</v>
      </c>
      <c r="C7721" s="467">
        <v>15</v>
      </c>
      <c r="D7721" s="471">
        <v>93.770365506950753</v>
      </c>
      <c r="E7721" s="471">
        <v>99.835582562889698</v>
      </c>
      <c r="F7721" s="467">
        <f>'2019 Actual plus Potential'!E7720</f>
        <v>21</v>
      </c>
    </row>
    <row r="7722" spans="1:6">
      <c r="A7722" s="467">
        <v>11</v>
      </c>
      <c r="B7722" s="467">
        <v>18</v>
      </c>
      <c r="C7722" s="467">
        <v>16</v>
      </c>
      <c r="D7722" s="471">
        <v>86.637708310171035</v>
      </c>
      <c r="E7722" s="471">
        <v>99.826977800473031</v>
      </c>
      <c r="F7722" s="467">
        <f>'2019 Actual plus Potential'!E7721</f>
        <v>34</v>
      </c>
    </row>
    <row r="7723" spans="1:6">
      <c r="A7723" s="467">
        <v>11</v>
      </c>
      <c r="B7723" s="467">
        <v>18</v>
      </c>
      <c r="C7723" s="467">
        <v>17</v>
      </c>
      <c r="D7723" s="471">
        <v>123.70318662627267</v>
      </c>
      <c r="E7723" s="471">
        <v>99.835582562889698</v>
      </c>
      <c r="F7723" s="467">
        <f>'2019 Actual plus Potential'!E7722</f>
        <v>28</v>
      </c>
    </row>
    <row r="7724" spans="1:6">
      <c r="A7724" s="467">
        <v>11</v>
      </c>
      <c r="B7724" s="467">
        <v>18</v>
      </c>
      <c r="C7724" s="467">
        <v>18</v>
      </c>
      <c r="D7724" s="471">
        <v>118.68542955612438</v>
      </c>
      <c r="E7724" s="471">
        <v>99.835582562889698</v>
      </c>
      <c r="F7724" s="467">
        <f>'2019 Actual plus Potential'!E7723</f>
        <v>36</v>
      </c>
    </row>
    <row r="7725" spans="1:6">
      <c r="A7725" s="467">
        <v>11</v>
      </c>
      <c r="B7725" s="467">
        <v>18</v>
      </c>
      <c r="C7725" s="467">
        <v>19</v>
      </c>
      <c r="D7725" s="471">
        <v>63.597836643468391</v>
      </c>
      <c r="E7725" s="471">
        <v>99.835582562889698</v>
      </c>
      <c r="F7725" s="467">
        <f>'2019 Actual plus Potential'!E7724</f>
        <v>24</v>
      </c>
    </row>
    <row r="7726" spans="1:6">
      <c r="A7726" s="467">
        <v>11</v>
      </c>
      <c r="B7726" s="467">
        <v>18</v>
      </c>
      <c r="C7726" s="467">
        <v>20</v>
      </c>
      <c r="D7726" s="471">
        <v>103.30867029148476</v>
      </c>
      <c r="E7726" s="471">
        <v>99.810550526768438</v>
      </c>
      <c r="F7726" s="467">
        <f>'2019 Actual plus Potential'!E7725</f>
        <v>40</v>
      </c>
    </row>
    <row r="7727" spans="1:6">
      <c r="A7727" s="467">
        <v>11</v>
      </c>
      <c r="B7727" s="467">
        <v>18</v>
      </c>
      <c r="C7727" s="467">
        <v>21</v>
      </c>
      <c r="D7727" s="471">
        <v>104.20573292694762</v>
      </c>
      <c r="E7727" s="471">
        <v>99.811332777897235</v>
      </c>
      <c r="F7727" s="467">
        <f>'2019 Actual plus Potential'!E7726</f>
        <v>40</v>
      </c>
    </row>
    <row r="7728" spans="1:6">
      <c r="A7728" s="467">
        <v>11</v>
      </c>
      <c r="B7728" s="467">
        <v>18</v>
      </c>
      <c r="C7728" s="467">
        <v>22</v>
      </c>
      <c r="D7728" s="471">
        <v>99.94410148007222</v>
      </c>
      <c r="E7728" s="471">
        <v>99.835582562889698</v>
      </c>
      <c r="F7728" s="467">
        <f>'2019 Actual plus Potential'!E7727</f>
        <v>59</v>
      </c>
    </row>
    <row r="7729" spans="1:6">
      <c r="A7729" s="467">
        <v>11</v>
      </c>
      <c r="B7729" s="467">
        <v>18</v>
      </c>
      <c r="C7729" s="467">
        <v>23</v>
      </c>
      <c r="D7729" s="471">
        <v>100.62748113113882</v>
      </c>
      <c r="E7729" s="471">
        <v>97.201743012255434</v>
      </c>
      <c r="F7729" s="467">
        <f>'2019 Actual plus Potential'!E7728</f>
        <v>32</v>
      </c>
    </row>
    <row r="7730" spans="1:6">
      <c r="A7730" s="467">
        <v>11</v>
      </c>
      <c r="B7730" s="467">
        <v>18</v>
      </c>
      <c r="C7730" s="467">
        <v>24</v>
      </c>
      <c r="D7730" s="471">
        <v>102.92584516179748</v>
      </c>
      <c r="E7730" s="471">
        <v>98.201459954848417</v>
      </c>
      <c r="F7730" s="467">
        <f>'2019 Actual plus Potential'!E7729</f>
        <v>53</v>
      </c>
    </row>
    <row r="7731" spans="1:6">
      <c r="A7731" s="467">
        <v>11</v>
      </c>
      <c r="B7731" s="467">
        <v>19</v>
      </c>
      <c r="C7731" s="467">
        <v>1</v>
      </c>
      <c r="D7731" s="471">
        <v>87.678912231675611</v>
      </c>
      <c r="E7731" s="471">
        <v>99.291135777252208</v>
      </c>
      <c r="F7731" s="467">
        <f>'2019 Actual plus Potential'!E7730</f>
        <v>69</v>
      </c>
    </row>
    <row r="7732" spans="1:6">
      <c r="A7732" s="467">
        <v>11</v>
      </c>
      <c r="B7732" s="467">
        <v>19</v>
      </c>
      <c r="C7732" s="467">
        <v>2</v>
      </c>
      <c r="D7732" s="471">
        <v>68.548434239027202</v>
      </c>
      <c r="E7732" s="471">
        <v>98.94772753171361</v>
      </c>
      <c r="F7732" s="467">
        <f>'2019 Actual plus Potential'!E7731</f>
        <v>83</v>
      </c>
    </row>
    <row r="7733" spans="1:6">
      <c r="A7733" s="467">
        <v>11</v>
      </c>
      <c r="B7733" s="467">
        <v>19</v>
      </c>
      <c r="C7733" s="467">
        <v>3</v>
      </c>
      <c r="D7733" s="471">
        <v>62.528718551663516</v>
      </c>
      <c r="E7733" s="471">
        <v>99.809768275639641</v>
      </c>
      <c r="F7733" s="467">
        <f>'2019 Actual plus Potential'!E7732</f>
        <v>96</v>
      </c>
    </row>
    <row r="7734" spans="1:6">
      <c r="A7734" s="467">
        <v>11</v>
      </c>
      <c r="B7734" s="467">
        <v>19</v>
      </c>
      <c r="C7734" s="467">
        <v>4</v>
      </c>
      <c r="D7734" s="471">
        <v>32.911046047017216</v>
      </c>
      <c r="E7734" s="471">
        <v>98.545650451515797</v>
      </c>
      <c r="F7734" s="467">
        <f>'2019 Actual plus Potential'!E7733</f>
        <v>89</v>
      </c>
    </row>
    <row r="7735" spans="1:6">
      <c r="A7735" s="467">
        <v>11</v>
      </c>
      <c r="B7735" s="467">
        <v>19</v>
      </c>
      <c r="C7735" s="467">
        <v>5</v>
      </c>
      <c r="D7735" s="471">
        <v>39.710611204014647</v>
      </c>
      <c r="E7735" s="471">
        <v>95.765529939797901</v>
      </c>
      <c r="F7735" s="467">
        <f>'2019 Actual plus Potential'!E7734</f>
        <v>101</v>
      </c>
    </row>
    <row r="7736" spans="1:6">
      <c r="A7736" s="467">
        <v>11</v>
      </c>
      <c r="B7736" s="467">
        <v>19</v>
      </c>
      <c r="C7736" s="467">
        <v>6</v>
      </c>
      <c r="D7736" s="471">
        <v>29.796842204816734</v>
      </c>
      <c r="E7736" s="471">
        <v>88.632181896366362</v>
      </c>
      <c r="F7736" s="467">
        <f>'2019 Actual plus Potential'!E7735</f>
        <v>86</v>
      </c>
    </row>
    <row r="7737" spans="1:6">
      <c r="A7737" s="467">
        <v>11</v>
      </c>
      <c r="B7737" s="467">
        <v>19</v>
      </c>
      <c r="C7737" s="467">
        <v>7</v>
      </c>
      <c r="D7737" s="471">
        <v>7.7720950520376864</v>
      </c>
      <c r="E7737" s="471">
        <v>51.496374059342067</v>
      </c>
      <c r="F7737" s="467">
        <f>'2019 Actual plus Potential'!E7736</f>
        <v>77</v>
      </c>
    </row>
    <row r="7738" spans="1:6">
      <c r="A7738" s="467">
        <v>11</v>
      </c>
      <c r="B7738" s="467">
        <v>19</v>
      </c>
      <c r="C7738" s="467">
        <v>8</v>
      </c>
      <c r="D7738" s="471">
        <v>32.673814646254066</v>
      </c>
      <c r="E7738" s="471">
        <v>16.176953343367018</v>
      </c>
      <c r="F7738" s="467">
        <f>'2019 Actual plus Potential'!E7737</f>
        <v>91</v>
      </c>
    </row>
    <row r="7739" spans="1:6">
      <c r="A7739" s="467">
        <v>11</v>
      </c>
      <c r="B7739" s="467">
        <v>19</v>
      </c>
      <c r="C7739" s="467">
        <v>9</v>
      </c>
      <c r="D7739" s="471">
        <v>86.883792719354744</v>
      </c>
      <c r="E7739" s="471">
        <v>4.4283236400774033</v>
      </c>
      <c r="F7739" s="467">
        <f>'2019 Actual plus Potential'!E7738</f>
        <v>73</v>
      </c>
    </row>
    <row r="7740" spans="1:6">
      <c r="A7740" s="467">
        <v>11</v>
      </c>
      <c r="B7740" s="467">
        <v>19</v>
      </c>
      <c r="C7740" s="467">
        <v>10</v>
      </c>
      <c r="D7740" s="471">
        <v>69.242908413962027</v>
      </c>
      <c r="E7740" s="471">
        <v>0.77599311975919161</v>
      </c>
      <c r="F7740" s="467">
        <f>'2019 Actual plus Potential'!E7739</f>
        <v>71</v>
      </c>
    </row>
    <row r="7741" spans="1:6">
      <c r="A7741" s="467">
        <v>11</v>
      </c>
      <c r="B7741" s="467">
        <v>19</v>
      </c>
      <c r="C7741" s="467">
        <v>11</v>
      </c>
      <c r="D7741" s="471">
        <v>29.644690517656507</v>
      </c>
      <c r="E7741" s="471">
        <v>2.2082949365727798</v>
      </c>
      <c r="F7741" s="467">
        <f>'2019 Actual plus Potential'!E7740</f>
        <v>66</v>
      </c>
    </row>
    <row r="7742" spans="1:6">
      <c r="A7742" s="467">
        <v>11</v>
      </c>
      <c r="B7742" s="467">
        <v>19</v>
      </c>
      <c r="C7742" s="467">
        <v>12</v>
      </c>
      <c r="D7742" s="471">
        <v>11.190245375233115</v>
      </c>
      <c r="E7742" s="471">
        <v>8.3560065577295202</v>
      </c>
      <c r="F7742" s="467">
        <f>'2019 Actual plus Potential'!E7741</f>
        <v>76</v>
      </c>
    </row>
    <row r="7743" spans="1:6">
      <c r="A7743" s="467">
        <v>11</v>
      </c>
      <c r="B7743" s="467">
        <v>19</v>
      </c>
      <c r="C7743" s="467">
        <v>13</v>
      </c>
      <c r="D7743" s="471">
        <v>6.5465887467753863</v>
      </c>
      <c r="E7743" s="471">
        <v>9.7593650827778973</v>
      </c>
      <c r="F7743" s="467">
        <f>'2019 Actual plus Potential'!E7742</f>
        <v>64</v>
      </c>
    </row>
    <row r="7744" spans="1:6">
      <c r="A7744" s="467">
        <v>11</v>
      </c>
      <c r="B7744" s="467">
        <v>19</v>
      </c>
      <c r="C7744" s="467">
        <v>14</v>
      </c>
      <c r="D7744" s="471">
        <v>7.078675248862182</v>
      </c>
      <c r="E7744" s="471">
        <v>5.6306436250268765</v>
      </c>
      <c r="F7744" s="467">
        <f>'2019 Actual plus Potential'!E7743</f>
        <v>54</v>
      </c>
    </row>
    <row r="7745" spans="1:6">
      <c r="A7745" s="467">
        <v>11</v>
      </c>
      <c r="B7745" s="467">
        <v>19</v>
      </c>
      <c r="C7745" s="467">
        <v>15</v>
      </c>
      <c r="D7745" s="471">
        <v>10.460119399409175</v>
      </c>
      <c r="E7745" s="471">
        <v>11.467801548054181</v>
      </c>
      <c r="F7745" s="467">
        <f>'2019 Actual plus Potential'!E7744</f>
        <v>68</v>
      </c>
    </row>
    <row r="7746" spans="1:6">
      <c r="A7746" s="467">
        <v>11</v>
      </c>
      <c r="B7746" s="467">
        <v>19</v>
      </c>
      <c r="C7746" s="467">
        <v>16</v>
      </c>
      <c r="D7746" s="471">
        <v>19.01818523203028</v>
      </c>
      <c r="E7746" s="471">
        <v>8.6477862287680072</v>
      </c>
      <c r="F7746" s="467">
        <f>'2019 Actual plus Potential'!E7745</f>
        <v>55</v>
      </c>
    </row>
    <row r="7747" spans="1:6">
      <c r="A7747" s="467">
        <v>11</v>
      </c>
      <c r="B7747" s="467">
        <v>19</v>
      </c>
      <c r="C7747" s="467">
        <v>17</v>
      </c>
      <c r="D7747" s="471">
        <v>15.921334689425827</v>
      </c>
      <c r="E7747" s="471">
        <v>11.491269081917867</v>
      </c>
      <c r="F7747" s="467">
        <f>'2019 Actual plus Potential'!E7746</f>
        <v>22</v>
      </c>
    </row>
    <row r="7748" spans="1:6">
      <c r="A7748" s="467">
        <v>11</v>
      </c>
      <c r="B7748" s="467">
        <v>19</v>
      </c>
      <c r="C7748" s="467">
        <v>18</v>
      </c>
      <c r="D7748" s="471">
        <v>15.482195538634748</v>
      </c>
      <c r="E7748" s="471">
        <v>10.94916904966674</v>
      </c>
      <c r="F7748" s="467">
        <f>'2019 Actual plus Potential'!E7747</f>
        <v>6</v>
      </c>
    </row>
    <row r="7749" spans="1:6">
      <c r="A7749" s="467">
        <v>11</v>
      </c>
      <c r="B7749" s="467">
        <v>19</v>
      </c>
      <c r="C7749" s="467">
        <v>19</v>
      </c>
      <c r="D7749" s="471">
        <v>9.7782605940015639</v>
      </c>
      <c r="E7749" s="471">
        <v>9.784397118899161</v>
      </c>
      <c r="F7749" s="467">
        <f>'2019 Actual plus Potential'!E7748</f>
        <v>2</v>
      </c>
    </row>
    <row r="7750" spans="1:6">
      <c r="A7750" s="467">
        <v>11</v>
      </c>
      <c r="B7750" s="467">
        <v>19</v>
      </c>
      <c r="C7750" s="467">
        <v>20</v>
      </c>
      <c r="D7750" s="471">
        <v>16.532377542157931</v>
      </c>
      <c r="E7750" s="471">
        <v>4.7334015803053102</v>
      </c>
      <c r="F7750" s="467">
        <f>'2019 Actual plus Potential'!E7749</f>
        <v>3</v>
      </c>
    </row>
    <row r="7751" spans="1:6">
      <c r="A7751" s="467">
        <v>11</v>
      </c>
      <c r="B7751" s="467">
        <v>19</v>
      </c>
      <c r="C7751" s="467">
        <v>21</v>
      </c>
      <c r="D7751" s="471">
        <v>35.860193043361626</v>
      </c>
      <c r="E7751" s="471">
        <v>0.86673425069877441</v>
      </c>
      <c r="F7751" s="467">
        <f>'2019 Actual plus Potential'!E7750</f>
        <v>10</v>
      </c>
    </row>
    <row r="7752" spans="1:6">
      <c r="A7752" s="467">
        <v>11</v>
      </c>
      <c r="B7752" s="467">
        <v>19</v>
      </c>
      <c r="C7752" s="467">
        <v>22</v>
      </c>
      <c r="D7752" s="471">
        <v>25.887185144999727</v>
      </c>
      <c r="E7752" s="471">
        <v>0.12046667383358418</v>
      </c>
      <c r="F7752" s="467">
        <f>'2019 Actual plus Potential'!E7751</f>
        <v>9</v>
      </c>
    </row>
    <row r="7753" spans="1:6">
      <c r="A7753" s="467">
        <v>11</v>
      </c>
      <c r="B7753" s="467">
        <v>19</v>
      </c>
      <c r="C7753" s="467">
        <v>23</v>
      </c>
      <c r="D7753" s="471">
        <v>36.454453663144733</v>
      </c>
      <c r="E7753" s="471">
        <v>0.6234541496452376</v>
      </c>
      <c r="F7753" s="467">
        <f>'2019 Actual plus Potential'!E7752</f>
        <v>12</v>
      </c>
    </row>
    <row r="7754" spans="1:6">
      <c r="A7754" s="467">
        <v>11</v>
      </c>
      <c r="B7754" s="467">
        <v>19</v>
      </c>
      <c r="C7754" s="467">
        <v>24</v>
      </c>
      <c r="D7754" s="471">
        <v>41.766008502750537</v>
      </c>
      <c r="E7754" s="471">
        <v>2.0275949258224037</v>
      </c>
      <c r="F7754" s="467">
        <f>'2019 Actual plus Potential'!E7753</f>
        <v>27</v>
      </c>
    </row>
    <row r="7755" spans="1:6">
      <c r="A7755" s="467">
        <v>11</v>
      </c>
      <c r="B7755" s="467">
        <v>20</v>
      </c>
      <c r="C7755" s="467">
        <v>1</v>
      </c>
      <c r="D7755" s="471">
        <v>56.940008657834817</v>
      </c>
      <c r="E7755" s="471">
        <v>0.38408530423564824</v>
      </c>
      <c r="F7755" s="467">
        <f>'2019 Actual plus Potential'!E7754</f>
        <v>40</v>
      </c>
    </row>
    <row r="7756" spans="1:6">
      <c r="A7756" s="467">
        <v>11</v>
      </c>
      <c r="B7756" s="467">
        <v>20</v>
      </c>
      <c r="C7756" s="467">
        <v>2</v>
      </c>
      <c r="D7756" s="471">
        <v>53.028899753383563</v>
      </c>
      <c r="E7756" s="471">
        <v>2.4985101053536876</v>
      </c>
      <c r="F7756" s="467">
        <f>'2019 Actual plus Potential'!E7755</f>
        <v>40</v>
      </c>
    </row>
    <row r="7757" spans="1:6">
      <c r="A7757" s="467">
        <v>11</v>
      </c>
      <c r="B7757" s="467">
        <v>20</v>
      </c>
      <c r="C7757" s="467">
        <v>3</v>
      </c>
      <c r="D7757" s="471">
        <v>44.651067358896618</v>
      </c>
      <c r="E7757" s="471">
        <v>46.020616157815518</v>
      </c>
      <c r="F7757" s="467">
        <f>'2019 Actual plus Potential'!E7756</f>
        <v>43</v>
      </c>
    </row>
    <row r="7758" spans="1:6">
      <c r="A7758" s="467">
        <v>11</v>
      </c>
      <c r="B7758" s="467">
        <v>20</v>
      </c>
      <c r="C7758" s="467">
        <v>4</v>
      </c>
      <c r="D7758" s="471">
        <v>62.412305368223798</v>
      </c>
      <c r="E7758" s="471">
        <v>39.427803644377555</v>
      </c>
      <c r="F7758" s="467">
        <f>'2019 Actual plus Potential'!E7757</f>
        <v>63</v>
      </c>
    </row>
    <row r="7759" spans="1:6">
      <c r="A7759" s="467">
        <v>11</v>
      </c>
      <c r="B7759" s="467">
        <v>20</v>
      </c>
      <c r="C7759" s="467">
        <v>5</v>
      </c>
      <c r="D7759" s="471">
        <v>56.904952955945248</v>
      </c>
      <c r="E7759" s="471">
        <v>54.714555203182115</v>
      </c>
      <c r="F7759" s="467">
        <f>'2019 Actual plus Potential'!E7758</f>
        <v>67</v>
      </c>
    </row>
    <row r="7760" spans="1:6">
      <c r="A7760" s="467">
        <v>11</v>
      </c>
      <c r="B7760" s="467">
        <v>20</v>
      </c>
      <c r="C7760" s="467">
        <v>6</v>
      </c>
      <c r="D7760" s="471">
        <v>57.538574201949729</v>
      </c>
      <c r="E7760" s="471">
        <v>67.858720920232216</v>
      </c>
      <c r="F7760" s="467">
        <f>'2019 Actual plus Potential'!E7759</f>
        <v>91</v>
      </c>
    </row>
    <row r="7761" spans="1:6">
      <c r="A7761" s="467">
        <v>11</v>
      </c>
      <c r="B7761" s="467">
        <v>20</v>
      </c>
      <c r="C7761" s="467">
        <v>7</v>
      </c>
      <c r="D7761" s="471">
        <v>74.203392744541105</v>
      </c>
      <c r="E7761" s="471">
        <v>84.774901580305325</v>
      </c>
      <c r="F7761" s="467">
        <f>'2019 Actual plus Potential'!E7760</f>
        <v>96</v>
      </c>
    </row>
    <row r="7762" spans="1:6">
      <c r="A7762" s="467">
        <v>11</v>
      </c>
      <c r="B7762" s="467">
        <v>20</v>
      </c>
      <c r="C7762" s="467">
        <v>8</v>
      </c>
      <c r="D7762" s="471">
        <v>77.209644295463292</v>
      </c>
      <c r="E7762" s="471">
        <v>64.547451892066221</v>
      </c>
      <c r="F7762" s="467">
        <f>'2019 Actual plus Potential'!E7761</f>
        <v>94</v>
      </c>
    </row>
    <row r="7763" spans="1:6">
      <c r="A7763" s="467">
        <v>11</v>
      </c>
      <c r="B7763" s="467">
        <v>20</v>
      </c>
      <c r="C7763" s="467">
        <v>9</v>
      </c>
      <c r="D7763" s="471">
        <v>60.377676487629898</v>
      </c>
      <c r="E7763" s="471">
        <v>31.681170715975057</v>
      </c>
      <c r="F7763" s="467">
        <f>'2019 Actual plus Potential'!E7762</f>
        <v>96</v>
      </c>
    </row>
    <row r="7764" spans="1:6">
      <c r="A7764" s="467">
        <v>11</v>
      </c>
      <c r="B7764" s="467">
        <v>20</v>
      </c>
      <c r="C7764" s="467">
        <v>10</v>
      </c>
      <c r="D7764" s="471">
        <v>32.890132722224365</v>
      </c>
      <c r="E7764" s="471">
        <v>8.2222416147065154</v>
      </c>
      <c r="F7764" s="467">
        <f>'2019 Actual plus Potential'!E7763</f>
        <v>100</v>
      </c>
    </row>
    <row r="7765" spans="1:6">
      <c r="A7765" s="467">
        <v>11</v>
      </c>
      <c r="B7765" s="467">
        <v>20</v>
      </c>
      <c r="C7765" s="467">
        <v>11</v>
      </c>
      <c r="D7765" s="471">
        <v>10.565689445485145</v>
      </c>
      <c r="E7765" s="471">
        <v>4.6450072027520966</v>
      </c>
      <c r="F7765" s="467">
        <f>'2019 Actual plus Potential'!E7764</f>
        <v>96</v>
      </c>
    </row>
    <row r="7766" spans="1:6">
      <c r="A7766" s="467">
        <v>11</v>
      </c>
      <c r="B7766" s="467">
        <v>20</v>
      </c>
      <c r="C7766" s="467">
        <v>12</v>
      </c>
      <c r="D7766" s="471">
        <v>4.9508711198209907</v>
      </c>
      <c r="E7766" s="471">
        <v>25.780650451515797</v>
      </c>
      <c r="F7766" s="467">
        <f>'2019 Actual plus Potential'!E7765</f>
        <v>85</v>
      </c>
    </row>
    <row r="7767" spans="1:6">
      <c r="A7767" s="467">
        <v>11</v>
      </c>
      <c r="B7767" s="467">
        <v>20</v>
      </c>
      <c r="C7767" s="467">
        <v>13</v>
      </c>
      <c r="D7767" s="471">
        <v>22.065127546685623</v>
      </c>
      <c r="E7767" s="471">
        <v>35.517330251558803</v>
      </c>
      <c r="F7767" s="467">
        <f>'2019 Actual plus Potential'!E7766</f>
        <v>74</v>
      </c>
    </row>
    <row r="7768" spans="1:6">
      <c r="A7768" s="467">
        <v>11</v>
      </c>
      <c r="B7768" s="467">
        <v>20</v>
      </c>
      <c r="C7768" s="467">
        <v>14</v>
      </c>
      <c r="D7768" s="471">
        <v>20.760210636719453</v>
      </c>
      <c r="E7768" s="471">
        <v>34.318139271124487</v>
      </c>
      <c r="F7768" s="467">
        <f>'2019 Actual plus Potential'!E7767</f>
        <v>75</v>
      </c>
    </row>
    <row r="7769" spans="1:6">
      <c r="A7769" s="467">
        <v>11</v>
      </c>
      <c r="B7769" s="467">
        <v>20</v>
      </c>
      <c r="C7769" s="467">
        <v>15</v>
      </c>
      <c r="D7769" s="471">
        <v>34.440788899992931</v>
      </c>
      <c r="E7769" s="471">
        <v>50.840847613416472</v>
      </c>
      <c r="F7769" s="467">
        <f>'2019 Actual plus Potential'!E7768</f>
        <v>66</v>
      </c>
    </row>
    <row r="7770" spans="1:6">
      <c r="A7770" s="467">
        <v>11</v>
      </c>
      <c r="B7770" s="467">
        <v>20</v>
      </c>
      <c r="C7770" s="467">
        <v>16</v>
      </c>
      <c r="D7770" s="471">
        <v>47.25809874220522</v>
      </c>
      <c r="E7770" s="471">
        <v>30.386545097828424</v>
      </c>
      <c r="F7770" s="467">
        <f>'2019 Actual plus Potential'!E7769</f>
        <v>81</v>
      </c>
    </row>
    <row r="7771" spans="1:6">
      <c r="A7771" s="467">
        <v>11</v>
      </c>
      <c r="B7771" s="467">
        <v>20</v>
      </c>
      <c r="C7771" s="467">
        <v>17</v>
      </c>
      <c r="D7771" s="471">
        <v>42.924019536360838</v>
      </c>
      <c r="E7771" s="471">
        <v>32.977360836379276</v>
      </c>
      <c r="F7771" s="467">
        <f>'2019 Actual plus Potential'!E7770</f>
        <v>52</v>
      </c>
    </row>
    <row r="7772" spans="1:6">
      <c r="A7772" s="467">
        <v>11</v>
      </c>
      <c r="B7772" s="467">
        <v>20</v>
      </c>
      <c r="C7772" s="467">
        <v>18</v>
      </c>
      <c r="D7772" s="471">
        <v>47.359432252766382</v>
      </c>
      <c r="E7772" s="471">
        <v>59.889928671253493</v>
      </c>
      <c r="F7772" s="467">
        <f>'2019 Actual plus Potential'!E7771</f>
        <v>54</v>
      </c>
    </row>
    <row r="7773" spans="1:6">
      <c r="A7773" s="467">
        <v>11</v>
      </c>
      <c r="B7773" s="467">
        <v>20</v>
      </c>
      <c r="C7773" s="467">
        <v>19</v>
      </c>
      <c r="D7773" s="471">
        <v>96.626417790629674</v>
      </c>
      <c r="E7773" s="471">
        <v>92.527792517738121</v>
      </c>
      <c r="F7773" s="467">
        <f>'2019 Actual plus Potential'!E7772</f>
        <v>74</v>
      </c>
    </row>
    <row r="7774" spans="1:6">
      <c r="A7774" s="467">
        <v>11</v>
      </c>
      <c r="B7774" s="467">
        <v>20</v>
      </c>
      <c r="C7774" s="467">
        <v>20</v>
      </c>
      <c r="D7774" s="471">
        <v>96.180473071127054</v>
      </c>
      <c r="E7774" s="471">
        <v>84.400203289615149</v>
      </c>
      <c r="F7774" s="467">
        <f>'2019 Actual plus Potential'!E7773</f>
        <v>66</v>
      </c>
    </row>
    <row r="7775" spans="1:6">
      <c r="A7775" s="467">
        <v>11</v>
      </c>
      <c r="B7775" s="467">
        <v>20</v>
      </c>
      <c r="C7775" s="467">
        <v>21</v>
      </c>
      <c r="D7775" s="471">
        <v>111.86649952376102</v>
      </c>
      <c r="E7775" s="471">
        <v>94.985625564394752</v>
      </c>
      <c r="F7775" s="467">
        <f>'2019 Actual plus Potential'!E7774</f>
        <v>66</v>
      </c>
    </row>
    <row r="7776" spans="1:6">
      <c r="A7776" s="467">
        <v>11</v>
      </c>
      <c r="B7776" s="467">
        <v>20</v>
      </c>
      <c r="C7776" s="467">
        <v>22</v>
      </c>
      <c r="D7776" s="471">
        <v>64.483768619723605</v>
      </c>
      <c r="E7776" s="471">
        <v>98.528440926682435</v>
      </c>
      <c r="F7776" s="467">
        <f>'2019 Actual plus Potential'!E7775</f>
        <v>66</v>
      </c>
    </row>
    <row r="7777" spans="1:6">
      <c r="A7777" s="467">
        <v>11</v>
      </c>
      <c r="B7777" s="467">
        <v>20</v>
      </c>
      <c r="C7777" s="467">
        <v>23</v>
      </c>
      <c r="D7777" s="471">
        <v>88.98107285260032</v>
      </c>
      <c r="E7777" s="471">
        <v>90.419625725650391</v>
      </c>
      <c r="F7777" s="467">
        <f>'2019 Actual plus Potential'!E7776</f>
        <v>57</v>
      </c>
    </row>
    <row r="7778" spans="1:6">
      <c r="A7778" s="467">
        <v>11</v>
      </c>
      <c r="B7778" s="467">
        <v>20</v>
      </c>
      <c r="C7778" s="467">
        <v>24</v>
      </c>
      <c r="D7778" s="471">
        <v>134.89212634259121</v>
      </c>
      <c r="E7778" s="471">
        <v>96.190292302730597</v>
      </c>
      <c r="F7778" s="467">
        <f>'2019 Actual plus Potential'!E7777</f>
        <v>61</v>
      </c>
    </row>
    <row r="7779" spans="1:6">
      <c r="A7779" s="467">
        <v>11</v>
      </c>
      <c r="B7779" s="467">
        <v>21</v>
      </c>
      <c r="C7779" s="467">
        <v>1</v>
      </c>
      <c r="D7779" s="471">
        <v>116.57981535192084</v>
      </c>
      <c r="E7779" s="471">
        <v>98.538610191356696</v>
      </c>
      <c r="F7779" s="467">
        <f>'2019 Actual plus Potential'!E7778</f>
        <v>55</v>
      </c>
    </row>
    <row r="7780" spans="1:6">
      <c r="A7780" s="467">
        <v>11</v>
      </c>
      <c r="B7780" s="467">
        <v>21</v>
      </c>
      <c r="C7780" s="467">
        <v>2</v>
      </c>
      <c r="D7780" s="471">
        <v>103.53132589296877</v>
      </c>
      <c r="E7780" s="471">
        <v>97.064066813588482</v>
      </c>
      <c r="F7780" s="467">
        <f>'2019 Actual plus Potential'!E7779</f>
        <v>45</v>
      </c>
    </row>
    <row r="7781" spans="1:6">
      <c r="A7781" s="467">
        <v>11</v>
      </c>
      <c r="B7781" s="467">
        <v>21</v>
      </c>
      <c r="C7781" s="467">
        <v>3</v>
      </c>
      <c r="D7781" s="471">
        <v>84.699720351960906</v>
      </c>
      <c r="E7781" s="471">
        <v>99.067411954418404</v>
      </c>
      <c r="F7781" s="467">
        <f>'2019 Actual plus Potential'!E7780</f>
        <v>39</v>
      </c>
    </row>
    <row r="7782" spans="1:6">
      <c r="A7782" s="467">
        <v>11</v>
      </c>
      <c r="B7782" s="467">
        <v>21</v>
      </c>
      <c r="C7782" s="467">
        <v>4</v>
      </c>
      <c r="D7782" s="471">
        <v>90.13875545723873</v>
      </c>
      <c r="E7782" s="471">
        <v>99.320079069017424</v>
      </c>
      <c r="F7782" s="467">
        <f>'2019 Actual plus Potential'!E7781</f>
        <v>40</v>
      </c>
    </row>
    <row r="7783" spans="1:6">
      <c r="A7783" s="467">
        <v>11</v>
      </c>
      <c r="B7783" s="467">
        <v>21</v>
      </c>
      <c r="C7783" s="467">
        <v>5</v>
      </c>
      <c r="D7783" s="471">
        <v>64.172311639808868</v>
      </c>
      <c r="E7783" s="471">
        <v>99.312256557729512</v>
      </c>
      <c r="F7783" s="467">
        <f>'2019 Actual plus Potential'!E7782</f>
        <v>46</v>
      </c>
    </row>
    <row r="7784" spans="1:6">
      <c r="A7784" s="467">
        <v>11</v>
      </c>
      <c r="B7784" s="467">
        <v>21</v>
      </c>
      <c r="C7784" s="467">
        <v>6</v>
      </c>
      <c r="D7784" s="471">
        <v>41.659648572919693</v>
      </c>
      <c r="E7784" s="471">
        <v>96.23096936142764</v>
      </c>
      <c r="F7784" s="467">
        <f>'2019 Actual plus Potential'!E7783</f>
        <v>29</v>
      </c>
    </row>
    <row r="7785" spans="1:6">
      <c r="A7785" s="467">
        <v>11</v>
      </c>
      <c r="B7785" s="467">
        <v>21</v>
      </c>
      <c r="C7785" s="467">
        <v>7</v>
      </c>
      <c r="D7785" s="471">
        <v>75.330391864704794</v>
      </c>
      <c r="E7785" s="471">
        <v>84.420541818963642</v>
      </c>
      <c r="F7785" s="467">
        <f>'2019 Actual plus Potential'!E7784</f>
        <v>21</v>
      </c>
    </row>
    <row r="7786" spans="1:6">
      <c r="A7786" s="467">
        <v>11</v>
      </c>
      <c r="B7786" s="467">
        <v>21</v>
      </c>
      <c r="C7786" s="467">
        <v>8</v>
      </c>
      <c r="D7786" s="471">
        <v>106.10467759207566</v>
      </c>
      <c r="E7786" s="471">
        <v>78.73357611266394</v>
      </c>
      <c r="F7786" s="467">
        <f>'2019 Actual plus Potential'!E7785</f>
        <v>13</v>
      </c>
    </row>
    <row r="7787" spans="1:6">
      <c r="A7787" s="467">
        <v>11</v>
      </c>
      <c r="B7787" s="467">
        <v>21</v>
      </c>
      <c r="C7787" s="467">
        <v>9</v>
      </c>
      <c r="D7787" s="471">
        <v>54.8909419590019</v>
      </c>
      <c r="E7787" s="471">
        <v>86.915140668673388</v>
      </c>
      <c r="F7787" s="467">
        <f>'2019 Actual plus Potential'!E7786</f>
        <v>10</v>
      </c>
    </row>
    <row r="7788" spans="1:6">
      <c r="A7788" s="467">
        <v>11</v>
      </c>
      <c r="B7788" s="467">
        <v>21</v>
      </c>
      <c r="C7788" s="467">
        <v>10</v>
      </c>
      <c r="D7788" s="471">
        <v>28.147568259107114</v>
      </c>
      <c r="E7788" s="471">
        <v>88.135452429585044</v>
      </c>
      <c r="F7788" s="467">
        <f>'2019 Actual plus Potential'!E7787</f>
        <v>0</v>
      </c>
    </row>
    <row r="7789" spans="1:6">
      <c r="A7789" s="467">
        <v>11</v>
      </c>
      <c r="B7789" s="467">
        <v>21</v>
      </c>
      <c r="C7789" s="467">
        <v>11</v>
      </c>
      <c r="D7789" s="471">
        <v>13.271031324893626</v>
      </c>
      <c r="E7789" s="471">
        <v>78.067880402064077</v>
      </c>
      <c r="F7789" s="467">
        <f>'2019 Actual plus Potential'!E7788</f>
        <v>0</v>
      </c>
    </row>
    <row r="7790" spans="1:6">
      <c r="A7790" s="467">
        <v>11</v>
      </c>
      <c r="B7790" s="467">
        <v>21</v>
      </c>
      <c r="C7790" s="467">
        <v>12</v>
      </c>
      <c r="D7790" s="471">
        <v>35.596245470642771</v>
      </c>
      <c r="E7790" s="471">
        <v>83.391881584605457</v>
      </c>
      <c r="F7790" s="467">
        <f>'2019 Actual plus Potential'!E7789</f>
        <v>0</v>
      </c>
    </row>
    <row r="7791" spans="1:6">
      <c r="A7791" s="467">
        <v>11</v>
      </c>
      <c r="B7791" s="467">
        <v>21</v>
      </c>
      <c r="C7791" s="467">
        <v>13</v>
      </c>
      <c r="D7791" s="471">
        <v>29.734949929377734</v>
      </c>
      <c r="E7791" s="471">
        <v>90.744259944098047</v>
      </c>
      <c r="F7791" s="467">
        <f>'2019 Actual plus Potential'!E7790</f>
        <v>0</v>
      </c>
    </row>
    <row r="7792" spans="1:6">
      <c r="A7792" s="467">
        <v>11</v>
      </c>
      <c r="B7792" s="467">
        <v>21</v>
      </c>
      <c r="C7792" s="467">
        <v>14</v>
      </c>
      <c r="D7792" s="471">
        <v>28.548652837938697</v>
      </c>
      <c r="E7792" s="471">
        <v>87.780310417114592</v>
      </c>
      <c r="F7792" s="467">
        <f>'2019 Actual plus Potential'!E7791</f>
        <v>0</v>
      </c>
    </row>
    <row r="7793" spans="1:6">
      <c r="A7793" s="467">
        <v>11</v>
      </c>
      <c r="B7793" s="467">
        <v>21</v>
      </c>
      <c r="C7793" s="467">
        <v>15</v>
      </c>
      <c r="D7793" s="471">
        <v>38.359392928025592</v>
      </c>
      <c r="E7793" s="471">
        <v>96.496152494087298</v>
      </c>
      <c r="F7793" s="467">
        <f>'2019 Actual plus Potential'!E7792</f>
        <v>0</v>
      </c>
    </row>
    <row r="7794" spans="1:6">
      <c r="A7794" s="467">
        <v>11</v>
      </c>
      <c r="B7794" s="467">
        <v>21</v>
      </c>
      <c r="C7794" s="467">
        <v>16</v>
      </c>
      <c r="D7794" s="471">
        <v>38.724906565581705</v>
      </c>
      <c r="E7794" s="471">
        <v>97.817374650612763</v>
      </c>
      <c r="F7794" s="467">
        <f>'2019 Actual plus Potential'!E7793</f>
        <v>4</v>
      </c>
    </row>
    <row r="7795" spans="1:6">
      <c r="A7795" s="467">
        <v>11</v>
      </c>
      <c r="B7795" s="467">
        <v>21</v>
      </c>
      <c r="C7795" s="467">
        <v>17</v>
      </c>
      <c r="D7795" s="471">
        <v>25.736484917287356</v>
      </c>
      <c r="E7795" s="471">
        <v>98.943034024940886</v>
      </c>
      <c r="F7795" s="467">
        <f>'2019 Actual plus Potential'!E7794</f>
        <v>5</v>
      </c>
    </row>
    <row r="7796" spans="1:6">
      <c r="A7796" s="467">
        <v>11</v>
      </c>
      <c r="B7796" s="467">
        <v>21</v>
      </c>
      <c r="C7796" s="467">
        <v>18</v>
      </c>
      <c r="D7796" s="471">
        <v>17.338835070452763</v>
      </c>
      <c r="E7796" s="471">
        <v>95.897730380563317</v>
      </c>
      <c r="F7796" s="467">
        <f>'2019 Actual plus Potential'!E7795</f>
        <v>8</v>
      </c>
    </row>
    <row r="7797" spans="1:6">
      <c r="A7797" s="467">
        <v>11</v>
      </c>
      <c r="B7797" s="467">
        <v>21</v>
      </c>
      <c r="C7797" s="467">
        <v>19</v>
      </c>
      <c r="D7797" s="471">
        <v>7.3977766185071818</v>
      </c>
      <c r="E7797" s="471">
        <v>86.209550150505279</v>
      </c>
      <c r="F7797" s="467">
        <f>'2019 Actual plus Potential'!E7796</f>
        <v>8</v>
      </c>
    </row>
    <row r="7798" spans="1:6">
      <c r="A7798" s="467">
        <v>11</v>
      </c>
      <c r="B7798" s="467">
        <v>21</v>
      </c>
      <c r="C7798" s="467">
        <v>20</v>
      </c>
      <c r="D7798" s="471">
        <v>7.4347959240582515</v>
      </c>
      <c r="E7798" s="471">
        <v>80.186216458826067</v>
      </c>
      <c r="F7798" s="467">
        <f>'2019 Actual plus Potential'!E7797</f>
        <v>0</v>
      </c>
    </row>
    <row r="7799" spans="1:6">
      <c r="A7799" s="467">
        <v>11</v>
      </c>
      <c r="B7799" s="467">
        <v>21</v>
      </c>
      <c r="C7799" s="467">
        <v>21</v>
      </c>
      <c r="D7799" s="471">
        <v>1.1368116300146889</v>
      </c>
      <c r="E7799" s="471">
        <v>95.991600516018067</v>
      </c>
      <c r="F7799" s="467">
        <f>'2019 Actual plus Potential'!E7798</f>
        <v>0</v>
      </c>
    </row>
    <row r="7800" spans="1:6">
      <c r="A7800" s="467">
        <v>11</v>
      </c>
      <c r="B7800" s="467">
        <v>21</v>
      </c>
      <c r="C7800" s="467">
        <v>22</v>
      </c>
      <c r="D7800" s="471">
        <v>1.4832249624161777</v>
      </c>
      <c r="E7800" s="471">
        <v>99.0830569769942</v>
      </c>
      <c r="F7800" s="467">
        <f>'2019 Actual plus Potential'!E7799</f>
        <v>1</v>
      </c>
    </row>
    <row r="7801" spans="1:6">
      <c r="A7801" s="467">
        <v>11</v>
      </c>
      <c r="B7801" s="467">
        <v>21</v>
      </c>
      <c r="C7801" s="467">
        <v>23</v>
      </c>
      <c r="D7801" s="471">
        <v>26.518512695422107</v>
      </c>
      <c r="E7801" s="471">
        <v>99.499996828639013</v>
      </c>
      <c r="F7801" s="467">
        <f>'2019 Actual plus Potential'!E7800</f>
        <v>0</v>
      </c>
    </row>
    <row r="7802" spans="1:6">
      <c r="A7802" s="467">
        <v>11</v>
      </c>
      <c r="B7802" s="467">
        <v>21</v>
      </c>
      <c r="C7802" s="467">
        <v>24</v>
      </c>
      <c r="D7802" s="471">
        <v>62.988023750356028</v>
      </c>
      <c r="E7802" s="471">
        <v>99.284877768221889</v>
      </c>
      <c r="F7802" s="467">
        <f>'2019 Actual plus Potential'!E7801</f>
        <v>1</v>
      </c>
    </row>
    <row r="7803" spans="1:6">
      <c r="A7803" s="467">
        <v>11</v>
      </c>
      <c r="B7803" s="467">
        <v>22</v>
      </c>
      <c r="C7803" s="467">
        <v>1</v>
      </c>
      <c r="D7803" s="471">
        <v>107.46247906987895</v>
      </c>
      <c r="E7803" s="471">
        <v>99.387352666093307</v>
      </c>
      <c r="F7803" s="467">
        <f>'2019 Actual plus Potential'!E7802</f>
        <v>0</v>
      </c>
    </row>
    <row r="7804" spans="1:6">
      <c r="A7804" s="467">
        <v>11</v>
      </c>
      <c r="B7804" s="467">
        <v>22</v>
      </c>
      <c r="C7804" s="467">
        <v>2</v>
      </c>
      <c r="D7804" s="471">
        <v>111.77586307280504</v>
      </c>
      <c r="E7804" s="471">
        <v>99.715115889056122</v>
      </c>
      <c r="F7804" s="467">
        <f>'2019 Actual plus Potential'!E7803</f>
        <v>2</v>
      </c>
    </row>
    <row r="7805" spans="1:6">
      <c r="A7805" s="467">
        <v>11</v>
      </c>
      <c r="B7805" s="467">
        <v>22</v>
      </c>
      <c r="C7805" s="467">
        <v>3</v>
      </c>
      <c r="D7805" s="471">
        <v>73.837651154255042</v>
      </c>
      <c r="E7805" s="471">
        <v>99.834800311760915</v>
      </c>
      <c r="F7805" s="467">
        <f>'2019 Actual plus Potential'!E7804</f>
        <v>9</v>
      </c>
    </row>
    <row r="7806" spans="1:6">
      <c r="A7806" s="467">
        <v>11</v>
      </c>
      <c r="B7806" s="467">
        <v>22</v>
      </c>
      <c r="C7806" s="467">
        <v>4</v>
      </c>
      <c r="D7806" s="471">
        <v>74.603529527665785</v>
      </c>
      <c r="E7806" s="471">
        <v>99.835582562889698</v>
      </c>
      <c r="F7806" s="467">
        <f>'2019 Actual plus Potential'!E7805</f>
        <v>13</v>
      </c>
    </row>
    <row r="7807" spans="1:6">
      <c r="A7807" s="467">
        <v>11</v>
      </c>
      <c r="B7807" s="467">
        <v>22</v>
      </c>
      <c r="C7807" s="467">
        <v>5</v>
      </c>
      <c r="D7807" s="471">
        <v>52.655058493945205</v>
      </c>
      <c r="E7807" s="471">
        <v>99.835582562889698</v>
      </c>
      <c r="F7807" s="467">
        <f>'2019 Actual plus Potential'!E7806</f>
        <v>24</v>
      </c>
    </row>
    <row r="7808" spans="1:6">
      <c r="A7808" s="467">
        <v>11</v>
      </c>
      <c r="B7808" s="467">
        <v>22</v>
      </c>
      <c r="C7808" s="467">
        <v>6</v>
      </c>
      <c r="D7808" s="471">
        <v>48.501033944872439</v>
      </c>
      <c r="E7808" s="471">
        <v>99.835582562889698</v>
      </c>
      <c r="F7808" s="467">
        <f>'2019 Actual plus Potential'!E7807</f>
        <v>25</v>
      </c>
    </row>
    <row r="7809" spans="1:6">
      <c r="A7809" s="467">
        <v>11</v>
      </c>
      <c r="B7809" s="467">
        <v>22</v>
      </c>
      <c r="C7809" s="467">
        <v>7</v>
      </c>
      <c r="D7809" s="471">
        <v>12.528415472109522</v>
      </c>
      <c r="E7809" s="471">
        <v>99.835582562889698</v>
      </c>
      <c r="F7809" s="467">
        <f>'2019 Actual plus Potential'!E7808</f>
        <v>15</v>
      </c>
    </row>
    <row r="7810" spans="1:6">
      <c r="A7810" s="467">
        <v>11</v>
      </c>
      <c r="B7810" s="467">
        <v>22</v>
      </c>
      <c r="C7810" s="467">
        <v>8</v>
      </c>
      <c r="D7810" s="471">
        <v>9.2568075834439849</v>
      </c>
      <c r="E7810" s="471">
        <v>99.349022360782612</v>
      </c>
      <c r="F7810" s="467">
        <f>'2019 Actual plus Potential'!E7809</f>
        <v>10</v>
      </c>
    </row>
    <row r="7811" spans="1:6">
      <c r="A7811" s="467">
        <v>11</v>
      </c>
      <c r="B7811" s="467">
        <v>22</v>
      </c>
      <c r="C7811" s="467">
        <v>9</v>
      </c>
      <c r="D7811" s="471">
        <v>11.88490668629389</v>
      </c>
      <c r="E7811" s="471">
        <v>82.863079821543749</v>
      </c>
      <c r="F7811" s="467">
        <f>'2019 Actual plus Potential'!E7810</f>
        <v>23</v>
      </c>
    </row>
    <row r="7812" spans="1:6">
      <c r="A7812" s="467">
        <v>11</v>
      </c>
      <c r="B7812" s="467">
        <v>22</v>
      </c>
      <c r="C7812" s="467">
        <v>10</v>
      </c>
      <c r="D7812" s="471">
        <v>14.098255330350009</v>
      </c>
      <c r="E7812" s="471">
        <v>80.570301763061721</v>
      </c>
      <c r="F7812" s="467">
        <f>'2019 Actual plus Potential'!E7811</f>
        <v>9</v>
      </c>
    </row>
    <row r="7813" spans="1:6">
      <c r="A7813" s="467">
        <v>11</v>
      </c>
      <c r="B7813" s="467">
        <v>22</v>
      </c>
      <c r="C7813" s="467">
        <v>11</v>
      </c>
      <c r="D7813" s="471">
        <v>5.0491976479327638</v>
      </c>
      <c r="E7813" s="471">
        <v>53.84234519458181</v>
      </c>
      <c r="F7813" s="467">
        <f>'2019 Actual plus Potential'!E7812</f>
        <v>0</v>
      </c>
    </row>
    <row r="7814" spans="1:6">
      <c r="A7814" s="467">
        <v>11</v>
      </c>
      <c r="B7814" s="467">
        <v>22</v>
      </c>
      <c r="C7814" s="467">
        <v>12</v>
      </c>
      <c r="D7814" s="471">
        <v>6.4666640218855633</v>
      </c>
      <c r="E7814" s="471">
        <v>58.389571006235222</v>
      </c>
      <c r="F7814" s="467">
        <f>'2019 Actual plus Potential'!E7813</f>
        <v>7</v>
      </c>
    </row>
    <row r="7815" spans="1:6">
      <c r="A7815" s="467">
        <v>11</v>
      </c>
      <c r="B7815" s="467">
        <v>22</v>
      </c>
      <c r="C7815" s="467">
        <v>13</v>
      </c>
      <c r="D7815" s="471">
        <v>11.171163090024011</v>
      </c>
      <c r="E7815" s="471">
        <v>56.749972640292405</v>
      </c>
      <c r="F7815" s="467">
        <f>'2019 Actual plus Potential'!E7814</f>
        <v>11</v>
      </c>
    </row>
    <row r="7816" spans="1:6">
      <c r="A7816" s="467">
        <v>11</v>
      </c>
      <c r="B7816" s="467">
        <v>22</v>
      </c>
      <c r="C7816" s="467">
        <v>14</v>
      </c>
      <c r="D7816" s="471">
        <v>20.85625179833124</v>
      </c>
      <c r="E7816" s="471">
        <v>59.677938615351543</v>
      </c>
      <c r="F7816" s="467">
        <f>'2019 Actual plus Potential'!E7815</f>
        <v>3</v>
      </c>
    </row>
    <row r="7817" spans="1:6">
      <c r="A7817" s="467">
        <v>11</v>
      </c>
      <c r="B7817" s="467">
        <v>22</v>
      </c>
      <c r="C7817" s="467">
        <v>15</v>
      </c>
      <c r="D7817" s="471">
        <v>19.731961674513254</v>
      </c>
      <c r="E7817" s="471">
        <v>38.317007041496453</v>
      </c>
      <c r="F7817" s="467">
        <f>'2019 Actual plus Potential'!E7816</f>
        <v>13</v>
      </c>
    </row>
    <row r="7818" spans="1:6">
      <c r="A7818" s="467">
        <v>11</v>
      </c>
      <c r="B7818" s="467">
        <v>22</v>
      </c>
      <c r="C7818" s="467">
        <v>16</v>
      </c>
      <c r="D7818" s="471">
        <v>28.421329762902211</v>
      </c>
      <c r="E7818" s="471">
        <v>12.69046006235218</v>
      </c>
      <c r="F7818" s="467">
        <f>'2019 Actual plus Potential'!E7817</f>
        <v>10</v>
      </c>
    </row>
    <row r="7819" spans="1:6">
      <c r="A7819" s="467">
        <v>11</v>
      </c>
      <c r="B7819" s="467">
        <v>22</v>
      </c>
      <c r="C7819" s="467">
        <v>17</v>
      </c>
      <c r="D7819" s="471">
        <v>74.239547801769604</v>
      </c>
      <c r="E7819" s="471">
        <v>2.681556869490433</v>
      </c>
      <c r="F7819" s="467">
        <f>'2019 Actual plus Potential'!E7818</f>
        <v>10</v>
      </c>
    </row>
    <row r="7820" spans="1:6">
      <c r="A7820" s="467">
        <v>11</v>
      </c>
      <c r="B7820" s="467">
        <v>22</v>
      </c>
      <c r="C7820" s="467">
        <v>18</v>
      </c>
      <c r="D7820" s="471">
        <v>62.900561954616954</v>
      </c>
      <c r="E7820" s="471">
        <v>11.355939636637283</v>
      </c>
      <c r="F7820" s="467">
        <f>'2019 Actual plus Potential'!E7819</f>
        <v>4</v>
      </c>
    </row>
    <row r="7821" spans="1:6">
      <c r="A7821" s="467">
        <v>11</v>
      </c>
      <c r="B7821" s="467">
        <v>22</v>
      </c>
      <c r="C7821" s="467">
        <v>19</v>
      </c>
      <c r="D7821" s="471">
        <v>62.336813668864082</v>
      </c>
      <c r="E7821" s="471">
        <v>11.320738335841751</v>
      </c>
      <c r="F7821" s="467">
        <f>'2019 Actual plus Potential'!E7820</f>
        <v>8</v>
      </c>
    </row>
    <row r="7822" spans="1:6">
      <c r="A7822" s="467">
        <v>11</v>
      </c>
      <c r="B7822" s="467">
        <v>22</v>
      </c>
      <c r="C7822" s="467">
        <v>20</v>
      </c>
      <c r="D7822" s="471">
        <v>66.876048849737117</v>
      </c>
      <c r="E7822" s="471">
        <v>7.6206904966673834</v>
      </c>
      <c r="F7822" s="467">
        <f>'2019 Actual plus Potential'!E7821</f>
        <v>14</v>
      </c>
    </row>
    <row r="7823" spans="1:6">
      <c r="A7823" s="467">
        <v>11</v>
      </c>
      <c r="B7823" s="467">
        <v>22</v>
      </c>
      <c r="C7823" s="467">
        <v>21</v>
      </c>
      <c r="D7823" s="471">
        <v>86.518379836599493</v>
      </c>
      <c r="E7823" s="471">
        <v>8.5906818963663731</v>
      </c>
      <c r="F7823" s="467">
        <f>'2019 Actual plus Potential'!E7822</f>
        <v>9</v>
      </c>
    </row>
    <row r="7824" spans="1:6">
      <c r="A7824" s="467">
        <v>11</v>
      </c>
      <c r="B7824" s="467">
        <v>22</v>
      </c>
      <c r="C7824" s="467">
        <v>22</v>
      </c>
      <c r="D7824" s="471">
        <v>93.371401397593033</v>
      </c>
      <c r="E7824" s="471">
        <v>6.8071493227262962</v>
      </c>
      <c r="F7824" s="467">
        <f>'2019 Actual plus Potential'!E7823</f>
        <v>6</v>
      </c>
    </row>
    <row r="7825" spans="1:6">
      <c r="A7825" s="467">
        <v>11</v>
      </c>
      <c r="B7825" s="467">
        <v>22</v>
      </c>
      <c r="C7825" s="467">
        <v>23</v>
      </c>
      <c r="D7825" s="471">
        <v>80.368255664092516</v>
      </c>
      <c r="E7825" s="471">
        <v>4.3508807783272418</v>
      </c>
      <c r="F7825" s="467">
        <f>'2019 Actual plus Potential'!E7824</f>
        <v>3</v>
      </c>
    </row>
    <row r="7826" spans="1:6">
      <c r="A7826" s="467">
        <v>11</v>
      </c>
      <c r="B7826" s="467">
        <v>22</v>
      </c>
      <c r="C7826" s="467">
        <v>24</v>
      </c>
      <c r="D7826" s="471">
        <v>68.005189165263786</v>
      </c>
      <c r="E7826" s="471">
        <v>2.4593975489142119</v>
      </c>
      <c r="F7826" s="467">
        <f>'2019 Actual plus Potential'!E7825</f>
        <v>3</v>
      </c>
    </row>
    <row r="7827" spans="1:6">
      <c r="A7827" s="467">
        <v>11</v>
      </c>
      <c r="B7827" s="467">
        <v>23</v>
      </c>
      <c r="C7827" s="467">
        <v>1</v>
      </c>
      <c r="D7827" s="471">
        <v>22.182208021087131</v>
      </c>
      <c r="E7827" s="471">
        <v>3.6554595248333692</v>
      </c>
      <c r="F7827" s="467">
        <f>'2019 Actual plus Potential'!E7826</f>
        <v>11</v>
      </c>
    </row>
    <row r="7828" spans="1:6">
      <c r="A7828" s="467">
        <v>11</v>
      </c>
      <c r="B7828" s="467">
        <v>23</v>
      </c>
      <c r="C7828" s="467">
        <v>2</v>
      </c>
      <c r="D7828" s="471">
        <v>23.64015058213576</v>
      </c>
      <c r="E7828" s="471">
        <v>6.9722043109008816</v>
      </c>
      <c r="F7828" s="467">
        <f>'2019 Actual plus Potential'!E7827</f>
        <v>26</v>
      </c>
    </row>
    <row r="7829" spans="1:6">
      <c r="A7829" s="467">
        <v>11</v>
      </c>
      <c r="B7829" s="467">
        <v>23</v>
      </c>
      <c r="C7829" s="467">
        <v>3</v>
      </c>
      <c r="D7829" s="471">
        <v>3.678558219431062</v>
      </c>
      <c r="E7829" s="471">
        <v>13.680007740270909</v>
      </c>
      <c r="F7829" s="467">
        <f>'2019 Actual plus Potential'!E7828</f>
        <v>20</v>
      </c>
    </row>
    <row r="7830" spans="1:6">
      <c r="A7830" s="467">
        <v>11</v>
      </c>
      <c r="B7830" s="467">
        <v>23</v>
      </c>
      <c r="C7830" s="467">
        <v>4</v>
      </c>
      <c r="D7830" s="471">
        <v>12.602322806062437</v>
      </c>
      <c r="E7830" s="471">
        <v>54.838150881530858</v>
      </c>
      <c r="F7830" s="467">
        <f>'2019 Actual plus Potential'!E7829</f>
        <v>25</v>
      </c>
    </row>
    <row r="7831" spans="1:6">
      <c r="A7831" s="467">
        <v>11</v>
      </c>
      <c r="B7831" s="467">
        <v>23</v>
      </c>
      <c r="C7831" s="467">
        <v>5</v>
      </c>
      <c r="D7831" s="471">
        <v>55.536233461151994</v>
      </c>
      <c r="E7831" s="471">
        <v>80.722840733175659</v>
      </c>
      <c r="F7831" s="467">
        <f>'2019 Actual plus Potential'!E7830</f>
        <v>37</v>
      </c>
    </row>
    <row r="7832" spans="1:6">
      <c r="A7832" s="467">
        <v>11</v>
      </c>
      <c r="B7832" s="467">
        <v>23</v>
      </c>
      <c r="C7832" s="467">
        <v>6</v>
      </c>
      <c r="D7832" s="471">
        <v>75.064536298140155</v>
      </c>
      <c r="E7832" s="471">
        <v>91.233166899591481</v>
      </c>
      <c r="F7832" s="467">
        <f>'2019 Actual plus Potential'!E7831</f>
        <v>31</v>
      </c>
    </row>
    <row r="7833" spans="1:6">
      <c r="A7833" s="467">
        <v>11</v>
      </c>
      <c r="B7833" s="467">
        <v>23</v>
      </c>
      <c r="C7833" s="467">
        <v>7</v>
      </c>
      <c r="D7833" s="471">
        <v>108.34668551568174</v>
      </c>
      <c r="E7833" s="471">
        <v>92.278254407654259</v>
      </c>
      <c r="F7833" s="467">
        <f>'2019 Actual plus Potential'!E7832</f>
        <v>63</v>
      </c>
    </row>
    <row r="7834" spans="1:6">
      <c r="A7834" s="467">
        <v>11</v>
      </c>
      <c r="B7834" s="467">
        <v>23</v>
      </c>
      <c r="C7834" s="467">
        <v>8</v>
      </c>
      <c r="D7834" s="471">
        <v>107.6337006066328</v>
      </c>
      <c r="E7834" s="471">
        <v>66.790165878305743</v>
      </c>
      <c r="F7834" s="467">
        <f>'2019 Actual plus Potential'!E7833</f>
        <v>45</v>
      </c>
    </row>
    <row r="7835" spans="1:6">
      <c r="A7835" s="467">
        <v>11</v>
      </c>
      <c r="B7835" s="467">
        <v>23</v>
      </c>
      <c r="C7835" s="467">
        <v>9</v>
      </c>
      <c r="D7835" s="471">
        <v>127.65699009294856</v>
      </c>
      <c r="E7835" s="471">
        <v>48.23516910341862</v>
      </c>
      <c r="F7835" s="467">
        <f>'2019 Actual plus Potential'!E7834</f>
        <v>44</v>
      </c>
    </row>
    <row r="7836" spans="1:6">
      <c r="A7836" s="467">
        <v>11</v>
      </c>
      <c r="B7836" s="467">
        <v>23</v>
      </c>
      <c r="C7836" s="467">
        <v>10</v>
      </c>
      <c r="D7836" s="471">
        <v>128.76633453478956</v>
      </c>
      <c r="E7836" s="471">
        <v>50.164982638142334</v>
      </c>
      <c r="F7836" s="467">
        <f>'2019 Actual plus Potential'!E7835</f>
        <v>37</v>
      </c>
    </row>
    <row r="7837" spans="1:6">
      <c r="A7837" s="467">
        <v>11</v>
      </c>
      <c r="B7837" s="467">
        <v>23</v>
      </c>
      <c r="C7837" s="467">
        <v>11</v>
      </c>
      <c r="D7837" s="471">
        <v>118.75234236212886</v>
      </c>
      <c r="E7837" s="471">
        <v>68.534585895506353</v>
      </c>
      <c r="F7837" s="467">
        <f>'2019 Actual plus Potential'!E7836</f>
        <v>31</v>
      </c>
    </row>
    <row r="7838" spans="1:6">
      <c r="A7838" s="467">
        <v>11</v>
      </c>
      <c r="B7838" s="467">
        <v>23</v>
      </c>
      <c r="C7838" s="467">
        <v>12</v>
      </c>
      <c r="D7838" s="471">
        <v>126.5508151620089</v>
      </c>
      <c r="E7838" s="471">
        <v>66.014955009675333</v>
      </c>
      <c r="F7838" s="467">
        <f>'2019 Actual plus Potential'!E7837</f>
        <v>40</v>
      </c>
    </row>
    <row r="7839" spans="1:6">
      <c r="A7839" s="467">
        <v>11</v>
      </c>
      <c r="B7839" s="467">
        <v>23</v>
      </c>
      <c r="C7839" s="467">
        <v>13</v>
      </c>
      <c r="D7839" s="471">
        <v>129.1743231818397</v>
      </c>
      <c r="E7839" s="471">
        <v>72.744661470651479</v>
      </c>
      <c r="F7839" s="467">
        <f>'2019 Actual plus Potential'!E7838</f>
        <v>21</v>
      </c>
    </row>
    <row r="7840" spans="1:6">
      <c r="A7840" s="467">
        <v>11</v>
      </c>
      <c r="B7840" s="467">
        <v>23</v>
      </c>
      <c r="C7840" s="467">
        <v>14</v>
      </c>
      <c r="D7840" s="471">
        <v>129.27598540950694</v>
      </c>
      <c r="E7840" s="471">
        <v>79.018315523543322</v>
      </c>
      <c r="F7840" s="467">
        <f>'2019 Actual plus Potential'!E7839</f>
        <v>22</v>
      </c>
    </row>
    <row r="7841" spans="1:6">
      <c r="A7841" s="467">
        <v>11</v>
      </c>
      <c r="B7841" s="467">
        <v>23</v>
      </c>
      <c r="C7841" s="467">
        <v>15</v>
      </c>
      <c r="D7841" s="471">
        <v>128.48300381592065</v>
      </c>
      <c r="E7841" s="471">
        <v>90.038669425929911</v>
      </c>
      <c r="F7841" s="467">
        <f>'2019 Actual plus Potential'!E7840</f>
        <v>45</v>
      </c>
    </row>
    <row r="7842" spans="1:6">
      <c r="A7842" s="467">
        <v>11</v>
      </c>
      <c r="B7842" s="467">
        <v>23</v>
      </c>
      <c r="C7842" s="467">
        <v>16</v>
      </c>
      <c r="D7842" s="471">
        <v>132.50934761197973</v>
      </c>
      <c r="E7842" s="471">
        <v>99.720591646957644</v>
      </c>
      <c r="F7842" s="467">
        <f>'2019 Actual plus Potential'!E7841</f>
        <v>55</v>
      </c>
    </row>
    <row r="7843" spans="1:6">
      <c r="A7843" s="467">
        <v>11</v>
      </c>
      <c r="B7843" s="467">
        <v>23</v>
      </c>
      <c r="C7843" s="467">
        <v>17</v>
      </c>
      <c r="D7843" s="471">
        <v>111.51794929801409</v>
      </c>
      <c r="E7843" s="471">
        <v>99.835582562889698</v>
      </c>
      <c r="F7843" s="467">
        <f>'2019 Actual plus Potential'!E7842</f>
        <v>52</v>
      </c>
    </row>
    <row r="7844" spans="1:6">
      <c r="A7844" s="467">
        <v>11</v>
      </c>
      <c r="B7844" s="467">
        <v>23</v>
      </c>
      <c r="C7844" s="467">
        <v>18</v>
      </c>
      <c r="D7844" s="471">
        <v>132.31019277499684</v>
      </c>
      <c r="E7844" s="471">
        <v>99.824631047086655</v>
      </c>
      <c r="F7844" s="467">
        <f>'2019 Actual plus Potential'!E7843</f>
        <v>84</v>
      </c>
    </row>
    <row r="7845" spans="1:6">
      <c r="A7845" s="467">
        <v>11</v>
      </c>
      <c r="B7845" s="467">
        <v>23</v>
      </c>
      <c r="C7845" s="467">
        <v>19</v>
      </c>
      <c r="D7845" s="471">
        <v>133.83559860172676</v>
      </c>
      <c r="E7845" s="471">
        <v>99.827760051601814</v>
      </c>
      <c r="F7845" s="467">
        <f>'2019 Actual plus Potential'!E7844</f>
        <v>79</v>
      </c>
    </row>
    <row r="7846" spans="1:6">
      <c r="A7846" s="467">
        <v>11</v>
      </c>
      <c r="B7846" s="467">
        <v>23</v>
      </c>
      <c r="C7846" s="467">
        <v>20</v>
      </c>
      <c r="D7846" s="471">
        <v>132.03456296594794</v>
      </c>
      <c r="E7846" s="471">
        <v>99.831671307245756</v>
      </c>
      <c r="F7846" s="467">
        <f>'2019 Actual plus Potential'!E7845</f>
        <v>72</v>
      </c>
    </row>
    <row r="7847" spans="1:6">
      <c r="A7847" s="467">
        <v>11</v>
      </c>
      <c r="B7847" s="467">
        <v>23</v>
      </c>
      <c r="C7847" s="467">
        <v>21</v>
      </c>
      <c r="D7847" s="471">
        <v>133.81600235124768</v>
      </c>
      <c r="E7847" s="471">
        <v>99.775349225972889</v>
      </c>
      <c r="F7847" s="467">
        <f>'2019 Actual plus Potential'!E7846</f>
        <v>71</v>
      </c>
    </row>
    <row r="7848" spans="1:6">
      <c r="A7848" s="467">
        <v>11</v>
      </c>
      <c r="B7848" s="467">
        <v>23</v>
      </c>
      <c r="C7848" s="467">
        <v>22</v>
      </c>
      <c r="D7848" s="471">
        <v>137.95085309074636</v>
      </c>
      <c r="E7848" s="471">
        <v>98.594932272629563</v>
      </c>
      <c r="F7848" s="467">
        <f>'2019 Actual plus Potential'!E7847</f>
        <v>69</v>
      </c>
    </row>
    <row r="7849" spans="1:6">
      <c r="A7849" s="467">
        <v>11</v>
      </c>
      <c r="B7849" s="467">
        <v>23</v>
      </c>
      <c r="C7849" s="467">
        <v>23</v>
      </c>
      <c r="D7849" s="471">
        <v>135.02976440393084</v>
      </c>
      <c r="E7849" s="471">
        <v>86.28621076112664</v>
      </c>
      <c r="F7849" s="467">
        <f>'2019 Actual plus Potential'!E7848</f>
        <v>62</v>
      </c>
    </row>
    <row r="7850" spans="1:6">
      <c r="A7850" s="467">
        <v>11</v>
      </c>
      <c r="B7850" s="467">
        <v>23</v>
      </c>
      <c r="C7850" s="467">
        <v>24</v>
      </c>
      <c r="D7850" s="471">
        <v>136.99335155836729</v>
      </c>
      <c r="E7850" s="471">
        <v>79.783357127499457</v>
      </c>
      <c r="F7850" s="467">
        <f>'2019 Actual plus Potential'!E7849</f>
        <v>83</v>
      </c>
    </row>
    <row r="7851" spans="1:6">
      <c r="A7851" s="467">
        <v>11</v>
      </c>
      <c r="B7851" s="467">
        <v>24</v>
      </c>
      <c r="C7851" s="467">
        <v>1</v>
      </c>
      <c r="D7851" s="471">
        <v>123.29870883996112</v>
      </c>
      <c r="E7851" s="471">
        <v>75.174333476671691</v>
      </c>
      <c r="F7851" s="467">
        <f>'2019 Actual plus Potential'!E7850</f>
        <v>95</v>
      </c>
    </row>
    <row r="7852" spans="1:6">
      <c r="A7852" s="467">
        <v>11</v>
      </c>
      <c r="B7852" s="467">
        <v>24</v>
      </c>
      <c r="C7852" s="467">
        <v>2</v>
      </c>
      <c r="D7852" s="471">
        <v>93.038314371397306</v>
      </c>
      <c r="E7852" s="471">
        <v>78.318983014405504</v>
      </c>
      <c r="F7852" s="467">
        <f>'2019 Actual plus Potential'!E7851</f>
        <v>103</v>
      </c>
    </row>
    <row r="7853" spans="1:6">
      <c r="A7853" s="467">
        <v>11</v>
      </c>
      <c r="B7853" s="467">
        <v>24</v>
      </c>
      <c r="C7853" s="467">
        <v>3</v>
      </c>
      <c r="D7853" s="471">
        <v>113.30852476170456</v>
      </c>
      <c r="E7853" s="471">
        <v>59.078734250698773</v>
      </c>
      <c r="F7853" s="467">
        <f>'2019 Actual plus Potential'!E7852</f>
        <v>101</v>
      </c>
    </row>
    <row r="7854" spans="1:6">
      <c r="A7854" s="467">
        <v>11</v>
      </c>
      <c r="B7854" s="467">
        <v>24</v>
      </c>
      <c r="C7854" s="467">
        <v>4</v>
      </c>
      <c r="D7854" s="471">
        <v>101.71956224144571</v>
      </c>
      <c r="E7854" s="471">
        <v>38.030703128359491</v>
      </c>
      <c r="F7854" s="467">
        <f>'2019 Actual plus Potential'!E7853</f>
        <v>101</v>
      </c>
    </row>
    <row r="7855" spans="1:6">
      <c r="A7855" s="467">
        <v>11</v>
      </c>
      <c r="B7855" s="467">
        <v>24</v>
      </c>
      <c r="C7855" s="467">
        <v>5</v>
      </c>
      <c r="D7855" s="471">
        <v>135.21419232649282</v>
      </c>
      <c r="E7855" s="471">
        <v>20.279860513867987</v>
      </c>
      <c r="F7855" s="467">
        <f>'2019 Actual plus Potential'!E7854</f>
        <v>104</v>
      </c>
    </row>
    <row r="7856" spans="1:6">
      <c r="A7856" s="467">
        <v>11</v>
      </c>
      <c r="B7856" s="467">
        <v>24</v>
      </c>
      <c r="C7856" s="467">
        <v>6</v>
      </c>
      <c r="D7856" s="471">
        <v>136.9747127265818</v>
      </c>
      <c r="E7856" s="471">
        <v>11.399745699849495</v>
      </c>
      <c r="F7856" s="467">
        <f>'2019 Actual plus Potential'!E7855</f>
        <v>103</v>
      </c>
    </row>
    <row r="7857" spans="1:6">
      <c r="A7857" s="467">
        <v>11</v>
      </c>
      <c r="B7857" s="467">
        <v>24</v>
      </c>
      <c r="C7857" s="467">
        <v>7</v>
      </c>
      <c r="D7857" s="471">
        <v>136.70991483331653</v>
      </c>
      <c r="E7857" s="471">
        <v>7.8225112878950771</v>
      </c>
      <c r="F7857" s="467">
        <f>'2019 Actual plus Potential'!E7856</f>
        <v>103</v>
      </c>
    </row>
    <row r="7858" spans="1:6">
      <c r="A7858" s="467">
        <v>11</v>
      </c>
      <c r="B7858" s="467">
        <v>24</v>
      </c>
      <c r="C7858" s="467">
        <v>8</v>
      </c>
      <c r="D7858" s="471">
        <v>119.5751416644589</v>
      </c>
      <c r="E7858" s="471">
        <v>8.8621230380563318</v>
      </c>
      <c r="F7858" s="467">
        <f>'2019 Actual plus Potential'!E7857</f>
        <v>103</v>
      </c>
    </row>
    <row r="7859" spans="1:6">
      <c r="A7859" s="467">
        <v>11</v>
      </c>
      <c r="B7859" s="467">
        <v>24</v>
      </c>
      <c r="C7859" s="467">
        <v>9</v>
      </c>
      <c r="D7859" s="471">
        <v>94.522541105271102</v>
      </c>
      <c r="E7859" s="471">
        <v>19.020436196516876</v>
      </c>
      <c r="F7859" s="467">
        <f>'2019 Actual plus Potential'!E7858</f>
        <v>101</v>
      </c>
    </row>
    <row r="7860" spans="1:6">
      <c r="A7860" s="467">
        <v>11</v>
      </c>
      <c r="B7860" s="467">
        <v>24</v>
      </c>
      <c r="C7860" s="467">
        <v>10</v>
      </c>
      <c r="D7860" s="471">
        <v>89.332425638037776</v>
      </c>
      <c r="E7860" s="471">
        <v>5.7534570522468291</v>
      </c>
      <c r="F7860" s="467">
        <f>'2019 Actual plus Potential'!E7859</f>
        <v>98</v>
      </c>
    </row>
    <row r="7861" spans="1:6">
      <c r="A7861" s="467">
        <v>11</v>
      </c>
      <c r="B7861" s="467">
        <v>24</v>
      </c>
      <c r="C7861" s="467">
        <v>11</v>
      </c>
      <c r="D7861" s="471">
        <v>55.448486469481139</v>
      </c>
      <c r="E7861" s="471">
        <v>12.070917168350894</v>
      </c>
      <c r="F7861" s="467">
        <f>'2019 Actual plus Potential'!E7860</f>
        <v>94</v>
      </c>
    </row>
    <row r="7862" spans="1:6">
      <c r="A7862" s="467">
        <v>11</v>
      </c>
      <c r="B7862" s="467">
        <v>24</v>
      </c>
      <c r="C7862" s="467">
        <v>12</v>
      </c>
      <c r="D7862" s="471">
        <v>64.817097708346182</v>
      </c>
      <c r="E7862" s="471">
        <v>30.468681466351324</v>
      </c>
      <c r="F7862" s="467">
        <f>'2019 Actual plus Potential'!E7861</f>
        <v>92</v>
      </c>
    </row>
    <row r="7863" spans="1:6">
      <c r="A7863" s="467">
        <v>11</v>
      </c>
      <c r="B7863" s="467">
        <v>24</v>
      </c>
      <c r="C7863" s="467">
        <v>13</v>
      </c>
      <c r="D7863" s="471">
        <v>76.498112019873972</v>
      </c>
      <c r="E7863" s="471">
        <v>69.751768651902822</v>
      </c>
      <c r="F7863" s="467">
        <f>'2019 Actual plus Potential'!E7862</f>
        <v>87</v>
      </c>
    </row>
    <row r="7864" spans="1:6">
      <c r="A7864" s="467">
        <v>11</v>
      </c>
      <c r="B7864" s="467">
        <v>24</v>
      </c>
      <c r="C7864" s="467">
        <v>14</v>
      </c>
      <c r="D7864" s="471">
        <v>83.331626878870651</v>
      </c>
      <c r="E7864" s="471">
        <v>71.15590942807998</v>
      </c>
      <c r="F7864" s="467">
        <f>'2019 Actual plus Potential'!E7863</f>
        <v>87</v>
      </c>
    </row>
    <row r="7865" spans="1:6">
      <c r="A7865" s="467">
        <v>11</v>
      </c>
      <c r="B7865" s="467">
        <v>24</v>
      </c>
      <c r="C7865" s="467">
        <v>15</v>
      </c>
      <c r="D7865" s="471">
        <v>86.632185297941191</v>
      </c>
      <c r="E7865" s="471">
        <v>93.845103418619658</v>
      </c>
      <c r="F7865" s="467">
        <f>'2019 Actual plus Potential'!E7864</f>
        <v>73</v>
      </c>
    </row>
    <row r="7866" spans="1:6">
      <c r="A7866" s="467">
        <v>11</v>
      </c>
      <c r="B7866" s="467">
        <v>24</v>
      </c>
      <c r="C7866" s="467">
        <v>16</v>
      </c>
      <c r="D7866" s="471">
        <v>124.72524839382918</v>
      </c>
      <c r="E7866" s="471">
        <v>97.643714900021493</v>
      </c>
      <c r="F7866" s="467">
        <f>'2019 Actual plus Potential'!E7865</f>
        <v>62</v>
      </c>
    </row>
    <row r="7867" spans="1:6">
      <c r="A7867" s="467">
        <v>11</v>
      </c>
      <c r="B7867" s="467">
        <v>24</v>
      </c>
      <c r="C7867" s="467">
        <v>17</v>
      </c>
      <c r="D7867" s="471">
        <v>138.43992598600076</v>
      </c>
      <c r="E7867" s="471">
        <v>98.276556063212212</v>
      </c>
      <c r="F7867" s="467">
        <f>'2019 Actual plus Potential'!E7866</f>
        <v>49</v>
      </c>
    </row>
    <row r="7868" spans="1:6">
      <c r="A7868" s="467">
        <v>11</v>
      </c>
      <c r="B7868" s="467">
        <v>24</v>
      </c>
      <c r="C7868" s="467">
        <v>18</v>
      </c>
      <c r="D7868" s="471">
        <v>135.24321289987282</v>
      </c>
      <c r="E7868" s="471">
        <v>96.58220011825415</v>
      </c>
      <c r="F7868" s="467">
        <f>'2019 Actual plus Potential'!E7867</f>
        <v>23</v>
      </c>
    </row>
    <row r="7869" spans="1:6">
      <c r="A7869" s="467">
        <v>11</v>
      </c>
      <c r="B7869" s="467">
        <v>24</v>
      </c>
      <c r="C7869" s="467">
        <v>19</v>
      </c>
      <c r="D7869" s="471">
        <v>98.899733238424034</v>
      </c>
      <c r="E7869" s="471">
        <v>96.431225650397749</v>
      </c>
      <c r="F7869" s="467">
        <f>'2019 Actual plus Potential'!E7868</f>
        <v>38</v>
      </c>
    </row>
    <row r="7870" spans="1:6">
      <c r="A7870" s="467">
        <v>11</v>
      </c>
      <c r="B7870" s="467">
        <v>24</v>
      </c>
      <c r="C7870" s="467">
        <v>20</v>
      </c>
      <c r="D7870" s="471">
        <v>74.969916569843221</v>
      </c>
      <c r="E7870" s="471">
        <v>99.825413298215437</v>
      </c>
      <c r="F7870" s="467">
        <f>'2019 Actual plus Potential'!E7869</f>
        <v>57</v>
      </c>
    </row>
    <row r="7871" spans="1:6">
      <c r="A7871" s="467">
        <v>11</v>
      </c>
      <c r="B7871" s="467">
        <v>24</v>
      </c>
      <c r="C7871" s="467">
        <v>21</v>
      </c>
      <c r="D7871" s="471">
        <v>71.721177783458586</v>
      </c>
      <c r="E7871" s="471">
        <v>99.622028004730169</v>
      </c>
      <c r="F7871" s="467">
        <f>'2019 Actual plus Potential'!E7870</f>
        <v>77</v>
      </c>
    </row>
    <row r="7872" spans="1:6">
      <c r="A7872" s="467">
        <v>11</v>
      </c>
      <c r="B7872" s="467">
        <v>24</v>
      </c>
      <c r="C7872" s="467">
        <v>22</v>
      </c>
      <c r="D7872" s="471">
        <v>90.249300704192123</v>
      </c>
      <c r="E7872" s="471">
        <v>98.306281606106211</v>
      </c>
      <c r="F7872" s="467">
        <f>'2019 Actual plus Potential'!E7871</f>
        <v>55</v>
      </c>
    </row>
    <row r="7873" spans="1:6">
      <c r="A7873" s="467">
        <v>11</v>
      </c>
      <c r="B7873" s="467">
        <v>24</v>
      </c>
      <c r="C7873" s="467">
        <v>23</v>
      </c>
      <c r="D7873" s="471">
        <v>107.99648262255083</v>
      </c>
      <c r="E7873" s="471">
        <v>99.44836825413887</v>
      </c>
      <c r="F7873" s="467">
        <f>'2019 Actual plus Potential'!E7872</f>
        <v>37</v>
      </c>
    </row>
    <row r="7874" spans="1:6">
      <c r="A7874" s="467">
        <v>11</v>
      </c>
      <c r="B7874" s="467">
        <v>24</v>
      </c>
      <c r="C7874" s="467">
        <v>24</v>
      </c>
      <c r="D7874" s="471">
        <v>136.84337061160417</v>
      </c>
      <c r="E7874" s="471">
        <v>99.690866104063645</v>
      </c>
      <c r="F7874" s="467">
        <f>'2019 Actual plus Potential'!E7873</f>
        <v>78</v>
      </c>
    </row>
    <row r="7875" spans="1:6">
      <c r="A7875" s="467">
        <v>11</v>
      </c>
      <c r="B7875" s="467">
        <v>25</v>
      </c>
      <c r="C7875" s="467">
        <v>1</v>
      </c>
      <c r="D7875" s="471">
        <v>136.57769214311625</v>
      </c>
      <c r="E7875" s="471">
        <v>99.475747043646521</v>
      </c>
      <c r="F7875" s="467">
        <f>'2019 Actual plus Potential'!E7874</f>
        <v>87</v>
      </c>
    </row>
    <row r="7876" spans="1:6">
      <c r="A7876" s="467">
        <v>11</v>
      </c>
      <c r="B7876" s="467">
        <v>25</v>
      </c>
      <c r="C7876" s="467">
        <v>2</v>
      </c>
      <c r="D7876" s="471">
        <v>134.8864345096932</v>
      </c>
      <c r="E7876" s="471">
        <v>99.829324553859394</v>
      </c>
      <c r="F7876" s="467">
        <f>'2019 Actual plus Potential'!E7875</f>
        <v>77</v>
      </c>
    </row>
    <row r="7877" spans="1:6">
      <c r="A7877" s="467">
        <v>11</v>
      </c>
      <c r="B7877" s="467">
        <v>25</v>
      </c>
      <c r="C7877" s="467">
        <v>3</v>
      </c>
      <c r="D7877" s="471">
        <v>133.72134450664089</v>
      </c>
      <c r="E7877" s="471">
        <v>99.785518490647149</v>
      </c>
      <c r="F7877" s="467">
        <f>'2019 Actual plus Potential'!E7876</f>
        <v>66</v>
      </c>
    </row>
    <row r="7878" spans="1:6">
      <c r="A7878" s="467">
        <v>11</v>
      </c>
      <c r="B7878" s="467">
        <v>25</v>
      </c>
      <c r="C7878" s="467">
        <v>4</v>
      </c>
      <c r="D7878" s="471">
        <v>130.0770284005954</v>
      </c>
      <c r="E7878" s="471">
        <v>99.834018060632133</v>
      </c>
      <c r="F7878" s="467">
        <f>'2019 Actual plus Potential'!E7877</f>
        <v>47</v>
      </c>
    </row>
    <row r="7879" spans="1:6">
      <c r="A7879" s="467">
        <v>11</v>
      </c>
      <c r="B7879" s="467">
        <v>25</v>
      </c>
      <c r="C7879" s="467">
        <v>5</v>
      </c>
      <c r="D7879" s="471">
        <v>121.60232898940012</v>
      </c>
      <c r="E7879" s="471">
        <v>99.806639271124496</v>
      </c>
      <c r="F7879" s="467">
        <f>'2019 Actual plus Potential'!E7878</f>
        <v>43</v>
      </c>
    </row>
    <row r="7880" spans="1:6">
      <c r="A7880" s="467">
        <v>11</v>
      </c>
      <c r="B7880" s="467">
        <v>25</v>
      </c>
      <c r="C7880" s="467">
        <v>6</v>
      </c>
      <c r="D7880" s="471">
        <v>87.089295747594932</v>
      </c>
      <c r="E7880" s="471">
        <v>99.114347022145779</v>
      </c>
      <c r="F7880" s="467">
        <f>'2019 Actual plus Potential'!E7879</f>
        <v>49</v>
      </c>
    </row>
    <row r="7881" spans="1:6">
      <c r="A7881" s="467">
        <v>11</v>
      </c>
      <c r="B7881" s="467">
        <v>25</v>
      </c>
      <c r="C7881" s="467">
        <v>7</v>
      </c>
      <c r="D7881" s="471">
        <v>117.43513940168511</v>
      </c>
      <c r="E7881" s="471">
        <v>95.602039453880892</v>
      </c>
      <c r="F7881" s="467">
        <f>'2019 Actual plus Potential'!E7880</f>
        <v>32</v>
      </c>
    </row>
    <row r="7882" spans="1:6">
      <c r="A7882" s="467">
        <v>11</v>
      </c>
      <c r="B7882" s="467">
        <v>25</v>
      </c>
      <c r="C7882" s="467">
        <v>8</v>
      </c>
      <c r="D7882" s="471">
        <v>103.61754951986858</v>
      </c>
      <c r="E7882" s="471">
        <v>83.754846108363793</v>
      </c>
      <c r="F7882" s="467">
        <f>'2019 Actual plus Potential'!E7881</f>
        <v>20</v>
      </c>
    </row>
    <row r="7883" spans="1:6">
      <c r="A7883" s="467">
        <v>11</v>
      </c>
      <c r="B7883" s="467">
        <v>25</v>
      </c>
      <c r="C7883" s="467">
        <v>9</v>
      </c>
      <c r="D7883" s="471">
        <v>94.080415508730638</v>
      </c>
      <c r="E7883" s="471">
        <v>79.666801709309823</v>
      </c>
      <c r="F7883" s="467">
        <f>'2019 Actual plus Potential'!E7882</f>
        <v>12</v>
      </c>
    </row>
    <row r="7884" spans="1:6">
      <c r="A7884" s="467">
        <v>11</v>
      </c>
      <c r="B7884" s="467">
        <v>25</v>
      </c>
      <c r="C7884" s="467">
        <v>10</v>
      </c>
      <c r="D7884" s="471">
        <v>92.981722231793597</v>
      </c>
      <c r="E7884" s="471">
        <v>81.18436889916147</v>
      </c>
      <c r="F7884" s="467">
        <f>'2019 Actual plus Potential'!E7883</f>
        <v>15</v>
      </c>
    </row>
    <row r="7885" spans="1:6">
      <c r="A7885" s="467">
        <v>11</v>
      </c>
      <c r="B7885" s="467">
        <v>25</v>
      </c>
      <c r="C7885" s="467">
        <v>11</v>
      </c>
      <c r="D7885" s="471">
        <v>61.824774266104711</v>
      </c>
      <c r="E7885" s="471">
        <v>73.242173188561594</v>
      </c>
      <c r="F7885" s="467">
        <f>'2019 Actual plus Potential'!E7884</f>
        <v>4</v>
      </c>
    </row>
    <row r="7886" spans="1:6">
      <c r="A7886" s="467">
        <v>11</v>
      </c>
      <c r="B7886" s="467">
        <v>25</v>
      </c>
      <c r="C7886" s="467">
        <v>12</v>
      </c>
      <c r="D7886" s="471">
        <v>45.541170002243597</v>
      </c>
      <c r="E7886" s="471">
        <v>53.353438239088376</v>
      </c>
      <c r="F7886" s="467">
        <f>'2019 Actual plus Potential'!E7885</f>
        <v>3</v>
      </c>
    </row>
    <row r="7887" spans="1:6">
      <c r="A7887" s="467">
        <v>11</v>
      </c>
      <c r="B7887" s="467">
        <v>25</v>
      </c>
      <c r="C7887" s="467">
        <v>13</v>
      </c>
      <c r="D7887" s="471">
        <v>93.271665378476072</v>
      </c>
      <c r="E7887" s="471">
        <v>66.154195710599865</v>
      </c>
      <c r="F7887" s="467">
        <f>'2019 Actual plus Potential'!E7886</f>
        <v>2</v>
      </c>
    </row>
    <row r="7888" spans="1:6">
      <c r="A7888" s="467">
        <v>11</v>
      </c>
      <c r="B7888" s="467">
        <v>25</v>
      </c>
      <c r="C7888" s="467">
        <v>14</v>
      </c>
      <c r="D7888" s="471">
        <v>81.242533139938843</v>
      </c>
      <c r="E7888" s="471">
        <v>51.84604031391099</v>
      </c>
      <c r="F7888" s="467">
        <f>'2019 Actual plus Potential'!E7887</f>
        <v>5</v>
      </c>
    </row>
    <row r="7889" spans="1:6">
      <c r="A7889" s="467">
        <v>11</v>
      </c>
      <c r="B7889" s="467">
        <v>25</v>
      </c>
      <c r="C7889" s="467">
        <v>15</v>
      </c>
      <c r="D7889" s="471">
        <v>51.391576632469636</v>
      </c>
      <c r="E7889" s="471">
        <v>38.608786712534943</v>
      </c>
      <c r="F7889" s="467">
        <f>'2019 Actual plus Potential'!E7888</f>
        <v>8</v>
      </c>
    </row>
    <row r="7890" spans="1:6">
      <c r="A7890" s="467">
        <v>11</v>
      </c>
      <c r="B7890" s="467">
        <v>25</v>
      </c>
      <c r="C7890" s="467">
        <v>16</v>
      </c>
      <c r="D7890" s="471">
        <v>16.695622935293787</v>
      </c>
      <c r="E7890" s="471">
        <v>45.162486669533436</v>
      </c>
      <c r="F7890" s="467">
        <f>'2019 Actual plus Potential'!E7889</f>
        <v>5</v>
      </c>
    </row>
    <row r="7891" spans="1:6">
      <c r="A7891" s="467">
        <v>11</v>
      </c>
      <c r="B7891" s="467">
        <v>25</v>
      </c>
      <c r="C7891" s="467">
        <v>17</v>
      </c>
      <c r="D7891" s="471">
        <v>25.03623077679616</v>
      </c>
      <c r="E7891" s="471">
        <v>37.413506987744576</v>
      </c>
      <c r="F7891" s="467">
        <f>'2019 Actual plus Potential'!E7890</f>
        <v>4</v>
      </c>
    </row>
    <row r="7892" spans="1:6">
      <c r="A7892" s="467">
        <v>11</v>
      </c>
      <c r="B7892" s="467">
        <v>25</v>
      </c>
      <c r="C7892" s="467">
        <v>18</v>
      </c>
      <c r="D7892" s="471">
        <v>26.438069242866895</v>
      </c>
      <c r="E7892" s="471">
        <v>24.61118501397549</v>
      </c>
      <c r="F7892" s="467">
        <f>'2019 Actual plus Potential'!E7891</f>
        <v>2</v>
      </c>
    </row>
    <row r="7893" spans="1:6">
      <c r="A7893" s="467">
        <v>11</v>
      </c>
      <c r="B7893" s="467">
        <v>25</v>
      </c>
      <c r="C7893" s="467">
        <v>19</v>
      </c>
      <c r="D7893" s="471">
        <v>44.52692591184406</v>
      </c>
      <c r="E7893" s="471">
        <v>43.309333745431083</v>
      </c>
      <c r="F7893" s="467">
        <f>'2019 Actual plus Potential'!E7892</f>
        <v>3</v>
      </c>
    </row>
    <row r="7894" spans="1:6">
      <c r="A7894" s="467">
        <v>11</v>
      </c>
      <c r="B7894" s="467">
        <v>25</v>
      </c>
      <c r="C7894" s="467">
        <v>20</v>
      </c>
      <c r="D7894" s="471">
        <v>47.049859211149453</v>
      </c>
      <c r="E7894" s="471">
        <v>33.527283379918302</v>
      </c>
      <c r="F7894" s="467">
        <f>'2019 Actual plus Potential'!E7893</f>
        <v>2</v>
      </c>
    </row>
    <row r="7895" spans="1:6">
      <c r="A7895" s="467">
        <v>11</v>
      </c>
      <c r="B7895" s="467">
        <v>25</v>
      </c>
      <c r="C7895" s="467">
        <v>21</v>
      </c>
      <c r="D7895" s="471">
        <v>15.90867058561011</v>
      </c>
      <c r="E7895" s="471">
        <v>19.306740109653841</v>
      </c>
      <c r="F7895" s="467">
        <f>'2019 Actual plus Potential'!E7894</f>
        <v>1</v>
      </c>
    </row>
    <row r="7896" spans="1:6">
      <c r="A7896" s="467">
        <v>11</v>
      </c>
      <c r="B7896" s="467">
        <v>25</v>
      </c>
      <c r="C7896" s="467">
        <v>22</v>
      </c>
      <c r="D7896" s="471">
        <v>14.167527125427201</v>
      </c>
      <c r="E7896" s="471">
        <v>14.864335949258225</v>
      </c>
      <c r="F7896" s="467">
        <f>'2019 Actual plus Potential'!E7895</f>
        <v>0</v>
      </c>
    </row>
    <row r="7897" spans="1:6">
      <c r="A7897" s="467">
        <v>11</v>
      </c>
      <c r="B7897" s="467">
        <v>25</v>
      </c>
      <c r="C7897" s="467">
        <v>23</v>
      </c>
      <c r="D7897" s="471">
        <v>20.269421971550649</v>
      </c>
      <c r="E7897" s="471">
        <v>4.842916738335842</v>
      </c>
      <c r="F7897" s="467">
        <f>'2019 Actual plus Potential'!E7896</f>
        <v>0</v>
      </c>
    </row>
    <row r="7898" spans="1:6">
      <c r="A7898" s="467">
        <v>11</v>
      </c>
      <c r="B7898" s="467">
        <v>25</v>
      </c>
      <c r="C7898" s="467">
        <v>24</v>
      </c>
      <c r="D7898" s="471">
        <v>46.192210974389667</v>
      </c>
      <c r="E7898" s="471">
        <v>10.448528327241455</v>
      </c>
      <c r="F7898" s="467">
        <f>'2019 Actual plus Potential'!E7897</f>
        <v>0</v>
      </c>
    </row>
    <row r="7899" spans="1:6">
      <c r="A7899" s="467">
        <v>11</v>
      </c>
      <c r="B7899" s="467">
        <v>26</v>
      </c>
      <c r="C7899" s="467">
        <v>1</v>
      </c>
      <c r="D7899" s="471">
        <v>46.003715877889199</v>
      </c>
      <c r="E7899" s="471">
        <v>19.571140991184691</v>
      </c>
      <c r="F7899" s="467">
        <f>'2019 Actual plus Potential'!E7898</f>
        <v>0</v>
      </c>
    </row>
    <row r="7900" spans="1:6">
      <c r="A7900" s="467">
        <v>11</v>
      </c>
      <c r="B7900" s="467">
        <v>26</v>
      </c>
      <c r="C7900" s="467">
        <v>2</v>
      </c>
      <c r="D7900" s="471">
        <v>73.615472454061219</v>
      </c>
      <c r="E7900" s="471">
        <v>14.263567082347882</v>
      </c>
      <c r="F7900" s="467">
        <f>'2019 Actual plus Potential'!E7899</f>
        <v>13</v>
      </c>
    </row>
    <row r="7901" spans="1:6">
      <c r="A7901" s="467">
        <v>11</v>
      </c>
      <c r="B7901" s="467">
        <v>26</v>
      </c>
      <c r="C7901" s="467">
        <v>3</v>
      </c>
      <c r="D7901" s="471">
        <v>118.81429500811184</v>
      </c>
      <c r="E7901" s="471">
        <v>22.484244194796819</v>
      </c>
      <c r="F7901" s="467">
        <f>'2019 Actual plus Potential'!E7900</f>
        <v>14</v>
      </c>
    </row>
    <row r="7902" spans="1:6">
      <c r="A7902" s="467">
        <v>11</v>
      </c>
      <c r="B7902" s="467">
        <v>26</v>
      </c>
      <c r="C7902" s="467">
        <v>4</v>
      </c>
      <c r="D7902" s="471">
        <v>127.81876459573975</v>
      </c>
      <c r="E7902" s="471">
        <v>30.285634702214576</v>
      </c>
      <c r="F7902" s="467">
        <f>'2019 Actual plus Potential'!E7901</f>
        <v>10</v>
      </c>
    </row>
    <row r="7903" spans="1:6">
      <c r="A7903" s="467">
        <v>11</v>
      </c>
      <c r="B7903" s="467">
        <v>26</v>
      </c>
      <c r="C7903" s="467">
        <v>5</v>
      </c>
      <c r="D7903" s="471">
        <v>131.9795920462341</v>
      </c>
      <c r="E7903" s="471">
        <v>54.196704955923458</v>
      </c>
      <c r="F7903" s="467">
        <f>'2019 Actual plus Potential'!E7902</f>
        <v>4</v>
      </c>
    </row>
    <row r="7904" spans="1:6">
      <c r="A7904" s="467">
        <v>11</v>
      </c>
      <c r="B7904" s="467">
        <v>26</v>
      </c>
      <c r="C7904" s="467">
        <v>6</v>
      </c>
      <c r="D7904" s="471">
        <v>108.94068283284926</v>
      </c>
      <c r="E7904" s="471">
        <v>76.21629198021931</v>
      </c>
      <c r="F7904" s="467">
        <f>'2019 Actual plus Potential'!E7903</f>
        <v>3</v>
      </c>
    </row>
    <row r="7905" spans="1:6">
      <c r="A7905" s="467">
        <v>11</v>
      </c>
      <c r="B7905" s="467">
        <v>26</v>
      </c>
      <c r="C7905" s="467">
        <v>7</v>
      </c>
      <c r="D7905" s="471">
        <v>116.40931122461846</v>
      </c>
      <c r="E7905" s="471">
        <v>64.586564448505698</v>
      </c>
      <c r="F7905" s="467">
        <f>'2019 Actual plus Potential'!E7904</f>
        <v>1</v>
      </c>
    </row>
    <row r="7906" spans="1:6">
      <c r="A7906" s="467">
        <v>11</v>
      </c>
      <c r="B7906" s="467">
        <v>26</v>
      </c>
      <c r="C7906" s="467">
        <v>8</v>
      </c>
      <c r="D7906" s="471">
        <v>129.14256540720228</v>
      </c>
      <c r="E7906" s="471">
        <v>85.076068264889273</v>
      </c>
      <c r="F7906" s="467">
        <f>'2019 Actual plus Potential'!E7905</f>
        <v>2</v>
      </c>
    </row>
    <row r="7907" spans="1:6">
      <c r="A7907" s="467">
        <v>11</v>
      </c>
      <c r="B7907" s="467">
        <v>26</v>
      </c>
      <c r="C7907" s="467">
        <v>9</v>
      </c>
      <c r="D7907" s="471">
        <v>116.02151282242654</v>
      </c>
      <c r="E7907" s="471">
        <v>61.522486777037194</v>
      </c>
      <c r="F7907" s="467">
        <f>'2019 Actual plus Potential'!E7906</f>
        <v>3</v>
      </c>
    </row>
    <row r="7908" spans="1:6">
      <c r="A7908" s="467">
        <v>11</v>
      </c>
      <c r="B7908" s="467">
        <v>26</v>
      </c>
      <c r="C7908" s="467">
        <v>10</v>
      </c>
      <c r="D7908" s="471">
        <v>83.389405299436874</v>
      </c>
      <c r="E7908" s="471">
        <v>8.9137516125564407</v>
      </c>
      <c r="F7908" s="467">
        <f>'2019 Actual plus Potential'!E7907</f>
        <v>8</v>
      </c>
    </row>
    <row r="7909" spans="1:6">
      <c r="A7909" s="467">
        <v>11</v>
      </c>
      <c r="B7909" s="467">
        <v>26</v>
      </c>
      <c r="C7909" s="467">
        <v>11</v>
      </c>
      <c r="D7909" s="471">
        <v>41.669434792971614</v>
      </c>
      <c r="E7909" s="471">
        <v>7.9288974414104496</v>
      </c>
      <c r="F7909" s="467">
        <f>'2019 Actual plus Potential'!E7908</f>
        <v>3</v>
      </c>
    </row>
    <row r="7910" spans="1:6">
      <c r="A7910" s="467">
        <v>11</v>
      </c>
      <c r="B7910" s="467">
        <v>26</v>
      </c>
      <c r="C7910" s="467">
        <v>12</v>
      </c>
      <c r="D7910" s="471">
        <v>18.790265112752135</v>
      </c>
      <c r="E7910" s="471">
        <v>14.032020748226186</v>
      </c>
      <c r="F7910" s="467">
        <f>'2019 Actual plus Potential'!E7909</f>
        <v>2</v>
      </c>
    </row>
    <row r="7911" spans="1:6">
      <c r="A7911" s="467">
        <v>11</v>
      </c>
      <c r="B7911" s="467">
        <v>26</v>
      </c>
      <c r="C7911" s="467">
        <v>13</v>
      </c>
      <c r="D7911" s="471">
        <v>11.865087431371562</v>
      </c>
      <c r="E7911" s="471">
        <v>29.714591378198239</v>
      </c>
      <c r="F7911" s="467">
        <f>'2019 Actual plus Potential'!E7910</f>
        <v>0</v>
      </c>
    </row>
    <row r="7912" spans="1:6">
      <c r="A7912" s="467">
        <v>11</v>
      </c>
      <c r="B7912" s="467">
        <v>26</v>
      </c>
      <c r="C7912" s="467">
        <v>14</v>
      </c>
      <c r="D7912" s="471">
        <v>15.364632665660876</v>
      </c>
      <c r="E7912" s="471">
        <v>24.954593259514084</v>
      </c>
      <c r="F7912" s="467">
        <f>'2019 Actual plus Potential'!E7911</f>
        <v>13</v>
      </c>
    </row>
    <row r="7913" spans="1:6">
      <c r="A7913" s="467">
        <v>11</v>
      </c>
      <c r="B7913" s="467">
        <v>26</v>
      </c>
      <c r="C7913" s="467">
        <v>15</v>
      </c>
      <c r="D7913" s="471">
        <v>29.142764013443024</v>
      </c>
      <c r="E7913" s="471">
        <v>15.423645506342723</v>
      </c>
      <c r="F7913" s="467">
        <f>'2019 Actual plus Potential'!E7912</f>
        <v>39</v>
      </c>
    </row>
    <row r="7914" spans="1:6">
      <c r="A7914" s="467">
        <v>11</v>
      </c>
      <c r="B7914" s="467">
        <v>26</v>
      </c>
      <c r="C7914" s="467">
        <v>16</v>
      </c>
      <c r="D7914" s="471">
        <v>59.177103132929325</v>
      </c>
      <c r="E7914" s="471">
        <v>9.617777628466996</v>
      </c>
      <c r="F7914" s="467">
        <f>'2019 Actual plus Potential'!E7913</f>
        <v>45</v>
      </c>
    </row>
    <row r="7915" spans="1:6">
      <c r="A7915" s="467">
        <v>11</v>
      </c>
      <c r="B7915" s="467">
        <v>26</v>
      </c>
      <c r="C7915" s="467">
        <v>17</v>
      </c>
      <c r="D7915" s="471">
        <v>34.351954523566206</v>
      </c>
      <c r="E7915" s="471">
        <v>10.207594979574285</v>
      </c>
      <c r="F7915" s="467">
        <f>'2019 Actual plus Potential'!E7914</f>
        <v>55</v>
      </c>
    </row>
    <row r="7916" spans="1:6">
      <c r="A7916" s="467">
        <v>11</v>
      </c>
      <c r="B7916" s="467">
        <v>26</v>
      </c>
      <c r="C7916" s="467">
        <v>18</v>
      </c>
      <c r="D7916" s="471">
        <v>29.318411918826971</v>
      </c>
      <c r="E7916" s="471">
        <v>8.0274610836379274</v>
      </c>
      <c r="F7916" s="467">
        <f>'2019 Actual plus Potential'!E7915</f>
        <v>62</v>
      </c>
    </row>
    <row r="7917" spans="1:6">
      <c r="A7917" s="467">
        <v>11</v>
      </c>
      <c r="B7917" s="467">
        <v>26</v>
      </c>
      <c r="C7917" s="467">
        <v>19</v>
      </c>
      <c r="D7917" s="471">
        <v>20.564327922127404</v>
      </c>
      <c r="E7917" s="471">
        <v>8.1534035153730375</v>
      </c>
      <c r="F7917" s="467">
        <f>'2019 Actual plus Potential'!E7916</f>
        <v>66</v>
      </c>
    </row>
    <row r="7918" spans="1:6">
      <c r="A7918" s="467">
        <v>11</v>
      </c>
      <c r="B7918" s="467">
        <v>26</v>
      </c>
      <c r="C7918" s="467">
        <v>20</v>
      </c>
      <c r="D7918" s="471">
        <v>22.688543931466342</v>
      </c>
      <c r="E7918" s="471">
        <v>8.2355398838959371</v>
      </c>
      <c r="F7918" s="467">
        <f>'2019 Actual plus Potential'!E7917</f>
        <v>88</v>
      </c>
    </row>
    <row r="7919" spans="1:6">
      <c r="A7919" s="467">
        <v>11</v>
      </c>
      <c r="B7919" s="467">
        <v>26</v>
      </c>
      <c r="C7919" s="467">
        <v>21</v>
      </c>
      <c r="D7919" s="471">
        <v>13.836216765143632</v>
      </c>
      <c r="E7919" s="471">
        <v>3.8619738228337992</v>
      </c>
      <c r="F7919" s="467">
        <f>'2019 Actual plus Potential'!E7918</f>
        <v>101</v>
      </c>
    </row>
    <row r="7920" spans="1:6">
      <c r="A7920" s="467">
        <v>11</v>
      </c>
      <c r="B7920" s="467">
        <v>26</v>
      </c>
      <c r="C7920" s="467">
        <v>22</v>
      </c>
      <c r="D7920" s="471">
        <v>19.672371725368968</v>
      </c>
      <c r="E7920" s="471">
        <v>1.6693239088368095</v>
      </c>
      <c r="F7920" s="467">
        <f>'2019 Actual plus Potential'!E7919</f>
        <v>103</v>
      </c>
    </row>
    <row r="7921" spans="1:6">
      <c r="A7921" s="467">
        <v>11</v>
      </c>
      <c r="B7921" s="467">
        <v>26</v>
      </c>
      <c r="C7921" s="467">
        <v>23</v>
      </c>
      <c r="D7921" s="471">
        <v>24.210474946694433</v>
      </c>
      <c r="E7921" s="471">
        <v>3.7704504407654271</v>
      </c>
      <c r="F7921" s="467">
        <f>'2019 Actual plus Potential'!E7920</f>
        <v>103</v>
      </c>
    </row>
    <row r="7922" spans="1:6">
      <c r="A7922" s="467">
        <v>11</v>
      </c>
      <c r="B7922" s="467">
        <v>26</v>
      </c>
      <c r="C7922" s="467">
        <v>24</v>
      </c>
      <c r="D7922" s="471">
        <v>23.169902291350862</v>
      </c>
      <c r="E7922" s="471">
        <v>10.619841324446357</v>
      </c>
      <c r="F7922" s="467">
        <f>'2019 Actual plus Potential'!E7921</f>
        <v>103</v>
      </c>
    </row>
    <row r="7923" spans="1:6">
      <c r="A7923" s="467">
        <v>11</v>
      </c>
      <c r="B7923" s="467">
        <v>27</v>
      </c>
      <c r="C7923" s="467">
        <v>1</v>
      </c>
      <c r="D7923" s="471">
        <v>49.570110527419573</v>
      </c>
      <c r="E7923" s="471">
        <v>20.131232799397978</v>
      </c>
      <c r="F7923" s="467">
        <f>'2019 Actual plus Potential'!E7922</f>
        <v>103</v>
      </c>
    </row>
    <row r="7924" spans="1:6">
      <c r="A7924" s="467">
        <v>11</v>
      </c>
      <c r="B7924" s="467">
        <v>27</v>
      </c>
      <c r="C7924" s="467">
        <v>2</v>
      </c>
      <c r="D7924" s="471">
        <v>71.925483370821127</v>
      </c>
      <c r="E7924" s="471">
        <v>23.570008761556654</v>
      </c>
      <c r="F7924" s="467">
        <f>'2019 Actual plus Potential'!E7923</f>
        <v>103</v>
      </c>
    </row>
    <row r="7925" spans="1:6">
      <c r="A7925" s="467">
        <v>11</v>
      </c>
      <c r="B7925" s="467">
        <v>27</v>
      </c>
      <c r="C7925" s="467">
        <v>3</v>
      </c>
      <c r="D7925" s="471">
        <v>57.080077994696488</v>
      </c>
      <c r="E7925" s="471">
        <v>38.829381530853574</v>
      </c>
      <c r="F7925" s="467">
        <f>'2019 Actual plus Potential'!E7924</f>
        <v>103</v>
      </c>
    </row>
    <row r="7926" spans="1:6">
      <c r="A7926" s="467">
        <v>11</v>
      </c>
      <c r="B7926" s="467">
        <v>27</v>
      </c>
      <c r="C7926" s="467">
        <v>4</v>
      </c>
      <c r="D7926" s="471">
        <v>15.39222679042679</v>
      </c>
      <c r="E7926" s="471">
        <v>43.369567082347878</v>
      </c>
      <c r="F7926" s="467">
        <f>'2019 Actual plus Potential'!E7925</f>
        <v>103</v>
      </c>
    </row>
    <row r="7927" spans="1:6">
      <c r="A7927" s="467">
        <v>11</v>
      </c>
      <c r="B7927" s="467">
        <v>27</v>
      </c>
      <c r="C7927" s="467">
        <v>5</v>
      </c>
      <c r="D7927" s="471">
        <v>130.05426662408814</v>
      </c>
      <c r="E7927" s="471">
        <v>54.460323586325522</v>
      </c>
      <c r="F7927" s="467">
        <f>'2019 Actual plus Potential'!E7926</f>
        <v>103</v>
      </c>
    </row>
    <row r="7928" spans="1:6">
      <c r="A7928" s="467">
        <v>11</v>
      </c>
      <c r="B7928" s="467">
        <v>27</v>
      </c>
      <c r="C7928" s="467">
        <v>6</v>
      </c>
      <c r="D7928" s="471">
        <v>144</v>
      </c>
      <c r="E7928" s="471">
        <v>60.22160314986025</v>
      </c>
      <c r="F7928" s="467">
        <f>'2019 Actual plus Potential'!E7927</f>
        <v>104</v>
      </c>
    </row>
    <row r="7929" spans="1:6">
      <c r="A7929" s="467">
        <v>11</v>
      </c>
      <c r="B7929" s="467">
        <v>27</v>
      </c>
      <c r="C7929" s="467">
        <v>7</v>
      </c>
      <c r="D7929" s="471">
        <v>144</v>
      </c>
      <c r="E7929" s="471">
        <v>81.135869329176529</v>
      </c>
      <c r="F7929" s="467">
        <f>'2019 Actual plus Potential'!E7928</f>
        <v>103</v>
      </c>
    </row>
    <row r="7930" spans="1:6">
      <c r="A7930" s="467">
        <v>11</v>
      </c>
      <c r="B7930" s="467">
        <v>27</v>
      </c>
      <c r="C7930" s="467">
        <v>8</v>
      </c>
      <c r="D7930" s="471">
        <v>142.23274471501787</v>
      </c>
      <c r="E7930" s="471">
        <v>95.137382283379921</v>
      </c>
      <c r="F7930" s="467">
        <f>'2019 Actual plus Potential'!E7929</f>
        <v>103</v>
      </c>
    </row>
    <row r="7931" spans="1:6">
      <c r="A7931" s="467">
        <v>11</v>
      </c>
      <c r="B7931" s="467">
        <v>27</v>
      </c>
      <c r="C7931" s="467">
        <v>9</v>
      </c>
      <c r="D7931" s="471">
        <v>141.1759017135964</v>
      </c>
      <c r="E7931" s="471">
        <v>85.769925016125569</v>
      </c>
      <c r="F7931" s="467">
        <f>'2019 Actual plus Potential'!E7930</f>
        <v>103</v>
      </c>
    </row>
    <row r="7932" spans="1:6">
      <c r="A7932" s="467">
        <v>11</v>
      </c>
      <c r="B7932" s="467">
        <v>27</v>
      </c>
      <c r="C7932" s="467">
        <v>10</v>
      </c>
      <c r="D7932" s="471">
        <v>134.01119686465347</v>
      </c>
      <c r="E7932" s="471">
        <v>51.38060089228123</v>
      </c>
      <c r="F7932" s="467">
        <f>'2019 Actual plus Potential'!E7931</f>
        <v>103</v>
      </c>
    </row>
    <row r="7933" spans="1:6">
      <c r="A7933" s="467">
        <v>11</v>
      </c>
      <c r="B7933" s="467">
        <v>27</v>
      </c>
      <c r="C7933" s="467">
        <v>11</v>
      </c>
      <c r="D7933" s="471">
        <v>144</v>
      </c>
      <c r="E7933" s="471">
        <v>20.755469200172012</v>
      </c>
      <c r="F7933" s="467">
        <f>'2019 Actual plus Potential'!E7932</f>
        <v>103</v>
      </c>
    </row>
    <row r="7934" spans="1:6">
      <c r="A7934" s="467">
        <v>11</v>
      </c>
      <c r="B7934" s="467">
        <v>27</v>
      </c>
      <c r="C7934" s="467">
        <v>12</v>
      </c>
      <c r="D7934" s="471">
        <v>144</v>
      </c>
      <c r="E7934" s="471">
        <v>33.948134487207049</v>
      </c>
      <c r="F7934" s="467">
        <f>'2019 Actual plus Potential'!E7933</f>
        <v>101</v>
      </c>
    </row>
    <row r="7935" spans="1:6">
      <c r="A7935" s="467">
        <v>11</v>
      </c>
      <c r="B7935" s="467">
        <v>27</v>
      </c>
      <c r="C7935" s="467">
        <v>13</v>
      </c>
      <c r="D7935" s="471">
        <v>144</v>
      </c>
      <c r="E7935" s="471">
        <v>44.842545957858526</v>
      </c>
      <c r="F7935" s="467">
        <f>'2019 Actual plus Potential'!E7934</f>
        <v>101</v>
      </c>
    </row>
    <row r="7936" spans="1:6">
      <c r="A7936" s="467">
        <v>11</v>
      </c>
      <c r="B7936" s="467">
        <v>27</v>
      </c>
      <c r="C7936" s="467">
        <v>14</v>
      </c>
      <c r="D7936" s="471">
        <v>144</v>
      </c>
      <c r="E7936" s="471">
        <v>35.087874381853368</v>
      </c>
      <c r="F7936" s="467">
        <f>'2019 Actual plus Potential'!E7935</f>
        <v>100</v>
      </c>
    </row>
    <row r="7937" spans="1:6">
      <c r="A7937" s="467">
        <v>11</v>
      </c>
      <c r="B7937" s="467">
        <v>27</v>
      </c>
      <c r="C7937" s="467">
        <v>15</v>
      </c>
      <c r="D7937" s="471">
        <v>143.8501241502197</v>
      </c>
      <c r="E7937" s="471">
        <v>33.58595221457751</v>
      </c>
      <c r="F7937" s="467">
        <f>'2019 Actual plus Potential'!E7936</f>
        <v>101</v>
      </c>
    </row>
    <row r="7938" spans="1:6">
      <c r="A7938" s="467">
        <v>11</v>
      </c>
      <c r="B7938" s="467">
        <v>27</v>
      </c>
      <c r="C7938" s="467">
        <v>16</v>
      </c>
      <c r="D7938" s="471">
        <v>142.89000820849364</v>
      </c>
      <c r="E7938" s="471">
        <v>39.436408406794236</v>
      </c>
      <c r="F7938" s="467">
        <f>'2019 Actual plus Potential'!E7937</f>
        <v>101</v>
      </c>
    </row>
    <row r="7939" spans="1:6">
      <c r="A7939" s="467">
        <v>11</v>
      </c>
      <c r="B7939" s="467">
        <v>27</v>
      </c>
      <c r="C7939" s="467">
        <v>17</v>
      </c>
      <c r="D7939" s="471">
        <v>144</v>
      </c>
      <c r="E7939" s="471">
        <v>42.544292141474955</v>
      </c>
      <c r="F7939" s="467">
        <f>'2019 Actual plus Potential'!E7938</f>
        <v>103</v>
      </c>
    </row>
    <row r="7940" spans="1:6">
      <c r="A7940" s="467">
        <v>11</v>
      </c>
      <c r="B7940" s="467">
        <v>27</v>
      </c>
      <c r="C7940" s="467">
        <v>18</v>
      </c>
      <c r="D7940" s="471">
        <v>126.71904982937821</v>
      </c>
      <c r="E7940" s="471">
        <v>62.923498548699207</v>
      </c>
      <c r="F7940" s="467">
        <f>'2019 Actual plus Potential'!E7939</f>
        <v>103</v>
      </c>
    </row>
    <row r="7941" spans="1:6">
      <c r="A7941" s="467">
        <v>11</v>
      </c>
      <c r="B7941" s="467">
        <v>27</v>
      </c>
      <c r="C7941" s="467">
        <v>19</v>
      </c>
      <c r="D7941" s="471">
        <v>120.90776713190094</v>
      </c>
      <c r="E7941" s="471">
        <v>62.041119275424641</v>
      </c>
      <c r="F7941" s="467">
        <f>'2019 Actual plus Potential'!E7940</f>
        <v>103</v>
      </c>
    </row>
    <row r="7942" spans="1:6">
      <c r="A7942" s="467">
        <v>11</v>
      </c>
      <c r="B7942" s="467">
        <v>27</v>
      </c>
      <c r="C7942" s="467">
        <v>20</v>
      </c>
      <c r="D7942" s="471">
        <v>144</v>
      </c>
      <c r="E7942" s="471">
        <v>75.347210976134178</v>
      </c>
      <c r="F7942" s="467">
        <f>'2019 Actual plus Potential'!E7941</f>
        <v>103</v>
      </c>
    </row>
    <row r="7943" spans="1:6">
      <c r="A7943" s="467">
        <v>11</v>
      </c>
      <c r="B7943" s="467">
        <v>27</v>
      </c>
      <c r="C7943" s="467">
        <v>21</v>
      </c>
      <c r="D7943" s="471">
        <v>144</v>
      </c>
      <c r="E7943" s="471">
        <v>90.683244356052469</v>
      </c>
      <c r="F7943" s="467">
        <f>'2019 Actual plus Potential'!E7942</f>
        <v>103</v>
      </c>
    </row>
    <row r="7944" spans="1:6">
      <c r="A7944" s="467">
        <v>11</v>
      </c>
      <c r="B7944" s="467">
        <v>27</v>
      </c>
      <c r="C7944" s="467">
        <v>22</v>
      </c>
      <c r="D7944" s="471">
        <v>144</v>
      </c>
      <c r="E7944" s="471">
        <v>94.064915985809506</v>
      </c>
      <c r="F7944" s="467">
        <f>'2019 Actual plus Potential'!E7943</f>
        <v>104</v>
      </c>
    </row>
    <row r="7945" spans="1:6">
      <c r="A7945" s="467">
        <v>11</v>
      </c>
      <c r="B7945" s="467">
        <v>27</v>
      </c>
      <c r="C7945" s="467">
        <v>23</v>
      </c>
      <c r="D7945" s="471">
        <v>144</v>
      </c>
      <c r="E7945" s="471">
        <v>96.704231294345306</v>
      </c>
      <c r="F7945" s="467">
        <f>'2019 Actual plus Potential'!E7944</f>
        <v>103</v>
      </c>
    </row>
    <row r="7946" spans="1:6">
      <c r="A7946" s="467">
        <v>11</v>
      </c>
      <c r="B7946" s="467">
        <v>27</v>
      </c>
      <c r="C7946" s="467">
        <v>24</v>
      </c>
      <c r="D7946" s="471">
        <v>144</v>
      </c>
      <c r="E7946" s="471">
        <v>99.436634487207073</v>
      </c>
      <c r="F7946" s="467">
        <f>'2019 Actual plus Potential'!E7945</f>
        <v>103</v>
      </c>
    </row>
    <row r="7947" spans="1:6">
      <c r="A7947" s="467">
        <v>11</v>
      </c>
      <c r="B7947" s="467">
        <v>28</v>
      </c>
      <c r="C7947" s="467">
        <v>1</v>
      </c>
      <c r="D7947" s="471">
        <v>144</v>
      </c>
      <c r="E7947" s="471">
        <v>99.455408514298</v>
      </c>
      <c r="F7947" s="467">
        <f>'2019 Actual plus Potential'!E7946</f>
        <v>103</v>
      </c>
    </row>
    <row r="7948" spans="1:6">
      <c r="A7948" s="467">
        <v>11</v>
      </c>
      <c r="B7948" s="467">
        <v>28</v>
      </c>
      <c r="C7948" s="467">
        <v>2</v>
      </c>
      <c r="D7948" s="471">
        <v>144</v>
      </c>
      <c r="E7948" s="471">
        <v>97.1149131369598</v>
      </c>
      <c r="F7948" s="467">
        <f>'2019 Actual plus Potential'!E7947</f>
        <v>103</v>
      </c>
    </row>
    <row r="7949" spans="1:6">
      <c r="A7949" s="467">
        <v>11</v>
      </c>
      <c r="B7949" s="467">
        <v>28</v>
      </c>
      <c r="C7949" s="467">
        <v>3</v>
      </c>
      <c r="D7949" s="471">
        <v>144</v>
      </c>
      <c r="E7949" s="471">
        <v>90.243619221672759</v>
      </c>
      <c r="F7949" s="467">
        <f>'2019 Actual plus Potential'!E7948</f>
        <v>103</v>
      </c>
    </row>
    <row r="7950" spans="1:6">
      <c r="A7950" s="467">
        <v>11</v>
      </c>
      <c r="B7950" s="467">
        <v>28</v>
      </c>
      <c r="C7950" s="467">
        <v>4</v>
      </c>
      <c r="D7950" s="471">
        <v>144</v>
      </c>
      <c r="E7950" s="471">
        <v>72.320681358847565</v>
      </c>
      <c r="F7950" s="467">
        <f>'2019 Actual plus Potential'!E7949</f>
        <v>103</v>
      </c>
    </row>
    <row r="7951" spans="1:6">
      <c r="A7951" s="467">
        <v>11</v>
      </c>
      <c r="B7951" s="467">
        <v>28</v>
      </c>
      <c r="C7951" s="467">
        <v>5</v>
      </c>
      <c r="D7951" s="471">
        <v>144</v>
      </c>
      <c r="E7951" s="471">
        <v>70.25084487207053</v>
      </c>
      <c r="F7951" s="467">
        <f>'2019 Actual plus Potential'!E7950</f>
        <v>103</v>
      </c>
    </row>
    <row r="7952" spans="1:6">
      <c r="A7952" s="467">
        <v>11</v>
      </c>
      <c r="B7952" s="467">
        <v>28</v>
      </c>
      <c r="C7952" s="467">
        <v>6</v>
      </c>
      <c r="D7952" s="471">
        <v>117.75581152988666</v>
      </c>
      <c r="E7952" s="471">
        <v>41.832443614276507</v>
      </c>
      <c r="F7952" s="467">
        <f>'2019 Actual plus Potential'!E7951</f>
        <v>103</v>
      </c>
    </row>
    <row r="7953" spans="1:6">
      <c r="A7953" s="467">
        <v>11</v>
      </c>
      <c r="B7953" s="467">
        <v>28</v>
      </c>
      <c r="C7953" s="467">
        <v>7</v>
      </c>
      <c r="D7953" s="471">
        <v>79.136496155693678</v>
      </c>
      <c r="E7953" s="471">
        <v>8.4201511502902608</v>
      </c>
      <c r="F7953" s="467">
        <f>'2019 Actual plus Potential'!E7952</f>
        <v>103</v>
      </c>
    </row>
    <row r="7954" spans="1:6">
      <c r="A7954" s="467">
        <v>11</v>
      </c>
      <c r="B7954" s="467">
        <v>28</v>
      </c>
      <c r="C7954" s="467">
        <v>8</v>
      </c>
      <c r="D7954" s="471">
        <v>94.611426489535575</v>
      </c>
      <c r="E7954" s="471">
        <v>8.9544286712534937</v>
      </c>
      <c r="F7954" s="467">
        <f>'2019 Actual plus Potential'!E7953</f>
        <v>102</v>
      </c>
    </row>
    <row r="7955" spans="1:6">
      <c r="A7955" s="467">
        <v>11</v>
      </c>
      <c r="B7955" s="467">
        <v>28</v>
      </c>
      <c r="C7955" s="467">
        <v>9</v>
      </c>
      <c r="D7955" s="471">
        <v>142.33256308344724</v>
      </c>
      <c r="E7955" s="471">
        <v>21.382834605461188</v>
      </c>
      <c r="F7955" s="467">
        <f>'2019 Actual plus Potential'!E7954</f>
        <v>89</v>
      </c>
    </row>
    <row r="7956" spans="1:6">
      <c r="A7956" s="467">
        <v>11</v>
      </c>
      <c r="B7956" s="467">
        <v>28</v>
      </c>
      <c r="C7956" s="467">
        <v>10</v>
      </c>
      <c r="D7956" s="471">
        <v>85.40131133681038</v>
      </c>
      <c r="E7956" s="471">
        <v>22.236270586970544</v>
      </c>
      <c r="F7956" s="467">
        <f>'2019 Actual plus Potential'!E7955</f>
        <v>79</v>
      </c>
    </row>
    <row r="7957" spans="1:6">
      <c r="A7957" s="467">
        <v>11</v>
      </c>
      <c r="B7957" s="467">
        <v>28</v>
      </c>
      <c r="C7957" s="467">
        <v>11</v>
      </c>
      <c r="D7957" s="471">
        <v>39.945409673835805</v>
      </c>
      <c r="E7957" s="471">
        <v>2.4351477639217376</v>
      </c>
      <c r="F7957" s="467">
        <f>'2019 Actual plus Potential'!E7956</f>
        <v>68</v>
      </c>
    </row>
    <row r="7958" spans="1:6">
      <c r="A7958" s="467">
        <v>11</v>
      </c>
      <c r="B7958" s="467">
        <v>28</v>
      </c>
      <c r="C7958" s="467">
        <v>12</v>
      </c>
      <c r="D7958" s="471">
        <v>34.479008257577618</v>
      </c>
      <c r="E7958" s="471">
        <v>0.41381084712964955</v>
      </c>
      <c r="F7958" s="467">
        <f>'2019 Actual plus Potential'!E7957</f>
        <v>47</v>
      </c>
    </row>
    <row r="7959" spans="1:6">
      <c r="A7959" s="467">
        <v>11</v>
      </c>
      <c r="B7959" s="467">
        <v>28</v>
      </c>
      <c r="C7959" s="467">
        <v>13</v>
      </c>
      <c r="D7959" s="471">
        <v>44.296253641044089</v>
      </c>
      <c r="E7959" s="471">
        <v>2.3123343367017846</v>
      </c>
      <c r="F7959" s="467">
        <f>'2019 Actual plus Potential'!E7958</f>
        <v>29</v>
      </c>
    </row>
    <row r="7960" spans="1:6">
      <c r="A7960" s="467">
        <v>11</v>
      </c>
      <c r="B7960" s="467">
        <v>28</v>
      </c>
      <c r="C7960" s="467">
        <v>14</v>
      </c>
      <c r="D7960" s="471">
        <v>40.368823112976479</v>
      </c>
      <c r="E7960" s="471">
        <v>0.64457493012255429</v>
      </c>
      <c r="F7960" s="467">
        <f>'2019 Actual plus Potential'!E7959</f>
        <v>31</v>
      </c>
    </row>
    <row r="7961" spans="1:6">
      <c r="A7961" s="467">
        <v>11</v>
      </c>
      <c r="B7961" s="467">
        <v>28</v>
      </c>
      <c r="C7961" s="467">
        <v>15</v>
      </c>
      <c r="D7961" s="471">
        <v>49.387980750906237</v>
      </c>
      <c r="E7961" s="471">
        <v>0.11420866480326812</v>
      </c>
      <c r="F7961" s="467">
        <f>'2019 Actual plus Potential'!E7960</f>
        <v>32</v>
      </c>
    </row>
    <row r="7962" spans="1:6">
      <c r="A7962" s="467">
        <v>11</v>
      </c>
      <c r="B7962" s="467">
        <v>28</v>
      </c>
      <c r="C7962" s="467">
        <v>16</v>
      </c>
      <c r="D7962" s="471">
        <v>50.866482733931377</v>
      </c>
      <c r="E7962" s="471">
        <v>7.9007364007740263E-2</v>
      </c>
      <c r="F7962" s="467">
        <f>'2019 Actual plus Potential'!E7961</f>
        <v>41</v>
      </c>
    </row>
    <row r="7963" spans="1:6">
      <c r="A7963" s="467">
        <v>11</v>
      </c>
      <c r="B7963" s="467">
        <v>28</v>
      </c>
      <c r="C7963" s="467">
        <v>17</v>
      </c>
      <c r="D7963" s="471">
        <v>35.239464460399148</v>
      </c>
      <c r="E7963" s="471">
        <v>0.43649612986454522</v>
      </c>
      <c r="F7963" s="467">
        <f>'2019 Actual plus Potential'!E7962</f>
        <v>38</v>
      </c>
    </row>
    <row r="7964" spans="1:6">
      <c r="A7964" s="467">
        <v>11</v>
      </c>
      <c r="B7964" s="467">
        <v>28</v>
      </c>
      <c r="C7964" s="467">
        <v>18</v>
      </c>
      <c r="D7964" s="471">
        <v>85.037000105570783</v>
      </c>
      <c r="E7964" s="471">
        <v>0.78772688669103419</v>
      </c>
      <c r="F7964" s="467">
        <f>'2019 Actual plus Potential'!E7963</f>
        <v>44</v>
      </c>
    </row>
    <row r="7965" spans="1:6">
      <c r="A7965" s="467">
        <v>11</v>
      </c>
      <c r="B7965" s="467">
        <v>28</v>
      </c>
      <c r="C7965" s="467">
        <v>19</v>
      </c>
      <c r="D7965" s="471">
        <v>72.023502638809859</v>
      </c>
      <c r="E7965" s="471">
        <v>0.50533422919802196</v>
      </c>
      <c r="F7965" s="467">
        <f>'2019 Actual plus Potential'!E7964</f>
        <v>47</v>
      </c>
    </row>
    <row r="7966" spans="1:6">
      <c r="A7966" s="467">
        <v>11</v>
      </c>
      <c r="B7966" s="467">
        <v>28</v>
      </c>
      <c r="C7966" s="467">
        <v>20</v>
      </c>
      <c r="D7966" s="471">
        <v>55.674882931607733</v>
      </c>
      <c r="E7966" s="471">
        <v>0.26048962588690605</v>
      </c>
      <c r="F7966" s="467">
        <f>'2019 Actual plus Potential'!E7965</f>
        <v>34</v>
      </c>
    </row>
    <row r="7967" spans="1:6">
      <c r="A7967" s="467">
        <v>11</v>
      </c>
      <c r="B7967" s="467">
        <v>28</v>
      </c>
      <c r="C7967" s="467">
        <v>21</v>
      </c>
      <c r="D7967" s="471">
        <v>28.760365580123189</v>
      </c>
      <c r="E7967" s="471">
        <v>1.8547174263599226</v>
      </c>
      <c r="F7967" s="467">
        <f>'2019 Actual plus Potential'!E7966</f>
        <v>30</v>
      </c>
    </row>
    <row r="7968" spans="1:6">
      <c r="A7968" s="467">
        <v>11</v>
      </c>
      <c r="B7968" s="467">
        <v>28</v>
      </c>
      <c r="C7968" s="467">
        <v>22</v>
      </c>
      <c r="D7968" s="471">
        <v>3.7231883740162681</v>
      </c>
      <c r="E7968" s="471">
        <v>9.5168672328531496</v>
      </c>
      <c r="F7968" s="467">
        <f>'2019 Actual plus Potential'!E7967</f>
        <v>42</v>
      </c>
    </row>
    <row r="7969" spans="1:6">
      <c r="A7969" s="467">
        <v>11</v>
      </c>
      <c r="B7969" s="467">
        <v>28</v>
      </c>
      <c r="C7969" s="467">
        <v>23</v>
      </c>
      <c r="D7969" s="471">
        <v>1.8928841810595389</v>
      </c>
      <c r="E7969" s="471">
        <v>8.7878091808213288</v>
      </c>
      <c r="F7969" s="467">
        <f>'2019 Actual plus Potential'!E7968</f>
        <v>68</v>
      </c>
    </row>
    <row r="7970" spans="1:6">
      <c r="A7970" s="467">
        <v>11</v>
      </c>
      <c r="B7970" s="467">
        <v>28</v>
      </c>
      <c r="C7970" s="467">
        <v>24</v>
      </c>
      <c r="D7970" s="471">
        <v>0.15388187779172408</v>
      </c>
      <c r="E7970" s="471">
        <v>7.3171770586970544</v>
      </c>
      <c r="F7970" s="467">
        <f>'2019 Actual plus Potential'!E7969</f>
        <v>76</v>
      </c>
    </row>
    <row r="7971" spans="1:6">
      <c r="A7971" s="467">
        <v>11</v>
      </c>
      <c r="B7971" s="467">
        <v>29</v>
      </c>
      <c r="C7971" s="467">
        <v>1</v>
      </c>
      <c r="D7971" s="471">
        <v>3.9550972177452128</v>
      </c>
      <c r="E7971" s="471">
        <v>5.0142297355407441</v>
      </c>
      <c r="F7971" s="467">
        <f>'2019 Actual plus Potential'!E7970</f>
        <v>75</v>
      </c>
    </row>
    <row r="7972" spans="1:6">
      <c r="A7972" s="467">
        <v>11</v>
      </c>
      <c r="B7972" s="467">
        <v>29</v>
      </c>
      <c r="C7972" s="467">
        <v>2</v>
      </c>
      <c r="D7972" s="471">
        <v>2.3907953320734592</v>
      </c>
      <c r="E7972" s="471">
        <v>4.8327474736615779</v>
      </c>
      <c r="F7972" s="467">
        <f>'2019 Actual plus Potential'!E7971</f>
        <v>79</v>
      </c>
    </row>
    <row r="7973" spans="1:6">
      <c r="A7973" s="467">
        <v>11</v>
      </c>
      <c r="B7973" s="467">
        <v>29</v>
      </c>
      <c r="C7973" s="467">
        <v>3</v>
      </c>
      <c r="D7973" s="471">
        <v>8.9688907608961852</v>
      </c>
      <c r="E7973" s="471">
        <v>7.2764999999999995</v>
      </c>
      <c r="F7973" s="467">
        <f>'2019 Actual plus Potential'!E7972</f>
        <v>58</v>
      </c>
    </row>
    <row r="7974" spans="1:6">
      <c r="A7974" s="467">
        <v>11</v>
      </c>
      <c r="B7974" s="467">
        <v>29</v>
      </c>
      <c r="C7974" s="467">
        <v>4</v>
      </c>
      <c r="D7974" s="471">
        <v>11.220607785237515</v>
      </c>
      <c r="E7974" s="471">
        <v>5.7135622446785632</v>
      </c>
      <c r="F7974" s="467">
        <f>'2019 Actual plus Potential'!E7973</f>
        <v>56</v>
      </c>
    </row>
    <row r="7975" spans="1:6">
      <c r="A7975" s="467">
        <v>11</v>
      </c>
      <c r="B7975" s="467">
        <v>29</v>
      </c>
      <c r="C7975" s="467">
        <v>5</v>
      </c>
      <c r="D7975" s="471">
        <v>12.876600107166231</v>
      </c>
      <c r="E7975" s="471">
        <v>3.900304128144485</v>
      </c>
      <c r="F7975" s="467">
        <f>'2019 Actual plus Potential'!E7974</f>
        <v>87</v>
      </c>
    </row>
    <row r="7976" spans="1:6">
      <c r="A7976" s="467">
        <v>11</v>
      </c>
      <c r="B7976" s="467">
        <v>29</v>
      </c>
      <c r="C7976" s="467">
        <v>6</v>
      </c>
      <c r="D7976" s="471">
        <v>1.4917700584072793</v>
      </c>
      <c r="E7976" s="471">
        <v>0.50376972694044286</v>
      </c>
      <c r="F7976" s="467">
        <f>'2019 Actual plus Potential'!E7975</f>
        <v>95</v>
      </c>
    </row>
    <row r="7977" spans="1:6">
      <c r="A7977" s="467">
        <v>11</v>
      </c>
      <c r="B7977" s="467">
        <v>29</v>
      </c>
      <c r="C7977" s="467">
        <v>7</v>
      </c>
      <c r="D7977" s="471">
        <v>9.1102135123619004</v>
      </c>
      <c r="E7977" s="471">
        <v>0.70246151365297782</v>
      </c>
      <c r="F7977" s="467">
        <f>'2019 Actual plus Potential'!E7976</f>
        <v>95</v>
      </c>
    </row>
    <row r="7978" spans="1:6">
      <c r="A7978" s="467">
        <v>11</v>
      </c>
      <c r="B7978" s="467">
        <v>29</v>
      </c>
      <c r="C7978" s="467">
        <v>8</v>
      </c>
      <c r="D7978" s="471">
        <v>15.165209274564949</v>
      </c>
      <c r="E7978" s="471">
        <v>0.84952472586540528</v>
      </c>
      <c r="F7978" s="467">
        <f>'2019 Actual plus Potential'!E7977</f>
        <v>92</v>
      </c>
    </row>
    <row r="7979" spans="1:6">
      <c r="A7979" s="467">
        <v>11</v>
      </c>
      <c r="B7979" s="467">
        <v>29</v>
      </c>
      <c r="C7979" s="467">
        <v>9</v>
      </c>
      <c r="D7979" s="471">
        <v>24.129348344652232</v>
      </c>
      <c r="E7979" s="471">
        <v>2.1590131154590408</v>
      </c>
      <c r="F7979" s="467">
        <f>'2019 Actual plus Potential'!E7978</f>
        <v>97</v>
      </c>
    </row>
    <row r="7980" spans="1:6">
      <c r="A7980" s="467">
        <v>11</v>
      </c>
      <c r="B7980" s="467">
        <v>29</v>
      </c>
      <c r="C7980" s="467">
        <v>10</v>
      </c>
      <c r="D7980" s="471">
        <v>4.9461050480633526</v>
      </c>
      <c r="E7980" s="471">
        <v>6.0608817458611055</v>
      </c>
      <c r="F7980" s="467">
        <f>'2019 Actual plus Potential'!E7979</f>
        <v>88</v>
      </c>
    </row>
    <row r="7981" spans="1:6">
      <c r="A7981" s="467">
        <v>11</v>
      </c>
      <c r="B7981" s="467">
        <v>29</v>
      </c>
      <c r="C7981" s="467">
        <v>11</v>
      </c>
      <c r="D7981" s="471">
        <v>0.70611897569601156</v>
      </c>
      <c r="E7981" s="471">
        <v>2.5900334874220596</v>
      </c>
      <c r="F7981" s="467">
        <f>'2019 Actual plus Potential'!E7980</f>
        <v>87</v>
      </c>
    </row>
    <row r="7982" spans="1:6">
      <c r="A7982" s="467">
        <v>11</v>
      </c>
      <c r="B7982" s="467">
        <v>29</v>
      </c>
      <c r="C7982" s="467">
        <v>12</v>
      </c>
      <c r="D7982" s="471">
        <v>0</v>
      </c>
      <c r="E7982" s="471">
        <v>2.4695668135884756</v>
      </c>
      <c r="F7982" s="467">
        <f>'2019 Actual plus Potential'!E7981</f>
        <v>51</v>
      </c>
    </row>
    <row r="7983" spans="1:6">
      <c r="A7983" s="467">
        <v>11</v>
      </c>
      <c r="B7983" s="467">
        <v>29</v>
      </c>
      <c r="C7983" s="467">
        <v>13</v>
      </c>
      <c r="D7983" s="471">
        <v>2.5364953633412403E-4</v>
      </c>
      <c r="E7983" s="471">
        <v>0.45761691034186197</v>
      </c>
      <c r="F7983" s="467">
        <f>'2019 Actual plus Potential'!E7982</f>
        <v>23</v>
      </c>
    </row>
    <row r="7984" spans="1:6">
      <c r="A7984" s="467">
        <v>11</v>
      </c>
      <c r="B7984" s="467">
        <v>29</v>
      </c>
      <c r="C7984" s="467">
        <v>14</v>
      </c>
      <c r="D7984" s="471">
        <v>3.7502112048603452E-2</v>
      </c>
      <c r="E7984" s="471">
        <v>0.36844028165985809</v>
      </c>
      <c r="F7984" s="467">
        <f>'2019 Actual plus Potential'!E7983</f>
        <v>15</v>
      </c>
    </row>
    <row r="7985" spans="1:6">
      <c r="A7985" s="467">
        <v>11</v>
      </c>
      <c r="B7985" s="467">
        <v>29</v>
      </c>
      <c r="C7985" s="467">
        <v>15</v>
      </c>
      <c r="D7985" s="471">
        <v>3.7932681049672059</v>
      </c>
      <c r="E7985" s="471">
        <v>0.66491345947108149</v>
      </c>
      <c r="F7985" s="467">
        <f>'2019 Actual plus Potential'!E7984</f>
        <v>1</v>
      </c>
    </row>
    <row r="7986" spans="1:6">
      <c r="A7986" s="467">
        <v>11</v>
      </c>
      <c r="B7986" s="467">
        <v>29</v>
      </c>
      <c r="C7986" s="467">
        <v>16</v>
      </c>
      <c r="D7986" s="471">
        <v>22.516883248741003</v>
      </c>
      <c r="E7986" s="471">
        <v>7.2749354977424213E-2</v>
      </c>
      <c r="F7986" s="467">
        <f>'2019 Actual plus Potential'!E7985</f>
        <v>6</v>
      </c>
    </row>
    <row r="7987" spans="1:6">
      <c r="A7987" s="467">
        <v>11</v>
      </c>
      <c r="B7987" s="467">
        <v>29</v>
      </c>
      <c r="C7987" s="467">
        <v>17</v>
      </c>
      <c r="D7987" s="471">
        <v>37.89586255133262</v>
      </c>
      <c r="E7987" s="471">
        <v>0.27144114168995914</v>
      </c>
      <c r="F7987" s="467">
        <f>'2019 Actual plus Potential'!E7986</f>
        <v>15</v>
      </c>
    </row>
    <row r="7988" spans="1:6">
      <c r="A7988" s="467">
        <v>11</v>
      </c>
      <c r="B7988" s="467">
        <v>29</v>
      </c>
      <c r="C7988" s="467">
        <v>18</v>
      </c>
      <c r="D7988" s="471">
        <v>33.046838946634089</v>
      </c>
      <c r="E7988" s="471">
        <v>0.70559051816813589</v>
      </c>
      <c r="F7988" s="467">
        <f>'2019 Actual plus Potential'!E7987</f>
        <v>13</v>
      </c>
    </row>
    <row r="7989" spans="1:6">
      <c r="A7989" s="467">
        <v>11</v>
      </c>
      <c r="B7989" s="467">
        <v>29</v>
      </c>
      <c r="C7989" s="467">
        <v>19</v>
      </c>
      <c r="D7989" s="471">
        <v>31.665475731668256</v>
      </c>
      <c r="E7989" s="471">
        <v>1.4424710814878521</v>
      </c>
      <c r="F7989" s="467">
        <f>'2019 Actual plus Potential'!E7988</f>
        <v>15</v>
      </c>
    </row>
    <row r="7990" spans="1:6">
      <c r="A7990" s="467">
        <v>11</v>
      </c>
      <c r="B7990" s="467">
        <v>29</v>
      </c>
      <c r="C7990" s="467">
        <v>20</v>
      </c>
      <c r="D7990" s="471">
        <v>51.637583283192235</v>
      </c>
      <c r="E7990" s="471">
        <v>2.8825954095893356</v>
      </c>
      <c r="F7990" s="467">
        <f>'2019 Actual plus Potential'!E7989</f>
        <v>19</v>
      </c>
    </row>
    <row r="7991" spans="1:6">
      <c r="A7991" s="467">
        <v>11</v>
      </c>
      <c r="B7991" s="467">
        <v>29</v>
      </c>
      <c r="C7991" s="467">
        <v>21</v>
      </c>
      <c r="D7991" s="471">
        <v>71.921206666140492</v>
      </c>
      <c r="E7991" s="471">
        <v>7.7481974306600732</v>
      </c>
      <c r="F7991" s="467">
        <f>'2019 Actual plus Potential'!E7990</f>
        <v>17</v>
      </c>
    </row>
    <row r="7992" spans="1:6">
      <c r="A7992" s="467">
        <v>11</v>
      </c>
      <c r="B7992" s="467">
        <v>29</v>
      </c>
      <c r="C7992" s="467">
        <v>22</v>
      </c>
      <c r="D7992" s="471">
        <v>81.436986960108655</v>
      </c>
      <c r="E7992" s="471">
        <v>14.159527682218878</v>
      </c>
      <c r="F7992" s="467">
        <f>'2019 Actual plus Potential'!E7991</f>
        <v>8</v>
      </c>
    </row>
    <row r="7993" spans="1:6">
      <c r="A7993" s="467">
        <v>11</v>
      </c>
      <c r="B7993" s="467">
        <v>29</v>
      </c>
      <c r="C7993" s="467">
        <v>23</v>
      </c>
      <c r="D7993" s="471">
        <v>56.713709059657177</v>
      </c>
      <c r="E7993" s="471">
        <v>25.764223177811221</v>
      </c>
      <c r="F7993" s="467">
        <f>'2019 Actual plus Potential'!E7992</f>
        <v>5</v>
      </c>
    </row>
    <row r="7994" spans="1:6">
      <c r="A7994" s="467">
        <v>11</v>
      </c>
      <c r="B7994" s="467">
        <v>29</v>
      </c>
      <c r="C7994" s="467">
        <v>24</v>
      </c>
      <c r="D7994" s="471">
        <v>47.157939777494519</v>
      </c>
      <c r="E7994" s="471">
        <v>23.13194812943453</v>
      </c>
      <c r="F7994" s="467">
        <f>'2019 Actual plus Potential'!E7993</f>
        <v>3</v>
      </c>
    </row>
    <row r="7995" spans="1:6">
      <c r="A7995" s="467">
        <v>11</v>
      </c>
      <c r="B7995" s="467">
        <v>30</v>
      </c>
      <c r="C7995" s="467">
        <v>1</v>
      </c>
      <c r="D7995" s="471">
        <v>67.328155050327695</v>
      </c>
      <c r="E7995" s="471">
        <v>19.126040098903459</v>
      </c>
      <c r="F7995" s="467">
        <f>'2019 Actual plus Potential'!E7994</f>
        <v>1</v>
      </c>
    </row>
    <row r="7996" spans="1:6">
      <c r="A7996" s="467">
        <v>11</v>
      </c>
      <c r="B7996" s="467">
        <v>30</v>
      </c>
      <c r="C7996" s="467">
        <v>2</v>
      </c>
      <c r="D7996" s="471">
        <v>74.868721196452228</v>
      </c>
      <c r="E7996" s="471">
        <v>25.984035745001073</v>
      </c>
      <c r="F7996" s="467">
        <f>'2019 Actual plus Potential'!E7995</f>
        <v>3</v>
      </c>
    </row>
    <row r="7997" spans="1:6">
      <c r="A7997" s="467">
        <v>11</v>
      </c>
      <c r="B7997" s="467">
        <v>30</v>
      </c>
      <c r="C7997" s="467">
        <v>3</v>
      </c>
      <c r="D7997" s="471">
        <v>46.695268111772663</v>
      </c>
      <c r="E7997" s="471">
        <v>12.821878251988821</v>
      </c>
      <c r="F7997" s="467">
        <f>'2019 Actual plus Potential'!E7996</f>
        <v>0</v>
      </c>
    </row>
    <row r="7998" spans="1:6">
      <c r="A7998" s="467">
        <v>11</v>
      </c>
      <c r="B7998" s="467">
        <v>30</v>
      </c>
      <c r="C7998" s="467">
        <v>4</v>
      </c>
      <c r="D7998" s="471">
        <v>44.847131813055455</v>
      </c>
      <c r="E7998" s="471">
        <v>2.536058159535584</v>
      </c>
      <c r="F7998" s="467">
        <f>'2019 Actual plus Potential'!E7997</f>
        <v>0</v>
      </c>
    </row>
    <row r="7999" spans="1:6">
      <c r="A7999" s="467">
        <v>11</v>
      </c>
      <c r="B7999" s="467">
        <v>30</v>
      </c>
      <c r="C7999" s="467">
        <v>5</v>
      </c>
      <c r="D7999" s="471">
        <v>18.260225342400986</v>
      </c>
      <c r="E7999" s="471">
        <v>0.33871473876585673</v>
      </c>
      <c r="F7999" s="467">
        <f>'2019 Actual plus Potential'!E7998</f>
        <v>1</v>
      </c>
    </row>
    <row r="8000" spans="1:6">
      <c r="A8000" s="467">
        <v>11</v>
      </c>
      <c r="B8000" s="467">
        <v>30</v>
      </c>
      <c r="C8000" s="467">
        <v>6</v>
      </c>
      <c r="D8000" s="471">
        <v>35.086013714071868</v>
      </c>
      <c r="E8000" s="471">
        <v>2.2552300043001505</v>
      </c>
      <c r="F8000" s="467">
        <f>'2019 Actual plus Potential'!E7999</f>
        <v>0</v>
      </c>
    </row>
    <row r="8001" spans="1:6">
      <c r="A8001" s="467">
        <v>11</v>
      </c>
      <c r="B8001" s="467">
        <v>30</v>
      </c>
      <c r="C8001" s="467">
        <v>7</v>
      </c>
      <c r="D8001" s="471">
        <v>23.118582541577503</v>
      </c>
      <c r="E8001" s="471">
        <v>11.003144377553214</v>
      </c>
      <c r="F8001" s="467">
        <f>'2019 Actual plus Potential'!E8000</f>
        <v>4</v>
      </c>
    </row>
    <row r="8002" spans="1:6">
      <c r="A8002" s="467">
        <v>11</v>
      </c>
      <c r="B8002" s="467">
        <v>30</v>
      </c>
      <c r="C8002" s="467">
        <v>8</v>
      </c>
      <c r="D8002" s="471">
        <v>18.281984542000988</v>
      </c>
      <c r="E8002" s="471">
        <v>25.084446946893141</v>
      </c>
      <c r="F8002" s="467">
        <f>'2019 Actual plus Potential'!E8001</f>
        <v>1</v>
      </c>
    </row>
    <row r="8003" spans="1:6">
      <c r="A8003" s="467">
        <v>11</v>
      </c>
      <c r="B8003" s="467">
        <v>30</v>
      </c>
      <c r="C8003" s="467">
        <v>9</v>
      </c>
      <c r="D8003" s="471">
        <v>38.266303414306599</v>
      </c>
      <c r="E8003" s="471">
        <v>31.436326112663945</v>
      </c>
      <c r="F8003" s="467">
        <f>'2019 Actual plus Potential'!E8002</f>
        <v>2</v>
      </c>
    </row>
    <row r="8004" spans="1:6">
      <c r="A8004" s="467">
        <v>11</v>
      </c>
      <c r="B8004" s="467">
        <v>30</v>
      </c>
      <c r="C8004" s="467">
        <v>10</v>
      </c>
      <c r="D8004" s="471">
        <v>47.707800113340625</v>
      </c>
      <c r="E8004" s="471">
        <v>25.51859632337132</v>
      </c>
      <c r="F8004" s="467">
        <f>'2019 Actual plus Potential'!E8003</f>
        <v>3</v>
      </c>
    </row>
    <row r="8005" spans="1:6">
      <c r="A8005" s="467">
        <v>11</v>
      </c>
      <c r="B8005" s="467">
        <v>30</v>
      </c>
      <c r="C8005" s="467">
        <v>11</v>
      </c>
      <c r="D8005" s="471">
        <v>80.110617413625917</v>
      </c>
      <c r="E8005" s="471">
        <v>16.103421737260806</v>
      </c>
      <c r="F8005" s="467">
        <f>'2019 Actual plus Potential'!E8004</f>
        <v>5</v>
      </c>
    </row>
    <row r="8006" spans="1:6">
      <c r="A8006" s="467">
        <v>11</v>
      </c>
      <c r="B8006" s="467">
        <v>30</v>
      </c>
      <c r="C8006" s="467">
        <v>12</v>
      </c>
      <c r="D8006" s="471">
        <v>95.179025120245711</v>
      </c>
      <c r="E8006" s="471">
        <v>2.9154499569984949</v>
      </c>
      <c r="F8006" s="467">
        <f>'2019 Actual plus Potential'!E8005</f>
        <v>2</v>
      </c>
    </row>
    <row r="8007" spans="1:6">
      <c r="A8007" s="467">
        <v>11</v>
      </c>
      <c r="B8007" s="467">
        <v>30</v>
      </c>
      <c r="C8007" s="467">
        <v>13</v>
      </c>
      <c r="D8007" s="471">
        <v>111.45212277516143</v>
      </c>
      <c r="E8007" s="471">
        <v>1.5073979251773812</v>
      </c>
      <c r="F8007" s="467">
        <f>'2019 Actual plus Potential'!E8006</f>
        <v>6</v>
      </c>
    </row>
    <row r="8008" spans="1:6">
      <c r="A8008" s="467">
        <v>11</v>
      </c>
      <c r="B8008" s="467">
        <v>30</v>
      </c>
      <c r="C8008" s="467">
        <v>14</v>
      </c>
      <c r="D8008" s="471">
        <v>114.19427778488368</v>
      </c>
      <c r="E8008" s="471">
        <v>0.20573204687164051</v>
      </c>
      <c r="F8008" s="467">
        <f>'2019 Actual plus Potential'!E8007</f>
        <v>5</v>
      </c>
    </row>
    <row r="8009" spans="1:6">
      <c r="A8009" s="467">
        <v>11</v>
      </c>
      <c r="B8009" s="467">
        <v>30</v>
      </c>
      <c r="C8009" s="467">
        <v>15</v>
      </c>
      <c r="D8009" s="471">
        <v>117.54925828758842</v>
      </c>
      <c r="E8009" s="471">
        <v>2.1347633304665661</v>
      </c>
      <c r="F8009" s="467">
        <f>'2019 Actual plus Potential'!E8008</f>
        <v>2</v>
      </c>
    </row>
    <row r="8010" spans="1:6">
      <c r="A8010" s="467">
        <v>11</v>
      </c>
      <c r="B8010" s="467">
        <v>30</v>
      </c>
      <c r="C8010" s="467">
        <v>16</v>
      </c>
      <c r="D8010" s="471">
        <v>93.557574932364375</v>
      </c>
      <c r="E8010" s="471">
        <v>6.4653055794452818</v>
      </c>
      <c r="F8010" s="467">
        <f>'2019 Actual plus Potential'!E8009</f>
        <v>7</v>
      </c>
    </row>
    <row r="8011" spans="1:6">
      <c r="A8011" s="467">
        <v>11</v>
      </c>
      <c r="B8011" s="467">
        <v>30</v>
      </c>
      <c r="C8011" s="467">
        <v>17</v>
      </c>
      <c r="D8011" s="471">
        <v>84.557393939287351</v>
      </c>
      <c r="E8011" s="471">
        <v>4.9821574392603738</v>
      </c>
      <c r="F8011" s="467">
        <f>'2019 Actual plus Potential'!E8010</f>
        <v>13</v>
      </c>
    </row>
    <row r="8012" spans="1:6">
      <c r="A8012" s="467">
        <v>11</v>
      </c>
      <c r="B8012" s="467">
        <v>30</v>
      </c>
      <c r="C8012" s="467">
        <v>18</v>
      </c>
      <c r="D8012" s="471">
        <v>115.81934827151007</v>
      </c>
      <c r="E8012" s="471">
        <v>15.196792678993766</v>
      </c>
      <c r="F8012" s="467">
        <f>'2019 Actual plus Potential'!E8011</f>
        <v>47</v>
      </c>
    </row>
    <row r="8013" spans="1:6">
      <c r="A8013" s="467">
        <v>11</v>
      </c>
      <c r="B8013" s="467">
        <v>30</v>
      </c>
      <c r="C8013" s="467">
        <v>19</v>
      </c>
      <c r="D8013" s="471">
        <v>115.19762258020891</v>
      </c>
      <c r="E8013" s="471">
        <v>16.573554665663298</v>
      </c>
      <c r="F8013" s="467">
        <f>'2019 Actual plus Potential'!E8012</f>
        <v>57</v>
      </c>
    </row>
    <row r="8014" spans="1:6">
      <c r="A8014" s="467">
        <v>11</v>
      </c>
      <c r="B8014" s="467">
        <v>30</v>
      </c>
      <c r="C8014" s="467">
        <v>20</v>
      </c>
      <c r="D8014" s="471">
        <v>120.77987974098785</v>
      </c>
      <c r="E8014" s="471">
        <v>23.63884686089013</v>
      </c>
      <c r="F8014" s="467">
        <f>'2019 Actual plus Potential'!E8013</f>
        <v>60</v>
      </c>
    </row>
    <row r="8015" spans="1:6">
      <c r="A8015" s="467">
        <v>11</v>
      </c>
      <c r="B8015" s="467">
        <v>30</v>
      </c>
      <c r="C8015" s="467">
        <v>21</v>
      </c>
      <c r="D8015" s="471">
        <v>127.41737608696887</v>
      </c>
      <c r="E8015" s="471">
        <v>16.76677069447431</v>
      </c>
      <c r="F8015" s="467">
        <f>'2019 Actual plus Potential'!E8014</f>
        <v>63</v>
      </c>
    </row>
    <row r="8016" spans="1:6">
      <c r="A8016" s="467">
        <v>11</v>
      </c>
      <c r="B8016" s="467">
        <v>30</v>
      </c>
      <c r="C8016" s="467">
        <v>22</v>
      </c>
      <c r="D8016" s="471">
        <v>121.55964772533289</v>
      </c>
      <c r="E8016" s="471">
        <v>13.83645796602881</v>
      </c>
      <c r="F8016" s="467">
        <f>'2019 Actual plus Potential'!E8015</f>
        <v>58</v>
      </c>
    </row>
    <row r="8017" spans="1:6">
      <c r="A8017" s="467">
        <v>11</v>
      </c>
      <c r="B8017" s="467">
        <v>30</v>
      </c>
      <c r="C8017" s="467">
        <v>23</v>
      </c>
      <c r="D8017" s="471">
        <v>130.41229413327324</v>
      </c>
      <c r="E8017" s="471">
        <v>11.216698935712749</v>
      </c>
      <c r="F8017" s="467">
        <f>'2019 Actual plus Potential'!E8016</f>
        <v>65</v>
      </c>
    </row>
    <row r="8018" spans="1:6">
      <c r="A8018" s="467">
        <v>11</v>
      </c>
      <c r="B8018" s="467">
        <v>30</v>
      </c>
      <c r="C8018" s="467">
        <v>24</v>
      </c>
      <c r="D8018" s="471">
        <v>130.33720834928562</v>
      </c>
      <c r="E8018" s="471">
        <v>11.256593743281016</v>
      </c>
      <c r="F8018" s="467">
        <f>'2019 Actual plus Potential'!E8017</f>
        <v>75</v>
      </c>
    </row>
    <row r="8019" spans="1:6">
      <c r="A8019" s="467">
        <v>12</v>
      </c>
      <c r="B8019" s="467">
        <v>1</v>
      </c>
      <c r="C8019" s="467">
        <v>1</v>
      </c>
      <c r="D8019" s="471">
        <v>120.81930938946057</v>
      </c>
      <c r="E8019" s="471">
        <v>40.235869060417116</v>
      </c>
      <c r="F8019" s="467">
        <f>'2019 Actual plus Potential'!E8018</f>
        <v>72</v>
      </c>
    </row>
    <row r="8020" spans="1:6">
      <c r="A8020" s="467">
        <v>12</v>
      </c>
      <c r="B8020" s="467">
        <v>1</v>
      </c>
      <c r="C8020" s="467">
        <v>2</v>
      </c>
      <c r="D8020" s="471">
        <v>131.2456802453315</v>
      </c>
      <c r="E8020" s="471">
        <v>28.708616426574928</v>
      </c>
      <c r="F8020" s="467">
        <f>'2019 Actual plus Potential'!E8019</f>
        <v>70</v>
      </c>
    </row>
    <row r="8021" spans="1:6">
      <c r="A8021" s="467">
        <v>12</v>
      </c>
      <c r="B8021" s="467">
        <v>1</v>
      </c>
      <c r="C8021" s="467">
        <v>3</v>
      </c>
      <c r="D8021" s="471">
        <v>135.75879830259132</v>
      </c>
      <c r="E8021" s="471">
        <v>25.640627499462479</v>
      </c>
      <c r="F8021" s="467">
        <f>'2019 Actual plus Potential'!E8020</f>
        <v>73</v>
      </c>
    </row>
    <row r="8022" spans="1:6">
      <c r="A8022" s="467">
        <v>12</v>
      </c>
      <c r="B8022" s="467">
        <v>1</v>
      </c>
      <c r="C8022" s="467">
        <v>4</v>
      </c>
      <c r="D8022" s="471">
        <v>137.65113821917566</v>
      </c>
      <c r="E8022" s="471">
        <v>47.380950870780481</v>
      </c>
      <c r="F8022" s="467">
        <f>'2019 Actual plus Potential'!E8021</f>
        <v>84</v>
      </c>
    </row>
    <row r="8023" spans="1:6">
      <c r="A8023" s="467">
        <v>12</v>
      </c>
      <c r="B8023" s="467">
        <v>1</v>
      </c>
      <c r="C8023" s="467">
        <v>5</v>
      </c>
      <c r="D8023" s="471">
        <v>139.67679846889791</v>
      </c>
      <c r="E8023" s="471">
        <v>43.029287841324447</v>
      </c>
      <c r="F8023" s="467">
        <f>'2019 Actual plus Potential'!E8022</f>
        <v>88</v>
      </c>
    </row>
    <row r="8024" spans="1:6">
      <c r="A8024" s="467">
        <v>12</v>
      </c>
      <c r="B8024" s="467">
        <v>1</v>
      </c>
      <c r="C8024" s="467">
        <v>6</v>
      </c>
      <c r="D8024" s="471">
        <v>138.99722874010459</v>
      </c>
      <c r="E8024" s="471">
        <v>45.42766980219308</v>
      </c>
      <c r="F8024" s="467">
        <f>'2019 Actual plus Potential'!E8023</f>
        <v>79</v>
      </c>
    </row>
    <row r="8025" spans="1:6">
      <c r="A8025" s="467">
        <v>12</v>
      </c>
      <c r="B8025" s="467">
        <v>1</v>
      </c>
      <c r="C8025" s="467">
        <v>7</v>
      </c>
      <c r="D8025" s="471">
        <v>141.37862897201518</v>
      </c>
      <c r="E8025" s="471">
        <v>67.34556417974629</v>
      </c>
      <c r="F8025" s="467">
        <f>'2019 Actual plus Potential'!E8024</f>
        <v>64</v>
      </c>
    </row>
    <row r="8026" spans="1:6">
      <c r="A8026" s="467">
        <v>12</v>
      </c>
      <c r="B8026" s="467">
        <v>1</v>
      </c>
      <c r="C8026" s="467">
        <v>8</v>
      </c>
      <c r="D8026" s="471">
        <v>141.12610025703881</v>
      </c>
      <c r="E8026" s="471">
        <v>53.326059449580733</v>
      </c>
      <c r="F8026" s="467">
        <f>'2019 Actual plus Potential'!E8025</f>
        <v>58</v>
      </c>
    </row>
    <row r="8027" spans="1:6">
      <c r="A8027" s="467">
        <v>12</v>
      </c>
      <c r="B8027" s="467">
        <v>1</v>
      </c>
      <c r="C8027" s="467">
        <v>9</v>
      </c>
      <c r="D8027" s="471">
        <v>129.38357663431202</v>
      </c>
      <c r="E8027" s="471">
        <v>50.025741937217802</v>
      </c>
      <c r="F8027" s="467">
        <f>'2019 Actual plus Potential'!E8026</f>
        <v>54</v>
      </c>
    </row>
    <row r="8028" spans="1:6">
      <c r="A8028" s="467">
        <v>12</v>
      </c>
      <c r="B8028" s="467">
        <v>1</v>
      </c>
      <c r="C8028" s="467">
        <v>10</v>
      </c>
      <c r="D8028" s="471">
        <v>75.416238239833092</v>
      </c>
      <c r="E8028" s="471">
        <v>27.948268329391524</v>
      </c>
      <c r="F8028" s="467">
        <f>'2019 Actual plus Potential'!E8027</f>
        <v>37</v>
      </c>
    </row>
    <row r="8029" spans="1:6">
      <c r="A8029" s="467">
        <v>12</v>
      </c>
      <c r="B8029" s="467">
        <v>1</v>
      </c>
      <c r="C8029" s="467">
        <v>11</v>
      </c>
      <c r="D8029" s="471">
        <v>75.212854962263066</v>
      </c>
      <c r="E8029" s="471">
        <v>20.674897333906689</v>
      </c>
      <c r="F8029" s="467">
        <f>'2019 Actual plus Potential'!E8028</f>
        <v>36</v>
      </c>
    </row>
    <row r="8030" spans="1:6">
      <c r="A8030" s="467">
        <v>12</v>
      </c>
      <c r="B8030" s="467">
        <v>1</v>
      </c>
      <c r="C8030" s="467">
        <v>12</v>
      </c>
      <c r="D8030" s="471">
        <v>58.598021388253933</v>
      </c>
      <c r="E8030" s="471">
        <v>20.460560524618362</v>
      </c>
      <c r="F8030" s="467">
        <f>'2019 Actual plus Potential'!E8029</f>
        <v>43</v>
      </c>
    </row>
    <row r="8031" spans="1:6">
      <c r="A8031" s="467">
        <v>12</v>
      </c>
      <c r="B8031" s="467">
        <v>1</v>
      </c>
      <c r="C8031" s="467">
        <v>13</v>
      </c>
      <c r="D8031" s="471">
        <v>52.279369634302412</v>
      </c>
      <c r="E8031" s="471">
        <v>26.218711083637928</v>
      </c>
      <c r="F8031" s="467">
        <f>'2019 Actual plus Potential'!E8030</f>
        <v>37</v>
      </c>
    </row>
    <row r="8032" spans="1:6">
      <c r="A8032" s="467">
        <v>12</v>
      </c>
      <c r="B8032" s="467">
        <v>1</v>
      </c>
      <c r="C8032" s="467">
        <v>14</v>
      </c>
      <c r="D8032" s="471">
        <v>39.398936018468689</v>
      </c>
      <c r="E8032" s="471">
        <v>32.745814502257581</v>
      </c>
      <c r="F8032" s="467">
        <f>'2019 Actual plus Potential'!E8031</f>
        <v>28</v>
      </c>
    </row>
    <row r="8033" spans="1:6">
      <c r="A8033" s="467">
        <v>12</v>
      </c>
      <c r="B8033" s="467">
        <v>1</v>
      </c>
      <c r="C8033" s="467">
        <v>15</v>
      </c>
      <c r="D8033" s="471">
        <v>21.230105516306825</v>
      </c>
      <c r="E8033" s="471">
        <v>30.089289668888412</v>
      </c>
      <c r="F8033" s="467">
        <f>'2019 Actual plus Potential'!E8032</f>
        <v>17</v>
      </c>
    </row>
    <row r="8034" spans="1:6">
      <c r="A8034" s="467">
        <v>12</v>
      </c>
      <c r="B8034" s="467">
        <v>1</v>
      </c>
      <c r="C8034" s="467">
        <v>16</v>
      </c>
      <c r="D8034" s="471">
        <v>18.242107214286865</v>
      </c>
      <c r="E8034" s="471">
        <v>39.334715760051601</v>
      </c>
      <c r="F8034" s="467">
        <f>'2019 Actual plus Potential'!E8033</f>
        <v>19</v>
      </c>
    </row>
    <row r="8035" spans="1:6">
      <c r="A8035" s="467">
        <v>12</v>
      </c>
      <c r="B8035" s="467">
        <v>1</v>
      </c>
      <c r="C8035" s="467">
        <v>17</v>
      </c>
      <c r="D8035" s="471">
        <v>10.403089653872678</v>
      </c>
      <c r="E8035" s="471">
        <v>75.315138679853789</v>
      </c>
      <c r="F8035" s="467">
        <f>'2019 Actual plus Potential'!E8034</f>
        <v>23</v>
      </c>
    </row>
    <row r="8036" spans="1:6">
      <c r="A8036" s="467">
        <v>12</v>
      </c>
      <c r="B8036" s="467">
        <v>1</v>
      </c>
      <c r="C8036" s="467">
        <v>18</v>
      </c>
      <c r="D8036" s="471">
        <v>2.2066649796950286</v>
      </c>
      <c r="E8036" s="471">
        <v>94.136883089658156</v>
      </c>
      <c r="F8036" s="467">
        <f>'2019 Actual plus Potential'!E8035</f>
        <v>25</v>
      </c>
    </row>
    <row r="8037" spans="1:6">
      <c r="A8037" s="467">
        <v>12</v>
      </c>
      <c r="B8037" s="467">
        <v>1</v>
      </c>
      <c r="C8037" s="467">
        <v>19</v>
      </c>
      <c r="D8037" s="471">
        <v>3.8334449574276697</v>
      </c>
      <c r="E8037" s="471">
        <v>83.518606267469366</v>
      </c>
      <c r="F8037" s="467">
        <f>'2019 Actual plus Potential'!E8036</f>
        <v>22</v>
      </c>
    </row>
    <row r="8038" spans="1:6">
      <c r="A8038" s="467">
        <v>12</v>
      </c>
      <c r="B8038" s="467">
        <v>1</v>
      </c>
      <c r="C8038" s="467">
        <v>20</v>
      </c>
      <c r="D8038" s="471">
        <v>13.586482482219177</v>
      </c>
      <c r="E8038" s="471">
        <v>95.843755052676855</v>
      </c>
      <c r="F8038" s="467">
        <f>'2019 Actual plus Potential'!E8037</f>
        <v>15</v>
      </c>
    </row>
    <row r="8039" spans="1:6">
      <c r="A8039" s="467">
        <v>12</v>
      </c>
      <c r="B8039" s="467">
        <v>1</v>
      </c>
      <c r="C8039" s="467">
        <v>21</v>
      </c>
      <c r="D8039" s="471">
        <v>6.1439752043247564</v>
      </c>
      <c r="E8039" s="471">
        <v>95.939189690389171</v>
      </c>
      <c r="F8039" s="467">
        <f>'2019 Actual plus Potential'!E8038</f>
        <v>15</v>
      </c>
    </row>
    <row r="8040" spans="1:6">
      <c r="A8040" s="467">
        <v>12</v>
      </c>
      <c r="B8040" s="467">
        <v>1</v>
      </c>
      <c r="C8040" s="467">
        <v>22</v>
      </c>
      <c r="D8040" s="471">
        <v>2.3511748662216911</v>
      </c>
      <c r="E8040" s="471">
        <v>93.891256235218236</v>
      </c>
      <c r="F8040" s="467">
        <f>'2019 Actual plus Potential'!E8039</f>
        <v>16</v>
      </c>
    </row>
    <row r="8041" spans="1:6">
      <c r="A8041" s="467">
        <v>12</v>
      </c>
      <c r="B8041" s="467">
        <v>1</v>
      </c>
      <c r="C8041" s="467">
        <v>23</v>
      </c>
      <c r="D8041" s="471">
        <v>7.4501969606738507</v>
      </c>
      <c r="E8041" s="471">
        <v>97.576441302945611</v>
      </c>
      <c r="F8041" s="467">
        <f>'2019 Actual plus Potential'!E8040</f>
        <v>17</v>
      </c>
    </row>
    <row r="8042" spans="1:6">
      <c r="A8042" s="467">
        <v>12</v>
      </c>
      <c r="B8042" s="467">
        <v>1</v>
      </c>
      <c r="C8042" s="467">
        <v>24</v>
      </c>
      <c r="D8042" s="471">
        <v>100.83731502698986</v>
      </c>
      <c r="E8042" s="471">
        <v>79.980484411954421</v>
      </c>
      <c r="F8042" s="467">
        <f>'2019 Actual plus Potential'!E8041</f>
        <v>6</v>
      </c>
    </row>
    <row r="8043" spans="1:6">
      <c r="A8043" s="467">
        <v>12</v>
      </c>
      <c r="B8043" s="467">
        <v>2</v>
      </c>
      <c r="C8043" s="467">
        <v>1</v>
      </c>
      <c r="D8043" s="471">
        <v>108.30974503752888</v>
      </c>
      <c r="E8043" s="471">
        <v>95.926673672328519</v>
      </c>
      <c r="F8043" s="467">
        <f>'2019 Actual plus Potential'!E8042</f>
        <v>26</v>
      </c>
    </row>
    <row r="8044" spans="1:6">
      <c r="A8044" s="467">
        <v>12</v>
      </c>
      <c r="B8044" s="467">
        <v>2</v>
      </c>
      <c r="C8044" s="467">
        <v>2</v>
      </c>
      <c r="D8044" s="471">
        <v>61.242255836391415</v>
      </c>
      <c r="E8044" s="471">
        <v>98.207717963878736</v>
      </c>
      <c r="F8044" s="467">
        <f>'2019 Actual plus Potential'!E8043</f>
        <v>16</v>
      </c>
    </row>
    <row r="8045" spans="1:6">
      <c r="A8045" s="467">
        <v>12</v>
      </c>
      <c r="B8045" s="467">
        <v>2</v>
      </c>
      <c r="C8045" s="467">
        <v>3</v>
      </c>
      <c r="D8045" s="471">
        <v>36.957731008090477</v>
      </c>
      <c r="E8045" s="471">
        <v>98.440828800258004</v>
      </c>
      <c r="F8045" s="467">
        <f>'2019 Actual plus Potential'!E8044</f>
        <v>10</v>
      </c>
    </row>
    <row r="8046" spans="1:6">
      <c r="A8046" s="467">
        <v>12</v>
      </c>
      <c r="B8046" s="467">
        <v>2</v>
      </c>
      <c r="C8046" s="467">
        <v>4</v>
      </c>
      <c r="D8046" s="471">
        <v>50.388028089259649</v>
      </c>
      <c r="E8046" s="471">
        <v>99.036121909266825</v>
      </c>
      <c r="F8046" s="467">
        <f>'2019 Actual plus Potential'!E8045</f>
        <v>6</v>
      </c>
    </row>
    <row r="8047" spans="1:6">
      <c r="A8047" s="467">
        <v>12</v>
      </c>
      <c r="B8047" s="467">
        <v>2</v>
      </c>
      <c r="C8047" s="467">
        <v>5</v>
      </c>
      <c r="D8047" s="471">
        <v>59.153885665912107</v>
      </c>
      <c r="E8047" s="471">
        <v>97.040599279724788</v>
      </c>
      <c r="F8047" s="467">
        <f>'2019 Actual plus Potential'!E8046</f>
        <v>14</v>
      </c>
    </row>
    <row r="8048" spans="1:6">
      <c r="A8048" s="467">
        <v>12</v>
      </c>
      <c r="B8048" s="467">
        <v>2</v>
      </c>
      <c r="C8048" s="467">
        <v>6</v>
      </c>
      <c r="D8048" s="471">
        <v>54.21324974687461</v>
      </c>
      <c r="E8048" s="471">
        <v>97.955833100408512</v>
      </c>
      <c r="F8048" s="467">
        <f>'2019 Actual plus Potential'!E8047</f>
        <v>33</v>
      </c>
    </row>
    <row r="8049" spans="1:6">
      <c r="A8049" s="467">
        <v>12</v>
      </c>
      <c r="B8049" s="467">
        <v>2</v>
      </c>
      <c r="C8049" s="467">
        <v>7</v>
      </c>
      <c r="D8049" s="471">
        <v>40.038093373126266</v>
      </c>
      <c r="E8049" s="471">
        <v>99.100266501827548</v>
      </c>
      <c r="F8049" s="467">
        <f>'2019 Actual plus Potential'!E8048</f>
        <v>26</v>
      </c>
    </row>
    <row r="8050" spans="1:6">
      <c r="A8050" s="467">
        <v>12</v>
      </c>
      <c r="B8050" s="467">
        <v>2</v>
      </c>
      <c r="C8050" s="467">
        <v>8</v>
      </c>
      <c r="D8050" s="471">
        <v>37.942980618290903</v>
      </c>
      <c r="E8050" s="471">
        <v>94.629701300795531</v>
      </c>
      <c r="F8050" s="467">
        <f>'2019 Actual plus Potential'!E8049</f>
        <v>19</v>
      </c>
    </row>
    <row r="8051" spans="1:6">
      <c r="A8051" s="467">
        <v>12</v>
      </c>
      <c r="B8051" s="467">
        <v>2</v>
      </c>
      <c r="C8051" s="467">
        <v>9</v>
      </c>
      <c r="D8051" s="471">
        <v>53.307293942696667</v>
      </c>
      <c r="E8051" s="471">
        <v>85.938109008815303</v>
      </c>
      <c r="F8051" s="467">
        <f>'2019 Actual plus Potential'!E8050</f>
        <v>9</v>
      </c>
    </row>
    <row r="8052" spans="1:6">
      <c r="A8052" s="467">
        <v>12</v>
      </c>
      <c r="B8052" s="467">
        <v>2</v>
      </c>
      <c r="C8052" s="467">
        <v>10</v>
      </c>
      <c r="D8052" s="471">
        <v>65.781257513158039</v>
      </c>
      <c r="E8052" s="471">
        <v>71.96945060202107</v>
      </c>
      <c r="F8052" s="467">
        <f>'2019 Actual plus Potential'!E8051</f>
        <v>16</v>
      </c>
    </row>
    <row r="8053" spans="1:6">
      <c r="A8053" s="467">
        <v>12</v>
      </c>
      <c r="B8053" s="467">
        <v>2</v>
      </c>
      <c r="C8053" s="467">
        <v>11</v>
      </c>
      <c r="D8053" s="471">
        <v>84.009545545016721</v>
      </c>
      <c r="E8053" s="471">
        <v>47.035978122984304</v>
      </c>
      <c r="F8053" s="467">
        <f>'2019 Actual plus Potential'!E8052</f>
        <v>16</v>
      </c>
    </row>
    <row r="8054" spans="1:6">
      <c r="A8054" s="467">
        <v>12</v>
      </c>
      <c r="B8054" s="467">
        <v>2</v>
      </c>
      <c r="C8054" s="467">
        <v>12</v>
      </c>
      <c r="D8054" s="471">
        <v>93.237599271088357</v>
      </c>
      <c r="E8054" s="471">
        <v>47.639093743281009</v>
      </c>
      <c r="F8054" s="467">
        <f>'2019 Actual plus Potential'!E8053</f>
        <v>10</v>
      </c>
    </row>
    <row r="8055" spans="1:6">
      <c r="A8055" s="467">
        <v>12</v>
      </c>
      <c r="B8055" s="467">
        <v>2</v>
      </c>
      <c r="C8055" s="467">
        <v>13</v>
      </c>
      <c r="D8055" s="471">
        <v>93.620449604503193</v>
      </c>
      <c r="E8055" s="471">
        <v>74.967036927542466</v>
      </c>
      <c r="F8055" s="467">
        <f>'2019 Actual plus Potential'!E8054</f>
        <v>20</v>
      </c>
    </row>
    <row r="8056" spans="1:6">
      <c r="A8056" s="467">
        <v>12</v>
      </c>
      <c r="B8056" s="467">
        <v>2</v>
      </c>
      <c r="C8056" s="467">
        <v>14</v>
      </c>
      <c r="D8056" s="471">
        <v>80.099382491457732</v>
      </c>
      <c r="E8056" s="471">
        <v>67.21336373898086</v>
      </c>
      <c r="F8056" s="467">
        <f>'2019 Actual plus Potential'!E8055</f>
        <v>22</v>
      </c>
    </row>
    <row r="8057" spans="1:6">
      <c r="A8057" s="467">
        <v>12</v>
      </c>
      <c r="B8057" s="467">
        <v>2</v>
      </c>
      <c r="C8057" s="467">
        <v>15</v>
      </c>
      <c r="D8057" s="471">
        <v>111.15356953118743</v>
      </c>
      <c r="E8057" s="471">
        <v>85.546983444420547</v>
      </c>
      <c r="F8057" s="467">
        <f>'2019 Actual plus Potential'!E8056</f>
        <v>19</v>
      </c>
    </row>
    <row r="8058" spans="1:6">
      <c r="A8058" s="467">
        <v>12</v>
      </c>
      <c r="B8058" s="467">
        <v>2</v>
      </c>
      <c r="C8058" s="467">
        <v>16</v>
      </c>
      <c r="D8058" s="471">
        <v>127.4601078084396</v>
      </c>
      <c r="E8058" s="471">
        <v>94.402848473446568</v>
      </c>
      <c r="F8058" s="467">
        <f>'2019 Actual plus Potential'!E8057</f>
        <v>9</v>
      </c>
    </row>
    <row r="8059" spans="1:6">
      <c r="A8059" s="467">
        <v>12</v>
      </c>
      <c r="B8059" s="467">
        <v>2</v>
      </c>
      <c r="C8059" s="467">
        <v>17</v>
      </c>
      <c r="D8059" s="471">
        <v>127.00436249570723</v>
      </c>
      <c r="E8059" s="471">
        <v>98.580851752311332</v>
      </c>
      <c r="F8059" s="467">
        <f>'2019 Actual plus Potential'!E8058</f>
        <v>17</v>
      </c>
    </row>
    <row r="8060" spans="1:6">
      <c r="A8060" s="467">
        <v>12</v>
      </c>
      <c r="B8060" s="467">
        <v>2</v>
      </c>
      <c r="C8060" s="467">
        <v>18</v>
      </c>
      <c r="D8060" s="471">
        <v>128.00352274143304</v>
      </c>
      <c r="E8060" s="471">
        <v>99.498432326381419</v>
      </c>
      <c r="F8060" s="467">
        <f>'2019 Actual plus Potential'!E8059</f>
        <v>38</v>
      </c>
    </row>
    <row r="8061" spans="1:6">
      <c r="A8061" s="467">
        <v>12</v>
      </c>
      <c r="B8061" s="467">
        <v>2</v>
      </c>
      <c r="C8061" s="467">
        <v>19</v>
      </c>
      <c r="D8061" s="471">
        <v>125.87358869077161</v>
      </c>
      <c r="E8061" s="471">
        <v>98.590238765856796</v>
      </c>
      <c r="F8061" s="467">
        <f>'2019 Actual plus Potential'!E8060</f>
        <v>36</v>
      </c>
    </row>
    <row r="8062" spans="1:6">
      <c r="A8062" s="467">
        <v>12</v>
      </c>
      <c r="B8062" s="467">
        <v>2</v>
      </c>
      <c r="C8062" s="467">
        <v>20</v>
      </c>
      <c r="D8062" s="471">
        <v>124.47738489624818</v>
      </c>
      <c r="E8062" s="471">
        <v>96.643215706299713</v>
      </c>
      <c r="F8062" s="467">
        <f>'2019 Actual plus Potential'!E8061</f>
        <v>21</v>
      </c>
    </row>
    <row r="8063" spans="1:6">
      <c r="A8063" s="467">
        <v>12</v>
      </c>
      <c r="B8063" s="467">
        <v>2</v>
      </c>
      <c r="C8063" s="467">
        <v>21</v>
      </c>
      <c r="D8063" s="471">
        <v>122.06979921476352</v>
      </c>
      <c r="E8063" s="471">
        <v>82.947562943453008</v>
      </c>
      <c r="F8063" s="467">
        <f>'2019 Actual plus Potential'!E8062</f>
        <v>35</v>
      </c>
    </row>
    <row r="8064" spans="1:6">
      <c r="A8064" s="467">
        <v>12</v>
      </c>
      <c r="B8064" s="467">
        <v>2</v>
      </c>
      <c r="C8064" s="467">
        <v>22</v>
      </c>
      <c r="D8064" s="471">
        <v>124.81887779661821</v>
      </c>
      <c r="E8064" s="471">
        <v>71.65889690389163</v>
      </c>
      <c r="F8064" s="467">
        <f>'2019 Actual plus Potential'!E8063</f>
        <v>46</v>
      </c>
    </row>
    <row r="8065" spans="1:6">
      <c r="A8065" s="467">
        <v>12</v>
      </c>
      <c r="B8065" s="467">
        <v>2</v>
      </c>
      <c r="C8065" s="467">
        <v>23</v>
      </c>
      <c r="D8065" s="471">
        <v>123.95685694266828</v>
      </c>
      <c r="E8065" s="471">
        <v>78.001389056116963</v>
      </c>
      <c r="F8065" s="467">
        <f>'2019 Actual plus Potential'!E8064</f>
        <v>55</v>
      </c>
    </row>
    <row r="8066" spans="1:6">
      <c r="A8066" s="467">
        <v>12</v>
      </c>
      <c r="B8066" s="467">
        <v>2</v>
      </c>
      <c r="C8066" s="467">
        <v>24</v>
      </c>
      <c r="D8066" s="471">
        <v>123.98782406395061</v>
      </c>
      <c r="E8066" s="471">
        <v>82.66282353257364</v>
      </c>
      <c r="F8066" s="467">
        <f>'2019 Actual plus Potential'!E8065</f>
        <v>47</v>
      </c>
    </row>
    <row r="8067" spans="1:6">
      <c r="A8067" s="467">
        <v>12</v>
      </c>
      <c r="B8067" s="467">
        <v>3</v>
      </c>
      <c r="C8067" s="467">
        <v>1</v>
      </c>
      <c r="D8067" s="471">
        <v>123.11373530580919</v>
      </c>
      <c r="E8067" s="471">
        <v>96.659642980004307</v>
      </c>
      <c r="F8067" s="467">
        <f>'2019 Actual plus Potential'!E8066</f>
        <v>59</v>
      </c>
    </row>
    <row r="8068" spans="1:6">
      <c r="A8068" s="467">
        <v>12</v>
      </c>
      <c r="B8068" s="467">
        <v>3</v>
      </c>
      <c r="C8068" s="467">
        <v>2</v>
      </c>
      <c r="D8068" s="471">
        <v>120.24182425388949</v>
      </c>
      <c r="E8068" s="471">
        <v>67.957284562459691</v>
      </c>
      <c r="F8068" s="467">
        <f>'2019 Actual plus Potential'!E8067</f>
        <v>48</v>
      </c>
    </row>
    <row r="8069" spans="1:6">
      <c r="A8069" s="467">
        <v>12</v>
      </c>
      <c r="B8069" s="467">
        <v>3</v>
      </c>
      <c r="C8069" s="467">
        <v>3</v>
      </c>
      <c r="D8069" s="471">
        <v>118.63376751455017</v>
      </c>
      <c r="E8069" s="471">
        <v>11.104837024295851</v>
      </c>
      <c r="F8069" s="467">
        <f>'2019 Actual plus Potential'!E8068</f>
        <v>55</v>
      </c>
    </row>
    <row r="8070" spans="1:6">
      <c r="A8070" s="467">
        <v>12</v>
      </c>
      <c r="B8070" s="467">
        <v>3</v>
      </c>
      <c r="C8070" s="467">
        <v>4</v>
      </c>
      <c r="D8070" s="471">
        <v>121.88308901409157</v>
      </c>
      <c r="E8070" s="471">
        <v>33.860522360782632</v>
      </c>
      <c r="F8070" s="467">
        <f>'2019 Actual plus Potential'!E8069</f>
        <v>68</v>
      </c>
    </row>
    <row r="8071" spans="1:6">
      <c r="A8071" s="467">
        <v>12</v>
      </c>
      <c r="B8071" s="467">
        <v>3</v>
      </c>
      <c r="C8071" s="467">
        <v>5</v>
      </c>
      <c r="D8071" s="471">
        <v>121.26582829454968</v>
      </c>
      <c r="E8071" s="471">
        <v>29.292958019780691</v>
      </c>
      <c r="F8071" s="467">
        <f>'2019 Actual plus Potential'!E8070</f>
        <v>69</v>
      </c>
    </row>
    <row r="8072" spans="1:6">
      <c r="A8072" s="467">
        <v>12</v>
      </c>
      <c r="B8072" s="467">
        <v>3</v>
      </c>
      <c r="C8072" s="467">
        <v>6</v>
      </c>
      <c r="D8072" s="471">
        <v>120.53083654550882</v>
      </c>
      <c r="E8072" s="471">
        <v>70.664655719200169</v>
      </c>
      <c r="F8072" s="467">
        <f>'2019 Actual plus Potential'!E8071</f>
        <v>77</v>
      </c>
    </row>
    <row r="8073" spans="1:6">
      <c r="A8073" s="467">
        <v>12</v>
      </c>
      <c r="B8073" s="467">
        <v>3</v>
      </c>
      <c r="C8073" s="467">
        <v>7</v>
      </c>
      <c r="D8073" s="471">
        <v>101.89720640068484</v>
      </c>
      <c r="E8073" s="471">
        <v>48.643504192646745</v>
      </c>
      <c r="F8073" s="467">
        <f>'2019 Actual plus Potential'!E8072</f>
        <v>68</v>
      </c>
    </row>
    <row r="8074" spans="1:6">
      <c r="A8074" s="467">
        <v>12</v>
      </c>
      <c r="B8074" s="467">
        <v>3</v>
      </c>
      <c r="C8074" s="467">
        <v>8</v>
      </c>
      <c r="D8074" s="471">
        <v>105.75804305568532</v>
      </c>
      <c r="E8074" s="471">
        <v>24.567378950763278</v>
      </c>
      <c r="F8074" s="467">
        <f>'2019 Actual plus Potential'!E8073</f>
        <v>67</v>
      </c>
    </row>
    <row r="8075" spans="1:6">
      <c r="A8075" s="467">
        <v>12</v>
      </c>
      <c r="B8075" s="467">
        <v>3</v>
      </c>
      <c r="C8075" s="467">
        <v>9</v>
      </c>
      <c r="D8075" s="471">
        <v>114.08091335416013</v>
      </c>
      <c r="E8075" s="471">
        <v>32.860805418189635</v>
      </c>
      <c r="F8075" s="467">
        <f>'2019 Actual plus Potential'!E8074</f>
        <v>68</v>
      </c>
    </row>
    <row r="8076" spans="1:6">
      <c r="A8076" s="467">
        <v>12</v>
      </c>
      <c r="B8076" s="467">
        <v>3</v>
      </c>
      <c r="C8076" s="467">
        <v>10</v>
      </c>
      <c r="D8076" s="471">
        <v>92.60154158906164</v>
      </c>
      <c r="E8076" s="471">
        <v>25.251066437325306</v>
      </c>
      <c r="F8076" s="467">
        <f>'2019 Actual plus Potential'!E8075</f>
        <v>50</v>
      </c>
    </row>
    <row r="8077" spans="1:6">
      <c r="A8077" s="467">
        <v>12</v>
      </c>
      <c r="B8077" s="467">
        <v>3</v>
      </c>
      <c r="C8077" s="467">
        <v>11</v>
      </c>
      <c r="D8077" s="471">
        <v>47.159574455590253</v>
      </c>
      <c r="E8077" s="471">
        <v>18.995404160395616</v>
      </c>
      <c r="F8077" s="467">
        <f>'2019 Actual plus Potential'!E8076</f>
        <v>55</v>
      </c>
    </row>
    <row r="8078" spans="1:6">
      <c r="A8078" s="467">
        <v>12</v>
      </c>
      <c r="B8078" s="467">
        <v>3</v>
      </c>
      <c r="C8078" s="467">
        <v>12</v>
      </c>
      <c r="D8078" s="471">
        <v>59.687687138969324</v>
      </c>
      <c r="E8078" s="471">
        <v>16.669771554504408</v>
      </c>
      <c r="F8078" s="467">
        <f>'2019 Actual plus Potential'!E8077</f>
        <v>62</v>
      </c>
    </row>
    <row r="8079" spans="1:6">
      <c r="A8079" s="467">
        <v>12</v>
      </c>
      <c r="B8079" s="467">
        <v>3</v>
      </c>
      <c r="C8079" s="467">
        <v>13</v>
      </c>
      <c r="D8079" s="471">
        <v>83.606615431692688</v>
      </c>
      <c r="E8079" s="471">
        <v>19.263716297570415</v>
      </c>
      <c r="F8079" s="467">
        <f>'2019 Actual plus Potential'!E8078</f>
        <v>41</v>
      </c>
    </row>
    <row r="8080" spans="1:6">
      <c r="A8080" s="467">
        <v>12</v>
      </c>
      <c r="B8080" s="467">
        <v>3</v>
      </c>
      <c r="C8080" s="467">
        <v>14</v>
      </c>
      <c r="D8080" s="471">
        <v>81.310682522719048</v>
      </c>
      <c r="E8080" s="471">
        <v>16.492982799397979</v>
      </c>
      <c r="F8080" s="467">
        <f>'2019 Actual plus Potential'!E8079</f>
        <v>38</v>
      </c>
    </row>
    <row r="8081" spans="1:6">
      <c r="A8081" s="467">
        <v>12</v>
      </c>
      <c r="B8081" s="467">
        <v>3</v>
      </c>
      <c r="C8081" s="467">
        <v>15</v>
      </c>
      <c r="D8081" s="471">
        <v>82.889561004284104</v>
      </c>
      <c r="E8081" s="471">
        <v>15.495612610191356</v>
      </c>
      <c r="F8081" s="467">
        <f>'2019 Actual plus Potential'!E8080</f>
        <v>28</v>
      </c>
    </row>
    <row r="8082" spans="1:6">
      <c r="A8082" s="467">
        <v>12</v>
      </c>
      <c r="B8082" s="467">
        <v>3</v>
      </c>
      <c r="C8082" s="467">
        <v>16</v>
      </c>
      <c r="D8082" s="471">
        <v>89.624077379058306</v>
      </c>
      <c r="E8082" s="471">
        <v>28.710963179961297</v>
      </c>
      <c r="F8082" s="467">
        <f>'2019 Actual plus Potential'!E8081</f>
        <v>42</v>
      </c>
    </row>
    <row r="8083" spans="1:6">
      <c r="A8083" s="467">
        <v>12</v>
      </c>
      <c r="B8083" s="467">
        <v>3</v>
      </c>
      <c r="C8083" s="467">
        <v>17</v>
      </c>
      <c r="D8083" s="471">
        <v>106.92592846776742</v>
      </c>
      <c r="E8083" s="471">
        <v>57.938212104923672</v>
      </c>
      <c r="F8083" s="467">
        <f>'2019 Actual plus Potential'!E8082</f>
        <v>48</v>
      </c>
    </row>
    <row r="8084" spans="1:6">
      <c r="A8084" s="467">
        <v>12</v>
      </c>
      <c r="B8084" s="467">
        <v>3</v>
      </c>
      <c r="C8084" s="467">
        <v>18</v>
      </c>
      <c r="D8084" s="471">
        <v>91.996215211134626</v>
      </c>
      <c r="E8084" s="471">
        <v>73.648943775532146</v>
      </c>
      <c r="F8084" s="467">
        <f>'2019 Actual plus Potential'!E8083</f>
        <v>64</v>
      </c>
    </row>
    <row r="8085" spans="1:6">
      <c r="A8085" s="467">
        <v>12</v>
      </c>
      <c r="B8085" s="467">
        <v>3</v>
      </c>
      <c r="C8085" s="467">
        <v>19</v>
      </c>
      <c r="D8085" s="471">
        <v>72.417630913487997</v>
      </c>
      <c r="E8085" s="471">
        <v>97.856487207052254</v>
      </c>
      <c r="F8085" s="467">
        <f>'2019 Actual plus Potential'!E8084</f>
        <v>75</v>
      </c>
    </row>
    <row r="8086" spans="1:6">
      <c r="A8086" s="467">
        <v>12</v>
      </c>
      <c r="B8086" s="467">
        <v>3</v>
      </c>
      <c r="C8086" s="467">
        <v>20</v>
      </c>
      <c r="D8086" s="471">
        <v>103.53946471298426</v>
      </c>
      <c r="E8086" s="471">
        <v>98.888276445925626</v>
      </c>
      <c r="F8086" s="467">
        <f>'2019 Actual plus Potential'!E8085</f>
        <v>71</v>
      </c>
    </row>
    <row r="8087" spans="1:6">
      <c r="A8087" s="467">
        <v>12</v>
      </c>
      <c r="B8087" s="467">
        <v>3</v>
      </c>
      <c r="C8087" s="467">
        <v>21</v>
      </c>
      <c r="D8087" s="471">
        <v>112.26493307976081</v>
      </c>
      <c r="E8087" s="471">
        <v>99.820719791442713</v>
      </c>
      <c r="F8087" s="467">
        <f>'2019 Actual plus Potential'!E8086</f>
        <v>72</v>
      </c>
    </row>
    <row r="8088" spans="1:6">
      <c r="A8088" s="467">
        <v>12</v>
      </c>
      <c r="B8088" s="467">
        <v>3</v>
      </c>
      <c r="C8088" s="467">
        <v>22</v>
      </c>
      <c r="D8088" s="471">
        <v>110.30290251723675</v>
      </c>
      <c r="E8088" s="471">
        <v>99.586826703934634</v>
      </c>
      <c r="F8088" s="467">
        <f>'2019 Actual plus Potential'!E8087</f>
        <v>66</v>
      </c>
    </row>
    <row r="8089" spans="1:6">
      <c r="A8089" s="467">
        <v>12</v>
      </c>
      <c r="B8089" s="467">
        <v>3</v>
      </c>
      <c r="C8089" s="467">
        <v>23</v>
      </c>
      <c r="D8089" s="471">
        <v>111.7532284494541</v>
      </c>
      <c r="E8089" s="471">
        <v>99.424118469146421</v>
      </c>
      <c r="F8089" s="467">
        <f>'2019 Actual plus Potential'!E8088</f>
        <v>72</v>
      </c>
    </row>
    <row r="8090" spans="1:6">
      <c r="A8090" s="467">
        <v>12</v>
      </c>
      <c r="B8090" s="467">
        <v>3</v>
      </c>
      <c r="C8090" s="467">
        <v>24</v>
      </c>
      <c r="D8090" s="471">
        <v>112.74360077397009</v>
      </c>
      <c r="E8090" s="471">
        <v>99.198047892926255</v>
      </c>
      <c r="F8090" s="467">
        <f>'2019 Actual plus Potential'!E8089</f>
        <v>77</v>
      </c>
    </row>
    <row r="8091" spans="1:6">
      <c r="A8091" s="467">
        <v>12</v>
      </c>
      <c r="B8091" s="467">
        <v>4</v>
      </c>
      <c r="C8091" s="467">
        <v>1</v>
      </c>
      <c r="D8091" s="471">
        <v>111.09975991902701</v>
      </c>
      <c r="E8091" s="471">
        <v>98.725568211137386</v>
      </c>
      <c r="F8091" s="467">
        <f>'2019 Actual plus Potential'!E8090</f>
        <v>79</v>
      </c>
    </row>
    <row r="8092" spans="1:6">
      <c r="A8092" s="467">
        <v>12</v>
      </c>
      <c r="B8092" s="467">
        <v>4</v>
      </c>
      <c r="C8092" s="467">
        <v>2</v>
      </c>
      <c r="D8092" s="471">
        <v>113.09662987465484</v>
      </c>
      <c r="E8092" s="471">
        <v>92.872765265534284</v>
      </c>
      <c r="F8092" s="467">
        <f>'2019 Actual plus Potential'!E8091</f>
        <v>78</v>
      </c>
    </row>
    <row r="8093" spans="1:6">
      <c r="A8093" s="467">
        <v>12</v>
      </c>
      <c r="B8093" s="467">
        <v>4</v>
      </c>
      <c r="C8093" s="467">
        <v>3</v>
      </c>
      <c r="D8093" s="471">
        <v>113.71371968878394</v>
      </c>
      <c r="E8093" s="471">
        <v>81.871967641367448</v>
      </c>
      <c r="F8093" s="467">
        <f>'2019 Actual plus Potential'!E8092</f>
        <v>76</v>
      </c>
    </row>
    <row r="8094" spans="1:6">
      <c r="A8094" s="467">
        <v>12</v>
      </c>
      <c r="B8094" s="467">
        <v>4</v>
      </c>
      <c r="C8094" s="467">
        <v>4</v>
      </c>
      <c r="D8094" s="471">
        <v>115.08544890369014</v>
      </c>
      <c r="E8094" s="471">
        <v>87.434555418189646</v>
      </c>
      <c r="F8094" s="467">
        <f>'2019 Actual plus Potential'!E8093</f>
        <v>82</v>
      </c>
    </row>
    <row r="8095" spans="1:6">
      <c r="A8095" s="467">
        <v>12</v>
      </c>
      <c r="B8095" s="467">
        <v>4</v>
      </c>
      <c r="C8095" s="467">
        <v>5</v>
      </c>
      <c r="D8095" s="471">
        <v>114.40015458103392</v>
      </c>
      <c r="E8095" s="471">
        <v>80.395077510212857</v>
      </c>
      <c r="F8095" s="467">
        <f>'2019 Actual plus Potential'!E8094</f>
        <v>80</v>
      </c>
    </row>
    <row r="8096" spans="1:6">
      <c r="A8096" s="467">
        <v>12</v>
      </c>
      <c r="B8096" s="467">
        <v>4</v>
      </c>
      <c r="C8096" s="467">
        <v>6</v>
      </c>
      <c r="D8096" s="471">
        <v>112.3974310333051</v>
      </c>
      <c r="E8096" s="471">
        <v>76.276525317136091</v>
      </c>
      <c r="F8096" s="467">
        <f>'2019 Actual plus Potential'!E8095</f>
        <v>78</v>
      </c>
    </row>
    <row r="8097" spans="1:6">
      <c r="A8097" s="467">
        <v>12</v>
      </c>
      <c r="B8097" s="467">
        <v>4</v>
      </c>
      <c r="C8097" s="467">
        <v>7</v>
      </c>
      <c r="D8097" s="471">
        <v>113.32412990975058</v>
      </c>
      <c r="E8097" s="471">
        <v>73.454163244463544</v>
      </c>
      <c r="F8097" s="467">
        <f>'2019 Actual plus Potential'!E8096</f>
        <v>79</v>
      </c>
    </row>
    <row r="8098" spans="1:6">
      <c r="A8098" s="467">
        <v>12</v>
      </c>
      <c r="B8098" s="467">
        <v>4</v>
      </c>
      <c r="C8098" s="467">
        <v>8</v>
      </c>
      <c r="D8098" s="471">
        <v>108.89494890036414</v>
      </c>
      <c r="E8098" s="471">
        <v>88.072090088153089</v>
      </c>
      <c r="F8098" s="467">
        <f>'2019 Actual plus Potential'!E8097</f>
        <v>83</v>
      </c>
    </row>
    <row r="8099" spans="1:6">
      <c r="A8099" s="467">
        <v>12</v>
      </c>
      <c r="B8099" s="467">
        <v>4</v>
      </c>
      <c r="C8099" s="467">
        <v>9</v>
      </c>
      <c r="D8099" s="471">
        <v>97.814947099021197</v>
      </c>
      <c r="E8099" s="471">
        <v>98.343829660288108</v>
      </c>
      <c r="F8099" s="467">
        <f>'2019 Actual plus Potential'!E8098</f>
        <v>91</v>
      </c>
    </row>
    <row r="8100" spans="1:6">
      <c r="A8100" s="467">
        <v>12</v>
      </c>
      <c r="B8100" s="467">
        <v>4</v>
      </c>
      <c r="C8100" s="467">
        <v>10</v>
      </c>
      <c r="D8100" s="471">
        <v>90.282389232236639</v>
      </c>
      <c r="E8100" s="471">
        <v>92.614622393033756</v>
      </c>
      <c r="F8100" s="467">
        <f>'2019 Actual plus Potential'!E8099</f>
        <v>82</v>
      </c>
    </row>
    <row r="8101" spans="1:6">
      <c r="A8101" s="467">
        <v>12</v>
      </c>
      <c r="B8101" s="467">
        <v>4</v>
      </c>
      <c r="C8101" s="467">
        <v>11</v>
      </c>
      <c r="D8101" s="471">
        <v>100.92723546699422</v>
      </c>
      <c r="E8101" s="471">
        <v>78.198516340571928</v>
      </c>
      <c r="F8101" s="467">
        <f>'2019 Actual plus Potential'!E8100</f>
        <v>76</v>
      </c>
    </row>
    <row r="8102" spans="1:6">
      <c r="A8102" s="467">
        <v>12</v>
      </c>
      <c r="B8102" s="467">
        <v>4</v>
      </c>
      <c r="C8102" s="467">
        <v>12</v>
      </c>
      <c r="D8102" s="471">
        <v>92.004715685599237</v>
      </c>
      <c r="E8102" s="471">
        <v>39.534189797892921</v>
      </c>
      <c r="F8102" s="467">
        <f>'2019 Actual plus Potential'!E8101</f>
        <v>43</v>
      </c>
    </row>
    <row r="8103" spans="1:6">
      <c r="A8103" s="467">
        <v>12</v>
      </c>
      <c r="B8103" s="467">
        <v>4</v>
      </c>
      <c r="C8103" s="467">
        <v>13</v>
      </c>
      <c r="D8103" s="471">
        <v>106.59513211791203</v>
      </c>
      <c r="E8103" s="471">
        <v>39.225982853149858</v>
      </c>
      <c r="F8103" s="467">
        <f>'2019 Actual plus Potential'!E8102</f>
        <v>23</v>
      </c>
    </row>
    <row r="8104" spans="1:6">
      <c r="A8104" s="467">
        <v>12</v>
      </c>
      <c r="B8104" s="467">
        <v>4</v>
      </c>
      <c r="C8104" s="467">
        <v>14</v>
      </c>
      <c r="D8104" s="471">
        <v>110.36417979619601</v>
      </c>
      <c r="E8104" s="471">
        <v>57.293637174801113</v>
      </c>
      <c r="F8104" s="467">
        <f>'2019 Actual plus Potential'!E8103</f>
        <v>19</v>
      </c>
    </row>
    <row r="8105" spans="1:6">
      <c r="A8105" s="467">
        <v>12</v>
      </c>
      <c r="B8105" s="467">
        <v>4</v>
      </c>
      <c r="C8105" s="467">
        <v>15</v>
      </c>
      <c r="D8105" s="471">
        <v>114.39806035696971</v>
      </c>
      <c r="E8105" s="471">
        <v>67.938510535368735</v>
      </c>
      <c r="F8105" s="467">
        <f>'2019 Actual plus Potential'!E8104</f>
        <v>22</v>
      </c>
    </row>
    <row r="8106" spans="1:6">
      <c r="A8106" s="467">
        <v>12</v>
      </c>
      <c r="B8106" s="467">
        <v>4</v>
      </c>
      <c r="C8106" s="467">
        <v>16</v>
      </c>
      <c r="D8106" s="471">
        <v>118.30614559615087</v>
      </c>
      <c r="E8106" s="471">
        <v>63.694015910556871</v>
      </c>
      <c r="F8106" s="467">
        <f>'2019 Actual plus Potential'!E8105</f>
        <v>16</v>
      </c>
    </row>
    <row r="8107" spans="1:6">
      <c r="A8107" s="467">
        <v>12</v>
      </c>
      <c r="B8107" s="467">
        <v>4</v>
      </c>
      <c r="C8107" s="467">
        <v>17</v>
      </c>
      <c r="D8107" s="471">
        <v>110.90394036084301</v>
      </c>
      <c r="E8107" s="471">
        <v>91.823766501827564</v>
      </c>
      <c r="F8107" s="467">
        <f>'2019 Actual plus Potential'!E8106</f>
        <v>13</v>
      </c>
    </row>
    <row r="8108" spans="1:6">
      <c r="A8108" s="467">
        <v>12</v>
      </c>
      <c r="B8108" s="467">
        <v>4</v>
      </c>
      <c r="C8108" s="467">
        <v>18</v>
      </c>
      <c r="D8108" s="471">
        <v>111.09756008706914</v>
      </c>
      <c r="E8108" s="471">
        <v>98.605883788432578</v>
      </c>
      <c r="F8108" s="467">
        <f>'2019 Actual plus Potential'!E8107</f>
        <v>13</v>
      </c>
    </row>
    <row r="8109" spans="1:6">
      <c r="A8109" s="467">
        <v>12</v>
      </c>
      <c r="B8109" s="467">
        <v>4</v>
      </c>
      <c r="C8109" s="467">
        <v>19</v>
      </c>
      <c r="D8109" s="471">
        <v>112.25027447351867</v>
      </c>
      <c r="E8109" s="471">
        <v>99.558665663298214</v>
      </c>
      <c r="F8109" s="467">
        <f>'2019 Actual plus Potential'!E8108</f>
        <v>18</v>
      </c>
    </row>
    <row r="8110" spans="1:6">
      <c r="A8110" s="467">
        <v>12</v>
      </c>
      <c r="B8110" s="467">
        <v>4</v>
      </c>
      <c r="C8110" s="467">
        <v>20</v>
      </c>
      <c r="D8110" s="471">
        <v>113.35400925961243</v>
      </c>
      <c r="E8110" s="471">
        <v>99.460884272199522</v>
      </c>
      <c r="F8110" s="467">
        <f>'2019 Actual plus Potential'!E8109</f>
        <v>20</v>
      </c>
    </row>
    <row r="8111" spans="1:6">
      <c r="A8111" s="467">
        <v>12</v>
      </c>
      <c r="B8111" s="467">
        <v>4</v>
      </c>
      <c r="C8111" s="467">
        <v>21</v>
      </c>
      <c r="D8111" s="471">
        <v>105.05944160852343</v>
      </c>
      <c r="E8111" s="471">
        <v>98.816309342076977</v>
      </c>
      <c r="F8111" s="467">
        <f>'2019 Actual plus Potential'!E8110</f>
        <v>11</v>
      </c>
    </row>
    <row r="8112" spans="1:6">
      <c r="A8112" s="467">
        <v>12</v>
      </c>
      <c r="B8112" s="467">
        <v>4</v>
      </c>
      <c r="C8112" s="467">
        <v>22</v>
      </c>
      <c r="D8112" s="471">
        <v>84.906812656335319</v>
      </c>
      <c r="E8112" s="471">
        <v>99.829324553859394</v>
      </c>
      <c r="F8112" s="467">
        <f>'2019 Actual plus Potential'!E8111</f>
        <v>22</v>
      </c>
    </row>
    <row r="8113" spans="1:6">
      <c r="A8113" s="467">
        <v>12</v>
      </c>
      <c r="B8113" s="467">
        <v>4</v>
      </c>
      <c r="C8113" s="467">
        <v>23</v>
      </c>
      <c r="D8113" s="471">
        <v>57.909393215489438</v>
      </c>
      <c r="E8113" s="471">
        <v>99.798034508707801</v>
      </c>
      <c r="F8113" s="467">
        <f>'2019 Actual plus Potential'!E8112</f>
        <v>15</v>
      </c>
    </row>
    <row r="8114" spans="1:6">
      <c r="A8114" s="467">
        <v>12</v>
      </c>
      <c r="B8114" s="467">
        <v>4</v>
      </c>
      <c r="C8114" s="467">
        <v>24</v>
      </c>
      <c r="D8114" s="471">
        <v>18.727593575038689</v>
      </c>
      <c r="E8114" s="471">
        <v>99.828542302730597</v>
      </c>
      <c r="F8114" s="467">
        <f>'2019 Actual plus Potential'!E8113</f>
        <v>11</v>
      </c>
    </row>
    <row r="8115" spans="1:6">
      <c r="A8115" s="467">
        <v>12</v>
      </c>
      <c r="B8115" s="467">
        <v>5</v>
      </c>
      <c r="C8115" s="467">
        <v>1</v>
      </c>
      <c r="D8115" s="471">
        <v>40.475043538182106</v>
      </c>
      <c r="E8115" s="471">
        <v>98.736519726940443</v>
      </c>
      <c r="F8115" s="467">
        <f>'2019 Actual plus Potential'!E8114</f>
        <v>13</v>
      </c>
    </row>
    <row r="8116" spans="1:6">
      <c r="A8116" s="467">
        <v>12</v>
      </c>
      <c r="B8116" s="467">
        <v>5</v>
      </c>
      <c r="C8116" s="467">
        <v>2</v>
      </c>
      <c r="D8116" s="471">
        <v>63.058462440299749</v>
      </c>
      <c r="E8116" s="471">
        <v>96.295896205117174</v>
      </c>
      <c r="F8116" s="467">
        <f>'2019 Actual plus Potential'!E8115</f>
        <v>4</v>
      </c>
    </row>
    <row r="8117" spans="1:6">
      <c r="A8117" s="467">
        <v>12</v>
      </c>
      <c r="B8117" s="467">
        <v>5</v>
      </c>
      <c r="C8117" s="467">
        <v>3</v>
      </c>
      <c r="D8117" s="471">
        <v>78.243297711311016</v>
      </c>
      <c r="E8117" s="471">
        <v>86.245533702429583</v>
      </c>
      <c r="F8117" s="467">
        <f>'2019 Actual plus Potential'!E8116</f>
        <v>6</v>
      </c>
    </row>
    <row r="8118" spans="1:6">
      <c r="A8118" s="467">
        <v>12</v>
      </c>
      <c r="B8118" s="467">
        <v>5</v>
      </c>
      <c r="C8118" s="467">
        <v>4</v>
      </c>
      <c r="D8118" s="471">
        <v>82.106872361788319</v>
      </c>
      <c r="E8118" s="471">
        <v>59.211716942592993</v>
      </c>
      <c r="F8118" s="467">
        <f>'2019 Actual plus Potential'!E8117</f>
        <v>11</v>
      </c>
    </row>
    <row r="8119" spans="1:6">
      <c r="A8119" s="467">
        <v>12</v>
      </c>
      <c r="B8119" s="467">
        <v>5</v>
      </c>
      <c r="C8119" s="467">
        <v>5</v>
      </c>
      <c r="D8119" s="471">
        <v>104.47087306392967</v>
      </c>
      <c r="E8119" s="471">
        <v>59.015371909266825</v>
      </c>
      <c r="F8119" s="467">
        <f>'2019 Actual plus Potential'!E8118</f>
        <v>9</v>
      </c>
    </row>
    <row r="8120" spans="1:6">
      <c r="A8120" s="467">
        <v>12</v>
      </c>
      <c r="B8120" s="467">
        <v>5</v>
      </c>
      <c r="C8120" s="467">
        <v>6</v>
      </c>
      <c r="D8120" s="471">
        <v>88.475804144843892</v>
      </c>
      <c r="E8120" s="471">
        <v>68.396909696839387</v>
      </c>
      <c r="F8120" s="467">
        <f>'2019 Actual plus Potential'!E8119</f>
        <v>13</v>
      </c>
    </row>
    <row r="8121" spans="1:6">
      <c r="A8121" s="467">
        <v>12</v>
      </c>
      <c r="B8121" s="467">
        <v>5</v>
      </c>
      <c r="C8121" s="467">
        <v>7</v>
      </c>
      <c r="D8121" s="471">
        <v>87.290680350961253</v>
      </c>
      <c r="E8121" s="471">
        <v>65.571418619651695</v>
      </c>
      <c r="F8121" s="467">
        <f>'2019 Actual plus Potential'!E8120</f>
        <v>16</v>
      </c>
    </row>
    <row r="8122" spans="1:6">
      <c r="A8122" s="467">
        <v>12</v>
      </c>
      <c r="B8122" s="467">
        <v>5</v>
      </c>
      <c r="C8122" s="467">
        <v>8</v>
      </c>
      <c r="D8122" s="471">
        <v>101.80138426385025</v>
      </c>
      <c r="E8122" s="471">
        <v>41.441318049881744</v>
      </c>
      <c r="F8122" s="467">
        <f>'2019 Actual plus Potential'!E8121</f>
        <v>18</v>
      </c>
    </row>
    <row r="8123" spans="1:6">
      <c r="A8123" s="467">
        <v>12</v>
      </c>
      <c r="B8123" s="467">
        <v>5</v>
      </c>
      <c r="C8123" s="467">
        <v>9</v>
      </c>
      <c r="D8123" s="471">
        <v>122.10916811724854</v>
      </c>
      <c r="E8123" s="471">
        <v>40.362593743281018</v>
      </c>
      <c r="F8123" s="467">
        <f>'2019 Actual plus Potential'!E8122</f>
        <v>13</v>
      </c>
    </row>
    <row r="8124" spans="1:6">
      <c r="A8124" s="467">
        <v>12</v>
      </c>
      <c r="B8124" s="467">
        <v>5</v>
      </c>
      <c r="C8124" s="467">
        <v>10</v>
      </c>
      <c r="D8124" s="471">
        <v>45.179721752450796</v>
      </c>
      <c r="E8124" s="471">
        <v>21.584655396688888</v>
      </c>
      <c r="F8124" s="467">
        <f>'2019 Actual plus Potential'!E8123</f>
        <v>1</v>
      </c>
    </row>
    <row r="8125" spans="1:6">
      <c r="A8125" s="467">
        <v>12</v>
      </c>
      <c r="B8125" s="467">
        <v>5</v>
      </c>
      <c r="C8125" s="467">
        <v>11</v>
      </c>
      <c r="D8125" s="471">
        <v>35.493703673799708</v>
      </c>
      <c r="E8125" s="471">
        <v>18.347700225757901</v>
      </c>
      <c r="F8125" s="467">
        <f>'2019 Actual plus Potential'!E8124</f>
        <v>5</v>
      </c>
    </row>
    <row r="8126" spans="1:6">
      <c r="A8126" s="467">
        <v>12</v>
      </c>
      <c r="B8126" s="467">
        <v>5</v>
      </c>
      <c r="C8126" s="467">
        <v>12</v>
      </c>
      <c r="D8126" s="471">
        <v>22.139720997363479</v>
      </c>
      <c r="E8126" s="471">
        <v>21.341375295635348</v>
      </c>
      <c r="F8126" s="467">
        <f>'2019 Actual plus Potential'!E8125</f>
        <v>10</v>
      </c>
    </row>
    <row r="8127" spans="1:6">
      <c r="A8127" s="467">
        <v>12</v>
      </c>
      <c r="B8127" s="467">
        <v>5</v>
      </c>
      <c r="C8127" s="467">
        <v>13</v>
      </c>
      <c r="D8127" s="471">
        <v>18.469898697933342</v>
      </c>
      <c r="E8127" s="471">
        <v>23.14524639862395</v>
      </c>
      <c r="F8127" s="467">
        <f>'2019 Actual plus Potential'!E8126</f>
        <v>13</v>
      </c>
    </row>
    <row r="8128" spans="1:6">
      <c r="A8128" s="467">
        <v>12</v>
      </c>
      <c r="B8128" s="467">
        <v>5</v>
      </c>
      <c r="C8128" s="467">
        <v>14</v>
      </c>
      <c r="D8128" s="471">
        <v>17.796652980750068</v>
      </c>
      <c r="E8128" s="471">
        <v>15.071632498387444</v>
      </c>
      <c r="F8128" s="467">
        <f>'2019 Actual plus Potential'!E8127</f>
        <v>18</v>
      </c>
    </row>
    <row r="8129" spans="1:6">
      <c r="A8129" s="467">
        <v>12</v>
      </c>
      <c r="B8129" s="467">
        <v>5</v>
      </c>
      <c r="C8129" s="467">
        <v>15</v>
      </c>
      <c r="D8129" s="471">
        <v>21.066024638644741</v>
      </c>
      <c r="E8129" s="471">
        <v>5.2160505267684369</v>
      </c>
      <c r="F8129" s="467">
        <f>'2019 Actual plus Potential'!E8128</f>
        <v>14</v>
      </c>
    </row>
    <row r="8130" spans="1:6">
      <c r="A8130" s="467">
        <v>12</v>
      </c>
      <c r="B8130" s="467">
        <v>5</v>
      </c>
      <c r="C8130" s="467">
        <v>16</v>
      </c>
      <c r="D8130" s="471">
        <v>48.128620106085883</v>
      </c>
      <c r="E8130" s="471">
        <v>13.292011180391315</v>
      </c>
      <c r="F8130" s="467">
        <f>'2019 Actual plus Potential'!E8129</f>
        <v>13</v>
      </c>
    </row>
    <row r="8131" spans="1:6">
      <c r="A8131" s="467">
        <v>12</v>
      </c>
      <c r="B8131" s="467">
        <v>5</v>
      </c>
      <c r="C8131" s="467">
        <v>17</v>
      </c>
      <c r="D8131" s="471">
        <v>44.220484774253947</v>
      </c>
      <c r="E8131" s="471">
        <v>27.383483014405506</v>
      </c>
      <c r="F8131" s="467">
        <f>'2019 Actual plus Potential'!E8130</f>
        <v>8</v>
      </c>
    </row>
    <row r="8132" spans="1:6">
      <c r="A8132" s="467">
        <v>12</v>
      </c>
      <c r="B8132" s="467">
        <v>5</v>
      </c>
      <c r="C8132" s="467">
        <v>18</v>
      </c>
      <c r="D8132" s="471">
        <v>16.364151726563225</v>
      </c>
      <c r="E8132" s="471">
        <v>41.894241453450874</v>
      </c>
      <c r="F8132" s="467">
        <f>'2019 Actual plus Potential'!E8131</f>
        <v>16</v>
      </c>
    </row>
    <row r="8133" spans="1:6">
      <c r="A8133" s="467">
        <v>12</v>
      </c>
      <c r="B8133" s="467">
        <v>5</v>
      </c>
      <c r="C8133" s="467">
        <v>19</v>
      </c>
      <c r="D8133" s="471">
        <v>10.164473227780622</v>
      </c>
      <c r="E8133" s="471">
        <v>54.220954740915928</v>
      </c>
      <c r="F8133" s="467">
        <f>'2019 Actual plus Potential'!E8132</f>
        <v>25</v>
      </c>
    </row>
    <row r="8134" spans="1:6">
      <c r="A8134" s="467">
        <v>12</v>
      </c>
      <c r="B8134" s="467">
        <v>5</v>
      </c>
      <c r="C8134" s="467">
        <v>20</v>
      </c>
      <c r="D8134" s="471">
        <v>7.874808570679849</v>
      </c>
      <c r="E8134" s="471">
        <v>52.668968501397551</v>
      </c>
      <c r="F8134" s="467">
        <f>'2019 Actual plus Potential'!E8133</f>
        <v>38</v>
      </c>
    </row>
    <row r="8135" spans="1:6">
      <c r="A8135" s="467">
        <v>12</v>
      </c>
      <c r="B8135" s="467">
        <v>5</v>
      </c>
      <c r="C8135" s="467">
        <v>21</v>
      </c>
      <c r="D8135" s="471">
        <v>18.959873525861624</v>
      </c>
      <c r="E8135" s="471">
        <v>68.084009245323585</v>
      </c>
      <c r="F8135" s="467">
        <f>'2019 Actual plus Potential'!E8134</f>
        <v>67</v>
      </c>
    </row>
    <row r="8136" spans="1:6">
      <c r="A8136" s="467">
        <v>12</v>
      </c>
      <c r="B8136" s="467">
        <v>5</v>
      </c>
      <c r="C8136" s="467">
        <v>22</v>
      </c>
      <c r="D8136" s="471">
        <v>34.141459234863142</v>
      </c>
      <c r="E8136" s="471">
        <v>90.935911470651476</v>
      </c>
      <c r="F8136" s="467">
        <f>'2019 Actual plus Potential'!E8135</f>
        <v>67</v>
      </c>
    </row>
    <row r="8137" spans="1:6">
      <c r="A8137" s="467">
        <v>12</v>
      </c>
      <c r="B8137" s="467">
        <v>5</v>
      </c>
      <c r="C8137" s="467">
        <v>23</v>
      </c>
      <c r="D8137" s="471">
        <v>29.552011884654366</v>
      </c>
      <c r="E8137" s="471">
        <v>79.711390023650821</v>
      </c>
      <c r="F8137" s="467">
        <f>'2019 Actual plus Potential'!E8136</f>
        <v>75</v>
      </c>
    </row>
    <row r="8138" spans="1:6">
      <c r="A8138" s="467">
        <v>12</v>
      </c>
      <c r="B8138" s="467">
        <v>5</v>
      </c>
      <c r="C8138" s="467">
        <v>24</v>
      </c>
      <c r="D8138" s="471">
        <v>18.122815333315664</v>
      </c>
      <c r="E8138" s="471">
        <v>65.662159750591272</v>
      </c>
      <c r="F8138" s="467">
        <f>'2019 Actual plus Potential'!E8137</f>
        <v>81</v>
      </c>
    </row>
    <row r="8139" spans="1:6">
      <c r="A8139" s="467">
        <v>12</v>
      </c>
      <c r="B8139" s="467">
        <v>6</v>
      </c>
      <c r="C8139" s="467">
        <v>1</v>
      </c>
      <c r="D8139" s="471">
        <v>15.073139570832236</v>
      </c>
      <c r="E8139" s="471">
        <v>79.865493496022367</v>
      </c>
      <c r="F8139" s="467">
        <f>'2019 Actual plus Potential'!E8138</f>
        <v>93</v>
      </c>
    </row>
    <row r="8140" spans="1:6">
      <c r="A8140" s="467">
        <v>12</v>
      </c>
      <c r="B8140" s="467">
        <v>6</v>
      </c>
      <c r="C8140" s="467">
        <v>2</v>
      </c>
      <c r="D8140" s="471">
        <v>12.280736017935066</v>
      </c>
      <c r="E8140" s="471">
        <v>85.473451838314347</v>
      </c>
      <c r="F8140" s="467">
        <f>'2019 Actual plus Potential'!E8139</f>
        <v>92</v>
      </c>
    </row>
    <row r="8141" spans="1:6">
      <c r="A8141" s="467">
        <v>12</v>
      </c>
      <c r="B8141" s="467">
        <v>6</v>
      </c>
      <c r="C8141" s="467">
        <v>3</v>
      </c>
      <c r="D8141" s="471">
        <v>16.848326722893464</v>
      </c>
      <c r="E8141" s="471">
        <v>89.861098419694684</v>
      </c>
      <c r="F8141" s="467">
        <f>'2019 Actual plus Potential'!E8140</f>
        <v>92</v>
      </c>
    </row>
    <row r="8142" spans="1:6">
      <c r="A8142" s="467">
        <v>12</v>
      </c>
      <c r="B8142" s="467">
        <v>6</v>
      </c>
      <c r="C8142" s="467">
        <v>4</v>
      </c>
      <c r="D8142" s="471">
        <v>23.151151595218177</v>
      </c>
      <c r="E8142" s="471">
        <v>93.237294291550199</v>
      </c>
      <c r="F8142" s="467">
        <f>'2019 Actual plus Potential'!E8141</f>
        <v>93</v>
      </c>
    </row>
    <row r="8143" spans="1:6">
      <c r="A8143" s="467">
        <v>12</v>
      </c>
      <c r="B8143" s="467">
        <v>6</v>
      </c>
      <c r="C8143" s="467">
        <v>5</v>
      </c>
      <c r="D8143" s="471">
        <v>30.163359191403863</v>
      </c>
      <c r="E8143" s="471">
        <v>85.422605514943029</v>
      </c>
      <c r="F8143" s="467">
        <f>'2019 Actual plus Potential'!E8142</f>
        <v>95</v>
      </c>
    </row>
    <row r="8144" spans="1:6">
      <c r="A8144" s="467">
        <v>12</v>
      </c>
      <c r="B8144" s="467">
        <v>6</v>
      </c>
      <c r="C8144" s="467">
        <v>6</v>
      </c>
      <c r="D8144" s="471">
        <v>42.280951680896393</v>
      </c>
      <c r="E8144" s="471">
        <v>83.425518383143412</v>
      </c>
      <c r="F8144" s="467">
        <f>'2019 Actual plus Potential'!E8143</f>
        <v>92</v>
      </c>
    </row>
    <row r="8145" spans="1:6">
      <c r="A8145" s="467">
        <v>12</v>
      </c>
      <c r="B8145" s="467">
        <v>6</v>
      </c>
      <c r="C8145" s="467">
        <v>7</v>
      </c>
      <c r="D8145" s="471">
        <v>47.284168599854354</v>
      </c>
      <c r="E8145" s="471">
        <v>86.584248441195456</v>
      </c>
      <c r="F8145" s="467">
        <f>'2019 Actual plus Potential'!E8144</f>
        <v>93</v>
      </c>
    </row>
    <row r="8146" spans="1:6">
      <c r="A8146" s="467">
        <v>12</v>
      </c>
      <c r="B8146" s="467">
        <v>6</v>
      </c>
      <c r="C8146" s="467">
        <v>8</v>
      </c>
      <c r="D8146" s="471">
        <v>48.306281681131821</v>
      </c>
      <c r="E8146" s="471">
        <v>85.640071328746501</v>
      </c>
      <c r="F8146" s="467">
        <f>'2019 Actual plus Potential'!E8145</f>
        <v>90</v>
      </c>
    </row>
    <row r="8147" spans="1:6">
      <c r="A8147" s="467">
        <v>12</v>
      </c>
      <c r="B8147" s="467">
        <v>6</v>
      </c>
      <c r="C8147" s="467">
        <v>9</v>
      </c>
      <c r="D8147" s="471">
        <v>43.905434434210918</v>
      </c>
      <c r="E8147" s="471">
        <v>79.22326531928617</v>
      </c>
      <c r="F8147" s="467">
        <f>'2019 Actual plus Potential'!E8146</f>
        <v>86</v>
      </c>
    </row>
    <row r="8148" spans="1:6">
      <c r="A8148" s="467">
        <v>12</v>
      </c>
      <c r="B8148" s="467">
        <v>6</v>
      </c>
      <c r="C8148" s="467">
        <v>10</v>
      </c>
      <c r="D8148" s="471">
        <v>41.108504230220035</v>
      </c>
      <c r="E8148" s="471">
        <v>67.092114814018487</v>
      </c>
      <c r="F8148" s="467">
        <f>'2019 Actual plus Potential'!E8147</f>
        <v>76</v>
      </c>
    </row>
    <row r="8149" spans="1:6">
      <c r="A8149" s="467">
        <v>12</v>
      </c>
      <c r="B8149" s="467">
        <v>6</v>
      </c>
      <c r="C8149" s="467">
        <v>11</v>
      </c>
      <c r="D8149" s="471">
        <v>31.228629781709873</v>
      </c>
      <c r="E8149" s="471">
        <v>60.770743442270479</v>
      </c>
      <c r="F8149" s="467">
        <f>'2019 Actual plus Potential'!E8148</f>
        <v>57</v>
      </c>
    </row>
    <row r="8150" spans="1:6">
      <c r="A8150" s="467">
        <v>12</v>
      </c>
      <c r="B8150" s="467">
        <v>6</v>
      </c>
      <c r="C8150" s="467">
        <v>12</v>
      </c>
      <c r="D8150" s="471">
        <v>35.233602058663053</v>
      </c>
      <c r="E8150" s="471">
        <v>72.563961459901094</v>
      </c>
      <c r="F8150" s="467">
        <f>'2019 Actual plus Potential'!E8149</f>
        <v>40</v>
      </c>
    </row>
    <row r="8151" spans="1:6">
      <c r="A8151" s="467">
        <v>12</v>
      </c>
      <c r="B8151" s="467">
        <v>6</v>
      </c>
      <c r="C8151" s="467">
        <v>13</v>
      </c>
      <c r="D8151" s="471">
        <v>27.538833897484437</v>
      </c>
      <c r="E8151" s="471">
        <v>85.057294237798317</v>
      </c>
      <c r="F8151" s="467">
        <f>'2019 Actual plus Potential'!E8150</f>
        <v>41</v>
      </c>
    </row>
    <row r="8152" spans="1:6">
      <c r="A8152" s="467">
        <v>12</v>
      </c>
      <c r="B8152" s="467">
        <v>6</v>
      </c>
      <c r="C8152" s="467">
        <v>14</v>
      </c>
      <c r="D8152" s="471">
        <v>21.709778841996446</v>
      </c>
      <c r="E8152" s="471">
        <v>89.631898838959344</v>
      </c>
      <c r="F8152" s="467">
        <f>'2019 Actual plus Potential'!E8151</f>
        <v>26</v>
      </c>
    </row>
    <row r="8153" spans="1:6">
      <c r="A8153" s="467">
        <v>12</v>
      </c>
      <c r="B8153" s="467">
        <v>6</v>
      </c>
      <c r="C8153" s="467">
        <v>15</v>
      </c>
      <c r="D8153" s="471">
        <v>20.693444617230895</v>
      </c>
      <c r="E8153" s="471">
        <v>76.321113631477104</v>
      </c>
      <c r="F8153" s="467">
        <f>'2019 Actual plus Potential'!E8152</f>
        <v>34</v>
      </c>
    </row>
    <row r="8154" spans="1:6">
      <c r="A8154" s="467">
        <v>12</v>
      </c>
      <c r="B8154" s="467">
        <v>6</v>
      </c>
      <c r="C8154" s="467">
        <v>16</v>
      </c>
      <c r="D8154" s="471">
        <v>27.569070439139544</v>
      </c>
      <c r="E8154" s="471">
        <v>78.349490808428286</v>
      </c>
      <c r="F8154" s="467">
        <f>'2019 Actual plus Potential'!E8153</f>
        <v>61</v>
      </c>
    </row>
    <row r="8155" spans="1:6">
      <c r="A8155" s="467">
        <v>12</v>
      </c>
      <c r="B8155" s="467">
        <v>6</v>
      </c>
      <c r="C8155" s="467">
        <v>17</v>
      </c>
      <c r="D8155" s="471">
        <v>17.432197770678986</v>
      </c>
      <c r="E8155" s="471">
        <v>92.604453128359495</v>
      </c>
      <c r="F8155" s="467">
        <f>'2019 Actual plus Potential'!E8154</f>
        <v>57</v>
      </c>
    </row>
    <row r="8156" spans="1:6">
      <c r="A8156" s="467">
        <v>12</v>
      </c>
      <c r="B8156" s="467">
        <v>6</v>
      </c>
      <c r="C8156" s="467">
        <v>18</v>
      </c>
      <c r="D8156" s="471">
        <v>12.846072252710671</v>
      </c>
      <c r="E8156" s="471">
        <v>95.80855375188132</v>
      </c>
      <c r="F8156" s="467">
        <f>'2019 Actual plus Potential'!E8155</f>
        <v>57</v>
      </c>
    </row>
    <row r="8157" spans="1:6">
      <c r="A8157" s="467">
        <v>12</v>
      </c>
      <c r="B8157" s="467">
        <v>6</v>
      </c>
      <c r="C8157" s="467">
        <v>19</v>
      </c>
      <c r="D8157" s="471">
        <v>10.441870536633138</v>
      </c>
      <c r="E8157" s="471">
        <v>99.691648355192441</v>
      </c>
      <c r="F8157" s="467">
        <f>'2019 Actual plus Potential'!E8156</f>
        <v>68</v>
      </c>
    </row>
    <row r="8158" spans="1:6">
      <c r="A8158" s="467">
        <v>12</v>
      </c>
      <c r="B8158" s="467">
        <v>6</v>
      </c>
      <c r="C8158" s="467">
        <v>20</v>
      </c>
      <c r="D8158" s="471">
        <v>17.739987414807832</v>
      </c>
      <c r="E8158" s="471">
        <v>99.361538378843264</v>
      </c>
      <c r="F8158" s="467">
        <f>'2019 Actual plus Potential'!E8157</f>
        <v>72</v>
      </c>
    </row>
    <row r="8159" spans="1:6">
      <c r="A8159" s="467">
        <v>12</v>
      </c>
      <c r="B8159" s="467">
        <v>6</v>
      </c>
      <c r="C8159" s="467">
        <v>21</v>
      </c>
      <c r="D8159" s="471">
        <v>11.835433087654676</v>
      </c>
      <c r="E8159" s="471">
        <v>99.209781659858095</v>
      </c>
      <c r="F8159" s="467">
        <f>'2019 Actual plus Potential'!E8158</f>
        <v>75</v>
      </c>
    </row>
    <row r="8160" spans="1:6">
      <c r="A8160" s="467">
        <v>12</v>
      </c>
      <c r="B8160" s="467">
        <v>6</v>
      </c>
      <c r="C8160" s="467">
        <v>22</v>
      </c>
      <c r="D8160" s="471">
        <v>11.731849826585675</v>
      </c>
      <c r="E8160" s="471">
        <v>95.647410019350687</v>
      </c>
      <c r="F8160" s="467">
        <f>'2019 Actual plus Potential'!E8159</f>
        <v>63</v>
      </c>
    </row>
    <row r="8161" spans="1:6">
      <c r="A8161" s="467">
        <v>12</v>
      </c>
      <c r="B8161" s="467">
        <v>6</v>
      </c>
      <c r="C8161" s="467">
        <v>23</v>
      </c>
      <c r="D8161" s="471">
        <v>5.6758561509315662E-5</v>
      </c>
      <c r="E8161" s="471">
        <v>66.607901365297792</v>
      </c>
      <c r="F8161" s="467">
        <f>'2019 Actual plus Potential'!E8160</f>
        <v>66</v>
      </c>
    </row>
    <row r="8162" spans="1:6">
      <c r="A8162" s="467">
        <v>12</v>
      </c>
      <c r="B8162" s="467">
        <v>6</v>
      </c>
      <c r="C8162" s="467">
        <v>24</v>
      </c>
      <c r="D8162" s="471">
        <v>0</v>
      </c>
      <c r="E8162" s="471">
        <v>99.528940120404229</v>
      </c>
      <c r="F8162" s="467">
        <f>'2019 Actual plus Potential'!E8161</f>
        <v>78</v>
      </c>
    </row>
    <row r="8163" spans="1:6">
      <c r="A8163" s="467">
        <v>12</v>
      </c>
      <c r="B8163" s="467">
        <v>7</v>
      </c>
      <c r="C8163" s="467">
        <v>1</v>
      </c>
      <c r="D8163" s="471">
        <v>0</v>
      </c>
      <c r="E8163" s="471">
        <v>99.834800311760915</v>
      </c>
      <c r="F8163" s="467">
        <f>'2019 Actual plus Potential'!E8162</f>
        <v>72</v>
      </c>
    </row>
    <row r="8164" spans="1:6">
      <c r="A8164" s="467">
        <v>12</v>
      </c>
      <c r="B8164" s="467">
        <v>7</v>
      </c>
      <c r="C8164" s="467">
        <v>2</v>
      </c>
      <c r="D8164" s="471">
        <v>1.4685444023524132</v>
      </c>
      <c r="E8164" s="471">
        <v>99.827760051601814</v>
      </c>
      <c r="F8164" s="467">
        <f>'2019 Actual plus Potential'!E8163</f>
        <v>63</v>
      </c>
    </row>
    <row r="8165" spans="1:6">
      <c r="A8165" s="467">
        <v>12</v>
      </c>
      <c r="B8165" s="467">
        <v>7</v>
      </c>
      <c r="C8165" s="467">
        <v>3</v>
      </c>
      <c r="D8165" s="471">
        <v>3.7365339407570892</v>
      </c>
      <c r="E8165" s="471">
        <v>99.776913728230497</v>
      </c>
      <c r="F8165" s="467">
        <f>'2019 Actual plus Potential'!E8164</f>
        <v>74</v>
      </c>
    </row>
    <row r="8166" spans="1:6">
      <c r="A8166" s="467">
        <v>12</v>
      </c>
      <c r="B8166" s="467">
        <v>7</v>
      </c>
      <c r="C8166" s="467">
        <v>4</v>
      </c>
      <c r="D8166" s="471">
        <v>1.3585986115108175</v>
      </c>
      <c r="E8166" s="471">
        <v>99.337288593850786</v>
      </c>
      <c r="F8166" s="467">
        <f>'2019 Actual plus Potential'!E8165</f>
        <v>61</v>
      </c>
    </row>
    <row r="8167" spans="1:6">
      <c r="A8167" s="467">
        <v>12</v>
      </c>
      <c r="B8167" s="467">
        <v>7</v>
      </c>
      <c r="C8167" s="467">
        <v>5</v>
      </c>
      <c r="D8167" s="471">
        <v>0.17708008762767927</v>
      </c>
      <c r="E8167" s="471">
        <v>99.097137497312403</v>
      </c>
      <c r="F8167" s="467">
        <f>'2019 Actual plus Potential'!E8166</f>
        <v>66</v>
      </c>
    </row>
    <row r="8168" spans="1:6">
      <c r="A8168" s="467">
        <v>12</v>
      </c>
      <c r="B8168" s="467">
        <v>7</v>
      </c>
      <c r="C8168" s="467">
        <v>6</v>
      </c>
      <c r="D8168" s="471">
        <v>0.47712252935043442</v>
      </c>
      <c r="E8168" s="471">
        <v>90.539310148355199</v>
      </c>
      <c r="F8168" s="467">
        <f>'2019 Actual plus Potential'!E8167</f>
        <v>57</v>
      </c>
    </row>
    <row r="8169" spans="1:6">
      <c r="A8169" s="467">
        <v>12</v>
      </c>
      <c r="B8169" s="467">
        <v>7</v>
      </c>
      <c r="C8169" s="467">
        <v>7</v>
      </c>
      <c r="D8169" s="471">
        <v>2.2057591583514675</v>
      </c>
      <c r="E8169" s="471">
        <v>87.610561922167278</v>
      </c>
      <c r="F8169" s="467">
        <f>'2019 Actual plus Potential'!E8168</f>
        <v>60</v>
      </c>
    </row>
    <row r="8170" spans="1:6">
      <c r="A8170" s="467">
        <v>12</v>
      </c>
      <c r="B8170" s="467">
        <v>7</v>
      </c>
      <c r="C8170" s="467">
        <v>8</v>
      </c>
      <c r="D8170" s="471">
        <v>0.72963731717133573</v>
      </c>
      <c r="E8170" s="471">
        <v>85.604087776822183</v>
      </c>
      <c r="F8170" s="467">
        <f>'2019 Actual plus Potential'!E8169</f>
        <v>80</v>
      </c>
    </row>
    <row r="8171" spans="1:6">
      <c r="A8171" s="467">
        <v>12</v>
      </c>
      <c r="B8171" s="467">
        <v>7</v>
      </c>
      <c r="C8171" s="467">
        <v>9</v>
      </c>
      <c r="D8171" s="471">
        <v>4.0381940804926</v>
      </c>
      <c r="E8171" s="471">
        <v>74.557137336056755</v>
      </c>
      <c r="F8171" s="467">
        <f>'2019 Actual plus Potential'!E8170</f>
        <v>67</v>
      </c>
    </row>
    <row r="8172" spans="1:6">
      <c r="A8172" s="467">
        <v>12</v>
      </c>
      <c r="B8172" s="467">
        <v>7</v>
      </c>
      <c r="C8172" s="467">
        <v>10</v>
      </c>
      <c r="D8172" s="471">
        <v>0.19609264074968397</v>
      </c>
      <c r="E8172" s="471">
        <v>75.522435228983014</v>
      </c>
      <c r="F8172" s="467">
        <f>'2019 Actual plus Potential'!E8171</f>
        <v>61</v>
      </c>
    </row>
    <row r="8173" spans="1:6">
      <c r="A8173" s="467">
        <v>12</v>
      </c>
      <c r="B8173" s="467">
        <v>7</v>
      </c>
      <c r="C8173" s="467">
        <v>11</v>
      </c>
      <c r="D8173" s="471">
        <v>0.62190826959134782</v>
      </c>
      <c r="E8173" s="471">
        <v>58.665705654697916</v>
      </c>
      <c r="F8173" s="467">
        <f>'2019 Actual plus Potential'!E8172</f>
        <v>50</v>
      </c>
    </row>
    <row r="8174" spans="1:6">
      <c r="A8174" s="467">
        <v>12</v>
      </c>
      <c r="B8174" s="467">
        <v>7</v>
      </c>
      <c r="C8174" s="467">
        <v>12</v>
      </c>
      <c r="D8174" s="471">
        <v>2.0472111592312539</v>
      </c>
      <c r="E8174" s="471">
        <v>58.842494409804345</v>
      </c>
      <c r="F8174" s="467">
        <f>'2019 Actual plus Potential'!E8173</f>
        <v>28</v>
      </c>
    </row>
    <row r="8175" spans="1:6">
      <c r="A8175" s="467">
        <v>12</v>
      </c>
      <c r="B8175" s="467">
        <v>7</v>
      </c>
      <c r="C8175" s="467">
        <v>13</v>
      </c>
      <c r="D8175" s="471">
        <v>1.2706488006883447</v>
      </c>
      <c r="E8175" s="471">
        <v>55.841779079767797</v>
      </c>
      <c r="F8175" s="467">
        <f>'2019 Actual plus Potential'!E8174</f>
        <v>16</v>
      </c>
    </row>
    <row r="8176" spans="1:6">
      <c r="A8176" s="467">
        <v>12</v>
      </c>
      <c r="B8176" s="467">
        <v>7</v>
      </c>
      <c r="C8176" s="467">
        <v>14</v>
      </c>
      <c r="D8176" s="471">
        <v>0.21079354892900723</v>
      </c>
      <c r="E8176" s="471">
        <v>58.49126365297785</v>
      </c>
      <c r="F8176" s="467">
        <f>'2019 Actual plus Potential'!E8175</f>
        <v>10</v>
      </c>
    </row>
    <row r="8177" spans="1:6">
      <c r="A8177" s="467">
        <v>12</v>
      </c>
      <c r="B8177" s="467">
        <v>7</v>
      </c>
      <c r="C8177" s="467">
        <v>15</v>
      </c>
      <c r="D8177" s="471">
        <v>1.6607082962932522</v>
      </c>
      <c r="E8177" s="471">
        <v>42.879877875725654</v>
      </c>
      <c r="F8177" s="467">
        <f>'2019 Actual plus Potential'!E8176</f>
        <v>8</v>
      </c>
    </row>
    <row r="8178" spans="1:6">
      <c r="A8178" s="467">
        <v>12</v>
      </c>
      <c r="B8178" s="467">
        <v>7</v>
      </c>
      <c r="C8178" s="467">
        <v>16</v>
      </c>
      <c r="D8178" s="471">
        <v>10.998632102527056</v>
      </c>
      <c r="E8178" s="471">
        <v>68.187266394323814</v>
      </c>
      <c r="F8178" s="467">
        <f>'2019 Actual plus Potential'!E8177</f>
        <v>8</v>
      </c>
    </row>
    <row r="8179" spans="1:6">
      <c r="A8179" s="467">
        <v>12</v>
      </c>
      <c r="B8179" s="467">
        <v>7</v>
      </c>
      <c r="C8179" s="467">
        <v>17</v>
      </c>
      <c r="D8179" s="471">
        <v>21.20783512636811</v>
      </c>
      <c r="E8179" s="471">
        <v>67.347910933132667</v>
      </c>
      <c r="F8179" s="467">
        <f>'2019 Actual plus Potential'!E8178</f>
        <v>9</v>
      </c>
    </row>
    <row r="8180" spans="1:6">
      <c r="A8180" s="467">
        <v>12</v>
      </c>
      <c r="B8180" s="467">
        <v>7</v>
      </c>
      <c r="C8180" s="467">
        <v>18</v>
      </c>
      <c r="D8180" s="471">
        <v>52.453141860005665</v>
      </c>
      <c r="E8180" s="471">
        <v>59.005202644592558</v>
      </c>
      <c r="F8180" s="467">
        <f>'2019 Actual plus Potential'!E8179</f>
        <v>13</v>
      </c>
    </row>
    <row r="8181" spans="1:6">
      <c r="A8181" s="467">
        <v>12</v>
      </c>
      <c r="B8181" s="467">
        <v>7</v>
      </c>
      <c r="C8181" s="467">
        <v>19</v>
      </c>
      <c r="D8181" s="471">
        <v>71.120524674532859</v>
      </c>
      <c r="E8181" s="471">
        <v>88.138581434100203</v>
      </c>
      <c r="F8181" s="467">
        <f>'2019 Actual plus Potential'!E8180</f>
        <v>20</v>
      </c>
    </row>
    <row r="8182" spans="1:6">
      <c r="A8182" s="467">
        <v>12</v>
      </c>
      <c r="B8182" s="467">
        <v>7</v>
      </c>
      <c r="C8182" s="467">
        <v>20</v>
      </c>
      <c r="D8182" s="471">
        <v>119.33777691325784</v>
      </c>
      <c r="E8182" s="471">
        <v>89.232950763276719</v>
      </c>
      <c r="F8182" s="467">
        <f>'2019 Actual plus Potential'!E8181</f>
        <v>43</v>
      </c>
    </row>
    <row r="8183" spans="1:6">
      <c r="A8183" s="467">
        <v>12</v>
      </c>
      <c r="B8183" s="467">
        <v>7</v>
      </c>
      <c r="C8183" s="467">
        <v>21</v>
      </c>
      <c r="D8183" s="471">
        <v>121.09510649905849</v>
      </c>
      <c r="E8183" s="471">
        <v>74.689337776822185</v>
      </c>
      <c r="F8183" s="467">
        <f>'2019 Actual plus Potential'!E8182</f>
        <v>53</v>
      </c>
    </row>
    <row r="8184" spans="1:6">
      <c r="A8184" s="467">
        <v>12</v>
      </c>
      <c r="B8184" s="467">
        <v>7</v>
      </c>
      <c r="C8184" s="467">
        <v>22</v>
      </c>
      <c r="D8184" s="471">
        <v>131.30985738025294</v>
      </c>
      <c r="E8184" s="471">
        <v>81.519954633412183</v>
      </c>
      <c r="F8184" s="467">
        <f>'2019 Actual plus Potential'!E8183</f>
        <v>30</v>
      </c>
    </row>
    <row r="8185" spans="1:6">
      <c r="A8185" s="467">
        <v>12</v>
      </c>
      <c r="B8185" s="467">
        <v>7</v>
      </c>
      <c r="C8185" s="467">
        <v>23</v>
      </c>
      <c r="D8185" s="471">
        <v>125.32186803230167</v>
      </c>
      <c r="E8185" s="471">
        <v>85.511782143625027</v>
      </c>
      <c r="F8185" s="467">
        <f>'2019 Actual plus Potential'!E8184</f>
        <v>25</v>
      </c>
    </row>
    <row r="8186" spans="1:6">
      <c r="A8186" s="467">
        <v>12</v>
      </c>
      <c r="B8186" s="467">
        <v>7</v>
      </c>
      <c r="C8186" s="467">
        <v>24</v>
      </c>
      <c r="D8186" s="471">
        <v>120.00118212393093</v>
      </c>
      <c r="E8186" s="471">
        <v>82.72775037626316</v>
      </c>
      <c r="F8186" s="467">
        <f>'2019 Actual plus Potential'!E8185</f>
        <v>34</v>
      </c>
    </row>
    <row r="8187" spans="1:6">
      <c r="A8187" s="467">
        <v>12</v>
      </c>
      <c r="B8187" s="467">
        <v>8</v>
      </c>
      <c r="C8187" s="467">
        <v>1</v>
      </c>
      <c r="D8187" s="471">
        <v>123.49153823820735</v>
      </c>
      <c r="E8187" s="471">
        <v>79.82481643732531</v>
      </c>
      <c r="F8187" s="467">
        <f>'2019 Actual plus Potential'!E8186</f>
        <v>34</v>
      </c>
    </row>
    <row r="8188" spans="1:6">
      <c r="A8188" s="467">
        <v>12</v>
      </c>
      <c r="B8188" s="467">
        <v>8</v>
      </c>
      <c r="C8188" s="467">
        <v>2</v>
      </c>
      <c r="D8188" s="471">
        <v>124.0999176308558</v>
      </c>
      <c r="E8188" s="471">
        <v>70.354884272199527</v>
      </c>
      <c r="F8188" s="467">
        <f>'2019 Actual plus Potential'!E8187</f>
        <v>25</v>
      </c>
    </row>
    <row r="8189" spans="1:6">
      <c r="A8189" s="467">
        <v>12</v>
      </c>
      <c r="B8189" s="467">
        <v>8</v>
      </c>
      <c r="C8189" s="467">
        <v>3</v>
      </c>
      <c r="D8189" s="471">
        <v>122.75123317858763</v>
      </c>
      <c r="E8189" s="471">
        <v>86.54200688024082</v>
      </c>
      <c r="F8189" s="467">
        <f>'2019 Actual plus Potential'!E8188</f>
        <v>26</v>
      </c>
    </row>
    <row r="8190" spans="1:6">
      <c r="A8190" s="467">
        <v>12</v>
      </c>
      <c r="B8190" s="467">
        <v>8</v>
      </c>
      <c r="C8190" s="467">
        <v>4</v>
      </c>
      <c r="D8190" s="471">
        <v>119.97030035268867</v>
      </c>
      <c r="E8190" s="471">
        <v>82.432841700709517</v>
      </c>
      <c r="F8190" s="467">
        <f>'2019 Actual plus Potential'!E8189</f>
        <v>46</v>
      </c>
    </row>
    <row r="8191" spans="1:6">
      <c r="A8191" s="467">
        <v>12</v>
      </c>
      <c r="B8191" s="467">
        <v>8</v>
      </c>
      <c r="C8191" s="467">
        <v>5</v>
      </c>
      <c r="D8191" s="471">
        <v>124.41430198828472</v>
      </c>
      <c r="E8191" s="471">
        <v>98.224927488712112</v>
      </c>
      <c r="F8191" s="467">
        <f>'2019 Actual plus Potential'!E8190</f>
        <v>59</v>
      </c>
    </row>
    <row r="8192" spans="1:6">
      <c r="A8192" s="467">
        <v>12</v>
      </c>
      <c r="B8192" s="467">
        <v>8</v>
      </c>
      <c r="C8192" s="467">
        <v>6</v>
      </c>
      <c r="D8192" s="471">
        <v>123.47725363745644</v>
      </c>
      <c r="E8192" s="471">
        <v>92.862596000860037</v>
      </c>
      <c r="F8192" s="467">
        <f>'2019 Actual plus Potential'!E8191</f>
        <v>19</v>
      </c>
    </row>
    <row r="8193" spans="1:6">
      <c r="A8193" s="467">
        <v>12</v>
      </c>
      <c r="B8193" s="467">
        <v>8</v>
      </c>
      <c r="C8193" s="467">
        <v>7</v>
      </c>
      <c r="D8193" s="471">
        <v>122.35444707155692</v>
      </c>
      <c r="E8193" s="471">
        <v>81.162465867555369</v>
      </c>
      <c r="F8193" s="467">
        <f>'2019 Actual plus Potential'!E8192</f>
        <v>10</v>
      </c>
    </row>
    <row r="8194" spans="1:6">
      <c r="A8194" s="467">
        <v>12</v>
      </c>
      <c r="B8194" s="467">
        <v>8</v>
      </c>
      <c r="C8194" s="467">
        <v>8</v>
      </c>
      <c r="D8194" s="471">
        <v>121.14472870980524</v>
      </c>
      <c r="E8194" s="471">
        <v>83.81899070092453</v>
      </c>
      <c r="F8194" s="467">
        <f>'2019 Actual plus Potential'!E8193</f>
        <v>15</v>
      </c>
    </row>
    <row r="8195" spans="1:6">
      <c r="A8195" s="467">
        <v>12</v>
      </c>
      <c r="B8195" s="467">
        <v>8</v>
      </c>
      <c r="C8195" s="467">
        <v>9</v>
      </c>
      <c r="D8195" s="471">
        <v>119.95617506396215</v>
      </c>
      <c r="E8195" s="471">
        <v>50.067983498172431</v>
      </c>
      <c r="F8195" s="467">
        <f>'2019 Actual plus Potential'!E8194</f>
        <v>20</v>
      </c>
    </row>
    <row r="8196" spans="1:6">
      <c r="A8196" s="467">
        <v>12</v>
      </c>
      <c r="B8196" s="467">
        <v>8</v>
      </c>
      <c r="C8196" s="467">
        <v>10</v>
      </c>
      <c r="D8196" s="471">
        <v>118.88215102204121</v>
      </c>
      <c r="E8196" s="471">
        <v>28.029622446785638</v>
      </c>
      <c r="F8196" s="467">
        <f>'2019 Actual plus Potential'!E8195</f>
        <v>13</v>
      </c>
    </row>
    <row r="8197" spans="1:6">
      <c r="A8197" s="467">
        <v>12</v>
      </c>
      <c r="B8197" s="467">
        <v>8</v>
      </c>
      <c r="C8197" s="467">
        <v>11</v>
      </c>
      <c r="D8197" s="471">
        <v>116.31508785162792</v>
      </c>
      <c r="E8197" s="471">
        <v>19.780784293700282</v>
      </c>
      <c r="F8197" s="467">
        <f>'2019 Actual plus Potential'!E8196</f>
        <v>18</v>
      </c>
    </row>
    <row r="8198" spans="1:6">
      <c r="A8198" s="467">
        <v>12</v>
      </c>
      <c r="B8198" s="467">
        <v>8</v>
      </c>
      <c r="C8198" s="467">
        <v>12</v>
      </c>
      <c r="D8198" s="471">
        <v>115.788486731722</v>
      </c>
      <c r="E8198" s="471">
        <v>35.488386959793594</v>
      </c>
      <c r="F8198" s="467">
        <f>'2019 Actual plus Potential'!E8197</f>
        <v>21</v>
      </c>
    </row>
    <row r="8199" spans="1:6">
      <c r="A8199" s="467">
        <v>12</v>
      </c>
      <c r="B8199" s="467">
        <v>8</v>
      </c>
      <c r="C8199" s="467">
        <v>13</v>
      </c>
      <c r="D8199" s="471">
        <v>114.10658179079707</v>
      </c>
      <c r="E8199" s="471">
        <v>58.019566222317778</v>
      </c>
      <c r="F8199" s="467">
        <f>'2019 Actual plus Potential'!E8198</f>
        <v>17</v>
      </c>
    </row>
    <row r="8200" spans="1:6">
      <c r="A8200" s="467">
        <v>12</v>
      </c>
      <c r="B8200" s="467">
        <v>8</v>
      </c>
      <c r="C8200" s="467">
        <v>14</v>
      </c>
      <c r="D8200" s="471">
        <v>112.60122254560164</v>
      </c>
      <c r="E8200" s="471">
        <v>47.632053483121908</v>
      </c>
      <c r="F8200" s="467">
        <f>'2019 Actual plus Potential'!E8199</f>
        <v>25</v>
      </c>
    </row>
    <row r="8201" spans="1:6">
      <c r="A8201" s="467">
        <v>12</v>
      </c>
      <c r="B8201" s="467">
        <v>8</v>
      </c>
      <c r="C8201" s="467">
        <v>15</v>
      </c>
      <c r="D8201" s="471">
        <v>113.82122028894152</v>
      </c>
      <c r="E8201" s="471">
        <v>17.093751666308322</v>
      </c>
      <c r="F8201" s="467">
        <f>'2019 Actual plus Potential'!E8200</f>
        <v>35</v>
      </c>
    </row>
    <row r="8202" spans="1:6">
      <c r="A8202" s="467">
        <v>12</v>
      </c>
      <c r="B8202" s="467">
        <v>8</v>
      </c>
      <c r="C8202" s="467">
        <v>16</v>
      </c>
      <c r="D8202" s="471">
        <v>112.37632629271204</v>
      </c>
      <c r="E8202" s="471">
        <v>24.847424854869917</v>
      </c>
      <c r="F8202" s="467">
        <f>'2019 Actual plus Potential'!E8201</f>
        <v>32</v>
      </c>
    </row>
    <row r="8203" spans="1:6">
      <c r="A8203" s="467">
        <v>12</v>
      </c>
      <c r="B8203" s="467">
        <v>8</v>
      </c>
      <c r="C8203" s="467">
        <v>17</v>
      </c>
      <c r="D8203" s="471">
        <v>110.72787676672189</v>
      </c>
      <c r="E8203" s="471">
        <v>32.338261664158246</v>
      </c>
      <c r="F8203" s="467">
        <f>'2019 Actual plus Potential'!E8202</f>
        <v>32</v>
      </c>
    </row>
    <row r="8204" spans="1:6">
      <c r="A8204" s="467">
        <v>12</v>
      </c>
      <c r="B8204" s="467">
        <v>8</v>
      </c>
      <c r="C8204" s="467">
        <v>18</v>
      </c>
      <c r="D8204" s="471">
        <v>107.43699459922966</v>
      </c>
      <c r="E8204" s="471">
        <v>61.269819662438188</v>
      </c>
      <c r="F8204" s="467">
        <f>'2019 Actual plus Potential'!E8203</f>
        <v>40</v>
      </c>
    </row>
    <row r="8205" spans="1:6">
      <c r="A8205" s="467">
        <v>12</v>
      </c>
      <c r="B8205" s="467">
        <v>8</v>
      </c>
      <c r="C8205" s="467">
        <v>19</v>
      </c>
      <c r="D8205" s="471">
        <v>88.701400688827249</v>
      </c>
      <c r="E8205" s="471">
        <v>90.473601053536882</v>
      </c>
      <c r="F8205" s="467">
        <f>'2019 Actual plus Potential'!E8204</f>
        <v>26</v>
      </c>
    </row>
    <row r="8206" spans="1:6">
      <c r="A8206" s="467">
        <v>12</v>
      </c>
      <c r="B8206" s="467">
        <v>8</v>
      </c>
      <c r="C8206" s="467">
        <v>20</v>
      </c>
      <c r="D8206" s="471">
        <v>96.07395894805218</v>
      </c>
      <c r="E8206" s="471">
        <v>85.9388912599441</v>
      </c>
      <c r="F8206" s="467">
        <f>'2019 Actual plus Potential'!E8205</f>
        <v>20</v>
      </c>
    </row>
    <row r="8207" spans="1:6">
      <c r="A8207" s="467">
        <v>12</v>
      </c>
      <c r="B8207" s="467">
        <v>8</v>
      </c>
      <c r="C8207" s="467">
        <v>21</v>
      </c>
      <c r="D8207" s="471">
        <v>97.650452502473655</v>
      </c>
      <c r="E8207" s="471">
        <v>94.643781821113734</v>
      </c>
      <c r="F8207" s="467">
        <f>'2019 Actual plus Potential'!E8206</f>
        <v>24</v>
      </c>
    </row>
    <row r="8208" spans="1:6">
      <c r="A8208" s="467">
        <v>12</v>
      </c>
      <c r="B8208" s="467">
        <v>8</v>
      </c>
      <c r="C8208" s="467">
        <v>22</v>
      </c>
      <c r="D8208" s="471">
        <v>115.12739650965608</v>
      </c>
      <c r="E8208" s="471">
        <v>99.169886852289835</v>
      </c>
      <c r="F8208" s="467">
        <f>'2019 Actual plus Potential'!E8207</f>
        <v>22</v>
      </c>
    </row>
    <row r="8209" spans="1:6">
      <c r="A8209" s="467">
        <v>12</v>
      </c>
      <c r="B8209" s="467">
        <v>8</v>
      </c>
      <c r="C8209" s="467">
        <v>23</v>
      </c>
      <c r="D8209" s="471">
        <v>99.911231469308078</v>
      </c>
      <c r="E8209" s="471">
        <v>99.521899860245128</v>
      </c>
      <c r="F8209" s="467">
        <f>'2019 Actual plus Potential'!E8208</f>
        <v>24</v>
      </c>
    </row>
    <row r="8210" spans="1:6">
      <c r="A8210" s="467">
        <v>12</v>
      </c>
      <c r="B8210" s="467">
        <v>8</v>
      </c>
      <c r="C8210" s="467">
        <v>24</v>
      </c>
      <c r="D8210" s="471">
        <v>56.773291801900797</v>
      </c>
      <c r="E8210" s="471">
        <v>99.763615459041063</v>
      </c>
      <c r="F8210" s="467">
        <f>'2019 Actual plus Potential'!E8209</f>
        <v>14</v>
      </c>
    </row>
    <row r="8211" spans="1:6">
      <c r="A8211" s="467">
        <v>12</v>
      </c>
      <c r="B8211" s="467">
        <v>9</v>
      </c>
      <c r="C8211" s="467">
        <v>1</v>
      </c>
      <c r="D8211" s="471">
        <v>49.787921632015127</v>
      </c>
      <c r="E8211" s="471">
        <v>99.835582562889698</v>
      </c>
      <c r="F8211" s="467">
        <f>'2019 Actual plus Potential'!E8210</f>
        <v>7</v>
      </c>
    </row>
    <row r="8212" spans="1:6">
      <c r="A8212" s="467">
        <v>12</v>
      </c>
      <c r="B8212" s="467">
        <v>9</v>
      </c>
      <c r="C8212" s="467">
        <v>2</v>
      </c>
      <c r="D8212" s="471">
        <v>44.779914428846297</v>
      </c>
      <c r="E8212" s="471">
        <v>99.823848795957872</v>
      </c>
      <c r="F8212" s="467">
        <f>'2019 Actual plus Potential'!E8211</f>
        <v>4</v>
      </c>
    </row>
    <row r="8213" spans="1:6">
      <c r="A8213" s="467">
        <v>12</v>
      </c>
      <c r="B8213" s="467">
        <v>9</v>
      </c>
      <c r="C8213" s="467">
        <v>3</v>
      </c>
      <c r="D8213" s="471">
        <v>29.086701400856601</v>
      </c>
      <c r="E8213" s="471">
        <v>99.592302461836169</v>
      </c>
      <c r="F8213" s="467">
        <f>'2019 Actual plus Potential'!E8212</f>
        <v>0</v>
      </c>
    </row>
    <row r="8214" spans="1:6">
      <c r="A8214" s="467">
        <v>12</v>
      </c>
      <c r="B8214" s="467">
        <v>9</v>
      </c>
      <c r="C8214" s="467">
        <v>4</v>
      </c>
      <c r="D8214" s="471">
        <v>16.923717906378521</v>
      </c>
      <c r="E8214" s="471">
        <v>99.288006772737049</v>
      </c>
      <c r="F8214" s="467">
        <f>'2019 Actual plus Potential'!E8213</f>
        <v>0</v>
      </c>
    </row>
    <row r="8215" spans="1:6">
      <c r="A8215" s="467">
        <v>12</v>
      </c>
      <c r="B8215" s="467">
        <v>9</v>
      </c>
      <c r="C8215" s="467">
        <v>5</v>
      </c>
      <c r="D8215" s="471">
        <v>8.8440956990698449</v>
      </c>
      <c r="E8215" s="471">
        <v>98.726350462266183</v>
      </c>
      <c r="F8215" s="467">
        <f>'2019 Actual plus Potential'!E8214</f>
        <v>0</v>
      </c>
    </row>
    <row r="8216" spans="1:6">
      <c r="A8216" s="467">
        <v>12</v>
      </c>
      <c r="B8216" s="467">
        <v>9</v>
      </c>
      <c r="C8216" s="467">
        <v>6</v>
      </c>
      <c r="D8216" s="471">
        <v>5.5223027156216844</v>
      </c>
      <c r="E8216" s="471">
        <v>99.515641851214781</v>
      </c>
      <c r="F8216" s="467">
        <f>'2019 Actual plus Potential'!E8215</f>
        <v>2</v>
      </c>
    </row>
    <row r="8217" spans="1:6">
      <c r="A8217" s="467">
        <v>12</v>
      </c>
      <c r="B8217" s="467">
        <v>9</v>
      </c>
      <c r="C8217" s="467">
        <v>7</v>
      </c>
      <c r="D8217" s="471">
        <v>0.50141298187302652</v>
      </c>
      <c r="E8217" s="471">
        <v>99.835582562889698</v>
      </c>
      <c r="F8217" s="467">
        <f>'2019 Actual plus Potential'!E8216</f>
        <v>8</v>
      </c>
    </row>
    <row r="8218" spans="1:6">
      <c r="A8218" s="467">
        <v>12</v>
      </c>
      <c r="B8218" s="467">
        <v>9</v>
      </c>
      <c r="C8218" s="467">
        <v>8</v>
      </c>
      <c r="D8218" s="471">
        <v>1.9699302176761336E-3</v>
      </c>
      <c r="E8218" s="471">
        <v>99.751881692109222</v>
      </c>
      <c r="F8218" s="467">
        <f>'2019 Actual plus Potential'!E8217</f>
        <v>4</v>
      </c>
    </row>
    <row r="8219" spans="1:6">
      <c r="A8219" s="467">
        <v>12</v>
      </c>
      <c r="B8219" s="467">
        <v>9</v>
      </c>
      <c r="C8219" s="467">
        <v>9</v>
      </c>
      <c r="D8219" s="471">
        <v>0</v>
      </c>
      <c r="E8219" s="471">
        <v>98.499497634917219</v>
      </c>
      <c r="F8219" s="467">
        <f>'2019 Actual plus Potential'!E8218</f>
        <v>6</v>
      </c>
    </row>
    <row r="8220" spans="1:6">
      <c r="A8220" s="467">
        <v>12</v>
      </c>
      <c r="B8220" s="467">
        <v>9</v>
      </c>
      <c r="C8220" s="467">
        <v>10</v>
      </c>
      <c r="D8220" s="471">
        <v>0</v>
      </c>
      <c r="E8220" s="471">
        <v>96.083123898086427</v>
      </c>
      <c r="F8220" s="467">
        <f>'2019 Actual plus Potential'!E8219</f>
        <v>11</v>
      </c>
    </row>
    <row r="8221" spans="1:6">
      <c r="A8221" s="467">
        <v>12</v>
      </c>
      <c r="B8221" s="467">
        <v>9</v>
      </c>
      <c r="C8221" s="467">
        <v>11</v>
      </c>
      <c r="D8221" s="471">
        <v>3.009107788355217E-2</v>
      </c>
      <c r="E8221" s="471">
        <v>84.395509782842396</v>
      </c>
      <c r="F8221" s="467">
        <f>'2019 Actual plus Potential'!E8220</f>
        <v>6</v>
      </c>
    </row>
    <row r="8222" spans="1:6">
      <c r="A8222" s="467">
        <v>12</v>
      </c>
      <c r="B8222" s="467">
        <v>9</v>
      </c>
      <c r="C8222" s="467">
        <v>12</v>
      </c>
      <c r="D8222" s="471">
        <v>0</v>
      </c>
      <c r="E8222" s="471">
        <v>82.683944313050958</v>
      </c>
      <c r="F8222" s="467">
        <f>'2019 Actual plus Potential'!E8221</f>
        <v>11</v>
      </c>
    </row>
    <row r="8223" spans="1:6">
      <c r="A8223" s="467">
        <v>12</v>
      </c>
      <c r="B8223" s="467">
        <v>9</v>
      </c>
      <c r="C8223" s="467">
        <v>13</v>
      </c>
      <c r="D8223" s="471">
        <v>2.0181149918215683E-2</v>
      </c>
      <c r="E8223" s="471">
        <v>96.97801918942163</v>
      </c>
      <c r="F8223" s="467">
        <f>'2019 Actual plus Potential'!E8222</f>
        <v>15</v>
      </c>
    </row>
    <row r="8224" spans="1:6">
      <c r="A8224" s="467">
        <v>12</v>
      </c>
      <c r="B8224" s="467">
        <v>9</v>
      </c>
      <c r="C8224" s="467">
        <v>14</v>
      </c>
      <c r="D8224" s="471">
        <v>0</v>
      </c>
      <c r="E8224" s="471">
        <v>99.676003332616631</v>
      </c>
      <c r="F8224" s="467">
        <f>'2019 Actual plus Potential'!E8223</f>
        <v>6</v>
      </c>
    </row>
    <row r="8225" spans="1:6">
      <c r="A8225" s="467">
        <v>12</v>
      </c>
      <c r="B8225" s="467">
        <v>9</v>
      </c>
      <c r="C8225" s="467">
        <v>15</v>
      </c>
      <c r="D8225" s="471">
        <v>1.7423643495627931E-3</v>
      </c>
      <c r="E8225" s="471">
        <v>57.961679638787352</v>
      </c>
      <c r="F8225" s="467">
        <f>'2019 Actual plus Potential'!E8224</f>
        <v>7</v>
      </c>
    </row>
    <row r="8226" spans="1:6">
      <c r="A8226" s="467">
        <v>12</v>
      </c>
      <c r="B8226" s="467">
        <v>9</v>
      </c>
      <c r="C8226" s="467">
        <v>16</v>
      </c>
      <c r="D8226" s="471">
        <v>0.84203347424104735</v>
      </c>
      <c r="E8226" s="471">
        <v>88.919268060632106</v>
      </c>
      <c r="F8226" s="467">
        <f>'2019 Actual plus Potential'!E8225</f>
        <v>3</v>
      </c>
    </row>
    <row r="8227" spans="1:6">
      <c r="A8227" s="467">
        <v>12</v>
      </c>
      <c r="B8227" s="467">
        <v>9</v>
      </c>
      <c r="C8227" s="467">
        <v>17</v>
      </c>
      <c r="D8227" s="471">
        <v>1.8970748362978063</v>
      </c>
      <c r="E8227" s="471">
        <v>98.554255213932478</v>
      </c>
      <c r="F8227" s="467">
        <f>'2019 Actual plus Potential'!E8226</f>
        <v>2</v>
      </c>
    </row>
    <row r="8228" spans="1:6">
      <c r="A8228" s="467">
        <v>12</v>
      </c>
      <c r="B8228" s="467">
        <v>9</v>
      </c>
      <c r="C8228" s="467">
        <v>18</v>
      </c>
      <c r="D8228" s="471">
        <v>2.6536236945736382</v>
      </c>
      <c r="E8228" s="471">
        <v>99.835582562889698</v>
      </c>
      <c r="F8228" s="467">
        <f>'2019 Actual plus Potential'!E8227</f>
        <v>4</v>
      </c>
    </row>
    <row r="8229" spans="1:6">
      <c r="A8229" s="467">
        <v>12</v>
      </c>
      <c r="B8229" s="467">
        <v>9</v>
      </c>
      <c r="C8229" s="467">
        <v>19</v>
      </c>
      <c r="D8229" s="471">
        <v>0.60616821089610062</v>
      </c>
      <c r="E8229" s="471">
        <v>99.831671307245756</v>
      </c>
      <c r="F8229" s="467">
        <f>'2019 Actual plus Potential'!E8228</f>
        <v>7</v>
      </c>
    </row>
    <row r="8230" spans="1:6">
      <c r="A8230" s="467">
        <v>12</v>
      </c>
      <c r="B8230" s="467">
        <v>9</v>
      </c>
      <c r="C8230" s="467">
        <v>20</v>
      </c>
      <c r="D8230" s="471">
        <v>0.23292682772623752</v>
      </c>
      <c r="E8230" s="471">
        <v>99.756575198881961</v>
      </c>
      <c r="F8230" s="467">
        <f>'2019 Actual plus Potential'!E8229</f>
        <v>5</v>
      </c>
    </row>
    <row r="8231" spans="1:6">
      <c r="A8231" s="467">
        <v>12</v>
      </c>
      <c r="B8231" s="467">
        <v>9</v>
      </c>
      <c r="C8231" s="467">
        <v>21</v>
      </c>
      <c r="D8231" s="471">
        <v>0.1116489755766966</v>
      </c>
      <c r="E8231" s="471">
        <v>95.823416523328319</v>
      </c>
      <c r="F8231" s="467">
        <f>'2019 Actual plus Potential'!E8230</f>
        <v>10</v>
      </c>
    </row>
    <row r="8232" spans="1:6">
      <c r="A8232" s="467">
        <v>12</v>
      </c>
      <c r="B8232" s="467">
        <v>9</v>
      </c>
      <c r="C8232" s="467">
        <v>22</v>
      </c>
      <c r="D8232" s="471">
        <v>0</v>
      </c>
      <c r="E8232" s="471">
        <v>99.501561330896578</v>
      </c>
      <c r="F8232" s="467">
        <f>'2019 Actual plus Potential'!E8231</f>
        <v>10</v>
      </c>
    </row>
    <row r="8233" spans="1:6">
      <c r="A8233" s="467">
        <v>12</v>
      </c>
      <c r="B8233" s="467">
        <v>9</v>
      </c>
      <c r="C8233" s="467">
        <v>23</v>
      </c>
      <c r="D8233" s="471">
        <v>0</v>
      </c>
      <c r="E8233" s="471">
        <v>99.801945764351743</v>
      </c>
      <c r="F8233" s="467">
        <f>'2019 Actual plus Potential'!E8232</f>
        <v>12</v>
      </c>
    </row>
    <row r="8234" spans="1:6">
      <c r="A8234" s="467">
        <v>12</v>
      </c>
      <c r="B8234" s="467">
        <v>9</v>
      </c>
      <c r="C8234" s="467">
        <v>24</v>
      </c>
      <c r="D8234" s="471">
        <v>8.8624800493365283E-2</v>
      </c>
      <c r="E8234" s="471">
        <v>99.835582562889698</v>
      </c>
      <c r="F8234" s="467">
        <f>'2019 Actual plus Potential'!E8233</f>
        <v>14</v>
      </c>
    </row>
    <row r="8235" spans="1:6">
      <c r="A8235" s="467">
        <v>12</v>
      </c>
      <c r="B8235" s="467">
        <v>10</v>
      </c>
      <c r="C8235" s="467">
        <v>1</v>
      </c>
      <c r="D8235" s="471">
        <v>0</v>
      </c>
      <c r="E8235" s="471">
        <v>99.835582562889698</v>
      </c>
      <c r="F8235" s="467">
        <f>'2019 Actual plus Potential'!E8234</f>
        <v>19</v>
      </c>
    </row>
    <row r="8236" spans="1:6">
      <c r="A8236" s="467">
        <v>12</v>
      </c>
      <c r="B8236" s="467">
        <v>10</v>
      </c>
      <c r="C8236" s="467">
        <v>2</v>
      </c>
      <c r="D8236" s="471">
        <v>1.2417311570436795E-2</v>
      </c>
      <c r="E8236" s="471">
        <v>99.789429746291134</v>
      </c>
      <c r="F8236" s="467">
        <f>'2019 Actual plus Potential'!E8235</f>
        <v>20</v>
      </c>
    </row>
    <row r="8237" spans="1:6">
      <c r="A8237" s="467">
        <v>12</v>
      </c>
      <c r="B8237" s="467">
        <v>10</v>
      </c>
      <c r="C8237" s="467">
        <v>3</v>
      </c>
      <c r="D8237" s="471">
        <v>6.3371935562959463</v>
      </c>
      <c r="E8237" s="471">
        <v>99.835582562889698</v>
      </c>
      <c r="F8237" s="467">
        <f>'2019 Actual plus Potential'!E8236</f>
        <v>20</v>
      </c>
    </row>
    <row r="8238" spans="1:6">
      <c r="A8238" s="467">
        <v>12</v>
      </c>
      <c r="B8238" s="467">
        <v>10</v>
      </c>
      <c r="C8238" s="467">
        <v>4</v>
      </c>
      <c r="D8238" s="471">
        <v>4.1222512518083709</v>
      </c>
      <c r="E8238" s="471">
        <v>99.835582562889698</v>
      </c>
      <c r="F8238" s="467">
        <f>'2019 Actual plus Potential'!E8237</f>
        <v>32</v>
      </c>
    </row>
    <row r="8239" spans="1:6">
      <c r="A8239" s="467">
        <v>12</v>
      </c>
      <c r="B8239" s="467">
        <v>10</v>
      </c>
      <c r="C8239" s="467">
        <v>5</v>
      </c>
      <c r="D8239" s="471">
        <v>3.6961939156793222</v>
      </c>
      <c r="E8239" s="471">
        <v>99.826977800473031</v>
      </c>
      <c r="F8239" s="467">
        <f>'2019 Actual plus Potential'!E8238</f>
        <v>39</v>
      </c>
    </row>
    <row r="8240" spans="1:6">
      <c r="A8240" s="467">
        <v>12</v>
      </c>
      <c r="B8240" s="467">
        <v>10</v>
      </c>
      <c r="C8240" s="467">
        <v>6</v>
      </c>
      <c r="D8240" s="471">
        <v>16.232550453119003</v>
      </c>
      <c r="E8240" s="471">
        <v>99.825413298215437</v>
      </c>
      <c r="F8240" s="467">
        <f>'2019 Actual plus Potential'!E8239</f>
        <v>49</v>
      </c>
    </row>
    <row r="8241" spans="1:6">
      <c r="A8241" s="467">
        <v>12</v>
      </c>
      <c r="B8241" s="467">
        <v>10</v>
      </c>
      <c r="C8241" s="467">
        <v>7</v>
      </c>
      <c r="D8241" s="471">
        <v>20.491755525845186</v>
      </c>
      <c r="E8241" s="471">
        <v>99.370925392388742</v>
      </c>
      <c r="F8241" s="467">
        <f>'2019 Actual plus Potential'!E8240</f>
        <v>38</v>
      </c>
    </row>
    <row r="8242" spans="1:6">
      <c r="A8242" s="467">
        <v>12</v>
      </c>
      <c r="B8242" s="467">
        <v>10</v>
      </c>
      <c r="C8242" s="467">
        <v>8</v>
      </c>
      <c r="D8242" s="471">
        <v>14.599468207175702</v>
      </c>
      <c r="E8242" s="471">
        <v>92.974457912276932</v>
      </c>
      <c r="F8242" s="467">
        <f>'2019 Actual plus Potential'!E8241</f>
        <v>46</v>
      </c>
    </row>
    <row r="8243" spans="1:6">
      <c r="A8243" s="467">
        <v>12</v>
      </c>
      <c r="B8243" s="467">
        <v>10</v>
      </c>
      <c r="C8243" s="467">
        <v>9</v>
      </c>
      <c r="D8243" s="471">
        <v>8.0963649598445038</v>
      </c>
      <c r="E8243" s="471">
        <v>79.040218555149423</v>
      </c>
      <c r="F8243" s="467">
        <f>'2019 Actual plus Potential'!E8242</f>
        <v>46</v>
      </c>
    </row>
    <row r="8244" spans="1:6">
      <c r="A8244" s="467">
        <v>12</v>
      </c>
      <c r="B8244" s="467">
        <v>10</v>
      </c>
      <c r="C8244" s="467">
        <v>10</v>
      </c>
      <c r="D8244" s="471">
        <v>1.4508800426329791</v>
      </c>
      <c r="E8244" s="471">
        <v>83.964489410879395</v>
      </c>
      <c r="F8244" s="467">
        <f>'2019 Actual plus Potential'!E8243</f>
        <v>27</v>
      </c>
    </row>
    <row r="8245" spans="1:6">
      <c r="A8245" s="467">
        <v>12</v>
      </c>
      <c r="B8245" s="467">
        <v>10</v>
      </c>
      <c r="C8245" s="467">
        <v>11</v>
      </c>
      <c r="D8245" s="471">
        <v>1.3933922442837719E-2</v>
      </c>
      <c r="E8245" s="471">
        <v>40.606656095463336</v>
      </c>
      <c r="F8245" s="467">
        <f>'2019 Actual plus Potential'!E8244</f>
        <v>38</v>
      </c>
    </row>
    <row r="8246" spans="1:6">
      <c r="A8246" s="467">
        <v>12</v>
      </c>
      <c r="B8246" s="467">
        <v>10</v>
      </c>
      <c r="C8246" s="467">
        <v>12</v>
      </c>
      <c r="D8246" s="471">
        <v>0</v>
      </c>
      <c r="E8246" s="471">
        <v>14.853384433455171</v>
      </c>
      <c r="F8246" s="467">
        <f>'2019 Actual plus Potential'!E8245</f>
        <v>19</v>
      </c>
    </row>
    <row r="8247" spans="1:6">
      <c r="A8247" s="467">
        <v>12</v>
      </c>
      <c r="B8247" s="467">
        <v>10</v>
      </c>
      <c r="C8247" s="467">
        <v>13</v>
      </c>
      <c r="D8247" s="471">
        <v>0</v>
      </c>
      <c r="E8247" s="471">
        <v>9.101491883465922</v>
      </c>
      <c r="F8247" s="467">
        <f>'2019 Actual plus Potential'!E8246</f>
        <v>14</v>
      </c>
    </row>
    <row r="8248" spans="1:6">
      <c r="A8248" s="467">
        <v>12</v>
      </c>
      <c r="B8248" s="467">
        <v>10</v>
      </c>
      <c r="C8248" s="467">
        <v>14</v>
      </c>
      <c r="D8248" s="471">
        <v>0.5125741858431615</v>
      </c>
      <c r="E8248" s="471">
        <v>1.1225303698129434</v>
      </c>
      <c r="F8248" s="467">
        <f>'2019 Actual plus Potential'!E8247</f>
        <v>14</v>
      </c>
    </row>
    <row r="8249" spans="1:6">
      <c r="A8249" s="467">
        <v>12</v>
      </c>
      <c r="B8249" s="467">
        <v>10</v>
      </c>
      <c r="C8249" s="467">
        <v>15</v>
      </c>
      <c r="D8249" s="471">
        <v>5.0587398062216877</v>
      </c>
      <c r="E8249" s="471">
        <v>2.8090638034831219</v>
      </c>
      <c r="F8249" s="467">
        <f>'2019 Actual plus Potential'!E8248</f>
        <v>8</v>
      </c>
    </row>
    <row r="8250" spans="1:6">
      <c r="A8250" s="467">
        <v>12</v>
      </c>
      <c r="B8250" s="467">
        <v>10</v>
      </c>
      <c r="C8250" s="467">
        <v>16</v>
      </c>
      <c r="D8250" s="471">
        <v>8.7654818311764409</v>
      </c>
      <c r="E8250" s="471">
        <v>3.6546772737045798</v>
      </c>
      <c r="F8250" s="467">
        <f>'2019 Actual plus Potential'!E8249</f>
        <v>3</v>
      </c>
    </row>
    <row r="8251" spans="1:6">
      <c r="A8251" s="467">
        <v>12</v>
      </c>
      <c r="B8251" s="467">
        <v>10</v>
      </c>
      <c r="C8251" s="467">
        <v>17</v>
      </c>
      <c r="D8251" s="471">
        <v>10.173323230977401</v>
      </c>
      <c r="E8251" s="471">
        <v>17.631158191786714</v>
      </c>
      <c r="F8251" s="467">
        <f>'2019 Actual plus Potential'!E8250</f>
        <v>11</v>
      </c>
    </row>
    <row r="8252" spans="1:6">
      <c r="A8252" s="467">
        <v>12</v>
      </c>
      <c r="B8252" s="467">
        <v>10</v>
      </c>
      <c r="C8252" s="467">
        <v>18</v>
      </c>
      <c r="D8252" s="471">
        <v>22.087880377893917</v>
      </c>
      <c r="E8252" s="471">
        <v>46.439120511717917</v>
      </c>
      <c r="F8252" s="467">
        <f>'2019 Actual plus Potential'!E8251</f>
        <v>4</v>
      </c>
    </row>
    <row r="8253" spans="1:6">
      <c r="A8253" s="467">
        <v>12</v>
      </c>
      <c r="B8253" s="467">
        <v>10</v>
      </c>
      <c r="C8253" s="467">
        <v>19</v>
      </c>
      <c r="D8253" s="471">
        <v>24.698662182450562</v>
      </c>
      <c r="E8253" s="471">
        <v>37.542578423994847</v>
      </c>
      <c r="F8253" s="467">
        <f>'2019 Actual plus Potential'!E8252</f>
        <v>6</v>
      </c>
    </row>
    <row r="8254" spans="1:6">
      <c r="A8254" s="467">
        <v>12</v>
      </c>
      <c r="B8254" s="467">
        <v>10</v>
      </c>
      <c r="C8254" s="467">
        <v>20</v>
      </c>
      <c r="D8254" s="471">
        <v>10.412824379402132</v>
      </c>
      <c r="E8254" s="471">
        <v>31.572437809073318</v>
      </c>
      <c r="F8254" s="467">
        <f>'2019 Actual plus Potential'!E8253</f>
        <v>10</v>
      </c>
    </row>
    <row r="8255" spans="1:6">
      <c r="A8255" s="467">
        <v>12</v>
      </c>
      <c r="B8255" s="467">
        <v>10</v>
      </c>
      <c r="C8255" s="467">
        <v>21</v>
      </c>
      <c r="D8255" s="471">
        <v>16.043526566761635</v>
      </c>
      <c r="E8255" s="471">
        <v>30.02983858310041</v>
      </c>
      <c r="F8255" s="467">
        <f>'2019 Actual plus Potential'!E8254</f>
        <v>10</v>
      </c>
    </row>
    <row r="8256" spans="1:6">
      <c r="A8256" s="467">
        <v>12</v>
      </c>
      <c r="B8256" s="467">
        <v>10</v>
      </c>
      <c r="C8256" s="467">
        <v>22</v>
      </c>
      <c r="D8256" s="471">
        <v>1.2835866019772666</v>
      </c>
      <c r="E8256" s="471">
        <v>31.689775478391745</v>
      </c>
      <c r="F8256" s="467">
        <f>'2019 Actual plus Potential'!E8255</f>
        <v>1</v>
      </c>
    </row>
    <row r="8257" spans="1:6">
      <c r="A8257" s="467">
        <v>12</v>
      </c>
      <c r="B8257" s="467">
        <v>10</v>
      </c>
      <c r="C8257" s="467">
        <v>23</v>
      </c>
      <c r="D8257" s="471">
        <v>2.4820360103430978</v>
      </c>
      <c r="E8257" s="471">
        <v>36.584320791227697</v>
      </c>
      <c r="F8257" s="467">
        <f>'2019 Actual plus Potential'!E8256</f>
        <v>9</v>
      </c>
    </row>
    <row r="8258" spans="1:6">
      <c r="A8258" s="467">
        <v>12</v>
      </c>
      <c r="B8258" s="467">
        <v>10</v>
      </c>
      <c r="C8258" s="467">
        <v>24</v>
      </c>
      <c r="D8258" s="471">
        <v>3.3416672426112819</v>
      </c>
      <c r="E8258" s="471">
        <v>32.820910610621368</v>
      </c>
      <c r="F8258" s="467">
        <f>'2019 Actual plus Potential'!E8257</f>
        <v>2</v>
      </c>
    </row>
    <row r="8259" spans="1:6">
      <c r="A8259" s="467">
        <v>12</v>
      </c>
      <c r="B8259" s="467">
        <v>11</v>
      </c>
      <c r="C8259" s="467">
        <v>1</v>
      </c>
      <c r="D8259" s="471">
        <v>0.53079470025284348</v>
      </c>
      <c r="E8259" s="471">
        <v>15.847625618146635</v>
      </c>
      <c r="F8259" s="467">
        <f>'2019 Actual plus Potential'!E8258</f>
        <v>3</v>
      </c>
    </row>
    <row r="8260" spans="1:6">
      <c r="A8260" s="467">
        <v>12</v>
      </c>
      <c r="B8260" s="467">
        <v>11</v>
      </c>
      <c r="C8260" s="467">
        <v>2</v>
      </c>
      <c r="D8260" s="471">
        <v>0.2569027763262855</v>
      </c>
      <c r="E8260" s="471">
        <v>69.205757364007752</v>
      </c>
      <c r="F8260" s="467">
        <f>'2019 Actual plus Potential'!E8259</f>
        <v>15</v>
      </c>
    </row>
    <row r="8261" spans="1:6">
      <c r="A8261" s="467">
        <v>12</v>
      </c>
      <c r="B8261" s="467">
        <v>11</v>
      </c>
      <c r="C8261" s="467">
        <v>3</v>
      </c>
      <c r="D8261" s="471">
        <v>0.20822016725194997</v>
      </c>
      <c r="E8261" s="471">
        <v>63.656467856374974</v>
      </c>
      <c r="F8261" s="467">
        <f>'2019 Actual plus Potential'!E8260</f>
        <v>12</v>
      </c>
    </row>
    <row r="8262" spans="1:6">
      <c r="A8262" s="467">
        <v>12</v>
      </c>
      <c r="B8262" s="467">
        <v>11</v>
      </c>
      <c r="C8262" s="467">
        <v>4</v>
      </c>
      <c r="D8262" s="471">
        <v>0</v>
      </c>
      <c r="E8262" s="471">
        <v>57.79740690174156</v>
      </c>
      <c r="F8262" s="467">
        <f>'2019 Actual plus Potential'!E8261</f>
        <v>18</v>
      </c>
    </row>
    <row r="8263" spans="1:6">
      <c r="A8263" s="467">
        <v>12</v>
      </c>
      <c r="B8263" s="467">
        <v>11</v>
      </c>
      <c r="C8263" s="467">
        <v>5</v>
      </c>
      <c r="D8263" s="471">
        <v>0.17654922709503734</v>
      </c>
      <c r="E8263" s="471">
        <v>33.213600677273703</v>
      </c>
      <c r="F8263" s="467">
        <f>'2019 Actual plus Potential'!E8262</f>
        <v>12</v>
      </c>
    </row>
    <row r="8264" spans="1:6">
      <c r="A8264" s="467">
        <v>12</v>
      </c>
      <c r="B8264" s="467">
        <v>11</v>
      </c>
      <c r="C8264" s="467">
        <v>6</v>
      </c>
      <c r="D8264" s="471">
        <v>0.41414325590812145</v>
      </c>
      <c r="E8264" s="471">
        <v>21.378923349817242</v>
      </c>
      <c r="F8264" s="467">
        <f>'2019 Actual plus Potential'!E8263</f>
        <v>6</v>
      </c>
    </row>
    <row r="8265" spans="1:6">
      <c r="A8265" s="467">
        <v>12</v>
      </c>
      <c r="B8265" s="467">
        <v>11</v>
      </c>
      <c r="C8265" s="467">
        <v>7</v>
      </c>
      <c r="D8265" s="471">
        <v>1.0934023240665976E-2</v>
      </c>
      <c r="E8265" s="471">
        <v>24.489936089013117</v>
      </c>
      <c r="F8265" s="467">
        <f>'2019 Actual plus Potential'!E8264</f>
        <v>6</v>
      </c>
    </row>
    <row r="8266" spans="1:6">
      <c r="A8266" s="467">
        <v>12</v>
      </c>
      <c r="B8266" s="467">
        <v>11</v>
      </c>
      <c r="C8266" s="467">
        <v>8</v>
      </c>
      <c r="D8266" s="471">
        <v>0.28421882262830345</v>
      </c>
      <c r="E8266" s="471">
        <v>46.777835250483768</v>
      </c>
      <c r="F8266" s="467">
        <f>'2019 Actual plus Potential'!E8265</f>
        <v>1</v>
      </c>
    </row>
    <row r="8267" spans="1:6">
      <c r="A8267" s="467">
        <v>12</v>
      </c>
      <c r="B8267" s="467">
        <v>11</v>
      </c>
      <c r="C8267" s="467">
        <v>9</v>
      </c>
      <c r="D8267" s="471">
        <v>0.46215356113801226</v>
      </c>
      <c r="E8267" s="471">
        <v>27.386612018920665</v>
      </c>
      <c r="F8267" s="467">
        <f>'2019 Actual plus Potential'!E8266</f>
        <v>0</v>
      </c>
    </row>
    <row r="8268" spans="1:6">
      <c r="A8268" s="467">
        <v>12</v>
      </c>
      <c r="B8268" s="467">
        <v>11</v>
      </c>
      <c r="C8268" s="467">
        <v>10</v>
      </c>
      <c r="D8268" s="471">
        <v>1.6068620585163866</v>
      </c>
      <c r="E8268" s="471">
        <v>38.043219146420128</v>
      </c>
      <c r="F8268" s="467">
        <f>'2019 Actual plus Potential'!E8267</f>
        <v>0</v>
      </c>
    </row>
    <row r="8269" spans="1:6">
      <c r="A8269" s="467">
        <v>12</v>
      </c>
      <c r="B8269" s="467">
        <v>11</v>
      </c>
      <c r="C8269" s="467">
        <v>11</v>
      </c>
      <c r="D8269" s="471">
        <v>0.25060985350460885</v>
      </c>
      <c r="E8269" s="471">
        <v>47.897236615781551</v>
      </c>
      <c r="F8269" s="467">
        <f>'2019 Actual plus Potential'!E8268</f>
        <v>0</v>
      </c>
    </row>
    <row r="8270" spans="1:6">
      <c r="A8270" s="467">
        <v>12</v>
      </c>
      <c r="B8270" s="467">
        <v>11</v>
      </c>
      <c r="C8270" s="467">
        <v>12</v>
      </c>
      <c r="D8270" s="471">
        <v>6.8380640303116413</v>
      </c>
      <c r="E8270" s="471">
        <v>14.970722102773598</v>
      </c>
      <c r="F8270" s="467">
        <f>'2019 Actual plus Potential'!E8269</f>
        <v>1</v>
      </c>
    </row>
    <row r="8271" spans="1:6">
      <c r="A8271" s="467">
        <v>12</v>
      </c>
      <c r="B8271" s="467">
        <v>11</v>
      </c>
      <c r="C8271" s="467">
        <v>13</v>
      </c>
      <c r="D8271" s="471">
        <v>29.258798971740045</v>
      </c>
      <c r="E8271" s="471">
        <v>24.06517372608041</v>
      </c>
      <c r="F8271" s="467">
        <f>'2019 Actual plus Potential'!E8270</f>
        <v>2</v>
      </c>
    </row>
    <row r="8272" spans="1:6">
      <c r="A8272" s="467">
        <v>12</v>
      </c>
      <c r="B8272" s="467">
        <v>11</v>
      </c>
      <c r="C8272" s="467">
        <v>14</v>
      </c>
      <c r="D8272" s="471">
        <v>38.518525110283917</v>
      </c>
      <c r="E8272" s="471">
        <v>26.40801585680499</v>
      </c>
      <c r="F8272" s="467">
        <f>'2019 Actual plus Potential'!E8271</f>
        <v>10</v>
      </c>
    </row>
    <row r="8273" spans="1:6">
      <c r="A8273" s="467">
        <v>12</v>
      </c>
      <c r="B8273" s="467">
        <v>11</v>
      </c>
      <c r="C8273" s="467">
        <v>15</v>
      </c>
      <c r="D8273" s="471">
        <v>118.04439467387667</v>
      </c>
      <c r="E8273" s="471">
        <v>14.342574446355622</v>
      </c>
      <c r="F8273" s="467">
        <f>'2019 Actual plus Potential'!E8272</f>
        <v>12</v>
      </c>
    </row>
    <row r="8274" spans="1:6">
      <c r="A8274" s="467">
        <v>12</v>
      </c>
      <c r="B8274" s="467">
        <v>11</v>
      </c>
      <c r="C8274" s="467">
        <v>16</v>
      </c>
      <c r="D8274" s="471">
        <v>95.552866578248512</v>
      </c>
      <c r="E8274" s="471">
        <v>12.688895560094602</v>
      </c>
      <c r="F8274" s="467">
        <f>'2019 Actual plus Potential'!E8273</f>
        <v>22</v>
      </c>
    </row>
    <row r="8275" spans="1:6">
      <c r="A8275" s="467">
        <v>12</v>
      </c>
      <c r="B8275" s="467">
        <v>11</v>
      </c>
      <c r="C8275" s="467">
        <v>17</v>
      </c>
      <c r="D8275" s="471">
        <v>39.341779906496207</v>
      </c>
      <c r="E8275" s="471">
        <v>7.2835402601591053</v>
      </c>
      <c r="F8275" s="467">
        <f>'2019 Actual plus Potential'!E8274</f>
        <v>31</v>
      </c>
    </row>
    <row r="8276" spans="1:6">
      <c r="A8276" s="467">
        <v>12</v>
      </c>
      <c r="B8276" s="467">
        <v>11</v>
      </c>
      <c r="C8276" s="467">
        <v>18</v>
      </c>
      <c r="D8276" s="471">
        <v>33.719625340075176</v>
      </c>
      <c r="E8276" s="471">
        <v>0.63127666093313262</v>
      </c>
      <c r="F8276" s="467">
        <f>'2019 Actual plus Potential'!E8275</f>
        <v>58</v>
      </c>
    </row>
    <row r="8277" spans="1:6">
      <c r="A8277" s="467">
        <v>12</v>
      </c>
      <c r="B8277" s="467">
        <v>11</v>
      </c>
      <c r="C8277" s="467">
        <v>19</v>
      </c>
      <c r="D8277" s="471">
        <v>37.84167485493321</v>
      </c>
      <c r="E8277" s="471">
        <v>1.0967160825628899</v>
      </c>
      <c r="F8277" s="467">
        <f>'2019 Actual plus Potential'!E8276</f>
        <v>51</v>
      </c>
    </row>
    <row r="8278" spans="1:6">
      <c r="A8278" s="467">
        <v>12</v>
      </c>
      <c r="B8278" s="467">
        <v>11</v>
      </c>
      <c r="C8278" s="467">
        <v>20</v>
      </c>
      <c r="D8278" s="471">
        <v>32.941017677340142</v>
      </c>
      <c r="E8278" s="471">
        <v>4.5511370672973559</v>
      </c>
      <c r="F8278" s="467">
        <f>'2019 Actual plus Potential'!E8277</f>
        <v>67</v>
      </c>
    </row>
    <row r="8279" spans="1:6">
      <c r="A8279" s="467">
        <v>12</v>
      </c>
      <c r="B8279" s="467">
        <v>11</v>
      </c>
      <c r="C8279" s="467">
        <v>21</v>
      </c>
      <c r="D8279" s="471">
        <v>32.073562924671606</v>
      </c>
      <c r="E8279" s="471">
        <v>4.0145127929477535</v>
      </c>
      <c r="F8279" s="467">
        <f>'2019 Actual plus Potential'!E8278</f>
        <v>72</v>
      </c>
    </row>
    <row r="8280" spans="1:6">
      <c r="A8280" s="467">
        <v>12</v>
      </c>
      <c r="B8280" s="467">
        <v>11</v>
      </c>
      <c r="C8280" s="467">
        <v>22</v>
      </c>
      <c r="D8280" s="471">
        <v>57.846511852103987</v>
      </c>
      <c r="E8280" s="471">
        <v>4.0012145237583319</v>
      </c>
      <c r="F8280" s="467">
        <f>'2019 Actual plus Potential'!E8279</f>
        <v>57</v>
      </c>
    </row>
    <row r="8281" spans="1:6">
      <c r="A8281" s="467">
        <v>12</v>
      </c>
      <c r="B8281" s="467">
        <v>11</v>
      </c>
      <c r="C8281" s="467">
        <v>23</v>
      </c>
      <c r="D8281" s="471">
        <v>50.734612318897724</v>
      </c>
      <c r="E8281" s="471">
        <v>18.102855622446786</v>
      </c>
      <c r="F8281" s="467">
        <f>'2019 Actual plus Potential'!E8280</f>
        <v>62</v>
      </c>
    </row>
    <row r="8282" spans="1:6">
      <c r="A8282" s="467">
        <v>12</v>
      </c>
      <c r="B8282" s="467">
        <v>11</v>
      </c>
      <c r="C8282" s="467">
        <v>24</v>
      </c>
      <c r="D8282" s="471">
        <v>30.983902211490285</v>
      </c>
      <c r="E8282" s="471">
        <v>19.692389916147068</v>
      </c>
      <c r="F8282" s="467">
        <f>'2019 Actual plus Potential'!E8281</f>
        <v>80</v>
      </c>
    </row>
    <row r="8283" spans="1:6">
      <c r="A8283" s="467">
        <v>12</v>
      </c>
      <c r="B8283" s="467">
        <v>12</v>
      </c>
      <c r="C8283" s="467">
        <v>1</v>
      </c>
      <c r="D8283" s="471">
        <v>29.621060195842954</v>
      </c>
      <c r="E8283" s="471">
        <v>14.401243281014835</v>
      </c>
      <c r="F8283" s="467">
        <f>'2019 Actual plus Potential'!E8282</f>
        <v>86</v>
      </c>
    </row>
    <row r="8284" spans="1:6">
      <c r="A8284" s="467">
        <v>12</v>
      </c>
      <c r="B8284" s="467">
        <v>12</v>
      </c>
      <c r="C8284" s="467">
        <v>2</v>
      </c>
      <c r="D8284" s="471">
        <v>21.525627312005199</v>
      </c>
      <c r="E8284" s="471">
        <v>13.763708611051387</v>
      </c>
      <c r="F8284" s="467">
        <f>'2019 Actual plus Potential'!E8283</f>
        <v>61</v>
      </c>
    </row>
    <row r="8285" spans="1:6">
      <c r="A8285" s="467">
        <v>12</v>
      </c>
      <c r="B8285" s="467">
        <v>12</v>
      </c>
      <c r="C8285" s="467">
        <v>3</v>
      </c>
      <c r="D8285" s="471">
        <v>6.7629131411887871</v>
      </c>
      <c r="E8285" s="471">
        <v>19.244942270479466</v>
      </c>
      <c r="F8285" s="467">
        <f>'2019 Actual plus Potential'!E8284</f>
        <v>80</v>
      </c>
    </row>
    <row r="8286" spans="1:6">
      <c r="A8286" s="467">
        <v>12</v>
      </c>
      <c r="B8286" s="467">
        <v>12</v>
      </c>
      <c r="C8286" s="467">
        <v>4</v>
      </c>
      <c r="D8286" s="471">
        <v>2.9987591654692527</v>
      </c>
      <c r="E8286" s="471">
        <v>23.154633412169424</v>
      </c>
      <c r="F8286" s="467">
        <f>'2019 Actual plus Potential'!E8285</f>
        <v>93</v>
      </c>
    </row>
    <row r="8287" spans="1:6">
      <c r="A8287" s="467">
        <v>12</v>
      </c>
      <c r="B8287" s="467">
        <v>12</v>
      </c>
      <c r="C8287" s="467">
        <v>5</v>
      </c>
      <c r="D8287" s="471">
        <v>1.5050296359568465</v>
      </c>
      <c r="E8287" s="471">
        <v>23.194528219737691</v>
      </c>
      <c r="F8287" s="467">
        <f>'2019 Actual plus Potential'!E8286</f>
        <v>98</v>
      </c>
    </row>
    <row r="8288" spans="1:6">
      <c r="A8288" s="467">
        <v>12</v>
      </c>
      <c r="B8288" s="467">
        <v>12</v>
      </c>
      <c r="C8288" s="467">
        <v>6</v>
      </c>
      <c r="D8288" s="471">
        <v>0.44957978489496919</v>
      </c>
      <c r="E8288" s="471">
        <v>32.831862126424426</v>
      </c>
      <c r="F8288" s="467">
        <f>'2019 Actual plus Potential'!E8287</f>
        <v>101</v>
      </c>
    </row>
    <row r="8289" spans="1:6">
      <c r="A8289" s="467">
        <v>12</v>
      </c>
      <c r="B8289" s="467">
        <v>12</v>
      </c>
      <c r="C8289" s="467">
        <v>7</v>
      </c>
      <c r="D8289" s="471">
        <v>0</v>
      </c>
      <c r="E8289" s="471">
        <v>31.084313104708666</v>
      </c>
      <c r="F8289" s="467">
        <f>'2019 Actual plus Potential'!E8288</f>
        <v>99</v>
      </c>
    </row>
    <row r="8290" spans="1:6">
      <c r="A8290" s="467">
        <v>12</v>
      </c>
      <c r="B8290" s="467">
        <v>12</v>
      </c>
      <c r="C8290" s="467">
        <v>8</v>
      </c>
      <c r="D8290" s="471">
        <v>0</v>
      </c>
      <c r="E8290" s="471">
        <v>27.36549123844334</v>
      </c>
      <c r="F8290" s="467">
        <f>'2019 Actual plus Potential'!E8289</f>
        <v>67</v>
      </c>
    </row>
    <row r="8291" spans="1:6">
      <c r="A8291" s="467">
        <v>12</v>
      </c>
      <c r="B8291" s="467">
        <v>12</v>
      </c>
      <c r="C8291" s="467">
        <v>9</v>
      </c>
      <c r="D8291" s="471">
        <v>0</v>
      </c>
      <c r="E8291" s="471">
        <v>14.048448021930769</v>
      </c>
      <c r="F8291" s="467">
        <f>'2019 Actual plus Potential'!E8290</f>
        <v>92</v>
      </c>
    </row>
    <row r="8292" spans="1:6">
      <c r="A8292" s="467">
        <v>12</v>
      </c>
      <c r="B8292" s="467">
        <v>12</v>
      </c>
      <c r="C8292" s="467">
        <v>10</v>
      </c>
      <c r="D8292" s="471">
        <v>0</v>
      </c>
      <c r="E8292" s="471">
        <v>12.748346645882608</v>
      </c>
      <c r="F8292" s="467">
        <f>'2019 Actual plus Potential'!E8291</f>
        <v>82</v>
      </c>
    </row>
    <row r="8293" spans="1:6">
      <c r="A8293" s="467">
        <v>12</v>
      </c>
      <c r="B8293" s="467">
        <v>12</v>
      </c>
      <c r="C8293" s="467">
        <v>11</v>
      </c>
      <c r="D8293" s="471">
        <v>0</v>
      </c>
      <c r="E8293" s="471">
        <v>24.657337830574068</v>
      </c>
      <c r="F8293" s="467">
        <f>'2019 Actual plus Potential'!E8292</f>
        <v>86</v>
      </c>
    </row>
    <row r="8294" spans="1:6">
      <c r="A8294" s="467">
        <v>12</v>
      </c>
      <c r="B8294" s="467">
        <v>12</v>
      </c>
      <c r="C8294" s="467">
        <v>12</v>
      </c>
      <c r="D8294" s="471">
        <v>0</v>
      </c>
      <c r="E8294" s="471">
        <v>27.817632390883681</v>
      </c>
      <c r="F8294" s="467">
        <f>'2019 Actual plus Potential'!E8293</f>
        <v>74</v>
      </c>
    </row>
    <row r="8295" spans="1:6">
      <c r="A8295" s="467">
        <v>12</v>
      </c>
      <c r="B8295" s="467">
        <v>12</v>
      </c>
      <c r="C8295" s="467">
        <v>13</v>
      </c>
      <c r="D8295" s="471">
        <v>0</v>
      </c>
      <c r="E8295" s="471">
        <v>18.501803698129436</v>
      </c>
      <c r="F8295" s="467">
        <f>'2019 Actual plus Potential'!E8294</f>
        <v>61</v>
      </c>
    </row>
    <row r="8296" spans="1:6">
      <c r="A8296" s="467">
        <v>12</v>
      </c>
      <c r="B8296" s="467">
        <v>12</v>
      </c>
      <c r="C8296" s="467">
        <v>14</v>
      </c>
      <c r="D8296" s="471">
        <v>0</v>
      </c>
      <c r="E8296" s="471">
        <v>21.978127714470006</v>
      </c>
      <c r="F8296" s="467">
        <f>'2019 Actual plus Potential'!E8295</f>
        <v>46</v>
      </c>
    </row>
    <row r="8297" spans="1:6">
      <c r="A8297" s="467">
        <v>12</v>
      </c>
      <c r="B8297" s="467">
        <v>12</v>
      </c>
      <c r="C8297" s="467">
        <v>15</v>
      </c>
      <c r="D8297" s="471">
        <v>0</v>
      </c>
      <c r="E8297" s="471">
        <v>11.883959148570201</v>
      </c>
      <c r="F8297" s="467">
        <f>'2019 Actual plus Potential'!E8296</f>
        <v>61</v>
      </c>
    </row>
    <row r="8298" spans="1:6">
      <c r="A8298" s="467">
        <v>12</v>
      </c>
      <c r="B8298" s="467">
        <v>12</v>
      </c>
      <c r="C8298" s="467">
        <v>16</v>
      </c>
      <c r="D8298" s="471">
        <v>0</v>
      </c>
      <c r="E8298" s="471">
        <v>10.213852988604602</v>
      </c>
      <c r="F8298" s="467">
        <f>'2019 Actual plus Potential'!E8297</f>
        <v>42</v>
      </c>
    </row>
    <row r="8299" spans="1:6">
      <c r="A8299" s="467">
        <v>12</v>
      </c>
      <c r="B8299" s="467">
        <v>12</v>
      </c>
      <c r="C8299" s="467">
        <v>17</v>
      </c>
      <c r="D8299" s="471">
        <v>0</v>
      </c>
      <c r="E8299" s="471">
        <v>16.696368092883251</v>
      </c>
      <c r="F8299" s="467">
        <f>'2019 Actual plus Potential'!E8298</f>
        <v>62</v>
      </c>
    </row>
    <row r="8300" spans="1:6">
      <c r="A8300" s="467">
        <v>12</v>
      </c>
      <c r="B8300" s="467">
        <v>12</v>
      </c>
      <c r="C8300" s="467">
        <v>18</v>
      </c>
      <c r="D8300" s="471">
        <v>0</v>
      </c>
      <c r="E8300" s="471">
        <v>36.566329015265538</v>
      </c>
      <c r="F8300" s="467">
        <f>'2019 Actual plus Potential'!E8299</f>
        <v>24</v>
      </c>
    </row>
    <row r="8301" spans="1:6">
      <c r="A8301" s="467">
        <v>12</v>
      </c>
      <c r="B8301" s="467">
        <v>12</v>
      </c>
      <c r="C8301" s="467">
        <v>19</v>
      </c>
      <c r="D8301" s="471">
        <v>0</v>
      </c>
      <c r="E8301" s="471">
        <v>63.852030638572344</v>
      </c>
      <c r="F8301" s="467">
        <f>'2019 Actual plus Potential'!E8300</f>
        <v>96</v>
      </c>
    </row>
    <row r="8302" spans="1:6">
      <c r="A8302" s="467">
        <v>12</v>
      </c>
      <c r="B8302" s="467">
        <v>12</v>
      </c>
      <c r="C8302" s="467">
        <v>20</v>
      </c>
      <c r="D8302" s="471">
        <v>1.4387081615078157</v>
      </c>
      <c r="E8302" s="471">
        <v>66.504644216297564</v>
      </c>
      <c r="F8302" s="467">
        <f>'2019 Actual plus Potential'!E8301</f>
        <v>104</v>
      </c>
    </row>
    <row r="8303" spans="1:6">
      <c r="A8303" s="467">
        <v>12</v>
      </c>
      <c r="B8303" s="467">
        <v>12</v>
      </c>
      <c r="C8303" s="467">
        <v>21</v>
      </c>
      <c r="D8303" s="471">
        <v>2.0492803001179576</v>
      </c>
      <c r="E8303" s="471">
        <v>63.149569124919374</v>
      </c>
      <c r="F8303" s="467">
        <f>'2019 Actual plus Potential'!E8302</f>
        <v>103</v>
      </c>
    </row>
    <row r="8304" spans="1:6">
      <c r="A8304" s="467">
        <v>12</v>
      </c>
      <c r="B8304" s="467">
        <v>12</v>
      </c>
      <c r="C8304" s="467">
        <v>22</v>
      </c>
      <c r="D8304" s="471">
        <v>4.8715659447690127</v>
      </c>
      <c r="E8304" s="471">
        <v>73.679451569554942</v>
      </c>
      <c r="F8304" s="467">
        <f>'2019 Actual plus Potential'!E8303</f>
        <v>103</v>
      </c>
    </row>
    <row r="8305" spans="1:6">
      <c r="A8305" s="467">
        <v>12</v>
      </c>
      <c r="B8305" s="467">
        <v>12</v>
      </c>
      <c r="C8305" s="467">
        <v>23</v>
      </c>
      <c r="D8305" s="471">
        <v>10.243271118779232</v>
      </c>
      <c r="E8305" s="471">
        <v>73.099803483121903</v>
      </c>
      <c r="F8305" s="467">
        <f>'2019 Actual plus Potential'!E8304</f>
        <v>103</v>
      </c>
    </row>
    <row r="8306" spans="1:6">
      <c r="A8306" s="467">
        <v>12</v>
      </c>
      <c r="B8306" s="467">
        <v>12</v>
      </c>
      <c r="C8306" s="467">
        <v>24</v>
      </c>
      <c r="D8306" s="471">
        <v>23.308097656912313</v>
      </c>
      <c r="E8306" s="471">
        <v>71.133224145345096</v>
      </c>
      <c r="F8306" s="467">
        <f>'2019 Actual plus Potential'!E8305</f>
        <v>103</v>
      </c>
    </row>
    <row r="8307" spans="1:6">
      <c r="A8307" s="467">
        <v>12</v>
      </c>
      <c r="B8307" s="467">
        <v>13</v>
      </c>
      <c r="C8307" s="467">
        <v>1</v>
      </c>
      <c r="D8307" s="471">
        <v>23.620658713397468</v>
      </c>
      <c r="E8307" s="471">
        <v>67.472288862610199</v>
      </c>
      <c r="F8307" s="467">
        <f>'2019 Actual plus Potential'!E8306</f>
        <v>104</v>
      </c>
    </row>
    <row r="8308" spans="1:6">
      <c r="A8308" s="467">
        <v>12</v>
      </c>
      <c r="B8308" s="467">
        <v>13</v>
      </c>
      <c r="C8308" s="467">
        <v>2</v>
      </c>
      <c r="D8308" s="471">
        <v>32.319633968882975</v>
      </c>
      <c r="E8308" s="471">
        <v>57.041752311330896</v>
      </c>
      <c r="F8308" s="467">
        <f>'2019 Actual plus Potential'!E8307</f>
        <v>103</v>
      </c>
    </row>
    <row r="8309" spans="1:6">
      <c r="A8309" s="467">
        <v>12</v>
      </c>
      <c r="B8309" s="467">
        <v>13</v>
      </c>
      <c r="C8309" s="467">
        <v>3</v>
      </c>
      <c r="D8309" s="471">
        <v>33.503529452756126</v>
      </c>
      <c r="E8309" s="471">
        <v>59.407279724790357</v>
      </c>
      <c r="F8309" s="467">
        <f>'2019 Actual plus Potential'!E8308</f>
        <v>103</v>
      </c>
    </row>
    <row r="8310" spans="1:6">
      <c r="A8310" s="467">
        <v>12</v>
      </c>
      <c r="B8310" s="467">
        <v>13</v>
      </c>
      <c r="C8310" s="467">
        <v>4</v>
      </c>
      <c r="D8310" s="471">
        <v>37.344477430501698</v>
      </c>
      <c r="E8310" s="471">
        <v>71.264642334981716</v>
      </c>
      <c r="F8310" s="467">
        <f>'2019 Actual plus Potential'!E8309</f>
        <v>103</v>
      </c>
    </row>
    <row r="8311" spans="1:6">
      <c r="A8311" s="467">
        <v>12</v>
      </c>
      <c r="B8311" s="467">
        <v>13</v>
      </c>
      <c r="C8311" s="467">
        <v>5</v>
      </c>
      <c r="D8311" s="471">
        <v>46.311559909025135</v>
      </c>
      <c r="E8311" s="471">
        <v>65.037141098688451</v>
      </c>
      <c r="F8311" s="467">
        <f>'2019 Actual plus Potential'!E8310</f>
        <v>103</v>
      </c>
    </row>
    <row r="8312" spans="1:6">
      <c r="A8312" s="467">
        <v>12</v>
      </c>
      <c r="B8312" s="467">
        <v>13</v>
      </c>
      <c r="C8312" s="467">
        <v>6</v>
      </c>
      <c r="D8312" s="471">
        <v>63.224411448902856</v>
      </c>
      <c r="E8312" s="471">
        <v>83.076634379703307</v>
      </c>
      <c r="F8312" s="467">
        <f>'2019 Actual plus Potential'!E8311</f>
        <v>103</v>
      </c>
    </row>
    <row r="8313" spans="1:6">
      <c r="A8313" s="467">
        <v>12</v>
      </c>
      <c r="B8313" s="467">
        <v>13</v>
      </c>
      <c r="C8313" s="467">
        <v>7</v>
      </c>
      <c r="D8313" s="471">
        <v>91.502020295561707</v>
      </c>
      <c r="E8313" s="471">
        <v>83.573363846484639</v>
      </c>
      <c r="F8313" s="467">
        <f>'2019 Actual plus Potential'!E8312</f>
        <v>95</v>
      </c>
    </row>
    <row r="8314" spans="1:6">
      <c r="A8314" s="467">
        <v>12</v>
      </c>
      <c r="B8314" s="467">
        <v>13</v>
      </c>
      <c r="C8314" s="467">
        <v>8</v>
      </c>
      <c r="D8314" s="471">
        <v>94.010971572982584</v>
      </c>
      <c r="E8314" s="471">
        <v>82.467260750376269</v>
      </c>
      <c r="F8314" s="467">
        <f>'2019 Actual plus Potential'!E8313</f>
        <v>92</v>
      </c>
    </row>
    <row r="8315" spans="1:6">
      <c r="A8315" s="467">
        <v>12</v>
      </c>
      <c r="B8315" s="467">
        <v>13</v>
      </c>
      <c r="C8315" s="467">
        <v>9</v>
      </c>
      <c r="D8315" s="471">
        <v>82.935890103774199</v>
      </c>
      <c r="E8315" s="471">
        <v>78.384692109223835</v>
      </c>
      <c r="F8315" s="467">
        <f>'2019 Actual plus Potential'!E8314</f>
        <v>61</v>
      </c>
    </row>
    <row r="8316" spans="1:6">
      <c r="A8316" s="467">
        <v>12</v>
      </c>
      <c r="B8316" s="467">
        <v>13</v>
      </c>
      <c r="C8316" s="467">
        <v>10</v>
      </c>
      <c r="D8316" s="471">
        <v>67.251300368681896</v>
      </c>
      <c r="E8316" s="471">
        <v>82.523582831649108</v>
      </c>
      <c r="F8316" s="467">
        <f>'2019 Actual plus Potential'!E8315</f>
        <v>65</v>
      </c>
    </row>
    <row r="8317" spans="1:6">
      <c r="A8317" s="467">
        <v>12</v>
      </c>
      <c r="B8317" s="467">
        <v>13</v>
      </c>
      <c r="C8317" s="467">
        <v>11</v>
      </c>
      <c r="D8317" s="471">
        <v>48.397865940493737</v>
      </c>
      <c r="E8317" s="471">
        <v>64.567008170285959</v>
      </c>
      <c r="F8317" s="467">
        <f>'2019 Actual plus Potential'!E8316</f>
        <v>58</v>
      </c>
    </row>
    <row r="8318" spans="1:6">
      <c r="A8318" s="467">
        <v>12</v>
      </c>
      <c r="B8318" s="467">
        <v>13</v>
      </c>
      <c r="C8318" s="467">
        <v>12</v>
      </c>
      <c r="D8318" s="471">
        <v>65.428248727603417</v>
      </c>
      <c r="E8318" s="471">
        <v>65.308582240378414</v>
      </c>
      <c r="F8318" s="467">
        <f>'2019 Actual plus Potential'!E8317</f>
        <v>66</v>
      </c>
    </row>
    <row r="8319" spans="1:6">
      <c r="A8319" s="467">
        <v>12</v>
      </c>
      <c r="B8319" s="467">
        <v>13</v>
      </c>
      <c r="C8319" s="467">
        <v>13</v>
      </c>
      <c r="D8319" s="471">
        <v>37.406602642377472</v>
      </c>
      <c r="E8319" s="471">
        <v>54.178713179961299</v>
      </c>
      <c r="F8319" s="467">
        <f>'2019 Actual plus Potential'!E8318</f>
        <v>48</v>
      </c>
    </row>
    <row r="8320" spans="1:6">
      <c r="A8320" s="467">
        <v>12</v>
      </c>
      <c r="B8320" s="467">
        <v>13</v>
      </c>
      <c r="C8320" s="467">
        <v>14</v>
      </c>
      <c r="D8320" s="471">
        <v>25.960891047040143</v>
      </c>
      <c r="E8320" s="471">
        <v>49.816880885831004</v>
      </c>
      <c r="F8320" s="467">
        <f>'2019 Actual plus Potential'!E8319</f>
        <v>23</v>
      </c>
    </row>
    <row r="8321" spans="1:6">
      <c r="A8321" s="467">
        <v>12</v>
      </c>
      <c r="B8321" s="467">
        <v>13</v>
      </c>
      <c r="C8321" s="467">
        <v>15</v>
      </c>
      <c r="D8321" s="471">
        <v>48.077978372649746</v>
      </c>
      <c r="E8321" s="471">
        <v>28.635867071597502</v>
      </c>
      <c r="F8321" s="467">
        <f>'2019 Actual plus Potential'!E8320</f>
        <v>20</v>
      </c>
    </row>
    <row r="8322" spans="1:6">
      <c r="A8322" s="467">
        <v>12</v>
      </c>
      <c r="B8322" s="467">
        <v>13</v>
      </c>
      <c r="C8322" s="467">
        <v>16</v>
      </c>
      <c r="D8322" s="471">
        <v>19.722543685800414</v>
      </c>
      <c r="E8322" s="471">
        <v>25.899552623091807</v>
      </c>
      <c r="F8322" s="467">
        <f>'2019 Actual plus Potential'!E8321</f>
        <v>16</v>
      </c>
    </row>
    <row r="8323" spans="1:6">
      <c r="A8323" s="467">
        <v>12</v>
      </c>
      <c r="B8323" s="467">
        <v>13</v>
      </c>
      <c r="C8323" s="467">
        <v>17</v>
      </c>
      <c r="D8323" s="471">
        <v>13.324216756745184</v>
      </c>
      <c r="E8323" s="471">
        <v>71.150433670178458</v>
      </c>
      <c r="F8323" s="467">
        <f>'2019 Actual plus Potential'!E8322</f>
        <v>13</v>
      </c>
    </row>
    <row r="8324" spans="1:6">
      <c r="A8324" s="467">
        <v>12</v>
      </c>
      <c r="B8324" s="467">
        <v>13</v>
      </c>
      <c r="C8324" s="467">
        <v>18</v>
      </c>
      <c r="D8324" s="471">
        <v>77.776037471396378</v>
      </c>
      <c r="E8324" s="471">
        <v>76.831923618576653</v>
      </c>
      <c r="F8324" s="467">
        <f>'2019 Actual plus Potential'!E8323</f>
        <v>4</v>
      </c>
    </row>
    <row r="8325" spans="1:6">
      <c r="A8325" s="467">
        <v>12</v>
      </c>
      <c r="B8325" s="467">
        <v>13</v>
      </c>
      <c r="C8325" s="467">
        <v>19</v>
      </c>
      <c r="D8325" s="471">
        <v>68.052577597386801</v>
      </c>
      <c r="E8325" s="471">
        <v>57.770028112233931</v>
      </c>
      <c r="F8325" s="467">
        <f>'2019 Actual plus Potential'!E8324</f>
        <v>3</v>
      </c>
    </row>
    <row r="8326" spans="1:6">
      <c r="A8326" s="467">
        <v>12</v>
      </c>
      <c r="B8326" s="467">
        <v>13</v>
      </c>
      <c r="C8326" s="467">
        <v>20</v>
      </c>
      <c r="D8326" s="471">
        <v>35.436951302289692</v>
      </c>
      <c r="E8326" s="471">
        <v>21.236553644377555</v>
      </c>
      <c r="F8326" s="467">
        <f>'2019 Actual plus Potential'!E8325</f>
        <v>11</v>
      </c>
    </row>
    <row r="8327" spans="1:6">
      <c r="A8327" s="467">
        <v>12</v>
      </c>
      <c r="B8327" s="467">
        <v>13</v>
      </c>
      <c r="C8327" s="467">
        <v>21</v>
      </c>
      <c r="D8327" s="471">
        <v>57.158668742751402</v>
      </c>
      <c r="E8327" s="471">
        <v>7.3046610406364216</v>
      </c>
      <c r="F8327" s="467">
        <f>'2019 Actual plus Potential'!E8326</f>
        <v>15</v>
      </c>
    </row>
    <row r="8328" spans="1:6">
      <c r="A8328" s="467">
        <v>12</v>
      </c>
      <c r="B8328" s="467">
        <v>13</v>
      </c>
      <c r="C8328" s="467">
        <v>22</v>
      </c>
      <c r="D8328" s="471">
        <v>49.487338312085839</v>
      </c>
      <c r="E8328" s="471">
        <v>4.0559721027735973</v>
      </c>
      <c r="F8328" s="467">
        <f>'2019 Actual plus Potential'!E8327</f>
        <v>10</v>
      </c>
    </row>
    <row r="8329" spans="1:6">
      <c r="A8329" s="467">
        <v>12</v>
      </c>
      <c r="B8329" s="467">
        <v>13</v>
      </c>
      <c r="C8329" s="467">
        <v>23</v>
      </c>
      <c r="D8329" s="471">
        <v>23.530117652735289</v>
      </c>
      <c r="E8329" s="471">
        <v>15.068503493872289</v>
      </c>
      <c r="F8329" s="467">
        <f>'2019 Actual plus Potential'!E8328</f>
        <v>8</v>
      </c>
    </row>
    <row r="8330" spans="1:6">
      <c r="A8330" s="467">
        <v>12</v>
      </c>
      <c r="B8330" s="467">
        <v>13</v>
      </c>
      <c r="C8330" s="467">
        <v>24</v>
      </c>
      <c r="D8330" s="471">
        <v>15.548699136101694</v>
      </c>
      <c r="E8330" s="471">
        <v>35.218510320361212</v>
      </c>
      <c r="F8330" s="467">
        <f>'2019 Actual plus Potential'!E8329</f>
        <v>1</v>
      </c>
    </row>
    <row r="8331" spans="1:6">
      <c r="A8331" s="467">
        <v>12</v>
      </c>
      <c r="B8331" s="467">
        <v>14</v>
      </c>
      <c r="C8331" s="467">
        <v>1</v>
      </c>
      <c r="D8331" s="471">
        <v>31.233709808091952</v>
      </c>
      <c r="E8331" s="471">
        <v>76.901543969038912</v>
      </c>
      <c r="F8331" s="467">
        <f>'2019 Actual plus Potential'!E8330</f>
        <v>7</v>
      </c>
    </row>
    <row r="8332" spans="1:6">
      <c r="A8332" s="467">
        <v>12</v>
      </c>
      <c r="B8332" s="467">
        <v>14</v>
      </c>
      <c r="C8332" s="467">
        <v>2</v>
      </c>
      <c r="D8332" s="471">
        <v>62.024593457396492</v>
      </c>
      <c r="E8332" s="471">
        <v>76.346145667598364</v>
      </c>
      <c r="F8332" s="467">
        <f>'2019 Actual plus Potential'!E8331</f>
        <v>18</v>
      </c>
    </row>
    <row r="8333" spans="1:6">
      <c r="A8333" s="467">
        <v>12</v>
      </c>
      <c r="B8333" s="467">
        <v>14</v>
      </c>
      <c r="C8333" s="467">
        <v>3</v>
      </c>
      <c r="D8333" s="471">
        <v>84.509563541551145</v>
      </c>
      <c r="E8333" s="471">
        <v>89.086669802193057</v>
      </c>
      <c r="F8333" s="467">
        <f>'2019 Actual plus Potential'!E8332</f>
        <v>20</v>
      </c>
    </row>
    <row r="8334" spans="1:6">
      <c r="A8334" s="467">
        <v>12</v>
      </c>
      <c r="B8334" s="467">
        <v>14</v>
      </c>
      <c r="C8334" s="467">
        <v>4</v>
      </c>
      <c r="D8334" s="471">
        <v>89.019301261762934</v>
      </c>
      <c r="E8334" s="471">
        <v>79.917904321651264</v>
      </c>
      <c r="F8334" s="467">
        <f>'2019 Actual plus Potential'!E8333</f>
        <v>22</v>
      </c>
    </row>
    <row r="8335" spans="1:6">
      <c r="A8335" s="467">
        <v>12</v>
      </c>
      <c r="B8335" s="467">
        <v>14</v>
      </c>
      <c r="C8335" s="467">
        <v>5</v>
      </c>
      <c r="D8335" s="471">
        <v>67.663530704363851</v>
      </c>
      <c r="E8335" s="471">
        <v>86.302638034831219</v>
      </c>
      <c r="F8335" s="467">
        <f>'2019 Actual plus Potential'!E8334</f>
        <v>29</v>
      </c>
    </row>
    <row r="8336" spans="1:6">
      <c r="A8336" s="467">
        <v>12</v>
      </c>
      <c r="B8336" s="467">
        <v>14</v>
      </c>
      <c r="C8336" s="467">
        <v>6</v>
      </c>
      <c r="D8336" s="471">
        <v>82.596359333320194</v>
      </c>
      <c r="E8336" s="471">
        <v>58.581222532788644</v>
      </c>
      <c r="F8336" s="467">
        <f>'2019 Actual plus Potential'!E8335</f>
        <v>19</v>
      </c>
    </row>
    <row r="8337" spans="1:6">
      <c r="A8337" s="467">
        <v>12</v>
      </c>
      <c r="B8337" s="467">
        <v>14</v>
      </c>
      <c r="C8337" s="467">
        <v>7</v>
      </c>
      <c r="D8337" s="471">
        <v>110.76413799304837</v>
      </c>
      <c r="E8337" s="471">
        <v>54.974262577940223</v>
      </c>
      <c r="F8337" s="467">
        <f>'2019 Actual plus Potential'!E8336</f>
        <v>9</v>
      </c>
    </row>
    <row r="8338" spans="1:6">
      <c r="A8338" s="467">
        <v>12</v>
      </c>
      <c r="B8338" s="467">
        <v>14</v>
      </c>
      <c r="C8338" s="467">
        <v>8</v>
      </c>
      <c r="D8338" s="471">
        <v>97.926883683762227</v>
      </c>
      <c r="E8338" s="471">
        <v>34.529347075897654</v>
      </c>
      <c r="F8338" s="467">
        <f>'2019 Actual plus Potential'!E8337</f>
        <v>12</v>
      </c>
    </row>
    <row r="8339" spans="1:6">
      <c r="A8339" s="467">
        <v>12</v>
      </c>
      <c r="B8339" s="467">
        <v>14</v>
      </c>
      <c r="C8339" s="467">
        <v>9</v>
      </c>
      <c r="D8339" s="471">
        <v>119.25687964437708</v>
      </c>
      <c r="E8339" s="471">
        <v>25.666441786712536</v>
      </c>
      <c r="F8339" s="467">
        <f>'2019 Actual plus Potential'!E8338</f>
        <v>7</v>
      </c>
    </row>
    <row r="8340" spans="1:6">
      <c r="A8340" s="467">
        <v>12</v>
      </c>
      <c r="B8340" s="467">
        <v>14</v>
      </c>
      <c r="C8340" s="467">
        <v>10</v>
      </c>
      <c r="D8340" s="471">
        <v>133.53170632219218</v>
      </c>
      <c r="E8340" s="471">
        <v>36.535821221242742</v>
      </c>
      <c r="F8340" s="467">
        <f>'2019 Actual plus Potential'!E8339</f>
        <v>1</v>
      </c>
    </row>
    <row r="8341" spans="1:6">
      <c r="A8341" s="467">
        <v>12</v>
      </c>
      <c r="B8341" s="467">
        <v>14</v>
      </c>
      <c r="C8341" s="467">
        <v>11</v>
      </c>
      <c r="D8341" s="471">
        <v>113.66320327620636</v>
      </c>
      <c r="E8341" s="471">
        <v>55.840996828639007</v>
      </c>
      <c r="F8341" s="467">
        <f>'2019 Actual plus Potential'!E8340</f>
        <v>1</v>
      </c>
    </row>
    <row r="8342" spans="1:6">
      <c r="A8342" s="467">
        <v>12</v>
      </c>
      <c r="B8342" s="467">
        <v>14</v>
      </c>
      <c r="C8342" s="467">
        <v>12</v>
      </c>
      <c r="D8342" s="471">
        <v>115.3860977850965</v>
      </c>
      <c r="E8342" s="471">
        <v>54.6410235970759</v>
      </c>
      <c r="F8342" s="467">
        <f>'2019 Actual plus Potential'!E8341</f>
        <v>1</v>
      </c>
    </row>
    <row r="8343" spans="1:6">
      <c r="A8343" s="467">
        <v>12</v>
      </c>
      <c r="B8343" s="467">
        <v>14</v>
      </c>
      <c r="C8343" s="467">
        <v>13</v>
      </c>
      <c r="D8343" s="471">
        <v>135.97538495984233</v>
      </c>
      <c r="E8343" s="471">
        <v>55.154962588690609</v>
      </c>
      <c r="F8343" s="467">
        <f>'2019 Actual plus Potential'!E8342</f>
        <v>0</v>
      </c>
    </row>
    <row r="8344" spans="1:6">
      <c r="A8344" s="467">
        <v>12</v>
      </c>
      <c r="B8344" s="467">
        <v>14</v>
      </c>
      <c r="C8344" s="467">
        <v>14</v>
      </c>
      <c r="D8344" s="471">
        <v>139.82418822218318</v>
      </c>
      <c r="E8344" s="471">
        <v>43.880377069447434</v>
      </c>
      <c r="F8344" s="467">
        <f>'2019 Actual plus Potential'!E8343</f>
        <v>2</v>
      </c>
    </row>
    <row r="8345" spans="1:6">
      <c r="A8345" s="467">
        <v>12</v>
      </c>
      <c r="B8345" s="467">
        <v>14</v>
      </c>
      <c r="C8345" s="467">
        <v>15</v>
      </c>
      <c r="D8345" s="471">
        <v>136.84291725413857</v>
      </c>
      <c r="E8345" s="471">
        <v>49.136322403784135</v>
      </c>
      <c r="F8345" s="467">
        <f>'2019 Actual plus Potential'!E8344</f>
        <v>2</v>
      </c>
    </row>
    <row r="8346" spans="1:6">
      <c r="A8346" s="467">
        <v>12</v>
      </c>
      <c r="B8346" s="467">
        <v>14</v>
      </c>
      <c r="C8346" s="467">
        <v>16</v>
      </c>
      <c r="D8346" s="471">
        <v>143.36727614649419</v>
      </c>
      <c r="E8346" s="471">
        <v>30.814436465276284</v>
      </c>
      <c r="F8346" s="467">
        <f>'2019 Actual plus Potential'!E8345</f>
        <v>0</v>
      </c>
    </row>
    <row r="8347" spans="1:6">
      <c r="A8347" s="467">
        <v>12</v>
      </c>
      <c r="B8347" s="467">
        <v>14</v>
      </c>
      <c r="C8347" s="467">
        <v>17</v>
      </c>
      <c r="D8347" s="471">
        <v>144</v>
      </c>
      <c r="E8347" s="471">
        <v>15.290662814448506</v>
      </c>
      <c r="F8347" s="467">
        <f>'2019 Actual plus Potential'!E8346</f>
        <v>0</v>
      </c>
    </row>
    <row r="8348" spans="1:6">
      <c r="A8348" s="467">
        <v>12</v>
      </c>
      <c r="B8348" s="467">
        <v>14</v>
      </c>
      <c r="C8348" s="467">
        <v>18</v>
      </c>
      <c r="D8348" s="471">
        <v>144</v>
      </c>
      <c r="E8348" s="471">
        <v>31.194610513867982</v>
      </c>
      <c r="F8348" s="467">
        <f>'2019 Actual plus Potential'!E8347</f>
        <v>0</v>
      </c>
    </row>
    <row r="8349" spans="1:6">
      <c r="A8349" s="467">
        <v>12</v>
      </c>
      <c r="B8349" s="467">
        <v>14</v>
      </c>
      <c r="C8349" s="467">
        <v>19</v>
      </c>
      <c r="D8349" s="471">
        <v>144</v>
      </c>
      <c r="E8349" s="471">
        <v>27.324031928617504</v>
      </c>
      <c r="F8349" s="467">
        <f>'2019 Actual plus Potential'!E8348</f>
        <v>0</v>
      </c>
    </row>
    <row r="8350" spans="1:6">
      <c r="A8350" s="467">
        <v>12</v>
      </c>
      <c r="B8350" s="467">
        <v>14</v>
      </c>
      <c r="C8350" s="467">
        <v>20</v>
      </c>
      <c r="D8350" s="471">
        <v>144</v>
      </c>
      <c r="E8350" s="471">
        <v>14.198640238658355</v>
      </c>
      <c r="F8350" s="467">
        <f>'2019 Actual plus Potential'!E8349</f>
        <v>0</v>
      </c>
    </row>
    <row r="8351" spans="1:6">
      <c r="A8351" s="467">
        <v>12</v>
      </c>
      <c r="B8351" s="467">
        <v>14</v>
      </c>
      <c r="C8351" s="467">
        <v>21</v>
      </c>
      <c r="D8351" s="471">
        <v>135.79768184531554</v>
      </c>
      <c r="E8351" s="471">
        <v>22.907442055471943</v>
      </c>
      <c r="F8351" s="467">
        <f>'2019 Actual plus Potential'!E8350</f>
        <v>0</v>
      </c>
    </row>
    <row r="8352" spans="1:6">
      <c r="A8352" s="467">
        <v>12</v>
      </c>
      <c r="B8352" s="467">
        <v>14</v>
      </c>
      <c r="C8352" s="467">
        <v>22</v>
      </c>
      <c r="D8352" s="471">
        <v>140.31676772286173</v>
      </c>
      <c r="E8352" s="471">
        <v>21.482180498817456</v>
      </c>
      <c r="F8352" s="467">
        <f>'2019 Actual plus Potential'!E8351</f>
        <v>0</v>
      </c>
    </row>
    <row r="8353" spans="1:6">
      <c r="A8353" s="467">
        <v>12</v>
      </c>
      <c r="B8353" s="467">
        <v>14</v>
      </c>
      <c r="C8353" s="467">
        <v>23</v>
      </c>
      <c r="D8353" s="471">
        <v>139.08314352865852</v>
      </c>
      <c r="E8353" s="471">
        <v>16.840302300580522</v>
      </c>
      <c r="F8353" s="467">
        <f>'2019 Actual plus Potential'!E8352</f>
        <v>0</v>
      </c>
    </row>
    <row r="8354" spans="1:6">
      <c r="A8354" s="467">
        <v>12</v>
      </c>
      <c r="B8354" s="467">
        <v>14</v>
      </c>
      <c r="C8354" s="467">
        <v>24</v>
      </c>
      <c r="D8354" s="471">
        <v>100.97304222929878</v>
      </c>
      <c r="E8354" s="471">
        <v>20.09446699634487</v>
      </c>
      <c r="F8354" s="467">
        <f>'2019 Actual plus Potential'!E8353</f>
        <v>0</v>
      </c>
    </row>
    <row r="8355" spans="1:6">
      <c r="A8355" s="467">
        <v>12</v>
      </c>
      <c r="B8355" s="467">
        <v>15</v>
      </c>
      <c r="C8355" s="467">
        <v>1</v>
      </c>
      <c r="D8355" s="471">
        <v>65.900587605564382</v>
      </c>
      <c r="E8355" s="471">
        <v>22.677460223607827</v>
      </c>
      <c r="F8355" s="467">
        <f>'2019 Actual plus Potential'!E8354</f>
        <v>0</v>
      </c>
    </row>
    <row r="8356" spans="1:6">
      <c r="A8356" s="467">
        <v>12</v>
      </c>
      <c r="B8356" s="467">
        <v>15</v>
      </c>
      <c r="C8356" s="467">
        <v>2</v>
      </c>
      <c r="D8356" s="471">
        <v>21.487159710456194</v>
      </c>
      <c r="E8356" s="471">
        <v>25.576482906901742</v>
      </c>
      <c r="F8356" s="467">
        <f>'2019 Actual plus Potential'!E8355</f>
        <v>0</v>
      </c>
    </row>
    <row r="8357" spans="1:6">
      <c r="A8357" s="467">
        <v>12</v>
      </c>
      <c r="B8357" s="467">
        <v>15</v>
      </c>
      <c r="C8357" s="467">
        <v>3</v>
      </c>
      <c r="D8357" s="471">
        <v>5.090121772056265</v>
      </c>
      <c r="E8357" s="471">
        <v>17.721899322726298</v>
      </c>
      <c r="F8357" s="467">
        <f>'2019 Actual plus Potential'!E8356</f>
        <v>0</v>
      </c>
    </row>
    <row r="8358" spans="1:6">
      <c r="A8358" s="467">
        <v>12</v>
      </c>
      <c r="B8358" s="467">
        <v>15</v>
      </c>
      <c r="C8358" s="467">
        <v>4</v>
      </c>
      <c r="D8358" s="471">
        <v>0.55916863887256163</v>
      </c>
      <c r="E8358" s="471">
        <v>10.253747796172865</v>
      </c>
      <c r="F8358" s="467">
        <f>'2019 Actual plus Potential'!E8357</f>
        <v>0</v>
      </c>
    </row>
    <row r="8359" spans="1:6">
      <c r="A8359" s="467">
        <v>12</v>
      </c>
      <c r="B8359" s="467">
        <v>15</v>
      </c>
      <c r="C8359" s="467">
        <v>5</v>
      </c>
      <c r="D8359" s="471">
        <v>1.1293823434750425</v>
      </c>
      <c r="E8359" s="471">
        <v>14.157180928832508</v>
      </c>
      <c r="F8359" s="467">
        <f>'2019 Actual plus Potential'!E8358</f>
        <v>0</v>
      </c>
    </row>
    <row r="8360" spans="1:6">
      <c r="A8360" s="467">
        <v>12</v>
      </c>
      <c r="B8360" s="467">
        <v>15</v>
      </c>
      <c r="C8360" s="467">
        <v>6</v>
      </c>
      <c r="D8360" s="471">
        <v>3.7847775095650351</v>
      </c>
      <c r="E8360" s="471">
        <v>8.8214459793592788</v>
      </c>
      <c r="F8360" s="467">
        <f>'2019 Actual plus Potential'!E8359</f>
        <v>0</v>
      </c>
    </row>
    <row r="8361" spans="1:6">
      <c r="A8361" s="467">
        <v>12</v>
      </c>
      <c r="B8361" s="467">
        <v>15</v>
      </c>
      <c r="C8361" s="467">
        <v>7</v>
      </c>
      <c r="D8361" s="471">
        <v>2.9564564658771979E-2</v>
      </c>
      <c r="E8361" s="471">
        <v>6.9221402386583533</v>
      </c>
      <c r="F8361" s="467">
        <f>'2019 Actual plus Potential'!E8360</f>
        <v>0</v>
      </c>
    </row>
    <row r="8362" spans="1:6">
      <c r="A8362" s="467">
        <v>12</v>
      </c>
      <c r="B8362" s="467">
        <v>15</v>
      </c>
      <c r="C8362" s="467">
        <v>8</v>
      </c>
      <c r="D8362" s="471">
        <v>2.9496867228428085</v>
      </c>
      <c r="E8362" s="471">
        <v>9.537988013330466</v>
      </c>
      <c r="F8362" s="467">
        <f>'2019 Actual plus Potential'!E8361</f>
        <v>1</v>
      </c>
    </row>
    <row r="8363" spans="1:6">
      <c r="A8363" s="467">
        <v>12</v>
      </c>
      <c r="B8363" s="467">
        <v>15</v>
      </c>
      <c r="C8363" s="467">
        <v>9</v>
      </c>
      <c r="D8363" s="471">
        <v>0.51208305349766581</v>
      </c>
      <c r="E8363" s="471">
        <v>8.5101100301010533</v>
      </c>
      <c r="F8363" s="467">
        <f>'2019 Actual plus Potential'!E8362</f>
        <v>2</v>
      </c>
    </row>
    <row r="8364" spans="1:6">
      <c r="A8364" s="467">
        <v>12</v>
      </c>
      <c r="B8364" s="467">
        <v>15</v>
      </c>
      <c r="C8364" s="467">
        <v>10</v>
      </c>
      <c r="D8364" s="471">
        <v>1.1233690568912897</v>
      </c>
      <c r="E8364" s="471">
        <v>4.40172710169856</v>
      </c>
      <c r="F8364" s="467">
        <f>'2019 Actual plus Potential'!E8363</f>
        <v>4</v>
      </c>
    </row>
    <row r="8365" spans="1:6">
      <c r="A8365" s="467">
        <v>12</v>
      </c>
      <c r="B8365" s="467">
        <v>15</v>
      </c>
      <c r="C8365" s="467">
        <v>11</v>
      </c>
      <c r="D8365" s="471">
        <v>4.395176369323468</v>
      </c>
      <c r="E8365" s="471">
        <v>4.0027790260159106</v>
      </c>
      <c r="F8365" s="467">
        <f>'2019 Actual plus Potential'!E8364</f>
        <v>6</v>
      </c>
    </row>
    <row r="8366" spans="1:6">
      <c r="A8366" s="467">
        <v>12</v>
      </c>
      <c r="B8366" s="467">
        <v>15</v>
      </c>
      <c r="C8366" s="467">
        <v>12</v>
      </c>
      <c r="D8366" s="471">
        <v>5.4181840309258895</v>
      </c>
      <c r="E8366" s="471">
        <v>3.1688993227262956</v>
      </c>
      <c r="F8366" s="467">
        <f>'2019 Actual plus Potential'!E8365</f>
        <v>4</v>
      </c>
    </row>
    <row r="8367" spans="1:6">
      <c r="A8367" s="467">
        <v>12</v>
      </c>
      <c r="B8367" s="467">
        <v>15</v>
      </c>
      <c r="C8367" s="467">
        <v>13</v>
      </c>
      <c r="D8367" s="471">
        <v>1.5993904009918345</v>
      </c>
      <c r="E8367" s="471">
        <v>2.000216136314771</v>
      </c>
      <c r="F8367" s="467">
        <f>'2019 Actual plus Potential'!E8366</f>
        <v>3</v>
      </c>
    </row>
    <row r="8368" spans="1:6">
      <c r="A8368" s="467">
        <v>12</v>
      </c>
      <c r="B8368" s="467">
        <v>15</v>
      </c>
      <c r="C8368" s="467">
        <v>14</v>
      </c>
      <c r="D8368" s="471">
        <v>3.517175367865253E-2</v>
      </c>
      <c r="E8368" s="471">
        <v>1.6403806170715975</v>
      </c>
      <c r="F8368" s="467">
        <f>'2019 Actual plus Potential'!E8367</f>
        <v>4</v>
      </c>
    </row>
    <row r="8369" spans="1:6">
      <c r="A8369" s="467">
        <v>12</v>
      </c>
      <c r="B8369" s="467">
        <v>15</v>
      </c>
      <c r="C8369" s="467">
        <v>15</v>
      </c>
      <c r="D8369" s="471">
        <v>0.24832674909440874</v>
      </c>
      <c r="E8369" s="471">
        <v>1.2077957428509998</v>
      </c>
      <c r="F8369" s="467">
        <f>'2019 Actual plus Potential'!E8368</f>
        <v>2</v>
      </c>
    </row>
    <row r="8370" spans="1:6">
      <c r="A8370" s="467">
        <v>12</v>
      </c>
      <c r="B8370" s="467">
        <v>15</v>
      </c>
      <c r="C8370" s="467">
        <v>16</v>
      </c>
      <c r="D8370" s="471">
        <v>1.0165104682377122</v>
      </c>
      <c r="E8370" s="471">
        <v>5.37015399913997</v>
      </c>
      <c r="F8370" s="467">
        <f>'2019 Actual plus Potential'!E8369</f>
        <v>0</v>
      </c>
    </row>
    <row r="8371" spans="1:6">
      <c r="A8371" s="467">
        <v>12</v>
      </c>
      <c r="B8371" s="467">
        <v>15</v>
      </c>
      <c r="C8371" s="467">
        <v>17</v>
      </c>
      <c r="D8371" s="471">
        <v>0.60811097935719161</v>
      </c>
      <c r="E8371" s="471">
        <v>2.3318906149215222</v>
      </c>
      <c r="F8371" s="467">
        <f>'2019 Actual plus Potential'!E8370</f>
        <v>0</v>
      </c>
    </row>
    <row r="8372" spans="1:6">
      <c r="A8372" s="467">
        <v>12</v>
      </c>
      <c r="B8372" s="467">
        <v>15</v>
      </c>
      <c r="C8372" s="467">
        <v>18</v>
      </c>
      <c r="D8372" s="471">
        <v>1.5021684372895301</v>
      </c>
      <c r="E8372" s="471">
        <v>0.58434159320576229</v>
      </c>
      <c r="F8372" s="467">
        <f>'2019 Actual plus Potential'!E8371</f>
        <v>0</v>
      </c>
    </row>
    <row r="8373" spans="1:6">
      <c r="A8373" s="467">
        <v>12</v>
      </c>
      <c r="B8373" s="467">
        <v>15</v>
      </c>
      <c r="C8373" s="467">
        <v>19</v>
      </c>
      <c r="D8373" s="471">
        <v>10.770909609093227</v>
      </c>
      <c r="E8373" s="471">
        <v>1.018490969683939</v>
      </c>
      <c r="F8373" s="467">
        <f>'2019 Actual plus Potential'!E8372</f>
        <v>0</v>
      </c>
    </row>
    <row r="8374" spans="1:6">
      <c r="A8374" s="467">
        <v>12</v>
      </c>
      <c r="B8374" s="467">
        <v>15</v>
      </c>
      <c r="C8374" s="467">
        <v>20</v>
      </c>
      <c r="D8374" s="471">
        <v>17.474756991823671</v>
      </c>
      <c r="E8374" s="471">
        <v>1.9947403784132445</v>
      </c>
      <c r="F8374" s="467">
        <f>'2019 Actual plus Potential'!E8373</f>
        <v>0</v>
      </c>
    </row>
    <row r="8375" spans="1:6">
      <c r="A8375" s="467">
        <v>12</v>
      </c>
      <c r="B8375" s="467">
        <v>15</v>
      </c>
      <c r="C8375" s="467">
        <v>21</v>
      </c>
      <c r="D8375" s="471">
        <v>15.841329512102847</v>
      </c>
      <c r="E8375" s="471">
        <v>1.8296853902386585</v>
      </c>
      <c r="F8375" s="467">
        <f>'2019 Actual plus Potential'!E8374</f>
        <v>0</v>
      </c>
    </row>
    <row r="8376" spans="1:6">
      <c r="A8376" s="467">
        <v>12</v>
      </c>
      <c r="B8376" s="467">
        <v>15</v>
      </c>
      <c r="C8376" s="467">
        <v>22</v>
      </c>
      <c r="D8376" s="471">
        <v>16.397350700122267</v>
      </c>
      <c r="E8376" s="471">
        <v>0.7666061062137175</v>
      </c>
      <c r="F8376" s="467">
        <f>'2019 Actual plus Potential'!E8375</f>
        <v>0</v>
      </c>
    </row>
    <row r="8377" spans="1:6">
      <c r="A8377" s="467">
        <v>12</v>
      </c>
      <c r="B8377" s="467">
        <v>15</v>
      </c>
      <c r="C8377" s="467">
        <v>23</v>
      </c>
      <c r="D8377" s="471">
        <v>7.564229422929257</v>
      </c>
      <c r="E8377" s="471">
        <v>0.94652386583530435</v>
      </c>
      <c r="F8377" s="467">
        <f>'2019 Actual plus Potential'!E8376</f>
        <v>0</v>
      </c>
    </row>
    <row r="8378" spans="1:6">
      <c r="A8378" s="467">
        <v>12</v>
      </c>
      <c r="B8378" s="467">
        <v>15</v>
      </c>
      <c r="C8378" s="467">
        <v>24</v>
      </c>
      <c r="D8378" s="471">
        <v>8.0557737234404208</v>
      </c>
      <c r="E8378" s="471">
        <v>4.7388773382068372</v>
      </c>
      <c r="F8378" s="467">
        <f>'2019 Actual plus Potential'!E8377</f>
        <v>0</v>
      </c>
    </row>
    <row r="8379" spans="1:6">
      <c r="A8379" s="467">
        <v>12</v>
      </c>
      <c r="B8379" s="467">
        <v>16</v>
      </c>
      <c r="C8379" s="467">
        <v>1</v>
      </c>
      <c r="D8379" s="471">
        <v>27.54502249457882</v>
      </c>
      <c r="E8379" s="471">
        <v>17.828285476241671</v>
      </c>
      <c r="F8379" s="467">
        <f>'2019 Actual plus Potential'!E8378</f>
        <v>0</v>
      </c>
    </row>
    <row r="8380" spans="1:6">
      <c r="A8380" s="467">
        <v>12</v>
      </c>
      <c r="B8380" s="467">
        <v>16</v>
      </c>
      <c r="C8380" s="467">
        <v>2</v>
      </c>
      <c r="D8380" s="471">
        <v>28.495744542063647</v>
      </c>
      <c r="E8380" s="471">
        <v>38.852066813588479</v>
      </c>
      <c r="F8380" s="467">
        <f>'2019 Actual plus Potential'!E8379</f>
        <v>0</v>
      </c>
    </row>
    <row r="8381" spans="1:6">
      <c r="A8381" s="467">
        <v>12</v>
      </c>
      <c r="B8381" s="467">
        <v>16</v>
      </c>
      <c r="C8381" s="467">
        <v>3</v>
      </c>
      <c r="D8381" s="471">
        <v>23.625493335415477</v>
      </c>
      <c r="E8381" s="471">
        <v>98.145137873575592</v>
      </c>
      <c r="F8381" s="467">
        <f>'2019 Actual plus Potential'!E8380</f>
        <v>0</v>
      </c>
    </row>
    <row r="8382" spans="1:6">
      <c r="A8382" s="467">
        <v>12</v>
      </c>
      <c r="B8382" s="467">
        <v>16</v>
      </c>
      <c r="C8382" s="467">
        <v>4</v>
      </c>
      <c r="D8382" s="471">
        <v>16.316889157141489</v>
      </c>
      <c r="E8382" s="471">
        <v>99.638455278434733</v>
      </c>
      <c r="F8382" s="467">
        <f>'2019 Actual plus Potential'!E8381</f>
        <v>0</v>
      </c>
    </row>
    <row r="8383" spans="1:6">
      <c r="A8383" s="467">
        <v>12</v>
      </c>
      <c r="B8383" s="467">
        <v>16</v>
      </c>
      <c r="C8383" s="467">
        <v>5</v>
      </c>
      <c r="D8383" s="471">
        <v>37.054958065849419</v>
      </c>
      <c r="E8383" s="471">
        <v>99.786300741775975</v>
      </c>
      <c r="F8383" s="467">
        <f>'2019 Actual plus Potential'!E8382</f>
        <v>0</v>
      </c>
    </row>
    <row r="8384" spans="1:6">
      <c r="A8384" s="467">
        <v>12</v>
      </c>
      <c r="B8384" s="467">
        <v>16</v>
      </c>
      <c r="C8384" s="467">
        <v>6</v>
      </c>
      <c r="D8384" s="471">
        <v>59.827000007758869</v>
      </c>
      <c r="E8384" s="471">
        <v>99.598560470866474</v>
      </c>
      <c r="F8384" s="467">
        <f>'2019 Actual plus Potential'!E8383</f>
        <v>0</v>
      </c>
    </row>
    <row r="8385" spans="1:6">
      <c r="A8385" s="467">
        <v>12</v>
      </c>
      <c r="B8385" s="467">
        <v>16</v>
      </c>
      <c r="C8385" s="467">
        <v>7</v>
      </c>
      <c r="D8385" s="471">
        <v>53.983594732095135</v>
      </c>
      <c r="E8385" s="471">
        <v>94.419275747151147</v>
      </c>
      <c r="F8385" s="467">
        <f>'2019 Actual plus Potential'!E8384</f>
        <v>0</v>
      </c>
    </row>
    <row r="8386" spans="1:6">
      <c r="A8386" s="467">
        <v>12</v>
      </c>
      <c r="B8386" s="467">
        <v>16</v>
      </c>
      <c r="C8386" s="467">
        <v>8</v>
      </c>
      <c r="D8386" s="471">
        <v>57.874897034770385</v>
      </c>
      <c r="E8386" s="471">
        <v>78.717148838959361</v>
      </c>
      <c r="F8386" s="467">
        <f>'2019 Actual plus Potential'!E8385</f>
        <v>0</v>
      </c>
    </row>
    <row r="8387" spans="1:6">
      <c r="A8387" s="467">
        <v>12</v>
      </c>
      <c r="B8387" s="467">
        <v>16</v>
      </c>
      <c r="C8387" s="467">
        <v>9</v>
      </c>
      <c r="D8387" s="471">
        <v>80.371024025286516</v>
      </c>
      <c r="E8387" s="471">
        <v>70.154627983229403</v>
      </c>
      <c r="F8387" s="467">
        <f>'2019 Actual plus Potential'!E8386</f>
        <v>4</v>
      </c>
    </row>
    <row r="8388" spans="1:6">
      <c r="A8388" s="467">
        <v>12</v>
      </c>
      <c r="B8388" s="467">
        <v>16</v>
      </c>
      <c r="C8388" s="467">
        <v>10</v>
      </c>
      <c r="D8388" s="471">
        <v>59.737920188870113</v>
      </c>
      <c r="E8388" s="471">
        <v>64.621765749301233</v>
      </c>
      <c r="F8388" s="467">
        <f>'2019 Actual plus Potential'!E8387</f>
        <v>13</v>
      </c>
    </row>
    <row r="8389" spans="1:6">
      <c r="A8389" s="467">
        <v>12</v>
      </c>
      <c r="B8389" s="467">
        <v>16</v>
      </c>
      <c r="C8389" s="467">
        <v>11</v>
      </c>
      <c r="D8389" s="471">
        <v>41.583314088669539</v>
      </c>
      <c r="E8389" s="471">
        <v>60.528245592345726</v>
      </c>
      <c r="F8389" s="467">
        <f>'2019 Actual plus Potential'!E8388</f>
        <v>21</v>
      </c>
    </row>
    <row r="8390" spans="1:6">
      <c r="A8390" s="467">
        <v>12</v>
      </c>
      <c r="B8390" s="467">
        <v>16</v>
      </c>
      <c r="C8390" s="467">
        <v>12</v>
      </c>
      <c r="D8390" s="471">
        <v>20.338219992748293</v>
      </c>
      <c r="E8390" s="471">
        <v>75.044479789292637</v>
      </c>
      <c r="F8390" s="467">
        <f>'2019 Actual plus Potential'!E8389</f>
        <v>25</v>
      </c>
    </row>
    <row r="8391" spans="1:6">
      <c r="A8391" s="467">
        <v>12</v>
      </c>
      <c r="B8391" s="467">
        <v>16</v>
      </c>
      <c r="C8391" s="467">
        <v>13</v>
      </c>
      <c r="D8391" s="471">
        <v>29.231688512936902</v>
      </c>
      <c r="E8391" s="471">
        <v>64.979254515158033</v>
      </c>
      <c r="F8391" s="467">
        <f>'2019 Actual plus Potential'!E8390</f>
        <v>24</v>
      </c>
    </row>
    <row r="8392" spans="1:6">
      <c r="A8392" s="467">
        <v>12</v>
      </c>
      <c r="B8392" s="467">
        <v>16</v>
      </c>
      <c r="C8392" s="467">
        <v>14</v>
      </c>
      <c r="D8392" s="471">
        <v>16.320741623222673</v>
      </c>
      <c r="E8392" s="471">
        <v>71.356947968178901</v>
      </c>
      <c r="F8392" s="467">
        <f>'2019 Actual plus Potential'!E8391</f>
        <v>24</v>
      </c>
    </row>
    <row r="8393" spans="1:6">
      <c r="A8393" s="467">
        <v>12</v>
      </c>
      <c r="B8393" s="467">
        <v>16</v>
      </c>
      <c r="C8393" s="467">
        <v>15</v>
      </c>
      <c r="D8393" s="471">
        <v>18.028231094107781</v>
      </c>
      <c r="E8393" s="471">
        <v>75.725820522468297</v>
      </c>
      <c r="F8393" s="467">
        <f>'2019 Actual plus Potential'!E8392</f>
        <v>28</v>
      </c>
    </row>
    <row r="8394" spans="1:6">
      <c r="A8394" s="467">
        <v>12</v>
      </c>
      <c r="B8394" s="467">
        <v>16</v>
      </c>
      <c r="C8394" s="467">
        <v>16</v>
      </c>
      <c r="D8394" s="471">
        <v>9.2475284287656194</v>
      </c>
      <c r="E8394" s="471">
        <v>53.826700172006021</v>
      </c>
      <c r="F8394" s="467">
        <f>'2019 Actual plus Potential'!E8393</f>
        <v>39</v>
      </c>
    </row>
    <row r="8395" spans="1:6">
      <c r="A8395" s="467">
        <v>12</v>
      </c>
      <c r="B8395" s="467">
        <v>16</v>
      </c>
      <c r="C8395" s="467">
        <v>17</v>
      </c>
      <c r="D8395" s="471">
        <v>8.5474804054269917</v>
      </c>
      <c r="E8395" s="471">
        <v>53.918223554074395</v>
      </c>
      <c r="F8395" s="467">
        <f>'2019 Actual plus Potential'!E8394</f>
        <v>53</v>
      </c>
    </row>
    <row r="8396" spans="1:6">
      <c r="A8396" s="467">
        <v>12</v>
      </c>
      <c r="B8396" s="467">
        <v>16</v>
      </c>
      <c r="C8396" s="467">
        <v>18</v>
      </c>
      <c r="D8396" s="471">
        <v>17.134587489919092</v>
      </c>
      <c r="E8396" s="471">
        <v>75.772755590195672</v>
      </c>
      <c r="F8396" s="467">
        <f>'2019 Actual plus Potential'!E8395</f>
        <v>70</v>
      </c>
    </row>
    <row r="8397" spans="1:6">
      <c r="A8397" s="467">
        <v>12</v>
      </c>
      <c r="B8397" s="467">
        <v>16</v>
      </c>
      <c r="C8397" s="467">
        <v>19</v>
      </c>
      <c r="D8397" s="471">
        <v>9.1582199062358995</v>
      </c>
      <c r="E8397" s="471">
        <v>90.344529617286582</v>
      </c>
      <c r="F8397" s="467">
        <f>'2019 Actual plus Potential'!E8396</f>
        <v>76</v>
      </c>
    </row>
    <row r="8398" spans="1:6">
      <c r="A8398" s="467">
        <v>12</v>
      </c>
      <c r="B8398" s="467">
        <v>16</v>
      </c>
      <c r="C8398" s="467">
        <v>20</v>
      </c>
      <c r="D8398" s="471">
        <v>24.05285840113012</v>
      </c>
      <c r="E8398" s="471">
        <v>82.400769404429155</v>
      </c>
      <c r="F8398" s="467">
        <f>'2019 Actual plus Potential'!E8397</f>
        <v>75</v>
      </c>
    </row>
    <row r="8399" spans="1:6">
      <c r="A8399" s="467">
        <v>12</v>
      </c>
      <c r="B8399" s="467">
        <v>16</v>
      </c>
      <c r="C8399" s="467">
        <v>21</v>
      </c>
      <c r="D8399" s="471">
        <v>27.591567623688604</v>
      </c>
      <c r="E8399" s="471">
        <v>85.514911148140186</v>
      </c>
      <c r="F8399" s="467">
        <f>'2019 Actual plus Potential'!E8398</f>
        <v>76</v>
      </c>
    </row>
    <row r="8400" spans="1:6">
      <c r="A8400" s="467">
        <v>12</v>
      </c>
      <c r="B8400" s="467">
        <v>16</v>
      </c>
      <c r="C8400" s="467">
        <v>22</v>
      </c>
      <c r="D8400" s="471">
        <v>3.874217058951182</v>
      </c>
      <c r="E8400" s="471">
        <v>93.366365727800471</v>
      </c>
      <c r="F8400" s="467">
        <f>'2019 Actual plus Potential'!E8399</f>
        <v>76</v>
      </c>
    </row>
    <row r="8401" spans="1:6">
      <c r="A8401" s="467">
        <v>12</v>
      </c>
      <c r="B8401" s="467">
        <v>16</v>
      </c>
      <c r="C8401" s="467">
        <v>23</v>
      </c>
      <c r="D8401" s="471">
        <v>8.9802767421594307</v>
      </c>
      <c r="E8401" s="471">
        <v>96.873197538163836</v>
      </c>
      <c r="F8401" s="467">
        <f>'2019 Actual plus Potential'!E8400</f>
        <v>75</v>
      </c>
    </row>
    <row r="8402" spans="1:6">
      <c r="A8402" s="467">
        <v>12</v>
      </c>
      <c r="B8402" s="467">
        <v>16</v>
      </c>
      <c r="C8402" s="467">
        <v>24</v>
      </c>
      <c r="D8402" s="471">
        <v>37.626146730517476</v>
      </c>
      <c r="E8402" s="471">
        <v>99.394392926252408</v>
      </c>
      <c r="F8402" s="467">
        <f>'2019 Actual plus Potential'!E8401</f>
        <v>87</v>
      </c>
    </row>
    <row r="8403" spans="1:6">
      <c r="A8403" s="467">
        <v>12</v>
      </c>
      <c r="B8403" s="467">
        <v>17</v>
      </c>
      <c r="C8403" s="467">
        <v>1</v>
      </c>
      <c r="D8403" s="471">
        <v>53.12856180904533</v>
      </c>
      <c r="E8403" s="471">
        <v>98.724785960008589</v>
      </c>
      <c r="F8403" s="467">
        <f>'2019 Actual plus Potential'!E8402</f>
        <v>95</v>
      </c>
    </row>
    <row r="8404" spans="1:6">
      <c r="A8404" s="467">
        <v>12</v>
      </c>
      <c r="B8404" s="467">
        <v>17</v>
      </c>
      <c r="C8404" s="467">
        <v>2</v>
      </c>
      <c r="D8404" s="471">
        <v>21.752154988335704</v>
      </c>
      <c r="E8404" s="471">
        <v>98.519836164265769</v>
      </c>
      <c r="F8404" s="467">
        <f>'2019 Actual plus Potential'!E8403</f>
        <v>99</v>
      </c>
    </row>
    <row r="8405" spans="1:6">
      <c r="A8405" s="467">
        <v>12</v>
      </c>
      <c r="B8405" s="467">
        <v>17</v>
      </c>
      <c r="C8405" s="467">
        <v>3</v>
      </c>
      <c r="D8405" s="471">
        <v>9.1061021880015982</v>
      </c>
      <c r="E8405" s="471">
        <v>99.426465222532812</v>
      </c>
      <c r="F8405" s="467">
        <f>'2019 Actual plus Potential'!E8404</f>
        <v>100</v>
      </c>
    </row>
    <row r="8406" spans="1:6">
      <c r="A8406" s="467">
        <v>12</v>
      </c>
      <c r="B8406" s="467">
        <v>17</v>
      </c>
      <c r="C8406" s="467">
        <v>4</v>
      </c>
      <c r="D8406" s="471">
        <v>5.7588234793142687</v>
      </c>
      <c r="E8406" s="471">
        <v>98.688020156955474</v>
      </c>
      <c r="F8406" s="467">
        <f>'2019 Actual plus Potential'!E8405</f>
        <v>102</v>
      </c>
    </row>
    <row r="8407" spans="1:6">
      <c r="A8407" s="467">
        <v>12</v>
      </c>
      <c r="B8407" s="467">
        <v>17</v>
      </c>
      <c r="C8407" s="467">
        <v>5</v>
      </c>
      <c r="D8407" s="471">
        <v>9.001432990218787E-2</v>
      </c>
      <c r="E8407" s="471">
        <v>98.561295474091608</v>
      </c>
      <c r="F8407" s="467">
        <f>'2019 Actual plus Potential'!E8406</f>
        <v>103</v>
      </c>
    </row>
    <row r="8408" spans="1:6">
      <c r="A8408" s="467">
        <v>12</v>
      </c>
      <c r="B8408" s="467">
        <v>17</v>
      </c>
      <c r="C8408" s="467">
        <v>6</v>
      </c>
      <c r="D8408" s="471">
        <v>2.4418212503726451E-2</v>
      </c>
      <c r="E8408" s="471">
        <v>99.827760051601814</v>
      </c>
      <c r="F8408" s="467">
        <f>'2019 Actual plus Potential'!E8407</f>
        <v>102</v>
      </c>
    </row>
    <row r="8409" spans="1:6">
      <c r="A8409" s="467">
        <v>12</v>
      </c>
      <c r="B8409" s="467">
        <v>17</v>
      </c>
      <c r="C8409" s="467">
        <v>7</v>
      </c>
      <c r="D8409" s="471">
        <v>1.6550953684338465</v>
      </c>
      <c r="E8409" s="471">
        <v>99.685390346162137</v>
      </c>
      <c r="F8409" s="467">
        <f>'2019 Actual plus Potential'!E8408</f>
        <v>103</v>
      </c>
    </row>
    <row r="8410" spans="1:6">
      <c r="A8410" s="467">
        <v>12</v>
      </c>
      <c r="B8410" s="467">
        <v>17</v>
      </c>
      <c r="C8410" s="467">
        <v>8</v>
      </c>
      <c r="D8410" s="471">
        <v>11.08049043214473</v>
      </c>
      <c r="E8410" s="471">
        <v>99.030646151365303</v>
      </c>
      <c r="F8410" s="467">
        <f>'2019 Actual plus Potential'!E8409</f>
        <v>103</v>
      </c>
    </row>
    <row r="8411" spans="1:6">
      <c r="A8411" s="467">
        <v>12</v>
      </c>
      <c r="B8411" s="467">
        <v>17</v>
      </c>
      <c r="C8411" s="467">
        <v>9</v>
      </c>
      <c r="D8411" s="471">
        <v>8.8779280261403297</v>
      </c>
      <c r="E8411" s="471">
        <v>95.754578423994829</v>
      </c>
      <c r="F8411" s="467">
        <f>'2019 Actual plus Potential'!E8410</f>
        <v>102</v>
      </c>
    </row>
    <row r="8412" spans="1:6">
      <c r="A8412" s="467">
        <v>12</v>
      </c>
      <c r="B8412" s="467">
        <v>17</v>
      </c>
      <c r="C8412" s="467">
        <v>10</v>
      </c>
      <c r="D8412" s="471">
        <v>7.7650783005737072</v>
      </c>
      <c r="E8412" s="471">
        <v>67.305669372178031</v>
      </c>
      <c r="F8412" s="467">
        <f>'2019 Actual plus Potential'!E8411</f>
        <v>97</v>
      </c>
    </row>
    <row r="8413" spans="1:6">
      <c r="A8413" s="467">
        <v>12</v>
      </c>
      <c r="B8413" s="467">
        <v>17</v>
      </c>
      <c r="C8413" s="467">
        <v>11</v>
      </c>
      <c r="D8413" s="471">
        <v>5.2679405975445173</v>
      </c>
      <c r="E8413" s="471">
        <v>83.144690227908001</v>
      </c>
      <c r="F8413" s="467">
        <f>'2019 Actual plus Potential'!E8412</f>
        <v>94</v>
      </c>
    </row>
    <row r="8414" spans="1:6">
      <c r="A8414" s="467">
        <v>12</v>
      </c>
      <c r="B8414" s="467">
        <v>17</v>
      </c>
      <c r="C8414" s="467">
        <v>12</v>
      </c>
      <c r="D8414" s="471">
        <v>6.7013221682789919</v>
      </c>
      <c r="E8414" s="471">
        <v>65.824085734250701</v>
      </c>
      <c r="F8414" s="467">
        <f>'2019 Actual plus Potential'!E8413</f>
        <v>80</v>
      </c>
    </row>
    <row r="8415" spans="1:6">
      <c r="A8415" s="467">
        <v>12</v>
      </c>
      <c r="B8415" s="467">
        <v>17</v>
      </c>
      <c r="C8415" s="467">
        <v>13</v>
      </c>
      <c r="D8415" s="471">
        <v>4.8790122879748363</v>
      </c>
      <c r="E8415" s="471">
        <v>58.513166684583958</v>
      </c>
      <c r="F8415" s="467">
        <f>'2019 Actual plus Potential'!E8414</f>
        <v>70</v>
      </c>
    </row>
    <row r="8416" spans="1:6">
      <c r="A8416" s="467">
        <v>12</v>
      </c>
      <c r="B8416" s="467">
        <v>17</v>
      </c>
      <c r="C8416" s="467">
        <v>14</v>
      </c>
      <c r="D8416" s="471">
        <v>9.2197138841684477E-3</v>
      </c>
      <c r="E8416" s="471">
        <v>69.249563427219954</v>
      </c>
      <c r="F8416" s="467">
        <f>'2019 Actual plus Potential'!E8415</f>
        <v>74</v>
      </c>
    </row>
    <row r="8417" spans="1:6">
      <c r="A8417" s="467">
        <v>12</v>
      </c>
      <c r="B8417" s="467">
        <v>17</v>
      </c>
      <c r="C8417" s="467">
        <v>15</v>
      </c>
      <c r="D8417" s="471">
        <v>1.0133882694622647</v>
      </c>
      <c r="E8417" s="471">
        <v>87.060639378628252</v>
      </c>
      <c r="F8417" s="467">
        <f>'2019 Actual plus Potential'!E8416</f>
        <v>78</v>
      </c>
    </row>
    <row r="8418" spans="1:6">
      <c r="A8418" s="467">
        <v>12</v>
      </c>
      <c r="B8418" s="467">
        <v>17</v>
      </c>
      <c r="C8418" s="467">
        <v>16</v>
      </c>
      <c r="D8418" s="471">
        <v>3.4428071836481848</v>
      </c>
      <c r="E8418" s="471">
        <v>98.587892012470462</v>
      </c>
      <c r="F8418" s="467">
        <f>'2019 Actual plus Potential'!E8417</f>
        <v>76</v>
      </c>
    </row>
    <row r="8419" spans="1:6">
      <c r="A8419" s="467">
        <v>12</v>
      </c>
      <c r="B8419" s="467">
        <v>17</v>
      </c>
      <c r="C8419" s="467">
        <v>17</v>
      </c>
      <c r="D8419" s="471">
        <v>4.9032003673670284</v>
      </c>
      <c r="E8419" s="471">
        <v>99.432723231563116</v>
      </c>
      <c r="F8419" s="467">
        <f>'2019 Actual plus Potential'!E8418</f>
        <v>78</v>
      </c>
    </row>
    <row r="8420" spans="1:6">
      <c r="A8420" s="467">
        <v>12</v>
      </c>
      <c r="B8420" s="467">
        <v>17</v>
      </c>
      <c r="C8420" s="467">
        <v>18</v>
      </c>
      <c r="D8420" s="471">
        <v>5.0146207667374014</v>
      </c>
      <c r="E8420" s="471">
        <v>99.753446194366802</v>
      </c>
      <c r="F8420" s="467">
        <f>'2019 Actual plus Potential'!E8419</f>
        <v>85</v>
      </c>
    </row>
    <row r="8421" spans="1:6">
      <c r="A8421" s="467">
        <v>12</v>
      </c>
      <c r="B8421" s="467">
        <v>17</v>
      </c>
      <c r="C8421" s="467">
        <v>19</v>
      </c>
      <c r="D8421" s="471">
        <v>3.469525103141827</v>
      </c>
      <c r="E8421" s="471">
        <v>99.329466082562888</v>
      </c>
      <c r="F8421" s="467">
        <f>'2019 Actual plus Potential'!E8420</f>
        <v>87</v>
      </c>
    </row>
    <row r="8422" spans="1:6">
      <c r="A8422" s="467">
        <v>12</v>
      </c>
      <c r="B8422" s="467">
        <v>17</v>
      </c>
      <c r="C8422" s="467">
        <v>20</v>
      </c>
      <c r="D8422" s="471">
        <v>1.2634004044301737</v>
      </c>
      <c r="E8422" s="471">
        <v>99.757357450010744</v>
      </c>
      <c r="F8422" s="467">
        <f>'2019 Actual plus Potential'!E8421</f>
        <v>82</v>
      </c>
    </row>
    <row r="8423" spans="1:6">
      <c r="A8423" s="467">
        <v>12</v>
      </c>
      <c r="B8423" s="467">
        <v>17</v>
      </c>
      <c r="C8423" s="467">
        <v>21</v>
      </c>
      <c r="D8423" s="471">
        <v>1.77977883430309</v>
      </c>
      <c r="E8423" s="471">
        <v>91.15963529348528</v>
      </c>
      <c r="F8423" s="467">
        <f>'2019 Actual plus Potential'!E8422</f>
        <v>68</v>
      </c>
    </row>
    <row r="8424" spans="1:6">
      <c r="A8424" s="467">
        <v>12</v>
      </c>
      <c r="B8424" s="467">
        <v>17</v>
      </c>
      <c r="C8424" s="467">
        <v>22</v>
      </c>
      <c r="D8424" s="471">
        <v>2.5003321790998339</v>
      </c>
      <c r="E8424" s="471">
        <v>69.926992904751671</v>
      </c>
      <c r="F8424" s="467">
        <f>'2019 Actual plus Potential'!E8423</f>
        <v>62</v>
      </c>
    </row>
    <row r="8425" spans="1:6">
      <c r="A8425" s="467">
        <v>12</v>
      </c>
      <c r="B8425" s="467">
        <v>17</v>
      </c>
      <c r="C8425" s="467">
        <v>23</v>
      </c>
      <c r="D8425" s="471">
        <v>7.4871640594850604</v>
      </c>
      <c r="E8425" s="471">
        <v>45.541096215867555</v>
      </c>
      <c r="F8425" s="467">
        <f>'2019 Actual plus Potential'!E8424</f>
        <v>54</v>
      </c>
    </row>
    <row r="8426" spans="1:6">
      <c r="A8426" s="467">
        <v>12</v>
      </c>
      <c r="B8426" s="467">
        <v>17</v>
      </c>
      <c r="C8426" s="467">
        <v>24</v>
      </c>
      <c r="D8426" s="471">
        <v>3.2018724237061869</v>
      </c>
      <c r="E8426" s="471">
        <v>19.822243603526122</v>
      </c>
      <c r="F8426" s="467">
        <f>'2019 Actual plus Potential'!E8425</f>
        <v>65</v>
      </c>
    </row>
    <row r="8427" spans="1:6">
      <c r="A8427" s="467">
        <v>12</v>
      </c>
      <c r="B8427" s="467">
        <v>18</v>
      </c>
      <c r="C8427" s="467">
        <v>1</v>
      </c>
      <c r="D8427" s="471">
        <v>4.0014577570370999</v>
      </c>
      <c r="E8427" s="471">
        <v>20.240747957428511</v>
      </c>
      <c r="F8427" s="467">
        <f>'2019 Actual plus Potential'!E8426</f>
        <v>67</v>
      </c>
    </row>
    <row r="8428" spans="1:6">
      <c r="A8428" s="467">
        <v>12</v>
      </c>
      <c r="B8428" s="467">
        <v>18</v>
      </c>
      <c r="C8428" s="467">
        <v>2</v>
      </c>
      <c r="D8428" s="471">
        <v>6.345005457144576</v>
      </c>
      <c r="E8428" s="471">
        <v>8.5132390346162126</v>
      </c>
      <c r="F8428" s="467">
        <f>'2019 Actual plus Potential'!E8427</f>
        <v>70</v>
      </c>
    </row>
    <row r="8429" spans="1:6">
      <c r="A8429" s="467">
        <v>12</v>
      </c>
      <c r="B8429" s="467">
        <v>18</v>
      </c>
      <c r="C8429" s="467">
        <v>3</v>
      </c>
      <c r="D8429" s="471">
        <v>17.083343290238279</v>
      </c>
      <c r="E8429" s="471">
        <v>2.0041273919587184</v>
      </c>
      <c r="F8429" s="467">
        <f>'2019 Actual plus Potential'!E8428</f>
        <v>70</v>
      </c>
    </row>
    <row r="8430" spans="1:6">
      <c r="A8430" s="467">
        <v>12</v>
      </c>
      <c r="B8430" s="467">
        <v>18</v>
      </c>
      <c r="C8430" s="467">
        <v>4</v>
      </c>
      <c r="D8430" s="471">
        <v>27.385839062347134</v>
      </c>
      <c r="E8430" s="471">
        <v>3.3511638357342508</v>
      </c>
      <c r="F8430" s="467">
        <f>'2019 Actual plus Potential'!E8429</f>
        <v>74</v>
      </c>
    </row>
    <row r="8431" spans="1:6">
      <c r="A8431" s="467">
        <v>12</v>
      </c>
      <c r="B8431" s="467">
        <v>18</v>
      </c>
      <c r="C8431" s="467">
        <v>5</v>
      </c>
      <c r="D8431" s="471">
        <v>7.9568816643022284</v>
      </c>
      <c r="E8431" s="471">
        <v>1.7600650397763922</v>
      </c>
      <c r="F8431" s="467">
        <f>'2019 Actual plus Potential'!E8430</f>
        <v>80</v>
      </c>
    </row>
    <row r="8432" spans="1:6">
      <c r="A8432" s="467">
        <v>12</v>
      </c>
      <c r="B8432" s="467">
        <v>18</v>
      </c>
      <c r="C8432" s="467">
        <v>6</v>
      </c>
      <c r="D8432" s="471">
        <v>7.2310280415990515</v>
      </c>
      <c r="E8432" s="471">
        <v>1.4080520318211139E-2</v>
      </c>
      <c r="F8432" s="467">
        <f>'2019 Actual plus Potential'!E8431</f>
        <v>85</v>
      </c>
    </row>
    <row r="8433" spans="1:6">
      <c r="A8433" s="467">
        <v>12</v>
      </c>
      <c r="B8433" s="467">
        <v>18</v>
      </c>
      <c r="C8433" s="467">
        <v>7</v>
      </c>
      <c r="D8433" s="471">
        <v>0.27732233888250468</v>
      </c>
      <c r="E8433" s="471">
        <v>0</v>
      </c>
      <c r="F8433" s="467">
        <f>'2019 Actual plus Potential'!E8432</f>
        <v>89</v>
      </c>
    </row>
    <row r="8434" spans="1:6">
      <c r="A8434" s="467">
        <v>12</v>
      </c>
      <c r="B8434" s="467">
        <v>18</v>
      </c>
      <c r="C8434" s="467">
        <v>8</v>
      </c>
      <c r="D8434" s="471">
        <v>3.275777971545125</v>
      </c>
      <c r="E8434" s="471">
        <v>2.3467533863685227E-3</v>
      </c>
      <c r="F8434" s="467">
        <f>'2019 Actual plus Potential'!E8433</f>
        <v>93</v>
      </c>
    </row>
    <row r="8435" spans="1:6">
      <c r="A8435" s="467">
        <v>12</v>
      </c>
      <c r="B8435" s="467">
        <v>18</v>
      </c>
      <c r="C8435" s="467">
        <v>9</v>
      </c>
      <c r="D8435" s="471">
        <v>3.545582445467327</v>
      </c>
      <c r="E8435" s="471">
        <v>0.42319786067512366</v>
      </c>
      <c r="F8435" s="467">
        <f>'2019 Actual plus Potential'!E8434</f>
        <v>81</v>
      </c>
    </row>
    <row r="8436" spans="1:6">
      <c r="A8436" s="467">
        <v>12</v>
      </c>
      <c r="B8436" s="467">
        <v>18</v>
      </c>
      <c r="C8436" s="467">
        <v>10</v>
      </c>
      <c r="D8436" s="471">
        <v>3.0144987964840726</v>
      </c>
      <c r="E8436" s="471">
        <v>3.6241694796817887</v>
      </c>
      <c r="F8436" s="467">
        <f>'2019 Actual plus Potential'!E8435</f>
        <v>61</v>
      </c>
    </row>
    <row r="8437" spans="1:6">
      <c r="A8437" s="467">
        <v>12</v>
      </c>
      <c r="B8437" s="467">
        <v>18</v>
      </c>
      <c r="C8437" s="467">
        <v>11</v>
      </c>
      <c r="D8437" s="471">
        <v>1.0067926543188881</v>
      </c>
      <c r="E8437" s="471">
        <v>3.7665391851214793</v>
      </c>
      <c r="F8437" s="467">
        <f>'2019 Actual plus Potential'!E8436</f>
        <v>39</v>
      </c>
    </row>
    <row r="8438" spans="1:6">
      <c r="A8438" s="467">
        <v>12</v>
      </c>
      <c r="B8438" s="467">
        <v>18</v>
      </c>
      <c r="C8438" s="467">
        <v>12</v>
      </c>
      <c r="D8438" s="471">
        <v>8.9810160958511602</v>
      </c>
      <c r="E8438" s="471">
        <v>11.190884648462696</v>
      </c>
      <c r="F8438" s="467">
        <f>'2019 Actual plus Potential'!E8437</f>
        <v>21</v>
      </c>
    </row>
    <row r="8439" spans="1:6">
      <c r="A8439" s="467">
        <v>12</v>
      </c>
      <c r="B8439" s="467">
        <v>18</v>
      </c>
      <c r="C8439" s="467">
        <v>13</v>
      </c>
      <c r="D8439" s="471">
        <v>8.4150146301260804</v>
      </c>
      <c r="E8439" s="471">
        <v>13.098795151580305</v>
      </c>
      <c r="F8439" s="467">
        <f>'2019 Actual plus Potential'!E8438</f>
        <v>14</v>
      </c>
    </row>
    <row r="8440" spans="1:6">
      <c r="A8440" s="467">
        <v>12</v>
      </c>
      <c r="B8440" s="467">
        <v>18</v>
      </c>
      <c r="C8440" s="467">
        <v>14</v>
      </c>
      <c r="D8440" s="471">
        <v>0.64458953657597162</v>
      </c>
      <c r="E8440" s="471">
        <v>26.555861320146207</v>
      </c>
      <c r="F8440" s="467">
        <f>'2019 Actual plus Potential'!E8439</f>
        <v>9</v>
      </c>
    </row>
    <row r="8441" spans="1:6">
      <c r="A8441" s="467">
        <v>12</v>
      </c>
      <c r="B8441" s="467">
        <v>18</v>
      </c>
      <c r="C8441" s="467">
        <v>15</v>
      </c>
      <c r="D8441" s="471">
        <v>1.6192713260130638</v>
      </c>
      <c r="E8441" s="471">
        <v>26.070865620296708</v>
      </c>
      <c r="F8441" s="467">
        <f>'2019 Actual plus Potential'!E8440</f>
        <v>20</v>
      </c>
    </row>
    <row r="8442" spans="1:6">
      <c r="A8442" s="467">
        <v>12</v>
      </c>
      <c r="B8442" s="467">
        <v>18</v>
      </c>
      <c r="C8442" s="467">
        <v>16</v>
      </c>
      <c r="D8442" s="471">
        <v>2.4378649027371475</v>
      </c>
      <c r="E8442" s="471">
        <v>60.241159428079982</v>
      </c>
      <c r="F8442" s="467">
        <f>'2019 Actual plus Potential'!E8441</f>
        <v>29</v>
      </c>
    </row>
    <row r="8443" spans="1:6">
      <c r="A8443" s="467">
        <v>12</v>
      </c>
      <c r="B8443" s="467">
        <v>18</v>
      </c>
      <c r="C8443" s="467">
        <v>17</v>
      </c>
      <c r="D8443" s="471">
        <v>10.357434023212619</v>
      </c>
      <c r="E8443" s="471">
        <v>93.791910341861964</v>
      </c>
      <c r="F8443" s="467">
        <f>'2019 Actual plus Potential'!E8442</f>
        <v>22</v>
      </c>
    </row>
    <row r="8444" spans="1:6">
      <c r="A8444" s="467">
        <v>12</v>
      </c>
      <c r="B8444" s="467">
        <v>18</v>
      </c>
      <c r="C8444" s="467">
        <v>18</v>
      </c>
      <c r="D8444" s="471">
        <v>22.195281459817267</v>
      </c>
      <c r="E8444" s="471">
        <v>92.585679101268568</v>
      </c>
      <c r="F8444" s="467">
        <f>'2019 Actual plus Potential'!E8443</f>
        <v>28</v>
      </c>
    </row>
    <row r="8445" spans="1:6">
      <c r="A8445" s="467">
        <v>12</v>
      </c>
      <c r="B8445" s="467">
        <v>18</v>
      </c>
      <c r="C8445" s="467">
        <v>19</v>
      </c>
      <c r="D8445" s="471">
        <v>19.284297768684333</v>
      </c>
      <c r="E8445" s="471">
        <v>88.620448129434536</v>
      </c>
      <c r="F8445" s="467">
        <f>'2019 Actual plus Potential'!E8444</f>
        <v>51</v>
      </c>
    </row>
    <row r="8446" spans="1:6">
      <c r="A8446" s="467">
        <v>12</v>
      </c>
      <c r="B8446" s="467">
        <v>18</v>
      </c>
      <c r="C8446" s="467">
        <v>20</v>
      </c>
      <c r="D8446" s="471">
        <v>13.410738970919304</v>
      </c>
      <c r="E8446" s="471">
        <v>85.283364814018498</v>
      </c>
      <c r="F8446" s="467">
        <f>'2019 Actual plus Potential'!E8445</f>
        <v>52</v>
      </c>
    </row>
    <row r="8447" spans="1:6">
      <c r="A8447" s="467">
        <v>12</v>
      </c>
      <c r="B8447" s="467">
        <v>18</v>
      </c>
      <c r="C8447" s="467">
        <v>21</v>
      </c>
      <c r="D8447" s="471">
        <v>17.89179271011017</v>
      </c>
      <c r="E8447" s="471">
        <v>76.729448720705221</v>
      </c>
      <c r="F8447" s="467">
        <f>'2019 Actual plus Potential'!E8446</f>
        <v>58</v>
      </c>
    </row>
    <row r="8448" spans="1:6">
      <c r="A8448" s="467">
        <v>12</v>
      </c>
      <c r="B8448" s="467">
        <v>18</v>
      </c>
      <c r="C8448" s="467">
        <v>22</v>
      </c>
      <c r="D8448" s="471">
        <v>18.091037115213222</v>
      </c>
      <c r="E8448" s="471">
        <v>89.899428725005379</v>
      </c>
      <c r="F8448" s="467">
        <f>'2019 Actual plus Potential'!E8447</f>
        <v>73</v>
      </c>
    </row>
    <row r="8449" spans="1:6">
      <c r="A8449" s="467">
        <v>12</v>
      </c>
      <c r="B8449" s="467">
        <v>18</v>
      </c>
      <c r="C8449" s="467">
        <v>23</v>
      </c>
      <c r="D8449" s="471">
        <v>25.547072905349761</v>
      </c>
      <c r="E8449" s="471">
        <v>80.06496753386368</v>
      </c>
      <c r="F8449" s="467">
        <f>'2019 Actual plus Potential'!E8448</f>
        <v>90</v>
      </c>
    </row>
    <row r="8450" spans="1:6">
      <c r="A8450" s="467">
        <v>12</v>
      </c>
      <c r="B8450" s="467">
        <v>18</v>
      </c>
      <c r="C8450" s="467">
        <v>24</v>
      </c>
      <c r="D8450" s="471">
        <v>24.833318006528444</v>
      </c>
      <c r="E8450" s="471">
        <v>81.176546387873586</v>
      </c>
      <c r="F8450" s="467">
        <f>'2019 Actual plus Potential'!E8449</f>
        <v>96</v>
      </c>
    </row>
    <row r="8451" spans="1:6">
      <c r="A8451" s="467">
        <v>12</v>
      </c>
      <c r="B8451" s="467">
        <v>19</v>
      </c>
      <c r="C8451" s="467">
        <v>1</v>
      </c>
      <c r="D8451" s="471">
        <v>29.416173382325514</v>
      </c>
      <c r="E8451" s="471">
        <v>67.418313534723723</v>
      </c>
      <c r="F8451" s="467">
        <f>'2019 Actual plus Potential'!E8450</f>
        <v>94</v>
      </c>
    </row>
    <row r="8452" spans="1:6">
      <c r="A8452" s="467">
        <v>12</v>
      </c>
      <c r="B8452" s="467">
        <v>19</v>
      </c>
      <c r="C8452" s="467">
        <v>2</v>
      </c>
      <c r="D8452" s="471">
        <v>85.59882529939388</v>
      </c>
      <c r="E8452" s="471">
        <v>62.480744409804345</v>
      </c>
      <c r="F8452" s="467">
        <f>'2019 Actual plus Potential'!E8451</f>
        <v>90</v>
      </c>
    </row>
    <row r="8453" spans="1:6">
      <c r="A8453" s="467">
        <v>12</v>
      </c>
      <c r="B8453" s="467">
        <v>19</v>
      </c>
      <c r="C8453" s="467">
        <v>3</v>
      </c>
      <c r="D8453" s="471">
        <v>108.08153776213666</v>
      </c>
      <c r="E8453" s="471">
        <v>45.59820054826919</v>
      </c>
      <c r="F8453" s="467">
        <f>'2019 Actual plus Potential'!E8452</f>
        <v>94</v>
      </c>
    </row>
    <row r="8454" spans="1:6">
      <c r="A8454" s="467">
        <v>12</v>
      </c>
      <c r="B8454" s="467">
        <v>19</v>
      </c>
      <c r="C8454" s="467">
        <v>4</v>
      </c>
      <c r="D8454" s="471">
        <v>141.62039386376449</v>
      </c>
      <c r="E8454" s="471">
        <v>66.95130961083639</v>
      </c>
      <c r="F8454" s="467">
        <f>'2019 Actual plus Potential'!E8453</f>
        <v>88</v>
      </c>
    </row>
    <row r="8455" spans="1:6">
      <c r="A8455" s="467">
        <v>12</v>
      </c>
      <c r="B8455" s="467">
        <v>19</v>
      </c>
      <c r="C8455" s="467">
        <v>5</v>
      </c>
      <c r="D8455" s="471">
        <v>108.57209437162443</v>
      </c>
      <c r="E8455" s="471">
        <v>72.596033756181455</v>
      </c>
      <c r="F8455" s="467">
        <f>'2019 Actual plus Potential'!E8454</f>
        <v>96</v>
      </c>
    </row>
    <row r="8456" spans="1:6">
      <c r="A8456" s="467">
        <v>12</v>
      </c>
      <c r="B8456" s="467">
        <v>19</v>
      </c>
      <c r="C8456" s="467">
        <v>6</v>
      </c>
      <c r="D8456" s="471">
        <v>114.08262167954074</v>
      </c>
      <c r="E8456" s="471">
        <v>85.60487002795098</v>
      </c>
      <c r="F8456" s="467">
        <f>'2019 Actual plus Potential'!E8455</f>
        <v>97</v>
      </c>
    </row>
    <row r="8457" spans="1:6">
      <c r="A8457" s="467">
        <v>12</v>
      </c>
      <c r="B8457" s="467">
        <v>19</v>
      </c>
      <c r="C8457" s="467">
        <v>7</v>
      </c>
      <c r="D8457" s="471">
        <v>144</v>
      </c>
      <c r="E8457" s="471">
        <v>89.457456837239292</v>
      </c>
      <c r="F8457" s="467">
        <f>'2019 Actual plus Potential'!E8456</f>
        <v>92</v>
      </c>
    </row>
    <row r="8458" spans="1:6">
      <c r="A8458" s="467">
        <v>12</v>
      </c>
      <c r="B8458" s="467">
        <v>19</v>
      </c>
      <c r="C8458" s="467">
        <v>8</v>
      </c>
      <c r="D8458" s="471">
        <v>144</v>
      </c>
      <c r="E8458" s="471">
        <v>91.579704149645238</v>
      </c>
      <c r="F8458" s="467">
        <f>'2019 Actual plus Potential'!E8457</f>
        <v>79</v>
      </c>
    </row>
    <row r="8459" spans="1:6">
      <c r="A8459" s="467">
        <v>12</v>
      </c>
      <c r="B8459" s="467">
        <v>19</v>
      </c>
      <c r="C8459" s="467">
        <v>9</v>
      </c>
      <c r="D8459" s="471">
        <v>144</v>
      </c>
      <c r="E8459" s="471">
        <v>79.110621156740493</v>
      </c>
      <c r="F8459" s="467">
        <f>'2019 Actual plus Potential'!E8458</f>
        <v>78</v>
      </c>
    </row>
    <row r="8460" spans="1:6">
      <c r="A8460" s="467">
        <v>12</v>
      </c>
      <c r="B8460" s="467">
        <v>19</v>
      </c>
      <c r="C8460" s="467">
        <v>10</v>
      </c>
      <c r="D8460" s="471">
        <v>144</v>
      </c>
      <c r="E8460" s="471">
        <v>60.28887674693614</v>
      </c>
      <c r="F8460" s="467">
        <f>'2019 Actual plus Potential'!E8459</f>
        <v>78</v>
      </c>
    </row>
    <row r="8461" spans="1:6">
      <c r="A8461" s="467">
        <v>12</v>
      </c>
      <c r="B8461" s="467">
        <v>19</v>
      </c>
      <c r="C8461" s="467">
        <v>11</v>
      </c>
      <c r="D8461" s="471">
        <v>144</v>
      </c>
      <c r="E8461" s="471">
        <v>43.085609922597293</v>
      </c>
      <c r="F8461" s="467">
        <f>'2019 Actual plus Potential'!E8460</f>
        <v>82</v>
      </c>
    </row>
    <row r="8462" spans="1:6">
      <c r="A8462" s="467">
        <v>12</v>
      </c>
      <c r="B8462" s="467">
        <v>19</v>
      </c>
      <c r="C8462" s="467">
        <v>12</v>
      </c>
      <c r="D8462" s="471">
        <v>144</v>
      </c>
      <c r="E8462" s="471">
        <v>57.359346269619436</v>
      </c>
      <c r="F8462" s="467">
        <f>'2019 Actual plus Potential'!E8461</f>
        <v>71</v>
      </c>
    </row>
    <row r="8463" spans="1:6">
      <c r="A8463" s="467">
        <v>12</v>
      </c>
      <c r="B8463" s="467">
        <v>19</v>
      </c>
      <c r="C8463" s="467">
        <v>13</v>
      </c>
      <c r="D8463" s="471">
        <v>144</v>
      </c>
      <c r="E8463" s="471">
        <v>40.145127929477532</v>
      </c>
      <c r="F8463" s="467">
        <f>'2019 Actual plus Potential'!E8462</f>
        <v>69</v>
      </c>
    </row>
    <row r="8464" spans="1:6">
      <c r="A8464" s="467">
        <v>12</v>
      </c>
      <c r="B8464" s="467">
        <v>19</v>
      </c>
      <c r="C8464" s="467">
        <v>14</v>
      </c>
      <c r="D8464" s="471">
        <v>144</v>
      </c>
      <c r="E8464" s="471">
        <v>37.479998333691682</v>
      </c>
      <c r="F8464" s="467">
        <f>'2019 Actual plus Potential'!E8463</f>
        <v>73</v>
      </c>
    </row>
    <row r="8465" spans="1:6">
      <c r="A8465" s="467">
        <v>12</v>
      </c>
      <c r="B8465" s="467">
        <v>19</v>
      </c>
      <c r="C8465" s="467">
        <v>15</v>
      </c>
      <c r="D8465" s="471">
        <v>144</v>
      </c>
      <c r="E8465" s="471">
        <v>26.24765437540314</v>
      </c>
      <c r="F8465" s="467">
        <f>'2019 Actual plus Potential'!E8464</f>
        <v>88</v>
      </c>
    </row>
    <row r="8466" spans="1:6">
      <c r="A8466" s="467">
        <v>12</v>
      </c>
      <c r="B8466" s="467">
        <v>19</v>
      </c>
      <c r="C8466" s="467">
        <v>16</v>
      </c>
      <c r="D8466" s="471">
        <v>144</v>
      </c>
      <c r="E8466" s="471">
        <v>1.225005267684369</v>
      </c>
      <c r="F8466" s="467">
        <f>'2019 Actual plus Potential'!E8465</f>
        <v>97</v>
      </c>
    </row>
    <row r="8467" spans="1:6">
      <c r="A8467" s="467">
        <v>12</v>
      </c>
      <c r="B8467" s="467">
        <v>19</v>
      </c>
      <c r="C8467" s="467">
        <v>17</v>
      </c>
      <c r="D8467" s="471">
        <v>144</v>
      </c>
      <c r="E8467" s="471">
        <v>2.2974715652547841</v>
      </c>
      <c r="F8467" s="467">
        <f>'2019 Actual plus Potential'!E8466</f>
        <v>98</v>
      </c>
    </row>
    <row r="8468" spans="1:6">
      <c r="A8468" s="467">
        <v>12</v>
      </c>
      <c r="B8468" s="467">
        <v>19</v>
      </c>
      <c r="C8468" s="467">
        <v>18</v>
      </c>
      <c r="D8468" s="471">
        <v>144</v>
      </c>
      <c r="E8468" s="471">
        <v>0.80650091378198241</v>
      </c>
      <c r="F8468" s="467">
        <f>'2019 Actual plus Potential'!E8467</f>
        <v>89</v>
      </c>
    </row>
    <row r="8469" spans="1:6">
      <c r="A8469" s="467">
        <v>12</v>
      </c>
      <c r="B8469" s="467">
        <v>19</v>
      </c>
      <c r="C8469" s="467">
        <v>19</v>
      </c>
      <c r="D8469" s="471">
        <v>144</v>
      </c>
      <c r="E8469" s="471">
        <v>2.467220060202107</v>
      </c>
      <c r="F8469" s="467">
        <f>'2019 Actual plus Potential'!E8468</f>
        <v>103</v>
      </c>
    </row>
    <row r="8470" spans="1:6">
      <c r="A8470" s="467">
        <v>12</v>
      </c>
      <c r="B8470" s="467">
        <v>19</v>
      </c>
      <c r="C8470" s="467">
        <v>20</v>
      </c>
      <c r="D8470" s="471">
        <v>139.64909146699688</v>
      </c>
      <c r="E8470" s="471">
        <v>0.13454719415179531</v>
      </c>
      <c r="F8470" s="467">
        <f>'2019 Actual plus Potential'!E8469</f>
        <v>104</v>
      </c>
    </row>
    <row r="8471" spans="1:6">
      <c r="A8471" s="467">
        <v>12</v>
      </c>
      <c r="B8471" s="467">
        <v>19</v>
      </c>
      <c r="C8471" s="467">
        <v>21</v>
      </c>
      <c r="D8471" s="471">
        <v>144</v>
      </c>
      <c r="E8471" s="471">
        <v>0.35044850569769942</v>
      </c>
      <c r="F8471" s="467">
        <f>'2019 Actual plus Potential'!E8470</f>
        <v>103</v>
      </c>
    </row>
    <row r="8472" spans="1:6">
      <c r="A8472" s="467">
        <v>12</v>
      </c>
      <c r="B8472" s="467">
        <v>19</v>
      </c>
      <c r="C8472" s="467">
        <v>22</v>
      </c>
      <c r="D8472" s="471">
        <v>132.32398663568219</v>
      </c>
      <c r="E8472" s="471">
        <v>19.068935766501827</v>
      </c>
      <c r="F8472" s="467">
        <f>'2019 Actual plus Potential'!E8471</f>
        <v>103</v>
      </c>
    </row>
    <row r="8473" spans="1:6">
      <c r="A8473" s="467">
        <v>12</v>
      </c>
      <c r="B8473" s="467">
        <v>19</v>
      </c>
      <c r="C8473" s="467">
        <v>23</v>
      </c>
      <c r="D8473" s="471">
        <v>96.927323587375241</v>
      </c>
      <c r="E8473" s="471">
        <v>16.913833906686733</v>
      </c>
      <c r="F8473" s="467">
        <f>'2019 Actual plus Potential'!E8472</f>
        <v>102</v>
      </c>
    </row>
    <row r="8474" spans="1:6">
      <c r="A8474" s="467">
        <v>12</v>
      </c>
      <c r="B8474" s="467">
        <v>19</v>
      </c>
      <c r="C8474" s="467">
        <v>24</v>
      </c>
      <c r="D8474" s="471">
        <v>81.580737716290884</v>
      </c>
      <c r="E8474" s="471">
        <v>10.489205385938508</v>
      </c>
      <c r="F8474" s="467">
        <f>'2019 Actual plus Potential'!E8473</f>
        <v>102</v>
      </c>
    </row>
    <row r="8475" spans="1:6">
      <c r="A8475" s="467">
        <v>12</v>
      </c>
      <c r="B8475" s="467">
        <v>20</v>
      </c>
      <c r="C8475" s="467">
        <v>1</v>
      </c>
      <c r="D8475" s="471">
        <v>53.740465059777151</v>
      </c>
      <c r="E8475" s="471">
        <v>1.4330840679423782</v>
      </c>
      <c r="F8475" s="467">
        <f>'2019 Actual plus Potential'!E8474</f>
        <v>97</v>
      </c>
    </row>
    <row r="8476" spans="1:6">
      <c r="A8476" s="467">
        <v>12</v>
      </c>
      <c r="B8476" s="467">
        <v>20</v>
      </c>
      <c r="C8476" s="467">
        <v>2</v>
      </c>
      <c r="D8476" s="471">
        <v>48.262131722494594</v>
      </c>
      <c r="E8476" s="471">
        <v>7.0402601591055686E-2</v>
      </c>
      <c r="F8476" s="467">
        <f>'2019 Actual plus Potential'!E8475</f>
        <v>99</v>
      </c>
    </row>
    <row r="8477" spans="1:6">
      <c r="A8477" s="467">
        <v>12</v>
      </c>
      <c r="B8477" s="467">
        <v>20</v>
      </c>
      <c r="C8477" s="467">
        <v>3</v>
      </c>
      <c r="D8477" s="471">
        <v>98.830692638424409</v>
      </c>
      <c r="E8477" s="471">
        <v>4.8499569984949475E-2</v>
      </c>
      <c r="F8477" s="467">
        <f>'2019 Actual plus Potential'!E8476</f>
        <v>101</v>
      </c>
    </row>
    <row r="8478" spans="1:6">
      <c r="A8478" s="467">
        <v>12</v>
      </c>
      <c r="B8478" s="467">
        <v>20</v>
      </c>
      <c r="C8478" s="467">
        <v>4</v>
      </c>
      <c r="D8478" s="471">
        <v>134.65404983378855</v>
      </c>
      <c r="E8478" s="471">
        <v>6.9604705439690386</v>
      </c>
      <c r="F8478" s="467">
        <f>'2019 Actual plus Potential'!E8477</f>
        <v>100</v>
      </c>
    </row>
    <row r="8479" spans="1:6">
      <c r="A8479" s="467">
        <v>12</v>
      </c>
      <c r="B8479" s="467">
        <v>20</v>
      </c>
      <c r="C8479" s="467">
        <v>5</v>
      </c>
      <c r="D8479" s="471">
        <v>144</v>
      </c>
      <c r="E8479" s="471">
        <v>7.5354251236293273</v>
      </c>
      <c r="F8479" s="467">
        <f>'2019 Actual plus Potential'!E8478</f>
        <v>91</v>
      </c>
    </row>
    <row r="8480" spans="1:6">
      <c r="A8480" s="467">
        <v>12</v>
      </c>
      <c r="B8480" s="467">
        <v>20</v>
      </c>
      <c r="C8480" s="467">
        <v>6</v>
      </c>
      <c r="D8480" s="471">
        <v>144</v>
      </c>
      <c r="E8480" s="471">
        <v>25.534241345947109</v>
      </c>
      <c r="F8480" s="467">
        <f>'2019 Actual plus Potential'!E8479</f>
        <v>83</v>
      </c>
    </row>
    <row r="8481" spans="1:6">
      <c r="A8481" s="467">
        <v>12</v>
      </c>
      <c r="B8481" s="467">
        <v>20</v>
      </c>
      <c r="C8481" s="467">
        <v>7</v>
      </c>
      <c r="D8481" s="471">
        <v>144</v>
      </c>
      <c r="E8481" s="471">
        <v>30.405319124919373</v>
      </c>
      <c r="F8481" s="467">
        <f>'2019 Actual plus Potential'!E8480</f>
        <v>102</v>
      </c>
    </row>
    <row r="8482" spans="1:6">
      <c r="A8482" s="467">
        <v>12</v>
      </c>
      <c r="B8482" s="467">
        <v>20</v>
      </c>
      <c r="C8482" s="467">
        <v>8</v>
      </c>
      <c r="D8482" s="471">
        <v>144</v>
      </c>
      <c r="E8482" s="471">
        <v>27.312298161685661</v>
      </c>
      <c r="F8482" s="467">
        <f>'2019 Actual plus Potential'!E8481</f>
        <v>103</v>
      </c>
    </row>
    <row r="8483" spans="1:6">
      <c r="A8483" s="467">
        <v>12</v>
      </c>
      <c r="B8483" s="467">
        <v>20</v>
      </c>
      <c r="C8483" s="467">
        <v>9</v>
      </c>
      <c r="D8483" s="471">
        <v>144</v>
      </c>
      <c r="E8483" s="471">
        <v>26.230444850569771</v>
      </c>
      <c r="F8483" s="467">
        <f>'2019 Actual plus Potential'!E8482</f>
        <v>103</v>
      </c>
    </row>
    <row r="8484" spans="1:6">
      <c r="A8484" s="467">
        <v>12</v>
      </c>
      <c r="B8484" s="467">
        <v>20</v>
      </c>
      <c r="C8484" s="467">
        <v>10</v>
      </c>
      <c r="D8484" s="471">
        <v>144</v>
      </c>
      <c r="E8484" s="471">
        <v>5.0416085250483773</v>
      </c>
      <c r="F8484" s="467">
        <f>'2019 Actual plus Potential'!E8483</f>
        <v>103</v>
      </c>
    </row>
    <row r="8485" spans="1:6">
      <c r="A8485" s="467">
        <v>12</v>
      </c>
      <c r="B8485" s="467">
        <v>20</v>
      </c>
      <c r="C8485" s="467">
        <v>11</v>
      </c>
      <c r="D8485" s="471">
        <v>144</v>
      </c>
      <c r="E8485" s="471">
        <v>9.8258564287250056</v>
      </c>
      <c r="F8485" s="467">
        <f>'2019 Actual plus Potential'!E8484</f>
        <v>103</v>
      </c>
    </row>
    <row r="8486" spans="1:6">
      <c r="A8486" s="467">
        <v>12</v>
      </c>
      <c r="B8486" s="467">
        <v>20</v>
      </c>
      <c r="C8486" s="467">
        <v>12</v>
      </c>
      <c r="D8486" s="471">
        <v>144</v>
      </c>
      <c r="E8486" s="471">
        <v>7.9836550204257151</v>
      </c>
      <c r="F8486" s="467">
        <f>'2019 Actual plus Potential'!E8485</f>
        <v>103</v>
      </c>
    </row>
    <row r="8487" spans="1:6">
      <c r="A8487" s="467">
        <v>12</v>
      </c>
      <c r="B8487" s="467">
        <v>20</v>
      </c>
      <c r="C8487" s="467">
        <v>13</v>
      </c>
      <c r="D8487" s="471">
        <v>144</v>
      </c>
      <c r="E8487" s="471">
        <v>13.95066663083208</v>
      </c>
      <c r="F8487" s="467">
        <f>'2019 Actual plus Potential'!E8486</f>
        <v>103</v>
      </c>
    </row>
    <row r="8488" spans="1:6">
      <c r="A8488" s="467">
        <v>12</v>
      </c>
      <c r="B8488" s="467">
        <v>20</v>
      </c>
      <c r="C8488" s="467">
        <v>14</v>
      </c>
      <c r="D8488" s="471">
        <v>144</v>
      </c>
      <c r="E8488" s="471">
        <v>29.746663674478608</v>
      </c>
      <c r="F8488" s="467">
        <f>'2019 Actual plus Potential'!E8487</f>
        <v>103</v>
      </c>
    </row>
    <row r="8489" spans="1:6">
      <c r="A8489" s="467">
        <v>12</v>
      </c>
      <c r="B8489" s="467">
        <v>20</v>
      </c>
      <c r="C8489" s="467">
        <v>15</v>
      </c>
      <c r="D8489" s="471">
        <v>144</v>
      </c>
      <c r="E8489" s="471">
        <v>35.442234143195016</v>
      </c>
      <c r="F8489" s="467">
        <f>'2019 Actual plus Potential'!E8488</f>
        <v>104</v>
      </c>
    </row>
    <row r="8490" spans="1:6">
      <c r="A8490" s="467">
        <v>12</v>
      </c>
      <c r="B8490" s="467">
        <v>20</v>
      </c>
      <c r="C8490" s="467">
        <v>16</v>
      </c>
      <c r="D8490" s="471">
        <v>144</v>
      </c>
      <c r="E8490" s="471">
        <v>5.6752319393678787</v>
      </c>
      <c r="F8490" s="467">
        <f>'2019 Actual plus Potential'!E8489</f>
        <v>103</v>
      </c>
    </row>
    <row r="8491" spans="1:6">
      <c r="A8491" s="467">
        <v>12</v>
      </c>
      <c r="B8491" s="467">
        <v>20</v>
      </c>
      <c r="C8491" s="467">
        <v>17</v>
      </c>
      <c r="D8491" s="471">
        <v>144</v>
      </c>
      <c r="E8491" s="471">
        <v>5.5344267361857673</v>
      </c>
      <c r="F8491" s="467">
        <f>'2019 Actual plus Potential'!E8490</f>
        <v>103</v>
      </c>
    </row>
    <row r="8492" spans="1:6">
      <c r="A8492" s="467">
        <v>12</v>
      </c>
      <c r="B8492" s="467">
        <v>20</v>
      </c>
      <c r="C8492" s="467">
        <v>18</v>
      </c>
      <c r="D8492" s="471">
        <v>144</v>
      </c>
      <c r="E8492" s="471">
        <v>18.713793754031393</v>
      </c>
      <c r="F8492" s="467">
        <f>'2019 Actual plus Potential'!E8491</f>
        <v>102</v>
      </c>
    </row>
    <row r="8493" spans="1:6">
      <c r="A8493" s="467">
        <v>12</v>
      </c>
      <c r="B8493" s="467">
        <v>20</v>
      </c>
      <c r="C8493" s="467">
        <v>19</v>
      </c>
      <c r="D8493" s="471">
        <v>144</v>
      </c>
      <c r="E8493" s="471">
        <v>37.670867609116321</v>
      </c>
      <c r="F8493" s="467">
        <f>'2019 Actual plus Potential'!E8492</f>
        <v>103</v>
      </c>
    </row>
    <row r="8494" spans="1:6">
      <c r="A8494" s="467">
        <v>12</v>
      </c>
      <c r="B8494" s="467">
        <v>20</v>
      </c>
      <c r="C8494" s="467">
        <v>20</v>
      </c>
      <c r="D8494" s="471">
        <v>144</v>
      </c>
      <c r="E8494" s="471">
        <v>55.341138357342508</v>
      </c>
      <c r="F8494" s="467">
        <f>'2019 Actual plus Potential'!E8493</f>
        <v>103</v>
      </c>
    </row>
    <row r="8495" spans="1:6">
      <c r="A8495" s="467">
        <v>12</v>
      </c>
      <c r="B8495" s="467">
        <v>20</v>
      </c>
      <c r="C8495" s="467">
        <v>21</v>
      </c>
      <c r="D8495" s="471">
        <v>144</v>
      </c>
      <c r="E8495" s="471">
        <v>42.533340625671897</v>
      </c>
      <c r="F8495" s="467">
        <f>'2019 Actual plus Potential'!E8494</f>
        <v>102</v>
      </c>
    </row>
    <row r="8496" spans="1:6">
      <c r="A8496" s="467">
        <v>12</v>
      </c>
      <c r="B8496" s="467">
        <v>20</v>
      </c>
      <c r="C8496" s="467">
        <v>22</v>
      </c>
      <c r="D8496" s="471">
        <v>144</v>
      </c>
      <c r="E8496" s="471">
        <v>42.384712911201895</v>
      </c>
      <c r="F8496" s="467">
        <f>'2019 Actual plus Potential'!E8495</f>
        <v>103</v>
      </c>
    </row>
    <row r="8497" spans="1:6">
      <c r="A8497" s="467">
        <v>12</v>
      </c>
      <c r="B8497" s="467">
        <v>20</v>
      </c>
      <c r="C8497" s="467">
        <v>23</v>
      </c>
      <c r="D8497" s="471">
        <v>144</v>
      </c>
      <c r="E8497" s="471">
        <v>54.335163405719207</v>
      </c>
      <c r="F8497" s="467">
        <f>'2019 Actual plus Potential'!E8496</f>
        <v>103</v>
      </c>
    </row>
    <row r="8498" spans="1:6">
      <c r="A8498" s="467">
        <v>12</v>
      </c>
      <c r="B8498" s="467">
        <v>20</v>
      </c>
      <c r="C8498" s="467">
        <v>24</v>
      </c>
      <c r="D8498" s="471">
        <v>144</v>
      </c>
      <c r="E8498" s="471">
        <v>52.72372608041281</v>
      </c>
      <c r="F8498" s="467">
        <f>'2019 Actual plus Potential'!E8497</f>
        <v>103</v>
      </c>
    </row>
    <row r="8499" spans="1:6">
      <c r="A8499" s="467">
        <v>12</v>
      </c>
      <c r="B8499" s="467">
        <v>21</v>
      </c>
      <c r="C8499" s="467">
        <v>1</v>
      </c>
      <c r="D8499" s="471">
        <v>144</v>
      </c>
      <c r="E8499" s="471">
        <v>61.000725274134602</v>
      </c>
      <c r="F8499" s="467">
        <f>'2019 Actual plus Potential'!E8498</f>
        <v>103</v>
      </c>
    </row>
    <row r="8500" spans="1:6">
      <c r="A8500" s="467">
        <v>12</v>
      </c>
      <c r="B8500" s="467">
        <v>21</v>
      </c>
      <c r="C8500" s="467">
        <v>2</v>
      </c>
      <c r="D8500" s="471">
        <v>144</v>
      </c>
      <c r="E8500" s="471">
        <v>82.730097129649536</v>
      </c>
      <c r="F8500" s="467">
        <f>'2019 Actual plus Potential'!E8499</f>
        <v>103</v>
      </c>
    </row>
    <row r="8501" spans="1:6">
      <c r="A8501" s="467">
        <v>12</v>
      </c>
      <c r="B8501" s="467">
        <v>21</v>
      </c>
      <c r="C8501" s="467">
        <v>3</v>
      </c>
      <c r="D8501" s="471">
        <v>144</v>
      </c>
      <c r="E8501" s="471">
        <v>86.442660986884533</v>
      </c>
      <c r="F8501" s="467">
        <f>'2019 Actual plus Potential'!E8500</f>
        <v>103</v>
      </c>
    </row>
    <row r="8502" spans="1:6">
      <c r="A8502" s="467">
        <v>12</v>
      </c>
      <c r="B8502" s="467">
        <v>21</v>
      </c>
      <c r="C8502" s="467">
        <v>4</v>
      </c>
      <c r="D8502" s="471">
        <v>144</v>
      </c>
      <c r="E8502" s="471">
        <v>91.951273435820255</v>
      </c>
      <c r="F8502" s="467">
        <f>'2019 Actual plus Potential'!E8501</f>
        <v>103</v>
      </c>
    </row>
    <row r="8503" spans="1:6">
      <c r="A8503" s="467">
        <v>12</v>
      </c>
      <c r="B8503" s="467">
        <v>21</v>
      </c>
      <c r="C8503" s="467">
        <v>5</v>
      </c>
      <c r="D8503" s="471">
        <v>144</v>
      </c>
      <c r="E8503" s="471">
        <v>84.172568211137403</v>
      </c>
      <c r="F8503" s="467">
        <f>'2019 Actual plus Potential'!E8502</f>
        <v>102</v>
      </c>
    </row>
    <row r="8504" spans="1:6">
      <c r="A8504" s="467">
        <v>12</v>
      </c>
      <c r="B8504" s="467">
        <v>21</v>
      </c>
      <c r="C8504" s="467">
        <v>6</v>
      </c>
      <c r="D8504" s="471">
        <v>144</v>
      </c>
      <c r="E8504" s="471">
        <v>70.328287733820673</v>
      </c>
      <c r="F8504" s="467">
        <f>'2019 Actual plus Potential'!E8503</f>
        <v>99</v>
      </c>
    </row>
    <row r="8505" spans="1:6">
      <c r="A8505" s="467">
        <v>12</v>
      </c>
      <c r="B8505" s="467">
        <v>21</v>
      </c>
      <c r="C8505" s="467">
        <v>7</v>
      </c>
      <c r="D8505" s="471">
        <v>136.7628956669414</v>
      </c>
      <c r="E8505" s="471">
        <v>85.358460922382292</v>
      </c>
      <c r="F8505" s="467">
        <f>'2019 Actual plus Potential'!E8504</f>
        <v>102</v>
      </c>
    </row>
    <row r="8506" spans="1:6">
      <c r="A8506" s="467">
        <v>12</v>
      </c>
      <c r="B8506" s="467">
        <v>21</v>
      </c>
      <c r="C8506" s="467">
        <v>8</v>
      </c>
      <c r="D8506" s="471">
        <v>110.6226719577982</v>
      </c>
      <c r="E8506" s="471">
        <v>88.742479305525691</v>
      </c>
      <c r="F8506" s="467">
        <f>'2019 Actual plus Potential'!E8505</f>
        <v>102</v>
      </c>
    </row>
    <row r="8507" spans="1:6">
      <c r="A8507" s="467">
        <v>12</v>
      </c>
      <c r="B8507" s="467">
        <v>21</v>
      </c>
      <c r="C8507" s="467">
        <v>9</v>
      </c>
      <c r="D8507" s="471">
        <v>63.55690837305908</v>
      </c>
      <c r="E8507" s="471">
        <v>57.270951892066229</v>
      </c>
      <c r="F8507" s="467">
        <f>'2019 Actual plus Potential'!E8506</f>
        <v>100</v>
      </c>
    </row>
    <row r="8508" spans="1:6">
      <c r="A8508" s="467">
        <v>12</v>
      </c>
      <c r="B8508" s="467">
        <v>21</v>
      </c>
      <c r="C8508" s="467">
        <v>10</v>
      </c>
      <c r="D8508" s="471">
        <v>46.321846931660566</v>
      </c>
      <c r="E8508" s="471">
        <v>37.584819984949469</v>
      </c>
      <c r="F8508" s="467">
        <f>'2019 Actual plus Potential'!E8507</f>
        <v>101</v>
      </c>
    </row>
    <row r="8509" spans="1:6">
      <c r="A8509" s="467">
        <v>12</v>
      </c>
      <c r="B8509" s="467">
        <v>21</v>
      </c>
      <c r="C8509" s="467">
        <v>11</v>
      </c>
      <c r="D8509" s="471">
        <v>13.397713309790346</v>
      </c>
      <c r="E8509" s="471">
        <v>55.163567351107282</v>
      </c>
      <c r="F8509" s="467">
        <f>'2019 Actual plus Potential'!E8508</f>
        <v>102</v>
      </c>
    </row>
    <row r="8510" spans="1:6">
      <c r="A8510" s="467">
        <v>12</v>
      </c>
      <c r="B8510" s="467">
        <v>21</v>
      </c>
      <c r="C8510" s="467">
        <v>12</v>
      </c>
      <c r="D8510" s="471">
        <v>13.668317147187743</v>
      </c>
      <c r="E8510" s="471">
        <v>60.573616157815529</v>
      </c>
      <c r="F8510" s="467">
        <f>'2019 Actual plus Potential'!E8509</f>
        <v>101</v>
      </c>
    </row>
    <row r="8511" spans="1:6">
      <c r="A8511" s="467">
        <v>12</v>
      </c>
      <c r="B8511" s="467">
        <v>21</v>
      </c>
      <c r="C8511" s="467">
        <v>13</v>
      </c>
      <c r="D8511" s="471">
        <v>6.8271027226454866</v>
      </c>
      <c r="E8511" s="471">
        <v>41.604026284669963</v>
      </c>
      <c r="F8511" s="467">
        <f>'2019 Actual plus Potential'!E8510</f>
        <v>101</v>
      </c>
    </row>
    <row r="8512" spans="1:6">
      <c r="A8512" s="467">
        <v>12</v>
      </c>
      <c r="B8512" s="467">
        <v>21</v>
      </c>
      <c r="C8512" s="467">
        <v>14</v>
      </c>
      <c r="D8512" s="471">
        <v>5.7742770466023803</v>
      </c>
      <c r="E8512" s="471">
        <v>46.356984143195007</v>
      </c>
      <c r="F8512" s="467">
        <f>'2019 Actual plus Potential'!E8511</f>
        <v>103</v>
      </c>
    </row>
    <row r="8513" spans="1:6">
      <c r="A8513" s="467">
        <v>12</v>
      </c>
      <c r="B8513" s="467">
        <v>21</v>
      </c>
      <c r="C8513" s="467">
        <v>15</v>
      </c>
      <c r="D8513" s="471">
        <v>15.474649326594374</v>
      </c>
      <c r="E8513" s="471">
        <v>33.225334444205544</v>
      </c>
      <c r="F8513" s="467">
        <f>'2019 Actual plus Potential'!E8512</f>
        <v>100</v>
      </c>
    </row>
    <row r="8514" spans="1:6">
      <c r="A8514" s="467">
        <v>12</v>
      </c>
      <c r="B8514" s="467">
        <v>21</v>
      </c>
      <c r="C8514" s="467">
        <v>16</v>
      </c>
      <c r="D8514" s="471">
        <v>27.257428669912656</v>
      </c>
      <c r="E8514" s="471">
        <v>13.481315953558374</v>
      </c>
      <c r="F8514" s="467">
        <f>'2019 Actual plus Potential'!E8513</f>
        <v>103</v>
      </c>
    </row>
    <row r="8515" spans="1:6">
      <c r="A8515" s="467">
        <v>12</v>
      </c>
      <c r="B8515" s="467">
        <v>21</v>
      </c>
      <c r="C8515" s="467">
        <v>17</v>
      </c>
      <c r="D8515" s="471">
        <v>43.802147940448222</v>
      </c>
      <c r="E8515" s="471">
        <v>30.132313480971835</v>
      </c>
      <c r="F8515" s="467">
        <f>'2019 Actual plus Potential'!E8514</f>
        <v>102</v>
      </c>
    </row>
    <row r="8516" spans="1:6">
      <c r="A8516" s="467">
        <v>12</v>
      </c>
      <c r="B8516" s="467">
        <v>21</v>
      </c>
      <c r="C8516" s="467">
        <v>18</v>
      </c>
      <c r="D8516" s="471">
        <v>58.101177387998007</v>
      </c>
      <c r="E8516" s="471">
        <v>55.381815416039565</v>
      </c>
      <c r="F8516" s="467">
        <f>'2019 Actual plus Potential'!E8515</f>
        <v>98</v>
      </c>
    </row>
    <row r="8517" spans="1:6">
      <c r="A8517" s="467">
        <v>12</v>
      </c>
      <c r="B8517" s="467">
        <v>21</v>
      </c>
      <c r="C8517" s="467">
        <v>19</v>
      </c>
      <c r="D8517" s="471">
        <v>57.872055988514845</v>
      </c>
      <c r="E8517" s="471">
        <v>79.312441947968182</v>
      </c>
      <c r="F8517" s="467">
        <f>'2019 Actual plus Potential'!E8516</f>
        <v>50</v>
      </c>
    </row>
    <row r="8518" spans="1:6">
      <c r="A8518" s="467">
        <v>12</v>
      </c>
      <c r="B8518" s="467">
        <v>21</v>
      </c>
      <c r="C8518" s="467">
        <v>20</v>
      </c>
      <c r="D8518" s="471">
        <v>59.799416677721503</v>
      </c>
      <c r="E8518" s="471">
        <v>79.310877445710602</v>
      </c>
      <c r="F8518" s="467">
        <f>'2019 Actual plus Potential'!E8517</f>
        <v>33</v>
      </c>
    </row>
    <row r="8519" spans="1:6">
      <c r="A8519" s="467">
        <v>12</v>
      </c>
      <c r="B8519" s="467">
        <v>21</v>
      </c>
      <c r="C8519" s="467">
        <v>21</v>
      </c>
      <c r="D8519" s="471">
        <v>45.249640903378605</v>
      </c>
      <c r="E8519" s="471">
        <v>69.467811492152236</v>
      </c>
      <c r="F8519" s="467">
        <f>'2019 Actual plus Potential'!E8518</f>
        <v>12</v>
      </c>
    </row>
    <row r="8520" spans="1:6">
      <c r="A8520" s="467">
        <v>12</v>
      </c>
      <c r="B8520" s="467">
        <v>21</v>
      </c>
      <c r="C8520" s="467">
        <v>22</v>
      </c>
      <c r="D8520" s="471">
        <v>33.151333372059106</v>
      </c>
      <c r="E8520" s="471">
        <v>70.544971296495376</v>
      </c>
      <c r="F8520" s="467">
        <f>'2019 Actual plus Potential'!E8519</f>
        <v>19</v>
      </c>
    </row>
    <row r="8521" spans="1:6">
      <c r="A8521" s="467">
        <v>12</v>
      </c>
      <c r="B8521" s="467">
        <v>21</v>
      </c>
      <c r="C8521" s="467">
        <v>23</v>
      </c>
      <c r="D8521" s="471">
        <v>42.57434287944551</v>
      </c>
      <c r="E8521" s="471">
        <v>76.195953450870789</v>
      </c>
      <c r="F8521" s="467">
        <f>'2019 Actual plus Potential'!E8520</f>
        <v>24</v>
      </c>
    </row>
    <row r="8522" spans="1:6">
      <c r="A8522" s="467">
        <v>12</v>
      </c>
      <c r="B8522" s="467">
        <v>21</v>
      </c>
      <c r="C8522" s="467">
        <v>24</v>
      </c>
      <c r="D8522" s="471">
        <v>55.358306571438114</v>
      </c>
      <c r="E8522" s="471">
        <v>74.744877606966256</v>
      </c>
      <c r="F8522" s="467">
        <f>'2019 Actual plus Potential'!E8521</f>
        <v>22</v>
      </c>
    </row>
    <row r="8523" spans="1:6">
      <c r="A8523" s="467">
        <v>12</v>
      </c>
      <c r="B8523" s="467">
        <v>22</v>
      </c>
      <c r="C8523" s="467">
        <v>1</v>
      </c>
      <c r="D8523" s="471">
        <v>38.930432829175572</v>
      </c>
      <c r="E8523" s="471">
        <v>42.087457482261883</v>
      </c>
      <c r="F8523" s="467">
        <f>'2019 Actual plus Potential'!E8522</f>
        <v>11</v>
      </c>
    </row>
    <row r="8524" spans="1:6">
      <c r="A8524" s="467">
        <v>12</v>
      </c>
      <c r="B8524" s="467">
        <v>22</v>
      </c>
      <c r="C8524" s="467">
        <v>2</v>
      </c>
      <c r="D8524" s="471">
        <v>54.846352601614207</v>
      </c>
      <c r="E8524" s="471">
        <v>20.904096914642011</v>
      </c>
      <c r="F8524" s="467">
        <f>'2019 Actual plus Potential'!E8523</f>
        <v>1</v>
      </c>
    </row>
    <row r="8525" spans="1:6">
      <c r="A8525" s="467">
        <v>12</v>
      </c>
      <c r="B8525" s="467">
        <v>22</v>
      </c>
      <c r="C8525" s="467">
        <v>3</v>
      </c>
      <c r="D8525" s="471">
        <v>52.913496828696019</v>
      </c>
      <c r="E8525" s="471">
        <v>15.097446785637498</v>
      </c>
      <c r="F8525" s="467">
        <f>'2019 Actual plus Potential'!E8524</f>
        <v>0</v>
      </c>
    </row>
    <row r="8526" spans="1:6">
      <c r="A8526" s="467">
        <v>12</v>
      </c>
      <c r="B8526" s="467">
        <v>22</v>
      </c>
      <c r="C8526" s="467">
        <v>4</v>
      </c>
      <c r="D8526" s="471">
        <v>61.061130685582334</v>
      </c>
      <c r="E8526" s="471">
        <v>29.394650666523326</v>
      </c>
      <c r="F8526" s="467">
        <f>'2019 Actual plus Potential'!E8525</f>
        <v>0</v>
      </c>
    </row>
    <row r="8527" spans="1:6">
      <c r="A8527" s="467">
        <v>12</v>
      </c>
      <c r="B8527" s="467">
        <v>22</v>
      </c>
      <c r="C8527" s="467">
        <v>5</v>
      </c>
      <c r="D8527" s="471">
        <v>69.857008479099619</v>
      </c>
      <c r="E8527" s="471">
        <v>23.21330224682864</v>
      </c>
      <c r="F8527" s="467">
        <f>'2019 Actual plus Potential'!E8526</f>
        <v>1</v>
      </c>
    </row>
    <row r="8528" spans="1:6">
      <c r="A8528" s="467">
        <v>12</v>
      </c>
      <c r="B8528" s="467">
        <v>22</v>
      </c>
      <c r="C8528" s="467">
        <v>6</v>
      </c>
      <c r="D8528" s="471">
        <v>28.953471637736655</v>
      </c>
      <c r="E8528" s="471">
        <v>68.02690491292195</v>
      </c>
      <c r="F8528" s="467">
        <f>'2019 Actual plus Potential'!E8527</f>
        <v>10</v>
      </c>
    </row>
    <row r="8529" spans="1:6">
      <c r="A8529" s="467">
        <v>12</v>
      </c>
      <c r="B8529" s="467">
        <v>22</v>
      </c>
      <c r="C8529" s="467">
        <v>7</v>
      </c>
      <c r="D8529" s="471">
        <v>26.027035675933465</v>
      </c>
      <c r="E8529" s="471">
        <v>81.66232433885186</v>
      </c>
      <c r="F8529" s="467">
        <f>'2019 Actual plus Potential'!E8528</f>
        <v>27</v>
      </c>
    </row>
    <row r="8530" spans="1:6">
      <c r="A8530" s="467">
        <v>12</v>
      </c>
      <c r="B8530" s="467">
        <v>22</v>
      </c>
      <c r="C8530" s="467">
        <v>8</v>
      </c>
      <c r="D8530" s="471">
        <v>10.649816543943308</v>
      </c>
      <c r="E8530" s="471">
        <v>62.986860890131155</v>
      </c>
      <c r="F8530" s="467">
        <f>'2019 Actual plus Potential'!E8529</f>
        <v>42</v>
      </c>
    </row>
    <row r="8531" spans="1:6">
      <c r="A8531" s="467">
        <v>12</v>
      </c>
      <c r="B8531" s="467">
        <v>22</v>
      </c>
      <c r="C8531" s="467">
        <v>9</v>
      </c>
      <c r="D8531" s="471">
        <v>21.726083629084126</v>
      </c>
      <c r="E8531" s="471">
        <v>94.34339738765857</v>
      </c>
      <c r="F8531" s="467">
        <f>'2019 Actual plus Potential'!E8530</f>
        <v>33</v>
      </c>
    </row>
    <row r="8532" spans="1:6">
      <c r="A8532" s="467">
        <v>12</v>
      </c>
      <c r="B8532" s="467">
        <v>22</v>
      </c>
      <c r="C8532" s="467">
        <v>10</v>
      </c>
      <c r="D8532" s="471">
        <v>47.973037627035275</v>
      </c>
      <c r="E8532" s="471">
        <v>81.268852021070742</v>
      </c>
      <c r="F8532" s="467">
        <f>'2019 Actual plus Potential'!E8531</f>
        <v>31</v>
      </c>
    </row>
    <row r="8533" spans="1:6">
      <c r="A8533" s="467">
        <v>12</v>
      </c>
      <c r="B8533" s="467">
        <v>22</v>
      </c>
      <c r="C8533" s="467">
        <v>11</v>
      </c>
      <c r="D8533" s="471">
        <v>12.934620765467871</v>
      </c>
      <c r="E8533" s="471">
        <v>75.363638249838743</v>
      </c>
      <c r="F8533" s="467">
        <f>'2019 Actual plus Potential'!E8532</f>
        <v>18</v>
      </c>
    </row>
    <row r="8534" spans="1:6">
      <c r="A8534" s="467">
        <v>12</v>
      </c>
      <c r="B8534" s="467">
        <v>22</v>
      </c>
      <c r="C8534" s="467">
        <v>12</v>
      </c>
      <c r="D8534" s="471">
        <v>13.590105584622641</v>
      </c>
      <c r="E8534" s="471">
        <v>39.807977692969253</v>
      </c>
      <c r="F8534" s="467">
        <f>'2019 Actual plus Potential'!E8533</f>
        <v>11</v>
      </c>
    </row>
    <row r="8535" spans="1:6">
      <c r="A8535" s="467">
        <v>12</v>
      </c>
      <c r="B8535" s="467">
        <v>22</v>
      </c>
      <c r="C8535" s="467">
        <v>13</v>
      </c>
      <c r="D8535" s="471">
        <v>18.932976125074575</v>
      </c>
      <c r="E8535" s="471">
        <v>68.023775908406805</v>
      </c>
      <c r="F8535" s="467">
        <f>'2019 Actual plus Potential'!E8534</f>
        <v>10</v>
      </c>
    </row>
    <row r="8536" spans="1:6">
      <c r="A8536" s="467">
        <v>12</v>
      </c>
      <c r="B8536" s="467">
        <v>22</v>
      </c>
      <c r="C8536" s="467">
        <v>14</v>
      </c>
      <c r="D8536" s="471">
        <v>18.050793221026847</v>
      </c>
      <c r="E8536" s="471">
        <v>66.21442904751666</v>
      </c>
      <c r="F8536" s="467">
        <f>'2019 Actual plus Potential'!E8535</f>
        <v>14</v>
      </c>
    </row>
    <row r="8537" spans="1:6">
      <c r="A8537" s="467">
        <v>12</v>
      </c>
      <c r="B8537" s="467">
        <v>22</v>
      </c>
      <c r="C8537" s="467">
        <v>15</v>
      </c>
      <c r="D8537" s="471">
        <v>8.4788316329137157</v>
      </c>
      <c r="E8537" s="471">
        <v>53.455130885831004</v>
      </c>
      <c r="F8537" s="467">
        <f>'2019 Actual plus Potential'!E8536</f>
        <v>14</v>
      </c>
    </row>
    <row r="8538" spans="1:6">
      <c r="A8538" s="467">
        <v>12</v>
      </c>
      <c r="B8538" s="467">
        <v>22</v>
      </c>
      <c r="C8538" s="467">
        <v>16</v>
      </c>
      <c r="D8538" s="471">
        <v>3.1056513623175448</v>
      </c>
      <c r="E8538" s="471">
        <v>44.58753208987315</v>
      </c>
      <c r="F8538" s="467">
        <f>'2019 Actual plus Potential'!E8537</f>
        <v>18</v>
      </c>
    </row>
    <row r="8539" spans="1:6">
      <c r="A8539" s="467">
        <v>12</v>
      </c>
      <c r="B8539" s="467">
        <v>22</v>
      </c>
      <c r="C8539" s="467">
        <v>17</v>
      </c>
      <c r="D8539" s="471">
        <v>13.528596653660628</v>
      </c>
      <c r="E8539" s="471">
        <v>36.864366695334333</v>
      </c>
      <c r="F8539" s="467">
        <f>'2019 Actual plus Potential'!E8538</f>
        <v>11</v>
      </c>
    </row>
    <row r="8540" spans="1:6">
      <c r="A8540" s="467">
        <v>12</v>
      </c>
      <c r="B8540" s="467">
        <v>22</v>
      </c>
      <c r="C8540" s="467">
        <v>18</v>
      </c>
      <c r="D8540" s="471">
        <v>14.787892509843173</v>
      </c>
      <c r="E8540" s="471">
        <v>42.038175661148131</v>
      </c>
      <c r="F8540" s="467">
        <f>'2019 Actual plus Potential'!E8539</f>
        <v>9</v>
      </c>
    </row>
    <row r="8541" spans="1:6">
      <c r="A8541" s="467">
        <v>12</v>
      </c>
      <c r="B8541" s="467">
        <v>22</v>
      </c>
      <c r="C8541" s="467">
        <v>19</v>
      </c>
      <c r="D8541" s="471">
        <v>14.522624635735934</v>
      </c>
      <c r="E8541" s="471">
        <v>77.736205923457319</v>
      </c>
      <c r="F8541" s="467">
        <f>'2019 Actual plus Potential'!E8540</f>
        <v>5</v>
      </c>
    </row>
    <row r="8542" spans="1:6">
      <c r="A8542" s="467">
        <v>12</v>
      </c>
      <c r="B8542" s="467">
        <v>22</v>
      </c>
      <c r="C8542" s="467">
        <v>20</v>
      </c>
      <c r="D8542" s="471">
        <v>16.630252609102513</v>
      </c>
      <c r="E8542" s="471">
        <v>83.779878144485053</v>
      </c>
      <c r="F8542" s="467">
        <f>'2019 Actual plus Potential'!E8541</f>
        <v>3</v>
      </c>
    </row>
    <row r="8543" spans="1:6">
      <c r="A8543" s="467">
        <v>12</v>
      </c>
      <c r="B8543" s="467">
        <v>22</v>
      </c>
      <c r="C8543" s="467">
        <v>21</v>
      </c>
      <c r="D8543" s="471">
        <v>21.439558275432805</v>
      </c>
      <c r="E8543" s="471">
        <v>87.907817351107298</v>
      </c>
      <c r="F8543" s="467">
        <f>'2019 Actual plus Potential'!E8542</f>
        <v>26</v>
      </c>
    </row>
    <row r="8544" spans="1:6">
      <c r="A8544" s="467">
        <v>12</v>
      </c>
      <c r="B8544" s="467">
        <v>22</v>
      </c>
      <c r="C8544" s="467">
        <v>22</v>
      </c>
      <c r="D8544" s="471">
        <v>16.903873050676843</v>
      </c>
      <c r="E8544" s="471">
        <v>63.297414588260587</v>
      </c>
      <c r="F8544" s="467">
        <f>'2019 Actual plus Potential'!E8543</f>
        <v>33</v>
      </c>
    </row>
    <row r="8545" spans="1:6">
      <c r="A8545" s="467">
        <v>12</v>
      </c>
      <c r="B8545" s="467">
        <v>22</v>
      </c>
      <c r="C8545" s="467">
        <v>23</v>
      </c>
      <c r="D8545" s="471">
        <v>23.978688138633292</v>
      </c>
      <c r="E8545" s="471">
        <v>79.796655396688877</v>
      </c>
      <c r="F8545" s="467">
        <f>'2019 Actual plus Potential'!E8544</f>
        <v>30</v>
      </c>
    </row>
    <row r="8546" spans="1:6">
      <c r="A8546" s="467">
        <v>12</v>
      </c>
      <c r="B8546" s="467">
        <v>22</v>
      </c>
      <c r="C8546" s="467">
        <v>24</v>
      </c>
      <c r="D8546" s="471">
        <v>79.422576233142465</v>
      </c>
      <c r="E8546" s="471">
        <v>80.356747204902177</v>
      </c>
      <c r="F8546" s="467">
        <f>'2019 Actual plus Potential'!E8545</f>
        <v>23</v>
      </c>
    </row>
    <row r="8547" spans="1:6">
      <c r="A8547" s="467">
        <v>12</v>
      </c>
      <c r="B8547" s="467">
        <v>23</v>
      </c>
      <c r="C8547" s="467">
        <v>1</v>
      </c>
      <c r="D8547" s="471">
        <v>59.421044265167374</v>
      </c>
      <c r="E8547" s="471">
        <v>77.268419748441204</v>
      </c>
      <c r="F8547" s="467">
        <f>'2019 Actual plus Potential'!E8546</f>
        <v>35</v>
      </c>
    </row>
    <row r="8548" spans="1:6">
      <c r="A8548" s="467">
        <v>12</v>
      </c>
      <c r="B8548" s="467">
        <v>23</v>
      </c>
      <c r="C8548" s="467">
        <v>2</v>
      </c>
      <c r="D8548" s="471">
        <v>91.50524493159142</v>
      </c>
      <c r="E8548" s="471">
        <v>85.346727155450438</v>
      </c>
      <c r="F8548" s="467">
        <f>'2019 Actual plus Potential'!E8547</f>
        <v>55</v>
      </c>
    </row>
    <row r="8549" spans="1:6">
      <c r="A8549" s="467">
        <v>12</v>
      </c>
      <c r="B8549" s="467">
        <v>23</v>
      </c>
      <c r="C8549" s="467">
        <v>3</v>
      </c>
      <c r="D8549" s="471">
        <v>103.32347425574577</v>
      </c>
      <c r="E8549" s="471">
        <v>63.374857450010751</v>
      </c>
      <c r="F8549" s="467">
        <f>'2019 Actual plus Potential'!E8548</f>
        <v>51</v>
      </c>
    </row>
    <row r="8550" spans="1:6">
      <c r="A8550" s="467">
        <v>12</v>
      </c>
      <c r="B8550" s="467">
        <v>23</v>
      </c>
      <c r="C8550" s="467">
        <v>4</v>
      </c>
      <c r="D8550" s="471">
        <v>84.064869231792457</v>
      </c>
      <c r="E8550" s="471">
        <v>54.194358202537089</v>
      </c>
      <c r="F8550" s="467">
        <f>'2019 Actual plus Potential'!E8549</f>
        <v>48</v>
      </c>
    </row>
    <row r="8551" spans="1:6">
      <c r="A8551" s="467">
        <v>12</v>
      </c>
      <c r="B8551" s="467">
        <v>23</v>
      </c>
      <c r="C8551" s="467">
        <v>5</v>
      </c>
      <c r="D8551" s="471">
        <v>90.235627102750456</v>
      </c>
      <c r="E8551" s="471">
        <v>21.428987422059773</v>
      </c>
      <c r="F8551" s="467">
        <f>'2019 Actual plus Potential'!E8550</f>
        <v>51</v>
      </c>
    </row>
    <row r="8552" spans="1:6">
      <c r="A8552" s="467">
        <v>12</v>
      </c>
      <c r="B8552" s="467">
        <v>23</v>
      </c>
      <c r="C8552" s="467">
        <v>6</v>
      </c>
      <c r="D8552" s="471">
        <v>41.980649448328997</v>
      </c>
      <c r="E8552" s="471">
        <v>8.1072506987744575</v>
      </c>
      <c r="F8552" s="467">
        <f>'2019 Actual plus Potential'!E8551</f>
        <v>31</v>
      </c>
    </row>
    <row r="8553" spans="1:6">
      <c r="A8553" s="467">
        <v>12</v>
      </c>
      <c r="B8553" s="467">
        <v>23</v>
      </c>
      <c r="C8553" s="467">
        <v>7</v>
      </c>
      <c r="D8553" s="471">
        <v>14.909855415333874</v>
      </c>
      <c r="E8553" s="471">
        <v>4.9985847129649539</v>
      </c>
      <c r="F8553" s="467">
        <f>'2019 Actual plus Potential'!E8552</f>
        <v>28</v>
      </c>
    </row>
    <row r="8554" spans="1:6">
      <c r="A8554" s="467">
        <v>12</v>
      </c>
      <c r="B8554" s="467">
        <v>23</v>
      </c>
      <c r="C8554" s="467">
        <v>8</v>
      </c>
      <c r="D8554" s="471">
        <v>14.79325323456341</v>
      </c>
      <c r="E8554" s="471">
        <v>1.7217347344657064</v>
      </c>
      <c r="F8554" s="467">
        <f>'2019 Actual plus Potential'!E8553</f>
        <v>14</v>
      </c>
    </row>
    <row r="8555" spans="1:6">
      <c r="A8555" s="467">
        <v>12</v>
      </c>
      <c r="B8555" s="467">
        <v>23</v>
      </c>
      <c r="C8555" s="467">
        <v>9</v>
      </c>
      <c r="D8555" s="471">
        <v>13.797622021209552</v>
      </c>
      <c r="E8555" s="471">
        <v>0.78146887766071815</v>
      </c>
      <c r="F8555" s="467">
        <f>'2019 Actual plus Potential'!E8554</f>
        <v>13</v>
      </c>
    </row>
    <row r="8556" spans="1:6">
      <c r="A8556" s="467">
        <v>12</v>
      </c>
      <c r="B8556" s="467">
        <v>23</v>
      </c>
      <c r="C8556" s="467">
        <v>10</v>
      </c>
      <c r="D8556" s="471">
        <v>36.155126175413976</v>
      </c>
      <c r="E8556" s="471">
        <v>5.1135756288970118</v>
      </c>
      <c r="F8556" s="467">
        <f>'2019 Actual plus Potential'!E8555</f>
        <v>13</v>
      </c>
    </row>
    <row r="8557" spans="1:6">
      <c r="A8557" s="467">
        <v>12</v>
      </c>
      <c r="B8557" s="467">
        <v>23</v>
      </c>
      <c r="C8557" s="467">
        <v>11</v>
      </c>
      <c r="D8557" s="471">
        <v>51.19930045518462</v>
      </c>
      <c r="E8557" s="471">
        <v>5.0056249731240596</v>
      </c>
      <c r="F8557" s="467">
        <f>'2019 Actual plus Potential'!E8556</f>
        <v>17</v>
      </c>
    </row>
    <row r="8558" spans="1:6">
      <c r="A8558" s="467">
        <v>12</v>
      </c>
      <c r="B8558" s="467">
        <v>23</v>
      </c>
      <c r="C8558" s="467">
        <v>12</v>
      </c>
      <c r="D8558" s="471">
        <v>29.541520078627283</v>
      </c>
      <c r="E8558" s="471">
        <v>0.55618055256933996</v>
      </c>
      <c r="F8558" s="467">
        <f>'2019 Actual plus Potential'!E8557</f>
        <v>35</v>
      </c>
    </row>
    <row r="8559" spans="1:6">
      <c r="A8559" s="467">
        <v>12</v>
      </c>
      <c r="B8559" s="467">
        <v>23</v>
      </c>
      <c r="C8559" s="467">
        <v>13</v>
      </c>
      <c r="D8559" s="471">
        <v>12.828480643740416</v>
      </c>
      <c r="E8559" s="471">
        <v>0.1235956783487422</v>
      </c>
      <c r="F8559" s="467">
        <f>'2019 Actual plus Potential'!E8558</f>
        <v>25</v>
      </c>
    </row>
    <row r="8560" spans="1:6">
      <c r="A8560" s="467">
        <v>12</v>
      </c>
      <c r="B8560" s="467">
        <v>23</v>
      </c>
      <c r="C8560" s="467">
        <v>14</v>
      </c>
      <c r="D8560" s="471">
        <v>8.7174399907133537</v>
      </c>
      <c r="E8560" s="471">
        <v>0.68838099333476677</v>
      </c>
      <c r="F8560" s="467">
        <f>'2019 Actual plus Potential'!E8559</f>
        <v>8</v>
      </c>
    </row>
    <row r="8561" spans="1:6">
      <c r="A8561" s="467">
        <v>12</v>
      </c>
      <c r="B8561" s="467">
        <v>23</v>
      </c>
      <c r="C8561" s="467">
        <v>15</v>
      </c>
      <c r="D8561" s="471">
        <v>14.823008139492691</v>
      </c>
      <c r="E8561" s="471">
        <v>0.45527015695549344</v>
      </c>
      <c r="F8561" s="467">
        <f>'2019 Actual plus Potential'!E8560</f>
        <v>22</v>
      </c>
    </row>
    <row r="8562" spans="1:6">
      <c r="A8562" s="467">
        <v>12</v>
      </c>
      <c r="B8562" s="467">
        <v>23</v>
      </c>
      <c r="C8562" s="467">
        <v>16</v>
      </c>
      <c r="D8562" s="471">
        <v>24.734767463330847</v>
      </c>
      <c r="E8562" s="471">
        <v>0.13454719415179531</v>
      </c>
      <c r="F8562" s="467">
        <f>'2019 Actual plus Potential'!E8561</f>
        <v>3</v>
      </c>
    </row>
    <row r="8563" spans="1:6">
      <c r="A8563" s="467">
        <v>12</v>
      </c>
      <c r="B8563" s="467">
        <v>23</v>
      </c>
      <c r="C8563" s="467">
        <v>17</v>
      </c>
      <c r="D8563" s="471">
        <v>56.926531053649164</v>
      </c>
      <c r="E8563" s="471">
        <v>2.346753386368523E-2</v>
      </c>
      <c r="F8563" s="467">
        <f>'2019 Actual plus Potential'!E8562</f>
        <v>4</v>
      </c>
    </row>
    <row r="8564" spans="1:6">
      <c r="A8564" s="467">
        <v>12</v>
      </c>
      <c r="B8564" s="467">
        <v>23</v>
      </c>
      <c r="C8564" s="467">
        <v>18</v>
      </c>
      <c r="D8564" s="471">
        <v>33.738578196373318</v>
      </c>
      <c r="E8564" s="471">
        <v>2.737878950763277E-2</v>
      </c>
      <c r="F8564" s="467">
        <f>'2019 Actual plus Potential'!E8563</f>
        <v>9</v>
      </c>
    </row>
    <row r="8565" spans="1:6">
      <c r="A8565" s="467">
        <v>12</v>
      </c>
      <c r="B8565" s="467">
        <v>23</v>
      </c>
      <c r="C8565" s="467">
        <v>19</v>
      </c>
      <c r="D8565" s="471">
        <v>17.940011511578277</v>
      </c>
      <c r="E8565" s="471">
        <v>0</v>
      </c>
      <c r="F8565" s="467">
        <f>'2019 Actual plus Potential'!E8564</f>
        <v>5</v>
      </c>
    </row>
    <row r="8566" spans="1:6">
      <c r="A8566" s="467">
        <v>12</v>
      </c>
      <c r="B8566" s="467">
        <v>23</v>
      </c>
      <c r="C8566" s="467">
        <v>20</v>
      </c>
      <c r="D8566" s="471">
        <v>2.6948534229736287</v>
      </c>
      <c r="E8566" s="471">
        <v>0.29177967103848634</v>
      </c>
      <c r="F8566" s="467">
        <f>'2019 Actual plus Potential'!E8565</f>
        <v>4</v>
      </c>
    </row>
    <row r="8567" spans="1:6">
      <c r="A8567" s="467">
        <v>12</v>
      </c>
      <c r="B8567" s="467">
        <v>23</v>
      </c>
      <c r="C8567" s="467">
        <v>21</v>
      </c>
      <c r="D8567" s="471">
        <v>10.672089963424805</v>
      </c>
      <c r="E8567" s="471">
        <v>1.595010051601806</v>
      </c>
      <c r="F8567" s="467">
        <f>'2019 Actual plus Potential'!E8566</f>
        <v>2</v>
      </c>
    </row>
    <row r="8568" spans="1:6">
      <c r="A8568" s="467">
        <v>12</v>
      </c>
      <c r="B8568" s="467">
        <v>23</v>
      </c>
      <c r="C8568" s="467">
        <v>22</v>
      </c>
      <c r="D8568" s="471">
        <v>14.769824950307484</v>
      </c>
      <c r="E8568" s="471">
        <v>1.5293009567834874</v>
      </c>
      <c r="F8568" s="467">
        <f>'2019 Actual plus Potential'!E8567</f>
        <v>7</v>
      </c>
    </row>
    <row r="8569" spans="1:6">
      <c r="A8569" s="467">
        <v>12</v>
      </c>
      <c r="B8569" s="467">
        <v>23</v>
      </c>
      <c r="C8569" s="467">
        <v>23</v>
      </c>
      <c r="D8569" s="471">
        <v>30.794119326764733</v>
      </c>
      <c r="E8569" s="471">
        <v>1.6794931735110732</v>
      </c>
      <c r="F8569" s="467">
        <f>'2019 Actual plus Potential'!E8568</f>
        <v>11</v>
      </c>
    </row>
    <row r="8570" spans="1:6">
      <c r="A8570" s="467">
        <v>12</v>
      </c>
      <c r="B8570" s="467">
        <v>23</v>
      </c>
      <c r="C8570" s="467">
        <v>24</v>
      </c>
      <c r="D8570" s="471">
        <v>15.543666150249381</v>
      </c>
      <c r="E8570" s="471">
        <v>0.68134073317566102</v>
      </c>
      <c r="F8570" s="467">
        <f>'2019 Actual plus Potential'!E8569</f>
        <v>8</v>
      </c>
    </row>
    <row r="8571" spans="1:6">
      <c r="A8571" s="467">
        <v>12</v>
      </c>
      <c r="B8571" s="467">
        <v>24</v>
      </c>
      <c r="C8571" s="467">
        <v>1</v>
      </c>
      <c r="D8571" s="471">
        <v>19.37233287937508</v>
      </c>
      <c r="E8571" s="471">
        <v>2.6510490754676415</v>
      </c>
      <c r="F8571" s="467">
        <f>'2019 Actual plus Potential'!E8570</f>
        <v>5</v>
      </c>
    </row>
    <row r="8572" spans="1:6">
      <c r="A8572" s="467">
        <v>12</v>
      </c>
      <c r="B8572" s="467">
        <v>24</v>
      </c>
      <c r="C8572" s="467">
        <v>2</v>
      </c>
      <c r="D8572" s="471">
        <v>54.576878542178491</v>
      </c>
      <c r="E8572" s="471">
        <v>1.126441625456891</v>
      </c>
      <c r="F8572" s="467">
        <f>'2019 Actual plus Potential'!E8571</f>
        <v>2</v>
      </c>
    </row>
    <row r="8573" spans="1:6">
      <c r="A8573" s="467">
        <v>12</v>
      </c>
      <c r="B8573" s="467">
        <v>24</v>
      </c>
      <c r="C8573" s="467">
        <v>3</v>
      </c>
      <c r="D8573" s="471">
        <v>75.809968398592531</v>
      </c>
      <c r="E8573" s="471">
        <v>14.563951515803053</v>
      </c>
      <c r="F8573" s="467">
        <f>'2019 Actual plus Potential'!E8572</f>
        <v>0</v>
      </c>
    </row>
    <row r="8574" spans="1:6">
      <c r="A8574" s="467">
        <v>12</v>
      </c>
      <c r="B8574" s="467">
        <v>24</v>
      </c>
      <c r="C8574" s="467">
        <v>4</v>
      </c>
      <c r="D8574" s="471">
        <v>72.658783342563495</v>
      </c>
      <c r="E8574" s="471">
        <v>41.369350946033109</v>
      </c>
      <c r="F8574" s="467">
        <f>'2019 Actual plus Potential'!E8573</f>
        <v>0</v>
      </c>
    </row>
    <row r="8575" spans="1:6">
      <c r="A8575" s="467">
        <v>12</v>
      </c>
      <c r="B8575" s="467">
        <v>24</v>
      </c>
      <c r="C8575" s="467">
        <v>5</v>
      </c>
      <c r="D8575" s="471">
        <v>48.247128405221297</v>
      </c>
      <c r="E8575" s="471">
        <v>21.309302999354976</v>
      </c>
      <c r="F8575" s="467">
        <f>'2019 Actual plus Potential'!E8574</f>
        <v>0</v>
      </c>
    </row>
    <row r="8576" spans="1:6">
      <c r="A8576" s="467">
        <v>12</v>
      </c>
      <c r="B8576" s="467">
        <v>24</v>
      </c>
      <c r="C8576" s="467">
        <v>6</v>
      </c>
      <c r="D8576" s="471">
        <v>30.32409533861021</v>
      </c>
      <c r="E8576" s="471">
        <v>30.477286228768001</v>
      </c>
      <c r="F8576" s="467">
        <f>'2019 Actual plus Potential'!E8575</f>
        <v>0</v>
      </c>
    </row>
    <row r="8577" spans="1:6">
      <c r="A8577" s="467">
        <v>12</v>
      </c>
      <c r="B8577" s="467">
        <v>24</v>
      </c>
      <c r="C8577" s="467">
        <v>7</v>
      </c>
      <c r="D8577" s="471">
        <v>14.849628937533714</v>
      </c>
      <c r="E8577" s="471">
        <v>26.559772575790152</v>
      </c>
      <c r="F8577" s="467">
        <f>'2019 Actual plus Potential'!E8576</f>
        <v>1</v>
      </c>
    </row>
    <row r="8578" spans="1:6">
      <c r="A8578" s="467">
        <v>12</v>
      </c>
      <c r="B8578" s="467">
        <v>24</v>
      </c>
      <c r="C8578" s="467">
        <v>8</v>
      </c>
      <c r="D8578" s="471">
        <v>12.660909210320249</v>
      </c>
      <c r="E8578" s="471">
        <v>21.504865781552354</v>
      </c>
      <c r="F8578" s="467">
        <f>'2019 Actual plus Potential'!E8577</f>
        <v>1</v>
      </c>
    </row>
    <row r="8579" spans="1:6">
      <c r="A8579" s="467">
        <v>12</v>
      </c>
      <c r="B8579" s="467">
        <v>24</v>
      </c>
      <c r="C8579" s="467">
        <v>9</v>
      </c>
      <c r="D8579" s="471">
        <v>13.821342350375032</v>
      </c>
      <c r="E8579" s="471">
        <v>26.052091593205763</v>
      </c>
      <c r="F8579" s="467">
        <f>'2019 Actual plus Potential'!E8578</f>
        <v>1</v>
      </c>
    </row>
    <row r="8580" spans="1:6">
      <c r="A8580" s="467">
        <v>12</v>
      </c>
      <c r="B8580" s="467">
        <v>24</v>
      </c>
      <c r="C8580" s="467">
        <v>10</v>
      </c>
      <c r="D8580" s="471">
        <v>8.4939662928953581</v>
      </c>
      <c r="E8580" s="471">
        <v>16.521926091163191</v>
      </c>
      <c r="F8580" s="467">
        <f>'2019 Actual plus Potential'!E8579</f>
        <v>0</v>
      </c>
    </row>
    <row r="8581" spans="1:6">
      <c r="A8581" s="467">
        <v>12</v>
      </c>
      <c r="B8581" s="467">
        <v>24</v>
      </c>
      <c r="C8581" s="467">
        <v>11</v>
      </c>
      <c r="D8581" s="471">
        <v>10.061070204397673</v>
      </c>
      <c r="E8581" s="471">
        <v>27.889599494732316</v>
      </c>
      <c r="F8581" s="467">
        <f>'2019 Actual plus Potential'!E8580</f>
        <v>0</v>
      </c>
    </row>
    <row r="8582" spans="1:6">
      <c r="A8582" s="467">
        <v>12</v>
      </c>
      <c r="B8582" s="467">
        <v>24</v>
      </c>
      <c r="C8582" s="467">
        <v>12</v>
      </c>
      <c r="D8582" s="471">
        <v>5.3649735101695448</v>
      </c>
      <c r="E8582" s="471">
        <v>22.733782304880673</v>
      </c>
      <c r="F8582" s="467">
        <f>'2019 Actual plus Potential'!E8581</f>
        <v>0</v>
      </c>
    </row>
    <row r="8583" spans="1:6">
      <c r="A8583" s="467">
        <v>12</v>
      </c>
      <c r="B8583" s="467">
        <v>24</v>
      </c>
      <c r="C8583" s="467">
        <v>13</v>
      </c>
      <c r="D8583" s="471">
        <v>9.4920200166112281</v>
      </c>
      <c r="E8583" s="471">
        <v>22.637565416039561</v>
      </c>
      <c r="F8583" s="467">
        <f>'2019 Actual plus Potential'!E8582</f>
        <v>0</v>
      </c>
    </row>
    <row r="8584" spans="1:6">
      <c r="A8584" s="467">
        <v>12</v>
      </c>
      <c r="B8584" s="467">
        <v>24</v>
      </c>
      <c r="C8584" s="467">
        <v>14</v>
      </c>
      <c r="D8584" s="471">
        <v>31.846978445637628</v>
      </c>
      <c r="E8584" s="471">
        <v>10.756735271984519</v>
      </c>
      <c r="F8584" s="467">
        <f>'2019 Actual plus Potential'!E8583</f>
        <v>2</v>
      </c>
    </row>
    <row r="8585" spans="1:6">
      <c r="A8585" s="467">
        <v>12</v>
      </c>
      <c r="B8585" s="467">
        <v>24</v>
      </c>
      <c r="C8585" s="467">
        <v>15</v>
      </c>
      <c r="D8585" s="471">
        <v>33.190194253208574</v>
      </c>
      <c r="E8585" s="471">
        <v>0.36218227262954206</v>
      </c>
      <c r="F8585" s="467">
        <f>'2019 Actual plus Potential'!E8584</f>
        <v>4</v>
      </c>
    </row>
    <row r="8586" spans="1:6">
      <c r="A8586" s="467">
        <v>12</v>
      </c>
      <c r="B8586" s="467">
        <v>24</v>
      </c>
      <c r="C8586" s="467">
        <v>16</v>
      </c>
      <c r="D8586" s="471">
        <v>22.136924240667991</v>
      </c>
      <c r="E8586" s="471">
        <v>0.13063593850784777</v>
      </c>
      <c r="F8586" s="467">
        <f>'2019 Actual plus Potential'!E8585</f>
        <v>4</v>
      </c>
    </row>
    <row r="8587" spans="1:6">
      <c r="A8587" s="467">
        <v>12</v>
      </c>
      <c r="B8587" s="467">
        <v>24</v>
      </c>
      <c r="C8587" s="467">
        <v>17</v>
      </c>
      <c r="D8587" s="471">
        <v>23.554940994614558</v>
      </c>
      <c r="E8587" s="471">
        <v>8.2136368522898309E-2</v>
      </c>
      <c r="F8587" s="467">
        <f>'2019 Actual plus Potential'!E8586</f>
        <v>2</v>
      </c>
    </row>
    <row r="8588" spans="1:6">
      <c r="A8588" s="467">
        <v>12</v>
      </c>
      <c r="B8588" s="467">
        <v>24</v>
      </c>
      <c r="C8588" s="467">
        <v>18</v>
      </c>
      <c r="D8588" s="471">
        <v>42.813320179900472</v>
      </c>
      <c r="E8588" s="471">
        <v>0.30116668458396045</v>
      </c>
      <c r="F8588" s="467">
        <f>'2019 Actual plus Potential'!E8587</f>
        <v>2</v>
      </c>
    </row>
    <row r="8589" spans="1:6">
      <c r="A8589" s="467">
        <v>12</v>
      </c>
      <c r="B8589" s="467">
        <v>24</v>
      </c>
      <c r="C8589" s="467">
        <v>19</v>
      </c>
      <c r="D8589" s="471">
        <v>50.926771486569152</v>
      </c>
      <c r="E8589" s="471">
        <v>9.1523382068372391E-2</v>
      </c>
      <c r="F8589" s="467">
        <f>'2019 Actual plus Potential'!E8588</f>
        <v>0</v>
      </c>
    </row>
    <row r="8590" spans="1:6">
      <c r="A8590" s="467">
        <v>12</v>
      </c>
      <c r="B8590" s="467">
        <v>24</v>
      </c>
      <c r="C8590" s="467">
        <v>20</v>
      </c>
      <c r="D8590" s="471">
        <v>57.378345156867958</v>
      </c>
      <c r="E8590" s="471">
        <v>7.1184852719845204E-2</v>
      </c>
      <c r="F8590" s="467">
        <f>'2019 Actual plus Potential'!E8589</f>
        <v>3</v>
      </c>
    </row>
    <row r="8591" spans="1:6">
      <c r="A8591" s="467">
        <v>12</v>
      </c>
      <c r="B8591" s="467">
        <v>24</v>
      </c>
      <c r="C8591" s="467">
        <v>21</v>
      </c>
      <c r="D8591" s="471">
        <v>63.694405585834062</v>
      </c>
      <c r="E8591" s="471">
        <v>2.2411494839819395</v>
      </c>
      <c r="F8591" s="467">
        <f>'2019 Actual plus Potential'!E8590</f>
        <v>2</v>
      </c>
    </row>
    <row r="8592" spans="1:6">
      <c r="A8592" s="467">
        <v>12</v>
      </c>
      <c r="B8592" s="467">
        <v>24</v>
      </c>
      <c r="C8592" s="467">
        <v>22</v>
      </c>
      <c r="D8592" s="471">
        <v>69.101227158880747</v>
      </c>
      <c r="E8592" s="471">
        <v>2.0972152762846696</v>
      </c>
      <c r="F8592" s="467">
        <f>'2019 Actual plus Potential'!E8591</f>
        <v>0</v>
      </c>
    </row>
    <row r="8593" spans="1:6">
      <c r="A8593" s="467">
        <v>12</v>
      </c>
      <c r="B8593" s="467">
        <v>24</v>
      </c>
      <c r="C8593" s="467">
        <v>23</v>
      </c>
      <c r="D8593" s="471">
        <v>87.818587313371751</v>
      </c>
      <c r="E8593" s="471">
        <v>1.2195295097828422</v>
      </c>
      <c r="F8593" s="467">
        <f>'2019 Actual plus Potential'!E8592</f>
        <v>0</v>
      </c>
    </row>
    <row r="8594" spans="1:6">
      <c r="A8594" s="467">
        <v>12</v>
      </c>
      <c r="B8594" s="467">
        <v>24</v>
      </c>
      <c r="C8594" s="467">
        <v>24</v>
      </c>
      <c r="D8594" s="471">
        <v>68.976674965307552</v>
      </c>
      <c r="E8594" s="471">
        <v>8.8183169748441195</v>
      </c>
      <c r="F8594" s="467">
        <f>'2019 Actual plus Potential'!E8593</f>
        <v>0</v>
      </c>
    </row>
    <row r="8595" spans="1:6">
      <c r="A8595" s="467">
        <v>12</v>
      </c>
      <c r="B8595" s="467">
        <v>25</v>
      </c>
      <c r="C8595" s="467">
        <v>1</v>
      </c>
      <c r="D8595" s="471">
        <v>68.720386818802055</v>
      </c>
      <c r="E8595" s="471">
        <v>24.619789776392178</v>
      </c>
      <c r="F8595" s="467">
        <f>'2019 Actual plus Potential'!E8594</f>
        <v>0</v>
      </c>
    </row>
    <row r="8596" spans="1:6">
      <c r="A8596" s="467">
        <v>12</v>
      </c>
      <c r="B8596" s="467">
        <v>25</v>
      </c>
      <c r="C8596" s="467">
        <v>2</v>
      </c>
      <c r="D8596" s="471">
        <v>51.18152253906635</v>
      </c>
      <c r="E8596" s="471">
        <v>22.071215598795956</v>
      </c>
      <c r="F8596" s="467">
        <f>'2019 Actual plus Potential'!E8595</f>
        <v>0</v>
      </c>
    </row>
    <row r="8597" spans="1:6">
      <c r="A8597" s="467">
        <v>12</v>
      </c>
      <c r="B8597" s="467">
        <v>25</v>
      </c>
      <c r="C8597" s="467">
        <v>3</v>
      </c>
      <c r="D8597" s="471">
        <v>5.9342722537019634</v>
      </c>
      <c r="E8597" s="471">
        <v>30.608704418404646</v>
      </c>
      <c r="F8597" s="467">
        <f>'2019 Actual plus Potential'!E8596</f>
        <v>0</v>
      </c>
    </row>
    <row r="8598" spans="1:6">
      <c r="A8598" s="467">
        <v>12</v>
      </c>
      <c r="B8598" s="467">
        <v>25</v>
      </c>
      <c r="C8598" s="467">
        <v>4</v>
      </c>
      <c r="D8598" s="471">
        <v>1.0044064051821513</v>
      </c>
      <c r="E8598" s="471">
        <v>14.708667974629112</v>
      </c>
      <c r="F8598" s="467">
        <f>'2019 Actual plus Potential'!E8597</f>
        <v>0</v>
      </c>
    </row>
    <row r="8599" spans="1:6">
      <c r="A8599" s="467">
        <v>12</v>
      </c>
      <c r="B8599" s="467">
        <v>25</v>
      </c>
      <c r="C8599" s="467">
        <v>5</v>
      </c>
      <c r="D8599" s="471">
        <v>2.3378971951876357</v>
      </c>
      <c r="E8599" s="471">
        <v>20.401891689959147</v>
      </c>
      <c r="F8599" s="467">
        <f>'2019 Actual plus Potential'!E8598</f>
        <v>0</v>
      </c>
    </row>
    <row r="8600" spans="1:6">
      <c r="A8600" s="467">
        <v>12</v>
      </c>
      <c r="B8600" s="467">
        <v>25</v>
      </c>
      <c r="C8600" s="467">
        <v>6</v>
      </c>
      <c r="D8600" s="471">
        <v>4.7066704397888595</v>
      </c>
      <c r="E8600" s="471">
        <v>15.986084067942379</v>
      </c>
      <c r="F8600" s="467">
        <f>'2019 Actual plus Potential'!E8599</f>
        <v>0</v>
      </c>
    </row>
    <row r="8601" spans="1:6">
      <c r="A8601" s="467">
        <v>12</v>
      </c>
      <c r="B8601" s="467">
        <v>25</v>
      </c>
      <c r="C8601" s="467">
        <v>7</v>
      </c>
      <c r="D8601" s="471">
        <v>6.9275971374589052</v>
      </c>
      <c r="E8601" s="471">
        <v>7.6926576005160179</v>
      </c>
      <c r="F8601" s="467">
        <f>'2019 Actual plus Potential'!E8600</f>
        <v>0</v>
      </c>
    </row>
    <row r="8602" spans="1:6">
      <c r="A8602" s="467">
        <v>12</v>
      </c>
      <c r="B8602" s="467">
        <v>25</v>
      </c>
      <c r="C8602" s="467">
        <v>8</v>
      </c>
      <c r="D8602" s="471">
        <v>3.3509622742530074</v>
      </c>
      <c r="E8602" s="471">
        <v>2.3694386691034186</v>
      </c>
      <c r="F8602" s="467">
        <f>'2019 Actual plus Potential'!E8601</f>
        <v>0</v>
      </c>
    </row>
    <row r="8603" spans="1:6">
      <c r="A8603" s="467">
        <v>12</v>
      </c>
      <c r="B8603" s="467">
        <v>25</v>
      </c>
      <c r="C8603" s="467">
        <v>9</v>
      </c>
      <c r="D8603" s="471">
        <v>4.4061673019352456</v>
      </c>
      <c r="E8603" s="471">
        <v>2.0839170070952484</v>
      </c>
      <c r="F8603" s="467">
        <f>'2019 Actual plus Potential'!E8602</f>
        <v>0</v>
      </c>
    </row>
    <row r="8604" spans="1:6">
      <c r="A8604" s="467">
        <v>12</v>
      </c>
      <c r="B8604" s="467">
        <v>25</v>
      </c>
      <c r="C8604" s="467">
        <v>10</v>
      </c>
      <c r="D8604" s="471">
        <v>11.225234445605134</v>
      </c>
      <c r="E8604" s="471">
        <v>7.1223965276284673</v>
      </c>
      <c r="F8604" s="467">
        <f>'2019 Actual plus Potential'!E8603</f>
        <v>0</v>
      </c>
    </row>
    <row r="8605" spans="1:6">
      <c r="A8605" s="467">
        <v>12</v>
      </c>
      <c r="B8605" s="467">
        <v>25</v>
      </c>
      <c r="C8605" s="467">
        <v>11</v>
      </c>
      <c r="D8605" s="471">
        <v>5.0987304181741848</v>
      </c>
      <c r="E8605" s="471">
        <v>5.3944037841324448</v>
      </c>
      <c r="F8605" s="467">
        <f>'2019 Actual plus Potential'!E8604</f>
        <v>0</v>
      </c>
    </row>
    <row r="8606" spans="1:6">
      <c r="A8606" s="467">
        <v>12</v>
      </c>
      <c r="B8606" s="467">
        <v>25</v>
      </c>
      <c r="C8606" s="467">
        <v>12</v>
      </c>
      <c r="D8606" s="471">
        <v>2.3113940695217803</v>
      </c>
      <c r="E8606" s="471">
        <v>7.3711523865835291</v>
      </c>
      <c r="F8606" s="467">
        <f>'2019 Actual plus Potential'!E8605</f>
        <v>0</v>
      </c>
    </row>
    <row r="8607" spans="1:6">
      <c r="A8607" s="467">
        <v>12</v>
      </c>
      <c r="B8607" s="467">
        <v>25</v>
      </c>
      <c r="C8607" s="467">
        <v>13</v>
      </c>
      <c r="D8607" s="471">
        <v>0.13443314717281465</v>
      </c>
      <c r="E8607" s="471">
        <v>6.1195505805203183</v>
      </c>
      <c r="F8607" s="467">
        <f>'2019 Actual plus Potential'!E8606</f>
        <v>0</v>
      </c>
    </row>
    <row r="8608" spans="1:6">
      <c r="A8608" s="467">
        <v>12</v>
      </c>
      <c r="B8608" s="467">
        <v>25</v>
      </c>
      <c r="C8608" s="467">
        <v>14</v>
      </c>
      <c r="D8608" s="471">
        <v>0</v>
      </c>
      <c r="E8608" s="471">
        <v>6.9385675123629325</v>
      </c>
      <c r="F8608" s="467">
        <f>'2019 Actual plus Potential'!E8607</f>
        <v>0</v>
      </c>
    </row>
    <row r="8609" spans="1:6">
      <c r="A8609" s="467">
        <v>12</v>
      </c>
      <c r="B8609" s="467">
        <v>25</v>
      </c>
      <c r="C8609" s="467">
        <v>15</v>
      </c>
      <c r="D8609" s="471">
        <v>2.5154839836516703E-3</v>
      </c>
      <c r="E8609" s="471">
        <v>4.2257205977209198</v>
      </c>
      <c r="F8609" s="467">
        <f>'2019 Actual plus Potential'!E8608</f>
        <v>0</v>
      </c>
    </row>
    <row r="8610" spans="1:6">
      <c r="A8610" s="467">
        <v>12</v>
      </c>
      <c r="B8610" s="467">
        <v>25</v>
      </c>
      <c r="C8610" s="467">
        <v>16</v>
      </c>
      <c r="D8610" s="471">
        <v>0.55784876544074935</v>
      </c>
      <c r="E8610" s="471">
        <v>2.4797360782627393</v>
      </c>
      <c r="F8610" s="467">
        <f>'2019 Actual plus Potential'!E8609</f>
        <v>0</v>
      </c>
    </row>
    <row r="8611" spans="1:6">
      <c r="A8611" s="467">
        <v>12</v>
      </c>
      <c r="B8611" s="467">
        <v>25</v>
      </c>
      <c r="C8611" s="467">
        <v>17</v>
      </c>
      <c r="D8611" s="471">
        <v>1.7543835047615224</v>
      </c>
      <c r="E8611" s="471">
        <v>2.616630025800903</v>
      </c>
      <c r="F8611" s="467">
        <f>'2019 Actual plus Potential'!E8610</f>
        <v>1</v>
      </c>
    </row>
    <row r="8612" spans="1:6">
      <c r="A8612" s="467">
        <v>12</v>
      </c>
      <c r="B8612" s="467">
        <v>25</v>
      </c>
      <c r="C8612" s="467">
        <v>18</v>
      </c>
      <c r="D8612" s="471">
        <v>1.9366124302956556</v>
      </c>
      <c r="E8612" s="471">
        <v>1.124877123199312</v>
      </c>
      <c r="F8612" s="467">
        <f>'2019 Actual plus Potential'!E8611</f>
        <v>3</v>
      </c>
    </row>
    <row r="8613" spans="1:6">
      <c r="A8613" s="467">
        <v>12</v>
      </c>
      <c r="B8613" s="467">
        <v>25</v>
      </c>
      <c r="C8613" s="467">
        <v>19</v>
      </c>
      <c r="D8613" s="471">
        <v>0.1807803499847275</v>
      </c>
      <c r="E8613" s="471">
        <v>1.7639762954203397</v>
      </c>
      <c r="F8613" s="467">
        <f>'2019 Actual plus Potential'!E8612</f>
        <v>5</v>
      </c>
    </row>
    <row r="8614" spans="1:6">
      <c r="A8614" s="467">
        <v>12</v>
      </c>
      <c r="B8614" s="467">
        <v>25</v>
      </c>
      <c r="C8614" s="467">
        <v>20</v>
      </c>
      <c r="D8614" s="471">
        <v>0</v>
      </c>
      <c r="E8614" s="471">
        <v>2.6721698559449578</v>
      </c>
      <c r="F8614" s="467">
        <f>'2019 Actual plus Potential'!E8613</f>
        <v>6</v>
      </c>
    </row>
    <row r="8615" spans="1:6">
      <c r="A8615" s="467">
        <v>12</v>
      </c>
      <c r="B8615" s="467">
        <v>25</v>
      </c>
      <c r="C8615" s="467">
        <v>21</v>
      </c>
      <c r="D8615" s="471">
        <v>3.2348691446650752</v>
      </c>
      <c r="E8615" s="471">
        <v>1.5605910019350677</v>
      </c>
      <c r="F8615" s="467">
        <f>'2019 Actual plus Potential'!E8614</f>
        <v>4</v>
      </c>
    </row>
    <row r="8616" spans="1:6">
      <c r="A8616" s="467">
        <v>12</v>
      </c>
      <c r="B8616" s="467">
        <v>25</v>
      </c>
      <c r="C8616" s="467">
        <v>22</v>
      </c>
      <c r="D8616" s="471">
        <v>16.952550241070107</v>
      </c>
      <c r="E8616" s="471">
        <v>0.38252080197806926</v>
      </c>
      <c r="F8616" s="467">
        <f>'2019 Actual plus Potential'!E8615</f>
        <v>2</v>
      </c>
    </row>
    <row r="8617" spans="1:6">
      <c r="A8617" s="467">
        <v>12</v>
      </c>
      <c r="B8617" s="467">
        <v>25</v>
      </c>
      <c r="C8617" s="467">
        <v>23</v>
      </c>
      <c r="D8617" s="471">
        <v>7.7349840303202262</v>
      </c>
      <c r="E8617" s="471">
        <v>0.79476714685013983</v>
      </c>
      <c r="F8617" s="467">
        <f>'2019 Actual plus Potential'!E8616</f>
        <v>0</v>
      </c>
    </row>
    <row r="8618" spans="1:6">
      <c r="A8618" s="467">
        <v>12</v>
      </c>
      <c r="B8618" s="467">
        <v>25</v>
      </c>
      <c r="C8618" s="467">
        <v>24</v>
      </c>
      <c r="D8618" s="471">
        <v>5.3181448324399998</v>
      </c>
      <c r="E8618" s="471">
        <v>7.3531606106213718E-2</v>
      </c>
      <c r="F8618" s="467">
        <f>'2019 Actual plus Potential'!E8617</f>
        <v>0</v>
      </c>
    </row>
    <row r="8619" spans="1:6">
      <c r="A8619" s="467">
        <v>12</v>
      </c>
      <c r="B8619" s="467">
        <v>26</v>
      </c>
      <c r="C8619" s="467">
        <v>1</v>
      </c>
      <c r="D8619" s="471">
        <v>1.3343437299757905</v>
      </c>
      <c r="E8619" s="471">
        <v>0.14940996559879594</v>
      </c>
      <c r="F8619" s="467">
        <f>'2019 Actual plus Potential'!E8618</f>
        <v>0</v>
      </c>
    </row>
    <row r="8620" spans="1:6">
      <c r="A8620" s="467">
        <v>12</v>
      </c>
      <c r="B8620" s="467">
        <v>26</v>
      </c>
      <c r="C8620" s="467">
        <v>2</v>
      </c>
      <c r="D8620" s="471">
        <v>3.5622280884808655</v>
      </c>
      <c r="E8620" s="471">
        <v>4.0677058697054395E-2</v>
      </c>
      <c r="F8620" s="467">
        <f>'2019 Actual plus Potential'!E8619</f>
        <v>0</v>
      </c>
    </row>
    <row r="8621" spans="1:6">
      <c r="A8621" s="467">
        <v>12</v>
      </c>
      <c r="B8621" s="467">
        <v>26</v>
      </c>
      <c r="C8621" s="467">
        <v>3</v>
      </c>
      <c r="D8621" s="471">
        <v>11.75786581508328</v>
      </c>
      <c r="E8621" s="471">
        <v>2.737878950763277E-2</v>
      </c>
      <c r="F8621" s="467">
        <f>'2019 Actual plus Potential'!E8620</f>
        <v>0</v>
      </c>
    </row>
    <row r="8622" spans="1:6">
      <c r="A8622" s="467">
        <v>12</v>
      </c>
      <c r="B8622" s="467">
        <v>26</v>
      </c>
      <c r="C8622" s="467">
        <v>4</v>
      </c>
      <c r="D8622" s="471">
        <v>29.287267522558157</v>
      </c>
      <c r="E8622" s="471">
        <v>0.11420866480326812</v>
      </c>
      <c r="F8622" s="467">
        <f>'2019 Actual plus Potential'!E8621</f>
        <v>0</v>
      </c>
    </row>
    <row r="8623" spans="1:6">
      <c r="A8623" s="467">
        <v>12</v>
      </c>
      <c r="B8623" s="467">
        <v>26</v>
      </c>
      <c r="C8623" s="467">
        <v>5</v>
      </c>
      <c r="D8623" s="471">
        <v>20.010098424827</v>
      </c>
      <c r="E8623" s="471">
        <v>0.33010997634917222</v>
      </c>
      <c r="F8623" s="467">
        <f>'2019 Actual plus Potential'!E8622</f>
        <v>0</v>
      </c>
    </row>
    <row r="8624" spans="1:6">
      <c r="A8624" s="467">
        <v>12</v>
      </c>
      <c r="B8624" s="467">
        <v>26</v>
      </c>
      <c r="C8624" s="467">
        <v>6</v>
      </c>
      <c r="D8624" s="471">
        <v>32.707772471063819</v>
      </c>
      <c r="E8624" s="471">
        <v>1.6888801870565471</v>
      </c>
      <c r="F8624" s="467">
        <f>'2019 Actual plus Potential'!E8623</f>
        <v>0</v>
      </c>
    </row>
    <row r="8625" spans="1:6">
      <c r="A8625" s="467">
        <v>12</v>
      </c>
      <c r="B8625" s="467">
        <v>26</v>
      </c>
      <c r="C8625" s="467">
        <v>7</v>
      </c>
      <c r="D8625" s="471">
        <v>27.744778899125041</v>
      </c>
      <c r="E8625" s="471">
        <v>2.9756832939152873</v>
      </c>
      <c r="F8625" s="467">
        <f>'2019 Actual plus Potential'!E8624</f>
        <v>0</v>
      </c>
    </row>
    <row r="8626" spans="1:6">
      <c r="A8626" s="467">
        <v>12</v>
      </c>
      <c r="B8626" s="467">
        <v>26</v>
      </c>
      <c r="C8626" s="467">
        <v>8</v>
      </c>
      <c r="D8626" s="471">
        <v>18.161509533858283</v>
      </c>
      <c r="E8626" s="471">
        <v>5.845762685443991</v>
      </c>
      <c r="F8626" s="467">
        <f>'2019 Actual plus Potential'!E8625</f>
        <v>0</v>
      </c>
    </row>
    <row r="8627" spans="1:6">
      <c r="A8627" s="467">
        <v>12</v>
      </c>
      <c r="B8627" s="467">
        <v>26</v>
      </c>
      <c r="C8627" s="467">
        <v>9</v>
      </c>
      <c r="D8627" s="471">
        <v>12.155229106076128</v>
      </c>
      <c r="E8627" s="471">
        <v>11.125957804773169</v>
      </c>
      <c r="F8627" s="467">
        <f>'2019 Actual plus Potential'!E8626</f>
        <v>0</v>
      </c>
    </row>
    <row r="8628" spans="1:6">
      <c r="A8628" s="467">
        <v>12</v>
      </c>
      <c r="B8628" s="467">
        <v>26</v>
      </c>
      <c r="C8628" s="467">
        <v>10</v>
      </c>
      <c r="D8628" s="471">
        <v>12.352215925701794</v>
      </c>
      <c r="E8628" s="471">
        <v>9.5653668028380991</v>
      </c>
      <c r="F8628" s="467">
        <f>'2019 Actual plus Potential'!E8627</f>
        <v>0</v>
      </c>
    </row>
    <row r="8629" spans="1:6">
      <c r="A8629" s="467">
        <v>12</v>
      </c>
      <c r="B8629" s="467">
        <v>26</v>
      </c>
      <c r="C8629" s="467">
        <v>11</v>
      </c>
      <c r="D8629" s="471">
        <v>19.539338027683598</v>
      </c>
      <c r="E8629" s="471">
        <v>13.831764459256073</v>
      </c>
      <c r="F8629" s="467">
        <f>'2019 Actual plus Potential'!E8628</f>
        <v>0</v>
      </c>
    </row>
    <row r="8630" spans="1:6">
      <c r="A8630" s="467">
        <v>12</v>
      </c>
      <c r="B8630" s="467">
        <v>26</v>
      </c>
      <c r="C8630" s="467">
        <v>12</v>
      </c>
      <c r="D8630" s="471">
        <v>2.3268380929637247</v>
      </c>
      <c r="E8630" s="471">
        <v>11.761145721350246</v>
      </c>
      <c r="F8630" s="467">
        <f>'2019 Actual plus Potential'!E8629</f>
        <v>0</v>
      </c>
    </row>
    <row r="8631" spans="1:6">
      <c r="A8631" s="467">
        <v>12</v>
      </c>
      <c r="B8631" s="467">
        <v>26</v>
      </c>
      <c r="C8631" s="467">
        <v>13</v>
      </c>
      <c r="D8631" s="471">
        <v>11.011701719734683</v>
      </c>
      <c r="E8631" s="471">
        <v>20.124192539238873</v>
      </c>
      <c r="F8631" s="467">
        <f>'2019 Actual plus Potential'!E8630</f>
        <v>2</v>
      </c>
    </row>
    <row r="8632" spans="1:6">
      <c r="A8632" s="467">
        <v>12</v>
      </c>
      <c r="B8632" s="467">
        <v>26</v>
      </c>
      <c r="C8632" s="467">
        <v>14</v>
      </c>
      <c r="D8632" s="471">
        <v>13.698468124232429</v>
      </c>
      <c r="E8632" s="471">
        <v>28.413707751021285</v>
      </c>
      <c r="F8632" s="467">
        <f>'2019 Actual plus Potential'!E8631</f>
        <v>3</v>
      </c>
    </row>
    <row r="8633" spans="1:6">
      <c r="A8633" s="467">
        <v>12</v>
      </c>
      <c r="B8633" s="467">
        <v>26</v>
      </c>
      <c r="C8633" s="467">
        <v>15</v>
      </c>
      <c r="D8633" s="471">
        <v>8.2965753741404988</v>
      </c>
      <c r="E8633" s="471">
        <v>31.058498817458609</v>
      </c>
      <c r="F8633" s="467">
        <f>'2019 Actual plus Potential'!E8632</f>
        <v>4</v>
      </c>
    </row>
    <row r="8634" spans="1:6">
      <c r="A8634" s="467">
        <v>12</v>
      </c>
      <c r="B8634" s="467">
        <v>26</v>
      </c>
      <c r="C8634" s="467">
        <v>16</v>
      </c>
      <c r="D8634" s="471">
        <v>17.957215628495586</v>
      </c>
      <c r="E8634" s="471">
        <v>38.396014405504197</v>
      </c>
      <c r="F8634" s="467">
        <f>'2019 Actual plus Potential'!E8633</f>
        <v>7</v>
      </c>
    </row>
    <row r="8635" spans="1:6">
      <c r="A8635" s="467">
        <v>12</v>
      </c>
      <c r="B8635" s="467">
        <v>26</v>
      </c>
      <c r="C8635" s="467">
        <v>17</v>
      </c>
      <c r="D8635" s="471">
        <v>27.107695058692542</v>
      </c>
      <c r="E8635" s="471">
        <v>37.084179262524188</v>
      </c>
      <c r="F8635" s="467">
        <f>'2019 Actual plus Potential'!E8634</f>
        <v>9</v>
      </c>
    </row>
    <row r="8636" spans="1:6">
      <c r="A8636" s="467">
        <v>12</v>
      </c>
      <c r="B8636" s="467">
        <v>26</v>
      </c>
      <c r="C8636" s="467">
        <v>18</v>
      </c>
      <c r="D8636" s="471">
        <v>20.526851297964448</v>
      </c>
      <c r="E8636" s="471">
        <v>44.122092668243383</v>
      </c>
      <c r="F8636" s="467">
        <f>'2019 Actual plus Potential'!E8635</f>
        <v>11</v>
      </c>
    </row>
    <row r="8637" spans="1:6">
      <c r="A8637" s="467">
        <v>12</v>
      </c>
      <c r="B8637" s="467">
        <v>26</v>
      </c>
      <c r="C8637" s="467">
        <v>19</v>
      </c>
      <c r="D8637" s="471">
        <v>21.330013858905811</v>
      </c>
      <c r="E8637" s="471">
        <v>24.900617931627608</v>
      </c>
      <c r="F8637" s="467">
        <f>'2019 Actual plus Potential'!E8636</f>
        <v>18</v>
      </c>
    </row>
    <row r="8638" spans="1:6">
      <c r="A8638" s="467">
        <v>12</v>
      </c>
      <c r="B8638" s="467">
        <v>26</v>
      </c>
      <c r="C8638" s="467">
        <v>20</v>
      </c>
      <c r="D8638" s="471">
        <v>22.086187717414759</v>
      </c>
      <c r="E8638" s="471">
        <v>65.479112986454524</v>
      </c>
      <c r="F8638" s="467">
        <f>'2019 Actual plus Potential'!E8637</f>
        <v>57</v>
      </c>
    </row>
    <row r="8639" spans="1:6">
      <c r="A8639" s="467">
        <v>12</v>
      </c>
      <c r="B8639" s="467">
        <v>26</v>
      </c>
      <c r="C8639" s="467">
        <v>21</v>
      </c>
      <c r="D8639" s="471">
        <v>29.999278417909316</v>
      </c>
      <c r="E8639" s="471">
        <v>80.184651956568473</v>
      </c>
      <c r="F8639" s="467">
        <f>'2019 Actual plus Potential'!E8638</f>
        <v>70</v>
      </c>
    </row>
    <row r="8640" spans="1:6">
      <c r="A8640" s="467">
        <v>12</v>
      </c>
      <c r="B8640" s="467">
        <v>26</v>
      </c>
      <c r="C8640" s="467">
        <v>22</v>
      </c>
      <c r="D8640" s="471">
        <v>37.33212505362399</v>
      </c>
      <c r="E8640" s="471">
        <v>69.933250913781976</v>
      </c>
      <c r="F8640" s="467">
        <f>'2019 Actual plus Potential'!E8639</f>
        <v>42</v>
      </c>
    </row>
    <row r="8641" spans="1:6">
      <c r="A8641" s="467">
        <v>12</v>
      </c>
      <c r="B8641" s="467">
        <v>26</v>
      </c>
      <c r="C8641" s="467">
        <v>23</v>
      </c>
      <c r="D8641" s="471">
        <v>61.746305562455852</v>
      </c>
      <c r="E8641" s="471">
        <v>65.1755995484842</v>
      </c>
      <c r="F8641" s="467">
        <f>'2019 Actual plus Potential'!E8640</f>
        <v>26</v>
      </c>
    </row>
    <row r="8642" spans="1:6">
      <c r="A8642" s="467">
        <v>12</v>
      </c>
      <c r="B8642" s="467">
        <v>26</v>
      </c>
      <c r="C8642" s="467">
        <v>24</v>
      </c>
      <c r="D8642" s="471">
        <v>100.27730012657349</v>
      </c>
      <c r="E8642" s="471">
        <v>81.800782788647609</v>
      </c>
      <c r="F8642" s="467">
        <f>'2019 Actual plus Potential'!E8641</f>
        <v>30</v>
      </c>
    </row>
    <row r="8643" spans="1:6">
      <c r="A8643" s="467">
        <v>12</v>
      </c>
      <c r="B8643" s="467">
        <v>27</v>
      </c>
      <c r="C8643" s="467">
        <v>1</v>
      </c>
      <c r="D8643" s="471">
        <v>144</v>
      </c>
      <c r="E8643" s="471">
        <v>61.183772038271343</v>
      </c>
      <c r="F8643" s="467">
        <f>'2019 Actual plus Potential'!E8642</f>
        <v>26</v>
      </c>
    </row>
    <row r="8644" spans="1:6">
      <c r="A8644" s="467">
        <v>12</v>
      </c>
      <c r="B8644" s="467">
        <v>27</v>
      </c>
      <c r="C8644" s="467">
        <v>2</v>
      </c>
      <c r="D8644" s="471">
        <v>144</v>
      </c>
      <c r="E8644" s="471">
        <v>52.174585788002581</v>
      </c>
      <c r="F8644" s="467">
        <f>'2019 Actual plus Potential'!E8643</f>
        <v>26</v>
      </c>
    </row>
    <row r="8645" spans="1:6">
      <c r="A8645" s="467">
        <v>12</v>
      </c>
      <c r="B8645" s="467">
        <v>27</v>
      </c>
      <c r="C8645" s="467">
        <v>3</v>
      </c>
      <c r="D8645" s="471">
        <v>144</v>
      </c>
      <c r="E8645" s="471">
        <v>55.528878628251988</v>
      </c>
      <c r="F8645" s="467">
        <f>'2019 Actual plus Potential'!E8644</f>
        <v>39</v>
      </c>
    </row>
    <row r="8646" spans="1:6">
      <c r="A8646" s="467">
        <v>12</v>
      </c>
      <c r="B8646" s="467">
        <v>27</v>
      </c>
      <c r="C8646" s="467">
        <v>4</v>
      </c>
      <c r="D8646" s="471">
        <v>144</v>
      </c>
      <c r="E8646" s="471">
        <v>62.977473876585684</v>
      </c>
      <c r="F8646" s="467">
        <f>'2019 Actual plus Potential'!E8645</f>
        <v>44</v>
      </c>
    </row>
    <row r="8647" spans="1:6">
      <c r="A8647" s="467">
        <v>12</v>
      </c>
      <c r="B8647" s="467">
        <v>27</v>
      </c>
      <c r="C8647" s="467">
        <v>5</v>
      </c>
      <c r="D8647" s="471">
        <v>144</v>
      </c>
      <c r="E8647" s="471">
        <v>64.942488712104918</v>
      </c>
      <c r="F8647" s="467">
        <f>'2019 Actual plus Potential'!E8646</f>
        <v>45</v>
      </c>
    </row>
    <row r="8648" spans="1:6">
      <c r="A8648" s="467">
        <v>12</v>
      </c>
      <c r="B8648" s="467">
        <v>27</v>
      </c>
      <c r="C8648" s="467">
        <v>6</v>
      </c>
      <c r="D8648" s="471">
        <v>144</v>
      </c>
      <c r="E8648" s="471">
        <v>78.562263115459047</v>
      </c>
      <c r="F8648" s="467">
        <f>'2019 Actual plus Potential'!E8647</f>
        <v>44</v>
      </c>
    </row>
    <row r="8649" spans="1:6">
      <c r="A8649" s="467">
        <v>12</v>
      </c>
      <c r="B8649" s="467">
        <v>27</v>
      </c>
      <c r="C8649" s="467">
        <v>7</v>
      </c>
      <c r="D8649" s="471">
        <v>144</v>
      </c>
      <c r="E8649" s="471">
        <v>59.827348580950336</v>
      </c>
      <c r="F8649" s="467">
        <f>'2019 Actual plus Potential'!E8648</f>
        <v>49</v>
      </c>
    </row>
    <row r="8650" spans="1:6">
      <c r="A8650" s="467">
        <v>12</v>
      </c>
      <c r="B8650" s="467">
        <v>27</v>
      </c>
      <c r="C8650" s="467">
        <v>8</v>
      </c>
      <c r="D8650" s="471">
        <v>144</v>
      </c>
      <c r="E8650" s="471">
        <v>66.916890561169637</v>
      </c>
      <c r="F8650" s="467">
        <f>'2019 Actual plus Potential'!E8649</f>
        <v>34</v>
      </c>
    </row>
    <row r="8651" spans="1:6">
      <c r="A8651" s="467">
        <v>12</v>
      </c>
      <c r="B8651" s="467">
        <v>27</v>
      </c>
      <c r="C8651" s="467">
        <v>9</v>
      </c>
      <c r="D8651" s="471">
        <v>142.53922157240925</v>
      </c>
      <c r="E8651" s="471">
        <v>79.220918565899808</v>
      </c>
      <c r="F8651" s="467">
        <f>'2019 Actual plus Potential'!E8650</f>
        <v>15</v>
      </c>
    </row>
    <row r="8652" spans="1:6">
      <c r="A8652" s="467">
        <v>12</v>
      </c>
      <c r="B8652" s="467">
        <v>27</v>
      </c>
      <c r="C8652" s="467">
        <v>10</v>
      </c>
      <c r="D8652" s="471">
        <v>144</v>
      </c>
      <c r="E8652" s="471">
        <v>76.461136583530433</v>
      </c>
      <c r="F8652" s="467">
        <f>'2019 Actual plus Potential'!E8651</f>
        <v>11</v>
      </c>
    </row>
    <row r="8653" spans="1:6">
      <c r="A8653" s="467">
        <v>12</v>
      </c>
      <c r="B8653" s="467">
        <v>27</v>
      </c>
      <c r="C8653" s="467">
        <v>11</v>
      </c>
      <c r="D8653" s="471">
        <v>144</v>
      </c>
      <c r="E8653" s="471">
        <v>72.170489142119962</v>
      </c>
      <c r="F8653" s="467">
        <f>'2019 Actual plus Potential'!E8652</f>
        <v>6</v>
      </c>
    </row>
    <row r="8654" spans="1:6">
      <c r="A8654" s="467">
        <v>12</v>
      </c>
      <c r="B8654" s="467">
        <v>27</v>
      </c>
      <c r="C8654" s="467">
        <v>12</v>
      </c>
      <c r="D8654" s="471">
        <v>144</v>
      </c>
      <c r="E8654" s="471">
        <v>53.369083261664152</v>
      </c>
      <c r="F8654" s="467">
        <f>'2019 Actual plus Potential'!E8653</f>
        <v>2</v>
      </c>
    </row>
    <row r="8655" spans="1:6">
      <c r="A8655" s="467">
        <v>12</v>
      </c>
      <c r="B8655" s="467">
        <v>27</v>
      </c>
      <c r="C8655" s="467">
        <v>13</v>
      </c>
      <c r="D8655" s="471">
        <v>144</v>
      </c>
      <c r="E8655" s="471">
        <v>50.689873145560092</v>
      </c>
      <c r="F8655" s="467">
        <f>'2019 Actual plus Potential'!E8654</f>
        <v>3</v>
      </c>
    </row>
    <row r="8656" spans="1:6">
      <c r="A8656" s="467">
        <v>12</v>
      </c>
      <c r="B8656" s="467">
        <v>27</v>
      </c>
      <c r="C8656" s="467">
        <v>14</v>
      </c>
      <c r="D8656" s="471">
        <v>141.89495185213028</v>
      </c>
      <c r="E8656" s="471">
        <v>46.469628305740706</v>
      </c>
      <c r="F8656" s="467">
        <f>'2019 Actual plus Potential'!E8655</f>
        <v>0</v>
      </c>
    </row>
    <row r="8657" spans="1:6">
      <c r="A8657" s="467">
        <v>12</v>
      </c>
      <c r="B8657" s="467">
        <v>27</v>
      </c>
      <c r="C8657" s="467">
        <v>15</v>
      </c>
      <c r="D8657" s="471">
        <v>134.53870161952855</v>
      </c>
      <c r="E8657" s="471">
        <v>23.002094442055473</v>
      </c>
      <c r="F8657" s="467">
        <f>'2019 Actual plus Potential'!E8656</f>
        <v>1</v>
      </c>
    </row>
    <row r="8658" spans="1:6">
      <c r="A8658" s="467">
        <v>12</v>
      </c>
      <c r="B8658" s="467">
        <v>27</v>
      </c>
      <c r="C8658" s="467">
        <v>16</v>
      </c>
      <c r="D8658" s="471">
        <v>144</v>
      </c>
      <c r="E8658" s="471">
        <v>41.939612018920663</v>
      </c>
      <c r="F8658" s="467">
        <f>'2019 Actual plus Potential'!E8657</f>
        <v>0</v>
      </c>
    </row>
    <row r="8659" spans="1:6">
      <c r="A8659" s="467">
        <v>12</v>
      </c>
      <c r="B8659" s="467">
        <v>27</v>
      </c>
      <c r="C8659" s="467">
        <v>17</v>
      </c>
      <c r="D8659" s="471">
        <v>144</v>
      </c>
      <c r="E8659" s="471">
        <v>76.889810202107086</v>
      </c>
      <c r="F8659" s="467">
        <f>'2019 Actual plus Potential'!E8658</f>
        <v>0</v>
      </c>
    </row>
    <row r="8660" spans="1:6">
      <c r="A8660" s="467">
        <v>12</v>
      </c>
      <c r="B8660" s="467">
        <v>27</v>
      </c>
      <c r="C8660" s="467">
        <v>18</v>
      </c>
      <c r="D8660" s="471">
        <v>130.64230528621951</v>
      </c>
      <c r="E8660" s="471">
        <v>81.299359815093538</v>
      </c>
      <c r="F8660" s="467">
        <f>'2019 Actual plus Potential'!E8659</f>
        <v>0</v>
      </c>
    </row>
    <row r="8661" spans="1:6">
      <c r="A8661" s="467">
        <v>12</v>
      </c>
      <c r="B8661" s="467">
        <v>27</v>
      </c>
      <c r="C8661" s="467">
        <v>19</v>
      </c>
      <c r="D8661" s="471">
        <v>144</v>
      </c>
      <c r="E8661" s="471">
        <v>57.687891743711027</v>
      </c>
      <c r="F8661" s="467">
        <f>'2019 Actual plus Potential'!E8660</f>
        <v>0</v>
      </c>
    </row>
    <row r="8662" spans="1:6">
      <c r="A8662" s="467">
        <v>12</v>
      </c>
      <c r="B8662" s="467">
        <v>27</v>
      </c>
      <c r="C8662" s="467">
        <v>20</v>
      </c>
      <c r="D8662" s="471">
        <v>144</v>
      </c>
      <c r="E8662" s="471">
        <v>33.363792894001293</v>
      </c>
      <c r="F8662" s="467">
        <f>'2019 Actual plus Potential'!E8661</f>
        <v>0</v>
      </c>
    </row>
    <row r="8663" spans="1:6">
      <c r="A8663" s="467">
        <v>12</v>
      </c>
      <c r="B8663" s="467">
        <v>27</v>
      </c>
      <c r="C8663" s="467">
        <v>21</v>
      </c>
      <c r="D8663" s="471">
        <v>144</v>
      </c>
      <c r="E8663" s="471">
        <v>27.331854439905396</v>
      </c>
      <c r="F8663" s="467">
        <f>'2019 Actual plus Potential'!E8662</f>
        <v>0</v>
      </c>
    </row>
    <row r="8664" spans="1:6">
      <c r="A8664" s="467">
        <v>12</v>
      </c>
      <c r="B8664" s="467">
        <v>27</v>
      </c>
      <c r="C8664" s="467">
        <v>22</v>
      </c>
      <c r="D8664" s="471">
        <v>144</v>
      </c>
      <c r="E8664" s="471">
        <v>48.318869974199096</v>
      </c>
      <c r="F8664" s="467">
        <f>'2019 Actual plus Potential'!E8663</f>
        <v>0</v>
      </c>
    </row>
    <row r="8665" spans="1:6">
      <c r="A8665" s="467">
        <v>12</v>
      </c>
      <c r="B8665" s="467">
        <v>27</v>
      </c>
      <c r="C8665" s="467">
        <v>23</v>
      </c>
      <c r="D8665" s="471">
        <v>144</v>
      </c>
      <c r="E8665" s="471">
        <v>67.154694904321644</v>
      </c>
      <c r="F8665" s="467">
        <f>'2019 Actual plus Potential'!E8664</f>
        <v>0</v>
      </c>
    </row>
    <row r="8666" spans="1:6">
      <c r="A8666" s="467">
        <v>12</v>
      </c>
      <c r="B8666" s="467">
        <v>27</v>
      </c>
      <c r="C8666" s="467">
        <v>24</v>
      </c>
      <c r="D8666" s="471">
        <v>144</v>
      </c>
      <c r="E8666" s="471">
        <v>74.690902279079779</v>
      </c>
      <c r="F8666" s="467">
        <f>'2019 Actual plus Potential'!E8665</f>
        <v>0</v>
      </c>
    </row>
    <row r="8667" spans="1:6">
      <c r="A8667" s="467">
        <v>12</v>
      </c>
      <c r="B8667" s="467">
        <v>28</v>
      </c>
      <c r="C8667" s="467">
        <v>1</v>
      </c>
      <c r="D8667" s="471">
        <v>144</v>
      </c>
      <c r="E8667" s="471">
        <v>69.008630079552788</v>
      </c>
      <c r="F8667" s="467">
        <f>'2019 Actual plus Potential'!E8666</f>
        <v>0</v>
      </c>
    </row>
    <row r="8668" spans="1:6">
      <c r="A8668" s="467">
        <v>12</v>
      </c>
      <c r="B8668" s="467">
        <v>28</v>
      </c>
      <c r="C8668" s="467">
        <v>2</v>
      </c>
      <c r="D8668" s="471">
        <v>144</v>
      </c>
      <c r="E8668" s="471">
        <v>61.490414480756826</v>
      </c>
      <c r="F8668" s="467">
        <f>'2019 Actual plus Potential'!E8667</f>
        <v>0</v>
      </c>
    </row>
    <row r="8669" spans="1:6">
      <c r="A8669" s="467">
        <v>12</v>
      </c>
      <c r="B8669" s="467">
        <v>28</v>
      </c>
      <c r="C8669" s="467">
        <v>3</v>
      </c>
      <c r="D8669" s="471">
        <v>144</v>
      </c>
      <c r="E8669" s="471">
        <v>36.71573898086433</v>
      </c>
      <c r="F8669" s="467">
        <f>'2019 Actual plus Potential'!E8668</f>
        <v>0</v>
      </c>
    </row>
    <row r="8670" spans="1:6">
      <c r="A8670" s="467">
        <v>12</v>
      </c>
      <c r="B8670" s="467">
        <v>28</v>
      </c>
      <c r="C8670" s="467">
        <v>4</v>
      </c>
      <c r="D8670" s="471">
        <v>144</v>
      </c>
      <c r="E8670" s="471">
        <v>16.091687970328962</v>
      </c>
      <c r="F8670" s="467">
        <f>'2019 Actual plus Potential'!E8669</f>
        <v>0</v>
      </c>
    </row>
    <row r="8671" spans="1:6">
      <c r="A8671" s="467">
        <v>12</v>
      </c>
      <c r="B8671" s="467">
        <v>28</v>
      </c>
      <c r="C8671" s="467">
        <v>5</v>
      </c>
      <c r="D8671" s="471">
        <v>144</v>
      </c>
      <c r="E8671" s="471">
        <v>10.27956208342292</v>
      </c>
      <c r="F8671" s="467">
        <f>'2019 Actual plus Potential'!E8670</f>
        <v>0</v>
      </c>
    </row>
    <row r="8672" spans="1:6">
      <c r="A8672" s="467">
        <v>12</v>
      </c>
      <c r="B8672" s="467">
        <v>28</v>
      </c>
      <c r="C8672" s="467">
        <v>6</v>
      </c>
      <c r="D8672" s="471">
        <v>144</v>
      </c>
      <c r="E8672" s="471">
        <v>4.4658716942592989</v>
      </c>
      <c r="F8672" s="467">
        <f>'2019 Actual plus Potential'!E8671</f>
        <v>0</v>
      </c>
    </row>
    <row r="8673" spans="1:6">
      <c r="A8673" s="467">
        <v>12</v>
      </c>
      <c r="B8673" s="467">
        <v>28</v>
      </c>
      <c r="C8673" s="467">
        <v>7</v>
      </c>
      <c r="D8673" s="471">
        <v>144</v>
      </c>
      <c r="E8673" s="471">
        <v>2.9224902171576006</v>
      </c>
      <c r="F8673" s="467">
        <f>'2019 Actual plus Potential'!E8672</f>
        <v>0</v>
      </c>
    </row>
    <row r="8674" spans="1:6">
      <c r="A8674" s="467">
        <v>12</v>
      </c>
      <c r="B8674" s="467">
        <v>28</v>
      </c>
      <c r="C8674" s="467">
        <v>8</v>
      </c>
      <c r="D8674" s="471">
        <v>123.66742266431345</v>
      </c>
      <c r="E8674" s="471">
        <v>1.6395983659428084</v>
      </c>
      <c r="F8674" s="467">
        <f>'2019 Actual plus Potential'!E8673</f>
        <v>0</v>
      </c>
    </row>
    <row r="8675" spans="1:6">
      <c r="A8675" s="467">
        <v>12</v>
      </c>
      <c r="B8675" s="467">
        <v>28</v>
      </c>
      <c r="C8675" s="467">
        <v>9</v>
      </c>
      <c r="D8675" s="471">
        <v>140.21202952710433</v>
      </c>
      <c r="E8675" s="471">
        <v>0.57026107288755101</v>
      </c>
      <c r="F8675" s="467">
        <f>'2019 Actual plus Potential'!E8674</f>
        <v>0</v>
      </c>
    </row>
    <row r="8676" spans="1:6">
      <c r="A8676" s="467">
        <v>12</v>
      </c>
      <c r="B8676" s="467">
        <v>28</v>
      </c>
      <c r="C8676" s="467">
        <v>10</v>
      </c>
      <c r="D8676" s="471">
        <v>142.26580900179414</v>
      </c>
      <c r="E8676" s="471">
        <v>0.14862771447000644</v>
      </c>
      <c r="F8676" s="467">
        <f>'2019 Actual plus Potential'!E8675</f>
        <v>1</v>
      </c>
    </row>
    <row r="8677" spans="1:6">
      <c r="A8677" s="467">
        <v>12</v>
      </c>
      <c r="B8677" s="467">
        <v>28</v>
      </c>
      <c r="C8677" s="467">
        <v>11</v>
      </c>
      <c r="D8677" s="471">
        <v>143.21467796367554</v>
      </c>
      <c r="E8677" s="471">
        <v>1.1765056976994195</v>
      </c>
      <c r="F8677" s="467">
        <f>'2019 Actual plus Potential'!E8676</f>
        <v>0</v>
      </c>
    </row>
    <row r="8678" spans="1:6">
      <c r="A8678" s="467">
        <v>12</v>
      </c>
      <c r="B8678" s="467">
        <v>28</v>
      </c>
      <c r="C8678" s="467">
        <v>12</v>
      </c>
      <c r="D8678" s="471">
        <v>144</v>
      </c>
      <c r="E8678" s="471">
        <v>2.0886105138679856</v>
      </c>
      <c r="F8678" s="467">
        <f>'2019 Actual plus Potential'!E8677</f>
        <v>0</v>
      </c>
    </row>
    <row r="8679" spans="1:6">
      <c r="A8679" s="467">
        <v>12</v>
      </c>
      <c r="B8679" s="467">
        <v>28</v>
      </c>
      <c r="C8679" s="467">
        <v>13</v>
      </c>
      <c r="D8679" s="471">
        <v>128.8003121861916</v>
      </c>
      <c r="E8679" s="471">
        <v>3.3136157815523548</v>
      </c>
      <c r="F8679" s="467">
        <f>'2019 Actual plus Potential'!E8678</f>
        <v>0</v>
      </c>
    </row>
    <row r="8680" spans="1:6">
      <c r="A8680" s="467">
        <v>12</v>
      </c>
      <c r="B8680" s="467">
        <v>28</v>
      </c>
      <c r="C8680" s="467">
        <v>14</v>
      </c>
      <c r="D8680" s="471">
        <v>109.61109243146204</v>
      </c>
      <c r="E8680" s="471">
        <v>5.4992254353902386</v>
      </c>
      <c r="F8680" s="467">
        <f>'2019 Actual plus Potential'!E8679</f>
        <v>3</v>
      </c>
    </row>
    <row r="8681" spans="1:6">
      <c r="A8681" s="467">
        <v>12</v>
      </c>
      <c r="B8681" s="467">
        <v>28</v>
      </c>
      <c r="C8681" s="467">
        <v>15</v>
      </c>
      <c r="D8681" s="471">
        <v>72.590376554237139</v>
      </c>
      <c r="E8681" s="471">
        <v>11.573405450440765</v>
      </c>
      <c r="F8681" s="467">
        <f>'2019 Actual plus Potential'!E8680</f>
        <v>2</v>
      </c>
    </row>
    <row r="8682" spans="1:6">
      <c r="A8682" s="467">
        <v>12</v>
      </c>
      <c r="B8682" s="467">
        <v>28</v>
      </c>
      <c r="C8682" s="467">
        <v>16</v>
      </c>
      <c r="D8682" s="471">
        <v>66.202423978946527</v>
      </c>
      <c r="E8682" s="471">
        <v>17.904946086863042</v>
      </c>
      <c r="F8682" s="467">
        <f>'2019 Actual plus Potential'!E8681</f>
        <v>5</v>
      </c>
    </row>
    <row r="8683" spans="1:6">
      <c r="A8683" s="467">
        <v>12</v>
      </c>
      <c r="B8683" s="467">
        <v>28</v>
      </c>
      <c r="C8683" s="467">
        <v>17</v>
      </c>
      <c r="D8683" s="471">
        <v>53.459135727255116</v>
      </c>
      <c r="E8683" s="471">
        <v>11.67979160395614</v>
      </c>
      <c r="F8683" s="467">
        <f>'2019 Actual plus Potential'!E8682</f>
        <v>9</v>
      </c>
    </row>
    <row r="8684" spans="1:6">
      <c r="A8684" s="467">
        <v>12</v>
      </c>
      <c r="B8684" s="467">
        <v>28</v>
      </c>
      <c r="C8684" s="467">
        <v>18</v>
      </c>
      <c r="D8684" s="471">
        <v>25.178387052379705</v>
      </c>
      <c r="E8684" s="471">
        <v>5.1941474951623308</v>
      </c>
      <c r="F8684" s="467">
        <f>'2019 Actual plus Potential'!E8683</f>
        <v>15</v>
      </c>
    </row>
    <row r="8685" spans="1:6">
      <c r="A8685" s="467">
        <v>12</v>
      </c>
      <c r="B8685" s="467">
        <v>28</v>
      </c>
      <c r="C8685" s="467">
        <v>19</v>
      </c>
      <c r="D8685" s="471">
        <v>19.280332842476486</v>
      </c>
      <c r="E8685" s="471">
        <v>1.9204265211782414</v>
      </c>
      <c r="F8685" s="467">
        <f>'2019 Actual plus Potential'!E8684</f>
        <v>16</v>
      </c>
    </row>
    <row r="8686" spans="1:6">
      <c r="A8686" s="467">
        <v>12</v>
      </c>
      <c r="B8686" s="467">
        <v>28</v>
      </c>
      <c r="C8686" s="467">
        <v>20</v>
      </c>
      <c r="D8686" s="471">
        <v>45.079139622132601</v>
      </c>
      <c r="E8686" s="471">
        <v>1.6270823478821759</v>
      </c>
      <c r="F8686" s="467">
        <f>'2019 Actual plus Potential'!E8685</f>
        <v>8</v>
      </c>
    </row>
    <row r="8687" spans="1:6">
      <c r="A8687" s="467">
        <v>12</v>
      </c>
      <c r="B8687" s="467">
        <v>28</v>
      </c>
      <c r="C8687" s="467">
        <v>21</v>
      </c>
      <c r="D8687" s="471">
        <v>71.717301358866052</v>
      </c>
      <c r="E8687" s="471">
        <v>1.0075394538808857</v>
      </c>
      <c r="F8687" s="467">
        <f>'2019 Actual plus Potential'!E8686</f>
        <v>9</v>
      </c>
    </row>
    <row r="8688" spans="1:6">
      <c r="A8688" s="467">
        <v>12</v>
      </c>
      <c r="B8688" s="467">
        <v>28</v>
      </c>
      <c r="C8688" s="467">
        <v>22</v>
      </c>
      <c r="D8688" s="471">
        <v>72.852704332481522</v>
      </c>
      <c r="E8688" s="471">
        <v>2.3271971081487854</v>
      </c>
      <c r="F8688" s="467">
        <f>'2019 Actual plus Potential'!E8687</f>
        <v>8</v>
      </c>
    </row>
    <row r="8689" spans="1:6">
      <c r="A8689" s="467">
        <v>12</v>
      </c>
      <c r="B8689" s="467">
        <v>28</v>
      </c>
      <c r="C8689" s="467">
        <v>23</v>
      </c>
      <c r="D8689" s="471">
        <v>87.095603994467837</v>
      </c>
      <c r="E8689" s="471">
        <v>2.0682719845194582</v>
      </c>
      <c r="F8689" s="467">
        <f>'2019 Actual plus Potential'!E8688</f>
        <v>5</v>
      </c>
    </row>
    <row r="8690" spans="1:6">
      <c r="A8690" s="467">
        <v>12</v>
      </c>
      <c r="B8690" s="467">
        <v>28</v>
      </c>
      <c r="C8690" s="467">
        <v>24</v>
      </c>
      <c r="D8690" s="471">
        <v>84.266700829672516</v>
      </c>
      <c r="E8690" s="471">
        <v>4.6747327456460983</v>
      </c>
      <c r="F8690" s="467">
        <f>'2019 Actual plus Potential'!E8689</f>
        <v>2</v>
      </c>
    </row>
    <row r="8691" spans="1:6">
      <c r="A8691" s="467">
        <v>12</v>
      </c>
      <c r="B8691" s="467">
        <v>29</v>
      </c>
      <c r="C8691" s="467">
        <v>1</v>
      </c>
      <c r="D8691" s="471">
        <v>79.376042533338762</v>
      </c>
      <c r="E8691" s="471">
        <v>3.9738357342506987</v>
      </c>
      <c r="F8691" s="467">
        <f>'2019 Actual plus Potential'!E8690</f>
        <v>6</v>
      </c>
    </row>
    <row r="8692" spans="1:6">
      <c r="A8692" s="467">
        <v>12</v>
      </c>
      <c r="B8692" s="467">
        <v>29</v>
      </c>
      <c r="C8692" s="467">
        <v>2</v>
      </c>
      <c r="D8692" s="471">
        <v>73.616619060662245</v>
      </c>
      <c r="E8692" s="471">
        <v>1.0169264674263598</v>
      </c>
      <c r="F8692" s="467">
        <f>'2019 Actual plus Potential'!E8691</f>
        <v>7</v>
      </c>
    </row>
    <row r="8693" spans="1:6">
      <c r="A8693" s="467">
        <v>12</v>
      </c>
      <c r="B8693" s="467">
        <v>29</v>
      </c>
      <c r="C8693" s="467">
        <v>3</v>
      </c>
      <c r="D8693" s="471">
        <v>41.387830222596946</v>
      </c>
      <c r="E8693" s="471">
        <v>0.11577316706084712</v>
      </c>
      <c r="F8693" s="467">
        <f>'2019 Actual plus Potential'!E8692</f>
        <v>0</v>
      </c>
    </row>
    <row r="8694" spans="1:6">
      <c r="A8694" s="467">
        <v>12</v>
      </c>
      <c r="B8694" s="467">
        <v>29</v>
      </c>
      <c r="C8694" s="467">
        <v>4</v>
      </c>
      <c r="D8694" s="471">
        <v>30.876036967587481</v>
      </c>
      <c r="E8694" s="471">
        <v>0.32072296280369811</v>
      </c>
      <c r="F8694" s="467">
        <f>'2019 Actual plus Potential'!E8693</f>
        <v>0</v>
      </c>
    </row>
    <row r="8695" spans="1:6">
      <c r="A8695" s="467">
        <v>12</v>
      </c>
      <c r="B8695" s="467">
        <v>29</v>
      </c>
      <c r="C8695" s="467">
        <v>5</v>
      </c>
      <c r="D8695" s="471">
        <v>22.372110771518795</v>
      </c>
      <c r="E8695" s="471">
        <v>0.28161040636422274</v>
      </c>
      <c r="F8695" s="467">
        <f>'2019 Actual plus Potential'!E8694</f>
        <v>0</v>
      </c>
    </row>
    <row r="8696" spans="1:6">
      <c r="A8696" s="467">
        <v>12</v>
      </c>
      <c r="B8696" s="467">
        <v>29</v>
      </c>
      <c r="C8696" s="467">
        <v>6</v>
      </c>
      <c r="D8696" s="471">
        <v>50.163606623364871</v>
      </c>
      <c r="E8696" s="471">
        <v>0.18539351752311328</v>
      </c>
      <c r="F8696" s="467">
        <f>'2019 Actual plus Potential'!E8695</f>
        <v>0</v>
      </c>
    </row>
    <row r="8697" spans="1:6">
      <c r="A8697" s="467">
        <v>12</v>
      </c>
      <c r="B8697" s="467">
        <v>29</v>
      </c>
      <c r="C8697" s="467">
        <v>7</v>
      </c>
      <c r="D8697" s="471">
        <v>63.971750555303139</v>
      </c>
      <c r="E8697" s="471">
        <v>0.33558573425069871</v>
      </c>
      <c r="F8697" s="467">
        <f>'2019 Actual plus Potential'!E8696</f>
        <v>1</v>
      </c>
    </row>
    <row r="8698" spans="1:6">
      <c r="A8698" s="467">
        <v>12</v>
      </c>
      <c r="B8698" s="467">
        <v>29</v>
      </c>
      <c r="C8698" s="467">
        <v>8</v>
      </c>
      <c r="D8698" s="471">
        <v>50.96879587340463</v>
      </c>
      <c r="E8698" s="471">
        <v>0.96764464631262082</v>
      </c>
      <c r="F8698" s="467">
        <f>'2019 Actual plus Potential'!E8697</f>
        <v>3</v>
      </c>
    </row>
    <row r="8699" spans="1:6">
      <c r="A8699" s="467">
        <v>12</v>
      </c>
      <c r="B8699" s="467">
        <v>29</v>
      </c>
      <c r="C8699" s="467">
        <v>9</v>
      </c>
      <c r="D8699" s="471">
        <v>33.435044678616251</v>
      </c>
      <c r="E8699" s="471">
        <v>0.74235632122124273</v>
      </c>
      <c r="F8699" s="467">
        <f>'2019 Actual plus Potential'!E8698</f>
        <v>5</v>
      </c>
    </row>
    <row r="8700" spans="1:6">
      <c r="A8700" s="467">
        <v>12</v>
      </c>
      <c r="B8700" s="467">
        <v>29</v>
      </c>
      <c r="C8700" s="467">
        <v>10</v>
      </c>
      <c r="D8700" s="471">
        <v>46.372829205115472</v>
      </c>
      <c r="E8700" s="471">
        <v>1.9524988174586111</v>
      </c>
      <c r="F8700" s="467">
        <f>'2019 Actual plus Potential'!E8699</f>
        <v>3</v>
      </c>
    </row>
    <row r="8701" spans="1:6">
      <c r="A8701" s="467">
        <v>12</v>
      </c>
      <c r="B8701" s="467">
        <v>29</v>
      </c>
      <c r="C8701" s="467">
        <v>11</v>
      </c>
      <c r="D8701" s="471">
        <v>32.058352188514945</v>
      </c>
      <c r="E8701" s="471">
        <v>0.1939982799397979</v>
      </c>
      <c r="F8701" s="467">
        <f>'2019 Actual plus Potential'!E8700</f>
        <v>0</v>
      </c>
    </row>
    <row r="8702" spans="1:6">
      <c r="A8702" s="467">
        <v>12</v>
      </c>
      <c r="B8702" s="467">
        <v>29</v>
      </c>
      <c r="C8702" s="467">
        <v>12</v>
      </c>
      <c r="D8702" s="471">
        <v>16.222807542459069</v>
      </c>
      <c r="E8702" s="471">
        <v>0.36922253278864758</v>
      </c>
      <c r="F8702" s="467">
        <f>'2019 Actual plus Potential'!E8701</f>
        <v>0</v>
      </c>
    </row>
    <row r="8703" spans="1:6">
      <c r="A8703" s="467">
        <v>12</v>
      </c>
      <c r="B8703" s="467">
        <v>29</v>
      </c>
      <c r="C8703" s="467">
        <v>13</v>
      </c>
      <c r="D8703" s="471">
        <v>9.6679029114113426</v>
      </c>
      <c r="E8703" s="471">
        <v>2.1261585680498816</v>
      </c>
      <c r="F8703" s="467">
        <f>'2019 Actual plus Potential'!E8702</f>
        <v>0</v>
      </c>
    </row>
    <row r="8704" spans="1:6">
      <c r="A8704" s="467">
        <v>12</v>
      </c>
      <c r="B8704" s="467">
        <v>29</v>
      </c>
      <c r="C8704" s="467">
        <v>14</v>
      </c>
      <c r="D8704" s="471">
        <v>10.063203751441225</v>
      </c>
      <c r="E8704" s="471">
        <v>1.3321736723285316</v>
      </c>
      <c r="F8704" s="467">
        <f>'2019 Actual plus Potential'!E8703</f>
        <v>3</v>
      </c>
    </row>
    <row r="8705" spans="1:6">
      <c r="A8705" s="467">
        <v>12</v>
      </c>
      <c r="B8705" s="467">
        <v>29</v>
      </c>
      <c r="C8705" s="467">
        <v>15</v>
      </c>
      <c r="D8705" s="471">
        <v>9.1655623163355688</v>
      </c>
      <c r="E8705" s="471">
        <v>2.8403538486347024</v>
      </c>
      <c r="F8705" s="467">
        <f>'2019 Actual plus Potential'!E8704</f>
        <v>0</v>
      </c>
    </row>
    <row r="8706" spans="1:6">
      <c r="A8706" s="467">
        <v>12</v>
      </c>
      <c r="B8706" s="467">
        <v>29</v>
      </c>
      <c r="C8706" s="467">
        <v>16</v>
      </c>
      <c r="D8706" s="471">
        <v>30.643060435428946</v>
      </c>
      <c r="E8706" s="471">
        <v>3.2948417544614061</v>
      </c>
      <c r="F8706" s="467">
        <f>'2019 Actual plus Potential'!E8705</f>
        <v>2</v>
      </c>
    </row>
    <row r="8707" spans="1:6">
      <c r="A8707" s="467">
        <v>12</v>
      </c>
      <c r="B8707" s="467">
        <v>29</v>
      </c>
      <c r="C8707" s="467">
        <v>17</v>
      </c>
      <c r="D8707" s="471">
        <v>81.404911422372564</v>
      </c>
      <c r="E8707" s="471">
        <v>4.1021249193721783</v>
      </c>
      <c r="F8707" s="467">
        <f>'2019 Actual plus Potential'!E8706</f>
        <v>6</v>
      </c>
    </row>
    <row r="8708" spans="1:6">
      <c r="A8708" s="467">
        <v>12</v>
      </c>
      <c r="B8708" s="467">
        <v>29</v>
      </c>
      <c r="C8708" s="467">
        <v>18</v>
      </c>
      <c r="D8708" s="471">
        <v>144</v>
      </c>
      <c r="E8708" s="471">
        <v>6.4387090410664367</v>
      </c>
      <c r="F8708" s="467">
        <f>'2019 Actual plus Potential'!E8707</f>
        <v>6</v>
      </c>
    </row>
    <row r="8709" spans="1:6">
      <c r="A8709" s="467">
        <v>12</v>
      </c>
      <c r="B8709" s="467">
        <v>29</v>
      </c>
      <c r="C8709" s="467">
        <v>19</v>
      </c>
      <c r="D8709" s="471">
        <v>144</v>
      </c>
      <c r="E8709" s="471">
        <v>10.953862556439477</v>
      </c>
      <c r="F8709" s="467">
        <f>'2019 Actual plus Potential'!E8708</f>
        <v>12</v>
      </c>
    </row>
    <row r="8710" spans="1:6">
      <c r="A8710" s="467">
        <v>12</v>
      </c>
      <c r="B8710" s="467">
        <v>29</v>
      </c>
      <c r="C8710" s="467">
        <v>20</v>
      </c>
      <c r="D8710" s="471">
        <v>144</v>
      </c>
      <c r="E8710" s="471">
        <v>10.640179853794882</v>
      </c>
      <c r="F8710" s="467">
        <f>'2019 Actual plus Potential'!E8709</f>
        <v>12</v>
      </c>
    </row>
    <row r="8711" spans="1:6">
      <c r="A8711" s="467">
        <v>12</v>
      </c>
      <c r="B8711" s="467">
        <v>29</v>
      </c>
      <c r="C8711" s="467">
        <v>21</v>
      </c>
      <c r="D8711" s="471">
        <v>144</v>
      </c>
      <c r="E8711" s="471">
        <v>12.666210277359708</v>
      </c>
      <c r="F8711" s="467">
        <f>'2019 Actual plus Potential'!E8710</f>
        <v>5</v>
      </c>
    </row>
    <row r="8712" spans="1:6">
      <c r="A8712" s="467">
        <v>12</v>
      </c>
      <c r="B8712" s="467">
        <v>29</v>
      </c>
      <c r="C8712" s="467">
        <v>22</v>
      </c>
      <c r="D8712" s="471">
        <v>144</v>
      </c>
      <c r="E8712" s="471">
        <v>28.672632874650613</v>
      </c>
      <c r="F8712" s="467">
        <f>'2019 Actual plus Potential'!E8711</f>
        <v>1</v>
      </c>
    </row>
    <row r="8713" spans="1:6">
      <c r="A8713" s="467">
        <v>12</v>
      </c>
      <c r="B8713" s="467">
        <v>29</v>
      </c>
      <c r="C8713" s="467">
        <v>23</v>
      </c>
      <c r="D8713" s="471">
        <v>144</v>
      </c>
      <c r="E8713" s="471">
        <v>31.651445173081058</v>
      </c>
      <c r="F8713" s="467">
        <f>'2019 Actual plus Potential'!E8712</f>
        <v>0</v>
      </c>
    </row>
    <row r="8714" spans="1:6">
      <c r="A8714" s="467">
        <v>12</v>
      </c>
      <c r="B8714" s="467">
        <v>29</v>
      </c>
      <c r="C8714" s="467">
        <v>24</v>
      </c>
      <c r="D8714" s="471">
        <v>99.919632134938453</v>
      </c>
      <c r="E8714" s="471">
        <v>42.222786927542465</v>
      </c>
      <c r="F8714" s="467">
        <f>'2019 Actual plus Potential'!E8713</f>
        <v>0</v>
      </c>
    </row>
    <row r="8715" spans="1:6">
      <c r="A8715" s="467">
        <v>12</v>
      </c>
      <c r="B8715" s="467">
        <v>30</v>
      </c>
      <c r="C8715" s="467">
        <v>1</v>
      </c>
      <c r="D8715" s="471">
        <v>60.922906081869101</v>
      </c>
      <c r="E8715" s="471">
        <v>33.056368200387013</v>
      </c>
      <c r="F8715" s="467">
        <f>'2019 Actual plus Potential'!E8714</f>
        <v>0</v>
      </c>
    </row>
    <row r="8716" spans="1:6">
      <c r="A8716" s="467">
        <v>12</v>
      </c>
      <c r="B8716" s="467">
        <v>30</v>
      </c>
      <c r="C8716" s="467">
        <v>2</v>
      </c>
      <c r="D8716" s="471">
        <v>49.297686348260029</v>
      </c>
      <c r="E8716" s="471">
        <v>12.819531498602451</v>
      </c>
      <c r="F8716" s="467">
        <f>'2019 Actual plus Potential'!E8715</f>
        <v>0</v>
      </c>
    </row>
    <row r="8717" spans="1:6">
      <c r="A8717" s="467">
        <v>12</v>
      </c>
      <c r="B8717" s="467">
        <v>30</v>
      </c>
      <c r="C8717" s="467">
        <v>3</v>
      </c>
      <c r="D8717" s="471">
        <v>44.356648592757196</v>
      </c>
      <c r="E8717" s="471">
        <v>29.68486583530423</v>
      </c>
      <c r="F8717" s="467">
        <f>'2019 Actual plus Potential'!E8716</f>
        <v>0</v>
      </c>
    </row>
    <row r="8718" spans="1:6">
      <c r="A8718" s="467">
        <v>12</v>
      </c>
      <c r="B8718" s="467">
        <v>30</v>
      </c>
      <c r="C8718" s="467">
        <v>4</v>
      </c>
      <c r="D8718" s="471">
        <v>36.233336800060151</v>
      </c>
      <c r="E8718" s="471">
        <v>39.779034401204044</v>
      </c>
      <c r="F8718" s="467">
        <f>'2019 Actual plus Potential'!E8717</f>
        <v>0</v>
      </c>
    </row>
    <row r="8719" spans="1:6">
      <c r="A8719" s="467">
        <v>12</v>
      </c>
      <c r="B8719" s="467">
        <v>30</v>
      </c>
      <c r="C8719" s="467">
        <v>5</v>
      </c>
      <c r="D8719" s="471">
        <v>20.066124343290717</v>
      </c>
      <c r="E8719" s="471">
        <v>19.118217587615565</v>
      </c>
      <c r="F8719" s="467">
        <f>'2019 Actual plus Potential'!E8718</f>
        <v>0</v>
      </c>
    </row>
    <row r="8720" spans="1:6">
      <c r="A8720" s="467">
        <v>12</v>
      </c>
      <c r="B8720" s="467">
        <v>30</v>
      </c>
      <c r="C8720" s="467">
        <v>6</v>
      </c>
      <c r="D8720" s="471">
        <v>8.8837957488844079</v>
      </c>
      <c r="E8720" s="471">
        <v>10.52049543109009</v>
      </c>
      <c r="F8720" s="467">
        <f>'2019 Actual plus Potential'!E8719</f>
        <v>0</v>
      </c>
    </row>
    <row r="8721" spans="1:6">
      <c r="A8721" s="467">
        <v>12</v>
      </c>
      <c r="B8721" s="467">
        <v>30</v>
      </c>
      <c r="C8721" s="467">
        <v>7</v>
      </c>
      <c r="D8721" s="471">
        <v>1.8017125636213609</v>
      </c>
      <c r="E8721" s="471">
        <v>19.103354816168569</v>
      </c>
      <c r="F8721" s="467">
        <f>'2019 Actual plus Potential'!E8720</f>
        <v>0</v>
      </c>
    </row>
    <row r="8722" spans="1:6">
      <c r="A8722" s="467">
        <v>12</v>
      </c>
      <c r="B8722" s="467">
        <v>30</v>
      </c>
      <c r="C8722" s="467">
        <v>8</v>
      </c>
      <c r="D8722" s="471">
        <v>0.14084511660516261</v>
      </c>
      <c r="E8722" s="471">
        <v>27.39287002795098</v>
      </c>
      <c r="F8722" s="467">
        <f>'2019 Actual plus Potential'!E8721</f>
        <v>0</v>
      </c>
    </row>
    <row r="8723" spans="1:6">
      <c r="A8723" s="467">
        <v>12</v>
      </c>
      <c r="B8723" s="467">
        <v>30</v>
      </c>
      <c r="C8723" s="467">
        <v>9</v>
      </c>
      <c r="D8723" s="471">
        <v>1.3058097777046584</v>
      </c>
      <c r="E8723" s="471">
        <v>20.599018974414104</v>
      </c>
      <c r="F8723" s="467">
        <f>'2019 Actual plus Potential'!E8722</f>
        <v>0</v>
      </c>
    </row>
    <row r="8724" spans="1:6">
      <c r="A8724" s="467">
        <v>12</v>
      </c>
      <c r="B8724" s="467">
        <v>30</v>
      </c>
      <c r="C8724" s="467">
        <v>10</v>
      </c>
      <c r="D8724" s="471">
        <v>0.58716565153466627</v>
      </c>
      <c r="E8724" s="471">
        <v>16.575901419049668</v>
      </c>
      <c r="F8724" s="467">
        <f>'2019 Actual plus Potential'!E8723</f>
        <v>0</v>
      </c>
    </row>
    <row r="8725" spans="1:6">
      <c r="A8725" s="467">
        <v>12</v>
      </c>
      <c r="B8725" s="467">
        <v>30</v>
      </c>
      <c r="C8725" s="467">
        <v>11</v>
      </c>
      <c r="D8725" s="471">
        <v>6.7812446761833183</v>
      </c>
      <c r="E8725" s="471">
        <v>14.618709094818319</v>
      </c>
      <c r="F8725" s="467">
        <f>'2019 Actual plus Potential'!E8724</f>
        <v>0</v>
      </c>
    </row>
    <row r="8726" spans="1:6">
      <c r="A8726" s="467">
        <v>12</v>
      </c>
      <c r="B8726" s="467">
        <v>30</v>
      </c>
      <c r="C8726" s="467">
        <v>12</v>
      </c>
      <c r="D8726" s="471">
        <v>5.6713778408598072</v>
      </c>
      <c r="E8726" s="471">
        <v>20.245441464201246</v>
      </c>
      <c r="F8726" s="467">
        <f>'2019 Actual plus Potential'!E8725</f>
        <v>0</v>
      </c>
    </row>
    <row r="8727" spans="1:6">
      <c r="A8727" s="467">
        <v>12</v>
      </c>
      <c r="B8727" s="467">
        <v>30</v>
      </c>
      <c r="C8727" s="467">
        <v>13</v>
      </c>
      <c r="D8727" s="471">
        <v>0.43626994102390226</v>
      </c>
      <c r="E8727" s="471">
        <v>22.018022522038272</v>
      </c>
      <c r="F8727" s="467">
        <f>'2019 Actual plus Potential'!E8726</f>
        <v>0</v>
      </c>
    </row>
    <row r="8728" spans="1:6">
      <c r="A8728" s="467">
        <v>12</v>
      </c>
      <c r="B8728" s="467">
        <v>30</v>
      </c>
      <c r="C8728" s="467">
        <v>14</v>
      </c>
      <c r="D8728" s="471">
        <v>0.3366297293121121</v>
      </c>
      <c r="E8728" s="471">
        <v>23.46675161255644</v>
      </c>
      <c r="F8728" s="467">
        <f>'2019 Actual plus Potential'!E8727</f>
        <v>0</v>
      </c>
    </row>
    <row r="8729" spans="1:6">
      <c r="A8729" s="467">
        <v>12</v>
      </c>
      <c r="B8729" s="467">
        <v>30</v>
      </c>
      <c r="C8729" s="467">
        <v>15</v>
      </c>
      <c r="D8729" s="471">
        <v>8.6012955920184583E-2</v>
      </c>
      <c r="E8729" s="471">
        <v>20.421447968178885</v>
      </c>
      <c r="F8729" s="467">
        <f>'2019 Actual plus Potential'!E8728</f>
        <v>1</v>
      </c>
    </row>
    <row r="8730" spans="1:6">
      <c r="A8730" s="467">
        <v>12</v>
      </c>
      <c r="B8730" s="467">
        <v>30</v>
      </c>
      <c r="C8730" s="467">
        <v>16</v>
      </c>
      <c r="D8730" s="471">
        <v>0.10649431940431663</v>
      </c>
      <c r="E8730" s="471">
        <v>36.502184422704794</v>
      </c>
      <c r="F8730" s="467">
        <f>'2019 Actual plus Potential'!E8729</f>
        <v>0</v>
      </c>
    </row>
    <row r="8731" spans="1:6">
      <c r="A8731" s="467">
        <v>12</v>
      </c>
      <c r="B8731" s="467">
        <v>30</v>
      </c>
      <c r="C8731" s="467">
        <v>17</v>
      </c>
      <c r="D8731" s="471">
        <v>1.0356537324745905</v>
      </c>
      <c r="E8731" s="471">
        <v>73.424437701569559</v>
      </c>
      <c r="F8731" s="467">
        <f>'2019 Actual plus Potential'!E8730</f>
        <v>3</v>
      </c>
    </row>
    <row r="8732" spans="1:6">
      <c r="A8732" s="467">
        <v>12</v>
      </c>
      <c r="B8732" s="467">
        <v>30</v>
      </c>
      <c r="C8732" s="467">
        <v>18</v>
      </c>
      <c r="D8732" s="471">
        <v>9.6049851176936354</v>
      </c>
      <c r="E8732" s="471">
        <v>78.200080842829493</v>
      </c>
      <c r="F8732" s="467">
        <f>'2019 Actual plus Potential'!E8731</f>
        <v>6</v>
      </c>
    </row>
    <row r="8733" spans="1:6">
      <c r="A8733" s="467">
        <v>12</v>
      </c>
      <c r="B8733" s="467">
        <v>30</v>
      </c>
      <c r="C8733" s="467">
        <v>19</v>
      </c>
      <c r="D8733" s="471">
        <v>4.7427663801628759</v>
      </c>
      <c r="E8733" s="471">
        <v>74.685426521178243</v>
      </c>
      <c r="F8733" s="467">
        <f>'2019 Actual plus Potential'!E8732</f>
        <v>12</v>
      </c>
    </row>
    <row r="8734" spans="1:6">
      <c r="A8734" s="467">
        <v>12</v>
      </c>
      <c r="B8734" s="467">
        <v>30</v>
      </c>
      <c r="C8734" s="467">
        <v>20</v>
      </c>
      <c r="D8734" s="471">
        <v>0.27403997643743228</v>
      </c>
      <c r="E8734" s="471">
        <v>67.314274134594712</v>
      </c>
      <c r="F8734" s="467">
        <f>'2019 Actual plus Potential'!E8733</f>
        <v>20</v>
      </c>
    </row>
    <row r="8735" spans="1:6">
      <c r="A8735" s="467">
        <v>12</v>
      </c>
      <c r="B8735" s="467">
        <v>30</v>
      </c>
      <c r="C8735" s="467">
        <v>21</v>
      </c>
      <c r="D8735" s="471">
        <v>0.89007913042897469</v>
      </c>
      <c r="E8735" s="471">
        <v>66.097873629327026</v>
      </c>
      <c r="F8735" s="467">
        <f>'2019 Actual plus Potential'!E8734</f>
        <v>10</v>
      </c>
    </row>
    <row r="8736" spans="1:6">
      <c r="A8736" s="467">
        <v>12</v>
      </c>
      <c r="B8736" s="467">
        <v>30</v>
      </c>
      <c r="C8736" s="467">
        <v>22</v>
      </c>
      <c r="D8736" s="471">
        <v>1.3604537037899969</v>
      </c>
      <c r="E8736" s="471">
        <v>80.50459266824339</v>
      </c>
      <c r="F8736" s="467">
        <f>'2019 Actual plus Potential'!E8735</f>
        <v>4</v>
      </c>
    </row>
    <row r="8737" spans="1:6">
      <c r="A8737" s="467">
        <v>12</v>
      </c>
      <c r="B8737" s="467">
        <v>30</v>
      </c>
      <c r="C8737" s="467">
        <v>23</v>
      </c>
      <c r="D8737" s="471">
        <v>13.012278535156844</v>
      </c>
      <c r="E8737" s="471">
        <v>71.17937696194366</v>
      </c>
      <c r="F8737" s="467">
        <f>'2019 Actual plus Potential'!E8736</f>
        <v>11</v>
      </c>
    </row>
    <row r="8738" spans="1:6">
      <c r="A8738" s="467">
        <v>12</v>
      </c>
      <c r="B8738" s="467">
        <v>30</v>
      </c>
      <c r="C8738" s="467">
        <v>24</v>
      </c>
      <c r="D8738" s="471">
        <v>13.656813947698033</v>
      </c>
      <c r="E8738" s="471">
        <v>70.103781659858086</v>
      </c>
      <c r="F8738" s="467">
        <f>'2019 Actual plus Potential'!E8737</f>
        <v>31</v>
      </c>
    </row>
    <row r="8739" spans="1:6">
      <c r="A8739" s="467">
        <v>12</v>
      </c>
      <c r="B8739" s="467">
        <v>31</v>
      </c>
      <c r="C8739" s="467">
        <v>1</v>
      </c>
      <c r="D8739" s="471">
        <v>30.355269556780048</v>
      </c>
      <c r="E8739" s="471">
        <v>86.619449741990962</v>
      </c>
      <c r="F8739" s="467">
        <f>'2019 Actual plus Potential'!E8738</f>
        <v>35</v>
      </c>
    </row>
    <row r="8740" spans="1:6">
      <c r="A8740" s="467">
        <v>12</v>
      </c>
      <c r="B8740" s="467">
        <v>31</v>
      </c>
      <c r="C8740" s="467">
        <v>2</v>
      </c>
      <c r="D8740" s="471">
        <v>38.360246472580464</v>
      </c>
      <c r="E8740" s="471">
        <v>92.932216351322296</v>
      </c>
      <c r="F8740" s="467">
        <f>'2019 Actual plus Potential'!E8739</f>
        <v>38</v>
      </c>
    </row>
    <row r="8741" spans="1:6">
      <c r="A8741" s="467">
        <v>12</v>
      </c>
      <c r="B8741" s="467">
        <v>31</v>
      </c>
      <c r="C8741" s="467">
        <v>3</v>
      </c>
      <c r="D8741" s="471">
        <v>19.777532388389382</v>
      </c>
      <c r="E8741" s="471">
        <v>99.180056116964096</v>
      </c>
      <c r="F8741" s="467">
        <f>'2019 Actual plus Potential'!E8740</f>
        <v>36</v>
      </c>
    </row>
    <row r="8742" spans="1:6">
      <c r="A8742" s="467">
        <v>12</v>
      </c>
      <c r="B8742" s="467">
        <v>31</v>
      </c>
      <c r="C8742" s="467">
        <v>4</v>
      </c>
      <c r="D8742" s="471">
        <v>28.411591468662348</v>
      </c>
      <c r="E8742" s="471">
        <v>99.52737561814665</v>
      </c>
      <c r="F8742" s="467">
        <f>'2019 Actual plus Potential'!E8741</f>
        <v>57</v>
      </c>
    </row>
    <row r="8743" spans="1:6">
      <c r="A8743" s="467">
        <v>12</v>
      </c>
      <c r="B8743" s="467">
        <v>31</v>
      </c>
      <c r="C8743" s="467">
        <v>5</v>
      </c>
      <c r="D8743" s="471">
        <v>65.982391016489743</v>
      </c>
      <c r="E8743" s="471">
        <v>98.489328370242958</v>
      </c>
      <c r="F8743" s="467">
        <f>'2019 Actual plus Potential'!E8742</f>
        <v>64</v>
      </c>
    </row>
    <row r="8744" spans="1:6">
      <c r="A8744" s="467">
        <v>12</v>
      </c>
      <c r="B8744" s="467">
        <v>31</v>
      </c>
      <c r="C8744" s="467">
        <v>6</v>
      </c>
      <c r="D8744" s="471">
        <v>76.506305469925621</v>
      </c>
      <c r="E8744" s="471">
        <v>96.385855084927982</v>
      </c>
      <c r="F8744" s="467">
        <f>'2019 Actual plus Potential'!E8743</f>
        <v>74</v>
      </c>
    </row>
    <row r="8745" spans="1:6">
      <c r="A8745" s="467">
        <v>12</v>
      </c>
      <c r="B8745" s="467">
        <v>31</v>
      </c>
      <c r="C8745" s="467">
        <v>7</v>
      </c>
      <c r="D8745" s="471">
        <v>97.426456080070537</v>
      </c>
      <c r="E8745" s="471">
        <v>93.879522468286396</v>
      </c>
      <c r="F8745" s="467">
        <f>'2019 Actual plus Potential'!E8744</f>
        <v>85</v>
      </c>
    </row>
    <row r="8746" spans="1:6">
      <c r="A8746" s="467">
        <v>12</v>
      </c>
      <c r="B8746" s="467">
        <v>31</v>
      </c>
      <c r="C8746" s="467">
        <v>8</v>
      </c>
      <c r="D8746" s="471">
        <v>89.337512680491614</v>
      </c>
      <c r="E8746" s="471">
        <v>98.740430982584385</v>
      </c>
      <c r="F8746" s="467">
        <f>'2019 Actual plus Potential'!E8745</f>
        <v>94</v>
      </c>
    </row>
    <row r="8747" spans="1:6">
      <c r="A8747" s="467">
        <v>12</v>
      </c>
      <c r="B8747" s="467">
        <v>31</v>
      </c>
      <c r="C8747" s="467">
        <v>9</v>
      </c>
      <c r="D8747" s="471">
        <v>85.439039074649912</v>
      </c>
      <c r="E8747" s="471">
        <v>98.464296334121698</v>
      </c>
      <c r="F8747" s="467">
        <f>'2019 Actual plus Potential'!E8746</f>
        <v>94</v>
      </c>
    </row>
    <row r="8748" spans="1:6">
      <c r="A8748" s="467">
        <v>12</v>
      </c>
      <c r="B8748" s="467">
        <v>31</v>
      </c>
      <c r="C8748" s="467">
        <v>10</v>
      </c>
      <c r="D8748" s="471">
        <v>85.505891813397611</v>
      </c>
      <c r="E8748" s="471">
        <v>98.798317566114804</v>
      </c>
      <c r="F8748" s="467">
        <f>'2019 Actual plus Potential'!E8747</f>
        <v>96</v>
      </c>
    </row>
    <row r="8749" spans="1:6">
      <c r="A8749" s="467">
        <v>12</v>
      </c>
      <c r="B8749" s="467">
        <v>31</v>
      </c>
      <c r="C8749" s="467">
        <v>11</v>
      </c>
      <c r="D8749" s="471">
        <v>51.661991341961432</v>
      </c>
      <c r="E8749" s="471">
        <v>81.174981885615992</v>
      </c>
      <c r="F8749" s="467">
        <f>'2019 Actual plus Potential'!E8748</f>
        <v>95</v>
      </c>
    </row>
    <row r="8750" spans="1:6">
      <c r="A8750" s="467">
        <v>12</v>
      </c>
      <c r="B8750" s="467">
        <v>31</v>
      </c>
      <c r="C8750" s="467">
        <v>12</v>
      </c>
      <c r="D8750" s="471">
        <v>33.960824451292616</v>
      </c>
      <c r="E8750" s="471">
        <v>66.299694420554715</v>
      </c>
      <c r="F8750" s="467">
        <f>'2019 Actual plus Potential'!E8749</f>
        <v>102</v>
      </c>
    </row>
    <row r="8751" spans="1:6">
      <c r="A8751" s="467">
        <v>12</v>
      </c>
      <c r="B8751" s="467">
        <v>31</v>
      </c>
      <c r="C8751" s="467">
        <v>13</v>
      </c>
      <c r="D8751" s="471">
        <v>80.255210064484373</v>
      </c>
      <c r="E8751" s="471">
        <v>43.199818587400571</v>
      </c>
      <c r="F8751" s="467">
        <f>'2019 Actual plus Potential'!E8750</f>
        <v>102</v>
      </c>
    </row>
    <row r="8752" spans="1:6">
      <c r="A8752" s="467">
        <v>12</v>
      </c>
      <c r="B8752" s="467">
        <v>31</v>
      </c>
      <c r="C8752" s="467">
        <v>14</v>
      </c>
      <c r="D8752" s="471">
        <v>127.21426600816199</v>
      </c>
      <c r="E8752" s="471">
        <v>41.374044452805848</v>
      </c>
      <c r="F8752" s="467">
        <f>'2019 Actual plus Potential'!E8751</f>
        <v>103</v>
      </c>
    </row>
    <row r="8753" spans="1:6">
      <c r="A8753" s="467">
        <v>12</v>
      </c>
      <c r="B8753" s="467">
        <v>31</v>
      </c>
      <c r="C8753" s="467">
        <v>15</v>
      </c>
      <c r="D8753" s="471">
        <v>88.025855685921101</v>
      </c>
      <c r="E8753" s="471">
        <v>74.775385400989038</v>
      </c>
      <c r="F8753" s="467">
        <f>'2019 Actual plus Potential'!E8752</f>
        <v>101</v>
      </c>
    </row>
    <row r="8754" spans="1:6">
      <c r="A8754" s="467">
        <v>12</v>
      </c>
      <c r="B8754" s="467">
        <v>31</v>
      </c>
      <c r="C8754" s="467">
        <v>16</v>
      </c>
      <c r="D8754" s="471">
        <v>62.201510960063317</v>
      </c>
      <c r="E8754" s="471">
        <v>93.192705977209201</v>
      </c>
      <c r="F8754" s="467">
        <f>'2019 Actual plus Potential'!E8753</f>
        <v>102</v>
      </c>
    </row>
    <row r="8755" spans="1:6">
      <c r="A8755" s="467">
        <v>12</v>
      </c>
      <c r="B8755" s="467">
        <v>31</v>
      </c>
      <c r="C8755" s="467">
        <v>17</v>
      </c>
      <c r="D8755" s="471">
        <v>63.293320524088507</v>
      </c>
      <c r="E8755" s="471">
        <v>99.362320629972061</v>
      </c>
      <c r="F8755" s="467">
        <f>'2019 Actual plus Potential'!E8754</f>
        <v>103</v>
      </c>
    </row>
    <row r="8756" spans="1:6">
      <c r="A8756" s="467">
        <v>12</v>
      </c>
      <c r="B8756" s="467">
        <v>31</v>
      </c>
      <c r="C8756" s="467">
        <v>18</v>
      </c>
      <c r="D8756" s="471">
        <v>41.292936499003851</v>
      </c>
      <c r="E8756" s="471">
        <v>99.835582562889698</v>
      </c>
      <c r="F8756" s="467">
        <f>'2019 Actual plus Potential'!E8755</f>
        <v>103</v>
      </c>
    </row>
    <row r="8757" spans="1:6">
      <c r="A8757" s="467">
        <v>12</v>
      </c>
      <c r="B8757" s="467">
        <v>31</v>
      </c>
      <c r="C8757" s="467">
        <v>19</v>
      </c>
      <c r="D8757" s="471">
        <v>29.796015536857251</v>
      </c>
      <c r="E8757" s="471">
        <v>99.830106804988176</v>
      </c>
      <c r="F8757" s="467">
        <f>'2019 Actual plus Potential'!E8756</f>
        <v>103</v>
      </c>
    </row>
    <row r="8758" spans="1:6">
      <c r="A8758" s="467">
        <v>12</v>
      </c>
      <c r="B8758" s="467">
        <v>31</v>
      </c>
      <c r="C8758" s="467">
        <v>20</v>
      </c>
      <c r="D8758" s="471">
        <v>14.730011360839939</v>
      </c>
      <c r="E8758" s="471">
        <v>99.834800311760915</v>
      </c>
      <c r="F8758" s="467">
        <f>'2019 Actual plus Potential'!E8757</f>
        <v>102</v>
      </c>
    </row>
    <row r="8759" spans="1:6">
      <c r="A8759" s="467">
        <v>12</v>
      </c>
      <c r="B8759" s="467">
        <v>31</v>
      </c>
      <c r="C8759" s="467">
        <v>21</v>
      </c>
      <c r="D8759" s="471">
        <v>7.1593789753376509</v>
      </c>
      <c r="E8759" s="471">
        <v>99.829324553859394</v>
      </c>
      <c r="F8759" s="467">
        <f>'2019 Actual plus Potential'!E8758</f>
        <v>92</v>
      </c>
    </row>
    <row r="8760" spans="1:6">
      <c r="A8760" s="467">
        <v>12</v>
      </c>
      <c r="B8760" s="467">
        <v>31</v>
      </c>
      <c r="C8760" s="467">
        <v>22</v>
      </c>
      <c r="D8760" s="471">
        <v>49.420099183949723</v>
      </c>
      <c r="E8760" s="471">
        <v>99.835582562889698</v>
      </c>
      <c r="F8760" s="467">
        <f>'2019 Actual plus Potential'!E8759</f>
        <v>79</v>
      </c>
    </row>
    <row r="8761" spans="1:6">
      <c r="A8761" s="467">
        <v>12</v>
      </c>
      <c r="B8761" s="467">
        <v>31</v>
      </c>
      <c r="C8761" s="467">
        <v>23</v>
      </c>
      <c r="D8761" s="471">
        <v>69.788984238474612</v>
      </c>
      <c r="E8761" s="471">
        <v>99.835582562889698</v>
      </c>
      <c r="F8761" s="467">
        <f>'2019 Actual plus Potential'!E8760</f>
        <v>100</v>
      </c>
    </row>
    <row r="8762" spans="1:6">
      <c r="A8762" s="467">
        <v>12</v>
      </c>
      <c r="B8762" s="467">
        <v>31</v>
      </c>
      <c r="C8762" s="467">
        <v>24</v>
      </c>
      <c r="D8762" s="471">
        <v>2.7926116489257948</v>
      </c>
      <c r="E8762" s="471">
        <v>99.702599870995485</v>
      </c>
      <c r="F8762" s="467">
        <f>'2019 Actual plus Potential'!E8761</f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917B-7E2F-4F88-802D-B1D6FFDDA7A0}">
  <sheetPr filterMode="1"/>
  <dimension ref="A1:O9071"/>
  <sheetViews>
    <sheetView workbookViewId="0">
      <pane ySplit="1" topLeftCell="A347" activePane="bottomLeft" state="frozen"/>
      <selection activeCell="K8566" sqref="K8566"/>
      <selection pane="bottomLeft" activeCell="J8784" sqref="J8784"/>
    </sheetView>
  </sheetViews>
  <sheetFormatPr defaultRowHeight="12.75"/>
  <cols>
    <col min="1" max="1" width="12.33203125" style="467" customWidth="1"/>
    <col min="2" max="2" width="13.1640625" style="467" customWidth="1"/>
    <col min="3" max="6" width="9.33203125" style="467"/>
    <col min="7" max="7" width="11.33203125" style="467" customWidth="1"/>
    <col min="8" max="8" width="11.6640625" style="467" customWidth="1"/>
    <col min="9" max="11" width="12.5" style="475" customWidth="1"/>
    <col min="12" max="12" width="9.33203125" style="467"/>
    <col min="13" max="13" width="11.83203125" style="467" customWidth="1"/>
    <col min="14" max="14" width="9.83203125" style="467" customWidth="1"/>
    <col min="15" max="15" width="11.6640625" style="467" customWidth="1"/>
    <col min="16" max="16384" width="9.33203125" style="467"/>
  </cols>
  <sheetData>
    <row r="1" spans="1:15" s="473" customFormat="1" ht="38.25" customHeight="1">
      <c r="A1" s="473" t="s">
        <v>2576</v>
      </c>
      <c r="B1" s="473" t="s">
        <v>2577</v>
      </c>
      <c r="C1" s="473" t="s">
        <v>425</v>
      </c>
      <c r="D1" s="473" t="s">
        <v>2578</v>
      </c>
      <c r="E1" s="473" t="s">
        <v>2575</v>
      </c>
      <c r="F1" s="473" t="s">
        <v>2579</v>
      </c>
      <c r="G1" s="473" t="s">
        <v>2580</v>
      </c>
      <c r="H1" s="473" t="s">
        <v>2581</v>
      </c>
      <c r="I1" s="474" t="s">
        <v>2582</v>
      </c>
      <c r="J1" s="473" t="str">
        <f>'Potential Projects'!D2</f>
        <v>Rattlesnake</v>
      </c>
      <c r="K1" s="473" t="str">
        <f>'Potential Projects'!E2</f>
        <v>E Mt</v>
      </c>
      <c r="L1" s="473" t="s">
        <v>2583</v>
      </c>
      <c r="M1" s="473" t="s">
        <v>2584</v>
      </c>
      <c r="N1" s="473" t="s">
        <v>2585</v>
      </c>
      <c r="O1" s="474" t="s">
        <v>2586</v>
      </c>
    </row>
    <row r="2" spans="1:15" hidden="1">
      <c r="A2" s="475">
        <f t="shared" ref="A2:A65" si="0">DATE(YEAR(B2),MONTH(B2),1)</f>
        <v>43466</v>
      </c>
      <c r="B2" s="475">
        <v>43466</v>
      </c>
      <c r="C2" s="467">
        <v>1</v>
      </c>
      <c r="D2" s="467">
        <v>1036</v>
      </c>
      <c r="E2" s="467">
        <v>6</v>
      </c>
      <c r="F2" s="467">
        <v>0</v>
      </c>
      <c r="G2" s="467">
        <f t="array" ref="G2">MAX(IF($A$2:$A$8761=A2,$D$2:$D$8761))</f>
        <v>1475</v>
      </c>
      <c r="H2" s="467">
        <f t="shared" ref="H2:H65" si="1">IF(G2=D2,1,0)</f>
        <v>0</v>
      </c>
      <c r="I2" s="475" t="str">
        <f t="shared" ref="I2:I65" si="2">IF(D2=G2,B2,"")</f>
        <v/>
      </c>
      <c r="J2" s="471">
        <f>'Potential Projects'!D3</f>
        <v>38.017065583884197</v>
      </c>
      <c r="K2" s="471">
        <f>'Potential Projects'!E3</f>
        <v>97.203307514513014</v>
      </c>
      <c r="L2" s="476">
        <f t="shared" ref="L2:L65" si="3">D2-E2-F2-J2-K2</f>
        <v>894.7796269016028</v>
      </c>
      <c r="M2" s="471">
        <f t="shared" ref="M2:M65" si="4">MAX($L$2:$L$745)</f>
        <v>1375.5882482634088</v>
      </c>
      <c r="N2" s="467">
        <f t="shared" ref="N2:N65" si="5">IF(M2=L2,1,0)</f>
        <v>0</v>
      </c>
      <c r="O2" s="475" t="str">
        <f t="shared" ref="O2:O65" si="6">IF(L2=M2,B2,"")</f>
        <v/>
      </c>
    </row>
    <row r="3" spans="1:15" hidden="1">
      <c r="A3" s="475">
        <f t="shared" si="0"/>
        <v>43466</v>
      </c>
      <c r="B3" s="475">
        <v>43466</v>
      </c>
      <c r="C3" s="467">
        <v>2</v>
      </c>
      <c r="D3" s="467">
        <v>1014</v>
      </c>
      <c r="E3" s="467">
        <v>2</v>
      </c>
      <c r="F3" s="467">
        <v>0</v>
      </c>
      <c r="G3" s="467">
        <f t="array" ref="G3">MAX(IF($A$2:$A$8761=A3,$D$2:$D$8761))</f>
        <v>1475</v>
      </c>
      <c r="H3" s="467">
        <f t="shared" si="1"/>
        <v>0</v>
      </c>
      <c r="I3" s="475" t="str">
        <f t="shared" si="2"/>
        <v/>
      </c>
      <c r="J3" s="471">
        <f>'Potential Projects'!D4</f>
        <v>25.384759917795662</v>
      </c>
      <c r="K3" s="471">
        <f>'Potential Projects'!E4</f>
        <v>99.614205493442284</v>
      </c>
      <c r="L3" s="476">
        <f t="shared" si="3"/>
        <v>887.00103458876197</v>
      </c>
      <c r="M3" s="471">
        <f t="shared" si="4"/>
        <v>1375.5882482634088</v>
      </c>
      <c r="N3" s="467">
        <f t="shared" si="5"/>
        <v>0</v>
      </c>
      <c r="O3" s="475" t="str">
        <f t="shared" si="6"/>
        <v/>
      </c>
    </row>
    <row r="4" spans="1:15" hidden="1">
      <c r="A4" s="475">
        <f t="shared" si="0"/>
        <v>43466</v>
      </c>
      <c r="B4" s="475">
        <v>43466</v>
      </c>
      <c r="C4" s="467">
        <v>3</v>
      </c>
      <c r="D4" s="467">
        <v>998</v>
      </c>
      <c r="E4" s="467">
        <v>7</v>
      </c>
      <c r="F4" s="467">
        <v>0</v>
      </c>
      <c r="G4" s="467">
        <f t="array" ref="G4">MAX(IF($A$2:$A$8761=A4,$D$2:$D$8761))</f>
        <v>1475</v>
      </c>
      <c r="H4" s="467">
        <f t="shared" si="1"/>
        <v>0</v>
      </c>
      <c r="I4" s="475" t="str">
        <f t="shared" si="2"/>
        <v/>
      </c>
      <c r="J4" s="471">
        <f>'Potential Projects'!D5</f>
        <v>32.532755612383092</v>
      </c>
      <c r="K4" s="471">
        <f>'Potential Projects'!E5</f>
        <v>98.183468178886244</v>
      </c>
      <c r="L4" s="476">
        <f t="shared" si="3"/>
        <v>860.28377620873061</v>
      </c>
      <c r="M4" s="471">
        <f t="shared" si="4"/>
        <v>1375.5882482634088</v>
      </c>
      <c r="N4" s="467">
        <f t="shared" si="5"/>
        <v>0</v>
      </c>
      <c r="O4" s="475" t="str">
        <f t="shared" si="6"/>
        <v/>
      </c>
    </row>
    <row r="5" spans="1:15" hidden="1">
      <c r="A5" s="475">
        <f t="shared" si="0"/>
        <v>43466</v>
      </c>
      <c r="B5" s="475">
        <v>43466</v>
      </c>
      <c r="C5" s="467">
        <v>4</v>
      </c>
      <c r="D5" s="467">
        <v>987</v>
      </c>
      <c r="E5" s="467">
        <v>10</v>
      </c>
      <c r="F5" s="467">
        <v>0</v>
      </c>
      <c r="G5" s="467">
        <f t="array" ref="G5">MAX(IF($A$2:$A$8761=A5,$D$2:$D$8761))</f>
        <v>1475</v>
      </c>
      <c r="H5" s="467">
        <f t="shared" si="1"/>
        <v>0</v>
      </c>
      <c r="I5" s="475" t="str">
        <f t="shared" si="2"/>
        <v/>
      </c>
      <c r="J5" s="471">
        <f>'Potential Projects'!D6</f>
        <v>9.9322623307795705</v>
      </c>
      <c r="K5" s="471">
        <f>'Potential Projects'!E6</f>
        <v>93.167673941087941</v>
      </c>
      <c r="L5" s="476">
        <f t="shared" si="3"/>
        <v>873.90006372813241</v>
      </c>
      <c r="M5" s="471">
        <f t="shared" si="4"/>
        <v>1375.5882482634088</v>
      </c>
      <c r="N5" s="467">
        <f t="shared" si="5"/>
        <v>0</v>
      </c>
      <c r="O5" s="475" t="str">
        <f t="shared" si="6"/>
        <v/>
      </c>
    </row>
    <row r="6" spans="1:15" hidden="1">
      <c r="A6" s="475">
        <f t="shared" si="0"/>
        <v>43466</v>
      </c>
      <c r="B6" s="475">
        <v>43466</v>
      </c>
      <c r="C6" s="467">
        <v>5</v>
      </c>
      <c r="D6" s="467">
        <v>1035</v>
      </c>
      <c r="E6" s="467">
        <v>17</v>
      </c>
      <c r="F6" s="467">
        <v>0</v>
      </c>
      <c r="G6" s="467">
        <f t="array" ref="G6">MAX(IF($A$2:$A$8761=A6,$D$2:$D$8761))</f>
        <v>1475</v>
      </c>
      <c r="H6" s="467">
        <f t="shared" si="1"/>
        <v>0</v>
      </c>
      <c r="I6" s="475" t="str">
        <f t="shared" si="2"/>
        <v/>
      </c>
      <c r="J6" s="471">
        <f>'Potential Projects'!D7</f>
        <v>23.78063758866676</v>
      </c>
      <c r="K6" s="471">
        <f>'Potential Projects'!E7</f>
        <v>92.058441840464425</v>
      </c>
      <c r="L6" s="476">
        <f t="shared" si="3"/>
        <v>902.16092057086883</v>
      </c>
      <c r="M6" s="471">
        <f t="shared" si="4"/>
        <v>1375.5882482634088</v>
      </c>
      <c r="N6" s="467">
        <f t="shared" si="5"/>
        <v>0</v>
      </c>
      <c r="O6" s="475" t="str">
        <f t="shared" si="6"/>
        <v/>
      </c>
    </row>
    <row r="7" spans="1:15" hidden="1">
      <c r="A7" s="475">
        <f t="shared" si="0"/>
        <v>43466</v>
      </c>
      <c r="B7" s="475">
        <v>43466</v>
      </c>
      <c r="C7" s="467">
        <v>6</v>
      </c>
      <c r="D7" s="467">
        <v>1050</v>
      </c>
      <c r="E7" s="467">
        <v>16</v>
      </c>
      <c r="F7" s="467">
        <v>0</v>
      </c>
      <c r="G7" s="467">
        <f t="array" ref="G7">MAX(IF($A$2:$A$8761=A7,$D$2:$D$8761))</f>
        <v>1475</v>
      </c>
      <c r="H7" s="467">
        <f t="shared" si="1"/>
        <v>0</v>
      </c>
      <c r="I7" s="475" t="str">
        <f t="shared" si="2"/>
        <v/>
      </c>
      <c r="J7" s="471">
        <f>'Potential Projects'!D8</f>
        <v>49.534591299902097</v>
      </c>
      <c r="K7" s="471">
        <f>'Potential Projects'!E8</f>
        <v>92.38385831004085</v>
      </c>
      <c r="L7" s="476">
        <f t="shared" si="3"/>
        <v>892.08155039005703</v>
      </c>
      <c r="M7" s="471">
        <f t="shared" si="4"/>
        <v>1375.5882482634088</v>
      </c>
      <c r="N7" s="467">
        <f t="shared" si="5"/>
        <v>0</v>
      </c>
      <c r="O7" s="475" t="str">
        <f t="shared" si="6"/>
        <v/>
      </c>
    </row>
    <row r="8" spans="1:15" hidden="1">
      <c r="A8" s="475">
        <f t="shared" si="0"/>
        <v>43466</v>
      </c>
      <c r="B8" s="475">
        <v>43466</v>
      </c>
      <c r="C8" s="467">
        <v>7</v>
      </c>
      <c r="D8" s="467">
        <v>1071</v>
      </c>
      <c r="E8" s="467">
        <v>8</v>
      </c>
      <c r="F8" s="467">
        <v>0</v>
      </c>
      <c r="G8" s="467">
        <f t="array" ref="G8">MAX(IF($A$2:$A$8761=A8,$D$2:$D$8761))</f>
        <v>1475</v>
      </c>
      <c r="H8" s="467">
        <f t="shared" si="1"/>
        <v>0</v>
      </c>
      <c r="I8" s="475" t="str">
        <f t="shared" si="2"/>
        <v/>
      </c>
      <c r="J8" s="471">
        <f>'Potential Projects'!D9</f>
        <v>31.785769057291713</v>
      </c>
      <c r="K8" s="471">
        <f>'Potential Projects'!E9</f>
        <v>88.672076703934636</v>
      </c>
      <c r="L8" s="476">
        <f t="shared" si="3"/>
        <v>942.54215423877372</v>
      </c>
      <c r="M8" s="471">
        <f t="shared" si="4"/>
        <v>1375.5882482634088</v>
      </c>
      <c r="N8" s="467">
        <f t="shared" si="5"/>
        <v>0</v>
      </c>
      <c r="O8" s="475" t="str">
        <f t="shared" si="6"/>
        <v/>
      </c>
    </row>
    <row r="9" spans="1:15" hidden="1">
      <c r="A9" s="475">
        <f t="shared" si="0"/>
        <v>43466</v>
      </c>
      <c r="B9" s="475">
        <v>43466</v>
      </c>
      <c r="C9" s="467">
        <v>8</v>
      </c>
      <c r="D9" s="467">
        <v>1100</v>
      </c>
      <c r="E9" s="467">
        <v>15</v>
      </c>
      <c r="F9" s="467">
        <v>0</v>
      </c>
      <c r="G9" s="467">
        <f t="array" ref="G9">MAX(IF($A$2:$A$8761=A9,$D$2:$D$8761))</f>
        <v>1475</v>
      </c>
      <c r="H9" s="467">
        <f t="shared" si="1"/>
        <v>0</v>
      </c>
      <c r="I9" s="475" t="str">
        <f t="shared" si="2"/>
        <v/>
      </c>
      <c r="J9" s="471">
        <f>'Potential Projects'!D10</f>
        <v>20.973935971915374</v>
      </c>
      <c r="K9" s="471">
        <f>'Potential Projects'!E10</f>
        <v>83.486533971188976</v>
      </c>
      <c r="L9" s="476">
        <f t="shared" si="3"/>
        <v>980.53953005689573</v>
      </c>
      <c r="M9" s="471">
        <f t="shared" si="4"/>
        <v>1375.5882482634088</v>
      </c>
      <c r="N9" s="467">
        <f t="shared" si="5"/>
        <v>0</v>
      </c>
      <c r="O9" s="475" t="str">
        <f t="shared" si="6"/>
        <v/>
      </c>
    </row>
    <row r="10" spans="1:15" hidden="1">
      <c r="A10" s="475">
        <f t="shared" si="0"/>
        <v>43466</v>
      </c>
      <c r="B10" s="475">
        <v>43466</v>
      </c>
      <c r="C10" s="467">
        <v>9</v>
      </c>
      <c r="D10" s="467">
        <v>1142</v>
      </c>
      <c r="E10" s="467">
        <v>23</v>
      </c>
      <c r="F10" s="467">
        <v>1</v>
      </c>
      <c r="G10" s="467">
        <f t="array" ref="G10">MAX(IF($A$2:$A$8761=A10,$D$2:$D$8761))</f>
        <v>1475</v>
      </c>
      <c r="H10" s="467">
        <f t="shared" si="1"/>
        <v>0</v>
      </c>
      <c r="I10" s="475" t="str">
        <f t="shared" si="2"/>
        <v/>
      </c>
      <c r="J10" s="471">
        <f>'Potential Projects'!D11</f>
        <v>10.08675747375643</v>
      </c>
      <c r="K10" s="471">
        <f>'Potential Projects'!E11</f>
        <v>84.530056976994203</v>
      </c>
      <c r="L10" s="476">
        <f t="shared" si="3"/>
        <v>1023.3831855492493</v>
      </c>
      <c r="M10" s="471">
        <f t="shared" si="4"/>
        <v>1375.5882482634088</v>
      </c>
      <c r="N10" s="467">
        <f t="shared" si="5"/>
        <v>0</v>
      </c>
      <c r="O10" s="475" t="str">
        <f t="shared" si="6"/>
        <v/>
      </c>
    </row>
    <row r="11" spans="1:15" hidden="1">
      <c r="A11" s="475">
        <f t="shared" si="0"/>
        <v>43466</v>
      </c>
      <c r="B11" s="475">
        <v>43466</v>
      </c>
      <c r="C11" s="467">
        <v>10</v>
      </c>
      <c r="D11" s="467">
        <v>1153</v>
      </c>
      <c r="E11" s="467">
        <v>16</v>
      </c>
      <c r="F11" s="467">
        <v>7</v>
      </c>
      <c r="G11" s="467">
        <f t="array" ref="G11">MAX(IF($A$2:$A$8761=A11,$D$2:$D$8761))</f>
        <v>1475</v>
      </c>
      <c r="H11" s="467">
        <f t="shared" si="1"/>
        <v>0</v>
      </c>
      <c r="I11" s="475" t="str">
        <f t="shared" si="2"/>
        <v/>
      </c>
      <c r="J11" s="471">
        <f>'Potential Projects'!D12</f>
        <v>7.3965764875117044</v>
      </c>
      <c r="K11" s="471">
        <f>'Potential Projects'!E12</f>
        <v>55.219889432380135</v>
      </c>
      <c r="L11" s="476">
        <f t="shared" si="3"/>
        <v>1067.3835340801081</v>
      </c>
      <c r="M11" s="471">
        <f t="shared" si="4"/>
        <v>1375.5882482634088</v>
      </c>
      <c r="N11" s="467">
        <f t="shared" si="5"/>
        <v>0</v>
      </c>
      <c r="O11" s="475" t="str">
        <f t="shared" si="6"/>
        <v/>
      </c>
    </row>
    <row r="12" spans="1:15" hidden="1">
      <c r="A12" s="475">
        <f t="shared" si="0"/>
        <v>43466</v>
      </c>
      <c r="B12" s="475">
        <v>43466</v>
      </c>
      <c r="C12" s="467">
        <v>11</v>
      </c>
      <c r="D12" s="467">
        <v>1207</v>
      </c>
      <c r="E12" s="467">
        <v>18</v>
      </c>
      <c r="F12" s="467">
        <v>0</v>
      </c>
      <c r="G12" s="467">
        <f t="array" ref="G12">MAX(IF($A$2:$A$8761=A12,$D$2:$D$8761))</f>
        <v>1475</v>
      </c>
      <c r="H12" s="467">
        <f t="shared" si="1"/>
        <v>0</v>
      </c>
      <c r="I12" s="475" t="str">
        <f t="shared" si="2"/>
        <v/>
      </c>
      <c r="J12" s="471">
        <f>'Potential Projects'!D13</f>
        <v>1.5129998483733307</v>
      </c>
      <c r="K12" s="471">
        <f>'Potential Projects'!E13</f>
        <v>48.943106374973119</v>
      </c>
      <c r="L12" s="476">
        <f t="shared" si="3"/>
        <v>1138.5438937766537</v>
      </c>
      <c r="M12" s="471">
        <f t="shared" si="4"/>
        <v>1375.5882482634088</v>
      </c>
      <c r="N12" s="467">
        <f t="shared" si="5"/>
        <v>0</v>
      </c>
      <c r="O12" s="475" t="str">
        <f t="shared" si="6"/>
        <v/>
      </c>
    </row>
    <row r="13" spans="1:15" hidden="1">
      <c r="A13" s="475">
        <f t="shared" si="0"/>
        <v>43466</v>
      </c>
      <c r="B13" s="475">
        <v>43466</v>
      </c>
      <c r="C13" s="467">
        <v>12</v>
      </c>
      <c r="D13" s="467">
        <v>1228</v>
      </c>
      <c r="E13" s="467">
        <v>30</v>
      </c>
      <c r="F13" s="467">
        <v>7</v>
      </c>
      <c r="G13" s="467">
        <f t="array" ref="G13">MAX(IF($A$2:$A$8761=A13,$D$2:$D$8761))</f>
        <v>1475</v>
      </c>
      <c r="H13" s="467">
        <f t="shared" si="1"/>
        <v>0</v>
      </c>
      <c r="I13" s="475" t="str">
        <f t="shared" si="2"/>
        <v/>
      </c>
      <c r="J13" s="471">
        <f>'Potential Projects'!D14</f>
        <v>4.2828689672801898</v>
      </c>
      <c r="K13" s="471">
        <f>'Potential Projects'!E14</f>
        <v>28.15321812513438</v>
      </c>
      <c r="L13" s="476">
        <f t="shared" si="3"/>
        <v>1158.5639129075855</v>
      </c>
      <c r="M13" s="471">
        <f t="shared" si="4"/>
        <v>1375.5882482634088</v>
      </c>
      <c r="N13" s="467">
        <f t="shared" si="5"/>
        <v>0</v>
      </c>
      <c r="O13" s="475" t="str">
        <f t="shared" si="6"/>
        <v/>
      </c>
    </row>
    <row r="14" spans="1:15" hidden="1">
      <c r="A14" s="475">
        <f t="shared" si="0"/>
        <v>43466</v>
      </c>
      <c r="B14" s="475">
        <v>43466</v>
      </c>
      <c r="C14" s="467">
        <v>13</v>
      </c>
      <c r="D14" s="467">
        <v>1174</v>
      </c>
      <c r="E14" s="467">
        <v>37</v>
      </c>
      <c r="F14" s="467">
        <v>7</v>
      </c>
      <c r="G14" s="467">
        <f t="array" ref="G14">MAX(IF($A$2:$A$8761=A14,$D$2:$D$8761))</f>
        <v>1475</v>
      </c>
      <c r="H14" s="467">
        <f t="shared" si="1"/>
        <v>0</v>
      </c>
      <c r="I14" s="475" t="str">
        <f t="shared" si="2"/>
        <v/>
      </c>
      <c r="J14" s="471">
        <f>'Potential Projects'!D15</f>
        <v>2.4670965688178024</v>
      </c>
      <c r="K14" s="471">
        <f>'Potential Projects'!E15</f>
        <v>8.535142066222317</v>
      </c>
      <c r="L14" s="476">
        <f t="shared" si="3"/>
        <v>1118.9977613649598</v>
      </c>
      <c r="M14" s="471">
        <f t="shared" si="4"/>
        <v>1375.5882482634088</v>
      </c>
      <c r="N14" s="467">
        <f t="shared" si="5"/>
        <v>0</v>
      </c>
      <c r="O14" s="475" t="str">
        <f t="shared" si="6"/>
        <v/>
      </c>
    </row>
    <row r="15" spans="1:15" hidden="1">
      <c r="A15" s="475">
        <f t="shared" si="0"/>
        <v>43466</v>
      </c>
      <c r="B15" s="475">
        <v>43466</v>
      </c>
      <c r="C15" s="467">
        <v>14</v>
      </c>
      <c r="D15" s="467">
        <v>1187</v>
      </c>
      <c r="E15" s="467">
        <v>28</v>
      </c>
      <c r="F15" s="467">
        <v>6</v>
      </c>
      <c r="G15" s="467">
        <f t="array" ref="G15">MAX(IF($A$2:$A$8761=A15,$D$2:$D$8761))</f>
        <v>1475</v>
      </c>
      <c r="H15" s="467">
        <f t="shared" si="1"/>
        <v>0</v>
      </c>
      <c r="I15" s="475" t="str">
        <f t="shared" si="2"/>
        <v/>
      </c>
      <c r="J15" s="471">
        <f>'Potential Projects'!D16</f>
        <v>3.5230385178122732</v>
      </c>
      <c r="K15" s="471">
        <f>'Potential Projects'!E16</f>
        <v>8.4264091593205777</v>
      </c>
      <c r="L15" s="476">
        <f t="shared" si="3"/>
        <v>1141.0505523228671</v>
      </c>
      <c r="M15" s="471">
        <f t="shared" si="4"/>
        <v>1375.5882482634088</v>
      </c>
      <c r="N15" s="467">
        <f t="shared" si="5"/>
        <v>0</v>
      </c>
      <c r="O15" s="475" t="str">
        <f t="shared" si="6"/>
        <v/>
      </c>
    </row>
    <row r="16" spans="1:15" hidden="1">
      <c r="A16" s="475">
        <f t="shared" si="0"/>
        <v>43466</v>
      </c>
      <c r="B16" s="475">
        <v>43466</v>
      </c>
      <c r="C16" s="467">
        <v>15</v>
      </c>
      <c r="D16" s="467">
        <v>1158</v>
      </c>
      <c r="E16" s="467">
        <v>28</v>
      </c>
      <c r="F16" s="467">
        <v>0</v>
      </c>
      <c r="G16" s="467">
        <f t="array" ref="G16">MAX(IF($A$2:$A$8761=A16,$D$2:$D$8761))</f>
        <v>1475</v>
      </c>
      <c r="H16" s="467">
        <f t="shared" si="1"/>
        <v>0</v>
      </c>
      <c r="I16" s="475" t="str">
        <f t="shared" si="2"/>
        <v/>
      </c>
      <c r="J16" s="471">
        <f>'Potential Projects'!D17</f>
        <v>2.5303818136800138</v>
      </c>
      <c r="K16" s="471">
        <f>'Potential Projects'!E17</f>
        <v>9.4840126854439912</v>
      </c>
      <c r="L16" s="476">
        <f t="shared" si="3"/>
        <v>1117.9856055008761</v>
      </c>
      <c r="M16" s="471">
        <f t="shared" si="4"/>
        <v>1375.5882482634088</v>
      </c>
      <c r="N16" s="467">
        <f t="shared" si="5"/>
        <v>0</v>
      </c>
      <c r="O16" s="475" t="str">
        <f t="shared" si="6"/>
        <v/>
      </c>
    </row>
    <row r="17" spans="1:15" hidden="1">
      <c r="A17" s="475">
        <f t="shared" si="0"/>
        <v>43466</v>
      </c>
      <c r="B17" s="475">
        <v>43466</v>
      </c>
      <c r="C17" s="467">
        <v>16</v>
      </c>
      <c r="D17" s="467">
        <v>1190</v>
      </c>
      <c r="E17" s="467">
        <v>29</v>
      </c>
      <c r="F17" s="467">
        <v>1</v>
      </c>
      <c r="G17" s="467">
        <f t="array" ref="G17">MAX(IF($A$2:$A$8761=A17,$D$2:$D$8761))</f>
        <v>1475</v>
      </c>
      <c r="H17" s="467">
        <f t="shared" si="1"/>
        <v>0</v>
      </c>
      <c r="I17" s="475" t="str">
        <f t="shared" si="2"/>
        <v/>
      </c>
      <c r="J17" s="471">
        <f>'Potential Projects'!D18</f>
        <v>28.72007942203135</v>
      </c>
      <c r="K17" s="471">
        <f>'Potential Projects'!E18</f>
        <v>11.737678187486562</v>
      </c>
      <c r="L17" s="476">
        <f t="shared" si="3"/>
        <v>1119.542242390482</v>
      </c>
      <c r="M17" s="471">
        <f t="shared" si="4"/>
        <v>1375.5882482634088</v>
      </c>
      <c r="N17" s="467">
        <f t="shared" si="5"/>
        <v>0</v>
      </c>
      <c r="O17" s="475" t="str">
        <f t="shared" si="6"/>
        <v/>
      </c>
    </row>
    <row r="18" spans="1:15" hidden="1">
      <c r="A18" s="475">
        <f t="shared" si="0"/>
        <v>43466</v>
      </c>
      <c r="B18" s="475">
        <v>43466</v>
      </c>
      <c r="C18" s="467">
        <v>17</v>
      </c>
      <c r="D18" s="467">
        <v>1249</v>
      </c>
      <c r="E18" s="467">
        <v>29</v>
      </c>
      <c r="F18" s="467">
        <v>1</v>
      </c>
      <c r="G18" s="467">
        <f t="array" ref="G18">MAX(IF($A$2:$A$8761=A18,$D$2:$D$8761))</f>
        <v>1475</v>
      </c>
      <c r="H18" s="467">
        <f t="shared" si="1"/>
        <v>0</v>
      </c>
      <c r="I18" s="475" t="str">
        <f t="shared" si="2"/>
        <v/>
      </c>
      <c r="J18" s="471">
        <f>'Potential Projects'!D19</f>
        <v>47.599909345822056</v>
      </c>
      <c r="K18" s="471">
        <f>'Potential Projects'!E19</f>
        <v>18.370385508492799</v>
      </c>
      <c r="L18" s="476">
        <f t="shared" si="3"/>
        <v>1153.0297051456853</v>
      </c>
      <c r="M18" s="471">
        <f t="shared" si="4"/>
        <v>1375.5882482634088</v>
      </c>
      <c r="N18" s="467">
        <f t="shared" si="5"/>
        <v>0</v>
      </c>
      <c r="O18" s="475" t="str">
        <f t="shared" si="6"/>
        <v/>
      </c>
    </row>
    <row r="19" spans="1:15" hidden="1">
      <c r="A19" s="475">
        <f t="shared" si="0"/>
        <v>43466</v>
      </c>
      <c r="B19" s="475">
        <v>43466</v>
      </c>
      <c r="C19" s="467">
        <v>18</v>
      </c>
      <c r="D19" s="467">
        <v>1300</v>
      </c>
      <c r="E19" s="467">
        <v>61</v>
      </c>
      <c r="F19" s="467">
        <v>0</v>
      </c>
      <c r="G19" s="467">
        <f t="array" ref="G19">MAX(IF($A$2:$A$8761=A19,$D$2:$D$8761))</f>
        <v>1475</v>
      </c>
      <c r="H19" s="467">
        <f t="shared" si="1"/>
        <v>0</v>
      </c>
      <c r="I19" s="475" t="str">
        <f t="shared" si="2"/>
        <v/>
      </c>
      <c r="J19" s="471">
        <f>'Potential Projects'!D20</f>
        <v>16.998063238063779</v>
      </c>
      <c r="K19" s="471">
        <f>'Potential Projects'!E20</f>
        <v>44.940327348957204</v>
      </c>
      <c r="L19" s="476">
        <f t="shared" si="3"/>
        <v>1177.0616094129789</v>
      </c>
      <c r="M19" s="471">
        <f t="shared" si="4"/>
        <v>1375.5882482634088</v>
      </c>
      <c r="N19" s="467">
        <f t="shared" si="5"/>
        <v>0</v>
      </c>
      <c r="O19" s="475" t="str">
        <f t="shared" si="6"/>
        <v/>
      </c>
    </row>
    <row r="20" spans="1:15" hidden="1">
      <c r="A20" s="475">
        <f t="shared" si="0"/>
        <v>43466</v>
      </c>
      <c r="B20" s="475">
        <v>43466</v>
      </c>
      <c r="C20" s="467">
        <v>19</v>
      </c>
      <c r="D20" s="467">
        <v>1287</v>
      </c>
      <c r="E20" s="467">
        <v>55</v>
      </c>
      <c r="F20" s="467">
        <v>0</v>
      </c>
      <c r="G20" s="467">
        <f t="array" ref="G20">MAX(IF($A$2:$A$8761=A20,$D$2:$D$8761))</f>
        <v>1475</v>
      </c>
      <c r="H20" s="467">
        <f t="shared" si="1"/>
        <v>0</v>
      </c>
      <c r="I20" s="475" t="str">
        <f t="shared" si="2"/>
        <v/>
      </c>
      <c r="J20" s="471">
        <f>'Potential Projects'!D21</f>
        <v>15.442321730843805</v>
      </c>
      <c r="K20" s="471">
        <f>'Potential Projects'!E21</f>
        <v>67.789100569769943</v>
      </c>
      <c r="L20" s="476">
        <f t="shared" si="3"/>
        <v>1148.7685776993862</v>
      </c>
      <c r="M20" s="471">
        <f t="shared" si="4"/>
        <v>1375.5882482634088</v>
      </c>
      <c r="N20" s="467">
        <f t="shared" si="5"/>
        <v>0</v>
      </c>
      <c r="O20" s="475" t="str">
        <f t="shared" si="6"/>
        <v/>
      </c>
    </row>
    <row r="21" spans="1:15" hidden="1">
      <c r="A21" s="475">
        <f t="shared" si="0"/>
        <v>43466</v>
      </c>
      <c r="B21" s="475">
        <v>43466</v>
      </c>
      <c r="C21" s="467">
        <v>20</v>
      </c>
      <c r="D21" s="467">
        <v>1271</v>
      </c>
      <c r="E21" s="467">
        <v>45</v>
      </c>
      <c r="F21" s="467">
        <v>0</v>
      </c>
      <c r="G21" s="467">
        <f t="array" ref="G21">MAX(IF($A$2:$A$8761=A21,$D$2:$D$8761))</f>
        <v>1475</v>
      </c>
      <c r="H21" s="467">
        <f t="shared" si="1"/>
        <v>0</v>
      </c>
      <c r="I21" s="475" t="str">
        <f t="shared" si="2"/>
        <v/>
      </c>
      <c r="J21" s="471">
        <f>'Potential Projects'!D22</f>
        <v>22.75090299367012</v>
      </c>
      <c r="K21" s="471">
        <f>'Potential Projects'!E22</f>
        <v>76.603506288970109</v>
      </c>
      <c r="L21" s="476">
        <f t="shared" si="3"/>
        <v>1126.6455907173599</v>
      </c>
      <c r="M21" s="471">
        <f t="shared" si="4"/>
        <v>1375.5882482634088</v>
      </c>
      <c r="N21" s="467">
        <f t="shared" si="5"/>
        <v>0</v>
      </c>
      <c r="O21" s="475" t="str">
        <f t="shared" si="6"/>
        <v/>
      </c>
    </row>
    <row r="22" spans="1:15" hidden="1">
      <c r="A22" s="475">
        <f t="shared" si="0"/>
        <v>43466</v>
      </c>
      <c r="B22" s="475">
        <v>43466</v>
      </c>
      <c r="C22" s="467">
        <v>21</v>
      </c>
      <c r="D22" s="467">
        <v>1225</v>
      </c>
      <c r="E22" s="467">
        <v>57</v>
      </c>
      <c r="F22" s="467">
        <v>0</v>
      </c>
      <c r="G22" s="467">
        <f t="array" ref="G22">MAX(IF($A$2:$A$8761=A22,$D$2:$D$8761))</f>
        <v>1475</v>
      </c>
      <c r="H22" s="467">
        <f t="shared" si="1"/>
        <v>0</v>
      </c>
      <c r="I22" s="475" t="str">
        <f t="shared" si="2"/>
        <v/>
      </c>
      <c r="J22" s="471">
        <f>'Potential Projects'!D23</f>
        <v>43.368063865136349</v>
      </c>
      <c r="K22" s="471">
        <f>'Potential Projects'!E23</f>
        <v>95.567620404214153</v>
      </c>
      <c r="L22" s="476">
        <f t="shared" si="3"/>
        <v>1029.0643157306495</v>
      </c>
      <c r="M22" s="471">
        <f t="shared" si="4"/>
        <v>1375.5882482634088</v>
      </c>
      <c r="N22" s="467">
        <f t="shared" si="5"/>
        <v>0</v>
      </c>
      <c r="O22" s="475" t="str">
        <f t="shared" si="6"/>
        <v/>
      </c>
    </row>
    <row r="23" spans="1:15" hidden="1">
      <c r="A23" s="475">
        <f t="shared" si="0"/>
        <v>43466</v>
      </c>
      <c r="B23" s="475">
        <v>43466</v>
      </c>
      <c r="C23" s="467">
        <v>22</v>
      </c>
      <c r="D23" s="467">
        <v>1150</v>
      </c>
      <c r="E23" s="467">
        <v>47</v>
      </c>
      <c r="F23" s="467">
        <v>0</v>
      </c>
      <c r="G23" s="467">
        <f t="array" ref="G23">MAX(IF($A$2:$A$8761=A23,$D$2:$D$8761))</f>
        <v>1475</v>
      </c>
      <c r="H23" s="467">
        <f t="shared" si="1"/>
        <v>0</v>
      </c>
      <c r="I23" s="475" t="str">
        <f t="shared" si="2"/>
        <v/>
      </c>
      <c r="J23" s="471">
        <f>'Potential Projects'!D24</f>
        <v>59.408129815271266</v>
      </c>
      <c r="K23" s="471">
        <f>'Potential Projects'!E24</f>
        <v>87.302354977424216</v>
      </c>
      <c r="L23" s="476">
        <f t="shared" si="3"/>
        <v>956.28951520730459</v>
      </c>
      <c r="M23" s="471">
        <f t="shared" si="4"/>
        <v>1375.5882482634088</v>
      </c>
      <c r="N23" s="467">
        <f t="shared" si="5"/>
        <v>0</v>
      </c>
      <c r="O23" s="475" t="str">
        <f t="shared" si="6"/>
        <v/>
      </c>
    </row>
    <row r="24" spans="1:15" hidden="1">
      <c r="A24" s="475">
        <f t="shared" si="0"/>
        <v>43466</v>
      </c>
      <c r="B24" s="475">
        <v>43466</v>
      </c>
      <c r="C24" s="467">
        <v>23</v>
      </c>
      <c r="D24" s="467">
        <v>1082</v>
      </c>
      <c r="E24" s="467">
        <v>42</v>
      </c>
      <c r="F24" s="467">
        <v>0</v>
      </c>
      <c r="G24" s="467">
        <f t="array" ref="G24">MAX(IF($A$2:$A$8761=A24,$D$2:$D$8761))</f>
        <v>1475</v>
      </c>
      <c r="H24" s="467">
        <f t="shared" si="1"/>
        <v>0</v>
      </c>
      <c r="I24" s="475" t="str">
        <f t="shared" si="2"/>
        <v/>
      </c>
      <c r="J24" s="471">
        <f>'Potential Projects'!D25</f>
        <v>62.812709273903103</v>
      </c>
      <c r="K24" s="471">
        <f>'Potential Projects'!E25</f>
        <v>73.520654590410672</v>
      </c>
      <c r="L24" s="476">
        <f t="shared" si="3"/>
        <v>903.66663613568619</v>
      </c>
      <c r="M24" s="471">
        <f t="shared" si="4"/>
        <v>1375.5882482634088</v>
      </c>
      <c r="N24" s="467">
        <f t="shared" si="5"/>
        <v>0</v>
      </c>
      <c r="O24" s="475" t="str">
        <f t="shared" si="6"/>
        <v/>
      </c>
    </row>
    <row r="25" spans="1:15" hidden="1">
      <c r="A25" s="475">
        <f t="shared" si="0"/>
        <v>43466</v>
      </c>
      <c r="B25" s="475">
        <v>43466</v>
      </c>
      <c r="C25" s="467">
        <v>24</v>
      </c>
      <c r="D25" s="467">
        <v>1019</v>
      </c>
      <c r="E25" s="467">
        <v>47</v>
      </c>
      <c r="F25" s="467">
        <v>0</v>
      </c>
      <c r="G25" s="467">
        <f t="array" ref="G25">MAX(IF($A$2:$A$8761=A25,$D$2:$D$8761))</f>
        <v>1475</v>
      </c>
      <c r="H25" s="467">
        <f t="shared" si="1"/>
        <v>0</v>
      </c>
      <c r="I25" s="475" t="str">
        <f t="shared" si="2"/>
        <v/>
      </c>
      <c r="J25" s="471">
        <f>'Potential Projects'!D26</f>
        <v>63.283973147516313</v>
      </c>
      <c r="K25" s="471">
        <f>'Potential Projects'!E26</f>
        <v>92.700670017200594</v>
      </c>
      <c r="L25" s="476">
        <f t="shared" si="3"/>
        <v>816.015356835283</v>
      </c>
      <c r="M25" s="471">
        <f t="shared" si="4"/>
        <v>1375.5882482634088</v>
      </c>
      <c r="N25" s="467">
        <f t="shared" si="5"/>
        <v>0</v>
      </c>
      <c r="O25" s="475" t="str">
        <f t="shared" si="6"/>
        <v/>
      </c>
    </row>
    <row r="26" spans="1:15" hidden="1">
      <c r="A26" s="475">
        <f t="shared" si="0"/>
        <v>43466</v>
      </c>
      <c r="B26" s="475">
        <v>43467</v>
      </c>
      <c r="C26" s="467">
        <v>1</v>
      </c>
      <c r="D26" s="467">
        <v>984</v>
      </c>
      <c r="E26" s="467">
        <v>58</v>
      </c>
      <c r="F26" s="467">
        <v>0</v>
      </c>
      <c r="G26" s="467">
        <f t="array" ref="G26">MAX(IF($A$2:$A$8761=A26,$D$2:$D$8761))</f>
        <v>1475</v>
      </c>
      <c r="H26" s="467">
        <f t="shared" si="1"/>
        <v>0</v>
      </c>
      <c r="I26" s="475" t="str">
        <f t="shared" si="2"/>
        <v/>
      </c>
      <c r="J26" s="471">
        <f>'Potential Projects'!D27</f>
        <v>65.674015298572314</v>
      </c>
      <c r="K26" s="471">
        <f>'Potential Projects'!E27</f>
        <v>97.263540851429809</v>
      </c>
      <c r="L26" s="476">
        <f t="shared" si="3"/>
        <v>763.06244384999786</v>
      </c>
      <c r="M26" s="471">
        <f t="shared" si="4"/>
        <v>1375.5882482634088</v>
      </c>
      <c r="N26" s="467">
        <f t="shared" si="5"/>
        <v>0</v>
      </c>
      <c r="O26" s="475" t="str">
        <f t="shared" si="6"/>
        <v/>
      </c>
    </row>
    <row r="27" spans="1:15" hidden="1">
      <c r="A27" s="475">
        <f t="shared" si="0"/>
        <v>43466</v>
      </c>
      <c r="B27" s="475">
        <v>43467</v>
      </c>
      <c r="C27" s="467">
        <v>2</v>
      </c>
      <c r="D27" s="467">
        <v>983</v>
      </c>
      <c r="E27" s="467">
        <v>50</v>
      </c>
      <c r="F27" s="467">
        <v>0</v>
      </c>
      <c r="G27" s="467">
        <f t="array" ref="G27">MAX(IF($A$2:$A$8761=A27,$D$2:$D$8761))</f>
        <v>1475</v>
      </c>
      <c r="H27" s="467">
        <f t="shared" si="1"/>
        <v>0</v>
      </c>
      <c r="I27" s="475" t="str">
        <f t="shared" si="2"/>
        <v/>
      </c>
      <c r="J27" s="471">
        <f>'Potential Projects'!D28</f>
        <v>63.276859305360887</v>
      </c>
      <c r="K27" s="471">
        <f>'Potential Projects'!E28</f>
        <v>91.314521016985594</v>
      </c>
      <c r="L27" s="476">
        <f t="shared" si="3"/>
        <v>778.40861967765352</v>
      </c>
      <c r="M27" s="471">
        <f t="shared" si="4"/>
        <v>1375.5882482634088</v>
      </c>
      <c r="N27" s="467">
        <f t="shared" si="5"/>
        <v>0</v>
      </c>
      <c r="O27" s="475" t="str">
        <f t="shared" si="6"/>
        <v/>
      </c>
    </row>
    <row r="28" spans="1:15" hidden="1">
      <c r="A28" s="475">
        <f t="shared" si="0"/>
        <v>43466</v>
      </c>
      <c r="B28" s="475">
        <v>43467</v>
      </c>
      <c r="C28" s="467">
        <v>3</v>
      </c>
      <c r="D28" s="467">
        <v>1005</v>
      </c>
      <c r="E28" s="467">
        <v>62</v>
      </c>
      <c r="F28" s="467">
        <v>0</v>
      </c>
      <c r="G28" s="467">
        <f t="array" ref="G28">MAX(IF($A$2:$A$8761=A28,$D$2:$D$8761))</f>
        <v>1475</v>
      </c>
      <c r="H28" s="467">
        <f t="shared" si="1"/>
        <v>0</v>
      </c>
      <c r="I28" s="475" t="str">
        <f t="shared" si="2"/>
        <v/>
      </c>
      <c r="J28" s="471">
        <f>'Potential Projects'!D29</f>
        <v>62.390866980133531</v>
      </c>
      <c r="K28" s="471">
        <f>'Potential Projects'!E29</f>
        <v>91.082192431735109</v>
      </c>
      <c r="L28" s="476">
        <f t="shared" si="3"/>
        <v>789.52694058813131</v>
      </c>
      <c r="M28" s="471">
        <f t="shared" si="4"/>
        <v>1375.5882482634088</v>
      </c>
      <c r="N28" s="467">
        <f t="shared" si="5"/>
        <v>0</v>
      </c>
      <c r="O28" s="475" t="str">
        <f t="shared" si="6"/>
        <v/>
      </c>
    </row>
    <row r="29" spans="1:15" hidden="1">
      <c r="A29" s="475">
        <f t="shared" si="0"/>
        <v>43466</v>
      </c>
      <c r="B29" s="475">
        <v>43467</v>
      </c>
      <c r="C29" s="467">
        <v>4</v>
      </c>
      <c r="D29" s="467">
        <v>1011</v>
      </c>
      <c r="E29" s="467">
        <v>54</v>
      </c>
      <c r="F29" s="467">
        <v>0</v>
      </c>
      <c r="G29" s="467">
        <f t="array" ref="G29">MAX(IF($A$2:$A$8761=A29,$D$2:$D$8761))</f>
        <v>1475</v>
      </c>
      <c r="H29" s="467">
        <f t="shared" si="1"/>
        <v>0</v>
      </c>
      <c r="I29" s="475" t="str">
        <f t="shared" si="2"/>
        <v/>
      </c>
      <c r="J29" s="471">
        <f>'Potential Projects'!D30</f>
        <v>20.944960702270325</v>
      </c>
      <c r="K29" s="471">
        <f>'Potential Projects'!E30</f>
        <v>94.934779241023449</v>
      </c>
      <c r="L29" s="476">
        <f t="shared" si="3"/>
        <v>841.12026005670623</v>
      </c>
      <c r="M29" s="471">
        <f t="shared" si="4"/>
        <v>1375.5882482634088</v>
      </c>
      <c r="N29" s="467">
        <f t="shared" si="5"/>
        <v>0</v>
      </c>
      <c r="O29" s="475" t="str">
        <f t="shared" si="6"/>
        <v/>
      </c>
    </row>
    <row r="30" spans="1:15" hidden="1">
      <c r="A30" s="475">
        <f t="shared" si="0"/>
        <v>43466</v>
      </c>
      <c r="B30" s="475">
        <v>43467</v>
      </c>
      <c r="C30" s="467">
        <v>5</v>
      </c>
      <c r="D30" s="467">
        <v>1064</v>
      </c>
      <c r="E30" s="467">
        <v>55</v>
      </c>
      <c r="F30" s="467">
        <v>0</v>
      </c>
      <c r="G30" s="467">
        <f t="array" ref="G30">MAX(IF($A$2:$A$8761=A30,$D$2:$D$8761))</f>
        <v>1475</v>
      </c>
      <c r="H30" s="467">
        <f t="shared" si="1"/>
        <v>0</v>
      </c>
      <c r="I30" s="475" t="str">
        <f t="shared" si="2"/>
        <v/>
      </c>
      <c r="J30" s="471">
        <f>'Potential Projects'!D31</f>
        <v>20.838562176475069</v>
      </c>
      <c r="K30" s="471">
        <f>'Potential Projects'!E31</f>
        <v>74.076835142980002</v>
      </c>
      <c r="L30" s="476">
        <f t="shared" si="3"/>
        <v>914.08460268054489</v>
      </c>
      <c r="M30" s="471">
        <f t="shared" si="4"/>
        <v>1375.5882482634088</v>
      </c>
      <c r="N30" s="467">
        <f t="shared" si="5"/>
        <v>0</v>
      </c>
      <c r="O30" s="475" t="str">
        <f t="shared" si="6"/>
        <v/>
      </c>
    </row>
    <row r="31" spans="1:15" hidden="1">
      <c r="A31" s="475">
        <f t="shared" si="0"/>
        <v>43466</v>
      </c>
      <c r="B31" s="475">
        <v>43467</v>
      </c>
      <c r="C31" s="467">
        <v>6</v>
      </c>
      <c r="D31" s="467">
        <v>1162</v>
      </c>
      <c r="E31" s="467">
        <v>84</v>
      </c>
      <c r="F31" s="467">
        <v>0</v>
      </c>
      <c r="G31" s="467">
        <f t="array" ref="G31">MAX(IF($A$2:$A$8761=A31,$D$2:$D$8761))</f>
        <v>1475</v>
      </c>
      <c r="H31" s="467">
        <f t="shared" si="1"/>
        <v>0</v>
      </c>
      <c r="I31" s="475" t="str">
        <f t="shared" si="2"/>
        <v/>
      </c>
      <c r="J31" s="471">
        <f>'Potential Projects'!D32</f>
        <v>8.9088388038230697</v>
      </c>
      <c r="K31" s="471">
        <f>'Potential Projects'!E32</f>
        <v>63.158173887336062</v>
      </c>
      <c r="L31" s="476">
        <f t="shared" si="3"/>
        <v>1005.9329873088409</v>
      </c>
      <c r="M31" s="471">
        <f t="shared" si="4"/>
        <v>1375.5882482634088</v>
      </c>
      <c r="N31" s="467">
        <f t="shared" si="5"/>
        <v>0</v>
      </c>
      <c r="O31" s="475" t="str">
        <f t="shared" si="6"/>
        <v/>
      </c>
    </row>
    <row r="32" spans="1:15" hidden="1">
      <c r="A32" s="475">
        <f t="shared" si="0"/>
        <v>43466</v>
      </c>
      <c r="B32" s="475">
        <v>43467</v>
      </c>
      <c r="C32" s="467">
        <v>7</v>
      </c>
      <c r="D32" s="467">
        <v>1266</v>
      </c>
      <c r="E32" s="467">
        <v>90</v>
      </c>
      <c r="F32" s="467">
        <v>0</v>
      </c>
      <c r="G32" s="467">
        <f t="array" ref="G32">MAX(IF($A$2:$A$8761=A32,$D$2:$D$8761))</f>
        <v>1475</v>
      </c>
      <c r="H32" s="467">
        <f t="shared" si="1"/>
        <v>0</v>
      </c>
      <c r="I32" s="475" t="str">
        <f t="shared" si="2"/>
        <v/>
      </c>
      <c r="J32" s="471">
        <f>'Potential Projects'!D33</f>
        <v>3.5153750901695813</v>
      </c>
      <c r="K32" s="471">
        <f>'Potential Projects'!E33</f>
        <v>82.253706192216725</v>
      </c>
      <c r="L32" s="476">
        <f t="shared" si="3"/>
        <v>1090.2309187176138</v>
      </c>
      <c r="M32" s="471">
        <f t="shared" si="4"/>
        <v>1375.5882482634088</v>
      </c>
      <c r="N32" s="467">
        <f t="shared" si="5"/>
        <v>0</v>
      </c>
      <c r="O32" s="475" t="str">
        <f t="shared" si="6"/>
        <v/>
      </c>
    </row>
    <row r="33" spans="1:15" hidden="1">
      <c r="A33" s="475">
        <f t="shared" si="0"/>
        <v>43466</v>
      </c>
      <c r="B33" s="475">
        <v>43467</v>
      </c>
      <c r="C33" s="467">
        <v>8</v>
      </c>
      <c r="D33" s="467">
        <v>1344</v>
      </c>
      <c r="E33" s="467">
        <v>88</v>
      </c>
      <c r="F33" s="467">
        <v>0</v>
      </c>
      <c r="G33" s="467">
        <f t="array" ref="G33">MAX(IF($A$2:$A$8761=A33,$D$2:$D$8761))</f>
        <v>1475</v>
      </c>
      <c r="H33" s="467">
        <f t="shared" si="1"/>
        <v>0</v>
      </c>
      <c r="I33" s="475" t="str">
        <f t="shared" si="2"/>
        <v/>
      </c>
      <c r="J33" s="471">
        <f>'Potential Projects'!D34</f>
        <v>1.2824244482282201</v>
      </c>
      <c r="K33" s="471">
        <f>'Potential Projects'!E34</f>
        <v>89.444940819178669</v>
      </c>
      <c r="L33" s="476">
        <f t="shared" si="3"/>
        <v>1165.2726347325929</v>
      </c>
      <c r="M33" s="471">
        <f t="shared" si="4"/>
        <v>1375.5882482634088</v>
      </c>
      <c r="N33" s="467">
        <f t="shared" si="5"/>
        <v>0</v>
      </c>
      <c r="O33" s="475" t="str">
        <f t="shared" si="6"/>
        <v/>
      </c>
    </row>
    <row r="34" spans="1:15" hidden="1">
      <c r="A34" s="475">
        <f t="shared" si="0"/>
        <v>43466</v>
      </c>
      <c r="B34" s="475">
        <v>43467</v>
      </c>
      <c r="C34" s="467">
        <v>9</v>
      </c>
      <c r="D34" s="467">
        <v>1348</v>
      </c>
      <c r="E34" s="467">
        <v>94</v>
      </c>
      <c r="F34" s="467">
        <v>4</v>
      </c>
      <c r="G34" s="467">
        <f t="array" ref="G34">MAX(IF($A$2:$A$8761=A34,$D$2:$D$8761))</f>
        <v>1475</v>
      </c>
      <c r="H34" s="467">
        <f t="shared" si="1"/>
        <v>0</v>
      </c>
      <c r="I34" s="475" t="str">
        <f t="shared" si="2"/>
        <v/>
      </c>
      <c r="J34" s="471">
        <f>'Potential Projects'!D35</f>
        <v>2.7527448838333508</v>
      </c>
      <c r="K34" s="471">
        <f>'Potential Projects'!E35</f>
        <v>98.490110621371755</v>
      </c>
      <c r="L34" s="476">
        <f t="shared" si="3"/>
        <v>1148.7571444947948</v>
      </c>
      <c r="M34" s="471">
        <f t="shared" si="4"/>
        <v>1375.5882482634088</v>
      </c>
      <c r="N34" s="467">
        <f t="shared" si="5"/>
        <v>0</v>
      </c>
      <c r="O34" s="475" t="str">
        <f t="shared" si="6"/>
        <v/>
      </c>
    </row>
    <row r="35" spans="1:15" hidden="1">
      <c r="A35" s="475">
        <f t="shared" si="0"/>
        <v>43466</v>
      </c>
      <c r="B35" s="475">
        <v>43467</v>
      </c>
      <c r="C35" s="467">
        <v>10</v>
      </c>
      <c r="D35" s="467">
        <v>1342</v>
      </c>
      <c r="E35" s="467">
        <v>71</v>
      </c>
      <c r="F35" s="467">
        <v>0</v>
      </c>
      <c r="G35" s="467">
        <f t="array" ref="G35">MAX(IF($A$2:$A$8761=A35,$D$2:$D$8761))</f>
        <v>1475</v>
      </c>
      <c r="H35" s="467">
        <f t="shared" si="1"/>
        <v>0</v>
      </c>
      <c r="I35" s="475" t="str">
        <f t="shared" si="2"/>
        <v/>
      </c>
      <c r="J35" s="471">
        <f>'Potential Projects'!D36</f>
        <v>0.79028358956351874</v>
      </c>
      <c r="K35" s="471">
        <f>'Potential Projects'!E36</f>
        <v>96.364734304450664</v>
      </c>
      <c r="L35" s="476">
        <f t="shared" si="3"/>
        <v>1173.8449821059858</v>
      </c>
      <c r="M35" s="471">
        <f t="shared" si="4"/>
        <v>1375.5882482634088</v>
      </c>
      <c r="N35" s="467">
        <f t="shared" si="5"/>
        <v>0</v>
      </c>
      <c r="O35" s="475" t="str">
        <f t="shared" si="6"/>
        <v/>
      </c>
    </row>
    <row r="36" spans="1:15" hidden="1">
      <c r="A36" s="475">
        <f t="shared" si="0"/>
        <v>43466</v>
      </c>
      <c r="B36" s="475">
        <v>43467</v>
      </c>
      <c r="C36" s="467">
        <v>11</v>
      </c>
      <c r="D36" s="467">
        <v>1338</v>
      </c>
      <c r="E36" s="467">
        <v>56</v>
      </c>
      <c r="F36" s="467">
        <v>6</v>
      </c>
      <c r="G36" s="467">
        <f t="array" ref="G36">MAX(IF($A$2:$A$8761=A36,$D$2:$D$8761))</f>
        <v>1475</v>
      </c>
      <c r="H36" s="467">
        <f t="shared" si="1"/>
        <v>0</v>
      </c>
      <c r="I36" s="475" t="str">
        <f t="shared" si="2"/>
        <v/>
      </c>
      <c r="J36" s="471">
        <f>'Potential Projects'!D37</f>
        <v>1.5146749886495896</v>
      </c>
      <c r="K36" s="471">
        <f>'Potential Projects'!E37</f>
        <v>92.23679509782842</v>
      </c>
      <c r="L36" s="476">
        <f t="shared" si="3"/>
        <v>1182.2485299135219</v>
      </c>
      <c r="M36" s="471">
        <f t="shared" si="4"/>
        <v>1375.5882482634088</v>
      </c>
      <c r="N36" s="467">
        <f t="shared" si="5"/>
        <v>0</v>
      </c>
      <c r="O36" s="475" t="str">
        <f t="shared" si="6"/>
        <v/>
      </c>
    </row>
    <row r="37" spans="1:15" hidden="1">
      <c r="A37" s="475">
        <f t="shared" si="0"/>
        <v>43466</v>
      </c>
      <c r="B37" s="475">
        <v>43467</v>
      </c>
      <c r="C37" s="467">
        <v>12</v>
      </c>
      <c r="D37" s="467">
        <v>1328</v>
      </c>
      <c r="E37" s="467">
        <v>46</v>
      </c>
      <c r="F37" s="467">
        <v>4</v>
      </c>
      <c r="G37" s="467">
        <f t="array" ref="G37">MAX(IF($A$2:$A$8761=A37,$D$2:$D$8761))</f>
        <v>1475</v>
      </c>
      <c r="H37" s="467">
        <f t="shared" si="1"/>
        <v>0</v>
      </c>
      <c r="I37" s="475" t="str">
        <f t="shared" si="2"/>
        <v/>
      </c>
      <c r="J37" s="471">
        <f>'Potential Projects'!D38</f>
        <v>0.54331831824255794</v>
      </c>
      <c r="K37" s="471">
        <f>'Potential Projects'!E38</f>
        <v>95.099051978069241</v>
      </c>
      <c r="L37" s="476">
        <f t="shared" si="3"/>
        <v>1182.3576297036882</v>
      </c>
      <c r="M37" s="471">
        <f t="shared" si="4"/>
        <v>1375.5882482634088</v>
      </c>
      <c r="N37" s="467">
        <f t="shared" si="5"/>
        <v>0</v>
      </c>
      <c r="O37" s="475" t="str">
        <f t="shared" si="6"/>
        <v/>
      </c>
    </row>
    <row r="38" spans="1:15" hidden="1">
      <c r="A38" s="475">
        <f t="shared" si="0"/>
        <v>43466</v>
      </c>
      <c r="B38" s="475">
        <v>43467</v>
      </c>
      <c r="C38" s="467">
        <v>13</v>
      </c>
      <c r="D38" s="467">
        <v>1310</v>
      </c>
      <c r="E38" s="467">
        <v>53</v>
      </c>
      <c r="F38" s="467">
        <v>5</v>
      </c>
      <c r="G38" s="467">
        <f t="array" ref="G38">MAX(IF($A$2:$A$8761=A38,$D$2:$D$8761))</f>
        <v>1475</v>
      </c>
      <c r="H38" s="467">
        <f t="shared" si="1"/>
        <v>0</v>
      </c>
      <c r="I38" s="475" t="str">
        <f t="shared" si="2"/>
        <v/>
      </c>
      <c r="J38" s="471">
        <f>'Potential Projects'!D39</f>
        <v>0.13384084303075475</v>
      </c>
      <c r="K38" s="471">
        <f>'Potential Projects'!E39</f>
        <v>85.162115889056111</v>
      </c>
      <c r="L38" s="476">
        <f t="shared" si="3"/>
        <v>1166.704043267913</v>
      </c>
      <c r="M38" s="471">
        <f t="shared" si="4"/>
        <v>1375.5882482634088</v>
      </c>
      <c r="N38" s="467">
        <f t="shared" si="5"/>
        <v>0</v>
      </c>
      <c r="O38" s="475" t="str">
        <f t="shared" si="6"/>
        <v/>
      </c>
    </row>
    <row r="39" spans="1:15" hidden="1">
      <c r="A39" s="475">
        <f t="shared" si="0"/>
        <v>43466</v>
      </c>
      <c r="B39" s="475">
        <v>43467</v>
      </c>
      <c r="C39" s="467">
        <v>14</v>
      </c>
      <c r="D39" s="467">
        <v>1321</v>
      </c>
      <c r="E39" s="467">
        <v>51</v>
      </c>
      <c r="F39" s="467">
        <v>8</v>
      </c>
      <c r="G39" s="467">
        <f t="array" ref="G39">MAX(IF($A$2:$A$8761=A39,$D$2:$D$8761))</f>
        <v>1475</v>
      </c>
      <c r="H39" s="467">
        <f t="shared" si="1"/>
        <v>0</v>
      </c>
      <c r="I39" s="475" t="str">
        <f t="shared" si="2"/>
        <v/>
      </c>
      <c r="J39" s="471">
        <f>'Potential Projects'!D40</f>
        <v>3.9751873393713763E-2</v>
      </c>
      <c r="K39" s="471">
        <f>'Potential Projects'!E40</f>
        <v>53.124238658353043</v>
      </c>
      <c r="L39" s="476">
        <f t="shared" si="3"/>
        <v>1208.8360094682532</v>
      </c>
      <c r="M39" s="471">
        <f t="shared" si="4"/>
        <v>1375.5882482634088</v>
      </c>
      <c r="N39" s="467">
        <f t="shared" si="5"/>
        <v>0</v>
      </c>
      <c r="O39" s="475" t="str">
        <f t="shared" si="6"/>
        <v/>
      </c>
    </row>
    <row r="40" spans="1:15" hidden="1">
      <c r="A40" s="475">
        <f t="shared" si="0"/>
        <v>43466</v>
      </c>
      <c r="B40" s="475">
        <v>43467</v>
      </c>
      <c r="C40" s="467">
        <v>15</v>
      </c>
      <c r="D40" s="467">
        <v>1292</v>
      </c>
      <c r="E40" s="467">
        <v>54</v>
      </c>
      <c r="F40" s="467">
        <v>8</v>
      </c>
      <c r="G40" s="467">
        <f t="array" ref="G40">MAX(IF($A$2:$A$8761=A40,$D$2:$D$8761))</f>
        <v>1475</v>
      </c>
      <c r="H40" s="467">
        <f t="shared" si="1"/>
        <v>0</v>
      </c>
      <c r="I40" s="475" t="str">
        <f t="shared" si="2"/>
        <v/>
      </c>
      <c r="J40" s="471">
        <f>'Potential Projects'!D41</f>
        <v>5.3941019465875462</v>
      </c>
      <c r="K40" s="471">
        <f>'Potential Projects'!E41</f>
        <v>91.232384648462698</v>
      </c>
      <c r="L40" s="476">
        <f t="shared" si="3"/>
        <v>1133.3735134049498</v>
      </c>
      <c r="M40" s="471">
        <f t="shared" si="4"/>
        <v>1375.5882482634088</v>
      </c>
      <c r="N40" s="467">
        <f t="shared" si="5"/>
        <v>0</v>
      </c>
      <c r="O40" s="475" t="str">
        <f t="shared" si="6"/>
        <v/>
      </c>
    </row>
    <row r="41" spans="1:15" hidden="1">
      <c r="A41" s="475">
        <f t="shared" si="0"/>
        <v>43466</v>
      </c>
      <c r="B41" s="475">
        <v>43467</v>
      </c>
      <c r="C41" s="467">
        <v>16</v>
      </c>
      <c r="D41" s="467">
        <v>1290</v>
      </c>
      <c r="E41" s="467">
        <v>71</v>
      </c>
      <c r="F41" s="467">
        <v>5</v>
      </c>
      <c r="G41" s="467">
        <f t="array" ref="G41">MAX(IF($A$2:$A$8761=A41,$D$2:$D$8761))</f>
        <v>1475</v>
      </c>
      <c r="H41" s="467">
        <f t="shared" si="1"/>
        <v>0</v>
      </c>
      <c r="I41" s="475" t="str">
        <f t="shared" si="2"/>
        <v/>
      </c>
      <c r="J41" s="471">
        <f>'Potential Projects'!D42</f>
        <v>15.377321695463749</v>
      </c>
      <c r="K41" s="471">
        <f>'Potential Projects'!E42</f>
        <v>98.216322726295417</v>
      </c>
      <c r="L41" s="476">
        <f t="shared" si="3"/>
        <v>1100.4063555782409</v>
      </c>
      <c r="M41" s="471">
        <f t="shared" si="4"/>
        <v>1375.5882482634088</v>
      </c>
      <c r="N41" s="467">
        <f t="shared" si="5"/>
        <v>0</v>
      </c>
      <c r="O41" s="475" t="str">
        <f t="shared" si="6"/>
        <v/>
      </c>
    </row>
    <row r="42" spans="1:15" hidden="1">
      <c r="A42" s="475">
        <f t="shared" si="0"/>
        <v>43466</v>
      </c>
      <c r="B42" s="475">
        <v>43467</v>
      </c>
      <c r="C42" s="467">
        <v>17</v>
      </c>
      <c r="D42" s="467">
        <v>1329</v>
      </c>
      <c r="E42" s="467">
        <v>81</v>
      </c>
      <c r="F42" s="467">
        <v>0</v>
      </c>
      <c r="G42" s="467">
        <f t="array" ref="G42">MAX(IF($A$2:$A$8761=A42,$D$2:$D$8761))</f>
        <v>1475</v>
      </c>
      <c r="H42" s="467">
        <f t="shared" si="1"/>
        <v>0</v>
      </c>
      <c r="I42" s="475" t="str">
        <f t="shared" si="2"/>
        <v/>
      </c>
      <c r="J42" s="471">
        <f>'Potential Projects'!D43</f>
        <v>27.509782528521164</v>
      </c>
      <c r="K42" s="471">
        <f>'Potential Projects'!E43</f>
        <v>99.509383842184477</v>
      </c>
      <c r="L42" s="476">
        <f t="shared" si="3"/>
        <v>1120.9808336292945</v>
      </c>
      <c r="M42" s="471">
        <f t="shared" si="4"/>
        <v>1375.5882482634088</v>
      </c>
      <c r="N42" s="467">
        <f t="shared" si="5"/>
        <v>0</v>
      </c>
      <c r="O42" s="475" t="str">
        <f t="shared" si="6"/>
        <v/>
      </c>
    </row>
    <row r="43" spans="1:15" hidden="1">
      <c r="A43" s="475">
        <f t="shared" si="0"/>
        <v>43466</v>
      </c>
      <c r="B43" s="475">
        <v>43467</v>
      </c>
      <c r="C43" s="467">
        <v>18</v>
      </c>
      <c r="D43" s="467">
        <v>1393</v>
      </c>
      <c r="E43" s="467">
        <v>90</v>
      </c>
      <c r="F43" s="467">
        <v>0</v>
      </c>
      <c r="G43" s="467">
        <f t="array" ref="G43">MAX(IF($A$2:$A$8761=A43,$D$2:$D$8761))</f>
        <v>1475</v>
      </c>
      <c r="H43" s="467">
        <f t="shared" si="1"/>
        <v>0</v>
      </c>
      <c r="I43" s="475" t="str">
        <f t="shared" si="2"/>
        <v/>
      </c>
      <c r="J43" s="471">
        <f>'Potential Projects'!D44</f>
        <v>28.218288532730007</v>
      </c>
      <c r="K43" s="471">
        <f>'Potential Projects'!E44</f>
        <v>99.230902440335413</v>
      </c>
      <c r="L43" s="476">
        <f t="shared" si="3"/>
        <v>1175.5508090269345</v>
      </c>
      <c r="M43" s="471">
        <f t="shared" si="4"/>
        <v>1375.5882482634088</v>
      </c>
      <c r="N43" s="467">
        <f t="shared" si="5"/>
        <v>0</v>
      </c>
      <c r="O43" s="475" t="str">
        <f t="shared" si="6"/>
        <v/>
      </c>
    </row>
    <row r="44" spans="1:15" hidden="1">
      <c r="A44" s="475">
        <f t="shared" si="0"/>
        <v>43466</v>
      </c>
      <c r="B44" s="475">
        <v>43467</v>
      </c>
      <c r="C44" s="467">
        <v>19</v>
      </c>
      <c r="D44" s="467">
        <v>1384</v>
      </c>
      <c r="E44" s="467">
        <v>100</v>
      </c>
      <c r="F44" s="467">
        <v>0</v>
      </c>
      <c r="G44" s="467">
        <f t="array" ref="G44">MAX(IF($A$2:$A$8761=A44,$D$2:$D$8761))</f>
        <v>1475</v>
      </c>
      <c r="H44" s="467">
        <f t="shared" si="1"/>
        <v>0</v>
      </c>
      <c r="I44" s="475" t="str">
        <f t="shared" si="2"/>
        <v/>
      </c>
      <c r="J44" s="471">
        <f>'Potential Projects'!D45</f>
        <v>50.498887856790276</v>
      </c>
      <c r="K44" s="471">
        <f>'Potential Projects'!E45</f>
        <v>99.536762631692113</v>
      </c>
      <c r="L44" s="476">
        <f t="shared" si="3"/>
        <v>1133.9643495115174</v>
      </c>
      <c r="M44" s="471">
        <f t="shared" si="4"/>
        <v>1375.5882482634088</v>
      </c>
      <c r="N44" s="467">
        <f t="shared" si="5"/>
        <v>0</v>
      </c>
      <c r="O44" s="475" t="str">
        <f t="shared" si="6"/>
        <v/>
      </c>
    </row>
    <row r="45" spans="1:15" hidden="1">
      <c r="A45" s="475">
        <f t="shared" si="0"/>
        <v>43466</v>
      </c>
      <c r="B45" s="475">
        <v>43467</v>
      </c>
      <c r="C45" s="467">
        <v>20</v>
      </c>
      <c r="D45" s="467">
        <v>1308</v>
      </c>
      <c r="E45" s="467">
        <v>99</v>
      </c>
      <c r="F45" s="467">
        <v>0</v>
      </c>
      <c r="G45" s="467">
        <f t="array" ref="G45">MAX(IF($A$2:$A$8761=A45,$D$2:$D$8761))</f>
        <v>1475</v>
      </c>
      <c r="H45" s="467">
        <f t="shared" si="1"/>
        <v>0</v>
      </c>
      <c r="I45" s="475" t="str">
        <f t="shared" si="2"/>
        <v/>
      </c>
      <c r="J45" s="471">
        <f>'Potential Projects'!D46</f>
        <v>99.206774835474249</v>
      </c>
      <c r="K45" s="471">
        <f>'Potential Projects'!E46</f>
        <v>99.349022360782612</v>
      </c>
      <c r="L45" s="476">
        <f t="shared" si="3"/>
        <v>1010.4442028037431</v>
      </c>
      <c r="M45" s="471">
        <f t="shared" si="4"/>
        <v>1375.5882482634088</v>
      </c>
      <c r="N45" s="467">
        <f t="shared" si="5"/>
        <v>0</v>
      </c>
      <c r="O45" s="475" t="str">
        <f t="shared" si="6"/>
        <v/>
      </c>
    </row>
    <row r="46" spans="1:15" hidden="1">
      <c r="A46" s="475">
        <f t="shared" si="0"/>
        <v>43466</v>
      </c>
      <c r="B46" s="475">
        <v>43467</v>
      </c>
      <c r="C46" s="467">
        <v>21</v>
      </c>
      <c r="D46" s="467">
        <v>1258</v>
      </c>
      <c r="E46" s="467">
        <v>97</v>
      </c>
      <c r="F46" s="467">
        <v>0</v>
      </c>
      <c r="G46" s="467">
        <f t="array" ref="G46">MAX(IF($A$2:$A$8761=A46,$D$2:$D$8761))</f>
        <v>1475</v>
      </c>
      <c r="H46" s="467">
        <f t="shared" si="1"/>
        <v>0</v>
      </c>
      <c r="I46" s="475" t="str">
        <f t="shared" si="2"/>
        <v/>
      </c>
      <c r="J46" s="471">
        <f>'Potential Projects'!D47</f>
        <v>119.54106419390078</v>
      </c>
      <c r="K46" s="471">
        <f>'Potential Projects'!E47</f>
        <v>99.765962212427439</v>
      </c>
      <c r="L46" s="476">
        <f t="shared" si="3"/>
        <v>941.6929735936717</v>
      </c>
      <c r="M46" s="471">
        <f t="shared" si="4"/>
        <v>1375.5882482634088</v>
      </c>
      <c r="N46" s="467">
        <f t="shared" si="5"/>
        <v>0</v>
      </c>
      <c r="O46" s="475" t="str">
        <f t="shared" si="6"/>
        <v/>
      </c>
    </row>
    <row r="47" spans="1:15" hidden="1">
      <c r="A47" s="475">
        <f t="shared" si="0"/>
        <v>43466</v>
      </c>
      <c r="B47" s="475">
        <v>43467</v>
      </c>
      <c r="C47" s="467">
        <v>22</v>
      </c>
      <c r="D47" s="467">
        <v>1210</v>
      </c>
      <c r="E47" s="467">
        <v>96</v>
      </c>
      <c r="F47" s="467">
        <v>0</v>
      </c>
      <c r="G47" s="467">
        <f t="array" ref="G47">MAX(IF($A$2:$A$8761=A47,$D$2:$D$8761))</f>
        <v>1475</v>
      </c>
      <c r="H47" s="467">
        <f t="shared" si="1"/>
        <v>0</v>
      </c>
      <c r="I47" s="475" t="str">
        <f t="shared" si="2"/>
        <v/>
      </c>
      <c r="J47" s="471">
        <f>'Potential Projects'!D48</f>
        <v>124.47916980849409</v>
      </c>
      <c r="K47" s="471">
        <f>'Potential Projects'!E48</f>
        <v>99.835582562889698</v>
      </c>
      <c r="L47" s="476">
        <f t="shared" si="3"/>
        <v>889.68524762861614</v>
      </c>
      <c r="M47" s="471">
        <f t="shared" si="4"/>
        <v>1375.5882482634088</v>
      </c>
      <c r="N47" s="467">
        <f t="shared" si="5"/>
        <v>0</v>
      </c>
      <c r="O47" s="475" t="str">
        <f t="shared" si="6"/>
        <v/>
      </c>
    </row>
    <row r="48" spans="1:15" hidden="1">
      <c r="A48" s="475">
        <f t="shared" si="0"/>
        <v>43466</v>
      </c>
      <c r="B48" s="475">
        <v>43467</v>
      </c>
      <c r="C48" s="467">
        <v>23</v>
      </c>
      <c r="D48" s="467">
        <v>1112</v>
      </c>
      <c r="E48" s="467">
        <v>99</v>
      </c>
      <c r="F48" s="467">
        <v>0</v>
      </c>
      <c r="G48" s="467">
        <f t="array" ref="G48">MAX(IF($A$2:$A$8761=A48,$D$2:$D$8761))</f>
        <v>1475</v>
      </c>
      <c r="H48" s="467">
        <f t="shared" si="1"/>
        <v>0</v>
      </c>
      <c r="I48" s="475" t="str">
        <f t="shared" si="2"/>
        <v/>
      </c>
      <c r="J48" s="471">
        <f>'Potential Projects'!D49</f>
        <v>126.25897054737801</v>
      </c>
      <c r="K48" s="471">
        <f>'Potential Projects'!E49</f>
        <v>99.835582562889698</v>
      </c>
      <c r="L48" s="476">
        <f t="shared" si="3"/>
        <v>786.90544688973227</v>
      </c>
      <c r="M48" s="471">
        <f t="shared" si="4"/>
        <v>1375.5882482634088</v>
      </c>
      <c r="N48" s="467">
        <f t="shared" si="5"/>
        <v>0</v>
      </c>
      <c r="O48" s="475" t="str">
        <f t="shared" si="6"/>
        <v/>
      </c>
    </row>
    <row r="49" spans="1:15" hidden="1">
      <c r="A49" s="475">
        <f t="shared" si="0"/>
        <v>43466</v>
      </c>
      <c r="B49" s="475">
        <v>43467</v>
      </c>
      <c r="C49" s="467">
        <v>24</v>
      </c>
      <c r="D49" s="467">
        <v>1045</v>
      </c>
      <c r="E49" s="467">
        <v>101</v>
      </c>
      <c r="F49" s="467">
        <v>0</v>
      </c>
      <c r="G49" s="467">
        <f t="array" ref="G49">MAX(IF($A$2:$A$8761=A49,$D$2:$D$8761))</f>
        <v>1475</v>
      </c>
      <c r="H49" s="467">
        <f t="shared" si="1"/>
        <v>0</v>
      </c>
      <c r="I49" s="475" t="str">
        <f t="shared" si="2"/>
        <v/>
      </c>
      <c r="J49" s="471">
        <f>'Potential Projects'!D50</f>
        <v>94.969207781731015</v>
      </c>
      <c r="K49" s="471">
        <f>'Potential Projects'!E50</f>
        <v>99.835582562889698</v>
      </c>
      <c r="L49" s="476">
        <f t="shared" si="3"/>
        <v>749.19520965537924</v>
      </c>
      <c r="M49" s="471">
        <f t="shared" si="4"/>
        <v>1375.5882482634088</v>
      </c>
      <c r="N49" s="467">
        <f t="shared" si="5"/>
        <v>0</v>
      </c>
      <c r="O49" s="475" t="str">
        <f t="shared" si="6"/>
        <v/>
      </c>
    </row>
    <row r="50" spans="1:15" hidden="1">
      <c r="A50" s="475">
        <f t="shared" si="0"/>
        <v>43466</v>
      </c>
      <c r="B50" s="475">
        <v>43468</v>
      </c>
      <c r="C50" s="467">
        <v>1</v>
      </c>
      <c r="D50" s="467">
        <v>971</v>
      </c>
      <c r="E50" s="467">
        <v>101</v>
      </c>
      <c r="F50" s="467">
        <v>0</v>
      </c>
      <c r="G50" s="467">
        <f t="array" ref="G50">MAX(IF($A$2:$A$8761=A50,$D$2:$D$8761))</f>
        <v>1475</v>
      </c>
      <c r="H50" s="467">
        <f t="shared" si="1"/>
        <v>0</v>
      </c>
      <c r="I50" s="475" t="str">
        <f t="shared" si="2"/>
        <v/>
      </c>
      <c r="J50" s="471">
        <f>'Potential Projects'!D51</f>
        <v>70.35107527432082</v>
      </c>
      <c r="K50" s="471">
        <f>'Potential Projects'!E51</f>
        <v>99.834800311760915</v>
      </c>
      <c r="L50" s="476">
        <f t="shared" si="3"/>
        <v>699.81412441391831</v>
      </c>
      <c r="M50" s="471">
        <f t="shared" si="4"/>
        <v>1375.5882482634088</v>
      </c>
      <c r="N50" s="467">
        <f t="shared" si="5"/>
        <v>0</v>
      </c>
      <c r="O50" s="475" t="str">
        <f t="shared" si="6"/>
        <v/>
      </c>
    </row>
    <row r="51" spans="1:15" hidden="1">
      <c r="A51" s="475">
        <f t="shared" si="0"/>
        <v>43466</v>
      </c>
      <c r="B51" s="475">
        <v>43468</v>
      </c>
      <c r="C51" s="467">
        <v>2</v>
      </c>
      <c r="D51" s="467">
        <v>966</v>
      </c>
      <c r="E51" s="467">
        <v>101</v>
      </c>
      <c r="F51" s="467">
        <v>0</v>
      </c>
      <c r="G51" s="467">
        <f t="array" ref="G51">MAX(IF($A$2:$A$8761=A51,$D$2:$D$8761))</f>
        <v>1475</v>
      </c>
      <c r="H51" s="467">
        <f t="shared" si="1"/>
        <v>0</v>
      </c>
      <c r="I51" s="475" t="str">
        <f t="shared" si="2"/>
        <v/>
      </c>
      <c r="J51" s="471">
        <f>'Potential Projects'!D52</f>
        <v>88.949615767624508</v>
      </c>
      <c r="K51" s="471">
        <f>'Potential Projects'!E52</f>
        <v>99.834800311760915</v>
      </c>
      <c r="L51" s="476">
        <f t="shared" si="3"/>
        <v>676.21558392061456</v>
      </c>
      <c r="M51" s="471">
        <f t="shared" si="4"/>
        <v>1375.5882482634088</v>
      </c>
      <c r="N51" s="467">
        <f t="shared" si="5"/>
        <v>0</v>
      </c>
      <c r="O51" s="475" t="str">
        <f t="shared" si="6"/>
        <v/>
      </c>
    </row>
    <row r="52" spans="1:15" hidden="1">
      <c r="A52" s="475">
        <f t="shared" si="0"/>
        <v>43466</v>
      </c>
      <c r="B52" s="475">
        <v>43468</v>
      </c>
      <c r="C52" s="467">
        <v>3</v>
      </c>
      <c r="D52" s="467">
        <v>949</v>
      </c>
      <c r="E52" s="467">
        <v>101</v>
      </c>
      <c r="F52" s="467">
        <v>0</v>
      </c>
      <c r="G52" s="467">
        <f t="array" ref="G52">MAX(IF($A$2:$A$8761=A52,$D$2:$D$8761))</f>
        <v>1475</v>
      </c>
      <c r="H52" s="467">
        <f t="shared" si="1"/>
        <v>0</v>
      </c>
      <c r="I52" s="475" t="str">
        <f t="shared" si="2"/>
        <v/>
      </c>
      <c r="J52" s="471">
        <f>'Potential Projects'!D53</f>
        <v>55.933003278073024</v>
      </c>
      <c r="K52" s="471">
        <f>'Potential Projects'!E53</f>
        <v>99.297393786282512</v>
      </c>
      <c r="L52" s="476">
        <f t="shared" si="3"/>
        <v>692.76960293564446</v>
      </c>
      <c r="M52" s="471">
        <f t="shared" si="4"/>
        <v>1375.5882482634088</v>
      </c>
      <c r="N52" s="467">
        <f t="shared" si="5"/>
        <v>0</v>
      </c>
      <c r="O52" s="475" t="str">
        <f t="shared" si="6"/>
        <v/>
      </c>
    </row>
    <row r="53" spans="1:15" hidden="1">
      <c r="A53" s="475">
        <f t="shared" si="0"/>
        <v>43466</v>
      </c>
      <c r="B53" s="475">
        <v>43468</v>
      </c>
      <c r="C53" s="467">
        <v>4</v>
      </c>
      <c r="D53" s="467">
        <v>970</v>
      </c>
      <c r="E53" s="467">
        <v>101</v>
      </c>
      <c r="F53" s="467">
        <v>0</v>
      </c>
      <c r="G53" s="467">
        <f t="array" ref="G53">MAX(IF($A$2:$A$8761=A53,$D$2:$D$8761))</f>
        <v>1475</v>
      </c>
      <c r="H53" s="467">
        <f t="shared" si="1"/>
        <v>0</v>
      </c>
      <c r="I53" s="475" t="str">
        <f t="shared" si="2"/>
        <v/>
      </c>
      <c r="J53" s="471">
        <f>'Potential Projects'!D54</f>
        <v>51.805400749979874</v>
      </c>
      <c r="K53" s="471">
        <f>'Potential Projects'!E54</f>
        <v>96.585329122769295</v>
      </c>
      <c r="L53" s="476">
        <f t="shared" si="3"/>
        <v>720.60927012725085</v>
      </c>
      <c r="M53" s="471">
        <f t="shared" si="4"/>
        <v>1375.5882482634088</v>
      </c>
      <c r="N53" s="467">
        <f t="shared" si="5"/>
        <v>0</v>
      </c>
      <c r="O53" s="475" t="str">
        <f t="shared" si="6"/>
        <v/>
      </c>
    </row>
    <row r="54" spans="1:15" hidden="1">
      <c r="A54" s="475">
        <f t="shared" si="0"/>
        <v>43466</v>
      </c>
      <c r="B54" s="475">
        <v>43468</v>
      </c>
      <c r="C54" s="467">
        <v>5</v>
      </c>
      <c r="D54" s="467">
        <v>999</v>
      </c>
      <c r="E54" s="467">
        <v>101</v>
      </c>
      <c r="F54" s="467">
        <v>0</v>
      </c>
      <c r="G54" s="467">
        <f t="array" ref="G54">MAX(IF($A$2:$A$8761=A54,$D$2:$D$8761))</f>
        <v>1475</v>
      </c>
      <c r="H54" s="467">
        <f t="shared" si="1"/>
        <v>0</v>
      </c>
      <c r="I54" s="475" t="str">
        <f t="shared" si="2"/>
        <v/>
      </c>
      <c r="J54" s="471">
        <f>'Potential Projects'!D55</f>
        <v>71.278665951286527</v>
      </c>
      <c r="K54" s="471">
        <f>'Potential Projects'!E55</f>
        <v>98.016066437325293</v>
      </c>
      <c r="L54" s="476">
        <f t="shared" si="3"/>
        <v>728.70526761138819</v>
      </c>
      <c r="M54" s="471">
        <f t="shared" si="4"/>
        <v>1375.5882482634088</v>
      </c>
      <c r="N54" s="467">
        <f t="shared" si="5"/>
        <v>0</v>
      </c>
      <c r="O54" s="475" t="str">
        <f t="shared" si="6"/>
        <v/>
      </c>
    </row>
    <row r="55" spans="1:15" hidden="1">
      <c r="A55" s="475">
        <f t="shared" si="0"/>
        <v>43466</v>
      </c>
      <c r="B55" s="475">
        <v>43468</v>
      </c>
      <c r="C55" s="467">
        <v>6</v>
      </c>
      <c r="D55" s="467">
        <v>1050</v>
      </c>
      <c r="E55" s="467">
        <v>101</v>
      </c>
      <c r="F55" s="467">
        <v>0</v>
      </c>
      <c r="G55" s="467">
        <f t="array" ref="G55">MAX(IF($A$2:$A$8761=A55,$D$2:$D$8761))</f>
        <v>1475</v>
      </c>
      <c r="H55" s="467">
        <f t="shared" si="1"/>
        <v>0</v>
      </c>
      <c r="I55" s="475" t="str">
        <f t="shared" si="2"/>
        <v/>
      </c>
      <c r="J55" s="471">
        <f>'Potential Projects'!D56</f>
        <v>74.819626760865617</v>
      </c>
      <c r="K55" s="471">
        <f>'Potential Projects'!E56</f>
        <v>98.972759567834885</v>
      </c>
      <c r="L55" s="476">
        <f t="shared" si="3"/>
        <v>775.20761367129944</v>
      </c>
      <c r="M55" s="471">
        <f t="shared" si="4"/>
        <v>1375.5882482634088</v>
      </c>
      <c r="N55" s="467">
        <f t="shared" si="5"/>
        <v>0</v>
      </c>
      <c r="O55" s="475" t="str">
        <f t="shared" si="6"/>
        <v/>
      </c>
    </row>
    <row r="56" spans="1:15" hidden="1">
      <c r="A56" s="475">
        <f t="shared" si="0"/>
        <v>43466</v>
      </c>
      <c r="B56" s="475">
        <v>43468</v>
      </c>
      <c r="C56" s="467">
        <v>7</v>
      </c>
      <c r="D56" s="467">
        <v>1130</v>
      </c>
      <c r="E56" s="467">
        <v>102</v>
      </c>
      <c r="F56" s="467">
        <v>0</v>
      </c>
      <c r="G56" s="467">
        <f t="array" ref="G56">MAX(IF($A$2:$A$8761=A56,$D$2:$D$8761))</f>
        <v>1475</v>
      </c>
      <c r="H56" s="467">
        <f t="shared" si="1"/>
        <v>0</v>
      </c>
      <c r="I56" s="475" t="str">
        <f t="shared" si="2"/>
        <v/>
      </c>
      <c r="J56" s="471">
        <f>'Potential Projects'!D57</f>
        <v>106.84203628468363</v>
      </c>
      <c r="K56" s="471">
        <f>'Potential Projects'!E57</f>
        <v>67.127316114814022</v>
      </c>
      <c r="L56" s="476">
        <f t="shared" si="3"/>
        <v>854.03064760050233</v>
      </c>
      <c r="M56" s="471">
        <f t="shared" si="4"/>
        <v>1375.5882482634088</v>
      </c>
      <c r="N56" s="467">
        <f t="shared" si="5"/>
        <v>0</v>
      </c>
      <c r="O56" s="475" t="str">
        <f t="shared" si="6"/>
        <v/>
      </c>
    </row>
    <row r="57" spans="1:15" hidden="1">
      <c r="A57" s="475">
        <f t="shared" si="0"/>
        <v>43466</v>
      </c>
      <c r="B57" s="475">
        <v>43468</v>
      </c>
      <c r="C57" s="467">
        <v>8</v>
      </c>
      <c r="D57" s="467">
        <v>1210</v>
      </c>
      <c r="E57" s="467">
        <v>101</v>
      </c>
      <c r="F57" s="467">
        <v>0</v>
      </c>
      <c r="G57" s="467">
        <f t="array" ref="G57">MAX(IF($A$2:$A$8761=A57,$D$2:$D$8761))</f>
        <v>1475</v>
      </c>
      <c r="H57" s="467">
        <f t="shared" si="1"/>
        <v>0</v>
      </c>
      <c r="I57" s="475" t="str">
        <f t="shared" si="2"/>
        <v/>
      </c>
      <c r="J57" s="471">
        <f>'Potential Projects'!D58</f>
        <v>112.56802063417121</v>
      </c>
      <c r="K57" s="471">
        <f>'Potential Projects'!E58</f>
        <v>46.047212696194364</v>
      </c>
      <c r="L57" s="476">
        <f t="shared" si="3"/>
        <v>950.38476666963436</v>
      </c>
      <c r="M57" s="471">
        <f t="shared" si="4"/>
        <v>1375.5882482634088</v>
      </c>
      <c r="N57" s="467">
        <f t="shared" si="5"/>
        <v>0</v>
      </c>
      <c r="O57" s="475" t="str">
        <f t="shared" si="6"/>
        <v/>
      </c>
    </row>
    <row r="58" spans="1:15" hidden="1">
      <c r="A58" s="475">
        <f t="shared" si="0"/>
        <v>43466</v>
      </c>
      <c r="B58" s="475">
        <v>43468</v>
      </c>
      <c r="C58" s="467">
        <v>9</v>
      </c>
      <c r="D58" s="467">
        <v>1189</v>
      </c>
      <c r="E58" s="467">
        <v>101</v>
      </c>
      <c r="F58" s="467">
        <v>0</v>
      </c>
      <c r="G58" s="467">
        <f t="array" ref="G58">MAX(IF($A$2:$A$8761=A58,$D$2:$D$8761))</f>
        <v>1475</v>
      </c>
      <c r="H58" s="467">
        <f t="shared" si="1"/>
        <v>0</v>
      </c>
      <c r="I58" s="475" t="str">
        <f t="shared" si="2"/>
        <v/>
      </c>
      <c r="J58" s="471">
        <f>'Potential Projects'!D59</f>
        <v>79.288917375835624</v>
      </c>
      <c r="K58" s="471">
        <f>'Potential Projects'!E59</f>
        <v>35.489951462051174</v>
      </c>
      <c r="L58" s="476">
        <f t="shared" si="3"/>
        <v>973.22113116211324</v>
      </c>
      <c r="M58" s="471">
        <f t="shared" si="4"/>
        <v>1375.5882482634088</v>
      </c>
      <c r="N58" s="467">
        <f t="shared" si="5"/>
        <v>0</v>
      </c>
      <c r="O58" s="475" t="str">
        <f t="shared" si="6"/>
        <v/>
      </c>
    </row>
    <row r="59" spans="1:15" hidden="1">
      <c r="A59" s="475">
        <f t="shared" si="0"/>
        <v>43466</v>
      </c>
      <c r="B59" s="475">
        <v>43468</v>
      </c>
      <c r="C59" s="467">
        <v>10</v>
      </c>
      <c r="D59" s="467">
        <v>1230</v>
      </c>
      <c r="E59" s="467">
        <v>101</v>
      </c>
      <c r="F59" s="467">
        <v>0</v>
      </c>
      <c r="G59" s="467">
        <f t="array" ref="G59">MAX(IF($A$2:$A$8761=A59,$D$2:$D$8761))</f>
        <v>1475</v>
      </c>
      <c r="H59" s="467">
        <f t="shared" si="1"/>
        <v>0</v>
      </c>
      <c r="I59" s="475" t="str">
        <f t="shared" si="2"/>
        <v/>
      </c>
      <c r="J59" s="471">
        <f>'Potential Projects'!D60</f>
        <v>63.666202956453766</v>
      </c>
      <c r="K59" s="471">
        <f>'Potential Projects'!E60</f>
        <v>16.862987583315419</v>
      </c>
      <c r="L59" s="476">
        <f t="shared" si="3"/>
        <v>1048.4708094602308</v>
      </c>
      <c r="M59" s="471">
        <f t="shared" si="4"/>
        <v>1375.5882482634088</v>
      </c>
      <c r="N59" s="467">
        <f t="shared" si="5"/>
        <v>0</v>
      </c>
      <c r="O59" s="475" t="str">
        <f t="shared" si="6"/>
        <v/>
      </c>
    </row>
    <row r="60" spans="1:15" hidden="1">
      <c r="A60" s="475">
        <f t="shared" si="0"/>
        <v>43466</v>
      </c>
      <c r="B60" s="475">
        <v>43468</v>
      </c>
      <c r="C60" s="467">
        <v>11</v>
      </c>
      <c r="D60" s="467">
        <v>1225</v>
      </c>
      <c r="E60" s="467">
        <v>101</v>
      </c>
      <c r="F60" s="467">
        <v>1</v>
      </c>
      <c r="G60" s="467">
        <f t="array" ref="G60">MAX(IF($A$2:$A$8761=A60,$D$2:$D$8761))</f>
        <v>1475</v>
      </c>
      <c r="H60" s="467">
        <f t="shared" si="1"/>
        <v>0</v>
      </c>
      <c r="I60" s="475" t="str">
        <f t="shared" si="2"/>
        <v/>
      </c>
      <c r="J60" s="471">
        <f>'Potential Projects'!D61</f>
        <v>6.7910220826958563</v>
      </c>
      <c r="K60" s="471">
        <f>'Potential Projects'!E61</f>
        <v>15.575402225327887</v>
      </c>
      <c r="L60" s="476">
        <f t="shared" si="3"/>
        <v>1100.6335756919761</v>
      </c>
      <c r="M60" s="471">
        <f t="shared" si="4"/>
        <v>1375.5882482634088</v>
      </c>
      <c r="N60" s="467">
        <f t="shared" si="5"/>
        <v>0</v>
      </c>
      <c r="O60" s="475" t="str">
        <f t="shared" si="6"/>
        <v/>
      </c>
    </row>
    <row r="61" spans="1:15" hidden="1">
      <c r="A61" s="475">
        <f t="shared" si="0"/>
        <v>43466</v>
      </c>
      <c r="B61" s="475">
        <v>43468</v>
      </c>
      <c r="C61" s="467">
        <v>12</v>
      </c>
      <c r="D61" s="467">
        <v>1237</v>
      </c>
      <c r="E61" s="467">
        <v>93</v>
      </c>
      <c r="F61" s="467">
        <v>1</v>
      </c>
      <c r="G61" s="467">
        <f t="array" ref="G61">MAX(IF($A$2:$A$8761=A61,$D$2:$D$8761))</f>
        <v>1475</v>
      </c>
      <c r="H61" s="467">
        <f t="shared" si="1"/>
        <v>0</v>
      </c>
      <c r="I61" s="475" t="str">
        <f t="shared" si="2"/>
        <v/>
      </c>
      <c r="J61" s="471">
        <f>'Potential Projects'!D62</f>
        <v>31.153656571751874</v>
      </c>
      <c r="K61" s="471">
        <f>'Potential Projects'!E62</f>
        <v>32.974231831864117</v>
      </c>
      <c r="L61" s="476">
        <f t="shared" si="3"/>
        <v>1078.872111596384</v>
      </c>
      <c r="M61" s="471">
        <f t="shared" si="4"/>
        <v>1375.5882482634088</v>
      </c>
      <c r="N61" s="467">
        <f t="shared" si="5"/>
        <v>0</v>
      </c>
      <c r="O61" s="475" t="str">
        <f t="shared" si="6"/>
        <v/>
      </c>
    </row>
    <row r="62" spans="1:15" hidden="1">
      <c r="A62" s="475">
        <f t="shared" si="0"/>
        <v>43466</v>
      </c>
      <c r="B62" s="475">
        <v>43468</v>
      </c>
      <c r="C62" s="467">
        <v>13</v>
      </c>
      <c r="D62" s="467">
        <v>1247</v>
      </c>
      <c r="E62" s="467">
        <v>96</v>
      </c>
      <c r="F62" s="467">
        <v>3</v>
      </c>
      <c r="G62" s="467">
        <f t="array" ref="G62">MAX(IF($A$2:$A$8761=A62,$D$2:$D$8761))</f>
        <v>1475</v>
      </c>
      <c r="H62" s="467">
        <f t="shared" si="1"/>
        <v>0</v>
      </c>
      <c r="I62" s="475" t="str">
        <f t="shared" si="2"/>
        <v/>
      </c>
      <c r="J62" s="471">
        <f>'Potential Projects'!D63</f>
        <v>62.911141240524451</v>
      </c>
      <c r="K62" s="471">
        <f>'Potential Projects'!E63</f>
        <v>14.920658030531069</v>
      </c>
      <c r="L62" s="476">
        <f t="shared" si="3"/>
        <v>1070.1682007289444</v>
      </c>
      <c r="M62" s="471">
        <f t="shared" si="4"/>
        <v>1375.5882482634088</v>
      </c>
      <c r="N62" s="467">
        <f t="shared" si="5"/>
        <v>0</v>
      </c>
      <c r="O62" s="475" t="str">
        <f t="shared" si="6"/>
        <v/>
      </c>
    </row>
    <row r="63" spans="1:15" hidden="1">
      <c r="A63" s="475">
        <f t="shared" si="0"/>
        <v>43466</v>
      </c>
      <c r="B63" s="475">
        <v>43468</v>
      </c>
      <c r="C63" s="467">
        <v>14</v>
      </c>
      <c r="D63" s="467">
        <v>1244</v>
      </c>
      <c r="E63" s="467">
        <v>101</v>
      </c>
      <c r="F63" s="467">
        <v>0</v>
      </c>
      <c r="G63" s="467">
        <f t="array" ref="G63">MAX(IF($A$2:$A$8761=A63,$D$2:$D$8761))</f>
        <v>1475</v>
      </c>
      <c r="H63" s="467">
        <f t="shared" si="1"/>
        <v>0</v>
      </c>
      <c r="I63" s="475" t="str">
        <f t="shared" si="2"/>
        <v/>
      </c>
      <c r="J63" s="471">
        <f>'Potential Projects'!D64</f>
        <v>74.323070702415848</v>
      </c>
      <c r="K63" s="471">
        <f>'Potential Projects'!E64</f>
        <v>5.6947882175876154</v>
      </c>
      <c r="L63" s="476">
        <f t="shared" si="3"/>
        <v>1062.9821410799966</v>
      </c>
      <c r="M63" s="471">
        <f t="shared" si="4"/>
        <v>1375.5882482634088</v>
      </c>
      <c r="N63" s="467">
        <f t="shared" si="5"/>
        <v>0</v>
      </c>
      <c r="O63" s="475" t="str">
        <f t="shared" si="6"/>
        <v/>
      </c>
    </row>
    <row r="64" spans="1:15" hidden="1">
      <c r="A64" s="475">
        <f t="shared" si="0"/>
        <v>43466</v>
      </c>
      <c r="B64" s="475">
        <v>43468</v>
      </c>
      <c r="C64" s="467">
        <v>15</v>
      </c>
      <c r="D64" s="467">
        <v>1231</v>
      </c>
      <c r="E64" s="467">
        <v>101</v>
      </c>
      <c r="F64" s="467">
        <v>1</v>
      </c>
      <c r="G64" s="467">
        <f t="array" ref="G64">MAX(IF($A$2:$A$8761=A64,$D$2:$D$8761))</f>
        <v>1475</v>
      </c>
      <c r="H64" s="467">
        <f t="shared" si="1"/>
        <v>0</v>
      </c>
      <c r="I64" s="475" t="str">
        <f t="shared" si="2"/>
        <v/>
      </c>
      <c r="J64" s="471">
        <f>'Potential Projects'!D65</f>
        <v>14.883315167610137</v>
      </c>
      <c r="K64" s="471">
        <f>'Potential Projects'!E65</f>
        <v>2.4828650827778973</v>
      </c>
      <c r="L64" s="476">
        <f t="shared" si="3"/>
        <v>1111.633819749612</v>
      </c>
      <c r="M64" s="471">
        <f t="shared" si="4"/>
        <v>1375.5882482634088</v>
      </c>
      <c r="N64" s="467">
        <f t="shared" si="5"/>
        <v>0</v>
      </c>
      <c r="O64" s="475" t="str">
        <f t="shared" si="6"/>
        <v/>
      </c>
    </row>
    <row r="65" spans="1:15" hidden="1">
      <c r="A65" s="475">
        <f t="shared" si="0"/>
        <v>43466</v>
      </c>
      <c r="B65" s="475">
        <v>43468</v>
      </c>
      <c r="C65" s="467">
        <v>16</v>
      </c>
      <c r="D65" s="467">
        <v>1216</v>
      </c>
      <c r="E65" s="467">
        <v>102</v>
      </c>
      <c r="F65" s="467">
        <v>1</v>
      </c>
      <c r="G65" s="467">
        <f t="array" ref="G65">MAX(IF($A$2:$A$8761=A65,$D$2:$D$8761))</f>
        <v>1475</v>
      </c>
      <c r="H65" s="467">
        <f t="shared" si="1"/>
        <v>0</v>
      </c>
      <c r="I65" s="475" t="str">
        <f t="shared" si="2"/>
        <v/>
      </c>
      <c r="J65" s="471">
        <f>'Potential Projects'!D66</f>
        <v>6.8003004615777582</v>
      </c>
      <c r="K65" s="471">
        <f>'Potential Projects'!E66</f>
        <v>0.72984030316061066</v>
      </c>
      <c r="L65" s="476">
        <f t="shared" si="3"/>
        <v>1105.4698592352615</v>
      </c>
      <c r="M65" s="471">
        <f t="shared" si="4"/>
        <v>1375.5882482634088</v>
      </c>
      <c r="N65" s="467">
        <f t="shared" si="5"/>
        <v>0</v>
      </c>
      <c r="O65" s="475" t="str">
        <f t="shared" si="6"/>
        <v/>
      </c>
    </row>
    <row r="66" spans="1:15" hidden="1">
      <c r="A66" s="475">
        <f t="shared" ref="A66:A129" si="7">DATE(YEAR(B66),MONTH(B66),1)</f>
        <v>43466</v>
      </c>
      <c r="B66" s="475">
        <v>43468</v>
      </c>
      <c r="C66" s="467">
        <v>17</v>
      </c>
      <c r="D66" s="467">
        <v>1262</v>
      </c>
      <c r="E66" s="467">
        <v>100</v>
      </c>
      <c r="F66" s="467">
        <v>0</v>
      </c>
      <c r="G66" s="467">
        <f t="array" ref="G66">MAX(IF($A$2:$A$8761=A66,$D$2:$D$8761))</f>
        <v>1475</v>
      </c>
      <c r="H66" s="467">
        <f t="shared" ref="H66:H129" si="8">IF(G66=D66,1,0)</f>
        <v>0</v>
      </c>
      <c r="I66" s="475" t="str">
        <f t="shared" ref="I66:I129" si="9">IF(D66=G66,B66,"")</f>
        <v/>
      </c>
      <c r="J66" s="471">
        <f>'Potential Projects'!D67</f>
        <v>5.3760576655169299</v>
      </c>
      <c r="K66" s="471">
        <f>'Potential Projects'!E67</f>
        <v>2.6580893356267472</v>
      </c>
      <c r="L66" s="476">
        <f t="shared" ref="L66:L129" si="10">D66-E66-F66-J66-K66</f>
        <v>1153.9658529988562</v>
      </c>
      <c r="M66" s="471">
        <f t="shared" ref="M66:M129" si="11">MAX($L$2:$L$745)</f>
        <v>1375.5882482634088</v>
      </c>
      <c r="N66" s="467">
        <f t="shared" ref="N66:N129" si="12">IF(M66=L66,1,0)</f>
        <v>0</v>
      </c>
      <c r="O66" s="475" t="str">
        <f t="shared" ref="O66:O129" si="13">IF(L66=M66,B66,"")</f>
        <v/>
      </c>
    </row>
    <row r="67" spans="1:15" hidden="1">
      <c r="A67" s="475">
        <f t="shared" si="7"/>
        <v>43466</v>
      </c>
      <c r="B67" s="475">
        <v>43468</v>
      </c>
      <c r="C67" s="467">
        <v>18</v>
      </c>
      <c r="D67" s="467">
        <v>1300</v>
      </c>
      <c r="E67" s="467">
        <v>102</v>
      </c>
      <c r="F67" s="467">
        <v>0</v>
      </c>
      <c r="G67" s="467">
        <f t="array" ref="G67">MAX(IF($A$2:$A$8761=A67,$D$2:$D$8761))</f>
        <v>1475</v>
      </c>
      <c r="H67" s="467">
        <f t="shared" si="8"/>
        <v>0</v>
      </c>
      <c r="I67" s="475" t="str">
        <f t="shared" si="9"/>
        <v/>
      </c>
      <c r="J67" s="471">
        <f>'Potential Projects'!D68</f>
        <v>67.551470836132978</v>
      </c>
      <c r="K67" s="471">
        <f>'Potential Projects'!E68</f>
        <v>2.003345140829929</v>
      </c>
      <c r="L67" s="476">
        <f t="shared" si="10"/>
        <v>1128.4451840230372</v>
      </c>
      <c r="M67" s="471">
        <f t="shared" si="11"/>
        <v>1375.5882482634088</v>
      </c>
      <c r="N67" s="467">
        <f t="shared" si="12"/>
        <v>0</v>
      </c>
      <c r="O67" s="475" t="str">
        <f t="shared" si="13"/>
        <v/>
      </c>
    </row>
    <row r="68" spans="1:15" hidden="1">
      <c r="A68" s="475">
        <f t="shared" si="7"/>
        <v>43466</v>
      </c>
      <c r="B68" s="475">
        <v>43468</v>
      </c>
      <c r="C68" s="467">
        <v>19</v>
      </c>
      <c r="D68" s="467">
        <v>1275</v>
      </c>
      <c r="E68" s="467">
        <v>98</v>
      </c>
      <c r="F68" s="467">
        <v>0</v>
      </c>
      <c r="G68" s="467">
        <f t="array" ref="G68">MAX(IF($A$2:$A$8761=A68,$D$2:$D$8761))</f>
        <v>1475</v>
      </c>
      <c r="H68" s="467">
        <f t="shared" si="8"/>
        <v>0</v>
      </c>
      <c r="I68" s="475" t="str">
        <f t="shared" si="9"/>
        <v/>
      </c>
      <c r="J68" s="471">
        <f>'Potential Projects'!D69</f>
        <v>14.319916378446186</v>
      </c>
      <c r="K68" s="471">
        <f>'Potential Projects'!E69</f>
        <v>0.10012814448505698</v>
      </c>
      <c r="L68" s="476">
        <f t="shared" si="10"/>
        <v>1162.5799554770688</v>
      </c>
      <c r="M68" s="471">
        <f t="shared" si="11"/>
        <v>1375.5882482634088</v>
      </c>
      <c r="N68" s="467">
        <f t="shared" si="12"/>
        <v>0</v>
      </c>
      <c r="O68" s="475" t="str">
        <f t="shared" si="13"/>
        <v/>
      </c>
    </row>
    <row r="69" spans="1:15" hidden="1">
      <c r="A69" s="475">
        <f t="shared" si="7"/>
        <v>43466</v>
      </c>
      <c r="B69" s="475">
        <v>43468</v>
      </c>
      <c r="C69" s="467">
        <v>20</v>
      </c>
      <c r="D69" s="467">
        <v>1248</v>
      </c>
      <c r="E69" s="467">
        <v>100</v>
      </c>
      <c r="F69" s="467">
        <v>0</v>
      </c>
      <c r="G69" s="467">
        <f t="array" ref="G69">MAX(IF($A$2:$A$8761=A69,$D$2:$D$8761))</f>
        <v>1475</v>
      </c>
      <c r="H69" s="467">
        <f t="shared" si="8"/>
        <v>0</v>
      </c>
      <c r="I69" s="475" t="str">
        <f t="shared" si="9"/>
        <v/>
      </c>
      <c r="J69" s="471">
        <f>'Potential Projects'!D70</f>
        <v>0.48787674209089082</v>
      </c>
      <c r="K69" s="471">
        <f>'Potential Projects'!E70</f>
        <v>1.8109113631477103</v>
      </c>
      <c r="L69" s="476">
        <f t="shared" si="10"/>
        <v>1145.7012118947614</v>
      </c>
      <c r="M69" s="471">
        <f t="shared" si="11"/>
        <v>1375.5882482634088</v>
      </c>
      <c r="N69" s="467">
        <f t="shared" si="12"/>
        <v>0</v>
      </c>
      <c r="O69" s="475" t="str">
        <f t="shared" si="13"/>
        <v/>
      </c>
    </row>
    <row r="70" spans="1:15" hidden="1">
      <c r="A70" s="475">
        <f t="shared" si="7"/>
        <v>43466</v>
      </c>
      <c r="B70" s="475">
        <v>43468</v>
      </c>
      <c r="C70" s="467">
        <v>21</v>
      </c>
      <c r="D70" s="467">
        <v>1205</v>
      </c>
      <c r="E70" s="467">
        <v>103</v>
      </c>
      <c r="F70" s="467">
        <v>0</v>
      </c>
      <c r="G70" s="467">
        <f t="array" ref="G70">MAX(IF($A$2:$A$8761=A70,$D$2:$D$8761))</f>
        <v>1475</v>
      </c>
      <c r="H70" s="467">
        <f t="shared" si="8"/>
        <v>0</v>
      </c>
      <c r="I70" s="475" t="str">
        <f t="shared" si="9"/>
        <v/>
      </c>
      <c r="J70" s="471">
        <f>'Potential Projects'!D71</f>
        <v>0.71426757127856255</v>
      </c>
      <c r="K70" s="471">
        <f>'Potential Projects'!E71</f>
        <v>2.3897771984519456</v>
      </c>
      <c r="L70" s="476">
        <f t="shared" si="10"/>
        <v>1098.8959552302697</v>
      </c>
      <c r="M70" s="471">
        <f t="shared" si="11"/>
        <v>1375.5882482634088</v>
      </c>
      <c r="N70" s="467">
        <f t="shared" si="12"/>
        <v>0</v>
      </c>
      <c r="O70" s="475" t="str">
        <f t="shared" si="13"/>
        <v/>
      </c>
    </row>
    <row r="71" spans="1:15" hidden="1">
      <c r="A71" s="475">
        <f t="shared" si="7"/>
        <v>43466</v>
      </c>
      <c r="B71" s="475">
        <v>43468</v>
      </c>
      <c r="C71" s="467">
        <v>22</v>
      </c>
      <c r="D71" s="467">
        <v>1137</v>
      </c>
      <c r="E71" s="467">
        <v>93</v>
      </c>
      <c r="F71" s="467">
        <v>0</v>
      </c>
      <c r="G71" s="467">
        <f t="array" ref="G71">MAX(IF($A$2:$A$8761=A71,$D$2:$D$8761))</f>
        <v>1475</v>
      </c>
      <c r="H71" s="467">
        <f t="shared" si="8"/>
        <v>0</v>
      </c>
      <c r="I71" s="475" t="str">
        <f t="shared" si="9"/>
        <v/>
      </c>
      <c r="J71" s="471">
        <f>'Potential Projects'!D72</f>
        <v>12.564252351183722</v>
      </c>
      <c r="K71" s="471">
        <f>'Potential Projects'!E72</f>
        <v>1.3658104708664807</v>
      </c>
      <c r="L71" s="476">
        <f t="shared" si="10"/>
        <v>1030.0699371779497</v>
      </c>
      <c r="M71" s="471">
        <f t="shared" si="11"/>
        <v>1375.5882482634088</v>
      </c>
      <c r="N71" s="467">
        <f t="shared" si="12"/>
        <v>0</v>
      </c>
      <c r="O71" s="475" t="str">
        <f t="shared" si="13"/>
        <v/>
      </c>
    </row>
    <row r="72" spans="1:15" hidden="1">
      <c r="A72" s="475">
        <f t="shared" si="7"/>
        <v>43466</v>
      </c>
      <c r="B72" s="475">
        <v>43468</v>
      </c>
      <c r="C72" s="467">
        <v>23</v>
      </c>
      <c r="D72" s="467">
        <v>1053</v>
      </c>
      <c r="E72" s="467">
        <v>100</v>
      </c>
      <c r="F72" s="467">
        <v>0</v>
      </c>
      <c r="G72" s="467">
        <f t="array" ref="G72">MAX(IF($A$2:$A$8761=A72,$D$2:$D$8761))</f>
        <v>1475</v>
      </c>
      <c r="H72" s="467">
        <f t="shared" si="8"/>
        <v>0</v>
      </c>
      <c r="I72" s="475" t="str">
        <f t="shared" si="9"/>
        <v/>
      </c>
      <c r="J72" s="471">
        <f>'Potential Projects'!D73</f>
        <v>6.9576791748208553</v>
      </c>
      <c r="K72" s="471">
        <f>'Potential Projects'!E73</f>
        <v>8.6955035476241669</v>
      </c>
      <c r="L72" s="476">
        <f t="shared" si="10"/>
        <v>937.34681727755492</v>
      </c>
      <c r="M72" s="471">
        <f t="shared" si="11"/>
        <v>1375.5882482634088</v>
      </c>
      <c r="N72" s="467">
        <f t="shared" si="12"/>
        <v>0</v>
      </c>
      <c r="O72" s="475" t="str">
        <f t="shared" si="13"/>
        <v/>
      </c>
    </row>
    <row r="73" spans="1:15" hidden="1">
      <c r="A73" s="475">
        <f t="shared" si="7"/>
        <v>43466</v>
      </c>
      <c r="B73" s="475">
        <v>43468</v>
      </c>
      <c r="C73" s="467">
        <v>24</v>
      </c>
      <c r="D73" s="467">
        <v>1000</v>
      </c>
      <c r="E73" s="467">
        <v>100</v>
      </c>
      <c r="F73" s="467">
        <v>0</v>
      </c>
      <c r="G73" s="467">
        <f t="array" ref="G73">MAX(IF($A$2:$A$8761=A73,$D$2:$D$8761))</f>
        <v>1475</v>
      </c>
      <c r="H73" s="467">
        <f t="shared" si="8"/>
        <v>0</v>
      </c>
      <c r="I73" s="475" t="str">
        <f t="shared" si="9"/>
        <v/>
      </c>
      <c r="J73" s="471">
        <f>'Potential Projects'!D74</f>
        <v>12.528513998968327</v>
      </c>
      <c r="K73" s="471">
        <f>'Potential Projects'!E74</f>
        <v>14.404372285529995</v>
      </c>
      <c r="L73" s="476">
        <f t="shared" si="10"/>
        <v>873.06711371550159</v>
      </c>
      <c r="M73" s="471">
        <f t="shared" si="11"/>
        <v>1375.5882482634088</v>
      </c>
      <c r="N73" s="467">
        <f t="shared" si="12"/>
        <v>0</v>
      </c>
      <c r="O73" s="475" t="str">
        <f t="shared" si="13"/>
        <v/>
      </c>
    </row>
    <row r="74" spans="1:15" hidden="1">
      <c r="A74" s="475">
        <f t="shared" si="7"/>
        <v>43466</v>
      </c>
      <c r="B74" s="475">
        <v>43469</v>
      </c>
      <c r="C74" s="467">
        <v>1</v>
      </c>
      <c r="D74" s="467">
        <v>964</v>
      </c>
      <c r="E74" s="467">
        <v>102</v>
      </c>
      <c r="F74" s="467">
        <v>0</v>
      </c>
      <c r="G74" s="467">
        <f t="array" ref="G74">MAX(IF($A$2:$A$8761=A74,$D$2:$D$8761))</f>
        <v>1475</v>
      </c>
      <c r="H74" s="467">
        <f t="shared" si="8"/>
        <v>0</v>
      </c>
      <c r="I74" s="475" t="str">
        <f t="shared" si="9"/>
        <v/>
      </c>
      <c r="J74" s="471">
        <f>'Potential Projects'!D75</f>
        <v>10.365767375174965</v>
      </c>
      <c r="K74" s="471">
        <f>'Potential Projects'!E75</f>
        <v>6.0569704902171573</v>
      </c>
      <c r="L74" s="476">
        <f t="shared" si="10"/>
        <v>845.57726213460785</v>
      </c>
      <c r="M74" s="471">
        <f t="shared" si="11"/>
        <v>1375.5882482634088</v>
      </c>
      <c r="N74" s="467">
        <f t="shared" si="12"/>
        <v>0</v>
      </c>
      <c r="O74" s="475" t="str">
        <f t="shared" si="13"/>
        <v/>
      </c>
    </row>
    <row r="75" spans="1:15" hidden="1">
      <c r="A75" s="475">
        <f t="shared" si="7"/>
        <v>43466</v>
      </c>
      <c r="B75" s="475">
        <v>43469</v>
      </c>
      <c r="C75" s="467">
        <v>2</v>
      </c>
      <c r="D75" s="467">
        <v>930</v>
      </c>
      <c r="E75" s="467">
        <v>103</v>
      </c>
      <c r="F75" s="467">
        <v>0</v>
      </c>
      <c r="G75" s="467">
        <f t="array" ref="G75">MAX(IF($A$2:$A$8761=A75,$D$2:$D$8761))</f>
        <v>1475</v>
      </c>
      <c r="H75" s="467">
        <f t="shared" si="8"/>
        <v>0</v>
      </c>
      <c r="I75" s="475" t="str">
        <f t="shared" si="9"/>
        <v/>
      </c>
      <c r="J75" s="471">
        <f>'Potential Projects'!D76</f>
        <v>4.3640205908267662</v>
      </c>
      <c r="K75" s="471">
        <f>'Potential Projects'!E76</f>
        <v>6.4496605568694907</v>
      </c>
      <c r="L75" s="476">
        <f t="shared" si="10"/>
        <v>816.18631885230377</v>
      </c>
      <c r="M75" s="471">
        <f t="shared" si="11"/>
        <v>1375.5882482634088</v>
      </c>
      <c r="N75" s="467">
        <f t="shared" si="12"/>
        <v>0</v>
      </c>
      <c r="O75" s="475" t="str">
        <f t="shared" si="13"/>
        <v/>
      </c>
    </row>
    <row r="76" spans="1:15" hidden="1">
      <c r="A76" s="475">
        <f t="shared" si="7"/>
        <v>43466</v>
      </c>
      <c r="B76" s="475">
        <v>43469</v>
      </c>
      <c r="C76" s="467">
        <v>3</v>
      </c>
      <c r="D76" s="467">
        <v>898</v>
      </c>
      <c r="E76" s="467">
        <v>103</v>
      </c>
      <c r="F76" s="467">
        <v>0</v>
      </c>
      <c r="G76" s="467">
        <f t="array" ref="G76">MAX(IF($A$2:$A$8761=A76,$D$2:$D$8761))</f>
        <v>1475</v>
      </c>
      <c r="H76" s="467">
        <f t="shared" si="8"/>
        <v>0</v>
      </c>
      <c r="I76" s="475" t="str">
        <f t="shared" si="9"/>
        <v/>
      </c>
      <c r="J76" s="471">
        <f>'Potential Projects'!D77</f>
        <v>0</v>
      </c>
      <c r="K76" s="471">
        <f>'Potential Projects'!E77</f>
        <v>5.9936081487852073</v>
      </c>
      <c r="L76" s="476">
        <f t="shared" si="10"/>
        <v>789.00639185121474</v>
      </c>
      <c r="M76" s="471">
        <f t="shared" si="11"/>
        <v>1375.5882482634088</v>
      </c>
      <c r="N76" s="467">
        <f t="shared" si="12"/>
        <v>0</v>
      </c>
      <c r="O76" s="475" t="str">
        <f t="shared" si="13"/>
        <v/>
      </c>
    </row>
    <row r="77" spans="1:15" hidden="1">
      <c r="A77" s="475">
        <f t="shared" si="7"/>
        <v>43466</v>
      </c>
      <c r="B77" s="475">
        <v>43469</v>
      </c>
      <c r="C77" s="467">
        <v>4</v>
      </c>
      <c r="D77" s="467">
        <v>914</v>
      </c>
      <c r="E77" s="467">
        <v>103</v>
      </c>
      <c r="F77" s="467">
        <v>0</v>
      </c>
      <c r="G77" s="467">
        <f t="array" ref="G77">MAX(IF($A$2:$A$8761=A77,$D$2:$D$8761))</f>
        <v>1475</v>
      </c>
      <c r="H77" s="467">
        <f t="shared" si="8"/>
        <v>0</v>
      </c>
      <c r="I77" s="475" t="str">
        <f t="shared" si="9"/>
        <v/>
      </c>
      <c r="J77" s="471">
        <f>'Potential Projects'!D78</f>
        <v>0</v>
      </c>
      <c r="K77" s="471">
        <f>'Potential Projects'!E78</f>
        <v>12.999449258224038</v>
      </c>
      <c r="L77" s="476">
        <f t="shared" si="10"/>
        <v>798.00055074177601</v>
      </c>
      <c r="M77" s="471">
        <f t="shared" si="11"/>
        <v>1375.5882482634088</v>
      </c>
      <c r="N77" s="467">
        <f t="shared" si="12"/>
        <v>0</v>
      </c>
      <c r="O77" s="475" t="str">
        <f t="shared" si="13"/>
        <v/>
      </c>
    </row>
    <row r="78" spans="1:15" hidden="1">
      <c r="A78" s="475">
        <f t="shared" si="7"/>
        <v>43466</v>
      </c>
      <c r="B78" s="475">
        <v>43469</v>
      </c>
      <c r="C78" s="467">
        <v>5</v>
      </c>
      <c r="D78" s="467">
        <v>964</v>
      </c>
      <c r="E78" s="467">
        <v>102</v>
      </c>
      <c r="F78" s="467">
        <v>0</v>
      </c>
      <c r="G78" s="467">
        <f t="array" ref="G78">MAX(IF($A$2:$A$8761=A78,$D$2:$D$8761))</f>
        <v>1475</v>
      </c>
      <c r="H78" s="467">
        <f t="shared" si="8"/>
        <v>0</v>
      </c>
      <c r="I78" s="475" t="str">
        <f t="shared" si="9"/>
        <v/>
      </c>
      <c r="J78" s="471">
        <f>'Potential Projects'!D79</f>
        <v>0.81090139391276139</v>
      </c>
      <c r="K78" s="471">
        <f>'Potential Projects'!E79</f>
        <v>19.09709680713825</v>
      </c>
      <c r="L78" s="476">
        <f t="shared" si="10"/>
        <v>842.09200179894901</v>
      </c>
      <c r="M78" s="471">
        <f t="shared" si="11"/>
        <v>1375.5882482634088</v>
      </c>
      <c r="N78" s="467">
        <f t="shared" si="12"/>
        <v>0</v>
      </c>
      <c r="O78" s="475" t="str">
        <f t="shared" si="13"/>
        <v/>
      </c>
    </row>
    <row r="79" spans="1:15" hidden="1">
      <c r="A79" s="475">
        <f t="shared" si="7"/>
        <v>43466</v>
      </c>
      <c r="B79" s="475">
        <v>43469</v>
      </c>
      <c r="C79" s="467">
        <v>6</v>
      </c>
      <c r="D79" s="467">
        <v>1032</v>
      </c>
      <c r="E79" s="467">
        <v>100</v>
      </c>
      <c r="F79" s="467">
        <v>0</v>
      </c>
      <c r="G79" s="467">
        <f t="array" ref="G79">MAX(IF($A$2:$A$8761=A79,$D$2:$D$8761))</f>
        <v>1475</v>
      </c>
      <c r="H79" s="467">
        <f t="shared" si="8"/>
        <v>0</v>
      </c>
      <c r="I79" s="475" t="str">
        <f t="shared" si="9"/>
        <v/>
      </c>
      <c r="J79" s="471">
        <f>'Potential Projects'!D80</f>
        <v>0</v>
      </c>
      <c r="K79" s="471">
        <f>'Potential Projects'!E80</f>
        <v>16.968591485701999</v>
      </c>
      <c r="L79" s="476">
        <f t="shared" si="10"/>
        <v>915.03140851429805</v>
      </c>
      <c r="M79" s="471">
        <f t="shared" si="11"/>
        <v>1375.5882482634088</v>
      </c>
      <c r="N79" s="467">
        <f t="shared" si="12"/>
        <v>0</v>
      </c>
      <c r="O79" s="475" t="str">
        <f t="shared" si="13"/>
        <v/>
      </c>
    </row>
    <row r="80" spans="1:15" hidden="1">
      <c r="A80" s="475">
        <f t="shared" si="7"/>
        <v>43466</v>
      </c>
      <c r="B80" s="475">
        <v>43469</v>
      </c>
      <c r="C80" s="467">
        <v>7</v>
      </c>
      <c r="D80" s="467">
        <v>1132</v>
      </c>
      <c r="E80" s="467">
        <v>91</v>
      </c>
      <c r="F80" s="467">
        <v>0</v>
      </c>
      <c r="G80" s="467">
        <f t="array" ref="G80">MAX(IF($A$2:$A$8761=A80,$D$2:$D$8761))</f>
        <v>1475</v>
      </c>
      <c r="H80" s="467">
        <f t="shared" si="8"/>
        <v>0</v>
      </c>
      <c r="I80" s="475" t="str">
        <f t="shared" si="9"/>
        <v/>
      </c>
      <c r="J80" s="471">
        <f>'Potential Projects'!D81</f>
        <v>1.197660113199878E-3</v>
      </c>
      <c r="K80" s="471">
        <f>'Potential Projects'!E81</f>
        <v>7.645722532788648</v>
      </c>
      <c r="L80" s="476">
        <f t="shared" si="10"/>
        <v>1033.3530798070983</v>
      </c>
      <c r="M80" s="471">
        <f t="shared" si="11"/>
        <v>1375.5882482634088</v>
      </c>
      <c r="N80" s="467">
        <f t="shared" si="12"/>
        <v>0</v>
      </c>
      <c r="O80" s="475" t="str">
        <f t="shared" si="13"/>
        <v/>
      </c>
    </row>
    <row r="81" spans="1:15" hidden="1">
      <c r="A81" s="475">
        <f t="shared" si="7"/>
        <v>43466</v>
      </c>
      <c r="B81" s="475">
        <v>43469</v>
      </c>
      <c r="C81" s="467">
        <v>8</v>
      </c>
      <c r="D81" s="467">
        <v>1209</v>
      </c>
      <c r="E81" s="467">
        <v>88</v>
      </c>
      <c r="F81" s="467">
        <v>0</v>
      </c>
      <c r="G81" s="467">
        <f t="array" ref="G81">MAX(IF($A$2:$A$8761=A81,$D$2:$D$8761))</f>
        <v>1475</v>
      </c>
      <c r="H81" s="467">
        <f t="shared" si="8"/>
        <v>0</v>
      </c>
      <c r="I81" s="475" t="str">
        <f t="shared" si="9"/>
        <v/>
      </c>
      <c r="J81" s="471">
        <f>'Potential Projects'!D82</f>
        <v>6.0209622370078417E-3</v>
      </c>
      <c r="K81" s="471">
        <f>'Potential Projects'!E82</f>
        <v>4.4603959363577728</v>
      </c>
      <c r="L81" s="476">
        <f t="shared" si="10"/>
        <v>1116.5335831014052</v>
      </c>
      <c r="M81" s="471">
        <f t="shared" si="11"/>
        <v>1375.5882482634088</v>
      </c>
      <c r="N81" s="467">
        <f t="shared" si="12"/>
        <v>0</v>
      </c>
      <c r="O81" s="475" t="str">
        <f t="shared" si="13"/>
        <v/>
      </c>
    </row>
    <row r="82" spans="1:15" hidden="1">
      <c r="A82" s="475">
        <f t="shared" si="7"/>
        <v>43466</v>
      </c>
      <c r="B82" s="475">
        <v>43469</v>
      </c>
      <c r="C82" s="467">
        <v>9</v>
      </c>
      <c r="D82" s="467">
        <v>1209</v>
      </c>
      <c r="E82" s="467">
        <v>94</v>
      </c>
      <c r="F82" s="467">
        <v>0</v>
      </c>
      <c r="G82" s="467">
        <f t="array" ref="G82">MAX(IF($A$2:$A$8761=A82,$D$2:$D$8761))</f>
        <v>1475</v>
      </c>
      <c r="H82" s="467">
        <f t="shared" si="8"/>
        <v>0</v>
      </c>
      <c r="I82" s="475" t="str">
        <f t="shared" si="9"/>
        <v/>
      </c>
      <c r="J82" s="471">
        <f>'Potential Projects'!D83</f>
        <v>2.5050127310035646E-3</v>
      </c>
      <c r="K82" s="471">
        <f>'Potential Projects'!E83</f>
        <v>4.889069554934423</v>
      </c>
      <c r="L82" s="476">
        <f t="shared" si="10"/>
        <v>1110.1084254323346</v>
      </c>
      <c r="M82" s="471">
        <f t="shared" si="11"/>
        <v>1375.5882482634088</v>
      </c>
      <c r="N82" s="467">
        <f t="shared" si="12"/>
        <v>0</v>
      </c>
      <c r="O82" s="475" t="str">
        <f t="shared" si="13"/>
        <v/>
      </c>
    </row>
    <row r="83" spans="1:15" hidden="1">
      <c r="A83" s="475">
        <f t="shared" si="7"/>
        <v>43466</v>
      </c>
      <c r="B83" s="475">
        <v>43469</v>
      </c>
      <c r="C83" s="467">
        <v>10</v>
      </c>
      <c r="D83" s="467">
        <v>1219</v>
      </c>
      <c r="E83" s="467">
        <v>102</v>
      </c>
      <c r="F83" s="467">
        <v>1</v>
      </c>
      <c r="G83" s="467">
        <f t="array" ref="G83">MAX(IF($A$2:$A$8761=A83,$D$2:$D$8761))</f>
        <v>1475</v>
      </c>
      <c r="H83" s="467">
        <f t="shared" si="8"/>
        <v>0</v>
      </c>
      <c r="I83" s="475" t="str">
        <f t="shared" si="9"/>
        <v/>
      </c>
      <c r="J83" s="471">
        <f>'Potential Projects'!D84</f>
        <v>1.9620300069641286E-2</v>
      </c>
      <c r="K83" s="471">
        <f>'Potential Projects'!E84</f>
        <v>2.1519728552999355</v>
      </c>
      <c r="L83" s="476">
        <f t="shared" si="10"/>
        <v>1113.8284068446305</v>
      </c>
      <c r="M83" s="471">
        <f t="shared" si="11"/>
        <v>1375.5882482634088</v>
      </c>
      <c r="N83" s="467">
        <f t="shared" si="12"/>
        <v>0</v>
      </c>
      <c r="O83" s="475" t="str">
        <f t="shared" si="13"/>
        <v/>
      </c>
    </row>
    <row r="84" spans="1:15" hidden="1">
      <c r="A84" s="475">
        <f t="shared" si="7"/>
        <v>43466</v>
      </c>
      <c r="B84" s="475">
        <v>43469</v>
      </c>
      <c r="C84" s="467">
        <v>11</v>
      </c>
      <c r="D84" s="467">
        <v>1206</v>
      </c>
      <c r="E84" s="467">
        <v>92</v>
      </c>
      <c r="F84" s="467">
        <v>5</v>
      </c>
      <c r="G84" s="467">
        <f t="array" ref="G84">MAX(IF($A$2:$A$8761=A84,$D$2:$D$8761))</f>
        <v>1475</v>
      </c>
      <c r="H84" s="467">
        <f t="shared" si="8"/>
        <v>0</v>
      </c>
      <c r="I84" s="475" t="str">
        <f t="shared" si="9"/>
        <v/>
      </c>
      <c r="J84" s="471">
        <f>'Potential Projects'!D85</f>
        <v>6.9379871228775231E-2</v>
      </c>
      <c r="K84" s="471">
        <f>'Potential Projects'!E85</f>
        <v>10.231844764566761</v>
      </c>
      <c r="L84" s="476">
        <f t="shared" si="10"/>
        <v>1098.6987753642043</v>
      </c>
      <c r="M84" s="471">
        <f t="shared" si="11"/>
        <v>1375.5882482634088</v>
      </c>
      <c r="N84" s="467">
        <f t="shared" si="12"/>
        <v>0</v>
      </c>
      <c r="O84" s="475" t="str">
        <f t="shared" si="13"/>
        <v/>
      </c>
    </row>
    <row r="85" spans="1:15" hidden="1">
      <c r="A85" s="475">
        <f t="shared" si="7"/>
        <v>43466</v>
      </c>
      <c r="B85" s="475">
        <v>43469</v>
      </c>
      <c r="C85" s="467">
        <v>12</v>
      </c>
      <c r="D85" s="467">
        <v>1190</v>
      </c>
      <c r="E85" s="467">
        <v>75</v>
      </c>
      <c r="F85" s="467">
        <v>7</v>
      </c>
      <c r="G85" s="467">
        <f t="array" ref="G85">MAX(IF($A$2:$A$8761=A85,$D$2:$D$8761))</f>
        <v>1475</v>
      </c>
      <c r="H85" s="467">
        <f t="shared" si="8"/>
        <v>0</v>
      </c>
      <c r="I85" s="475" t="str">
        <f t="shared" si="9"/>
        <v/>
      </c>
      <c r="J85" s="471">
        <f>'Potential Projects'!D86</f>
        <v>0.36152566446246132</v>
      </c>
      <c r="K85" s="471">
        <f>'Potential Projects'!E86</f>
        <v>19.704905934207694</v>
      </c>
      <c r="L85" s="476">
        <f t="shared" si="10"/>
        <v>1087.9335684013297</v>
      </c>
      <c r="M85" s="471">
        <f t="shared" si="11"/>
        <v>1375.5882482634088</v>
      </c>
      <c r="N85" s="467">
        <f t="shared" si="12"/>
        <v>0</v>
      </c>
      <c r="O85" s="475" t="str">
        <f t="shared" si="13"/>
        <v/>
      </c>
    </row>
    <row r="86" spans="1:15" hidden="1">
      <c r="A86" s="475">
        <f t="shared" si="7"/>
        <v>43466</v>
      </c>
      <c r="B86" s="475">
        <v>43469</v>
      </c>
      <c r="C86" s="467">
        <v>13</v>
      </c>
      <c r="D86" s="467">
        <v>1155</v>
      </c>
      <c r="E86" s="467">
        <v>68</v>
      </c>
      <c r="F86" s="467">
        <v>8</v>
      </c>
      <c r="G86" s="467">
        <f t="array" ref="G86">MAX(IF($A$2:$A$8761=A86,$D$2:$D$8761))</f>
        <v>1475</v>
      </c>
      <c r="H86" s="467">
        <f t="shared" si="8"/>
        <v>0</v>
      </c>
      <c r="I86" s="475" t="str">
        <f t="shared" si="9"/>
        <v/>
      </c>
      <c r="J86" s="471">
        <f>'Potential Projects'!D87</f>
        <v>0</v>
      </c>
      <c r="K86" s="471">
        <f>'Potential Projects'!E87</f>
        <v>32.173206675983657</v>
      </c>
      <c r="L86" s="476">
        <f t="shared" si="10"/>
        <v>1046.8267933240163</v>
      </c>
      <c r="M86" s="471">
        <f t="shared" si="11"/>
        <v>1375.5882482634088</v>
      </c>
      <c r="N86" s="467">
        <f t="shared" si="12"/>
        <v>0</v>
      </c>
      <c r="O86" s="475" t="str">
        <f t="shared" si="13"/>
        <v/>
      </c>
    </row>
    <row r="87" spans="1:15" hidden="1">
      <c r="A87" s="475">
        <f t="shared" si="7"/>
        <v>43466</v>
      </c>
      <c r="B87" s="475">
        <v>43469</v>
      </c>
      <c r="C87" s="467">
        <v>14</v>
      </c>
      <c r="D87" s="467">
        <v>1141</v>
      </c>
      <c r="E87" s="467">
        <v>75</v>
      </c>
      <c r="F87" s="467">
        <v>5</v>
      </c>
      <c r="G87" s="467">
        <f t="array" ref="G87">MAX(IF($A$2:$A$8761=A87,$D$2:$D$8761))</f>
        <v>1475</v>
      </c>
      <c r="H87" s="467">
        <f t="shared" si="8"/>
        <v>0</v>
      </c>
      <c r="I87" s="475" t="str">
        <f t="shared" si="9"/>
        <v/>
      </c>
      <c r="J87" s="471">
        <f>'Potential Projects'!D88</f>
        <v>3.4493942197557996</v>
      </c>
      <c r="K87" s="471">
        <f>'Potential Projects'!E88</f>
        <v>50.075806009460329</v>
      </c>
      <c r="L87" s="476">
        <f t="shared" si="10"/>
        <v>1007.474799770784</v>
      </c>
      <c r="M87" s="471">
        <f t="shared" si="11"/>
        <v>1375.5882482634088</v>
      </c>
      <c r="N87" s="467">
        <f t="shared" si="12"/>
        <v>0</v>
      </c>
      <c r="O87" s="475" t="str">
        <f t="shared" si="13"/>
        <v/>
      </c>
    </row>
    <row r="88" spans="1:15" hidden="1">
      <c r="A88" s="475">
        <f t="shared" si="7"/>
        <v>43466</v>
      </c>
      <c r="B88" s="475">
        <v>43469</v>
      </c>
      <c r="C88" s="467">
        <v>15</v>
      </c>
      <c r="D88" s="467">
        <v>1132</v>
      </c>
      <c r="E88" s="467">
        <v>91</v>
      </c>
      <c r="F88" s="467">
        <v>0</v>
      </c>
      <c r="G88" s="467">
        <f t="array" ref="G88">MAX(IF($A$2:$A$8761=A88,$D$2:$D$8761))</f>
        <v>1475</v>
      </c>
      <c r="H88" s="467">
        <f t="shared" si="8"/>
        <v>0</v>
      </c>
      <c r="I88" s="475" t="str">
        <f t="shared" si="9"/>
        <v/>
      </c>
      <c r="J88" s="471">
        <f>'Potential Projects'!D89</f>
        <v>19.826786458382536</v>
      </c>
      <c r="K88" s="471">
        <f>'Potential Projects'!E89</f>
        <v>21.314778757256505</v>
      </c>
      <c r="L88" s="476">
        <f t="shared" si="10"/>
        <v>999.85843478436095</v>
      </c>
      <c r="M88" s="471">
        <f t="shared" si="11"/>
        <v>1375.5882482634088</v>
      </c>
      <c r="N88" s="467">
        <f t="shared" si="12"/>
        <v>0</v>
      </c>
      <c r="O88" s="475" t="str">
        <f t="shared" si="13"/>
        <v/>
      </c>
    </row>
    <row r="89" spans="1:15" hidden="1">
      <c r="A89" s="475">
        <f t="shared" si="7"/>
        <v>43466</v>
      </c>
      <c r="B89" s="475">
        <v>43469</v>
      </c>
      <c r="C89" s="467">
        <v>16</v>
      </c>
      <c r="D89" s="467">
        <v>1174</v>
      </c>
      <c r="E89" s="467">
        <v>97</v>
      </c>
      <c r="F89" s="467">
        <v>4</v>
      </c>
      <c r="G89" s="467">
        <f t="array" ref="G89">MAX(IF($A$2:$A$8761=A89,$D$2:$D$8761))</f>
        <v>1475</v>
      </c>
      <c r="H89" s="467">
        <f t="shared" si="8"/>
        <v>0</v>
      </c>
      <c r="I89" s="475" t="str">
        <f t="shared" si="9"/>
        <v/>
      </c>
      <c r="J89" s="471">
        <f>'Potential Projects'!D90</f>
        <v>6.0419321337002003</v>
      </c>
      <c r="K89" s="471">
        <f>'Potential Projects'!E90</f>
        <v>7.8358095570844979</v>
      </c>
      <c r="L89" s="476">
        <f t="shared" si="10"/>
        <v>1059.1222583092153</v>
      </c>
      <c r="M89" s="471">
        <f t="shared" si="11"/>
        <v>1375.5882482634088</v>
      </c>
      <c r="N89" s="467">
        <f t="shared" si="12"/>
        <v>0</v>
      </c>
      <c r="O89" s="475" t="str">
        <f t="shared" si="13"/>
        <v/>
      </c>
    </row>
    <row r="90" spans="1:15" hidden="1">
      <c r="A90" s="475">
        <f t="shared" si="7"/>
        <v>43466</v>
      </c>
      <c r="B90" s="475">
        <v>43469</v>
      </c>
      <c r="C90" s="467">
        <v>17</v>
      </c>
      <c r="D90" s="467">
        <v>1229</v>
      </c>
      <c r="E90" s="467">
        <v>92</v>
      </c>
      <c r="F90" s="467">
        <v>0</v>
      </c>
      <c r="G90" s="467">
        <f t="array" ref="G90">MAX(IF($A$2:$A$8761=A90,$D$2:$D$8761))</f>
        <v>1475</v>
      </c>
      <c r="H90" s="467">
        <f t="shared" si="8"/>
        <v>0</v>
      </c>
      <c r="I90" s="475" t="str">
        <f t="shared" si="9"/>
        <v/>
      </c>
      <c r="J90" s="471">
        <f>'Potential Projects'!D91</f>
        <v>0.24710320851064085</v>
      </c>
      <c r="K90" s="471">
        <f>'Potential Projects'!E91</f>
        <v>8.9160983659428084</v>
      </c>
      <c r="L90" s="476">
        <f t="shared" si="10"/>
        <v>1127.8367984255465</v>
      </c>
      <c r="M90" s="471">
        <f t="shared" si="11"/>
        <v>1375.5882482634088</v>
      </c>
      <c r="N90" s="467">
        <f t="shared" si="12"/>
        <v>0</v>
      </c>
      <c r="O90" s="475" t="str">
        <f t="shared" si="13"/>
        <v/>
      </c>
    </row>
    <row r="91" spans="1:15" hidden="1">
      <c r="A91" s="475">
        <f t="shared" si="7"/>
        <v>43466</v>
      </c>
      <c r="B91" s="475">
        <v>43469</v>
      </c>
      <c r="C91" s="467">
        <v>18</v>
      </c>
      <c r="D91" s="467">
        <v>1260</v>
      </c>
      <c r="E91" s="467">
        <v>85</v>
      </c>
      <c r="F91" s="467">
        <v>0</v>
      </c>
      <c r="G91" s="467">
        <f t="array" ref="G91">MAX(IF($A$2:$A$8761=A91,$D$2:$D$8761))</f>
        <v>1475</v>
      </c>
      <c r="H91" s="467">
        <f t="shared" si="8"/>
        <v>0</v>
      </c>
      <c r="I91" s="475" t="str">
        <f t="shared" si="9"/>
        <v/>
      </c>
      <c r="J91" s="471">
        <f>'Potential Projects'!D92</f>
        <v>0.99298562676029334</v>
      </c>
      <c r="K91" s="471">
        <f>'Potential Projects'!E92</f>
        <v>6.981591324446355</v>
      </c>
      <c r="L91" s="476">
        <f t="shared" si="10"/>
        <v>1167.0254230487933</v>
      </c>
      <c r="M91" s="471">
        <f t="shared" si="11"/>
        <v>1375.5882482634088</v>
      </c>
      <c r="N91" s="467">
        <f t="shared" si="12"/>
        <v>0</v>
      </c>
      <c r="O91" s="475" t="str">
        <f t="shared" si="13"/>
        <v/>
      </c>
    </row>
    <row r="92" spans="1:15" hidden="1">
      <c r="A92" s="475">
        <f t="shared" si="7"/>
        <v>43466</v>
      </c>
      <c r="B92" s="475">
        <v>43469</v>
      </c>
      <c r="C92" s="467">
        <v>19</v>
      </c>
      <c r="D92" s="467">
        <v>1237</v>
      </c>
      <c r="E92" s="467">
        <v>78</v>
      </c>
      <c r="F92" s="467">
        <v>0</v>
      </c>
      <c r="G92" s="467">
        <f t="array" ref="G92">MAX(IF($A$2:$A$8761=A92,$D$2:$D$8761))</f>
        <v>1475</v>
      </c>
      <c r="H92" s="467">
        <f t="shared" si="8"/>
        <v>0</v>
      </c>
      <c r="I92" s="475" t="str">
        <f t="shared" si="9"/>
        <v/>
      </c>
      <c r="J92" s="471">
        <f>'Potential Projects'!D93</f>
        <v>1.9433572217136317</v>
      </c>
      <c r="K92" s="471">
        <f>'Potential Projects'!E93</f>
        <v>14.555346753386369</v>
      </c>
      <c r="L92" s="476">
        <f t="shared" si="10"/>
        <v>1142.5012960249001</v>
      </c>
      <c r="M92" s="471">
        <f t="shared" si="11"/>
        <v>1375.5882482634088</v>
      </c>
      <c r="N92" s="467">
        <f t="shared" si="12"/>
        <v>0</v>
      </c>
      <c r="O92" s="475" t="str">
        <f t="shared" si="13"/>
        <v/>
      </c>
    </row>
    <row r="93" spans="1:15" hidden="1">
      <c r="A93" s="475">
        <f t="shared" si="7"/>
        <v>43466</v>
      </c>
      <c r="B93" s="475">
        <v>43469</v>
      </c>
      <c r="C93" s="467">
        <v>20</v>
      </c>
      <c r="D93" s="467">
        <v>1185</v>
      </c>
      <c r="E93" s="467">
        <v>74</v>
      </c>
      <c r="F93" s="467">
        <v>0</v>
      </c>
      <c r="G93" s="467">
        <f t="array" ref="G93">MAX(IF($A$2:$A$8761=A93,$D$2:$D$8761))</f>
        <v>1475</v>
      </c>
      <c r="H93" s="467">
        <f t="shared" si="8"/>
        <v>0</v>
      </c>
      <c r="I93" s="475" t="str">
        <f t="shared" si="9"/>
        <v/>
      </c>
      <c r="J93" s="471">
        <f>'Potential Projects'!D94</f>
        <v>0.21925149034693669</v>
      </c>
      <c r="K93" s="471">
        <f>'Potential Projects'!E94</f>
        <v>6.2102917114599014</v>
      </c>
      <c r="L93" s="476">
        <f t="shared" si="10"/>
        <v>1104.5704567981932</v>
      </c>
      <c r="M93" s="471">
        <f t="shared" si="11"/>
        <v>1375.5882482634088</v>
      </c>
      <c r="N93" s="467">
        <f t="shared" si="12"/>
        <v>0</v>
      </c>
      <c r="O93" s="475" t="str">
        <f t="shared" si="13"/>
        <v/>
      </c>
    </row>
    <row r="94" spans="1:15" hidden="1">
      <c r="A94" s="475">
        <f t="shared" si="7"/>
        <v>43466</v>
      </c>
      <c r="B94" s="475">
        <v>43469</v>
      </c>
      <c r="C94" s="467">
        <v>21</v>
      </c>
      <c r="D94" s="467">
        <v>1145</v>
      </c>
      <c r="E94" s="467">
        <v>61</v>
      </c>
      <c r="F94" s="467">
        <v>0</v>
      </c>
      <c r="G94" s="467">
        <f t="array" ref="G94">MAX(IF($A$2:$A$8761=A94,$D$2:$D$8761))</f>
        <v>1475</v>
      </c>
      <c r="H94" s="467">
        <f t="shared" si="8"/>
        <v>0</v>
      </c>
      <c r="I94" s="475" t="str">
        <f t="shared" si="9"/>
        <v/>
      </c>
      <c r="J94" s="471">
        <f>'Potential Projects'!D95</f>
        <v>0.25533918556447815</v>
      </c>
      <c r="K94" s="471">
        <f>'Potential Projects'!E95</f>
        <v>13.359284777467213</v>
      </c>
      <c r="L94" s="476">
        <f t="shared" si="10"/>
        <v>1070.3853760369684</v>
      </c>
      <c r="M94" s="471">
        <f t="shared" si="11"/>
        <v>1375.5882482634088</v>
      </c>
      <c r="N94" s="467">
        <f t="shared" si="12"/>
        <v>0</v>
      </c>
      <c r="O94" s="475" t="str">
        <f t="shared" si="13"/>
        <v/>
      </c>
    </row>
    <row r="95" spans="1:15" hidden="1">
      <c r="A95" s="475">
        <f t="shared" si="7"/>
        <v>43466</v>
      </c>
      <c r="B95" s="475">
        <v>43469</v>
      </c>
      <c r="C95" s="467">
        <v>22</v>
      </c>
      <c r="D95" s="467">
        <v>1101</v>
      </c>
      <c r="E95" s="467">
        <v>66</v>
      </c>
      <c r="F95" s="467">
        <v>0</v>
      </c>
      <c r="G95" s="467">
        <f t="array" ref="G95">MAX(IF($A$2:$A$8761=A95,$D$2:$D$8761))</f>
        <v>1475</v>
      </c>
      <c r="H95" s="467">
        <f t="shared" si="8"/>
        <v>0</v>
      </c>
      <c r="I95" s="475" t="str">
        <f t="shared" si="9"/>
        <v/>
      </c>
      <c r="J95" s="471">
        <f>'Potential Projects'!D96</f>
        <v>5.3790507811779562E-2</v>
      </c>
      <c r="K95" s="471">
        <f>'Potential Projects'!E96</f>
        <v>19.100225811653409</v>
      </c>
      <c r="L95" s="476">
        <f t="shared" si="10"/>
        <v>1015.8459836805348</v>
      </c>
      <c r="M95" s="471">
        <f t="shared" si="11"/>
        <v>1375.5882482634088</v>
      </c>
      <c r="N95" s="467">
        <f t="shared" si="12"/>
        <v>0</v>
      </c>
      <c r="O95" s="475" t="str">
        <f t="shared" si="13"/>
        <v/>
      </c>
    </row>
    <row r="96" spans="1:15" hidden="1">
      <c r="A96" s="475">
        <f t="shared" si="7"/>
        <v>43466</v>
      </c>
      <c r="B96" s="475">
        <v>43469</v>
      </c>
      <c r="C96" s="467">
        <v>23</v>
      </c>
      <c r="D96" s="467">
        <v>1003</v>
      </c>
      <c r="E96" s="467">
        <v>70</v>
      </c>
      <c r="F96" s="467">
        <v>0</v>
      </c>
      <c r="G96" s="467">
        <f t="array" ref="G96">MAX(IF($A$2:$A$8761=A96,$D$2:$D$8761))</f>
        <v>1475</v>
      </c>
      <c r="H96" s="467">
        <f t="shared" si="8"/>
        <v>0</v>
      </c>
      <c r="I96" s="475" t="str">
        <f t="shared" si="9"/>
        <v/>
      </c>
      <c r="J96" s="471">
        <f>'Potential Projects'!D97</f>
        <v>0.42740075551459905</v>
      </c>
      <c r="K96" s="471">
        <f>'Potential Projects'!E97</f>
        <v>27.295088636852292</v>
      </c>
      <c r="L96" s="476">
        <f t="shared" si="10"/>
        <v>905.27751060763319</v>
      </c>
      <c r="M96" s="471">
        <f t="shared" si="11"/>
        <v>1375.5882482634088</v>
      </c>
      <c r="N96" s="467">
        <f t="shared" si="12"/>
        <v>0</v>
      </c>
      <c r="O96" s="475" t="str">
        <f t="shared" si="13"/>
        <v/>
      </c>
    </row>
    <row r="97" spans="1:15" hidden="1">
      <c r="A97" s="475">
        <f t="shared" si="7"/>
        <v>43466</v>
      </c>
      <c r="B97" s="475">
        <v>43469</v>
      </c>
      <c r="C97" s="467">
        <v>24</v>
      </c>
      <c r="D97" s="467">
        <v>975</v>
      </c>
      <c r="E97" s="467">
        <v>70</v>
      </c>
      <c r="F97" s="467">
        <v>0</v>
      </c>
      <c r="G97" s="467">
        <f t="array" ref="G97">MAX(IF($A$2:$A$8761=A97,$D$2:$D$8761))</f>
        <v>1475</v>
      </c>
      <c r="H97" s="467">
        <f t="shared" si="8"/>
        <v>0</v>
      </c>
      <c r="I97" s="475" t="str">
        <f t="shared" si="9"/>
        <v/>
      </c>
      <c r="J97" s="471">
        <f>'Potential Projects'!D98</f>
        <v>1.4485083700159131</v>
      </c>
      <c r="K97" s="471">
        <f>'Potential Projects'!E98</f>
        <v>50.570188722855299</v>
      </c>
      <c r="L97" s="476">
        <f t="shared" si="10"/>
        <v>852.98130290712879</v>
      </c>
      <c r="M97" s="471">
        <f t="shared" si="11"/>
        <v>1375.5882482634088</v>
      </c>
      <c r="N97" s="467">
        <f t="shared" si="12"/>
        <v>0</v>
      </c>
      <c r="O97" s="475" t="str">
        <f t="shared" si="13"/>
        <v/>
      </c>
    </row>
    <row r="98" spans="1:15" hidden="1">
      <c r="A98" s="475">
        <f t="shared" si="7"/>
        <v>43466</v>
      </c>
      <c r="B98" s="475">
        <v>43470</v>
      </c>
      <c r="C98" s="467">
        <v>1</v>
      </c>
      <c r="D98" s="467">
        <v>907</v>
      </c>
      <c r="E98" s="467">
        <v>68</v>
      </c>
      <c r="F98" s="467">
        <v>0</v>
      </c>
      <c r="G98" s="467">
        <f t="array" ref="G98">MAX(IF($A$2:$A$8761=A98,$D$2:$D$8761))</f>
        <v>1475</v>
      </c>
      <c r="H98" s="467">
        <f t="shared" si="8"/>
        <v>0</v>
      </c>
      <c r="I98" s="475" t="str">
        <f t="shared" si="9"/>
        <v/>
      </c>
      <c r="J98" s="471">
        <f>'Potential Projects'!D99</f>
        <v>0.17489135616177529</v>
      </c>
      <c r="K98" s="471">
        <f>'Potential Projects'!E99</f>
        <v>79.675406471726518</v>
      </c>
      <c r="L98" s="476">
        <f t="shared" si="10"/>
        <v>759.14970217211169</v>
      </c>
      <c r="M98" s="471">
        <f t="shared" si="11"/>
        <v>1375.5882482634088</v>
      </c>
      <c r="N98" s="467">
        <f t="shared" si="12"/>
        <v>0</v>
      </c>
      <c r="O98" s="475" t="str">
        <f t="shared" si="13"/>
        <v/>
      </c>
    </row>
    <row r="99" spans="1:15" hidden="1">
      <c r="A99" s="475">
        <f t="shared" si="7"/>
        <v>43466</v>
      </c>
      <c r="B99" s="475">
        <v>43470</v>
      </c>
      <c r="C99" s="467">
        <v>2</v>
      </c>
      <c r="D99" s="467">
        <v>896</v>
      </c>
      <c r="E99" s="467">
        <v>80</v>
      </c>
      <c r="F99" s="467">
        <v>0</v>
      </c>
      <c r="G99" s="467">
        <f t="array" ref="G99">MAX(IF($A$2:$A$8761=A99,$D$2:$D$8761))</f>
        <v>1475</v>
      </c>
      <c r="H99" s="467">
        <f t="shared" si="8"/>
        <v>0</v>
      </c>
      <c r="I99" s="475" t="str">
        <f t="shared" si="9"/>
        <v/>
      </c>
      <c r="J99" s="471">
        <f>'Potential Projects'!D100</f>
        <v>0</v>
      </c>
      <c r="K99" s="471">
        <f>'Potential Projects'!E100</f>
        <v>94.918351967318856</v>
      </c>
      <c r="L99" s="476">
        <f t="shared" si="10"/>
        <v>721.08164803268119</v>
      </c>
      <c r="M99" s="471">
        <f t="shared" si="11"/>
        <v>1375.5882482634088</v>
      </c>
      <c r="N99" s="467">
        <f t="shared" si="12"/>
        <v>0</v>
      </c>
      <c r="O99" s="475" t="str">
        <f t="shared" si="13"/>
        <v/>
      </c>
    </row>
    <row r="100" spans="1:15" hidden="1">
      <c r="A100" s="475">
        <f t="shared" si="7"/>
        <v>43466</v>
      </c>
      <c r="B100" s="475">
        <v>43470</v>
      </c>
      <c r="C100" s="467">
        <v>3</v>
      </c>
      <c r="D100" s="467">
        <v>916</v>
      </c>
      <c r="E100" s="467">
        <v>72</v>
      </c>
      <c r="F100" s="467">
        <v>0</v>
      </c>
      <c r="G100" s="467">
        <f t="array" ref="G100">MAX(IF($A$2:$A$8761=A100,$D$2:$D$8761))</f>
        <v>1475</v>
      </c>
      <c r="H100" s="467">
        <f t="shared" si="8"/>
        <v>0</v>
      </c>
      <c r="I100" s="475" t="str">
        <f t="shared" si="9"/>
        <v/>
      </c>
      <c r="J100" s="471">
        <f>'Potential Projects'!D101</f>
        <v>1.0318312681928081</v>
      </c>
      <c r="K100" s="471">
        <f>'Potential Projects'!E101</f>
        <v>98.918001988819611</v>
      </c>
      <c r="L100" s="476">
        <f t="shared" si="10"/>
        <v>744.05016674298759</v>
      </c>
      <c r="M100" s="471">
        <f t="shared" si="11"/>
        <v>1375.5882482634088</v>
      </c>
      <c r="N100" s="467">
        <f t="shared" si="12"/>
        <v>0</v>
      </c>
      <c r="O100" s="475" t="str">
        <f t="shared" si="13"/>
        <v/>
      </c>
    </row>
    <row r="101" spans="1:15" hidden="1">
      <c r="A101" s="475">
        <f t="shared" si="7"/>
        <v>43466</v>
      </c>
      <c r="B101" s="475">
        <v>43470</v>
      </c>
      <c r="C101" s="467">
        <v>4</v>
      </c>
      <c r="D101" s="467">
        <v>893</v>
      </c>
      <c r="E101" s="467">
        <v>74</v>
      </c>
      <c r="F101" s="467">
        <v>0</v>
      </c>
      <c r="G101" s="467">
        <f t="array" ref="G101">MAX(IF($A$2:$A$8761=A101,$D$2:$D$8761))</f>
        <v>1475</v>
      </c>
      <c r="H101" s="467">
        <f t="shared" si="8"/>
        <v>0</v>
      </c>
      <c r="I101" s="475" t="str">
        <f t="shared" si="9"/>
        <v/>
      </c>
      <c r="J101" s="471">
        <f>'Potential Projects'!D102</f>
        <v>5.1741465734483801E-2</v>
      </c>
      <c r="K101" s="471">
        <f>'Potential Projects'!E102</f>
        <v>99.775349225972889</v>
      </c>
      <c r="L101" s="476">
        <f t="shared" si="10"/>
        <v>719.17290930829267</v>
      </c>
      <c r="M101" s="471">
        <f t="shared" si="11"/>
        <v>1375.5882482634088</v>
      </c>
      <c r="N101" s="467">
        <f t="shared" si="12"/>
        <v>0</v>
      </c>
      <c r="O101" s="475" t="str">
        <f t="shared" si="13"/>
        <v/>
      </c>
    </row>
    <row r="102" spans="1:15" hidden="1">
      <c r="A102" s="475">
        <f t="shared" si="7"/>
        <v>43466</v>
      </c>
      <c r="B102" s="475">
        <v>43470</v>
      </c>
      <c r="C102" s="467">
        <v>5</v>
      </c>
      <c r="D102" s="467">
        <v>912</v>
      </c>
      <c r="E102" s="467">
        <v>79</v>
      </c>
      <c r="F102" s="467">
        <v>0</v>
      </c>
      <c r="G102" s="467">
        <f t="array" ref="G102">MAX(IF($A$2:$A$8761=A102,$D$2:$D$8761))</f>
        <v>1475</v>
      </c>
      <c r="H102" s="467">
        <f t="shared" si="8"/>
        <v>0</v>
      </c>
      <c r="I102" s="475" t="str">
        <f t="shared" si="9"/>
        <v/>
      </c>
      <c r="J102" s="471">
        <f>'Potential Projects'!D103</f>
        <v>15.486425098526491</v>
      </c>
      <c r="K102" s="471">
        <f>'Potential Projects'!E103</f>
        <v>99.643931036336269</v>
      </c>
      <c r="L102" s="476">
        <f t="shared" si="10"/>
        <v>717.86964386513716</v>
      </c>
      <c r="M102" s="471">
        <f t="shared" si="11"/>
        <v>1375.5882482634088</v>
      </c>
      <c r="N102" s="467">
        <f t="shared" si="12"/>
        <v>0</v>
      </c>
      <c r="O102" s="475" t="str">
        <f t="shared" si="13"/>
        <v/>
      </c>
    </row>
    <row r="103" spans="1:15" hidden="1">
      <c r="A103" s="475">
        <f t="shared" si="7"/>
        <v>43466</v>
      </c>
      <c r="B103" s="475">
        <v>43470</v>
      </c>
      <c r="C103" s="467">
        <v>6</v>
      </c>
      <c r="D103" s="467">
        <v>965</v>
      </c>
      <c r="E103" s="467">
        <v>93</v>
      </c>
      <c r="F103" s="467">
        <v>0</v>
      </c>
      <c r="G103" s="467">
        <f t="array" ref="G103">MAX(IF($A$2:$A$8761=A103,$D$2:$D$8761))</f>
        <v>1475</v>
      </c>
      <c r="H103" s="467">
        <f t="shared" si="8"/>
        <v>0</v>
      </c>
      <c r="I103" s="475" t="str">
        <f t="shared" si="9"/>
        <v/>
      </c>
      <c r="J103" s="471">
        <f>'Potential Projects'!D104</f>
        <v>37.050131133048858</v>
      </c>
      <c r="K103" s="471">
        <f>'Potential Projects'!E104</f>
        <v>96.118325198881962</v>
      </c>
      <c r="L103" s="476">
        <f t="shared" si="10"/>
        <v>738.83154366806923</v>
      </c>
      <c r="M103" s="471">
        <f t="shared" si="11"/>
        <v>1375.5882482634088</v>
      </c>
      <c r="N103" s="467">
        <f t="shared" si="12"/>
        <v>0</v>
      </c>
      <c r="O103" s="475" t="str">
        <f t="shared" si="13"/>
        <v/>
      </c>
    </row>
    <row r="104" spans="1:15" hidden="1">
      <c r="A104" s="475">
        <f t="shared" si="7"/>
        <v>43466</v>
      </c>
      <c r="B104" s="475">
        <v>43470</v>
      </c>
      <c r="C104" s="467">
        <v>7</v>
      </c>
      <c r="D104" s="467">
        <v>1009</v>
      </c>
      <c r="E104" s="467">
        <v>94</v>
      </c>
      <c r="F104" s="467">
        <v>0</v>
      </c>
      <c r="G104" s="467">
        <f t="array" ref="G104">MAX(IF($A$2:$A$8761=A104,$D$2:$D$8761))</f>
        <v>1475</v>
      </c>
      <c r="H104" s="467">
        <f t="shared" si="8"/>
        <v>0</v>
      </c>
      <c r="I104" s="475" t="str">
        <f t="shared" si="9"/>
        <v/>
      </c>
      <c r="J104" s="471">
        <f>'Potential Projects'!D105</f>
        <v>48.017504339868665</v>
      </c>
      <c r="K104" s="471">
        <f>'Potential Projects'!E105</f>
        <v>92.779677381208344</v>
      </c>
      <c r="L104" s="476">
        <f t="shared" si="10"/>
        <v>774.20281827892302</v>
      </c>
      <c r="M104" s="471">
        <f t="shared" si="11"/>
        <v>1375.5882482634088</v>
      </c>
      <c r="N104" s="467">
        <f t="shared" si="12"/>
        <v>0</v>
      </c>
      <c r="O104" s="475" t="str">
        <f t="shared" si="13"/>
        <v/>
      </c>
    </row>
    <row r="105" spans="1:15" hidden="1">
      <c r="A105" s="475">
        <f t="shared" si="7"/>
        <v>43466</v>
      </c>
      <c r="B105" s="475">
        <v>43470</v>
      </c>
      <c r="C105" s="467">
        <v>8</v>
      </c>
      <c r="D105" s="467">
        <v>1055</v>
      </c>
      <c r="E105" s="467">
        <v>95</v>
      </c>
      <c r="F105" s="467">
        <v>0</v>
      </c>
      <c r="G105" s="467">
        <f t="array" ref="G105">MAX(IF($A$2:$A$8761=A105,$D$2:$D$8761))</f>
        <v>1475</v>
      </c>
      <c r="H105" s="467">
        <f t="shared" si="8"/>
        <v>0</v>
      </c>
      <c r="I105" s="475" t="str">
        <f t="shared" si="9"/>
        <v/>
      </c>
      <c r="J105" s="471">
        <f>'Potential Projects'!D106</f>
        <v>14.424315831040664</v>
      </c>
      <c r="K105" s="471">
        <f>'Potential Projects'!E106</f>
        <v>61.118062943453012</v>
      </c>
      <c r="L105" s="476">
        <f t="shared" si="10"/>
        <v>884.45762122550639</v>
      </c>
      <c r="M105" s="471">
        <f t="shared" si="11"/>
        <v>1375.5882482634088</v>
      </c>
      <c r="N105" s="467">
        <f t="shared" si="12"/>
        <v>0</v>
      </c>
      <c r="O105" s="475" t="str">
        <f t="shared" si="13"/>
        <v/>
      </c>
    </row>
    <row r="106" spans="1:15" hidden="1">
      <c r="A106" s="475">
        <f t="shared" si="7"/>
        <v>43466</v>
      </c>
      <c r="B106" s="475">
        <v>43470</v>
      </c>
      <c r="C106" s="467">
        <v>9</v>
      </c>
      <c r="D106" s="467">
        <v>1109</v>
      </c>
      <c r="E106" s="467">
        <v>92</v>
      </c>
      <c r="F106" s="467">
        <v>2</v>
      </c>
      <c r="G106" s="467">
        <f t="array" ref="G106">MAX(IF($A$2:$A$8761=A106,$D$2:$D$8761))</f>
        <v>1475</v>
      </c>
      <c r="H106" s="467">
        <f t="shared" si="8"/>
        <v>0</v>
      </c>
      <c r="I106" s="475" t="str">
        <f t="shared" si="9"/>
        <v/>
      </c>
      <c r="J106" s="471">
        <f>'Potential Projects'!D107</f>
        <v>17.183886153666439</v>
      </c>
      <c r="K106" s="471">
        <f>'Potential Projects'!E107</f>
        <v>28.17825016125564</v>
      </c>
      <c r="L106" s="476">
        <f t="shared" si="10"/>
        <v>969.63786368507795</v>
      </c>
      <c r="M106" s="471">
        <f t="shared" si="11"/>
        <v>1375.5882482634088</v>
      </c>
      <c r="N106" s="467">
        <f t="shared" si="12"/>
        <v>0</v>
      </c>
      <c r="O106" s="475" t="str">
        <f t="shared" si="13"/>
        <v/>
      </c>
    </row>
    <row r="107" spans="1:15" hidden="1">
      <c r="A107" s="475">
        <f t="shared" si="7"/>
        <v>43466</v>
      </c>
      <c r="B107" s="475">
        <v>43470</v>
      </c>
      <c r="C107" s="467">
        <v>10</v>
      </c>
      <c r="D107" s="467">
        <v>1144</v>
      </c>
      <c r="E107" s="467">
        <v>88</v>
      </c>
      <c r="F107" s="467">
        <v>0</v>
      </c>
      <c r="G107" s="467">
        <f t="array" ref="G107">MAX(IF($A$2:$A$8761=A107,$D$2:$D$8761))</f>
        <v>1475</v>
      </c>
      <c r="H107" s="467">
        <f t="shared" si="8"/>
        <v>0</v>
      </c>
      <c r="I107" s="475" t="str">
        <f t="shared" si="9"/>
        <v/>
      </c>
      <c r="J107" s="471">
        <f>'Potential Projects'!D108</f>
        <v>0.70440918054421031</v>
      </c>
      <c r="K107" s="471">
        <f>'Potential Projects'!E108</f>
        <v>53.247052085572996</v>
      </c>
      <c r="L107" s="476">
        <f t="shared" si="10"/>
        <v>1002.0485387338828</v>
      </c>
      <c r="M107" s="471">
        <f t="shared" si="11"/>
        <v>1375.5882482634088</v>
      </c>
      <c r="N107" s="467">
        <f t="shared" si="12"/>
        <v>0</v>
      </c>
      <c r="O107" s="475" t="str">
        <f t="shared" si="13"/>
        <v/>
      </c>
    </row>
    <row r="108" spans="1:15" hidden="1">
      <c r="A108" s="475">
        <f t="shared" si="7"/>
        <v>43466</v>
      </c>
      <c r="B108" s="475">
        <v>43470</v>
      </c>
      <c r="C108" s="467">
        <v>11</v>
      </c>
      <c r="D108" s="467">
        <v>1149</v>
      </c>
      <c r="E108" s="467">
        <v>87</v>
      </c>
      <c r="F108" s="467">
        <v>5</v>
      </c>
      <c r="G108" s="467">
        <f t="array" ref="G108">MAX(IF($A$2:$A$8761=A108,$D$2:$D$8761))</f>
        <v>1475</v>
      </c>
      <c r="H108" s="467">
        <f t="shared" si="8"/>
        <v>0</v>
      </c>
      <c r="I108" s="475" t="str">
        <f t="shared" si="9"/>
        <v/>
      </c>
      <c r="J108" s="471">
        <f>'Potential Projects'!D109</f>
        <v>0.48387221719357759</v>
      </c>
      <c r="K108" s="471">
        <f>'Potential Projects'!E109</f>
        <v>95.727199634487206</v>
      </c>
      <c r="L108" s="476">
        <f t="shared" si="10"/>
        <v>960.78892814831931</v>
      </c>
      <c r="M108" s="471">
        <f t="shared" si="11"/>
        <v>1375.5882482634088</v>
      </c>
      <c r="N108" s="467">
        <f t="shared" si="12"/>
        <v>0</v>
      </c>
      <c r="O108" s="475" t="str">
        <f t="shared" si="13"/>
        <v/>
      </c>
    </row>
    <row r="109" spans="1:15" hidden="1">
      <c r="A109" s="475">
        <f t="shared" si="7"/>
        <v>43466</v>
      </c>
      <c r="B109" s="475">
        <v>43470</v>
      </c>
      <c r="C109" s="467">
        <v>12</v>
      </c>
      <c r="D109" s="467">
        <v>1125</v>
      </c>
      <c r="E109" s="467">
        <v>94</v>
      </c>
      <c r="F109" s="467">
        <v>0</v>
      </c>
      <c r="G109" s="467">
        <f t="array" ref="G109">MAX(IF($A$2:$A$8761=A109,$D$2:$D$8761))</f>
        <v>1475</v>
      </c>
      <c r="H109" s="467">
        <f t="shared" si="8"/>
        <v>0</v>
      </c>
      <c r="I109" s="475" t="str">
        <f t="shared" si="9"/>
        <v/>
      </c>
      <c r="J109" s="471">
        <f>'Potential Projects'!D110</f>
        <v>6.8823016061899152</v>
      </c>
      <c r="K109" s="471">
        <f>'Potential Projects'!E110</f>
        <v>95.81872301655558</v>
      </c>
      <c r="L109" s="476">
        <f t="shared" si="10"/>
        <v>928.29897537725446</v>
      </c>
      <c r="M109" s="471">
        <f t="shared" si="11"/>
        <v>1375.5882482634088</v>
      </c>
      <c r="N109" s="467">
        <f t="shared" si="12"/>
        <v>0</v>
      </c>
      <c r="O109" s="475" t="str">
        <f t="shared" si="13"/>
        <v/>
      </c>
    </row>
    <row r="110" spans="1:15" hidden="1">
      <c r="A110" s="475">
        <f t="shared" si="7"/>
        <v>43466</v>
      </c>
      <c r="B110" s="475">
        <v>43470</v>
      </c>
      <c r="C110" s="467">
        <v>13</v>
      </c>
      <c r="D110" s="467">
        <v>1121</v>
      </c>
      <c r="E110" s="467">
        <v>93</v>
      </c>
      <c r="F110" s="467">
        <v>7</v>
      </c>
      <c r="G110" s="467">
        <f t="array" ref="G110">MAX(IF($A$2:$A$8761=A110,$D$2:$D$8761))</f>
        <v>1475</v>
      </c>
      <c r="H110" s="467">
        <f t="shared" si="8"/>
        <v>0</v>
      </c>
      <c r="I110" s="475" t="str">
        <f t="shared" si="9"/>
        <v/>
      </c>
      <c r="J110" s="471">
        <f>'Potential Projects'!D111</f>
        <v>1.4350498796600057</v>
      </c>
      <c r="K110" s="471">
        <f>'Potential Projects'!E111</f>
        <v>96.223929101268538</v>
      </c>
      <c r="L110" s="476">
        <f t="shared" si="10"/>
        <v>923.34102101907138</v>
      </c>
      <c r="M110" s="471">
        <f t="shared" si="11"/>
        <v>1375.5882482634088</v>
      </c>
      <c r="N110" s="467">
        <f t="shared" si="12"/>
        <v>0</v>
      </c>
      <c r="O110" s="475" t="str">
        <f t="shared" si="13"/>
        <v/>
      </c>
    </row>
    <row r="111" spans="1:15" hidden="1">
      <c r="A111" s="475">
        <f t="shared" si="7"/>
        <v>43466</v>
      </c>
      <c r="B111" s="475">
        <v>43470</v>
      </c>
      <c r="C111" s="467">
        <v>14</v>
      </c>
      <c r="D111" s="467">
        <v>1114</v>
      </c>
      <c r="E111" s="467">
        <v>94</v>
      </c>
      <c r="F111" s="467">
        <v>0</v>
      </c>
      <c r="G111" s="467">
        <f t="array" ref="G111">MAX(IF($A$2:$A$8761=A111,$D$2:$D$8761))</f>
        <v>1475</v>
      </c>
      <c r="H111" s="467">
        <f t="shared" si="8"/>
        <v>0</v>
      </c>
      <c r="I111" s="475" t="str">
        <f t="shared" si="9"/>
        <v/>
      </c>
      <c r="J111" s="471">
        <f>'Potential Projects'!D112</f>
        <v>1.9739689987564997</v>
      </c>
      <c r="K111" s="471">
        <f>'Potential Projects'!E112</f>
        <v>92.173432756396494</v>
      </c>
      <c r="L111" s="476">
        <f t="shared" si="10"/>
        <v>925.85259824484706</v>
      </c>
      <c r="M111" s="471">
        <f t="shared" si="11"/>
        <v>1375.5882482634088</v>
      </c>
      <c r="N111" s="467">
        <f t="shared" si="12"/>
        <v>0</v>
      </c>
      <c r="O111" s="475" t="str">
        <f t="shared" si="13"/>
        <v/>
      </c>
    </row>
    <row r="112" spans="1:15" hidden="1">
      <c r="A112" s="475">
        <f t="shared" si="7"/>
        <v>43466</v>
      </c>
      <c r="B112" s="475">
        <v>43470</v>
      </c>
      <c r="C112" s="467">
        <v>15</v>
      </c>
      <c r="D112" s="467">
        <v>1080</v>
      </c>
      <c r="E112" s="467">
        <v>96</v>
      </c>
      <c r="F112" s="467">
        <v>6</v>
      </c>
      <c r="G112" s="467">
        <f t="array" ref="G112">MAX(IF($A$2:$A$8761=A112,$D$2:$D$8761))</f>
        <v>1475</v>
      </c>
      <c r="H112" s="467">
        <f t="shared" si="8"/>
        <v>0</v>
      </c>
      <c r="I112" s="475" t="str">
        <f t="shared" si="9"/>
        <v/>
      </c>
      <c r="J112" s="471">
        <f>'Potential Projects'!D113</f>
        <v>0.11372862056468368</v>
      </c>
      <c r="K112" s="471">
        <f>'Potential Projects'!E113</f>
        <v>64.770393463771228</v>
      </c>
      <c r="L112" s="476">
        <f t="shared" si="10"/>
        <v>913.1158779156641</v>
      </c>
      <c r="M112" s="471">
        <f t="shared" si="11"/>
        <v>1375.5882482634088</v>
      </c>
      <c r="N112" s="467">
        <f t="shared" si="12"/>
        <v>0</v>
      </c>
      <c r="O112" s="475" t="str">
        <f t="shared" si="13"/>
        <v/>
      </c>
    </row>
    <row r="113" spans="1:15" hidden="1">
      <c r="A113" s="475">
        <f t="shared" si="7"/>
        <v>43466</v>
      </c>
      <c r="B113" s="475">
        <v>43470</v>
      </c>
      <c r="C113" s="467">
        <v>16</v>
      </c>
      <c r="D113" s="467">
        <v>1111</v>
      </c>
      <c r="E113" s="467">
        <v>96</v>
      </c>
      <c r="F113" s="467">
        <v>0</v>
      </c>
      <c r="G113" s="467">
        <f t="array" ref="G113">MAX(IF($A$2:$A$8761=A113,$D$2:$D$8761))</f>
        <v>1475</v>
      </c>
      <c r="H113" s="467">
        <f t="shared" si="8"/>
        <v>0</v>
      </c>
      <c r="I113" s="475" t="str">
        <f t="shared" si="9"/>
        <v/>
      </c>
      <c r="J113" s="471">
        <f>'Potential Projects'!D114</f>
        <v>4.2396348470387553</v>
      </c>
      <c r="K113" s="471">
        <f>'Potential Projects'!E114</f>
        <v>48.203096807138252</v>
      </c>
      <c r="L113" s="476">
        <f t="shared" si="10"/>
        <v>962.5572683458231</v>
      </c>
      <c r="M113" s="471">
        <f t="shared" si="11"/>
        <v>1375.5882482634088</v>
      </c>
      <c r="N113" s="467">
        <f t="shared" si="12"/>
        <v>0</v>
      </c>
      <c r="O113" s="475" t="str">
        <f t="shared" si="13"/>
        <v/>
      </c>
    </row>
    <row r="114" spans="1:15" hidden="1">
      <c r="A114" s="475">
        <f t="shared" si="7"/>
        <v>43466</v>
      </c>
      <c r="B114" s="475">
        <v>43470</v>
      </c>
      <c r="C114" s="467">
        <v>17</v>
      </c>
      <c r="D114" s="467">
        <v>1189</v>
      </c>
      <c r="E114" s="467">
        <v>99</v>
      </c>
      <c r="F114" s="467">
        <v>1</v>
      </c>
      <c r="G114" s="467">
        <f t="array" ref="G114">MAX(IF($A$2:$A$8761=A114,$D$2:$D$8761))</f>
        <v>1475</v>
      </c>
      <c r="H114" s="467">
        <f t="shared" si="8"/>
        <v>0</v>
      </c>
      <c r="I114" s="475" t="str">
        <f t="shared" si="9"/>
        <v/>
      </c>
      <c r="J114" s="471">
        <f>'Potential Projects'!D115</f>
        <v>3.6545534313422849</v>
      </c>
      <c r="K114" s="471">
        <f>'Potential Projects'!E115</f>
        <v>36.448209094818324</v>
      </c>
      <c r="L114" s="476">
        <f t="shared" si="10"/>
        <v>1048.8972374738394</v>
      </c>
      <c r="M114" s="471">
        <f t="shared" si="11"/>
        <v>1375.5882482634088</v>
      </c>
      <c r="N114" s="467">
        <f t="shared" si="12"/>
        <v>0</v>
      </c>
      <c r="O114" s="475" t="str">
        <f t="shared" si="13"/>
        <v/>
      </c>
    </row>
    <row r="115" spans="1:15" hidden="1">
      <c r="A115" s="475">
        <f t="shared" si="7"/>
        <v>43466</v>
      </c>
      <c r="B115" s="475">
        <v>43470</v>
      </c>
      <c r="C115" s="467">
        <v>18</v>
      </c>
      <c r="D115" s="467">
        <v>1223</v>
      </c>
      <c r="E115" s="467">
        <v>99</v>
      </c>
      <c r="F115" s="467">
        <v>0</v>
      </c>
      <c r="G115" s="467">
        <f t="array" ref="G115">MAX(IF($A$2:$A$8761=A115,$D$2:$D$8761))</f>
        <v>1475</v>
      </c>
      <c r="H115" s="467">
        <f t="shared" si="8"/>
        <v>0</v>
      </c>
      <c r="I115" s="475" t="str">
        <f t="shared" si="9"/>
        <v/>
      </c>
      <c r="J115" s="471">
        <f>'Potential Projects'!D116</f>
        <v>3.5782805525023029</v>
      </c>
      <c r="K115" s="471">
        <f>'Potential Projects'!E116</f>
        <v>27.191831487852074</v>
      </c>
      <c r="L115" s="476">
        <f t="shared" si="10"/>
        <v>1093.2298879596456</v>
      </c>
      <c r="M115" s="471">
        <f t="shared" si="11"/>
        <v>1375.5882482634088</v>
      </c>
      <c r="N115" s="467">
        <f t="shared" si="12"/>
        <v>0</v>
      </c>
      <c r="O115" s="475" t="str">
        <f t="shared" si="13"/>
        <v/>
      </c>
    </row>
    <row r="116" spans="1:15" hidden="1">
      <c r="A116" s="475">
        <f t="shared" si="7"/>
        <v>43466</v>
      </c>
      <c r="B116" s="475">
        <v>43470</v>
      </c>
      <c r="C116" s="467">
        <v>19</v>
      </c>
      <c r="D116" s="467">
        <v>1175</v>
      </c>
      <c r="E116" s="467">
        <v>99</v>
      </c>
      <c r="F116" s="467">
        <v>0</v>
      </c>
      <c r="G116" s="467">
        <f t="array" ref="G116">MAX(IF($A$2:$A$8761=A116,$D$2:$D$8761))</f>
        <v>1475</v>
      </c>
      <c r="H116" s="467">
        <f t="shared" si="8"/>
        <v>0</v>
      </c>
      <c r="I116" s="475" t="str">
        <f t="shared" si="9"/>
        <v/>
      </c>
      <c r="J116" s="471">
        <f>'Potential Projects'!D117</f>
        <v>0</v>
      </c>
      <c r="K116" s="471">
        <f>'Potential Projects'!E117</f>
        <v>28.006154912921954</v>
      </c>
      <c r="L116" s="476">
        <f t="shared" si="10"/>
        <v>1047.9938450870779</v>
      </c>
      <c r="M116" s="471">
        <f t="shared" si="11"/>
        <v>1375.5882482634088</v>
      </c>
      <c r="N116" s="467">
        <f t="shared" si="12"/>
        <v>0</v>
      </c>
      <c r="O116" s="475" t="str">
        <f t="shared" si="13"/>
        <v/>
      </c>
    </row>
    <row r="117" spans="1:15" hidden="1">
      <c r="A117" s="475">
        <f t="shared" si="7"/>
        <v>43466</v>
      </c>
      <c r="B117" s="475">
        <v>43470</v>
      </c>
      <c r="C117" s="467">
        <v>20</v>
      </c>
      <c r="D117" s="467">
        <v>1138</v>
      </c>
      <c r="E117" s="467">
        <v>99</v>
      </c>
      <c r="F117" s="467">
        <v>0</v>
      </c>
      <c r="G117" s="467">
        <f t="array" ref="G117">MAX(IF($A$2:$A$8761=A117,$D$2:$D$8761))</f>
        <v>1475</v>
      </c>
      <c r="H117" s="467">
        <f t="shared" si="8"/>
        <v>0</v>
      </c>
      <c r="I117" s="475" t="str">
        <f t="shared" si="9"/>
        <v/>
      </c>
      <c r="J117" s="471">
        <f>'Potential Projects'!D118</f>
        <v>0.24159894565668646</v>
      </c>
      <c r="K117" s="471">
        <f>'Potential Projects'!E118</f>
        <v>24.643257310255859</v>
      </c>
      <c r="L117" s="476">
        <f t="shared" si="10"/>
        <v>1014.1151437440874</v>
      </c>
      <c r="M117" s="471">
        <f t="shared" si="11"/>
        <v>1375.5882482634088</v>
      </c>
      <c r="N117" s="467">
        <f t="shared" si="12"/>
        <v>0</v>
      </c>
      <c r="O117" s="475" t="str">
        <f t="shared" si="13"/>
        <v/>
      </c>
    </row>
    <row r="118" spans="1:15" hidden="1">
      <c r="A118" s="475">
        <f t="shared" si="7"/>
        <v>43466</v>
      </c>
      <c r="B118" s="475">
        <v>43470</v>
      </c>
      <c r="C118" s="467">
        <v>21</v>
      </c>
      <c r="D118" s="467">
        <v>1084</v>
      </c>
      <c r="E118" s="467">
        <v>91</v>
      </c>
      <c r="F118" s="467">
        <v>0</v>
      </c>
      <c r="G118" s="467">
        <f t="array" ref="G118">MAX(IF($A$2:$A$8761=A118,$D$2:$D$8761))</f>
        <v>1475</v>
      </c>
      <c r="H118" s="467">
        <f t="shared" si="8"/>
        <v>0</v>
      </c>
      <c r="I118" s="475" t="str">
        <f t="shared" si="9"/>
        <v/>
      </c>
      <c r="J118" s="471">
        <f>'Potential Projects'!D119</f>
        <v>0</v>
      </c>
      <c r="K118" s="471">
        <f>'Potential Projects'!E119</f>
        <v>18.738043539023863</v>
      </c>
      <c r="L118" s="476">
        <f t="shared" si="10"/>
        <v>974.26195646097608</v>
      </c>
      <c r="M118" s="471">
        <f t="shared" si="11"/>
        <v>1375.5882482634088</v>
      </c>
      <c r="N118" s="467">
        <f t="shared" si="12"/>
        <v>0</v>
      </c>
      <c r="O118" s="475" t="str">
        <f t="shared" si="13"/>
        <v/>
      </c>
    </row>
    <row r="119" spans="1:15" hidden="1">
      <c r="A119" s="475">
        <f t="shared" si="7"/>
        <v>43466</v>
      </c>
      <c r="B119" s="475">
        <v>43470</v>
      </c>
      <c r="C119" s="467">
        <v>22</v>
      </c>
      <c r="D119" s="467">
        <v>1075</v>
      </c>
      <c r="E119" s="467">
        <v>100</v>
      </c>
      <c r="F119" s="467">
        <v>0</v>
      </c>
      <c r="G119" s="467">
        <f t="array" ref="G119">MAX(IF($A$2:$A$8761=A119,$D$2:$D$8761))</f>
        <v>1475</v>
      </c>
      <c r="H119" s="467">
        <f t="shared" si="8"/>
        <v>0</v>
      </c>
      <c r="I119" s="475" t="str">
        <f t="shared" si="9"/>
        <v/>
      </c>
      <c r="J119" s="471">
        <f>'Potential Projects'!D120</f>
        <v>0.96975160315493603</v>
      </c>
      <c r="K119" s="471">
        <f>'Potential Projects'!E120</f>
        <v>19.060331004085143</v>
      </c>
      <c r="L119" s="476">
        <f t="shared" si="10"/>
        <v>954.96991739275995</v>
      </c>
      <c r="M119" s="471">
        <f t="shared" si="11"/>
        <v>1375.5882482634088</v>
      </c>
      <c r="N119" s="467">
        <f t="shared" si="12"/>
        <v>0</v>
      </c>
      <c r="O119" s="475" t="str">
        <f t="shared" si="13"/>
        <v/>
      </c>
    </row>
    <row r="120" spans="1:15" hidden="1">
      <c r="A120" s="475">
        <f t="shared" si="7"/>
        <v>43466</v>
      </c>
      <c r="B120" s="475">
        <v>43470</v>
      </c>
      <c r="C120" s="467">
        <v>23</v>
      </c>
      <c r="D120" s="467">
        <v>1021</v>
      </c>
      <c r="E120" s="467">
        <v>95</v>
      </c>
      <c r="F120" s="467">
        <v>0</v>
      </c>
      <c r="G120" s="467">
        <f t="array" ref="G120">MAX(IF($A$2:$A$8761=A120,$D$2:$D$8761))</f>
        <v>1475</v>
      </c>
      <c r="H120" s="467">
        <f t="shared" si="8"/>
        <v>0</v>
      </c>
      <c r="I120" s="475" t="str">
        <f t="shared" si="9"/>
        <v/>
      </c>
      <c r="J120" s="471">
        <f>'Potential Projects'!D121</f>
        <v>2.4754963224222961</v>
      </c>
      <c r="K120" s="471">
        <f>'Potential Projects'!E121</f>
        <v>12.390075628897012</v>
      </c>
      <c r="L120" s="476">
        <f t="shared" si="10"/>
        <v>911.13442804868077</v>
      </c>
      <c r="M120" s="471">
        <f t="shared" si="11"/>
        <v>1375.5882482634088</v>
      </c>
      <c r="N120" s="467">
        <f t="shared" si="12"/>
        <v>0</v>
      </c>
      <c r="O120" s="475" t="str">
        <f t="shared" si="13"/>
        <v/>
      </c>
    </row>
    <row r="121" spans="1:15" hidden="1">
      <c r="A121" s="475">
        <f t="shared" si="7"/>
        <v>43466</v>
      </c>
      <c r="B121" s="475">
        <v>43470</v>
      </c>
      <c r="C121" s="467">
        <v>24</v>
      </c>
      <c r="D121" s="467">
        <v>937</v>
      </c>
      <c r="E121" s="467">
        <v>85</v>
      </c>
      <c r="F121" s="467">
        <v>0</v>
      </c>
      <c r="G121" s="467">
        <f t="array" ref="G121">MAX(IF($A$2:$A$8761=A121,$D$2:$D$8761))</f>
        <v>1475</v>
      </c>
      <c r="H121" s="467">
        <f t="shared" si="8"/>
        <v>0</v>
      </c>
      <c r="I121" s="475" t="str">
        <f t="shared" si="9"/>
        <v/>
      </c>
      <c r="J121" s="471">
        <f>'Potential Projects'!D122</f>
        <v>0.91165152661694659</v>
      </c>
      <c r="K121" s="471">
        <f>'Potential Projects'!E122</f>
        <v>16.335750322511288</v>
      </c>
      <c r="L121" s="476">
        <f t="shared" si="10"/>
        <v>834.75259815087168</v>
      </c>
      <c r="M121" s="471">
        <f t="shared" si="11"/>
        <v>1375.5882482634088</v>
      </c>
      <c r="N121" s="467">
        <f t="shared" si="12"/>
        <v>0</v>
      </c>
      <c r="O121" s="475" t="str">
        <f t="shared" si="13"/>
        <v/>
      </c>
    </row>
    <row r="122" spans="1:15" hidden="1">
      <c r="A122" s="475">
        <f t="shared" si="7"/>
        <v>43466</v>
      </c>
      <c r="B122" s="475">
        <v>43471</v>
      </c>
      <c r="C122" s="467">
        <v>1</v>
      </c>
      <c r="D122" s="467">
        <v>913</v>
      </c>
      <c r="E122" s="467">
        <v>96</v>
      </c>
      <c r="F122" s="467">
        <v>0</v>
      </c>
      <c r="G122" s="467">
        <f t="array" ref="G122">MAX(IF($A$2:$A$8761=A122,$D$2:$D$8761))</f>
        <v>1475</v>
      </c>
      <c r="H122" s="467">
        <f t="shared" si="8"/>
        <v>0</v>
      </c>
      <c r="I122" s="475" t="str">
        <f t="shared" si="9"/>
        <v/>
      </c>
      <c r="J122" s="471">
        <f>'Potential Projects'!D123</f>
        <v>0</v>
      </c>
      <c r="K122" s="471">
        <f>'Potential Projects'!E123</f>
        <v>18.963331864115244</v>
      </c>
      <c r="L122" s="476">
        <f t="shared" si="10"/>
        <v>798.03666813588472</v>
      </c>
      <c r="M122" s="471">
        <f t="shared" si="11"/>
        <v>1375.5882482634088</v>
      </c>
      <c r="N122" s="467">
        <f t="shared" si="12"/>
        <v>0</v>
      </c>
      <c r="O122" s="475" t="str">
        <f t="shared" si="13"/>
        <v/>
      </c>
    </row>
    <row r="123" spans="1:15" hidden="1">
      <c r="A123" s="475">
        <f t="shared" si="7"/>
        <v>43466</v>
      </c>
      <c r="B123" s="475">
        <v>43471</v>
      </c>
      <c r="C123" s="467">
        <v>2</v>
      </c>
      <c r="D123" s="467">
        <v>881</v>
      </c>
      <c r="E123" s="467">
        <v>99</v>
      </c>
      <c r="F123" s="467">
        <v>0</v>
      </c>
      <c r="G123" s="467">
        <f t="array" ref="G123">MAX(IF($A$2:$A$8761=A123,$D$2:$D$8761))</f>
        <v>1475</v>
      </c>
      <c r="H123" s="467">
        <f t="shared" si="8"/>
        <v>0</v>
      </c>
      <c r="I123" s="475" t="str">
        <f t="shared" si="9"/>
        <v/>
      </c>
      <c r="J123" s="471">
        <f>'Potential Projects'!D124</f>
        <v>0</v>
      </c>
      <c r="K123" s="471">
        <f>'Potential Projects'!E124</f>
        <v>5.8833107396258866</v>
      </c>
      <c r="L123" s="476">
        <f t="shared" si="10"/>
        <v>776.11668926037407</v>
      </c>
      <c r="M123" s="471">
        <f t="shared" si="11"/>
        <v>1375.5882482634088</v>
      </c>
      <c r="N123" s="467">
        <f t="shared" si="12"/>
        <v>0</v>
      </c>
      <c r="O123" s="475" t="str">
        <f t="shared" si="13"/>
        <v/>
      </c>
    </row>
    <row r="124" spans="1:15" hidden="1">
      <c r="A124" s="475">
        <f t="shared" si="7"/>
        <v>43466</v>
      </c>
      <c r="B124" s="475">
        <v>43471</v>
      </c>
      <c r="C124" s="467">
        <v>3</v>
      </c>
      <c r="D124" s="467">
        <v>855</v>
      </c>
      <c r="E124" s="467">
        <v>98</v>
      </c>
      <c r="F124" s="467">
        <v>0</v>
      </c>
      <c r="G124" s="467">
        <f t="array" ref="G124">MAX(IF($A$2:$A$8761=A124,$D$2:$D$8761))</f>
        <v>1475</v>
      </c>
      <c r="H124" s="467">
        <f t="shared" si="8"/>
        <v>0</v>
      </c>
      <c r="I124" s="475" t="str">
        <f t="shared" si="9"/>
        <v/>
      </c>
      <c r="J124" s="471">
        <f>'Potential Projects'!D125</f>
        <v>0</v>
      </c>
      <c r="K124" s="471">
        <f>'Potential Projects'!E125</f>
        <v>6.2314124919372178</v>
      </c>
      <c r="L124" s="476">
        <f t="shared" si="10"/>
        <v>750.76858750806275</v>
      </c>
      <c r="M124" s="471">
        <f t="shared" si="11"/>
        <v>1375.5882482634088</v>
      </c>
      <c r="N124" s="467">
        <f t="shared" si="12"/>
        <v>0</v>
      </c>
      <c r="O124" s="475" t="str">
        <f t="shared" si="13"/>
        <v/>
      </c>
    </row>
    <row r="125" spans="1:15" hidden="1">
      <c r="A125" s="475">
        <f t="shared" si="7"/>
        <v>43466</v>
      </c>
      <c r="B125" s="475">
        <v>43471</v>
      </c>
      <c r="C125" s="467">
        <v>4</v>
      </c>
      <c r="D125" s="467">
        <v>844</v>
      </c>
      <c r="E125" s="467">
        <v>86</v>
      </c>
      <c r="F125" s="467">
        <v>0</v>
      </c>
      <c r="G125" s="467">
        <f t="array" ref="G125">MAX(IF($A$2:$A$8761=A125,$D$2:$D$8761))</f>
        <v>1475</v>
      </c>
      <c r="H125" s="467">
        <f t="shared" si="8"/>
        <v>0</v>
      </c>
      <c r="I125" s="475" t="str">
        <f t="shared" si="9"/>
        <v/>
      </c>
      <c r="J125" s="471">
        <f>'Potential Projects'!D126</f>
        <v>0.27601604308126004</v>
      </c>
      <c r="K125" s="471">
        <f>'Potential Projects'!E126</f>
        <v>20.027975650397764</v>
      </c>
      <c r="L125" s="476">
        <f t="shared" si="10"/>
        <v>737.69600830652098</v>
      </c>
      <c r="M125" s="471">
        <f t="shared" si="11"/>
        <v>1375.5882482634088</v>
      </c>
      <c r="N125" s="467">
        <f t="shared" si="12"/>
        <v>0</v>
      </c>
      <c r="O125" s="475" t="str">
        <f t="shared" si="13"/>
        <v/>
      </c>
    </row>
    <row r="126" spans="1:15" hidden="1">
      <c r="A126" s="475">
        <f t="shared" si="7"/>
        <v>43466</v>
      </c>
      <c r="B126" s="475">
        <v>43471</v>
      </c>
      <c r="C126" s="467">
        <v>5</v>
      </c>
      <c r="D126" s="467">
        <v>867</v>
      </c>
      <c r="E126" s="467">
        <v>60</v>
      </c>
      <c r="F126" s="467">
        <v>0</v>
      </c>
      <c r="G126" s="467">
        <f t="array" ref="G126">MAX(IF($A$2:$A$8761=A126,$D$2:$D$8761))</f>
        <v>1475</v>
      </c>
      <c r="H126" s="467">
        <f t="shared" si="8"/>
        <v>0</v>
      </c>
      <c r="I126" s="475" t="str">
        <f t="shared" si="9"/>
        <v/>
      </c>
      <c r="J126" s="471">
        <f>'Potential Projects'!D127</f>
        <v>18.601776695398868</v>
      </c>
      <c r="K126" s="471">
        <f>'Potential Projects'!E127</f>
        <v>9.9103395506342711</v>
      </c>
      <c r="L126" s="476">
        <f t="shared" si="10"/>
        <v>778.48788375396691</v>
      </c>
      <c r="M126" s="471">
        <f t="shared" si="11"/>
        <v>1375.5882482634088</v>
      </c>
      <c r="N126" s="467">
        <f t="shared" si="12"/>
        <v>0</v>
      </c>
      <c r="O126" s="475" t="str">
        <f t="shared" si="13"/>
        <v/>
      </c>
    </row>
    <row r="127" spans="1:15" hidden="1">
      <c r="A127" s="475">
        <f t="shared" si="7"/>
        <v>43466</v>
      </c>
      <c r="B127" s="475">
        <v>43471</v>
      </c>
      <c r="C127" s="467">
        <v>6</v>
      </c>
      <c r="D127" s="467">
        <v>918</v>
      </c>
      <c r="E127" s="467">
        <v>71</v>
      </c>
      <c r="F127" s="467">
        <v>0</v>
      </c>
      <c r="G127" s="467">
        <f t="array" ref="G127">MAX(IF($A$2:$A$8761=A127,$D$2:$D$8761))</f>
        <v>1475</v>
      </c>
      <c r="H127" s="467">
        <f t="shared" si="8"/>
        <v>0</v>
      </c>
      <c r="I127" s="475" t="str">
        <f t="shared" si="9"/>
        <v/>
      </c>
      <c r="J127" s="471">
        <f>'Potential Projects'!D128</f>
        <v>1.1763100910557918</v>
      </c>
      <c r="K127" s="471">
        <f>'Potential Projects'!E128</f>
        <v>12.401027144700064</v>
      </c>
      <c r="L127" s="476">
        <f t="shared" si="10"/>
        <v>833.42266276424414</v>
      </c>
      <c r="M127" s="471">
        <f t="shared" si="11"/>
        <v>1375.5882482634088</v>
      </c>
      <c r="N127" s="467">
        <f t="shared" si="12"/>
        <v>0</v>
      </c>
      <c r="O127" s="475" t="str">
        <f t="shared" si="13"/>
        <v/>
      </c>
    </row>
    <row r="128" spans="1:15" hidden="1">
      <c r="A128" s="475">
        <f t="shared" si="7"/>
        <v>43466</v>
      </c>
      <c r="B128" s="475">
        <v>43471</v>
      </c>
      <c r="C128" s="467">
        <v>7</v>
      </c>
      <c r="D128" s="467">
        <v>950</v>
      </c>
      <c r="E128" s="467">
        <v>72</v>
      </c>
      <c r="F128" s="467">
        <v>0</v>
      </c>
      <c r="G128" s="467">
        <f t="array" ref="G128">MAX(IF($A$2:$A$8761=A128,$D$2:$D$8761))</f>
        <v>1475</v>
      </c>
      <c r="H128" s="467">
        <f t="shared" si="8"/>
        <v>0</v>
      </c>
      <c r="I128" s="475" t="str">
        <f t="shared" si="9"/>
        <v/>
      </c>
      <c r="J128" s="471">
        <f>'Potential Projects'!D129</f>
        <v>1.1004375155306669</v>
      </c>
      <c r="K128" s="471">
        <f>'Potential Projects'!E129</f>
        <v>11.520994624811868</v>
      </c>
      <c r="L128" s="476">
        <f t="shared" si="10"/>
        <v>865.37856785965744</v>
      </c>
      <c r="M128" s="471">
        <f t="shared" si="11"/>
        <v>1375.5882482634088</v>
      </c>
      <c r="N128" s="467">
        <f t="shared" si="12"/>
        <v>0</v>
      </c>
      <c r="O128" s="475" t="str">
        <f t="shared" si="13"/>
        <v/>
      </c>
    </row>
    <row r="129" spans="1:15" hidden="1">
      <c r="A129" s="475">
        <f t="shared" si="7"/>
        <v>43466</v>
      </c>
      <c r="B129" s="475">
        <v>43471</v>
      </c>
      <c r="C129" s="467">
        <v>8</v>
      </c>
      <c r="D129" s="467">
        <v>1010</v>
      </c>
      <c r="E129" s="467">
        <v>99</v>
      </c>
      <c r="F129" s="467">
        <v>0</v>
      </c>
      <c r="G129" s="467">
        <f t="array" ref="G129">MAX(IF($A$2:$A$8761=A129,$D$2:$D$8761))</f>
        <v>1475</v>
      </c>
      <c r="H129" s="467">
        <f t="shared" si="8"/>
        <v>0</v>
      </c>
      <c r="I129" s="475" t="str">
        <f t="shared" si="9"/>
        <v/>
      </c>
      <c r="J129" s="471">
        <f>'Potential Projects'!D130</f>
        <v>0</v>
      </c>
      <c r="K129" s="471">
        <f>'Potential Projects'!E130</f>
        <v>13.050295581595355</v>
      </c>
      <c r="L129" s="476">
        <f t="shared" si="10"/>
        <v>897.94970441840462</v>
      </c>
      <c r="M129" s="471">
        <f t="shared" si="11"/>
        <v>1375.5882482634088</v>
      </c>
      <c r="N129" s="467">
        <f t="shared" si="12"/>
        <v>0</v>
      </c>
      <c r="O129" s="475" t="str">
        <f t="shared" si="13"/>
        <v/>
      </c>
    </row>
    <row r="130" spans="1:15" hidden="1">
      <c r="A130" s="475">
        <f t="shared" ref="A130:A193" si="14">DATE(YEAR(B130),MONTH(B130),1)</f>
        <v>43466</v>
      </c>
      <c r="B130" s="475">
        <v>43471</v>
      </c>
      <c r="C130" s="467">
        <v>9</v>
      </c>
      <c r="D130" s="467">
        <v>1045</v>
      </c>
      <c r="E130" s="467">
        <v>99</v>
      </c>
      <c r="F130" s="467">
        <v>5</v>
      </c>
      <c r="G130" s="467">
        <f t="array" ref="G130">MAX(IF($A$2:$A$8761=A130,$D$2:$D$8761))</f>
        <v>1475</v>
      </c>
      <c r="H130" s="467">
        <f t="shared" ref="H130:H193" si="15">IF(G130=D130,1,0)</f>
        <v>0</v>
      </c>
      <c r="I130" s="475" t="str">
        <f t="shared" ref="I130:I193" si="16">IF(D130=G130,B130,"")</f>
        <v/>
      </c>
      <c r="J130" s="471">
        <f>'Potential Projects'!D131</f>
        <v>0.14921340429735455</v>
      </c>
      <c r="K130" s="471">
        <f>'Potential Projects'!E131</f>
        <v>13.526686519028168</v>
      </c>
      <c r="L130" s="476">
        <f t="shared" ref="L130:L193" si="17">D130-E130-F130-J130-K130</f>
        <v>927.32410007667443</v>
      </c>
      <c r="M130" s="471">
        <f t="shared" ref="M130:M193" si="18">MAX($L$2:$L$745)</f>
        <v>1375.5882482634088</v>
      </c>
      <c r="N130" s="467">
        <f t="shared" ref="N130:N193" si="19">IF(M130=L130,1,0)</f>
        <v>0</v>
      </c>
      <c r="O130" s="475" t="str">
        <f t="shared" ref="O130:O193" si="20">IF(L130=M130,B130,"")</f>
        <v/>
      </c>
    </row>
    <row r="131" spans="1:15" hidden="1">
      <c r="A131" s="475">
        <f t="shared" si="14"/>
        <v>43466</v>
      </c>
      <c r="B131" s="475">
        <v>43471</v>
      </c>
      <c r="C131" s="467">
        <v>10</v>
      </c>
      <c r="D131" s="467">
        <v>1062</v>
      </c>
      <c r="E131" s="467">
        <v>98</v>
      </c>
      <c r="F131" s="467">
        <v>5</v>
      </c>
      <c r="G131" s="467">
        <f t="array" ref="G131">MAX(IF($A$2:$A$8761=A131,$D$2:$D$8761))</f>
        <v>1475</v>
      </c>
      <c r="H131" s="467">
        <f t="shared" si="15"/>
        <v>0</v>
      </c>
      <c r="I131" s="475" t="str">
        <f t="shared" si="16"/>
        <v/>
      </c>
      <c r="J131" s="471">
        <f>'Potential Projects'!D132</f>
        <v>2.953754242885338E-2</v>
      </c>
      <c r="K131" s="471">
        <f>'Potential Projects'!E132</f>
        <v>31.197739518383145</v>
      </c>
      <c r="L131" s="476">
        <f t="shared" si="17"/>
        <v>927.77272293918793</v>
      </c>
      <c r="M131" s="471">
        <f t="shared" si="18"/>
        <v>1375.5882482634088</v>
      </c>
      <c r="N131" s="467">
        <f t="shared" si="19"/>
        <v>0</v>
      </c>
      <c r="O131" s="475" t="str">
        <f t="shared" si="20"/>
        <v/>
      </c>
    </row>
    <row r="132" spans="1:15" hidden="1">
      <c r="A132" s="475">
        <f t="shared" si="14"/>
        <v>43466</v>
      </c>
      <c r="B132" s="475">
        <v>43471</v>
      </c>
      <c r="C132" s="467">
        <v>11</v>
      </c>
      <c r="D132" s="467">
        <v>1060</v>
      </c>
      <c r="E132" s="467">
        <v>93</v>
      </c>
      <c r="F132" s="467">
        <v>10</v>
      </c>
      <c r="G132" s="467">
        <f t="array" ref="G132">MAX(IF($A$2:$A$8761=A132,$D$2:$D$8761))</f>
        <v>1475</v>
      </c>
      <c r="H132" s="467">
        <f t="shared" si="15"/>
        <v>0</v>
      </c>
      <c r="I132" s="475" t="str">
        <f t="shared" si="16"/>
        <v/>
      </c>
      <c r="J132" s="471">
        <f>'Potential Projects'!D133</f>
        <v>1.6780223135063412</v>
      </c>
      <c r="K132" s="471">
        <f>'Potential Projects'!E133</f>
        <v>39.770429638787355</v>
      </c>
      <c r="L132" s="476">
        <f t="shared" si="17"/>
        <v>915.55154804770632</v>
      </c>
      <c r="M132" s="471">
        <f t="shared" si="18"/>
        <v>1375.5882482634088</v>
      </c>
      <c r="N132" s="467">
        <f t="shared" si="19"/>
        <v>0</v>
      </c>
      <c r="O132" s="475" t="str">
        <f t="shared" si="20"/>
        <v/>
      </c>
    </row>
    <row r="133" spans="1:15" hidden="1">
      <c r="A133" s="475">
        <f t="shared" si="14"/>
        <v>43466</v>
      </c>
      <c r="B133" s="475">
        <v>43471</v>
      </c>
      <c r="C133" s="467">
        <v>12</v>
      </c>
      <c r="D133" s="467">
        <v>1091</v>
      </c>
      <c r="E133" s="467">
        <v>86</v>
      </c>
      <c r="F133" s="467">
        <v>9</v>
      </c>
      <c r="G133" s="467">
        <f t="array" ref="G133">MAX(IF($A$2:$A$8761=A133,$D$2:$D$8761))</f>
        <v>1475</v>
      </c>
      <c r="H133" s="467">
        <f t="shared" si="15"/>
        <v>0</v>
      </c>
      <c r="I133" s="475" t="str">
        <f t="shared" si="16"/>
        <v/>
      </c>
      <c r="J133" s="471">
        <f>'Potential Projects'!D134</f>
        <v>0</v>
      </c>
      <c r="K133" s="471">
        <f>'Potential Projects'!E134</f>
        <v>51.234319931197589</v>
      </c>
      <c r="L133" s="476">
        <f t="shared" si="17"/>
        <v>944.76568006880245</v>
      </c>
      <c r="M133" s="471">
        <f t="shared" si="18"/>
        <v>1375.5882482634088</v>
      </c>
      <c r="N133" s="467">
        <f t="shared" si="19"/>
        <v>0</v>
      </c>
      <c r="O133" s="475" t="str">
        <f t="shared" si="20"/>
        <v/>
      </c>
    </row>
    <row r="134" spans="1:15" hidden="1">
      <c r="A134" s="475">
        <f t="shared" si="14"/>
        <v>43466</v>
      </c>
      <c r="B134" s="475">
        <v>43471</v>
      </c>
      <c r="C134" s="467">
        <v>13</v>
      </c>
      <c r="D134" s="467">
        <v>1082</v>
      </c>
      <c r="E134" s="467">
        <v>90</v>
      </c>
      <c r="F134" s="467">
        <v>9</v>
      </c>
      <c r="G134" s="467">
        <f t="array" ref="G134">MAX(IF($A$2:$A$8761=A134,$D$2:$D$8761))</f>
        <v>1475</v>
      </c>
      <c r="H134" s="467">
        <f t="shared" si="15"/>
        <v>0</v>
      </c>
      <c r="I134" s="475" t="str">
        <f t="shared" si="16"/>
        <v/>
      </c>
      <c r="J134" s="471">
        <f>'Potential Projects'!D135</f>
        <v>0</v>
      </c>
      <c r="K134" s="471">
        <f>'Potential Projects'!E135</f>
        <v>56.271234949473225</v>
      </c>
      <c r="L134" s="476">
        <f t="shared" si="17"/>
        <v>926.72876505052682</v>
      </c>
      <c r="M134" s="471">
        <f t="shared" si="18"/>
        <v>1375.5882482634088</v>
      </c>
      <c r="N134" s="467">
        <f t="shared" si="19"/>
        <v>0</v>
      </c>
      <c r="O134" s="475" t="str">
        <f t="shared" si="20"/>
        <v/>
      </c>
    </row>
    <row r="135" spans="1:15" hidden="1">
      <c r="A135" s="475">
        <f t="shared" si="14"/>
        <v>43466</v>
      </c>
      <c r="B135" s="475">
        <v>43471</v>
      </c>
      <c r="C135" s="467">
        <v>14</v>
      </c>
      <c r="D135" s="467">
        <v>1088</v>
      </c>
      <c r="E135" s="467">
        <v>93</v>
      </c>
      <c r="F135" s="467">
        <v>9</v>
      </c>
      <c r="G135" s="467">
        <f t="array" ref="G135">MAX(IF($A$2:$A$8761=A135,$D$2:$D$8761))</f>
        <v>1475</v>
      </c>
      <c r="H135" s="467">
        <f t="shared" si="15"/>
        <v>0</v>
      </c>
      <c r="I135" s="475" t="str">
        <f t="shared" si="16"/>
        <v/>
      </c>
      <c r="J135" s="471">
        <f>'Potential Projects'!D136</f>
        <v>0.12239746743936809</v>
      </c>
      <c r="K135" s="471">
        <f>'Potential Projects'!E136</f>
        <v>68.128597559664584</v>
      </c>
      <c r="L135" s="476">
        <f t="shared" si="17"/>
        <v>917.74900497289605</v>
      </c>
      <c r="M135" s="471">
        <f t="shared" si="18"/>
        <v>1375.5882482634088</v>
      </c>
      <c r="N135" s="467">
        <f t="shared" si="19"/>
        <v>0</v>
      </c>
      <c r="O135" s="475" t="str">
        <f t="shared" si="20"/>
        <v/>
      </c>
    </row>
    <row r="136" spans="1:15" hidden="1">
      <c r="A136" s="475">
        <f t="shared" si="14"/>
        <v>43466</v>
      </c>
      <c r="B136" s="475">
        <v>43471</v>
      </c>
      <c r="C136" s="467">
        <v>15</v>
      </c>
      <c r="D136" s="467">
        <v>1095</v>
      </c>
      <c r="E136" s="467">
        <v>58</v>
      </c>
      <c r="F136" s="467">
        <v>10</v>
      </c>
      <c r="G136" s="467">
        <f t="array" ref="G136">MAX(IF($A$2:$A$8761=A136,$D$2:$D$8761))</f>
        <v>1475</v>
      </c>
      <c r="H136" s="467">
        <f t="shared" si="15"/>
        <v>0</v>
      </c>
      <c r="I136" s="475" t="str">
        <f t="shared" si="16"/>
        <v/>
      </c>
      <c r="J136" s="471">
        <f>'Potential Projects'!D137</f>
        <v>1.4229899791333238</v>
      </c>
      <c r="K136" s="471">
        <f>'Potential Projects'!E137</f>
        <v>68.335894108793809</v>
      </c>
      <c r="L136" s="476">
        <f t="shared" si="17"/>
        <v>957.24111591207293</v>
      </c>
      <c r="M136" s="471">
        <f t="shared" si="18"/>
        <v>1375.5882482634088</v>
      </c>
      <c r="N136" s="467">
        <f t="shared" si="19"/>
        <v>0</v>
      </c>
      <c r="O136" s="475" t="str">
        <f t="shared" si="20"/>
        <v/>
      </c>
    </row>
    <row r="137" spans="1:15" hidden="1">
      <c r="A137" s="475">
        <f t="shared" si="14"/>
        <v>43466</v>
      </c>
      <c r="B137" s="475">
        <v>43471</v>
      </c>
      <c r="C137" s="467">
        <v>16</v>
      </c>
      <c r="D137" s="467">
        <v>1114</v>
      </c>
      <c r="E137" s="467">
        <v>48</v>
      </c>
      <c r="F137" s="467">
        <v>0</v>
      </c>
      <c r="G137" s="467">
        <f t="array" ref="G137">MAX(IF($A$2:$A$8761=A137,$D$2:$D$8761))</f>
        <v>1475</v>
      </c>
      <c r="H137" s="467">
        <f t="shared" si="15"/>
        <v>0</v>
      </c>
      <c r="I137" s="475" t="str">
        <f t="shared" si="16"/>
        <v/>
      </c>
      <c r="J137" s="471">
        <f>'Potential Projects'!D138</f>
        <v>2.8787035314602267E-2</v>
      </c>
      <c r="K137" s="471">
        <f>'Potential Projects'!E138</f>
        <v>54.235817512362935</v>
      </c>
      <c r="L137" s="476">
        <f t="shared" si="17"/>
        <v>1011.7353954523226</v>
      </c>
      <c r="M137" s="471">
        <f t="shared" si="18"/>
        <v>1375.5882482634088</v>
      </c>
      <c r="N137" s="467">
        <f t="shared" si="19"/>
        <v>0</v>
      </c>
      <c r="O137" s="475" t="str">
        <f t="shared" si="20"/>
        <v/>
      </c>
    </row>
    <row r="138" spans="1:15" hidden="1">
      <c r="A138" s="475">
        <f t="shared" si="14"/>
        <v>43466</v>
      </c>
      <c r="B138" s="475">
        <v>43471</v>
      </c>
      <c r="C138" s="467">
        <v>17</v>
      </c>
      <c r="D138" s="467">
        <v>1186</v>
      </c>
      <c r="E138" s="467">
        <v>26</v>
      </c>
      <c r="F138" s="467">
        <v>1</v>
      </c>
      <c r="G138" s="467">
        <f t="array" ref="G138">MAX(IF($A$2:$A$8761=A138,$D$2:$D$8761))</f>
        <v>1475</v>
      </c>
      <c r="H138" s="467">
        <f t="shared" si="15"/>
        <v>0</v>
      </c>
      <c r="I138" s="475" t="str">
        <f t="shared" si="16"/>
        <v/>
      </c>
      <c r="J138" s="471">
        <f>'Potential Projects'!D139</f>
        <v>2.3935186454356305</v>
      </c>
      <c r="K138" s="471">
        <f>'Potential Projects'!E139</f>
        <v>54.799038325091367</v>
      </c>
      <c r="L138" s="476">
        <f t="shared" si="17"/>
        <v>1101.807443029473</v>
      </c>
      <c r="M138" s="471">
        <f t="shared" si="18"/>
        <v>1375.5882482634088</v>
      </c>
      <c r="N138" s="467">
        <f t="shared" si="19"/>
        <v>0</v>
      </c>
      <c r="O138" s="475" t="str">
        <f t="shared" si="20"/>
        <v/>
      </c>
    </row>
    <row r="139" spans="1:15" hidden="1">
      <c r="A139" s="475">
        <f t="shared" si="14"/>
        <v>43466</v>
      </c>
      <c r="B139" s="475">
        <v>43471</v>
      </c>
      <c r="C139" s="467">
        <v>18</v>
      </c>
      <c r="D139" s="467">
        <v>1256</v>
      </c>
      <c r="E139" s="467">
        <v>25</v>
      </c>
      <c r="F139" s="467">
        <v>0</v>
      </c>
      <c r="G139" s="467">
        <f t="array" ref="G139">MAX(IF($A$2:$A$8761=A139,$D$2:$D$8761))</f>
        <v>1475</v>
      </c>
      <c r="H139" s="467">
        <f t="shared" si="15"/>
        <v>0</v>
      </c>
      <c r="I139" s="475" t="str">
        <f t="shared" si="16"/>
        <v/>
      </c>
      <c r="J139" s="471">
        <f>'Potential Projects'!D140</f>
        <v>11.718616221587897</v>
      </c>
      <c r="K139" s="471">
        <f>'Potential Projects'!E140</f>
        <v>46.947583745431096</v>
      </c>
      <c r="L139" s="476">
        <f t="shared" si="17"/>
        <v>1172.3338000329811</v>
      </c>
      <c r="M139" s="471">
        <f t="shared" si="18"/>
        <v>1375.5882482634088</v>
      </c>
      <c r="N139" s="467">
        <f t="shared" si="19"/>
        <v>0</v>
      </c>
      <c r="O139" s="475" t="str">
        <f t="shared" si="20"/>
        <v/>
      </c>
    </row>
    <row r="140" spans="1:15" hidden="1">
      <c r="A140" s="475">
        <f t="shared" si="14"/>
        <v>43466</v>
      </c>
      <c r="B140" s="475">
        <v>43471</v>
      </c>
      <c r="C140" s="467">
        <v>19</v>
      </c>
      <c r="D140" s="467">
        <v>1226</v>
      </c>
      <c r="E140" s="467">
        <v>39</v>
      </c>
      <c r="F140" s="467">
        <v>0</v>
      </c>
      <c r="G140" s="467">
        <f t="array" ref="G140">MAX(IF($A$2:$A$8761=A140,$D$2:$D$8761))</f>
        <v>1475</v>
      </c>
      <c r="H140" s="467">
        <f t="shared" si="15"/>
        <v>0</v>
      </c>
      <c r="I140" s="475" t="str">
        <f t="shared" si="16"/>
        <v/>
      </c>
      <c r="J140" s="471">
        <f>'Potential Projects'!D141</f>
        <v>3.8656802206062997</v>
      </c>
      <c r="K140" s="471">
        <f>'Potential Projects'!E141</f>
        <v>46.731682433885183</v>
      </c>
      <c r="L140" s="476">
        <f t="shared" si="17"/>
        <v>1136.4026373455085</v>
      </c>
      <c r="M140" s="471">
        <f t="shared" si="18"/>
        <v>1375.5882482634088</v>
      </c>
      <c r="N140" s="467">
        <f t="shared" si="19"/>
        <v>0</v>
      </c>
      <c r="O140" s="475" t="str">
        <f t="shared" si="20"/>
        <v/>
      </c>
    </row>
    <row r="141" spans="1:15" hidden="1">
      <c r="A141" s="475">
        <f t="shared" si="14"/>
        <v>43466</v>
      </c>
      <c r="B141" s="475">
        <v>43471</v>
      </c>
      <c r="C141" s="467">
        <v>20</v>
      </c>
      <c r="D141" s="467">
        <v>1206</v>
      </c>
      <c r="E141" s="467">
        <v>36</v>
      </c>
      <c r="F141" s="467">
        <v>0</v>
      </c>
      <c r="G141" s="467">
        <f t="array" ref="G141">MAX(IF($A$2:$A$8761=A141,$D$2:$D$8761))</f>
        <v>1475</v>
      </c>
      <c r="H141" s="467">
        <f t="shared" si="15"/>
        <v>0</v>
      </c>
      <c r="I141" s="475" t="str">
        <f t="shared" si="16"/>
        <v/>
      </c>
      <c r="J141" s="471">
        <f>'Potential Projects'!D142</f>
        <v>5.9473331120546282</v>
      </c>
      <c r="K141" s="471">
        <f>'Potential Projects'!E142</f>
        <v>27.291959632337136</v>
      </c>
      <c r="L141" s="476">
        <f t="shared" si="17"/>
        <v>1136.7607072556082</v>
      </c>
      <c r="M141" s="471">
        <f t="shared" si="18"/>
        <v>1375.5882482634088</v>
      </c>
      <c r="N141" s="467">
        <f t="shared" si="19"/>
        <v>0</v>
      </c>
      <c r="O141" s="475" t="str">
        <f t="shared" si="20"/>
        <v/>
      </c>
    </row>
    <row r="142" spans="1:15" hidden="1">
      <c r="A142" s="475">
        <f t="shared" si="14"/>
        <v>43466</v>
      </c>
      <c r="B142" s="475">
        <v>43471</v>
      </c>
      <c r="C142" s="467">
        <v>21</v>
      </c>
      <c r="D142" s="467">
        <v>1152</v>
      </c>
      <c r="E142" s="467">
        <v>21</v>
      </c>
      <c r="F142" s="467">
        <v>0</v>
      </c>
      <c r="G142" s="467">
        <f t="array" ref="G142">MAX(IF($A$2:$A$8761=A142,$D$2:$D$8761))</f>
        <v>1475</v>
      </c>
      <c r="H142" s="467">
        <f t="shared" si="15"/>
        <v>0</v>
      </c>
      <c r="I142" s="475" t="str">
        <f t="shared" si="16"/>
        <v/>
      </c>
      <c r="J142" s="471">
        <f>'Potential Projects'!D143</f>
        <v>13.219301485788479</v>
      </c>
      <c r="K142" s="471">
        <f>'Potential Projects'!E143</f>
        <v>23.458146850139755</v>
      </c>
      <c r="L142" s="476">
        <f t="shared" si="17"/>
        <v>1094.3225516640719</v>
      </c>
      <c r="M142" s="471">
        <f t="shared" si="18"/>
        <v>1375.5882482634088</v>
      </c>
      <c r="N142" s="467">
        <f t="shared" si="19"/>
        <v>0</v>
      </c>
      <c r="O142" s="475" t="str">
        <f t="shared" si="20"/>
        <v/>
      </c>
    </row>
    <row r="143" spans="1:15" hidden="1">
      <c r="A143" s="475">
        <f t="shared" si="14"/>
        <v>43466</v>
      </c>
      <c r="B143" s="475">
        <v>43471</v>
      </c>
      <c r="C143" s="467">
        <v>22</v>
      </c>
      <c r="D143" s="467">
        <v>1090</v>
      </c>
      <c r="E143" s="467">
        <v>25</v>
      </c>
      <c r="F143" s="467">
        <v>0</v>
      </c>
      <c r="G143" s="467">
        <f t="array" ref="G143">MAX(IF($A$2:$A$8761=A143,$D$2:$D$8761))</f>
        <v>1475</v>
      </c>
      <c r="H143" s="467">
        <f t="shared" si="15"/>
        <v>0</v>
      </c>
      <c r="I143" s="475" t="str">
        <f t="shared" si="16"/>
        <v/>
      </c>
      <c r="J143" s="471">
        <f>'Potential Projects'!D144</f>
        <v>25.205283338836647</v>
      </c>
      <c r="K143" s="471">
        <f>'Potential Projects'!E144</f>
        <v>8.9794607073747574</v>
      </c>
      <c r="L143" s="476">
        <f t="shared" si="17"/>
        <v>1030.8152559537887</v>
      </c>
      <c r="M143" s="471">
        <f t="shared" si="18"/>
        <v>1375.5882482634088</v>
      </c>
      <c r="N143" s="467">
        <f t="shared" si="19"/>
        <v>0</v>
      </c>
      <c r="O143" s="475" t="str">
        <f t="shared" si="20"/>
        <v/>
      </c>
    </row>
    <row r="144" spans="1:15" hidden="1">
      <c r="A144" s="475">
        <f t="shared" si="14"/>
        <v>43466</v>
      </c>
      <c r="B144" s="475">
        <v>43471</v>
      </c>
      <c r="C144" s="467">
        <v>23</v>
      </c>
      <c r="D144" s="467">
        <v>1022</v>
      </c>
      <c r="E144" s="467">
        <v>49</v>
      </c>
      <c r="F144" s="467">
        <v>0</v>
      </c>
      <c r="G144" s="467">
        <f t="array" ref="G144">MAX(IF($A$2:$A$8761=A144,$D$2:$D$8761))</f>
        <v>1475</v>
      </c>
      <c r="H144" s="467">
        <f t="shared" si="15"/>
        <v>0</v>
      </c>
      <c r="I144" s="475" t="str">
        <f t="shared" si="16"/>
        <v/>
      </c>
      <c r="J144" s="471">
        <f>'Potential Projects'!D145</f>
        <v>42.844924887598815</v>
      </c>
      <c r="K144" s="471">
        <f>'Potential Projects'!E145</f>
        <v>3.6789270586970546</v>
      </c>
      <c r="L144" s="476">
        <f t="shared" si="17"/>
        <v>926.47614805370415</v>
      </c>
      <c r="M144" s="471">
        <f t="shared" si="18"/>
        <v>1375.5882482634088</v>
      </c>
      <c r="N144" s="467">
        <f t="shared" si="19"/>
        <v>0</v>
      </c>
      <c r="O144" s="475" t="str">
        <f t="shared" si="20"/>
        <v/>
      </c>
    </row>
    <row r="145" spans="1:15" hidden="1">
      <c r="A145" s="475">
        <f t="shared" si="14"/>
        <v>43466</v>
      </c>
      <c r="B145" s="475">
        <v>43471</v>
      </c>
      <c r="C145" s="467">
        <v>24</v>
      </c>
      <c r="D145" s="467">
        <v>969</v>
      </c>
      <c r="E145" s="467">
        <v>68</v>
      </c>
      <c r="F145" s="467">
        <v>0</v>
      </c>
      <c r="G145" s="467">
        <f t="array" ref="G145">MAX(IF($A$2:$A$8761=A145,$D$2:$D$8761))</f>
        <v>1475</v>
      </c>
      <c r="H145" s="467">
        <f t="shared" si="15"/>
        <v>0</v>
      </c>
      <c r="I145" s="475" t="str">
        <f t="shared" si="16"/>
        <v/>
      </c>
      <c r="J145" s="471">
        <f>'Potential Projects'!D146</f>
        <v>12.467853426262918</v>
      </c>
      <c r="K145" s="471">
        <f>'Potential Projects'!E146</f>
        <v>2.4468815308535801</v>
      </c>
      <c r="L145" s="476">
        <f t="shared" si="17"/>
        <v>886.08526504288352</v>
      </c>
      <c r="M145" s="471">
        <f t="shared" si="18"/>
        <v>1375.5882482634088</v>
      </c>
      <c r="N145" s="467">
        <f t="shared" si="19"/>
        <v>0</v>
      </c>
      <c r="O145" s="475" t="str">
        <f t="shared" si="20"/>
        <v/>
      </c>
    </row>
    <row r="146" spans="1:15" hidden="1">
      <c r="A146" s="475">
        <f t="shared" si="14"/>
        <v>43466</v>
      </c>
      <c r="B146" s="475">
        <v>43472</v>
      </c>
      <c r="C146" s="467">
        <v>1</v>
      </c>
      <c r="D146" s="467">
        <v>917</v>
      </c>
      <c r="E146" s="467">
        <v>95</v>
      </c>
      <c r="F146" s="467">
        <v>0</v>
      </c>
      <c r="G146" s="467">
        <f t="array" ref="G146">MAX(IF($A$2:$A$8761=A146,$D$2:$D$8761))</f>
        <v>1475</v>
      </c>
      <c r="H146" s="467">
        <f t="shared" si="15"/>
        <v>0</v>
      </c>
      <c r="I146" s="475" t="str">
        <f t="shared" si="16"/>
        <v/>
      </c>
      <c r="J146" s="471">
        <f>'Potential Projects'!D147</f>
        <v>32.904294157704378</v>
      </c>
      <c r="K146" s="471">
        <f>'Potential Projects'!E147</f>
        <v>6.470781337346807</v>
      </c>
      <c r="L146" s="476">
        <f t="shared" si="17"/>
        <v>782.62492450494881</v>
      </c>
      <c r="M146" s="471">
        <f t="shared" si="18"/>
        <v>1375.5882482634088</v>
      </c>
      <c r="N146" s="467">
        <f t="shared" si="19"/>
        <v>0</v>
      </c>
      <c r="O146" s="475" t="str">
        <f t="shared" si="20"/>
        <v/>
      </c>
    </row>
    <row r="147" spans="1:15" hidden="1">
      <c r="A147" s="475">
        <f t="shared" si="14"/>
        <v>43466</v>
      </c>
      <c r="B147" s="475">
        <v>43472</v>
      </c>
      <c r="C147" s="467">
        <v>2</v>
      </c>
      <c r="D147" s="467">
        <v>905</v>
      </c>
      <c r="E147" s="467">
        <v>100</v>
      </c>
      <c r="F147" s="467">
        <v>0</v>
      </c>
      <c r="G147" s="467">
        <f t="array" ref="G147">MAX(IF($A$2:$A$8761=A147,$D$2:$D$8761))</f>
        <v>1475</v>
      </c>
      <c r="H147" s="467">
        <f t="shared" si="15"/>
        <v>0</v>
      </c>
      <c r="I147" s="475" t="str">
        <f t="shared" si="16"/>
        <v/>
      </c>
      <c r="J147" s="471">
        <f>'Potential Projects'!D148</f>
        <v>76.034045473251211</v>
      </c>
      <c r="K147" s="471">
        <f>'Potential Projects'!E148</f>
        <v>3.8212967641367448</v>
      </c>
      <c r="L147" s="476">
        <f t="shared" si="17"/>
        <v>725.14465776261204</v>
      </c>
      <c r="M147" s="471">
        <f t="shared" si="18"/>
        <v>1375.5882482634088</v>
      </c>
      <c r="N147" s="467">
        <f t="shared" si="19"/>
        <v>0</v>
      </c>
      <c r="O147" s="475" t="str">
        <f t="shared" si="20"/>
        <v/>
      </c>
    </row>
    <row r="148" spans="1:15" hidden="1">
      <c r="A148" s="475">
        <f t="shared" si="14"/>
        <v>43466</v>
      </c>
      <c r="B148" s="475">
        <v>43472</v>
      </c>
      <c r="C148" s="467">
        <v>3</v>
      </c>
      <c r="D148" s="467">
        <v>918</v>
      </c>
      <c r="E148" s="467">
        <v>99</v>
      </c>
      <c r="F148" s="467">
        <v>0</v>
      </c>
      <c r="G148" s="467">
        <f t="array" ref="G148">MAX(IF($A$2:$A$8761=A148,$D$2:$D$8761))</f>
        <v>1475</v>
      </c>
      <c r="H148" s="467">
        <f t="shared" si="15"/>
        <v>0</v>
      </c>
      <c r="I148" s="475" t="str">
        <f t="shared" si="16"/>
        <v/>
      </c>
      <c r="J148" s="471">
        <f>'Potential Projects'!D149</f>
        <v>84.640678046668555</v>
      </c>
      <c r="K148" s="471">
        <f>'Potential Projects'!E149</f>
        <v>0.85500048376693183</v>
      </c>
      <c r="L148" s="476">
        <f t="shared" si="17"/>
        <v>733.5043214695645</v>
      </c>
      <c r="M148" s="471">
        <f t="shared" si="18"/>
        <v>1375.5882482634088</v>
      </c>
      <c r="N148" s="467">
        <f t="shared" si="19"/>
        <v>0</v>
      </c>
      <c r="O148" s="475" t="str">
        <f t="shared" si="20"/>
        <v/>
      </c>
    </row>
    <row r="149" spans="1:15" hidden="1">
      <c r="A149" s="475">
        <f t="shared" si="14"/>
        <v>43466</v>
      </c>
      <c r="B149" s="475">
        <v>43472</v>
      </c>
      <c r="C149" s="467">
        <v>4</v>
      </c>
      <c r="D149" s="467">
        <v>938</v>
      </c>
      <c r="E149" s="467">
        <v>98</v>
      </c>
      <c r="F149" s="467">
        <v>0</v>
      </c>
      <c r="G149" s="467">
        <f t="array" ref="G149">MAX(IF($A$2:$A$8761=A149,$D$2:$D$8761))</f>
        <v>1475</v>
      </c>
      <c r="H149" s="467">
        <f t="shared" si="15"/>
        <v>0</v>
      </c>
      <c r="I149" s="475" t="str">
        <f t="shared" si="16"/>
        <v/>
      </c>
      <c r="J149" s="471">
        <f>'Potential Projects'!D150</f>
        <v>104.11066520342635</v>
      </c>
      <c r="K149" s="471">
        <f>'Potential Projects'!E150</f>
        <v>2.5305824016340575</v>
      </c>
      <c r="L149" s="476">
        <f t="shared" si="17"/>
        <v>733.35875239493953</v>
      </c>
      <c r="M149" s="471">
        <f t="shared" si="18"/>
        <v>1375.5882482634088</v>
      </c>
      <c r="N149" s="467">
        <f t="shared" si="19"/>
        <v>0</v>
      </c>
      <c r="O149" s="475" t="str">
        <f t="shared" si="20"/>
        <v/>
      </c>
    </row>
    <row r="150" spans="1:15" hidden="1">
      <c r="A150" s="475">
        <f t="shared" si="14"/>
        <v>43466</v>
      </c>
      <c r="B150" s="475">
        <v>43472</v>
      </c>
      <c r="C150" s="467">
        <v>5</v>
      </c>
      <c r="D150" s="467">
        <v>963</v>
      </c>
      <c r="E150" s="467">
        <v>98</v>
      </c>
      <c r="F150" s="467">
        <v>0</v>
      </c>
      <c r="G150" s="467">
        <f t="array" ref="G150">MAX(IF($A$2:$A$8761=A150,$D$2:$D$8761))</f>
        <v>1475</v>
      </c>
      <c r="H150" s="467">
        <f t="shared" si="15"/>
        <v>0</v>
      </c>
      <c r="I150" s="475" t="str">
        <f t="shared" si="16"/>
        <v/>
      </c>
      <c r="J150" s="471">
        <f>'Potential Projects'!D151</f>
        <v>91.327734433652992</v>
      </c>
      <c r="K150" s="471">
        <f>'Potential Projects'!E151</f>
        <v>13.683136744786065</v>
      </c>
      <c r="L150" s="476">
        <f t="shared" si="17"/>
        <v>759.98912882156094</v>
      </c>
      <c r="M150" s="471">
        <f t="shared" si="18"/>
        <v>1375.5882482634088</v>
      </c>
      <c r="N150" s="467">
        <f t="shared" si="19"/>
        <v>0</v>
      </c>
      <c r="O150" s="475" t="str">
        <f t="shared" si="20"/>
        <v/>
      </c>
    </row>
    <row r="151" spans="1:15" hidden="1">
      <c r="A151" s="475">
        <f t="shared" si="14"/>
        <v>43466</v>
      </c>
      <c r="B151" s="475">
        <v>43472</v>
      </c>
      <c r="C151" s="467">
        <v>6</v>
      </c>
      <c r="D151" s="467">
        <v>1094</v>
      </c>
      <c r="E151" s="467">
        <v>98</v>
      </c>
      <c r="F151" s="467">
        <v>0</v>
      </c>
      <c r="G151" s="467">
        <f t="array" ref="G151">MAX(IF($A$2:$A$8761=A151,$D$2:$D$8761))</f>
        <v>1475</v>
      </c>
      <c r="H151" s="467">
        <f t="shared" si="15"/>
        <v>0</v>
      </c>
      <c r="I151" s="475" t="str">
        <f t="shared" si="16"/>
        <v/>
      </c>
      <c r="J151" s="471">
        <f>'Potential Projects'!D152</f>
        <v>115.72034447681888</v>
      </c>
      <c r="K151" s="471">
        <f>'Potential Projects'!E152</f>
        <v>32.877232691894214</v>
      </c>
      <c r="L151" s="476">
        <f t="shared" si="17"/>
        <v>847.40242283128691</v>
      </c>
      <c r="M151" s="471">
        <f t="shared" si="18"/>
        <v>1375.5882482634088</v>
      </c>
      <c r="N151" s="467">
        <f t="shared" si="19"/>
        <v>0</v>
      </c>
      <c r="O151" s="475" t="str">
        <f t="shared" si="20"/>
        <v/>
      </c>
    </row>
    <row r="152" spans="1:15" hidden="1">
      <c r="A152" s="475">
        <f t="shared" si="14"/>
        <v>43466</v>
      </c>
      <c r="B152" s="475">
        <v>43472</v>
      </c>
      <c r="C152" s="467">
        <v>7</v>
      </c>
      <c r="D152" s="467">
        <v>1208</v>
      </c>
      <c r="E152" s="467">
        <v>98</v>
      </c>
      <c r="F152" s="467">
        <v>0</v>
      </c>
      <c r="G152" s="467">
        <f t="array" ref="G152">MAX(IF($A$2:$A$8761=A152,$D$2:$D$8761))</f>
        <v>1475</v>
      </c>
      <c r="H152" s="467">
        <f t="shared" si="15"/>
        <v>0</v>
      </c>
      <c r="I152" s="475" t="str">
        <f t="shared" si="16"/>
        <v/>
      </c>
      <c r="J152" s="471">
        <f>'Potential Projects'!D153</f>
        <v>88.153090913255497</v>
      </c>
      <c r="K152" s="471">
        <f>'Potential Projects'!E153</f>
        <v>58.153331165340788</v>
      </c>
      <c r="L152" s="476">
        <f t="shared" si="17"/>
        <v>963.69357792140374</v>
      </c>
      <c r="M152" s="471">
        <f t="shared" si="18"/>
        <v>1375.5882482634088</v>
      </c>
      <c r="N152" s="467">
        <f t="shared" si="19"/>
        <v>0</v>
      </c>
      <c r="O152" s="475" t="str">
        <f t="shared" si="20"/>
        <v/>
      </c>
    </row>
    <row r="153" spans="1:15" hidden="1">
      <c r="A153" s="475">
        <f t="shared" si="14"/>
        <v>43466</v>
      </c>
      <c r="B153" s="475">
        <v>43472</v>
      </c>
      <c r="C153" s="467">
        <v>8</v>
      </c>
      <c r="D153" s="467">
        <v>1289</v>
      </c>
      <c r="E153" s="467">
        <v>98</v>
      </c>
      <c r="F153" s="467">
        <v>0</v>
      </c>
      <c r="G153" s="467">
        <f t="array" ref="G153">MAX(IF($A$2:$A$8761=A153,$D$2:$D$8761))</f>
        <v>1475</v>
      </c>
      <c r="H153" s="467">
        <f t="shared" si="15"/>
        <v>0</v>
      </c>
      <c r="I153" s="475" t="str">
        <f t="shared" si="16"/>
        <v/>
      </c>
      <c r="J153" s="471">
        <f>'Potential Projects'!D154</f>
        <v>128.80987973680692</v>
      </c>
      <c r="K153" s="471">
        <f>'Potential Projects'!E154</f>
        <v>88.794107880025805</v>
      </c>
      <c r="L153" s="476">
        <f t="shared" si="17"/>
        <v>973.3960123831672</v>
      </c>
      <c r="M153" s="471">
        <f t="shared" si="18"/>
        <v>1375.5882482634088</v>
      </c>
      <c r="N153" s="467">
        <f t="shared" si="19"/>
        <v>0</v>
      </c>
      <c r="O153" s="475" t="str">
        <f t="shared" si="20"/>
        <v/>
      </c>
    </row>
    <row r="154" spans="1:15" hidden="1">
      <c r="A154" s="475">
        <f t="shared" si="14"/>
        <v>43466</v>
      </c>
      <c r="B154" s="475">
        <v>43472</v>
      </c>
      <c r="C154" s="467">
        <v>9</v>
      </c>
      <c r="D154" s="467">
        <v>1307</v>
      </c>
      <c r="E154" s="467">
        <v>99</v>
      </c>
      <c r="F154" s="467">
        <v>6</v>
      </c>
      <c r="G154" s="467">
        <f t="array" ref="G154">MAX(IF($A$2:$A$8761=A154,$D$2:$D$8761))</f>
        <v>1475</v>
      </c>
      <c r="H154" s="467">
        <f t="shared" si="15"/>
        <v>0</v>
      </c>
      <c r="I154" s="475" t="str">
        <f t="shared" si="16"/>
        <v/>
      </c>
      <c r="J154" s="471">
        <f>'Potential Projects'!D155</f>
        <v>76.329211743697869</v>
      </c>
      <c r="K154" s="471">
        <f>'Potential Projects'!E155</f>
        <v>98.548779456030957</v>
      </c>
      <c r="L154" s="476">
        <f t="shared" si="17"/>
        <v>1027.122008800271</v>
      </c>
      <c r="M154" s="471">
        <f t="shared" si="18"/>
        <v>1375.5882482634088</v>
      </c>
      <c r="N154" s="467">
        <f t="shared" si="19"/>
        <v>0</v>
      </c>
      <c r="O154" s="475" t="str">
        <f t="shared" si="20"/>
        <v/>
      </c>
    </row>
    <row r="155" spans="1:15" hidden="1">
      <c r="A155" s="475">
        <f t="shared" si="14"/>
        <v>43466</v>
      </c>
      <c r="B155" s="475">
        <v>43472</v>
      </c>
      <c r="C155" s="467">
        <v>10</v>
      </c>
      <c r="D155" s="467">
        <v>1295</v>
      </c>
      <c r="E155" s="467">
        <v>100</v>
      </c>
      <c r="F155" s="467">
        <v>14</v>
      </c>
      <c r="G155" s="467">
        <f t="array" ref="G155">MAX(IF($A$2:$A$8761=A155,$D$2:$D$8761))</f>
        <v>1475</v>
      </c>
      <c r="H155" s="467">
        <f t="shared" si="15"/>
        <v>0</v>
      </c>
      <c r="I155" s="475" t="str">
        <f t="shared" si="16"/>
        <v/>
      </c>
      <c r="J155" s="471">
        <f>'Potential Projects'!D156</f>
        <v>33.272072659511394</v>
      </c>
      <c r="K155" s="471">
        <f>'Potential Projects'!E156</f>
        <v>98.864808912061932</v>
      </c>
      <c r="L155" s="476">
        <f t="shared" si="17"/>
        <v>1048.8631184284266</v>
      </c>
      <c r="M155" s="471">
        <f t="shared" si="18"/>
        <v>1375.5882482634088</v>
      </c>
      <c r="N155" s="467">
        <f t="shared" si="19"/>
        <v>0</v>
      </c>
      <c r="O155" s="475" t="str">
        <f t="shared" si="20"/>
        <v/>
      </c>
    </row>
    <row r="156" spans="1:15" hidden="1">
      <c r="A156" s="475">
        <f t="shared" si="14"/>
        <v>43466</v>
      </c>
      <c r="B156" s="475">
        <v>43472</v>
      </c>
      <c r="C156" s="467">
        <v>11</v>
      </c>
      <c r="D156" s="467">
        <v>1266</v>
      </c>
      <c r="E156" s="467">
        <v>99</v>
      </c>
      <c r="F156" s="467">
        <v>13</v>
      </c>
      <c r="G156" s="467">
        <f t="array" ref="G156">MAX(IF($A$2:$A$8761=A156,$D$2:$D$8761))</f>
        <v>1475</v>
      </c>
      <c r="H156" s="467">
        <f t="shared" si="15"/>
        <v>0</v>
      </c>
      <c r="I156" s="475" t="str">
        <f t="shared" si="16"/>
        <v/>
      </c>
      <c r="J156" s="471">
        <f>'Potential Projects'!D157</f>
        <v>114.16123017468934</v>
      </c>
      <c r="K156" s="471">
        <f>'Potential Projects'!E157</f>
        <v>95.989253762631691</v>
      </c>
      <c r="L156" s="476">
        <f t="shared" si="17"/>
        <v>943.84951606267896</v>
      </c>
      <c r="M156" s="471">
        <f t="shared" si="18"/>
        <v>1375.5882482634088</v>
      </c>
      <c r="N156" s="467">
        <f t="shared" si="19"/>
        <v>0</v>
      </c>
      <c r="O156" s="475" t="str">
        <f t="shared" si="20"/>
        <v/>
      </c>
    </row>
    <row r="157" spans="1:15" hidden="1">
      <c r="A157" s="475">
        <f t="shared" si="14"/>
        <v>43466</v>
      </c>
      <c r="B157" s="475">
        <v>43472</v>
      </c>
      <c r="C157" s="467">
        <v>12</v>
      </c>
      <c r="D157" s="467">
        <v>1269</v>
      </c>
      <c r="E157" s="467">
        <v>101</v>
      </c>
      <c r="F157" s="467">
        <v>10</v>
      </c>
      <c r="G157" s="467">
        <f t="array" ref="G157">MAX(IF($A$2:$A$8761=A157,$D$2:$D$8761))</f>
        <v>1475</v>
      </c>
      <c r="H157" s="467">
        <f t="shared" si="15"/>
        <v>0</v>
      </c>
      <c r="I157" s="475" t="str">
        <f t="shared" si="16"/>
        <v/>
      </c>
      <c r="J157" s="471">
        <f>'Potential Projects'!D158</f>
        <v>72.775885308408732</v>
      </c>
      <c r="K157" s="471">
        <f>'Potential Projects'!E158</f>
        <v>96.243485379488277</v>
      </c>
      <c r="L157" s="476">
        <f t="shared" si="17"/>
        <v>988.98062931210302</v>
      </c>
      <c r="M157" s="471">
        <f t="shared" si="18"/>
        <v>1375.5882482634088</v>
      </c>
      <c r="N157" s="467">
        <f t="shared" si="19"/>
        <v>0</v>
      </c>
      <c r="O157" s="475" t="str">
        <f t="shared" si="20"/>
        <v/>
      </c>
    </row>
    <row r="158" spans="1:15" hidden="1">
      <c r="A158" s="475">
        <f t="shared" si="14"/>
        <v>43466</v>
      </c>
      <c r="B158" s="475">
        <v>43472</v>
      </c>
      <c r="C158" s="467">
        <v>13</v>
      </c>
      <c r="D158" s="467">
        <v>1219</v>
      </c>
      <c r="E158" s="467">
        <v>99</v>
      </c>
      <c r="F158" s="467">
        <v>11</v>
      </c>
      <c r="G158" s="467">
        <f t="array" ref="G158">MAX(IF($A$2:$A$8761=A158,$D$2:$D$8761))</f>
        <v>1475</v>
      </c>
      <c r="H158" s="467">
        <f t="shared" si="15"/>
        <v>0</v>
      </c>
      <c r="I158" s="475" t="str">
        <f t="shared" si="16"/>
        <v/>
      </c>
      <c r="J158" s="471">
        <f>'Potential Projects'!D159</f>
        <v>17.637304680959254</v>
      </c>
      <c r="K158" s="471">
        <f>'Potential Projects'!E159</f>
        <v>93.77235406364224</v>
      </c>
      <c r="L158" s="476">
        <f t="shared" si="17"/>
        <v>997.59034125539847</v>
      </c>
      <c r="M158" s="471">
        <f t="shared" si="18"/>
        <v>1375.5882482634088</v>
      </c>
      <c r="N158" s="467">
        <f t="shared" si="19"/>
        <v>0</v>
      </c>
      <c r="O158" s="475" t="str">
        <f t="shared" si="20"/>
        <v/>
      </c>
    </row>
    <row r="159" spans="1:15" hidden="1">
      <c r="A159" s="475">
        <f t="shared" si="14"/>
        <v>43466</v>
      </c>
      <c r="B159" s="475">
        <v>43472</v>
      </c>
      <c r="C159" s="467">
        <v>14</v>
      </c>
      <c r="D159" s="467">
        <v>1214</v>
      </c>
      <c r="E159" s="467">
        <v>99</v>
      </c>
      <c r="F159" s="467">
        <v>12</v>
      </c>
      <c r="G159" s="467">
        <f t="array" ref="G159">MAX(IF($A$2:$A$8761=A159,$D$2:$D$8761))</f>
        <v>1475</v>
      </c>
      <c r="H159" s="467">
        <f t="shared" si="15"/>
        <v>0</v>
      </c>
      <c r="I159" s="475" t="str">
        <f t="shared" si="16"/>
        <v/>
      </c>
      <c r="J159" s="471">
        <f>'Potential Projects'!D160</f>
        <v>8.8747530026345967</v>
      </c>
      <c r="K159" s="471">
        <f>'Potential Projects'!E160</f>
        <v>90.705147387658556</v>
      </c>
      <c r="L159" s="476">
        <f t="shared" si="17"/>
        <v>1003.4200996097068</v>
      </c>
      <c r="M159" s="471">
        <f t="shared" si="18"/>
        <v>1375.5882482634088</v>
      </c>
      <c r="N159" s="467">
        <f t="shared" si="19"/>
        <v>0</v>
      </c>
      <c r="O159" s="475" t="str">
        <f t="shared" si="20"/>
        <v/>
      </c>
    </row>
    <row r="160" spans="1:15" hidden="1">
      <c r="A160" s="475">
        <f t="shared" si="14"/>
        <v>43466</v>
      </c>
      <c r="B160" s="475">
        <v>43472</v>
      </c>
      <c r="C160" s="467">
        <v>15</v>
      </c>
      <c r="D160" s="467">
        <v>1167</v>
      </c>
      <c r="E160" s="467">
        <v>96</v>
      </c>
      <c r="F160" s="467">
        <v>13</v>
      </c>
      <c r="G160" s="467">
        <f t="array" ref="G160">MAX(IF($A$2:$A$8761=A160,$D$2:$D$8761))</f>
        <v>1475</v>
      </c>
      <c r="H160" s="467">
        <f t="shared" si="15"/>
        <v>0</v>
      </c>
      <c r="I160" s="475" t="str">
        <f t="shared" si="16"/>
        <v/>
      </c>
      <c r="J160" s="471">
        <f>'Potential Projects'!D161</f>
        <v>5.7008060953588204</v>
      </c>
      <c r="K160" s="471">
        <f>'Potential Projects'!E161</f>
        <v>99.522682111373882</v>
      </c>
      <c r="L160" s="476">
        <f t="shared" si="17"/>
        <v>952.77651179326733</v>
      </c>
      <c r="M160" s="471">
        <f t="shared" si="18"/>
        <v>1375.5882482634088</v>
      </c>
      <c r="N160" s="467">
        <f t="shared" si="19"/>
        <v>0</v>
      </c>
      <c r="O160" s="475" t="str">
        <f t="shared" si="20"/>
        <v/>
      </c>
    </row>
    <row r="161" spans="1:15" hidden="1">
      <c r="A161" s="475">
        <f t="shared" si="14"/>
        <v>43466</v>
      </c>
      <c r="B161" s="475">
        <v>43472</v>
      </c>
      <c r="C161" s="467">
        <v>16</v>
      </c>
      <c r="D161" s="467">
        <v>1171</v>
      </c>
      <c r="E161" s="467">
        <v>88</v>
      </c>
      <c r="F161" s="467">
        <v>5</v>
      </c>
      <c r="G161" s="467">
        <f t="array" ref="G161">MAX(IF($A$2:$A$8761=A161,$D$2:$D$8761))</f>
        <v>1475</v>
      </c>
      <c r="H161" s="467">
        <f t="shared" si="15"/>
        <v>0</v>
      </c>
      <c r="I161" s="475" t="str">
        <f t="shared" si="16"/>
        <v/>
      </c>
      <c r="J161" s="471">
        <f>'Potential Projects'!D162</f>
        <v>16.134287940496211</v>
      </c>
      <c r="K161" s="471">
        <f>'Potential Projects'!E162</f>
        <v>99.600124973124082</v>
      </c>
      <c r="L161" s="476">
        <f t="shared" si="17"/>
        <v>962.26558708637958</v>
      </c>
      <c r="M161" s="471">
        <f t="shared" si="18"/>
        <v>1375.5882482634088</v>
      </c>
      <c r="N161" s="467">
        <f t="shared" si="19"/>
        <v>0</v>
      </c>
      <c r="O161" s="475" t="str">
        <f t="shared" si="20"/>
        <v/>
      </c>
    </row>
    <row r="162" spans="1:15" hidden="1">
      <c r="A162" s="475">
        <f t="shared" si="14"/>
        <v>43466</v>
      </c>
      <c r="B162" s="475">
        <v>43472</v>
      </c>
      <c r="C162" s="467">
        <v>17</v>
      </c>
      <c r="D162" s="467">
        <v>1268</v>
      </c>
      <c r="E162" s="467">
        <v>85</v>
      </c>
      <c r="F162" s="467">
        <v>0</v>
      </c>
      <c r="G162" s="467">
        <f t="array" ref="G162">MAX(IF($A$2:$A$8761=A162,$D$2:$D$8761))</f>
        <v>1475</v>
      </c>
      <c r="H162" s="467">
        <f t="shared" si="15"/>
        <v>0</v>
      </c>
      <c r="I162" s="475" t="str">
        <f t="shared" si="16"/>
        <v/>
      </c>
      <c r="J162" s="471">
        <f>'Potential Projects'!D163</f>
        <v>39.347635749578323</v>
      </c>
      <c r="K162" s="471">
        <f>'Potential Projects'!E163</f>
        <v>99.067411954418404</v>
      </c>
      <c r="L162" s="476">
        <f t="shared" si="17"/>
        <v>1044.5849522960032</v>
      </c>
      <c r="M162" s="471">
        <f t="shared" si="18"/>
        <v>1375.5882482634088</v>
      </c>
      <c r="N162" s="467">
        <f t="shared" si="19"/>
        <v>0</v>
      </c>
      <c r="O162" s="475" t="str">
        <f t="shared" si="20"/>
        <v/>
      </c>
    </row>
    <row r="163" spans="1:15" hidden="1">
      <c r="A163" s="475">
        <f t="shared" si="14"/>
        <v>43466</v>
      </c>
      <c r="B163" s="475">
        <v>43472</v>
      </c>
      <c r="C163" s="467">
        <v>18</v>
      </c>
      <c r="D163" s="467">
        <v>1341</v>
      </c>
      <c r="E163" s="467">
        <v>89</v>
      </c>
      <c r="F163" s="467">
        <v>0</v>
      </c>
      <c r="G163" s="467">
        <f t="array" ref="G163">MAX(IF($A$2:$A$8761=A163,$D$2:$D$8761))</f>
        <v>1475</v>
      </c>
      <c r="H163" s="467">
        <f t="shared" si="15"/>
        <v>0</v>
      </c>
      <c r="I163" s="475" t="str">
        <f t="shared" si="16"/>
        <v/>
      </c>
      <c r="J163" s="471">
        <f>'Potential Projects'!D164</f>
        <v>52.07669677126912</v>
      </c>
      <c r="K163" s="471">
        <f>'Potential Projects'!E164</f>
        <v>99.282531014835527</v>
      </c>
      <c r="L163" s="476">
        <f t="shared" si="17"/>
        <v>1100.6407722138954</v>
      </c>
      <c r="M163" s="471">
        <f t="shared" si="18"/>
        <v>1375.5882482634088</v>
      </c>
      <c r="N163" s="467">
        <f t="shared" si="19"/>
        <v>0</v>
      </c>
      <c r="O163" s="475" t="str">
        <f t="shared" si="20"/>
        <v/>
      </c>
    </row>
    <row r="164" spans="1:15" hidden="1">
      <c r="A164" s="475">
        <f t="shared" si="14"/>
        <v>43466</v>
      </c>
      <c r="B164" s="475">
        <v>43472</v>
      </c>
      <c r="C164" s="467">
        <v>19</v>
      </c>
      <c r="D164" s="467">
        <v>1331</v>
      </c>
      <c r="E164" s="467">
        <v>95</v>
      </c>
      <c r="F164" s="467">
        <v>0</v>
      </c>
      <c r="G164" s="467">
        <f t="array" ref="G164">MAX(IF($A$2:$A$8761=A164,$D$2:$D$8761))</f>
        <v>1475</v>
      </c>
      <c r="H164" s="467">
        <f t="shared" si="15"/>
        <v>0</v>
      </c>
      <c r="I164" s="475" t="str">
        <f t="shared" si="16"/>
        <v/>
      </c>
      <c r="J164" s="471">
        <f>'Potential Projects'!D165</f>
        <v>77.637709845673697</v>
      </c>
      <c r="K164" s="471">
        <f>'Potential Projects'!E165</f>
        <v>98.804575575145122</v>
      </c>
      <c r="L164" s="476">
        <f t="shared" si="17"/>
        <v>1059.5577145791813</v>
      </c>
      <c r="M164" s="471">
        <f t="shared" si="18"/>
        <v>1375.5882482634088</v>
      </c>
      <c r="N164" s="467">
        <f t="shared" si="19"/>
        <v>0</v>
      </c>
      <c r="O164" s="475" t="str">
        <f t="shared" si="20"/>
        <v/>
      </c>
    </row>
    <row r="165" spans="1:15" hidden="1">
      <c r="A165" s="475">
        <f t="shared" si="14"/>
        <v>43466</v>
      </c>
      <c r="B165" s="475">
        <v>43472</v>
      </c>
      <c r="C165" s="467">
        <v>20</v>
      </c>
      <c r="D165" s="467">
        <v>1318</v>
      </c>
      <c r="E165" s="467">
        <v>83</v>
      </c>
      <c r="F165" s="467">
        <v>0</v>
      </c>
      <c r="G165" s="467">
        <f t="array" ref="G165">MAX(IF($A$2:$A$8761=A165,$D$2:$D$8761))</f>
        <v>1475</v>
      </c>
      <c r="H165" s="467">
        <f t="shared" si="15"/>
        <v>0</v>
      </c>
      <c r="I165" s="475" t="str">
        <f t="shared" si="16"/>
        <v/>
      </c>
      <c r="J165" s="471">
        <f>'Potential Projects'!D166</f>
        <v>78.540841836746779</v>
      </c>
      <c r="K165" s="471">
        <f>'Potential Projects'!E166</f>
        <v>99.622810255858965</v>
      </c>
      <c r="L165" s="476">
        <f t="shared" si="17"/>
        <v>1056.8363479073944</v>
      </c>
      <c r="M165" s="471">
        <f t="shared" si="18"/>
        <v>1375.5882482634088</v>
      </c>
      <c r="N165" s="467">
        <f t="shared" si="19"/>
        <v>0</v>
      </c>
      <c r="O165" s="475" t="str">
        <f t="shared" si="20"/>
        <v/>
      </c>
    </row>
    <row r="166" spans="1:15" hidden="1">
      <c r="A166" s="475">
        <f t="shared" si="14"/>
        <v>43466</v>
      </c>
      <c r="B166" s="475">
        <v>43472</v>
      </c>
      <c r="C166" s="467">
        <v>21</v>
      </c>
      <c r="D166" s="467">
        <v>1266</v>
      </c>
      <c r="E166" s="467">
        <v>52</v>
      </c>
      <c r="F166" s="467">
        <v>0</v>
      </c>
      <c r="G166" s="467">
        <f t="array" ref="G166">MAX(IF($A$2:$A$8761=A166,$D$2:$D$8761))</f>
        <v>1475</v>
      </c>
      <c r="H166" s="467">
        <f t="shared" si="15"/>
        <v>0</v>
      </c>
      <c r="I166" s="475" t="str">
        <f t="shared" si="16"/>
        <v/>
      </c>
      <c r="J166" s="471">
        <f>'Potential Projects'!D167</f>
        <v>63.807428326152852</v>
      </c>
      <c r="K166" s="471">
        <f>'Potential Projects'!E167</f>
        <v>99.081492474736621</v>
      </c>
      <c r="L166" s="476">
        <f t="shared" si="17"/>
        <v>1051.1110791991105</v>
      </c>
      <c r="M166" s="471">
        <f t="shared" si="18"/>
        <v>1375.5882482634088</v>
      </c>
      <c r="N166" s="467">
        <f t="shared" si="19"/>
        <v>0</v>
      </c>
      <c r="O166" s="475" t="str">
        <f t="shared" si="20"/>
        <v/>
      </c>
    </row>
    <row r="167" spans="1:15" hidden="1">
      <c r="A167" s="475">
        <f t="shared" si="14"/>
        <v>43466</v>
      </c>
      <c r="B167" s="475">
        <v>43472</v>
      </c>
      <c r="C167" s="467">
        <v>22</v>
      </c>
      <c r="D167" s="467">
        <v>1199</v>
      </c>
      <c r="E167" s="467">
        <v>19</v>
      </c>
      <c r="F167" s="467">
        <v>0</v>
      </c>
      <c r="G167" s="467">
        <f t="array" ref="G167">MAX(IF($A$2:$A$8761=A167,$D$2:$D$8761))</f>
        <v>1475</v>
      </c>
      <c r="H167" s="467">
        <f t="shared" si="15"/>
        <v>0</v>
      </c>
      <c r="I167" s="475" t="str">
        <f t="shared" si="16"/>
        <v/>
      </c>
      <c r="J167" s="471">
        <f>'Potential Projects'!D168</f>
        <v>70.223110575267498</v>
      </c>
      <c r="K167" s="471">
        <f>'Potential Projects'!E168</f>
        <v>99.834800311760915</v>
      </c>
      <c r="L167" s="476">
        <f t="shared" si="17"/>
        <v>1009.9420891129715</v>
      </c>
      <c r="M167" s="471">
        <f t="shared" si="18"/>
        <v>1375.5882482634088</v>
      </c>
      <c r="N167" s="467">
        <f t="shared" si="19"/>
        <v>0</v>
      </c>
      <c r="O167" s="475" t="str">
        <f t="shared" si="20"/>
        <v/>
      </c>
    </row>
    <row r="168" spans="1:15" hidden="1">
      <c r="A168" s="475">
        <f t="shared" si="14"/>
        <v>43466</v>
      </c>
      <c r="B168" s="475">
        <v>43472</v>
      </c>
      <c r="C168" s="467">
        <v>23</v>
      </c>
      <c r="D168" s="467">
        <v>1126</v>
      </c>
      <c r="E168" s="467">
        <v>2</v>
      </c>
      <c r="F168" s="467">
        <v>0</v>
      </c>
      <c r="G168" s="467">
        <f t="array" ref="G168">MAX(IF($A$2:$A$8761=A168,$D$2:$D$8761))</f>
        <v>1475</v>
      </c>
      <c r="H168" s="467">
        <f t="shared" si="15"/>
        <v>0</v>
      </c>
      <c r="I168" s="475" t="str">
        <f t="shared" si="16"/>
        <v/>
      </c>
      <c r="J168" s="471">
        <f>'Potential Projects'!D169</f>
        <v>57.592703709077519</v>
      </c>
      <c r="K168" s="471">
        <f>'Potential Projects'!E169</f>
        <v>99.825413298215437</v>
      </c>
      <c r="L168" s="476">
        <f t="shared" si="17"/>
        <v>966.58188299270705</v>
      </c>
      <c r="M168" s="471">
        <f t="shared" si="18"/>
        <v>1375.5882482634088</v>
      </c>
      <c r="N168" s="467">
        <f t="shared" si="19"/>
        <v>0</v>
      </c>
      <c r="O168" s="475" t="str">
        <f t="shared" si="20"/>
        <v/>
      </c>
    </row>
    <row r="169" spans="1:15" hidden="1">
      <c r="A169" s="475">
        <f t="shared" si="14"/>
        <v>43466</v>
      </c>
      <c r="B169" s="475">
        <v>43472</v>
      </c>
      <c r="C169" s="467">
        <v>24</v>
      </c>
      <c r="D169" s="467">
        <v>1045</v>
      </c>
      <c r="E169" s="467">
        <v>5</v>
      </c>
      <c r="F169" s="467">
        <v>0</v>
      </c>
      <c r="G169" s="467">
        <f t="array" ref="G169">MAX(IF($A$2:$A$8761=A169,$D$2:$D$8761))</f>
        <v>1475</v>
      </c>
      <c r="H169" s="467">
        <f t="shared" si="15"/>
        <v>0</v>
      </c>
      <c r="I169" s="475" t="str">
        <f t="shared" si="16"/>
        <v/>
      </c>
      <c r="J169" s="471">
        <f>'Potential Projects'!D170</f>
        <v>75.275583923305405</v>
      </c>
      <c r="K169" s="471">
        <f>'Potential Projects'!E170</f>
        <v>99.651753547624182</v>
      </c>
      <c r="L169" s="476">
        <f t="shared" si="17"/>
        <v>865.0726625290705</v>
      </c>
      <c r="M169" s="471">
        <f t="shared" si="18"/>
        <v>1375.5882482634088</v>
      </c>
      <c r="N169" s="467">
        <f t="shared" si="19"/>
        <v>0</v>
      </c>
      <c r="O169" s="475" t="str">
        <f t="shared" si="20"/>
        <v/>
      </c>
    </row>
    <row r="170" spans="1:15" hidden="1">
      <c r="A170" s="475">
        <f t="shared" si="14"/>
        <v>43466</v>
      </c>
      <c r="B170" s="475">
        <v>43473</v>
      </c>
      <c r="C170" s="467">
        <v>1</v>
      </c>
      <c r="D170" s="467">
        <v>1023</v>
      </c>
      <c r="E170" s="467">
        <v>16</v>
      </c>
      <c r="F170" s="467">
        <v>0</v>
      </c>
      <c r="G170" s="467">
        <f t="array" ref="G170">MAX(IF($A$2:$A$8761=A170,$D$2:$D$8761))</f>
        <v>1475</v>
      </c>
      <c r="H170" s="467">
        <f t="shared" si="15"/>
        <v>0</v>
      </c>
      <c r="I170" s="475" t="str">
        <f t="shared" si="16"/>
        <v/>
      </c>
      <c r="J170" s="471">
        <f>'Potential Projects'!D171</f>
        <v>75.956580365361887</v>
      </c>
      <c r="K170" s="471">
        <f>'Potential Projects'!E171</f>
        <v>99.835582562889698</v>
      </c>
      <c r="L170" s="476">
        <f t="shared" si="17"/>
        <v>831.20783707174837</v>
      </c>
      <c r="M170" s="471">
        <f t="shared" si="18"/>
        <v>1375.5882482634088</v>
      </c>
      <c r="N170" s="467">
        <f t="shared" si="19"/>
        <v>0</v>
      </c>
      <c r="O170" s="475" t="str">
        <f t="shared" si="20"/>
        <v/>
      </c>
    </row>
    <row r="171" spans="1:15" hidden="1">
      <c r="A171" s="475">
        <f t="shared" si="14"/>
        <v>43466</v>
      </c>
      <c r="B171" s="475">
        <v>43473</v>
      </c>
      <c r="C171" s="467">
        <v>2</v>
      </c>
      <c r="D171" s="467">
        <v>992</v>
      </c>
      <c r="E171" s="467">
        <v>19</v>
      </c>
      <c r="F171" s="467">
        <v>0</v>
      </c>
      <c r="G171" s="467">
        <f t="array" ref="G171">MAX(IF($A$2:$A$8761=A171,$D$2:$D$8761))</f>
        <v>1475</v>
      </c>
      <c r="H171" s="467">
        <f t="shared" si="15"/>
        <v>0</v>
      </c>
      <c r="I171" s="475" t="str">
        <f t="shared" si="16"/>
        <v/>
      </c>
      <c r="J171" s="471">
        <f>'Potential Projects'!D172</f>
        <v>88.070149229865493</v>
      </c>
      <c r="K171" s="471">
        <f>'Potential Projects'!E172</f>
        <v>99.835582562889698</v>
      </c>
      <c r="L171" s="476">
        <f t="shared" si="17"/>
        <v>785.0942682072448</v>
      </c>
      <c r="M171" s="471">
        <f t="shared" si="18"/>
        <v>1375.5882482634088</v>
      </c>
      <c r="N171" s="467">
        <f t="shared" si="19"/>
        <v>0</v>
      </c>
      <c r="O171" s="475" t="str">
        <f t="shared" si="20"/>
        <v/>
      </c>
    </row>
    <row r="172" spans="1:15" hidden="1">
      <c r="A172" s="475">
        <f t="shared" si="14"/>
        <v>43466</v>
      </c>
      <c r="B172" s="475">
        <v>43473</v>
      </c>
      <c r="C172" s="467">
        <v>3</v>
      </c>
      <c r="D172" s="467">
        <v>1006</v>
      </c>
      <c r="E172" s="467">
        <v>38</v>
      </c>
      <c r="F172" s="467">
        <v>0</v>
      </c>
      <c r="G172" s="467">
        <f t="array" ref="G172">MAX(IF($A$2:$A$8761=A172,$D$2:$D$8761))</f>
        <v>1475</v>
      </c>
      <c r="H172" s="467">
        <f t="shared" si="15"/>
        <v>0</v>
      </c>
      <c r="I172" s="475" t="str">
        <f t="shared" si="16"/>
        <v/>
      </c>
      <c r="J172" s="471">
        <f>'Potential Projects'!D173</f>
        <v>72.450473423074726</v>
      </c>
      <c r="K172" s="471">
        <f>'Potential Projects'!E173</f>
        <v>99.819937540313902</v>
      </c>
      <c r="L172" s="476">
        <f t="shared" si="17"/>
        <v>795.72958903661129</v>
      </c>
      <c r="M172" s="471">
        <f t="shared" si="18"/>
        <v>1375.5882482634088</v>
      </c>
      <c r="N172" s="467">
        <f t="shared" si="19"/>
        <v>0</v>
      </c>
      <c r="O172" s="475" t="str">
        <f t="shared" si="20"/>
        <v/>
      </c>
    </row>
    <row r="173" spans="1:15" hidden="1">
      <c r="A173" s="475">
        <f t="shared" si="14"/>
        <v>43466</v>
      </c>
      <c r="B173" s="475">
        <v>43473</v>
      </c>
      <c r="C173" s="467">
        <v>4</v>
      </c>
      <c r="D173" s="467">
        <v>1022</v>
      </c>
      <c r="E173" s="467">
        <v>51</v>
      </c>
      <c r="F173" s="467">
        <v>0</v>
      </c>
      <c r="G173" s="467">
        <f t="array" ref="G173">MAX(IF($A$2:$A$8761=A173,$D$2:$D$8761))</f>
        <v>1475</v>
      </c>
      <c r="H173" s="467">
        <f t="shared" si="15"/>
        <v>0</v>
      </c>
      <c r="I173" s="475" t="str">
        <f t="shared" si="16"/>
        <v/>
      </c>
      <c r="J173" s="471">
        <f>'Potential Projects'!D174</f>
        <v>67.625544975747005</v>
      </c>
      <c r="K173" s="471">
        <f>'Potential Projects'!E174</f>
        <v>99.273144001290063</v>
      </c>
      <c r="L173" s="476">
        <f t="shared" si="17"/>
        <v>804.10131102296282</v>
      </c>
      <c r="M173" s="471">
        <f t="shared" si="18"/>
        <v>1375.5882482634088</v>
      </c>
      <c r="N173" s="467">
        <f t="shared" si="19"/>
        <v>0</v>
      </c>
      <c r="O173" s="475" t="str">
        <f t="shared" si="20"/>
        <v/>
      </c>
    </row>
    <row r="174" spans="1:15" hidden="1">
      <c r="A174" s="475">
        <f t="shared" si="14"/>
        <v>43466</v>
      </c>
      <c r="B174" s="475">
        <v>43473</v>
      </c>
      <c r="C174" s="467">
        <v>5</v>
      </c>
      <c r="D174" s="467">
        <v>1090</v>
      </c>
      <c r="E174" s="467">
        <v>44</v>
      </c>
      <c r="F174" s="467">
        <v>0</v>
      </c>
      <c r="G174" s="467">
        <f t="array" ref="G174">MAX(IF($A$2:$A$8761=A174,$D$2:$D$8761))</f>
        <v>1475</v>
      </c>
      <c r="H174" s="467">
        <f t="shared" si="15"/>
        <v>0</v>
      </c>
      <c r="I174" s="475" t="str">
        <f t="shared" si="16"/>
        <v/>
      </c>
      <c r="J174" s="471">
        <f>'Potential Projects'!D175</f>
        <v>84.73073531252416</v>
      </c>
      <c r="K174" s="471">
        <f>'Potential Projects'!E175</f>
        <v>98.361821436250267</v>
      </c>
      <c r="L174" s="476">
        <f t="shared" si="17"/>
        <v>862.90744325122557</v>
      </c>
      <c r="M174" s="471">
        <f t="shared" si="18"/>
        <v>1375.5882482634088</v>
      </c>
      <c r="N174" s="467">
        <f t="shared" si="19"/>
        <v>0</v>
      </c>
      <c r="O174" s="475" t="str">
        <f t="shared" si="20"/>
        <v/>
      </c>
    </row>
    <row r="175" spans="1:15" hidden="1">
      <c r="A175" s="475">
        <f t="shared" si="14"/>
        <v>43466</v>
      </c>
      <c r="B175" s="475">
        <v>43473</v>
      </c>
      <c r="C175" s="467">
        <v>6</v>
      </c>
      <c r="D175" s="467">
        <v>1166</v>
      </c>
      <c r="E175" s="467">
        <v>50</v>
      </c>
      <c r="F175" s="467">
        <v>0</v>
      </c>
      <c r="G175" s="467">
        <f t="array" ref="G175">MAX(IF($A$2:$A$8761=A175,$D$2:$D$8761))</f>
        <v>1475</v>
      </c>
      <c r="H175" s="467">
        <f t="shared" si="15"/>
        <v>0</v>
      </c>
      <c r="I175" s="475" t="str">
        <f t="shared" si="16"/>
        <v/>
      </c>
      <c r="J175" s="471">
        <f>'Potential Projects'!D176</f>
        <v>90.057921660822899</v>
      </c>
      <c r="K175" s="471">
        <f>'Potential Projects'!E176</f>
        <v>99.829324553859394</v>
      </c>
      <c r="L175" s="476">
        <f t="shared" si="17"/>
        <v>926.11275378531764</v>
      </c>
      <c r="M175" s="471">
        <f t="shared" si="18"/>
        <v>1375.5882482634088</v>
      </c>
      <c r="N175" s="467">
        <f t="shared" si="19"/>
        <v>0</v>
      </c>
      <c r="O175" s="475" t="str">
        <f t="shared" si="20"/>
        <v/>
      </c>
    </row>
    <row r="176" spans="1:15" hidden="1">
      <c r="A176" s="475">
        <f t="shared" si="14"/>
        <v>43466</v>
      </c>
      <c r="B176" s="475">
        <v>43473</v>
      </c>
      <c r="C176" s="467">
        <v>7</v>
      </c>
      <c r="D176" s="467">
        <v>1307</v>
      </c>
      <c r="E176" s="467">
        <v>66</v>
      </c>
      <c r="F176" s="467">
        <v>0</v>
      </c>
      <c r="G176" s="467">
        <f t="array" ref="G176">MAX(IF($A$2:$A$8761=A176,$D$2:$D$8761))</f>
        <v>1475</v>
      </c>
      <c r="H176" s="467">
        <f t="shared" si="15"/>
        <v>0</v>
      </c>
      <c r="I176" s="475" t="str">
        <f t="shared" si="16"/>
        <v/>
      </c>
      <c r="J176" s="471">
        <f>'Potential Projects'!D177</f>
        <v>76.560607473098813</v>
      </c>
      <c r="K176" s="471">
        <f>'Potential Projects'!E177</f>
        <v>97.916720543969035</v>
      </c>
      <c r="L176" s="476">
        <f t="shared" si="17"/>
        <v>1066.5226719829323</v>
      </c>
      <c r="M176" s="471">
        <f t="shared" si="18"/>
        <v>1375.5882482634088</v>
      </c>
      <c r="N176" s="467">
        <f t="shared" si="19"/>
        <v>0</v>
      </c>
      <c r="O176" s="475" t="str">
        <f t="shared" si="20"/>
        <v/>
      </c>
    </row>
    <row r="177" spans="1:15" hidden="1">
      <c r="A177" s="475">
        <f t="shared" si="14"/>
        <v>43466</v>
      </c>
      <c r="B177" s="475">
        <v>43473</v>
      </c>
      <c r="C177" s="467">
        <v>8</v>
      </c>
      <c r="D177" s="467">
        <v>1372</v>
      </c>
      <c r="E177" s="467">
        <v>73</v>
      </c>
      <c r="F177" s="467">
        <v>0</v>
      </c>
      <c r="G177" s="467">
        <f t="array" ref="G177">MAX(IF($A$2:$A$8761=A177,$D$2:$D$8761))</f>
        <v>1475</v>
      </c>
      <c r="H177" s="467">
        <f t="shared" si="15"/>
        <v>0</v>
      </c>
      <c r="I177" s="475" t="str">
        <f t="shared" si="16"/>
        <v/>
      </c>
      <c r="J177" s="471">
        <f>'Potential Projects'!D178</f>
        <v>54.204213119230836</v>
      </c>
      <c r="K177" s="471">
        <f>'Potential Projects'!E178</f>
        <v>99.032210653622883</v>
      </c>
      <c r="L177" s="476">
        <f t="shared" si="17"/>
        <v>1145.7635762271461</v>
      </c>
      <c r="M177" s="471">
        <f t="shared" si="18"/>
        <v>1375.5882482634088</v>
      </c>
      <c r="N177" s="467">
        <f t="shared" si="19"/>
        <v>0</v>
      </c>
      <c r="O177" s="475" t="str">
        <f t="shared" si="20"/>
        <v/>
      </c>
    </row>
    <row r="178" spans="1:15" hidden="1">
      <c r="A178" s="475">
        <f t="shared" si="14"/>
        <v>43466</v>
      </c>
      <c r="B178" s="475">
        <v>43473</v>
      </c>
      <c r="C178" s="467">
        <v>9</v>
      </c>
      <c r="D178" s="467">
        <v>1376</v>
      </c>
      <c r="E178" s="467">
        <v>76</v>
      </c>
      <c r="F178" s="467">
        <v>0</v>
      </c>
      <c r="G178" s="467">
        <f t="array" ref="G178">MAX(IF($A$2:$A$8761=A178,$D$2:$D$8761))</f>
        <v>1475</v>
      </c>
      <c r="H178" s="467">
        <f t="shared" si="15"/>
        <v>0</v>
      </c>
      <c r="I178" s="475" t="str">
        <f t="shared" si="16"/>
        <v/>
      </c>
      <c r="J178" s="471">
        <f>'Potential Projects'!D179</f>
        <v>47.810714662968763</v>
      </c>
      <c r="K178" s="471">
        <f>'Potential Projects'!E179</f>
        <v>99.834800311760915</v>
      </c>
      <c r="L178" s="476">
        <f t="shared" si="17"/>
        <v>1152.3544850252702</v>
      </c>
      <c r="M178" s="471">
        <f t="shared" si="18"/>
        <v>1375.5882482634088</v>
      </c>
      <c r="N178" s="467">
        <f t="shared" si="19"/>
        <v>0</v>
      </c>
      <c r="O178" s="475" t="str">
        <f t="shared" si="20"/>
        <v/>
      </c>
    </row>
    <row r="179" spans="1:15" hidden="1">
      <c r="A179" s="475">
        <f t="shared" si="14"/>
        <v>43466</v>
      </c>
      <c r="B179" s="475">
        <v>43473</v>
      </c>
      <c r="C179" s="467">
        <v>10</v>
      </c>
      <c r="D179" s="467">
        <v>1343</v>
      </c>
      <c r="E179" s="467">
        <v>70</v>
      </c>
      <c r="F179" s="467">
        <v>1</v>
      </c>
      <c r="G179" s="467">
        <f t="array" ref="G179">MAX(IF($A$2:$A$8761=A179,$D$2:$D$8761))</f>
        <v>1475</v>
      </c>
      <c r="H179" s="467">
        <f t="shared" si="15"/>
        <v>0</v>
      </c>
      <c r="I179" s="475" t="str">
        <f t="shared" si="16"/>
        <v/>
      </c>
      <c r="J179" s="471">
        <f>'Potential Projects'!D180</f>
        <v>6.4114707917510581</v>
      </c>
      <c r="K179" s="471">
        <f>'Potential Projects'!E180</f>
        <v>99.833235809503336</v>
      </c>
      <c r="L179" s="476">
        <f t="shared" si="17"/>
        <v>1165.7552933987456</v>
      </c>
      <c r="M179" s="471">
        <f t="shared" si="18"/>
        <v>1375.5882482634088</v>
      </c>
      <c r="N179" s="467">
        <f t="shared" si="19"/>
        <v>0</v>
      </c>
      <c r="O179" s="475" t="str">
        <f t="shared" si="20"/>
        <v/>
      </c>
    </row>
    <row r="180" spans="1:15" hidden="1">
      <c r="A180" s="475">
        <f t="shared" si="14"/>
        <v>43466</v>
      </c>
      <c r="B180" s="475">
        <v>43473</v>
      </c>
      <c r="C180" s="467">
        <v>11</v>
      </c>
      <c r="D180" s="467">
        <v>1333</v>
      </c>
      <c r="E180" s="467">
        <v>87</v>
      </c>
      <c r="F180" s="467">
        <v>2</v>
      </c>
      <c r="G180" s="467">
        <f t="array" ref="G180">MAX(IF($A$2:$A$8761=A180,$D$2:$D$8761))</f>
        <v>1475</v>
      </c>
      <c r="H180" s="467">
        <f t="shared" si="15"/>
        <v>0</v>
      </c>
      <c r="I180" s="475" t="str">
        <f t="shared" si="16"/>
        <v/>
      </c>
      <c r="J180" s="471">
        <f>'Potential Projects'!D181</f>
        <v>3.4907884031289083</v>
      </c>
      <c r="K180" s="471">
        <f>'Potential Projects'!E181</f>
        <v>99.789429746291134</v>
      </c>
      <c r="L180" s="476">
        <f t="shared" si="17"/>
        <v>1140.7197818505801</v>
      </c>
      <c r="M180" s="471">
        <f t="shared" si="18"/>
        <v>1375.5882482634088</v>
      </c>
      <c r="N180" s="467">
        <f t="shared" si="19"/>
        <v>0</v>
      </c>
      <c r="O180" s="475" t="str">
        <f t="shared" si="20"/>
        <v/>
      </c>
    </row>
    <row r="181" spans="1:15" hidden="1">
      <c r="A181" s="475">
        <f t="shared" si="14"/>
        <v>43466</v>
      </c>
      <c r="B181" s="475">
        <v>43473</v>
      </c>
      <c r="C181" s="467">
        <v>12</v>
      </c>
      <c r="D181" s="467">
        <v>1324</v>
      </c>
      <c r="E181" s="467">
        <v>88</v>
      </c>
      <c r="F181" s="467">
        <v>2</v>
      </c>
      <c r="G181" s="467">
        <f t="array" ref="G181">MAX(IF($A$2:$A$8761=A181,$D$2:$D$8761))</f>
        <v>1475</v>
      </c>
      <c r="H181" s="467">
        <f t="shared" si="15"/>
        <v>0</v>
      </c>
      <c r="I181" s="475" t="str">
        <f t="shared" si="16"/>
        <v/>
      </c>
      <c r="J181" s="471">
        <f>'Potential Projects'!D182</f>
        <v>0.64662569055960473</v>
      </c>
      <c r="K181" s="471">
        <f>'Potential Projects'!E182</f>
        <v>99.832453558374539</v>
      </c>
      <c r="L181" s="476">
        <f t="shared" si="17"/>
        <v>1133.5209207510659</v>
      </c>
      <c r="M181" s="471">
        <f t="shared" si="18"/>
        <v>1375.5882482634088</v>
      </c>
      <c r="N181" s="467">
        <f t="shared" si="19"/>
        <v>0</v>
      </c>
      <c r="O181" s="475" t="str">
        <f t="shared" si="20"/>
        <v/>
      </c>
    </row>
    <row r="182" spans="1:15" hidden="1">
      <c r="A182" s="475">
        <f t="shared" si="14"/>
        <v>43466</v>
      </c>
      <c r="B182" s="475">
        <v>43473</v>
      </c>
      <c r="C182" s="467">
        <v>13</v>
      </c>
      <c r="D182" s="467">
        <v>1321</v>
      </c>
      <c r="E182" s="467">
        <v>85</v>
      </c>
      <c r="F182" s="467">
        <v>0</v>
      </c>
      <c r="G182" s="467">
        <f t="array" ref="G182">MAX(IF($A$2:$A$8761=A182,$D$2:$D$8761))</f>
        <v>1475</v>
      </c>
      <c r="H182" s="467">
        <f t="shared" si="15"/>
        <v>0</v>
      </c>
      <c r="I182" s="475" t="str">
        <f t="shared" si="16"/>
        <v/>
      </c>
      <c r="J182" s="471">
        <f>'Potential Projects'!D183</f>
        <v>5.5304163705007383</v>
      </c>
      <c r="K182" s="471">
        <f>'Potential Projects'!E183</f>
        <v>99.829324553859394</v>
      </c>
      <c r="L182" s="476">
        <f t="shared" si="17"/>
        <v>1130.64025907564</v>
      </c>
      <c r="M182" s="471">
        <f t="shared" si="18"/>
        <v>1375.5882482634088</v>
      </c>
      <c r="N182" s="467">
        <f t="shared" si="19"/>
        <v>0</v>
      </c>
      <c r="O182" s="475" t="str">
        <f t="shared" si="20"/>
        <v/>
      </c>
    </row>
    <row r="183" spans="1:15" hidden="1">
      <c r="A183" s="475">
        <f t="shared" si="14"/>
        <v>43466</v>
      </c>
      <c r="B183" s="475">
        <v>43473</v>
      </c>
      <c r="C183" s="467">
        <v>14</v>
      </c>
      <c r="D183" s="467">
        <v>1294</v>
      </c>
      <c r="E183" s="467">
        <v>77</v>
      </c>
      <c r="F183" s="467">
        <v>1</v>
      </c>
      <c r="G183" s="467">
        <f t="array" ref="G183">MAX(IF($A$2:$A$8761=A183,$D$2:$D$8761))</f>
        <v>1475</v>
      </c>
      <c r="H183" s="467">
        <f t="shared" si="15"/>
        <v>0</v>
      </c>
      <c r="I183" s="475" t="str">
        <f t="shared" si="16"/>
        <v/>
      </c>
      <c r="J183" s="471">
        <f>'Potential Projects'!D184</f>
        <v>2.2581854501100893</v>
      </c>
      <c r="K183" s="471">
        <f>'Potential Projects'!E184</f>
        <v>99.062718447645651</v>
      </c>
      <c r="L183" s="476">
        <f t="shared" si="17"/>
        <v>1114.6790961022443</v>
      </c>
      <c r="M183" s="471">
        <f t="shared" si="18"/>
        <v>1375.5882482634088</v>
      </c>
      <c r="N183" s="467">
        <f t="shared" si="19"/>
        <v>0</v>
      </c>
      <c r="O183" s="475" t="str">
        <f t="shared" si="20"/>
        <v/>
      </c>
    </row>
    <row r="184" spans="1:15" hidden="1">
      <c r="A184" s="475">
        <f t="shared" si="14"/>
        <v>43466</v>
      </c>
      <c r="B184" s="475">
        <v>43473</v>
      </c>
      <c r="C184" s="467">
        <v>15</v>
      </c>
      <c r="D184" s="467">
        <v>1302</v>
      </c>
      <c r="E184" s="467">
        <v>71</v>
      </c>
      <c r="F184" s="467">
        <v>1</v>
      </c>
      <c r="G184" s="467">
        <f t="array" ref="G184">MAX(IF($A$2:$A$8761=A184,$D$2:$D$8761))</f>
        <v>1475</v>
      </c>
      <c r="H184" s="467">
        <f t="shared" si="15"/>
        <v>0</v>
      </c>
      <c r="I184" s="475" t="str">
        <f t="shared" si="16"/>
        <v/>
      </c>
      <c r="J184" s="471">
        <f>'Potential Projects'!D185</f>
        <v>6.264997319993191E-4</v>
      </c>
      <c r="K184" s="471">
        <f>'Potential Projects'!E185</f>
        <v>99.496867824123854</v>
      </c>
      <c r="L184" s="476">
        <f t="shared" si="17"/>
        <v>1130.502505676144</v>
      </c>
      <c r="M184" s="471">
        <f t="shared" si="18"/>
        <v>1375.5882482634088</v>
      </c>
      <c r="N184" s="467">
        <f t="shared" si="19"/>
        <v>0</v>
      </c>
      <c r="O184" s="475" t="str">
        <f t="shared" si="20"/>
        <v/>
      </c>
    </row>
    <row r="185" spans="1:15" hidden="1">
      <c r="A185" s="475">
        <f t="shared" si="14"/>
        <v>43466</v>
      </c>
      <c r="B185" s="475">
        <v>43473</v>
      </c>
      <c r="C185" s="467">
        <v>16</v>
      </c>
      <c r="D185" s="467">
        <v>1327</v>
      </c>
      <c r="E185" s="467">
        <v>78</v>
      </c>
      <c r="F185" s="467">
        <v>1</v>
      </c>
      <c r="G185" s="467">
        <f t="array" ref="G185">MAX(IF($A$2:$A$8761=A185,$D$2:$D$8761))</f>
        <v>1475</v>
      </c>
      <c r="H185" s="467">
        <f t="shared" si="15"/>
        <v>0</v>
      </c>
      <c r="I185" s="475" t="str">
        <f t="shared" si="16"/>
        <v/>
      </c>
      <c r="J185" s="471">
        <f>'Potential Projects'!D186</f>
        <v>2.6151840798631838</v>
      </c>
      <c r="K185" s="471">
        <f>'Potential Projects'!E186</f>
        <v>98.30784610836379</v>
      </c>
      <c r="L185" s="476">
        <f t="shared" si="17"/>
        <v>1147.0769698117731</v>
      </c>
      <c r="M185" s="471">
        <f t="shared" si="18"/>
        <v>1375.5882482634088</v>
      </c>
      <c r="N185" s="467">
        <f t="shared" si="19"/>
        <v>0</v>
      </c>
      <c r="O185" s="475" t="str">
        <f t="shared" si="20"/>
        <v/>
      </c>
    </row>
    <row r="186" spans="1:15" hidden="1">
      <c r="A186" s="475">
        <f t="shared" si="14"/>
        <v>43466</v>
      </c>
      <c r="B186" s="475">
        <v>43473</v>
      </c>
      <c r="C186" s="467">
        <v>17</v>
      </c>
      <c r="D186" s="467">
        <v>1394</v>
      </c>
      <c r="E186" s="467">
        <v>68</v>
      </c>
      <c r="F186" s="467">
        <v>0</v>
      </c>
      <c r="G186" s="467">
        <f t="array" ref="G186">MAX(IF($A$2:$A$8761=A186,$D$2:$D$8761))</f>
        <v>1475</v>
      </c>
      <c r="H186" s="467">
        <f t="shared" si="15"/>
        <v>0</v>
      </c>
      <c r="I186" s="475" t="str">
        <f t="shared" si="16"/>
        <v/>
      </c>
      <c r="J186" s="471">
        <f>'Potential Projects'!D187</f>
        <v>5.9169730445996631</v>
      </c>
      <c r="K186" s="471">
        <f>'Potential Projects'!E187</f>
        <v>99.826977800473031</v>
      </c>
      <c r="L186" s="476">
        <f t="shared" si="17"/>
        <v>1220.2560491549273</v>
      </c>
      <c r="M186" s="471">
        <f t="shared" si="18"/>
        <v>1375.5882482634088</v>
      </c>
      <c r="N186" s="467">
        <f t="shared" si="19"/>
        <v>0</v>
      </c>
      <c r="O186" s="475" t="str">
        <f t="shared" si="20"/>
        <v/>
      </c>
    </row>
    <row r="187" spans="1:15" hidden="1">
      <c r="A187" s="475">
        <f t="shared" si="14"/>
        <v>43466</v>
      </c>
      <c r="B187" s="475">
        <v>43473</v>
      </c>
      <c r="C187" s="467">
        <v>18</v>
      </c>
      <c r="D187" s="467">
        <v>1410</v>
      </c>
      <c r="E187" s="467">
        <v>82</v>
      </c>
      <c r="F187" s="467">
        <v>0</v>
      </c>
      <c r="G187" s="467">
        <f t="array" ref="G187">MAX(IF($A$2:$A$8761=A187,$D$2:$D$8761))</f>
        <v>1475</v>
      </c>
      <c r="H187" s="467">
        <f t="shared" si="15"/>
        <v>0</v>
      </c>
      <c r="I187" s="475" t="str">
        <f t="shared" si="16"/>
        <v/>
      </c>
      <c r="J187" s="471">
        <f>'Potential Projects'!D188</f>
        <v>14.577467405140949</v>
      </c>
      <c r="K187" s="471">
        <f>'Potential Projects'!E188</f>
        <v>99.835582562889698</v>
      </c>
      <c r="L187" s="476">
        <f t="shared" si="17"/>
        <v>1213.5869500319695</v>
      </c>
      <c r="M187" s="471">
        <f t="shared" si="18"/>
        <v>1375.5882482634088</v>
      </c>
      <c r="N187" s="467">
        <f t="shared" si="19"/>
        <v>0</v>
      </c>
      <c r="O187" s="475" t="str">
        <f t="shared" si="20"/>
        <v/>
      </c>
    </row>
    <row r="188" spans="1:15" hidden="1">
      <c r="A188" s="475">
        <f t="shared" si="14"/>
        <v>43466</v>
      </c>
      <c r="B188" s="475">
        <v>43473</v>
      </c>
      <c r="C188" s="467">
        <v>19</v>
      </c>
      <c r="D188" s="467">
        <v>1391</v>
      </c>
      <c r="E188" s="467">
        <v>85</v>
      </c>
      <c r="F188" s="467">
        <v>0</v>
      </c>
      <c r="G188" s="467">
        <f t="array" ref="G188">MAX(IF($A$2:$A$8761=A188,$D$2:$D$8761))</f>
        <v>1475</v>
      </c>
      <c r="H188" s="467">
        <f t="shared" si="15"/>
        <v>0</v>
      </c>
      <c r="I188" s="475" t="str">
        <f t="shared" si="16"/>
        <v/>
      </c>
      <c r="J188" s="471">
        <f>'Potential Projects'!D189</f>
        <v>24.328282565748715</v>
      </c>
      <c r="K188" s="471">
        <f>'Potential Projects'!E189</f>
        <v>99.835582562889698</v>
      </c>
      <c r="L188" s="476">
        <f t="shared" si="17"/>
        <v>1181.8361348713618</v>
      </c>
      <c r="M188" s="471">
        <f t="shared" si="18"/>
        <v>1375.5882482634088</v>
      </c>
      <c r="N188" s="467">
        <f t="shared" si="19"/>
        <v>0</v>
      </c>
      <c r="O188" s="475" t="str">
        <f t="shared" si="20"/>
        <v/>
      </c>
    </row>
    <row r="189" spans="1:15" hidden="1">
      <c r="A189" s="475">
        <f t="shared" si="14"/>
        <v>43466</v>
      </c>
      <c r="B189" s="475">
        <v>43473</v>
      </c>
      <c r="C189" s="467">
        <v>20</v>
      </c>
      <c r="D189" s="467">
        <v>1352</v>
      </c>
      <c r="E189" s="467">
        <v>73</v>
      </c>
      <c r="F189" s="467">
        <v>0</v>
      </c>
      <c r="G189" s="467">
        <f t="array" ref="G189">MAX(IF($A$2:$A$8761=A189,$D$2:$D$8761))</f>
        <v>1475</v>
      </c>
      <c r="H189" s="467">
        <f t="shared" si="15"/>
        <v>0</v>
      </c>
      <c r="I189" s="475" t="str">
        <f t="shared" si="16"/>
        <v/>
      </c>
      <c r="J189" s="471">
        <f>'Potential Projects'!D190</f>
        <v>35.701189537211668</v>
      </c>
      <c r="K189" s="471">
        <f>'Potential Projects'!E190</f>
        <v>99.835582562889698</v>
      </c>
      <c r="L189" s="476">
        <f t="shared" si="17"/>
        <v>1143.4632278998988</v>
      </c>
      <c r="M189" s="471">
        <f t="shared" si="18"/>
        <v>1375.5882482634088</v>
      </c>
      <c r="N189" s="467">
        <f t="shared" si="19"/>
        <v>0</v>
      </c>
      <c r="O189" s="475" t="str">
        <f t="shared" si="20"/>
        <v/>
      </c>
    </row>
    <row r="190" spans="1:15" hidden="1">
      <c r="A190" s="475">
        <f t="shared" si="14"/>
        <v>43466</v>
      </c>
      <c r="B190" s="475">
        <v>43473</v>
      </c>
      <c r="C190" s="467">
        <v>21</v>
      </c>
      <c r="D190" s="467">
        <v>1278</v>
      </c>
      <c r="E190" s="467">
        <v>55</v>
      </c>
      <c r="F190" s="467">
        <v>0</v>
      </c>
      <c r="G190" s="467">
        <f t="array" ref="G190">MAX(IF($A$2:$A$8761=A190,$D$2:$D$8761))</f>
        <v>1475</v>
      </c>
      <c r="H190" s="467">
        <f t="shared" si="15"/>
        <v>0</v>
      </c>
      <c r="I190" s="475" t="str">
        <f t="shared" si="16"/>
        <v/>
      </c>
      <c r="J190" s="471">
        <f>'Potential Projects'!D191</f>
        <v>19.03523015771599</v>
      </c>
      <c r="K190" s="471">
        <f>'Potential Projects'!E191</f>
        <v>98.891405450440786</v>
      </c>
      <c r="L190" s="476">
        <f t="shared" si="17"/>
        <v>1105.0733643918434</v>
      </c>
      <c r="M190" s="471">
        <f t="shared" si="18"/>
        <v>1375.5882482634088</v>
      </c>
      <c r="N190" s="467">
        <f t="shared" si="19"/>
        <v>0</v>
      </c>
      <c r="O190" s="475" t="str">
        <f t="shared" si="20"/>
        <v/>
      </c>
    </row>
    <row r="191" spans="1:15" hidden="1">
      <c r="A191" s="475">
        <f t="shared" si="14"/>
        <v>43466</v>
      </c>
      <c r="B191" s="475">
        <v>43473</v>
      </c>
      <c r="C191" s="467">
        <v>22</v>
      </c>
      <c r="D191" s="467">
        <v>1219</v>
      </c>
      <c r="E191" s="467">
        <v>73</v>
      </c>
      <c r="F191" s="467">
        <v>0</v>
      </c>
      <c r="G191" s="467">
        <f t="array" ref="G191">MAX(IF($A$2:$A$8761=A191,$D$2:$D$8761))</f>
        <v>1475</v>
      </c>
      <c r="H191" s="467">
        <f t="shared" si="15"/>
        <v>0</v>
      </c>
      <c r="I191" s="475" t="str">
        <f t="shared" si="16"/>
        <v/>
      </c>
      <c r="J191" s="471">
        <f>'Potential Projects'!D192</f>
        <v>39.508005813919112</v>
      </c>
      <c r="K191" s="471">
        <f>'Potential Projects'!E192</f>
        <v>99.297393786282512</v>
      </c>
      <c r="L191" s="476">
        <f t="shared" si="17"/>
        <v>1007.1946003997982</v>
      </c>
      <c r="M191" s="471">
        <f t="shared" si="18"/>
        <v>1375.5882482634088</v>
      </c>
      <c r="N191" s="467">
        <f t="shared" si="19"/>
        <v>0</v>
      </c>
      <c r="O191" s="475" t="str">
        <f t="shared" si="20"/>
        <v/>
      </c>
    </row>
    <row r="192" spans="1:15" hidden="1">
      <c r="A192" s="475">
        <f t="shared" si="14"/>
        <v>43466</v>
      </c>
      <c r="B192" s="475">
        <v>43473</v>
      </c>
      <c r="C192" s="467">
        <v>23</v>
      </c>
      <c r="D192" s="467">
        <v>1104</v>
      </c>
      <c r="E192" s="467">
        <v>91</v>
      </c>
      <c r="F192" s="467">
        <v>0</v>
      </c>
      <c r="G192" s="467">
        <f t="array" ref="G192">MAX(IF($A$2:$A$8761=A192,$D$2:$D$8761))</f>
        <v>1475</v>
      </c>
      <c r="H192" s="467">
        <f t="shared" si="15"/>
        <v>0</v>
      </c>
      <c r="I192" s="475" t="str">
        <f t="shared" si="16"/>
        <v/>
      </c>
      <c r="J192" s="471">
        <f>'Potential Projects'!D193</f>
        <v>60.436032950672264</v>
      </c>
      <c r="K192" s="471">
        <f>'Potential Projects'!E193</f>
        <v>99.835582562889698</v>
      </c>
      <c r="L192" s="476">
        <f t="shared" si="17"/>
        <v>852.72838448643802</v>
      </c>
      <c r="M192" s="471">
        <f t="shared" si="18"/>
        <v>1375.5882482634088</v>
      </c>
      <c r="N192" s="467">
        <f t="shared" si="19"/>
        <v>0</v>
      </c>
      <c r="O192" s="475" t="str">
        <f t="shared" si="20"/>
        <v/>
      </c>
    </row>
    <row r="193" spans="1:15" hidden="1">
      <c r="A193" s="475">
        <f t="shared" si="14"/>
        <v>43466</v>
      </c>
      <c r="B193" s="475">
        <v>43473</v>
      </c>
      <c r="C193" s="467">
        <v>24</v>
      </c>
      <c r="D193" s="467">
        <v>1026</v>
      </c>
      <c r="E193" s="467">
        <v>100</v>
      </c>
      <c r="F193" s="467">
        <v>0</v>
      </c>
      <c r="G193" s="467">
        <f t="array" ref="G193">MAX(IF($A$2:$A$8761=A193,$D$2:$D$8761))</f>
        <v>1475</v>
      </c>
      <c r="H193" s="467">
        <f t="shared" si="15"/>
        <v>0</v>
      </c>
      <c r="I193" s="475" t="str">
        <f t="shared" si="16"/>
        <v/>
      </c>
      <c r="J193" s="471">
        <f>'Potential Projects'!D194</f>
        <v>111.52327756795847</v>
      </c>
      <c r="K193" s="471">
        <f>'Potential Projects'!E194</f>
        <v>99.834800311760915</v>
      </c>
      <c r="L193" s="476">
        <f t="shared" si="17"/>
        <v>714.64192212028058</v>
      </c>
      <c r="M193" s="471">
        <f t="shared" si="18"/>
        <v>1375.5882482634088</v>
      </c>
      <c r="N193" s="467">
        <f t="shared" si="19"/>
        <v>0</v>
      </c>
      <c r="O193" s="475" t="str">
        <f t="shared" si="20"/>
        <v/>
      </c>
    </row>
    <row r="194" spans="1:15" hidden="1">
      <c r="A194" s="475">
        <f t="shared" ref="A194:A257" si="21">DATE(YEAR(B194),MONTH(B194),1)</f>
        <v>43466</v>
      </c>
      <c r="B194" s="475">
        <v>43474</v>
      </c>
      <c r="C194" s="467">
        <v>1</v>
      </c>
      <c r="D194" s="467">
        <v>970</v>
      </c>
      <c r="E194" s="467">
        <v>96</v>
      </c>
      <c r="F194" s="467">
        <v>0</v>
      </c>
      <c r="G194" s="467">
        <f t="array" ref="G194">MAX(IF($A$2:$A$8761=A194,$D$2:$D$8761))</f>
        <v>1475</v>
      </c>
      <c r="H194" s="467">
        <f t="shared" ref="H194:H257" si="22">IF(G194=D194,1,0)</f>
        <v>0</v>
      </c>
      <c r="I194" s="475" t="str">
        <f t="shared" ref="I194:I257" si="23">IF(D194=G194,B194,"")</f>
        <v/>
      </c>
      <c r="J194" s="471">
        <f>'Potential Projects'!D195</f>
        <v>92.853100913774753</v>
      </c>
      <c r="K194" s="471">
        <f>'Potential Projects'!E195</f>
        <v>99.814461782412394</v>
      </c>
      <c r="L194" s="476">
        <f t="shared" ref="L194:L257" si="24">D194-E194-F194-J194-K194</f>
        <v>681.33243730381287</v>
      </c>
      <c r="M194" s="471">
        <f t="shared" ref="M194:M257" si="25">MAX($L$2:$L$745)</f>
        <v>1375.5882482634088</v>
      </c>
      <c r="N194" s="467">
        <f t="shared" ref="N194:N257" si="26">IF(M194=L194,1,0)</f>
        <v>0</v>
      </c>
      <c r="O194" s="475" t="str">
        <f t="shared" ref="O194:O257" si="27">IF(L194=M194,B194,"")</f>
        <v/>
      </c>
    </row>
    <row r="195" spans="1:15" hidden="1">
      <c r="A195" s="475">
        <f t="shared" si="21"/>
        <v>43466</v>
      </c>
      <c r="B195" s="475">
        <v>43474</v>
      </c>
      <c r="C195" s="467">
        <v>2</v>
      </c>
      <c r="D195" s="467">
        <v>949</v>
      </c>
      <c r="E195" s="467">
        <v>89</v>
      </c>
      <c r="F195" s="467">
        <v>0</v>
      </c>
      <c r="G195" s="467">
        <f t="array" ref="G195">MAX(IF($A$2:$A$8761=A195,$D$2:$D$8761))</f>
        <v>1475</v>
      </c>
      <c r="H195" s="467">
        <f t="shared" si="22"/>
        <v>0</v>
      </c>
      <c r="I195" s="475" t="str">
        <f t="shared" si="23"/>
        <v/>
      </c>
      <c r="J195" s="471">
        <f>'Potential Projects'!D196</f>
        <v>90.006022457146855</v>
      </c>
      <c r="K195" s="471">
        <f>'Potential Projects'!E196</f>
        <v>96.34517802623094</v>
      </c>
      <c r="L195" s="476">
        <f t="shared" si="24"/>
        <v>673.64879951662215</v>
      </c>
      <c r="M195" s="471">
        <f t="shared" si="25"/>
        <v>1375.5882482634088</v>
      </c>
      <c r="N195" s="467">
        <f t="shared" si="26"/>
        <v>0</v>
      </c>
      <c r="O195" s="475" t="str">
        <f t="shared" si="27"/>
        <v/>
      </c>
    </row>
    <row r="196" spans="1:15" hidden="1">
      <c r="A196" s="475">
        <f t="shared" si="21"/>
        <v>43466</v>
      </c>
      <c r="B196" s="475">
        <v>43474</v>
      </c>
      <c r="C196" s="467">
        <v>3</v>
      </c>
      <c r="D196" s="467">
        <v>960</v>
      </c>
      <c r="E196" s="467">
        <v>71</v>
      </c>
      <c r="F196" s="467">
        <v>0</v>
      </c>
      <c r="G196" s="467">
        <f t="array" ref="G196">MAX(IF($A$2:$A$8761=A196,$D$2:$D$8761))</f>
        <v>1475</v>
      </c>
      <c r="H196" s="467">
        <f t="shared" si="22"/>
        <v>0</v>
      </c>
      <c r="I196" s="475" t="str">
        <f t="shared" si="23"/>
        <v/>
      </c>
      <c r="J196" s="471">
        <f>'Potential Projects'!D197</f>
        <v>85.697927878061421</v>
      </c>
      <c r="K196" s="471">
        <f>'Potential Projects'!E197</f>
        <v>96.066696624381834</v>
      </c>
      <c r="L196" s="476">
        <f t="shared" si="24"/>
        <v>707.23537549755679</v>
      </c>
      <c r="M196" s="471">
        <f t="shared" si="25"/>
        <v>1375.5882482634088</v>
      </c>
      <c r="N196" s="467">
        <f t="shared" si="26"/>
        <v>0</v>
      </c>
      <c r="O196" s="475" t="str">
        <f t="shared" si="27"/>
        <v/>
      </c>
    </row>
    <row r="197" spans="1:15" hidden="1">
      <c r="A197" s="475">
        <f t="shared" si="21"/>
        <v>43466</v>
      </c>
      <c r="B197" s="475">
        <v>43474</v>
      </c>
      <c r="C197" s="467">
        <v>4</v>
      </c>
      <c r="D197" s="467">
        <v>974</v>
      </c>
      <c r="E197" s="467">
        <v>79</v>
      </c>
      <c r="F197" s="467">
        <v>0</v>
      </c>
      <c r="G197" s="467">
        <f t="array" ref="G197">MAX(IF($A$2:$A$8761=A197,$D$2:$D$8761))</f>
        <v>1475</v>
      </c>
      <c r="H197" s="467">
        <f t="shared" si="22"/>
        <v>0</v>
      </c>
      <c r="I197" s="475" t="str">
        <f t="shared" si="23"/>
        <v/>
      </c>
      <c r="J197" s="471">
        <f>'Potential Projects'!D198</f>
        <v>48.77685377237087</v>
      </c>
      <c r="K197" s="471">
        <f>'Potential Projects'!E198</f>
        <v>94.750167974629107</v>
      </c>
      <c r="L197" s="476">
        <f t="shared" si="24"/>
        <v>751.47297825300006</v>
      </c>
      <c r="M197" s="471">
        <f t="shared" si="25"/>
        <v>1375.5882482634088</v>
      </c>
      <c r="N197" s="467">
        <f t="shared" si="26"/>
        <v>0</v>
      </c>
      <c r="O197" s="475" t="str">
        <f t="shared" si="27"/>
        <v/>
      </c>
    </row>
    <row r="198" spans="1:15" hidden="1">
      <c r="A198" s="475">
        <f t="shared" si="21"/>
        <v>43466</v>
      </c>
      <c r="B198" s="475">
        <v>43474</v>
      </c>
      <c r="C198" s="467">
        <v>5</v>
      </c>
      <c r="D198" s="467">
        <v>1006</v>
      </c>
      <c r="E198" s="467">
        <v>98</v>
      </c>
      <c r="F198" s="467">
        <v>0</v>
      </c>
      <c r="G198" s="467">
        <f t="array" ref="G198">MAX(IF($A$2:$A$8761=A198,$D$2:$D$8761))</f>
        <v>1475</v>
      </c>
      <c r="H198" s="467">
        <f t="shared" si="22"/>
        <v>0</v>
      </c>
      <c r="I198" s="475" t="str">
        <f t="shared" si="23"/>
        <v/>
      </c>
      <c r="J198" s="471">
        <f>'Potential Projects'!D199</f>
        <v>25.259079726022289</v>
      </c>
      <c r="K198" s="471">
        <f>'Potential Projects'!E199</f>
        <v>78.514545796602889</v>
      </c>
      <c r="L198" s="476">
        <f t="shared" si="24"/>
        <v>804.22637447737486</v>
      </c>
      <c r="M198" s="471">
        <f t="shared" si="25"/>
        <v>1375.5882482634088</v>
      </c>
      <c r="N198" s="467">
        <f t="shared" si="26"/>
        <v>0</v>
      </c>
      <c r="O198" s="475" t="str">
        <f t="shared" si="27"/>
        <v/>
      </c>
    </row>
    <row r="199" spans="1:15" hidden="1">
      <c r="A199" s="475">
        <f t="shared" si="21"/>
        <v>43466</v>
      </c>
      <c r="B199" s="475">
        <v>43474</v>
      </c>
      <c r="C199" s="467">
        <v>6</v>
      </c>
      <c r="D199" s="467">
        <v>1088</v>
      </c>
      <c r="E199" s="467">
        <v>92</v>
      </c>
      <c r="F199" s="467">
        <v>0</v>
      </c>
      <c r="G199" s="467">
        <f t="array" ref="G199">MAX(IF($A$2:$A$8761=A199,$D$2:$D$8761))</f>
        <v>1475</v>
      </c>
      <c r="H199" s="467">
        <f t="shared" si="22"/>
        <v>0</v>
      </c>
      <c r="I199" s="475" t="str">
        <f t="shared" si="23"/>
        <v/>
      </c>
      <c r="J199" s="471">
        <f>'Potential Projects'!D200</f>
        <v>29.668307069206488</v>
      </c>
      <c r="K199" s="471">
        <f>'Potential Projects'!E200</f>
        <v>38.941243442270476</v>
      </c>
      <c r="L199" s="476">
        <f t="shared" si="24"/>
        <v>927.39044948852313</v>
      </c>
      <c r="M199" s="471">
        <f t="shared" si="25"/>
        <v>1375.5882482634088</v>
      </c>
      <c r="N199" s="467">
        <f t="shared" si="26"/>
        <v>0</v>
      </c>
      <c r="O199" s="475" t="str">
        <f t="shared" si="27"/>
        <v/>
      </c>
    </row>
    <row r="200" spans="1:15" hidden="1">
      <c r="A200" s="475">
        <f t="shared" si="21"/>
        <v>43466</v>
      </c>
      <c r="B200" s="475">
        <v>43474</v>
      </c>
      <c r="C200" s="467">
        <v>7</v>
      </c>
      <c r="D200" s="467">
        <v>1223</v>
      </c>
      <c r="E200" s="467">
        <v>101</v>
      </c>
      <c r="F200" s="467">
        <v>0</v>
      </c>
      <c r="G200" s="467">
        <f t="array" ref="G200">MAX(IF($A$2:$A$8761=A200,$D$2:$D$8761))</f>
        <v>1475</v>
      </c>
      <c r="H200" s="467">
        <f t="shared" si="22"/>
        <v>0</v>
      </c>
      <c r="I200" s="475" t="str">
        <f t="shared" si="23"/>
        <v/>
      </c>
      <c r="J200" s="471">
        <f>'Potential Projects'!D201</f>
        <v>21.741905120567591</v>
      </c>
      <c r="K200" s="471">
        <f>'Potential Projects'!E201</f>
        <v>23.002094442055473</v>
      </c>
      <c r="L200" s="476">
        <f t="shared" si="24"/>
        <v>1077.256000437377</v>
      </c>
      <c r="M200" s="471">
        <f t="shared" si="25"/>
        <v>1375.5882482634088</v>
      </c>
      <c r="N200" s="467">
        <f t="shared" si="26"/>
        <v>0</v>
      </c>
      <c r="O200" s="475" t="str">
        <f t="shared" si="27"/>
        <v/>
      </c>
    </row>
    <row r="201" spans="1:15" hidden="1">
      <c r="A201" s="475">
        <f t="shared" si="21"/>
        <v>43466</v>
      </c>
      <c r="B201" s="475">
        <v>43474</v>
      </c>
      <c r="C201" s="467">
        <v>8</v>
      </c>
      <c r="D201" s="467">
        <v>1288</v>
      </c>
      <c r="E201" s="467">
        <v>102</v>
      </c>
      <c r="F201" s="467">
        <v>0</v>
      </c>
      <c r="G201" s="467">
        <f t="array" ref="G201">MAX(IF($A$2:$A$8761=A201,$D$2:$D$8761))</f>
        <v>1475</v>
      </c>
      <c r="H201" s="467">
        <f t="shared" si="22"/>
        <v>0</v>
      </c>
      <c r="I201" s="475" t="str">
        <f t="shared" si="23"/>
        <v/>
      </c>
      <c r="J201" s="471">
        <f>'Potential Projects'!D202</f>
        <v>5.860722763157006</v>
      </c>
      <c r="K201" s="471">
        <f>'Potential Projects'!E202</f>
        <v>32.005022683293916</v>
      </c>
      <c r="L201" s="476">
        <f t="shared" si="24"/>
        <v>1148.1342545535492</v>
      </c>
      <c r="M201" s="471">
        <f t="shared" si="25"/>
        <v>1375.5882482634088</v>
      </c>
      <c r="N201" s="467">
        <f t="shared" si="26"/>
        <v>0</v>
      </c>
      <c r="O201" s="475" t="str">
        <f t="shared" si="27"/>
        <v/>
      </c>
    </row>
    <row r="202" spans="1:15" hidden="1">
      <c r="A202" s="475">
        <f t="shared" si="21"/>
        <v>43466</v>
      </c>
      <c r="B202" s="475">
        <v>43474</v>
      </c>
      <c r="C202" s="467">
        <v>9</v>
      </c>
      <c r="D202" s="467">
        <v>1278</v>
      </c>
      <c r="E202" s="467">
        <v>100</v>
      </c>
      <c r="F202" s="467">
        <v>0</v>
      </c>
      <c r="G202" s="467">
        <f t="array" ref="G202">MAX(IF($A$2:$A$8761=A202,$D$2:$D$8761))</f>
        <v>1475</v>
      </c>
      <c r="H202" s="467">
        <f t="shared" si="22"/>
        <v>0</v>
      </c>
      <c r="I202" s="475" t="str">
        <f t="shared" si="23"/>
        <v/>
      </c>
      <c r="J202" s="471">
        <f>'Potential Projects'!D203</f>
        <v>0</v>
      </c>
      <c r="K202" s="471">
        <f>'Potential Projects'!E203</f>
        <v>41.733879972049024</v>
      </c>
      <c r="L202" s="476">
        <f t="shared" si="24"/>
        <v>1136.266120027951</v>
      </c>
      <c r="M202" s="471">
        <f t="shared" si="25"/>
        <v>1375.5882482634088</v>
      </c>
      <c r="N202" s="467">
        <f t="shared" si="26"/>
        <v>0</v>
      </c>
      <c r="O202" s="475" t="str">
        <f t="shared" si="27"/>
        <v/>
      </c>
    </row>
    <row r="203" spans="1:15" hidden="1">
      <c r="A203" s="475">
        <f t="shared" si="21"/>
        <v>43466</v>
      </c>
      <c r="B203" s="475">
        <v>43474</v>
      </c>
      <c r="C203" s="467">
        <v>10</v>
      </c>
      <c r="D203" s="467">
        <v>1289</v>
      </c>
      <c r="E203" s="467">
        <v>101</v>
      </c>
      <c r="F203" s="467">
        <v>2</v>
      </c>
      <c r="G203" s="467">
        <f t="array" ref="G203">MAX(IF($A$2:$A$8761=A203,$D$2:$D$8761))</f>
        <v>1475</v>
      </c>
      <c r="H203" s="467">
        <f t="shared" si="22"/>
        <v>0</v>
      </c>
      <c r="I203" s="475" t="str">
        <f t="shared" si="23"/>
        <v/>
      </c>
      <c r="J203" s="471">
        <f>'Potential Projects'!D204</f>
        <v>1.0810670042777875</v>
      </c>
      <c r="K203" s="471">
        <f>'Potential Projects'!E204</f>
        <v>27.335765695549345</v>
      </c>
      <c r="L203" s="476">
        <f t="shared" si="24"/>
        <v>1157.5831673001728</v>
      </c>
      <c r="M203" s="471">
        <f t="shared" si="25"/>
        <v>1375.5882482634088</v>
      </c>
      <c r="N203" s="467">
        <f t="shared" si="26"/>
        <v>0</v>
      </c>
      <c r="O203" s="475" t="str">
        <f t="shared" si="27"/>
        <v/>
      </c>
    </row>
    <row r="204" spans="1:15" hidden="1">
      <c r="A204" s="475">
        <f t="shared" si="21"/>
        <v>43466</v>
      </c>
      <c r="B204" s="475">
        <v>43474</v>
      </c>
      <c r="C204" s="467">
        <v>11</v>
      </c>
      <c r="D204" s="467">
        <v>1252</v>
      </c>
      <c r="E204" s="467">
        <v>74</v>
      </c>
      <c r="F204" s="467">
        <v>0</v>
      </c>
      <c r="G204" s="467">
        <f t="array" ref="G204">MAX(IF($A$2:$A$8761=A204,$D$2:$D$8761))</f>
        <v>1475</v>
      </c>
      <c r="H204" s="467">
        <f t="shared" si="22"/>
        <v>0</v>
      </c>
      <c r="I204" s="475" t="str">
        <f t="shared" si="23"/>
        <v/>
      </c>
      <c r="J204" s="471">
        <f>'Potential Projects'!D205</f>
        <v>7.8281082527356882E-2</v>
      </c>
      <c r="K204" s="471">
        <f>'Potential Projects'!E205</f>
        <v>45.131196624381843</v>
      </c>
      <c r="L204" s="476">
        <f t="shared" si="24"/>
        <v>1132.7905222930908</v>
      </c>
      <c r="M204" s="471">
        <f t="shared" si="25"/>
        <v>1375.5882482634088</v>
      </c>
      <c r="N204" s="467">
        <f t="shared" si="26"/>
        <v>0</v>
      </c>
      <c r="O204" s="475" t="str">
        <f t="shared" si="27"/>
        <v/>
      </c>
    </row>
    <row r="205" spans="1:15" hidden="1">
      <c r="A205" s="475">
        <f t="shared" si="21"/>
        <v>43466</v>
      </c>
      <c r="B205" s="475">
        <v>43474</v>
      </c>
      <c r="C205" s="467">
        <v>12</v>
      </c>
      <c r="D205" s="467">
        <v>1293</v>
      </c>
      <c r="E205" s="467">
        <v>63</v>
      </c>
      <c r="F205" s="467">
        <v>5</v>
      </c>
      <c r="G205" s="467">
        <f t="array" ref="G205">MAX(IF($A$2:$A$8761=A205,$D$2:$D$8761))</f>
        <v>1475</v>
      </c>
      <c r="H205" s="467">
        <f t="shared" si="22"/>
        <v>0</v>
      </c>
      <c r="I205" s="475" t="str">
        <f t="shared" si="23"/>
        <v/>
      </c>
      <c r="J205" s="471">
        <f>'Potential Projects'!D206</f>
        <v>0</v>
      </c>
      <c r="K205" s="471">
        <f>'Potential Projects'!E206</f>
        <v>66.158106966243821</v>
      </c>
      <c r="L205" s="476">
        <f t="shared" si="24"/>
        <v>1158.8418930337562</v>
      </c>
      <c r="M205" s="471">
        <f t="shared" si="25"/>
        <v>1375.5882482634088</v>
      </c>
      <c r="N205" s="467">
        <f t="shared" si="26"/>
        <v>0</v>
      </c>
      <c r="O205" s="475" t="str">
        <f t="shared" si="27"/>
        <v/>
      </c>
    </row>
    <row r="206" spans="1:15" hidden="1">
      <c r="A206" s="475">
        <f t="shared" si="21"/>
        <v>43466</v>
      </c>
      <c r="B206" s="475">
        <v>43474</v>
      </c>
      <c r="C206" s="467">
        <v>13</v>
      </c>
      <c r="D206" s="467">
        <v>1292</v>
      </c>
      <c r="E206" s="467">
        <v>64</v>
      </c>
      <c r="F206" s="467">
        <v>5</v>
      </c>
      <c r="G206" s="467">
        <f t="array" ref="G206">MAX(IF($A$2:$A$8761=A206,$D$2:$D$8761))</f>
        <v>1475</v>
      </c>
      <c r="H206" s="467">
        <f t="shared" si="22"/>
        <v>0</v>
      </c>
      <c r="I206" s="475" t="str">
        <f t="shared" si="23"/>
        <v/>
      </c>
      <c r="J206" s="471">
        <f>'Potential Projects'!D207</f>
        <v>0</v>
      </c>
      <c r="K206" s="471">
        <f>'Potential Projects'!E207</f>
        <v>47.456829230273058</v>
      </c>
      <c r="L206" s="476">
        <f t="shared" si="24"/>
        <v>1175.5431707697269</v>
      </c>
      <c r="M206" s="471">
        <f t="shared" si="25"/>
        <v>1375.5882482634088</v>
      </c>
      <c r="N206" s="467">
        <f t="shared" si="26"/>
        <v>0</v>
      </c>
      <c r="O206" s="475" t="str">
        <f t="shared" si="27"/>
        <v/>
      </c>
    </row>
    <row r="207" spans="1:15" hidden="1">
      <c r="A207" s="475">
        <f t="shared" si="21"/>
        <v>43466</v>
      </c>
      <c r="B207" s="475">
        <v>43474</v>
      </c>
      <c r="C207" s="467">
        <v>14</v>
      </c>
      <c r="D207" s="467">
        <v>1239</v>
      </c>
      <c r="E207" s="467">
        <v>52</v>
      </c>
      <c r="F207" s="467">
        <v>6</v>
      </c>
      <c r="G207" s="467">
        <f t="array" ref="G207">MAX(IF($A$2:$A$8761=A207,$D$2:$D$8761))</f>
        <v>1475</v>
      </c>
      <c r="H207" s="467">
        <f t="shared" si="22"/>
        <v>0</v>
      </c>
      <c r="I207" s="475" t="str">
        <f t="shared" si="23"/>
        <v/>
      </c>
      <c r="J207" s="471">
        <f>'Potential Projects'!D208</f>
        <v>0</v>
      </c>
      <c r="K207" s="471">
        <f>'Potential Projects'!E208</f>
        <v>55.955987744571054</v>
      </c>
      <c r="L207" s="476">
        <f t="shared" si="24"/>
        <v>1125.0440122554289</v>
      </c>
      <c r="M207" s="471">
        <f t="shared" si="25"/>
        <v>1375.5882482634088</v>
      </c>
      <c r="N207" s="467">
        <f t="shared" si="26"/>
        <v>0</v>
      </c>
      <c r="O207" s="475" t="str">
        <f t="shared" si="27"/>
        <v/>
      </c>
    </row>
    <row r="208" spans="1:15" hidden="1">
      <c r="A208" s="475">
        <f t="shared" si="21"/>
        <v>43466</v>
      </c>
      <c r="B208" s="475">
        <v>43474</v>
      </c>
      <c r="C208" s="467">
        <v>15</v>
      </c>
      <c r="D208" s="467">
        <v>1231</v>
      </c>
      <c r="E208" s="467">
        <v>57</v>
      </c>
      <c r="F208" s="467">
        <v>2</v>
      </c>
      <c r="G208" s="467">
        <f t="array" ref="G208">MAX(IF($A$2:$A$8761=A208,$D$2:$D$8761))</f>
        <v>1475</v>
      </c>
      <c r="H208" s="467">
        <f t="shared" si="22"/>
        <v>0</v>
      </c>
      <c r="I208" s="475" t="str">
        <f t="shared" si="23"/>
        <v/>
      </c>
      <c r="J208" s="471">
        <f>'Potential Projects'!D209</f>
        <v>0</v>
      </c>
      <c r="K208" s="471">
        <f>'Potential Projects'!E209</f>
        <v>57.522054504407649</v>
      </c>
      <c r="L208" s="476">
        <f t="shared" si="24"/>
        <v>1114.4779454955924</v>
      </c>
      <c r="M208" s="471">
        <f t="shared" si="25"/>
        <v>1375.5882482634088</v>
      </c>
      <c r="N208" s="467">
        <f t="shared" si="26"/>
        <v>0</v>
      </c>
      <c r="O208" s="475" t="str">
        <f t="shared" si="27"/>
        <v/>
      </c>
    </row>
    <row r="209" spans="1:15" hidden="1">
      <c r="A209" s="475">
        <f t="shared" si="21"/>
        <v>43466</v>
      </c>
      <c r="B209" s="475">
        <v>43474</v>
      </c>
      <c r="C209" s="467">
        <v>16</v>
      </c>
      <c r="D209" s="467">
        <v>1219</v>
      </c>
      <c r="E209" s="467">
        <v>86</v>
      </c>
      <c r="F209" s="467">
        <v>0</v>
      </c>
      <c r="G209" s="467">
        <f t="array" ref="G209">MAX(IF($A$2:$A$8761=A209,$D$2:$D$8761))</f>
        <v>1475</v>
      </c>
      <c r="H209" s="467">
        <f t="shared" si="22"/>
        <v>0</v>
      </c>
      <c r="I209" s="475" t="str">
        <f t="shared" si="23"/>
        <v/>
      </c>
      <c r="J209" s="471">
        <f>'Potential Projects'!D210</f>
        <v>0</v>
      </c>
      <c r="K209" s="471">
        <f>'Potential Projects'!E210</f>
        <v>84.390034024940874</v>
      </c>
      <c r="L209" s="476">
        <f t="shared" si="24"/>
        <v>1048.6099659750591</v>
      </c>
      <c r="M209" s="471">
        <f t="shared" si="25"/>
        <v>1375.5882482634088</v>
      </c>
      <c r="N209" s="467">
        <f t="shared" si="26"/>
        <v>0</v>
      </c>
      <c r="O209" s="475" t="str">
        <f t="shared" si="27"/>
        <v/>
      </c>
    </row>
    <row r="210" spans="1:15" hidden="1">
      <c r="A210" s="475">
        <f t="shared" si="21"/>
        <v>43466</v>
      </c>
      <c r="B210" s="475">
        <v>43474</v>
      </c>
      <c r="C210" s="467">
        <v>17</v>
      </c>
      <c r="D210" s="467">
        <v>1297</v>
      </c>
      <c r="E210" s="467">
        <v>86</v>
      </c>
      <c r="F210" s="467">
        <v>1</v>
      </c>
      <c r="G210" s="467">
        <f t="array" ref="G210">MAX(IF($A$2:$A$8761=A210,$D$2:$D$8761))</f>
        <v>1475</v>
      </c>
      <c r="H210" s="467">
        <f t="shared" si="22"/>
        <v>0</v>
      </c>
      <c r="I210" s="475" t="str">
        <f t="shared" si="23"/>
        <v/>
      </c>
      <c r="J210" s="471">
        <f>'Potential Projects'!D211</f>
        <v>0.56064501044045767</v>
      </c>
      <c r="K210" s="471">
        <f>'Potential Projects'!E211</f>
        <v>92.455825413889499</v>
      </c>
      <c r="L210" s="476">
        <f t="shared" si="24"/>
        <v>1116.98352957567</v>
      </c>
      <c r="M210" s="471">
        <f t="shared" si="25"/>
        <v>1375.5882482634088</v>
      </c>
      <c r="N210" s="467">
        <f t="shared" si="26"/>
        <v>0</v>
      </c>
      <c r="O210" s="475" t="str">
        <f t="shared" si="27"/>
        <v/>
      </c>
    </row>
    <row r="211" spans="1:15" hidden="1">
      <c r="A211" s="475">
        <f t="shared" si="21"/>
        <v>43466</v>
      </c>
      <c r="B211" s="475">
        <v>43474</v>
      </c>
      <c r="C211" s="467">
        <v>18</v>
      </c>
      <c r="D211" s="467">
        <v>1326</v>
      </c>
      <c r="E211" s="467">
        <v>66</v>
      </c>
      <c r="F211" s="467">
        <v>0</v>
      </c>
      <c r="G211" s="467">
        <f t="array" ref="G211">MAX(IF($A$2:$A$8761=A211,$D$2:$D$8761))</f>
        <v>1475</v>
      </c>
      <c r="H211" s="467">
        <f t="shared" si="22"/>
        <v>0</v>
      </c>
      <c r="I211" s="475" t="str">
        <f t="shared" si="23"/>
        <v/>
      </c>
      <c r="J211" s="471">
        <f>'Potential Projects'!D212</f>
        <v>10.272104047935063</v>
      </c>
      <c r="K211" s="471">
        <f>'Potential Projects'!E212</f>
        <v>96.763682380133304</v>
      </c>
      <c r="L211" s="476">
        <f t="shared" si="24"/>
        <v>1152.9642135719316</v>
      </c>
      <c r="M211" s="471">
        <f t="shared" si="25"/>
        <v>1375.5882482634088</v>
      </c>
      <c r="N211" s="467">
        <f t="shared" si="26"/>
        <v>0</v>
      </c>
      <c r="O211" s="475" t="str">
        <f t="shared" si="27"/>
        <v/>
      </c>
    </row>
    <row r="212" spans="1:15" hidden="1">
      <c r="A212" s="475">
        <f t="shared" si="21"/>
        <v>43466</v>
      </c>
      <c r="B212" s="475">
        <v>43474</v>
      </c>
      <c r="C212" s="467">
        <v>19</v>
      </c>
      <c r="D212" s="467">
        <v>1322</v>
      </c>
      <c r="E212" s="467">
        <v>84</v>
      </c>
      <c r="F212" s="467">
        <v>0</v>
      </c>
      <c r="G212" s="467">
        <f t="array" ref="G212">MAX(IF($A$2:$A$8761=A212,$D$2:$D$8761))</f>
        <v>1475</v>
      </c>
      <c r="H212" s="467">
        <f t="shared" si="22"/>
        <v>0</v>
      </c>
      <c r="I212" s="475" t="str">
        <f t="shared" si="23"/>
        <v/>
      </c>
      <c r="J212" s="471">
        <f>'Potential Projects'!D213</f>
        <v>6.3881561742334672</v>
      </c>
      <c r="K212" s="471">
        <f>'Potential Projects'!E213</f>
        <v>97.043728284239947</v>
      </c>
      <c r="L212" s="476">
        <f t="shared" si="24"/>
        <v>1134.5681155415266</v>
      </c>
      <c r="M212" s="471">
        <f t="shared" si="25"/>
        <v>1375.5882482634088</v>
      </c>
      <c r="N212" s="467">
        <f t="shared" si="26"/>
        <v>0</v>
      </c>
      <c r="O212" s="475" t="str">
        <f t="shared" si="27"/>
        <v/>
      </c>
    </row>
    <row r="213" spans="1:15" hidden="1">
      <c r="A213" s="475">
        <f t="shared" si="21"/>
        <v>43466</v>
      </c>
      <c r="B213" s="475">
        <v>43474</v>
      </c>
      <c r="C213" s="467">
        <v>20</v>
      </c>
      <c r="D213" s="467">
        <v>1294</v>
      </c>
      <c r="E213" s="467">
        <v>98</v>
      </c>
      <c r="F213" s="467">
        <v>0</v>
      </c>
      <c r="G213" s="467">
        <f t="array" ref="G213">MAX(IF($A$2:$A$8761=A213,$D$2:$D$8761))</f>
        <v>1475</v>
      </c>
      <c r="H213" s="467">
        <f t="shared" si="22"/>
        <v>0</v>
      </c>
      <c r="I213" s="475" t="str">
        <f t="shared" si="23"/>
        <v/>
      </c>
      <c r="J213" s="471">
        <f>'Potential Projects'!D214</f>
        <v>6.8727902837504722</v>
      </c>
      <c r="K213" s="471">
        <f>'Potential Projects'!E214</f>
        <v>96.219235594495828</v>
      </c>
      <c r="L213" s="476">
        <f t="shared" si="24"/>
        <v>1092.9079741217538</v>
      </c>
      <c r="M213" s="471">
        <f t="shared" si="25"/>
        <v>1375.5882482634088</v>
      </c>
      <c r="N213" s="467">
        <f t="shared" si="26"/>
        <v>0</v>
      </c>
      <c r="O213" s="475" t="str">
        <f t="shared" si="27"/>
        <v/>
      </c>
    </row>
    <row r="214" spans="1:15" hidden="1">
      <c r="A214" s="475">
        <f t="shared" si="21"/>
        <v>43466</v>
      </c>
      <c r="B214" s="475">
        <v>43474</v>
      </c>
      <c r="C214" s="467">
        <v>21</v>
      </c>
      <c r="D214" s="467">
        <v>1240</v>
      </c>
      <c r="E214" s="467">
        <v>98</v>
      </c>
      <c r="F214" s="467">
        <v>0</v>
      </c>
      <c r="G214" s="467">
        <f t="array" ref="G214">MAX(IF($A$2:$A$8761=A214,$D$2:$D$8761))</f>
        <v>1475</v>
      </c>
      <c r="H214" s="467">
        <f t="shared" si="22"/>
        <v>0</v>
      </c>
      <c r="I214" s="475" t="str">
        <f t="shared" si="23"/>
        <v/>
      </c>
      <c r="J214" s="471">
        <f>'Potential Projects'!D215</f>
        <v>1.313797854698485</v>
      </c>
      <c r="K214" s="471">
        <f>'Potential Projects'!E215</f>
        <v>93.737152762846705</v>
      </c>
      <c r="L214" s="476">
        <f t="shared" si="24"/>
        <v>1046.9490493824546</v>
      </c>
      <c r="M214" s="471">
        <f t="shared" si="25"/>
        <v>1375.5882482634088</v>
      </c>
      <c r="N214" s="467">
        <f t="shared" si="26"/>
        <v>0</v>
      </c>
      <c r="O214" s="475" t="str">
        <f t="shared" si="27"/>
        <v/>
      </c>
    </row>
    <row r="215" spans="1:15" hidden="1">
      <c r="A215" s="475">
        <f t="shared" si="21"/>
        <v>43466</v>
      </c>
      <c r="B215" s="475">
        <v>43474</v>
      </c>
      <c r="C215" s="467">
        <v>22</v>
      </c>
      <c r="D215" s="467">
        <v>1169</v>
      </c>
      <c r="E215" s="467">
        <v>94</v>
      </c>
      <c r="F215" s="467">
        <v>0</v>
      </c>
      <c r="G215" s="467">
        <f t="array" ref="G215">MAX(IF($A$2:$A$8761=A215,$D$2:$D$8761))</f>
        <v>1475</v>
      </c>
      <c r="H215" s="467">
        <f t="shared" si="22"/>
        <v>0</v>
      </c>
      <c r="I215" s="475" t="str">
        <f t="shared" si="23"/>
        <v/>
      </c>
      <c r="J215" s="471">
        <f>'Potential Projects'!D216</f>
        <v>7.4339834214625791</v>
      </c>
      <c r="K215" s="471">
        <f>'Potential Projects'!E216</f>
        <v>82.708976349172232</v>
      </c>
      <c r="L215" s="476">
        <f t="shared" si="24"/>
        <v>984.85704022936534</v>
      </c>
      <c r="M215" s="471">
        <f t="shared" si="25"/>
        <v>1375.5882482634088</v>
      </c>
      <c r="N215" s="467">
        <f t="shared" si="26"/>
        <v>0</v>
      </c>
      <c r="O215" s="475" t="str">
        <f t="shared" si="27"/>
        <v/>
      </c>
    </row>
    <row r="216" spans="1:15" hidden="1">
      <c r="A216" s="475">
        <f t="shared" si="21"/>
        <v>43466</v>
      </c>
      <c r="B216" s="475">
        <v>43474</v>
      </c>
      <c r="C216" s="467">
        <v>23</v>
      </c>
      <c r="D216" s="467">
        <v>1077</v>
      </c>
      <c r="E216" s="467">
        <v>80</v>
      </c>
      <c r="F216" s="467">
        <v>0</v>
      </c>
      <c r="G216" s="467">
        <f t="array" ref="G216">MAX(IF($A$2:$A$8761=A216,$D$2:$D$8761))</f>
        <v>1475</v>
      </c>
      <c r="H216" s="467">
        <f t="shared" si="22"/>
        <v>0</v>
      </c>
      <c r="I216" s="475" t="str">
        <f t="shared" si="23"/>
        <v/>
      </c>
      <c r="J216" s="471">
        <f>'Potential Projects'!D217</f>
        <v>41.881566089190663</v>
      </c>
      <c r="K216" s="471">
        <f>'Potential Projects'!E217</f>
        <v>99.553972156525475</v>
      </c>
      <c r="L216" s="476">
        <f t="shared" si="24"/>
        <v>855.56446175428391</v>
      </c>
      <c r="M216" s="471">
        <f t="shared" si="25"/>
        <v>1375.5882482634088</v>
      </c>
      <c r="N216" s="467">
        <f t="shared" si="26"/>
        <v>0</v>
      </c>
      <c r="O216" s="475" t="str">
        <f t="shared" si="27"/>
        <v/>
      </c>
    </row>
    <row r="217" spans="1:15" hidden="1">
      <c r="A217" s="475">
        <f t="shared" si="21"/>
        <v>43466</v>
      </c>
      <c r="B217" s="475">
        <v>43474</v>
      </c>
      <c r="C217" s="467">
        <v>24</v>
      </c>
      <c r="D217" s="467">
        <v>988</v>
      </c>
      <c r="E217" s="467">
        <v>40</v>
      </c>
      <c r="F217" s="467">
        <v>0</v>
      </c>
      <c r="G217" s="467">
        <f t="array" ref="G217">MAX(IF($A$2:$A$8761=A217,$D$2:$D$8761))</f>
        <v>1475</v>
      </c>
      <c r="H217" s="467">
        <f t="shared" si="22"/>
        <v>0</v>
      </c>
      <c r="I217" s="475" t="str">
        <f t="shared" si="23"/>
        <v/>
      </c>
      <c r="J217" s="471">
        <f>'Potential Projects'!D218</f>
        <v>71.70252933747733</v>
      </c>
      <c r="K217" s="471">
        <f>'Potential Projects'!E218</f>
        <v>99.256716727585456</v>
      </c>
      <c r="L217" s="476">
        <f t="shared" si="24"/>
        <v>777.04075393493713</v>
      </c>
      <c r="M217" s="471">
        <f t="shared" si="25"/>
        <v>1375.5882482634088</v>
      </c>
      <c r="N217" s="467">
        <f t="shared" si="26"/>
        <v>0</v>
      </c>
      <c r="O217" s="475" t="str">
        <f t="shared" si="27"/>
        <v/>
      </c>
    </row>
    <row r="218" spans="1:15" hidden="1">
      <c r="A218" s="475">
        <f t="shared" si="21"/>
        <v>43466</v>
      </c>
      <c r="B218" s="475">
        <v>43475</v>
      </c>
      <c r="C218" s="467">
        <v>1</v>
      </c>
      <c r="D218" s="467">
        <v>926</v>
      </c>
      <c r="E218" s="467">
        <v>28</v>
      </c>
      <c r="F218" s="467">
        <v>0</v>
      </c>
      <c r="G218" s="467">
        <f t="array" ref="G218">MAX(IF($A$2:$A$8761=A218,$D$2:$D$8761))</f>
        <v>1475</v>
      </c>
      <c r="H218" s="467">
        <f t="shared" si="22"/>
        <v>0</v>
      </c>
      <c r="I218" s="475" t="str">
        <f t="shared" si="23"/>
        <v/>
      </c>
      <c r="J218" s="471">
        <f>'Potential Projects'!D219</f>
        <v>76.811181080895565</v>
      </c>
      <c r="K218" s="471">
        <f>'Potential Projects'!E219</f>
        <v>90.40085169855945</v>
      </c>
      <c r="L218" s="476">
        <f t="shared" si="24"/>
        <v>730.78796722054494</v>
      </c>
      <c r="M218" s="471">
        <f t="shared" si="25"/>
        <v>1375.5882482634088</v>
      </c>
      <c r="N218" s="467">
        <f t="shared" si="26"/>
        <v>0</v>
      </c>
      <c r="O218" s="475" t="str">
        <f t="shared" si="27"/>
        <v/>
      </c>
    </row>
    <row r="219" spans="1:15" hidden="1">
      <c r="A219" s="475">
        <f t="shared" si="21"/>
        <v>43466</v>
      </c>
      <c r="B219" s="475">
        <v>43475</v>
      </c>
      <c r="C219" s="467">
        <v>2</v>
      </c>
      <c r="D219" s="467">
        <v>922</v>
      </c>
      <c r="E219" s="467">
        <v>43</v>
      </c>
      <c r="F219" s="467">
        <v>0</v>
      </c>
      <c r="G219" s="467">
        <f t="array" ref="G219">MAX(IF($A$2:$A$8761=A219,$D$2:$D$8761))</f>
        <v>1475</v>
      </c>
      <c r="H219" s="467">
        <f t="shared" si="22"/>
        <v>0</v>
      </c>
      <c r="I219" s="475" t="str">
        <f t="shared" si="23"/>
        <v/>
      </c>
      <c r="J219" s="471">
        <f>'Potential Projects'!D220</f>
        <v>62.40118424902218</v>
      </c>
      <c r="K219" s="471">
        <f>'Potential Projects'!E220</f>
        <v>72.374656686734028</v>
      </c>
      <c r="L219" s="476">
        <f t="shared" si="24"/>
        <v>744.22415906424374</v>
      </c>
      <c r="M219" s="471">
        <f t="shared" si="25"/>
        <v>1375.5882482634088</v>
      </c>
      <c r="N219" s="467">
        <f t="shared" si="26"/>
        <v>0</v>
      </c>
      <c r="O219" s="475" t="str">
        <f t="shared" si="27"/>
        <v/>
      </c>
    </row>
    <row r="220" spans="1:15" hidden="1">
      <c r="A220" s="475">
        <f t="shared" si="21"/>
        <v>43466</v>
      </c>
      <c r="B220" s="475">
        <v>43475</v>
      </c>
      <c r="C220" s="467">
        <v>3</v>
      </c>
      <c r="D220" s="467">
        <v>932</v>
      </c>
      <c r="E220" s="467">
        <v>45</v>
      </c>
      <c r="F220" s="467">
        <v>0</v>
      </c>
      <c r="G220" s="467">
        <f t="array" ref="G220">MAX(IF($A$2:$A$8761=A220,$D$2:$D$8761))</f>
        <v>1475</v>
      </c>
      <c r="H220" s="467">
        <f t="shared" si="22"/>
        <v>0</v>
      </c>
      <c r="I220" s="475" t="str">
        <f t="shared" si="23"/>
        <v/>
      </c>
      <c r="J220" s="471">
        <f>'Potential Projects'!D221</f>
        <v>39.25838126784307</v>
      </c>
      <c r="K220" s="471">
        <f>'Potential Projects'!E221</f>
        <v>87.225694366802813</v>
      </c>
      <c r="L220" s="476">
        <f t="shared" si="24"/>
        <v>760.51592436535407</v>
      </c>
      <c r="M220" s="471">
        <f t="shared" si="25"/>
        <v>1375.5882482634088</v>
      </c>
      <c r="N220" s="467">
        <f t="shared" si="26"/>
        <v>0</v>
      </c>
      <c r="O220" s="475" t="str">
        <f t="shared" si="27"/>
        <v/>
      </c>
    </row>
    <row r="221" spans="1:15" hidden="1">
      <c r="A221" s="475">
        <f t="shared" si="21"/>
        <v>43466</v>
      </c>
      <c r="B221" s="475">
        <v>43475</v>
      </c>
      <c r="C221" s="467">
        <v>4</v>
      </c>
      <c r="D221" s="467">
        <v>928</v>
      </c>
      <c r="E221" s="467">
        <v>43</v>
      </c>
      <c r="F221" s="467">
        <v>0</v>
      </c>
      <c r="G221" s="467">
        <f t="array" ref="G221">MAX(IF($A$2:$A$8761=A221,$D$2:$D$8761))</f>
        <v>1475</v>
      </c>
      <c r="H221" s="467">
        <f t="shared" si="22"/>
        <v>0</v>
      </c>
      <c r="I221" s="475" t="str">
        <f t="shared" si="23"/>
        <v/>
      </c>
      <c r="J221" s="471">
        <f>'Potential Projects'!D222</f>
        <v>32.527448285778931</v>
      </c>
      <c r="K221" s="471">
        <f>'Potential Projects'!E222</f>
        <v>80.656349387228559</v>
      </c>
      <c r="L221" s="476">
        <f t="shared" si="24"/>
        <v>771.81620232699242</v>
      </c>
      <c r="M221" s="471">
        <f t="shared" si="25"/>
        <v>1375.5882482634088</v>
      </c>
      <c r="N221" s="467">
        <f t="shared" si="26"/>
        <v>0</v>
      </c>
      <c r="O221" s="475" t="str">
        <f t="shared" si="27"/>
        <v/>
      </c>
    </row>
    <row r="222" spans="1:15" hidden="1">
      <c r="A222" s="475">
        <f t="shared" si="21"/>
        <v>43466</v>
      </c>
      <c r="B222" s="475">
        <v>43475</v>
      </c>
      <c r="C222" s="467">
        <v>5</v>
      </c>
      <c r="D222" s="467">
        <v>953</v>
      </c>
      <c r="E222" s="467">
        <v>34</v>
      </c>
      <c r="F222" s="467">
        <v>0</v>
      </c>
      <c r="G222" s="467">
        <f t="array" ref="G222">MAX(IF($A$2:$A$8761=A222,$D$2:$D$8761))</f>
        <v>1475</v>
      </c>
      <c r="H222" s="467">
        <f t="shared" si="22"/>
        <v>0</v>
      </c>
      <c r="I222" s="475" t="str">
        <f t="shared" si="23"/>
        <v/>
      </c>
      <c r="J222" s="471">
        <f>'Potential Projects'!D223</f>
        <v>32.797953479892499</v>
      </c>
      <c r="K222" s="471">
        <f>'Potential Projects'!E223</f>
        <v>90.222498441195455</v>
      </c>
      <c r="L222" s="476">
        <f t="shared" si="24"/>
        <v>795.9795480789121</v>
      </c>
      <c r="M222" s="471">
        <f t="shared" si="25"/>
        <v>1375.5882482634088</v>
      </c>
      <c r="N222" s="467">
        <f t="shared" si="26"/>
        <v>0</v>
      </c>
      <c r="O222" s="475" t="str">
        <f t="shared" si="27"/>
        <v/>
      </c>
    </row>
    <row r="223" spans="1:15" hidden="1">
      <c r="A223" s="475">
        <f t="shared" si="21"/>
        <v>43466</v>
      </c>
      <c r="B223" s="475">
        <v>43475</v>
      </c>
      <c r="C223" s="467">
        <v>6</v>
      </c>
      <c r="D223" s="467">
        <v>1078</v>
      </c>
      <c r="E223" s="467">
        <v>47</v>
      </c>
      <c r="F223" s="467">
        <v>0</v>
      </c>
      <c r="G223" s="467">
        <f t="array" ref="G223">MAX(IF($A$2:$A$8761=A223,$D$2:$D$8761))</f>
        <v>1475</v>
      </c>
      <c r="H223" s="467">
        <f t="shared" si="22"/>
        <v>0</v>
      </c>
      <c r="I223" s="475" t="str">
        <f t="shared" si="23"/>
        <v/>
      </c>
      <c r="J223" s="471">
        <f>'Potential Projects'!D224</f>
        <v>12.652725869198537</v>
      </c>
      <c r="K223" s="471">
        <f>'Potential Projects'!E224</f>
        <v>68.963259514082992</v>
      </c>
      <c r="L223" s="476">
        <f t="shared" si="24"/>
        <v>949.38401461671845</v>
      </c>
      <c r="M223" s="471">
        <f t="shared" si="25"/>
        <v>1375.5882482634088</v>
      </c>
      <c r="N223" s="467">
        <f t="shared" si="26"/>
        <v>0</v>
      </c>
      <c r="O223" s="475" t="str">
        <f t="shared" si="27"/>
        <v/>
      </c>
    </row>
    <row r="224" spans="1:15" hidden="1">
      <c r="A224" s="475">
        <f t="shared" si="21"/>
        <v>43466</v>
      </c>
      <c r="B224" s="475">
        <v>43475</v>
      </c>
      <c r="C224" s="467">
        <v>7</v>
      </c>
      <c r="D224" s="467">
        <v>1196</v>
      </c>
      <c r="E224" s="467">
        <v>71</v>
      </c>
      <c r="F224" s="467">
        <v>0</v>
      </c>
      <c r="G224" s="467">
        <f t="array" ref="G224">MAX(IF($A$2:$A$8761=A224,$D$2:$D$8761))</f>
        <v>1475</v>
      </c>
      <c r="H224" s="467">
        <f t="shared" si="22"/>
        <v>0</v>
      </c>
      <c r="I224" s="475" t="str">
        <f t="shared" si="23"/>
        <v/>
      </c>
      <c r="J224" s="471">
        <f>'Potential Projects'!D225</f>
        <v>3.3555502225161584</v>
      </c>
      <c r="K224" s="471">
        <f>'Potential Projects'!E225</f>
        <v>38.443731724360354</v>
      </c>
      <c r="L224" s="476">
        <f t="shared" si="24"/>
        <v>1083.2007180531236</v>
      </c>
      <c r="M224" s="471">
        <f t="shared" si="25"/>
        <v>1375.5882482634088</v>
      </c>
      <c r="N224" s="467">
        <f t="shared" si="26"/>
        <v>0</v>
      </c>
      <c r="O224" s="475" t="str">
        <f t="shared" si="27"/>
        <v/>
      </c>
    </row>
    <row r="225" spans="1:15" hidden="1">
      <c r="A225" s="475">
        <f t="shared" si="21"/>
        <v>43466</v>
      </c>
      <c r="B225" s="475">
        <v>43475</v>
      </c>
      <c r="C225" s="467">
        <v>8</v>
      </c>
      <c r="D225" s="467">
        <v>1267</v>
      </c>
      <c r="E225" s="467">
        <v>80</v>
      </c>
      <c r="F225" s="467">
        <v>0</v>
      </c>
      <c r="G225" s="467">
        <f t="array" ref="G225">MAX(IF($A$2:$A$8761=A225,$D$2:$D$8761))</f>
        <v>1475</v>
      </c>
      <c r="H225" s="467">
        <f t="shared" si="22"/>
        <v>0</v>
      </c>
      <c r="I225" s="475" t="str">
        <f t="shared" si="23"/>
        <v/>
      </c>
      <c r="J225" s="471">
        <f>'Potential Projects'!D226</f>
        <v>3.7291378918613813</v>
      </c>
      <c r="K225" s="471">
        <f>'Potential Projects'!E226</f>
        <v>36.754069286175017</v>
      </c>
      <c r="L225" s="476">
        <f t="shared" si="24"/>
        <v>1146.5167928219635</v>
      </c>
      <c r="M225" s="471">
        <f t="shared" si="25"/>
        <v>1375.5882482634088</v>
      </c>
      <c r="N225" s="467">
        <f t="shared" si="26"/>
        <v>0</v>
      </c>
      <c r="O225" s="475" t="str">
        <f t="shared" si="27"/>
        <v/>
      </c>
    </row>
    <row r="226" spans="1:15" hidden="1">
      <c r="A226" s="475">
        <f t="shared" si="21"/>
        <v>43466</v>
      </c>
      <c r="B226" s="475">
        <v>43475</v>
      </c>
      <c r="C226" s="467">
        <v>9</v>
      </c>
      <c r="D226" s="467">
        <v>1260</v>
      </c>
      <c r="E226" s="467">
        <v>81</v>
      </c>
      <c r="F226" s="467">
        <v>0</v>
      </c>
      <c r="G226" s="467">
        <f t="array" ref="G226">MAX(IF($A$2:$A$8761=A226,$D$2:$D$8761))</f>
        <v>1475</v>
      </c>
      <c r="H226" s="467">
        <f t="shared" si="22"/>
        <v>0</v>
      </c>
      <c r="I226" s="475" t="str">
        <f t="shared" si="23"/>
        <v/>
      </c>
      <c r="J226" s="471">
        <f>'Potential Projects'!D227</f>
        <v>9.0958177991178459</v>
      </c>
      <c r="K226" s="471">
        <f>'Potential Projects'!E227</f>
        <v>34.668587776822186</v>
      </c>
      <c r="L226" s="476">
        <f t="shared" si="24"/>
        <v>1135.2355944240599</v>
      </c>
      <c r="M226" s="471">
        <f t="shared" si="25"/>
        <v>1375.5882482634088</v>
      </c>
      <c r="N226" s="467">
        <f t="shared" si="26"/>
        <v>0</v>
      </c>
      <c r="O226" s="475" t="str">
        <f t="shared" si="27"/>
        <v/>
      </c>
    </row>
    <row r="227" spans="1:15" hidden="1">
      <c r="A227" s="475">
        <f t="shared" si="21"/>
        <v>43466</v>
      </c>
      <c r="B227" s="475">
        <v>43475</v>
      </c>
      <c r="C227" s="467">
        <v>10</v>
      </c>
      <c r="D227" s="467">
        <v>1244</v>
      </c>
      <c r="E227" s="467">
        <v>47</v>
      </c>
      <c r="F227" s="467">
        <v>12</v>
      </c>
      <c r="G227" s="467">
        <f t="array" ref="G227">MAX(IF($A$2:$A$8761=A227,$D$2:$D$8761))</f>
        <v>1475</v>
      </c>
      <c r="H227" s="467">
        <f t="shared" si="22"/>
        <v>0</v>
      </c>
      <c r="I227" s="475" t="str">
        <f t="shared" si="23"/>
        <v/>
      </c>
      <c r="J227" s="471">
        <f>'Potential Projects'!D228</f>
        <v>11.775035067161239</v>
      </c>
      <c r="K227" s="471">
        <f>'Potential Projects'!E228</f>
        <v>12.905579122769295</v>
      </c>
      <c r="L227" s="476">
        <f t="shared" si="24"/>
        <v>1160.3193858100694</v>
      </c>
      <c r="M227" s="471">
        <f t="shared" si="25"/>
        <v>1375.5882482634088</v>
      </c>
      <c r="N227" s="467">
        <f t="shared" si="26"/>
        <v>0</v>
      </c>
      <c r="O227" s="475" t="str">
        <f t="shared" si="27"/>
        <v/>
      </c>
    </row>
    <row r="228" spans="1:15" hidden="1">
      <c r="A228" s="475">
        <f t="shared" si="21"/>
        <v>43466</v>
      </c>
      <c r="B228" s="475">
        <v>43475</v>
      </c>
      <c r="C228" s="467">
        <v>11</v>
      </c>
      <c r="D228" s="467">
        <v>1211</v>
      </c>
      <c r="E228" s="467">
        <v>27</v>
      </c>
      <c r="F228" s="467">
        <v>8</v>
      </c>
      <c r="G228" s="467">
        <f t="array" ref="G228">MAX(IF($A$2:$A$8761=A228,$D$2:$D$8761))</f>
        <v>1475</v>
      </c>
      <c r="H228" s="467">
        <f t="shared" si="22"/>
        <v>0</v>
      </c>
      <c r="I228" s="475" t="str">
        <f t="shared" si="23"/>
        <v/>
      </c>
      <c r="J228" s="471">
        <f>'Potential Projects'!D229</f>
        <v>23.63059580234437</v>
      </c>
      <c r="K228" s="471">
        <f>'Potential Projects'!E229</f>
        <v>0.46387491937217801</v>
      </c>
      <c r="L228" s="476">
        <f t="shared" si="24"/>
        <v>1151.9055292782837</v>
      </c>
      <c r="M228" s="471">
        <f t="shared" si="25"/>
        <v>1375.5882482634088</v>
      </c>
      <c r="N228" s="467">
        <f t="shared" si="26"/>
        <v>0</v>
      </c>
      <c r="O228" s="475" t="str">
        <f t="shared" si="27"/>
        <v/>
      </c>
    </row>
    <row r="229" spans="1:15" hidden="1">
      <c r="A229" s="475">
        <f t="shared" si="21"/>
        <v>43466</v>
      </c>
      <c r="B229" s="475">
        <v>43475</v>
      </c>
      <c r="C229" s="467">
        <v>12</v>
      </c>
      <c r="D229" s="467">
        <v>1184</v>
      </c>
      <c r="E229" s="467">
        <v>20</v>
      </c>
      <c r="F229" s="467">
        <v>5</v>
      </c>
      <c r="G229" s="467">
        <f t="array" ref="G229">MAX(IF($A$2:$A$8761=A229,$D$2:$D$8761))</f>
        <v>1475</v>
      </c>
      <c r="H229" s="467">
        <f t="shared" si="22"/>
        <v>0</v>
      </c>
      <c r="I229" s="475" t="str">
        <f t="shared" si="23"/>
        <v/>
      </c>
      <c r="J229" s="471">
        <f>'Potential Projects'!D230</f>
        <v>2.5680689075727541</v>
      </c>
      <c r="K229" s="471">
        <f>'Potential Projects'!E230</f>
        <v>1.0951515803053107E-2</v>
      </c>
      <c r="L229" s="476">
        <f t="shared" si="24"/>
        <v>1156.4209795766242</v>
      </c>
      <c r="M229" s="471">
        <f t="shared" si="25"/>
        <v>1375.5882482634088</v>
      </c>
      <c r="N229" s="467">
        <f t="shared" si="26"/>
        <v>0</v>
      </c>
      <c r="O229" s="475" t="str">
        <f t="shared" si="27"/>
        <v/>
      </c>
    </row>
    <row r="230" spans="1:15" hidden="1">
      <c r="A230" s="475">
        <f t="shared" si="21"/>
        <v>43466</v>
      </c>
      <c r="B230" s="475">
        <v>43475</v>
      </c>
      <c r="C230" s="467">
        <v>13</v>
      </c>
      <c r="D230" s="467">
        <v>1166</v>
      </c>
      <c r="E230" s="467">
        <v>37</v>
      </c>
      <c r="F230" s="467">
        <v>0</v>
      </c>
      <c r="G230" s="467">
        <f t="array" ref="G230">MAX(IF($A$2:$A$8761=A230,$D$2:$D$8761))</f>
        <v>1475</v>
      </c>
      <c r="H230" s="467">
        <f t="shared" si="22"/>
        <v>0</v>
      </c>
      <c r="I230" s="475" t="str">
        <f t="shared" si="23"/>
        <v/>
      </c>
      <c r="J230" s="471">
        <f>'Potential Projects'!D231</f>
        <v>1.784260402278508</v>
      </c>
      <c r="K230" s="471">
        <f>'Potential Projects'!E231</f>
        <v>0.10638615351537303</v>
      </c>
      <c r="L230" s="476">
        <f t="shared" si="24"/>
        <v>1127.1093534442061</v>
      </c>
      <c r="M230" s="471">
        <f t="shared" si="25"/>
        <v>1375.5882482634088</v>
      </c>
      <c r="N230" s="467">
        <f t="shared" si="26"/>
        <v>0</v>
      </c>
      <c r="O230" s="475" t="str">
        <f t="shared" si="27"/>
        <v/>
      </c>
    </row>
    <row r="231" spans="1:15" hidden="1">
      <c r="A231" s="475">
        <f t="shared" si="21"/>
        <v>43466</v>
      </c>
      <c r="B231" s="475">
        <v>43475</v>
      </c>
      <c r="C231" s="467">
        <v>14</v>
      </c>
      <c r="D231" s="467">
        <v>1137</v>
      </c>
      <c r="E231" s="467">
        <v>58</v>
      </c>
      <c r="F231" s="467">
        <v>8</v>
      </c>
      <c r="G231" s="467">
        <f t="array" ref="G231">MAX(IF($A$2:$A$8761=A231,$D$2:$D$8761))</f>
        <v>1475</v>
      </c>
      <c r="H231" s="467">
        <f t="shared" si="22"/>
        <v>0</v>
      </c>
      <c r="I231" s="475" t="str">
        <f t="shared" si="23"/>
        <v/>
      </c>
      <c r="J231" s="471">
        <f>'Potential Projects'!D232</f>
        <v>14.003532364888859</v>
      </c>
      <c r="K231" s="471">
        <f>'Potential Projects'!E232</f>
        <v>1.955627821973769E-2</v>
      </c>
      <c r="L231" s="476">
        <f t="shared" si="24"/>
        <v>1056.9769113568916</v>
      </c>
      <c r="M231" s="471">
        <f t="shared" si="25"/>
        <v>1375.5882482634088</v>
      </c>
      <c r="N231" s="467">
        <f t="shared" si="26"/>
        <v>0</v>
      </c>
      <c r="O231" s="475" t="str">
        <f t="shared" si="27"/>
        <v/>
      </c>
    </row>
    <row r="232" spans="1:15" hidden="1">
      <c r="A232" s="475">
        <f t="shared" si="21"/>
        <v>43466</v>
      </c>
      <c r="B232" s="475">
        <v>43475</v>
      </c>
      <c r="C232" s="467">
        <v>15</v>
      </c>
      <c r="D232" s="467">
        <v>1126</v>
      </c>
      <c r="E232" s="467">
        <v>30</v>
      </c>
      <c r="F232" s="467">
        <v>11</v>
      </c>
      <c r="G232" s="467">
        <f t="array" ref="G232">MAX(IF($A$2:$A$8761=A232,$D$2:$D$8761))</f>
        <v>1475</v>
      </c>
      <c r="H232" s="467">
        <f t="shared" si="22"/>
        <v>0</v>
      </c>
      <c r="I232" s="475" t="str">
        <f t="shared" si="23"/>
        <v/>
      </c>
      <c r="J232" s="471">
        <f>'Potential Projects'!D233</f>
        <v>4.4772945993163704</v>
      </c>
      <c r="K232" s="471">
        <f>'Potential Projects'!E233</f>
        <v>0.25892512362932701</v>
      </c>
      <c r="L232" s="476">
        <f t="shared" si="24"/>
        <v>1080.2637802770544</v>
      </c>
      <c r="M232" s="471">
        <f t="shared" si="25"/>
        <v>1375.5882482634088</v>
      </c>
      <c r="N232" s="467">
        <f t="shared" si="26"/>
        <v>0</v>
      </c>
      <c r="O232" s="475" t="str">
        <f t="shared" si="27"/>
        <v/>
      </c>
    </row>
    <row r="233" spans="1:15" hidden="1">
      <c r="A233" s="475">
        <f t="shared" si="21"/>
        <v>43466</v>
      </c>
      <c r="B233" s="475">
        <v>43475</v>
      </c>
      <c r="C233" s="467">
        <v>16</v>
      </c>
      <c r="D233" s="467">
        <v>1131</v>
      </c>
      <c r="E233" s="467">
        <v>6</v>
      </c>
      <c r="F233" s="467">
        <v>5</v>
      </c>
      <c r="G233" s="467">
        <f t="array" ref="G233">MAX(IF($A$2:$A$8761=A233,$D$2:$D$8761))</f>
        <v>1475</v>
      </c>
      <c r="H233" s="467">
        <f t="shared" si="22"/>
        <v>0</v>
      </c>
      <c r="I233" s="475" t="str">
        <f t="shared" si="23"/>
        <v/>
      </c>
      <c r="J233" s="471">
        <f>'Potential Projects'!D234</f>
        <v>4.1824443622614416</v>
      </c>
      <c r="K233" s="471">
        <f>'Potential Projects'!E234</f>
        <v>7.1669848419694695</v>
      </c>
      <c r="L233" s="476">
        <f t="shared" si="24"/>
        <v>1108.650570795769</v>
      </c>
      <c r="M233" s="471">
        <f t="shared" si="25"/>
        <v>1375.5882482634088</v>
      </c>
      <c r="N233" s="467">
        <f t="shared" si="26"/>
        <v>0</v>
      </c>
      <c r="O233" s="475" t="str">
        <f t="shared" si="27"/>
        <v/>
      </c>
    </row>
    <row r="234" spans="1:15" hidden="1">
      <c r="A234" s="475">
        <f t="shared" si="21"/>
        <v>43466</v>
      </c>
      <c r="B234" s="475">
        <v>43475</v>
      </c>
      <c r="C234" s="467">
        <v>17</v>
      </c>
      <c r="D234" s="467">
        <v>1218</v>
      </c>
      <c r="E234" s="467">
        <v>5</v>
      </c>
      <c r="F234" s="467">
        <v>0</v>
      </c>
      <c r="G234" s="467">
        <f t="array" ref="G234">MAX(IF($A$2:$A$8761=A234,$D$2:$D$8761))</f>
        <v>1475</v>
      </c>
      <c r="H234" s="467">
        <f t="shared" si="22"/>
        <v>0</v>
      </c>
      <c r="I234" s="475" t="str">
        <f t="shared" si="23"/>
        <v/>
      </c>
      <c r="J234" s="471">
        <f>'Potential Projects'!D235</f>
        <v>8.8488299459436508</v>
      </c>
      <c r="K234" s="471">
        <f>'Potential Projects'!E235</f>
        <v>11.740807192001718</v>
      </c>
      <c r="L234" s="476">
        <f t="shared" si="24"/>
        <v>1192.4103628620546</v>
      </c>
      <c r="M234" s="471">
        <f t="shared" si="25"/>
        <v>1375.5882482634088</v>
      </c>
      <c r="N234" s="467">
        <f t="shared" si="26"/>
        <v>0</v>
      </c>
      <c r="O234" s="475" t="str">
        <f t="shared" si="27"/>
        <v/>
      </c>
    </row>
    <row r="235" spans="1:15" hidden="1">
      <c r="A235" s="475">
        <f t="shared" si="21"/>
        <v>43466</v>
      </c>
      <c r="B235" s="475">
        <v>43475</v>
      </c>
      <c r="C235" s="467">
        <v>18</v>
      </c>
      <c r="D235" s="467">
        <v>1281</v>
      </c>
      <c r="E235" s="467">
        <v>5</v>
      </c>
      <c r="F235" s="467">
        <v>0</v>
      </c>
      <c r="G235" s="467">
        <f t="array" ref="G235">MAX(IF($A$2:$A$8761=A235,$D$2:$D$8761))</f>
        <v>1475</v>
      </c>
      <c r="H235" s="467">
        <f t="shared" si="22"/>
        <v>0</v>
      </c>
      <c r="I235" s="475" t="str">
        <f t="shared" si="23"/>
        <v/>
      </c>
      <c r="J235" s="471">
        <f>'Potential Projects'!D236</f>
        <v>24.510388791927952</v>
      </c>
      <c r="K235" s="471">
        <f>'Potential Projects'!E236</f>
        <v>15.570708718555151</v>
      </c>
      <c r="L235" s="476">
        <f t="shared" si="24"/>
        <v>1235.918902489517</v>
      </c>
      <c r="M235" s="471">
        <f t="shared" si="25"/>
        <v>1375.5882482634088</v>
      </c>
      <c r="N235" s="467">
        <f t="shared" si="26"/>
        <v>0</v>
      </c>
      <c r="O235" s="475" t="str">
        <f t="shared" si="27"/>
        <v/>
      </c>
    </row>
    <row r="236" spans="1:15" hidden="1">
      <c r="A236" s="475">
        <f t="shared" si="21"/>
        <v>43466</v>
      </c>
      <c r="B236" s="475">
        <v>43475</v>
      </c>
      <c r="C236" s="467">
        <v>19</v>
      </c>
      <c r="D236" s="467">
        <v>1294</v>
      </c>
      <c r="E236" s="467">
        <v>11</v>
      </c>
      <c r="F236" s="467">
        <v>0</v>
      </c>
      <c r="G236" s="467">
        <f t="array" ref="G236">MAX(IF($A$2:$A$8761=A236,$D$2:$D$8761))</f>
        <v>1475</v>
      </c>
      <c r="H236" s="467">
        <f t="shared" si="22"/>
        <v>0</v>
      </c>
      <c r="I236" s="475" t="str">
        <f t="shared" si="23"/>
        <v/>
      </c>
      <c r="J236" s="471">
        <f>'Potential Projects'!D237</f>
        <v>38.442398980292474</v>
      </c>
      <c r="K236" s="471">
        <f>'Potential Projects'!E237</f>
        <v>13.370236293270265</v>
      </c>
      <c r="L236" s="476">
        <f t="shared" si="24"/>
        <v>1231.1873647264374</v>
      </c>
      <c r="M236" s="471">
        <f t="shared" si="25"/>
        <v>1375.5882482634088</v>
      </c>
      <c r="N236" s="467">
        <f t="shared" si="26"/>
        <v>0</v>
      </c>
      <c r="O236" s="475" t="str">
        <f t="shared" si="27"/>
        <v/>
      </c>
    </row>
    <row r="237" spans="1:15" hidden="1">
      <c r="A237" s="475">
        <f t="shared" si="21"/>
        <v>43466</v>
      </c>
      <c r="B237" s="475">
        <v>43475</v>
      </c>
      <c r="C237" s="467">
        <v>20</v>
      </c>
      <c r="D237" s="467">
        <v>1261</v>
      </c>
      <c r="E237" s="467">
        <v>25</v>
      </c>
      <c r="F237" s="467">
        <v>0</v>
      </c>
      <c r="G237" s="467">
        <f t="array" ref="G237">MAX(IF($A$2:$A$8761=A237,$D$2:$D$8761))</f>
        <v>1475</v>
      </c>
      <c r="H237" s="467">
        <f t="shared" si="22"/>
        <v>0</v>
      </c>
      <c r="I237" s="475" t="str">
        <f t="shared" si="23"/>
        <v/>
      </c>
      <c r="J237" s="471">
        <f>'Potential Projects'!D238</f>
        <v>26.081194475066408</v>
      </c>
      <c r="K237" s="471">
        <f>'Potential Projects'!E238</f>
        <v>4.3508807783272418</v>
      </c>
      <c r="L237" s="476">
        <f t="shared" si="24"/>
        <v>1205.5679247466062</v>
      </c>
      <c r="M237" s="471">
        <f t="shared" si="25"/>
        <v>1375.5882482634088</v>
      </c>
      <c r="N237" s="467">
        <f t="shared" si="26"/>
        <v>0</v>
      </c>
      <c r="O237" s="475" t="str">
        <f t="shared" si="27"/>
        <v/>
      </c>
    </row>
    <row r="238" spans="1:15" hidden="1">
      <c r="A238" s="475">
        <f t="shared" si="21"/>
        <v>43466</v>
      </c>
      <c r="B238" s="475">
        <v>43475</v>
      </c>
      <c r="C238" s="467">
        <v>21</v>
      </c>
      <c r="D238" s="467">
        <v>1235</v>
      </c>
      <c r="E238" s="467">
        <v>26</v>
      </c>
      <c r="F238" s="467">
        <v>0</v>
      </c>
      <c r="G238" s="467">
        <f t="array" ref="G238">MAX(IF($A$2:$A$8761=A238,$D$2:$D$8761))</f>
        <v>1475</v>
      </c>
      <c r="H238" s="467">
        <f t="shared" si="22"/>
        <v>0</v>
      </c>
      <c r="I238" s="475" t="str">
        <f t="shared" si="23"/>
        <v/>
      </c>
      <c r="J238" s="471">
        <f>'Potential Projects'!D239</f>
        <v>23.441369658052107</v>
      </c>
      <c r="K238" s="471">
        <f>'Potential Projects'!E239</f>
        <v>3.840070791227693</v>
      </c>
      <c r="L238" s="476">
        <f t="shared" si="24"/>
        <v>1181.7185595507203</v>
      </c>
      <c r="M238" s="471">
        <f t="shared" si="25"/>
        <v>1375.5882482634088</v>
      </c>
      <c r="N238" s="467">
        <f t="shared" si="26"/>
        <v>0</v>
      </c>
      <c r="O238" s="475" t="str">
        <f t="shared" si="27"/>
        <v/>
      </c>
    </row>
    <row r="239" spans="1:15" hidden="1">
      <c r="A239" s="475">
        <f t="shared" si="21"/>
        <v>43466</v>
      </c>
      <c r="B239" s="475">
        <v>43475</v>
      </c>
      <c r="C239" s="467">
        <v>22</v>
      </c>
      <c r="D239" s="467">
        <v>1150</v>
      </c>
      <c r="E239" s="467">
        <v>28</v>
      </c>
      <c r="F239" s="467">
        <v>0</v>
      </c>
      <c r="G239" s="467">
        <f t="array" ref="G239">MAX(IF($A$2:$A$8761=A239,$D$2:$D$8761))</f>
        <v>1475</v>
      </c>
      <c r="H239" s="467">
        <f t="shared" si="22"/>
        <v>0</v>
      </c>
      <c r="I239" s="475" t="str">
        <f t="shared" si="23"/>
        <v/>
      </c>
      <c r="J239" s="471">
        <f>'Potential Projects'!D240</f>
        <v>17.175971666257677</v>
      </c>
      <c r="K239" s="471">
        <f>'Potential Projects'!E240</f>
        <v>4.8155379488282088</v>
      </c>
      <c r="L239" s="476">
        <f t="shared" si="24"/>
        <v>1100.008490384914</v>
      </c>
      <c r="M239" s="471">
        <f t="shared" si="25"/>
        <v>1375.5882482634088</v>
      </c>
      <c r="N239" s="467">
        <f t="shared" si="26"/>
        <v>0</v>
      </c>
      <c r="O239" s="475" t="str">
        <f t="shared" si="27"/>
        <v/>
      </c>
    </row>
    <row r="240" spans="1:15" hidden="1">
      <c r="A240" s="475">
        <f t="shared" si="21"/>
        <v>43466</v>
      </c>
      <c r="B240" s="475">
        <v>43475</v>
      </c>
      <c r="C240" s="467">
        <v>23</v>
      </c>
      <c r="D240" s="467">
        <v>1071</v>
      </c>
      <c r="E240" s="467">
        <v>22</v>
      </c>
      <c r="F240" s="467">
        <v>0</v>
      </c>
      <c r="G240" s="467">
        <f t="array" ref="G240">MAX(IF($A$2:$A$8761=A240,$D$2:$D$8761))</f>
        <v>1475</v>
      </c>
      <c r="H240" s="467">
        <f t="shared" si="22"/>
        <v>0</v>
      </c>
      <c r="I240" s="475" t="str">
        <f t="shared" si="23"/>
        <v/>
      </c>
      <c r="J240" s="471">
        <f>'Potential Projects'!D241</f>
        <v>1.7793030641723711</v>
      </c>
      <c r="K240" s="471">
        <f>'Potential Projects'!E241</f>
        <v>7.5518523973339065</v>
      </c>
      <c r="L240" s="476">
        <f t="shared" si="24"/>
        <v>1039.6688445384937</v>
      </c>
      <c r="M240" s="471">
        <f t="shared" si="25"/>
        <v>1375.5882482634088</v>
      </c>
      <c r="N240" s="467">
        <f t="shared" si="26"/>
        <v>0</v>
      </c>
      <c r="O240" s="475" t="str">
        <f t="shared" si="27"/>
        <v/>
      </c>
    </row>
    <row r="241" spans="1:15" hidden="1">
      <c r="A241" s="475">
        <f t="shared" si="21"/>
        <v>43466</v>
      </c>
      <c r="B241" s="475">
        <v>43475</v>
      </c>
      <c r="C241" s="467">
        <v>24</v>
      </c>
      <c r="D241" s="467">
        <v>976</v>
      </c>
      <c r="E241" s="467">
        <v>20</v>
      </c>
      <c r="F241" s="467">
        <v>0</v>
      </c>
      <c r="G241" s="467">
        <f t="array" ref="G241">MAX(IF($A$2:$A$8761=A241,$D$2:$D$8761))</f>
        <v>1475</v>
      </c>
      <c r="H241" s="467">
        <f t="shared" si="22"/>
        <v>0</v>
      </c>
      <c r="I241" s="475" t="str">
        <f t="shared" si="23"/>
        <v/>
      </c>
      <c r="J241" s="471">
        <f>'Potential Projects'!D242</f>
        <v>7.3513811848979718E-2</v>
      </c>
      <c r="K241" s="471">
        <f>'Potential Projects'!E242</f>
        <v>4.9500851429800052</v>
      </c>
      <c r="L241" s="476">
        <f t="shared" si="24"/>
        <v>950.97640104517097</v>
      </c>
      <c r="M241" s="471">
        <f t="shared" si="25"/>
        <v>1375.5882482634088</v>
      </c>
      <c r="N241" s="467">
        <f t="shared" si="26"/>
        <v>0</v>
      </c>
      <c r="O241" s="475" t="str">
        <f t="shared" si="27"/>
        <v/>
      </c>
    </row>
    <row r="242" spans="1:15" hidden="1">
      <c r="A242" s="475">
        <f t="shared" si="21"/>
        <v>43466</v>
      </c>
      <c r="B242" s="475">
        <v>43476</v>
      </c>
      <c r="C242" s="467">
        <v>1</v>
      </c>
      <c r="D242" s="467">
        <v>931</v>
      </c>
      <c r="E242" s="467">
        <v>36</v>
      </c>
      <c r="F242" s="467">
        <v>0</v>
      </c>
      <c r="G242" s="467">
        <f t="array" ref="G242">MAX(IF($A$2:$A$8761=A242,$D$2:$D$8761))</f>
        <v>1475</v>
      </c>
      <c r="H242" s="467">
        <f t="shared" si="22"/>
        <v>0</v>
      </c>
      <c r="I242" s="475" t="str">
        <f t="shared" si="23"/>
        <v/>
      </c>
      <c r="J242" s="471">
        <f>'Potential Projects'!D243</f>
        <v>1.1447040947918692</v>
      </c>
      <c r="K242" s="471">
        <f>'Potential Projects'!E243</f>
        <v>0.24093334766716837</v>
      </c>
      <c r="L242" s="476">
        <f t="shared" si="24"/>
        <v>893.61436255754097</v>
      </c>
      <c r="M242" s="471">
        <f t="shared" si="25"/>
        <v>1375.5882482634088</v>
      </c>
      <c r="N242" s="467">
        <f t="shared" si="26"/>
        <v>0</v>
      </c>
      <c r="O242" s="475" t="str">
        <f t="shared" si="27"/>
        <v/>
      </c>
    </row>
    <row r="243" spans="1:15" hidden="1">
      <c r="A243" s="475">
        <f t="shared" si="21"/>
        <v>43466</v>
      </c>
      <c r="B243" s="475">
        <v>43476</v>
      </c>
      <c r="C243" s="467">
        <v>2</v>
      </c>
      <c r="D243" s="467">
        <v>919</v>
      </c>
      <c r="E243" s="467">
        <v>47</v>
      </c>
      <c r="F243" s="467">
        <v>0</v>
      </c>
      <c r="G243" s="467">
        <f t="array" ref="G243">MAX(IF($A$2:$A$8761=A243,$D$2:$D$8761))</f>
        <v>1475</v>
      </c>
      <c r="H243" s="467">
        <f t="shared" si="22"/>
        <v>0</v>
      </c>
      <c r="I243" s="475" t="str">
        <f t="shared" si="23"/>
        <v/>
      </c>
      <c r="J243" s="471">
        <f>'Potential Projects'!D244</f>
        <v>7.7565190294462552</v>
      </c>
      <c r="K243" s="471">
        <f>'Potential Projects'!E244</f>
        <v>6.5591757149000216</v>
      </c>
      <c r="L243" s="476">
        <f t="shared" si="24"/>
        <v>857.68430525565373</v>
      </c>
      <c r="M243" s="471">
        <f t="shared" si="25"/>
        <v>1375.5882482634088</v>
      </c>
      <c r="N243" s="467">
        <f t="shared" si="26"/>
        <v>0</v>
      </c>
      <c r="O243" s="475" t="str">
        <f t="shared" si="27"/>
        <v/>
      </c>
    </row>
    <row r="244" spans="1:15" hidden="1">
      <c r="A244" s="475">
        <f t="shared" si="21"/>
        <v>43466</v>
      </c>
      <c r="B244" s="475">
        <v>43476</v>
      </c>
      <c r="C244" s="467">
        <v>3</v>
      </c>
      <c r="D244" s="467">
        <v>942</v>
      </c>
      <c r="E244" s="467">
        <v>54</v>
      </c>
      <c r="F244" s="467">
        <v>0</v>
      </c>
      <c r="G244" s="467">
        <f t="array" ref="G244">MAX(IF($A$2:$A$8761=A244,$D$2:$D$8761))</f>
        <v>1475</v>
      </c>
      <c r="H244" s="467">
        <f t="shared" si="22"/>
        <v>0</v>
      </c>
      <c r="I244" s="475" t="str">
        <f t="shared" si="23"/>
        <v/>
      </c>
      <c r="J244" s="471">
        <f>'Potential Projects'!D245</f>
        <v>20.755355349914215</v>
      </c>
      <c r="K244" s="471">
        <f>'Potential Projects'!E245</f>
        <v>17.79386642657493</v>
      </c>
      <c r="L244" s="476">
        <f t="shared" si="24"/>
        <v>849.45077822351084</v>
      </c>
      <c r="M244" s="471">
        <f t="shared" si="25"/>
        <v>1375.5882482634088</v>
      </c>
      <c r="N244" s="467">
        <f t="shared" si="26"/>
        <v>0</v>
      </c>
      <c r="O244" s="475" t="str">
        <f t="shared" si="27"/>
        <v/>
      </c>
    </row>
    <row r="245" spans="1:15" hidden="1">
      <c r="A245" s="475">
        <f t="shared" si="21"/>
        <v>43466</v>
      </c>
      <c r="B245" s="475">
        <v>43476</v>
      </c>
      <c r="C245" s="467">
        <v>4</v>
      </c>
      <c r="D245" s="467">
        <v>937</v>
      </c>
      <c r="E245" s="467">
        <v>62</v>
      </c>
      <c r="F245" s="467">
        <v>0</v>
      </c>
      <c r="G245" s="467">
        <f t="array" ref="G245">MAX(IF($A$2:$A$8761=A245,$D$2:$D$8761))</f>
        <v>1475</v>
      </c>
      <c r="H245" s="467">
        <f t="shared" si="22"/>
        <v>0</v>
      </c>
      <c r="I245" s="475" t="str">
        <f t="shared" si="23"/>
        <v/>
      </c>
      <c r="J245" s="471">
        <f>'Potential Projects'!D246</f>
        <v>17.900690833819393</v>
      </c>
      <c r="K245" s="471">
        <f>'Potential Projects'!E246</f>
        <v>14.323800419264677</v>
      </c>
      <c r="L245" s="476">
        <f t="shared" si="24"/>
        <v>842.77550874691599</v>
      </c>
      <c r="M245" s="471">
        <f t="shared" si="25"/>
        <v>1375.5882482634088</v>
      </c>
      <c r="N245" s="467">
        <f t="shared" si="26"/>
        <v>0</v>
      </c>
      <c r="O245" s="475" t="str">
        <f t="shared" si="27"/>
        <v/>
      </c>
    </row>
    <row r="246" spans="1:15" hidden="1">
      <c r="A246" s="475">
        <f t="shared" si="21"/>
        <v>43466</v>
      </c>
      <c r="B246" s="475">
        <v>43476</v>
      </c>
      <c r="C246" s="467">
        <v>5</v>
      </c>
      <c r="D246" s="467">
        <v>999</v>
      </c>
      <c r="E246" s="467">
        <v>70</v>
      </c>
      <c r="F246" s="467">
        <v>0</v>
      </c>
      <c r="G246" s="467">
        <f t="array" ref="G246">MAX(IF($A$2:$A$8761=A246,$D$2:$D$8761))</f>
        <v>1475</v>
      </c>
      <c r="H246" s="467">
        <f t="shared" si="22"/>
        <v>0</v>
      </c>
      <c r="I246" s="475" t="str">
        <f t="shared" si="23"/>
        <v/>
      </c>
      <c r="J246" s="471">
        <f>'Potential Projects'!D247</f>
        <v>6.8528686498844271</v>
      </c>
      <c r="K246" s="471">
        <f>'Potential Projects'!E247</f>
        <v>19.767486024510859</v>
      </c>
      <c r="L246" s="476">
        <f t="shared" si="24"/>
        <v>902.37964532560477</v>
      </c>
      <c r="M246" s="471">
        <f t="shared" si="25"/>
        <v>1375.5882482634088</v>
      </c>
      <c r="N246" s="467">
        <f t="shared" si="26"/>
        <v>0</v>
      </c>
      <c r="O246" s="475" t="str">
        <f t="shared" si="27"/>
        <v/>
      </c>
    </row>
    <row r="247" spans="1:15" hidden="1">
      <c r="A247" s="475">
        <f t="shared" si="21"/>
        <v>43466</v>
      </c>
      <c r="B247" s="475">
        <v>43476</v>
      </c>
      <c r="C247" s="467">
        <v>6</v>
      </c>
      <c r="D247" s="467">
        <v>1074</v>
      </c>
      <c r="E247" s="467">
        <v>81</v>
      </c>
      <c r="F247" s="467">
        <v>0</v>
      </c>
      <c r="G247" s="467">
        <f t="array" ref="G247">MAX(IF($A$2:$A$8761=A247,$D$2:$D$8761))</f>
        <v>1475</v>
      </c>
      <c r="H247" s="467">
        <f t="shared" si="22"/>
        <v>0</v>
      </c>
      <c r="I247" s="475" t="str">
        <f t="shared" si="23"/>
        <v/>
      </c>
      <c r="J247" s="471">
        <f>'Potential Projects'!D248</f>
        <v>4.3552463465187268</v>
      </c>
      <c r="K247" s="471">
        <f>'Potential Projects'!E248</f>
        <v>16.448394485056976</v>
      </c>
      <c r="L247" s="476">
        <f t="shared" si="24"/>
        <v>972.19635916842435</v>
      </c>
      <c r="M247" s="471">
        <f t="shared" si="25"/>
        <v>1375.5882482634088</v>
      </c>
      <c r="N247" s="467">
        <f t="shared" si="26"/>
        <v>0</v>
      </c>
      <c r="O247" s="475" t="str">
        <f t="shared" si="27"/>
        <v/>
      </c>
    </row>
    <row r="248" spans="1:15" hidden="1">
      <c r="A248" s="475">
        <f t="shared" si="21"/>
        <v>43466</v>
      </c>
      <c r="B248" s="475">
        <v>43476</v>
      </c>
      <c r="C248" s="467">
        <v>7</v>
      </c>
      <c r="D248" s="467">
        <v>1183</v>
      </c>
      <c r="E248" s="467">
        <v>80</v>
      </c>
      <c r="F248" s="467">
        <v>0</v>
      </c>
      <c r="G248" s="467">
        <f t="array" ref="G248">MAX(IF($A$2:$A$8761=A248,$D$2:$D$8761))</f>
        <v>1475</v>
      </c>
      <c r="H248" s="467">
        <f t="shared" si="22"/>
        <v>0</v>
      </c>
      <c r="I248" s="475" t="str">
        <f t="shared" si="23"/>
        <v/>
      </c>
      <c r="J248" s="471">
        <f>'Potential Projects'!D249</f>
        <v>33.443959900728231</v>
      </c>
      <c r="K248" s="471">
        <f>'Potential Projects'!E249</f>
        <v>8.8410022575790155</v>
      </c>
      <c r="L248" s="476">
        <f t="shared" si="24"/>
        <v>1060.7150378416927</v>
      </c>
      <c r="M248" s="471">
        <f t="shared" si="25"/>
        <v>1375.5882482634088</v>
      </c>
      <c r="N248" s="467">
        <f t="shared" si="26"/>
        <v>0</v>
      </c>
      <c r="O248" s="475" t="str">
        <f t="shared" si="27"/>
        <v/>
      </c>
    </row>
    <row r="249" spans="1:15" hidden="1">
      <c r="A249" s="475">
        <f t="shared" si="21"/>
        <v>43466</v>
      </c>
      <c r="B249" s="475">
        <v>43476</v>
      </c>
      <c r="C249" s="467">
        <v>8</v>
      </c>
      <c r="D249" s="467">
        <v>1264</v>
      </c>
      <c r="E249" s="467">
        <v>78</v>
      </c>
      <c r="F249" s="467">
        <v>0</v>
      </c>
      <c r="G249" s="467">
        <f t="array" ref="G249">MAX(IF($A$2:$A$8761=A249,$D$2:$D$8761))</f>
        <v>1475</v>
      </c>
      <c r="H249" s="467">
        <f t="shared" si="22"/>
        <v>0</v>
      </c>
      <c r="I249" s="475" t="str">
        <f t="shared" si="23"/>
        <v/>
      </c>
      <c r="J249" s="471">
        <f>'Potential Projects'!D250</f>
        <v>36.196991853018048</v>
      </c>
      <c r="K249" s="471">
        <f>'Potential Projects'!E250</f>
        <v>2.2740040313910987</v>
      </c>
      <c r="L249" s="476">
        <f t="shared" si="24"/>
        <v>1147.5290041155909</v>
      </c>
      <c r="M249" s="471">
        <f t="shared" si="25"/>
        <v>1375.5882482634088</v>
      </c>
      <c r="N249" s="467">
        <f t="shared" si="26"/>
        <v>0</v>
      </c>
      <c r="O249" s="475" t="str">
        <f t="shared" si="27"/>
        <v/>
      </c>
    </row>
    <row r="250" spans="1:15" hidden="1">
      <c r="A250" s="475">
        <f t="shared" si="21"/>
        <v>43466</v>
      </c>
      <c r="B250" s="475">
        <v>43476</v>
      </c>
      <c r="C250" s="467">
        <v>9</v>
      </c>
      <c r="D250" s="467">
        <v>1284</v>
      </c>
      <c r="E250" s="467">
        <v>77</v>
      </c>
      <c r="F250" s="467">
        <v>2</v>
      </c>
      <c r="G250" s="467">
        <f t="array" ref="G250">MAX(IF($A$2:$A$8761=A250,$D$2:$D$8761))</f>
        <v>1475</v>
      </c>
      <c r="H250" s="467">
        <f t="shared" si="22"/>
        <v>0</v>
      </c>
      <c r="I250" s="475" t="str">
        <f t="shared" si="23"/>
        <v/>
      </c>
      <c r="J250" s="471">
        <f>'Potential Projects'!D251</f>
        <v>55.300695251735533</v>
      </c>
      <c r="K250" s="471">
        <f>'Potential Projects'!E251</f>
        <v>4.3469695226832936</v>
      </c>
      <c r="L250" s="476">
        <f t="shared" si="24"/>
        <v>1145.3523352255811</v>
      </c>
      <c r="M250" s="471">
        <f t="shared" si="25"/>
        <v>1375.5882482634088</v>
      </c>
      <c r="N250" s="467">
        <f t="shared" si="26"/>
        <v>0</v>
      </c>
      <c r="O250" s="475" t="str">
        <f t="shared" si="27"/>
        <v/>
      </c>
    </row>
    <row r="251" spans="1:15" hidden="1">
      <c r="A251" s="475">
        <f t="shared" si="21"/>
        <v>43466</v>
      </c>
      <c r="B251" s="475">
        <v>43476</v>
      </c>
      <c r="C251" s="467">
        <v>10</v>
      </c>
      <c r="D251" s="467">
        <v>1264</v>
      </c>
      <c r="E251" s="467">
        <v>79</v>
      </c>
      <c r="F251" s="467">
        <v>7</v>
      </c>
      <c r="G251" s="467">
        <f t="array" ref="G251">MAX(IF($A$2:$A$8761=A251,$D$2:$D$8761))</f>
        <v>1475</v>
      </c>
      <c r="H251" s="467">
        <f t="shared" si="22"/>
        <v>0</v>
      </c>
      <c r="I251" s="475" t="str">
        <f t="shared" si="23"/>
        <v/>
      </c>
      <c r="J251" s="471">
        <f>'Potential Projects'!D252</f>
        <v>16.042050397670387</v>
      </c>
      <c r="K251" s="471">
        <f>'Potential Projects'!E252</f>
        <v>12.053707643517523</v>
      </c>
      <c r="L251" s="476">
        <f t="shared" si="24"/>
        <v>1149.904241958812</v>
      </c>
      <c r="M251" s="471">
        <f t="shared" si="25"/>
        <v>1375.5882482634088</v>
      </c>
      <c r="N251" s="467">
        <f t="shared" si="26"/>
        <v>0</v>
      </c>
      <c r="O251" s="475" t="str">
        <f t="shared" si="27"/>
        <v/>
      </c>
    </row>
    <row r="252" spans="1:15" hidden="1">
      <c r="A252" s="475">
        <f t="shared" si="21"/>
        <v>43466</v>
      </c>
      <c r="B252" s="475">
        <v>43476</v>
      </c>
      <c r="C252" s="467">
        <v>11</v>
      </c>
      <c r="D252" s="467">
        <v>1256</v>
      </c>
      <c r="E252" s="467">
        <v>64</v>
      </c>
      <c r="F252" s="467">
        <v>11</v>
      </c>
      <c r="G252" s="467">
        <f t="array" ref="G252">MAX(IF($A$2:$A$8761=A252,$D$2:$D$8761))</f>
        <v>1475</v>
      </c>
      <c r="H252" s="467">
        <f t="shared" si="22"/>
        <v>0</v>
      </c>
      <c r="I252" s="475" t="str">
        <f t="shared" si="23"/>
        <v/>
      </c>
      <c r="J252" s="471">
        <f>'Potential Projects'!D253</f>
        <v>7.2798373309801176</v>
      </c>
      <c r="K252" s="471">
        <f>'Potential Projects'!E253</f>
        <v>4.6231041711459904</v>
      </c>
      <c r="L252" s="476">
        <f t="shared" si="24"/>
        <v>1169.0970584978738</v>
      </c>
      <c r="M252" s="471">
        <f t="shared" si="25"/>
        <v>1375.5882482634088</v>
      </c>
      <c r="N252" s="467">
        <f t="shared" si="26"/>
        <v>0</v>
      </c>
      <c r="O252" s="475" t="str">
        <f t="shared" si="27"/>
        <v/>
      </c>
    </row>
    <row r="253" spans="1:15" hidden="1">
      <c r="A253" s="475">
        <f t="shared" si="21"/>
        <v>43466</v>
      </c>
      <c r="B253" s="475">
        <v>43476</v>
      </c>
      <c r="C253" s="467">
        <v>12</v>
      </c>
      <c r="D253" s="467">
        <v>1234</v>
      </c>
      <c r="E253" s="467">
        <v>43</v>
      </c>
      <c r="F253" s="467">
        <v>10</v>
      </c>
      <c r="G253" s="467">
        <f t="array" ref="G253">MAX(IF($A$2:$A$8761=A253,$D$2:$D$8761))</f>
        <v>1475</v>
      </c>
      <c r="H253" s="467">
        <f t="shared" si="22"/>
        <v>0</v>
      </c>
      <c r="I253" s="475" t="str">
        <f t="shared" si="23"/>
        <v/>
      </c>
      <c r="J253" s="471">
        <f>'Potential Projects'!D254</f>
        <v>2.6307159522341927</v>
      </c>
      <c r="K253" s="471">
        <f>'Potential Projects'!E254</f>
        <v>6.5599579660288114</v>
      </c>
      <c r="L253" s="476">
        <f t="shared" si="24"/>
        <v>1171.809326081737</v>
      </c>
      <c r="M253" s="471">
        <f t="shared" si="25"/>
        <v>1375.5882482634088</v>
      </c>
      <c r="N253" s="467">
        <f t="shared" si="26"/>
        <v>0</v>
      </c>
      <c r="O253" s="475" t="str">
        <f t="shared" si="27"/>
        <v/>
      </c>
    </row>
    <row r="254" spans="1:15" hidden="1">
      <c r="A254" s="475">
        <f t="shared" si="21"/>
        <v>43466</v>
      </c>
      <c r="B254" s="475">
        <v>43476</v>
      </c>
      <c r="C254" s="467">
        <v>13</v>
      </c>
      <c r="D254" s="467">
        <v>1197</v>
      </c>
      <c r="E254" s="467">
        <v>39</v>
      </c>
      <c r="F254" s="467">
        <v>8</v>
      </c>
      <c r="G254" s="467">
        <f t="array" ref="G254">MAX(IF($A$2:$A$8761=A254,$D$2:$D$8761))</f>
        <v>1475</v>
      </c>
      <c r="H254" s="467">
        <f t="shared" si="22"/>
        <v>0</v>
      </c>
      <c r="I254" s="475" t="str">
        <f t="shared" si="23"/>
        <v/>
      </c>
      <c r="J254" s="471">
        <f>'Potential Projects'!D255</f>
        <v>0.81603111251308402</v>
      </c>
      <c r="K254" s="471">
        <f>'Potential Projects'!E255</f>
        <v>2.7488304665663299</v>
      </c>
      <c r="L254" s="476">
        <f t="shared" si="24"/>
        <v>1146.4351384209208</v>
      </c>
      <c r="M254" s="471">
        <f t="shared" si="25"/>
        <v>1375.5882482634088</v>
      </c>
      <c r="N254" s="467">
        <f t="shared" si="26"/>
        <v>0</v>
      </c>
      <c r="O254" s="475" t="str">
        <f t="shared" si="27"/>
        <v/>
      </c>
    </row>
    <row r="255" spans="1:15" hidden="1">
      <c r="A255" s="475">
        <f t="shared" si="21"/>
        <v>43466</v>
      </c>
      <c r="B255" s="475">
        <v>43476</v>
      </c>
      <c r="C255" s="467">
        <v>14</v>
      </c>
      <c r="D255" s="467">
        <v>1176</v>
      </c>
      <c r="E255" s="467">
        <v>25</v>
      </c>
      <c r="F255" s="467">
        <v>10</v>
      </c>
      <c r="G255" s="467">
        <f t="array" ref="G255">MAX(IF($A$2:$A$8761=A255,$D$2:$D$8761))</f>
        <v>1475</v>
      </c>
      <c r="H255" s="467">
        <f t="shared" si="22"/>
        <v>0</v>
      </c>
      <c r="I255" s="475" t="str">
        <f t="shared" si="23"/>
        <v/>
      </c>
      <c r="J255" s="471">
        <f>'Potential Projects'!D256</f>
        <v>5.465928098868424E-3</v>
      </c>
      <c r="K255" s="471">
        <f>'Potential Projects'!E256</f>
        <v>3.1423027843474522</v>
      </c>
      <c r="L255" s="476">
        <f t="shared" si="24"/>
        <v>1137.8522312875536</v>
      </c>
      <c r="M255" s="471">
        <f t="shared" si="25"/>
        <v>1375.5882482634088</v>
      </c>
      <c r="N255" s="467">
        <f t="shared" si="26"/>
        <v>0</v>
      </c>
      <c r="O255" s="475" t="str">
        <f t="shared" si="27"/>
        <v/>
      </c>
    </row>
    <row r="256" spans="1:15" hidden="1">
      <c r="A256" s="475">
        <f t="shared" si="21"/>
        <v>43466</v>
      </c>
      <c r="B256" s="475">
        <v>43476</v>
      </c>
      <c r="C256" s="467">
        <v>15</v>
      </c>
      <c r="D256" s="467">
        <v>1159</v>
      </c>
      <c r="E256" s="467">
        <v>35</v>
      </c>
      <c r="F256" s="467">
        <v>7</v>
      </c>
      <c r="G256" s="467">
        <f t="array" ref="G256">MAX(IF($A$2:$A$8761=A256,$D$2:$D$8761))</f>
        <v>1475</v>
      </c>
      <c r="H256" s="467">
        <f t="shared" si="22"/>
        <v>0</v>
      </c>
      <c r="I256" s="475" t="str">
        <f t="shared" si="23"/>
        <v/>
      </c>
      <c r="J256" s="471">
        <f>'Potential Projects'!D257</f>
        <v>4.0669001918702326E-2</v>
      </c>
      <c r="K256" s="471">
        <f>'Potential Projects'!E257</f>
        <v>1.9384182971404003</v>
      </c>
      <c r="L256" s="476">
        <f t="shared" si="24"/>
        <v>1115.0209127009409</v>
      </c>
      <c r="M256" s="471">
        <f t="shared" si="25"/>
        <v>1375.5882482634088</v>
      </c>
      <c r="N256" s="467">
        <f t="shared" si="26"/>
        <v>0</v>
      </c>
      <c r="O256" s="475" t="str">
        <f t="shared" si="27"/>
        <v/>
      </c>
    </row>
    <row r="257" spans="1:15" hidden="1">
      <c r="A257" s="475">
        <f t="shared" si="21"/>
        <v>43466</v>
      </c>
      <c r="B257" s="475">
        <v>43476</v>
      </c>
      <c r="C257" s="467">
        <v>16</v>
      </c>
      <c r="D257" s="467">
        <v>1160</v>
      </c>
      <c r="E257" s="467">
        <v>67</v>
      </c>
      <c r="F257" s="467">
        <v>0</v>
      </c>
      <c r="G257" s="467">
        <f t="array" ref="G257">MAX(IF($A$2:$A$8761=A257,$D$2:$D$8761))</f>
        <v>1475</v>
      </c>
      <c r="H257" s="467">
        <f t="shared" si="22"/>
        <v>0</v>
      </c>
      <c r="I257" s="475" t="str">
        <f t="shared" si="23"/>
        <v/>
      </c>
      <c r="J257" s="471">
        <f>'Potential Projects'!D258</f>
        <v>7.0812468496877473E-2</v>
      </c>
      <c r="K257" s="471">
        <f>'Potential Projects'!E258</f>
        <v>1.5840585357987529</v>
      </c>
      <c r="L257" s="476">
        <f t="shared" si="24"/>
        <v>1091.3451289957045</v>
      </c>
      <c r="M257" s="471">
        <f t="shared" si="25"/>
        <v>1375.5882482634088</v>
      </c>
      <c r="N257" s="467">
        <f t="shared" si="26"/>
        <v>0</v>
      </c>
      <c r="O257" s="475" t="str">
        <f t="shared" si="27"/>
        <v/>
      </c>
    </row>
    <row r="258" spans="1:15" hidden="1">
      <c r="A258" s="475">
        <f t="shared" ref="A258:A321" si="28">DATE(YEAR(B258),MONTH(B258),1)</f>
        <v>43466</v>
      </c>
      <c r="B258" s="475">
        <v>43476</v>
      </c>
      <c r="C258" s="467">
        <v>17</v>
      </c>
      <c r="D258" s="467">
        <v>1215</v>
      </c>
      <c r="E258" s="467">
        <v>81</v>
      </c>
      <c r="F258" s="467">
        <v>1</v>
      </c>
      <c r="G258" s="467">
        <f t="array" ref="G258">MAX(IF($A$2:$A$8761=A258,$D$2:$D$8761))</f>
        <v>1475</v>
      </c>
      <c r="H258" s="467">
        <f t="shared" ref="H258:H321" si="29">IF(G258=D258,1,0)</f>
        <v>0</v>
      </c>
      <c r="I258" s="475" t="str">
        <f t="shared" ref="I258:I321" si="30">IF(D258=G258,B258,"")</f>
        <v/>
      </c>
      <c r="J258" s="471">
        <f>'Potential Projects'!D259</f>
        <v>4.295851237392271E-4</v>
      </c>
      <c r="K258" s="471">
        <f>'Potential Projects'!E259</f>
        <v>0.52723726080412814</v>
      </c>
      <c r="L258" s="476">
        <f t="shared" ref="L258:L321" si="31">D258-E258-F258-J258-K258</f>
        <v>1132.472333154072</v>
      </c>
      <c r="M258" s="471">
        <f t="shared" ref="M258:M321" si="32">MAX($L$2:$L$745)</f>
        <v>1375.5882482634088</v>
      </c>
      <c r="N258" s="467">
        <f t="shared" ref="N258:N321" si="33">IF(M258=L258,1,0)</f>
        <v>0</v>
      </c>
      <c r="O258" s="475" t="str">
        <f t="shared" ref="O258:O321" si="34">IF(L258=M258,B258,"")</f>
        <v/>
      </c>
    </row>
    <row r="259" spans="1:15" hidden="1">
      <c r="A259" s="475">
        <f t="shared" si="28"/>
        <v>43466</v>
      </c>
      <c r="B259" s="475">
        <v>43476</v>
      </c>
      <c r="C259" s="467">
        <v>18</v>
      </c>
      <c r="D259" s="467">
        <v>1267</v>
      </c>
      <c r="E259" s="467">
        <v>85</v>
      </c>
      <c r="F259" s="467">
        <v>0</v>
      </c>
      <c r="G259" s="467">
        <f t="array" ref="G259">MAX(IF($A$2:$A$8761=A259,$D$2:$D$8761))</f>
        <v>1475</v>
      </c>
      <c r="H259" s="467">
        <f t="shared" si="29"/>
        <v>0</v>
      </c>
      <c r="I259" s="475" t="str">
        <f t="shared" si="30"/>
        <v/>
      </c>
      <c r="J259" s="471">
        <f>'Potential Projects'!D260</f>
        <v>0</v>
      </c>
      <c r="K259" s="471">
        <f>'Potential Projects'!E260</f>
        <v>0.72358229413029451</v>
      </c>
      <c r="L259" s="476">
        <f t="shared" si="31"/>
        <v>1181.2764177058698</v>
      </c>
      <c r="M259" s="471">
        <f t="shared" si="32"/>
        <v>1375.5882482634088</v>
      </c>
      <c r="N259" s="467">
        <f t="shared" si="33"/>
        <v>0</v>
      </c>
      <c r="O259" s="475" t="str">
        <f t="shared" si="34"/>
        <v/>
      </c>
    </row>
    <row r="260" spans="1:15" hidden="1">
      <c r="A260" s="475">
        <f t="shared" si="28"/>
        <v>43466</v>
      </c>
      <c r="B260" s="475">
        <v>43476</v>
      </c>
      <c r="C260" s="467">
        <v>19</v>
      </c>
      <c r="D260" s="467">
        <v>1258</v>
      </c>
      <c r="E260" s="467">
        <v>49</v>
      </c>
      <c r="F260" s="467">
        <v>0</v>
      </c>
      <c r="G260" s="467">
        <f t="array" ref="G260">MAX(IF($A$2:$A$8761=A260,$D$2:$D$8761))</f>
        <v>1475</v>
      </c>
      <c r="H260" s="467">
        <f t="shared" si="29"/>
        <v>0</v>
      </c>
      <c r="I260" s="475" t="str">
        <f t="shared" si="30"/>
        <v/>
      </c>
      <c r="J260" s="471">
        <f>'Potential Projects'!D261</f>
        <v>3.4363996276693118</v>
      </c>
      <c r="K260" s="471">
        <f>'Potential Projects'!E261</f>
        <v>0.10403940012900453</v>
      </c>
      <c r="L260" s="476">
        <f t="shared" si="31"/>
        <v>1205.4595609722016</v>
      </c>
      <c r="M260" s="471">
        <f t="shared" si="32"/>
        <v>1375.5882482634088</v>
      </c>
      <c r="N260" s="467">
        <f t="shared" si="33"/>
        <v>0</v>
      </c>
      <c r="O260" s="475" t="str">
        <f t="shared" si="34"/>
        <v/>
      </c>
    </row>
    <row r="261" spans="1:15" hidden="1">
      <c r="A261" s="475">
        <f t="shared" si="28"/>
        <v>43466</v>
      </c>
      <c r="B261" s="475">
        <v>43476</v>
      </c>
      <c r="C261" s="467">
        <v>20</v>
      </c>
      <c r="D261" s="467">
        <v>1209</v>
      </c>
      <c r="E261" s="467">
        <v>39</v>
      </c>
      <c r="F261" s="467">
        <v>0</v>
      </c>
      <c r="G261" s="467">
        <f t="array" ref="G261">MAX(IF($A$2:$A$8761=A261,$D$2:$D$8761))</f>
        <v>1475</v>
      </c>
      <c r="H261" s="467">
        <f t="shared" si="29"/>
        <v>0</v>
      </c>
      <c r="I261" s="475" t="str">
        <f t="shared" si="30"/>
        <v/>
      </c>
      <c r="J261" s="471">
        <f>'Potential Projects'!D262</f>
        <v>10.796972122151052</v>
      </c>
      <c r="K261" s="471">
        <f>'Potential Projects'!E262</f>
        <v>0.92853208987314551</v>
      </c>
      <c r="L261" s="476">
        <f t="shared" si="31"/>
        <v>1158.2744957879756</v>
      </c>
      <c r="M261" s="471">
        <f t="shared" si="32"/>
        <v>1375.5882482634088</v>
      </c>
      <c r="N261" s="467">
        <f t="shared" si="33"/>
        <v>0</v>
      </c>
      <c r="O261" s="475" t="str">
        <f t="shared" si="34"/>
        <v/>
      </c>
    </row>
    <row r="262" spans="1:15" hidden="1">
      <c r="A262" s="475">
        <f t="shared" si="28"/>
        <v>43466</v>
      </c>
      <c r="B262" s="475">
        <v>43476</v>
      </c>
      <c r="C262" s="467">
        <v>21</v>
      </c>
      <c r="D262" s="467">
        <v>1182</v>
      </c>
      <c r="E262" s="467">
        <v>36</v>
      </c>
      <c r="F262" s="467">
        <v>0</v>
      </c>
      <c r="G262" s="467">
        <f t="array" ref="G262">MAX(IF($A$2:$A$8761=A262,$D$2:$D$8761))</f>
        <v>1475</v>
      </c>
      <c r="H262" s="467">
        <f t="shared" si="29"/>
        <v>0</v>
      </c>
      <c r="I262" s="475" t="str">
        <f t="shared" si="30"/>
        <v/>
      </c>
      <c r="J262" s="471">
        <f>'Potential Projects'!D263</f>
        <v>3.33191539283614</v>
      </c>
      <c r="K262" s="471">
        <f>'Potential Projects'!E263</f>
        <v>2.5869044829069012</v>
      </c>
      <c r="L262" s="476">
        <f t="shared" si="31"/>
        <v>1140.0811801242569</v>
      </c>
      <c r="M262" s="471">
        <f t="shared" si="32"/>
        <v>1375.5882482634088</v>
      </c>
      <c r="N262" s="467">
        <f t="shared" si="33"/>
        <v>0</v>
      </c>
      <c r="O262" s="475" t="str">
        <f t="shared" si="34"/>
        <v/>
      </c>
    </row>
    <row r="263" spans="1:15" hidden="1">
      <c r="A263" s="475">
        <f t="shared" si="28"/>
        <v>43466</v>
      </c>
      <c r="B263" s="475">
        <v>43476</v>
      </c>
      <c r="C263" s="467">
        <v>22</v>
      </c>
      <c r="D263" s="467">
        <v>1124</v>
      </c>
      <c r="E263" s="467">
        <v>39</v>
      </c>
      <c r="F263" s="467">
        <v>0</v>
      </c>
      <c r="G263" s="467">
        <f t="array" ref="G263">MAX(IF($A$2:$A$8761=A263,$D$2:$D$8761))</f>
        <v>1475</v>
      </c>
      <c r="H263" s="467">
        <f t="shared" si="29"/>
        <v>0</v>
      </c>
      <c r="I263" s="475" t="str">
        <f t="shared" si="30"/>
        <v/>
      </c>
      <c r="J263" s="471">
        <f>'Potential Projects'!D264</f>
        <v>1.9899447466703661</v>
      </c>
      <c r="K263" s="471">
        <f>'Potential Projects'!E264</f>
        <v>3.8956106213717474</v>
      </c>
      <c r="L263" s="476">
        <f t="shared" si="31"/>
        <v>1079.1144446319579</v>
      </c>
      <c r="M263" s="471">
        <f t="shared" si="32"/>
        <v>1375.5882482634088</v>
      </c>
      <c r="N263" s="467">
        <f t="shared" si="33"/>
        <v>0</v>
      </c>
      <c r="O263" s="475" t="str">
        <f t="shared" si="34"/>
        <v/>
      </c>
    </row>
    <row r="264" spans="1:15" hidden="1">
      <c r="A264" s="475">
        <f t="shared" si="28"/>
        <v>43466</v>
      </c>
      <c r="B264" s="475">
        <v>43476</v>
      </c>
      <c r="C264" s="467">
        <v>23</v>
      </c>
      <c r="D264" s="467">
        <v>1066</v>
      </c>
      <c r="E264" s="467">
        <v>41</v>
      </c>
      <c r="F264" s="467">
        <v>0</v>
      </c>
      <c r="G264" s="467">
        <f t="array" ref="G264">MAX(IF($A$2:$A$8761=A264,$D$2:$D$8761))</f>
        <v>1475</v>
      </c>
      <c r="H264" s="467">
        <f t="shared" si="29"/>
        <v>0</v>
      </c>
      <c r="I264" s="475" t="str">
        <f t="shared" si="30"/>
        <v/>
      </c>
      <c r="J264" s="471">
        <f>'Potential Projects'!D265</f>
        <v>0</v>
      </c>
      <c r="K264" s="471">
        <f>'Potential Projects'!E265</f>
        <v>1.6012680606321219</v>
      </c>
      <c r="L264" s="476">
        <f t="shared" si="31"/>
        <v>1023.3987319393678</v>
      </c>
      <c r="M264" s="471">
        <f t="shared" si="32"/>
        <v>1375.5882482634088</v>
      </c>
      <c r="N264" s="467">
        <f t="shared" si="33"/>
        <v>0</v>
      </c>
      <c r="O264" s="475" t="str">
        <f t="shared" si="34"/>
        <v/>
      </c>
    </row>
    <row r="265" spans="1:15" hidden="1">
      <c r="A265" s="475">
        <f t="shared" si="28"/>
        <v>43466</v>
      </c>
      <c r="B265" s="475">
        <v>43476</v>
      </c>
      <c r="C265" s="467">
        <v>24</v>
      </c>
      <c r="D265" s="467">
        <v>1011</v>
      </c>
      <c r="E265" s="467">
        <v>46</v>
      </c>
      <c r="F265" s="467">
        <v>0</v>
      </c>
      <c r="G265" s="467">
        <f t="array" ref="G265">MAX(IF($A$2:$A$8761=A265,$D$2:$D$8761))</f>
        <v>1475</v>
      </c>
      <c r="H265" s="467">
        <f t="shared" si="29"/>
        <v>0</v>
      </c>
      <c r="I265" s="475" t="str">
        <f t="shared" si="30"/>
        <v/>
      </c>
      <c r="J265" s="471">
        <f>'Potential Projects'!D266</f>
        <v>0.11159880901188117</v>
      </c>
      <c r="K265" s="471">
        <f>'Potential Projects'!E266</f>
        <v>3.4262599440980437</v>
      </c>
      <c r="L265" s="476">
        <f t="shared" si="31"/>
        <v>961.46214124689004</v>
      </c>
      <c r="M265" s="471">
        <f t="shared" si="32"/>
        <v>1375.5882482634088</v>
      </c>
      <c r="N265" s="467">
        <f t="shared" si="33"/>
        <v>0</v>
      </c>
      <c r="O265" s="475" t="str">
        <f t="shared" si="34"/>
        <v/>
      </c>
    </row>
    <row r="266" spans="1:15" hidden="1">
      <c r="A266" s="475">
        <f t="shared" si="28"/>
        <v>43466</v>
      </c>
      <c r="B266" s="475">
        <v>43477</v>
      </c>
      <c r="C266" s="467">
        <v>1</v>
      </c>
      <c r="D266" s="467">
        <v>969</v>
      </c>
      <c r="E266" s="467">
        <v>45</v>
      </c>
      <c r="F266" s="467">
        <v>0</v>
      </c>
      <c r="G266" s="467">
        <f t="array" ref="G266">MAX(IF($A$2:$A$8761=A266,$D$2:$D$8761))</f>
        <v>1475</v>
      </c>
      <c r="H266" s="467">
        <f t="shared" si="29"/>
        <v>0</v>
      </c>
      <c r="I266" s="475" t="str">
        <f t="shared" si="30"/>
        <v/>
      </c>
      <c r="J266" s="471">
        <f>'Potential Projects'!D267</f>
        <v>0</v>
      </c>
      <c r="K266" s="471">
        <f>'Potential Projects'!E267</f>
        <v>14.258091324446355</v>
      </c>
      <c r="L266" s="476">
        <f t="shared" si="31"/>
        <v>909.74190867555365</v>
      </c>
      <c r="M266" s="471">
        <f t="shared" si="32"/>
        <v>1375.5882482634088</v>
      </c>
      <c r="N266" s="467">
        <f t="shared" si="33"/>
        <v>0</v>
      </c>
      <c r="O266" s="475" t="str">
        <f t="shared" si="34"/>
        <v/>
      </c>
    </row>
    <row r="267" spans="1:15" hidden="1">
      <c r="A267" s="475">
        <f t="shared" si="28"/>
        <v>43466</v>
      </c>
      <c r="B267" s="475">
        <v>43477</v>
      </c>
      <c r="C267" s="467">
        <v>2</v>
      </c>
      <c r="D267" s="467">
        <v>952</v>
      </c>
      <c r="E267" s="467">
        <v>52</v>
      </c>
      <c r="F267" s="467">
        <v>0</v>
      </c>
      <c r="G267" s="467">
        <f t="array" ref="G267">MAX(IF($A$2:$A$8761=A267,$D$2:$D$8761))</f>
        <v>1475</v>
      </c>
      <c r="H267" s="467">
        <f t="shared" si="29"/>
        <v>0</v>
      </c>
      <c r="I267" s="475" t="str">
        <f t="shared" si="30"/>
        <v/>
      </c>
      <c r="J267" s="471">
        <f>'Potential Projects'!D268</f>
        <v>0</v>
      </c>
      <c r="K267" s="471">
        <f>'Potential Projects'!E268</f>
        <v>42.067901204042144</v>
      </c>
      <c r="L267" s="476">
        <f t="shared" si="31"/>
        <v>857.93209879595781</v>
      </c>
      <c r="M267" s="471">
        <f t="shared" si="32"/>
        <v>1375.5882482634088</v>
      </c>
      <c r="N267" s="467">
        <f t="shared" si="33"/>
        <v>0</v>
      </c>
      <c r="O267" s="475" t="str">
        <f t="shared" si="34"/>
        <v/>
      </c>
    </row>
    <row r="268" spans="1:15" hidden="1">
      <c r="A268" s="475">
        <f t="shared" si="28"/>
        <v>43466</v>
      </c>
      <c r="B268" s="475">
        <v>43477</v>
      </c>
      <c r="C268" s="467">
        <v>3</v>
      </c>
      <c r="D268" s="467">
        <v>932</v>
      </c>
      <c r="E268" s="467">
        <v>38</v>
      </c>
      <c r="F268" s="467">
        <v>0</v>
      </c>
      <c r="G268" s="467">
        <f t="array" ref="G268">MAX(IF($A$2:$A$8761=A268,$D$2:$D$8761))</f>
        <v>1475</v>
      </c>
      <c r="H268" s="467">
        <f t="shared" si="29"/>
        <v>0</v>
      </c>
      <c r="I268" s="475" t="str">
        <f t="shared" si="30"/>
        <v/>
      </c>
      <c r="J268" s="471">
        <f>'Potential Projects'!D269</f>
        <v>0.42039236023515736</v>
      </c>
      <c r="K268" s="471">
        <f>'Potential Projects'!E269</f>
        <v>70.006782519888205</v>
      </c>
      <c r="L268" s="476">
        <f t="shared" si="31"/>
        <v>823.5728251198766</v>
      </c>
      <c r="M268" s="471">
        <f t="shared" si="32"/>
        <v>1375.5882482634088</v>
      </c>
      <c r="N268" s="467">
        <f t="shared" si="33"/>
        <v>0</v>
      </c>
      <c r="O268" s="475" t="str">
        <f t="shared" si="34"/>
        <v/>
      </c>
    </row>
    <row r="269" spans="1:15" hidden="1">
      <c r="A269" s="475">
        <f t="shared" si="28"/>
        <v>43466</v>
      </c>
      <c r="B269" s="475">
        <v>43477</v>
      </c>
      <c r="C269" s="467">
        <v>4</v>
      </c>
      <c r="D269" s="467">
        <v>959</v>
      </c>
      <c r="E269" s="467">
        <v>38</v>
      </c>
      <c r="F269" s="467">
        <v>0</v>
      </c>
      <c r="G269" s="467">
        <f t="array" ref="G269">MAX(IF($A$2:$A$8761=A269,$D$2:$D$8761))</f>
        <v>1475</v>
      </c>
      <c r="H269" s="467">
        <f t="shared" si="29"/>
        <v>0</v>
      </c>
      <c r="I269" s="475" t="str">
        <f t="shared" si="30"/>
        <v/>
      </c>
      <c r="J269" s="471">
        <f>'Potential Projects'!D270</f>
        <v>2.8662838727343654</v>
      </c>
      <c r="K269" s="471">
        <f>'Potential Projects'!E270</f>
        <v>84.893021500752525</v>
      </c>
      <c r="L269" s="476">
        <f t="shared" si="31"/>
        <v>833.24069462651312</v>
      </c>
      <c r="M269" s="471">
        <f t="shared" si="32"/>
        <v>1375.5882482634088</v>
      </c>
      <c r="N269" s="467">
        <f t="shared" si="33"/>
        <v>0</v>
      </c>
      <c r="O269" s="475" t="str">
        <f t="shared" si="34"/>
        <v/>
      </c>
    </row>
    <row r="270" spans="1:15" hidden="1">
      <c r="A270" s="475">
        <f t="shared" si="28"/>
        <v>43466</v>
      </c>
      <c r="B270" s="475">
        <v>43477</v>
      </c>
      <c r="C270" s="467">
        <v>5</v>
      </c>
      <c r="D270" s="467">
        <v>947</v>
      </c>
      <c r="E270" s="467">
        <v>54</v>
      </c>
      <c r="F270" s="467">
        <v>0</v>
      </c>
      <c r="G270" s="467">
        <f t="array" ref="G270">MAX(IF($A$2:$A$8761=A270,$D$2:$D$8761))</f>
        <v>1475</v>
      </c>
      <c r="H270" s="467">
        <f t="shared" si="29"/>
        <v>0</v>
      </c>
      <c r="I270" s="475" t="str">
        <f t="shared" si="30"/>
        <v/>
      </c>
      <c r="J270" s="471">
        <f>'Potential Projects'!D271</f>
        <v>0.77691652657135435</v>
      </c>
      <c r="K270" s="471">
        <f>'Potential Projects'!E271</f>
        <v>97.369144753816386</v>
      </c>
      <c r="L270" s="476">
        <f t="shared" si="31"/>
        <v>794.8539387196123</v>
      </c>
      <c r="M270" s="471">
        <f t="shared" si="32"/>
        <v>1375.5882482634088</v>
      </c>
      <c r="N270" s="467">
        <f t="shared" si="33"/>
        <v>0</v>
      </c>
      <c r="O270" s="475" t="str">
        <f t="shared" si="34"/>
        <v/>
      </c>
    </row>
    <row r="271" spans="1:15" hidden="1">
      <c r="A271" s="475">
        <f t="shared" si="28"/>
        <v>43466</v>
      </c>
      <c r="B271" s="475">
        <v>43477</v>
      </c>
      <c r="C271" s="467">
        <v>6</v>
      </c>
      <c r="D271" s="467">
        <v>984</v>
      </c>
      <c r="E271" s="467">
        <v>54</v>
      </c>
      <c r="F271" s="467">
        <v>0</v>
      </c>
      <c r="G271" s="467">
        <f t="array" ref="G271">MAX(IF($A$2:$A$8761=A271,$D$2:$D$8761))</f>
        <v>1475</v>
      </c>
      <c r="H271" s="467">
        <f t="shared" si="29"/>
        <v>0</v>
      </c>
      <c r="I271" s="475" t="str">
        <f t="shared" si="30"/>
        <v/>
      </c>
      <c r="J271" s="471">
        <f>'Potential Projects'!D272</f>
        <v>1.9904239722514214</v>
      </c>
      <c r="K271" s="471">
        <f>'Potential Projects'!E272</f>
        <v>99.321643571274976</v>
      </c>
      <c r="L271" s="476">
        <f t="shared" si="31"/>
        <v>828.68793245647362</v>
      </c>
      <c r="M271" s="471">
        <f t="shared" si="32"/>
        <v>1375.5882482634088</v>
      </c>
      <c r="N271" s="467">
        <f t="shared" si="33"/>
        <v>0</v>
      </c>
      <c r="O271" s="475" t="str">
        <f t="shared" si="34"/>
        <v/>
      </c>
    </row>
    <row r="272" spans="1:15" hidden="1">
      <c r="A272" s="475">
        <f t="shared" si="28"/>
        <v>43466</v>
      </c>
      <c r="B272" s="475">
        <v>43477</v>
      </c>
      <c r="C272" s="467">
        <v>7</v>
      </c>
      <c r="D272" s="467">
        <v>1050</v>
      </c>
      <c r="E272" s="467">
        <v>46</v>
      </c>
      <c r="F272" s="467">
        <v>0</v>
      </c>
      <c r="G272" s="467">
        <f t="array" ref="G272">MAX(IF($A$2:$A$8761=A272,$D$2:$D$8761))</f>
        <v>1475</v>
      </c>
      <c r="H272" s="467">
        <f t="shared" si="29"/>
        <v>0</v>
      </c>
      <c r="I272" s="475" t="str">
        <f t="shared" si="30"/>
        <v/>
      </c>
      <c r="J272" s="471">
        <f>'Potential Projects'!D273</f>
        <v>15.998487740434546</v>
      </c>
      <c r="K272" s="471">
        <f>'Potential Projects'!E273</f>
        <v>99.571181681358837</v>
      </c>
      <c r="L272" s="476">
        <f t="shared" si="31"/>
        <v>888.43033057820662</v>
      </c>
      <c r="M272" s="471">
        <f t="shared" si="32"/>
        <v>1375.5882482634088</v>
      </c>
      <c r="N272" s="467">
        <f t="shared" si="33"/>
        <v>0</v>
      </c>
      <c r="O272" s="475" t="str">
        <f t="shared" si="34"/>
        <v/>
      </c>
    </row>
    <row r="273" spans="1:15" hidden="1">
      <c r="A273" s="475">
        <f t="shared" si="28"/>
        <v>43466</v>
      </c>
      <c r="B273" s="475">
        <v>43477</v>
      </c>
      <c r="C273" s="467">
        <v>8</v>
      </c>
      <c r="D273" s="467">
        <v>1097</v>
      </c>
      <c r="E273" s="467">
        <v>29</v>
      </c>
      <c r="F273" s="467">
        <v>1</v>
      </c>
      <c r="G273" s="467">
        <f t="array" ref="G273">MAX(IF($A$2:$A$8761=A273,$D$2:$D$8761))</f>
        <v>1475</v>
      </c>
      <c r="H273" s="467">
        <f t="shared" si="29"/>
        <v>0</v>
      </c>
      <c r="I273" s="475" t="str">
        <f t="shared" si="30"/>
        <v/>
      </c>
      <c r="J273" s="471">
        <f>'Potential Projects'!D274</f>
        <v>78.307977232238429</v>
      </c>
      <c r="K273" s="471">
        <f>'Potential Projects'!E274</f>
        <v>99.657229305525703</v>
      </c>
      <c r="L273" s="476">
        <f t="shared" si="31"/>
        <v>889.03479346223594</v>
      </c>
      <c r="M273" s="471">
        <f t="shared" si="32"/>
        <v>1375.5882482634088</v>
      </c>
      <c r="N273" s="467">
        <f t="shared" si="33"/>
        <v>0</v>
      </c>
      <c r="O273" s="475" t="str">
        <f t="shared" si="34"/>
        <v/>
      </c>
    </row>
    <row r="274" spans="1:15" hidden="1">
      <c r="A274" s="475">
        <f t="shared" si="28"/>
        <v>43466</v>
      </c>
      <c r="B274" s="475">
        <v>43477</v>
      </c>
      <c r="C274" s="467">
        <v>9</v>
      </c>
      <c r="D274" s="467">
        <v>1182</v>
      </c>
      <c r="E274" s="467">
        <v>26</v>
      </c>
      <c r="F274" s="467">
        <v>0</v>
      </c>
      <c r="G274" s="467">
        <f t="array" ref="G274">MAX(IF($A$2:$A$8761=A274,$D$2:$D$8761))</f>
        <v>1475</v>
      </c>
      <c r="H274" s="467">
        <f t="shared" si="29"/>
        <v>0</v>
      </c>
      <c r="I274" s="475" t="str">
        <f t="shared" si="30"/>
        <v/>
      </c>
      <c r="J274" s="471">
        <f>'Potential Projects'!D275</f>
        <v>103.57289937888304</v>
      </c>
      <c r="K274" s="471">
        <f>'Potential Projects'!E275</f>
        <v>99.746405934207701</v>
      </c>
      <c r="L274" s="476">
        <f t="shared" si="31"/>
        <v>952.68069468690931</v>
      </c>
      <c r="M274" s="471">
        <f t="shared" si="32"/>
        <v>1375.5882482634088</v>
      </c>
      <c r="N274" s="467">
        <f t="shared" si="33"/>
        <v>0</v>
      </c>
      <c r="O274" s="475" t="str">
        <f t="shared" si="34"/>
        <v/>
      </c>
    </row>
    <row r="275" spans="1:15" hidden="1">
      <c r="A275" s="475">
        <f t="shared" si="28"/>
        <v>43466</v>
      </c>
      <c r="B275" s="475">
        <v>43477</v>
      </c>
      <c r="C275" s="467">
        <v>10</v>
      </c>
      <c r="D275" s="467">
        <v>1211</v>
      </c>
      <c r="E275" s="467">
        <v>24</v>
      </c>
      <c r="F275" s="467">
        <v>15</v>
      </c>
      <c r="G275" s="467">
        <f t="array" ref="G275">MAX(IF($A$2:$A$8761=A275,$D$2:$D$8761))</f>
        <v>1475</v>
      </c>
      <c r="H275" s="467">
        <f t="shared" si="29"/>
        <v>0</v>
      </c>
      <c r="I275" s="475" t="str">
        <f t="shared" si="30"/>
        <v/>
      </c>
      <c r="J275" s="471">
        <f>'Potential Projects'!D276</f>
        <v>63.302133933691557</v>
      </c>
      <c r="K275" s="471">
        <f>'Potential Projects'!E276</f>
        <v>99.482005052676826</v>
      </c>
      <c r="L275" s="476">
        <f t="shared" si="31"/>
        <v>1009.2158610136316</v>
      </c>
      <c r="M275" s="471">
        <f t="shared" si="32"/>
        <v>1375.5882482634088</v>
      </c>
      <c r="N275" s="467">
        <f t="shared" si="33"/>
        <v>0</v>
      </c>
      <c r="O275" s="475" t="str">
        <f t="shared" si="34"/>
        <v/>
      </c>
    </row>
    <row r="276" spans="1:15" hidden="1">
      <c r="A276" s="475">
        <f t="shared" si="28"/>
        <v>43466</v>
      </c>
      <c r="B276" s="475">
        <v>43477</v>
      </c>
      <c r="C276" s="467">
        <v>11</v>
      </c>
      <c r="D276" s="467">
        <v>1218</v>
      </c>
      <c r="E276" s="467">
        <v>13</v>
      </c>
      <c r="F276" s="467">
        <v>13</v>
      </c>
      <c r="G276" s="467">
        <f t="array" ref="G276">MAX(IF($A$2:$A$8761=A276,$D$2:$D$8761))</f>
        <v>1475</v>
      </c>
      <c r="H276" s="467">
        <f t="shared" si="29"/>
        <v>0</v>
      </c>
      <c r="I276" s="475" t="str">
        <f t="shared" si="30"/>
        <v/>
      </c>
      <c r="J276" s="471">
        <f>'Potential Projects'!D277</f>
        <v>4.0617983200357255</v>
      </c>
      <c r="K276" s="471">
        <f>'Potential Projects'!E277</f>
        <v>93.673008170285982</v>
      </c>
      <c r="L276" s="476">
        <f t="shared" si="31"/>
        <v>1094.2651935096783</v>
      </c>
      <c r="M276" s="471">
        <f t="shared" si="32"/>
        <v>1375.5882482634088</v>
      </c>
      <c r="N276" s="467">
        <f t="shared" si="33"/>
        <v>0</v>
      </c>
      <c r="O276" s="475" t="str">
        <f t="shared" si="34"/>
        <v/>
      </c>
    </row>
    <row r="277" spans="1:15" hidden="1">
      <c r="A277" s="475">
        <f t="shared" si="28"/>
        <v>43466</v>
      </c>
      <c r="B277" s="475">
        <v>43477</v>
      </c>
      <c r="C277" s="467">
        <v>12</v>
      </c>
      <c r="D277" s="467">
        <v>1175</v>
      </c>
      <c r="E277" s="467">
        <v>8</v>
      </c>
      <c r="F277" s="467">
        <v>11</v>
      </c>
      <c r="G277" s="467">
        <f t="array" ref="G277">MAX(IF($A$2:$A$8761=A277,$D$2:$D$8761))</f>
        <v>1475</v>
      </c>
      <c r="H277" s="467">
        <f t="shared" si="29"/>
        <v>0</v>
      </c>
      <c r="I277" s="475" t="str">
        <f t="shared" si="30"/>
        <v/>
      </c>
      <c r="J277" s="471">
        <f>'Potential Projects'!D278</f>
        <v>8.0777962628793762</v>
      </c>
      <c r="K277" s="471">
        <f>'Potential Projects'!E278</f>
        <v>71.51339819393678</v>
      </c>
      <c r="L277" s="476">
        <f t="shared" si="31"/>
        <v>1076.4088055431837</v>
      </c>
      <c r="M277" s="471">
        <f t="shared" si="32"/>
        <v>1375.5882482634088</v>
      </c>
      <c r="N277" s="467">
        <f t="shared" si="33"/>
        <v>0</v>
      </c>
      <c r="O277" s="475" t="str">
        <f t="shared" si="34"/>
        <v/>
      </c>
    </row>
    <row r="278" spans="1:15" hidden="1">
      <c r="A278" s="475">
        <f t="shared" si="28"/>
        <v>43466</v>
      </c>
      <c r="B278" s="475">
        <v>43477</v>
      </c>
      <c r="C278" s="467">
        <v>13</v>
      </c>
      <c r="D278" s="467">
        <v>1125</v>
      </c>
      <c r="E278" s="467">
        <v>3</v>
      </c>
      <c r="F278" s="467">
        <v>8</v>
      </c>
      <c r="G278" s="467">
        <f t="array" ref="G278">MAX(IF($A$2:$A$8761=A278,$D$2:$D$8761))</f>
        <v>1475</v>
      </c>
      <c r="H278" s="467">
        <f t="shared" si="29"/>
        <v>0</v>
      </c>
      <c r="I278" s="475" t="str">
        <f t="shared" si="30"/>
        <v/>
      </c>
      <c r="J278" s="471">
        <f>'Potential Projects'!D279</f>
        <v>49.28866587553464</v>
      </c>
      <c r="K278" s="471">
        <f>'Potential Projects'!E279</f>
        <v>58.26597532788648</v>
      </c>
      <c r="L278" s="476">
        <f t="shared" si="31"/>
        <v>1006.4453587965788</v>
      </c>
      <c r="M278" s="471">
        <f t="shared" si="32"/>
        <v>1375.5882482634088</v>
      </c>
      <c r="N278" s="467">
        <f t="shared" si="33"/>
        <v>0</v>
      </c>
      <c r="O278" s="475" t="str">
        <f t="shared" si="34"/>
        <v/>
      </c>
    </row>
    <row r="279" spans="1:15" hidden="1">
      <c r="A279" s="475">
        <f t="shared" si="28"/>
        <v>43466</v>
      </c>
      <c r="B279" s="475">
        <v>43477</v>
      </c>
      <c r="C279" s="467">
        <v>14</v>
      </c>
      <c r="D279" s="467">
        <v>1108</v>
      </c>
      <c r="E279" s="467">
        <v>0</v>
      </c>
      <c r="F279" s="467">
        <v>7</v>
      </c>
      <c r="G279" s="467">
        <f t="array" ref="G279">MAX(IF($A$2:$A$8761=A279,$D$2:$D$8761))</f>
        <v>1475</v>
      </c>
      <c r="H279" s="467">
        <f t="shared" si="29"/>
        <v>0</v>
      </c>
      <c r="I279" s="475" t="str">
        <f t="shared" si="30"/>
        <v/>
      </c>
      <c r="J279" s="471">
        <f>'Potential Projects'!D280</f>
        <v>53.300848503407686</v>
      </c>
      <c r="K279" s="471">
        <f>'Potential Projects'!E280</f>
        <v>20.689760105353685</v>
      </c>
      <c r="L279" s="476">
        <f t="shared" si="31"/>
        <v>1027.0093913912388</v>
      </c>
      <c r="M279" s="471">
        <f t="shared" si="32"/>
        <v>1375.5882482634088</v>
      </c>
      <c r="N279" s="467">
        <f t="shared" si="33"/>
        <v>0</v>
      </c>
      <c r="O279" s="475" t="str">
        <f t="shared" si="34"/>
        <v/>
      </c>
    </row>
    <row r="280" spans="1:15" hidden="1">
      <c r="A280" s="475">
        <f t="shared" si="28"/>
        <v>43466</v>
      </c>
      <c r="B280" s="475">
        <v>43477</v>
      </c>
      <c r="C280" s="467">
        <v>15</v>
      </c>
      <c r="D280" s="467">
        <v>1086</v>
      </c>
      <c r="E280" s="467">
        <v>0</v>
      </c>
      <c r="F280" s="467">
        <v>10</v>
      </c>
      <c r="G280" s="467">
        <f t="array" ref="G280">MAX(IF($A$2:$A$8761=A280,$D$2:$D$8761))</f>
        <v>1475</v>
      </c>
      <c r="H280" s="467">
        <f t="shared" si="29"/>
        <v>0</v>
      </c>
      <c r="I280" s="475" t="str">
        <f t="shared" si="30"/>
        <v/>
      </c>
      <c r="J280" s="471">
        <f>'Potential Projects'!D281</f>
        <v>63.406579408440258</v>
      </c>
      <c r="K280" s="471">
        <f>'Potential Projects'!E281</f>
        <v>13.901384809718341</v>
      </c>
      <c r="L280" s="476">
        <f t="shared" si="31"/>
        <v>998.69203578184135</v>
      </c>
      <c r="M280" s="471">
        <f t="shared" si="32"/>
        <v>1375.5882482634088</v>
      </c>
      <c r="N280" s="467">
        <f t="shared" si="33"/>
        <v>0</v>
      </c>
      <c r="O280" s="475" t="str">
        <f t="shared" si="34"/>
        <v/>
      </c>
    </row>
    <row r="281" spans="1:15" hidden="1">
      <c r="A281" s="475">
        <f t="shared" si="28"/>
        <v>43466</v>
      </c>
      <c r="B281" s="475">
        <v>43477</v>
      </c>
      <c r="C281" s="467">
        <v>16</v>
      </c>
      <c r="D281" s="467">
        <v>1098</v>
      </c>
      <c r="E281" s="467">
        <v>0</v>
      </c>
      <c r="F281" s="467">
        <v>6</v>
      </c>
      <c r="G281" s="467">
        <f t="array" ref="G281">MAX(IF($A$2:$A$8761=A281,$D$2:$D$8761))</f>
        <v>1475</v>
      </c>
      <c r="H281" s="467">
        <f t="shared" si="29"/>
        <v>0</v>
      </c>
      <c r="I281" s="475" t="str">
        <f t="shared" si="30"/>
        <v/>
      </c>
      <c r="J281" s="471">
        <f>'Potential Projects'!D282</f>
        <v>39.469391305487228</v>
      </c>
      <c r="K281" s="471">
        <f>'Potential Projects'!E282</f>
        <v>38.962364222747802</v>
      </c>
      <c r="L281" s="476">
        <f t="shared" si="31"/>
        <v>1013.5682444717648</v>
      </c>
      <c r="M281" s="471">
        <f t="shared" si="32"/>
        <v>1375.5882482634088</v>
      </c>
      <c r="N281" s="467">
        <f t="shared" si="33"/>
        <v>0</v>
      </c>
      <c r="O281" s="475" t="str">
        <f t="shared" si="34"/>
        <v/>
      </c>
    </row>
    <row r="282" spans="1:15" hidden="1">
      <c r="A282" s="475">
        <f t="shared" si="28"/>
        <v>43466</v>
      </c>
      <c r="B282" s="475">
        <v>43477</v>
      </c>
      <c r="C282" s="467">
        <v>17</v>
      </c>
      <c r="D282" s="467">
        <v>1177</v>
      </c>
      <c r="E282" s="467">
        <v>0</v>
      </c>
      <c r="F282" s="467">
        <v>1</v>
      </c>
      <c r="G282" s="467">
        <f t="array" ref="G282">MAX(IF($A$2:$A$8761=A282,$D$2:$D$8761))</f>
        <v>1475</v>
      </c>
      <c r="H282" s="467">
        <f t="shared" si="29"/>
        <v>0</v>
      </c>
      <c r="I282" s="475" t="str">
        <f t="shared" si="30"/>
        <v/>
      </c>
      <c r="J282" s="471">
        <f>'Potential Projects'!D283</f>
        <v>67.167318718632558</v>
      </c>
      <c r="K282" s="471">
        <f>'Potential Projects'!E283</f>
        <v>53.226713556224468</v>
      </c>
      <c r="L282" s="476">
        <f t="shared" si="31"/>
        <v>1055.605967725143</v>
      </c>
      <c r="M282" s="471">
        <f t="shared" si="32"/>
        <v>1375.5882482634088</v>
      </c>
      <c r="N282" s="467">
        <f t="shared" si="33"/>
        <v>0</v>
      </c>
      <c r="O282" s="475" t="str">
        <f t="shared" si="34"/>
        <v/>
      </c>
    </row>
    <row r="283" spans="1:15" hidden="1">
      <c r="A283" s="475">
        <f t="shared" si="28"/>
        <v>43466</v>
      </c>
      <c r="B283" s="475">
        <v>43477</v>
      </c>
      <c r="C283" s="467">
        <v>18</v>
      </c>
      <c r="D283" s="467">
        <v>1248</v>
      </c>
      <c r="E283" s="467">
        <v>0</v>
      </c>
      <c r="F283" s="467">
        <v>0</v>
      </c>
      <c r="G283" s="467">
        <f t="array" ref="G283">MAX(IF($A$2:$A$8761=A283,$D$2:$D$8761))</f>
        <v>1475</v>
      </c>
      <c r="H283" s="467">
        <f t="shared" si="29"/>
        <v>0</v>
      </c>
      <c r="I283" s="475" t="str">
        <f t="shared" si="30"/>
        <v/>
      </c>
      <c r="J283" s="471">
        <f>'Potential Projects'!D284</f>
        <v>94.22066246644404</v>
      </c>
      <c r="K283" s="471">
        <f>'Potential Projects'!E284</f>
        <v>56.97369646312621</v>
      </c>
      <c r="L283" s="476">
        <f t="shared" si="31"/>
        <v>1096.8056410704296</v>
      </c>
      <c r="M283" s="471">
        <f t="shared" si="32"/>
        <v>1375.5882482634088</v>
      </c>
      <c r="N283" s="467">
        <f t="shared" si="33"/>
        <v>0</v>
      </c>
      <c r="O283" s="475" t="str">
        <f t="shared" si="34"/>
        <v/>
      </c>
    </row>
    <row r="284" spans="1:15" hidden="1">
      <c r="A284" s="475">
        <f t="shared" si="28"/>
        <v>43466</v>
      </c>
      <c r="B284" s="475">
        <v>43477</v>
      </c>
      <c r="C284" s="467">
        <v>19</v>
      </c>
      <c r="D284" s="467">
        <v>1255</v>
      </c>
      <c r="E284" s="467">
        <v>0</v>
      </c>
      <c r="F284" s="467">
        <v>0</v>
      </c>
      <c r="G284" s="467">
        <f t="array" ref="G284">MAX(IF($A$2:$A$8761=A284,$D$2:$D$8761))</f>
        <v>1475</v>
      </c>
      <c r="H284" s="467">
        <f t="shared" si="29"/>
        <v>0</v>
      </c>
      <c r="I284" s="475" t="str">
        <f t="shared" si="30"/>
        <v/>
      </c>
      <c r="J284" s="471">
        <f>'Potential Projects'!D285</f>
        <v>128.5639170475566</v>
      </c>
      <c r="K284" s="471">
        <f>'Potential Projects'!E285</f>
        <v>36.619522092023217</v>
      </c>
      <c r="L284" s="476">
        <f t="shared" si="31"/>
        <v>1089.8165608604202</v>
      </c>
      <c r="M284" s="471">
        <f t="shared" si="32"/>
        <v>1375.5882482634088</v>
      </c>
      <c r="N284" s="467">
        <f t="shared" si="33"/>
        <v>0</v>
      </c>
      <c r="O284" s="475" t="str">
        <f t="shared" si="34"/>
        <v/>
      </c>
    </row>
    <row r="285" spans="1:15" hidden="1">
      <c r="A285" s="475">
        <f t="shared" si="28"/>
        <v>43466</v>
      </c>
      <c r="B285" s="475">
        <v>43477</v>
      </c>
      <c r="C285" s="467">
        <v>20</v>
      </c>
      <c r="D285" s="467">
        <v>1227</v>
      </c>
      <c r="E285" s="467">
        <v>6</v>
      </c>
      <c r="F285" s="467">
        <v>0</v>
      </c>
      <c r="G285" s="467">
        <f t="array" ref="G285">MAX(IF($A$2:$A$8761=A285,$D$2:$D$8761))</f>
        <v>1475</v>
      </c>
      <c r="H285" s="467">
        <f t="shared" si="29"/>
        <v>0</v>
      </c>
      <c r="I285" s="475" t="str">
        <f t="shared" si="30"/>
        <v/>
      </c>
      <c r="J285" s="471">
        <f>'Potential Projects'!D286</f>
        <v>137.88416790135096</v>
      </c>
      <c r="K285" s="471">
        <f>'Potential Projects'!E286</f>
        <v>49.083129327026448</v>
      </c>
      <c r="L285" s="476">
        <f t="shared" si="31"/>
        <v>1034.0327027716226</v>
      </c>
      <c r="M285" s="471">
        <f t="shared" si="32"/>
        <v>1375.5882482634088</v>
      </c>
      <c r="N285" s="467">
        <f t="shared" si="33"/>
        <v>0</v>
      </c>
      <c r="O285" s="475" t="str">
        <f t="shared" si="34"/>
        <v/>
      </c>
    </row>
    <row r="286" spans="1:15" hidden="1">
      <c r="A286" s="475">
        <f t="shared" si="28"/>
        <v>43466</v>
      </c>
      <c r="B286" s="475">
        <v>43477</v>
      </c>
      <c r="C286" s="467">
        <v>21</v>
      </c>
      <c r="D286" s="467">
        <v>1177</v>
      </c>
      <c r="E286" s="467">
        <v>14</v>
      </c>
      <c r="F286" s="467">
        <v>0</v>
      </c>
      <c r="G286" s="467">
        <f t="array" ref="G286">MAX(IF($A$2:$A$8761=A286,$D$2:$D$8761))</f>
        <v>1475</v>
      </c>
      <c r="H286" s="467">
        <f t="shared" si="29"/>
        <v>0</v>
      </c>
      <c r="I286" s="475" t="str">
        <f t="shared" si="30"/>
        <v/>
      </c>
      <c r="J286" s="471">
        <f>'Potential Projects'!D287</f>
        <v>136.27830292868492</v>
      </c>
      <c r="K286" s="471">
        <f>'Potential Projects'!E287</f>
        <v>60.89042786497528</v>
      </c>
      <c r="L286" s="476">
        <f t="shared" si="31"/>
        <v>965.8312692063397</v>
      </c>
      <c r="M286" s="471">
        <f t="shared" si="32"/>
        <v>1375.5882482634088</v>
      </c>
      <c r="N286" s="467">
        <f t="shared" si="33"/>
        <v>0</v>
      </c>
      <c r="O286" s="475" t="str">
        <f t="shared" si="34"/>
        <v/>
      </c>
    </row>
    <row r="287" spans="1:15" hidden="1">
      <c r="A287" s="475">
        <f t="shared" si="28"/>
        <v>43466</v>
      </c>
      <c r="B287" s="475">
        <v>43477</v>
      </c>
      <c r="C287" s="467">
        <v>22</v>
      </c>
      <c r="D287" s="467">
        <v>1134</v>
      </c>
      <c r="E287" s="467">
        <v>1</v>
      </c>
      <c r="F287" s="467">
        <v>0</v>
      </c>
      <c r="G287" s="467">
        <f t="array" ref="G287">MAX(IF($A$2:$A$8761=A287,$D$2:$D$8761))</f>
        <v>1475</v>
      </c>
      <c r="H287" s="467">
        <f t="shared" si="29"/>
        <v>0</v>
      </c>
      <c r="I287" s="475" t="str">
        <f t="shared" si="30"/>
        <v/>
      </c>
      <c r="J287" s="471">
        <f>'Potential Projects'!D288</f>
        <v>133.15048895949587</v>
      </c>
      <c r="K287" s="471">
        <f>'Potential Projects'!E288</f>
        <v>29.178749354977427</v>
      </c>
      <c r="L287" s="476">
        <f t="shared" si="31"/>
        <v>970.67076168552671</v>
      </c>
      <c r="M287" s="471">
        <f t="shared" si="32"/>
        <v>1375.5882482634088</v>
      </c>
      <c r="N287" s="467">
        <f t="shared" si="33"/>
        <v>0</v>
      </c>
      <c r="O287" s="475" t="str">
        <f t="shared" si="34"/>
        <v/>
      </c>
    </row>
    <row r="288" spans="1:15" hidden="1">
      <c r="A288" s="475">
        <f t="shared" si="28"/>
        <v>43466</v>
      </c>
      <c r="B288" s="475">
        <v>43477</v>
      </c>
      <c r="C288" s="467">
        <v>23</v>
      </c>
      <c r="D288" s="467">
        <v>1094</v>
      </c>
      <c r="E288" s="467">
        <v>4</v>
      </c>
      <c r="F288" s="467">
        <v>0</v>
      </c>
      <c r="G288" s="467">
        <f t="array" ref="G288">MAX(IF($A$2:$A$8761=A288,$D$2:$D$8761))</f>
        <v>1475</v>
      </c>
      <c r="H288" s="467">
        <f t="shared" si="29"/>
        <v>0</v>
      </c>
      <c r="I288" s="475" t="str">
        <f t="shared" si="30"/>
        <v/>
      </c>
      <c r="J288" s="471">
        <f>'Potential Projects'!D289</f>
        <v>141.56055083917332</v>
      </c>
      <c r="K288" s="471">
        <f>'Potential Projects'!E289</f>
        <v>22.98723167060847</v>
      </c>
      <c r="L288" s="476">
        <f t="shared" si="31"/>
        <v>925.45221749021823</v>
      </c>
      <c r="M288" s="471">
        <f t="shared" si="32"/>
        <v>1375.5882482634088</v>
      </c>
      <c r="N288" s="467">
        <f t="shared" si="33"/>
        <v>0</v>
      </c>
      <c r="O288" s="475" t="str">
        <f t="shared" si="34"/>
        <v/>
      </c>
    </row>
    <row r="289" spans="1:15" hidden="1">
      <c r="A289" s="475">
        <f t="shared" si="28"/>
        <v>43466</v>
      </c>
      <c r="B289" s="475">
        <v>43477</v>
      </c>
      <c r="C289" s="467">
        <v>24</v>
      </c>
      <c r="D289" s="467">
        <v>1024</v>
      </c>
      <c r="E289" s="467">
        <v>8</v>
      </c>
      <c r="F289" s="467">
        <v>0</v>
      </c>
      <c r="G289" s="467">
        <f t="array" ref="G289">MAX(IF($A$2:$A$8761=A289,$D$2:$D$8761))</f>
        <v>1475</v>
      </c>
      <c r="H289" s="467">
        <f t="shared" si="29"/>
        <v>0</v>
      </c>
      <c r="I289" s="475" t="str">
        <f t="shared" si="30"/>
        <v/>
      </c>
      <c r="J289" s="471">
        <f>'Potential Projects'!D290</f>
        <v>144</v>
      </c>
      <c r="K289" s="471">
        <f>'Potential Projects'!E290</f>
        <v>43.449356697484411</v>
      </c>
      <c r="L289" s="476">
        <f t="shared" si="31"/>
        <v>828.5506433025156</v>
      </c>
      <c r="M289" s="471">
        <f t="shared" si="32"/>
        <v>1375.5882482634088</v>
      </c>
      <c r="N289" s="467">
        <f t="shared" si="33"/>
        <v>0</v>
      </c>
      <c r="O289" s="475" t="str">
        <f t="shared" si="34"/>
        <v/>
      </c>
    </row>
    <row r="290" spans="1:15" hidden="1">
      <c r="A290" s="475">
        <f t="shared" si="28"/>
        <v>43466</v>
      </c>
      <c r="B290" s="475">
        <v>43478</v>
      </c>
      <c r="C290" s="467">
        <v>1</v>
      </c>
      <c r="D290" s="467">
        <v>973</v>
      </c>
      <c r="E290" s="467">
        <v>6</v>
      </c>
      <c r="F290" s="467">
        <v>0</v>
      </c>
      <c r="G290" s="467">
        <f t="array" ref="G290">MAX(IF($A$2:$A$8761=A290,$D$2:$D$8761))</f>
        <v>1475</v>
      </c>
      <c r="H290" s="467">
        <f t="shared" si="29"/>
        <v>0</v>
      </c>
      <c r="I290" s="475" t="str">
        <f t="shared" si="30"/>
        <v/>
      </c>
      <c r="J290" s="471">
        <f>'Potential Projects'!D291</f>
        <v>142.67954435929829</v>
      </c>
      <c r="K290" s="471">
        <f>'Potential Projects'!E291</f>
        <v>40.390754783917437</v>
      </c>
      <c r="L290" s="476">
        <f t="shared" si="31"/>
        <v>783.92970085678428</v>
      </c>
      <c r="M290" s="471">
        <f t="shared" si="32"/>
        <v>1375.5882482634088</v>
      </c>
      <c r="N290" s="467">
        <f t="shared" si="33"/>
        <v>0</v>
      </c>
      <c r="O290" s="475" t="str">
        <f t="shared" si="34"/>
        <v/>
      </c>
    </row>
    <row r="291" spans="1:15" hidden="1">
      <c r="A291" s="475">
        <f t="shared" si="28"/>
        <v>43466</v>
      </c>
      <c r="B291" s="475">
        <v>43478</v>
      </c>
      <c r="C291" s="467">
        <v>2</v>
      </c>
      <c r="D291" s="467">
        <v>946</v>
      </c>
      <c r="E291" s="467">
        <v>3</v>
      </c>
      <c r="F291" s="467">
        <v>0</v>
      </c>
      <c r="G291" s="467">
        <f t="array" ref="G291">MAX(IF($A$2:$A$8761=A291,$D$2:$D$8761))</f>
        <v>1475</v>
      </c>
      <c r="H291" s="467">
        <f t="shared" si="29"/>
        <v>0</v>
      </c>
      <c r="I291" s="475" t="str">
        <f t="shared" si="30"/>
        <v/>
      </c>
      <c r="J291" s="471">
        <f>'Potential Projects'!D292</f>
        <v>132.35909741515812</v>
      </c>
      <c r="K291" s="471">
        <f>'Potential Projects'!E292</f>
        <v>23.818764620511718</v>
      </c>
      <c r="L291" s="476">
        <f t="shared" si="31"/>
        <v>786.82213796433018</v>
      </c>
      <c r="M291" s="471">
        <f t="shared" si="32"/>
        <v>1375.5882482634088</v>
      </c>
      <c r="N291" s="467">
        <f t="shared" si="33"/>
        <v>0</v>
      </c>
      <c r="O291" s="475" t="str">
        <f t="shared" si="34"/>
        <v/>
      </c>
    </row>
    <row r="292" spans="1:15" hidden="1">
      <c r="A292" s="475">
        <f t="shared" si="28"/>
        <v>43466</v>
      </c>
      <c r="B292" s="475">
        <v>43478</v>
      </c>
      <c r="C292" s="467">
        <v>3</v>
      </c>
      <c r="D292" s="467">
        <v>952</v>
      </c>
      <c r="E292" s="467">
        <v>3</v>
      </c>
      <c r="F292" s="467">
        <v>0</v>
      </c>
      <c r="G292" s="467">
        <f t="array" ref="G292">MAX(IF($A$2:$A$8761=A292,$D$2:$D$8761))</f>
        <v>1475</v>
      </c>
      <c r="H292" s="467">
        <f t="shared" si="29"/>
        <v>0</v>
      </c>
      <c r="I292" s="475" t="str">
        <f t="shared" si="30"/>
        <v/>
      </c>
      <c r="J292" s="471">
        <f>'Potential Projects'!D293</f>
        <v>131.26344731006199</v>
      </c>
      <c r="K292" s="471">
        <f>'Potential Projects'!E293</f>
        <v>37.119380563319716</v>
      </c>
      <c r="L292" s="476">
        <f t="shared" si="31"/>
        <v>780.61717212661824</v>
      </c>
      <c r="M292" s="471">
        <f t="shared" si="32"/>
        <v>1375.5882482634088</v>
      </c>
      <c r="N292" s="467">
        <f t="shared" si="33"/>
        <v>0</v>
      </c>
      <c r="O292" s="475" t="str">
        <f t="shared" si="34"/>
        <v/>
      </c>
    </row>
    <row r="293" spans="1:15" hidden="1">
      <c r="A293" s="475">
        <f t="shared" si="28"/>
        <v>43466</v>
      </c>
      <c r="B293" s="475">
        <v>43478</v>
      </c>
      <c r="C293" s="467">
        <v>4</v>
      </c>
      <c r="D293" s="467">
        <v>967</v>
      </c>
      <c r="E293" s="467">
        <v>4</v>
      </c>
      <c r="F293" s="467">
        <v>0</v>
      </c>
      <c r="G293" s="467">
        <f t="array" ref="G293">MAX(IF($A$2:$A$8761=A293,$D$2:$D$8761))</f>
        <v>1475</v>
      </c>
      <c r="H293" s="467">
        <f t="shared" si="29"/>
        <v>0</v>
      </c>
      <c r="I293" s="475" t="str">
        <f t="shared" si="30"/>
        <v/>
      </c>
      <c r="J293" s="471">
        <f>'Potential Projects'!D294</f>
        <v>138.84377123572727</v>
      </c>
      <c r="K293" s="471">
        <f>'Potential Projects'!E294</f>
        <v>75.078116587830564</v>
      </c>
      <c r="L293" s="476">
        <f t="shared" si="31"/>
        <v>749.07811217644223</v>
      </c>
      <c r="M293" s="471">
        <f t="shared" si="32"/>
        <v>1375.5882482634088</v>
      </c>
      <c r="N293" s="467">
        <f t="shared" si="33"/>
        <v>0</v>
      </c>
      <c r="O293" s="475" t="str">
        <f t="shared" si="34"/>
        <v/>
      </c>
    </row>
    <row r="294" spans="1:15" hidden="1">
      <c r="A294" s="475">
        <f t="shared" si="28"/>
        <v>43466</v>
      </c>
      <c r="B294" s="475">
        <v>43478</v>
      </c>
      <c r="C294" s="467">
        <v>5</v>
      </c>
      <c r="D294" s="467">
        <v>1008</v>
      </c>
      <c r="E294" s="467">
        <v>7</v>
      </c>
      <c r="F294" s="467">
        <v>0</v>
      </c>
      <c r="G294" s="467">
        <f t="array" ref="G294">MAX(IF($A$2:$A$8761=A294,$D$2:$D$8761))</f>
        <v>1475</v>
      </c>
      <c r="H294" s="467">
        <f t="shared" si="29"/>
        <v>0</v>
      </c>
      <c r="I294" s="475" t="str">
        <f t="shared" si="30"/>
        <v/>
      </c>
      <c r="J294" s="471">
        <f>'Potential Projects'!D295</f>
        <v>123.16219855902781</v>
      </c>
      <c r="K294" s="471">
        <f>'Potential Projects'!E295</f>
        <v>83.890175553644383</v>
      </c>
      <c r="L294" s="476">
        <f t="shared" si="31"/>
        <v>793.94762588732783</v>
      </c>
      <c r="M294" s="471">
        <f t="shared" si="32"/>
        <v>1375.5882482634088</v>
      </c>
      <c r="N294" s="467">
        <f t="shared" si="33"/>
        <v>0</v>
      </c>
      <c r="O294" s="475" t="str">
        <f t="shared" si="34"/>
        <v/>
      </c>
    </row>
    <row r="295" spans="1:15" hidden="1">
      <c r="A295" s="475">
        <f t="shared" si="28"/>
        <v>43466</v>
      </c>
      <c r="B295" s="475">
        <v>43478</v>
      </c>
      <c r="C295" s="467">
        <v>6</v>
      </c>
      <c r="D295" s="467">
        <v>1016</v>
      </c>
      <c r="E295" s="467">
        <v>9</v>
      </c>
      <c r="F295" s="467">
        <v>0</v>
      </c>
      <c r="G295" s="467">
        <f t="array" ref="G295">MAX(IF($A$2:$A$8761=A295,$D$2:$D$8761))</f>
        <v>1475</v>
      </c>
      <c r="H295" s="467">
        <f t="shared" si="29"/>
        <v>0</v>
      </c>
      <c r="I295" s="475" t="str">
        <f t="shared" si="30"/>
        <v/>
      </c>
      <c r="J295" s="471">
        <f>'Potential Projects'!D296</f>
        <v>95.280127813772353</v>
      </c>
      <c r="K295" s="471">
        <f>'Potential Projects'!E296</f>
        <v>78.995630240808424</v>
      </c>
      <c r="L295" s="476">
        <f t="shared" si="31"/>
        <v>832.72424194541929</v>
      </c>
      <c r="M295" s="471">
        <f t="shared" si="32"/>
        <v>1375.5882482634088</v>
      </c>
      <c r="N295" s="467">
        <f t="shared" si="33"/>
        <v>0</v>
      </c>
      <c r="O295" s="475" t="str">
        <f t="shared" si="34"/>
        <v/>
      </c>
    </row>
    <row r="296" spans="1:15" hidden="1">
      <c r="A296" s="475">
        <f t="shared" si="28"/>
        <v>43466</v>
      </c>
      <c r="B296" s="475">
        <v>43478</v>
      </c>
      <c r="C296" s="467">
        <v>7</v>
      </c>
      <c r="D296" s="467">
        <v>1061</v>
      </c>
      <c r="E296" s="467">
        <v>6</v>
      </c>
      <c r="F296" s="467">
        <v>0</v>
      </c>
      <c r="G296" s="467">
        <f t="array" ref="G296">MAX(IF($A$2:$A$8761=A296,$D$2:$D$8761))</f>
        <v>1475</v>
      </c>
      <c r="H296" s="467">
        <f t="shared" si="29"/>
        <v>0</v>
      </c>
      <c r="I296" s="475" t="str">
        <f t="shared" si="30"/>
        <v/>
      </c>
      <c r="J296" s="471">
        <f>'Potential Projects'!D297</f>
        <v>77.904711975976539</v>
      </c>
      <c r="K296" s="471">
        <f>'Potential Projects'!E297</f>
        <v>95.60673296065363</v>
      </c>
      <c r="L296" s="476">
        <f t="shared" si="31"/>
        <v>881.48855506336986</v>
      </c>
      <c r="M296" s="471">
        <f t="shared" si="32"/>
        <v>1375.5882482634088</v>
      </c>
      <c r="N296" s="467">
        <f t="shared" si="33"/>
        <v>0</v>
      </c>
      <c r="O296" s="475" t="str">
        <f t="shared" si="34"/>
        <v/>
      </c>
    </row>
    <row r="297" spans="1:15" hidden="1">
      <c r="A297" s="475">
        <f t="shared" si="28"/>
        <v>43466</v>
      </c>
      <c r="B297" s="475">
        <v>43478</v>
      </c>
      <c r="C297" s="467">
        <v>8</v>
      </c>
      <c r="D297" s="467">
        <v>1125</v>
      </c>
      <c r="E297" s="467">
        <v>1</v>
      </c>
      <c r="F297" s="467">
        <v>0</v>
      </c>
      <c r="G297" s="467">
        <f t="array" ref="G297">MAX(IF($A$2:$A$8761=A297,$D$2:$D$8761))</f>
        <v>1475</v>
      </c>
      <c r="H297" s="467">
        <f t="shared" si="29"/>
        <v>0</v>
      </c>
      <c r="I297" s="475" t="str">
        <f t="shared" si="30"/>
        <v/>
      </c>
      <c r="J297" s="471">
        <f>'Potential Projects'!D298</f>
        <v>34.696174728613293</v>
      </c>
      <c r="K297" s="471">
        <f>'Potential Projects'!E298</f>
        <v>90.844388088583116</v>
      </c>
      <c r="L297" s="476">
        <f t="shared" si="31"/>
        <v>998.45943718280364</v>
      </c>
      <c r="M297" s="471">
        <f t="shared" si="32"/>
        <v>1375.5882482634088</v>
      </c>
      <c r="N297" s="467">
        <f t="shared" si="33"/>
        <v>0</v>
      </c>
      <c r="O297" s="475" t="str">
        <f t="shared" si="34"/>
        <v/>
      </c>
    </row>
    <row r="298" spans="1:15" hidden="1">
      <c r="A298" s="475">
        <f t="shared" si="28"/>
        <v>43466</v>
      </c>
      <c r="B298" s="475">
        <v>43478</v>
      </c>
      <c r="C298" s="467">
        <v>9</v>
      </c>
      <c r="D298" s="467">
        <v>1207</v>
      </c>
      <c r="E298" s="467">
        <v>0</v>
      </c>
      <c r="F298" s="467">
        <v>0</v>
      </c>
      <c r="G298" s="467">
        <f t="array" ref="G298">MAX(IF($A$2:$A$8761=A298,$D$2:$D$8761))</f>
        <v>1475</v>
      </c>
      <c r="H298" s="467">
        <f t="shared" si="29"/>
        <v>0</v>
      </c>
      <c r="I298" s="475" t="str">
        <f t="shared" si="30"/>
        <v/>
      </c>
      <c r="J298" s="471">
        <f>'Potential Projects'!D299</f>
        <v>25.758154025782424</v>
      </c>
      <c r="K298" s="471">
        <f>'Potential Projects'!E299</f>
        <v>92.816443184261445</v>
      </c>
      <c r="L298" s="476">
        <f t="shared" si="31"/>
        <v>1088.425402789956</v>
      </c>
      <c r="M298" s="471">
        <f t="shared" si="32"/>
        <v>1375.5882482634088</v>
      </c>
      <c r="N298" s="467">
        <f t="shared" si="33"/>
        <v>0</v>
      </c>
      <c r="O298" s="475" t="str">
        <f t="shared" si="34"/>
        <v/>
      </c>
    </row>
    <row r="299" spans="1:15" hidden="1">
      <c r="A299" s="475">
        <f t="shared" si="28"/>
        <v>43466</v>
      </c>
      <c r="B299" s="475">
        <v>43478</v>
      </c>
      <c r="C299" s="467">
        <v>10</v>
      </c>
      <c r="D299" s="467">
        <v>1209</v>
      </c>
      <c r="E299" s="467">
        <v>1</v>
      </c>
      <c r="F299" s="467">
        <v>0</v>
      </c>
      <c r="G299" s="467">
        <f t="array" ref="G299">MAX(IF($A$2:$A$8761=A299,$D$2:$D$8761))</f>
        <v>1475</v>
      </c>
      <c r="H299" s="467">
        <f t="shared" si="29"/>
        <v>0</v>
      </c>
      <c r="I299" s="475" t="str">
        <f t="shared" si="30"/>
        <v/>
      </c>
      <c r="J299" s="471">
        <f>'Potential Projects'!D300</f>
        <v>22.022480253296941</v>
      </c>
      <c r="K299" s="471">
        <f>'Potential Projects'!E300</f>
        <v>88.021243764781772</v>
      </c>
      <c r="L299" s="476">
        <f t="shared" si="31"/>
        <v>1097.9562759819214</v>
      </c>
      <c r="M299" s="471">
        <f t="shared" si="32"/>
        <v>1375.5882482634088</v>
      </c>
      <c r="N299" s="467">
        <f t="shared" si="33"/>
        <v>0</v>
      </c>
      <c r="O299" s="475" t="str">
        <f t="shared" si="34"/>
        <v/>
      </c>
    </row>
    <row r="300" spans="1:15" hidden="1">
      <c r="A300" s="475">
        <f t="shared" si="28"/>
        <v>43466</v>
      </c>
      <c r="B300" s="475">
        <v>43478</v>
      </c>
      <c r="C300" s="467">
        <v>11</v>
      </c>
      <c r="D300" s="467">
        <v>1237</v>
      </c>
      <c r="E300" s="467">
        <v>0</v>
      </c>
      <c r="F300" s="467">
        <v>1</v>
      </c>
      <c r="G300" s="467">
        <f t="array" ref="G300">MAX(IF($A$2:$A$8761=A300,$D$2:$D$8761))</f>
        <v>1475</v>
      </c>
      <c r="H300" s="467">
        <f t="shared" si="29"/>
        <v>0</v>
      </c>
      <c r="I300" s="475" t="str">
        <f t="shared" si="30"/>
        <v/>
      </c>
      <c r="J300" s="471">
        <f>'Potential Projects'!D301</f>
        <v>14.650636361718659</v>
      </c>
      <c r="K300" s="471">
        <f>'Potential Projects'!E301</f>
        <v>56.236033648677704</v>
      </c>
      <c r="L300" s="476">
        <f t="shared" si="31"/>
        <v>1165.1133299896037</v>
      </c>
      <c r="M300" s="471">
        <f t="shared" si="32"/>
        <v>1375.5882482634088</v>
      </c>
      <c r="N300" s="467">
        <f t="shared" si="33"/>
        <v>0</v>
      </c>
      <c r="O300" s="475" t="str">
        <f t="shared" si="34"/>
        <v/>
      </c>
    </row>
    <row r="301" spans="1:15" hidden="1">
      <c r="A301" s="475">
        <f t="shared" si="28"/>
        <v>43466</v>
      </c>
      <c r="B301" s="475">
        <v>43478</v>
      </c>
      <c r="C301" s="467">
        <v>12</v>
      </c>
      <c r="D301" s="467">
        <v>1191</v>
      </c>
      <c r="E301" s="467">
        <v>0</v>
      </c>
      <c r="F301" s="467">
        <v>4</v>
      </c>
      <c r="G301" s="467">
        <f t="array" ref="G301">MAX(IF($A$2:$A$8761=A301,$D$2:$D$8761))</f>
        <v>1475</v>
      </c>
      <c r="H301" s="467">
        <f t="shared" si="29"/>
        <v>0</v>
      </c>
      <c r="I301" s="475" t="str">
        <f t="shared" si="30"/>
        <v/>
      </c>
      <c r="J301" s="471">
        <f>'Potential Projects'!D302</f>
        <v>14.353030759794851</v>
      </c>
      <c r="K301" s="471">
        <f>'Potential Projects'!E302</f>
        <v>37.617674532358635</v>
      </c>
      <c r="L301" s="476">
        <f t="shared" si="31"/>
        <v>1135.0292947078465</v>
      </c>
      <c r="M301" s="471">
        <f t="shared" si="32"/>
        <v>1375.5882482634088</v>
      </c>
      <c r="N301" s="467">
        <f t="shared" si="33"/>
        <v>0</v>
      </c>
      <c r="O301" s="475" t="str">
        <f t="shared" si="34"/>
        <v/>
      </c>
    </row>
    <row r="302" spans="1:15" hidden="1">
      <c r="A302" s="475">
        <f t="shared" si="28"/>
        <v>43466</v>
      </c>
      <c r="B302" s="475">
        <v>43478</v>
      </c>
      <c r="C302" s="467">
        <v>13</v>
      </c>
      <c r="D302" s="467">
        <v>1171</v>
      </c>
      <c r="E302" s="467">
        <v>0</v>
      </c>
      <c r="F302" s="467">
        <v>0</v>
      </c>
      <c r="G302" s="467">
        <f t="array" ref="G302">MAX(IF($A$2:$A$8761=A302,$D$2:$D$8761))</f>
        <v>1475</v>
      </c>
      <c r="H302" s="467">
        <f t="shared" si="29"/>
        <v>0</v>
      </c>
      <c r="I302" s="475" t="str">
        <f t="shared" si="30"/>
        <v/>
      </c>
      <c r="J302" s="471">
        <f>'Potential Projects'!D303</f>
        <v>60.871165603203814</v>
      </c>
      <c r="K302" s="471">
        <f>'Potential Projects'!E303</f>
        <v>19.679873898086434</v>
      </c>
      <c r="L302" s="476">
        <f t="shared" si="31"/>
        <v>1090.4489604987098</v>
      </c>
      <c r="M302" s="471">
        <f t="shared" si="32"/>
        <v>1375.5882482634088</v>
      </c>
      <c r="N302" s="467">
        <f t="shared" si="33"/>
        <v>0</v>
      </c>
      <c r="O302" s="475" t="str">
        <f t="shared" si="34"/>
        <v/>
      </c>
    </row>
    <row r="303" spans="1:15" hidden="1">
      <c r="A303" s="475">
        <f t="shared" si="28"/>
        <v>43466</v>
      </c>
      <c r="B303" s="475">
        <v>43478</v>
      </c>
      <c r="C303" s="467">
        <v>14</v>
      </c>
      <c r="D303" s="467">
        <v>1173</v>
      </c>
      <c r="E303" s="467">
        <v>0</v>
      </c>
      <c r="F303" s="467">
        <v>4</v>
      </c>
      <c r="G303" s="467">
        <f t="array" ref="G303">MAX(IF($A$2:$A$8761=A303,$D$2:$D$8761))</f>
        <v>1475</v>
      </c>
      <c r="H303" s="467">
        <f t="shared" si="29"/>
        <v>0</v>
      </c>
      <c r="I303" s="475" t="str">
        <f t="shared" si="30"/>
        <v/>
      </c>
      <c r="J303" s="471">
        <f>'Potential Projects'!D304</f>
        <v>127.93372389046733</v>
      </c>
      <c r="K303" s="471">
        <f>'Potential Projects'!E304</f>
        <v>48.199967802623092</v>
      </c>
      <c r="L303" s="476">
        <f t="shared" si="31"/>
        <v>992.86630830690967</v>
      </c>
      <c r="M303" s="471">
        <f t="shared" si="32"/>
        <v>1375.5882482634088</v>
      </c>
      <c r="N303" s="467">
        <f t="shared" si="33"/>
        <v>0</v>
      </c>
      <c r="O303" s="475" t="str">
        <f t="shared" si="34"/>
        <v/>
      </c>
    </row>
    <row r="304" spans="1:15" hidden="1">
      <c r="A304" s="475">
        <f t="shared" si="28"/>
        <v>43466</v>
      </c>
      <c r="B304" s="475">
        <v>43478</v>
      </c>
      <c r="C304" s="467">
        <v>15</v>
      </c>
      <c r="D304" s="467">
        <v>1120</v>
      </c>
      <c r="E304" s="467">
        <v>1</v>
      </c>
      <c r="F304" s="467">
        <v>1</v>
      </c>
      <c r="G304" s="467">
        <f t="array" ref="G304">MAX(IF($A$2:$A$8761=A304,$D$2:$D$8761))</f>
        <v>1475</v>
      </c>
      <c r="H304" s="467">
        <f t="shared" si="29"/>
        <v>0</v>
      </c>
      <c r="I304" s="475" t="str">
        <f t="shared" si="30"/>
        <v/>
      </c>
      <c r="J304" s="471">
        <f>'Potential Projects'!D305</f>
        <v>143.47979452679826</v>
      </c>
      <c r="K304" s="471">
        <f>'Potential Projects'!E305</f>
        <v>57.173170500967537</v>
      </c>
      <c r="L304" s="476">
        <f t="shared" si="31"/>
        <v>917.34703497223416</v>
      </c>
      <c r="M304" s="471">
        <f t="shared" si="32"/>
        <v>1375.5882482634088</v>
      </c>
      <c r="N304" s="467">
        <f t="shared" si="33"/>
        <v>0</v>
      </c>
      <c r="O304" s="475" t="str">
        <f t="shared" si="34"/>
        <v/>
      </c>
    </row>
    <row r="305" spans="1:15" hidden="1">
      <c r="A305" s="475">
        <f t="shared" si="28"/>
        <v>43466</v>
      </c>
      <c r="B305" s="475">
        <v>43478</v>
      </c>
      <c r="C305" s="467">
        <v>16</v>
      </c>
      <c r="D305" s="467">
        <v>1143</v>
      </c>
      <c r="E305" s="467">
        <v>3</v>
      </c>
      <c r="F305" s="467">
        <v>0</v>
      </c>
      <c r="G305" s="467">
        <f t="array" ref="G305">MAX(IF($A$2:$A$8761=A305,$D$2:$D$8761))</f>
        <v>1475</v>
      </c>
      <c r="H305" s="467">
        <f t="shared" si="29"/>
        <v>0</v>
      </c>
      <c r="I305" s="475" t="str">
        <f t="shared" si="30"/>
        <v/>
      </c>
      <c r="J305" s="471">
        <f>'Potential Projects'!D306</f>
        <v>142.1508269123423</v>
      </c>
      <c r="K305" s="471">
        <f>'Potential Projects'!E306</f>
        <v>66.119776660933127</v>
      </c>
      <c r="L305" s="476">
        <f t="shared" si="31"/>
        <v>931.72939642672463</v>
      </c>
      <c r="M305" s="471">
        <f t="shared" si="32"/>
        <v>1375.5882482634088</v>
      </c>
      <c r="N305" s="467">
        <f t="shared" si="33"/>
        <v>0</v>
      </c>
      <c r="O305" s="475" t="str">
        <f t="shared" si="34"/>
        <v/>
      </c>
    </row>
    <row r="306" spans="1:15" hidden="1">
      <c r="A306" s="475">
        <f t="shared" si="28"/>
        <v>43466</v>
      </c>
      <c r="B306" s="475">
        <v>43478</v>
      </c>
      <c r="C306" s="467">
        <v>17</v>
      </c>
      <c r="D306" s="467">
        <v>1225</v>
      </c>
      <c r="E306" s="467">
        <v>3</v>
      </c>
      <c r="F306" s="467">
        <v>0</v>
      </c>
      <c r="G306" s="467">
        <f t="array" ref="G306">MAX(IF($A$2:$A$8761=A306,$D$2:$D$8761))</f>
        <v>1475</v>
      </c>
      <c r="H306" s="467">
        <f t="shared" si="29"/>
        <v>0</v>
      </c>
      <c r="I306" s="475" t="str">
        <f t="shared" si="30"/>
        <v/>
      </c>
      <c r="J306" s="471">
        <f>'Potential Projects'!D307</f>
        <v>141.66438761063742</v>
      </c>
      <c r="K306" s="471">
        <f>'Potential Projects'!E307</f>
        <v>89.609213556224461</v>
      </c>
      <c r="L306" s="476">
        <f t="shared" si="31"/>
        <v>990.72639883313809</v>
      </c>
      <c r="M306" s="471">
        <f t="shared" si="32"/>
        <v>1375.5882482634088</v>
      </c>
      <c r="N306" s="467">
        <f t="shared" si="33"/>
        <v>0</v>
      </c>
      <c r="O306" s="475" t="str">
        <f t="shared" si="34"/>
        <v/>
      </c>
    </row>
    <row r="307" spans="1:15" hidden="1">
      <c r="A307" s="475">
        <f t="shared" si="28"/>
        <v>43466</v>
      </c>
      <c r="B307" s="475">
        <v>43478</v>
      </c>
      <c r="C307" s="467">
        <v>18</v>
      </c>
      <c r="D307" s="467">
        <v>1323</v>
      </c>
      <c r="E307" s="467">
        <v>2</v>
      </c>
      <c r="F307" s="467">
        <v>1</v>
      </c>
      <c r="G307" s="467">
        <f t="array" ref="G307">MAX(IF($A$2:$A$8761=A307,$D$2:$D$8761))</f>
        <v>1475</v>
      </c>
      <c r="H307" s="467">
        <f t="shared" si="29"/>
        <v>0</v>
      </c>
      <c r="I307" s="475" t="str">
        <f t="shared" si="30"/>
        <v/>
      </c>
      <c r="J307" s="471">
        <f>'Potential Projects'!D308</f>
        <v>144</v>
      </c>
      <c r="K307" s="471">
        <f>'Potential Projects'!E308</f>
        <v>94.585112986454533</v>
      </c>
      <c r="L307" s="476">
        <f t="shared" si="31"/>
        <v>1081.4148870135455</v>
      </c>
      <c r="M307" s="471">
        <f t="shared" si="32"/>
        <v>1375.5882482634088</v>
      </c>
      <c r="N307" s="467">
        <f t="shared" si="33"/>
        <v>0</v>
      </c>
      <c r="O307" s="475" t="str">
        <f t="shared" si="34"/>
        <v/>
      </c>
    </row>
    <row r="308" spans="1:15" hidden="1">
      <c r="A308" s="475">
        <f t="shared" si="28"/>
        <v>43466</v>
      </c>
      <c r="B308" s="475">
        <v>43478</v>
      </c>
      <c r="C308" s="467">
        <v>19</v>
      </c>
      <c r="D308" s="467">
        <v>1327</v>
      </c>
      <c r="E308" s="467">
        <v>2</v>
      </c>
      <c r="F308" s="467">
        <v>0</v>
      </c>
      <c r="G308" s="467">
        <f t="array" ref="G308">MAX(IF($A$2:$A$8761=A308,$D$2:$D$8761))</f>
        <v>1475</v>
      </c>
      <c r="H308" s="467">
        <f t="shared" si="29"/>
        <v>0</v>
      </c>
      <c r="I308" s="475" t="str">
        <f t="shared" si="30"/>
        <v/>
      </c>
      <c r="J308" s="471">
        <f>'Potential Projects'!D309</f>
        <v>141.59215756005895</v>
      </c>
      <c r="K308" s="471">
        <f>'Potential Projects'!E309</f>
        <v>94.919134218447653</v>
      </c>
      <c r="L308" s="476">
        <f t="shared" si="31"/>
        <v>1088.4887082214934</v>
      </c>
      <c r="M308" s="471">
        <f t="shared" si="32"/>
        <v>1375.5882482634088</v>
      </c>
      <c r="N308" s="467">
        <f t="shared" si="33"/>
        <v>0</v>
      </c>
      <c r="O308" s="475" t="str">
        <f t="shared" si="34"/>
        <v/>
      </c>
    </row>
    <row r="309" spans="1:15" hidden="1">
      <c r="A309" s="475">
        <f t="shared" si="28"/>
        <v>43466</v>
      </c>
      <c r="B309" s="475">
        <v>43478</v>
      </c>
      <c r="C309" s="467">
        <v>20</v>
      </c>
      <c r="D309" s="467">
        <v>1296</v>
      </c>
      <c r="E309" s="467">
        <v>0</v>
      </c>
      <c r="F309" s="467">
        <v>0</v>
      </c>
      <c r="G309" s="467">
        <f t="array" ref="G309">MAX(IF($A$2:$A$8761=A309,$D$2:$D$8761))</f>
        <v>1475</v>
      </c>
      <c r="H309" s="467">
        <f t="shared" si="29"/>
        <v>0</v>
      </c>
      <c r="I309" s="475" t="str">
        <f t="shared" si="30"/>
        <v/>
      </c>
      <c r="J309" s="471">
        <f>'Potential Projects'!D310</f>
        <v>144</v>
      </c>
      <c r="K309" s="471">
        <f>'Potential Projects'!E310</f>
        <v>98.400933992689758</v>
      </c>
      <c r="L309" s="476">
        <f t="shared" si="31"/>
        <v>1053.5990660073103</v>
      </c>
      <c r="M309" s="471">
        <f t="shared" si="32"/>
        <v>1375.5882482634088</v>
      </c>
      <c r="N309" s="467">
        <f t="shared" si="33"/>
        <v>0</v>
      </c>
      <c r="O309" s="475" t="str">
        <f t="shared" si="34"/>
        <v/>
      </c>
    </row>
    <row r="310" spans="1:15" hidden="1">
      <c r="A310" s="475">
        <f t="shared" si="28"/>
        <v>43466</v>
      </c>
      <c r="B310" s="475">
        <v>43478</v>
      </c>
      <c r="C310" s="467">
        <v>21</v>
      </c>
      <c r="D310" s="467">
        <v>1252</v>
      </c>
      <c r="E310" s="467">
        <v>0</v>
      </c>
      <c r="F310" s="467">
        <v>0</v>
      </c>
      <c r="G310" s="467">
        <f t="array" ref="G310">MAX(IF($A$2:$A$8761=A310,$D$2:$D$8761))</f>
        <v>1475</v>
      </c>
      <c r="H310" s="467">
        <f t="shared" si="29"/>
        <v>0</v>
      </c>
      <c r="I310" s="475" t="str">
        <f t="shared" si="30"/>
        <v/>
      </c>
      <c r="J310" s="471">
        <f>'Potential Projects'!D311</f>
        <v>144</v>
      </c>
      <c r="K310" s="471">
        <f>'Potential Projects'!E311</f>
        <v>99.610294237798328</v>
      </c>
      <c r="L310" s="476">
        <f t="shared" si="31"/>
        <v>1008.3897057622016</v>
      </c>
      <c r="M310" s="471">
        <f t="shared" si="32"/>
        <v>1375.5882482634088</v>
      </c>
      <c r="N310" s="467">
        <f t="shared" si="33"/>
        <v>0</v>
      </c>
      <c r="O310" s="475" t="str">
        <f t="shared" si="34"/>
        <v/>
      </c>
    </row>
    <row r="311" spans="1:15" hidden="1">
      <c r="A311" s="475">
        <f t="shared" si="28"/>
        <v>43466</v>
      </c>
      <c r="B311" s="475">
        <v>43478</v>
      </c>
      <c r="C311" s="467">
        <v>22</v>
      </c>
      <c r="D311" s="467">
        <v>1186</v>
      </c>
      <c r="E311" s="467">
        <v>0</v>
      </c>
      <c r="F311" s="467">
        <v>0</v>
      </c>
      <c r="G311" s="467">
        <f t="array" ref="G311">MAX(IF($A$2:$A$8761=A311,$D$2:$D$8761))</f>
        <v>1475</v>
      </c>
      <c r="H311" s="467">
        <f t="shared" si="29"/>
        <v>0</v>
      </c>
      <c r="I311" s="475" t="str">
        <f t="shared" si="30"/>
        <v/>
      </c>
      <c r="J311" s="471">
        <f>'Potential Projects'!D312</f>
        <v>144</v>
      </c>
      <c r="K311" s="471">
        <f>'Potential Projects'!E312</f>
        <v>99.474964792517724</v>
      </c>
      <c r="L311" s="476">
        <f t="shared" si="31"/>
        <v>942.52503520748223</v>
      </c>
      <c r="M311" s="471">
        <f t="shared" si="32"/>
        <v>1375.5882482634088</v>
      </c>
      <c r="N311" s="467">
        <f t="shared" si="33"/>
        <v>0</v>
      </c>
      <c r="O311" s="475" t="str">
        <f t="shared" si="34"/>
        <v/>
      </c>
    </row>
    <row r="312" spans="1:15" hidden="1">
      <c r="A312" s="475">
        <f t="shared" si="28"/>
        <v>43466</v>
      </c>
      <c r="B312" s="475">
        <v>43478</v>
      </c>
      <c r="C312" s="467">
        <v>23</v>
      </c>
      <c r="D312" s="467">
        <v>1111</v>
      </c>
      <c r="E312" s="467">
        <v>0</v>
      </c>
      <c r="F312" s="467">
        <v>0</v>
      </c>
      <c r="G312" s="467">
        <f t="array" ref="G312">MAX(IF($A$2:$A$8761=A312,$D$2:$D$8761))</f>
        <v>1475</v>
      </c>
      <c r="H312" s="467">
        <f t="shared" si="29"/>
        <v>0</v>
      </c>
      <c r="I312" s="475" t="str">
        <f t="shared" si="30"/>
        <v/>
      </c>
      <c r="J312" s="471">
        <f>'Potential Projects'!D313</f>
        <v>144</v>
      </c>
      <c r="K312" s="471">
        <f>'Potential Projects'!E313</f>
        <v>99.744841431950093</v>
      </c>
      <c r="L312" s="476">
        <f t="shared" si="31"/>
        <v>867.25515856804986</v>
      </c>
      <c r="M312" s="471">
        <f t="shared" si="32"/>
        <v>1375.5882482634088</v>
      </c>
      <c r="N312" s="467">
        <f t="shared" si="33"/>
        <v>0</v>
      </c>
      <c r="O312" s="475" t="str">
        <f t="shared" si="34"/>
        <v/>
      </c>
    </row>
    <row r="313" spans="1:15" hidden="1">
      <c r="A313" s="475">
        <f t="shared" si="28"/>
        <v>43466</v>
      </c>
      <c r="B313" s="475">
        <v>43478</v>
      </c>
      <c r="C313" s="467">
        <v>24</v>
      </c>
      <c r="D313" s="467">
        <v>1033</v>
      </c>
      <c r="E313" s="467">
        <v>0</v>
      </c>
      <c r="F313" s="467">
        <v>0</v>
      </c>
      <c r="G313" s="467">
        <f t="array" ref="G313">MAX(IF($A$2:$A$8761=A313,$D$2:$D$8761))</f>
        <v>1475</v>
      </c>
      <c r="H313" s="467">
        <f t="shared" si="29"/>
        <v>0</v>
      </c>
      <c r="I313" s="475" t="str">
        <f t="shared" si="30"/>
        <v/>
      </c>
      <c r="J313" s="471">
        <f>'Potential Projects'!D314</f>
        <v>144</v>
      </c>
      <c r="K313" s="471">
        <f>'Potential Projects'!E314</f>
        <v>99.495303321866274</v>
      </c>
      <c r="L313" s="476">
        <f t="shared" si="31"/>
        <v>789.50469667813377</v>
      </c>
      <c r="M313" s="471">
        <f t="shared" si="32"/>
        <v>1375.5882482634088</v>
      </c>
      <c r="N313" s="467">
        <f t="shared" si="33"/>
        <v>0</v>
      </c>
      <c r="O313" s="475" t="str">
        <f t="shared" si="34"/>
        <v/>
      </c>
    </row>
    <row r="314" spans="1:15" hidden="1">
      <c r="A314" s="475">
        <f t="shared" si="28"/>
        <v>43466</v>
      </c>
      <c r="B314" s="475">
        <v>43479</v>
      </c>
      <c r="C314" s="467">
        <v>1</v>
      </c>
      <c r="D314" s="467">
        <v>1026</v>
      </c>
      <c r="E314" s="467">
        <v>0</v>
      </c>
      <c r="F314" s="467">
        <v>0</v>
      </c>
      <c r="G314" s="467">
        <f t="array" ref="G314">MAX(IF($A$2:$A$8761=A314,$D$2:$D$8761))</f>
        <v>1475</v>
      </c>
      <c r="H314" s="467">
        <f t="shared" si="29"/>
        <v>0</v>
      </c>
      <c r="I314" s="475" t="str">
        <f t="shared" si="30"/>
        <v/>
      </c>
      <c r="J314" s="471">
        <f>'Potential Projects'!D315</f>
        <v>144</v>
      </c>
      <c r="K314" s="471">
        <f>'Potential Projects'!E315</f>
        <v>95.929802676843707</v>
      </c>
      <c r="L314" s="476">
        <f t="shared" si="31"/>
        <v>786.07019732315632</v>
      </c>
      <c r="M314" s="471">
        <f t="shared" si="32"/>
        <v>1375.5882482634088</v>
      </c>
      <c r="N314" s="467">
        <f t="shared" si="33"/>
        <v>0</v>
      </c>
      <c r="O314" s="475" t="str">
        <f t="shared" si="34"/>
        <v/>
      </c>
    </row>
    <row r="315" spans="1:15" hidden="1">
      <c r="A315" s="475">
        <f t="shared" si="28"/>
        <v>43466</v>
      </c>
      <c r="B315" s="475">
        <v>43479</v>
      </c>
      <c r="C315" s="467">
        <v>2</v>
      </c>
      <c r="D315" s="467">
        <v>1015</v>
      </c>
      <c r="E315" s="467">
        <v>0</v>
      </c>
      <c r="F315" s="467">
        <v>0</v>
      </c>
      <c r="G315" s="467">
        <f t="array" ref="G315">MAX(IF($A$2:$A$8761=A315,$D$2:$D$8761))</f>
        <v>1475</v>
      </c>
      <c r="H315" s="467">
        <f t="shared" si="29"/>
        <v>0</v>
      </c>
      <c r="I315" s="475" t="str">
        <f t="shared" si="30"/>
        <v/>
      </c>
      <c r="J315" s="471">
        <f>'Potential Projects'!D316</f>
        <v>144</v>
      </c>
      <c r="K315" s="471">
        <f>'Potential Projects'!E316</f>
        <v>99.526593367017824</v>
      </c>
      <c r="L315" s="476">
        <f t="shared" si="31"/>
        <v>771.47340663298223</v>
      </c>
      <c r="M315" s="471">
        <f t="shared" si="32"/>
        <v>1375.5882482634088</v>
      </c>
      <c r="N315" s="467">
        <f t="shared" si="33"/>
        <v>0</v>
      </c>
      <c r="O315" s="475" t="str">
        <f t="shared" si="34"/>
        <v/>
      </c>
    </row>
    <row r="316" spans="1:15" hidden="1">
      <c r="A316" s="475">
        <f t="shared" si="28"/>
        <v>43466</v>
      </c>
      <c r="B316" s="475">
        <v>43479</v>
      </c>
      <c r="C316" s="467">
        <v>3</v>
      </c>
      <c r="D316" s="467">
        <v>1010</v>
      </c>
      <c r="E316" s="467">
        <v>0</v>
      </c>
      <c r="F316" s="467">
        <v>0</v>
      </c>
      <c r="G316" s="467">
        <f t="array" ref="G316">MAX(IF($A$2:$A$8761=A316,$D$2:$D$8761))</f>
        <v>1475</v>
      </c>
      <c r="H316" s="467">
        <f t="shared" si="29"/>
        <v>0</v>
      </c>
      <c r="I316" s="475" t="str">
        <f t="shared" si="30"/>
        <v/>
      </c>
      <c r="J316" s="471">
        <f>'Potential Projects'!D317</f>
        <v>144</v>
      </c>
      <c r="K316" s="471">
        <f>'Potential Projects'!E317</f>
        <v>98.382159965598788</v>
      </c>
      <c r="L316" s="476">
        <f t="shared" si="31"/>
        <v>767.61784003440118</v>
      </c>
      <c r="M316" s="471">
        <f t="shared" si="32"/>
        <v>1375.5882482634088</v>
      </c>
      <c r="N316" s="467">
        <f t="shared" si="33"/>
        <v>0</v>
      </c>
      <c r="O316" s="475" t="str">
        <f t="shared" si="34"/>
        <v/>
      </c>
    </row>
    <row r="317" spans="1:15" hidden="1">
      <c r="A317" s="475">
        <f t="shared" si="28"/>
        <v>43466</v>
      </c>
      <c r="B317" s="475">
        <v>43479</v>
      </c>
      <c r="C317" s="467">
        <v>4</v>
      </c>
      <c r="D317" s="467">
        <v>1025</v>
      </c>
      <c r="E317" s="467">
        <v>0</v>
      </c>
      <c r="F317" s="467">
        <v>0</v>
      </c>
      <c r="G317" s="467">
        <f t="array" ref="G317">MAX(IF($A$2:$A$8761=A317,$D$2:$D$8761))</f>
        <v>1475</v>
      </c>
      <c r="H317" s="467">
        <f t="shared" si="29"/>
        <v>0</v>
      </c>
      <c r="I317" s="475" t="str">
        <f t="shared" si="30"/>
        <v/>
      </c>
      <c r="J317" s="471">
        <f>'Potential Projects'!D318</f>
        <v>144</v>
      </c>
      <c r="K317" s="471">
        <f>'Potential Projects'!E318</f>
        <v>96.023672812298429</v>
      </c>
      <c r="L317" s="476">
        <f t="shared" si="31"/>
        <v>784.9763271877016</v>
      </c>
      <c r="M317" s="471">
        <f t="shared" si="32"/>
        <v>1375.5882482634088</v>
      </c>
      <c r="N317" s="467">
        <f t="shared" si="33"/>
        <v>0</v>
      </c>
      <c r="O317" s="475" t="str">
        <f t="shared" si="34"/>
        <v/>
      </c>
    </row>
    <row r="318" spans="1:15" hidden="1">
      <c r="A318" s="475">
        <f t="shared" si="28"/>
        <v>43466</v>
      </c>
      <c r="B318" s="475">
        <v>43479</v>
      </c>
      <c r="C318" s="467">
        <v>5</v>
      </c>
      <c r="D318" s="467">
        <v>1069</v>
      </c>
      <c r="E318" s="467">
        <v>0</v>
      </c>
      <c r="F318" s="467">
        <v>0</v>
      </c>
      <c r="G318" s="467">
        <f t="array" ref="G318">MAX(IF($A$2:$A$8761=A318,$D$2:$D$8761))</f>
        <v>1475</v>
      </c>
      <c r="H318" s="467">
        <f t="shared" si="29"/>
        <v>0</v>
      </c>
      <c r="I318" s="475" t="str">
        <f t="shared" si="30"/>
        <v/>
      </c>
      <c r="J318" s="471">
        <f>'Potential Projects'!D319</f>
        <v>144</v>
      </c>
      <c r="K318" s="471">
        <f>'Potential Projects'!E319</f>
        <v>93.404696033111165</v>
      </c>
      <c r="L318" s="476">
        <f t="shared" si="31"/>
        <v>831.59530396688888</v>
      </c>
      <c r="M318" s="471">
        <f t="shared" si="32"/>
        <v>1375.5882482634088</v>
      </c>
      <c r="N318" s="467">
        <f t="shared" si="33"/>
        <v>0</v>
      </c>
      <c r="O318" s="475" t="str">
        <f t="shared" si="34"/>
        <v/>
      </c>
    </row>
    <row r="319" spans="1:15" hidden="1">
      <c r="A319" s="475">
        <f t="shared" si="28"/>
        <v>43466</v>
      </c>
      <c r="B319" s="475">
        <v>43479</v>
      </c>
      <c r="C319" s="467">
        <v>6</v>
      </c>
      <c r="D319" s="467">
        <v>1153</v>
      </c>
      <c r="E319" s="467">
        <v>0</v>
      </c>
      <c r="F319" s="467">
        <v>0</v>
      </c>
      <c r="G319" s="467">
        <f t="array" ref="G319">MAX(IF($A$2:$A$8761=A319,$D$2:$D$8761))</f>
        <v>1475</v>
      </c>
      <c r="H319" s="467">
        <f t="shared" si="29"/>
        <v>0</v>
      </c>
      <c r="I319" s="475" t="str">
        <f t="shared" si="30"/>
        <v/>
      </c>
      <c r="J319" s="471">
        <f>'Potential Projects'!D320</f>
        <v>142.69567624551354</v>
      </c>
      <c r="K319" s="471">
        <f>'Potential Projects'!E320</f>
        <v>97.056244302300584</v>
      </c>
      <c r="L319" s="476">
        <f t="shared" si="31"/>
        <v>913.24807945218583</v>
      </c>
      <c r="M319" s="471">
        <f t="shared" si="32"/>
        <v>1375.5882482634088</v>
      </c>
      <c r="N319" s="467">
        <f t="shared" si="33"/>
        <v>0</v>
      </c>
      <c r="O319" s="475" t="str">
        <f t="shared" si="34"/>
        <v/>
      </c>
    </row>
    <row r="320" spans="1:15" hidden="1">
      <c r="A320" s="475">
        <f t="shared" si="28"/>
        <v>43466</v>
      </c>
      <c r="B320" s="475">
        <v>43479</v>
      </c>
      <c r="C320" s="467">
        <v>7</v>
      </c>
      <c r="D320" s="467">
        <v>1303</v>
      </c>
      <c r="E320" s="467">
        <v>0</v>
      </c>
      <c r="F320" s="467">
        <v>0</v>
      </c>
      <c r="G320" s="467">
        <f t="array" ref="G320">MAX(IF($A$2:$A$8761=A320,$D$2:$D$8761))</f>
        <v>1475</v>
      </c>
      <c r="H320" s="467">
        <f t="shared" si="29"/>
        <v>0</v>
      </c>
      <c r="I320" s="475" t="str">
        <f t="shared" si="30"/>
        <v/>
      </c>
      <c r="J320" s="471">
        <f>'Potential Projects'!D321</f>
        <v>144</v>
      </c>
      <c r="K320" s="471">
        <f>'Potential Projects'!E321</f>
        <v>99.131556546979141</v>
      </c>
      <c r="L320" s="476">
        <f t="shared" si="31"/>
        <v>1059.868443453021</v>
      </c>
      <c r="M320" s="471">
        <f t="shared" si="32"/>
        <v>1375.5882482634088</v>
      </c>
      <c r="N320" s="467">
        <f t="shared" si="33"/>
        <v>0</v>
      </c>
      <c r="O320" s="475" t="str">
        <f t="shared" si="34"/>
        <v/>
      </c>
    </row>
    <row r="321" spans="1:15" hidden="1">
      <c r="A321" s="475">
        <f t="shared" si="28"/>
        <v>43466</v>
      </c>
      <c r="B321" s="475">
        <v>43479</v>
      </c>
      <c r="C321" s="467">
        <v>8</v>
      </c>
      <c r="D321" s="467">
        <v>1380</v>
      </c>
      <c r="E321" s="467">
        <v>0</v>
      </c>
      <c r="F321" s="467">
        <v>0</v>
      </c>
      <c r="G321" s="467">
        <f t="array" ref="G321">MAX(IF($A$2:$A$8761=A321,$D$2:$D$8761))</f>
        <v>1475</v>
      </c>
      <c r="H321" s="467">
        <f t="shared" si="29"/>
        <v>0</v>
      </c>
      <c r="I321" s="475" t="str">
        <f t="shared" si="30"/>
        <v/>
      </c>
      <c r="J321" s="471">
        <f>'Potential Projects'!D322</f>
        <v>144</v>
      </c>
      <c r="K321" s="471">
        <f>'Potential Projects'!E322</f>
        <v>99.710422382283383</v>
      </c>
      <c r="L321" s="476">
        <f t="shared" si="31"/>
        <v>1136.2895776177165</v>
      </c>
      <c r="M321" s="471">
        <f t="shared" si="32"/>
        <v>1375.5882482634088</v>
      </c>
      <c r="N321" s="467">
        <f t="shared" si="33"/>
        <v>0</v>
      </c>
      <c r="O321" s="475" t="str">
        <f t="shared" si="34"/>
        <v/>
      </c>
    </row>
    <row r="322" spans="1:15" hidden="1">
      <c r="A322" s="475">
        <f t="shared" ref="A322:A385" si="35">DATE(YEAR(B322),MONTH(B322),1)</f>
        <v>43466</v>
      </c>
      <c r="B322" s="475">
        <v>43479</v>
      </c>
      <c r="C322" s="467">
        <v>9</v>
      </c>
      <c r="D322" s="467">
        <v>1389</v>
      </c>
      <c r="E322" s="467">
        <v>0</v>
      </c>
      <c r="F322" s="467">
        <v>0</v>
      </c>
      <c r="G322" s="467">
        <f t="array" ref="G322">MAX(IF($A$2:$A$8761=A322,$D$2:$D$8761))</f>
        <v>1475</v>
      </c>
      <c r="H322" s="467">
        <f t="shared" ref="H322:H385" si="36">IF(G322=D322,1,0)</f>
        <v>0</v>
      </c>
      <c r="I322" s="475" t="str">
        <f t="shared" ref="I322:I385" si="37">IF(D322=G322,B322,"")</f>
        <v/>
      </c>
      <c r="J322" s="471">
        <f>'Potential Projects'!D323</f>
        <v>144</v>
      </c>
      <c r="K322" s="471">
        <f>'Potential Projects'!E323</f>
        <v>99.812115029026032</v>
      </c>
      <c r="L322" s="476">
        <f t="shared" ref="L322:L385" si="38">D322-E322-F322-J322-K322</f>
        <v>1145.187884970974</v>
      </c>
      <c r="M322" s="471">
        <f t="shared" ref="M322:M385" si="39">MAX($L$2:$L$745)</f>
        <v>1375.5882482634088</v>
      </c>
      <c r="N322" s="467">
        <f t="shared" ref="N322:N385" si="40">IF(M322=L322,1,0)</f>
        <v>0</v>
      </c>
      <c r="O322" s="475" t="str">
        <f t="shared" ref="O322:O385" si="41">IF(L322=M322,B322,"")</f>
        <v/>
      </c>
    </row>
    <row r="323" spans="1:15" hidden="1">
      <c r="A323" s="475">
        <f t="shared" si="35"/>
        <v>43466</v>
      </c>
      <c r="B323" s="475">
        <v>43479</v>
      </c>
      <c r="C323" s="467">
        <v>10</v>
      </c>
      <c r="D323" s="467">
        <v>1359</v>
      </c>
      <c r="E323" s="467">
        <v>0</v>
      </c>
      <c r="F323" s="467">
        <v>1</v>
      </c>
      <c r="G323" s="467">
        <f t="array" ref="G323">MAX(IF($A$2:$A$8761=A323,$D$2:$D$8761))</f>
        <v>1475</v>
      </c>
      <c r="H323" s="467">
        <f t="shared" si="36"/>
        <v>0</v>
      </c>
      <c r="I323" s="475" t="str">
        <f t="shared" si="37"/>
        <v/>
      </c>
      <c r="J323" s="471">
        <f>'Potential Projects'!D324</f>
        <v>144</v>
      </c>
      <c r="K323" s="471">
        <f>'Potential Projects'!E324</f>
        <v>99.471835788002579</v>
      </c>
      <c r="L323" s="476">
        <f t="shared" si="38"/>
        <v>1114.5281642119974</v>
      </c>
      <c r="M323" s="471">
        <f t="shared" si="39"/>
        <v>1375.5882482634088</v>
      </c>
      <c r="N323" s="467">
        <f t="shared" si="40"/>
        <v>0</v>
      </c>
      <c r="O323" s="475" t="str">
        <f t="shared" si="41"/>
        <v/>
      </c>
    </row>
    <row r="324" spans="1:15" hidden="1">
      <c r="A324" s="475">
        <f t="shared" si="35"/>
        <v>43466</v>
      </c>
      <c r="B324" s="475">
        <v>43479</v>
      </c>
      <c r="C324" s="467">
        <v>11</v>
      </c>
      <c r="D324" s="467">
        <v>1361</v>
      </c>
      <c r="E324" s="467">
        <v>0</v>
      </c>
      <c r="F324" s="467">
        <v>0</v>
      </c>
      <c r="G324" s="467">
        <f t="array" ref="G324">MAX(IF($A$2:$A$8761=A324,$D$2:$D$8761))</f>
        <v>1475</v>
      </c>
      <c r="H324" s="467">
        <f t="shared" si="36"/>
        <v>0</v>
      </c>
      <c r="I324" s="475" t="str">
        <f t="shared" si="37"/>
        <v/>
      </c>
      <c r="J324" s="471">
        <f>'Potential Projects'!D325</f>
        <v>144</v>
      </c>
      <c r="K324" s="471">
        <f>'Potential Projects'!E325</f>
        <v>99.567270425714881</v>
      </c>
      <c r="L324" s="476">
        <f t="shared" si="38"/>
        <v>1117.4327295742851</v>
      </c>
      <c r="M324" s="471">
        <f t="shared" si="39"/>
        <v>1375.5882482634088</v>
      </c>
      <c r="N324" s="467">
        <f t="shared" si="40"/>
        <v>0</v>
      </c>
      <c r="O324" s="475" t="str">
        <f t="shared" si="41"/>
        <v/>
      </c>
    </row>
    <row r="325" spans="1:15" hidden="1">
      <c r="A325" s="475">
        <f t="shared" si="35"/>
        <v>43466</v>
      </c>
      <c r="B325" s="475">
        <v>43479</v>
      </c>
      <c r="C325" s="467">
        <v>12</v>
      </c>
      <c r="D325" s="467">
        <v>1330</v>
      </c>
      <c r="E325" s="467">
        <v>0</v>
      </c>
      <c r="F325" s="467">
        <v>3</v>
      </c>
      <c r="G325" s="467">
        <f t="array" ref="G325">MAX(IF($A$2:$A$8761=A325,$D$2:$D$8761))</f>
        <v>1475</v>
      </c>
      <c r="H325" s="467">
        <f t="shared" si="36"/>
        <v>0</v>
      </c>
      <c r="I325" s="475" t="str">
        <f t="shared" si="37"/>
        <v/>
      </c>
      <c r="J325" s="471">
        <f>'Potential Projects'!D326</f>
        <v>116.55403475095613</v>
      </c>
      <c r="K325" s="471">
        <f>'Potential Projects'!E326</f>
        <v>99.595431466351329</v>
      </c>
      <c r="L325" s="476">
        <f t="shared" si="38"/>
        <v>1110.8505337826925</v>
      </c>
      <c r="M325" s="471">
        <f t="shared" si="39"/>
        <v>1375.5882482634088</v>
      </c>
      <c r="N325" s="467">
        <f t="shared" si="40"/>
        <v>0</v>
      </c>
      <c r="O325" s="475" t="str">
        <f t="shared" si="41"/>
        <v/>
      </c>
    </row>
    <row r="326" spans="1:15" hidden="1">
      <c r="A326" s="475">
        <f t="shared" si="35"/>
        <v>43466</v>
      </c>
      <c r="B326" s="475">
        <v>43479</v>
      </c>
      <c r="C326" s="467">
        <v>13</v>
      </c>
      <c r="D326" s="467">
        <v>1305</v>
      </c>
      <c r="E326" s="467">
        <v>0</v>
      </c>
      <c r="F326" s="467">
        <v>2</v>
      </c>
      <c r="G326" s="467">
        <f t="array" ref="G326">MAX(IF($A$2:$A$8761=A326,$D$2:$D$8761))</f>
        <v>1475</v>
      </c>
      <c r="H326" s="467">
        <f t="shared" si="36"/>
        <v>0</v>
      </c>
      <c r="I326" s="475" t="str">
        <f t="shared" si="37"/>
        <v/>
      </c>
      <c r="J326" s="471">
        <f>'Potential Projects'!D327</f>
        <v>102.07649039806024</v>
      </c>
      <c r="K326" s="471">
        <f>'Potential Projects'!E327</f>
        <v>97.88308374543108</v>
      </c>
      <c r="L326" s="476">
        <f t="shared" si="38"/>
        <v>1103.0404258565086</v>
      </c>
      <c r="M326" s="471">
        <f t="shared" si="39"/>
        <v>1375.5882482634088</v>
      </c>
      <c r="N326" s="467">
        <f t="shared" si="40"/>
        <v>0</v>
      </c>
      <c r="O326" s="475" t="str">
        <f t="shared" si="41"/>
        <v/>
      </c>
    </row>
    <row r="327" spans="1:15" hidden="1">
      <c r="A327" s="475">
        <f t="shared" si="35"/>
        <v>43466</v>
      </c>
      <c r="B327" s="475">
        <v>43479</v>
      </c>
      <c r="C327" s="467">
        <v>14</v>
      </c>
      <c r="D327" s="467">
        <v>1269</v>
      </c>
      <c r="E327" s="467">
        <v>0</v>
      </c>
      <c r="F327" s="467">
        <v>0</v>
      </c>
      <c r="G327" s="467">
        <f t="array" ref="G327">MAX(IF($A$2:$A$8761=A327,$D$2:$D$8761))</f>
        <v>1475</v>
      </c>
      <c r="H327" s="467">
        <f t="shared" si="36"/>
        <v>0</v>
      </c>
      <c r="I327" s="475" t="str">
        <f t="shared" si="37"/>
        <v/>
      </c>
      <c r="J327" s="471">
        <f>'Potential Projects'!D328</f>
        <v>61.906367518086704</v>
      </c>
      <c r="K327" s="471">
        <f>'Potential Projects'!E328</f>
        <v>89.2266927542464</v>
      </c>
      <c r="L327" s="476">
        <f t="shared" si="38"/>
        <v>1117.8669397276669</v>
      </c>
      <c r="M327" s="471">
        <f t="shared" si="39"/>
        <v>1375.5882482634088</v>
      </c>
      <c r="N327" s="467">
        <f t="shared" si="40"/>
        <v>0</v>
      </c>
      <c r="O327" s="475" t="str">
        <f t="shared" si="41"/>
        <v/>
      </c>
    </row>
    <row r="328" spans="1:15" hidden="1">
      <c r="A328" s="475">
        <f t="shared" si="35"/>
        <v>43466</v>
      </c>
      <c r="B328" s="475">
        <v>43479</v>
      </c>
      <c r="C328" s="467">
        <v>15</v>
      </c>
      <c r="D328" s="467">
        <v>1260</v>
      </c>
      <c r="E328" s="467">
        <v>0</v>
      </c>
      <c r="F328" s="467">
        <v>1</v>
      </c>
      <c r="G328" s="467">
        <f t="array" ref="G328">MAX(IF($A$2:$A$8761=A328,$D$2:$D$8761))</f>
        <v>1475</v>
      </c>
      <c r="H328" s="467">
        <f t="shared" si="36"/>
        <v>0</v>
      </c>
      <c r="I328" s="475" t="str">
        <f t="shared" si="37"/>
        <v/>
      </c>
      <c r="J328" s="471">
        <f>'Potential Projects'!D329</f>
        <v>24.729190829351797</v>
      </c>
      <c r="K328" s="471">
        <f>'Potential Projects'!E329</f>
        <v>81.006797892926258</v>
      </c>
      <c r="L328" s="476">
        <f t="shared" si="38"/>
        <v>1153.2640112777219</v>
      </c>
      <c r="M328" s="471">
        <f t="shared" si="39"/>
        <v>1375.5882482634088</v>
      </c>
      <c r="N328" s="467">
        <f t="shared" si="40"/>
        <v>0</v>
      </c>
      <c r="O328" s="475" t="str">
        <f t="shared" si="41"/>
        <v/>
      </c>
    </row>
    <row r="329" spans="1:15" hidden="1">
      <c r="A329" s="475">
        <f t="shared" si="35"/>
        <v>43466</v>
      </c>
      <c r="B329" s="475">
        <v>43479</v>
      </c>
      <c r="C329" s="467">
        <v>16</v>
      </c>
      <c r="D329" s="467">
        <v>1249</v>
      </c>
      <c r="E329" s="467">
        <v>0</v>
      </c>
      <c r="F329" s="467">
        <v>1</v>
      </c>
      <c r="G329" s="467">
        <f t="array" ref="G329">MAX(IF($A$2:$A$8761=A329,$D$2:$D$8761))</f>
        <v>1475</v>
      </c>
      <c r="H329" s="467">
        <f t="shared" si="36"/>
        <v>0</v>
      </c>
      <c r="I329" s="475" t="str">
        <f t="shared" si="37"/>
        <v/>
      </c>
      <c r="J329" s="471">
        <f>'Potential Projects'!D330</f>
        <v>3.0401004979712822</v>
      </c>
      <c r="K329" s="471">
        <f>'Potential Projects'!E330</f>
        <v>94.312107342506991</v>
      </c>
      <c r="L329" s="476">
        <f t="shared" si="38"/>
        <v>1150.6477921595217</v>
      </c>
      <c r="M329" s="471">
        <f t="shared" si="39"/>
        <v>1375.5882482634088</v>
      </c>
      <c r="N329" s="467">
        <f t="shared" si="40"/>
        <v>0</v>
      </c>
      <c r="O329" s="475" t="str">
        <f t="shared" si="41"/>
        <v/>
      </c>
    </row>
    <row r="330" spans="1:15" hidden="1">
      <c r="A330" s="475">
        <f t="shared" si="35"/>
        <v>43466</v>
      </c>
      <c r="B330" s="475">
        <v>43479</v>
      </c>
      <c r="C330" s="467">
        <v>17</v>
      </c>
      <c r="D330" s="467">
        <v>1319</v>
      </c>
      <c r="E330" s="467">
        <v>1</v>
      </c>
      <c r="F330" s="467">
        <v>0</v>
      </c>
      <c r="G330" s="467">
        <f t="array" ref="G330">MAX(IF($A$2:$A$8761=A330,$D$2:$D$8761))</f>
        <v>1475</v>
      </c>
      <c r="H330" s="467">
        <f t="shared" si="36"/>
        <v>0</v>
      </c>
      <c r="I330" s="475" t="str">
        <f t="shared" si="37"/>
        <v/>
      </c>
      <c r="J330" s="471">
        <f>'Potential Projects'!D331</f>
        <v>0.35250699913354278</v>
      </c>
      <c r="K330" s="471">
        <f>'Potential Projects'!E331</f>
        <v>91.74241238443345</v>
      </c>
      <c r="L330" s="476">
        <f t="shared" si="38"/>
        <v>1225.905080616433</v>
      </c>
      <c r="M330" s="471">
        <f t="shared" si="39"/>
        <v>1375.5882482634088</v>
      </c>
      <c r="N330" s="467">
        <f t="shared" si="40"/>
        <v>0</v>
      </c>
      <c r="O330" s="475" t="str">
        <f t="shared" si="41"/>
        <v/>
      </c>
    </row>
    <row r="331" spans="1:15" hidden="1">
      <c r="A331" s="475">
        <f t="shared" si="35"/>
        <v>43466</v>
      </c>
      <c r="B331" s="475">
        <v>43479</v>
      </c>
      <c r="C331" s="467">
        <v>18</v>
      </c>
      <c r="D331" s="467">
        <v>1391</v>
      </c>
      <c r="E331" s="467">
        <v>3</v>
      </c>
      <c r="F331" s="467">
        <v>0</v>
      </c>
      <c r="G331" s="467">
        <f t="array" ref="G331">MAX(IF($A$2:$A$8761=A331,$D$2:$D$8761))</f>
        <v>1475</v>
      </c>
      <c r="H331" s="467">
        <f t="shared" si="36"/>
        <v>0</v>
      </c>
      <c r="I331" s="475" t="str">
        <f t="shared" si="37"/>
        <v/>
      </c>
      <c r="J331" s="471">
        <f>'Potential Projects'!D332</f>
        <v>9.574754794323864</v>
      </c>
      <c r="K331" s="471">
        <f>'Potential Projects'!E332</f>
        <v>97.058591055686932</v>
      </c>
      <c r="L331" s="476">
        <f t="shared" si="38"/>
        <v>1281.3666541499892</v>
      </c>
      <c r="M331" s="471">
        <f t="shared" si="39"/>
        <v>1375.5882482634088</v>
      </c>
      <c r="N331" s="467">
        <f t="shared" si="40"/>
        <v>0</v>
      </c>
      <c r="O331" s="475" t="str">
        <f t="shared" si="41"/>
        <v/>
      </c>
    </row>
    <row r="332" spans="1:15" hidden="1">
      <c r="A332" s="475">
        <f t="shared" si="35"/>
        <v>43466</v>
      </c>
      <c r="B332" s="475">
        <v>43479</v>
      </c>
      <c r="C332" s="467">
        <v>19</v>
      </c>
      <c r="D332" s="467">
        <v>1402</v>
      </c>
      <c r="E332" s="467">
        <v>3</v>
      </c>
      <c r="F332" s="467">
        <v>0</v>
      </c>
      <c r="G332" s="467">
        <f t="array" ref="G332">MAX(IF($A$2:$A$8761=A332,$D$2:$D$8761))</f>
        <v>1475</v>
      </c>
      <c r="H332" s="467">
        <f t="shared" si="36"/>
        <v>0</v>
      </c>
      <c r="I332" s="475" t="str">
        <f t="shared" si="37"/>
        <v/>
      </c>
      <c r="J332" s="471">
        <f>'Potential Projects'!D333</f>
        <v>28.70013694167028</v>
      </c>
      <c r="K332" s="471">
        <f>'Potential Projects'!E333</f>
        <v>98.333660395613848</v>
      </c>
      <c r="L332" s="476">
        <f t="shared" si="38"/>
        <v>1271.9662026627159</v>
      </c>
      <c r="M332" s="471">
        <f t="shared" si="39"/>
        <v>1375.5882482634088</v>
      </c>
      <c r="N332" s="467">
        <f t="shared" si="40"/>
        <v>0</v>
      </c>
      <c r="O332" s="475" t="str">
        <f t="shared" si="41"/>
        <v/>
      </c>
    </row>
    <row r="333" spans="1:15" hidden="1">
      <c r="A333" s="475">
        <f t="shared" si="35"/>
        <v>43466</v>
      </c>
      <c r="B333" s="475">
        <v>43479</v>
      </c>
      <c r="C333" s="467">
        <v>20</v>
      </c>
      <c r="D333" s="467">
        <v>1381</v>
      </c>
      <c r="E333" s="467">
        <v>0</v>
      </c>
      <c r="F333" s="467">
        <v>0</v>
      </c>
      <c r="G333" s="467">
        <f t="array" ref="G333">MAX(IF($A$2:$A$8761=A333,$D$2:$D$8761))</f>
        <v>1475</v>
      </c>
      <c r="H333" s="467">
        <f t="shared" si="36"/>
        <v>0</v>
      </c>
      <c r="I333" s="475" t="str">
        <f t="shared" si="37"/>
        <v/>
      </c>
      <c r="J333" s="471">
        <f>'Potential Projects'!D334</f>
        <v>23.1433996393434</v>
      </c>
      <c r="K333" s="471">
        <f>'Potential Projects'!E334</f>
        <v>99.086185981509345</v>
      </c>
      <c r="L333" s="476">
        <f t="shared" si="38"/>
        <v>1258.7704143791473</v>
      </c>
      <c r="M333" s="471">
        <f t="shared" si="39"/>
        <v>1375.5882482634088</v>
      </c>
      <c r="N333" s="467">
        <f t="shared" si="40"/>
        <v>0</v>
      </c>
      <c r="O333" s="475" t="str">
        <f t="shared" si="41"/>
        <v/>
      </c>
    </row>
    <row r="334" spans="1:15" hidden="1">
      <c r="A334" s="475">
        <f t="shared" si="35"/>
        <v>43466</v>
      </c>
      <c r="B334" s="475">
        <v>43479</v>
      </c>
      <c r="C334" s="467">
        <v>21</v>
      </c>
      <c r="D334" s="467">
        <v>1381</v>
      </c>
      <c r="E334" s="467">
        <v>0</v>
      </c>
      <c r="F334" s="467">
        <v>0</v>
      </c>
      <c r="G334" s="467">
        <f t="array" ref="G334">MAX(IF($A$2:$A$8761=A334,$D$2:$D$8761))</f>
        <v>1475</v>
      </c>
      <c r="H334" s="467">
        <f t="shared" si="36"/>
        <v>0</v>
      </c>
      <c r="I334" s="475" t="str">
        <f t="shared" si="37"/>
        <v/>
      </c>
      <c r="J334" s="471">
        <f>'Potential Projects'!D335</f>
        <v>29.093366823898094</v>
      </c>
      <c r="K334" s="471">
        <f>'Potential Projects'!E335</f>
        <v>97.229904052891854</v>
      </c>
      <c r="L334" s="476">
        <f t="shared" si="38"/>
        <v>1254.67672912321</v>
      </c>
      <c r="M334" s="471">
        <f t="shared" si="39"/>
        <v>1375.5882482634088</v>
      </c>
      <c r="N334" s="467">
        <f t="shared" si="40"/>
        <v>0</v>
      </c>
      <c r="O334" s="475" t="str">
        <f t="shared" si="41"/>
        <v/>
      </c>
    </row>
    <row r="335" spans="1:15" hidden="1">
      <c r="A335" s="475">
        <f t="shared" si="35"/>
        <v>43466</v>
      </c>
      <c r="B335" s="475">
        <v>43479</v>
      </c>
      <c r="C335" s="467">
        <v>22</v>
      </c>
      <c r="D335" s="467">
        <v>1294</v>
      </c>
      <c r="E335" s="467">
        <v>2</v>
      </c>
      <c r="F335" s="467">
        <v>0</v>
      </c>
      <c r="G335" s="467">
        <f t="array" ref="G335">MAX(IF($A$2:$A$8761=A335,$D$2:$D$8761))</f>
        <v>1475</v>
      </c>
      <c r="H335" s="467">
        <f t="shared" si="36"/>
        <v>0</v>
      </c>
      <c r="I335" s="475" t="str">
        <f t="shared" si="37"/>
        <v/>
      </c>
      <c r="J335" s="471">
        <f>'Potential Projects'!D336</f>
        <v>30.67751859276002</v>
      </c>
      <c r="K335" s="471">
        <f>'Potential Projects'!E336</f>
        <v>93.876393463771237</v>
      </c>
      <c r="L335" s="476">
        <f t="shared" si="38"/>
        <v>1167.4460879434689</v>
      </c>
      <c r="M335" s="471">
        <f t="shared" si="39"/>
        <v>1375.5882482634088</v>
      </c>
      <c r="N335" s="467">
        <f t="shared" si="40"/>
        <v>0</v>
      </c>
      <c r="O335" s="475" t="str">
        <f t="shared" si="41"/>
        <v/>
      </c>
    </row>
    <row r="336" spans="1:15" hidden="1">
      <c r="A336" s="475">
        <f t="shared" si="35"/>
        <v>43466</v>
      </c>
      <c r="B336" s="475">
        <v>43479</v>
      </c>
      <c r="C336" s="467">
        <v>23</v>
      </c>
      <c r="D336" s="467">
        <v>1193</v>
      </c>
      <c r="E336" s="467">
        <v>3</v>
      </c>
      <c r="F336" s="467">
        <v>0</v>
      </c>
      <c r="G336" s="467">
        <f t="array" ref="G336">MAX(IF($A$2:$A$8761=A336,$D$2:$D$8761))</f>
        <v>1475</v>
      </c>
      <c r="H336" s="467">
        <f t="shared" si="36"/>
        <v>0</v>
      </c>
      <c r="I336" s="475" t="str">
        <f t="shared" si="37"/>
        <v/>
      </c>
      <c r="J336" s="471">
        <f>'Potential Projects'!D337</f>
        <v>72.325666317807631</v>
      </c>
      <c r="K336" s="471">
        <f>'Potential Projects'!E337</f>
        <v>87.846801763061706</v>
      </c>
      <c r="L336" s="476">
        <f t="shared" si="38"/>
        <v>1029.8275319191307</v>
      </c>
      <c r="M336" s="471">
        <f t="shared" si="39"/>
        <v>1375.5882482634088</v>
      </c>
      <c r="N336" s="467">
        <f t="shared" si="40"/>
        <v>0</v>
      </c>
      <c r="O336" s="475" t="str">
        <f t="shared" si="41"/>
        <v/>
      </c>
    </row>
    <row r="337" spans="1:15" hidden="1">
      <c r="A337" s="475">
        <f t="shared" si="35"/>
        <v>43466</v>
      </c>
      <c r="B337" s="475">
        <v>43479</v>
      </c>
      <c r="C337" s="467">
        <v>24</v>
      </c>
      <c r="D337" s="467">
        <v>1120</v>
      </c>
      <c r="E337" s="467">
        <v>4</v>
      </c>
      <c r="F337" s="467">
        <v>0</v>
      </c>
      <c r="G337" s="467">
        <f t="array" ref="G337">MAX(IF($A$2:$A$8761=A337,$D$2:$D$8761))</f>
        <v>1475</v>
      </c>
      <c r="H337" s="467">
        <f t="shared" si="36"/>
        <v>0</v>
      </c>
      <c r="I337" s="475" t="str">
        <f t="shared" si="37"/>
        <v/>
      </c>
      <c r="J337" s="471">
        <f>'Potential Projects'!D338</f>
        <v>95.746122434104592</v>
      </c>
      <c r="K337" s="471">
        <f>'Potential Projects'!E338</f>
        <v>90.870202375833159</v>
      </c>
      <c r="L337" s="476">
        <f t="shared" si="38"/>
        <v>929.38367519006226</v>
      </c>
      <c r="M337" s="471">
        <f t="shared" si="39"/>
        <v>1375.5882482634088</v>
      </c>
      <c r="N337" s="467">
        <f t="shared" si="40"/>
        <v>0</v>
      </c>
      <c r="O337" s="475" t="str">
        <f t="shared" si="41"/>
        <v/>
      </c>
    </row>
    <row r="338" spans="1:15" hidden="1">
      <c r="A338" s="475">
        <f t="shared" si="35"/>
        <v>43466</v>
      </c>
      <c r="B338" s="477">
        <v>43480</v>
      </c>
      <c r="C338" s="478">
        <v>1</v>
      </c>
      <c r="D338" s="478">
        <v>1089</v>
      </c>
      <c r="E338" s="478">
        <v>10</v>
      </c>
      <c r="F338" s="467">
        <v>0</v>
      </c>
      <c r="G338" s="467">
        <f t="array" ref="G338">MAX(IF($A$2:$A$8761=A338,$D$2:$D$8761))</f>
        <v>1475</v>
      </c>
      <c r="H338" s="467">
        <f t="shared" si="36"/>
        <v>0</v>
      </c>
      <c r="I338" s="475" t="str">
        <f t="shared" si="37"/>
        <v/>
      </c>
      <c r="J338" s="471">
        <f>'Potential Projects'!D339</f>
        <v>58.744405781876189</v>
      </c>
      <c r="K338" s="471">
        <f>'Potential Projects'!E339</f>
        <v>94.934779241023449</v>
      </c>
      <c r="L338" s="476">
        <f t="shared" si="38"/>
        <v>925.32081497710044</v>
      </c>
      <c r="M338" s="471">
        <f t="shared" si="39"/>
        <v>1375.5882482634088</v>
      </c>
      <c r="N338" s="467">
        <f t="shared" si="40"/>
        <v>0</v>
      </c>
      <c r="O338" s="475" t="str">
        <f t="shared" si="41"/>
        <v/>
      </c>
    </row>
    <row r="339" spans="1:15" hidden="1">
      <c r="A339" s="475">
        <f t="shared" si="35"/>
        <v>43466</v>
      </c>
      <c r="B339" s="477">
        <v>43480</v>
      </c>
      <c r="C339" s="478">
        <v>2</v>
      </c>
      <c r="D339" s="478">
        <v>1097</v>
      </c>
      <c r="E339" s="478">
        <v>30</v>
      </c>
      <c r="F339" s="467">
        <v>0</v>
      </c>
      <c r="G339" s="467">
        <f t="array" ref="G339">MAX(IF($A$2:$A$8761=A339,$D$2:$D$8761))</f>
        <v>1475</v>
      </c>
      <c r="H339" s="467">
        <f t="shared" si="36"/>
        <v>0</v>
      </c>
      <c r="I339" s="475" t="str">
        <f t="shared" si="37"/>
        <v/>
      </c>
      <c r="J339" s="471">
        <f>'Potential Projects'!D340</f>
        <v>27.207613042277412</v>
      </c>
      <c r="K339" s="471">
        <f>'Potential Projects'!E340</f>
        <v>92.523881262094179</v>
      </c>
      <c r="L339" s="476">
        <f t="shared" si="38"/>
        <v>947.26850569562839</v>
      </c>
      <c r="M339" s="471">
        <f t="shared" si="39"/>
        <v>1375.5882482634088</v>
      </c>
      <c r="N339" s="467">
        <f t="shared" si="40"/>
        <v>0</v>
      </c>
      <c r="O339" s="475" t="str">
        <f t="shared" si="41"/>
        <v/>
      </c>
    </row>
    <row r="340" spans="1:15" hidden="1">
      <c r="A340" s="475">
        <f t="shared" si="35"/>
        <v>43466</v>
      </c>
      <c r="B340" s="477">
        <v>43480</v>
      </c>
      <c r="C340" s="478">
        <v>3</v>
      </c>
      <c r="D340" s="478">
        <v>1056</v>
      </c>
      <c r="E340" s="478">
        <v>32</v>
      </c>
      <c r="F340" s="467">
        <v>0</v>
      </c>
      <c r="G340" s="467">
        <f t="array" ref="G340">MAX(IF($A$2:$A$8761=A340,$D$2:$D$8761))</f>
        <v>1475</v>
      </c>
      <c r="H340" s="467">
        <f t="shared" si="36"/>
        <v>0</v>
      </c>
      <c r="I340" s="475" t="str">
        <f t="shared" si="37"/>
        <v/>
      </c>
      <c r="J340" s="471">
        <f>'Potential Projects'!D341</f>
        <v>20.907745163812137</v>
      </c>
      <c r="K340" s="471">
        <f>'Potential Projects'!E341</f>
        <v>88.675987959578578</v>
      </c>
      <c r="L340" s="476">
        <f t="shared" si="38"/>
        <v>914.41626687660926</v>
      </c>
      <c r="M340" s="471">
        <f t="shared" si="39"/>
        <v>1375.5882482634088</v>
      </c>
      <c r="N340" s="467">
        <f t="shared" si="40"/>
        <v>0</v>
      </c>
      <c r="O340" s="475" t="str">
        <f t="shared" si="41"/>
        <v/>
      </c>
    </row>
    <row r="341" spans="1:15" hidden="1">
      <c r="A341" s="475">
        <f t="shared" si="35"/>
        <v>43466</v>
      </c>
      <c r="B341" s="477">
        <v>43480</v>
      </c>
      <c r="C341" s="478">
        <v>4</v>
      </c>
      <c r="D341" s="478">
        <v>1054</v>
      </c>
      <c r="E341" s="478">
        <v>29</v>
      </c>
      <c r="F341" s="467">
        <v>0</v>
      </c>
      <c r="G341" s="467">
        <f t="array" ref="G341">MAX(IF($A$2:$A$8761=A341,$D$2:$D$8761))</f>
        <v>1475</v>
      </c>
      <c r="H341" s="467">
        <f t="shared" si="36"/>
        <v>0</v>
      </c>
      <c r="I341" s="475" t="str">
        <f t="shared" si="37"/>
        <v/>
      </c>
      <c r="J341" s="471">
        <f>'Potential Projects'!D342</f>
        <v>31.303414315978241</v>
      </c>
      <c r="K341" s="471">
        <f>'Potential Projects'!E342</f>
        <v>77.605569984949483</v>
      </c>
      <c r="L341" s="476">
        <f t="shared" si="38"/>
        <v>916.09101569907227</v>
      </c>
      <c r="M341" s="471">
        <f t="shared" si="39"/>
        <v>1375.5882482634088</v>
      </c>
      <c r="N341" s="467">
        <f t="shared" si="40"/>
        <v>0</v>
      </c>
      <c r="O341" s="475" t="str">
        <f t="shared" si="41"/>
        <v/>
      </c>
    </row>
    <row r="342" spans="1:15" hidden="1">
      <c r="A342" s="475">
        <f t="shared" si="35"/>
        <v>43466</v>
      </c>
      <c r="B342" s="477">
        <v>43480</v>
      </c>
      <c r="C342" s="478">
        <v>5</v>
      </c>
      <c r="D342" s="478">
        <v>1144</v>
      </c>
      <c r="E342" s="478">
        <v>38</v>
      </c>
      <c r="F342" s="467">
        <v>0</v>
      </c>
      <c r="G342" s="467">
        <f t="array" ref="G342">MAX(IF($A$2:$A$8761=A342,$D$2:$D$8761))</f>
        <v>1475</v>
      </c>
      <c r="H342" s="467">
        <f t="shared" si="36"/>
        <v>0</v>
      </c>
      <c r="I342" s="475" t="str">
        <f t="shared" si="37"/>
        <v/>
      </c>
      <c r="J342" s="471">
        <f>'Potential Projects'!D343</f>
        <v>12.712176240729509</v>
      </c>
      <c r="K342" s="471">
        <f>'Potential Projects'!E343</f>
        <v>53.107811384648464</v>
      </c>
      <c r="L342" s="476">
        <f t="shared" si="38"/>
        <v>1040.180012374622</v>
      </c>
      <c r="M342" s="471">
        <f t="shared" si="39"/>
        <v>1375.5882482634088</v>
      </c>
      <c r="N342" s="467">
        <f t="shared" si="40"/>
        <v>0</v>
      </c>
      <c r="O342" s="475" t="str">
        <f t="shared" si="41"/>
        <v/>
      </c>
    </row>
    <row r="343" spans="1:15" hidden="1">
      <c r="A343" s="475">
        <f t="shared" si="35"/>
        <v>43466</v>
      </c>
      <c r="B343" s="477">
        <v>43480</v>
      </c>
      <c r="C343" s="478">
        <v>6</v>
      </c>
      <c r="D343" s="478">
        <v>1228</v>
      </c>
      <c r="E343" s="478">
        <v>33</v>
      </c>
      <c r="F343" s="467">
        <v>0</v>
      </c>
      <c r="G343" s="467">
        <f t="array" ref="G343">MAX(IF($A$2:$A$8761=A343,$D$2:$D$8761))</f>
        <v>1475</v>
      </c>
      <c r="H343" s="467">
        <f t="shared" si="36"/>
        <v>0</v>
      </c>
      <c r="I343" s="475" t="str">
        <f t="shared" si="37"/>
        <v/>
      </c>
      <c r="J343" s="471">
        <f>'Potential Projects'!D344</f>
        <v>25.261775390459817</v>
      </c>
      <c r="K343" s="471">
        <f>'Potential Projects'!E344</f>
        <v>56.745279133519674</v>
      </c>
      <c r="L343" s="476">
        <f t="shared" si="38"/>
        <v>1112.9929454760204</v>
      </c>
      <c r="M343" s="471">
        <f t="shared" si="39"/>
        <v>1375.5882482634088</v>
      </c>
      <c r="N343" s="467">
        <f t="shared" si="40"/>
        <v>0</v>
      </c>
      <c r="O343" s="475" t="str">
        <f t="shared" si="41"/>
        <v/>
      </c>
    </row>
    <row r="344" spans="1:15" hidden="1">
      <c r="A344" s="475">
        <f t="shared" si="35"/>
        <v>43466</v>
      </c>
      <c r="B344" s="477">
        <v>43480</v>
      </c>
      <c r="C344" s="478">
        <v>7</v>
      </c>
      <c r="D344" s="478">
        <v>1357</v>
      </c>
      <c r="E344" s="478">
        <v>26</v>
      </c>
      <c r="F344" s="467">
        <v>0</v>
      </c>
      <c r="G344" s="467">
        <f t="array" ref="G344">MAX(IF($A$2:$A$8761=A344,$D$2:$D$8761))</f>
        <v>1475</v>
      </c>
      <c r="H344" s="467">
        <f t="shared" si="36"/>
        <v>0</v>
      </c>
      <c r="I344" s="475" t="str">
        <f t="shared" si="37"/>
        <v/>
      </c>
      <c r="J344" s="471">
        <f>'Potential Projects'!D345</f>
        <v>36.130592431469687</v>
      </c>
      <c r="K344" s="471">
        <f>'Potential Projects'!E345</f>
        <v>97.281532627391968</v>
      </c>
      <c r="L344" s="476">
        <f t="shared" si="38"/>
        <v>1197.5878749411384</v>
      </c>
      <c r="M344" s="471">
        <f t="shared" si="39"/>
        <v>1375.5882482634088</v>
      </c>
      <c r="N344" s="467">
        <f t="shared" si="40"/>
        <v>0</v>
      </c>
      <c r="O344" s="475" t="str">
        <f t="shared" si="41"/>
        <v/>
      </c>
    </row>
    <row r="345" spans="1:15" hidden="1">
      <c r="A345" s="475">
        <f t="shared" si="35"/>
        <v>43466</v>
      </c>
      <c r="B345" s="477">
        <v>43480</v>
      </c>
      <c r="C345" s="478">
        <v>8</v>
      </c>
      <c r="D345" s="478">
        <v>1475</v>
      </c>
      <c r="E345" s="478">
        <v>7</v>
      </c>
      <c r="F345" s="467">
        <v>0</v>
      </c>
      <c r="G345" s="467">
        <f t="array" ref="G345">MAX(IF($A$2:$A$8761=A345,$D$2:$D$8761))</f>
        <v>1475</v>
      </c>
      <c r="H345" s="467">
        <f t="shared" si="36"/>
        <v>1</v>
      </c>
      <c r="I345" s="475">
        <f t="shared" si="37"/>
        <v>43480</v>
      </c>
      <c r="J345" s="471">
        <f>'Potential Projects'!D346</f>
        <v>2.214880235052139</v>
      </c>
      <c r="K345" s="471">
        <f>'Potential Projects'!E346</f>
        <v>96.1676070199957</v>
      </c>
      <c r="L345" s="476">
        <f t="shared" si="38"/>
        <v>1369.6175127449521</v>
      </c>
      <c r="M345" s="471">
        <f t="shared" si="39"/>
        <v>1375.5882482634088</v>
      </c>
      <c r="N345" s="467">
        <f t="shared" si="40"/>
        <v>0</v>
      </c>
      <c r="O345" s="475" t="str">
        <f t="shared" si="41"/>
        <v/>
      </c>
    </row>
    <row r="346" spans="1:15" hidden="1">
      <c r="A346" s="475">
        <f t="shared" si="35"/>
        <v>43466</v>
      </c>
      <c r="B346" s="477">
        <v>43480</v>
      </c>
      <c r="C346" s="478">
        <v>9</v>
      </c>
      <c r="D346" s="478">
        <v>1452</v>
      </c>
      <c r="E346" s="478">
        <v>0</v>
      </c>
      <c r="F346" s="467">
        <v>1</v>
      </c>
      <c r="G346" s="467">
        <f t="array" ref="G346">MAX(IF($A$2:$A$8761=A346,$D$2:$D$8761))</f>
        <v>1475</v>
      </c>
      <c r="H346" s="467">
        <f t="shared" si="36"/>
        <v>0</v>
      </c>
      <c r="I346" s="475" t="str">
        <f t="shared" si="37"/>
        <v/>
      </c>
      <c r="J346" s="471">
        <f>'Potential Projects'!D347</f>
        <v>1.5467653319453405</v>
      </c>
      <c r="K346" s="471">
        <f>'Potential Projects'!E347</f>
        <v>95.160849817243601</v>
      </c>
      <c r="L346" s="476">
        <f t="shared" si="38"/>
        <v>1354.292384850811</v>
      </c>
      <c r="M346" s="471">
        <f t="shared" si="39"/>
        <v>1375.5882482634088</v>
      </c>
      <c r="N346" s="467">
        <f t="shared" si="40"/>
        <v>0</v>
      </c>
      <c r="O346" s="475" t="str">
        <f t="shared" si="41"/>
        <v/>
      </c>
    </row>
    <row r="347" spans="1:15">
      <c r="A347" s="475">
        <f t="shared" si="35"/>
        <v>43466</v>
      </c>
      <c r="B347" s="475">
        <v>43480</v>
      </c>
      <c r="C347" s="467">
        <v>10</v>
      </c>
      <c r="D347" s="467">
        <v>1451</v>
      </c>
      <c r="E347" s="467">
        <v>1</v>
      </c>
      <c r="F347" s="467">
        <v>0</v>
      </c>
      <c r="G347" s="467">
        <f t="array" ref="G347">MAX(IF($A$2:$A$8761=A347,$D$2:$D$8761))</f>
        <v>1475</v>
      </c>
      <c r="H347" s="467">
        <f t="shared" si="36"/>
        <v>0</v>
      </c>
      <c r="I347" s="475" t="str">
        <f t="shared" si="37"/>
        <v/>
      </c>
      <c r="J347" s="471">
        <f>'Potential Projects'!D348</f>
        <v>0.46711703437658952</v>
      </c>
      <c r="K347" s="471">
        <f>'Potential Projects'!E348</f>
        <v>73.944634702214586</v>
      </c>
      <c r="L347" s="476">
        <f t="shared" si="38"/>
        <v>1375.5882482634088</v>
      </c>
      <c r="M347" s="471">
        <f t="shared" si="39"/>
        <v>1375.5882482634088</v>
      </c>
      <c r="N347" s="467">
        <f t="shared" si="40"/>
        <v>1</v>
      </c>
      <c r="O347" s="475">
        <f t="shared" si="41"/>
        <v>43480</v>
      </c>
    </row>
    <row r="348" spans="1:15" hidden="1">
      <c r="A348" s="475">
        <f t="shared" si="35"/>
        <v>43466</v>
      </c>
      <c r="B348" s="477">
        <v>43480</v>
      </c>
      <c r="C348" s="478">
        <v>11</v>
      </c>
      <c r="D348" s="478">
        <v>1410</v>
      </c>
      <c r="E348" s="478">
        <v>0</v>
      </c>
      <c r="F348" s="467">
        <v>6</v>
      </c>
      <c r="G348" s="467">
        <f t="array" ref="G348">MAX(IF($A$2:$A$8761=A348,$D$2:$D$8761))</f>
        <v>1475</v>
      </c>
      <c r="H348" s="467">
        <f t="shared" si="36"/>
        <v>0</v>
      </c>
      <c r="I348" s="475" t="str">
        <f t="shared" si="37"/>
        <v/>
      </c>
      <c r="J348" s="471">
        <f>'Potential Projects'!D349</f>
        <v>6.7527936455452844</v>
      </c>
      <c r="K348" s="471">
        <f>'Potential Projects'!E349</f>
        <v>91.750234895721348</v>
      </c>
      <c r="L348" s="476">
        <f t="shared" si="38"/>
        <v>1305.4969714587332</v>
      </c>
      <c r="M348" s="471">
        <f t="shared" si="39"/>
        <v>1375.5882482634088</v>
      </c>
      <c r="N348" s="467">
        <f t="shared" si="40"/>
        <v>0</v>
      </c>
      <c r="O348" s="475" t="str">
        <f t="shared" si="41"/>
        <v/>
      </c>
    </row>
    <row r="349" spans="1:15" hidden="1">
      <c r="A349" s="475">
        <f t="shared" si="35"/>
        <v>43466</v>
      </c>
      <c r="B349" s="477">
        <v>43480</v>
      </c>
      <c r="C349" s="478">
        <v>12</v>
      </c>
      <c r="D349" s="478">
        <v>1368</v>
      </c>
      <c r="E349" s="478">
        <v>0</v>
      </c>
      <c r="F349" s="467">
        <v>0</v>
      </c>
      <c r="G349" s="467">
        <f t="array" ref="G349">MAX(IF($A$2:$A$8761=A349,$D$2:$D$8761))</f>
        <v>1475</v>
      </c>
      <c r="H349" s="467">
        <f t="shared" si="36"/>
        <v>0</v>
      </c>
      <c r="I349" s="475" t="str">
        <f t="shared" si="37"/>
        <v/>
      </c>
      <c r="J349" s="471">
        <f>'Potential Projects'!D350</f>
        <v>14.699361218252941</v>
      </c>
      <c r="K349" s="471">
        <f>'Potential Projects'!E350</f>
        <v>98.891405450440786</v>
      </c>
      <c r="L349" s="476">
        <f t="shared" si="38"/>
        <v>1254.4092333313063</v>
      </c>
      <c r="M349" s="471">
        <f t="shared" si="39"/>
        <v>1375.5882482634088</v>
      </c>
      <c r="N349" s="467">
        <f t="shared" si="40"/>
        <v>0</v>
      </c>
      <c r="O349" s="475" t="str">
        <f t="shared" si="41"/>
        <v/>
      </c>
    </row>
    <row r="350" spans="1:15" hidden="1">
      <c r="A350" s="475">
        <f t="shared" si="35"/>
        <v>43466</v>
      </c>
      <c r="B350" s="477">
        <v>43480</v>
      </c>
      <c r="C350" s="478">
        <v>13</v>
      </c>
      <c r="D350" s="478">
        <v>1374</v>
      </c>
      <c r="E350" s="478">
        <v>0</v>
      </c>
      <c r="F350" s="467">
        <v>2</v>
      </c>
      <c r="G350" s="467">
        <f t="array" ref="G350">MAX(IF($A$2:$A$8761=A350,$D$2:$D$8761))</f>
        <v>1475</v>
      </c>
      <c r="H350" s="467">
        <f t="shared" si="36"/>
        <v>0</v>
      </c>
      <c r="I350" s="475" t="str">
        <f t="shared" si="37"/>
        <v/>
      </c>
      <c r="J350" s="471">
        <f>'Potential Projects'!D351</f>
        <v>6.1361121713496454</v>
      </c>
      <c r="K350" s="471">
        <f>'Potential Projects'!E351</f>
        <v>97.535764244248554</v>
      </c>
      <c r="L350" s="476">
        <f t="shared" si="38"/>
        <v>1268.3281235844017</v>
      </c>
      <c r="M350" s="471">
        <f t="shared" si="39"/>
        <v>1375.5882482634088</v>
      </c>
      <c r="N350" s="467">
        <f t="shared" si="40"/>
        <v>0</v>
      </c>
      <c r="O350" s="475" t="str">
        <f t="shared" si="41"/>
        <v/>
      </c>
    </row>
    <row r="351" spans="1:15" hidden="1">
      <c r="A351" s="475">
        <f t="shared" si="35"/>
        <v>43466</v>
      </c>
      <c r="B351" s="477">
        <v>43480</v>
      </c>
      <c r="C351" s="478">
        <v>14</v>
      </c>
      <c r="D351" s="478">
        <v>1342</v>
      </c>
      <c r="E351" s="478">
        <v>0</v>
      </c>
      <c r="F351" s="467">
        <v>3</v>
      </c>
      <c r="G351" s="467">
        <f t="array" ref="G351">MAX(IF($A$2:$A$8761=A351,$D$2:$D$8761))</f>
        <v>1475</v>
      </c>
      <c r="H351" s="467">
        <f t="shared" si="36"/>
        <v>0</v>
      </c>
      <c r="I351" s="475" t="str">
        <f t="shared" si="37"/>
        <v/>
      </c>
      <c r="J351" s="471">
        <f>'Potential Projects'!D352</f>
        <v>7.253610866679399E-3</v>
      </c>
      <c r="K351" s="471">
        <f>'Potential Projects'!E352</f>
        <v>98.699753923887329</v>
      </c>
      <c r="L351" s="476">
        <f t="shared" si="38"/>
        <v>1240.292992465246</v>
      </c>
      <c r="M351" s="471">
        <f t="shared" si="39"/>
        <v>1375.5882482634088</v>
      </c>
      <c r="N351" s="467">
        <f t="shared" si="40"/>
        <v>0</v>
      </c>
      <c r="O351" s="475" t="str">
        <f t="shared" si="41"/>
        <v/>
      </c>
    </row>
    <row r="352" spans="1:15" hidden="1">
      <c r="A352" s="475">
        <f t="shared" si="35"/>
        <v>43466</v>
      </c>
      <c r="B352" s="477">
        <v>43480</v>
      </c>
      <c r="C352" s="478">
        <v>15</v>
      </c>
      <c r="D352" s="478">
        <v>1349</v>
      </c>
      <c r="E352" s="478">
        <v>1</v>
      </c>
      <c r="F352" s="467">
        <v>0</v>
      </c>
      <c r="G352" s="467">
        <f t="array" ref="G352">MAX(IF($A$2:$A$8761=A352,$D$2:$D$8761))</f>
        <v>1475</v>
      </c>
      <c r="H352" s="467">
        <f t="shared" si="36"/>
        <v>0</v>
      </c>
      <c r="I352" s="475" t="str">
        <f t="shared" si="37"/>
        <v/>
      </c>
      <c r="J352" s="471">
        <f>'Potential Projects'!D353</f>
        <v>3.2755141465427391</v>
      </c>
      <c r="K352" s="471">
        <f>'Potential Projects'!E353</f>
        <v>98.903139217372612</v>
      </c>
      <c r="L352" s="476">
        <f t="shared" si="38"/>
        <v>1245.8213466360846</v>
      </c>
      <c r="M352" s="471">
        <f t="shared" si="39"/>
        <v>1375.5882482634088</v>
      </c>
      <c r="N352" s="467">
        <f t="shared" si="40"/>
        <v>0</v>
      </c>
      <c r="O352" s="475" t="str">
        <f t="shared" si="41"/>
        <v/>
      </c>
    </row>
    <row r="353" spans="1:15" hidden="1">
      <c r="A353" s="475">
        <f t="shared" si="35"/>
        <v>43466</v>
      </c>
      <c r="B353" s="477">
        <v>43480</v>
      </c>
      <c r="C353" s="478">
        <v>16</v>
      </c>
      <c r="D353" s="478">
        <v>1339</v>
      </c>
      <c r="E353" s="478">
        <v>4</v>
      </c>
      <c r="F353" s="467">
        <v>1</v>
      </c>
      <c r="G353" s="467">
        <f t="array" ref="G353">MAX(IF($A$2:$A$8761=A353,$D$2:$D$8761))</f>
        <v>1475</v>
      </c>
      <c r="H353" s="467">
        <f t="shared" si="36"/>
        <v>0</v>
      </c>
      <c r="I353" s="475" t="str">
        <f t="shared" si="37"/>
        <v/>
      </c>
      <c r="J353" s="471">
        <f>'Potential Projects'!D354</f>
        <v>6.0354373280263163</v>
      </c>
      <c r="K353" s="471">
        <f>'Potential Projects'!E354</f>
        <v>99.302869544184048</v>
      </c>
      <c r="L353" s="476">
        <f t="shared" si="38"/>
        <v>1228.6616931277897</v>
      </c>
      <c r="M353" s="471">
        <f t="shared" si="39"/>
        <v>1375.5882482634088</v>
      </c>
      <c r="N353" s="467">
        <f t="shared" si="40"/>
        <v>0</v>
      </c>
      <c r="O353" s="475" t="str">
        <f t="shared" si="41"/>
        <v/>
      </c>
    </row>
    <row r="354" spans="1:15" hidden="1">
      <c r="A354" s="475">
        <f t="shared" si="35"/>
        <v>43466</v>
      </c>
      <c r="B354" s="477">
        <v>43480</v>
      </c>
      <c r="C354" s="478">
        <v>17</v>
      </c>
      <c r="D354" s="478">
        <v>1390</v>
      </c>
      <c r="E354" s="478">
        <v>4</v>
      </c>
      <c r="F354" s="467">
        <v>0</v>
      </c>
      <c r="G354" s="467">
        <f t="array" ref="G354">MAX(IF($A$2:$A$8761=A354,$D$2:$D$8761))</f>
        <v>1475</v>
      </c>
      <c r="H354" s="467">
        <f t="shared" si="36"/>
        <v>0</v>
      </c>
      <c r="I354" s="475" t="str">
        <f t="shared" si="37"/>
        <v/>
      </c>
      <c r="J354" s="471">
        <f>'Potential Projects'!D355</f>
        <v>5.4096262139211326</v>
      </c>
      <c r="K354" s="471">
        <f>'Potential Projects'!E355</f>
        <v>98.133404106643738</v>
      </c>
      <c r="L354" s="476">
        <f t="shared" si="38"/>
        <v>1282.4569696794351</v>
      </c>
      <c r="M354" s="471">
        <f t="shared" si="39"/>
        <v>1375.5882482634088</v>
      </c>
      <c r="N354" s="467">
        <f t="shared" si="40"/>
        <v>0</v>
      </c>
      <c r="O354" s="475" t="str">
        <f t="shared" si="41"/>
        <v/>
      </c>
    </row>
    <row r="355" spans="1:15" hidden="1">
      <c r="A355" s="475">
        <f t="shared" si="35"/>
        <v>43466</v>
      </c>
      <c r="B355" s="477">
        <v>43480</v>
      </c>
      <c r="C355" s="478">
        <v>18</v>
      </c>
      <c r="D355" s="478">
        <v>1455</v>
      </c>
      <c r="E355" s="478">
        <v>1</v>
      </c>
      <c r="F355" s="467">
        <v>0</v>
      </c>
      <c r="G355" s="467">
        <f t="array" ref="G355">MAX(IF($A$2:$A$8761=A355,$D$2:$D$8761))</f>
        <v>1475</v>
      </c>
      <c r="H355" s="467">
        <f t="shared" si="36"/>
        <v>0</v>
      </c>
      <c r="I355" s="475" t="str">
        <f t="shared" si="37"/>
        <v/>
      </c>
      <c r="J355" s="471">
        <f>'Potential Projects'!D356</f>
        <v>7.5490679770601687</v>
      </c>
      <c r="K355" s="471">
        <f>'Potential Projects'!E356</f>
        <v>82.392946893141257</v>
      </c>
      <c r="L355" s="476">
        <f t="shared" si="38"/>
        <v>1364.0579851297987</v>
      </c>
      <c r="M355" s="471">
        <f t="shared" si="39"/>
        <v>1375.5882482634088</v>
      </c>
      <c r="N355" s="467">
        <f t="shared" si="40"/>
        <v>0</v>
      </c>
      <c r="O355" s="475" t="str">
        <f t="shared" si="41"/>
        <v/>
      </c>
    </row>
    <row r="356" spans="1:15" hidden="1">
      <c r="A356" s="475">
        <f t="shared" si="35"/>
        <v>43466</v>
      </c>
      <c r="B356" s="477">
        <v>43480</v>
      </c>
      <c r="C356" s="478">
        <v>19</v>
      </c>
      <c r="D356" s="478">
        <v>1440</v>
      </c>
      <c r="E356" s="478">
        <v>4</v>
      </c>
      <c r="F356" s="467">
        <v>0</v>
      </c>
      <c r="G356" s="467">
        <f t="array" ref="G356">MAX(IF($A$2:$A$8761=A356,$D$2:$D$8761))</f>
        <v>1475</v>
      </c>
      <c r="H356" s="467">
        <f t="shared" si="36"/>
        <v>0</v>
      </c>
      <c r="I356" s="475" t="str">
        <f t="shared" si="37"/>
        <v/>
      </c>
      <c r="J356" s="471">
        <f>'Potential Projects'!D357</f>
        <v>7.1277585203159539</v>
      </c>
      <c r="K356" s="471">
        <f>'Potential Projects'!E357</f>
        <v>66.722892281229846</v>
      </c>
      <c r="L356" s="476">
        <f t="shared" si="38"/>
        <v>1362.1493491984543</v>
      </c>
      <c r="M356" s="471">
        <f t="shared" si="39"/>
        <v>1375.5882482634088</v>
      </c>
      <c r="N356" s="467">
        <f t="shared" si="40"/>
        <v>0</v>
      </c>
      <c r="O356" s="475" t="str">
        <f t="shared" si="41"/>
        <v/>
      </c>
    </row>
    <row r="357" spans="1:15" hidden="1">
      <c r="A357" s="475">
        <f t="shared" si="35"/>
        <v>43466</v>
      </c>
      <c r="B357" s="477">
        <v>43480</v>
      </c>
      <c r="C357" s="478">
        <v>20</v>
      </c>
      <c r="D357" s="478">
        <v>1408</v>
      </c>
      <c r="E357" s="478">
        <v>12</v>
      </c>
      <c r="F357" s="467">
        <v>0</v>
      </c>
      <c r="G357" s="467">
        <f t="array" ref="G357">MAX(IF($A$2:$A$8761=A357,$D$2:$D$8761))</f>
        <v>1475</v>
      </c>
      <c r="H357" s="467">
        <f t="shared" si="36"/>
        <v>0</v>
      </c>
      <c r="I357" s="475" t="str">
        <f t="shared" si="37"/>
        <v/>
      </c>
      <c r="J357" s="471">
        <f>'Potential Projects'!D358</f>
        <v>9.0918041117597443</v>
      </c>
      <c r="K357" s="471">
        <f>'Potential Projects'!E358</f>
        <v>89.401134755966453</v>
      </c>
      <c r="L357" s="476">
        <f t="shared" si="38"/>
        <v>1297.5070611322737</v>
      </c>
      <c r="M357" s="471">
        <f t="shared" si="39"/>
        <v>1375.5882482634088</v>
      </c>
      <c r="N357" s="467">
        <f t="shared" si="40"/>
        <v>0</v>
      </c>
      <c r="O357" s="475" t="str">
        <f t="shared" si="41"/>
        <v/>
      </c>
    </row>
    <row r="358" spans="1:15" hidden="1">
      <c r="A358" s="475">
        <f t="shared" si="35"/>
        <v>43466</v>
      </c>
      <c r="B358" s="477">
        <v>43480</v>
      </c>
      <c r="C358" s="478">
        <v>21</v>
      </c>
      <c r="D358" s="478">
        <v>1362</v>
      </c>
      <c r="E358" s="478">
        <v>19</v>
      </c>
      <c r="F358" s="467">
        <v>0</v>
      </c>
      <c r="G358" s="467">
        <f t="array" ref="G358">MAX(IF($A$2:$A$8761=A358,$D$2:$D$8761))</f>
        <v>1475</v>
      </c>
      <c r="H358" s="467">
        <f t="shared" si="36"/>
        <v>0</v>
      </c>
      <c r="I358" s="475" t="str">
        <f t="shared" si="37"/>
        <v/>
      </c>
      <c r="J358" s="471">
        <f>'Potential Projects'!D359</f>
        <v>18.368750475180956</v>
      </c>
      <c r="K358" s="471">
        <f>'Potential Projects'!E359</f>
        <v>97.317516179316257</v>
      </c>
      <c r="L358" s="476">
        <f t="shared" si="38"/>
        <v>1227.3137333455027</v>
      </c>
      <c r="M358" s="471">
        <f t="shared" si="39"/>
        <v>1375.5882482634088</v>
      </c>
      <c r="N358" s="467">
        <f t="shared" si="40"/>
        <v>0</v>
      </c>
      <c r="O358" s="475" t="str">
        <f t="shared" si="41"/>
        <v/>
      </c>
    </row>
    <row r="359" spans="1:15" hidden="1">
      <c r="A359" s="475">
        <f t="shared" si="35"/>
        <v>43466</v>
      </c>
      <c r="B359" s="477">
        <v>43480</v>
      </c>
      <c r="C359" s="478">
        <v>22</v>
      </c>
      <c r="D359" s="478">
        <v>1281</v>
      </c>
      <c r="E359" s="478">
        <v>21</v>
      </c>
      <c r="F359" s="467">
        <v>0</v>
      </c>
      <c r="G359" s="467">
        <f t="array" ref="G359">MAX(IF($A$2:$A$8761=A359,$D$2:$D$8761))</f>
        <v>1475</v>
      </c>
      <c r="H359" s="467">
        <f t="shared" si="36"/>
        <v>0</v>
      </c>
      <c r="I359" s="475" t="str">
        <f t="shared" si="37"/>
        <v/>
      </c>
      <c r="J359" s="471">
        <f>'Potential Projects'!D360</f>
        <v>31.973033040667431</v>
      </c>
      <c r="K359" s="471">
        <f>'Potential Projects'!E360</f>
        <v>98.684891152440329</v>
      </c>
      <c r="L359" s="476">
        <f t="shared" si="38"/>
        <v>1129.3420758068924</v>
      </c>
      <c r="M359" s="471">
        <f t="shared" si="39"/>
        <v>1375.5882482634088</v>
      </c>
      <c r="N359" s="467">
        <f t="shared" si="40"/>
        <v>0</v>
      </c>
      <c r="O359" s="475" t="str">
        <f t="shared" si="41"/>
        <v/>
      </c>
    </row>
    <row r="360" spans="1:15" hidden="1">
      <c r="A360" s="475">
        <f t="shared" si="35"/>
        <v>43466</v>
      </c>
      <c r="B360" s="477">
        <v>43480</v>
      </c>
      <c r="C360" s="478">
        <v>23</v>
      </c>
      <c r="D360" s="478">
        <v>1202</v>
      </c>
      <c r="E360" s="478">
        <v>27</v>
      </c>
      <c r="F360" s="467">
        <v>0</v>
      </c>
      <c r="G360" s="467">
        <f t="array" ref="G360">MAX(IF($A$2:$A$8761=A360,$D$2:$D$8761))</f>
        <v>1475</v>
      </c>
      <c r="H360" s="467">
        <f t="shared" si="36"/>
        <v>0</v>
      </c>
      <c r="I360" s="475" t="str">
        <f t="shared" si="37"/>
        <v/>
      </c>
      <c r="J360" s="471">
        <f>'Potential Projects'!D361</f>
        <v>73.793344082398136</v>
      </c>
      <c r="K360" s="471">
        <f>'Potential Projects'!E361</f>
        <v>99.690083852934833</v>
      </c>
      <c r="L360" s="476">
        <f t="shared" si="38"/>
        <v>1001.5165720646671</v>
      </c>
      <c r="M360" s="471">
        <f t="shared" si="39"/>
        <v>1375.5882482634088</v>
      </c>
      <c r="N360" s="467">
        <f t="shared" si="40"/>
        <v>0</v>
      </c>
      <c r="O360" s="475" t="str">
        <f t="shared" si="41"/>
        <v/>
      </c>
    </row>
    <row r="361" spans="1:15" hidden="1">
      <c r="A361" s="475">
        <f t="shared" si="35"/>
        <v>43466</v>
      </c>
      <c r="B361" s="477">
        <v>43480</v>
      </c>
      <c r="C361" s="478">
        <v>24</v>
      </c>
      <c r="D361" s="478">
        <v>1138</v>
      </c>
      <c r="E361" s="478">
        <v>35</v>
      </c>
      <c r="F361" s="467">
        <v>0</v>
      </c>
      <c r="G361" s="467">
        <f t="array" ref="G361">MAX(IF($A$2:$A$8761=A361,$D$2:$D$8761))</f>
        <v>1475</v>
      </c>
      <c r="H361" s="467">
        <f t="shared" si="36"/>
        <v>0</v>
      </c>
      <c r="I361" s="475" t="str">
        <f t="shared" si="37"/>
        <v/>
      </c>
      <c r="J361" s="471">
        <f>'Potential Projects'!D362</f>
        <v>86.782028429582155</v>
      </c>
      <c r="K361" s="471">
        <f>'Potential Projects'!E362</f>
        <v>99.658793807783283</v>
      </c>
      <c r="L361" s="476">
        <f t="shared" si="38"/>
        <v>916.55917776263459</v>
      </c>
      <c r="M361" s="471">
        <f t="shared" si="39"/>
        <v>1375.5882482634088</v>
      </c>
      <c r="N361" s="467">
        <f t="shared" si="40"/>
        <v>0</v>
      </c>
      <c r="O361" s="475" t="str">
        <f t="shared" si="41"/>
        <v/>
      </c>
    </row>
    <row r="362" spans="1:15" hidden="1">
      <c r="A362" s="475">
        <f t="shared" si="35"/>
        <v>43466</v>
      </c>
      <c r="B362" s="475">
        <v>43481</v>
      </c>
      <c r="C362" s="467">
        <v>1</v>
      </c>
      <c r="D362" s="467">
        <v>1103</v>
      </c>
      <c r="E362" s="467">
        <v>32</v>
      </c>
      <c r="F362" s="467">
        <v>0</v>
      </c>
      <c r="G362" s="467">
        <f t="array" ref="G362">MAX(IF($A$2:$A$8761=A362,$D$2:$D$8761))</f>
        <v>1475</v>
      </c>
      <c r="H362" s="467">
        <f t="shared" si="36"/>
        <v>0</v>
      </c>
      <c r="I362" s="475" t="str">
        <f t="shared" si="37"/>
        <v/>
      </c>
      <c r="J362" s="471">
        <f>'Potential Projects'!D363</f>
        <v>95.628399078265332</v>
      </c>
      <c r="K362" s="471">
        <f>'Potential Projects'!E363</f>
        <v>99.787082992904757</v>
      </c>
      <c r="L362" s="476">
        <f t="shared" si="38"/>
        <v>875.58451792882988</v>
      </c>
      <c r="M362" s="471">
        <f t="shared" si="39"/>
        <v>1375.5882482634088</v>
      </c>
      <c r="N362" s="467">
        <f t="shared" si="40"/>
        <v>0</v>
      </c>
      <c r="O362" s="475" t="str">
        <f t="shared" si="41"/>
        <v/>
      </c>
    </row>
    <row r="363" spans="1:15" hidden="1">
      <c r="A363" s="475">
        <f t="shared" si="35"/>
        <v>43466</v>
      </c>
      <c r="B363" s="475">
        <v>43481</v>
      </c>
      <c r="C363" s="467">
        <v>2</v>
      </c>
      <c r="D363" s="467">
        <v>1067</v>
      </c>
      <c r="E363" s="467">
        <v>20</v>
      </c>
      <c r="F363" s="467">
        <v>0</v>
      </c>
      <c r="G363" s="467">
        <f t="array" ref="G363">MAX(IF($A$2:$A$8761=A363,$D$2:$D$8761))</f>
        <v>1475</v>
      </c>
      <c r="H363" s="467">
        <f t="shared" si="36"/>
        <v>0</v>
      </c>
      <c r="I363" s="475" t="str">
        <f t="shared" si="37"/>
        <v/>
      </c>
      <c r="J363" s="471">
        <f>'Potential Projects'!D364</f>
        <v>74.552575278154364</v>
      </c>
      <c r="K363" s="471">
        <f>'Potential Projects'!E364</f>
        <v>99.734672167275846</v>
      </c>
      <c r="L363" s="476">
        <f t="shared" si="38"/>
        <v>872.71275255456976</v>
      </c>
      <c r="M363" s="471">
        <f t="shared" si="39"/>
        <v>1375.5882482634088</v>
      </c>
      <c r="N363" s="467">
        <f t="shared" si="40"/>
        <v>0</v>
      </c>
      <c r="O363" s="475" t="str">
        <f t="shared" si="41"/>
        <v/>
      </c>
    </row>
    <row r="364" spans="1:15" hidden="1">
      <c r="A364" s="475">
        <f t="shared" si="35"/>
        <v>43466</v>
      </c>
      <c r="B364" s="475">
        <v>43481</v>
      </c>
      <c r="C364" s="467">
        <v>3</v>
      </c>
      <c r="D364" s="467">
        <v>1069</v>
      </c>
      <c r="E364" s="467">
        <v>22</v>
      </c>
      <c r="F364" s="467">
        <v>0</v>
      </c>
      <c r="G364" s="467">
        <f t="array" ref="G364">MAX(IF($A$2:$A$8761=A364,$D$2:$D$8761))</f>
        <v>1475</v>
      </c>
      <c r="H364" s="467">
        <f t="shared" si="36"/>
        <v>0</v>
      </c>
      <c r="I364" s="475" t="str">
        <f t="shared" si="37"/>
        <v/>
      </c>
      <c r="J364" s="471">
        <f>'Potential Projects'!D365</f>
        <v>92.794803940950217</v>
      </c>
      <c r="K364" s="471">
        <f>'Potential Projects'!E365</f>
        <v>98.661423618576649</v>
      </c>
      <c r="L364" s="476">
        <f t="shared" si="38"/>
        <v>855.54377244047305</v>
      </c>
      <c r="M364" s="471">
        <f t="shared" si="39"/>
        <v>1375.5882482634088</v>
      </c>
      <c r="N364" s="467">
        <f t="shared" si="40"/>
        <v>0</v>
      </c>
      <c r="O364" s="475" t="str">
        <f t="shared" si="41"/>
        <v/>
      </c>
    </row>
    <row r="365" spans="1:15" hidden="1">
      <c r="A365" s="475">
        <f t="shared" si="35"/>
        <v>43466</v>
      </c>
      <c r="B365" s="475">
        <v>43481</v>
      </c>
      <c r="C365" s="467">
        <v>4</v>
      </c>
      <c r="D365" s="467">
        <v>1070</v>
      </c>
      <c r="E365" s="467">
        <v>22</v>
      </c>
      <c r="F365" s="467">
        <v>0</v>
      </c>
      <c r="G365" s="467">
        <f t="array" ref="G365">MAX(IF($A$2:$A$8761=A365,$D$2:$D$8761))</f>
        <v>1475</v>
      </c>
      <c r="H365" s="467">
        <f t="shared" si="36"/>
        <v>0</v>
      </c>
      <c r="I365" s="475" t="str">
        <f t="shared" si="37"/>
        <v/>
      </c>
      <c r="J365" s="471">
        <f>'Potential Projects'!D366</f>
        <v>124.05441499439704</v>
      </c>
      <c r="K365" s="471">
        <f>'Potential Projects'!E366</f>
        <v>92.772637121049243</v>
      </c>
      <c r="L365" s="476">
        <f t="shared" si="38"/>
        <v>831.17294788455376</v>
      </c>
      <c r="M365" s="471">
        <f t="shared" si="39"/>
        <v>1375.5882482634088</v>
      </c>
      <c r="N365" s="467">
        <f t="shared" si="40"/>
        <v>0</v>
      </c>
      <c r="O365" s="475" t="str">
        <f t="shared" si="41"/>
        <v/>
      </c>
    </row>
    <row r="366" spans="1:15" hidden="1">
      <c r="A366" s="475">
        <f t="shared" si="35"/>
        <v>43466</v>
      </c>
      <c r="B366" s="475">
        <v>43481</v>
      </c>
      <c r="C366" s="467">
        <v>5</v>
      </c>
      <c r="D366" s="467">
        <v>1118</v>
      </c>
      <c r="E366" s="467">
        <v>27</v>
      </c>
      <c r="F366" s="467">
        <v>0</v>
      </c>
      <c r="G366" s="467">
        <f t="array" ref="G366">MAX(IF($A$2:$A$8761=A366,$D$2:$D$8761))</f>
        <v>1475</v>
      </c>
      <c r="H366" s="467">
        <f t="shared" si="36"/>
        <v>0</v>
      </c>
      <c r="I366" s="475" t="str">
        <f t="shared" si="37"/>
        <v/>
      </c>
      <c r="J366" s="471">
        <f>'Potential Projects'!D367</f>
        <v>120.46394856076056</v>
      </c>
      <c r="K366" s="471">
        <f>'Potential Projects'!E367</f>
        <v>91.02587035046227</v>
      </c>
      <c r="L366" s="476">
        <f t="shared" si="38"/>
        <v>879.51018108877724</v>
      </c>
      <c r="M366" s="471">
        <f t="shared" si="39"/>
        <v>1375.5882482634088</v>
      </c>
      <c r="N366" s="467">
        <f t="shared" si="40"/>
        <v>0</v>
      </c>
      <c r="O366" s="475" t="str">
        <f t="shared" si="41"/>
        <v/>
      </c>
    </row>
    <row r="367" spans="1:15" hidden="1">
      <c r="A367" s="475">
        <f t="shared" si="35"/>
        <v>43466</v>
      </c>
      <c r="B367" s="475">
        <v>43481</v>
      </c>
      <c r="C367" s="467">
        <v>6</v>
      </c>
      <c r="D367" s="467">
        <v>1202</v>
      </c>
      <c r="E367" s="467">
        <v>29</v>
      </c>
      <c r="F367" s="467">
        <v>0</v>
      </c>
      <c r="G367" s="467">
        <f t="array" ref="G367">MAX(IF($A$2:$A$8761=A367,$D$2:$D$8761))</f>
        <v>1475</v>
      </c>
      <c r="H367" s="467">
        <f t="shared" si="36"/>
        <v>0</v>
      </c>
      <c r="I367" s="475" t="str">
        <f t="shared" si="37"/>
        <v/>
      </c>
      <c r="J367" s="471">
        <f>'Potential Projects'!D368</f>
        <v>104.60157442793351</v>
      </c>
      <c r="K367" s="471">
        <f>'Potential Projects'!E368</f>
        <v>78.734358363792722</v>
      </c>
      <c r="L367" s="476">
        <f t="shared" si="38"/>
        <v>989.66406720827388</v>
      </c>
      <c r="M367" s="471">
        <f t="shared" si="39"/>
        <v>1375.5882482634088</v>
      </c>
      <c r="N367" s="467">
        <f t="shared" si="40"/>
        <v>0</v>
      </c>
      <c r="O367" s="475" t="str">
        <f t="shared" si="41"/>
        <v/>
      </c>
    </row>
    <row r="368" spans="1:15" hidden="1">
      <c r="A368" s="475">
        <f t="shared" si="35"/>
        <v>43466</v>
      </c>
      <c r="B368" s="475">
        <v>43481</v>
      </c>
      <c r="C368" s="467">
        <v>7</v>
      </c>
      <c r="D368" s="467">
        <v>1314</v>
      </c>
      <c r="E368" s="467">
        <v>35</v>
      </c>
      <c r="F368" s="467">
        <v>0</v>
      </c>
      <c r="G368" s="467">
        <f t="array" ref="G368">MAX(IF($A$2:$A$8761=A368,$D$2:$D$8761))</f>
        <v>1475</v>
      </c>
      <c r="H368" s="467">
        <f t="shared" si="36"/>
        <v>0</v>
      </c>
      <c r="I368" s="475" t="str">
        <f t="shared" si="37"/>
        <v/>
      </c>
      <c r="J368" s="471">
        <f>'Potential Projects'!D369</f>
        <v>87.268836340658638</v>
      </c>
      <c r="K368" s="471">
        <f>'Potential Projects'!E369</f>
        <v>96.728481079337769</v>
      </c>
      <c r="L368" s="476">
        <f t="shared" si="38"/>
        <v>1095.0026825800035</v>
      </c>
      <c r="M368" s="471">
        <f t="shared" si="39"/>
        <v>1375.5882482634088</v>
      </c>
      <c r="N368" s="467">
        <f t="shared" si="40"/>
        <v>0</v>
      </c>
      <c r="O368" s="475" t="str">
        <f t="shared" si="41"/>
        <v/>
      </c>
    </row>
    <row r="369" spans="1:15" hidden="1">
      <c r="A369" s="475">
        <f t="shared" si="35"/>
        <v>43466</v>
      </c>
      <c r="B369" s="475">
        <v>43481</v>
      </c>
      <c r="C369" s="467">
        <v>8</v>
      </c>
      <c r="D369" s="467">
        <v>1411</v>
      </c>
      <c r="E369" s="467">
        <v>31</v>
      </c>
      <c r="F369" s="467">
        <v>0</v>
      </c>
      <c r="G369" s="467">
        <f t="array" ref="G369">MAX(IF($A$2:$A$8761=A369,$D$2:$D$8761))</f>
        <v>1475</v>
      </c>
      <c r="H369" s="467">
        <f t="shared" si="36"/>
        <v>0</v>
      </c>
      <c r="I369" s="475" t="str">
        <f t="shared" si="37"/>
        <v/>
      </c>
      <c r="J369" s="471">
        <f>'Potential Projects'!D370</f>
        <v>68.036477841108052</v>
      </c>
      <c r="K369" s="471">
        <f>'Potential Projects'!E370</f>
        <v>98.325055633197152</v>
      </c>
      <c r="L369" s="476">
        <f t="shared" si="38"/>
        <v>1213.6384665256949</v>
      </c>
      <c r="M369" s="471">
        <f t="shared" si="39"/>
        <v>1375.5882482634088</v>
      </c>
      <c r="N369" s="467">
        <f t="shared" si="40"/>
        <v>0</v>
      </c>
      <c r="O369" s="475" t="str">
        <f t="shared" si="41"/>
        <v/>
      </c>
    </row>
    <row r="370" spans="1:15" hidden="1">
      <c r="A370" s="475">
        <f t="shared" si="35"/>
        <v>43466</v>
      </c>
      <c r="B370" s="475">
        <v>43481</v>
      </c>
      <c r="C370" s="467">
        <v>9</v>
      </c>
      <c r="D370" s="467">
        <v>1386</v>
      </c>
      <c r="E370" s="467">
        <v>18</v>
      </c>
      <c r="F370" s="467">
        <v>0</v>
      </c>
      <c r="G370" s="467">
        <f t="array" ref="G370">MAX(IF($A$2:$A$8761=A370,$D$2:$D$8761))</f>
        <v>1475</v>
      </c>
      <c r="H370" s="467">
        <f t="shared" si="36"/>
        <v>0</v>
      </c>
      <c r="I370" s="475" t="str">
        <f t="shared" si="37"/>
        <v/>
      </c>
      <c r="J370" s="471">
        <f>'Potential Projects'!D371</f>
        <v>26.952937705795879</v>
      </c>
      <c r="K370" s="471">
        <f>'Potential Projects'!E371</f>
        <v>97.208001021285739</v>
      </c>
      <c r="L370" s="476">
        <f t="shared" si="38"/>
        <v>1243.8390612729183</v>
      </c>
      <c r="M370" s="471">
        <f t="shared" si="39"/>
        <v>1375.5882482634088</v>
      </c>
      <c r="N370" s="467">
        <f t="shared" si="40"/>
        <v>0</v>
      </c>
      <c r="O370" s="475" t="str">
        <f t="shared" si="41"/>
        <v/>
      </c>
    </row>
    <row r="371" spans="1:15" hidden="1">
      <c r="A371" s="475">
        <f t="shared" si="35"/>
        <v>43466</v>
      </c>
      <c r="B371" s="475">
        <v>43481</v>
      </c>
      <c r="C371" s="467">
        <v>10</v>
      </c>
      <c r="D371" s="467">
        <v>1384</v>
      </c>
      <c r="E371" s="467">
        <v>5</v>
      </c>
      <c r="F371" s="467">
        <v>4</v>
      </c>
      <c r="G371" s="467">
        <f t="array" ref="G371">MAX(IF($A$2:$A$8761=A371,$D$2:$D$8761))</f>
        <v>1475</v>
      </c>
      <c r="H371" s="467">
        <f t="shared" si="36"/>
        <v>0</v>
      </c>
      <c r="I371" s="475" t="str">
        <f t="shared" si="37"/>
        <v/>
      </c>
      <c r="J371" s="471">
        <f>'Potential Projects'!D372</f>
        <v>45.98601502005048</v>
      </c>
      <c r="K371" s="471">
        <f>'Potential Projects'!E372</f>
        <v>97.679698451945825</v>
      </c>
      <c r="L371" s="476">
        <f t="shared" si="38"/>
        <v>1231.3342865280038</v>
      </c>
      <c r="M371" s="471">
        <f t="shared" si="39"/>
        <v>1375.5882482634088</v>
      </c>
      <c r="N371" s="467">
        <f t="shared" si="40"/>
        <v>0</v>
      </c>
      <c r="O371" s="475" t="str">
        <f t="shared" si="41"/>
        <v/>
      </c>
    </row>
    <row r="372" spans="1:15" hidden="1">
      <c r="A372" s="475">
        <f t="shared" si="35"/>
        <v>43466</v>
      </c>
      <c r="B372" s="475">
        <v>43481</v>
      </c>
      <c r="C372" s="467">
        <v>11</v>
      </c>
      <c r="D372" s="467">
        <v>1342</v>
      </c>
      <c r="E372" s="467">
        <v>12</v>
      </c>
      <c r="F372" s="467">
        <v>5</v>
      </c>
      <c r="G372" s="467">
        <f t="array" ref="G372">MAX(IF($A$2:$A$8761=A372,$D$2:$D$8761))</f>
        <v>1475</v>
      </c>
      <c r="H372" s="467">
        <f t="shared" si="36"/>
        <v>0</v>
      </c>
      <c r="I372" s="475" t="str">
        <f t="shared" si="37"/>
        <v/>
      </c>
      <c r="J372" s="471">
        <f>'Potential Projects'!D373</f>
        <v>56.931308676699366</v>
      </c>
      <c r="K372" s="471">
        <f>'Potential Projects'!E373</f>
        <v>94.314454095893367</v>
      </c>
      <c r="L372" s="476">
        <f t="shared" si="38"/>
        <v>1173.7542372274072</v>
      </c>
      <c r="M372" s="471">
        <f t="shared" si="39"/>
        <v>1375.5882482634088</v>
      </c>
      <c r="N372" s="467">
        <f t="shared" si="40"/>
        <v>0</v>
      </c>
      <c r="O372" s="475" t="str">
        <f t="shared" si="41"/>
        <v/>
      </c>
    </row>
    <row r="373" spans="1:15" hidden="1">
      <c r="A373" s="475">
        <f t="shared" si="35"/>
        <v>43466</v>
      </c>
      <c r="B373" s="475">
        <v>43481</v>
      </c>
      <c r="C373" s="467">
        <v>12</v>
      </c>
      <c r="D373" s="467">
        <v>1316</v>
      </c>
      <c r="E373" s="467">
        <v>21</v>
      </c>
      <c r="F373" s="467">
        <v>0</v>
      </c>
      <c r="G373" s="467">
        <f t="array" ref="G373">MAX(IF($A$2:$A$8761=A373,$D$2:$D$8761))</f>
        <v>1475</v>
      </c>
      <c r="H373" s="467">
        <f t="shared" si="36"/>
        <v>0</v>
      </c>
      <c r="I373" s="475" t="str">
        <f t="shared" si="37"/>
        <v/>
      </c>
      <c r="J373" s="471">
        <f>'Potential Projects'!D374</f>
        <v>64.25350104487336</v>
      </c>
      <c r="K373" s="471">
        <f>'Potential Projects'!E374</f>
        <v>88.503892711244902</v>
      </c>
      <c r="L373" s="476">
        <f t="shared" si="38"/>
        <v>1142.2426062438819</v>
      </c>
      <c r="M373" s="471">
        <f t="shared" si="39"/>
        <v>1375.5882482634088</v>
      </c>
      <c r="N373" s="467">
        <f t="shared" si="40"/>
        <v>0</v>
      </c>
      <c r="O373" s="475" t="str">
        <f t="shared" si="41"/>
        <v/>
      </c>
    </row>
    <row r="374" spans="1:15" hidden="1">
      <c r="A374" s="475">
        <f t="shared" si="35"/>
        <v>43466</v>
      </c>
      <c r="B374" s="475">
        <v>43481</v>
      </c>
      <c r="C374" s="467">
        <v>13</v>
      </c>
      <c r="D374" s="467">
        <v>1295</v>
      </c>
      <c r="E374" s="467">
        <v>14</v>
      </c>
      <c r="F374" s="467">
        <v>7</v>
      </c>
      <c r="G374" s="467">
        <f t="array" ref="G374">MAX(IF($A$2:$A$8761=A374,$D$2:$D$8761))</f>
        <v>1475</v>
      </c>
      <c r="H374" s="467">
        <f t="shared" si="36"/>
        <v>0</v>
      </c>
      <c r="I374" s="475" t="str">
        <f t="shared" si="37"/>
        <v/>
      </c>
      <c r="J374" s="471">
        <f>'Potential Projects'!D375</f>
        <v>39.059535019394872</v>
      </c>
      <c r="K374" s="471">
        <f>'Potential Projects'!E375</f>
        <v>92.361955278434749</v>
      </c>
      <c r="L374" s="476">
        <f t="shared" si="38"/>
        <v>1142.5785097021703</v>
      </c>
      <c r="M374" s="471">
        <f t="shared" si="39"/>
        <v>1375.5882482634088</v>
      </c>
      <c r="N374" s="467">
        <f t="shared" si="40"/>
        <v>0</v>
      </c>
      <c r="O374" s="475" t="str">
        <f t="shared" si="41"/>
        <v/>
      </c>
    </row>
    <row r="375" spans="1:15" hidden="1">
      <c r="A375" s="475">
        <f t="shared" si="35"/>
        <v>43466</v>
      </c>
      <c r="B375" s="475">
        <v>43481</v>
      </c>
      <c r="C375" s="467">
        <v>14</v>
      </c>
      <c r="D375" s="467">
        <v>1264</v>
      </c>
      <c r="E375" s="467">
        <v>7</v>
      </c>
      <c r="F375" s="467">
        <v>0</v>
      </c>
      <c r="G375" s="467">
        <f t="array" ref="G375">MAX(IF($A$2:$A$8761=A375,$D$2:$D$8761))</f>
        <v>1475</v>
      </c>
      <c r="H375" s="467">
        <f t="shared" si="36"/>
        <v>0</v>
      </c>
      <c r="I375" s="475" t="str">
        <f t="shared" si="37"/>
        <v/>
      </c>
      <c r="J375" s="471">
        <f>'Potential Projects'!D376</f>
        <v>15.320648394350291</v>
      </c>
      <c r="K375" s="471">
        <f>'Potential Projects'!E376</f>
        <v>99.553972156525475</v>
      </c>
      <c r="L375" s="476">
        <f t="shared" si="38"/>
        <v>1142.1253794491242</v>
      </c>
      <c r="M375" s="471">
        <f t="shared" si="39"/>
        <v>1375.5882482634088</v>
      </c>
      <c r="N375" s="467">
        <f t="shared" si="40"/>
        <v>0</v>
      </c>
      <c r="O375" s="475" t="str">
        <f t="shared" si="41"/>
        <v/>
      </c>
    </row>
    <row r="376" spans="1:15" hidden="1">
      <c r="A376" s="475">
        <f t="shared" si="35"/>
        <v>43466</v>
      </c>
      <c r="B376" s="475">
        <v>43481</v>
      </c>
      <c r="C376" s="467">
        <v>15</v>
      </c>
      <c r="D376" s="467">
        <v>1238</v>
      </c>
      <c r="E376" s="467">
        <v>11</v>
      </c>
      <c r="F376" s="467">
        <v>2</v>
      </c>
      <c r="G376" s="467">
        <f t="array" ref="G376">MAX(IF($A$2:$A$8761=A376,$D$2:$D$8761))</f>
        <v>1475</v>
      </c>
      <c r="H376" s="467">
        <f t="shared" si="36"/>
        <v>0</v>
      </c>
      <c r="I376" s="475" t="str">
        <f t="shared" si="37"/>
        <v/>
      </c>
      <c r="J376" s="471">
        <f>'Potential Projects'!D377</f>
        <v>6.7200882513842739</v>
      </c>
      <c r="K376" s="471">
        <f>'Potential Projects'!E377</f>
        <v>99.786300741775975</v>
      </c>
      <c r="L376" s="476">
        <f t="shared" si="38"/>
        <v>1118.4936110068397</v>
      </c>
      <c r="M376" s="471">
        <f t="shared" si="39"/>
        <v>1375.5882482634088</v>
      </c>
      <c r="N376" s="467">
        <f t="shared" si="40"/>
        <v>0</v>
      </c>
      <c r="O376" s="475" t="str">
        <f t="shared" si="41"/>
        <v/>
      </c>
    </row>
    <row r="377" spans="1:15" hidden="1">
      <c r="A377" s="475">
        <f t="shared" si="35"/>
        <v>43466</v>
      </c>
      <c r="B377" s="475">
        <v>43481</v>
      </c>
      <c r="C377" s="467">
        <v>16</v>
      </c>
      <c r="D377" s="467">
        <v>1256</v>
      </c>
      <c r="E377" s="467">
        <v>18</v>
      </c>
      <c r="F377" s="467">
        <v>1</v>
      </c>
      <c r="G377" s="467">
        <f t="array" ref="G377">MAX(IF($A$2:$A$8761=A377,$D$2:$D$8761))</f>
        <v>1475</v>
      </c>
      <c r="H377" s="467">
        <f t="shared" si="36"/>
        <v>0</v>
      </c>
      <c r="I377" s="475" t="str">
        <f t="shared" si="37"/>
        <v/>
      </c>
      <c r="J377" s="471">
        <f>'Potential Projects'!D378</f>
        <v>2.4578603929421785</v>
      </c>
      <c r="K377" s="471">
        <f>'Potential Projects'!E378</f>
        <v>99.75109944098044</v>
      </c>
      <c r="L377" s="476">
        <f t="shared" si="38"/>
        <v>1134.7910401660774</v>
      </c>
      <c r="M377" s="471">
        <f t="shared" si="39"/>
        <v>1375.5882482634088</v>
      </c>
      <c r="N377" s="467">
        <f t="shared" si="40"/>
        <v>0</v>
      </c>
      <c r="O377" s="475" t="str">
        <f t="shared" si="41"/>
        <v/>
      </c>
    </row>
    <row r="378" spans="1:15" hidden="1">
      <c r="A378" s="475">
        <f t="shared" si="35"/>
        <v>43466</v>
      </c>
      <c r="B378" s="475">
        <v>43481</v>
      </c>
      <c r="C378" s="467">
        <v>17</v>
      </c>
      <c r="D378" s="467">
        <v>1328</v>
      </c>
      <c r="E378" s="467">
        <v>19</v>
      </c>
      <c r="F378" s="467">
        <v>1</v>
      </c>
      <c r="G378" s="467">
        <f t="array" ref="G378">MAX(IF($A$2:$A$8761=A378,$D$2:$D$8761))</f>
        <v>1475</v>
      </c>
      <c r="H378" s="467">
        <f t="shared" si="36"/>
        <v>0</v>
      </c>
      <c r="I378" s="475" t="str">
        <f t="shared" si="37"/>
        <v/>
      </c>
      <c r="J378" s="471">
        <f>'Potential Projects'!D379</f>
        <v>10.55965643919531</v>
      </c>
      <c r="K378" s="471">
        <f>'Potential Projects'!E379</f>
        <v>99.834800311760915</v>
      </c>
      <c r="L378" s="476">
        <f t="shared" si="38"/>
        <v>1197.6055432490436</v>
      </c>
      <c r="M378" s="471">
        <f t="shared" si="39"/>
        <v>1375.5882482634088</v>
      </c>
      <c r="N378" s="467">
        <f t="shared" si="40"/>
        <v>0</v>
      </c>
      <c r="O378" s="475" t="str">
        <f t="shared" si="41"/>
        <v/>
      </c>
    </row>
    <row r="379" spans="1:15" hidden="1">
      <c r="A379" s="475">
        <f t="shared" si="35"/>
        <v>43466</v>
      </c>
      <c r="B379" s="475">
        <v>43481</v>
      </c>
      <c r="C379" s="467">
        <v>18</v>
      </c>
      <c r="D379" s="467">
        <v>1368</v>
      </c>
      <c r="E379" s="467">
        <v>33</v>
      </c>
      <c r="F379" s="467">
        <v>0</v>
      </c>
      <c r="G379" s="467">
        <f t="array" ref="G379">MAX(IF($A$2:$A$8761=A379,$D$2:$D$8761))</f>
        <v>1475</v>
      </c>
      <c r="H379" s="467">
        <f t="shared" si="36"/>
        <v>0</v>
      </c>
      <c r="I379" s="475" t="str">
        <f t="shared" si="37"/>
        <v/>
      </c>
      <c r="J379" s="471">
        <f>'Potential Projects'!D380</f>
        <v>14.481122043451762</v>
      </c>
      <c r="K379" s="471">
        <f>'Potential Projects'!E380</f>
        <v>99.740930176306179</v>
      </c>
      <c r="L379" s="476">
        <f t="shared" si="38"/>
        <v>1220.7779477802421</v>
      </c>
      <c r="M379" s="471">
        <f t="shared" si="39"/>
        <v>1375.5882482634088</v>
      </c>
      <c r="N379" s="467">
        <f t="shared" si="40"/>
        <v>0</v>
      </c>
      <c r="O379" s="475" t="str">
        <f t="shared" si="41"/>
        <v/>
      </c>
    </row>
    <row r="380" spans="1:15" hidden="1">
      <c r="A380" s="475">
        <f t="shared" si="35"/>
        <v>43466</v>
      </c>
      <c r="B380" s="475">
        <v>43481</v>
      </c>
      <c r="C380" s="467">
        <v>19</v>
      </c>
      <c r="D380" s="467">
        <v>1362</v>
      </c>
      <c r="E380" s="467">
        <v>42</v>
      </c>
      <c r="F380" s="467">
        <v>0</v>
      </c>
      <c r="G380" s="467">
        <f t="array" ref="G380">MAX(IF($A$2:$A$8761=A380,$D$2:$D$8761))</f>
        <v>1475</v>
      </c>
      <c r="H380" s="467">
        <f t="shared" si="36"/>
        <v>0</v>
      </c>
      <c r="I380" s="475" t="str">
        <f t="shared" si="37"/>
        <v/>
      </c>
      <c r="J380" s="471">
        <f>'Potential Projects'!D381</f>
        <v>61.998368671499769</v>
      </c>
      <c r="K380" s="471">
        <f>'Potential Projects'!E381</f>
        <v>99.835582562889698</v>
      </c>
      <c r="L380" s="476">
        <f t="shared" si="38"/>
        <v>1158.1660487656106</v>
      </c>
      <c r="M380" s="471">
        <f t="shared" si="39"/>
        <v>1375.5882482634088</v>
      </c>
      <c r="N380" s="467">
        <f t="shared" si="40"/>
        <v>0</v>
      </c>
      <c r="O380" s="475" t="str">
        <f t="shared" si="41"/>
        <v/>
      </c>
    </row>
    <row r="381" spans="1:15" hidden="1">
      <c r="A381" s="475">
        <f t="shared" si="35"/>
        <v>43466</v>
      </c>
      <c r="B381" s="475">
        <v>43481</v>
      </c>
      <c r="C381" s="467">
        <v>20</v>
      </c>
      <c r="D381" s="467">
        <v>1354</v>
      </c>
      <c r="E381" s="467">
        <v>46</v>
      </c>
      <c r="F381" s="467">
        <v>0</v>
      </c>
      <c r="G381" s="467">
        <f t="array" ref="G381">MAX(IF($A$2:$A$8761=A381,$D$2:$D$8761))</f>
        <v>1475</v>
      </c>
      <c r="H381" s="467">
        <f t="shared" si="36"/>
        <v>0</v>
      </c>
      <c r="I381" s="475" t="str">
        <f t="shared" si="37"/>
        <v/>
      </c>
      <c r="J381" s="471">
        <f>'Potential Projects'!D382</f>
        <v>46.774427023747648</v>
      </c>
      <c r="K381" s="471">
        <f>'Potential Projects'!E382</f>
        <v>99.834800311760915</v>
      </c>
      <c r="L381" s="476">
        <f t="shared" si="38"/>
        <v>1161.3907726644914</v>
      </c>
      <c r="M381" s="471">
        <f t="shared" si="39"/>
        <v>1375.5882482634088</v>
      </c>
      <c r="N381" s="467">
        <f t="shared" si="40"/>
        <v>0</v>
      </c>
      <c r="O381" s="475" t="str">
        <f t="shared" si="41"/>
        <v/>
      </c>
    </row>
    <row r="382" spans="1:15" hidden="1">
      <c r="A382" s="475">
        <f t="shared" si="35"/>
        <v>43466</v>
      </c>
      <c r="B382" s="475">
        <v>43481</v>
      </c>
      <c r="C382" s="467">
        <v>21</v>
      </c>
      <c r="D382" s="467">
        <v>1299</v>
      </c>
      <c r="E382" s="467">
        <v>62</v>
      </c>
      <c r="F382" s="467">
        <v>0</v>
      </c>
      <c r="G382" s="467">
        <f t="array" ref="G382">MAX(IF($A$2:$A$8761=A382,$D$2:$D$8761))</f>
        <v>1475</v>
      </c>
      <c r="H382" s="467">
        <f t="shared" si="36"/>
        <v>0</v>
      </c>
      <c r="I382" s="475" t="str">
        <f t="shared" si="37"/>
        <v/>
      </c>
      <c r="J382" s="471">
        <f>'Potential Projects'!D383</f>
        <v>14.497380664046087</v>
      </c>
      <c r="K382" s="471">
        <f>'Potential Projects'!E383</f>
        <v>99.835582562889698</v>
      </c>
      <c r="L382" s="476">
        <f t="shared" si="38"/>
        <v>1122.6670367730644</v>
      </c>
      <c r="M382" s="471">
        <f t="shared" si="39"/>
        <v>1375.5882482634088</v>
      </c>
      <c r="N382" s="467">
        <f t="shared" si="40"/>
        <v>0</v>
      </c>
      <c r="O382" s="475" t="str">
        <f t="shared" si="41"/>
        <v/>
      </c>
    </row>
    <row r="383" spans="1:15" hidden="1">
      <c r="A383" s="475">
        <f t="shared" si="35"/>
        <v>43466</v>
      </c>
      <c r="B383" s="475">
        <v>43481</v>
      </c>
      <c r="C383" s="467">
        <v>22</v>
      </c>
      <c r="D383" s="467">
        <v>1220</v>
      </c>
      <c r="E383" s="467">
        <v>69</v>
      </c>
      <c r="F383" s="467">
        <v>0</v>
      </c>
      <c r="G383" s="467">
        <f t="array" ref="G383">MAX(IF($A$2:$A$8761=A383,$D$2:$D$8761))</f>
        <v>1475</v>
      </c>
      <c r="H383" s="467">
        <f t="shared" si="36"/>
        <v>0</v>
      </c>
      <c r="I383" s="475" t="str">
        <f t="shared" si="37"/>
        <v/>
      </c>
      <c r="J383" s="471">
        <f>'Potential Projects'!D384</f>
        <v>17.366764644169621</v>
      </c>
      <c r="K383" s="471">
        <f>'Potential Projects'!E384</f>
        <v>98.675504138894851</v>
      </c>
      <c r="L383" s="476">
        <f t="shared" si="38"/>
        <v>1034.9577312169356</v>
      </c>
      <c r="M383" s="471">
        <f t="shared" si="39"/>
        <v>1375.5882482634088</v>
      </c>
      <c r="N383" s="467">
        <f t="shared" si="40"/>
        <v>0</v>
      </c>
      <c r="O383" s="475" t="str">
        <f t="shared" si="41"/>
        <v/>
      </c>
    </row>
    <row r="384" spans="1:15" hidden="1">
      <c r="A384" s="475">
        <f t="shared" si="35"/>
        <v>43466</v>
      </c>
      <c r="B384" s="475">
        <v>43481</v>
      </c>
      <c r="C384" s="467">
        <v>23</v>
      </c>
      <c r="D384" s="467">
        <v>1138</v>
      </c>
      <c r="E384" s="467">
        <v>80</v>
      </c>
      <c r="F384" s="467">
        <v>0</v>
      </c>
      <c r="G384" s="467">
        <f t="array" ref="G384">MAX(IF($A$2:$A$8761=A384,$D$2:$D$8761))</f>
        <v>1475</v>
      </c>
      <c r="H384" s="467">
        <f t="shared" si="36"/>
        <v>0</v>
      </c>
      <c r="I384" s="475" t="str">
        <f t="shared" si="37"/>
        <v/>
      </c>
      <c r="J384" s="471">
        <f>'Potential Projects'!D385</f>
        <v>1.9342809797827549</v>
      </c>
      <c r="K384" s="471">
        <f>'Potential Projects'!E385</f>
        <v>99.835582562889698</v>
      </c>
      <c r="L384" s="476">
        <f t="shared" si="38"/>
        <v>956.2301364573276</v>
      </c>
      <c r="M384" s="471">
        <f t="shared" si="39"/>
        <v>1375.5882482634088</v>
      </c>
      <c r="N384" s="467">
        <f t="shared" si="40"/>
        <v>0</v>
      </c>
      <c r="O384" s="475" t="str">
        <f t="shared" si="41"/>
        <v/>
      </c>
    </row>
    <row r="385" spans="1:15" hidden="1">
      <c r="A385" s="475">
        <f t="shared" si="35"/>
        <v>43466</v>
      </c>
      <c r="B385" s="475">
        <v>43481</v>
      </c>
      <c r="C385" s="467">
        <v>24</v>
      </c>
      <c r="D385" s="467">
        <v>1073</v>
      </c>
      <c r="E385" s="467">
        <v>79</v>
      </c>
      <c r="F385" s="467">
        <v>0</v>
      </c>
      <c r="G385" s="467">
        <f t="array" ref="G385">MAX(IF($A$2:$A$8761=A385,$D$2:$D$8761))</f>
        <v>1475</v>
      </c>
      <c r="H385" s="467">
        <f t="shared" si="36"/>
        <v>0</v>
      </c>
      <c r="I385" s="475" t="str">
        <f t="shared" si="37"/>
        <v/>
      </c>
      <c r="J385" s="471">
        <f>'Potential Projects'!D386</f>
        <v>4.631531595812719</v>
      </c>
      <c r="K385" s="471">
        <f>'Potential Projects'!E386</f>
        <v>99.834800311760915</v>
      </c>
      <c r="L385" s="476">
        <f t="shared" si="38"/>
        <v>889.53366809242641</v>
      </c>
      <c r="M385" s="471">
        <f t="shared" si="39"/>
        <v>1375.5882482634088</v>
      </c>
      <c r="N385" s="467">
        <f t="shared" si="40"/>
        <v>0</v>
      </c>
      <c r="O385" s="475" t="str">
        <f t="shared" si="41"/>
        <v/>
      </c>
    </row>
    <row r="386" spans="1:15" hidden="1">
      <c r="A386" s="475">
        <f t="shared" ref="A386:A449" si="42">DATE(YEAR(B386),MONTH(B386),1)</f>
        <v>43466</v>
      </c>
      <c r="B386" s="475">
        <v>43482</v>
      </c>
      <c r="C386" s="467">
        <v>1</v>
      </c>
      <c r="D386" s="467">
        <v>1013</v>
      </c>
      <c r="E386" s="467">
        <v>88</v>
      </c>
      <c r="F386" s="467">
        <v>0</v>
      </c>
      <c r="G386" s="467">
        <f t="array" ref="G386">MAX(IF($A$2:$A$8761=A386,$D$2:$D$8761))</f>
        <v>1475</v>
      </c>
      <c r="H386" s="467">
        <f t="shared" ref="H386:H449" si="43">IF(G386=D386,1,0)</f>
        <v>0</v>
      </c>
      <c r="I386" s="475" t="str">
        <f t="shared" ref="I386:I449" si="44">IF(D386=G386,B386,"")</f>
        <v/>
      </c>
      <c r="J386" s="471">
        <f>'Potential Projects'!D387</f>
        <v>4.3867254764672916</v>
      </c>
      <c r="K386" s="471">
        <f>'Potential Projects'!E387</f>
        <v>99.835582562889698</v>
      </c>
      <c r="L386" s="476">
        <f t="shared" ref="L386:L449" si="45">D386-E386-F386-J386-K386</f>
        <v>820.77769196064298</v>
      </c>
      <c r="M386" s="471">
        <f t="shared" ref="M386:M449" si="46">MAX($L$2:$L$745)</f>
        <v>1375.5882482634088</v>
      </c>
      <c r="N386" s="467">
        <f t="shared" ref="N386:N449" si="47">IF(M386=L386,1,0)</f>
        <v>0</v>
      </c>
      <c r="O386" s="475" t="str">
        <f t="shared" ref="O386:O449" si="48">IF(L386=M386,B386,"")</f>
        <v/>
      </c>
    </row>
    <row r="387" spans="1:15" hidden="1">
      <c r="A387" s="475">
        <f t="shared" si="42"/>
        <v>43466</v>
      </c>
      <c r="B387" s="475">
        <v>43482</v>
      </c>
      <c r="C387" s="467">
        <v>2</v>
      </c>
      <c r="D387" s="467">
        <v>1003</v>
      </c>
      <c r="E387" s="467">
        <v>89</v>
      </c>
      <c r="F387" s="467">
        <v>0</v>
      </c>
      <c r="G387" s="467">
        <f t="array" ref="G387">MAX(IF($A$2:$A$8761=A387,$D$2:$D$8761))</f>
        <v>1475</v>
      </c>
      <c r="H387" s="467">
        <f t="shared" si="43"/>
        <v>0</v>
      </c>
      <c r="I387" s="475" t="str">
        <f t="shared" si="44"/>
        <v/>
      </c>
      <c r="J387" s="471">
        <f>'Potential Projects'!D388</f>
        <v>2.1374821099639538</v>
      </c>
      <c r="K387" s="471">
        <f>'Potential Projects'!E388</f>
        <v>99.824631047086655</v>
      </c>
      <c r="L387" s="476">
        <f t="shared" si="45"/>
        <v>812.03788684294943</v>
      </c>
      <c r="M387" s="471">
        <f t="shared" si="46"/>
        <v>1375.5882482634088</v>
      </c>
      <c r="N387" s="467">
        <f t="shared" si="47"/>
        <v>0</v>
      </c>
      <c r="O387" s="475" t="str">
        <f t="shared" si="48"/>
        <v/>
      </c>
    </row>
    <row r="388" spans="1:15" hidden="1">
      <c r="A388" s="475">
        <f t="shared" si="42"/>
        <v>43466</v>
      </c>
      <c r="B388" s="475">
        <v>43482</v>
      </c>
      <c r="C388" s="467">
        <v>3</v>
      </c>
      <c r="D388" s="467">
        <v>977</v>
      </c>
      <c r="E388" s="467">
        <v>86</v>
      </c>
      <c r="F388" s="467">
        <v>0</v>
      </c>
      <c r="G388" s="467">
        <f t="array" ref="G388">MAX(IF($A$2:$A$8761=A388,$D$2:$D$8761))</f>
        <v>1475</v>
      </c>
      <c r="H388" s="467">
        <f t="shared" si="43"/>
        <v>0</v>
      </c>
      <c r="I388" s="475" t="str">
        <f t="shared" si="44"/>
        <v/>
      </c>
      <c r="J388" s="471">
        <f>'Potential Projects'!D389</f>
        <v>7.220790298979022</v>
      </c>
      <c r="K388" s="471">
        <f>'Potential Projects'!E389</f>
        <v>96.548563319716195</v>
      </c>
      <c r="L388" s="476">
        <f t="shared" si="45"/>
        <v>787.23064638130472</v>
      </c>
      <c r="M388" s="471">
        <f t="shared" si="46"/>
        <v>1375.5882482634088</v>
      </c>
      <c r="N388" s="467">
        <f t="shared" si="47"/>
        <v>0</v>
      </c>
      <c r="O388" s="475" t="str">
        <f t="shared" si="48"/>
        <v/>
      </c>
    </row>
    <row r="389" spans="1:15" hidden="1">
      <c r="A389" s="475">
        <f t="shared" si="42"/>
        <v>43466</v>
      </c>
      <c r="B389" s="475">
        <v>43482</v>
      </c>
      <c r="C389" s="467">
        <v>4</v>
      </c>
      <c r="D389" s="467">
        <v>991</v>
      </c>
      <c r="E389" s="467">
        <v>73</v>
      </c>
      <c r="F389" s="467">
        <v>0</v>
      </c>
      <c r="G389" s="467">
        <f t="array" ref="G389">MAX(IF($A$2:$A$8761=A389,$D$2:$D$8761))</f>
        <v>1475</v>
      </c>
      <c r="H389" s="467">
        <f t="shared" si="43"/>
        <v>0</v>
      </c>
      <c r="I389" s="475" t="str">
        <f t="shared" si="44"/>
        <v/>
      </c>
      <c r="J389" s="471">
        <f>'Potential Projects'!D390</f>
        <v>6.8740447185510565</v>
      </c>
      <c r="K389" s="471">
        <f>'Potential Projects'!E390</f>
        <v>99.835582562889698</v>
      </c>
      <c r="L389" s="476">
        <f t="shared" si="45"/>
        <v>811.29037271855918</v>
      </c>
      <c r="M389" s="471">
        <f t="shared" si="46"/>
        <v>1375.5882482634088</v>
      </c>
      <c r="N389" s="467">
        <f t="shared" si="47"/>
        <v>0</v>
      </c>
      <c r="O389" s="475" t="str">
        <f t="shared" si="48"/>
        <v/>
      </c>
    </row>
    <row r="390" spans="1:15" hidden="1">
      <c r="A390" s="475">
        <f t="shared" si="42"/>
        <v>43466</v>
      </c>
      <c r="B390" s="475">
        <v>43482</v>
      </c>
      <c r="C390" s="467">
        <v>5</v>
      </c>
      <c r="D390" s="467">
        <v>1043</v>
      </c>
      <c r="E390" s="467">
        <v>59</v>
      </c>
      <c r="F390" s="467">
        <v>0</v>
      </c>
      <c r="G390" s="467">
        <f t="array" ref="G390">MAX(IF($A$2:$A$8761=A390,$D$2:$D$8761))</f>
        <v>1475</v>
      </c>
      <c r="H390" s="467">
        <f t="shared" si="43"/>
        <v>0</v>
      </c>
      <c r="I390" s="475" t="str">
        <f t="shared" si="44"/>
        <v/>
      </c>
      <c r="J390" s="471">
        <f>'Potential Projects'!D391</f>
        <v>7.1646614355423059</v>
      </c>
      <c r="K390" s="471">
        <f>'Potential Projects'!E391</f>
        <v>99.835582562889698</v>
      </c>
      <c r="L390" s="476">
        <f t="shared" si="45"/>
        <v>876.99975600156802</v>
      </c>
      <c r="M390" s="471">
        <f t="shared" si="46"/>
        <v>1375.5882482634088</v>
      </c>
      <c r="N390" s="467">
        <f t="shared" si="47"/>
        <v>0</v>
      </c>
      <c r="O390" s="475" t="str">
        <f t="shared" si="48"/>
        <v/>
      </c>
    </row>
    <row r="391" spans="1:15" hidden="1">
      <c r="A391" s="475">
        <f t="shared" si="42"/>
        <v>43466</v>
      </c>
      <c r="B391" s="475">
        <v>43482</v>
      </c>
      <c r="C391" s="467">
        <v>6</v>
      </c>
      <c r="D391" s="467">
        <v>1151</v>
      </c>
      <c r="E391" s="467">
        <v>57</v>
      </c>
      <c r="F391" s="467">
        <v>0</v>
      </c>
      <c r="G391" s="467">
        <f t="array" ref="G391">MAX(IF($A$2:$A$8761=A391,$D$2:$D$8761))</f>
        <v>1475</v>
      </c>
      <c r="H391" s="467">
        <f t="shared" si="43"/>
        <v>0</v>
      </c>
      <c r="I391" s="475" t="str">
        <f t="shared" si="44"/>
        <v/>
      </c>
      <c r="J391" s="471">
        <f>'Potential Projects'!D392</f>
        <v>12.902638103275683</v>
      </c>
      <c r="K391" s="471">
        <f>'Potential Projects'!E392</f>
        <v>99.835582562889698</v>
      </c>
      <c r="L391" s="476">
        <f t="shared" si="45"/>
        <v>981.26177933383462</v>
      </c>
      <c r="M391" s="471">
        <f t="shared" si="46"/>
        <v>1375.5882482634088</v>
      </c>
      <c r="N391" s="467">
        <f t="shared" si="47"/>
        <v>0</v>
      </c>
      <c r="O391" s="475" t="str">
        <f t="shared" si="48"/>
        <v/>
      </c>
    </row>
    <row r="392" spans="1:15" hidden="1">
      <c r="A392" s="475">
        <f t="shared" si="42"/>
        <v>43466</v>
      </c>
      <c r="B392" s="475">
        <v>43482</v>
      </c>
      <c r="C392" s="467">
        <v>7</v>
      </c>
      <c r="D392" s="467">
        <v>1258</v>
      </c>
      <c r="E392" s="467">
        <v>77</v>
      </c>
      <c r="F392" s="467">
        <v>0</v>
      </c>
      <c r="G392" s="467">
        <f t="array" ref="G392">MAX(IF($A$2:$A$8761=A392,$D$2:$D$8761))</f>
        <v>1475</v>
      </c>
      <c r="H392" s="467">
        <f t="shared" si="43"/>
        <v>0</v>
      </c>
      <c r="I392" s="475" t="str">
        <f t="shared" si="44"/>
        <v/>
      </c>
      <c r="J392" s="471">
        <f>'Potential Projects'!D393</f>
        <v>67.498166968585437</v>
      </c>
      <c r="K392" s="471">
        <f>'Potential Projects'!E393</f>
        <v>98.609012792947766</v>
      </c>
      <c r="L392" s="476">
        <f t="shared" si="45"/>
        <v>1014.8928202384669</v>
      </c>
      <c r="M392" s="471">
        <f t="shared" si="46"/>
        <v>1375.5882482634088</v>
      </c>
      <c r="N392" s="467">
        <f t="shared" si="47"/>
        <v>0</v>
      </c>
      <c r="O392" s="475" t="str">
        <f t="shared" si="48"/>
        <v/>
      </c>
    </row>
    <row r="393" spans="1:15" hidden="1">
      <c r="A393" s="475">
        <f t="shared" si="42"/>
        <v>43466</v>
      </c>
      <c r="B393" s="475">
        <v>43482</v>
      </c>
      <c r="C393" s="467">
        <v>8</v>
      </c>
      <c r="D393" s="467">
        <v>1337</v>
      </c>
      <c r="E393" s="467">
        <v>63</v>
      </c>
      <c r="F393" s="467">
        <v>0</v>
      </c>
      <c r="G393" s="467">
        <f t="array" ref="G393">MAX(IF($A$2:$A$8761=A393,$D$2:$D$8761))</f>
        <v>1475</v>
      </c>
      <c r="H393" s="467">
        <f t="shared" si="43"/>
        <v>0</v>
      </c>
      <c r="I393" s="475" t="str">
        <f t="shared" si="44"/>
        <v/>
      </c>
      <c r="J393" s="471">
        <f>'Potential Projects'!D394</f>
        <v>121.44944201299326</v>
      </c>
      <c r="K393" s="471">
        <f>'Potential Projects'!E394</f>
        <v>91.042297624166835</v>
      </c>
      <c r="L393" s="476">
        <f t="shared" si="45"/>
        <v>1061.5082603628398</v>
      </c>
      <c r="M393" s="471">
        <f t="shared" si="46"/>
        <v>1375.5882482634088</v>
      </c>
      <c r="N393" s="467">
        <f t="shared" si="47"/>
        <v>0</v>
      </c>
      <c r="O393" s="475" t="str">
        <f t="shared" si="48"/>
        <v/>
      </c>
    </row>
    <row r="394" spans="1:15" hidden="1">
      <c r="A394" s="475">
        <f t="shared" si="42"/>
        <v>43466</v>
      </c>
      <c r="B394" s="475">
        <v>43482</v>
      </c>
      <c r="C394" s="467">
        <v>9</v>
      </c>
      <c r="D394" s="467">
        <v>1360</v>
      </c>
      <c r="E394" s="467">
        <v>72</v>
      </c>
      <c r="F394" s="467">
        <v>0</v>
      </c>
      <c r="G394" s="467">
        <f t="array" ref="G394">MAX(IF($A$2:$A$8761=A394,$D$2:$D$8761))</f>
        <v>1475</v>
      </c>
      <c r="H394" s="467">
        <f t="shared" si="43"/>
        <v>0</v>
      </c>
      <c r="I394" s="475" t="str">
        <f t="shared" si="44"/>
        <v/>
      </c>
      <c r="J394" s="471">
        <f>'Potential Projects'!D395</f>
        <v>140.46311043169845</v>
      </c>
      <c r="K394" s="471">
        <f>'Potential Projects'!E395</f>
        <v>88.640786658783057</v>
      </c>
      <c r="L394" s="476">
        <f t="shared" si="45"/>
        <v>1058.8961029095185</v>
      </c>
      <c r="M394" s="471">
        <f t="shared" si="46"/>
        <v>1375.5882482634088</v>
      </c>
      <c r="N394" s="467">
        <f t="shared" si="47"/>
        <v>0</v>
      </c>
      <c r="O394" s="475" t="str">
        <f t="shared" si="48"/>
        <v/>
      </c>
    </row>
    <row r="395" spans="1:15" hidden="1">
      <c r="A395" s="475">
        <f t="shared" si="42"/>
        <v>43466</v>
      </c>
      <c r="B395" s="475">
        <v>43482</v>
      </c>
      <c r="C395" s="467">
        <v>10</v>
      </c>
      <c r="D395" s="467">
        <v>1338</v>
      </c>
      <c r="E395" s="467">
        <v>79</v>
      </c>
      <c r="F395" s="467">
        <v>1</v>
      </c>
      <c r="G395" s="467">
        <f t="array" ref="G395">MAX(IF($A$2:$A$8761=A395,$D$2:$D$8761))</f>
        <v>1475</v>
      </c>
      <c r="H395" s="467">
        <f t="shared" si="43"/>
        <v>0</v>
      </c>
      <c r="I395" s="475" t="str">
        <f t="shared" si="44"/>
        <v/>
      </c>
      <c r="J395" s="471">
        <f>'Potential Projects'!D396</f>
        <v>142.35588163710332</v>
      </c>
      <c r="K395" s="471">
        <f>'Potential Projects'!E396</f>
        <v>95.842190550419261</v>
      </c>
      <c r="L395" s="476">
        <f t="shared" si="45"/>
        <v>1019.8019278124775</v>
      </c>
      <c r="M395" s="471">
        <f t="shared" si="46"/>
        <v>1375.5882482634088</v>
      </c>
      <c r="N395" s="467">
        <f t="shared" si="47"/>
        <v>0</v>
      </c>
      <c r="O395" s="475" t="str">
        <f t="shared" si="48"/>
        <v/>
      </c>
    </row>
    <row r="396" spans="1:15" hidden="1">
      <c r="A396" s="475">
        <f t="shared" si="42"/>
        <v>43466</v>
      </c>
      <c r="B396" s="475">
        <v>43482</v>
      </c>
      <c r="C396" s="467">
        <v>11</v>
      </c>
      <c r="D396" s="467">
        <v>1361</v>
      </c>
      <c r="E396" s="467">
        <v>49</v>
      </c>
      <c r="F396" s="467">
        <v>0</v>
      </c>
      <c r="G396" s="467">
        <f t="array" ref="G396">MAX(IF($A$2:$A$8761=A396,$D$2:$D$8761))</f>
        <v>1475</v>
      </c>
      <c r="H396" s="467">
        <f t="shared" si="43"/>
        <v>0</v>
      </c>
      <c r="I396" s="475" t="str">
        <f t="shared" si="44"/>
        <v/>
      </c>
      <c r="J396" s="471">
        <f>'Potential Projects'!D397</f>
        <v>126.3443136292247</v>
      </c>
      <c r="K396" s="471">
        <f>'Potential Projects'!E397</f>
        <v>88.965420877230699</v>
      </c>
      <c r="L396" s="476">
        <f t="shared" si="45"/>
        <v>1096.6902654935448</v>
      </c>
      <c r="M396" s="471">
        <f t="shared" si="46"/>
        <v>1375.5882482634088</v>
      </c>
      <c r="N396" s="467">
        <f t="shared" si="47"/>
        <v>0</v>
      </c>
      <c r="O396" s="475" t="str">
        <f t="shared" si="48"/>
        <v/>
      </c>
    </row>
    <row r="397" spans="1:15" hidden="1">
      <c r="A397" s="475">
        <f t="shared" si="42"/>
        <v>43466</v>
      </c>
      <c r="B397" s="475">
        <v>43482</v>
      </c>
      <c r="C397" s="467">
        <v>12</v>
      </c>
      <c r="D397" s="467">
        <v>1349</v>
      </c>
      <c r="E397" s="467">
        <v>11</v>
      </c>
      <c r="F397" s="467">
        <v>0</v>
      </c>
      <c r="G397" s="467">
        <f t="array" ref="G397">MAX(IF($A$2:$A$8761=A397,$D$2:$D$8761))</f>
        <v>1475</v>
      </c>
      <c r="H397" s="467">
        <f t="shared" si="43"/>
        <v>0</v>
      </c>
      <c r="I397" s="475" t="str">
        <f t="shared" si="44"/>
        <v/>
      </c>
      <c r="J397" s="471">
        <f>'Potential Projects'!D398</f>
        <v>117.96320147205167</v>
      </c>
      <c r="K397" s="471">
        <f>'Potential Projects'!E398</f>
        <v>94.428662760696625</v>
      </c>
      <c r="L397" s="476">
        <f t="shared" si="45"/>
        <v>1125.6081357672517</v>
      </c>
      <c r="M397" s="471">
        <f t="shared" si="46"/>
        <v>1375.5882482634088</v>
      </c>
      <c r="N397" s="467">
        <f t="shared" si="47"/>
        <v>0</v>
      </c>
      <c r="O397" s="475" t="str">
        <f t="shared" si="48"/>
        <v/>
      </c>
    </row>
    <row r="398" spans="1:15" hidden="1">
      <c r="A398" s="475">
        <f t="shared" si="42"/>
        <v>43466</v>
      </c>
      <c r="B398" s="475">
        <v>43482</v>
      </c>
      <c r="C398" s="467">
        <v>13</v>
      </c>
      <c r="D398" s="467">
        <v>1351</v>
      </c>
      <c r="E398" s="467">
        <v>4</v>
      </c>
      <c r="F398" s="467">
        <v>2</v>
      </c>
      <c r="G398" s="467">
        <f t="array" ref="G398">MAX(IF($A$2:$A$8761=A398,$D$2:$D$8761))</f>
        <v>1475</v>
      </c>
      <c r="H398" s="467">
        <f t="shared" si="43"/>
        <v>0</v>
      </c>
      <c r="I398" s="475" t="str">
        <f t="shared" si="44"/>
        <v/>
      </c>
      <c r="J398" s="471">
        <f>'Potential Projects'!D399</f>
        <v>68.003615180648609</v>
      </c>
      <c r="K398" s="471">
        <f>'Potential Projects'!E399</f>
        <v>99.202741399698994</v>
      </c>
      <c r="L398" s="476">
        <f t="shared" si="45"/>
        <v>1177.7936434196522</v>
      </c>
      <c r="M398" s="471">
        <f t="shared" si="46"/>
        <v>1375.5882482634088</v>
      </c>
      <c r="N398" s="467">
        <f t="shared" si="47"/>
        <v>0</v>
      </c>
      <c r="O398" s="475" t="str">
        <f t="shared" si="48"/>
        <v/>
      </c>
    </row>
    <row r="399" spans="1:15" hidden="1">
      <c r="A399" s="475">
        <f t="shared" si="42"/>
        <v>43466</v>
      </c>
      <c r="B399" s="475">
        <v>43482</v>
      </c>
      <c r="C399" s="467">
        <v>14</v>
      </c>
      <c r="D399" s="467">
        <v>1335</v>
      </c>
      <c r="E399" s="467">
        <v>8</v>
      </c>
      <c r="F399" s="467">
        <v>3</v>
      </c>
      <c r="G399" s="467">
        <f t="array" ref="G399">MAX(IF($A$2:$A$8761=A399,$D$2:$D$8761))</f>
        <v>1475</v>
      </c>
      <c r="H399" s="467">
        <f t="shared" si="43"/>
        <v>0</v>
      </c>
      <c r="I399" s="475" t="str">
        <f t="shared" si="44"/>
        <v/>
      </c>
      <c r="J399" s="471">
        <f>'Potential Projects'!D400</f>
        <v>8.5360313710547739</v>
      </c>
      <c r="K399" s="471">
        <f>'Potential Projects'!E400</f>
        <v>97.386354278649762</v>
      </c>
      <c r="L399" s="476">
        <f t="shared" si="45"/>
        <v>1218.0776143502953</v>
      </c>
      <c r="M399" s="471">
        <f t="shared" si="46"/>
        <v>1375.5882482634088</v>
      </c>
      <c r="N399" s="467">
        <f t="shared" si="47"/>
        <v>0</v>
      </c>
      <c r="O399" s="475" t="str">
        <f t="shared" si="48"/>
        <v/>
      </c>
    </row>
    <row r="400" spans="1:15" hidden="1">
      <c r="A400" s="475">
        <f t="shared" si="42"/>
        <v>43466</v>
      </c>
      <c r="B400" s="475">
        <v>43482</v>
      </c>
      <c r="C400" s="467">
        <v>15</v>
      </c>
      <c r="D400" s="467">
        <v>1321</v>
      </c>
      <c r="E400" s="467">
        <v>7</v>
      </c>
      <c r="F400" s="467">
        <v>0</v>
      </c>
      <c r="G400" s="467">
        <f t="array" ref="G400">MAX(IF($A$2:$A$8761=A400,$D$2:$D$8761))</f>
        <v>1475</v>
      </c>
      <c r="H400" s="467">
        <f t="shared" si="43"/>
        <v>0</v>
      </c>
      <c r="I400" s="475" t="str">
        <f t="shared" si="44"/>
        <v/>
      </c>
      <c r="J400" s="471">
        <f>'Potential Projects'!D401</f>
        <v>25.440258153906846</v>
      </c>
      <c r="K400" s="471">
        <f>'Potential Projects'!E401</f>
        <v>92.245399860245101</v>
      </c>
      <c r="L400" s="476">
        <f t="shared" si="45"/>
        <v>1196.3143419858482</v>
      </c>
      <c r="M400" s="471">
        <f t="shared" si="46"/>
        <v>1375.5882482634088</v>
      </c>
      <c r="N400" s="467">
        <f t="shared" si="47"/>
        <v>0</v>
      </c>
      <c r="O400" s="475" t="str">
        <f t="shared" si="48"/>
        <v/>
      </c>
    </row>
    <row r="401" spans="1:15" hidden="1">
      <c r="A401" s="475">
        <f t="shared" si="42"/>
        <v>43466</v>
      </c>
      <c r="B401" s="475">
        <v>43482</v>
      </c>
      <c r="C401" s="467">
        <v>16</v>
      </c>
      <c r="D401" s="467">
        <v>1312</v>
      </c>
      <c r="E401" s="467">
        <v>13</v>
      </c>
      <c r="F401" s="467">
        <v>1</v>
      </c>
      <c r="G401" s="467">
        <f t="array" ref="G401">MAX(IF($A$2:$A$8761=A401,$D$2:$D$8761))</f>
        <v>1475</v>
      </c>
      <c r="H401" s="467">
        <f t="shared" si="43"/>
        <v>0</v>
      </c>
      <c r="I401" s="475" t="str">
        <f t="shared" si="44"/>
        <v/>
      </c>
      <c r="J401" s="471">
        <f>'Potential Projects'!D402</f>
        <v>63.204991060430352</v>
      </c>
      <c r="K401" s="471">
        <f>'Potential Projects'!E402</f>
        <v>97.577223554074394</v>
      </c>
      <c r="L401" s="476">
        <f t="shared" si="45"/>
        <v>1137.2177853854953</v>
      </c>
      <c r="M401" s="471">
        <f t="shared" si="46"/>
        <v>1375.5882482634088</v>
      </c>
      <c r="N401" s="467">
        <f t="shared" si="47"/>
        <v>0</v>
      </c>
      <c r="O401" s="475" t="str">
        <f t="shared" si="48"/>
        <v/>
      </c>
    </row>
    <row r="402" spans="1:15" hidden="1">
      <c r="A402" s="475">
        <f t="shared" si="42"/>
        <v>43466</v>
      </c>
      <c r="B402" s="475">
        <v>43482</v>
      </c>
      <c r="C402" s="467">
        <v>17</v>
      </c>
      <c r="D402" s="467">
        <v>1352</v>
      </c>
      <c r="E402" s="467">
        <v>12</v>
      </c>
      <c r="F402" s="467">
        <v>1</v>
      </c>
      <c r="G402" s="467">
        <f t="array" ref="G402">MAX(IF($A$2:$A$8761=A402,$D$2:$D$8761))</f>
        <v>1475</v>
      </c>
      <c r="H402" s="467">
        <f t="shared" si="43"/>
        <v>0</v>
      </c>
      <c r="I402" s="475" t="str">
        <f t="shared" si="44"/>
        <v/>
      </c>
      <c r="J402" s="471">
        <f>'Potential Projects'!D403</f>
        <v>65.81440267745883</v>
      </c>
      <c r="K402" s="471">
        <f>'Potential Projects'!E403</f>
        <v>96.403064609761344</v>
      </c>
      <c r="L402" s="476">
        <f t="shared" si="45"/>
        <v>1176.7825327127798</v>
      </c>
      <c r="M402" s="471">
        <f t="shared" si="46"/>
        <v>1375.5882482634088</v>
      </c>
      <c r="N402" s="467">
        <f t="shared" si="47"/>
        <v>0</v>
      </c>
      <c r="O402" s="475" t="str">
        <f t="shared" si="48"/>
        <v/>
      </c>
    </row>
    <row r="403" spans="1:15" hidden="1">
      <c r="A403" s="475">
        <f t="shared" si="42"/>
        <v>43466</v>
      </c>
      <c r="B403" s="475">
        <v>43482</v>
      </c>
      <c r="C403" s="467">
        <v>18</v>
      </c>
      <c r="D403" s="467">
        <v>1390</v>
      </c>
      <c r="E403" s="467">
        <v>8</v>
      </c>
      <c r="F403" s="467">
        <v>0</v>
      </c>
      <c r="G403" s="467">
        <f t="array" ref="G403">MAX(IF($A$2:$A$8761=A403,$D$2:$D$8761))</f>
        <v>1475</v>
      </c>
      <c r="H403" s="467">
        <f t="shared" si="43"/>
        <v>0</v>
      </c>
      <c r="I403" s="475" t="str">
        <f t="shared" si="44"/>
        <v/>
      </c>
      <c r="J403" s="471">
        <f>'Potential Projects'!D404</f>
        <v>72.705081120148634</v>
      </c>
      <c r="K403" s="471">
        <f>'Potential Projects'!E404</f>
        <v>88.252007847774678</v>
      </c>
      <c r="L403" s="476">
        <f t="shared" si="45"/>
        <v>1221.0429110320767</v>
      </c>
      <c r="M403" s="471">
        <f t="shared" si="46"/>
        <v>1375.5882482634088</v>
      </c>
      <c r="N403" s="467">
        <f t="shared" si="47"/>
        <v>0</v>
      </c>
      <c r="O403" s="475" t="str">
        <f t="shared" si="48"/>
        <v/>
      </c>
    </row>
    <row r="404" spans="1:15" hidden="1">
      <c r="A404" s="475">
        <f t="shared" si="42"/>
        <v>43466</v>
      </c>
      <c r="B404" s="475">
        <v>43482</v>
      </c>
      <c r="C404" s="467">
        <v>19</v>
      </c>
      <c r="D404" s="467">
        <v>1366</v>
      </c>
      <c r="E404" s="467">
        <v>11</v>
      </c>
      <c r="F404" s="467">
        <v>0</v>
      </c>
      <c r="G404" s="467">
        <f t="array" ref="G404">MAX(IF($A$2:$A$8761=A404,$D$2:$D$8761))</f>
        <v>1475</v>
      </c>
      <c r="H404" s="467">
        <f t="shared" si="43"/>
        <v>0</v>
      </c>
      <c r="I404" s="475" t="str">
        <f t="shared" si="44"/>
        <v/>
      </c>
      <c r="J404" s="471">
        <f>'Potential Projects'!D405</f>
        <v>69.499003679224117</v>
      </c>
      <c r="K404" s="471">
        <f>'Potential Projects'!E405</f>
        <v>96.120671952268324</v>
      </c>
      <c r="L404" s="476">
        <f t="shared" si="45"/>
        <v>1189.3803243685074</v>
      </c>
      <c r="M404" s="471">
        <f t="shared" si="46"/>
        <v>1375.5882482634088</v>
      </c>
      <c r="N404" s="467">
        <f t="shared" si="47"/>
        <v>0</v>
      </c>
      <c r="O404" s="475" t="str">
        <f t="shared" si="48"/>
        <v/>
      </c>
    </row>
    <row r="405" spans="1:15" hidden="1">
      <c r="A405" s="475">
        <f t="shared" si="42"/>
        <v>43466</v>
      </c>
      <c r="B405" s="475">
        <v>43482</v>
      </c>
      <c r="C405" s="467">
        <v>20</v>
      </c>
      <c r="D405" s="467">
        <v>1326</v>
      </c>
      <c r="E405" s="467">
        <v>14</v>
      </c>
      <c r="F405" s="467">
        <v>0</v>
      </c>
      <c r="G405" s="467">
        <f t="array" ref="G405">MAX(IF($A$2:$A$8761=A405,$D$2:$D$8761))</f>
        <v>1475</v>
      </c>
      <c r="H405" s="467">
        <f t="shared" si="43"/>
        <v>0</v>
      </c>
      <c r="I405" s="475" t="str">
        <f t="shared" si="44"/>
        <v/>
      </c>
      <c r="J405" s="471">
        <f>'Potential Projects'!D406</f>
        <v>43.995028274973585</v>
      </c>
      <c r="K405" s="471">
        <f>'Potential Projects'!E406</f>
        <v>98.551126209417319</v>
      </c>
      <c r="L405" s="476">
        <f t="shared" si="45"/>
        <v>1169.4538455156091</v>
      </c>
      <c r="M405" s="471">
        <f t="shared" si="46"/>
        <v>1375.5882482634088</v>
      </c>
      <c r="N405" s="467">
        <f t="shared" si="47"/>
        <v>0</v>
      </c>
      <c r="O405" s="475" t="str">
        <f t="shared" si="48"/>
        <v/>
      </c>
    </row>
    <row r="406" spans="1:15" hidden="1">
      <c r="A406" s="475">
        <f t="shared" si="42"/>
        <v>43466</v>
      </c>
      <c r="B406" s="475">
        <v>43482</v>
      </c>
      <c r="C406" s="467">
        <v>21</v>
      </c>
      <c r="D406" s="467">
        <v>1278</v>
      </c>
      <c r="E406" s="467">
        <v>25</v>
      </c>
      <c r="F406" s="467">
        <v>0</v>
      </c>
      <c r="G406" s="467">
        <f t="array" ref="G406">MAX(IF($A$2:$A$8761=A406,$D$2:$D$8761))</f>
        <v>1475</v>
      </c>
      <c r="H406" s="467">
        <f t="shared" si="43"/>
        <v>0</v>
      </c>
      <c r="I406" s="475" t="str">
        <f t="shared" si="44"/>
        <v/>
      </c>
      <c r="J406" s="471">
        <f>'Potential Projects'!D407</f>
        <v>45.152176447459546</v>
      </c>
      <c r="K406" s="471">
        <f>'Potential Projects'!E407</f>
        <v>99.835582562889698</v>
      </c>
      <c r="L406" s="476">
        <f t="shared" si="45"/>
        <v>1108.0122409896508</v>
      </c>
      <c r="M406" s="471">
        <f t="shared" si="46"/>
        <v>1375.5882482634088</v>
      </c>
      <c r="N406" s="467">
        <f t="shared" si="47"/>
        <v>0</v>
      </c>
      <c r="O406" s="475" t="str">
        <f t="shared" si="48"/>
        <v/>
      </c>
    </row>
    <row r="407" spans="1:15" hidden="1">
      <c r="A407" s="475">
        <f t="shared" si="42"/>
        <v>43466</v>
      </c>
      <c r="B407" s="475">
        <v>43482</v>
      </c>
      <c r="C407" s="467">
        <v>22</v>
      </c>
      <c r="D407" s="467">
        <v>1209</v>
      </c>
      <c r="E407" s="467">
        <v>49</v>
      </c>
      <c r="F407" s="467">
        <v>0</v>
      </c>
      <c r="G407" s="467">
        <f t="array" ref="G407">MAX(IF($A$2:$A$8761=A407,$D$2:$D$8761))</f>
        <v>1475</v>
      </c>
      <c r="H407" s="467">
        <f t="shared" si="43"/>
        <v>0</v>
      </c>
      <c r="I407" s="475" t="str">
        <f t="shared" si="44"/>
        <v/>
      </c>
      <c r="J407" s="471">
        <f>'Potential Projects'!D408</f>
        <v>73.02004453343946</v>
      </c>
      <c r="K407" s="471">
        <f>'Potential Projects'!E408</f>
        <v>99.716680391313687</v>
      </c>
      <c r="L407" s="476">
        <f t="shared" si="45"/>
        <v>987.26327507524684</v>
      </c>
      <c r="M407" s="471">
        <f t="shared" si="46"/>
        <v>1375.5882482634088</v>
      </c>
      <c r="N407" s="467">
        <f t="shared" si="47"/>
        <v>0</v>
      </c>
      <c r="O407" s="475" t="str">
        <f t="shared" si="48"/>
        <v/>
      </c>
    </row>
    <row r="408" spans="1:15" hidden="1">
      <c r="A408" s="475">
        <f t="shared" si="42"/>
        <v>43466</v>
      </c>
      <c r="B408" s="475">
        <v>43482</v>
      </c>
      <c r="C408" s="467">
        <v>23</v>
      </c>
      <c r="D408" s="467">
        <v>1093</v>
      </c>
      <c r="E408" s="467">
        <v>75</v>
      </c>
      <c r="F408" s="467">
        <v>0</v>
      </c>
      <c r="G408" s="467">
        <f t="array" ref="G408">MAX(IF($A$2:$A$8761=A408,$D$2:$D$8761))</f>
        <v>1475</v>
      </c>
      <c r="H408" s="467">
        <f t="shared" si="43"/>
        <v>0</v>
      </c>
      <c r="I408" s="475" t="str">
        <f t="shared" si="44"/>
        <v/>
      </c>
      <c r="J408" s="471">
        <f>'Potential Projects'!D409</f>
        <v>44.210247512290884</v>
      </c>
      <c r="K408" s="471">
        <f>'Potential Projects'!E409</f>
        <v>99.603253977639227</v>
      </c>
      <c r="L408" s="476">
        <f t="shared" si="45"/>
        <v>874.1864985100699</v>
      </c>
      <c r="M408" s="471">
        <f t="shared" si="46"/>
        <v>1375.5882482634088</v>
      </c>
      <c r="N408" s="467">
        <f t="shared" si="47"/>
        <v>0</v>
      </c>
      <c r="O408" s="475" t="str">
        <f t="shared" si="48"/>
        <v/>
      </c>
    </row>
    <row r="409" spans="1:15" hidden="1">
      <c r="A409" s="475">
        <f t="shared" si="42"/>
        <v>43466</v>
      </c>
      <c r="B409" s="475">
        <v>43482</v>
      </c>
      <c r="C409" s="467">
        <v>24</v>
      </c>
      <c r="D409" s="467">
        <v>1049</v>
      </c>
      <c r="E409" s="467">
        <v>90</v>
      </c>
      <c r="F409" s="467">
        <v>0</v>
      </c>
      <c r="G409" s="467">
        <f t="array" ref="G409">MAX(IF($A$2:$A$8761=A409,$D$2:$D$8761))</f>
        <v>1475</v>
      </c>
      <c r="H409" s="467">
        <f t="shared" si="43"/>
        <v>0</v>
      </c>
      <c r="I409" s="475" t="str">
        <f t="shared" si="44"/>
        <v/>
      </c>
      <c r="J409" s="471">
        <f>'Potential Projects'!D410</f>
        <v>70.158423408669648</v>
      </c>
      <c r="K409" s="471">
        <f>'Potential Projects'!E410</f>
        <v>97.766528327241446</v>
      </c>
      <c r="L409" s="476">
        <f t="shared" si="45"/>
        <v>791.07504826408888</v>
      </c>
      <c r="M409" s="471">
        <f t="shared" si="46"/>
        <v>1375.5882482634088</v>
      </c>
      <c r="N409" s="467">
        <f t="shared" si="47"/>
        <v>0</v>
      </c>
      <c r="O409" s="475" t="str">
        <f t="shared" si="48"/>
        <v/>
      </c>
    </row>
    <row r="410" spans="1:15" hidden="1">
      <c r="A410" s="475">
        <f t="shared" si="42"/>
        <v>43466</v>
      </c>
      <c r="B410" s="475">
        <v>43483</v>
      </c>
      <c r="C410" s="467">
        <v>1</v>
      </c>
      <c r="D410" s="467">
        <v>1007</v>
      </c>
      <c r="E410" s="467">
        <v>102</v>
      </c>
      <c r="F410" s="467">
        <v>0</v>
      </c>
      <c r="G410" s="467">
        <f t="array" ref="G410">MAX(IF($A$2:$A$8761=A410,$D$2:$D$8761))</f>
        <v>1475</v>
      </c>
      <c r="H410" s="467">
        <f t="shared" si="43"/>
        <v>0</v>
      </c>
      <c r="I410" s="475" t="str">
        <f t="shared" si="44"/>
        <v/>
      </c>
      <c r="J410" s="471">
        <f>'Potential Projects'!D411</f>
        <v>72.414095984097244</v>
      </c>
      <c r="K410" s="471">
        <f>'Potential Projects'!E411</f>
        <v>93.102747097398421</v>
      </c>
      <c r="L410" s="476">
        <f t="shared" si="45"/>
        <v>739.48315691850439</v>
      </c>
      <c r="M410" s="471">
        <f t="shared" si="46"/>
        <v>1375.5882482634088</v>
      </c>
      <c r="N410" s="467">
        <f t="shared" si="47"/>
        <v>0</v>
      </c>
      <c r="O410" s="475" t="str">
        <f t="shared" si="48"/>
        <v/>
      </c>
    </row>
    <row r="411" spans="1:15" hidden="1">
      <c r="A411" s="475">
        <f t="shared" si="42"/>
        <v>43466</v>
      </c>
      <c r="B411" s="475">
        <v>43483</v>
      </c>
      <c r="C411" s="467">
        <v>2</v>
      </c>
      <c r="D411" s="467">
        <v>987</v>
      </c>
      <c r="E411" s="467">
        <v>103</v>
      </c>
      <c r="F411" s="467">
        <v>0</v>
      </c>
      <c r="G411" s="467">
        <f t="array" ref="G411">MAX(IF($A$2:$A$8761=A411,$D$2:$D$8761))</f>
        <v>1475</v>
      </c>
      <c r="H411" s="467">
        <f t="shared" si="43"/>
        <v>0</v>
      </c>
      <c r="I411" s="475" t="str">
        <f t="shared" si="44"/>
        <v/>
      </c>
      <c r="J411" s="471">
        <f>'Potential Projects'!D412</f>
        <v>62.038428385893027</v>
      </c>
      <c r="K411" s="471">
        <f>'Potential Projects'!E412</f>
        <v>92.426882122124255</v>
      </c>
      <c r="L411" s="476">
        <f t="shared" si="45"/>
        <v>729.53468949198282</v>
      </c>
      <c r="M411" s="471">
        <f t="shared" si="46"/>
        <v>1375.5882482634088</v>
      </c>
      <c r="N411" s="467">
        <f t="shared" si="47"/>
        <v>0</v>
      </c>
      <c r="O411" s="475" t="str">
        <f t="shared" si="48"/>
        <v/>
      </c>
    </row>
    <row r="412" spans="1:15" hidden="1">
      <c r="A412" s="475">
        <f t="shared" si="42"/>
        <v>43466</v>
      </c>
      <c r="B412" s="475">
        <v>43483</v>
      </c>
      <c r="C412" s="467">
        <v>3</v>
      </c>
      <c r="D412" s="467">
        <v>981</v>
      </c>
      <c r="E412" s="467">
        <v>102</v>
      </c>
      <c r="F412" s="467">
        <v>0</v>
      </c>
      <c r="G412" s="467">
        <f t="array" ref="G412">MAX(IF($A$2:$A$8761=A412,$D$2:$D$8761))</f>
        <v>1475</v>
      </c>
      <c r="H412" s="467">
        <f t="shared" si="43"/>
        <v>0</v>
      </c>
      <c r="I412" s="475" t="str">
        <f t="shared" si="44"/>
        <v/>
      </c>
      <c r="J412" s="471">
        <f>'Potential Projects'!D413</f>
        <v>40.145214983753405</v>
      </c>
      <c r="K412" s="471">
        <f>'Potential Projects'!E413</f>
        <v>85.216873468071384</v>
      </c>
      <c r="L412" s="476">
        <f t="shared" si="45"/>
        <v>753.63791154817523</v>
      </c>
      <c r="M412" s="471">
        <f t="shared" si="46"/>
        <v>1375.5882482634088</v>
      </c>
      <c r="N412" s="467">
        <f t="shared" si="47"/>
        <v>0</v>
      </c>
      <c r="O412" s="475" t="str">
        <f t="shared" si="48"/>
        <v/>
      </c>
    </row>
    <row r="413" spans="1:15" hidden="1">
      <c r="A413" s="475">
        <f t="shared" si="42"/>
        <v>43466</v>
      </c>
      <c r="B413" s="475">
        <v>43483</v>
      </c>
      <c r="C413" s="467">
        <v>4</v>
      </c>
      <c r="D413" s="467">
        <v>993</v>
      </c>
      <c r="E413" s="467">
        <v>101</v>
      </c>
      <c r="F413" s="467">
        <v>0</v>
      </c>
      <c r="G413" s="467">
        <f t="array" ref="G413">MAX(IF($A$2:$A$8761=A413,$D$2:$D$8761))</f>
        <v>1475</v>
      </c>
      <c r="H413" s="467">
        <f t="shared" si="43"/>
        <v>0</v>
      </c>
      <c r="I413" s="475" t="str">
        <f t="shared" si="44"/>
        <v/>
      </c>
      <c r="J413" s="471">
        <f>'Potential Projects'!D414</f>
        <v>24.039996493206903</v>
      </c>
      <c r="K413" s="471">
        <f>'Potential Projects'!E414</f>
        <v>70.035725811653407</v>
      </c>
      <c r="L413" s="476">
        <f t="shared" si="45"/>
        <v>797.92427769513972</v>
      </c>
      <c r="M413" s="471">
        <f t="shared" si="46"/>
        <v>1375.5882482634088</v>
      </c>
      <c r="N413" s="467">
        <f t="shared" si="47"/>
        <v>0</v>
      </c>
      <c r="O413" s="475" t="str">
        <f t="shared" si="48"/>
        <v/>
      </c>
    </row>
    <row r="414" spans="1:15" hidden="1">
      <c r="A414" s="475">
        <f t="shared" si="42"/>
        <v>43466</v>
      </c>
      <c r="B414" s="475">
        <v>43483</v>
      </c>
      <c r="C414" s="467">
        <v>5</v>
      </c>
      <c r="D414" s="467">
        <v>995</v>
      </c>
      <c r="E414" s="467">
        <v>103</v>
      </c>
      <c r="F414" s="467">
        <v>0</v>
      </c>
      <c r="G414" s="467">
        <f t="array" ref="G414">MAX(IF($A$2:$A$8761=A414,$D$2:$D$8761))</f>
        <v>1475</v>
      </c>
      <c r="H414" s="467">
        <f t="shared" si="43"/>
        <v>0</v>
      </c>
      <c r="I414" s="475" t="str">
        <f t="shared" si="44"/>
        <v/>
      </c>
      <c r="J414" s="471">
        <f>'Potential Projects'!D415</f>
        <v>0.58291908375042123</v>
      </c>
      <c r="K414" s="471">
        <f>'Potential Projects'!E415</f>
        <v>46.271718770156951</v>
      </c>
      <c r="L414" s="476">
        <f t="shared" si="45"/>
        <v>845.14536214609257</v>
      </c>
      <c r="M414" s="471">
        <f t="shared" si="46"/>
        <v>1375.5882482634088</v>
      </c>
      <c r="N414" s="467">
        <f t="shared" si="47"/>
        <v>0</v>
      </c>
      <c r="O414" s="475" t="str">
        <f t="shared" si="48"/>
        <v/>
      </c>
    </row>
    <row r="415" spans="1:15" hidden="1">
      <c r="A415" s="475">
        <f t="shared" si="42"/>
        <v>43466</v>
      </c>
      <c r="B415" s="475">
        <v>43483</v>
      </c>
      <c r="C415" s="467">
        <v>6</v>
      </c>
      <c r="D415" s="467">
        <v>1079</v>
      </c>
      <c r="E415" s="467">
        <v>103</v>
      </c>
      <c r="F415" s="467">
        <v>0</v>
      </c>
      <c r="G415" s="467">
        <f t="array" ref="G415">MAX(IF($A$2:$A$8761=A415,$D$2:$D$8761))</f>
        <v>1475</v>
      </c>
      <c r="H415" s="467">
        <f t="shared" si="43"/>
        <v>0</v>
      </c>
      <c r="I415" s="475" t="str">
        <f t="shared" si="44"/>
        <v/>
      </c>
      <c r="J415" s="471">
        <f>'Potential Projects'!D416</f>
        <v>2.8018816941658544</v>
      </c>
      <c r="K415" s="471">
        <f>'Potential Projects'!E416</f>
        <v>11.003144377553214</v>
      </c>
      <c r="L415" s="476">
        <f t="shared" si="45"/>
        <v>962.19497392828089</v>
      </c>
      <c r="M415" s="471">
        <f t="shared" si="46"/>
        <v>1375.5882482634088</v>
      </c>
      <c r="N415" s="467">
        <f t="shared" si="47"/>
        <v>0</v>
      </c>
      <c r="O415" s="475" t="str">
        <f t="shared" si="48"/>
        <v/>
      </c>
    </row>
    <row r="416" spans="1:15" hidden="1">
      <c r="A416" s="475">
        <f t="shared" si="42"/>
        <v>43466</v>
      </c>
      <c r="B416" s="475">
        <v>43483</v>
      </c>
      <c r="C416" s="467">
        <v>7</v>
      </c>
      <c r="D416" s="467">
        <v>1227</v>
      </c>
      <c r="E416" s="467">
        <v>103</v>
      </c>
      <c r="F416" s="467">
        <v>0</v>
      </c>
      <c r="G416" s="467">
        <f t="array" ref="G416">MAX(IF($A$2:$A$8761=A416,$D$2:$D$8761))</f>
        <v>1475</v>
      </c>
      <c r="H416" s="467">
        <f t="shared" si="43"/>
        <v>0</v>
      </c>
      <c r="I416" s="475" t="str">
        <f t="shared" si="44"/>
        <v/>
      </c>
      <c r="J416" s="471">
        <f>'Potential Projects'!D417</f>
        <v>22.727669227579803</v>
      </c>
      <c r="K416" s="471">
        <f>'Potential Projects'!E417</f>
        <v>13.530597774672112</v>
      </c>
      <c r="L416" s="476">
        <f t="shared" si="45"/>
        <v>1087.7417329977482</v>
      </c>
      <c r="M416" s="471">
        <f t="shared" si="46"/>
        <v>1375.5882482634088</v>
      </c>
      <c r="N416" s="467">
        <f t="shared" si="47"/>
        <v>0</v>
      </c>
      <c r="O416" s="475" t="str">
        <f t="shared" si="48"/>
        <v/>
      </c>
    </row>
    <row r="417" spans="1:15" hidden="1">
      <c r="A417" s="475">
        <f t="shared" si="42"/>
        <v>43466</v>
      </c>
      <c r="B417" s="475">
        <v>43483</v>
      </c>
      <c r="C417" s="467">
        <v>8</v>
      </c>
      <c r="D417" s="467">
        <v>1305</v>
      </c>
      <c r="E417" s="467">
        <v>103</v>
      </c>
      <c r="F417" s="467">
        <v>0</v>
      </c>
      <c r="G417" s="467">
        <f t="array" ref="G417">MAX(IF($A$2:$A$8761=A417,$D$2:$D$8761))</f>
        <v>1475</v>
      </c>
      <c r="H417" s="467">
        <f t="shared" si="43"/>
        <v>0</v>
      </c>
      <c r="I417" s="475" t="str">
        <f t="shared" si="44"/>
        <v/>
      </c>
      <c r="J417" s="471">
        <f>'Potential Projects'!D418</f>
        <v>53.231929767888282</v>
      </c>
      <c r="K417" s="471">
        <f>'Potential Projects'!E418</f>
        <v>7.1122272629542032</v>
      </c>
      <c r="L417" s="476">
        <f t="shared" si="45"/>
        <v>1141.6558429691577</v>
      </c>
      <c r="M417" s="471">
        <f t="shared" si="46"/>
        <v>1375.5882482634088</v>
      </c>
      <c r="N417" s="467">
        <f t="shared" si="47"/>
        <v>0</v>
      </c>
      <c r="O417" s="475" t="str">
        <f t="shared" si="48"/>
        <v/>
      </c>
    </row>
    <row r="418" spans="1:15" hidden="1">
      <c r="A418" s="475">
        <f t="shared" si="42"/>
        <v>43466</v>
      </c>
      <c r="B418" s="475">
        <v>43483</v>
      </c>
      <c r="C418" s="467">
        <v>9</v>
      </c>
      <c r="D418" s="467">
        <v>1299</v>
      </c>
      <c r="E418" s="467">
        <v>103</v>
      </c>
      <c r="F418" s="467">
        <v>0</v>
      </c>
      <c r="G418" s="467">
        <f t="array" ref="G418">MAX(IF($A$2:$A$8761=A418,$D$2:$D$8761))</f>
        <v>1475</v>
      </c>
      <c r="H418" s="467">
        <f t="shared" si="43"/>
        <v>0</v>
      </c>
      <c r="I418" s="475" t="str">
        <f t="shared" si="44"/>
        <v/>
      </c>
      <c r="J418" s="471">
        <f>'Potential Projects'!D419</f>
        <v>56.021410778098968</v>
      </c>
      <c r="K418" s="471">
        <f>'Potential Projects'!E419</f>
        <v>46.458676789937641</v>
      </c>
      <c r="L418" s="476">
        <f t="shared" si="45"/>
        <v>1093.5199124319633</v>
      </c>
      <c r="M418" s="471">
        <f t="shared" si="46"/>
        <v>1375.5882482634088</v>
      </c>
      <c r="N418" s="467">
        <f t="shared" si="47"/>
        <v>0</v>
      </c>
      <c r="O418" s="475" t="str">
        <f t="shared" si="48"/>
        <v/>
      </c>
    </row>
    <row r="419" spans="1:15" hidden="1">
      <c r="A419" s="475">
        <f t="shared" si="42"/>
        <v>43466</v>
      </c>
      <c r="B419" s="475">
        <v>43483</v>
      </c>
      <c r="C419" s="467">
        <v>10</v>
      </c>
      <c r="D419" s="467">
        <v>1267</v>
      </c>
      <c r="E419" s="467">
        <v>96</v>
      </c>
      <c r="F419" s="467">
        <v>4</v>
      </c>
      <c r="G419" s="467">
        <f t="array" ref="G419">MAX(IF($A$2:$A$8761=A419,$D$2:$D$8761))</f>
        <v>1475</v>
      </c>
      <c r="H419" s="467">
        <f t="shared" si="43"/>
        <v>0</v>
      </c>
      <c r="I419" s="475" t="str">
        <f t="shared" si="44"/>
        <v/>
      </c>
      <c r="J419" s="471">
        <f>'Potential Projects'!D420</f>
        <v>50.20260582170485</v>
      </c>
      <c r="K419" s="471">
        <f>'Potential Projects'!E420</f>
        <v>33.007868630402065</v>
      </c>
      <c r="L419" s="476">
        <f t="shared" si="45"/>
        <v>1083.7895255478932</v>
      </c>
      <c r="M419" s="471">
        <f t="shared" si="46"/>
        <v>1375.5882482634088</v>
      </c>
      <c r="N419" s="467">
        <f t="shared" si="47"/>
        <v>0</v>
      </c>
      <c r="O419" s="475" t="str">
        <f t="shared" si="48"/>
        <v/>
      </c>
    </row>
    <row r="420" spans="1:15" hidden="1">
      <c r="A420" s="475">
        <f t="shared" si="42"/>
        <v>43466</v>
      </c>
      <c r="B420" s="475">
        <v>43483</v>
      </c>
      <c r="C420" s="467">
        <v>11</v>
      </c>
      <c r="D420" s="467">
        <v>1257</v>
      </c>
      <c r="E420" s="467">
        <v>91</v>
      </c>
      <c r="F420" s="467">
        <v>0</v>
      </c>
      <c r="G420" s="467">
        <f t="array" ref="G420">MAX(IF($A$2:$A$8761=A420,$D$2:$D$8761))</f>
        <v>1475</v>
      </c>
      <c r="H420" s="467">
        <f t="shared" si="43"/>
        <v>0</v>
      </c>
      <c r="I420" s="475" t="str">
        <f t="shared" si="44"/>
        <v/>
      </c>
      <c r="J420" s="471">
        <f>'Potential Projects'!D421</f>
        <v>57.505987489710535</v>
      </c>
      <c r="K420" s="471">
        <f>'Potential Projects'!E421</f>
        <v>19.051726241668458</v>
      </c>
      <c r="L420" s="476">
        <f t="shared" si="45"/>
        <v>1089.442286268621</v>
      </c>
      <c r="M420" s="471">
        <f t="shared" si="46"/>
        <v>1375.5882482634088</v>
      </c>
      <c r="N420" s="467">
        <f t="shared" si="47"/>
        <v>0</v>
      </c>
      <c r="O420" s="475" t="str">
        <f t="shared" si="48"/>
        <v/>
      </c>
    </row>
    <row r="421" spans="1:15" hidden="1">
      <c r="A421" s="475">
        <f t="shared" si="42"/>
        <v>43466</v>
      </c>
      <c r="B421" s="475">
        <v>43483</v>
      </c>
      <c r="C421" s="467">
        <v>12</v>
      </c>
      <c r="D421" s="467">
        <v>1288</v>
      </c>
      <c r="E421" s="467">
        <v>71</v>
      </c>
      <c r="F421" s="467">
        <v>7</v>
      </c>
      <c r="G421" s="467">
        <f t="array" ref="G421">MAX(IF($A$2:$A$8761=A421,$D$2:$D$8761))</f>
        <v>1475</v>
      </c>
      <c r="H421" s="467">
        <f t="shared" si="43"/>
        <v>0</v>
      </c>
      <c r="I421" s="475" t="str">
        <f t="shared" si="44"/>
        <v/>
      </c>
      <c r="J421" s="471">
        <f>'Potential Projects'!D422</f>
        <v>13.791924241565047</v>
      </c>
      <c r="K421" s="471">
        <f>'Potential Projects'!E422</f>
        <v>21.470446731885616</v>
      </c>
      <c r="L421" s="476">
        <f t="shared" si="45"/>
        <v>1174.7376290265493</v>
      </c>
      <c r="M421" s="471">
        <f t="shared" si="46"/>
        <v>1375.5882482634088</v>
      </c>
      <c r="N421" s="467">
        <f t="shared" si="47"/>
        <v>0</v>
      </c>
      <c r="O421" s="475" t="str">
        <f t="shared" si="48"/>
        <v/>
      </c>
    </row>
    <row r="422" spans="1:15" hidden="1">
      <c r="A422" s="475">
        <f t="shared" si="42"/>
        <v>43466</v>
      </c>
      <c r="B422" s="475">
        <v>43483</v>
      </c>
      <c r="C422" s="467">
        <v>13</v>
      </c>
      <c r="D422" s="467">
        <v>1267</v>
      </c>
      <c r="E422" s="467">
        <v>65</v>
      </c>
      <c r="F422" s="467">
        <v>6</v>
      </c>
      <c r="G422" s="467">
        <f t="array" ref="G422">MAX(IF($A$2:$A$8761=A422,$D$2:$D$8761))</f>
        <v>1475</v>
      </c>
      <c r="H422" s="467">
        <f t="shared" si="43"/>
        <v>0</v>
      </c>
      <c r="I422" s="475" t="str">
        <f t="shared" si="44"/>
        <v/>
      </c>
      <c r="J422" s="471">
        <f>'Potential Projects'!D423</f>
        <v>6.41460996842134</v>
      </c>
      <c r="K422" s="471">
        <f>'Potential Projects'!E423</f>
        <v>43.865514298000434</v>
      </c>
      <c r="L422" s="476">
        <f t="shared" si="45"/>
        <v>1145.7198757335784</v>
      </c>
      <c r="M422" s="471">
        <f t="shared" si="46"/>
        <v>1375.5882482634088</v>
      </c>
      <c r="N422" s="467">
        <f t="shared" si="47"/>
        <v>0</v>
      </c>
      <c r="O422" s="475" t="str">
        <f t="shared" si="48"/>
        <v/>
      </c>
    </row>
    <row r="423" spans="1:15" hidden="1">
      <c r="A423" s="475">
        <f t="shared" si="42"/>
        <v>43466</v>
      </c>
      <c r="B423" s="475">
        <v>43483</v>
      </c>
      <c r="C423" s="467">
        <v>14</v>
      </c>
      <c r="D423" s="467">
        <v>1215</v>
      </c>
      <c r="E423" s="467">
        <v>51</v>
      </c>
      <c r="F423" s="467">
        <v>5</v>
      </c>
      <c r="G423" s="467">
        <f t="array" ref="G423">MAX(IF($A$2:$A$8761=A423,$D$2:$D$8761))</f>
        <v>1475</v>
      </c>
      <c r="H423" s="467">
        <f t="shared" si="43"/>
        <v>0</v>
      </c>
      <c r="I423" s="475" t="str">
        <f t="shared" si="44"/>
        <v/>
      </c>
      <c r="J423" s="471">
        <f>'Potential Projects'!D424</f>
        <v>1.2768448088789055</v>
      </c>
      <c r="K423" s="471">
        <f>'Potential Projects'!E424</f>
        <v>58.582787035046223</v>
      </c>
      <c r="L423" s="476">
        <f t="shared" si="45"/>
        <v>1099.1403681560748</v>
      </c>
      <c r="M423" s="471">
        <f t="shared" si="46"/>
        <v>1375.5882482634088</v>
      </c>
      <c r="N423" s="467">
        <f t="shared" si="47"/>
        <v>0</v>
      </c>
      <c r="O423" s="475" t="str">
        <f t="shared" si="48"/>
        <v/>
      </c>
    </row>
    <row r="424" spans="1:15" hidden="1">
      <c r="A424" s="475">
        <f t="shared" si="42"/>
        <v>43466</v>
      </c>
      <c r="B424" s="475">
        <v>43483</v>
      </c>
      <c r="C424" s="467">
        <v>15</v>
      </c>
      <c r="D424" s="467">
        <v>1177</v>
      </c>
      <c r="E424" s="467">
        <v>19</v>
      </c>
      <c r="F424" s="467">
        <v>0</v>
      </c>
      <c r="G424" s="467">
        <f t="array" ref="G424">MAX(IF($A$2:$A$8761=A424,$D$2:$D$8761))</f>
        <v>1475</v>
      </c>
      <c r="H424" s="467">
        <f t="shared" si="43"/>
        <v>0</v>
      </c>
      <c r="I424" s="475" t="str">
        <f t="shared" si="44"/>
        <v/>
      </c>
      <c r="J424" s="471">
        <f>'Potential Projects'!D425</f>
        <v>1.0517688056961521E-2</v>
      </c>
      <c r="K424" s="471">
        <f>'Potential Projects'!E425</f>
        <v>88.151097452160826</v>
      </c>
      <c r="L424" s="476">
        <f t="shared" si="45"/>
        <v>1069.8383848597821</v>
      </c>
      <c r="M424" s="471">
        <f t="shared" si="46"/>
        <v>1375.5882482634088</v>
      </c>
      <c r="N424" s="467">
        <f t="shared" si="47"/>
        <v>0</v>
      </c>
      <c r="O424" s="475" t="str">
        <f t="shared" si="48"/>
        <v/>
      </c>
    </row>
    <row r="425" spans="1:15" hidden="1">
      <c r="A425" s="475">
        <f t="shared" si="42"/>
        <v>43466</v>
      </c>
      <c r="B425" s="475">
        <v>43483</v>
      </c>
      <c r="C425" s="467">
        <v>16</v>
      </c>
      <c r="D425" s="467">
        <v>1195</v>
      </c>
      <c r="E425" s="467">
        <v>17</v>
      </c>
      <c r="F425" s="467">
        <v>3</v>
      </c>
      <c r="G425" s="467">
        <f t="array" ref="G425">MAX(IF($A$2:$A$8761=A425,$D$2:$D$8761))</f>
        <v>1475</v>
      </c>
      <c r="H425" s="467">
        <f t="shared" si="43"/>
        <v>0</v>
      </c>
      <c r="I425" s="475" t="str">
        <f t="shared" si="44"/>
        <v/>
      </c>
      <c r="J425" s="471">
        <f>'Potential Projects'!D426</f>
        <v>0.31305600069028461</v>
      </c>
      <c r="K425" s="471">
        <f>'Potential Projects'!E426</f>
        <v>83.952755643947555</v>
      </c>
      <c r="L425" s="476">
        <f t="shared" si="45"/>
        <v>1090.7341883553622</v>
      </c>
      <c r="M425" s="471">
        <f t="shared" si="46"/>
        <v>1375.5882482634088</v>
      </c>
      <c r="N425" s="467">
        <f t="shared" si="47"/>
        <v>0</v>
      </c>
      <c r="O425" s="475" t="str">
        <f t="shared" si="48"/>
        <v/>
      </c>
    </row>
    <row r="426" spans="1:15" hidden="1">
      <c r="A426" s="475">
        <f t="shared" si="42"/>
        <v>43466</v>
      </c>
      <c r="B426" s="475">
        <v>43483</v>
      </c>
      <c r="C426" s="467">
        <v>17</v>
      </c>
      <c r="D426" s="467">
        <v>1227</v>
      </c>
      <c r="E426" s="467">
        <v>24</v>
      </c>
      <c r="F426" s="467">
        <v>2</v>
      </c>
      <c r="G426" s="467">
        <f t="array" ref="G426">MAX(IF($A$2:$A$8761=A426,$D$2:$D$8761))</f>
        <v>1475</v>
      </c>
      <c r="H426" s="467">
        <f t="shared" si="43"/>
        <v>0</v>
      </c>
      <c r="I426" s="475" t="str">
        <f t="shared" si="44"/>
        <v/>
      </c>
      <c r="J426" s="471">
        <f>'Potential Projects'!D427</f>
        <v>19.672927161189303</v>
      </c>
      <c r="K426" s="471">
        <f>'Potential Projects'!E427</f>
        <v>99.767526714685033</v>
      </c>
      <c r="L426" s="476">
        <f t="shared" si="45"/>
        <v>1081.5595461241255</v>
      </c>
      <c r="M426" s="471">
        <f t="shared" si="46"/>
        <v>1375.5882482634088</v>
      </c>
      <c r="N426" s="467">
        <f t="shared" si="47"/>
        <v>0</v>
      </c>
      <c r="O426" s="475" t="str">
        <f t="shared" si="48"/>
        <v/>
      </c>
    </row>
    <row r="427" spans="1:15" hidden="1">
      <c r="A427" s="475">
        <f t="shared" si="42"/>
        <v>43466</v>
      </c>
      <c r="B427" s="475">
        <v>43483</v>
      </c>
      <c r="C427" s="467">
        <v>18</v>
      </c>
      <c r="D427" s="467">
        <v>1254</v>
      </c>
      <c r="E427" s="467">
        <v>40</v>
      </c>
      <c r="F427" s="467">
        <v>0</v>
      </c>
      <c r="G427" s="467">
        <f t="array" ref="G427">MAX(IF($A$2:$A$8761=A427,$D$2:$D$8761))</f>
        <v>1475</v>
      </c>
      <c r="H427" s="467">
        <f t="shared" si="43"/>
        <v>0</v>
      </c>
      <c r="I427" s="475" t="str">
        <f t="shared" si="44"/>
        <v/>
      </c>
      <c r="J427" s="471">
        <f>'Potential Projects'!D428</f>
        <v>91.182400672627267</v>
      </c>
      <c r="K427" s="471">
        <f>'Potential Projects'!E428</f>
        <v>99.818373038056336</v>
      </c>
      <c r="L427" s="476">
        <f t="shared" si="45"/>
        <v>1022.9992262893165</v>
      </c>
      <c r="M427" s="471">
        <f t="shared" si="46"/>
        <v>1375.5882482634088</v>
      </c>
      <c r="N427" s="467">
        <f t="shared" si="47"/>
        <v>0</v>
      </c>
      <c r="O427" s="475" t="str">
        <f t="shared" si="48"/>
        <v/>
      </c>
    </row>
    <row r="428" spans="1:15" hidden="1">
      <c r="A428" s="475">
        <f t="shared" si="42"/>
        <v>43466</v>
      </c>
      <c r="B428" s="475">
        <v>43483</v>
      </c>
      <c r="C428" s="467">
        <v>19</v>
      </c>
      <c r="D428" s="467">
        <v>1230</v>
      </c>
      <c r="E428" s="467">
        <v>67</v>
      </c>
      <c r="F428" s="467">
        <v>0</v>
      </c>
      <c r="G428" s="467">
        <f t="array" ref="G428">MAX(IF($A$2:$A$8761=A428,$D$2:$D$8761))</f>
        <v>1475</v>
      </c>
      <c r="H428" s="467">
        <f t="shared" si="43"/>
        <v>0</v>
      </c>
      <c r="I428" s="475" t="str">
        <f t="shared" si="44"/>
        <v/>
      </c>
      <c r="J428" s="471">
        <f>'Potential Projects'!D429</f>
        <v>123.66132031112893</v>
      </c>
      <c r="K428" s="471">
        <f>'Potential Projects'!E429</f>
        <v>98.649689851644823</v>
      </c>
      <c r="L428" s="476">
        <f t="shared" si="45"/>
        <v>940.68898983722625</v>
      </c>
      <c r="M428" s="471">
        <f t="shared" si="46"/>
        <v>1375.5882482634088</v>
      </c>
      <c r="N428" s="467">
        <f t="shared" si="47"/>
        <v>0</v>
      </c>
      <c r="O428" s="475" t="str">
        <f t="shared" si="48"/>
        <v/>
      </c>
    </row>
    <row r="429" spans="1:15" hidden="1">
      <c r="A429" s="475">
        <f t="shared" si="42"/>
        <v>43466</v>
      </c>
      <c r="B429" s="475">
        <v>43483</v>
      </c>
      <c r="C429" s="467">
        <v>20</v>
      </c>
      <c r="D429" s="467">
        <v>1224</v>
      </c>
      <c r="E429" s="467">
        <v>79</v>
      </c>
      <c r="F429" s="467">
        <v>0</v>
      </c>
      <c r="G429" s="467">
        <f t="array" ref="G429">MAX(IF($A$2:$A$8761=A429,$D$2:$D$8761))</f>
        <v>1475</v>
      </c>
      <c r="H429" s="467">
        <f t="shared" si="43"/>
        <v>0</v>
      </c>
      <c r="I429" s="475" t="str">
        <f t="shared" si="44"/>
        <v/>
      </c>
      <c r="J429" s="471">
        <f>'Potential Projects'!D430</f>
        <v>132.67720371299578</v>
      </c>
      <c r="K429" s="471">
        <f>'Potential Projects'!E430</f>
        <v>99.044726671683534</v>
      </c>
      <c r="L429" s="476">
        <f t="shared" si="45"/>
        <v>913.27806961532065</v>
      </c>
      <c r="M429" s="471">
        <f t="shared" si="46"/>
        <v>1375.5882482634088</v>
      </c>
      <c r="N429" s="467">
        <f t="shared" si="47"/>
        <v>0</v>
      </c>
      <c r="O429" s="475" t="str">
        <f t="shared" si="48"/>
        <v/>
      </c>
    </row>
    <row r="430" spans="1:15" hidden="1">
      <c r="A430" s="475">
        <f t="shared" si="42"/>
        <v>43466</v>
      </c>
      <c r="B430" s="475">
        <v>43483</v>
      </c>
      <c r="C430" s="467">
        <v>21</v>
      </c>
      <c r="D430" s="467">
        <v>1170</v>
      </c>
      <c r="E430" s="467">
        <v>84</v>
      </c>
      <c r="F430" s="467">
        <v>0</v>
      </c>
      <c r="G430" s="467">
        <f t="array" ref="G430">MAX(IF($A$2:$A$8761=A430,$D$2:$D$8761))</f>
        <v>1475</v>
      </c>
      <c r="H430" s="467">
        <f t="shared" si="43"/>
        <v>0</v>
      </c>
      <c r="I430" s="475" t="str">
        <f t="shared" si="44"/>
        <v/>
      </c>
      <c r="J430" s="471">
        <f>'Potential Projects'!D431</f>
        <v>135.57455598185336</v>
      </c>
      <c r="K430" s="471">
        <f>'Potential Projects'!E431</f>
        <v>99.826195549344234</v>
      </c>
      <c r="L430" s="476">
        <f t="shared" si="45"/>
        <v>850.59924846880244</v>
      </c>
      <c r="M430" s="471">
        <f t="shared" si="46"/>
        <v>1375.5882482634088</v>
      </c>
      <c r="N430" s="467">
        <f t="shared" si="47"/>
        <v>0</v>
      </c>
      <c r="O430" s="475" t="str">
        <f t="shared" si="48"/>
        <v/>
      </c>
    </row>
    <row r="431" spans="1:15" hidden="1">
      <c r="A431" s="475">
        <f t="shared" si="42"/>
        <v>43466</v>
      </c>
      <c r="B431" s="475">
        <v>43483</v>
      </c>
      <c r="C431" s="467">
        <v>22</v>
      </c>
      <c r="D431" s="467">
        <v>1102</v>
      </c>
      <c r="E431" s="467">
        <v>87</v>
      </c>
      <c r="F431" s="467">
        <v>0</v>
      </c>
      <c r="G431" s="467">
        <f t="array" ref="G431">MAX(IF($A$2:$A$8761=A431,$D$2:$D$8761))</f>
        <v>1475</v>
      </c>
      <c r="H431" s="467">
        <f t="shared" si="43"/>
        <v>0</v>
      </c>
      <c r="I431" s="475" t="str">
        <f t="shared" si="44"/>
        <v/>
      </c>
      <c r="J431" s="471">
        <f>'Potential Projects'!D432</f>
        <v>128.95790864836437</v>
      </c>
      <c r="K431" s="471">
        <f>'Potential Projects'!E432</f>
        <v>99.683043592775732</v>
      </c>
      <c r="L431" s="476">
        <f t="shared" si="45"/>
        <v>786.35904775886002</v>
      </c>
      <c r="M431" s="471">
        <f t="shared" si="46"/>
        <v>1375.5882482634088</v>
      </c>
      <c r="N431" s="467">
        <f t="shared" si="47"/>
        <v>0</v>
      </c>
      <c r="O431" s="475" t="str">
        <f t="shared" si="48"/>
        <v/>
      </c>
    </row>
    <row r="432" spans="1:15" hidden="1">
      <c r="A432" s="475">
        <f t="shared" si="42"/>
        <v>43466</v>
      </c>
      <c r="B432" s="475">
        <v>43483</v>
      </c>
      <c r="C432" s="467">
        <v>23</v>
      </c>
      <c r="D432" s="467">
        <v>1034</v>
      </c>
      <c r="E432" s="467">
        <v>61</v>
      </c>
      <c r="F432" s="467">
        <v>0</v>
      </c>
      <c r="G432" s="467">
        <f t="array" ref="G432">MAX(IF($A$2:$A$8761=A432,$D$2:$D$8761))</f>
        <v>1475</v>
      </c>
      <c r="H432" s="467">
        <f t="shared" si="43"/>
        <v>0</v>
      </c>
      <c r="I432" s="475" t="str">
        <f t="shared" si="44"/>
        <v/>
      </c>
      <c r="J432" s="471">
        <f>'Potential Projects'!D433</f>
        <v>120.70247902305007</v>
      </c>
      <c r="K432" s="471">
        <f>'Potential Projects'!E433</f>
        <v>99.821502042571495</v>
      </c>
      <c r="L432" s="476">
        <f t="shared" si="45"/>
        <v>752.47601893437843</v>
      </c>
      <c r="M432" s="471">
        <f t="shared" si="46"/>
        <v>1375.5882482634088</v>
      </c>
      <c r="N432" s="467">
        <f t="shared" si="47"/>
        <v>0</v>
      </c>
      <c r="O432" s="475" t="str">
        <f t="shared" si="48"/>
        <v/>
      </c>
    </row>
    <row r="433" spans="1:15" hidden="1">
      <c r="A433" s="475">
        <f t="shared" si="42"/>
        <v>43466</v>
      </c>
      <c r="B433" s="475">
        <v>43483</v>
      </c>
      <c r="C433" s="467">
        <v>24</v>
      </c>
      <c r="D433" s="467">
        <v>967</v>
      </c>
      <c r="E433" s="467">
        <v>86</v>
      </c>
      <c r="F433" s="467">
        <v>0</v>
      </c>
      <c r="G433" s="467">
        <f t="array" ref="G433">MAX(IF($A$2:$A$8761=A433,$D$2:$D$8761))</f>
        <v>1475</v>
      </c>
      <c r="H433" s="467">
        <f t="shared" si="43"/>
        <v>0</v>
      </c>
      <c r="I433" s="475" t="str">
        <f t="shared" si="44"/>
        <v/>
      </c>
      <c r="J433" s="471">
        <f>'Potential Projects'!D434</f>
        <v>99.200578034385117</v>
      </c>
      <c r="K433" s="471">
        <f>'Potential Projects'!E434</f>
        <v>99.835582562889698</v>
      </c>
      <c r="L433" s="476">
        <f t="shared" si="45"/>
        <v>681.96383940272517</v>
      </c>
      <c r="M433" s="471">
        <f t="shared" si="46"/>
        <v>1375.5882482634088</v>
      </c>
      <c r="N433" s="467">
        <f t="shared" si="47"/>
        <v>0</v>
      </c>
      <c r="O433" s="475" t="str">
        <f t="shared" si="48"/>
        <v/>
      </c>
    </row>
    <row r="434" spans="1:15" hidden="1">
      <c r="A434" s="475">
        <f t="shared" si="42"/>
        <v>43466</v>
      </c>
      <c r="B434" s="475">
        <v>43484</v>
      </c>
      <c r="C434" s="467">
        <v>1</v>
      </c>
      <c r="D434" s="467">
        <v>942</v>
      </c>
      <c r="E434" s="467">
        <v>91</v>
      </c>
      <c r="F434" s="467">
        <v>0</v>
      </c>
      <c r="G434" s="467">
        <f t="array" ref="G434">MAX(IF($A$2:$A$8761=A434,$D$2:$D$8761))</f>
        <v>1475</v>
      </c>
      <c r="H434" s="467">
        <f t="shared" si="43"/>
        <v>0</v>
      </c>
      <c r="I434" s="475" t="str">
        <f t="shared" si="44"/>
        <v/>
      </c>
      <c r="J434" s="471">
        <f>'Potential Projects'!D435</f>
        <v>98.84085744212679</v>
      </c>
      <c r="K434" s="471">
        <f>'Potential Projects'!E435</f>
        <v>99.835582562889698</v>
      </c>
      <c r="L434" s="476">
        <f t="shared" si="45"/>
        <v>652.3235599949835</v>
      </c>
      <c r="M434" s="471">
        <f t="shared" si="46"/>
        <v>1375.5882482634088</v>
      </c>
      <c r="N434" s="467">
        <f t="shared" si="47"/>
        <v>0</v>
      </c>
      <c r="O434" s="475" t="str">
        <f t="shared" si="48"/>
        <v/>
      </c>
    </row>
    <row r="435" spans="1:15" hidden="1">
      <c r="A435" s="475">
        <f t="shared" si="42"/>
        <v>43466</v>
      </c>
      <c r="B435" s="475">
        <v>43484</v>
      </c>
      <c r="C435" s="467">
        <v>2</v>
      </c>
      <c r="D435" s="467">
        <v>943</v>
      </c>
      <c r="E435" s="467">
        <v>93</v>
      </c>
      <c r="F435" s="467">
        <v>0</v>
      </c>
      <c r="G435" s="467">
        <f t="array" ref="G435">MAX(IF($A$2:$A$8761=A435,$D$2:$D$8761))</f>
        <v>1475</v>
      </c>
      <c r="H435" s="467">
        <f t="shared" si="43"/>
        <v>0</v>
      </c>
      <c r="I435" s="475" t="str">
        <f t="shared" si="44"/>
        <v/>
      </c>
      <c r="J435" s="471">
        <f>'Potential Projects'!D436</f>
        <v>110.49865867347239</v>
      </c>
      <c r="K435" s="471">
        <f>'Potential Projects'!E436</f>
        <v>99.835582562889698</v>
      </c>
      <c r="L435" s="476">
        <f t="shared" si="45"/>
        <v>639.66575876363788</v>
      </c>
      <c r="M435" s="471">
        <f t="shared" si="46"/>
        <v>1375.5882482634088</v>
      </c>
      <c r="N435" s="467">
        <f t="shared" si="47"/>
        <v>0</v>
      </c>
      <c r="O435" s="475" t="str">
        <f t="shared" si="48"/>
        <v/>
      </c>
    </row>
    <row r="436" spans="1:15" hidden="1">
      <c r="A436" s="475">
        <f t="shared" si="42"/>
        <v>43466</v>
      </c>
      <c r="B436" s="475">
        <v>43484</v>
      </c>
      <c r="C436" s="467">
        <v>3</v>
      </c>
      <c r="D436" s="467">
        <v>921</v>
      </c>
      <c r="E436" s="467">
        <v>92</v>
      </c>
      <c r="F436" s="467">
        <v>0</v>
      </c>
      <c r="G436" s="467">
        <f t="array" ref="G436">MAX(IF($A$2:$A$8761=A436,$D$2:$D$8761))</f>
        <v>1475</v>
      </c>
      <c r="H436" s="467">
        <f t="shared" si="43"/>
        <v>0</v>
      </c>
      <c r="I436" s="475" t="str">
        <f t="shared" si="44"/>
        <v/>
      </c>
      <c r="J436" s="471">
        <f>'Potential Projects'!D437</f>
        <v>83.733359397185978</v>
      </c>
      <c r="K436" s="471">
        <f>'Potential Projects'!E437</f>
        <v>99.835582562889698</v>
      </c>
      <c r="L436" s="476">
        <f t="shared" si="45"/>
        <v>645.43105803992432</v>
      </c>
      <c r="M436" s="471">
        <f t="shared" si="46"/>
        <v>1375.5882482634088</v>
      </c>
      <c r="N436" s="467">
        <f t="shared" si="47"/>
        <v>0</v>
      </c>
      <c r="O436" s="475" t="str">
        <f t="shared" si="48"/>
        <v/>
      </c>
    </row>
    <row r="437" spans="1:15" hidden="1">
      <c r="A437" s="475">
        <f t="shared" si="42"/>
        <v>43466</v>
      </c>
      <c r="B437" s="475">
        <v>43484</v>
      </c>
      <c r="C437" s="467">
        <v>4</v>
      </c>
      <c r="D437" s="467">
        <v>932</v>
      </c>
      <c r="E437" s="467">
        <v>98</v>
      </c>
      <c r="F437" s="467">
        <v>0</v>
      </c>
      <c r="G437" s="467">
        <f t="array" ref="G437">MAX(IF($A$2:$A$8761=A437,$D$2:$D$8761))</f>
        <v>1475</v>
      </c>
      <c r="H437" s="467">
        <f t="shared" si="43"/>
        <v>0</v>
      </c>
      <c r="I437" s="475" t="str">
        <f t="shared" si="44"/>
        <v/>
      </c>
      <c r="J437" s="471">
        <f>'Potential Projects'!D438</f>
        <v>24.92010648100683</v>
      </c>
      <c r="K437" s="471">
        <f>'Potential Projects'!E438</f>
        <v>99.835582562889698</v>
      </c>
      <c r="L437" s="476">
        <f t="shared" si="45"/>
        <v>709.24431095610339</v>
      </c>
      <c r="M437" s="471">
        <f t="shared" si="46"/>
        <v>1375.5882482634088</v>
      </c>
      <c r="N437" s="467">
        <f t="shared" si="47"/>
        <v>0</v>
      </c>
      <c r="O437" s="475" t="str">
        <f t="shared" si="48"/>
        <v/>
      </c>
    </row>
    <row r="438" spans="1:15" hidden="1">
      <c r="A438" s="475">
        <f t="shared" si="42"/>
        <v>43466</v>
      </c>
      <c r="B438" s="475">
        <v>43484</v>
      </c>
      <c r="C438" s="467">
        <v>5</v>
      </c>
      <c r="D438" s="467">
        <v>939</v>
      </c>
      <c r="E438" s="467">
        <v>101</v>
      </c>
      <c r="F438" s="467">
        <v>0</v>
      </c>
      <c r="G438" s="467">
        <f t="array" ref="G438">MAX(IF($A$2:$A$8761=A438,$D$2:$D$8761))</f>
        <v>1475</v>
      </c>
      <c r="H438" s="467">
        <f t="shared" si="43"/>
        <v>0</v>
      </c>
      <c r="I438" s="475" t="str">
        <f t="shared" si="44"/>
        <v/>
      </c>
      <c r="J438" s="471">
        <f>'Potential Projects'!D439</f>
        <v>12.720053847147318</v>
      </c>
      <c r="K438" s="471">
        <f>'Potential Projects'!E439</f>
        <v>99.835582562889698</v>
      </c>
      <c r="L438" s="476">
        <f t="shared" si="45"/>
        <v>725.4443635899629</v>
      </c>
      <c r="M438" s="471">
        <f t="shared" si="46"/>
        <v>1375.5882482634088</v>
      </c>
      <c r="N438" s="467">
        <f t="shared" si="47"/>
        <v>0</v>
      </c>
      <c r="O438" s="475" t="str">
        <f t="shared" si="48"/>
        <v/>
      </c>
    </row>
    <row r="439" spans="1:15" hidden="1">
      <c r="A439" s="475">
        <f t="shared" si="42"/>
        <v>43466</v>
      </c>
      <c r="B439" s="475">
        <v>43484</v>
      </c>
      <c r="C439" s="467">
        <v>6</v>
      </c>
      <c r="D439" s="467">
        <v>944</v>
      </c>
      <c r="E439" s="467">
        <v>96</v>
      </c>
      <c r="F439" s="467">
        <v>0</v>
      </c>
      <c r="G439" s="467">
        <f t="array" ref="G439">MAX(IF($A$2:$A$8761=A439,$D$2:$D$8761))</f>
        <v>1475</v>
      </c>
      <c r="H439" s="467">
        <f t="shared" si="43"/>
        <v>0</v>
      </c>
      <c r="I439" s="475" t="str">
        <f t="shared" si="44"/>
        <v/>
      </c>
      <c r="J439" s="471">
        <f>'Potential Projects'!D440</f>
        <v>3.6591187077693612</v>
      </c>
      <c r="K439" s="471">
        <f>'Potential Projects'!E440</f>
        <v>99.835582562889698</v>
      </c>
      <c r="L439" s="476">
        <f t="shared" si="45"/>
        <v>744.50529872934089</v>
      </c>
      <c r="M439" s="471">
        <f t="shared" si="46"/>
        <v>1375.5882482634088</v>
      </c>
      <c r="N439" s="467">
        <f t="shared" si="47"/>
        <v>0</v>
      </c>
      <c r="O439" s="475" t="str">
        <f t="shared" si="48"/>
        <v/>
      </c>
    </row>
    <row r="440" spans="1:15" hidden="1">
      <c r="A440" s="475">
        <f t="shared" si="42"/>
        <v>43466</v>
      </c>
      <c r="B440" s="475">
        <v>43484</v>
      </c>
      <c r="C440" s="467">
        <v>7</v>
      </c>
      <c r="D440" s="467">
        <v>970</v>
      </c>
      <c r="E440" s="467">
        <v>94</v>
      </c>
      <c r="F440" s="467">
        <v>0</v>
      </c>
      <c r="G440" s="467">
        <f t="array" ref="G440">MAX(IF($A$2:$A$8761=A440,$D$2:$D$8761))</f>
        <v>1475</v>
      </c>
      <c r="H440" s="467">
        <f t="shared" si="43"/>
        <v>0</v>
      </c>
      <c r="I440" s="475" t="str">
        <f t="shared" si="44"/>
        <v/>
      </c>
      <c r="J440" s="471">
        <f>'Potential Projects'!D441</f>
        <v>0.14459680137008629</v>
      </c>
      <c r="K440" s="471">
        <f>'Potential Projects'!E441</f>
        <v>99.835582562889698</v>
      </c>
      <c r="L440" s="476">
        <f t="shared" si="45"/>
        <v>776.01982063574019</v>
      </c>
      <c r="M440" s="471">
        <f t="shared" si="46"/>
        <v>1375.5882482634088</v>
      </c>
      <c r="N440" s="467">
        <f t="shared" si="47"/>
        <v>0</v>
      </c>
      <c r="O440" s="475" t="str">
        <f t="shared" si="48"/>
        <v/>
      </c>
    </row>
    <row r="441" spans="1:15" hidden="1">
      <c r="A441" s="475">
        <f t="shared" si="42"/>
        <v>43466</v>
      </c>
      <c r="B441" s="475">
        <v>43484</v>
      </c>
      <c r="C441" s="467">
        <v>8</v>
      </c>
      <c r="D441" s="467">
        <v>1052</v>
      </c>
      <c r="E441" s="467">
        <v>83</v>
      </c>
      <c r="F441" s="467">
        <v>0</v>
      </c>
      <c r="G441" s="467">
        <f t="array" ref="G441">MAX(IF($A$2:$A$8761=A441,$D$2:$D$8761))</f>
        <v>1475</v>
      </c>
      <c r="H441" s="467">
        <f t="shared" si="43"/>
        <v>0</v>
      </c>
      <c r="I441" s="475" t="str">
        <f t="shared" si="44"/>
        <v/>
      </c>
      <c r="J441" s="471">
        <f>'Potential Projects'!D442</f>
        <v>7.9961349526570746</v>
      </c>
      <c r="K441" s="471">
        <f>'Potential Projects'!E442</f>
        <v>99.835582562889698</v>
      </c>
      <c r="L441" s="476">
        <f t="shared" si="45"/>
        <v>861.16828248445324</v>
      </c>
      <c r="M441" s="471">
        <f t="shared" si="46"/>
        <v>1375.5882482634088</v>
      </c>
      <c r="N441" s="467">
        <f t="shared" si="47"/>
        <v>0</v>
      </c>
      <c r="O441" s="475" t="str">
        <f t="shared" si="48"/>
        <v/>
      </c>
    </row>
    <row r="442" spans="1:15" hidden="1">
      <c r="A442" s="475">
        <f t="shared" si="42"/>
        <v>43466</v>
      </c>
      <c r="B442" s="475">
        <v>43484</v>
      </c>
      <c r="C442" s="467">
        <v>9</v>
      </c>
      <c r="D442" s="467">
        <v>1114</v>
      </c>
      <c r="E442" s="467">
        <v>86</v>
      </c>
      <c r="F442" s="467">
        <v>0</v>
      </c>
      <c r="G442" s="467">
        <f t="array" ref="G442">MAX(IF($A$2:$A$8761=A442,$D$2:$D$8761))</f>
        <v>1475</v>
      </c>
      <c r="H442" s="467">
        <f t="shared" si="43"/>
        <v>0</v>
      </c>
      <c r="I442" s="475" t="str">
        <f t="shared" si="44"/>
        <v/>
      </c>
      <c r="J442" s="471">
        <f>'Potential Projects'!D443</f>
        <v>1.572223597423237</v>
      </c>
      <c r="K442" s="471">
        <f>'Potential Projects'!E443</f>
        <v>99.780824983874439</v>
      </c>
      <c r="L442" s="476">
        <f t="shared" si="45"/>
        <v>926.6469514187022</v>
      </c>
      <c r="M442" s="471">
        <f t="shared" si="46"/>
        <v>1375.5882482634088</v>
      </c>
      <c r="N442" s="467">
        <f t="shared" si="47"/>
        <v>0</v>
      </c>
      <c r="O442" s="475" t="str">
        <f t="shared" si="48"/>
        <v/>
      </c>
    </row>
    <row r="443" spans="1:15" hidden="1">
      <c r="A443" s="475">
        <f t="shared" si="42"/>
        <v>43466</v>
      </c>
      <c r="B443" s="475">
        <v>43484</v>
      </c>
      <c r="C443" s="467">
        <v>10</v>
      </c>
      <c r="D443" s="467">
        <v>1171</v>
      </c>
      <c r="E443" s="467">
        <v>72</v>
      </c>
      <c r="F443" s="467">
        <v>0</v>
      </c>
      <c r="G443" s="467">
        <f t="array" ref="G443">MAX(IF($A$2:$A$8761=A443,$D$2:$D$8761))</f>
        <v>1475</v>
      </c>
      <c r="H443" s="467">
        <f t="shared" si="43"/>
        <v>0</v>
      </c>
      <c r="I443" s="475" t="str">
        <f t="shared" si="44"/>
        <v/>
      </c>
      <c r="J443" s="471">
        <f>'Potential Projects'!D444</f>
        <v>34.116148348982847</v>
      </c>
      <c r="K443" s="471">
        <f>'Potential Projects'!E444</f>
        <v>97.349588475596647</v>
      </c>
      <c r="L443" s="476">
        <f t="shared" si="45"/>
        <v>967.53426317542062</v>
      </c>
      <c r="M443" s="471">
        <f t="shared" si="46"/>
        <v>1375.5882482634088</v>
      </c>
      <c r="N443" s="467">
        <f t="shared" si="47"/>
        <v>0</v>
      </c>
      <c r="O443" s="475" t="str">
        <f t="shared" si="48"/>
        <v/>
      </c>
    </row>
    <row r="444" spans="1:15" hidden="1">
      <c r="A444" s="475">
        <f t="shared" si="42"/>
        <v>43466</v>
      </c>
      <c r="B444" s="475">
        <v>43484</v>
      </c>
      <c r="C444" s="467">
        <v>11</v>
      </c>
      <c r="D444" s="467">
        <v>1181</v>
      </c>
      <c r="E444" s="467">
        <v>82</v>
      </c>
      <c r="F444" s="467">
        <v>3</v>
      </c>
      <c r="G444" s="467">
        <f t="array" ref="G444">MAX(IF($A$2:$A$8761=A444,$D$2:$D$8761))</f>
        <v>1475</v>
      </c>
      <c r="H444" s="467">
        <f t="shared" si="43"/>
        <v>0</v>
      </c>
      <c r="I444" s="475" t="str">
        <f t="shared" si="44"/>
        <v/>
      </c>
      <c r="J444" s="471">
        <f>'Potential Projects'!D445</f>
        <v>49.90715578359228</v>
      </c>
      <c r="K444" s="471">
        <f>'Potential Projects'!E445</f>
        <v>96.175429531283584</v>
      </c>
      <c r="L444" s="476">
        <f t="shared" si="45"/>
        <v>949.91741468512407</v>
      </c>
      <c r="M444" s="471">
        <f t="shared" si="46"/>
        <v>1375.5882482634088</v>
      </c>
      <c r="N444" s="467">
        <f t="shared" si="47"/>
        <v>0</v>
      </c>
      <c r="O444" s="475" t="str">
        <f t="shared" si="48"/>
        <v/>
      </c>
    </row>
    <row r="445" spans="1:15" hidden="1">
      <c r="A445" s="475">
        <f t="shared" si="42"/>
        <v>43466</v>
      </c>
      <c r="B445" s="475">
        <v>43484</v>
      </c>
      <c r="C445" s="467">
        <v>12</v>
      </c>
      <c r="D445" s="467">
        <v>1160</v>
      </c>
      <c r="E445" s="467">
        <v>91</v>
      </c>
      <c r="F445" s="467">
        <v>3</v>
      </c>
      <c r="G445" s="467">
        <f t="array" ref="G445">MAX(IF($A$2:$A$8761=A445,$D$2:$D$8761))</f>
        <v>1475</v>
      </c>
      <c r="H445" s="467">
        <f t="shared" si="43"/>
        <v>0</v>
      </c>
      <c r="I445" s="475" t="str">
        <f t="shared" si="44"/>
        <v/>
      </c>
      <c r="J445" s="471">
        <f>'Potential Projects'!D446</f>
        <v>61.369626913574564</v>
      </c>
      <c r="K445" s="471">
        <f>'Potential Projects'!E446</f>
        <v>98.386071221242744</v>
      </c>
      <c r="L445" s="476">
        <f t="shared" si="45"/>
        <v>906.24430186518259</v>
      </c>
      <c r="M445" s="471">
        <f t="shared" si="46"/>
        <v>1375.5882482634088</v>
      </c>
      <c r="N445" s="467">
        <f t="shared" si="47"/>
        <v>0</v>
      </c>
      <c r="O445" s="475" t="str">
        <f t="shared" si="48"/>
        <v/>
      </c>
    </row>
    <row r="446" spans="1:15" hidden="1">
      <c r="A446" s="475">
        <f t="shared" si="42"/>
        <v>43466</v>
      </c>
      <c r="B446" s="475">
        <v>43484</v>
      </c>
      <c r="C446" s="467">
        <v>13</v>
      </c>
      <c r="D446" s="467">
        <v>1159</v>
      </c>
      <c r="E446" s="467">
        <v>97</v>
      </c>
      <c r="F446" s="467">
        <v>0</v>
      </c>
      <c r="G446" s="467">
        <f t="array" ref="G446">MAX(IF($A$2:$A$8761=A446,$D$2:$D$8761))</f>
        <v>1475</v>
      </c>
      <c r="H446" s="467">
        <f t="shared" si="43"/>
        <v>0</v>
      </c>
      <c r="I446" s="475" t="str">
        <f t="shared" si="44"/>
        <v/>
      </c>
      <c r="J446" s="471">
        <f>'Potential Projects'!D447</f>
        <v>133.43772774886602</v>
      </c>
      <c r="K446" s="471">
        <f>'Potential Projects'!E447</f>
        <v>99.828542302730597</v>
      </c>
      <c r="L446" s="476">
        <f t="shared" si="45"/>
        <v>828.73372994840338</v>
      </c>
      <c r="M446" s="471">
        <f t="shared" si="46"/>
        <v>1375.5882482634088</v>
      </c>
      <c r="N446" s="467">
        <f t="shared" si="47"/>
        <v>0</v>
      </c>
      <c r="O446" s="475" t="str">
        <f t="shared" si="48"/>
        <v/>
      </c>
    </row>
    <row r="447" spans="1:15" hidden="1">
      <c r="A447" s="475">
        <f t="shared" si="42"/>
        <v>43466</v>
      </c>
      <c r="B447" s="475">
        <v>43484</v>
      </c>
      <c r="C447" s="467">
        <v>14</v>
      </c>
      <c r="D447" s="467">
        <v>1135</v>
      </c>
      <c r="E447" s="467">
        <v>98</v>
      </c>
      <c r="F447" s="467">
        <v>7</v>
      </c>
      <c r="G447" s="467">
        <f t="array" ref="G447">MAX(IF($A$2:$A$8761=A447,$D$2:$D$8761))</f>
        <v>1475</v>
      </c>
      <c r="H447" s="467">
        <f t="shared" si="43"/>
        <v>0</v>
      </c>
      <c r="I447" s="475" t="str">
        <f t="shared" si="44"/>
        <v/>
      </c>
      <c r="J447" s="471">
        <f>'Potential Projects'!D448</f>
        <v>144</v>
      </c>
      <c r="K447" s="471">
        <f>'Potential Projects'!E448</f>
        <v>99.551625403139113</v>
      </c>
      <c r="L447" s="476">
        <f t="shared" si="45"/>
        <v>786.44837459686084</v>
      </c>
      <c r="M447" s="471">
        <f t="shared" si="46"/>
        <v>1375.5882482634088</v>
      </c>
      <c r="N447" s="467">
        <f t="shared" si="47"/>
        <v>0</v>
      </c>
      <c r="O447" s="475" t="str">
        <f t="shared" si="48"/>
        <v/>
      </c>
    </row>
    <row r="448" spans="1:15" hidden="1">
      <c r="A448" s="475">
        <f t="shared" si="42"/>
        <v>43466</v>
      </c>
      <c r="B448" s="475">
        <v>43484</v>
      </c>
      <c r="C448" s="467">
        <v>15</v>
      </c>
      <c r="D448" s="467">
        <v>1118</v>
      </c>
      <c r="E448" s="467">
        <v>94</v>
      </c>
      <c r="F448" s="467">
        <v>0</v>
      </c>
      <c r="G448" s="467">
        <f t="array" ref="G448">MAX(IF($A$2:$A$8761=A448,$D$2:$D$8761))</f>
        <v>1475</v>
      </c>
      <c r="H448" s="467">
        <f t="shared" si="43"/>
        <v>0</v>
      </c>
      <c r="I448" s="475" t="str">
        <f t="shared" si="44"/>
        <v/>
      </c>
      <c r="J448" s="471">
        <f>'Potential Projects'!D449</f>
        <v>131.76531391500043</v>
      </c>
      <c r="K448" s="471">
        <f>'Potential Projects'!E449</f>
        <v>99.796470006450235</v>
      </c>
      <c r="L448" s="476">
        <f t="shared" si="45"/>
        <v>792.43821607854932</v>
      </c>
      <c r="M448" s="471">
        <f t="shared" si="46"/>
        <v>1375.5882482634088</v>
      </c>
      <c r="N448" s="467">
        <f t="shared" si="47"/>
        <v>0</v>
      </c>
      <c r="O448" s="475" t="str">
        <f t="shared" si="48"/>
        <v/>
      </c>
    </row>
    <row r="449" spans="1:15" hidden="1">
      <c r="A449" s="475">
        <f t="shared" si="42"/>
        <v>43466</v>
      </c>
      <c r="B449" s="475">
        <v>43484</v>
      </c>
      <c r="C449" s="467">
        <v>16</v>
      </c>
      <c r="D449" s="467">
        <v>1104</v>
      </c>
      <c r="E449" s="467">
        <v>85</v>
      </c>
      <c r="F449" s="467">
        <v>2</v>
      </c>
      <c r="G449" s="467">
        <f t="array" ref="G449">MAX(IF($A$2:$A$8761=A449,$D$2:$D$8761))</f>
        <v>1475</v>
      </c>
      <c r="H449" s="467">
        <f t="shared" si="43"/>
        <v>0</v>
      </c>
      <c r="I449" s="475" t="str">
        <f t="shared" si="44"/>
        <v/>
      </c>
      <c r="J449" s="471">
        <f>'Potential Projects'!D450</f>
        <v>76.563059730336903</v>
      </c>
      <c r="K449" s="471">
        <f>'Potential Projects'!E450</f>
        <v>98.713052193076749</v>
      </c>
      <c r="L449" s="476">
        <f t="shared" si="45"/>
        <v>841.72388807658626</v>
      </c>
      <c r="M449" s="471">
        <f t="shared" si="46"/>
        <v>1375.5882482634088</v>
      </c>
      <c r="N449" s="467">
        <f t="shared" si="47"/>
        <v>0</v>
      </c>
      <c r="O449" s="475" t="str">
        <f t="shared" si="48"/>
        <v/>
      </c>
    </row>
    <row r="450" spans="1:15" hidden="1">
      <c r="A450" s="475">
        <f t="shared" ref="A450:A513" si="49">DATE(YEAR(B450),MONTH(B450),1)</f>
        <v>43466</v>
      </c>
      <c r="B450" s="475">
        <v>43484</v>
      </c>
      <c r="C450" s="467">
        <v>17</v>
      </c>
      <c r="D450" s="467">
        <v>1136</v>
      </c>
      <c r="E450" s="467">
        <v>69</v>
      </c>
      <c r="F450" s="467">
        <v>1</v>
      </c>
      <c r="G450" s="467">
        <f t="array" ref="G450">MAX(IF($A$2:$A$8761=A450,$D$2:$D$8761))</f>
        <v>1475</v>
      </c>
      <c r="H450" s="467">
        <f t="shared" ref="H450:H513" si="50">IF(G450=D450,1,0)</f>
        <v>0</v>
      </c>
      <c r="I450" s="475" t="str">
        <f t="shared" ref="I450:I513" si="51">IF(D450=G450,B450,"")</f>
        <v/>
      </c>
      <c r="J450" s="471">
        <f>'Potential Projects'!D451</f>
        <v>44.560505568328828</v>
      </c>
      <c r="K450" s="471">
        <f>'Potential Projects'!E451</f>
        <v>99.511730595570867</v>
      </c>
      <c r="L450" s="476">
        <f t="shared" ref="L450:L513" si="52">D450-E450-F450-J450-K450</f>
        <v>921.92776383610033</v>
      </c>
      <c r="M450" s="471">
        <f t="shared" ref="M450:M513" si="53">MAX($L$2:$L$745)</f>
        <v>1375.5882482634088</v>
      </c>
      <c r="N450" s="467">
        <f t="shared" ref="N450:N513" si="54">IF(M450=L450,1,0)</f>
        <v>0</v>
      </c>
      <c r="O450" s="475" t="str">
        <f t="shared" ref="O450:O513" si="55">IF(L450=M450,B450,"")</f>
        <v/>
      </c>
    </row>
    <row r="451" spans="1:15" hidden="1">
      <c r="A451" s="475">
        <f t="shared" si="49"/>
        <v>43466</v>
      </c>
      <c r="B451" s="475">
        <v>43484</v>
      </c>
      <c r="C451" s="467">
        <v>18</v>
      </c>
      <c r="D451" s="467">
        <v>1175</v>
      </c>
      <c r="E451" s="467">
        <v>52</v>
      </c>
      <c r="F451" s="467">
        <v>0</v>
      </c>
      <c r="G451" s="467">
        <f t="array" ref="G451">MAX(IF($A$2:$A$8761=A451,$D$2:$D$8761))</f>
        <v>1475</v>
      </c>
      <c r="H451" s="467">
        <f t="shared" si="50"/>
        <v>0</v>
      </c>
      <c r="I451" s="475" t="str">
        <f t="shared" si="51"/>
        <v/>
      </c>
      <c r="J451" s="471">
        <f>'Potential Projects'!D452</f>
        <v>44.205233702700184</v>
      </c>
      <c r="K451" s="471">
        <f>'Potential Projects'!E452</f>
        <v>99.756575198881961</v>
      </c>
      <c r="L451" s="476">
        <f t="shared" si="52"/>
        <v>979.03819109841777</v>
      </c>
      <c r="M451" s="471">
        <f t="shared" si="53"/>
        <v>1375.5882482634088</v>
      </c>
      <c r="N451" s="467">
        <f t="shared" si="54"/>
        <v>0</v>
      </c>
      <c r="O451" s="475" t="str">
        <f t="shared" si="55"/>
        <v/>
      </c>
    </row>
    <row r="452" spans="1:15" hidden="1">
      <c r="A452" s="475">
        <f t="shared" si="49"/>
        <v>43466</v>
      </c>
      <c r="B452" s="475">
        <v>43484</v>
      </c>
      <c r="C452" s="467">
        <v>19</v>
      </c>
      <c r="D452" s="467">
        <v>1147</v>
      </c>
      <c r="E452" s="467">
        <v>27</v>
      </c>
      <c r="F452" s="467">
        <v>0</v>
      </c>
      <c r="G452" s="467">
        <f t="array" ref="G452">MAX(IF($A$2:$A$8761=A452,$D$2:$D$8761))</f>
        <v>1475</v>
      </c>
      <c r="H452" s="467">
        <f t="shared" si="50"/>
        <v>0</v>
      </c>
      <c r="I452" s="475" t="str">
        <f t="shared" si="51"/>
        <v/>
      </c>
      <c r="J452" s="471">
        <f>'Potential Projects'!D453</f>
        <v>75.695492287974787</v>
      </c>
      <c r="K452" s="471">
        <f>'Potential Projects'!E453</f>
        <v>96.681546011610408</v>
      </c>
      <c r="L452" s="476">
        <f t="shared" si="52"/>
        <v>947.62296170041486</v>
      </c>
      <c r="M452" s="471">
        <f t="shared" si="53"/>
        <v>1375.5882482634088</v>
      </c>
      <c r="N452" s="467">
        <f t="shared" si="54"/>
        <v>0</v>
      </c>
      <c r="O452" s="475" t="str">
        <f t="shared" si="55"/>
        <v/>
      </c>
    </row>
    <row r="453" spans="1:15" hidden="1">
      <c r="A453" s="475">
        <f t="shared" si="49"/>
        <v>43466</v>
      </c>
      <c r="B453" s="475">
        <v>43484</v>
      </c>
      <c r="C453" s="467">
        <v>20</v>
      </c>
      <c r="D453" s="467">
        <v>1115</v>
      </c>
      <c r="E453" s="467">
        <v>21</v>
      </c>
      <c r="F453" s="467">
        <v>0</v>
      </c>
      <c r="G453" s="467">
        <f t="array" ref="G453">MAX(IF($A$2:$A$8761=A453,$D$2:$D$8761))</f>
        <v>1475</v>
      </c>
      <c r="H453" s="467">
        <f t="shared" si="50"/>
        <v>0</v>
      </c>
      <c r="I453" s="475" t="str">
        <f t="shared" si="51"/>
        <v/>
      </c>
      <c r="J453" s="471">
        <f>'Potential Projects'!D454</f>
        <v>144</v>
      </c>
      <c r="K453" s="471">
        <f>'Potential Projects'!E454</f>
        <v>95.005964093743302</v>
      </c>
      <c r="L453" s="476">
        <f t="shared" si="52"/>
        <v>854.99403590625673</v>
      </c>
      <c r="M453" s="471">
        <f t="shared" si="53"/>
        <v>1375.5882482634088</v>
      </c>
      <c r="N453" s="467">
        <f t="shared" si="54"/>
        <v>0</v>
      </c>
      <c r="O453" s="475" t="str">
        <f t="shared" si="55"/>
        <v/>
      </c>
    </row>
    <row r="454" spans="1:15" hidden="1">
      <c r="A454" s="475">
        <f t="shared" si="49"/>
        <v>43466</v>
      </c>
      <c r="B454" s="475">
        <v>43484</v>
      </c>
      <c r="C454" s="467">
        <v>21</v>
      </c>
      <c r="D454" s="467">
        <v>1050</v>
      </c>
      <c r="E454" s="467">
        <v>7</v>
      </c>
      <c r="F454" s="467">
        <v>0</v>
      </c>
      <c r="G454" s="467">
        <f t="array" ref="G454">MAX(IF($A$2:$A$8761=A454,$D$2:$D$8761))</f>
        <v>1475</v>
      </c>
      <c r="H454" s="467">
        <f t="shared" si="50"/>
        <v>0</v>
      </c>
      <c r="I454" s="475" t="str">
        <f t="shared" si="51"/>
        <v/>
      </c>
      <c r="J454" s="471">
        <f>'Potential Projects'!D455</f>
        <v>144</v>
      </c>
      <c r="K454" s="471">
        <f>'Potential Projects'!E455</f>
        <v>97.071107073747584</v>
      </c>
      <c r="L454" s="476">
        <f t="shared" si="52"/>
        <v>801.92889292625239</v>
      </c>
      <c r="M454" s="471">
        <f t="shared" si="53"/>
        <v>1375.5882482634088</v>
      </c>
      <c r="N454" s="467">
        <f t="shared" si="54"/>
        <v>0</v>
      </c>
      <c r="O454" s="475" t="str">
        <f t="shared" si="55"/>
        <v/>
      </c>
    </row>
    <row r="455" spans="1:15" hidden="1">
      <c r="A455" s="475">
        <f t="shared" si="49"/>
        <v>43466</v>
      </c>
      <c r="B455" s="475">
        <v>43484</v>
      </c>
      <c r="C455" s="467">
        <v>22</v>
      </c>
      <c r="D455" s="467">
        <v>1100</v>
      </c>
      <c r="E455" s="467">
        <v>1</v>
      </c>
      <c r="F455" s="467">
        <v>0</v>
      </c>
      <c r="G455" s="467">
        <f t="array" ref="G455">MAX(IF($A$2:$A$8761=A455,$D$2:$D$8761))</f>
        <v>1475</v>
      </c>
      <c r="H455" s="467">
        <f t="shared" si="50"/>
        <v>0</v>
      </c>
      <c r="I455" s="475" t="str">
        <f t="shared" si="51"/>
        <v/>
      </c>
      <c r="J455" s="471">
        <f>'Potential Projects'!D456</f>
        <v>144</v>
      </c>
      <c r="K455" s="471">
        <f>'Potential Projects'!E456</f>
        <v>88.973243388518597</v>
      </c>
      <c r="L455" s="476">
        <f t="shared" si="52"/>
        <v>866.02675661148146</v>
      </c>
      <c r="M455" s="471">
        <f t="shared" si="53"/>
        <v>1375.5882482634088</v>
      </c>
      <c r="N455" s="467">
        <f t="shared" si="54"/>
        <v>0</v>
      </c>
      <c r="O455" s="475" t="str">
        <f t="shared" si="55"/>
        <v/>
      </c>
    </row>
    <row r="456" spans="1:15" hidden="1">
      <c r="A456" s="475">
        <f t="shared" si="49"/>
        <v>43466</v>
      </c>
      <c r="B456" s="475">
        <v>43484</v>
      </c>
      <c r="C456" s="467">
        <v>23</v>
      </c>
      <c r="D456" s="467">
        <v>1004</v>
      </c>
      <c r="E456" s="467">
        <v>2</v>
      </c>
      <c r="F456" s="467">
        <v>0</v>
      </c>
      <c r="G456" s="467">
        <f t="array" ref="G456">MAX(IF($A$2:$A$8761=A456,$D$2:$D$8761))</f>
        <v>1475</v>
      </c>
      <c r="H456" s="467">
        <f t="shared" si="50"/>
        <v>0</v>
      </c>
      <c r="I456" s="475" t="str">
        <f t="shared" si="51"/>
        <v/>
      </c>
      <c r="J456" s="471">
        <f>'Potential Projects'!D457</f>
        <v>144</v>
      </c>
      <c r="K456" s="471">
        <f>'Potential Projects'!E457</f>
        <v>92.925958342291992</v>
      </c>
      <c r="L456" s="476">
        <f t="shared" si="52"/>
        <v>765.07404165770799</v>
      </c>
      <c r="M456" s="471">
        <f t="shared" si="53"/>
        <v>1375.5882482634088</v>
      </c>
      <c r="N456" s="467">
        <f t="shared" si="54"/>
        <v>0</v>
      </c>
      <c r="O456" s="475" t="str">
        <f t="shared" si="55"/>
        <v/>
      </c>
    </row>
    <row r="457" spans="1:15" hidden="1">
      <c r="A457" s="475">
        <f t="shared" si="49"/>
        <v>43466</v>
      </c>
      <c r="B457" s="475">
        <v>43484</v>
      </c>
      <c r="C457" s="467">
        <v>24</v>
      </c>
      <c r="D457" s="467">
        <v>928</v>
      </c>
      <c r="E457" s="467">
        <v>3</v>
      </c>
      <c r="F457" s="467">
        <v>0</v>
      </c>
      <c r="G457" s="467">
        <f t="array" ref="G457">MAX(IF($A$2:$A$8761=A457,$D$2:$D$8761))</f>
        <v>1475</v>
      </c>
      <c r="H457" s="467">
        <f t="shared" si="50"/>
        <v>0</v>
      </c>
      <c r="I457" s="475" t="str">
        <f t="shared" si="51"/>
        <v/>
      </c>
      <c r="J457" s="471">
        <f>'Potential Projects'!D458</f>
        <v>144</v>
      </c>
      <c r="K457" s="471">
        <f>'Potential Projects'!E458</f>
        <v>72.450535046226619</v>
      </c>
      <c r="L457" s="476">
        <f t="shared" si="52"/>
        <v>708.54946495377339</v>
      </c>
      <c r="M457" s="471">
        <f t="shared" si="53"/>
        <v>1375.5882482634088</v>
      </c>
      <c r="N457" s="467">
        <f t="shared" si="54"/>
        <v>0</v>
      </c>
      <c r="O457" s="475" t="str">
        <f t="shared" si="55"/>
        <v/>
      </c>
    </row>
    <row r="458" spans="1:15" hidden="1">
      <c r="A458" s="475">
        <f t="shared" si="49"/>
        <v>43466</v>
      </c>
      <c r="B458" s="475">
        <v>43485</v>
      </c>
      <c r="C458" s="467">
        <v>1</v>
      </c>
      <c r="D458" s="467">
        <v>897</v>
      </c>
      <c r="E458" s="467">
        <v>4</v>
      </c>
      <c r="F458" s="467">
        <v>0</v>
      </c>
      <c r="G458" s="467">
        <f t="array" ref="G458">MAX(IF($A$2:$A$8761=A458,$D$2:$D$8761))</f>
        <v>1475</v>
      </c>
      <c r="H458" s="467">
        <f t="shared" si="50"/>
        <v>0</v>
      </c>
      <c r="I458" s="475" t="str">
        <f t="shared" si="51"/>
        <v/>
      </c>
      <c r="J458" s="471">
        <f>'Potential Projects'!D459</f>
        <v>144</v>
      </c>
      <c r="K458" s="471">
        <f>'Potential Projects'!E459</f>
        <v>45.28138884110944</v>
      </c>
      <c r="L458" s="476">
        <f t="shared" si="52"/>
        <v>703.71861115889055</v>
      </c>
      <c r="M458" s="471">
        <f t="shared" si="53"/>
        <v>1375.5882482634088</v>
      </c>
      <c r="N458" s="467">
        <f t="shared" si="54"/>
        <v>0</v>
      </c>
      <c r="O458" s="475" t="str">
        <f t="shared" si="55"/>
        <v/>
      </c>
    </row>
    <row r="459" spans="1:15" hidden="1">
      <c r="A459" s="475">
        <f t="shared" si="49"/>
        <v>43466</v>
      </c>
      <c r="B459" s="475">
        <v>43485</v>
      </c>
      <c r="C459" s="467">
        <v>2</v>
      </c>
      <c r="D459" s="467">
        <v>897</v>
      </c>
      <c r="E459" s="467">
        <v>1</v>
      </c>
      <c r="F459" s="467">
        <v>0</v>
      </c>
      <c r="G459" s="467">
        <f t="array" ref="G459">MAX(IF($A$2:$A$8761=A459,$D$2:$D$8761))</f>
        <v>1475</v>
      </c>
      <c r="H459" s="467">
        <f t="shared" si="50"/>
        <v>0</v>
      </c>
      <c r="I459" s="475" t="str">
        <f t="shared" si="51"/>
        <v/>
      </c>
      <c r="J459" s="471">
        <f>'Potential Projects'!D460</f>
        <v>144</v>
      </c>
      <c r="K459" s="471">
        <f>'Potential Projects'!E460</f>
        <v>55.404500698774456</v>
      </c>
      <c r="L459" s="476">
        <f t="shared" si="52"/>
        <v>696.59549930122557</v>
      </c>
      <c r="M459" s="471">
        <f t="shared" si="53"/>
        <v>1375.5882482634088</v>
      </c>
      <c r="N459" s="467">
        <f t="shared" si="54"/>
        <v>0</v>
      </c>
      <c r="O459" s="475" t="str">
        <f t="shared" si="55"/>
        <v/>
      </c>
    </row>
    <row r="460" spans="1:15" hidden="1">
      <c r="A460" s="475">
        <f t="shared" si="49"/>
        <v>43466</v>
      </c>
      <c r="B460" s="475">
        <v>43485</v>
      </c>
      <c r="C460" s="467">
        <v>3</v>
      </c>
      <c r="D460" s="467">
        <v>866</v>
      </c>
      <c r="E460" s="467">
        <v>6</v>
      </c>
      <c r="F460" s="467">
        <v>0</v>
      </c>
      <c r="G460" s="467">
        <f t="array" ref="G460">MAX(IF($A$2:$A$8761=A460,$D$2:$D$8761))</f>
        <v>1475</v>
      </c>
      <c r="H460" s="467">
        <f t="shared" si="50"/>
        <v>0</v>
      </c>
      <c r="I460" s="475" t="str">
        <f t="shared" si="51"/>
        <v/>
      </c>
      <c r="J460" s="471">
        <f>'Potential Projects'!D461</f>
        <v>144</v>
      </c>
      <c r="K460" s="471">
        <f>'Potential Projects'!E461</f>
        <v>49.155096430875084</v>
      </c>
      <c r="L460" s="476">
        <f t="shared" si="52"/>
        <v>666.84490356912488</v>
      </c>
      <c r="M460" s="471">
        <f t="shared" si="53"/>
        <v>1375.5882482634088</v>
      </c>
      <c r="N460" s="467">
        <f t="shared" si="54"/>
        <v>0</v>
      </c>
      <c r="O460" s="475" t="str">
        <f t="shared" si="55"/>
        <v/>
      </c>
    </row>
    <row r="461" spans="1:15" hidden="1">
      <c r="A461" s="475">
        <f t="shared" si="49"/>
        <v>43466</v>
      </c>
      <c r="B461" s="475">
        <v>43485</v>
      </c>
      <c r="C461" s="467">
        <v>4</v>
      </c>
      <c r="D461" s="467">
        <v>866</v>
      </c>
      <c r="E461" s="467">
        <v>9</v>
      </c>
      <c r="F461" s="467">
        <v>0</v>
      </c>
      <c r="G461" s="467">
        <f t="array" ref="G461">MAX(IF($A$2:$A$8761=A461,$D$2:$D$8761))</f>
        <v>1475</v>
      </c>
      <c r="H461" s="467">
        <f t="shared" si="50"/>
        <v>0</v>
      </c>
      <c r="I461" s="475" t="str">
        <f t="shared" si="51"/>
        <v/>
      </c>
      <c r="J461" s="471">
        <f>'Potential Projects'!D462</f>
        <v>144</v>
      </c>
      <c r="K461" s="471">
        <f>'Potential Projects'!E462</f>
        <v>48.278192915502046</v>
      </c>
      <c r="L461" s="476">
        <f t="shared" si="52"/>
        <v>664.72180708449798</v>
      </c>
      <c r="M461" s="471">
        <f t="shared" si="53"/>
        <v>1375.5882482634088</v>
      </c>
      <c r="N461" s="467">
        <f t="shared" si="54"/>
        <v>0</v>
      </c>
      <c r="O461" s="475" t="str">
        <f t="shared" si="55"/>
        <v/>
      </c>
    </row>
    <row r="462" spans="1:15" hidden="1">
      <c r="A462" s="475">
        <f t="shared" si="49"/>
        <v>43466</v>
      </c>
      <c r="B462" s="475">
        <v>43485</v>
      </c>
      <c r="C462" s="467">
        <v>5</v>
      </c>
      <c r="D462" s="467">
        <v>917</v>
      </c>
      <c r="E462" s="467">
        <v>8</v>
      </c>
      <c r="F462" s="467">
        <v>0</v>
      </c>
      <c r="G462" s="467">
        <f t="array" ref="G462">MAX(IF($A$2:$A$8761=A462,$D$2:$D$8761))</f>
        <v>1475</v>
      </c>
      <c r="H462" s="467">
        <f t="shared" si="50"/>
        <v>0</v>
      </c>
      <c r="I462" s="475" t="str">
        <f t="shared" si="51"/>
        <v/>
      </c>
      <c r="J462" s="471">
        <f>'Potential Projects'!D463</f>
        <v>144</v>
      </c>
      <c r="K462" s="471">
        <f>'Potential Projects'!E463</f>
        <v>41.478866104063648</v>
      </c>
      <c r="L462" s="476">
        <f t="shared" si="52"/>
        <v>723.52113389593637</v>
      </c>
      <c r="M462" s="471">
        <f t="shared" si="53"/>
        <v>1375.5882482634088</v>
      </c>
      <c r="N462" s="467">
        <f t="shared" si="54"/>
        <v>0</v>
      </c>
      <c r="O462" s="475" t="str">
        <f t="shared" si="55"/>
        <v/>
      </c>
    </row>
    <row r="463" spans="1:15" hidden="1">
      <c r="A463" s="475">
        <f t="shared" si="49"/>
        <v>43466</v>
      </c>
      <c r="B463" s="475">
        <v>43485</v>
      </c>
      <c r="C463" s="467">
        <v>6</v>
      </c>
      <c r="D463" s="467">
        <v>925</v>
      </c>
      <c r="E463" s="467">
        <v>9</v>
      </c>
      <c r="F463" s="467">
        <v>0</v>
      </c>
      <c r="G463" s="467">
        <f t="array" ref="G463">MAX(IF($A$2:$A$8761=A463,$D$2:$D$8761))</f>
        <v>1475</v>
      </c>
      <c r="H463" s="467">
        <f t="shared" si="50"/>
        <v>0</v>
      </c>
      <c r="I463" s="475" t="str">
        <f t="shared" si="51"/>
        <v/>
      </c>
      <c r="J463" s="471">
        <f>'Potential Projects'!D464</f>
        <v>144</v>
      </c>
      <c r="K463" s="471">
        <f>'Potential Projects'!E464</f>
        <v>67.268121317996133</v>
      </c>
      <c r="L463" s="476">
        <f t="shared" si="52"/>
        <v>704.73187868200387</v>
      </c>
      <c r="M463" s="471">
        <f t="shared" si="53"/>
        <v>1375.5882482634088</v>
      </c>
      <c r="N463" s="467">
        <f t="shared" si="54"/>
        <v>0</v>
      </c>
      <c r="O463" s="475" t="str">
        <f t="shared" si="55"/>
        <v/>
      </c>
    </row>
    <row r="464" spans="1:15" hidden="1">
      <c r="A464" s="475">
        <f t="shared" si="49"/>
        <v>43466</v>
      </c>
      <c r="B464" s="475">
        <v>43485</v>
      </c>
      <c r="C464" s="467">
        <v>7</v>
      </c>
      <c r="D464" s="467">
        <v>991</v>
      </c>
      <c r="E464" s="467">
        <v>14</v>
      </c>
      <c r="F464" s="467">
        <v>0</v>
      </c>
      <c r="G464" s="467">
        <f t="array" ref="G464">MAX(IF($A$2:$A$8761=A464,$D$2:$D$8761))</f>
        <v>1475</v>
      </c>
      <c r="H464" s="467">
        <f t="shared" si="50"/>
        <v>0</v>
      </c>
      <c r="I464" s="475" t="str">
        <f t="shared" si="51"/>
        <v/>
      </c>
      <c r="J464" s="471">
        <f>'Potential Projects'!D465</f>
        <v>144</v>
      </c>
      <c r="K464" s="471">
        <f>'Potential Projects'!E465</f>
        <v>95.19213986239518</v>
      </c>
      <c r="L464" s="476">
        <f t="shared" si="52"/>
        <v>737.80786013760485</v>
      </c>
      <c r="M464" s="471">
        <f t="shared" si="53"/>
        <v>1375.5882482634088</v>
      </c>
      <c r="N464" s="467">
        <f t="shared" si="54"/>
        <v>0</v>
      </c>
      <c r="O464" s="475" t="str">
        <f t="shared" si="55"/>
        <v/>
      </c>
    </row>
    <row r="465" spans="1:15" hidden="1">
      <c r="A465" s="475">
        <f t="shared" si="49"/>
        <v>43466</v>
      </c>
      <c r="B465" s="475">
        <v>43485</v>
      </c>
      <c r="C465" s="467">
        <v>8</v>
      </c>
      <c r="D465" s="467">
        <v>1026</v>
      </c>
      <c r="E465" s="467">
        <v>15</v>
      </c>
      <c r="F465" s="467">
        <v>0</v>
      </c>
      <c r="G465" s="467">
        <f t="array" ref="G465">MAX(IF($A$2:$A$8761=A465,$D$2:$D$8761))</f>
        <v>1475</v>
      </c>
      <c r="H465" s="467">
        <f t="shared" si="50"/>
        <v>0</v>
      </c>
      <c r="I465" s="475" t="str">
        <f t="shared" si="51"/>
        <v/>
      </c>
      <c r="J465" s="471">
        <f>'Potential Projects'!D466</f>
        <v>144</v>
      </c>
      <c r="K465" s="471">
        <f>'Potential Projects'!E466</f>
        <v>97.621029617286609</v>
      </c>
      <c r="L465" s="476">
        <f t="shared" si="52"/>
        <v>769.37897038271342</v>
      </c>
      <c r="M465" s="471">
        <f t="shared" si="53"/>
        <v>1375.5882482634088</v>
      </c>
      <c r="N465" s="467">
        <f t="shared" si="54"/>
        <v>0</v>
      </c>
      <c r="O465" s="475" t="str">
        <f t="shared" si="55"/>
        <v/>
      </c>
    </row>
    <row r="466" spans="1:15" hidden="1">
      <c r="A466" s="475">
        <f t="shared" si="49"/>
        <v>43466</v>
      </c>
      <c r="B466" s="475">
        <v>43485</v>
      </c>
      <c r="C466" s="467">
        <v>9</v>
      </c>
      <c r="D466" s="467">
        <v>1102</v>
      </c>
      <c r="E466" s="467">
        <v>11</v>
      </c>
      <c r="F466" s="467">
        <v>0</v>
      </c>
      <c r="G466" s="467">
        <f t="array" ref="G466">MAX(IF($A$2:$A$8761=A466,$D$2:$D$8761))</f>
        <v>1475</v>
      </c>
      <c r="H466" s="467">
        <f t="shared" si="50"/>
        <v>0</v>
      </c>
      <c r="I466" s="475" t="str">
        <f t="shared" si="51"/>
        <v/>
      </c>
      <c r="J466" s="471">
        <f>'Potential Projects'!D467</f>
        <v>144</v>
      </c>
      <c r="K466" s="471">
        <f>'Potential Projects'!E467</f>
        <v>91.424818426144924</v>
      </c>
      <c r="L466" s="476">
        <f t="shared" si="52"/>
        <v>855.57518157385505</v>
      </c>
      <c r="M466" s="471">
        <f t="shared" si="53"/>
        <v>1375.5882482634088</v>
      </c>
      <c r="N466" s="467">
        <f t="shared" si="54"/>
        <v>0</v>
      </c>
      <c r="O466" s="475" t="str">
        <f t="shared" si="55"/>
        <v/>
      </c>
    </row>
    <row r="467" spans="1:15" hidden="1">
      <c r="A467" s="475">
        <f t="shared" si="49"/>
        <v>43466</v>
      </c>
      <c r="B467" s="475">
        <v>43485</v>
      </c>
      <c r="C467" s="467">
        <v>10</v>
      </c>
      <c r="D467" s="467">
        <v>1149</v>
      </c>
      <c r="E467" s="467">
        <v>19</v>
      </c>
      <c r="F467" s="467">
        <v>1</v>
      </c>
      <c r="G467" s="467">
        <f t="array" ref="G467">MAX(IF($A$2:$A$8761=A467,$D$2:$D$8761))</f>
        <v>1475</v>
      </c>
      <c r="H467" s="467">
        <f t="shared" si="50"/>
        <v>0</v>
      </c>
      <c r="I467" s="475" t="str">
        <f t="shared" si="51"/>
        <v/>
      </c>
      <c r="J467" s="471">
        <f>'Potential Projects'!D468</f>
        <v>144</v>
      </c>
      <c r="K467" s="471">
        <f>'Potential Projects'!E468</f>
        <v>83.559283326166408</v>
      </c>
      <c r="L467" s="476">
        <f t="shared" si="52"/>
        <v>901.44071667383355</v>
      </c>
      <c r="M467" s="471">
        <f t="shared" si="53"/>
        <v>1375.5882482634088</v>
      </c>
      <c r="N467" s="467">
        <f t="shared" si="54"/>
        <v>0</v>
      </c>
      <c r="O467" s="475" t="str">
        <f t="shared" si="55"/>
        <v/>
      </c>
    </row>
    <row r="468" spans="1:15" hidden="1">
      <c r="A468" s="475">
        <f t="shared" si="49"/>
        <v>43466</v>
      </c>
      <c r="B468" s="475">
        <v>43485</v>
      </c>
      <c r="C468" s="467">
        <v>11</v>
      </c>
      <c r="D468" s="467">
        <v>1148</v>
      </c>
      <c r="E468" s="467">
        <v>34</v>
      </c>
      <c r="F468" s="467">
        <v>1</v>
      </c>
      <c r="G468" s="467">
        <f t="array" ref="G468">MAX(IF($A$2:$A$8761=A468,$D$2:$D$8761))</f>
        <v>1475</v>
      </c>
      <c r="H468" s="467">
        <f t="shared" si="50"/>
        <v>0</v>
      </c>
      <c r="I468" s="475" t="str">
        <f t="shared" si="51"/>
        <v/>
      </c>
      <c r="J468" s="471">
        <f>'Potential Projects'!D469</f>
        <v>144</v>
      </c>
      <c r="K468" s="471">
        <f>'Potential Projects'!E469</f>
        <v>83.64533095033326</v>
      </c>
      <c r="L468" s="476">
        <f t="shared" si="52"/>
        <v>885.35466904966677</v>
      </c>
      <c r="M468" s="471">
        <f t="shared" si="53"/>
        <v>1375.5882482634088</v>
      </c>
      <c r="N468" s="467">
        <f t="shared" si="54"/>
        <v>0</v>
      </c>
      <c r="O468" s="475" t="str">
        <f t="shared" si="55"/>
        <v/>
      </c>
    </row>
    <row r="469" spans="1:15" hidden="1">
      <c r="A469" s="475">
        <f t="shared" si="49"/>
        <v>43466</v>
      </c>
      <c r="B469" s="475">
        <v>43485</v>
      </c>
      <c r="C469" s="467">
        <v>12</v>
      </c>
      <c r="D469" s="467">
        <v>1183</v>
      </c>
      <c r="E469" s="467">
        <v>44</v>
      </c>
      <c r="F469" s="467">
        <v>0</v>
      </c>
      <c r="G469" s="467">
        <f t="array" ref="G469">MAX(IF($A$2:$A$8761=A469,$D$2:$D$8761))</f>
        <v>1475</v>
      </c>
      <c r="H469" s="467">
        <f t="shared" si="50"/>
        <v>0</v>
      </c>
      <c r="I469" s="475" t="str">
        <f t="shared" si="51"/>
        <v/>
      </c>
      <c r="J469" s="471">
        <f>'Potential Projects'!D470</f>
        <v>144</v>
      </c>
      <c r="K469" s="471">
        <f>'Potential Projects'!E470</f>
        <v>82.806757740270911</v>
      </c>
      <c r="L469" s="476">
        <f t="shared" si="52"/>
        <v>912.19324225972912</v>
      </c>
      <c r="M469" s="471">
        <f t="shared" si="53"/>
        <v>1375.5882482634088</v>
      </c>
      <c r="N469" s="467">
        <f t="shared" si="54"/>
        <v>0</v>
      </c>
      <c r="O469" s="475" t="str">
        <f t="shared" si="55"/>
        <v/>
      </c>
    </row>
    <row r="470" spans="1:15" hidden="1">
      <c r="A470" s="475">
        <f t="shared" si="49"/>
        <v>43466</v>
      </c>
      <c r="B470" s="475">
        <v>43485</v>
      </c>
      <c r="C470" s="467">
        <v>13</v>
      </c>
      <c r="D470" s="467">
        <v>1191</v>
      </c>
      <c r="E470" s="467">
        <v>71</v>
      </c>
      <c r="F470" s="467">
        <v>1</v>
      </c>
      <c r="G470" s="467">
        <f t="array" ref="G470">MAX(IF($A$2:$A$8761=A470,$D$2:$D$8761))</f>
        <v>1475</v>
      </c>
      <c r="H470" s="467">
        <f t="shared" si="50"/>
        <v>0</v>
      </c>
      <c r="I470" s="475" t="str">
        <f t="shared" si="51"/>
        <v/>
      </c>
      <c r="J470" s="471">
        <f>'Potential Projects'!D471</f>
        <v>144</v>
      </c>
      <c r="K470" s="471">
        <f>'Potential Projects'!E471</f>
        <v>97.926107557514513</v>
      </c>
      <c r="L470" s="476">
        <f t="shared" si="52"/>
        <v>877.07389244248543</v>
      </c>
      <c r="M470" s="471">
        <f t="shared" si="53"/>
        <v>1375.5882482634088</v>
      </c>
      <c r="N470" s="467">
        <f t="shared" si="54"/>
        <v>0</v>
      </c>
      <c r="O470" s="475" t="str">
        <f t="shared" si="55"/>
        <v/>
      </c>
    </row>
    <row r="471" spans="1:15" hidden="1">
      <c r="A471" s="475">
        <f t="shared" si="49"/>
        <v>43466</v>
      </c>
      <c r="B471" s="475">
        <v>43485</v>
      </c>
      <c r="C471" s="467">
        <v>14</v>
      </c>
      <c r="D471" s="467">
        <v>1191</v>
      </c>
      <c r="E471" s="467">
        <v>92</v>
      </c>
      <c r="F471" s="467">
        <v>4</v>
      </c>
      <c r="G471" s="467">
        <f t="array" ref="G471">MAX(IF($A$2:$A$8761=A471,$D$2:$D$8761))</f>
        <v>1475</v>
      </c>
      <c r="H471" s="467">
        <f t="shared" si="50"/>
        <v>0</v>
      </c>
      <c r="I471" s="475" t="str">
        <f t="shared" si="51"/>
        <v/>
      </c>
      <c r="J471" s="471">
        <f>'Potential Projects'!D472</f>
        <v>107.69401504545009</v>
      </c>
      <c r="K471" s="471">
        <f>'Potential Projects'!E472</f>
        <v>98.670810632122127</v>
      </c>
      <c r="L471" s="476">
        <f t="shared" si="52"/>
        <v>888.63517432242782</v>
      </c>
      <c r="M471" s="471">
        <f t="shared" si="53"/>
        <v>1375.5882482634088</v>
      </c>
      <c r="N471" s="467">
        <f t="shared" si="54"/>
        <v>0</v>
      </c>
      <c r="O471" s="475" t="str">
        <f t="shared" si="55"/>
        <v/>
      </c>
    </row>
    <row r="472" spans="1:15" hidden="1">
      <c r="A472" s="475">
        <f t="shared" si="49"/>
        <v>43466</v>
      </c>
      <c r="B472" s="475">
        <v>43485</v>
      </c>
      <c r="C472" s="467">
        <v>15</v>
      </c>
      <c r="D472" s="467">
        <v>1176</v>
      </c>
      <c r="E472" s="467">
        <v>89</v>
      </c>
      <c r="F472" s="467">
        <v>0</v>
      </c>
      <c r="G472" s="467">
        <f t="array" ref="G472">MAX(IF($A$2:$A$8761=A472,$D$2:$D$8761))</f>
        <v>1475</v>
      </c>
      <c r="H472" s="467">
        <f t="shared" si="50"/>
        <v>0</v>
      </c>
      <c r="I472" s="475" t="str">
        <f t="shared" si="51"/>
        <v/>
      </c>
      <c r="J472" s="471">
        <f>'Potential Projects'!D473</f>
        <v>54.179381770260797</v>
      </c>
      <c r="K472" s="471">
        <f>'Potential Projects'!E473</f>
        <v>94.088383519673187</v>
      </c>
      <c r="L472" s="476">
        <f t="shared" si="52"/>
        <v>938.732234710066</v>
      </c>
      <c r="M472" s="471">
        <f t="shared" si="53"/>
        <v>1375.5882482634088</v>
      </c>
      <c r="N472" s="467">
        <f t="shared" si="54"/>
        <v>0</v>
      </c>
      <c r="O472" s="475" t="str">
        <f t="shared" si="55"/>
        <v/>
      </c>
    </row>
    <row r="473" spans="1:15" hidden="1">
      <c r="A473" s="475">
        <f t="shared" si="49"/>
        <v>43466</v>
      </c>
      <c r="B473" s="475">
        <v>43485</v>
      </c>
      <c r="C473" s="467">
        <v>16</v>
      </c>
      <c r="D473" s="467">
        <v>1156</v>
      </c>
      <c r="E473" s="467">
        <v>74</v>
      </c>
      <c r="F473" s="467">
        <v>1</v>
      </c>
      <c r="G473" s="467">
        <f t="array" ref="G473">MAX(IF($A$2:$A$8761=A473,$D$2:$D$8761))</f>
        <v>1475</v>
      </c>
      <c r="H473" s="467">
        <f t="shared" si="50"/>
        <v>0</v>
      </c>
      <c r="I473" s="475" t="str">
        <f t="shared" si="51"/>
        <v/>
      </c>
      <c r="J473" s="471">
        <f>'Potential Projects'!D474</f>
        <v>74.691624179999792</v>
      </c>
      <c r="K473" s="471">
        <f>'Potential Projects'!E474</f>
        <v>93.417994302300571</v>
      </c>
      <c r="L473" s="476">
        <f t="shared" si="52"/>
        <v>912.89038151769967</v>
      </c>
      <c r="M473" s="471">
        <f t="shared" si="53"/>
        <v>1375.5882482634088</v>
      </c>
      <c r="N473" s="467">
        <f t="shared" si="54"/>
        <v>0</v>
      </c>
      <c r="O473" s="475" t="str">
        <f t="shared" si="55"/>
        <v/>
      </c>
    </row>
    <row r="474" spans="1:15" hidden="1">
      <c r="A474" s="475">
        <f t="shared" si="49"/>
        <v>43466</v>
      </c>
      <c r="B474" s="475">
        <v>43485</v>
      </c>
      <c r="C474" s="467">
        <v>17</v>
      </c>
      <c r="D474" s="467">
        <v>1162</v>
      </c>
      <c r="E474" s="467">
        <v>62</v>
      </c>
      <c r="F474" s="467">
        <v>0</v>
      </c>
      <c r="G474" s="467">
        <f t="array" ref="G474">MAX(IF($A$2:$A$8761=A474,$D$2:$D$8761))</f>
        <v>1475</v>
      </c>
      <c r="H474" s="467">
        <f t="shared" si="50"/>
        <v>0</v>
      </c>
      <c r="I474" s="475" t="str">
        <f t="shared" si="51"/>
        <v/>
      </c>
      <c r="J474" s="471">
        <f>'Potential Projects'!D475</f>
        <v>96.176770842637268</v>
      </c>
      <c r="K474" s="471">
        <f>'Potential Projects'!E475</f>
        <v>86.37304063642226</v>
      </c>
      <c r="L474" s="476">
        <f t="shared" si="52"/>
        <v>917.4501885209404</v>
      </c>
      <c r="M474" s="471">
        <f t="shared" si="53"/>
        <v>1375.5882482634088</v>
      </c>
      <c r="N474" s="467">
        <f t="shared" si="54"/>
        <v>0</v>
      </c>
      <c r="O474" s="475" t="str">
        <f t="shared" si="55"/>
        <v/>
      </c>
    </row>
    <row r="475" spans="1:15" hidden="1">
      <c r="A475" s="475">
        <f t="shared" si="49"/>
        <v>43466</v>
      </c>
      <c r="B475" s="475">
        <v>43485</v>
      </c>
      <c r="C475" s="467">
        <v>18</v>
      </c>
      <c r="D475" s="467">
        <v>1222</v>
      </c>
      <c r="E475" s="467">
        <v>64</v>
      </c>
      <c r="F475" s="467">
        <v>0</v>
      </c>
      <c r="G475" s="467">
        <f t="array" ref="G475">MAX(IF($A$2:$A$8761=A475,$D$2:$D$8761))</f>
        <v>1475</v>
      </c>
      <c r="H475" s="467">
        <f t="shared" si="50"/>
        <v>0</v>
      </c>
      <c r="I475" s="475" t="str">
        <f t="shared" si="51"/>
        <v/>
      </c>
      <c r="J475" s="471">
        <f>'Potential Projects'!D476</f>
        <v>20.867671552777935</v>
      </c>
      <c r="K475" s="471">
        <f>'Potential Projects'!E476</f>
        <v>86.799367501612537</v>
      </c>
      <c r="L475" s="476">
        <f t="shared" si="52"/>
        <v>1050.3329609456096</v>
      </c>
      <c r="M475" s="471">
        <f t="shared" si="53"/>
        <v>1375.5882482634088</v>
      </c>
      <c r="N475" s="467">
        <f t="shared" si="54"/>
        <v>0</v>
      </c>
      <c r="O475" s="475" t="str">
        <f t="shared" si="55"/>
        <v/>
      </c>
    </row>
    <row r="476" spans="1:15" hidden="1">
      <c r="A476" s="475">
        <f t="shared" si="49"/>
        <v>43466</v>
      </c>
      <c r="B476" s="475">
        <v>43485</v>
      </c>
      <c r="C476" s="467">
        <v>19</v>
      </c>
      <c r="D476" s="467">
        <v>1185</v>
      </c>
      <c r="E476" s="467">
        <v>64</v>
      </c>
      <c r="F476" s="467">
        <v>0</v>
      </c>
      <c r="G476" s="467">
        <f t="array" ref="G476">MAX(IF($A$2:$A$8761=A476,$D$2:$D$8761))</f>
        <v>1475</v>
      </c>
      <c r="H476" s="467">
        <f t="shared" si="50"/>
        <v>0</v>
      </c>
      <c r="I476" s="475" t="str">
        <f t="shared" si="51"/>
        <v/>
      </c>
      <c r="J476" s="471">
        <f>'Potential Projects'!D477</f>
        <v>45.305535577842768</v>
      </c>
      <c r="K476" s="471">
        <f>'Potential Projects'!E477</f>
        <v>80.287126854439904</v>
      </c>
      <c r="L476" s="476">
        <f t="shared" si="52"/>
        <v>995.40733756771726</v>
      </c>
      <c r="M476" s="471">
        <f t="shared" si="53"/>
        <v>1375.5882482634088</v>
      </c>
      <c r="N476" s="467">
        <f t="shared" si="54"/>
        <v>0</v>
      </c>
      <c r="O476" s="475" t="str">
        <f t="shared" si="55"/>
        <v/>
      </c>
    </row>
    <row r="477" spans="1:15" hidden="1">
      <c r="A477" s="475">
        <f t="shared" si="49"/>
        <v>43466</v>
      </c>
      <c r="B477" s="475">
        <v>43485</v>
      </c>
      <c r="C477" s="467">
        <v>20</v>
      </c>
      <c r="D477" s="467">
        <v>1155</v>
      </c>
      <c r="E477" s="467">
        <v>47</v>
      </c>
      <c r="F477" s="467">
        <v>0</v>
      </c>
      <c r="G477" s="467">
        <f t="array" ref="G477">MAX(IF($A$2:$A$8761=A477,$D$2:$D$8761))</f>
        <v>1475</v>
      </c>
      <c r="H477" s="467">
        <f t="shared" si="50"/>
        <v>0</v>
      </c>
      <c r="I477" s="475" t="str">
        <f t="shared" si="51"/>
        <v/>
      </c>
      <c r="J477" s="471">
        <f>'Potential Projects'!D478</f>
        <v>44.53306175723916</v>
      </c>
      <c r="K477" s="471">
        <f>'Potential Projects'!E478</f>
        <v>92.746040582670418</v>
      </c>
      <c r="L477" s="476">
        <f t="shared" si="52"/>
        <v>970.72089766009037</v>
      </c>
      <c r="M477" s="471">
        <f t="shared" si="53"/>
        <v>1375.5882482634088</v>
      </c>
      <c r="N477" s="467">
        <f t="shared" si="54"/>
        <v>0</v>
      </c>
      <c r="O477" s="475" t="str">
        <f t="shared" si="55"/>
        <v/>
      </c>
    </row>
    <row r="478" spans="1:15" hidden="1">
      <c r="A478" s="475">
        <f t="shared" si="49"/>
        <v>43466</v>
      </c>
      <c r="B478" s="475">
        <v>43485</v>
      </c>
      <c r="C478" s="467">
        <v>21</v>
      </c>
      <c r="D478" s="467">
        <v>1153</v>
      </c>
      <c r="E478" s="467">
        <v>20</v>
      </c>
      <c r="F478" s="467">
        <v>0</v>
      </c>
      <c r="G478" s="467">
        <f t="array" ref="G478">MAX(IF($A$2:$A$8761=A478,$D$2:$D$8761))</f>
        <v>1475</v>
      </c>
      <c r="H478" s="467">
        <f t="shared" si="50"/>
        <v>0</v>
      </c>
      <c r="I478" s="475" t="str">
        <f t="shared" si="51"/>
        <v/>
      </c>
      <c r="J478" s="471">
        <f>'Potential Projects'!D479</f>
        <v>120.58345905767848</v>
      </c>
      <c r="K478" s="471">
        <f>'Potential Projects'!E479</f>
        <v>97.453627875725658</v>
      </c>
      <c r="L478" s="476">
        <f t="shared" si="52"/>
        <v>914.96291306659577</v>
      </c>
      <c r="M478" s="471">
        <f t="shared" si="53"/>
        <v>1375.5882482634088</v>
      </c>
      <c r="N478" s="467">
        <f t="shared" si="54"/>
        <v>0</v>
      </c>
      <c r="O478" s="475" t="str">
        <f t="shared" si="55"/>
        <v/>
      </c>
    </row>
    <row r="479" spans="1:15" hidden="1">
      <c r="A479" s="475">
        <f t="shared" si="49"/>
        <v>43466</v>
      </c>
      <c r="B479" s="475">
        <v>43485</v>
      </c>
      <c r="C479" s="467">
        <v>22</v>
      </c>
      <c r="D479" s="467">
        <v>1114</v>
      </c>
      <c r="E479" s="467">
        <v>22</v>
      </c>
      <c r="F479" s="467">
        <v>0</v>
      </c>
      <c r="G479" s="467">
        <f t="array" ref="G479">MAX(IF($A$2:$A$8761=A479,$D$2:$D$8761))</f>
        <v>1475</v>
      </c>
      <c r="H479" s="467">
        <f t="shared" si="50"/>
        <v>0</v>
      </c>
      <c r="I479" s="475" t="str">
        <f t="shared" si="51"/>
        <v/>
      </c>
      <c r="J479" s="471">
        <f>'Potential Projects'!D480</f>
        <v>144</v>
      </c>
      <c r="K479" s="471">
        <f>'Potential Projects'!E480</f>
        <v>95.200744624811875</v>
      </c>
      <c r="L479" s="476">
        <f t="shared" si="52"/>
        <v>852.79925537518807</v>
      </c>
      <c r="M479" s="471">
        <f t="shared" si="53"/>
        <v>1375.5882482634088</v>
      </c>
      <c r="N479" s="467">
        <f t="shared" si="54"/>
        <v>0</v>
      </c>
      <c r="O479" s="475" t="str">
        <f t="shared" si="55"/>
        <v/>
      </c>
    </row>
    <row r="480" spans="1:15" hidden="1">
      <c r="A480" s="475">
        <f t="shared" si="49"/>
        <v>43466</v>
      </c>
      <c r="B480" s="475">
        <v>43485</v>
      </c>
      <c r="C480" s="467">
        <v>23</v>
      </c>
      <c r="D480" s="467">
        <v>1025</v>
      </c>
      <c r="E480" s="467">
        <v>37</v>
      </c>
      <c r="F480" s="467">
        <v>0</v>
      </c>
      <c r="G480" s="467">
        <f t="array" ref="G480">MAX(IF($A$2:$A$8761=A480,$D$2:$D$8761))</f>
        <v>1475</v>
      </c>
      <c r="H480" s="467">
        <f t="shared" si="50"/>
        <v>0</v>
      </c>
      <c r="I480" s="475" t="str">
        <f t="shared" si="51"/>
        <v/>
      </c>
      <c r="J480" s="471">
        <f>'Potential Projects'!D481</f>
        <v>144</v>
      </c>
      <c r="K480" s="471">
        <f>'Potential Projects'!E481</f>
        <v>94.243269243173515</v>
      </c>
      <c r="L480" s="476">
        <f t="shared" si="52"/>
        <v>749.75673075682653</v>
      </c>
      <c r="M480" s="471">
        <f t="shared" si="53"/>
        <v>1375.5882482634088</v>
      </c>
      <c r="N480" s="467">
        <f t="shared" si="54"/>
        <v>0</v>
      </c>
      <c r="O480" s="475" t="str">
        <f t="shared" si="55"/>
        <v/>
      </c>
    </row>
    <row r="481" spans="1:15" hidden="1">
      <c r="A481" s="475">
        <f t="shared" si="49"/>
        <v>43466</v>
      </c>
      <c r="B481" s="475">
        <v>43485</v>
      </c>
      <c r="C481" s="467">
        <v>24</v>
      </c>
      <c r="D481" s="467">
        <v>975</v>
      </c>
      <c r="E481" s="467">
        <v>31</v>
      </c>
      <c r="F481" s="467">
        <v>0</v>
      </c>
      <c r="G481" s="467">
        <f t="array" ref="G481">MAX(IF($A$2:$A$8761=A481,$D$2:$D$8761))</f>
        <v>1475</v>
      </c>
      <c r="H481" s="467">
        <f t="shared" si="50"/>
        <v>0</v>
      </c>
      <c r="I481" s="475" t="str">
        <f t="shared" si="51"/>
        <v/>
      </c>
      <c r="J481" s="471">
        <f>'Potential Projects'!D482</f>
        <v>131.80566310071484</v>
      </c>
      <c r="K481" s="471">
        <f>'Potential Projects'!E482</f>
        <v>92.154658729305524</v>
      </c>
      <c r="L481" s="476">
        <f t="shared" si="52"/>
        <v>720.03967816997965</v>
      </c>
      <c r="M481" s="471">
        <f t="shared" si="53"/>
        <v>1375.5882482634088</v>
      </c>
      <c r="N481" s="467">
        <f t="shared" si="54"/>
        <v>0</v>
      </c>
      <c r="O481" s="475" t="str">
        <f t="shared" si="55"/>
        <v/>
      </c>
    </row>
    <row r="482" spans="1:15" hidden="1">
      <c r="A482" s="475">
        <f t="shared" si="49"/>
        <v>43466</v>
      </c>
      <c r="B482" s="475">
        <v>43486</v>
      </c>
      <c r="C482" s="467">
        <v>1</v>
      </c>
      <c r="D482" s="467">
        <v>949</v>
      </c>
      <c r="E482" s="467">
        <v>40</v>
      </c>
      <c r="F482" s="467">
        <v>0</v>
      </c>
      <c r="G482" s="467">
        <f t="array" ref="G482">MAX(IF($A$2:$A$8761=A482,$D$2:$D$8761))</f>
        <v>1475</v>
      </c>
      <c r="H482" s="467">
        <f t="shared" si="50"/>
        <v>0</v>
      </c>
      <c r="I482" s="475" t="str">
        <f t="shared" si="51"/>
        <v/>
      </c>
      <c r="J482" s="471">
        <f>'Potential Projects'!D483</f>
        <v>72.662312267435581</v>
      </c>
      <c r="K482" s="471">
        <f>'Potential Projects'!E483</f>
        <v>85.269284293700281</v>
      </c>
      <c r="L482" s="476">
        <f t="shared" si="52"/>
        <v>751.06840343886415</v>
      </c>
      <c r="M482" s="471">
        <f t="shared" si="53"/>
        <v>1375.5882482634088</v>
      </c>
      <c r="N482" s="467">
        <f t="shared" si="54"/>
        <v>0</v>
      </c>
      <c r="O482" s="475" t="str">
        <f t="shared" si="55"/>
        <v/>
      </c>
    </row>
    <row r="483" spans="1:15" hidden="1">
      <c r="A483" s="475">
        <f t="shared" si="49"/>
        <v>43466</v>
      </c>
      <c r="B483" s="475">
        <v>43486</v>
      </c>
      <c r="C483" s="467">
        <v>2</v>
      </c>
      <c r="D483" s="467">
        <v>936</v>
      </c>
      <c r="E483" s="467">
        <v>32</v>
      </c>
      <c r="F483" s="467">
        <v>0</v>
      </c>
      <c r="G483" s="467">
        <f t="array" ref="G483">MAX(IF($A$2:$A$8761=A483,$D$2:$D$8761))</f>
        <v>1475</v>
      </c>
      <c r="H483" s="467">
        <f t="shared" si="50"/>
        <v>0</v>
      </c>
      <c r="I483" s="475" t="str">
        <f t="shared" si="51"/>
        <v/>
      </c>
      <c r="J483" s="471">
        <f>'Potential Projects'!D484</f>
        <v>71.46642465206925</v>
      </c>
      <c r="K483" s="471">
        <f>'Potential Projects'!E484</f>
        <v>80.553874489357128</v>
      </c>
      <c r="L483" s="476">
        <f t="shared" si="52"/>
        <v>751.97970085857366</v>
      </c>
      <c r="M483" s="471">
        <f t="shared" si="53"/>
        <v>1375.5882482634088</v>
      </c>
      <c r="N483" s="467">
        <f t="shared" si="54"/>
        <v>0</v>
      </c>
      <c r="O483" s="475" t="str">
        <f t="shared" si="55"/>
        <v/>
      </c>
    </row>
    <row r="484" spans="1:15" hidden="1">
      <c r="A484" s="475">
        <f t="shared" si="49"/>
        <v>43466</v>
      </c>
      <c r="B484" s="475">
        <v>43486</v>
      </c>
      <c r="C484" s="467">
        <v>3</v>
      </c>
      <c r="D484" s="467">
        <v>945</v>
      </c>
      <c r="E484" s="467">
        <v>17</v>
      </c>
      <c r="F484" s="467">
        <v>0</v>
      </c>
      <c r="G484" s="467">
        <f t="array" ref="G484">MAX(IF($A$2:$A$8761=A484,$D$2:$D$8761))</f>
        <v>1475</v>
      </c>
      <c r="H484" s="467">
        <f t="shared" si="50"/>
        <v>0</v>
      </c>
      <c r="I484" s="475" t="str">
        <f t="shared" si="51"/>
        <v/>
      </c>
      <c r="J484" s="471">
        <f>'Potential Projects'!D485</f>
        <v>94.950266095920597</v>
      </c>
      <c r="K484" s="471">
        <f>'Potential Projects'!E485</f>
        <v>75.27211486777037</v>
      </c>
      <c r="L484" s="476">
        <f t="shared" si="52"/>
        <v>757.77761903630903</v>
      </c>
      <c r="M484" s="471">
        <f t="shared" si="53"/>
        <v>1375.5882482634088</v>
      </c>
      <c r="N484" s="467">
        <f t="shared" si="54"/>
        <v>0</v>
      </c>
      <c r="O484" s="475" t="str">
        <f t="shared" si="55"/>
        <v/>
      </c>
    </row>
    <row r="485" spans="1:15" hidden="1">
      <c r="A485" s="475">
        <f t="shared" si="49"/>
        <v>43466</v>
      </c>
      <c r="B485" s="475">
        <v>43486</v>
      </c>
      <c r="C485" s="467">
        <v>4</v>
      </c>
      <c r="D485" s="467">
        <v>967</v>
      </c>
      <c r="E485" s="467">
        <v>14</v>
      </c>
      <c r="F485" s="467">
        <v>0</v>
      </c>
      <c r="G485" s="467">
        <f t="array" ref="G485">MAX(IF($A$2:$A$8761=A485,$D$2:$D$8761))</f>
        <v>1475</v>
      </c>
      <c r="H485" s="467">
        <f t="shared" si="50"/>
        <v>0</v>
      </c>
      <c r="I485" s="475" t="str">
        <f t="shared" si="51"/>
        <v/>
      </c>
      <c r="J485" s="471">
        <f>'Potential Projects'!D486</f>
        <v>140.19658884565976</v>
      </c>
      <c r="K485" s="471">
        <f>'Potential Projects'!E486</f>
        <v>48.92902585465491</v>
      </c>
      <c r="L485" s="476">
        <f t="shared" si="52"/>
        <v>763.87438529968529</v>
      </c>
      <c r="M485" s="471">
        <f t="shared" si="53"/>
        <v>1375.5882482634088</v>
      </c>
      <c r="N485" s="467">
        <f t="shared" si="54"/>
        <v>0</v>
      </c>
      <c r="O485" s="475" t="str">
        <f t="shared" si="55"/>
        <v/>
      </c>
    </row>
    <row r="486" spans="1:15" hidden="1">
      <c r="A486" s="475">
        <f t="shared" si="49"/>
        <v>43466</v>
      </c>
      <c r="B486" s="475">
        <v>43486</v>
      </c>
      <c r="C486" s="467">
        <v>5</v>
      </c>
      <c r="D486" s="467">
        <v>1002</v>
      </c>
      <c r="E486" s="467">
        <v>12</v>
      </c>
      <c r="F486" s="467">
        <v>0</v>
      </c>
      <c r="G486" s="467">
        <f t="array" ref="G486">MAX(IF($A$2:$A$8761=A486,$D$2:$D$8761))</f>
        <v>1475</v>
      </c>
      <c r="H486" s="467">
        <f t="shared" si="50"/>
        <v>0</v>
      </c>
      <c r="I486" s="475" t="str">
        <f t="shared" si="51"/>
        <v/>
      </c>
      <c r="J486" s="471">
        <f>'Potential Projects'!D487</f>
        <v>144</v>
      </c>
      <c r="K486" s="471">
        <f>'Potential Projects'!E487</f>
        <v>34.329090786927544</v>
      </c>
      <c r="L486" s="476">
        <f t="shared" si="52"/>
        <v>811.67090921307249</v>
      </c>
      <c r="M486" s="471">
        <f t="shared" si="53"/>
        <v>1375.5882482634088</v>
      </c>
      <c r="N486" s="467">
        <f t="shared" si="54"/>
        <v>0</v>
      </c>
      <c r="O486" s="475" t="str">
        <f t="shared" si="55"/>
        <v/>
      </c>
    </row>
    <row r="487" spans="1:15" hidden="1">
      <c r="A487" s="475">
        <f t="shared" si="49"/>
        <v>43466</v>
      </c>
      <c r="B487" s="475">
        <v>43486</v>
      </c>
      <c r="C487" s="467">
        <v>6</v>
      </c>
      <c r="D487" s="467">
        <v>1068</v>
      </c>
      <c r="E487" s="467">
        <v>8</v>
      </c>
      <c r="F487" s="467">
        <v>0</v>
      </c>
      <c r="G487" s="467">
        <f t="array" ref="G487">MAX(IF($A$2:$A$8761=A487,$D$2:$D$8761))</f>
        <v>1475</v>
      </c>
      <c r="H487" s="467">
        <f t="shared" si="50"/>
        <v>0</v>
      </c>
      <c r="I487" s="475" t="str">
        <f t="shared" si="51"/>
        <v/>
      </c>
      <c r="J487" s="471">
        <f>'Potential Projects'!D488</f>
        <v>144</v>
      </c>
      <c r="K487" s="471">
        <f>'Potential Projects'!E488</f>
        <v>27.230161793162761</v>
      </c>
      <c r="L487" s="476">
        <f t="shared" si="52"/>
        <v>888.76983820683722</v>
      </c>
      <c r="M487" s="471">
        <f t="shared" si="53"/>
        <v>1375.5882482634088</v>
      </c>
      <c r="N487" s="467">
        <f t="shared" si="54"/>
        <v>0</v>
      </c>
      <c r="O487" s="475" t="str">
        <f t="shared" si="55"/>
        <v/>
      </c>
    </row>
    <row r="488" spans="1:15" hidden="1">
      <c r="A488" s="475">
        <f t="shared" si="49"/>
        <v>43466</v>
      </c>
      <c r="B488" s="475">
        <v>43486</v>
      </c>
      <c r="C488" s="467">
        <v>7</v>
      </c>
      <c r="D488" s="467">
        <v>1165</v>
      </c>
      <c r="E488" s="467">
        <v>6</v>
      </c>
      <c r="F488" s="467">
        <v>0</v>
      </c>
      <c r="G488" s="467">
        <f t="array" ref="G488">MAX(IF($A$2:$A$8761=A488,$D$2:$D$8761))</f>
        <v>1475</v>
      </c>
      <c r="H488" s="467">
        <f t="shared" si="50"/>
        <v>0</v>
      </c>
      <c r="I488" s="475" t="str">
        <f t="shared" si="51"/>
        <v/>
      </c>
      <c r="J488" s="471">
        <f>'Potential Projects'!D489</f>
        <v>144</v>
      </c>
      <c r="K488" s="471">
        <f>'Potential Projects'!E489</f>
        <v>37.429934261449148</v>
      </c>
      <c r="L488" s="476">
        <f t="shared" si="52"/>
        <v>977.57006573855085</v>
      </c>
      <c r="M488" s="471">
        <f t="shared" si="53"/>
        <v>1375.5882482634088</v>
      </c>
      <c r="N488" s="467">
        <f t="shared" si="54"/>
        <v>0</v>
      </c>
      <c r="O488" s="475" t="str">
        <f t="shared" si="55"/>
        <v/>
      </c>
    </row>
    <row r="489" spans="1:15" hidden="1">
      <c r="A489" s="475">
        <f t="shared" si="49"/>
        <v>43466</v>
      </c>
      <c r="B489" s="475">
        <v>43486</v>
      </c>
      <c r="C489" s="467">
        <v>8</v>
      </c>
      <c r="D489" s="467">
        <v>1236</v>
      </c>
      <c r="E489" s="467">
        <v>5</v>
      </c>
      <c r="F489" s="467">
        <v>0</v>
      </c>
      <c r="G489" s="467">
        <f t="array" ref="G489">MAX(IF($A$2:$A$8761=A489,$D$2:$D$8761))</f>
        <v>1475</v>
      </c>
      <c r="H489" s="467">
        <f t="shared" si="50"/>
        <v>0</v>
      </c>
      <c r="I489" s="475" t="str">
        <f t="shared" si="51"/>
        <v/>
      </c>
      <c r="J489" s="471">
        <f>'Potential Projects'!D490</f>
        <v>134.58782681479229</v>
      </c>
      <c r="K489" s="471">
        <f>'Potential Projects'!E490</f>
        <v>13.737894323801333</v>
      </c>
      <c r="L489" s="476">
        <f t="shared" si="52"/>
        <v>1082.6742788614063</v>
      </c>
      <c r="M489" s="471">
        <f t="shared" si="53"/>
        <v>1375.5882482634088</v>
      </c>
      <c r="N489" s="467">
        <f t="shared" si="54"/>
        <v>0</v>
      </c>
      <c r="O489" s="475" t="str">
        <f t="shared" si="55"/>
        <v/>
      </c>
    </row>
    <row r="490" spans="1:15" hidden="1">
      <c r="A490" s="475">
        <f t="shared" si="49"/>
        <v>43466</v>
      </c>
      <c r="B490" s="475">
        <v>43486</v>
      </c>
      <c r="C490" s="467">
        <v>9</v>
      </c>
      <c r="D490" s="467">
        <v>1273</v>
      </c>
      <c r="E490" s="467">
        <v>0</v>
      </c>
      <c r="F490" s="467">
        <v>1</v>
      </c>
      <c r="G490" s="467">
        <f t="array" ref="G490">MAX(IF($A$2:$A$8761=A490,$D$2:$D$8761))</f>
        <v>1475</v>
      </c>
      <c r="H490" s="467">
        <f t="shared" si="50"/>
        <v>0</v>
      </c>
      <c r="I490" s="475" t="str">
        <f t="shared" si="51"/>
        <v/>
      </c>
      <c r="J490" s="471">
        <f>'Potential Projects'!D491</f>
        <v>132.93690055957219</v>
      </c>
      <c r="K490" s="471">
        <f>'Potential Projects'!E491</f>
        <v>9.8759205009675348</v>
      </c>
      <c r="L490" s="476">
        <f t="shared" si="52"/>
        <v>1129.1871789394602</v>
      </c>
      <c r="M490" s="471">
        <f t="shared" si="53"/>
        <v>1375.5882482634088</v>
      </c>
      <c r="N490" s="467">
        <f t="shared" si="54"/>
        <v>0</v>
      </c>
      <c r="O490" s="475" t="str">
        <f t="shared" si="55"/>
        <v/>
      </c>
    </row>
    <row r="491" spans="1:15" hidden="1">
      <c r="A491" s="475">
        <f t="shared" si="49"/>
        <v>43466</v>
      </c>
      <c r="B491" s="475">
        <v>43486</v>
      </c>
      <c r="C491" s="467">
        <v>10</v>
      </c>
      <c r="D491" s="467">
        <v>1316</v>
      </c>
      <c r="E491" s="467">
        <v>0</v>
      </c>
      <c r="F491" s="467">
        <v>10</v>
      </c>
      <c r="G491" s="467">
        <f t="array" ref="G491">MAX(IF($A$2:$A$8761=A491,$D$2:$D$8761))</f>
        <v>1475</v>
      </c>
      <c r="H491" s="467">
        <f t="shared" si="50"/>
        <v>0</v>
      </c>
      <c r="I491" s="475" t="str">
        <f t="shared" si="51"/>
        <v/>
      </c>
      <c r="J491" s="471">
        <f>'Potential Projects'!D492</f>
        <v>133.66626183659088</v>
      </c>
      <c r="K491" s="471">
        <f>'Potential Projects'!E492</f>
        <v>13.557194313050957</v>
      </c>
      <c r="L491" s="476">
        <f t="shared" si="52"/>
        <v>1158.7765438503582</v>
      </c>
      <c r="M491" s="471">
        <f t="shared" si="53"/>
        <v>1375.5882482634088</v>
      </c>
      <c r="N491" s="467">
        <f t="shared" si="54"/>
        <v>0</v>
      </c>
      <c r="O491" s="475" t="str">
        <f t="shared" si="55"/>
        <v/>
      </c>
    </row>
    <row r="492" spans="1:15" hidden="1">
      <c r="A492" s="475">
        <f t="shared" si="49"/>
        <v>43466</v>
      </c>
      <c r="B492" s="475">
        <v>43486</v>
      </c>
      <c r="C492" s="467">
        <v>11</v>
      </c>
      <c r="D492" s="467">
        <v>1312</v>
      </c>
      <c r="E492" s="467">
        <v>0</v>
      </c>
      <c r="F492" s="467">
        <v>13</v>
      </c>
      <c r="G492" s="467">
        <f t="array" ref="G492">MAX(IF($A$2:$A$8761=A492,$D$2:$D$8761))</f>
        <v>1475</v>
      </c>
      <c r="H492" s="467">
        <f t="shared" si="50"/>
        <v>0</v>
      </c>
      <c r="I492" s="475" t="str">
        <f t="shared" si="51"/>
        <v/>
      </c>
      <c r="J492" s="471">
        <f>'Potential Projects'!D493</f>
        <v>119.29973806105592</v>
      </c>
      <c r="K492" s="471">
        <f>'Potential Projects'!E493</f>
        <v>3.2041006235218235</v>
      </c>
      <c r="L492" s="476">
        <f t="shared" si="52"/>
        <v>1176.4961613154223</v>
      </c>
      <c r="M492" s="471">
        <f t="shared" si="53"/>
        <v>1375.5882482634088</v>
      </c>
      <c r="N492" s="467">
        <f t="shared" si="54"/>
        <v>0</v>
      </c>
      <c r="O492" s="475" t="str">
        <f t="shared" si="55"/>
        <v/>
      </c>
    </row>
    <row r="493" spans="1:15" hidden="1">
      <c r="A493" s="475">
        <f t="shared" si="49"/>
        <v>43466</v>
      </c>
      <c r="B493" s="475">
        <v>43486</v>
      </c>
      <c r="C493" s="467">
        <v>12</v>
      </c>
      <c r="D493" s="467">
        <v>1278</v>
      </c>
      <c r="E493" s="467">
        <v>0</v>
      </c>
      <c r="F493" s="467">
        <v>12</v>
      </c>
      <c r="G493" s="467">
        <f t="array" ref="G493">MAX(IF($A$2:$A$8761=A493,$D$2:$D$8761))</f>
        <v>1475</v>
      </c>
      <c r="H493" s="467">
        <f t="shared" si="50"/>
        <v>0</v>
      </c>
      <c r="I493" s="475" t="str">
        <f t="shared" si="51"/>
        <v/>
      </c>
      <c r="J493" s="471">
        <f>'Potential Projects'!D494</f>
        <v>120.32116751747444</v>
      </c>
      <c r="K493" s="471">
        <f>'Potential Projects'!E494</f>
        <v>11.021918404644163</v>
      </c>
      <c r="L493" s="476">
        <f t="shared" si="52"/>
        <v>1134.6569140778815</v>
      </c>
      <c r="M493" s="471">
        <f t="shared" si="53"/>
        <v>1375.5882482634088</v>
      </c>
      <c r="N493" s="467">
        <f t="shared" si="54"/>
        <v>0</v>
      </c>
      <c r="O493" s="475" t="str">
        <f t="shared" si="55"/>
        <v/>
      </c>
    </row>
    <row r="494" spans="1:15" hidden="1">
      <c r="A494" s="475">
        <f t="shared" si="49"/>
        <v>43466</v>
      </c>
      <c r="B494" s="475">
        <v>43486</v>
      </c>
      <c r="C494" s="467">
        <v>13</v>
      </c>
      <c r="D494" s="467">
        <v>1262</v>
      </c>
      <c r="E494" s="467">
        <v>0</v>
      </c>
      <c r="F494" s="467">
        <v>9</v>
      </c>
      <c r="G494" s="467">
        <f t="array" ref="G494">MAX(IF($A$2:$A$8761=A494,$D$2:$D$8761))</f>
        <v>1475</v>
      </c>
      <c r="H494" s="467">
        <f t="shared" si="50"/>
        <v>0</v>
      </c>
      <c r="I494" s="475" t="str">
        <f t="shared" si="51"/>
        <v/>
      </c>
      <c r="J494" s="471">
        <f>'Potential Projects'!D495</f>
        <v>123.16544358283384</v>
      </c>
      <c r="K494" s="471">
        <f>'Potential Projects'!E495</f>
        <v>21.50799478606751</v>
      </c>
      <c r="L494" s="476">
        <f t="shared" si="52"/>
        <v>1108.3265616310987</v>
      </c>
      <c r="M494" s="471">
        <f t="shared" si="53"/>
        <v>1375.5882482634088</v>
      </c>
      <c r="N494" s="467">
        <f t="shared" si="54"/>
        <v>0</v>
      </c>
      <c r="O494" s="475" t="str">
        <f t="shared" si="55"/>
        <v/>
      </c>
    </row>
    <row r="495" spans="1:15" hidden="1">
      <c r="A495" s="475">
        <f t="shared" si="49"/>
        <v>43466</v>
      </c>
      <c r="B495" s="475">
        <v>43486</v>
      </c>
      <c r="C495" s="467">
        <v>14</v>
      </c>
      <c r="D495" s="467">
        <v>1239</v>
      </c>
      <c r="E495" s="467">
        <v>0</v>
      </c>
      <c r="F495" s="467">
        <v>12</v>
      </c>
      <c r="G495" s="467">
        <f t="array" ref="G495">MAX(IF($A$2:$A$8761=A495,$D$2:$D$8761))</f>
        <v>1475</v>
      </c>
      <c r="H495" s="467">
        <f t="shared" si="50"/>
        <v>0</v>
      </c>
      <c r="I495" s="475" t="str">
        <f t="shared" si="51"/>
        <v/>
      </c>
      <c r="J495" s="471">
        <f>'Potential Projects'!D496</f>
        <v>119.07568953181918</v>
      </c>
      <c r="K495" s="471">
        <f>'Potential Projects'!E496</f>
        <v>26.215582079122768</v>
      </c>
      <c r="L495" s="476">
        <f t="shared" si="52"/>
        <v>1081.7087283890583</v>
      </c>
      <c r="M495" s="471">
        <f t="shared" si="53"/>
        <v>1375.5882482634088</v>
      </c>
      <c r="N495" s="467">
        <f t="shared" si="54"/>
        <v>0</v>
      </c>
      <c r="O495" s="475" t="str">
        <f t="shared" si="55"/>
        <v/>
      </c>
    </row>
    <row r="496" spans="1:15" hidden="1">
      <c r="A496" s="475">
        <f t="shared" si="49"/>
        <v>43466</v>
      </c>
      <c r="B496" s="475">
        <v>43486</v>
      </c>
      <c r="C496" s="467">
        <v>15</v>
      </c>
      <c r="D496" s="467">
        <v>1197</v>
      </c>
      <c r="E496" s="467">
        <v>0</v>
      </c>
      <c r="F496" s="467">
        <v>15</v>
      </c>
      <c r="G496" s="467">
        <f t="array" ref="G496">MAX(IF($A$2:$A$8761=A496,$D$2:$D$8761))</f>
        <v>1475</v>
      </c>
      <c r="H496" s="467">
        <f t="shared" si="50"/>
        <v>0</v>
      </c>
      <c r="I496" s="475" t="str">
        <f t="shared" si="51"/>
        <v/>
      </c>
      <c r="J496" s="471">
        <f>'Potential Projects'!D497</f>
        <v>99.724858325507867</v>
      </c>
      <c r="K496" s="471">
        <f>'Potential Projects'!E497</f>
        <v>26.2507833799183</v>
      </c>
      <c r="L496" s="476">
        <f t="shared" si="52"/>
        <v>1056.0243582945736</v>
      </c>
      <c r="M496" s="471">
        <f t="shared" si="53"/>
        <v>1375.5882482634088</v>
      </c>
      <c r="N496" s="467">
        <f t="shared" si="54"/>
        <v>0</v>
      </c>
      <c r="O496" s="475" t="str">
        <f t="shared" si="55"/>
        <v/>
      </c>
    </row>
    <row r="497" spans="1:15" hidden="1">
      <c r="A497" s="475">
        <f t="shared" si="49"/>
        <v>43466</v>
      </c>
      <c r="B497" s="475">
        <v>43486</v>
      </c>
      <c r="C497" s="467">
        <v>16</v>
      </c>
      <c r="D497" s="467">
        <v>1206</v>
      </c>
      <c r="E497" s="467">
        <v>0</v>
      </c>
      <c r="F497" s="467">
        <v>9</v>
      </c>
      <c r="G497" s="467">
        <f t="array" ref="G497">MAX(IF($A$2:$A$8761=A497,$D$2:$D$8761))</f>
        <v>1475</v>
      </c>
      <c r="H497" s="467">
        <f t="shared" si="50"/>
        <v>0</v>
      </c>
      <c r="I497" s="475" t="str">
        <f t="shared" si="51"/>
        <v/>
      </c>
      <c r="J497" s="471">
        <f>'Potential Projects'!D498</f>
        <v>107.698341600275</v>
      </c>
      <c r="K497" s="471">
        <f>'Potential Projects'!E498</f>
        <v>32.869410180606323</v>
      </c>
      <c r="L497" s="476">
        <f t="shared" si="52"/>
        <v>1056.4322482191187</v>
      </c>
      <c r="M497" s="471">
        <f t="shared" si="53"/>
        <v>1375.5882482634088</v>
      </c>
      <c r="N497" s="467">
        <f t="shared" si="54"/>
        <v>0</v>
      </c>
      <c r="O497" s="475" t="str">
        <f t="shared" si="55"/>
        <v/>
      </c>
    </row>
    <row r="498" spans="1:15" hidden="1">
      <c r="A498" s="475">
        <f t="shared" si="49"/>
        <v>43466</v>
      </c>
      <c r="B498" s="475">
        <v>43486</v>
      </c>
      <c r="C498" s="467">
        <v>17</v>
      </c>
      <c r="D498" s="467">
        <v>1244</v>
      </c>
      <c r="E498" s="467">
        <v>0</v>
      </c>
      <c r="F498" s="467">
        <v>0</v>
      </c>
      <c r="G498" s="467">
        <f t="array" ref="G498">MAX(IF($A$2:$A$8761=A498,$D$2:$D$8761))</f>
        <v>1475</v>
      </c>
      <c r="H498" s="467">
        <f t="shared" si="50"/>
        <v>0</v>
      </c>
      <c r="I498" s="475" t="str">
        <f t="shared" si="51"/>
        <v/>
      </c>
      <c r="J498" s="471">
        <f>'Potential Projects'!D499</f>
        <v>110.15466692258558</v>
      </c>
      <c r="K498" s="471">
        <f>'Potential Projects'!E499</f>
        <v>33.7580474629112</v>
      </c>
      <c r="L498" s="476">
        <f t="shared" si="52"/>
        <v>1100.0872856145031</v>
      </c>
      <c r="M498" s="471">
        <f t="shared" si="53"/>
        <v>1375.5882482634088</v>
      </c>
      <c r="N498" s="467">
        <f t="shared" si="54"/>
        <v>0</v>
      </c>
      <c r="O498" s="475" t="str">
        <f t="shared" si="55"/>
        <v/>
      </c>
    </row>
    <row r="499" spans="1:15" hidden="1">
      <c r="A499" s="475">
        <f t="shared" si="49"/>
        <v>43466</v>
      </c>
      <c r="B499" s="475">
        <v>43486</v>
      </c>
      <c r="C499" s="467">
        <v>18</v>
      </c>
      <c r="D499" s="467">
        <v>1330</v>
      </c>
      <c r="E499" s="467">
        <v>0</v>
      </c>
      <c r="F499" s="467">
        <v>1</v>
      </c>
      <c r="G499" s="467">
        <f t="array" ref="G499">MAX(IF($A$2:$A$8761=A499,$D$2:$D$8761))</f>
        <v>1475</v>
      </c>
      <c r="H499" s="467">
        <f t="shared" si="50"/>
        <v>0</v>
      </c>
      <c r="I499" s="475" t="str">
        <f t="shared" si="51"/>
        <v/>
      </c>
      <c r="J499" s="471">
        <f>'Potential Projects'!D500</f>
        <v>86.42021226706666</v>
      </c>
      <c r="K499" s="471">
        <f>'Potential Projects'!E500</f>
        <v>44.873053751881322</v>
      </c>
      <c r="L499" s="476">
        <f t="shared" si="52"/>
        <v>1197.7067339810519</v>
      </c>
      <c r="M499" s="471">
        <f t="shared" si="53"/>
        <v>1375.5882482634088</v>
      </c>
      <c r="N499" s="467">
        <f t="shared" si="54"/>
        <v>0</v>
      </c>
      <c r="O499" s="475" t="str">
        <f t="shared" si="55"/>
        <v/>
      </c>
    </row>
    <row r="500" spans="1:15" hidden="1">
      <c r="A500" s="475">
        <f t="shared" si="49"/>
        <v>43466</v>
      </c>
      <c r="B500" s="475">
        <v>43486</v>
      </c>
      <c r="C500" s="467">
        <v>19</v>
      </c>
      <c r="D500" s="467">
        <v>1309</v>
      </c>
      <c r="E500" s="467">
        <v>0</v>
      </c>
      <c r="F500" s="467">
        <v>0</v>
      </c>
      <c r="G500" s="467">
        <f t="array" ref="G500">MAX(IF($A$2:$A$8761=A500,$D$2:$D$8761))</f>
        <v>1475</v>
      </c>
      <c r="H500" s="467">
        <f t="shared" si="50"/>
        <v>0</v>
      </c>
      <c r="I500" s="475" t="str">
        <f t="shared" si="51"/>
        <v/>
      </c>
      <c r="J500" s="471">
        <f>'Potential Projects'!D501</f>
        <v>117.07890821993051</v>
      </c>
      <c r="K500" s="471">
        <f>'Potential Projects'!E501</f>
        <v>64.202479144270058</v>
      </c>
      <c r="L500" s="476">
        <f t="shared" si="52"/>
        <v>1127.7186126357994</v>
      </c>
      <c r="M500" s="471">
        <f t="shared" si="53"/>
        <v>1375.5882482634088</v>
      </c>
      <c r="N500" s="467">
        <f t="shared" si="54"/>
        <v>0</v>
      </c>
      <c r="O500" s="475" t="str">
        <f t="shared" si="55"/>
        <v/>
      </c>
    </row>
    <row r="501" spans="1:15" hidden="1">
      <c r="A501" s="475">
        <f t="shared" si="49"/>
        <v>43466</v>
      </c>
      <c r="B501" s="475">
        <v>43486</v>
      </c>
      <c r="C501" s="467">
        <v>20</v>
      </c>
      <c r="D501" s="467">
        <v>1291</v>
      </c>
      <c r="E501" s="467">
        <v>5</v>
      </c>
      <c r="F501" s="467">
        <v>0</v>
      </c>
      <c r="G501" s="467">
        <f t="array" ref="G501">MAX(IF($A$2:$A$8761=A501,$D$2:$D$8761))</f>
        <v>1475</v>
      </c>
      <c r="H501" s="467">
        <f t="shared" si="50"/>
        <v>0</v>
      </c>
      <c r="I501" s="475" t="str">
        <f t="shared" si="51"/>
        <v/>
      </c>
      <c r="J501" s="471">
        <f>'Potential Projects'!D502</f>
        <v>108.31124806574826</v>
      </c>
      <c r="K501" s="471">
        <f>'Potential Projects'!E502</f>
        <v>80.571084014190504</v>
      </c>
      <c r="L501" s="476">
        <f t="shared" si="52"/>
        <v>1097.1176679200612</v>
      </c>
      <c r="M501" s="471">
        <f t="shared" si="53"/>
        <v>1375.5882482634088</v>
      </c>
      <c r="N501" s="467">
        <f t="shared" si="54"/>
        <v>0</v>
      </c>
      <c r="O501" s="475" t="str">
        <f t="shared" si="55"/>
        <v/>
      </c>
    </row>
    <row r="502" spans="1:15" hidden="1">
      <c r="A502" s="475">
        <f t="shared" si="49"/>
        <v>43466</v>
      </c>
      <c r="B502" s="475">
        <v>43486</v>
      </c>
      <c r="C502" s="467">
        <v>21</v>
      </c>
      <c r="D502" s="467">
        <v>1287</v>
      </c>
      <c r="E502" s="467">
        <v>11</v>
      </c>
      <c r="F502" s="467">
        <v>0</v>
      </c>
      <c r="G502" s="467">
        <f t="array" ref="G502">MAX(IF($A$2:$A$8761=A502,$D$2:$D$8761))</f>
        <v>1475</v>
      </c>
      <c r="H502" s="467">
        <f t="shared" si="50"/>
        <v>0</v>
      </c>
      <c r="I502" s="475" t="str">
        <f t="shared" si="51"/>
        <v/>
      </c>
      <c r="J502" s="471">
        <f>'Potential Projects'!D503</f>
        <v>70.391052351975063</v>
      </c>
      <c r="K502" s="471">
        <f>'Potential Projects'!E503</f>
        <v>86.599111212642441</v>
      </c>
      <c r="L502" s="476">
        <f t="shared" si="52"/>
        <v>1119.0098364353826</v>
      </c>
      <c r="M502" s="471">
        <f t="shared" si="53"/>
        <v>1375.5882482634088</v>
      </c>
      <c r="N502" s="467">
        <f t="shared" si="54"/>
        <v>0</v>
      </c>
      <c r="O502" s="475" t="str">
        <f t="shared" si="55"/>
        <v/>
      </c>
    </row>
    <row r="503" spans="1:15" hidden="1">
      <c r="A503" s="475">
        <f t="shared" si="49"/>
        <v>43466</v>
      </c>
      <c r="B503" s="475">
        <v>43486</v>
      </c>
      <c r="C503" s="467">
        <v>22</v>
      </c>
      <c r="D503" s="467">
        <v>1213</v>
      </c>
      <c r="E503" s="467">
        <v>15</v>
      </c>
      <c r="F503" s="467">
        <v>0</v>
      </c>
      <c r="G503" s="467">
        <f t="array" ref="G503">MAX(IF($A$2:$A$8761=A503,$D$2:$D$8761))</f>
        <v>1475</v>
      </c>
      <c r="H503" s="467">
        <f t="shared" si="50"/>
        <v>0</v>
      </c>
      <c r="I503" s="475" t="str">
        <f t="shared" si="51"/>
        <v/>
      </c>
      <c r="J503" s="471">
        <f>'Potential Projects'!D504</f>
        <v>94.947180496283508</v>
      </c>
      <c r="K503" s="471">
        <f>'Potential Projects'!E504</f>
        <v>99.000138357342507</v>
      </c>
      <c r="L503" s="476">
        <f t="shared" si="52"/>
        <v>1004.0526811463741</v>
      </c>
      <c r="M503" s="471">
        <f t="shared" si="53"/>
        <v>1375.5882482634088</v>
      </c>
      <c r="N503" s="467">
        <f t="shared" si="54"/>
        <v>0</v>
      </c>
      <c r="O503" s="475" t="str">
        <f t="shared" si="55"/>
        <v/>
      </c>
    </row>
    <row r="504" spans="1:15" hidden="1">
      <c r="A504" s="475">
        <f t="shared" si="49"/>
        <v>43466</v>
      </c>
      <c r="B504" s="475">
        <v>43486</v>
      </c>
      <c r="C504" s="467">
        <v>23</v>
      </c>
      <c r="D504" s="467">
        <v>1132</v>
      </c>
      <c r="E504" s="467">
        <v>14</v>
      </c>
      <c r="F504" s="467">
        <v>0</v>
      </c>
      <c r="G504" s="467">
        <f t="array" ref="G504">MAX(IF($A$2:$A$8761=A504,$D$2:$D$8761))</f>
        <v>1475</v>
      </c>
      <c r="H504" s="467">
        <f t="shared" si="50"/>
        <v>0</v>
      </c>
      <c r="I504" s="475" t="str">
        <f t="shared" si="51"/>
        <v/>
      </c>
      <c r="J504" s="471">
        <f>'Potential Projects'!D505</f>
        <v>105.07916002053152</v>
      </c>
      <c r="K504" s="471">
        <f>'Potential Projects'!E505</f>
        <v>99.314603311115903</v>
      </c>
      <c r="L504" s="476">
        <f t="shared" si="52"/>
        <v>913.60623666835261</v>
      </c>
      <c r="M504" s="471">
        <f t="shared" si="53"/>
        <v>1375.5882482634088</v>
      </c>
      <c r="N504" s="467">
        <f t="shared" si="54"/>
        <v>0</v>
      </c>
      <c r="O504" s="475" t="str">
        <f t="shared" si="55"/>
        <v/>
      </c>
    </row>
    <row r="505" spans="1:15" hidden="1">
      <c r="A505" s="475">
        <f t="shared" si="49"/>
        <v>43466</v>
      </c>
      <c r="B505" s="475">
        <v>43486</v>
      </c>
      <c r="C505" s="467">
        <v>24</v>
      </c>
      <c r="D505" s="467">
        <v>1052</v>
      </c>
      <c r="E505" s="467">
        <v>16</v>
      </c>
      <c r="F505" s="467">
        <v>0</v>
      </c>
      <c r="G505" s="467">
        <f t="array" ref="G505">MAX(IF($A$2:$A$8761=A505,$D$2:$D$8761))</f>
        <v>1475</v>
      </c>
      <c r="H505" s="467">
        <f t="shared" si="50"/>
        <v>0</v>
      </c>
      <c r="I505" s="475" t="str">
        <f t="shared" si="51"/>
        <v/>
      </c>
      <c r="J505" s="471">
        <f>'Potential Projects'!D506</f>
        <v>102.92069064935743</v>
      </c>
      <c r="K505" s="471">
        <f>'Potential Projects'!E506</f>
        <v>97.560796280369814</v>
      </c>
      <c r="L505" s="476">
        <f t="shared" si="52"/>
        <v>835.51851307027277</v>
      </c>
      <c r="M505" s="471">
        <f t="shared" si="53"/>
        <v>1375.5882482634088</v>
      </c>
      <c r="N505" s="467">
        <f t="shared" si="54"/>
        <v>0</v>
      </c>
      <c r="O505" s="475" t="str">
        <f t="shared" si="55"/>
        <v/>
      </c>
    </row>
    <row r="506" spans="1:15" hidden="1">
      <c r="A506" s="475">
        <f t="shared" si="49"/>
        <v>43466</v>
      </c>
      <c r="B506" s="475">
        <v>43487</v>
      </c>
      <c r="C506" s="467">
        <v>1</v>
      </c>
      <c r="D506" s="467">
        <v>1030</v>
      </c>
      <c r="E506" s="467">
        <v>23</v>
      </c>
      <c r="F506" s="467">
        <v>0</v>
      </c>
      <c r="G506" s="467">
        <f t="array" ref="G506">MAX(IF($A$2:$A$8761=A506,$D$2:$D$8761))</f>
        <v>1475</v>
      </c>
      <c r="H506" s="467">
        <f t="shared" si="50"/>
        <v>0</v>
      </c>
      <c r="I506" s="475" t="str">
        <f t="shared" si="51"/>
        <v/>
      </c>
      <c r="J506" s="471">
        <f>'Potential Projects'!D507</f>
        <v>133.50771447063832</v>
      </c>
      <c r="K506" s="471">
        <f>'Potential Projects'!E507</f>
        <v>81.192973661578151</v>
      </c>
      <c r="L506" s="476">
        <f t="shared" si="52"/>
        <v>792.29931186778344</v>
      </c>
      <c r="M506" s="471">
        <f t="shared" si="53"/>
        <v>1375.5882482634088</v>
      </c>
      <c r="N506" s="467">
        <f t="shared" si="54"/>
        <v>0</v>
      </c>
      <c r="O506" s="475" t="str">
        <f t="shared" si="55"/>
        <v/>
      </c>
    </row>
    <row r="507" spans="1:15" hidden="1">
      <c r="A507" s="475">
        <f t="shared" si="49"/>
        <v>43466</v>
      </c>
      <c r="B507" s="475">
        <v>43487</v>
      </c>
      <c r="C507" s="467">
        <v>2</v>
      </c>
      <c r="D507" s="467">
        <v>1010</v>
      </c>
      <c r="E507" s="467">
        <v>36</v>
      </c>
      <c r="F507" s="467">
        <v>0</v>
      </c>
      <c r="G507" s="467">
        <f t="array" ref="G507">MAX(IF($A$2:$A$8761=A507,$D$2:$D$8761))</f>
        <v>1475</v>
      </c>
      <c r="H507" s="467">
        <f t="shared" si="50"/>
        <v>0</v>
      </c>
      <c r="I507" s="475" t="str">
        <f t="shared" si="51"/>
        <v/>
      </c>
      <c r="J507" s="471">
        <f>'Potential Projects'!D508</f>
        <v>85.922588702895283</v>
      </c>
      <c r="K507" s="471">
        <f>'Potential Projects'!E508</f>
        <v>91.66731627606967</v>
      </c>
      <c r="L507" s="476">
        <f t="shared" si="52"/>
        <v>796.41009502103509</v>
      </c>
      <c r="M507" s="471">
        <f t="shared" si="53"/>
        <v>1375.5882482634088</v>
      </c>
      <c r="N507" s="467">
        <f t="shared" si="54"/>
        <v>0</v>
      </c>
      <c r="O507" s="475" t="str">
        <f t="shared" si="55"/>
        <v/>
      </c>
    </row>
    <row r="508" spans="1:15" hidden="1">
      <c r="A508" s="475">
        <f t="shared" si="49"/>
        <v>43466</v>
      </c>
      <c r="B508" s="475">
        <v>43487</v>
      </c>
      <c r="C508" s="467">
        <v>3</v>
      </c>
      <c r="D508" s="467">
        <v>1021</v>
      </c>
      <c r="E508" s="467">
        <v>42</v>
      </c>
      <c r="F508" s="467">
        <v>0</v>
      </c>
      <c r="G508" s="467">
        <f t="array" ref="G508">MAX(IF($A$2:$A$8761=A508,$D$2:$D$8761))</f>
        <v>1475</v>
      </c>
      <c r="H508" s="467">
        <f t="shared" si="50"/>
        <v>0</v>
      </c>
      <c r="I508" s="475" t="str">
        <f t="shared" si="51"/>
        <v/>
      </c>
      <c r="J508" s="471">
        <f>'Potential Projects'!D509</f>
        <v>99.62085926107612</v>
      </c>
      <c r="K508" s="471">
        <f>'Potential Projects'!E509</f>
        <v>96.525095785852514</v>
      </c>
      <c r="L508" s="476">
        <f t="shared" si="52"/>
        <v>782.85404495307137</v>
      </c>
      <c r="M508" s="471">
        <f t="shared" si="53"/>
        <v>1375.5882482634088</v>
      </c>
      <c r="N508" s="467">
        <f t="shared" si="54"/>
        <v>0</v>
      </c>
      <c r="O508" s="475" t="str">
        <f t="shared" si="55"/>
        <v/>
      </c>
    </row>
    <row r="509" spans="1:15" hidden="1">
      <c r="A509" s="475">
        <f t="shared" si="49"/>
        <v>43466</v>
      </c>
      <c r="B509" s="475">
        <v>43487</v>
      </c>
      <c r="C509" s="467">
        <v>4</v>
      </c>
      <c r="D509" s="467">
        <v>1017</v>
      </c>
      <c r="E509" s="467">
        <v>48</v>
      </c>
      <c r="F509" s="467">
        <v>0</v>
      </c>
      <c r="G509" s="467">
        <f t="array" ref="G509">MAX(IF($A$2:$A$8761=A509,$D$2:$D$8761))</f>
        <v>1475</v>
      </c>
      <c r="H509" s="467">
        <f t="shared" si="50"/>
        <v>0</v>
      </c>
      <c r="I509" s="475" t="str">
        <f t="shared" si="51"/>
        <v/>
      </c>
      <c r="J509" s="471">
        <f>'Potential Projects'!D510</f>
        <v>134.34940602749157</v>
      </c>
      <c r="K509" s="471">
        <f>'Potential Projects'!E510</f>
        <v>99.781607235003236</v>
      </c>
      <c r="L509" s="476">
        <f t="shared" si="52"/>
        <v>734.86898673750522</v>
      </c>
      <c r="M509" s="471">
        <f t="shared" si="53"/>
        <v>1375.5882482634088</v>
      </c>
      <c r="N509" s="467">
        <f t="shared" si="54"/>
        <v>0</v>
      </c>
      <c r="O509" s="475" t="str">
        <f t="shared" si="55"/>
        <v/>
      </c>
    </row>
    <row r="510" spans="1:15" hidden="1">
      <c r="A510" s="475">
        <f t="shared" si="49"/>
        <v>43466</v>
      </c>
      <c r="B510" s="475">
        <v>43487</v>
      </c>
      <c r="C510" s="467">
        <v>5</v>
      </c>
      <c r="D510" s="467">
        <v>1037</v>
      </c>
      <c r="E510" s="467">
        <v>59</v>
      </c>
      <c r="F510" s="467">
        <v>0</v>
      </c>
      <c r="G510" s="467">
        <f t="array" ref="G510">MAX(IF($A$2:$A$8761=A510,$D$2:$D$8761))</f>
        <v>1475</v>
      </c>
      <c r="H510" s="467">
        <f t="shared" si="50"/>
        <v>0</v>
      </c>
      <c r="I510" s="475" t="str">
        <f t="shared" si="51"/>
        <v/>
      </c>
      <c r="J510" s="471">
        <f>'Potential Projects'!D511</f>
        <v>136.3169418727154</v>
      </c>
      <c r="K510" s="471">
        <f>'Potential Projects'!E511</f>
        <v>99.835582562889698</v>
      </c>
      <c r="L510" s="476">
        <f t="shared" si="52"/>
        <v>741.84747556439481</v>
      </c>
      <c r="M510" s="471">
        <f t="shared" si="53"/>
        <v>1375.5882482634088</v>
      </c>
      <c r="N510" s="467">
        <f t="shared" si="54"/>
        <v>0</v>
      </c>
      <c r="O510" s="475" t="str">
        <f t="shared" si="55"/>
        <v/>
      </c>
    </row>
    <row r="511" spans="1:15" hidden="1">
      <c r="A511" s="475">
        <f t="shared" si="49"/>
        <v>43466</v>
      </c>
      <c r="B511" s="475">
        <v>43487</v>
      </c>
      <c r="C511" s="467">
        <v>6</v>
      </c>
      <c r="D511" s="467">
        <v>1135</v>
      </c>
      <c r="E511" s="467">
        <v>52</v>
      </c>
      <c r="F511" s="467">
        <v>0</v>
      </c>
      <c r="G511" s="467">
        <f t="array" ref="G511">MAX(IF($A$2:$A$8761=A511,$D$2:$D$8761))</f>
        <v>1475</v>
      </c>
      <c r="H511" s="467">
        <f t="shared" si="50"/>
        <v>0</v>
      </c>
      <c r="I511" s="475" t="str">
        <f t="shared" si="51"/>
        <v/>
      </c>
      <c r="J511" s="471">
        <f>'Potential Projects'!D512</f>
        <v>139.21695175339201</v>
      </c>
      <c r="K511" s="471">
        <f>'Potential Projects'!E512</f>
        <v>99.831671307245756</v>
      </c>
      <c r="L511" s="476">
        <f t="shared" si="52"/>
        <v>843.95137693936226</v>
      </c>
      <c r="M511" s="471">
        <f t="shared" si="53"/>
        <v>1375.5882482634088</v>
      </c>
      <c r="N511" s="467">
        <f t="shared" si="54"/>
        <v>0</v>
      </c>
      <c r="O511" s="475" t="str">
        <f t="shared" si="55"/>
        <v/>
      </c>
    </row>
    <row r="512" spans="1:15" hidden="1">
      <c r="A512" s="475">
        <f t="shared" si="49"/>
        <v>43466</v>
      </c>
      <c r="B512" s="475">
        <v>43487</v>
      </c>
      <c r="C512" s="467">
        <v>7</v>
      </c>
      <c r="D512" s="467">
        <v>1270</v>
      </c>
      <c r="E512" s="467">
        <v>65</v>
      </c>
      <c r="F512" s="467">
        <v>0</v>
      </c>
      <c r="G512" s="467">
        <f t="array" ref="G512">MAX(IF($A$2:$A$8761=A512,$D$2:$D$8761))</f>
        <v>1475</v>
      </c>
      <c r="H512" s="467">
        <f t="shared" si="50"/>
        <v>0</v>
      </c>
      <c r="I512" s="475" t="str">
        <f t="shared" si="51"/>
        <v/>
      </c>
      <c r="J512" s="471">
        <f>'Potential Projects'!D513</f>
        <v>134.20086312792969</v>
      </c>
      <c r="K512" s="471">
        <f>'Potential Projects'!E513</f>
        <v>99.803510266609337</v>
      </c>
      <c r="L512" s="476">
        <f t="shared" si="52"/>
        <v>970.99562660546087</v>
      </c>
      <c r="M512" s="471">
        <f t="shared" si="53"/>
        <v>1375.5882482634088</v>
      </c>
      <c r="N512" s="467">
        <f t="shared" si="54"/>
        <v>0</v>
      </c>
      <c r="O512" s="475" t="str">
        <f t="shared" si="55"/>
        <v/>
      </c>
    </row>
    <row r="513" spans="1:15" hidden="1">
      <c r="A513" s="475">
        <f t="shared" si="49"/>
        <v>43466</v>
      </c>
      <c r="B513" s="475">
        <v>43487</v>
      </c>
      <c r="C513" s="467">
        <v>8</v>
      </c>
      <c r="D513" s="467">
        <v>1342</v>
      </c>
      <c r="E513" s="467">
        <v>65</v>
      </c>
      <c r="F513" s="467">
        <v>0</v>
      </c>
      <c r="G513" s="467">
        <f t="array" ref="G513">MAX(IF($A$2:$A$8761=A513,$D$2:$D$8761))</f>
        <v>1475</v>
      </c>
      <c r="H513" s="467">
        <f t="shared" si="50"/>
        <v>0</v>
      </c>
      <c r="I513" s="475" t="str">
        <f t="shared" si="51"/>
        <v/>
      </c>
      <c r="J513" s="471">
        <f>'Potential Projects'!D514</f>
        <v>131.43361592053989</v>
      </c>
      <c r="K513" s="471">
        <f>'Potential Projects'!E514</f>
        <v>99.248111965168789</v>
      </c>
      <c r="L513" s="476">
        <f t="shared" si="52"/>
        <v>1046.3182721142912</v>
      </c>
      <c r="M513" s="471">
        <f t="shared" si="53"/>
        <v>1375.5882482634088</v>
      </c>
      <c r="N513" s="467">
        <f t="shared" si="54"/>
        <v>0</v>
      </c>
      <c r="O513" s="475" t="str">
        <f t="shared" si="55"/>
        <v/>
      </c>
    </row>
    <row r="514" spans="1:15" hidden="1">
      <c r="A514" s="475">
        <f t="shared" ref="A514:A577" si="56">DATE(YEAR(B514),MONTH(B514),1)</f>
        <v>43466</v>
      </c>
      <c r="B514" s="475">
        <v>43487</v>
      </c>
      <c r="C514" s="467">
        <v>9</v>
      </c>
      <c r="D514" s="467">
        <v>1349</v>
      </c>
      <c r="E514" s="467">
        <v>60</v>
      </c>
      <c r="F514" s="467">
        <v>0</v>
      </c>
      <c r="G514" s="467">
        <f t="array" ref="G514">MAX(IF($A$2:$A$8761=A514,$D$2:$D$8761))</f>
        <v>1475</v>
      </c>
      <c r="H514" s="467">
        <f t="shared" ref="H514:H577" si="57">IF(G514=D514,1,0)</f>
        <v>0</v>
      </c>
      <c r="I514" s="475" t="str">
        <f t="shared" ref="I514:I577" si="58">IF(D514=G514,B514,"")</f>
        <v/>
      </c>
      <c r="J514" s="471">
        <f>'Potential Projects'!D515</f>
        <v>138.58336290254124</v>
      </c>
      <c r="K514" s="471">
        <f>'Potential Projects'!E515</f>
        <v>97.915156041711455</v>
      </c>
      <c r="L514" s="476">
        <f t="shared" ref="L514:L577" si="59">D514-E514-F514-J514-K514</f>
        <v>1052.5014810557473</v>
      </c>
      <c r="M514" s="471">
        <f t="shared" ref="M514:M577" si="60">MAX($L$2:$L$745)</f>
        <v>1375.5882482634088</v>
      </c>
      <c r="N514" s="467">
        <f t="shared" ref="N514:N577" si="61">IF(M514=L514,1,0)</f>
        <v>0</v>
      </c>
      <c r="O514" s="475" t="str">
        <f t="shared" ref="O514:O577" si="62">IF(L514=M514,B514,"")</f>
        <v/>
      </c>
    </row>
    <row r="515" spans="1:15" hidden="1">
      <c r="A515" s="475">
        <f t="shared" si="56"/>
        <v>43466</v>
      </c>
      <c r="B515" s="475">
        <v>43487</v>
      </c>
      <c r="C515" s="467">
        <v>10</v>
      </c>
      <c r="D515" s="467">
        <v>1342</v>
      </c>
      <c r="E515" s="467">
        <v>46</v>
      </c>
      <c r="F515" s="467">
        <v>0</v>
      </c>
      <c r="G515" s="467">
        <f t="array" ref="G515">MAX(IF($A$2:$A$8761=A515,$D$2:$D$8761))</f>
        <v>1475</v>
      </c>
      <c r="H515" s="467">
        <f t="shared" si="57"/>
        <v>0</v>
      </c>
      <c r="I515" s="475" t="str">
        <f t="shared" si="58"/>
        <v/>
      </c>
      <c r="J515" s="471">
        <f>'Potential Projects'!D516</f>
        <v>140.60790408614065</v>
      </c>
      <c r="K515" s="471">
        <f>'Potential Projects'!E516</f>
        <v>90.784937002795104</v>
      </c>
      <c r="L515" s="476">
        <f t="shared" si="59"/>
        <v>1064.6071589110643</v>
      </c>
      <c r="M515" s="471">
        <f t="shared" si="60"/>
        <v>1375.5882482634088</v>
      </c>
      <c r="N515" s="467">
        <f t="shared" si="61"/>
        <v>0</v>
      </c>
      <c r="O515" s="475" t="str">
        <f t="shared" si="62"/>
        <v/>
      </c>
    </row>
    <row r="516" spans="1:15" hidden="1">
      <c r="A516" s="475">
        <f t="shared" si="56"/>
        <v>43466</v>
      </c>
      <c r="B516" s="475">
        <v>43487</v>
      </c>
      <c r="C516" s="467">
        <v>11</v>
      </c>
      <c r="D516" s="467">
        <v>1350</v>
      </c>
      <c r="E516" s="467">
        <v>43</v>
      </c>
      <c r="F516" s="467">
        <v>2</v>
      </c>
      <c r="G516" s="467">
        <f t="array" ref="G516">MAX(IF($A$2:$A$8761=A516,$D$2:$D$8761))</f>
        <v>1475</v>
      </c>
      <c r="H516" s="467">
        <f t="shared" si="57"/>
        <v>0</v>
      </c>
      <c r="I516" s="475" t="str">
        <f t="shared" si="58"/>
        <v/>
      </c>
      <c r="J516" s="471">
        <f>'Potential Projects'!D517</f>
        <v>143.53151913731122</v>
      </c>
      <c r="K516" s="471">
        <f>'Potential Projects'!E517</f>
        <v>84.181955224682866</v>
      </c>
      <c r="L516" s="476">
        <f t="shared" si="59"/>
        <v>1077.2865256380057</v>
      </c>
      <c r="M516" s="471">
        <f t="shared" si="60"/>
        <v>1375.5882482634088</v>
      </c>
      <c r="N516" s="467">
        <f t="shared" si="61"/>
        <v>0</v>
      </c>
      <c r="O516" s="475" t="str">
        <f t="shared" si="62"/>
        <v/>
      </c>
    </row>
    <row r="517" spans="1:15" hidden="1">
      <c r="A517" s="475">
        <f t="shared" si="56"/>
        <v>43466</v>
      </c>
      <c r="B517" s="475">
        <v>43487</v>
      </c>
      <c r="C517" s="467">
        <v>12</v>
      </c>
      <c r="D517" s="467">
        <v>1301</v>
      </c>
      <c r="E517" s="467">
        <v>64</v>
      </c>
      <c r="F517" s="467">
        <v>2</v>
      </c>
      <c r="G517" s="467">
        <f t="array" ref="G517">MAX(IF($A$2:$A$8761=A517,$D$2:$D$8761))</f>
        <v>1475</v>
      </c>
      <c r="H517" s="467">
        <f t="shared" si="57"/>
        <v>0</v>
      </c>
      <c r="I517" s="475" t="str">
        <f t="shared" si="58"/>
        <v/>
      </c>
      <c r="J517" s="471">
        <f>'Potential Projects'!D518</f>
        <v>142.83824580051868</v>
      </c>
      <c r="K517" s="471">
        <f>'Potential Projects'!E518</f>
        <v>71.587712051171792</v>
      </c>
      <c r="L517" s="476">
        <f t="shared" si="59"/>
        <v>1020.5740421483094</v>
      </c>
      <c r="M517" s="471">
        <f t="shared" si="60"/>
        <v>1375.5882482634088</v>
      </c>
      <c r="N517" s="467">
        <f t="shared" si="61"/>
        <v>0</v>
      </c>
      <c r="O517" s="475" t="str">
        <f t="shared" si="62"/>
        <v/>
      </c>
    </row>
    <row r="518" spans="1:15" hidden="1">
      <c r="A518" s="475">
        <f t="shared" si="56"/>
        <v>43466</v>
      </c>
      <c r="B518" s="475">
        <v>43487</v>
      </c>
      <c r="C518" s="467">
        <v>13</v>
      </c>
      <c r="D518" s="467">
        <v>1312</v>
      </c>
      <c r="E518" s="467">
        <v>65</v>
      </c>
      <c r="F518" s="467">
        <v>0</v>
      </c>
      <c r="G518" s="467">
        <f t="array" ref="G518">MAX(IF($A$2:$A$8761=A518,$D$2:$D$8761))</f>
        <v>1475</v>
      </c>
      <c r="H518" s="467">
        <f t="shared" si="57"/>
        <v>0</v>
      </c>
      <c r="I518" s="475" t="str">
        <f t="shared" si="58"/>
        <v/>
      </c>
      <c r="J518" s="471">
        <f>'Potential Projects'!D519</f>
        <v>142.49062260296967</v>
      </c>
      <c r="K518" s="471">
        <f>'Potential Projects'!E519</f>
        <v>64.434025478391746</v>
      </c>
      <c r="L518" s="476">
        <f t="shared" si="59"/>
        <v>1040.0753519186385</v>
      </c>
      <c r="M518" s="471">
        <f t="shared" si="60"/>
        <v>1375.5882482634088</v>
      </c>
      <c r="N518" s="467">
        <f t="shared" si="61"/>
        <v>0</v>
      </c>
      <c r="O518" s="475" t="str">
        <f t="shared" si="62"/>
        <v/>
      </c>
    </row>
    <row r="519" spans="1:15" hidden="1">
      <c r="A519" s="475">
        <f t="shared" si="56"/>
        <v>43466</v>
      </c>
      <c r="B519" s="475">
        <v>43487</v>
      </c>
      <c r="C519" s="467">
        <v>14</v>
      </c>
      <c r="D519" s="467">
        <v>1294</v>
      </c>
      <c r="E519" s="467">
        <v>80</v>
      </c>
      <c r="F519" s="467">
        <v>0</v>
      </c>
      <c r="G519" s="467">
        <f t="array" ref="G519">MAX(IF($A$2:$A$8761=A519,$D$2:$D$8761))</f>
        <v>1475</v>
      </c>
      <c r="H519" s="467">
        <f t="shared" si="57"/>
        <v>0</v>
      </c>
      <c r="I519" s="475" t="str">
        <f t="shared" si="58"/>
        <v/>
      </c>
      <c r="J519" s="471">
        <f>'Potential Projects'!D520</f>
        <v>141.9237871032914</v>
      </c>
      <c r="K519" s="471">
        <f>'Potential Projects'!E520</f>
        <v>83.793176413674487</v>
      </c>
      <c r="L519" s="476">
        <f t="shared" si="59"/>
        <v>988.28303648303404</v>
      </c>
      <c r="M519" s="471">
        <f t="shared" si="60"/>
        <v>1375.5882482634088</v>
      </c>
      <c r="N519" s="467">
        <f t="shared" si="61"/>
        <v>0</v>
      </c>
      <c r="O519" s="475" t="str">
        <f t="shared" si="62"/>
        <v/>
      </c>
    </row>
    <row r="520" spans="1:15" hidden="1">
      <c r="A520" s="475">
        <f t="shared" si="56"/>
        <v>43466</v>
      </c>
      <c r="B520" s="475">
        <v>43487</v>
      </c>
      <c r="C520" s="467">
        <v>15</v>
      </c>
      <c r="D520" s="467">
        <v>1277</v>
      </c>
      <c r="E520" s="467">
        <v>68</v>
      </c>
      <c r="F520" s="467">
        <v>1</v>
      </c>
      <c r="G520" s="467">
        <f t="array" ref="G520">MAX(IF($A$2:$A$8761=A520,$D$2:$D$8761))</f>
        <v>1475</v>
      </c>
      <c r="H520" s="467">
        <f t="shared" si="57"/>
        <v>0</v>
      </c>
      <c r="I520" s="475" t="str">
        <f t="shared" si="58"/>
        <v/>
      </c>
      <c r="J520" s="471">
        <f>'Potential Projects'!D521</f>
        <v>137.9946506007434</v>
      </c>
      <c r="K520" s="471">
        <f>'Potential Projects'!E521</f>
        <v>83.57023484196948</v>
      </c>
      <c r="L520" s="476">
        <f t="shared" si="59"/>
        <v>986.43511455728708</v>
      </c>
      <c r="M520" s="471">
        <f t="shared" si="60"/>
        <v>1375.5882482634088</v>
      </c>
      <c r="N520" s="467">
        <f t="shared" si="61"/>
        <v>0</v>
      </c>
      <c r="O520" s="475" t="str">
        <f t="shared" si="62"/>
        <v/>
      </c>
    </row>
    <row r="521" spans="1:15" hidden="1">
      <c r="A521" s="475">
        <f t="shared" si="56"/>
        <v>43466</v>
      </c>
      <c r="B521" s="475">
        <v>43487</v>
      </c>
      <c r="C521" s="467">
        <v>16</v>
      </c>
      <c r="D521" s="467">
        <v>1287</v>
      </c>
      <c r="E521" s="467">
        <v>85</v>
      </c>
      <c r="F521" s="467">
        <v>0</v>
      </c>
      <c r="G521" s="467">
        <f t="array" ref="G521">MAX(IF($A$2:$A$8761=A521,$D$2:$D$8761))</f>
        <v>1475</v>
      </c>
      <c r="H521" s="467">
        <f t="shared" si="57"/>
        <v>0</v>
      </c>
      <c r="I521" s="475" t="str">
        <f t="shared" si="58"/>
        <v/>
      </c>
      <c r="J521" s="471">
        <f>'Potential Projects'!D522</f>
        <v>133.17875623716557</v>
      </c>
      <c r="K521" s="471">
        <f>'Potential Projects'!E522</f>
        <v>91.426382928402489</v>
      </c>
      <c r="L521" s="476">
        <f t="shared" si="59"/>
        <v>977.39486083443194</v>
      </c>
      <c r="M521" s="471">
        <f t="shared" si="60"/>
        <v>1375.5882482634088</v>
      </c>
      <c r="N521" s="467">
        <f t="shared" si="61"/>
        <v>0</v>
      </c>
      <c r="O521" s="475" t="str">
        <f t="shared" si="62"/>
        <v/>
      </c>
    </row>
    <row r="522" spans="1:15" hidden="1">
      <c r="A522" s="475">
        <f t="shared" si="56"/>
        <v>43466</v>
      </c>
      <c r="B522" s="475">
        <v>43487</v>
      </c>
      <c r="C522" s="467">
        <v>17</v>
      </c>
      <c r="D522" s="467">
        <v>1342</v>
      </c>
      <c r="E522" s="467">
        <v>78</v>
      </c>
      <c r="F522" s="467">
        <v>0</v>
      </c>
      <c r="G522" s="467">
        <f t="array" ref="G522">MAX(IF($A$2:$A$8761=A522,$D$2:$D$8761))</f>
        <v>1475</v>
      </c>
      <c r="H522" s="467">
        <f t="shared" si="57"/>
        <v>0</v>
      </c>
      <c r="I522" s="475" t="str">
        <f t="shared" si="58"/>
        <v/>
      </c>
      <c r="J522" s="471">
        <f>'Potential Projects'!D523</f>
        <v>118.53495363550786</v>
      </c>
      <c r="K522" s="471">
        <f>'Potential Projects'!E523</f>
        <v>99.097137497312403</v>
      </c>
      <c r="L522" s="476">
        <f t="shared" si="59"/>
        <v>1046.3679088671797</v>
      </c>
      <c r="M522" s="471">
        <f t="shared" si="60"/>
        <v>1375.5882482634088</v>
      </c>
      <c r="N522" s="467">
        <f t="shared" si="61"/>
        <v>0</v>
      </c>
      <c r="O522" s="475" t="str">
        <f t="shared" si="62"/>
        <v/>
      </c>
    </row>
    <row r="523" spans="1:15" hidden="1">
      <c r="A523" s="475">
        <f t="shared" si="56"/>
        <v>43466</v>
      </c>
      <c r="B523" s="475">
        <v>43487</v>
      </c>
      <c r="C523" s="467">
        <v>18</v>
      </c>
      <c r="D523" s="467">
        <v>1398</v>
      </c>
      <c r="E523" s="467">
        <v>56</v>
      </c>
      <c r="F523" s="467">
        <v>0</v>
      </c>
      <c r="G523" s="467">
        <f t="array" ref="G523">MAX(IF($A$2:$A$8761=A523,$D$2:$D$8761))</f>
        <v>1475</v>
      </c>
      <c r="H523" s="467">
        <f t="shared" si="57"/>
        <v>0</v>
      </c>
      <c r="I523" s="475" t="str">
        <f t="shared" si="58"/>
        <v/>
      </c>
      <c r="J523" s="471">
        <f>'Potential Projects'!D524</f>
        <v>97.873693621098639</v>
      </c>
      <c r="K523" s="471">
        <f>'Potential Projects'!E524</f>
        <v>99.763615459041063</v>
      </c>
      <c r="L523" s="476">
        <f t="shared" si="59"/>
        <v>1144.3626909198601</v>
      </c>
      <c r="M523" s="471">
        <f t="shared" si="60"/>
        <v>1375.5882482634088</v>
      </c>
      <c r="N523" s="467">
        <f t="shared" si="61"/>
        <v>0</v>
      </c>
      <c r="O523" s="475" t="str">
        <f t="shared" si="62"/>
        <v/>
      </c>
    </row>
    <row r="524" spans="1:15" hidden="1">
      <c r="A524" s="475">
        <f t="shared" si="56"/>
        <v>43466</v>
      </c>
      <c r="B524" s="475">
        <v>43487</v>
      </c>
      <c r="C524" s="467">
        <v>19</v>
      </c>
      <c r="D524" s="467">
        <v>1372</v>
      </c>
      <c r="E524" s="467">
        <v>62</v>
      </c>
      <c r="F524" s="467">
        <v>0</v>
      </c>
      <c r="G524" s="467">
        <f t="array" ref="G524">MAX(IF($A$2:$A$8761=A524,$D$2:$D$8761))</f>
        <v>1475</v>
      </c>
      <c r="H524" s="467">
        <f t="shared" si="57"/>
        <v>0</v>
      </c>
      <c r="I524" s="475" t="str">
        <f t="shared" si="58"/>
        <v/>
      </c>
      <c r="J524" s="471">
        <f>'Potential Projects'!D525</f>
        <v>18.03153787958842</v>
      </c>
      <c r="K524" s="471">
        <f>'Potential Projects'!E525</f>
        <v>99.557101161040634</v>
      </c>
      <c r="L524" s="476">
        <f t="shared" si="59"/>
        <v>1192.411360959371</v>
      </c>
      <c r="M524" s="471">
        <f t="shared" si="60"/>
        <v>1375.5882482634088</v>
      </c>
      <c r="N524" s="467">
        <f t="shared" si="61"/>
        <v>0</v>
      </c>
      <c r="O524" s="475" t="str">
        <f t="shared" si="62"/>
        <v/>
      </c>
    </row>
    <row r="525" spans="1:15" hidden="1">
      <c r="A525" s="475">
        <f t="shared" si="56"/>
        <v>43466</v>
      </c>
      <c r="B525" s="475">
        <v>43487</v>
      </c>
      <c r="C525" s="467">
        <v>20</v>
      </c>
      <c r="D525" s="467">
        <v>1310</v>
      </c>
      <c r="E525" s="467">
        <v>70</v>
      </c>
      <c r="F525" s="467">
        <v>0</v>
      </c>
      <c r="G525" s="467">
        <f t="array" ref="G525">MAX(IF($A$2:$A$8761=A525,$D$2:$D$8761))</f>
        <v>1475</v>
      </c>
      <c r="H525" s="467">
        <f t="shared" si="57"/>
        <v>0</v>
      </c>
      <c r="I525" s="475" t="str">
        <f t="shared" si="58"/>
        <v/>
      </c>
      <c r="J525" s="471">
        <f>'Potential Projects'!D526</f>
        <v>12.416902751476643</v>
      </c>
      <c r="K525" s="471">
        <f>'Potential Projects'!E526</f>
        <v>98.111501075037637</v>
      </c>
      <c r="L525" s="476">
        <f t="shared" si="59"/>
        <v>1129.4715961734855</v>
      </c>
      <c r="M525" s="471">
        <f t="shared" si="60"/>
        <v>1375.5882482634088</v>
      </c>
      <c r="N525" s="467">
        <f t="shared" si="61"/>
        <v>0</v>
      </c>
      <c r="O525" s="475" t="str">
        <f t="shared" si="62"/>
        <v/>
      </c>
    </row>
    <row r="526" spans="1:15" hidden="1">
      <c r="A526" s="475">
        <f t="shared" si="56"/>
        <v>43466</v>
      </c>
      <c r="B526" s="475">
        <v>43487</v>
      </c>
      <c r="C526" s="467">
        <v>21</v>
      </c>
      <c r="D526" s="467">
        <v>1250</v>
      </c>
      <c r="E526" s="467">
        <v>86</v>
      </c>
      <c r="F526" s="467">
        <v>0</v>
      </c>
      <c r="G526" s="467">
        <f t="array" ref="G526">MAX(IF($A$2:$A$8761=A526,$D$2:$D$8761))</f>
        <v>1475</v>
      </c>
      <c r="H526" s="467">
        <f t="shared" si="57"/>
        <v>0</v>
      </c>
      <c r="I526" s="475" t="str">
        <f t="shared" si="58"/>
        <v/>
      </c>
      <c r="J526" s="471">
        <f>'Potential Projects'!D527</f>
        <v>29.954337876663327</v>
      </c>
      <c r="K526" s="471">
        <f>'Potential Projects'!E527</f>
        <v>99.073669963448722</v>
      </c>
      <c r="L526" s="476">
        <f t="shared" si="59"/>
        <v>1034.9719921598878</v>
      </c>
      <c r="M526" s="471">
        <f t="shared" si="60"/>
        <v>1375.5882482634088</v>
      </c>
      <c r="N526" s="467">
        <f t="shared" si="61"/>
        <v>0</v>
      </c>
      <c r="O526" s="475" t="str">
        <f t="shared" si="62"/>
        <v/>
      </c>
    </row>
    <row r="527" spans="1:15" hidden="1">
      <c r="A527" s="475">
        <f t="shared" si="56"/>
        <v>43466</v>
      </c>
      <c r="B527" s="475">
        <v>43487</v>
      </c>
      <c r="C527" s="467">
        <v>22</v>
      </c>
      <c r="D527" s="467">
        <v>1188</v>
      </c>
      <c r="E527" s="467">
        <v>90</v>
      </c>
      <c r="F527" s="467">
        <v>0</v>
      </c>
      <c r="G527" s="467">
        <f t="array" ref="G527">MAX(IF($A$2:$A$8761=A527,$D$2:$D$8761))</f>
        <v>1475</v>
      </c>
      <c r="H527" s="467">
        <f t="shared" si="57"/>
        <v>0</v>
      </c>
      <c r="I527" s="475" t="str">
        <f t="shared" si="58"/>
        <v/>
      </c>
      <c r="J527" s="471">
        <f>'Potential Projects'!D528</f>
        <v>25.130476524221994</v>
      </c>
      <c r="K527" s="471">
        <f>'Potential Projects'!E528</f>
        <v>92.85164448505698</v>
      </c>
      <c r="L527" s="476">
        <f t="shared" si="59"/>
        <v>980.01787899072087</v>
      </c>
      <c r="M527" s="471">
        <f t="shared" si="60"/>
        <v>1375.5882482634088</v>
      </c>
      <c r="N527" s="467">
        <f t="shared" si="61"/>
        <v>0</v>
      </c>
      <c r="O527" s="475" t="str">
        <f t="shared" si="62"/>
        <v/>
      </c>
    </row>
    <row r="528" spans="1:15" hidden="1">
      <c r="A528" s="475">
        <f t="shared" si="56"/>
        <v>43466</v>
      </c>
      <c r="B528" s="475">
        <v>43487</v>
      </c>
      <c r="C528" s="467">
        <v>23</v>
      </c>
      <c r="D528" s="467">
        <v>1080</v>
      </c>
      <c r="E528" s="467">
        <v>94</v>
      </c>
      <c r="F528" s="467">
        <v>0</v>
      </c>
      <c r="G528" s="467">
        <f t="array" ref="G528">MAX(IF($A$2:$A$8761=A528,$D$2:$D$8761))</f>
        <v>1475</v>
      </c>
      <c r="H528" s="467">
        <f t="shared" si="57"/>
        <v>0</v>
      </c>
      <c r="I528" s="475" t="str">
        <f t="shared" si="58"/>
        <v/>
      </c>
      <c r="J528" s="471">
        <f>'Potential Projects'!D529</f>
        <v>59.6740444695562</v>
      </c>
      <c r="K528" s="471">
        <f>'Potential Projects'!E529</f>
        <v>98.355563427219948</v>
      </c>
      <c r="L528" s="476">
        <f t="shared" si="59"/>
        <v>827.97039210322384</v>
      </c>
      <c r="M528" s="471">
        <f t="shared" si="60"/>
        <v>1375.5882482634088</v>
      </c>
      <c r="N528" s="467">
        <f t="shared" si="61"/>
        <v>0</v>
      </c>
      <c r="O528" s="475" t="str">
        <f t="shared" si="62"/>
        <v/>
      </c>
    </row>
    <row r="529" spans="1:15" hidden="1">
      <c r="A529" s="475">
        <f t="shared" si="56"/>
        <v>43466</v>
      </c>
      <c r="B529" s="475">
        <v>43487</v>
      </c>
      <c r="C529" s="467">
        <v>24</v>
      </c>
      <c r="D529" s="467">
        <v>1027</v>
      </c>
      <c r="E529" s="467">
        <v>97</v>
      </c>
      <c r="F529" s="467">
        <v>0</v>
      </c>
      <c r="G529" s="467">
        <f t="array" ref="G529">MAX(IF($A$2:$A$8761=A529,$D$2:$D$8761))</f>
        <v>1475</v>
      </c>
      <c r="H529" s="467">
        <f t="shared" si="57"/>
        <v>0</v>
      </c>
      <c r="I529" s="475" t="str">
        <f t="shared" si="58"/>
        <v/>
      </c>
      <c r="J529" s="471">
        <f>'Potential Projects'!D530</f>
        <v>111.07544373036148</v>
      </c>
      <c r="K529" s="471">
        <f>'Potential Projects'!E530</f>
        <v>98.993880348312189</v>
      </c>
      <c r="L529" s="476">
        <f t="shared" si="59"/>
        <v>719.93067592132638</v>
      </c>
      <c r="M529" s="471">
        <f t="shared" si="60"/>
        <v>1375.5882482634088</v>
      </c>
      <c r="N529" s="467">
        <f t="shared" si="61"/>
        <v>0</v>
      </c>
      <c r="O529" s="475" t="str">
        <f t="shared" si="62"/>
        <v/>
      </c>
    </row>
    <row r="530" spans="1:15" hidden="1">
      <c r="A530" s="475">
        <f t="shared" si="56"/>
        <v>43466</v>
      </c>
      <c r="B530" s="475">
        <v>43488</v>
      </c>
      <c r="C530" s="467">
        <v>1</v>
      </c>
      <c r="D530" s="467">
        <v>998</v>
      </c>
      <c r="E530" s="467">
        <v>98</v>
      </c>
      <c r="F530" s="467">
        <v>0</v>
      </c>
      <c r="G530" s="467">
        <f t="array" ref="G530">MAX(IF($A$2:$A$8761=A530,$D$2:$D$8761))</f>
        <v>1475</v>
      </c>
      <c r="H530" s="467">
        <f t="shared" si="57"/>
        <v>0</v>
      </c>
      <c r="I530" s="475" t="str">
        <f t="shared" si="58"/>
        <v/>
      </c>
      <c r="J530" s="471">
        <f>'Potential Projects'!D531</f>
        <v>125.17057261762911</v>
      </c>
      <c r="K530" s="471">
        <f>'Potential Projects'!E531</f>
        <v>97.824414910771878</v>
      </c>
      <c r="L530" s="476">
        <f t="shared" si="59"/>
        <v>677.005012471599</v>
      </c>
      <c r="M530" s="471">
        <f t="shared" si="60"/>
        <v>1375.5882482634088</v>
      </c>
      <c r="N530" s="467">
        <f t="shared" si="61"/>
        <v>0</v>
      </c>
      <c r="O530" s="475" t="str">
        <f t="shared" si="62"/>
        <v/>
      </c>
    </row>
    <row r="531" spans="1:15" hidden="1">
      <c r="A531" s="475">
        <f t="shared" si="56"/>
        <v>43466</v>
      </c>
      <c r="B531" s="475">
        <v>43488</v>
      </c>
      <c r="C531" s="467">
        <v>2</v>
      </c>
      <c r="D531" s="467">
        <v>978</v>
      </c>
      <c r="E531" s="467">
        <v>102</v>
      </c>
      <c r="F531" s="467">
        <v>0</v>
      </c>
      <c r="G531" s="467">
        <f t="array" ref="G531">MAX(IF($A$2:$A$8761=A531,$D$2:$D$8761))</f>
        <v>1475</v>
      </c>
      <c r="H531" s="467">
        <f t="shared" si="57"/>
        <v>0</v>
      </c>
      <c r="I531" s="475" t="str">
        <f t="shared" si="58"/>
        <v/>
      </c>
      <c r="J531" s="471">
        <f>'Potential Projects'!D532</f>
        <v>126.39395875391682</v>
      </c>
      <c r="K531" s="471">
        <f>'Potential Projects'!E532</f>
        <v>99.420207213502465</v>
      </c>
      <c r="L531" s="476">
        <f t="shared" si="59"/>
        <v>650.18583403258071</v>
      </c>
      <c r="M531" s="471">
        <f t="shared" si="60"/>
        <v>1375.5882482634088</v>
      </c>
      <c r="N531" s="467">
        <f t="shared" si="61"/>
        <v>0</v>
      </c>
      <c r="O531" s="475" t="str">
        <f t="shared" si="62"/>
        <v/>
      </c>
    </row>
    <row r="532" spans="1:15" hidden="1">
      <c r="A532" s="475">
        <f t="shared" si="56"/>
        <v>43466</v>
      </c>
      <c r="B532" s="475">
        <v>43488</v>
      </c>
      <c r="C532" s="467">
        <v>3</v>
      </c>
      <c r="D532" s="467">
        <v>962</v>
      </c>
      <c r="E532" s="467">
        <v>103</v>
      </c>
      <c r="F532" s="467">
        <v>0</v>
      </c>
      <c r="G532" s="467">
        <f t="array" ref="G532">MAX(IF($A$2:$A$8761=A532,$D$2:$D$8761))</f>
        <v>1475</v>
      </c>
      <c r="H532" s="467">
        <f t="shared" si="57"/>
        <v>0</v>
      </c>
      <c r="I532" s="475" t="str">
        <f t="shared" si="58"/>
        <v/>
      </c>
      <c r="J532" s="471">
        <f>'Potential Projects'!D533</f>
        <v>125.46160832930693</v>
      </c>
      <c r="K532" s="471">
        <f>'Potential Projects'!E533</f>
        <v>98.28594307675769</v>
      </c>
      <c r="L532" s="476">
        <f t="shared" si="59"/>
        <v>635.25244859393536</v>
      </c>
      <c r="M532" s="471">
        <f t="shared" si="60"/>
        <v>1375.5882482634088</v>
      </c>
      <c r="N532" s="467">
        <f t="shared" si="61"/>
        <v>0</v>
      </c>
      <c r="O532" s="475" t="str">
        <f t="shared" si="62"/>
        <v/>
      </c>
    </row>
    <row r="533" spans="1:15" hidden="1">
      <c r="A533" s="475">
        <f t="shared" si="56"/>
        <v>43466</v>
      </c>
      <c r="B533" s="475">
        <v>43488</v>
      </c>
      <c r="C533" s="467">
        <v>4</v>
      </c>
      <c r="D533" s="467">
        <v>971</v>
      </c>
      <c r="E533" s="467">
        <v>103</v>
      </c>
      <c r="F533" s="467">
        <v>0</v>
      </c>
      <c r="G533" s="467">
        <f t="array" ref="G533">MAX(IF($A$2:$A$8761=A533,$D$2:$D$8761))</f>
        <v>1475</v>
      </c>
      <c r="H533" s="467">
        <f t="shared" si="57"/>
        <v>0</v>
      </c>
      <c r="I533" s="475" t="str">
        <f t="shared" si="58"/>
        <v/>
      </c>
      <c r="J533" s="471">
        <f>'Potential Projects'!D534</f>
        <v>125.32489351879148</v>
      </c>
      <c r="K533" s="471">
        <f>'Potential Projects'!E534</f>
        <v>99.631415018275632</v>
      </c>
      <c r="L533" s="476">
        <f t="shared" si="59"/>
        <v>643.04369146293288</v>
      </c>
      <c r="M533" s="471">
        <f t="shared" si="60"/>
        <v>1375.5882482634088</v>
      </c>
      <c r="N533" s="467">
        <f t="shared" si="61"/>
        <v>0</v>
      </c>
      <c r="O533" s="475" t="str">
        <f t="shared" si="62"/>
        <v/>
      </c>
    </row>
    <row r="534" spans="1:15" hidden="1">
      <c r="A534" s="475">
        <f t="shared" si="56"/>
        <v>43466</v>
      </c>
      <c r="B534" s="475">
        <v>43488</v>
      </c>
      <c r="C534" s="467">
        <v>5</v>
      </c>
      <c r="D534" s="467">
        <v>978</v>
      </c>
      <c r="E534" s="467">
        <v>96</v>
      </c>
      <c r="F534" s="467">
        <v>0</v>
      </c>
      <c r="G534" s="467">
        <f t="array" ref="G534">MAX(IF($A$2:$A$8761=A534,$D$2:$D$8761))</f>
        <v>1475</v>
      </c>
      <c r="H534" s="467">
        <f t="shared" si="57"/>
        <v>0</v>
      </c>
      <c r="I534" s="475" t="str">
        <f t="shared" si="58"/>
        <v/>
      </c>
      <c r="J534" s="471">
        <f>'Potential Projects'!D535</f>
        <v>124.57411138219295</v>
      </c>
      <c r="K534" s="471">
        <f>'Potential Projects'!E535</f>
        <v>92.508236239518368</v>
      </c>
      <c r="L534" s="476">
        <f t="shared" si="59"/>
        <v>664.91765237828861</v>
      </c>
      <c r="M534" s="471">
        <f t="shared" si="60"/>
        <v>1375.5882482634088</v>
      </c>
      <c r="N534" s="467">
        <f t="shared" si="61"/>
        <v>0</v>
      </c>
      <c r="O534" s="475" t="str">
        <f t="shared" si="62"/>
        <v/>
      </c>
    </row>
    <row r="535" spans="1:15" hidden="1">
      <c r="A535" s="475">
        <f t="shared" si="56"/>
        <v>43466</v>
      </c>
      <c r="B535" s="475">
        <v>43488</v>
      </c>
      <c r="C535" s="467">
        <v>6</v>
      </c>
      <c r="D535" s="467">
        <v>1070</v>
      </c>
      <c r="E535" s="467">
        <v>103</v>
      </c>
      <c r="F535" s="467">
        <v>0</v>
      </c>
      <c r="G535" s="467">
        <f t="array" ref="G535">MAX(IF($A$2:$A$8761=A535,$D$2:$D$8761))</f>
        <v>1475</v>
      </c>
      <c r="H535" s="467">
        <f t="shared" si="57"/>
        <v>0</v>
      </c>
      <c r="I535" s="475" t="str">
        <f t="shared" si="58"/>
        <v/>
      </c>
      <c r="J535" s="471">
        <f>'Potential Projects'!D536</f>
        <v>118.56280117418203</v>
      </c>
      <c r="K535" s="471">
        <f>'Potential Projects'!E536</f>
        <v>96.190292302730597</v>
      </c>
      <c r="L535" s="476">
        <f t="shared" si="59"/>
        <v>752.24690652308732</v>
      </c>
      <c r="M535" s="471">
        <f t="shared" si="60"/>
        <v>1375.5882482634088</v>
      </c>
      <c r="N535" s="467">
        <f t="shared" si="61"/>
        <v>0</v>
      </c>
      <c r="O535" s="475" t="str">
        <f t="shared" si="62"/>
        <v/>
      </c>
    </row>
    <row r="536" spans="1:15" hidden="1">
      <c r="A536" s="475">
        <f t="shared" si="56"/>
        <v>43466</v>
      </c>
      <c r="B536" s="475">
        <v>43488</v>
      </c>
      <c r="C536" s="467">
        <v>7</v>
      </c>
      <c r="D536" s="467">
        <v>1191</v>
      </c>
      <c r="E536" s="467">
        <v>103</v>
      </c>
      <c r="F536" s="467">
        <v>0</v>
      </c>
      <c r="G536" s="467">
        <f t="array" ref="G536">MAX(IF($A$2:$A$8761=A536,$D$2:$D$8761))</f>
        <v>1475</v>
      </c>
      <c r="H536" s="467">
        <f t="shared" si="57"/>
        <v>0</v>
      </c>
      <c r="I536" s="475" t="str">
        <f t="shared" si="58"/>
        <v/>
      </c>
      <c r="J536" s="471">
        <f>'Potential Projects'!D537</f>
        <v>108.03133514745878</v>
      </c>
      <c r="K536" s="471">
        <f>'Potential Projects'!E537</f>
        <v>92.19846479251774</v>
      </c>
      <c r="L536" s="476">
        <f t="shared" si="59"/>
        <v>887.77020006002351</v>
      </c>
      <c r="M536" s="471">
        <f t="shared" si="60"/>
        <v>1375.5882482634088</v>
      </c>
      <c r="N536" s="467">
        <f t="shared" si="61"/>
        <v>0</v>
      </c>
      <c r="O536" s="475" t="str">
        <f t="shared" si="62"/>
        <v/>
      </c>
    </row>
    <row r="537" spans="1:15" hidden="1">
      <c r="A537" s="475">
        <f t="shared" si="56"/>
        <v>43466</v>
      </c>
      <c r="B537" s="475">
        <v>43488</v>
      </c>
      <c r="C537" s="467">
        <v>8</v>
      </c>
      <c r="D537" s="467">
        <v>1267</v>
      </c>
      <c r="E537" s="467">
        <v>100</v>
      </c>
      <c r="F537" s="467">
        <v>0</v>
      </c>
      <c r="G537" s="467">
        <f t="array" ref="G537">MAX(IF($A$2:$A$8761=A537,$D$2:$D$8761))</f>
        <v>1475</v>
      </c>
      <c r="H537" s="467">
        <f t="shared" si="57"/>
        <v>0</v>
      </c>
      <c r="I537" s="475" t="str">
        <f t="shared" si="58"/>
        <v/>
      </c>
      <c r="J537" s="471">
        <f>'Potential Projects'!D538</f>
        <v>109.54007503804293</v>
      </c>
      <c r="K537" s="471">
        <f>'Potential Projects'!E538</f>
        <v>93.338204687164051</v>
      </c>
      <c r="L537" s="476">
        <f t="shared" si="59"/>
        <v>964.12172027479301</v>
      </c>
      <c r="M537" s="471">
        <f t="shared" si="60"/>
        <v>1375.5882482634088</v>
      </c>
      <c r="N537" s="467">
        <f t="shared" si="61"/>
        <v>0</v>
      </c>
      <c r="O537" s="475" t="str">
        <f t="shared" si="62"/>
        <v/>
      </c>
    </row>
    <row r="538" spans="1:15" hidden="1">
      <c r="A538" s="475">
        <f t="shared" si="56"/>
        <v>43466</v>
      </c>
      <c r="B538" s="475">
        <v>43488</v>
      </c>
      <c r="C538" s="467">
        <v>9</v>
      </c>
      <c r="D538" s="467">
        <v>1263</v>
      </c>
      <c r="E538" s="467">
        <v>76</v>
      </c>
      <c r="F538" s="467">
        <v>0</v>
      </c>
      <c r="G538" s="467">
        <f t="array" ref="G538">MAX(IF($A$2:$A$8761=A538,$D$2:$D$8761))</f>
        <v>1475</v>
      </c>
      <c r="H538" s="467">
        <f t="shared" si="57"/>
        <v>0</v>
      </c>
      <c r="I538" s="475" t="str">
        <f t="shared" si="58"/>
        <v/>
      </c>
      <c r="J538" s="471">
        <f>'Potential Projects'!D539</f>
        <v>54.811929969434551</v>
      </c>
      <c r="K538" s="471">
        <f>'Potential Projects'!E539</f>
        <v>99.004831864115246</v>
      </c>
      <c r="L538" s="476">
        <f t="shared" si="59"/>
        <v>1033.1832381664503</v>
      </c>
      <c r="M538" s="471">
        <f t="shared" si="60"/>
        <v>1375.5882482634088</v>
      </c>
      <c r="N538" s="467">
        <f t="shared" si="61"/>
        <v>0</v>
      </c>
      <c r="O538" s="475" t="str">
        <f t="shared" si="62"/>
        <v/>
      </c>
    </row>
    <row r="539" spans="1:15" hidden="1">
      <c r="A539" s="475">
        <f t="shared" si="56"/>
        <v>43466</v>
      </c>
      <c r="B539" s="475">
        <v>43488</v>
      </c>
      <c r="C539" s="467">
        <v>10</v>
      </c>
      <c r="D539" s="467">
        <v>1251</v>
      </c>
      <c r="E539" s="467">
        <v>40</v>
      </c>
      <c r="F539" s="467">
        <v>6</v>
      </c>
      <c r="G539" s="467">
        <f t="array" ref="G539">MAX(IF($A$2:$A$8761=A539,$D$2:$D$8761))</f>
        <v>1475</v>
      </c>
      <c r="H539" s="467">
        <f t="shared" si="57"/>
        <v>0</v>
      </c>
      <c r="I539" s="475" t="str">
        <f t="shared" si="58"/>
        <v/>
      </c>
      <c r="J539" s="471">
        <f>'Potential Projects'!D540</f>
        <v>50.945473520216638</v>
      </c>
      <c r="K539" s="471">
        <f>'Potential Projects'!E540</f>
        <v>94.278470543969036</v>
      </c>
      <c r="L539" s="476">
        <f t="shared" si="59"/>
        <v>1059.7760559358144</v>
      </c>
      <c r="M539" s="471">
        <f t="shared" si="60"/>
        <v>1375.5882482634088</v>
      </c>
      <c r="N539" s="467">
        <f t="shared" si="61"/>
        <v>0</v>
      </c>
      <c r="O539" s="475" t="str">
        <f t="shared" si="62"/>
        <v/>
      </c>
    </row>
    <row r="540" spans="1:15" hidden="1">
      <c r="A540" s="475">
        <f t="shared" si="56"/>
        <v>43466</v>
      </c>
      <c r="B540" s="475">
        <v>43488</v>
      </c>
      <c r="C540" s="467">
        <v>11</v>
      </c>
      <c r="D540" s="467">
        <v>1207</v>
      </c>
      <c r="E540" s="467">
        <v>9</v>
      </c>
      <c r="F540" s="467">
        <v>4</v>
      </c>
      <c r="G540" s="467">
        <f t="array" ref="G540">MAX(IF($A$2:$A$8761=A540,$D$2:$D$8761))</f>
        <v>1475</v>
      </c>
      <c r="H540" s="467">
        <f t="shared" si="57"/>
        <v>0</v>
      </c>
      <c r="I540" s="475" t="str">
        <f t="shared" si="58"/>
        <v/>
      </c>
      <c r="J540" s="471">
        <f>'Potential Projects'!D541</f>
        <v>105.48952212326313</v>
      </c>
      <c r="K540" s="471">
        <f>'Potential Projects'!E541</f>
        <v>79.033960546119104</v>
      </c>
      <c r="L540" s="476">
        <f t="shared" si="59"/>
        <v>1009.4765173306176</v>
      </c>
      <c r="M540" s="471">
        <f t="shared" si="60"/>
        <v>1375.5882482634088</v>
      </c>
      <c r="N540" s="467">
        <f t="shared" si="61"/>
        <v>0</v>
      </c>
      <c r="O540" s="475" t="str">
        <f t="shared" si="62"/>
        <v/>
      </c>
    </row>
    <row r="541" spans="1:15" hidden="1">
      <c r="A541" s="475">
        <f t="shared" si="56"/>
        <v>43466</v>
      </c>
      <c r="B541" s="475">
        <v>43488</v>
      </c>
      <c r="C541" s="467">
        <v>12</v>
      </c>
      <c r="D541" s="467">
        <v>1205</v>
      </c>
      <c r="E541" s="467">
        <v>18</v>
      </c>
      <c r="F541" s="467">
        <v>9</v>
      </c>
      <c r="G541" s="467">
        <f t="array" ref="G541">MAX(IF($A$2:$A$8761=A541,$D$2:$D$8761))</f>
        <v>1475</v>
      </c>
      <c r="H541" s="467">
        <f t="shared" si="57"/>
        <v>0</v>
      </c>
      <c r="I541" s="475" t="str">
        <f t="shared" si="58"/>
        <v/>
      </c>
      <c r="J541" s="471">
        <f>'Potential Projects'!D542</f>
        <v>87.33118591315646</v>
      </c>
      <c r="K541" s="471">
        <f>'Potential Projects'!E542</f>
        <v>86.339403837884333</v>
      </c>
      <c r="L541" s="476">
        <f t="shared" si="59"/>
        <v>1004.3294102489591</v>
      </c>
      <c r="M541" s="471">
        <f t="shared" si="60"/>
        <v>1375.5882482634088</v>
      </c>
      <c r="N541" s="467">
        <f t="shared" si="61"/>
        <v>0</v>
      </c>
      <c r="O541" s="475" t="str">
        <f t="shared" si="62"/>
        <v/>
      </c>
    </row>
    <row r="542" spans="1:15" hidden="1">
      <c r="A542" s="475">
        <f t="shared" si="56"/>
        <v>43466</v>
      </c>
      <c r="B542" s="475">
        <v>43488</v>
      </c>
      <c r="C542" s="467">
        <v>13</v>
      </c>
      <c r="D542" s="467">
        <v>1185</v>
      </c>
      <c r="E542" s="467">
        <v>38</v>
      </c>
      <c r="F542" s="467">
        <v>7</v>
      </c>
      <c r="G542" s="467">
        <f t="array" ref="G542">MAX(IF($A$2:$A$8761=A542,$D$2:$D$8761))</f>
        <v>1475</v>
      </c>
      <c r="H542" s="467">
        <f t="shared" si="57"/>
        <v>0</v>
      </c>
      <c r="I542" s="475" t="str">
        <f t="shared" si="58"/>
        <v/>
      </c>
      <c r="J542" s="471">
        <f>'Potential Projects'!D543</f>
        <v>44.918888889305535</v>
      </c>
      <c r="K542" s="471">
        <f>'Potential Projects'!E543</f>
        <v>72.711024672113524</v>
      </c>
      <c r="L542" s="476">
        <f t="shared" si="59"/>
        <v>1022.370086438581</v>
      </c>
      <c r="M542" s="471">
        <f t="shared" si="60"/>
        <v>1375.5882482634088</v>
      </c>
      <c r="N542" s="467">
        <f t="shared" si="61"/>
        <v>0</v>
      </c>
      <c r="O542" s="475" t="str">
        <f t="shared" si="62"/>
        <v/>
      </c>
    </row>
    <row r="543" spans="1:15" hidden="1">
      <c r="A543" s="475">
        <f t="shared" si="56"/>
        <v>43466</v>
      </c>
      <c r="B543" s="475">
        <v>43488</v>
      </c>
      <c r="C543" s="467">
        <v>14</v>
      </c>
      <c r="D543" s="467">
        <v>1157</v>
      </c>
      <c r="E543" s="467">
        <v>16</v>
      </c>
      <c r="F543" s="467">
        <v>6</v>
      </c>
      <c r="G543" s="467">
        <f t="array" ref="G543">MAX(IF($A$2:$A$8761=A543,$D$2:$D$8761))</f>
        <v>1475</v>
      </c>
      <c r="H543" s="467">
        <f t="shared" si="57"/>
        <v>0</v>
      </c>
      <c r="I543" s="475" t="str">
        <f t="shared" si="58"/>
        <v/>
      </c>
      <c r="J543" s="471">
        <f>'Potential Projects'!D544</f>
        <v>66.979191453256263</v>
      </c>
      <c r="K543" s="471">
        <f>'Potential Projects'!E544</f>
        <v>74.079181896366379</v>
      </c>
      <c r="L543" s="476">
        <f t="shared" si="59"/>
        <v>993.9416266503772</v>
      </c>
      <c r="M543" s="471">
        <f t="shared" si="60"/>
        <v>1375.5882482634088</v>
      </c>
      <c r="N543" s="467">
        <f t="shared" si="61"/>
        <v>0</v>
      </c>
      <c r="O543" s="475" t="str">
        <f t="shared" si="62"/>
        <v/>
      </c>
    </row>
    <row r="544" spans="1:15" hidden="1">
      <c r="A544" s="475">
        <f t="shared" si="56"/>
        <v>43466</v>
      </c>
      <c r="B544" s="475">
        <v>43488</v>
      </c>
      <c r="C544" s="467">
        <v>15</v>
      </c>
      <c r="D544" s="467">
        <v>1149</v>
      </c>
      <c r="E544" s="467">
        <v>7</v>
      </c>
      <c r="F544" s="467">
        <v>3</v>
      </c>
      <c r="G544" s="467">
        <f t="array" ref="G544">MAX(IF($A$2:$A$8761=A544,$D$2:$D$8761))</f>
        <v>1475</v>
      </c>
      <c r="H544" s="467">
        <f t="shared" si="57"/>
        <v>0</v>
      </c>
      <c r="I544" s="475" t="str">
        <f t="shared" si="58"/>
        <v/>
      </c>
      <c r="J544" s="471">
        <f>'Potential Projects'!D545</f>
        <v>46.344927545493661</v>
      </c>
      <c r="K544" s="471">
        <f>'Potential Projects'!E545</f>
        <v>88.914574553859381</v>
      </c>
      <c r="L544" s="476">
        <f t="shared" si="59"/>
        <v>1003.7404979006469</v>
      </c>
      <c r="M544" s="471">
        <f t="shared" si="60"/>
        <v>1375.5882482634088</v>
      </c>
      <c r="N544" s="467">
        <f t="shared" si="61"/>
        <v>0</v>
      </c>
      <c r="O544" s="475" t="str">
        <f t="shared" si="62"/>
        <v/>
      </c>
    </row>
    <row r="545" spans="1:15" hidden="1">
      <c r="A545" s="475">
        <f t="shared" si="56"/>
        <v>43466</v>
      </c>
      <c r="B545" s="475">
        <v>43488</v>
      </c>
      <c r="C545" s="467">
        <v>16</v>
      </c>
      <c r="D545" s="467">
        <v>1137</v>
      </c>
      <c r="E545" s="467">
        <v>6</v>
      </c>
      <c r="F545" s="467">
        <v>2</v>
      </c>
      <c r="G545" s="467">
        <f t="array" ref="G545">MAX(IF($A$2:$A$8761=A545,$D$2:$D$8761))</f>
        <v>1475</v>
      </c>
      <c r="H545" s="467">
        <f t="shared" si="57"/>
        <v>0</v>
      </c>
      <c r="I545" s="475" t="str">
        <f t="shared" si="58"/>
        <v/>
      </c>
      <c r="J545" s="471">
        <f>'Potential Projects'!D546</f>
        <v>19.442117155510246</v>
      </c>
      <c r="K545" s="471">
        <f>'Potential Projects'!E546</f>
        <v>96.839560739625881</v>
      </c>
      <c r="L545" s="476">
        <f t="shared" si="59"/>
        <v>1012.7183221048639</v>
      </c>
      <c r="M545" s="471">
        <f t="shared" si="60"/>
        <v>1375.5882482634088</v>
      </c>
      <c r="N545" s="467">
        <f t="shared" si="61"/>
        <v>0</v>
      </c>
      <c r="O545" s="475" t="str">
        <f t="shared" si="62"/>
        <v/>
      </c>
    </row>
    <row r="546" spans="1:15" hidden="1">
      <c r="A546" s="475">
        <f t="shared" si="56"/>
        <v>43466</v>
      </c>
      <c r="B546" s="475">
        <v>43488</v>
      </c>
      <c r="C546" s="467">
        <v>17</v>
      </c>
      <c r="D546" s="467">
        <v>1196</v>
      </c>
      <c r="E546" s="467">
        <v>9</v>
      </c>
      <c r="F546" s="467">
        <v>0</v>
      </c>
      <c r="G546" s="467">
        <f t="array" ref="G546">MAX(IF($A$2:$A$8761=A546,$D$2:$D$8761))</f>
        <v>1475</v>
      </c>
      <c r="H546" s="467">
        <f t="shared" si="57"/>
        <v>0</v>
      </c>
      <c r="I546" s="475" t="str">
        <f t="shared" si="58"/>
        <v/>
      </c>
      <c r="J546" s="471">
        <f>'Potential Projects'!D547</f>
        <v>27.526250648350793</v>
      </c>
      <c r="K546" s="471">
        <f>'Potential Projects'!E547</f>
        <v>98.730261717910125</v>
      </c>
      <c r="L546" s="476">
        <f t="shared" si="59"/>
        <v>1060.7434876337393</v>
      </c>
      <c r="M546" s="471">
        <f t="shared" si="60"/>
        <v>1375.5882482634088</v>
      </c>
      <c r="N546" s="467">
        <f t="shared" si="61"/>
        <v>0</v>
      </c>
      <c r="O546" s="475" t="str">
        <f t="shared" si="62"/>
        <v/>
      </c>
    </row>
    <row r="547" spans="1:15" hidden="1">
      <c r="A547" s="475">
        <f t="shared" si="56"/>
        <v>43466</v>
      </c>
      <c r="B547" s="475">
        <v>43488</v>
      </c>
      <c r="C547" s="467">
        <v>18</v>
      </c>
      <c r="D547" s="467">
        <v>1290</v>
      </c>
      <c r="E547" s="467">
        <v>7</v>
      </c>
      <c r="F547" s="467">
        <v>0</v>
      </c>
      <c r="G547" s="467">
        <f t="array" ref="G547">MAX(IF($A$2:$A$8761=A547,$D$2:$D$8761))</f>
        <v>1475</v>
      </c>
      <c r="H547" s="467">
        <f t="shared" si="57"/>
        <v>0</v>
      </c>
      <c r="I547" s="475" t="str">
        <f t="shared" si="58"/>
        <v/>
      </c>
      <c r="J547" s="471">
        <f>'Potential Projects'!D548</f>
        <v>57.68803515435232</v>
      </c>
      <c r="K547" s="471">
        <f>'Potential Projects'!E548</f>
        <v>99.611076488927125</v>
      </c>
      <c r="L547" s="476">
        <f t="shared" si="59"/>
        <v>1125.7008883567205</v>
      </c>
      <c r="M547" s="471">
        <f t="shared" si="60"/>
        <v>1375.5882482634088</v>
      </c>
      <c r="N547" s="467">
        <f t="shared" si="61"/>
        <v>0</v>
      </c>
      <c r="O547" s="475" t="str">
        <f t="shared" si="62"/>
        <v/>
      </c>
    </row>
    <row r="548" spans="1:15" hidden="1">
      <c r="A548" s="475">
        <f t="shared" si="56"/>
        <v>43466</v>
      </c>
      <c r="B548" s="475">
        <v>43488</v>
      </c>
      <c r="C548" s="467">
        <v>19</v>
      </c>
      <c r="D548" s="467">
        <v>1267</v>
      </c>
      <c r="E548" s="467">
        <v>22</v>
      </c>
      <c r="F548" s="467">
        <v>0</v>
      </c>
      <c r="G548" s="467">
        <f t="array" ref="G548">MAX(IF($A$2:$A$8761=A548,$D$2:$D$8761))</f>
        <v>1475</v>
      </c>
      <c r="H548" s="467">
        <f t="shared" si="57"/>
        <v>0</v>
      </c>
      <c r="I548" s="475" t="str">
        <f t="shared" si="58"/>
        <v/>
      </c>
      <c r="J548" s="471">
        <f>'Potential Projects'!D549</f>
        <v>97.522864652046039</v>
      </c>
      <c r="K548" s="471">
        <f>'Potential Projects'!E549</f>
        <v>99.801945764351743</v>
      </c>
      <c r="L548" s="476">
        <f t="shared" si="59"/>
        <v>1047.6751895836021</v>
      </c>
      <c r="M548" s="471">
        <f t="shared" si="60"/>
        <v>1375.5882482634088</v>
      </c>
      <c r="N548" s="467">
        <f t="shared" si="61"/>
        <v>0</v>
      </c>
      <c r="O548" s="475" t="str">
        <f t="shared" si="62"/>
        <v/>
      </c>
    </row>
    <row r="549" spans="1:15" hidden="1">
      <c r="A549" s="475">
        <f t="shared" si="56"/>
        <v>43466</v>
      </c>
      <c r="B549" s="475">
        <v>43488</v>
      </c>
      <c r="C549" s="467">
        <v>20</v>
      </c>
      <c r="D549" s="467">
        <v>1240</v>
      </c>
      <c r="E549" s="467">
        <v>11</v>
      </c>
      <c r="F549" s="467">
        <v>0</v>
      </c>
      <c r="G549" s="467">
        <f t="array" ref="G549">MAX(IF($A$2:$A$8761=A549,$D$2:$D$8761))</f>
        <v>1475</v>
      </c>
      <c r="H549" s="467">
        <f t="shared" si="57"/>
        <v>0</v>
      </c>
      <c r="I549" s="475" t="str">
        <f t="shared" si="58"/>
        <v/>
      </c>
      <c r="J549" s="471">
        <f>'Potential Projects'!D550</f>
        <v>122.96149246881124</v>
      </c>
      <c r="K549" s="471">
        <f>'Potential Projects'!E550</f>
        <v>99.591520210707372</v>
      </c>
      <c r="L549" s="476">
        <f t="shared" si="59"/>
        <v>1006.4469873204814</v>
      </c>
      <c r="M549" s="471">
        <f t="shared" si="60"/>
        <v>1375.5882482634088</v>
      </c>
      <c r="N549" s="467">
        <f t="shared" si="61"/>
        <v>0</v>
      </c>
      <c r="O549" s="475" t="str">
        <f t="shared" si="62"/>
        <v/>
      </c>
    </row>
    <row r="550" spans="1:15" hidden="1">
      <c r="A550" s="475">
        <f t="shared" si="56"/>
        <v>43466</v>
      </c>
      <c r="B550" s="475">
        <v>43488</v>
      </c>
      <c r="C550" s="467">
        <v>21</v>
      </c>
      <c r="D550" s="467">
        <v>1242</v>
      </c>
      <c r="E550" s="467">
        <v>3</v>
      </c>
      <c r="F550" s="467">
        <v>0</v>
      </c>
      <c r="G550" s="467">
        <f t="array" ref="G550">MAX(IF($A$2:$A$8761=A550,$D$2:$D$8761))</f>
        <v>1475</v>
      </c>
      <c r="H550" s="467">
        <f t="shared" si="57"/>
        <v>0</v>
      </c>
      <c r="I550" s="475" t="str">
        <f t="shared" si="58"/>
        <v/>
      </c>
      <c r="J550" s="471">
        <f>'Potential Projects'!D551</f>
        <v>125.84176532676778</v>
      </c>
      <c r="K550" s="471">
        <f>'Potential Projects'!E551</f>
        <v>99.834800311760915</v>
      </c>
      <c r="L550" s="476">
        <f t="shared" si="59"/>
        <v>1013.3234343614714</v>
      </c>
      <c r="M550" s="471">
        <f t="shared" si="60"/>
        <v>1375.5882482634088</v>
      </c>
      <c r="N550" s="467">
        <f t="shared" si="61"/>
        <v>0</v>
      </c>
      <c r="O550" s="475" t="str">
        <f t="shared" si="62"/>
        <v/>
      </c>
    </row>
    <row r="551" spans="1:15" hidden="1">
      <c r="A551" s="475">
        <f t="shared" si="56"/>
        <v>43466</v>
      </c>
      <c r="B551" s="475">
        <v>43488</v>
      </c>
      <c r="C551" s="467">
        <v>22</v>
      </c>
      <c r="D551" s="467">
        <v>1180</v>
      </c>
      <c r="E551" s="467">
        <v>0</v>
      </c>
      <c r="F551" s="467">
        <v>0</v>
      </c>
      <c r="G551" s="467">
        <f t="array" ref="G551">MAX(IF($A$2:$A$8761=A551,$D$2:$D$8761))</f>
        <v>1475</v>
      </c>
      <c r="H551" s="467">
        <f t="shared" si="57"/>
        <v>0</v>
      </c>
      <c r="I551" s="475" t="str">
        <f t="shared" si="58"/>
        <v/>
      </c>
      <c r="J551" s="471">
        <f>'Potential Projects'!D552</f>
        <v>124.81372054266149</v>
      </c>
      <c r="K551" s="471">
        <f>'Potential Projects'!E552</f>
        <v>99.786300741775975</v>
      </c>
      <c r="L551" s="476">
        <f t="shared" si="59"/>
        <v>955.3999787155625</v>
      </c>
      <c r="M551" s="471">
        <f t="shared" si="60"/>
        <v>1375.5882482634088</v>
      </c>
      <c r="N551" s="467">
        <f t="shared" si="61"/>
        <v>0</v>
      </c>
      <c r="O551" s="475" t="str">
        <f t="shared" si="62"/>
        <v/>
      </c>
    </row>
    <row r="552" spans="1:15" hidden="1">
      <c r="A552" s="475">
        <f t="shared" si="56"/>
        <v>43466</v>
      </c>
      <c r="B552" s="475">
        <v>43488</v>
      </c>
      <c r="C552" s="467">
        <v>23</v>
      </c>
      <c r="D552" s="467">
        <v>1081</v>
      </c>
      <c r="E552" s="467">
        <v>0</v>
      </c>
      <c r="F552" s="467">
        <v>0</v>
      </c>
      <c r="G552" s="467">
        <f t="array" ref="G552">MAX(IF($A$2:$A$8761=A552,$D$2:$D$8761))</f>
        <v>1475</v>
      </c>
      <c r="H552" s="467">
        <f t="shared" si="57"/>
        <v>0</v>
      </c>
      <c r="I552" s="475" t="str">
        <f t="shared" si="58"/>
        <v/>
      </c>
      <c r="J552" s="471">
        <f>'Potential Projects'!D553</f>
        <v>126.5528610433629</v>
      </c>
      <c r="K552" s="471">
        <f>'Potential Projects'!E553</f>
        <v>99.835582562889698</v>
      </c>
      <c r="L552" s="476">
        <f t="shared" si="59"/>
        <v>854.61155639374738</v>
      </c>
      <c r="M552" s="471">
        <f t="shared" si="60"/>
        <v>1375.5882482634088</v>
      </c>
      <c r="N552" s="467">
        <f t="shared" si="61"/>
        <v>0</v>
      </c>
      <c r="O552" s="475" t="str">
        <f t="shared" si="62"/>
        <v/>
      </c>
    </row>
    <row r="553" spans="1:15" hidden="1">
      <c r="A553" s="475">
        <f t="shared" si="56"/>
        <v>43466</v>
      </c>
      <c r="B553" s="475">
        <v>43488</v>
      </c>
      <c r="C553" s="467">
        <v>24</v>
      </c>
      <c r="D553" s="467">
        <v>1035</v>
      </c>
      <c r="E553" s="467">
        <v>0</v>
      </c>
      <c r="F553" s="467">
        <v>0</v>
      </c>
      <c r="G553" s="467">
        <f t="array" ref="G553">MAX(IF($A$2:$A$8761=A553,$D$2:$D$8761))</f>
        <v>1475</v>
      </c>
      <c r="H553" s="467">
        <f t="shared" si="57"/>
        <v>0</v>
      </c>
      <c r="I553" s="475" t="str">
        <f t="shared" si="58"/>
        <v/>
      </c>
      <c r="J553" s="471">
        <f>'Potential Projects'!D554</f>
        <v>127.80232443452248</v>
      </c>
      <c r="K553" s="471">
        <f>'Potential Projects'!E554</f>
        <v>99.814461782412394</v>
      </c>
      <c r="L553" s="476">
        <f t="shared" si="59"/>
        <v>807.38321378306512</v>
      </c>
      <c r="M553" s="471">
        <f t="shared" si="60"/>
        <v>1375.5882482634088</v>
      </c>
      <c r="N553" s="467">
        <f t="shared" si="61"/>
        <v>0</v>
      </c>
      <c r="O553" s="475" t="str">
        <f t="shared" si="62"/>
        <v/>
      </c>
    </row>
    <row r="554" spans="1:15" hidden="1">
      <c r="A554" s="475">
        <f t="shared" si="56"/>
        <v>43466</v>
      </c>
      <c r="B554" s="475">
        <v>43489</v>
      </c>
      <c r="C554" s="467">
        <v>1</v>
      </c>
      <c r="D554" s="467">
        <v>970</v>
      </c>
      <c r="E554" s="467">
        <v>0</v>
      </c>
      <c r="F554" s="467">
        <v>0</v>
      </c>
      <c r="G554" s="467">
        <f t="array" ref="G554">MAX(IF($A$2:$A$8761=A554,$D$2:$D$8761))</f>
        <v>1475</v>
      </c>
      <c r="H554" s="467">
        <f t="shared" si="57"/>
        <v>0</v>
      </c>
      <c r="I554" s="475" t="str">
        <f t="shared" si="58"/>
        <v/>
      </c>
      <c r="J554" s="471">
        <f>'Potential Projects'!D555</f>
        <v>129.42794124824908</v>
      </c>
      <c r="K554" s="471">
        <f>'Potential Projects'!E555</f>
        <v>99.728414158245542</v>
      </c>
      <c r="L554" s="476">
        <f t="shared" si="59"/>
        <v>740.84364459350536</v>
      </c>
      <c r="M554" s="471">
        <f t="shared" si="60"/>
        <v>1375.5882482634088</v>
      </c>
      <c r="N554" s="467">
        <f t="shared" si="61"/>
        <v>0</v>
      </c>
      <c r="O554" s="475" t="str">
        <f t="shared" si="62"/>
        <v/>
      </c>
    </row>
    <row r="555" spans="1:15" hidden="1">
      <c r="A555" s="475">
        <f t="shared" si="56"/>
        <v>43466</v>
      </c>
      <c r="B555" s="475">
        <v>43489</v>
      </c>
      <c r="C555" s="467">
        <v>2</v>
      </c>
      <c r="D555" s="467">
        <v>953</v>
      </c>
      <c r="E555" s="467">
        <v>2</v>
      </c>
      <c r="F555" s="467">
        <v>0</v>
      </c>
      <c r="G555" s="467">
        <f t="array" ref="G555">MAX(IF($A$2:$A$8761=A555,$D$2:$D$8761))</f>
        <v>1475</v>
      </c>
      <c r="H555" s="467">
        <f t="shared" si="57"/>
        <v>0</v>
      </c>
      <c r="I555" s="475" t="str">
        <f t="shared" si="58"/>
        <v/>
      </c>
      <c r="J555" s="471">
        <f>'Potential Projects'!D556</f>
        <v>130.1833594627694</v>
      </c>
      <c r="K555" s="471">
        <f>'Potential Projects'!E556</f>
        <v>99.753446194366802</v>
      </c>
      <c r="L555" s="476">
        <f t="shared" si="59"/>
        <v>721.06319434286377</v>
      </c>
      <c r="M555" s="471">
        <f t="shared" si="60"/>
        <v>1375.5882482634088</v>
      </c>
      <c r="N555" s="467">
        <f t="shared" si="61"/>
        <v>0</v>
      </c>
      <c r="O555" s="475" t="str">
        <f t="shared" si="62"/>
        <v/>
      </c>
    </row>
    <row r="556" spans="1:15" hidden="1">
      <c r="A556" s="475">
        <f t="shared" si="56"/>
        <v>43466</v>
      </c>
      <c r="B556" s="475">
        <v>43489</v>
      </c>
      <c r="C556" s="467">
        <v>3</v>
      </c>
      <c r="D556" s="467">
        <v>954</v>
      </c>
      <c r="E556" s="467">
        <v>3</v>
      </c>
      <c r="F556" s="467">
        <v>0</v>
      </c>
      <c r="G556" s="467">
        <f t="array" ref="G556">MAX(IF($A$2:$A$8761=A556,$D$2:$D$8761))</f>
        <v>1475</v>
      </c>
      <c r="H556" s="467">
        <f t="shared" si="57"/>
        <v>0</v>
      </c>
      <c r="I556" s="475" t="str">
        <f t="shared" si="58"/>
        <v/>
      </c>
      <c r="J556" s="471">
        <f>'Potential Projects'!D557</f>
        <v>123.92218369136449</v>
      </c>
      <c r="K556" s="471">
        <f>'Potential Projects'!E557</f>
        <v>99.745623683078918</v>
      </c>
      <c r="L556" s="476">
        <f t="shared" si="59"/>
        <v>727.33219262555667</v>
      </c>
      <c r="M556" s="471">
        <f t="shared" si="60"/>
        <v>1375.5882482634088</v>
      </c>
      <c r="N556" s="467">
        <f t="shared" si="61"/>
        <v>0</v>
      </c>
      <c r="O556" s="475" t="str">
        <f t="shared" si="62"/>
        <v/>
      </c>
    </row>
    <row r="557" spans="1:15" hidden="1">
      <c r="A557" s="475">
        <f t="shared" si="56"/>
        <v>43466</v>
      </c>
      <c r="B557" s="475">
        <v>43489</v>
      </c>
      <c r="C557" s="467">
        <v>4</v>
      </c>
      <c r="D557" s="467">
        <v>959</v>
      </c>
      <c r="E557" s="467">
        <v>9</v>
      </c>
      <c r="F557" s="467">
        <v>0</v>
      </c>
      <c r="G557" s="467">
        <f t="array" ref="G557">MAX(IF($A$2:$A$8761=A557,$D$2:$D$8761))</f>
        <v>1475</v>
      </c>
      <c r="H557" s="467">
        <f t="shared" si="57"/>
        <v>0</v>
      </c>
      <c r="I557" s="475" t="str">
        <f t="shared" si="58"/>
        <v/>
      </c>
      <c r="J557" s="471">
        <f>'Potential Projects'!D558</f>
        <v>129.97863617164757</v>
      </c>
      <c r="K557" s="471">
        <f>'Potential Projects'!E558</f>
        <v>99.835582562889698</v>
      </c>
      <c r="L557" s="476">
        <f t="shared" si="59"/>
        <v>720.18578126546265</v>
      </c>
      <c r="M557" s="471">
        <f t="shared" si="60"/>
        <v>1375.5882482634088</v>
      </c>
      <c r="N557" s="467">
        <f t="shared" si="61"/>
        <v>0</v>
      </c>
      <c r="O557" s="475" t="str">
        <f t="shared" si="62"/>
        <v/>
      </c>
    </row>
    <row r="558" spans="1:15" hidden="1">
      <c r="A558" s="475">
        <f t="shared" si="56"/>
        <v>43466</v>
      </c>
      <c r="B558" s="475">
        <v>43489</v>
      </c>
      <c r="C558" s="467">
        <v>5</v>
      </c>
      <c r="D558" s="467">
        <v>1030</v>
      </c>
      <c r="E558" s="467">
        <v>6</v>
      </c>
      <c r="F558" s="467">
        <v>0</v>
      </c>
      <c r="G558" s="467">
        <f t="array" ref="G558">MAX(IF($A$2:$A$8761=A558,$D$2:$D$8761))</f>
        <v>1475</v>
      </c>
      <c r="H558" s="467">
        <f t="shared" si="57"/>
        <v>0</v>
      </c>
      <c r="I558" s="475" t="str">
        <f t="shared" si="58"/>
        <v/>
      </c>
      <c r="J558" s="471">
        <f>'Potential Projects'!D559</f>
        <v>121.61281056511353</v>
      </c>
      <c r="K558" s="471">
        <f>'Potential Projects'!E559</f>
        <v>99.835582562889698</v>
      </c>
      <c r="L558" s="476">
        <f t="shared" si="59"/>
        <v>802.5516068719968</v>
      </c>
      <c r="M558" s="471">
        <f t="shared" si="60"/>
        <v>1375.5882482634088</v>
      </c>
      <c r="N558" s="467">
        <f t="shared" si="61"/>
        <v>0</v>
      </c>
      <c r="O558" s="475" t="str">
        <f t="shared" si="62"/>
        <v/>
      </c>
    </row>
    <row r="559" spans="1:15" hidden="1">
      <c r="A559" s="475">
        <f t="shared" si="56"/>
        <v>43466</v>
      </c>
      <c r="B559" s="475">
        <v>43489</v>
      </c>
      <c r="C559" s="467">
        <v>6</v>
      </c>
      <c r="D559" s="467">
        <v>1126</v>
      </c>
      <c r="E559" s="467">
        <v>9</v>
      </c>
      <c r="F559" s="467">
        <v>0</v>
      </c>
      <c r="G559" s="467">
        <f t="array" ref="G559">MAX(IF($A$2:$A$8761=A559,$D$2:$D$8761))</f>
        <v>1475</v>
      </c>
      <c r="H559" s="467">
        <f t="shared" si="57"/>
        <v>0</v>
      </c>
      <c r="I559" s="475" t="str">
        <f t="shared" si="58"/>
        <v/>
      </c>
      <c r="J559" s="471">
        <f>'Potential Projects'!D560</f>
        <v>127.91161789542267</v>
      </c>
      <c r="K559" s="471">
        <f>'Potential Projects'!E560</f>
        <v>99.835582562889698</v>
      </c>
      <c r="L559" s="476">
        <f t="shared" si="59"/>
        <v>889.25279954168764</v>
      </c>
      <c r="M559" s="471">
        <f t="shared" si="60"/>
        <v>1375.5882482634088</v>
      </c>
      <c r="N559" s="467">
        <f t="shared" si="61"/>
        <v>0</v>
      </c>
      <c r="O559" s="475" t="str">
        <f t="shared" si="62"/>
        <v/>
      </c>
    </row>
    <row r="560" spans="1:15" hidden="1">
      <c r="A560" s="475">
        <f t="shared" si="56"/>
        <v>43466</v>
      </c>
      <c r="B560" s="475">
        <v>43489</v>
      </c>
      <c r="C560" s="467">
        <v>7</v>
      </c>
      <c r="D560" s="467">
        <v>1270</v>
      </c>
      <c r="E560" s="467">
        <v>5</v>
      </c>
      <c r="F560" s="467">
        <v>0</v>
      </c>
      <c r="G560" s="467">
        <f t="array" ref="G560">MAX(IF($A$2:$A$8761=A560,$D$2:$D$8761))</f>
        <v>1475</v>
      </c>
      <c r="H560" s="467">
        <f t="shared" si="57"/>
        <v>0</v>
      </c>
      <c r="I560" s="475" t="str">
        <f t="shared" si="58"/>
        <v/>
      </c>
      <c r="J560" s="471">
        <f>'Potential Projects'!D561</f>
        <v>133.78863147953012</v>
      </c>
      <c r="K560" s="471">
        <f>'Potential Projects'!E561</f>
        <v>99.835582562889698</v>
      </c>
      <c r="L560" s="476">
        <f t="shared" si="59"/>
        <v>1031.3757859575803</v>
      </c>
      <c r="M560" s="471">
        <f t="shared" si="60"/>
        <v>1375.5882482634088</v>
      </c>
      <c r="N560" s="467">
        <f t="shared" si="61"/>
        <v>0</v>
      </c>
      <c r="O560" s="475" t="str">
        <f t="shared" si="62"/>
        <v/>
      </c>
    </row>
    <row r="561" spans="1:15" hidden="1">
      <c r="A561" s="475">
        <f t="shared" si="56"/>
        <v>43466</v>
      </c>
      <c r="B561" s="475">
        <v>43489</v>
      </c>
      <c r="C561" s="467">
        <v>8</v>
      </c>
      <c r="D561" s="467">
        <v>1335</v>
      </c>
      <c r="E561" s="467">
        <v>9</v>
      </c>
      <c r="F561" s="467">
        <v>0</v>
      </c>
      <c r="G561" s="467">
        <f t="array" ref="G561">MAX(IF($A$2:$A$8761=A561,$D$2:$D$8761))</f>
        <v>1475</v>
      </c>
      <c r="H561" s="467">
        <f t="shared" si="57"/>
        <v>0</v>
      </c>
      <c r="I561" s="475" t="str">
        <f t="shared" si="58"/>
        <v/>
      </c>
      <c r="J561" s="471">
        <f>'Potential Projects'!D562</f>
        <v>134.00922476788296</v>
      </c>
      <c r="K561" s="471">
        <f>'Potential Projects'!E562</f>
        <v>99.835582562889698</v>
      </c>
      <c r="L561" s="476">
        <f t="shared" si="59"/>
        <v>1092.1551926692275</v>
      </c>
      <c r="M561" s="471">
        <f t="shared" si="60"/>
        <v>1375.5882482634088</v>
      </c>
      <c r="N561" s="467">
        <f t="shared" si="61"/>
        <v>0</v>
      </c>
      <c r="O561" s="475" t="str">
        <f t="shared" si="62"/>
        <v/>
      </c>
    </row>
    <row r="562" spans="1:15" hidden="1">
      <c r="A562" s="475">
        <f t="shared" si="56"/>
        <v>43466</v>
      </c>
      <c r="B562" s="475">
        <v>43489</v>
      </c>
      <c r="C562" s="467">
        <v>9</v>
      </c>
      <c r="D562" s="467">
        <v>1330</v>
      </c>
      <c r="E562" s="467">
        <v>21</v>
      </c>
      <c r="F562" s="467">
        <v>8</v>
      </c>
      <c r="G562" s="467">
        <f t="array" ref="G562">MAX(IF($A$2:$A$8761=A562,$D$2:$D$8761))</f>
        <v>1475</v>
      </c>
      <c r="H562" s="467">
        <f t="shared" si="57"/>
        <v>0</v>
      </c>
      <c r="I562" s="475" t="str">
        <f t="shared" si="58"/>
        <v/>
      </c>
      <c r="J562" s="471">
        <f>'Potential Projects'!D563</f>
        <v>134.96066832668379</v>
      </c>
      <c r="K562" s="471">
        <f>'Potential Projects'!E563</f>
        <v>99.835582562889698</v>
      </c>
      <c r="L562" s="476">
        <f t="shared" si="59"/>
        <v>1066.2037491104265</v>
      </c>
      <c r="M562" s="471">
        <f t="shared" si="60"/>
        <v>1375.5882482634088</v>
      </c>
      <c r="N562" s="467">
        <f t="shared" si="61"/>
        <v>0</v>
      </c>
      <c r="O562" s="475" t="str">
        <f t="shared" si="62"/>
        <v/>
      </c>
    </row>
    <row r="563" spans="1:15" hidden="1">
      <c r="A563" s="475">
        <f t="shared" si="56"/>
        <v>43466</v>
      </c>
      <c r="B563" s="475">
        <v>43489</v>
      </c>
      <c r="C563" s="467">
        <v>10</v>
      </c>
      <c r="D563" s="467">
        <v>1307</v>
      </c>
      <c r="E563" s="467">
        <v>21</v>
      </c>
      <c r="F563" s="467">
        <v>13</v>
      </c>
      <c r="G563" s="467">
        <f t="array" ref="G563">MAX(IF($A$2:$A$8761=A563,$D$2:$D$8761))</f>
        <v>1475</v>
      </c>
      <c r="H563" s="467">
        <f t="shared" si="57"/>
        <v>0</v>
      </c>
      <c r="I563" s="475" t="str">
        <f t="shared" si="58"/>
        <v/>
      </c>
      <c r="J563" s="471">
        <f>'Potential Projects'!D564</f>
        <v>98.206544232935826</v>
      </c>
      <c r="K563" s="471">
        <f>'Potential Projects'!E564</f>
        <v>99.835582562889698</v>
      </c>
      <c r="L563" s="476">
        <f t="shared" si="59"/>
        <v>1074.9578732041746</v>
      </c>
      <c r="M563" s="471">
        <f t="shared" si="60"/>
        <v>1375.5882482634088</v>
      </c>
      <c r="N563" s="467">
        <f t="shared" si="61"/>
        <v>0</v>
      </c>
      <c r="O563" s="475" t="str">
        <f t="shared" si="62"/>
        <v/>
      </c>
    </row>
    <row r="564" spans="1:15" hidden="1">
      <c r="A564" s="475">
        <f t="shared" si="56"/>
        <v>43466</v>
      </c>
      <c r="B564" s="475">
        <v>43489</v>
      </c>
      <c r="C564" s="467">
        <v>11</v>
      </c>
      <c r="D564" s="467">
        <v>1299</v>
      </c>
      <c r="E564" s="467">
        <v>15</v>
      </c>
      <c r="F564" s="467">
        <v>14</v>
      </c>
      <c r="G564" s="467">
        <f t="array" ref="G564">MAX(IF($A$2:$A$8761=A564,$D$2:$D$8761))</f>
        <v>1475</v>
      </c>
      <c r="H564" s="467">
        <f t="shared" si="57"/>
        <v>0</v>
      </c>
      <c r="I564" s="475" t="str">
        <f t="shared" si="58"/>
        <v/>
      </c>
      <c r="J564" s="471">
        <f>'Potential Projects'!D565</f>
        <v>99.778046527158921</v>
      </c>
      <c r="K564" s="471">
        <f>'Potential Projects'!E565</f>
        <v>99.669745323586326</v>
      </c>
      <c r="L564" s="476">
        <f t="shared" si="59"/>
        <v>1070.5522081492547</v>
      </c>
      <c r="M564" s="471">
        <f t="shared" si="60"/>
        <v>1375.5882482634088</v>
      </c>
      <c r="N564" s="467">
        <f t="shared" si="61"/>
        <v>0</v>
      </c>
      <c r="O564" s="475" t="str">
        <f t="shared" si="62"/>
        <v/>
      </c>
    </row>
    <row r="565" spans="1:15" hidden="1">
      <c r="A565" s="475">
        <f t="shared" si="56"/>
        <v>43466</v>
      </c>
      <c r="B565" s="475">
        <v>43489</v>
      </c>
      <c r="C565" s="467">
        <v>12</v>
      </c>
      <c r="D565" s="467">
        <v>1299</v>
      </c>
      <c r="E565" s="467">
        <v>16</v>
      </c>
      <c r="F565" s="467">
        <v>11</v>
      </c>
      <c r="G565" s="467">
        <f t="array" ref="G565">MAX(IF($A$2:$A$8761=A565,$D$2:$D$8761))</f>
        <v>1475</v>
      </c>
      <c r="H565" s="467">
        <f t="shared" si="57"/>
        <v>0</v>
      </c>
      <c r="I565" s="475" t="str">
        <f t="shared" si="58"/>
        <v/>
      </c>
      <c r="J565" s="471">
        <f>'Potential Projects'!D566</f>
        <v>106.21803014192437</v>
      </c>
      <c r="K565" s="471">
        <f>'Potential Projects'!E566</f>
        <v>99.835582562889698</v>
      </c>
      <c r="L565" s="476">
        <f t="shared" si="59"/>
        <v>1065.946387295186</v>
      </c>
      <c r="M565" s="471">
        <f t="shared" si="60"/>
        <v>1375.5882482634088</v>
      </c>
      <c r="N565" s="467">
        <f t="shared" si="61"/>
        <v>0</v>
      </c>
      <c r="O565" s="475" t="str">
        <f t="shared" si="62"/>
        <v/>
      </c>
    </row>
    <row r="566" spans="1:15" hidden="1">
      <c r="A566" s="475">
        <f t="shared" si="56"/>
        <v>43466</v>
      </c>
      <c r="B566" s="475">
        <v>43489</v>
      </c>
      <c r="C566" s="467">
        <v>13</v>
      </c>
      <c r="D566" s="467">
        <v>1294</v>
      </c>
      <c r="E566" s="467">
        <v>13</v>
      </c>
      <c r="F566" s="467">
        <v>12</v>
      </c>
      <c r="G566" s="467">
        <f t="array" ref="G566">MAX(IF($A$2:$A$8761=A566,$D$2:$D$8761))</f>
        <v>1475</v>
      </c>
      <c r="H566" s="467">
        <f t="shared" si="57"/>
        <v>0</v>
      </c>
      <c r="I566" s="475" t="str">
        <f t="shared" si="58"/>
        <v/>
      </c>
      <c r="J566" s="471">
        <f>'Potential Projects'!D567</f>
        <v>92.217839994724145</v>
      </c>
      <c r="K566" s="471">
        <f>'Potential Projects'!E567</f>
        <v>99.835582562889698</v>
      </c>
      <c r="L566" s="476">
        <f t="shared" si="59"/>
        <v>1076.9465774423863</v>
      </c>
      <c r="M566" s="471">
        <f t="shared" si="60"/>
        <v>1375.5882482634088</v>
      </c>
      <c r="N566" s="467">
        <f t="shared" si="61"/>
        <v>0</v>
      </c>
      <c r="O566" s="475" t="str">
        <f t="shared" si="62"/>
        <v/>
      </c>
    </row>
    <row r="567" spans="1:15" hidden="1">
      <c r="A567" s="475">
        <f t="shared" si="56"/>
        <v>43466</v>
      </c>
      <c r="B567" s="475">
        <v>43489</v>
      </c>
      <c r="C567" s="467">
        <v>14</v>
      </c>
      <c r="D567" s="467">
        <v>1279</v>
      </c>
      <c r="E567" s="467">
        <v>8</v>
      </c>
      <c r="F567" s="467">
        <v>13</v>
      </c>
      <c r="G567" s="467">
        <f t="array" ref="G567">MAX(IF($A$2:$A$8761=A567,$D$2:$D$8761))</f>
        <v>1475</v>
      </c>
      <c r="H567" s="467">
        <f t="shared" si="57"/>
        <v>0</v>
      </c>
      <c r="I567" s="475" t="str">
        <f t="shared" si="58"/>
        <v/>
      </c>
      <c r="J567" s="471">
        <f>'Potential Projects'!D568</f>
        <v>70.486709297725696</v>
      </c>
      <c r="K567" s="471">
        <f>'Potential Projects'!E568</f>
        <v>99.835582562889698</v>
      </c>
      <c r="L567" s="476">
        <f t="shared" si="59"/>
        <v>1087.6777081393848</v>
      </c>
      <c r="M567" s="471">
        <f t="shared" si="60"/>
        <v>1375.5882482634088</v>
      </c>
      <c r="N567" s="467">
        <f t="shared" si="61"/>
        <v>0</v>
      </c>
      <c r="O567" s="475" t="str">
        <f t="shared" si="62"/>
        <v/>
      </c>
    </row>
    <row r="568" spans="1:15" hidden="1">
      <c r="A568" s="475">
        <f t="shared" si="56"/>
        <v>43466</v>
      </c>
      <c r="B568" s="475">
        <v>43489</v>
      </c>
      <c r="C568" s="467">
        <v>15</v>
      </c>
      <c r="D568" s="467">
        <v>1249</v>
      </c>
      <c r="E568" s="467">
        <v>5</v>
      </c>
      <c r="F568" s="467">
        <v>11</v>
      </c>
      <c r="G568" s="467">
        <f t="array" ref="G568">MAX(IF($A$2:$A$8761=A568,$D$2:$D$8761))</f>
        <v>1475</v>
      </c>
      <c r="H568" s="467">
        <f t="shared" si="57"/>
        <v>0</v>
      </c>
      <c r="I568" s="475" t="str">
        <f t="shared" si="58"/>
        <v/>
      </c>
      <c r="J568" s="471">
        <f>'Potential Projects'!D569</f>
        <v>51.945997531280121</v>
      </c>
      <c r="K568" s="471">
        <f>'Potential Projects'!E569</f>
        <v>99.835582562889698</v>
      </c>
      <c r="L568" s="476">
        <f t="shared" si="59"/>
        <v>1081.2184199058302</v>
      </c>
      <c r="M568" s="471">
        <f t="shared" si="60"/>
        <v>1375.5882482634088</v>
      </c>
      <c r="N568" s="467">
        <f t="shared" si="61"/>
        <v>0</v>
      </c>
      <c r="O568" s="475" t="str">
        <f t="shared" si="62"/>
        <v/>
      </c>
    </row>
    <row r="569" spans="1:15" hidden="1">
      <c r="A569" s="475">
        <f t="shared" si="56"/>
        <v>43466</v>
      </c>
      <c r="B569" s="475">
        <v>43489</v>
      </c>
      <c r="C569" s="467">
        <v>16</v>
      </c>
      <c r="D569" s="467">
        <v>1233</v>
      </c>
      <c r="E569" s="467">
        <v>8</v>
      </c>
      <c r="F569" s="467">
        <v>0</v>
      </c>
      <c r="G569" s="467">
        <f t="array" ref="G569">MAX(IF($A$2:$A$8761=A569,$D$2:$D$8761))</f>
        <v>1475</v>
      </c>
      <c r="H569" s="467">
        <f t="shared" si="57"/>
        <v>0</v>
      </c>
      <c r="I569" s="475" t="str">
        <f t="shared" si="58"/>
        <v/>
      </c>
      <c r="J569" s="471">
        <f>'Potential Projects'!D570</f>
        <v>29.204968183275469</v>
      </c>
      <c r="K569" s="471">
        <f>'Potential Projects'!E570</f>
        <v>99.834800311760915</v>
      </c>
      <c r="L569" s="476">
        <f t="shared" si="59"/>
        <v>1095.9602315049635</v>
      </c>
      <c r="M569" s="471">
        <f t="shared" si="60"/>
        <v>1375.5882482634088</v>
      </c>
      <c r="N569" s="467">
        <f t="shared" si="61"/>
        <v>0</v>
      </c>
      <c r="O569" s="475" t="str">
        <f t="shared" si="62"/>
        <v/>
      </c>
    </row>
    <row r="570" spans="1:15" hidden="1">
      <c r="A570" s="475">
        <f t="shared" si="56"/>
        <v>43466</v>
      </c>
      <c r="B570" s="475">
        <v>43489</v>
      </c>
      <c r="C570" s="467">
        <v>17</v>
      </c>
      <c r="D570" s="467">
        <v>1303</v>
      </c>
      <c r="E570" s="467">
        <v>13</v>
      </c>
      <c r="F570" s="467">
        <v>2</v>
      </c>
      <c r="G570" s="467">
        <f t="array" ref="G570">MAX(IF($A$2:$A$8761=A570,$D$2:$D$8761))</f>
        <v>1475</v>
      </c>
      <c r="H570" s="467">
        <f t="shared" si="57"/>
        <v>0</v>
      </c>
      <c r="I570" s="475" t="str">
        <f t="shared" si="58"/>
        <v/>
      </c>
      <c r="J570" s="471">
        <f>'Potential Projects'!D571</f>
        <v>16.81030146478065</v>
      </c>
      <c r="K570" s="471">
        <f>'Potential Projects'!E571</f>
        <v>99.835582562889698</v>
      </c>
      <c r="L570" s="476">
        <f t="shared" si="59"/>
        <v>1171.3541159723297</v>
      </c>
      <c r="M570" s="471">
        <f t="shared" si="60"/>
        <v>1375.5882482634088</v>
      </c>
      <c r="N570" s="467">
        <f t="shared" si="61"/>
        <v>0</v>
      </c>
      <c r="O570" s="475" t="str">
        <f t="shared" si="62"/>
        <v/>
      </c>
    </row>
    <row r="571" spans="1:15" hidden="1">
      <c r="A571" s="475">
        <f t="shared" si="56"/>
        <v>43466</v>
      </c>
      <c r="B571" s="475">
        <v>43489</v>
      </c>
      <c r="C571" s="467">
        <v>18</v>
      </c>
      <c r="D571" s="467">
        <v>1352</v>
      </c>
      <c r="E571" s="467">
        <v>18</v>
      </c>
      <c r="F571" s="467">
        <v>1</v>
      </c>
      <c r="G571" s="467">
        <f t="array" ref="G571">MAX(IF($A$2:$A$8761=A571,$D$2:$D$8761))</f>
        <v>1475</v>
      </c>
      <c r="H571" s="467">
        <f t="shared" si="57"/>
        <v>0</v>
      </c>
      <c r="I571" s="475" t="str">
        <f t="shared" si="58"/>
        <v/>
      </c>
      <c r="J571" s="471">
        <f>'Potential Projects'!D572</f>
        <v>13.259503519527509</v>
      </c>
      <c r="K571" s="471">
        <f>'Potential Projects'!E572</f>
        <v>99.835582562889698</v>
      </c>
      <c r="L571" s="476">
        <f t="shared" si="59"/>
        <v>1219.9049139175829</v>
      </c>
      <c r="M571" s="471">
        <f t="shared" si="60"/>
        <v>1375.5882482634088</v>
      </c>
      <c r="N571" s="467">
        <f t="shared" si="61"/>
        <v>0</v>
      </c>
      <c r="O571" s="475" t="str">
        <f t="shared" si="62"/>
        <v/>
      </c>
    </row>
    <row r="572" spans="1:15" hidden="1">
      <c r="A572" s="475">
        <f t="shared" si="56"/>
        <v>43466</v>
      </c>
      <c r="B572" s="475">
        <v>43489</v>
      </c>
      <c r="C572" s="467">
        <v>19</v>
      </c>
      <c r="D572" s="467">
        <v>1306</v>
      </c>
      <c r="E572" s="467">
        <v>10</v>
      </c>
      <c r="F572" s="467">
        <v>0</v>
      </c>
      <c r="G572" s="467">
        <f t="array" ref="G572">MAX(IF($A$2:$A$8761=A572,$D$2:$D$8761))</f>
        <v>1475</v>
      </c>
      <c r="H572" s="467">
        <f t="shared" si="57"/>
        <v>0</v>
      </c>
      <c r="I572" s="475" t="str">
        <f t="shared" si="58"/>
        <v/>
      </c>
      <c r="J572" s="471">
        <f>'Potential Projects'!D573</f>
        <v>20.41721863433451</v>
      </c>
      <c r="K572" s="471">
        <f>'Potential Projects'!E573</f>
        <v>99.835582562889698</v>
      </c>
      <c r="L572" s="476">
        <f t="shared" si="59"/>
        <v>1175.747198802776</v>
      </c>
      <c r="M572" s="471">
        <f t="shared" si="60"/>
        <v>1375.5882482634088</v>
      </c>
      <c r="N572" s="467">
        <f t="shared" si="61"/>
        <v>0</v>
      </c>
      <c r="O572" s="475" t="str">
        <f t="shared" si="62"/>
        <v/>
      </c>
    </row>
    <row r="573" spans="1:15" hidden="1">
      <c r="A573" s="475">
        <f t="shared" si="56"/>
        <v>43466</v>
      </c>
      <c r="B573" s="475">
        <v>43489</v>
      </c>
      <c r="C573" s="467">
        <v>20</v>
      </c>
      <c r="D573" s="467">
        <v>1290</v>
      </c>
      <c r="E573" s="467">
        <v>4</v>
      </c>
      <c r="F573" s="467">
        <v>0</v>
      </c>
      <c r="G573" s="467">
        <f t="array" ref="G573">MAX(IF($A$2:$A$8761=A573,$D$2:$D$8761))</f>
        <v>1475</v>
      </c>
      <c r="H573" s="467">
        <f t="shared" si="57"/>
        <v>0</v>
      </c>
      <c r="I573" s="475" t="str">
        <f t="shared" si="58"/>
        <v/>
      </c>
      <c r="J573" s="471">
        <f>'Potential Projects'!D574</f>
        <v>2.2806814478257444</v>
      </c>
      <c r="K573" s="471">
        <f>'Potential Projects'!E574</f>
        <v>99.835582562889698</v>
      </c>
      <c r="L573" s="476">
        <f t="shared" si="59"/>
        <v>1183.8837359892846</v>
      </c>
      <c r="M573" s="471">
        <f t="shared" si="60"/>
        <v>1375.5882482634088</v>
      </c>
      <c r="N573" s="467">
        <f t="shared" si="61"/>
        <v>0</v>
      </c>
      <c r="O573" s="475" t="str">
        <f t="shared" si="62"/>
        <v/>
      </c>
    </row>
    <row r="574" spans="1:15" hidden="1">
      <c r="A574" s="475">
        <f t="shared" si="56"/>
        <v>43466</v>
      </c>
      <c r="B574" s="475">
        <v>43489</v>
      </c>
      <c r="C574" s="467">
        <v>21</v>
      </c>
      <c r="D574" s="467">
        <v>1236</v>
      </c>
      <c r="E574" s="467">
        <v>13</v>
      </c>
      <c r="F574" s="467">
        <v>0</v>
      </c>
      <c r="G574" s="467">
        <f t="array" ref="G574">MAX(IF($A$2:$A$8761=A574,$D$2:$D$8761))</f>
        <v>1475</v>
      </c>
      <c r="H574" s="467">
        <f t="shared" si="57"/>
        <v>0</v>
      </c>
      <c r="I574" s="475" t="str">
        <f t="shared" si="58"/>
        <v/>
      </c>
      <c r="J574" s="471">
        <f>'Potential Projects'!D575</f>
        <v>0.22300469658347027</v>
      </c>
      <c r="K574" s="471">
        <f>'Potential Projects'!E575</f>
        <v>99.835582562889698</v>
      </c>
      <c r="L574" s="476">
        <f t="shared" si="59"/>
        <v>1122.9414127405269</v>
      </c>
      <c r="M574" s="471">
        <f t="shared" si="60"/>
        <v>1375.5882482634088</v>
      </c>
      <c r="N574" s="467">
        <f t="shared" si="61"/>
        <v>0</v>
      </c>
      <c r="O574" s="475" t="str">
        <f t="shared" si="62"/>
        <v/>
      </c>
    </row>
    <row r="575" spans="1:15" hidden="1">
      <c r="A575" s="475">
        <f t="shared" si="56"/>
        <v>43466</v>
      </c>
      <c r="B575" s="475">
        <v>43489</v>
      </c>
      <c r="C575" s="467">
        <v>22</v>
      </c>
      <c r="D575" s="467">
        <v>1177</v>
      </c>
      <c r="E575" s="467">
        <v>20</v>
      </c>
      <c r="F575" s="467">
        <v>0</v>
      </c>
      <c r="G575" s="467">
        <f t="array" ref="G575">MAX(IF($A$2:$A$8761=A575,$D$2:$D$8761))</f>
        <v>1475</v>
      </c>
      <c r="H575" s="467">
        <f t="shared" si="57"/>
        <v>0</v>
      </c>
      <c r="I575" s="475" t="str">
        <f t="shared" si="58"/>
        <v/>
      </c>
      <c r="J575" s="471">
        <f>'Potential Projects'!D576</f>
        <v>2.6653089848272451</v>
      </c>
      <c r="K575" s="471">
        <f>'Potential Projects'!E576</f>
        <v>99.835582562889698</v>
      </c>
      <c r="L575" s="476">
        <f t="shared" si="59"/>
        <v>1054.4991084522831</v>
      </c>
      <c r="M575" s="471">
        <f t="shared" si="60"/>
        <v>1375.5882482634088</v>
      </c>
      <c r="N575" s="467">
        <f t="shared" si="61"/>
        <v>0</v>
      </c>
      <c r="O575" s="475" t="str">
        <f t="shared" si="62"/>
        <v/>
      </c>
    </row>
    <row r="576" spans="1:15" hidden="1">
      <c r="A576" s="475">
        <f t="shared" si="56"/>
        <v>43466</v>
      </c>
      <c r="B576" s="475">
        <v>43489</v>
      </c>
      <c r="C576" s="467">
        <v>23</v>
      </c>
      <c r="D576" s="467">
        <v>1087</v>
      </c>
      <c r="E576" s="467">
        <v>35</v>
      </c>
      <c r="F576" s="467">
        <v>0</v>
      </c>
      <c r="G576" s="467">
        <f t="array" ref="G576">MAX(IF($A$2:$A$8761=A576,$D$2:$D$8761))</f>
        <v>1475</v>
      </c>
      <c r="H576" s="467">
        <f t="shared" si="57"/>
        <v>0</v>
      </c>
      <c r="I576" s="475" t="str">
        <f t="shared" si="58"/>
        <v/>
      </c>
      <c r="J576" s="471">
        <f>'Potential Projects'!D577</f>
        <v>2.8583192067529675</v>
      </c>
      <c r="K576" s="471">
        <f>'Potential Projects'!E577</f>
        <v>99.834018060632133</v>
      </c>
      <c r="L576" s="476">
        <f t="shared" si="59"/>
        <v>949.30766273261497</v>
      </c>
      <c r="M576" s="471">
        <f t="shared" si="60"/>
        <v>1375.5882482634088</v>
      </c>
      <c r="N576" s="467">
        <f t="shared" si="61"/>
        <v>0</v>
      </c>
      <c r="O576" s="475" t="str">
        <f t="shared" si="62"/>
        <v/>
      </c>
    </row>
    <row r="577" spans="1:15" hidden="1">
      <c r="A577" s="475">
        <f t="shared" si="56"/>
        <v>43466</v>
      </c>
      <c r="B577" s="475">
        <v>43489</v>
      </c>
      <c r="C577" s="467">
        <v>24</v>
      </c>
      <c r="D577" s="467">
        <v>1026</v>
      </c>
      <c r="E577" s="467">
        <v>38</v>
      </c>
      <c r="F577" s="467">
        <v>0</v>
      </c>
      <c r="G577" s="467">
        <f t="array" ref="G577">MAX(IF($A$2:$A$8761=A577,$D$2:$D$8761))</f>
        <v>1475</v>
      </c>
      <c r="H577" s="467">
        <f t="shared" si="57"/>
        <v>0</v>
      </c>
      <c r="I577" s="475" t="str">
        <f t="shared" si="58"/>
        <v/>
      </c>
      <c r="J577" s="471">
        <f>'Potential Projects'!D578</f>
        <v>7.4644522899941776</v>
      </c>
      <c r="K577" s="471">
        <f>'Potential Projects'!E578</f>
        <v>99.829324553859394</v>
      </c>
      <c r="L577" s="476">
        <f t="shared" si="59"/>
        <v>880.70622315614651</v>
      </c>
      <c r="M577" s="471">
        <f t="shared" si="60"/>
        <v>1375.5882482634088</v>
      </c>
      <c r="N577" s="467">
        <f t="shared" si="61"/>
        <v>0</v>
      </c>
      <c r="O577" s="475" t="str">
        <f t="shared" si="62"/>
        <v/>
      </c>
    </row>
    <row r="578" spans="1:15" hidden="1">
      <c r="A578" s="475">
        <f t="shared" ref="A578:A641" si="63">DATE(YEAR(B578),MONTH(B578),1)</f>
        <v>43466</v>
      </c>
      <c r="B578" s="475">
        <v>43490</v>
      </c>
      <c r="C578" s="467">
        <v>1</v>
      </c>
      <c r="D578" s="467">
        <v>988</v>
      </c>
      <c r="E578" s="467">
        <v>32</v>
      </c>
      <c r="F578" s="467">
        <v>0</v>
      </c>
      <c r="G578" s="467">
        <f t="array" ref="G578">MAX(IF($A$2:$A$8761=A578,$D$2:$D$8761))</f>
        <v>1475</v>
      </c>
      <c r="H578" s="467">
        <f t="shared" ref="H578:H641" si="64">IF(G578=D578,1,0)</f>
        <v>0</v>
      </c>
      <c r="I578" s="475" t="str">
        <f t="shared" ref="I578:I641" si="65">IF(D578=G578,B578,"")</f>
        <v/>
      </c>
      <c r="J578" s="471">
        <f>'Potential Projects'!D579</f>
        <v>1.2745720252063835</v>
      </c>
      <c r="K578" s="471">
        <f>'Potential Projects'!E579</f>
        <v>99.457755267684377</v>
      </c>
      <c r="L578" s="476">
        <f t="shared" ref="L578:L641" si="66">D578-E578-F578-J578-K578</f>
        <v>855.26767270710934</v>
      </c>
      <c r="M578" s="471">
        <f t="shared" ref="M578:M641" si="67">MAX($L$2:$L$745)</f>
        <v>1375.5882482634088</v>
      </c>
      <c r="N578" s="467">
        <f t="shared" ref="N578:N641" si="68">IF(M578=L578,1,0)</f>
        <v>0</v>
      </c>
      <c r="O578" s="475" t="str">
        <f t="shared" ref="O578:O641" si="69">IF(L578=M578,B578,"")</f>
        <v/>
      </c>
    </row>
    <row r="579" spans="1:15" hidden="1">
      <c r="A579" s="475">
        <f t="shared" si="63"/>
        <v>43466</v>
      </c>
      <c r="B579" s="475">
        <v>43490</v>
      </c>
      <c r="C579" s="467">
        <v>2</v>
      </c>
      <c r="D579" s="467">
        <v>962</v>
      </c>
      <c r="E579" s="467">
        <v>18</v>
      </c>
      <c r="F579" s="467">
        <v>0</v>
      </c>
      <c r="G579" s="467">
        <f t="array" ref="G579">MAX(IF($A$2:$A$8761=A579,$D$2:$D$8761))</f>
        <v>1475</v>
      </c>
      <c r="H579" s="467">
        <f t="shared" si="64"/>
        <v>0</v>
      </c>
      <c r="I579" s="475" t="str">
        <f t="shared" si="65"/>
        <v/>
      </c>
      <c r="J579" s="471">
        <f>'Potential Projects'!D580</f>
        <v>9.7889518233633019</v>
      </c>
      <c r="K579" s="471">
        <f>'Potential Projects'!E580</f>
        <v>58.220604762416684</v>
      </c>
      <c r="L579" s="476">
        <f t="shared" si="66"/>
        <v>875.99044341422007</v>
      </c>
      <c r="M579" s="471">
        <f t="shared" si="67"/>
        <v>1375.5882482634088</v>
      </c>
      <c r="N579" s="467">
        <f t="shared" si="68"/>
        <v>0</v>
      </c>
      <c r="O579" s="475" t="str">
        <f t="shared" si="69"/>
        <v/>
      </c>
    </row>
    <row r="580" spans="1:15" hidden="1">
      <c r="A580" s="475">
        <f t="shared" si="63"/>
        <v>43466</v>
      </c>
      <c r="B580" s="475">
        <v>43490</v>
      </c>
      <c r="C580" s="467">
        <v>3</v>
      </c>
      <c r="D580" s="467">
        <v>962</v>
      </c>
      <c r="E580" s="467">
        <v>30</v>
      </c>
      <c r="F580" s="467">
        <v>0</v>
      </c>
      <c r="G580" s="467">
        <f t="array" ref="G580">MAX(IF($A$2:$A$8761=A580,$D$2:$D$8761))</f>
        <v>1475</v>
      </c>
      <c r="H580" s="467">
        <f t="shared" si="64"/>
        <v>0</v>
      </c>
      <c r="I580" s="475" t="str">
        <f t="shared" si="65"/>
        <v/>
      </c>
      <c r="J580" s="471">
        <f>'Potential Projects'!D581</f>
        <v>5.0124846824265026</v>
      </c>
      <c r="K580" s="471">
        <f>'Potential Projects'!E581</f>
        <v>37.137372339281882</v>
      </c>
      <c r="L580" s="476">
        <f t="shared" si="66"/>
        <v>889.85014297829161</v>
      </c>
      <c r="M580" s="471">
        <f t="shared" si="67"/>
        <v>1375.5882482634088</v>
      </c>
      <c r="N580" s="467">
        <f t="shared" si="68"/>
        <v>0</v>
      </c>
      <c r="O580" s="475" t="str">
        <f t="shared" si="69"/>
        <v/>
      </c>
    </row>
    <row r="581" spans="1:15" hidden="1">
      <c r="A581" s="475">
        <f t="shared" si="63"/>
        <v>43466</v>
      </c>
      <c r="B581" s="475">
        <v>43490</v>
      </c>
      <c r="C581" s="467">
        <v>4</v>
      </c>
      <c r="D581" s="467">
        <v>968</v>
      </c>
      <c r="E581" s="467">
        <v>52</v>
      </c>
      <c r="F581" s="467">
        <v>0</v>
      </c>
      <c r="G581" s="467">
        <f t="array" ref="G581">MAX(IF($A$2:$A$8761=A581,$D$2:$D$8761))</f>
        <v>1475</v>
      </c>
      <c r="H581" s="467">
        <f t="shared" si="64"/>
        <v>0</v>
      </c>
      <c r="I581" s="475" t="str">
        <f t="shared" si="65"/>
        <v/>
      </c>
      <c r="J581" s="471">
        <f>'Potential Projects'!D582</f>
        <v>2.1729017812304696</v>
      </c>
      <c r="K581" s="471">
        <f>'Potential Projects'!E582</f>
        <v>35.954608632552144</v>
      </c>
      <c r="L581" s="476">
        <f t="shared" si="66"/>
        <v>877.8724895862174</v>
      </c>
      <c r="M581" s="471">
        <f t="shared" si="67"/>
        <v>1375.5882482634088</v>
      </c>
      <c r="N581" s="467">
        <f t="shared" si="68"/>
        <v>0</v>
      </c>
      <c r="O581" s="475" t="str">
        <f t="shared" si="69"/>
        <v/>
      </c>
    </row>
    <row r="582" spans="1:15" hidden="1">
      <c r="A582" s="475">
        <f t="shared" si="63"/>
        <v>43466</v>
      </c>
      <c r="B582" s="475">
        <v>43490</v>
      </c>
      <c r="C582" s="467">
        <v>5</v>
      </c>
      <c r="D582" s="467">
        <v>1008</v>
      </c>
      <c r="E582" s="467">
        <v>35</v>
      </c>
      <c r="F582" s="467">
        <v>0</v>
      </c>
      <c r="G582" s="467">
        <f t="array" ref="G582">MAX(IF($A$2:$A$8761=A582,$D$2:$D$8761))</f>
        <v>1475</v>
      </c>
      <c r="H582" s="467">
        <f t="shared" si="64"/>
        <v>0</v>
      </c>
      <c r="I582" s="475" t="str">
        <f t="shared" si="65"/>
        <v/>
      </c>
      <c r="J582" s="471">
        <f>'Potential Projects'!D583</f>
        <v>0.12674018732936865</v>
      </c>
      <c r="K582" s="471">
        <f>'Potential Projects'!E583</f>
        <v>5.0290925069877446</v>
      </c>
      <c r="L582" s="476">
        <f t="shared" si="66"/>
        <v>967.84416730568296</v>
      </c>
      <c r="M582" s="471">
        <f t="shared" si="67"/>
        <v>1375.5882482634088</v>
      </c>
      <c r="N582" s="467">
        <f t="shared" si="68"/>
        <v>0</v>
      </c>
      <c r="O582" s="475" t="str">
        <f t="shared" si="69"/>
        <v/>
      </c>
    </row>
    <row r="583" spans="1:15" hidden="1">
      <c r="A583" s="475">
        <f t="shared" si="63"/>
        <v>43466</v>
      </c>
      <c r="B583" s="475">
        <v>43490</v>
      </c>
      <c r="C583" s="467">
        <v>6</v>
      </c>
      <c r="D583" s="467">
        <v>1086</v>
      </c>
      <c r="E583" s="467">
        <v>48</v>
      </c>
      <c r="F583" s="467">
        <v>0</v>
      </c>
      <c r="G583" s="467">
        <f t="array" ref="G583">MAX(IF($A$2:$A$8761=A583,$D$2:$D$8761))</f>
        <v>1475</v>
      </c>
      <c r="H583" s="467">
        <f t="shared" si="64"/>
        <v>0</v>
      </c>
      <c r="I583" s="475" t="str">
        <f t="shared" si="65"/>
        <v/>
      </c>
      <c r="J583" s="471">
        <f>'Potential Projects'!D584</f>
        <v>1.71330372346772</v>
      </c>
      <c r="K583" s="471">
        <f>'Potential Projects'!E584</f>
        <v>7.5143043431520109</v>
      </c>
      <c r="L583" s="476">
        <f t="shared" si="66"/>
        <v>1028.7723919333803</v>
      </c>
      <c r="M583" s="471">
        <f t="shared" si="67"/>
        <v>1375.5882482634088</v>
      </c>
      <c r="N583" s="467">
        <f t="shared" si="68"/>
        <v>0</v>
      </c>
      <c r="O583" s="475" t="str">
        <f t="shared" si="69"/>
        <v/>
      </c>
    </row>
    <row r="584" spans="1:15" hidden="1">
      <c r="A584" s="475">
        <f t="shared" si="63"/>
        <v>43466</v>
      </c>
      <c r="B584" s="475">
        <v>43490</v>
      </c>
      <c r="C584" s="467">
        <v>7</v>
      </c>
      <c r="D584" s="467">
        <v>1203</v>
      </c>
      <c r="E584" s="467">
        <v>17</v>
      </c>
      <c r="F584" s="467">
        <v>0</v>
      </c>
      <c r="G584" s="467">
        <f t="array" ref="G584">MAX(IF($A$2:$A$8761=A584,$D$2:$D$8761))</f>
        <v>1475</v>
      </c>
      <c r="H584" s="467">
        <f t="shared" si="64"/>
        <v>0</v>
      </c>
      <c r="I584" s="475" t="str">
        <f t="shared" si="65"/>
        <v/>
      </c>
      <c r="J584" s="471">
        <f>'Potential Projects'!D585</f>
        <v>6.7061811455877933</v>
      </c>
      <c r="K584" s="471">
        <f>'Potential Projects'!E585</f>
        <v>26.59653837884326</v>
      </c>
      <c r="L584" s="476">
        <f t="shared" si="66"/>
        <v>1152.697280475569</v>
      </c>
      <c r="M584" s="471">
        <f t="shared" si="67"/>
        <v>1375.5882482634088</v>
      </c>
      <c r="N584" s="467">
        <f t="shared" si="68"/>
        <v>0</v>
      </c>
      <c r="O584" s="475" t="str">
        <f t="shared" si="69"/>
        <v/>
      </c>
    </row>
    <row r="585" spans="1:15" hidden="1">
      <c r="A585" s="475">
        <f t="shared" si="63"/>
        <v>43466</v>
      </c>
      <c r="B585" s="475">
        <v>43490</v>
      </c>
      <c r="C585" s="467">
        <v>8</v>
      </c>
      <c r="D585" s="467">
        <v>1293</v>
      </c>
      <c r="E585" s="467">
        <v>9</v>
      </c>
      <c r="F585" s="467">
        <v>0</v>
      </c>
      <c r="G585" s="467">
        <f t="array" ref="G585">MAX(IF($A$2:$A$8761=A585,$D$2:$D$8761))</f>
        <v>1475</v>
      </c>
      <c r="H585" s="467">
        <f t="shared" si="64"/>
        <v>0</v>
      </c>
      <c r="I585" s="475" t="str">
        <f t="shared" si="65"/>
        <v/>
      </c>
      <c r="J585" s="471">
        <f>'Potential Projects'!D586</f>
        <v>2.6977764245553195</v>
      </c>
      <c r="K585" s="471">
        <f>'Potential Projects'!E586</f>
        <v>54.524468178886266</v>
      </c>
      <c r="L585" s="476">
        <f t="shared" si="66"/>
        <v>1226.7777553965584</v>
      </c>
      <c r="M585" s="471">
        <f t="shared" si="67"/>
        <v>1375.5882482634088</v>
      </c>
      <c r="N585" s="467">
        <f t="shared" si="68"/>
        <v>0</v>
      </c>
      <c r="O585" s="475" t="str">
        <f t="shared" si="69"/>
        <v/>
      </c>
    </row>
    <row r="586" spans="1:15" hidden="1">
      <c r="A586" s="475">
        <f t="shared" si="63"/>
        <v>43466</v>
      </c>
      <c r="B586" s="475">
        <v>43490</v>
      </c>
      <c r="C586" s="467">
        <v>9</v>
      </c>
      <c r="D586" s="467">
        <v>1297</v>
      </c>
      <c r="E586" s="467">
        <v>10</v>
      </c>
      <c r="F586" s="467">
        <v>0</v>
      </c>
      <c r="G586" s="467">
        <f t="array" ref="G586">MAX(IF($A$2:$A$8761=A586,$D$2:$D$8761))</f>
        <v>1475</v>
      </c>
      <c r="H586" s="467">
        <f t="shared" si="64"/>
        <v>0</v>
      </c>
      <c r="I586" s="475" t="str">
        <f t="shared" si="65"/>
        <v/>
      </c>
      <c r="J586" s="471">
        <f>'Potential Projects'!D587</f>
        <v>1.6395414932972243</v>
      </c>
      <c r="K586" s="471">
        <f>'Potential Projects'!E587</f>
        <v>79.059774833369175</v>
      </c>
      <c r="L586" s="476">
        <f t="shared" si="66"/>
        <v>1206.3006836733337</v>
      </c>
      <c r="M586" s="471">
        <f t="shared" si="67"/>
        <v>1375.5882482634088</v>
      </c>
      <c r="N586" s="467">
        <f t="shared" si="68"/>
        <v>0</v>
      </c>
      <c r="O586" s="475" t="str">
        <f t="shared" si="69"/>
        <v/>
      </c>
    </row>
    <row r="587" spans="1:15" hidden="1">
      <c r="A587" s="475">
        <f t="shared" si="63"/>
        <v>43466</v>
      </c>
      <c r="B587" s="475">
        <v>43490</v>
      </c>
      <c r="C587" s="467">
        <v>10</v>
      </c>
      <c r="D587" s="467">
        <v>1282</v>
      </c>
      <c r="E587" s="467">
        <v>4</v>
      </c>
      <c r="F587" s="467">
        <v>1</v>
      </c>
      <c r="G587" s="467">
        <f t="array" ref="G587">MAX(IF($A$2:$A$8761=A587,$D$2:$D$8761))</f>
        <v>1475</v>
      </c>
      <c r="H587" s="467">
        <f t="shared" si="64"/>
        <v>0</v>
      </c>
      <c r="I587" s="475" t="str">
        <f t="shared" si="65"/>
        <v/>
      </c>
      <c r="J587" s="471">
        <f>'Potential Projects'!D588</f>
        <v>13.262078217049185</v>
      </c>
      <c r="K587" s="471">
        <f>'Potential Projects'!E588</f>
        <v>77.588360460116107</v>
      </c>
      <c r="L587" s="476">
        <f t="shared" si="66"/>
        <v>1186.1495613228346</v>
      </c>
      <c r="M587" s="471">
        <f t="shared" si="67"/>
        <v>1375.5882482634088</v>
      </c>
      <c r="N587" s="467">
        <f t="shared" si="68"/>
        <v>0</v>
      </c>
      <c r="O587" s="475" t="str">
        <f t="shared" si="69"/>
        <v/>
      </c>
    </row>
    <row r="588" spans="1:15" hidden="1">
      <c r="A588" s="475">
        <f t="shared" si="63"/>
        <v>43466</v>
      </c>
      <c r="B588" s="475">
        <v>43490</v>
      </c>
      <c r="C588" s="467">
        <v>11</v>
      </c>
      <c r="D588" s="467">
        <v>1263</v>
      </c>
      <c r="E588" s="467">
        <v>3</v>
      </c>
      <c r="F588" s="467">
        <v>2</v>
      </c>
      <c r="G588" s="467">
        <f t="array" ref="G588">MAX(IF($A$2:$A$8761=A588,$D$2:$D$8761))</f>
        <v>1475</v>
      </c>
      <c r="H588" s="467">
        <f t="shared" si="64"/>
        <v>0</v>
      </c>
      <c r="I588" s="475" t="str">
        <f t="shared" si="65"/>
        <v/>
      </c>
      <c r="J588" s="471">
        <f>'Potential Projects'!D589</f>
        <v>8.186500574733488</v>
      </c>
      <c r="K588" s="471">
        <f>'Potential Projects'!E589</f>
        <v>54.792780316061062</v>
      </c>
      <c r="L588" s="476">
        <f t="shared" si="66"/>
        <v>1195.0207191092054</v>
      </c>
      <c r="M588" s="471">
        <f t="shared" si="67"/>
        <v>1375.5882482634088</v>
      </c>
      <c r="N588" s="467">
        <f t="shared" si="68"/>
        <v>0</v>
      </c>
      <c r="O588" s="475" t="str">
        <f t="shared" si="69"/>
        <v/>
      </c>
    </row>
    <row r="589" spans="1:15" hidden="1">
      <c r="A589" s="475">
        <f t="shared" si="63"/>
        <v>43466</v>
      </c>
      <c r="B589" s="475">
        <v>43490</v>
      </c>
      <c r="C589" s="467">
        <v>12</v>
      </c>
      <c r="D589" s="467">
        <v>1272</v>
      </c>
      <c r="E589" s="467">
        <v>13</v>
      </c>
      <c r="F589" s="467">
        <v>0</v>
      </c>
      <c r="G589" s="467">
        <f t="array" ref="G589">MAX(IF($A$2:$A$8761=A589,$D$2:$D$8761))</f>
        <v>1475</v>
      </c>
      <c r="H589" s="467">
        <f t="shared" si="64"/>
        <v>0</v>
      </c>
      <c r="I589" s="475" t="str">
        <f t="shared" si="65"/>
        <v/>
      </c>
      <c r="J589" s="471">
        <f>'Potential Projects'!D590</f>
        <v>3.8929905938340963E-3</v>
      </c>
      <c r="K589" s="471">
        <f>'Potential Projects'!E590</f>
        <v>41.61967130724576</v>
      </c>
      <c r="L589" s="476">
        <f t="shared" si="66"/>
        <v>1217.3764357021605</v>
      </c>
      <c r="M589" s="471">
        <f t="shared" si="67"/>
        <v>1375.5882482634088</v>
      </c>
      <c r="N589" s="467">
        <f t="shared" si="68"/>
        <v>0</v>
      </c>
      <c r="O589" s="475" t="str">
        <f t="shared" si="69"/>
        <v/>
      </c>
    </row>
    <row r="590" spans="1:15" hidden="1">
      <c r="A590" s="475">
        <f t="shared" si="63"/>
        <v>43466</v>
      </c>
      <c r="B590" s="475">
        <v>43490</v>
      </c>
      <c r="C590" s="467">
        <v>13</v>
      </c>
      <c r="D590" s="467">
        <v>1264</v>
      </c>
      <c r="E590" s="467">
        <v>22</v>
      </c>
      <c r="F590" s="467">
        <v>7</v>
      </c>
      <c r="G590" s="467">
        <f t="array" ref="G590">MAX(IF($A$2:$A$8761=A590,$D$2:$D$8761))</f>
        <v>1475</v>
      </c>
      <c r="H590" s="467">
        <f t="shared" si="64"/>
        <v>0</v>
      </c>
      <c r="I590" s="475" t="str">
        <f t="shared" si="65"/>
        <v/>
      </c>
      <c r="J590" s="471">
        <f>'Potential Projects'!D591</f>
        <v>3.1323611631796013E-2</v>
      </c>
      <c r="K590" s="471">
        <f>'Potential Projects'!E591</f>
        <v>74.943569393678786</v>
      </c>
      <c r="L590" s="476">
        <f t="shared" si="66"/>
        <v>1160.0251069946894</v>
      </c>
      <c r="M590" s="471">
        <f t="shared" si="67"/>
        <v>1375.5882482634088</v>
      </c>
      <c r="N590" s="467">
        <f t="shared" si="68"/>
        <v>0</v>
      </c>
      <c r="O590" s="475" t="str">
        <f t="shared" si="69"/>
        <v/>
      </c>
    </row>
    <row r="591" spans="1:15" hidden="1">
      <c r="A591" s="475">
        <f t="shared" si="63"/>
        <v>43466</v>
      </c>
      <c r="B591" s="475">
        <v>43490</v>
      </c>
      <c r="C591" s="467">
        <v>14</v>
      </c>
      <c r="D591" s="467">
        <v>1238</v>
      </c>
      <c r="E591" s="467">
        <v>30</v>
      </c>
      <c r="F591" s="467">
        <v>0</v>
      </c>
      <c r="G591" s="467">
        <f t="array" ref="G591">MAX(IF($A$2:$A$8761=A591,$D$2:$D$8761))</f>
        <v>1475</v>
      </c>
      <c r="H591" s="467">
        <f t="shared" si="64"/>
        <v>0</v>
      </c>
      <c r="I591" s="475" t="str">
        <f t="shared" si="65"/>
        <v/>
      </c>
      <c r="J591" s="471">
        <f>'Potential Projects'!D592</f>
        <v>1.2736312417979205</v>
      </c>
      <c r="K591" s="471">
        <f>'Potential Projects'!E592</f>
        <v>86.310460546119117</v>
      </c>
      <c r="L591" s="476">
        <f t="shared" si="66"/>
        <v>1120.415908212083</v>
      </c>
      <c r="M591" s="471">
        <f t="shared" si="67"/>
        <v>1375.5882482634088</v>
      </c>
      <c r="N591" s="467">
        <f t="shared" si="68"/>
        <v>0</v>
      </c>
      <c r="O591" s="475" t="str">
        <f t="shared" si="69"/>
        <v/>
      </c>
    </row>
    <row r="592" spans="1:15" hidden="1">
      <c r="A592" s="475">
        <f t="shared" si="63"/>
        <v>43466</v>
      </c>
      <c r="B592" s="475">
        <v>43490</v>
      </c>
      <c r="C592" s="467">
        <v>15</v>
      </c>
      <c r="D592" s="467">
        <v>1243</v>
      </c>
      <c r="E592" s="467">
        <v>21</v>
      </c>
      <c r="F592" s="467">
        <v>6</v>
      </c>
      <c r="G592" s="467">
        <f t="array" ref="G592">MAX(IF($A$2:$A$8761=A592,$D$2:$D$8761))</f>
        <v>1475</v>
      </c>
      <c r="H592" s="467">
        <f t="shared" si="64"/>
        <v>0</v>
      </c>
      <c r="I592" s="475" t="str">
        <f t="shared" si="65"/>
        <v/>
      </c>
      <c r="J592" s="471">
        <f>'Potential Projects'!D593</f>
        <v>0.78997437080536048</v>
      </c>
      <c r="K592" s="471">
        <f>'Potential Projects'!E593</f>
        <v>89.253289292625226</v>
      </c>
      <c r="L592" s="476">
        <f t="shared" si="66"/>
        <v>1125.9567363365695</v>
      </c>
      <c r="M592" s="471">
        <f t="shared" si="67"/>
        <v>1375.5882482634088</v>
      </c>
      <c r="N592" s="467">
        <f t="shared" si="68"/>
        <v>0</v>
      </c>
      <c r="O592" s="475" t="str">
        <f t="shared" si="69"/>
        <v/>
      </c>
    </row>
    <row r="593" spans="1:15" hidden="1">
      <c r="A593" s="475">
        <f t="shared" si="63"/>
        <v>43466</v>
      </c>
      <c r="B593" s="475">
        <v>43490</v>
      </c>
      <c r="C593" s="467">
        <v>16</v>
      </c>
      <c r="D593" s="467">
        <v>1223</v>
      </c>
      <c r="E593" s="467">
        <v>10</v>
      </c>
      <c r="F593" s="467">
        <v>0</v>
      </c>
      <c r="G593" s="467">
        <f t="array" ref="G593">MAX(IF($A$2:$A$8761=A593,$D$2:$D$8761))</f>
        <v>1475</v>
      </c>
      <c r="H593" s="467">
        <f t="shared" si="64"/>
        <v>0</v>
      </c>
      <c r="I593" s="475" t="str">
        <f t="shared" si="65"/>
        <v/>
      </c>
      <c r="J593" s="471">
        <f>'Potential Projects'!D594</f>
        <v>0</v>
      </c>
      <c r="K593" s="471">
        <f>'Potential Projects'!E594</f>
        <v>81.483971081487852</v>
      </c>
      <c r="L593" s="476">
        <f t="shared" si="66"/>
        <v>1131.5160289185121</v>
      </c>
      <c r="M593" s="471">
        <f t="shared" si="67"/>
        <v>1375.5882482634088</v>
      </c>
      <c r="N593" s="467">
        <f t="shared" si="68"/>
        <v>0</v>
      </c>
      <c r="O593" s="475" t="str">
        <f t="shared" si="69"/>
        <v/>
      </c>
    </row>
    <row r="594" spans="1:15" hidden="1">
      <c r="A594" s="475">
        <f t="shared" si="63"/>
        <v>43466</v>
      </c>
      <c r="B594" s="475">
        <v>43490</v>
      </c>
      <c r="C594" s="467">
        <v>17</v>
      </c>
      <c r="D594" s="467">
        <v>1255</v>
      </c>
      <c r="E594" s="467">
        <v>2</v>
      </c>
      <c r="F594" s="467">
        <v>0</v>
      </c>
      <c r="G594" s="467">
        <f t="array" ref="G594">MAX(IF($A$2:$A$8761=A594,$D$2:$D$8761))</f>
        <v>1475</v>
      </c>
      <c r="H594" s="467">
        <f t="shared" si="64"/>
        <v>0</v>
      </c>
      <c r="I594" s="475" t="str">
        <f t="shared" si="65"/>
        <v/>
      </c>
      <c r="J594" s="471">
        <f>'Potential Projects'!D595</f>
        <v>0.52952614443264867</v>
      </c>
      <c r="K594" s="471">
        <f>'Potential Projects'!E595</f>
        <v>97.595997581165335</v>
      </c>
      <c r="L594" s="476">
        <f t="shared" si="66"/>
        <v>1154.874476274402</v>
      </c>
      <c r="M594" s="471">
        <f t="shared" si="67"/>
        <v>1375.5882482634088</v>
      </c>
      <c r="N594" s="467">
        <f t="shared" si="68"/>
        <v>0</v>
      </c>
      <c r="O594" s="475" t="str">
        <f t="shared" si="69"/>
        <v/>
      </c>
    </row>
    <row r="595" spans="1:15" hidden="1">
      <c r="A595" s="475">
        <f t="shared" si="63"/>
        <v>43466</v>
      </c>
      <c r="B595" s="475">
        <v>43490</v>
      </c>
      <c r="C595" s="467">
        <v>18</v>
      </c>
      <c r="D595" s="467">
        <v>1307</v>
      </c>
      <c r="E595" s="467">
        <v>1</v>
      </c>
      <c r="F595" s="467">
        <v>1</v>
      </c>
      <c r="G595" s="467">
        <f t="array" ref="G595">MAX(IF($A$2:$A$8761=A595,$D$2:$D$8761))</f>
        <v>1475</v>
      </c>
      <c r="H595" s="467">
        <f t="shared" si="64"/>
        <v>0</v>
      </c>
      <c r="I595" s="475" t="str">
        <f t="shared" si="65"/>
        <v/>
      </c>
      <c r="J595" s="471">
        <f>'Potential Projects'!D596</f>
        <v>0.84929056015006643</v>
      </c>
      <c r="K595" s="471">
        <f>'Potential Projects'!E596</f>
        <v>97.464579391528716</v>
      </c>
      <c r="L595" s="476">
        <f t="shared" si="66"/>
        <v>1206.686130048321</v>
      </c>
      <c r="M595" s="471">
        <f t="shared" si="67"/>
        <v>1375.5882482634088</v>
      </c>
      <c r="N595" s="467">
        <f t="shared" si="68"/>
        <v>0</v>
      </c>
      <c r="O595" s="475" t="str">
        <f t="shared" si="69"/>
        <v/>
      </c>
    </row>
    <row r="596" spans="1:15" hidden="1">
      <c r="A596" s="475">
        <f t="shared" si="63"/>
        <v>43466</v>
      </c>
      <c r="B596" s="475">
        <v>43490</v>
      </c>
      <c r="C596" s="467">
        <v>19</v>
      </c>
      <c r="D596" s="467">
        <v>1241</v>
      </c>
      <c r="E596" s="467">
        <v>1</v>
      </c>
      <c r="F596" s="467">
        <v>0</v>
      </c>
      <c r="G596" s="467">
        <f t="array" ref="G596">MAX(IF($A$2:$A$8761=A596,$D$2:$D$8761))</f>
        <v>1475</v>
      </c>
      <c r="H596" s="467">
        <f t="shared" si="64"/>
        <v>0</v>
      </c>
      <c r="I596" s="475" t="str">
        <f t="shared" si="65"/>
        <v/>
      </c>
      <c r="J596" s="471">
        <f>'Potential Projects'!D597</f>
        <v>0.20921760502658593</v>
      </c>
      <c r="K596" s="471">
        <f>'Potential Projects'!E597</f>
        <v>99.47418254138897</v>
      </c>
      <c r="L596" s="476">
        <f t="shared" si="66"/>
        <v>1140.3165998535844</v>
      </c>
      <c r="M596" s="471">
        <f t="shared" si="67"/>
        <v>1375.5882482634088</v>
      </c>
      <c r="N596" s="467">
        <f t="shared" si="68"/>
        <v>0</v>
      </c>
      <c r="O596" s="475" t="str">
        <f t="shared" si="69"/>
        <v/>
      </c>
    </row>
    <row r="597" spans="1:15" hidden="1">
      <c r="A597" s="475">
        <f t="shared" si="63"/>
        <v>43466</v>
      </c>
      <c r="B597" s="475">
        <v>43490</v>
      </c>
      <c r="C597" s="467">
        <v>20</v>
      </c>
      <c r="D597" s="467">
        <v>1220</v>
      </c>
      <c r="E597" s="467">
        <v>2</v>
      </c>
      <c r="F597" s="467">
        <v>0</v>
      </c>
      <c r="G597" s="467">
        <f t="array" ref="G597">MAX(IF($A$2:$A$8761=A597,$D$2:$D$8761))</f>
        <v>1475</v>
      </c>
      <c r="H597" s="467">
        <f t="shared" si="64"/>
        <v>0</v>
      </c>
      <c r="I597" s="475" t="str">
        <f t="shared" si="65"/>
        <v/>
      </c>
      <c r="J597" s="471">
        <f>'Potential Projects'!D598</f>
        <v>0</v>
      </c>
      <c r="K597" s="471">
        <f>'Potential Projects'!E598</f>
        <v>95.98064900021501</v>
      </c>
      <c r="L597" s="476">
        <f t="shared" si="66"/>
        <v>1122.019350999785</v>
      </c>
      <c r="M597" s="471">
        <f t="shared" si="67"/>
        <v>1375.5882482634088</v>
      </c>
      <c r="N597" s="467">
        <f t="shared" si="68"/>
        <v>0</v>
      </c>
      <c r="O597" s="475" t="str">
        <f t="shared" si="69"/>
        <v/>
      </c>
    </row>
    <row r="598" spans="1:15" hidden="1">
      <c r="A598" s="475">
        <f t="shared" si="63"/>
        <v>43466</v>
      </c>
      <c r="B598" s="475">
        <v>43490</v>
      </c>
      <c r="C598" s="467">
        <v>21</v>
      </c>
      <c r="D598" s="467">
        <v>1178</v>
      </c>
      <c r="E598" s="467">
        <v>3</v>
      </c>
      <c r="F598" s="467">
        <v>0</v>
      </c>
      <c r="G598" s="467">
        <f t="array" ref="G598">MAX(IF($A$2:$A$8761=A598,$D$2:$D$8761))</f>
        <v>1475</v>
      </c>
      <c r="H598" s="467">
        <f t="shared" si="64"/>
        <v>0</v>
      </c>
      <c r="I598" s="475" t="str">
        <f t="shared" si="65"/>
        <v/>
      </c>
      <c r="J598" s="471">
        <f>'Potential Projects'!D599</f>
        <v>20.343159576812432</v>
      </c>
      <c r="K598" s="471">
        <f>'Potential Projects'!E599</f>
        <v>99.715898140184905</v>
      </c>
      <c r="L598" s="476">
        <f t="shared" si="66"/>
        <v>1054.9409422830026</v>
      </c>
      <c r="M598" s="471">
        <f t="shared" si="67"/>
        <v>1375.5882482634088</v>
      </c>
      <c r="N598" s="467">
        <f t="shared" si="68"/>
        <v>0</v>
      </c>
      <c r="O598" s="475" t="str">
        <f t="shared" si="69"/>
        <v/>
      </c>
    </row>
    <row r="599" spans="1:15" hidden="1">
      <c r="A599" s="475">
        <f t="shared" si="63"/>
        <v>43466</v>
      </c>
      <c r="B599" s="475">
        <v>43490</v>
      </c>
      <c r="C599" s="467">
        <v>22</v>
      </c>
      <c r="D599" s="467">
        <v>1144</v>
      </c>
      <c r="E599" s="467">
        <v>15</v>
      </c>
      <c r="F599" s="467">
        <v>0</v>
      </c>
      <c r="G599" s="467">
        <f t="array" ref="G599">MAX(IF($A$2:$A$8761=A599,$D$2:$D$8761))</f>
        <v>1475</v>
      </c>
      <c r="H599" s="467">
        <f t="shared" si="64"/>
        <v>0</v>
      </c>
      <c r="I599" s="475" t="str">
        <f t="shared" si="65"/>
        <v/>
      </c>
      <c r="J599" s="471">
        <f>'Potential Projects'!D600</f>
        <v>8.7571928730760185</v>
      </c>
      <c r="K599" s="471">
        <f>'Potential Projects'!E600</f>
        <v>91.812032734895723</v>
      </c>
      <c r="L599" s="476">
        <f t="shared" si="66"/>
        <v>1028.4307743920283</v>
      </c>
      <c r="M599" s="471">
        <f t="shared" si="67"/>
        <v>1375.5882482634088</v>
      </c>
      <c r="N599" s="467">
        <f t="shared" si="68"/>
        <v>0</v>
      </c>
      <c r="O599" s="475" t="str">
        <f t="shared" si="69"/>
        <v/>
      </c>
    </row>
    <row r="600" spans="1:15" hidden="1">
      <c r="A600" s="475">
        <f t="shared" si="63"/>
        <v>43466</v>
      </c>
      <c r="B600" s="475">
        <v>43490</v>
      </c>
      <c r="C600" s="467">
        <v>23</v>
      </c>
      <c r="D600" s="467">
        <v>1081</v>
      </c>
      <c r="E600" s="467">
        <v>36</v>
      </c>
      <c r="F600" s="467">
        <v>0</v>
      </c>
      <c r="G600" s="467">
        <f t="array" ref="G600">MAX(IF($A$2:$A$8761=A600,$D$2:$D$8761))</f>
        <v>1475</v>
      </c>
      <c r="H600" s="467">
        <f t="shared" si="64"/>
        <v>0</v>
      </c>
      <c r="I600" s="475" t="str">
        <f t="shared" si="65"/>
        <v/>
      </c>
      <c r="J600" s="471">
        <f>'Potential Projects'!D601</f>
        <v>9.4563627175729543</v>
      </c>
      <c r="K600" s="471">
        <f>'Potential Projects'!E601</f>
        <v>97.511514459256063</v>
      </c>
      <c r="L600" s="476">
        <f t="shared" si="66"/>
        <v>938.03212282317088</v>
      </c>
      <c r="M600" s="471">
        <f t="shared" si="67"/>
        <v>1375.5882482634088</v>
      </c>
      <c r="N600" s="467">
        <f t="shared" si="68"/>
        <v>0</v>
      </c>
      <c r="O600" s="475" t="str">
        <f t="shared" si="69"/>
        <v/>
      </c>
    </row>
    <row r="601" spans="1:15" hidden="1">
      <c r="A601" s="475">
        <f t="shared" si="63"/>
        <v>43466</v>
      </c>
      <c r="B601" s="475">
        <v>43490</v>
      </c>
      <c r="C601" s="467">
        <v>24</v>
      </c>
      <c r="D601" s="467">
        <v>1011</v>
      </c>
      <c r="E601" s="467">
        <v>52</v>
      </c>
      <c r="F601" s="467">
        <v>0</v>
      </c>
      <c r="G601" s="467">
        <f t="array" ref="G601">MAX(IF($A$2:$A$8761=A601,$D$2:$D$8761))</f>
        <v>1475</v>
      </c>
      <c r="H601" s="467">
        <f t="shared" si="64"/>
        <v>0</v>
      </c>
      <c r="I601" s="475" t="str">
        <f t="shared" si="65"/>
        <v/>
      </c>
      <c r="J601" s="471">
        <f>'Potential Projects'!D602</f>
        <v>20.204049075402963</v>
      </c>
      <c r="K601" s="471">
        <f>'Potential Projects'!E602</f>
        <v>97.753230058052026</v>
      </c>
      <c r="L601" s="476">
        <f t="shared" si="66"/>
        <v>841.04272086654498</v>
      </c>
      <c r="M601" s="471">
        <f t="shared" si="67"/>
        <v>1375.5882482634088</v>
      </c>
      <c r="N601" s="467">
        <f t="shared" si="68"/>
        <v>0</v>
      </c>
      <c r="O601" s="475" t="str">
        <f t="shared" si="69"/>
        <v/>
      </c>
    </row>
    <row r="602" spans="1:15" hidden="1">
      <c r="A602" s="475">
        <f t="shared" si="63"/>
        <v>43466</v>
      </c>
      <c r="B602" s="475">
        <v>43491</v>
      </c>
      <c r="C602" s="467">
        <v>1</v>
      </c>
      <c r="D602" s="467">
        <v>987</v>
      </c>
      <c r="E602" s="467">
        <v>33</v>
      </c>
      <c r="F602" s="467">
        <v>0</v>
      </c>
      <c r="G602" s="467">
        <f t="array" ref="G602">MAX(IF($A$2:$A$8761=A602,$D$2:$D$8761))</f>
        <v>1475</v>
      </c>
      <c r="H602" s="467">
        <f t="shared" si="64"/>
        <v>0</v>
      </c>
      <c r="I602" s="475" t="str">
        <f t="shared" si="65"/>
        <v/>
      </c>
      <c r="J602" s="471">
        <f>'Potential Projects'!D603</f>
        <v>3.6038180954008228</v>
      </c>
      <c r="K602" s="471">
        <f>'Potential Projects'!E603</f>
        <v>96.464080197806922</v>
      </c>
      <c r="L602" s="476">
        <f t="shared" si="66"/>
        <v>853.93210170679231</v>
      </c>
      <c r="M602" s="471">
        <f t="shared" si="67"/>
        <v>1375.5882482634088</v>
      </c>
      <c r="N602" s="467">
        <f t="shared" si="68"/>
        <v>0</v>
      </c>
      <c r="O602" s="475" t="str">
        <f t="shared" si="69"/>
        <v/>
      </c>
    </row>
    <row r="603" spans="1:15" hidden="1">
      <c r="A603" s="475">
        <f t="shared" si="63"/>
        <v>43466</v>
      </c>
      <c r="B603" s="475">
        <v>43491</v>
      </c>
      <c r="C603" s="467">
        <v>2</v>
      </c>
      <c r="D603" s="467">
        <v>963</v>
      </c>
      <c r="E603" s="467">
        <v>18</v>
      </c>
      <c r="F603" s="467">
        <v>0</v>
      </c>
      <c r="G603" s="467">
        <f t="array" ref="G603">MAX(IF($A$2:$A$8761=A603,$D$2:$D$8761))</f>
        <v>1475</v>
      </c>
      <c r="H603" s="467">
        <f t="shared" si="64"/>
        <v>0</v>
      </c>
      <c r="I603" s="475" t="str">
        <f t="shared" si="65"/>
        <v/>
      </c>
      <c r="J603" s="471">
        <f>'Potential Projects'!D604</f>
        <v>0.5524137598441059</v>
      </c>
      <c r="K603" s="471">
        <f>'Potential Projects'!E604</f>
        <v>97.870567727370457</v>
      </c>
      <c r="L603" s="476">
        <f t="shared" si="66"/>
        <v>846.57701851278546</v>
      </c>
      <c r="M603" s="471">
        <f t="shared" si="67"/>
        <v>1375.5882482634088</v>
      </c>
      <c r="N603" s="467">
        <f t="shared" si="68"/>
        <v>0</v>
      </c>
      <c r="O603" s="475" t="str">
        <f t="shared" si="69"/>
        <v/>
      </c>
    </row>
    <row r="604" spans="1:15" hidden="1">
      <c r="A604" s="475">
        <f t="shared" si="63"/>
        <v>43466</v>
      </c>
      <c r="B604" s="475">
        <v>43491</v>
      </c>
      <c r="C604" s="467">
        <v>3</v>
      </c>
      <c r="D604" s="467">
        <v>959</v>
      </c>
      <c r="E604" s="467">
        <v>29</v>
      </c>
      <c r="F604" s="467">
        <v>0</v>
      </c>
      <c r="G604" s="467">
        <f t="array" ref="G604">MAX(IF($A$2:$A$8761=A604,$D$2:$D$8761))</f>
        <v>1475</v>
      </c>
      <c r="H604" s="467">
        <f t="shared" si="64"/>
        <v>0</v>
      </c>
      <c r="I604" s="475" t="str">
        <f t="shared" si="65"/>
        <v/>
      </c>
      <c r="J604" s="471">
        <f>'Potential Projects'!D605</f>
        <v>0.15702229072436383</v>
      </c>
      <c r="K604" s="471">
        <f>'Potential Projects'!E605</f>
        <v>88.345095732100617</v>
      </c>
      <c r="L604" s="476">
        <f t="shared" si="66"/>
        <v>841.49788197717498</v>
      </c>
      <c r="M604" s="471">
        <f t="shared" si="67"/>
        <v>1375.5882482634088</v>
      </c>
      <c r="N604" s="467">
        <f t="shared" si="68"/>
        <v>0</v>
      </c>
      <c r="O604" s="475" t="str">
        <f t="shared" si="69"/>
        <v/>
      </c>
    </row>
    <row r="605" spans="1:15" hidden="1">
      <c r="A605" s="475">
        <f t="shared" si="63"/>
        <v>43466</v>
      </c>
      <c r="B605" s="475">
        <v>43491</v>
      </c>
      <c r="C605" s="467">
        <v>4</v>
      </c>
      <c r="D605" s="467">
        <v>925</v>
      </c>
      <c r="E605" s="467">
        <v>27</v>
      </c>
      <c r="F605" s="467">
        <v>0</v>
      </c>
      <c r="G605" s="467">
        <f t="array" ref="G605">MAX(IF($A$2:$A$8761=A605,$D$2:$D$8761))</f>
        <v>1475</v>
      </c>
      <c r="H605" s="467">
        <f t="shared" si="64"/>
        <v>0</v>
      </c>
      <c r="I605" s="475" t="str">
        <f t="shared" si="65"/>
        <v/>
      </c>
      <c r="J605" s="471">
        <f>'Potential Projects'!D606</f>
        <v>4.1274339950951102</v>
      </c>
      <c r="K605" s="471">
        <f>'Potential Projects'!E606</f>
        <v>62.604340088153073</v>
      </c>
      <c r="L605" s="476">
        <f t="shared" si="66"/>
        <v>831.26822591675182</v>
      </c>
      <c r="M605" s="471">
        <f t="shared" si="67"/>
        <v>1375.5882482634088</v>
      </c>
      <c r="N605" s="467">
        <f t="shared" si="68"/>
        <v>0</v>
      </c>
      <c r="O605" s="475" t="str">
        <f t="shared" si="69"/>
        <v/>
      </c>
    </row>
    <row r="606" spans="1:15" hidden="1">
      <c r="A606" s="475">
        <f t="shared" si="63"/>
        <v>43466</v>
      </c>
      <c r="B606" s="475">
        <v>43491</v>
      </c>
      <c r="C606" s="467">
        <v>5</v>
      </c>
      <c r="D606" s="467">
        <v>958</v>
      </c>
      <c r="E606" s="467">
        <v>22</v>
      </c>
      <c r="F606" s="467">
        <v>0</v>
      </c>
      <c r="G606" s="467">
        <f t="array" ref="G606">MAX(IF($A$2:$A$8761=A606,$D$2:$D$8761))</f>
        <v>1475</v>
      </c>
      <c r="H606" s="467">
        <f t="shared" si="64"/>
        <v>0</v>
      </c>
      <c r="I606" s="475" t="str">
        <f t="shared" si="65"/>
        <v/>
      </c>
      <c r="J606" s="471">
        <f>'Potential Projects'!D607</f>
        <v>3.8125364106769335</v>
      </c>
      <c r="K606" s="471">
        <f>'Potential Projects'!E607</f>
        <v>80.548398731455606</v>
      </c>
      <c r="L606" s="476">
        <f t="shared" si="66"/>
        <v>851.63906485786754</v>
      </c>
      <c r="M606" s="471">
        <f t="shared" si="67"/>
        <v>1375.5882482634088</v>
      </c>
      <c r="N606" s="467">
        <f t="shared" si="68"/>
        <v>0</v>
      </c>
      <c r="O606" s="475" t="str">
        <f t="shared" si="69"/>
        <v/>
      </c>
    </row>
    <row r="607" spans="1:15" hidden="1">
      <c r="A607" s="475">
        <f t="shared" si="63"/>
        <v>43466</v>
      </c>
      <c r="B607" s="475">
        <v>43491</v>
      </c>
      <c r="C607" s="467">
        <v>6</v>
      </c>
      <c r="D607" s="467">
        <v>1001</v>
      </c>
      <c r="E607" s="467">
        <v>33</v>
      </c>
      <c r="F607" s="467">
        <v>0</v>
      </c>
      <c r="G607" s="467">
        <f t="array" ref="G607">MAX(IF($A$2:$A$8761=A607,$D$2:$D$8761))</f>
        <v>1475</v>
      </c>
      <c r="H607" s="467">
        <f t="shared" si="64"/>
        <v>0</v>
      </c>
      <c r="I607" s="475" t="str">
        <f t="shared" si="65"/>
        <v/>
      </c>
      <c r="J607" s="471">
        <f>'Potential Projects'!D608</f>
        <v>2.5841639323862418</v>
      </c>
      <c r="K607" s="471">
        <f>'Potential Projects'!E608</f>
        <v>71.48836615781552</v>
      </c>
      <c r="L607" s="476">
        <f t="shared" si="66"/>
        <v>893.92746990979822</v>
      </c>
      <c r="M607" s="471">
        <f t="shared" si="67"/>
        <v>1375.5882482634088</v>
      </c>
      <c r="N607" s="467">
        <f t="shared" si="68"/>
        <v>0</v>
      </c>
      <c r="O607" s="475" t="str">
        <f t="shared" si="69"/>
        <v/>
      </c>
    </row>
    <row r="608" spans="1:15" hidden="1">
      <c r="A608" s="475">
        <f t="shared" si="63"/>
        <v>43466</v>
      </c>
      <c r="B608" s="475">
        <v>43491</v>
      </c>
      <c r="C608" s="467">
        <v>7</v>
      </c>
      <c r="D608" s="467">
        <v>1053</v>
      </c>
      <c r="E608" s="467">
        <v>26</v>
      </c>
      <c r="F608" s="467">
        <v>0</v>
      </c>
      <c r="G608" s="467">
        <f t="array" ref="G608">MAX(IF($A$2:$A$8761=A608,$D$2:$D$8761))</f>
        <v>1475</v>
      </c>
      <c r="H608" s="467">
        <f t="shared" si="64"/>
        <v>0</v>
      </c>
      <c r="I608" s="475" t="str">
        <f t="shared" si="65"/>
        <v/>
      </c>
      <c r="J608" s="471">
        <f>'Potential Projects'!D609</f>
        <v>1.7765057006622518</v>
      </c>
      <c r="K608" s="471">
        <f>'Potential Projects'!E609</f>
        <v>29.111475757901527</v>
      </c>
      <c r="L608" s="476">
        <f t="shared" si="66"/>
        <v>996.11201854143621</v>
      </c>
      <c r="M608" s="471">
        <f t="shared" si="67"/>
        <v>1375.5882482634088</v>
      </c>
      <c r="N608" s="467">
        <f t="shared" si="68"/>
        <v>0</v>
      </c>
      <c r="O608" s="475" t="str">
        <f t="shared" si="69"/>
        <v/>
      </c>
    </row>
    <row r="609" spans="1:15" hidden="1">
      <c r="A609" s="475">
        <f t="shared" si="63"/>
        <v>43466</v>
      </c>
      <c r="B609" s="475">
        <v>43491</v>
      </c>
      <c r="C609" s="467">
        <v>8</v>
      </c>
      <c r="D609" s="467">
        <v>1105</v>
      </c>
      <c r="E609" s="467">
        <v>24</v>
      </c>
      <c r="F609" s="467">
        <v>0</v>
      </c>
      <c r="G609" s="467">
        <f t="array" ref="G609">MAX(IF($A$2:$A$8761=A609,$D$2:$D$8761))</f>
        <v>1475</v>
      </c>
      <c r="H609" s="467">
        <f t="shared" si="64"/>
        <v>0</v>
      </c>
      <c r="I609" s="475" t="str">
        <f t="shared" si="65"/>
        <v/>
      </c>
      <c r="J609" s="471">
        <f>'Potential Projects'!D610</f>
        <v>2.6625539621951835</v>
      </c>
      <c r="K609" s="471">
        <f>'Potential Projects'!E610</f>
        <v>46.633901042786505</v>
      </c>
      <c r="L609" s="476">
        <f t="shared" si="66"/>
        <v>1031.7035449950183</v>
      </c>
      <c r="M609" s="471">
        <f t="shared" si="67"/>
        <v>1375.5882482634088</v>
      </c>
      <c r="N609" s="467">
        <f t="shared" si="68"/>
        <v>0</v>
      </c>
      <c r="O609" s="475" t="str">
        <f t="shared" si="69"/>
        <v/>
      </c>
    </row>
    <row r="610" spans="1:15" hidden="1">
      <c r="A610" s="475">
        <f t="shared" si="63"/>
        <v>43466</v>
      </c>
      <c r="B610" s="475">
        <v>43491</v>
      </c>
      <c r="C610" s="467">
        <v>9</v>
      </c>
      <c r="D610" s="467">
        <v>1150</v>
      </c>
      <c r="E610" s="467">
        <v>26</v>
      </c>
      <c r="F610" s="467">
        <v>7</v>
      </c>
      <c r="G610" s="467">
        <f t="array" ref="G610">MAX(IF($A$2:$A$8761=A610,$D$2:$D$8761))</f>
        <v>1475</v>
      </c>
      <c r="H610" s="467">
        <f t="shared" si="64"/>
        <v>0</v>
      </c>
      <c r="I610" s="475" t="str">
        <f t="shared" si="65"/>
        <v/>
      </c>
      <c r="J610" s="471">
        <f>'Potential Projects'!D611</f>
        <v>4.6111509841704166</v>
      </c>
      <c r="K610" s="471">
        <f>'Potential Projects'!E611</f>
        <v>47.291774242098469</v>
      </c>
      <c r="L610" s="476">
        <f t="shared" si="66"/>
        <v>1065.0970747737313</v>
      </c>
      <c r="M610" s="471">
        <f t="shared" si="67"/>
        <v>1375.5882482634088</v>
      </c>
      <c r="N610" s="467">
        <f t="shared" si="68"/>
        <v>0</v>
      </c>
      <c r="O610" s="475" t="str">
        <f t="shared" si="69"/>
        <v/>
      </c>
    </row>
    <row r="611" spans="1:15" hidden="1">
      <c r="A611" s="475">
        <f t="shared" si="63"/>
        <v>43466</v>
      </c>
      <c r="B611" s="475">
        <v>43491</v>
      </c>
      <c r="C611" s="467">
        <v>10</v>
      </c>
      <c r="D611" s="467">
        <v>1164</v>
      </c>
      <c r="E611" s="467">
        <v>23</v>
      </c>
      <c r="F611" s="467">
        <v>13</v>
      </c>
      <c r="G611" s="467">
        <f t="array" ref="G611">MAX(IF($A$2:$A$8761=A611,$D$2:$D$8761))</f>
        <v>1475</v>
      </c>
      <c r="H611" s="467">
        <f t="shared" si="64"/>
        <v>0</v>
      </c>
      <c r="I611" s="475" t="str">
        <f t="shared" si="65"/>
        <v/>
      </c>
      <c r="J611" s="471">
        <f>'Potential Projects'!D612</f>
        <v>3.2826892626842956</v>
      </c>
      <c r="K611" s="471">
        <f>'Potential Projects'!E612</f>
        <v>56.603691679208779</v>
      </c>
      <c r="L611" s="476">
        <f t="shared" si="66"/>
        <v>1068.1136190581069</v>
      </c>
      <c r="M611" s="471">
        <f t="shared" si="67"/>
        <v>1375.5882482634088</v>
      </c>
      <c r="N611" s="467">
        <f t="shared" si="68"/>
        <v>0</v>
      </c>
      <c r="O611" s="475" t="str">
        <f t="shared" si="69"/>
        <v/>
      </c>
    </row>
    <row r="612" spans="1:15" hidden="1">
      <c r="A612" s="475">
        <f t="shared" si="63"/>
        <v>43466</v>
      </c>
      <c r="B612" s="475">
        <v>43491</v>
      </c>
      <c r="C612" s="467">
        <v>11</v>
      </c>
      <c r="D612" s="467">
        <v>1157</v>
      </c>
      <c r="E612" s="467">
        <v>27</v>
      </c>
      <c r="F612" s="467">
        <v>13</v>
      </c>
      <c r="G612" s="467">
        <f t="array" ref="G612">MAX(IF($A$2:$A$8761=A612,$D$2:$D$8761))</f>
        <v>1475</v>
      </c>
      <c r="H612" s="467">
        <f t="shared" si="64"/>
        <v>0</v>
      </c>
      <c r="I612" s="475" t="str">
        <f t="shared" si="65"/>
        <v/>
      </c>
      <c r="J612" s="471">
        <f>'Potential Projects'!D613</f>
        <v>0.18298649138044701</v>
      </c>
      <c r="K612" s="471">
        <f>'Potential Projects'!E613</f>
        <v>46.665191087938076</v>
      </c>
      <c r="L612" s="476">
        <f t="shared" si="66"/>
        <v>1070.1518224206814</v>
      </c>
      <c r="M612" s="471">
        <f t="shared" si="67"/>
        <v>1375.5882482634088</v>
      </c>
      <c r="N612" s="467">
        <f t="shared" si="68"/>
        <v>0</v>
      </c>
      <c r="O612" s="475" t="str">
        <f t="shared" si="69"/>
        <v/>
      </c>
    </row>
    <row r="613" spans="1:15" hidden="1">
      <c r="A613" s="475">
        <f t="shared" si="63"/>
        <v>43466</v>
      </c>
      <c r="B613" s="475">
        <v>43491</v>
      </c>
      <c r="C613" s="467">
        <v>12</v>
      </c>
      <c r="D613" s="467">
        <v>1124</v>
      </c>
      <c r="E613" s="467">
        <v>23</v>
      </c>
      <c r="F613" s="467">
        <v>8</v>
      </c>
      <c r="G613" s="467">
        <f t="array" ref="G613">MAX(IF($A$2:$A$8761=A613,$D$2:$D$8761))</f>
        <v>1475</v>
      </c>
      <c r="H613" s="467">
        <f t="shared" si="64"/>
        <v>0</v>
      </c>
      <c r="I613" s="475" t="str">
        <f t="shared" si="65"/>
        <v/>
      </c>
      <c r="J613" s="471">
        <f>'Potential Projects'!D614</f>
        <v>0</v>
      </c>
      <c r="K613" s="471">
        <f>'Potential Projects'!E614</f>
        <v>72.420027252203838</v>
      </c>
      <c r="L613" s="476">
        <f t="shared" si="66"/>
        <v>1020.5799727477962</v>
      </c>
      <c r="M613" s="471">
        <f t="shared" si="67"/>
        <v>1375.5882482634088</v>
      </c>
      <c r="N613" s="467">
        <f t="shared" si="68"/>
        <v>0</v>
      </c>
      <c r="O613" s="475" t="str">
        <f t="shared" si="69"/>
        <v/>
      </c>
    </row>
    <row r="614" spans="1:15" hidden="1">
      <c r="A614" s="475">
        <f t="shared" si="63"/>
        <v>43466</v>
      </c>
      <c r="B614" s="475">
        <v>43491</v>
      </c>
      <c r="C614" s="467">
        <v>13</v>
      </c>
      <c r="D614" s="467">
        <v>1109</v>
      </c>
      <c r="E614" s="467">
        <v>18</v>
      </c>
      <c r="F614" s="467">
        <v>9</v>
      </c>
      <c r="G614" s="467">
        <f t="array" ref="G614">MAX(IF($A$2:$A$8761=A614,$D$2:$D$8761))</f>
        <v>1475</v>
      </c>
      <c r="H614" s="467">
        <f t="shared" si="64"/>
        <v>0</v>
      </c>
      <c r="I614" s="475" t="str">
        <f t="shared" si="65"/>
        <v/>
      </c>
      <c r="J614" s="471">
        <f>'Potential Projects'!D615</f>
        <v>0</v>
      </c>
      <c r="K614" s="471">
        <f>'Potential Projects'!E615</f>
        <v>89.822768114384004</v>
      </c>
      <c r="L614" s="476">
        <f t="shared" si="66"/>
        <v>992.17723188561604</v>
      </c>
      <c r="M614" s="471">
        <f t="shared" si="67"/>
        <v>1375.5882482634088</v>
      </c>
      <c r="N614" s="467">
        <f t="shared" si="68"/>
        <v>0</v>
      </c>
      <c r="O614" s="475" t="str">
        <f t="shared" si="69"/>
        <v/>
      </c>
    </row>
    <row r="615" spans="1:15" hidden="1">
      <c r="A615" s="475">
        <f t="shared" si="63"/>
        <v>43466</v>
      </c>
      <c r="B615" s="475">
        <v>43491</v>
      </c>
      <c r="C615" s="467">
        <v>14</v>
      </c>
      <c r="D615" s="467">
        <v>1101</v>
      </c>
      <c r="E615" s="467">
        <v>5</v>
      </c>
      <c r="F615" s="467">
        <v>7</v>
      </c>
      <c r="G615" s="467">
        <f t="array" ref="G615">MAX(IF($A$2:$A$8761=A615,$D$2:$D$8761))</f>
        <v>1475</v>
      </c>
      <c r="H615" s="467">
        <f t="shared" si="64"/>
        <v>0</v>
      </c>
      <c r="I615" s="475" t="str">
        <f t="shared" si="65"/>
        <v/>
      </c>
      <c r="J615" s="471">
        <f>'Potential Projects'!D616</f>
        <v>0</v>
      </c>
      <c r="K615" s="471">
        <f>'Potential Projects'!E616</f>
        <v>89.020960707374755</v>
      </c>
      <c r="L615" s="476">
        <f t="shared" si="66"/>
        <v>999.9790392926252</v>
      </c>
      <c r="M615" s="471">
        <f t="shared" si="67"/>
        <v>1375.5882482634088</v>
      </c>
      <c r="N615" s="467">
        <f t="shared" si="68"/>
        <v>0</v>
      </c>
      <c r="O615" s="475" t="str">
        <f t="shared" si="69"/>
        <v/>
      </c>
    </row>
    <row r="616" spans="1:15" hidden="1">
      <c r="A616" s="475">
        <f t="shared" si="63"/>
        <v>43466</v>
      </c>
      <c r="B616" s="475">
        <v>43491</v>
      </c>
      <c r="C616" s="467">
        <v>15</v>
      </c>
      <c r="D616" s="467">
        <v>1093</v>
      </c>
      <c r="E616" s="467">
        <v>6</v>
      </c>
      <c r="F616" s="467">
        <v>0</v>
      </c>
      <c r="G616" s="467">
        <f t="array" ref="G616">MAX(IF($A$2:$A$8761=A616,$D$2:$D$8761))</f>
        <v>1475</v>
      </c>
      <c r="H616" s="467">
        <f t="shared" si="64"/>
        <v>0</v>
      </c>
      <c r="I616" s="475" t="str">
        <f t="shared" si="65"/>
        <v/>
      </c>
      <c r="J616" s="471">
        <f>'Potential Projects'!D617</f>
        <v>1.2402611723208658E-3</v>
      </c>
      <c r="K616" s="471">
        <f>'Potential Projects'!E617</f>
        <v>96.536047301655557</v>
      </c>
      <c r="L616" s="476">
        <f t="shared" si="66"/>
        <v>990.46271243717206</v>
      </c>
      <c r="M616" s="471">
        <f t="shared" si="67"/>
        <v>1375.5882482634088</v>
      </c>
      <c r="N616" s="467">
        <f t="shared" si="68"/>
        <v>0</v>
      </c>
      <c r="O616" s="475" t="str">
        <f t="shared" si="69"/>
        <v/>
      </c>
    </row>
    <row r="617" spans="1:15" hidden="1">
      <c r="A617" s="475">
        <f t="shared" si="63"/>
        <v>43466</v>
      </c>
      <c r="B617" s="475">
        <v>43491</v>
      </c>
      <c r="C617" s="467">
        <v>16</v>
      </c>
      <c r="D617" s="467">
        <v>1101</v>
      </c>
      <c r="E617" s="467">
        <v>5</v>
      </c>
      <c r="F617" s="467">
        <v>5</v>
      </c>
      <c r="G617" s="467">
        <f t="array" ref="G617">MAX(IF($A$2:$A$8761=A617,$D$2:$D$8761))</f>
        <v>1475</v>
      </c>
      <c r="H617" s="467">
        <f t="shared" si="64"/>
        <v>0</v>
      </c>
      <c r="I617" s="475" t="str">
        <f t="shared" si="65"/>
        <v/>
      </c>
      <c r="J617" s="471">
        <f>'Potential Projects'!D618</f>
        <v>0.2883741287953816</v>
      </c>
      <c r="K617" s="471">
        <f>'Potential Projects'!E618</f>
        <v>96.23096936142764</v>
      </c>
      <c r="L617" s="476">
        <f t="shared" si="66"/>
        <v>994.48065650977696</v>
      </c>
      <c r="M617" s="471">
        <f t="shared" si="67"/>
        <v>1375.5882482634088</v>
      </c>
      <c r="N617" s="467">
        <f t="shared" si="68"/>
        <v>0</v>
      </c>
      <c r="O617" s="475" t="str">
        <f t="shared" si="69"/>
        <v/>
      </c>
    </row>
    <row r="618" spans="1:15" hidden="1">
      <c r="A618" s="475">
        <f t="shared" si="63"/>
        <v>43466</v>
      </c>
      <c r="B618" s="475">
        <v>43491</v>
      </c>
      <c r="C618" s="467">
        <v>17</v>
      </c>
      <c r="D618" s="467">
        <v>1137</v>
      </c>
      <c r="E618" s="467">
        <v>7</v>
      </c>
      <c r="F618" s="467">
        <v>0</v>
      </c>
      <c r="G618" s="467">
        <f t="array" ref="G618">MAX(IF($A$2:$A$8761=A618,$D$2:$D$8761))</f>
        <v>1475</v>
      </c>
      <c r="H618" s="467">
        <f t="shared" si="64"/>
        <v>0</v>
      </c>
      <c r="I618" s="475" t="str">
        <f t="shared" si="65"/>
        <v/>
      </c>
      <c r="J618" s="471">
        <f>'Potential Projects'!D619</f>
        <v>4.5187127942406224</v>
      </c>
      <c r="K618" s="471">
        <f>'Potential Projects'!E619</f>
        <v>94.347308643302512</v>
      </c>
      <c r="L618" s="476">
        <f t="shared" si="66"/>
        <v>1031.1339785624568</v>
      </c>
      <c r="M618" s="471">
        <f t="shared" si="67"/>
        <v>1375.5882482634088</v>
      </c>
      <c r="N618" s="467">
        <f t="shared" si="68"/>
        <v>0</v>
      </c>
      <c r="O618" s="475" t="str">
        <f t="shared" si="69"/>
        <v/>
      </c>
    </row>
    <row r="619" spans="1:15" hidden="1">
      <c r="A619" s="475">
        <f t="shared" si="63"/>
        <v>43466</v>
      </c>
      <c r="B619" s="475">
        <v>43491</v>
      </c>
      <c r="C619" s="467">
        <v>18</v>
      </c>
      <c r="D619" s="467">
        <v>1203</v>
      </c>
      <c r="E619" s="467">
        <v>6</v>
      </c>
      <c r="F619" s="467">
        <v>0</v>
      </c>
      <c r="G619" s="467">
        <f t="array" ref="G619">MAX(IF($A$2:$A$8761=A619,$D$2:$D$8761))</f>
        <v>1475</v>
      </c>
      <c r="H619" s="467">
        <f t="shared" si="64"/>
        <v>0</v>
      </c>
      <c r="I619" s="475" t="str">
        <f t="shared" si="65"/>
        <v/>
      </c>
      <c r="J619" s="471">
        <f>'Potential Projects'!D620</f>
        <v>9.5145169205092035</v>
      </c>
      <c r="K619" s="471">
        <f>'Potential Projects'!E620</f>
        <v>93.87404671038486</v>
      </c>
      <c r="L619" s="476">
        <f t="shared" si="66"/>
        <v>1093.6114363691061</v>
      </c>
      <c r="M619" s="471">
        <f t="shared" si="67"/>
        <v>1375.5882482634088</v>
      </c>
      <c r="N619" s="467">
        <f t="shared" si="68"/>
        <v>0</v>
      </c>
      <c r="O619" s="475" t="str">
        <f t="shared" si="69"/>
        <v/>
      </c>
    </row>
    <row r="620" spans="1:15" hidden="1">
      <c r="A620" s="475">
        <f t="shared" si="63"/>
        <v>43466</v>
      </c>
      <c r="B620" s="475">
        <v>43491</v>
      </c>
      <c r="C620" s="467">
        <v>19</v>
      </c>
      <c r="D620" s="467">
        <v>1207</v>
      </c>
      <c r="E620" s="467">
        <v>16</v>
      </c>
      <c r="F620" s="467">
        <v>0</v>
      </c>
      <c r="G620" s="467">
        <f t="array" ref="G620">MAX(IF($A$2:$A$8761=A620,$D$2:$D$8761))</f>
        <v>1475</v>
      </c>
      <c r="H620" s="467">
        <f t="shared" si="64"/>
        <v>0</v>
      </c>
      <c r="I620" s="475" t="str">
        <f t="shared" si="65"/>
        <v/>
      </c>
      <c r="J620" s="471">
        <f>'Potential Projects'!D621</f>
        <v>2.0551710425652909</v>
      </c>
      <c r="K620" s="471">
        <f>'Potential Projects'!E621</f>
        <v>55.158873844334551</v>
      </c>
      <c r="L620" s="476">
        <f t="shared" si="66"/>
        <v>1133.7859551131003</v>
      </c>
      <c r="M620" s="471">
        <f t="shared" si="67"/>
        <v>1375.5882482634088</v>
      </c>
      <c r="N620" s="467">
        <f t="shared" si="68"/>
        <v>0</v>
      </c>
      <c r="O620" s="475" t="str">
        <f t="shared" si="69"/>
        <v/>
      </c>
    </row>
    <row r="621" spans="1:15" hidden="1">
      <c r="A621" s="475">
        <f t="shared" si="63"/>
        <v>43466</v>
      </c>
      <c r="B621" s="475">
        <v>43491</v>
      </c>
      <c r="C621" s="467">
        <v>20</v>
      </c>
      <c r="D621" s="467">
        <v>1174</v>
      </c>
      <c r="E621" s="467">
        <v>34</v>
      </c>
      <c r="F621" s="467">
        <v>0</v>
      </c>
      <c r="G621" s="467">
        <f t="array" ref="G621">MAX(IF($A$2:$A$8761=A621,$D$2:$D$8761))</f>
        <v>1475</v>
      </c>
      <c r="H621" s="467">
        <f t="shared" si="64"/>
        <v>0</v>
      </c>
      <c r="I621" s="475" t="str">
        <f t="shared" si="65"/>
        <v/>
      </c>
      <c r="J621" s="471">
        <f>'Potential Projects'!D622</f>
        <v>0.17555134660801563</v>
      </c>
      <c r="K621" s="471">
        <f>'Potential Projects'!E622</f>
        <v>12.908708127284456</v>
      </c>
      <c r="L621" s="476">
        <f t="shared" si="66"/>
        <v>1126.9157405261076</v>
      </c>
      <c r="M621" s="471">
        <f t="shared" si="67"/>
        <v>1375.5882482634088</v>
      </c>
      <c r="N621" s="467">
        <f t="shared" si="68"/>
        <v>0</v>
      </c>
      <c r="O621" s="475" t="str">
        <f t="shared" si="69"/>
        <v/>
      </c>
    </row>
    <row r="622" spans="1:15" hidden="1">
      <c r="A622" s="475">
        <f t="shared" si="63"/>
        <v>43466</v>
      </c>
      <c r="B622" s="475">
        <v>43491</v>
      </c>
      <c r="C622" s="467">
        <v>21</v>
      </c>
      <c r="D622" s="467">
        <v>1162</v>
      </c>
      <c r="E622" s="467">
        <v>38</v>
      </c>
      <c r="F622" s="467">
        <v>0</v>
      </c>
      <c r="G622" s="467">
        <f t="array" ref="G622">MAX(IF($A$2:$A$8761=A622,$D$2:$D$8761))</f>
        <v>1475</v>
      </c>
      <c r="H622" s="467">
        <f t="shared" si="64"/>
        <v>0</v>
      </c>
      <c r="I622" s="475" t="str">
        <f t="shared" si="65"/>
        <v/>
      </c>
      <c r="J622" s="471">
        <f>'Potential Projects'!D623</f>
        <v>3.8563697987256198</v>
      </c>
      <c r="K622" s="471">
        <f>'Potential Projects'!E623</f>
        <v>18.918743549774245</v>
      </c>
      <c r="L622" s="476">
        <f t="shared" si="66"/>
        <v>1101.2248866515001</v>
      </c>
      <c r="M622" s="471">
        <f t="shared" si="67"/>
        <v>1375.5882482634088</v>
      </c>
      <c r="N622" s="467">
        <f t="shared" si="68"/>
        <v>0</v>
      </c>
      <c r="O622" s="475" t="str">
        <f t="shared" si="69"/>
        <v/>
      </c>
    </row>
    <row r="623" spans="1:15" hidden="1">
      <c r="A623" s="475">
        <f t="shared" si="63"/>
        <v>43466</v>
      </c>
      <c r="B623" s="475">
        <v>43491</v>
      </c>
      <c r="C623" s="467">
        <v>22</v>
      </c>
      <c r="D623" s="467">
        <v>1095</v>
      </c>
      <c r="E623" s="467">
        <v>67</v>
      </c>
      <c r="F623" s="467">
        <v>0</v>
      </c>
      <c r="G623" s="467">
        <f t="array" ref="G623">MAX(IF($A$2:$A$8761=A623,$D$2:$D$8761))</f>
        <v>1475</v>
      </c>
      <c r="H623" s="467">
        <f t="shared" si="64"/>
        <v>0</v>
      </c>
      <c r="I623" s="475" t="str">
        <f t="shared" si="65"/>
        <v/>
      </c>
      <c r="J623" s="471">
        <f>'Potential Projects'!D624</f>
        <v>7.3496328201902239</v>
      </c>
      <c r="K623" s="471">
        <f>'Potential Projects'!E624</f>
        <v>29.315643302515593</v>
      </c>
      <c r="L623" s="476">
        <f t="shared" si="66"/>
        <v>991.33472387729421</v>
      </c>
      <c r="M623" s="471">
        <f t="shared" si="67"/>
        <v>1375.5882482634088</v>
      </c>
      <c r="N623" s="467">
        <f t="shared" si="68"/>
        <v>0</v>
      </c>
      <c r="O623" s="475" t="str">
        <f t="shared" si="69"/>
        <v/>
      </c>
    </row>
    <row r="624" spans="1:15" hidden="1">
      <c r="A624" s="475">
        <f t="shared" si="63"/>
        <v>43466</v>
      </c>
      <c r="B624" s="475">
        <v>43491</v>
      </c>
      <c r="C624" s="467">
        <v>23</v>
      </c>
      <c r="D624" s="467">
        <v>1035</v>
      </c>
      <c r="E624" s="467">
        <v>70</v>
      </c>
      <c r="F624" s="467">
        <v>0</v>
      </c>
      <c r="G624" s="467">
        <f t="array" ref="G624">MAX(IF($A$2:$A$8761=A624,$D$2:$D$8761))</f>
        <v>1475</v>
      </c>
      <c r="H624" s="467">
        <f t="shared" si="64"/>
        <v>0</v>
      </c>
      <c r="I624" s="475" t="str">
        <f t="shared" si="65"/>
        <v/>
      </c>
      <c r="J624" s="471">
        <f>'Potential Projects'!D625</f>
        <v>1.7106269910017091</v>
      </c>
      <c r="K624" s="471">
        <f>'Potential Projects'!E625</f>
        <v>58.388788755106425</v>
      </c>
      <c r="L624" s="476">
        <f t="shared" si="66"/>
        <v>904.90058425389179</v>
      </c>
      <c r="M624" s="471">
        <f t="shared" si="67"/>
        <v>1375.5882482634088</v>
      </c>
      <c r="N624" s="467">
        <f t="shared" si="68"/>
        <v>0</v>
      </c>
      <c r="O624" s="475" t="str">
        <f t="shared" si="69"/>
        <v/>
      </c>
    </row>
    <row r="625" spans="1:15" hidden="1">
      <c r="A625" s="475">
        <f t="shared" si="63"/>
        <v>43466</v>
      </c>
      <c r="B625" s="475">
        <v>43491</v>
      </c>
      <c r="C625" s="467">
        <v>24</v>
      </c>
      <c r="D625" s="467">
        <v>983</v>
      </c>
      <c r="E625" s="467">
        <v>56</v>
      </c>
      <c r="F625" s="467">
        <v>0</v>
      </c>
      <c r="G625" s="467">
        <f t="array" ref="G625">MAX(IF($A$2:$A$8761=A625,$D$2:$D$8761))</f>
        <v>1475</v>
      </c>
      <c r="H625" s="467">
        <f t="shared" si="64"/>
        <v>0</v>
      </c>
      <c r="I625" s="475" t="str">
        <f t="shared" si="65"/>
        <v/>
      </c>
      <c r="J625" s="471">
        <f>'Potential Projects'!D626</f>
        <v>3.6538497796051126</v>
      </c>
      <c r="K625" s="471">
        <f>'Potential Projects'!E626</f>
        <v>94.729047194151789</v>
      </c>
      <c r="L625" s="476">
        <f t="shared" si="66"/>
        <v>828.61710302624306</v>
      </c>
      <c r="M625" s="471">
        <f t="shared" si="67"/>
        <v>1375.5882482634088</v>
      </c>
      <c r="N625" s="467">
        <f t="shared" si="68"/>
        <v>0</v>
      </c>
      <c r="O625" s="475" t="str">
        <f t="shared" si="69"/>
        <v/>
      </c>
    </row>
    <row r="626" spans="1:15" hidden="1">
      <c r="A626" s="475">
        <f t="shared" si="63"/>
        <v>43466</v>
      </c>
      <c r="B626" s="475">
        <v>43492</v>
      </c>
      <c r="C626" s="467">
        <v>1</v>
      </c>
      <c r="D626" s="467">
        <v>951</v>
      </c>
      <c r="E626" s="467">
        <v>41</v>
      </c>
      <c r="F626" s="467">
        <v>0</v>
      </c>
      <c r="G626" s="467">
        <f t="array" ref="G626">MAX(IF($A$2:$A$8761=A626,$D$2:$D$8761))</f>
        <v>1475</v>
      </c>
      <c r="H626" s="467">
        <f t="shared" si="64"/>
        <v>0</v>
      </c>
      <c r="I626" s="475" t="str">
        <f t="shared" si="65"/>
        <v/>
      </c>
      <c r="J626" s="471">
        <f>'Potential Projects'!D627</f>
        <v>5.6280697301871507</v>
      </c>
      <c r="K626" s="471">
        <f>'Potential Projects'!E627</f>
        <v>99.406908944313031</v>
      </c>
      <c r="L626" s="476">
        <f t="shared" si="66"/>
        <v>804.96502132549983</v>
      </c>
      <c r="M626" s="471">
        <f t="shared" si="67"/>
        <v>1375.5882482634088</v>
      </c>
      <c r="N626" s="467">
        <f t="shared" si="68"/>
        <v>0</v>
      </c>
      <c r="O626" s="475" t="str">
        <f t="shared" si="69"/>
        <v/>
      </c>
    </row>
    <row r="627" spans="1:15" hidden="1">
      <c r="A627" s="475">
        <f t="shared" si="63"/>
        <v>43466</v>
      </c>
      <c r="B627" s="475">
        <v>43492</v>
      </c>
      <c r="C627" s="467">
        <v>2</v>
      </c>
      <c r="D627" s="467">
        <v>938</v>
      </c>
      <c r="E627" s="467">
        <v>40</v>
      </c>
      <c r="F627" s="467">
        <v>0</v>
      </c>
      <c r="G627" s="467">
        <f t="array" ref="G627">MAX(IF($A$2:$A$8761=A627,$D$2:$D$8761))</f>
        <v>1475</v>
      </c>
      <c r="H627" s="467">
        <f t="shared" si="64"/>
        <v>0</v>
      </c>
      <c r="I627" s="475" t="str">
        <f t="shared" si="65"/>
        <v/>
      </c>
      <c r="J627" s="471">
        <f>'Potential Projects'!D628</f>
        <v>0.56506794861080123</v>
      </c>
      <c r="K627" s="471">
        <f>'Potential Projects'!E628</f>
        <v>99.564141421199736</v>
      </c>
      <c r="L627" s="476">
        <f t="shared" si="66"/>
        <v>797.8707906301895</v>
      </c>
      <c r="M627" s="471">
        <f t="shared" si="67"/>
        <v>1375.5882482634088</v>
      </c>
      <c r="N627" s="467">
        <f t="shared" si="68"/>
        <v>0</v>
      </c>
      <c r="O627" s="475" t="str">
        <f t="shared" si="69"/>
        <v/>
      </c>
    </row>
    <row r="628" spans="1:15" hidden="1">
      <c r="A628" s="475">
        <f t="shared" si="63"/>
        <v>43466</v>
      </c>
      <c r="B628" s="475">
        <v>43492</v>
      </c>
      <c r="C628" s="467">
        <v>3</v>
      </c>
      <c r="D628" s="467">
        <v>952</v>
      </c>
      <c r="E628" s="467">
        <v>61</v>
      </c>
      <c r="F628" s="467">
        <v>0</v>
      </c>
      <c r="G628" s="467">
        <f t="array" ref="G628">MAX(IF($A$2:$A$8761=A628,$D$2:$D$8761))</f>
        <v>1475</v>
      </c>
      <c r="H628" s="467">
        <f t="shared" si="64"/>
        <v>0</v>
      </c>
      <c r="I628" s="475" t="str">
        <f t="shared" si="65"/>
        <v/>
      </c>
      <c r="J628" s="471">
        <f>'Potential Projects'!D629</f>
        <v>0.16660365372070085</v>
      </c>
      <c r="K628" s="471">
        <f>'Potential Projects'!E629</f>
        <v>99.722156149215223</v>
      </c>
      <c r="L628" s="476">
        <f t="shared" si="66"/>
        <v>791.11124019706403</v>
      </c>
      <c r="M628" s="471">
        <f t="shared" si="67"/>
        <v>1375.5882482634088</v>
      </c>
      <c r="N628" s="467">
        <f t="shared" si="68"/>
        <v>0</v>
      </c>
      <c r="O628" s="475" t="str">
        <f t="shared" si="69"/>
        <v/>
      </c>
    </row>
    <row r="629" spans="1:15" hidden="1">
      <c r="A629" s="475">
        <f t="shared" si="63"/>
        <v>43466</v>
      </c>
      <c r="B629" s="475">
        <v>43492</v>
      </c>
      <c r="C629" s="467">
        <v>4</v>
      </c>
      <c r="D629" s="467">
        <v>935</v>
      </c>
      <c r="E629" s="467">
        <v>80</v>
      </c>
      <c r="F629" s="467">
        <v>0</v>
      </c>
      <c r="G629" s="467">
        <f t="array" ref="G629">MAX(IF($A$2:$A$8761=A629,$D$2:$D$8761))</f>
        <v>1475</v>
      </c>
      <c r="H629" s="467">
        <f t="shared" si="64"/>
        <v>0</v>
      </c>
      <c r="I629" s="475" t="str">
        <f t="shared" si="65"/>
        <v/>
      </c>
      <c r="J629" s="471">
        <f>'Potential Projects'!D630</f>
        <v>1.4261009951495242E-2</v>
      </c>
      <c r="K629" s="471">
        <f>'Potential Projects'!E630</f>
        <v>80.531971457751013</v>
      </c>
      <c r="L629" s="476">
        <f t="shared" si="66"/>
        <v>774.45376753229743</v>
      </c>
      <c r="M629" s="471">
        <f t="shared" si="67"/>
        <v>1375.5882482634088</v>
      </c>
      <c r="N629" s="467">
        <f t="shared" si="68"/>
        <v>0</v>
      </c>
      <c r="O629" s="475" t="str">
        <f t="shared" si="69"/>
        <v/>
      </c>
    </row>
    <row r="630" spans="1:15" hidden="1">
      <c r="A630" s="475">
        <f t="shared" si="63"/>
        <v>43466</v>
      </c>
      <c r="B630" s="475">
        <v>43492</v>
      </c>
      <c r="C630" s="467">
        <v>5</v>
      </c>
      <c r="D630" s="467">
        <v>949</v>
      </c>
      <c r="E630" s="467">
        <v>63</v>
      </c>
      <c r="F630" s="467">
        <v>0</v>
      </c>
      <c r="G630" s="467">
        <f t="array" ref="G630">MAX(IF($A$2:$A$8761=A630,$D$2:$D$8761))</f>
        <v>1475</v>
      </c>
      <c r="H630" s="467">
        <f t="shared" si="64"/>
        <v>0</v>
      </c>
      <c r="I630" s="475" t="str">
        <f t="shared" si="65"/>
        <v/>
      </c>
      <c r="J630" s="471">
        <f>'Potential Projects'!D631</f>
        <v>0.33560474084271369</v>
      </c>
      <c r="K630" s="471">
        <f>'Potential Projects'!E631</f>
        <v>51.49872081272845</v>
      </c>
      <c r="L630" s="476">
        <f t="shared" si="66"/>
        <v>834.16567444642874</v>
      </c>
      <c r="M630" s="471">
        <f t="shared" si="67"/>
        <v>1375.5882482634088</v>
      </c>
      <c r="N630" s="467">
        <f t="shared" si="68"/>
        <v>0</v>
      </c>
      <c r="O630" s="475" t="str">
        <f t="shared" si="69"/>
        <v/>
      </c>
    </row>
    <row r="631" spans="1:15" hidden="1">
      <c r="A631" s="475">
        <f t="shared" si="63"/>
        <v>43466</v>
      </c>
      <c r="B631" s="475">
        <v>43492</v>
      </c>
      <c r="C631" s="467">
        <v>6</v>
      </c>
      <c r="D631" s="467">
        <v>947</v>
      </c>
      <c r="E631" s="467">
        <v>38</v>
      </c>
      <c r="F631" s="467">
        <v>0</v>
      </c>
      <c r="G631" s="467">
        <f t="array" ref="G631">MAX(IF($A$2:$A$8761=A631,$D$2:$D$8761))</f>
        <v>1475</v>
      </c>
      <c r="H631" s="467">
        <f t="shared" si="64"/>
        <v>0</v>
      </c>
      <c r="I631" s="475" t="str">
        <f t="shared" si="65"/>
        <v/>
      </c>
      <c r="J631" s="471">
        <f>'Potential Projects'!D632</f>
        <v>1.6537304849888532</v>
      </c>
      <c r="K631" s="471">
        <f>'Potential Projects'!E632</f>
        <v>56.907987368307893</v>
      </c>
      <c r="L631" s="476">
        <f t="shared" si="66"/>
        <v>850.43828214670327</v>
      </c>
      <c r="M631" s="471">
        <f t="shared" si="67"/>
        <v>1375.5882482634088</v>
      </c>
      <c r="N631" s="467">
        <f t="shared" si="68"/>
        <v>0</v>
      </c>
      <c r="O631" s="475" t="str">
        <f t="shared" si="69"/>
        <v/>
      </c>
    </row>
    <row r="632" spans="1:15" hidden="1">
      <c r="A632" s="475">
        <f t="shared" si="63"/>
        <v>43466</v>
      </c>
      <c r="B632" s="475">
        <v>43492</v>
      </c>
      <c r="C632" s="467">
        <v>7</v>
      </c>
      <c r="D632" s="467">
        <v>1019</v>
      </c>
      <c r="E632" s="467">
        <v>68</v>
      </c>
      <c r="F632" s="467">
        <v>0</v>
      </c>
      <c r="G632" s="467">
        <f t="array" ref="G632">MAX(IF($A$2:$A$8761=A632,$D$2:$D$8761))</f>
        <v>1475</v>
      </c>
      <c r="H632" s="467">
        <f t="shared" si="64"/>
        <v>0</v>
      </c>
      <c r="I632" s="475" t="str">
        <f t="shared" si="65"/>
        <v/>
      </c>
      <c r="J632" s="471">
        <f>'Potential Projects'!D633</f>
        <v>14.318912588259741</v>
      </c>
      <c r="K632" s="471">
        <f>'Potential Projects'!E633</f>
        <v>33.116601537303808</v>
      </c>
      <c r="L632" s="476">
        <f t="shared" si="66"/>
        <v>903.5644858744364</v>
      </c>
      <c r="M632" s="471">
        <f t="shared" si="67"/>
        <v>1375.5882482634088</v>
      </c>
      <c r="N632" s="467">
        <f t="shared" si="68"/>
        <v>0</v>
      </c>
      <c r="O632" s="475" t="str">
        <f t="shared" si="69"/>
        <v/>
      </c>
    </row>
    <row r="633" spans="1:15" hidden="1">
      <c r="A633" s="475">
        <f t="shared" si="63"/>
        <v>43466</v>
      </c>
      <c r="B633" s="475">
        <v>43492</v>
      </c>
      <c r="C633" s="467">
        <v>8</v>
      </c>
      <c r="D633" s="467">
        <v>1063</v>
      </c>
      <c r="E633" s="467">
        <v>20</v>
      </c>
      <c r="F633" s="467">
        <v>0</v>
      </c>
      <c r="G633" s="467">
        <f t="array" ref="G633">MAX(IF($A$2:$A$8761=A633,$D$2:$D$8761))</f>
        <v>1475</v>
      </c>
      <c r="H633" s="467">
        <f t="shared" si="64"/>
        <v>0</v>
      </c>
      <c r="I633" s="475" t="str">
        <f t="shared" si="65"/>
        <v/>
      </c>
      <c r="J633" s="471">
        <f>'Potential Projects'!D634</f>
        <v>20.583246747967078</v>
      </c>
      <c r="K633" s="471">
        <f>'Potential Projects'!E634</f>
        <v>20.829783057407006</v>
      </c>
      <c r="L633" s="476">
        <f t="shared" si="66"/>
        <v>1001.5869701946259</v>
      </c>
      <c r="M633" s="471">
        <f t="shared" si="67"/>
        <v>1375.5882482634088</v>
      </c>
      <c r="N633" s="467">
        <f t="shared" si="68"/>
        <v>0</v>
      </c>
      <c r="O633" s="475" t="str">
        <f t="shared" si="69"/>
        <v/>
      </c>
    </row>
    <row r="634" spans="1:15" hidden="1">
      <c r="A634" s="475">
        <f t="shared" si="63"/>
        <v>43466</v>
      </c>
      <c r="B634" s="475">
        <v>43492</v>
      </c>
      <c r="C634" s="467">
        <v>9</v>
      </c>
      <c r="D634" s="467">
        <v>1147</v>
      </c>
      <c r="E634" s="467">
        <v>0</v>
      </c>
      <c r="F634" s="467">
        <v>0</v>
      </c>
      <c r="G634" s="467">
        <f t="array" ref="G634">MAX(IF($A$2:$A$8761=A634,$D$2:$D$8761))</f>
        <v>1475</v>
      </c>
      <c r="H634" s="467">
        <f t="shared" si="64"/>
        <v>0</v>
      </c>
      <c r="I634" s="475" t="str">
        <f t="shared" si="65"/>
        <v/>
      </c>
      <c r="J634" s="471">
        <f>'Potential Projects'!D635</f>
        <v>5.7172240241495249</v>
      </c>
      <c r="K634" s="471">
        <f>'Potential Projects'!E635</f>
        <v>26.479200709524829</v>
      </c>
      <c r="L634" s="476">
        <f t="shared" si="66"/>
        <v>1114.8035752663257</v>
      </c>
      <c r="M634" s="471">
        <f t="shared" si="67"/>
        <v>1375.5882482634088</v>
      </c>
      <c r="N634" s="467">
        <f t="shared" si="68"/>
        <v>0</v>
      </c>
      <c r="O634" s="475" t="str">
        <f t="shared" si="69"/>
        <v/>
      </c>
    </row>
    <row r="635" spans="1:15" hidden="1">
      <c r="A635" s="475">
        <f t="shared" si="63"/>
        <v>43466</v>
      </c>
      <c r="B635" s="475">
        <v>43492</v>
      </c>
      <c r="C635" s="467">
        <v>10</v>
      </c>
      <c r="D635" s="467">
        <v>1196</v>
      </c>
      <c r="E635" s="467">
        <v>0</v>
      </c>
      <c r="F635" s="467">
        <v>0</v>
      </c>
      <c r="G635" s="467">
        <f t="array" ref="G635">MAX(IF($A$2:$A$8761=A635,$D$2:$D$8761))</f>
        <v>1475</v>
      </c>
      <c r="H635" s="467">
        <f t="shared" si="64"/>
        <v>0</v>
      </c>
      <c r="I635" s="475" t="str">
        <f t="shared" si="65"/>
        <v/>
      </c>
      <c r="J635" s="471">
        <f>'Potential Projects'!D636</f>
        <v>0.27811605470446732</v>
      </c>
      <c r="K635" s="471">
        <f>'Potential Projects'!E636</f>
        <v>19.465537088798108</v>
      </c>
      <c r="L635" s="476">
        <f t="shared" si="66"/>
        <v>1176.2563468564974</v>
      </c>
      <c r="M635" s="471">
        <f t="shared" si="67"/>
        <v>1375.5882482634088</v>
      </c>
      <c r="N635" s="467">
        <f t="shared" si="68"/>
        <v>0</v>
      </c>
      <c r="O635" s="475" t="str">
        <f t="shared" si="69"/>
        <v/>
      </c>
    </row>
    <row r="636" spans="1:15" hidden="1">
      <c r="A636" s="475">
        <f t="shared" si="63"/>
        <v>43466</v>
      </c>
      <c r="B636" s="475">
        <v>43492</v>
      </c>
      <c r="C636" s="467">
        <v>11</v>
      </c>
      <c r="D636" s="467">
        <v>1195</v>
      </c>
      <c r="E636" s="467">
        <v>4</v>
      </c>
      <c r="F636" s="467">
        <v>1</v>
      </c>
      <c r="G636" s="467">
        <f t="array" ref="G636">MAX(IF($A$2:$A$8761=A636,$D$2:$D$8761))</f>
        <v>1475</v>
      </c>
      <c r="H636" s="467">
        <f t="shared" si="64"/>
        <v>0</v>
      </c>
      <c r="I636" s="475" t="str">
        <f t="shared" si="65"/>
        <v/>
      </c>
      <c r="J636" s="471">
        <f>'Potential Projects'!D637</f>
        <v>1.8550398658887799</v>
      </c>
      <c r="K636" s="471">
        <f>'Potential Projects'!E637</f>
        <v>26.036446570629973</v>
      </c>
      <c r="L636" s="476">
        <f t="shared" si="66"/>
        <v>1162.1085135634812</v>
      </c>
      <c r="M636" s="471">
        <f t="shared" si="67"/>
        <v>1375.5882482634088</v>
      </c>
      <c r="N636" s="467">
        <f t="shared" si="68"/>
        <v>0</v>
      </c>
      <c r="O636" s="475" t="str">
        <f t="shared" si="69"/>
        <v/>
      </c>
    </row>
    <row r="637" spans="1:15" hidden="1">
      <c r="A637" s="475">
        <f t="shared" si="63"/>
        <v>43466</v>
      </c>
      <c r="B637" s="475">
        <v>43492</v>
      </c>
      <c r="C637" s="467">
        <v>12</v>
      </c>
      <c r="D637" s="467">
        <v>1183</v>
      </c>
      <c r="E637" s="467">
        <v>0</v>
      </c>
      <c r="F637" s="467">
        <v>1</v>
      </c>
      <c r="G637" s="467">
        <f t="array" ref="G637">MAX(IF($A$2:$A$8761=A637,$D$2:$D$8761))</f>
        <v>1475</v>
      </c>
      <c r="H637" s="467">
        <f t="shared" si="64"/>
        <v>0</v>
      </c>
      <c r="I637" s="475" t="str">
        <f t="shared" si="65"/>
        <v/>
      </c>
      <c r="J637" s="471">
        <f>'Potential Projects'!D638</f>
        <v>0.19627615578743282</v>
      </c>
      <c r="K637" s="471">
        <f>'Potential Projects'!E638</f>
        <v>34.406533648677701</v>
      </c>
      <c r="L637" s="476">
        <f t="shared" si="66"/>
        <v>1147.3971901955349</v>
      </c>
      <c r="M637" s="471">
        <f t="shared" si="67"/>
        <v>1375.5882482634088</v>
      </c>
      <c r="N637" s="467">
        <f t="shared" si="68"/>
        <v>0</v>
      </c>
      <c r="O637" s="475" t="str">
        <f t="shared" si="69"/>
        <v/>
      </c>
    </row>
    <row r="638" spans="1:15" hidden="1">
      <c r="A638" s="475">
        <f t="shared" si="63"/>
        <v>43466</v>
      </c>
      <c r="B638" s="475">
        <v>43492</v>
      </c>
      <c r="C638" s="467">
        <v>13</v>
      </c>
      <c r="D638" s="467">
        <v>1179</v>
      </c>
      <c r="E638" s="467">
        <v>0</v>
      </c>
      <c r="F638" s="467">
        <v>4</v>
      </c>
      <c r="G638" s="467">
        <f t="array" ref="G638">MAX(IF($A$2:$A$8761=A638,$D$2:$D$8761))</f>
        <v>1475</v>
      </c>
      <c r="H638" s="467">
        <f t="shared" si="64"/>
        <v>0</v>
      </c>
      <c r="I638" s="475" t="str">
        <f t="shared" si="65"/>
        <v/>
      </c>
      <c r="J638" s="471">
        <f>'Potential Projects'!D639</f>
        <v>1.0966420139092048</v>
      </c>
      <c r="K638" s="471">
        <f>'Potential Projects'!E639</f>
        <v>32.489236132014625</v>
      </c>
      <c r="L638" s="476">
        <f t="shared" si="66"/>
        <v>1141.4141218540763</v>
      </c>
      <c r="M638" s="471">
        <f t="shared" si="67"/>
        <v>1375.5882482634088</v>
      </c>
      <c r="N638" s="467">
        <f t="shared" si="68"/>
        <v>0</v>
      </c>
      <c r="O638" s="475" t="str">
        <f t="shared" si="69"/>
        <v/>
      </c>
    </row>
    <row r="639" spans="1:15" hidden="1">
      <c r="A639" s="475">
        <f t="shared" si="63"/>
        <v>43466</v>
      </c>
      <c r="B639" s="475">
        <v>43492</v>
      </c>
      <c r="C639" s="467">
        <v>14</v>
      </c>
      <c r="D639" s="467">
        <v>1181</v>
      </c>
      <c r="E639" s="467">
        <v>0</v>
      </c>
      <c r="F639" s="467">
        <v>0</v>
      </c>
      <c r="G639" s="467">
        <f t="array" ref="G639">MAX(IF($A$2:$A$8761=A639,$D$2:$D$8761))</f>
        <v>1475</v>
      </c>
      <c r="H639" s="467">
        <f t="shared" si="64"/>
        <v>0</v>
      </c>
      <c r="I639" s="475" t="str">
        <f t="shared" si="65"/>
        <v/>
      </c>
      <c r="J639" s="471">
        <f>'Potential Projects'!D640</f>
        <v>0.28707233155786394</v>
      </c>
      <c r="K639" s="471">
        <f>'Potential Projects'!E640</f>
        <v>9.4918351967318859</v>
      </c>
      <c r="L639" s="476">
        <f t="shared" si="66"/>
        <v>1171.2210924717101</v>
      </c>
      <c r="M639" s="471">
        <f t="shared" si="67"/>
        <v>1375.5882482634088</v>
      </c>
      <c r="N639" s="467">
        <f t="shared" si="68"/>
        <v>0</v>
      </c>
      <c r="O639" s="475" t="str">
        <f t="shared" si="69"/>
        <v/>
      </c>
    </row>
    <row r="640" spans="1:15" hidden="1">
      <c r="A640" s="475">
        <f t="shared" si="63"/>
        <v>43466</v>
      </c>
      <c r="B640" s="475">
        <v>43492</v>
      </c>
      <c r="C640" s="467">
        <v>15</v>
      </c>
      <c r="D640" s="467">
        <v>1120</v>
      </c>
      <c r="E640" s="467">
        <v>0</v>
      </c>
      <c r="F640" s="467">
        <v>6</v>
      </c>
      <c r="G640" s="467">
        <f t="array" ref="G640">MAX(IF($A$2:$A$8761=A640,$D$2:$D$8761))</f>
        <v>1475</v>
      </c>
      <c r="H640" s="467">
        <f t="shared" si="64"/>
        <v>0</v>
      </c>
      <c r="I640" s="475" t="str">
        <f t="shared" si="65"/>
        <v/>
      </c>
      <c r="J640" s="471">
        <f>'Potential Projects'!D641</f>
        <v>5.409079177266344</v>
      </c>
      <c r="K640" s="471">
        <f>'Potential Projects'!E641</f>
        <v>12.891498602451087</v>
      </c>
      <c r="L640" s="476">
        <f t="shared" si="66"/>
        <v>1095.6994222202825</v>
      </c>
      <c r="M640" s="471">
        <f t="shared" si="67"/>
        <v>1375.5882482634088</v>
      </c>
      <c r="N640" s="467">
        <f t="shared" si="68"/>
        <v>0</v>
      </c>
      <c r="O640" s="475" t="str">
        <f t="shared" si="69"/>
        <v/>
      </c>
    </row>
    <row r="641" spans="1:15" hidden="1">
      <c r="A641" s="475">
        <f t="shared" si="63"/>
        <v>43466</v>
      </c>
      <c r="B641" s="475">
        <v>43492</v>
      </c>
      <c r="C641" s="467">
        <v>16</v>
      </c>
      <c r="D641" s="467">
        <v>1139</v>
      </c>
      <c r="E641" s="467">
        <v>1</v>
      </c>
      <c r="F641" s="467">
        <v>0</v>
      </c>
      <c r="G641" s="467">
        <f t="array" ref="G641">MAX(IF($A$2:$A$8761=A641,$D$2:$D$8761))</f>
        <v>1475</v>
      </c>
      <c r="H641" s="467">
        <f t="shared" si="64"/>
        <v>0</v>
      </c>
      <c r="I641" s="475" t="str">
        <f t="shared" si="65"/>
        <v/>
      </c>
      <c r="J641" s="471">
        <f>'Potential Projects'!D642</f>
        <v>18.766868378390182</v>
      </c>
      <c r="K641" s="471">
        <f>'Potential Projects'!E642</f>
        <v>2.2927780584820465</v>
      </c>
      <c r="L641" s="476">
        <f t="shared" si="66"/>
        <v>1116.9403535631277</v>
      </c>
      <c r="M641" s="471">
        <f t="shared" si="67"/>
        <v>1375.5882482634088</v>
      </c>
      <c r="N641" s="467">
        <f t="shared" si="68"/>
        <v>0</v>
      </c>
      <c r="O641" s="475" t="str">
        <f t="shared" si="69"/>
        <v/>
      </c>
    </row>
    <row r="642" spans="1:15" hidden="1">
      <c r="A642" s="475">
        <f t="shared" ref="A642:A705" si="70">DATE(YEAR(B642),MONTH(B642),1)</f>
        <v>43466</v>
      </c>
      <c r="B642" s="475">
        <v>43492</v>
      </c>
      <c r="C642" s="467">
        <v>17</v>
      </c>
      <c r="D642" s="467">
        <v>1189</v>
      </c>
      <c r="E642" s="467">
        <v>5</v>
      </c>
      <c r="F642" s="467">
        <v>1</v>
      </c>
      <c r="G642" s="467">
        <f t="array" ref="G642">MAX(IF($A$2:$A$8761=A642,$D$2:$D$8761))</f>
        <v>1475</v>
      </c>
      <c r="H642" s="467">
        <f t="shared" ref="H642:H705" si="71">IF(G642=D642,1,0)</f>
        <v>0</v>
      </c>
      <c r="I642" s="475" t="str">
        <f t="shared" ref="I642:I705" si="72">IF(D642=G642,B642,"")</f>
        <v/>
      </c>
      <c r="J642" s="471">
        <f>'Potential Projects'!D643</f>
        <v>15.205517302044173</v>
      </c>
      <c r="K642" s="471">
        <f>'Potential Projects'!E643</f>
        <v>5.9936081487852073</v>
      </c>
      <c r="L642" s="476">
        <f t="shared" ref="L642:L705" si="73">D642-E642-F642-J642-K642</f>
        <v>1161.8008745491707</v>
      </c>
      <c r="M642" s="471">
        <f t="shared" ref="M642:M705" si="74">MAX($L$2:$L$745)</f>
        <v>1375.5882482634088</v>
      </c>
      <c r="N642" s="467">
        <f t="shared" ref="N642:N705" si="75">IF(M642=L642,1,0)</f>
        <v>0</v>
      </c>
      <c r="O642" s="475" t="str">
        <f t="shared" ref="O642:O705" si="76">IF(L642=M642,B642,"")</f>
        <v/>
      </c>
    </row>
    <row r="643" spans="1:15" hidden="1">
      <c r="A643" s="475">
        <f t="shared" si="70"/>
        <v>43466</v>
      </c>
      <c r="B643" s="475">
        <v>43492</v>
      </c>
      <c r="C643" s="467">
        <v>18</v>
      </c>
      <c r="D643" s="467">
        <v>1279</v>
      </c>
      <c r="E643" s="467">
        <v>0</v>
      </c>
      <c r="F643" s="467">
        <v>0</v>
      </c>
      <c r="G643" s="467">
        <f t="array" ref="G643">MAX(IF($A$2:$A$8761=A643,$D$2:$D$8761))</f>
        <v>1475</v>
      </c>
      <c r="H643" s="467">
        <f t="shared" si="71"/>
        <v>0</v>
      </c>
      <c r="I643" s="475" t="str">
        <f t="shared" si="72"/>
        <v/>
      </c>
      <c r="J643" s="471">
        <f>'Potential Projects'!D644</f>
        <v>6.6883360682336832</v>
      </c>
      <c r="K643" s="471">
        <f>'Potential Projects'!E644</f>
        <v>8.3544420554719423</v>
      </c>
      <c r="L643" s="476">
        <f t="shared" si="73"/>
        <v>1263.9572218762944</v>
      </c>
      <c r="M643" s="471">
        <f t="shared" si="74"/>
        <v>1375.5882482634088</v>
      </c>
      <c r="N643" s="467">
        <f t="shared" si="75"/>
        <v>0</v>
      </c>
      <c r="O643" s="475" t="str">
        <f t="shared" si="76"/>
        <v/>
      </c>
    </row>
    <row r="644" spans="1:15" hidden="1">
      <c r="A644" s="475">
        <f t="shared" si="70"/>
        <v>43466</v>
      </c>
      <c r="B644" s="475">
        <v>43492</v>
      </c>
      <c r="C644" s="467">
        <v>19</v>
      </c>
      <c r="D644" s="467">
        <v>1282</v>
      </c>
      <c r="E644" s="467">
        <v>7</v>
      </c>
      <c r="F644" s="467">
        <v>0</v>
      </c>
      <c r="G644" s="467">
        <f t="array" ref="G644">MAX(IF($A$2:$A$8761=A644,$D$2:$D$8761))</f>
        <v>1475</v>
      </c>
      <c r="H644" s="467">
        <f t="shared" si="71"/>
        <v>0</v>
      </c>
      <c r="I644" s="475" t="str">
        <f t="shared" si="72"/>
        <v/>
      </c>
      <c r="J644" s="471">
        <f>'Potential Projects'!D645</f>
        <v>2.2033505933888891</v>
      </c>
      <c r="K644" s="471">
        <f>'Potential Projects'!E645</f>
        <v>2.4758248226187916</v>
      </c>
      <c r="L644" s="476">
        <f t="shared" si="73"/>
        <v>1270.3208245839924</v>
      </c>
      <c r="M644" s="471">
        <f t="shared" si="74"/>
        <v>1375.5882482634088</v>
      </c>
      <c r="N644" s="467">
        <f t="shared" si="75"/>
        <v>0</v>
      </c>
      <c r="O644" s="475" t="str">
        <f t="shared" si="76"/>
        <v/>
      </c>
    </row>
    <row r="645" spans="1:15" hidden="1">
      <c r="A645" s="475">
        <f t="shared" si="70"/>
        <v>43466</v>
      </c>
      <c r="B645" s="475">
        <v>43492</v>
      </c>
      <c r="C645" s="467">
        <v>20</v>
      </c>
      <c r="D645" s="467">
        <v>1238</v>
      </c>
      <c r="E645" s="467">
        <v>7</v>
      </c>
      <c r="F645" s="467">
        <v>0</v>
      </c>
      <c r="G645" s="467">
        <f t="array" ref="G645">MAX(IF($A$2:$A$8761=A645,$D$2:$D$8761))</f>
        <v>1475</v>
      </c>
      <c r="H645" s="467">
        <f t="shared" si="71"/>
        <v>0</v>
      </c>
      <c r="I645" s="475" t="str">
        <f t="shared" si="72"/>
        <v/>
      </c>
      <c r="J645" s="471">
        <f>'Potential Projects'!D646</f>
        <v>16.180125649140543</v>
      </c>
      <c r="K645" s="471">
        <f>'Potential Projects'!E646</f>
        <v>7.4196519565684795</v>
      </c>
      <c r="L645" s="476">
        <f t="shared" si="73"/>
        <v>1207.4002223942909</v>
      </c>
      <c r="M645" s="471">
        <f t="shared" si="74"/>
        <v>1375.5882482634088</v>
      </c>
      <c r="N645" s="467">
        <f t="shared" si="75"/>
        <v>0</v>
      </c>
      <c r="O645" s="475" t="str">
        <f t="shared" si="76"/>
        <v/>
      </c>
    </row>
    <row r="646" spans="1:15" hidden="1">
      <c r="A646" s="475">
        <f t="shared" si="70"/>
        <v>43466</v>
      </c>
      <c r="B646" s="475">
        <v>43492</v>
      </c>
      <c r="C646" s="467">
        <v>21</v>
      </c>
      <c r="D646" s="467">
        <v>1213</v>
      </c>
      <c r="E646" s="467">
        <v>19</v>
      </c>
      <c r="F646" s="467">
        <v>0</v>
      </c>
      <c r="G646" s="467">
        <f t="array" ref="G646">MAX(IF($A$2:$A$8761=A646,$D$2:$D$8761))</f>
        <v>1475</v>
      </c>
      <c r="H646" s="467">
        <f t="shared" si="71"/>
        <v>0</v>
      </c>
      <c r="I646" s="475" t="str">
        <f t="shared" si="72"/>
        <v/>
      </c>
      <c r="J646" s="471">
        <f>'Potential Projects'!D647</f>
        <v>26.847822002390384</v>
      </c>
      <c r="K646" s="471">
        <f>'Potential Projects'!E647</f>
        <v>15.375145936357773</v>
      </c>
      <c r="L646" s="476">
        <f t="shared" si="73"/>
        <v>1151.7770320612519</v>
      </c>
      <c r="M646" s="471">
        <f t="shared" si="74"/>
        <v>1375.5882482634088</v>
      </c>
      <c r="N646" s="467">
        <f t="shared" si="75"/>
        <v>0</v>
      </c>
      <c r="O646" s="475" t="str">
        <f t="shared" si="76"/>
        <v/>
      </c>
    </row>
    <row r="647" spans="1:15" hidden="1">
      <c r="A647" s="475">
        <f t="shared" si="70"/>
        <v>43466</v>
      </c>
      <c r="B647" s="475">
        <v>43492</v>
      </c>
      <c r="C647" s="467">
        <v>22</v>
      </c>
      <c r="D647" s="467">
        <v>1153</v>
      </c>
      <c r="E647" s="467">
        <v>18</v>
      </c>
      <c r="F647" s="467">
        <v>0</v>
      </c>
      <c r="G647" s="467">
        <f t="array" ref="G647">MAX(IF($A$2:$A$8761=A647,$D$2:$D$8761))</f>
        <v>1475</v>
      </c>
      <c r="H647" s="467">
        <f t="shared" si="71"/>
        <v>0</v>
      </c>
      <c r="I647" s="475" t="str">
        <f t="shared" si="72"/>
        <v/>
      </c>
      <c r="J647" s="471">
        <f>'Potential Projects'!D648</f>
        <v>41.29405207237555</v>
      </c>
      <c r="K647" s="471">
        <f>'Potential Projects'!E648</f>
        <v>19.03060546119114</v>
      </c>
      <c r="L647" s="476">
        <f t="shared" si="73"/>
        <v>1074.6753424664334</v>
      </c>
      <c r="M647" s="471">
        <f t="shared" si="74"/>
        <v>1375.5882482634088</v>
      </c>
      <c r="N647" s="467">
        <f t="shared" si="75"/>
        <v>0</v>
      </c>
      <c r="O647" s="475" t="str">
        <f t="shared" si="76"/>
        <v/>
      </c>
    </row>
    <row r="648" spans="1:15" hidden="1">
      <c r="A648" s="475">
        <f t="shared" si="70"/>
        <v>43466</v>
      </c>
      <c r="B648" s="475">
        <v>43492</v>
      </c>
      <c r="C648" s="467">
        <v>23</v>
      </c>
      <c r="D648" s="467">
        <v>1075</v>
      </c>
      <c r="E648" s="467">
        <v>17</v>
      </c>
      <c r="F648" s="467">
        <v>0</v>
      </c>
      <c r="G648" s="467">
        <f t="array" ref="G648">MAX(IF($A$2:$A$8761=A648,$D$2:$D$8761))</f>
        <v>1475</v>
      </c>
      <c r="H648" s="467">
        <f t="shared" si="71"/>
        <v>0</v>
      </c>
      <c r="I648" s="475" t="str">
        <f t="shared" si="72"/>
        <v/>
      </c>
      <c r="J648" s="471">
        <f>'Potential Projects'!D649</f>
        <v>57.212663179690161</v>
      </c>
      <c r="K648" s="471">
        <f>'Potential Projects'!E649</f>
        <v>46.647199311975918</v>
      </c>
      <c r="L648" s="476">
        <f t="shared" si="73"/>
        <v>954.14013750833396</v>
      </c>
      <c r="M648" s="471">
        <f t="shared" si="74"/>
        <v>1375.5882482634088</v>
      </c>
      <c r="N648" s="467">
        <f t="shared" si="75"/>
        <v>0</v>
      </c>
      <c r="O648" s="475" t="str">
        <f t="shared" si="76"/>
        <v/>
      </c>
    </row>
    <row r="649" spans="1:15" hidden="1">
      <c r="A649" s="475">
        <f t="shared" si="70"/>
        <v>43466</v>
      </c>
      <c r="B649" s="475">
        <v>43492</v>
      </c>
      <c r="C649" s="467">
        <v>24</v>
      </c>
      <c r="D649" s="467">
        <v>1021</v>
      </c>
      <c r="E649" s="467">
        <v>26</v>
      </c>
      <c r="F649" s="467">
        <v>0</v>
      </c>
      <c r="G649" s="467">
        <f t="array" ref="G649">MAX(IF($A$2:$A$8761=A649,$D$2:$D$8761))</f>
        <v>1475</v>
      </c>
      <c r="H649" s="467">
        <f t="shared" si="71"/>
        <v>0</v>
      </c>
      <c r="I649" s="475" t="str">
        <f t="shared" si="72"/>
        <v/>
      </c>
      <c r="J649" s="471">
        <f>'Potential Projects'!D650</f>
        <v>49.458249387142949</v>
      </c>
      <c r="K649" s="471">
        <f>'Potential Projects'!E650</f>
        <v>81.846935605246188</v>
      </c>
      <c r="L649" s="476">
        <f t="shared" si="73"/>
        <v>863.69481500761094</v>
      </c>
      <c r="M649" s="471">
        <f t="shared" si="74"/>
        <v>1375.5882482634088</v>
      </c>
      <c r="N649" s="467">
        <f t="shared" si="75"/>
        <v>0</v>
      </c>
      <c r="O649" s="475" t="str">
        <f t="shared" si="76"/>
        <v/>
      </c>
    </row>
    <row r="650" spans="1:15" hidden="1">
      <c r="A650" s="475">
        <f t="shared" si="70"/>
        <v>43466</v>
      </c>
      <c r="B650" s="475">
        <v>43493</v>
      </c>
      <c r="C650" s="467">
        <v>1</v>
      </c>
      <c r="D650" s="467">
        <v>991</v>
      </c>
      <c r="E650" s="467">
        <v>36</v>
      </c>
      <c r="F650" s="467">
        <v>0</v>
      </c>
      <c r="G650" s="467">
        <f t="array" ref="G650">MAX(IF($A$2:$A$8761=A650,$D$2:$D$8761))</f>
        <v>1475</v>
      </c>
      <c r="H650" s="467">
        <f t="shared" si="71"/>
        <v>0</v>
      </c>
      <c r="I650" s="475" t="str">
        <f t="shared" si="72"/>
        <v/>
      </c>
      <c r="J650" s="471">
        <f>'Potential Projects'!D651</f>
        <v>37.628614228220634</v>
      </c>
      <c r="K650" s="471">
        <f>'Potential Projects'!E651</f>
        <v>96.375685820253707</v>
      </c>
      <c r="L650" s="476">
        <f t="shared" si="73"/>
        <v>820.99569995152569</v>
      </c>
      <c r="M650" s="471">
        <f t="shared" si="74"/>
        <v>1375.5882482634088</v>
      </c>
      <c r="N650" s="467">
        <f t="shared" si="75"/>
        <v>0</v>
      </c>
      <c r="O650" s="475" t="str">
        <f t="shared" si="76"/>
        <v/>
      </c>
    </row>
    <row r="651" spans="1:15" hidden="1">
      <c r="A651" s="475">
        <f t="shared" si="70"/>
        <v>43466</v>
      </c>
      <c r="B651" s="475">
        <v>43493</v>
      </c>
      <c r="C651" s="467">
        <v>2</v>
      </c>
      <c r="D651" s="467">
        <v>974</v>
      </c>
      <c r="E651" s="467">
        <v>17</v>
      </c>
      <c r="F651" s="467">
        <v>0</v>
      </c>
      <c r="G651" s="467">
        <f t="array" ref="G651">MAX(IF($A$2:$A$8761=A651,$D$2:$D$8761))</f>
        <v>1475</v>
      </c>
      <c r="H651" s="467">
        <f t="shared" si="71"/>
        <v>0</v>
      </c>
      <c r="I651" s="475" t="str">
        <f t="shared" si="72"/>
        <v/>
      </c>
      <c r="J651" s="471">
        <f>'Potential Projects'!D652</f>
        <v>25.614819933018758</v>
      </c>
      <c r="K651" s="471">
        <f>'Potential Projects'!E652</f>
        <v>92.174997258654059</v>
      </c>
      <c r="L651" s="476">
        <f t="shared" si="73"/>
        <v>839.21018280832709</v>
      </c>
      <c r="M651" s="471">
        <f t="shared" si="74"/>
        <v>1375.5882482634088</v>
      </c>
      <c r="N651" s="467">
        <f t="shared" si="75"/>
        <v>0</v>
      </c>
      <c r="O651" s="475" t="str">
        <f t="shared" si="76"/>
        <v/>
      </c>
    </row>
    <row r="652" spans="1:15" hidden="1">
      <c r="A652" s="475">
        <f t="shared" si="70"/>
        <v>43466</v>
      </c>
      <c r="B652" s="475">
        <v>43493</v>
      </c>
      <c r="C652" s="467">
        <v>3</v>
      </c>
      <c r="D652" s="467">
        <v>994</v>
      </c>
      <c r="E652" s="467">
        <v>26</v>
      </c>
      <c r="F652" s="467">
        <v>0</v>
      </c>
      <c r="G652" s="467">
        <f t="array" ref="G652">MAX(IF($A$2:$A$8761=A652,$D$2:$D$8761))</f>
        <v>1475</v>
      </c>
      <c r="H652" s="467">
        <f t="shared" si="71"/>
        <v>0</v>
      </c>
      <c r="I652" s="475" t="str">
        <f t="shared" si="72"/>
        <v/>
      </c>
      <c r="J652" s="471">
        <f>'Potential Projects'!D653</f>
        <v>46.101536238366791</v>
      </c>
      <c r="K652" s="471">
        <f>'Potential Projects'!E653</f>
        <v>98.883582939152859</v>
      </c>
      <c r="L652" s="476">
        <f t="shared" si="73"/>
        <v>823.01488082248034</v>
      </c>
      <c r="M652" s="471">
        <f t="shared" si="74"/>
        <v>1375.5882482634088</v>
      </c>
      <c r="N652" s="467">
        <f t="shared" si="75"/>
        <v>0</v>
      </c>
      <c r="O652" s="475" t="str">
        <f t="shared" si="76"/>
        <v/>
      </c>
    </row>
    <row r="653" spans="1:15" hidden="1">
      <c r="A653" s="475">
        <f t="shared" si="70"/>
        <v>43466</v>
      </c>
      <c r="B653" s="475">
        <v>43493</v>
      </c>
      <c r="C653" s="467">
        <v>4</v>
      </c>
      <c r="D653" s="467">
        <v>1002</v>
      </c>
      <c r="E653" s="467">
        <v>20</v>
      </c>
      <c r="F653" s="467">
        <v>0</v>
      </c>
      <c r="G653" s="467">
        <f t="array" ref="G653">MAX(IF($A$2:$A$8761=A653,$D$2:$D$8761))</f>
        <v>1475</v>
      </c>
      <c r="H653" s="467">
        <f t="shared" si="71"/>
        <v>0</v>
      </c>
      <c r="I653" s="475" t="str">
        <f t="shared" si="72"/>
        <v/>
      </c>
      <c r="J653" s="471">
        <f>'Potential Projects'!D654</f>
        <v>63.239103505719626</v>
      </c>
      <c r="K653" s="471">
        <f>'Potential Projects'!E654</f>
        <v>98.847599387228541</v>
      </c>
      <c r="L653" s="476">
        <f t="shared" si="73"/>
        <v>819.91329710705179</v>
      </c>
      <c r="M653" s="471">
        <f t="shared" si="74"/>
        <v>1375.5882482634088</v>
      </c>
      <c r="N653" s="467">
        <f t="shared" si="75"/>
        <v>0</v>
      </c>
      <c r="O653" s="475" t="str">
        <f t="shared" si="76"/>
        <v/>
      </c>
    </row>
    <row r="654" spans="1:15" hidden="1">
      <c r="A654" s="475">
        <f t="shared" si="70"/>
        <v>43466</v>
      </c>
      <c r="B654" s="475">
        <v>43493</v>
      </c>
      <c r="C654" s="467">
        <v>5</v>
      </c>
      <c r="D654" s="467">
        <v>1050</v>
      </c>
      <c r="E654" s="467">
        <v>22</v>
      </c>
      <c r="F654" s="467">
        <v>0</v>
      </c>
      <c r="G654" s="467">
        <f t="array" ref="G654">MAX(IF($A$2:$A$8761=A654,$D$2:$D$8761))</f>
        <v>1475</v>
      </c>
      <c r="H654" s="467">
        <f t="shared" si="71"/>
        <v>0</v>
      </c>
      <c r="I654" s="475" t="str">
        <f t="shared" si="72"/>
        <v/>
      </c>
      <c r="J654" s="471">
        <f>'Potential Projects'!D655</f>
        <v>100.63639707147208</v>
      </c>
      <c r="K654" s="471">
        <f>'Potential Projects'!E655</f>
        <v>99.828542302730597</v>
      </c>
      <c r="L654" s="476">
        <f t="shared" si="73"/>
        <v>827.53506062579731</v>
      </c>
      <c r="M654" s="471">
        <f t="shared" si="74"/>
        <v>1375.5882482634088</v>
      </c>
      <c r="N654" s="467">
        <f t="shared" si="75"/>
        <v>0</v>
      </c>
      <c r="O654" s="475" t="str">
        <f t="shared" si="76"/>
        <v/>
      </c>
    </row>
    <row r="655" spans="1:15" hidden="1">
      <c r="A655" s="475">
        <f t="shared" si="70"/>
        <v>43466</v>
      </c>
      <c r="B655" s="475">
        <v>43493</v>
      </c>
      <c r="C655" s="467">
        <v>6</v>
      </c>
      <c r="D655" s="467">
        <v>1153</v>
      </c>
      <c r="E655" s="467">
        <v>44</v>
      </c>
      <c r="F655" s="467">
        <v>0</v>
      </c>
      <c r="G655" s="467">
        <f t="array" ref="G655">MAX(IF($A$2:$A$8761=A655,$D$2:$D$8761))</f>
        <v>1475</v>
      </c>
      <c r="H655" s="467">
        <f t="shared" si="71"/>
        <v>0</v>
      </c>
      <c r="I655" s="475" t="str">
        <f t="shared" si="72"/>
        <v/>
      </c>
      <c r="J655" s="471">
        <f>'Potential Projects'!D656</f>
        <v>48.09340984453894</v>
      </c>
      <c r="K655" s="471">
        <f>'Potential Projects'!E656</f>
        <v>99.832453558374539</v>
      </c>
      <c r="L655" s="476">
        <f t="shared" si="73"/>
        <v>961.07413659708664</v>
      </c>
      <c r="M655" s="471">
        <f t="shared" si="74"/>
        <v>1375.5882482634088</v>
      </c>
      <c r="N655" s="467">
        <f t="shared" si="75"/>
        <v>0</v>
      </c>
      <c r="O655" s="475" t="str">
        <f t="shared" si="76"/>
        <v/>
      </c>
    </row>
    <row r="656" spans="1:15" hidden="1">
      <c r="A656" s="475">
        <f t="shared" si="70"/>
        <v>43466</v>
      </c>
      <c r="B656" s="475">
        <v>43493</v>
      </c>
      <c r="C656" s="467">
        <v>7</v>
      </c>
      <c r="D656" s="467">
        <v>1272</v>
      </c>
      <c r="E656" s="467">
        <v>30</v>
      </c>
      <c r="F656" s="467">
        <v>0</v>
      </c>
      <c r="G656" s="467">
        <f t="array" ref="G656">MAX(IF($A$2:$A$8761=A656,$D$2:$D$8761))</f>
        <v>1475</v>
      </c>
      <c r="H656" s="467">
        <f t="shared" si="71"/>
        <v>0</v>
      </c>
      <c r="I656" s="475" t="str">
        <f t="shared" si="72"/>
        <v/>
      </c>
      <c r="J656" s="471">
        <f>'Potential Projects'!D657</f>
        <v>50.036643679467034</v>
      </c>
      <c r="K656" s="471">
        <f>'Potential Projects'!E657</f>
        <v>99.835582562889698</v>
      </c>
      <c r="L656" s="476">
        <f t="shared" si="73"/>
        <v>1092.1277737576434</v>
      </c>
      <c r="M656" s="471">
        <f t="shared" si="74"/>
        <v>1375.5882482634088</v>
      </c>
      <c r="N656" s="467">
        <f t="shared" si="75"/>
        <v>0</v>
      </c>
      <c r="O656" s="475" t="str">
        <f t="shared" si="76"/>
        <v/>
      </c>
    </row>
    <row r="657" spans="1:15" hidden="1">
      <c r="A657" s="475">
        <f t="shared" si="70"/>
        <v>43466</v>
      </c>
      <c r="B657" s="475">
        <v>43493</v>
      </c>
      <c r="C657" s="467">
        <v>8</v>
      </c>
      <c r="D657" s="467">
        <v>1358</v>
      </c>
      <c r="E657" s="467">
        <v>12</v>
      </c>
      <c r="F657" s="467">
        <v>0</v>
      </c>
      <c r="G657" s="467">
        <f t="array" ref="G657">MAX(IF($A$2:$A$8761=A657,$D$2:$D$8761))</f>
        <v>1475</v>
      </c>
      <c r="H657" s="467">
        <f t="shared" si="71"/>
        <v>0</v>
      </c>
      <c r="I657" s="475" t="str">
        <f t="shared" si="72"/>
        <v/>
      </c>
      <c r="J657" s="471">
        <f>'Potential Projects'!D658</f>
        <v>96.939226481342416</v>
      </c>
      <c r="K657" s="471">
        <f>'Potential Projects'!E658</f>
        <v>99.835582562889698</v>
      </c>
      <c r="L657" s="476">
        <f t="shared" si="73"/>
        <v>1149.2251909557681</v>
      </c>
      <c r="M657" s="471">
        <f t="shared" si="74"/>
        <v>1375.5882482634088</v>
      </c>
      <c r="N657" s="467">
        <f t="shared" si="75"/>
        <v>0</v>
      </c>
      <c r="O657" s="475" t="str">
        <f t="shared" si="76"/>
        <v/>
      </c>
    </row>
    <row r="658" spans="1:15" hidden="1">
      <c r="A658" s="475">
        <f t="shared" si="70"/>
        <v>43466</v>
      </c>
      <c r="B658" s="475">
        <v>43493</v>
      </c>
      <c r="C658" s="467">
        <v>9</v>
      </c>
      <c r="D658" s="467">
        <v>1377</v>
      </c>
      <c r="E658" s="467">
        <v>0</v>
      </c>
      <c r="F658" s="467">
        <v>0</v>
      </c>
      <c r="G658" s="467">
        <f t="array" ref="G658">MAX(IF($A$2:$A$8761=A658,$D$2:$D$8761))</f>
        <v>1475</v>
      </c>
      <c r="H658" s="467">
        <f t="shared" si="71"/>
        <v>0</v>
      </c>
      <c r="I658" s="475" t="str">
        <f t="shared" si="72"/>
        <v/>
      </c>
      <c r="J658" s="471">
        <f>'Potential Projects'!D659</f>
        <v>142.14482177566592</v>
      </c>
      <c r="K658" s="471">
        <f>'Potential Projects'!E659</f>
        <v>99.8128972801548</v>
      </c>
      <c r="L658" s="476">
        <f t="shared" si="73"/>
        <v>1135.0422809441793</v>
      </c>
      <c r="M658" s="471">
        <f t="shared" si="74"/>
        <v>1375.5882482634088</v>
      </c>
      <c r="N658" s="467">
        <f t="shared" si="75"/>
        <v>0</v>
      </c>
      <c r="O658" s="475" t="str">
        <f t="shared" si="76"/>
        <v/>
      </c>
    </row>
    <row r="659" spans="1:15" hidden="1">
      <c r="A659" s="475">
        <f t="shared" si="70"/>
        <v>43466</v>
      </c>
      <c r="B659" s="475">
        <v>43493</v>
      </c>
      <c r="C659" s="467">
        <v>10</v>
      </c>
      <c r="D659" s="467">
        <v>1350</v>
      </c>
      <c r="E659" s="467">
        <v>0</v>
      </c>
      <c r="F659" s="467">
        <v>4</v>
      </c>
      <c r="G659" s="467">
        <f t="array" ref="G659">MAX(IF($A$2:$A$8761=A659,$D$2:$D$8761))</f>
        <v>1475</v>
      </c>
      <c r="H659" s="467">
        <f t="shared" si="71"/>
        <v>0</v>
      </c>
      <c r="I659" s="475" t="str">
        <f t="shared" si="72"/>
        <v/>
      </c>
      <c r="J659" s="471">
        <f>'Potential Projects'!D660</f>
        <v>144</v>
      </c>
      <c r="K659" s="471">
        <f>'Potential Projects'!E660</f>
        <v>99.832453558374539</v>
      </c>
      <c r="L659" s="476">
        <f t="shared" si="73"/>
        <v>1102.1675464416255</v>
      </c>
      <c r="M659" s="471">
        <f t="shared" si="74"/>
        <v>1375.5882482634088</v>
      </c>
      <c r="N659" s="467">
        <f t="shared" si="75"/>
        <v>0</v>
      </c>
      <c r="O659" s="475" t="str">
        <f t="shared" si="76"/>
        <v/>
      </c>
    </row>
    <row r="660" spans="1:15" hidden="1">
      <c r="A660" s="475">
        <f t="shared" si="70"/>
        <v>43466</v>
      </c>
      <c r="B660" s="475">
        <v>43493</v>
      </c>
      <c r="C660" s="467">
        <v>11</v>
      </c>
      <c r="D660" s="467">
        <v>1335</v>
      </c>
      <c r="E660" s="467">
        <v>0</v>
      </c>
      <c r="F660" s="467">
        <v>0</v>
      </c>
      <c r="G660" s="467">
        <f t="array" ref="G660">MAX(IF($A$2:$A$8761=A660,$D$2:$D$8761))</f>
        <v>1475</v>
      </c>
      <c r="H660" s="467">
        <f t="shared" si="71"/>
        <v>0</v>
      </c>
      <c r="I660" s="475" t="str">
        <f t="shared" si="72"/>
        <v/>
      </c>
      <c r="J660" s="471">
        <f>'Potential Projects'!D661</f>
        <v>144</v>
      </c>
      <c r="K660" s="471">
        <f>'Potential Projects'!E661</f>
        <v>99.268450494517296</v>
      </c>
      <c r="L660" s="476">
        <f t="shared" si="73"/>
        <v>1091.7315495054827</v>
      </c>
      <c r="M660" s="471">
        <f t="shared" si="74"/>
        <v>1375.5882482634088</v>
      </c>
      <c r="N660" s="467">
        <f t="shared" si="75"/>
        <v>0</v>
      </c>
      <c r="O660" s="475" t="str">
        <f t="shared" si="76"/>
        <v/>
      </c>
    </row>
    <row r="661" spans="1:15" hidden="1">
      <c r="A661" s="475">
        <f t="shared" si="70"/>
        <v>43466</v>
      </c>
      <c r="B661" s="475">
        <v>43493</v>
      </c>
      <c r="C661" s="467">
        <v>12</v>
      </c>
      <c r="D661" s="467">
        <v>1284</v>
      </c>
      <c r="E661" s="467">
        <v>0</v>
      </c>
      <c r="F661" s="467">
        <v>7</v>
      </c>
      <c r="G661" s="467">
        <f t="array" ref="G661">MAX(IF($A$2:$A$8761=A661,$D$2:$D$8761))</f>
        <v>1475</v>
      </c>
      <c r="H661" s="467">
        <f t="shared" si="71"/>
        <v>0</v>
      </c>
      <c r="I661" s="475" t="str">
        <f t="shared" si="72"/>
        <v/>
      </c>
      <c r="J661" s="471">
        <f>'Potential Projects'!D662</f>
        <v>144</v>
      </c>
      <c r="K661" s="471">
        <f>'Potential Projects'!E662</f>
        <v>96.554821328746499</v>
      </c>
      <c r="L661" s="476">
        <f t="shared" si="73"/>
        <v>1036.4451786712534</v>
      </c>
      <c r="M661" s="471">
        <f t="shared" si="74"/>
        <v>1375.5882482634088</v>
      </c>
      <c r="N661" s="467">
        <f t="shared" si="75"/>
        <v>0</v>
      </c>
      <c r="O661" s="475" t="str">
        <f t="shared" si="76"/>
        <v/>
      </c>
    </row>
    <row r="662" spans="1:15" hidden="1">
      <c r="A662" s="475">
        <f t="shared" si="70"/>
        <v>43466</v>
      </c>
      <c r="B662" s="475">
        <v>43493</v>
      </c>
      <c r="C662" s="467">
        <v>13</v>
      </c>
      <c r="D662" s="467">
        <v>1216</v>
      </c>
      <c r="E662" s="467">
        <v>0</v>
      </c>
      <c r="F662" s="467">
        <v>0</v>
      </c>
      <c r="G662" s="467">
        <f t="array" ref="G662">MAX(IF($A$2:$A$8761=A662,$D$2:$D$8761))</f>
        <v>1475</v>
      </c>
      <c r="H662" s="467">
        <f t="shared" si="71"/>
        <v>0</v>
      </c>
      <c r="I662" s="475" t="str">
        <f t="shared" si="72"/>
        <v/>
      </c>
      <c r="J662" s="471">
        <f>'Potential Projects'!D663</f>
        <v>144</v>
      </c>
      <c r="K662" s="471">
        <f>'Potential Projects'!E663</f>
        <v>93.762184798967979</v>
      </c>
      <c r="L662" s="476">
        <f t="shared" si="73"/>
        <v>978.23781520103205</v>
      </c>
      <c r="M662" s="471">
        <f t="shared" si="74"/>
        <v>1375.5882482634088</v>
      </c>
      <c r="N662" s="467">
        <f t="shared" si="75"/>
        <v>0</v>
      </c>
      <c r="O662" s="475" t="str">
        <f t="shared" si="76"/>
        <v/>
      </c>
    </row>
    <row r="663" spans="1:15" hidden="1">
      <c r="A663" s="475">
        <f t="shared" si="70"/>
        <v>43466</v>
      </c>
      <c r="B663" s="475">
        <v>43493</v>
      </c>
      <c r="C663" s="467">
        <v>14</v>
      </c>
      <c r="D663" s="467">
        <v>1286</v>
      </c>
      <c r="E663" s="467">
        <v>0</v>
      </c>
      <c r="F663" s="467">
        <v>6</v>
      </c>
      <c r="G663" s="467">
        <f t="array" ref="G663">MAX(IF($A$2:$A$8761=A663,$D$2:$D$8761))</f>
        <v>1475</v>
      </c>
      <c r="H663" s="467">
        <f t="shared" si="71"/>
        <v>0</v>
      </c>
      <c r="I663" s="475" t="str">
        <f t="shared" si="72"/>
        <v/>
      </c>
      <c r="J663" s="471">
        <f>'Potential Projects'!D664</f>
        <v>144</v>
      </c>
      <c r="K663" s="471">
        <f>'Potential Projects'!E664</f>
        <v>90.507237852074837</v>
      </c>
      <c r="L663" s="476">
        <f t="shared" si="73"/>
        <v>1045.4927621479251</v>
      </c>
      <c r="M663" s="471">
        <f t="shared" si="74"/>
        <v>1375.5882482634088</v>
      </c>
      <c r="N663" s="467">
        <f t="shared" si="75"/>
        <v>0</v>
      </c>
      <c r="O663" s="475" t="str">
        <f t="shared" si="76"/>
        <v/>
      </c>
    </row>
    <row r="664" spans="1:15" hidden="1">
      <c r="A664" s="475">
        <f t="shared" si="70"/>
        <v>43466</v>
      </c>
      <c r="B664" s="475">
        <v>43493</v>
      </c>
      <c r="C664" s="467">
        <v>15</v>
      </c>
      <c r="D664" s="467">
        <v>1217</v>
      </c>
      <c r="E664" s="467">
        <v>0</v>
      </c>
      <c r="F664" s="467">
        <v>0</v>
      </c>
      <c r="G664" s="467">
        <f t="array" ref="G664">MAX(IF($A$2:$A$8761=A664,$D$2:$D$8761))</f>
        <v>1475</v>
      </c>
      <c r="H664" s="467">
        <f t="shared" si="71"/>
        <v>0</v>
      </c>
      <c r="I664" s="475" t="str">
        <f t="shared" si="72"/>
        <v/>
      </c>
      <c r="J664" s="471">
        <f>'Potential Projects'!D665</f>
        <v>142.89600397232564</v>
      </c>
      <c r="K664" s="471">
        <f>'Potential Projects'!E665</f>
        <v>80.842525155880466</v>
      </c>
      <c r="L664" s="476">
        <f t="shared" si="73"/>
        <v>993.2614708717939</v>
      </c>
      <c r="M664" s="471">
        <f t="shared" si="74"/>
        <v>1375.5882482634088</v>
      </c>
      <c r="N664" s="467">
        <f t="shared" si="75"/>
        <v>0</v>
      </c>
      <c r="O664" s="475" t="str">
        <f t="shared" si="76"/>
        <v/>
      </c>
    </row>
    <row r="665" spans="1:15" hidden="1">
      <c r="A665" s="475">
        <f t="shared" si="70"/>
        <v>43466</v>
      </c>
      <c r="B665" s="475">
        <v>43493</v>
      </c>
      <c r="C665" s="467">
        <v>16</v>
      </c>
      <c r="D665" s="467">
        <v>1221</v>
      </c>
      <c r="E665" s="467">
        <v>1</v>
      </c>
      <c r="F665" s="467">
        <v>1</v>
      </c>
      <c r="G665" s="467">
        <f t="array" ref="G665">MAX(IF($A$2:$A$8761=A665,$D$2:$D$8761))</f>
        <v>1475</v>
      </c>
      <c r="H665" s="467">
        <f t="shared" si="71"/>
        <v>0</v>
      </c>
      <c r="I665" s="475" t="str">
        <f t="shared" si="72"/>
        <v/>
      </c>
      <c r="J665" s="471">
        <f>'Potential Projects'!D666</f>
        <v>136.0529242689455</v>
      </c>
      <c r="K665" s="471">
        <f>'Potential Projects'!E666</f>
        <v>78.056928886261019</v>
      </c>
      <c r="L665" s="476">
        <f t="shared" si="73"/>
        <v>1004.8901468447935</v>
      </c>
      <c r="M665" s="471">
        <f t="shared" si="74"/>
        <v>1375.5882482634088</v>
      </c>
      <c r="N665" s="467">
        <f t="shared" si="75"/>
        <v>0</v>
      </c>
      <c r="O665" s="475" t="str">
        <f t="shared" si="76"/>
        <v/>
      </c>
    </row>
    <row r="666" spans="1:15" hidden="1">
      <c r="A666" s="475">
        <f t="shared" si="70"/>
        <v>43466</v>
      </c>
      <c r="B666" s="475">
        <v>43493</v>
      </c>
      <c r="C666" s="467">
        <v>17</v>
      </c>
      <c r="D666" s="467">
        <v>1312</v>
      </c>
      <c r="E666" s="467">
        <v>9</v>
      </c>
      <c r="F666" s="467">
        <v>1</v>
      </c>
      <c r="G666" s="467">
        <f t="array" ref="G666">MAX(IF($A$2:$A$8761=A666,$D$2:$D$8761))</f>
        <v>1475</v>
      </c>
      <c r="H666" s="467">
        <f t="shared" si="71"/>
        <v>0</v>
      </c>
      <c r="I666" s="475" t="str">
        <f t="shared" si="72"/>
        <v/>
      </c>
      <c r="J666" s="471">
        <f>'Potential Projects'!D667</f>
        <v>130.84797370287154</v>
      </c>
      <c r="K666" s="471">
        <f>'Potential Projects'!E667</f>
        <v>90.809186787787581</v>
      </c>
      <c r="L666" s="476">
        <f t="shared" si="73"/>
        <v>1080.3428395093408</v>
      </c>
      <c r="M666" s="471">
        <f t="shared" si="74"/>
        <v>1375.5882482634088</v>
      </c>
      <c r="N666" s="467">
        <f t="shared" si="75"/>
        <v>0</v>
      </c>
      <c r="O666" s="475" t="str">
        <f t="shared" si="76"/>
        <v/>
      </c>
    </row>
    <row r="667" spans="1:15" hidden="1">
      <c r="A667" s="475">
        <f t="shared" si="70"/>
        <v>43466</v>
      </c>
      <c r="B667" s="475">
        <v>43493</v>
      </c>
      <c r="C667" s="467">
        <v>18</v>
      </c>
      <c r="D667" s="467">
        <v>1363</v>
      </c>
      <c r="E667" s="467">
        <v>24</v>
      </c>
      <c r="F667" s="467">
        <v>0</v>
      </c>
      <c r="G667" s="467">
        <f t="array" ref="G667">MAX(IF($A$2:$A$8761=A667,$D$2:$D$8761))</f>
        <v>1475</v>
      </c>
      <c r="H667" s="467">
        <f t="shared" si="71"/>
        <v>0</v>
      </c>
      <c r="I667" s="475" t="str">
        <f t="shared" si="72"/>
        <v/>
      </c>
      <c r="J667" s="471">
        <f>'Potential Projects'!D668</f>
        <v>120.98408176703686</v>
      </c>
      <c r="K667" s="471">
        <f>'Potential Projects'!E668</f>
        <v>79.899130294560308</v>
      </c>
      <c r="L667" s="476">
        <f t="shared" si="73"/>
        <v>1138.1167879384027</v>
      </c>
      <c r="M667" s="471">
        <f t="shared" si="74"/>
        <v>1375.5882482634088</v>
      </c>
      <c r="N667" s="467">
        <f t="shared" si="75"/>
        <v>0</v>
      </c>
      <c r="O667" s="475" t="str">
        <f t="shared" si="76"/>
        <v/>
      </c>
    </row>
    <row r="668" spans="1:15" hidden="1">
      <c r="A668" s="475">
        <f t="shared" si="70"/>
        <v>43466</v>
      </c>
      <c r="B668" s="475">
        <v>43493</v>
      </c>
      <c r="C668" s="467">
        <v>19</v>
      </c>
      <c r="D668" s="467">
        <v>1347</v>
      </c>
      <c r="E668" s="467">
        <v>32</v>
      </c>
      <c r="F668" s="467">
        <v>0</v>
      </c>
      <c r="G668" s="467">
        <f t="array" ref="G668">MAX(IF($A$2:$A$8761=A668,$D$2:$D$8761))</f>
        <v>1475</v>
      </c>
      <c r="H668" s="467">
        <f t="shared" si="71"/>
        <v>0</v>
      </c>
      <c r="I668" s="475" t="str">
        <f t="shared" si="72"/>
        <v/>
      </c>
      <c r="J668" s="471">
        <f>'Potential Projects'!D669</f>
        <v>116.08878607591154</v>
      </c>
      <c r="K668" s="471">
        <f>'Potential Projects'!E669</f>
        <v>99.330248333691685</v>
      </c>
      <c r="L668" s="476">
        <f t="shared" si="73"/>
        <v>1099.5809655903968</v>
      </c>
      <c r="M668" s="471">
        <f t="shared" si="74"/>
        <v>1375.5882482634088</v>
      </c>
      <c r="N668" s="467">
        <f t="shared" si="75"/>
        <v>0</v>
      </c>
      <c r="O668" s="475" t="str">
        <f t="shared" si="76"/>
        <v/>
      </c>
    </row>
    <row r="669" spans="1:15" hidden="1">
      <c r="A669" s="475">
        <f t="shared" si="70"/>
        <v>43466</v>
      </c>
      <c r="B669" s="475">
        <v>43493</v>
      </c>
      <c r="C669" s="467">
        <v>20</v>
      </c>
      <c r="D669" s="467">
        <v>1312</v>
      </c>
      <c r="E669" s="467">
        <v>32</v>
      </c>
      <c r="F669" s="467">
        <v>0</v>
      </c>
      <c r="G669" s="467">
        <f t="array" ref="G669">MAX(IF($A$2:$A$8761=A669,$D$2:$D$8761))</f>
        <v>1475</v>
      </c>
      <c r="H669" s="467">
        <f t="shared" si="71"/>
        <v>0</v>
      </c>
      <c r="I669" s="475" t="str">
        <f t="shared" si="72"/>
        <v/>
      </c>
      <c r="J669" s="471">
        <f>'Potential Projects'!D670</f>
        <v>109.61482753664585</v>
      </c>
      <c r="K669" s="471">
        <f>'Potential Projects'!E670</f>
        <v>99.759704203397121</v>
      </c>
      <c r="L669" s="476">
        <f t="shared" si="73"/>
        <v>1070.625468259957</v>
      </c>
      <c r="M669" s="471">
        <f t="shared" si="74"/>
        <v>1375.5882482634088</v>
      </c>
      <c r="N669" s="467">
        <f t="shared" si="75"/>
        <v>0</v>
      </c>
      <c r="O669" s="475" t="str">
        <f t="shared" si="76"/>
        <v/>
      </c>
    </row>
    <row r="670" spans="1:15" hidden="1">
      <c r="A670" s="475">
        <f t="shared" si="70"/>
        <v>43466</v>
      </c>
      <c r="B670" s="475">
        <v>43493</v>
      </c>
      <c r="C670" s="467">
        <v>21</v>
      </c>
      <c r="D670" s="467">
        <v>1244</v>
      </c>
      <c r="E670" s="467">
        <v>16</v>
      </c>
      <c r="F670" s="467">
        <v>0</v>
      </c>
      <c r="G670" s="467">
        <f t="array" ref="G670">MAX(IF($A$2:$A$8761=A670,$D$2:$D$8761))</f>
        <v>1475</v>
      </c>
      <c r="H670" s="467">
        <f t="shared" si="71"/>
        <v>0</v>
      </c>
      <c r="I670" s="475" t="str">
        <f t="shared" si="72"/>
        <v/>
      </c>
      <c r="J670" s="471">
        <f>'Potential Projects'!D671</f>
        <v>103.10497980181013</v>
      </c>
      <c r="K670" s="471">
        <f>'Potential Projects'!E671</f>
        <v>99.250458718555151</v>
      </c>
      <c r="L670" s="476">
        <f t="shared" si="73"/>
        <v>1025.6445614796348</v>
      </c>
      <c r="M670" s="471">
        <f t="shared" si="74"/>
        <v>1375.5882482634088</v>
      </c>
      <c r="N670" s="467">
        <f t="shared" si="75"/>
        <v>0</v>
      </c>
      <c r="O670" s="475" t="str">
        <f t="shared" si="76"/>
        <v/>
      </c>
    </row>
    <row r="671" spans="1:15" hidden="1">
      <c r="A671" s="475">
        <f t="shared" si="70"/>
        <v>43466</v>
      </c>
      <c r="B671" s="475">
        <v>43493</v>
      </c>
      <c r="C671" s="467">
        <v>22</v>
      </c>
      <c r="D671" s="467">
        <v>1191</v>
      </c>
      <c r="E671" s="467">
        <v>1</v>
      </c>
      <c r="F671" s="467">
        <v>0</v>
      </c>
      <c r="G671" s="467">
        <f t="array" ref="G671">MAX(IF($A$2:$A$8761=A671,$D$2:$D$8761))</f>
        <v>1475</v>
      </c>
      <c r="H671" s="467">
        <f t="shared" si="71"/>
        <v>0</v>
      </c>
      <c r="I671" s="475" t="str">
        <f t="shared" si="72"/>
        <v/>
      </c>
      <c r="J671" s="471">
        <f>'Potential Projects'!D672</f>
        <v>96.073434267793274</v>
      </c>
      <c r="K671" s="471">
        <f>'Potential Projects'!E672</f>
        <v>96.944382390883689</v>
      </c>
      <c r="L671" s="476">
        <f t="shared" si="73"/>
        <v>996.98218334132298</v>
      </c>
      <c r="M671" s="471">
        <f t="shared" si="74"/>
        <v>1375.5882482634088</v>
      </c>
      <c r="N671" s="467">
        <f t="shared" si="75"/>
        <v>0</v>
      </c>
      <c r="O671" s="475" t="str">
        <f t="shared" si="76"/>
        <v/>
      </c>
    </row>
    <row r="672" spans="1:15" hidden="1">
      <c r="A672" s="475">
        <f t="shared" si="70"/>
        <v>43466</v>
      </c>
      <c r="B672" s="475">
        <v>43493</v>
      </c>
      <c r="C672" s="467">
        <v>23</v>
      </c>
      <c r="D672" s="467">
        <v>1110</v>
      </c>
      <c r="E672" s="467">
        <v>6</v>
      </c>
      <c r="F672" s="467">
        <v>0</v>
      </c>
      <c r="G672" s="467">
        <f t="array" ref="G672">MAX(IF($A$2:$A$8761=A672,$D$2:$D$8761))</f>
        <v>1475</v>
      </c>
      <c r="H672" s="467">
        <f t="shared" si="71"/>
        <v>0</v>
      </c>
      <c r="I672" s="475" t="str">
        <f t="shared" si="72"/>
        <v/>
      </c>
      <c r="J672" s="471">
        <f>'Potential Projects'!D673</f>
        <v>90.202428866979432</v>
      </c>
      <c r="K672" s="471">
        <f>'Potential Projects'!E673</f>
        <v>86.386338905611694</v>
      </c>
      <c r="L672" s="476">
        <f t="shared" si="73"/>
        <v>927.41123222740885</v>
      </c>
      <c r="M672" s="471">
        <f t="shared" si="74"/>
        <v>1375.5882482634088</v>
      </c>
      <c r="N672" s="467">
        <f t="shared" si="75"/>
        <v>0</v>
      </c>
      <c r="O672" s="475" t="str">
        <f t="shared" si="76"/>
        <v/>
      </c>
    </row>
    <row r="673" spans="1:15" hidden="1">
      <c r="A673" s="475">
        <f t="shared" si="70"/>
        <v>43466</v>
      </c>
      <c r="B673" s="475">
        <v>43493</v>
      </c>
      <c r="C673" s="467">
        <v>24</v>
      </c>
      <c r="D673" s="467">
        <v>1062</v>
      </c>
      <c r="E673" s="467">
        <v>15</v>
      </c>
      <c r="F673" s="467">
        <v>0</v>
      </c>
      <c r="G673" s="467">
        <f t="array" ref="G673">MAX(IF($A$2:$A$8761=A673,$D$2:$D$8761))</f>
        <v>1475</v>
      </c>
      <c r="H673" s="467">
        <f t="shared" si="71"/>
        <v>0</v>
      </c>
      <c r="I673" s="475" t="str">
        <f t="shared" si="72"/>
        <v/>
      </c>
      <c r="J673" s="471">
        <f>'Potential Projects'!D674</f>
        <v>84.792768657398327</v>
      </c>
      <c r="K673" s="471">
        <f>'Potential Projects'!E674</f>
        <v>55.887931896366375</v>
      </c>
      <c r="L673" s="476">
        <f t="shared" si="73"/>
        <v>906.31929944623528</v>
      </c>
      <c r="M673" s="471">
        <f t="shared" si="74"/>
        <v>1375.5882482634088</v>
      </c>
      <c r="N673" s="467">
        <f t="shared" si="75"/>
        <v>0</v>
      </c>
      <c r="O673" s="475" t="str">
        <f t="shared" si="76"/>
        <v/>
      </c>
    </row>
    <row r="674" spans="1:15" hidden="1">
      <c r="A674" s="475">
        <f t="shared" si="70"/>
        <v>43466</v>
      </c>
      <c r="B674" s="475">
        <v>43494</v>
      </c>
      <c r="C674" s="467">
        <v>1</v>
      </c>
      <c r="D674" s="467">
        <v>1005</v>
      </c>
      <c r="E674" s="467">
        <v>24</v>
      </c>
      <c r="F674" s="467">
        <v>0</v>
      </c>
      <c r="G674" s="467">
        <f t="array" ref="G674">MAX(IF($A$2:$A$8761=A674,$D$2:$D$8761))</f>
        <v>1475</v>
      </c>
      <c r="H674" s="467">
        <f t="shared" si="71"/>
        <v>0</v>
      </c>
      <c r="I674" s="475" t="str">
        <f t="shared" si="72"/>
        <v/>
      </c>
      <c r="J674" s="471">
        <f>'Potential Projects'!D675</f>
        <v>78.23717606882235</v>
      </c>
      <c r="K674" s="471">
        <f>'Potential Projects'!E675</f>
        <v>39.495077241453458</v>
      </c>
      <c r="L674" s="476">
        <f t="shared" si="73"/>
        <v>863.26774668972416</v>
      </c>
      <c r="M674" s="471">
        <f t="shared" si="74"/>
        <v>1375.5882482634088</v>
      </c>
      <c r="N674" s="467">
        <f t="shared" si="75"/>
        <v>0</v>
      </c>
      <c r="O674" s="475" t="str">
        <f t="shared" si="76"/>
        <v/>
      </c>
    </row>
    <row r="675" spans="1:15" hidden="1">
      <c r="A675" s="475">
        <f t="shared" si="70"/>
        <v>43466</v>
      </c>
      <c r="B675" s="475">
        <v>43494</v>
      </c>
      <c r="C675" s="467">
        <v>2</v>
      </c>
      <c r="D675" s="467">
        <v>1012</v>
      </c>
      <c r="E675" s="467">
        <v>22</v>
      </c>
      <c r="F675" s="467">
        <v>0</v>
      </c>
      <c r="G675" s="467">
        <f t="array" ref="G675">MAX(IF($A$2:$A$8761=A675,$D$2:$D$8761))</f>
        <v>1475</v>
      </c>
      <c r="H675" s="467">
        <f t="shared" si="71"/>
        <v>0</v>
      </c>
      <c r="I675" s="475" t="str">
        <f t="shared" si="72"/>
        <v/>
      </c>
      <c r="J675" s="471">
        <f>'Potential Projects'!D676</f>
        <v>63.642808328049526</v>
      </c>
      <c r="K675" s="471">
        <f>'Potential Projects'!E676</f>
        <v>40.03248376693184</v>
      </c>
      <c r="L675" s="476">
        <f t="shared" si="73"/>
        <v>886.32470790501861</v>
      </c>
      <c r="M675" s="471">
        <f t="shared" si="74"/>
        <v>1375.5882482634088</v>
      </c>
      <c r="N675" s="467">
        <f t="shared" si="75"/>
        <v>0</v>
      </c>
      <c r="O675" s="475" t="str">
        <f t="shared" si="76"/>
        <v/>
      </c>
    </row>
    <row r="676" spans="1:15" hidden="1">
      <c r="A676" s="475">
        <f t="shared" si="70"/>
        <v>43466</v>
      </c>
      <c r="B676" s="475">
        <v>43494</v>
      </c>
      <c r="C676" s="467">
        <v>3</v>
      </c>
      <c r="D676" s="467">
        <v>1021</v>
      </c>
      <c r="E676" s="467">
        <v>17</v>
      </c>
      <c r="F676" s="467">
        <v>0</v>
      </c>
      <c r="G676" s="467">
        <f t="array" ref="G676">MAX(IF($A$2:$A$8761=A676,$D$2:$D$8761))</f>
        <v>1475</v>
      </c>
      <c r="H676" s="467">
        <f t="shared" si="71"/>
        <v>0</v>
      </c>
      <c r="I676" s="475" t="str">
        <f t="shared" si="72"/>
        <v/>
      </c>
      <c r="J676" s="471">
        <f>'Potential Projects'!D677</f>
        <v>40.092992776494505</v>
      </c>
      <c r="K676" s="471">
        <f>'Potential Projects'!E677</f>
        <v>37.224202214577517</v>
      </c>
      <c r="L676" s="476">
        <f t="shared" si="73"/>
        <v>926.68280500892797</v>
      </c>
      <c r="M676" s="471">
        <f t="shared" si="74"/>
        <v>1375.5882482634088</v>
      </c>
      <c r="N676" s="467">
        <f t="shared" si="75"/>
        <v>0</v>
      </c>
      <c r="O676" s="475" t="str">
        <f t="shared" si="76"/>
        <v/>
      </c>
    </row>
    <row r="677" spans="1:15" hidden="1">
      <c r="A677" s="475">
        <f t="shared" si="70"/>
        <v>43466</v>
      </c>
      <c r="B677" s="475">
        <v>43494</v>
      </c>
      <c r="C677" s="467">
        <v>4</v>
      </c>
      <c r="D677" s="467">
        <v>984</v>
      </c>
      <c r="E677" s="467">
        <v>19</v>
      </c>
      <c r="F677" s="467">
        <v>0</v>
      </c>
      <c r="G677" s="467">
        <f t="array" ref="G677">MAX(IF($A$2:$A$8761=A677,$D$2:$D$8761))</f>
        <v>1475</v>
      </c>
      <c r="H677" s="467">
        <f t="shared" si="71"/>
        <v>0</v>
      </c>
      <c r="I677" s="475" t="str">
        <f t="shared" si="72"/>
        <v/>
      </c>
      <c r="J677" s="471">
        <f>'Potential Projects'!D678</f>
        <v>22.19156030359115</v>
      </c>
      <c r="K677" s="471">
        <f>'Potential Projects'!E678</f>
        <v>25.142333530423567</v>
      </c>
      <c r="L677" s="476">
        <f t="shared" si="73"/>
        <v>917.6661061659853</v>
      </c>
      <c r="M677" s="471">
        <f t="shared" si="74"/>
        <v>1375.5882482634088</v>
      </c>
      <c r="N677" s="467">
        <f t="shared" si="75"/>
        <v>0</v>
      </c>
      <c r="O677" s="475" t="str">
        <f t="shared" si="76"/>
        <v/>
      </c>
    </row>
    <row r="678" spans="1:15" hidden="1">
      <c r="A678" s="475">
        <f t="shared" si="70"/>
        <v>43466</v>
      </c>
      <c r="B678" s="475">
        <v>43494</v>
      </c>
      <c r="C678" s="467">
        <v>5</v>
      </c>
      <c r="D678" s="467">
        <v>1049</v>
      </c>
      <c r="E678" s="467">
        <v>36</v>
      </c>
      <c r="F678" s="467">
        <v>0</v>
      </c>
      <c r="G678" s="467">
        <f t="array" ref="G678">MAX(IF($A$2:$A$8761=A678,$D$2:$D$8761))</f>
        <v>1475</v>
      </c>
      <c r="H678" s="467">
        <f t="shared" si="71"/>
        <v>0</v>
      </c>
      <c r="I678" s="475" t="str">
        <f t="shared" si="72"/>
        <v/>
      </c>
      <c r="J678" s="471">
        <f>'Potential Projects'!D679</f>
        <v>15.409102457308981</v>
      </c>
      <c r="K678" s="471">
        <f>'Potential Projects'!E679</f>
        <v>25.785343958288539</v>
      </c>
      <c r="L678" s="476">
        <f t="shared" si="73"/>
        <v>971.80555358440245</v>
      </c>
      <c r="M678" s="471">
        <f t="shared" si="74"/>
        <v>1375.5882482634088</v>
      </c>
      <c r="N678" s="467">
        <f t="shared" si="75"/>
        <v>0</v>
      </c>
      <c r="O678" s="475" t="str">
        <f t="shared" si="76"/>
        <v/>
      </c>
    </row>
    <row r="679" spans="1:15" hidden="1">
      <c r="A679" s="475">
        <f t="shared" si="70"/>
        <v>43466</v>
      </c>
      <c r="B679" s="475">
        <v>43494</v>
      </c>
      <c r="C679" s="467">
        <v>6</v>
      </c>
      <c r="D679" s="467">
        <v>1148</v>
      </c>
      <c r="E679" s="467">
        <v>37</v>
      </c>
      <c r="F679" s="467">
        <v>0</v>
      </c>
      <c r="G679" s="467">
        <f t="array" ref="G679">MAX(IF($A$2:$A$8761=A679,$D$2:$D$8761))</f>
        <v>1475</v>
      </c>
      <c r="H679" s="467">
        <f t="shared" si="71"/>
        <v>0</v>
      </c>
      <c r="I679" s="475" t="str">
        <f t="shared" si="72"/>
        <v/>
      </c>
      <c r="J679" s="471">
        <f>'Potential Projects'!D680</f>
        <v>38.281082440522532</v>
      </c>
      <c r="K679" s="471">
        <f>'Potential Projects'!E680</f>
        <v>19.92237174801118</v>
      </c>
      <c r="L679" s="476">
        <f t="shared" si="73"/>
        <v>1052.7965458114663</v>
      </c>
      <c r="M679" s="471">
        <f t="shared" si="74"/>
        <v>1375.5882482634088</v>
      </c>
      <c r="N679" s="467">
        <f t="shared" si="75"/>
        <v>0</v>
      </c>
      <c r="O679" s="475" t="str">
        <f t="shared" si="76"/>
        <v/>
      </c>
    </row>
    <row r="680" spans="1:15" hidden="1">
      <c r="A680" s="475">
        <f t="shared" si="70"/>
        <v>43466</v>
      </c>
      <c r="B680" s="475">
        <v>43494</v>
      </c>
      <c r="C680" s="467">
        <v>7</v>
      </c>
      <c r="D680" s="467">
        <v>1291</v>
      </c>
      <c r="E680" s="467">
        <v>17</v>
      </c>
      <c r="F680" s="467">
        <v>0</v>
      </c>
      <c r="G680" s="467">
        <f t="array" ref="G680">MAX(IF($A$2:$A$8761=A680,$D$2:$D$8761))</f>
        <v>1475</v>
      </c>
      <c r="H680" s="467">
        <f t="shared" si="71"/>
        <v>0</v>
      </c>
      <c r="I680" s="475" t="str">
        <f t="shared" si="72"/>
        <v/>
      </c>
      <c r="J680" s="471">
        <f>'Potential Projects'!D681</f>
        <v>37.266539227823635</v>
      </c>
      <c r="K680" s="471">
        <f>'Potential Projects'!E681</f>
        <v>14.800973607826274</v>
      </c>
      <c r="L680" s="476">
        <f t="shared" si="73"/>
        <v>1221.9324871643501</v>
      </c>
      <c r="M680" s="471">
        <f t="shared" si="74"/>
        <v>1375.5882482634088</v>
      </c>
      <c r="N680" s="467">
        <f t="shared" si="75"/>
        <v>0</v>
      </c>
      <c r="O680" s="475" t="str">
        <f t="shared" si="76"/>
        <v/>
      </c>
    </row>
    <row r="681" spans="1:15" hidden="1">
      <c r="A681" s="475">
        <f t="shared" si="70"/>
        <v>43466</v>
      </c>
      <c r="B681" s="475">
        <v>43494</v>
      </c>
      <c r="C681" s="467">
        <v>8</v>
      </c>
      <c r="D681" s="467">
        <v>1356</v>
      </c>
      <c r="E681" s="467">
        <v>3</v>
      </c>
      <c r="F681" s="467">
        <v>0</v>
      </c>
      <c r="G681" s="467">
        <f t="array" ref="G681">MAX(IF($A$2:$A$8761=A681,$D$2:$D$8761))</f>
        <v>1475</v>
      </c>
      <c r="H681" s="467">
        <f t="shared" si="71"/>
        <v>0</v>
      </c>
      <c r="I681" s="475" t="str">
        <f t="shared" si="72"/>
        <v/>
      </c>
      <c r="J681" s="471">
        <f>'Potential Projects'!D682</f>
        <v>33.680494722032478</v>
      </c>
      <c r="K681" s="471">
        <f>'Potential Projects'!E682</f>
        <v>10.752824016340572</v>
      </c>
      <c r="L681" s="476">
        <f t="shared" si="73"/>
        <v>1308.5666812616269</v>
      </c>
      <c r="M681" s="471">
        <f t="shared" si="74"/>
        <v>1375.5882482634088</v>
      </c>
      <c r="N681" s="467">
        <f t="shared" si="75"/>
        <v>0</v>
      </c>
      <c r="O681" s="475" t="str">
        <f t="shared" si="76"/>
        <v/>
      </c>
    </row>
    <row r="682" spans="1:15" hidden="1">
      <c r="A682" s="475">
        <f t="shared" si="70"/>
        <v>43466</v>
      </c>
      <c r="B682" s="475">
        <v>43494</v>
      </c>
      <c r="C682" s="467">
        <v>9</v>
      </c>
      <c r="D682" s="467">
        <v>1354</v>
      </c>
      <c r="E682" s="467">
        <v>0</v>
      </c>
      <c r="F682" s="467">
        <v>0</v>
      </c>
      <c r="G682" s="467">
        <f t="array" ref="G682">MAX(IF($A$2:$A$8761=A682,$D$2:$D$8761))</f>
        <v>1475</v>
      </c>
      <c r="H682" s="467">
        <f t="shared" si="71"/>
        <v>0</v>
      </c>
      <c r="I682" s="475" t="str">
        <f t="shared" si="72"/>
        <v/>
      </c>
      <c r="J682" s="471">
        <f>'Potential Projects'!D683</f>
        <v>31.526412310475685</v>
      </c>
      <c r="K682" s="471">
        <f>'Potential Projects'!E683</f>
        <v>22.829216942592993</v>
      </c>
      <c r="L682" s="476">
        <f t="shared" si="73"/>
        <v>1299.6443707469314</v>
      </c>
      <c r="M682" s="471">
        <f t="shared" si="74"/>
        <v>1375.5882482634088</v>
      </c>
      <c r="N682" s="467">
        <f t="shared" si="75"/>
        <v>0</v>
      </c>
      <c r="O682" s="475" t="str">
        <f t="shared" si="76"/>
        <v/>
      </c>
    </row>
    <row r="683" spans="1:15" hidden="1">
      <c r="A683" s="475">
        <f t="shared" si="70"/>
        <v>43466</v>
      </c>
      <c r="B683" s="475">
        <v>43494</v>
      </c>
      <c r="C683" s="467">
        <v>10</v>
      </c>
      <c r="D683" s="467">
        <v>1326</v>
      </c>
      <c r="E683" s="467">
        <v>0</v>
      </c>
      <c r="F683" s="467">
        <v>3</v>
      </c>
      <c r="G683" s="467">
        <f t="array" ref="G683">MAX(IF($A$2:$A$8761=A683,$D$2:$D$8761))</f>
        <v>1475</v>
      </c>
      <c r="H683" s="467">
        <f t="shared" si="71"/>
        <v>0</v>
      </c>
      <c r="I683" s="475" t="str">
        <f t="shared" si="72"/>
        <v/>
      </c>
      <c r="J683" s="471">
        <f>'Potential Projects'!D684</f>
        <v>22.674562384004229</v>
      </c>
      <c r="K683" s="471">
        <f>'Potential Projects'!E684</f>
        <v>21.901467103848635</v>
      </c>
      <c r="L683" s="476">
        <f t="shared" si="73"/>
        <v>1278.423970512147</v>
      </c>
      <c r="M683" s="471">
        <f t="shared" si="74"/>
        <v>1375.5882482634088</v>
      </c>
      <c r="N683" s="467">
        <f t="shared" si="75"/>
        <v>0</v>
      </c>
      <c r="O683" s="475" t="str">
        <f t="shared" si="76"/>
        <v/>
      </c>
    </row>
    <row r="684" spans="1:15" hidden="1">
      <c r="A684" s="475">
        <f t="shared" si="70"/>
        <v>43466</v>
      </c>
      <c r="B684" s="475">
        <v>43494</v>
      </c>
      <c r="C684" s="467">
        <v>11</v>
      </c>
      <c r="D684" s="467">
        <v>1259</v>
      </c>
      <c r="E684" s="467">
        <v>0</v>
      </c>
      <c r="F684" s="467">
        <v>0</v>
      </c>
      <c r="G684" s="467">
        <f t="array" ref="G684">MAX(IF($A$2:$A$8761=A684,$D$2:$D$8761))</f>
        <v>1475</v>
      </c>
      <c r="H684" s="467">
        <f t="shared" si="71"/>
        <v>0</v>
      </c>
      <c r="I684" s="475" t="str">
        <f t="shared" si="72"/>
        <v/>
      </c>
      <c r="J684" s="471">
        <f>'Potential Projects'!D685</f>
        <v>8.7338568397583369</v>
      </c>
      <c r="K684" s="471">
        <f>'Potential Projects'!E685</f>
        <v>24.300631315846054</v>
      </c>
      <c r="L684" s="476">
        <f t="shared" si="73"/>
        <v>1225.9655118443957</v>
      </c>
      <c r="M684" s="471">
        <f t="shared" si="74"/>
        <v>1375.5882482634088</v>
      </c>
      <c r="N684" s="467">
        <f t="shared" si="75"/>
        <v>0</v>
      </c>
      <c r="O684" s="475" t="str">
        <f t="shared" si="76"/>
        <v/>
      </c>
    </row>
    <row r="685" spans="1:15" hidden="1">
      <c r="A685" s="475">
        <f t="shared" si="70"/>
        <v>43466</v>
      </c>
      <c r="B685" s="475">
        <v>43494</v>
      </c>
      <c r="C685" s="467">
        <v>12</v>
      </c>
      <c r="D685" s="467">
        <v>1241</v>
      </c>
      <c r="E685" s="467">
        <v>0</v>
      </c>
      <c r="F685" s="467">
        <v>9</v>
      </c>
      <c r="G685" s="467">
        <f t="array" ref="G685">MAX(IF($A$2:$A$8761=A685,$D$2:$D$8761))</f>
        <v>1475</v>
      </c>
      <c r="H685" s="467">
        <f t="shared" si="71"/>
        <v>0</v>
      </c>
      <c r="I685" s="475" t="str">
        <f t="shared" si="72"/>
        <v/>
      </c>
      <c r="J685" s="471">
        <f>'Potential Projects'!D686</f>
        <v>5.6196352530798208</v>
      </c>
      <c r="K685" s="471">
        <f>'Potential Projects'!E686</f>
        <v>37.346233390668672</v>
      </c>
      <c r="L685" s="476">
        <f t="shared" si="73"/>
        <v>1189.0341313562515</v>
      </c>
      <c r="M685" s="471">
        <f t="shared" si="74"/>
        <v>1375.5882482634088</v>
      </c>
      <c r="N685" s="467">
        <f t="shared" si="75"/>
        <v>0</v>
      </c>
      <c r="O685" s="475" t="str">
        <f t="shared" si="76"/>
        <v/>
      </c>
    </row>
    <row r="686" spans="1:15" hidden="1">
      <c r="A686" s="475">
        <f t="shared" si="70"/>
        <v>43466</v>
      </c>
      <c r="B686" s="475">
        <v>43494</v>
      </c>
      <c r="C686" s="467">
        <v>13</v>
      </c>
      <c r="D686" s="467">
        <v>1224</v>
      </c>
      <c r="E686" s="467">
        <v>0</v>
      </c>
      <c r="F686" s="467">
        <v>0</v>
      </c>
      <c r="G686" s="467">
        <f t="array" ref="G686">MAX(IF($A$2:$A$8761=A686,$D$2:$D$8761))</f>
        <v>1475</v>
      </c>
      <c r="H686" s="467">
        <f t="shared" si="71"/>
        <v>0</v>
      </c>
      <c r="I686" s="475" t="str">
        <f t="shared" si="72"/>
        <v/>
      </c>
      <c r="J686" s="471">
        <f>'Potential Projects'!D687</f>
        <v>1.564430216045998</v>
      </c>
      <c r="K686" s="471">
        <f>'Potential Projects'!E687</f>
        <v>45.731183240163411</v>
      </c>
      <c r="L686" s="476">
        <f t="shared" si="73"/>
        <v>1176.7043865437906</v>
      </c>
      <c r="M686" s="471">
        <f t="shared" si="74"/>
        <v>1375.5882482634088</v>
      </c>
      <c r="N686" s="467">
        <f t="shared" si="75"/>
        <v>0</v>
      </c>
      <c r="O686" s="475" t="str">
        <f t="shared" si="76"/>
        <v/>
      </c>
    </row>
    <row r="687" spans="1:15" hidden="1">
      <c r="A687" s="475">
        <f t="shared" si="70"/>
        <v>43466</v>
      </c>
      <c r="B687" s="475">
        <v>43494</v>
      </c>
      <c r="C687" s="467">
        <v>14</v>
      </c>
      <c r="D687" s="467">
        <v>1201</v>
      </c>
      <c r="E687" s="467">
        <v>0</v>
      </c>
      <c r="F687" s="467">
        <v>7</v>
      </c>
      <c r="G687" s="467">
        <f t="array" ref="G687">MAX(IF($A$2:$A$8761=A687,$D$2:$D$8761))</f>
        <v>1475</v>
      </c>
      <c r="H687" s="467">
        <f t="shared" si="71"/>
        <v>0</v>
      </c>
      <c r="I687" s="475" t="str">
        <f t="shared" si="72"/>
        <v/>
      </c>
      <c r="J687" s="471">
        <f>'Potential Projects'!D688</f>
        <v>12.930436457464754</v>
      </c>
      <c r="K687" s="471">
        <f>'Potential Projects'!E688</f>
        <v>55.837867824123848</v>
      </c>
      <c r="L687" s="476">
        <f t="shared" si="73"/>
        <v>1125.2316957184114</v>
      </c>
      <c r="M687" s="471">
        <f t="shared" si="74"/>
        <v>1375.5882482634088</v>
      </c>
      <c r="N687" s="467">
        <f t="shared" si="75"/>
        <v>0</v>
      </c>
      <c r="O687" s="475" t="str">
        <f t="shared" si="76"/>
        <v/>
      </c>
    </row>
    <row r="688" spans="1:15" hidden="1">
      <c r="A688" s="475">
        <f t="shared" si="70"/>
        <v>43466</v>
      </c>
      <c r="B688" s="475">
        <v>43494</v>
      </c>
      <c r="C688" s="467">
        <v>15</v>
      </c>
      <c r="D688" s="467">
        <v>1180</v>
      </c>
      <c r="E688" s="467">
        <v>0</v>
      </c>
      <c r="F688" s="467">
        <v>3</v>
      </c>
      <c r="G688" s="467">
        <f t="array" ref="G688">MAX(IF($A$2:$A$8761=A688,$D$2:$D$8761))</f>
        <v>1475</v>
      </c>
      <c r="H688" s="467">
        <f t="shared" si="71"/>
        <v>0</v>
      </c>
      <c r="I688" s="475" t="str">
        <f t="shared" si="72"/>
        <v/>
      </c>
      <c r="J688" s="471">
        <f>'Potential Projects'!D689</f>
        <v>19.343404512574729</v>
      </c>
      <c r="K688" s="471">
        <f>'Potential Projects'!E689</f>
        <v>50.429383519673195</v>
      </c>
      <c r="L688" s="476">
        <f t="shared" si="73"/>
        <v>1107.2272119677521</v>
      </c>
      <c r="M688" s="471">
        <f t="shared" si="74"/>
        <v>1375.5882482634088</v>
      </c>
      <c r="N688" s="467">
        <f t="shared" si="75"/>
        <v>0</v>
      </c>
      <c r="O688" s="475" t="str">
        <f t="shared" si="76"/>
        <v/>
      </c>
    </row>
    <row r="689" spans="1:15" hidden="1">
      <c r="A689" s="475">
        <f t="shared" si="70"/>
        <v>43466</v>
      </c>
      <c r="B689" s="475">
        <v>43494</v>
      </c>
      <c r="C689" s="467">
        <v>16</v>
      </c>
      <c r="D689" s="467">
        <v>1184</v>
      </c>
      <c r="E689" s="467">
        <v>0</v>
      </c>
      <c r="F689" s="467">
        <v>2</v>
      </c>
      <c r="G689" s="467">
        <f t="array" ref="G689">MAX(IF($A$2:$A$8761=A689,$D$2:$D$8761))</f>
        <v>1475</v>
      </c>
      <c r="H689" s="467">
        <f t="shared" si="71"/>
        <v>0</v>
      </c>
      <c r="I689" s="475" t="str">
        <f t="shared" si="72"/>
        <v/>
      </c>
      <c r="J689" s="471">
        <f>'Potential Projects'!D690</f>
        <v>24.819313242223327</v>
      </c>
      <c r="K689" s="471">
        <f>'Potential Projects'!E690</f>
        <v>77.667367824123843</v>
      </c>
      <c r="L689" s="476">
        <f t="shared" si="73"/>
        <v>1079.5133189336527</v>
      </c>
      <c r="M689" s="471">
        <f t="shared" si="74"/>
        <v>1375.5882482634088</v>
      </c>
      <c r="N689" s="467">
        <f t="shared" si="75"/>
        <v>0</v>
      </c>
      <c r="O689" s="475" t="str">
        <f t="shared" si="76"/>
        <v/>
      </c>
    </row>
    <row r="690" spans="1:15" hidden="1">
      <c r="A690" s="475">
        <f t="shared" si="70"/>
        <v>43466</v>
      </c>
      <c r="B690" s="475">
        <v>43494</v>
      </c>
      <c r="C690" s="467">
        <v>17</v>
      </c>
      <c r="D690" s="467">
        <v>1231</v>
      </c>
      <c r="E690" s="467">
        <v>0</v>
      </c>
      <c r="F690" s="467">
        <v>0</v>
      </c>
      <c r="G690" s="467">
        <f t="array" ref="G690">MAX(IF($A$2:$A$8761=A690,$D$2:$D$8761))</f>
        <v>1475</v>
      </c>
      <c r="H690" s="467">
        <f t="shared" si="71"/>
        <v>0</v>
      </c>
      <c r="I690" s="475" t="str">
        <f t="shared" si="72"/>
        <v/>
      </c>
      <c r="J690" s="471">
        <f>'Potential Projects'!D691</f>
        <v>27.365522460359315</v>
      </c>
      <c r="K690" s="471">
        <f>'Potential Projects'!E691</f>
        <v>80.675905665448298</v>
      </c>
      <c r="L690" s="476">
        <f t="shared" si="73"/>
        <v>1122.9585718741926</v>
      </c>
      <c r="M690" s="471">
        <f t="shared" si="74"/>
        <v>1375.5882482634088</v>
      </c>
      <c r="N690" s="467">
        <f t="shared" si="75"/>
        <v>0</v>
      </c>
      <c r="O690" s="475" t="str">
        <f t="shared" si="76"/>
        <v/>
      </c>
    </row>
    <row r="691" spans="1:15" hidden="1">
      <c r="A691" s="475">
        <f t="shared" si="70"/>
        <v>43466</v>
      </c>
      <c r="B691" s="475">
        <v>43494</v>
      </c>
      <c r="C691" s="467">
        <v>18</v>
      </c>
      <c r="D691" s="467">
        <v>1337</v>
      </c>
      <c r="E691" s="467">
        <v>0</v>
      </c>
      <c r="F691" s="467">
        <v>0</v>
      </c>
      <c r="G691" s="467">
        <f t="array" ref="G691">MAX(IF($A$2:$A$8761=A691,$D$2:$D$8761))</f>
        <v>1475</v>
      </c>
      <c r="H691" s="467">
        <f t="shared" si="71"/>
        <v>0</v>
      </c>
      <c r="I691" s="475" t="str">
        <f t="shared" si="72"/>
        <v/>
      </c>
      <c r="J691" s="471">
        <f>'Potential Projects'!D692</f>
        <v>34.523160484399519</v>
      </c>
      <c r="K691" s="471">
        <f>'Potential Projects'!E692</f>
        <v>86.81735927757471</v>
      </c>
      <c r="L691" s="476">
        <f t="shared" si="73"/>
        <v>1215.6594802380257</v>
      </c>
      <c r="M691" s="471">
        <f t="shared" si="74"/>
        <v>1375.5882482634088</v>
      </c>
      <c r="N691" s="467">
        <f t="shared" si="75"/>
        <v>0</v>
      </c>
      <c r="O691" s="475" t="str">
        <f t="shared" si="76"/>
        <v/>
      </c>
    </row>
    <row r="692" spans="1:15" hidden="1">
      <c r="A692" s="475">
        <f t="shared" si="70"/>
        <v>43466</v>
      </c>
      <c r="B692" s="475">
        <v>43494</v>
      </c>
      <c r="C692" s="467">
        <v>19</v>
      </c>
      <c r="D692" s="467">
        <v>1364</v>
      </c>
      <c r="E692" s="467">
        <v>0</v>
      </c>
      <c r="F692" s="467">
        <v>0</v>
      </c>
      <c r="G692" s="467">
        <f t="array" ref="G692">MAX(IF($A$2:$A$8761=A692,$D$2:$D$8761))</f>
        <v>1475</v>
      </c>
      <c r="H692" s="467">
        <f t="shared" si="71"/>
        <v>0</v>
      </c>
      <c r="I692" s="475" t="str">
        <f t="shared" si="72"/>
        <v/>
      </c>
      <c r="J692" s="471">
        <f>'Potential Projects'!D693</f>
        <v>39.824029356092097</v>
      </c>
      <c r="K692" s="471">
        <f>'Potential Projects'!E693</f>
        <v>83.812732691894212</v>
      </c>
      <c r="L692" s="476">
        <f t="shared" si="73"/>
        <v>1240.3632379520136</v>
      </c>
      <c r="M692" s="471">
        <f t="shared" si="74"/>
        <v>1375.5882482634088</v>
      </c>
      <c r="N692" s="467">
        <f t="shared" si="75"/>
        <v>0</v>
      </c>
      <c r="O692" s="475" t="str">
        <f t="shared" si="76"/>
        <v/>
      </c>
    </row>
    <row r="693" spans="1:15" hidden="1">
      <c r="A693" s="475">
        <f t="shared" si="70"/>
        <v>43466</v>
      </c>
      <c r="B693" s="475">
        <v>43494</v>
      </c>
      <c r="C693" s="467">
        <v>20</v>
      </c>
      <c r="D693" s="467">
        <v>1357</v>
      </c>
      <c r="E693" s="467">
        <v>0</v>
      </c>
      <c r="F693" s="467">
        <v>0</v>
      </c>
      <c r="G693" s="467">
        <f t="array" ref="G693">MAX(IF($A$2:$A$8761=A693,$D$2:$D$8761))</f>
        <v>1475</v>
      </c>
      <c r="H693" s="467">
        <f t="shared" si="71"/>
        <v>0</v>
      </c>
      <c r="I693" s="475" t="str">
        <f t="shared" si="72"/>
        <v/>
      </c>
      <c r="J693" s="471">
        <f>'Potential Projects'!D694</f>
        <v>44.962512215982898</v>
      </c>
      <c r="K693" s="471">
        <f>'Potential Projects'!E694</f>
        <v>87.739633358417535</v>
      </c>
      <c r="L693" s="476">
        <f t="shared" si="73"/>
        <v>1224.2978544255996</v>
      </c>
      <c r="M693" s="471">
        <f t="shared" si="74"/>
        <v>1375.5882482634088</v>
      </c>
      <c r="N693" s="467">
        <f t="shared" si="75"/>
        <v>0</v>
      </c>
      <c r="O693" s="475" t="str">
        <f t="shared" si="76"/>
        <v/>
      </c>
    </row>
    <row r="694" spans="1:15" hidden="1">
      <c r="A694" s="475">
        <f t="shared" si="70"/>
        <v>43466</v>
      </c>
      <c r="B694" s="475">
        <v>43494</v>
      </c>
      <c r="C694" s="467">
        <v>21</v>
      </c>
      <c r="D694" s="467">
        <v>1314</v>
      </c>
      <c r="E694" s="467">
        <v>0</v>
      </c>
      <c r="F694" s="467">
        <v>0</v>
      </c>
      <c r="G694" s="467">
        <f t="array" ref="G694">MAX(IF($A$2:$A$8761=A694,$D$2:$D$8761))</f>
        <v>1475</v>
      </c>
      <c r="H694" s="467">
        <f t="shared" si="71"/>
        <v>0</v>
      </c>
      <c r="I694" s="475" t="str">
        <f t="shared" si="72"/>
        <v/>
      </c>
      <c r="J694" s="471">
        <f>'Potential Projects'!D695</f>
        <v>50.222602751335273</v>
      </c>
      <c r="K694" s="471">
        <f>'Potential Projects'!E695</f>
        <v>87.302354977424216</v>
      </c>
      <c r="L694" s="476">
        <f t="shared" si="73"/>
        <v>1176.4750422712405</v>
      </c>
      <c r="M694" s="471">
        <f t="shared" si="74"/>
        <v>1375.5882482634088</v>
      </c>
      <c r="N694" s="467">
        <f t="shared" si="75"/>
        <v>0</v>
      </c>
      <c r="O694" s="475" t="str">
        <f t="shared" si="76"/>
        <v/>
      </c>
    </row>
    <row r="695" spans="1:15" hidden="1">
      <c r="A695" s="475">
        <f t="shared" si="70"/>
        <v>43466</v>
      </c>
      <c r="B695" s="475">
        <v>43494</v>
      </c>
      <c r="C695" s="467">
        <v>22</v>
      </c>
      <c r="D695" s="467">
        <v>1252</v>
      </c>
      <c r="E695" s="467">
        <v>0</v>
      </c>
      <c r="F695" s="467">
        <v>0</v>
      </c>
      <c r="G695" s="467">
        <f t="array" ref="G695">MAX(IF($A$2:$A$8761=A695,$D$2:$D$8761))</f>
        <v>1475</v>
      </c>
      <c r="H695" s="467">
        <f t="shared" si="71"/>
        <v>0</v>
      </c>
      <c r="I695" s="475" t="str">
        <f t="shared" si="72"/>
        <v/>
      </c>
      <c r="J695" s="471">
        <f>'Potential Projects'!D696</f>
        <v>55.482777839938585</v>
      </c>
      <c r="K695" s="471">
        <f>'Potential Projects'!E696</f>
        <v>82.511849064717268</v>
      </c>
      <c r="L695" s="476">
        <f t="shared" si="73"/>
        <v>1114.0053730953441</v>
      </c>
      <c r="M695" s="471">
        <f t="shared" si="74"/>
        <v>1375.5882482634088</v>
      </c>
      <c r="N695" s="467">
        <f t="shared" si="75"/>
        <v>0</v>
      </c>
      <c r="O695" s="475" t="str">
        <f t="shared" si="76"/>
        <v/>
      </c>
    </row>
    <row r="696" spans="1:15" hidden="1">
      <c r="A696" s="475">
        <f t="shared" si="70"/>
        <v>43466</v>
      </c>
      <c r="B696" s="475">
        <v>43494</v>
      </c>
      <c r="C696" s="467">
        <v>23</v>
      </c>
      <c r="D696" s="467">
        <v>1153</v>
      </c>
      <c r="E696" s="467">
        <v>1</v>
      </c>
      <c r="F696" s="467">
        <v>0</v>
      </c>
      <c r="G696" s="467">
        <f t="array" ref="G696">MAX(IF($A$2:$A$8761=A696,$D$2:$D$8761))</f>
        <v>1475</v>
      </c>
      <c r="H696" s="467">
        <f t="shared" si="71"/>
        <v>0</v>
      </c>
      <c r="I696" s="475" t="str">
        <f t="shared" si="72"/>
        <v/>
      </c>
      <c r="J696" s="471">
        <f>'Potential Projects'!D697</f>
        <v>61.620573860654844</v>
      </c>
      <c r="K696" s="471">
        <f>'Potential Projects'!E697</f>
        <v>82.015119597935936</v>
      </c>
      <c r="L696" s="476">
        <f t="shared" si="73"/>
        <v>1008.3643065414093</v>
      </c>
      <c r="M696" s="471">
        <f t="shared" si="74"/>
        <v>1375.5882482634088</v>
      </c>
      <c r="N696" s="467">
        <f t="shared" si="75"/>
        <v>0</v>
      </c>
      <c r="O696" s="475" t="str">
        <f t="shared" si="76"/>
        <v/>
      </c>
    </row>
    <row r="697" spans="1:15" hidden="1">
      <c r="A697" s="475">
        <f t="shared" si="70"/>
        <v>43466</v>
      </c>
      <c r="B697" s="475">
        <v>43494</v>
      </c>
      <c r="C697" s="467">
        <v>24</v>
      </c>
      <c r="D697" s="467">
        <v>1072</v>
      </c>
      <c r="E697" s="467">
        <v>0</v>
      </c>
      <c r="F697" s="467">
        <v>0</v>
      </c>
      <c r="G697" s="467">
        <f t="array" ref="G697">MAX(IF($A$2:$A$8761=A697,$D$2:$D$8761))</f>
        <v>1475</v>
      </c>
      <c r="H697" s="467">
        <f t="shared" si="71"/>
        <v>0</v>
      </c>
      <c r="I697" s="475" t="str">
        <f t="shared" si="72"/>
        <v/>
      </c>
      <c r="J697" s="471">
        <f>'Potential Projects'!D698</f>
        <v>66.802443936375269</v>
      </c>
      <c r="K697" s="471">
        <f>'Potential Projects'!E698</f>
        <v>85.692482154375398</v>
      </c>
      <c r="L697" s="476">
        <f t="shared" si="73"/>
        <v>919.50507390924929</v>
      </c>
      <c r="M697" s="471">
        <f t="shared" si="74"/>
        <v>1375.5882482634088</v>
      </c>
      <c r="N697" s="467">
        <f t="shared" si="75"/>
        <v>0</v>
      </c>
      <c r="O697" s="475" t="str">
        <f t="shared" si="76"/>
        <v/>
      </c>
    </row>
    <row r="698" spans="1:15" hidden="1">
      <c r="A698" s="475">
        <f t="shared" si="70"/>
        <v>43466</v>
      </c>
      <c r="B698" s="475">
        <v>43495</v>
      </c>
      <c r="C698" s="467">
        <v>1</v>
      </c>
      <c r="D698" s="467">
        <v>1060</v>
      </c>
      <c r="E698" s="467">
        <v>0</v>
      </c>
      <c r="F698" s="467">
        <v>0</v>
      </c>
      <c r="G698" s="467">
        <f t="array" ref="G698">MAX(IF($A$2:$A$8761=A698,$D$2:$D$8761))</f>
        <v>1475</v>
      </c>
      <c r="H698" s="467">
        <f t="shared" si="71"/>
        <v>0</v>
      </c>
      <c r="I698" s="475" t="str">
        <f t="shared" si="72"/>
        <v/>
      </c>
      <c r="J698" s="471">
        <f>'Potential Projects'!D699</f>
        <v>71.353923324849688</v>
      </c>
      <c r="K698" s="471">
        <f>'Potential Projects'!E699</f>
        <v>88.266088368092881</v>
      </c>
      <c r="L698" s="476">
        <f t="shared" si="73"/>
        <v>900.37998830705737</v>
      </c>
      <c r="M698" s="471">
        <f t="shared" si="74"/>
        <v>1375.5882482634088</v>
      </c>
      <c r="N698" s="467">
        <f t="shared" si="75"/>
        <v>0</v>
      </c>
      <c r="O698" s="475" t="str">
        <f t="shared" si="76"/>
        <v/>
      </c>
    </row>
    <row r="699" spans="1:15" hidden="1">
      <c r="A699" s="475">
        <f t="shared" si="70"/>
        <v>43466</v>
      </c>
      <c r="B699" s="475">
        <v>43495</v>
      </c>
      <c r="C699" s="467">
        <v>2</v>
      </c>
      <c r="D699" s="467">
        <v>1062</v>
      </c>
      <c r="E699" s="467">
        <v>0</v>
      </c>
      <c r="F699" s="467">
        <v>0</v>
      </c>
      <c r="G699" s="467">
        <f t="array" ref="G699">MAX(IF($A$2:$A$8761=A699,$D$2:$D$8761))</f>
        <v>1475</v>
      </c>
      <c r="H699" s="467">
        <f t="shared" si="71"/>
        <v>0</v>
      </c>
      <c r="I699" s="475" t="str">
        <f t="shared" si="72"/>
        <v/>
      </c>
      <c r="J699" s="471">
        <f>'Potential Projects'!D700</f>
        <v>76.718290616228117</v>
      </c>
      <c r="K699" s="471">
        <f>'Potential Projects'!E700</f>
        <v>69.872235325736398</v>
      </c>
      <c r="L699" s="476">
        <f t="shared" si="73"/>
        <v>915.40947405803547</v>
      </c>
      <c r="M699" s="471">
        <f t="shared" si="74"/>
        <v>1375.5882482634088</v>
      </c>
      <c r="N699" s="467">
        <f t="shared" si="75"/>
        <v>0</v>
      </c>
      <c r="O699" s="475" t="str">
        <f t="shared" si="76"/>
        <v/>
      </c>
    </row>
    <row r="700" spans="1:15" hidden="1">
      <c r="A700" s="475">
        <f t="shared" si="70"/>
        <v>43466</v>
      </c>
      <c r="B700" s="475">
        <v>43495</v>
      </c>
      <c r="C700" s="467">
        <v>3</v>
      </c>
      <c r="D700" s="467">
        <v>1070</v>
      </c>
      <c r="E700" s="467">
        <v>0</v>
      </c>
      <c r="F700" s="467">
        <v>0</v>
      </c>
      <c r="G700" s="467">
        <f t="array" ref="G700">MAX(IF($A$2:$A$8761=A700,$D$2:$D$8761))</f>
        <v>1475</v>
      </c>
      <c r="H700" s="467">
        <f t="shared" si="71"/>
        <v>0</v>
      </c>
      <c r="I700" s="475" t="str">
        <f t="shared" si="72"/>
        <v/>
      </c>
      <c r="J700" s="471">
        <f>'Potential Projects'!D701</f>
        <v>81.30464212256625</v>
      </c>
      <c r="K700" s="471">
        <f>'Potential Projects'!E701</f>
        <v>41.45852757471512</v>
      </c>
      <c r="L700" s="476">
        <f t="shared" si="73"/>
        <v>947.23683030271854</v>
      </c>
      <c r="M700" s="471">
        <f t="shared" si="74"/>
        <v>1375.5882482634088</v>
      </c>
      <c r="N700" s="467">
        <f t="shared" si="75"/>
        <v>0</v>
      </c>
      <c r="O700" s="475" t="str">
        <f t="shared" si="76"/>
        <v/>
      </c>
    </row>
    <row r="701" spans="1:15" hidden="1">
      <c r="A701" s="475">
        <f t="shared" si="70"/>
        <v>43466</v>
      </c>
      <c r="B701" s="475">
        <v>43495</v>
      </c>
      <c r="C701" s="467">
        <v>4</v>
      </c>
      <c r="D701" s="467">
        <v>1078</v>
      </c>
      <c r="E701" s="467">
        <v>0</v>
      </c>
      <c r="F701" s="467">
        <v>0</v>
      </c>
      <c r="G701" s="467">
        <f t="array" ref="G701">MAX(IF($A$2:$A$8761=A701,$D$2:$D$8761))</f>
        <v>1475</v>
      </c>
      <c r="H701" s="467">
        <f t="shared" si="71"/>
        <v>0</v>
      </c>
      <c r="I701" s="475" t="str">
        <f t="shared" si="72"/>
        <v/>
      </c>
      <c r="J701" s="471">
        <f>'Potential Projects'!D702</f>
        <v>80.558835456365046</v>
      </c>
      <c r="K701" s="471">
        <f>'Potential Projects'!E702</f>
        <v>50.155595624596863</v>
      </c>
      <c r="L701" s="476">
        <f t="shared" si="73"/>
        <v>947.28556891903804</v>
      </c>
      <c r="M701" s="471">
        <f t="shared" si="74"/>
        <v>1375.5882482634088</v>
      </c>
      <c r="N701" s="467">
        <f t="shared" si="75"/>
        <v>0</v>
      </c>
      <c r="O701" s="475" t="str">
        <f t="shared" si="76"/>
        <v/>
      </c>
    </row>
    <row r="702" spans="1:15" hidden="1">
      <c r="A702" s="475">
        <f t="shared" si="70"/>
        <v>43466</v>
      </c>
      <c r="B702" s="475">
        <v>43495</v>
      </c>
      <c r="C702" s="467">
        <v>5</v>
      </c>
      <c r="D702" s="467">
        <v>1101</v>
      </c>
      <c r="E702" s="467">
        <v>0</v>
      </c>
      <c r="F702" s="467">
        <v>0</v>
      </c>
      <c r="G702" s="467">
        <f t="array" ref="G702">MAX(IF($A$2:$A$8761=A702,$D$2:$D$8761))</f>
        <v>1475</v>
      </c>
      <c r="H702" s="467">
        <f t="shared" si="71"/>
        <v>0</v>
      </c>
      <c r="I702" s="475" t="str">
        <f t="shared" si="72"/>
        <v/>
      </c>
      <c r="J702" s="471">
        <f>'Potential Projects'!D703</f>
        <v>90.9345019089114</v>
      </c>
      <c r="K702" s="471">
        <f>'Potential Projects'!E703</f>
        <v>73.390800903031604</v>
      </c>
      <c r="L702" s="476">
        <f t="shared" si="73"/>
        <v>936.67469718805694</v>
      </c>
      <c r="M702" s="471">
        <f t="shared" si="74"/>
        <v>1375.5882482634088</v>
      </c>
      <c r="N702" s="467">
        <f t="shared" si="75"/>
        <v>0</v>
      </c>
      <c r="O702" s="475" t="str">
        <f t="shared" si="76"/>
        <v/>
      </c>
    </row>
    <row r="703" spans="1:15" hidden="1">
      <c r="A703" s="475">
        <f t="shared" si="70"/>
        <v>43466</v>
      </c>
      <c r="B703" s="475">
        <v>43495</v>
      </c>
      <c r="C703" s="467">
        <v>6</v>
      </c>
      <c r="D703" s="467">
        <v>1198</v>
      </c>
      <c r="E703" s="467">
        <v>0</v>
      </c>
      <c r="F703" s="467">
        <v>0</v>
      </c>
      <c r="G703" s="467">
        <f t="array" ref="G703">MAX(IF($A$2:$A$8761=A703,$D$2:$D$8761))</f>
        <v>1475</v>
      </c>
      <c r="H703" s="467">
        <f t="shared" si="71"/>
        <v>0</v>
      </c>
      <c r="I703" s="475" t="str">
        <f t="shared" si="72"/>
        <v/>
      </c>
      <c r="J703" s="471">
        <f>'Potential Projects'!D704</f>
        <v>98.221413799298745</v>
      </c>
      <c r="K703" s="471">
        <f>'Potential Projects'!E704</f>
        <v>75.259598849709747</v>
      </c>
      <c r="L703" s="476">
        <f t="shared" si="73"/>
        <v>1024.5189873509914</v>
      </c>
      <c r="M703" s="471">
        <f t="shared" si="74"/>
        <v>1375.5882482634088</v>
      </c>
      <c r="N703" s="467">
        <f t="shared" si="75"/>
        <v>0</v>
      </c>
      <c r="O703" s="475" t="str">
        <f t="shared" si="76"/>
        <v/>
      </c>
    </row>
    <row r="704" spans="1:15" hidden="1">
      <c r="A704" s="475">
        <f t="shared" si="70"/>
        <v>43466</v>
      </c>
      <c r="B704" s="475">
        <v>43495</v>
      </c>
      <c r="C704" s="467">
        <v>7</v>
      </c>
      <c r="D704" s="467">
        <v>1348</v>
      </c>
      <c r="E704" s="467">
        <v>0</v>
      </c>
      <c r="F704" s="467">
        <v>0</v>
      </c>
      <c r="G704" s="467">
        <f t="array" ref="G704">MAX(IF($A$2:$A$8761=A704,$D$2:$D$8761))</f>
        <v>1475</v>
      </c>
      <c r="H704" s="467">
        <f t="shared" si="71"/>
        <v>0</v>
      </c>
      <c r="I704" s="475" t="str">
        <f t="shared" si="72"/>
        <v/>
      </c>
      <c r="J704" s="471">
        <f>'Potential Projects'!D705</f>
        <v>103.20148713787678</v>
      </c>
      <c r="K704" s="471">
        <f>'Potential Projects'!E705</f>
        <v>49.758994302300586</v>
      </c>
      <c r="L704" s="476">
        <f t="shared" si="73"/>
        <v>1195.0395185598227</v>
      </c>
      <c r="M704" s="471">
        <f t="shared" si="74"/>
        <v>1375.5882482634088</v>
      </c>
      <c r="N704" s="467">
        <f t="shared" si="75"/>
        <v>0</v>
      </c>
      <c r="O704" s="475" t="str">
        <f t="shared" si="76"/>
        <v/>
      </c>
    </row>
    <row r="705" spans="1:15" hidden="1">
      <c r="A705" s="475">
        <f t="shared" si="70"/>
        <v>43466</v>
      </c>
      <c r="B705" s="475">
        <v>43495</v>
      </c>
      <c r="C705" s="467">
        <v>8</v>
      </c>
      <c r="D705" s="467">
        <v>1417</v>
      </c>
      <c r="E705" s="467">
        <v>0</v>
      </c>
      <c r="F705" s="467">
        <v>0</v>
      </c>
      <c r="G705" s="467">
        <f t="array" ref="G705">MAX(IF($A$2:$A$8761=A705,$D$2:$D$8761))</f>
        <v>1475</v>
      </c>
      <c r="H705" s="467">
        <f t="shared" si="71"/>
        <v>0</v>
      </c>
      <c r="I705" s="475" t="str">
        <f t="shared" si="72"/>
        <v/>
      </c>
      <c r="J705" s="471">
        <f>'Potential Projects'!D706</f>
        <v>107.38834668727938</v>
      </c>
      <c r="K705" s="471">
        <f>'Potential Projects'!E706</f>
        <v>36.833076650182761</v>
      </c>
      <c r="L705" s="476">
        <f t="shared" si="73"/>
        <v>1272.7785766625379</v>
      </c>
      <c r="M705" s="471">
        <f t="shared" si="74"/>
        <v>1375.5882482634088</v>
      </c>
      <c r="N705" s="467">
        <f t="shared" si="75"/>
        <v>0</v>
      </c>
      <c r="O705" s="475" t="str">
        <f t="shared" si="76"/>
        <v/>
      </c>
    </row>
    <row r="706" spans="1:15" hidden="1">
      <c r="A706" s="475">
        <f t="shared" ref="A706:A769" si="77">DATE(YEAR(B706),MONTH(B706),1)</f>
        <v>43466</v>
      </c>
      <c r="B706" s="475">
        <v>43495</v>
      </c>
      <c r="C706" s="467">
        <v>9</v>
      </c>
      <c r="D706" s="467">
        <v>1429</v>
      </c>
      <c r="E706" s="467">
        <v>0</v>
      </c>
      <c r="F706" s="467">
        <v>0</v>
      </c>
      <c r="G706" s="467">
        <f t="array" ref="G706">MAX(IF($A$2:$A$8761=A706,$D$2:$D$8761))</f>
        <v>1475</v>
      </c>
      <c r="H706" s="467">
        <f t="shared" ref="H706:H769" si="78">IF(G706=D706,1,0)</f>
        <v>0</v>
      </c>
      <c r="I706" s="475" t="str">
        <f t="shared" ref="I706:I769" si="79">IF(D706=G706,B706,"")</f>
        <v/>
      </c>
      <c r="J706" s="471">
        <f>'Potential Projects'!D707</f>
        <v>93.40828256273474</v>
      </c>
      <c r="K706" s="471">
        <f>'Potential Projects'!E707</f>
        <v>35.644054934422705</v>
      </c>
      <c r="L706" s="476">
        <f t="shared" ref="L706:L769" si="80">D706-E706-F706-J706-K706</f>
        <v>1299.9476625028426</v>
      </c>
      <c r="M706" s="471">
        <f t="shared" ref="M706:M745" si="81">MAX($L$2:$L$745)</f>
        <v>1375.5882482634088</v>
      </c>
      <c r="N706" s="467">
        <f t="shared" ref="N706:N769" si="82">IF(M706=L706,1,0)</f>
        <v>0</v>
      </c>
      <c r="O706" s="475" t="str">
        <f t="shared" ref="O706:O769" si="83">IF(L706=M706,B706,"")</f>
        <v/>
      </c>
    </row>
    <row r="707" spans="1:15" hidden="1">
      <c r="A707" s="475">
        <f t="shared" si="77"/>
        <v>43466</v>
      </c>
      <c r="B707" s="475">
        <v>43495</v>
      </c>
      <c r="C707" s="467">
        <v>10</v>
      </c>
      <c r="D707" s="467">
        <v>1418</v>
      </c>
      <c r="E707" s="467">
        <v>1</v>
      </c>
      <c r="F707" s="467">
        <v>0</v>
      </c>
      <c r="G707" s="467">
        <f t="array" ref="G707">MAX(IF($A$2:$A$8761=A707,$D$2:$D$8761))</f>
        <v>1475</v>
      </c>
      <c r="H707" s="467">
        <f t="shared" si="78"/>
        <v>0</v>
      </c>
      <c r="I707" s="475" t="str">
        <f t="shared" si="79"/>
        <v/>
      </c>
      <c r="J707" s="471">
        <f>'Potential Projects'!D708</f>
        <v>84.595023363189895</v>
      </c>
      <c r="K707" s="471">
        <f>'Potential Projects'!E708</f>
        <v>13.360067028596001</v>
      </c>
      <c r="L707" s="476">
        <f t="shared" si="80"/>
        <v>1319.0449096082141</v>
      </c>
      <c r="M707" s="471">
        <f t="shared" si="81"/>
        <v>1375.5882482634088</v>
      </c>
      <c r="N707" s="467">
        <f t="shared" si="82"/>
        <v>0</v>
      </c>
      <c r="O707" s="475" t="str">
        <f t="shared" si="83"/>
        <v/>
      </c>
    </row>
    <row r="708" spans="1:15" hidden="1">
      <c r="A708" s="475">
        <f t="shared" si="77"/>
        <v>43466</v>
      </c>
      <c r="B708" s="475">
        <v>43495</v>
      </c>
      <c r="C708" s="467">
        <v>11</v>
      </c>
      <c r="D708" s="467">
        <v>1417</v>
      </c>
      <c r="E708" s="467">
        <v>0</v>
      </c>
      <c r="F708" s="467">
        <v>1</v>
      </c>
      <c r="G708" s="467">
        <f t="array" ref="G708">MAX(IF($A$2:$A$8761=A708,$D$2:$D$8761))</f>
        <v>1475</v>
      </c>
      <c r="H708" s="467">
        <f t="shared" si="78"/>
        <v>0</v>
      </c>
      <c r="I708" s="475" t="str">
        <f t="shared" si="79"/>
        <v/>
      </c>
      <c r="J708" s="471">
        <f>'Potential Projects'!D709</f>
        <v>100.58246022646408</v>
      </c>
      <c r="K708" s="471">
        <f>'Potential Projects'!E709</f>
        <v>10.525971188991615</v>
      </c>
      <c r="L708" s="476">
        <f t="shared" si="80"/>
        <v>1304.8915685845443</v>
      </c>
      <c r="M708" s="471">
        <f t="shared" si="81"/>
        <v>1375.5882482634088</v>
      </c>
      <c r="N708" s="467">
        <f t="shared" si="82"/>
        <v>0</v>
      </c>
      <c r="O708" s="475" t="str">
        <f t="shared" si="83"/>
        <v/>
      </c>
    </row>
    <row r="709" spans="1:15" hidden="1">
      <c r="A709" s="475">
        <f t="shared" si="77"/>
        <v>43466</v>
      </c>
      <c r="B709" s="475">
        <v>43495</v>
      </c>
      <c r="C709" s="467">
        <v>12</v>
      </c>
      <c r="D709" s="467">
        <v>1381</v>
      </c>
      <c r="E709" s="467">
        <v>0</v>
      </c>
      <c r="F709" s="467">
        <v>1</v>
      </c>
      <c r="G709" s="467">
        <f t="array" ref="G709">MAX(IF($A$2:$A$8761=A709,$D$2:$D$8761))</f>
        <v>1475</v>
      </c>
      <c r="H709" s="467">
        <f t="shared" si="78"/>
        <v>0</v>
      </c>
      <c r="I709" s="475" t="str">
        <f t="shared" si="79"/>
        <v/>
      </c>
      <c r="J709" s="471">
        <f>'Potential Projects'!D710</f>
        <v>110.8244698422379</v>
      </c>
      <c r="K709" s="471">
        <f>'Potential Projects'!E710</f>
        <v>5.2668968501397551</v>
      </c>
      <c r="L709" s="476">
        <f t="shared" si="80"/>
        <v>1263.9086333076223</v>
      </c>
      <c r="M709" s="471">
        <f t="shared" si="81"/>
        <v>1375.5882482634088</v>
      </c>
      <c r="N709" s="467">
        <f t="shared" si="82"/>
        <v>0</v>
      </c>
      <c r="O709" s="475" t="str">
        <f t="shared" si="83"/>
        <v/>
      </c>
    </row>
    <row r="710" spans="1:15" hidden="1">
      <c r="A710" s="475">
        <f t="shared" si="77"/>
        <v>43466</v>
      </c>
      <c r="B710" s="475">
        <v>43495</v>
      </c>
      <c r="C710" s="467">
        <v>13</v>
      </c>
      <c r="D710" s="467">
        <v>1352</v>
      </c>
      <c r="E710" s="467">
        <v>0</v>
      </c>
      <c r="F710" s="467">
        <v>1</v>
      </c>
      <c r="G710" s="467">
        <f t="array" ref="G710">MAX(IF($A$2:$A$8761=A710,$D$2:$D$8761))</f>
        <v>1475</v>
      </c>
      <c r="H710" s="467">
        <f t="shared" si="78"/>
        <v>0</v>
      </c>
      <c r="I710" s="475" t="str">
        <f t="shared" si="79"/>
        <v/>
      </c>
      <c r="J710" s="471">
        <f>'Potential Projects'!D711</f>
        <v>108.62467790034042</v>
      </c>
      <c r="K710" s="471">
        <f>'Potential Projects'!E711</f>
        <v>2.8419183508922812</v>
      </c>
      <c r="L710" s="476">
        <f t="shared" si="80"/>
        <v>1239.5334037487673</v>
      </c>
      <c r="M710" s="471">
        <f t="shared" si="81"/>
        <v>1375.5882482634088</v>
      </c>
      <c r="N710" s="467">
        <f t="shared" si="82"/>
        <v>0</v>
      </c>
      <c r="O710" s="475" t="str">
        <f t="shared" si="83"/>
        <v/>
      </c>
    </row>
    <row r="711" spans="1:15" hidden="1">
      <c r="A711" s="475">
        <f t="shared" si="77"/>
        <v>43466</v>
      </c>
      <c r="B711" s="475">
        <v>43495</v>
      </c>
      <c r="C711" s="467">
        <v>14</v>
      </c>
      <c r="D711" s="467">
        <v>1337</v>
      </c>
      <c r="E711" s="467">
        <v>0</v>
      </c>
      <c r="F711" s="467">
        <v>2</v>
      </c>
      <c r="G711" s="467">
        <f t="array" ref="G711">MAX(IF($A$2:$A$8761=A711,$D$2:$D$8761))</f>
        <v>1475</v>
      </c>
      <c r="H711" s="467">
        <f t="shared" si="78"/>
        <v>0</v>
      </c>
      <c r="I711" s="475" t="str">
        <f t="shared" si="79"/>
        <v/>
      </c>
      <c r="J711" s="471">
        <f>'Potential Projects'!D712</f>
        <v>72.763383965371716</v>
      </c>
      <c r="K711" s="471">
        <f>'Potential Projects'!E712</f>
        <v>0.76113034831219095</v>
      </c>
      <c r="L711" s="476">
        <f t="shared" si="80"/>
        <v>1261.475485686316</v>
      </c>
      <c r="M711" s="471">
        <f t="shared" si="81"/>
        <v>1375.5882482634088</v>
      </c>
      <c r="N711" s="467">
        <f t="shared" si="82"/>
        <v>0</v>
      </c>
      <c r="O711" s="475" t="str">
        <f t="shared" si="83"/>
        <v/>
      </c>
    </row>
    <row r="712" spans="1:15" hidden="1">
      <c r="A712" s="475">
        <f t="shared" si="77"/>
        <v>43466</v>
      </c>
      <c r="B712" s="475">
        <v>43495</v>
      </c>
      <c r="C712" s="467">
        <v>15</v>
      </c>
      <c r="D712" s="467">
        <v>1283</v>
      </c>
      <c r="E712" s="467">
        <v>0</v>
      </c>
      <c r="F712" s="467">
        <v>0</v>
      </c>
      <c r="G712" s="467">
        <f t="array" ref="G712">MAX(IF($A$2:$A$8761=A712,$D$2:$D$8761))</f>
        <v>1475</v>
      </c>
      <c r="H712" s="467">
        <f t="shared" si="78"/>
        <v>0</v>
      </c>
      <c r="I712" s="475" t="str">
        <f t="shared" si="79"/>
        <v/>
      </c>
      <c r="J712" s="471">
        <f>'Potential Projects'!D713</f>
        <v>74.108537815015211</v>
      </c>
      <c r="K712" s="471">
        <f>'Potential Projects'!E713</f>
        <v>7.8225112878950768E-4</v>
      </c>
      <c r="L712" s="476">
        <f t="shared" si="80"/>
        <v>1208.8906799338561</v>
      </c>
      <c r="M712" s="471">
        <f t="shared" si="81"/>
        <v>1375.5882482634088</v>
      </c>
      <c r="N712" s="467">
        <f t="shared" si="82"/>
        <v>0</v>
      </c>
      <c r="O712" s="475" t="str">
        <f t="shared" si="83"/>
        <v/>
      </c>
    </row>
    <row r="713" spans="1:15" hidden="1">
      <c r="A713" s="475">
        <f t="shared" si="77"/>
        <v>43466</v>
      </c>
      <c r="B713" s="475">
        <v>43495</v>
      </c>
      <c r="C713" s="467">
        <v>16</v>
      </c>
      <c r="D713" s="467">
        <v>1260</v>
      </c>
      <c r="E713" s="467">
        <v>0</v>
      </c>
      <c r="F713" s="467">
        <v>1</v>
      </c>
      <c r="G713" s="467">
        <f t="array" ref="G713">MAX(IF($A$2:$A$8761=A713,$D$2:$D$8761))</f>
        <v>1475</v>
      </c>
      <c r="H713" s="467">
        <f t="shared" si="78"/>
        <v>0</v>
      </c>
      <c r="I713" s="475" t="str">
        <f t="shared" si="79"/>
        <v/>
      </c>
      <c r="J713" s="471">
        <f>'Potential Projects'!D714</f>
        <v>79.252522451087984</v>
      </c>
      <c r="K713" s="471">
        <f>'Potential Projects'!E714</f>
        <v>1.0951515803053107E-2</v>
      </c>
      <c r="L713" s="476">
        <f t="shared" si="80"/>
        <v>1179.7365260331089</v>
      </c>
      <c r="M713" s="471">
        <f t="shared" si="81"/>
        <v>1375.5882482634088</v>
      </c>
      <c r="N713" s="467">
        <f t="shared" si="82"/>
        <v>0</v>
      </c>
      <c r="O713" s="475" t="str">
        <f t="shared" si="83"/>
        <v/>
      </c>
    </row>
    <row r="714" spans="1:15" hidden="1">
      <c r="A714" s="475">
        <f t="shared" si="77"/>
        <v>43466</v>
      </c>
      <c r="B714" s="475">
        <v>43495</v>
      </c>
      <c r="C714" s="467">
        <v>17</v>
      </c>
      <c r="D714" s="467">
        <v>1316</v>
      </c>
      <c r="E714" s="467">
        <v>0</v>
      </c>
      <c r="F714" s="467">
        <v>1</v>
      </c>
      <c r="G714" s="467">
        <f t="array" ref="G714">MAX(IF($A$2:$A$8761=A714,$D$2:$D$8761))</f>
        <v>1475</v>
      </c>
      <c r="H714" s="467">
        <f t="shared" si="78"/>
        <v>0</v>
      </c>
      <c r="I714" s="475" t="str">
        <f t="shared" si="79"/>
        <v/>
      </c>
      <c r="J714" s="471">
        <f>'Potential Projects'!D715</f>
        <v>105.09716442289799</v>
      </c>
      <c r="K714" s="471">
        <f>'Potential Projects'!E715</f>
        <v>0</v>
      </c>
      <c r="L714" s="476">
        <f t="shared" si="80"/>
        <v>1209.902835577102</v>
      </c>
      <c r="M714" s="471">
        <f t="shared" si="81"/>
        <v>1375.5882482634088</v>
      </c>
      <c r="N714" s="467">
        <f t="shared" si="82"/>
        <v>0</v>
      </c>
      <c r="O714" s="475" t="str">
        <f t="shared" si="83"/>
        <v/>
      </c>
    </row>
    <row r="715" spans="1:15" hidden="1">
      <c r="A715" s="475">
        <f t="shared" si="77"/>
        <v>43466</v>
      </c>
      <c r="B715" s="475">
        <v>43495</v>
      </c>
      <c r="C715" s="467">
        <v>18</v>
      </c>
      <c r="D715" s="467">
        <v>1378</v>
      </c>
      <c r="E715" s="467">
        <v>0</v>
      </c>
      <c r="F715" s="467">
        <v>0</v>
      </c>
      <c r="G715" s="467">
        <f t="array" ref="G715">MAX(IF($A$2:$A$8761=A715,$D$2:$D$8761))</f>
        <v>1475</v>
      </c>
      <c r="H715" s="467">
        <f t="shared" si="78"/>
        <v>0</v>
      </c>
      <c r="I715" s="475" t="str">
        <f t="shared" si="79"/>
        <v/>
      </c>
      <c r="J715" s="471">
        <f>'Potential Projects'!D716</f>
        <v>93.419615804608597</v>
      </c>
      <c r="K715" s="471">
        <f>'Potential Projects'!E716</f>
        <v>1.0701195441840465</v>
      </c>
      <c r="L715" s="476">
        <f t="shared" si="80"/>
        <v>1283.5102646512073</v>
      </c>
      <c r="M715" s="471">
        <f t="shared" si="81"/>
        <v>1375.5882482634088</v>
      </c>
      <c r="N715" s="467">
        <f t="shared" si="82"/>
        <v>0</v>
      </c>
      <c r="O715" s="475" t="str">
        <f t="shared" si="83"/>
        <v/>
      </c>
    </row>
    <row r="716" spans="1:15" hidden="1">
      <c r="A716" s="475">
        <f t="shared" si="77"/>
        <v>43466</v>
      </c>
      <c r="B716" s="475">
        <v>43495</v>
      </c>
      <c r="C716" s="467">
        <v>19</v>
      </c>
      <c r="D716" s="467">
        <v>1375</v>
      </c>
      <c r="E716" s="467">
        <v>0</v>
      </c>
      <c r="F716" s="467">
        <v>0</v>
      </c>
      <c r="G716" s="467">
        <f t="array" ref="G716">MAX(IF($A$2:$A$8761=A716,$D$2:$D$8761))</f>
        <v>1475</v>
      </c>
      <c r="H716" s="467">
        <f t="shared" si="78"/>
        <v>0</v>
      </c>
      <c r="I716" s="475" t="str">
        <f t="shared" si="79"/>
        <v/>
      </c>
      <c r="J716" s="471">
        <f>'Potential Projects'!D717</f>
        <v>121.13854253530488</v>
      </c>
      <c r="K716" s="471">
        <f>'Potential Projects'!E717</f>
        <v>11.873789883895936</v>
      </c>
      <c r="L716" s="476">
        <f t="shared" si="80"/>
        <v>1241.9876675807993</v>
      </c>
      <c r="M716" s="471">
        <f t="shared" si="81"/>
        <v>1375.5882482634088</v>
      </c>
      <c r="N716" s="467">
        <f t="shared" si="82"/>
        <v>0</v>
      </c>
      <c r="O716" s="475" t="str">
        <f t="shared" si="83"/>
        <v/>
      </c>
    </row>
    <row r="717" spans="1:15" hidden="1">
      <c r="A717" s="475">
        <f t="shared" si="77"/>
        <v>43466</v>
      </c>
      <c r="B717" s="475">
        <v>43495</v>
      </c>
      <c r="C717" s="467">
        <v>20</v>
      </c>
      <c r="D717" s="467">
        <v>1344</v>
      </c>
      <c r="E717" s="467">
        <v>0</v>
      </c>
      <c r="F717" s="467">
        <v>0</v>
      </c>
      <c r="G717" s="467">
        <f t="array" ref="G717">MAX(IF($A$2:$A$8761=A717,$D$2:$D$8761))</f>
        <v>1475</v>
      </c>
      <c r="H717" s="467">
        <f t="shared" si="78"/>
        <v>0</v>
      </c>
      <c r="I717" s="475" t="str">
        <f t="shared" si="79"/>
        <v/>
      </c>
      <c r="J717" s="471">
        <f>'Potential Projects'!D718</f>
        <v>102.84668246937846</v>
      </c>
      <c r="K717" s="471">
        <f>'Potential Projects'!E718</f>
        <v>19.904379972049021</v>
      </c>
      <c r="L717" s="476">
        <f t="shared" si="80"/>
        <v>1221.2489375585724</v>
      </c>
      <c r="M717" s="471">
        <f t="shared" si="81"/>
        <v>1375.5882482634088</v>
      </c>
      <c r="N717" s="467">
        <f t="shared" si="82"/>
        <v>0</v>
      </c>
      <c r="O717" s="475" t="str">
        <f t="shared" si="83"/>
        <v/>
      </c>
    </row>
    <row r="718" spans="1:15" hidden="1">
      <c r="A718" s="475">
        <f t="shared" si="77"/>
        <v>43466</v>
      </c>
      <c r="B718" s="475">
        <v>43495</v>
      </c>
      <c r="C718" s="467">
        <v>21</v>
      </c>
      <c r="D718" s="467">
        <v>1319</v>
      </c>
      <c r="E718" s="467">
        <v>0</v>
      </c>
      <c r="F718" s="467">
        <v>0</v>
      </c>
      <c r="G718" s="467">
        <f t="array" ref="G718">MAX(IF($A$2:$A$8761=A718,$D$2:$D$8761))</f>
        <v>1475</v>
      </c>
      <c r="H718" s="467">
        <f t="shared" si="78"/>
        <v>0</v>
      </c>
      <c r="I718" s="475" t="str">
        <f t="shared" si="79"/>
        <v/>
      </c>
      <c r="J718" s="471">
        <f>'Potential Projects'!D719</f>
        <v>119.59332716384506</v>
      </c>
      <c r="K718" s="471">
        <f>'Potential Projects'!E719</f>
        <v>50.952709524833359</v>
      </c>
      <c r="L718" s="476">
        <f t="shared" si="80"/>
        <v>1148.4539633113216</v>
      </c>
      <c r="M718" s="471">
        <f t="shared" si="81"/>
        <v>1375.5882482634088</v>
      </c>
      <c r="N718" s="467">
        <f t="shared" si="82"/>
        <v>0</v>
      </c>
      <c r="O718" s="475" t="str">
        <f t="shared" si="83"/>
        <v/>
      </c>
    </row>
    <row r="719" spans="1:15" hidden="1">
      <c r="A719" s="475">
        <f t="shared" si="77"/>
        <v>43466</v>
      </c>
      <c r="B719" s="475">
        <v>43495</v>
      </c>
      <c r="C719" s="467">
        <v>22</v>
      </c>
      <c r="D719" s="467">
        <v>1220</v>
      </c>
      <c r="E719" s="467">
        <v>0</v>
      </c>
      <c r="F719" s="467">
        <v>0</v>
      </c>
      <c r="G719" s="467">
        <f t="array" ref="G719">MAX(IF($A$2:$A$8761=A719,$D$2:$D$8761))</f>
        <v>1475</v>
      </c>
      <c r="H719" s="467">
        <f t="shared" si="78"/>
        <v>0</v>
      </c>
      <c r="I719" s="475" t="str">
        <f t="shared" si="79"/>
        <v/>
      </c>
      <c r="J719" s="471">
        <f>'Potential Projects'!D720</f>
        <v>138.47940418753268</v>
      </c>
      <c r="K719" s="471">
        <f>'Potential Projects'!E720</f>
        <v>78.427715921307239</v>
      </c>
      <c r="L719" s="476">
        <f t="shared" si="80"/>
        <v>1003.09287989116</v>
      </c>
      <c r="M719" s="471">
        <f t="shared" si="81"/>
        <v>1375.5882482634088</v>
      </c>
      <c r="N719" s="467">
        <f t="shared" si="82"/>
        <v>0</v>
      </c>
      <c r="O719" s="475" t="str">
        <f t="shared" si="83"/>
        <v/>
      </c>
    </row>
    <row r="720" spans="1:15" hidden="1">
      <c r="A720" s="475">
        <f t="shared" si="77"/>
        <v>43466</v>
      </c>
      <c r="B720" s="475">
        <v>43495</v>
      </c>
      <c r="C720" s="467">
        <v>23</v>
      </c>
      <c r="D720" s="467">
        <v>1132</v>
      </c>
      <c r="E720" s="467">
        <v>0</v>
      </c>
      <c r="F720" s="467">
        <v>0</v>
      </c>
      <c r="G720" s="467">
        <f t="array" ref="G720">MAX(IF($A$2:$A$8761=A720,$D$2:$D$8761))</f>
        <v>1475</v>
      </c>
      <c r="H720" s="467">
        <f t="shared" si="78"/>
        <v>0</v>
      </c>
      <c r="I720" s="475" t="str">
        <f t="shared" si="79"/>
        <v/>
      </c>
      <c r="J720" s="471">
        <f>'Potential Projects'!D721</f>
        <v>112.48296586072495</v>
      </c>
      <c r="K720" s="471">
        <f>'Potential Projects'!E721</f>
        <v>80.870686196516886</v>
      </c>
      <c r="L720" s="476">
        <f t="shared" si="80"/>
        <v>938.64634794275821</v>
      </c>
      <c r="M720" s="471">
        <f t="shared" si="81"/>
        <v>1375.5882482634088</v>
      </c>
      <c r="N720" s="467">
        <f t="shared" si="82"/>
        <v>0</v>
      </c>
      <c r="O720" s="475" t="str">
        <f t="shared" si="83"/>
        <v/>
      </c>
    </row>
    <row r="721" spans="1:15" hidden="1">
      <c r="A721" s="475">
        <f t="shared" si="77"/>
        <v>43466</v>
      </c>
      <c r="B721" s="475">
        <v>43495</v>
      </c>
      <c r="C721" s="467">
        <v>24</v>
      </c>
      <c r="D721" s="467">
        <v>1050</v>
      </c>
      <c r="E721" s="467">
        <v>0</v>
      </c>
      <c r="F721" s="467">
        <v>0</v>
      </c>
      <c r="G721" s="467">
        <f t="array" ref="G721">MAX(IF($A$2:$A$8761=A721,$D$2:$D$8761))</f>
        <v>1475</v>
      </c>
      <c r="H721" s="467">
        <f t="shared" si="78"/>
        <v>0</v>
      </c>
      <c r="I721" s="475" t="str">
        <f t="shared" si="79"/>
        <v/>
      </c>
      <c r="J721" s="471">
        <f>'Potential Projects'!D722</f>
        <v>111.49916915701226</v>
      </c>
      <c r="K721" s="471">
        <f>'Potential Projects'!E722</f>
        <v>71.720694743066005</v>
      </c>
      <c r="L721" s="476">
        <f t="shared" si="80"/>
        <v>866.78013609992172</v>
      </c>
      <c r="M721" s="471">
        <f t="shared" si="81"/>
        <v>1375.5882482634088</v>
      </c>
      <c r="N721" s="467">
        <f t="shared" si="82"/>
        <v>0</v>
      </c>
      <c r="O721" s="475" t="str">
        <f t="shared" si="83"/>
        <v/>
      </c>
    </row>
    <row r="722" spans="1:15" hidden="1">
      <c r="A722" s="475">
        <f t="shared" si="77"/>
        <v>43466</v>
      </c>
      <c r="B722" s="475">
        <v>43496</v>
      </c>
      <c r="C722" s="467">
        <v>1</v>
      </c>
      <c r="D722" s="467">
        <v>1020</v>
      </c>
      <c r="E722" s="467">
        <v>0</v>
      </c>
      <c r="F722" s="467">
        <v>0</v>
      </c>
      <c r="G722" s="467">
        <f t="array" ref="G722">MAX(IF($A$2:$A$8761=A722,$D$2:$D$8761))</f>
        <v>1475</v>
      </c>
      <c r="H722" s="467">
        <f t="shared" si="78"/>
        <v>0</v>
      </c>
      <c r="I722" s="475" t="str">
        <f t="shared" si="79"/>
        <v/>
      </c>
      <c r="J722" s="471">
        <f>'Potential Projects'!D723</f>
        <v>136.76873477730547</v>
      </c>
      <c r="K722" s="471">
        <f>'Potential Projects'!E723</f>
        <v>69.129879004515161</v>
      </c>
      <c r="L722" s="476">
        <f t="shared" si="80"/>
        <v>814.10138621817941</v>
      </c>
      <c r="M722" s="471">
        <f t="shared" si="81"/>
        <v>1375.5882482634088</v>
      </c>
      <c r="N722" s="467">
        <f t="shared" si="82"/>
        <v>0</v>
      </c>
      <c r="O722" s="475" t="str">
        <f t="shared" si="83"/>
        <v/>
      </c>
    </row>
    <row r="723" spans="1:15" hidden="1">
      <c r="A723" s="475">
        <f t="shared" si="77"/>
        <v>43466</v>
      </c>
      <c r="B723" s="475">
        <v>43496</v>
      </c>
      <c r="C723" s="467">
        <v>2</v>
      </c>
      <c r="D723" s="467">
        <v>1010</v>
      </c>
      <c r="E723" s="467">
        <v>0</v>
      </c>
      <c r="F723" s="467">
        <v>0</v>
      </c>
      <c r="G723" s="467">
        <f t="array" ref="G723">MAX(IF($A$2:$A$8761=A723,$D$2:$D$8761))</f>
        <v>1475</v>
      </c>
      <c r="H723" s="467">
        <f t="shared" si="78"/>
        <v>0</v>
      </c>
      <c r="I723" s="475" t="str">
        <f t="shared" si="79"/>
        <v/>
      </c>
      <c r="J723" s="471">
        <f>'Potential Projects'!D724</f>
        <v>141.06705814494796</v>
      </c>
      <c r="K723" s="471">
        <f>'Potential Projects'!E724</f>
        <v>66.637626908191791</v>
      </c>
      <c r="L723" s="476">
        <f t="shared" si="80"/>
        <v>802.29531494686023</v>
      </c>
      <c r="M723" s="471">
        <f t="shared" si="81"/>
        <v>1375.5882482634088</v>
      </c>
      <c r="N723" s="467">
        <f t="shared" si="82"/>
        <v>0</v>
      </c>
      <c r="O723" s="475" t="str">
        <f t="shared" si="83"/>
        <v/>
      </c>
    </row>
    <row r="724" spans="1:15" hidden="1">
      <c r="A724" s="475">
        <f t="shared" si="77"/>
        <v>43466</v>
      </c>
      <c r="B724" s="475">
        <v>43496</v>
      </c>
      <c r="C724" s="467">
        <v>3</v>
      </c>
      <c r="D724" s="467">
        <v>1013</v>
      </c>
      <c r="E724" s="467">
        <v>0</v>
      </c>
      <c r="F724" s="467">
        <v>0</v>
      </c>
      <c r="G724" s="467">
        <f t="array" ref="G724">MAX(IF($A$2:$A$8761=A724,$D$2:$D$8761))</f>
        <v>1475</v>
      </c>
      <c r="H724" s="467">
        <f t="shared" si="78"/>
        <v>0</v>
      </c>
      <c r="I724" s="475" t="str">
        <f t="shared" si="79"/>
        <v/>
      </c>
      <c r="J724" s="471">
        <f>'Potential Projects'!D725</f>
        <v>136.37093306656035</v>
      </c>
      <c r="K724" s="471">
        <f>'Potential Projects'!E725</f>
        <v>58.049291765211784</v>
      </c>
      <c r="L724" s="476">
        <f t="shared" si="80"/>
        <v>818.5797751682278</v>
      </c>
      <c r="M724" s="471">
        <f t="shared" si="81"/>
        <v>1375.5882482634088</v>
      </c>
      <c r="N724" s="467">
        <f t="shared" si="82"/>
        <v>0</v>
      </c>
      <c r="O724" s="475" t="str">
        <f t="shared" si="83"/>
        <v/>
      </c>
    </row>
    <row r="725" spans="1:15" hidden="1">
      <c r="A725" s="475">
        <f t="shared" si="77"/>
        <v>43466</v>
      </c>
      <c r="B725" s="475">
        <v>43496</v>
      </c>
      <c r="C725" s="467">
        <v>4</v>
      </c>
      <c r="D725" s="467">
        <v>1000</v>
      </c>
      <c r="E725" s="467">
        <v>0</v>
      </c>
      <c r="F725" s="467">
        <v>0</v>
      </c>
      <c r="G725" s="467">
        <f t="array" ref="G725">MAX(IF($A$2:$A$8761=A725,$D$2:$D$8761))</f>
        <v>1475</v>
      </c>
      <c r="H725" s="467">
        <f t="shared" si="78"/>
        <v>0</v>
      </c>
      <c r="I725" s="475" t="str">
        <f t="shared" si="79"/>
        <v/>
      </c>
      <c r="J725" s="471">
        <f>'Potential Projects'!D726</f>
        <v>117.14827631211945</v>
      </c>
      <c r="K725" s="471">
        <f>'Potential Projects'!E726</f>
        <v>79.783357127499457</v>
      </c>
      <c r="L725" s="476">
        <f t="shared" si="80"/>
        <v>803.06836656038104</v>
      </c>
      <c r="M725" s="471">
        <f t="shared" si="81"/>
        <v>1375.5882482634088</v>
      </c>
      <c r="N725" s="467">
        <f t="shared" si="82"/>
        <v>0</v>
      </c>
      <c r="O725" s="475" t="str">
        <f t="shared" si="83"/>
        <v/>
      </c>
    </row>
    <row r="726" spans="1:15" hidden="1">
      <c r="A726" s="475">
        <f t="shared" si="77"/>
        <v>43466</v>
      </c>
      <c r="B726" s="475">
        <v>43496</v>
      </c>
      <c r="C726" s="467">
        <v>5</v>
      </c>
      <c r="D726" s="467">
        <v>1055</v>
      </c>
      <c r="E726" s="467">
        <v>0</v>
      </c>
      <c r="F726" s="467">
        <v>0</v>
      </c>
      <c r="G726" s="467">
        <f t="array" ref="G726">MAX(IF($A$2:$A$8761=A726,$D$2:$D$8761))</f>
        <v>1475</v>
      </c>
      <c r="H726" s="467">
        <f t="shared" si="78"/>
        <v>0</v>
      </c>
      <c r="I726" s="475" t="str">
        <f t="shared" si="79"/>
        <v/>
      </c>
      <c r="J726" s="471">
        <f>'Potential Projects'!D727</f>
        <v>133.44373952216048</v>
      </c>
      <c r="K726" s="471">
        <f>'Potential Projects'!E727</f>
        <v>84.719361750161255</v>
      </c>
      <c r="L726" s="476">
        <f t="shared" si="80"/>
        <v>836.8368987276782</v>
      </c>
      <c r="M726" s="471">
        <f t="shared" si="81"/>
        <v>1375.5882482634088</v>
      </c>
      <c r="N726" s="467">
        <f t="shared" si="82"/>
        <v>0</v>
      </c>
      <c r="O726" s="475" t="str">
        <f t="shared" si="83"/>
        <v/>
      </c>
    </row>
    <row r="727" spans="1:15" hidden="1">
      <c r="A727" s="475">
        <f t="shared" si="77"/>
        <v>43466</v>
      </c>
      <c r="B727" s="475">
        <v>43496</v>
      </c>
      <c r="C727" s="467">
        <v>6</v>
      </c>
      <c r="D727" s="467">
        <v>1151</v>
      </c>
      <c r="E727" s="467">
        <v>0</v>
      </c>
      <c r="F727" s="467">
        <v>0</v>
      </c>
      <c r="G727" s="467">
        <f t="array" ref="G727">MAX(IF($A$2:$A$8761=A727,$D$2:$D$8761))</f>
        <v>1475</v>
      </c>
      <c r="H727" s="467">
        <f t="shared" si="78"/>
        <v>0</v>
      </c>
      <c r="I727" s="475" t="str">
        <f t="shared" si="79"/>
        <v/>
      </c>
      <c r="J727" s="471">
        <f>'Potential Projects'!D728</f>
        <v>116.24343456103628</v>
      </c>
      <c r="K727" s="471">
        <f>'Potential Projects'!E728</f>
        <v>81.009926897441417</v>
      </c>
      <c r="L727" s="476">
        <f t="shared" si="80"/>
        <v>953.7466385415222</v>
      </c>
      <c r="M727" s="471">
        <f t="shared" si="81"/>
        <v>1375.5882482634088</v>
      </c>
      <c r="N727" s="467">
        <f t="shared" si="82"/>
        <v>0</v>
      </c>
      <c r="O727" s="475" t="str">
        <f t="shared" si="83"/>
        <v/>
      </c>
    </row>
    <row r="728" spans="1:15" hidden="1">
      <c r="A728" s="475">
        <f t="shared" si="77"/>
        <v>43466</v>
      </c>
      <c r="B728" s="475">
        <v>43496</v>
      </c>
      <c r="C728" s="467">
        <v>7</v>
      </c>
      <c r="D728" s="467">
        <v>1270</v>
      </c>
      <c r="E728" s="467">
        <v>0</v>
      </c>
      <c r="F728" s="467">
        <v>0</v>
      </c>
      <c r="G728" s="467">
        <f t="array" ref="G728">MAX(IF($A$2:$A$8761=A728,$D$2:$D$8761))</f>
        <v>1475</v>
      </c>
      <c r="H728" s="467">
        <f t="shared" si="78"/>
        <v>0</v>
      </c>
      <c r="I728" s="475" t="str">
        <f t="shared" si="79"/>
        <v/>
      </c>
      <c r="J728" s="471">
        <f>'Potential Projects'!D729</f>
        <v>94.764043244795346</v>
      </c>
      <c r="K728" s="471">
        <f>'Potential Projects'!E729</f>
        <v>72.469309073317561</v>
      </c>
      <c r="L728" s="476">
        <f t="shared" si="80"/>
        <v>1102.766647681887</v>
      </c>
      <c r="M728" s="471">
        <f t="shared" si="81"/>
        <v>1375.5882482634088</v>
      </c>
      <c r="N728" s="467">
        <f t="shared" si="82"/>
        <v>0</v>
      </c>
      <c r="O728" s="475" t="str">
        <f t="shared" si="83"/>
        <v/>
      </c>
    </row>
    <row r="729" spans="1:15" hidden="1">
      <c r="A729" s="475">
        <f t="shared" si="77"/>
        <v>43466</v>
      </c>
      <c r="B729" s="475">
        <v>43496</v>
      </c>
      <c r="C729" s="467">
        <v>8</v>
      </c>
      <c r="D729" s="467">
        <v>1325</v>
      </c>
      <c r="E729" s="467">
        <v>2</v>
      </c>
      <c r="F729" s="467">
        <v>0</v>
      </c>
      <c r="G729" s="467">
        <f t="array" ref="G729">MAX(IF($A$2:$A$8761=A729,$D$2:$D$8761))</f>
        <v>1475</v>
      </c>
      <c r="H729" s="467">
        <f t="shared" si="78"/>
        <v>0</v>
      </c>
      <c r="I729" s="475" t="str">
        <f t="shared" si="79"/>
        <v/>
      </c>
      <c r="J729" s="471">
        <f>'Potential Projects'!D730</f>
        <v>129.14782060911779</v>
      </c>
      <c r="K729" s="471">
        <f>'Potential Projects'!E730</f>
        <v>62.063022307030749</v>
      </c>
      <c r="L729" s="476">
        <f t="shared" si="80"/>
        <v>1131.7891570838515</v>
      </c>
      <c r="M729" s="471">
        <f t="shared" si="81"/>
        <v>1375.5882482634088</v>
      </c>
      <c r="N729" s="467">
        <f t="shared" si="82"/>
        <v>0</v>
      </c>
      <c r="O729" s="475" t="str">
        <f t="shared" si="83"/>
        <v/>
      </c>
    </row>
    <row r="730" spans="1:15" hidden="1">
      <c r="A730" s="475">
        <f t="shared" si="77"/>
        <v>43466</v>
      </c>
      <c r="B730" s="475">
        <v>43496</v>
      </c>
      <c r="C730" s="467">
        <v>9</v>
      </c>
      <c r="D730" s="467">
        <v>1308</v>
      </c>
      <c r="E730" s="467">
        <v>4</v>
      </c>
      <c r="F730" s="467">
        <v>0</v>
      </c>
      <c r="G730" s="467">
        <f t="array" ref="G730">MAX(IF($A$2:$A$8761=A730,$D$2:$D$8761))</f>
        <v>1475</v>
      </c>
      <c r="H730" s="467">
        <f t="shared" si="78"/>
        <v>0</v>
      </c>
      <c r="I730" s="475" t="str">
        <f t="shared" si="79"/>
        <v/>
      </c>
      <c r="J730" s="471">
        <f>'Potential Projects'!D731</f>
        <v>138.96327545844815</v>
      </c>
      <c r="K730" s="471">
        <f>'Potential Projects'!E731</f>
        <v>44.955190120404225</v>
      </c>
      <c r="L730" s="476">
        <f t="shared" si="80"/>
        <v>1120.0815344211476</v>
      </c>
      <c r="M730" s="471">
        <f t="shared" si="81"/>
        <v>1375.5882482634088</v>
      </c>
      <c r="N730" s="467">
        <f t="shared" si="82"/>
        <v>0</v>
      </c>
      <c r="O730" s="475" t="str">
        <f t="shared" si="83"/>
        <v/>
      </c>
    </row>
    <row r="731" spans="1:15" hidden="1">
      <c r="A731" s="475">
        <f t="shared" si="77"/>
        <v>43466</v>
      </c>
      <c r="B731" s="475">
        <v>43496</v>
      </c>
      <c r="C731" s="467">
        <v>10</v>
      </c>
      <c r="D731" s="467">
        <v>1300</v>
      </c>
      <c r="E731" s="467">
        <v>18</v>
      </c>
      <c r="F731" s="467">
        <v>0</v>
      </c>
      <c r="G731" s="467">
        <f t="array" ref="G731">MAX(IF($A$2:$A$8761=A731,$D$2:$D$8761))</f>
        <v>1475</v>
      </c>
      <c r="H731" s="467">
        <f t="shared" si="78"/>
        <v>0</v>
      </c>
      <c r="I731" s="475" t="str">
        <f t="shared" si="79"/>
        <v/>
      </c>
      <c r="J731" s="471">
        <f>'Potential Projects'!D732</f>
        <v>94.55889533116266</v>
      </c>
      <c r="K731" s="471">
        <f>'Potential Projects'!E732</f>
        <v>40.022314502257579</v>
      </c>
      <c r="L731" s="476">
        <f t="shared" si="80"/>
        <v>1147.4187901665798</v>
      </c>
      <c r="M731" s="471">
        <f t="shared" si="81"/>
        <v>1375.5882482634088</v>
      </c>
      <c r="N731" s="467">
        <f t="shared" si="82"/>
        <v>0</v>
      </c>
      <c r="O731" s="475" t="str">
        <f t="shared" si="83"/>
        <v/>
      </c>
    </row>
    <row r="732" spans="1:15" hidden="1">
      <c r="A732" s="475">
        <f t="shared" si="77"/>
        <v>43466</v>
      </c>
      <c r="B732" s="475">
        <v>43496</v>
      </c>
      <c r="C732" s="467">
        <v>11</v>
      </c>
      <c r="D732" s="467">
        <v>1284</v>
      </c>
      <c r="E732" s="467">
        <v>14</v>
      </c>
      <c r="F732" s="467">
        <v>1</v>
      </c>
      <c r="G732" s="467">
        <f t="array" ref="G732">MAX(IF($A$2:$A$8761=A732,$D$2:$D$8761))</f>
        <v>1475</v>
      </c>
      <c r="H732" s="467">
        <f t="shared" si="78"/>
        <v>0</v>
      </c>
      <c r="I732" s="475" t="str">
        <f t="shared" si="79"/>
        <v/>
      </c>
      <c r="J732" s="471">
        <f>'Potential Projects'!D733</f>
        <v>81.915135453551287</v>
      </c>
      <c r="K732" s="471">
        <f>'Potential Projects'!E733</f>
        <v>42.671799075467646</v>
      </c>
      <c r="L732" s="476">
        <f t="shared" si="80"/>
        <v>1144.4130654709811</v>
      </c>
      <c r="M732" s="471">
        <f t="shared" si="81"/>
        <v>1375.5882482634088</v>
      </c>
      <c r="N732" s="467">
        <f t="shared" si="82"/>
        <v>0</v>
      </c>
      <c r="O732" s="475" t="str">
        <f t="shared" si="83"/>
        <v/>
      </c>
    </row>
    <row r="733" spans="1:15" hidden="1">
      <c r="A733" s="475">
        <f t="shared" si="77"/>
        <v>43466</v>
      </c>
      <c r="B733" s="475">
        <v>43496</v>
      </c>
      <c r="C733" s="467">
        <v>12</v>
      </c>
      <c r="D733" s="467">
        <v>1233</v>
      </c>
      <c r="E733" s="467">
        <v>9</v>
      </c>
      <c r="F733" s="467">
        <v>3</v>
      </c>
      <c r="G733" s="467">
        <f t="array" ref="G733">MAX(IF($A$2:$A$8761=A733,$D$2:$D$8761))</f>
        <v>1475</v>
      </c>
      <c r="H733" s="467">
        <f t="shared" si="78"/>
        <v>0</v>
      </c>
      <c r="I733" s="475" t="str">
        <f t="shared" si="79"/>
        <v/>
      </c>
      <c r="J733" s="471">
        <f>'Potential Projects'!D734</f>
        <v>88.674261729134088</v>
      </c>
      <c r="K733" s="471">
        <f>'Potential Projects'!E734</f>
        <v>52.756580627821975</v>
      </c>
      <c r="L733" s="476">
        <f t="shared" si="80"/>
        <v>1079.569157643044</v>
      </c>
      <c r="M733" s="471">
        <f t="shared" si="81"/>
        <v>1375.5882482634088</v>
      </c>
      <c r="N733" s="467">
        <f t="shared" si="82"/>
        <v>0</v>
      </c>
      <c r="O733" s="475" t="str">
        <f t="shared" si="83"/>
        <v/>
      </c>
    </row>
    <row r="734" spans="1:15" hidden="1">
      <c r="A734" s="475">
        <f t="shared" si="77"/>
        <v>43466</v>
      </c>
      <c r="B734" s="475">
        <v>43496</v>
      </c>
      <c r="C734" s="467">
        <v>13</v>
      </c>
      <c r="D734" s="467">
        <v>1212</v>
      </c>
      <c r="E734" s="467">
        <v>5</v>
      </c>
      <c r="F734" s="467">
        <v>2</v>
      </c>
      <c r="G734" s="467">
        <f t="array" ref="G734">MAX(IF($A$2:$A$8761=A734,$D$2:$D$8761))</f>
        <v>1475</v>
      </c>
      <c r="H734" s="467">
        <f t="shared" si="78"/>
        <v>0</v>
      </c>
      <c r="I734" s="475" t="str">
        <f t="shared" si="79"/>
        <v/>
      </c>
      <c r="J734" s="471">
        <f>'Potential Projects'!D735</f>
        <v>89.602996735111432</v>
      </c>
      <c r="K734" s="471">
        <f>'Potential Projects'!E735</f>
        <v>34.280591216942589</v>
      </c>
      <c r="L734" s="476">
        <f t="shared" si="80"/>
        <v>1081.1164120479459</v>
      </c>
      <c r="M734" s="471">
        <f t="shared" si="81"/>
        <v>1375.5882482634088</v>
      </c>
      <c r="N734" s="467">
        <f t="shared" si="82"/>
        <v>0</v>
      </c>
      <c r="O734" s="475" t="str">
        <f t="shared" si="83"/>
        <v/>
      </c>
    </row>
    <row r="735" spans="1:15" hidden="1">
      <c r="A735" s="475">
        <f t="shared" si="77"/>
        <v>43466</v>
      </c>
      <c r="B735" s="475">
        <v>43496</v>
      </c>
      <c r="C735" s="467">
        <v>14</v>
      </c>
      <c r="D735" s="467">
        <v>1211</v>
      </c>
      <c r="E735" s="467">
        <v>4</v>
      </c>
      <c r="F735" s="467">
        <v>3</v>
      </c>
      <c r="G735" s="467">
        <f t="array" ref="G735">MAX(IF($A$2:$A$8761=A735,$D$2:$D$8761))</f>
        <v>1475</v>
      </c>
      <c r="H735" s="467">
        <f t="shared" si="78"/>
        <v>0</v>
      </c>
      <c r="I735" s="475" t="str">
        <f t="shared" si="79"/>
        <v/>
      </c>
      <c r="J735" s="471">
        <f>'Potential Projects'!D736</f>
        <v>63.725981595696311</v>
      </c>
      <c r="K735" s="471">
        <f>'Potential Projects'!E736</f>
        <v>25.050027897226403</v>
      </c>
      <c r="L735" s="476">
        <f t="shared" si="80"/>
        <v>1115.2239905070774</v>
      </c>
      <c r="M735" s="471">
        <f t="shared" si="81"/>
        <v>1375.5882482634088</v>
      </c>
      <c r="N735" s="467">
        <f t="shared" si="82"/>
        <v>0</v>
      </c>
      <c r="O735" s="475" t="str">
        <f t="shared" si="83"/>
        <v/>
      </c>
    </row>
    <row r="736" spans="1:15" hidden="1">
      <c r="A736" s="475">
        <f t="shared" si="77"/>
        <v>43466</v>
      </c>
      <c r="B736" s="475">
        <v>43496</v>
      </c>
      <c r="C736" s="467">
        <v>15</v>
      </c>
      <c r="D736" s="467">
        <v>1188</v>
      </c>
      <c r="E736" s="467">
        <v>6</v>
      </c>
      <c r="F736" s="467">
        <v>0</v>
      </c>
      <c r="G736" s="467">
        <f t="array" ref="G736">MAX(IF($A$2:$A$8761=A736,$D$2:$D$8761))</f>
        <v>1475</v>
      </c>
      <c r="H736" s="467">
        <f t="shared" si="78"/>
        <v>0</v>
      </c>
      <c r="I736" s="475" t="str">
        <f t="shared" si="79"/>
        <v/>
      </c>
      <c r="J736" s="471">
        <f>'Potential Projects'!D737</f>
        <v>66.913877907697341</v>
      </c>
      <c r="K736" s="471">
        <f>'Potential Projects'!E737</f>
        <v>37.018470167705871</v>
      </c>
      <c r="L736" s="476">
        <f t="shared" si="80"/>
        <v>1078.0676519245969</v>
      </c>
      <c r="M736" s="471">
        <f t="shared" si="81"/>
        <v>1375.5882482634088</v>
      </c>
      <c r="N736" s="467">
        <f t="shared" si="82"/>
        <v>0</v>
      </c>
      <c r="O736" s="475" t="str">
        <f t="shared" si="83"/>
        <v/>
      </c>
    </row>
    <row r="737" spans="1:15" hidden="1">
      <c r="A737" s="475">
        <f t="shared" si="77"/>
        <v>43466</v>
      </c>
      <c r="B737" s="475">
        <v>43496</v>
      </c>
      <c r="C737" s="467">
        <v>16</v>
      </c>
      <c r="D737" s="467">
        <v>1194</v>
      </c>
      <c r="E737" s="467">
        <v>2</v>
      </c>
      <c r="F737" s="467">
        <v>2</v>
      </c>
      <c r="G737" s="467">
        <f t="array" ref="G737">MAX(IF($A$2:$A$8761=A737,$D$2:$D$8761))</f>
        <v>1475</v>
      </c>
      <c r="H737" s="467">
        <f t="shared" si="78"/>
        <v>0</v>
      </c>
      <c r="I737" s="475" t="str">
        <f t="shared" si="79"/>
        <v/>
      </c>
      <c r="J737" s="471">
        <f>'Potential Projects'!D738</f>
        <v>51.32594049130492</v>
      </c>
      <c r="K737" s="471">
        <f>'Potential Projects'!E738</f>
        <v>35.26309863470221</v>
      </c>
      <c r="L737" s="476">
        <f t="shared" si="80"/>
        <v>1103.410960873993</v>
      </c>
      <c r="M737" s="471">
        <f t="shared" si="81"/>
        <v>1375.5882482634088</v>
      </c>
      <c r="N737" s="467">
        <f t="shared" si="82"/>
        <v>0</v>
      </c>
      <c r="O737" s="475" t="str">
        <f t="shared" si="83"/>
        <v/>
      </c>
    </row>
    <row r="738" spans="1:15" hidden="1">
      <c r="A738" s="475">
        <f t="shared" si="77"/>
        <v>43466</v>
      </c>
      <c r="B738" s="475">
        <v>43496</v>
      </c>
      <c r="C738" s="467">
        <v>17</v>
      </c>
      <c r="D738" s="467">
        <v>1208</v>
      </c>
      <c r="E738" s="467">
        <v>8</v>
      </c>
      <c r="F738" s="467">
        <v>1</v>
      </c>
      <c r="G738" s="467">
        <f t="array" ref="G738">MAX(IF($A$2:$A$8761=A738,$D$2:$D$8761))</f>
        <v>1475</v>
      </c>
      <c r="H738" s="467">
        <f t="shared" si="78"/>
        <v>0</v>
      </c>
      <c r="I738" s="475" t="str">
        <f t="shared" si="79"/>
        <v/>
      </c>
      <c r="J738" s="471">
        <f>'Potential Projects'!D739</f>
        <v>42.685685547120777</v>
      </c>
      <c r="K738" s="471">
        <f>'Potential Projects'!E739</f>
        <v>21.491567512362931</v>
      </c>
      <c r="L738" s="476">
        <f t="shared" si="80"/>
        <v>1134.8227469405163</v>
      </c>
      <c r="M738" s="471">
        <f t="shared" si="81"/>
        <v>1375.5882482634088</v>
      </c>
      <c r="N738" s="467">
        <f t="shared" si="82"/>
        <v>0</v>
      </c>
      <c r="O738" s="475" t="str">
        <f t="shared" si="83"/>
        <v/>
      </c>
    </row>
    <row r="739" spans="1:15" hidden="1">
      <c r="A739" s="475">
        <f t="shared" si="77"/>
        <v>43466</v>
      </c>
      <c r="B739" s="475">
        <v>43496</v>
      </c>
      <c r="C739" s="467">
        <v>18</v>
      </c>
      <c r="D739" s="467">
        <v>1297</v>
      </c>
      <c r="E739" s="467">
        <v>5</v>
      </c>
      <c r="F739" s="467">
        <v>0</v>
      </c>
      <c r="G739" s="467">
        <f t="array" ref="G739">MAX(IF($A$2:$A$8761=A739,$D$2:$D$8761))</f>
        <v>1475</v>
      </c>
      <c r="H739" s="467">
        <f t="shared" si="78"/>
        <v>0</v>
      </c>
      <c r="I739" s="475" t="str">
        <f t="shared" si="79"/>
        <v/>
      </c>
      <c r="J739" s="471">
        <f>'Potential Projects'!D740</f>
        <v>41.641163985914012</v>
      </c>
      <c r="K739" s="471">
        <f>'Potential Projects'!E740</f>
        <v>9.0678550849279738</v>
      </c>
      <c r="L739" s="476">
        <f t="shared" si="80"/>
        <v>1241.290980929158</v>
      </c>
      <c r="M739" s="471">
        <f t="shared" si="81"/>
        <v>1375.5882482634088</v>
      </c>
      <c r="N739" s="467">
        <f t="shared" si="82"/>
        <v>0</v>
      </c>
      <c r="O739" s="475" t="str">
        <f t="shared" si="83"/>
        <v/>
      </c>
    </row>
    <row r="740" spans="1:15" hidden="1">
      <c r="A740" s="475">
        <f t="shared" si="77"/>
        <v>43466</v>
      </c>
      <c r="B740" s="475">
        <v>43496</v>
      </c>
      <c r="C740" s="467">
        <v>19</v>
      </c>
      <c r="D740" s="467">
        <v>1300</v>
      </c>
      <c r="E740" s="467">
        <v>13</v>
      </c>
      <c r="F740" s="467">
        <v>0</v>
      </c>
      <c r="G740" s="467">
        <f t="array" ref="G740">MAX(IF($A$2:$A$8761=A740,$D$2:$D$8761))</f>
        <v>1475</v>
      </c>
      <c r="H740" s="467">
        <f t="shared" si="78"/>
        <v>0</v>
      </c>
      <c r="I740" s="475" t="str">
        <f t="shared" si="79"/>
        <v/>
      </c>
      <c r="J740" s="471">
        <f>'Potential Projects'!D741</f>
        <v>42.069328918390852</v>
      </c>
      <c r="K740" s="471">
        <f>'Potential Projects'!E741</f>
        <v>13.652628950763278</v>
      </c>
      <c r="L740" s="476">
        <f t="shared" si="80"/>
        <v>1231.2780421308457</v>
      </c>
      <c r="M740" s="471">
        <f t="shared" si="81"/>
        <v>1375.5882482634088</v>
      </c>
      <c r="N740" s="467">
        <f t="shared" si="82"/>
        <v>0</v>
      </c>
      <c r="O740" s="475" t="str">
        <f t="shared" si="83"/>
        <v/>
      </c>
    </row>
    <row r="741" spans="1:15" hidden="1">
      <c r="A741" s="475">
        <f t="shared" si="77"/>
        <v>43466</v>
      </c>
      <c r="B741" s="475">
        <v>43496</v>
      </c>
      <c r="C741" s="467">
        <v>20</v>
      </c>
      <c r="D741" s="467">
        <v>1271</v>
      </c>
      <c r="E741" s="467">
        <v>28</v>
      </c>
      <c r="F741" s="467">
        <v>0</v>
      </c>
      <c r="G741" s="467">
        <f t="array" ref="G741">MAX(IF($A$2:$A$8761=A741,$D$2:$D$8761))</f>
        <v>1475</v>
      </c>
      <c r="H741" s="467">
        <f t="shared" si="78"/>
        <v>0</v>
      </c>
      <c r="I741" s="475" t="str">
        <f t="shared" si="79"/>
        <v/>
      </c>
      <c r="J741" s="471">
        <f>'Potential Projects'!D742</f>
        <v>53.959884151646619</v>
      </c>
      <c r="K741" s="471">
        <f>'Potential Projects'!E742</f>
        <v>7.5761021823263812</v>
      </c>
      <c r="L741" s="476">
        <f t="shared" si="80"/>
        <v>1181.4640136660271</v>
      </c>
      <c r="M741" s="471">
        <f t="shared" si="81"/>
        <v>1375.5882482634088</v>
      </c>
      <c r="N741" s="467">
        <f t="shared" si="82"/>
        <v>0</v>
      </c>
      <c r="O741" s="475" t="str">
        <f t="shared" si="83"/>
        <v/>
      </c>
    </row>
    <row r="742" spans="1:15" hidden="1">
      <c r="A742" s="475">
        <f t="shared" si="77"/>
        <v>43466</v>
      </c>
      <c r="B742" s="475">
        <v>43496</v>
      </c>
      <c r="C742" s="467">
        <v>21</v>
      </c>
      <c r="D742" s="467">
        <v>1225</v>
      </c>
      <c r="E742" s="467">
        <v>48</v>
      </c>
      <c r="F742" s="467">
        <v>0</v>
      </c>
      <c r="G742" s="467">
        <f t="array" ref="G742">MAX(IF($A$2:$A$8761=A742,$D$2:$D$8761))</f>
        <v>1475</v>
      </c>
      <c r="H742" s="467">
        <f t="shared" si="78"/>
        <v>0</v>
      </c>
      <c r="I742" s="475" t="str">
        <f t="shared" si="79"/>
        <v/>
      </c>
      <c r="J742" s="471">
        <f>'Potential Projects'!D743</f>
        <v>72.90593446532165</v>
      </c>
      <c r="K742" s="471">
        <f>'Potential Projects'!E743</f>
        <v>7.6762303268114387</v>
      </c>
      <c r="L742" s="476">
        <f t="shared" si="80"/>
        <v>1096.4178352078668</v>
      </c>
      <c r="M742" s="471">
        <f t="shared" si="81"/>
        <v>1375.5882482634088</v>
      </c>
      <c r="N742" s="467">
        <f t="shared" si="82"/>
        <v>0</v>
      </c>
      <c r="O742" s="475" t="str">
        <f t="shared" si="83"/>
        <v/>
      </c>
    </row>
    <row r="743" spans="1:15" hidden="1">
      <c r="A743" s="475">
        <f t="shared" si="77"/>
        <v>43466</v>
      </c>
      <c r="B743" s="475">
        <v>43496</v>
      </c>
      <c r="C743" s="467">
        <v>22</v>
      </c>
      <c r="D743" s="467">
        <v>1132</v>
      </c>
      <c r="E743" s="467">
        <v>75</v>
      </c>
      <c r="F743" s="467">
        <v>0</v>
      </c>
      <c r="G743" s="467">
        <f t="array" ref="G743">MAX(IF($A$2:$A$8761=A743,$D$2:$D$8761))</f>
        <v>1475</v>
      </c>
      <c r="H743" s="467">
        <f t="shared" si="78"/>
        <v>0</v>
      </c>
      <c r="I743" s="475" t="str">
        <f t="shared" si="79"/>
        <v/>
      </c>
      <c r="J743" s="471">
        <f>'Potential Projects'!D744</f>
        <v>71.089003229779919</v>
      </c>
      <c r="K743" s="471">
        <f>'Potential Projects'!E744</f>
        <v>2.5970737475811654</v>
      </c>
      <c r="L743" s="476">
        <f t="shared" si="80"/>
        <v>983.31392302263896</v>
      </c>
      <c r="M743" s="471">
        <f t="shared" si="81"/>
        <v>1375.5882482634088</v>
      </c>
      <c r="N743" s="467">
        <f t="shared" si="82"/>
        <v>0</v>
      </c>
      <c r="O743" s="475" t="str">
        <f t="shared" si="83"/>
        <v/>
      </c>
    </row>
    <row r="744" spans="1:15" hidden="1">
      <c r="A744" s="475">
        <f t="shared" si="77"/>
        <v>43466</v>
      </c>
      <c r="B744" s="475">
        <v>43496</v>
      </c>
      <c r="C744" s="467">
        <v>23</v>
      </c>
      <c r="D744" s="467">
        <v>1073</v>
      </c>
      <c r="E744" s="467">
        <v>70</v>
      </c>
      <c r="F744" s="467">
        <v>0</v>
      </c>
      <c r="G744" s="467">
        <f t="array" ref="G744">MAX(IF($A$2:$A$8761=A744,$D$2:$D$8761))</f>
        <v>1475</v>
      </c>
      <c r="H744" s="467">
        <f t="shared" si="78"/>
        <v>0</v>
      </c>
      <c r="I744" s="475" t="str">
        <f t="shared" si="79"/>
        <v/>
      </c>
      <c r="J744" s="471">
        <f>'Potential Projects'!D745</f>
        <v>63.256423332083784</v>
      </c>
      <c r="K744" s="471">
        <f>'Potential Projects'!E745</f>
        <v>3.4223486884540959</v>
      </c>
      <c r="L744" s="476">
        <f t="shared" si="80"/>
        <v>936.32122797946204</v>
      </c>
      <c r="M744" s="471">
        <f t="shared" si="81"/>
        <v>1375.5882482634088</v>
      </c>
      <c r="N744" s="467">
        <f t="shared" si="82"/>
        <v>0</v>
      </c>
      <c r="O744" s="475" t="str">
        <f t="shared" si="83"/>
        <v/>
      </c>
    </row>
    <row r="745" spans="1:15" hidden="1">
      <c r="A745" s="475">
        <f t="shared" si="77"/>
        <v>43466</v>
      </c>
      <c r="B745" s="475">
        <v>43496</v>
      </c>
      <c r="C745" s="467">
        <v>24</v>
      </c>
      <c r="D745" s="467">
        <v>1013</v>
      </c>
      <c r="E745" s="467">
        <v>53</v>
      </c>
      <c r="F745" s="467">
        <v>0</v>
      </c>
      <c r="G745" s="467">
        <f t="array" ref="G745">MAX(IF($A$2:$A$8761=A745,$D$2:$D$8761))</f>
        <v>1475</v>
      </c>
      <c r="H745" s="467">
        <f t="shared" si="78"/>
        <v>0</v>
      </c>
      <c r="I745" s="475" t="str">
        <f t="shared" si="79"/>
        <v/>
      </c>
      <c r="J745" s="471">
        <f>'Potential Projects'!D746</f>
        <v>81.592056492420312</v>
      </c>
      <c r="K745" s="471">
        <f>'Potential Projects'!E746</f>
        <v>9.6701884540958929</v>
      </c>
      <c r="L745" s="476">
        <f t="shared" si="80"/>
        <v>868.73775505348385</v>
      </c>
      <c r="M745" s="471">
        <f t="shared" si="81"/>
        <v>1375.5882482634088</v>
      </c>
      <c r="N745" s="467">
        <f t="shared" si="82"/>
        <v>0</v>
      </c>
      <c r="O745" s="475" t="str">
        <f t="shared" si="83"/>
        <v/>
      </c>
    </row>
    <row r="746" spans="1:15" hidden="1">
      <c r="A746" s="475">
        <f t="shared" si="77"/>
        <v>43497</v>
      </c>
      <c r="B746" s="475">
        <v>43497</v>
      </c>
      <c r="C746" s="467">
        <v>1</v>
      </c>
      <c r="D746" s="467">
        <v>1007</v>
      </c>
      <c r="E746" s="467">
        <v>52</v>
      </c>
      <c r="F746" s="467">
        <v>0</v>
      </c>
      <c r="G746" s="467">
        <f t="array" ref="G746">MAX(IF($A$2:$A$8761=A746,$D$2:$D$8761))</f>
        <v>1577</v>
      </c>
      <c r="H746" s="467">
        <f t="shared" si="78"/>
        <v>0</v>
      </c>
      <c r="I746" s="475" t="str">
        <f t="shared" si="79"/>
        <v/>
      </c>
      <c r="J746" s="471">
        <f>'Potential Projects'!D747</f>
        <v>48.395732634865858</v>
      </c>
      <c r="K746" s="471">
        <f>'Potential Projects'!E747</f>
        <v>15.788956783487421</v>
      </c>
      <c r="L746" s="476">
        <f t="shared" si="80"/>
        <v>890.81531058164671</v>
      </c>
      <c r="M746" s="471">
        <f t="shared" ref="M746:M809" si="84">MAX($L$746:$L$1417)</f>
        <v>1456.0645641729793</v>
      </c>
      <c r="N746" s="467">
        <f t="shared" si="82"/>
        <v>0</v>
      </c>
      <c r="O746" s="475" t="str">
        <f t="shared" si="83"/>
        <v/>
      </c>
    </row>
    <row r="747" spans="1:15" hidden="1">
      <c r="A747" s="475">
        <f t="shared" si="77"/>
        <v>43497</v>
      </c>
      <c r="B747" s="475">
        <v>43497</v>
      </c>
      <c r="C747" s="467">
        <v>2</v>
      </c>
      <c r="D747" s="467">
        <v>1005</v>
      </c>
      <c r="E747" s="467">
        <v>68</v>
      </c>
      <c r="F747" s="467">
        <v>0</v>
      </c>
      <c r="G747" s="467">
        <f t="array" ref="G747">MAX(IF($A$2:$A$8761=A747,$D$2:$D$8761))</f>
        <v>1577</v>
      </c>
      <c r="H747" s="467">
        <f t="shared" si="78"/>
        <v>0</v>
      </c>
      <c r="I747" s="475" t="str">
        <f t="shared" si="79"/>
        <v/>
      </c>
      <c r="J747" s="471">
        <f>'Potential Projects'!D748</f>
        <v>20.79591123319015</v>
      </c>
      <c r="K747" s="471">
        <f>'Potential Projects'!E748</f>
        <v>8.6751650182756403</v>
      </c>
      <c r="L747" s="476">
        <f t="shared" si="80"/>
        <v>907.52892374853423</v>
      </c>
      <c r="M747" s="471">
        <f t="shared" si="84"/>
        <v>1456.0645641729793</v>
      </c>
      <c r="N747" s="467">
        <f t="shared" si="82"/>
        <v>0</v>
      </c>
      <c r="O747" s="475" t="str">
        <f t="shared" si="83"/>
        <v/>
      </c>
    </row>
    <row r="748" spans="1:15" hidden="1">
      <c r="A748" s="475">
        <f t="shared" si="77"/>
        <v>43497</v>
      </c>
      <c r="B748" s="475">
        <v>43497</v>
      </c>
      <c r="C748" s="467">
        <v>3</v>
      </c>
      <c r="D748" s="467">
        <v>972</v>
      </c>
      <c r="E748" s="467">
        <v>85</v>
      </c>
      <c r="F748" s="467">
        <v>0</v>
      </c>
      <c r="G748" s="467">
        <f t="array" ref="G748">MAX(IF($A$2:$A$8761=A748,$D$2:$D$8761))</f>
        <v>1577</v>
      </c>
      <c r="H748" s="467">
        <f t="shared" si="78"/>
        <v>0</v>
      </c>
      <c r="I748" s="475" t="str">
        <f t="shared" si="79"/>
        <v/>
      </c>
      <c r="J748" s="471">
        <f>'Potential Projects'!D749</f>
        <v>24.830281639277722</v>
      </c>
      <c r="K748" s="471">
        <f>'Potential Projects'!E749</f>
        <v>4.6058946463126214</v>
      </c>
      <c r="L748" s="476">
        <f t="shared" si="80"/>
        <v>857.56382371440964</v>
      </c>
      <c r="M748" s="471">
        <f t="shared" si="84"/>
        <v>1456.0645641729793</v>
      </c>
      <c r="N748" s="467">
        <f t="shared" si="82"/>
        <v>0</v>
      </c>
      <c r="O748" s="475" t="str">
        <f t="shared" si="83"/>
        <v/>
      </c>
    </row>
    <row r="749" spans="1:15" hidden="1">
      <c r="A749" s="475">
        <f t="shared" si="77"/>
        <v>43497</v>
      </c>
      <c r="B749" s="475">
        <v>43497</v>
      </c>
      <c r="C749" s="467">
        <v>4</v>
      </c>
      <c r="D749" s="467">
        <v>961</v>
      </c>
      <c r="E749" s="467">
        <v>79</v>
      </c>
      <c r="F749" s="467">
        <v>0</v>
      </c>
      <c r="G749" s="467">
        <f t="array" ref="G749">MAX(IF($A$2:$A$8761=A749,$D$2:$D$8761))</f>
        <v>1577</v>
      </c>
      <c r="H749" s="467">
        <f t="shared" si="78"/>
        <v>0</v>
      </c>
      <c r="I749" s="475" t="str">
        <f t="shared" si="79"/>
        <v/>
      </c>
      <c r="J749" s="471">
        <f>'Potential Projects'!D750</f>
        <v>37.273999521566253</v>
      </c>
      <c r="K749" s="471">
        <f>'Potential Projects'!E750</f>
        <v>3.5694119006665233</v>
      </c>
      <c r="L749" s="476">
        <f t="shared" si="80"/>
        <v>841.15658857776725</v>
      </c>
      <c r="M749" s="471">
        <f t="shared" si="84"/>
        <v>1456.0645641729793</v>
      </c>
      <c r="N749" s="467">
        <f t="shared" si="82"/>
        <v>0</v>
      </c>
      <c r="O749" s="475" t="str">
        <f t="shared" si="83"/>
        <v/>
      </c>
    </row>
    <row r="750" spans="1:15" hidden="1">
      <c r="A750" s="475">
        <f t="shared" si="77"/>
        <v>43497</v>
      </c>
      <c r="B750" s="475">
        <v>43497</v>
      </c>
      <c r="C750" s="467">
        <v>5</v>
      </c>
      <c r="D750" s="467">
        <v>1031</v>
      </c>
      <c r="E750" s="467">
        <v>92</v>
      </c>
      <c r="F750" s="467">
        <v>0</v>
      </c>
      <c r="G750" s="467">
        <f t="array" ref="G750">MAX(IF($A$2:$A$8761=A750,$D$2:$D$8761))</f>
        <v>1577</v>
      </c>
      <c r="H750" s="467">
        <f t="shared" si="78"/>
        <v>0</v>
      </c>
      <c r="I750" s="475" t="str">
        <f t="shared" si="79"/>
        <v/>
      </c>
      <c r="J750" s="471">
        <f>'Potential Projects'!D751</f>
        <v>59.248865002859866</v>
      </c>
      <c r="K750" s="471">
        <f>'Potential Projects'!E751</f>
        <v>1.1952797247903675</v>
      </c>
      <c r="L750" s="476">
        <f t="shared" si="80"/>
        <v>878.55585527234985</v>
      </c>
      <c r="M750" s="471">
        <f t="shared" si="84"/>
        <v>1456.0645641729793</v>
      </c>
      <c r="N750" s="467">
        <f t="shared" si="82"/>
        <v>0</v>
      </c>
      <c r="O750" s="475" t="str">
        <f t="shared" si="83"/>
        <v/>
      </c>
    </row>
    <row r="751" spans="1:15" hidden="1">
      <c r="A751" s="475">
        <f t="shared" si="77"/>
        <v>43497</v>
      </c>
      <c r="B751" s="475">
        <v>43497</v>
      </c>
      <c r="C751" s="467">
        <v>6</v>
      </c>
      <c r="D751" s="467">
        <v>1112</v>
      </c>
      <c r="E751" s="467">
        <v>98</v>
      </c>
      <c r="F751" s="467">
        <v>0</v>
      </c>
      <c r="G751" s="467">
        <f t="array" ref="G751">MAX(IF($A$2:$A$8761=A751,$D$2:$D$8761))</f>
        <v>1577</v>
      </c>
      <c r="H751" s="467">
        <f t="shared" si="78"/>
        <v>0</v>
      </c>
      <c r="I751" s="475" t="str">
        <f t="shared" si="79"/>
        <v/>
      </c>
      <c r="J751" s="471">
        <f>'Potential Projects'!D752</f>
        <v>83.73155809035471</v>
      </c>
      <c r="K751" s="471">
        <f>'Potential Projects'!E752</f>
        <v>1.1170546119114169</v>
      </c>
      <c r="L751" s="476">
        <f t="shared" si="80"/>
        <v>929.15138729773389</v>
      </c>
      <c r="M751" s="471">
        <f t="shared" si="84"/>
        <v>1456.0645641729793</v>
      </c>
      <c r="N751" s="467">
        <f t="shared" si="82"/>
        <v>0</v>
      </c>
      <c r="O751" s="475" t="str">
        <f t="shared" si="83"/>
        <v/>
      </c>
    </row>
    <row r="752" spans="1:15" hidden="1">
      <c r="A752" s="475">
        <f t="shared" si="77"/>
        <v>43497</v>
      </c>
      <c r="B752" s="475">
        <v>43497</v>
      </c>
      <c r="C752" s="467">
        <v>7</v>
      </c>
      <c r="D752" s="467">
        <v>1237</v>
      </c>
      <c r="E752" s="467">
        <v>100</v>
      </c>
      <c r="F752" s="467">
        <v>0</v>
      </c>
      <c r="G752" s="467">
        <f t="array" ref="G752">MAX(IF($A$2:$A$8761=A752,$D$2:$D$8761))</f>
        <v>1577</v>
      </c>
      <c r="H752" s="467">
        <f t="shared" si="78"/>
        <v>0</v>
      </c>
      <c r="I752" s="475" t="str">
        <f t="shared" si="79"/>
        <v/>
      </c>
      <c r="J752" s="471">
        <f>'Potential Projects'!D753</f>
        <v>78.289548195997995</v>
      </c>
      <c r="K752" s="471">
        <f>'Potential Projects'!E753</f>
        <v>0.14236970543969041</v>
      </c>
      <c r="L752" s="476">
        <f t="shared" si="80"/>
        <v>1058.5680820985624</v>
      </c>
      <c r="M752" s="471">
        <f t="shared" si="84"/>
        <v>1456.0645641729793</v>
      </c>
      <c r="N752" s="467">
        <f t="shared" si="82"/>
        <v>0</v>
      </c>
      <c r="O752" s="475" t="str">
        <f t="shared" si="83"/>
        <v/>
      </c>
    </row>
    <row r="753" spans="1:15" hidden="1">
      <c r="A753" s="475">
        <f t="shared" si="77"/>
        <v>43497</v>
      </c>
      <c r="B753" s="475">
        <v>43497</v>
      </c>
      <c r="C753" s="467">
        <v>8</v>
      </c>
      <c r="D753" s="467">
        <v>1298</v>
      </c>
      <c r="E753" s="467">
        <v>102</v>
      </c>
      <c r="F753" s="467">
        <v>0</v>
      </c>
      <c r="G753" s="467">
        <f t="array" ref="G753">MAX(IF($A$2:$A$8761=A753,$D$2:$D$8761))</f>
        <v>1577</v>
      </c>
      <c r="H753" s="467">
        <f t="shared" si="78"/>
        <v>0</v>
      </c>
      <c r="I753" s="475" t="str">
        <f t="shared" si="79"/>
        <v/>
      </c>
      <c r="J753" s="471">
        <f>'Potential Projects'!D754</f>
        <v>66.537392304534322</v>
      </c>
      <c r="K753" s="471">
        <f>'Potential Projects'!E754</f>
        <v>0.4239801118039131</v>
      </c>
      <c r="L753" s="476">
        <f t="shared" si="80"/>
        <v>1129.0386275836618</v>
      </c>
      <c r="M753" s="471">
        <f t="shared" si="84"/>
        <v>1456.0645641729793</v>
      </c>
      <c r="N753" s="467">
        <f t="shared" si="82"/>
        <v>0</v>
      </c>
      <c r="O753" s="475" t="str">
        <f t="shared" si="83"/>
        <v/>
      </c>
    </row>
    <row r="754" spans="1:15" hidden="1">
      <c r="A754" s="475">
        <f t="shared" si="77"/>
        <v>43497</v>
      </c>
      <c r="B754" s="475">
        <v>43497</v>
      </c>
      <c r="C754" s="467">
        <v>9</v>
      </c>
      <c r="D754" s="467">
        <v>1324</v>
      </c>
      <c r="E754" s="467">
        <v>102</v>
      </c>
      <c r="F754" s="467">
        <v>0</v>
      </c>
      <c r="G754" s="467">
        <f t="array" ref="G754">MAX(IF($A$2:$A$8761=A754,$D$2:$D$8761))</f>
        <v>1577</v>
      </c>
      <c r="H754" s="467">
        <f t="shared" si="78"/>
        <v>0</v>
      </c>
      <c r="I754" s="475" t="str">
        <f t="shared" si="79"/>
        <v/>
      </c>
      <c r="J754" s="471">
        <f>'Potential Projects'!D755</f>
        <v>37.715989247300833</v>
      </c>
      <c r="K754" s="471">
        <f>'Potential Projects'!E755</f>
        <v>1.4416888303590625</v>
      </c>
      <c r="L754" s="476">
        <f t="shared" si="80"/>
        <v>1182.8423219223403</v>
      </c>
      <c r="M754" s="471">
        <f t="shared" si="84"/>
        <v>1456.0645641729793</v>
      </c>
      <c r="N754" s="467">
        <f t="shared" si="82"/>
        <v>0</v>
      </c>
      <c r="O754" s="475" t="str">
        <f t="shared" si="83"/>
        <v/>
      </c>
    </row>
    <row r="755" spans="1:15" hidden="1">
      <c r="A755" s="475">
        <f t="shared" si="77"/>
        <v>43497</v>
      </c>
      <c r="B755" s="475">
        <v>43497</v>
      </c>
      <c r="C755" s="467">
        <v>10</v>
      </c>
      <c r="D755" s="467">
        <v>1304</v>
      </c>
      <c r="E755" s="467">
        <v>99</v>
      </c>
      <c r="F755" s="467">
        <v>0</v>
      </c>
      <c r="G755" s="467">
        <f t="array" ref="G755">MAX(IF($A$2:$A$8761=A755,$D$2:$D$8761))</f>
        <v>1577</v>
      </c>
      <c r="H755" s="467">
        <f t="shared" si="78"/>
        <v>0</v>
      </c>
      <c r="I755" s="475" t="str">
        <f t="shared" si="79"/>
        <v/>
      </c>
      <c r="J755" s="471">
        <f>'Potential Projects'!D756</f>
        <v>28.320020776708677</v>
      </c>
      <c r="K755" s="471">
        <f>'Potential Projects'!E756</f>
        <v>1.326697914427005</v>
      </c>
      <c r="L755" s="476">
        <f t="shared" si="80"/>
        <v>1175.3532813088643</v>
      </c>
      <c r="M755" s="471">
        <f t="shared" si="84"/>
        <v>1456.0645641729793</v>
      </c>
      <c r="N755" s="467">
        <f t="shared" si="82"/>
        <v>0</v>
      </c>
      <c r="O755" s="475" t="str">
        <f t="shared" si="83"/>
        <v/>
      </c>
    </row>
    <row r="756" spans="1:15" hidden="1">
      <c r="A756" s="475">
        <f t="shared" si="77"/>
        <v>43497</v>
      </c>
      <c r="B756" s="475">
        <v>43497</v>
      </c>
      <c r="C756" s="467">
        <v>11</v>
      </c>
      <c r="D756" s="467">
        <v>1302</v>
      </c>
      <c r="E756" s="467">
        <v>96</v>
      </c>
      <c r="F756" s="467">
        <v>2</v>
      </c>
      <c r="G756" s="467">
        <f t="array" ref="G756">MAX(IF($A$2:$A$8761=A756,$D$2:$D$8761))</f>
        <v>1577</v>
      </c>
      <c r="H756" s="467">
        <f t="shared" si="78"/>
        <v>0</v>
      </c>
      <c r="I756" s="475" t="str">
        <f t="shared" si="79"/>
        <v/>
      </c>
      <c r="J756" s="471">
        <f>'Potential Projects'!D757</f>
        <v>55.748985525541414</v>
      </c>
      <c r="K756" s="471">
        <f>'Potential Projects'!E757</f>
        <v>1.3994472694044291</v>
      </c>
      <c r="L756" s="476">
        <f t="shared" si="80"/>
        <v>1146.8515672050542</v>
      </c>
      <c r="M756" s="471">
        <f t="shared" si="84"/>
        <v>1456.0645641729793</v>
      </c>
      <c r="N756" s="467">
        <f t="shared" si="82"/>
        <v>0</v>
      </c>
      <c r="O756" s="475" t="str">
        <f t="shared" si="83"/>
        <v/>
      </c>
    </row>
    <row r="757" spans="1:15" hidden="1">
      <c r="A757" s="475">
        <f t="shared" si="77"/>
        <v>43497</v>
      </c>
      <c r="B757" s="475">
        <v>43497</v>
      </c>
      <c r="C757" s="467">
        <v>12</v>
      </c>
      <c r="D757" s="467">
        <v>1296</v>
      </c>
      <c r="E757" s="467">
        <v>94</v>
      </c>
      <c r="F757" s="467">
        <v>0</v>
      </c>
      <c r="G757" s="467">
        <f t="array" ref="G757">MAX(IF($A$2:$A$8761=A757,$D$2:$D$8761))</f>
        <v>1577</v>
      </c>
      <c r="H757" s="467">
        <f t="shared" si="78"/>
        <v>0</v>
      </c>
      <c r="I757" s="475" t="str">
        <f t="shared" si="79"/>
        <v/>
      </c>
      <c r="J757" s="471">
        <f>'Potential Projects'!D758</f>
        <v>61.075547512529532</v>
      </c>
      <c r="K757" s="471">
        <f>'Potential Projects'!E758</f>
        <v>3.2580759514082991</v>
      </c>
      <c r="L757" s="476">
        <f t="shared" si="80"/>
        <v>1137.6663765360622</v>
      </c>
      <c r="M757" s="471">
        <f t="shared" si="84"/>
        <v>1456.0645641729793</v>
      </c>
      <c r="N757" s="467">
        <f t="shared" si="82"/>
        <v>0</v>
      </c>
      <c r="O757" s="475" t="str">
        <f t="shared" si="83"/>
        <v/>
      </c>
    </row>
    <row r="758" spans="1:15" hidden="1">
      <c r="A758" s="475">
        <f t="shared" si="77"/>
        <v>43497</v>
      </c>
      <c r="B758" s="475">
        <v>43497</v>
      </c>
      <c r="C758" s="467">
        <v>13</v>
      </c>
      <c r="D758" s="467">
        <v>1261</v>
      </c>
      <c r="E758" s="467">
        <v>90</v>
      </c>
      <c r="F758" s="467">
        <v>5</v>
      </c>
      <c r="G758" s="467">
        <f t="array" ref="G758">MAX(IF($A$2:$A$8761=A758,$D$2:$D$8761))</f>
        <v>1577</v>
      </c>
      <c r="H758" s="467">
        <f t="shared" si="78"/>
        <v>0</v>
      </c>
      <c r="I758" s="475" t="str">
        <f t="shared" si="79"/>
        <v/>
      </c>
      <c r="J758" s="471">
        <f>'Potential Projects'!D759</f>
        <v>65.136855922230012</v>
      </c>
      <c r="K758" s="471">
        <f>'Potential Projects'!E759</f>
        <v>8.5437468286390015</v>
      </c>
      <c r="L758" s="476">
        <f t="shared" si="80"/>
        <v>1092.3193972491308</v>
      </c>
      <c r="M758" s="471">
        <f t="shared" si="84"/>
        <v>1456.0645641729793</v>
      </c>
      <c r="N758" s="467">
        <f t="shared" si="82"/>
        <v>0</v>
      </c>
      <c r="O758" s="475" t="str">
        <f t="shared" si="83"/>
        <v/>
      </c>
    </row>
    <row r="759" spans="1:15" hidden="1">
      <c r="A759" s="475">
        <f t="shared" si="77"/>
        <v>43497</v>
      </c>
      <c r="B759" s="475">
        <v>43497</v>
      </c>
      <c r="C759" s="467">
        <v>14</v>
      </c>
      <c r="D759" s="467">
        <v>1279</v>
      </c>
      <c r="E759" s="467">
        <v>93</v>
      </c>
      <c r="F759" s="467">
        <v>0</v>
      </c>
      <c r="G759" s="467">
        <f t="array" ref="G759">MAX(IF($A$2:$A$8761=A759,$D$2:$D$8761))</f>
        <v>1577</v>
      </c>
      <c r="H759" s="467">
        <f t="shared" si="78"/>
        <v>0</v>
      </c>
      <c r="I759" s="475" t="str">
        <f t="shared" si="79"/>
        <v/>
      </c>
      <c r="J759" s="471">
        <f>'Potential Projects'!D760</f>
        <v>53.264022249786791</v>
      </c>
      <c r="K759" s="471">
        <f>'Potential Projects'!E760</f>
        <v>3.2690274672113526</v>
      </c>
      <c r="L759" s="476">
        <f t="shared" si="80"/>
        <v>1129.4669502830018</v>
      </c>
      <c r="M759" s="471">
        <f t="shared" si="84"/>
        <v>1456.0645641729793</v>
      </c>
      <c r="N759" s="467">
        <f t="shared" si="82"/>
        <v>0</v>
      </c>
      <c r="O759" s="475" t="str">
        <f t="shared" si="83"/>
        <v/>
      </c>
    </row>
    <row r="760" spans="1:15" hidden="1">
      <c r="A760" s="475">
        <f t="shared" si="77"/>
        <v>43497</v>
      </c>
      <c r="B760" s="475">
        <v>43497</v>
      </c>
      <c r="C760" s="467">
        <v>15</v>
      </c>
      <c r="D760" s="467">
        <v>1253</v>
      </c>
      <c r="E760" s="467">
        <v>85</v>
      </c>
      <c r="F760" s="467">
        <v>2</v>
      </c>
      <c r="G760" s="467">
        <f t="array" ref="G760">MAX(IF($A$2:$A$8761=A760,$D$2:$D$8761))</f>
        <v>1577</v>
      </c>
      <c r="H760" s="467">
        <f t="shared" si="78"/>
        <v>0</v>
      </c>
      <c r="I760" s="475" t="str">
        <f t="shared" si="79"/>
        <v/>
      </c>
      <c r="J760" s="471">
        <f>'Potential Projects'!D761</f>
        <v>65.716479719484951</v>
      </c>
      <c r="K760" s="471">
        <f>'Potential Projects'!E761</f>
        <v>9.1273061707159755</v>
      </c>
      <c r="L760" s="476">
        <f t="shared" si="80"/>
        <v>1091.1562141097991</v>
      </c>
      <c r="M760" s="471">
        <f t="shared" si="84"/>
        <v>1456.0645641729793</v>
      </c>
      <c r="N760" s="467">
        <f t="shared" si="82"/>
        <v>0</v>
      </c>
      <c r="O760" s="475" t="str">
        <f t="shared" si="83"/>
        <v/>
      </c>
    </row>
    <row r="761" spans="1:15" hidden="1">
      <c r="A761" s="475">
        <f t="shared" si="77"/>
        <v>43497</v>
      </c>
      <c r="B761" s="475">
        <v>43497</v>
      </c>
      <c r="C761" s="467">
        <v>16</v>
      </c>
      <c r="D761" s="467">
        <v>1229</v>
      </c>
      <c r="E761" s="467">
        <v>56</v>
      </c>
      <c r="F761" s="467">
        <v>1</v>
      </c>
      <c r="G761" s="467">
        <f t="array" ref="G761">MAX(IF($A$2:$A$8761=A761,$D$2:$D$8761))</f>
        <v>1577</v>
      </c>
      <c r="H761" s="467">
        <f t="shared" si="78"/>
        <v>0</v>
      </c>
      <c r="I761" s="475" t="str">
        <f t="shared" si="79"/>
        <v/>
      </c>
      <c r="J761" s="471">
        <f>'Potential Projects'!D762</f>
        <v>40.416085035641444</v>
      </c>
      <c r="K761" s="471">
        <f>'Potential Projects'!E762</f>
        <v>16.536006611481401</v>
      </c>
      <c r="L761" s="476">
        <f t="shared" si="80"/>
        <v>1115.0479083528774</v>
      </c>
      <c r="M761" s="471">
        <f t="shared" si="84"/>
        <v>1456.0645641729793</v>
      </c>
      <c r="N761" s="467">
        <f t="shared" si="82"/>
        <v>0</v>
      </c>
      <c r="O761" s="475" t="str">
        <f t="shared" si="83"/>
        <v/>
      </c>
    </row>
    <row r="762" spans="1:15" hidden="1">
      <c r="A762" s="475">
        <f t="shared" si="77"/>
        <v>43497</v>
      </c>
      <c r="B762" s="475">
        <v>43497</v>
      </c>
      <c r="C762" s="467">
        <v>17</v>
      </c>
      <c r="D762" s="467">
        <v>1274</v>
      </c>
      <c r="E762" s="467">
        <v>54</v>
      </c>
      <c r="F762" s="467">
        <v>0</v>
      </c>
      <c r="G762" s="467">
        <f t="array" ref="G762">MAX(IF($A$2:$A$8761=A762,$D$2:$D$8761))</f>
        <v>1577</v>
      </c>
      <c r="H762" s="467">
        <f t="shared" si="78"/>
        <v>0</v>
      </c>
      <c r="I762" s="475" t="str">
        <f t="shared" si="79"/>
        <v/>
      </c>
      <c r="J762" s="471">
        <f>'Potential Projects'!D763</f>
        <v>19.703732243755116</v>
      </c>
      <c r="K762" s="471">
        <f>'Potential Projects'!E763</f>
        <v>21.827935497742423</v>
      </c>
      <c r="L762" s="476">
        <f t="shared" si="80"/>
        <v>1178.4683322585024</v>
      </c>
      <c r="M762" s="471">
        <f t="shared" si="84"/>
        <v>1456.0645641729793</v>
      </c>
      <c r="N762" s="467">
        <f t="shared" si="82"/>
        <v>0</v>
      </c>
      <c r="O762" s="475" t="str">
        <f t="shared" si="83"/>
        <v/>
      </c>
    </row>
    <row r="763" spans="1:15" hidden="1">
      <c r="A763" s="475">
        <f t="shared" si="77"/>
        <v>43497</v>
      </c>
      <c r="B763" s="475">
        <v>43497</v>
      </c>
      <c r="C763" s="467">
        <v>18</v>
      </c>
      <c r="D763" s="467">
        <v>1314</v>
      </c>
      <c r="E763" s="467">
        <v>62</v>
      </c>
      <c r="F763" s="467">
        <v>1</v>
      </c>
      <c r="G763" s="467">
        <f t="array" ref="G763">MAX(IF($A$2:$A$8761=A763,$D$2:$D$8761))</f>
        <v>1577</v>
      </c>
      <c r="H763" s="467">
        <f t="shared" si="78"/>
        <v>0</v>
      </c>
      <c r="I763" s="475" t="str">
        <f t="shared" si="79"/>
        <v/>
      </c>
      <c r="J763" s="471">
        <f>'Potential Projects'!D764</f>
        <v>35.201227498312839</v>
      </c>
      <c r="K763" s="471">
        <f>'Potential Projects'!E764</f>
        <v>28.494279617286608</v>
      </c>
      <c r="L763" s="476">
        <f t="shared" si="80"/>
        <v>1187.3044928844006</v>
      </c>
      <c r="M763" s="471">
        <f t="shared" si="84"/>
        <v>1456.0645641729793</v>
      </c>
      <c r="N763" s="467">
        <f t="shared" si="82"/>
        <v>0</v>
      </c>
      <c r="O763" s="475" t="str">
        <f t="shared" si="83"/>
        <v/>
      </c>
    </row>
    <row r="764" spans="1:15" hidden="1">
      <c r="A764" s="475">
        <f t="shared" si="77"/>
        <v>43497</v>
      </c>
      <c r="B764" s="475">
        <v>43497</v>
      </c>
      <c r="C764" s="467">
        <v>19</v>
      </c>
      <c r="D764" s="467">
        <v>1262</v>
      </c>
      <c r="E764" s="467">
        <v>56</v>
      </c>
      <c r="F764" s="467">
        <v>0</v>
      </c>
      <c r="G764" s="467">
        <f t="array" ref="G764">MAX(IF($A$2:$A$8761=A764,$D$2:$D$8761))</f>
        <v>1577</v>
      </c>
      <c r="H764" s="467">
        <f t="shared" si="78"/>
        <v>0</v>
      </c>
      <c r="I764" s="475" t="str">
        <f t="shared" si="79"/>
        <v/>
      </c>
      <c r="J764" s="471">
        <f>'Potential Projects'!D765</f>
        <v>83.537894958537109</v>
      </c>
      <c r="K764" s="471">
        <f>'Potential Projects'!E765</f>
        <v>32.406317512362932</v>
      </c>
      <c r="L764" s="476">
        <f t="shared" si="80"/>
        <v>1090.0557875290999</v>
      </c>
      <c r="M764" s="471">
        <f t="shared" si="84"/>
        <v>1456.0645641729793</v>
      </c>
      <c r="N764" s="467">
        <f t="shared" si="82"/>
        <v>0</v>
      </c>
      <c r="O764" s="475" t="str">
        <f t="shared" si="83"/>
        <v/>
      </c>
    </row>
    <row r="765" spans="1:15" hidden="1">
      <c r="A765" s="475">
        <f t="shared" si="77"/>
        <v>43497</v>
      </c>
      <c r="B765" s="475">
        <v>43497</v>
      </c>
      <c r="C765" s="467">
        <v>20</v>
      </c>
      <c r="D765" s="467">
        <v>1217</v>
      </c>
      <c r="E765" s="467">
        <v>29</v>
      </c>
      <c r="F765" s="467">
        <v>0</v>
      </c>
      <c r="G765" s="467">
        <f t="array" ref="G765">MAX(IF($A$2:$A$8761=A765,$D$2:$D$8761))</f>
        <v>1577</v>
      </c>
      <c r="H765" s="467">
        <f t="shared" si="78"/>
        <v>0</v>
      </c>
      <c r="I765" s="475" t="str">
        <f t="shared" si="79"/>
        <v/>
      </c>
      <c r="J765" s="471">
        <f>'Potential Projects'!D766</f>
        <v>106.16689613829494</v>
      </c>
      <c r="K765" s="471">
        <f>'Potential Projects'!E766</f>
        <v>27.607206837239303</v>
      </c>
      <c r="L765" s="476">
        <f t="shared" si="80"/>
        <v>1054.2258970244657</v>
      </c>
      <c r="M765" s="471">
        <f t="shared" si="84"/>
        <v>1456.0645641729793</v>
      </c>
      <c r="N765" s="467">
        <f t="shared" si="82"/>
        <v>0</v>
      </c>
      <c r="O765" s="475" t="str">
        <f t="shared" si="83"/>
        <v/>
      </c>
    </row>
    <row r="766" spans="1:15" hidden="1">
      <c r="A766" s="475">
        <f t="shared" si="77"/>
        <v>43497</v>
      </c>
      <c r="B766" s="475">
        <v>43497</v>
      </c>
      <c r="C766" s="467">
        <v>21</v>
      </c>
      <c r="D766" s="467">
        <v>1195</v>
      </c>
      <c r="E766" s="467">
        <v>55</v>
      </c>
      <c r="F766" s="467">
        <v>0</v>
      </c>
      <c r="G766" s="467">
        <f t="array" ref="G766">MAX(IF($A$2:$A$8761=A766,$D$2:$D$8761))</f>
        <v>1577</v>
      </c>
      <c r="H766" s="467">
        <f t="shared" si="78"/>
        <v>0</v>
      </c>
      <c r="I766" s="475" t="str">
        <f t="shared" si="79"/>
        <v/>
      </c>
      <c r="J766" s="471">
        <f>'Potential Projects'!D767</f>
        <v>89.947146292230485</v>
      </c>
      <c r="K766" s="471">
        <f>'Potential Projects'!E767</f>
        <v>32.982836594280805</v>
      </c>
      <c r="L766" s="476">
        <f t="shared" si="80"/>
        <v>1017.0700171134888</v>
      </c>
      <c r="M766" s="471">
        <f t="shared" si="84"/>
        <v>1456.0645641729793</v>
      </c>
      <c r="N766" s="467">
        <f t="shared" si="82"/>
        <v>0</v>
      </c>
      <c r="O766" s="475" t="str">
        <f t="shared" si="83"/>
        <v/>
      </c>
    </row>
    <row r="767" spans="1:15" hidden="1">
      <c r="A767" s="475">
        <f t="shared" si="77"/>
        <v>43497</v>
      </c>
      <c r="B767" s="475">
        <v>43497</v>
      </c>
      <c r="C767" s="467">
        <v>22</v>
      </c>
      <c r="D767" s="467">
        <v>1132</v>
      </c>
      <c r="E767" s="467">
        <v>43</v>
      </c>
      <c r="F767" s="467">
        <v>0</v>
      </c>
      <c r="G767" s="467">
        <f t="array" ref="G767">MAX(IF($A$2:$A$8761=A767,$D$2:$D$8761))</f>
        <v>1577</v>
      </c>
      <c r="H767" s="467">
        <f t="shared" si="78"/>
        <v>0</v>
      </c>
      <c r="I767" s="475" t="str">
        <f t="shared" si="79"/>
        <v/>
      </c>
      <c r="J767" s="471">
        <f>'Potential Projects'!D768</f>
        <v>66.953365132227603</v>
      </c>
      <c r="K767" s="471">
        <f>'Potential Projects'!E768</f>
        <v>44.069681842614493</v>
      </c>
      <c r="L767" s="476">
        <f t="shared" si="80"/>
        <v>977.97695302515785</v>
      </c>
      <c r="M767" s="471">
        <f t="shared" si="84"/>
        <v>1456.0645641729793</v>
      </c>
      <c r="N767" s="467">
        <f t="shared" si="82"/>
        <v>0</v>
      </c>
      <c r="O767" s="475" t="str">
        <f t="shared" si="83"/>
        <v/>
      </c>
    </row>
    <row r="768" spans="1:15" hidden="1">
      <c r="A768" s="475">
        <f t="shared" si="77"/>
        <v>43497</v>
      </c>
      <c r="B768" s="475">
        <v>43497</v>
      </c>
      <c r="C768" s="467">
        <v>23</v>
      </c>
      <c r="D768" s="467">
        <v>1047</v>
      </c>
      <c r="E768" s="467">
        <v>68</v>
      </c>
      <c r="F768" s="467">
        <v>0</v>
      </c>
      <c r="G768" s="467">
        <f t="array" ref="G768">MAX(IF($A$2:$A$8761=A768,$D$2:$D$8761))</f>
        <v>1577</v>
      </c>
      <c r="H768" s="467">
        <f t="shared" si="78"/>
        <v>0</v>
      </c>
      <c r="I768" s="475" t="str">
        <f t="shared" si="79"/>
        <v/>
      </c>
      <c r="J768" s="471">
        <f>'Potential Projects'!D769</f>
        <v>36.131666347214818</v>
      </c>
      <c r="K768" s="471">
        <f>'Potential Projects'!E769</f>
        <v>61.193159051816821</v>
      </c>
      <c r="L768" s="476">
        <f t="shared" si="80"/>
        <v>881.67517460096838</v>
      </c>
      <c r="M768" s="471">
        <f t="shared" si="84"/>
        <v>1456.0645641729793</v>
      </c>
      <c r="N768" s="467">
        <f t="shared" si="82"/>
        <v>0</v>
      </c>
      <c r="O768" s="475" t="str">
        <f t="shared" si="83"/>
        <v/>
      </c>
    </row>
    <row r="769" spans="1:15" hidden="1">
      <c r="A769" s="475">
        <f t="shared" si="77"/>
        <v>43497</v>
      </c>
      <c r="B769" s="475">
        <v>43497</v>
      </c>
      <c r="C769" s="467">
        <v>24</v>
      </c>
      <c r="D769" s="467">
        <v>1001</v>
      </c>
      <c r="E769" s="467">
        <v>69</v>
      </c>
      <c r="F769" s="467">
        <v>0</v>
      </c>
      <c r="G769" s="467">
        <f t="array" ref="G769">MAX(IF($A$2:$A$8761=A769,$D$2:$D$8761))</f>
        <v>1577</v>
      </c>
      <c r="H769" s="467">
        <f t="shared" si="78"/>
        <v>0</v>
      </c>
      <c r="I769" s="475" t="str">
        <f t="shared" si="79"/>
        <v/>
      </c>
      <c r="J769" s="471">
        <f>'Potential Projects'!D770</f>
        <v>42.481285953443397</v>
      </c>
      <c r="K769" s="471">
        <f>'Potential Projects'!E770</f>
        <v>66.606336863040212</v>
      </c>
      <c r="L769" s="476">
        <f t="shared" si="80"/>
        <v>822.91237718351636</v>
      </c>
      <c r="M769" s="471">
        <f t="shared" si="84"/>
        <v>1456.0645641729793</v>
      </c>
      <c r="N769" s="467">
        <f t="shared" si="82"/>
        <v>0</v>
      </c>
      <c r="O769" s="475" t="str">
        <f t="shared" si="83"/>
        <v/>
      </c>
    </row>
    <row r="770" spans="1:15" hidden="1">
      <c r="A770" s="475">
        <f t="shared" ref="A770:A833" si="85">DATE(YEAR(B770),MONTH(B770),1)</f>
        <v>43497</v>
      </c>
      <c r="B770" s="475">
        <v>43498</v>
      </c>
      <c r="C770" s="467">
        <v>1</v>
      </c>
      <c r="D770" s="467">
        <v>946</v>
      </c>
      <c r="E770" s="467">
        <v>83</v>
      </c>
      <c r="F770" s="467">
        <v>0</v>
      </c>
      <c r="G770" s="467">
        <f t="array" ref="G770">MAX(IF($A$2:$A$8761=A770,$D$2:$D$8761))</f>
        <v>1577</v>
      </c>
      <c r="H770" s="467">
        <f t="shared" ref="H770:H833" si="86">IF(G770=D770,1,0)</f>
        <v>0</v>
      </c>
      <c r="I770" s="475" t="str">
        <f t="shared" ref="I770:I833" si="87">IF(D770=G770,B770,"")</f>
        <v/>
      </c>
      <c r="J770" s="471">
        <f>'Potential Projects'!D771</f>
        <v>29.465189277443361</v>
      </c>
      <c r="K770" s="471">
        <f>'Potential Projects'!E771</f>
        <v>70.190611535153735</v>
      </c>
      <c r="L770" s="476">
        <f t="shared" ref="L770:L833" si="88">D770-E770-F770-J770-K770</f>
        <v>763.34419918740286</v>
      </c>
      <c r="M770" s="471">
        <f t="shared" si="84"/>
        <v>1456.0645641729793</v>
      </c>
      <c r="N770" s="467">
        <f t="shared" ref="N770:N833" si="89">IF(M770=L770,1,0)</f>
        <v>0</v>
      </c>
      <c r="O770" s="475" t="str">
        <f t="shared" ref="O770:O833" si="90">IF(L770=M770,B770,"")</f>
        <v/>
      </c>
    </row>
    <row r="771" spans="1:15" hidden="1">
      <c r="A771" s="475">
        <f t="shared" si="85"/>
        <v>43497</v>
      </c>
      <c r="B771" s="475">
        <v>43498</v>
      </c>
      <c r="C771" s="467">
        <v>2</v>
      </c>
      <c r="D771" s="467">
        <v>920</v>
      </c>
      <c r="E771" s="467">
        <v>92</v>
      </c>
      <c r="F771" s="467">
        <v>0</v>
      </c>
      <c r="G771" s="467">
        <f t="array" ref="G771">MAX(IF($A$2:$A$8761=A771,$D$2:$D$8761))</f>
        <v>1577</v>
      </c>
      <c r="H771" s="467">
        <f t="shared" si="86"/>
        <v>0</v>
      </c>
      <c r="I771" s="475" t="str">
        <f t="shared" si="87"/>
        <v/>
      </c>
      <c r="J771" s="471">
        <f>'Potential Projects'!D772</f>
        <v>50.561233462420645</v>
      </c>
      <c r="K771" s="471">
        <f>'Potential Projects'!E772</f>
        <v>58.732197000645016</v>
      </c>
      <c r="L771" s="476">
        <f t="shared" si="88"/>
        <v>718.70656953693435</v>
      </c>
      <c r="M771" s="471">
        <f t="shared" si="84"/>
        <v>1456.0645641729793</v>
      </c>
      <c r="N771" s="467">
        <f t="shared" si="89"/>
        <v>0</v>
      </c>
      <c r="O771" s="475" t="str">
        <f t="shared" si="90"/>
        <v/>
      </c>
    </row>
    <row r="772" spans="1:15" hidden="1">
      <c r="A772" s="475">
        <f t="shared" si="85"/>
        <v>43497</v>
      </c>
      <c r="B772" s="475">
        <v>43498</v>
      </c>
      <c r="C772" s="467">
        <v>3</v>
      </c>
      <c r="D772" s="467">
        <v>912</v>
      </c>
      <c r="E772" s="467">
        <v>89</v>
      </c>
      <c r="F772" s="467">
        <v>0</v>
      </c>
      <c r="G772" s="467">
        <f t="array" ref="G772">MAX(IF($A$2:$A$8761=A772,$D$2:$D$8761))</f>
        <v>1577</v>
      </c>
      <c r="H772" s="467">
        <f t="shared" si="86"/>
        <v>0</v>
      </c>
      <c r="I772" s="475" t="str">
        <f t="shared" si="87"/>
        <v/>
      </c>
      <c r="J772" s="471">
        <f>'Potential Projects'!D773</f>
        <v>24.163930767420187</v>
      </c>
      <c r="K772" s="471">
        <f>'Potential Projects'!E773</f>
        <v>63.455429316276067</v>
      </c>
      <c r="L772" s="476">
        <f t="shared" si="88"/>
        <v>735.38063991630372</v>
      </c>
      <c r="M772" s="471">
        <f t="shared" si="84"/>
        <v>1456.0645641729793</v>
      </c>
      <c r="N772" s="467">
        <f t="shared" si="89"/>
        <v>0</v>
      </c>
      <c r="O772" s="475" t="str">
        <f t="shared" si="90"/>
        <v/>
      </c>
    </row>
    <row r="773" spans="1:15" hidden="1">
      <c r="A773" s="475">
        <f t="shared" si="85"/>
        <v>43497</v>
      </c>
      <c r="B773" s="475">
        <v>43498</v>
      </c>
      <c r="C773" s="467">
        <v>4</v>
      </c>
      <c r="D773" s="467">
        <v>902</v>
      </c>
      <c r="E773" s="467">
        <v>86</v>
      </c>
      <c r="F773" s="467">
        <v>0</v>
      </c>
      <c r="G773" s="467">
        <f t="array" ref="G773">MAX(IF($A$2:$A$8761=A773,$D$2:$D$8761))</f>
        <v>1577</v>
      </c>
      <c r="H773" s="467">
        <f t="shared" si="86"/>
        <v>0</v>
      </c>
      <c r="I773" s="475" t="str">
        <f t="shared" si="87"/>
        <v/>
      </c>
      <c r="J773" s="471">
        <f>'Potential Projects'!D774</f>
        <v>3.3763658769974829</v>
      </c>
      <c r="K773" s="471">
        <f>'Potential Projects'!E774</f>
        <v>67.646730864330252</v>
      </c>
      <c r="L773" s="476">
        <f t="shared" si="88"/>
        <v>744.97690325867222</v>
      </c>
      <c r="M773" s="471">
        <f t="shared" si="84"/>
        <v>1456.0645641729793</v>
      </c>
      <c r="N773" s="467">
        <f t="shared" si="89"/>
        <v>0</v>
      </c>
      <c r="O773" s="475" t="str">
        <f t="shared" si="90"/>
        <v/>
      </c>
    </row>
    <row r="774" spans="1:15" hidden="1">
      <c r="A774" s="475">
        <f t="shared" si="85"/>
        <v>43497</v>
      </c>
      <c r="B774" s="475">
        <v>43498</v>
      </c>
      <c r="C774" s="467">
        <v>5</v>
      </c>
      <c r="D774" s="467">
        <v>919</v>
      </c>
      <c r="E774" s="467">
        <v>86</v>
      </c>
      <c r="F774" s="467">
        <v>0</v>
      </c>
      <c r="G774" s="467">
        <f t="array" ref="G774">MAX(IF($A$2:$A$8761=A774,$D$2:$D$8761))</f>
        <v>1577</v>
      </c>
      <c r="H774" s="467">
        <f t="shared" si="86"/>
        <v>0</v>
      </c>
      <c r="I774" s="475" t="str">
        <f t="shared" si="87"/>
        <v/>
      </c>
      <c r="J774" s="471">
        <f>'Potential Projects'!D775</f>
        <v>0</v>
      </c>
      <c r="K774" s="471">
        <f>'Potential Projects'!E775</f>
        <v>57.876414265749297</v>
      </c>
      <c r="L774" s="476">
        <f t="shared" si="88"/>
        <v>775.1235857342507</v>
      </c>
      <c r="M774" s="471">
        <f t="shared" si="84"/>
        <v>1456.0645641729793</v>
      </c>
      <c r="N774" s="467">
        <f t="shared" si="89"/>
        <v>0</v>
      </c>
      <c r="O774" s="475" t="str">
        <f t="shared" si="90"/>
        <v/>
      </c>
    </row>
    <row r="775" spans="1:15" hidden="1">
      <c r="A775" s="475">
        <f t="shared" si="85"/>
        <v>43497</v>
      </c>
      <c r="B775" s="475">
        <v>43498</v>
      </c>
      <c r="C775" s="467">
        <v>6</v>
      </c>
      <c r="D775" s="467">
        <v>935</v>
      </c>
      <c r="E775" s="467">
        <v>73</v>
      </c>
      <c r="F775" s="467">
        <v>0</v>
      </c>
      <c r="G775" s="467">
        <f t="array" ref="G775">MAX(IF($A$2:$A$8761=A775,$D$2:$D$8761))</f>
        <v>1577</v>
      </c>
      <c r="H775" s="467">
        <f t="shared" si="86"/>
        <v>0</v>
      </c>
      <c r="I775" s="475" t="str">
        <f t="shared" si="87"/>
        <v/>
      </c>
      <c r="J775" s="471">
        <f>'Potential Projects'!D776</f>
        <v>0</v>
      </c>
      <c r="K775" s="471">
        <f>'Potential Projects'!E776</f>
        <v>57.824003440120393</v>
      </c>
      <c r="L775" s="476">
        <f t="shared" si="88"/>
        <v>804.17599655987965</v>
      </c>
      <c r="M775" s="471">
        <f t="shared" si="84"/>
        <v>1456.0645641729793</v>
      </c>
      <c r="N775" s="467">
        <f t="shared" si="89"/>
        <v>0</v>
      </c>
      <c r="O775" s="475" t="str">
        <f t="shared" si="90"/>
        <v/>
      </c>
    </row>
    <row r="776" spans="1:15" hidden="1">
      <c r="A776" s="475">
        <f t="shared" si="85"/>
        <v>43497</v>
      </c>
      <c r="B776" s="475">
        <v>43498</v>
      </c>
      <c r="C776" s="467">
        <v>7</v>
      </c>
      <c r="D776" s="467">
        <v>975</v>
      </c>
      <c r="E776" s="467">
        <v>44</v>
      </c>
      <c r="F776" s="467">
        <v>0</v>
      </c>
      <c r="G776" s="467">
        <f t="array" ref="G776">MAX(IF($A$2:$A$8761=A776,$D$2:$D$8761))</f>
        <v>1577</v>
      </c>
      <c r="H776" s="467">
        <f t="shared" si="86"/>
        <v>0</v>
      </c>
      <c r="I776" s="475" t="str">
        <f t="shared" si="87"/>
        <v/>
      </c>
      <c r="J776" s="471">
        <f>'Potential Projects'!D777</f>
        <v>0.6782429365796957</v>
      </c>
      <c r="K776" s="471">
        <f>'Potential Projects'!E777</f>
        <v>66.529676252418838</v>
      </c>
      <c r="L776" s="476">
        <f t="shared" si="88"/>
        <v>863.79208081100137</v>
      </c>
      <c r="M776" s="471">
        <f t="shared" si="84"/>
        <v>1456.0645641729793</v>
      </c>
      <c r="N776" s="467">
        <f t="shared" si="89"/>
        <v>0</v>
      </c>
      <c r="O776" s="475" t="str">
        <f t="shared" si="90"/>
        <v/>
      </c>
    </row>
    <row r="777" spans="1:15" hidden="1">
      <c r="A777" s="475">
        <f t="shared" si="85"/>
        <v>43497</v>
      </c>
      <c r="B777" s="475">
        <v>43498</v>
      </c>
      <c r="C777" s="467">
        <v>8</v>
      </c>
      <c r="D777" s="467">
        <v>1046</v>
      </c>
      <c r="E777" s="467">
        <v>38</v>
      </c>
      <c r="F777" s="467">
        <v>0</v>
      </c>
      <c r="G777" s="467">
        <f t="array" ref="G777">MAX(IF($A$2:$A$8761=A777,$D$2:$D$8761))</f>
        <v>1577</v>
      </c>
      <c r="H777" s="467">
        <f t="shared" si="86"/>
        <v>0</v>
      </c>
      <c r="I777" s="475" t="str">
        <f t="shared" si="87"/>
        <v/>
      </c>
      <c r="J777" s="471">
        <f>'Potential Projects'!D778</f>
        <v>2.4721657149562772</v>
      </c>
      <c r="K777" s="471">
        <f>'Potential Projects'!E778</f>
        <v>91.699388572350031</v>
      </c>
      <c r="L777" s="476">
        <f t="shared" si="88"/>
        <v>913.82844571269368</v>
      </c>
      <c r="M777" s="471">
        <f t="shared" si="84"/>
        <v>1456.0645641729793</v>
      </c>
      <c r="N777" s="467">
        <f t="shared" si="89"/>
        <v>0</v>
      </c>
      <c r="O777" s="475" t="str">
        <f t="shared" si="90"/>
        <v/>
      </c>
    </row>
    <row r="778" spans="1:15" hidden="1">
      <c r="A778" s="475">
        <f t="shared" si="85"/>
        <v>43497</v>
      </c>
      <c r="B778" s="475">
        <v>43498</v>
      </c>
      <c r="C778" s="467">
        <v>9</v>
      </c>
      <c r="D778" s="467">
        <v>1076</v>
      </c>
      <c r="E778" s="467">
        <v>66</v>
      </c>
      <c r="F778" s="467">
        <v>0</v>
      </c>
      <c r="G778" s="467">
        <f t="array" ref="G778">MAX(IF($A$2:$A$8761=A778,$D$2:$D$8761))</f>
        <v>1577</v>
      </c>
      <c r="H778" s="467">
        <f t="shared" si="86"/>
        <v>0</v>
      </c>
      <c r="I778" s="475" t="str">
        <f t="shared" si="87"/>
        <v/>
      </c>
      <c r="J778" s="471">
        <f>'Potential Projects'!D779</f>
        <v>9.43725838488891</v>
      </c>
      <c r="K778" s="471">
        <f>'Potential Projects'!E779</f>
        <v>67.196154214147484</v>
      </c>
      <c r="L778" s="476">
        <f t="shared" si="88"/>
        <v>933.36658740096368</v>
      </c>
      <c r="M778" s="471">
        <f t="shared" si="84"/>
        <v>1456.0645641729793</v>
      </c>
      <c r="N778" s="467">
        <f t="shared" si="89"/>
        <v>0</v>
      </c>
      <c r="O778" s="475" t="str">
        <f t="shared" si="90"/>
        <v/>
      </c>
    </row>
    <row r="779" spans="1:15" hidden="1">
      <c r="A779" s="475">
        <f t="shared" si="85"/>
        <v>43497</v>
      </c>
      <c r="B779" s="475">
        <v>43498</v>
      </c>
      <c r="C779" s="467">
        <v>10</v>
      </c>
      <c r="D779" s="467">
        <v>1098</v>
      </c>
      <c r="E779" s="467">
        <v>63</v>
      </c>
      <c r="F779" s="467">
        <v>3</v>
      </c>
      <c r="G779" s="467">
        <f t="array" ref="G779">MAX(IF($A$2:$A$8761=A779,$D$2:$D$8761))</f>
        <v>1577</v>
      </c>
      <c r="H779" s="467">
        <f t="shared" si="86"/>
        <v>0</v>
      </c>
      <c r="I779" s="475" t="str">
        <f t="shared" si="87"/>
        <v/>
      </c>
      <c r="J779" s="471">
        <f>'Potential Projects'!D780</f>
        <v>8.8368901547561975</v>
      </c>
      <c r="K779" s="471">
        <f>'Potential Projects'!E780</f>
        <v>28.987097828423998</v>
      </c>
      <c r="L779" s="476">
        <f t="shared" si="88"/>
        <v>994.17601201681975</v>
      </c>
      <c r="M779" s="471">
        <f t="shared" si="84"/>
        <v>1456.0645641729793</v>
      </c>
      <c r="N779" s="467">
        <f t="shared" si="89"/>
        <v>0</v>
      </c>
      <c r="O779" s="475" t="str">
        <f t="shared" si="90"/>
        <v/>
      </c>
    </row>
    <row r="780" spans="1:15" hidden="1">
      <c r="A780" s="475">
        <f t="shared" si="85"/>
        <v>43497</v>
      </c>
      <c r="B780" s="475">
        <v>43498</v>
      </c>
      <c r="C780" s="467">
        <v>11</v>
      </c>
      <c r="D780" s="467">
        <v>1115</v>
      </c>
      <c r="E780" s="467">
        <v>77</v>
      </c>
      <c r="F780" s="467">
        <v>0</v>
      </c>
      <c r="G780" s="467">
        <f t="array" ref="G780">MAX(IF($A$2:$A$8761=A780,$D$2:$D$8761))</f>
        <v>1577</v>
      </c>
      <c r="H780" s="467">
        <f t="shared" si="86"/>
        <v>0</v>
      </c>
      <c r="I780" s="475" t="str">
        <f t="shared" si="87"/>
        <v/>
      </c>
      <c r="J780" s="471">
        <f>'Potential Projects'!D781</f>
        <v>3.4657846078904151</v>
      </c>
      <c r="K780" s="471">
        <f>'Potential Projects'!E781</f>
        <v>16.612667222102772</v>
      </c>
      <c r="L780" s="476">
        <f t="shared" si="88"/>
        <v>1017.9215481700069</v>
      </c>
      <c r="M780" s="471">
        <f t="shared" si="84"/>
        <v>1456.0645641729793</v>
      </c>
      <c r="N780" s="467">
        <f t="shared" si="89"/>
        <v>0</v>
      </c>
      <c r="O780" s="475" t="str">
        <f t="shared" si="90"/>
        <v/>
      </c>
    </row>
    <row r="781" spans="1:15" hidden="1">
      <c r="A781" s="475">
        <f t="shared" si="85"/>
        <v>43497</v>
      </c>
      <c r="B781" s="475">
        <v>43498</v>
      </c>
      <c r="C781" s="467">
        <v>12</v>
      </c>
      <c r="D781" s="467">
        <v>1102</v>
      </c>
      <c r="E781" s="467">
        <v>51</v>
      </c>
      <c r="F781" s="467">
        <v>10</v>
      </c>
      <c r="G781" s="467">
        <f t="array" ref="G781">MAX(IF($A$2:$A$8761=A781,$D$2:$D$8761))</f>
        <v>1577</v>
      </c>
      <c r="H781" s="467">
        <f t="shared" si="86"/>
        <v>0</v>
      </c>
      <c r="I781" s="475" t="str">
        <f t="shared" si="87"/>
        <v/>
      </c>
      <c r="J781" s="471">
        <f>'Potential Projects'!D782</f>
        <v>6.1408673113514944E-2</v>
      </c>
      <c r="K781" s="471">
        <f>'Potential Projects'!E782</f>
        <v>6.4488783057407009</v>
      </c>
      <c r="L781" s="476">
        <f t="shared" si="88"/>
        <v>1034.4897130211459</v>
      </c>
      <c r="M781" s="471">
        <f t="shared" si="84"/>
        <v>1456.0645641729793</v>
      </c>
      <c r="N781" s="467">
        <f t="shared" si="89"/>
        <v>0</v>
      </c>
      <c r="O781" s="475" t="str">
        <f t="shared" si="90"/>
        <v/>
      </c>
    </row>
    <row r="782" spans="1:15" hidden="1">
      <c r="A782" s="475">
        <f t="shared" si="85"/>
        <v>43497</v>
      </c>
      <c r="B782" s="475">
        <v>43498</v>
      </c>
      <c r="C782" s="467">
        <v>13</v>
      </c>
      <c r="D782" s="467">
        <v>1065</v>
      </c>
      <c r="E782" s="467">
        <v>44</v>
      </c>
      <c r="F782" s="467">
        <v>10</v>
      </c>
      <c r="G782" s="467">
        <f t="array" ref="G782">MAX(IF($A$2:$A$8761=A782,$D$2:$D$8761))</f>
        <v>1577</v>
      </c>
      <c r="H782" s="467">
        <f t="shared" si="86"/>
        <v>0</v>
      </c>
      <c r="I782" s="475" t="str">
        <f t="shared" si="87"/>
        <v/>
      </c>
      <c r="J782" s="471">
        <f>'Potential Projects'!D783</f>
        <v>1.6759332140677232E-2</v>
      </c>
      <c r="K782" s="471">
        <f>'Potential Projects'!E783</f>
        <v>1.066208288540099</v>
      </c>
      <c r="L782" s="476">
        <f t="shared" si="88"/>
        <v>1009.9170323793193</v>
      </c>
      <c r="M782" s="471">
        <f t="shared" si="84"/>
        <v>1456.0645641729793</v>
      </c>
      <c r="N782" s="467">
        <f t="shared" si="89"/>
        <v>0</v>
      </c>
      <c r="O782" s="475" t="str">
        <f t="shared" si="90"/>
        <v/>
      </c>
    </row>
    <row r="783" spans="1:15" hidden="1">
      <c r="A783" s="475">
        <f t="shared" si="85"/>
        <v>43497</v>
      </c>
      <c r="B783" s="475">
        <v>43498</v>
      </c>
      <c r="C783" s="467">
        <v>14</v>
      </c>
      <c r="D783" s="467">
        <v>1041</v>
      </c>
      <c r="E783" s="467">
        <v>18</v>
      </c>
      <c r="F783" s="467">
        <v>13</v>
      </c>
      <c r="G783" s="467">
        <f t="array" ref="G783">MAX(IF($A$2:$A$8761=A783,$D$2:$D$8761))</f>
        <v>1577</v>
      </c>
      <c r="H783" s="467">
        <f t="shared" si="86"/>
        <v>0</v>
      </c>
      <c r="I783" s="475" t="str">
        <f t="shared" si="87"/>
        <v/>
      </c>
      <c r="J783" s="471">
        <f>'Potential Projects'!D784</f>
        <v>0.1254488514360087</v>
      </c>
      <c r="K783" s="471">
        <f>'Potential Projects'!E784</f>
        <v>0.65161519028165993</v>
      </c>
      <c r="L783" s="476">
        <f t="shared" si="88"/>
        <v>1009.2229359582824</v>
      </c>
      <c r="M783" s="471">
        <f t="shared" si="84"/>
        <v>1456.0645641729793</v>
      </c>
      <c r="N783" s="467">
        <f t="shared" si="89"/>
        <v>0</v>
      </c>
      <c r="O783" s="475" t="str">
        <f t="shared" si="90"/>
        <v/>
      </c>
    </row>
    <row r="784" spans="1:15" hidden="1">
      <c r="A784" s="475">
        <f t="shared" si="85"/>
        <v>43497</v>
      </c>
      <c r="B784" s="475">
        <v>43498</v>
      </c>
      <c r="C784" s="467">
        <v>15</v>
      </c>
      <c r="D784" s="467">
        <v>1048</v>
      </c>
      <c r="E784" s="467">
        <v>10</v>
      </c>
      <c r="F784" s="467">
        <v>13</v>
      </c>
      <c r="G784" s="467">
        <f t="array" ref="G784">MAX(IF($A$2:$A$8761=A784,$D$2:$D$8761))</f>
        <v>1577</v>
      </c>
      <c r="H784" s="467">
        <f t="shared" si="86"/>
        <v>0</v>
      </c>
      <c r="I784" s="475" t="str">
        <f t="shared" si="87"/>
        <v/>
      </c>
      <c r="J784" s="471">
        <f>'Potential Projects'!D785</f>
        <v>0</v>
      </c>
      <c r="K784" s="471">
        <f>'Potential Projects'!E785</f>
        <v>1.1702476886691036</v>
      </c>
      <c r="L784" s="476">
        <f t="shared" si="88"/>
        <v>1023.8297523113309</v>
      </c>
      <c r="M784" s="471">
        <f t="shared" si="84"/>
        <v>1456.0645641729793</v>
      </c>
      <c r="N784" s="467">
        <f t="shared" si="89"/>
        <v>0</v>
      </c>
      <c r="O784" s="475" t="str">
        <f t="shared" si="90"/>
        <v/>
      </c>
    </row>
    <row r="785" spans="1:15" hidden="1">
      <c r="A785" s="475">
        <f t="shared" si="85"/>
        <v>43497</v>
      </c>
      <c r="B785" s="475">
        <v>43498</v>
      </c>
      <c r="C785" s="467">
        <v>16</v>
      </c>
      <c r="D785" s="467">
        <v>1075</v>
      </c>
      <c r="E785" s="467">
        <v>3</v>
      </c>
      <c r="F785" s="467">
        <v>9</v>
      </c>
      <c r="G785" s="467">
        <f t="array" ref="G785">MAX(IF($A$2:$A$8761=A785,$D$2:$D$8761))</f>
        <v>1577</v>
      </c>
      <c r="H785" s="467">
        <f t="shared" si="86"/>
        <v>0</v>
      </c>
      <c r="I785" s="475" t="str">
        <f t="shared" si="87"/>
        <v/>
      </c>
      <c r="J785" s="471">
        <f>'Potential Projects'!D786</f>
        <v>2.0473552639734341E-2</v>
      </c>
      <c r="K785" s="471">
        <f>'Potential Projects'!E786</f>
        <v>12.285253977639218</v>
      </c>
      <c r="L785" s="476">
        <f t="shared" si="88"/>
        <v>1050.694272469721</v>
      </c>
      <c r="M785" s="471">
        <f t="shared" si="84"/>
        <v>1456.0645641729793</v>
      </c>
      <c r="N785" s="467">
        <f t="shared" si="89"/>
        <v>0</v>
      </c>
      <c r="O785" s="475" t="str">
        <f t="shared" si="90"/>
        <v/>
      </c>
    </row>
    <row r="786" spans="1:15" hidden="1">
      <c r="A786" s="475">
        <f t="shared" si="85"/>
        <v>43497</v>
      </c>
      <c r="B786" s="475">
        <v>43498</v>
      </c>
      <c r="C786" s="467">
        <v>17</v>
      </c>
      <c r="D786" s="467">
        <v>1128</v>
      </c>
      <c r="E786" s="467">
        <v>6</v>
      </c>
      <c r="F786" s="467">
        <v>0</v>
      </c>
      <c r="G786" s="467">
        <f t="array" ref="G786">MAX(IF($A$2:$A$8761=A786,$D$2:$D$8761))</f>
        <v>1577</v>
      </c>
      <c r="H786" s="467">
        <f t="shared" si="86"/>
        <v>0</v>
      </c>
      <c r="I786" s="475" t="str">
        <f t="shared" si="87"/>
        <v/>
      </c>
      <c r="J786" s="471">
        <f>'Potential Projects'!D787</f>
        <v>7.4935703051643016E-2</v>
      </c>
      <c r="K786" s="471">
        <f>'Potential Projects'!E787</f>
        <v>43.698894807568266</v>
      </c>
      <c r="L786" s="476">
        <f t="shared" si="88"/>
        <v>1078.2261694893803</v>
      </c>
      <c r="M786" s="471">
        <f t="shared" si="84"/>
        <v>1456.0645641729793</v>
      </c>
      <c r="N786" s="467">
        <f t="shared" si="89"/>
        <v>0</v>
      </c>
      <c r="O786" s="475" t="str">
        <f t="shared" si="90"/>
        <v/>
      </c>
    </row>
    <row r="787" spans="1:15" hidden="1">
      <c r="A787" s="475">
        <f t="shared" si="85"/>
        <v>43497</v>
      </c>
      <c r="B787" s="475">
        <v>43498</v>
      </c>
      <c r="C787" s="467">
        <v>18</v>
      </c>
      <c r="D787" s="467">
        <v>1179</v>
      </c>
      <c r="E787" s="467">
        <v>13</v>
      </c>
      <c r="F787" s="467">
        <v>0</v>
      </c>
      <c r="G787" s="467">
        <f t="array" ref="G787">MAX(IF($A$2:$A$8761=A787,$D$2:$D$8761))</f>
        <v>1577</v>
      </c>
      <c r="H787" s="467">
        <f t="shared" si="86"/>
        <v>0</v>
      </c>
      <c r="I787" s="475" t="str">
        <f t="shared" si="87"/>
        <v/>
      </c>
      <c r="J787" s="471">
        <f>'Potential Projects'!D788</f>
        <v>0</v>
      </c>
      <c r="K787" s="471">
        <f>'Potential Projects'!E788</f>
        <v>44.585185336486781</v>
      </c>
      <c r="L787" s="476">
        <f t="shared" si="88"/>
        <v>1121.4148146635132</v>
      </c>
      <c r="M787" s="471">
        <f t="shared" si="84"/>
        <v>1456.0645641729793</v>
      </c>
      <c r="N787" s="467">
        <f t="shared" si="89"/>
        <v>0</v>
      </c>
      <c r="O787" s="475" t="str">
        <f t="shared" si="90"/>
        <v/>
      </c>
    </row>
    <row r="788" spans="1:15" hidden="1">
      <c r="A788" s="475">
        <f t="shared" si="85"/>
        <v>43497</v>
      </c>
      <c r="B788" s="475">
        <v>43498</v>
      </c>
      <c r="C788" s="467">
        <v>19</v>
      </c>
      <c r="D788" s="467">
        <v>1191</v>
      </c>
      <c r="E788" s="467">
        <v>17</v>
      </c>
      <c r="F788" s="467">
        <v>0</v>
      </c>
      <c r="G788" s="467">
        <f t="array" ref="G788">MAX(IF($A$2:$A$8761=A788,$D$2:$D$8761))</f>
        <v>1577</v>
      </c>
      <c r="H788" s="467">
        <f t="shared" si="86"/>
        <v>0</v>
      </c>
      <c r="I788" s="475" t="str">
        <f t="shared" si="87"/>
        <v/>
      </c>
      <c r="J788" s="471">
        <f>'Potential Projects'!D789</f>
        <v>0</v>
      </c>
      <c r="K788" s="471">
        <f>'Potential Projects'!E789</f>
        <v>70.481608955063422</v>
      </c>
      <c r="L788" s="476">
        <f t="shared" si="88"/>
        <v>1103.5183910449366</v>
      </c>
      <c r="M788" s="471">
        <f t="shared" si="84"/>
        <v>1456.0645641729793</v>
      </c>
      <c r="N788" s="467">
        <f t="shared" si="89"/>
        <v>0</v>
      </c>
      <c r="O788" s="475" t="str">
        <f t="shared" si="90"/>
        <v/>
      </c>
    </row>
    <row r="789" spans="1:15" hidden="1">
      <c r="A789" s="475">
        <f t="shared" si="85"/>
        <v>43497</v>
      </c>
      <c r="B789" s="475">
        <v>43498</v>
      </c>
      <c r="C789" s="467">
        <v>20</v>
      </c>
      <c r="D789" s="467">
        <v>1161</v>
      </c>
      <c r="E789" s="467">
        <v>29</v>
      </c>
      <c r="F789" s="467">
        <v>0</v>
      </c>
      <c r="G789" s="467">
        <f t="array" ref="G789">MAX(IF($A$2:$A$8761=A789,$D$2:$D$8761))</f>
        <v>1577</v>
      </c>
      <c r="H789" s="467">
        <f t="shared" si="86"/>
        <v>0</v>
      </c>
      <c r="I789" s="475" t="str">
        <f t="shared" si="87"/>
        <v/>
      </c>
      <c r="J789" s="471">
        <f>'Potential Projects'!D790</f>
        <v>0</v>
      </c>
      <c r="K789" s="471">
        <f>'Potential Projects'!E790</f>
        <v>78.895502096323384</v>
      </c>
      <c r="L789" s="476">
        <f t="shared" si="88"/>
        <v>1053.1044979036767</v>
      </c>
      <c r="M789" s="471">
        <f t="shared" si="84"/>
        <v>1456.0645641729793</v>
      </c>
      <c r="N789" s="467">
        <f t="shared" si="89"/>
        <v>0</v>
      </c>
      <c r="O789" s="475" t="str">
        <f t="shared" si="90"/>
        <v/>
      </c>
    </row>
    <row r="790" spans="1:15" hidden="1">
      <c r="A790" s="475">
        <f t="shared" si="85"/>
        <v>43497</v>
      </c>
      <c r="B790" s="475">
        <v>43498</v>
      </c>
      <c r="C790" s="467">
        <v>21</v>
      </c>
      <c r="D790" s="467">
        <v>1106</v>
      </c>
      <c r="E790" s="467">
        <v>24</v>
      </c>
      <c r="F790" s="467">
        <v>0</v>
      </c>
      <c r="G790" s="467">
        <f t="array" ref="G790">MAX(IF($A$2:$A$8761=A790,$D$2:$D$8761))</f>
        <v>1577</v>
      </c>
      <c r="H790" s="467">
        <f t="shared" si="86"/>
        <v>0</v>
      </c>
      <c r="I790" s="475" t="str">
        <f t="shared" si="87"/>
        <v/>
      </c>
      <c r="J790" s="471">
        <f>'Potential Projects'!D791</f>
        <v>6.4320119653384564</v>
      </c>
      <c r="K790" s="471">
        <f>'Potential Projects'!E791</f>
        <v>63.823869597935939</v>
      </c>
      <c r="L790" s="476">
        <f t="shared" si="88"/>
        <v>1011.7441184367256</v>
      </c>
      <c r="M790" s="471">
        <f t="shared" si="84"/>
        <v>1456.0645641729793</v>
      </c>
      <c r="N790" s="467">
        <f t="shared" si="89"/>
        <v>0</v>
      </c>
      <c r="O790" s="475" t="str">
        <f t="shared" si="90"/>
        <v/>
      </c>
    </row>
    <row r="791" spans="1:15" hidden="1">
      <c r="A791" s="475">
        <f t="shared" si="85"/>
        <v>43497</v>
      </c>
      <c r="B791" s="475">
        <v>43498</v>
      </c>
      <c r="C791" s="467">
        <v>22</v>
      </c>
      <c r="D791" s="467">
        <v>1070</v>
      </c>
      <c r="E791" s="467">
        <v>11</v>
      </c>
      <c r="F791" s="467">
        <v>0</v>
      </c>
      <c r="G791" s="467">
        <f t="array" ref="G791">MAX(IF($A$2:$A$8761=A791,$D$2:$D$8761))</f>
        <v>1577</v>
      </c>
      <c r="H791" s="467">
        <f t="shared" si="86"/>
        <v>0</v>
      </c>
      <c r="I791" s="475" t="str">
        <f t="shared" si="87"/>
        <v/>
      </c>
      <c r="J791" s="471">
        <f>'Potential Projects'!D792</f>
        <v>13.001329673880248</v>
      </c>
      <c r="K791" s="471">
        <f>'Potential Projects'!E792</f>
        <v>46.364806654482912</v>
      </c>
      <c r="L791" s="476">
        <f t="shared" si="88"/>
        <v>999.63386367163685</v>
      </c>
      <c r="M791" s="471">
        <f t="shared" si="84"/>
        <v>1456.0645641729793</v>
      </c>
      <c r="N791" s="467">
        <f t="shared" si="89"/>
        <v>0</v>
      </c>
      <c r="O791" s="475" t="str">
        <f t="shared" si="90"/>
        <v/>
      </c>
    </row>
    <row r="792" spans="1:15" hidden="1">
      <c r="A792" s="475">
        <f t="shared" si="85"/>
        <v>43497</v>
      </c>
      <c r="B792" s="475">
        <v>43498</v>
      </c>
      <c r="C792" s="467">
        <v>23</v>
      </c>
      <c r="D792" s="467">
        <v>980</v>
      </c>
      <c r="E792" s="467">
        <v>10</v>
      </c>
      <c r="F792" s="467">
        <v>0</v>
      </c>
      <c r="G792" s="467">
        <f t="array" ref="G792">MAX(IF($A$2:$A$8761=A792,$D$2:$D$8761))</f>
        <v>1577</v>
      </c>
      <c r="H792" s="467">
        <f t="shared" si="86"/>
        <v>0</v>
      </c>
      <c r="I792" s="475" t="str">
        <f t="shared" si="87"/>
        <v/>
      </c>
      <c r="J792" s="471">
        <f>'Potential Projects'!D793</f>
        <v>2.5394852871806406</v>
      </c>
      <c r="K792" s="471">
        <f>'Potential Projects'!E793</f>
        <v>75.436387604816176</v>
      </c>
      <c r="L792" s="476">
        <f t="shared" si="88"/>
        <v>892.02412710800309</v>
      </c>
      <c r="M792" s="471">
        <f t="shared" si="84"/>
        <v>1456.0645641729793</v>
      </c>
      <c r="N792" s="467">
        <f t="shared" si="89"/>
        <v>0</v>
      </c>
      <c r="O792" s="475" t="str">
        <f t="shared" si="90"/>
        <v/>
      </c>
    </row>
    <row r="793" spans="1:15" hidden="1">
      <c r="A793" s="475">
        <f t="shared" si="85"/>
        <v>43497</v>
      </c>
      <c r="B793" s="475">
        <v>43498</v>
      </c>
      <c r="C793" s="467">
        <v>24</v>
      </c>
      <c r="D793" s="467">
        <v>927</v>
      </c>
      <c r="E793" s="467">
        <v>8</v>
      </c>
      <c r="F793" s="467">
        <v>0</v>
      </c>
      <c r="G793" s="467">
        <f t="array" ref="G793">MAX(IF($A$2:$A$8761=A793,$D$2:$D$8761))</f>
        <v>1577</v>
      </c>
      <c r="H793" s="467">
        <f t="shared" si="86"/>
        <v>0</v>
      </c>
      <c r="I793" s="475" t="str">
        <f t="shared" si="87"/>
        <v/>
      </c>
      <c r="J793" s="471">
        <f>'Potential Projects'!D794</f>
        <v>0.73520694470434222</v>
      </c>
      <c r="K793" s="471">
        <f>'Potential Projects'!E794</f>
        <v>22.822958933562678</v>
      </c>
      <c r="L793" s="476">
        <f t="shared" si="88"/>
        <v>895.441834121733</v>
      </c>
      <c r="M793" s="471">
        <f t="shared" si="84"/>
        <v>1456.0645641729793</v>
      </c>
      <c r="N793" s="467">
        <f t="shared" si="89"/>
        <v>0</v>
      </c>
      <c r="O793" s="475" t="str">
        <f t="shared" si="90"/>
        <v/>
      </c>
    </row>
    <row r="794" spans="1:15" hidden="1">
      <c r="A794" s="475">
        <f t="shared" si="85"/>
        <v>43497</v>
      </c>
      <c r="B794" s="475">
        <v>43499</v>
      </c>
      <c r="C794" s="467">
        <v>1</v>
      </c>
      <c r="D794" s="467">
        <v>911</v>
      </c>
      <c r="E794" s="467">
        <v>5</v>
      </c>
      <c r="F794" s="467">
        <v>0</v>
      </c>
      <c r="G794" s="467">
        <f t="array" ref="G794">MAX(IF($A$2:$A$8761=A794,$D$2:$D$8761))</f>
        <v>1577</v>
      </c>
      <c r="H794" s="467">
        <f t="shared" si="86"/>
        <v>0</v>
      </c>
      <c r="I794" s="475" t="str">
        <f t="shared" si="87"/>
        <v/>
      </c>
      <c r="J794" s="471">
        <f>'Potential Projects'!D795</f>
        <v>0.21846773492146124</v>
      </c>
      <c r="K794" s="471">
        <f>'Potential Projects'!E795</f>
        <v>5.8277709094818313</v>
      </c>
      <c r="L794" s="476">
        <f t="shared" si="88"/>
        <v>899.95376135559673</v>
      </c>
      <c r="M794" s="471">
        <f t="shared" si="84"/>
        <v>1456.0645641729793</v>
      </c>
      <c r="N794" s="467">
        <f t="shared" si="89"/>
        <v>0</v>
      </c>
      <c r="O794" s="475" t="str">
        <f t="shared" si="90"/>
        <v/>
      </c>
    </row>
    <row r="795" spans="1:15" hidden="1">
      <c r="A795" s="475">
        <f t="shared" si="85"/>
        <v>43497</v>
      </c>
      <c r="B795" s="475">
        <v>43499</v>
      </c>
      <c r="C795" s="467">
        <v>2</v>
      </c>
      <c r="D795" s="467">
        <v>876</v>
      </c>
      <c r="E795" s="467">
        <v>4</v>
      </c>
      <c r="F795" s="467">
        <v>0</v>
      </c>
      <c r="G795" s="467">
        <f t="array" ref="G795">MAX(IF($A$2:$A$8761=A795,$D$2:$D$8761))</f>
        <v>1577</v>
      </c>
      <c r="H795" s="467">
        <f t="shared" si="86"/>
        <v>0</v>
      </c>
      <c r="I795" s="475" t="str">
        <f t="shared" si="87"/>
        <v/>
      </c>
      <c r="J795" s="471">
        <f>'Potential Projects'!D796</f>
        <v>0</v>
      </c>
      <c r="K795" s="471">
        <f>'Potential Projects'!E796</f>
        <v>12.429970436465277</v>
      </c>
      <c r="L795" s="476">
        <f t="shared" si="88"/>
        <v>859.57002956353472</v>
      </c>
      <c r="M795" s="471">
        <f t="shared" si="84"/>
        <v>1456.0645641729793</v>
      </c>
      <c r="N795" s="467">
        <f t="shared" si="89"/>
        <v>0</v>
      </c>
      <c r="O795" s="475" t="str">
        <f t="shared" si="90"/>
        <v/>
      </c>
    </row>
    <row r="796" spans="1:15" hidden="1">
      <c r="A796" s="475">
        <f t="shared" si="85"/>
        <v>43497</v>
      </c>
      <c r="B796" s="475">
        <v>43499</v>
      </c>
      <c r="C796" s="467">
        <v>3</v>
      </c>
      <c r="D796" s="467">
        <v>870</v>
      </c>
      <c r="E796" s="467">
        <v>2</v>
      </c>
      <c r="F796" s="467">
        <v>0</v>
      </c>
      <c r="G796" s="467">
        <f t="array" ref="G796">MAX(IF($A$2:$A$8761=A796,$D$2:$D$8761))</f>
        <v>1577</v>
      </c>
      <c r="H796" s="467">
        <f t="shared" si="86"/>
        <v>0</v>
      </c>
      <c r="I796" s="475" t="str">
        <f t="shared" si="87"/>
        <v/>
      </c>
      <c r="J796" s="471">
        <f>'Potential Projects'!D797</f>
        <v>0.11353488084047338</v>
      </c>
      <c r="K796" s="471">
        <f>'Potential Projects'!E797</f>
        <v>31.586518329391527</v>
      </c>
      <c r="L796" s="476">
        <f t="shared" si="88"/>
        <v>836.299946789768</v>
      </c>
      <c r="M796" s="471">
        <f t="shared" si="84"/>
        <v>1456.0645641729793</v>
      </c>
      <c r="N796" s="467">
        <f t="shared" si="89"/>
        <v>0</v>
      </c>
      <c r="O796" s="475" t="str">
        <f t="shared" si="90"/>
        <v/>
      </c>
    </row>
    <row r="797" spans="1:15" hidden="1">
      <c r="A797" s="475">
        <f t="shared" si="85"/>
        <v>43497</v>
      </c>
      <c r="B797" s="475">
        <v>43499</v>
      </c>
      <c r="C797" s="467">
        <v>4</v>
      </c>
      <c r="D797" s="467">
        <v>854</v>
      </c>
      <c r="E797" s="467">
        <v>5</v>
      </c>
      <c r="F797" s="467">
        <v>0</v>
      </c>
      <c r="G797" s="467">
        <f t="array" ref="G797">MAX(IF($A$2:$A$8761=A797,$D$2:$D$8761))</f>
        <v>1577</v>
      </c>
      <c r="H797" s="467">
        <f t="shared" si="86"/>
        <v>0</v>
      </c>
      <c r="I797" s="475" t="str">
        <f t="shared" si="87"/>
        <v/>
      </c>
      <c r="J797" s="471">
        <f>'Potential Projects'!D798</f>
        <v>2.4437805927850137E-2</v>
      </c>
      <c r="K797" s="471">
        <f>'Potential Projects'!E798</f>
        <v>23.541065469791441</v>
      </c>
      <c r="L797" s="476">
        <f t="shared" si="88"/>
        <v>825.43449672428073</v>
      </c>
      <c r="M797" s="471">
        <f t="shared" si="84"/>
        <v>1456.0645641729793</v>
      </c>
      <c r="N797" s="467">
        <f t="shared" si="89"/>
        <v>0</v>
      </c>
      <c r="O797" s="475" t="str">
        <f t="shared" si="90"/>
        <v/>
      </c>
    </row>
    <row r="798" spans="1:15" hidden="1">
      <c r="A798" s="475">
        <f t="shared" si="85"/>
        <v>43497</v>
      </c>
      <c r="B798" s="475">
        <v>43499</v>
      </c>
      <c r="C798" s="467">
        <v>5</v>
      </c>
      <c r="D798" s="467">
        <v>873</v>
      </c>
      <c r="E798" s="467">
        <v>5</v>
      </c>
      <c r="F798" s="467">
        <v>0</v>
      </c>
      <c r="G798" s="467">
        <f t="array" ref="G798">MAX(IF($A$2:$A$8761=A798,$D$2:$D$8761))</f>
        <v>1577</v>
      </c>
      <c r="H798" s="467">
        <f t="shared" si="86"/>
        <v>0</v>
      </c>
      <c r="I798" s="475" t="str">
        <f t="shared" si="87"/>
        <v/>
      </c>
      <c r="J798" s="471">
        <f>'Potential Projects'!D799</f>
        <v>0.36698721589876732</v>
      </c>
      <c r="K798" s="471">
        <f>'Potential Projects'!E799</f>
        <v>75.401186304020641</v>
      </c>
      <c r="L798" s="476">
        <f t="shared" si="88"/>
        <v>792.2318264800806</v>
      </c>
      <c r="M798" s="471">
        <f t="shared" si="84"/>
        <v>1456.0645641729793</v>
      </c>
      <c r="N798" s="467">
        <f t="shared" si="89"/>
        <v>0</v>
      </c>
      <c r="O798" s="475" t="str">
        <f t="shared" si="90"/>
        <v/>
      </c>
    </row>
    <row r="799" spans="1:15" hidden="1">
      <c r="A799" s="475">
        <f t="shared" si="85"/>
        <v>43497</v>
      </c>
      <c r="B799" s="475">
        <v>43499</v>
      </c>
      <c r="C799" s="467">
        <v>6</v>
      </c>
      <c r="D799" s="467">
        <v>888</v>
      </c>
      <c r="E799" s="467">
        <v>13</v>
      </c>
      <c r="F799" s="467">
        <v>0</v>
      </c>
      <c r="G799" s="467">
        <f t="array" ref="G799">MAX(IF($A$2:$A$8761=A799,$D$2:$D$8761))</f>
        <v>1577</v>
      </c>
      <c r="H799" s="467">
        <f t="shared" si="86"/>
        <v>0</v>
      </c>
      <c r="I799" s="475" t="str">
        <f t="shared" si="87"/>
        <v/>
      </c>
      <c r="J799" s="471">
        <f>'Potential Projects'!D800</f>
        <v>1.3638567510018271</v>
      </c>
      <c r="K799" s="471">
        <f>'Potential Projects'!E800</f>
        <v>97.506820952483338</v>
      </c>
      <c r="L799" s="476">
        <f t="shared" si="88"/>
        <v>776.12932229651483</v>
      </c>
      <c r="M799" s="471">
        <f t="shared" si="84"/>
        <v>1456.0645641729793</v>
      </c>
      <c r="N799" s="467">
        <f t="shared" si="89"/>
        <v>0</v>
      </c>
      <c r="O799" s="475" t="str">
        <f t="shared" si="90"/>
        <v/>
      </c>
    </row>
    <row r="800" spans="1:15" hidden="1">
      <c r="A800" s="475">
        <f t="shared" si="85"/>
        <v>43497</v>
      </c>
      <c r="B800" s="475">
        <v>43499</v>
      </c>
      <c r="C800" s="467">
        <v>7</v>
      </c>
      <c r="D800" s="467">
        <v>957</v>
      </c>
      <c r="E800" s="467">
        <v>38</v>
      </c>
      <c r="F800" s="467">
        <v>0</v>
      </c>
      <c r="G800" s="467">
        <f t="array" ref="G800">MAX(IF($A$2:$A$8761=A800,$D$2:$D$8761))</f>
        <v>1577</v>
      </c>
      <c r="H800" s="467">
        <f t="shared" si="86"/>
        <v>0</v>
      </c>
      <c r="I800" s="475" t="str">
        <f t="shared" si="87"/>
        <v/>
      </c>
      <c r="J800" s="471">
        <f>'Potential Projects'!D801</f>
        <v>0.1901147373861064</v>
      </c>
      <c r="K800" s="471">
        <f>'Potential Projects'!E801</f>
        <v>70.481608955063422</v>
      </c>
      <c r="L800" s="476">
        <f t="shared" si="88"/>
        <v>848.32827630755048</v>
      </c>
      <c r="M800" s="471">
        <f t="shared" si="84"/>
        <v>1456.0645641729793</v>
      </c>
      <c r="N800" s="467">
        <f t="shared" si="89"/>
        <v>0</v>
      </c>
      <c r="O800" s="475" t="str">
        <f t="shared" si="90"/>
        <v/>
      </c>
    </row>
    <row r="801" spans="1:15" hidden="1">
      <c r="A801" s="475">
        <f t="shared" si="85"/>
        <v>43497</v>
      </c>
      <c r="B801" s="475">
        <v>43499</v>
      </c>
      <c r="C801" s="467">
        <v>8</v>
      </c>
      <c r="D801" s="467">
        <v>1023</v>
      </c>
      <c r="E801" s="467">
        <v>52</v>
      </c>
      <c r="F801" s="467">
        <v>0</v>
      </c>
      <c r="G801" s="467">
        <f t="array" ref="G801">MAX(IF($A$2:$A$8761=A801,$D$2:$D$8761))</f>
        <v>1577</v>
      </c>
      <c r="H801" s="467">
        <f t="shared" si="86"/>
        <v>0</v>
      </c>
      <c r="I801" s="475" t="str">
        <f t="shared" si="87"/>
        <v/>
      </c>
      <c r="J801" s="471">
        <f>'Potential Projects'!D802</f>
        <v>2.7851470704937853</v>
      </c>
      <c r="K801" s="471">
        <f>'Potential Projects'!E802</f>
        <v>72.914409965598793</v>
      </c>
      <c r="L801" s="476">
        <f t="shared" si="88"/>
        <v>895.30044296390747</v>
      </c>
      <c r="M801" s="471">
        <f t="shared" si="84"/>
        <v>1456.0645641729793</v>
      </c>
      <c r="N801" s="467">
        <f t="shared" si="89"/>
        <v>0</v>
      </c>
      <c r="O801" s="475" t="str">
        <f t="shared" si="90"/>
        <v/>
      </c>
    </row>
    <row r="802" spans="1:15" hidden="1">
      <c r="A802" s="475">
        <f t="shared" si="85"/>
        <v>43497</v>
      </c>
      <c r="B802" s="475">
        <v>43499</v>
      </c>
      <c r="C802" s="467">
        <v>9</v>
      </c>
      <c r="D802" s="467">
        <v>1123</v>
      </c>
      <c r="E802" s="467">
        <v>31</v>
      </c>
      <c r="F802" s="467">
        <v>1</v>
      </c>
      <c r="G802" s="467">
        <f t="array" ref="G802">MAX(IF($A$2:$A$8761=A802,$D$2:$D$8761))</f>
        <v>1577</v>
      </c>
      <c r="H802" s="467">
        <f t="shared" si="86"/>
        <v>0</v>
      </c>
      <c r="I802" s="475" t="str">
        <f t="shared" si="87"/>
        <v/>
      </c>
      <c r="J802" s="471">
        <f>'Potential Projects'!D803</f>
        <v>13.995184908391364</v>
      </c>
      <c r="K802" s="471">
        <f>'Potential Projects'!E803</f>
        <v>35.023729789292624</v>
      </c>
      <c r="L802" s="476">
        <f t="shared" si="88"/>
        <v>1041.9810853023159</v>
      </c>
      <c r="M802" s="471">
        <f t="shared" si="84"/>
        <v>1456.0645641729793</v>
      </c>
      <c r="N802" s="467">
        <f t="shared" si="89"/>
        <v>0</v>
      </c>
      <c r="O802" s="475" t="str">
        <f t="shared" si="90"/>
        <v/>
      </c>
    </row>
    <row r="803" spans="1:15" hidden="1">
      <c r="A803" s="475">
        <f t="shared" si="85"/>
        <v>43497</v>
      </c>
      <c r="B803" s="475">
        <v>43499</v>
      </c>
      <c r="C803" s="467">
        <v>10</v>
      </c>
      <c r="D803" s="467">
        <v>1140</v>
      </c>
      <c r="E803" s="467">
        <v>23</v>
      </c>
      <c r="F803" s="467">
        <v>0</v>
      </c>
      <c r="G803" s="467">
        <f t="array" ref="G803">MAX(IF($A$2:$A$8761=A803,$D$2:$D$8761))</f>
        <v>1577</v>
      </c>
      <c r="H803" s="467">
        <f t="shared" si="86"/>
        <v>0</v>
      </c>
      <c r="I803" s="475" t="str">
        <f t="shared" si="87"/>
        <v/>
      </c>
      <c r="J803" s="471">
        <f>'Potential Projects'!D804</f>
        <v>19.982631935303743</v>
      </c>
      <c r="K803" s="471">
        <f>'Potential Projects'!E804</f>
        <v>15.425992259729092</v>
      </c>
      <c r="L803" s="476">
        <f t="shared" si="88"/>
        <v>1081.5913758049671</v>
      </c>
      <c r="M803" s="471">
        <f t="shared" si="84"/>
        <v>1456.0645641729793</v>
      </c>
      <c r="N803" s="467">
        <f t="shared" si="89"/>
        <v>0</v>
      </c>
      <c r="O803" s="475" t="str">
        <f t="shared" si="90"/>
        <v/>
      </c>
    </row>
    <row r="804" spans="1:15" hidden="1">
      <c r="A804" s="475">
        <f t="shared" si="85"/>
        <v>43497</v>
      </c>
      <c r="B804" s="475">
        <v>43499</v>
      </c>
      <c r="C804" s="467">
        <v>11</v>
      </c>
      <c r="D804" s="467">
        <v>1167</v>
      </c>
      <c r="E804" s="467">
        <v>10</v>
      </c>
      <c r="F804" s="467">
        <v>4</v>
      </c>
      <c r="G804" s="467">
        <f t="array" ref="G804">MAX(IF($A$2:$A$8761=A804,$D$2:$D$8761))</f>
        <v>1577</v>
      </c>
      <c r="H804" s="467">
        <f t="shared" si="86"/>
        <v>0</v>
      </c>
      <c r="I804" s="475" t="str">
        <f t="shared" si="87"/>
        <v/>
      </c>
      <c r="J804" s="471">
        <f>'Potential Projects'!D805</f>
        <v>8.4825143625503898</v>
      </c>
      <c r="K804" s="471">
        <f>'Potential Projects'!E805</f>
        <v>16.467168512147925</v>
      </c>
      <c r="L804" s="476">
        <f t="shared" si="88"/>
        <v>1128.0503171253017</v>
      </c>
      <c r="M804" s="471">
        <f t="shared" si="84"/>
        <v>1456.0645641729793</v>
      </c>
      <c r="N804" s="467">
        <f t="shared" si="89"/>
        <v>0</v>
      </c>
      <c r="O804" s="475" t="str">
        <f t="shared" si="90"/>
        <v/>
      </c>
    </row>
    <row r="805" spans="1:15" hidden="1">
      <c r="A805" s="475">
        <f t="shared" si="85"/>
        <v>43497</v>
      </c>
      <c r="B805" s="475">
        <v>43499</v>
      </c>
      <c r="C805" s="467">
        <v>12</v>
      </c>
      <c r="D805" s="467">
        <v>1189</v>
      </c>
      <c r="E805" s="467">
        <v>11</v>
      </c>
      <c r="F805" s="467">
        <v>0</v>
      </c>
      <c r="G805" s="467">
        <f t="array" ref="G805">MAX(IF($A$2:$A$8761=A805,$D$2:$D$8761))</f>
        <v>1577</v>
      </c>
      <c r="H805" s="467">
        <f t="shared" si="86"/>
        <v>0</v>
      </c>
      <c r="I805" s="475" t="str">
        <f t="shared" si="87"/>
        <v/>
      </c>
      <c r="J805" s="471">
        <f>'Potential Projects'!D806</f>
        <v>10.603946194995995</v>
      </c>
      <c r="K805" s="471">
        <f>'Potential Projects'!E806</f>
        <v>9.8594932272629539</v>
      </c>
      <c r="L805" s="476">
        <f t="shared" si="88"/>
        <v>1157.5365605777411</v>
      </c>
      <c r="M805" s="471">
        <f t="shared" si="84"/>
        <v>1456.0645641729793</v>
      </c>
      <c r="N805" s="467">
        <f t="shared" si="89"/>
        <v>0</v>
      </c>
      <c r="O805" s="475" t="str">
        <f t="shared" si="90"/>
        <v/>
      </c>
    </row>
    <row r="806" spans="1:15" hidden="1">
      <c r="A806" s="475">
        <f t="shared" si="85"/>
        <v>43497</v>
      </c>
      <c r="B806" s="475">
        <v>43499</v>
      </c>
      <c r="C806" s="467">
        <v>13</v>
      </c>
      <c r="D806" s="467">
        <v>1225</v>
      </c>
      <c r="E806" s="467">
        <v>27</v>
      </c>
      <c r="F806" s="467">
        <v>6</v>
      </c>
      <c r="G806" s="467">
        <f t="array" ref="G806">MAX(IF($A$2:$A$8761=A806,$D$2:$D$8761))</f>
        <v>1577</v>
      </c>
      <c r="H806" s="467">
        <f t="shared" si="86"/>
        <v>0</v>
      </c>
      <c r="I806" s="475" t="str">
        <f t="shared" si="87"/>
        <v/>
      </c>
      <c r="J806" s="471">
        <f>'Potential Projects'!D807</f>
        <v>6.9493101139446445</v>
      </c>
      <c r="K806" s="471">
        <f>'Potential Projects'!E807</f>
        <v>20.911919425929906</v>
      </c>
      <c r="L806" s="476">
        <f t="shared" si="88"/>
        <v>1164.1387704601254</v>
      </c>
      <c r="M806" s="471">
        <f t="shared" si="84"/>
        <v>1456.0645641729793</v>
      </c>
      <c r="N806" s="467">
        <f t="shared" si="89"/>
        <v>0</v>
      </c>
      <c r="O806" s="475" t="str">
        <f t="shared" si="90"/>
        <v/>
      </c>
    </row>
    <row r="807" spans="1:15" hidden="1">
      <c r="A807" s="475">
        <f t="shared" si="85"/>
        <v>43497</v>
      </c>
      <c r="B807" s="475">
        <v>43499</v>
      </c>
      <c r="C807" s="467">
        <v>14</v>
      </c>
      <c r="D807" s="467">
        <v>1228</v>
      </c>
      <c r="E807" s="467">
        <v>37</v>
      </c>
      <c r="F807" s="467">
        <v>0</v>
      </c>
      <c r="G807" s="467">
        <f t="array" ref="G807">MAX(IF($A$2:$A$8761=A807,$D$2:$D$8761))</f>
        <v>1577</v>
      </c>
      <c r="H807" s="467">
        <f t="shared" si="86"/>
        <v>0</v>
      </c>
      <c r="I807" s="475" t="str">
        <f t="shared" si="87"/>
        <v/>
      </c>
      <c r="J807" s="471">
        <f>'Potential Projects'!D808</f>
        <v>4.9454507953578082</v>
      </c>
      <c r="K807" s="471">
        <f>'Potential Projects'!E808</f>
        <v>35.416419855944959</v>
      </c>
      <c r="L807" s="476">
        <f t="shared" si="88"/>
        <v>1150.6381293486972</v>
      </c>
      <c r="M807" s="471">
        <f t="shared" si="84"/>
        <v>1456.0645641729793</v>
      </c>
      <c r="N807" s="467">
        <f t="shared" si="89"/>
        <v>0</v>
      </c>
      <c r="O807" s="475" t="str">
        <f t="shared" si="90"/>
        <v/>
      </c>
    </row>
    <row r="808" spans="1:15" hidden="1">
      <c r="A808" s="475">
        <f t="shared" si="85"/>
        <v>43497</v>
      </c>
      <c r="B808" s="475">
        <v>43499</v>
      </c>
      <c r="C808" s="467">
        <v>15</v>
      </c>
      <c r="D808" s="467">
        <v>1221</v>
      </c>
      <c r="E808" s="467">
        <v>34</v>
      </c>
      <c r="F808" s="467">
        <v>4</v>
      </c>
      <c r="G808" s="467">
        <f t="array" ref="G808">MAX(IF($A$2:$A$8761=A808,$D$2:$D$8761))</f>
        <v>1577</v>
      </c>
      <c r="H808" s="467">
        <f t="shared" si="86"/>
        <v>0</v>
      </c>
      <c r="I808" s="475" t="str">
        <f t="shared" si="87"/>
        <v/>
      </c>
      <c r="J808" s="471">
        <f>'Potential Projects'!D809</f>
        <v>4.7060645853208953</v>
      </c>
      <c r="K808" s="471">
        <f>'Potential Projects'!E809</f>
        <v>45.444879327026449</v>
      </c>
      <c r="L808" s="476">
        <f t="shared" si="88"/>
        <v>1132.8490560876526</v>
      </c>
      <c r="M808" s="471">
        <f t="shared" si="84"/>
        <v>1456.0645641729793</v>
      </c>
      <c r="N808" s="467">
        <f t="shared" si="89"/>
        <v>0</v>
      </c>
      <c r="O808" s="475" t="str">
        <f t="shared" si="90"/>
        <v/>
      </c>
    </row>
    <row r="809" spans="1:15" hidden="1">
      <c r="A809" s="475">
        <f t="shared" si="85"/>
        <v>43497</v>
      </c>
      <c r="B809" s="475">
        <v>43499</v>
      </c>
      <c r="C809" s="467">
        <v>16</v>
      </c>
      <c r="D809" s="467">
        <v>1176</v>
      </c>
      <c r="E809" s="467">
        <v>31</v>
      </c>
      <c r="F809" s="467">
        <v>0</v>
      </c>
      <c r="G809" s="467">
        <f t="array" ref="G809">MAX(IF($A$2:$A$8761=A809,$D$2:$D$8761))</f>
        <v>1577</v>
      </c>
      <c r="H809" s="467">
        <f t="shared" si="86"/>
        <v>0</v>
      </c>
      <c r="I809" s="475" t="str">
        <f t="shared" si="87"/>
        <v/>
      </c>
      <c r="J809" s="471">
        <f>'Potential Projects'!D810</f>
        <v>8.2529222833799221</v>
      </c>
      <c r="K809" s="471">
        <f>'Potential Projects'!E810</f>
        <v>61.495890238658355</v>
      </c>
      <c r="L809" s="476">
        <f t="shared" si="88"/>
        <v>1075.2511874779616</v>
      </c>
      <c r="M809" s="471">
        <f t="shared" si="84"/>
        <v>1456.0645641729793</v>
      </c>
      <c r="N809" s="467">
        <f t="shared" si="89"/>
        <v>0</v>
      </c>
      <c r="O809" s="475" t="str">
        <f t="shared" si="90"/>
        <v/>
      </c>
    </row>
    <row r="810" spans="1:15" hidden="1">
      <c r="A810" s="475">
        <f t="shared" si="85"/>
        <v>43497</v>
      </c>
      <c r="B810" s="475">
        <v>43499</v>
      </c>
      <c r="C810" s="467">
        <v>17</v>
      </c>
      <c r="D810" s="467">
        <v>1144</v>
      </c>
      <c r="E810" s="467">
        <v>37</v>
      </c>
      <c r="F810" s="467">
        <v>1</v>
      </c>
      <c r="G810" s="467">
        <f t="array" ref="G810">MAX(IF($A$2:$A$8761=A810,$D$2:$D$8761))</f>
        <v>1577</v>
      </c>
      <c r="H810" s="467">
        <f t="shared" si="86"/>
        <v>0</v>
      </c>
      <c r="I810" s="475" t="str">
        <f t="shared" si="87"/>
        <v/>
      </c>
      <c r="J810" s="471">
        <f>'Potential Projects'!D811</f>
        <v>32.365006659056156</v>
      </c>
      <c r="K810" s="471">
        <f>'Potential Projects'!E811</f>
        <v>67.533304450655763</v>
      </c>
      <c r="L810" s="476">
        <f t="shared" si="88"/>
        <v>1006.101688890288</v>
      </c>
      <c r="M810" s="471">
        <f t="shared" ref="M810:M873" si="91">MAX($L$746:$L$1417)</f>
        <v>1456.0645641729793</v>
      </c>
      <c r="N810" s="467">
        <f t="shared" si="89"/>
        <v>0</v>
      </c>
      <c r="O810" s="475" t="str">
        <f t="shared" si="90"/>
        <v/>
      </c>
    </row>
    <row r="811" spans="1:15" hidden="1">
      <c r="A811" s="475">
        <f t="shared" si="85"/>
        <v>43497</v>
      </c>
      <c r="B811" s="475">
        <v>43499</v>
      </c>
      <c r="C811" s="467">
        <v>18</v>
      </c>
      <c r="D811" s="467">
        <v>1188</v>
      </c>
      <c r="E811" s="467">
        <v>56</v>
      </c>
      <c r="F811" s="467">
        <v>0</v>
      </c>
      <c r="G811" s="467">
        <f t="array" ref="G811">MAX(IF($A$2:$A$8761=A811,$D$2:$D$8761))</f>
        <v>1577</v>
      </c>
      <c r="H811" s="467">
        <f t="shared" si="86"/>
        <v>0</v>
      </c>
      <c r="I811" s="475" t="str">
        <f t="shared" si="87"/>
        <v/>
      </c>
      <c r="J811" s="471">
        <f>'Potential Projects'!D812</f>
        <v>50.806811031405559</v>
      </c>
      <c r="K811" s="471">
        <f>'Potential Projects'!E812</f>
        <v>60.458625241883468</v>
      </c>
      <c r="L811" s="476">
        <f t="shared" si="88"/>
        <v>1020.734563726711</v>
      </c>
      <c r="M811" s="471">
        <f t="shared" si="91"/>
        <v>1456.0645641729793</v>
      </c>
      <c r="N811" s="467">
        <f t="shared" si="89"/>
        <v>0</v>
      </c>
      <c r="O811" s="475" t="str">
        <f t="shared" si="90"/>
        <v/>
      </c>
    </row>
    <row r="812" spans="1:15" hidden="1">
      <c r="A812" s="475">
        <f t="shared" si="85"/>
        <v>43497</v>
      </c>
      <c r="B812" s="475">
        <v>43499</v>
      </c>
      <c r="C812" s="467">
        <v>19</v>
      </c>
      <c r="D812" s="467">
        <v>1186</v>
      </c>
      <c r="E812" s="467">
        <v>42</v>
      </c>
      <c r="F812" s="467">
        <v>0</v>
      </c>
      <c r="G812" s="467">
        <f t="array" ref="G812">MAX(IF($A$2:$A$8761=A812,$D$2:$D$8761))</f>
        <v>1577</v>
      </c>
      <c r="H812" s="467">
        <f t="shared" si="86"/>
        <v>0</v>
      </c>
      <c r="I812" s="475" t="str">
        <f t="shared" si="87"/>
        <v/>
      </c>
      <c r="J812" s="471">
        <f>'Potential Projects'!D813</f>
        <v>46.246125697571117</v>
      </c>
      <c r="K812" s="471">
        <f>'Potential Projects'!E813</f>
        <v>50.463802569339926</v>
      </c>
      <c r="L812" s="476">
        <f t="shared" si="88"/>
        <v>1047.2900717330888</v>
      </c>
      <c r="M812" s="471">
        <f t="shared" si="91"/>
        <v>1456.0645641729793</v>
      </c>
      <c r="N812" s="467">
        <f t="shared" si="89"/>
        <v>0</v>
      </c>
      <c r="O812" s="475" t="str">
        <f t="shared" si="90"/>
        <v/>
      </c>
    </row>
    <row r="813" spans="1:15" hidden="1">
      <c r="A813" s="475">
        <f t="shared" si="85"/>
        <v>43497</v>
      </c>
      <c r="B813" s="475">
        <v>43499</v>
      </c>
      <c r="C813" s="467">
        <v>20</v>
      </c>
      <c r="D813" s="467">
        <v>1234</v>
      </c>
      <c r="E813" s="467">
        <v>18</v>
      </c>
      <c r="F813" s="467">
        <v>0</v>
      </c>
      <c r="G813" s="467">
        <f t="array" ref="G813">MAX(IF($A$2:$A$8761=A813,$D$2:$D$8761))</f>
        <v>1577</v>
      </c>
      <c r="H813" s="467">
        <f t="shared" si="86"/>
        <v>0</v>
      </c>
      <c r="I813" s="475" t="str">
        <f t="shared" si="87"/>
        <v/>
      </c>
      <c r="J813" s="471">
        <f>'Potential Projects'!D814</f>
        <v>68.316290528498811</v>
      </c>
      <c r="K813" s="471">
        <f>'Potential Projects'!E814</f>
        <v>51.36573812083423</v>
      </c>
      <c r="L813" s="476">
        <f t="shared" si="88"/>
        <v>1096.317971350667</v>
      </c>
      <c r="M813" s="471">
        <f t="shared" si="91"/>
        <v>1456.0645641729793</v>
      </c>
      <c r="N813" s="467">
        <f t="shared" si="89"/>
        <v>0</v>
      </c>
      <c r="O813" s="475" t="str">
        <f t="shared" si="90"/>
        <v/>
      </c>
    </row>
    <row r="814" spans="1:15" hidden="1">
      <c r="A814" s="475">
        <f t="shared" si="85"/>
        <v>43497</v>
      </c>
      <c r="B814" s="475">
        <v>43499</v>
      </c>
      <c r="C814" s="467">
        <v>21</v>
      </c>
      <c r="D814" s="467">
        <v>1270</v>
      </c>
      <c r="E814" s="467">
        <v>9</v>
      </c>
      <c r="F814" s="467">
        <v>0</v>
      </c>
      <c r="G814" s="467">
        <f t="array" ref="G814">MAX(IF($A$2:$A$8761=A814,$D$2:$D$8761))</f>
        <v>1577</v>
      </c>
      <c r="H814" s="467">
        <f t="shared" si="86"/>
        <v>0</v>
      </c>
      <c r="I814" s="475" t="str">
        <f t="shared" si="87"/>
        <v/>
      </c>
      <c r="J814" s="471">
        <f>'Potential Projects'!D815</f>
        <v>71.480632412870378</v>
      </c>
      <c r="K814" s="471">
        <f>'Potential Projects'!E815</f>
        <v>34.45268646527628</v>
      </c>
      <c r="L814" s="476">
        <f t="shared" si="88"/>
        <v>1155.0666811218534</v>
      </c>
      <c r="M814" s="471">
        <f t="shared" si="91"/>
        <v>1456.0645641729793</v>
      </c>
      <c r="N814" s="467">
        <f t="shared" si="89"/>
        <v>0</v>
      </c>
      <c r="O814" s="475" t="str">
        <f t="shared" si="90"/>
        <v/>
      </c>
    </row>
    <row r="815" spans="1:15" hidden="1">
      <c r="A815" s="475">
        <f t="shared" si="85"/>
        <v>43497</v>
      </c>
      <c r="B815" s="475">
        <v>43499</v>
      </c>
      <c r="C815" s="467">
        <v>22</v>
      </c>
      <c r="D815" s="467">
        <v>1184</v>
      </c>
      <c r="E815" s="467">
        <v>7</v>
      </c>
      <c r="F815" s="467">
        <v>0</v>
      </c>
      <c r="G815" s="467">
        <f t="array" ref="G815">MAX(IF($A$2:$A$8761=A815,$D$2:$D$8761))</f>
        <v>1577</v>
      </c>
      <c r="H815" s="467">
        <f t="shared" si="86"/>
        <v>0</v>
      </c>
      <c r="I815" s="475" t="str">
        <f t="shared" si="87"/>
        <v/>
      </c>
      <c r="J815" s="471">
        <f>'Potential Projects'!D816</f>
        <v>63.690888721460283</v>
      </c>
      <c r="K815" s="471">
        <f>'Potential Projects'!E816</f>
        <v>32.863934422704794</v>
      </c>
      <c r="L815" s="476">
        <f t="shared" si="88"/>
        <v>1080.4451768558349</v>
      </c>
      <c r="M815" s="471">
        <f t="shared" si="91"/>
        <v>1456.0645641729793</v>
      </c>
      <c r="N815" s="467">
        <f t="shared" si="89"/>
        <v>0</v>
      </c>
      <c r="O815" s="475" t="str">
        <f t="shared" si="90"/>
        <v/>
      </c>
    </row>
    <row r="816" spans="1:15" hidden="1">
      <c r="A816" s="475">
        <f t="shared" si="85"/>
        <v>43497</v>
      </c>
      <c r="B816" s="475">
        <v>43499</v>
      </c>
      <c r="C816" s="467">
        <v>23</v>
      </c>
      <c r="D816" s="467">
        <v>1118</v>
      </c>
      <c r="E816" s="467">
        <v>6</v>
      </c>
      <c r="F816" s="467">
        <v>0</v>
      </c>
      <c r="G816" s="467">
        <f t="array" ref="G816">MAX(IF($A$2:$A$8761=A816,$D$2:$D$8761))</f>
        <v>1577</v>
      </c>
      <c r="H816" s="467">
        <f t="shared" si="86"/>
        <v>0</v>
      </c>
      <c r="I816" s="475" t="str">
        <f t="shared" si="87"/>
        <v/>
      </c>
      <c r="J816" s="471">
        <f>'Potential Projects'!D817</f>
        <v>41.925860233080662</v>
      </c>
      <c r="K816" s="471">
        <f>'Potential Projects'!E817</f>
        <v>32.927296764136742</v>
      </c>
      <c r="L816" s="476">
        <f t="shared" si="88"/>
        <v>1037.1468430027826</v>
      </c>
      <c r="M816" s="471">
        <f t="shared" si="91"/>
        <v>1456.0645641729793</v>
      </c>
      <c r="N816" s="467">
        <f t="shared" si="89"/>
        <v>0</v>
      </c>
      <c r="O816" s="475" t="str">
        <f t="shared" si="90"/>
        <v/>
      </c>
    </row>
    <row r="817" spans="1:15" hidden="1">
      <c r="A817" s="475">
        <f t="shared" si="85"/>
        <v>43497</v>
      </c>
      <c r="B817" s="475">
        <v>43499</v>
      </c>
      <c r="C817" s="467">
        <v>24</v>
      </c>
      <c r="D817" s="467">
        <v>1036</v>
      </c>
      <c r="E817" s="467">
        <v>4</v>
      </c>
      <c r="F817" s="467">
        <v>0</v>
      </c>
      <c r="G817" s="467">
        <f t="array" ref="G817">MAX(IF($A$2:$A$8761=A817,$D$2:$D$8761))</f>
        <v>1577</v>
      </c>
      <c r="H817" s="467">
        <f t="shared" si="86"/>
        <v>0</v>
      </c>
      <c r="I817" s="475" t="str">
        <f t="shared" si="87"/>
        <v/>
      </c>
      <c r="J817" s="471">
        <f>'Potential Projects'!D818</f>
        <v>43.353470687622881</v>
      </c>
      <c r="K817" s="471">
        <f>'Potential Projects'!E818</f>
        <v>40.81708164910772</v>
      </c>
      <c r="L817" s="476">
        <f t="shared" si="88"/>
        <v>947.82944766326932</v>
      </c>
      <c r="M817" s="471">
        <f t="shared" si="91"/>
        <v>1456.0645641729793</v>
      </c>
      <c r="N817" s="467">
        <f t="shared" si="89"/>
        <v>0</v>
      </c>
      <c r="O817" s="475" t="str">
        <f t="shared" si="90"/>
        <v/>
      </c>
    </row>
    <row r="818" spans="1:15" hidden="1">
      <c r="A818" s="475">
        <f t="shared" si="85"/>
        <v>43497</v>
      </c>
      <c r="B818" s="475">
        <v>43500</v>
      </c>
      <c r="C818" s="467">
        <v>1</v>
      </c>
      <c r="D818" s="467">
        <v>1024</v>
      </c>
      <c r="E818" s="467">
        <v>14</v>
      </c>
      <c r="F818" s="467">
        <v>0</v>
      </c>
      <c r="G818" s="467">
        <f t="array" ref="G818">MAX(IF($A$2:$A$8761=A818,$D$2:$D$8761))</f>
        <v>1577</v>
      </c>
      <c r="H818" s="467">
        <f t="shared" si="86"/>
        <v>0</v>
      </c>
      <c r="I818" s="475" t="str">
        <f t="shared" si="87"/>
        <v/>
      </c>
      <c r="J818" s="471">
        <f>'Potential Projects'!D819</f>
        <v>84.362783347392977</v>
      </c>
      <c r="K818" s="471">
        <f>'Potential Projects'!E819</f>
        <v>43.667604762416687</v>
      </c>
      <c r="L818" s="476">
        <f t="shared" si="88"/>
        <v>881.96961189019032</v>
      </c>
      <c r="M818" s="471">
        <f t="shared" si="91"/>
        <v>1456.0645641729793</v>
      </c>
      <c r="N818" s="467">
        <f t="shared" si="89"/>
        <v>0</v>
      </c>
      <c r="O818" s="475" t="str">
        <f t="shared" si="90"/>
        <v/>
      </c>
    </row>
    <row r="819" spans="1:15" hidden="1">
      <c r="A819" s="475">
        <f t="shared" si="85"/>
        <v>43497</v>
      </c>
      <c r="B819" s="475">
        <v>43500</v>
      </c>
      <c r="C819" s="467">
        <v>2</v>
      </c>
      <c r="D819" s="467">
        <v>998</v>
      </c>
      <c r="E819" s="467">
        <v>29</v>
      </c>
      <c r="F819" s="467">
        <v>0</v>
      </c>
      <c r="G819" s="467">
        <f t="array" ref="G819">MAX(IF($A$2:$A$8761=A819,$D$2:$D$8761))</f>
        <v>1577</v>
      </c>
      <c r="H819" s="467">
        <f t="shared" si="86"/>
        <v>0</v>
      </c>
      <c r="I819" s="475" t="str">
        <f t="shared" si="87"/>
        <v/>
      </c>
      <c r="J819" s="471">
        <f>'Potential Projects'!D820</f>
        <v>81.401396276583981</v>
      </c>
      <c r="K819" s="471">
        <f>'Potential Projects'!E820</f>
        <v>53.428534347452157</v>
      </c>
      <c r="L819" s="476">
        <f t="shared" si="88"/>
        <v>834.17006937596386</v>
      </c>
      <c r="M819" s="471">
        <f t="shared" si="91"/>
        <v>1456.0645641729793</v>
      </c>
      <c r="N819" s="467">
        <f t="shared" si="89"/>
        <v>0</v>
      </c>
      <c r="O819" s="475" t="str">
        <f t="shared" si="90"/>
        <v/>
      </c>
    </row>
    <row r="820" spans="1:15" hidden="1">
      <c r="A820" s="475">
        <f t="shared" si="85"/>
        <v>43497</v>
      </c>
      <c r="B820" s="475">
        <v>43500</v>
      </c>
      <c r="C820" s="467">
        <v>3</v>
      </c>
      <c r="D820" s="467">
        <v>1009</v>
      </c>
      <c r="E820" s="467">
        <v>41</v>
      </c>
      <c r="F820" s="467">
        <v>0</v>
      </c>
      <c r="G820" s="467">
        <f t="array" ref="G820">MAX(IF($A$2:$A$8761=A820,$D$2:$D$8761))</f>
        <v>1577</v>
      </c>
      <c r="H820" s="467">
        <f t="shared" si="86"/>
        <v>0</v>
      </c>
      <c r="I820" s="475" t="str">
        <f t="shared" si="87"/>
        <v/>
      </c>
      <c r="J820" s="471">
        <f>'Potential Projects'!D821</f>
        <v>68.054822459117062</v>
      </c>
      <c r="K820" s="471">
        <f>'Potential Projects'!E821</f>
        <v>32.2670768114384</v>
      </c>
      <c r="L820" s="476">
        <f t="shared" si="88"/>
        <v>867.67810072944451</v>
      </c>
      <c r="M820" s="471">
        <f t="shared" si="91"/>
        <v>1456.0645641729793</v>
      </c>
      <c r="N820" s="467">
        <f t="shared" si="89"/>
        <v>0</v>
      </c>
      <c r="O820" s="475" t="str">
        <f t="shared" si="90"/>
        <v/>
      </c>
    </row>
    <row r="821" spans="1:15" hidden="1">
      <c r="A821" s="475">
        <f t="shared" si="85"/>
        <v>43497</v>
      </c>
      <c r="B821" s="475">
        <v>43500</v>
      </c>
      <c r="C821" s="467">
        <v>4</v>
      </c>
      <c r="D821" s="467">
        <v>1019</v>
      </c>
      <c r="E821" s="467">
        <v>49</v>
      </c>
      <c r="F821" s="467">
        <v>0</v>
      </c>
      <c r="G821" s="467">
        <f t="array" ref="G821">MAX(IF($A$2:$A$8761=A821,$D$2:$D$8761))</f>
        <v>1577</v>
      </c>
      <c r="H821" s="467">
        <f t="shared" si="86"/>
        <v>0</v>
      </c>
      <c r="I821" s="475" t="str">
        <f t="shared" si="87"/>
        <v/>
      </c>
      <c r="J821" s="471">
        <f>'Potential Projects'!D822</f>
        <v>61.629628292706172</v>
      </c>
      <c r="K821" s="471">
        <f>'Potential Projects'!E822</f>
        <v>19.881694689314127</v>
      </c>
      <c r="L821" s="476">
        <f t="shared" si="88"/>
        <v>888.48867701797963</v>
      </c>
      <c r="M821" s="471">
        <f t="shared" si="91"/>
        <v>1456.0645641729793</v>
      </c>
      <c r="N821" s="467">
        <f t="shared" si="89"/>
        <v>0</v>
      </c>
      <c r="O821" s="475" t="str">
        <f t="shared" si="90"/>
        <v/>
      </c>
    </row>
    <row r="822" spans="1:15" hidden="1">
      <c r="A822" s="475">
        <f t="shared" si="85"/>
        <v>43497</v>
      </c>
      <c r="B822" s="475">
        <v>43500</v>
      </c>
      <c r="C822" s="467">
        <v>5</v>
      </c>
      <c r="D822" s="467">
        <v>1082</v>
      </c>
      <c r="E822" s="467">
        <v>68</v>
      </c>
      <c r="F822" s="467">
        <v>0</v>
      </c>
      <c r="G822" s="467">
        <f t="array" ref="G822">MAX(IF($A$2:$A$8761=A822,$D$2:$D$8761))</f>
        <v>1577</v>
      </c>
      <c r="H822" s="467">
        <f t="shared" si="86"/>
        <v>0</v>
      </c>
      <c r="I822" s="475" t="str">
        <f t="shared" si="87"/>
        <v/>
      </c>
      <c r="J822" s="471">
        <f>'Potential Projects'!D823</f>
        <v>67.723954471951743</v>
      </c>
      <c r="K822" s="471">
        <f>'Potential Projects'!E823</f>
        <v>11.847975596645883</v>
      </c>
      <c r="L822" s="476">
        <f t="shared" si="88"/>
        <v>934.42806993140232</v>
      </c>
      <c r="M822" s="471">
        <f t="shared" si="91"/>
        <v>1456.0645641729793</v>
      </c>
      <c r="N822" s="467">
        <f t="shared" si="89"/>
        <v>0</v>
      </c>
      <c r="O822" s="475" t="str">
        <f t="shared" si="90"/>
        <v/>
      </c>
    </row>
    <row r="823" spans="1:15" hidden="1">
      <c r="A823" s="475">
        <f t="shared" si="85"/>
        <v>43497</v>
      </c>
      <c r="B823" s="475">
        <v>43500</v>
      </c>
      <c r="C823" s="467">
        <v>6</v>
      </c>
      <c r="D823" s="467">
        <v>1190</v>
      </c>
      <c r="E823" s="467">
        <v>79</v>
      </c>
      <c r="F823" s="467">
        <v>0</v>
      </c>
      <c r="G823" s="467">
        <f t="array" ref="G823">MAX(IF($A$2:$A$8761=A823,$D$2:$D$8761))</f>
        <v>1577</v>
      </c>
      <c r="H823" s="467">
        <f t="shared" si="86"/>
        <v>0</v>
      </c>
      <c r="I823" s="475" t="str">
        <f t="shared" si="87"/>
        <v/>
      </c>
      <c r="J823" s="471">
        <f>'Potential Projects'!D824</f>
        <v>64.350584825908825</v>
      </c>
      <c r="K823" s="471">
        <f>'Potential Projects'!E824</f>
        <v>1.4424710814878521</v>
      </c>
      <c r="L823" s="476">
        <f t="shared" si="88"/>
        <v>1045.2069440926034</v>
      </c>
      <c r="M823" s="471">
        <f t="shared" si="91"/>
        <v>1456.0645641729793</v>
      </c>
      <c r="N823" s="467">
        <f t="shared" si="89"/>
        <v>0</v>
      </c>
      <c r="O823" s="475" t="str">
        <f t="shared" si="90"/>
        <v/>
      </c>
    </row>
    <row r="824" spans="1:15" hidden="1">
      <c r="A824" s="475">
        <f t="shared" si="85"/>
        <v>43497</v>
      </c>
      <c r="B824" s="475">
        <v>43500</v>
      </c>
      <c r="C824" s="467">
        <v>7</v>
      </c>
      <c r="D824" s="467">
        <v>1333</v>
      </c>
      <c r="E824" s="467">
        <v>87</v>
      </c>
      <c r="F824" s="467">
        <v>0</v>
      </c>
      <c r="G824" s="467">
        <f t="array" ref="G824">MAX(IF($A$2:$A$8761=A824,$D$2:$D$8761))</f>
        <v>1577</v>
      </c>
      <c r="H824" s="467">
        <f t="shared" si="86"/>
        <v>0</v>
      </c>
      <c r="I824" s="475" t="str">
        <f t="shared" si="87"/>
        <v/>
      </c>
      <c r="J824" s="471">
        <f>'Potential Projects'!D825</f>
        <v>58.996704085858326</v>
      </c>
      <c r="K824" s="471">
        <f>'Potential Projects'!E825</f>
        <v>3.2658984626961942</v>
      </c>
      <c r="L824" s="476">
        <f t="shared" si="88"/>
        <v>1183.7373974514455</v>
      </c>
      <c r="M824" s="471">
        <f t="shared" si="91"/>
        <v>1456.0645641729793</v>
      </c>
      <c r="N824" s="467">
        <f t="shared" si="89"/>
        <v>0</v>
      </c>
      <c r="O824" s="475" t="str">
        <f t="shared" si="90"/>
        <v/>
      </c>
    </row>
    <row r="825" spans="1:15" hidden="1">
      <c r="A825" s="475">
        <f t="shared" si="85"/>
        <v>43497</v>
      </c>
      <c r="B825" s="475">
        <v>43500</v>
      </c>
      <c r="C825" s="467">
        <v>8</v>
      </c>
      <c r="D825" s="467">
        <v>1384</v>
      </c>
      <c r="E825" s="467">
        <v>91</v>
      </c>
      <c r="F825" s="467">
        <v>0</v>
      </c>
      <c r="G825" s="467">
        <f t="array" ref="G825">MAX(IF($A$2:$A$8761=A825,$D$2:$D$8761))</f>
        <v>1577</v>
      </c>
      <c r="H825" s="467">
        <f t="shared" si="86"/>
        <v>0</v>
      </c>
      <c r="I825" s="475" t="str">
        <f t="shared" si="87"/>
        <v/>
      </c>
      <c r="J825" s="471">
        <f>'Potential Projects'!D826</f>
        <v>55.184928599419933</v>
      </c>
      <c r="K825" s="471">
        <f>'Potential Projects'!E826</f>
        <v>12.712363093958288</v>
      </c>
      <c r="L825" s="476">
        <f t="shared" si="88"/>
        <v>1225.1027083066219</v>
      </c>
      <c r="M825" s="471">
        <f t="shared" si="91"/>
        <v>1456.0645641729793</v>
      </c>
      <c r="N825" s="467">
        <f t="shared" si="89"/>
        <v>0</v>
      </c>
      <c r="O825" s="475" t="str">
        <f t="shared" si="90"/>
        <v/>
      </c>
    </row>
    <row r="826" spans="1:15" hidden="1">
      <c r="A826" s="475">
        <f t="shared" si="85"/>
        <v>43497</v>
      </c>
      <c r="B826" s="475">
        <v>43500</v>
      </c>
      <c r="C826" s="467">
        <v>9</v>
      </c>
      <c r="D826" s="467">
        <v>1405</v>
      </c>
      <c r="E826" s="467">
        <v>92</v>
      </c>
      <c r="F826" s="467">
        <v>0</v>
      </c>
      <c r="G826" s="467">
        <f t="array" ref="G826">MAX(IF($A$2:$A$8761=A826,$D$2:$D$8761))</f>
        <v>1577</v>
      </c>
      <c r="H826" s="467">
        <f t="shared" si="86"/>
        <v>0</v>
      </c>
      <c r="I826" s="475" t="str">
        <f t="shared" si="87"/>
        <v/>
      </c>
      <c r="J826" s="471">
        <f>'Potential Projects'!D827</f>
        <v>49.818975831813475</v>
      </c>
      <c r="K826" s="471">
        <f>'Potential Projects'!E827</f>
        <v>21.497043270264456</v>
      </c>
      <c r="L826" s="476">
        <f t="shared" si="88"/>
        <v>1241.6839808979221</v>
      </c>
      <c r="M826" s="471">
        <f t="shared" si="91"/>
        <v>1456.0645641729793</v>
      </c>
      <c r="N826" s="467">
        <f t="shared" si="89"/>
        <v>0</v>
      </c>
      <c r="O826" s="475" t="str">
        <f t="shared" si="90"/>
        <v/>
      </c>
    </row>
    <row r="827" spans="1:15" hidden="1">
      <c r="A827" s="475">
        <f t="shared" si="85"/>
        <v>43497</v>
      </c>
      <c r="B827" s="475">
        <v>43500</v>
      </c>
      <c r="C827" s="467">
        <v>10</v>
      </c>
      <c r="D827" s="467">
        <v>1398</v>
      </c>
      <c r="E827" s="467">
        <v>87</v>
      </c>
      <c r="F827" s="467">
        <v>8</v>
      </c>
      <c r="G827" s="467">
        <f t="array" ref="G827">MAX(IF($A$2:$A$8761=A827,$D$2:$D$8761))</f>
        <v>1577</v>
      </c>
      <c r="H827" s="467">
        <f t="shared" si="86"/>
        <v>0</v>
      </c>
      <c r="I827" s="475" t="str">
        <f t="shared" si="87"/>
        <v/>
      </c>
      <c r="J827" s="471">
        <f>'Potential Projects'!D828</f>
        <v>35.579483598196902</v>
      </c>
      <c r="K827" s="471">
        <f>'Potential Projects'!E828</f>
        <v>46.685529617286605</v>
      </c>
      <c r="L827" s="476">
        <f t="shared" si="88"/>
        <v>1220.7349867845164</v>
      </c>
      <c r="M827" s="471">
        <f t="shared" si="91"/>
        <v>1456.0645641729793</v>
      </c>
      <c r="N827" s="467">
        <f t="shared" si="89"/>
        <v>0</v>
      </c>
      <c r="O827" s="475" t="str">
        <f t="shared" si="90"/>
        <v/>
      </c>
    </row>
    <row r="828" spans="1:15" hidden="1">
      <c r="A828" s="475">
        <f t="shared" si="85"/>
        <v>43497</v>
      </c>
      <c r="B828" s="475">
        <v>43500</v>
      </c>
      <c r="C828" s="467">
        <v>11</v>
      </c>
      <c r="D828" s="467">
        <v>1389</v>
      </c>
      <c r="E828" s="467">
        <v>97</v>
      </c>
      <c r="F828" s="467">
        <v>9</v>
      </c>
      <c r="G828" s="467">
        <f t="array" ref="G828">MAX(IF($A$2:$A$8761=A828,$D$2:$D$8761))</f>
        <v>1577</v>
      </c>
      <c r="H828" s="467">
        <f t="shared" si="86"/>
        <v>0</v>
      </c>
      <c r="I828" s="475" t="str">
        <f t="shared" si="87"/>
        <v/>
      </c>
      <c r="J828" s="471">
        <f>'Potential Projects'!D829</f>
        <v>33.007362743210102</v>
      </c>
      <c r="K828" s="471">
        <f>'Potential Projects'!E829</f>
        <v>69.774453934637719</v>
      </c>
      <c r="L828" s="476">
        <f t="shared" si="88"/>
        <v>1180.2181833221523</v>
      </c>
      <c r="M828" s="471">
        <f t="shared" si="91"/>
        <v>1456.0645641729793</v>
      </c>
      <c r="N828" s="467">
        <f t="shared" si="89"/>
        <v>0</v>
      </c>
      <c r="O828" s="475" t="str">
        <f t="shared" si="90"/>
        <v/>
      </c>
    </row>
    <row r="829" spans="1:15" hidden="1">
      <c r="A829" s="475">
        <f t="shared" si="85"/>
        <v>43497</v>
      </c>
      <c r="B829" s="475">
        <v>43500</v>
      </c>
      <c r="C829" s="467">
        <v>12</v>
      </c>
      <c r="D829" s="467">
        <v>1365</v>
      </c>
      <c r="E829" s="467">
        <v>98</v>
      </c>
      <c r="F829" s="467">
        <v>0</v>
      </c>
      <c r="G829" s="467">
        <f t="array" ref="G829">MAX(IF($A$2:$A$8761=A829,$D$2:$D$8761))</f>
        <v>1577</v>
      </c>
      <c r="H829" s="467">
        <f t="shared" si="86"/>
        <v>0</v>
      </c>
      <c r="I829" s="475" t="str">
        <f t="shared" si="87"/>
        <v/>
      </c>
      <c r="J829" s="471">
        <f>'Potential Projects'!D830</f>
        <v>22.084184002086189</v>
      </c>
      <c r="K829" s="471">
        <f>'Potential Projects'!E830</f>
        <v>80.448270586970551</v>
      </c>
      <c r="L829" s="476">
        <f t="shared" si="88"/>
        <v>1164.4675454109433</v>
      </c>
      <c r="M829" s="471">
        <f t="shared" si="91"/>
        <v>1456.0645641729793</v>
      </c>
      <c r="N829" s="467">
        <f t="shared" si="89"/>
        <v>0</v>
      </c>
      <c r="O829" s="475" t="str">
        <f t="shared" si="90"/>
        <v/>
      </c>
    </row>
    <row r="830" spans="1:15" hidden="1">
      <c r="A830" s="475">
        <f t="shared" si="85"/>
        <v>43497</v>
      </c>
      <c r="B830" s="475">
        <v>43500</v>
      </c>
      <c r="C830" s="467">
        <v>13</v>
      </c>
      <c r="D830" s="467">
        <v>1355</v>
      </c>
      <c r="E830" s="467">
        <v>101</v>
      </c>
      <c r="F830" s="467">
        <v>7</v>
      </c>
      <c r="G830" s="467">
        <f t="array" ref="G830">MAX(IF($A$2:$A$8761=A830,$D$2:$D$8761))</f>
        <v>1577</v>
      </c>
      <c r="H830" s="467">
        <f t="shared" si="86"/>
        <v>0</v>
      </c>
      <c r="I830" s="475" t="str">
        <f t="shared" si="87"/>
        <v/>
      </c>
      <c r="J830" s="471">
        <f>'Potential Projects'!D831</f>
        <v>18.407175496512099</v>
      </c>
      <c r="K830" s="471">
        <f>'Potential Projects'!E831</f>
        <v>84.237495054826923</v>
      </c>
      <c r="L830" s="476">
        <f t="shared" si="88"/>
        <v>1144.355329448661</v>
      </c>
      <c r="M830" s="471">
        <f t="shared" si="91"/>
        <v>1456.0645641729793</v>
      </c>
      <c r="N830" s="467">
        <f t="shared" si="89"/>
        <v>0</v>
      </c>
      <c r="O830" s="475" t="str">
        <f t="shared" si="90"/>
        <v/>
      </c>
    </row>
    <row r="831" spans="1:15" hidden="1">
      <c r="A831" s="475">
        <f t="shared" si="85"/>
        <v>43497</v>
      </c>
      <c r="B831" s="475">
        <v>43500</v>
      </c>
      <c r="C831" s="467">
        <v>14</v>
      </c>
      <c r="D831" s="467">
        <v>1346</v>
      </c>
      <c r="E831" s="467">
        <v>101</v>
      </c>
      <c r="F831" s="467">
        <v>0</v>
      </c>
      <c r="G831" s="467">
        <f t="array" ref="G831">MAX(IF($A$2:$A$8761=A831,$D$2:$D$8761))</f>
        <v>1577</v>
      </c>
      <c r="H831" s="467">
        <f t="shared" si="86"/>
        <v>0</v>
      </c>
      <c r="I831" s="475" t="str">
        <f t="shared" si="87"/>
        <v/>
      </c>
      <c r="J831" s="471">
        <f>'Potential Projects'!D832</f>
        <v>16.495372904691173</v>
      </c>
      <c r="K831" s="471">
        <f>'Potential Projects'!E832</f>
        <v>87.000406041711443</v>
      </c>
      <c r="L831" s="476">
        <f t="shared" si="88"/>
        <v>1141.5042210535976</v>
      </c>
      <c r="M831" s="471">
        <f t="shared" si="91"/>
        <v>1456.0645641729793</v>
      </c>
      <c r="N831" s="467">
        <f t="shared" si="89"/>
        <v>0</v>
      </c>
      <c r="O831" s="475" t="str">
        <f t="shared" si="90"/>
        <v/>
      </c>
    </row>
    <row r="832" spans="1:15" hidden="1">
      <c r="A832" s="475">
        <f t="shared" si="85"/>
        <v>43497</v>
      </c>
      <c r="B832" s="475">
        <v>43500</v>
      </c>
      <c r="C832" s="467">
        <v>15</v>
      </c>
      <c r="D832" s="467">
        <v>1362</v>
      </c>
      <c r="E832" s="467">
        <v>103</v>
      </c>
      <c r="F832" s="467">
        <v>2</v>
      </c>
      <c r="G832" s="467">
        <f t="array" ref="G832">MAX(IF($A$2:$A$8761=A832,$D$2:$D$8761))</f>
        <v>1577</v>
      </c>
      <c r="H832" s="467">
        <f t="shared" si="86"/>
        <v>0</v>
      </c>
      <c r="I832" s="475" t="str">
        <f t="shared" si="87"/>
        <v/>
      </c>
      <c r="J832" s="471">
        <f>'Potential Projects'!D833</f>
        <v>11.535501480103806</v>
      </c>
      <c r="K832" s="471">
        <f>'Potential Projects'!E833</f>
        <v>88.499981455600931</v>
      </c>
      <c r="L832" s="476">
        <f t="shared" si="88"/>
        <v>1156.9645170642953</v>
      </c>
      <c r="M832" s="471">
        <f t="shared" si="91"/>
        <v>1456.0645641729793</v>
      </c>
      <c r="N832" s="467">
        <f t="shared" si="89"/>
        <v>0</v>
      </c>
      <c r="O832" s="475" t="str">
        <f t="shared" si="90"/>
        <v/>
      </c>
    </row>
    <row r="833" spans="1:15" hidden="1">
      <c r="A833" s="475">
        <f t="shared" si="85"/>
        <v>43497</v>
      </c>
      <c r="B833" s="475">
        <v>43500</v>
      </c>
      <c r="C833" s="467">
        <v>16</v>
      </c>
      <c r="D833" s="467">
        <v>1355</v>
      </c>
      <c r="E833" s="467">
        <v>100</v>
      </c>
      <c r="F833" s="467">
        <v>1</v>
      </c>
      <c r="G833" s="467">
        <f t="array" ref="G833">MAX(IF($A$2:$A$8761=A833,$D$2:$D$8761))</f>
        <v>1577</v>
      </c>
      <c r="H833" s="467">
        <f t="shared" si="86"/>
        <v>0</v>
      </c>
      <c r="I833" s="475" t="str">
        <f t="shared" si="87"/>
        <v/>
      </c>
      <c r="J833" s="471">
        <f>'Potential Projects'!D834</f>
        <v>13.837088612556428</v>
      </c>
      <c r="K833" s="471">
        <f>'Potential Projects'!E834</f>
        <v>92.566905074177598</v>
      </c>
      <c r="L833" s="476">
        <f t="shared" si="88"/>
        <v>1147.5960063132659</v>
      </c>
      <c r="M833" s="471">
        <f t="shared" si="91"/>
        <v>1456.0645641729793</v>
      </c>
      <c r="N833" s="467">
        <f t="shared" si="89"/>
        <v>0</v>
      </c>
      <c r="O833" s="475" t="str">
        <f t="shared" si="90"/>
        <v/>
      </c>
    </row>
    <row r="834" spans="1:15" hidden="1">
      <c r="A834" s="475">
        <f t="shared" ref="A834:A897" si="92">DATE(YEAR(B834),MONTH(B834),1)</f>
        <v>43497</v>
      </c>
      <c r="B834" s="475">
        <v>43500</v>
      </c>
      <c r="C834" s="467">
        <v>17</v>
      </c>
      <c r="D834" s="467">
        <v>1401</v>
      </c>
      <c r="E834" s="467">
        <v>101</v>
      </c>
      <c r="F834" s="467">
        <v>1</v>
      </c>
      <c r="G834" s="467">
        <f t="array" ref="G834">MAX(IF($A$2:$A$8761=A834,$D$2:$D$8761))</f>
        <v>1577</v>
      </c>
      <c r="H834" s="467">
        <f t="shared" ref="H834:H897" si="93">IF(G834=D834,1,0)</f>
        <v>0</v>
      </c>
      <c r="I834" s="475" t="str">
        <f t="shared" ref="I834:I897" si="94">IF(D834=G834,B834,"")</f>
        <v/>
      </c>
      <c r="J834" s="471">
        <f>'Potential Projects'!D835</f>
        <v>12.033370832529723</v>
      </c>
      <c r="K834" s="471">
        <f>'Potential Projects'!E835</f>
        <v>79.210749301225533</v>
      </c>
      <c r="L834" s="476">
        <f t="shared" ref="L834:L897" si="95">D834-E834-F834-J834-K834</f>
        <v>1207.7558798662446</v>
      </c>
      <c r="M834" s="471">
        <f t="shared" si="91"/>
        <v>1456.0645641729793</v>
      </c>
      <c r="N834" s="467">
        <f t="shared" ref="N834:N897" si="96">IF(M834=L834,1,0)</f>
        <v>0</v>
      </c>
      <c r="O834" s="475" t="str">
        <f t="shared" ref="O834:O897" si="97">IF(L834=M834,B834,"")</f>
        <v/>
      </c>
    </row>
    <row r="835" spans="1:15" hidden="1">
      <c r="A835" s="475">
        <f t="shared" si="92"/>
        <v>43497</v>
      </c>
      <c r="B835" s="475">
        <v>43500</v>
      </c>
      <c r="C835" s="467">
        <v>18</v>
      </c>
      <c r="D835" s="467">
        <v>1451</v>
      </c>
      <c r="E835" s="467">
        <v>101</v>
      </c>
      <c r="F835" s="467">
        <v>0</v>
      </c>
      <c r="G835" s="467">
        <f t="array" ref="G835">MAX(IF($A$2:$A$8761=A835,$D$2:$D$8761))</f>
        <v>1577</v>
      </c>
      <c r="H835" s="467">
        <f t="shared" si="93"/>
        <v>0</v>
      </c>
      <c r="I835" s="475" t="str">
        <f t="shared" si="94"/>
        <v/>
      </c>
      <c r="J835" s="471">
        <f>'Potential Projects'!D836</f>
        <v>18.344316258734246</v>
      </c>
      <c r="K835" s="471">
        <f>'Potential Projects'!E836</f>
        <v>83.90894958073531</v>
      </c>
      <c r="L835" s="476">
        <f t="shared" si="95"/>
        <v>1247.7467341605304</v>
      </c>
      <c r="M835" s="471">
        <f t="shared" si="91"/>
        <v>1456.0645641729793</v>
      </c>
      <c r="N835" s="467">
        <f t="shared" si="96"/>
        <v>0</v>
      </c>
      <c r="O835" s="475" t="str">
        <f t="shared" si="97"/>
        <v/>
      </c>
    </row>
    <row r="836" spans="1:15" hidden="1">
      <c r="A836" s="475">
        <f t="shared" si="92"/>
        <v>43497</v>
      </c>
      <c r="B836" s="475">
        <v>43500</v>
      </c>
      <c r="C836" s="467">
        <v>19</v>
      </c>
      <c r="D836" s="467">
        <v>1461</v>
      </c>
      <c r="E836" s="467">
        <v>100</v>
      </c>
      <c r="F836" s="467">
        <v>0</v>
      </c>
      <c r="G836" s="467">
        <f t="array" ref="G836">MAX(IF($A$2:$A$8761=A836,$D$2:$D$8761))</f>
        <v>1577</v>
      </c>
      <c r="H836" s="467">
        <f t="shared" si="93"/>
        <v>0</v>
      </c>
      <c r="I836" s="475" t="str">
        <f t="shared" si="94"/>
        <v/>
      </c>
      <c r="J836" s="471">
        <f>'Potential Projects'!D837</f>
        <v>24.986740285272116</v>
      </c>
      <c r="K836" s="471">
        <f>'Potential Projects'!E837</f>
        <v>73.089634218447642</v>
      </c>
      <c r="L836" s="476">
        <f t="shared" si="95"/>
        <v>1262.9236254962802</v>
      </c>
      <c r="M836" s="471">
        <f t="shared" si="91"/>
        <v>1456.0645641729793</v>
      </c>
      <c r="N836" s="467">
        <f t="shared" si="96"/>
        <v>0</v>
      </c>
      <c r="O836" s="475" t="str">
        <f t="shared" si="97"/>
        <v/>
      </c>
    </row>
    <row r="837" spans="1:15" hidden="1">
      <c r="A837" s="475">
        <f t="shared" si="92"/>
        <v>43497</v>
      </c>
      <c r="B837" s="475">
        <v>43500</v>
      </c>
      <c r="C837" s="467">
        <v>20</v>
      </c>
      <c r="D837" s="467">
        <v>1410</v>
      </c>
      <c r="E837" s="467">
        <v>98</v>
      </c>
      <c r="F837" s="467">
        <v>0</v>
      </c>
      <c r="G837" s="467">
        <f t="array" ref="G837">MAX(IF($A$2:$A$8761=A837,$D$2:$D$8761))</f>
        <v>1577</v>
      </c>
      <c r="H837" s="467">
        <f t="shared" si="93"/>
        <v>0</v>
      </c>
      <c r="I837" s="475" t="str">
        <f t="shared" si="94"/>
        <v/>
      </c>
      <c r="J837" s="471">
        <f>'Potential Projects'!D838</f>
        <v>26.069162624232</v>
      </c>
      <c r="K837" s="471">
        <f>'Potential Projects'!E838</f>
        <v>59.451085788002587</v>
      </c>
      <c r="L837" s="476">
        <f t="shared" si="95"/>
        <v>1226.4797515877656</v>
      </c>
      <c r="M837" s="471">
        <f t="shared" si="91"/>
        <v>1456.0645641729793</v>
      </c>
      <c r="N837" s="467">
        <f t="shared" si="96"/>
        <v>0</v>
      </c>
      <c r="O837" s="475" t="str">
        <f t="shared" si="97"/>
        <v/>
      </c>
    </row>
    <row r="838" spans="1:15" hidden="1">
      <c r="A838" s="475">
        <f t="shared" si="92"/>
        <v>43497</v>
      </c>
      <c r="B838" s="475">
        <v>43500</v>
      </c>
      <c r="C838" s="467">
        <v>21</v>
      </c>
      <c r="D838" s="467">
        <v>1385</v>
      </c>
      <c r="E838" s="467">
        <v>92</v>
      </c>
      <c r="F838" s="467">
        <v>0</v>
      </c>
      <c r="G838" s="467">
        <f t="array" ref="G838">MAX(IF($A$2:$A$8761=A838,$D$2:$D$8761))</f>
        <v>1577</v>
      </c>
      <c r="H838" s="467">
        <f t="shared" si="93"/>
        <v>0</v>
      </c>
      <c r="I838" s="475" t="str">
        <f t="shared" si="94"/>
        <v/>
      </c>
      <c r="J838" s="471">
        <f>'Potential Projects'!D839</f>
        <v>20.48375346305324</v>
      </c>
      <c r="K838" s="471">
        <f>'Potential Projects'!E839</f>
        <v>77.622779509782845</v>
      </c>
      <c r="L838" s="476">
        <f t="shared" si="95"/>
        <v>1194.8934670271638</v>
      </c>
      <c r="M838" s="471">
        <f t="shared" si="91"/>
        <v>1456.0645641729793</v>
      </c>
      <c r="N838" s="467">
        <f t="shared" si="96"/>
        <v>0</v>
      </c>
      <c r="O838" s="475" t="str">
        <f t="shared" si="97"/>
        <v/>
      </c>
    </row>
    <row r="839" spans="1:15" hidden="1">
      <c r="A839" s="475">
        <f t="shared" si="92"/>
        <v>43497</v>
      </c>
      <c r="B839" s="475">
        <v>43500</v>
      </c>
      <c r="C839" s="467">
        <v>22</v>
      </c>
      <c r="D839" s="467">
        <v>1302</v>
      </c>
      <c r="E839" s="467">
        <v>33</v>
      </c>
      <c r="F839" s="467">
        <v>0</v>
      </c>
      <c r="G839" s="467">
        <f t="array" ref="G839">MAX(IF($A$2:$A$8761=A839,$D$2:$D$8761))</f>
        <v>1577</v>
      </c>
      <c r="H839" s="467">
        <f t="shared" si="93"/>
        <v>0</v>
      </c>
      <c r="I839" s="475" t="str">
        <f t="shared" si="94"/>
        <v/>
      </c>
      <c r="J839" s="471">
        <f>'Potential Projects'!D840</f>
        <v>14.266496977421188</v>
      </c>
      <c r="K839" s="471">
        <f>'Potential Projects'!E840</f>
        <v>95.294614760266612</v>
      </c>
      <c r="L839" s="476">
        <f t="shared" si="95"/>
        <v>1159.4388882623123</v>
      </c>
      <c r="M839" s="471">
        <f t="shared" si="91"/>
        <v>1456.0645641729793</v>
      </c>
      <c r="N839" s="467">
        <f t="shared" si="96"/>
        <v>0</v>
      </c>
      <c r="O839" s="475" t="str">
        <f t="shared" si="97"/>
        <v/>
      </c>
    </row>
    <row r="840" spans="1:15" hidden="1">
      <c r="A840" s="475">
        <f t="shared" si="92"/>
        <v>43497</v>
      </c>
      <c r="B840" s="475">
        <v>43500</v>
      </c>
      <c r="C840" s="467">
        <v>23</v>
      </c>
      <c r="D840" s="467">
        <v>1225</v>
      </c>
      <c r="E840" s="467">
        <v>12</v>
      </c>
      <c r="F840" s="467">
        <v>0</v>
      </c>
      <c r="G840" s="467">
        <f t="array" ref="G840">MAX(IF($A$2:$A$8761=A840,$D$2:$D$8761))</f>
        <v>1577</v>
      </c>
      <c r="H840" s="467">
        <f t="shared" si="93"/>
        <v>0</v>
      </c>
      <c r="I840" s="475" t="str">
        <f t="shared" si="94"/>
        <v/>
      </c>
      <c r="J840" s="471">
        <f>'Potential Projects'!D841</f>
        <v>25.981514638295035</v>
      </c>
      <c r="K840" s="471">
        <f>'Potential Projects'!E841</f>
        <v>85.747239733390671</v>
      </c>
      <c r="L840" s="476">
        <f t="shared" si="95"/>
        <v>1101.2712456283143</v>
      </c>
      <c r="M840" s="471">
        <f t="shared" si="91"/>
        <v>1456.0645641729793</v>
      </c>
      <c r="N840" s="467">
        <f t="shared" si="96"/>
        <v>0</v>
      </c>
      <c r="O840" s="475" t="str">
        <f t="shared" si="97"/>
        <v/>
      </c>
    </row>
    <row r="841" spans="1:15" hidden="1">
      <c r="A841" s="475">
        <f t="shared" si="92"/>
        <v>43497</v>
      </c>
      <c r="B841" s="475">
        <v>43500</v>
      </c>
      <c r="C841" s="467">
        <v>24</v>
      </c>
      <c r="D841" s="467">
        <v>1147</v>
      </c>
      <c r="E841" s="467">
        <v>25</v>
      </c>
      <c r="F841" s="467">
        <v>0</v>
      </c>
      <c r="G841" s="467">
        <f t="array" ref="G841">MAX(IF($A$2:$A$8761=A841,$D$2:$D$8761))</f>
        <v>1577</v>
      </c>
      <c r="H841" s="467">
        <f t="shared" si="93"/>
        <v>0</v>
      </c>
      <c r="I841" s="475" t="str">
        <f t="shared" si="94"/>
        <v/>
      </c>
      <c r="J841" s="471">
        <f>'Potential Projects'!D842</f>
        <v>20.897845441043014</v>
      </c>
      <c r="K841" s="471">
        <f>'Potential Projects'!E842</f>
        <v>51.780331219092666</v>
      </c>
      <c r="L841" s="476">
        <f t="shared" si="95"/>
        <v>1049.3218233398643</v>
      </c>
      <c r="M841" s="471">
        <f t="shared" si="91"/>
        <v>1456.0645641729793</v>
      </c>
      <c r="N841" s="467">
        <f t="shared" si="96"/>
        <v>0</v>
      </c>
      <c r="O841" s="475" t="str">
        <f t="shared" si="97"/>
        <v/>
      </c>
    </row>
    <row r="842" spans="1:15" hidden="1">
      <c r="A842" s="475">
        <f t="shared" si="92"/>
        <v>43497</v>
      </c>
      <c r="B842" s="475">
        <v>43501</v>
      </c>
      <c r="C842" s="467">
        <v>1</v>
      </c>
      <c r="D842" s="467">
        <v>1134</v>
      </c>
      <c r="E842" s="467">
        <v>29</v>
      </c>
      <c r="F842" s="467">
        <v>0</v>
      </c>
      <c r="G842" s="467">
        <f t="array" ref="G842">MAX(IF($A$2:$A$8761=A842,$D$2:$D$8761))</f>
        <v>1577</v>
      </c>
      <c r="H842" s="467">
        <f t="shared" si="93"/>
        <v>0</v>
      </c>
      <c r="I842" s="475" t="str">
        <f t="shared" si="94"/>
        <v/>
      </c>
      <c r="J842" s="471">
        <f>'Potential Projects'!D843</f>
        <v>35.848926423762876</v>
      </c>
      <c r="K842" s="471">
        <f>'Potential Projects'!E843</f>
        <v>33.991940550419265</v>
      </c>
      <c r="L842" s="476">
        <f t="shared" si="95"/>
        <v>1035.1591330258179</v>
      </c>
      <c r="M842" s="471">
        <f t="shared" si="91"/>
        <v>1456.0645641729793</v>
      </c>
      <c r="N842" s="467">
        <f t="shared" si="96"/>
        <v>0</v>
      </c>
      <c r="O842" s="475" t="str">
        <f t="shared" si="97"/>
        <v/>
      </c>
    </row>
    <row r="843" spans="1:15" hidden="1">
      <c r="A843" s="475">
        <f t="shared" si="92"/>
        <v>43497</v>
      </c>
      <c r="B843" s="475">
        <v>43501</v>
      </c>
      <c r="C843" s="467">
        <v>2</v>
      </c>
      <c r="D843" s="467">
        <v>1091</v>
      </c>
      <c r="E843" s="467">
        <v>56</v>
      </c>
      <c r="F843" s="467">
        <v>0</v>
      </c>
      <c r="G843" s="467">
        <f t="array" ref="G843">MAX(IF($A$2:$A$8761=A843,$D$2:$D$8761))</f>
        <v>1577</v>
      </c>
      <c r="H843" s="467">
        <f t="shared" si="93"/>
        <v>0</v>
      </c>
      <c r="I843" s="475" t="str">
        <f t="shared" si="94"/>
        <v/>
      </c>
      <c r="J843" s="471">
        <f>'Potential Projects'!D844</f>
        <v>28.875184193467195</v>
      </c>
      <c r="K843" s="471">
        <f>'Potential Projects'!E844</f>
        <v>65.098938937862826</v>
      </c>
      <c r="L843" s="476">
        <f t="shared" si="95"/>
        <v>941.02587686866991</v>
      </c>
      <c r="M843" s="471">
        <f t="shared" si="91"/>
        <v>1456.0645641729793</v>
      </c>
      <c r="N843" s="467">
        <f t="shared" si="96"/>
        <v>0</v>
      </c>
      <c r="O843" s="475" t="str">
        <f t="shared" si="97"/>
        <v/>
      </c>
    </row>
    <row r="844" spans="1:15" hidden="1">
      <c r="A844" s="475">
        <f t="shared" si="92"/>
        <v>43497</v>
      </c>
      <c r="B844" s="475">
        <v>43501</v>
      </c>
      <c r="C844" s="467">
        <v>3</v>
      </c>
      <c r="D844" s="467">
        <v>1074</v>
      </c>
      <c r="E844" s="467">
        <v>25</v>
      </c>
      <c r="F844" s="467">
        <v>0</v>
      </c>
      <c r="G844" s="467">
        <f t="array" ref="G844">MAX(IF($A$2:$A$8761=A844,$D$2:$D$8761))</f>
        <v>1577</v>
      </c>
      <c r="H844" s="467">
        <f t="shared" si="93"/>
        <v>0</v>
      </c>
      <c r="I844" s="475" t="str">
        <f t="shared" si="94"/>
        <v/>
      </c>
      <c r="J844" s="471">
        <f>'Potential Projects'!D845</f>
        <v>3.2437269108343951</v>
      </c>
      <c r="K844" s="471">
        <f>'Potential Projects'!E845</f>
        <v>59.808574553859387</v>
      </c>
      <c r="L844" s="476">
        <f t="shared" si="95"/>
        <v>985.94769853530624</v>
      </c>
      <c r="M844" s="471">
        <f t="shared" si="91"/>
        <v>1456.0645641729793</v>
      </c>
      <c r="N844" s="467">
        <f t="shared" si="96"/>
        <v>0</v>
      </c>
      <c r="O844" s="475" t="str">
        <f t="shared" si="97"/>
        <v/>
      </c>
    </row>
    <row r="845" spans="1:15" hidden="1">
      <c r="A845" s="475">
        <f t="shared" si="92"/>
        <v>43497</v>
      </c>
      <c r="B845" s="475">
        <v>43501</v>
      </c>
      <c r="C845" s="467">
        <v>4</v>
      </c>
      <c r="D845" s="467">
        <v>1082</v>
      </c>
      <c r="E845" s="467">
        <v>8</v>
      </c>
      <c r="F845" s="467">
        <v>0</v>
      </c>
      <c r="G845" s="467">
        <f t="array" ref="G845">MAX(IF($A$2:$A$8761=A845,$D$2:$D$8761))</f>
        <v>1577</v>
      </c>
      <c r="H845" s="467">
        <f t="shared" si="93"/>
        <v>0</v>
      </c>
      <c r="I845" s="475" t="str">
        <f t="shared" si="94"/>
        <v/>
      </c>
      <c r="J845" s="471">
        <f>'Potential Projects'!D846</f>
        <v>5.0357212658978812</v>
      </c>
      <c r="K845" s="471">
        <f>'Potential Projects'!E846</f>
        <v>35.414855353687379</v>
      </c>
      <c r="L845" s="476">
        <f t="shared" si="95"/>
        <v>1033.5494233804147</v>
      </c>
      <c r="M845" s="471">
        <f t="shared" si="91"/>
        <v>1456.0645641729793</v>
      </c>
      <c r="N845" s="467">
        <f t="shared" si="96"/>
        <v>0</v>
      </c>
      <c r="O845" s="475" t="str">
        <f t="shared" si="97"/>
        <v/>
      </c>
    </row>
    <row r="846" spans="1:15" hidden="1">
      <c r="A846" s="475">
        <f t="shared" si="92"/>
        <v>43497</v>
      </c>
      <c r="B846" s="475">
        <v>43501</v>
      </c>
      <c r="C846" s="467">
        <v>5</v>
      </c>
      <c r="D846" s="467">
        <v>1124</v>
      </c>
      <c r="E846" s="467">
        <v>0</v>
      </c>
      <c r="F846" s="467">
        <v>0</v>
      </c>
      <c r="G846" s="467">
        <f t="array" ref="G846">MAX(IF($A$2:$A$8761=A846,$D$2:$D$8761))</f>
        <v>1577</v>
      </c>
      <c r="H846" s="467">
        <f t="shared" si="93"/>
        <v>0</v>
      </c>
      <c r="I846" s="475" t="str">
        <f t="shared" si="94"/>
        <v/>
      </c>
      <c r="J846" s="471">
        <f>'Potential Projects'!D847</f>
        <v>28.289562613469304</v>
      </c>
      <c r="K846" s="471">
        <f>'Potential Projects'!E847</f>
        <v>51.451003493872285</v>
      </c>
      <c r="L846" s="476">
        <f t="shared" si="95"/>
        <v>1044.2594338926583</v>
      </c>
      <c r="M846" s="471">
        <f t="shared" si="91"/>
        <v>1456.0645641729793</v>
      </c>
      <c r="N846" s="467">
        <f t="shared" si="96"/>
        <v>0</v>
      </c>
      <c r="O846" s="475" t="str">
        <f t="shared" si="97"/>
        <v/>
      </c>
    </row>
    <row r="847" spans="1:15" hidden="1">
      <c r="A847" s="475">
        <f t="shared" si="92"/>
        <v>43497</v>
      </c>
      <c r="B847" s="475">
        <v>43501</v>
      </c>
      <c r="C847" s="467">
        <v>6</v>
      </c>
      <c r="D847" s="467">
        <v>1230</v>
      </c>
      <c r="E847" s="467">
        <v>0</v>
      </c>
      <c r="F847" s="467">
        <v>0</v>
      </c>
      <c r="G847" s="467">
        <f t="array" ref="G847">MAX(IF($A$2:$A$8761=A847,$D$2:$D$8761))</f>
        <v>1577</v>
      </c>
      <c r="H847" s="467">
        <f t="shared" si="93"/>
        <v>0</v>
      </c>
      <c r="I847" s="475" t="str">
        <f t="shared" si="94"/>
        <v/>
      </c>
      <c r="J847" s="471">
        <f>'Potential Projects'!D848</f>
        <v>44.356190306744246</v>
      </c>
      <c r="K847" s="471">
        <f>'Potential Projects'!E848</f>
        <v>39.270571167490864</v>
      </c>
      <c r="L847" s="476">
        <f t="shared" si="95"/>
        <v>1146.3732385257647</v>
      </c>
      <c r="M847" s="471">
        <f t="shared" si="91"/>
        <v>1456.0645641729793</v>
      </c>
      <c r="N847" s="467">
        <f t="shared" si="96"/>
        <v>0</v>
      </c>
      <c r="O847" s="475" t="str">
        <f t="shared" si="97"/>
        <v/>
      </c>
    </row>
    <row r="848" spans="1:15" hidden="1">
      <c r="A848" s="475">
        <f t="shared" si="92"/>
        <v>43497</v>
      </c>
      <c r="B848" s="475">
        <v>43501</v>
      </c>
      <c r="C848" s="467">
        <v>7</v>
      </c>
      <c r="D848" s="467">
        <v>1366</v>
      </c>
      <c r="E848" s="467">
        <v>0</v>
      </c>
      <c r="F848" s="467">
        <v>0</v>
      </c>
      <c r="G848" s="467">
        <f t="array" ref="G848">MAX(IF($A$2:$A$8761=A848,$D$2:$D$8761))</f>
        <v>1577</v>
      </c>
      <c r="H848" s="467">
        <f t="shared" si="93"/>
        <v>0</v>
      </c>
      <c r="I848" s="475" t="str">
        <f t="shared" si="94"/>
        <v/>
      </c>
      <c r="J848" s="471">
        <f>'Potential Projects'!D849</f>
        <v>51.947161083435887</v>
      </c>
      <c r="K848" s="471">
        <f>'Potential Projects'!E849</f>
        <v>55.733828423994844</v>
      </c>
      <c r="L848" s="476">
        <f t="shared" si="95"/>
        <v>1258.3190104925693</v>
      </c>
      <c r="M848" s="471">
        <f t="shared" si="91"/>
        <v>1456.0645641729793</v>
      </c>
      <c r="N848" s="467">
        <f t="shared" si="96"/>
        <v>0</v>
      </c>
      <c r="O848" s="475" t="str">
        <f t="shared" si="97"/>
        <v/>
      </c>
    </row>
    <row r="849" spans="1:15" hidden="1">
      <c r="A849" s="475">
        <f t="shared" si="92"/>
        <v>43497</v>
      </c>
      <c r="B849" s="475">
        <v>43501</v>
      </c>
      <c r="C849" s="467">
        <v>8</v>
      </c>
      <c r="D849" s="467">
        <v>1413</v>
      </c>
      <c r="E849" s="467">
        <v>0</v>
      </c>
      <c r="F849" s="467">
        <v>0</v>
      </c>
      <c r="G849" s="467">
        <f t="array" ref="G849">MAX(IF($A$2:$A$8761=A849,$D$2:$D$8761))</f>
        <v>1577</v>
      </c>
      <c r="H849" s="467">
        <f t="shared" si="93"/>
        <v>0</v>
      </c>
      <c r="I849" s="475" t="str">
        <f t="shared" si="94"/>
        <v/>
      </c>
      <c r="J849" s="471">
        <f>'Potential Projects'!D850</f>
        <v>41.664334722891184</v>
      </c>
      <c r="K849" s="471">
        <f>'Potential Projects'!E850</f>
        <v>65.029318587400553</v>
      </c>
      <c r="L849" s="476">
        <f t="shared" si="95"/>
        <v>1306.3063466897083</v>
      </c>
      <c r="M849" s="471">
        <f t="shared" si="91"/>
        <v>1456.0645641729793</v>
      </c>
      <c r="N849" s="467">
        <f t="shared" si="96"/>
        <v>0</v>
      </c>
      <c r="O849" s="475" t="str">
        <f t="shared" si="97"/>
        <v/>
      </c>
    </row>
    <row r="850" spans="1:15" hidden="1">
      <c r="A850" s="475">
        <f t="shared" si="92"/>
        <v>43497</v>
      </c>
      <c r="B850" s="475">
        <v>43501</v>
      </c>
      <c r="C850" s="467">
        <v>9</v>
      </c>
      <c r="D850" s="467">
        <v>1434</v>
      </c>
      <c r="E850" s="467">
        <v>0</v>
      </c>
      <c r="F850" s="467">
        <v>0</v>
      </c>
      <c r="G850" s="467">
        <f t="array" ref="G850">MAX(IF($A$2:$A$8761=A850,$D$2:$D$8761))</f>
        <v>1577</v>
      </c>
      <c r="H850" s="467">
        <f t="shared" si="93"/>
        <v>0</v>
      </c>
      <c r="I850" s="475" t="str">
        <f t="shared" si="94"/>
        <v/>
      </c>
      <c r="J850" s="471">
        <f>'Potential Projects'!D851</f>
        <v>46.802604866757655</v>
      </c>
      <c r="K850" s="471">
        <f>'Potential Projects'!E851</f>
        <v>73.88753036981295</v>
      </c>
      <c r="L850" s="476">
        <f t="shared" si="95"/>
        <v>1313.3098647634292</v>
      </c>
      <c r="M850" s="471">
        <f t="shared" si="91"/>
        <v>1456.0645641729793</v>
      </c>
      <c r="N850" s="467">
        <f t="shared" si="96"/>
        <v>0</v>
      </c>
      <c r="O850" s="475" t="str">
        <f t="shared" si="97"/>
        <v/>
      </c>
    </row>
    <row r="851" spans="1:15" hidden="1">
      <c r="A851" s="475">
        <f t="shared" si="92"/>
        <v>43497</v>
      </c>
      <c r="B851" s="475">
        <v>43501</v>
      </c>
      <c r="C851" s="467">
        <v>10</v>
      </c>
      <c r="D851" s="467">
        <v>1434</v>
      </c>
      <c r="E851" s="467">
        <v>0</v>
      </c>
      <c r="F851" s="467">
        <v>2</v>
      </c>
      <c r="G851" s="467">
        <f t="array" ref="G851">MAX(IF($A$2:$A$8761=A851,$D$2:$D$8761))</f>
        <v>1577</v>
      </c>
      <c r="H851" s="467">
        <f t="shared" si="93"/>
        <v>0</v>
      </c>
      <c r="I851" s="475" t="str">
        <f t="shared" si="94"/>
        <v/>
      </c>
      <c r="J851" s="471">
        <f>'Potential Projects'!D852</f>
        <v>28.460946743933594</v>
      </c>
      <c r="K851" s="471">
        <f>'Potential Projects'!E852</f>
        <v>66.726803536873788</v>
      </c>
      <c r="L851" s="476">
        <f t="shared" si="95"/>
        <v>1336.8122497191926</v>
      </c>
      <c r="M851" s="471">
        <f t="shared" si="91"/>
        <v>1456.0645641729793</v>
      </c>
      <c r="N851" s="467">
        <f t="shared" si="96"/>
        <v>0</v>
      </c>
      <c r="O851" s="475" t="str">
        <f t="shared" si="97"/>
        <v/>
      </c>
    </row>
    <row r="852" spans="1:15" hidden="1">
      <c r="A852" s="475">
        <f t="shared" si="92"/>
        <v>43497</v>
      </c>
      <c r="B852" s="475">
        <v>43501</v>
      </c>
      <c r="C852" s="467">
        <v>11</v>
      </c>
      <c r="D852" s="467">
        <v>1433</v>
      </c>
      <c r="E852" s="467">
        <v>0</v>
      </c>
      <c r="F852" s="467">
        <v>0</v>
      </c>
      <c r="G852" s="467">
        <f t="array" ref="G852">MAX(IF($A$2:$A$8761=A852,$D$2:$D$8761))</f>
        <v>1577</v>
      </c>
      <c r="H852" s="467">
        <f t="shared" si="93"/>
        <v>0</v>
      </c>
      <c r="I852" s="475" t="str">
        <f t="shared" si="94"/>
        <v/>
      </c>
      <c r="J852" s="471">
        <f>'Potential Projects'!D853</f>
        <v>8.6047130594401242</v>
      </c>
      <c r="K852" s="471">
        <f>'Potential Projects'!E853</f>
        <v>17.911986347022147</v>
      </c>
      <c r="L852" s="476">
        <f t="shared" si="95"/>
        <v>1406.4833005935377</v>
      </c>
      <c r="M852" s="471">
        <f t="shared" si="91"/>
        <v>1456.0645641729793</v>
      </c>
      <c r="N852" s="467">
        <f t="shared" si="96"/>
        <v>0</v>
      </c>
      <c r="O852" s="475" t="str">
        <f t="shared" si="97"/>
        <v/>
      </c>
    </row>
    <row r="853" spans="1:15" hidden="1">
      <c r="A853" s="475">
        <f t="shared" si="92"/>
        <v>43497</v>
      </c>
      <c r="B853" s="475">
        <v>43501</v>
      </c>
      <c r="C853" s="467">
        <v>12</v>
      </c>
      <c r="D853" s="467">
        <v>1412</v>
      </c>
      <c r="E853" s="467">
        <v>0</v>
      </c>
      <c r="F853" s="467">
        <v>4</v>
      </c>
      <c r="G853" s="467">
        <f t="array" ref="G853">MAX(IF($A$2:$A$8761=A853,$D$2:$D$8761))</f>
        <v>1577</v>
      </c>
      <c r="H853" s="467">
        <f t="shared" si="93"/>
        <v>0</v>
      </c>
      <c r="I853" s="475" t="str">
        <f t="shared" si="94"/>
        <v/>
      </c>
      <c r="J853" s="471">
        <f>'Potential Projects'!D854</f>
        <v>19.179119063422601</v>
      </c>
      <c r="K853" s="471">
        <f>'Potential Projects'!E854</f>
        <v>22.303544184046441</v>
      </c>
      <c r="L853" s="476">
        <f t="shared" si="95"/>
        <v>1366.517336752531</v>
      </c>
      <c r="M853" s="471">
        <f t="shared" si="91"/>
        <v>1456.0645641729793</v>
      </c>
      <c r="N853" s="467">
        <f t="shared" si="96"/>
        <v>0</v>
      </c>
      <c r="O853" s="475" t="str">
        <f t="shared" si="97"/>
        <v/>
      </c>
    </row>
    <row r="854" spans="1:15" hidden="1">
      <c r="A854" s="475">
        <f t="shared" si="92"/>
        <v>43497</v>
      </c>
      <c r="B854" s="475">
        <v>43501</v>
      </c>
      <c r="C854" s="467">
        <v>13</v>
      </c>
      <c r="D854" s="467">
        <v>1402</v>
      </c>
      <c r="E854" s="467">
        <v>0</v>
      </c>
      <c r="F854" s="467">
        <v>2</v>
      </c>
      <c r="G854" s="467">
        <f t="array" ref="G854">MAX(IF($A$2:$A$8761=A854,$D$2:$D$8761))</f>
        <v>1577</v>
      </c>
      <c r="H854" s="467">
        <f t="shared" si="93"/>
        <v>0</v>
      </c>
      <c r="I854" s="475" t="str">
        <f t="shared" si="94"/>
        <v/>
      </c>
      <c r="J854" s="471">
        <f>'Potential Projects'!D855</f>
        <v>29.184128044515475</v>
      </c>
      <c r="K854" s="471">
        <f>'Potential Projects'!E855</f>
        <v>7.7614956998494939</v>
      </c>
      <c r="L854" s="476">
        <f t="shared" si="95"/>
        <v>1363.0543762556349</v>
      </c>
      <c r="M854" s="471">
        <f t="shared" si="91"/>
        <v>1456.0645641729793</v>
      </c>
      <c r="N854" s="467">
        <f t="shared" si="96"/>
        <v>0</v>
      </c>
      <c r="O854" s="475" t="str">
        <f t="shared" si="97"/>
        <v/>
      </c>
    </row>
    <row r="855" spans="1:15" hidden="1">
      <c r="A855" s="475">
        <f t="shared" si="92"/>
        <v>43497</v>
      </c>
      <c r="B855" s="475">
        <v>43501</v>
      </c>
      <c r="C855" s="467">
        <v>14</v>
      </c>
      <c r="D855" s="467">
        <v>1393</v>
      </c>
      <c r="E855" s="467">
        <v>0</v>
      </c>
      <c r="F855" s="467">
        <v>0</v>
      </c>
      <c r="G855" s="467">
        <f t="array" ref="G855">MAX(IF($A$2:$A$8761=A855,$D$2:$D$8761))</f>
        <v>1577</v>
      </c>
      <c r="H855" s="467">
        <f t="shared" si="93"/>
        <v>0</v>
      </c>
      <c r="I855" s="475" t="str">
        <f t="shared" si="94"/>
        <v/>
      </c>
      <c r="J855" s="471">
        <f>'Potential Projects'!D856</f>
        <v>25.175794434068138</v>
      </c>
      <c r="K855" s="471">
        <f>'Potential Projects'!E856</f>
        <v>37.515199634487203</v>
      </c>
      <c r="L855" s="476">
        <f t="shared" si="95"/>
        <v>1330.3090059314445</v>
      </c>
      <c r="M855" s="471">
        <f t="shared" si="91"/>
        <v>1456.0645641729793</v>
      </c>
      <c r="N855" s="467">
        <f t="shared" si="96"/>
        <v>0</v>
      </c>
      <c r="O855" s="475" t="str">
        <f t="shared" si="97"/>
        <v/>
      </c>
    </row>
    <row r="856" spans="1:15" hidden="1">
      <c r="A856" s="475">
        <f t="shared" si="92"/>
        <v>43497</v>
      </c>
      <c r="B856" s="475">
        <v>43501</v>
      </c>
      <c r="C856" s="467">
        <v>15</v>
      </c>
      <c r="D856" s="467">
        <v>1361</v>
      </c>
      <c r="E856" s="467">
        <v>0</v>
      </c>
      <c r="F856" s="467">
        <v>1</v>
      </c>
      <c r="G856" s="467">
        <f t="array" ref="G856">MAX(IF($A$2:$A$8761=A856,$D$2:$D$8761))</f>
        <v>1577</v>
      </c>
      <c r="H856" s="467">
        <f t="shared" si="93"/>
        <v>0</v>
      </c>
      <c r="I856" s="475" t="str">
        <f t="shared" si="94"/>
        <v/>
      </c>
      <c r="J856" s="471">
        <f>'Potential Projects'!D857</f>
        <v>38.768692168283131</v>
      </c>
      <c r="K856" s="471">
        <f>'Potential Projects'!E857</f>
        <v>43.403203880885833</v>
      </c>
      <c r="L856" s="476">
        <f t="shared" si="95"/>
        <v>1277.8281039508308</v>
      </c>
      <c r="M856" s="471">
        <f t="shared" si="91"/>
        <v>1456.0645641729793</v>
      </c>
      <c r="N856" s="467">
        <f t="shared" si="96"/>
        <v>0</v>
      </c>
      <c r="O856" s="475" t="str">
        <f t="shared" si="97"/>
        <v/>
      </c>
    </row>
    <row r="857" spans="1:15" hidden="1">
      <c r="A857" s="475">
        <f t="shared" si="92"/>
        <v>43497</v>
      </c>
      <c r="B857" s="475">
        <v>43501</v>
      </c>
      <c r="C857" s="467">
        <v>16</v>
      </c>
      <c r="D857" s="467">
        <v>1356</v>
      </c>
      <c r="E857" s="467">
        <v>0</v>
      </c>
      <c r="F857" s="467">
        <v>2</v>
      </c>
      <c r="G857" s="467">
        <f t="array" ref="G857">MAX(IF($A$2:$A$8761=A857,$D$2:$D$8761))</f>
        <v>1577</v>
      </c>
      <c r="H857" s="467">
        <f t="shared" si="93"/>
        <v>0</v>
      </c>
      <c r="I857" s="475" t="str">
        <f t="shared" si="94"/>
        <v/>
      </c>
      <c r="J857" s="471">
        <f>'Potential Projects'!D858</f>
        <v>88.409703281659546</v>
      </c>
      <c r="K857" s="471">
        <f>'Potential Projects'!E858</f>
        <v>64.850183078907762</v>
      </c>
      <c r="L857" s="476">
        <f t="shared" si="95"/>
        <v>1200.7401136394326</v>
      </c>
      <c r="M857" s="471">
        <f t="shared" si="91"/>
        <v>1456.0645641729793</v>
      </c>
      <c r="N857" s="467">
        <f t="shared" si="96"/>
        <v>0</v>
      </c>
      <c r="O857" s="475" t="str">
        <f t="shared" si="97"/>
        <v/>
      </c>
    </row>
    <row r="858" spans="1:15" hidden="1">
      <c r="A858" s="475">
        <f t="shared" si="92"/>
        <v>43497</v>
      </c>
      <c r="B858" s="475">
        <v>43501</v>
      </c>
      <c r="C858" s="467">
        <v>17</v>
      </c>
      <c r="D858" s="467">
        <v>1404</v>
      </c>
      <c r="E858" s="467">
        <v>0</v>
      </c>
      <c r="F858" s="467">
        <v>1</v>
      </c>
      <c r="G858" s="467">
        <f t="array" ref="G858">MAX(IF($A$2:$A$8761=A858,$D$2:$D$8761))</f>
        <v>1577</v>
      </c>
      <c r="H858" s="467">
        <f t="shared" si="93"/>
        <v>0</v>
      </c>
      <c r="I858" s="475" t="str">
        <f t="shared" si="94"/>
        <v/>
      </c>
      <c r="J858" s="471">
        <f>'Potential Projects'!D859</f>
        <v>80.903295296403172</v>
      </c>
      <c r="K858" s="471">
        <f>'Potential Projects'!E859</f>
        <v>57.739520318211142</v>
      </c>
      <c r="L858" s="476">
        <f t="shared" si="95"/>
        <v>1264.3571843853856</v>
      </c>
      <c r="M858" s="471">
        <f t="shared" si="91"/>
        <v>1456.0645641729793</v>
      </c>
      <c r="N858" s="467">
        <f t="shared" si="96"/>
        <v>0</v>
      </c>
      <c r="O858" s="475" t="str">
        <f t="shared" si="97"/>
        <v/>
      </c>
    </row>
    <row r="859" spans="1:15" hidden="1">
      <c r="A859" s="475">
        <f t="shared" si="92"/>
        <v>43497</v>
      </c>
      <c r="B859" s="475">
        <v>43501</v>
      </c>
      <c r="C859" s="467">
        <v>18</v>
      </c>
      <c r="D859" s="467">
        <v>1462</v>
      </c>
      <c r="E859" s="467">
        <v>0</v>
      </c>
      <c r="F859" s="467">
        <v>0</v>
      </c>
      <c r="G859" s="467">
        <f t="array" ref="G859">MAX(IF($A$2:$A$8761=A859,$D$2:$D$8761))</f>
        <v>1577</v>
      </c>
      <c r="H859" s="467">
        <f t="shared" si="93"/>
        <v>0</v>
      </c>
      <c r="I859" s="475" t="str">
        <f t="shared" si="94"/>
        <v/>
      </c>
      <c r="J859" s="471">
        <f>'Potential Projects'!D860</f>
        <v>53.475448984338009</v>
      </c>
      <c r="K859" s="471">
        <f>'Potential Projects'!E860</f>
        <v>44.719732530638574</v>
      </c>
      <c r="L859" s="476">
        <f t="shared" si="95"/>
        <v>1363.8048184850234</v>
      </c>
      <c r="M859" s="471">
        <f t="shared" si="91"/>
        <v>1456.0645641729793</v>
      </c>
      <c r="N859" s="467">
        <f t="shared" si="96"/>
        <v>0</v>
      </c>
      <c r="O859" s="475" t="str">
        <f t="shared" si="97"/>
        <v/>
      </c>
    </row>
    <row r="860" spans="1:15" hidden="1">
      <c r="A860" s="475">
        <f t="shared" si="92"/>
        <v>43497</v>
      </c>
      <c r="B860" s="475">
        <v>43501</v>
      </c>
      <c r="C860" s="467">
        <v>19</v>
      </c>
      <c r="D860" s="467">
        <v>1455</v>
      </c>
      <c r="E860" s="467">
        <v>0</v>
      </c>
      <c r="F860" s="467">
        <v>0</v>
      </c>
      <c r="G860" s="467">
        <f t="array" ref="G860">MAX(IF($A$2:$A$8761=A860,$D$2:$D$8761))</f>
        <v>1577</v>
      </c>
      <c r="H860" s="467">
        <f t="shared" si="93"/>
        <v>0</v>
      </c>
      <c r="I860" s="475" t="str">
        <f t="shared" si="94"/>
        <v/>
      </c>
      <c r="J860" s="471">
        <f>'Potential Projects'!D861</f>
        <v>72.486714247921782</v>
      </c>
      <c r="K860" s="471">
        <f>'Potential Projects'!E861</f>
        <v>65.073124650612769</v>
      </c>
      <c r="L860" s="476">
        <f t="shared" si="95"/>
        <v>1317.4401611014655</v>
      </c>
      <c r="M860" s="471">
        <f t="shared" si="91"/>
        <v>1456.0645641729793</v>
      </c>
      <c r="N860" s="467">
        <f t="shared" si="96"/>
        <v>0</v>
      </c>
      <c r="O860" s="475" t="str">
        <f t="shared" si="97"/>
        <v/>
      </c>
    </row>
    <row r="861" spans="1:15" hidden="1">
      <c r="A861" s="475">
        <f t="shared" si="92"/>
        <v>43497</v>
      </c>
      <c r="B861" s="475">
        <v>43501</v>
      </c>
      <c r="C861" s="467">
        <v>20</v>
      </c>
      <c r="D861" s="467">
        <v>1429</v>
      </c>
      <c r="E861" s="467">
        <v>0</v>
      </c>
      <c r="F861" s="467">
        <v>0</v>
      </c>
      <c r="G861" s="467">
        <f t="array" ref="G861">MAX(IF($A$2:$A$8761=A861,$D$2:$D$8761))</f>
        <v>1577</v>
      </c>
      <c r="H861" s="467">
        <f t="shared" si="93"/>
        <v>0</v>
      </c>
      <c r="I861" s="475" t="str">
        <f t="shared" si="94"/>
        <v/>
      </c>
      <c r="J861" s="471">
        <f>'Potential Projects'!D862</f>
        <v>119.64774438858679</v>
      </c>
      <c r="K861" s="471">
        <f>'Potential Projects'!E862</f>
        <v>53.442614867770374</v>
      </c>
      <c r="L861" s="476">
        <f t="shared" si="95"/>
        <v>1255.909640743643</v>
      </c>
      <c r="M861" s="471">
        <f t="shared" si="91"/>
        <v>1456.0645641729793</v>
      </c>
      <c r="N861" s="467">
        <f t="shared" si="96"/>
        <v>0</v>
      </c>
      <c r="O861" s="475" t="str">
        <f t="shared" si="97"/>
        <v/>
      </c>
    </row>
    <row r="862" spans="1:15" hidden="1">
      <c r="A862" s="475">
        <f t="shared" si="92"/>
        <v>43497</v>
      </c>
      <c r="B862" s="475">
        <v>43501</v>
      </c>
      <c r="C862" s="467">
        <v>21</v>
      </c>
      <c r="D862" s="467">
        <v>1383</v>
      </c>
      <c r="E862" s="467">
        <v>0</v>
      </c>
      <c r="F862" s="467">
        <v>0</v>
      </c>
      <c r="G862" s="467">
        <f t="array" ref="G862">MAX(IF($A$2:$A$8761=A862,$D$2:$D$8761))</f>
        <v>1577</v>
      </c>
      <c r="H862" s="467">
        <f t="shared" si="93"/>
        <v>0</v>
      </c>
      <c r="I862" s="475" t="str">
        <f t="shared" si="94"/>
        <v/>
      </c>
      <c r="J862" s="471">
        <f>'Potential Projects'!D863</f>
        <v>127.65069117903734</v>
      </c>
      <c r="K862" s="471">
        <f>'Potential Projects'!E863</f>
        <v>60.159023059557086</v>
      </c>
      <c r="L862" s="476">
        <f t="shared" si="95"/>
        <v>1195.1902857614057</v>
      </c>
      <c r="M862" s="471">
        <f t="shared" si="91"/>
        <v>1456.0645641729793</v>
      </c>
      <c r="N862" s="467">
        <f t="shared" si="96"/>
        <v>0</v>
      </c>
      <c r="O862" s="475" t="str">
        <f t="shared" si="97"/>
        <v/>
      </c>
    </row>
    <row r="863" spans="1:15" hidden="1">
      <c r="A863" s="475">
        <f t="shared" si="92"/>
        <v>43497</v>
      </c>
      <c r="B863" s="475">
        <v>43501</v>
      </c>
      <c r="C863" s="467">
        <v>22</v>
      </c>
      <c r="D863" s="467">
        <v>1317</v>
      </c>
      <c r="E863" s="467">
        <v>0</v>
      </c>
      <c r="F863" s="467">
        <v>0</v>
      </c>
      <c r="G863" s="467">
        <f t="array" ref="G863">MAX(IF($A$2:$A$8761=A863,$D$2:$D$8761))</f>
        <v>1577</v>
      </c>
      <c r="H863" s="467">
        <f t="shared" si="93"/>
        <v>0</v>
      </c>
      <c r="I863" s="475" t="str">
        <f t="shared" si="94"/>
        <v/>
      </c>
      <c r="J863" s="471">
        <f>'Potential Projects'!D864</f>
        <v>133.42990717204415</v>
      </c>
      <c r="K863" s="471">
        <f>'Potential Projects'!E864</f>
        <v>73.213229896796392</v>
      </c>
      <c r="L863" s="476">
        <f t="shared" si="95"/>
        <v>1110.3568629311596</v>
      </c>
      <c r="M863" s="471">
        <f t="shared" si="91"/>
        <v>1456.0645641729793</v>
      </c>
      <c r="N863" s="467">
        <f t="shared" si="96"/>
        <v>0</v>
      </c>
      <c r="O863" s="475" t="str">
        <f t="shared" si="97"/>
        <v/>
      </c>
    </row>
    <row r="864" spans="1:15" hidden="1">
      <c r="A864" s="475">
        <f t="shared" si="92"/>
        <v>43497</v>
      </c>
      <c r="B864" s="475">
        <v>43501</v>
      </c>
      <c r="C864" s="467">
        <v>23</v>
      </c>
      <c r="D864" s="467">
        <v>1221</v>
      </c>
      <c r="E864" s="467">
        <v>0</v>
      </c>
      <c r="F864" s="467">
        <v>0</v>
      </c>
      <c r="G864" s="467">
        <f t="array" ref="G864">MAX(IF($A$2:$A$8761=A864,$D$2:$D$8761))</f>
        <v>1577</v>
      </c>
      <c r="H864" s="467">
        <f t="shared" si="93"/>
        <v>0</v>
      </c>
      <c r="I864" s="475" t="str">
        <f t="shared" si="94"/>
        <v/>
      </c>
      <c r="J864" s="471">
        <f>'Potential Projects'!D865</f>
        <v>136.50977552909021</v>
      </c>
      <c r="K864" s="471">
        <f>'Potential Projects'!E865</f>
        <v>83.288624435605229</v>
      </c>
      <c r="L864" s="476">
        <f t="shared" si="95"/>
        <v>1001.2016000353046</v>
      </c>
      <c r="M864" s="471">
        <f t="shared" si="91"/>
        <v>1456.0645641729793</v>
      </c>
      <c r="N864" s="467">
        <f t="shared" si="96"/>
        <v>0</v>
      </c>
      <c r="O864" s="475" t="str">
        <f t="shared" si="97"/>
        <v/>
      </c>
    </row>
    <row r="865" spans="1:15" hidden="1">
      <c r="A865" s="475">
        <f t="shared" si="92"/>
        <v>43497</v>
      </c>
      <c r="B865" s="475">
        <v>43501</v>
      </c>
      <c r="C865" s="467">
        <v>24</v>
      </c>
      <c r="D865" s="467">
        <v>1153</v>
      </c>
      <c r="E865" s="467">
        <v>0</v>
      </c>
      <c r="F865" s="467">
        <v>0</v>
      </c>
      <c r="G865" s="467">
        <f t="array" ref="G865">MAX(IF($A$2:$A$8761=A865,$D$2:$D$8761))</f>
        <v>1577</v>
      </c>
      <c r="H865" s="467">
        <f t="shared" si="93"/>
        <v>0</v>
      </c>
      <c r="I865" s="475" t="str">
        <f t="shared" si="94"/>
        <v/>
      </c>
      <c r="J865" s="471">
        <f>'Potential Projects'!D866</f>
        <v>134.71195621373727</v>
      </c>
      <c r="K865" s="471">
        <f>'Potential Projects'!E866</f>
        <v>93.054247527413452</v>
      </c>
      <c r="L865" s="476">
        <f t="shared" si="95"/>
        <v>925.23379625884922</v>
      </c>
      <c r="M865" s="471">
        <f t="shared" si="91"/>
        <v>1456.0645641729793</v>
      </c>
      <c r="N865" s="467">
        <f t="shared" si="96"/>
        <v>0</v>
      </c>
      <c r="O865" s="475" t="str">
        <f t="shared" si="97"/>
        <v/>
      </c>
    </row>
    <row r="866" spans="1:15" hidden="1">
      <c r="A866" s="475">
        <f t="shared" si="92"/>
        <v>43497</v>
      </c>
      <c r="B866" s="475">
        <v>43502</v>
      </c>
      <c r="C866" s="467">
        <v>1</v>
      </c>
      <c r="D866" s="467">
        <v>1115</v>
      </c>
      <c r="E866" s="467">
        <v>0</v>
      </c>
      <c r="F866" s="467">
        <v>0</v>
      </c>
      <c r="G866" s="467">
        <f t="array" ref="G866">MAX(IF($A$2:$A$8761=A866,$D$2:$D$8761))</f>
        <v>1577</v>
      </c>
      <c r="H866" s="467">
        <f t="shared" si="93"/>
        <v>0</v>
      </c>
      <c r="I866" s="475" t="str">
        <f t="shared" si="94"/>
        <v/>
      </c>
      <c r="J866" s="471">
        <f>'Potential Projects'!D867</f>
        <v>135.14476514962496</v>
      </c>
      <c r="K866" s="471">
        <f>'Potential Projects'!E867</f>
        <v>99.150330574070097</v>
      </c>
      <c r="L866" s="476">
        <f t="shared" si="95"/>
        <v>880.70490427630489</v>
      </c>
      <c r="M866" s="471">
        <f t="shared" si="91"/>
        <v>1456.0645641729793</v>
      </c>
      <c r="N866" s="467">
        <f t="shared" si="96"/>
        <v>0</v>
      </c>
      <c r="O866" s="475" t="str">
        <f t="shared" si="97"/>
        <v/>
      </c>
    </row>
    <row r="867" spans="1:15" hidden="1">
      <c r="A867" s="475">
        <f t="shared" si="92"/>
        <v>43497</v>
      </c>
      <c r="B867" s="475">
        <v>43502</v>
      </c>
      <c r="C867" s="467">
        <v>2</v>
      </c>
      <c r="D867" s="467">
        <v>1094</v>
      </c>
      <c r="E867" s="467">
        <v>0</v>
      </c>
      <c r="F867" s="467">
        <v>0</v>
      </c>
      <c r="G867" s="467">
        <f t="array" ref="G867">MAX(IF($A$2:$A$8761=A867,$D$2:$D$8761))</f>
        <v>1577</v>
      </c>
      <c r="H867" s="467">
        <f t="shared" si="93"/>
        <v>0</v>
      </c>
      <c r="I867" s="475" t="str">
        <f t="shared" si="94"/>
        <v/>
      </c>
      <c r="J867" s="471">
        <f>'Potential Projects'!D868</f>
        <v>140.81947195344685</v>
      </c>
      <c r="K867" s="471">
        <f>'Potential Projects'!E868</f>
        <v>99.596995968608923</v>
      </c>
      <c r="L867" s="476">
        <f t="shared" si="95"/>
        <v>853.58353207794426</v>
      </c>
      <c r="M867" s="471">
        <f t="shared" si="91"/>
        <v>1456.0645641729793</v>
      </c>
      <c r="N867" s="467">
        <f t="shared" si="96"/>
        <v>0</v>
      </c>
      <c r="O867" s="475" t="str">
        <f t="shared" si="97"/>
        <v/>
      </c>
    </row>
    <row r="868" spans="1:15" hidden="1">
      <c r="A868" s="475">
        <f t="shared" si="92"/>
        <v>43497</v>
      </c>
      <c r="B868" s="475">
        <v>43502</v>
      </c>
      <c r="C868" s="467">
        <v>3</v>
      </c>
      <c r="D868" s="467">
        <v>1093</v>
      </c>
      <c r="E868" s="467">
        <v>0</v>
      </c>
      <c r="F868" s="467">
        <v>0</v>
      </c>
      <c r="G868" s="467">
        <f t="array" ref="G868">MAX(IF($A$2:$A$8761=A868,$D$2:$D$8761))</f>
        <v>1577</v>
      </c>
      <c r="H868" s="467">
        <f t="shared" si="93"/>
        <v>0</v>
      </c>
      <c r="I868" s="475" t="str">
        <f t="shared" si="94"/>
        <v/>
      </c>
      <c r="J868" s="471">
        <f>'Potential Projects'!D869</f>
        <v>140.80563732086586</v>
      </c>
      <c r="K868" s="471">
        <f>'Potential Projects'!E869</f>
        <v>96.98975295635347</v>
      </c>
      <c r="L868" s="476">
        <f t="shared" si="95"/>
        <v>855.20460972278079</v>
      </c>
      <c r="M868" s="471">
        <f t="shared" si="91"/>
        <v>1456.0645641729793</v>
      </c>
      <c r="N868" s="467">
        <f t="shared" si="96"/>
        <v>0</v>
      </c>
      <c r="O868" s="475" t="str">
        <f t="shared" si="97"/>
        <v/>
      </c>
    </row>
    <row r="869" spans="1:15" hidden="1">
      <c r="A869" s="475">
        <f t="shared" si="92"/>
        <v>43497</v>
      </c>
      <c r="B869" s="475">
        <v>43502</v>
      </c>
      <c r="C869" s="467">
        <v>4</v>
      </c>
      <c r="D869" s="467">
        <v>1128</v>
      </c>
      <c r="E869" s="467">
        <v>1</v>
      </c>
      <c r="F869" s="467">
        <v>0</v>
      </c>
      <c r="G869" s="467">
        <f t="array" ref="G869">MAX(IF($A$2:$A$8761=A869,$D$2:$D$8761))</f>
        <v>1577</v>
      </c>
      <c r="H869" s="467">
        <f t="shared" si="93"/>
        <v>0</v>
      </c>
      <c r="I869" s="475" t="str">
        <f t="shared" si="94"/>
        <v/>
      </c>
      <c r="J869" s="471">
        <f>'Potential Projects'!D870</f>
        <v>143.06102889062791</v>
      </c>
      <c r="K869" s="471">
        <f>'Potential Projects'!E870</f>
        <v>94.644564072242531</v>
      </c>
      <c r="L869" s="476">
        <f t="shared" si="95"/>
        <v>889.29440703712953</v>
      </c>
      <c r="M869" s="471">
        <f t="shared" si="91"/>
        <v>1456.0645641729793</v>
      </c>
      <c r="N869" s="467">
        <f t="shared" si="96"/>
        <v>0</v>
      </c>
      <c r="O869" s="475" t="str">
        <f t="shared" si="97"/>
        <v/>
      </c>
    </row>
    <row r="870" spans="1:15" hidden="1">
      <c r="A870" s="475">
        <f t="shared" si="92"/>
        <v>43497</v>
      </c>
      <c r="B870" s="475">
        <v>43502</v>
      </c>
      <c r="C870" s="467">
        <v>5</v>
      </c>
      <c r="D870" s="467">
        <v>1149</v>
      </c>
      <c r="E870" s="467">
        <v>1</v>
      </c>
      <c r="F870" s="467">
        <v>0</v>
      </c>
      <c r="G870" s="467">
        <f t="array" ref="G870">MAX(IF($A$2:$A$8761=A870,$D$2:$D$8761))</f>
        <v>1577</v>
      </c>
      <c r="H870" s="467">
        <f t="shared" si="93"/>
        <v>0</v>
      </c>
      <c r="I870" s="475" t="str">
        <f t="shared" si="94"/>
        <v/>
      </c>
      <c r="J870" s="471">
        <f>'Potential Projects'!D871</f>
        <v>143.90657088995133</v>
      </c>
      <c r="K870" s="471">
        <f>'Potential Projects'!E871</f>
        <v>79.633947161900679</v>
      </c>
      <c r="L870" s="476">
        <f t="shared" si="95"/>
        <v>924.45948194814798</v>
      </c>
      <c r="M870" s="471">
        <f t="shared" si="91"/>
        <v>1456.0645641729793</v>
      </c>
      <c r="N870" s="467">
        <f t="shared" si="96"/>
        <v>0</v>
      </c>
      <c r="O870" s="475" t="str">
        <f t="shared" si="97"/>
        <v/>
      </c>
    </row>
    <row r="871" spans="1:15" hidden="1">
      <c r="A871" s="475">
        <f t="shared" si="92"/>
        <v>43497</v>
      </c>
      <c r="B871" s="475">
        <v>43502</v>
      </c>
      <c r="C871" s="467">
        <v>6</v>
      </c>
      <c r="D871" s="467">
        <v>1269</v>
      </c>
      <c r="E871" s="467">
        <v>3</v>
      </c>
      <c r="F871" s="467">
        <v>0</v>
      </c>
      <c r="G871" s="467">
        <f t="array" ref="G871">MAX(IF($A$2:$A$8761=A871,$D$2:$D$8761))</f>
        <v>1577</v>
      </c>
      <c r="H871" s="467">
        <f t="shared" si="93"/>
        <v>0</v>
      </c>
      <c r="I871" s="475" t="str">
        <f t="shared" si="94"/>
        <v/>
      </c>
      <c r="J871" s="471">
        <f>'Potential Projects'!D872</f>
        <v>143.05605723408462</v>
      </c>
      <c r="K871" s="471">
        <f>'Potential Projects'!E872</f>
        <v>72.579606482476891</v>
      </c>
      <c r="L871" s="476">
        <f t="shared" si="95"/>
        <v>1050.3643362834384</v>
      </c>
      <c r="M871" s="471">
        <f t="shared" si="91"/>
        <v>1456.0645641729793</v>
      </c>
      <c r="N871" s="467">
        <f t="shared" si="96"/>
        <v>0</v>
      </c>
      <c r="O871" s="475" t="str">
        <f t="shared" si="97"/>
        <v/>
      </c>
    </row>
    <row r="872" spans="1:15" hidden="1">
      <c r="A872" s="475">
        <f t="shared" si="92"/>
        <v>43497</v>
      </c>
      <c r="B872" s="475">
        <v>43502</v>
      </c>
      <c r="C872" s="467">
        <v>7</v>
      </c>
      <c r="D872" s="467">
        <v>1412</v>
      </c>
      <c r="E872" s="467">
        <v>2</v>
      </c>
      <c r="F872" s="467">
        <v>0</v>
      </c>
      <c r="G872" s="467">
        <f t="array" ref="G872">MAX(IF($A$2:$A$8761=A872,$D$2:$D$8761))</f>
        <v>1577</v>
      </c>
      <c r="H872" s="467">
        <f t="shared" si="93"/>
        <v>0</v>
      </c>
      <c r="I872" s="475" t="str">
        <f t="shared" si="94"/>
        <v/>
      </c>
      <c r="J872" s="471">
        <f>'Potential Projects'!D873</f>
        <v>142.90701881962451</v>
      </c>
      <c r="K872" s="471">
        <f>'Potential Projects'!E873</f>
        <v>83.82211970543969</v>
      </c>
      <c r="L872" s="476">
        <f t="shared" si="95"/>
        <v>1183.2708614749358</v>
      </c>
      <c r="M872" s="471">
        <f t="shared" si="91"/>
        <v>1456.0645641729793</v>
      </c>
      <c r="N872" s="467">
        <f t="shared" si="96"/>
        <v>0</v>
      </c>
      <c r="O872" s="475" t="str">
        <f t="shared" si="97"/>
        <v/>
      </c>
    </row>
    <row r="873" spans="1:15" hidden="1">
      <c r="A873" s="475">
        <f t="shared" si="92"/>
        <v>43497</v>
      </c>
      <c r="B873" s="475">
        <v>43502</v>
      </c>
      <c r="C873" s="467">
        <v>8</v>
      </c>
      <c r="D873" s="467">
        <v>1468</v>
      </c>
      <c r="E873" s="467">
        <v>4</v>
      </c>
      <c r="F873" s="467">
        <v>0</v>
      </c>
      <c r="G873" s="467">
        <f t="array" ref="G873">MAX(IF($A$2:$A$8761=A873,$D$2:$D$8761))</f>
        <v>1577</v>
      </c>
      <c r="H873" s="467">
        <f t="shared" si="93"/>
        <v>0</v>
      </c>
      <c r="I873" s="475" t="str">
        <f t="shared" si="94"/>
        <v/>
      </c>
      <c r="J873" s="471">
        <f>'Potential Projects'!D874</f>
        <v>141.04562362905412</v>
      </c>
      <c r="K873" s="471">
        <f>'Potential Projects'!E874</f>
        <v>75.3894525370888</v>
      </c>
      <c r="L873" s="476">
        <f t="shared" si="95"/>
        <v>1247.5649238338572</v>
      </c>
      <c r="M873" s="471">
        <f t="shared" si="91"/>
        <v>1456.0645641729793</v>
      </c>
      <c r="N873" s="467">
        <f t="shared" si="96"/>
        <v>0</v>
      </c>
      <c r="O873" s="475" t="str">
        <f t="shared" si="97"/>
        <v/>
      </c>
    </row>
    <row r="874" spans="1:15" hidden="1">
      <c r="A874" s="475">
        <f t="shared" si="92"/>
        <v>43497</v>
      </c>
      <c r="B874" s="475">
        <v>43502</v>
      </c>
      <c r="C874" s="467">
        <v>9</v>
      </c>
      <c r="D874" s="467">
        <v>1478</v>
      </c>
      <c r="E874" s="467">
        <v>4</v>
      </c>
      <c r="F874" s="467">
        <v>5</v>
      </c>
      <c r="G874" s="467">
        <f t="array" ref="G874">MAX(IF($A$2:$A$8761=A874,$D$2:$D$8761))</f>
        <v>1577</v>
      </c>
      <c r="H874" s="467">
        <f t="shared" si="93"/>
        <v>0</v>
      </c>
      <c r="I874" s="475" t="str">
        <f t="shared" si="94"/>
        <v/>
      </c>
      <c r="J874" s="471">
        <f>'Potential Projects'!D875</f>
        <v>140.68152175429009</v>
      </c>
      <c r="K874" s="471">
        <f>'Potential Projects'!E875</f>
        <v>67.433958557299505</v>
      </c>
      <c r="L874" s="476">
        <f t="shared" si="95"/>
        <v>1260.8845196884104</v>
      </c>
      <c r="M874" s="471">
        <f t="shared" ref="M874:M937" si="98">MAX($L$746:$L$1417)</f>
        <v>1456.0645641729793</v>
      </c>
      <c r="N874" s="467">
        <f t="shared" si="96"/>
        <v>0</v>
      </c>
      <c r="O874" s="475" t="str">
        <f t="shared" si="97"/>
        <v/>
      </c>
    </row>
    <row r="875" spans="1:15" hidden="1">
      <c r="A875" s="475">
        <f t="shared" si="92"/>
        <v>43497</v>
      </c>
      <c r="B875" s="475">
        <v>43502</v>
      </c>
      <c r="C875" s="467">
        <v>10</v>
      </c>
      <c r="D875" s="467">
        <v>1447</v>
      </c>
      <c r="E875" s="467">
        <v>5</v>
      </c>
      <c r="F875" s="467">
        <v>9</v>
      </c>
      <c r="G875" s="467">
        <f t="array" ref="G875">MAX(IF($A$2:$A$8761=A875,$D$2:$D$8761))</f>
        <v>1577</v>
      </c>
      <c r="H875" s="467">
        <f t="shared" si="93"/>
        <v>0</v>
      </c>
      <c r="I875" s="475" t="str">
        <f t="shared" si="94"/>
        <v/>
      </c>
      <c r="J875" s="471">
        <f>'Potential Projects'!D876</f>
        <v>144</v>
      </c>
      <c r="K875" s="471">
        <f>'Potential Projects'!E876</f>
        <v>58.701689206622234</v>
      </c>
      <c r="L875" s="476">
        <f t="shared" si="95"/>
        <v>1230.2983107933778</v>
      </c>
      <c r="M875" s="471">
        <f t="shared" si="98"/>
        <v>1456.0645641729793</v>
      </c>
      <c r="N875" s="467">
        <f t="shared" si="96"/>
        <v>0</v>
      </c>
      <c r="O875" s="475" t="str">
        <f t="shared" si="97"/>
        <v/>
      </c>
    </row>
    <row r="876" spans="1:15" hidden="1">
      <c r="A876" s="475">
        <f t="shared" si="92"/>
        <v>43497</v>
      </c>
      <c r="B876" s="475">
        <v>43502</v>
      </c>
      <c r="C876" s="467">
        <v>11</v>
      </c>
      <c r="D876" s="467">
        <v>1406</v>
      </c>
      <c r="E876" s="467">
        <v>1</v>
      </c>
      <c r="F876" s="467">
        <v>14</v>
      </c>
      <c r="G876" s="467">
        <f t="array" ref="G876">MAX(IF($A$2:$A$8761=A876,$D$2:$D$8761))</f>
        <v>1577</v>
      </c>
      <c r="H876" s="467">
        <f t="shared" si="93"/>
        <v>0</v>
      </c>
      <c r="I876" s="475" t="str">
        <f t="shared" si="94"/>
        <v/>
      </c>
      <c r="J876" s="471">
        <f>'Potential Projects'!D877</f>
        <v>139.70959631221524</v>
      </c>
      <c r="K876" s="471">
        <f>'Potential Projects'!E877</f>
        <v>63.058827993979797</v>
      </c>
      <c r="L876" s="476">
        <f t="shared" si="95"/>
        <v>1188.2315756938051</v>
      </c>
      <c r="M876" s="471">
        <f t="shared" si="98"/>
        <v>1456.0645641729793</v>
      </c>
      <c r="N876" s="467">
        <f t="shared" si="96"/>
        <v>0</v>
      </c>
      <c r="O876" s="475" t="str">
        <f t="shared" si="97"/>
        <v/>
      </c>
    </row>
    <row r="877" spans="1:15" hidden="1">
      <c r="A877" s="475">
        <f t="shared" si="92"/>
        <v>43497</v>
      </c>
      <c r="B877" s="475">
        <v>43502</v>
      </c>
      <c r="C877" s="467">
        <v>12</v>
      </c>
      <c r="D877" s="467">
        <v>1334</v>
      </c>
      <c r="E877" s="467">
        <v>2</v>
      </c>
      <c r="F877" s="467">
        <v>13</v>
      </c>
      <c r="G877" s="467">
        <f t="array" ref="G877">MAX(IF($A$2:$A$8761=A877,$D$2:$D$8761))</f>
        <v>1577</v>
      </c>
      <c r="H877" s="467">
        <f t="shared" si="93"/>
        <v>0</v>
      </c>
      <c r="I877" s="475" t="str">
        <f t="shared" si="94"/>
        <v/>
      </c>
      <c r="J877" s="471">
        <f>'Potential Projects'!D878</f>
        <v>122.85602933464294</v>
      </c>
      <c r="K877" s="471">
        <f>'Potential Projects'!E878</f>
        <v>64.915109922597296</v>
      </c>
      <c r="L877" s="476">
        <f t="shared" si="95"/>
        <v>1131.2288607427597</v>
      </c>
      <c r="M877" s="471">
        <f t="shared" si="98"/>
        <v>1456.0645641729793</v>
      </c>
      <c r="N877" s="467">
        <f t="shared" si="96"/>
        <v>0</v>
      </c>
      <c r="O877" s="475" t="str">
        <f t="shared" si="97"/>
        <v/>
      </c>
    </row>
    <row r="878" spans="1:15" hidden="1">
      <c r="A878" s="475">
        <f t="shared" si="92"/>
        <v>43497</v>
      </c>
      <c r="B878" s="475">
        <v>43502</v>
      </c>
      <c r="C878" s="467">
        <v>13</v>
      </c>
      <c r="D878" s="467">
        <v>1418</v>
      </c>
      <c r="E878" s="467">
        <v>5</v>
      </c>
      <c r="F878" s="467">
        <v>13</v>
      </c>
      <c r="G878" s="467">
        <f t="array" ref="G878">MAX(IF($A$2:$A$8761=A878,$D$2:$D$8761))</f>
        <v>1577</v>
      </c>
      <c r="H878" s="467">
        <f t="shared" si="93"/>
        <v>0</v>
      </c>
      <c r="I878" s="475" t="str">
        <f t="shared" si="94"/>
        <v/>
      </c>
      <c r="J878" s="471">
        <f>'Potential Projects'!D879</f>
        <v>125.09870694257212</v>
      </c>
      <c r="K878" s="471">
        <f>'Potential Projects'!E879</f>
        <v>76.133373360567617</v>
      </c>
      <c r="L878" s="476">
        <f t="shared" si="95"/>
        <v>1198.7679196968602</v>
      </c>
      <c r="M878" s="471">
        <f t="shared" si="98"/>
        <v>1456.0645641729793</v>
      </c>
      <c r="N878" s="467">
        <f t="shared" si="96"/>
        <v>0</v>
      </c>
      <c r="O878" s="475" t="str">
        <f t="shared" si="97"/>
        <v/>
      </c>
    </row>
    <row r="879" spans="1:15" hidden="1">
      <c r="A879" s="475">
        <f t="shared" si="92"/>
        <v>43497</v>
      </c>
      <c r="B879" s="475">
        <v>43502</v>
      </c>
      <c r="C879" s="467">
        <v>14</v>
      </c>
      <c r="D879" s="467">
        <v>1335</v>
      </c>
      <c r="E879" s="467">
        <v>5</v>
      </c>
      <c r="F879" s="467">
        <v>16</v>
      </c>
      <c r="G879" s="467">
        <f t="array" ref="G879">MAX(IF($A$2:$A$8761=A879,$D$2:$D$8761))</f>
        <v>1577</v>
      </c>
      <c r="H879" s="467">
        <f t="shared" si="93"/>
        <v>0</v>
      </c>
      <c r="I879" s="475" t="str">
        <f t="shared" si="94"/>
        <v/>
      </c>
      <c r="J879" s="471">
        <f>'Potential Projects'!D880</f>
        <v>78.680779854108721</v>
      </c>
      <c r="K879" s="471">
        <f>'Potential Projects'!E880</f>
        <v>42.112489518383143</v>
      </c>
      <c r="L879" s="476">
        <f t="shared" si="95"/>
        <v>1193.206730627508</v>
      </c>
      <c r="M879" s="471">
        <f t="shared" si="98"/>
        <v>1456.0645641729793</v>
      </c>
      <c r="N879" s="467">
        <f t="shared" si="96"/>
        <v>0</v>
      </c>
      <c r="O879" s="475" t="str">
        <f t="shared" si="97"/>
        <v/>
      </c>
    </row>
    <row r="880" spans="1:15" hidden="1">
      <c r="A880" s="475">
        <f t="shared" si="92"/>
        <v>43497</v>
      </c>
      <c r="B880" s="475">
        <v>43502</v>
      </c>
      <c r="C880" s="467">
        <v>15</v>
      </c>
      <c r="D880" s="467">
        <v>1332</v>
      </c>
      <c r="E880" s="467">
        <v>6</v>
      </c>
      <c r="F880" s="467">
        <v>18</v>
      </c>
      <c r="G880" s="467">
        <f t="array" ref="G880">MAX(IF($A$2:$A$8761=A880,$D$2:$D$8761))</f>
        <v>1577</v>
      </c>
      <c r="H880" s="467">
        <f t="shared" si="93"/>
        <v>0</v>
      </c>
      <c r="I880" s="475" t="str">
        <f t="shared" si="94"/>
        <v/>
      </c>
      <c r="J880" s="471">
        <f>'Potential Projects'!D881</f>
        <v>72.481253149950092</v>
      </c>
      <c r="K880" s="471">
        <f>'Potential Projects'!E881</f>
        <v>52.303657224252859</v>
      </c>
      <c r="L880" s="476">
        <f t="shared" si="95"/>
        <v>1183.215089625797</v>
      </c>
      <c r="M880" s="471">
        <f t="shared" si="98"/>
        <v>1456.0645641729793</v>
      </c>
      <c r="N880" s="467">
        <f t="shared" si="96"/>
        <v>0</v>
      </c>
      <c r="O880" s="475" t="str">
        <f t="shared" si="97"/>
        <v/>
      </c>
    </row>
    <row r="881" spans="1:15" hidden="1">
      <c r="A881" s="475">
        <f t="shared" si="92"/>
        <v>43497</v>
      </c>
      <c r="B881" s="475">
        <v>43502</v>
      </c>
      <c r="C881" s="467">
        <v>16</v>
      </c>
      <c r="D881" s="467">
        <v>1322</v>
      </c>
      <c r="E881" s="467">
        <v>4</v>
      </c>
      <c r="F881" s="467">
        <v>15</v>
      </c>
      <c r="G881" s="467">
        <f t="array" ref="G881">MAX(IF($A$2:$A$8761=A881,$D$2:$D$8761))</f>
        <v>1577</v>
      </c>
      <c r="H881" s="467">
        <f t="shared" si="93"/>
        <v>0</v>
      </c>
      <c r="I881" s="475" t="str">
        <f t="shared" si="94"/>
        <v/>
      </c>
      <c r="J881" s="471">
        <f>'Potential Projects'!D882</f>
        <v>86.104867329847579</v>
      </c>
      <c r="K881" s="471">
        <f>'Potential Projects'!E882</f>
        <v>71.540776983444431</v>
      </c>
      <c r="L881" s="476">
        <f t="shared" si="95"/>
        <v>1145.354355686708</v>
      </c>
      <c r="M881" s="471">
        <f t="shared" si="98"/>
        <v>1456.0645641729793</v>
      </c>
      <c r="N881" s="467">
        <f t="shared" si="96"/>
        <v>0</v>
      </c>
      <c r="O881" s="475" t="str">
        <f t="shared" si="97"/>
        <v/>
      </c>
    </row>
    <row r="882" spans="1:15" hidden="1">
      <c r="A882" s="475">
        <f t="shared" si="92"/>
        <v>43497</v>
      </c>
      <c r="B882" s="475">
        <v>43502</v>
      </c>
      <c r="C882" s="467">
        <v>17</v>
      </c>
      <c r="D882" s="467">
        <v>1381</v>
      </c>
      <c r="E882" s="467">
        <v>4</v>
      </c>
      <c r="F882" s="467">
        <v>0</v>
      </c>
      <c r="G882" s="467">
        <f t="array" ref="G882">MAX(IF($A$2:$A$8761=A882,$D$2:$D$8761))</f>
        <v>1577</v>
      </c>
      <c r="H882" s="467">
        <f t="shared" si="93"/>
        <v>0</v>
      </c>
      <c r="I882" s="475" t="str">
        <f t="shared" si="94"/>
        <v/>
      </c>
      <c r="J882" s="471">
        <f>'Potential Projects'!D883</f>
        <v>97.440311701503347</v>
      </c>
      <c r="K882" s="471">
        <f>'Potential Projects'!E883</f>
        <v>56.645150989034619</v>
      </c>
      <c r="L882" s="476">
        <f t="shared" si="95"/>
        <v>1222.914537309462</v>
      </c>
      <c r="M882" s="471">
        <f t="shared" si="98"/>
        <v>1456.0645641729793</v>
      </c>
      <c r="N882" s="467">
        <f t="shared" si="96"/>
        <v>0</v>
      </c>
      <c r="O882" s="475" t="str">
        <f t="shared" si="97"/>
        <v/>
      </c>
    </row>
    <row r="883" spans="1:15" hidden="1">
      <c r="A883" s="475">
        <f t="shared" si="92"/>
        <v>43497</v>
      </c>
      <c r="B883" s="475">
        <v>43502</v>
      </c>
      <c r="C883" s="467">
        <v>18</v>
      </c>
      <c r="D883" s="467">
        <v>1502</v>
      </c>
      <c r="E883" s="467">
        <v>1</v>
      </c>
      <c r="F883" s="467">
        <v>3</v>
      </c>
      <c r="G883" s="467">
        <f t="array" ref="G883">MAX(IF($A$2:$A$8761=A883,$D$2:$D$8761))</f>
        <v>1577</v>
      </c>
      <c r="H883" s="467">
        <f t="shared" si="93"/>
        <v>0</v>
      </c>
      <c r="I883" s="475" t="str">
        <f t="shared" si="94"/>
        <v/>
      </c>
      <c r="J883" s="471">
        <f>'Potential Projects'!D884</f>
        <v>65.494330550981459</v>
      </c>
      <c r="K883" s="471">
        <f>'Potential Projects'!E884</f>
        <v>37.120162814448506</v>
      </c>
      <c r="L883" s="476">
        <f t="shared" si="95"/>
        <v>1395.38550663457</v>
      </c>
      <c r="M883" s="471">
        <f t="shared" si="98"/>
        <v>1456.0645641729793</v>
      </c>
      <c r="N883" s="467">
        <f t="shared" si="96"/>
        <v>0</v>
      </c>
      <c r="O883" s="475" t="str">
        <f t="shared" si="97"/>
        <v/>
      </c>
    </row>
    <row r="884" spans="1:15">
      <c r="A884" s="475">
        <f t="shared" si="92"/>
        <v>43497</v>
      </c>
      <c r="B884" s="475">
        <v>43502</v>
      </c>
      <c r="C884" s="467">
        <v>19</v>
      </c>
      <c r="D884" s="467">
        <v>1517</v>
      </c>
      <c r="E884" s="467">
        <v>7</v>
      </c>
      <c r="F884" s="467">
        <v>0</v>
      </c>
      <c r="G884" s="467">
        <f t="array" ref="G884">MAX(IF($A$2:$A$8761=A884,$D$2:$D$8761))</f>
        <v>1577</v>
      </c>
      <c r="H884" s="467">
        <f t="shared" si="93"/>
        <v>0</v>
      </c>
      <c r="I884" s="475" t="str">
        <f t="shared" si="94"/>
        <v/>
      </c>
      <c r="J884" s="471">
        <f>'Potential Projects'!D885</f>
        <v>12.980677979245845</v>
      </c>
      <c r="K884" s="471">
        <f>'Potential Projects'!E885</f>
        <v>40.954757847774673</v>
      </c>
      <c r="L884" s="476">
        <f t="shared" si="95"/>
        <v>1456.0645641729793</v>
      </c>
      <c r="M884" s="471">
        <f t="shared" si="98"/>
        <v>1456.0645641729793</v>
      </c>
      <c r="N884" s="467">
        <f t="shared" si="96"/>
        <v>1</v>
      </c>
      <c r="O884" s="475">
        <f t="shared" si="97"/>
        <v>43502</v>
      </c>
    </row>
    <row r="885" spans="1:15" hidden="1">
      <c r="A885" s="475">
        <f t="shared" si="92"/>
        <v>43497</v>
      </c>
      <c r="B885" s="475">
        <v>43502</v>
      </c>
      <c r="C885" s="467">
        <v>20</v>
      </c>
      <c r="D885" s="467">
        <v>1521</v>
      </c>
      <c r="E885" s="467">
        <v>4</v>
      </c>
      <c r="F885" s="467">
        <v>0</v>
      </c>
      <c r="G885" s="467">
        <f t="array" ref="G885">MAX(IF($A$2:$A$8761=A885,$D$2:$D$8761))</f>
        <v>1577</v>
      </c>
      <c r="H885" s="467">
        <f t="shared" si="93"/>
        <v>0</v>
      </c>
      <c r="I885" s="475" t="str">
        <f t="shared" si="94"/>
        <v/>
      </c>
      <c r="J885" s="471">
        <f>'Potential Projects'!D886</f>
        <v>6.5077443144165326</v>
      </c>
      <c r="K885" s="471">
        <f>'Potential Projects'!E886</f>
        <v>58.61173032681144</v>
      </c>
      <c r="L885" s="476">
        <f t="shared" si="95"/>
        <v>1451.8805253587718</v>
      </c>
      <c r="M885" s="471">
        <f t="shared" si="98"/>
        <v>1456.0645641729793</v>
      </c>
      <c r="N885" s="467">
        <f t="shared" si="96"/>
        <v>0</v>
      </c>
      <c r="O885" s="475" t="str">
        <f t="shared" si="97"/>
        <v/>
      </c>
    </row>
    <row r="886" spans="1:15" hidden="1">
      <c r="A886" s="475">
        <f t="shared" si="92"/>
        <v>43497</v>
      </c>
      <c r="B886" s="475">
        <v>43502</v>
      </c>
      <c r="C886" s="467">
        <v>21</v>
      </c>
      <c r="D886" s="467">
        <v>1504</v>
      </c>
      <c r="E886" s="467">
        <v>1</v>
      </c>
      <c r="F886" s="467">
        <v>0</v>
      </c>
      <c r="G886" s="467">
        <f t="array" ref="G886">MAX(IF($A$2:$A$8761=A886,$D$2:$D$8761))</f>
        <v>1577</v>
      </c>
      <c r="H886" s="467">
        <f t="shared" si="93"/>
        <v>0</v>
      </c>
      <c r="I886" s="475" t="str">
        <f t="shared" si="94"/>
        <v/>
      </c>
      <c r="J886" s="471">
        <f>'Potential Projects'!D887</f>
        <v>1.7142608841532985</v>
      </c>
      <c r="K886" s="471">
        <f>'Potential Projects'!E887</f>
        <v>77.557852666093311</v>
      </c>
      <c r="L886" s="476">
        <f t="shared" si="95"/>
        <v>1423.7278864497534</v>
      </c>
      <c r="M886" s="471">
        <f t="shared" si="98"/>
        <v>1456.0645641729793</v>
      </c>
      <c r="N886" s="467">
        <f t="shared" si="96"/>
        <v>0</v>
      </c>
      <c r="O886" s="475" t="str">
        <f t="shared" si="97"/>
        <v/>
      </c>
    </row>
    <row r="887" spans="1:15" hidden="1">
      <c r="A887" s="475">
        <f t="shared" si="92"/>
        <v>43497</v>
      </c>
      <c r="B887" s="475">
        <v>43502</v>
      </c>
      <c r="C887" s="467">
        <v>22</v>
      </c>
      <c r="D887" s="467">
        <v>1401</v>
      </c>
      <c r="E887" s="467">
        <v>0</v>
      </c>
      <c r="F887" s="467">
        <v>0</v>
      </c>
      <c r="G887" s="467">
        <f t="array" ref="G887">MAX(IF($A$2:$A$8761=A887,$D$2:$D$8761))</f>
        <v>1577</v>
      </c>
      <c r="H887" s="467">
        <f t="shared" si="93"/>
        <v>0</v>
      </c>
      <c r="I887" s="475" t="str">
        <f t="shared" si="94"/>
        <v/>
      </c>
      <c r="J887" s="471">
        <f>'Potential Projects'!D888</f>
        <v>9.3008454931418211E-2</v>
      </c>
      <c r="K887" s="471">
        <f>'Potential Projects'!E888</f>
        <v>98.245266018060633</v>
      </c>
      <c r="L887" s="476">
        <f t="shared" si="95"/>
        <v>1302.661725527008</v>
      </c>
      <c r="M887" s="471">
        <f t="shared" si="98"/>
        <v>1456.0645641729793</v>
      </c>
      <c r="N887" s="467">
        <f t="shared" si="96"/>
        <v>0</v>
      </c>
      <c r="O887" s="475" t="str">
        <f t="shared" si="97"/>
        <v/>
      </c>
    </row>
    <row r="888" spans="1:15" hidden="1">
      <c r="A888" s="475">
        <f t="shared" si="92"/>
        <v>43497</v>
      </c>
      <c r="B888" s="475">
        <v>43502</v>
      </c>
      <c r="C888" s="467">
        <v>23</v>
      </c>
      <c r="D888" s="467">
        <v>1315</v>
      </c>
      <c r="E888" s="467">
        <v>0</v>
      </c>
      <c r="F888" s="467">
        <v>0</v>
      </c>
      <c r="G888" s="467">
        <f t="array" ref="G888">MAX(IF($A$2:$A$8761=A888,$D$2:$D$8761))</f>
        <v>1577</v>
      </c>
      <c r="H888" s="467">
        <f t="shared" si="93"/>
        <v>0</v>
      </c>
      <c r="I888" s="475" t="str">
        <f t="shared" si="94"/>
        <v/>
      </c>
      <c r="J888" s="471">
        <f>'Potential Projects'!D889</f>
        <v>1.2718635561150584</v>
      </c>
      <c r="K888" s="471">
        <f>'Potential Projects'!E889</f>
        <v>99.765179961298642</v>
      </c>
      <c r="L888" s="476">
        <f t="shared" si="95"/>
        <v>1213.9629564825864</v>
      </c>
      <c r="M888" s="471">
        <f t="shared" si="98"/>
        <v>1456.0645641729793</v>
      </c>
      <c r="N888" s="467">
        <f t="shared" si="96"/>
        <v>0</v>
      </c>
      <c r="O888" s="475" t="str">
        <f t="shared" si="97"/>
        <v/>
      </c>
    </row>
    <row r="889" spans="1:15" hidden="1">
      <c r="A889" s="475">
        <f t="shared" si="92"/>
        <v>43497</v>
      </c>
      <c r="B889" s="475">
        <v>43502</v>
      </c>
      <c r="C889" s="467">
        <v>24</v>
      </c>
      <c r="D889" s="467">
        <v>1260</v>
      </c>
      <c r="E889" s="467">
        <v>1</v>
      </c>
      <c r="F889" s="467">
        <v>0</v>
      </c>
      <c r="G889" s="467">
        <f t="array" ref="G889">MAX(IF($A$2:$A$8761=A889,$D$2:$D$8761))</f>
        <v>1577</v>
      </c>
      <c r="H889" s="467">
        <f t="shared" si="93"/>
        <v>0</v>
      </c>
      <c r="I889" s="475" t="str">
        <f t="shared" si="94"/>
        <v/>
      </c>
      <c r="J889" s="471">
        <f>'Potential Projects'!D890</f>
        <v>0</v>
      </c>
      <c r="K889" s="471">
        <f>'Potential Projects'!E890</f>
        <v>99.512512846699622</v>
      </c>
      <c r="L889" s="476">
        <f t="shared" si="95"/>
        <v>1159.4874871533004</v>
      </c>
      <c r="M889" s="471">
        <f t="shared" si="98"/>
        <v>1456.0645641729793</v>
      </c>
      <c r="N889" s="467">
        <f t="shared" si="96"/>
        <v>0</v>
      </c>
      <c r="O889" s="475" t="str">
        <f t="shared" si="97"/>
        <v/>
      </c>
    </row>
    <row r="890" spans="1:15" hidden="1">
      <c r="A890" s="475">
        <f t="shared" si="92"/>
        <v>43497</v>
      </c>
      <c r="B890" s="477">
        <v>43503</v>
      </c>
      <c r="C890" s="478">
        <v>1</v>
      </c>
      <c r="D890" s="478">
        <v>1221</v>
      </c>
      <c r="E890" s="478">
        <v>0</v>
      </c>
      <c r="F890" s="467">
        <v>0</v>
      </c>
      <c r="G890" s="467">
        <f t="array" ref="G890">MAX(IF($A$2:$A$8761=A890,$D$2:$D$8761))</f>
        <v>1577</v>
      </c>
      <c r="H890" s="467">
        <f t="shared" si="93"/>
        <v>0</v>
      </c>
      <c r="I890" s="475" t="str">
        <f t="shared" si="94"/>
        <v/>
      </c>
      <c r="J890" s="471">
        <f>'Potential Projects'!D891</f>
        <v>0.57858282505765479</v>
      </c>
      <c r="K890" s="471">
        <f>'Potential Projects'!E891</f>
        <v>98.156089389378636</v>
      </c>
      <c r="L890" s="476">
        <f t="shared" si="95"/>
        <v>1122.2653277855636</v>
      </c>
      <c r="M890" s="471">
        <f t="shared" si="98"/>
        <v>1456.0645641729793</v>
      </c>
      <c r="N890" s="467">
        <f t="shared" si="96"/>
        <v>0</v>
      </c>
      <c r="O890" s="475" t="str">
        <f t="shared" si="97"/>
        <v/>
      </c>
    </row>
    <row r="891" spans="1:15" hidden="1">
      <c r="A891" s="475">
        <f t="shared" si="92"/>
        <v>43497</v>
      </c>
      <c r="B891" s="477">
        <v>43503</v>
      </c>
      <c r="C891" s="478">
        <v>2</v>
      </c>
      <c r="D891" s="478">
        <v>1257</v>
      </c>
      <c r="E891" s="478">
        <v>0</v>
      </c>
      <c r="F891" s="467">
        <v>0</v>
      </c>
      <c r="G891" s="467">
        <f t="array" ref="G891">MAX(IF($A$2:$A$8761=A891,$D$2:$D$8761))</f>
        <v>1577</v>
      </c>
      <c r="H891" s="467">
        <f t="shared" si="93"/>
        <v>0</v>
      </c>
      <c r="I891" s="475" t="str">
        <f t="shared" si="94"/>
        <v/>
      </c>
      <c r="J891" s="471">
        <f>'Potential Projects'!D892</f>
        <v>2.8358160767039906</v>
      </c>
      <c r="K891" s="471">
        <f>'Potential Projects'!E892</f>
        <v>99.705728875510644</v>
      </c>
      <c r="L891" s="476">
        <f t="shared" si="95"/>
        <v>1154.4584550477853</v>
      </c>
      <c r="M891" s="471">
        <f t="shared" si="98"/>
        <v>1456.0645641729793</v>
      </c>
      <c r="N891" s="467">
        <f t="shared" si="96"/>
        <v>0</v>
      </c>
      <c r="O891" s="475" t="str">
        <f t="shared" si="97"/>
        <v/>
      </c>
    </row>
    <row r="892" spans="1:15" hidden="1">
      <c r="A892" s="475">
        <f t="shared" si="92"/>
        <v>43497</v>
      </c>
      <c r="B892" s="477">
        <v>43503</v>
      </c>
      <c r="C892" s="478">
        <v>3</v>
      </c>
      <c r="D892" s="478">
        <v>1251</v>
      </c>
      <c r="E892" s="478">
        <v>2</v>
      </c>
      <c r="F892" s="467">
        <v>0</v>
      </c>
      <c r="G892" s="467">
        <f t="array" ref="G892">MAX(IF($A$2:$A$8761=A892,$D$2:$D$8761))</f>
        <v>1577</v>
      </c>
      <c r="H892" s="467">
        <f t="shared" si="93"/>
        <v>0</v>
      </c>
      <c r="I892" s="475" t="str">
        <f t="shared" si="94"/>
        <v/>
      </c>
      <c r="J892" s="471">
        <f>'Potential Projects'!D893</f>
        <v>3.8760510238534227</v>
      </c>
      <c r="K892" s="471">
        <f>'Potential Projects'!E893</f>
        <v>99.835582562889698</v>
      </c>
      <c r="L892" s="476">
        <f t="shared" si="95"/>
        <v>1145.2883664132569</v>
      </c>
      <c r="M892" s="471">
        <f t="shared" si="98"/>
        <v>1456.0645641729793</v>
      </c>
      <c r="N892" s="467">
        <f t="shared" si="96"/>
        <v>0</v>
      </c>
      <c r="O892" s="475" t="str">
        <f t="shared" si="97"/>
        <v/>
      </c>
    </row>
    <row r="893" spans="1:15" hidden="1">
      <c r="A893" s="475">
        <f t="shared" si="92"/>
        <v>43497</v>
      </c>
      <c r="B893" s="477">
        <v>43503</v>
      </c>
      <c r="C893" s="478">
        <v>4</v>
      </c>
      <c r="D893" s="478">
        <v>1247</v>
      </c>
      <c r="E893" s="478">
        <v>3</v>
      </c>
      <c r="F893" s="467">
        <v>0</v>
      </c>
      <c r="G893" s="467">
        <f t="array" ref="G893">MAX(IF($A$2:$A$8761=A893,$D$2:$D$8761))</f>
        <v>1577</v>
      </c>
      <c r="H893" s="467">
        <f t="shared" si="93"/>
        <v>0</v>
      </c>
      <c r="I893" s="475" t="str">
        <f t="shared" si="94"/>
        <v/>
      </c>
      <c r="J893" s="471">
        <f>'Potential Projects'!D894</f>
        <v>0.12553191138590472</v>
      </c>
      <c r="K893" s="471">
        <f>'Potential Projects'!E894</f>
        <v>98.461167329606539</v>
      </c>
      <c r="L893" s="476">
        <f t="shared" si="95"/>
        <v>1145.4133007590076</v>
      </c>
      <c r="M893" s="471">
        <f t="shared" si="98"/>
        <v>1456.0645641729793</v>
      </c>
      <c r="N893" s="467">
        <f t="shared" si="96"/>
        <v>0</v>
      </c>
      <c r="O893" s="475" t="str">
        <f t="shared" si="97"/>
        <v/>
      </c>
    </row>
    <row r="894" spans="1:15" hidden="1">
      <c r="A894" s="475">
        <f t="shared" si="92"/>
        <v>43497</v>
      </c>
      <c r="B894" s="477">
        <v>43503</v>
      </c>
      <c r="C894" s="478">
        <v>5</v>
      </c>
      <c r="D894" s="478">
        <v>1285</v>
      </c>
      <c r="E894" s="478">
        <v>13</v>
      </c>
      <c r="F894" s="467">
        <v>0</v>
      </c>
      <c r="G894" s="467">
        <f t="array" ref="G894">MAX(IF($A$2:$A$8761=A894,$D$2:$D$8761))</f>
        <v>1577</v>
      </c>
      <c r="H894" s="467">
        <f t="shared" si="93"/>
        <v>0</v>
      </c>
      <c r="I894" s="475" t="str">
        <f t="shared" si="94"/>
        <v/>
      </c>
      <c r="J894" s="471">
        <f>'Potential Projects'!D895</f>
        <v>0.15135662873525493</v>
      </c>
      <c r="K894" s="471">
        <f>'Potential Projects'!E895</f>
        <v>98.129492850999782</v>
      </c>
      <c r="L894" s="476">
        <f t="shared" si="95"/>
        <v>1173.719150520265</v>
      </c>
      <c r="M894" s="471">
        <f t="shared" si="98"/>
        <v>1456.0645641729793</v>
      </c>
      <c r="N894" s="467">
        <f t="shared" si="96"/>
        <v>0</v>
      </c>
      <c r="O894" s="475" t="str">
        <f t="shared" si="97"/>
        <v/>
      </c>
    </row>
    <row r="895" spans="1:15" hidden="1">
      <c r="A895" s="475">
        <f t="shared" si="92"/>
        <v>43497</v>
      </c>
      <c r="B895" s="477">
        <v>43503</v>
      </c>
      <c r="C895" s="478">
        <v>6</v>
      </c>
      <c r="D895" s="478">
        <v>1353</v>
      </c>
      <c r="E895" s="478">
        <v>21</v>
      </c>
      <c r="F895" s="467">
        <v>0</v>
      </c>
      <c r="G895" s="467">
        <f t="array" ref="G895">MAX(IF($A$2:$A$8761=A895,$D$2:$D$8761))</f>
        <v>1577</v>
      </c>
      <c r="H895" s="467">
        <f t="shared" si="93"/>
        <v>0</v>
      </c>
      <c r="I895" s="475" t="str">
        <f t="shared" si="94"/>
        <v/>
      </c>
      <c r="J895" s="471">
        <f>'Potential Projects'!D896</f>
        <v>1.3907422190436292</v>
      </c>
      <c r="K895" s="471">
        <f>'Potential Projects'!E896</f>
        <v>98.275773812083429</v>
      </c>
      <c r="L895" s="476">
        <f t="shared" si="95"/>
        <v>1232.333483968873</v>
      </c>
      <c r="M895" s="471">
        <f t="shared" si="98"/>
        <v>1456.0645641729793</v>
      </c>
      <c r="N895" s="467">
        <f t="shared" si="96"/>
        <v>0</v>
      </c>
      <c r="O895" s="475" t="str">
        <f t="shared" si="97"/>
        <v/>
      </c>
    </row>
    <row r="896" spans="1:15" hidden="1">
      <c r="A896" s="475">
        <f t="shared" si="92"/>
        <v>43497</v>
      </c>
      <c r="B896" s="477">
        <v>43503</v>
      </c>
      <c r="C896" s="478">
        <v>7</v>
      </c>
      <c r="D896" s="478">
        <v>1509</v>
      </c>
      <c r="E896" s="478">
        <v>23</v>
      </c>
      <c r="F896" s="467">
        <v>0</v>
      </c>
      <c r="G896" s="467">
        <f t="array" ref="G896">MAX(IF($A$2:$A$8761=A896,$D$2:$D$8761))</f>
        <v>1577</v>
      </c>
      <c r="H896" s="467">
        <f t="shared" si="93"/>
        <v>0</v>
      </c>
      <c r="I896" s="475" t="str">
        <f t="shared" si="94"/>
        <v/>
      </c>
      <c r="J896" s="471">
        <f>'Potential Projects'!D897</f>
        <v>1.4897165752826524</v>
      </c>
      <c r="K896" s="471">
        <f>'Potential Projects'!E897</f>
        <v>99.354498118684162</v>
      </c>
      <c r="L896" s="476">
        <f t="shared" si="95"/>
        <v>1385.1557853060331</v>
      </c>
      <c r="M896" s="471">
        <f t="shared" si="98"/>
        <v>1456.0645641729793</v>
      </c>
      <c r="N896" s="467">
        <f t="shared" si="96"/>
        <v>0</v>
      </c>
      <c r="O896" s="475" t="str">
        <f t="shared" si="97"/>
        <v/>
      </c>
    </row>
    <row r="897" spans="1:15" hidden="1">
      <c r="A897" s="475">
        <f t="shared" si="92"/>
        <v>43497</v>
      </c>
      <c r="B897" s="477">
        <v>43503</v>
      </c>
      <c r="C897" s="478">
        <v>8</v>
      </c>
      <c r="D897" s="478">
        <v>1577</v>
      </c>
      <c r="E897" s="478">
        <v>41</v>
      </c>
      <c r="F897" s="467">
        <v>2</v>
      </c>
      <c r="G897" s="467">
        <f t="array" ref="G897">MAX(IF($A$2:$A$8761=A897,$D$2:$D$8761))</f>
        <v>1577</v>
      </c>
      <c r="H897" s="467">
        <f t="shared" si="93"/>
        <v>1</v>
      </c>
      <c r="I897" s="475">
        <f t="shared" si="94"/>
        <v>43503</v>
      </c>
      <c r="J897" s="471">
        <f>'Potential Projects'!D898</f>
        <v>15.088742471497614</v>
      </c>
      <c r="K897" s="471">
        <f>'Potential Projects'!E898</f>
        <v>94.367647172651047</v>
      </c>
      <c r="L897" s="476">
        <f t="shared" si="95"/>
        <v>1424.5436103558513</v>
      </c>
      <c r="M897" s="471">
        <f t="shared" si="98"/>
        <v>1456.0645641729793</v>
      </c>
      <c r="N897" s="467">
        <f t="shared" si="96"/>
        <v>0</v>
      </c>
      <c r="O897" s="475" t="str">
        <f t="shared" si="97"/>
        <v/>
      </c>
    </row>
    <row r="898" spans="1:15" hidden="1">
      <c r="A898" s="475">
        <f t="shared" ref="A898:A961" si="99">DATE(YEAR(B898),MONTH(B898),1)</f>
        <v>43497</v>
      </c>
      <c r="B898" s="477">
        <v>43503</v>
      </c>
      <c r="C898" s="478">
        <v>9</v>
      </c>
      <c r="D898" s="478">
        <v>1539</v>
      </c>
      <c r="E898" s="478">
        <v>52</v>
      </c>
      <c r="F898" s="467">
        <v>12</v>
      </c>
      <c r="G898" s="467">
        <f t="array" ref="G898">MAX(IF($A$2:$A$8761=A898,$D$2:$D$8761))</f>
        <v>1577</v>
      </c>
      <c r="H898" s="467">
        <f t="shared" ref="H898:H961" si="100">IF(G898=D898,1,0)</f>
        <v>0</v>
      </c>
      <c r="I898" s="475" t="str">
        <f t="shared" ref="I898:I961" si="101">IF(D898=G898,B898,"")</f>
        <v/>
      </c>
      <c r="J898" s="471">
        <f>'Potential Projects'!D899</f>
        <v>21.882355613060607</v>
      </c>
      <c r="K898" s="471">
        <f>'Potential Projects'!E899</f>
        <v>98.442393302515597</v>
      </c>
      <c r="L898" s="476">
        <f t="shared" ref="L898:L961" si="102">D898-E898-F898-J898-K898</f>
        <v>1354.675251084424</v>
      </c>
      <c r="M898" s="471">
        <f t="shared" si="98"/>
        <v>1456.0645641729793</v>
      </c>
      <c r="N898" s="467">
        <f t="shared" ref="N898:N961" si="103">IF(M898=L898,1,0)</f>
        <v>0</v>
      </c>
      <c r="O898" s="475" t="str">
        <f t="shared" ref="O898:O961" si="104">IF(L898=M898,B898,"")</f>
        <v/>
      </c>
    </row>
    <row r="899" spans="1:15" hidden="1">
      <c r="A899" s="475">
        <f t="shared" si="99"/>
        <v>43497</v>
      </c>
      <c r="B899" s="477">
        <v>43503</v>
      </c>
      <c r="C899" s="478">
        <v>10</v>
      </c>
      <c r="D899" s="478">
        <v>1473</v>
      </c>
      <c r="E899" s="478">
        <v>53</v>
      </c>
      <c r="F899" s="467">
        <v>18</v>
      </c>
      <c r="G899" s="467">
        <f t="array" ref="G899">MAX(IF($A$2:$A$8761=A899,$D$2:$D$8761))</f>
        <v>1577</v>
      </c>
      <c r="H899" s="467">
        <f t="shared" si="100"/>
        <v>0</v>
      </c>
      <c r="I899" s="475" t="str">
        <f t="shared" si="101"/>
        <v/>
      </c>
      <c r="J899" s="471">
        <f>'Potential Projects'!D900</f>
        <v>6.1731421830292303</v>
      </c>
      <c r="K899" s="471">
        <f>'Potential Projects'!E900</f>
        <v>54.160721403999148</v>
      </c>
      <c r="L899" s="476">
        <f t="shared" si="102"/>
        <v>1341.6661364129716</v>
      </c>
      <c r="M899" s="471">
        <f t="shared" si="98"/>
        <v>1456.0645641729793</v>
      </c>
      <c r="N899" s="467">
        <f t="shared" si="103"/>
        <v>0</v>
      </c>
      <c r="O899" s="475" t="str">
        <f t="shared" si="104"/>
        <v/>
      </c>
    </row>
    <row r="900" spans="1:15" hidden="1">
      <c r="A900" s="475">
        <f t="shared" si="99"/>
        <v>43497</v>
      </c>
      <c r="B900" s="477">
        <v>43503</v>
      </c>
      <c r="C900" s="478">
        <v>11</v>
      </c>
      <c r="D900" s="478">
        <v>1432</v>
      </c>
      <c r="E900" s="478">
        <v>45</v>
      </c>
      <c r="F900" s="467">
        <v>18</v>
      </c>
      <c r="G900" s="467">
        <f t="array" ref="G900">MAX(IF($A$2:$A$8761=A900,$D$2:$D$8761))</f>
        <v>1577</v>
      </c>
      <c r="H900" s="467">
        <f t="shared" si="100"/>
        <v>0</v>
      </c>
      <c r="I900" s="475" t="str">
        <f t="shared" si="101"/>
        <v/>
      </c>
      <c r="J900" s="471">
        <f>'Potential Projects'!D901</f>
        <v>1.3045871896453978E-2</v>
      </c>
      <c r="K900" s="471">
        <f>'Potential Projects'!E901</f>
        <v>44.777619114168999</v>
      </c>
      <c r="L900" s="476">
        <f t="shared" si="102"/>
        <v>1324.2093350139344</v>
      </c>
      <c r="M900" s="471">
        <f t="shared" si="98"/>
        <v>1456.0645641729793</v>
      </c>
      <c r="N900" s="467">
        <f t="shared" si="103"/>
        <v>0</v>
      </c>
      <c r="O900" s="475" t="str">
        <f t="shared" si="104"/>
        <v/>
      </c>
    </row>
    <row r="901" spans="1:15" hidden="1">
      <c r="A901" s="475">
        <f t="shared" si="99"/>
        <v>43497</v>
      </c>
      <c r="B901" s="477">
        <v>43503</v>
      </c>
      <c r="C901" s="478">
        <v>12</v>
      </c>
      <c r="D901" s="478">
        <v>1367</v>
      </c>
      <c r="E901" s="478">
        <v>23</v>
      </c>
      <c r="F901" s="467">
        <v>15</v>
      </c>
      <c r="G901" s="467">
        <f t="array" ref="G901">MAX(IF($A$2:$A$8761=A901,$D$2:$D$8761))</f>
        <v>1577</v>
      </c>
      <c r="H901" s="467">
        <f t="shared" si="100"/>
        <v>0</v>
      </c>
      <c r="I901" s="475" t="str">
        <f t="shared" si="101"/>
        <v/>
      </c>
      <c r="J901" s="471">
        <f>'Potential Projects'!D902</f>
        <v>1.6930608237301821E-3</v>
      </c>
      <c r="K901" s="471">
        <f>'Potential Projects'!E902</f>
        <v>98.127928348742202</v>
      </c>
      <c r="L901" s="476">
        <f t="shared" si="102"/>
        <v>1230.870378590434</v>
      </c>
      <c r="M901" s="471">
        <f t="shared" si="98"/>
        <v>1456.0645641729793</v>
      </c>
      <c r="N901" s="467">
        <f t="shared" si="103"/>
        <v>0</v>
      </c>
      <c r="O901" s="475" t="str">
        <f t="shared" si="104"/>
        <v/>
      </c>
    </row>
    <row r="902" spans="1:15" hidden="1">
      <c r="A902" s="475">
        <f t="shared" si="99"/>
        <v>43497</v>
      </c>
      <c r="B902" s="477">
        <v>43503</v>
      </c>
      <c r="C902" s="478">
        <v>13</v>
      </c>
      <c r="D902" s="478">
        <v>1368</v>
      </c>
      <c r="E902" s="478">
        <v>16</v>
      </c>
      <c r="F902" s="467">
        <v>15</v>
      </c>
      <c r="G902" s="467">
        <f t="array" ref="G902">MAX(IF($A$2:$A$8761=A902,$D$2:$D$8761))</f>
        <v>1577</v>
      </c>
      <c r="H902" s="467">
        <f t="shared" si="100"/>
        <v>0</v>
      </c>
      <c r="I902" s="475" t="str">
        <f t="shared" si="101"/>
        <v/>
      </c>
      <c r="J902" s="471">
        <f>'Potential Projects'!D903</f>
        <v>1.029693570189511E-2</v>
      </c>
      <c r="K902" s="471">
        <f>'Potential Projects'!E903</f>
        <v>99.810550526768438</v>
      </c>
      <c r="L902" s="476">
        <f t="shared" si="102"/>
        <v>1237.1791525375297</v>
      </c>
      <c r="M902" s="471">
        <f t="shared" si="98"/>
        <v>1456.0645641729793</v>
      </c>
      <c r="N902" s="467">
        <f t="shared" si="103"/>
        <v>0</v>
      </c>
      <c r="O902" s="475" t="str">
        <f t="shared" si="104"/>
        <v/>
      </c>
    </row>
    <row r="903" spans="1:15" hidden="1">
      <c r="A903" s="475">
        <f t="shared" si="99"/>
        <v>43497</v>
      </c>
      <c r="B903" s="477">
        <v>43503</v>
      </c>
      <c r="C903" s="478">
        <v>14</v>
      </c>
      <c r="D903" s="478">
        <v>1320</v>
      </c>
      <c r="E903" s="478">
        <v>11</v>
      </c>
      <c r="F903" s="467">
        <v>15</v>
      </c>
      <c r="G903" s="467">
        <f t="array" ref="G903">MAX(IF($A$2:$A$8761=A903,$D$2:$D$8761))</f>
        <v>1577</v>
      </c>
      <c r="H903" s="467">
        <f t="shared" si="100"/>
        <v>0</v>
      </c>
      <c r="I903" s="475" t="str">
        <f t="shared" si="101"/>
        <v/>
      </c>
      <c r="J903" s="471">
        <f>'Potential Projects'!D904</f>
        <v>0</v>
      </c>
      <c r="K903" s="471">
        <f>'Potential Projects'!E904</f>
        <v>52.291923457321012</v>
      </c>
      <c r="L903" s="476">
        <f t="shared" si="102"/>
        <v>1241.708076542679</v>
      </c>
      <c r="M903" s="471">
        <f t="shared" si="98"/>
        <v>1456.0645641729793</v>
      </c>
      <c r="N903" s="467">
        <f t="shared" si="103"/>
        <v>0</v>
      </c>
      <c r="O903" s="475" t="str">
        <f t="shared" si="104"/>
        <v/>
      </c>
    </row>
    <row r="904" spans="1:15" hidden="1">
      <c r="A904" s="475">
        <f t="shared" si="99"/>
        <v>43497</v>
      </c>
      <c r="B904" s="477">
        <v>43503</v>
      </c>
      <c r="C904" s="478">
        <v>15</v>
      </c>
      <c r="D904" s="478">
        <v>1330</v>
      </c>
      <c r="E904" s="478">
        <v>11</v>
      </c>
      <c r="F904" s="467">
        <v>12</v>
      </c>
      <c r="G904" s="467">
        <f t="array" ref="G904">MAX(IF($A$2:$A$8761=A904,$D$2:$D$8761))</f>
        <v>1577</v>
      </c>
      <c r="H904" s="467">
        <f t="shared" si="100"/>
        <v>0</v>
      </c>
      <c r="I904" s="475" t="str">
        <f t="shared" si="101"/>
        <v/>
      </c>
      <c r="J904" s="471">
        <f>'Potential Projects'!D905</f>
        <v>4.6293401065065996E-3</v>
      </c>
      <c r="K904" s="471">
        <f>'Potential Projects'!E905</f>
        <v>4.2898651902816605</v>
      </c>
      <c r="L904" s="476">
        <f t="shared" si="102"/>
        <v>1302.7055054696118</v>
      </c>
      <c r="M904" s="471">
        <f t="shared" si="98"/>
        <v>1456.0645641729793</v>
      </c>
      <c r="N904" s="467">
        <f t="shared" si="103"/>
        <v>0</v>
      </c>
      <c r="O904" s="475" t="str">
        <f t="shared" si="104"/>
        <v/>
      </c>
    </row>
    <row r="905" spans="1:15" hidden="1">
      <c r="A905" s="475">
        <f t="shared" si="99"/>
        <v>43497</v>
      </c>
      <c r="B905" s="477">
        <v>43503</v>
      </c>
      <c r="C905" s="478">
        <v>16</v>
      </c>
      <c r="D905" s="478">
        <v>1329</v>
      </c>
      <c r="E905" s="478">
        <v>9</v>
      </c>
      <c r="F905" s="467">
        <v>11</v>
      </c>
      <c r="G905" s="467">
        <f t="array" ref="G905">MAX(IF($A$2:$A$8761=A905,$D$2:$D$8761))</f>
        <v>1577</v>
      </c>
      <c r="H905" s="467">
        <f t="shared" si="100"/>
        <v>0</v>
      </c>
      <c r="I905" s="475" t="str">
        <f t="shared" si="101"/>
        <v/>
      </c>
      <c r="J905" s="471">
        <f>'Potential Projects'!D906</f>
        <v>0</v>
      </c>
      <c r="K905" s="471">
        <f>'Potential Projects'!E906</f>
        <v>25.02421360997635</v>
      </c>
      <c r="L905" s="476">
        <f t="shared" si="102"/>
        <v>1283.9757863900236</v>
      </c>
      <c r="M905" s="471">
        <f t="shared" si="98"/>
        <v>1456.0645641729793</v>
      </c>
      <c r="N905" s="467">
        <f t="shared" si="103"/>
        <v>0</v>
      </c>
      <c r="O905" s="475" t="str">
        <f t="shared" si="104"/>
        <v/>
      </c>
    </row>
    <row r="906" spans="1:15" hidden="1">
      <c r="A906" s="475">
        <f t="shared" si="99"/>
        <v>43497</v>
      </c>
      <c r="B906" s="477">
        <v>43503</v>
      </c>
      <c r="C906" s="478">
        <v>17</v>
      </c>
      <c r="D906" s="478">
        <v>1390</v>
      </c>
      <c r="E906" s="478">
        <v>12</v>
      </c>
      <c r="F906" s="467">
        <v>0</v>
      </c>
      <c r="G906" s="467">
        <f t="array" ref="G906">MAX(IF($A$2:$A$8761=A906,$D$2:$D$8761))</f>
        <v>1577</v>
      </c>
      <c r="H906" s="467">
        <f t="shared" si="100"/>
        <v>0</v>
      </c>
      <c r="I906" s="475" t="str">
        <f t="shared" si="101"/>
        <v/>
      </c>
      <c r="J906" s="471">
        <f>'Potential Projects'!D907</f>
        <v>0</v>
      </c>
      <c r="K906" s="471">
        <f>'Potential Projects'!E907</f>
        <v>55.664208073532585</v>
      </c>
      <c r="L906" s="476">
        <f t="shared" si="102"/>
        <v>1322.3357919264674</v>
      </c>
      <c r="M906" s="471">
        <f t="shared" si="98"/>
        <v>1456.0645641729793</v>
      </c>
      <c r="N906" s="467">
        <f t="shared" si="103"/>
        <v>0</v>
      </c>
      <c r="O906" s="475" t="str">
        <f t="shared" si="104"/>
        <v/>
      </c>
    </row>
    <row r="907" spans="1:15" hidden="1">
      <c r="A907" s="475">
        <f t="shared" si="99"/>
        <v>43497</v>
      </c>
      <c r="B907" s="477">
        <v>43503</v>
      </c>
      <c r="C907" s="478">
        <v>18</v>
      </c>
      <c r="D907" s="478">
        <v>1499</v>
      </c>
      <c r="E907" s="478">
        <v>30</v>
      </c>
      <c r="F907" s="467">
        <v>1</v>
      </c>
      <c r="G907" s="467">
        <f t="array" ref="G907">MAX(IF($A$2:$A$8761=A907,$D$2:$D$8761))</f>
        <v>1577</v>
      </c>
      <c r="H907" s="467">
        <f t="shared" si="100"/>
        <v>0</v>
      </c>
      <c r="I907" s="475" t="str">
        <f t="shared" si="101"/>
        <v/>
      </c>
      <c r="J907" s="471">
        <f>'Potential Projects'!D908</f>
        <v>0.864636605680003</v>
      </c>
      <c r="K907" s="471">
        <f>'Potential Projects'!E908</f>
        <v>99.027517146850144</v>
      </c>
      <c r="L907" s="476">
        <f t="shared" si="102"/>
        <v>1368.1078462474698</v>
      </c>
      <c r="M907" s="471">
        <f t="shared" si="98"/>
        <v>1456.0645641729793</v>
      </c>
      <c r="N907" s="467">
        <f t="shared" si="103"/>
        <v>0</v>
      </c>
      <c r="O907" s="475" t="str">
        <f t="shared" si="104"/>
        <v/>
      </c>
    </row>
    <row r="908" spans="1:15" hidden="1">
      <c r="A908" s="475">
        <f t="shared" si="99"/>
        <v>43497</v>
      </c>
      <c r="B908" s="477">
        <v>43503</v>
      </c>
      <c r="C908" s="478">
        <v>19</v>
      </c>
      <c r="D908" s="478">
        <v>1503</v>
      </c>
      <c r="E908" s="478">
        <v>45</v>
      </c>
      <c r="F908" s="467">
        <v>0</v>
      </c>
      <c r="G908" s="467">
        <f t="array" ref="G908">MAX(IF($A$2:$A$8761=A908,$D$2:$D$8761))</f>
        <v>1577</v>
      </c>
      <c r="H908" s="467">
        <f t="shared" si="100"/>
        <v>0</v>
      </c>
      <c r="I908" s="475" t="str">
        <f t="shared" si="101"/>
        <v/>
      </c>
      <c r="J908" s="471">
        <f>'Potential Projects'!D909</f>
        <v>1.7293401066579785</v>
      </c>
      <c r="K908" s="471">
        <f>'Potential Projects'!E909</f>
        <v>90.996927058697054</v>
      </c>
      <c r="L908" s="476">
        <f t="shared" si="102"/>
        <v>1365.273732834645</v>
      </c>
      <c r="M908" s="471">
        <f t="shared" si="98"/>
        <v>1456.0645641729793</v>
      </c>
      <c r="N908" s="467">
        <f t="shared" si="103"/>
        <v>0</v>
      </c>
      <c r="O908" s="475" t="str">
        <f t="shared" si="104"/>
        <v/>
      </c>
    </row>
    <row r="909" spans="1:15" hidden="1">
      <c r="A909" s="475">
        <f t="shared" si="99"/>
        <v>43497</v>
      </c>
      <c r="B909" s="477">
        <v>43503</v>
      </c>
      <c r="C909" s="478">
        <v>20</v>
      </c>
      <c r="D909" s="478">
        <v>1420</v>
      </c>
      <c r="E909" s="478">
        <v>58</v>
      </c>
      <c r="F909" s="467">
        <v>0</v>
      </c>
      <c r="G909" s="467">
        <f t="array" ref="G909">MAX(IF($A$2:$A$8761=A909,$D$2:$D$8761))</f>
        <v>1577</v>
      </c>
      <c r="H909" s="467">
        <f t="shared" si="100"/>
        <v>0</v>
      </c>
      <c r="I909" s="475" t="str">
        <f t="shared" si="101"/>
        <v/>
      </c>
      <c r="J909" s="471">
        <f>'Potential Projects'!D910</f>
        <v>0.6507751879271616</v>
      </c>
      <c r="K909" s="471">
        <f>'Potential Projects'!E910</f>
        <v>99.576657439260373</v>
      </c>
      <c r="L909" s="476">
        <f t="shared" si="102"/>
        <v>1261.7725673728125</v>
      </c>
      <c r="M909" s="471">
        <f t="shared" si="98"/>
        <v>1456.0645641729793</v>
      </c>
      <c r="N909" s="467">
        <f t="shared" si="103"/>
        <v>0</v>
      </c>
      <c r="O909" s="475" t="str">
        <f t="shared" si="104"/>
        <v/>
      </c>
    </row>
    <row r="910" spans="1:15" hidden="1">
      <c r="A910" s="475">
        <f t="shared" si="99"/>
        <v>43497</v>
      </c>
      <c r="B910" s="477">
        <v>43503</v>
      </c>
      <c r="C910" s="478">
        <v>21</v>
      </c>
      <c r="D910" s="478">
        <v>1375</v>
      </c>
      <c r="E910" s="478">
        <v>63</v>
      </c>
      <c r="F910" s="467">
        <v>0</v>
      </c>
      <c r="G910" s="467">
        <f t="array" ref="G910">MAX(IF($A$2:$A$8761=A910,$D$2:$D$8761))</f>
        <v>1577</v>
      </c>
      <c r="H910" s="467">
        <f t="shared" si="100"/>
        <v>0</v>
      </c>
      <c r="I910" s="475" t="str">
        <f t="shared" si="101"/>
        <v/>
      </c>
      <c r="J910" s="471">
        <f>'Potential Projects'!D911</f>
        <v>4.2657672814826446</v>
      </c>
      <c r="K910" s="471">
        <f>'Potential Projects'!E911</f>
        <v>90.010508385293463</v>
      </c>
      <c r="L910" s="476">
        <f t="shared" si="102"/>
        <v>1217.723724333224</v>
      </c>
      <c r="M910" s="471">
        <f t="shared" si="98"/>
        <v>1456.0645641729793</v>
      </c>
      <c r="N910" s="467">
        <f t="shared" si="103"/>
        <v>0</v>
      </c>
      <c r="O910" s="475" t="str">
        <f t="shared" si="104"/>
        <v/>
      </c>
    </row>
    <row r="911" spans="1:15" hidden="1">
      <c r="A911" s="475">
        <f t="shared" si="99"/>
        <v>43497</v>
      </c>
      <c r="B911" s="477">
        <v>43503</v>
      </c>
      <c r="C911" s="478">
        <v>22</v>
      </c>
      <c r="D911" s="478">
        <v>1311</v>
      </c>
      <c r="E911" s="478">
        <v>57</v>
      </c>
      <c r="F911" s="467">
        <v>0</v>
      </c>
      <c r="G911" s="467">
        <f t="array" ref="G911">MAX(IF($A$2:$A$8761=A911,$D$2:$D$8761))</f>
        <v>1577</v>
      </c>
      <c r="H911" s="467">
        <f t="shared" si="100"/>
        <v>0</v>
      </c>
      <c r="I911" s="475" t="str">
        <f t="shared" si="101"/>
        <v/>
      </c>
      <c r="J911" s="471">
        <f>'Potential Projects'!D912</f>
        <v>1.0803331505810094</v>
      </c>
      <c r="K911" s="471">
        <f>'Potential Projects'!E912</f>
        <v>74.452315684798975</v>
      </c>
      <c r="L911" s="476">
        <f t="shared" si="102"/>
        <v>1178.4673511646199</v>
      </c>
      <c r="M911" s="471">
        <f t="shared" si="98"/>
        <v>1456.0645641729793</v>
      </c>
      <c r="N911" s="467">
        <f t="shared" si="103"/>
        <v>0</v>
      </c>
      <c r="O911" s="475" t="str">
        <f t="shared" si="104"/>
        <v/>
      </c>
    </row>
    <row r="912" spans="1:15" hidden="1">
      <c r="A912" s="475">
        <f t="shared" si="99"/>
        <v>43497</v>
      </c>
      <c r="B912" s="477">
        <v>43503</v>
      </c>
      <c r="C912" s="478">
        <v>23</v>
      </c>
      <c r="D912" s="478">
        <v>1214</v>
      </c>
      <c r="E912" s="478">
        <v>48</v>
      </c>
      <c r="F912" s="467">
        <v>0</v>
      </c>
      <c r="G912" s="467">
        <f t="array" ref="G912">MAX(IF($A$2:$A$8761=A912,$D$2:$D$8761))</f>
        <v>1577</v>
      </c>
      <c r="H912" s="467">
        <f t="shared" si="100"/>
        <v>0</v>
      </c>
      <c r="I912" s="475" t="str">
        <f t="shared" si="101"/>
        <v/>
      </c>
      <c r="J912" s="471">
        <f>'Potential Projects'!D913</f>
        <v>4.7777699925388806</v>
      </c>
      <c r="K912" s="471">
        <f>'Potential Projects'!E913</f>
        <v>91.362238335841752</v>
      </c>
      <c r="L912" s="476">
        <f t="shared" si="102"/>
        <v>1069.8599916716194</v>
      </c>
      <c r="M912" s="471">
        <f t="shared" si="98"/>
        <v>1456.0645641729793</v>
      </c>
      <c r="N912" s="467">
        <f t="shared" si="103"/>
        <v>0</v>
      </c>
      <c r="O912" s="475" t="str">
        <f t="shared" si="104"/>
        <v/>
      </c>
    </row>
    <row r="913" spans="1:15" hidden="1">
      <c r="A913" s="475">
        <f t="shared" si="99"/>
        <v>43497</v>
      </c>
      <c r="B913" s="477">
        <v>43503</v>
      </c>
      <c r="C913" s="478">
        <v>24</v>
      </c>
      <c r="D913" s="478">
        <v>1156</v>
      </c>
      <c r="E913" s="478">
        <v>33</v>
      </c>
      <c r="F913" s="467">
        <v>0</v>
      </c>
      <c r="G913" s="467">
        <f t="array" ref="G913">MAX(IF($A$2:$A$8761=A913,$D$2:$D$8761))</f>
        <v>1577</v>
      </c>
      <c r="H913" s="467">
        <f t="shared" si="100"/>
        <v>0</v>
      </c>
      <c r="I913" s="475" t="str">
        <f t="shared" si="101"/>
        <v/>
      </c>
      <c r="J913" s="471">
        <f>'Potential Projects'!D914</f>
        <v>9.4482244113893668</v>
      </c>
      <c r="K913" s="471">
        <f>'Potential Projects'!E914</f>
        <v>89.909597989679639</v>
      </c>
      <c r="L913" s="476">
        <f t="shared" si="102"/>
        <v>1023.6421775989309</v>
      </c>
      <c r="M913" s="471">
        <f t="shared" si="98"/>
        <v>1456.0645641729793</v>
      </c>
      <c r="N913" s="467">
        <f t="shared" si="103"/>
        <v>0</v>
      </c>
      <c r="O913" s="475" t="str">
        <f t="shared" si="104"/>
        <v/>
      </c>
    </row>
    <row r="914" spans="1:15" hidden="1">
      <c r="A914" s="475">
        <f t="shared" si="99"/>
        <v>43497</v>
      </c>
      <c r="B914" s="475">
        <v>43504</v>
      </c>
      <c r="C914" s="467">
        <v>1</v>
      </c>
      <c r="D914" s="467">
        <v>1122</v>
      </c>
      <c r="E914" s="467">
        <v>38</v>
      </c>
      <c r="F914" s="467">
        <v>0</v>
      </c>
      <c r="G914" s="467">
        <f t="array" ref="G914">MAX(IF($A$2:$A$8761=A914,$D$2:$D$8761))</f>
        <v>1577</v>
      </c>
      <c r="H914" s="467">
        <f t="shared" si="100"/>
        <v>0</v>
      </c>
      <c r="I914" s="475" t="str">
        <f t="shared" si="101"/>
        <v/>
      </c>
      <c r="J914" s="471">
        <f>'Potential Projects'!D915</f>
        <v>14.680416720469614</v>
      </c>
      <c r="K914" s="471">
        <f>'Potential Projects'!E915</f>
        <v>64.704684368952911</v>
      </c>
      <c r="L914" s="476">
        <f t="shared" si="102"/>
        <v>1004.6148989105775</v>
      </c>
      <c r="M914" s="471">
        <f t="shared" si="98"/>
        <v>1456.0645641729793</v>
      </c>
      <c r="N914" s="467">
        <f t="shared" si="103"/>
        <v>0</v>
      </c>
      <c r="O914" s="475" t="str">
        <f t="shared" si="104"/>
        <v/>
      </c>
    </row>
    <row r="915" spans="1:15" hidden="1">
      <c r="A915" s="475">
        <f t="shared" si="99"/>
        <v>43497</v>
      </c>
      <c r="B915" s="475">
        <v>43504</v>
      </c>
      <c r="C915" s="467">
        <v>2</v>
      </c>
      <c r="D915" s="467">
        <v>1117</v>
      </c>
      <c r="E915" s="467">
        <v>32</v>
      </c>
      <c r="F915" s="467">
        <v>0</v>
      </c>
      <c r="G915" s="467">
        <f t="array" ref="G915">MAX(IF($A$2:$A$8761=A915,$D$2:$D$8761))</f>
        <v>1577</v>
      </c>
      <c r="H915" s="467">
        <f t="shared" si="100"/>
        <v>0</v>
      </c>
      <c r="I915" s="475" t="str">
        <f t="shared" si="101"/>
        <v/>
      </c>
      <c r="J915" s="471">
        <f>'Potential Projects'!D916</f>
        <v>44.415579966667821</v>
      </c>
      <c r="K915" s="471">
        <f>'Potential Projects'!E916</f>
        <v>43.633967963878739</v>
      </c>
      <c r="L915" s="476">
        <f t="shared" si="102"/>
        <v>996.95045206945349</v>
      </c>
      <c r="M915" s="471">
        <f t="shared" si="98"/>
        <v>1456.0645641729793</v>
      </c>
      <c r="N915" s="467">
        <f t="shared" si="103"/>
        <v>0</v>
      </c>
      <c r="O915" s="475" t="str">
        <f t="shared" si="104"/>
        <v/>
      </c>
    </row>
    <row r="916" spans="1:15" hidden="1">
      <c r="A916" s="475">
        <f t="shared" si="99"/>
        <v>43497</v>
      </c>
      <c r="B916" s="475">
        <v>43504</v>
      </c>
      <c r="C916" s="467">
        <v>3</v>
      </c>
      <c r="D916" s="467">
        <v>1083</v>
      </c>
      <c r="E916" s="467">
        <v>31</v>
      </c>
      <c r="F916" s="467">
        <v>0</v>
      </c>
      <c r="G916" s="467">
        <f t="array" ref="G916">MAX(IF($A$2:$A$8761=A916,$D$2:$D$8761))</f>
        <v>1577</v>
      </c>
      <c r="H916" s="467">
        <f t="shared" si="100"/>
        <v>0</v>
      </c>
      <c r="I916" s="475" t="str">
        <f t="shared" si="101"/>
        <v/>
      </c>
      <c r="J916" s="471">
        <f>'Potential Projects'!D917</f>
        <v>49.872014620887683</v>
      </c>
      <c r="K916" s="471">
        <f>'Potential Projects'!E917</f>
        <v>69.952807192001714</v>
      </c>
      <c r="L916" s="476">
        <f t="shared" si="102"/>
        <v>932.17517818711053</v>
      </c>
      <c r="M916" s="471">
        <f t="shared" si="98"/>
        <v>1456.0645641729793</v>
      </c>
      <c r="N916" s="467">
        <f t="shared" si="103"/>
        <v>0</v>
      </c>
      <c r="O916" s="475" t="str">
        <f t="shared" si="104"/>
        <v/>
      </c>
    </row>
    <row r="917" spans="1:15" hidden="1">
      <c r="A917" s="475">
        <f t="shared" si="99"/>
        <v>43497</v>
      </c>
      <c r="B917" s="475">
        <v>43504</v>
      </c>
      <c r="C917" s="467">
        <v>4</v>
      </c>
      <c r="D917" s="467">
        <v>1121</v>
      </c>
      <c r="E917" s="467">
        <v>32</v>
      </c>
      <c r="F917" s="467">
        <v>0</v>
      </c>
      <c r="G917" s="467">
        <f t="array" ref="G917">MAX(IF($A$2:$A$8761=A917,$D$2:$D$8761))</f>
        <v>1577</v>
      </c>
      <c r="H917" s="467">
        <f t="shared" si="100"/>
        <v>0</v>
      </c>
      <c r="I917" s="475" t="str">
        <f t="shared" si="101"/>
        <v/>
      </c>
      <c r="J917" s="471">
        <f>'Potential Projects'!D918</f>
        <v>62.656230680963681</v>
      </c>
      <c r="K917" s="471">
        <f>'Potential Projects'!E918</f>
        <v>96.082341646957644</v>
      </c>
      <c r="L917" s="476">
        <f t="shared" si="102"/>
        <v>930.26142767207864</v>
      </c>
      <c r="M917" s="471">
        <f t="shared" si="98"/>
        <v>1456.0645641729793</v>
      </c>
      <c r="N917" s="467">
        <f t="shared" si="103"/>
        <v>0</v>
      </c>
      <c r="O917" s="475" t="str">
        <f t="shared" si="104"/>
        <v/>
      </c>
    </row>
    <row r="918" spans="1:15" hidden="1">
      <c r="A918" s="475">
        <f t="shared" si="99"/>
        <v>43497</v>
      </c>
      <c r="B918" s="475">
        <v>43504</v>
      </c>
      <c r="C918" s="467">
        <v>5</v>
      </c>
      <c r="D918" s="467">
        <v>1130</v>
      </c>
      <c r="E918" s="467">
        <v>29</v>
      </c>
      <c r="F918" s="467">
        <v>0</v>
      </c>
      <c r="G918" s="467">
        <f t="array" ref="G918">MAX(IF($A$2:$A$8761=A918,$D$2:$D$8761))</f>
        <v>1577</v>
      </c>
      <c r="H918" s="467">
        <f t="shared" si="100"/>
        <v>0</v>
      </c>
      <c r="I918" s="475" t="str">
        <f t="shared" si="101"/>
        <v/>
      </c>
      <c r="J918" s="471">
        <f>'Potential Projects'!D919</f>
        <v>51.601155767897971</v>
      </c>
      <c r="K918" s="471">
        <f>'Potential Projects'!E919</f>
        <v>96.999139969898948</v>
      </c>
      <c r="L918" s="476">
        <f t="shared" si="102"/>
        <v>952.39970426220304</v>
      </c>
      <c r="M918" s="471">
        <f t="shared" si="98"/>
        <v>1456.0645641729793</v>
      </c>
      <c r="N918" s="467">
        <f t="shared" si="103"/>
        <v>0</v>
      </c>
      <c r="O918" s="475" t="str">
        <f t="shared" si="104"/>
        <v/>
      </c>
    </row>
    <row r="919" spans="1:15" hidden="1">
      <c r="A919" s="475">
        <f t="shared" si="99"/>
        <v>43497</v>
      </c>
      <c r="B919" s="475">
        <v>43504</v>
      </c>
      <c r="C919" s="467">
        <v>6</v>
      </c>
      <c r="D919" s="467">
        <v>1235</v>
      </c>
      <c r="E919" s="467">
        <v>21</v>
      </c>
      <c r="F919" s="467">
        <v>0</v>
      </c>
      <c r="G919" s="467">
        <f t="array" ref="G919">MAX(IF($A$2:$A$8761=A919,$D$2:$D$8761))</f>
        <v>1577</v>
      </c>
      <c r="H919" s="467">
        <f t="shared" si="100"/>
        <v>0</v>
      </c>
      <c r="I919" s="475" t="str">
        <f t="shared" si="101"/>
        <v/>
      </c>
      <c r="J919" s="471">
        <f>'Potential Projects'!D920</f>
        <v>51.66589824479145</v>
      </c>
      <c r="K919" s="471">
        <f>'Potential Projects'!E920</f>
        <v>98.149831380348317</v>
      </c>
      <c r="L919" s="476">
        <f t="shared" si="102"/>
        <v>1064.1842703748603</v>
      </c>
      <c r="M919" s="471">
        <f t="shared" si="98"/>
        <v>1456.0645641729793</v>
      </c>
      <c r="N919" s="467">
        <f t="shared" si="103"/>
        <v>0</v>
      </c>
      <c r="O919" s="475" t="str">
        <f t="shared" si="104"/>
        <v/>
      </c>
    </row>
    <row r="920" spans="1:15" hidden="1">
      <c r="A920" s="475">
        <f t="shared" si="99"/>
        <v>43497</v>
      </c>
      <c r="B920" s="475">
        <v>43504</v>
      </c>
      <c r="C920" s="467">
        <v>7</v>
      </c>
      <c r="D920" s="467">
        <v>1357</v>
      </c>
      <c r="E920" s="467">
        <v>12</v>
      </c>
      <c r="F920" s="467">
        <v>0</v>
      </c>
      <c r="G920" s="467">
        <f t="array" ref="G920">MAX(IF($A$2:$A$8761=A920,$D$2:$D$8761))</f>
        <v>1577</v>
      </c>
      <c r="H920" s="467">
        <f t="shared" si="100"/>
        <v>0</v>
      </c>
      <c r="I920" s="475" t="str">
        <f t="shared" si="101"/>
        <v/>
      </c>
      <c r="J920" s="471">
        <f>'Potential Projects'!D921</f>
        <v>12.222738307523199</v>
      </c>
      <c r="K920" s="471">
        <f>'Potential Projects'!E921</f>
        <v>93.599476564179724</v>
      </c>
      <c r="L920" s="476">
        <f t="shared" si="102"/>
        <v>1239.177785128297</v>
      </c>
      <c r="M920" s="471">
        <f t="shared" si="98"/>
        <v>1456.0645641729793</v>
      </c>
      <c r="N920" s="467">
        <f t="shared" si="103"/>
        <v>0</v>
      </c>
      <c r="O920" s="475" t="str">
        <f t="shared" si="104"/>
        <v/>
      </c>
    </row>
    <row r="921" spans="1:15" hidden="1">
      <c r="A921" s="475">
        <f t="shared" si="99"/>
        <v>43497</v>
      </c>
      <c r="B921" s="475">
        <v>43504</v>
      </c>
      <c r="C921" s="467">
        <v>8</v>
      </c>
      <c r="D921" s="467">
        <v>1436</v>
      </c>
      <c r="E921" s="467">
        <v>8</v>
      </c>
      <c r="F921" s="467">
        <v>0</v>
      </c>
      <c r="G921" s="467">
        <f t="array" ref="G921">MAX(IF($A$2:$A$8761=A921,$D$2:$D$8761))</f>
        <v>1577</v>
      </c>
      <c r="H921" s="467">
        <f t="shared" si="100"/>
        <v>0</v>
      </c>
      <c r="I921" s="475" t="str">
        <f t="shared" si="101"/>
        <v/>
      </c>
      <c r="J921" s="471">
        <f>'Potential Projects'!D922</f>
        <v>24.954862219643275</v>
      </c>
      <c r="K921" s="471">
        <f>'Potential Projects'!E922</f>
        <v>81.807040797677928</v>
      </c>
      <c r="L921" s="476">
        <f t="shared" si="102"/>
        <v>1321.2380969826788</v>
      </c>
      <c r="M921" s="471">
        <f t="shared" si="98"/>
        <v>1456.0645641729793</v>
      </c>
      <c r="N921" s="467">
        <f t="shared" si="103"/>
        <v>0</v>
      </c>
      <c r="O921" s="475" t="str">
        <f t="shared" si="104"/>
        <v/>
      </c>
    </row>
    <row r="922" spans="1:15" hidden="1">
      <c r="A922" s="475">
        <f t="shared" si="99"/>
        <v>43497</v>
      </c>
      <c r="B922" s="475">
        <v>43504</v>
      </c>
      <c r="C922" s="467">
        <v>9</v>
      </c>
      <c r="D922" s="467">
        <v>1423</v>
      </c>
      <c r="E922" s="467">
        <v>17</v>
      </c>
      <c r="F922" s="467">
        <v>0</v>
      </c>
      <c r="G922" s="467">
        <f t="array" ref="G922">MAX(IF($A$2:$A$8761=A922,$D$2:$D$8761))</f>
        <v>1577</v>
      </c>
      <c r="H922" s="467">
        <f t="shared" si="100"/>
        <v>0</v>
      </c>
      <c r="I922" s="475" t="str">
        <f t="shared" si="101"/>
        <v/>
      </c>
      <c r="J922" s="471">
        <f>'Potential Projects'!D923</f>
        <v>17.594576300932218</v>
      </c>
      <c r="K922" s="471">
        <f>'Potential Projects'!E923</f>
        <v>84.210116265319286</v>
      </c>
      <c r="L922" s="476">
        <f t="shared" si="102"/>
        <v>1304.1953074337484</v>
      </c>
      <c r="M922" s="471">
        <f t="shared" si="98"/>
        <v>1456.0645641729793</v>
      </c>
      <c r="N922" s="467">
        <f t="shared" si="103"/>
        <v>0</v>
      </c>
      <c r="O922" s="475" t="str">
        <f t="shared" si="104"/>
        <v/>
      </c>
    </row>
    <row r="923" spans="1:15" hidden="1">
      <c r="A923" s="475">
        <f t="shared" si="99"/>
        <v>43497</v>
      </c>
      <c r="B923" s="475">
        <v>43504</v>
      </c>
      <c r="C923" s="467">
        <v>10</v>
      </c>
      <c r="D923" s="467">
        <v>1402</v>
      </c>
      <c r="E923" s="467">
        <v>21</v>
      </c>
      <c r="F923" s="467">
        <v>5</v>
      </c>
      <c r="G923" s="467">
        <f t="array" ref="G923">MAX(IF($A$2:$A$8761=A923,$D$2:$D$8761))</f>
        <v>1577</v>
      </c>
      <c r="H923" s="467">
        <f t="shared" si="100"/>
        <v>0</v>
      </c>
      <c r="I923" s="475" t="str">
        <f t="shared" si="101"/>
        <v/>
      </c>
      <c r="J923" s="471">
        <f>'Potential Projects'!D924</f>
        <v>3.4255651617147214</v>
      </c>
      <c r="K923" s="471">
        <f>'Potential Projects'!E924</f>
        <v>83.144690227908001</v>
      </c>
      <c r="L923" s="476">
        <f t="shared" si="102"/>
        <v>1289.4297446103772</v>
      </c>
      <c r="M923" s="471">
        <f t="shared" si="98"/>
        <v>1456.0645641729793</v>
      </c>
      <c r="N923" s="467">
        <f t="shared" si="103"/>
        <v>0</v>
      </c>
      <c r="O923" s="475" t="str">
        <f t="shared" si="104"/>
        <v/>
      </c>
    </row>
    <row r="924" spans="1:15" hidden="1">
      <c r="A924" s="475">
        <f t="shared" si="99"/>
        <v>43497</v>
      </c>
      <c r="B924" s="475">
        <v>43504</v>
      </c>
      <c r="C924" s="467">
        <v>11</v>
      </c>
      <c r="D924" s="467">
        <v>1426</v>
      </c>
      <c r="E924" s="467">
        <v>23</v>
      </c>
      <c r="F924" s="467">
        <v>10</v>
      </c>
      <c r="G924" s="467">
        <f t="array" ref="G924">MAX(IF($A$2:$A$8761=A924,$D$2:$D$8761))</f>
        <v>1577</v>
      </c>
      <c r="H924" s="467">
        <f t="shared" si="100"/>
        <v>0</v>
      </c>
      <c r="I924" s="475" t="str">
        <f t="shared" si="101"/>
        <v/>
      </c>
      <c r="J924" s="471">
        <f>'Potential Projects'!D925</f>
        <v>0.70379606538103923</v>
      </c>
      <c r="K924" s="471">
        <f>'Potential Projects'!E925</f>
        <v>93.823200387013543</v>
      </c>
      <c r="L924" s="476">
        <f t="shared" si="102"/>
        <v>1298.4730035476055</v>
      </c>
      <c r="M924" s="471">
        <f t="shared" si="98"/>
        <v>1456.0645641729793</v>
      </c>
      <c r="N924" s="467">
        <f t="shared" si="103"/>
        <v>0</v>
      </c>
      <c r="O924" s="475" t="str">
        <f t="shared" si="104"/>
        <v/>
      </c>
    </row>
    <row r="925" spans="1:15" hidden="1">
      <c r="A925" s="475">
        <f t="shared" si="99"/>
        <v>43497</v>
      </c>
      <c r="B925" s="475">
        <v>43504</v>
      </c>
      <c r="C925" s="467">
        <v>12</v>
      </c>
      <c r="D925" s="467">
        <v>1406</v>
      </c>
      <c r="E925" s="467">
        <v>17</v>
      </c>
      <c r="F925" s="467">
        <v>10</v>
      </c>
      <c r="G925" s="467">
        <f t="array" ref="G925">MAX(IF($A$2:$A$8761=A925,$D$2:$D$8761))</f>
        <v>1577</v>
      </c>
      <c r="H925" s="467">
        <f t="shared" si="100"/>
        <v>0</v>
      </c>
      <c r="I925" s="475" t="str">
        <f t="shared" si="101"/>
        <v/>
      </c>
      <c r="J925" s="471">
        <f>'Potential Projects'!D926</f>
        <v>1.6327040162591643E-2</v>
      </c>
      <c r="K925" s="471">
        <f>'Potential Projects'!E926</f>
        <v>97.826761664158241</v>
      </c>
      <c r="L925" s="476">
        <f t="shared" si="102"/>
        <v>1281.156911295679</v>
      </c>
      <c r="M925" s="471">
        <f t="shared" si="98"/>
        <v>1456.0645641729793</v>
      </c>
      <c r="N925" s="467">
        <f t="shared" si="103"/>
        <v>0</v>
      </c>
      <c r="O925" s="475" t="str">
        <f t="shared" si="104"/>
        <v/>
      </c>
    </row>
    <row r="926" spans="1:15" hidden="1">
      <c r="A926" s="475">
        <f t="shared" si="99"/>
        <v>43497</v>
      </c>
      <c r="B926" s="475">
        <v>43504</v>
      </c>
      <c r="C926" s="467">
        <v>13</v>
      </c>
      <c r="D926" s="467">
        <v>1394</v>
      </c>
      <c r="E926" s="467">
        <v>6</v>
      </c>
      <c r="F926" s="467">
        <v>13</v>
      </c>
      <c r="G926" s="467">
        <f t="array" ref="G926">MAX(IF($A$2:$A$8761=A926,$D$2:$D$8761))</f>
        <v>1577</v>
      </c>
      <c r="H926" s="467">
        <f t="shared" si="100"/>
        <v>0</v>
      </c>
      <c r="I926" s="475" t="str">
        <f t="shared" si="101"/>
        <v/>
      </c>
      <c r="J926" s="471">
        <f>'Potential Projects'!D927</f>
        <v>5.3476410085422717E-4</v>
      </c>
      <c r="K926" s="471">
        <f>'Potential Projects'!E927</f>
        <v>93.836498656202963</v>
      </c>
      <c r="L926" s="476">
        <f t="shared" si="102"/>
        <v>1281.1629665796961</v>
      </c>
      <c r="M926" s="471">
        <f t="shared" si="98"/>
        <v>1456.0645641729793</v>
      </c>
      <c r="N926" s="467">
        <f t="shared" si="103"/>
        <v>0</v>
      </c>
      <c r="O926" s="475" t="str">
        <f t="shared" si="104"/>
        <v/>
      </c>
    </row>
    <row r="927" spans="1:15" hidden="1">
      <c r="A927" s="475">
        <f t="shared" si="99"/>
        <v>43497</v>
      </c>
      <c r="B927" s="475">
        <v>43504</v>
      </c>
      <c r="C927" s="467">
        <v>14</v>
      </c>
      <c r="D927" s="467">
        <v>1383</v>
      </c>
      <c r="E927" s="467">
        <v>6</v>
      </c>
      <c r="F927" s="467">
        <v>12</v>
      </c>
      <c r="G927" s="467">
        <f t="array" ref="G927">MAX(IF($A$2:$A$8761=A927,$D$2:$D$8761))</f>
        <v>1577</v>
      </c>
      <c r="H927" s="467">
        <f t="shared" si="100"/>
        <v>0</v>
      </c>
      <c r="I927" s="475" t="str">
        <f t="shared" si="101"/>
        <v/>
      </c>
      <c r="J927" s="471">
        <f>'Potential Projects'!D928</f>
        <v>0</v>
      </c>
      <c r="K927" s="471">
        <f>'Potential Projects'!E928</f>
        <v>93.249028058482054</v>
      </c>
      <c r="L927" s="476">
        <f t="shared" si="102"/>
        <v>1271.7509719415179</v>
      </c>
      <c r="M927" s="471">
        <f t="shared" si="98"/>
        <v>1456.0645641729793</v>
      </c>
      <c r="N927" s="467">
        <f t="shared" si="103"/>
        <v>0</v>
      </c>
      <c r="O927" s="475" t="str">
        <f t="shared" si="104"/>
        <v/>
      </c>
    </row>
    <row r="928" spans="1:15" hidden="1">
      <c r="A928" s="475">
        <f t="shared" si="99"/>
        <v>43497</v>
      </c>
      <c r="B928" s="475">
        <v>43504</v>
      </c>
      <c r="C928" s="467">
        <v>15</v>
      </c>
      <c r="D928" s="467">
        <v>1338</v>
      </c>
      <c r="E928" s="467">
        <v>2</v>
      </c>
      <c r="F928" s="467">
        <v>6</v>
      </c>
      <c r="G928" s="467">
        <f t="array" ref="G928">MAX(IF($A$2:$A$8761=A928,$D$2:$D$8761))</f>
        <v>1577</v>
      </c>
      <c r="H928" s="467">
        <f t="shared" si="100"/>
        <v>0</v>
      </c>
      <c r="I928" s="475" t="str">
        <f t="shared" si="101"/>
        <v/>
      </c>
      <c r="J928" s="471">
        <f>'Potential Projects'!D929</f>
        <v>0</v>
      </c>
      <c r="K928" s="471">
        <f>'Potential Projects'!E929</f>
        <v>88.514061975919162</v>
      </c>
      <c r="L928" s="476">
        <f t="shared" si="102"/>
        <v>1241.485938024081</v>
      </c>
      <c r="M928" s="471">
        <f t="shared" si="98"/>
        <v>1456.0645641729793</v>
      </c>
      <c r="N928" s="467">
        <f t="shared" si="103"/>
        <v>0</v>
      </c>
      <c r="O928" s="475" t="str">
        <f t="shared" si="104"/>
        <v/>
      </c>
    </row>
    <row r="929" spans="1:15" hidden="1">
      <c r="A929" s="475">
        <f t="shared" si="99"/>
        <v>43497</v>
      </c>
      <c r="B929" s="475">
        <v>43504</v>
      </c>
      <c r="C929" s="467">
        <v>16</v>
      </c>
      <c r="D929" s="467">
        <v>1339</v>
      </c>
      <c r="E929" s="467">
        <v>8</v>
      </c>
      <c r="F929" s="467">
        <v>0</v>
      </c>
      <c r="G929" s="467">
        <f t="array" ref="G929">MAX(IF($A$2:$A$8761=A929,$D$2:$D$8761))</f>
        <v>1577</v>
      </c>
      <c r="H929" s="467">
        <f t="shared" si="100"/>
        <v>0</v>
      </c>
      <c r="I929" s="475" t="str">
        <f t="shared" si="101"/>
        <v/>
      </c>
      <c r="J929" s="471">
        <f>'Potential Projects'!D930</f>
        <v>0</v>
      </c>
      <c r="K929" s="471">
        <f>'Potential Projects'!E930</f>
        <v>81.256336003010105</v>
      </c>
      <c r="L929" s="476">
        <f t="shared" si="102"/>
        <v>1249.7436639969899</v>
      </c>
      <c r="M929" s="471">
        <f t="shared" si="98"/>
        <v>1456.0645641729793</v>
      </c>
      <c r="N929" s="467">
        <f t="shared" si="103"/>
        <v>0</v>
      </c>
      <c r="O929" s="475" t="str">
        <f t="shared" si="104"/>
        <v/>
      </c>
    </row>
    <row r="930" spans="1:15" hidden="1">
      <c r="A930" s="475">
        <f t="shared" si="99"/>
        <v>43497</v>
      </c>
      <c r="B930" s="475">
        <v>43504</v>
      </c>
      <c r="C930" s="467">
        <v>17</v>
      </c>
      <c r="D930" s="467">
        <v>1359</v>
      </c>
      <c r="E930" s="467">
        <v>10</v>
      </c>
      <c r="F930" s="467">
        <v>3</v>
      </c>
      <c r="G930" s="467">
        <f t="array" ref="G930">MAX(IF($A$2:$A$8761=A930,$D$2:$D$8761))</f>
        <v>1577</v>
      </c>
      <c r="H930" s="467">
        <f t="shared" si="100"/>
        <v>0</v>
      </c>
      <c r="I930" s="475" t="str">
        <f t="shared" si="101"/>
        <v/>
      </c>
      <c r="J930" s="471">
        <f>'Potential Projects'!D931</f>
        <v>0</v>
      </c>
      <c r="K930" s="471">
        <f>'Potential Projects'!E931</f>
        <v>64.04289991399699</v>
      </c>
      <c r="L930" s="476">
        <f t="shared" si="102"/>
        <v>1281.957100086003</v>
      </c>
      <c r="M930" s="471">
        <f t="shared" si="98"/>
        <v>1456.0645641729793</v>
      </c>
      <c r="N930" s="467">
        <f t="shared" si="103"/>
        <v>0</v>
      </c>
      <c r="O930" s="475" t="str">
        <f t="shared" si="104"/>
        <v/>
      </c>
    </row>
    <row r="931" spans="1:15" hidden="1">
      <c r="A931" s="475">
        <f t="shared" si="99"/>
        <v>43497</v>
      </c>
      <c r="B931" s="475">
        <v>43504</v>
      </c>
      <c r="C931" s="467">
        <v>18</v>
      </c>
      <c r="D931" s="467">
        <v>1436</v>
      </c>
      <c r="E931" s="467">
        <v>12</v>
      </c>
      <c r="F931" s="467">
        <v>0</v>
      </c>
      <c r="G931" s="467">
        <f t="array" ref="G931">MAX(IF($A$2:$A$8761=A931,$D$2:$D$8761))</f>
        <v>1577</v>
      </c>
      <c r="H931" s="467">
        <f t="shared" si="100"/>
        <v>0</v>
      </c>
      <c r="I931" s="475" t="str">
        <f t="shared" si="101"/>
        <v/>
      </c>
      <c r="J931" s="471">
        <f>'Potential Projects'!D932</f>
        <v>2.9983862931909053</v>
      </c>
      <c r="K931" s="471">
        <f>'Potential Projects'!E932</f>
        <v>37.058364975274138</v>
      </c>
      <c r="L931" s="476">
        <f t="shared" si="102"/>
        <v>1383.943248731535</v>
      </c>
      <c r="M931" s="471">
        <f t="shared" si="98"/>
        <v>1456.0645641729793</v>
      </c>
      <c r="N931" s="467">
        <f t="shared" si="103"/>
        <v>0</v>
      </c>
      <c r="O931" s="475" t="str">
        <f t="shared" si="104"/>
        <v/>
      </c>
    </row>
    <row r="932" spans="1:15" hidden="1">
      <c r="A932" s="475">
        <f t="shared" si="99"/>
        <v>43497</v>
      </c>
      <c r="B932" s="475">
        <v>43504</v>
      </c>
      <c r="C932" s="467">
        <v>19</v>
      </c>
      <c r="D932" s="467">
        <v>1436</v>
      </c>
      <c r="E932" s="467">
        <v>42</v>
      </c>
      <c r="F932" s="467">
        <v>0</v>
      </c>
      <c r="G932" s="467">
        <f t="array" ref="G932">MAX(IF($A$2:$A$8761=A932,$D$2:$D$8761))</f>
        <v>1577</v>
      </c>
      <c r="H932" s="467">
        <f t="shared" si="100"/>
        <v>0</v>
      </c>
      <c r="I932" s="475" t="str">
        <f t="shared" si="101"/>
        <v/>
      </c>
      <c r="J932" s="471">
        <f>'Potential Projects'!D933</f>
        <v>2.9305226469958963</v>
      </c>
      <c r="K932" s="471">
        <f>'Potential Projects'!E933</f>
        <v>14.245575306385724</v>
      </c>
      <c r="L932" s="476">
        <f t="shared" si="102"/>
        <v>1376.8239020466183</v>
      </c>
      <c r="M932" s="471">
        <f t="shared" si="98"/>
        <v>1456.0645641729793</v>
      </c>
      <c r="N932" s="467">
        <f t="shared" si="103"/>
        <v>0</v>
      </c>
      <c r="O932" s="475" t="str">
        <f t="shared" si="104"/>
        <v/>
      </c>
    </row>
    <row r="933" spans="1:15" hidden="1">
      <c r="A933" s="475">
        <f t="shared" si="99"/>
        <v>43497</v>
      </c>
      <c r="B933" s="475">
        <v>43504</v>
      </c>
      <c r="C933" s="467">
        <v>20</v>
      </c>
      <c r="D933" s="467">
        <v>1369</v>
      </c>
      <c r="E933" s="467">
        <v>68</v>
      </c>
      <c r="F933" s="467">
        <v>0</v>
      </c>
      <c r="G933" s="467">
        <f t="array" ref="G933">MAX(IF($A$2:$A$8761=A933,$D$2:$D$8761))</f>
        <v>1577</v>
      </c>
      <c r="H933" s="467">
        <f t="shared" si="100"/>
        <v>0</v>
      </c>
      <c r="I933" s="475" t="str">
        <f t="shared" si="101"/>
        <v/>
      </c>
      <c r="J933" s="471">
        <f>'Potential Projects'!D934</f>
        <v>7.9133022049091224</v>
      </c>
      <c r="K933" s="471">
        <f>'Potential Projects'!E934</f>
        <v>3.3151802838099336</v>
      </c>
      <c r="L933" s="476">
        <f t="shared" si="102"/>
        <v>1289.771517511281</v>
      </c>
      <c r="M933" s="471">
        <f t="shared" si="98"/>
        <v>1456.0645641729793</v>
      </c>
      <c r="N933" s="467">
        <f t="shared" si="103"/>
        <v>0</v>
      </c>
      <c r="O933" s="475" t="str">
        <f t="shared" si="104"/>
        <v/>
      </c>
    </row>
    <row r="934" spans="1:15" hidden="1">
      <c r="A934" s="475">
        <f t="shared" si="99"/>
        <v>43497</v>
      </c>
      <c r="B934" s="475">
        <v>43504</v>
      </c>
      <c r="C934" s="467">
        <v>21</v>
      </c>
      <c r="D934" s="467">
        <v>1316</v>
      </c>
      <c r="E934" s="467">
        <v>72</v>
      </c>
      <c r="F934" s="467">
        <v>0</v>
      </c>
      <c r="G934" s="467">
        <f t="array" ref="G934">MAX(IF($A$2:$A$8761=A934,$D$2:$D$8761))</f>
        <v>1577</v>
      </c>
      <c r="H934" s="467">
        <f t="shared" si="100"/>
        <v>0</v>
      </c>
      <c r="I934" s="475" t="str">
        <f t="shared" si="101"/>
        <v/>
      </c>
      <c r="J934" s="471">
        <f>'Potential Projects'!D935</f>
        <v>13.601516970109357</v>
      </c>
      <c r="K934" s="471">
        <f>'Potential Projects'!E935</f>
        <v>0.67038921737260826</v>
      </c>
      <c r="L934" s="476">
        <f t="shared" si="102"/>
        <v>1229.7280938125182</v>
      </c>
      <c r="M934" s="471">
        <f t="shared" si="98"/>
        <v>1456.0645641729793</v>
      </c>
      <c r="N934" s="467">
        <f t="shared" si="103"/>
        <v>0</v>
      </c>
      <c r="O934" s="475" t="str">
        <f t="shared" si="104"/>
        <v/>
      </c>
    </row>
    <row r="935" spans="1:15" hidden="1">
      <c r="A935" s="475">
        <f t="shared" si="99"/>
        <v>43497</v>
      </c>
      <c r="B935" s="475">
        <v>43504</v>
      </c>
      <c r="C935" s="467">
        <v>22</v>
      </c>
      <c r="D935" s="467">
        <v>1246</v>
      </c>
      <c r="E935" s="467">
        <v>85</v>
      </c>
      <c r="F935" s="467">
        <v>0</v>
      </c>
      <c r="G935" s="467">
        <f t="array" ref="G935">MAX(IF($A$2:$A$8761=A935,$D$2:$D$8761))</f>
        <v>1577</v>
      </c>
      <c r="H935" s="467">
        <f t="shared" si="100"/>
        <v>0</v>
      </c>
      <c r="I935" s="475" t="str">
        <f t="shared" si="101"/>
        <v/>
      </c>
      <c r="J935" s="471">
        <f>'Potential Projects'!D936</f>
        <v>29.574389260816226</v>
      </c>
      <c r="K935" s="471">
        <f>'Potential Projects'!E936</f>
        <v>4.149059987099549</v>
      </c>
      <c r="L935" s="476">
        <f t="shared" si="102"/>
        <v>1127.2765507520844</v>
      </c>
      <c r="M935" s="471">
        <f t="shared" si="98"/>
        <v>1456.0645641729793</v>
      </c>
      <c r="N935" s="467">
        <f t="shared" si="103"/>
        <v>0</v>
      </c>
      <c r="O935" s="475" t="str">
        <f t="shared" si="104"/>
        <v/>
      </c>
    </row>
    <row r="936" spans="1:15" hidden="1">
      <c r="A936" s="475">
        <f t="shared" si="99"/>
        <v>43497</v>
      </c>
      <c r="B936" s="475">
        <v>43504</v>
      </c>
      <c r="C936" s="467">
        <v>23</v>
      </c>
      <c r="D936" s="467">
        <v>1144</v>
      </c>
      <c r="E936" s="467">
        <v>83</v>
      </c>
      <c r="F936" s="467">
        <v>0</v>
      </c>
      <c r="G936" s="467">
        <f t="array" ref="G936">MAX(IF($A$2:$A$8761=A936,$D$2:$D$8761))</f>
        <v>1577</v>
      </c>
      <c r="H936" s="467">
        <f t="shared" si="100"/>
        <v>0</v>
      </c>
      <c r="I936" s="475" t="str">
        <f t="shared" si="101"/>
        <v/>
      </c>
      <c r="J936" s="471">
        <f>'Potential Projects'!D937</f>
        <v>16.782639275918221</v>
      </c>
      <c r="K936" s="471">
        <f>'Potential Projects'!E937</f>
        <v>40.835855676198669</v>
      </c>
      <c r="L936" s="476">
        <f t="shared" si="102"/>
        <v>1003.3815050478831</v>
      </c>
      <c r="M936" s="471">
        <f t="shared" si="98"/>
        <v>1456.0645641729793</v>
      </c>
      <c r="N936" s="467">
        <f t="shared" si="103"/>
        <v>0</v>
      </c>
      <c r="O936" s="475" t="str">
        <f t="shared" si="104"/>
        <v/>
      </c>
    </row>
    <row r="937" spans="1:15" hidden="1">
      <c r="A937" s="475">
        <f t="shared" si="99"/>
        <v>43497</v>
      </c>
      <c r="B937" s="475">
        <v>43504</v>
      </c>
      <c r="C937" s="467">
        <v>24</v>
      </c>
      <c r="D937" s="467">
        <v>1094</v>
      </c>
      <c r="E937" s="467">
        <v>85</v>
      </c>
      <c r="F937" s="467">
        <v>0</v>
      </c>
      <c r="G937" s="467">
        <f t="array" ref="G937">MAX(IF($A$2:$A$8761=A937,$D$2:$D$8761))</f>
        <v>1577</v>
      </c>
      <c r="H937" s="467">
        <f t="shared" si="100"/>
        <v>0</v>
      </c>
      <c r="I937" s="475" t="str">
        <f t="shared" si="101"/>
        <v/>
      </c>
      <c r="J937" s="471">
        <f>'Potential Projects'!D938</f>
        <v>21.054662712041814</v>
      </c>
      <c r="K937" s="471">
        <f>'Potential Projects'!E938</f>
        <v>38.511005321436251</v>
      </c>
      <c r="L937" s="476">
        <f t="shared" si="102"/>
        <v>949.43433196652188</v>
      </c>
      <c r="M937" s="471">
        <f t="shared" si="98"/>
        <v>1456.0645641729793</v>
      </c>
      <c r="N937" s="467">
        <f t="shared" si="103"/>
        <v>0</v>
      </c>
      <c r="O937" s="475" t="str">
        <f t="shared" si="104"/>
        <v/>
      </c>
    </row>
    <row r="938" spans="1:15" hidden="1">
      <c r="A938" s="475">
        <f t="shared" si="99"/>
        <v>43497</v>
      </c>
      <c r="B938" s="475">
        <v>43505</v>
      </c>
      <c r="C938" s="467">
        <v>1</v>
      </c>
      <c r="D938" s="467">
        <v>1067</v>
      </c>
      <c r="E938" s="467">
        <v>83</v>
      </c>
      <c r="F938" s="467">
        <v>0</v>
      </c>
      <c r="G938" s="467">
        <f t="array" ref="G938">MAX(IF($A$2:$A$8761=A938,$D$2:$D$8761))</f>
        <v>1577</v>
      </c>
      <c r="H938" s="467">
        <f t="shared" si="100"/>
        <v>0</v>
      </c>
      <c r="I938" s="475" t="str">
        <f t="shared" si="101"/>
        <v/>
      </c>
      <c r="J938" s="471">
        <f>'Potential Projects'!D939</f>
        <v>34.166179551845616</v>
      </c>
      <c r="K938" s="471">
        <f>'Potential Projects'!E939</f>
        <v>51.247618200387002</v>
      </c>
      <c r="L938" s="476">
        <f t="shared" si="102"/>
        <v>898.58620224776735</v>
      </c>
      <c r="M938" s="471">
        <f t="shared" ref="M938:M1001" si="105">MAX($L$746:$L$1417)</f>
        <v>1456.0645641729793</v>
      </c>
      <c r="N938" s="467">
        <f t="shared" si="103"/>
        <v>0</v>
      </c>
      <c r="O938" s="475" t="str">
        <f t="shared" si="104"/>
        <v/>
      </c>
    </row>
    <row r="939" spans="1:15" hidden="1">
      <c r="A939" s="475">
        <f t="shared" si="99"/>
        <v>43497</v>
      </c>
      <c r="B939" s="475">
        <v>43505</v>
      </c>
      <c r="C939" s="467">
        <v>2</v>
      </c>
      <c r="D939" s="467">
        <v>1044</v>
      </c>
      <c r="E939" s="467">
        <v>79</v>
      </c>
      <c r="F939" s="467">
        <v>0</v>
      </c>
      <c r="G939" s="467">
        <f t="array" ref="G939">MAX(IF($A$2:$A$8761=A939,$D$2:$D$8761))</f>
        <v>1577</v>
      </c>
      <c r="H939" s="467">
        <f t="shared" si="100"/>
        <v>0</v>
      </c>
      <c r="I939" s="475" t="str">
        <f t="shared" si="101"/>
        <v/>
      </c>
      <c r="J939" s="471">
        <f>'Potential Projects'!D940</f>
        <v>46.342496592118643</v>
      </c>
      <c r="K939" s="471">
        <f>'Potential Projects'!E940</f>
        <v>47.627359976349183</v>
      </c>
      <c r="L939" s="476">
        <f t="shared" si="102"/>
        <v>871.03014343153211</v>
      </c>
      <c r="M939" s="471">
        <f t="shared" si="105"/>
        <v>1456.0645641729793</v>
      </c>
      <c r="N939" s="467">
        <f t="shared" si="103"/>
        <v>0</v>
      </c>
      <c r="O939" s="475" t="str">
        <f t="shared" si="104"/>
        <v/>
      </c>
    </row>
    <row r="940" spans="1:15" hidden="1">
      <c r="A940" s="475">
        <f t="shared" si="99"/>
        <v>43497</v>
      </c>
      <c r="B940" s="475">
        <v>43505</v>
      </c>
      <c r="C940" s="467">
        <v>3</v>
      </c>
      <c r="D940" s="467">
        <v>1085</v>
      </c>
      <c r="E940" s="467">
        <v>81</v>
      </c>
      <c r="F940" s="467">
        <v>0</v>
      </c>
      <c r="G940" s="467">
        <f t="array" ref="G940">MAX(IF($A$2:$A$8761=A940,$D$2:$D$8761))</f>
        <v>1577</v>
      </c>
      <c r="H940" s="467">
        <f t="shared" si="100"/>
        <v>0</v>
      </c>
      <c r="I940" s="475" t="str">
        <f t="shared" si="101"/>
        <v/>
      </c>
      <c r="J940" s="471">
        <f>'Potential Projects'!D941</f>
        <v>50.204771778466416</v>
      </c>
      <c r="K940" s="471">
        <f>'Potential Projects'!E941</f>
        <v>51.468995269834437</v>
      </c>
      <c r="L940" s="476">
        <f t="shared" si="102"/>
        <v>902.32623295169913</v>
      </c>
      <c r="M940" s="471">
        <f t="shared" si="105"/>
        <v>1456.0645641729793</v>
      </c>
      <c r="N940" s="467">
        <f t="shared" si="103"/>
        <v>0</v>
      </c>
      <c r="O940" s="475" t="str">
        <f t="shared" si="104"/>
        <v/>
      </c>
    </row>
    <row r="941" spans="1:15" hidden="1">
      <c r="A941" s="475">
        <f t="shared" si="99"/>
        <v>43497</v>
      </c>
      <c r="B941" s="475">
        <v>43505</v>
      </c>
      <c r="C941" s="467">
        <v>4</v>
      </c>
      <c r="D941" s="467">
        <v>1080</v>
      </c>
      <c r="E941" s="467">
        <v>97</v>
      </c>
      <c r="F941" s="467">
        <v>0</v>
      </c>
      <c r="G941" s="467">
        <f t="array" ref="G941">MAX(IF($A$2:$A$8761=A941,$D$2:$D$8761))</f>
        <v>1577</v>
      </c>
      <c r="H941" s="467">
        <f t="shared" si="100"/>
        <v>0</v>
      </c>
      <c r="I941" s="475" t="str">
        <f t="shared" si="101"/>
        <v/>
      </c>
      <c r="J941" s="471">
        <f>'Potential Projects'!D942</f>
        <v>48.826078584855075</v>
      </c>
      <c r="K941" s="471">
        <f>'Potential Projects'!E942</f>
        <v>66.963825628897013</v>
      </c>
      <c r="L941" s="476">
        <f t="shared" si="102"/>
        <v>867.21009578624796</v>
      </c>
      <c r="M941" s="471">
        <f t="shared" si="105"/>
        <v>1456.0645641729793</v>
      </c>
      <c r="N941" s="467">
        <f t="shared" si="103"/>
        <v>0</v>
      </c>
      <c r="O941" s="475" t="str">
        <f t="shared" si="104"/>
        <v/>
      </c>
    </row>
    <row r="942" spans="1:15" hidden="1">
      <c r="A942" s="475">
        <f t="shared" si="99"/>
        <v>43497</v>
      </c>
      <c r="B942" s="475">
        <v>43505</v>
      </c>
      <c r="C942" s="467">
        <v>5</v>
      </c>
      <c r="D942" s="467">
        <v>1101</v>
      </c>
      <c r="E942" s="467">
        <v>101</v>
      </c>
      <c r="F942" s="467">
        <v>0</v>
      </c>
      <c r="G942" s="467">
        <f t="array" ref="G942">MAX(IF($A$2:$A$8761=A942,$D$2:$D$8761))</f>
        <v>1577</v>
      </c>
      <c r="H942" s="467">
        <f t="shared" si="100"/>
        <v>0</v>
      </c>
      <c r="I942" s="475" t="str">
        <f t="shared" si="101"/>
        <v/>
      </c>
      <c r="J942" s="471">
        <f>'Potential Projects'!D943</f>
        <v>69.047574575520386</v>
      </c>
      <c r="K942" s="471">
        <f>'Potential Projects'!E943</f>
        <v>84.563693775532158</v>
      </c>
      <c r="L942" s="476">
        <f t="shared" si="102"/>
        <v>846.38873164894744</v>
      </c>
      <c r="M942" s="471">
        <f t="shared" si="105"/>
        <v>1456.0645641729793</v>
      </c>
      <c r="N942" s="467">
        <f t="shared" si="103"/>
        <v>0</v>
      </c>
      <c r="O942" s="475" t="str">
        <f t="shared" si="104"/>
        <v/>
      </c>
    </row>
    <row r="943" spans="1:15" hidden="1">
      <c r="A943" s="475">
        <f t="shared" si="99"/>
        <v>43497</v>
      </c>
      <c r="B943" s="475">
        <v>43505</v>
      </c>
      <c r="C943" s="467">
        <v>6</v>
      </c>
      <c r="D943" s="467">
        <v>1177</v>
      </c>
      <c r="E943" s="467">
        <v>97</v>
      </c>
      <c r="F943" s="467">
        <v>0</v>
      </c>
      <c r="G943" s="467">
        <f t="array" ref="G943">MAX(IF($A$2:$A$8761=A943,$D$2:$D$8761))</f>
        <v>1577</v>
      </c>
      <c r="H943" s="467">
        <f t="shared" si="100"/>
        <v>0</v>
      </c>
      <c r="I943" s="475" t="str">
        <f t="shared" si="101"/>
        <v/>
      </c>
      <c r="J943" s="471">
        <f>'Potential Projects'!D944</f>
        <v>70.416568642985752</v>
      </c>
      <c r="K943" s="471">
        <f>'Potential Projects'!E944</f>
        <v>99.097137497312403</v>
      </c>
      <c r="L943" s="476">
        <f t="shared" si="102"/>
        <v>910.48629385970185</v>
      </c>
      <c r="M943" s="471">
        <f t="shared" si="105"/>
        <v>1456.0645641729793</v>
      </c>
      <c r="N943" s="467">
        <f t="shared" si="103"/>
        <v>0</v>
      </c>
      <c r="O943" s="475" t="str">
        <f t="shared" si="104"/>
        <v/>
      </c>
    </row>
    <row r="944" spans="1:15" hidden="1">
      <c r="A944" s="475">
        <f t="shared" si="99"/>
        <v>43497</v>
      </c>
      <c r="B944" s="475">
        <v>43505</v>
      </c>
      <c r="C944" s="467">
        <v>7</v>
      </c>
      <c r="D944" s="467">
        <v>1242</v>
      </c>
      <c r="E944" s="467">
        <v>93</v>
      </c>
      <c r="F944" s="467">
        <v>0</v>
      </c>
      <c r="G944" s="467">
        <f t="array" ref="G944">MAX(IF($A$2:$A$8761=A944,$D$2:$D$8761))</f>
        <v>1577</v>
      </c>
      <c r="H944" s="467">
        <f t="shared" si="100"/>
        <v>0</v>
      </c>
      <c r="I944" s="475" t="str">
        <f t="shared" si="101"/>
        <v/>
      </c>
      <c r="J944" s="471">
        <f>'Potential Projects'!D945</f>
        <v>102.36531747952471</v>
      </c>
      <c r="K944" s="471">
        <f>'Potential Projects'!E945</f>
        <v>99.25515222532789</v>
      </c>
      <c r="L944" s="476">
        <f t="shared" si="102"/>
        <v>947.37953029514733</v>
      </c>
      <c r="M944" s="471">
        <f t="shared" si="105"/>
        <v>1456.0645641729793</v>
      </c>
      <c r="N944" s="467">
        <f t="shared" si="103"/>
        <v>0</v>
      </c>
      <c r="O944" s="475" t="str">
        <f t="shared" si="104"/>
        <v/>
      </c>
    </row>
    <row r="945" spans="1:15" hidden="1">
      <c r="A945" s="475">
        <f t="shared" si="99"/>
        <v>43497</v>
      </c>
      <c r="B945" s="475">
        <v>43505</v>
      </c>
      <c r="C945" s="467">
        <v>8</v>
      </c>
      <c r="D945" s="467">
        <v>1312</v>
      </c>
      <c r="E945" s="467">
        <v>92</v>
      </c>
      <c r="F945" s="467">
        <v>0</v>
      </c>
      <c r="G945" s="467">
        <f t="array" ref="G945">MAX(IF($A$2:$A$8761=A945,$D$2:$D$8761))</f>
        <v>1577</v>
      </c>
      <c r="H945" s="467">
        <f t="shared" si="100"/>
        <v>0</v>
      </c>
      <c r="I945" s="475" t="str">
        <f t="shared" si="101"/>
        <v/>
      </c>
      <c r="J945" s="471">
        <f>'Potential Projects'!D946</f>
        <v>102.75289579811717</v>
      </c>
      <c r="K945" s="471">
        <f>'Potential Projects'!E946</f>
        <v>99.740147925177382</v>
      </c>
      <c r="L945" s="476">
        <f t="shared" si="102"/>
        <v>1017.5069562767055</v>
      </c>
      <c r="M945" s="471">
        <f t="shared" si="105"/>
        <v>1456.0645641729793</v>
      </c>
      <c r="N945" s="467">
        <f t="shared" si="103"/>
        <v>0</v>
      </c>
      <c r="O945" s="475" t="str">
        <f t="shared" si="104"/>
        <v/>
      </c>
    </row>
    <row r="946" spans="1:15" hidden="1">
      <c r="A946" s="475">
        <f t="shared" si="99"/>
        <v>43497</v>
      </c>
      <c r="B946" s="475">
        <v>43505</v>
      </c>
      <c r="C946" s="467">
        <v>9</v>
      </c>
      <c r="D946" s="467">
        <v>1391</v>
      </c>
      <c r="E946" s="467">
        <v>86</v>
      </c>
      <c r="F946" s="467">
        <v>3</v>
      </c>
      <c r="G946" s="467">
        <f t="array" ref="G946">MAX(IF($A$2:$A$8761=A946,$D$2:$D$8761))</f>
        <v>1577</v>
      </c>
      <c r="H946" s="467">
        <f t="shared" si="100"/>
        <v>0</v>
      </c>
      <c r="I946" s="475" t="str">
        <f t="shared" si="101"/>
        <v/>
      </c>
      <c r="J946" s="471">
        <f>'Potential Projects'!D947</f>
        <v>82.096533162225441</v>
      </c>
      <c r="K946" s="471">
        <f>'Potential Projects'!E947</f>
        <v>99.570399430230069</v>
      </c>
      <c r="L946" s="476">
        <f t="shared" si="102"/>
        <v>1120.3330674075446</v>
      </c>
      <c r="M946" s="471">
        <f t="shared" si="105"/>
        <v>1456.0645641729793</v>
      </c>
      <c r="N946" s="467">
        <f t="shared" si="103"/>
        <v>0</v>
      </c>
      <c r="O946" s="475" t="str">
        <f t="shared" si="104"/>
        <v/>
      </c>
    </row>
    <row r="947" spans="1:15" hidden="1">
      <c r="A947" s="475">
        <f t="shared" si="99"/>
        <v>43497</v>
      </c>
      <c r="B947" s="475">
        <v>43505</v>
      </c>
      <c r="C947" s="467">
        <v>10</v>
      </c>
      <c r="D947" s="467">
        <v>1417</v>
      </c>
      <c r="E947" s="467">
        <v>78</v>
      </c>
      <c r="F947" s="467">
        <v>3</v>
      </c>
      <c r="G947" s="467">
        <f t="array" ref="G947">MAX(IF($A$2:$A$8761=A947,$D$2:$D$8761))</f>
        <v>1577</v>
      </c>
      <c r="H947" s="467">
        <f t="shared" si="100"/>
        <v>0</v>
      </c>
      <c r="I947" s="475" t="str">
        <f t="shared" si="101"/>
        <v/>
      </c>
      <c r="J947" s="471">
        <f>'Potential Projects'!D948</f>
        <v>11.279238512349199</v>
      </c>
      <c r="K947" s="471">
        <f>'Potential Projects'!E948</f>
        <v>96.808270694474302</v>
      </c>
      <c r="L947" s="476">
        <f t="shared" si="102"/>
        <v>1227.9124907931766</v>
      </c>
      <c r="M947" s="471">
        <f t="shared" si="105"/>
        <v>1456.0645641729793</v>
      </c>
      <c r="N947" s="467">
        <f t="shared" si="103"/>
        <v>0</v>
      </c>
      <c r="O947" s="475" t="str">
        <f t="shared" si="104"/>
        <v/>
      </c>
    </row>
    <row r="948" spans="1:15" hidden="1">
      <c r="A948" s="475">
        <f t="shared" si="99"/>
        <v>43497</v>
      </c>
      <c r="B948" s="475">
        <v>43505</v>
      </c>
      <c r="C948" s="467">
        <v>11</v>
      </c>
      <c r="D948" s="467">
        <v>1441</v>
      </c>
      <c r="E948" s="467">
        <v>72</v>
      </c>
      <c r="F948" s="467">
        <v>5</v>
      </c>
      <c r="G948" s="467">
        <f t="array" ref="G948">MAX(IF($A$2:$A$8761=A948,$D$2:$D$8761))</f>
        <v>1577</v>
      </c>
      <c r="H948" s="467">
        <f t="shared" si="100"/>
        <v>0</v>
      </c>
      <c r="I948" s="475" t="str">
        <f t="shared" si="101"/>
        <v/>
      </c>
      <c r="J948" s="471">
        <f>'Potential Projects'!D949</f>
        <v>0.485970385253571</v>
      </c>
      <c r="K948" s="471">
        <f>'Potential Projects'!E949</f>
        <v>87.74823812083423</v>
      </c>
      <c r="L948" s="476">
        <f t="shared" si="102"/>
        <v>1275.7657914939123</v>
      </c>
      <c r="M948" s="471">
        <f t="shared" si="105"/>
        <v>1456.0645641729793</v>
      </c>
      <c r="N948" s="467">
        <f t="shared" si="103"/>
        <v>0</v>
      </c>
      <c r="O948" s="475" t="str">
        <f t="shared" si="104"/>
        <v/>
      </c>
    </row>
    <row r="949" spans="1:15" hidden="1">
      <c r="A949" s="475">
        <f t="shared" si="99"/>
        <v>43497</v>
      </c>
      <c r="B949" s="475">
        <v>43505</v>
      </c>
      <c r="C949" s="467">
        <v>12</v>
      </c>
      <c r="D949" s="467">
        <v>1430</v>
      </c>
      <c r="E949" s="467">
        <v>61</v>
      </c>
      <c r="F949" s="467">
        <v>8</v>
      </c>
      <c r="G949" s="467">
        <f t="array" ref="G949">MAX(IF($A$2:$A$8761=A949,$D$2:$D$8761))</f>
        <v>1577</v>
      </c>
      <c r="H949" s="467">
        <f t="shared" si="100"/>
        <v>0</v>
      </c>
      <c r="I949" s="475" t="str">
        <f t="shared" si="101"/>
        <v/>
      </c>
      <c r="J949" s="471">
        <f>'Potential Projects'!D950</f>
        <v>7.5849684312492588E-2</v>
      </c>
      <c r="K949" s="471">
        <f>'Potential Projects'!E950</f>
        <v>88.40298231563105</v>
      </c>
      <c r="L949" s="476">
        <f t="shared" si="102"/>
        <v>1272.5211680000564</v>
      </c>
      <c r="M949" s="471">
        <f t="shared" si="105"/>
        <v>1456.0645641729793</v>
      </c>
      <c r="N949" s="467">
        <f t="shared" si="103"/>
        <v>0</v>
      </c>
      <c r="O949" s="475" t="str">
        <f t="shared" si="104"/>
        <v/>
      </c>
    </row>
    <row r="950" spans="1:15" hidden="1">
      <c r="A950" s="475">
        <f t="shared" si="99"/>
        <v>43497</v>
      </c>
      <c r="B950" s="475">
        <v>43505</v>
      </c>
      <c r="C950" s="467">
        <v>13</v>
      </c>
      <c r="D950" s="467">
        <v>1402</v>
      </c>
      <c r="E950" s="467">
        <v>70</v>
      </c>
      <c r="F950" s="467">
        <v>7</v>
      </c>
      <c r="G950" s="467">
        <f t="array" ref="G950">MAX(IF($A$2:$A$8761=A950,$D$2:$D$8761))</f>
        <v>1577</v>
      </c>
      <c r="H950" s="467">
        <f t="shared" si="100"/>
        <v>0</v>
      </c>
      <c r="I950" s="475" t="str">
        <f t="shared" si="101"/>
        <v/>
      </c>
      <c r="J950" s="471">
        <f>'Potential Projects'!D951</f>
        <v>7.8686712503916401E-2</v>
      </c>
      <c r="K950" s="471">
        <f>'Potential Projects'!E951</f>
        <v>72.280004300150509</v>
      </c>
      <c r="L950" s="476">
        <f t="shared" si="102"/>
        <v>1252.6413089873456</v>
      </c>
      <c r="M950" s="471">
        <f t="shared" si="105"/>
        <v>1456.0645641729793</v>
      </c>
      <c r="N950" s="467">
        <f t="shared" si="103"/>
        <v>0</v>
      </c>
      <c r="O950" s="475" t="str">
        <f t="shared" si="104"/>
        <v/>
      </c>
    </row>
    <row r="951" spans="1:15" hidden="1">
      <c r="A951" s="475">
        <f t="shared" si="99"/>
        <v>43497</v>
      </c>
      <c r="B951" s="475">
        <v>43505</v>
      </c>
      <c r="C951" s="467">
        <v>14</v>
      </c>
      <c r="D951" s="467">
        <v>1390</v>
      </c>
      <c r="E951" s="467">
        <v>86</v>
      </c>
      <c r="F951" s="467">
        <v>5</v>
      </c>
      <c r="G951" s="467">
        <f t="array" ref="G951">MAX(IF($A$2:$A$8761=A951,$D$2:$D$8761))</f>
        <v>1577</v>
      </c>
      <c r="H951" s="467">
        <f t="shared" si="100"/>
        <v>0</v>
      </c>
      <c r="I951" s="475" t="str">
        <f t="shared" si="101"/>
        <v/>
      </c>
      <c r="J951" s="471">
        <f>'Potential Projects'!D952</f>
        <v>0.38639280360049266</v>
      </c>
      <c r="K951" s="471">
        <f>'Potential Projects'!E952</f>
        <v>88.617319124919376</v>
      </c>
      <c r="L951" s="476">
        <f t="shared" si="102"/>
        <v>1209.9962880714802</v>
      </c>
      <c r="M951" s="471">
        <f t="shared" si="105"/>
        <v>1456.0645641729793</v>
      </c>
      <c r="N951" s="467">
        <f t="shared" si="103"/>
        <v>0</v>
      </c>
      <c r="O951" s="475" t="str">
        <f t="shared" si="104"/>
        <v/>
      </c>
    </row>
    <row r="952" spans="1:15" hidden="1">
      <c r="A952" s="475">
        <f t="shared" si="99"/>
        <v>43497</v>
      </c>
      <c r="B952" s="475">
        <v>43505</v>
      </c>
      <c r="C952" s="467">
        <v>15</v>
      </c>
      <c r="D952" s="467">
        <v>1380</v>
      </c>
      <c r="E952" s="467">
        <v>95</v>
      </c>
      <c r="F952" s="467">
        <v>0</v>
      </c>
      <c r="G952" s="467">
        <f t="array" ref="G952">MAX(IF($A$2:$A$8761=A952,$D$2:$D$8761))</f>
        <v>1577</v>
      </c>
      <c r="H952" s="467">
        <f t="shared" si="100"/>
        <v>0</v>
      </c>
      <c r="I952" s="475" t="str">
        <f t="shared" si="101"/>
        <v/>
      </c>
      <c r="J952" s="471">
        <f>'Potential Projects'!D953</f>
        <v>1.9215728970042506E-2</v>
      </c>
      <c r="K952" s="471">
        <f>'Potential Projects'!E953</f>
        <v>80.323892657493005</v>
      </c>
      <c r="L952" s="476">
        <f t="shared" si="102"/>
        <v>1204.656891613537</v>
      </c>
      <c r="M952" s="471">
        <f t="shared" si="105"/>
        <v>1456.0645641729793</v>
      </c>
      <c r="N952" s="467">
        <f t="shared" si="103"/>
        <v>0</v>
      </c>
      <c r="O952" s="475" t="str">
        <f t="shared" si="104"/>
        <v/>
      </c>
    </row>
    <row r="953" spans="1:15" hidden="1">
      <c r="A953" s="475">
        <f t="shared" si="99"/>
        <v>43497</v>
      </c>
      <c r="B953" s="475">
        <v>43505</v>
      </c>
      <c r="C953" s="467">
        <v>16</v>
      </c>
      <c r="D953" s="467">
        <v>1378</v>
      </c>
      <c r="E953" s="467">
        <v>88</v>
      </c>
      <c r="F953" s="467">
        <v>5</v>
      </c>
      <c r="G953" s="467">
        <f t="array" ref="G953">MAX(IF($A$2:$A$8761=A953,$D$2:$D$8761))</f>
        <v>1577</v>
      </c>
      <c r="H953" s="467">
        <f t="shared" si="100"/>
        <v>0</v>
      </c>
      <c r="I953" s="475" t="str">
        <f t="shared" si="101"/>
        <v/>
      </c>
      <c r="J953" s="471">
        <f>'Potential Projects'!D954</f>
        <v>0</v>
      </c>
      <c r="K953" s="471">
        <f>'Potential Projects'!E954</f>
        <v>52.118263706729728</v>
      </c>
      <c r="L953" s="476">
        <f t="shared" si="102"/>
        <v>1232.8817362932703</v>
      </c>
      <c r="M953" s="471">
        <f t="shared" si="105"/>
        <v>1456.0645641729793</v>
      </c>
      <c r="N953" s="467">
        <f t="shared" si="103"/>
        <v>0</v>
      </c>
      <c r="O953" s="475" t="str">
        <f t="shared" si="104"/>
        <v/>
      </c>
    </row>
    <row r="954" spans="1:15" hidden="1">
      <c r="A954" s="475">
        <f t="shared" si="99"/>
        <v>43497</v>
      </c>
      <c r="B954" s="475">
        <v>43505</v>
      </c>
      <c r="C954" s="467">
        <v>17</v>
      </c>
      <c r="D954" s="467">
        <v>1399</v>
      </c>
      <c r="E954" s="467">
        <v>84</v>
      </c>
      <c r="F954" s="467">
        <v>0</v>
      </c>
      <c r="G954" s="467">
        <f t="array" ref="G954">MAX(IF($A$2:$A$8761=A954,$D$2:$D$8761))</f>
        <v>1577</v>
      </c>
      <c r="H954" s="467">
        <f t="shared" si="100"/>
        <v>0</v>
      </c>
      <c r="I954" s="475" t="str">
        <f t="shared" si="101"/>
        <v/>
      </c>
      <c r="J954" s="471">
        <f>'Potential Projects'!D955</f>
        <v>2.8060906605802431E-3</v>
      </c>
      <c r="K954" s="471">
        <f>'Potential Projects'!E955</f>
        <v>45.904060739625884</v>
      </c>
      <c r="L954" s="476">
        <f t="shared" si="102"/>
        <v>1269.0931331697134</v>
      </c>
      <c r="M954" s="471">
        <f t="shared" si="105"/>
        <v>1456.0645641729793</v>
      </c>
      <c r="N954" s="467">
        <f t="shared" si="103"/>
        <v>0</v>
      </c>
      <c r="O954" s="475" t="str">
        <f t="shared" si="104"/>
        <v/>
      </c>
    </row>
    <row r="955" spans="1:15" hidden="1">
      <c r="A955" s="475">
        <f t="shared" si="99"/>
        <v>43497</v>
      </c>
      <c r="B955" s="475">
        <v>43505</v>
      </c>
      <c r="C955" s="467">
        <v>18</v>
      </c>
      <c r="D955" s="467">
        <v>1485</v>
      </c>
      <c r="E955" s="467">
        <v>87</v>
      </c>
      <c r="F955" s="467">
        <v>0</v>
      </c>
      <c r="G955" s="467">
        <f t="array" ref="G955">MAX(IF($A$2:$A$8761=A955,$D$2:$D$8761))</f>
        <v>1577</v>
      </c>
      <c r="H955" s="467">
        <f t="shared" si="100"/>
        <v>0</v>
      </c>
      <c r="I955" s="475" t="str">
        <f t="shared" si="101"/>
        <v/>
      </c>
      <c r="J955" s="471">
        <f>'Potential Projects'!D956</f>
        <v>8.3505586009197117</v>
      </c>
      <c r="K955" s="471">
        <f>'Potential Projects'!E956</f>
        <v>31.588082831649107</v>
      </c>
      <c r="L955" s="476">
        <f t="shared" si="102"/>
        <v>1358.0613585674312</v>
      </c>
      <c r="M955" s="471">
        <f t="shared" si="105"/>
        <v>1456.0645641729793</v>
      </c>
      <c r="N955" s="467">
        <f t="shared" si="103"/>
        <v>0</v>
      </c>
      <c r="O955" s="475" t="str">
        <f t="shared" si="104"/>
        <v/>
      </c>
    </row>
    <row r="956" spans="1:15" hidden="1">
      <c r="A956" s="475">
        <f t="shared" si="99"/>
        <v>43497</v>
      </c>
      <c r="B956" s="475">
        <v>43505</v>
      </c>
      <c r="C956" s="467">
        <v>19</v>
      </c>
      <c r="D956" s="467">
        <v>1483</v>
      </c>
      <c r="E956" s="467">
        <v>87</v>
      </c>
      <c r="F956" s="467">
        <v>0</v>
      </c>
      <c r="G956" s="467">
        <f t="array" ref="G956">MAX(IF($A$2:$A$8761=A956,$D$2:$D$8761))</f>
        <v>1577</v>
      </c>
      <c r="H956" s="467">
        <f t="shared" si="100"/>
        <v>0</v>
      </c>
      <c r="I956" s="475" t="str">
        <f t="shared" si="101"/>
        <v/>
      </c>
      <c r="J956" s="471">
        <f>'Potential Projects'!D957</f>
        <v>16.418316544250921</v>
      </c>
      <c r="K956" s="471">
        <f>'Potential Projects'!E957</f>
        <v>27.079969576435175</v>
      </c>
      <c r="L956" s="476">
        <f t="shared" si="102"/>
        <v>1352.5017138793139</v>
      </c>
      <c r="M956" s="471">
        <f t="shared" si="105"/>
        <v>1456.0645641729793</v>
      </c>
      <c r="N956" s="467">
        <f t="shared" si="103"/>
        <v>0</v>
      </c>
      <c r="O956" s="475" t="str">
        <f t="shared" si="104"/>
        <v/>
      </c>
    </row>
    <row r="957" spans="1:15" hidden="1">
      <c r="A957" s="475">
        <f t="shared" si="99"/>
        <v>43497</v>
      </c>
      <c r="B957" s="475">
        <v>43505</v>
      </c>
      <c r="C957" s="467">
        <v>20</v>
      </c>
      <c r="D957" s="467">
        <v>1472</v>
      </c>
      <c r="E957" s="467">
        <v>91</v>
      </c>
      <c r="F957" s="467">
        <v>0</v>
      </c>
      <c r="G957" s="467">
        <f t="array" ref="G957">MAX(IF($A$2:$A$8761=A957,$D$2:$D$8761))</f>
        <v>1577</v>
      </c>
      <c r="H957" s="467">
        <f t="shared" si="100"/>
        <v>0</v>
      </c>
      <c r="I957" s="475" t="str">
        <f t="shared" si="101"/>
        <v/>
      </c>
      <c r="J957" s="471">
        <f>'Potential Projects'!D958</f>
        <v>10.711127994541737</v>
      </c>
      <c r="K957" s="471">
        <f>'Potential Projects'!E958</f>
        <v>21.202134594710813</v>
      </c>
      <c r="L957" s="476">
        <f t="shared" si="102"/>
        <v>1349.0867374107474</v>
      </c>
      <c r="M957" s="471">
        <f t="shared" si="105"/>
        <v>1456.0645641729793</v>
      </c>
      <c r="N957" s="467">
        <f t="shared" si="103"/>
        <v>0</v>
      </c>
      <c r="O957" s="475" t="str">
        <f t="shared" si="104"/>
        <v/>
      </c>
    </row>
    <row r="958" spans="1:15" hidden="1">
      <c r="A958" s="475">
        <f t="shared" si="99"/>
        <v>43497</v>
      </c>
      <c r="B958" s="475">
        <v>43505</v>
      </c>
      <c r="C958" s="467">
        <v>21</v>
      </c>
      <c r="D958" s="467">
        <v>1430</v>
      </c>
      <c r="E958" s="467">
        <v>82</v>
      </c>
      <c r="F958" s="467">
        <v>0</v>
      </c>
      <c r="G958" s="467">
        <f t="array" ref="G958">MAX(IF($A$2:$A$8761=A958,$D$2:$D$8761))</f>
        <v>1577</v>
      </c>
      <c r="H958" s="467">
        <f t="shared" si="100"/>
        <v>0</v>
      </c>
      <c r="I958" s="475" t="str">
        <f t="shared" si="101"/>
        <v/>
      </c>
      <c r="J958" s="471">
        <f>'Potential Projects'!D959</f>
        <v>38.218128268890673</v>
      </c>
      <c r="K958" s="471">
        <f>'Potential Projects'!E959</f>
        <v>50.935500000000005</v>
      </c>
      <c r="L958" s="476">
        <f t="shared" si="102"/>
        <v>1258.8463717311092</v>
      </c>
      <c r="M958" s="471">
        <f t="shared" si="105"/>
        <v>1456.0645641729793</v>
      </c>
      <c r="N958" s="467">
        <f t="shared" si="103"/>
        <v>0</v>
      </c>
      <c r="O958" s="475" t="str">
        <f t="shared" si="104"/>
        <v/>
      </c>
    </row>
    <row r="959" spans="1:15" hidden="1">
      <c r="A959" s="475">
        <f t="shared" si="99"/>
        <v>43497</v>
      </c>
      <c r="B959" s="475">
        <v>43505</v>
      </c>
      <c r="C959" s="467">
        <v>22</v>
      </c>
      <c r="D959" s="467">
        <v>1347</v>
      </c>
      <c r="E959" s="467">
        <v>83</v>
      </c>
      <c r="F959" s="467">
        <v>0</v>
      </c>
      <c r="G959" s="467">
        <f t="array" ref="G959">MAX(IF($A$2:$A$8761=A959,$D$2:$D$8761))</f>
        <v>1577</v>
      </c>
      <c r="H959" s="467">
        <f t="shared" si="100"/>
        <v>0</v>
      </c>
      <c r="I959" s="475" t="str">
        <f t="shared" si="101"/>
        <v/>
      </c>
      <c r="J959" s="471">
        <f>'Potential Projects'!D960</f>
        <v>8.5680223534332871</v>
      </c>
      <c r="K959" s="471">
        <f>'Potential Projects'!E960</f>
        <v>63.628306815738554</v>
      </c>
      <c r="L959" s="476">
        <f t="shared" si="102"/>
        <v>1191.8036708308282</v>
      </c>
      <c r="M959" s="471">
        <f t="shared" si="105"/>
        <v>1456.0645641729793</v>
      </c>
      <c r="N959" s="467">
        <f t="shared" si="103"/>
        <v>0</v>
      </c>
      <c r="O959" s="475" t="str">
        <f t="shared" si="104"/>
        <v/>
      </c>
    </row>
    <row r="960" spans="1:15" hidden="1">
      <c r="A960" s="475">
        <f t="shared" si="99"/>
        <v>43497</v>
      </c>
      <c r="B960" s="475">
        <v>43505</v>
      </c>
      <c r="C960" s="467">
        <v>23</v>
      </c>
      <c r="D960" s="467">
        <v>1282</v>
      </c>
      <c r="E960" s="467">
        <v>89</v>
      </c>
      <c r="F960" s="467">
        <v>0</v>
      </c>
      <c r="G960" s="467">
        <f t="array" ref="G960">MAX(IF($A$2:$A$8761=A960,$D$2:$D$8761))</f>
        <v>1577</v>
      </c>
      <c r="H960" s="467">
        <f t="shared" si="100"/>
        <v>0</v>
      </c>
      <c r="I960" s="475" t="str">
        <f t="shared" si="101"/>
        <v/>
      </c>
      <c r="J960" s="471">
        <f>'Potential Projects'!D961</f>
        <v>2.9241817115404425</v>
      </c>
      <c r="K960" s="471">
        <f>'Potential Projects'!E961</f>
        <v>92.795322403784127</v>
      </c>
      <c r="L960" s="476">
        <f t="shared" si="102"/>
        <v>1097.2804958846752</v>
      </c>
      <c r="M960" s="471">
        <f t="shared" si="105"/>
        <v>1456.0645641729793</v>
      </c>
      <c r="N960" s="467">
        <f t="shared" si="103"/>
        <v>0</v>
      </c>
      <c r="O960" s="475" t="str">
        <f t="shared" si="104"/>
        <v/>
      </c>
    </row>
    <row r="961" spans="1:15" hidden="1">
      <c r="A961" s="475">
        <f t="shared" si="99"/>
        <v>43497</v>
      </c>
      <c r="B961" s="475">
        <v>43505</v>
      </c>
      <c r="C961" s="467">
        <v>24</v>
      </c>
      <c r="D961" s="467">
        <v>1245</v>
      </c>
      <c r="E961" s="467">
        <v>96</v>
      </c>
      <c r="F961" s="467">
        <v>0</v>
      </c>
      <c r="G961" s="467">
        <f t="array" ref="G961">MAX(IF($A$2:$A$8761=A961,$D$2:$D$8761))</f>
        <v>1577</v>
      </c>
      <c r="H961" s="467">
        <f t="shared" si="100"/>
        <v>0</v>
      </c>
      <c r="I961" s="475" t="str">
        <f t="shared" si="101"/>
        <v/>
      </c>
      <c r="J961" s="471">
        <f>'Potential Projects'!D962</f>
        <v>0.56426809223207031</v>
      </c>
      <c r="K961" s="471">
        <f>'Potential Projects'!E962</f>
        <v>86.317500806278247</v>
      </c>
      <c r="L961" s="476">
        <f t="shared" si="102"/>
        <v>1062.1182311014895</v>
      </c>
      <c r="M961" s="471">
        <f t="shared" si="105"/>
        <v>1456.0645641729793</v>
      </c>
      <c r="N961" s="467">
        <f t="shared" si="103"/>
        <v>0</v>
      </c>
      <c r="O961" s="475" t="str">
        <f t="shared" si="104"/>
        <v/>
      </c>
    </row>
    <row r="962" spans="1:15" hidden="1">
      <c r="A962" s="475">
        <f t="shared" ref="A962:A1025" si="106">DATE(YEAR(B962),MONTH(B962),1)</f>
        <v>43497</v>
      </c>
      <c r="B962" s="475">
        <v>43506</v>
      </c>
      <c r="C962" s="467">
        <v>1</v>
      </c>
      <c r="D962" s="467">
        <v>1222</v>
      </c>
      <c r="E962" s="467">
        <v>96</v>
      </c>
      <c r="F962" s="467">
        <v>0</v>
      </c>
      <c r="G962" s="467">
        <f t="array" ref="G962">MAX(IF($A$2:$A$8761=A962,$D$2:$D$8761))</f>
        <v>1577</v>
      </c>
      <c r="H962" s="467">
        <f t="shared" ref="H962:H1025" si="107">IF(G962=D962,1,0)</f>
        <v>0</v>
      </c>
      <c r="I962" s="475" t="str">
        <f t="shared" ref="I962:I1025" si="108">IF(D962=G962,B962,"")</f>
        <v/>
      </c>
      <c r="J962" s="471">
        <f>'Potential Projects'!D963</f>
        <v>9.7822550570157932E-3</v>
      </c>
      <c r="K962" s="471">
        <f>'Potential Projects'!E963</f>
        <v>91.183885078477743</v>
      </c>
      <c r="L962" s="476">
        <f t="shared" ref="L962:L1025" si="109">D962-E962-F962-J962-K962</f>
        <v>1034.8063326664653</v>
      </c>
      <c r="M962" s="471">
        <f t="shared" si="105"/>
        <v>1456.0645641729793</v>
      </c>
      <c r="N962" s="467">
        <f t="shared" ref="N962:N1025" si="110">IF(M962=L962,1,0)</f>
        <v>0</v>
      </c>
      <c r="O962" s="475" t="str">
        <f t="shared" ref="O962:O1025" si="111">IF(L962=M962,B962,"")</f>
        <v/>
      </c>
    </row>
    <row r="963" spans="1:15" hidden="1">
      <c r="A963" s="475">
        <f t="shared" si="106"/>
        <v>43497</v>
      </c>
      <c r="B963" s="475">
        <v>43506</v>
      </c>
      <c r="C963" s="467">
        <v>2</v>
      </c>
      <c r="D963" s="467">
        <v>1192</v>
      </c>
      <c r="E963" s="467">
        <v>96</v>
      </c>
      <c r="F963" s="467">
        <v>0</v>
      </c>
      <c r="G963" s="467">
        <f t="array" ref="G963">MAX(IF($A$2:$A$8761=A963,$D$2:$D$8761))</f>
        <v>1577</v>
      </c>
      <c r="H963" s="467">
        <f t="shared" si="107"/>
        <v>0</v>
      </c>
      <c r="I963" s="475" t="str">
        <f t="shared" si="108"/>
        <v/>
      </c>
      <c r="J963" s="471">
        <f>'Potential Projects'!D964</f>
        <v>0.90518519518247986</v>
      </c>
      <c r="K963" s="471">
        <f>'Potential Projects'!E964</f>
        <v>63.973279563534724</v>
      </c>
      <c r="L963" s="476">
        <f t="shared" si="109"/>
        <v>1031.1215352412828</v>
      </c>
      <c r="M963" s="471">
        <f t="shared" si="105"/>
        <v>1456.0645641729793</v>
      </c>
      <c r="N963" s="467">
        <f t="shared" si="110"/>
        <v>0</v>
      </c>
      <c r="O963" s="475" t="str">
        <f t="shared" si="111"/>
        <v/>
      </c>
    </row>
    <row r="964" spans="1:15" hidden="1">
      <c r="A964" s="475">
        <f t="shared" si="106"/>
        <v>43497</v>
      </c>
      <c r="B964" s="475">
        <v>43506</v>
      </c>
      <c r="C964" s="467">
        <v>3</v>
      </c>
      <c r="D964" s="467">
        <v>1158</v>
      </c>
      <c r="E964" s="467">
        <v>92</v>
      </c>
      <c r="F964" s="467">
        <v>0</v>
      </c>
      <c r="G964" s="467">
        <f t="array" ref="G964">MAX(IF($A$2:$A$8761=A964,$D$2:$D$8761))</f>
        <v>1577</v>
      </c>
      <c r="H964" s="467">
        <f t="shared" si="107"/>
        <v>0</v>
      </c>
      <c r="I964" s="475" t="str">
        <f t="shared" si="108"/>
        <v/>
      </c>
      <c r="J964" s="471">
        <f>'Potential Projects'!D965</f>
        <v>6.2795202176837757</v>
      </c>
      <c r="K964" s="471">
        <f>'Potential Projects'!E965</f>
        <v>48.667753977639222</v>
      </c>
      <c r="L964" s="476">
        <f t="shared" si="109"/>
        <v>1011.052725804677</v>
      </c>
      <c r="M964" s="471">
        <f t="shared" si="105"/>
        <v>1456.0645641729793</v>
      </c>
      <c r="N964" s="467">
        <f t="shared" si="110"/>
        <v>0</v>
      </c>
      <c r="O964" s="475" t="str">
        <f t="shared" si="111"/>
        <v/>
      </c>
    </row>
    <row r="965" spans="1:15" hidden="1">
      <c r="A965" s="475">
        <f t="shared" si="106"/>
        <v>43497</v>
      </c>
      <c r="B965" s="475">
        <v>43506</v>
      </c>
      <c r="C965" s="467">
        <v>4</v>
      </c>
      <c r="D965" s="467">
        <v>1160</v>
      </c>
      <c r="E965" s="467">
        <v>86</v>
      </c>
      <c r="F965" s="467">
        <v>0</v>
      </c>
      <c r="G965" s="467">
        <f t="array" ref="G965">MAX(IF($A$2:$A$8761=A965,$D$2:$D$8761))</f>
        <v>1577</v>
      </c>
      <c r="H965" s="467">
        <f t="shared" si="107"/>
        <v>0</v>
      </c>
      <c r="I965" s="475" t="str">
        <f t="shared" si="108"/>
        <v/>
      </c>
      <c r="J965" s="471">
        <f>'Potential Projects'!D966</f>
        <v>4.0740922362222403</v>
      </c>
      <c r="K965" s="471">
        <f>'Potential Projects'!E966</f>
        <v>90.439182003870144</v>
      </c>
      <c r="L965" s="476">
        <f t="shared" si="109"/>
        <v>979.48672575990759</v>
      </c>
      <c r="M965" s="471">
        <f t="shared" si="105"/>
        <v>1456.0645641729793</v>
      </c>
      <c r="N965" s="467">
        <f t="shared" si="110"/>
        <v>0</v>
      </c>
      <c r="O965" s="475" t="str">
        <f t="shared" si="111"/>
        <v/>
      </c>
    </row>
    <row r="966" spans="1:15" hidden="1">
      <c r="A966" s="475">
        <f t="shared" si="106"/>
        <v>43497</v>
      </c>
      <c r="B966" s="475">
        <v>43506</v>
      </c>
      <c r="C966" s="467">
        <v>5</v>
      </c>
      <c r="D966" s="467">
        <v>1176</v>
      </c>
      <c r="E966" s="467">
        <v>76</v>
      </c>
      <c r="F966" s="467">
        <v>0</v>
      </c>
      <c r="G966" s="467">
        <f t="array" ref="G966">MAX(IF($A$2:$A$8761=A966,$D$2:$D$8761))</f>
        <v>1577</v>
      </c>
      <c r="H966" s="467">
        <f t="shared" si="107"/>
        <v>0</v>
      </c>
      <c r="I966" s="475" t="str">
        <f t="shared" si="108"/>
        <v/>
      </c>
      <c r="J966" s="471">
        <f>'Potential Projects'!D967</f>
        <v>1.8057124422536557</v>
      </c>
      <c r="K966" s="471">
        <f>'Potential Projects'!E967</f>
        <v>71.566591270694474</v>
      </c>
      <c r="L966" s="476">
        <f t="shared" si="109"/>
        <v>1026.6276962870518</v>
      </c>
      <c r="M966" s="471">
        <f t="shared" si="105"/>
        <v>1456.0645641729793</v>
      </c>
      <c r="N966" s="467">
        <f t="shared" si="110"/>
        <v>0</v>
      </c>
      <c r="O966" s="475" t="str">
        <f t="shared" si="111"/>
        <v/>
      </c>
    </row>
    <row r="967" spans="1:15" hidden="1">
      <c r="A967" s="475">
        <f t="shared" si="106"/>
        <v>43497</v>
      </c>
      <c r="B967" s="475">
        <v>43506</v>
      </c>
      <c r="C967" s="467">
        <v>6</v>
      </c>
      <c r="D967" s="467">
        <v>1196</v>
      </c>
      <c r="E967" s="467">
        <v>51</v>
      </c>
      <c r="F967" s="467">
        <v>0</v>
      </c>
      <c r="G967" s="467">
        <f t="array" ref="G967">MAX(IF($A$2:$A$8761=A967,$D$2:$D$8761))</f>
        <v>1577</v>
      </c>
      <c r="H967" s="467">
        <f t="shared" si="107"/>
        <v>0</v>
      </c>
      <c r="I967" s="475" t="str">
        <f t="shared" si="108"/>
        <v/>
      </c>
      <c r="J967" s="471">
        <f>'Potential Projects'!D968</f>
        <v>9.9313369657866559</v>
      </c>
      <c r="K967" s="471">
        <f>'Potential Projects'!E968</f>
        <v>96.459386691034183</v>
      </c>
      <c r="L967" s="476">
        <f t="shared" si="109"/>
        <v>1038.6092763431793</v>
      </c>
      <c r="M967" s="471">
        <f t="shared" si="105"/>
        <v>1456.0645641729793</v>
      </c>
      <c r="N967" s="467">
        <f t="shared" si="110"/>
        <v>0</v>
      </c>
      <c r="O967" s="475" t="str">
        <f t="shared" si="111"/>
        <v/>
      </c>
    </row>
    <row r="968" spans="1:15" hidden="1">
      <c r="A968" s="475">
        <f t="shared" si="106"/>
        <v>43497</v>
      </c>
      <c r="B968" s="475">
        <v>43506</v>
      </c>
      <c r="C968" s="467">
        <v>7</v>
      </c>
      <c r="D968" s="467">
        <v>1262</v>
      </c>
      <c r="E968" s="467">
        <v>26</v>
      </c>
      <c r="F968" s="467">
        <v>0</v>
      </c>
      <c r="G968" s="467">
        <f t="array" ref="G968">MAX(IF($A$2:$A$8761=A968,$D$2:$D$8761))</f>
        <v>1577</v>
      </c>
      <c r="H968" s="467">
        <f t="shared" si="107"/>
        <v>0</v>
      </c>
      <c r="I968" s="475" t="str">
        <f t="shared" si="108"/>
        <v/>
      </c>
      <c r="J968" s="471">
        <f>'Potential Projects'!D969</f>
        <v>19.470762904332226</v>
      </c>
      <c r="K968" s="471">
        <f>'Potential Projects'!E969</f>
        <v>98.573811492152217</v>
      </c>
      <c r="L968" s="476">
        <f t="shared" si="109"/>
        <v>1117.9554256035156</v>
      </c>
      <c r="M968" s="471">
        <f t="shared" si="105"/>
        <v>1456.0645641729793</v>
      </c>
      <c r="N968" s="467">
        <f t="shared" si="110"/>
        <v>0</v>
      </c>
      <c r="O968" s="475" t="str">
        <f t="shared" si="111"/>
        <v/>
      </c>
    </row>
    <row r="969" spans="1:15" hidden="1">
      <c r="A969" s="475">
        <f t="shared" si="106"/>
        <v>43497</v>
      </c>
      <c r="B969" s="475">
        <v>43506</v>
      </c>
      <c r="C969" s="467">
        <v>8</v>
      </c>
      <c r="D969" s="467">
        <v>1311</v>
      </c>
      <c r="E969" s="467">
        <v>6</v>
      </c>
      <c r="F969" s="467">
        <v>0</v>
      </c>
      <c r="G969" s="467">
        <f t="array" ref="G969">MAX(IF($A$2:$A$8761=A969,$D$2:$D$8761))</f>
        <v>1577</v>
      </c>
      <c r="H969" s="467">
        <f t="shared" si="107"/>
        <v>0</v>
      </c>
      <c r="I969" s="475" t="str">
        <f t="shared" si="108"/>
        <v/>
      </c>
      <c r="J969" s="471">
        <f>'Potential Projects'!D970</f>
        <v>8.6205678952889588</v>
      </c>
      <c r="K969" s="471">
        <f>'Potential Projects'!E970</f>
        <v>97.911244786067513</v>
      </c>
      <c r="L969" s="476">
        <f t="shared" si="109"/>
        <v>1198.4681873186435</v>
      </c>
      <c r="M969" s="471">
        <f t="shared" si="105"/>
        <v>1456.0645641729793</v>
      </c>
      <c r="N969" s="467">
        <f t="shared" si="110"/>
        <v>0</v>
      </c>
      <c r="O969" s="475" t="str">
        <f t="shared" si="111"/>
        <v/>
      </c>
    </row>
    <row r="970" spans="1:15" hidden="1">
      <c r="A970" s="475">
        <f t="shared" si="106"/>
        <v>43497</v>
      </c>
      <c r="B970" s="475">
        <v>43506</v>
      </c>
      <c r="C970" s="467">
        <v>9</v>
      </c>
      <c r="D970" s="467">
        <v>1387</v>
      </c>
      <c r="E970" s="467">
        <v>60</v>
      </c>
      <c r="F970" s="467">
        <v>0</v>
      </c>
      <c r="G970" s="467">
        <f t="array" ref="G970">MAX(IF($A$2:$A$8761=A970,$D$2:$D$8761))</f>
        <v>1577</v>
      </c>
      <c r="H970" s="467">
        <f t="shared" si="107"/>
        <v>0</v>
      </c>
      <c r="I970" s="475" t="str">
        <f t="shared" si="108"/>
        <v/>
      </c>
      <c r="J970" s="471">
        <f>'Potential Projects'!D971</f>
        <v>1.7090939166880752</v>
      </c>
      <c r="K970" s="471">
        <f>'Potential Projects'!E971</f>
        <v>94.536613416469578</v>
      </c>
      <c r="L970" s="476">
        <f t="shared" si="109"/>
        <v>1230.7542926668423</v>
      </c>
      <c r="M970" s="471">
        <f t="shared" si="105"/>
        <v>1456.0645641729793</v>
      </c>
      <c r="N970" s="467">
        <f t="shared" si="110"/>
        <v>0</v>
      </c>
      <c r="O970" s="475" t="str">
        <f t="shared" si="111"/>
        <v/>
      </c>
    </row>
    <row r="971" spans="1:15" hidden="1">
      <c r="A971" s="475">
        <f t="shared" si="106"/>
        <v>43497</v>
      </c>
      <c r="B971" s="475">
        <v>43506</v>
      </c>
      <c r="C971" s="467">
        <v>10</v>
      </c>
      <c r="D971" s="467">
        <v>1415</v>
      </c>
      <c r="E971" s="467">
        <v>80</v>
      </c>
      <c r="F971" s="467">
        <v>2</v>
      </c>
      <c r="G971" s="467">
        <f t="array" ref="G971">MAX(IF($A$2:$A$8761=A971,$D$2:$D$8761))</f>
        <v>1577</v>
      </c>
      <c r="H971" s="467">
        <f t="shared" si="107"/>
        <v>0</v>
      </c>
      <c r="I971" s="475" t="str">
        <f t="shared" si="108"/>
        <v/>
      </c>
      <c r="J971" s="471">
        <f>'Potential Projects'!D972</f>
        <v>0.12641733496899846</v>
      </c>
      <c r="K971" s="471">
        <f>'Potential Projects'!E972</f>
        <v>93.393744517308107</v>
      </c>
      <c r="L971" s="476">
        <f t="shared" si="109"/>
        <v>1239.4798381477231</v>
      </c>
      <c r="M971" s="471">
        <f t="shared" si="105"/>
        <v>1456.0645641729793</v>
      </c>
      <c r="N971" s="467">
        <f t="shared" si="110"/>
        <v>0</v>
      </c>
      <c r="O971" s="475" t="str">
        <f t="shared" si="111"/>
        <v/>
      </c>
    </row>
    <row r="972" spans="1:15" hidden="1">
      <c r="A972" s="475">
        <f t="shared" si="106"/>
        <v>43497</v>
      </c>
      <c r="B972" s="475">
        <v>43506</v>
      </c>
      <c r="C972" s="467">
        <v>11</v>
      </c>
      <c r="D972" s="467">
        <v>1432</v>
      </c>
      <c r="E972" s="467">
        <v>81</v>
      </c>
      <c r="F972" s="467">
        <v>4</v>
      </c>
      <c r="G972" s="467">
        <f t="array" ref="G972">MAX(IF($A$2:$A$8761=A972,$D$2:$D$8761))</f>
        <v>1577</v>
      </c>
      <c r="H972" s="467">
        <f t="shared" si="107"/>
        <v>0</v>
      </c>
      <c r="I972" s="475" t="str">
        <f t="shared" si="108"/>
        <v/>
      </c>
      <c r="J972" s="471">
        <f>'Potential Projects'!D973</f>
        <v>7.603843850832058E-2</v>
      </c>
      <c r="K972" s="471">
        <f>'Potential Projects'!E973</f>
        <v>93.766878305740704</v>
      </c>
      <c r="L972" s="476">
        <f t="shared" si="109"/>
        <v>1253.1570832557511</v>
      </c>
      <c r="M972" s="471">
        <f t="shared" si="105"/>
        <v>1456.0645641729793</v>
      </c>
      <c r="N972" s="467">
        <f t="shared" si="110"/>
        <v>0</v>
      </c>
      <c r="O972" s="475" t="str">
        <f t="shared" si="111"/>
        <v/>
      </c>
    </row>
    <row r="973" spans="1:15" hidden="1">
      <c r="A973" s="475">
        <f t="shared" si="106"/>
        <v>43497</v>
      </c>
      <c r="B973" s="475">
        <v>43506</v>
      </c>
      <c r="C973" s="467">
        <v>12</v>
      </c>
      <c r="D973" s="467">
        <v>1421</v>
      </c>
      <c r="E973" s="467">
        <v>87</v>
      </c>
      <c r="F973" s="467">
        <v>5</v>
      </c>
      <c r="G973" s="467">
        <f t="array" ref="G973">MAX(IF($A$2:$A$8761=A973,$D$2:$D$8761))</f>
        <v>1577</v>
      </c>
      <c r="H973" s="467">
        <f t="shared" si="107"/>
        <v>0</v>
      </c>
      <c r="I973" s="475" t="str">
        <f t="shared" si="108"/>
        <v/>
      </c>
      <c r="J973" s="471">
        <f>'Potential Projects'!D974</f>
        <v>2.9558329080770878</v>
      </c>
      <c r="K973" s="471">
        <f>'Potential Projects'!E974</f>
        <v>96.715965061277146</v>
      </c>
      <c r="L973" s="476">
        <f t="shared" si="109"/>
        <v>1229.3282020306458</v>
      </c>
      <c r="M973" s="471">
        <f t="shared" si="105"/>
        <v>1456.0645641729793</v>
      </c>
      <c r="N973" s="467">
        <f t="shared" si="110"/>
        <v>0</v>
      </c>
      <c r="O973" s="475" t="str">
        <f t="shared" si="111"/>
        <v/>
      </c>
    </row>
    <row r="974" spans="1:15" hidden="1">
      <c r="A974" s="475">
        <f t="shared" si="106"/>
        <v>43497</v>
      </c>
      <c r="B974" s="475">
        <v>43506</v>
      </c>
      <c r="C974" s="467">
        <v>13</v>
      </c>
      <c r="D974" s="467">
        <v>1408</v>
      </c>
      <c r="E974" s="467">
        <v>94</v>
      </c>
      <c r="F974" s="467">
        <v>6</v>
      </c>
      <c r="G974" s="467">
        <f t="array" ref="G974">MAX(IF($A$2:$A$8761=A974,$D$2:$D$8761))</f>
        <v>1577</v>
      </c>
      <c r="H974" s="467">
        <f t="shared" si="107"/>
        <v>0</v>
      </c>
      <c r="I974" s="475" t="str">
        <f t="shared" si="108"/>
        <v/>
      </c>
      <c r="J974" s="471">
        <f>'Potential Projects'!D975</f>
        <v>6.7169897637163958</v>
      </c>
      <c r="K974" s="471">
        <f>'Potential Projects'!E975</f>
        <v>96.365516555579447</v>
      </c>
      <c r="L974" s="476">
        <f t="shared" si="109"/>
        <v>1204.9174936807042</v>
      </c>
      <c r="M974" s="471">
        <f t="shared" si="105"/>
        <v>1456.0645641729793</v>
      </c>
      <c r="N974" s="467">
        <f t="shared" si="110"/>
        <v>0</v>
      </c>
      <c r="O974" s="475" t="str">
        <f t="shared" si="111"/>
        <v/>
      </c>
    </row>
    <row r="975" spans="1:15" hidden="1">
      <c r="A975" s="475">
        <f t="shared" si="106"/>
        <v>43497</v>
      </c>
      <c r="B975" s="475">
        <v>43506</v>
      </c>
      <c r="C975" s="467">
        <v>14</v>
      </c>
      <c r="D975" s="467">
        <v>1367</v>
      </c>
      <c r="E975" s="467">
        <v>73</v>
      </c>
      <c r="F975" s="467">
        <v>4</v>
      </c>
      <c r="G975" s="467">
        <f t="array" ref="G975">MAX(IF($A$2:$A$8761=A975,$D$2:$D$8761))</f>
        <v>1577</v>
      </c>
      <c r="H975" s="467">
        <f t="shared" si="107"/>
        <v>0</v>
      </c>
      <c r="I975" s="475" t="str">
        <f t="shared" si="108"/>
        <v/>
      </c>
      <c r="J975" s="471">
        <f>'Potential Projects'!D976</f>
        <v>13.136074338311094</v>
      </c>
      <c r="K975" s="471">
        <f>'Potential Projects'!E976</f>
        <v>91.404479896796389</v>
      </c>
      <c r="L975" s="476">
        <f t="shared" si="109"/>
        <v>1185.4594457648925</v>
      </c>
      <c r="M975" s="471">
        <f t="shared" si="105"/>
        <v>1456.0645641729793</v>
      </c>
      <c r="N975" s="467">
        <f t="shared" si="110"/>
        <v>0</v>
      </c>
      <c r="O975" s="475" t="str">
        <f t="shared" si="111"/>
        <v/>
      </c>
    </row>
    <row r="976" spans="1:15" hidden="1">
      <c r="A976" s="475">
        <f t="shared" si="106"/>
        <v>43497</v>
      </c>
      <c r="B976" s="475">
        <v>43506</v>
      </c>
      <c r="C976" s="467">
        <v>15</v>
      </c>
      <c r="D976" s="467">
        <v>1353</v>
      </c>
      <c r="E976" s="467">
        <v>34</v>
      </c>
      <c r="F976" s="467">
        <v>6</v>
      </c>
      <c r="G976" s="467">
        <f t="array" ref="G976">MAX(IF($A$2:$A$8761=A976,$D$2:$D$8761))</f>
        <v>1577</v>
      </c>
      <c r="H976" s="467">
        <f t="shared" si="107"/>
        <v>0</v>
      </c>
      <c r="I976" s="475" t="str">
        <f t="shared" si="108"/>
        <v/>
      </c>
      <c r="J976" s="471">
        <f>'Potential Projects'!D977</f>
        <v>9.2450442334906846</v>
      </c>
      <c r="K976" s="471">
        <f>'Potential Projects'!E977</f>
        <v>75.397275048376684</v>
      </c>
      <c r="L976" s="476">
        <f t="shared" si="109"/>
        <v>1228.3576807181325</v>
      </c>
      <c r="M976" s="471">
        <f t="shared" si="105"/>
        <v>1456.0645641729793</v>
      </c>
      <c r="N976" s="467">
        <f t="shared" si="110"/>
        <v>0</v>
      </c>
      <c r="O976" s="475" t="str">
        <f t="shared" si="111"/>
        <v/>
      </c>
    </row>
    <row r="977" spans="1:15" hidden="1">
      <c r="A977" s="475">
        <f t="shared" si="106"/>
        <v>43497</v>
      </c>
      <c r="B977" s="475">
        <v>43506</v>
      </c>
      <c r="C977" s="467">
        <v>16</v>
      </c>
      <c r="D977" s="467">
        <v>1401</v>
      </c>
      <c r="E977" s="467">
        <v>17</v>
      </c>
      <c r="F977" s="467">
        <v>0</v>
      </c>
      <c r="G977" s="467">
        <f t="array" ref="G977">MAX(IF($A$2:$A$8761=A977,$D$2:$D$8761))</f>
        <v>1577</v>
      </c>
      <c r="H977" s="467">
        <f t="shared" si="107"/>
        <v>0</v>
      </c>
      <c r="I977" s="475" t="str">
        <f t="shared" si="108"/>
        <v/>
      </c>
      <c r="J977" s="471">
        <f>'Potential Projects'!D978</f>
        <v>5.610271965818149</v>
      </c>
      <c r="K977" s="471">
        <f>'Potential Projects'!E978</f>
        <v>82.173134325951409</v>
      </c>
      <c r="L977" s="476">
        <f t="shared" si="109"/>
        <v>1296.2165937082304</v>
      </c>
      <c r="M977" s="471">
        <f t="shared" si="105"/>
        <v>1456.0645641729793</v>
      </c>
      <c r="N977" s="467">
        <f t="shared" si="110"/>
        <v>0</v>
      </c>
      <c r="O977" s="475" t="str">
        <f t="shared" si="111"/>
        <v/>
      </c>
    </row>
    <row r="978" spans="1:15" hidden="1">
      <c r="A978" s="475">
        <f t="shared" si="106"/>
        <v>43497</v>
      </c>
      <c r="B978" s="475">
        <v>43506</v>
      </c>
      <c r="C978" s="467">
        <v>17</v>
      </c>
      <c r="D978" s="467">
        <v>1459</v>
      </c>
      <c r="E978" s="467">
        <v>23</v>
      </c>
      <c r="F978" s="467">
        <v>7</v>
      </c>
      <c r="G978" s="467">
        <f t="array" ref="G978">MAX(IF($A$2:$A$8761=A978,$D$2:$D$8761))</f>
        <v>1577</v>
      </c>
      <c r="H978" s="467">
        <f t="shared" si="107"/>
        <v>0</v>
      </c>
      <c r="I978" s="475" t="str">
        <f t="shared" si="108"/>
        <v/>
      </c>
      <c r="J978" s="471">
        <f>'Potential Projects'!D979</f>
        <v>6.5215590576583615</v>
      </c>
      <c r="K978" s="471">
        <f>'Potential Projects'!E979</f>
        <v>75.921383304665667</v>
      </c>
      <c r="L978" s="476">
        <f t="shared" si="109"/>
        <v>1346.5570576376761</v>
      </c>
      <c r="M978" s="471">
        <f t="shared" si="105"/>
        <v>1456.0645641729793</v>
      </c>
      <c r="N978" s="467">
        <f t="shared" si="110"/>
        <v>0</v>
      </c>
      <c r="O978" s="475" t="str">
        <f t="shared" si="111"/>
        <v/>
      </c>
    </row>
    <row r="979" spans="1:15" hidden="1">
      <c r="A979" s="475">
        <f t="shared" si="106"/>
        <v>43497</v>
      </c>
      <c r="B979" s="475">
        <v>43506</v>
      </c>
      <c r="C979" s="467">
        <v>18</v>
      </c>
      <c r="D979" s="467">
        <v>1525</v>
      </c>
      <c r="E979" s="467">
        <v>15</v>
      </c>
      <c r="F979" s="467">
        <v>0</v>
      </c>
      <c r="G979" s="467">
        <f t="array" ref="G979">MAX(IF($A$2:$A$8761=A979,$D$2:$D$8761))</f>
        <v>1577</v>
      </c>
      <c r="H979" s="467">
        <f t="shared" si="107"/>
        <v>0</v>
      </c>
      <c r="I979" s="475" t="str">
        <f t="shared" si="108"/>
        <v/>
      </c>
      <c r="J979" s="471">
        <f>'Potential Projects'!D980</f>
        <v>11.482539271534206</v>
      </c>
      <c r="K979" s="471">
        <f>'Potential Projects'!E980</f>
        <v>77.04313142334982</v>
      </c>
      <c r="L979" s="476">
        <f t="shared" si="109"/>
        <v>1421.4743293051158</v>
      </c>
      <c r="M979" s="471">
        <f t="shared" si="105"/>
        <v>1456.0645641729793</v>
      </c>
      <c r="N979" s="467">
        <f t="shared" si="110"/>
        <v>0</v>
      </c>
      <c r="O979" s="475" t="str">
        <f t="shared" si="111"/>
        <v/>
      </c>
    </row>
    <row r="980" spans="1:15" hidden="1">
      <c r="A980" s="475">
        <f t="shared" si="106"/>
        <v>43497</v>
      </c>
      <c r="B980" s="475">
        <v>43506</v>
      </c>
      <c r="C980" s="467">
        <v>19</v>
      </c>
      <c r="D980" s="467">
        <v>1530</v>
      </c>
      <c r="E980" s="467">
        <v>22</v>
      </c>
      <c r="F980" s="467">
        <v>0</v>
      </c>
      <c r="G980" s="467">
        <f t="array" ref="G980">MAX(IF($A$2:$A$8761=A980,$D$2:$D$8761))</f>
        <v>1577</v>
      </c>
      <c r="H980" s="467">
        <f t="shared" si="107"/>
        <v>0</v>
      </c>
      <c r="I980" s="475" t="str">
        <f t="shared" si="108"/>
        <v/>
      </c>
      <c r="J980" s="471">
        <f>'Potential Projects'!D981</f>
        <v>41.947918483819144</v>
      </c>
      <c r="K980" s="471">
        <f>'Potential Projects'!E981</f>
        <v>80.094693076757693</v>
      </c>
      <c r="L980" s="476">
        <f t="shared" si="109"/>
        <v>1385.9573884394231</v>
      </c>
      <c r="M980" s="471">
        <f t="shared" si="105"/>
        <v>1456.0645641729793</v>
      </c>
      <c r="N980" s="467">
        <f t="shared" si="110"/>
        <v>0</v>
      </c>
      <c r="O980" s="475" t="str">
        <f t="shared" si="111"/>
        <v/>
      </c>
    </row>
    <row r="981" spans="1:15" hidden="1">
      <c r="A981" s="475">
        <f t="shared" si="106"/>
        <v>43497</v>
      </c>
      <c r="B981" s="475">
        <v>43506</v>
      </c>
      <c r="C981" s="467">
        <v>20</v>
      </c>
      <c r="D981" s="467">
        <v>1491</v>
      </c>
      <c r="E981" s="467">
        <v>49</v>
      </c>
      <c r="F981" s="467">
        <v>0</v>
      </c>
      <c r="G981" s="467">
        <f t="array" ref="G981">MAX(IF($A$2:$A$8761=A981,$D$2:$D$8761))</f>
        <v>1577</v>
      </c>
      <c r="H981" s="467">
        <f t="shared" si="107"/>
        <v>0</v>
      </c>
      <c r="I981" s="475" t="str">
        <f t="shared" si="108"/>
        <v/>
      </c>
      <c r="J981" s="471">
        <f>'Potential Projects'!D982</f>
        <v>19.706171194479104</v>
      </c>
      <c r="K981" s="471">
        <f>'Potential Projects'!E982</f>
        <v>65.558902601591058</v>
      </c>
      <c r="L981" s="476">
        <f t="shared" si="109"/>
        <v>1356.7349262039297</v>
      </c>
      <c r="M981" s="471">
        <f t="shared" si="105"/>
        <v>1456.0645641729793</v>
      </c>
      <c r="N981" s="467">
        <f t="shared" si="110"/>
        <v>0</v>
      </c>
      <c r="O981" s="475" t="str">
        <f t="shared" si="111"/>
        <v/>
      </c>
    </row>
    <row r="982" spans="1:15" hidden="1">
      <c r="A982" s="475">
        <f t="shared" si="106"/>
        <v>43497</v>
      </c>
      <c r="B982" s="475">
        <v>43506</v>
      </c>
      <c r="C982" s="467">
        <v>21</v>
      </c>
      <c r="D982" s="467">
        <v>1417</v>
      </c>
      <c r="E982" s="467">
        <v>79</v>
      </c>
      <c r="F982" s="467">
        <v>0</v>
      </c>
      <c r="G982" s="467">
        <f t="array" ref="G982">MAX(IF($A$2:$A$8761=A982,$D$2:$D$8761))</f>
        <v>1577</v>
      </c>
      <c r="H982" s="467">
        <f t="shared" si="107"/>
        <v>0</v>
      </c>
      <c r="I982" s="475" t="str">
        <f t="shared" si="108"/>
        <v/>
      </c>
      <c r="J982" s="471">
        <f>'Potential Projects'!D983</f>
        <v>8.2815544981948577</v>
      </c>
      <c r="K982" s="471">
        <f>'Potential Projects'!E983</f>
        <v>19.927847505912705</v>
      </c>
      <c r="L982" s="476">
        <f t="shared" si="109"/>
        <v>1309.7905979958923</v>
      </c>
      <c r="M982" s="471">
        <f t="shared" si="105"/>
        <v>1456.0645641729793</v>
      </c>
      <c r="N982" s="467">
        <f t="shared" si="110"/>
        <v>0</v>
      </c>
      <c r="O982" s="475" t="str">
        <f t="shared" si="111"/>
        <v/>
      </c>
    </row>
    <row r="983" spans="1:15" hidden="1">
      <c r="A983" s="475">
        <f t="shared" si="106"/>
        <v>43497</v>
      </c>
      <c r="B983" s="475">
        <v>43506</v>
      </c>
      <c r="C983" s="467">
        <v>22</v>
      </c>
      <c r="D983" s="467">
        <v>1325</v>
      </c>
      <c r="E983" s="467">
        <v>83</v>
      </c>
      <c r="F983" s="467">
        <v>0</v>
      </c>
      <c r="G983" s="467">
        <f t="array" ref="G983">MAX(IF($A$2:$A$8761=A983,$D$2:$D$8761))</f>
        <v>1577</v>
      </c>
      <c r="H983" s="467">
        <f t="shared" si="107"/>
        <v>0</v>
      </c>
      <c r="I983" s="475" t="str">
        <f t="shared" si="108"/>
        <v/>
      </c>
      <c r="J983" s="471">
        <f>'Potential Projects'!D984</f>
        <v>29.479755911806386</v>
      </c>
      <c r="K983" s="471">
        <f>'Potential Projects'!E984</f>
        <v>6.5583934637712336</v>
      </c>
      <c r="L983" s="476">
        <f t="shared" si="109"/>
        <v>1205.9618506244224</v>
      </c>
      <c r="M983" s="471">
        <f t="shared" si="105"/>
        <v>1456.0645641729793</v>
      </c>
      <c r="N983" s="467">
        <f t="shared" si="110"/>
        <v>0</v>
      </c>
      <c r="O983" s="475" t="str">
        <f t="shared" si="111"/>
        <v/>
      </c>
    </row>
    <row r="984" spans="1:15" hidden="1">
      <c r="A984" s="475">
        <f t="shared" si="106"/>
        <v>43497</v>
      </c>
      <c r="B984" s="475">
        <v>43506</v>
      </c>
      <c r="C984" s="467">
        <v>23</v>
      </c>
      <c r="D984" s="467">
        <v>1257</v>
      </c>
      <c r="E984" s="467">
        <v>82</v>
      </c>
      <c r="F984" s="467">
        <v>0</v>
      </c>
      <c r="G984" s="467">
        <f t="array" ref="G984">MAX(IF($A$2:$A$8761=A984,$D$2:$D$8761))</f>
        <v>1577</v>
      </c>
      <c r="H984" s="467">
        <f t="shared" si="107"/>
        <v>0</v>
      </c>
      <c r="I984" s="475" t="str">
        <f t="shared" si="108"/>
        <v/>
      </c>
      <c r="J984" s="471">
        <f>'Potential Projects'!D985</f>
        <v>16.486472802073227</v>
      </c>
      <c r="K984" s="471">
        <f>'Potential Projects'!E985</f>
        <v>0.49829396903891632</v>
      </c>
      <c r="L984" s="476">
        <f t="shared" si="109"/>
        <v>1158.0152332288878</v>
      </c>
      <c r="M984" s="471">
        <f t="shared" si="105"/>
        <v>1456.0645641729793</v>
      </c>
      <c r="N984" s="467">
        <f t="shared" si="110"/>
        <v>0</v>
      </c>
      <c r="O984" s="475" t="str">
        <f t="shared" si="111"/>
        <v/>
      </c>
    </row>
    <row r="985" spans="1:15" hidden="1">
      <c r="A985" s="475">
        <f t="shared" si="106"/>
        <v>43497</v>
      </c>
      <c r="B985" s="475">
        <v>43506</v>
      </c>
      <c r="C985" s="467">
        <v>24</v>
      </c>
      <c r="D985" s="467">
        <v>1185</v>
      </c>
      <c r="E985" s="467">
        <v>95</v>
      </c>
      <c r="F985" s="467">
        <v>0</v>
      </c>
      <c r="G985" s="467">
        <f t="array" ref="G985">MAX(IF($A$2:$A$8761=A985,$D$2:$D$8761))</f>
        <v>1577</v>
      </c>
      <c r="H985" s="467">
        <f t="shared" si="107"/>
        <v>0</v>
      </c>
      <c r="I985" s="475" t="str">
        <f t="shared" si="108"/>
        <v/>
      </c>
      <c r="J985" s="471">
        <f>'Potential Projects'!D986</f>
        <v>3.4847901001154975</v>
      </c>
      <c r="K985" s="471">
        <f>'Potential Projects'!E986</f>
        <v>0.52801951193291763</v>
      </c>
      <c r="L985" s="476">
        <f t="shared" si="109"/>
        <v>1085.9871903879516</v>
      </c>
      <c r="M985" s="471">
        <f t="shared" si="105"/>
        <v>1456.0645641729793</v>
      </c>
      <c r="N985" s="467">
        <f t="shared" si="110"/>
        <v>0</v>
      </c>
      <c r="O985" s="475" t="str">
        <f t="shared" si="111"/>
        <v/>
      </c>
    </row>
    <row r="986" spans="1:15" hidden="1">
      <c r="A986" s="475">
        <f t="shared" si="106"/>
        <v>43497</v>
      </c>
      <c r="B986" s="475">
        <v>43507</v>
      </c>
      <c r="C986" s="467">
        <v>1</v>
      </c>
      <c r="D986" s="467">
        <v>1175</v>
      </c>
      <c r="E986" s="467">
        <v>100</v>
      </c>
      <c r="F986" s="467">
        <v>0</v>
      </c>
      <c r="G986" s="467">
        <f t="array" ref="G986">MAX(IF($A$2:$A$8761=A986,$D$2:$D$8761))</f>
        <v>1577</v>
      </c>
      <c r="H986" s="467">
        <f t="shared" si="107"/>
        <v>0</v>
      </c>
      <c r="I986" s="475" t="str">
        <f t="shared" si="108"/>
        <v/>
      </c>
      <c r="J986" s="471">
        <f>'Potential Projects'!D987</f>
        <v>0.42749786369342596</v>
      </c>
      <c r="K986" s="471">
        <f>'Potential Projects'!E987</f>
        <v>0.15097446785637497</v>
      </c>
      <c r="L986" s="476">
        <f t="shared" si="109"/>
        <v>1074.4215276684502</v>
      </c>
      <c r="M986" s="471">
        <f t="shared" si="105"/>
        <v>1456.0645641729793</v>
      </c>
      <c r="N986" s="467">
        <f t="shared" si="110"/>
        <v>0</v>
      </c>
      <c r="O986" s="475" t="str">
        <f t="shared" si="111"/>
        <v/>
      </c>
    </row>
    <row r="987" spans="1:15" hidden="1">
      <c r="A987" s="475">
        <f t="shared" si="106"/>
        <v>43497</v>
      </c>
      <c r="B987" s="475">
        <v>43507</v>
      </c>
      <c r="C987" s="467">
        <v>2</v>
      </c>
      <c r="D987" s="467">
        <v>1174</v>
      </c>
      <c r="E987" s="467">
        <v>99</v>
      </c>
      <c r="F987" s="467">
        <v>0</v>
      </c>
      <c r="G987" s="467">
        <f t="array" ref="G987">MAX(IF($A$2:$A$8761=A987,$D$2:$D$8761))</f>
        <v>1577</v>
      </c>
      <c r="H987" s="467">
        <f t="shared" si="107"/>
        <v>0</v>
      </c>
      <c r="I987" s="475" t="str">
        <f t="shared" si="108"/>
        <v/>
      </c>
      <c r="J987" s="471">
        <f>'Potential Projects'!D988</f>
        <v>0.16164156117982112</v>
      </c>
      <c r="K987" s="471">
        <f>'Potential Projects'!E988</f>
        <v>0</v>
      </c>
      <c r="L987" s="476">
        <f t="shared" si="109"/>
        <v>1074.8383584388203</v>
      </c>
      <c r="M987" s="471">
        <f t="shared" si="105"/>
        <v>1456.0645641729793</v>
      </c>
      <c r="N987" s="467">
        <f t="shared" si="110"/>
        <v>0</v>
      </c>
      <c r="O987" s="475" t="str">
        <f t="shared" si="111"/>
        <v/>
      </c>
    </row>
    <row r="988" spans="1:15" hidden="1">
      <c r="A988" s="475">
        <f t="shared" si="106"/>
        <v>43497</v>
      </c>
      <c r="B988" s="475">
        <v>43507</v>
      </c>
      <c r="C988" s="467">
        <v>3</v>
      </c>
      <c r="D988" s="467">
        <v>1150</v>
      </c>
      <c r="E988" s="467">
        <v>96</v>
      </c>
      <c r="F988" s="467">
        <v>0</v>
      </c>
      <c r="G988" s="467">
        <f t="array" ref="G988">MAX(IF($A$2:$A$8761=A988,$D$2:$D$8761))</f>
        <v>1577</v>
      </c>
      <c r="H988" s="467">
        <f t="shared" si="107"/>
        <v>0</v>
      </c>
      <c r="I988" s="475" t="str">
        <f t="shared" si="108"/>
        <v/>
      </c>
      <c r="J988" s="471">
        <f>'Potential Projects'!D989</f>
        <v>0.29059607155494921</v>
      </c>
      <c r="K988" s="471">
        <f>'Potential Projects'!E989</f>
        <v>2.2685282734895722E-2</v>
      </c>
      <c r="L988" s="476">
        <f t="shared" si="109"/>
        <v>1053.68671864571</v>
      </c>
      <c r="M988" s="471">
        <f t="shared" si="105"/>
        <v>1456.0645641729793</v>
      </c>
      <c r="N988" s="467">
        <f t="shared" si="110"/>
        <v>0</v>
      </c>
      <c r="O988" s="475" t="str">
        <f t="shared" si="111"/>
        <v/>
      </c>
    </row>
    <row r="989" spans="1:15" hidden="1">
      <c r="A989" s="475">
        <f t="shared" si="106"/>
        <v>43497</v>
      </c>
      <c r="B989" s="475">
        <v>43507</v>
      </c>
      <c r="C989" s="467">
        <v>4</v>
      </c>
      <c r="D989" s="467">
        <v>1167</v>
      </c>
      <c r="E989" s="467">
        <v>76</v>
      </c>
      <c r="F989" s="467">
        <v>0</v>
      </c>
      <c r="G989" s="467">
        <f t="array" ref="G989">MAX(IF($A$2:$A$8761=A989,$D$2:$D$8761))</f>
        <v>1577</v>
      </c>
      <c r="H989" s="467">
        <f t="shared" si="107"/>
        <v>0</v>
      </c>
      <c r="I989" s="475" t="str">
        <f t="shared" si="108"/>
        <v/>
      </c>
      <c r="J989" s="471">
        <f>'Potential Projects'!D990</f>
        <v>0.8344246161452632</v>
      </c>
      <c r="K989" s="471">
        <f>'Potential Projects'!E990</f>
        <v>0.29334417329606538</v>
      </c>
      <c r="L989" s="476">
        <f t="shared" si="109"/>
        <v>1089.8722312105588</v>
      </c>
      <c r="M989" s="471">
        <f t="shared" si="105"/>
        <v>1456.0645641729793</v>
      </c>
      <c r="N989" s="467">
        <f t="shared" si="110"/>
        <v>0</v>
      </c>
      <c r="O989" s="475" t="str">
        <f t="shared" si="111"/>
        <v/>
      </c>
    </row>
    <row r="990" spans="1:15" hidden="1">
      <c r="A990" s="475">
        <f t="shared" si="106"/>
        <v>43497</v>
      </c>
      <c r="B990" s="475">
        <v>43507</v>
      </c>
      <c r="C990" s="467">
        <v>5</v>
      </c>
      <c r="D990" s="467">
        <v>1177</v>
      </c>
      <c r="E990" s="467">
        <v>75</v>
      </c>
      <c r="F990" s="467">
        <v>0</v>
      </c>
      <c r="G990" s="467">
        <f t="array" ref="G990">MAX(IF($A$2:$A$8761=A990,$D$2:$D$8761))</f>
        <v>1577</v>
      </c>
      <c r="H990" s="467">
        <f t="shared" si="107"/>
        <v>0</v>
      </c>
      <c r="I990" s="475" t="str">
        <f t="shared" si="108"/>
        <v/>
      </c>
      <c r="J990" s="471">
        <f>'Potential Projects'!D991</f>
        <v>4.6383459555984263</v>
      </c>
      <c r="K990" s="471">
        <f>'Potential Projects'!E991</f>
        <v>0.43727838099333477</v>
      </c>
      <c r="L990" s="476">
        <f t="shared" si="109"/>
        <v>1096.9243756634082</v>
      </c>
      <c r="M990" s="471">
        <f t="shared" si="105"/>
        <v>1456.0645641729793</v>
      </c>
      <c r="N990" s="467">
        <f t="shared" si="110"/>
        <v>0</v>
      </c>
      <c r="O990" s="475" t="str">
        <f t="shared" si="111"/>
        <v/>
      </c>
    </row>
    <row r="991" spans="1:15" hidden="1">
      <c r="A991" s="475">
        <f t="shared" si="106"/>
        <v>43497</v>
      </c>
      <c r="B991" s="475">
        <v>43507</v>
      </c>
      <c r="C991" s="467">
        <v>6</v>
      </c>
      <c r="D991" s="467">
        <v>1270</v>
      </c>
      <c r="E991" s="467">
        <v>33</v>
      </c>
      <c r="F991" s="467">
        <v>0</v>
      </c>
      <c r="G991" s="467">
        <f t="array" ref="G991">MAX(IF($A$2:$A$8761=A991,$D$2:$D$8761))</f>
        <v>1577</v>
      </c>
      <c r="H991" s="467">
        <f t="shared" si="107"/>
        <v>0</v>
      </c>
      <c r="I991" s="475" t="str">
        <f t="shared" si="108"/>
        <v/>
      </c>
      <c r="J991" s="471">
        <f>'Potential Projects'!D992</f>
        <v>24.743572441236211</v>
      </c>
      <c r="K991" s="471">
        <f>'Potential Projects'!E992</f>
        <v>0.19947403784132445</v>
      </c>
      <c r="L991" s="476">
        <f t="shared" si="109"/>
        <v>1212.0569535209224</v>
      </c>
      <c r="M991" s="471">
        <f t="shared" si="105"/>
        <v>1456.0645641729793</v>
      </c>
      <c r="N991" s="467">
        <f t="shared" si="110"/>
        <v>0</v>
      </c>
      <c r="O991" s="475" t="str">
        <f t="shared" si="111"/>
        <v/>
      </c>
    </row>
    <row r="992" spans="1:15" hidden="1">
      <c r="A992" s="475">
        <f t="shared" si="106"/>
        <v>43497</v>
      </c>
      <c r="B992" s="475">
        <v>43507</v>
      </c>
      <c r="C992" s="467">
        <v>7</v>
      </c>
      <c r="D992" s="467">
        <v>1371</v>
      </c>
      <c r="E992" s="467">
        <v>15</v>
      </c>
      <c r="F992" s="467">
        <v>0</v>
      </c>
      <c r="G992" s="467">
        <f t="array" ref="G992">MAX(IF($A$2:$A$8761=A992,$D$2:$D$8761))</f>
        <v>1577</v>
      </c>
      <c r="H992" s="467">
        <f t="shared" si="107"/>
        <v>0</v>
      </c>
      <c r="I992" s="475" t="str">
        <f t="shared" si="108"/>
        <v/>
      </c>
      <c r="J992" s="471">
        <f>'Potential Projects'!D993</f>
        <v>53.854288756247826</v>
      </c>
      <c r="K992" s="471">
        <f>'Potential Projects'!E993</f>
        <v>4.4353639002365091</v>
      </c>
      <c r="L992" s="476">
        <f t="shared" si="109"/>
        <v>1297.7103473435157</v>
      </c>
      <c r="M992" s="471">
        <f t="shared" si="105"/>
        <v>1456.0645641729793</v>
      </c>
      <c r="N992" s="467">
        <f t="shared" si="110"/>
        <v>0</v>
      </c>
      <c r="O992" s="475" t="str">
        <f t="shared" si="111"/>
        <v/>
      </c>
    </row>
    <row r="993" spans="1:15" hidden="1">
      <c r="A993" s="475">
        <f t="shared" si="106"/>
        <v>43497</v>
      </c>
      <c r="B993" s="475">
        <v>43507</v>
      </c>
      <c r="C993" s="467">
        <v>8</v>
      </c>
      <c r="D993" s="467">
        <v>1450</v>
      </c>
      <c r="E993" s="467">
        <v>5</v>
      </c>
      <c r="F993" s="467">
        <v>0</v>
      </c>
      <c r="G993" s="467">
        <f t="array" ref="G993">MAX(IF($A$2:$A$8761=A993,$D$2:$D$8761))</f>
        <v>1577</v>
      </c>
      <c r="H993" s="467">
        <f t="shared" si="107"/>
        <v>0</v>
      </c>
      <c r="I993" s="475" t="str">
        <f t="shared" si="108"/>
        <v/>
      </c>
      <c r="J993" s="471">
        <f>'Potential Projects'!D994</f>
        <v>105.78603893771729</v>
      </c>
      <c r="K993" s="471">
        <f>'Potential Projects'!E994</f>
        <v>3.9847872500537518</v>
      </c>
      <c r="L993" s="476">
        <f t="shared" si="109"/>
        <v>1335.229173812229</v>
      </c>
      <c r="M993" s="471">
        <f t="shared" si="105"/>
        <v>1456.0645641729793</v>
      </c>
      <c r="N993" s="467">
        <f t="shared" si="110"/>
        <v>0</v>
      </c>
      <c r="O993" s="475" t="str">
        <f t="shared" si="111"/>
        <v/>
      </c>
    </row>
    <row r="994" spans="1:15" hidden="1">
      <c r="A994" s="475">
        <f t="shared" si="106"/>
        <v>43497</v>
      </c>
      <c r="B994" s="475">
        <v>43507</v>
      </c>
      <c r="C994" s="467">
        <v>9</v>
      </c>
      <c r="D994" s="467">
        <v>1451</v>
      </c>
      <c r="E994" s="467">
        <v>1</v>
      </c>
      <c r="F994" s="467">
        <v>0</v>
      </c>
      <c r="G994" s="467">
        <f t="array" ref="G994">MAX(IF($A$2:$A$8761=A994,$D$2:$D$8761))</f>
        <v>1577</v>
      </c>
      <c r="H994" s="467">
        <f t="shared" si="107"/>
        <v>0</v>
      </c>
      <c r="I994" s="475" t="str">
        <f t="shared" si="108"/>
        <v/>
      </c>
      <c r="J994" s="471">
        <f>'Potential Projects'!D995</f>
        <v>117.54175083871483</v>
      </c>
      <c r="K994" s="471">
        <f>'Potential Projects'!E995</f>
        <v>6.2634847882175881</v>
      </c>
      <c r="L994" s="476">
        <f t="shared" si="109"/>
        <v>1326.1947643730678</v>
      </c>
      <c r="M994" s="471">
        <f t="shared" si="105"/>
        <v>1456.0645641729793</v>
      </c>
      <c r="N994" s="467">
        <f t="shared" si="110"/>
        <v>0</v>
      </c>
      <c r="O994" s="475" t="str">
        <f t="shared" si="111"/>
        <v/>
      </c>
    </row>
    <row r="995" spans="1:15" hidden="1">
      <c r="A995" s="475">
        <f t="shared" si="106"/>
        <v>43497</v>
      </c>
      <c r="B995" s="475">
        <v>43507</v>
      </c>
      <c r="C995" s="467">
        <v>10</v>
      </c>
      <c r="D995" s="467">
        <v>1451</v>
      </c>
      <c r="E995" s="467">
        <v>0</v>
      </c>
      <c r="F995" s="467">
        <v>0</v>
      </c>
      <c r="G995" s="467">
        <f t="array" ref="G995">MAX(IF($A$2:$A$8761=A995,$D$2:$D$8761))</f>
        <v>1577</v>
      </c>
      <c r="H995" s="467">
        <f t="shared" si="107"/>
        <v>0</v>
      </c>
      <c r="I995" s="475" t="str">
        <f t="shared" si="108"/>
        <v/>
      </c>
      <c r="J995" s="471">
        <f>'Potential Projects'!D996</f>
        <v>7.7913813101294744</v>
      </c>
      <c r="K995" s="471">
        <f>'Potential Projects'!E996</f>
        <v>6.7312709632337135</v>
      </c>
      <c r="L995" s="476">
        <f t="shared" si="109"/>
        <v>1436.4773477266367</v>
      </c>
      <c r="M995" s="471">
        <f t="shared" si="105"/>
        <v>1456.0645641729793</v>
      </c>
      <c r="N995" s="467">
        <f t="shared" si="110"/>
        <v>0</v>
      </c>
      <c r="O995" s="475" t="str">
        <f t="shared" si="111"/>
        <v/>
      </c>
    </row>
    <row r="996" spans="1:15" hidden="1">
      <c r="A996" s="475">
        <f t="shared" si="106"/>
        <v>43497</v>
      </c>
      <c r="B996" s="475">
        <v>43507</v>
      </c>
      <c r="C996" s="467">
        <v>11</v>
      </c>
      <c r="D996" s="467">
        <v>1429</v>
      </c>
      <c r="E996" s="467">
        <v>1</v>
      </c>
      <c r="F996" s="467">
        <v>1</v>
      </c>
      <c r="G996" s="467">
        <f t="array" ref="G996">MAX(IF($A$2:$A$8761=A996,$D$2:$D$8761))</f>
        <v>1577</v>
      </c>
      <c r="H996" s="467">
        <f t="shared" si="107"/>
        <v>0</v>
      </c>
      <c r="I996" s="475" t="str">
        <f t="shared" si="108"/>
        <v/>
      </c>
      <c r="J996" s="471">
        <f>'Potential Projects'!D997</f>
        <v>10.372314374989111</v>
      </c>
      <c r="K996" s="471">
        <f>'Potential Projects'!E997</f>
        <v>9.571624811868416</v>
      </c>
      <c r="L996" s="476">
        <f t="shared" si="109"/>
        <v>1407.0560608131425</v>
      </c>
      <c r="M996" s="471">
        <f t="shared" si="105"/>
        <v>1456.0645641729793</v>
      </c>
      <c r="N996" s="467">
        <f t="shared" si="110"/>
        <v>0</v>
      </c>
      <c r="O996" s="475" t="str">
        <f t="shared" si="111"/>
        <v/>
      </c>
    </row>
    <row r="997" spans="1:15" hidden="1">
      <c r="A997" s="475">
        <f t="shared" si="106"/>
        <v>43497</v>
      </c>
      <c r="B997" s="475">
        <v>43507</v>
      </c>
      <c r="C997" s="467">
        <v>12</v>
      </c>
      <c r="D997" s="467">
        <v>1425</v>
      </c>
      <c r="E997" s="467">
        <v>2</v>
      </c>
      <c r="F997" s="467">
        <v>0</v>
      </c>
      <c r="G997" s="467">
        <f t="array" ref="G997">MAX(IF($A$2:$A$8761=A997,$D$2:$D$8761))</f>
        <v>1577</v>
      </c>
      <c r="H997" s="467">
        <f t="shared" si="107"/>
        <v>0</v>
      </c>
      <c r="I997" s="475" t="str">
        <f t="shared" si="108"/>
        <v/>
      </c>
      <c r="J997" s="471">
        <f>'Potential Projects'!D998</f>
        <v>26.684839939714006</v>
      </c>
      <c r="K997" s="471">
        <f>'Potential Projects'!E998</f>
        <v>8.3372325306385733</v>
      </c>
      <c r="L997" s="476">
        <f t="shared" si="109"/>
        <v>1387.9779275296473</v>
      </c>
      <c r="M997" s="471">
        <f t="shared" si="105"/>
        <v>1456.0645641729793</v>
      </c>
      <c r="N997" s="467">
        <f t="shared" si="110"/>
        <v>0</v>
      </c>
      <c r="O997" s="475" t="str">
        <f t="shared" si="111"/>
        <v/>
      </c>
    </row>
    <row r="998" spans="1:15" hidden="1">
      <c r="A998" s="475">
        <f t="shared" si="106"/>
        <v>43497</v>
      </c>
      <c r="B998" s="475">
        <v>43507</v>
      </c>
      <c r="C998" s="467">
        <v>13</v>
      </c>
      <c r="D998" s="467">
        <v>1403</v>
      </c>
      <c r="E998" s="467">
        <v>0</v>
      </c>
      <c r="F998" s="467">
        <v>1</v>
      </c>
      <c r="G998" s="467">
        <f t="array" ref="G998">MAX(IF($A$2:$A$8761=A998,$D$2:$D$8761))</f>
        <v>1577</v>
      </c>
      <c r="H998" s="467">
        <f t="shared" si="107"/>
        <v>0</v>
      </c>
      <c r="I998" s="475" t="str">
        <f t="shared" si="108"/>
        <v/>
      </c>
      <c r="J998" s="471">
        <f>'Potential Projects'!D999</f>
        <v>60.660338044982012</v>
      </c>
      <c r="K998" s="471">
        <f>'Potential Projects'!E999</f>
        <v>4.0700526230918079</v>
      </c>
      <c r="L998" s="476">
        <f t="shared" si="109"/>
        <v>1337.2696093319262</v>
      </c>
      <c r="M998" s="471">
        <f t="shared" si="105"/>
        <v>1456.0645641729793</v>
      </c>
      <c r="N998" s="467">
        <f t="shared" si="110"/>
        <v>0</v>
      </c>
      <c r="O998" s="475" t="str">
        <f t="shared" si="111"/>
        <v/>
      </c>
    </row>
    <row r="999" spans="1:15" hidden="1">
      <c r="A999" s="475">
        <f t="shared" si="106"/>
        <v>43497</v>
      </c>
      <c r="B999" s="475">
        <v>43507</v>
      </c>
      <c r="C999" s="467">
        <v>14</v>
      </c>
      <c r="D999" s="467">
        <v>1412</v>
      </c>
      <c r="E999" s="467">
        <v>0</v>
      </c>
      <c r="F999" s="467">
        <v>1</v>
      </c>
      <c r="G999" s="467">
        <f t="array" ref="G999">MAX(IF($A$2:$A$8761=A999,$D$2:$D$8761))</f>
        <v>1577</v>
      </c>
      <c r="H999" s="467">
        <f t="shared" si="107"/>
        <v>0</v>
      </c>
      <c r="I999" s="475" t="str">
        <f t="shared" si="108"/>
        <v/>
      </c>
      <c r="J999" s="471">
        <f>'Potential Projects'!D1000</f>
        <v>60.285353004820443</v>
      </c>
      <c r="K999" s="471">
        <f>'Potential Projects'!E1000</f>
        <v>2.0643607288755108</v>
      </c>
      <c r="L999" s="476">
        <f t="shared" si="109"/>
        <v>1348.650286266304</v>
      </c>
      <c r="M999" s="471">
        <f t="shared" si="105"/>
        <v>1456.0645641729793</v>
      </c>
      <c r="N999" s="467">
        <f t="shared" si="110"/>
        <v>0</v>
      </c>
      <c r="O999" s="475" t="str">
        <f t="shared" si="111"/>
        <v/>
      </c>
    </row>
    <row r="1000" spans="1:15" hidden="1">
      <c r="A1000" s="475">
        <f t="shared" si="106"/>
        <v>43497</v>
      </c>
      <c r="B1000" s="475">
        <v>43507</v>
      </c>
      <c r="C1000" s="467">
        <v>15</v>
      </c>
      <c r="D1000" s="467">
        <v>1402</v>
      </c>
      <c r="E1000" s="467">
        <v>2</v>
      </c>
      <c r="F1000" s="467">
        <v>0</v>
      </c>
      <c r="G1000" s="467">
        <f t="array" ref="G1000">MAX(IF($A$2:$A$8761=A1000,$D$2:$D$8761))</f>
        <v>1577</v>
      </c>
      <c r="H1000" s="467">
        <f t="shared" si="107"/>
        <v>0</v>
      </c>
      <c r="I1000" s="475" t="str">
        <f t="shared" si="108"/>
        <v/>
      </c>
      <c r="J1000" s="471">
        <f>'Potential Projects'!D1001</f>
        <v>32.696118307919299</v>
      </c>
      <c r="K1000" s="471">
        <f>'Potential Projects'!E1001</f>
        <v>1.2124892496237369</v>
      </c>
      <c r="L1000" s="476">
        <f t="shared" si="109"/>
        <v>1366.0913924424569</v>
      </c>
      <c r="M1000" s="471">
        <f t="shared" si="105"/>
        <v>1456.0645641729793</v>
      </c>
      <c r="N1000" s="467">
        <f t="shared" si="110"/>
        <v>0</v>
      </c>
      <c r="O1000" s="475" t="str">
        <f t="shared" si="111"/>
        <v/>
      </c>
    </row>
    <row r="1001" spans="1:15" hidden="1">
      <c r="A1001" s="475">
        <f t="shared" si="106"/>
        <v>43497</v>
      </c>
      <c r="B1001" s="475">
        <v>43507</v>
      </c>
      <c r="C1001" s="467">
        <v>16</v>
      </c>
      <c r="D1001" s="467">
        <v>1389</v>
      </c>
      <c r="E1001" s="467">
        <v>11</v>
      </c>
      <c r="F1001" s="467">
        <v>0</v>
      </c>
      <c r="G1001" s="467">
        <f t="array" ref="G1001">MAX(IF($A$2:$A$8761=A1001,$D$2:$D$8761))</f>
        <v>1577</v>
      </c>
      <c r="H1001" s="467">
        <f t="shared" si="107"/>
        <v>0</v>
      </c>
      <c r="I1001" s="475" t="str">
        <f t="shared" si="108"/>
        <v/>
      </c>
      <c r="J1001" s="471">
        <f>'Potential Projects'!D1002</f>
        <v>3.7768347544356073</v>
      </c>
      <c r="K1001" s="471">
        <f>'Potential Projects'!E1002</f>
        <v>1.021619974199097</v>
      </c>
      <c r="L1001" s="476">
        <f t="shared" si="109"/>
        <v>1373.2015452713654</v>
      </c>
      <c r="M1001" s="471">
        <f t="shared" si="105"/>
        <v>1456.0645641729793</v>
      </c>
      <c r="N1001" s="467">
        <f t="shared" si="110"/>
        <v>0</v>
      </c>
      <c r="O1001" s="475" t="str">
        <f t="shared" si="111"/>
        <v/>
      </c>
    </row>
    <row r="1002" spans="1:15" hidden="1">
      <c r="A1002" s="475">
        <f t="shared" si="106"/>
        <v>43497</v>
      </c>
      <c r="B1002" s="475">
        <v>43507</v>
      </c>
      <c r="C1002" s="467">
        <v>17</v>
      </c>
      <c r="D1002" s="467">
        <v>1431</v>
      </c>
      <c r="E1002" s="467">
        <v>18</v>
      </c>
      <c r="F1002" s="467">
        <v>1</v>
      </c>
      <c r="G1002" s="467">
        <f t="array" ref="G1002">MAX(IF($A$2:$A$8761=A1002,$D$2:$D$8761))</f>
        <v>1577</v>
      </c>
      <c r="H1002" s="467">
        <f t="shared" si="107"/>
        <v>0</v>
      </c>
      <c r="I1002" s="475" t="str">
        <f t="shared" si="108"/>
        <v/>
      </c>
      <c r="J1002" s="471">
        <f>'Potential Projects'!D1003</f>
        <v>32.577951120975598</v>
      </c>
      <c r="K1002" s="471">
        <f>'Potential Projects'!E1003</f>
        <v>3.8744898408944319</v>
      </c>
      <c r="L1002" s="476">
        <f t="shared" si="109"/>
        <v>1375.54755903813</v>
      </c>
      <c r="M1002" s="471">
        <f t="shared" ref="M1002:M1065" si="112">MAX($L$746:$L$1417)</f>
        <v>1456.0645641729793</v>
      </c>
      <c r="N1002" s="467">
        <f t="shared" si="110"/>
        <v>0</v>
      </c>
      <c r="O1002" s="475" t="str">
        <f t="shared" si="111"/>
        <v/>
      </c>
    </row>
    <row r="1003" spans="1:15" hidden="1">
      <c r="A1003" s="475">
        <f t="shared" si="106"/>
        <v>43497</v>
      </c>
      <c r="B1003" s="475">
        <v>43507</v>
      </c>
      <c r="C1003" s="467">
        <v>18</v>
      </c>
      <c r="D1003" s="467">
        <v>1509</v>
      </c>
      <c r="E1003" s="467">
        <v>36</v>
      </c>
      <c r="F1003" s="467">
        <v>0</v>
      </c>
      <c r="G1003" s="467">
        <f t="array" ref="G1003">MAX(IF($A$2:$A$8761=A1003,$D$2:$D$8761))</f>
        <v>1577</v>
      </c>
      <c r="H1003" s="467">
        <f t="shared" si="107"/>
        <v>0</v>
      </c>
      <c r="I1003" s="475" t="str">
        <f t="shared" si="108"/>
        <v/>
      </c>
      <c r="J1003" s="471">
        <f>'Potential Projects'!D1004</f>
        <v>51.575810254253525</v>
      </c>
      <c r="K1003" s="471">
        <f>'Potential Projects'!E1004</f>
        <v>8.6227541926467435</v>
      </c>
      <c r="L1003" s="476">
        <f t="shared" si="109"/>
        <v>1412.8014355530997</v>
      </c>
      <c r="M1003" s="471">
        <f t="shared" si="112"/>
        <v>1456.0645641729793</v>
      </c>
      <c r="N1003" s="467">
        <f t="shared" si="110"/>
        <v>0</v>
      </c>
      <c r="O1003" s="475" t="str">
        <f t="shared" si="111"/>
        <v/>
      </c>
    </row>
    <row r="1004" spans="1:15" hidden="1">
      <c r="A1004" s="475">
        <f t="shared" si="106"/>
        <v>43497</v>
      </c>
      <c r="B1004" s="475">
        <v>43507</v>
      </c>
      <c r="C1004" s="467">
        <v>19</v>
      </c>
      <c r="D1004" s="467">
        <v>1502</v>
      </c>
      <c r="E1004" s="467">
        <v>60</v>
      </c>
      <c r="F1004" s="467">
        <v>0</v>
      </c>
      <c r="G1004" s="467">
        <f t="array" ref="G1004">MAX(IF($A$2:$A$8761=A1004,$D$2:$D$8761))</f>
        <v>1577</v>
      </c>
      <c r="H1004" s="467">
        <f t="shared" si="107"/>
        <v>0</v>
      </c>
      <c r="I1004" s="475" t="str">
        <f t="shared" si="108"/>
        <v/>
      </c>
      <c r="J1004" s="471">
        <f>'Potential Projects'!D1005</f>
        <v>48.939080491965498</v>
      </c>
      <c r="K1004" s="471">
        <f>'Potential Projects'!E1005</f>
        <v>17.832978983014407</v>
      </c>
      <c r="L1004" s="476">
        <f t="shared" si="109"/>
        <v>1375.2279405250201</v>
      </c>
      <c r="M1004" s="471">
        <f t="shared" si="112"/>
        <v>1456.0645641729793</v>
      </c>
      <c r="N1004" s="467">
        <f t="shared" si="110"/>
        <v>0</v>
      </c>
      <c r="O1004" s="475" t="str">
        <f t="shared" si="111"/>
        <v/>
      </c>
    </row>
    <row r="1005" spans="1:15" hidden="1">
      <c r="A1005" s="475">
        <f t="shared" si="106"/>
        <v>43497</v>
      </c>
      <c r="B1005" s="475">
        <v>43507</v>
      </c>
      <c r="C1005" s="467">
        <v>20</v>
      </c>
      <c r="D1005" s="467">
        <v>1469</v>
      </c>
      <c r="E1005" s="467">
        <v>56</v>
      </c>
      <c r="F1005" s="467">
        <v>0</v>
      </c>
      <c r="G1005" s="467">
        <f t="array" ref="G1005">MAX(IF($A$2:$A$8761=A1005,$D$2:$D$8761))</f>
        <v>1577</v>
      </c>
      <c r="H1005" s="467">
        <f t="shared" si="107"/>
        <v>0</v>
      </c>
      <c r="I1005" s="475" t="str">
        <f t="shared" si="108"/>
        <v/>
      </c>
      <c r="J1005" s="471">
        <f>'Potential Projects'!D1006</f>
        <v>16.846125442244933</v>
      </c>
      <c r="K1005" s="471">
        <f>'Potential Projects'!E1006</f>
        <v>27.040857019995698</v>
      </c>
      <c r="L1005" s="476">
        <f t="shared" si="109"/>
        <v>1369.1130175377593</v>
      </c>
      <c r="M1005" s="471">
        <f t="shared" si="112"/>
        <v>1456.0645641729793</v>
      </c>
      <c r="N1005" s="467">
        <f t="shared" si="110"/>
        <v>0</v>
      </c>
      <c r="O1005" s="475" t="str">
        <f t="shared" si="111"/>
        <v/>
      </c>
    </row>
    <row r="1006" spans="1:15" hidden="1">
      <c r="A1006" s="475">
        <f t="shared" si="106"/>
        <v>43497</v>
      </c>
      <c r="B1006" s="475">
        <v>43507</v>
      </c>
      <c r="C1006" s="467">
        <v>21</v>
      </c>
      <c r="D1006" s="467">
        <v>1415</v>
      </c>
      <c r="E1006" s="467">
        <v>70</v>
      </c>
      <c r="F1006" s="467">
        <v>0</v>
      </c>
      <c r="G1006" s="467">
        <f t="array" ref="G1006">MAX(IF($A$2:$A$8761=A1006,$D$2:$D$8761))</f>
        <v>1577</v>
      </c>
      <c r="H1006" s="467">
        <f t="shared" si="107"/>
        <v>0</v>
      </c>
      <c r="I1006" s="475" t="str">
        <f t="shared" si="108"/>
        <v/>
      </c>
      <c r="J1006" s="471">
        <f>'Potential Projects'!D1007</f>
        <v>3.7696860649916903</v>
      </c>
      <c r="K1006" s="471">
        <f>'Potential Projects'!E1007</f>
        <v>28.318273113308965</v>
      </c>
      <c r="L1006" s="476">
        <f t="shared" si="109"/>
        <v>1312.9120408216993</v>
      </c>
      <c r="M1006" s="471">
        <f t="shared" si="112"/>
        <v>1456.0645641729793</v>
      </c>
      <c r="N1006" s="467">
        <f t="shared" si="110"/>
        <v>0</v>
      </c>
      <c r="O1006" s="475" t="str">
        <f t="shared" si="111"/>
        <v/>
      </c>
    </row>
    <row r="1007" spans="1:15" hidden="1">
      <c r="A1007" s="475">
        <f t="shared" si="106"/>
        <v>43497</v>
      </c>
      <c r="B1007" s="475">
        <v>43507</v>
      </c>
      <c r="C1007" s="467">
        <v>22</v>
      </c>
      <c r="D1007" s="467">
        <v>1334</v>
      </c>
      <c r="E1007" s="467">
        <v>87</v>
      </c>
      <c r="F1007" s="467">
        <v>0</v>
      </c>
      <c r="G1007" s="467">
        <f t="array" ref="G1007">MAX(IF($A$2:$A$8761=A1007,$D$2:$D$8761))</f>
        <v>1577</v>
      </c>
      <c r="H1007" s="467">
        <f t="shared" si="107"/>
        <v>0</v>
      </c>
      <c r="I1007" s="475" t="str">
        <f t="shared" si="108"/>
        <v/>
      </c>
      <c r="J1007" s="471">
        <f>'Potential Projects'!D1008</f>
        <v>1.757065774444811</v>
      </c>
      <c r="K1007" s="471">
        <f>'Potential Projects'!E1008</f>
        <v>46.645634809718338</v>
      </c>
      <c r="L1007" s="476">
        <f t="shared" si="109"/>
        <v>1198.5972994158369</v>
      </c>
      <c r="M1007" s="471">
        <f t="shared" si="112"/>
        <v>1456.0645641729793</v>
      </c>
      <c r="N1007" s="467">
        <f t="shared" si="110"/>
        <v>0</v>
      </c>
      <c r="O1007" s="475" t="str">
        <f t="shared" si="111"/>
        <v/>
      </c>
    </row>
    <row r="1008" spans="1:15" hidden="1">
      <c r="A1008" s="475">
        <f t="shared" si="106"/>
        <v>43497</v>
      </c>
      <c r="B1008" s="475">
        <v>43507</v>
      </c>
      <c r="C1008" s="467">
        <v>23</v>
      </c>
      <c r="D1008" s="467">
        <v>1243</v>
      </c>
      <c r="E1008" s="467">
        <v>75</v>
      </c>
      <c r="F1008" s="467">
        <v>0</v>
      </c>
      <c r="G1008" s="467">
        <f t="array" ref="G1008">MAX(IF($A$2:$A$8761=A1008,$D$2:$D$8761))</f>
        <v>1577</v>
      </c>
      <c r="H1008" s="467">
        <f t="shared" si="107"/>
        <v>0</v>
      </c>
      <c r="I1008" s="475" t="str">
        <f t="shared" si="108"/>
        <v/>
      </c>
      <c r="J1008" s="471">
        <f>'Potential Projects'!D1009</f>
        <v>0.3971618765182986</v>
      </c>
      <c r="K1008" s="471">
        <f>'Potential Projects'!E1009</f>
        <v>44.097842883250912</v>
      </c>
      <c r="L1008" s="476">
        <f t="shared" si="109"/>
        <v>1123.5049952402308</v>
      </c>
      <c r="M1008" s="471">
        <f t="shared" si="112"/>
        <v>1456.0645641729793</v>
      </c>
      <c r="N1008" s="467">
        <f t="shared" si="110"/>
        <v>0</v>
      </c>
      <c r="O1008" s="475" t="str">
        <f t="shared" si="111"/>
        <v/>
      </c>
    </row>
    <row r="1009" spans="1:15" hidden="1">
      <c r="A1009" s="475">
        <f t="shared" si="106"/>
        <v>43497</v>
      </c>
      <c r="B1009" s="475">
        <v>43507</v>
      </c>
      <c r="C1009" s="467">
        <v>24</v>
      </c>
      <c r="D1009" s="467">
        <v>1164</v>
      </c>
      <c r="E1009" s="467">
        <v>77</v>
      </c>
      <c r="F1009" s="467">
        <v>0</v>
      </c>
      <c r="G1009" s="467">
        <f t="array" ref="G1009">MAX(IF($A$2:$A$8761=A1009,$D$2:$D$8761))</f>
        <v>1577</v>
      </c>
      <c r="H1009" s="467">
        <f t="shared" si="107"/>
        <v>0</v>
      </c>
      <c r="I1009" s="475" t="str">
        <f t="shared" si="108"/>
        <v/>
      </c>
      <c r="J1009" s="471">
        <f>'Potential Projects'!D1010</f>
        <v>1.8719992005661557</v>
      </c>
      <c r="K1009" s="471">
        <f>'Potential Projects'!E1010</f>
        <v>45.633401849064718</v>
      </c>
      <c r="L1009" s="476">
        <f t="shared" si="109"/>
        <v>1039.4945989503692</v>
      </c>
      <c r="M1009" s="471">
        <f t="shared" si="112"/>
        <v>1456.0645641729793</v>
      </c>
      <c r="N1009" s="467">
        <f t="shared" si="110"/>
        <v>0</v>
      </c>
      <c r="O1009" s="475" t="str">
        <f t="shared" si="111"/>
        <v/>
      </c>
    </row>
    <row r="1010" spans="1:15" hidden="1">
      <c r="A1010" s="475">
        <f t="shared" si="106"/>
        <v>43497</v>
      </c>
      <c r="B1010" s="475">
        <v>43508</v>
      </c>
      <c r="C1010" s="467">
        <v>1</v>
      </c>
      <c r="D1010" s="467">
        <v>1128</v>
      </c>
      <c r="E1010" s="467">
        <v>88</v>
      </c>
      <c r="F1010" s="467">
        <v>0</v>
      </c>
      <c r="G1010" s="467">
        <f t="array" ref="G1010">MAX(IF($A$2:$A$8761=A1010,$D$2:$D$8761))</f>
        <v>1577</v>
      </c>
      <c r="H1010" s="467">
        <f t="shared" si="107"/>
        <v>0</v>
      </c>
      <c r="I1010" s="475" t="str">
        <f t="shared" si="108"/>
        <v/>
      </c>
      <c r="J1010" s="471">
        <f>'Potential Projects'!D1011</f>
        <v>10.681741587575047</v>
      </c>
      <c r="K1010" s="471">
        <f>'Potential Projects'!E1011</f>
        <v>68.604206245968612</v>
      </c>
      <c r="L1010" s="476">
        <f t="shared" si="109"/>
        <v>960.71405216645633</v>
      </c>
      <c r="M1010" s="471">
        <f t="shared" si="112"/>
        <v>1456.0645641729793</v>
      </c>
      <c r="N1010" s="467">
        <f t="shared" si="110"/>
        <v>0</v>
      </c>
      <c r="O1010" s="475" t="str">
        <f t="shared" si="111"/>
        <v/>
      </c>
    </row>
    <row r="1011" spans="1:15" hidden="1">
      <c r="A1011" s="475">
        <f t="shared" si="106"/>
        <v>43497</v>
      </c>
      <c r="B1011" s="475">
        <v>43508</v>
      </c>
      <c r="C1011" s="467">
        <v>2</v>
      </c>
      <c r="D1011" s="467">
        <v>1115</v>
      </c>
      <c r="E1011" s="467">
        <v>93</v>
      </c>
      <c r="F1011" s="467">
        <v>0</v>
      </c>
      <c r="G1011" s="467">
        <f t="array" ref="G1011">MAX(IF($A$2:$A$8761=A1011,$D$2:$D$8761))</f>
        <v>1577</v>
      </c>
      <c r="H1011" s="467">
        <f t="shared" si="107"/>
        <v>0</v>
      </c>
      <c r="I1011" s="475" t="str">
        <f t="shared" si="108"/>
        <v/>
      </c>
      <c r="J1011" s="471">
        <f>'Potential Projects'!D1012</f>
        <v>3.258403073583072</v>
      </c>
      <c r="K1011" s="471">
        <f>'Potential Projects'!E1012</f>
        <v>83.265156901741562</v>
      </c>
      <c r="L1011" s="476">
        <f t="shared" si="109"/>
        <v>935.47644002467541</v>
      </c>
      <c r="M1011" s="471">
        <f t="shared" si="112"/>
        <v>1456.0645641729793</v>
      </c>
      <c r="N1011" s="467">
        <f t="shared" si="110"/>
        <v>0</v>
      </c>
      <c r="O1011" s="475" t="str">
        <f t="shared" si="111"/>
        <v/>
      </c>
    </row>
    <row r="1012" spans="1:15" hidden="1">
      <c r="A1012" s="475">
        <f t="shared" si="106"/>
        <v>43497</v>
      </c>
      <c r="B1012" s="475">
        <v>43508</v>
      </c>
      <c r="C1012" s="467">
        <v>3</v>
      </c>
      <c r="D1012" s="467">
        <v>1096</v>
      </c>
      <c r="E1012" s="467">
        <v>96</v>
      </c>
      <c r="F1012" s="467">
        <v>0</v>
      </c>
      <c r="G1012" s="467">
        <f t="array" ref="G1012">MAX(IF($A$2:$A$8761=A1012,$D$2:$D$8761))</f>
        <v>1577</v>
      </c>
      <c r="H1012" s="467">
        <f t="shared" si="107"/>
        <v>0</v>
      </c>
      <c r="I1012" s="475" t="str">
        <f t="shared" si="108"/>
        <v/>
      </c>
      <c r="J1012" s="471">
        <f>'Potential Projects'!D1013</f>
        <v>2.5884089817510509</v>
      </c>
      <c r="K1012" s="471">
        <f>'Potential Projects'!E1013</f>
        <v>73.610613470221452</v>
      </c>
      <c r="L1012" s="476">
        <f t="shared" si="109"/>
        <v>923.8009775480275</v>
      </c>
      <c r="M1012" s="471">
        <f t="shared" si="112"/>
        <v>1456.0645641729793</v>
      </c>
      <c r="N1012" s="467">
        <f t="shared" si="110"/>
        <v>0</v>
      </c>
      <c r="O1012" s="475" t="str">
        <f t="shared" si="111"/>
        <v/>
      </c>
    </row>
    <row r="1013" spans="1:15" hidden="1">
      <c r="A1013" s="475">
        <f t="shared" si="106"/>
        <v>43497</v>
      </c>
      <c r="B1013" s="475">
        <v>43508</v>
      </c>
      <c r="C1013" s="467">
        <v>4</v>
      </c>
      <c r="D1013" s="467">
        <v>1085</v>
      </c>
      <c r="E1013" s="467">
        <v>88</v>
      </c>
      <c r="F1013" s="467">
        <v>0</v>
      </c>
      <c r="G1013" s="467">
        <f t="array" ref="G1013">MAX(IF($A$2:$A$8761=A1013,$D$2:$D$8761))</f>
        <v>1577</v>
      </c>
      <c r="H1013" s="467">
        <f t="shared" si="107"/>
        <v>0</v>
      </c>
      <c r="I1013" s="475" t="str">
        <f t="shared" si="108"/>
        <v/>
      </c>
      <c r="J1013" s="471">
        <f>'Potential Projects'!D1014</f>
        <v>6.8431966359989715</v>
      </c>
      <c r="K1013" s="471">
        <f>'Potential Projects'!E1014</f>
        <v>64.315905557944532</v>
      </c>
      <c r="L1013" s="476">
        <f t="shared" si="109"/>
        <v>925.84089780605643</v>
      </c>
      <c r="M1013" s="471">
        <f t="shared" si="112"/>
        <v>1456.0645641729793</v>
      </c>
      <c r="N1013" s="467">
        <f t="shared" si="110"/>
        <v>0</v>
      </c>
      <c r="O1013" s="475" t="str">
        <f t="shared" si="111"/>
        <v/>
      </c>
    </row>
    <row r="1014" spans="1:15" hidden="1">
      <c r="A1014" s="475">
        <f t="shared" si="106"/>
        <v>43497</v>
      </c>
      <c r="B1014" s="475">
        <v>43508</v>
      </c>
      <c r="C1014" s="467">
        <v>5</v>
      </c>
      <c r="D1014" s="467">
        <v>1159</v>
      </c>
      <c r="E1014" s="467">
        <v>64</v>
      </c>
      <c r="F1014" s="467">
        <v>0</v>
      </c>
      <c r="G1014" s="467">
        <f t="array" ref="G1014">MAX(IF($A$2:$A$8761=A1014,$D$2:$D$8761))</f>
        <v>1577</v>
      </c>
      <c r="H1014" s="467">
        <f t="shared" si="107"/>
        <v>0</v>
      </c>
      <c r="I1014" s="475" t="str">
        <f t="shared" si="108"/>
        <v/>
      </c>
      <c r="J1014" s="471">
        <f>'Potential Projects'!D1015</f>
        <v>1.8437918283569985</v>
      </c>
      <c r="K1014" s="471">
        <f>'Potential Projects'!E1015</f>
        <v>74.087004407654263</v>
      </c>
      <c r="L1014" s="476">
        <f t="shared" si="109"/>
        <v>1019.0692037639886</v>
      </c>
      <c r="M1014" s="471">
        <f t="shared" si="112"/>
        <v>1456.0645641729793</v>
      </c>
      <c r="N1014" s="467">
        <f t="shared" si="110"/>
        <v>0</v>
      </c>
      <c r="O1014" s="475" t="str">
        <f t="shared" si="111"/>
        <v/>
      </c>
    </row>
    <row r="1015" spans="1:15" hidden="1">
      <c r="A1015" s="475">
        <f t="shared" si="106"/>
        <v>43497</v>
      </c>
      <c r="B1015" s="475">
        <v>43508</v>
      </c>
      <c r="C1015" s="467">
        <v>6</v>
      </c>
      <c r="D1015" s="467">
        <v>1221</v>
      </c>
      <c r="E1015" s="467">
        <v>99</v>
      </c>
      <c r="F1015" s="467">
        <v>0</v>
      </c>
      <c r="G1015" s="467">
        <f t="array" ref="G1015">MAX(IF($A$2:$A$8761=A1015,$D$2:$D$8761))</f>
        <v>1577</v>
      </c>
      <c r="H1015" s="467">
        <f t="shared" si="107"/>
        <v>0</v>
      </c>
      <c r="I1015" s="475" t="str">
        <f t="shared" si="108"/>
        <v/>
      </c>
      <c r="J1015" s="471">
        <f>'Potential Projects'!D1016</f>
        <v>17.882931160281608</v>
      </c>
      <c r="K1015" s="471">
        <f>'Potential Projects'!E1016</f>
        <v>70.613027144700069</v>
      </c>
      <c r="L1015" s="476">
        <f t="shared" si="109"/>
        <v>1033.5040416950183</v>
      </c>
      <c r="M1015" s="471">
        <f t="shared" si="112"/>
        <v>1456.0645641729793</v>
      </c>
      <c r="N1015" s="467">
        <f t="shared" si="110"/>
        <v>0</v>
      </c>
      <c r="O1015" s="475" t="str">
        <f t="shared" si="111"/>
        <v/>
      </c>
    </row>
    <row r="1016" spans="1:15" hidden="1">
      <c r="A1016" s="475">
        <f t="shared" si="106"/>
        <v>43497</v>
      </c>
      <c r="B1016" s="475">
        <v>43508</v>
      </c>
      <c r="C1016" s="467">
        <v>7</v>
      </c>
      <c r="D1016" s="467">
        <v>1307</v>
      </c>
      <c r="E1016" s="467">
        <v>100</v>
      </c>
      <c r="F1016" s="467">
        <v>0</v>
      </c>
      <c r="G1016" s="467">
        <f t="array" ref="G1016">MAX(IF($A$2:$A$8761=A1016,$D$2:$D$8761))</f>
        <v>1577</v>
      </c>
      <c r="H1016" s="467">
        <f t="shared" si="107"/>
        <v>0</v>
      </c>
      <c r="I1016" s="475" t="str">
        <f t="shared" si="108"/>
        <v/>
      </c>
      <c r="J1016" s="471">
        <f>'Potential Projects'!D1017</f>
        <v>43.292161170033836</v>
      </c>
      <c r="K1016" s="471">
        <f>'Potential Projects'!E1017</f>
        <v>75.703135239733385</v>
      </c>
      <c r="L1016" s="476">
        <f t="shared" si="109"/>
        <v>1088.0047035902328</v>
      </c>
      <c r="M1016" s="471">
        <f t="shared" si="112"/>
        <v>1456.0645641729793</v>
      </c>
      <c r="N1016" s="467">
        <f t="shared" si="110"/>
        <v>0</v>
      </c>
      <c r="O1016" s="475" t="str">
        <f t="shared" si="111"/>
        <v/>
      </c>
    </row>
    <row r="1017" spans="1:15" hidden="1">
      <c r="A1017" s="475">
        <f t="shared" si="106"/>
        <v>43497</v>
      </c>
      <c r="B1017" s="475">
        <v>43508</v>
      </c>
      <c r="C1017" s="467">
        <v>8</v>
      </c>
      <c r="D1017" s="467">
        <v>1377</v>
      </c>
      <c r="E1017" s="467">
        <v>99</v>
      </c>
      <c r="F1017" s="467">
        <v>0</v>
      </c>
      <c r="G1017" s="467">
        <f t="array" ref="G1017">MAX(IF($A$2:$A$8761=A1017,$D$2:$D$8761))</f>
        <v>1577</v>
      </c>
      <c r="H1017" s="467">
        <f t="shared" si="107"/>
        <v>0</v>
      </c>
      <c r="I1017" s="475" t="str">
        <f t="shared" si="108"/>
        <v/>
      </c>
      <c r="J1017" s="471">
        <f>'Potential Projects'!D1018</f>
        <v>14.00524433036839</v>
      </c>
      <c r="K1017" s="471">
        <f>'Potential Projects'!E1018</f>
        <v>73.273463233713173</v>
      </c>
      <c r="L1017" s="476">
        <f t="shared" si="109"/>
        <v>1190.7212924359185</v>
      </c>
      <c r="M1017" s="471">
        <f t="shared" si="112"/>
        <v>1456.0645641729793</v>
      </c>
      <c r="N1017" s="467">
        <f t="shared" si="110"/>
        <v>0</v>
      </c>
      <c r="O1017" s="475" t="str">
        <f t="shared" si="111"/>
        <v/>
      </c>
    </row>
    <row r="1018" spans="1:15" hidden="1">
      <c r="A1018" s="475">
        <f t="shared" si="106"/>
        <v>43497</v>
      </c>
      <c r="B1018" s="475">
        <v>43508</v>
      </c>
      <c r="C1018" s="467">
        <v>9</v>
      </c>
      <c r="D1018" s="467">
        <v>1356</v>
      </c>
      <c r="E1018" s="467">
        <v>96</v>
      </c>
      <c r="F1018" s="467">
        <v>0</v>
      </c>
      <c r="G1018" s="467">
        <f t="array" ref="G1018">MAX(IF($A$2:$A$8761=A1018,$D$2:$D$8761))</f>
        <v>1577</v>
      </c>
      <c r="H1018" s="467">
        <f t="shared" si="107"/>
        <v>0</v>
      </c>
      <c r="I1018" s="475" t="str">
        <f t="shared" si="108"/>
        <v/>
      </c>
      <c r="J1018" s="471">
        <f>'Potential Projects'!D1019</f>
        <v>3.7007246084308738</v>
      </c>
      <c r="K1018" s="471">
        <f>'Potential Projects'!E1019</f>
        <v>59.142878843259517</v>
      </c>
      <c r="L1018" s="476">
        <f t="shared" si="109"/>
        <v>1197.1563965483097</v>
      </c>
      <c r="M1018" s="471">
        <f t="shared" si="112"/>
        <v>1456.0645641729793</v>
      </c>
      <c r="N1018" s="467">
        <f t="shared" si="110"/>
        <v>0</v>
      </c>
      <c r="O1018" s="475" t="str">
        <f t="shared" si="111"/>
        <v/>
      </c>
    </row>
    <row r="1019" spans="1:15" hidden="1">
      <c r="A1019" s="475">
        <f t="shared" si="106"/>
        <v>43497</v>
      </c>
      <c r="B1019" s="475">
        <v>43508</v>
      </c>
      <c r="C1019" s="467">
        <v>10</v>
      </c>
      <c r="D1019" s="467">
        <v>1399</v>
      </c>
      <c r="E1019" s="467">
        <v>97</v>
      </c>
      <c r="F1019" s="467">
        <v>0</v>
      </c>
      <c r="G1019" s="467">
        <f t="array" ref="G1019">MAX(IF($A$2:$A$8761=A1019,$D$2:$D$8761))</f>
        <v>1577</v>
      </c>
      <c r="H1019" s="467">
        <f t="shared" si="107"/>
        <v>0</v>
      </c>
      <c r="I1019" s="475" t="str">
        <f t="shared" si="108"/>
        <v/>
      </c>
      <c r="J1019" s="471">
        <f>'Potential Projects'!D1020</f>
        <v>7.4138658978402107E-6</v>
      </c>
      <c r="K1019" s="471">
        <f>'Potential Projects'!E1020</f>
        <v>52.067417383358418</v>
      </c>
      <c r="L1019" s="476">
        <f t="shared" si="109"/>
        <v>1249.9325752027758</v>
      </c>
      <c r="M1019" s="471">
        <f t="shared" si="112"/>
        <v>1456.0645641729793</v>
      </c>
      <c r="N1019" s="467">
        <f t="shared" si="110"/>
        <v>0</v>
      </c>
      <c r="O1019" s="475" t="str">
        <f t="shared" si="111"/>
        <v/>
      </c>
    </row>
    <row r="1020" spans="1:15" hidden="1">
      <c r="A1020" s="475">
        <f t="shared" si="106"/>
        <v>43497</v>
      </c>
      <c r="B1020" s="475">
        <v>43508</v>
      </c>
      <c r="C1020" s="467">
        <v>11</v>
      </c>
      <c r="D1020" s="467">
        <v>1400</v>
      </c>
      <c r="E1020" s="467">
        <v>98</v>
      </c>
      <c r="F1020" s="467">
        <v>2</v>
      </c>
      <c r="G1020" s="467">
        <f t="array" ref="G1020">MAX(IF($A$2:$A$8761=A1020,$D$2:$D$8761))</f>
        <v>1577</v>
      </c>
      <c r="H1020" s="467">
        <f t="shared" si="107"/>
        <v>0</v>
      </c>
      <c r="I1020" s="475" t="str">
        <f t="shared" si="108"/>
        <v/>
      </c>
      <c r="J1020" s="471">
        <f>'Potential Projects'!D1021</f>
        <v>0.22033651729936596</v>
      </c>
      <c r="K1020" s="471">
        <f>'Potential Projects'!E1021</f>
        <v>54.184971188991625</v>
      </c>
      <c r="L1020" s="476">
        <f t="shared" si="109"/>
        <v>1245.5946922937092</v>
      </c>
      <c r="M1020" s="471">
        <f t="shared" si="112"/>
        <v>1456.0645641729793</v>
      </c>
      <c r="N1020" s="467">
        <f t="shared" si="110"/>
        <v>0</v>
      </c>
      <c r="O1020" s="475" t="str">
        <f t="shared" si="111"/>
        <v/>
      </c>
    </row>
    <row r="1021" spans="1:15" hidden="1">
      <c r="A1021" s="475">
        <f t="shared" si="106"/>
        <v>43497</v>
      </c>
      <c r="B1021" s="475">
        <v>43508</v>
      </c>
      <c r="C1021" s="467">
        <v>12</v>
      </c>
      <c r="D1021" s="467">
        <v>1403</v>
      </c>
      <c r="E1021" s="467">
        <v>98</v>
      </c>
      <c r="F1021" s="467">
        <v>5</v>
      </c>
      <c r="G1021" s="467">
        <f t="array" ref="G1021">MAX(IF($A$2:$A$8761=A1021,$D$2:$D$8761))</f>
        <v>1577</v>
      </c>
      <c r="H1021" s="467">
        <f t="shared" si="107"/>
        <v>0</v>
      </c>
      <c r="I1021" s="475" t="str">
        <f t="shared" si="108"/>
        <v/>
      </c>
      <c r="J1021" s="471">
        <f>'Potential Projects'!D1022</f>
        <v>5.576534129422122E-2</v>
      </c>
      <c r="K1021" s="471">
        <f>'Potential Projects'!E1022</f>
        <v>78.12889599010964</v>
      </c>
      <c r="L1021" s="476">
        <f t="shared" si="109"/>
        <v>1221.815338668596</v>
      </c>
      <c r="M1021" s="471">
        <f t="shared" si="112"/>
        <v>1456.0645641729793</v>
      </c>
      <c r="N1021" s="467">
        <f t="shared" si="110"/>
        <v>0</v>
      </c>
      <c r="O1021" s="475" t="str">
        <f t="shared" si="111"/>
        <v/>
      </c>
    </row>
    <row r="1022" spans="1:15" hidden="1">
      <c r="A1022" s="475">
        <f t="shared" si="106"/>
        <v>43497</v>
      </c>
      <c r="B1022" s="475">
        <v>43508</v>
      </c>
      <c r="C1022" s="467">
        <v>13</v>
      </c>
      <c r="D1022" s="467">
        <v>1388</v>
      </c>
      <c r="E1022" s="467">
        <v>100</v>
      </c>
      <c r="F1022" s="467">
        <v>10</v>
      </c>
      <c r="G1022" s="467">
        <f t="array" ref="G1022">MAX(IF($A$2:$A$8761=A1022,$D$2:$D$8761))</f>
        <v>1577</v>
      </c>
      <c r="H1022" s="467">
        <f t="shared" si="107"/>
        <v>0</v>
      </c>
      <c r="I1022" s="475" t="str">
        <f t="shared" si="108"/>
        <v/>
      </c>
      <c r="J1022" s="471">
        <f>'Potential Projects'!D1023</f>
        <v>1.934460591037938</v>
      </c>
      <c r="K1022" s="471">
        <f>'Potential Projects'!E1023</f>
        <v>91.932499408729313</v>
      </c>
      <c r="L1022" s="476">
        <f t="shared" si="109"/>
        <v>1184.1330400002325</v>
      </c>
      <c r="M1022" s="471">
        <f t="shared" si="112"/>
        <v>1456.0645641729793</v>
      </c>
      <c r="N1022" s="467">
        <f t="shared" si="110"/>
        <v>0</v>
      </c>
      <c r="O1022" s="475" t="str">
        <f t="shared" si="111"/>
        <v/>
      </c>
    </row>
    <row r="1023" spans="1:15" hidden="1">
      <c r="A1023" s="475">
        <f t="shared" si="106"/>
        <v>43497</v>
      </c>
      <c r="B1023" s="475">
        <v>43508</v>
      </c>
      <c r="C1023" s="467">
        <v>14</v>
      </c>
      <c r="D1023" s="467">
        <v>1382</v>
      </c>
      <c r="E1023" s="467">
        <v>99</v>
      </c>
      <c r="F1023" s="467">
        <v>11</v>
      </c>
      <c r="G1023" s="467">
        <f t="array" ref="G1023">MAX(IF($A$2:$A$8761=A1023,$D$2:$D$8761))</f>
        <v>1577</v>
      </c>
      <c r="H1023" s="467">
        <f t="shared" si="107"/>
        <v>0</v>
      </c>
      <c r="I1023" s="475" t="str">
        <f t="shared" si="108"/>
        <v/>
      </c>
      <c r="J1023" s="471">
        <f>'Potential Projects'!D1024</f>
        <v>1.9116935475002268</v>
      </c>
      <c r="K1023" s="471">
        <f>'Potential Projects'!E1024</f>
        <v>71.579889539883894</v>
      </c>
      <c r="L1023" s="476">
        <f t="shared" si="109"/>
        <v>1198.508416912616</v>
      </c>
      <c r="M1023" s="471">
        <f t="shared" si="112"/>
        <v>1456.0645641729793</v>
      </c>
      <c r="N1023" s="467">
        <f t="shared" si="110"/>
        <v>0</v>
      </c>
      <c r="O1023" s="475" t="str">
        <f t="shared" si="111"/>
        <v/>
      </c>
    </row>
    <row r="1024" spans="1:15" hidden="1">
      <c r="A1024" s="475">
        <f t="shared" si="106"/>
        <v>43497</v>
      </c>
      <c r="B1024" s="475">
        <v>43508</v>
      </c>
      <c r="C1024" s="467">
        <v>15</v>
      </c>
      <c r="D1024" s="467">
        <v>1340</v>
      </c>
      <c r="E1024" s="467">
        <v>99</v>
      </c>
      <c r="F1024" s="467">
        <v>7</v>
      </c>
      <c r="G1024" s="467">
        <f t="array" ref="G1024">MAX(IF($A$2:$A$8761=A1024,$D$2:$D$8761))</f>
        <v>1577</v>
      </c>
      <c r="H1024" s="467">
        <f t="shared" si="107"/>
        <v>0</v>
      </c>
      <c r="I1024" s="475" t="str">
        <f t="shared" si="108"/>
        <v/>
      </c>
      <c r="J1024" s="471">
        <f>'Potential Projects'!D1025</f>
        <v>3.8218075486477612</v>
      </c>
      <c r="K1024" s="471">
        <f>'Potential Projects'!E1025</f>
        <v>58.087622070522464</v>
      </c>
      <c r="L1024" s="476">
        <f t="shared" si="109"/>
        <v>1172.0905703808298</v>
      </c>
      <c r="M1024" s="471">
        <f t="shared" si="112"/>
        <v>1456.0645641729793</v>
      </c>
      <c r="N1024" s="467">
        <f t="shared" si="110"/>
        <v>0</v>
      </c>
      <c r="O1024" s="475" t="str">
        <f t="shared" si="111"/>
        <v/>
      </c>
    </row>
    <row r="1025" spans="1:15" hidden="1">
      <c r="A1025" s="475">
        <f t="shared" si="106"/>
        <v>43497</v>
      </c>
      <c r="B1025" s="475">
        <v>43508</v>
      </c>
      <c r="C1025" s="467">
        <v>16</v>
      </c>
      <c r="D1025" s="467">
        <v>1325</v>
      </c>
      <c r="E1025" s="467">
        <v>99</v>
      </c>
      <c r="F1025" s="467">
        <v>0</v>
      </c>
      <c r="G1025" s="467">
        <f t="array" ref="G1025">MAX(IF($A$2:$A$8761=A1025,$D$2:$D$8761))</f>
        <v>1577</v>
      </c>
      <c r="H1025" s="467">
        <f t="shared" si="107"/>
        <v>0</v>
      </c>
      <c r="I1025" s="475" t="str">
        <f t="shared" si="108"/>
        <v/>
      </c>
      <c r="J1025" s="471">
        <f>'Potential Projects'!D1026</f>
        <v>4.1276440511955013</v>
      </c>
      <c r="K1025" s="471">
        <f>'Potential Projects'!E1026</f>
        <v>54.278841324446354</v>
      </c>
      <c r="L1025" s="476">
        <f t="shared" si="109"/>
        <v>1167.593514624358</v>
      </c>
      <c r="M1025" s="471">
        <f t="shared" si="112"/>
        <v>1456.0645641729793</v>
      </c>
      <c r="N1025" s="467">
        <f t="shared" si="110"/>
        <v>0</v>
      </c>
      <c r="O1025" s="475" t="str">
        <f t="shared" si="111"/>
        <v/>
      </c>
    </row>
    <row r="1026" spans="1:15" hidden="1">
      <c r="A1026" s="475">
        <f t="shared" ref="A1026:A1089" si="113">DATE(YEAR(B1026),MONTH(B1026),1)</f>
        <v>43497</v>
      </c>
      <c r="B1026" s="475">
        <v>43508</v>
      </c>
      <c r="C1026" s="467">
        <v>17</v>
      </c>
      <c r="D1026" s="467">
        <v>1339</v>
      </c>
      <c r="E1026" s="467">
        <v>100</v>
      </c>
      <c r="F1026" s="467">
        <v>6</v>
      </c>
      <c r="G1026" s="467">
        <f t="array" ref="G1026">MAX(IF($A$2:$A$8761=A1026,$D$2:$D$8761))</f>
        <v>1577</v>
      </c>
      <c r="H1026" s="467">
        <f t="shared" ref="H1026:H1089" si="114">IF(G1026=D1026,1,0)</f>
        <v>0</v>
      </c>
      <c r="I1026" s="475" t="str">
        <f t="shared" ref="I1026:I1089" si="115">IF(D1026=G1026,B1026,"")</f>
        <v/>
      </c>
      <c r="J1026" s="471">
        <f>'Potential Projects'!D1027</f>
        <v>23.702932662800869</v>
      </c>
      <c r="K1026" s="471">
        <f>'Potential Projects'!E1027</f>
        <v>60.114434745216087</v>
      </c>
      <c r="L1026" s="476">
        <f t="shared" ref="L1026:L1089" si="116">D1026-E1026-F1026-J1026-K1026</f>
        <v>1149.1826325919831</v>
      </c>
      <c r="M1026" s="471">
        <f t="shared" si="112"/>
        <v>1456.0645641729793</v>
      </c>
      <c r="N1026" s="467">
        <f t="shared" ref="N1026:N1089" si="117">IF(M1026=L1026,1,0)</f>
        <v>0</v>
      </c>
      <c r="O1026" s="475" t="str">
        <f t="shared" ref="O1026:O1089" si="118">IF(L1026=M1026,B1026,"")</f>
        <v/>
      </c>
    </row>
    <row r="1027" spans="1:15" hidden="1">
      <c r="A1027" s="475">
        <f t="shared" si="113"/>
        <v>43497</v>
      </c>
      <c r="B1027" s="475">
        <v>43508</v>
      </c>
      <c r="C1027" s="467">
        <v>18</v>
      </c>
      <c r="D1027" s="467">
        <v>1393</v>
      </c>
      <c r="E1027" s="467">
        <v>99</v>
      </c>
      <c r="F1027" s="467">
        <v>0</v>
      </c>
      <c r="G1027" s="467">
        <f t="array" ref="G1027">MAX(IF($A$2:$A$8761=A1027,$D$2:$D$8761))</f>
        <v>1577</v>
      </c>
      <c r="H1027" s="467">
        <f t="shared" si="114"/>
        <v>0</v>
      </c>
      <c r="I1027" s="475" t="str">
        <f t="shared" si="115"/>
        <v/>
      </c>
      <c r="J1027" s="471">
        <f>'Potential Projects'!D1028</f>
        <v>4.7715127620816622</v>
      </c>
      <c r="K1027" s="471">
        <f>'Potential Projects'!E1028</f>
        <v>82.267786712534942</v>
      </c>
      <c r="L1027" s="476">
        <f t="shared" si="116"/>
        <v>1206.9607005253836</v>
      </c>
      <c r="M1027" s="471">
        <f t="shared" si="112"/>
        <v>1456.0645641729793</v>
      </c>
      <c r="N1027" s="467">
        <f t="shared" si="117"/>
        <v>0</v>
      </c>
      <c r="O1027" s="475" t="str">
        <f t="shared" si="118"/>
        <v/>
      </c>
    </row>
    <row r="1028" spans="1:15" hidden="1">
      <c r="A1028" s="475">
        <f t="shared" si="113"/>
        <v>43497</v>
      </c>
      <c r="B1028" s="475">
        <v>43508</v>
      </c>
      <c r="C1028" s="467">
        <v>19</v>
      </c>
      <c r="D1028" s="467">
        <v>1435</v>
      </c>
      <c r="E1028" s="467">
        <v>97</v>
      </c>
      <c r="F1028" s="467">
        <v>0</v>
      </c>
      <c r="G1028" s="467">
        <f t="array" ref="G1028">MAX(IF($A$2:$A$8761=A1028,$D$2:$D$8761))</f>
        <v>1577</v>
      </c>
      <c r="H1028" s="467">
        <f t="shared" si="114"/>
        <v>0</v>
      </c>
      <c r="I1028" s="475" t="str">
        <f t="shared" si="115"/>
        <v/>
      </c>
      <c r="J1028" s="471">
        <f>'Potential Projects'!D1029</f>
        <v>4.8298790532275024</v>
      </c>
      <c r="K1028" s="471">
        <f>'Potential Projects'!E1029</f>
        <v>72.886248924962374</v>
      </c>
      <c r="L1028" s="476">
        <f t="shared" si="116"/>
        <v>1260.2838720218101</v>
      </c>
      <c r="M1028" s="471">
        <f t="shared" si="112"/>
        <v>1456.0645641729793</v>
      </c>
      <c r="N1028" s="467">
        <f t="shared" si="117"/>
        <v>0</v>
      </c>
      <c r="O1028" s="475" t="str">
        <f t="shared" si="118"/>
        <v/>
      </c>
    </row>
    <row r="1029" spans="1:15" hidden="1">
      <c r="A1029" s="475">
        <f t="shared" si="113"/>
        <v>43497</v>
      </c>
      <c r="B1029" s="475">
        <v>43508</v>
      </c>
      <c r="C1029" s="467">
        <v>20</v>
      </c>
      <c r="D1029" s="467">
        <v>1365</v>
      </c>
      <c r="E1029" s="467">
        <v>98</v>
      </c>
      <c r="F1029" s="467">
        <v>0</v>
      </c>
      <c r="G1029" s="467">
        <f t="array" ref="G1029">MAX(IF($A$2:$A$8761=A1029,$D$2:$D$8761))</f>
        <v>1577</v>
      </c>
      <c r="H1029" s="467">
        <f t="shared" si="114"/>
        <v>0</v>
      </c>
      <c r="I1029" s="475" t="str">
        <f t="shared" si="115"/>
        <v/>
      </c>
      <c r="J1029" s="471">
        <f>'Potential Projects'!D1030</f>
        <v>43.634487593343636</v>
      </c>
      <c r="K1029" s="471">
        <f>'Potential Projects'!E1030</f>
        <v>55.80110202107074</v>
      </c>
      <c r="L1029" s="476">
        <f t="shared" si="116"/>
        <v>1167.5644103855855</v>
      </c>
      <c r="M1029" s="471">
        <f t="shared" si="112"/>
        <v>1456.0645641729793</v>
      </c>
      <c r="N1029" s="467">
        <f t="shared" si="117"/>
        <v>0</v>
      </c>
      <c r="O1029" s="475" t="str">
        <f t="shared" si="118"/>
        <v/>
      </c>
    </row>
    <row r="1030" spans="1:15" hidden="1">
      <c r="A1030" s="475">
        <f t="shared" si="113"/>
        <v>43497</v>
      </c>
      <c r="B1030" s="475">
        <v>43508</v>
      </c>
      <c r="C1030" s="467">
        <v>21</v>
      </c>
      <c r="D1030" s="467">
        <v>1291</v>
      </c>
      <c r="E1030" s="467">
        <v>99</v>
      </c>
      <c r="F1030" s="467">
        <v>0</v>
      </c>
      <c r="G1030" s="467">
        <f t="array" ref="G1030">MAX(IF($A$2:$A$8761=A1030,$D$2:$D$8761))</f>
        <v>1577</v>
      </c>
      <c r="H1030" s="467">
        <f t="shared" si="114"/>
        <v>0</v>
      </c>
      <c r="I1030" s="475" t="str">
        <f t="shared" si="115"/>
        <v/>
      </c>
      <c r="J1030" s="471">
        <f>'Potential Projects'!D1031</f>
        <v>133.77797486689343</v>
      </c>
      <c r="K1030" s="471">
        <f>'Potential Projects'!E1031</f>
        <v>48.657584712964955</v>
      </c>
      <c r="L1030" s="476">
        <f t="shared" si="116"/>
        <v>1009.5644404201416</v>
      </c>
      <c r="M1030" s="471">
        <f t="shared" si="112"/>
        <v>1456.0645641729793</v>
      </c>
      <c r="N1030" s="467">
        <f t="shared" si="117"/>
        <v>0</v>
      </c>
      <c r="O1030" s="475" t="str">
        <f t="shared" si="118"/>
        <v/>
      </c>
    </row>
    <row r="1031" spans="1:15" hidden="1">
      <c r="A1031" s="475">
        <f t="shared" si="113"/>
        <v>43497</v>
      </c>
      <c r="B1031" s="475">
        <v>43508</v>
      </c>
      <c r="C1031" s="467">
        <v>22</v>
      </c>
      <c r="D1031" s="467">
        <v>1229</v>
      </c>
      <c r="E1031" s="467">
        <v>99</v>
      </c>
      <c r="F1031" s="467">
        <v>0</v>
      </c>
      <c r="G1031" s="467">
        <f t="array" ref="G1031">MAX(IF($A$2:$A$8761=A1031,$D$2:$D$8761))</f>
        <v>1577</v>
      </c>
      <c r="H1031" s="467">
        <f t="shared" si="114"/>
        <v>0</v>
      </c>
      <c r="I1031" s="475" t="str">
        <f t="shared" si="115"/>
        <v/>
      </c>
      <c r="J1031" s="471">
        <f>'Potential Projects'!D1032</f>
        <v>121.29875969773549</v>
      </c>
      <c r="K1031" s="471">
        <f>'Potential Projects'!E1032</f>
        <v>27.065106804988176</v>
      </c>
      <c r="L1031" s="476">
        <f t="shared" si="116"/>
        <v>981.63613349727632</v>
      </c>
      <c r="M1031" s="471">
        <f t="shared" si="112"/>
        <v>1456.0645641729793</v>
      </c>
      <c r="N1031" s="467">
        <f t="shared" si="117"/>
        <v>0</v>
      </c>
      <c r="O1031" s="475" t="str">
        <f t="shared" si="118"/>
        <v/>
      </c>
    </row>
    <row r="1032" spans="1:15" hidden="1">
      <c r="A1032" s="475">
        <f t="shared" si="113"/>
        <v>43497</v>
      </c>
      <c r="B1032" s="475">
        <v>43508</v>
      </c>
      <c r="C1032" s="467">
        <v>23</v>
      </c>
      <c r="D1032" s="467">
        <v>1129</v>
      </c>
      <c r="E1032" s="467">
        <v>100</v>
      </c>
      <c r="F1032" s="467">
        <v>0</v>
      </c>
      <c r="G1032" s="467">
        <f t="array" ref="G1032">MAX(IF($A$2:$A$8761=A1032,$D$2:$D$8761))</f>
        <v>1577</v>
      </c>
      <c r="H1032" s="467">
        <f t="shared" si="114"/>
        <v>0</v>
      </c>
      <c r="I1032" s="475" t="str">
        <f t="shared" si="115"/>
        <v/>
      </c>
      <c r="J1032" s="471">
        <f>'Potential Projects'!D1033</f>
        <v>134.77806226306348</v>
      </c>
      <c r="K1032" s="471">
        <f>'Potential Projects'!E1033</f>
        <v>31.334633465921311</v>
      </c>
      <c r="L1032" s="476">
        <f t="shared" si="116"/>
        <v>862.88730427101518</v>
      </c>
      <c r="M1032" s="471">
        <f t="shared" si="112"/>
        <v>1456.0645641729793</v>
      </c>
      <c r="N1032" s="467">
        <f t="shared" si="117"/>
        <v>0</v>
      </c>
      <c r="O1032" s="475" t="str">
        <f t="shared" si="118"/>
        <v/>
      </c>
    </row>
    <row r="1033" spans="1:15" hidden="1">
      <c r="A1033" s="475">
        <f t="shared" si="113"/>
        <v>43497</v>
      </c>
      <c r="B1033" s="475">
        <v>43508</v>
      </c>
      <c r="C1033" s="467">
        <v>24</v>
      </c>
      <c r="D1033" s="467">
        <v>1080</v>
      </c>
      <c r="E1033" s="467">
        <v>90</v>
      </c>
      <c r="F1033" s="467">
        <v>0</v>
      </c>
      <c r="G1033" s="467">
        <f t="array" ref="G1033">MAX(IF($A$2:$A$8761=A1033,$D$2:$D$8761))</f>
        <v>1577</v>
      </c>
      <c r="H1033" s="467">
        <f t="shared" si="114"/>
        <v>0</v>
      </c>
      <c r="I1033" s="475" t="str">
        <f t="shared" si="115"/>
        <v/>
      </c>
      <c r="J1033" s="471">
        <f>'Potential Projects'!D1034</f>
        <v>142.98624605643468</v>
      </c>
      <c r="K1033" s="471">
        <f>'Potential Projects'!E1034</f>
        <v>11.31448032681144</v>
      </c>
      <c r="L1033" s="476">
        <f t="shared" si="116"/>
        <v>835.69927361675389</v>
      </c>
      <c r="M1033" s="471">
        <f t="shared" si="112"/>
        <v>1456.0645641729793</v>
      </c>
      <c r="N1033" s="467">
        <f t="shared" si="117"/>
        <v>0</v>
      </c>
      <c r="O1033" s="475" t="str">
        <f t="shared" si="118"/>
        <v/>
      </c>
    </row>
    <row r="1034" spans="1:15" hidden="1">
      <c r="A1034" s="475">
        <f t="shared" si="113"/>
        <v>43497</v>
      </c>
      <c r="B1034" s="475">
        <v>43509</v>
      </c>
      <c r="C1034" s="467">
        <v>1</v>
      </c>
      <c r="D1034" s="467">
        <v>1045</v>
      </c>
      <c r="E1034" s="467">
        <v>75</v>
      </c>
      <c r="F1034" s="467">
        <v>0</v>
      </c>
      <c r="G1034" s="467">
        <f t="array" ref="G1034">MAX(IF($A$2:$A$8761=A1034,$D$2:$D$8761))</f>
        <v>1577</v>
      </c>
      <c r="H1034" s="467">
        <f t="shared" si="114"/>
        <v>0</v>
      </c>
      <c r="I1034" s="475" t="str">
        <f t="shared" si="115"/>
        <v/>
      </c>
      <c r="J1034" s="471">
        <f>'Potential Projects'!D1035</f>
        <v>137.3318343312971</v>
      </c>
      <c r="K1034" s="471">
        <f>'Potential Projects'!E1035</f>
        <v>50.693784401204042</v>
      </c>
      <c r="L1034" s="476">
        <f t="shared" si="116"/>
        <v>781.97438126749876</v>
      </c>
      <c r="M1034" s="471">
        <f t="shared" si="112"/>
        <v>1456.0645641729793</v>
      </c>
      <c r="N1034" s="467">
        <f t="shared" si="117"/>
        <v>0</v>
      </c>
      <c r="O1034" s="475" t="str">
        <f t="shared" si="118"/>
        <v/>
      </c>
    </row>
    <row r="1035" spans="1:15" hidden="1">
      <c r="A1035" s="475">
        <f t="shared" si="113"/>
        <v>43497</v>
      </c>
      <c r="B1035" s="475">
        <v>43509</v>
      </c>
      <c r="C1035" s="467">
        <v>2</v>
      </c>
      <c r="D1035" s="467">
        <v>1008</v>
      </c>
      <c r="E1035" s="467">
        <v>46</v>
      </c>
      <c r="F1035" s="467">
        <v>0</v>
      </c>
      <c r="G1035" s="467">
        <f t="array" ref="G1035">MAX(IF($A$2:$A$8761=A1035,$D$2:$D$8761))</f>
        <v>1577</v>
      </c>
      <c r="H1035" s="467">
        <f t="shared" si="114"/>
        <v>0</v>
      </c>
      <c r="I1035" s="475" t="str">
        <f t="shared" si="115"/>
        <v/>
      </c>
      <c r="J1035" s="471">
        <f>'Potential Projects'!D1036</f>
        <v>126.45096357655893</v>
      </c>
      <c r="K1035" s="471">
        <f>'Potential Projects'!E1036</f>
        <v>76.439233551924318</v>
      </c>
      <c r="L1035" s="476">
        <f t="shared" si="116"/>
        <v>759.10980287151676</v>
      </c>
      <c r="M1035" s="471">
        <f t="shared" si="112"/>
        <v>1456.0645641729793</v>
      </c>
      <c r="N1035" s="467">
        <f t="shared" si="117"/>
        <v>0</v>
      </c>
      <c r="O1035" s="475" t="str">
        <f t="shared" si="118"/>
        <v/>
      </c>
    </row>
    <row r="1036" spans="1:15" hidden="1">
      <c r="A1036" s="475">
        <f t="shared" si="113"/>
        <v>43497</v>
      </c>
      <c r="B1036" s="475">
        <v>43509</v>
      </c>
      <c r="C1036" s="467">
        <v>3</v>
      </c>
      <c r="D1036" s="467">
        <v>1024</v>
      </c>
      <c r="E1036" s="467">
        <v>25</v>
      </c>
      <c r="F1036" s="467">
        <v>0</v>
      </c>
      <c r="G1036" s="467">
        <f t="array" ref="G1036">MAX(IF($A$2:$A$8761=A1036,$D$2:$D$8761))</f>
        <v>1577</v>
      </c>
      <c r="H1036" s="467">
        <f t="shared" si="114"/>
        <v>0</v>
      </c>
      <c r="I1036" s="475" t="str">
        <f t="shared" si="115"/>
        <v/>
      </c>
      <c r="J1036" s="471">
        <f>'Potential Projects'!D1037</f>
        <v>141.48022878600742</v>
      </c>
      <c r="K1036" s="471">
        <f>'Potential Projects'!E1037</f>
        <v>75.168075467641373</v>
      </c>
      <c r="L1036" s="476">
        <f t="shared" si="116"/>
        <v>782.3516957463512</v>
      </c>
      <c r="M1036" s="471">
        <f t="shared" si="112"/>
        <v>1456.0645641729793</v>
      </c>
      <c r="N1036" s="467">
        <f t="shared" si="117"/>
        <v>0</v>
      </c>
      <c r="O1036" s="475" t="str">
        <f t="shared" si="118"/>
        <v/>
      </c>
    </row>
    <row r="1037" spans="1:15" hidden="1">
      <c r="A1037" s="475">
        <f t="shared" si="113"/>
        <v>43497</v>
      </c>
      <c r="B1037" s="475">
        <v>43509</v>
      </c>
      <c r="C1037" s="467">
        <v>4</v>
      </c>
      <c r="D1037" s="467">
        <v>1032</v>
      </c>
      <c r="E1037" s="467">
        <v>17</v>
      </c>
      <c r="F1037" s="467">
        <v>0</v>
      </c>
      <c r="G1037" s="467">
        <f t="array" ref="G1037">MAX(IF($A$2:$A$8761=A1037,$D$2:$D$8761))</f>
        <v>1577</v>
      </c>
      <c r="H1037" s="467">
        <f t="shared" si="114"/>
        <v>0</v>
      </c>
      <c r="I1037" s="475" t="str">
        <f t="shared" si="115"/>
        <v/>
      </c>
      <c r="J1037" s="471">
        <f>'Potential Projects'!D1038</f>
        <v>140.86785025168717</v>
      </c>
      <c r="K1037" s="471">
        <f>'Potential Projects'!E1038</f>
        <v>89.286143840034413</v>
      </c>
      <c r="L1037" s="476">
        <f t="shared" si="116"/>
        <v>784.84600590827836</v>
      </c>
      <c r="M1037" s="471">
        <f t="shared" si="112"/>
        <v>1456.0645641729793</v>
      </c>
      <c r="N1037" s="467">
        <f t="shared" si="117"/>
        <v>0</v>
      </c>
      <c r="O1037" s="475" t="str">
        <f t="shared" si="118"/>
        <v/>
      </c>
    </row>
    <row r="1038" spans="1:15" hidden="1">
      <c r="A1038" s="475">
        <f t="shared" si="113"/>
        <v>43497</v>
      </c>
      <c r="B1038" s="475">
        <v>43509</v>
      </c>
      <c r="C1038" s="467">
        <v>5</v>
      </c>
      <c r="D1038" s="467">
        <v>1093</v>
      </c>
      <c r="E1038" s="467">
        <v>8</v>
      </c>
      <c r="F1038" s="467">
        <v>0</v>
      </c>
      <c r="G1038" s="467">
        <f t="array" ref="G1038">MAX(IF($A$2:$A$8761=A1038,$D$2:$D$8761))</f>
        <v>1577</v>
      </c>
      <c r="H1038" s="467">
        <f t="shared" si="114"/>
        <v>0</v>
      </c>
      <c r="I1038" s="475" t="str">
        <f t="shared" si="115"/>
        <v/>
      </c>
      <c r="J1038" s="471">
        <f>'Potential Projects'!D1039</f>
        <v>143.79139239063858</v>
      </c>
      <c r="K1038" s="471">
        <f>'Potential Projects'!E1039</f>
        <v>91.825331004085143</v>
      </c>
      <c r="L1038" s="476">
        <f t="shared" si="116"/>
        <v>849.38327660527636</v>
      </c>
      <c r="M1038" s="471">
        <f t="shared" si="112"/>
        <v>1456.0645641729793</v>
      </c>
      <c r="N1038" s="467">
        <f t="shared" si="117"/>
        <v>0</v>
      </c>
      <c r="O1038" s="475" t="str">
        <f t="shared" si="118"/>
        <v/>
      </c>
    </row>
    <row r="1039" spans="1:15" hidden="1">
      <c r="A1039" s="475">
        <f t="shared" si="113"/>
        <v>43497</v>
      </c>
      <c r="B1039" s="475">
        <v>43509</v>
      </c>
      <c r="C1039" s="467">
        <v>6</v>
      </c>
      <c r="D1039" s="467">
        <v>1135</v>
      </c>
      <c r="E1039" s="467">
        <v>4</v>
      </c>
      <c r="F1039" s="467">
        <v>0</v>
      </c>
      <c r="G1039" s="467">
        <f t="array" ref="G1039">MAX(IF($A$2:$A$8761=A1039,$D$2:$D$8761))</f>
        <v>1577</v>
      </c>
      <c r="H1039" s="467">
        <f t="shared" si="114"/>
        <v>0</v>
      </c>
      <c r="I1039" s="475" t="str">
        <f t="shared" si="115"/>
        <v/>
      </c>
      <c r="J1039" s="471">
        <f>'Potential Projects'!D1040</f>
        <v>140.59601468010436</v>
      </c>
      <c r="K1039" s="471">
        <f>'Potential Projects'!E1040</f>
        <v>92.825830197806923</v>
      </c>
      <c r="L1039" s="476">
        <f t="shared" si="116"/>
        <v>897.57815512208867</v>
      </c>
      <c r="M1039" s="471">
        <f t="shared" si="112"/>
        <v>1456.0645641729793</v>
      </c>
      <c r="N1039" s="467">
        <f t="shared" si="117"/>
        <v>0</v>
      </c>
      <c r="O1039" s="475" t="str">
        <f t="shared" si="118"/>
        <v/>
      </c>
    </row>
    <row r="1040" spans="1:15" hidden="1">
      <c r="A1040" s="475">
        <f t="shared" si="113"/>
        <v>43497</v>
      </c>
      <c r="B1040" s="475">
        <v>43509</v>
      </c>
      <c r="C1040" s="467">
        <v>7</v>
      </c>
      <c r="D1040" s="467">
        <v>1267</v>
      </c>
      <c r="E1040" s="467">
        <v>2</v>
      </c>
      <c r="F1040" s="467">
        <v>0</v>
      </c>
      <c r="G1040" s="467">
        <f t="array" ref="G1040">MAX(IF($A$2:$A$8761=A1040,$D$2:$D$8761))</f>
        <v>1577</v>
      </c>
      <c r="H1040" s="467">
        <f t="shared" si="114"/>
        <v>0</v>
      </c>
      <c r="I1040" s="475" t="str">
        <f t="shared" si="115"/>
        <v/>
      </c>
      <c r="J1040" s="471">
        <f>'Potential Projects'!D1041</f>
        <v>138.78436268255166</v>
      </c>
      <c r="K1040" s="471">
        <f>'Potential Projects'!E1041</f>
        <v>96.63382869275425</v>
      </c>
      <c r="L1040" s="476">
        <f t="shared" si="116"/>
        <v>1029.5818086246943</v>
      </c>
      <c r="M1040" s="471">
        <f t="shared" si="112"/>
        <v>1456.0645641729793</v>
      </c>
      <c r="N1040" s="467">
        <f t="shared" si="117"/>
        <v>0</v>
      </c>
      <c r="O1040" s="475" t="str">
        <f t="shared" si="118"/>
        <v/>
      </c>
    </row>
    <row r="1041" spans="1:15" hidden="1">
      <c r="A1041" s="475">
        <f t="shared" si="113"/>
        <v>43497</v>
      </c>
      <c r="B1041" s="475">
        <v>43509</v>
      </c>
      <c r="C1041" s="467">
        <v>8</v>
      </c>
      <c r="D1041" s="467">
        <v>1320</v>
      </c>
      <c r="E1041" s="467">
        <v>2</v>
      </c>
      <c r="F1041" s="467">
        <v>0</v>
      </c>
      <c r="G1041" s="467">
        <f t="array" ref="G1041">MAX(IF($A$2:$A$8761=A1041,$D$2:$D$8761))</f>
        <v>1577</v>
      </c>
      <c r="H1041" s="467">
        <f t="shared" si="114"/>
        <v>0</v>
      </c>
      <c r="I1041" s="475" t="str">
        <f t="shared" si="115"/>
        <v/>
      </c>
      <c r="J1041" s="471">
        <f>'Potential Projects'!D1042</f>
        <v>142.73561657731227</v>
      </c>
      <c r="K1041" s="471">
        <f>'Potential Projects'!E1042</f>
        <v>96.274775424639842</v>
      </c>
      <c r="L1041" s="476">
        <f t="shared" si="116"/>
        <v>1078.9896079980481</v>
      </c>
      <c r="M1041" s="471">
        <f t="shared" si="112"/>
        <v>1456.0645641729793</v>
      </c>
      <c r="N1041" s="467">
        <f t="shared" si="117"/>
        <v>0</v>
      </c>
      <c r="O1041" s="475" t="str">
        <f t="shared" si="118"/>
        <v/>
      </c>
    </row>
    <row r="1042" spans="1:15" hidden="1">
      <c r="A1042" s="475">
        <f t="shared" si="113"/>
        <v>43497</v>
      </c>
      <c r="B1042" s="475">
        <v>43509</v>
      </c>
      <c r="C1042" s="467">
        <v>9</v>
      </c>
      <c r="D1042" s="467">
        <v>1322</v>
      </c>
      <c r="E1042" s="467">
        <v>3</v>
      </c>
      <c r="F1042" s="467">
        <v>0</v>
      </c>
      <c r="G1042" s="467">
        <f t="array" ref="G1042">MAX(IF($A$2:$A$8761=A1042,$D$2:$D$8761))</f>
        <v>1577</v>
      </c>
      <c r="H1042" s="467">
        <f t="shared" si="114"/>
        <v>0</v>
      </c>
      <c r="I1042" s="475" t="str">
        <f t="shared" si="115"/>
        <v/>
      </c>
      <c r="J1042" s="471">
        <f>'Potential Projects'!D1043</f>
        <v>141.85490110070077</v>
      </c>
      <c r="K1042" s="471">
        <f>'Potential Projects'!E1043</f>
        <v>55.601627983229406</v>
      </c>
      <c r="L1042" s="476">
        <f t="shared" si="116"/>
        <v>1121.5434709160697</v>
      </c>
      <c r="M1042" s="471">
        <f t="shared" si="112"/>
        <v>1456.0645641729793</v>
      </c>
      <c r="N1042" s="467">
        <f t="shared" si="117"/>
        <v>0</v>
      </c>
      <c r="O1042" s="475" t="str">
        <f t="shared" si="118"/>
        <v/>
      </c>
    </row>
    <row r="1043" spans="1:15" hidden="1">
      <c r="A1043" s="475">
        <f t="shared" si="113"/>
        <v>43497</v>
      </c>
      <c r="B1043" s="475">
        <v>43509</v>
      </c>
      <c r="C1043" s="467">
        <v>10</v>
      </c>
      <c r="D1043" s="467">
        <v>1290</v>
      </c>
      <c r="E1043" s="467">
        <v>3</v>
      </c>
      <c r="F1043" s="467">
        <v>0</v>
      </c>
      <c r="G1043" s="467">
        <f t="array" ref="G1043">MAX(IF($A$2:$A$8761=A1043,$D$2:$D$8761))</f>
        <v>1577</v>
      </c>
      <c r="H1043" s="467">
        <f t="shared" si="114"/>
        <v>0</v>
      </c>
      <c r="I1043" s="475" t="str">
        <f t="shared" si="115"/>
        <v/>
      </c>
      <c r="J1043" s="471">
        <f>'Potential Projects'!D1044</f>
        <v>138.52910096271589</v>
      </c>
      <c r="K1043" s="471">
        <f>'Potential Projects'!E1044</f>
        <v>48.059162599440981</v>
      </c>
      <c r="L1043" s="476">
        <f t="shared" si="116"/>
        <v>1100.4117364378433</v>
      </c>
      <c r="M1043" s="471">
        <f t="shared" si="112"/>
        <v>1456.0645641729793</v>
      </c>
      <c r="N1043" s="467">
        <f t="shared" si="117"/>
        <v>0</v>
      </c>
      <c r="O1043" s="475" t="str">
        <f t="shared" si="118"/>
        <v/>
      </c>
    </row>
    <row r="1044" spans="1:15" hidden="1">
      <c r="A1044" s="475">
        <f t="shared" si="113"/>
        <v>43497</v>
      </c>
      <c r="B1044" s="475">
        <v>43509</v>
      </c>
      <c r="C1044" s="467">
        <v>11</v>
      </c>
      <c r="D1044" s="467">
        <v>1250</v>
      </c>
      <c r="E1044" s="467">
        <v>0</v>
      </c>
      <c r="F1044" s="467">
        <v>6</v>
      </c>
      <c r="G1044" s="467">
        <f t="array" ref="G1044">MAX(IF($A$2:$A$8761=A1044,$D$2:$D$8761))</f>
        <v>1577</v>
      </c>
      <c r="H1044" s="467">
        <f t="shared" si="114"/>
        <v>0</v>
      </c>
      <c r="I1044" s="475" t="str">
        <f t="shared" si="115"/>
        <v/>
      </c>
      <c r="J1044" s="471">
        <f>'Potential Projects'!D1045</f>
        <v>144</v>
      </c>
      <c r="K1044" s="471">
        <f>'Potential Projects'!E1045</f>
        <v>54.262414050741775</v>
      </c>
      <c r="L1044" s="476">
        <f t="shared" si="116"/>
        <v>1045.7375859492581</v>
      </c>
      <c r="M1044" s="471">
        <f t="shared" si="112"/>
        <v>1456.0645641729793</v>
      </c>
      <c r="N1044" s="467">
        <f t="shared" si="117"/>
        <v>0</v>
      </c>
      <c r="O1044" s="475" t="str">
        <f t="shared" si="118"/>
        <v/>
      </c>
    </row>
    <row r="1045" spans="1:15" hidden="1">
      <c r="A1045" s="475">
        <f t="shared" si="113"/>
        <v>43497</v>
      </c>
      <c r="B1045" s="475">
        <v>43509</v>
      </c>
      <c r="C1045" s="467">
        <v>12</v>
      </c>
      <c r="D1045" s="467">
        <v>1251</v>
      </c>
      <c r="E1045" s="467">
        <v>0</v>
      </c>
      <c r="F1045" s="467">
        <v>16</v>
      </c>
      <c r="G1045" s="467">
        <f t="array" ref="G1045">MAX(IF($A$2:$A$8761=A1045,$D$2:$D$8761))</f>
        <v>1577</v>
      </c>
      <c r="H1045" s="467">
        <f t="shared" si="114"/>
        <v>0</v>
      </c>
      <c r="I1045" s="475" t="str">
        <f t="shared" si="115"/>
        <v/>
      </c>
      <c r="J1045" s="471">
        <f>'Potential Projects'!D1046</f>
        <v>140.83828481624707</v>
      </c>
      <c r="K1045" s="471">
        <f>'Potential Projects'!E1046</f>
        <v>65.666071006235228</v>
      </c>
      <c r="L1045" s="476">
        <f t="shared" si="116"/>
        <v>1028.4956441775178</v>
      </c>
      <c r="M1045" s="471">
        <f t="shared" si="112"/>
        <v>1456.0645641729793</v>
      </c>
      <c r="N1045" s="467">
        <f t="shared" si="117"/>
        <v>0</v>
      </c>
      <c r="O1045" s="475" t="str">
        <f t="shared" si="118"/>
        <v/>
      </c>
    </row>
    <row r="1046" spans="1:15" hidden="1">
      <c r="A1046" s="475">
        <f t="shared" si="113"/>
        <v>43497</v>
      </c>
      <c r="B1046" s="475">
        <v>43509</v>
      </c>
      <c r="C1046" s="467">
        <v>13</v>
      </c>
      <c r="D1046" s="467">
        <v>1234</v>
      </c>
      <c r="E1046" s="467">
        <v>0</v>
      </c>
      <c r="F1046" s="467">
        <v>12</v>
      </c>
      <c r="G1046" s="467">
        <f t="array" ref="G1046">MAX(IF($A$2:$A$8761=A1046,$D$2:$D$8761))</f>
        <v>1577</v>
      </c>
      <c r="H1046" s="467">
        <f t="shared" si="114"/>
        <v>0</v>
      </c>
      <c r="I1046" s="475" t="str">
        <f t="shared" si="115"/>
        <v/>
      </c>
      <c r="J1046" s="471">
        <f>'Potential Projects'!D1047</f>
        <v>111.09710388166094</v>
      </c>
      <c r="K1046" s="471">
        <f>'Potential Projects'!E1047</f>
        <v>73.494058052031818</v>
      </c>
      <c r="L1046" s="476">
        <f t="shared" si="116"/>
        <v>1037.4088380663072</v>
      </c>
      <c r="M1046" s="471">
        <f t="shared" si="112"/>
        <v>1456.0645641729793</v>
      </c>
      <c r="N1046" s="467">
        <f t="shared" si="117"/>
        <v>0</v>
      </c>
      <c r="O1046" s="475" t="str">
        <f t="shared" si="118"/>
        <v/>
      </c>
    </row>
    <row r="1047" spans="1:15" hidden="1">
      <c r="A1047" s="475">
        <f t="shared" si="113"/>
        <v>43497</v>
      </c>
      <c r="B1047" s="475">
        <v>43509</v>
      </c>
      <c r="C1047" s="467">
        <v>14</v>
      </c>
      <c r="D1047" s="467">
        <v>1233</v>
      </c>
      <c r="E1047" s="467">
        <v>0</v>
      </c>
      <c r="F1047" s="467">
        <v>8</v>
      </c>
      <c r="G1047" s="467">
        <f t="array" ref="G1047">MAX(IF($A$2:$A$8761=A1047,$D$2:$D$8761))</f>
        <v>1577</v>
      </c>
      <c r="H1047" s="467">
        <f t="shared" si="114"/>
        <v>0</v>
      </c>
      <c r="I1047" s="475" t="str">
        <f t="shared" si="115"/>
        <v/>
      </c>
      <c r="J1047" s="471">
        <f>'Potential Projects'!D1048</f>
        <v>73.683812983216072</v>
      </c>
      <c r="K1047" s="471">
        <f>'Potential Projects'!E1048</f>
        <v>63.355301171791012</v>
      </c>
      <c r="L1047" s="476">
        <f t="shared" si="116"/>
        <v>1087.9608858449928</v>
      </c>
      <c r="M1047" s="471">
        <f t="shared" si="112"/>
        <v>1456.0645641729793</v>
      </c>
      <c r="N1047" s="467">
        <f t="shared" si="117"/>
        <v>0</v>
      </c>
      <c r="O1047" s="475" t="str">
        <f t="shared" si="118"/>
        <v/>
      </c>
    </row>
    <row r="1048" spans="1:15" hidden="1">
      <c r="A1048" s="475">
        <f t="shared" si="113"/>
        <v>43497</v>
      </c>
      <c r="B1048" s="475">
        <v>43509</v>
      </c>
      <c r="C1048" s="467">
        <v>15</v>
      </c>
      <c r="D1048" s="467">
        <v>1232</v>
      </c>
      <c r="E1048" s="467">
        <v>0</v>
      </c>
      <c r="F1048" s="467">
        <v>8</v>
      </c>
      <c r="G1048" s="467">
        <f t="array" ref="G1048">MAX(IF($A$2:$A$8761=A1048,$D$2:$D$8761))</f>
        <v>1577</v>
      </c>
      <c r="H1048" s="467">
        <f t="shared" si="114"/>
        <v>0</v>
      </c>
      <c r="I1048" s="475" t="str">
        <f t="shared" si="115"/>
        <v/>
      </c>
      <c r="J1048" s="471">
        <f>'Potential Projects'!D1049</f>
        <v>100.14309334233293</v>
      </c>
      <c r="K1048" s="471">
        <f>'Potential Projects'!E1049</f>
        <v>57.111372661793169</v>
      </c>
      <c r="L1048" s="476">
        <f t="shared" si="116"/>
        <v>1066.7455339958738</v>
      </c>
      <c r="M1048" s="471">
        <f t="shared" si="112"/>
        <v>1456.0645641729793</v>
      </c>
      <c r="N1048" s="467">
        <f t="shared" si="117"/>
        <v>0</v>
      </c>
      <c r="O1048" s="475" t="str">
        <f t="shared" si="118"/>
        <v/>
      </c>
    </row>
    <row r="1049" spans="1:15" hidden="1">
      <c r="A1049" s="475">
        <f t="shared" si="113"/>
        <v>43497</v>
      </c>
      <c r="B1049" s="475">
        <v>43509</v>
      </c>
      <c r="C1049" s="467">
        <v>16</v>
      </c>
      <c r="D1049" s="467">
        <v>1244</v>
      </c>
      <c r="E1049" s="467">
        <v>0</v>
      </c>
      <c r="F1049" s="467">
        <v>0</v>
      </c>
      <c r="G1049" s="467">
        <f t="array" ref="G1049">MAX(IF($A$2:$A$8761=A1049,$D$2:$D$8761))</f>
        <v>1577</v>
      </c>
      <c r="H1049" s="467">
        <f t="shared" si="114"/>
        <v>0</v>
      </c>
      <c r="I1049" s="475" t="str">
        <f t="shared" si="115"/>
        <v/>
      </c>
      <c r="J1049" s="471">
        <f>'Potential Projects'!D1050</f>
        <v>105.97526324286044</v>
      </c>
      <c r="K1049" s="471">
        <f>'Potential Projects'!E1050</f>
        <v>52.333382767146851</v>
      </c>
      <c r="L1049" s="476">
        <f t="shared" si="116"/>
        <v>1085.6913539899929</v>
      </c>
      <c r="M1049" s="471">
        <f t="shared" si="112"/>
        <v>1456.0645641729793</v>
      </c>
      <c r="N1049" s="467">
        <f t="shared" si="117"/>
        <v>0</v>
      </c>
      <c r="O1049" s="475" t="str">
        <f t="shared" si="118"/>
        <v/>
      </c>
    </row>
    <row r="1050" spans="1:15" hidden="1">
      <c r="A1050" s="475">
        <f t="shared" si="113"/>
        <v>43497</v>
      </c>
      <c r="B1050" s="475">
        <v>43509</v>
      </c>
      <c r="C1050" s="467">
        <v>17</v>
      </c>
      <c r="D1050" s="467">
        <v>1265</v>
      </c>
      <c r="E1050" s="467">
        <v>0</v>
      </c>
      <c r="F1050" s="467">
        <v>5</v>
      </c>
      <c r="G1050" s="467">
        <f t="array" ref="G1050">MAX(IF($A$2:$A$8761=A1050,$D$2:$D$8761))</f>
        <v>1577</v>
      </c>
      <c r="H1050" s="467">
        <f t="shared" si="114"/>
        <v>0</v>
      </c>
      <c r="I1050" s="475" t="str">
        <f t="shared" si="115"/>
        <v/>
      </c>
      <c r="J1050" s="471">
        <f>'Potential Projects'!D1051</f>
        <v>82.753299669939224</v>
      </c>
      <c r="K1050" s="471">
        <f>'Potential Projects'!E1051</f>
        <v>32.475937862825198</v>
      </c>
      <c r="L1050" s="476">
        <f t="shared" si="116"/>
        <v>1144.7707624672355</v>
      </c>
      <c r="M1050" s="471">
        <f t="shared" si="112"/>
        <v>1456.0645641729793</v>
      </c>
      <c r="N1050" s="467">
        <f t="shared" si="117"/>
        <v>0</v>
      </c>
      <c r="O1050" s="475" t="str">
        <f t="shared" si="118"/>
        <v/>
      </c>
    </row>
    <row r="1051" spans="1:15" hidden="1">
      <c r="A1051" s="475">
        <f t="shared" si="113"/>
        <v>43497</v>
      </c>
      <c r="B1051" s="475">
        <v>43509</v>
      </c>
      <c r="C1051" s="467">
        <v>18</v>
      </c>
      <c r="D1051" s="467">
        <v>1329</v>
      </c>
      <c r="E1051" s="467">
        <v>0</v>
      </c>
      <c r="F1051" s="467">
        <v>0</v>
      </c>
      <c r="G1051" s="467">
        <f t="array" ref="G1051">MAX(IF($A$2:$A$8761=A1051,$D$2:$D$8761))</f>
        <v>1577</v>
      </c>
      <c r="H1051" s="467">
        <f t="shared" si="114"/>
        <v>0</v>
      </c>
      <c r="I1051" s="475" t="str">
        <f t="shared" si="115"/>
        <v/>
      </c>
      <c r="J1051" s="471">
        <f>'Potential Projects'!D1052</f>
        <v>125.02150654346723</v>
      </c>
      <c r="K1051" s="471">
        <f>'Potential Projects'!E1052</f>
        <v>8.5992866587830576</v>
      </c>
      <c r="L1051" s="476">
        <f t="shared" si="116"/>
        <v>1195.3792067977497</v>
      </c>
      <c r="M1051" s="471">
        <f t="shared" si="112"/>
        <v>1456.0645641729793</v>
      </c>
      <c r="N1051" s="467">
        <f t="shared" si="117"/>
        <v>0</v>
      </c>
      <c r="O1051" s="475" t="str">
        <f t="shared" si="118"/>
        <v/>
      </c>
    </row>
    <row r="1052" spans="1:15" hidden="1">
      <c r="A1052" s="475">
        <f t="shared" si="113"/>
        <v>43497</v>
      </c>
      <c r="B1052" s="475">
        <v>43509</v>
      </c>
      <c r="C1052" s="467">
        <v>19</v>
      </c>
      <c r="D1052" s="467">
        <v>1352</v>
      </c>
      <c r="E1052" s="467">
        <v>0</v>
      </c>
      <c r="F1052" s="467">
        <v>0</v>
      </c>
      <c r="G1052" s="467">
        <f t="array" ref="G1052">MAX(IF($A$2:$A$8761=A1052,$D$2:$D$8761))</f>
        <v>1577</v>
      </c>
      <c r="H1052" s="467">
        <f t="shared" si="114"/>
        <v>0</v>
      </c>
      <c r="I1052" s="475" t="str">
        <f t="shared" si="115"/>
        <v/>
      </c>
      <c r="J1052" s="471">
        <f>'Potential Projects'!D1053</f>
        <v>119.36007481846055</v>
      </c>
      <c r="K1052" s="471">
        <f>'Potential Projects'!E1053</f>
        <v>9.904081541603956</v>
      </c>
      <c r="L1052" s="476">
        <f t="shared" si="116"/>
        <v>1222.7358436399354</v>
      </c>
      <c r="M1052" s="471">
        <f t="shared" si="112"/>
        <v>1456.0645641729793</v>
      </c>
      <c r="N1052" s="467">
        <f t="shared" si="117"/>
        <v>0</v>
      </c>
      <c r="O1052" s="475" t="str">
        <f t="shared" si="118"/>
        <v/>
      </c>
    </row>
    <row r="1053" spans="1:15" hidden="1">
      <c r="A1053" s="475">
        <f t="shared" si="113"/>
        <v>43497</v>
      </c>
      <c r="B1053" s="475">
        <v>43509</v>
      </c>
      <c r="C1053" s="467">
        <v>20</v>
      </c>
      <c r="D1053" s="467">
        <v>1332</v>
      </c>
      <c r="E1053" s="467">
        <v>0</v>
      </c>
      <c r="F1053" s="467">
        <v>0</v>
      </c>
      <c r="G1053" s="467">
        <f t="array" ref="G1053">MAX(IF($A$2:$A$8761=A1053,$D$2:$D$8761))</f>
        <v>1577</v>
      </c>
      <c r="H1053" s="467">
        <f t="shared" si="114"/>
        <v>0</v>
      </c>
      <c r="I1053" s="475" t="str">
        <f t="shared" si="115"/>
        <v/>
      </c>
      <c r="J1053" s="471">
        <f>'Potential Projects'!D1054</f>
        <v>138.86480379073006</v>
      </c>
      <c r="K1053" s="471">
        <f>'Potential Projects'!E1054</f>
        <v>4.4267591378198237</v>
      </c>
      <c r="L1053" s="476">
        <f t="shared" si="116"/>
        <v>1188.7084370714501</v>
      </c>
      <c r="M1053" s="471">
        <f t="shared" si="112"/>
        <v>1456.0645641729793</v>
      </c>
      <c r="N1053" s="467">
        <f t="shared" si="117"/>
        <v>0</v>
      </c>
      <c r="O1053" s="475" t="str">
        <f t="shared" si="118"/>
        <v/>
      </c>
    </row>
    <row r="1054" spans="1:15" hidden="1">
      <c r="A1054" s="475">
        <f t="shared" si="113"/>
        <v>43497</v>
      </c>
      <c r="B1054" s="475">
        <v>43509</v>
      </c>
      <c r="C1054" s="467">
        <v>21</v>
      </c>
      <c r="D1054" s="467">
        <v>1312</v>
      </c>
      <c r="E1054" s="467">
        <v>0</v>
      </c>
      <c r="F1054" s="467">
        <v>0</v>
      </c>
      <c r="G1054" s="467">
        <f t="array" ref="G1054">MAX(IF($A$2:$A$8761=A1054,$D$2:$D$8761))</f>
        <v>1577</v>
      </c>
      <c r="H1054" s="467">
        <f t="shared" si="114"/>
        <v>0</v>
      </c>
      <c r="I1054" s="475" t="str">
        <f t="shared" si="115"/>
        <v/>
      </c>
      <c r="J1054" s="471">
        <f>'Potential Projects'!D1055</f>
        <v>138.4168969893372</v>
      </c>
      <c r="K1054" s="471">
        <f>'Potential Projects'!E1055</f>
        <v>18.468949150720274</v>
      </c>
      <c r="L1054" s="476">
        <f t="shared" si="116"/>
        <v>1155.1141538599427</v>
      </c>
      <c r="M1054" s="471">
        <f t="shared" si="112"/>
        <v>1456.0645641729793</v>
      </c>
      <c r="N1054" s="467">
        <f t="shared" si="117"/>
        <v>0</v>
      </c>
      <c r="O1054" s="475" t="str">
        <f t="shared" si="118"/>
        <v/>
      </c>
    </row>
    <row r="1055" spans="1:15" hidden="1">
      <c r="A1055" s="475">
        <f t="shared" si="113"/>
        <v>43497</v>
      </c>
      <c r="B1055" s="475">
        <v>43509</v>
      </c>
      <c r="C1055" s="467">
        <v>22</v>
      </c>
      <c r="D1055" s="467">
        <v>1246</v>
      </c>
      <c r="E1055" s="467">
        <v>11</v>
      </c>
      <c r="F1055" s="467">
        <v>0</v>
      </c>
      <c r="G1055" s="467">
        <f t="array" ref="G1055">MAX(IF($A$2:$A$8761=A1055,$D$2:$D$8761))</f>
        <v>1577</v>
      </c>
      <c r="H1055" s="467">
        <f t="shared" si="114"/>
        <v>0</v>
      </c>
      <c r="I1055" s="475" t="str">
        <f t="shared" si="115"/>
        <v/>
      </c>
      <c r="J1055" s="471">
        <f>'Potential Projects'!D1056</f>
        <v>138.34376136330371</v>
      </c>
      <c r="K1055" s="471">
        <f>'Potential Projects'!E1056</f>
        <v>57.364039776392175</v>
      </c>
      <c r="L1055" s="476">
        <f t="shared" si="116"/>
        <v>1039.2921988603041</v>
      </c>
      <c r="M1055" s="471">
        <f t="shared" si="112"/>
        <v>1456.0645641729793</v>
      </c>
      <c r="N1055" s="467">
        <f t="shared" si="117"/>
        <v>0</v>
      </c>
      <c r="O1055" s="475" t="str">
        <f t="shared" si="118"/>
        <v/>
      </c>
    </row>
    <row r="1056" spans="1:15" hidden="1">
      <c r="A1056" s="475">
        <f t="shared" si="113"/>
        <v>43497</v>
      </c>
      <c r="B1056" s="475">
        <v>43509</v>
      </c>
      <c r="C1056" s="467">
        <v>23</v>
      </c>
      <c r="D1056" s="467">
        <v>1169</v>
      </c>
      <c r="E1056" s="467">
        <v>26</v>
      </c>
      <c r="F1056" s="467">
        <v>0</v>
      </c>
      <c r="G1056" s="467">
        <f t="array" ref="G1056">MAX(IF($A$2:$A$8761=A1056,$D$2:$D$8761))</f>
        <v>1577</v>
      </c>
      <c r="H1056" s="467">
        <f t="shared" si="114"/>
        <v>0</v>
      </c>
      <c r="I1056" s="475" t="str">
        <f t="shared" si="115"/>
        <v/>
      </c>
      <c r="J1056" s="471">
        <f>'Potential Projects'!D1057</f>
        <v>144</v>
      </c>
      <c r="K1056" s="471">
        <f>'Potential Projects'!E1057</f>
        <v>72.368398677703723</v>
      </c>
      <c r="L1056" s="476">
        <f t="shared" si="116"/>
        <v>926.63160132229632</v>
      </c>
      <c r="M1056" s="471">
        <f t="shared" si="112"/>
        <v>1456.0645641729793</v>
      </c>
      <c r="N1056" s="467">
        <f t="shared" si="117"/>
        <v>0</v>
      </c>
      <c r="O1056" s="475" t="str">
        <f t="shared" si="118"/>
        <v/>
      </c>
    </row>
    <row r="1057" spans="1:15" hidden="1">
      <c r="A1057" s="475">
        <f t="shared" si="113"/>
        <v>43497</v>
      </c>
      <c r="B1057" s="475">
        <v>43509</v>
      </c>
      <c r="C1057" s="467">
        <v>24</v>
      </c>
      <c r="D1057" s="467">
        <v>1110</v>
      </c>
      <c r="E1057" s="467">
        <v>40</v>
      </c>
      <c r="F1057" s="467">
        <v>0</v>
      </c>
      <c r="G1057" s="467">
        <f t="array" ref="G1057">MAX(IF($A$2:$A$8761=A1057,$D$2:$D$8761))</f>
        <v>1577</v>
      </c>
      <c r="H1057" s="467">
        <f t="shared" si="114"/>
        <v>0</v>
      </c>
      <c r="I1057" s="475" t="str">
        <f t="shared" si="115"/>
        <v/>
      </c>
      <c r="J1057" s="471">
        <f>'Potential Projects'!D1058</f>
        <v>144</v>
      </c>
      <c r="K1057" s="471">
        <f>'Potential Projects'!E1058</f>
        <v>87.11539695764354</v>
      </c>
      <c r="L1057" s="476">
        <f t="shared" si="116"/>
        <v>838.8846030423565</v>
      </c>
      <c r="M1057" s="471">
        <f t="shared" si="112"/>
        <v>1456.0645641729793</v>
      </c>
      <c r="N1057" s="467">
        <f t="shared" si="117"/>
        <v>0</v>
      </c>
      <c r="O1057" s="475" t="str">
        <f t="shared" si="118"/>
        <v/>
      </c>
    </row>
    <row r="1058" spans="1:15" hidden="1">
      <c r="A1058" s="475">
        <f t="shared" si="113"/>
        <v>43497</v>
      </c>
      <c r="B1058" s="475">
        <v>43510</v>
      </c>
      <c r="C1058" s="467">
        <v>1</v>
      </c>
      <c r="D1058" s="467">
        <v>1040</v>
      </c>
      <c r="E1058" s="467">
        <v>44</v>
      </c>
      <c r="F1058" s="467">
        <v>0</v>
      </c>
      <c r="G1058" s="467">
        <f t="array" ref="G1058">MAX(IF($A$2:$A$8761=A1058,$D$2:$D$8761))</f>
        <v>1577</v>
      </c>
      <c r="H1058" s="467">
        <f t="shared" si="114"/>
        <v>0</v>
      </c>
      <c r="I1058" s="475" t="str">
        <f t="shared" si="115"/>
        <v/>
      </c>
      <c r="J1058" s="471">
        <f>'Potential Projects'!D1059</f>
        <v>143.10947197968426</v>
      </c>
      <c r="K1058" s="471">
        <f>'Potential Projects'!E1059</f>
        <v>83.161899752741363</v>
      </c>
      <c r="L1058" s="476">
        <f t="shared" si="116"/>
        <v>769.72862826757432</v>
      </c>
      <c r="M1058" s="471">
        <f t="shared" si="112"/>
        <v>1456.0645641729793</v>
      </c>
      <c r="N1058" s="467">
        <f t="shared" si="117"/>
        <v>0</v>
      </c>
      <c r="O1058" s="475" t="str">
        <f t="shared" si="118"/>
        <v/>
      </c>
    </row>
    <row r="1059" spans="1:15" hidden="1">
      <c r="A1059" s="475">
        <f t="shared" si="113"/>
        <v>43497</v>
      </c>
      <c r="B1059" s="475">
        <v>43510</v>
      </c>
      <c r="C1059" s="467">
        <v>2</v>
      </c>
      <c r="D1059" s="467">
        <v>1073</v>
      </c>
      <c r="E1059" s="467">
        <v>82</v>
      </c>
      <c r="F1059" s="467">
        <v>0</v>
      </c>
      <c r="G1059" s="467">
        <f t="array" ref="G1059">MAX(IF($A$2:$A$8761=A1059,$D$2:$D$8761))</f>
        <v>1577</v>
      </c>
      <c r="H1059" s="467">
        <f t="shared" si="114"/>
        <v>0</v>
      </c>
      <c r="I1059" s="475" t="str">
        <f t="shared" si="115"/>
        <v/>
      </c>
      <c r="J1059" s="471">
        <f>'Potential Projects'!D1060</f>
        <v>143.76317538107651</v>
      </c>
      <c r="K1059" s="471">
        <f>'Potential Projects'!E1060</f>
        <v>76.863995914857014</v>
      </c>
      <c r="L1059" s="476">
        <f t="shared" si="116"/>
        <v>770.37282870406648</v>
      </c>
      <c r="M1059" s="471">
        <f t="shared" si="112"/>
        <v>1456.0645641729793</v>
      </c>
      <c r="N1059" s="467">
        <f t="shared" si="117"/>
        <v>0</v>
      </c>
      <c r="O1059" s="475" t="str">
        <f t="shared" si="118"/>
        <v/>
      </c>
    </row>
    <row r="1060" spans="1:15" hidden="1">
      <c r="A1060" s="475">
        <f t="shared" si="113"/>
        <v>43497</v>
      </c>
      <c r="B1060" s="475">
        <v>43510</v>
      </c>
      <c r="C1060" s="467">
        <v>3</v>
      </c>
      <c r="D1060" s="467">
        <v>1044</v>
      </c>
      <c r="E1060" s="467">
        <v>84</v>
      </c>
      <c r="F1060" s="467">
        <v>0</v>
      </c>
      <c r="G1060" s="467">
        <f t="array" ref="G1060">MAX(IF($A$2:$A$8761=A1060,$D$2:$D$8761))</f>
        <v>1577</v>
      </c>
      <c r="H1060" s="467">
        <f t="shared" si="114"/>
        <v>0</v>
      </c>
      <c r="I1060" s="475" t="str">
        <f t="shared" si="115"/>
        <v/>
      </c>
      <c r="J1060" s="471">
        <f>'Potential Projects'!D1061</f>
        <v>142.61243578940102</v>
      </c>
      <c r="K1060" s="471">
        <f>'Potential Projects'!E1061</f>
        <v>73.855458073532574</v>
      </c>
      <c r="L1060" s="476">
        <f t="shared" si="116"/>
        <v>743.53210613706642</v>
      </c>
      <c r="M1060" s="471">
        <f t="shared" si="112"/>
        <v>1456.0645641729793</v>
      </c>
      <c r="N1060" s="467">
        <f t="shared" si="117"/>
        <v>0</v>
      </c>
      <c r="O1060" s="475" t="str">
        <f t="shared" si="118"/>
        <v/>
      </c>
    </row>
    <row r="1061" spans="1:15" hidden="1">
      <c r="A1061" s="475">
        <f t="shared" si="113"/>
        <v>43497</v>
      </c>
      <c r="B1061" s="475">
        <v>43510</v>
      </c>
      <c r="C1061" s="467">
        <v>4</v>
      </c>
      <c r="D1061" s="467">
        <v>1056</v>
      </c>
      <c r="E1061" s="467">
        <v>87</v>
      </c>
      <c r="F1061" s="467">
        <v>0</v>
      </c>
      <c r="G1061" s="467">
        <f t="array" ref="G1061">MAX(IF($A$2:$A$8761=A1061,$D$2:$D$8761))</f>
        <v>1577</v>
      </c>
      <c r="H1061" s="467">
        <f t="shared" si="114"/>
        <v>0</v>
      </c>
      <c r="I1061" s="475" t="str">
        <f t="shared" si="115"/>
        <v/>
      </c>
      <c r="J1061" s="471">
        <f>'Potential Projects'!D1062</f>
        <v>135.41263234728004</v>
      </c>
      <c r="K1061" s="471">
        <f>'Potential Projects'!E1062</f>
        <v>84.627056116964098</v>
      </c>
      <c r="L1061" s="476">
        <f t="shared" si="116"/>
        <v>748.96031153575586</v>
      </c>
      <c r="M1061" s="471">
        <f t="shared" si="112"/>
        <v>1456.0645641729793</v>
      </c>
      <c r="N1061" s="467">
        <f t="shared" si="117"/>
        <v>0</v>
      </c>
      <c r="O1061" s="475" t="str">
        <f t="shared" si="118"/>
        <v/>
      </c>
    </row>
    <row r="1062" spans="1:15" hidden="1">
      <c r="A1062" s="475">
        <f t="shared" si="113"/>
        <v>43497</v>
      </c>
      <c r="B1062" s="475">
        <v>43510</v>
      </c>
      <c r="C1062" s="467">
        <v>5</v>
      </c>
      <c r="D1062" s="467">
        <v>1087</v>
      </c>
      <c r="E1062" s="467">
        <v>88</v>
      </c>
      <c r="F1062" s="467">
        <v>0</v>
      </c>
      <c r="G1062" s="467">
        <f t="array" ref="G1062">MAX(IF($A$2:$A$8761=A1062,$D$2:$D$8761))</f>
        <v>1577</v>
      </c>
      <c r="H1062" s="467">
        <f t="shared" si="114"/>
        <v>0</v>
      </c>
      <c r="I1062" s="475" t="str">
        <f t="shared" si="115"/>
        <v/>
      </c>
      <c r="J1062" s="471">
        <f>'Potential Projects'!D1063</f>
        <v>143.2358443917399</v>
      </c>
      <c r="K1062" s="471">
        <f>'Potential Projects'!E1063</f>
        <v>94.458388303590624</v>
      </c>
      <c r="L1062" s="476">
        <f t="shared" si="116"/>
        <v>761.30576730466953</v>
      </c>
      <c r="M1062" s="471">
        <f t="shared" si="112"/>
        <v>1456.0645641729793</v>
      </c>
      <c r="N1062" s="467">
        <f t="shared" si="117"/>
        <v>0</v>
      </c>
      <c r="O1062" s="475" t="str">
        <f t="shared" si="118"/>
        <v/>
      </c>
    </row>
    <row r="1063" spans="1:15" hidden="1">
      <c r="A1063" s="475">
        <f t="shared" si="113"/>
        <v>43497</v>
      </c>
      <c r="B1063" s="475">
        <v>43510</v>
      </c>
      <c r="C1063" s="467">
        <v>6</v>
      </c>
      <c r="D1063" s="467">
        <v>1177</v>
      </c>
      <c r="E1063" s="467">
        <v>89</v>
      </c>
      <c r="F1063" s="467">
        <v>0</v>
      </c>
      <c r="G1063" s="467">
        <f t="array" ref="G1063">MAX(IF($A$2:$A$8761=A1063,$D$2:$D$8761))</f>
        <v>1577</v>
      </c>
      <c r="H1063" s="467">
        <f t="shared" si="114"/>
        <v>0</v>
      </c>
      <c r="I1063" s="475" t="str">
        <f t="shared" si="115"/>
        <v/>
      </c>
      <c r="J1063" s="471">
        <f>'Potential Projects'!D1064</f>
        <v>140.20498573925369</v>
      </c>
      <c r="K1063" s="471">
        <f>'Potential Projects'!E1064</f>
        <v>98.465078585250509</v>
      </c>
      <c r="L1063" s="476">
        <f t="shared" si="116"/>
        <v>849.32993567549579</v>
      </c>
      <c r="M1063" s="471">
        <f t="shared" si="112"/>
        <v>1456.0645641729793</v>
      </c>
      <c r="N1063" s="467">
        <f t="shared" si="117"/>
        <v>0</v>
      </c>
      <c r="O1063" s="475" t="str">
        <f t="shared" si="118"/>
        <v/>
      </c>
    </row>
    <row r="1064" spans="1:15" hidden="1">
      <c r="A1064" s="475">
        <f t="shared" si="113"/>
        <v>43497</v>
      </c>
      <c r="B1064" s="475">
        <v>43510</v>
      </c>
      <c r="C1064" s="467">
        <v>7</v>
      </c>
      <c r="D1064" s="467">
        <v>1326</v>
      </c>
      <c r="E1064" s="467">
        <v>101</v>
      </c>
      <c r="F1064" s="467">
        <v>0</v>
      </c>
      <c r="G1064" s="467">
        <f t="array" ref="G1064">MAX(IF($A$2:$A$8761=A1064,$D$2:$D$8761))</f>
        <v>1577</v>
      </c>
      <c r="H1064" s="467">
        <f t="shared" si="114"/>
        <v>0</v>
      </c>
      <c r="I1064" s="475" t="str">
        <f t="shared" si="115"/>
        <v/>
      </c>
      <c r="J1064" s="471">
        <f>'Potential Projects'!D1065</f>
        <v>143.84176905970395</v>
      </c>
      <c r="K1064" s="471">
        <f>'Potential Projects'!E1065</f>
        <v>95.111567996129864</v>
      </c>
      <c r="L1064" s="476">
        <f t="shared" si="116"/>
        <v>986.0466629441662</v>
      </c>
      <c r="M1064" s="471">
        <f t="shared" si="112"/>
        <v>1456.0645641729793</v>
      </c>
      <c r="N1064" s="467">
        <f t="shared" si="117"/>
        <v>0</v>
      </c>
      <c r="O1064" s="475" t="str">
        <f t="shared" si="118"/>
        <v/>
      </c>
    </row>
    <row r="1065" spans="1:15" hidden="1">
      <c r="A1065" s="475">
        <f t="shared" si="113"/>
        <v>43497</v>
      </c>
      <c r="B1065" s="475">
        <v>43510</v>
      </c>
      <c r="C1065" s="467">
        <v>8</v>
      </c>
      <c r="D1065" s="467">
        <v>1388</v>
      </c>
      <c r="E1065" s="467">
        <v>100</v>
      </c>
      <c r="F1065" s="467">
        <v>1</v>
      </c>
      <c r="G1065" s="467">
        <f t="array" ref="G1065">MAX(IF($A$2:$A$8761=A1065,$D$2:$D$8761))</f>
        <v>1577</v>
      </c>
      <c r="H1065" s="467">
        <f t="shared" si="114"/>
        <v>0</v>
      </c>
      <c r="I1065" s="475" t="str">
        <f t="shared" si="115"/>
        <v/>
      </c>
      <c r="J1065" s="471">
        <f>'Potential Projects'!D1066</f>
        <v>144</v>
      </c>
      <c r="K1065" s="471">
        <f>'Potential Projects'!E1066</f>
        <v>89.43868281014835</v>
      </c>
      <c r="L1065" s="476">
        <f t="shared" si="116"/>
        <v>1053.5613171898517</v>
      </c>
      <c r="M1065" s="471">
        <f t="shared" si="112"/>
        <v>1456.0645641729793</v>
      </c>
      <c r="N1065" s="467">
        <f t="shared" si="117"/>
        <v>0</v>
      </c>
      <c r="O1065" s="475" t="str">
        <f t="shared" si="118"/>
        <v/>
      </c>
    </row>
    <row r="1066" spans="1:15" hidden="1">
      <c r="A1066" s="475">
        <f t="shared" si="113"/>
        <v>43497</v>
      </c>
      <c r="B1066" s="475">
        <v>43510</v>
      </c>
      <c r="C1066" s="467">
        <v>9</v>
      </c>
      <c r="D1066" s="467">
        <v>1386</v>
      </c>
      <c r="E1066" s="467">
        <v>99</v>
      </c>
      <c r="F1066" s="467">
        <v>0</v>
      </c>
      <c r="G1066" s="467">
        <f t="array" ref="G1066">MAX(IF($A$2:$A$8761=A1066,$D$2:$D$8761))</f>
        <v>1577</v>
      </c>
      <c r="H1066" s="467">
        <f t="shared" si="114"/>
        <v>0</v>
      </c>
      <c r="I1066" s="475" t="str">
        <f t="shared" si="115"/>
        <v/>
      </c>
      <c r="J1066" s="471">
        <f>'Potential Projects'!D1067</f>
        <v>144</v>
      </c>
      <c r="K1066" s="471">
        <f>'Potential Projects'!E1067</f>
        <v>79.366417275854658</v>
      </c>
      <c r="L1066" s="476">
        <f t="shared" si="116"/>
        <v>1063.6335827241453</v>
      </c>
      <c r="M1066" s="471">
        <f t="shared" ref="M1066:M1129" si="119">MAX($L$746:$L$1417)</f>
        <v>1456.0645641729793</v>
      </c>
      <c r="N1066" s="467">
        <f t="shared" si="117"/>
        <v>0</v>
      </c>
      <c r="O1066" s="475" t="str">
        <f t="shared" si="118"/>
        <v/>
      </c>
    </row>
    <row r="1067" spans="1:15" hidden="1">
      <c r="A1067" s="475">
        <f t="shared" si="113"/>
        <v>43497</v>
      </c>
      <c r="B1067" s="475">
        <v>43510</v>
      </c>
      <c r="C1067" s="467">
        <v>10</v>
      </c>
      <c r="D1067" s="467">
        <v>1372</v>
      </c>
      <c r="E1067" s="467">
        <v>100</v>
      </c>
      <c r="F1067" s="467">
        <v>6</v>
      </c>
      <c r="G1067" s="467">
        <f t="array" ref="G1067">MAX(IF($A$2:$A$8761=A1067,$D$2:$D$8761))</f>
        <v>1577</v>
      </c>
      <c r="H1067" s="467">
        <f t="shared" si="114"/>
        <v>0</v>
      </c>
      <c r="I1067" s="475" t="str">
        <f t="shared" si="115"/>
        <v/>
      </c>
      <c r="J1067" s="471">
        <f>'Potential Projects'!D1068</f>
        <v>144</v>
      </c>
      <c r="K1067" s="471">
        <f>'Potential Projects'!E1068</f>
        <v>59.58485073102559</v>
      </c>
      <c r="L1067" s="476">
        <f t="shared" si="116"/>
        <v>1062.4151492689743</v>
      </c>
      <c r="M1067" s="471">
        <f t="shared" si="119"/>
        <v>1456.0645641729793</v>
      </c>
      <c r="N1067" s="467">
        <f t="shared" si="117"/>
        <v>0</v>
      </c>
      <c r="O1067" s="475" t="str">
        <f t="shared" si="118"/>
        <v/>
      </c>
    </row>
    <row r="1068" spans="1:15" hidden="1">
      <c r="A1068" s="475">
        <f t="shared" si="113"/>
        <v>43497</v>
      </c>
      <c r="B1068" s="475">
        <v>43510</v>
      </c>
      <c r="C1068" s="467">
        <v>11</v>
      </c>
      <c r="D1068" s="467">
        <v>1358</v>
      </c>
      <c r="E1068" s="467">
        <v>100</v>
      </c>
      <c r="F1068" s="467">
        <v>7</v>
      </c>
      <c r="G1068" s="467">
        <f t="array" ref="G1068">MAX(IF($A$2:$A$8761=A1068,$D$2:$D$8761))</f>
        <v>1577</v>
      </c>
      <c r="H1068" s="467">
        <f t="shared" si="114"/>
        <v>0</v>
      </c>
      <c r="I1068" s="475" t="str">
        <f t="shared" si="115"/>
        <v/>
      </c>
      <c r="J1068" s="471">
        <f>'Potential Projects'!D1069</f>
        <v>139.38736964396639</v>
      </c>
      <c r="K1068" s="471">
        <f>'Potential Projects'!E1069</f>
        <v>40.836637927327459</v>
      </c>
      <c r="L1068" s="476">
        <f t="shared" si="116"/>
        <v>1070.7759924287061</v>
      </c>
      <c r="M1068" s="471">
        <f t="shared" si="119"/>
        <v>1456.0645641729793</v>
      </c>
      <c r="N1068" s="467">
        <f t="shared" si="117"/>
        <v>0</v>
      </c>
      <c r="O1068" s="475" t="str">
        <f t="shared" si="118"/>
        <v/>
      </c>
    </row>
    <row r="1069" spans="1:15" hidden="1">
      <c r="A1069" s="475">
        <f t="shared" si="113"/>
        <v>43497</v>
      </c>
      <c r="B1069" s="475">
        <v>43510</v>
      </c>
      <c r="C1069" s="467">
        <v>12</v>
      </c>
      <c r="D1069" s="467">
        <v>1349</v>
      </c>
      <c r="E1069" s="467">
        <v>101</v>
      </c>
      <c r="F1069" s="467">
        <v>8</v>
      </c>
      <c r="G1069" s="467">
        <f t="array" ref="G1069">MAX(IF($A$2:$A$8761=A1069,$D$2:$D$8761))</f>
        <v>1577</v>
      </c>
      <c r="H1069" s="467">
        <f t="shared" si="114"/>
        <v>0</v>
      </c>
      <c r="I1069" s="475" t="str">
        <f t="shared" si="115"/>
        <v/>
      </c>
      <c r="J1069" s="471">
        <f>'Potential Projects'!D1070</f>
        <v>103.64117733187304</v>
      </c>
      <c r="K1069" s="471">
        <f>'Potential Projects'!E1070</f>
        <v>16.044752902601591</v>
      </c>
      <c r="L1069" s="476">
        <f t="shared" si="116"/>
        <v>1120.3140697655253</v>
      </c>
      <c r="M1069" s="471">
        <f t="shared" si="119"/>
        <v>1456.0645641729793</v>
      </c>
      <c r="N1069" s="467">
        <f t="shared" si="117"/>
        <v>0</v>
      </c>
      <c r="O1069" s="475" t="str">
        <f t="shared" si="118"/>
        <v/>
      </c>
    </row>
    <row r="1070" spans="1:15" hidden="1">
      <c r="A1070" s="475">
        <f t="shared" si="113"/>
        <v>43497</v>
      </c>
      <c r="B1070" s="475">
        <v>43510</v>
      </c>
      <c r="C1070" s="467">
        <v>13</v>
      </c>
      <c r="D1070" s="467">
        <v>1335</v>
      </c>
      <c r="E1070" s="467">
        <v>100</v>
      </c>
      <c r="F1070" s="467">
        <v>6</v>
      </c>
      <c r="G1070" s="467">
        <f t="array" ref="G1070">MAX(IF($A$2:$A$8761=A1070,$D$2:$D$8761))</f>
        <v>1577</v>
      </c>
      <c r="H1070" s="467">
        <f t="shared" si="114"/>
        <v>0</v>
      </c>
      <c r="I1070" s="475" t="str">
        <f t="shared" si="115"/>
        <v/>
      </c>
      <c r="J1070" s="471">
        <f>'Potential Projects'!D1071</f>
        <v>138.22665174143498</v>
      </c>
      <c r="K1070" s="471">
        <f>'Potential Projects'!E1071</f>
        <v>8.7001970543969041</v>
      </c>
      <c r="L1070" s="476">
        <f t="shared" si="116"/>
        <v>1082.073151204168</v>
      </c>
      <c r="M1070" s="471">
        <f t="shared" si="119"/>
        <v>1456.0645641729793</v>
      </c>
      <c r="N1070" s="467">
        <f t="shared" si="117"/>
        <v>0</v>
      </c>
      <c r="O1070" s="475" t="str">
        <f t="shared" si="118"/>
        <v/>
      </c>
    </row>
    <row r="1071" spans="1:15" hidden="1">
      <c r="A1071" s="475">
        <f t="shared" si="113"/>
        <v>43497</v>
      </c>
      <c r="B1071" s="475">
        <v>43510</v>
      </c>
      <c r="C1071" s="467">
        <v>14</v>
      </c>
      <c r="D1071" s="467">
        <v>1325</v>
      </c>
      <c r="E1071" s="467">
        <v>99</v>
      </c>
      <c r="F1071" s="467">
        <v>5</v>
      </c>
      <c r="G1071" s="467">
        <f t="array" ref="G1071">MAX(IF($A$2:$A$8761=A1071,$D$2:$D$8761))</f>
        <v>1577</v>
      </c>
      <c r="H1071" s="467">
        <f t="shared" si="114"/>
        <v>0</v>
      </c>
      <c r="I1071" s="475" t="str">
        <f t="shared" si="115"/>
        <v/>
      </c>
      <c r="J1071" s="471">
        <f>'Potential Projects'!D1072</f>
        <v>143.21023581349834</v>
      </c>
      <c r="K1071" s="471">
        <f>'Potential Projects'!E1072</f>
        <v>2.6706053536873795</v>
      </c>
      <c r="L1071" s="476">
        <f t="shared" si="116"/>
        <v>1075.1191588328143</v>
      </c>
      <c r="M1071" s="471">
        <f t="shared" si="119"/>
        <v>1456.0645641729793</v>
      </c>
      <c r="N1071" s="467">
        <f t="shared" si="117"/>
        <v>0</v>
      </c>
      <c r="O1071" s="475" t="str">
        <f t="shared" si="118"/>
        <v/>
      </c>
    </row>
    <row r="1072" spans="1:15" hidden="1">
      <c r="A1072" s="475">
        <f t="shared" si="113"/>
        <v>43497</v>
      </c>
      <c r="B1072" s="475">
        <v>43510</v>
      </c>
      <c r="C1072" s="467">
        <v>15</v>
      </c>
      <c r="D1072" s="467">
        <v>1299</v>
      </c>
      <c r="E1072" s="467">
        <v>97</v>
      </c>
      <c r="F1072" s="467">
        <v>0</v>
      </c>
      <c r="G1072" s="467">
        <f t="array" ref="G1072">MAX(IF($A$2:$A$8761=A1072,$D$2:$D$8761))</f>
        <v>1577</v>
      </c>
      <c r="H1072" s="467">
        <f t="shared" si="114"/>
        <v>0</v>
      </c>
      <c r="I1072" s="475" t="str">
        <f t="shared" si="115"/>
        <v/>
      </c>
      <c r="J1072" s="471">
        <f>'Potential Projects'!D1073</f>
        <v>129.25766491826059</v>
      </c>
      <c r="K1072" s="471">
        <f>'Potential Projects'!E1073</f>
        <v>1.576236024510858</v>
      </c>
      <c r="L1072" s="476">
        <f t="shared" si="116"/>
        <v>1071.1660990572286</v>
      </c>
      <c r="M1072" s="471">
        <f t="shared" si="119"/>
        <v>1456.0645641729793</v>
      </c>
      <c r="N1072" s="467">
        <f t="shared" si="117"/>
        <v>0</v>
      </c>
      <c r="O1072" s="475" t="str">
        <f t="shared" si="118"/>
        <v/>
      </c>
    </row>
    <row r="1073" spans="1:15" hidden="1">
      <c r="A1073" s="475">
        <f t="shared" si="113"/>
        <v>43497</v>
      </c>
      <c r="B1073" s="475">
        <v>43510</v>
      </c>
      <c r="C1073" s="467">
        <v>16</v>
      </c>
      <c r="D1073" s="467">
        <v>1309</v>
      </c>
      <c r="E1073" s="467">
        <v>97</v>
      </c>
      <c r="F1073" s="467">
        <v>2</v>
      </c>
      <c r="G1073" s="467">
        <f t="array" ref="G1073">MAX(IF($A$2:$A$8761=A1073,$D$2:$D$8761))</f>
        <v>1577</v>
      </c>
      <c r="H1073" s="467">
        <f t="shared" si="114"/>
        <v>0</v>
      </c>
      <c r="I1073" s="475" t="str">
        <f t="shared" si="115"/>
        <v/>
      </c>
      <c r="J1073" s="471">
        <f>'Potential Projects'!D1074</f>
        <v>129.24709122537354</v>
      </c>
      <c r="K1073" s="471">
        <f>'Potential Projects'!E1074</f>
        <v>2.4766070737475809</v>
      </c>
      <c r="L1073" s="476">
        <f t="shared" si="116"/>
        <v>1078.276301700879</v>
      </c>
      <c r="M1073" s="471">
        <f t="shared" si="119"/>
        <v>1456.0645641729793</v>
      </c>
      <c r="N1073" s="467">
        <f t="shared" si="117"/>
        <v>0</v>
      </c>
      <c r="O1073" s="475" t="str">
        <f t="shared" si="118"/>
        <v/>
      </c>
    </row>
    <row r="1074" spans="1:15" hidden="1">
      <c r="A1074" s="475">
        <f t="shared" si="113"/>
        <v>43497</v>
      </c>
      <c r="B1074" s="475">
        <v>43510</v>
      </c>
      <c r="C1074" s="467">
        <v>17</v>
      </c>
      <c r="D1074" s="467">
        <v>1341</v>
      </c>
      <c r="E1074" s="467">
        <v>93</v>
      </c>
      <c r="F1074" s="467">
        <v>2</v>
      </c>
      <c r="G1074" s="467">
        <f t="array" ref="G1074">MAX(IF($A$2:$A$8761=A1074,$D$2:$D$8761))</f>
        <v>1577</v>
      </c>
      <c r="H1074" s="467">
        <f t="shared" si="114"/>
        <v>0</v>
      </c>
      <c r="I1074" s="475" t="str">
        <f t="shared" si="115"/>
        <v/>
      </c>
      <c r="J1074" s="471">
        <f>'Potential Projects'!D1075</f>
        <v>134.21675703300281</v>
      </c>
      <c r="K1074" s="471">
        <f>'Potential Projects'!E1075</f>
        <v>23.708467211352399</v>
      </c>
      <c r="L1074" s="476">
        <f t="shared" si="116"/>
        <v>1088.0747757556449</v>
      </c>
      <c r="M1074" s="471">
        <f t="shared" si="119"/>
        <v>1456.0645641729793</v>
      </c>
      <c r="N1074" s="467">
        <f t="shared" si="117"/>
        <v>0</v>
      </c>
      <c r="O1074" s="475" t="str">
        <f t="shared" si="118"/>
        <v/>
      </c>
    </row>
    <row r="1075" spans="1:15" hidden="1">
      <c r="A1075" s="475">
        <f t="shared" si="113"/>
        <v>43497</v>
      </c>
      <c r="B1075" s="475">
        <v>43510</v>
      </c>
      <c r="C1075" s="467">
        <v>18</v>
      </c>
      <c r="D1075" s="467">
        <v>1370</v>
      </c>
      <c r="E1075" s="467">
        <v>76</v>
      </c>
      <c r="F1075" s="467">
        <v>0</v>
      </c>
      <c r="G1075" s="467">
        <f t="array" ref="G1075">MAX(IF($A$2:$A$8761=A1075,$D$2:$D$8761))</f>
        <v>1577</v>
      </c>
      <c r="H1075" s="467">
        <f t="shared" si="114"/>
        <v>0</v>
      </c>
      <c r="I1075" s="475" t="str">
        <f t="shared" si="115"/>
        <v/>
      </c>
      <c r="J1075" s="471">
        <f>'Potential Projects'!D1076</f>
        <v>142.80996020440037</v>
      </c>
      <c r="K1075" s="471">
        <f>'Potential Projects'!E1076</f>
        <v>45.355702698344452</v>
      </c>
      <c r="L1075" s="476">
        <f t="shared" si="116"/>
        <v>1105.8343370972552</v>
      </c>
      <c r="M1075" s="471">
        <f t="shared" si="119"/>
        <v>1456.0645641729793</v>
      </c>
      <c r="N1075" s="467">
        <f t="shared" si="117"/>
        <v>0</v>
      </c>
      <c r="O1075" s="475" t="str">
        <f t="shared" si="118"/>
        <v/>
      </c>
    </row>
    <row r="1076" spans="1:15" hidden="1">
      <c r="A1076" s="475">
        <f t="shared" si="113"/>
        <v>43497</v>
      </c>
      <c r="B1076" s="475">
        <v>43510</v>
      </c>
      <c r="C1076" s="467">
        <v>19</v>
      </c>
      <c r="D1076" s="467">
        <v>1344</v>
      </c>
      <c r="E1076" s="467">
        <v>62</v>
      </c>
      <c r="F1076" s="467">
        <v>0</v>
      </c>
      <c r="G1076" s="467">
        <f t="array" ref="G1076">MAX(IF($A$2:$A$8761=A1076,$D$2:$D$8761))</f>
        <v>1577</v>
      </c>
      <c r="H1076" s="467">
        <f t="shared" si="114"/>
        <v>0</v>
      </c>
      <c r="I1076" s="475" t="str">
        <f t="shared" si="115"/>
        <v/>
      </c>
      <c r="J1076" s="471">
        <f>'Potential Projects'!D1077</f>
        <v>144</v>
      </c>
      <c r="K1076" s="471">
        <f>'Potential Projects'!E1077</f>
        <v>34.672499032466142</v>
      </c>
      <c r="L1076" s="476">
        <f t="shared" si="116"/>
        <v>1103.3275009675338</v>
      </c>
      <c r="M1076" s="471">
        <f t="shared" si="119"/>
        <v>1456.0645641729793</v>
      </c>
      <c r="N1076" s="467">
        <f t="shared" si="117"/>
        <v>0</v>
      </c>
      <c r="O1076" s="475" t="str">
        <f t="shared" si="118"/>
        <v/>
      </c>
    </row>
    <row r="1077" spans="1:15" hidden="1">
      <c r="A1077" s="475">
        <f t="shared" si="113"/>
        <v>43497</v>
      </c>
      <c r="B1077" s="475">
        <v>43510</v>
      </c>
      <c r="C1077" s="467">
        <v>20</v>
      </c>
      <c r="D1077" s="467">
        <v>1307</v>
      </c>
      <c r="E1077" s="467">
        <v>75</v>
      </c>
      <c r="F1077" s="467">
        <v>0</v>
      </c>
      <c r="G1077" s="467">
        <f t="array" ref="G1077">MAX(IF($A$2:$A$8761=A1077,$D$2:$D$8761))</f>
        <v>1577</v>
      </c>
      <c r="H1077" s="467">
        <f t="shared" si="114"/>
        <v>0</v>
      </c>
      <c r="I1077" s="475" t="str">
        <f t="shared" si="115"/>
        <v/>
      </c>
      <c r="J1077" s="471">
        <f>'Potential Projects'!D1078</f>
        <v>144</v>
      </c>
      <c r="K1077" s="471">
        <f>'Potential Projects'!E1078</f>
        <v>64.924496936142774</v>
      </c>
      <c r="L1077" s="476">
        <f t="shared" si="116"/>
        <v>1023.0755030638572</v>
      </c>
      <c r="M1077" s="471">
        <f t="shared" si="119"/>
        <v>1456.0645641729793</v>
      </c>
      <c r="N1077" s="467">
        <f t="shared" si="117"/>
        <v>0</v>
      </c>
      <c r="O1077" s="475" t="str">
        <f t="shared" si="118"/>
        <v/>
      </c>
    </row>
    <row r="1078" spans="1:15" hidden="1">
      <c r="A1078" s="475">
        <f t="shared" si="113"/>
        <v>43497</v>
      </c>
      <c r="B1078" s="475">
        <v>43510</v>
      </c>
      <c r="C1078" s="467">
        <v>21</v>
      </c>
      <c r="D1078" s="467">
        <v>1292</v>
      </c>
      <c r="E1078" s="467">
        <v>25</v>
      </c>
      <c r="F1078" s="467">
        <v>0</v>
      </c>
      <c r="G1078" s="467">
        <f t="array" ref="G1078">MAX(IF($A$2:$A$8761=A1078,$D$2:$D$8761))</f>
        <v>1577</v>
      </c>
      <c r="H1078" s="467">
        <f t="shared" si="114"/>
        <v>0</v>
      </c>
      <c r="I1078" s="475" t="str">
        <f t="shared" si="115"/>
        <v/>
      </c>
      <c r="J1078" s="471">
        <f>'Potential Projects'!D1079</f>
        <v>144</v>
      </c>
      <c r="K1078" s="471">
        <f>'Potential Projects'!E1079</f>
        <v>95.515991829714039</v>
      </c>
      <c r="L1078" s="476">
        <f t="shared" si="116"/>
        <v>1027.484008170286</v>
      </c>
      <c r="M1078" s="471">
        <f t="shared" si="119"/>
        <v>1456.0645641729793</v>
      </c>
      <c r="N1078" s="467">
        <f t="shared" si="117"/>
        <v>0</v>
      </c>
      <c r="O1078" s="475" t="str">
        <f t="shared" si="118"/>
        <v/>
      </c>
    </row>
    <row r="1079" spans="1:15" hidden="1">
      <c r="A1079" s="475">
        <f t="shared" si="113"/>
        <v>43497</v>
      </c>
      <c r="B1079" s="475">
        <v>43510</v>
      </c>
      <c r="C1079" s="467">
        <v>22</v>
      </c>
      <c r="D1079" s="467">
        <v>1209</v>
      </c>
      <c r="E1079" s="467">
        <v>5</v>
      </c>
      <c r="F1079" s="467">
        <v>0</v>
      </c>
      <c r="G1079" s="467">
        <f t="array" ref="G1079">MAX(IF($A$2:$A$8761=A1079,$D$2:$D$8761))</f>
        <v>1577</v>
      </c>
      <c r="H1079" s="467">
        <f t="shared" si="114"/>
        <v>0</v>
      </c>
      <c r="I1079" s="475" t="str">
        <f t="shared" si="115"/>
        <v/>
      </c>
      <c r="J1079" s="471">
        <f>'Potential Projects'!D1080</f>
        <v>143.53881523716973</v>
      </c>
      <c r="K1079" s="471">
        <f>'Potential Projects'!E1080</f>
        <v>58.679786175016126</v>
      </c>
      <c r="L1079" s="476">
        <f t="shared" si="116"/>
        <v>1001.7813985878141</v>
      </c>
      <c r="M1079" s="471">
        <f t="shared" si="119"/>
        <v>1456.0645641729793</v>
      </c>
      <c r="N1079" s="467">
        <f t="shared" si="117"/>
        <v>0</v>
      </c>
      <c r="O1079" s="475" t="str">
        <f t="shared" si="118"/>
        <v/>
      </c>
    </row>
    <row r="1080" spans="1:15" hidden="1">
      <c r="A1080" s="475">
        <f t="shared" si="113"/>
        <v>43497</v>
      </c>
      <c r="B1080" s="475">
        <v>43510</v>
      </c>
      <c r="C1080" s="467">
        <v>23</v>
      </c>
      <c r="D1080" s="467">
        <v>1117</v>
      </c>
      <c r="E1080" s="467">
        <v>3</v>
      </c>
      <c r="F1080" s="467">
        <v>0</v>
      </c>
      <c r="G1080" s="467">
        <f t="array" ref="G1080">MAX(IF($A$2:$A$8761=A1080,$D$2:$D$8761))</f>
        <v>1577</v>
      </c>
      <c r="H1080" s="467">
        <f t="shared" si="114"/>
        <v>0</v>
      </c>
      <c r="I1080" s="475" t="str">
        <f t="shared" si="115"/>
        <v/>
      </c>
      <c r="J1080" s="471">
        <f>'Potential Projects'!D1081</f>
        <v>140.90765698527804</v>
      </c>
      <c r="K1080" s="471">
        <f>'Potential Projects'!E1081</f>
        <v>52.643154214147486</v>
      </c>
      <c r="L1080" s="476">
        <f t="shared" si="116"/>
        <v>920.44918880057457</v>
      </c>
      <c r="M1080" s="471">
        <f t="shared" si="119"/>
        <v>1456.0645641729793</v>
      </c>
      <c r="N1080" s="467">
        <f t="shared" si="117"/>
        <v>0</v>
      </c>
      <c r="O1080" s="475" t="str">
        <f t="shared" si="118"/>
        <v/>
      </c>
    </row>
    <row r="1081" spans="1:15" hidden="1">
      <c r="A1081" s="475">
        <f t="shared" si="113"/>
        <v>43497</v>
      </c>
      <c r="B1081" s="475">
        <v>43510</v>
      </c>
      <c r="C1081" s="467">
        <v>24</v>
      </c>
      <c r="D1081" s="467">
        <v>1082</v>
      </c>
      <c r="E1081" s="467">
        <v>1</v>
      </c>
      <c r="F1081" s="467">
        <v>0</v>
      </c>
      <c r="G1081" s="467">
        <f t="array" ref="G1081">MAX(IF($A$2:$A$8761=A1081,$D$2:$D$8761))</f>
        <v>1577</v>
      </c>
      <c r="H1081" s="467">
        <f t="shared" si="114"/>
        <v>0</v>
      </c>
      <c r="I1081" s="475" t="str">
        <f t="shared" si="115"/>
        <v/>
      </c>
      <c r="J1081" s="471">
        <f>'Potential Projects'!D1082</f>
        <v>144</v>
      </c>
      <c r="K1081" s="471">
        <f>'Potential Projects'!E1082</f>
        <v>48.791349655987958</v>
      </c>
      <c r="L1081" s="476">
        <f t="shared" si="116"/>
        <v>888.20865034401209</v>
      </c>
      <c r="M1081" s="471">
        <f t="shared" si="119"/>
        <v>1456.0645641729793</v>
      </c>
      <c r="N1081" s="467">
        <f t="shared" si="117"/>
        <v>0</v>
      </c>
      <c r="O1081" s="475" t="str">
        <f t="shared" si="118"/>
        <v/>
      </c>
    </row>
    <row r="1082" spans="1:15" hidden="1">
      <c r="A1082" s="475">
        <f t="shared" si="113"/>
        <v>43497</v>
      </c>
      <c r="B1082" s="475">
        <v>43511</v>
      </c>
      <c r="C1082" s="467">
        <v>1</v>
      </c>
      <c r="D1082" s="467">
        <v>1023</v>
      </c>
      <c r="E1082" s="467">
        <v>0</v>
      </c>
      <c r="F1082" s="467">
        <v>0</v>
      </c>
      <c r="G1082" s="467">
        <f t="array" ref="G1082">MAX(IF($A$2:$A$8761=A1082,$D$2:$D$8761))</f>
        <v>1577</v>
      </c>
      <c r="H1082" s="467">
        <f t="shared" si="114"/>
        <v>0</v>
      </c>
      <c r="I1082" s="475" t="str">
        <f t="shared" si="115"/>
        <v/>
      </c>
      <c r="J1082" s="471">
        <f>'Potential Projects'!D1083</f>
        <v>144</v>
      </c>
      <c r="K1082" s="471">
        <f>'Potential Projects'!E1083</f>
        <v>62.156892442485493</v>
      </c>
      <c r="L1082" s="476">
        <f t="shared" si="116"/>
        <v>816.84310755751449</v>
      </c>
      <c r="M1082" s="471">
        <f t="shared" si="119"/>
        <v>1456.0645641729793</v>
      </c>
      <c r="N1082" s="467">
        <f t="shared" si="117"/>
        <v>0</v>
      </c>
      <c r="O1082" s="475" t="str">
        <f t="shared" si="118"/>
        <v/>
      </c>
    </row>
    <row r="1083" spans="1:15" hidden="1">
      <c r="A1083" s="475">
        <f t="shared" si="113"/>
        <v>43497</v>
      </c>
      <c r="B1083" s="475">
        <v>43511</v>
      </c>
      <c r="C1083" s="467">
        <v>2</v>
      </c>
      <c r="D1083" s="467">
        <v>983</v>
      </c>
      <c r="E1083" s="467">
        <v>0</v>
      </c>
      <c r="F1083" s="467">
        <v>0</v>
      </c>
      <c r="G1083" s="467">
        <f t="array" ref="G1083">MAX(IF($A$2:$A$8761=A1083,$D$2:$D$8761))</f>
        <v>1577</v>
      </c>
      <c r="H1083" s="467">
        <f t="shared" si="114"/>
        <v>0</v>
      </c>
      <c r="I1083" s="475" t="str">
        <f t="shared" si="115"/>
        <v/>
      </c>
      <c r="J1083" s="471">
        <f>'Potential Projects'!D1084</f>
        <v>144</v>
      </c>
      <c r="K1083" s="471">
        <f>'Potential Projects'!E1084</f>
        <v>63.134706353472374</v>
      </c>
      <c r="L1083" s="476">
        <f t="shared" si="116"/>
        <v>775.86529364652768</v>
      </c>
      <c r="M1083" s="471">
        <f t="shared" si="119"/>
        <v>1456.0645641729793</v>
      </c>
      <c r="N1083" s="467">
        <f t="shared" si="117"/>
        <v>0</v>
      </c>
      <c r="O1083" s="475" t="str">
        <f t="shared" si="118"/>
        <v/>
      </c>
    </row>
    <row r="1084" spans="1:15" hidden="1">
      <c r="A1084" s="475">
        <f t="shared" si="113"/>
        <v>43497</v>
      </c>
      <c r="B1084" s="475">
        <v>43511</v>
      </c>
      <c r="C1084" s="467">
        <v>3</v>
      </c>
      <c r="D1084" s="467">
        <v>988</v>
      </c>
      <c r="E1084" s="467">
        <v>0</v>
      </c>
      <c r="F1084" s="467">
        <v>0</v>
      </c>
      <c r="G1084" s="467">
        <f t="array" ref="G1084">MAX(IF($A$2:$A$8761=A1084,$D$2:$D$8761))</f>
        <v>1577</v>
      </c>
      <c r="H1084" s="467">
        <f t="shared" si="114"/>
        <v>0</v>
      </c>
      <c r="I1084" s="475" t="str">
        <f t="shared" si="115"/>
        <v/>
      </c>
      <c r="J1084" s="471">
        <f>'Potential Projects'!D1085</f>
        <v>144</v>
      </c>
      <c r="K1084" s="471">
        <f>'Potential Projects'!E1085</f>
        <v>42.390188669103416</v>
      </c>
      <c r="L1084" s="476">
        <f t="shared" si="116"/>
        <v>801.6098113308966</v>
      </c>
      <c r="M1084" s="471">
        <f t="shared" si="119"/>
        <v>1456.0645641729793</v>
      </c>
      <c r="N1084" s="467">
        <f t="shared" si="117"/>
        <v>0</v>
      </c>
      <c r="O1084" s="475" t="str">
        <f t="shared" si="118"/>
        <v/>
      </c>
    </row>
    <row r="1085" spans="1:15" hidden="1">
      <c r="A1085" s="475">
        <f t="shared" si="113"/>
        <v>43497</v>
      </c>
      <c r="B1085" s="475">
        <v>43511</v>
      </c>
      <c r="C1085" s="467">
        <v>4</v>
      </c>
      <c r="D1085" s="467">
        <v>992</v>
      </c>
      <c r="E1085" s="467">
        <v>4</v>
      </c>
      <c r="F1085" s="467">
        <v>0</v>
      </c>
      <c r="G1085" s="467">
        <f t="array" ref="G1085">MAX(IF($A$2:$A$8761=A1085,$D$2:$D$8761))</f>
        <v>1577</v>
      </c>
      <c r="H1085" s="467">
        <f t="shared" si="114"/>
        <v>0</v>
      </c>
      <c r="I1085" s="475" t="str">
        <f t="shared" si="115"/>
        <v/>
      </c>
      <c r="J1085" s="471">
        <f>'Potential Projects'!D1086</f>
        <v>144</v>
      </c>
      <c r="K1085" s="471">
        <f>'Potential Projects'!E1086</f>
        <v>58.729067996129864</v>
      </c>
      <c r="L1085" s="476">
        <f t="shared" si="116"/>
        <v>785.27093200387014</v>
      </c>
      <c r="M1085" s="471">
        <f t="shared" si="119"/>
        <v>1456.0645641729793</v>
      </c>
      <c r="N1085" s="467">
        <f t="shared" si="117"/>
        <v>0</v>
      </c>
      <c r="O1085" s="475" t="str">
        <f t="shared" si="118"/>
        <v/>
      </c>
    </row>
    <row r="1086" spans="1:15" hidden="1">
      <c r="A1086" s="475">
        <f t="shared" si="113"/>
        <v>43497</v>
      </c>
      <c r="B1086" s="475">
        <v>43511</v>
      </c>
      <c r="C1086" s="467">
        <v>5</v>
      </c>
      <c r="D1086" s="467">
        <v>1022</v>
      </c>
      <c r="E1086" s="467">
        <v>14</v>
      </c>
      <c r="F1086" s="467">
        <v>0</v>
      </c>
      <c r="G1086" s="467">
        <f t="array" ref="G1086">MAX(IF($A$2:$A$8761=A1086,$D$2:$D$8761))</f>
        <v>1577</v>
      </c>
      <c r="H1086" s="467">
        <f t="shared" si="114"/>
        <v>0</v>
      </c>
      <c r="I1086" s="475" t="str">
        <f t="shared" si="115"/>
        <v/>
      </c>
      <c r="J1086" s="471">
        <f>'Potential Projects'!D1087</f>
        <v>144</v>
      </c>
      <c r="K1086" s="471">
        <f>'Potential Projects'!E1087</f>
        <v>74.367832562889703</v>
      </c>
      <c r="L1086" s="476">
        <f t="shared" si="116"/>
        <v>789.6321674371103</v>
      </c>
      <c r="M1086" s="471">
        <f t="shared" si="119"/>
        <v>1456.0645641729793</v>
      </c>
      <c r="N1086" s="467">
        <f t="shared" si="117"/>
        <v>0</v>
      </c>
      <c r="O1086" s="475" t="str">
        <f t="shared" si="118"/>
        <v/>
      </c>
    </row>
    <row r="1087" spans="1:15" hidden="1">
      <c r="A1087" s="475">
        <f t="shared" si="113"/>
        <v>43497</v>
      </c>
      <c r="B1087" s="475">
        <v>43511</v>
      </c>
      <c r="C1087" s="467">
        <v>6</v>
      </c>
      <c r="D1087" s="467">
        <v>1126</v>
      </c>
      <c r="E1087" s="467">
        <v>26</v>
      </c>
      <c r="F1087" s="467">
        <v>0</v>
      </c>
      <c r="G1087" s="467">
        <f t="array" ref="G1087">MAX(IF($A$2:$A$8761=A1087,$D$2:$D$8761))</f>
        <v>1577</v>
      </c>
      <c r="H1087" s="467">
        <f t="shared" si="114"/>
        <v>0</v>
      </c>
      <c r="I1087" s="475" t="str">
        <f t="shared" si="115"/>
        <v/>
      </c>
      <c r="J1087" s="471">
        <f>'Potential Projects'!D1088</f>
        <v>144</v>
      </c>
      <c r="K1087" s="471">
        <f>'Potential Projects'!E1088</f>
        <v>62.853878198236941</v>
      </c>
      <c r="L1087" s="476">
        <f t="shared" si="116"/>
        <v>893.146121801763</v>
      </c>
      <c r="M1087" s="471">
        <f t="shared" si="119"/>
        <v>1456.0645641729793</v>
      </c>
      <c r="N1087" s="467">
        <f t="shared" si="117"/>
        <v>0</v>
      </c>
      <c r="O1087" s="475" t="str">
        <f t="shared" si="118"/>
        <v/>
      </c>
    </row>
    <row r="1088" spans="1:15" hidden="1">
      <c r="A1088" s="475">
        <f t="shared" si="113"/>
        <v>43497</v>
      </c>
      <c r="B1088" s="475">
        <v>43511</v>
      </c>
      <c r="C1088" s="467">
        <v>7</v>
      </c>
      <c r="D1088" s="467">
        <v>1227</v>
      </c>
      <c r="E1088" s="467">
        <v>35</v>
      </c>
      <c r="F1088" s="467">
        <v>0</v>
      </c>
      <c r="G1088" s="467">
        <f t="array" ref="G1088">MAX(IF($A$2:$A$8761=A1088,$D$2:$D$8761))</f>
        <v>1577</v>
      </c>
      <c r="H1088" s="467">
        <f t="shared" si="114"/>
        <v>0</v>
      </c>
      <c r="I1088" s="475" t="str">
        <f t="shared" si="115"/>
        <v/>
      </c>
      <c r="J1088" s="471">
        <f>'Potential Projects'!D1089</f>
        <v>144</v>
      </c>
      <c r="K1088" s="471">
        <f>'Potential Projects'!E1089</f>
        <v>39.218160341861967</v>
      </c>
      <c r="L1088" s="476">
        <f t="shared" si="116"/>
        <v>1008.781839658138</v>
      </c>
      <c r="M1088" s="471">
        <f t="shared" si="119"/>
        <v>1456.0645641729793</v>
      </c>
      <c r="N1088" s="467">
        <f t="shared" si="117"/>
        <v>0</v>
      </c>
      <c r="O1088" s="475" t="str">
        <f t="shared" si="118"/>
        <v/>
      </c>
    </row>
    <row r="1089" spans="1:15" hidden="1">
      <c r="A1089" s="475">
        <f t="shared" si="113"/>
        <v>43497</v>
      </c>
      <c r="B1089" s="475">
        <v>43511</v>
      </c>
      <c r="C1089" s="467">
        <v>8</v>
      </c>
      <c r="D1089" s="467">
        <v>1286</v>
      </c>
      <c r="E1089" s="467">
        <v>17</v>
      </c>
      <c r="F1089" s="467">
        <v>0</v>
      </c>
      <c r="G1089" s="467">
        <f t="array" ref="G1089">MAX(IF($A$2:$A$8761=A1089,$D$2:$D$8761))</f>
        <v>1577</v>
      </c>
      <c r="H1089" s="467">
        <f t="shared" si="114"/>
        <v>0</v>
      </c>
      <c r="I1089" s="475" t="str">
        <f t="shared" si="115"/>
        <v/>
      </c>
      <c r="J1089" s="471">
        <f>'Potential Projects'!D1090</f>
        <v>144</v>
      </c>
      <c r="K1089" s="471">
        <f>'Potential Projects'!E1090</f>
        <v>19.903597720920231</v>
      </c>
      <c r="L1089" s="476">
        <f t="shared" si="116"/>
        <v>1105.0964022790797</v>
      </c>
      <c r="M1089" s="471">
        <f t="shared" si="119"/>
        <v>1456.0645641729793</v>
      </c>
      <c r="N1089" s="467">
        <f t="shared" si="117"/>
        <v>0</v>
      </c>
      <c r="O1089" s="475" t="str">
        <f t="shared" si="118"/>
        <v/>
      </c>
    </row>
    <row r="1090" spans="1:15" hidden="1">
      <c r="A1090" s="475">
        <f t="shared" ref="A1090:A1153" si="120">DATE(YEAR(B1090),MONTH(B1090),1)</f>
        <v>43497</v>
      </c>
      <c r="B1090" s="475">
        <v>43511</v>
      </c>
      <c r="C1090" s="467">
        <v>9</v>
      </c>
      <c r="D1090" s="467">
        <v>1287</v>
      </c>
      <c r="E1090" s="467">
        <v>9</v>
      </c>
      <c r="F1090" s="467">
        <v>0</v>
      </c>
      <c r="G1090" s="467">
        <f t="array" ref="G1090">MAX(IF($A$2:$A$8761=A1090,$D$2:$D$8761))</f>
        <v>1577</v>
      </c>
      <c r="H1090" s="467">
        <f t="shared" ref="H1090:H1153" si="121">IF(G1090=D1090,1,0)</f>
        <v>0</v>
      </c>
      <c r="I1090" s="475" t="str">
        <f t="shared" ref="I1090:I1153" si="122">IF(D1090=G1090,B1090,"")</f>
        <v/>
      </c>
      <c r="J1090" s="471">
        <f>'Potential Projects'!D1091</f>
        <v>144</v>
      </c>
      <c r="K1090" s="471">
        <f>'Potential Projects'!E1091</f>
        <v>15.179583154160397</v>
      </c>
      <c r="L1090" s="476">
        <f t="shared" ref="L1090:L1153" si="123">D1090-E1090-F1090-J1090-K1090</f>
        <v>1118.8204168458396</v>
      </c>
      <c r="M1090" s="471">
        <f t="shared" si="119"/>
        <v>1456.0645641729793</v>
      </c>
      <c r="N1090" s="467">
        <f t="shared" ref="N1090:N1153" si="124">IF(M1090=L1090,1,0)</f>
        <v>0</v>
      </c>
      <c r="O1090" s="475" t="str">
        <f t="shared" ref="O1090:O1153" si="125">IF(L1090=M1090,B1090,"")</f>
        <v/>
      </c>
    </row>
    <row r="1091" spans="1:15" hidden="1">
      <c r="A1091" s="475">
        <f t="shared" si="120"/>
        <v>43497</v>
      </c>
      <c r="B1091" s="475">
        <v>43511</v>
      </c>
      <c r="C1091" s="467">
        <v>10</v>
      </c>
      <c r="D1091" s="467">
        <v>1289</v>
      </c>
      <c r="E1091" s="467">
        <v>8</v>
      </c>
      <c r="F1091" s="467">
        <v>1</v>
      </c>
      <c r="G1091" s="467">
        <f t="array" ref="G1091">MAX(IF($A$2:$A$8761=A1091,$D$2:$D$8761))</f>
        <v>1577</v>
      </c>
      <c r="H1091" s="467">
        <f t="shared" si="121"/>
        <v>0</v>
      </c>
      <c r="I1091" s="475" t="str">
        <f t="shared" si="122"/>
        <v/>
      </c>
      <c r="J1091" s="471">
        <f>'Potential Projects'!D1092</f>
        <v>127.76159451732394</v>
      </c>
      <c r="K1091" s="471">
        <f>'Potential Projects'!E1092</f>
        <v>34.627910718125129</v>
      </c>
      <c r="L1091" s="476">
        <f t="shared" si="123"/>
        <v>1117.610494764551</v>
      </c>
      <c r="M1091" s="471">
        <f t="shared" si="119"/>
        <v>1456.0645641729793</v>
      </c>
      <c r="N1091" s="467">
        <f t="shared" si="124"/>
        <v>0</v>
      </c>
      <c r="O1091" s="475" t="str">
        <f t="shared" si="125"/>
        <v/>
      </c>
    </row>
    <row r="1092" spans="1:15" hidden="1">
      <c r="A1092" s="475">
        <f t="shared" si="120"/>
        <v>43497</v>
      </c>
      <c r="B1092" s="475">
        <v>43511</v>
      </c>
      <c r="C1092" s="467">
        <v>11</v>
      </c>
      <c r="D1092" s="467">
        <v>1320</v>
      </c>
      <c r="E1092" s="467">
        <v>40</v>
      </c>
      <c r="F1092" s="467">
        <v>0</v>
      </c>
      <c r="G1092" s="467">
        <f t="array" ref="G1092">MAX(IF($A$2:$A$8761=A1092,$D$2:$D$8761))</f>
        <v>1577</v>
      </c>
      <c r="H1092" s="467">
        <f t="shared" si="121"/>
        <v>0</v>
      </c>
      <c r="I1092" s="475" t="str">
        <f t="shared" si="122"/>
        <v/>
      </c>
      <c r="J1092" s="471">
        <f>'Potential Projects'!D1093</f>
        <v>76.969386865437571</v>
      </c>
      <c r="K1092" s="471">
        <f>'Potential Projects'!E1093</f>
        <v>47.534272092023222</v>
      </c>
      <c r="L1092" s="476">
        <f t="shared" si="123"/>
        <v>1155.4963410425391</v>
      </c>
      <c r="M1092" s="471">
        <f t="shared" si="119"/>
        <v>1456.0645641729793</v>
      </c>
      <c r="N1092" s="467">
        <f t="shared" si="124"/>
        <v>0</v>
      </c>
      <c r="O1092" s="475" t="str">
        <f t="shared" si="125"/>
        <v/>
      </c>
    </row>
    <row r="1093" spans="1:15" hidden="1">
      <c r="A1093" s="475">
        <f t="shared" si="120"/>
        <v>43497</v>
      </c>
      <c r="B1093" s="475">
        <v>43511</v>
      </c>
      <c r="C1093" s="467">
        <v>12</v>
      </c>
      <c r="D1093" s="467">
        <v>1294</v>
      </c>
      <c r="E1093" s="467">
        <v>35</v>
      </c>
      <c r="F1093" s="467">
        <v>0</v>
      </c>
      <c r="G1093" s="467">
        <f t="array" ref="G1093">MAX(IF($A$2:$A$8761=A1093,$D$2:$D$8761))</f>
        <v>1577</v>
      </c>
      <c r="H1093" s="467">
        <f t="shared" si="121"/>
        <v>0</v>
      </c>
      <c r="I1093" s="475" t="str">
        <f t="shared" si="122"/>
        <v/>
      </c>
      <c r="J1093" s="471">
        <f>'Potential Projects'!D1094</f>
        <v>103.39110577266534</v>
      </c>
      <c r="K1093" s="471">
        <f>'Potential Projects'!E1094</f>
        <v>62.099788110083843</v>
      </c>
      <c r="L1093" s="476">
        <f t="shared" si="123"/>
        <v>1093.5091061172509</v>
      </c>
      <c r="M1093" s="471">
        <f t="shared" si="119"/>
        <v>1456.0645641729793</v>
      </c>
      <c r="N1093" s="467">
        <f t="shared" si="124"/>
        <v>0</v>
      </c>
      <c r="O1093" s="475" t="str">
        <f t="shared" si="125"/>
        <v/>
      </c>
    </row>
    <row r="1094" spans="1:15" hidden="1">
      <c r="A1094" s="475">
        <f t="shared" si="120"/>
        <v>43497</v>
      </c>
      <c r="B1094" s="475">
        <v>43511</v>
      </c>
      <c r="C1094" s="467">
        <v>13</v>
      </c>
      <c r="D1094" s="467">
        <v>1291</v>
      </c>
      <c r="E1094" s="467">
        <v>20</v>
      </c>
      <c r="F1094" s="467">
        <v>5</v>
      </c>
      <c r="G1094" s="467">
        <f t="array" ref="G1094">MAX(IF($A$2:$A$8761=A1094,$D$2:$D$8761))</f>
        <v>1577</v>
      </c>
      <c r="H1094" s="467">
        <f t="shared" si="121"/>
        <v>0</v>
      </c>
      <c r="I1094" s="475" t="str">
        <f t="shared" si="122"/>
        <v/>
      </c>
      <c r="J1094" s="471">
        <f>'Potential Projects'!D1095</f>
        <v>114.66551254777754</v>
      </c>
      <c r="K1094" s="471">
        <f>'Potential Projects'!E1095</f>
        <v>69.650076005160173</v>
      </c>
      <c r="L1094" s="476">
        <f t="shared" si="123"/>
        <v>1081.6844114470623</v>
      </c>
      <c r="M1094" s="471">
        <f t="shared" si="119"/>
        <v>1456.0645641729793</v>
      </c>
      <c r="N1094" s="467">
        <f t="shared" si="124"/>
        <v>0</v>
      </c>
      <c r="O1094" s="475" t="str">
        <f t="shared" si="125"/>
        <v/>
      </c>
    </row>
    <row r="1095" spans="1:15" hidden="1">
      <c r="A1095" s="475">
        <f t="shared" si="120"/>
        <v>43497</v>
      </c>
      <c r="B1095" s="475">
        <v>43511</v>
      </c>
      <c r="C1095" s="467">
        <v>14</v>
      </c>
      <c r="D1095" s="467">
        <v>1276</v>
      </c>
      <c r="E1095" s="467">
        <v>10</v>
      </c>
      <c r="F1095" s="467">
        <v>7</v>
      </c>
      <c r="G1095" s="467">
        <f t="array" ref="G1095">MAX(IF($A$2:$A$8761=A1095,$D$2:$D$8761))</f>
        <v>1577</v>
      </c>
      <c r="H1095" s="467">
        <f t="shared" si="121"/>
        <v>0</v>
      </c>
      <c r="I1095" s="475" t="str">
        <f t="shared" si="122"/>
        <v/>
      </c>
      <c r="J1095" s="471">
        <f>'Potential Projects'!D1096</f>
        <v>66.917277394520582</v>
      </c>
      <c r="K1095" s="471">
        <f>'Potential Projects'!E1096</f>
        <v>58.962961083637921</v>
      </c>
      <c r="L1095" s="476">
        <f t="shared" si="123"/>
        <v>1133.1197615218414</v>
      </c>
      <c r="M1095" s="471">
        <f t="shared" si="119"/>
        <v>1456.0645641729793</v>
      </c>
      <c r="N1095" s="467">
        <f t="shared" si="124"/>
        <v>0</v>
      </c>
      <c r="O1095" s="475" t="str">
        <f t="shared" si="125"/>
        <v/>
      </c>
    </row>
    <row r="1096" spans="1:15" hidden="1">
      <c r="A1096" s="475">
        <f t="shared" si="120"/>
        <v>43497</v>
      </c>
      <c r="B1096" s="475">
        <v>43511</v>
      </c>
      <c r="C1096" s="467">
        <v>15</v>
      </c>
      <c r="D1096" s="467">
        <v>1229</v>
      </c>
      <c r="E1096" s="467">
        <v>1</v>
      </c>
      <c r="F1096" s="467">
        <v>7</v>
      </c>
      <c r="G1096" s="467">
        <f t="array" ref="G1096">MAX(IF($A$2:$A$8761=A1096,$D$2:$D$8761))</f>
        <v>1577</v>
      </c>
      <c r="H1096" s="467">
        <f t="shared" si="121"/>
        <v>0</v>
      </c>
      <c r="I1096" s="475" t="str">
        <f t="shared" si="122"/>
        <v/>
      </c>
      <c r="J1096" s="471">
        <f>'Potential Projects'!D1097</f>
        <v>10.553469874625154</v>
      </c>
      <c r="K1096" s="471">
        <f>'Potential Projects'!E1097</f>
        <v>65.078600408514291</v>
      </c>
      <c r="L1096" s="476">
        <f t="shared" si="123"/>
        <v>1145.3679297168605</v>
      </c>
      <c r="M1096" s="471">
        <f t="shared" si="119"/>
        <v>1456.0645641729793</v>
      </c>
      <c r="N1096" s="467">
        <f t="shared" si="124"/>
        <v>0</v>
      </c>
      <c r="O1096" s="475" t="str">
        <f t="shared" si="125"/>
        <v/>
      </c>
    </row>
    <row r="1097" spans="1:15" hidden="1">
      <c r="A1097" s="475">
        <f t="shared" si="120"/>
        <v>43497</v>
      </c>
      <c r="B1097" s="475">
        <v>43511</v>
      </c>
      <c r="C1097" s="467">
        <v>16</v>
      </c>
      <c r="D1097" s="467">
        <v>1220</v>
      </c>
      <c r="E1097" s="467">
        <v>3</v>
      </c>
      <c r="F1097" s="467">
        <v>0</v>
      </c>
      <c r="G1097" s="467">
        <f t="array" ref="G1097">MAX(IF($A$2:$A$8761=A1097,$D$2:$D$8761))</f>
        <v>1577</v>
      </c>
      <c r="H1097" s="467">
        <f t="shared" si="121"/>
        <v>0</v>
      </c>
      <c r="I1097" s="475" t="str">
        <f t="shared" si="122"/>
        <v/>
      </c>
      <c r="J1097" s="471">
        <f>'Potential Projects'!D1098</f>
        <v>5.5866808414526417E-2</v>
      </c>
      <c r="K1097" s="471">
        <f>'Potential Projects'!E1098</f>
        <v>63.140182111373896</v>
      </c>
      <c r="L1097" s="476">
        <f t="shared" si="123"/>
        <v>1153.8039510802116</v>
      </c>
      <c r="M1097" s="471">
        <f t="shared" si="119"/>
        <v>1456.0645641729793</v>
      </c>
      <c r="N1097" s="467">
        <f t="shared" si="124"/>
        <v>0</v>
      </c>
      <c r="O1097" s="475" t="str">
        <f t="shared" si="125"/>
        <v/>
      </c>
    </row>
    <row r="1098" spans="1:15" hidden="1">
      <c r="A1098" s="475">
        <f t="shared" si="120"/>
        <v>43497</v>
      </c>
      <c r="B1098" s="475">
        <v>43511</v>
      </c>
      <c r="C1098" s="467">
        <v>17</v>
      </c>
      <c r="D1098" s="467">
        <v>1249</v>
      </c>
      <c r="E1098" s="467">
        <v>0</v>
      </c>
      <c r="F1098" s="467">
        <v>6</v>
      </c>
      <c r="G1098" s="467">
        <f t="array" ref="G1098">MAX(IF($A$2:$A$8761=A1098,$D$2:$D$8761))</f>
        <v>1577</v>
      </c>
      <c r="H1098" s="467">
        <f t="shared" si="121"/>
        <v>0</v>
      </c>
      <c r="I1098" s="475" t="str">
        <f t="shared" si="122"/>
        <v/>
      </c>
      <c r="J1098" s="471">
        <f>'Potential Projects'!D1099</f>
        <v>0.62691311501536251</v>
      </c>
      <c r="K1098" s="471">
        <f>'Potential Projects'!E1099</f>
        <v>64.813417275854661</v>
      </c>
      <c r="L1098" s="476">
        <f t="shared" si="123"/>
        <v>1177.55966960913</v>
      </c>
      <c r="M1098" s="471">
        <f t="shared" si="119"/>
        <v>1456.0645641729793</v>
      </c>
      <c r="N1098" s="467">
        <f t="shared" si="124"/>
        <v>0</v>
      </c>
      <c r="O1098" s="475" t="str">
        <f t="shared" si="125"/>
        <v/>
      </c>
    </row>
    <row r="1099" spans="1:15" hidden="1">
      <c r="A1099" s="475">
        <f t="shared" si="120"/>
        <v>43497</v>
      </c>
      <c r="B1099" s="475">
        <v>43511</v>
      </c>
      <c r="C1099" s="467">
        <v>18</v>
      </c>
      <c r="D1099" s="467">
        <v>1301</v>
      </c>
      <c r="E1099" s="467">
        <v>2</v>
      </c>
      <c r="F1099" s="467">
        <v>0</v>
      </c>
      <c r="G1099" s="467">
        <f t="array" ref="G1099">MAX(IF($A$2:$A$8761=A1099,$D$2:$D$8761))</f>
        <v>1577</v>
      </c>
      <c r="H1099" s="467">
        <f t="shared" si="121"/>
        <v>0</v>
      </c>
      <c r="I1099" s="475" t="str">
        <f t="shared" si="122"/>
        <v/>
      </c>
      <c r="J1099" s="471">
        <f>'Potential Projects'!D1100</f>
        <v>20.900363092345501</v>
      </c>
      <c r="K1099" s="471">
        <f>'Potential Projects'!E1100</f>
        <v>43.084827671468503</v>
      </c>
      <c r="L1099" s="476">
        <f t="shared" si="123"/>
        <v>1235.014809236186</v>
      </c>
      <c r="M1099" s="471">
        <f t="shared" si="119"/>
        <v>1456.0645641729793</v>
      </c>
      <c r="N1099" s="467">
        <f t="shared" si="124"/>
        <v>0</v>
      </c>
      <c r="O1099" s="475" t="str">
        <f t="shared" si="125"/>
        <v/>
      </c>
    </row>
    <row r="1100" spans="1:15" hidden="1">
      <c r="A1100" s="475">
        <f t="shared" si="120"/>
        <v>43497</v>
      </c>
      <c r="B1100" s="475">
        <v>43511</v>
      </c>
      <c r="C1100" s="467">
        <v>19</v>
      </c>
      <c r="D1100" s="467">
        <v>1322</v>
      </c>
      <c r="E1100" s="467">
        <v>4</v>
      </c>
      <c r="F1100" s="467">
        <v>0</v>
      </c>
      <c r="G1100" s="467">
        <f t="array" ref="G1100">MAX(IF($A$2:$A$8761=A1100,$D$2:$D$8761))</f>
        <v>1577</v>
      </c>
      <c r="H1100" s="467">
        <f t="shared" si="121"/>
        <v>0</v>
      </c>
      <c r="I1100" s="475" t="str">
        <f t="shared" si="122"/>
        <v/>
      </c>
      <c r="J1100" s="471">
        <f>'Potential Projects'!D1101</f>
        <v>95.280324206692853</v>
      </c>
      <c r="K1100" s="471">
        <f>'Potential Projects'!E1101</f>
        <v>33.291043539023867</v>
      </c>
      <c r="L1100" s="476">
        <f t="shared" si="123"/>
        <v>1189.4286322542832</v>
      </c>
      <c r="M1100" s="471">
        <f t="shared" si="119"/>
        <v>1456.0645641729793</v>
      </c>
      <c r="N1100" s="467">
        <f t="shared" si="124"/>
        <v>0</v>
      </c>
      <c r="O1100" s="475" t="str">
        <f t="shared" si="125"/>
        <v/>
      </c>
    </row>
    <row r="1101" spans="1:15" hidden="1">
      <c r="A1101" s="475">
        <f t="shared" si="120"/>
        <v>43497</v>
      </c>
      <c r="B1101" s="475">
        <v>43511</v>
      </c>
      <c r="C1101" s="467">
        <v>20</v>
      </c>
      <c r="D1101" s="467">
        <v>1285</v>
      </c>
      <c r="E1101" s="467">
        <v>10</v>
      </c>
      <c r="F1101" s="467">
        <v>0</v>
      </c>
      <c r="G1101" s="467">
        <f t="array" ref="G1101">MAX(IF($A$2:$A$8761=A1101,$D$2:$D$8761))</f>
        <v>1577</v>
      </c>
      <c r="H1101" s="467">
        <f t="shared" si="121"/>
        <v>0</v>
      </c>
      <c r="I1101" s="475" t="str">
        <f t="shared" si="122"/>
        <v/>
      </c>
      <c r="J1101" s="471">
        <f>'Potential Projects'!D1102</f>
        <v>144</v>
      </c>
      <c r="K1101" s="471">
        <f>'Potential Projects'!E1102</f>
        <v>31.731234788217588</v>
      </c>
      <c r="L1101" s="476">
        <f t="shared" si="123"/>
        <v>1099.2687652117825</v>
      </c>
      <c r="M1101" s="471">
        <f t="shared" si="119"/>
        <v>1456.0645641729793</v>
      </c>
      <c r="N1101" s="467">
        <f t="shared" si="124"/>
        <v>0</v>
      </c>
      <c r="O1101" s="475" t="str">
        <f t="shared" si="125"/>
        <v/>
      </c>
    </row>
    <row r="1102" spans="1:15" hidden="1">
      <c r="A1102" s="475">
        <f t="shared" si="120"/>
        <v>43497</v>
      </c>
      <c r="B1102" s="475">
        <v>43511</v>
      </c>
      <c r="C1102" s="467">
        <v>21</v>
      </c>
      <c r="D1102" s="467">
        <v>1217</v>
      </c>
      <c r="E1102" s="467">
        <v>15</v>
      </c>
      <c r="F1102" s="467">
        <v>0</v>
      </c>
      <c r="G1102" s="467">
        <f t="array" ref="G1102">MAX(IF($A$2:$A$8761=A1102,$D$2:$D$8761))</f>
        <v>1577</v>
      </c>
      <c r="H1102" s="467">
        <f t="shared" si="121"/>
        <v>0</v>
      </c>
      <c r="I1102" s="475" t="str">
        <f t="shared" si="122"/>
        <v/>
      </c>
      <c r="J1102" s="471">
        <f>'Potential Projects'!D1103</f>
        <v>144</v>
      </c>
      <c r="K1102" s="471">
        <f>'Potential Projects'!E1103</f>
        <v>9.7585828316491074</v>
      </c>
      <c r="L1102" s="476">
        <f t="shared" si="123"/>
        <v>1048.2414171683508</v>
      </c>
      <c r="M1102" s="471">
        <f t="shared" si="119"/>
        <v>1456.0645641729793</v>
      </c>
      <c r="N1102" s="467">
        <f t="shared" si="124"/>
        <v>0</v>
      </c>
      <c r="O1102" s="475" t="str">
        <f t="shared" si="125"/>
        <v/>
      </c>
    </row>
    <row r="1103" spans="1:15" hidden="1">
      <c r="A1103" s="475">
        <f t="shared" si="120"/>
        <v>43497</v>
      </c>
      <c r="B1103" s="475">
        <v>43511</v>
      </c>
      <c r="C1103" s="467">
        <v>22</v>
      </c>
      <c r="D1103" s="467">
        <v>1144</v>
      </c>
      <c r="E1103" s="467">
        <v>4</v>
      </c>
      <c r="F1103" s="467">
        <v>0</v>
      </c>
      <c r="G1103" s="467">
        <f t="array" ref="G1103">MAX(IF($A$2:$A$8761=A1103,$D$2:$D$8761))</f>
        <v>1577</v>
      </c>
      <c r="H1103" s="467">
        <f t="shared" si="121"/>
        <v>0</v>
      </c>
      <c r="I1103" s="475" t="str">
        <f t="shared" si="122"/>
        <v/>
      </c>
      <c r="J1103" s="471">
        <f>'Potential Projects'!D1104</f>
        <v>144</v>
      </c>
      <c r="K1103" s="471">
        <f>'Potential Projects'!E1104</f>
        <v>7.2976207804773159</v>
      </c>
      <c r="L1103" s="476">
        <f t="shared" si="123"/>
        <v>988.70237921952264</v>
      </c>
      <c r="M1103" s="471">
        <f t="shared" si="119"/>
        <v>1456.0645641729793</v>
      </c>
      <c r="N1103" s="467">
        <f t="shared" si="124"/>
        <v>0</v>
      </c>
      <c r="O1103" s="475" t="str">
        <f t="shared" si="125"/>
        <v/>
      </c>
    </row>
    <row r="1104" spans="1:15" hidden="1">
      <c r="A1104" s="475">
        <f t="shared" si="120"/>
        <v>43497</v>
      </c>
      <c r="B1104" s="475">
        <v>43511</v>
      </c>
      <c r="C1104" s="467">
        <v>23</v>
      </c>
      <c r="D1104" s="467">
        <v>1098</v>
      </c>
      <c r="E1104" s="467">
        <v>6</v>
      </c>
      <c r="F1104" s="467">
        <v>0</v>
      </c>
      <c r="G1104" s="467">
        <f t="array" ref="G1104">MAX(IF($A$2:$A$8761=A1104,$D$2:$D$8761))</f>
        <v>1577</v>
      </c>
      <c r="H1104" s="467">
        <f t="shared" si="121"/>
        <v>0</v>
      </c>
      <c r="I1104" s="475" t="str">
        <f t="shared" si="122"/>
        <v/>
      </c>
      <c r="J1104" s="471">
        <f>'Potential Projects'!D1105</f>
        <v>144</v>
      </c>
      <c r="K1104" s="471">
        <f>'Potential Projects'!E1105</f>
        <v>12.579380402064073</v>
      </c>
      <c r="L1104" s="476">
        <f t="shared" si="123"/>
        <v>935.42061959793591</v>
      </c>
      <c r="M1104" s="471">
        <f t="shared" si="119"/>
        <v>1456.0645641729793</v>
      </c>
      <c r="N1104" s="467">
        <f t="shared" si="124"/>
        <v>0</v>
      </c>
      <c r="O1104" s="475" t="str">
        <f t="shared" si="125"/>
        <v/>
      </c>
    </row>
    <row r="1105" spans="1:15" hidden="1">
      <c r="A1105" s="475">
        <f t="shared" si="120"/>
        <v>43497</v>
      </c>
      <c r="B1105" s="475">
        <v>43511</v>
      </c>
      <c r="C1105" s="467">
        <v>24</v>
      </c>
      <c r="D1105" s="467">
        <v>1045</v>
      </c>
      <c r="E1105" s="467">
        <v>8</v>
      </c>
      <c r="F1105" s="467">
        <v>0</v>
      </c>
      <c r="G1105" s="467">
        <f t="array" ref="G1105">MAX(IF($A$2:$A$8761=A1105,$D$2:$D$8761))</f>
        <v>1577</v>
      </c>
      <c r="H1105" s="467">
        <f t="shared" si="121"/>
        <v>0</v>
      </c>
      <c r="I1105" s="475" t="str">
        <f t="shared" si="122"/>
        <v/>
      </c>
      <c r="J1105" s="471">
        <f>'Potential Projects'!D1106</f>
        <v>144</v>
      </c>
      <c r="K1105" s="471">
        <f>'Potential Projects'!E1106</f>
        <v>81.684227370457975</v>
      </c>
      <c r="L1105" s="476">
        <f t="shared" si="123"/>
        <v>811.31577262954204</v>
      </c>
      <c r="M1105" s="471">
        <f t="shared" si="119"/>
        <v>1456.0645641729793</v>
      </c>
      <c r="N1105" s="467">
        <f t="shared" si="124"/>
        <v>0</v>
      </c>
      <c r="O1105" s="475" t="str">
        <f t="shared" si="125"/>
        <v/>
      </c>
    </row>
    <row r="1106" spans="1:15" hidden="1">
      <c r="A1106" s="475">
        <f t="shared" si="120"/>
        <v>43497</v>
      </c>
      <c r="B1106" s="475">
        <v>43512</v>
      </c>
      <c r="C1106" s="467">
        <v>1</v>
      </c>
      <c r="D1106" s="467">
        <v>999</v>
      </c>
      <c r="E1106" s="467">
        <v>4</v>
      </c>
      <c r="F1106" s="467">
        <v>0</v>
      </c>
      <c r="G1106" s="467">
        <f t="array" ref="G1106">MAX(IF($A$2:$A$8761=A1106,$D$2:$D$8761))</f>
        <v>1577</v>
      </c>
      <c r="H1106" s="467">
        <f t="shared" si="121"/>
        <v>0</v>
      </c>
      <c r="I1106" s="475" t="str">
        <f t="shared" si="122"/>
        <v/>
      </c>
      <c r="J1106" s="471">
        <f>'Potential Projects'!D1107</f>
        <v>144</v>
      </c>
      <c r="K1106" s="471">
        <f>'Potential Projects'!E1107</f>
        <v>73.106061492152222</v>
      </c>
      <c r="L1106" s="476">
        <f t="shared" si="123"/>
        <v>777.89393850784779</v>
      </c>
      <c r="M1106" s="471">
        <f t="shared" si="119"/>
        <v>1456.0645641729793</v>
      </c>
      <c r="N1106" s="467">
        <f t="shared" si="124"/>
        <v>0</v>
      </c>
      <c r="O1106" s="475" t="str">
        <f t="shared" si="125"/>
        <v/>
      </c>
    </row>
    <row r="1107" spans="1:15" hidden="1">
      <c r="A1107" s="475">
        <f t="shared" si="120"/>
        <v>43497</v>
      </c>
      <c r="B1107" s="475">
        <v>43512</v>
      </c>
      <c r="C1107" s="467">
        <v>2</v>
      </c>
      <c r="D1107" s="467">
        <v>1002</v>
      </c>
      <c r="E1107" s="467">
        <v>0</v>
      </c>
      <c r="F1107" s="467">
        <v>0</v>
      </c>
      <c r="G1107" s="467">
        <f t="array" ref="G1107">MAX(IF($A$2:$A$8761=A1107,$D$2:$D$8761))</f>
        <v>1577</v>
      </c>
      <c r="H1107" s="467">
        <f t="shared" si="121"/>
        <v>0</v>
      </c>
      <c r="I1107" s="475" t="str">
        <f t="shared" si="122"/>
        <v/>
      </c>
      <c r="J1107" s="471">
        <f>'Potential Projects'!D1108</f>
        <v>144</v>
      </c>
      <c r="K1107" s="471">
        <f>'Potential Projects'!E1108</f>
        <v>60.924846914642011</v>
      </c>
      <c r="L1107" s="476">
        <f t="shared" si="123"/>
        <v>797.07515308535801</v>
      </c>
      <c r="M1107" s="471">
        <f t="shared" si="119"/>
        <v>1456.0645641729793</v>
      </c>
      <c r="N1107" s="467">
        <f t="shared" si="124"/>
        <v>0</v>
      </c>
      <c r="O1107" s="475" t="str">
        <f t="shared" si="125"/>
        <v/>
      </c>
    </row>
    <row r="1108" spans="1:15" hidden="1">
      <c r="A1108" s="475">
        <f t="shared" si="120"/>
        <v>43497</v>
      </c>
      <c r="B1108" s="475">
        <v>43512</v>
      </c>
      <c r="C1108" s="467">
        <v>3</v>
      </c>
      <c r="D1108" s="467">
        <v>968</v>
      </c>
      <c r="E1108" s="467">
        <v>2</v>
      </c>
      <c r="F1108" s="467">
        <v>0</v>
      </c>
      <c r="G1108" s="467">
        <f t="array" ref="G1108">MAX(IF($A$2:$A$8761=A1108,$D$2:$D$8761))</f>
        <v>1577</v>
      </c>
      <c r="H1108" s="467">
        <f t="shared" si="121"/>
        <v>0</v>
      </c>
      <c r="I1108" s="475" t="str">
        <f t="shared" si="122"/>
        <v/>
      </c>
      <c r="J1108" s="471">
        <f>'Potential Projects'!D1109</f>
        <v>144</v>
      </c>
      <c r="K1108" s="471">
        <f>'Potential Projects'!E1109</f>
        <v>47.658650021500755</v>
      </c>
      <c r="L1108" s="476">
        <f t="shared" si="123"/>
        <v>774.34134997849924</v>
      </c>
      <c r="M1108" s="471">
        <f t="shared" si="119"/>
        <v>1456.0645641729793</v>
      </c>
      <c r="N1108" s="467">
        <f t="shared" si="124"/>
        <v>0</v>
      </c>
      <c r="O1108" s="475" t="str">
        <f t="shared" si="125"/>
        <v/>
      </c>
    </row>
    <row r="1109" spans="1:15" hidden="1">
      <c r="A1109" s="475">
        <f t="shared" si="120"/>
        <v>43497</v>
      </c>
      <c r="B1109" s="475">
        <v>43512</v>
      </c>
      <c r="C1109" s="467">
        <v>4</v>
      </c>
      <c r="D1109" s="467">
        <v>969</v>
      </c>
      <c r="E1109" s="467">
        <v>16</v>
      </c>
      <c r="F1109" s="467">
        <v>0</v>
      </c>
      <c r="G1109" s="467">
        <f t="array" ref="G1109">MAX(IF($A$2:$A$8761=A1109,$D$2:$D$8761))</f>
        <v>1577</v>
      </c>
      <c r="H1109" s="467">
        <f t="shared" si="121"/>
        <v>0</v>
      </c>
      <c r="I1109" s="475" t="str">
        <f t="shared" si="122"/>
        <v/>
      </c>
      <c r="J1109" s="471">
        <f>'Potential Projects'!D1110</f>
        <v>144</v>
      </c>
      <c r="K1109" s="471">
        <f>'Potential Projects'!E1110</f>
        <v>64.988641528703511</v>
      </c>
      <c r="L1109" s="476">
        <f t="shared" si="123"/>
        <v>744.01135847129649</v>
      </c>
      <c r="M1109" s="471">
        <f t="shared" si="119"/>
        <v>1456.0645641729793</v>
      </c>
      <c r="N1109" s="467">
        <f t="shared" si="124"/>
        <v>0</v>
      </c>
      <c r="O1109" s="475" t="str">
        <f t="shared" si="125"/>
        <v/>
      </c>
    </row>
    <row r="1110" spans="1:15" hidden="1">
      <c r="A1110" s="475">
        <f t="shared" si="120"/>
        <v>43497</v>
      </c>
      <c r="B1110" s="475">
        <v>43512</v>
      </c>
      <c r="C1110" s="467">
        <v>5</v>
      </c>
      <c r="D1110" s="467">
        <v>998</v>
      </c>
      <c r="E1110" s="467">
        <v>16</v>
      </c>
      <c r="F1110" s="467">
        <v>0</v>
      </c>
      <c r="G1110" s="467">
        <f t="array" ref="G1110">MAX(IF($A$2:$A$8761=A1110,$D$2:$D$8761))</f>
        <v>1577</v>
      </c>
      <c r="H1110" s="467">
        <f t="shared" si="121"/>
        <v>0</v>
      </c>
      <c r="I1110" s="475" t="str">
        <f t="shared" si="122"/>
        <v/>
      </c>
      <c r="J1110" s="471">
        <f>'Potential Projects'!D1111</f>
        <v>144</v>
      </c>
      <c r="K1110" s="471">
        <f>'Potential Projects'!E1111</f>
        <v>82.073006181466354</v>
      </c>
      <c r="L1110" s="476">
        <f t="shared" si="123"/>
        <v>755.92699381853367</v>
      </c>
      <c r="M1110" s="471">
        <f t="shared" si="119"/>
        <v>1456.0645641729793</v>
      </c>
      <c r="N1110" s="467">
        <f t="shared" si="124"/>
        <v>0</v>
      </c>
      <c r="O1110" s="475" t="str">
        <f t="shared" si="125"/>
        <v/>
      </c>
    </row>
    <row r="1111" spans="1:15" hidden="1">
      <c r="A1111" s="475">
        <f t="shared" si="120"/>
        <v>43497</v>
      </c>
      <c r="B1111" s="475">
        <v>43512</v>
      </c>
      <c r="C1111" s="467">
        <v>6</v>
      </c>
      <c r="D1111" s="467">
        <v>1047</v>
      </c>
      <c r="E1111" s="467">
        <v>15</v>
      </c>
      <c r="F1111" s="467">
        <v>0</v>
      </c>
      <c r="G1111" s="467">
        <f t="array" ref="G1111">MAX(IF($A$2:$A$8761=A1111,$D$2:$D$8761))</f>
        <v>1577</v>
      </c>
      <c r="H1111" s="467">
        <f t="shared" si="121"/>
        <v>0</v>
      </c>
      <c r="I1111" s="475" t="str">
        <f t="shared" si="122"/>
        <v/>
      </c>
      <c r="J1111" s="471">
        <f>'Potential Projects'!D1112</f>
        <v>144</v>
      </c>
      <c r="K1111" s="471">
        <f>'Potential Projects'!E1112</f>
        <v>76.32502488712106</v>
      </c>
      <c r="L1111" s="476">
        <f t="shared" si="123"/>
        <v>811.67497511287888</v>
      </c>
      <c r="M1111" s="471">
        <f t="shared" si="119"/>
        <v>1456.0645641729793</v>
      </c>
      <c r="N1111" s="467">
        <f t="shared" si="124"/>
        <v>0</v>
      </c>
      <c r="O1111" s="475" t="str">
        <f t="shared" si="125"/>
        <v/>
      </c>
    </row>
    <row r="1112" spans="1:15" hidden="1">
      <c r="A1112" s="475">
        <f t="shared" si="120"/>
        <v>43497</v>
      </c>
      <c r="B1112" s="475">
        <v>43512</v>
      </c>
      <c r="C1112" s="467">
        <v>7</v>
      </c>
      <c r="D1112" s="467">
        <v>1111</v>
      </c>
      <c r="E1112" s="467">
        <v>18</v>
      </c>
      <c r="F1112" s="467">
        <v>0</v>
      </c>
      <c r="G1112" s="467">
        <f t="array" ref="G1112">MAX(IF($A$2:$A$8761=A1112,$D$2:$D$8761))</f>
        <v>1577</v>
      </c>
      <c r="H1112" s="467">
        <f t="shared" si="121"/>
        <v>0</v>
      </c>
      <c r="I1112" s="475" t="str">
        <f t="shared" si="122"/>
        <v/>
      </c>
      <c r="J1112" s="471">
        <f>'Potential Projects'!D1113</f>
        <v>144</v>
      </c>
      <c r="K1112" s="471">
        <f>'Potential Projects'!E1113</f>
        <v>70.209385562244677</v>
      </c>
      <c r="L1112" s="476">
        <f t="shared" si="123"/>
        <v>878.79061443775527</v>
      </c>
      <c r="M1112" s="471">
        <f t="shared" si="119"/>
        <v>1456.0645641729793</v>
      </c>
      <c r="N1112" s="467">
        <f t="shared" si="124"/>
        <v>0</v>
      </c>
      <c r="O1112" s="475" t="str">
        <f t="shared" si="125"/>
        <v/>
      </c>
    </row>
    <row r="1113" spans="1:15" hidden="1">
      <c r="A1113" s="475">
        <f t="shared" si="120"/>
        <v>43497</v>
      </c>
      <c r="B1113" s="475">
        <v>43512</v>
      </c>
      <c r="C1113" s="467">
        <v>8</v>
      </c>
      <c r="D1113" s="467">
        <v>1150</v>
      </c>
      <c r="E1113" s="467">
        <v>17</v>
      </c>
      <c r="F1113" s="467">
        <v>0</v>
      </c>
      <c r="G1113" s="467">
        <f t="array" ref="G1113">MAX(IF($A$2:$A$8761=A1113,$D$2:$D$8761))</f>
        <v>1577</v>
      </c>
      <c r="H1113" s="467">
        <f t="shared" si="121"/>
        <v>0</v>
      </c>
      <c r="I1113" s="475" t="str">
        <f t="shared" si="122"/>
        <v/>
      </c>
      <c r="J1113" s="471">
        <f>'Potential Projects'!D1114</f>
        <v>143.56039890019676</v>
      </c>
      <c r="K1113" s="471">
        <f>'Potential Projects'!E1114</f>
        <v>79.791961889916152</v>
      </c>
      <c r="L1113" s="476">
        <f t="shared" si="123"/>
        <v>909.64763920988707</v>
      </c>
      <c r="M1113" s="471">
        <f t="shared" si="119"/>
        <v>1456.0645641729793</v>
      </c>
      <c r="N1113" s="467">
        <f t="shared" si="124"/>
        <v>0</v>
      </c>
      <c r="O1113" s="475" t="str">
        <f t="shared" si="125"/>
        <v/>
      </c>
    </row>
    <row r="1114" spans="1:15" hidden="1">
      <c r="A1114" s="475">
        <f t="shared" si="120"/>
        <v>43497</v>
      </c>
      <c r="B1114" s="475">
        <v>43512</v>
      </c>
      <c r="C1114" s="467">
        <v>9</v>
      </c>
      <c r="D1114" s="467">
        <v>1215</v>
      </c>
      <c r="E1114" s="467">
        <v>15</v>
      </c>
      <c r="F1114" s="467">
        <v>0</v>
      </c>
      <c r="G1114" s="467">
        <f t="array" ref="G1114">MAX(IF($A$2:$A$8761=A1114,$D$2:$D$8761))</f>
        <v>1577</v>
      </c>
      <c r="H1114" s="467">
        <f t="shared" si="121"/>
        <v>0</v>
      </c>
      <c r="I1114" s="475" t="str">
        <f t="shared" si="122"/>
        <v/>
      </c>
      <c r="J1114" s="471">
        <f>'Potential Projects'!D1115</f>
        <v>99.918017196505062</v>
      </c>
      <c r="K1114" s="471">
        <f>'Potential Projects'!E1115</f>
        <v>87.700520801978072</v>
      </c>
      <c r="L1114" s="476">
        <f t="shared" si="123"/>
        <v>1012.3814620015168</v>
      </c>
      <c r="M1114" s="471">
        <f t="shared" si="119"/>
        <v>1456.0645641729793</v>
      </c>
      <c r="N1114" s="467">
        <f t="shared" si="124"/>
        <v>0</v>
      </c>
      <c r="O1114" s="475" t="str">
        <f t="shared" si="125"/>
        <v/>
      </c>
    </row>
    <row r="1115" spans="1:15" hidden="1">
      <c r="A1115" s="475">
        <f t="shared" si="120"/>
        <v>43497</v>
      </c>
      <c r="B1115" s="475">
        <v>43512</v>
      </c>
      <c r="C1115" s="467">
        <v>10</v>
      </c>
      <c r="D1115" s="467">
        <v>1226</v>
      </c>
      <c r="E1115" s="467">
        <v>12</v>
      </c>
      <c r="F1115" s="467">
        <v>6</v>
      </c>
      <c r="G1115" s="467">
        <f t="array" ref="G1115">MAX(IF($A$2:$A$8761=A1115,$D$2:$D$8761))</f>
        <v>1577</v>
      </c>
      <c r="H1115" s="467">
        <f t="shared" si="121"/>
        <v>0</v>
      </c>
      <c r="I1115" s="475" t="str">
        <f t="shared" si="122"/>
        <v/>
      </c>
      <c r="J1115" s="471">
        <f>'Potential Projects'!D1116</f>
        <v>84.578966364857692</v>
      </c>
      <c r="K1115" s="471">
        <f>'Potential Projects'!E1116</f>
        <v>91.876959578585272</v>
      </c>
      <c r="L1115" s="476">
        <f t="shared" si="123"/>
        <v>1031.5440740565571</v>
      </c>
      <c r="M1115" s="471">
        <f t="shared" si="119"/>
        <v>1456.0645641729793</v>
      </c>
      <c r="N1115" s="467">
        <f t="shared" si="124"/>
        <v>0</v>
      </c>
      <c r="O1115" s="475" t="str">
        <f t="shared" si="125"/>
        <v/>
      </c>
    </row>
    <row r="1116" spans="1:15" hidden="1">
      <c r="A1116" s="475">
        <f t="shared" si="120"/>
        <v>43497</v>
      </c>
      <c r="B1116" s="475">
        <v>43512</v>
      </c>
      <c r="C1116" s="467">
        <v>11</v>
      </c>
      <c r="D1116" s="467">
        <v>1216</v>
      </c>
      <c r="E1116" s="467">
        <v>6</v>
      </c>
      <c r="F1116" s="467">
        <v>8</v>
      </c>
      <c r="G1116" s="467">
        <f t="array" ref="G1116">MAX(IF($A$2:$A$8761=A1116,$D$2:$D$8761))</f>
        <v>1577</v>
      </c>
      <c r="H1116" s="467">
        <f t="shared" si="121"/>
        <v>0</v>
      </c>
      <c r="I1116" s="475" t="str">
        <f t="shared" si="122"/>
        <v/>
      </c>
      <c r="J1116" s="471">
        <f>'Potential Projects'!D1117</f>
        <v>41.66240355646363</v>
      </c>
      <c r="K1116" s="471">
        <f>'Potential Projects'!E1117</f>
        <v>88.94586459901096</v>
      </c>
      <c r="L1116" s="476">
        <f t="shared" si="123"/>
        <v>1071.3917318445253</v>
      </c>
      <c r="M1116" s="471">
        <f t="shared" si="119"/>
        <v>1456.0645641729793</v>
      </c>
      <c r="N1116" s="467">
        <f t="shared" si="124"/>
        <v>0</v>
      </c>
      <c r="O1116" s="475" t="str">
        <f t="shared" si="125"/>
        <v/>
      </c>
    </row>
    <row r="1117" spans="1:15" hidden="1">
      <c r="A1117" s="475">
        <f t="shared" si="120"/>
        <v>43497</v>
      </c>
      <c r="B1117" s="475">
        <v>43512</v>
      </c>
      <c r="C1117" s="467">
        <v>12</v>
      </c>
      <c r="D1117" s="467">
        <v>1193</v>
      </c>
      <c r="E1117" s="467">
        <v>7</v>
      </c>
      <c r="F1117" s="467">
        <v>9</v>
      </c>
      <c r="G1117" s="467">
        <f t="array" ref="G1117">MAX(IF($A$2:$A$8761=A1117,$D$2:$D$8761))</f>
        <v>1577</v>
      </c>
      <c r="H1117" s="467">
        <f t="shared" si="121"/>
        <v>0</v>
      </c>
      <c r="I1117" s="475" t="str">
        <f t="shared" si="122"/>
        <v/>
      </c>
      <c r="J1117" s="471">
        <f>'Potential Projects'!D1118</f>
        <v>22.783773716005076</v>
      </c>
      <c r="K1117" s="471">
        <f>'Potential Projects'!E1118</f>
        <v>90.423536981294347</v>
      </c>
      <c r="L1117" s="476">
        <f t="shared" si="123"/>
        <v>1063.7926893027006</v>
      </c>
      <c r="M1117" s="471">
        <f t="shared" si="119"/>
        <v>1456.0645641729793</v>
      </c>
      <c r="N1117" s="467">
        <f t="shared" si="124"/>
        <v>0</v>
      </c>
      <c r="O1117" s="475" t="str">
        <f t="shared" si="125"/>
        <v/>
      </c>
    </row>
    <row r="1118" spans="1:15" hidden="1">
      <c r="A1118" s="475">
        <f t="shared" si="120"/>
        <v>43497</v>
      </c>
      <c r="B1118" s="475">
        <v>43512</v>
      </c>
      <c r="C1118" s="467">
        <v>13</v>
      </c>
      <c r="D1118" s="467">
        <v>1171</v>
      </c>
      <c r="E1118" s="467">
        <v>7</v>
      </c>
      <c r="F1118" s="467">
        <v>9</v>
      </c>
      <c r="G1118" s="467">
        <f t="array" ref="G1118">MAX(IF($A$2:$A$8761=A1118,$D$2:$D$8761))</f>
        <v>1577</v>
      </c>
      <c r="H1118" s="467">
        <f t="shared" si="121"/>
        <v>0</v>
      </c>
      <c r="I1118" s="475" t="str">
        <f t="shared" si="122"/>
        <v/>
      </c>
      <c r="J1118" s="471">
        <f>'Potential Projects'!D1119</f>
        <v>34.268946031913742</v>
      </c>
      <c r="K1118" s="471">
        <f>'Potential Projects'!E1119</f>
        <v>74.629104439905404</v>
      </c>
      <c r="L1118" s="476">
        <f t="shared" si="123"/>
        <v>1046.1019495281807</v>
      </c>
      <c r="M1118" s="471">
        <f t="shared" si="119"/>
        <v>1456.0645641729793</v>
      </c>
      <c r="N1118" s="467">
        <f t="shared" si="124"/>
        <v>0</v>
      </c>
      <c r="O1118" s="475" t="str">
        <f t="shared" si="125"/>
        <v/>
      </c>
    </row>
    <row r="1119" spans="1:15" hidden="1">
      <c r="A1119" s="475">
        <f t="shared" si="120"/>
        <v>43497</v>
      </c>
      <c r="B1119" s="475">
        <v>43512</v>
      </c>
      <c r="C1119" s="467">
        <v>14</v>
      </c>
      <c r="D1119" s="467">
        <v>1164</v>
      </c>
      <c r="E1119" s="467">
        <v>5</v>
      </c>
      <c r="F1119" s="467">
        <v>8</v>
      </c>
      <c r="G1119" s="467">
        <f t="array" ref="G1119">MAX(IF($A$2:$A$8761=A1119,$D$2:$D$8761))</f>
        <v>1577</v>
      </c>
      <c r="H1119" s="467">
        <f t="shared" si="121"/>
        <v>0</v>
      </c>
      <c r="I1119" s="475" t="str">
        <f t="shared" si="122"/>
        <v/>
      </c>
      <c r="J1119" s="471">
        <f>'Potential Projects'!D1120</f>
        <v>38.611527865481627</v>
      </c>
      <c r="K1119" s="471">
        <f>'Potential Projects'!E1120</f>
        <v>60.207522629542034</v>
      </c>
      <c r="L1119" s="476">
        <f t="shared" si="123"/>
        <v>1052.1809495049765</v>
      </c>
      <c r="M1119" s="471">
        <f t="shared" si="119"/>
        <v>1456.0645641729793</v>
      </c>
      <c r="N1119" s="467">
        <f t="shared" si="124"/>
        <v>0</v>
      </c>
      <c r="O1119" s="475" t="str">
        <f t="shared" si="125"/>
        <v/>
      </c>
    </row>
    <row r="1120" spans="1:15" hidden="1">
      <c r="A1120" s="475">
        <f t="shared" si="120"/>
        <v>43497</v>
      </c>
      <c r="B1120" s="475">
        <v>43512</v>
      </c>
      <c r="C1120" s="467">
        <v>15</v>
      </c>
      <c r="D1120" s="467">
        <v>1129</v>
      </c>
      <c r="E1120" s="467">
        <v>3</v>
      </c>
      <c r="F1120" s="467">
        <v>6</v>
      </c>
      <c r="G1120" s="467">
        <f t="array" ref="G1120">MAX(IF($A$2:$A$8761=A1120,$D$2:$D$8761))</f>
        <v>1577</v>
      </c>
      <c r="H1120" s="467">
        <f t="shared" si="121"/>
        <v>0</v>
      </c>
      <c r="I1120" s="475" t="str">
        <f t="shared" si="122"/>
        <v/>
      </c>
      <c r="J1120" s="471">
        <f>'Potential Projects'!D1121</f>
        <v>13.05578181897881</v>
      </c>
      <c r="K1120" s="471">
        <f>'Potential Projects'!E1121</f>
        <v>38.643205762201674</v>
      </c>
      <c r="L1120" s="476">
        <f t="shared" si="123"/>
        <v>1068.3010124188195</v>
      </c>
      <c r="M1120" s="471">
        <f t="shared" si="119"/>
        <v>1456.0645641729793</v>
      </c>
      <c r="N1120" s="467">
        <f t="shared" si="124"/>
        <v>0</v>
      </c>
      <c r="O1120" s="475" t="str">
        <f t="shared" si="125"/>
        <v/>
      </c>
    </row>
    <row r="1121" spans="1:15" hidden="1">
      <c r="A1121" s="475">
        <f t="shared" si="120"/>
        <v>43497</v>
      </c>
      <c r="B1121" s="475">
        <v>43512</v>
      </c>
      <c r="C1121" s="467">
        <v>16</v>
      </c>
      <c r="D1121" s="467">
        <v>1160</v>
      </c>
      <c r="E1121" s="467">
        <v>1</v>
      </c>
      <c r="F1121" s="467">
        <v>10</v>
      </c>
      <c r="G1121" s="467">
        <f t="array" ref="G1121">MAX(IF($A$2:$A$8761=A1121,$D$2:$D$8761))</f>
        <v>1577</v>
      </c>
      <c r="H1121" s="467">
        <f t="shared" si="121"/>
        <v>0</v>
      </c>
      <c r="I1121" s="475" t="str">
        <f t="shared" si="122"/>
        <v/>
      </c>
      <c r="J1121" s="471">
        <f>'Potential Projects'!D1122</f>
        <v>21.151122319443143</v>
      </c>
      <c r="K1121" s="471">
        <f>'Potential Projects'!E1122</f>
        <v>64.439501236293268</v>
      </c>
      <c r="L1121" s="476">
        <f t="shared" si="123"/>
        <v>1063.4093764442637</v>
      </c>
      <c r="M1121" s="471">
        <f t="shared" si="119"/>
        <v>1456.0645641729793</v>
      </c>
      <c r="N1121" s="467">
        <f t="shared" si="124"/>
        <v>0</v>
      </c>
      <c r="O1121" s="475" t="str">
        <f t="shared" si="125"/>
        <v/>
      </c>
    </row>
    <row r="1122" spans="1:15" hidden="1">
      <c r="A1122" s="475">
        <f t="shared" si="120"/>
        <v>43497</v>
      </c>
      <c r="B1122" s="475">
        <v>43512</v>
      </c>
      <c r="C1122" s="467">
        <v>17</v>
      </c>
      <c r="D1122" s="467">
        <v>1170</v>
      </c>
      <c r="E1122" s="467">
        <v>0</v>
      </c>
      <c r="F1122" s="467">
        <v>0</v>
      </c>
      <c r="G1122" s="467">
        <f t="array" ref="G1122">MAX(IF($A$2:$A$8761=A1122,$D$2:$D$8761))</f>
        <v>1577</v>
      </c>
      <c r="H1122" s="467">
        <f t="shared" si="121"/>
        <v>0</v>
      </c>
      <c r="I1122" s="475" t="str">
        <f t="shared" si="122"/>
        <v/>
      </c>
      <c r="J1122" s="471">
        <f>'Potential Projects'!D1123</f>
        <v>12.585858631711694</v>
      </c>
      <c r="K1122" s="471">
        <f>'Potential Projects'!E1123</f>
        <v>45.746046011610403</v>
      </c>
      <c r="L1122" s="476">
        <f t="shared" si="123"/>
        <v>1111.6680953566779</v>
      </c>
      <c r="M1122" s="471">
        <f t="shared" si="119"/>
        <v>1456.0645641729793</v>
      </c>
      <c r="N1122" s="467">
        <f t="shared" si="124"/>
        <v>0</v>
      </c>
      <c r="O1122" s="475" t="str">
        <f t="shared" si="125"/>
        <v/>
      </c>
    </row>
    <row r="1123" spans="1:15" hidden="1">
      <c r="A1123" s="475">
        <f t="shared" si="120"/>
        <v>43497</v>
      </c>
      <c r="B1123" s="475">
        <v>43512</v>
      </c>
      <c r="C1123" s="467">
        <v>18</v>
      </c>
      <c r="D1123" s="467">
        <v>1247</v>
      </c>
      <c r="E1123" s="467">
        <v>1</v>
      </c>
      <c r="F1123" s="467">
        <v>2</v>
      </c>
      <c r="G1123" s="467">
        <f t="array" ref="G1123">MAX(IF($A$2:$A$8761=A1123,$D$2:$D$8761))</f>
        <v>1577</v>
      </c>
      <c r="H1123" s="467">
        <f t="shared" si="121"/>
        <v>0</v>
      </c>
      <c r="I1123" s="475" t="str">
        <f t="shared" si="122"/>
        <v/>
      </c>
      <c r="J1123" s="471">
        <f>'Potential Projects'!D1124</f>
        <v>21.820875468412638</v>
      </c>
      <c r="K1123" s="471">
        <f>'Potential Projects'!E1124</f>
        <v>69.908218877660715</v>
      </c>
      <c r="L1123" s="476">
        <f t="shared" si="123"/>
        <v>1152.2709056539265</v>
      </c>
      <c r="M1123" s="471">
        <f t="shared" si="119"/>
        <v>1456.0645641729793</v>
      </c>
      <c r="N1123" s="467">
        <f t="shared" si="124"/>
        <v>0</v>
      </c>
      <c r="O1123" s="475" t="str">
        <f t="shared" si="125"/>
        <v/>
      </c>
    </row>
    <row r="1124" spans="1:15" hidden="1">
      <c r="A1124" s="475">
        <f t="shared" si="120"/>
        <v>43497</v>
      </c>
      <c r="B1124" s="475">
        <v>43512</v>
      </c>
      <c r="C1124" s="467">
        <v>19</v>
      </c>
      <c r="D1124" s="467">
        <v>1238</v>
      </c>
      <c r="E1124" s="467">
        <v>2</v>
      </c>
      <c r="F1124" s="467">
        <v>0</v>
      </c>
      <c r="G1124" s="467">
        <f t="array" ref="G1124">MAX(IF($A$2:$A$8761=A1124,$D$2:$D$8761))</f>
        <v>1577</v>
      </c>
      <c r="H1124" s="467">
        <f t="shared" si="121"/>
        <v>0</v>
      </c>
      <c r="I1124" s="475" t="str">
        <f t="shared" si="122"/>
        <v/>
      </c>
      <c r="J1124" s="471">
        <f>'Potential Projects'!D1125</f>
        <v>21.806829271803181</v>
      </c>
      <c r="K1124" s="471">
        <f>'Potential Projects'!E1125</f>
        <v>72.622630294560309</v>
      </c>
      <c r="L1124" s="476">
        <f t="shared" si="123"/>
        <v>1141.5705404336363</v>
      </c>
      <c r="M1124" s="471">
        <f t="shared" si="119"/>
        <v>1456.0645641729793</v>
      </c>
      <c r="N1124" s="467">
        <f t="shared" si="124"/>
        <v>0</v>
      </c>
      <c r="O1124" s="475" t="str">
        <f t="shared" si="125"/>
        <v/>
      </c>
    </row>
    <row r="1125" spans="1:15" hidden="1">
      <c r="A1125" s="475">
        <f t="shared" si="120"/>
        <v>43497</v>
      </c>
      <c r="B1125" s="475">
        <v>43512</v>
      </c>
      <c r="C1125" s="467">
        <v>20</v>
      </c>
      <c r="D1125" s="467">
        <v>1202</v>
      </c>
      <c r="E1125" s="467">
        <v>3</v>
      </c>
      <c r="F1125" s="467">
        <v>0</v>
      </c>
      <c r="G1125" s="467">
        <f t="array" ref="G1125">MAX(IF($A$2:$A$8761=A1125,$D$2:$D$8761))</f>
        <v>1577</v>
      </c>
      <c r="H1125" s="467">
        <f t="shared" si="121"/>
        <v>0</v>
      </c>
      <c r="I1125" s="475" t="str">
        <f t="shared" si="122"/>
        <v/>
      </c>
      <c r="J1125" s="471">
        <f>'Potential Projects'!D1126</f>
        <v>7.1077554307310242</v>
      </c>
      <c r="K1125" s="471">
        <f>'Potential Projects'!E1126</f>
        <v>45.983068103633634</v>
      </c>
      <c r="L1125" s="476">
        <f t="shared" si="123"/>
        <v>1145.9091764656353</v>
      </c>
      <c r="M1125" s="471">
        <f t="shared" si="119"/>
        <v>1456.0645641729793</v>
      </c>
      <c r="N1125" s="467">
        <f t="shared" si="124"/>
        <v>0</v>
      </c>
      <c r="O1125" s="475" t="str">
        <f t="shared" si="125"/>
        <v/>
      </c>
    </row>
    <row r="1126" spans="1:15" hidden="1">
      <c r="A1126" s="475">
        <f t="shared" si="120"/>
        <v>43497</v>
      </c>
      <c r="B1126" s="475">
        <v>43512</v>
      </c>
      <c r="C1126" s="467">
        <v>21</v>
      </c>
      <c r="D1126" s="467">
        <v>1157</v>
      </c>
      <c r="E1126" s="467">
        <v>2</v>
      </c>
      <c r="F1126" s="467">
        <v>0</v>
      </c>
      <c r="G1126" s="467">
        <f t="array" ref="G1126">MAX(IF($A$2:$A$8761=A1126,$D$2:$D$8761))</f>
        <v>1577</v>
      </c>
      <c r="H1126" s="467">
        <f t="shared" si="121"/>
        <v>0</v>
      </c>
      <c r="I1126" s="475" t="str">
        <f t="shared" si="122"/>
        <v/>
      </c>
      <c r="J1126" s="471">
        <f>'Potential Projects'!D1127</f>
        <v>4.3617757148140583</v>
      </c>
      <c r="K1126" s="471">
        <f>'Potential Projects'!E1127</f>
        <v>41.710412438185337</v>
      </c>
      <c r="L1126" s="476">
        <f t="shared" si="123"/>
        <v>1108.9278118470006</v>
      </c>
      <c r="M1126" s="471">
        <f t="shared" si="119"/>
        <v>1456.0645641729793</v>
      </c>
      <c r="N1126" s="467">
        <f t="shared" si="124"/>
        <v>0</v>
      </c>
      <c r="O1126" s="475" t="str">
        <f t="shared" si="125"/>
        <v/>
      </c>
    </row>
    <row r="1127" spans="1:15" hidden="1">
      <c r="A1127" s="475">
        <f t="shared" si="120"/>
        <v>43497</v>
      </c>
      <c r="B1127" s="475">
        <v>43512</v>
      </c>
      <c r="C1127" s="467">
        <v>22</v>
      </c>
      <c r="D1127" s="467">
        <v>1127</v>
      </c>
      <c r="E1127" s="467">
        <v>0</v>
      </c>
      <c r="F1127" s="467">
        <v>0</v>
      </c>
      <c r="G1127" s="467">
        <f t="array" ref="G1127">MAX(IF($A$2:$A$8761=A1127,$D$2:$D$8761))</f>
        <v>1577</v>
      </c>
      <c r="H1127" s="467">
        <f t="shared" si="121"/>
        <v>0</v>
      </c>
      <c r="I1127" s="475" t="str">
        <f t="shared" si="122"/>
        <v/>
      </c>
      <c r="J1127" s="471">
        <f>'Potential Projects'!D1128</f>
        <v>26.847099976631579</v>
      </c>
      <c r="K1127" s="471">
        <f>'Potential Projects'!E1128</f>
        <v>44.543726026660934</v>
      </c>
      <c r="L1127" s="476">
        <f t="shared" si="123"/>
        <v>1055.6091739967073</v>
      </c>
      <c r="M1127" s="471">
        <f t="shared" si="119"/>
        <v>1456.0645641729793</v>
      </c>
      <c r="N1127" s="467">
        <f t="shared" si="124"/>
        <v>0</v>
      </c>
      <c r="O1127" s="475" t="str">
        <f t="shared" si="125"/>
        <v/>
      </c>
    </row>
    <row r="1128" spans="1:15" hidden="1">
      <c r="A1128" s="475">
        <f t="shared" si="120"/>
        <v>43497</v>
      </c>
      <c r="B1128" s="475">
        <v>43512</v>
      </c>
      <c r="C1128" s="467">
        <v>23</v>
      </c>
      <c r="D1128" s="467">
        <v>1040</v>
      </c>
      <c r="E1128" s="467">
        <v>0</v>
      </c>
      <c r="F1128" s="467">
        <v>0</v>
      </c>
      <c r="G1128" s="467">
        <f t="array" ref="G1128">MAX(IF($A$2:$A$8761=A1128,$D$2:$D$8761))</f>
        <v>1577</v>
      </c>
      <c r="H1128" s="467">
        <f t="shared" si="121"/>
        <v>0</v>
      </c>
      <c r="I1128" s="475" t="str">
        <f t="shared" si="122"/>
        <v/>
      </c>
      <c r="J1128" s="471">
        <f>'Potential Projects'!D1129</f>
        <v>38.573088251498618</v>
      </c>
      <c r="K1128" s="471">
        <f>'Potential Projects'!E1129</f>
        <v>36.797875349387226</v>
      </c>
      <c r="L1128" s="476">
        <f t="shared" si="123"/>
        <v>964.62903639911417</v>
      </c>
      <c r="M1128" s="471">
        <f t="shared" si="119"/>
        <v>1456.0645641729793</v>
      </c>
      <c r="N1128" s="467">
        <f t="shared" si="124"/>
        <v>0</v>
      </c>
      <c r="O1128" s="475" t="str">
        <f t="shared" si="125"/>
        <v/>
      </c>
    </row>
    <row r="1129" spans="1:15" hidden="1">
      <c r="A1129" s="475">
        <f t="shared" si="120"/>
        <v>43497</v>
      </c>
      <c r="B1129" s="475">
        <v>43512</v>
      </c>
      <c r="C1129" s="467">
        <v>24</v>
      </c>
      <c r="D1129" s="467">
        <v>1004</v>
      </c>
      <c r="E1129" s="467">
        <v>0</v>
      </c>
      <c r="F1129" s="467">
        <v>0</v>
      </c>
      <c r="G1129" s="467">
        <f t="array" ref="G1129">MAX(IF($A$2:$A$8761=A1129,$D$2:$D$8761))</f>
        <v>1577</v>
      </c>
      <c r="H1129" s="467">
        <f t="shared" si="121"/>
        <v>0</v>
      </c>
      <c r="I1129" s="475" t="str">
        <f t="shared" si="122"/>
        <v/>
      </c>
      <c r="J1129" s="471">
        <f>'Potential Projects'!D1130</f>
        <v>54.291237433830076</v>
      </c>
      <c r="K1129" s="471">
        <f>'Potential Projects'!E1130</f>
        <v>38.000195334336702</v>
      </c>
      <c r="L1129" s="476">
        <f t="shared" si="123"/>
        <v>911.70856723183329</v>
      </c>
      <c r="M1129" s="471">
        <f t="shared" si="119"/>
        <v>1456.0645641729793</v>
      </c>
      <c r="N1129" s="467">
        <f t="shared" si="124"/>
        <v>0</v>
      </c>
      <c r="O1129" s="475" t="str">
        <f t="shared" si="125"/>
        <v/>
      </c>
    </row>
    <row r="1130" spans="1:15" hidden="1">
      <c r="A1130" s="475">
        <f t="shared" si="120"/>
        <v>43497</v>
      </c>
      <c r="B1130" s="475">
        <v>43513</v>
      </c>
      <c r="C1130" s="467">
        <v>1</v>
      </c>
      <c r="D1130" s="467">
        <v>971</v>
      </c>
      <c r="E1130" s="467">
        <v>0</v>
      </c>
      <c r="F1130" s="467">
        <v>0</v>
      </c>
      <c r="G1130" s="467">
        <f t="array" ref="G1130">MAX(IF($A$2:$A$8761=A1130,$D$2:$D$8761))</f>
        <v>1577</v>
      </c>
      <c r="H1130" s="467">
        <f t="shared" si="121"/>
        <v>0</v>
      </c>
      <c r="I1130" s="475" t="str">
        <f t="shared" si="122"/>
        <v/>
      </c>
      <c r="J1130" s="471">
        <f>'Potential Projects'!D1131</f>
        <v>48.181022417217605</v>
      </c>
      <c r="K1130" s="471">
        <f>'Potential Projects'!E1131</f>
        <v>36.660981401849071</v>
      </c>
      <c r="L1130" s="476">
        <f t="shared" si="123"/>
        <v>886.15799618093331</v>
      </c>
      <c r="M1130" s="471">
        <f t="shared" ref="M1130:M1193" si="126">MAX($L$746:$L$1417)</f>
        <v>1456.0645641729793</v>
      </c>
      <c r="N1130" s="467">
        <f t="shared" si="124"/>
        <v>0</v>
      </c>
      <c r="O1130" s="475" t="str">
        <f t="shared" si="125"/>
        <v/>
      </c>
    </row>
    <row r="1131" spans="1:15" hidden="1">
      <c r="A1131" s="475">
        <f t="shared" si="120"/>
        <v>43497</v>
      </c>
      <c r="B1131" s="475">
        <v>43513</v>
      </c>
      <c r="C1131" s="467">
        <v>2</v>
      </c>
      <c r="D1131" s="467">
        <v>968</v>
      </c>
      <c r="E1131" s="467">
        <v>0</v>
      </c>
      <c r="F1131" s="467">
        <v>0</v>
      </c>
      <c r="G1131" s="467">
        <f t="array" ref="G1131">MAX(IF($A$2:$A$8761=A1131,$D$2:$D$8761))</f>
        <v>1577</v>
      </c>
      <c r="H1131" s="467">
        <f t="shared" si="121"/>
        <v>0</v>
      </c>
      <c r="I1131" s="475" t="str">
        <f t="shared" si="122"/>
        <v/>
      </c>
      <c r="J1131" s="471">
        <f>'Potential Projects'!D1132</f>
        <v>68.1850579642322</v>
      </c>
      <c r="K1131" s="471">
        <f>'Potential Projects'!E1132</f>
        <v>23.274317834874225</v>
      </c>
      <c r="L1131" s="476">
        <f t="shared" si="123"/>
        <v>876.5406242008936</v>
      </c>
      <c r="M1131" s="471">
        <f t="shared" si="126"/>
        <v>1456.0645641729793</v>
      </c>
      <c r="N1131" s="467">
        <f t="shared" si="124"/>
        <v>0</v>
      </c>
      <c r="O1131" s="475" t="str">
        <f t="shared" si="125"/>
        <v/>
      </c>
    </row>
    <row r="1132" spans="1:15" hidden="1">
      <c r="A1132" s="475">
        <f t="shared" si="120"/>
        <v>43497</v>
      </c>
      <c r="B1132" s="475">
        <v>43513</v>
      </c>
      <c r="C1132" s="467">
        <v>3</v>
      </c>
      <c r="D1132" s="467">
        <v>958</v>
      </c>
      <c r="E1132" s="467">
        <v>0</v>
      </c>
      <c r="F1132" s="467">
        <v>0</v>
      </c>
      <c r="G1132" s="467">
        <f t="array" ref="G1132">MAX(IF($A$2:$A$8761=A1132,$D$2:$D$8761))</f>
        <v>1577</v>
      </c>
      <c r="H1132" s="467">
        <f t="shared" si="121"/>
        <v>0</v>
      </c>
      <c r="I1132" s="475" t="str">
        <f t="shared" si="122"/>
        <v/>
      </c>
      <c r="J1132" s="471">
        <f>'Potential Projects'!D1133</f>
        <v>72.163587814544471</v>
      </c>
      <c r="K1132" s="471">
        <f>'Potential Projects'!E1133</f>
        <v>32.561985486992043</v>
      </c>
      <c r="L1132" s="476">
        <f t="shared" si="123"/>
        <v>853.27442669846346</v>
      </c>
      <c r="M1132" s="471">
        <f t="shared" si="126"/>
        <v>1456.0645641729793</v>
      </c>
      <c r="N1132" s="467">
        <f t="shared" si="124"/>
        <v>0</v>
      </c>
      <c r="O1132" s="475" t="str">
        <f t="shared" si="125"/>
        <v/>
      </c>
    </row>
    <row r="1133" spans="1:15" hidden="1">
      <c r="A1133" s="475">
        <f t="shared" si="120"/>
        <v>43497</v>
      </c>
      <c r="B1133" s="475">
        <v>43513</v>
      </c>
      <c r="C1133" s="467">
        <v>4</v>
      </c>
      <c r="D1133" s="467">
        <v>966</v>
      </c>
      <c r="E1133" s="467">
        <v>0</v>
      </c>
      <c r="F1133" s="467">
        <v>0</v>
      </c>
      <c r="G1133" s="467">
        <f t="array" ref="G1133">MAX(IF($A$2:$A$8761=A1133,$D$2:$D$8761))</f>
        <v>1577</v>
      </c>
      <c r="H1133" s="467">
        <f t="shared" si="121"/>
        <v>0</v>
      </c>
      <c r="I1133" s="475" t="str">
        <f t="shared" si="122"/>
        <v/>
      </c>
      <c r="J1133" s="471">
        <f>'Potential Projects'!D1134</f>
        <v>109.70302068404888</v>
      </c>
      <c r="K1133" s="471">
        <f>'Potential Projects'!E1134</f>
        <v>49.24818431520103</v>
      </c>
      <c r="L1133" s="476">
        <f t="shared" si="123"/>
        <v>807.04879500075015</v>
      </c>
      <c r="M1133" s="471">
        <f t="shared" si="126"/>
        <v>1456.0645641729793</v>
      </c>
      <c r="N1133" s="467">
        <f t="shared" si="124"/>
        <v>0</v>
      </c>
      <c r="O1133" s="475" t="str">
        <f t="shared" si="125"/>
        <v/>
      </c>
    </row>
    <row r="1134" spans="1:15" hidden="1">
      <c r="A1134" s="475">
        <f t="shared" si="120"/>
        <v>43497</v>
      </c>
      <c r="B1134" s="475">
        <v>43513</v>
      </c>
      <c r="C1134" s="467">
        <v>5</v>
      </c>
      <c r="D1134" s="467">
        <v>977</v>
      </c>
      <c r="E1134" s="467">
        <v>0</v>
      </c>
      <c r="F1134" s="467">
        <v>0</v>
      </c>
      <c r="G1134" s="467">
        <f t="array" ref="G1134">MAX(IF($A$2:$A$8761=A1134,$D$2:$D$8761))</f>
        <v>1577</v>
      </c>
      <c r="H1134" s="467">
        <f t="shared" si="121"/>
        <v>0</v>
      </c>
      <c r="I1134" s="475" t="str">
        <f t="shared" si="122"/>
        <v/>
      </c>
      <c r="J1134" s="471">
        <f>'Potential Projects'!D1135</f>
        <v>138.43094766124375</v>
      </c>
      <c r="K1134" s="471">
        <f>'Potential Projects'!E1135</f>
        <v>53.639742152225324</v>
      </c>
      <c r="L1134" s="476">
        <f t="shared" si="123"/>
        <v>784.92931018653098</v>
      </c>
      <c r="M1134" s="471">
        <f t="shared" si="126"/>
        <v>1456.0645641729793</v>
      </c>
      <c r="N1134" s="467">
        <f t="shared" si="124"/>
        <v>0</v>
      </c>
      <c r="O1134" s="475" t="str">
        <f t="shared" si="125"/>
        <v/>
      </c>
    </row>
    <row r="1135" spans="1:15" hidden="1">
      <c r="A1135" s="475">
        <f t="shared" si="120"/>
        <v>43497</v>
      </c>
      <c r="B1135" s="475">
        <v>43513</v>
      </c>
      <c r="C1135" s="467">
        <v>6</v>
      </c>
      <c r="D1135" s="467">
        <v>1021</v>
      </c>
      <c r="E1135" s="467">
        <v>0</v>
      </c>
      <c r="F1135" s="467">
        <v>0</v>
      </c>
      <c r="G1135" s="467">
        <f t="array" ref="G1135">MAX(IF($A$2:$A$8761=A1135,$D$2:$D$8761))</f>
        <v>1577</v>
      </c>
      <c r="H1135" s="467">
        <f t="shared" si="121"/>
        <v>0</v>
      </c>
      <c r="I1135" s="475" t="str">
        <f t="shared" si="122"/>
        <v/>
      </c>
      <c r="J1135" s="471">
        <f>'Potential Projects'!D1136</f>
        <v>128.1575063393424</v>
      </c>
      <c r="K1135" s="471">
        <f>'Potential Projects'!E1136</f>
        <v>65.797489195871862</v>
      </c>
      <c r="L1135" s="476">
        <f t="shared" si="123"/>
        <v>827.04500446478573</v>
      </c>
      <c r="M1135" s="471">
        <f t="shared" si="126"/>
        <v>1456.0645641729793</v>
      </c>
      <c r="N1135" s="467">
        <f t="shared" si="124"/>
        <v>0</v>
      </c>
      <c r="O1135" s="475" t="str">
        <f t="shared" si="125"/>
        <v/>
      </c>
    </row>
    <row r="1136" spans="1:15" hidden="1">
      <c r="A1136" s="475">
        <f t="shared" si="120"/>
        <v>43497</v>
      </c>
      <c r="B1136" s="475">
        <v>43513</v>
      </c>
      <c r="C1136" s="467">
        <v>7</v>
      </c>
      <c r="D1136" s="467">
        <v>1080</v>
      </c>
      <c r="E1136" s="467">
        <v>0</v>
      </c>
      <c r="F1136" s="467">
        <v>0</v>
      </c>
      <c r="G1136" s="467">
        <f t="array" ref="G1136">MAX(IF($A$2:$A$8761=A1136,$D$2:$D$8761))</f>
        <v>1577</v>
      </c>
      <c r="H1136" s="467">
        <f t="shared" si="121"/>
        <v>0</v>
      </c>
      <c r="I1136" s="475" t="str">
        <f t="shared" si="122"/>
        <v/>
      </c>
      <c r="J1136" s="471">
        <f>'Potential Projects'!D1137</f>
        <v>143.40042065328944</v>
      </c>
      <c r="K1136" s="471">
        <f>'Potential Projects'!E1137</f>
        <v>34.352558320791232</v>
      </c>
      <c r="L1136" s="476">
        <f t="shared" si="123"/>
        <v>902.24702102591937</v>
      </c>
      <c r="M1136" s="471">
        <f t="shared" si="126"/>
        <v>1456.0645641729793</v>
      </c>
      <c r="N1136" s="467">
        <f t="shared" si="124"/>
        <v>0</v>
      </c>
      <c r="O1136" s="475" t="str">
        <f t="shared" si="125"/>
        <v/>
      </c>
    </row>
    <row r="1137" spans="1:15" hidden="1">
      <c r="A1137" s="475">
        <f t="shared" si="120"/>
        <v>43497</v>
      </c>
      <c r="B1137" s="475">
        <v>43513</v>
      </c>
      <c r="C1137" s="467">
        <v>8</v>
      </c>
      <c r="D1137" s="467">
        <v>1141</v>
      </c>
      <c r="E1137" s="467">
        <v>0</v>
      </c>
      <c r="F1137" s="467">
        <v>0</v>
      </c>
      <c r="G1137" s="467">
        <f t="array" ref="G1137">MAX(IF($A$2:$A$8761=A1137,$D$2:$D$8761))</f>
        <v>1577</v>
      </c>
      <c r="H1137" s="467">
        <f t="shared" si="121"/>
        <v>0</v>
      </c>
      <c r="I1137" s="475" t="str">
        <f t="shared" si="122"/>
        <v/>
      </c>
      <c r="J1137" s="471">
        <f>'Potential Projects'!D1138</f>
        <v>144</v>
      </c>
      <c r="K1137" s="471">
        <f>'Potential Projects'!E1138</f>
        <v>28.175121156740488</v>
      </c>
      <c r="L1137" s="476">
        <f t="shared" si="123"/>
        <v>968.82487884325951</v>
      </c>
      <c r="M1137" s="471">
        <f t="shared" si="126"/>
        <v>1456.0645641729793</v>
      </c>
      <c r="N1137" s="467">
        <f t="shared" si="124"/>
        <v>0</v>
      </c>
      <c r="O1137" s="475" t="str">
        <f t="shared" si="125"/>
        <v/>
      </c>
    </row>
    <row r="1138" spans="1:15" hidden="1">
      <c r="A1138" s="475">
        <f t="shared" si="120"/>
        <v>43497</v>
      </c>
      <c r="B1138" s="475">
        <v>43513</v>
      </c>
      <c r="C1138" s="467">
        <v>9</v>
      </c>
      <c r="D1138" s="467">
        <v>1209</v>
      </c>
      <c r="E1138" s="467">
        <v>0</v>
      </c>
      <c r="F1138" s="467">
        <v>3</v>
      </c>
      <c r="G1138" s="467">
        <f t="array" ref="G1138">MAX(IF($A$2:$A$8761=A1138,$D$2:$D$8761))</f>
        <v>1577</v>
      </c>
      <c r="H1138" s="467">
        <f t="shared" si="121"/>
        <v>0</v>
      </c>
      <c r="I1138" s="475" t="str">
        <f t="shared" si="122"/>
        <v/>
      </c>
      <c r="J1138" s="471">
        <f>'Potential Projects'!D1139</f>
        <v>144</v>
      </c>
      <c r="K1138" s="471">
        <f>'Potential Projects'!E1139</f>
        <v>31.411294076542681</v>
      </c>
      <c r="L1138" s="476">
        <f t="shared" si="123"/>
        <v>1030.5887059234574</v>
      </c>
      <c r="M1138" s="471">
        <f t="shared" si="126"/>
        <v>1456.0645641729793</v>
      </c>
      <c r="N1138" s="467">
        <f t="shared" si="124"/>
        <v>0</v>
      </c>
      <c r="O1138" s="475" t="str">
        <f t="shared" si="125"/>
        <v/>
      </c>
    </row>
    <row r="1139" spans="1:15" hidden="1">
      <c r="A1139" s="475">
        <f t="shared" si="120"/>
        <v>43497</v>
      </c>
      <c r="B1139" s="475">
        <v>43513</v>
      </c>
      <c r="C1139" s="467">
        <v>10</v>
      </c>
      <c r="D1139" s="467">
        <v>1243</v>
      </c>
      <c r="E1139" s="467">
        <v>0</v>
      </c>
      <c r="F1139" s="467">
        <v>5</v>
      </c>
      <c r="G1139" s="467">
        <f t="array" ref="G1139">MAX(IF($A$2:$A$8761=A1139,$D$2:$D$8761))</f>
        <v>1577</v>
      </c>
      <c r="H1139" s="467">
        <f t="shared" si="121"/>
        <v>0</v>
      </c>
      <c r="I1139" s="475" t="str">
        <f t="shared" si="122"/>
        <v/>
      </c>
      <c r="J1139" s="471">
        <f>'Potential Projects'!D1140</f>
        <v>126.06465428623869</v>
      </c>
      <c r="K1139" s="471">
        <f>'Potential Projects'!E1140</f>
        <v>58.651625134379714</v>
      </c>
      <c r="L1139" s="476">
        <f t="shared" si="123"/>
        <v>1053.2837205793817</v>
      </c>
      <c r="M1139" s="471">
        <f t="shared" si="126"/>
        <v>1456.0645641729793</v>
      </c>
      <c r="N1139" s="467">
        <f t="shared" si="124"/>
        <v>0</v>
      </c>
      <c r="O1139" s="475" t="str">
        <f t="shared" si="125"/>
        <v/>
      </c>
    </row>
    <row r="1140" spans="1:15" hidden="1">
      <c r="A1140" s="475">
        <f t="shared" si="120"/>
        <v>43497</v>
      </c>
      <c r="B1140" s="475">
        <v>43513</v>
      </c>
      <c r="C1140" s="467">
        <v>11</v>
      </c>
      <c r="D1140" s="467">
        <v>1234</v>
      </c>
      <c r="E1140" s="467">
        <v>0</v>
      </c>
      <c r="F1140" s="467">
        <v>6</v>
      </c>
      <c r="G1140" s="467">
        <f t="array" ref="G1140">MAX(IF($A$2:$A$8761=A1140,$D$2:$D$8761))</f>
        <v>1577</v>
      </c>
      <c r="H1140" s="467">
        <f t="shared" si="121"/>
        <v>0</v>
      </c>
      <c r="I1140" s="475" t="str">
        <f t="shared" si="122"/>
        <v/>
      </c>
      <c r="J1140" s="471">
        <f>'Potential Projects'!D1141</f>
        <v>67.438661002923041</v>
      </c>
      <c r="K1140" s="471">
        <f>'Potential Projects'!E1141</f>
        <v>70.555140561169637</v>
      </c>
      <c r="L1140" s="476">
        <f t="shared" si="123"/>
        <v>1090.0061984359074</v>
      </c>
      <c r="M1140" s="471">
        <f t="shared" si="126"/>
        <v>1456.0645641729793</v>
      </c>
      <c r="N1140" s="467">
        <f t="shared" si="124"/>
        <v>0</v>
      </c>
      <c r="O1140" s="475" t="str">
        <f t="shared" si="125"/>
        <v/>
      </c>
    </row>
    <row r="1141" spans="1:15" hidden="1">
      <c r="A1141" s="475">
        <f t="shared" si="120"/>
        <v>43497</v>
      </c>
      <c r="B1141" s="475">
        <v>43513</v>
      </c>
      <c r="C1141" s="467">
        <v>12</v>
      </c>
      <c r="D1141" s="467">
        <v>1214</v>
      </c>
      <c r="E1141" s="467">
        <v>1</v>
      </c>
      <c r="F1141" s="467">
        <v>6</v>
      </c>
      <c r="G1141" s="467">
        <f t="array" ref="G1141">MAX(IF($A$2:$A$8761=A1141,$D$2:$D$8761))</f>
        <v>1577</v>
      </c>
      <c r="H1141" s="467">
        <f t="shared" si="121"/>
        <v>0</v>
      </c>
      <c r="I1141" s="475" t="str">
        <f t="shared" si="122"/>
        <v/>
      </c>
      <c r="J1141" s="471">
        <f>'Potential Projects'!D1142</f>
        <v>26.97367551317928</v>
      </c>
      <c r="K1141" s="471">
        <f>'Potential Projects'!E1142</f>
        <v>82.063619167920876</v>
      </c>
      <c r="L1141" s="476">
        <f t="shared" si="123"/>
        <v>1097.9627053188997</v>
      </c>
      <c r="M1141" s="471">
        <f t="shared" si="126"/>
        <v>1456.0645641729793</v>
      </c>
      <c r="N1141" s="467">
        <f t="shared" si="124"/>
        <v>0</v>
      </c>
      <c r="O1141" s="475" t="str">
        <f t="shared" si="125"/>
        <v/>
      </c>
    </row>
    <row r="1142" spans="1:15" hidden="1">
      <c r="A1142" s="475">
        <f t="shared" si="120"/>
        <v>43497</v>
      </c>
      <c r="B1142" s="475">
        <v>43513</v>
      </c>
      <c r="C1142" s="467">
        <v>13</v>
      </c>
      <c r="D1142" s="467">
        <v>1216</v>
      </c>
      <c r="E1142" s="467">
        <v>0</v>
      </c>
      <c r="F1142" s="467">
        <v>9</v>
      </c>
      <c r="G1142" s="467">
        <f t="array" ref="G1142">MAX(IF($A$2:$A$8761=A1142,$D$2:$D$8761))</f>
        <v>1577</v>
      </c>
      <c r="H1142" s="467">
        <f t="shared" si="121"/>
        <v>0</v>
      </c>
      <c r="I1142" s="475" t="str">
        <f t="shared" si="122"/>
        <v/>
      </c>
      <c r="J1142" s="471">
        <f>'Potential Projects'!D1143</f>
        <v>8.2602997796082214</v>
      </c>
      <c r="K1142" s="471">
        <f>'Potential Projects'!E1143</f>
        <v>78.783640184906474</v>
      </c>
      <c r="L1142" s="476">
        <f t="shared" si="123"/>
        <v>1119.9560600354853</v>
      </c>
      <c r="M1142" s="471">
        <f t="shared" si="126"/>
        <v>1456.0645641729793</v>
      </c>
      <c r="N1142" s="467">
        <f t="shared" si="124"/>
        <v>0</v>
      </c>
      <c r="O1142" s="475" t="str">
        <f t="shared" si="125"/>
        <v/>
      </c>
    </row>
    <row r="1143" spans="1:15" hidden="1">
      <c r="A1143" s="475">
        <f t="shared" si="120"/>
        <v>43497</v>
      </c>
      <c r="B1143" s="475">
        <v>43513</v>
      </c>
      <c r="C1143" s="467">
        <v>14</v>
      </c>
      <c r="D1143" s="467">
        <v>1195</v>
      </c>
      <c r="E1143" s="467">
        <v>4</v>
      </c>
      <c r="F1143" s="467">
        <v>6</v>
      </c>
      <c r="G1143" s="467">
        <f t="array" ref="G1143">MAX(IF($A$2:$A$8761=A1143,$D$2:$D$8761))</f>
        <v>1577</v>
      </c>
      <c r="H1143" s="467">
        <f t="shared" si="121"/>
        <v>0</v>
      </c>
      <c r="I1143" s="475" t="str">
        <f t="shared" si="122"/>
        <v/>
      </c>
      <c r="J1143" s="471">
        <f>'Potential Projects'!D1144</f>
        <v>1.6129393269291297</v>
      </c>
      <c r="K1143" s="471">
        <f>'Potential Projects'!E1144</f>
        <v>72.599945011825426</v>
      </c>
      <c r="L1143" s="476">
        <f t="shared" si="123"/>
        <v>1110.7871156612455</v>
      </c>
      <c r="M1143" s="471">
        <f t="shared" si="126"/>
        <v>1456.0645641729793</v>
      </c>
      <c r="N1143" s="467">
        <f t="shared" si="124"/>
        <v>0</v>
      </c>
      <c r="O1143" s="475" t="str">
        <f t="shared" si="125"/>
        <v/>
      </c>
    </row>
    <row r="1144" spans="1:15" hidden="1">
      <c r="A1144" s="475">
        <f t="shared" si="120"/>
        <v>43497</v>
      </c>
      <c r="B1144" s="475">
        <v>43513</v>
      </c>
      <c r="C1144" s="467">
        <v>15</v>
      </c>
      <c r="D1144" s="467">
        <v>1187</v>
      </c>
      <c r="E1144" s="467">
        <v>10</v>
      </c>
      <c r="F1144" s="467">
        <v>6</v>
      </c>
      <c r="G1144" s="467">
        <f t="array" ref="G1144">MAX(IF($A$2:$A$8761=A1144,$D$2:$D$8761))</f>
        <v>1577</v>
      </c>
      <c r="H1144" s="467">
        <f t="shared" si="121"/>
        <v>0</v>
      </c>
      <c r="I1144" s="475" t="str">
        <f t="shared" si="122"/>
        <v/>
      </c>
      <c r="J1144" s="471">
        <f>'Potential Projects'!D1145</f>
        <v>2.7968026663639494</v>
      </c>
      <c r="K1144" s="471">
        <f>'Potential Projects'!E1145</f>
        <v>83.499049989249627</v>
      </c>
      <c r="L1144" s="476">
        <f t="shared" si="123"/>
        <v>1084.7041473443865</v>
      </c>
      <c r="M1144" s="471">
        <f t="shared" si="126"/>
        <v>1456.0645641729793</v>
      </c>
      <c r="N1144" s="467">
        <f t="shared" si="124"/>
        <v>0</v>
      </c>
      <c r="O1144" s="475" t="str">
        <f t="shared" si="125"/>
        <v/>
      </c>
    </row>
    <row r="1145" spans="1:15" hidden="1">
      <c r="A1145" s="475">
        <f t="shared" si="120"/>
        <v>43497</v>
      </c>
      <c r="B1145" s="475">
        <v>43513</v>
      </c>
      <c r="C1145" s="467">
        <v>16</v>
      </c>
      <c r="D1145" s="467">
        <v>1201</v>
      </c>
      <c r="E1145" s="467">
        <v>54</v>
      </c>
      <c r="F1145" s="467">
        <v>0</v>
      </c>
      <c r="G1145" s="467">
        <f t="array" ref="G1145">MAX(IF($A$2:$A$8761=A1145,$D$2:$D$8761))</f>
        <v>1577</v>
      </c>
      <c r="H1145" s="467">
        <f t="shared" si="121"/>
        <v>0</v>
      </c>
      <c r="I1145" s="475" t="str">
        <f t="shared" si="122"/>
        <v/>
      </c>
      <c r="J1145" s="471">
        <f>'Potential Projects'!D1146</f>
        <v>2.0161920194135896</v>
      </c>
      <c r="K1145" s="471">
        <f>'Potential Projects'!E1146</f>
        <v>82.231020909481828</v>
      </c>
      <c r="L1145" s="476">
        <f t="shared" si="123"/>
        <v>1062.7527870711044</v>
      </c>
      <c r="M1145" s="471">
        <f t="shared" si="126"/>
        <v>1456.0645641729793</v>
      </c>
      <c r="N1145" s="467">
        <f t="shared" si="124"/>
        <v>0</v>
      </c>
      <c r="O1145" s="475" t="str">
        <f t="shared" si="125"/>
        <v/>
      </c>
    </row>
    <row r="1146" spans="1:15" hidden="1">
      <c r="A1146" s="475">
        <f t="shared" si="120"/>
        <v>43497</v>
      </c>
      <c r="B1146" s="475">
        <v>43513</v>
      </c>
      <c r="C1146" s="467">
        <v>17</v>
      </c>
      <c r="D1146" s="467">
        <v>1270</v>
      </c>
      <c r="E1146" s="467">
        <v>81</v>
      </c>
      <c r="F1146" s="467">
        <v>3</v>
      </c>
      <c r="G1146" s="467">
        <f t="array" ref="G1146">MAX(IF($A$2:$A$8761=A1146,$D$2:$D$8761))</f>
        <v>1577</v>
      </c>
      <c r="H1146" s="467">
        <f t="shared" si="121"/>
        <v>0</v>
      </c>
      <c r="I1146" s="475" t="str">
        <f t="shared" si="122"/>
        <v/>
      </c>
      <c r="J1146" s="471">
        <f>'Potential Projects'!D1147</f>
        <v>7.7669895048260162</v>
      </c>
      <c r="K1146" s="471">
        <f>'Potential Projects'!E1147</f>
        <v>86.535748871210501</v>
      </c>
      <c r="L1146" s="476">
        <f t="shared" si="123"/>
        <v>1091.6972616239636</v>
      </c>
      <c r="M1146" s="471">
        <f t="shared" si="126"/>
        <v>1456.0645641729793</v>
      </c>
      <c r="N1146" s="467">
        <f t="shared" si="124"/>
        <v>0</v>
      </c>
      <c r="O1146" s="475" t="str">
        <f t="shared" si="125"/>
        <v/>
      </c>
    </row>
    <row r="1147" spans="1:15" hidden="1">
      <c r="A1147" s="475">
        <f t="shared" si="120"/>
        <v>43497</v>
      </c>
      <c r="B1147" s="475">
        <v>43513</v>
      </c>
      <c r="C1147" s="467">
        <v>18</v>
      </c>
      <c r="D1147" s="467">
        <v>1350</v>
      </c>
      <c r="E1147" s="467">
        <v>85</v>
      </c>
      <c r="F1147" s="467">
        <v>1</v>
      </c>
      <c r="G1147" s="467">
        <f t="array" ref="G1147">MAX(IF($A$2:$A$8761=A1147,$D$2:$D$8761))</f>
        <v>1577</v>
      </c>
      <c r="H1147" s="467">
        <f t="shared" si="121"/>
        <v>0</v>
      </c>
      <c r="I1147" s="475" t="str">
        <f t="shared" si="122"/>
        <v/>
      </c>
      <c r="J1147" s="471">
        <f>'Potential Projects'!D1148</f>
        <v>46.352504149309048</v>
      </c>
      <c r="K1147" s="471">
        <f>'Potential Projects'!E1148</f>
        <v>86.501329821543763</v>
      </c>
      <c r="L1147" s="476">
        <f t="shared" si="123"/>
        <v>1131.1461660291473</v>
      </c>
      <c r="M1147" s="471">
        <f t="shared" si="126"/>
        <v>1456.0645641729793</v>
      </c>
      <c r="N1147" s="467">
        <f t="shared" si="124"/>
        <v>0</v>
      </c>
      <c r="O1147" s="475" t="str">
        <f t="shared" si="125"/>
        <v/>
      </c>
    </row>
    <row r="1148" spans="1:15" hidden="1">
      <c r="A1148" s="475">
        <f t="shared" si="120"/>
        <v>43497</v>
      </c>
      <c r="B1148" s="475">
        <v>43513</v>
      </c>
      <c r="C1148" s="467">
        <v>19</v>
      </c>
      <c r="D1148" s="467">
        <v>1359</v>
      </c>
      <c r="E1148" s="467">
        <v>99</v>
      </c>
      <c r="F1148" s="467">
        <v>0</v>
      </c>
      <c r="G1148" s="467">
        <f t="array" ref="G1148">MAX(IF($A$2:$A$8761=A1148,$D$2:$D$8761))</f>
        <v>1577</v>
      </c>
      <c r="H1148" s="467">
        <f t="shared" si="121"/>
        <v>0</v>
      </c>
      <c r="I1148" s="475" t="str">
        <f t="shared" si="122"/>
        <v/>
      </c>
      <c r="J1148" s="471">
        <f>'Potential Projects'!D1149</f>
        <v>104.20266643046648</v>
      </c>
      <c r="K1148" s="471">
        <f>'Potential Projects'!E1149</f>
        <v>51.533922113523971</v>
      </c>
      <c r="L1148" s="476">
        <f t="shared" si="123"/>
        <v>1104.2634114560096</v>
      </c>
      <c r="M1148" s="471">
        <f t="shared" si="126"/>
        <v>1456.0645641729793</v>
      </c>
      <c r="N1148" s="467">
        <f t="shared" si="124"/>
        <v>0</v>
      </c>
      <c r="O1148" s="475" t="str">
        <f t="shared" si="125"/>
        <v/>
      </c>
    </row>
    <row r="1149" spans="1:15" hidden="1">
      <c r="A1149" s="475">
        <f t="shared" si="120"/>
        <v>43497</v>
      </c>
      <c r="B1149" s="475">
        <v>43513</v>
      </c>
      <c r="C1149" s="467">
        <v>20</v>
      </c>
      <c r="D1149" s="467">
        <v>1341</v>
      </c>
      <c r="E1149" s="467">
        <v>99</v>
      </c>
      <c r="F1149" s="467">
        <v>0</v>
      </c>
      <c r="G1149" s="467">
        <f t="array" ref="G1149">MAX(IF($A$2:$A$8761=A1149,$D$2:$D$8761))</f>
        <v>1577</v>
      </c>
      <c r="H1149" s="467">
        <f t="shared" si="121"/>
        <v>0</v>
      </c>
      <c r="I1149" s="475" t="str">
        <f t="shared" si="122"/>
        <v/>
      </c>
      <c r="J1149" s="471">
        <f>'Potential Projects'!D1150</f>
        <v>134.10584937289397</v>
      </c>
      <c r="K1149" s="471">
        <f>'Potential Projects'!E1150</f>
        <v>50.89716969468931</v>
      </c>
      <c r="L1149" s="476">
        <f t="shared" si="123"/>
        <v>1056.9969809324166</v>
      </c>
      <c r="M1149" s="471">
        <f t="shared" si="126"/>
        <v>1456.0645641729793</v>
      </c>
      <c r="N1149" s="467">
        <f t="shared" si="124"/>
        <v>0</v>
      </c>
      <c r="O1149" s="475" t="str">
        <f t="shared" si="125"/>
        <v/>
      </c>
    </row>
    <row r="1150" spans="1:15" hidden="1">
      <c r="A1150" s="475">
        <f t="shared" si="120"/>
        <v>43497</v>
      </c>
      <c r="B1150" s="475">
        <v>43513</v>
      </c>
      <c r="C1150" s="467">
        <v>21</v>
      </c>
      <c r="D1150" s="467">
        <v>1293</v>
      </c>
      <c r="E1150" s="467">
        <v>100</v>
      </c>
      <c r="F1150" s="467">
        <v>0</v>
      </c>
      <c r="G1150" s="467">
        <f t="array" ref="G1150">MAX(IF($A$2:$A$8761=A1150,$D$2:$D$8761))</f>
        <v>1577</v>
      </c>
      <c r="H1150" s="467">
        <f t="shared" si="121"/>
        <v>0</v>
      </c>
      <c r="I1150" s="475" t="str">
        <f t="shared" si="122"/>
        <v/>
      </c>
      <c r="J1150" s="471">
        <f>'Potential Projects'!D1151</f>
        <v>104.05496470479325</v>
      </c>
      <c r="K1150" s="471">
        <f>'Potential Projects'!E1151</f>
        <v>17.955792410234356</v>
      </c>
      <c r="L1150" s="476">
        <f t="shared" si="123"/>
        <v>1070.9892428849723</v>
      </c>
      <c r="M1150" s="471">
        <f t="shared" si="126"/>
        <v>1456.0645641729793</v>
      </c>
      <c r="N1150" s="467">
        <f t="shared" si="124"/>
        <v>0</v>
      </c>
      <c r="O1150" s="475" t="str">
        <f t="shared" si="125"/>
        <v/>
      </c>
    </row>
    <row r="1151" spans="1:15" hidden="1">
      <c r="A1151" s="475">
        <f t="shared" si="120"/>
        <v>43497</v>
      </c>
      <c r="B1151" s="475">
        <v>43513</v>
      </c>
      <c r="C1151" s="467">
        <v>22</v>
      </c>
      <c r="D1151" s="467">
        <v>1245</v>
      </c>
      <c r="E1151" s="467">
        <v>103</v>
      </c>
      <c r="F1151" s="467">
        <v>0</v>
      </c>
      <c r="G1151" s="467">
        <f t="array" ref="G1151">MAX(IF($A$2:$A$8761=A1151,$D$2:$D$8761))</f>
        <v>1577</v>
      </c>
      <c r="H1151" s="467">
        <f t="shared" si="121"/>
        <v>0</v>
      </c>
      <c r="I1151" s="475" t="str">
        <f t="shared" si="122"/>
        <v/>
      </c>
      <c r="J1151" s="471">
        <f>'Potential Projects'!D1152</f>
        <v>98.121949151134999</v>
      </c>
      <c r="K1151" s="471">
        <f>'Potential Projects'!E1152</f>
        <v>8.1784355514943012</v>
      </c>
      <c r="L1151" s="476">
        <f t="shared" si="123"/>
        <v>1035.6996152973709</v>
      </c>
      <c r="M1151" s="471">
        <f t="shared" si="126"/>
        <v>1456.0645641729793</v>
      </c>
      <c r="N1151" s="467">
        <f t="shared" si="124"/>
        <v>0</v>
      </c>
      <c r="O1151" s="475" t="str">
        <f t="shared" si="125"/>
        <v/>
      </c>
    </row>
    <row r="1152" spans="1:15" hidden="1">
      <c r="A1152" s="475">
        <f t="shared" si="120"/>
        <v>43497</v>
      </c>
      <c r="B1152" s="475">
        <v>43513</v>
      </c>
      <c r="C1152" s="467">
        <v>23</v>
      </c>
      <c r="D1152" s="467">
        <v>1188</v>
      </c>
      <c r="E1152" s="467">
        <v>102</v>
      </c>
      <c r="F1152" s="467">
        <v>0</v>
      </c>
      <c r="G1152" s="467">
        <f t="array" ref="G1152">MAX(IF($A$2:$A$8761=A1152,$D$2:$D$8761))</f>
        <v>1577</v>
      </c>
      <c r="H1152" s="467">
        <f t="shared" si="121"/>
        <v>0</v>
      </c>
      <c r="I1152" s="475" t="str">
        <f t="shared" si="122"/>
        <v/>
      </c>
      <c r="J1152" s="471">
        <f>'Potential Projects'!D1153</f>
        <v>114.47466875605794</v>
      </c>
      <c r="K1152" s="471">
        <f>'Potential Projects'!E1153</f>
        <v>6.3205891206192213</v>
      </c>
      <c r="L1152" s="476">
        <f t="shared" si="123"/>
        <v>965.20474212332283</v>
      </c>
      <c r="M1152" s="471">
        <f t="shared" si="126"/>
        <v>1456.0645641729793</v>
      </c>
      <c r="N1152" s="467">
        <f t="shared" si="124"/>
        <v>0</v>
      </c>
      <c r="O1152" s="475" t="str">
        <f t="shared" si="125"/>
        <v/>
      </c>
    </row>
    <row r="1153" spans="1:15" hidden="1">
      <c r="A1153" s="475">
        <f t="shared" si="120"/>
        <v>43497</v>
      </c>
      <c r="B1153" s="475">
        <v>43513</v>
      </c>
      <c r="C1153" s="467">
        <v>24</v>
      </c>
      <c r="D1153" s="467">
        <v>1119</v>
      </c>
      <c r="E1153" s="467">
        <v>102</v>
      </c>
      <c r="F1153" s="467">
        <v>0</v>
      </c>
      <c r="G1153" s="467">
        <f t="array" ref="G1153">MAX(IF($A$2:$A$8761=A1153,$D$2:$D$8761))</f>
        <v>1577</v>
      </c>
      <c r="H1153" s="467">
        <f t="shared" si="121"/>
        <v>0</v>
      </c>
      <c r="I1153" s="475" t="str">
        <f t="shared" si="122"/>
        <v/>
      </c>
      <c r="J1153" s="471">
        <f>'Potential Projects'!D1154</f>
        <v>84.272512792594981</v>
      </c>
      <c r="K1153" s="471">
        <f>'Potential Projects'!E1154</f>
        <v>0.13845844979574287</v>
      </c>
      <c r="L1153" s="476">
        <f t="shared" si="123"/>
        <v>932.5890287576093</v>
      </c>
      <c r="M1153" s="471">
        <f t="shared" si="126"/>
        <v>1456.0645641729793</v>
      </c>
      <c r="N1153" s="467">
        <f t="shared" si="124"/>
        <v>0</v>
      </c>
      <c r="O1153" s="475" t="str">
        <f t="shared" si="125"/>
        <v/>
      </c>
    </row>
    <row r="1154" spans="1:15" hidden="1">
      <c r="A1154" s="475">
        <f t="shared" ref="A1154:A1217" si="127">DATE(YEAR(B1154),MONTH(B1154),1)</f>
        <v>43497</v>
      </c>
      <c r="B1154" s="475">
        <v>43514</v>
      </c>
      <c r="C1154" s="467">
        <v>1</v>
      </c>
      <c r="D1154" s="467">
        <v>1111</v>
      </c>
      <c r="E1154" s="467">
        <v>101</v>
      </c>
      <c r="F1154" s="467">
        <v>0</v>
      </c>
      <c r="G1154" s="467">
        <f t="array" ref="G1154">MAX(IF($A$2:$A$8761=A1154,$D$2:$D$8761))</f>
        <v>1577</v>
      </c>
      <c r="H1154" s="467">
        <f t="shared" ref="H1154:H1217" si="128">IF(G1154=D1154,1,0)</f>
        <v>0</v>
      </c>
      <c r="I1154" s="475" t="str">
        <f t="shared" ref="I1154:I1217" si="129">IF(D1154=G1154,B1154,"")</f>
        <v/>
      </c>
      <c r="J1154" s="471">
        <f>'Potential Projects'!D1155</f>
        <v>29.807994615671195</v>
      </c>
      <c r="K1154" s="471">
        <f>'Potential Projects'!E1155</f>
        <v>0.29803768006880244</v>
      </c>
      <c r="L1154" s="476">
        <f t="shared" ref="L1154:L1217" si="130">D1154-E1154-F1154-J1154-K1154</f>
        <v>979.89396770426004</v>
      </c>
      <c r="M1154" s="471">
        <f t="shared" si="126"/>
        <v>1456.0645641729793</v>
      </c>
      <c r="N1154" s="467">
        <f t="shared" ref="N1154:N1217" si="131">IF(M1154=L1154,1,0)</f>
        <v>0</v>
      </c>
      <c r="O1154" s="475" t="str">
        <f t="shared" ref="O1154:O1217" si="132">IF(L1154=M1154,B1154,"")</f>
        <v/>
      </c>
    </row>
    <row r="1155" spans="1:15" hidden="1">
      <c r="A1155" s="475">
        <f t="shared" si="127"/>
        <v>43497</v>
      </c>
      <c r="B1155" s="475">
        <v>43514</v>
      </c>
      <c r="C1155" s="467">
        <v>2</v>
      </c>
      <c r="D1155" s="467">
        <v>1106</v>
      </c>
      <c r="E1155" s="467">
        <v>100</v>
      </c>
      <c r="F1155" s="467">
        <v>0</v>
      </c>
      <c r="G1155" s="467">
        <f t="array" ref="G1155">MAX(IF($A$2:$A$8761=A1155,$D$2:$D$8761))</f>
        <v>1577</v>
      </c>
      <c r="H1155" s="467">
        <f t="shared" si="128"/>
        <v>0</v>
      </c>
      <c r="I1155" s="475" t="str">
        <f t="shared" si="129"/>
        <v/>
      </c>
      <c r="J1155" s="471">
        <f>'Potential Projects'!D1156</f>
        <v>26.972304222479739</v>
      </c>
      <c r="K1155" s="471">
        <f>'Potential Projects'!E1156</f>
        <v>3.5373396043861538</v>
      </c>
      <c r="L1155" s="476">
        <f t="shared" si="130"/>
        <v>975.49035617313416</v>
      </c>
      <c r="M1155" s="471">
        <f t="shared" si="126"/>
        <v>1456.0645641729793</v>
      </c>
      <c r="N1155" s="467">
        <f t="shared" si="131"/>
        <v>0</v>
      </c>
      <c r="O1155" s="475" t="str">
        <f t="shared" si="132"/>
        <v/>
      </c>
    </row>
    <row r="1156" spans="1:15" hidden="1">
      <c r="A1156" s="475">
        <f t="shared" si="127"/>
        <v>43497</v>
      </c>
      <c r="B1156" s="475">
        <v>43514</v>
      </c>
      <c r="C1156" s="467">
        <v>3</v>
      </c>
      <c r="D1156" s="467">
        <v>1106</v>
      </c>
      <c r="E1156" s="467">
        <v>87</v>
      </c>
      <c r="F1156" s="467">
        <v>0</v>
      </c>
      <c r="G1156" s="467">
        <f t="array" ref="G1156">MAX(IF($A$2:$A$8761=A1156,$D$2:$D$8761))</f>
        <v>1577</v>
      </c>
      <c r="H1156" s="467">
        <f t="shared" si="128"/>
        <v>0</v>
      </c>
      <c r="I1156" s="475" t="str">
        <f t="shared" si="129"/>
        <v/>
      </c>
      <c r="J1156" s="471">
        <f>'Potential Projects'!D1157</f>
        <v>140.43808626293884</v>
      </c>
      <c r="K1156" s="471">
        <f>'Potential Projects'!E1157</f>
        <v>2.7879430230058051</v>
      </c>
      <c r="L1156" s="476">
        <f t="shared" si="130"/>
        <v>875.77397071405528</v>
      </c>
      <c r="M1156" s="471">
        <f t="shared" si="126"/>
        <v>1456.0645641729793</v>
      </c>
      <c r="N1156" s="467">
        <f t="shared" si="131"/>
        <v>0</v>
      </c>
      <c r="O1156" s="475" t="str">
        <f t="shared" si="132"/>
        <v/>
      </c>
    </row>
    <row r="1157" spans="1:15" hidden="1">
      <c r="A1157" s="475">
        <f t="shared" si="127"/>
        <v>43497</v>
      </c>
      <c r="B1157" s="475">
        <v>43514</v>
      </c>
      <c r="C1157" s="467">
        <v>4</v>
      </c>
      <c r="D1157" s="467">
        <v>1114</v>
      </c>
      <c r="E1157" s="467">
        <v>79</v>
      </c>
      <c r="F1157" s="467">
        <v>0</v>
      </c>
      <c r="G1157" s="467">
        <f t="array" ref="G1157">MAX(IF($A$2:$A$8761=A1157,$D$2:$D$8761))</f>
        <v>1577</v>
      </c>
      <c r="H1157" s="467">
        <f t="shared" si="128"/>
        <v>0</v>
      </c>
      <c r="I1157" s="475" t="str">
        <f t="shared" si="129"/>
        <v/>
      </c>
      <c r="J1157" s="471">
        <f>'Potential Projects'!D1158</f>
        <v>144</v>
      </c>
      <c r="K1157" s="471">
        <f>'Potential Projects'!E1158</f>
        <v>1.4549870995484842</v>
      </c>
      <c r="L1157" s="476">
        <f t="shared" si="130"/>
        <v>889.54501290045152</v>
      </c>
      <c r="M1157" s="471">
        <f t="shared" si="126"/>
        <v>1456.0645641729793</v>
      </c>
      <c r="N1157" s="467">
        <f t="shared" si="131"/>
        <v>0</v>
      </c>
      <c r="O1157" s="475" t="str">
        <f t="shared" si="132"/>
        <v/>
      </c>
    </row>
    <row r="1158" spans="1:15" hidden="1">
      <c r="A1158" s="475">
        <f t="shared" si="127"/>
        <v>43497</v>
      </c>
      <c r="B1158" s="475">
        <v>43514</v>
      </c>
      <c r="C1158" s="467">
        <v>5</v>
      </c>
      <c r="D1158" s="467">
        <v>1184</v>
      </c>
      <c r="E1158" s="467">
        <v>73</v>
      </c>
      <c r="F1158" s="467">
        <v>0</v>
      </c>
      <c r="G1158" s="467">
        <f t="array" ref="G1158">MAX(IF($A$2:$A$8761=A1158,$D$2:$D$8761))</f>
        <v>1577</v>
      </c>
      <c r="H1158" s="467">
        <f t="shared" si="128"/>
        <v>0</v>
      </c>
      <c r="I1158" s="475" t="str">
        <f t="shared" si="129"/>
        <v/>
      </c>
      <c r="J1158" s="471">
        <f>'Potential Projects'!D1159</f>
        <v>144</v>
      </c>
      <c r="K1158" s="471">
        <f>'Potential Projects'!E1159</f>
        <v>3.6523305203182108</v>
      </c>
      <c r="L1158" s="476">
        <f t="shared" si="130"/>
        <v>963.34766947968183</v>
      </c>
      <c r="M1158" s="471">
        <f t="shared" si="126"/>
        <v>1456.0645641729793</v>
      </c>
      <c r="N1158" s="467">
        <f t="shared" si="131"/>
        <v>0</v>
      </c>
      <c r="O1158" s="475" t="str">
        <f t="shared" si="132"/>
        <v/>
      </c>
    </row>
    <row r="1159" spans="1:15" hidden="1">
      <c r="A1159" s="475">
        <f t="shared" si="127"/>
        <v>43497</v>
      </c>
      <c r="B1159" s="475">
        <v>43514</v>
      </c>
      <c r="C1159" s="467">
        <v>6</v>
      </c>
      <c r="D1159" s="467">
        <v>1259</v>
      </c>
      <c r="E1159" s="467">
        <v>75</v>
      </c>
      <c r="F1159" s="467">
        <v>0</v>
      </c>
      <c r="G1159" s="467">
        <f t="array" ref="G1159">MAX(IF($A$2:$A$8761=A1159,$D$2:$D$8761))</f>
        <v>1577</v>
      </c>
      <c r="H1159" s="467">
        <f t="shared" si="128"/>
        <v>0</v>
      </c>
      <c r="I1159" s="475" t="str">
        <f t="shared" si="129"/>
        <v/>
      </c>
      <c r="J1159" s="471">
        <f>'Potential Projects'!D1160</f>
        <v>144</v>
      </c>
      <c r="K1159" s="471">
        <f>'Potential Projects'!E1160</f>
        <v>1.9305957858525047</v>
      </c>
      <c r="L1159" s="476">
        <f t="shared" si="130"/>
        <v>1038.0694042141474</v>
      </c>
      <c r="M1159" s="471">
        <f t="shared" si="126"/>
        <v>1456.0645641729793</v>
      </c>
      <c r="N1159" s="467">
        <f t="shared" si="131"/>
        <v>0</v>
      </c>
      <c r="O1159" s="475" t="str">
        <f t="shared" si="132"/>
        <v/>
      </c>
    </row>
    <row r="1160" spans="1:15" hidden="1">
      <c r="A1160" s="475">
        <f t="shared" si="127"/>
        <v>43497</v>
      </c>
      <c r="B1160" s="475">
        <v>43514</v>
      </c>
      <c r="C1160" s="467">
        <v>7</v>
      </c>
      <c r="D1160" s="467">
        <v>1362</v>
      </c>
      <c r="E1160" s="467">
        <v>72</v>
      </c>
      <c r="F1160" s="467">
        <v>0</v>
      </c>
      <c r="G1160" s="467">
        <f t="array" ref="G1160">MAX(IF($A$2:$A$8761=A1160,$D$2:$D$8761))</f>
        <v>1577</v>
      </c>
      <c r="H1160" s="467">
        <f t="shared" si="128"/>
        <v>0</v>
      </c>
      <c r="I1160" s="475" t="str">
        <f t="shared" si="129"/>
        <v/>
      </c>
      <c r="J1160" s="471">
        <f>'Potential Projects'!D1161</f>
        <v>144</v>
      </c>
      <c r="K1160" s="471">
        <f>'Potential Projects'!E1161</f>
        <v>0.93557235003225114</v>
      </c>
      <c r="L1160" s="476">
        <f t="shared" si="130"/>
        <v>1145.0644276499677</v>
      </c>
      <c r="M1160" s="471">
        <f t="shared" si="126"/>
        <v>1456.0645641729793</v>
      </c>
      <c r="N1160" s="467">
        <f t="shared" si="131"/>
        <v>0</v>
      </c>
      <c r="O1160" s="475" t="str">
        <f t="shared" si="132"/>
        <v/>
      </c>
    </row>
    <row r="1161" spans="1:15" hidden="1">
      <c r="A1161" s="475">
        <f t="shared" si="127"/>
        <v>43497</v>
      </c>
      <c r="B1161" s="475">
        <v>43514</v>
      </c>
      <c r="C1161" s="467">
        <v>8</v>
      </c>
      <c r="D1161" s="467">
        <v>1411</v>
      </c>
      <c r="E1161" s="467">
        <v>55</v>
      </c>
      <c r="F1161" s="467">
        <v>2</v>
      </c>
      <c r="G1161" s="467">
        <f t="array" ref="G1161">MAX(IF($A$2:$A$8761=A1161,$D$2:$D$8761))</f>
        <v>1577</v>
      </c>
      <c r="H1161" s="467">
        <f t="shared" si="128"/>
        <v>0</v>
      </c>
      <c r="I1161" s="475" t="str">
        <f t="shared" si="129"/>
        <v/>
      </c>
      <c r="J1161" s="471">
        <f>'Potential Projects'!D1162</f>
        <v>144</v>
      </c>
      <c r="K1161" s="471">
        <f>'Potential Projects'!E1162</f>
        <v>2.4789538271339495</v>
      </c>
      <c r="L1161" s="476">
        <f t="shared" si="130"/>
        <v>1207.5210461728661</v>
      </c>
      <c r="M1161" s="471">
        <f t="shared" si="126"/>
        <v>1456.0645641729793</v>
      </c>
      <c r="N1161" s="467">
        <f t="shared" si="131"/>
        <v>0</v>
      </c>
      <c r="O1161" s="475" t="str">
        <f t="shared" si="132"/>
        <v/>
      </c>
    </row>
    <row r="1162" spans="1:15" hidden="1">
      <c r="A1162" s="475">
        <f t="shared" si="127"/>
        <v>43497</v>
      </c>
      <c r="B1162" s="475">
        <v>43514</v>
      </c>
      <c r="C1162" s="467">
        <v>9</v>
      </c>
      <c r="D1162" s="467">
        <v>1410</v>
      </c>
      <c r="E1162" s="467">
        <v>24</v>
      </c>
      <c r="F1162" s="467">
        <v>6</v>
      </c>
      <c r="G1162" s="467">
        <f t="array" ref="G1162">MAX(IF($A$2:$A$8761=A1162,$D$2:$D$8761))</f>
        <v>1577</v>
      </c>
      <c r="H1162" s="467">
        <f t="shared" si="128"/>
        <v>0</v>
      </c>
      <c r="I1162" s="475" t="str">
        <f t="shared" si="129"/>
        <v/>
      </c>
      <c r="J1162" s="471">
        <f>'Potential Projects'!D1163</f>
        <v>144</v>
      </c>
      <c r="K1162" s="471">
        <f>'Potential Projects'!E1163</f>
        <v>5.3060094065792303</v>
      </c>
      <c r="L1162" s="476">
        <f t="shared" si="130"/>
        <v>1230.6939905934207</v>
      </c>
      <c r="M1162" s="471">
        <f t="shared" si="126"/>
        <v>1456.0645641729793</v>
      </c>
      <c r="N1162" s="467">
        <f t="shared" si="131"/>
        <v>0</v>
      </c>
      <c r="O1162" s="475" t="str">
        <f t="shared" si="132"/>
        <v/>
      </c>
    </row>
    <row r="1163" spans="1:15" hidden="1">
      <c r="A1163" s="475">
        <f t="shared" si="127"/>
        <v>43497</v>
      </c>
      <c r="B1163" s="475">
        <v>43514</v>
      </c>
      <c r="C1163" s="467">
        <v>10</v>
      </c>
      <c r="D1163" s="467">
        <v>1424</v>
      </c>
      <c r="E1163" s="467">
        <v>5</v>
      </c>
      <c r="F1163" s="467">
        <v>16</v>
      </c>
      <c r="G1163" s="467">
        <f t="array" ref="G1163">MAX(IF($A$2:$A$8761=A1163,$D$2:$D$8761))</f>
        <v>1577</v>
      </c>
      <c r="H1163" s="467">
        <f t="shared" si="128"/>
        <v>0</v>
      </c>
      <c r="I1163" s="475" t="str">
        <f t="shared" si="129"/>
        <v/>
      </c>
      <c r="J1163" s="471">
        <f>'Potential Projects'!D1164</f>
        <v>144</v>
      </c>
      <c r="K1163" s="471">
        <f>'Potential Projects'!E1164</f>
        <v>8.334103526123414</v>
      </c>
      <c r="L1163" s="476">
        <f t="shared" si="130"/>
        <v>1250.6658964738765</v>
      </c>
      <c r="M1163" s="471">
        <f t="shared" si="126"/>
        <v>1456.0645641729793</v>
      </c>
      <c r="N1163" s="467">
        <f t="shared" si="131"/>
        <v>0</v>
      </c>
      <c r="O1163" s="475" t="str">
        <f t="shared" si="132"/>
        <v/>
      </c>
    </row>
    <row r="1164" spans="1:15" hidden="1">
      <c r="A1164" s="475">
        <f t="shared" si="127"/>
        <v>43497</v>
      </c>
      <c r="B1164" s="475">
        <v>43514</v>
      </c>
      <c r="C1164" s="467">
        <v>11</v>
      </c>
      <c r="D1164" s="467">
        <v>1411</v>
      </c>
      <c r="E1164" s="467">
        <v>1</v>
      </c>
      <c r="F1164" s="467">
        <v>18</v>
      </c>
      <c r="G1164" s="467">
        <f t="array" ref="G1164">MAX(IF($A$2:$A$8761=A1164,$D$2:$D$8761))</f>
        <v>1577</v>
      </c>
      <c r="H1164" s="467">
        <f t="shared" si="128"/>
        <v>0</v>
      </c>
      <c r="I1164" s="475" t="str">
        <f t="shared" si="129"/>
        <v/>
      </c>
      <c r="J1164" s="471">
        <f>'Potential Projects'!D1165</f>
        <v>144</v>
      </c>
      <c r="K1164" s="471">
        <f>'Potential Projects'!E1165</f>
        <v>6.097647548914213</v>
      </c>
      <c r="L1164" s="476">
        <f t="shared" si="130"/>
        <v>1241.9023524510858</v>
      </c>
      <c r="M1164" s="471">
        <f t="shared" si="126"/>
        <v>1456.0645641729793</v>
      </c>
      <c r="N1164" s="467">
        <f t="shared" si="131"/>
        <v>0</v>
      </c>
      <c r="O1164" s="475" t="str">
        <f t="shared" si="132"/>
        <v/>
      </c>
    </row>
    <row r="1165" spans="1:15" hidden="1">
      <c r="A1165" s="475">
        <f t="shared" si="127"/>
        <v>43497</v>
      </c>
      <c r="B1165" s="475">
        <v>43514</v>
      </c>
      <c r="C1165" s="467">
        <v>12</v>
      </c>
      <c r="D1165" s="467">
        <v>1390</v>
      </c>
      <c r="E1165" s="467">
        <v>0</v>
      </c>
      <c r="F1165" s="467">
        <v>16</v>
      </c>
      <c r="G1165" s="467">
        <f t="array" ref="G1165">MAX(IF($A$2:$A$8761=A1165,$D$2:$D$8761))</f>
        <v>1577</v>
      </c>
      <c r="H1165" s="467">
        <f t="shared" si="128"/>
        <v>0</v>
      </c>
      <c r="I1165" s="475" t="str">
        <f t="shared" si="129"/>
        <v/>
      </c>
      <c r="J1165" s="471">
        <f>'Potential Projects'!D1166</f>
        <v>144</v>
      </c>
      <c r="K1165" s="471">
        <f>'Potential Projects'!E1166</f>
        <v>6.9737688131584612</v>
      </c>
      <c r="L1165" s="476">
        <f t="shared" si="130"/>
        <v>1223.0262311868416</v>
      </c>
      <c r="M1165" s="471">
        <f t="shared" si="126"/>
        <v>1456.0645641729793</v>
      </c>
      <c r="N1165" s="467">
        <f t="shared" si="131"/>
        <v>0</v>
      </c>
      <c r="O1165" s="475" t="str">
        <f t="shared" si="132"/>
        <v/>
      </c>
    </row>
    <row r="1166" spans="1:15" hidden="1">
      <c r="A1166" s="475">
        <f t="shared" si="127"/>
        <v>43497</v>
      </c>
      <c r="B1166" s="475">
        <v>43514</v>
      </c>
      <c r="C1166" s="467">
        <v>13</v>
      </c>
      <c r="D1166" s="467">
        <v>1368</v>
      </c>
      <c r="E1166" s="467">
        <v>0</v>
      </c>
      <c r="F1166" s="467">
        <v>11</v>
      </c>
      <c r="G1166" s="467">
        <f t="array" ref="G1166">MAX(IF($A$2:$A$8761=A1166,$D$2:$D$8761))</f>
        <v>1577</v>
      </c>
      <c r="H1166" s="467">
        <f t="shared" si="128"/>
        <v>0</v>
      </c>
      <c r="I1166" s="475" t="str">
        <f t="shared" si="129"/>
        <v/>
      </c>
      <c r="J1166" s="471">
        <f>'Potential Projects'!D1167</f>
        <v>144</v>
      </c>
      <c r="K1166" s="471">
        <f>'Potential Projects'!E1167</f>
        <v>11.969224521608256</v>
      </c>
      <c r="L1166" s="476">
        <f t="shared" si="130"/>
        <v>1201.0307754783917</v>
      </c>
      <c r="M1166" s="471">
        <f t="shared" si="126"/>
        <v>1456.0645641729793</v>
      </c>
      <c r="N1166" s="467">
        <f t="shared" si="131"/>
        <v>0</v>
      </c>
      <c r="O1166" s="475" t="str">
        <f t="shared" si="132"/>
        <v/>
      </c>
    </row>
    <row r="1167" spans="1:15" hidden="1">
      <c r="A1167" s="475">
        <f t="shared" si="127"/>
        <v>43497</v>
      </c>
      <c r="B1167" s="475">
        <v>43514</v>
      </c>
      <c r="C1167" s="467">
        <v>14</v>
      </c>
      <c r="D1167" s="467">
        <v>1362</v>
      </c>
      <c r="E1167" s="467">
        <v>0</v>
      </c>
      <c r="F1167" s="467">
        <v>7</v>
      </c>
      <c r="G1167" s="467">
        <f t="array" ref="G1167">MAX(IF($A$2:$A$8761=A1167,$D$2:$D$8761))</f>
        <v>1577</v>
      </c>
      <c r="H1167" s="467">
        <f t="shared" si="128"/>
        <v>0</v>
      </c>
      <c r="I1167" s="475" t="str">
        <f t="shared" si="129"/>
        <v/>
      </c>
      <c r="J1167" s="471">
        <f>'Potential Projects'!D1168</f>
        <v>144</v>
      </c>
      <c r="K1167" s="471">
        <f>'Potential Projects'!E1168</f>
        <v>20.175038862610194</v>
      </c>
      <c r="L1167" s="476">
        <f t="shared" si="130"/>
        <v>1190.8249611373899</v>
      </c>
      <c r="M1167" s="471">
        <f t="shared" si="126"/>
        <v>1456.0645641729793</v>
      </c>
      <c r="N1167" s="467">
        <f t="shared" si="131"/>
        <v>0</v>
      </c>
      <c r="O1167" s="475" t="str">
        <f t="shared" si="132"/>
        <v/>
      </c>
    </row>
    <row r="1168" spans="1:15" hidden="1">
      <c r="A1168" s="475">
        <f t="shared" si="127"/>
        <v>43497</v>
      </c>
      <c r="B1168" s="475">
        <v>43514</v>
      </c>
      <c r="C1168" s="467">
        <v>15</v>
      </c>
      <c r="D1168" s="467">
        <v>1348</v>
      </c>
      <c r="E1168" s="467">
        <v>0</v>
      </c>
      <c r="F1168" s="467">
        <v>8</v>
      </c>
      <c r="G1168" s="467">
        <f t="array" ref="G1168">MAX(IF($A$2:$A$8761=A1168,$D$2:$D$8761))</f>
        <v>1577</v>
      </c>
      <c r="H1168" s="467">
        <f t="shared" si="128"/>
        <v>0</v>
      </c>
      <c r="I1168" s="475" t="str">
        <f t="shared" si="129"/>
        <v/>
      </c>
      <c r="J1168" s="471">
        <f>'Potential Projects'!D1169</f>
        <v>117.44356208481884</v>
      </c>
      <c r="K1168" s="471">
        <f>'Potential Projects'!E1169</f>
        <v>22.872240754676412</v>
      </c>
      <c r="L1168" s="476">
        <f t="shared" si="130"/>
        <v>1199.6841971605047</v>
      </c>
      <c r="M1168" s="471">
        <f t="shared" si="126"/>
        <v>1456.0645641729793</v>
      </c>
      <c r="N1168" s="467">
        <f t="shared" si="131"/>
        <v>0</v>
      </c>
      <c r="O1168" s="475" t="str">
        <f t="shared" si="132"/>
        <v/>
      </c>
    </row>
    <row r="1169" spans="1:15" hidden="1">
      <c r="A1169" s="475">
        <f t="shared" si="127"/>
        <v>43497</v>
      </c>
      <c r="B1169" s="475">
        <v>43514</v>
      </c>
      <c r="C1169" s="467">
        <v>16</v>
      </c>
      <c r="D1169" s="467">
        <v>1313</v>
      </c>
      <c r="E1169" s="467">
        <v>0</v>
      </c>
      <c r="F1169" s="467">
        <v>5</v>
      </c>
      <c r="G1169" s="467">
        <f t="array" ref="G1169">MAX(IF($A$2:$A$8761=A1169,$D$2:$D$8761))</f>
        <v>1577</v>
      </c>
      <c r="H1169" s="467">
        <f t="shared" si="128"/>
        <v>0</v>
      </c>
      <c r="I1169" s="475" t="str">
        <f t="shared" si="129"/>
        <v/>
      </c>
      <c r="J1169" s="471">
        <f>'Potential Projects'!D1170</f>
        <v>98.431798034349043</v>
      </c>
      <c r="K1169" s="471">
        <f>'Potential Projects'!E1170</f>
        <v>30.176901795312833</v>
      </c>
      <c r="L1169" s="476">
        <f t="shared" si="130"/>
        <v>1179.3913001703381</v>
      </c>
      <c r="M1169" s="471">
        <f t="shared" si="126"/>
        <v>1456.0645641729793</v>
      </c>
      <c r="N1169" s="467">
        <f t="shared" si="131"/>
        <v>0</v>
      </c>
      <c r="O1169" s="475" t="str">
        <f t="shared" si="132"/>
        <v/>
      </c>
    </row>
    <row r="1170" spans="1:15" hidden="1">
      <c r="A1170" s="475">
        <f t="shared" si="127"/>
        <v>43497</v>
      </c>
      <c r="B1170" s="475">
        <v>43514</v>
      </c>
      <c r="C1170" s="467">
        <v>17</v>
      </c>
      <c r="D1170" s="467">
        <v>1330</v>
      </c>
      <c r="E1170" s="467">
        <v>0</v>
      </c>
      <c r="F1170" s="467">
        <v>0</v>
      </c>
      <c r="G1170" s="467">
        <f t="array" ref="G1170">MAX(IF($A$2:$A$8761=A1170,$D$2:$D$8761))</f>
        <v>1577</v>
      </c>
      <c r="H1170" s="467">
        <f t="shared" si="128"/>
        <v>0</v>
      </c>
      <c r="I1170" s="475" t="str">
        <f t="shared" si="129"/>
        <v/>
      </c>
      <c r="J1170" s="471">
        <f>'Potential Projects'!D1171</f>
        <v>102.07273546408558</v>
      </c>
      <c r="K1170" s="471">
        <f>'Potential Projects'!E1171</f>
        <v>42.930724199096964</v>
      </c>
      <c r="L1170" s="476">
        <f t="shared" si="130"/>
        <v>1184.9965403368176</v>
      </c>
      <c r="M1170" s="471">
        <f t="shared" si="126"/>
        <v>1456.0645641729793</v>
      </c>
      <c r="N1170" s="467">
        <f t="shared" si="131"/>
        <v>0</v>
      </c>
      <c r="O1170" s="475" t="str">
        <f t="shared" si="132"/>
        <v/>
      </c>
    </row>
    <row r="1171" spans="1:15" hidden="1">
      <c r="A1171" s="475">
        <f t="shared" si="127"/>
        <v>43497</v>
      </c>
      <c r="B1171" s="475">
        <v>43514</v>
      </c>
      <c r="C1171" s="467">
        <v>18</v>
      </c>
      <c r="D1171" s="467">
        <v>1441</v>
      </c>
      <c r="E1171" s="467">
        <v>0</v>
      </c>
      <c r="F1171" s="467">
        <v>3</v>
      </c>
      <c r="G1171" s="467">
        <f t="array" ref="G1171">MAX(IF($A$2:$A$8761=A1171,$D$2:$D$8761))</f>
        <v>1577</v>
      </c>
      <c r="H1171" s="467">
        <f t="shared" si="128"/>
        <v>0</v>
      </c>
      <c r="I1171" s="475" t="str">
        <f t="shared" si="129"/>
        <v/>
      </c>
      <c r="J1171" s="471">
        <f>'Potential Projects'!D1172</f>
        <v>17.672540199086423</v>
      </c>
      <c r="K1171" s="471">
        <f>'Potential Projects'!E1172</f>
        <v>42.941675714900022</v>
      </c>
      <c r="L1171" s="476">
        <f t="shared" si="130"/>
        <v>1377.3857840860137</v>
      </c>
      <c r="M1171" s="471">
        <f t="shared" si="126"/>
        <v>1456.0645641729793</v>
      </c>
      <c r="N1171" s="467">
        <f t="shared" si="131"/>
        <v>0</v>
      </c>
      <c r="O1171" s="475" t="str">
        <f t="shared" si="132"/>
        <v/>
      </c>
    </row>
    <row r="1172" spans="1:15" hidden="1">
      <c r="A1172" s="475">
        <f t="shared" si="127"/>
        <v>43497</v>
      </c>
      <c r="B1172" s="475">
        <v>43514</v>
      </c>
      <c r="C1172" s="467">
        <v>19</v>
      </c>
      <c r="D1172" s="467">
        <v>1485</v>
      </c>
      <c r="E1172" s="467">
        <v>0</v>
      </c>
      <c r="F1172" s="467">
        <v>0</v>
      </c>
      <c r="G1172" s="467">
        <f t="array" ref="G1172">MAX(IF($A$2:$A$8761=A1172,$D$2:$D$8761))</f>
        <v>1577</v>
      </c>
      <c r="H1172" s="467">
        <f t="shared" si="128"/>
        <v>0</v>
      </c>
      <c r="I1172" s="475" t="str">
        <f t="shared" si="129"/>
        <v/>
      </c>
      <c r="J1172" s="471">
        <f>'Potential Projects'!D1173</f>
        <v>48.551493281704367</v>
      </c>
      <c r="K1172" s="471">
        <f>'Potential Projects'!E1173</f>
        <v>63.267689045366588</v>
      </c>
      <c r="L1172" s="476">
        <f t="shared" si="130"/>
        <v>1373.1808176729292</v>
      </c>
      <c r="M1172" s="471">
        <f t="shared" si="126"/>
        <v>1456.0645641729793</v>
      </c>
      <c r="N1172" s="467">
        <f t="shared" si="131"/>
        <v>0</v>
      </c>
      <c r="O1172" s="475" t="str">
        <f t="shared" si="132"/>
        <v/>
      </c>
    </row>
    <row r="1173" spans="1:15" hidden="1">
      <c r="A1173" s="475">
        <f t="shared" si="127"/>
        <v>43497</v>
      </c>
      <c r="B1173" s="475">
        <v>43514</v>
      </c>
      <c r="C1173" s="467">
        <v>20</v>
      </c>
      <c r="D1173" s="467">
        <v>1464</v>
      </c>
      <c r="E1173" s="467">
        <v>0</v>
      </c>
      <c r="F1173" s="467">
        <v>0</v>
      </c>
      <c r="G1173" s="467">
        <f t="array" ref="G1173">MAX(IF($A$2:$A$8761=A1173,$D$2:$D$8761))</f>
        <v>1577</v>
      </c>
      <c r="H1173" s="467">
        <f t="shared" si="128"/>
        <v>0</v>
      </c>
      <c r="I1173" s="475" t="str">
        <f t="shared" si="129"/>
        <v/>
      </c>
      <c r="J1173" s="471">
        <f>'Potential Projects'!D1174</f>
        <v>109.60341160712296</v>
      </c>
      <c r="K1173" s="471">
        <f>'Potential Projects'!E1174</f>
        <v>62.967304611911423</v>
      </c>
      <c r="L1173" s="476">
        <f t="shared" si="130"/>
        <v>1291.4292837809655</v>
      </c>
      <c r="M1173" s="471">
        <f t="shared" si="126"/>
        <v>1456.0645641729793</v>
      </c>
      <c r="N1173" s="467">
        <f t="shared" si="131"/>
        <v>0</v>
      </c>
      <c r="O1173" s="475" t="str">
        <f t="shared" si="132"/>
        <v/>
      </c>
    </row>
    <row r="1174" spans="1:15" hidden="1">
      <c r="A1174" s="475">
        <f t="shared" si="127"/>
        <v>43497</v>
      </c>
      <c r="B1174" s="475">
        <v>43514</v>
      </c>
      <c r="C1174" s="467">
        <v>21</v>
      </c>
      <c r="D1174" s="467">
        <v>1417</v>
      </c>
      <c r="E1174" s="467">
        <v>0</v>
      </c>
      <c r="F1174" s="467">
        <v>0</v>
      </c>
      <c r="G1174" s="467">
        <f t="array" ref="G1174">MAX(IF($A$2:$A$8761=A1174,$D$2:$D$8761))</f>
        <v>1577</v>
      </c>
      <c r="H1174" s="467">
        <f t="shared" si="128"/>
        <v>0</v>
      </c>
      <c r="I1174" s="475" t="str">
        <f t="shared" si="129"/>
        <v/>
      </c>
      <c r="J1174" s="471">
        <f>'Potential Projects'!D1175</f>
        <v>123.60227555010589</v>
      </c>
      <c r="K1174" s="471">
        <f>'Potential Projects'!E1175</f>
        <v>62.005917974629114</v>
      </c>
      <c r="L1174" s="476">
        <f t="shared" si="130"/>
        <v>1231.3918064752652</v>
      </c>
      <c r="M1174" s="471">
        <f t="shared" si="126"/>
        <v>1456.0645641729793</v>
      </c>
      <c r="N1174" s="467">
        <f t="shared" si="131"/>
        <v>0</v>
      </c>
      <c r="O1174" s="475" t="str">
        <f t="shared" si="132"/>
        <v/>
      </c>
    </row>
    <row r="1175" spans="1:15" hidden="1">
      <c r="A1175" s="475">
        <f t="shared" si="127"/>
        <v>43497</v>
      </c>
      <c r="B1175" s="475">
        <v>43514</v>
      </c>
      <c r="C1175" s="467">
        <v>22</v>
      </c>
      <c r="D1175" s="467">
        <v>1362</v>
      </c>
      <c r="E1175" s="467">
        <v>1</v>
      </c>
      <c r="F1175" s="467">
        <v>0</v>
      </c>
      <c r="G1175" s="467">
        <f t="array" ref="G1175">MAX(IF($A$2:$A$8761=A1175,$D$2:$D$8761))</f>
        <v>1577</v>
      </c>
      <c r="H1175" s="467">
        <f t="shared" si="128"/>
        <v>0</v>
      </c>
      <c r="I1175" s="475" t="str">
        <f t="shared" si="129"/>
        <v/>
      </c>
      <c r="J1175" s="471">
        <f>'Potential Projects'!D1176</f>
        <v>121.43092282034607</v>
      </c>
      <c r="K1175" s="471">
        <f>'Potential Projects'!E1176</f>
        <v>75.375372016770598</v>
      </c>
      <c r="L1175" s="476">
        <f t="shared" si="130"/>
        <v>1164.1937051628834</v>
      </c>
      <c r="M1175" s="471">
        <f t="shared" si="126"/>
        <v>1456.0645641729793</v>
      </c>
      <c r="N1175" s="467">
        <f t="shared" si="131"/>
        <v>0</v>
      </c>
      <c r="O1175" s="475" t="str">
        <f t="shared" si="132"/>
        <v/>
      </c>
    </row>
    <row r="1176" spans="1:15" hidden="1">
      <c r="A1176" s="475">
        <f t="shared" si="127"/>
        <v>43497</v>
      </c>
      <c r="B1176" s="475">
        <v>43514</v>
      </c>
      <c r="C1176" s="467">
        <v>23</v>
      </c>
      <c r="D1176" s="467">
        <v>1270</v>
      </c>
      <c r="E1176" s="467">
        <v>0</v>
      </c>
      <c r="F1176" s="467">
        <v>0</v>
      </c>
      <c r="G1176" s="467">
        <f t="array" ref="G1176">MAX(IF($A$2:$A$8761=A1176,$D$2:$D$8761))</f>
        <v>1577</v>
      </c>
      <c r="H1176" s="467">
        <f t="shared" si="128"/>
        <v>0</v>
      </c>
      <c r="I1176" s="475" t="str">
        <f t="shared" si="129"/>
        <v/>
      </c>
      <c r="J1176" s="471">
        <f>'Potential Projects'!D1177</f>
        <v>117.85304233933749</v>
      </c>
      <c r="K1176" s="471">
        <f>'Potential Projects'!E1177</f>
        <v>67.068647280154806</v>
      </c>
      <c r="L1176" s="476">
        <f t="shared" si="130"/>
        <v>1085.0783103805077</v>
      </c>
      <c r="M1176" s="471">
        <f t="shared" si="126"/>
        <v>1456.0645641729793</v>
      </c>
      <c r="N1176" s="467">
        <f t="shared" si="131"/>
        <v>0</v>
      </c>
      <c r="O1176" s="475" t="str">
        <f t="shared" si="132"/>
        <v/>
      </c>
    </row>
    <row r="1177" spans="1:15" hidden="1">
      <c r="A1177" s="475">
        <f t="shared" si="127"/>
        <v>43497</v>
      </c>
      <c r="B1177" s="475">
        <v>43514</v>
      </c>
      <c r="C1177" s="467">
        <v>24</v>
      </c>
      <c r="D1177" s="467">
        <v>1211</v>
      </c>
      <c r="E1177" s="467">
        <v>0</v>
      </c>
      <c r="F1177" s="467">
        <v>0</v>
      </c>
      <c r="G1177" s="467">
        <f t="array" ref="G1177">MAX(IF($A$2:$A$8761=A1177,$D$2:$D$8761))</f>
        <v>1577</v>
      </c>
      <c r="H1177" s="467">
        <f t="shared" si="128"/>
        <v>0</v>
      </c>
      <c r="I1177" s="475" t="str">
        <f t="shared" si="129"/>
        <v/>
      </c>
      <c r="J1177" s="471">
        <f>'Potential Projects'!D1178</f>
        <v>114.61443449017214</v>
      </c>
      <c r="K1177" s="471">
        <f>'Potential Projects'!E1178</f>
        <v>55.373992904751667</v>
      </c>
      <c r="L1177" s="476">
        <f t="shared" si="130"/>
        <v>1041.011572605076</v>
      </c>
      <c r="M1177" s="471">
        <f t="shared" si="126"/>
        <v>1456.0645641729793</v>
      </c>
      <c r="N1177" s="467">
        <f t="shared" si="131"/>
        <v>0</v>
      </c>
      <c r="O1177" s="475" t="str">
        <f t="shared" si="132"/>
        <v/>
      </c>
    </row>
    <row r="1178" spans="1:15" hidden="1">
      <c r="A1178" s="475">
        <f t="shared" si="127"/>
        <v>43497</v>
      </c>
      <c r="B1178" s="475">
        <v>43515</v>
      </c>
      <c r="C1178" s="467">
        <v>1</v>
      </c>
      <c r="D1178" s="467">
        <v>1143</v>
      </c>
      <c r="E1178" s="467">
        <v>10</v>
      </c>
      <c r="F1178" s="467">
        <v>0</v>
      </c>
      <c r="G1178" s="467">
        <f t="array" ref="G1178">MAX(IF($A$2:$A$8761=A1178,$D$2:$D$8761))</f>
        <v>1577</v>
      </c>
      <c r="H1178" s="467">
        <f t="shared" si="128"/>
        <v>0</v>
      </c>
      <c r="I1178" s="475" t="str">
        <f t="shared" si="129"/>
        <v/>
      </c>
      <c r="J1178" s="471">
        <f>'Potential Projects'!D1179</f>
        <v>108.38825204971027</v>
      </c>
      <c r="K1178" s="471">
        <f>'Potential Projects'!E1179</f>
        <v>62.589477316706088</v>
      </c>
      <c r="L1178" s="476">
        <f t="shared" si="130"/>
        <v>962.02227063358373</v>
      </c>
      <c r="M1178" s="471">
        <f t="shared" si="126"/>
        <v>1456.0645641729793</v>
      </c>
      <c r="N1178" s="467">
        <f t="shared" si="131"/>
        <v>0</v>
      </c>
      <c r="O1178" s="475" t="str">
        <f t="shared" si="132"/>
        <v/>
      </c>
    </row>
    <row r="1179" spans="1:15" hidden="1">
      <c r="A1179" s="475">
        <f t="shared" si="127"/>
        <v>43497</v>
      </c>
      <c r="B1179" s="475">
        <v>43515</v>
      </c>
      <c r="C1179" s="467">
        <v>2</v>
      </c>
      <c r="D1179" s="467">
        <v>1169</v>
      </c>
      <c r="E1179" s="467">
        <v>27</v>
      </c>
      <c r="F1179" s="467">
        <v>0</v>
      </c>
      <c r="G1179" s="467">
        <f t="array" ref="G1179">MAX(IF($A$2:$A$8761=A1179,$D$2:$D$8761))</f>
        <v>1577</v>
      </c>
      <c r="H1179" s="467">
        <f t="shared" si="128"/>
        <v>0</v>
      </c>
      <c r="I1179" s="475" t="str">
        <f t="shared" si="129"/>
        <v/>
      </c>
      <c r="J1179" s="471">
        <f>'Potential Projects'!D1180</f>
        <v>104.30371196767159</v>
      </c>
      <c r="K1179" s="471">
        <f>'Potential Projects'!E1180</f>
        <v>78.01703407869276</v>
      </c>
      <c r="L1179" s="476">
        <f t="shared" si="130"/>
        <v>959.67925395363557</v>
      </c>
      <c r="M1179" s="471">
        <f t="shared" si="126"/>
        <v>1456.0645641729793</v>
      </c>
      <c r="N1179" s="467">
        <f t="shared" si="131"/>
        <v>0</v>
      </c>
      <c r="O1179" s="475" t="str">
        <f t="shared" si="132"/>
        <v/>
      </c>
    </row>
    <row r="1180" spans="1:15" hidden="1">
      <c r="A1180" s="475">
        <f t="shared" si="127"/>
        <v>43497</v>
      </c>
      <c r="B1180" s="475">
        <v>43515</v>
      </c>
      <c r="C1180" s="467">
        <v>3</v>
      </c>
      <c r="D1180" s="467">
        <v>1154</v>
      </c>
      <c r="E1180" s="467">
        <v>21</v>
      </c>
      <c r="F1180" s="467">
        <v>0</v>
      </c>
      <c r="G1180" s="467">
        <f t="array" ref="G1180">MAX(IF($A$2:$A$8761=A1180,$D$2:$D$8761))</f>
        <v>1577</v>
      </c>
      <c r="H1180" s="467">
        <f t="shared" si="128"/>
        <v>0</v>
      </c>
      <c r="I1180" s="475" t="str">
        <f t="shared" si="129"/>
        <v/>
      </c>
      <c r="J1180" s="471">
        <f>'Potential Projects'!D1181</f>
        <v>99.098323593171472</v>
      </c>
      <c r="K1180" s="471">
        <f>'Potential Projects'!E1181</f>
        <v>79.210749301225533</v>
      </c>
      <c r="L1180" s="476">
        <f t="shared" si="130"/>
        <v>954.69092710560301</v>
      </c>
      <c r="M1180" s="471">
        <f t="shared" si="126"/>
        <v>1456.0645641729793</v>
      </c>
      <c r="N1180" s="467">
        <f t="shared" si="131"/>
        <v>0</v>
      </c>
      <c r="O1180" s="475" t="str">
        <f t="shared" si="132"/>
        <v/>
      </c>
    </row>
    <row r="1181" spans="1:15" hidden="1">
      <c r="A1181" s="475">
        <f t="shared" si="127"/>
        <v>43497</v>
      </c>
      <c r="B1181" s="475">
        <v>43515</v>
      </c>
      <c r="C1181" s="467">
        <v>4</v>
      </c>
      <c r="D1181" s="467">
        <v>1182</v>
      </c>
      <c r="E1181" s="467">
        <v>21</v>
      </c>
      <c r="F1181" s="467">
        <v>0</v>
      </c>
      <c r="G1181" s="467">
        <f t="array" ref="G1181">MAX(IF($A$2:$A$8761=A1181,$D$2:$D$8761))</f>
        <v>1577</v>
      </c>
      <c r="H1181" s="467">
        <f t="shared" si="128"/>
        <v>0</v>
      </c>
      <c r="I1181" s="475" t="str">
        <f t="shared" si="129"/>
        <v/>
      </c>
      <c r="J1181" s="471">
        <f>'Potential Projects'!D1182</f>
        <v>94.108203204805434</v>
      </c>
      <c r="K1181" s="471">
        <f>'Potential Projects'!E1182</f>
        <v>79.414916845839599</v>
      </c>
      <c r="L1181" s="476">
        <f t="shared" si="130"/>
        <v>987.47687994935495</v>
      </c>
      <c r="M1181" s="471">
        <f t="shared" si="126"/>
        <v>1456.0645641729793</v>
      </c>
      <c r="N1181" s="467">
        <f t="shared" si="131"/>
        <v>0</v>
      </c>
      <c r="O1181" s="475" t="str">
        <f t="shared" si="132"/>
        <v/>
      </c>
    </row>
    <row r="1182" spans="1:15" hidden="1">
      <c r="A1182" s="475">
        <f t="shared" si="127"/>
        <v>43497</v>
      </c>
      <c r="B1182" s="475">
        <v>43515</v>
      </c>
      <c r="C1182" s="467">
        <v>5</v>
      </c>
      <c r="D1182" s="467">
        <v>1206</v>
      </c>
      <c r="E1182" s="467">
        <v>25</v>
      </c>
      <c r="F1182" s="467">
        <v>0</v>
      </c>
      <c r="G1182" s="467">
        <f t="array" ref="G1182">MAX(IF($A$2:$A$8761=A1182,$D$2:$D$8761))</f>
        <v>1577</v>
      </c>
      <c r="H1182" s="467">
        <f t="shared" si="128"/>
        <v>0</v>
      </c>
      <c r="I1182" s="475" t="str">
        <f t="shared" si="129"/>
        <v/>
      </c>
      <c r="J1182" s="471">
        <f>'Potential Projects'!D1183</f>
        <v>50.374310501975359</v>
      </c>
      <c r="K1182" s="471">
        <f>'Potential Projects'!E1183</f>
        <v>77.313008062782203</v>
      </c>
      <c r="L1182" s="476">
        <f t="shared" si="130"/>
        <v>1053.3126814352424</v>
      </c>
      <c r="M1182" s="471">
        <f t="shared" si="126"/>
        <v>1456.0645641729793</v>
      </c>
      <c r="N1182" s="467">
        <f t="shared" si="131"/>
        <v>0</v>
      </c>
      <c r="O1182" s="475" t="str">
        <f t="shared" si="132"/>
        <v/>
      </c>
    </row>
    <row r="1183" spans="1:15" hidden="1">
      <c r="A1183" s="475">
        <f t="shared" si="127"/>
        <v>43497</v>
      </c>
      <c r="B1183" s="475">
        <v>43515</v>
      </c>
      <c r="C1183" s="467">
        <v>6</v>
      </c>
      <c r="D1183" s="467">
        <v>1294</v>
      </c>
      <c r="E1183" s="467">
        <v>23</v>
      </c>
      <c r="F1183" s="467">
        <v>0</v>
      </c>
      <c r="G1183" s="467">
        <f t="array" ref="G1183">MAX(IF($A$2:$A$8761=A1183,$D$2:$D$8761))</f>
        <v>1577</v>
      </c>
      <c r="H1183" s="467">
        <f t="shared" si="128"/>
        <v>0</v>
      </c>
      <c r="I1183" s="475" t="str">
        <f t="shared" si="129"/>
        <v/>
      </c>
      <c r="J1183" s="471">
        <f>'Potential Projects'!D1184</f>
        <v>78.754855148080267</v>
      </c>
      <c r="K1183" s="471">
        <f>'Potential Projects'!E1184</f>
        <v>72.244802999354974</v>
      </c>
      <c r="L1183" s="476">
        <f t="shared" si="130"/>
        <v>1120.0003418525648</v>
      </c>
      <c r="M1183" s="471">
        <f t="shared" si="126"/>
        <v>1456.0645641729793</v>
      </c>
      <c r="N1183" s="467">
        <f t="shared" si="131"/>
        <v>0</v>
      </c>
      <c r="O1183" s="475" t="str">
        <f t="shared" si="132"/>
        <v/>
      </c>
    </row>
    <row r="1184" spans="1:15" hidden="1">
      <c r="A1184" s="475">
        <f t="shared" si="127"/>
        <v>43497</v>
      </c>
      <c r="B1184" s="475">
        <v>43515</v>
      </c>
      <c r="C1184" s="467">
        <v>7</v>
      </c>
      <c r="D1184" s="467">
        <v>1410</v>
      </c>
      <c r="E1184" s="467">
        <v>24</v>
      </c>
      <c r="F1184" s="467">
        <v>0</v>
      </c>
      <c r="G1184" s="467">
        <f t="array" ref="G1184">MAX(IF($A$2:$A$8761=A1184,$D$2:$D$8761))</f>
        <v>1577</v>
      </c>
      <c r="H1184" s="467">
        <f t="shared" si="128"/>
        <v>0</v>
      </c>
      <c r="I1184" s="475" t="str">
        <f t="shared" si="129"/>
        <v/>
      </c>
      <c r="J1184" s="471">
        <f>'Potential Projects'!D1185</f>
        <v>64.876442559010215</v>
      </c>
      <c r="K1184" s="471">
        <f>'Potential Projects'!E1185</f>
        <v>58.283967103848639</v>
      </c>
      <c r="L1184" s="476">
        <f t="shared" si="130"/>
        <v>1262.8395903371411</v>
      </c>
      <c r="M1184" s="471">
        <f t="shared" si="126"/>
        <v>1456.0645641729793</v>
      </c>
      <c r="N1184" s="467">
        <f t="shared" si="131"/>
        <v>0</v>
      </c>
      <c r="O1184" s="475" t="str">
        <f t="shared" si="132"/>
        <v/>
      </c>
    </row>
    <row r="1185" spans="1:15" hidden="1">
      <c r="A1185" s="475">
        <f t="shared" si="127"/>
        <v>43497</v>
      </c>
      <c r="B1185" s="475">
        <v>43515</v>
      </c>
      <c r="C1185" s="467">
        <v>8</v>
      </c>
      <c r="D1185" s="467">
        <v>1450</v>
      </c>
      <c r="E1185" s="467">
        <v>10</v>
      </c>
      <c r="F1185" s="467">
        <v>0</v>
      </c>
      <c r="G1185" s="467">
        <f t="array" ref="G1185">MAX(IF($A$2:$A$8761=A1185,$D$2:$D$8761))</f>
        <v>1577</v>
      </c>
      <c r="H1185" s="467">
        <f t="shared" si="128"/>
        <v>0</v>
      </c>
      <c r="I1185" s="475" t="str">
        <f t="shared" si="129"/>
        <v/>
      </c>
      <c r="J1185" s="471">
        <f>'Potential Projects'!D1186</f>
        <v>36.382451905487741</v>
      </c>
      <c r="K1185" s="471">
        <f>'Potential Projects'!E1186</f>
        <v>66.916108310040855</v>
      </c>
      <c r="L1185" s="476">
        <f t="shared" si="130"/>
        <v>1336.7014397844714</v>
      </c>
      <c r="M1185" s="471">
        <f t="shared" si="126"/>
        <v>1456.0645641729793</v>
      </c>
      <c r="N1185" s="467">
        <f t="shared" si="131"/>
        <v>0</v>
      </c>
      <c r="O1185" s="475" t="str">
        <f t="shared" si="132"/>
        <v/>
      </c>
    </row>
    <row r="1186" spans="1:15" hidden="1">
      <c r="A1186" s="475">
        <f t="shared" si="127"/>
        <v>43497</v>
      </c>
      <c r="B1186" s="475">
        <v>43515</v>
      </c>
      <c r="C1186" s="467">
        <v>9</v>
      </c>
      <c r="D1186" s="467">
        <v>1453</v>
      </c>
      <c r="E1186" s="467">
        <v>3</v>
      </c>
      <c r="F1186" s="467">
        <v>4</v>
      </c>
      <c r="G1186" s="467">
        <f t="array" ref="G1186">MAX(IF($A$2:$A$8761=A1186,$D$2:$D$8761))</f>
        <v>1577</v>
      </c>
      <c r="H1186" s="467">
        <f t="shared" si="128"/>
        <v>0</v>
      </c>
      <c r="I1186" s="475" t="str">
        <f t="shared" si="129"/>
        <v/>
      </c>
      <c r="J1186" s="471">
        <f>'Potential Projects'!D1187</f>
        <v>18.169506738425977</v>
      </c>
      <c r="K1186" s="471">
        <f>'Potential Projects'!E1187</f>
        <v>81.947063749731242</v>
      </c>
      <c r="L1186" s="476">
        <f t="shared" si="130"/>
        <v>1345.8834295118427</v>
      </c>
      <c r="M1186" s="471">
        <f t="shared" si="126"/>
        <v>1456.0645641729793</v>
      </c>
      <c r="N1186" s="467">
        <f t="shared" si="131"/>
        <v>0</v>
      </c>
      <c r="O1186" s="475" t="str">
        <f t="shared" si="132"/>
        <v/>
      </c>
    </row>
    <row r="1187" spans="1:15" hidden="1">
      <c r="A1187" s="475">
        <f t="shared" si="127"/>
        <v>43497</v>
      </c>
      <c r="B1187" s="475">
        <v>43515</v>
      </c>
      <c r="C1187" s="467">
        <v>10</v>
      </c>
      <c r="D1187" s="467">
        <v>1460</v>
      </c>
      <c r="E1187" s="467">
        <v>0</v>
      </c>
      <c r="F1187" s="467">
        <v>7</v>
      </c>
      <c r="G1187" s="467">
        <f t="array" ref="G1187">MAX(IF($A$2:$A$8761=A1187,$D$2:$D$8761))</f>
        <v>1577</v>
      </c>
      <c r="H1187" s="467">
        <f t="shared" si="128"/>
        <v>0</v>
      </c>
      <c r="I1187" s="475" t="str">
        <f t="shared" si="129"/>
        <v/>
      </c>
      <c r="J1187" s="471">
        <f>'Potential Projects'!D1188</f>
        <v>11.410134192400868</v>
      </c>
      <c r="K1187" s="471">
        <f>'Potential Projects'!E1188</f>
        <v>88.022808267039352</v>
      </c>
      <c r="L1187" s="476">
        <f t="shared" si="130"/>
        <v>1353.5670575405597</v>
      </c>
      <c r="M1187" s="471">
        <f t="shared" si="126"/>
        <v>1456.0645641729793</v>
      </c>
      <c r="N1187" s="467">
        <f t="shared" si="131"/>
        <v>0</v>
      </c>
      <c r="O1187" s="475" t="str">
        <f t="shared" si="132"/>
        <v/>
      </c>
    </row>
    <row r="1188" spans="1:15" hidden="1">
      <c r="A1188" s="475">
        <f t="shared" si="127"/>
        <v>43497</v>
      </c>
      <c r="B1188" s="475">
        <v>43515</v>
      </c>
      <c r="C1188" s="467">
        <v>11</v>
      </c>
      <c r="D1188" s="467">
        <v>1452</v>
      </c>
      <c r="E1188" s="467">
        <v>3</v>
      </c>
      <c r="F1188" s="467">
        <v>11</v>
      </c>
      <c r="G1188" s="467">
        <f t="array" ref="G1188">MAX(IF($A$2:$A$8761=A1188,$D$2:$D$8761))</f>
        <v>1577</v>
      </c>
      <c r="H1188" s="467">
        <f t="shared" si="128"/>
        <v>0</v>
      </c>
      <c r="I1188" s="475" t="str">
        <f t="shared" si="129"/>
        <v/>
      </c>
      <c r="J1188" s="471">
        <f>'Potential Projects'!D1189</f>
        <v>17.490184363155755</v>
      </c>
      <c r="K1188" s="471">
        <f>'Potential Projects'!E1189</f>
        <v>95.97908449795743</v>
      </c>
      <c r="L1188" s="476">
        <f t="shared" si="130"/>
        <v>1324.5307311388867</v>
      </c>
      <c r="M1188" s="471">
        <f t="shared" si="126"/>
        <v>1456.0645641729793</v>
      </c>
      <c r="N1188" s="467">
        <f t="shared" si="131"/>
        <v>0</v>
      </c>
      <c r="O1188" s="475" t="str">
        <f t="shared" si="132"/>
        <v/>
      </c>
    </row>
    <row r="1189" spans="1:15" hidden="1">
      <c r="A1189" s="475">
        <f t="shared" si="127"/>
        <v>43497</v>
      </c>
      <c r="B1189" s="475">
        <v>43515</v>
      </c>
      <c r="C1189" s="467">
        <v>12</v>
      </c>
      <c r="D1189" s="467">
        <v>1415</v>
      </c>
      <c r="E1189" s="467">
        <v>19</v>
      </c>
      <c r="F1189" s="467">
        <v>11</v>
      </c>
      <c r="G1189" s="467">
        <f t="array" ref="G1189">MAX(IF($A$2:$A$8761=A1189,$D$2:$D$8761))</f>
        <v>1577</v>
      </c>
      <c r="H1189" s="467">
        <f t="shared" si="128"/>
        <v>0</v>
      </c>
      <c r="I1189" s="475" t="str">
        <f t="shared" si="129"/>
        <v/>
      </c>
      <c r="J1189" s="471">
        <f>'Potential Projects'!D1190</f>
        <v>22.50664835453825</v>
      </c>
      <c r="K1189" s="471">
        <f>'Potential Projects'!E1190</f>
        <v>97.288572887551069</v>
      </c>
      <c r="L1189" s="476">
        <f t="shared" si="130"/>
        <v>1265.2047787579106</v>
      </c>
      <c r="M1189" s="471">
        <f t="shared" si="126"/>
        <v>1456.0645641729793</v>
      </c>
      <c r="N1189" s="467">
        <f t="shared" si="131"/>
        <v>0</v>
      </c>
      <c r="O1189" s="475" t="str">
        <f t="shared" si="132"/>
        <v/>
      </c>
    </row>
    <row r="1190" spans="1:15" hidden="1">
      <c r="A1190" s="475">
        <f t="shared" si="127"/>
        <v>43497</v>
      </c>
      <c r="B1190" s="475">
        <v>43515</v>
      </c>
      <c r="C1190" s="467">
        <v>13</v>
      </c>
      <c r="D1190" s="467">
        <v>1382</v>
      </c>
      <c r="E1190" s="467">
        <v>22</v>
      </c>
      <c r="F1190" s="467">
        <v>14</v>
      </c>
      <c r="G1190" s="467">
        <f t="array" ref="G1190">MAX(IF($A$2:$A$8761=A1190,$D$2:$D$8761))</f>
        <v>1577</v>
      </c>
      <c r="H1190" s="467">
        <f t="shared" si="128"/>
        <v>0</v>
      </c>
      <c r="I1190" s="475" t="str">
        <f t="shared" si="129"/>
        <v/>
      </c>
      <c r="J1190" s="471">
        <f>'Potential Projects'!D1191</f>
        <v>8.2477443338850502</v>
      </c>
      <c r="K1190" s="471">
        <f>'Potential Projects'!E1191</f>
        <v>97.085187594065786</v>
      </c>
      <c r="L1190" s="476">
        <f t="shared" si="130"/>
        <v>1240.6670680720492</v>
      </c>
      <c r="M1190" s="471">
        <f t="shared" si="126"/>
        <v>1456.0645641729793</v>
      </c>
      <c r="N1190" s="467">
        <f t="shared" si="131"/>
        <v>0</v>
      </c>
      <c r="O1190" s="475" t="str">
        <f t="shared" si="132"/>
        <v/>
      </c>
    </row>
    <row r="1191" spans="1:15" hidden="1">
      <c r="A1191" s="475">
        <f t="shared" si="127"/>
        <v>43497</v>
      </c>
      <c r="B1191" s="475">
        <v>43515</v>
      </c>
      <c r="C1191" s="467">
        <v>14</v>
      </c>
      <c r="D1191" s="467">
        <v>1361</v>
      </c>
      <c r="E1191" s="467">
        <v>38</v>
      </c>
      <c r="F1191" s="467">
        <v>9</v>
      </c>
      <c r="G1191" s="467">
        <f t="array" ref="G1191">MAX(IF($A$2:$A$8761=A1191,$D$2:$D$8761))</f>
        <v>1577</v>
      </c>
      <c r="H1191" s="467">
        <f t="shared" si="128"/>
        <v>0</v>
      </c>
      <c r="I1191" s="475" t="str">
        <f t="shared" si="129"/>
        <v/>
      </c>
      <c r="J1191" s="471">
        <f>'Potential Projects'!D1192</f>
        <v>12.314683659750823</v>
      </c>
      <c r="K1191" s="471">
        <f>'Potential Projects'!E1192</f>
        <v>99.16284659213072</v>
      </c>
      <c r="L1191" s="476">
        <f t="shared" si="130"/>
        <v>1202.5224697481183</v>
      </c>
      <c r="M1191" s="471">
        <f t="shared" si="126"/>
        <v>1456.0645641729793</v>
      </c>
      <c r="N1191" s="467">
        <f t="shared" si="131"/>
        <v>0</v>
      </c>
      <c r="O1191" s="475" t="str">
        <f t="shared" si="132"/>
        <v/>
      </c>
    </row>
    <row r="1192" spans="1:15" hidden="1">
      <c r="A1192" s="475">
        <f t="shared" si="127"/>
        <v>43497</v>
      </c>
      <c r="B1192" s="475">
        <v>43515</v>
      </c>
      <c r="C1192" s="467">
        <v>15</v>
      </c>
      <c r="D1192" s="467">
        <v>1357</v>
      </c>
      <c r="E1192" s="467">
        <v>27</v>
      </c>
      <c r="F1192" s="467">
        <v>5</v>
      </c>
      <c r="G1192" s="467">
        <f t="array" ref="G1192">MAX(IF($A$2:$A$8761=A1192,$D$2:$D$8761))</f>
        <v>1577</v>
      </c>
      <c r="H1192" s="467">
        <f t="shared" si="128"/>
        <v>0</v>
      </c>
      <c r="I1192" s="475" t="str">
        <f t="shared" si="129"/>
        <v/>
      </c>
      <c r="J1192" s="471">
        <f>'Potential Projects'!D1193</f>
        <v>52.57200073734375</v>
      </c>
      <c r="K1192" s="471">
        <f>'Potential Projects'!E1193</f>
        <v>99.398304181896378</v>
      </c>
      <c r="L1192" s="476">
        <f t="shared" si="130"/>
        <v>1173.0296950807597</v>
      </c>
      <c r="M1192" s="471">
        <f t="shared" si="126"/>
        <v>1456.0645641729793</v>
      </c>
      <c r="N1192" s="467">
        <f t="shared" si="131"/>
        <v>0</v>
      </c>
      <c r="O1192" s="475" t="str">
        <f t="shared" si="132"/>
        <v/>
      </c>
    </row>
    <row r="1193" spans="1:15" hidden="1">
      <c r="A1193" s="475">
        <f t="shared" si="127"/>
        <v>43497</v>
      </c>
      <c r="B1193" s="475">
        <v>43515</v>
      </c>
      <c r="C1193" s="467">
        <v>16</v>
      </c>
      <c r="D1193" s="467">
        <v>1363</v>
      </c>
      <c r="E1193" s="467">
        <v>22</v>
      </c>
      <c r="F1193" s="467">
        <v>0</v>
      </c>
      <c r="G1193" s="467">
        <f t="array" ref="G1193">MAX(IF($A$2:$A$8761=A1193,$D$2:$D$8761))</f>
        <v>1577</v>
      </c>
      <c r="H1193" s="467">
        <f t="shared" si="128"/>
        <v>0</v>
      </c>
      <c r="I1193" s="475" t="str">
        <f t="shared" si="129"/>
        <v/>
      </c>
      <c r="J1193" s="471">
        <f>'Potential Projects'!D1194</f>
        <v>21.233265310694691</v>
      </c>
      <c r="K1193" s="471">
        <f>'Potential Projects'!E1194</f>
        <v>99.612640991184705</v>
      </c>
      <c r="L1193" s="476">
        <f t="shared" si="130"/>
        <v>1220.1540936981207</v>
      </c>
      <c r="M1193" s="471">
        <f t="shared" si="126"/>
        <v>1456.0645641729793</v>
      </c>
      <c r="N1193" s="467">
        <f t="shared" si="131"/>
        <v>0</v>
      </c>
      <c r="O1193" s="475" t="str">
        <f t="shared" si="132"/>
        <v/>
      </c>
    </row>
    <row r="1194" spans="1:15" hidden="1">
      <c r="A1194" s="475">
        <f t="shared" si="127"/>
        <v>43497</v>
      </c>
      <c r="B1194" s="475">
        <v>43515</v>
      </c>
      <c r="C1194" s="467">
        <v>17</v>
      </c>
      <c r="D1194" s="467">
        <v>1395</v>
      </c>
      <c r="E1194" s="467">
        <v>9</v>
      </c>
      <c r="F1194" s="467">
        <v>5</v>
      </c>
      <c r="G1194" s="467">
        <f t="array" ref="G1194">MAX(IF($A$2:$A$8761=A1194,$D$2:$D$8761))</f>
        <v>1577</v>
      </c>
      <c r="H1194" s="467">
        <f t="shared" si="128"/>
        <v>0</v>
      </c>
      <c r="I1194" s="475" t="str">
        <f t="shared" si="129"/>
        <v/>
      </c>
      <c r="J1194" s="471">
        <f>'Potential Projects'!D1195</f>
        <v>72.784257493885661</v>
      </c>
      <c r="K1194" s="471">
        <f>'Potential Projects'!E1195</f>
        <v>94.039101698559463</v>
      </c>
      <c r="L1194" s="476">
        <f t="shared" si="130"/>
        <v>1214.1766408075548</v>
      </c>
      <c r="M1194" s="471">
        <f t="shared" ref="M1194:M1257" si="133">MAX($L$746:$L$1417)</f>
        <v>1456.0645641729793</v>
      </c>
      <c r="N1194" s="467">
        <f t="shared" si="131"/>
        <v>0</v>
      </c>
      <c r="O1194" s="475" t="str">
        <f t="shared" si="132"/>
        <v/>
      </c>
    </row>
    <row r="1195" spans="1:15" hidden="1">
      <c r="A1195" s="475">
        <f t="shared" si="127"/>
        <v>43497</v>
      </c>
      <c r="B1195" s="475">
        <v>43515</v>
      </c>
      <c r="C1195" s="467">
        <v>18</v>
      </c>
      <c r="D1195" s="467">
        <v>1455</v>
      </c>
      <c r="E1195" s="467">
        <v>9</v>
      </c>
      <c r="F1195" s="467">
        <v>0</v>
      </c>
      <c r="G1195" s="467">
        <f t="array" ref="G1195">MAX(IF($A$2:$A$8761=A1195,$D$2:$D$8761))</f>
        <v>1577</v>
      </c>
      <c r="H1195" s="467">
        <f t="shared" si="128"/>
        <v>0</v>
      </c>
      <c r="I1195" s="475" t="str">
        <f t="shared" si="129"/>
        <v/>
      </c>
      <c r="J1195" s="471">
        <f>'Potential Projects'!D1196</f>
        <v>50.181080779310314</v>
      </c>
      <c r="K1195" s="471">
        <f>'Potential Projects'!E1196</f>
        <v>88.897365029026005</v>
      </c>
      <c r="L1195" s="476">
        <f t="shared" si="130"/>
        <v>1306.9215541916635</v>
      </c>
      <c r="M1195" s="471">
        <f t="shared" si="133"/>
        <v>1456.0645641729793</v>
      </c>
      <c r="N1195" s="467">
        <f t="shared" si="131"/>
        <v>0</v>
      </c>
      <c r="O1195" s="475" t="str">
        <f t="shared" si="132"/>
        <v/>
      </c>
    </row>
    <row r="1196" spans="1:15" hidden="1">
      <c r="A1196" s="475">
        <f t="shared" si="127"/>
        <v>43497</v>
      </c>
      <c r="B1196" s="475">
        <v>43515</v>
      </c>
      <c r="C1196" s="467">
        <v>19</v>
      </c>
      <c r="D1196" s="467">
        <v>1470</v>
      </c>
      <c r="E1196" s="467">
        <v>7</v>
      </c>
      <c r="F1196" s="467">
        <v>0</v>
      </c>
      <c r="G1196" s="467">
        <f t="array" ref="G1196">MAX(IF($A$2:$A$8761=A1196,$D$2:$D$8761))</f>
        <v>1577</v>
      </c>
      <c r="H1196" s="467">
        <f t="shared" si="128"/>
        <v>0</v>
      </c>
      <c r="I1196" s="475" t="str">
        <f t="shared" si="129"/>
        <v/>
      </c>
      <c r="J1196" s="471">
        <f>'Potential Projects'!D1197</f>
        <v>75.801501086099663</v>
      </c>
      <c r="K1196" s="471">
        <f>'Potential Projects'!E1197</f>
        <v>81.45033428294991</v>
      </c>
      <c r="L1196" s="476">
        <f t="shared" si="130"/>
        <v>1305.7481646309504</v>
      </c>
      <c r="M1196" s="471">
        <f t="shared" si="133"/>
        <v>1456.0645641729793</v>
      </c>
      <c r="N1196" s="467">
        <f t="shared" si="131"/>
        <v>0</v>
      </c>
      <c r="O1196" s="475" t="str">
        <f t="shared" si="132"/>
        <v/>
      </c>
    </row>
    <row r="1197" spans="1:15" hidden="1">
      <c r="A1197" s="475">
        <f t="shared" si="127"/>
        <v>43497</v>
      </c>
      <c r="B1197" s="475">
        <v>43515</v>
      </c>
      <c r="C1197" s="467">
        <v>20</v>
      </c>
      <c r="D1197" s="467">
        <v>1413</v>
      </c>
      <c r="E1197" s="467">
        <v>3</v>
      </c>
      <c r="F1197" s="467">
        <v>0</v>
      </c>
      <c r="G1197" s="467">
        <f t="array" ref="G1197">MAX(IF($A$2:$A$8761=A1197,$D$2:$D$8761))</f>
        <v>1577</v>
      </c>
      <c r="H1197" s="467">
        <f t="shared" si="128"/>
        <v>0</v>
      </c>
      <c r="I1197" s="475" t="str">
        <f t="shared" si="129"/>
        <v/>
      </c>
      <c r="J1197" s="471">
        <f>'Potential Projects'!D1198</f>
        <v>81.656167805164472</v>
      </c>
      <c r="K1197" s="471">
        <f>'Potential Projects'!E1198</f>
        <v>73.517525585895513</v>
      </c>
      <c r="L1197" s="476">
        <f t="shared" si="130"/>
        <v>1254.8263066089401</v>
      </c>
      <c r="M1197" s="471">
        <f t="shared" si="133"/>
        <v>1456.0645641729793</v>
      </c>
      <c r="N1197" s="467">
        <f t="shared" si="131"/>
        <v>0</v>
      </c>
      <c r="O1197" s="475" t="str">
        <f t="shared" si="132"/>
        <v/>
      </c>
    </row>
    <row r="1198" spans="1:15" hidden="1">
      <c r="A1198" s="475">
        <f t="shared" si="127"/>
        <v>43497</v>
      </c>
      <c r="B1198" s="475">
        <v>43515</v>
      </c>
      <c r="C1198" s="467">
        <v>21</v>
      </c>
      <c r="D1198" s="467">
        <v>1364</v>
      </c>
      <c r="E1198" s="467">
        <v>3</v>
      </c>
      <c r="F1198" s="467">
        <v>0</v>
      </c>
      <c r="G1198" s="467">
        <f t="array" ref="G1198">MAX(IF($A$2:$A$8761=A1198,$D$2:$D$8761))</f>
        <v>1577</v>
      </c>
      <c r="H1198" s="467">
        <f t="shared" si="128"/>
        <v>0</v>
      </c>
      <c r="I1198" s="475" t="str">
        <f t="shared" si="129"/>
        <v/>
      </c>
      <c r="J1198" s="471">
        <f>'Potential Projects'!D1199</f>
        <v>83.707318971499859</v>
      </c>
      <c r="K1198" s="471">
        <f>'Potential Projects'!E1199</f>
        <v>94.907400451515798</v>
      </c>
      <c r="L1198" s="476">
        <f t="shared" si="130"/>
        <v>1182.3852805769843</v>
      </c>
      <c r="M1198" s="471">
        <f t="shared" si="133"/>
        <v>1456.0645641729793</v>
      </c>
      <c r="N1198" s="467">
        <f t="shared" si="131"/>
        <v>0</v>
      </c>
      <c r="O1198" s="475" t="str">
        <f t="shared" si="132"/>
        <v/>
      </c>
    </row>
    <row r="1199" spans="1:15" hidden="1">
      <c r="A1199" s="475">
        <f t="shared" si="127"/>
        <v>43497</v>
      </c>
      <c r="B1199" s="475">
        <v>43515</v>
      </c>
      <c r="C1199" s="467">
        <v>22</v>
      </c>
      <c r="D1199" s="467">
        <v>1285</v>
      </c>
      <c r="E1199" s="467">
        <v>9</v>
      </c>
      <c r="F1199" s="467">
        <v>0</v>
      </c>
      <c r="G1199" s="467">
        <f t="array" ref="G1199">MAX(IF($A$2:$A$8761=A1199,$D$2:$D$8761))</f>
        <v>1577</v>
      </c>
      <c r="H1199" s="467">
        <f t="shared" si="128"/>
        <v>0</v>
      </c>
      <c r="I1199" s="475" t="str">
        <f t="shared" si="129"/>
        <v/>
      </c>
      <c r="J1199" s="471">
        <f>'Potential Projects'!D1200</f>
        <v>83.861027902454069</v>
      </c>
      <c r="K1199" s="471">
        <f>'Potential Projects'!E1200</f>
        <v>65.979753708879812</v>
      </c>
      <c r="L1199" s="476">
        <f t="shared" si="130"/>
        <v>1126.1592183886662</v>
      </c>
      <c r="M1199" s="471">
        <f t="shared" si="133"/>
        <v>1456.0645641729793</v>
      </c>
      <c r="N1199" s="467">
        <f t="shared" si="131"/>
        <v>0</v>
      </c>
      <c r="O1199" s="475" t="str">
        <f t="shared" si="132"/>
        <v/>
      </c>
    </row>
    <row r="1200" spans="1:15" hidden="1">
      <c r="A1200" s="475">
        <f t="shared" si="127"/>
        <v>43497</v>
      </c>
      <c r="B1200" s="475">
        <v>43515</v>
      </c>
      <c r="C1200" s="467">
        <v>23</v>
      </c>
      <c r="D1200" s="467">
        <v>1207</v>
      </c>
      <c r="E1200" s="467">
        <v>12</v>
      </c>
      <c r="F1200" s="467">
        <v>0</v>
      </c>
      <c r="G1200" s="467">
        <f t="array" ref="G1200">MAX(IF($A$2:$A$8761=A1200,$D$2:$D$8761))</f>
        <v>1577</v>
      </c>
      <c r="H1200" s="467">
        <f t="shared" si="128"/>
        <v>0</v>
      </c>
      <c r="I1200" s="475" t="str">
        <f t="shared" si="129"/>
        <v/>
      </c>
      <c r="J1200" s="471">
        <f>'Potential Projects'!D1201</f>
        <v>87.779645322965365</v>
      </c>
      <c r="K1200" s="471">
        <f>'Potential Projects'!E1201</f>
        <v>47.66803703504624</v>
      </c>
      <c r="L1200" s="476">
        <f t="shared" si="130"/>
        <v>1059.5523176419886</v>
      </c>
      <c r="M1200" s="471">
        <f t="shared" si="133"/>
        <v>1456.0645641729793</v>
      </c>
      <c r="N1200" s="467">
        <f t="shared" si="131"/>
        <v>0</v>
      </c>
      <c r="O1200" s="475" t="str">
        <f t="shared" si="132"/>
        <v/>
      </c>
    </row>
    <row r="1201" spans="1:15" hidden="1">
      <c r="A1201" s="475">
        <f t="shared" si="127"/>
        <v>43497</v>
      </c>
      <c r="B1201" s="475">
        <v>43515</v>
      </c>
      <c r="C1201" s="467">
        <v>24</v>
      </c>
      <c r="D1201" s="467">
        <v>1128</v>
      </c>
      <c r="E1201" s="467">
        <v>11</v>
      </c>
      <c r="F1201" s="467">
        <v>0</v>
      </c>
      <c r="G1201" s="467">
        <f t="array" ref="G1201">MAX(IF($A$2:$A$8761=A1201,$D$2:$D$8761))</f>
        <v>1577</v>
      </c>
      <c r="H1201" s="467">
        <f t="shared" si="128"/>
        <v>0</v>
      </c>
      <c r="I1201" s="475" t="str">
        <f t="shared" si="129"/>
        <v/>
      </c>
      <c r="J1201" s="471">
        <f>'Potential Projects'!D1202</f>
        <v>89.882474413854283</v>
      </c>
      <c r="K1201" s="471">
        <f>'Potential Projects'!E1202</f>
        <v>67.619352074822629</v>
      </c>
      <c r="L1201" s="476">
        <f t="shared" si="130"/>
        <v>959.49817351132322</v>
      </c>
      <c r="M1201" s="471">
        <f t="shared" si="133"/>
        <v>1456.0645641729793</v>
      </c>
      <c r="N1201" s="467">
        <f t="shared" si="131"/>
        <v>0</v>
      </c>
      <c r="O1201" s="475" t="str">
        <f t="shared" si="132"/>
        <v/>
      </c>
    </row>
    <row r="1202" spans="1:15" hidden="1">
      <c r="A1202" s="475">
        <f t="shared" si="127"/>
        <v>43497</v>
      </c>
      <c r="B1202" s="475">
        <v>43516</v>
      </c>
      <c r="C1202" s="467">
        <v>1</v>
      </c>
      <c r="D1202" s="467">
        <v>1083</v>
      </c>
      <c r="E1202" s="467">
        <v>12</v>
      </c>
      <c r="F1202" s="467">
        <v>0</v>
      </c>
      <c r="G1202" s="467">
        <f t="array" ref="G1202">MAX(IF($A$2:$A$8761=A1202,$D$2:$D$8761))</f>
        <v>1577</v>
      </c>
      <c r="H1202" s="467">
        <f t="shared" si="128"/>
        <v>0</v>
      </c>
      <c r="I1202" s="475" t="str">
        <f t="shared" si="129"/>
        <v/>
      </c>
      <c r="J1202" s="471">
        <f>'Potential Projects'!D1203</f>
        <v>90.884355774711224</v>
      </c>
      <c r="K1202" s="471">
        <f>'Potential Projects'!E1203</f>
        <v>71.171554450655776</v>
      </c>
      <c r="L1202" s="476">
        <f t="shared" si="130"/>
        <v>908.94408977463297</v>
      </c>
      <c r="M1202" s="471">
        <f t="shared" si="133"/>
        <v>1456.0645641729793</v>
      </c>
      <c r="N1202" s="467">
        <f t="shared" si="131"/>
        <v>0</v>
      </c>
      <c r="O1202" s="475" t="str">
        <f t="shared" si="132"/>
        <v/>
      </c>
    </row>
    <row r="1203" spans="1:15" hidden="1">
      <c r="A1203" s="475">
        <f t="shared" si="127"/>
        <v>43497</v>
      </c>
      <c r="B1203" s="475">
        <v>43516</v>
      </c>
      <c r="C1203" s="467">
        <v>2</v>
      </c>
      <c r="D1203" s="467">
        <v>1088</v>
      </c>
      <c r="E1203" s="467">
        <v>8</v>
      </c>
      <c r="F1203" s="467">
        <v>0</v>
      </c>
      <c r="G1203" s="467">
        <f t="array" ref="G1203">MAX(IF($A$2:$A$8761=A1203,$D$2:$D$8761))</f>
        <v>1577</v>
      </c>
      <c r="H1203" s="467">
        <f t="shared" si="128"/>
        <v>0</v>
      </c>
      <c r="I1203" s="475" t="str">
        <f t="shared" si="129"/>
        <v/>
      </c>
      <c r="J1203" s="471">
        <f>'Potential Projects'!D1204</f>
        <v>89.019457245581279</v>
      </c>
      <c r="K1203" s="471">
        <f>'Potential Projects'!E1204</f>
        <v>51.88280611696409</v>
      </c>
      <c r="L1203" s="476">
        <f t="shared" si="130"/>
        <v>939.09773663745466</v>
      </c>
      <c r="M1203" s="471">
        <f t="shared" si="133"/>
        <v>1456.0645641729793</v>
      </c>
      <c r="N1203" s="467">
        <f t="shared" si="131"/>
        <v>0</v>
      </c>
      <c r="O1203" s="475" t="str">
        <f t="shared" si="132"/>
        <v/>
      </c>
    </row>
    <row r="1204" spans="1:15" hidden="1">
      <c r="A1204" s="475">
        <f t="shared" si="127"/>
        <v>43497</v>
      </c>
      <c r="B1204" s="475">
        <v>43516</v>
      </c>
      <c r="C1204" s="467">
        <v>3</v>
      </c>
      <c r="D1204" s="467">
        <v>1059</v>
      </c>
      <c r="E1204" s="467">
        <v>6</v>
      </c>
      <c r="F1204" s="467">
        <v>0</v>
      </c>
      <c r="G1204" s="467">
        <f t="array" ref="G1204">MAX(IF($A$2:$A$8761=A1204,$D$2:$D$8761))</f>
        <v>1577</v>
      </c>
      <c r="H1204" s="467">
        <f t="shared" si="128"/>
        <v>0</v>
      </c>
      <c r="I1204" s="475" t="str">
        <f t="shared" si="129"/>
        <v/>
      </c>
      <c r="J1204" s="471">
        <f>'Potential Projects'!D1205</f>
        <v>93.315591793435104</v>
      </c>
      <c r="K1204" s="471">
        <f>'Potential Projects'!E1205</f>
        <v>77.15186433025157</v>
      </c>
      <c r="L1204" s="476">
        <f t="shared" si="130"/>
        <v>882.5325438763133</v>
      </c>
      <c r="M1204" s="471">
        <f t="shared" si="133"/>
        <v>1456.0645641729793</v>
      </c>
      <c r="N1204" s="467">
        <f t="shared" si="131"/>
        <v>0</v>
      </c>
      <c r="O1204" s="475" t="str">
        <f t="shared" si="132"/>
        <v/>
      </c>
    </row>
    <row r="1205" spans="1:15" hidden="1">
      <c r="A1205" s="475">
        <f t="shared" si="127"/>
        <v>43497</v>
      </c>
      <c r="B1205" s="475">
        <v>43516</v>
      </c>
      <c r="C1205" s="467">
        <v>4</v>
      </c>
      <c r="D1205" s="467">
        <v>1092</v>
      </c>
      <c r="E1205" s="467">
        <v>7</v>
      </c>
      <c r="F1205" s="467">
        <v>0</v>
      </c>
      <c r="G1205" s="467">
        <f t="array" ref="G1205">MAX(IF($A$2:$A$8761=A1205,$D$2:$D$8761))</f>
        <v>1577</v>
      </c>
      <c r="H1205" s="467">
        <f t="shared" si="128"/>
        <v>0</v>
      </c>
      <c r="I1205" s="475" t="str">
        <f t="shared" si="129"/>
        <v/>
      </c>
      <c r="J1205" s="471">
        <f>'Potential Projects'!D1206</f>
        <v>95.297807642062267</v>
      </c>
      <c r="K1205" s="471">
        <f>'Potential Projects'!E1206</f>
        <v>69.414618415394543</v>
      </c>
      <c r="L1205" s="476">
        <f t="shared" si="130"/>
        <v>920.28757394254319</v>
      </c>
      <c r="M1205" s="471">
        <f t="shared" si="133"/>
        <v>1456.0645641729793</v>
      </c>
      <c r="N1205" s="467">
        <f t="shared" si="131"/>
        <v>0</v>
      </c>
      <c r="O1205" s="475" t="str">
        <f t="shared" si="132"/>
        <v/>
      </c>
    </row>
    <row r="1206" spans="1:15" hidden="1">
      <c r="A1206" s="475">
        <f t="shared" si="127"/>
        <v>43497</v>
      </c>
      <c r="B1206" s="475">
        <v>43516</v>
      </c>
      <c r="C1206" s="467">
        <v>5</v>
      </c>
      <c r="D1206" s="467">
        <v>1098</v>
      </c>
      <c r="E1206" s="467">
        <v>7</v>
      </c>
      <c r="F1206" s="467">
        <v>0</v>
      </c>
      <c r="G1206" s="467">
        <f t="array" ref="G1206">MAX(IF($A$2:$A$8761=A1206,$D$2:$D$8761))</f>
        <v>1577</v>
      </c>
      <c r="H1206" s="467">
        <f t="shared" si="128"/>
        <v>0</v>
      </c>
      <c r="I1206" s="475" t="str">
        <f t="shared" si="129"/>
        <v/>
      </c>
      <c r="J1206" s="471">
        <f>'Potential Projects'!D1207</f>
        <v>98.032157324784606</v>
      </c>
      <c r="K1206" s="471">
        <f>'Potential Projects'!E1207</f>
        <v>83.156423994839813</v>
      </c>
      <c r="L1206" s="476">
        <f t="shared" si="130"/>
        <v>909.8114186803756</v>
      </c>
      <c r="M1206" s="471">
        <f t="shared" si="133"/>
        <v>1456.0645641729793</v>
      </c>
      <c r="N1206" s="467">
        <f t="shared" si="131"/>
        <v>0</v>
      </c>
      <c r="O1206" s="475" t="str">
        <f t="shared" si="132"/>
        <v/>
      </c>
    </row>
    <row r="1207" spans="1:15" hidden="1">
      <c r="A1207" s="475">
        <f t="shared" si="127"/>
        <v>43497</v>
      </c>
      <c r="B1207" s="475">
        <v>43516</v>
      </c>
      <c r="C1207" s="467">
        <v>6</v>
      </c>
      <c r="D1207" s="467">
        <v>1215</v>
      </c>
      <c r="E1207" s="467">
        <v>4</v>
      </c>
      <c r="F1207" s="467">
        <v>0</v>
      </c>
      <c r="G1207" s="467">
        <f t="array" ref="G1207">MAX(IF($A$2:$A$8761=A1207,$D$2:$D$8761))</f>
        <v>1577</v>
      </c>
      <c r="H1207" s="467">
        <f t="shared" si="128"/>
        <v>0</v>
      </c>
      <c r="I1207" s="475" t="str">
        <f t="shared" si="129"/>
        <v/>
      </c>
      <c r="J1207" s="471">
        <f>'Potential Projects'!D1208</f>
        <v>94.991615632606525</v>
      </c>
      <c r="K1207" s="471">
        <f>'Potential Projects'!E1208</f>
        <v>92.652952698344436</v>
      </c>
      <c r="L1207" s="476">
        <f t="shared" si="130"/>
        <v>1023.3554316690492</v>
      </c>
      <c r="M1207" s="471">
        <f t="shared" si="133"/>
        <v>1456.0645641729793</v>
      </c>
      <c r="N1207" s="467">
        <f t="shared" si="131"/>
        <v>0</v>
      </c>
      <c r="O1207" s="475" t="str">
        <f t="shared" si="132"/>
        <v/>
      </c>
    </row>
    <row r="1208" spans="1:15" hidden="1">
      <c r="A1208" s="475">
        <f t="shared" si="127"/>
        <v>43497</v>
      </c>
      <c r="B1208" s="475">
        <v>43516</v>
      </c>
      <c r="C1208" s="467">
        <v>7</v>
      </c>
      <c r="D1208" s="467">
        <v>1354</v>
      </c>
      <c r="E1208" s="467">
        <v>1</v>
      </c>
      <c r="F1208" s="467">
        <v>0</v>
      </c>
      <c r="G1208" s="467">
        <f t="array" ref="G1208">MAX(IF($A$2:$A$8761=A1208,$D$2:$D$8761))</f>
        <v>1577</v>
      </c>
      <c r="H1208" s="467">
        <f t="shared" si="128"/>
        <v>0</v>
      </c>
      <c r="I1208" s="475" t="str">
        <f t="shared" si="129"/>
        <v/>
      </c>
      <c r="J1208" s="471">
        <f>'Potential Projects'!D1209</f>
        <v>102.98450805991642</v>
      </c>
      <c r="K1208" s="471">
        <f>'Potential Projects'!E1209</f>
        <v>94.867505643947538</v>
      </c>
      <c r="L1208" s="476">
        <f t="shared" si="130"/>
        <v>1155.147986296136</v>
      </c>
      <c r="M1208" s="471">
        <f t="shared" si="133"/>
        <v>1456.0645641729793</v>
      </c>
      <c r="N1208" s="467">
        <f t="shared" si="131"/>
        <v>0</v>
      </c>
      <c r="O1208" s="475" t="str">
        <f t="shared" si="132"/>
        <v/>
      </c>
    </row>
    <row r="1209" spans="1:15" hidden="1">
      <c r="A1209" s="475">
        <f t="shared" si="127"/>
        <v>43497</v>
      </c>
      <c r="B1209" s="475">
        <v>43516</v>
      </c>
      <c r="C1209" s="467">
        <v>8</v>
      </c>
      <c r="D1209" s="467">
        <v>1388</v>
      </c>
      <c r="E1209" s="467">
        <v>7</v>
      </c>
      <c r="F1209" s="467">
        <v>0</v>
      </c>
      <c r="G1209" s="467">
        <f t="array" ref="G1209">MAX(IF($A$2:$A$8761=A1209,$D$2:$D$8761))</f>
        <v>1577</v>
      </c>
      <c r="H1209" s="467">
        <f t="shared" si="128"/>
        <v>0</v>
      </c>
      <c r="I1209" s="475" t="str">
        <f t="shared" si="129"/>
        <v/>
      </c>
      <c r="J1209" s="471">
        <f>'Potential Projects'!D1210</f>
        <v>104.68381819170071</v>
      </c>
      <c r="K1209" s="471">
        <f>'Potential Projects'!E1210</f>
        <v>85.094060040851431</v>
      </c>
      <c r="L1209" s="476">
        <f t="shared" si="130"/>
        <v>1191.2221217674478</v>
      </c>
      <c r="M1209" s="471">
        <f t="shared" si="133"/>
        <v>1456.0645641729793</v>
      </c>
      <c r="N1209" s="467">
        <f t="shared" si="131"/>
        <v>0</v>
      </c>
      <c r="O1209" s="475" t="str">
        <f t="shared" si="132"/>
        <v/>
      </c>
    </row>
    <row r="1210" spans="1:15" hidden="1">
      <c r="A1210" s="475">
        <f t="shared" si="127"/>
        <v>43497</v>
      </c>
      <c r="B1210" s="475">
        <v>43516</v>
      </c>
      <c r="C1210" s="467">
        <v>9</v>
      </c>
      <c r="D1210" s="467">
        <v>1373</v>
      </c>
      <c r="E1210" s="467">
        <v>6</v>
      </c>
      <c r="F1210" s="467">
        <v>0</v>
      </c>
      <c r="G1210" s="467">
        <f t="array" ref="G1210">MAX(IF($A$2:$A$8761=A1210,$D$2:$D$8761))</f>
        <v>1577</v>
      </c>
      <c r="H1210" s="467">
        <f t="shared" si="128"/>
        <v>0</v>
      </c>
      <c r="I1210" s="475" t="str">
        <f t="shared" si="129"/>
        <v/>
      </c>
      <c r="J1210" s="471">
        <f>'Potential Projects'!D1211</f>
        <v>69.443581808931441</v>
      </c>
      <c r="K1210" s="471">
        <f>'Potential Projects'!E1211</f>
        <v>98.338353902386586</v>
      </c>
      <c r="L1210" s="476">
        <f t="shared" si="130"/>
        <v>1199.2180642886819</v>
      </c>
      <c r="M1210" s="471">
        <f t="shared" si="133"/>
        <v>1456.0645641729793</v>
      </c>
      <c r="N1210" s="467">
        <f t="shared" si="131"/>
        <v>0</v>
      </c>
      <c r="O1210" s="475" t="str">
        <f t="shared" si="132"/>
        <v/>
      </c>
    </row>
    <row r="1211" spans="1:15" hidden="1">
      <c r="A1211" s="475">
        <f t="shared" si="127"/>
        <v>43497</v>
      </c>
      <c r="B1211" s="475">
        <v>43516</v>
      </c>
      <c r="C1211" s="467">
        <v>10</v>
      </c>
      <c r="D1211" s="467">
        <v>1325</v>
      </c>
      <c r="E1211" s="467">
        <v>0</v>
      </c>
      <c r="F1211" s="467">
        <v>1</v>
      </c>
      <c r="G1211" s="467">
        <f t="array" ref="G1211">MAX(IF($A$2:$A$8761=A1211,$D$2:$D$8761))</f>
        <v>1577</v>
      </c>
      <c r="H1211" s="467">
        <f t="shared" si="128"/>
        <v>0</v>
      </c>
      <c r="I1211" s="475" t="str">
        <f t="shared" si="129"/>
        <v/>
      </c>
      <c r="J1211" s="471">
        <f>'Potential Projects'!D1212</f>
        <v>78.395585642415483</v>
      </c>
      <c r="K1211" s="471">
        <f>'Potential Projects'!E1212</f>
        <v>93.361672221027746</v>
      </c>
      <c r="L1211" s="476">
        <f t="shared" si="130"/>
        <v>1152.2427421365569</v>
      </c>
      <c r="M1211" s="471">
        <f t="shared" si="133"/>
        <v>1456.0645641729793</v>
      </c>
      <c r="N1211" s="467">
        <f t="shared" si="131"/>
        <v>0</v>
      </c>
      <c r="O1211" s="475" t="str">
        <f t="shared" si="132"/>
        <v/>
      </c>
    </row>
    <row r="1212" spans="1:15" hidden="1">
      <c r="A1212" s="475">
        <f t="shared" si="127"/>
        <v>43497</v>
      </c>
      <c r="B1212" s="475">
        <v>43516</v>
      </c>
      <c r="C1212" s="467">
        <v>11</v>
      </c>
      <c r="D1212" s="467">
        <v>1308</v>
      </c>
      <c r="E1212" s="467">
        <v>0</v>
      </c>
      <c r="F1212" s="467">
        <v>9</v>
      </c>
      <c r="G1212" s="467">
        <f t="array" ref="G1212">MAX(IF($A$2:$A$8761=A1212,$D$2:$D$8761))</f>
        <v>1577</v>
      </c>
      <c r="H1212" s="467">
        <f t="shared" si="128"/>
        <v>0</v>
      </c>
      <c r="I1212" s="475" t="str">
        <f t="shared" si="129"/>
        <v/>
      </c>
      <c r="J1212" s="471">
        <f>'Potential Projects'!D1213</f>
        <v>65.250539144927316</v>
      </c>
      <c r="K1212" s="471">
        <f>'Potential Projects'!E1213</f>
        <v>97.903422274779629</v>
      </c>
      <c r="L1212" s="476">
        <f t="shared" si="130"/>
        <v>1135.846038580293</v>
      </c>
      <c r="M1212" s="471">
        <f t="shared" si="133"/>
        <v>1456.0645641729793</v>
      </c>
      <c r="N1212" s="467">
        <f t="shared" si="131"/>
        <v>0</v>
      </c>
      <c r="O1212" s="475" t="str">
        <f t="shared" si="132"/>
        <v/>
      </c>
    </row>
    <row r="1213" spans="1:15" hidden="1">
      <c r="A1213" s="475">
        <f t="shared" si="127"/>
        <v>43497</v>
      </c>
      <c r="B1213" s="475">
        <v>43516</v>
      </c>
      <c r="C1213" s="467">
        <v>12</v>
      </c>
      <c r="D1213" s="467">
        <v>1299</v>
      </c>
      <c r="E1213" s="467">
        <v>1</v>
      </c>
      <c r="F1213" s="467">
        <v>14</v>
      </c>
      <c r="G1213" s="467">
        <f t="array" ref="G1213">MAX(IF($A$2:$A$8761=A1213,$D$2:$D$8761))</f>
        <v>1577</v>
      </c>
      <c r="H1213" s="467">
        <f t="shared" si="128"/>
        <v>0</v>
      </c>
      <c r="I1213" s="475" t="str">
        <f t="shared" si="129"/>
        <v/>
      </c>
      <c r="J1213" s="471">
        <f>'Potential Projects'!D1214</f>
        <v>53.267267280964745</v>
      </c>
      <c r="K1213" s="471">
        <f>'Potential Projects'!E1214</f>
        <v>98.89218770156954</v>
      </c>
      <c r="L1213" s="476">
        <f t="shared" si="130"/>
        <v>1131.8405450174657</v>
      </c>
      <c r="M1213" s="471">
        <f t="shared" si="133"/>
        <v>1456.0645641729793</v>
      </c>
      <c r="N1213" s="467">
        <f t="shared" si="131"/>
        <v>0</v>
      </c>
      <c r="O1213" s="475" t="str">
        <f t="shared" si="132"/>
        <v/>
      </c>
    </row>
    <row r="1214" spans="1:15" hidden="1">
      <c r="A1214" s="475">
        <f t="shared" si="127"/>
        <v>43497</v>
      </c>
      <c r="B1214" s="475">
        <v>43516</v>
      </c>
      <c r="C1214" s="467">
        <v>13</v>
      </c>
      <c r="D1214" s="467">
        <v>1295</v>
      </c>
      <c r="E1214" s="467">
        <v>0</v>
      </c>
      <c r="F1214" s="467">
        <v>11</v>
      </c>
      <c r="G1214" s="467">
        <f t="array" ref="G1214">MAX(IF($A$2:$A$8761=A1214,$D$2:$D$8761))</f>
        <v>1577</v>
      </c>
      <c r="H1214" s="467">
        <f t="shared" si="128"/>
        <v>0</v>
      </c>
      <c r="I1214" s="475" t="str">
        <f t="shared" si="129"/>
        <v/>
      </c>
      <c r="J1214" s="471">
        <f>'Potential Projects'!D1215</f>
        <v>38.21211108325452</v>
      </c>
      <c r="K1214" s="471">
        <f>'Potential Projects'!E1215</f>
        <v>98.522182917652117</v>
      </c>
      <c r="L1214" s="476">
        <f t="shared" si="130"/>
        <v>1147.2657059990934</v>
      </c>
      <c r="M1214" s="471">
        <f t="shared" si="133"/>
        <v>1456.0645641729793</v>
      </c>
      <c r="N1214" s="467">
        <f t="shared" si="131"/>
        <v>0</v>
      </c>
      <c r="O1214" s="475" t="str">
        <f t="shared" si="132"/>
        <v/>
      </c>
    </row>
    <row r="1215" spans="1:15" hidden="1">
      <c r="A1215" s="475">
        <f t="shared" si="127"/>
        <v>43497</v>
      </c>
      <c r="B1215" s="475">
        <v>43516</v>
      </c>
      <c r="C1215" s="467">
        <v>14</v>
      </c>
      <c r="D1215" s="467">
        <v>1280</v>
      </c>
      <c r="E1215" s="467">
        <v>0</v>
      </c>
      <c r="F1215" s="467">
        <v>16</v>
      </c>
      <c r="G1215" s="467">
        <f t="array" ref="G1215">MAX(IF($A$2:$A$8761=A1215,$D$2:$D$8761))</f>
        <v>1577</v>
      </c>
      <c r="H1215" s="467">
        <f t="shared" si="128"/>
        <v>0</v>
      </c>
      <c r="I1215" s="475" t="str">
        <f t="shared" si="129"/>
        <v/>
      </c>
      <c r="J1215" s="471">
        <f>'Potential Projects'!D1216</f>
        <v>31.690217569285583</v>
      </c>
      <c r="K1215" s="471">
        <f>'Potential Projects'!E1216</f>
        <v>99.652535798752936</v>
      </c>
      <c r="L1215" s="476">
        <f t="shared" si="130"/>
        <v>1132.6572466319615</v>
      </c>
      <c r="M1215" s="471">
        <f t="shared" si="133"/>
        <v>1456.0645641729793</v>
      </c>
      <c r="N1215" s="467">
        <f t="shared" si="131"/>
        <v>0</v>
      </c>
      <c r="O1215" s="475" t="str">
        <f t="shared" si="132"/>
        <v/>
      </c>
    </row>
    <row r="1216" spans="1:15" hidden="1">
      <c r="A1216" s="475">
        <f t="shared" si="127"/>
        <v>43497</v>
      </c>
      <c r="B1216" s="475">
        <v>43516</v>
      </c>
      <c r="C1216" s="467">
        <v>15</v>
      </c>
      <c r="D1216" s="467">
        <v>1268</v>
      </c>
      <c r="E1216" s="467">
        <v>0</v>
      </c>
      <c r="F1216" s="467">
        <v>8</v>
      </c>
      <c r="G1216" s="467">
        <f t="array" ref="G1216">MAX(IF($A$2:$A$8761=A1216,$D$2:$D$8761))</f>
        <v>1577</v>
      </c>
      <c r="H1216" s="467">
        <f t="shared" si="128"/>
        <v>0</v>
      </c>
      <c r="I1216" s="475" t="str">
        <f t="shared" si="129"/>
        <v/>
      </c>
      <c r="J1216" s="471">
        <f>'Potential Projects'!D1217</f>
        <v>15.230279463304111</v>
      </c>
      <c r="K1216" s="471">
        <f>'Potential Projects'!E1217</f>
        <v>99.428029724790363</v>
      </c>
      <c r="L1216" s="476">
        <f t="shared" si="130"/>
        <v>1145.3416908119054</v>
      </c>
      <c r="M1216" s="471">
        <f t="shared" si="133"/>
        <v>1456.0645641729793</v>
      </c>
      <c r="N1216" s="467">
        <f t="shared" si="131"/>
        <v>0</v>
      </c>
      <c r="O1216" s="475" t="str">
        <f t="shared" si="132"/>
        <v/>
      </c>
    </row>
    <row r="1217" spans="1:15" hidden="1">
      <c r="A1217" s="475">
        <f t="shared" si="127"/>
        <v>43497</v>
      </c>
      <c r="B1217" s="475">
        <v>43516</v>
      </c>
      <c r="C1217" s="467">
        <v>16</v>
      </c>
      <c r="D1217" s="467">
        <v>1268</v>
      </c>
      <c r="E1217" s="467">
        <v>0</v>
      </c>
      <c r="F1217" s="467">
        <v>9</v>
      </c>
      <c r="G1217" s="467">
        <f t="array" ref="G1217">MAX(IF($A$2:$A$8761=A1217,$D$2:$D$8761))</f>
        <v>1577</v>
      </c>
      <c r="H1217" s="467">
        <f t="shared" si="128"/>
        <v>0</v>
      </c>
      <c r="I1217" s="475" t="str">
        <f t="shared" si="129"/>
        <v/>
      </c>
      <c r="J1217" s="471">
        <f>'Potential Projects'!D1218</f>
        <v>4.9030975230605991</v>
      </c>
      <c r="K1217" s="471">
        <f>'Potential Projects'!E1218</f>
        <v>92.787499892496228</v>
      </c>
      <c r="L1217" s="476">
        <f t="shared" si="130"/>
        <v>1161.3094025844432</v>
      </c>
      <c r="M1217" s="471">
        <f t="shared" si="133"/>
        <v>1456.0645641729793</v>
      </c>
      <c r="N1217" s="467">
        <f t="shared" si="131"/>
        <v>0</v>
      </c>
      <c r="O1217" s="475" t="str">
        <f t="shared" si="132"/>
        <v/>
      </c>
    </row>
    <row r="1218" spans="1:15" hidden="1">
      <c r="A1218" s="475">
        <f t="shared" ref="A1218:A1281" si="134">DATE(YEAR(B1218),MONTH(B1218),1)</f>
        <v>43497</v>
      </c>
      <c r="B1218" s="475">
        <v>43516</v>
      </c>
      <c r="C1218" s="467">
        <v>17</v>
      </c>
      <c r="D1218" s="467">
        <v>1290</v>
      </c>
      <c r="E1218" s="467">
        <v>2</v>
      </c>
      <c r="F1218" s="467">
        <v>0</v>
      </c>
      <c r="G1218" s="467">
        <f t="array" ref="G1218">MAX(IF($A$2:$A$8761=A1218,$D$2:$D$8761))</f>
        <v>1577</v>
      </c>
      <c r="H1218" s="467">
        <f t="shared" ref="H1218:H1281" si="135">IF(G1218=D1218,1,0)</f>
        <v>0</v>
      </c>
      <c r="I1218" s="475" t="str">
        <f t="shared" ref="I1218:I1281" si="136">IF(D1218=G1218,B1218,"")</f>
        <v/>
      </c>
      <c r="J1218" s="471">
        <f>'Potential Projects'!D1219</f>
        <v>2.6225661529933255</v>
      </c>
      <c r="K1218" s="471">
        <f>'Potential Projects'!E1219</f>
        <v>82.960861212642442</v>
      </c>
      <c r="L1218" s="476">
        <f t="shared" ref="L1218:L1281" si="137">D1218-E1218-F1218-J1218-K1218</f>
        <v>1202.4165726343642</v>
      </c>
      <c r="M1218" s="471">
        <f t="shared" si="133"/>
        <v>1456.0645641729793</v>
      </c>
      <c r="N1218" s="467">
        <f t="shared" ref="N1218:N1281" si="138">IF(M1218=L1218,1,0)</f>
        <v>0</v>
      </c>
      <c r="O1218" s="475" t="str">
        <f t="shared" ref="O1218:O1281" si="139">IF(L1218=M1218,B1218,"")</f>
        <v/>
      </c>
    </row>
    <row r="1219" spans="1:15" hidden="1">
      <c r="A1219" s="475">
        <f t="shared" si="134"/>
        <v>43497</v>
      </c>
      <c r="B1219" s="475">
        <v>43516</v>
      </c>
      <c r="C1219" s="467">
        <v>18</v>
      </c>
      <c r="D1219" s="467">
        <v>1388</v>
      </c>
      <c r="E1219" s="467">
        <v>10</v>
      </c>
      <c r="F1219" s="467">
        <v>3</v>
      </c>
      <c r="G1219" s="467">
        <f t="array" ref="G1219">MAX(IF($A$2:$A$8761=A1219,$D$2:$D$8761))</f>
        <v>1577</v>
      </c>
      <c r="H1219" s="467">
        <f t="shared" si="135"/>
        <v>0</v>
      </c>
      <c r="I1219" s="475" t="str">
        <f t="shared" si="136"/>
        <v/>
      </c>
      <c r="J1219" s="471">
        <f>'Potential Projects'!D1220</f>
        <v>0</v>
      </c>
      <c r="K1219" s="471">
        <f>'Potential Projects'!E1220</f>
        <v>94.717313427219963</v>
      </c>
      <c r="L1219" s="476">
        <f t="shared" si="137"/>
        <v>1280.28268657278</v>
      </c>
      <c r="M1219" s="471">
        <f t="shared" si="133"/>
        <v>1456.0645641729793</v>
      </c>
      <c r="N1219" s="467">
        <f t="shared" si="138"/>
        <v>0</v>
      </c>
      <c r="O1219" s="475" t="str">
        <f t="shared" si="139"/>
        <v/>
      </c>
    </row>
    <row r="1220" spans="1:15" hidden="1">
      <c r="A1220" s="475">
        <f t="shared" si="134"/>
        <v>43497</v>
      </c>
      <c r="B1220" s="475">
        <v>43516</v>
      </c>
      <c r="C1220" s="467">
        <v>19</v>
      </c>
      <c r="D1220" s="467">
        <v>1416</v>
      </c>
      <c r="E1220" s="467">
        <v>14</v>
      </c>
      <c r="F1220" s="467">
        <v>0</v>
      </c>
      <c r="G1220" s="467">
        <f t="array" ref="G1220">MAX(IF($A$2:$A$8761=A1220,$D$2:$D$8761))</f>
        <v>1577</v>
      </c>
      <c r="H1220" s="467">
        <f t="shared" si="135"/>
        <v>0</v>
      </c>
      <c r="I1220" s="475" t="str">
        <f t="shared" si="136"/>
        <v/>
      </c>
      <c r="J1220" s="471">
        <f>'Potential Projects'!D1221</f>
        <v>1.804458446126684E-2</v>
      </c>
      <c r="K1220" s="471">
        <f>'Potential Projects'!E1221</f>
        <v>98.055961244893567</v>
      </c>
      <c r="L1220" s="476">
        <f t="shared" si="137"/>
        <v>1303.9259941706453</v>
      </c>
      <c r="M1220" s="471">
        <f t="shared" si="133"/>
        <v>1456.0645641729793</v>
      </c>
      <c r="N1220" s="467">
        <f t="shared" si="138"/>
        <v>0</v>
      </c>
      <c r="O1220" s="475" t="str">
        <f t="shared" si="139"/>
        <v/>
      </c>
    </row>
    <row r="1221" spans="1:15" hidden="1">
      <c r="A1221" s="475">
        <f t="shared" si="134"/>
        <v>43497</v>
      </c>
      <c r="B1221" s="475">
        <v>43516</v>
      </c>
      <c r="C1221" s="467">
        <v>20</v>
      </c>
      <c r="D1221" s="467">
        <v>1398</v>
      </c>
      <c r="E1221" s="467">
        <v>13</v>
      </c>
      <c r="F1221" s="467">
        <v>0</v>
      </c>
      <c r="G1221" s="467">
        <f t="array" ref="G1221">MAX(IF($A$2:$A$8761=A1221,$D$2:$D$8761))</f>
        <v>1577</v>
      </c>
      <c r="H1221" s="467">
        <f t="shared" si="135"/>
        <v>0</v>
      </c>
      <c r="I1221" s="475" t="str">
        <f t="shared" si="136"/>
        <v/>
      </c>
      <c r="J1221" s="471">
        <f>'Potential Projects'!D1222</f>
        <v>3.3053866567145156</v>
      </c>
      <c r="K1221" s="471">
        <f>'Potential Projects'!E1222</f>
        <v>98.996227101698565</v>
      </c>
      <c r="L1221" s="476">
        <f t="shared" si="137"/>
        <v>1282.6983862415868</v>
      </c>
      <c r="M1221" s="471">
        <f t="shared" si="133"/>
        <v>1456.0645641729793</v>
      </c>
      <c r="N1221" s="467">
        <f t="shared" si="138"/>
        <v>0</v>
      </c>
      <c r="O1221" s="475" t="str">
        <f t="shared" si="139"/>
        <v/>
      </c>
    </row>
    <row r="1222" spans="1:15" hidden="1">
      <c r="A1222" s="475">
        <f t="shared" si="134"/>
        <v>43497</v>
      </c>
      <c r="B1222" s="475">
        <v>43516</v>
      </c>
      <c r="C1222" s="467">
        <v>21</v>
      </c>
      <c r="D1222" s="467">
        <v>1345</v>
      </c>
      <c r="E1222" s="467">
        <v>12</v>
      </c>
      <c r="F1222" s="467">
        <v>0</v>
      </c>
      <c r="G1222" s="467">
        <f t="array" ref="G1222">MAX(IF($A$2:$A$8761=A1222,$D$2:$D$8761))</f>
        <v>1577</v>
      </c>
      <c r="H1222" s="467">
        <f t="shared" si="135"/>
        <v>0</v>
      </c>
      <c r="I1222" s="475" t="str">
        <f t="shared" si="136"/>
        <v/>
      </c>
      <c r="J1222" s="471">
        <f>'Potential Projects'!D1223</f>
        <v>12.081256865903612</v>
      </c>
      <c r="K1222" s="471">
        <f>'Potential Projects'!E1223</f>
        <v>87.677835519243175</v>
      </c>
      <c r="L1222" s="476">
        <f t="shared" si="137"/>
        <v>1233.2409076148531</v>
      </c>
      <c r="M1222" s="471">
        <f t="shared" si="133"/>
        <v>1456.0645641729793</v>
      </c>
      <c r="N1222" s="467">
        <f t="shared" si="138"/>
        <v>0</v>
      </c>
      <c r="O1222" s="475" t="str">
        <f t="shared" si="139"/>
        <v/>
      </c>
    </row>
    <row r="1223" spans="1:15" hidden="1">
      <c r="A1223" s="475">
        <f t="shared" si="134"/>
        <v>43497</v>
      </c>
      <c r="B1223" s="475">
        <v>43516</v>
      </c>
      <c r="C1223" s="467">
        <v>22</v>
      </c>
      <c r="D1223" s="467">
        <v>1289</v>
      </c>
      <c r="E1223" s="467">
        <v>22</v>
      </c>
      <c r="F1223" s="467">
        <v>0</v>
      </c>
      <c r="G1223" s="467">
        <f t="array" ref="G1223">MAX(IF($A$2:$A$8761=A1223,$D$2:$D$8761))</f>
        <v>1577</v>
      </c>
      <c r="H1223" s="467">
        <f t="shared" si="135"/>
        <v>0</v>
      </c>
      <c r="I1223" s="475" t="str">
        <f t="shared" si="136"/>
        <v/>
      </c>
      <c r="J1223" s="471">
        <f>'Potential Projects'!D1224</f>
        <v>38.506633624410192</v>
      </c>
      <c r="K1223" s="471">
        <f>'Potential Projects'!E1224</f>
        <v>66.171405235433241</v>
      </c>
      <c r="L1223" s="476">
        <f t="shared" si="137"/>
        <v>1162.3219611401566</v>
      </c>
      <c r="M1223" s="471">
        <f t="shared" si="133"/>
        <v>1456.0645641729793</v>
      </c>
      <c r="N1223" s="467">
        <f t="shared" si="138"/>
        <v>0</v>
      </c>
      <c r="O1223" s="475" t="str">
        <f t="shared" si="139"/>
        <v/>
      </c>
    </row>
    <row r="1224" spans="1:15" hidden="1">
      <c r="A1224" s="475">
        <f t="shared" si="134"/>
        <v>43497</v>
      </c>
      <c r="B1224" s="475">
        <v>43516</v>
      </c>
      <c r="C1224" s="467">
        <v>23</v>
      </c>
      <c r="D1224" s="467">
        <v>1191</v>
      </c>
      <c r="E1224" s="467">
        <v>44</v>
      </c>
      <c r="F1224" s="467">
        <v>0</v>
      </c>
      <c r="G1224" s="467">
        <f t="array" ref="G1224">MAX(IF($A$2:$A$8761=A1224,$D$2:$D$8761))</f>
        <v>1577</v>
      </c>
      <c r="H1224" s="467">
        <f t="shared" si="135"/>
        <v>0</v>
      </c>
      <c r="I1224" s="475" t="str">
        <f t="shared" si="136"/>
        <v/>
      </c>
      <c r="J1224" s="471">
        <f>'Potential Projects'!D1225</f>
        <v>89.510222802444019</v>
      </c>
      <c r="K1224" s="471">
        <f>'Potential Projects'!E1225</f>
        <v>77.777665233283159</v>
      </c>
      <c r="L1224" s="476">
        <f t="shared" si="137"/>
        <v>979.71211196427271</v>
      </c>
      <c r="M1224" s="471">
        <f t="shared" si="133"/>
        <v>1456.0645641729793</v>
      </c>
      <c r="N1224" s="467">
        <f t="shared" si="138"/>
        <v>0</v>
      </c>
      <c r="O1224" s="475" t="str">
        <f t="shared" si="139"/>
        <v/>
      </c>
    </row>
    <row r="1225" spans="1:15" hidden="1">
      <c r="A1225" s="475">
        <f t="shared" si="134"/>
        <v>43497</v>
      </c>
      <c r="B1225" s="475">
        <v>43516</v>
      </c>
      <c r="C1225" s="467">
        <v>24</v>
      </c>
      <c r="D1225" s="467">
        <v>1148</v>
      </c>
      <c r="E1225" s="467">
        <v>52</v>
      </c>
      <c r="F1225" s="467">
        <v>0</v>
      </c>
      <c r="G1225" s="467">
        <f t="array" ref="G1225">MAX(IF($A$2:$A$8761=A1225,$D$2:$D$8761))</f>
        <v>1577</v>
      </c>
      <c r="H1225" s="467">
        <f t="shared" si="135"/>
        <v>0</v>
      </c>
      <c r="I1225" s="475" t="str">
        <f t="shared" si="136"/>
        <v/>
      </c>
      <c r="J1225" s="471">
        <f>'Potential Projects'!D1226</f>
        <v>94.575160064121306</v>
      </c>
      <c r="K1225" s="471">
        <f>'Potential Projects'!E1226</f>
        <v>70.78355789077618</v>
      </c>
      <c r="L1225" s="476">
        <f t="shared" si="137"/>
        <v>930.64128204510257</v>
      </c>
      <c r="M1225" s="471">
        <f t="shared" si="133"/>
        <v>1456.0645641729793</v>
      </c>
      <c r="N1225" s="467">
        <f t="shared" si="138"/>
        <v>0</v>
      </c>
      <c r="O1225" s="475" t="str">
        <f t="shared" si="139"/>
        <v/>
      </c>
    </row>
    <row r="1226" spans="1:15" hidden="1">
      <c r="A1226" s="475">
        <f t="shared" si="134"/>
        <v>43497</v>
      </c>
      <c r="B1226" s="475">
        <v>43517</v>
      </c>
      <c r="C1226" s="467">
        <v>1</v>
      </c>
      <c r="D1226" s="467">
        <v>1100</v>
      </c>
      <c r="E1226" s="467">
        <v>63</v>
      </c>
      <c r="F1226" s="467">
        <v>0</v>
      </c>
      <c r="G1226" s="467">
        <f t="array" ref="G1226">MAX(IF($A$2:$A$8761=A1226,$D$2:$D$8761))</f>
        <v>1577</v>
      </c>
      <c r="H1226" s="467">
        <f t="shared" si="135"/>
        <v>0</v>
      </c>
      <c r="I1226" s="475" t="str">
        <f t="shared" si="136"/>
        <v/>
      </c>
      <c r="J1226" s="471">
        <f>'Potential Projects'!D1227</f>
        <v>63.499959870310555</v>
      </c>
      <c r="K1226" s="471">
        <f>'Potential Projects'!E1227</f>
        <v>94.803361051386801</v>
      </c>
      <c r="L1226" s="476">
        <f t="shared" si="137"/>
        <v>878.69667907830262</v>
      </c>
      <c r="M1226" s="471">
        <f t="shared" si="133"/>
        <v>1456.0645641729793</v>
      </c>
      <c r="N1226" s="467">
        <f t="shared" si="138"/>
        <v>0</v>
      </c>
      <c r="O1226" s="475" t="str">
        <f t="shared" si="139"/>
        <v/>
      </c>
    </row>
    <row r="1227" spans="1:15" hidden="1">
      <c r="A1227" s="475">
        <f t="shared" si="134"/>
        <v>43497</v>
      </c>
      <c r="B1227" s="475">
        <v>43517</v>
      </c>
      <c r="C1227" s="467">
        <v>2</v>
      </c>
      <c r="D1227" s="467">
        <v>1100</v>
      </c>
      <c r="E1227" s="467">
        <v>79</v>
      </c>
      <c r="F1227" s="467">
        <v>0</v>
      </c>
      <c r="G1227" s="467">
        <f t="array" ref="G1227">MAX(IF($A$2:$A$8761=A1227,$D$2:$D$8761))</f>
        <v>1577</v>
      </c>
      <c r="H1227" s="467">
        <f t="shared" si="135"/>
        <v>0</v>
      </c>
      <c r="I1227" s="475" t="str">
        <f t="shared" si="136"/>
        <v/>
      </c>
      <c r="J1227" s="471">
        <f>'Potential Projects'!D1228</f>
        <v>91.853186813948795</v>
      </c>
      <c r="K1227" s="471">
        <f>'Potential Projects'!E1228</f>
        <v>85.864577402709116</v>
      </c>
      <c r="L1227" s="476">
        <f t="shared" si="137"/>
        <v>843.28223578334212</v>
      </c>
      <c r="M1227" s="471">
        <f t="shared" si="133"/>
        <v>1456.0645641729793</v>
      </c>
      <c r="N1227" s="467">
        <f t="shared" si="138"/>
        <v>0</v>
      </c>
      <c r="O1227" s="475" t="str">
        <f t="shared" si="139"/>
        <v/>
      </c>
    </row>
    <row r="1228" spans="1:15" hidden="1">
      <c r="A1228" s="475">
        <f t="shared" si="134"/>
        <v>43497</v>
      </c>
      <c r="B1228" s="475">
        <v>43517</v>
      </c>
      <c r="C1228" s="467">
        <v>3</v>
      </c>
      <c r="D1228" s="467">
        <v>1118</v>
      </c>
      <c r="E1228" s="467">
        <v>79</v>
      </c>
      <c r="F1228" s="467">
        <v>0</v>
      </c>
      <c r="G1228" s="467">
        <f t="array" ref="G1228">MAX(IF($A$2:$A$8761=A1228,$D$2:$D$8761))</f>
        <v>1577</v>
      </c>
      <c r="H1228" s="467">
        <f t="shared" si="135"/>
        <v>0</v>
      </c>
      <c r="I1228" s="475" t="str">
        <f t="shared" si="136"/>
        <v/>
      </c>
      <c r="J1228" s="471">
        <f>'Potential Projects'!D1229</f>
        <v>102.80701807958783</v>
      </c>
      <c r="K1228" s="471">
        <f>'Potential Projects'!E1229</f>
        <v>68.175532627391959</v>
      </c>
      <c r="L1228" s="476">
        <f t="shared" si="137"/>
        <v>868.01744929302026</v>
      </c>
      <c r="M1228" s="471">
        <f t="shared" si="133"/>
        <v>1456.0645641729793</v>
      </c>
      <c r="N1228" s="467">
        <f t="shared" si="138"/>
        <v>0</v>
      </c>
      <c r="O1228" s="475" t="str">
        <f t="shared" si="139"/>
        <v/>
      </c>
    </row>
    <row r="1229" spans="1:15" hidden="1">
      <c r="A1229" s="475">
        <f t="shared" si="134"/>
        <v>43497</v>
      </c>
      <c r="B1229" s="475">
        <v>43517</v>
      </c>
      <c r="C1229" s="467">
        <v>4</v>
      </c>
      <c r="D1229" s="467">
        <v>1089</v>
      </c>
      <c r="E1229" s="467">
        <v>77</v>
      </c>
      <c r="F1229" s="467">
        <v>0</v>
      </c>
      <c r="G1229" s="467">
        <f t="array" ref="G1229">MAX(IF($A$2:$A$8761=A1229,$D$2:$D$8761))</f>
        <v>1577</v>
      </c>
      <c r="H1229" s="467">
        <f t="shared" si="135"/>
        <v>0</v>
      </c>
      <c r="I1229" s="475" t="str">
        <f t="shared" si="136"/>
        <v/>
      </c>
      <c r="J1229" s="471">
        <f>'Potential Projects'!D1230</f>
        <v>101.06977262155291</v>
      </c>
      <c r="K1229" s="471">
        <f>'Potential Projects'!E1230</f>
        <v>84.420541818963642</v>
      </c>
      <c r="L1229" s="476">
        <f t="shared" si="137"/>
        <v>826.50968555948339</v>
      </c>
      <c r="M1229" s="471">
        <f t="shared" si="133"/>
        <v>1456.0645641729793</v>
      </c>
      <c r="N1229" s="467">
        <f t="shared" si="138"/>
        <v>0</v>
      </c>
      <c r="O1229" s="475" t="str">
        <f t="shared" si="139"/>
        <v/>
      </c>
    </row>
    <row r="1230" spans="1:15" hidden="1">
      <c r="A1230" s="475">
        <f t="shared" si="134"/>
        <v>43497</v>
      </c>
      <c r="B1230" s="475">
        <v>43517</v>
      </c>
      <c r="C1230" s="467">
        <v>5</v>
      </c>
      <c r="D1230" s="467">
        <v>1154</v>
      </c>
      <c r="E1230" s="467">
        <v>77</v>
      </c>
      <c r="F1230" s="467">
        <v>0</v>
      </c>
      <c r="G1230" s="467">
        <f t="array" ref="G1230">MAX(IF($A$2:$A$8761=A1230,$D$2:$D$8761))</f>
        <v>1577</v>
      </c>
      <c r="H1230" s="467">
        <f t="shared" si="135"/>
        <v>0</v>
      </c>
      <c r="I1230" s="475" t="str">
        <f t="shared" si="136"/>
        <v/>
      </c>
      <c r="J1230" s="471">
        <f>'Potential Projects'!D1231</f>
        <v>120.85259670695682</v>
      </c>
      <c r="K1230" s="471">
        <f>'Potential Projects'!E1231</f>
        <v>53.275995377338212</v>
      </c>
      <c r="L1230" s="476">
        <f t="shared" si="137"/>
        <v>902.87140791570505</v>
      </c>
      <c r="M1230" s="471">
        <f t="shared" si="133"/>
        <v>1456.0645641729793</v>
      </c>
      <c r="N1230" s="467">
        <f t="shared" si="138"/>
        <v>0</v>
      </c>
      <c r="O1230" s="475" t="str">
        <f t="shared" si="139"/>
        <v/>
      </c>
    </row>
    <row r="1231" spans="1:15" hidden="1">
      <c r="A1231" s="475">
        <f t="shared" si="134"/>
        <v>43497</v>
      </c>
      <c r="B1231" s="475">
        <v>43517</v>
      </c>
      <c r="C1231" s="467">
        <v>6</v>
      </c>
      <c r="D1231" s="467">
        <v>1256</v>
      </c>
      <c r="E1231" s="467">
        <v>72</v>
      </c>
      <c r="F1231" s="467">
        <v>0</v>
      </c>
      <c r="G1231" s="467">
        <f t="array" ref="G1231">MAX(IF($A$2:$A$8761=A1231,$D$2:$D$8761))</f>
        <v>1577</v>
      </c>
      <c r="H1231" s="467">
        <f t="shared" si="135"/>
        <v>0</v>
      </c>
      <c r="I1231" s="475" t="str">
        <f t="shared" si="136"/>
        <v/>
      </c>
      <c r="J1231" s="471">
        <f>'Potential Projects'!D1232</f>
        <v>106.21436956762707</v>
      </c>
      <c r="K1231" s="471">
        <f>'Potential Projects'!E1232</f>
        <v>30.013411309395828</v>
      </c>
      <c r="L1231" s="476">
        <f t="shared" si="137"/>
        <v>1047.772219122977</v>
      </c>
      <c r="M1231" s="471">
        <f t="shared" si="133"/>
        <v>1456.0645641729793</v>
      </c>
      <c r="N1231" s="467">
        <f t="shared" si="138"/>
        <v>0</v>
      </c>
      <c r="O1231" s="475" t="str">
        <f t="shared" si="139"/>
        <v/>
      </c>
    </row>
    <row r="1232" spans="1:15" hidden="1">
      <c r="A1232" s="475">
        <f t="shared" si="134"/>
        <v>43497</v>
      </c>
      <c r="B1232" s="475">
        <v>43517</v>
      </c>
      <c r="C1232" s="467">
        <v>7</v>
      </c>
      <c r="D1232" s="467">
        <v>1386</v>
      </c>
      <c r="E1232" s="467">
        <v>68</v>
      </c>
      <c r="F1232" s="467">
        <v>0</v>
      </c>
      <c r="G1232" s="467">
        <f t="array" ref="G1232">MAX(IF($A$2:$A$8761=A1232,$D$2:$D$8761))</f>
        <v>1577</v>
      </c>
      <c r="H1232" s="467">
        <f t="shared" si="135"/>
        <v>0</v>
      </c>
      <c r="I1232" s="475" t="str">
        <f t="shared" si="136"/>
        <v/>
      </c>
      <c r="J1232" s="471">
        <f>'Potential Projects'!D1233</f>
        <v>104.12939270240355</v>
      </c>
      <c r="K1232" s="471">
        <f>'Potential Projects'!E1233</f>
        <v>9.3158286927542449</v>
      </c>
      <c r="L1232" s="476">
        <f t="shared" si="137"/>
        <v>1204.5547786048423</v>
      </c>
      <c r="M1232" s="471">
        <f t="shared" si="133"/>
        <v>1456.0645641729793</v>
      </c>
      <c r="N1232" s="467">
        <f t="shared" si="138"/>
        <v>0</v>
      </c>
      <c r="O1232" s="475" t="str">
        <f t="shared" si="139"/>
        <v/>
      </c>
    </row>
    <row r="1233" spans="1:15" hidden="1">
      <c r="A1233" s="475">
        <f t="shared" si="134"/>
        <v>43497</v>
      </c>
      <c r="B1233" s="475">
        <v>43517</v>
      </c>
      <c r="C1233" s="467">
        <v>8</v>
      </c>
      <c r="D1233" s="467">
        <v>1450</v>
      </c>
      <c r="E1233" s="467">
        <v>71</v>
      </c>
      <c r="F1233" s="467">
        <v>2</v>
      </c>
      <c r="G1233" s="467">
        <f t="array" ref="G1233">MAX(IF($A$2:$A$8761=A1233,$D$2:$D$8761))</f>
        <v>1577</v>
      </c>
      <c r="H1233" s="467">
        <f t="shared" si="135"/>
        <v>0</v>
      </c>
      <c r="I1233" s="475" t="str">
        <f t="shared" si="136"/>
        <v/>
      </c>
      <c r="J1233" s="471">
        <f>'Potential Projects'!D1234</f>
        <v>106.09348272528575</v>
      </c>
      <c r="K1233" s="471">
        <f>'Potential Projects'!E1234</f>
        <v>3.1352625241883465</v>
      </c>
      <c r="L1233" s="476">
        <f t="shared" si="137"/>
        <v>1267.7712547505257</v>
      </c>
      <c r="M1233" s="471">
        <f t="shared" si="133"/>
        <v>1456.0645641729793</v>
      </c>
      <c r="N1233" s="467">
        <f t="shared" si="138"/>
        <v>0</v>
      </c>
      <c r="O1233" s="475" t="str">
        <f t="shared" si="139"/>
        <v/>
      </c>
    </row>
    <row r="1234" spans="1:15" hidden="1">
      <c r="A1234" s="475">
        <f t="shared" si="134"/>
        <v>43497</v>
      </c>
      <c r="B1234" s="475">
        <v>43517</v>
      </c>
      <c r="C1234" s="467">
        <v>9</v>
      </c>
      <c r="D1234" s="467">
        <v>1424</v>
      </c>
      <c r="E1234" s="467">
        <v>65</v>
      </c>
      <c r="F1234" s="467">
        <v>4</v>
      </c>
      <c r="G1234" s="467">
        <f t="array" ref="G1234">MAX(IF($A$2:$A$8761=A1234,$D$2:$D$8761))</f>
        <v>1577</v>
      </c>
      <c r="H1234" s="467">
        <f t="shared" si="135"/>
        <v>0</v>
      </c>
      <c r="I1234" s="475" t="str">
        <f t="shared" si="136"/>
        <v/>
      </c>
      <c r="J1234" s="471">
        <f>'Potential Projects'!D1235</f>
        <v>69.210075570020223</v>
      </c>
      <c r="K1234" s="471">
        <f>'Potential Projects'!E1235</f>
        <v>0.63988142334981735</v>
      </c>
      <c r="L1234" s="476">
        <f t="shared" si="137"/>
        <v>1285.1500430066299</v>
      </c>
      <c r="M1234" s="471">
        <f t="shared" si="133"/>
        <v>1456.0645641729793</v>
      </c>
      <c r="N1234" s="467">
        <f t="shared" si="138"/>
        <v>0</v>
      </c>
      <c r="O1234" s="475" t="str">
        <f t="shared" si="139"/>
        <v/>
      </c>
    </row>
    <row r="1235" spans="1:15" hidden="1">
      <c r="A1235" s="475">
        <f t="shared" si="134"/>
        <v>43497</v>
      </c>
      <c r="B1235" s="475">
        <v>43517</v>
      </c>
      <c r="C1235" s="467">
        <v>10</v>
      </c>
      <c r="D1235" s="467">
        <v>1350</v>
      </c>
      <c r="E1235" s="467">
        <v>57</v>
      </c>
      <c r="F1235" s="467">
        <v>7</v>
      </c>
      <c r="G1235" s="467">
        <f t="array" ref="G1235">MAX(IF($A$2:$A$8761=A1235,$D$2:$D$8761))</f>
        <v>1577</v>
      </c>
      <c r="H1235" s="467">
        <f t="shared" si="135"/>
        <v>0</v>
      </c>
      <c r="I1235" s="475" t="str">
        <f t="shared" si="136"/>
        <v/>
      </c>
      <c r="J1235" s="471">
        <f>'Potential Projects'!D1236</f>
        <v>16.047029702356166</v>
      </c>
      <c r="K1235" s="471">
        <f>'Potential Projects'!E1236</f>
        <v>16.270041227692968</v>
      </c>
      <c r="L1235" s="476">
        <f t="shared" si="137"/>
        <v>1253.6829290699509</v>
      </c>
      <c r="M1235" s="471">
        <f t="shared" si="133"/>
        <v>1456.0645641729793</v>
      </c>
      <c r="N1235" s="467">
        <f t="shared" si="138"/>
        <v>0</v>
      </c>
      <c r="O1235" s="475" t="str">
        <f t="shared" si="139"/>
        <v/>
      </c>
    </row>
    <row r="1236" spans="1:15" hidden="1">
      <c r="A1236" s="475">
        <f t="shared" si="134"/>
        <v>43497</v>
      </c>
      <c r="B1236" s="475">
        <v>43517</v>
      </c>
      <c r="C1236" s="467">
        <v>11</v>
      </c>
      <c r="D1236" s="467">
        <v>1295</v>
      </c>
      <c r="E1236" s="467">
        <v>37</v>
      </c>
      <c r="F1236" s="467">
        <v>18</v>
      </c>
      <c r="G1236" s="467">
        <f t="array" ref="G1236">MAX(IF($A$2:$A$8761=A1236,$D$2:$D$8761))</f>
        <v>1577</v>
      </c>
      <c r="H1236" s="467">
        <f t="shared" si="135"/>
        <v>0</v>
      </c>
      <c r="I1236" s="475" t="str">
        <f t="shared" si="136"/>
        <v/>
      </c>
      <c r="J1236" s="471">
        <f>'Potential Projects'!D1237</f>
        <v>1.443018043092732</v>
      </c>
      <c r="K1236" s="471">
        <f>'Potential Projects'!E1237</f>
        <v>89.669446893141242</v>
      </c>
      <c r="L1236" s="476">
        <f t="shared" si="137"/>
        <v>1148.8875350637661</v>
      </c>
      <c r="M1236" s="471">
        <f t="shared" si="133"/>
        <v>1456.0645641729793</v>
      </c>
      <c r="N1236" s="467">
        <f t="shared" si="138"/>
        <v>0</v>
      </c>
      <c r="O1236" s="475" t="str">
        <f t="shared" si="139"/>
        <v/>
      </c>
    </row>
    <row r="1237" spans="1:15" hidden="1">
      <c r="A1237" s="475">
        <f t="shared" si="134"/>
        <v>43497</v>
      </c>
      <c r="B1237" s="475">
        <v>43517</v>
      </c>
      <c r="C1237" s="467">
        <v>12</v>
      </c>
      <c r="D1237" s="467">
        <v>1280</v>
      </c>
      <c r="E1237" s="467">
        <v>17</v>
      </c>
      <c r="F1237" s="467">
        <v>18</v>
      </c>
      <c r="G1237" s="467">
        <f t="array" ref="G1237">MAX(IF($A$2:$A$8761=A1237,$D$2:$D$8761))</f>
        <v>1577</v>
      </c>
      <c r="H1237" s="467">
        <f t="shared" si="135"/>
        <v>0</v>
      </c>
      <c r="I1237" s="475" t="str">
        <f t="shared" si="136"/>
        <v/>
      </c>
      <c r="J1237" s="471">
        <f>'Potential Projects'!D1238</f>
        <v>2.7641333395363291E-2</v>
      </c>
      <c r="K1237" s="471">
        <f>'Potential Projects'!E1238</f>
        <v>93.870135454740918</v>
      </c>
      <c r="L1237" s="476">
        <f t="shared" si="137"/>
        <v>1151.1022232118637</v>
      </c>
      <c r="M1237" s="471">
        <f t="shared" si="133"/>
        <v>1456.0645641729793</v>
      </c>
      <c r="N1237" s="467">
        <f t="shared" si="138"/>
        <v>0</v>
      </c>
      <c r="O1237" s="475" t="str">
        <f t="shared" si="139"/>
        <v/>
      </c>
    </row>
    <row r="1238" spans="1:15" hidden="1">
      <c r="A1238" s="475">
        <f t="shared" si="134"/>
        <v>43497</v>
      </c>
      <c r="B1238" s="475">
        <v>43517</v>
      </c>
      <c r="C1238" s="467">
        <v>13</v>
      </c>
      <c r="D1238" s="467">
        <v>1232</v>
      </c>
      <c r="E1238" s="467">
        <v>3</v>
      </c>
      <c r="F1238" s="467">
        <v>17</v>
      </c>
      <c r="G1238" s="467">
        <f t="array" ref="G1238">MAX(IF($A$2:$A$8761=A1238,$D$2:$D$8761))</f>
        <v>1577</v>
      </c>
      <c r="H1238" s="467">
        <f t="shared" si="135"/>
        <v>0</v>
      </c>
      <c r="I1238" s="475" t="str">
        <f t="shared" si="136"/>
        <v/>
      </c>
      <c r="J1238" s="471">
        <f>'Potential Projects'!D1239</f>
        <v>0</v>
      </c>
      <c r="K1238" s="471">
        <f>'Potential Projects'!E1239</f>
        <v>93.044078262739191</v>
      </c>
      <c r="L1238" s="476">
        <f t="shared" si="137"/>
        <v>1118.9559217372607</v>
      </c>
      <c r="M1238" s="471">
        <f t="shared" si="133"/>
        <v>1456.0645641729793</v>
      </c>
      <c r="N1238" s="467">
        <f t="shared" si="138"/>
        <v>0</v>
      </c>
      <c r="O1238" s="475" t="str">
        <f t="shared" si="139"/>
        <v/>
      </c>
    </row>
    <row r="1239" spans="1:15" hidden="1">
      <c r="A1239" s="475">
        <f t="shared" si="134"/>
        <v>43497</v>
      </c>
      <c r="B1239" s="475">
        <v>43517</v>
      </c>
      <c r="C1239" s="467">
        <v>14</v>
      </c>
      <c r="D1239" s="467">
        <v>1229</v>
      </c>
      <c r="E1239" s="467">
        <v>2</v>
      </c>
      <c r="F1239" s="467">
        <v>18</v>
      </c>
      <c r="G1239" s="467">
        <f t="array" ref="G1239">MAX(IF($A$2:$A$8761=A1239,$D$2:$D$8761))</f>
        <v>1577</v>
      </c>
      <c r="H1239" s="467">
        <f t="shared" si="135"/>
        <v>0</v>
      </c>
      <c r="I1239" s="475" t="str">
        <f t="shared" si="136"/>
        <v/>
      </c>
      <c r="J1239" s="471">
        <f>'Potential Projects'!D1240</f>
        <v>7.1054409841713614E-2</v>
      </c>
      <c r="K1239" s="471">
        <f>'Potential Projects'!E1240</f>
        <v>90.075435228983011</v>
      </c>
      <c r="L1239" s="476">
        <f t="shared" si="137"/>
        <v>1118.8535103611753</v>
      </c>
      <c r="M1239" s="471">
        <f t="shared" si="133"/>
        <v>1456.0645641729793</v>
      </c>
      <c r="N1239" s="467">
        <f t="shared" si="138"/>
        <v>0</v>
      </c>
      <c r="O1239" s="475" t="str">
        <f t="shared" si="139"/>
        <v/>
      </c>
    </row>
    <row r="1240" spans="1:15" hidden="1">
      <c r="A1240" s="475">
        <f t="shared" si="134"/>
        <v>43497</v>
      </c>
      <c r="B1240" s="475">
        <v>43517</v>
      </c>
      <c r="C1240" s="467">
        <v>15</v>
      </c>
      <c r="D1240" s="467">
        <v>1217</v>
      </c>
      <c r="E1240" s="467">
        <v>1</v>
      </c>
      <c r="F1240" s="467">
        <v>19</v>
      </c>
      <c r="G1240" s="467">
        <f t="array" ref="G1240">MAX(IF($A$2:$A$8761=A1240,$D$2:$D$8761))</f>
        <v>1577</v>
      </c>
      <c r="H1240" s="467">
        <f t="shared" si="135"/>
        <v>0</v>
      </c>
      <c r="I1240" s="475" t="str">
        <f t="shared" si="136"/>
        <v/>
      </c>
      <c r="J1240" s="471">
        <f>'Potential Projects'!D1241</f>
        <v>2.5819537908374208</v>
      </c>
      <c r="K1240" s="471">
        <f>'Potential Projects'!E1241</f>
        <v>94.735305203182108</v>
      </c>
      <c r="L1240" s="476">
        <f t="shared" si="137"/>
        <v>1099.6827410059805</v>
      </c>
      <c r="M1240" s="471">
        <f t="shared" si="133"/>
        <v>1456.0645641729793</v>
      </c>
      <c r="N1240" s="467">
        <f t="shared" si="138"/>
        <v>0</v>
      </c>
      <c r="O1240" s="475" t="str">
        <f t="shared" si="139"/>
        <v/>
      </c>
    </row>
    <row r="1241" spans="1:15" hidden="1">
      <c r="A1241" s="475">
        <f t="shared" si="134"/>
        <v>43497</v>
      </c>
      <c r="B1241" s="475">
        <v>43517</v>
      </c>
      <c r="C1241" s="467">
        <v>16</v>
      </c>
      <c r="D1241" s="467">
        <v>1195</v>
      </c>
      <c r="E1241" s="467">
        <v>0</v>
      </c>
      <c r="F1241" s="467">
        <v>18</v>
      </c>
      <c r="G1241" s="467">
        <f t="array" ref="G1241">MAX(IF($A$2:$A$8761=A1241,$D$2:$D$8761))</f>
        <v>1577</v>
      </c>
      <c r="H1241" s="467">
        <f t="shared" si="135"/>
        <v>0</v>
      </c>
      <c r="I1241" s="475" t="str">
        <f t="shared" si="136"/>
        <v/>
      </c>
      <c r="J1241" s="471">
        <f>'Potential Projects'!D1242</f>
        <v>35.232906857500346</v>
      </c>
      <c r="K1241" s="471">
        <f>'Potential Projects'!E1242</f>
        <v>95.880520855729941</v>
      </c>
      <c r="L1241" s="476">
        <f t="shared" si="137"/>
        <v>1045.8865722867697</v>
      </c>
      <c r="M1241" s="471">
        <f t="shared" si="133"/>
        <v>1456.0645641729793</v>
      </c>
      <c r="N1241" s="467">
        <f t="shared" si="138"/>
        <v>0</v>
      </c>
      <c r="O1241" s="475" t="str">
        <f t="shared" si="139"/>
        <v/>
      </c>
    </row>
    <row r="1242" spans="1:15" hidden="1">
      <c r="A1242" s="475">
        <f t="shared" si="134"/>
        <v>43497</v>
      </c>
      <c r="B1242" s="475">
        <v>43517</v>
      </c>
      <c r="C1242" s="467">
        <v>17</v>
      </c>
      <c r="D1242" s="467">
        <v>1225</v>
      </c>
      <c r="E1242" s="467">
        <v>3</v>
      </c>
      <c r="F1242" s="467">
        <v>7</v>
      </c>
      <c r="G1242" s="467">
        <f t="array" ref="G1242">MAX(IF($A$2:$A$8761=A1242,$D$2:$D$8761))</f>
        <v>1577</v>
      </c>
      <c r="H1242" s="467">
        <f t="shared" si="135"/>
        <v>0</v>
      </c>
      <c r="I1242" s="475" t="str">
        <f t="shared" si="136"/>
        <v/>
      </c>
      <c r="J1242" s="471">
        <f>'Potential Projects'!D1243</f>
        <v>77.236269153570106</v>
      </c>
      <c r="K1242" s="471">
        <f>'Potential Projects'!E1243</f>
        <v>84.828094657062991</v>
      </c>
      <c r="L1242" s="476">
        <f t="shared" si="137"/>
        <v>1052.935636189367</v>
      </c>
      <c r="M1242" s="471">
        <f t="shared" si="133"/>
        <v>1456.0645641729793</v>
      </c>
      <c r="N1242" s="467">
        <f t="shared" si="138"/>
        <v>0</v>
      </c>
      <c r="O1242" s="475" t="str">
        <f t="shared" si="139"/>
        <v/>
      </c>
    </row>
    <row r="1243" spans="1:15" hidden="1">
      <c r="A1243" s="475">
        <f t="shared" si="134"/>
        <v>43497</v>
      </c>
      <c r="B1243" s="475">
        <v>43517</v>
      </c>
      <c r="C1243" s="467">
        <v>18</v>
      </c>
      <c r="D1243" s="467">
        <v>1322</v>
      </c>
      <c r="E1243" s="467">
        <v>4</v>
      </c>
      <c r="F1243" s="467">
        <v>0</v>
      </c>
      <c r="G1243" s="467">
        <f t="array" ref="G1243">MAX(IF($A$2:$A$8761=A1243,$D$2:$D$8761))</f>
        <v>1577</v>
      </c>
      <c r="H1243" s="467">
        <f t="shared" si="135"/>
        <v>0</v>
      </c>
      <c r="I1243" s="475" t="str">
        <f t="shared" si="136"/>
        <v/>
      </c>
      <c r="J1243" s="471">
        <f>'Potential Projects'!D1244</f>
        <v>68.392283123871806</v>
      </c>
      <c r="K1243" s="471">
        <f>'Potential Projects'!E1244</f>
        <v>80.461568856159971</v>
      </c>
      <c r="L1243" s="476">
        <f t="shared" si="137"/>
        <v>1169.1461480199682</v>
      </c>
      <c r="M1243" s="471">
        <f t="shared" si="133"/>
        <v>1456.0645641729793</v>
      </c>
      <c r="N1243" s="467">
        <f t="shared" si="138"/>
        <v>0</v>
      </c>
      <c r="O1243" s="475" t="str">
        <f t="shared" si="139"/>
        <v/>
      </c>
    </row>
    <row r="1244" spans="1:15" hidden="1">
      <c r="A1244" s="475">
        <f t="shared" si="134"/>
        <v>43497</v>
      </c>
      <c r="B1244" s="475">
        <v>43517</v>
      </c>
      <c r="C1244" s="467">
        <v>19</v>
      </c>
      <c r="D1244" s="467">
        <v>1392</v>
      </c>
      <c r="E1244" s="467">
        <v>0</v>
      </c>
      <c r="F1244" s="467">
        <v>0</v>
      </c>
      <c r="G1244" s="467">
        <f t="array" ref="G1244">MAX(IF($A$2:$A$8761=A1244,$D$2:$D$8761))</f>
        <v>1577</v>
      </c>
      <c r="H1244" s="467">
        <f t="shared" si="135"/>
        <v>0</v>
      </c>
      <c r="I1244" s="475" t="str">
        <f t="shared" si="136"/>
        <v/>
      </c>
      <c r="J1244" s="471">
        <f>'Potential Projects'!D1245</f>
        <v>120.35510109428404</v>
      </c>
      <c r="K1244" s="471">
        <f>'Potential Projects'!E1245</f>
        <v>72.718847183401422</v>
      </c>
      <c r="L1244" s="476">
        <f t="shared" si="137"/>
        <v>1198.9260517223145</v>
      </c>
      <c r="M1244" s="471">
        <f t="shared" si="133"/>
        <v>1456.0645641729793</v>
      </c>
      <c r="N1244" s="467">
        <f t="shared" si="138"/>
        <v>0</v>
      </c>
      <c r="O1244" s="475" t="str">
        <f t="shared" si="139"/>
        <v/>
      </c>
    </row>
    <row r="1245" spans="1:15" hidden="1">
      <c r="A1245" s="475">
        <f t="shared" si="134"/>
        <v>43497</v>
      </c>
      <c r="B1245" s="475">
        <v>43517</v>
      </c>
      <c r="C1245" s="467">
        <v>20</v>
      </c>
      <c r="D1245" s="467">
        <v>1394</v>
      </c>
      <c r="E1245" s="467">
        <v>1</v>
      </c>
      <c r="F1245" s="467">
        <v>0</v>
      </c>
      <c r="G1245" s="467">
        <f t="array" ref="G1245">MAX(IF($A$2:$A$8761=A1245,$D$2:$D$8761))</f>
        <v>1577</v>
      </c>
      <c r="H1245" s="467">
        <f t="shared" si="135"/>
        <v>0</v>
      </c>
      <c r="I1245" s="475" t="str">
        <f t="shared" si="136"/>
        <v/>
      </c>
      <c r="J1245" s="471">
        <f>'Potential Projects'!D1246</f>
        <v>133.94111332949421</v>
      </c>
      <c r="K1245" s="471">
        <f>'Potential Projects'!E1246</f>
        <v>57.187251021285746</v>
      </c>
      <c r="L1245" s="476">
        <f t="shared" si="137"/>
        <v>1201.87163564922</v>
      </c>
      <c r="M1245" s="471">
        <f t="shared" si="133"/>
        <v>1456.0645641729793</v>
      </c>
      <c r="N1245" s="467">
        <f t="shared" si="138"/>
        <v>0</v>
      </c>
      <c r="O1245" s="475" t="str">
        <f t="shared" si="139"/>
        <v/>
      </c>
    </row>
    <row r="1246" spans="1:15" hidden="1">
      <c r="A1246" s="475">
        <f t="shared" si="134"/>
        <v>43497</v>
      </c>
      <c r="B1246" s="475">
        <v>43517</v>
      </c>
      <c r="C1246" s="467">
        <v>21</v>
      </c>
      <c r="D1246" s="467">
        <v>1365</v>
      </c>
      <c r="E1246" s="467">
        <v>0</v>
      </c>
      <c r="F1246" s="467">
        <v>0</v>
      </c>
      <c r="G1246" s="467">
        <f t="array" ref="G1246">MAX(IF($A$2:$A$8761=A1246,$D$2:$D$8761))</f>
        <v>1577</v>
      </c>
      <c r="H1246" s="467">
        <f t="shared" si="135"/>
        <v>0</v>
      </c>
      <c r="I1246" s="475" t="str">
        <f t="shared" si="136"/>
        <v/>
      </c>
      <c r="J1246" s="471">
        <f>'Potential Projects'!D1247</f>
        <v>135.11214960435376</v>
      </c>
      <c r="K1246" s="471">
        <f>'Potential Projects'!E1247</f>
        <v>84.981415878305739</v>
      </c>
      <c r="L1246" s="476">
        <f t="shared" si="137"/>
        <v>1144.9064345173404</v>
      </c>
      <c r="M1246" s="471">
        <f t="shared" si="133"/>
        <v>1456.0645641729793</v>
      </c>
      <c r="N1246" s="467">
        <f t="shared" si="138"/>
        <v>0</v>
      </c>
      <c r="O1246" s="475" t="str">
        <f t="shared" si="139"/>
        <v/>
      </c>
    </row>
    <row r="1247" spans="1:15" hidden="1">
      <c r="A1247" s="475">
        <f t="shared" si="134"/>
        <v>43497</v>
      </c>
      <c r="B1247" s="475">
        <v>43517</v>
      </c>
      <c r="C1247" s="467">
        <v>22</v>
      </c>
      <c r="D1247" s="467">
        <v>1306</v>
      </c>
      <c r="E1247" s="467">
        <v>0</v>
      </c>
      <c r="F1247" s="467">
        <v>0</v>
      </c>
      <c r="G1247" s="467">
        <f t="array" ref="G1247">MAX(IF($A$2:$A$8761=A1247,$D$2:$D$8761))</f>
        <v>1577</v>
      </c>
      <c r="H1247" s="467">
        <f t="shared" si="135"/>
        <v>0</v>
      </c>
      <c r="I1247" s="475" t="str">
        <f t="shared" si="136"/>
        <v/>
      </c>
      <c r="J1247" s="471">
        <f>'Potential Projects'!D1248</f>
        <v>133.65023592023016</v>
      </c>
      <c r="K1247" s="471">
        <f>'Potential Projects'!E1248</f>
        <v>65.23035712749946</v>
      </c>
      <c r="L1247" s="476">
        <f t="shared" si="137"/>
        <v>1107.1194069522703</v>
      </c>
      <c r="M1247" s="471">
        <f t="shared" si="133"/>
        <v>1456.0645641729793</v>
      </c>
      <c r="N1247" s="467">
        <f t="shared" si="138"/>
        <v>0</v>
      </c>
      <c r="O1247" s="475" t="str">
        <f t="shared" si="139"/>
        <v/>
      </c>
    </row>
    <row r="1248" spans="1:15" hidden="1">
      <c r="A1248" s="475">
        <f t="shared" si="134"/>
        <v>43497</v>
      </c>
      <c r="B1248" s="475">
        <v>43517</v>
      </c>
      <c r="C1248" s="467">
        <v>23</v>
      </c>
      <c r="D1248" s="467">
        <v>1223</v>
      </c>
      <c r="E1248" s="467">
        <v>2</v>
      </c>
      <c r="F1248" s="467">
        <v>0</v>
      </c>
      <c r="G1248" s="467">
        <f t="array" ref="G1248">MAX(IF($A$2:$A$8761=A1248,$D$2:$D$8761))</f>
        <v>1577</v>
      </c>
      <c r="H1248" s="467">
        <f t="shared" si="135"/>
        <v>0</v>
      </c>
      <c r="I1248" s="475" t="str">
        <f t="shared" si="136"/>
        <v/>
      </c>
      <c r="J1248" s="471">
        <f>'Potential Projects'!D1249</f>
        <v>131.98672969705666</v>
      </c>
      <c r="K1248" s="471">
        <f>'Potential Projects'!E1249</f>
        <v>31.674130455815952</v>
      </c>
      <c r="L1248" s="476">
        <f t="shared" si="137"/>
        <v>1057.3391398471274</v>
      </c>
      <c r="M1248" s="471">
        <f t="shared" si="133"/>
        <v>1456.0645641729793</v>
      </c>
      <c r="N1248" s="467">
        <f t="shared" si="138"/>
        <v>0</v>
      </c>
      <c r="O1248" s="475" t="str">
        <f t="shared" si="139"/>
        <v/>
      </c>
    </row>
    <row r="1249" spans="1:15" hidden="1">
      <c r="A1249" s="475">
        <f t="shared" si="134"/>
        <v>43497</v>
      </c>
      <c r="B1249" s="475">
        <v>43517</v>
      </c>
      <c r="C1249" s="467">
        <v>24</v>
      </c>
      <c r="D1249" s="467">
        <v>1143</v>
      </c>
      <c r="E1249" s="467">
        <v>4</v>
      </c>
      <c r="F1249" s="467">
        <v>0</v>
      </c>
      <c r="G1249" s="467">
        <f t="array" ref="G1249">MAX(IF($A$2:$A$8761=A1249,$D$2:$D$8761))</f>
        <v>1577</v>
      </c>
      <c r="H1249" s="467">
        <f t="shared" si="135"/>
        <v>0</v>
      </c>
      <c r="I1249" s="475" t="str">
        <f t="shared" si="136"/>
        <v/>
      </c>
      <c r="J1249" s="471">
        <f>'Potential Projects'!D1250</f>
        <v>124.72224561489114</v>
      </c>
      <c r="K1249" s="471">
        <f>'Potential Projects'!E1250</f>
        <v>6.0209869382928396</v>
      </c>
      <c r="L1249" s="476">
        <f t="shared" si="137"/>
        <v>1008.2567674468161</v>
      </c>
      <c r="M1249" s="471">
        <f t="shared" si="133"/>
        <v>1456.0645641729793</v>
      </c>
      <c r="N1249" s="467">
        <f t="shared" si="138"/>
        <v>0</v>
      </c>
      <c r="O1249" s="475" t="str">
        <f t="shared" si="139"/>
        <v/>
      </c>
    </row>
    <row r="1250" spans="1:15" hidden="1">
      <c r="A1250" s="475">
        <f t="shared" si="134"/>
        <v>43497</v>
      </c>
      <c r="B1250" s="475">
        <v>43518</v>
      </c>
      <c r="C1250" s="467">
        <v>1</v>
      </c>
      <c r="D1250" s="467">
        <v>1138</v>
      </c>
      <c r="E1250" s="467">
        <v>4</v>
      </c>
      <c r="F1250" s="467">
        <v>0</v>
      </c>
      <c r="G1250" s="467">
        <f t="array" ref="G1250">MAX(IF($A$2:$A$8761=A1250,$D$2:$D$8761))</f>
        <v>1577</v>
      </c>
      <c r="H1250" s="467">
        <f t="shared" si="135"/>
        <v>0</v>
      </c>
      <c r="I1250" s="475" t="str">
        <f t="shared" si="136"/>
        <v/>
      </c>
      <c r="J1250" s="471">
        <f>'Potential Projects'!D1251</f>
        <v>124.97587109991984</v>
      </c>
      <c r="K1250" s="471">
        <f>'Potential Projects'!E1251</f>
        <v>2.4938165985809504</v>
      </c>
      <c r="L1250" s="476">
        <f t="shared" si="137"/>
        <v>1006.5303123014993</v>
      </c>
      <c r="M1250" s="471">
        <f t="shared" si="133"/>
        <v>1456.0645641729793</v>
      </c>
      <c r="N1250" s="467">
        <f t="shared" si="138"/>
        <v>0</v>
      </c>
      <c r="O1250" s="475" t="str">
        <f t="shared" si="139"/>
        <v/>
      </c>
    </row>
    <row r="1251" spans="1:15" hidden="1">
      <c r="A1251" s="475">
        <f t="shared" si="134"/>
        <v>43497</v>
      </c>
      <c r="B1251" s="475">
        <v>43518</v>
      </c>
      <c r="C1251" s="467">
        <v>2</v>
      </c>
      <c r="D1251" s="467">
        <v>1147</v>
      </c>
      <c r="E1251" s="467">
        <v>3</v>
      </c>
      <c r="F1251" s="467">
        <v>0</v>
      </c>
      <c r="G1251" s="467">
        <f t="array" ref="G1251">MAX(IF($A$2:$A$8761=A1251,$D$2:$D$8761))</f>
        <v>1577</v>
      </c>
      <c r="H1251" s="467">
        <f t="shared" si="135"/>
        <v>0</v>
      </c>
      <c r="I1251" s="475" t="str">
        <f t="shared" si="136"/>
        <v/>
      </c>
      <c r="J1251" s="471">
        <f>'Potential Projects'!D1252</f>
        <v>90.812337087579877</v>
      </c>
      <c r="K1251" s="471">
        <f>'Potential Projects'!E1252</f>
        <v>4.2859539346377131</v>
      </c>
      <c r="L1251" s="476">
        <f t="shared" si="137"/>
        <v>1048.9017089777824</v>
      </c>
      <c r="M1251" s="471">
        <f t="shared" si="133"/>
        <v>1456.0645641729793</v>
      </c>
      <c r="N1251" s="467">
        <f t="shared" si="138"/>
        <v>0</v>
      </c>
      <c r="O1251" s="475" t="str">
        <f t="shared" si="139"/>
        <v/>
      </c>
    </row>
    <row r="1252" spans="1:15" hidden="1">
      <c r="A1252" s="475">
        <f t="shared" si="134"/>
        <v>43497</v>
      </c>
      <c r="B1252" s="475">
        <v>43518</v>
      </c>
      <c r="C1252" s="467">
        <v>3</v>
      </c>
      <c r="D1252" s="467">
        <v>1137</v>
      </c>
      <c r="E1252" s="467">
        <v>2</v>
      </c>
      <c r="F1252" s="467">
        <v>0</v>
      </c>
      <c r="G1252" s="467">
        <f t="array" ref="G1252">MAX(IF($A$2:$A$8761=A1252,$D$2:$D$8761))</f>
        <v>1577</v>
      </c>
      <c r="H1252" s="467">
        <f t="shared" si="135"/>
        <v>0</v>
      </c>
      <c r="I1252" s="475" t="str">
        <f t="shared" si="136"/>
        <v/>
      </c>
      <c r="J1252" s="471">
        <f>'Potential Projects'!D1253</f>
        <v>74.880039681035058</v>
      </c>
      <c r="K1252" s="471">
        <f>'Potential Projects'!E1253</f>
        <v>6.2580090303160614E-3</v>
      </c>
      <c r="L1252" s="476">
        <f t="shared" si="137"/>
        <v>1060.1137023099348</v>
      </c>
      <c r="M1252" s="471">
        <f t="shared" si="133"/>
        <v>1456.0645641729793</v>
      </c>
      <c r="N1252" s="467">
        <f t="shared" si="138"/>
        <v>0</v>
      </c>
      <c r="O1252" s="475" t="str">
        <f t="shared" si="139"/>
        <v/>
      </c>
    </row>
    <row r="1253" spans="1:15" hidden="1">
      <c r="A1253" s="475">
        <f t="shared" si="134"/>
        <v>43497</v>
      </c>
      <c r="B1253" s="475">
        <v>43518</v>
      </c>
      <c r="C1253" s="467">
        <v>4</v>
      </c>
      <c r="D1253" s="467">
        <v>1124</v>
      </c>
      <c r="E1253" s="467">
        <v>2</v>
      </c>
      <c r="F1253" s="467">
        <v>0</v>
      </c>
      <c r="G1253" s="467">
        <f t="array" ref="G1253">MAX(IF($A$2:$A$8761=A1253,$D$2:$D$8761))</f>
        <v>1577</v>
      </c>
      <c r="H1253" s="467">
        <f t="shared" si="135"/>
        <v>0</v>
      </c>
      <c r="I1253" s="475" t="str">
        <f t="shared" si="136"/>
        <v/>
      </c>
      <c r="J1253" s="471">
        <f>'Potential Projects'!D1254</f>
        <v>60.211106115352202</v>
      </c>
      <c r="K1253" s="471">
        <f>'Potential Projects'!E1254</f>
        <v>0.12594243173511072</v>
      </c>
      <c r="L1253" s="476">
        <f t="shared" si="137"/>
        <v>1061.6629514529127</v>
      </c>
      <c r="M1253" s="471">
        <f t="shared" si="133"/>
        <v>1456.0645641729793</v>
      </c>
      <c r="N1253" s="467">
        <f t="shared" si="138"/>
        <v>0</v>
      </c>
      <c r="O1253" s="475" t="str">
        <f t="shared" si="139"/>
        <v/>
      </c>
    </row>
    <row r="1254" spans="1:15" hidden="1">
      <c r="A1254" s="475">
        <f t="shared" si="134"/>
        <v>43497</v>
      </c>
      <c r="B1254" s="475">
        <v>43518</v>
      </c>
      <c r="C1254" s="467">
        <v>5</v>
      </c>
      <c r="D1254" s="467">
        <v>1185</v>
      </c>
      <c r="E1254" s="467">
        <v>4</v>
      </c>
      <c r="F1254" s="467">
        <v>0</v>
      </c>
      <c r="G1254" s="467">
        <f t="array" ref="G1254">MAX(IF($A$2:$A$8761=A1254,$D$2:$D$8761))</f>
        <v>1577</v>
      </c>
      <c r="H1254" s="467">
        <f t="shared" si="135"/>
        <v>0</v>
      </c>
      <c r="I1254" s="475" t="str">
        <f t="shared" si="136"/>
        <v/>
      </c>
      <c r="J1254" s="471">
        <f>'Potential Projects'!D1255</f>
        <v>88.363177437767916</v>
      </c>
      <c r="K1254" s="471">
        <f>'Potential Projects'!E1255</f>
        <v>0.23702209202322083</v>
      </c>
      <c r="L1254" s="476">
        <f t="shared" si="137"/>
        <v>1092.3998004702089</v>
      </c>
      <c r="M1254" s="471">
        <f t="shared" si="133"/>
        <v>1456.0645641729793</v>
      </c>
      <c r="N1254" s="467">
        <f t="shared" si="138"/>
        <v>0</v>
      </c>
      <c r="O1254" s="475" t="str">
        <f t="shared" si="139"/>
        <v/>
      </c>
    </row>
    <row r="1255" spans="1:15" hidden="1">
      <c r="A1255" s="475">
        <f t="shared" si="134"/>
        <v>43497</v>
      </c>
      <c r="B1255" s="475">
        <v>43518</v>
      </c>
      <c r="C1255" s="467">
        <v>6</v>
      </c>
      <c r="D1255" s="467">
        <v>1255</v>
      </c>
      <c r="E1255" s="467">
        <v>6</v>
      </c>
      <c r="F1255" s="467">
        <v>0</v>
      </c>
      <c r="G1255" s="467">
        <f t="array" ref="G1255">MAX(IF($A$2:$A$8761=A1255,$D$2:$D$8761))</f>
        <v>1577</v>
      </c>
      <c r="H1255" s="467">
        <f t="shared" si="135"/>
        <v>0</v>
      </c>
      <c r="I1255" s="475" t="str">
        <f t="shared" si="136"/>
        <v/>
      </c>
      <c r="J1255" s="471">
        <f>'Potential Projects'!D1256</f>
        <v>89.330715381420632</v>
      </c>
      <c r="K1255" s="471">
        <f>'Potential Projects'!E1256</f>
        <v>1.7264282412384435</v>
      </c>
      <c r="L1255" s="476">
        <f t="shared" si="137"/>
        <v>1157.9428563773411</v>
      </c>
      <c r="M1255" s="471">
        <f t="shared" si="133"/>
        <v>1456.0645641729793</v>
      </c>
      <c r="N1255" s="467">
        <f t="shared" si="138"/>
        <v>0</v>
      </c>
      <c r="O1255" s="475" t="str">
        <f t="shared" si="139"/>
        <v/>
      </c>
    </row>
    <row r="1256" spans="1:15" hidden="1">
      <c r="A1256" s="475">
        <f t="shared" si="134"/>
        <v>43497</v>
      </c>
      <c r="B1256" s="475">
        <v>43518</v>
      </c>
      <c r="C1256" s="467">
        <v>7</v>
      </c>
      <c r="D1256" s="467">
        <v>1400</v>
      </c>
      <c r="E1256" s="467">
        <v>10</v>
      </c>
      <c r="F1256" s="467">
        <v>0</v>
      </c>
      <c r="G1256" s="467">
        <f t="array" ref="G1256">MAX(IF($A$2:$A$8761=A1256,$D$2:$D$8761))</f>
        <v>1577</v>
      </c>
      <c r="H1256" s="467">
        <f t="shared" si="135"/>
        <v>0</v>
      </c>
      <c r="I1256" s="475" t="str">
        <f t="shared" si="136"/>
        <v/>
      </c>
      <c r="J1256" s="471">
        <f>'Potential Projects'!D1257</f>
        <v>82.741314803267642</v>
      </c>
      <c r="K1256" s="471">
        <f>'Potential Projects'!E1257</f>
        <v>2.4891230918082132</v>
      </c>
      <c r="L1256" s="476">
        <f t="shared" si="137"/>
        <v>1304.769562104924</v>
      </c>
      <c r="M1256" s="471">
        <f t="shared" si="133"/>
        <v>1456.0645641729793</v>
      </c>
      <c r="N1256" s="467">
        <f t="shared" si="138"/>
        <v>0</v>
      </c>
      <c r="O1256" s="475" t="str">
        <f t="shared" si="139"/>
        <v/>
      </c>
    </row>
    <row r="1257" spans="1:15" hidden="1">
      <c r="A1257" s="475">
        <f t="shared" si="134"/>
        <v>43497</v>
      </c>
      <c r="B1257" s="475">
        <v>43518</v>
      </c>
      <c r="C1257" s="467">
        <v>8</v>
      </c>
      <c r="D1257" s="467">
        <v>1471</v>
      </c>
      <c r="E1257" s="467">
        <v>23</v>
      </c>
      <c r="F1257" s="467">
        <v>0</v>
      </c>
      <c r="G1257" s="467">
        <f t="array" ref="G1257">MAX(IF($A$2:$A$8761=A1257,$D$2:$D$8761))</f>
        <v>1577</v>
      </c>
      <c r="H1257" s="467">
        <f t="shared" si="135"/>
        <v>0</v>
      </c>
      <c r="I1257" s="475" t="str">
        <f t="shared" si="136"/>
        <v/>
      </c>
      <c r="J1257" s="471">
        <f>'Potential Projects'!D1258</f>
        <v>91.674828264104619</v>
      </c>
      <c r="K1257" s="471">
        <f>'Potential Projects'!E1258</f>
        <v>3.5960084390453666</v>
      </c>
      <c r="L1257" s="476">
        <f t="shared" si="137"/>
        <v>1352.7291632968499</v>
      </c>
      <c r="M1257" s="471">
        <f t="shared" si="133"/>
        <v>1456.0645641729793</v>
      </c>
      <c r="N1257" s="467">
        <f t="shared" si="138"/>
        <v>0</v>
      </c>
      <c r="O1257" s="475" t="str">
        <f t="shared" si="139"/>
        <v/>
      </c>
    </row>
    <row r="1258" spans="1:15" hidden="1">
      <c r="A1258" s="475">
        <f t="shared" si="134"/>
        <v>43497</v>
      </c>
      <c r="B1258" s="475">
        <v>43518</v>
      </c>
      <c r="C1258" s="467">
        <v>9</v>
      </c>
      <c r="D1258" s="467">
        <v>1456</v>
      </c>
      <c r="E1258" s="467">
        <v>47</v>
      </c>
      <c r="F1258" s="467">
        <v>13</v>
      </c>
      <c r="G1258" s="467">
        <f t="array" ref="G1258">MAX(IF($A$2:$A$8761=A1258,$D$2:$D$8761))</f>
        <v>1577</v>
      </c>
      <c r="H1258" s="467">
        <f t="shared" si="135"/>
        <v>0</v>
      </c>
      <c r="I1258" s="475" t="str">
        <f t="shared" si="136"/>
        <v/>
      </c>
      <c r="J1258" s="471">
        <f>'Potential Projects'!D1259</f>
        <v>67.026067926588496</v>
      </c>
      <c r="K1258" s="471">
        <f>'Potential Projects'!E1259</f>
        <v>1.4596806063212213</v>
      </c>
      <c r="L1258" s="476">
        <f t="shared" si="137"/>
        <v>1327.5142514670904</v>
      </c>
      <c r="M1258" s="471">
        <f t="shared" ref="M1258:M1321" si="140">MAX($L$746:$L$1417)</f>
        <v>1456.0645641729793</v>
      </c>
      <c r="N1258" s="467">
        <f t="shared" si="138"/>
        <v>0</v>
      </c>
      <c r="O1258" s="475" t="str">
        <f t="shared" si="139"/>
        <v/>
      </c>
    </row>
    <row r="1259" spans="1:15" hidden="1">
      <c r="A1259" s="475">
        <f t="shared" si="134"/>
        <v>43497</v>
      </c>
      <c r="B1259" s="475">
        <v>43518</v>
      </c>
      <c r="C1259" s="467">
        <v>10</v>
      </c>
      <c r="D1259" s="467">
        <v>1408</v>
      </c>
      <c r="E1259" s="467">
        <v>66</v>
      </c>
      <c r="F1259" s="467">
        <v>10</v>
      </c>
      <c r="G1259" s="467">
        <f t="array" ref="G1259">MAX(IF($A$2:$A$8761=A1259,$D$2:$D$8761))</f>
        <v>1577</v>
      </c>
      <c r="H1259" s="467">
        <f t="shared" si="135"/>
        <v>0</v>
      </c>
      <c r="I1259" s="475" t="str">
        <f t="shared" si="136"/>
        <v/>
      </c>
      <c r="J1259" s="471">
        <f>'Potential Projects'!D1260</f>
        <v>29.179887521257061</v>
      </c>
      <c r="K1259" s="471">
        <f>'Potential Projects'!E1260</f>
        <v>2.1989079230273059</v>
      </c>
      <c r="L1259" s="476">
        <f t="shared" si="137"/>
        <v>1300.6212045557156</v>
      </c>
      <c r="M1259" s="471">
        <f t="shared" si="140"/>
        <v>1456.0645641729793</v>
      </c>
      <c r="N1259" s="467">
        <f t="shared" si="138"/>
        <v>0</v>
      </c>
      <c r="O1259" s="475" t="str">
        <f t="shared" si="139"/>
        <v/>
      </c>
    </row>
    <row r="1260" spans="1:15" hidden="1">
      <c r="A1260" s="475">
        <f t="shared" si="134"/>
        <v>43497</v>
      </c>
      <c r="B1260" s="475">
        <v>43518</v>
      </c>
      <c r="C1260" s="467">
        <v>11</v>
      </c>
      <c r="D1260" s="467">
        <v>1384</v>
      </c>
      <c r="E1260" s="467">
        <v>61</v>
      </c>
      <c r="F1260" s="467">
        <v>8</v>
      </c>
      <c r="G1260" s="467">
        <f t="array" ref="G1260">MAX(IF($A$2:$A$8761=A1260,$D$2:$D$8761))</f>
        <v>1577</v>
      </c>
      <c r="H1260" s="467">
        <f t="shared" si="135"/>
        <v>0</v>
      </c>
      <c r="I1260" s="475" t="str">
        <f t="shared" si="136"/>
        <v/>
      </c>
      <c r="J1260" s="471">
        <f>'Potential Projects'!D1261</f>
        <v>24.720435161806336</v>
      </c>
      <c r="K1260" s="471">
        <f>'Potential Projects'!E1261</f>
        <v>2.2004724252848851</v>
      </c>
      <c r="L1260" s="476">
        <f t="shared" si="137"/>
        <v>1288.0790924129087</v>
      </c>
      <c r="M1260" s="471">
        <f t="shared" si="140"/>
        <v>1456.0645641729793</v>
      </c>
      <c r="N1260" s="467">
        <f t="shared" si="138"/>
        <v>0</v>
      </c>
      <c r="O1260" s="475" t="str">
        <f t="shared" si="139"/>
        <v/>
      </c>
    </row>
    <row r="1261" spans="1:15" hidden="1">
      <c r="A1261" s="475">
        <f t="shared" si="134"/>
        <v>43497</v>
      </c>
      <c r="B1261" s="475">
        <v>43518</v>
      </c>
      <c r="C1261" s="467">
        <v>12</v>
      </c>
      <c r="D1261" s="467">
        <v>1345</v>
      </c>
      <c r="E1261" s="467">
        <v>50</v>
      </c>
      <c r="F1261" s="467">
        <v>13</v>
      </c>
      <c r="G1261" s="467">
        <f t="array" ref="G1261">MAX(IF($A$2:$A$8761=A1261,$D$2:$D$8761))</f>
        <v>1577</v>
      </c>
      <c r="H1261" s="467">
        <f t="shared" si="135"/>
        <v>0</v>
      </c>
      <c r="I1261" s="475" t="str">
        <f t="shared" si="136"/>
        <v/>
      </c>
      <c r="J1261" s="471">
        <f>'Potential Projects'!D1262</f>
        <v>25.36829914835398</v>
      </c>
      <c r="K1261" s="471">
        <f>'Potential Projects'!E1262</f>
        <v>1.4236970543969039</v>
      </c>
      <c r="L1261" s="476">
        <f t="shared" si="137"/>
        <v>1255.2080037972491</v>
      </c>
      <c r="M1261" s="471">
        <f t="shared" si="140"/>
        <v>1456.0645641729793</v>
      </c>
      <c r="N1261" s="467">
        <f t="shared" si="138"/>
        <v>0</v>
      </c>
      <c r="O1261" s="475" t="str">
        <f t="shared" si="139"/>
        <v/>
      </c>
    </row>
    <row r="1262" spans="1:15" hidden="1">
      <c r="A1262" s="475">
        <f t="shared" si="134"/>
        <v>43497</v>
      </c>
      <c r="B1262" s="475">
        <v>43518</v>
      </c>
      <c r="C1262" s="467">
        <v>13</v>
      </c>
      <c r="D1262" s="467">
        <v>1333</v>
      </c>
      <c r="E1262" s="467">
        <v>52</v>
      </c>
      <c r="F1262" s="467">
        <v>10</v>
      </c>
      <c r="G1262" s="467">
        <f t="array" ref="G1262">MAX(IF($A$2:$A$8761=A1262,$D$2:$D$8761))</f>
        <v>1577</v>
      </c>
      <c r="H1262" s="467">
        <f t="shared" si="135"/>
        <v>0</v>
      </c>
      <c r="I1262" s="475" t="str">
        <f t="shared" si="136"/>
        <v/>
      </c>
      <c r="J1262" s="471">
        <f>'Potential Projects'!D1263</f>
        <v>14.112730021810849</v>
      </c>
      <c r="K1262" s="471">
        <f>'Potential Projects'!E1263</f>
        <v>3.3081400236508278</v>
      </c>
      <c r="L1262" s="476">
        <f t="shared" si="137"/>
        <v>1253.5791299545383</v>
      </c>
      <c r="M1262" s="471">
        <f t="shared" si="140"/>
        <v>1456.0645641729793</v>
      </c>
      <c r="N1262" s="467">
        <f t="shared" si="138"/>
        <v>0</v>
      </c>
      <c r="O1262" s="475" t="str">
        <f t="shared" si="139"/>
        <v/>
      </c>
    </row>
    <row r="1263" spans="1:15" hidden="1">
      <c r="A1263" s="475">
        <f t="shared" si="134"/>
        <v>43497</v>
      </c>
      <c r="B1263" s="475">
        <v>43518</v>
      </c>
      <c r="C1263" s="467">
        <v>14</v>
      </c>
      <c r="D1263" s="467">
        <v>1326</v>
      </c>
      <c r="E1263" s="467">
        <v>57</v>
      </c>
      <c r="F1263" s="467">
        <v>5</v>
      </c>
      <c r="G1263" s="467">
        <f t="array" ref="G1263">MAX(IF($A$2:$A$8761=A1263,$D$2:$D$8761))</f>
        <v>1577</v>
      </c>
      <c r="H1263" s="467">
        <f t="shared" si="135"/>
        <v>0</v>
      </c>
      <c r="I1263" s="475" t="str">
        <f t="shared" si="136"/>
        <v/>
      </c>
      <c r="J1263" s="471">
        <f>'Potential Projects'!D1264</f>
        <v>9.3057426305853923</v>
      </c>
      <c r="K1263" s="471">
        <f>'Potential Projects'!E1264</f>
        <v>3.6405967533863683</v>
      </c>
      <c r="L1263" s="476">
        <f t="shared" si="137"/>
        <v>1251.0536606160283</v>
      </c>
      <c r="M1263" s="471">
        <f t="shared" si="140"/>
        <v>1456.0645641729793</v>
      </c>
      <c r="N1263" s="467">
        <f t="shared" si="138"/>
        <v>0</v>
      </c>
      <c r="O1263" s="475" t="str">
        <f t="shared" si="139"/>
        <v/>
      </c>
    </row>
    <row r="1264" spans="1:15" hidden="1">
      <c r="A1264" s="475">
        <f t="shared" si="134"/>
        <v>43497</v>
      </c>
      <c r="B1264" s="475">
        <v>43518</v>
      </c>
      <c r="C1264" s="467">
        <v>15</v>
      </c>
      <c r="D1264" s="467">
        <v>1315</v>
      </c>
      <c r="E1264" s="467">
        <v>52</v>
      </c>
      <c r="F1264" s="467">
        <v>9</v>
      </c>
      <c r="G1264" s="467">
        <f t="array" ref="G1264">MAX(IF($A$2:$A$8761=A1264,$D$2:$D$8761))</f>
        <v>1577</v>
      </c>
      <c r="H1264" s="467">
        <f t="shared" si="135"/>
        <v>0</v>
      </c>
      <c r="I1264" s="475" t="str">
        <f t="shared" si="136"/>
        <v/>
      </c>
      <c r="J1264" s="471">
        <f>'Potential Projects'!D1265</f>
        <v>4.1206040024113708</v>
      </c>
      <c r="K1264" s="471">
        <f>'Potential Projects'!E1265</f>
        <v>2.7230161793162764</v>
      </c>
      <c r="L1264" s="476">
        <f t="shared" si="137"/>
        <v>1247.1563798182722</v>
      </c>
      <c r="M1264" s="471">
        <f t="shared" si="140"/>
        <v>1456.0645641729793</v>
      </c>
      <c r="N1264" s="467">
        <f t="shared" si="138"/>
        <v>0</v>
      </c>
      <c r="O1264" s="475" t="str">
        <f t="shared" si="139"/>
        <v/>
      </c>
    </row>
    <row r="1265" spans="1:15" hidden="1">
      <c r="A1265" s="475">
        <f t="shared" si="134"/>
        <v>43497</v>
      </c>
      <c r="B1265" s="475">
        <v>43518</v>
      </c>
      <c r="C1265" s="467">
        <v>16</v>
      </c>
      <c r="D1265" s="467">
        <v>1328</v>
      </c>
      <c r="E1265" s="467">
        <v>78</v>
      </c>
      <c r="F1265" s="467">
        <v>11</v>
      </c>
      <c r="G1265" s="467">
        <f t="array" ref="G1265">MAX(IF($A$2:$A$8761=A1265,$D$2:$D$8761))</f>
        <v>1577</v>
      </c>
      <c r="H1265" s="467">
        <f t="shared" si="135"/>
        <v>0</v>
      </c>
      <c r="I1265" s="475" t="str">
        <f t="shared" si="136"/>
        <v/>
      </c>
      <c r="J1265" s="471">
        <f>'Potential Projects'!D1266</f>
        <v>1.3123195955723084</v>
      </c>
      <c r="K1265" s="471">
        <f>'Potential Projects'!E1266</f>
        <v>3.123528757256504</v>
      </c>
      <c r="L1265" s="476">
        <f t="shared" si="137"/>
        <v>1234.5641516471712</v>
      </c>
      <c r="M1265" s="471">
        <f t="shared" si="140"/>
        <v>1456.0645641729793</v>
      </c>
      <c r="N1265" s="467">
        <f t="shared" si="138"/>
        <v>0</v>
      </c>
      <c r="O1265" s="475" t="str">
        <f t="shared" si="139"/>
        <v/>
      </c>
    </row>
    <row r="1266" spans="1:15" hidden="1">
      <c r="A1266" s="475">
        <f t="shared" si="134"/>
        <v>43497</v>
      </c>
      <c r="B1266" s="475">
        <v>43518</v>
      </c>
      <c r="C1266" s="467">
        <v>17</v>
      </c>
      <c r="D1266" s="467">
        <v>1342</v>
      </c>
      <c r="E1266" s="467">
        <v>98</v>
      </c>
      <c r="F1266" s="467">
        <v>0</v>
      </c>
      <c r="G1266" s="467">
        <f t="array" ref="G1266">MAX(IF($A$2:$A$8761=A1266,$D$2:$D$8761))</f>
        <v>1577</v>
      </c>
      <c r="H1266" s="467">
        <f t="shared" si="135"/>
        <v>0</v>
      </c>
      <c r="I1266" s="475" t="str">
        <f t="shared" si="136"/>
        <v/>
      </c>
      <c r="J1266" s="471">
        <f>'Potential Projects'!D1267</f>
        <v>0.41853594186030318</v>
      </c>
      <c r="K1266" s="471">
        <f>'Potential Projects'!E1267</f>
        <v>3.169681573855085</v>
      </c>
      <c r="L1266" s="476">
        <f t="shared" si="137"/>
        <v>1240.4117824842847</v>
      </c>
      <c r="M1266" s="471">
        <f t="shared" si="140"/>
        <v>1456.0645641729793</v>
      </c>
      <c r="N1266" s="467">
        <f t="shared" si="138"/>
        <v>0</v>
      </c>
      <c r="O1266" s="475" t="str">
        <f t="shared" si="139"/>
        <v/>
      </c>
    </row>
    <row r="1267" spans="1:15" hidden="1">
      <c r="A1267" s="475">
        <f t="shared" si="134"/>
        <v>43497</v>
      </c>
      <c r="B1267" s="475">
        <v>43518</v>
      </c>
      <c r="C1267" s="467">
        <v>18</v>
      </c>
      <c r="D1267" s="467">
        <v>1396</v>
      </c>
      <c r="E1267" s="467">
        <v>93</v>
      </c>
      <c r="F1267" s="467">
        <v>2</v>
      </c>
      <c r="G1267" s="467">
        <f t="array" ref="G1267">MAX(IF($A$2:$A$8761=A1267,$D$2:$D$8761))</f>
        <v>1577</v>
      </c>
      <c r="H1267" s="467">
        <f t="shared" si="135"/>
        <v>0</v>
      </c>
      <c r="I1267" s="475" t="str">
        <f t="shared" si="136"/>
        <v/>
      </c>
      <c r="J1267" s="471">
        <f>'Potential Projects'!D1268</f>
        <v>2.0116582986810374E-2</v>
      </c>
      <c r="K1267" s="471">
        <f>'Potential Projects'!E1268</f>
        <v>5.9763986239518401</v>
      </c>
      <c r="L1267" s="476">
        <f t="shared" si="137"/>
        <v>1295.0034847930615</v>
      </c>
      <c r="M1267" s="471">
        <f t="shared" si="140"/>
        <v>1456.0645641729793</v>
      </c>
      <c r="N1267" s="467">
        <f t="shared" si="138"/>
        <v>0</v>
      </c>
      <c r="O1267" s="475" t="str">
        <f t="shared" si="139"/>
        <v/>
      </c>
    </row>
    <row r="1268" spans="1:15" hidden="1">
      <c r="A1268" s="475">
        <f t="shared" si="134"/>
        <v>43497</v>
      </c>
      <c r="B1268" s="475">
        <v>43518</v>
      </c>
      <c r="C1268" s="467">
        <v>19</v>
      </c>
      <c r="D1268" s="467">
        <v>1406</v>
      </c>
      <c r="E1268" s="467">
        <v>97</v>
      </c>
      <c r="F1268" s="467">
        <v>0</v>
      </c>
      <c r="G1268" s="467">
        <f t="array" ref="G1268">MAX(IF($A$2:$A$8761=A1268,$D$2:$D$8761))</f>
        <v>1577</v>
      </c>
      <c r="H1268" s="467">
        <f t="shared" si="135"/>
        <v>0</v>
      </c>
      <c r="I1268" s="475" t="str">
        <f t="shared" si="136"/>
        <v/>
      </c>
      <c r="J1268" s="471">
        <f>'Potential Projects'!D1269</f>
        <v>0</v>
      </c>
      <c r="K1268" s="471">
        <f>'Potential Projects'!E1269</f>
        <v>14.678160180606321</v>
      </c>
      <c r="L1268" s="476">
        <f t="shared" si="137"/>
        <v>1294.3218398193937</v>
      </c>
      <c r="M1268" s="471">
        <f t="shared" si="140"/>
        <v>1456.0645641729793</v>
      </c>
      <c r="N1268" s="467">
        <f t="shared" si="138"/>
        <v>0</v>
      </c>
      <c r="O1268" s="475" t="str">
        <f t="shared" si="139"/>
        <v/>
      </c>
    </row>
    <row r="1269" spans="1:15" hidden="1">
      <c r="A1269" s="475">
        <f t="shared" si="134"/>
        <v>43497</v>
      </c>
      <c r="B1269" s="475">
        <v>43518</v>
      </c>
      <c r="C1269" s="467">
        <v>20</v>
      </c>
      <c r="D1269" s="467">
        <v>1346</v>
      </c>
      <c r="E1269" s="467">
        <v>96</v>
      </c>
      <c r="F1269" s="467">
        <v>0</v>
      </c>
      <c r="G1269" s="467">
        <f t="array" ref="G1269">MAX(IF($A$2:$A$8761=A1269,$D$2:$D$8761))</f>
        <v>1577</v>
      </c>
      <c r="H1269" s="467">
        <f t="shared" si="135"/>
        <v>0</v>
      </c>
      <c r="I1269" s="475" t="str">
        <f t="shared" si="136"/>
        <v/>
      </c>
      <c r="J1269" s="471">
        <f>'Potential Projects'!D1270</f>
        <v>0</v>
      </c>
      <c r="K1269" s="471">
        <f>'Potential Projects'!E1270</f>
        <v>22.684500483766932</v>
      </c>
      <c r="L1269" s="476">
        <f t="shared" si="137"/>
        <v>1227.3154995162331</v>
      </c>
      <c r="M1269" s="471">
        <f t="shared" si="140"/>
        <v>1456.0645641729793</v>
      </c>
      <c r="N1269" s="467">
        <f t="shared" si="138"/>
        <v>0</v>
      </c>
      <c r="O1269" s="475" t="str">
        <f t="shared" si="139"/>
        <v/>
      </c>
    </row>
    <row r="1270" spans="1:15" hidden="1">
      <c r="A1270" s="475">
        <f t="shared" si="134"/>
        <v>43497</v>
      </c>
      <c r="B1270" s="475">
        <v>43518</v>
      </c>
      <c r="C1270" s="467">
        <v>21</v>
      </c>
      <c r="D1270" s="467">
        <v>1291</v>
      </c>
      <c r="E1270" s="467">
        <v>100</v>
      </c>
      <c r="F1270" s="467">
        <v>0</v>
      </c>
      <c r="G1270" s="467">
        <f t="array" ref="G1270">MAX(IF($A$2:$A$8761=A1270,$D$2:$D$8761))</f>
        <v>1577</v>
      </c>
      <c r="H1270" s="467">
        <f t="shared" si="135"/>
        <v>0</v>
      </c>
      <c r="I1270" s="475" t="str">
        <f t="shared" si="136"/>
        <v/>
      </c>
      <c r="J1270" s="471">
        <f>'Potential Projects'!D1271</f>
        <v>0</v>
      </c>
      <c r="K1270" s="471">
        <f>'Potential Projects'!E1271</f>
        <v>46.505611857665023</v>
      </c>
      <c r="L1270" s="476">
        <f t="shared" si="137"/>
        <v>1144.4943881423351</v>
      </c>
      <c r="M1270" s="471">
        <f t="shared" si="140"/>
        <v>1456.0645641729793</v>
      </c>
      <c r="N1270" s="467">
        <f t="shared" si="138"/>
        <v>0</v>
      </c>
      <c r="O1270" s="475" t="str">
        <f t="shared" si="139"/>
        <v/>
      </c>
    </row>
    <row r="1271" spans="1:15" hidden="1">
      <c r="A1271" s="475">
        <f t="shared" si="134"/>
        <v>43497</v>
      </c>
      <c r="B1271" s="475">
        <v>43518</v>
      </c>
      <c r="C1271" s="467">
        <v>22</v>
      </c>
      <c r="D1271" s="467">
        <v>1227</v>
      </c>
      <c r="E1271" s="467">
        <v>101</v>
      </c>
      <c r="F1271" s="467">
        <v>0</v>
      </c>
      <c r="G1271" s="467">
        <f t="array" ref="G1271">MAX(IF($A$2:$A$8761=A1271,$D$2:$D$8761))</f>
        <v>1577</v>
      </c>
      <c r="H1271" s="467">
        <f t="shared" si="135"/>
        <v>0</v>
      </c>
      <c r="I1271" s="475" t="str">
        <f t="shared" si="136"/>
        <v/>
      </c>
      <c r="J1271" s="471">
        <f>'Potential Projects'!D1272</f>
        <v>0</v>
      </c>
      <c r="K1271" s="471">
        <f>'Potential Projects'!E1272</f>
        <v>72.168924639862396</v>
      </c>
      <c r="L1271" s="476">
        <f t="shared" si="137"/>
        <v>1053.8310753601377</v>
      </c>
      <c r="M1271" s="471">
        <f t="shared" si="140"/>
        <v>1456.0645641729793</v>
      </c>
      <c r="N1271" s="467">
        <f t="shared" si="138"/>
        <v>0</v>
      </c>
      <c r="O1271" s="475" t="str">
        <f t="shared" si="139"/>
        <v/>
      </c>
    </row>
    <row r="1272" spans="1:15" hidden="1">
      <c r="A1272" s="475">
        <f t="shared" si="134"/>
        <v>43497</v>
      </c>
      <c r="B1272" s="475">
        <v>43518</v>
      </c>
      <c r="C1272" s="467">
        <v>23</v>
      </c>
      <c r="D1272" s="467">
        <v>1179</v>
      </c>
      <c r="E1272" s="467">
        <v>98</v>
      </c>
      <c r="F1272" s="467">
        <v>0</v>
      </c>
      <c r="G1272" s="467">
        <f t="array" ref="G1272">MAX(IF($A$2:$A$8761=A1272,$D$2:$D$8761))</f>
        <v>1577</v>
      </c>
      <c r="H1272" s="467">
        <f t="shared" si="135"/>
        <v>0</v>
      </c>
      <c r="I1272" s="475" t="str">
        <f t="shared" si="136"/>
        <v/>
      </c>
      <c r="J1272" s="471">
        <f>'Potential Projects'!D1273</f>
        <v>1.0486908077503765E-3</v>
      </c>
      <c r="K1272" s="471">
        <f>'Potential Projects'!E1273</f>
        <v>82.271697968178884</v>
      </c>
      <c r="L1272" s="476">
        <f t="shared" si="137"/>
        <v>998.72725334101347</v>
      </c>
      <c r="M1272" s="471">
        <f t="shared" si="140"/>
        <v>1456.0645641729793</v>
      </c>
      <c r="N1272" s="467">
        <f t="shared" si="138"/>
        <v>0</v>
      </c>
      <c r="O1272" s="475" t="str">
        <f t="shared" si="139"/>
        <v/>
      </c>
    </row>
    <row r="1273" spans="1:15" hidden="1">
      <c r="A1273" s="475">
        <f t="shared" si="134"/>
        <v>43497</v>
      </c>
      <c r="B1273" s="475">
        <v>43518</v>
      </c>
      <c r="C1273" s="467">
        <v>24</v>
      </c>
      <c r="D1273" s="467">
        <v>1121</v>
      </c>
      <c r="E1273" s="467">
        <v>87</v>
      </c>
      <c r="F1273" s="467">
        <v>0</v>
      </c>
      <c r="G1273" s="467">
        <f t="array" ref="G1273">MAX(IF($A$2:$A$8761=A1273,$D$2:$D$8761))</f>
        <v>1577</v>
      </c>
      <c r="H1273" s="467">
        <f t="shared" si="135"/>
        <v>0</v>
      </c>
      <c r="I1273" s="475" t="str">
        <f t="shared" si="136"/>
        <v/>
      </c>
      <c r="J1273" s="471">
        <f>'Potential Projects'!D1274</f>
        <v>2.9237833796180759</v>
      </c>
      <c r="K1273" s="471">
        <f>'Potential Projects'!E1274</f>
        <v>74.800417437110298</v>
      </c>
      <c r="L1273" s="476">
        <f t="shared" si="137"/>
        <v>956.2757991832716</v>
      </c>
      <c r="M1273" s="471">
        <f t="shared" si="140"/>
        <v>1456.0645641729793</v>
      </c>
      <c r="N1273" s="467">
        <f t="shared" si="138"/>
        <v>0</v>
      </c>
      <c r="O1273" s="475" t="str">
        <f t="shared" si="139"/>
        <v/>
      </c>
    </row>
    <row r="1274" spans="1:15" hidden="1">
      <c r="A1274" s="475">
        <f t="shared" si="134"/>
        <v>43497</v>
      </c>
      <c r="B1274" s="475">
        <v>43519</v>
      </c>
      <c r="C1274" s="467">
        <v>1</v>
      </c>
      <c r="D1274" s="467">
        <v>1049</v>
      </c>
      <c r="E1274" s="467">
        <v>66</v>
      </c>
      <c r="F1274" s="467">
        <v>0</v>
      </c>
      <c r="G1274" s="467">
        <f t="array" ref="G1274">MAX(IF($A$2:$A$8761=A1274,$D$2:$D$8761))</f>
        <v>1577</v>
      </c>
      <c r="H1274" s="467">
        <f t="shared" si="135"/>
        <v>0</v>
      </c>
      <c r="I1274" s="475" t="str">
        <f t="shared" si="136"/>
        <v/>
      </c>
      <c r="J1274" s="471">
        <f>'Potential Projects'!D1275</f>
        <v>4.3341208465816665</v>
      </c>
      <c r="K1274" s="471">
        <f>'Potential Projects'!E1275</f>
        <v>82.488381530853587</v>
      </c>
      <c r="L1274" s="476">
        <f t="shared" si="137"/>
        <v>896.17749762256472</v>
      </c>
      <c r="M1274" s="471">
        <f t="shared" si="140"/>
        <v>1456.0645641729793</v>
      </c>
      <c r="N1274" s="467">
        <f t="shared" si="138"/>
        <v>0</v>
      </c>
      <c r="O1274" s="475" t="str">
        <f t="shared" si="139"/>
        <v/>
      </c>
    </row>
    <row r="1275" spans="1:15" hidden="1">
      <c r="A1275" s="475">
        <f t="shared" si="134"/>
        <v>43497</v>
      </c>
      <c r="B1275" s="475">
        <v>43519</v>
      </c>
      <c r="C1275" s="467">
        <v>2</v>
      </c>
      <c r="D1275" s="467">
        <v>1056</v>
      </c>
      <c r="E1275" s="467">
        <v>58</v>
      </c>
      <c r="F1275" s="467">
        <v>0</v>
      </c>
      <c r="G1275" s="467">
        <f t="array" ref="G1275">MAX(IF($A$2:$A$8761=A1275,$D$2:$D$8761))</f>
        <v>1577</v>
      </c>
      <c r="H1275" s="467">
        <f t="shared" si="135"/>
        <v>0</v>
      </c>
      <c r="I1275" s="475" t="str">
        <f t="shared" si="136"/>
        <v/>
      </c>
      <c r="J1275" s="471">
        <f>'Potential Projects'!D1276</f>
        <v>13.276482558277062</v>
      </c>
      <c r="K1275" s="471">
        <f>'Potential Projects'!E1276</f>
        <v>95.286792248978713</v>
      </c>
      <c r="L1275" s="476">
        <f t="shared" si="137"/>
        <v>889.43672519274423</v>
      </c>
      <c r="M1275" s="471">
        <f t="shared" si="140"/>
        <v>1456.0645641729793</v>
      </c>
      <c r="N1275" s="467">
        <f t="shared" si="138"/>
        <v>0</v>
      </c>
      <c r="O1275" s="475" t="str">
        <f t="shared" si="139"/>
        <v/>
      </c>
    </row>
    <row r="1276" spans="1:15" hidden="1">
      <c r="A1276" s="475">
        <f t="shared" si="134"/>
        <v>43497</v>
      </c>
      <c r="B1276" s="475">
        <v>43519</v>
      </c>
      <c r="C1276" s="467">
        <v>3</v>
      </c>
      <c r="D1276" s="467">
        <v>1041</v>
      </c>
      <c r="E1276" s="467">
        <v>36</v>
      </c>
      <c r="F1276" s="467">
        <v>0</v>
      </c>
      <c r="G1276" s="467">
        <f t="array" ref="G1276">MAX(IF($A$2:$A$8761=A1276,$D$2:$D$8761))</f>
        <v>1577</v>
      </c>
      <c r="H1276" s="467">
        <f t="shared" si="135"/>
        <v>0</v>
      </c>
      <c r="I1276" s="475" t="str">
        <f t="shared" si="136"/>
        <v/>
      </c>
      <c r="J1276" s="471">
        <f>'Potential Projects'!D1277</f>
        <v>6.2825642848462513</v>
      </c>
      <c r="K1276" s="471">
        <f>'Potential Projects'!E1277</f>
        <v>90.482988067082346</v>
      </c>
      <c r="L1276" s="476">
        <f t="shared" si="137"/>
        <v>908.23444764807141</v>
      </c>
      <c r="M1276" s="471">
        <f t="shared" si="140"/>
        <v>1456.0645641729793</v>
      </c>
      <c r="N1276" s="467">
        <f t="shared" si="138"/>
        <v>0</v>
      </c>
      <c r="O1276" s="475" t="str">
        <f t="shared" si="139"/>
        <v/>
      </c>
    </row>
    <row r="1277" spans="1:15" hidden="1">
      <c r="A1277" s="475">
        <f t="shared" si="134"/>
        <v>43497</v>
      </c>
      <c r="B1277" s="475">
        <v>43519</v>
      </c>
      <c r="C1277" s="467">
        <v>4</v>
      </c>
      <c r="D1277" s="467">
        <v>1029</v>
      </c>
      <c r="E1277" s="467">
        <v>23</v>
      </c>
      <c r="F1277" s="467">
        <v>0</v>
      </c>
      <c r="G1277" s="467">
        <f t="array" ref="G1277">MAX(IF($A$2:$A$8761=A1277,$D$2:$D$8761))</f>
        <v>1577</v>
      </c>
      <c r="H1277" s="467">
        <f t="shared" si="135"/>
        <v>0</v>
      </c>
      <c r="I1277" s="475" t="str">
        <f t="shared" si="136"/>
        <v/>
      </c>
      <c r="J1277" s="471">
        <f>'Potential Projects'!D1278</f>
        <v>3.9409339444495162</v>
      </c>
      <c r="K1277" s="471">
        <f>'Potential Projects'!E1278</f>
        <v>98.997009352827348</v>
      </c>
      <c r="L1277" s="476">
        <f t="shared" si="137"/>
        <v>903.06205670272311</v>
      </c>
      <c r="M1277" s="471">
        <f t="shared" si="140"/>
        <v>1456.0645641729793</v>
      </c>
      <c r="N1277" s="467">
        <f t="shared" si="138"/>
        <v>0</v>
      </c>
      <c r="O1277" s="475" t="str">
        <f t="shared" si="139"/>
        <v/>
      </c>
    </row>
    <row r="1278" spans="1:15" hidden="1">
      <c r="A1278" s="475">
        <f t="shared" si="134"/>
        <v>43497</v>
      </c>
      <c r="B1278" s="475">
        <v>43519</v>
      </c>
      <c r="C1278" s="467">
        <v>5</v>
      </c>
      <c r="D1278" s="467">
        <v>1094</v>
      </c>
      <c r="E1278" s="467">
        <v>9</v>
      </c>
      <c r="F1278" s="467">
        <v>0</v>
      </c>
      <c r="G1278" s="467">
        <f t="array" ref="G1278">MAX(IF($A$2:$A$8761=A1278,$D$2:$D$8761))</f>
        <v>1577</v>
      </c>
      <c r="H1278" s="467">
        <f t="shared" si="135"/>
        <v>0</v>
      </c>
      <c r="I1278" s="475" t="str">
        <f t="shared" si="136"/>
        <v/>
      </c>
      <c r="J1278" s="471">
        <f>'Potential Projects'!D1279</f>
        <v>16.206509677880828</v>
      </c>
      <c r="K1278" s="471">
        <f>'Potential Projects'!E1279</f>
        <v>99.834800311760915</v>
      </c>
      <c r="L1278" s="476">
        <f t="shared" si="137"/>
        <v>968.95869001035828</v>
      </c>
      <c r="M1278" s="471">
        <f t="shared" si="140"/>
        <v>1456.0645641729793</v>
      </c>
      <c r="N1278" s="467">
        <f t="shared" si="138"/>
        <v>0</v>
      </c>
      <c r="O1278" s="475" t="str">
        <f t="shared" si="139"/>
        <v/>
      </c>
    </row>
    <row r="1279" spans="1:15" hidden="1">
      <c r="A1279" s="475">
        <f t="shared" si="134"/>
        <v>43497</v>
      </c>
      <c r="B1279" s="475">
        <v>43519</v>
      </c>
      <c r="C1279" s="467">
        <v>6</v>
      </c>
      <c r="D1279" s="467">
        <v>1106</v>
      </c>
      <c r="E1279" s="467">
        <v>6</v>
      </c>
      <c r="F1279" s="467">
        <v>0</v>
      </c>
      <c r="G1279" s="467">
        <f t="array" ref="G1279">MAX(IF($A$2:$A$8761=A1279,$D$2:$D$8761))</f>
        <v>1577</v>
      </c>
      <c r="H1279" s="467">
        <f t="shared" si="135"/>
        <v>0</v>
      </c>
      <c r="I1279" s="475" t="str">
        <f t="shared" si="136"/>
        <v/>
      </c>
      <c r="J1279" s="471">
        <f>'Potential Projects'!D1280</f>
        <v>45.444332129918699</v>
      </c>
      <c r="K1279" s="471">
        <f>'Potential Projects'!E1280</f>
        <v>99.835582562889698</v>
      </c>
      <c r="L1279" s="476">
        <f t="shared" si="137"/>
        <v>954.72008530719165</v>
      </c>
      <c r="M1279" s="471">
        <f t="shared" si="140"/>
        <v>1456.0645641729793</v>
      </c>
      <c r="N1279" s="467">
        <f t="shared" si="138"/>
        <v>0</v>
      </c>
      <c r="O1279" s="475" t="str">
        <f t="shared" si="139"/>
        <v/>
      </c>
    </row>
    <row r="1280" spans="1:15" hidden="1">
      <c r="A1280" s="475">
        <f t="shared" si="134"/>
        <v>43497</v>
      </c>
      <c r="B1280" s="475">
        <v>43519</v>
      </c>
      <c r="C1280" s="467">
        <v>7</v>
      </c>
      <c r="D1280" s="467">
        <v>1156</v>
      </c>
      <c r="E1280" s="467">
        <v>10</v>
      </c>
      <c r="F1280" s="467">
        <v>0</v>
      </c>
      <c r="G1280" s="467">
        <f t="array" ref="G1280">MAX(IF($A$2:$A$8761=A1280,$D$2:$D$8761))</f>
        <v>1577</v>
      </c>
      <c r="H1280" s="467">
        <f t="shared" si="135"/>
        <v>0</v>
      </c>
      <c r="I1280" s="475" t="str">
        <f t="shared" si="136"/>
        <v/>
      </c>
      <c r="J1280" s="471">
        <f>'Potential Projects'!D1281</f>
        <v>73.369461948036673</v>
      </c>
      <c r="K1280" s="471">
        <f>'Potential Projects'!E1281</f>
        <v>99.80272801548054</v>
      </c>
      <c r="L1280" s="476">
        <f t="shared" si="137"/>
        <v>972.8278100364829</v>
      </c>
      <c r="M1280" s="471">
        <f t="shared" si="140"/>
        <v>1456.0645641729793</v>
      </c>
      <c r="N1280" s="467">
        <f t="shared" si="138"/>
        <v>0</v>
      </c>
      <c r="O1280" s="475" t="str">
        <f t="shared" si="139"/>
        <v/>
      </c>
    </row>
    <row r="1281" spans="1:15" hidden="1">
      <c r="A1281" s="475">
        <f t="shared" si="134"/>
        <v>43497</v>
      </c>
      <c r="B1281" s="475">
        <v>43519</v>
      </c>
      <c r="C1281" s="467">
        <v>8</v>
      </c>
      <c r="D1281" s="467">
        <v>1235</v>
      </c>
      <c r="E1281" s="467">
        <v>11</v>
      </c>
      <c r="F1281" s="467">
        <v>4</v>
      </c>
      <c r="G1281" s="467">
        <f t="array" ref="G1281">MAX(IF($A$2:$A$8761=A1281,$D$2:$D$8761))</f>
        <v>1577</v>
      </c>
      <c r="H1281" s="467">
        <f t="shared" si="135"/>
        <v>0</v>
      </c>
      <c r="I1281" s="475" t="str">
        <f t="shared" si="136"/>
        <v/>
      </c>
      <c r="J1281" s="471">
        <f>'Potential Projects'!D1282</f>
        <v>78.058366431986997</v>
      </c>
      <c r="K1281" s="471">
        <f>'Potential Projects'!E1282</f>
        <v>99.545367394108794</v>
      </c>
      <c r="L1281" s="476">
        <f t="shared" si="137"/>
        <v>1042.3962661739042</v>
      </c>
      <c r="M1281" s="471">
        <f t="shared" si="140"/>
        <v>1456.0645641729793</v>
      </c>
      <c r="N1281" s="467">
        <f t="shared" si="138"/>
        <v>0</v>
      </c>
      <c r="O1281" s="475" t="str">
        <f t="shared" si="139"/>
        <v/>
      </c>
    </row>
    <row r="1282" spans="1:15" hidden="1">
      <c r="A1282" s="475">
        <f t="shared" ref="A1282:A1345" si="141">DATE(YEAR(B1282),MONTH(B1282),1)</f>
        <v>43497</v>
      </c>
      <c r="B1282" s="475">
        <v>43519</v>
      </c>
      <c r="C1282" s="467">
        <v>9</v>
      </c>
      <c r="D1282" s="467">
        <v>1281</v>
      </c>
      <c r="E1282" s="467">
        <v>8</v>
      </c>
      <c r="F1282" s="467">
        <v>13</v>
      </c>
      <c r="G1282" s="467">
        <f t="array" ref="G1282">MAX(IF($A$2:$A$8761=A1282,$D$2:$D$8761))</f>
        <v>1577</v>
      </c>
      <c r="H1282" s="467">
        <f t="shared" ref="H1282:H1345" si="142">IF(G1282=D1282,1,0)</f>
        <v>0</v>
      </c>
      <c r="I1282" s="475" t="str">
        <f t="shared" ref="I1282:I1345" si="143">IF(D1282=G1282,B1282,"")</f>
        <v/>
      </c>
      <c r="J1282" s="471">
        <f>'Potential Projects'!D1283</f>
        <v>97.322702821812044</v>
      </c>
      <c r="K1282" s="471">
        <f>'Potential Projects'!E1283</f>
        <v>99.763615459041063</v>
      </c>
      <c r="L1282" s="476">
        <f t="shared" ref="L1282:L1345" si="144">D1282-E1282-F1282-J1282-K1282</f>
        <v>1062.9136817191468</v>
      </c>
      <c r="M1282" s="471">
        <f t="shared" si="140"/>
        <v>1456.0645641729793</v>
      </c>
      <c r="N1282" s="467">
        <f t="shared" ref="N1282:N1345" si="145">IF(M1282=L1282,1,0)</f>
        <v>0</v>
      </c>
      <c r="O1282" s="475" t="str">
        <f t="shared" ref="O1282:O1345" si="146">IF(L1282=M1282,B1282,"")</f>
        <v/>
      </c>
    </row>
    <row r="1283" spans="1:15" hidden="1">
      <c r="A1283" s="475">
        <f t="shared" si="141"/>
        <v>43497</v>
      </c>
      <c r="B1283" s="475">
        <v>43519</v>
      </c>
      <c r="C1283" s="467">
        <v>10</v>
      </c>
      <c r="D1283" s="467">
        <v>1285</v>
      </c>
      <c r="E1283" s="467">
        <v>7</v>
      </c>
      <c r="F1283" s="467">
        <v>13</v>
      </c>
      <c r="G1283" s="467">
        <f t="array" ref="G1283">MAX(IF($A$2:$A$8761=A1283,$D$2:$D$8761))</f>
        <v>1577</v>
      </c>
      <c r="H1283" s="467">
        <f t="shared" si="142"/>
        <v>0</v>
      </c>
      <c r="I1283" s="475" t="str">
        <f t="shared" si="143"/>
        <v/>
      </c>
      <c r="J1283" s="471">
        <f>'Potential Projects'!D1284</f>
        <v>54.05341797258852</v>
      </c>
      <c r="K1283" s="471">
        <f>'Potential Projects'!E1284</f>
        <v>99.824631047086655</v>
      </c>
      <c r="L1283" s="476">
        <f t="shared" si="144"/>
        <v>1111.121950980325</v>
      </c>
      <c r="M1283" s="471">
        <f t="shared" si="140"/>
        <v>1456.0645641729793</v>
      </c>
      <c r="N1283" s="467">
        <f t="shared" si="145"/>
        <v>0</v>
      </c>
      <c r="O1283" s="475" t="str">
        <f t="shared" si="146"/>
        <v/>
      </c>
    </row>
    <row r="1284" spans="1:15" hidden="1">
      <c r="A1284" s="475">
        <f t="shared" si="141"/>
        <v>43497</v>
      </c>
      <c r="B1284" s="475">
        <v>43519</v>
      </c>
      <c r="C1284" s="467">
        <v>11</v>
      </c>
      <c r="D1284" s="467">
        <v>1287</v>
      </c>
      <c r="E1284" s="467">
        <v>9</v>
      </c>
      <c r="F1284" s="467">
        <v>17</v>
      </c>
      <c r="G1284" s="467">
        <f t="array" ref="G1284">MAX(IF($A$2:$A$8761=A1284,$D$2:$D$8761))</f>
        <v>1577</v>
      </c>
      <c r="H1284" s="467">
        <f t="shared" si="142"/>
        <v>0</v>
      </c>
      <c r="I1284" s="475" t="str">
        <f t="shared" si="143"/>
        <v/>
      </c>
      <c r="J1284" s="471">
        <f>'Potential Projects'!D1285</f>
        <v>45.181944001646649</v>
      </c>
      <c r="K1284" s="471">
        <f>'Potential Projects'!E1285</f>
        <v>99.756575198881961</v>
      </c>
      <c r="L1284" s="476">
        <f t="shared" si="144"/>
        <v>1116.0614807994714</v>
      </c>
      <c r="M1284" s="471">
        <f t="shared" si="140"/>
        <v>1456.0645641729793</v>
      </c>
      <c r="N1284" s="467">
        <f t="shared" si="145"/>
        <v>0</v>
      </c>
      <c r="O1284" s="475" t="str">
        <f t="shared" si="146"/>
        <v/>
      </c>
    </row>
    <row r="1285" spans="1:15" hidden="1">
      <c r="A1285" s="475">
        <f t="shared" si="141"/>
        <v>43497</v>
      </c>
      <c r="B1285" s="475">
        <v>43519</v>
      </c>
      <c r="C1285" s="467">
        <v>12</v>
      </c>
      <c r="D1285" s="467">
        <v>1248</v>
      </c>
      <c r="E1285" s="467">
        <v>10</v>
      </c>
      <c r="F1285" s="467">
        <v>17</v>
      </c>
      <c r="G1285" s="467">
        <f t="array" ref="G1285">MAX(IF($A$2:$A$8761=A1285,$D$2:$D$8761))</f>
        <v>1577</v>
      </c>
      <c r="H1285" s="467">
        <f t="shared" si="142"/>
        <v>0</v>
      </c>
      <c r="I1285" s="475" t="str">
        <f t="shared" si="143"/>
        <v/>
      </c>
      <c r="J1285" s="471">
        <f>'Potential Projects'!D1286</f>
        <v>55.35159069102211</v>
      </c>
      <c r="K1285" s="471">
        <f>'Potential Projects'!E1286</f>
        <v>97.054679800043019</v>
      </c>
      <c r="L1285" s="476">
        <f t="shared" si="144"/>
        <v>1068.593729508935</v>
      </c>
      <c r="M1285" s="471">
        <f t="shared" si="140"/>
        <v>1456.0645641729793</v>
      </c>
      <c r="N1285" s="467">
        <f t="shared" si="145"/>
        <v>0</v>
      </c>
      <c r="O1285" s="475" t="str">
        <f t="shared" si="146"/>
        <v/>
      </c>
    </row>
    <row r="1286" spans="1:15" hidden="1">
      <c r="A1286" s="475">
        <f t="shared" si="141"/>
        <v>43497</v>
      </c>
      <c r="B1286" s="475">
        <v>43519</v>
      </c>
      <c r="C1286" s="467">
        <v>13</v>
      </c>
      <c r="D1286" s="467">
        <v>1213</v>
      </c>
      <c r="E1286" s="467">
        <v>11</v>
      </c>
      <c r="F1286" s="467">
        <v>17</v>
      </c>
      <c r="G1286" s="467">
        <f t="array" ref="G1286">MAX(IF($A$2:$A$8761=A1286,$D$2:$D$8761))</f>
        <v>1577</v>
      </c>
      <c r="H1286" s="467">
        <f t="shared" si="142"/>
        <v>0</v>
      </c>
      <c r="I1286" s="475" t="str">
        <f t="shared" si="143"/>
        <v/>
      </c>
      <c r="J1286" s="471">
        <f>'Potential Projects'!D1287</f>
        <v>35.542206945985512</v>
      </c>
      <c r="K1286" s="471">
        <f>'Potential Projects'!E1287</f>
        <v>95.550410879380777</v>
      </c>
      <c r="L1286" s="476">
        <f t="shared" si="144"/>
        <v>1053.9073821746338</v>
      </c>
      <c r="M1286" s="471">
        <f t="shared" si="140"/>
        <v>1456.0645641729793</v>
      </c>
      <c r="N1286" s="467">
        <f t="shared" si="145"/>
        <v>0</v>
      </c>
      <c r="O1286" s="475" t="str">
        <f t="shared" si="146"/>
        <v/>
      </c>
    </row>
    <row r="1287" spans="1:15" hidden="1">
      <c r="A1287" s="475">
        <f t="shared" si="141"/>
        <v>43497</v>
      </c>
      <c r="B1287" s="475">
        <v>43519</v>
      </c>
      <c r="C1287" s="467">
        <v>14</v>
      </c>
      <c r="D1287" s="467">
        <v>1181</v>
      </c>
      <c r="E1287" s="467">
        <v>3</v>
      </c>
      <c r="F1287" s="467">
        <v>18</v>
      </c>
      <c r="G1287" s="467">
        <f t="array" ref="G1287">MAX(IF($A$2:$A$8761=A1287,$D$2:$D$8761))</f>
        <v>1577</v>
      </c>
      <c r="H1287" s="467">
        <f t="shared" si="142"/>
        <v>0</v>
      </c>
      <c r="I1287" s="475" t="str">
        <f t="shared" si="143"/>
        <v/>
      </c>
      <c r="J1287" s="471">
        <f>'Potential Projects'!D1288</f>
        <v>10.648107636778503</v>
      </c>
      <c r="K1287" s="471">
        <f>'Potential Projects'!E1288</f>
        <v>99.615769995699864</v>
      </c>
      <c r="L1287" s="476">
        <f t="shared" si="144"/>
        <v>1049.7361223675216</v>
      </c>
      <c r="M1287" s="471">
        <f t="shared" si="140"/>
        <v>1456.0645641729793</v>
      </c>
      <c r="N1287" s="467">
        <f t="shared" si="145"/>
        <v>0</v>
      </c>
      <c r="O1287" s="475" t="str">
        <f t="shared" si="146"/>
        <v/>
      </c>
    </row>
    <row r="1288" spans="1:15" hidden="1">
      <c r="A1288" s="475">
        <f t="shared" si="141"/>
        <v>43497</v>
      </c>
      <c r="B1288" s="475">
        <v>43519</v>
      </c>
      <c r="C1288" s="467">
        <v>15</v>
      </c>
      <c r="D1288" s="467">
        <v>1156</v>
      </c>
      <c r="E1288" s="467">
        <v>0</v>
      </c>
      <c r="F1288" s="467">
        <v>17</v>
      </c>
      <c r="G1288" s="467">
        <f t="array" ref="G1288">MAX(IF($A$2:$A$8761=A1288,$D$2:$D$8761))</f>
        <v>1577</v>
      </c>
      <c r="H1288" s="467">
        <f t="shared" si="142"/>
        <v>0</v>
      </c>
      <c r="I1288" s="475" t="str">
        <f t="shared" si="143"/>
        <v/>
      </c>
      <c r="J1288" s="471">
        <f>'Potential Projects'!D1289</f>
        <v>5.2228571117748386</v>
      </c>
      <c r="K1288" s="471">
        <f>'Potential Projects'!E1289</f>
        <v>99.829324553859394</v>
      </c>
      <c r="L1288" s="476">
        <f t="shared" si="144"/>
        <v>1033.9478183343658</v>
      </c>
      <c r="M1288" s="471">
        <f t="shared" si="140"/>
        <v>1456.0645641729793</v>
      </c>
      <c r="N1288" s="467">
        <f t="shared" si="145"/>
        <v>0</v>
      </c>
      <c r="O1288" s="475" t="str">
        <f t="shared" si="146"/>
        <v/>
      </c>
    </row>
    <row r="1289" spans="1:15" hidden="1">
      <c r="A1289" s="475">
        <f t="shared" si="141"/>
        <v>43497</v>
      </c>
      <c r="B1289" s="475">
        <v>43519</v>
      </c>
      <c r="C1289" s="467">
        <v>16</v>
      </c>
      <c r="D1289" s="467">
        <v>1170</v>
      </c>
      <c r="E1289" s="467">
        <v>0</v>
      </c>
      <c r="F1289" s="467">
        <v>17</v>
      </c>
      <c r="G1289" s="467">
        <f t="array" ref="G1289">MAX(IF($A$2:$A$8761=A1289,$D$2:$D$8761))</f>
        <v>1577</v>
      </c>
      <c r="H1289" s="467">
        <f t="shared" si="142"/>
        <v>0</v>
      </c>
      <c r="I1289" s="475" t="str">
        <f t="shared" si="143"/>
        <v/>
      </c>
      <c r="J1289" s="471">
        <f>'Potential Projects'!D1290</f>
        <v>3.3448499331575667</v>
      </c>
      <c r="K1289" s="471">
        <f>'Potential Projects'!E1290</f>
        <v>98.29611234143195</v>
      </c>
      <c r="L1289" s="476">
        <f t="shared" si="144"/>
        <v>1051.3590377254104</v>
      </c>
      <c r="M1289" s="471">
        <f t="shared" si="140"/>
        <v>1456.0645641729793</v>
      </c>
      <c r="N1289" s="467">
        <f t="shared" si="145"/>
        <v>0</v>
      </c>
      <c r="O1289" s="475" t="str">
        <f t="shared" si="146"/>
        <v/>
      </c>
    </row>
    <row r="1290" spans="1:15" hidden="1">
      <c r="A1290" s="475">
        <f t="shared" si="141"/>
        <v>43497</v>
      </c>
      <c r="B1290" s="475">
        <v>43519</v>
      </c>
      <c r="C1290" s="467">
        <v>17</v>
      </c>
      <c r="D1290" s="467">
        <v>1221</v>
      </c>
      <c r="E1290" s="467">
        <v>0</v>
      </c>
      <c r="F1290" s="467">
        <v>0</v>
      </c>
      <c r="G1290" s="467">
        <f t="array" ref="G1290">MAX(IF($A$2:$A$8761=A1290,$D$2:$D$8761))</f>
        <v>1577</v>
      </c>
      <c r="H1290" s="467">
        <f t="shared" si="142"/>
        <v>0</v>
      </c>
      <c r="I1290" s="475" t="str">
        <f t="shared" si="143"/>
        <v/>
      </c>
      <c r="J1290" s="471">
        <f>'Potential Projects'!D1291</f>
        <v>4.596344704267322</v>
      </c>
      <c r="K1290" s="471">
        <f>'Potential Projects'!E1291</f>
        <v>93.408607288755107</v>
      </c>
      <c r="L1290" s="476">
        <f t="shared" si="144"/>
        <v>1122.9950480069776</v>
      </c>
      <c r="M1290" s="471">
        <f t="shared" si="140"/>
        <v>1456.0645641729793</v>
      </c>
      <c r="N1290" s="467">
        <f t="shared" si="145"/>
        <v>0</v>
      </c>
      <c r="O1290" s="475" t="str">
        <f t="shared" si="146"/>
        <v/>
      </c>
    </row>
    <row r="1291" spans="1:15" hidden="1">
      <c r="A1291" s="475">
        <f t="shared" si="141"/>
        <v>43497</v>
      </c>
      <c r="B1291" s="475">
        <v>43519</v>
      </c>
      <c r="C1291" s="467">
        <v>18</v>
      </c>
      <c r="D1291" s="467">
        <v>1272</v>
      </c>
      <c r="E1291" s="467">
        <v>0</v>
      </c>
      <c r="F1291" s="467">
        <v>5</v>
      </c>
      <c r="G1291" s="467">
        <f t="array" ref="G1291">MAX(IF($A$2:$A$8761=A1291,$D$2:$D$8761))</f>
        <v>1577</v>
      </c>
      <c r="H1291" s="467">
        <f t="shared" si="142"/>
        <v>0</v>
      </c>
      <c r="I1291" s="475" t="str">
        <f t="shared" si="143"/>
        <v/>
      </c>
      <c r="J1291" s="471">
        <f>'Potential Projects'!D1292</f>
        <v>21.930859311920607</v>
      </c>
      <c r="K1291" s="471">
        <f>'Potential Projects'!E1292</f>
        <v>89.819639109868845</v>
      </c>
      <c r="L1291" s="476">
        <f t="shared" si="144"/>
        <v>1155.2495015782106</v>
      </c>
      <c r="M1291" s="471">
        <f t="shared" si="140"/>
        <v>1456.0645641729793</v>
      </c>
      <c r="N1291" s="467">
        <f t="shared" si="145"/>
        <v>0</v>
      </c>
      <c r="O1291" s="475" t="str">
        <f t="shared" si="146"/>
        <v/>
      </c>
    </row>
    <row r="1292" spans="1:15" hidden="1">
      <c r="A1292" s="475">
        <f t="shared" si="141"/>
        <v>43497</v>
      </c>
      <c r="B1292" s="475">
        <v>43519</v>
      </c>
      <c r="C1292" s="467">
        <v>19</v>
      </c>
      <c r="D1292" s="467">
        <v>1303</v>
      </c>
      <c r="E1292" s="467">
        <v>1</v>
      </c>
      <c r="F1292" s="467">
        <v>0</v>
      </c>
      <c r="G1292" s="467">
        <f t="array" ref="G1292">MAX(IF($A$2:$A$8761=A1292,$D$2:$D$8761))</f>
        <v>1577</v>
      </c>
      <c r="H1292" s="467">
        <f t="shared" si="142"/>
        <v>0</v>
      </c>
      <c r="I1292" s="475" t="str">
        <f t="shared" si="143"/>
        <v/>
      </c>
      <c r="J1292" s="471">
        <f>'Potential Projects'!D1293</f>
        <v>26.805819630086567</v>
      </c>
      <c r="K1292" s="471">
        <f>'Potential Projects'!E1293</f>
        <v>86.555305149430225</v>
      </c>
      <c r="L1292" s="476">
        <f t="shared" si="144"/>
        <v>1188.6388752204832</v>
      </c>
      <c r="M1292" s="471">
        <f t="shared" si="140"/>
        <v>1456.0645641729793</v>
      </c>
      <c r="N1292" s="467">
        <f t="shared" si="145"/>
        <v>0</v>
      </c>
      <c r="O1292" s="475" t="str">
        <f t="shared" si="146"/>
        <v/>
      </c>
    </row>
    <row r="1293" spans="1:15" hidden="1">
      <c r="A1293" s="475">
        <f t="shared" si="141"/>
        <v>43497</v>
      </c>
      <c r="B1293" s="475">
        <v>43519</v>
      </c>
      <c r="C1293" s="467">
        <v>20</v>
      </c>
      <c r="D1293" s="467">
        <v>1303</v>
      </c>
      <c r="E1293" s="467">
        <v>4</v>
      </c>
      <c r="F1293" s="467">
        <v>0</v>
      </c>
      <c r="G1293" s="467">
        <f t="array" ref="G1293">MAX(IF($A$2:$A$8761=A1293,$D$2:$D$8761))</f>
        <v>1577</v>
      </c>
      <c r="H1293" s="467">
        <f t="shared" si="142"/>
        <v>0</v>
      </c>
      <c r="I1293" s="475" t="str">
        <f t="shared" si="143"/>
        <v/>
      </c>
      <c r="J1293" s="471">
        <f>'Potential Projects'!D1294</f>
        <v>25.226764751668682</v>
      </c>
      <c r="K1293" s="471">
        <f>'Potential Projects'!E1294</f>
        <v>92.802362663943228</v>
      </c>
      <c r="L1293" s="476">
        <f t="shared" si="144"/>
        <v>1180.970872584388</v>
      </c>
      <c r="M1293" s="471">
        <f t="shared" si="140"/>
        <v>1456.0645641729793</v>
      </c>
      <c r="N1293" s="467">
        <f t="shared" si="145"/>
        <v>0</v>
      </c>
      <c r="O1293" s="475" t="str">
        <f t="shared" si="146"/>
        <v/>
      </c>
    </row>
    <row r="1294" spans="1:15" hidden="1">
      <c r="A1294" s="475">
        <f t="shared" si="141"/>
        <v>43497</v>
      </c>
      <c r="B1294" s="475">
        <v>43519</v>
      </c>
      <c r="C1294" s="467">
        <v>21</v>
      </c>
      <c r="D1294" s="467">
        <v>1275</v>
      </c>
      <c r="E1294" s="467">
        <v>4</v>
      </c>
      <c r="F1294" s="467">
        <v>0</v>
      </c>
      <c r="G1294" s="467">
        <f t="array" ref="G1294">MAX(IF($A$2:$A$8761=A1294,$D$2:$D$8761))</f>
        <v>1577</v>
      </c>
      <c r="H1294" s="467">
        <f t="shared" si="142"/>
        <v>0</v>
      </c>
      <c r="I1294" s="475" t="str">
        <f t="shared" si="143"/>
        <v/>
      </c>
      <c r="J1294" s="471">
        <f>'Potential Projects'!D1295</f>
        <v>63.349220743910813</v>
      </c>
      <c r="K1294" s="471">
        <f>'Potential Projects'!E1295</f>
        <v>95.124084014190501</v>
      </c>
      <c r="L1294" s="476">
        <f t="shared" si="144"/>
        <v>1112.5266952418988</v>
      </c>
      <c r="M1294" s="471">
        <f t="shared" si="140"/>
        <v>1456.0645641729793</v>
      </c>
      <c r="N1294" s="467">
        <f t="shared" si="145"/>
        <v>0</v>
      </c>
      <c r="O1294" s="475" t="str">
        <f t="shared" si="146"/>
        <v/>
      </c>
    </row>
    <row r="1295" spans="1:15" hidden="1">
      <c r="A1295" s="475">
        <f t="shared" si="141"/>
        <v>43497</v>
      </c>
      <c r="B1295" s="475">
        <v>43519</v>
      </c>
      <c r="C1295" s="467">
        <v>22</v>
      </c>
      <c r="D1295" s="467">
        <v>1247</v>
      </c>
      <c r="E1295" s="467">
        <v>7</v>
      </c>
      <c r="F1295" s="467">
        <v>0</v>
      </c>
      <c r="G1295" s="467">
        <f t="array" ref="G1295">MAX(IF($A$2:$A$8761=A1295,$D$2:$D$8761))</f>
        <v>1577</v>
      </c>
      <c r="H1295" s="467">
        <f t="shared" si="142"/>
        <v>0</v>
      </c>
      <c r="I1295" s="475" t="str">
        <f t="shared" si="143"/>
        <v/>
      </c>
      <c r="J1295" s="471">
        <f>'Potential Projects'!D1296</f>
        <v>104.01144725188377</v>
      </c>
      <c r="K1295" s="471">
        <f>'Potential Projects'!E1296</f>
        <v>96.676852504837655</v>
      </c>
      <c r="L1295" s="476">
        <f t="shared" si="144"/>
        <v>1039.3117002432787</v>
      </c>
      <c r="M1295" s="471">
        <f t="shared" si="140"/>
        <v>1456.0645641729793</v>
      </c>
      <c r="N1295" s="467">
        <f t="shared" si="145"/>
        <v>0</v>
      </c>
      <c r="O1295" s="475" t="str">
        <f t="shared" si="146"/>
        <v/>
      </c>
    </row>
    <row r="1296" spans="1:15" hidden="1">
      <c r="A1296" s="475">
        <f t="shared" si="141"/>
        <v>43497</v>
      </c>
      <c r="B1296" s="475">
        <v>43519</v>
      </c>
      <c r="C1296" s="467">
        <v>23</v>
      </c>
      <c r="D1296" s="467">
        <v>1203</v>
      </c>
      <c r="E1296" s="467">
        <v>12</v>
      </c>
      <c r="F1296" s="467">
        <v>0</v>
      </c>
      <c r="G1296" s="467">
        <f t="array" ref="G1296">MAX(IF($A$2:$A$8761=A1296,$D$2:$D$8761))</f>
        <v>1577</v>
      </c>
      <c r="H1296" s="467">
        <f t="shared" si="142"/>
        <v>0</v>
      </c>
      <c r="I1296" s="475" t="str">
        <f t="shared" si="143"/>
        <v/>
      </c>
      <c r="J1296" s="471">
        <f>'Potential Projects'!D1297</f>
        <v>103.38243418212777</v>
      </c>
      <c r="K1296" s="471">
        <f>'Potential Projects'!E1297</f>
        <v>95.624724736615775</v>
      </c>
      <c r="L1296" s="476">
        <f t="shared" si="144"/>
        <v>991.99284108125642</v>
      </c>
      <c r="M1296" s="471">
        <f t="shared" si="140"/>
        <v>1456.0645641729793</v>
      </c>
      <c r="N1296" s="467">
        <f t="shared" si="145"/>
        <v>0</v>
      </c>
      <c r="O1296" s="475" t="str">
        <f t="shared" si="146"/>
        <v/>
      </c>
    </row>
    <row r="1297" spans="1:15" hidden="1">
      <c r="A1297" s="475">
        <f t="shared" si="141"/>
        <v>43497</v>
      </c>
      <c r="B1297" s="475">
        <v>43519</v>
      </c>
      <c r="C1297" s="467">
        <v>24</v>
      </c>
      <c r="D1297" s="467">
        <v>1154</v>
      </c>
      <c r="E1297" s="467">
        <v>12</v>
      </c>
      <c r="F1297" s="467">
        <v>0</v>
      </c>
      <c r="G1297" s="467">
        <f t="array" ref="G1297">MAX(IF($A$2:$A$8761=A1297,$D$2:$D$8761))</f>
        <v>1577</v>
      </c>
      <c r="H1297" s="467">
        <f t="shared" si="142"/>
        <v>0</v>
      </c>
      <c r="I1297" s="475" t="str">
        <f t="shared" si="143"/>
        <v/>
      </c>
      <c r="J1297" s="471">
        <f>'Potential Projects'!D1298</f>
        <v>40.266098399508778</v>
      </c>
      <c r="K1297" s="471">
        <f>'Potential Projects'!E1298</f>
        <v>88.749519565684807</v>
      </c>
      <c r="L1297" s="476">
        <f t="shared" si="144"/>
        <v>1012.9843820348065</v>
      </c>
      <c r="M1297" s="471">
        <f t="shared" si="140"/>
        <v>1456.0645641729793</v>
      </c>
      <c r="N1297" s="467">
        <f t="shared" si="145"/>
        <v>0</v>
      </c>
      <c r="O1297" s="475" t="str">
        <f t="shared" si="146"/>
        <v/>
      </c>
    </row>
    <row r="1298" spans="1:15" hidden="1">
      <c r="A1298" s="475">
        <f t="shared" si="141"/>
        <v>43497</v>
      </c>
      <c r="B1298" s="475">
        <v>43520</v>
      </c>
      <c r="C1298" s="467">
        <v>1</v>
      </c>
      <c r="D1298" s="467">
        <v>1119</v>
      </c>
      <c r="E1298" s="467">
        <v>19</v>
      </c>
      <c r="F1298" s="467">
        <v>0</v>
      </c>
      <c r="G1298" s="467">
        <f t="array" ref="G1298">MAX(IF($A$2:$A$8761=A1298,$D$2:$D$8761))</f>
        <v>1577</v>
      </c>
      <c r="H1298" s="467">
        <f t="shared" si="142"/>
        <v>0</v>
      </c>
      <c r="I1298" s="475" t="str">
        <f t="shared" si="143"/>
        <v/>
      </c>
      <c r="J1298" s="471">
        <f>'Potential Projects'!D1299</f>
        <v>19.67018380809812</v>
      </c>
      <c r="K1298" s="471">
        <f>'Potential Projects'!E1299</f>
        <v>88.575859815093537</v>
      </c>
      <c r="L1298" s="476">
        <f t="shared" si="144"/>
        <v>991.75395637680845</v>
      </c>
      <c r="M1298" s="471">
        <f t="shared" si="140"/>
        <v>1456.0645641729793</v>
      </c>
      <c r="N1298" s="467">
        <f t="shared" si="145"/>
        <v>0</v>
      </c>
      <c r="O1298" s="475" t="str">
        <f t="shared" si="146"/>
        <v/>
      </c>
    </row>
    <row r="1299" spans="1:15" hidden="1">
      <c r="A1299" s="475">
        <f t="shared" si="141"/>
        <v>43497</v>
      </c>
      <c r="B1299" s="475">
        <v>43520</v>
      </c>
      <c r="C1299" s="467">
        <v>2</v>
      </c>
      <c r="D1299" s="467">
        <v>1102</v>
      </c>
      <c r="E1299" s="467">
        <v>24</v>
      </c>
      <c r="F1299" s="467">
        <v>0</v>
      </c>
      <c r="G1299" s="467">
        <f t="array" ref="G1299">MAX(IF($A$2:$A$8761=A1299,$D$2:$D$8761))</f>
        <v>1577</v>
      </c>
      <c r="H1299" s="467">
        <f t="shared" si="142"/>
        <v>0</v>
      </c>
      <c r="I1299" s="475" t="str">
        <f t="shared" si="143"/>
        <v/>
      </c>
      <c r="J1299" s="471">
        <f>'Potential Projects'!D1300</f>
        <v>17.868095495360219</v>
      </c>
      <c r="K1299" s="471">
        <f>'Potential Projects'!E1300</f>
        <v>56.573966136314773</v>
      </c>
      <c r="L1299" s="476">
        <f t="shared" si="144"/>
        <v>1003.557938368325</v>
      </c>
      <c r="M1299" s="471">
        <f t="shared" si="140"/>
        <v>1456.0645641729793</v>
      </c>
      <c r="N1299" s="467">
        <f t="shared" si="145"/>
        <v>0</v>
      </c>
      <c r="O1299" s="475" t="str">
        <f t="shared" si="146"/>
        <v/>
      </c>
    </row>
    <row r="1300" spans="1:15" hidden="1">
      <c r="A1300" s="475">
        <f t="shared" si="141"/>
        <v>43497</v>
      </c>
      <c r="B1300" s="475">
        <v>43520</v>
      </c>
      <c r="C1300" s="467">
        <v>3</v>
      </c>
      <c r="D1300" s="467">
        <v>1125</v>
      </c>
      <c r="E1300" s="467">
        <v>47</v>
      </c>
      <c r="F1300" s="467">
        <v>0</v>
      </c>
      <c r="G1300" s="467">
        <f t="array" ref="G1300">MAX(IF($A$2:$A$8761=A1300,$D$2:$D$8761))</f>
        <v>1577</v>
      </c>
      <c r="H1300" s="467">
        <f t="shared" si="142"/>
        <v>0</v>
      </c>
      <c r="I1300" s="475" t="str">
        <f t="shared" si="143"/>
        <v/>
      </c>
      <c r="J1300" s="471">
        <f>'Potential Projects'!D1301</f>
        <v>17.134094393671635</v>
      </c>
      <c r="K1300" s="471">
        <f>'Potential Projects'!E1301</f>
        <v>84.145971672758549</v>
      </c>
      <c r="L1300" s="476">
        <f t="shared" si="144"/>
        <v>976.71993393356979</v>
      </c>
      <c r="M1300" s="471">
        <f t="shared" si="140"/>
        <v>1456.0645641729793</v>
      </c>
      <c r="N1300" s="467">
        <f t="shared" si="145"/>
        <v>0</v>
      </c>
      <c r="O1300" s="475" t="str">
        <f t="shared" si="146"/>
        <v/>
      </c>
    </row>
    <row r="1301" spans="1:15" hidden="1">
      <c r="A1301" s="475">
        <f t="shared" si="141"/>
        <v>43497</v>
      </c>
      <c r="B1301" s="475">
        <v>43520</v>
      </c>
      <c r="C1301" s="467">
        <v>4</v>
      </c>
      <c r="D1301" s="467">
        <v>1098</v>
      </c>
      <c r="E1301" s="467">
        <v>60</v>
      </c>
      <c r="F1301" s="467">
        <v>0</v>
      </c>
      <c r="G1301" s="467">
        <f t="array" ref="G1301">MAX(IF($A$2:$A$8761=A1301,$D$2:$D$8761))</f>
        <v>1577</v>
      </c>
      <c r="H1301" s="467">
        <f t="shared" si="142"/>
        <v>0</v>
      </c>
      <c r="I1301" s="475" t="str">
        <f t="shared" si="143"/>
        <v/>
      </c>
      <c r="J1301" s="471">
        <f>'Potential Projects'!D1302</f>
        <v>19.09602125418505</v>
      </c>
      <c r="K1301" s="471">
        <f>'Potential Projects'!E1302</f>
        <v>84.158487690819172</v>
      </c>
      <c r="L1301" s="476">
        <f t="shared" si="144"/>
        <v>934.7454910549958</v>
      </c>
      <c r="M1301" s="471">
        <f t="shared" si="140"/>
        <v>1456.0645641729793</v>
      </c>
      <c r="N1301" s="467">
        <f t="shared" si="145"/>
        <v>0</v>
      </c>
      <c r="O1301" s="475" t="str">
        <f t="shared" si="146"/>
        <v/>
      </c>
    </row>
    <row r="1302" spans="1:15" hidden="1">
      <c r="A1302" s="475">
        <f t="shared" si="141"/>
        <v>43497</v>
      </c>
      <c r="B1302" s="475">
        <v>43520</v>
      </c>
      <c r="C1302" s="467">
        <v>5</v>
      </c>
      <c r="D1302" s="467">
        <v>1140</v>
      </c>
      <c r="E1302" s="467">
        <v>75</v>
      </c>
      <c r="F1302" s="467">
        <v>0</v>
      </c>
      <c r="G1302" s="467">
        <f t="array" ref="G1302">MAX(IF($A$2:$A$8761=A1302,$D$2:$D$8761))</f>
        <v>1577</v>
      </c>
      <c r="H1302" s="467">
        <f t="shared" si="142"/>
        <v>0</v>
      </c>
      <c r="I1302" s="475" t="str">
        <f t="shared" si="143"/>
        <v/>
      </c>
      <c r="J1302" s="471">
        <f>'Potential Projects'!D1303</f>
        <v>17.725724735535923</v>
      </c>
      <c r="K1302" s="471">
        <f>'Potential Projects'!E1303</f>
        <v>93.065199043216523</v>
      </c>
      <c r="L1302" s="476">
        <f t="shared" si="144"/>
        <v>954.20907622124741</v>
      </c>
      <c r="M1302" s="471">
        <f t="shared" si="140"/>
        <v>1456.0645641729793</v>
      </c>
      <c r="N1302" s="467">
        <f t="shared" si="145"/>
        <v>0</v>
      </c>
      <c r="O1302" s="475" t="str">
        <f t="shared" si="146"/>
        <v/>
      </c>
    </row>
    <row r="1303" spans="1:15" hidden="1">
      <c r="A1303" s="475">
        <f t="shared" si="141"/>
        <v>43497</v>
      </c>
      <c r="B1303" s="475">
        <v>43520</v>
      </c>
      <c r="C1303" s="467">
        <v>6</v>
      </c>
      <c r="D1303" s="467">
        <v>1151</v>
      </c>
      <c r="E1303" s="467">
        <v>78</v>
      </c>
      <c r="F1303" s="467">
        <v>0</v>
      </c>
      <c r="G1303" s="467">
        <f t="array" ref="G1303">MAX(IF($A$2:$A$8761=A1303,$D$2:$D$8761))</f>
        <v>1577</v>
      </c>
      <c r="H1303" s="467">
        <f t="shared" si="142"/>
        <v>0</v>
      </c>
      <c r="I1303" s="475" t="str">
        <f t="shared" si="143"/>
        <v/>
      </c>
      <c r="J1303" s="471">
        <f>'Potential Projects'!D1304</f>
        <v>7.9755087458927756</v>
      </c>
      <c r="K1303" s="471">
        <f>'Potential Projects'!E1304</f>
        <v>86.581119436680268</v>
      </c>
      <c r="L1303" s="476">
        <f t="shared" si="144"/>
        <v>978.44337181742696</v>
      </c>
      <c r="M1303" s="471">
        <f t="shared" si="140"/>
        <v>1456.0645641729793</v>
      </c>
      <c r="N1303" s="467">
        <f t="shared" si="145"/>
        <v>0</v>
      </c>
      <c r="O1303" s="475" t="str">
        <f t="shared" si="146"/>
        <v/>
      </c>
    </row>
    <row r="1304" spans="1:15" hidden="1">
      <c r="A1304" s="475">
        <f t="shared" si="141"/>
        <v>43497</v>
      </c>
      <c r="B1304" s="475">
        <v>43520</v>
      </c>
      <c r="C1304" s="467">
        <v>7</v>
      </c>
      <c r="D1304" s="467">
        <v>1190</v>
      </c>
      <c r="E1304" s="467">
        <v>79</v>
      </c>
      <c r="F1304" s="467">
        <v>0</v>
      </c>
      <c r="G1304" s="467">
        <f t="array" ref="G1304">MAX(IF($A$2:$A$8761=A1304,$D$2:$D$8761))</f>
        <v>1577</v>
      </c>
      <c r="H1304" s="467">
        <f t="shared" si="142"/>
        <v>0</v>
      </c>
      <c r="I1304" s="475" t="str">
        <f t="shared" si="143"/>
        <v/>
      </c>
      <c r="J1304" s="471">
        <f>'Potential Projects'!D1305</f>
        <v>14.049456639210932</v>
      </c>
      <c r="K1304" s="471">
        <f>'Potential Projects'!E1305</f>
        <v>81.759323478821756</v>
      </c>
      <c r="L1304" s="476">
        <f t="shared" si="144"/>
        <v>1015.1912198819672</v>
      </c>
      <c r="M1304" s="471">
        <f t="shared" si="140"/>
        <v>1456.0645641729793</v>
      </c>
      <c r="N1304" s="467">
        <f t="shared" si="145"/>
        <v>0</v>
      </c>
      <c r="O1304" s="475" t="str">
        <f t="shared" si="146"/>
        <v/>
      </c>
    </row>
    <row r="1305" spans="1:15" hidden="1">
      <c r="A1305" s="475">
        <f t="shared" si="141"/>
        <v>43497</v>
      </c>
      <c r="B1305" s="475">
        <v>43520</v>
      </c>
      <c r="C1305" s="467">
        <v>8</v>
      </c>
      <c r="D1305" s="467">
        <v>1240</v>
      </c>
      <c r="E1305" s="467">
        <v>95</v>
      </c>
      <c r="F1305" s="467">
        <v>0</v>
      </c>
      <c r="G1305" s="467">
        <f t="array" ref="G1305">MAX(IF($A$2:$A$8761=A1305,$D$2:$D$8761))</f>
        <v>1577</v>
      </c>
      <c r="H1305" s="467">
        <f t="shared" si="142"/>
        <v>0</v>
      </c>
      <c r="I1305" s="475" t="str">
        <f t="shared" si="143"/>
        <v/>
      </c>
      <c r="J1305" s="471">
        <f>'Potential Projects'!D1306</f>
        <v>16.741651851312685</v>
      </c>
      <c r="K1305" s="471">
        <f>'Potential Projects'!E1306</f>
        <v>72.946482261879154</v>
      </c>
      <c r="L1305" s="476">
        <f t="shared" si="144"/>
        <v>1055.3118658868082</v>
      </c>
      <c r="M1305" s="471">
        <f t="shared" si="140"/>
        <v>1456.0645641729793</v>
      </c>
      <c r="N1305" s="467">
        <f t="shared" si="145"/>
        <v>0</v>
      </c>
      <c r="O1305" s="475" t="str">
        <f t="shared" si="146"/>
        <v/>
      </c>
    </row>
    <row r="1306" spans="1:15" hidden="1">
      <c r="A1306" s="475">
        <f t="shared" si="141"/>
        <v>43497</v>
      </c>
      <c r="B1306" s="475">
        <v>43520</v>
      </c>
      <c r="C1306" s="467">
        <v>9</v>
      </c>
      <c r="D1306" s="467">
        <v>1293</v>
      </c>
      <c r="E1306" s="467">
        <v>91</v>
      </c>
      <c r="F1306" s="467">
        <v>0</v>
      </c>
      <c r="G1306" s="467">
        <f t="array" ref="G1306">MAX(IF($A$2:$A$8761=A1306,$D$2:$D$8761))</f>
        <v>1577</v>
      </c>
      <c r="H1306" s="467">
        <f t="shared" si="142"/>
        <v>0</v>
      </c>
      <c r="I1306" s="475" t="str">
        <f t="shared" si="143"/>
        <v/>
      </c>
      <c r="J1306" s="471">
        <f>'Potential Projects'!D1307</f>
        <v>11.987990957828529</v>
      </c>
      <c r="K1306" s="471">
        <f>'Potential Projects'!E1307</f>
        <v>50.930806493227266</v>
      </c>
      <c r="L1306" s="476">
        <f t="shared" si="144"/>
        <v>1139.0812025489442</v>
      </c>
      <c r="M1306" s="471">
        <f t="shared" si="140"/>
        <v>1456.0645641729793</v>
      </c>
      <c r="N1306" s="467">
        <f t="shared" si="145"/>
        <v>0</v>
      </c>
      <c r="O1306" s="475" t="str">
        <f t="shared" si="146"/>
        <v/>
      </c>
    </row>
    <row r="1307" spans="1:15" hidden="1">
      <c r="A1307" s="475">
        <f t="shared" si="141"/>
        <v>43497</v>
      </c>
      <c r="B1307" s="475">
        <v>43520</v>
      </c>
      <c r="C1307" s="467">
        <v>10</v>
      </c>
      <c r="D1307" s="467">
        <v>1355</v>
      </c>
      <c r="E1307" s="467">
        <v>90</v>
      </c>
      <c r="F1307" s="467">
        <v>8</v>
      </c>
      <c r="G1307" s="467">
        <f t="array" ref="G1307">MAX(IF($A$2:$A$8761=A1307,$D$2:$D$8761))</f>
        <v>1577</v>
      </c>
      <c r="H1307" s="467">
        <f t="shared" si="142"/>
        <v>0</v>
      </c>
      <c r="I1307" s="475" t="str">
        <f t="shared" si="143"/>
        <v/>
      </c>
      <c r="J1307" s="471">
        <f>'Potential Projects'!D1308</f>
        <v>0.42636608916781948</v>
      </c>
      <c r="K1307" s="471">
        <f>'Potential Projects'!E1308</f>
        <v>43.059013384218446</v>
      </c>
      <c r="L1307" s="476">
        <f t="shared" si="144"/>
        <v>1213.5146205266137</v>
      </c>
      <c r="M1307" s="471">
        <f t="shared" si="140"/>
        <v>1456.0645641729793</v>
      </c>
      <c r="N1307" s="467">
        <f t="shared" si="145"/>
        <v>0</v>
      </c>
      <c r="O1307" s="475" t="str">
        <f t="shared" si="146"/>
        <v/>
      </c>
    </row>
    <row r="1308" spans="1:15" hidden="1">
      <c r="A1308" s="475">
        <f t="shared" si="141"/>
        <v>43497</v>
      </c>
      <c r="B1308" s="475">
        <v>43520</v>
      </c>
      <c r="C1308" s="467">
        <v>11</v>
      </c>
      <c r="D1308" s="467">
        <v>1317</v>
      </c>
      <c r="E1308" s="467">
        <v>101</v>
      </c>
      <c r="F1308" s="467">
        <v>5</v>
      </c>
      <c r="G1308" s="467">
        <f t="array" ref="G1308">MAX(IF($A$2:$A$8761=A1308,$D$2:$D$8761))</f>
        <v>1577</v>
      </c>
      <c r="H1308" s="467">
        <f t="shared" si="142"/>
        <v>0</v>
      </c>
      <c r="I1308" s="475" t="str">
        <f t="shared" si="143"/>
        <v/>
      </c>
      <c r="J1308" s="471">
        <f>'Potential Projects'!D1309</f>
        <v>8.4437259940709594E-2</v>
      </c>
      <c r="K1308" s="471">
        <f>'Potential Projects'!E1309</f>
        <v>61.240094119544182</v>
      </c>
      <c r="L1308" s="476">
        <f t="shared" si="144"/>
        <v>1149.6754686205152</v>
      </c>
      <c r="M1308" s="471">
        <f t="shared" si="140"/>
        <v>1456.0645641729793</v>
      </c>
      <c r="N1308" s="467">
        <f t="shared" si="145"/>
        <v>0</v>
      </c>
      <c r="O1308" s="475" t="str">
        <f t="shared" si="146"/>
        <v/>
      </c>
    </row>
    <row r="1309" spans="1:15" hidden="1">
      <c r="A1309" s="475">
        <f t="shared" si="141"/>
        <v>43497</v>
      </c>
      <c r="B1309" s="475">
        <v>43520</v>
      </c>
      <c r="C1309" s="467">
        <v>12</v>
      </c>
      <c r="D1309" s="467">
        <v>1314</v>
      </c>
      <c r="E1309" s="467">
        <v>99</v>
      </c>
      <c r="F1309" s="467">
        <v>5</v>
      </c>
      <c r="G1309" s="467">
        <f t="array" ref="G1309">MAX(IF($A$2:$A$8761=A1309,$D$2:$D$8761))</f>
        <v>1577</v>
      </c>
      <c r="H1309" s="467">
        <f t="shared" si="142"/>
        <v>0</v>
      </c>
      <c r="I1309" s="475" t="str">
        <f t="shared" si="143"/>
        <v/>
      </c>
      <c r="J1309" s="471">
        <f>'Potential Projects'!D1310</f>
        <v>0</v>
      </c>
      <c r="K1309" s="471">
        <f>'Potential Projects'!E1310</f>
        <v>68.479046065362283</v>
      </c>
      <c r="L1309" s="476">
        <f t="shared" si="144"/>
        <v>1141.5209539346376</v>
      </c>
      <c r="M1309" s="471">
        <f t="shared" si="140"/>
        <v>1456.0645641729793</v>
      </c>
      <c r="N1309" s="467">
        <f t="shared" si="145"/>
        <v>0</v>
      </c>
      <c r="O1309" s="475" t="str">
        <f t="shared" si="146"/>
        <v/>
      </c>
    </row>
    <row r="1310" spans="1:15" hidden="1">
      <c r="A1310" s="475">
        <f t="shared" si="141"/>
        <v>43497</v>
      </c>
      <c r="B1310" s="475">
        <v>43520</v>
      </c>
      <c r="C1310" s="467">
        <v>13</v>
      </c>
      <c r="D1310" s="467">
        <v>1299</v>
      </c>
      <c r="E1310" s="467">
        <v>101</v>
      </c>
      <c r="F1310" s="467">
        <v>6</v>
      </c>
      <c r="G1310" s="467">
        <f t="array" ref="G1310">MAX(IF($A$2:$A$8761=A1310,$D$2:$D$8761))</f>
        <v>1577</v>
      </c>
      <c r="H1310" s="467">
        <f t="shared" si="142"/>
        <v>0</v>
      </c>
      <c r="I1310" s="475" t="str">
        <f t="shared" si="143"/>
        <v/>
      </c>
      <c r="J1310" s="471">
        <f>'Potential Projects'!D1311</f>
        <v>1.8137396045495319E-3</v>
      </c>
      <c r="K1310" s="471">
        <f>'Potential Projects'!E1311</f>
        <v>54.170890668673401</v>
      </c>
      <c r="L1310" s="476">
        <f t="shared" si="144"/>
        <v>1137.8272955917221</v>
      </c>
      <c r="M1310" s="471">
        <f t="shared" si="140"/>
        <v>1456.0645641729793</v>
      </c>
      <c r="N1310" s="467">
        <f t="shared" si="145"/>
        <v>0</v>
      </c>
      <c r="O1310" s="475" t="str">
        <f t="shared" si="146"/>
        <v/>
      </c>
    </row>
    <row r="1311" spans="1:15" hidden="1">
      <c r="A1311" s="475">
        <f t="shared" si="141"/>
        <v>43497</v>
      </c>
      <c r="B1311" s="475">
        <v>43520</v>
      </c>
      <c r="C1311" s="467">
        <v>14</v>
      </c>
      <c r="D1311" s="467">
        <v>1270</v>
      </c>
      <c r="E1311" s="467">
        <v>102</v>
      </c>
      <c r="F1311" s="467">
        <v>5</v>
      </c>
      <c r="G1311" s="467">
        <f t="array" ref="G1311">MAX(IF($A$2:$A$8761=A1311,$D$2:$D$8761))</f>
        <v>1577</v>
      </c>
      <c r="H1311" s="467">
        <f t="shared" si="142"/>
        <v>0</v>
      </c>
      <c r="I1311" s="475" t="str">
        <f t="shared" si="143"/>
        <v/>
      </c>
      <c r="J1311" s="471">
        <f>'Potential Projects'!D1312</f>
        <v>0.43659388210976918</v>
      </c>
      <c r="K1311" s="471">
        <f>'Potential Projects'!E1312</f>
        <v>52.126868469146423</v>
      </c>
      <c r="L1311" s="476">
        <f t="shared" si="144"/>
        <v>1110.4365376487438</v>
      </c>
      <c r="M1311" s="471">
        <f t="shared" si="140"/>
        <v>1456.0645641729793</v>
      </c>
      <c r="N1311" s="467">
        <f t="shared" si="145"/>
        <v>0</v>
      </c>
      <c r="O1311" s="475" t="str">
        <f t="shared" si="146"/>
        <v/>
      </c>
    </row>
    <row r="1312" spans="1:15" hidden="1">
      <c r="A1312" s="475">
        <f t="shared" si="141"/>
        <v>43497</v>
      </c>
      <c r="B1312" s="475">
        <v>43520</v>
      </c>
      <c r="C1312" s="467">
        <v>15</v>
      </c>
      <c r="D1312" s="467">
        <v>1226</v>
      </c>
      <c r="E1312" s="467">
        <v>95</v>
      </c>
      <c r="F1312" s="467">
        <v>0</v>
      </c>
      <c r="G1312" s="467">
        <f t="array" ref="G1312">MAX(IF($A$2:$A$8761=A1312,$D$2:$D$8761))</f>
        <v>1577</v>
      </c>
      <c r="H1312" s="467">
        <f t="shared" si="142"/>
        <v>0</v>
      </c>
      <c r="I1312" s="475" t="str">
        <f t="shared" si="143"/>
        <v/>
      </c>
      <c r="J1312" s="471">
        <f>'Potential Projects'!D1313</f>
        <v>0.69220733518139854</v>
      </c>
      <c r="K1312" s="471">
        <f>'Potential Projects'!E1313</f>
        <v>71.238828047731673</v>
      </c>
      <c r="L1312" s="476">
        <f t="shared" si="144"/>
        <v>1059.068964617087</v>
      </c>
      <c r="M1312" s="471">
        <f t="shared" si="140"/>
        <v>1456.0645641729793</v>
      </c>
      <c r="N1312" s="467">
        <f t="shared" si="145"/>
        <v>0</v>
      </c>
      <c r="O1312" s="475" t="str">
        <f t="shared" si="146"/>
        <v/>
      </c>
    </row>
    <row r="1313" spans="1:15" hidden="1">
      <c r="A1313" s="475">
        <f t="shared" si="141"/>
        <v>43497</v>
      </c>
      <c r="B1313" s="475">
        <v>43520</v>
      </c>
      <c r="C1313" s="467">
        <v>16</v>
      </c>
      <c r="D1313" s="467">
        <v>1205</v>
      </c>
      <c r="E1313" s="467">
        <v>78</v>
      </c>
      <c r="F1313" s="467">
        <v>7</v>
      </c>
      <c r="G1313" s="467">
        <f t="array" ref="G1313">MAX(IF($A$2:$A$8761=A1313,$D$2:$D$8761))</f>
        <v>1577</v>
      </c>
      <c r="H1313" s="467">
        <f t="shared" si="142"/>
        <v>0</v>
      </c>
      <c r="I1313" s="475" t="str">
        <f t="shared" si="143"/>
        <v/>
      </c>
      <c r="J1313" s="471">
        <f>'Potential Projects'!D1314</f>
        <v>0</v>
      </c>
      <c r="K1313" s="471">
        <f>'Potential Projects'!E1314</f>
        <v>64.210301655557942</v>
      </c>
      <c r="L1313" s="476">
        <f t="shared" si="144"/>
        <v>1055.7896983444421</v>
      </c>
      <c r="M1313" s="471">
        <f t="shared" si="140"/>
        <v>1456.0645641729793</v>
      </c>
      <c r="N1313" s="467">
        <f t="shared" si="145"/>
        <v>0</v>
      </c>
      <c r="O1313" s="475" t="str">
        <f t="shared" si="146"/>
        <v/>
      </c>
    </row>
    <row r="1314" spans="1:15" hidden="1">
      <c r="A1314" s="475">
        <f t="shared" si="141"/>
        <v>43497</v>
      </c>
      <c r="B1314" s="475">
        <v>43520</v>
      </c>
      <c r="C1314" s="467">
        <v>17</v>
      </c>
      <c r="D1314" s="467">
        <v>1257</v>
      </c>
      <c r="E1314" s="467">
        <v>59</v>
      </c>
      <c r="F1314" s="467">
        <v>0</v>
      </c>
      <c r="G1314" s="467">
        <f t="array" ref="G1314">MAX(IF($A$2:$A$8761=A1314,$D$2:$D$8761))</f>
        <v>1577</v>
      </c>
      <c r="H1314" s="467">
        <f t="shared" si="142"/>
        <v>0</v>
      </c>
      <c r="I1314" s="475" t="str">
        <f t="shared" si="143"/>
        <v/>
      </c>
      <c r="J1314" s="471">
        <f>'Potential Projects'!D1315</f>
        <v>0</v>
      </c>
      <c r="K1314" s="471">
        <f>'Potential Projects'!E1315</f>
        <v>89.432424801118046</v>
      </c>
      <c r="L1314" s="476">
        <f t="shared" si="144"/>
        <v>1108.567575198882</v>
      </c>
      <c r="M1314" s="471">
        <f t="shared" si="140"/>
        <v>1456.0645641729793</v>
      </c>
      <c r="N1314" s="467">
        <f t="shared" si="145"/>
        <v>0</v>
      </c>
      <c r="O1314" s="475" t="str">
        <f t="shared" si="146"/>
        <v/>
      </c>
    </row>
    <row r="1315" spans="1:15" hidden="1">
      <c r="A1315" s="475">
        <f t="shared" si="141"/>
        <v>43497</v>
      </c>
      <c r="B1315" s="475">
        <v>43520</v>
      </c>
      <c r="C1315" s="467">
        <v>18</v>
      </c>
      <c r="D1315" s="467">
        <v>1341</v>
      </c>
      <c r="E1315" s="467">
        <v>55</v>
      </c>
      <c r="F1315" s="467">
        <v>1</v>
      </c>
      <c r="G1315" s="467">
        <f t="array" ref="G1315">MAX(IF($A$2:$A$8761=A1315,$D$2:$D$8761))</f>
        <v>1577</v>
      </c>
      <c r="H1315" s="467">
        <f t="shared" si="142"/>
        <v>0</v>
      </c>
      <c r="I1315" s="475" t="str">
        <f t="shared" si="143"/>
        <v/>
      </c>
      <c r="J1315" s="471">
        <f>'Potential Projects'!D1316</f>
        <v>0</v>
      </c>
      <c r="K1315" s="471">
        <f>'Potential Projects'!E1316</f>
        <v>97.550627015695554</v>
      </c>
      <c r="L1315" s="476">
        <f t="shared" si="144"/>
        <v>1187.4493729843045</v>
      </c>
      <c r="M1315" s="471">
        <f t="shared" si="140"/>
        <v>1456.0645641729793</v>
      </c>
      <c r="N1315" s="467">
        <f t="shared" si="145"/>
        <v>0</v>
      </c>
      <c r="O1315" s="475" t="str">
        <f t="shared" si="146"/>
        <v/>
      </c>
    </row>
    <row r="1316" spans="1:15" hidden="1">
      <c r="A1316" s="475">
        <f t="shared" si="141"/>
        <v>43497</v>
      </c>
      <c r="B1316" s="475">
        <v>43520</v>
      </c>
      <c r="C1316" s="467">
        <v>19</v>
      </c>
      <c r="D1316" s="467">
        <v>1366</v>
      </c>
      <c r="E1316" s="467">
        <v>55</v>
      </c>
      <c r="F1316" s="467">
        <v>0</v>
      </c>
      <c r="G1316" s="467">
        <f t="array" ref="G1316">MAX(IF($A$2:$A$8761=A1316,$D$2:$D$8761))</f>
        <v>1577</v>
      </c>
      <c r="H1316" s="467">
        <f t="shared" si="142"/>
        <v>0</v>
      </c>
      <c r="I1316" s="475" t="str">
        <f t="shared" si="143"/>
        <v/>
      </c>
      <c r="J1316" s="471">
        <f>'Potential Projects'!D1317</f>
        <v>1.4462138048056268</v>
      </c>
      <c r="K1316" s="471">
        <f>'Potential Projects'!E1317</f>
        <v>99.56570592345733</v>
      </c>
      <c r="L1316" s="476">
        <f t="shared" si="144"/>
        <v>1209.9880802717371</v>
      </c>
      <c r="M1316" s="471">
        <f t="shared" si="140"/>
        <v>1456.0645641729793</v>
      </c>
      <c r="N1316" s="467">
        <f t="shared" si="145"/>
        <v>0</v>
      </c>
      <c r="O1316" s="475" t="str">
        <f t="shared" si="146"/>
        <v/>
      </c>
    </row>
    <row r="1317" spans="1:15" hidden="1">
      <c r="A1317" s="475">
        <f t="shared" si="141"/>
        <v>43497</v>
      </c>
      <c r="B1317" s="475">
        <v>43520</v>
      </c>
      <c r="C1317" s="467">
        <v>20</v>
      </c>
      <c r="D1317" s="467">
        <v>1339</v>
      </c>
      <c r="E1317" s="467">
        <v>61</v>
      </c>
      <c r="F1317" s="467">
        <v>0</v>
      </c>
      <c r="G1317" s="467">
        <f t="array" ref="G1317">MAX(IF($A$2:$A$8761=A1317,$D$2:$D$8761))</f>
        <v>1577</v>
      </c>
      <c r="H1317" s="467">
        <f t="shared" si="142"/>
        <v>0</v>
      </c>
      <c r="I1317" s="475" t="str">
        <f t="shared" si="143"/>
        <v/>
      </c>
      <c r="J1317" s="471">
        <f>'Potential Projects'!D1318</f>
        <v>4.258501366093836</v>
      </c>
      <c r="K1317" s="471">
        <f>'Potential Projects'!E1318</f>
        <v>94.265172274779616</v>
      </c>
      <c r="L1317" s="476">
        <f t="shared" si="144"/>
        <v>1179.4763263591265</v>
      </c>
      <c r="M1317" s="471">
        <f t="shared" si="140"/>
        <v>1456.0645641729793</v>
      </c>
      <c r="N1317" s="467">
        <f t="shared" si="145"/>
        <v>0</v>
      </c>
      <c r="O1317" s="475" t="str">
        <f t="shared" si="146"/>
        <v/>
      </c>
    </row>
    <row r="1318" spans="1:15" hidden="1">
      <c r="A1318" s="475">
        <f t="shared" si="141"/>
        <v>43497</v>
      </c>
      <c r="B1318" s="475">
        <v>43520</v>
      </c>
      <c r="C1318" s="467">
        <v>21</v>
      </c>
      <c r="D1318" s="467">
        <v>1307</v>
      </c>
      <c r="E1318" s="467">
        <v>46</v>
      </c>
      <c r="F1318" s="467">
        <v>0</v>
      </c>
      <c r="G1318" s="467">
        <f t="array" ref="G1318">MAX(IF($A$2:$A$8761=A1318,$D$2:$D$8761))</f>
        <v>1577</v>
      </c>
      <c r="H1318" s="467">
        <f t="shared" si="142"/>
        <v>0</v>
      </c>
      <c r="I1318" s="475" t="str">
        <f t="shared" si="143"/>
        <v/>
      </c>
      <c r="J1318" s="471">
        <f>'Potential Projects'!D1319</f>
        <v>2.7363346541740845</v>
      </c>
      <c r="K1318" s="471">
        <f>'Potential Projects'!E1319</f>
        <v>97.948010589120628</v>
      </c>
      <c r="L1318" s="476">
        <f t="shared" si="144"/>
        <v>1160.3156547567053</v>
      </c>
      <c r="M1318" s="471">
        <f t="shared" si="140"/>
        <v>1456.0645641729793</v>
      </c>
      <c r="N1318" s="467">
        <f t="shared" si="145"/>
        <v>0</v>
      </c>
      <c r="O1318" s="475" t="str">
        <f t="shared" si="146"/>
        <v/>
      </c>
    </row>
    <row r="1319" spans="1:15" hidden="1">
      <c r="A1319" s="475">
        <f t="shared" si="141"/>
        <v>43497</v>
      </c>
      <c r="B1319" s="475">
        <v>43520</v>
      </c>
      <c r="C1319" s="467">
        <v>22</v>
      </c>
      <c r="D1319" s="467">
        <v>1262</v>
      </c>
      <c r="E1319" s="467">
        <v>31</v>
      </c>
      <c r="F1319" s="467">
        <v>0</v>
      </c>
      <c r="G1319" s="467">
        <f t="array" ref="G1319">MAX(IF($A$2:$A$8761=A1319,$D$2:$D$8761))</f>
        <v>1577</v>
      </c>
      <c r="H1319" s="467">
        <f t="shared" si="142"/>
        <v>0</v>
      </c>
      <c r="I1319" s="475" t="str">
        <f t="shared" si="143"/>
        <v/>
      </c>
      <c r="J1319" s="471">
        <f>'Potential Projects'!D1320</f>
        <v>2.2954191807209301</v>
      </c>
      <c r="K1319" s="471">
        <f>'Potential Projects'!E1320</f>
        <v>99.149548322941314</v>
      </c>
      <c r="L1319" s="476">
        <f t="shared" si="144"/>
        <v>1129.5550324963378</v>
      </c>
      <c r="M1319" s="471">
        <f t="shared" si="140"/>
        <v>1456.0645641729793</v>
      </c>
      <c r="N1319" s="467">
        <f t="shared" si="145"/>
        <v>0</v>
      </c>
      <c r="O1319" s="475" t="str">
        <f t="shared" si="146"/>
        <v/>
      </c>
    </row>
    <row r="1320" spans="1:15" hidden="1">
      <c r="A1320" s="475">
        <f t="shared" si="141"/>
        <v>43497</v>
      </c>
      <c r="B1320" s="475">
        <v>43520</v>
      </c>
      <c r="C1320" s="467">
        <v>23</v>
      </c>
      <c r="D1320" s="467">
        <v>1193</v>
      </c>
      <c r="E1320" s="467">
        <v>32</v>
      </c>
      <c r="F1320" s="467">
        <v>0</v>
      </c>
      <c r="G1320" s="467">
        <f t="array" ref="G1320">MAX(IF($A$2:$A$8761=A1320,$D$2:$D$8761))</f>
        <v>1577</v>
      </c>
      <c r="H1320" s="467">
        <f t="shared" si="142"/>
        <v>0</v>
      </c>
      <c r="I1320" s="475" t="str">
        <f t="shared" si="143"/>
        <v/>
      </c>
      <c r="J1320" s="471">
        <f>'Potential Projects'!D1321</f>
        <v>0.6594188678404872</v>
      </c>
      <c r="K1320" s="471">
        <f>'Potential Projects'!E1321</f>
        <v>99.663487314556022</v>
      </c>
      <c r="L1320" s="476">
        <f t="shared" si="144"/>
        <v>1060.6770938176035</v>
      </c>
      <c r="M1320" s="471">
        <f t="shared" si="140"/>
        <v>1456.0645641729793</v>
      </c>
      <c r="N1320" s="467">
        <f t="shared" si="145"/>
        <v>0</v>
      </c>
      <c r="O1320" s="475" t="str">
        <f t="shared" si="146"/>
        <v/>
      </c>
    </row>
    <row r="1321" spans="1:15" hidden="1">
      <c r="A1321" s="475">
        <f t="shared" si="141"/>
        <v>43497</v>
      </c>
      <c r="B1321" s="475">
        <v>43520</v>
      </c>
      <c r="C1321" s="467">
        <v>24</v>
      </c>
      <c r="D1321" s="467">
        <v>1132</v>
      </c>
      <c r="E1321" s="467">
        <v>27</v>
      </c>
      <c r="F1321" s="467">
        <v>0</v>
      </c>
      <c r="G1321" s="467">
        <f t="array" ref="G1321">MAX(IF($A$2:$A$8761=A1321,$D$2:$D$8761))</f>
        <v>1577</v>
      </c>
      <c r="H1321" s="467">
        <f t="shared" si="142"/>
        <v>0</v>
      </c>
      <c r="I1321" s="475" t="str">
        <f t="shared" si="143"/>
        <v/>
      </c>
      <c r="J1321" s="471">
        <f>'Potential Projects'!D1322</f>
        <v>0.78358039746745412</v>
      </c>
      <c r="K1321" s="471">
        <f>'Potential Projects'!E1322</f>
        <v>99.829324553859394</v>
      </c>
      <c r="L1321" s="476">
        <f t="shared" si="144"/>
        <v>1004.3870950486732</v>
      </c>
      <c r="M1321" s="471">
        <f t="shared" si="140"/>
        <v>1456.0645641729793</v>
      </c>
      <c r="N1321" s="467">
        <f t="shared" si="145"/>
        <v>0</v>
      </c>
      <c r="O1321" s="475" t="str">
        <f t="shared" si="146"/>
        <v/>
      </c>
    </row>
    <row r="1322" spans="1:15" hidden="1">
      <c r="A1322" s="475">
        <f t="shared" si="141"/>
        <v>43497</v>
      </c>
      <c r="B1322" s="475">
        <v>43521</v>
      </c>
      <c r="C1322" s="467">
        <v>1</v>
      </c>
      <c r="D1322" s="467">
        <v>1113</v>
      </c>
      <c r="E1322" s="467">
        <v>21</v>
      </c>
      <c r="F1322" s="467">
        <v>0</v>
      </c>
      <c r="G1322" s="467">
        <f t="array" ref="G1322">MAX(IF($A$2:$A$8761=A1322,$D$2:$D$8761))</f>
        <v>1577</v>
      </c>
      <c r="H1322" s="467">
        <f t="shared" si="142"/>
        <v>0</v>
      </c>
      <c r="I1322" s="475" t="str">
        <f t="shared" si="143"/>
        <v/>
      </c>
      <c r="J1322" s="471">
        <f>'Potential Projects'!D1323</f>
        <v>6.9633381891840082E-2</v>
      </c>
      <c r="K1322" s="471">
        <f>'Potential Projects'!E1323</f>
        <v>99.541456138464852</v>
      </c>
      <c r="L1322" s="476">
        <f t="shared" si="144"/>
        <v>992.3889104796433</v>
      </c>
      <c r="M1322" s="471">
        <f t="shared" ref="M1322:M1385" si="147">MAX($L$746:$L$1417)</f>
        <v>1456.0645641729793</v>
      </c>
      <c r="N1322" s="467">
        <f t="shared" si="145"/>
        <v>0</v>
      </c>
      <c r="O1322" s="475" t="str">
        <f t="shared" si="146"/>
        <v/>
      </c>
    </row>
    <row r="1323" spans="1:15" hidden="1">
      <c r="A1323" s="475">
        <f t="shared" si="141"/>
        <v>43497</v>
      </c>
      <c r="B1323" s="475">
        <v>43521</v>
      </c>
      <c r="C1323" s="467">
        <v>2</v>
      </c>
      <c r="D1323" s="467">
        <v>1089</v>
      </c>
      <c r="E1323" s="467">
        <v>34</v>
      </c>
      <c r="F1323" s="467">
        <v>0</v>
      </c>
      <c r="G1323" s="467">
        <f t="array" ref="G1323">MAX(IF($A$2:$A$8761=A1323,$D$2:$D$8761))</f>
        <v>1577</v>
      </c>
      <c r="H1323" s="467">
        <f t="shared" si="142"/>
        <v>0</v>
      </c>
      <c r="I1323" s="475" t="str">
        <f t="shared" si="143"/>
        <v/>
      </c>
      <c r="J1323" s="471">
        <f>'Potential Projects'!D1324</f>
        <v>0.153616393044505</v>
      </c>
      <c r="K1323" s="471">
        <f>'Potential Projects'!E1324</f>
        <v>99.834018060632133</v>
      </c>
      <c r="L1323" s="476">
        <f t="shared" si="144"/>
        <v>955.01236554632328</v>
      </c>
      <c r="M1323" s="471">
        <f t="shared" si="147"/>
        <v>1456.0645641729793</v>
      </c>
      <c r="N1323" s="467">
        <f t="shared" si="145"/>
        <v>0</v>
      </c>
      <c r="O1323" s="475" t="str">
        <f t="shared" si="146"/>
        <v/>
      </c>
    </row>
    <row r="1324" spans="1:15" hidden="1">
      <c r="A1324" s="475">
        <f t="shared" si="141"/>
        <v>43497</v>
      </c>
      <c r="B1324" s="475">
        <v>43521</v>
      </c>
      <c r="C1324" s="467">
        <v>3</v>
      </c>
      <c r="D1324" s="467">
        <v>1080</v>
      </c>
      <c r="E1324" s="467">
        <v>54</v>
      </c>
      <c r="F1324" s="467">
        <v>0</v>
      </c>
      <c r="G1324" s="467">
        <f t="array" ref="G1324">MAX(IF($A$2:$A$8761=A1324,$D$2:$D$8761))</f>
        <v>1577</v>
      </c>
      <c r="H1324" s="467">
        <f t="shared" si="142"/>
        <v>0</v>
      </c>
      <c r="I1324" s="475" t="str">
        <f t="shared" si="143"/>
        <v/>
      </c>
      <c r="J1324" s="471">
        <f>'Potential Projects'!D1325</f>
        <v>0.43499471066376116</v>
      </c>
      <c r="K1324" s="471">
        <f>'Potential Projects'!E1325</f>
        <v>99.799599010965395</v>
      </c>
      <c r="L1324" s="476">
        <f t="shared" si="144"/>
        <v>925.76540627837096</v>
      </c>
      <c r="M1324" s="471">
        <f t="shared" si="147"/>
        <v>1456.0645641729793</v>
      </c>
      <c r="N1324" s="467">
        <f t="shared" si="145"/>
        <v>0</v>
      </c>
      <c r="O1324" s="475" t="str">
        <f t="shared" si="146"/>
        <v/>
      </c>
    </row>
    <row r="1325" spans="1:15" hidden="1">
      <c r="A1325" s="475">
        <f t="shared" si="141"/>
        <v>43497</v>
      </c>
      <c r="B1325" s="475">
        <v>43521</v>
      </c>
      <c r="C1325" s="467">
        <v>4</v>
      </c>
      <c r="D1325" s="467">
        <v>1104</v>
      </c>
      <c r="E1325" s="467">
        <v>79</v>
      </c>
      <c r="F1325" s="467">
        <v>0</v>
      </c>
      <c r="G1325" s="467">
        <f t="array" ref="G1325">MAX(IF($A$2:$A$8761=A1325,$D$2:$D$8761))</f>
        <v>1577</v>
      </c>
      <c r="H1325" s="467">
        <f t="shared" si="142"/>
        <v>0</v>
      </c>
      <c r="I1325" s="475" t="str">
        <f t="shared" si="143"/>
        <v/>
      </c>
      <c r="J1325" s="471">
        <f>'Potential Projects'!D1326</f>
        <v>0.60089011951665727</v>
      </c>
      <c r="K1325" s="471">
        <f>'Potential Projects'!E1326</f>
        <v>99.835582562889698</v>
      </c>
      <c r="L1325" s="476">
        <f t="shared" si="144"/>
        <v>924.56352731759364</v>
      </c>
      <c r="M1325" s="471">
        <f t="shared" si="147"/>
        <v>1456.0645641729793</v>
      </c>
      <c r="N1325" s="467">
        <f t="shared" si="145"/>
        <v>0</v>
      </c>
      <c r="O1325" s="475" t="str">
        <f t="shared" si="146"/>
        <v/>
      </c>
    </row>
    <row r="1326" spans="1:15" hidden="1">
      <c r="A1326" s="475">
        <f t="shared" si="141"/>
        <v>43497</v>
      </c>
      <c r="B1326" s="475">
        <v>43521</v>
      </c>
      <c r="C1326" s="467">
        <v>5</v>
      </c>
      <c r="D1326" s="467">
        <v>1149</v>
      </c>
      <c r="E1326" s="467">
        <v>92</v>
      </c>
      <c r="F1326" s="467">
        <v>0</v>
      </c>
      <c r="G1326" s="467">
        <f t="array" ref="G1326">MAX(IF($A$2:$A$8761=A1326,$D$2:$D$8761))</f>
        <v>1577</v>
      </c>
      <c r="H1326" s="467">
        <f t="shared" si="142"/>
        <v>0</v>
      </c>
      <c r="I1326" s="475" t="str">
        <f t="shared" si="143"/>
        <v/>
      </c>
      <c r="J1326" s="471">
        <f>'Potential Projects'!D1327</f>
        <v>4.5825502060068457</v>
      </c>
      <c r="K1326" s="471">
        <f>'Potential Projects'!E1327</f>
        <v>99.723720651472789</v>
      </c>
      <c r="L1326" s="476">
        <f t="shared" si="144"/>
        <v>952.6937291425204</v>
      </c>
      <c r="M1326" s="471">
        <f t="shared" si="147"/>
        <v>1456.0645641729793</v>
      </c>
      <c r="N1326" s="467">
        <f t="shared" si="145"/>
        <v>0</v>
      </c>
      <c r="O1326" s="475" t="str">
        <f t="shared" si="146"/>
        <v/>
      </c>
    </row>
    <row r="1327" spans="1:15" hidden="1">
      <c r="A1327" s="475">
        <f t="shared" si="141"/>
        <v>43497</v>
      </c>
      <c r="B1327" s="475">
        <v>43521</v>
      </c>
      <c r="C1327" s="467">
        <v>6</v>
      </c>
      <c r="D1327" s="467">
        <v>1257</v>
      </c>
      <c r="E1327" s="467">
        <v>97</v>
      </c>
      <c r="F1327" s="467">
        <v>0</v>
      </c>
      <c r="G1327" s="467">
        <f t="array" ref="G1327">MAX(IF($A$2:$A$8761=A1327,$D$2:$D$8761))</f>
        <v>1577</v>
      </c>
      <c r="H1327" s="467">
        <f t="shared" si="142"/>
        <v>0</v>
      </c>
      <c r="I1327" s="475" t="str">
        <f t="shared" si="143"/>
        <v/>
      </c>
      <c r="J1327" s="471">
        <f>'Potential Projects'!D1328</f>
        <v>1.7167520857325032</v>
      </c>
      <c r="K1327" s="471">
        <f>'Potential Projects'!E1328</f>
        <v>93.507170930982568</v>
      </c>
      <c r="L1327" s="476">
        <f t="shared" si="144"/>
        <v>1064.7760769832851</v>
      </c>
      <c r="M1327" s="471">
        <f t="shared" si="147"/>
        <v>1456.0645641729793</v>
      </c>
      <c r="N1327" s="467">
        <f t="shared" si="145"/>
        <v>0</v>
      </c>
      <c r="O1327" s="475" t="str">
        <f t="shared" si="146"/>
        <v/>
      </c>
    </row>
    <row r="1328" spans="1:15" hidden="1">
      <c r="A1328" s="475">
        <f t="shared" si="141"/>
        <v>43497</v>
      </c>
      <c r="B1328" s="475">
        <v>43521</v>
      </c>
      <c r="C1328" s="467">
        <v>7</v>
      </c>
      <c r="D1328" s="467">
        <v>1365</v>
      </c>
      <c r="E1328" s="467">
        <v>101</v>
      </c>
      <c r="F1328" s="467">
        <v>0</v>
      </c>
      <c r="G1328" s="467">
        <f t="array" ref="G1328">MAX(IF($A$2:$A$8761=A1328,$D$2:$D$8761))</f>
        <v>1577</v>
      </c>
      <c r="H1328" s="467">
        <f t="shared" si="142"/>
        <v>0</v>
      </c>
      <c r="I1328" s="475" t="str">
        <f t="shared" si="143"/>
        <v/>
      </c>
      <c r="J1328" s="471">
        <f>'Potential Projects'!D1329</f>
        <v>8.0067880441986929</v>
      </c>
      <c r="K1328" s="471">
        <f>'Potential Projects'!E1329</f>
        <v>85.685441894216297</v>
      </c>
      <c r="L1328" s="476">
        <f t="shared" si="144"/>
        <v>1170.307770061585</v>
      </c>
      <c r="M1328" s="471">
        <f t="shared" si="147"/>
        <v>1456.0645641729793</v>
      </c>
      <c r="N1328" s="467">
        <f t="shared" si="145"/>
        <v>0</v>
      </c>
      <c r="O1328" s="475" t="str">
        <f t="shared" si="146"/>
        <v/>
      </c>
    </row>
    <row r="1329" spans="1:15" hidden="1">
      <c r="A1329" s="475">
        <f t="shared" si="141"/>
        <v>43497</v>
      </c>
      <c r="B1329" s="475">
        <v>43521</v>
      </c>
      <c r="C1329" s="467">
        <v>8</v>
      </c>
      <c r="D1329" s="467">
        <v>1483</v>
      </c>
      <c r="E1329" s="467">
        <v>102</v>
      </c>
      <c r="F1329" s="467">
        <v>0</v>
      </c>
      <c r="G1329" s="467">
        <f t="array" ref="G1329">MAX(IF($A$2:$A$8761=A1329,$D$2:$D$8761))</f>
        <v>1577</v>
      </c>
      <c r="H1329" s="467">
        <f t="shared" si="142"/>
        <v>0</v>
      </c>
      <c r="I1329" s="475" t="str">
        <f t="shared" si="143"/>
        <v/>
      </c>
      <c r="J1329" s="471">
        <f>'Potential Projects'!D1330</f>
        <v>29.114832044824283</v>
      </c>
      <c r="K1329" s="471">
        <f>'Potential Projects'!E1330</f>
        <v>47.404418404644169</v>
      </c>
      <c r="L1329" s="476">
        <f t="shared" si="144"/>
        <v>1304.4807495505315</v>
      </c>
      <c r="M1329" s="471">
        <f t="shared" si="147"/>
        <v>1456.0645641729793</v>
      </c>
      <c r="N1329" s="467">
        <f t="shared" si="145"/>
        <v>0</v>
      </c>
      <c r="O1329" s="475" t="str">
        <f t="shared" si="146"/>
        <v/>
      </c>
    </row>
    <row r="1330" spans="1:15" hidden="1">
      <c r="A1330" s="475">
        <f t="shared" si="141"/>
        <v>43497</v>
      </c>
      <c r="B1330" s="475">
        <v>43521</v>
      </c>
      <c r="C1330" s="467">
        <v>9</v>
      </c>
      <c r="D1330" s="467">
        <v>1454</v>
      </c>
      <c r="E1330" s="467">
        <v>103</v>
      </c>
      <c r="F1330" s="467">
        <v>4</v>
      </c>
      <c r="G1330" s="467">
        <f t="array" ref="G1330">MAX(IF($A$2:$A$8761=A1330,$D$2:$D$8761))</f>
        <v>1577</v>
      </c>
      <c r="H1330" s="467">
        <f t="shared" si="142"/>
        <v>0</v>
      </c>
      <c r="I1330" s="475" t="str">
        <f t="shared" si="143"/>
        <v/>
      </c>
      <c r="J1330" s="471">
        <f>'Potential Projects'!D1331</f>
        <v>9.1190768173542747</v>
      </c>
      <c r="K1330" s="471">
        <f>'Potential Projects'!E1331</f>
        <v>47.627359976349183</v>
      </c>
      <c r="L1330" s="476">
        <f t="shared" si="144"/>
        <v>1290.2535632062966</v>
      </c>
      <c r="M1330" s="471">
        <f t="shared" si="147"/>
        <v>1456.0645641729793</v>
      </c>
      <c r="N1330" s="467">
        <f t="shared" si="145"/>
        <v>0</v>
      </c>
      <c r="O1330" s="475" t="str">
        <f t="shared" si="146"/>
        <v/>
      </c>
    </row>
    <row r="1331" spans="1:15" hidden="1">
      <c r="A1331" s="475">
        <f t="shared" si="141"/>
        <v>43497</v>
      </c>
      <c r="B1331" s="475">
        <v>43521</v>
      </c>
      <c r="C1331" s="467">
        <v>10</v>
      </c>
      <c r="D1331" s="467">
        <v>1465</v>
      </c>
      <c r="E1331" s="467">
        <v>102</v>
      </c>
      <c r="F1331" s="467">
        <v>5</v>
      </c>
      <c r="G1331" s="467">
        <f t="array" ref="G1331">MAX(IF($A$2:$A$8761=A1331,$D$2:$D$8761))</f>
        <v>1577</v>
      </c>
      <c r="H1331" s="467">
        <f t="shared" si="142"/>
        <v>0</v>
      </c>
      <c r="I1331" s="475" t="str">
        <f t="shared" si="143"/>
        <v/>
      </c>
      <c r="J1331" s="471">
        <f>'Potential Projects'!D1332</f>
        <v>0.25327148730495508</v>
      </c>
      <c r="K1331" s="471">
        <f>'Potential Projects'!E1332</f>
        <v>66.69394898946463</v>
      </c>
      <c r="L1331" s="476">
        <f t="shared" si="144"/>
        <v>1291.0527795232304</v>
      </c>
      <c r="M1331" s="471">
        <f t="shared" si="147"/>
        <v>1456.0645641729793</v>
      </c>
      <c r="N1331" s="467">
        <f t="shared" si="145"/>
        <v>0</v>
      </c>
      <c r="O1331" s="475" t="str">
        <f t="shared" si="146"/>
        <v/>
      </c>
    </row>
    <row r="1332" spans="1:15" hidden="1">
      <c r="A1332" s="475">
        <f t="shared" si="141"/>
        <v>43497</v>
      </c>
      <c r="B1332" s="475">
        <v>43521</v>
      </c>
      <c r="C1332" s="467">
        <v>11</v>
      </c>
      <c r="D1332" s="467">
        <v>1459</v>
      </c>
      <c r="E1332" s="467">
        <v>103</v>
      </c>
      <c r="F1332" s="467">
        <v>6</v>
      </c>
      <c r="G1332" s="467">
        <f t="array" ref="G1332">MAX(IF($A$2:$A$8761=A1332,$D$2:$D$8761))</f>
        <v>1577</v>
      </c>
      <c r="H1332" s="467">
        <f t="shared" si="142"/>
        <v>0</v>
      </c>
      <c r="I1332" s="475" t="str">
        <f t="shared" si="143"/>
        <v/>
      </c>
      <c r="J1332" s="471">
        <f>'Potential Projects'!D1333</f>
        <v>0</v>
      </c>
      <c r="K1332" s="471">
        <f>'Potential Projects'!E1333</f>
        <v>86.675771823263815</v>
      </c>
      <c r="L1332" s="476">
        <f t="shared" si="144"/>
        <v>1263.3242281767361</v>
      </c>
      <c r="M1332" s="471">
        <f t="shared" si="147"/>
        <v>1456.0645641729793</v>
      </c>
      <c r="N1332" s="467">
        <f t="shared" si="145"/>
        <v>0</v>
      </c>
      <c r="O1332" s="475" t="str">
        <f t="shared" si="146"/>
        <v/>
      </c>
    </row>
    <row r="1333" spans="1:15" hidden="1">
      <c r="A1333" s="475">
        <f t="shared" si="141"/>
        <v>43497</v>
      </c>
      <c r="B1333" s="475">
        <v>43521</v>
      </c>
      <c r="C1333" s="467">
        <v>12</v>
      </c>
      <c r="D1333" s="467">
        <v>1424</v>
      </c>
      <c r="E1333" s="467">
        <v>103</v>
      </c>
      <c r="F1333" s="467">
        <v>8</v>
      </c>
      <c r="G1333" s="467">
        <f t="array" ref="G1333">MAX(IF($A$2:$A$8761=A1333,$D$2:$D$8761))</f>
        <v>1577</v>
      </c>
      <c r="H1333" s="467">
        <f t="shared" si="142"/>
        <v>0</v>
      </c>
      <c r="I1333" s="475" t="str">
        <f t="shared" si="143"/>
        <v/>
      </c>
      <c r="J1333" s="471">
        <f>'Potential Projects'!D1334</f>
        <v>0</v>
      </c>
      <c r="K1333" s="471">
        <f>'Potential Projects'!E1334</f>
        <v>97.15324344227048</v>
      </c>
      <c r="L1333" s="476">
        <f t="shared" si="144"/>
        <v>1215.8467565577296</v>
      </c>
      <c r="M1333" s="471">
        <f t="shared" si="147"/>
        <v>1456.0645641729793</v>
      </c>
      <c r="N1333" s="467">
        <f t="shared" si="145"/>
        <v>0</v>
      </c>
      <c r="O1333" s="475" t="str">
        <f t="shared" si="146"/>
        <v/>
      </c>
    </row>
    <row r="1334" spans="1:15" hidden="1">
      <c r="A1334" s="475">
        <f t="shared" si="141"/>
        <v>43497</v>
      </c>
      <c r="B1334" s="475">
        <v>43521</v>
      </c>
      <c r="C1334" s="467">
        <v>13</v>
      </c>
      <c r="D1334" s="467">
        <v>1416</v>
      </c>
      <c r="E1334" s="467">
        <v>102</v>
      </c>
      <c r="F1334" s="467">
        <v>8</v>
      </c>
      <c r="G1334" s="467">
        <f t="array" ref="G1334">MAX(IF($A$2:$A$8761=A1334,$D$2:$D$8761))</f>
        <v>1577</v>
      </c>
      <c r="H1334" s="467">
        <f t="shared" si="142"/>
        <v>0</v>
      </c>
      <c r="I1334" s="475" t="str">
        <f t="shared" si="143"/>
        <v/>
      </c>
      <c r="J1334" s="471">
        <f>'Potential Projects'!D1335</f>
        <v>8.1610161912244683E-2</v>
      </c>
      <c r="K1334" s="471">
        <f>'Potential Projects'!E1335</f>
        <v>96.15430875080628</v>
      </c>
      <c r="L1334" s="476">
        <f t="shared" si="144"/>
        <v>1209.7640810872815</v>
      </c>
      <c r="M1334" s="471">
        <f t="shared" si="147"/>
        <v>1456.0645641729793</v>
      </c>
      <c r="N1334" s="467">
        <f t="shared" si="145"/>
        <v>0</v>
      </c>
      <c r="O1334" s="475" t="str">
        <f t="shared" si="146"/>
        <v/>
      </c>
    </row>
    <row r="1335" spans="1:15" hidden="1">
      <c r="A1335" s="475">
        <f t="shared" si="141"/>
        <v>43497</v>
      </c>
      <c r="B1335" s="475">
        <v>43521</v>
      </c>
      <c r="C1335" s="467">
        <v>14</v>
      </c>
      <c r="D1335" s="467">
        <v>1437</v>
      </c>
      <c r="E1335" s="467">
        <v>103</v>
      </c>
      <c r="F1335" s="467">
        <v>5</v>
      </c>
      <c r="G1335" s="467">
        <f t="array" ref="G1335">MAX(IF($A$2:$A$8761=A1335,$D$2:$D$8761))</f>
        <v>1577</v>
      </c>
      <c r="H1335" s="467">
        <f t="shared" si="142"/>
        <v>0</v>
      </c>
      <c r="I1335" s="475" t="str">
        <f t="shared" si="143"/>
        <v/>
      </c>
      <c r="J1335" s="471">
        <f>'Potential Projects'!D1336</f>
        <v>1.8701056991869813E-3</v>
      </c>
      <c r="K1335" s="471">
        <f>'Potential Projects'!E1336</f>
        <v>80.881637712319929</v>
      </c>
      <c r="L1335" s="476">
        <f t="shared" si="144"/>
        <v>1248.1164921819809</v>
      </c>
      <c r="M1335" s="471">
        <f t="shared" si="147"/>
        <v>1456.0645641729793</v>
      </c>
      <c r="N1335" s="467">
        <f t="shared" si="145"/>
        <v>0</v>
      </c>
      <c r="O1335" s="475" t="str">
        <f t="shared" si="146"/>
        <v/>
      </c>
    </row>
    <row r="1336" spans="1:15" hidden="1">
      <c r="A1336" s="475">
        <f t="shared" si="141"/>
        <v>43497</v>
      </c>
      <c r="B1336" s="475">
        <v>43521</v>
      </c>
      <c r="C1336" s="467">
        <v>15</v>
      </c>
      <c r="D1336" s="467">
        <v>1432</v>
      </c>
      <c r="E1336" s="467">
        <v>102</v>
      </c>
      <c r="F1336" s="467">
        <v>5</v>
      </c>
      <c r="G1336" s="467">
        <f t="array" ref="G1336">MAX(IF($A$2:$A$8761=A1336,$D$2:$D$8761))</f>
        <v>1577</v>
      </c>
      <c r="H1336" s="467">
        <f t="shared" si="142"/>
        <v>0</v>
      </c>
      <c r="I1336" s="475" t="str">
        <f t="shared" si="143"/>
        <v/>
      </c>
      <c r="J1336" s="471">
        <f>'Potential Projects'!D1337</f>
        <v>0.37135837602250871</v>
      </c>
      <c r="K1336" s="471">
        <f>'Potential Projects'!E1337</f>
        <v>81.473019565684808</v>
      </c>
      <c r="L1336" s="476">
        <f t="shared" si="144"/>
        <v>1243.1556220582927</v>
      </c>
      <c r="M1336" s="471">
        <f t="shared" si="147"/>
        <v>1456.0645641729793</v>
      </c>
      <c r="N1336" s="467">
        <f t="shared" si="145"/>
        <v>0</v>
      </c>
      <c r="O1336" s="475" t="str">
        <f t="shared" si="146"/>
        <v/>
      </c>
    </row>
    <row r="1337" spans="1:15" hidden="1">
      <c r="A1337" s="475">
        <f t="shared" si="141"/>
        <v>43497</v>
      </c>
      <c r="B1337" s="475">
        <v>43521</v>
      </c>
      <c r="C1337" s="467">
        <v>16</v>
      </c>
      <c r="D1337" s="467">
        <v>1412</v>
      </c>
      <c r="E1337" s="467">
        <v>103</v>
      </c>
      <c r="F1337" s="467">
        <v>0</v>
      </c>
      <c r="G1337" s="467">
        <f t="array" ref="G1337">MAX(IF($A$2:$A$8761=A1337,$D$2:$D$8761))</f>
        <v>1577</v>
      </c>
      <c r="H1337" s="467">
        <f t="shared" si="142"/>
        <v>0</v>
      </c>
      <c r="I1337" s="475" t="str">
        <f t="shared" si="143"/>
        <v/>
      </c>
      <c r="J1337" s="471">
        <f>'Potential Projects'!D1338</f>
        <v>1.2778047249631808</v>
      </c>
      <c r="K1337" s="471">
        <f>'Potential Projects'!E1338</f>
        <v>78.12889599010964</v>
      </c>
      <c r="L1337" s="476">
        <f t="shared" si="144"/>
        <v>1229.5932992849271</v>
      </c>
      <c r="M1337" s="471">
        <f t="shared" si="147"/>
        <v>1456.0645641729793</v>
      </c>
      <c r="N1337" s="467">
        <f t="shared" si="145"/>
        <v>0</v>
      </c>
      <c r="O1337" s="475" t="str">
        <f t="shared" si="146"/>
        <v/>
      </c>
    </row>
    <row r="1338" spans="1:15" hidden="1">
      <c r="A1338" s="475">
        <f t="shared" si="141"/>
        <v>43497</v>
      </c>
      <c r="B1338" s="475">
        <v>43521</v>
      </c>
      <c r="C1338" s="467">
        <v>17</v>
      </c>
      <c r="D1338" s="467">
        <v>1446</v>
      </c>
      <c r="E1338" s="467">
        <v>102</v>
      </c>
      <c r="F1338" s="467">
        <v>5</v>
      </c>
      <c r="G1338" s="467">
        <f t="array" ref="G1338">MAX(IF($A$2:$A$8761=A1338,$D$2:$D$8761))</f>
        <v>1577</v>
      </c>
      <c r="H1338" s="467">
        <f t="shared" si="142"/>
        <v>0</v>
      </c>
      <c r="I1338" s="475" t="str">
        <f t="shared" si="143"/>
        <v/>
      </c>
      <c r="J1338" s="471">
        <f>'Potential Projects'!D1339</f>
        <v>0.18703638911563777</v>
      </c>
      <c r="K1338" s="471">
        <f>'Potential Projects'!E1339</f>
        <v>68.049590195656847</v>
      </c>
      <c r="L1338" s="476">
        <f t="shared" si="144"/>
        <v>1270.7633734152273</v>
      </c>
      <c r="M1338" s="471">
        <f t="shared" si="147"/>
        <v>1456.0645641729793</v>
      </c>
      <c r="N1338" s="467">
        <f t="shared" si="145"/>
        <v>0</v>
      </c>
      <c r="O1338" s="475" t="str">
        <f t="shared" si="146"/>
        <v/>
      </c>
    </row>
    <row r="1339" spans="1:15" hidden="1">
      <c r="A1339" s="475">
        <f t="shared" si="141"/>
        <v>43497</v>
      </c>
      <c r="B1339" s="475">
        <v>43521</v>
      </c>
      <c r="C1339" s="467">
        <v>18</v>
      </c>
      <c r="D1339" s="467">
        <v>1490</v>
      </c>
      <c r="E1339" s="467">
        <v>101</v>
      </c>
      <c r="F1339" s="467">
        <v>0</v>
      </c>
      <c r="G1339" s="467">
        <f t="array" ref="G1339">MAX(IF($A$2:$A$8761=A1339,$D$2:$D$8761))</f>
        <v>1577</v>
      </c>
      <c r="H1339" s="467">
        <f t="shared" si="142"/>
        <v>0</v>
      </c>
      <c r="I1339" s="475" t="str">
        <f t="shared" si="143"/>
        <v/>
      </c>
      <c r="J1339" s="471">
        <f>'Potential Projects'!D1340</f>
        <v>0</v>
      </c>
      <c r="K1339" s="471">
        <f>'Potential Projects'!E1340</f>
        <v>73.820256772737054</v>
      </c>
      <c r="L1339" s="476">
        <f t="shared" si="144"/>
        <v>1315.1797432272629</v>
      </c>
      <c r="M1339" s="471">
        <f t="shared" si="147"/>
        <v>1456.0645641729793</v>
      </c>
      <c r="N1339" s="467">
        <f t="shared" si="145"/>
        <v>0</v>
      </c>
      <c r="O1339" s="475" t="str">
        <f t="shared" si="146"/>
        <v/>
      </c>
    </row>
    <row r="1340" spans="1:15" hidden="1">
      <c r="A1340" s="475">
        <f t="shared" si="141"/>
        <v>43497</v>
      </c>
      <c r="B1340" s="475">
        <v>43521</v>
      </c>
      <c r="C1340" s="467">
        <v>19</v>
      </c>
      <c r="D1340" s="467">
        <v>1506</v>
      </c>
      <c r="E1340" s="467">
        <v>94</v>
      </c>
      <c r="F1340" s="467">
        <v>0</v>
      </c>
      <c r="G1340" s="467">
        <f t="array" ref="G1340">MAX(IF($A$2:$A$8761=A1340,$D$2:$D$8761))</f>
        <v>1577</v>
      </c>
      <c r="H1340" s="467">
        <f t="shared" si="142"/>
        <v>0</v>
      </c>
      <c r="I1340" s="475" t="str">
        <f t="shared" si="143"/>
        <v/>
      </c>
      <c r="J1340" s="471">
        <f>'Potential Projects'!D1341</f>
        <v>1.4581608404038957</v>
      </c>
      <c r="K1340" s="471">
        <f>'Potential Projects'!E1341</f>
        <v>70.160103741130939</v>
      </c>
      <c r="L1340" s="476">
        <f t="shared" si="144"/>
        <v>1340.381735418465</v>
      </c>
      <c r="M1340" s="471">
        <f t="shared" si="147"/>
        <v>1456.0645641729793</v>
      </c>
      <c r="N1340" s="467">
        <f t="shared" si="145"/>
        <v>0</v>
      </c>
      <c r="O1340" s="475" t="str">
        <f t="shared" si="146"/>
        <v/>
      </c>
    </row>
    <row r="1341" spans="1:15" hidden="1">
      <c r="A1341" s="475">
        <f t="shared" si="141"/>
        <v>43497</v>
      </c>
      <c r="B1341" s="475">
        <v>43521</v>
      </c>
      <c r="C1341" s="467">
        <v>20</v>
      </c>
      <c r="D1341" s="467">
        <v>1489</v>
      </c>
      <c r="E1341" s="467">
        <v>79</v>
      </c>
      <c r="F1341" s="467">
        <v>0</v>
      </c>
      <c r="G1341" s="467">
        <f t="array" ref="G1341">MAX(IF($A$2:$A$8761=A1341,$D$2:$D$8761))</f>
        <v>1577</v>
      </c>
      <c r="H1341" s="467">
        <f t="shared" si="142"/>
        <v>0</v>
      </c>
      <c r="I1341" s="475" t="str">
        <f t="shared" si="143"/>
        <v/>
      </c>
      <c r="J1341" s="471">
        <f>'Potential Projects'!D1342</f>
        <v>0.75747906955229705</v>
      </c>
      <c r="K1341" s="471">
        <f>'Potential Projects'!E1342</f>
        <v>36.017188722855295</v>
      </c>
      <c r="L1341" s="476">
        <f t="shared" si="144"/>
        <v>1373.2253322075924</v>
      </c>
      <c r="M1341" s="471">
        <f t="shared" si="147"/>
        <v>1456.0645641729793</v>
      </c>
      <c r="N1341" s="467">
        <f t="shared" si="145"/>
        <v>0</v>
      </c>
      <c r="O1341" s="475" t="str">
        <f t="shared" si="146"/>
        <v/>
      </c>
    </row>
    <row r="1342" spans="1:15" hidden="1">
      <c r="A1342" s="475">
        <f t="shared" si="141"/>
        <v>43497</v>
      </c>
      <c r="B1342" s="475">
        <v>43521</v>
      </c>
      <c r="C1342" s="467">
        <v>21</v>
      </c>
      <c r="D1342" s="467">
        <v>1439</v>
      </c>
      <c r="E1342" s="467">
        <v>70</v>
      </c>
      <c r="F1342" s="467">
        <v>0</v>
      </c>
      <c r="G1342" s="467">
        <f t="array" ref="G1342">MAX(IF($A$2:$A$8761=A1342,$D$2:$D$8761))</f>
        <v>1577</v>
      </c>
      <c r="H1342" s="467">
        <f t="shared" si="142"/>
        <v>0</v>
      </c>
      <c r="I1342" s="475" t="str">
        <f t="shared" si="143"/>
        <v/>
      </c>
      <c r="J1342" s="471">
        <f>'Potential Projects'!D1343</f>
        <v>9.6070205986445281</v>
      </c>
      <c r="K1342" s="471">
        <f>'Potential Projects'!E1343</f>
        <v>18.844429692539236</v>
      </c>
      <c r="L1342" s="476">
        <f t="shared" si="144"/>
        <v>1340.5485497088162</v>
      </c>
      <c r="M1342" s="471">
        <f t="shared" si="147"/>
        <v>1456.0645641729793</v>
      </c>
      <c r="N1342" s="467">
        <f t="shared" si="145"/>
        <v>0</v>
      </c>
      <c r="O1342" s="475" t="str">
        <f t="shared" si="146"/>
        <v/>
      </c>
    </row>
    <row r="1343" spans="1:15" hidden="1">
      <c r="A1343" s="475">
        <f t="shared" si="141"/>
        <v>43497</v>
      </c>
      <c r="B1343" s="475">
        <v>43521</v>
      </c>
      <c r="C1343" s="467">
        <v>22</v>
      </c>
      <c r="D1343" s="467">
        <v>1347</v>
      </c>
      <c r="E1343" s="467">
        <v>54</v>
      </c>
      <c r="F1343" s="467">
        <v>0</v>
      </c>
      <c r="G1343" s="467">
        <f t="array" ref="G1343">MAX(IF($A$2:$A$8761=A1343,$D$2:$D$8761))</f>
        <v>1577</v>
      </c>
      <c r="H1343" s="467">
        <f t="shared" si="142"/>
        <v>0</v>
      </c>
      <c r="I1343" s="475" t="str">
        <f t="shared" si="143"/>
        <v/>
      </c>
      <c r="J1343" s="471">
        <f>'Potential Projects'!D1344</f>
        <v>50.597022627403689</v>
      </c>
      <c r="K1343" s="471">
        <f>'Potential Projects'!E1344</f>
        <v>7.7779229735540749</v>
      </c>
      <c r="L1343" s="476">
        <f t="shared" si="144"/>
        <v>1234.6250543990423</v>
      </c>
      <c r="M1343" s="471">
        <f t="shared" si="147"/>
        <v>1456.0645641729793</v>
      </c>
      <c r="N1343" s="467">
        <f t="shared" si="145"/>
        <v>0</v>
      </c>
      <c r="O1343" s="475" t="str">
        <f t="shared" si="146"/>
        <v/>
      </c>
    </row>
    <row r="1344" spans="1:15" hidden="1">
      <c r="A1344" s="475">
        <f t="shared" si="141"/>
        <v>43497</v>
      </c>
      <c r="B1344" s="475">
        <v>43521</v>
      </c>
      <c r="C1344" s="467">
        <v>23</v>
      </c>
      <c r="D1344" s="467">
        <v>1265</v>
      </c>
      <c r="E1344" s="467">
        <v>34</v>
      </c>
      <c r="F1344" s="467">
        <v>0</v>
      </c>
      <c r="G1344" s="467">
        <f t="array" ref="G1344">MAX(IF($A$2:$A$8761=A1344,$D$2:$D$8761))</f>
        <v>1577</v>
      </c>
      <c r="H1344" s="467">
        <f t="shared" si="142"/>
        <v>0</v>
      </c>
      <c r="I1344" s="475" t="str">
        <f t="shared" si="143"/>
        <v/>
      </c>
      <c r="J1344" s="471">
        <f>'Potential Projects'!D1345</f>
        <v>104.58675901053812</v>
      </c>
      <c r="K1344" s="471">
        <f>'Potential Projects'!E1345</f>
        <v>12.695935820253707</v>
      </c>
      <c r="L1344" s="476">
        <f t="shared" si="144"/>
        <v>1113.7173051692082</v>
      </c>
      <c r="M1344" s="471">
        <f t="shared" si="147"/>
        <v>1456.0645641729793</v>
      </c>
      <c r="N1344" s="467">
        <f t="shared" si="145"/>
        <v>0</v>
      </c>
      <c r="O1344" s="475" t="str">
        <f t="shared" si="146"/>
        <v/>
      </c>
    </row>
    <row r="1345" spans="1:15" hidden="1">
      <c r="A1345" s="475">
        <f t="shared" si="141"/>
        <v>43497</v>
      </c>
      <c r="B1345" s="475">
        <v>43521</v>
      </c>
      <c r="C1345" s="467">
        <v>24</v>
      </c>
      <c r="D1345" s="467">
        <v>1198</v>
      </c>
      <c r="E1345" s="467">
        <v>30</v>
      </c>
      <c r="F1345" s="467">
        <v>0</v>
      </c>
      <c r="G1345" s="467">
        <f t="array" ref="G1345">MAX(IF($A$2:$A$8761=A1345,$D$2:$D$8761))</f>
        <v>1577</v>
      </c>
      <c r="H1345" s="467">
        <f t="shared" si="142"/>
        <v>0</v>
      </c>
      <c r="I1345" s="475" t="str">
        <f t="shared" si="143"/>
        <v/>
      </c>
      <c r="J1345" s="471">
        <f>'Potential Projects'!D1346</f>
        <v>138.02192213174703</v>
      </c>
      <c r="K1345" s="471">
        <f>'Potential Projects'!E1346</f>
        <v>23.866481939367883</v>
      </c>
      <c r="L1345" s="476">
        <f t="shared" si="144"/>
        <v>1006.1115959288851</v>
      </c>
      <c r="M1345" s="471">
        <f t="shared" si="147"/>
        <v>1456.0645641729793</v>
      </c>
      <c r="N1345" s="467">
        <f t="shared" si="145"/>
        <v>0</v>
      </c>
      <c r="O1345" s="475" t="str">
        <f t="shared" si="146"/>
        <v/>
      </c>
    </row>
    <row r="1346" spans="1:15" hidden="1">
      <c r="A1346" s="475">
        <f t="shared" ref="A1346:A1409" si="148">DATE(YEAR(B1346),MONTH(B1346),1)</f>
        <v>43497</v>
      </c>
      <c r="B1346" s="475">
        <v>43522</v>
      </c>
      <c r="C1346" s="467">
        <v>1</v>
      </c>
      <c r="D1346" s="467">
        <v>1178</v>
      </c>
      <c r="E1346" s="467">
        <v>27</v>
      </c>
      <c r="F1346" s="467">
        <v>0</v>
      </c>
      <c r="G1346" s="467">
        <f t="array" ref="G1346">MAX(IF($A$2:$A$8761=A1346,$D$2:$D$8761))</f>
        <v>1577</v>
      </c>
      <c r="H1346" s="467">
        <f t="shared" ref="H1346:H1409" si="149">IF(G1346=D1346,1,0)</f>
        <v>0</v>
      </c>
      <c r="I1346" s="475" t="str">
        <f t="shared" ref="I1346:I1409" si="150">IF(D1346=G1346,B1346,"")</f>
        <v/>
      </c>
      <c r="J1346" s="471">
        <f>'Potential Projects'!D1347</f>
        <v>98.651075944440166</v>
      </c>
      <c r="K1346" s="471">
        <f>'Potential Projects'!E1347</f>
        <v>19.494480380563321</v>
      </c>
      <c r="L1346" s="476">
        <f t="shared" ref="L1346:L1409" si="151">D1346-E1346-F1346-J1346-K1346</f>
        <v>1032.8544436749964</v>
      </c>
      <c r="M1346" s="471">
        <f t="shared" si="147"/>
        <v>1456.0645641729793</v>
      </c>
      <c r="N1346" s="467">
        <f t="shared" ref="N1346:N1409" si="152">IF(M1346=L1346,1,0)</f>
        <v>0</v>
      </c>
      <c r="O1346" s="475" t="str">
        <f t="shared" ref="O1346:O1409" si="153">IF(L1346=M1346,B1346,"")</f>
        <v/>
      </c>
    </row>
    <row r="1347" spans="1:15" hidden="1">
      <c r="A1347" s="475">
        <f t="shared" si="148"/>
        <v>43497</v>
      </c>
      <c r="B1347" s="475">
        <v>43522</v>
      </c>
      <c r="C1347" s="467">
        <v>2</v>
      </c>
      <c r="D1347" s="467">
        <v>1152</v>
      </c>
      <c r="E1347" s="467">
        <v>30</v>
      </c>
      <c r="F1347" s="467">
        <v>0</v>
      </c>
      <c r="G1347" s="467">
        <f t="array" ref="G1347">MAX(IF($A$2:$A$8761=A1347,$D$2:$D$8761))</f>
        <v>1577</v>
      </c>
      <c r="H1347" s="467">
        <f t="shared" si="149"/>
        <v>0</v>
      </c>
      <c r="I1347" s="475" t="str">
        <f t="shared" si="150"/>
        <v/>
      </c>
      <c r="J1347" s="471">
        <f>'Potential Projects'!D1348</f>
        <v>69.158773703600119</v>
      </c>
      <c r="K1347" s="471">
        <f>'Potential Projects'!E1348</f>
        <v>5.14721242743496</v>
      </c>
      <c r="L1347" s="476">
        <f t="shared" si="151"/>
        <v>1047.6940138689649</v>
      </c>
      <c r="M1347" s="471">
        <f t="shared" si="147"/>
        <v>1456.0645641729793</v>
      </c>
      <c r="N1347" s="467">
        <f t="shared" si="152"/>
        <v>0</v>
      </c>
      <c r="O1347" s="475" t="str">
        <f t="shared" si="153"/>
        <v/>
      </c>
    </row>
    <row r="1348" spans="1:15" hidden="1">
      <c r="A1348" s="475">
        <f t="shared" si="148"/>
        <v>43497</v>
      </c>
      <c r="B1348" s="475">
        <v>43522</v>
      </c>
      <c r="C1348" s="467">
        <v>3</v>
      </c>
      <c r="D1348" s="467">
        <v>1132</v>
      </c>
      <c r="E1348" s="467">
        <v>34</v>
      </c>
      <c r="F1348" s="467">
        <v>0</v>
      </c>
      <c r="G1348" s="467">
        <f t="array" ref="G1348">MAX(IF($A$2:$A$8761=A1348,$D$2:$D$8761))</f>
        <v>1577</v>
      </c>
      <c r="H1348" s="467">
        <f t="shared" si="149"/>
        <v>0</v>
      </c>
      <c r="I1348" s="475" t="str">
        <f t="shared" si="150"/>
        <v/>
      </c>
      <c r="J1348" s="471">
        <f>'Potential Projects'!D1349</f>
        <v>58.493518675127099</v>
      </c>
      <c r="K1348" s="471">
        <f>'Potential Projects'!E1349</f>
        <v>22.747862825198879</v>
      </c>
      <c r="L1348" s="476">
        <f t="shared" si="151"/>
        <v>1016.7586184996741</v>
      </c>
      <c r="M1348" s="471">
        <f t="shared" si="147"/>
        <v>1456.0645641729793</v>
      </c>
      <c r="N1348" s="467">
        <f t="shared" si="152"/>
        <v>0</v>
      </c>
      <c r="O1348" s="475" t="str">
        <f t="shared" si="153"/>
        <v/>
      </c>
    </row>
    <row r="1349" spans="1:15" hidden="1">
      <c r="A1349" s="475">
        <f t="shared" si="148"/>
        <v>43497</v>
      </c>
      <c r="B1349" s="475">
        <v>43522</v>
      </c>
      <c r="C1349" s="467">
        <v>4</v>
      </c>
      <c r="D1349" s="467">
        <v>1153</v>
      </c>
      <c r="E1349" s="467">
        <v>50</v>
      </c>
      <c r="F1349" s="467">
        <v>0</v>
      </c>
      <c r="G1349" s="467">
        <f t="array" ref="G1349">MAX(IF($A$2:$A$8761=A1349,$D$2:$D$8761))</f>
        <v>1577</v>
      </c>
      <c r="H1349" s="467">
        <f t="shared" si="149"/>
        <v>0</v>
      </c>
      <c r="I1349" s="475" t="str">
        <f t="shared" si="150"/>
        <v/>
      </c>
      <c r="J1349" s="471">
        <f>'Potential Projects'!D1350</f>
        <v>32.23707814423598</v>
      </c>
      <c r="K1349" s="471">
        <f>'Potential Projects'!E1350</f>
        <v>10.465737852074822</v>
      </c>
      <c r="L1349" s="476">
        <f t="shared" si="151"/>
        <v>1060.2971840036892</v>
      </c>
      <c r="M1349" s="471">
        <f t="shared" si="147"/>
        <v>1456.0645641729793</v>
      </c>
      <c r="N1349" s="467">
        <f t="shared" si="152"/>
        <v>0</v>
      </c>
      <c r="O1349" s="475" t="str">
        <f t="shared" si="153"/>
        <v/>
      </c>
    </row>
    <row r="1350" spans="1:15" hidden="1">
      <c r="A1350" s="475">
        <f t="shared" si="148"/>
        <v>43497</v>
      </c>
      <c r="B1350" s="475">
        <v>43522</v>
      </c>
      <c r="C1350" s="467">
        <v>5</v>
      </c>
      <c r="D1350" s="467">
        <v>1194</v>
      </c>
      <c r="E1350" s="467">
        <v>63</v>
      </c>
      <c r="F1350" s="467">
        <v>0</v>
      </c>
      <c r="G1350" s="467">
        <f t="array" ref="G1350">MAX(IF($A$2:$A$8761=A1350,$D$2:$D$8761))</f>
        <v>1577</v>
      </c>
      <c r="H1350" s="467">
        <f t="shared" si="149"/>
        <v>0</v>
      </c>
      <c r="I1350" s="475" t="str">
        <f t="shared" si="150"/>
        <v/>
      </c>
      <c r="J1350" s="471">
        <f>'Potential Projects'!D1351</f>
        <v>100.80315618636722</v>
      </c>
      <c r="K1350" s="471">
        <f>'Potential Projects'!E1351</f>
        <v>4.7670383788432593</v>
      </c>
      <c r="L1350" s="476">
        <f t="shared" si="151"/>
        <v>1025.4298054347896</v>
      </c>
      <c r="M1350" s="471">
        <f t="shared" si="147"/>
        <v>1456.0645641729793</v>
      </c>
      <c r="N1350" s="467">
        <f t="shared" si="152"/>
        <v>0</v>
      </c>
      <c r="O1350" s="475" t="str">
        <f t="shared" si="153"/>
        <v/>
      </c>
    </row>
    <row r="1351" spans="1:15" hidden="1">
      <c r="A1351" s="475">
        <f t="shared" si="148"/>
        <v>43497</v>
      </c>
      <c r="B1351" s="475">
        <v>43522</v>
      </c>
      <c r="C1351" s="467">
        <v>6</v>
      </c>
      <c r="D1351" s="467">
        <v>1311</v>
      </c>
      <c r="E1351" s="467">
        <v>78</v>
      </c>
      <c r="F1351" s="467">
        <v>0</v>
      </c>
      <c r="G1351" s="467">
        <f t="array" ref="G1351">MAX(IF($A$2:$A$8761=A1351,$D$2:$D$8761))</f>
        <v>1577</v>
      </c>
      <c r="H1351" s="467">
        <f t="shared" si="149"/>
        <v>0</v>
      </c>
      <c r="I1351" s="475" t="str">
        <f t="shared" si="150"/>
        <v/>
      </c>
      <c r="J1351" s="471">
        <f>'Potential Projects'!D1352</f>
        <v>34.945085528845162</v>
      </c>
      <c r="K1351" s="471">
        <f>'Potential Projects'!E1352</f>
        <v>1.5472927327456463</v>
      </c>
      <c r="L1351" s="476">
        <f t="shared" si="151"/>
        <v>1196.5076217384092</v>
      </c>
      <c r="M1351" s="471">
        <f t="shared" si="147"/>
        <v>1456.0645641729793</v>
      </c>
      <c r="N1351" s="467">
        <f t="shared" si="152"/>
        <v>0</v>
      </c>
      <c r="O1351" s="475" t="str">
        <f t="shared" si="153"/>
        <v/>
      </c>
    </row>
    <row r="1352" spans="1:15" hidden="1">
      <c r="A1352" s="475">
        <f t="shared" si="148"/>
        <v>43497</v>
      </c>
      <c r="B1352" s="475">
        <v>43522</v>
      </c>
      <c r="C1352" s="467">
        <v>7</v>
      </c>
      <c r="D1352" s="467">
        <v>1446</v>
      </c>
      <c r="E1352" s="467">
        <v>94</v>
      </c>
      <c r="F1352" s="467">
        <v>0</v>
      </c>
      <c r="G1352" s="467">
        <f t="array" ref="G1352">MAX(IF($A$2:$A$8761=A1352,$D$2:$D$8761))</f>
        <v>1577</v>
      </c>
      <c r="H1352" s="467">
        <f t="shared" si="149"/>
        <v>0</v>
      </c>
      <c r="I1352" s="475" t="str">
        <f t="shared" si="150"/>
        <v/>
      </c>
      <c r="J1352" s="471">
        <f>'Potential Projects'!D1353</f>
        <v>4.6207529277737605</v>
      </c>
      <c r="K1352" s="471">
        <f>'Potential Projects'!E1353</f>
        <v>1.5981390561169639</v>
      </c>
      <c r="L1352" s="476">
        <f t="shared" si="151"/>
        <v>1345.7811080161093</v>
      </c>
      <c r="M1352" s="471">
        <f t="shared" si="147"/>
        <v>1456.0645641729793</v>
      </c>
      <c r="N1352" s="467">
        <f t="shared" si="152"/>
        <v>0</v>
      </c>
      <c r="O1352" s="475" t="str">
        <f t="shared" si="153"/>
        <v/>
      </c>
    </row>
    <row r="1353" spans="1:15" hidden="1">
      <c r="A1353" s="475">
        <f t="shared" si="148"/>
        <v>43497</v>
      </c>
      <c r="B1353" s="475">
        <v>43522</v>
      </c>
      <c r="C1353" s="467">
        <v>8</v>
      </c>
      <c r="D1353" s="467">
        <v>1498</v>
      </c>
      <c r="E1353" s="467">
        <v>92</v>
      </c>
      <c r="F1353" s="467">
        <v>5</v>
      </c>
      <c r="G1353" s="467">
        <f t="array" ref="G1353">MAX(IF($A$2:$A$8761=A1353,$D$2:$D$8761))</f>
        <v>1577</v>
      </c>
      <c r="H1353" s="467">
        <f t="shared" si="149"/>
        <v>0</v>
      </c>
      <c r="I1353" s="475" t="str">
        <f t="shared" si="150"/>
        <v/>
      </c>
      <c r="J1353" s="471">
        <f>'Potential Projects'!D1354</f>
        <v>42.199293368752905</v>
      </c>
      <c r="K1353" s="471">
        <f>'Potential Projects'!E1354</f>
        <v>1.3658104708664807</v>
      </c>
      <c r="L1353" s="476">
        <f t="shared" si="151"/>
        <v>1357.4348961603805</v>
      </c>
      <c r="M1353" s="471">
        <f t="shared" si="147"/>
        <v>1456.0645641729793</v>
      </c>
      <c r="N1353" s="467">
        <f t="shared" si="152"/>
        <v>0</v>
      </c>
      <c r="O1353" s="475" t="str">
        <f t="shared" si="153"/>
        <v/>
      </c>
    </row>
    <row r="1354" spans="1:15" hidden="1">
      <c r="A1354" s="475">
        <f t="shared" si="148"/>
        <v>43497</v>
      </c>
      <c r="B1354" s="475">
        <v>43522</v>
      </c>
      <c r="C1354" s="467">
        <v>9</v>
      </c>
      <c r="D1354" s="467">
        <v>1491</v>
      </c>
      <c r="E1354" s="467">
        <v>93</v>
      </c>
      <c r="F1354" s="467">
        <v>18</v>
      </c>
      <c r="G1354" s="467">
        <f t="array" ref="G1354">MAX(IF($A$2:$A$8761=A1354,$D$2:$D$8761))</f>
        <v>1577</v>
      </c>
      <c r="H1354" s="467">
        <f t="shared" si="149"/>
        <v>0</v>
      </c>
      <c r="I1354" s="475" t="str">
        <f t="shared" si="150"/>
        <v/>
      </c>
      <c r="J1354" s="471">
        <f>'Potential Projects'!D1355</f>
        <v>51.927431770954705</v>
      </c>
      <c r="K1354" s="471">
        <f>'Potential Projects'!E1355</f>
        <v>0.14471645882605894</v>
      </c>
      <c r="L1354" s="476">
        <f t="shared" si="151"/>
        <v>1327.9278517702194</v>
      </c>
      <c r="M1354" s="471">
        <f t="shared" si="147"/>
        <v>1456.0645641729793</v>
      </c>
      <c r="N1354" s="467">
        <f t="shared" si="152"/>
        <v>0</v>
      </c>
      <c r="O1354" s="475" t="str">
        <f t="shared" si="153"/>
        <v/>
      </c>
    </row>
    <row r="1355" spans="1:15" hidden="1">
      <c r="A1355" s="475">
        <f t="shared" si="148"/>
        <v>43497</v>
      </c>
      <c r="B1355" s="475">
        <v>43522</v>
      </c>
      <c r="C1355" s="467">
        <v>10</v>
      </c>
      <c r="D1355" s="467">
        <v>1422</v>
      </c>
      <c r="E1355" s="467">
        <v>85</v>
      </c>
      <c r="F1355" s="467">
        <v>19</v>
      </c>
      <c r="G1355" s="467">
        <f t="array" ref="G1355">MAX(IF($A$2:$A$8761=A1355,$D$2:$D$8761))</f>
        <v>1577</v>
      </c>
      <c r="H1355" s="467">
        <f t="shared" si="149"/>
        <v>0</v>
      </c>
      <c r="I1355" s="475" t="str">
        <f t="shared" si="150"/>
        <v/>
      </c>
      <c r="J1355" s="471">
        <f>'Potential Projects'!D1356</f>
        <v>0.65593863877452607</v>
      </c>
      <c r="K1355" s="471">
        <f>'Potential Projects'!E1356</f>
        <v>1.6427273704579661E-2</v>
      </c>
      <c r="L1355" s="476">
        <f t="shared" si="151"/>
        <v>1317.3276340875209</v>
      </c>
      <c r="M1355" s="471">
        <f t="shared" si="147"/>
        <v>1456.0645641729793</v>
      </c>
      <c r="N1355" s="467">
        <f t="shared" si="152"/>
        <v>0</v>
      </c>
      <c r="O1355" s="475" t="str">
        <f t="shared" si="153"/>
        <v/>
      </c>
    </row>
    <row r="1356" spans="1:15" hidden="1">
      <c r="A1356" s="475">
        <f t="shared" si="148"/>
        <v>43497</v>
      </c>
      <c r="B1356" s="475">
        <v>43522</v>
      </c>
      <c r="C1356" s="467">
        <v>11</v>
      </c>
      <c r="D1356" s="467">
        <v>1436</v>
      </c>
      <c r="E1356" s="467">
        <v>80</v>
      </c>
      <c r="F1356" s="467">
        <v>20</v>
      </c>
      <c r="G1356" s="467">
        <f t="array" ref="G1356">MAX(IF($A$2:$A$8761=A1356,$D$2:$D$8761))</f>
        <v>1577</v>
      </c>
      <c r="H1356" s="467">
        <f t="shared" si="149"/>
        <v>0</v>
      </c>
      <c r="I1356" s="475" t="str">
        <f t="shared" si="150"/>
        <v/>
      </c>
      <c r="J1356" s="471">
        <f>'Potential Projects'!D1357</f>
        <v>0.88334597839602291</v>
      </c>
      <c r="K1356" s="471">
        <f>'Potential Projects'!E1357</f>
        <v>0.39503682003870133</v>
      </c>
      <c r="L1356" s="476">
        <f t="shared" si="151"/>
        <v>1334.7216172015653</v>
      </c>
      <c r="M1356" s="471">
        <f t="shared" si="147"/>
        <v>1456.0645641729793</v>
      </c>
      <c r="N1356" s="467">
        <f t="shared" si="152"/>
        <v>0</v>
      </c>
      <c r="O1356" s="475" t="str">
        <f t="shared" si="153"/>
        <v/>
      </c>
    </row>
    <row r="1357" spans="1:15" hidden="1">
      <c r="A1357" s="475">
        <f t="shared" si="148"/>
        <v>43497</v>
      </c>
      <c r="B1357" s="475">
        <v>43522</v>
      </c>
      <c r="C1357" s="467">
        <v>12</v>
      </c>
      <c r="D1357" s="467">
        <v>1370</v>
      </c>
      <c r="E1357" s="467">
        <v>74</v>
      </c>
      <c r="F1357" s="467">
        <v>18</v>
      </c>
      <c r="G1357" s="467">
        <f t="array" ref="G1357">MAX(IF($A$2:$A$8761=A1357,$D$2:$D$8761))</f>
        <v>1577</v>
      </c>
      <c r="H1357" s="467">
        <f t="shared" si="149"/>
        <v>0</v>
      </c>
      <c r="I1357" s="475" t="str">
        <f t="shared" si="150"/>
        <v/>
      </c>
      <c r="J1357" s="471">
        <f>'Potential Projects'!D1358</f>
        <v>2.4308608687429033E-2</v>
      </c>
      <c r="K1357" s="471">
        <f>'Potential Projects'!E1358</f>
        <v>0.43649612986454522</v>
      </c>
      <c r="L1357" s="476">
        <f t="shared" si="151"/>
        <v>1277.539195261448</v>
      </c>
      <c r="M1357" s="471">
        <f t="shared" si="147"/>
        <v>1456.0645641729793</v>
      </c>
      <c r="N1357" s="467">
        <f t="shared" si="152"/>
        <v>0</v>
      </c>
      <c r="O1357" s="475" t="str">
        <f t="shared" si="153"/>
        <v/>
      </c>
    </row>
    <row r="1358" spans="1:15" hidden="1">
      <c r="A1358" s="475">
        <f t="shared" si="148"/>
        <v>43497</v>
      </c>
      <c r="B1358" s="475">
        <v>43522</v>
      </c>
      <c r="C1358" s="467">
        <v>13</v>
      </c>
      <c r="D1358" s="467">
        <v>1380</v>
      </c>
      <c r="E1358" s="467">
        <v>76</v>
      </c>
      <c r="F1358" s="467">
        <v>16</v>
      </c>
      <c r="G1358" s="467">
        <f t="array" ref="G1358">MAX(IF($A$2:$A$8761=A1358,$D$2:$D$8761))</f>
        <v>1577</v>
      </c>
      <c r="H1358" s="467">
        <f t="shared" si="149"/>
        <v>0</v>
      </c>
      <c r="I1358" s="475" t="str">
        <f t="shared" si="150"/>
        <v/>
      </c>
      <c r="J1358" s="471">
        <f>'Potential Projects'!D1359</f>
        <v>7.9024656032995765E-4</v>
      </c>
      <c r="K1358" s="471">
        <f>'Potential Projects'!E1359</f>
        <v>1.4667208664803268</v>
      </c>
      <c r="L1358" s="476">
        <f t="shared" si="151"/>
        <v>1286.5324888869593</v>
      </c>
      <c r="M1358" s="471">
        <f t="shared" si="147"/>
        <v>1456.0645641729793</v>
      </c>
      <c r="N1358" s="467">
        <f t="shared" si="152"/>
        <v>0</v>
      </c>
      <c r="O1358" s="475" t="str">
        <f t="shared" si="153"/>
        <v/>
      </c>
    </row>
    <row r="1359" spans="1:15" hidden="1">
      <c r="A1359" s="475">
        <f t="shared" si="148"/>
        <v>43497</v>
      </c>
      <c r="B1359" s="475">
        <v>43522</v>
      </c>
      <c r="C1359" s="467">
        <v>14</v>
      </c>
      <c r="D1359" s="467">
        <v>1348</v>
      </c>
      <c r="E1359" s="467">
        <v>67</v>
      </c>
      <c r="F1359" s="467">
        <v>17</v>
      </c>
      <c r="G1359" s="467">
        <f t="array" ref="G1359">MAX(IF($A$2:$A$8761=A1359,$D$2:$D$8761))</f>
        <v>1577</v>
      </c>
      <c r="H1359" s="467">
        <f t="shared" si="149"/>
        <v>0</v>
      </c>
      <c r="I1359" s="475" t="str">
        <f t="shared" si="150"/>
        <v/>
      </c>
      <c r="J1359" s="471">
        <f>'Potential Projects'!D1360</f>
        <v>0</v>
      </c>
      <c r="K1359" s="471">
        <f>'Potential Projects'!E1360</f>
        <v>2.2388027305955709</v>
      </c>
      <c r="L1359" s="476">
        <f t="shared" si="151"/>
        <v>1261.7611972694044</v>
      </c>
      <c r="M1359" s="471">
        <f t="shared" si="147"/>
        <v>1456.0645641729793</v>
      </c>
      <c r="N1359" s="467">
        <f t="shared" si="152"/>
        <v>0</v>
      </c>
      <c r="O1359" s="475" t="str">
        <f t="shared" si="153"/>
        <v/>
      </c>
    </row>
    <row r="1360" spans="1:15" hidden="1">
      <c r="A1360" s="475">
        <f t="shared" si="148"/>
        <v>43497</v>
      </c>
      <c r="B1360" s="475">
        <v>43522</v>
      </c>
      <c r="C1360" s="467">
        <v>15</v>
      </c>
      <c r="D1360" s="467">
        <v>1353</v>
      </c>
      <c r="E1360" s="467">
        <v>77</v>
      </c>
      <c r="F1360" s="467">
        <v>16</v>
      </c>
      <c r="G1360" s="467">
        <f t="array" ref="G1360">MAX(IF($A$2:$A$8761=A1360,$D$2:$D$8761))</f>
        <v>1577</v>
      </c>
      <c r="H1360" s="467">
        <f t="shared" si="149"/>
        <v>0</v>
      </c>
      <c r="I1360" s="475" t="str">
        <f t="shared" si="150"/>
        <v/>
      </c>
      <c r="J1360" s="471">
        <f>'Potential Projects'!D1361</f>
        <v>0</v>
      </c>
      <c r="K1360" s="471">
        <f>'Potential Projects'!E1361</f>
        <v>1.6552433885185982</v>
      </c>
      <c r="L1360" s="476">
        <f t="shared" si="151"/>
        <v>1258.3447566114814</v>
      </c>
      <c r="M1360" s="471">
        <f t="shared" si="147"/>
        <v>1456.0645641729793</v>
      </c>
      <c r="N1360" s="467">
        <f t="shared" si="152"/>
        <v>0</v>
      </c>
      <c r="O1360" s="475" t="str">
        <f t="shared" si="153"/>
        <v/>
      </c>
    </row>
    <row r="1361" spans="1:15" hidden="1">
      <c r="A1361" s="475">
        <f t="shared" si="148"/>
        <v>43497</v>
      </c>
      <c r="B1361" s="475">
        <v>43522</v>
      </c>
      <c r="C1361" s="467">
        <v>16</v>
      </c>
      <c r="D1361" s="467">
        <v>1350</v>
      </c>
      <c r="E1361" s="467">
        <v>95</v>
      </c>
      <c r="F1361" s="467">
        <v>11</v>
      </c>
      <c r="G1361" s="467">
        <f t="array" ref="G1361">MAX(IF($A$2:$A$8761=A1361,$D$2:$D$8761))</f>
        <v>1577</v>
      </c>
      <c r="H1361" s="467">
        <f t="shared" si="149"/>
        <v>0</v>
      </c>
      <c r="I1361" s="475" t="str">
        <f t="shared" si="150"/>
        <v/>
      </c>
      <c r="J1361" s="471">
        <f>'Potential Projects'!D1362</f>
        <v>0</v>
      </c>
      <c r="K1361" s="471">
        <f>'Potential Projects'!E1362</f>
        <v>4.3618322941302949</v>
      </c>
      <c r="L1361" s="476">
        <f t="shared" si="151"/>
        <v>1239.6381677058698</v>
      </c>
      <c r="M1361" s="471">
        <f t="shared" si="147"/>
        <v>1456.0645641729793</v>
      </c>
      <c r="N1361" s="467">
        <f t="shared" si="152"/>
        <v>0</v>
      </c>
      <c r="O1361" s="475" t="str">
        <f t="shared" si="153"/>
        <v/>
      </c>
    </row>
    <row r="1362" spans="1:15" hidden="1">
      <c r="A1362" s="475">
        <f t="shared" si="148"/>
        <v>43497</v>
      </c>
      <c r="B1362" s="475">
        <v>43522</v>
      </c>
      <c r="C1362" s="467">
        <v>17</v>
      </c>
      <c r="D1362" s="467">
        <v>1385</v>
      </c>
      <c r="E1362" s="467">
        <v>100</v>
      </c>
      <c r="F1362" s="467">
        <v>0</v>
      </c>
      <c r="G1362" s="467">
        <f t="array" ref="G1362">MAX(IF($A$2:$A$8761=A1362,$D$2:$D$8761))</f>
        <v>1577</v>
      </c>
      <c r="H1362" s="467">
        <f t="shared" si="149"/>
        <v>0</v>
      </c>
      <c r="I1362" s="475" t="str">
        <f t="shared" si="150"/>
        <v/>
      </c>
      <c r="J1362" s="471">
        <f>'Potential Projects'!D1363</f>
        <v>0.35886619728856428</v>
      </c>
      <c r="K1362" s="471">
        <f>'Potential Projects'!E1363</f>
        <v>6.4316687809073327</v>
      </c>
      <c r="L1362" s="476">
        <f t="shared" si="151"/>
        <v>1278.2094650218041</v>
      </c>
      <c r="M1362" s="471">
        <f t="shared" si="147"/>
        <v>1456.0645641729793</v>
      </c>
      <c r="N1362" s="467">
        <f t="shared" si="152"/>
        <v>0</v>
      </c>
      <c r="O1362" s="475" t="str">
        <f t="shared" si="153"/>
        <v/>
      </c>
    </row>
    <row r="1363" spans="1:15" hidden="1">
      <c r="A1363" s="475">
        <f t="shared" si="148"/>
        <v>43497</v>
      </c>
      <c r="B1363" s="475">
        <v>43522</v>
      </c>
      <c r="C1363" s="467">
        <v>18</v>
      </c>
      <c r="D1363" s="467">
        <v>1464</v>
      </c>
      <c r="E1363" s="467">
        <v>103</v>
      </c>
      <c r="F1363" s="467">
        <v>3</v>
      </c>
      <c r="G1363" s="467">
        <f t="array" ref="G1363">MAX(IF($A$2:$A$8761=A1363,$D$2:$D$8761))</f>
        <v>1577</v>
      </c>
      <c r="H1363" s="467">
        <f t="shared" si="149"/>
        <v>0</v>
      </c>
      <c r="I1363" s="475" t="str">
        <f t="shared" si="150"/>
        <v/>
      </c>
      <c r="J1363" s="471">
        <f>'Potential Projects'!D1364</f>
        <v>13.654069867765235</v>
      </c>
      <c r="K1363" s="471">
        <f>'Potential Projects'!E1364</f>
        <v>7.9844372715545031</v>
      </c>
      <c r="L1363" s="476">
        <f t="shared" si="151"/>
        <v>1336.3614928606803</v>
      </c>
      <c r="M1363" s="471">
        <f t="shared" si="147"/>
        <v>1456.0645641729793</v>
      </c>
      <c r="N1363" s="467">
        <f t="shared" si="152"/>
        <v>0</v>
      </c>
      <c r="O1363" s="475" t="str">
        <f t="shared" si="153"/>
        <v/>
      </c>
    </row>
    <row r="1364" spans="1:15" hidden="1">
      <c r="A1364" s="475">
        <f t="shared" si="148"/>
        <v>43497</v>
      </c>
      <c r="B1364" s="475">
        <v>43522</v>
      </c>
      <c r="C1364" s="467">
        <v>19</v>
      </c>
      <c r="D1364" s="467">
        <v>1489</v>
      </c>
      <c r="E1364" s="467">
        <v>102</v>
      </c>
      <c r="F1364" s="467">
        <v>0</v>
      </c>
      <c r="G1364" s="467">
        <f t="array" ref="G1364">MAX(IF($A$2:$A$8761=A1364,$D$2:$D$8761))</f>
        <v>1577</v>
      </c>
      <c r="H1364" s="467">
        <f t="shared" si="149"/>
        <v>0</v>
      </c>
      <c r="I1364" s="475" t="str">
        <f t="shared" si="150"/>
        <v/>
      </c>
      <c r="J1364" s="471">
        <f>'Potential Projects'!D1365</f>
        <v>47.830078315576692</v>
      </c>
      <c r="K1364" s="471">
        <f>'Potential Projects'!E1365</f>
        <v>24.893577671468496</v>
      </c>
      <c r="L1364" s="476">
        <f t="shared" si="151"/>
        <v>1314.276344012955</v>
      </c>
      <c r="M1364" s="471">
        <f t="shared" si="147"/>
        <v>1456.0645641729793</v>
      </c>
      <c r="N1364" s="467">
        <f t="shared" si="152"/>
        <v>0</v>
      </c>
      <c r="O1364" s="475" t="str">
        <f t="shared" si="153"/>
        <v/>
      </c>
    </row>
    <row r="1365" spans="1:15" hidden="1">
      <c r="A1365" s="475">
        <f t="shared" si="148"/>
        <v>43497</v>
      </c>
      <c r="B1365" s="475">
        <v>43522</v>
      </c>
      <c r="C1365" s="467">
        <v>20</v>
      </c>
      <c r="D1365" s="467">
        <v>1490</v>
      </c>
      <c r="E1365" s="467">
        <v>103</v>
      </c>
      <c r="F1365" s="467">
        <v>0</v>
      </c>
      <c r="G1365" s="467">
        <f t="array" ref="G1365">MAX(IF($A$2:$A$8761=A1365,$D$2:$D$8761))</f>
        <v>1577</v>
      </c>
      <c r="H1365" s="467">
        <f t="shared" si="149"/>
        <v>0</v>
      </c>
      <c r="I1365" s="475" t="str">
        <f t="shared" si="150"/>
        <v/>
      </c>
      <c r="J1365" s="471">
        <f>'Potential Projects'!D1366</f>
        <v>85.478708205746557</v>
      </c>
      <c r="K1365" s="471">
        <f>'Potential Projects'!E1366</f>
        <v>52.261415663298209</v>
      </c>
      <c r="L1365" s="476">
        <f t="shared" si="151"/>
        <v>1249.2598761309553</v>
      </c>
      <c r="M1365" s="471">
        <f t="shared" si="147"/>
        <v>1456.0645641729793</v>
      </c>
      <c r="N1365" s="467">
        <f t="shared" si="152"/>
        <v>0</v>
      </c>
      <c r="O1365" s="475" t="str">
        <f t="shared" si="153"/>
        <v/>
      </c>
    </row>
    <row r="1366" spans="1:15" hidden="1">
      <c r="A1366" s="475">
        <f t="shared" si="148"/>
        <v>43497</v>
      </c>
      <c r="B1366" s="475">
        <v>43522</v>
      </c>
      <c r="C1366" s="467">
        <v>21</v>
      </c>
      <c r="D1366" s="467">
        <v>1448</v>
      </c>
      <c r="E1366" s="467">
        <v>102</v>
      </c>
      <c r="F1366" s="467">
        <v>0</v>
      </c>
      <c r="G1366" s="467">
        <f t="array" ref="G1366">MAX(IF($A$2:$A$8761=A1366,$D$2:$D$8761))</f>
        <v>1577</v>
      </c>
      <c r="H1366" s="467">
        <f t="shared" si="149"/>
        <v>0</v>
      </c>
      <c r="I1366" s="475" t="str">
        <f t="shared" si="150"/>
        <v/>
      </c>
      <c r="J1366" s="471">
        <f>'Potential Projects'!D1367</f>
        <v>78.631841130786285</v>
      </c>
      <c r="K1366" s="471">
        <f>'Potential Projects'!E1367</f>
        <v>79.567455815953565</v>
      </c>
      <c r="L1366" s="476">
        <f t="shared" si="151"/>
        <v>1187.8007030532601</v>
      </c>
      <c r="M1366" s="471">
        <f t="shared" si="147"/>
        <v>1456.0645641729793</v>
      </c>
      <c r="N1366" s="467">
        <f t="shared" si="152"/>
        <v>0</v>
      </c>
      <c r="O1366" s="475" t="str">
        <f t="shared" si="153"/>
        <v/>
      </c>
    </row>
    <row r="1367" spans="1:15" hidden="1">
      <c r="A1367" s="475">
        <f t="shared" si="148"/>
        <v>43497</v>
      </c>
      <c r="B1367" s="475">
        <v>43522</v>
      </c>
      <c r="C1367" s="467">
        <v>22</v>
      </c>
      <c r="D1367" s="467">
        <v>1351</v>
      </c>
      <c r="E1367" s="467">
        <v>103</v>
      </c>
      <c r="F1367" s="467">
        <v>0</v>
      </c>
      <c r="G1367" s="467">
        <f t="array" ref="G1367">MAX(IF($A$2:$A$8761=A1367,$D$2:$D$8761))</f>
        <v>1577</v>
      </c>
      <c r="H1367" s="467">
        <f t="shared" si="149"/>
        <v>0</v>
      </c>
      <c r="I1367" s="475" t="str">
        <f t="shared" si="150"/>
        <v/>
      </c>
      <c r="J1367" s="471">
        <f>'Potential Projects'!D1368</f>
        <v>86.722921463875892</v>
      </c>
      <c r="K1367" s="471">
        <f>'Potential Projects'!E1368</f>
        <v>91.473317996129865</v>
      </c>
      <c r="L1367" s="476">
        <f t="shared" si="151"/>
        <v>1069.8037605399941</v>
      </c>
      <c r="M1367" s="471">
        <f t="shared" si="147"/>
        <v>1456.0645641729793</v>
      </c>
      <c r="N1367" s="467">
        <f t="shared" si="152"/>
        <v>0</v>
      </c>
      <c r="O1367" s="475" t="str">
        <f t="shared" si="153"/>
        <v/>
      </c>
    </row>
    <row r="1368" spans="1:15" hidden="1">
      <c r="A1368" s="475">
        <f t="shared" si="148"/>
        <v>43497</v>
      </c>
      <c r="B1368" s="475">
        <v>43522</v>
      </c>
      <c r="C1368" s="467">
        <v>23</v>
      </c>
      <c r="D1368" s="467">
        <v>1270</v>
      </c>
      <c r="E1368" s="467">
        <v>102</v>
      </c>
      <c r="F1368" s="467">
        <v>0</v>
      </c>
      <c r="G1368" s="467">
        <f t="array" ref="G1368">MAX(IF($A$2:$A$8761=A1368,$D$2:$D$8761))</f>
        <v>1577</v>
      </c>
      <c r="H1368" s="467">
        <f t="shared" si="149"/>
        <v>0</v>
      </c>
      <c r="I1368" s="475" t="str">
        <f t="shared" si="150"/>
        <v/>
      </c>
      <c r="J1368" s="471">
        <f>'Potential Projects'!D1369</f>
        <v>113.51943527287258</v>
      </c>
      <c r="K1368" s="471">
        <f>'Potential Projects'!E1369</f>
        <v>96.064349870995486</v>
      </c>
      <c r="L1368" s="476">
        <f t="shared" si="151"/>
        <v>958.41621485613189</v>
      </c>
      <c r="M1368" s="471">
        <f t="shared" si="147"/>
        <v>1456.0645641729793</v>
      </c>
      <c r="N1368" s="467">
        <f t="shared" si="152"/>
        <v>0</v>
      </c>
      <c r="O1368" s="475" t="str">
        <f t="shared" si="153"/>
        <v/>
      </c>
    </row>
    <row r="1369" spans="1:15" hidden="1">
      <c r="A1369" s="475">
        <f t="shared" si="148"/>
        <v>43497</v>
      </c>
      <c r="B1369" s="475">
        <v>43522</v>
      </c>
      <c r="C1369" s="467">
        <v>24</v>
      </c>
      <c r="D1369" s="467">
        <v>1223</v>
      </c>
      <c r="E1369" s="467">
        <v>103</v>
      </c>
      <c r="F1369" s="467">
        <v>0</v>
      </c>
      <c r="G1369" s="467">
        <f t="array" ref="G1369">MAX(IF($A$2:$A$8761=A1369,$D$2:$D$8761))</f>
        <v>1577</v>
      </c>
      <c r="H1369" s="467">
        <f t="shared" si="149"/>
        <v>0</v>
      </c>
      <c r="I1369" s="475" t="str">
        <f t="shared" si="150"/>
        <v/>
      </c>
      <c r="J1369" s="471">
        <f>'Potential Projects'!D1370</f>
        <v>123.4946864353702</v>
      </c>
      <c r="K1369" s="471">
        <f>'Potential Projects'!E1370</f>
        <v>97.413733068157384</v>
      </c>
      <c r="L1369" s="476">
        <f t="shared" si="151"/>
        <v>899.09158049647237</v>
      </c>
      <c r="M1369" s="471">
        <f t="shared" si="147"/>
        <v>1456.0645641729793</v>
      </c>
      <c r="N1369" s="467">
        <f t="shared" si="152"/>
        <v>0</v>
      </c>
      <c r="O1369" s="475" t="str">
        <f t="shared" si="153"/>
        <v/>
      </c>
    </row>
    <row r="1370" spans="1:15" hidden="1">
      <c r="A1370" s="475">
        <f t="shared" si="148"/>
        <v>43497</v>
      </c>
      <c r="B1370" s="475">
        <v>43523</v>
      </c>
      <c r="C1370" s="467">
        <v>1</v>
      </c>
      <c r="D1370" s="467">
        <v>1200</v>
      </c>
      <c r="E1370" s="467">
        <v>102</v>
      </c>
      <c r="F1370" s="467">
        <v>0</v>
      </c>
      <c r="G1370" s="467">
        <f t="array" ref="G1370">MAX(IF($A$2:$A$8761=A1370,$D$2:$D$8761))</f>
        <v>1577</v>
      </c>
      <c r="H1370" s="467">
        <f t="shared" si="149"/>
        <v>0</v>
      </c>
      <c r="I1370" s="475" t="str">
        <f t="shared" si="150"/>
        <v/>
      </c>
      <c r="J1370" s="471">
        <f>'Potential Projects'!D1371</f>
        <v>112.78845548915274</v>
      </c>
      <c r="K1370" s="471">
        <f>'Potential Projects'!E1371</f>
        <v>98.832736615781556</v>
      </c>
      <c r="L1370" s="476">
        <f t="shared" si="151"/>
        <v>886.37880789506573</v>
      </c>
      <c r="M1370" s="471">
        <f t="shared" si="147"/>
        <v>1456.0645641729793</v>
      </c>
      <c r="N1370" s="467">
        <f t="shared" si="152"/>
        <v>0</v>
      </c>
      <c r="O1370" s="475" t="str">
        <f t="shared" si="153"/>
        <v/>
      </c>
    </row>
    <row r="1371" spans="1:15" hidden="1">
      <c r="A1371" s="475">
        <f t="shared" si="148"/>
        <v>43497</v>
      </c>
      <c r="B1371" s="475">
        <v>43523</v>
      </c>
      <c r="C1371" s="467">
        <v>2</v>
      </c>
      <c r="D1371" s="467">
        <v>1179</v>
      </c>
      <c r="E1371" s="467">
        <v>102</v>
      </c>
      <c r="F1371" s="467">
        <v>0</v>
      </c>
      <c r="G1371" s="467">
        <f t="array" ref="G1371">MAX(IF($A$2:$A$8761=A1371,$D$2:$D$8761))</f>
        <v>1577</v>
      </c>
      <c r="H1371" s="467">
        <f t="shared" si="149"/>
        <v>0</v>
      </c>
      <c r="I1371" s="475" t="str">
        <f t="shared" si="150"/>
        <v/>
      </c>
      <c r="J1371" s="471">
        <f>'Potential Projects'!D1372</f>
        <v>124.42441141600089</v>
      </c>
      <c r="K1371" s="471">
        <f>'Potential Projects'!E1372</f>
        <v>95.627853741130934</v>
      </c>
      <c r="L1371" s="476">
        <f t="shared" si="151"/>
        <v>856.94773484286816</v>
      </c>
      <c r="M1371" s="471">
        <f t="shared" si="147"/>
        <v>1456.0645641729793</v>
      </c>
      <c r="N1371" s="467">
        <f t="shared" si="152"/>
        <v>0</v>
      </c>
      <c r="O1371" s="475" t="str">
        <f t="shared" si="153"/>
        <v/>
      </c>
    </row>
    <row r="1372" spans="1:15" hidden="1">
      <c r="A1372" s="475">
        <f t="shared" si="148"/>
        <v>43497</v>
      </c>
      <c r="B1372" s="475">
        <v>43523</v>
      </c>
      <c r="C1372" s="467">
        <v>3</v>
      </c>
      <c r="D1372" s="467">
        <v>1164</v>
      </c>
      <c r="E1372" s="467">
        <v>103</v>
      </c>
      <c r="F1372" s="467">
        <v>0</v>
      </c>
      <c r="G1372" s="467">
        <f t="array" ref="G1372">MAX(IF($A$2:$A$8761=A1372,$D$2:$D$8761))</f>
        <v>1577</v>
      </c>
      <c r="H1372" s="467">
        <f t="shared" si="149"/>
        <v>0</v>
      </c>
      <c r="I1372" s="475" t="str">
        <f t="shared" si="150"/>
        <v/>
      </c>
      <c r="J1372" s="471">
        <f>'Potential Projects'!D1373</f>
        <v>123.18753067447517</v>
      </c>
      <c r="K1372" s="471">
        <f>'Potential Projects'!E1373</f>
        <v>93.567404267899377</v>
      </c>
      <c r="L1372" s="476">
        <f t="shared" si="151"/>
        <v>844.24506505762542</v>
      </c>
      <c r="M1372" s="471">
        <f t="shared" si="147"/>
        <v>1456.0645641729793</v>
      </c>
      <c r="N1372" s="467">
        <f t="shared" si="152"/>
        <v>0</v>
      </c>
      <c r="O1372" s="475" t="str">
        <f t="shared" si="153"/>
        <v/>
      </c>
    </row>
    <row r="1373" spans="1:15" hidden="1">
      <c r="A1373" s="475">
        <f t="shared" si="148"/>
        <v>43497</v>
      </c>
      <c r="B1373" s="475">
        <v>43523</v>
      </c>
      <c r="C1373" s="467">
        <v>4</v>
      </c>
      <c r="D1373" s="467">
        <v>1139</v>
      </c>
      <c r="E1373" s="467">
        <v>102</v>
      </c>
      <c r="F1373" s="467">
        <v>0</v>
      </c>
      <c r="G1373" s="467">
        <f t="array" ref="G1373">MAX(IF($A$2:$A$8761=A1373,$D$2:$D$8761))</f>
        <v>1577</v>
      </c>
      <c r="H1373" s="467">
        <f t="shared" si="149"/>
        <v>0</v>
      </c>
      <c r="I1373" s="475" t="str">
        <f t="shared" si="150"/>
        <v/>
      </c>
      <c r="J1373" s="471">
        <f>'Potential Projects'!D1374</f>
        <v>118.05276208560508</v>
      </c>
      <c r="K1373" s="471">
        <f>'Potential Projects'!E1374</f>
        <v>85.519604654912925</v>
      </c>
      <c r="L1373" s="476">
        <f t="shared" si="151"/>
        <v>833.42763325948204</v>
      </c>
      <c r="M1373" s="471">
        <f t="shared" si="147"/>
        <v>1456.0645641729793</v>
      </c>
      <c r="N1373" s="467">
        <f t="shared" si="152"/>
        <v>0</v>
      </c>
      <c r="O1373" s="475" t="str">
        <f t="shared" si="153"/>
        <v/>
      </c>
    </row>
    <row r="1374" spans="1:15" hidden="1">
      <c r="A1374" s="475">
        <f t="shared" si="148"/>
        <v>43497</v>
      </c>
      <c r="B1374" s="475">
        <v>43523</v>
      </c>
      <c r="C1374" s="467">
        <v>5</v>
      </c>
      <c r="D1374" s="467">
        <v>1164</v>
      </c>
      <c r="E1374" s="467">
        <v>103</v>
      </c>
      <c r="F1374" s="467">
        <v>0</v>
      </c>
      <c r="G1374" s="467">
        <f t="array" ref="G1374">MAX(IF($A$2:$A$8761=A1374,$D$2:$D$8761))</f>
        <v>1577</v>
      </c>
      <c r="H1374" s="467">
        <f t="shared" si="149"/>
        <v>0</v>
      </c>
      <c r="I1374" s="475" t="str">
        <f t="shared" si="150"/>
        <v/>
      </c>
      <c r="J1374" s="471">
        <f>'Potential Projects'!D1375</f>
        <v>64.377513757089815</v>
      </c>
      <c r="K1374" s="471">
        <f>'Potential Projects'!E1375</f>
        <v>73.289108256288969</v>
      </c>
      <c r="L1374" s="476">
        <f t="shared" si="151"/>
        <v>923.33337798662126</v>
      </c>
      <c r="M1374" s="471">
        <f t="shared" si="147"/>
        <v>1456.0645641729793</v>
      </c>
      <c r="N1374" s="467">
        <f t="shared" si="152"/>
        <v>0</v>
      </c>
      <c r="O1374" s="475" t="str">
        <f t="shared" si="153"/>
        <v/>
      </c>
    </row>
    <row r="1375" spans="1:15" hidden="1">
      <c r="A1375" s="475">
        <f t="shared" si="148"/>
        <v>43497</v>
      </c>
      <c r="B1375" s="475">
        <v>43523</v>
      </c>
      <c r="C1375" s="467">
        <v>6</v>
      </c>
      <c r="D1375" s="467">
        <v>1285</v>
      </c>
      <c r="E1375" s="467">
        <v>102</v>
      </c>
      <c r="F1375" s="467">
        <v>0</v>
      </c>
      <c r="G1375" s="467">
        <f t="array" ref="G1375">MAX(IF($A$2:$A$8761=A1375,$D$2:$D$8761))</f>
        <v>1577</v>
      </c>
      <c r="H1375" s="467">
        <f t="shared" si="149"/>
        <v>0</v>
      </c>
      <c r="I1375" s="475" t="str">
        <f t="shared" si="150"/>
        <v/>
      </c>
      <c r="J1375" s="471">
        <f>'Potential Projects'!D1376</f>
        <v>80.028273499174816</v>
      </c>
      <c r="K1375" s="471">
        <f>'Potential Projects'!E1376</f>
        <v>83.984045689099105</v>
      </c>
      <c r="L1375" s="476">
        <f t="shared" si="151"/>
        <v>1018.9876808117262</v>
      </c>
      <c r="M1375" s="471">
        <f t="shared" si="147"/>
        <v>1456.0645641729793</v>
      </c>
      <c r="N1375" s="467">
        <f t="shared" si="152"/>
        <v>0</v>
      </c>
      <c r="O1375" s="475" t="str">
        <f t="shared" si="153"/>
        <v/>
      </c>
    </row>
    <row r="1376" spans="1:15" hidden="1">
      <c r="A1376" s="475">
        <f t="shared" si="148"/>
        <v>43497</v>
      </c>
      <c r="B1376" s="475">
        <v>43523</v>
      </c>
      <c r="C1376" s="467">
        <v>7</v>
      </c>
      <c r="D1376" s="467">
        <v>1412</v>
      </c>
      <c r="E1376" s="467">
        <v>102</v>
      </c>
      <c r="F1376" s="467">
        <v>0</v>
      </c>
      <c r="G1376" s="467">
        <f t="array" ref="G1376">MAX(IF($A$2:$A$8761=A1376,$D$2:$D$8761))</f>
        <v>1577</v>
      </c>
      <c r="H1376" s="467">
        <f t="shared" si="149"/>
        <v>0</v>
      </c>
      <c r="I1376" s="475" t="str">
        <f t="shared" si="150"/>
        <v/>
      </c>
      <c r="J1376" s="471">
        <f>'Potential Projects'!D1377</f>
        <v>106.74184503580982</v>
      </c>
      <c r="K1376" s="471">
        <f>'Potential Projects'!E1377</f>
        <v>83.157206245968609</v>
      </c>
      <c r="L1376" s="476">
        <f t="shared" si="151"/>
        <v>1120.1009487182216</v>
      </c>
      <c r="M1376" s="471">
        <f t="shared" si="147"/>
        <v>1456.0645641729793</v>
      </c>
      <c r="N1376" s="467">
        <f t="shared" si="152"/>
        <v>0</v>
      </c>
      <c r="O1376" s="475" t="str">
        <f t="shared" si="153"/>
        <v/>
      </c>
    </row>
    <row r="1377" spans="1:15" hidden="1">
      <c r="A1377" s="475">
        <f t="shared" si="148"/>
        <v>43497</v>
      </c>
      <c r="B1377" s="475">
        <v>43523</v>
      </c>
      <c r="C1377" s="467">
        <v>8</v>
      </c>
      <c r="D1377" s="467">
        <v>1454</v>
      </c>
      <c r="E1377" s="467">
        <v>98</v>
      </c>
      <c r="F1377" s="467">
        <v>0</v>
      </c>
      <c r="G1377" s="467">
        <f t="array" ref="G1377">MAX(IF($A$2:$A$8761=A1377,$D$2:$D$8761))</f>
        <v>1577</v>
      </c>
      <c r="H1377" s="467">
        <f t="shared" si="149"/>
        <v>0</v>
      </c>
      <c r="I1377" s="475" t="str">
        <f t="shared" si="150"/>
        <v/>
      </c>
      <c r="J1377" s="471">
        <f>'Potential Projects'!D1378</f>
        <v>119.43323028759842</v>
      </c>
      <c r="K1377" s="471">
        <f>'Potential Projects'!E1378</f>
        <v>42.336995592345737</v>
      </c>
      <c r="L1377" s="476">
        <f t="shared" si="151"/>
        <v>1194.2297741200557</v>
      </c>
      <c r="M1377" s="471">
        <f t="shared" si="147"/>
        <v>1456.0645641729793</v>
      </c>
      <c r="N1377" s="467">
        <f t="shared" si="152"/>
        <v>0</v>
      </c>
      <c r="O1377" s="475" t="str">
        <f t="shared" si="153"/>
        <v/>
      </c>
    </row>
    <row r="1378" spans="1:15" hidden="1">
      <c r="A1378" s="475">
        <f t="shared" si="148"/>
        <v>43497</v>
      </c>
      <c r="B1378" s="475">
        <v>43523</v>
      </c>
      <c r="C1378" s="467">
        <v>9</v>
      </c>
      <c r="D1378" s="467">
        <v>1466</v>
      </c>
      <c r="E1378" s="467">
        <v>88</v>
      </c>
      <c r="F1378" s="467">
        <v>2</v>
      </c>
      <c r="G1378" s="467">
        <f t="array" ref="G1378">MAX(IF($A$2:$A$8761=A1378,$D$2:$D$8761))</f>
        <v>1577</v>
      </c>
      <c r="H1378" s="467">
        <f t="shared" si="149"/>
        <v>0</v>
      </c>
      <c r="I1378" s="475" t="str">
        <f t="shared" si="150"/>
        <v/>
      </c>
      <c r="J1378" s="471">
        <f>'Potential Projects'!D1379</f>
        <v>116.63967995095844</v>
      </c>
      <c r="K1378" s="471">
        <f>'Potential Projects'!E1379</f>
        <v>29.394650666523326</v>
      </c>
      <c r="L1378" s="476">
        <f t="shared" si="151"/>
        <v>1229.9656693825182</v>
      </c>
      <c r="M1378" s="471">
        <f t="shared" si="147"/>
        <v>1456.0645641729793</v>
      </c>
      <c r="N1378" s="467">
        <f t="shared" si="152"/>
        <v>0</v>
      </c>
      <c r="O1378" s="475" t="str">
        <f t="shared" si="153"/>
        <v/>
      </c>
    </row>
    <row r="1379" spans="1:15" hidden="1">
      <c r="A1379" s="475">
        <f t="shared" si="148"/>
        <v>43497</v>
      </c>
      <c r="B1379" s="475">
        <v>43523</v>
      </c>
      <c r="C1379" s="467">
        <v>10</v>
      </c>
      <c r="D1379" s="467">
        <v>1469</v>
      </c>
      <c r="E1379" s="467">
        <v>79</v>
      </c>
      <c r="F1379" s="467">
        <v>0</v>
      </c>
      <c r="G1379" s="467">
        <f t="array" ref="G1379">MAX(IF($A$2:$A$8761=A1379,$D$2:$D$8761))</f>
        <v>1577</v>
      </c>
      <c r="H1379" s="467">
        <f t="shared" si="149"/>
        <v>0</v>
      </c>
      <c r="I1379" s="475" t="str">
        <f t="shared" si="150"/>
        <v/>
      </c>
      <c r="J1379" s="471">
        <f>'Potential Projects'!D1380</f>
        <v>96.856332341447541</v>
      </c>
      <c r="K1379" s="471">
        <f>'Potential Projects'!E1380</f>
        <v>30.720566329821544</v>
      </c>
      <c r="L1379" s="476">
        <f t="shared" si="151"/>
        <v>1262.4231013287308</v>
      </c>
      <c r="M1379" s="471">
        <f t="shared" si="147"/>
        <v>1456.0645641729793</v>
      </c>
      <c r="N1379" s="467">
        <f t="shared" si="152"/>
        <v>0</v>
      </c>
      <c r="O1379" s="475" t="str">
        <f t="shared" si="153"/>
        <v/>
      </c>
    </row>
    <row r="1380" spans="1:15" hidden="1">
      <c r="A1380" s="475">
        <f t="shared" si="148"/>
        <v>43497</v>
      </c>
      <c r="B1380" s="475">
        <v>43523</v>
      </c>
      <c r="C1380" s="467">
        <v>11</v>
      </c>
      <c r="D1380" s="467">
        <v>1446</v>
      </c>
      <c r="E1380" s="467">
        <v>29</v>
      </c>
      <c r="F1380" s="467">
        <v>7</v>
      </c>
      <c r="G1380" s="467">
        <f t="array" ref="G1380">MAX(IF($A$2:$A$8761=A1380,$D$2:$D$8761))</f>
        <v>1577</v>
      </c>
      <c r="H1380" s="467">
        <f t="shared" si="149"/>
        <v>0</v>
      </c>
      <c r="I1380" s="475" t="str">
        <f t="shared" si="150"/>
        <v/>
      </c>
      <c r="J1380" s="471">
        <f>'Potential Projects'!D1381</f>
        <v>65.526726857418552</v>
      </c>
      <c r="K1380" s="471">
        <f>'Potential Projects'!E1381</f>
        <v>25.6617482799398</v>
      </c>
      <c r="L1380" s="476">
        <f t="shared" si="151"/>
        <v>1318.8115248626418</v>
      </c>
      <c r="M1380" s="471">
        <f t="shared" si="147"/>
        <v>1456.0645641729793</v>
      </c>
      <c r="N1380" s="467">
        <f t="shared" si="152"/>
        <v>0</v>
      </c>
      <c r="O1380" s="475" t="str">
        <f t="shared" si="153"/>
        <v/>
      </c>
    </row>
    <row r="1381" spans="1:15" hidden="1">
      <c r="A1381" s="475">
        <f t="shared" si="148"/>
        <v>43497</v>
      </c>
      <c r="B1381" s="475">
        <v>43523</v>
      </c>
      <c r="C1381" s="467">
        <v>12</v>
      </c>
      <c r="D1381" s="467">
        <v>1443</v>
      </c>
      <c r="E1381" s="467">
        <v>3</v>
      </c>
      <c r="F1381" s="467">
        <v>9</v>
      </c>
      <c r="G1381" s="467">
        <f t="array" ref="G1381">MAX(IF($A$2:$A$8761=A1381,$D$2:$D$8761))</f>
        <v>1577</v>
      </c>
      <c r="H1381" s="467">
        <f t="shared" si="149"/>
        <v>0</v>
      </c>
      <c r="I1381" s="475" t="str">
        <f t="shared" si="150"/>
        <v/>
      </c>
      <c r="J1381" s="471">
        <f>'Potential Projects'!D1382</f>
        <v>63.751224886602579</v>
      </c>
      <c r="K1381" s="471">
        <f>'Potential Projects'!E1382</f>
        <v>27.987380885831001</v>
      </c>
      <c r="L1381" s="476">
        <f t="shared" si="151"/>
        <v>1339.2613942275664</v>
      </c>
      <c r="M1381" s="471">
        <f t="shared" si="147"/>
        <v>1456.0645641729793</v>
      </c>
      <c r="N1381" s="467">
        <f t="shared" si="152"/>
        <v>0</v>
      </c>
      <c r="O1381" s="475" t="str">
        <f t="shared" si="153"/>
        <v/>
      </c>
    </row>
    <row r="1382" spans="1:15" hidden="1">
      <c r="A1382" s="475">
        <f t="shared" si="148"/>
        <v>43497</v>
      </c>
      <c r="B1382" s="475">
        <v>43523</v>
      </c>
      <c r="C1382" s="467">
        <v>13</v>
      </c>
      <c r="D1382" s="467">
        <v>1394</v>
      </c>
      <c r="E1382" s="467">
        <v>0</v>
      </c>
      <c r="F1382" s="467">
        <v>13</v>
      </c>
      <c r="G1382" s="467">
        <f t="array" ref="G1382">MAX(IF($A$2:$A$8761=A1382,$D$2:$D$8761))</f>
        <v>1577</v>
      </c>
      <c r="H1382" s="467">
        <f t="shared" si="149"/>
        <v>0</v>
      </c>
      <c r="I1382" s="475" t="str">
        <f t="shared" si="150"/>
        <v/>
      </c>
      <c r="J1382" s="471">
        <f>'Potential Projects'!D1383</f>
        <v>60.511313173259367</v>
      </c>
      <c r="K1382" s="471">
        <f>'Potential Projects'!E1383</f>
        <v>20.630309019565683</v>
      </c>
      <c r="L1382" s="476">
        <f t="shared" si="151"/>
        <v>1299.858377807175</v>
      </c>
      <c r="M1382" s="471">
        <f t="shared" si="147"/>
        <v>1456.0645641729793</v>
      </c>
      <c r="N1382" s="467">
        <f t="shared" si="152"/>
        <v>0</v>
      </c>
      <c r="O1382" s="475" t="str">
        <f t="shared" si="153"/>
        <v/>
      </c>
    </row>
    <row r="1383" spans="1:15" hidden="1">
      <c r="A1383" s="475">
        <f t="shared" si="148"/>
        <v>43497</v>
      </c>
      <c r="B1383" s="475">
        <v>43523</v>
      </c>
      <c r="C1383" s="467">
        <v>14</v>
      </c>
      <c r="D1383" s="467">
        <v>1381</v>
      </c>
      <c r="E1383" s="467">
        <v>0</v>
      </c>
      <c r="F1383" s="467">
        <v>8</v>
      </c>
      <c r="G1383" s="467">
        <f t="array" ref="G1383">MAX(IF($A$2:$A$8761=A1383,$D$2:$D$8761))</f>
        <v>1577</v>
      </c>
      <c r="H1383" s="467">
        <f t="shared" si="149"/>
        <v>0</v>
      </c>
      <c r="I1383" s="475" t="str">
        <f t="shared" si="150"/>
        <v/>
      </c>
      <c r="J1383" s="471">
        <f>'Potential Projects'!D1384</f>
        <v>49.120511807069484</v>
      </c>
      <c r="K1383" s="471">
        <f>'Potential Projects'!E1384</f>
        <v>9.203966781337348</v>
      </c>
      <c r="L1383" s="476">
        <f t="shared" si="151"/>
        <v>1314.6755214115931</v>
      </c>
      <c r="M1383" s="471">
        <f t="shared" si="147"/>
        <v>1456.0645641729793</v>
      </c>
      <c r="N1383" s="467">
        <f t="shared" si="152"/>
        <v>0</v>
      </c>
      <c r="O1383" s="475" t="str">
        <f t="shared" si="153"/>
        <v/>
      </c>
    </row>
    <row r="1384" spans="1:15" hidden="1">
      <c r="A1384" s="475">
        <f t="shared" si="148"/>
        <v>43497</v>
      </c>
      <c r="B1384" s="475">
        <v>43523</v>
      </c>
      <c r="C1384" s="467">
        <v>15</v>
      </c>
      <c r="D1384" s="467">
        <v>1358</v>
      </c>
      <c r="E1384" s="467">
        <v>2</v>
      </c>
      <c r="F1384" s="467">
        <v>10</v>
      </c>
      <c r="G1384" s="467">
        <f t="array" ref="G1384">MAX(IF($A$2:$A$8761=A1384,$D$2:$D$8761))</f>
        <v>1577</v>
      </c>
      <c r="H1384" s="467">
        <f t="shared" si="149"/>
        <v>0</v>
      </c>
      <c r="I1384" s="475" t="str">
        <f t="shared" si="150"/>
        <v/>
      </c>
      <c r="J1384" s="471">
        <f>'Potential Projects'!D1385</f>
        <v>54.723661243980629</v>
      </c>
      <c r="K1384" s="471">
        <f>'Potential Projects'!E1385</f>
        <v>3.1180529993549779</v>
      </c>
      <c r="L1384" s="476">
        <f t="shared" si="151"/>
        <v>1288.1582857566643</v>
      </c>
      <c r="M1384" s="471">
        <f t="shared" si="147"/>
        <v>1456.0645641729793</v>
      </c>
      <c r="N1384" s="467">
        <f t="shared" si="152"/>
        <v>0</v>
      </c>
      <c r="O1384" s="475" t="str">
        <f t="shared" si="153"/>
        <v/>
      </c>
    </row>
    <row r="1385" spans="1:15" hidden="1">
      <c r="A1385" s="475">
        <f t="shared" si="148"/>
        <v>43497</v>
      </c>
      <c r="B1385" s="475">
        <v>43523</v>
      </c>
      <c r="C1385" s="467">
        <v>16</v>
      </c>
      <c r="D1385" s="467">
        <v>1335</v>
      </c>
      <c r="E1385" s="467">
        <v>6</v>
      </c>
      <c r="F1385" s="467">
        <v>7</v>
      </c>
      <c r="G1385" s="467">
        <f t="array" ref="G1385">MAX(IF($A$2:$A$8761=A1385,$D$2:$D$8761))</f>
        <v>1577</v>
      </c>
      <c r="H1385" s="467">
        <f t="shared" si="149"/>
        <v>0</v>
      </c>
      <c r="I1385" s="475" t="str">
        <f t="shared" si="150"/>
        <v/>
      </c>
      <c r="J1385" s="471">
        <f>'Potential Projects'!D1386</f>
        <v>34.583337556866773</v>
      </c>
      <c r="K1385" s="471">
        <f>'Potential Projects'!E1386</f>
        <v>1.2570775639647387</v>
      </c>
      <c r="L1385" s="476">
        <f t="shared" si="151"/>
        <v>1286.1595848791685</v>
      </c>
      <c r="M1385" s="471">
        <f t="shared" si="147"/>
        <v>1456.0645641729793</v>
      </c>
      <c r="N1385" s="467">
        <f t="shared" si="152"/>
        <v>0</v>
      </c>
      <c r="O1385" s="475" t="str">
        <f t="shared" si="153"/>
        <v/>
      </c>
    </row>
    <row r="1386" spans="1:15" hidden="1">
      <c r="A1386" s="475">
        <f t="shared" si="148"/>
        <v>43497</v>
      </c>
      <c r="B1386" s="475">
        <v>43523</v>
      </c>
      <c r="C1386" s="467">
        <v>17</v>
      </c>
      <c r="D1386" s="467">
        <v>1352</v>
      </c>
      <c r="E1386" s="467">
        <v>25</v>
      </c>
      <c r="F1386" s="467">
        <v>0</v>
      </c>
      <c r="G1386" s="467">
        <f t="array" ref="G1386">MAX(IF($A$2:$A$8761=A1386,$D$2:$D$8761))</f>
        <v>1577</v>
      </c>
      <c r="H1386" s="467">
        <f t="shared" si="149"/>
        <v>0</v>
      </c>
      <c r="I1386" s="475" t="str">
        <f t="shared" si="150"/>
        <v/>
      </c>
      <c r="J1386" s="471">
        <f>'Potential Projects'!D1387</f>
        <v>93.762260372947054</v>
      </c>
      <c r="K1386" s="471">
        <f>'Potential Projects'!E1387</f>
        <v>0.77129961298645455</v>
      </c>
      <c r="L1386" s="476">
        <f t="shared" si="151"/>
        <v>1232.4664400140664</v>
      </c>
      <c r="M1386" s="471">
        <f t="shared" ref="M1386:M1417" si="154">MAX($L$746:$L$1417)</f>
        <v>1456.0645641729793</v>
      </c>
      <c r="N1386" s="467">
        <f t="shared" si="152"/>
        <v>0</v>
      </c>
      <c r="O1386" s="475" t="str">
        <f t="shared" si="153"/>
        <v/>
      </c>
    </row>
    <row r="1387" spans="1:15" hidden="1">
      <c r="A1387" s="475">
        <f t="shared" si="148"/>
        <v>43497</v>
      </c>
      <c r="B1387" s="475">
        <v>43523</v>
      </c>
      <c r="C1387" s="467">
        <v>18</v>
      </c>
      <c r="D1387" s="467">
        <v>1402</v>
      </c>
      <c r="E1387" s="467">
        <v>43</v>
      </c>
      <c r="F1387" s="467">
        <v>4</v>
      </c>
      <c r="G1387" s="467">
        <f t="array" ref="G1387">MAX(IF($A$2:$A$8761=A1387,$D$2:$D$8761))</f>
        <v>1577</v>
      </c>
      <c r="H1387" s="467">
        <f t="shared" si="149"/>
        <v>0</v>
      </c>
      <c r="I1387" s="475" t="str">
        <f t="shared" si="150"/>
        <v/>
      </c>
      <c r="J1387" s="471">
        <f>'Potential Projects'!D1388</f>
        <v>93.382620615688964</v>
      </c>
      <c r="K1387" s="471">
        <f>'Potential Projects'!E1388</f>
        <v>30.571938615351538</v>
      </c>
      <c r="L1387" s="476">
        <f t="shared" si="151"/>
        <v>1231.0454407689597</v>
      </c>
      <c r="M1387" s="471">
        <f t="shared" si="154"/>
        <v>1456.0645641729793</v>
      </c>
      <c r="N1387" s="467">
        <f t="shared" si="152"/>
        <v>0</v>
      </c>
      <c r="O1387" s="475" t="str">
        <f t="shared" si="153"/>
        <v/>
      </c>
    </row>
    <row r="1388" spans="1:15" hidden="1">
      <c r="A1388" s="475">
        <f t="shared" si="148"/>
        <v>43497</v>
      </c>
      <c r="B1388" s="475">
        <v>43523</v>
      </c>
      <c r="C1388" s="467">
        <v>19</v>
      </c>
      <c r="D1388" s="467">
        <v>1465</v>
      </c>
      <c r="E1388" s="467">
        <v>78</v>
      </c>
      <c r="F1388" s="467">
        <v>0</v>
      </c>
      <c r="G1388" s="467">
        <f t="array" ref="G1388">MAX(IF($A$2:$A$8761=A1388,$D$2:$D$8761))</f>
        <v>1577</v>
      </c>
      <c r="H1388" s="467">
        <f t="shared" si="149"/>
        <v>0</v>
      </c>
      <c r="I1388" s="475" t="str">
        <f t="shared" si="150"/>
        <v/>
      </c>
      <c r="J1388" s="471">
        <f>'Potential Projects'!D1389</f>
        <v>97.109719384499797</v>
      </c>
      <c r="K1388" s="471">
        <f>'Potential Projects'!E1389</f>
        <v>73.461985755751456</v>
      </c>
      <c r="L1388" s="476">
        <f t="shared" si="151"/>
        <v>1216.4282948597488</v>
      </c>
      <c r="M1388" s="471">
        <f t="shared" si="154"/>
        <v>1456.0645641729793</v>
      </c>
      <c r="N1388" s="467">
        <f t="shared" si="152"/>
        <v>0</v>
      </c>
      <c r="O1388" s="475" t="str">
        <f t="shared" si="153"/>
        <v/>
      </c>
    </row>
    <row r="1389" spans="1:15" hidden="1">
      <c r="A1389" s="475">
        <f t="shared" si="148"/>
        <v>43497</v>
      </c>
      <c r="B1389" s="475">
        <v>43523</v>
      </c>
      <c r="C1389" s="467">
        <v>20</v>
      </c>
      <c r="D1389" s="467">
        <v>1404</v>
      </c>
      <c r="E1389" s="467">
        <v>98</v>
      </c>
      <c r="F1389" s="467">
        <v>0</v>
      </c>
      <c r="G1389" s="467">
        <f t="array" ref="G1389">MAX(IF($A$2:$A$8761=A1389,$D$2:$D$8761))</f>
        <v>1577</v>
      </c>
      <c r="H1389" s="467">
        <f t="shared" si="149"/>
        <v>0</v>
      </c>
      <c r="I1389" s="475" t="str">
        <f t="shared" si="150"/>
        <v/>
      </c>
      <c r="J1389" s="471">
        <f>'Potential Projects'!D1390</f>
        <v>108.69052156139432</v>
      </c>
      <c r="K1389" s="471">
        <f>'Potential Projects'!E1390</f>
        <v>68.997678563749744</v>
      </c>
      <c r="L1389" s="476">
        <f t="shared" si="151"/>
        <v>1128.311799874856</v>
      </c>
      <c r="M1389" s="471">
        <f t="shared" si="154"/>
        <v>1456.0645641729793</v>
      </c>
      <c r="N1389" s="467">
        <f t="shared" si="152"/>
        <v>0</v>
      </c>
      <c r="O1389" s="475" t="str">
        <f t="shared" si="153"/>
        <v/>
      </c>
    </row>
    <row r="1390" spans="1:15" hidden="1">
      <c r="A1390" s="475">
        <f t="shared" si="148"/>
        <v>43497</v>
      </c>
      <c r="B1390" s="475">
        <v>43523</v>
      </c>
      <c r="C1390" s="467">
        <v>21</v>
      </c>
      <c r="D1390" s="467">
        <v>1331</v>
      </c>
      <c r="E1390" s="467">
        <v>43</v>
      </c>
      <c r="F1390" s="467">
        <v>0</v>
      </c>
      <c r="G1390" s="467">
        <f t="array" ref="G1390">MAX(IF($A$2:$A$8761=A1390,$D$2:$D$8761))</f>
        <v>1577</v>
      </c>
      <c r="H1390" s="467">
        <f t="shared" si="149"/>
        <v>0</v>
      </c>
      <c r="I1390" s="475" t="str">
        <f t="shared" si="150"/>
        <v/>
      </c>
      <c r="J1390" s="471">
        <f>'Potential Projects'!D1391</f>
        <v>114.34283678451227</v>
      </c>
      <c r="K1390" s="471">
        <f>'Potential Projects'!E1391</f>
        <v>78.292386476026664</v>
      </c>
      <c r="L1390" s="476">
        <f t="shared" si="151"/>
        <v>1095.3647767394611</v>
      </c>
      <c r="M1390" s="471">
        <f t="shared" si="154"/>
        <v>1456.0645641729793</v>
      </c>
      <c r="N1390" s="467">
        <f t="shared" si="152"/>
        <v>0</v>
      </c>
      <c r="O1390" s="475" t="str">
        <f t="shared" si="153"/>
        <v/>
      </c>
    </row>
    <row r="1391" spans="1:15" hidden="1">
      <c r="A1391" s="475">
        <f t="shared" si="148"/>
        <v>43497</v>
      </c>
      <c r="B1391" s="475">
        <v>43523</v>
      </c>
      <c r="C1391" s="467">
        <v>22</v>
      </c>
      <c r="D1391" s="467">
        <v>1266</v>
      </c>
      <c r="E1391" s="467">
        <v>81</v>
      </c>
      <c r="F1391" s="467">
        <v>0</v>
      </c>
      <c r="G1391" s="467">
        <f t="array" ref="G1391">MAX(IF($A$2:$A$8761=A1391,$D$2:$D$8761))</f>
        <v>1577</v>
      </c>
      <c r="H1391" s="467">
        <f t="shared" si="149"/>
        <v>0</v>
      </c>
      <c r="I1391" s="475" t="str">
        <f t="shared" si="150"/>
        <v/>
      </c>
      <c r="J1391" s="471">
        <f>'Potential Projects'!D1392</f>
        <v>67.915071067946243</v>
      </c>
      <c r="K1391" s="471">
        <f>'Potential Projects'!E1392</f>
        <v>63.262213287465066</v>
      </c>
      <c r="L1391" s="476">
        <f t="shared" si="151"/>
        <v>1053.8227156445887</v>
      </c>
      <c r="M1391" s="471">
        <f t="shared" si="154"/>
        <v>1456.0645641729793</v>
      </c>
      <c r="N1391" s="467">
        <f t="shared" si="152"/>
        <v>0</v>
      </c>
      <c r="O1391" s="475" t="str">
        <f t="shared" si="153"/>
        <v/>
      </c>
    </row>
    <row r="1392" spans="1:15" hidden="1">
      <c r="A1392" s="475">
        <f t="shared" si="148"/>
        <v>43497</v>
      </c>
      <c r="B1392" s="475">
        <v>43523</v>
      </c>
      <c r="C1392" s="467">
        <v>23</v>
      </c>
      <c r="D1392" s="467">
        <v>1202</v>
      </c>
      <c r="E1392" s="467">
        <v>64</v>
      </c>
      <c r="F1392" s="467">
        <v>0</v>
      </c>
      <c r="G1392" s="467">
        <f t="array" ref="G1392">MAX(IF($A$2:$A$8761=A1392,$D$2:$D$8761))</f>
        <v>1577</v>
      </c>
      <c r="H1392" s="467">
        <f t="shared" si="149"/>
        <v>0</v>
      </c>
      <c r="I1392" s="475" t="str">
        <f t="shared" si="150"/>
        <v/>
      </c>
      <c r="J1392" s="471">
        <f>'Potential Projects'!D1393</f>
        <v>63.089036676165897</v>
      </c>
      <c r="K1392" s="471">
        <f>'Potential Projects'!E1393</f>
        <v>85.542289937647823</v>
      </c>
      <c r="L1392" s="476">
        <f t="shared" si="151"/>
        <v>989.36867338618617</v>
      </c>
      <c r="M1392" s="471">
        <f t="shared" si="154"/>
        <v>1456.0645641729793</v>
      </c>
      <c r="N1392" s="467">
        <f t="shared" si="152"/>
        <v>0</v>
      </c>
      <c r="O1392" s="475" t="str">
        <f t="shared" si="153"/>
        <v/>
      </c>
    </row>
    <row r="1393" spans="1:15" hidden="1">
      <c r="A1393" s="475">
        <f t="shared" si="148"/>
        <v>43497</v>
      </c>
      <c r="B1393" s="475">
        <v>43523</v>
      </c>
      <c r="C1393" s="467">
        <v>24</v>
      </c>
      <c r="D1393" s="467">
        <v>1112</v>
      </c>
      <c r="E1393" s="467">
        <v>31</v>
      </c>
      <c r="F1393" s="467">
        <v>0</v>
      </c>
      <c r="G1393" s="467">
        <f t="array" ref="G1393">MAX(IF($A$2:$A$8761=A1393,$D$2:$D$8761))</f>
        <v>1577</v>
      </c>
      <c r="H1393" s="467">
        <f t="shared" si="149"/>
        <v>0</v>
      </c>
      <c r="I1393" s="475" t="str">
        <f t="shared" si="150"/>
        <v/>
      </c>
      <c r="J1393" s="471">
        <f>'Potential Projects'!D1394</f>
        <v>79.107483488419788</v>
      </c>
      <c r="K1393" s="471">
        <f>'Potential Projects'!E1394</f>
        <v>85.451548806708232</v>
      </c>
      <c r="L1393" s="476">
        <f t="shared" si="151"/>
        <v>916.44096770487192</v>
      </c>
      <c r="M1393" s="471">
        <f t="shared" si="154"/>
        <v>1456.0645641729793</v>
      </c>
      <c r="N1393" s="467">
        <f t="shared" si="152"/>
        <v>0</v>
      </c>
      <c r="O1393" s="475" t="str">
        <f t="shared" si="153"/>
        <v/>
      </c>
    </row>
    <row r="1394" spans="1:15" hidden="1">
      <c r="A1394" s="475">
        <f t="shared" si="148"/>
        <v>43497</v>
      </c>
      <c r="B1394" s="475">
        <v>43524</v>
      </c>
      <c r="C1394" s="467">
        <v>1</v>
      </c>
      <c r="D1394" s="467">
        <v>1077</v>
      </c>
      <c r="E1394" s="467">
        <v>38</v>
      </c>
      <c r="F1394" s="467">
        <v>0</v>
      </c>
      <c r="G1394" s="467">
        <f t="array" ref="G1394">MAX(IF($A$2:$A$8761=A1394,$D$2:$D$8761))</f>
        <v>1577</v>
      </c>
      <c r="H1394" s="467">
        <f t="shared" si="149"/>
        <v>0</v>
      </c>
      <c r="I1394" s="475" t="str">
        <f t="shared" si="150"/>
        <v/>
      </c>
      <c r="J1394" s="471">
        <f>'Potential Projects'!D1395</f>
        <v>86.870846951816588</v>
      </c>
      <c r="K1394" s="471">
        <f>'Potential Projects'!E1395</f>
        <v>88.518755482691887</v>
      </c>
      <c r="L1394" s="476">
        <f t="shared" si="151"/>
        <v>863.61039756549155</v>
      </c>
      <c r="M1394" s="471">
        <f t="shared" si="154"/>
        <v>1456.0645641729793</v>
      </c>
      <c r="N1394" s="467">
        <f t="shared" si="152"/>
        <v>0</v>
      </c>
      <c r="O1394" s="475" t="str">
        <f t="shared" si="153"/>
        <v/>
      </c>
    </row>
    <row r="1395" spans="1:15" hidden="1">
      <c r="A1395" s="475">
        <f t="shared" si="148"/>
        <v>43497</v>
      </c>
      <c r="B1395" s="475">
        <v>43524</v>
      </c>
      <c r="C1395" s="467">
        <v>2</v>
      </c>
      <c r="D1395" s="467">
        <v>1075</v>
      </c>
      <c r="E1395" s="467">
        <v>34</v>
      </c>
      <c r="F1395" s="467">
        <v>0</v>
      </c>
      <c r="G1395" s="467">
        <f t="array" ref="G1395">MAX(IF($A$2:$A$8761=A1395,$D$2:$D$8761))</f>
        <v>1577</v>
      </c>
      <c r="H1395" s="467">
        <f t="shared" si="149"/>
        <v>0</v>
      </c>
      <c r="I1395" s="475" t="str">
        <f t="shared" si="150"/>
        <v/>
      </c>
      <c r="J1395" s="471">
        <f>'Potential Projects'!D1396</f>
        <v>57.283027576385557</v>
      </c>
      <c r="K1395" s="471">
        <f>'Potential Projects'!E1396</f>
        <v>87.307048484196955</v>
      </c>
      <c r="L1395" s="476">
        <f t="shared" si="151"/>
        <v>896.40992393941758</v>
      </c>
      <c r="M1395" s="471">
        <f t="shared" si="154"/>
        <v>1456.0645641729793</v>
      </c>
      <c r="N1395" s="467">
        <f t="shared" si="152"/>
        <v>0</v>
      </c>
      <c r="O1395" s="475" t="str">
        <f t="shared" si="153"/>
        <v/>
      </c>
    </row>
    <row r="1396" spans="1:15" hidden="1">
      <c r="A1396" s="475">
        <f t="shared" si="148"/>
        <v>43497</v>
      </c>
      <c r="B1396" s="475">
        <v>43524</v>
      </c>
      <c r="C1396" s="467">
        <v>3</v>
      </c>
      <c r="D1396" s="467">
        <v>1076</v>
      </c>
      <c r="E1396" s="467">
        <v>35</v>
      </c>
      <c r="F1396" s="467">
        <v>0</v>
      </c>
      <c r="G1396" s="467">
        <f t="array" ref="G1396">MAX(IF($A$2:$A$8761=A1396,$D$2:$D$8761))</f>
        <v>1577</v>
      </c>
      <c r="H1396" s="467">
        <f t="shared" si="149"/>
        <v>0</v>
      </c>
      <c r="I1396" s="475" t="str">
        <f t="shared" si="150"/>
        <v/>
      </c>
      <c r="J1396" s="471">
        <f>'Potential Projects'!D1397</f>
        <v>37.04369539874903</v>
      </c>
      <c r="K1396" s="471">
        <f>'Potential Projects'!E1397</f>
        <v>65.946116910341857</v>
      </c>
      <c r="L1396" s="476">
        <f t="shared" si="151"/>
        <v>938.01018769090911</v>
      </c>
      <c r="M1396" s="471">
        <f t="shared" si="154"/>
        <v>1456.0645641729793</v>
      </c>
      <c r="N1396" s="467">
        <f t="shared" si="152"/>
        <v>0</v>
      </c>
      <c r="O1396" s="475" t="str">
        <f t="shared" si="153"/>
        <v/>
      </c>
    </row>
    <row r="1397" spans="1:15" hidden="1">
      <c r="A1397" s="475">
        <f t="shared" si="148"/>
        <v>43497</v>
      </c>
      <c r="B1397" s="475">
        <v>43524</v>
      </c>
      <c r="C1397" s="467">
        <v>4</v>
      </c>
      <c r="D1397" s="467">
        <v>1093</v>
      </c>
      <c r="E1397" s="467">
        <v>15</v>
      </c>
      <c r="F1397" s="467">
        <v>0</v>
      </c>
      <c r="G1397" s="467">
        <f t="array" ref="G1397">MAX(IF($A$2:$A$8761=A1397,$D$2:$D$8761))</f>
        <v>1577</v>
      </c>
      <c r="H1397" s="467">
        <f t="shared" si="149"/>
        <v>0</v>
      </c>
      <c r="I1397" s="475" t="str">
        <f t="shared" si="150"/>
        <v/>
      </c>
      <c r="J1397" s="471">
        <f>'Potential Projects'!D1398</f>
        <v>39.185220931516149</v>
      </c>
      <c r="K1397" s="471">
        <f>'Potential Projects'!E1398</f>
        <v>41.845741883465919</v>
      </c>
      <c r="L1397" s="476">
        <f t="shared" si="151"/>
        <v>996.9690371850179</v>
      </c>
      <c r="M1397" s="471">
        <f t="shared" si="154"/>
        <v>1456.0645641729793</v>
      </c>
      <c r="N1397" s="467">
        <f t="shared" si="152"/>
        <v>0</v>
      </c>
      <c r="O1397" s="475" t="str">
        <f t="shared" si="153"/>
        <v/>
      </c>
    </row>
    <row r="1398" spans="1:15" hidden="1">
      <c r="A1398" s="475">
        <f t="shared" si="148"/>
        <v>43497</v>
      </c>
      <c r="B1398" s="475">
        <v>43524</v>
      </c>
      <c r="C1398" s="467">
        <v>5</v>
      </c>
      <c r="D1398" s="467">
        <v>1164</v>
      </c>
      <c r="E1398" s="467">
        <v>2</v>
      </c>
      <c r="F1398" s="467">
        <v>0</v>
      </c>
      <c r="G1398" s="467">
        <f t="array" ref="G1398">MAX(IF($A$2:$A$8761=A1398,$D$2:$D$8761))</f>
        <v>1577</v>
      </c>
      <c r="H1398" s="467">
        <f t="shared" si="149"/>
        <v>0</v>
      </c>
      <c r="I1398" s="475" t="str">
        <f t="shared" si="150"/>
        <v/>
      </c>
      <c r="J1398" s="471">
        <f>'Potential Projects'!D1399</f>
        <v>52.464256456626778</v>
      </c>
      <c r="K1398" s="471">
        <f>'Potential Projects'!E1399</f>
        <v>31.964345624596859</v>
      </c>
      <c r="L1398" s="476">
        <f t="shared" si="151"/>
        <v>1077.5713979187763</v>
      </c>
      <c r="M1398" s="471">
        <f t="shared" si="154"/>
        <v>1456.0645641729793</v>
      </c>
      <c r="N1398" s="467">
        <f t="shared" si="152"/>
        <v>0</v>
      </c>
      <c r="O1398" s="475" t="str">
        <f t="shared" si="153"/>
        <v/>
      </c>
    </row>
    <row r="1399" spans="1:15" hidden="1">
      <c r="A1399" s="475">
        <f t="shared" si="148"/>
        <v>43497</v>
      </c>
      <c r="B1399" s="475">
        <v>43524</v>
      </c>
      <c r="C1399" s="467">
        <v>6</v>
      </c>
      <c r="D1399" s="467">
        <v>1238</v>
      </c>
      <c r="E1399" s="467">
        <v>0</v>
      </c>
      <c r="F1399" s="467">
        <v>0</v>
      </c>
      <c r="G1399" s="467">
        <f t="array" ref="G1399">MAX(IF($A$2:$A$8761=A1399,$D$2:$D$8761))</f>
        <v>1577</v>
      </c>
      <c r="H1399" s="467">
        <f t="shared" si="149"/>
        <v>0</v>
      </c>
      <c r="I1399" s="475" t="str">
        <f t="shared" si="150"/>
        <v/>
      </c>
      <c r="J1399" s="471">
        <f>'Potential Projects'!D1400</f>
        <v>71.906868403518686</v>
      </c>
      <c r="K1399" s="471">
        <f>'Potential Projects'!E1400</f>
        <v>9.6263823908836805</v>
      </c>
      <c r="L1399" s="476">
        <f t="shared" si="151"/>
        <v>1156.4667492055976</v>
      </c>
      <c r="M1399" s="471">
        <f t="shared" si="154"/>
        <v>1456.0645641729793</v>
      </c>
      <c r="N1399" s="467">
        <f t="shared" si="152"/>
        <v>0</v>
      </c>
      <c r="O1399" s="475" t="str">
        <f t="shared" si="153"/>
        <v/>
      </c>
    </row>
    <row r="1400" spans="1:15" hidden="1">
      <c r="A1400" s="475">
        <f t="shared" si="148"/>
        <v>43497</v>
      </c>
      <c r="B1400" s="475">
        <v>43524</v>
      </c>
      <c r="C1400" s="467">
        <v>7</v>
      </c>
      <c r="D1400" s="467">
        <v>1377</v>
      </c>
      <c r="E1400" s="467">
        <v>0</v>
      </c>
      <c r="F1400" s="467">
        <v>0</v>
      </c>
      <c r="G1400" s="467">
        <f t="array" ref="G1400">MAX(IF($A$2:$A$8761=A1400,$D$2:$D$8761))</f>
        <v>1577</v>
      </c>
      <c r="H1400" s="467">
        <f t="shared" si="149"/>
        <v>0</v>
      </c>
      <c r="I1400" s="475" t="str">
        <f t="shared" si="150"/>
        <v/>
      </c>
      <c r="J1400" s="471">
        <f>'Potential Projects'!D1401</f>
        <v>80.621598685280389</v>
      </c>
      <c r="K1400" s="471">
        <f>'Potential Projects'!E1401</f>
        <v>12.641960492367232</v>
      </c>
      <c r="L1400" s="476">
        <f t="shared" si="151"/>
        <v>1283.7364408223525</v>
      </c>
      <c r="M1400" s="471">
        <f t="shared" si="154"/>
        <v>1456.0645641729793</v>
      </c>
      <c r="N1400" s="467">
        <f t="shared" si="152"/>
        <v>0</v>
      </c>
      <c r="O1400" s="475" t="str">
        <f t="shared" si="153"/>
        <v/>
      </c>
    </row>
    <row r="1401" spans="1:15" hidden="1">
      <c r="A1401" s="475">
        <f t="shared" si="148"/>
        <v>43497</v>
      </c>
      <c r="B1401" s="475">
        <v>43524</v>
      </c>
      <c r="C1401" s="467">
        <v>8</v>
      </c>
      <c r="D1401" s="467">
        <v>1421</v>
      </c>
      <c r="E1401" s="467">
        <v>0</v>
      </c>
      <c r="F1401" s="467">
        <v>0</v>
      </c>
      <c r="G1401" s="467">
        <f t="array" ref="G1401">MAX(IF($A$2:$A$8761=A1401,$D$2:$D$8761))</f>
        <v>1577</v>
      </c>
      <c r="H1401" s="467">
        <f t="shared" si="149"/>
        <v>0</v>
      </c>
      <c r="I1401" s="475" t="str">
        <f t="shared" si="150"/>
        <v/>
      </c>
      <c r="J1401" s="471">
        <f>'Potential Projects'!D1402</f>
        <v>76.881383479591477</v>
      </c>
      <c r="K1401" s="471">
        <f>'Potential Projects'!E1402</f>
        <v>22.454518651902816</v>
      </c>
      <c r="L1401" s="476">
        <f t="shared" si="151"/>
        <v>1321.6640978685057</v>
      </c>
      <c r="M1401" s="471">
        <f t="shared" si="154"/>
        <v>1456.0645641729793</v>
      </c>
      <c r="N1401" s="467">
        <f t="shared" si="152"/>
        <v>0</v>
      </c>
      <c r="O1401" s="475" t="str">
        <f t="shared" si="153"/>
        <v/>
      </c>
    </row>
    <row r="1402" spans="1:15" hidden="1">
      <c r="A1402" s="475">
        <f t="shared" si="148"/>
        <v>43497</v>
      </c>
      <c r="B1402" s="475">
        <v>43524</v>
      </c>
      <c r="C1402" s="467">
        <v>9</v>
      </c>
      <c r="D1402" s="467">
        <v>1437</v>
      </c>
      <c r="E1402" s="467">
        <v>0</v>
      </c>
      <c r="F1402" s="467">
        <v>1</v>
      </c>
      <c r="G1402" s="467">
        <f t="array" ref="G1402">MAX(IF($A$2:$A$8761=A1402,$D$2:$D$8761))</f>
        <v>1577</v>
      </c>
      <c r="H1402" s="467">
        <f t="shared" si="149"/>
        <v>0</v>
      </c>
      <c r="I1402" s="475" t="str">
        <f t="shared" si="150"/>
        <v/>
      </c>
      <c r="J1402" s="471">
        <f>'Potential Projects'!D1403</f>
        <v>42.377228257552488</v>
      </c>
      <c r="K1402" s="471">
        <f>'Potential Projects'!E1403</f>
        <v>25.638280746076113</v>
      </c>
      <c r="L1402" s="476">
        <f t="shared" si="151"/>
        <v>1367.9844909963713</v>
      </c>
      <c r="M1402" s="471">
        <f t="shared" si="154"/>
        <v>1456.0645641729793</v>
      </c>
      <c r="N1402" s="467">
        <f t="shared" si="152"/>
        <v>0</v>
      </c>
      <c r="O1402" s="475" t="str">
        <f t="shared" si="153"/>
        <v/>
      </c>
    </row>
    <row r="1403" spans="1:15" hidden="1">
      <c r="A1403" s="475">
        <f t="shared" si="148"/>
        <v>43497</v>
      </c>
      <c r="B1403" s="475">
        <v>43524</v>
      </c>
      <c r="C1403" s="467">
        <v>10</v>
      </c>
      <c r="D1403" s="467">
        <v>1420</v>
      </c>
      <c r="E1403" s="467">
        <v>0</v>
      </c>
      <c r="F1403" s="467">
        <v>9</v>
      </c>
      <c r="G1403" s="467">
        <f t="array" ref="G1403">MAX(IF($A$2:$A$8761=A1403,$D$2:$D$8761))</f>
        <v>1577</v>
      </c>
      <c r="H1403" s="467">
        <f t="shared" si="149"/>
        <v>0</v>
      </c>
      <c r="I1403" s="475" t="str">
        <f t="shared" si="150"/>
        <v/>
      </c>
      <c r="J1403" s="471">
        <f>'Potential Projects'!D1404</f>
        <v>15.064584829906707</v>
      </c>
      <c r="K1403" s="471">
        <f>'Potential Projects'!E1404</f>
        <v>29.971951999569981</v>
      </c>
      <c r="L1403" s="476">
        <f t="shared" si="151"/>
        <v>1365.9634631705235</v>
      </c>
      <c r="M1403" s="471">
        <f t="shared" si="154"/>
        <v>1456.0645641729793</v>
      </c>
      <c r="N1403" s="467">
        <f t="shared" si="152"/>
        <v>0</v>
      </c>
      <c r="O1403" s="475" t="str">
        <f t="shared" si="153"/>
        <v/>
      </c>
    </row>
    <row r="1404" spans="1:15" hidden="1">
      <c r="A1404" s="475">
        <f t="shared" si="148"/>
        <v>43497</v>
      </c>
      <c r="B1404" s="475">
        <v>43524</v>
      </c>
      <c r="C1404" s="467">
        <v>11</v>
      </c>
      <c r="D1404" s="467">
        <v>1372</v>
      </c>
      <c r="E1404" s="467">
        <v>0</v>
      </c>
      <c r="F1404" s="467">
        <v>18</v>
      </c>
      <c r="G1404" s="467">
        <f t="array" ref="G1404">MAX(IF($A$2:$A$8761=A1404,$D$2:$D$8761))</f>
        <v>1577</v>
      </c>
      <c r="H1404" s="467">
        <f t="shared" si="149"/>
        <v>0</v>
      </c>
      <c r="I1404" s="475" t="str">
        <f t="shared" si="150"/>
        <v/>
      </c>
      <c r="J1404" s="471">
        <f>'Potential Projects'!D1405</f>
        <v>9.794147646720301</v>
      </c>
      <c r="K1404" s="471">
        <f>'Potential Projects'!E1405</f>
        <v>40.83194442055472</v>
      </c>
      <c r="L1404" s="476">
        <f t="shared" si="151"/>
        <v>1303.3739079327249</v>
      </c>
      <c r="M1404" s="471">
        <f t="shared" si="154"/>
        <v>1456.0645641729793</v>
      </c>
      <c r="N1404" s="467">
        <f t="shared" si="152"/>
        <v>0</v>
      </c>
      <c r="O1404" s="475" t="str">
        <f t="shared" si="153"/>
        <v/>
      </c>
    </row>
    <row r="1405" spans="1:15" hidden="1">
      <c r="A1405" s="475">
        <f t="shared" si="148"/>
        <v>43497</v>
      </c>
      <c r="B1405" s="475">
        <v>43524</v>
      </c>
      <c r="C1405" s="467">
        <v>12</v>
      </c>
      <c r="D1405" s="467">
        <v>1358</v>
      </c>
      <c r="E1405" s="467">
        <v>0</v>
      </c>
      <c r="F1405" s="467">
        <v>18</v>
      </c>
      <c r="G1405" s="467">
        <f t="array" ref="G1405">MAX(IF($A$2:$A$8761=A1405,$D$2:$D$8761))</f>
        <v>1577</v>
      </c>
      <c r="H1405" s="467">
        <f t="shared" si="149"/>
        <v>0</v>
      </c>
      <c r="I1405" s="475" t="str">
        <f t="shared" si="150"/>
        <v/>
      </c>
      <c r="J1405" s="471">
        <f>'Potential Projects'!D1406</f>
        <v>62.880787130659314</v>
      </c>
      <c r="K1405" s="471">
        <f>'Potential Projects'!E1406</f>
        <v>46.507176359922603</v>
      </c>
      <c r="L1405" s="476">
        <f t="shared" si="151"/>
        <v>1230.612036509418</v>
      </c>
      <c r="M1405" s="471">
        <f t="shared" si="154"/>
        <v>1456.0645641729793</v>
      </c>
      <c r="N1405" s="467">
        <f t="shared" si="152"/>
        <v>0</v>
      </c>
      <c r="O1405" s="475" t="str">
        <f t="shared" si="153"/>
        <v/>
      </c>
    </row>
    <row r="1406" spans="1:15" hidden="1">
      <c r="A1406" s="475">
        <f t="shared" si="148"/>
        <v>43497</v>
      </c>
      <c r="B1406" s="475">
        <v>43524</v>
      </c>
      <c r="C1406" s="467">
        <v>13</v>
      </c>
      <c r="D1406" s="467">
        <v>1348</v>
      </c>
      <c r="E1406" s="467">
        <v>0</v>
      </c>
      <c r="F1406" s="467">
        <v>18</v>
      </c>
      <c r="G1406" s="467">
        <f t="array" ref="G1406">MAX(IF($A$2:$A$8761=A1406,$D$2:$D$8761))</f>
        <v>1577</v>
      </c>
      <c r="H1406" s="467">
        <f t="shared" si="149"/>
        <v>0</v>
      </c>
      <c r="I1406" s="475" t="str">
        <f t="shared" si="150"/>
        <v/>
      </c>
      <c r="J1406" s="471">
        <f>'Potential Projects'!D1407</f>
        <v>120.18020271144557</v>
      </c>
      <c r="K1406" s="471">
        <f>'Potential Projects'!E1407</f>
        <v>44.851932971403997</v>
      </c>
      <c r="L1406" s="476">
        <f t="shared" si="151"/>
        <v>1164.9678643171503</v>
      </c>
      <c r="M1406" s="471">
        <f t="shared" si="154"/>
        <v>1456.0645641729793</v>
      </c>
      <c r="N1406" s="467">
        <f t="shared" si="152"/>
        <v>0</v>
      </c>
      <c r="O1406" s="475" t="str">
        <f t="shared" si="153"/>
        <v/>
      </c>
    </row>
    <row r="1407" spans="1:15" hidden="1">
      <c r="A1407" s="475">
        <f t="shared" si="148"/>
        <v>43497</v>
      </c>
      <c r="B1407" s="475">
        <v>43524</v>
      </c>
      <c r="C1407" s="467">
        <v>14</v>
      </c>
      <c r="D1407" s="467">
        <v>1334</v>
      </c>
      <c r="E1407" s="467">
        <v>0</v>
      </c>
      <c r="F1407" s="467">
        <v>19</v>
      </c>
      <c r="G1407" s="467">
        <f t="array" ref="G1407">MAX(IF($A$2:$A$8761=A1407,$D$2:$D$8761))</f>
        <v>1577</v>
      </c>
      <c r="H1407" s="467">
        <f t="shared" si="149"/>
        <v>0</v>
      </c>
      <c r="I1407" s="475" t="str">
        <f t="shared" si="150"/>
        <v/>
      </c>
      <c r="J1407" s="471">
        <f>'Potential Projects'!D1408</f>
        <v>144</v>
      </c>
      <c r="K1407" s="471">
        <f>'Potential Projects'!E1408</f>
        <v>50.12274107718769</v>
      </c>
      <c r="L1407" s="476">
        <f t="shared" si="151"/>
        <v>1120.8772589228124</v>
      </c>
      <c r="M1407" s="471">
        <f t="shared" si="154"/>
        <v>1456.0645641729793</v>
      </c>
      <c r="N1407" s="467">
        <f t="shared" si="152"/>
        <v>0</v>
      </c>
      <c r="O1407" s="475" t="str">
        <f t="shared" si="153"/>
        <v/>
      </c>
    </row>
    <row r="1408" spans="1:15" hidden="1">
      <c r="A1408" s="475">
        <f t="shared" si="148"/>
        <v>43497</v>
      </c>
      <c r="B1408" s="475">
        <v>43524</v>
      </c>
      <c r="C1408" s="467">
        <v>15</v>
      </c>
      <c r="D1408" s="467">
        <v>1297</v>
      </c>
      <c r="E1408" s="467">
        <v>0</v>
      </c>
      <c r="F1408" s="467">
        <v>19</v>
      </c>
      <c r="G1408" s="467">
        <f t="array" ref="G1408">MAX(IF($A$2:$A$8761=A1408,$D$2:$D$8761))</f>
        <v>1577</v>
      </c>
      <c r="H1408" s="467">
        <f t="shared" si="149"/>
        <v>0</v>
      </c>
      <c r="I1408" s="475" t="str">
        <f t="shared" si="150"/>
        <v/>
      </c>
      <c r="J1408" s="471">
        <f>'Potential Projects'!D1409</f>
        <v>144</v>
      </c>
      <c r="K1408" s="471">
        <f>'Potential Projects'!E1409</f>
        <v>46.849802354332404</v>
      </c>
      <c r="L1408" s="476">
        <f t="shared" si="151"/>
        <v>1087.1501976456675</v>
      </c>
      <c r="M1408" s="471">
        <f t="shared" si="154"/>
        <v>1456.0645641729793</v>
      </c>
      <c r="N1408" s="467">
        <f t="shared" si="152"/>
        <v>0</v>
      </c>
      <c r="O1408" s="475" t="str">
        <f t="shared" si="153"/>
        <v/>
      </c>
    </row>
    <row r="1409" spans="1:15" hidden="1">
      <c r="A1409" s="475">
        <f t="shared" si="148"/>
        <v>43497</v>
      </c>
      <c r="B1409" s="475">
        <v>43524</v>
      </c>
      <c r="C1409" s="467">
        <v>16</v>
      </c>
      <c r="D1409" s="467">
        <v>1296</v>
      </c>
      <c r="E1409" s="467">
        <v>0</v>
      </c>
      <c r="F1409" s="467">
        <v>10</v>
      </c>
      <c r="G1409" s="467">
        <f t="array" ref="G1409">MAX(IF($A$2:$A$8761=A1409,$D$2:$D$8761))</f>
        <v>1577</v>
      </c>
      <c r="H1409" s="467">
        <f t="shared" si="149"/>
        <v>0</v>
      </c>
      <c r="I1409" s="475" t="str">
        <f t="shared" si="150"/>
        <v/>
      </c>
      <c r="J1409" s="471">
        <f>'Potential Projects'!D1410</f>
        <v>144</v>
      </c>
      <c r="K1409" s="471">
        <f>'Potential Projects'!E1410</f>
        <v>38.32952305955709</v>
      </c>
      <c r="L1409" s="476">
        <f t="shared" si="151"/>
        <v>1103.670476940443</v>
      </c>
      <c r="M1409" s="471">
        <f t="shared" si="154"/>
        <v>1456.0645641729793</v>
      </c>
      <c r="N1409" s="467">
        <f t="shared" si="152"/>
        <v>0</v>
      </c>
      <c r="O1409" s="475" t="str">
        <f t="shared" si="153"/>
        <v/>
      </c>
    </row>
    <row r="1410" spans="1:15" hidden="1">
      <c r="A1410" s="475">
        <f t="shared" ref="A1410:A1473" si="155">DATE(YEAR(B1410),MONTH(B1410),1)</f>
        <v>43497</v>
      </c>
      <c r="B1410" s="475">
        <v>43524</v>
      </c>
      <c r="C1410" s="467">
        <v>17</v>
      </c>
      <c r="D1410" s="467">
        <v>1334</v>
      </c>
      <c r="E1410" s="467">
        <v>1</v>
      </c>
      <c r="F1410" s="467">
        <v>0</v>
      </c>
      <c r="G1410" s="467">
        <f t="array" ref="G1410">MAX(IF($A$2:$A$8761=A1410,$D$2:$D$8761))</f>
        <v>1577</v>
      </c>
      <c r="H1410" s="467">
        <f t="shared" ref="H1410:H1473" si="156">IF(G1410=D1410,1,0)</f>
        <v>0</v>
      </c>
      <c r="I1410" s="475" t="str">
        <f t="shared" ref="I1410:I1473" si="157">IF(D1410=G1410,B1410,"")</f>
        <v/>
      </c>
      <c r="J1410" s="471">
        <f>'Potential Projects'!D1411</f>
        <v>144</v>
      </c>
      <c r="K1410" s="471">
        <f>'Potential Projects'!E1411</f>
        <v>29.907025155880454</v>
      </c>
      <c r="L1410" s="476">
        <f t="shared" ref="L1410:L1473" si="158">D1410-E1410-F1410-J1410-K1410</f>
        <v>1159.0929748441195</v>
      </c>
      <c r="M1410" s="471">
        <f t="shared" si="154"/>
        <v>1456.0645641729793</v>
      </c>
      <c r="N1410" s="467">
        <f t="shared" ref="N1410:N1473" si="159">IF(M1410=L1410,1,0)</f>
        <v>0</v>
      </c>
      <c r="O1410" s="475" t="str">
        <f t="shared" ref="O1410:O1473" si="160">IF(L1410=M1410,B1410,"")</f>
        <v/>
      </c>
    </row>
    <row r="1411" spans="1:15" hidden="1">
      <c r="A1411" s="475">
        <f t="shared" si="155"/>
        <v>43497</v>
      </c>
      <c r="B1411" s="475">
        <v>43524</v>
      </c>
      <c r="C1411" s="467">
        <v>18</v>
      </c>
      <c r="D1411" s="467">
        <v>1395</v>
      </c>
      <c r="E1411" s="467">
        <v>2</v>
      </c>
      <c r="F1411" s="467">
        <v>0</v>
      </c>
      <c r="G1411" s="467">
        <f t="array" ref="G1411">MAX(IF($A$2:$A$8761=A1411,$D$2:$D$8761))</f>
        <v>1577</v>
      </c>
      <c r="H1411" s="467">
        <f t="shared" si="156"/>
        <v>0</v>
      </c>
      <c r="I1411" s="475" t="str">
        <f t="shared" si="157"/>
        <v/>
      </c>
      <c r="J1411" s="471">
        <f>'Potential Projects'!D1412</f>
        <v>144</v>
      </c>
      <c r="K1411" s="471">
        <f>'Potential Projects'!E1412</f>
        <v>19.49917388733606</v>
      </c>
      <c r="L1411" s="476">
        <f t="shared" si="158"/>
        <v>1229.5008261126638</v>
      </c>
      <c r="M1411" s="471">
        <f t="shared" si="154"/>
        <v>1456.0645641729793</v>
      </c>
      <c r="N1411" s="467">
        <f t="shared" si="159"/>
        <v>0</v>
      </c>
      <c r="O1411" s="475" t="str">
        <f t="shared" si="160"/>
        <v/>
      </c>
    </row>
    <row r="1412" spans="1:15" hidden="1">
      <c r="A1412" s="475">
        <f t="shared" si="155"/>
        <v>43497</v>
      </c>
      <c r="B1412" s="475">
        <v>43524</v>
      </c>
      <c r="C1412" s="467">
        <v>19</v>
      </c>
      <c r="D1412" s="467">
        <v>1446</v>
      </c>
      <c r="E1412" s="467">
        <v>4</v>
      </c>
      <c r="F1412" s="467">
        <v>0</v>
      </c>
      <c r="G1412" s="467">
        <f t="array" ref="G1412">MAX(IF($A$2:$A$8761=A1412,$D$2:$D$8761))</f>
        <v>1577</v>
      </c>
      <c r="H1412" s="467">
        <f t="shared" si="156"/>
        <v>0</v>
      </c>
      <c r="I1412" s="475" t="str">
        <f t="shared" si="157"/>
        <v/>
      </c>
      <c r="J1412" s="471">
        <f>'Potential Projects'!D1413</f>
        <v>144</v>
      </c>
      <c r="K1412" s="471">
        <f>'Potential Projects'!E1413</f>
        <v>31.250150344012035</v>
      </c>
      <c r="L1412" s="476">
        <f t="shared" si="158"/>
        <v>1266.7498496559879</v>
      </c>
      <c r="M1412" s="471">
        <f t="shared" si="154"/>
        <v>1456.0645641729793</v>
      </c>
      <c r="N1412" s="467">
        <f t="shared" si="159"/>
        <v>0</v>
      </c>
      <c r="O1412" s="475" t="str">
        <f t="shared" si="160"/>
        <v/>
      </c>
    </row>
    <row r="1413" spans="1:15" hidden="1">
      <c r="A1413" s="475">
        <f t="shared" si="155"/>
        <v>43497</v>
      </c>
      <c r="B1413" s="475">
        <v>43524</v>
      </c>
      <c r="C1413" s="467">
        <v>20</v>
      </c>
      <c r="D1413" s="467">
        <v>1436</v>
      </c>
      <c r="E1413" s="467">
        <v>6</v>
      </c>
      <c r="F1413" s="467">
        <v>0</v>
      </c>
      <c r="G1413" s="467">
        <f t="array" ref="G1413">MAX(IF($A$2:$A$8761=A1413,$D$2:$D$8761))</f>
        <v>1577</v>
      </c>
      <c r="H1413" s="467">
        <f t="shared" si="156"/>
        <v>0</v>
      </c>
      <c r="I1413" s="475" t="str">
        <f t="shared" si="157"/>
        <v/>
      </c>
      <c r="J1413" s="471">
        <f>'Potential Projects'!D1414</f>
        <v>144</v>
      </c>
      <c r="K1413" s="471">
        <f>'Potential Projects'!E1414</f>
        <v>74.753482369382922</v>
      </c>
      <c r="L1413" s="476">
        <f t="shared" si="158"/>
        <v>1211.2465176306171</v>
      </c>
      <c r="M1413" s="471">
        <f t="shared" si="154"/>
        <v>1456.0645641729793</v>
      </c>
      <c r="N1413" s="467">
        <f t="shared" si="159"/>
        <v>0</v>
      </c>
      <c r="O1413" s="475" t="str">
        <f t="shared" si="160"/>
        <v/>
      </c>
    </row>
    <row r="1414" spans="1:15" hidden="1">
      <c r="A1414" s="475">
        <f t="shared" si="155"/>
        <v>43497</v>
      </c>
      <c r="B1414" s="475">
        <v>43524</v>
      </c>
      <c r="C1414" s="467">
        <v>21</v>
      </c>
      <c r="D1414" s="467">
        <v>1401</v>
      </c>
      <c r="E1414" s="467">
        <v>10</v>
      </c>
      <c r="F1414" s="467">
        <v>0</v>
      </c>
      <c r="G1414" s="467">
        <f t="array" ref="G1414">MAX(IF($A$2:$A$8761=A1414,$D$2:$D$8761))</f>
        <v>1577</v>
      </c>
      <c r="H1414" s="467">
        <f t="shared" si="156"/>
        <v>0</v>
      </c>
      <c r="I1414" s="475" t="str">
        <f t="shared" si="157"/>
        <v/>
      </c>
      <c r="J1414" s="471">
        <f>'Potential Projects'!D1415</f>
        <v>144</v>
      </c>
      <c r="K1414" s="471">
        <f>'Potential Projects'!E1415</f>
        <v>54.263196301870579</v>
      </c>
      <c r="L1414" s="476">
        <f t="shared" si="158"/>
        <v>1192.7368036981295</v>
      </c>
      <c r="M1414" s="471">
        <f t="shared" si="154"/>
        <v>1456.0645641729793</v>
      </c>
      <c r="N1414" s="467">
        <f t="shared" si="159"/>
        <v>0</v>
      </c>
      <c r="O1414" s="475" t="str">
        <f t="shared" si="160"/>
        <v/>
      </c>
    </row>
    <row r="1415" spans="1:15" hidden="1">
      <c r="A1415" s="475">
        <f t="shared" si="155"/>
        <v>43497</v>
      </c>
      <c r="B1415" s="475">
        <v>43524</v>
      </c>
      <c r="C1415" s="467">
        <v>22</v>
      </c>
      <c r="D1415" s="467">
        <v>1344</v>
      </c>
      <c r="E1415" s="467">
        <v>9</v>
      </c>
      <c r="F1415" s="467">
        <v>0</v>
      </c>
      <c r="G1415" s="467">
        <f t="array" ref="G1415">MAX(IF($A$2:$A$8761=A1415,$D$2:$D$8761))</f>
        <v>1577</v>
      </c>
      <c r="H1415" s="467">
        <f t="shared" si="156"/>
        <v>0</v>
      </c>
      <c r="I1415" s="475" t="str">
        <f t="shared" si="157"/>
        <v/>
      </c>
      <c r="J1415" s="471">
        <f>'Potential Projects'!D1416</f>
        <v>144</v>
      </c>
      <c r="K1415" s="471">
        <f>'Potential Projects'!E1416</f>
        <v>53.982368146635139</v>
      </c>
      <c r="L1415" s="476">
        <f t="shared" si="158"/>
        <v>1137.0176318533649</v>
      </c>
      <c r="M1415" s="471">
        <f t="shared" si="154"/>
        <v>1456.0645641729793</v>
      </c>
      <c r="N1415" s="467">
        <f t="shared" si="159"/>
        <v>0</v>
      </c>
      <c r="O1415" s="475" t="str">
        <f t="shared" si="160"/>
        <v/>
      </c>
    </row>
    <row r="1416" spans="1:15" hidden="1">
      <c r="A1416" s="475">
        <f t="shared" si="155"/>
        <v>43497</v>
      </c>
      <c r="B1416" s="475">
        <v>43524</v>
      </c>
      <c r="C1416" s="467">
        <v>23</v>
      </c>
      <c r="D1416" s="467">
        <v>1246</v>
      </c>
      <c r="E1416" s="467">
        <v>13</v>
      </c>
      <c r="F1416" s="467">
        <v>0</v>
      </c>
      <c r="G1416" s="467">
        <f t="array" ref="G1416">MAX(IF($A$2:$A$8761=A1416,$D$2:$D$8761))</f>
        <v>1577</v>
      </c>
      <c r="H1416" s="467">
        <f t="shared" si="156"/>
        <v>0</v>
      </c>
      <c r="I1416" s="475" t="str">
        <f t="shared" si="157"/>
        <v/>
      </c>
      <c r="J1416" s="471">
        <f>'Potential Projects'!D1417</f>
        <v>144</v>
      </c>
      <c r="K1416" s="471">
        <f>'Potential Projects'!E1417</f>
        <v>59.387723446570632</v>
      </c>
      <c r="L1416" s="476">
        <f t="shared" si="158"/>
        <v>1029.6122765534294</v>
      </c>
      <c r="M1416" s="471">
        <f t="shared" si="154"/>
        <v>1456.0645641729793</v>
      </c>
      <c r="N1416" s="467">
        <f t="shared" si="159"/>
        <v>0</v>
      </c>
      <c r="O1416" s="475" t="str">
        <f t="shared" si="160"/>
        <v/>
      </c>
    </row>
    <row r="1417" spans="1:15" hidden="1">
      <c r="A1417" s="475">
        <f t="shared" si="155"/>
        <v>43497</v>
      </c>
      <c r="B1417" s="475">
        <v>43524</v>
      </c>
      <c r="C1417" s="467">
        <v>24</v>
      </c>
      <c r="D1417" s="467">
        <v>1226</v>
      </c>
      <c r="E1417" s="467">
        <v>13</v>
      </c>
      <c r="F1417" s="467">
        <v>0</v>
      </c>
      <c r="G1417" s="467">
        <f t="array" ref="G1417">MAX(IF($A$2:$A$8761=A1417,$D$2:$D$8761))</f>
        <v>1577</v>
      </c>
      <c r="H1417" s="467">
        <f t="shared" si="156"/>
        <v>0</v>
      </c>
      <c r="I1417" s="475" t="str">
        <f t="shared" si="157"/>
        <v/>
      </c>
      <c r="J1417" s="471">
        <f>'Potential Projects'!D1418</f>
        <v>144</v>
      </c>
      <c r="K1417" s="471">
        <f>'Potential Projects'!E1418</f>
        <v>66.941140346162129</v>
      </c>
      <c r="L1417" s="476">
        <f t="shared" si="158"/>
        <v>1002.0588596538379</v>
      </c>
      <c r="M1417" s="471">
        <f t="shared" si="154"/>
        <v>1456.0645641729793</v>
      </c>
      <c r="N1417" s="467">
        <f t="shared" si="159"/>
        <v>0</v>
      </c>
      <c r="O1417" s="475" t="str">
        <f t="shared" si="160"/>
        <v/>
      </c>
    </row>
    <row r="1418" spans="1:15" hidden="1">
      <c r="A1418" s="475">
        <f t="shared" si="155"/>
        <v>43525</v>
      </c>
      <c r="B1418" s="477">
        <v>43525</v>
      </c>
      <c r="C1418" s="478">
        <v>1</v>
      </c>
      <c r="D1418" s="478">
        <v>1189</v>
      </c>
      <c r="E1418" s="478">
        <v>20</v>
      </c>
      <c r="F1418" s="467">
        <v>0</v>
      </c>
      <c r="G1418" s="467">
        <f t="array" ref="G1418">MAX(IF($A$2:$A$8761=A1418,$D$2:$D$8761))</f>
        <v>1527</v>
      </c>
      <c r="H1418" s="467">
        <f t="shared" si="156"/>
        <v>0</v>
      </c>
      <c r="I1418" s="475" t="str">
        <f t="shared" si="157"/>
        <v/>
      </c>
      <c r="J1418" s="471">
        <f>'Potential Projects'!D1419</f>
        <v>11.179867983849574</v>
      </c>
      <c r="K1418" s="471">
        <f>'Potential Projects'!E1419</f>
        <v>78.972162706944744</v>
      </c>
      <c r="L1418" s="476">
        <f t="shared" si="158"/>
        <v>1078.8479693092056</v>
      </c>
      <c r="M1418" s="471">
        <f t="shared" ref="M1418:M1481" si="161">MAX($L$1418:$L$2161)</f>
        <v>1384.7879500460735</v>
      </c>
      <c r="N1418" s="467">
        <f t="shared" si="159"/>
        <v>0</v>
      </c>
      <c r="O1418" s="475" t="str">
        <f t="shared" si="160"/>
        <v/>
      </c>
    </row>
    <row r="1419" spans="1:15" hidden="1">
      <c r="A1419" s="475">
        <f t="shared" si="155"/>
        <v>43525</v>
      </c>
      <c r="B1419" s="477">
        <v>43525</v>
      </c>
      <c r="C1419" s="478">
        <v>2</v>
      </c>
      <c r="D1419" s="478">
        <v>1212</v>
      </c>
      <c r="E1419" s="478">
        <v>18</v>
      </c>
      <c r="F1419" s="467">
        <v>0</v>
      </c>
      <c r="G1419" s="467">
        <f t="array" ref="G1419">MAX(IF($A$2:$A$8761=A1419,$D$2:$D$8761))</f>
        <v>1527</v>
      </c>
      <c r="H1419" s="467">
        <f t="shared" si="156"/>
        <v>0</v>
      </c>
      <c r="I1419" s="475" t="str">
        <f t="shared" si="157"/>
        <v/>
      </c>
      <c r="J1419" s="471">
        <f>'Potential Projects'!D1420</f>
        <v>18.230889175755621</v>
      </c>
      <c r="K1419" s="471">
        <f>'Potential Projects'!E1420</f>
        <v>59.962678026230918</v>
      </c>
      <c r="L1419" s="476">
        <f t="shared" si="158"/>
        <v>1115.8064327980135</v>
      </c>
      <c r="M1419" s="471">
        <f t="shared" si="161"/>
        <v>1384.7879500460735</v>
      </c>
      <c r="N1419" s="467">
        <f t="shared" si="159"/>
        <v>0</v>
      </c>
      <c r="O1419" s="475" t="str">
        <f t="shared" si="160"/>
        <v/>
      </c>
    </row>
    <row r="1420" spans="1:15" hidden="1">
      <c r="A1420" s="475">
        <f t="shared" si="155"/>
        <v>43525</v>
      </c>
      <c r="B1420" s="477">
        <v>43525</v>
      </c>
      <c r="C1420" s="478">
        <v>3</v>
      </c>
      <c r="D1420" s="478">
        <v>1202</v>
      </c>
      <c r="E1420" s="478">
        <v>18</v>
      </c>
      <c r="F1420" s="467">
        <v>0</v>
      </c>
      <c r="G1420" s="467">
        <f t="array" ref="G1420">MAX(IF($A$2:$A$8761=A1420,$D$2:$D$8761))</f>
        <v>1527</v>
      </c>
      <c r="H1420" s="467">
        <f t="shared" si="156"/>
        <v>0</v>
      </c>
      <c r="I1420" s="475" t="str">
        <f t="shared" si="157"/>
        <v/>
      </c>
      <c r="J1420" s="471">
        <f>'Potential Projects'!D1421</f>
        <v>13.045077554286994</v>
      </c>
      <c r="K1420" s="471">
        <f>'Potential Projects'!E1421</f>
        <v>76.250711029886048</v>
      </c>
      <c r="L1420" s="476">
        <f t="shared" si="158"/>
        <v>1094.7042114158269</v>
      </c>
      <c r="M1420" s="471">
        <f t="shared" si="161"/>
        <v>1384.7879500460735</v>
      </c>
      <c r="N1420" s="467">
        <f t="shared" si="159"/>
        <v>0</v>
      </c>
      <c r="O1420" s="475" t="str">
        <f t="shared" si="160"/>
        <v/>
      </c>
    </row>
    <row r="1421" spans="1:15" hidden="1">
      <c r="A1421" s="475">
        <f t="shared" si="155"/>
        <v>43525</v>
      </c>
      <c r="B1421" s="477">
        <v>43525</v>
      </c>
      <c r="C1421" s="478">
        <v>4</v>
      </c>
      <c r="D1421" s="478">
        <v>1208</v>
      </c>
      <c r="E1421" s="478">
        <v>18</v>
      </c>
      <c r="F1421" s="467">
        <v>0</v>
      </c>
      <c r="G1421" s="467">
        <f t="array" ref="G1421">MAX(IF($A$2:$A$8761=A1421,$D$2:$D$8761))</f>
        <v>1527</v>
      </c>
      <c r="H1421" s="467">
        <f t="shared" si="156"/>
        <v>0</v>
      </c>
      <c r="I1421" s="475" t="str">
        <f t="shared" si="157"/>
        <v/>
      </c>
      <c r="J1421" s="471">
        <f>'Potential Projects'!D1422</f>
        <v>9.248119743274259</v>
      </c>
      <c r="K1421" s="471">
        <f>'Potential Projects'!E1422</f>
        <v>83.991085949258206</v>
      </c>
      <c r="L1421" s="476">
        <f t="shared" si="158"/>
        <v>1096.7607943074677</v>
      </c>
      <c r="M1421" s="471">
        <f t="shared" si="161"/>
        <v>1384.7879500460735</v>
      </c>
      <c r="N1421" s="467">
        <f t="shared" si="159"/>
        <v>0</v>
      </c>
      <c r="O1421" s="475" t="str">
        <f t="shared" si="160"/>
        <v/>
      </c>
    </row>
    <row r="1422" spans="1:15" hidden="1">
      <c r="A1422" s="475">
        <f t="shared" si="155"/>
        <v>43525</v>
      </c>
      <c r="B1422" s="477">
        <v>43525</v>
      </c>
      <c r="C1422" s="478">
        <v>5</v>
      </c>
      <c r="D1422" s="478">
        <v>1245</v>
      </c>
      <c r="E1422" s="478">
        <v>16</v>
      </c>
      <c r="F1422" s="467">
        <v>0</v>
      </c>
      <c r="G1422" s="467">
        <f t="array" ref="G1422">MAX(IF($A$2:$A$8761=A1422,$D$2:$D$8761))</f>
        <v>1527</v>
      </c>
      <c r="H1422" s="467">
        <f t="shared" si="156"/>
        <v>0</v>
      </c>
      <c r="I1422" s="475" t="str">
        <f t="shared" si="157"/>
        <v/>
      </c>
      <c r="J1422" s="471">
        <f>'Potential Projects'!D1423</f>
        <v>11.171363176573998</v>
      </c>
      <c r="K1422" s="471">
        <f>'Potential Projects'!E1423</f>
        <v>76.504160395613837</v>
      </c>
      <c r="L1422" s="476">
        <f t="shared" si="158"/>
        <v>1141.3244764278122</v>
      </c>
      <c r="M1422" s="471">
        <f t="shared" si="161"/>
        <v>1384.7879500460735</v>
      </c>
      <c r="N1422" s="467">
        <f t="shared" si="159"/>
        <v>0</v>
      </c>
      <c r="O1422" s="475" t="str">
        <f t="shared" si="160"/>
        <v/>
      </c>
    </row>
    <row r="1423" spans="1:15" hidden="1">
      <c r="A1423" s="475">
        <f t="shared" si="155"/>
        <v>43525</v>
      </c>
      <c r="B1423" s="477">
        <v>43525</v>
      </c>
      <c r="C1423" s="478">
        <v>6</v>
      </c>
      <c r="D1423" s="478">
        <v>1338</v>
      </c>
      <c r="E1423" s="478">
        <v>11</v>
      </c>
      <c r="F1423" s="467">
        <v>0</v>
      </c>
      <c r="G1423" s="467">
        <f t="array" ref="G1423">MAX(IF($A$2:$A$8761=A1423,$D$2:$D$8761))</f>
        <v>1527</v>
      </c>
      <c r="H1423" s="467">
        <f t="shared" si="156"/>
        <v>0</v>
      </c>
      <c r="I1423" s="475" t="str">
        <f t="shared" si="157"/>
        <v/>
      </c>
      <c r="J1423" s="471">
        <f>'Potential Projects'!D1424</f>
        <v>7.2894054377155104</v>
      </c>
      <c r="K1423" s="471">
        <f>'Potential Projects'!E1424</f>
        <v>92.291552676843693</v>
      </c>
      <c r="L1423" s="476">
        <f t="shared" si="158"/>
        <v>1227.4190418854409</v>
      </c>
      <c r="M1423" s="471">
        <f t="shared" si="161"/>
        <v>1384.7879500460735</v>
      </c>
      <c r="N1423" s="467">
        <f t="shared" si="159"/>
        <v>0</v>
      </c>
      <c r="O1423" s="475" t="str">
        <f t="shared" si="160"/>
        <v/>
      </c>
    </row>
    <row r="1424" spans="1:15" hidden="1">
      <c r="A1424" s="475">
        <f t="shared" si="155"/>
        <v>43525</v>
      </c>
      <c r="B1424" s="477">
        <v>43525</v>
      </c>
      <c r="C1424" s="478">
        <v>7</v>
      </c>
      <c r="D1424" s="478">
        <v>1463</v>
      </c>
      <c r="E1424" s="478">
        <v>11</v>
      </c>
      <c r="F1424" s="467">
        <v>0</v>
      </c>
      <c r="G1424" s="467">
        <f t="array" ref="G1424">MAX(IF($A$2:$A$8761=A1424,$D$2:$D$8761))</f>
        <v>1527</v>
      </c>
      <c r="H1424" s="467">
        <f t="shared" si="156"/>
        <v>0</v>
      </c>
      <c r="I1424" s="475" t="str">
        <f t="shared" si="157"/>
        <v/>
      </c>
      <c r="J1424" s="471">
        <f>'Potential Projects'!D1425</f>
        <v>8.2411981689058589</v>
      </c>
      <c r="K1424" s="471">
        <f>'Potential Projects'!E1425</f>
        <v>88.767511341646951</v>
      </c>
      <c r="L1424" s="476">
        <f t="shared" si="158"/>
        <v>1354.9912904894472</v>
      </c>
      <c r="M1424" s="471">
        <f t="shared" si="161"/>
        <v>1384.7879500460735</v>
      </c>
      <c r="N1424" s="467">
        <f t="shared" si="159"/>
        <v>0</v>
      </c>
      <c r="O1424" s="475" t="str">
        <f t="shared" si="160"/>
        <v/>
      </c>
    </row>
    <row r="1425" spans="1:15">
      <c r="A1425" s="475">
        <f t="shared" si="155"/>
        <v>43525</v>
      </c>
      <c r="B1425" s="475">
        <v>43525</v>
      </c>
      <c r="C1425" s="467">
        <v>8</v>
      </c>
      <c r="D1425" s="467">
        <v>1527</v>
      </c>
      <c r="E1425" s="467">
        <v>8</v>
      </c>
      <c r="F1425" s="467">
        <v>0</v>
      </c>
      <c r="G1425" s="467">
        <f t="array" ref="G1425">MAX(IF($A$2:$A$8761=A1425,$D$2:$D$8761))</f>
        <v>1527</v>
      </c>
      <c r="H1425" s="467">
        <f t="shared" si="156"/>
        <v>1</v>
      </c>
      <c r="I1425" s="475">
        <f t="shared" si="157"/>
        <v>43525</v>
      </c>
      <c r="J1425" s="471">
        <f>'Potential Projects'!D1426</f>
        <v>56.030743138187894</v>
      </c>
      <c r="K1425" s="471">
        <f>'Potential Projects'!E1426</f>
        <v>78.181306815738552</v>
      </c>
      <c r="L1425" s="476">
        <f t="shared" si="158"/>
        <v>1384.7879500460735</v>
      </c>
      <c r="M1425" s="471">
        <f t="shared" si="161"/>
        <v>1384.7879500460735</v>
      </c>
      <c r="N1425" s="467">
        <f t="shared" si="159"/>
        <v>1</v>
      </c>
      <c r="O1425" s="475">
        <f t="shared" si="160"/>
        <v>43525</v>
      </c>
    </row>
    <row r="1426" spans="1:15" hidden="1">
      <c r="A1426" s="475">
        <f t="shared" si="155"/>
        <v>43525</v>
      </c>
      <c r="B1426" s="477">
        <v>43525</v>
      </c>
      <c r="C1426" s="478">
        <v>9</v>
      </c>
      <c r="D1426" s="478">
        <v>1495</v>
      </c>
      <c r="E1426" s="478">
        <v>4</v>
      </c>
      <c r="F1426" s="467">
        <v>0</v>
      </c>
      <c r="G1426" s="467">
        <f t="array" ref="G1426">MAX(IF($A$2:$A$8761=A1426,$D$2:$D$8761))</f>
        <v>1527</v>
      </c>
      <c r="H1426" s="467">
        <f t="shared" si="156"/>
        <v>0</v>
      </c>
      <c r="I1426" s="475" t="str">
        <f t="shared" si="157"/>
        <v/>
      </c>
      <c r="J1426" s="471">
        <f>'Potential Projects'!D1427</f>
        <v>57.014067236777478</v>
      </c>
      <c r="K1426" s="471">
        <f>'Potential Projects'!E1427</f>
        <v>82.976506235218224</v>
      </c>
      <c r="L1426" s="476">
        <f t="shared" si="158"/>
        <v>1351.0094265280043</v>
      </c>
      <c r="M1426" s="471">
        <f t="shared" si="161"/>
        <v>1384.7879500460735</v>
      </c>
      <c r="N1426" s="467">
        <f t="shared" si="159"/>
        <v>0</v>
      </c>
      <c r="O1426" s="475" t="str">
        <f t="shared" si="160"/>
        <v/>
      </c>
    </row>
    <row r="1427" spans="1:15" hidden="1">
      <c r="A1427" s="475">
        <f t="shared" si="155"/>
        <v>43525</v>
      </c>
      <c r="B1427" s="477">
        <v>43525</v>
      </c>
      <c r="C1427" s="478">
        <v>10</v>
      </c>
      <c r="D1427" s="478">
        <v>1447</v>
      </c>
      <c r="E1427" s="478">
        <v>5</v>
      </c>
      <c r="F1427" s="467">
        <v>0</v>
      </c>
      <c r="G1427" s="467">
        <f t="array" ref="G1427">MAX(IF($A$2:$A$8761=A1427,$D$2:$D$8761))</f>
        <v>1527</v>
      </c>
      <c r="H1427" s="467">
        <f t="shared" si="156"/>
        <v>0</v>
      </c>
      <c r="I1427" s="475" t="str">
        <f t="shared" si="157"/>
        <v/>
      </c>
      <c r="J1427" s="471">
        <f>'Potential Projects'!D1428</f>
        <v>68.63673973047797</v>
      </c>
      <c r="K1427" s="471">
        <f>'Potential Projects'!E1428</f>
        <v>56.284533218662652</v>
      </c>
      <c r="L1427" s="476">
        <f t="shared" si="158"/>
        <v>1317.0787270508595</v>
      </c>
      <c r="M1427" s="471">
        <f t="shared" si="161"/>
        <v>1384.7879500460735</v>
      </c>
      <c r="N1427" s="467">
        <f t="shared" si="159"/>
        <v>0</v>
      </c>
      <c r="O1427" s="475" t="str">
        <f t="shared" si="160"/>
        <v/>
      </c>
    </row>
    <row r="1428" spans="1:15" hidden="1">
      <c r="A1428" s="475">
        <f t="shared" si="155"/>
        <v>43525</v>
      </c>
      <c r="B1428" s="477">
        <v>43525</v>
      </c>
      <c r="C1428" s="478">
        <v>11</v>
      </c>
      <c r="D1428" s="478">
        <v>1395</v>
      </c>
      <c r="E1428" s="478">
        <v>1</v>
      </c>
      <c r="F1428" s="467">
        <v>0</v>
      </c>
      <c r="G1428" s="467">
        <f t="array" ref="G1428">MAX(IF($A$2:$A$8761=A1428,$D$2:$D$8761))</f>
        <v>1527</v>
      </c>
      <c r="H1428" s="467">
        <f t="shared" si="156"/>
        <v>0</v>
      </c>
      <c r="I1428" s="475" t="str">
        <f t="shared" si="157"/>
        <v/>
      </c>
      <c r="J1428" s="471">
        <f>'Potential Projects'!D1429</f>
        <v>60.812015880433812</v>
      </c>
      <c r="K1428" s="471">
        <f>'Potential Projects'!E1429</f>
        <v>40.737292033971187</v>
      </c>
      <c r="L1428" s="476">
        <f t="shared" si="158"/>
        <v>1292.4506920855949</v>
      </c>
      <c r="M1428" s="471">
        <f t="shared" si="161"/>
        <v>1384.7879500460735</v>
      </c>
      <c r="N1428" s="467">
        <f t="shared" si="159"/>
        <v>0</v>
      </c>
      <c r="O1428" s="475" t="str">
        <f t="shared" si="160"/>
        <v/>
      </c>
    </row>
    <row r="1429" spans="1:15" hidden="1">
      <c r="A1429" s="475">
        <f t="shared" si="155"/>
        <v>43525</v>
      </c>
      <c r="B1429" s="477">
        <v>43525</v>
      </c>
      <c r="C1429" s="478">
        <v>12</v>
      </c>
      <c r="D1429" s="478">
        <v>1357</v>
      </c>
      <c r="E1429" s="478">
        <v>2</v>
      </c>
      <c r="F1429" s="467">
        <v>0</v>
      </c>
      <c r="G1429" s="467">
        <f t="array" ref="G1429">MAX(IF($A$2:$A$8761=A1429,$D$2:$D$8761))</f>
        <v>1527</v>
      </c>
      <c r="H1429" s="467">
        <f t="shared" si="156"/>
        <v>0</v>
      </c>
      <c r="I1429" s="475" t="str">
        <f t="shared" si="157"/>
        <v/>
      </c>
      <c r="J1429" s="471">
        <f>'Potential Projects'!D1430</f>
        <v>41.504107467723514</v>
      </c>
      <c r="K1429" s="471">
        <f>'Potential Projects'!E1430</f>
        <v>40.085676843689527</v>
      </c>
      <c r="L1429" s="476">
        <f t="shared" si="158"/>
        <v>1273.410215688587</v>
      </c>
      <c r="M1429" s="471">
        <f t="shared" si="161"/>
        <v>1384.7879500460735</v>
      </c>
      <c r="N1429" s="467">
        <f t="shared" si="159"/>
        <v>0</v>
      </c>
      <c r="O1429" s="475" t="str">
        <f t="shared" si="160"/>
        <v/>
      </c>
    </row>
    <row r="1430" spans="1:15" hidden="1">
      <c r="A1430" s="475">
        <f t="shared" si="155"/>
        <v>43525</v>
      </c>
      <c r="B1430" s="477">
        <v>43525</v>
      </c>
      <c r="C1430" s="478">
        <v>13</v>
      </c>
      <c r="D1430" s="478">
        <v>1316</v>
      </c>
      <c r="E1430" s="478">
        <v>0</v>
      </c>
      <c r="F1430" s="467">
        <v>0</v>
      </c>
      <c r="G1430" s="467">
        <f t="array" ref="G1430">MAX(IF($A$2:$A$8761=A1430,$D$2:$D$8761))</f>
        <v>1527</v>
      </c>
      <c r="H1430" s="467">
        <f t="shared" si="156"/>
        <v>0</v>
      </c>
      <c r="I1430" s="475" t="str">
        <f t="shared" si="157"/>
        <v/>
      </c>
      <c r="J1430" s="471">
        <f>'Potential Projects'!D1431</f>
        <v>25.999425433476539</v>
      </c>
      <c r="K1430" s="471">
        <f>'Potential Projects'!E1431</f>
        <v>14.394203020855731</v>
      </c>
      <c r="L1430" s="476">
        <f t="shared" si="158"/>
        <v>1275.6063715456678</v>
      </c>
      <c r="M1430" s="471">
        <f t="shared" si="161"/>
        <v>1384.7879500460735</v>
      </c>
      <c r="N1430" s="467">
        <f t="shared" si="159"/>
        <v>0</v>
      </c>
      <c r="O1430" s="475" t="str">
        <f t="shared" si="160"/>
        <v/>
      </c>
    </row>
    <row r="1431" spans="1:15" hidden="1">
      <c r="A1431" s="475">
        <f t="shared" si="155"/>
        <v>43525</v>
      </c>
      <c r="B1431" s="477">
        <v>43525</v>
      </c>
      <c r="C1431" s="478">
        <v>14</v>
      </c>
      <c r="D1431" s="478">
        <v>1308</v>
      </c>
      <c r="E1431" s="478">
        <v>0</v>
      </c>
      <c r="F1431" s="467">
        <v>2</v>
      </c>
      <c r="G1431" s="467">
        <f t="array" ref="G1431">MAX(IF($A$2:$A$8761=A1431,$D$2:$D$8761))</f>
        <v>1527</v>
      </c>
      <c r="H1431" s="467">
        <f t="shared" si="156"/>
        <v>0</v>
      </c>
      <c r="I1431" s="475" t="str">
        <f t="shared" si="157"/>
        <v/>
      </c>
      <c r="J1431" s="471">
        <f>'Potential Projects'!D1432</f>
        <v>10.096384500100596</v>
      </c>
      <c r="K1431" s="471">
        <f>'Potential Projects'!E1432</f>
        <v>8.0564043754031385</v>
      </c>
      <c r="L1431" s="476">
        <f t="shared" si="158"/>
        <v>1287.8472111244962</v>
      </c>
      <c r="M1431" s="471">
        <f t="shared" si="161"/>
        <v>1384.7879500460735</v>
      </c>
      <c r="N1431" s="467">
        <f t="shared" si="159"/>
        <v>0</v>
      </c>
      <c r="O1431" s="475" t="str">
        <f t="shared" si="160"/>
        <v/>
      </c>
    </row>
    <row r="1432" spans="1:15" hidden="1">
      <c r="A1432" s="475">
        <f t="shared" si="155"/>
        <v>43525</v>
      </c>
      <c r="B1432" s="477">
        <v>43525</v>
      </c>
      <c r="C1432" s="478">
        <v>15</v>
      </c>
      <c r="D1432" s="478">
        <v>1285</v>
      </c>
      <c r="E1432" s="478">
        <v>1</v>
      </c>
      <c r="F1432" s="467">
        <v>4</v>
      </c>
      <c r="G1432" s="467">
        <f t="array" ref="G1432">MAX(IF($A$2:$A$8761=A1432,$D$2:$D$8761))</f>
        <v>1527</v>
      </c>
      <c r="H1432" s="467">
        <f t="shared" si="156"/>
        <v>0</v>
      </c>
      <c r="I1432" s="475" t="str">
        <f t="shared" si="157"/>
        <v/>
      </c>
      <c r="J1432" s="471">
        <f>'Potential Projects'!D1433</f>
        <v>27.170318667319833</v>
      </c>
      <c r="K1432" s="471">
        <f>'Potential Projects'!E1433</f>
        <v>4.1662695119329181</v>
      </c>
      <c r="L1432" s="476">
        <f t="shared" si="158"/>
        <v>1248.6634118207471</v>
      </c>
      <c r="M1432" s="471">
        <f t="shared" si="161"/>
        <v>1384.7879500460735</v>
      </c>
      <c r="N1432" s="467">
        <f t="shared" si="159"/>
        <v>0</v>
      </c>
      <c r="O1432" s="475" t="str">
        <f t="shared" si="160"/>
        <v/>
      </c>
    </row>
    <row r="1433" spans="1:15" hidden="1">
      <c r="A1433" s="475">
        <f t="shared" si="155"/>
        <v>43525</v>
      </c>
      <c r="B1433" s="477">
        <v>43525</v>
      </c>
      <c r="C1433" s="478">
        <v>16</v>
      </c>
      <c r="D1433" s="478">
        <v>1282</v>
      </c>
      <c r="E1433" s="478">
        <v>5</v>
      </c>
      <c r="F1433" s="467">
        <v>17</v>
      </c>
      <c r="G1433" s="467">
        <f t="array" ref="G1433">MAX(IF($A$2:$A$8761=A1433,$D$2:$D$8761))</f>
        <v>1527</v>
      </c>
      <c r="H1433" s="467">
        <f t="shared" si="156"/>
        <v>0</v>
      </c>
      <c r="I1433" s="475" t="str">
        <f t="shared" si="157"/>
        <v/>
      </c>
      <c r="J1433" s="471">
        <f>'Potential Projects'!D1434</f>
        <v>28.750530114252044</v>
      </c>
      <c r="K1433" s="471">
        <f>'Potential Projects'!E1434</f>
        <v>0.97859616211567413</v>
      </c>
      <c r="L1433" s="476">
        <f t="shared" si="158"/>
        <v>1230.2708737236321</v>
      </c>
      <c r="M1433" s="471">
        <f t="shared" si="161"/>
        <v>1384.7879500460735</v>
      </c>
      <c r="N1433" s="467">
        <f t="shared" si="159"/>
        <v>0</v>
      </c>
      <c r="O1433" s="475" t="str">
        <f t="shared" si="160"/>
        <v/>
      </c>
    </row>
    <row r="1434" spans="1:15" hidden="1">
      <c r="A1434" s="475">
        <f t="shared" si="155"/>
        <v>43525</v>
      </c>
      <c r="B1434" s="477">
        <v>43525</v>
      </c>
      <c r="C1434" s="478">
        <v>17</v>
      </c>
      <c r="D1434" s="478">
        <v>1289</v>
      </c>
      <c r="E1434" s="478">
        <v>7</v>
      </c>
      <c r="F1434" s="467">
        <v>9</v>
      </c>
      <c r="G1434" s="467">
        <f t="array" ref="G1434">MAX(IF($A$2:$A$8761=A1434,$D$2:$D$8761))</f>
        <v>1527</v>
      </c>
      <c r="H1434" s="467">
        <f t="shared" si="156"/>
        <v>0</v>
      </c>
      <c r="I1434" s="475" t="str">
        <f t="shared" si="157"/>
        <v/>
      </c>
      <c r="J1434" s="471">
        <f>'Potential Projects'!D1435</f>
        <v>38.13834305478813</v>
      </c>
      <c r="K1434" s="471">
        <f>'Potential Projects'!E1435</f>
        <v>1.4135277897226404</v>
      </c>
      <c r="L1434" s="476">
        <f t="shared" si="158"/>
        <v>1233.4481291554894</v>
      </c>
      <c r="M1434" s="471">
        <f t="shared" si="161"/>
        <v>1384.7879500460735</v>
      </c>
      <c r="N1434" s="467">
        <f t="shared" si="159"/>
        <v>0</v>
      </c>
      <c r="O1434" s="475" t="str">
        <f t="shared" si="160"/>
        <v/>
      </c>
    </row>
    <row r="1435" spans="1:15" hidden="1">
      <c r="A1435" s="475">
        <f t="shared" si="155"/>
        <v>43525</v>
      </c>
      <c r="B1435" s="477">
        <v>43525</v>
      </c>
      <c r="C1435" s="478">
        <v>18</v>
      </c>
      <c r="D1435" s="478">
        <v>1340</v>
      </c>
      <c r="E1435" s="478">
        <v>4</v>
      </c>
      <c r="F1435" s="467">
        <v>0</v>
      </c>
      <c r="G1435" s="467">
        <f t="array" ref="G1435">MAX(IF($A$2:$A$8761=A1435,$D$2:$D$8761))</f>
        <v>1527</v>
      </c>
      <c r="H1435" s="467">
        <f t="shared" si="156"/>
        <v>0</v>
      </c>
      <c r="I1435" s="475" t="str">
        <f t="shared" si="157"/>
        <v/>
      </c>
      <c r="J1435" s="471">
        <f>'Potential Projects'!D1436</f>
        <v>70.391955541996211</v>
      </c>
      <c r="K1435" s="471">
        <f>'Potential Projects'!E1436</f>
        <v>17.570924854869919</v>
      </c>
      <c r="L1435" s="476">
        <f t="shared" si="158"/>
        <v>1248.037119603134</v>
      </c>
      <c r="M1435" s="471">
        <f t="shared" si="161"/>
        <v>1384.7879500460735</v>
      </c>
      <c r="N1435" s="467">
        <f t="shared" si="159"/>
        <v>0</v>
      </c>
      <c r="O1435" s="475" t="str">
        <f t="shared" si="160"/>
        <v/>
      </c>
    </row>
    <row r="1436" spans="1:15" hidden="1">
      <c r="A1436" s="475">
        <f t="shared" si="155"/>
        <v>43525</v>
      </c>
      <c r="B1436" s="477">
        <v>43525</v>
      </c>
      <c r="C1436" s="478">
        <v>19</v>
      </c>
      <c r="D1436" s="478">
        <v>1425</v>
      </c>
      <c r="E1436" s="478">
        <v>1</v>
      </c>
      <c r="F1436" s="467">
        <v>0</v>
      </c>
      <c r="G1436" s="467">
        <f t="array" ref="G1436">MAX(IF($A$2:$A$8761=A1436,$D$2:$D$8761))</f>
        <v>1527</v>
      </c>
      <c r="H1436" s="467">
        <f t="shared" si="156"/>
        <v>0</v>
      </c>
      <c r="I1436" s="475" t="str">
        <f t="shared" si="157"/>
        <v/>
      </c>
      <c r="J1436" s="471">
        <f>'Potential Projects'!D1437</f>
        <v>144</v>
      </c>
      <c r="K1436" s="471">
        <f>'Potential Projects'!E1437</f>
        <v>73.954021715760049</v>
      </c>
      <c r="L1436" s="476">
        <f t="shared" si="158"/>
        <v>1206.0459782842399</v>
      </c>
      <c r="M1436" s="471">
        <f t="shared" si="161"/>
        <v>1384.7879500460735</v>
      </c>
      <c r="N1436" s="467">
        <f t="shared" si="159"/>
        <v>0</v>
      </c>
      <c r="O1436" s="475" t="str">
        <f t="shared" si="160"/>
        <v/>
      </c>
    </row>
    <row r="1437" spans="1:15" hidden="1">
      <c r="A1437" s="475">
        <f t="shared" si="155"/>
        <v>43525</v>
      </c>
      <c r="B1437" s="477">
        <v>43525</v>
      </c>
      <c r="C1437" s="478">
        <v>20</v>
      </c>
      <c r="D1437" s="478">
        <v>1392</v>
      </c>
      <c r="E1437" s="478">
        <v>0</v>
      </c>
      <c r="F1437" s="467">
        <v>0</v>
      </c>
      <c r="G1437" s="467">
        <f t="array" ref="G1437">MAX(IF($A$2:$A$8761=A1437,$D$2:$D$8761))</f>
        <v>1527</v>
      </c>
      <c r="H1437" s="467">
        <f t="shared" si="156"/>
        <v>0</v>
      </c>
      <c r="I1437" s="475" t="str">
        <f t="shared" si="157"/>
        <v/>
      </c>
      <c r="J1437" s="471">
        <f>'Potential Projects'!D1438</f>
        <v>144</v>
      </c>
      <c r="K1437" s="471">
        <f>'Potential Projects'!E1438</f>
        <v>97.006962481186832</v>
      </c>
      <c r="L1437" s="476">
        <f t="shared" si="158"/>
        <v>1150.9930375188133</v>
      </c>
      <c r="M1437" s="471">
        <f t="shared" si="161"/>
        <v>1384.7879500460735</v>
      </c>
      <c r="N1437" s="467">
        <f t="shared" si="159"/>
        <v>0</v>
      </c>
      <c r="O1437" s="475" t="str">
        <f t="shared" si="160"/>
        <v/>
      </c>
    </row>
    <row r="1438" spans="1:15" hidden="1">
      <c r="A1438" s="475">
        <f t="shared" si="155"/>
        <v>43525</v>
      </c>
      <c r="B1438" s="477">
        <v>43525</v>
      </c>
      <c r="C1438" s="478">
        <v>21</v>
      </c>
      <c r="D1438" s="478">
        <v>1317</v>
      </c>
      <c r="E1438" s="478">
        <v>0</v>
      </c>
      <c r="F1438" s="467">
        <v>0</v>
      </c>
      <c r="G1438" s="467">
        <f t="array" ref="G1438">MAX(IF($A$2:$A$8761=A1438,$D$2:$D$8761))</f>
        <v>1527</v>
      </c>
      <c r="H1438" s="467">
        <f t="shared" si="156"/>
        <v>0</v>
      </c>
      <c r="I1438" s="475" t="str">
        <f t="shared" si="157"/>
        <v/>
      </c>
      <c r="J1438" s="471">
        <f>'Potential Projects'!D1439</f>
        <v>119.07952450527982</v>
      </c>
      <c r="K1438" s="471">
        <f>'Potential Projects'!E1439</f>
        <v>99.690866104063645</v>
      </c>
      <c r="L1438" s="476">
        <f t="shared" si="158"/>
        <v>1098.2296093906566</v>
      </c>
      <c r="M1438" s="471">
        <f t="shared" si="161"/>
        <v>1384.7879500460735</v>
      </c>
      <c r="N1438" s="467">
        <f t="shared" si="159"/>
        <v>0</v>
      </c>
      <c r="O1438" s="475" t="str">
        <f t="shared" si="160"/>
        <v/>
      </c>
    </row>
    <row r="1439" spans="1:15" hidden="1">
      <c r="A1439" s="475">
        <f t="shared" si="155"/>
        <v>43525</v>
      </c>
      <c r="B1439" s="477">
        <v>43525</v>
      </c>
      <c r="C1439" s="478">
        <v>22</v>
      </c>
      <c r="D1439" s="478">
        <v>1289</v>
      </c>
      <c r="E1439" s="478">
        <v>0</v>
      </c>
      <c r="F1439" s="467">
        <v>0</v>
      </c>
      <c r="G1439" s="467">
        <f t="array" ref="G1439">MAX(IF($A$2:$A$8761=A1439,$D$2:$D$8761))</f>
        <v>1527</v>
      </c>
      <c r="H1439" s="467">
        <f t="shared" si="156"/>
        <v>0</v>
      </c>
      <c r="I1439" s="475" t="str">
        <f t="shared" si="157"/>
        <v/>
      </c>
      <c r="J1439" s="471">
        <f>'Potential Projects'!D1440</f>
        <v>111.90055337399117</v>
      </c>
      <c r="K1439" s="471">
        <f>'Potential Projects'!E1440</f>
        <v>99.747188185336483</v>
      </c>
      <c r="L1439" s="476">
        <f t="shared" si="158"/>
        <v>1077.3522584406724</v>
      </c>
      <c r="M1439" s="471">
        <f t="shared" si="161"/>
        <v>1384.7879500460735</v>
      </c>
      <c r="N1439" s="467">
        <f t="shared" si="159"/>
        <v>0</v>
      </c>
      <c r="O1439" s="475" t="str">
        <f t="shared" si="160"/>
        <v/>
      </c>
    </row>
    <row r="1440" spans="1:15" hidden="1">
      <c r="A1440" s="475">
        <f t="shared" si="155"/>
        <v>43525</v>
      </c>
      <c r="B1440" s="477">
        <v>43525</v>
      </c>
      <c r="C1440" s="478">
        <v>23</v>
      </c>
      <c r="D1440" s="478">
        <v>1232</v>
      </c>
      <c r="E1440" s="478">
        <v>0</v>
      </c>
      <c r="F1440" s="467">
        <v>0</v>
      </c>
      <c r="G1440" s="467">
        <f t="array" ref="G1440">MAX(IF($A$2:$A$8761=A1440,$D$2:$D$8761))</f>
        <v>1527</v>
      </c>
      <c r="H1440" s="467">
        <f t="shared" si="156"/>
        <v>0</v>
      </c>
      <c r="I1440" s="475" t="str">
        <f t="shared" si="157"/>
        <v/>
      </c>
      <c r="J1440" s="471">
        <f>'Potential Projects'!D1441</f>
        <v>120.21645933911618</v>
      </c>
      <c r="K1440" s="471">
        <f>'Potential Projects'!E1441</f>
        <v>99.476529294775318</v>
      </c>
      <c r="L1440" s="476">
        <f t="shared" si="158"/>
        <v>1012.3070113661084</v>
      </c>
      <c r="M1440" s="471">
        <f t="shared" si="161"/>
        <v>1384.7879500460735</v>
      </c>
      <c r="N1440" s="467">
        <f t="shared" si="159"/>
        <v>0</v>
      </c>
      <c r="O1440" s="475" t="str">
        <f t="shared" si="160"/>
        <v/>
      </c>
    </row>
    <row r="1441" spans="1:15" hidden="1">
      <c r="A1441" s="475">
        <f t="shared" si="155"/>
        <v>43525</v>
      </c>
      <c r="B1441" s="477">
        <v>43525</v>
      </c>
      <c r="C1441" s="478">
        <v>24</v>
      </c>
      <c r="D1441" s="478">
        <v>1193</v>
      </c>
      <c r="E1441" s="478">
        <v>0</v>
      </c>
      <c r="F1441" s="467">
        <v>0</v>
      </c>
      <c r="G1441" s="467">
        <f t="array" ref="G1441">MAX(IF($A$2:$A$8761=A1441,$D$2:$D$8761))</f>
        <v>1527</v>
      </c>
      <c r="H1441" s="467">
        <f t="shared" si="156"/>
        <v>0</v>
      </c>
      <c r="I1441" s="475" t="str">
        <f t="shared" si="157"/>
        <v/>
      </c>
      <c r="J1441" s="471">
        <f>'Potential Projects'!D1442</f>
        <v>144</v>
      </c>
      <c r="K1441" s="471">
        <f>'Potential Projects'!E1442</f>
        <v>99.492174317351086</v>
      </c>
      <c r="L1441" s="476">
        <f t="shared" si="158"/>
        <v>949.5078256826489</v>
      </c>
      <c r="M1441" s="471">
        <f t="shared" si="161"/>
        <v>1384.7879500460735</v>
      </c>
      <c r="N1441" s="467">
        <f t="shared" si="159"/>
        <v>0</v>
      </c>
      <c r="O1441" s="475" t="str">
        <f t="shared" si="160"/>
        <v/>
      </c>
    </row>
    <row r="1442" spans="1:15" hidden="1">
      <c r="A1442" s="475">
        <f t="shared" si="155"/>
        <v>43525</v>
      </c>
      <c r="B1442" s="475">
        <v>43526</v>
      </c>
      <c r="C1442" s="467">
        <v>1</v>
      </c>
      <c r="D1442" s="467">
        <v>1134</v>
      </c>
      <c r="E1442" s="467">
        <v>0</v>
      </c>
      <c r="F1442" s="467">
        <v>0</v>
      </c>
      <c r="G1442" s="467">
        <f t="array" ref="G1442">MAX(IF($A$2:$A$8761=A1442,$D$2:$D$8761))</f>
        <v>1527</v>
      </c>
      <c r="H1442" s="467">
        <f t="shared" si="156"/>
        <v>0</v>
      </c>
      <c r="I1442" s="475" t="str">
        <f t="shared" si="157"/>
        <v/>
      </c>
      <c r="J1442" s="471">
        <f>'Potential Projects'!D1443</f>
        <v>144</v>
      </c>
      <c r="K1442" s="471">
        <f>'Potential Projects'!E1443</f>
        <v>99.547714147495171</v>
      </c>
      <c r="L1442" s="476">
        <f t="shared" si="158"/>
        <v>890.45228585250482</v>
      </c>
      <c r="M1442" s="471">
        <f t="shared" si="161"/>
        <v>1384.7879500460735</v>
      </c>
      <c r="N1442" s="467">
        <f t="shared" si="159"/>
        <v>0</v>
      </c>
      <c r="O1442" s="475" t="str">
        <f t="shared" si="160"/>
        <v/>
      </c>
    </row>
    <row r="1443" spans="1:15" hidden="1">
      <c r="A1443" s="475">
        <f t="shared" si="155"/>
        <v>43525</v>
      </c>
      <c r="B1443" s="475">
        <v>43526</v>
      </c>
      <c r="C1443" s="467">
        <v>2</v>
      </c>
      <c r="D1443" s="467">
        <v>1106</v>
      </c>
      <c r="E1443" s="467">
        <v>0</v>
      </c>
      <c r="F1443" s="467">
        <v>0</v>
      </c>
      <c r="G1443" s="467">
        <f t="array" ref="G1443">MAX(IF($A$2:$A$8761=A1443,$D$2:$D$8761))</f>
        <v>1527</v>
      </c>
      <c r="H1443" s="467">
        <f t="shared" si="156"/>
        <v>0</v>
      </c>
      <c r="I1443" s="475" t="str">
        <f t="shared" si="157"/>
        <v/>
      </c>
      <c r="J1443" s="471">
        <f>'Potential Projects'!D1444</f>
        <v>144</v>
      </c>
      <c r="K1443" s="471">
        <f>'Potential Projects'!E1444</f>
        <v>99.834800311760915</v>
      </c>
      <c r="L1443" s="476">
        <f t="shared" si="158"/>
        <v>862.16519968823911</v>
      </c>
      <c r="M1443" s="471">
        <f t="shared" si="161"/>
        <v>1384.7879500460735</v>
      </c>
      <c r="N1443" s="467">
        <f t="shared" si="159"/>
        <v>0</v>
      </c>
      <c r="O1443" s="475" t="str">
        <f t="shared" si="160"/>
        <v/>
      </c>
    </row>
    <row r="1444" spans="1:15" hidden="1">
      <c r="A1444" s="475">
        <f t="shared" si="155"/>
        <v>43525</v>
      </c>
      <c r="B1444" s="475">
        <v>43526</v>
      </c>
      <c r="C1444" s="467">
        <v>3</v>
      </c>
      <c r="D1444" s="467">
        <v>1128</v>
      </c>
      <c r="E1444" s="467">
        <v>0</v>
      </c>
      <c r="F1444" s="467">
        <v>0</v>
      </c>
      <c r="G1444" s="467">
        <f t="array" ref="G1444">MAX(IF($A$2:$A$8761=A1444,$D$2:$D$8761))</f>
        <v>1527</v>
      </c>
      <c r="H1444" s="467">
        <f t="shared" si="156"/>
        <v>0</v>
      </c>
      <c r="I1444" s="475" t="str">
        <f t="shared" si="157"/>
        <v/>
      </c>
      <c r="J1444" s="471">
        <f>'Potential Projects'!D1445</f>
        <v>144</v>
      </c>
      <c r="K1444" s="471">
        <f>'Potential Projects'!E1445</f>
        <v>99.724502902601586</v>
      </c>
      <c r="L1444" s="476">
        <f t="shared" si="158"/>
        <v>884.27549709739844</v>
      </c>
      <c r="M1444" s="471">
        <f t="shared" si="161"/>
        <v>1384.7879500460735</v>
      </c>
      <c r="N1444" s="467">
        <f t="shared" si="159"/>
        <v>0</v>
      </c>
      <c r="O1444" s="475" t="str">
        <f t="shared" si="160"/>
        <v/>
      </c>
    </row>
    <row r="1445" spans="1:15" hidden="1">
      <c r="A1445" s="475">
        <f t="shared" si="155"/>
        <v>43525</v>
      </c>
      <c r="B1445" s="475">
        <v>43526</v>
      </c>
      <c r="C1445" s="467">
        <v>4</v>
      </c>
      <c r="D1445" s="467">
        <v>1126</v>
      </c>
      <c r="E1445" s="467">
        <v>7</v>
      </c>
      <c r="F1445" s="467">
        <v>0</v>
      </c>
      <c r="G1445" s="467">
        <f t="array" ref="G1445">MAX(IF($A$2:$A$8761=A1445,$D$2:$D$8761))</f>
        <v>1527</v>
      </c>
      <c r="H1445" s="467">
        <f t="shared" si="156"/>
        <v>0</v>
      </c>
      <c r="I1445" s="475" t="str">
        <f t="shared" si="157"/>
        <v/>
      </c>
      <c r="J1445" s="471">
        <f>'Potential Projects'!D1446</f>
        <v>144</v>
      </c>
      <c r="K1445" s="471">
        <f>'Potential Projects'!E1446</f>
        <v>99.76283320791228</v>
      </c>
      <c r="L1445" s="476">
        <f t="shared" si="158"/>
        <v>875.23716679208769</v>
      </c>
      <c r="M1445" s="471">
        <f t="shared" si="161"/>
        <v>1384.7879500460735</v>
      </c>
      <c r="N1445" s="467">
        <f t="shared" si="159"/>
        <v>0</v>
      </c>
      <c r="O1445" s="475" t="str">
        <f t="shared" si="160"/>
        <v/>
      </c>
    </row>
    <row r="1446" spans="1:15" hidden="1">
      <c r="A1446" s="475">
        <f t="shared" si="155"/>
        <v>43525</v>
      </c>
      <c r="B1446" s="475">
        <v>43526</v>
      </c>
      <c r="C1446" s="467">
        <v>5</v>
      </c>
      <c r="D1446" s="467">
        <v>1157</v>
      </c>
      <c r="E1446" s="467">
        <v>25</v>
      </c>
      <c r="F1446" s="467">
        <v>0</v>
      </c>
      <c r="G1446" s="467">
        <f t="array" ref="G1446">MAX(IF($A$2:$A$8761=A1446,$D$2:$D$8761))</f>
        <v>1527</v>
      </c>
      <c r="H1446" s="467">
        <f t="shared" si="156"/>
        <v>0</v>
      </c>
      <c r="I1446" s="475" t="str">
        <f t="shared" si="157"/>
        <v/>
      </c>
      <c r="J1446" s="471">
        <f>'Potential Projects'!D1447</f>
        <v>144</v>
      </c>
      <c r="K1446" s="471">
        <f>'Potential Projects'!E1447</f>
        <v>99.808986024510844</v>
      </c>
      <c r="L1446" s="476">
        <f t="shared" si="158"/>
        <v>888.19101397548911</v>
      </c>
      <c r="M1446" s="471">
        <f t="shared" si="161"/>
        <v>1384.7879500460735</v>
      </c>
      <c r="N1446" s="467">
        <f t="shared" si="159"/>
        <v>0</v>
      </c>
      <c r="O1446" s="475" t="str">
        <f t="shared" si="160"/>
        <v/>
      </c>
    </row>
    <row r="1447" spans="1:15" hidden="1">
      <c r="A1447" s="475">
        <f t="shared" si="155"/>
        <v>43525</v>
      </c>
      <c r="B1447" s="475">
        <v>43526</v>
      </c>
      <c r="C1447" s="467">
        <v>6</v>
      </c>
      <c r="D1447" s="467">
        <v>1201</v>
      </c>
      <c r="E1447" s="467">
        <v>78</v>
      </c>
      <c r="F1447" s="467">
        <v>0</v>
      </c>
      <c r="G1447" s="467">
        <f t="array" ref="G1447">MAX(IF($A$2:$A$8761=A1447,$D$2:$D$8761))</f>
        <v>1527</v>
      </c>
      <c r="H1447" s="467">
        <f t="shared" si="156"/>
        <v>0</v>
      </c>
      <c r="I1447" s="475" t="str">
        <f t="shared" si="157"/>
        <v/>
      </c>
      <c r="J1447" s="471">
        <f>'Potential Projects'!D1448</f>
        <v>144</v>
      </c>
      <c r="K1447" s="471">
        <f>'Potential Projects'!E1448</f>
        <v>98.344611911416905</v>
      </c>
      <c r="L1447" s="476">
        <f t="shared" si="158"/>
        <v>880.65538808858309</v>
      </c>
      <c r="M1447" s="471">
        <f t="shared" si="161"/>
        <v>1384.7879500460735</v>
      </c>
      <c r="N1447" s="467">
        <f t="shared" si="159"/>
        <v>0</v>
      </c>
      <c r="O1447" s="475" t="str">
        <f t="shared" si="160"/>
        <v/>
      </c>
    </row>
    <row r="1448" spans="1:15" hidden="1">
      <c r="A1448" s="475">
        <f t="shared" si="155"/>
        <v>43525</v>
      </c>
      <c r="B1448" s="475">
        <v>43526</v>
      </c>
      <c r="C1448" s="467">
        <v>7</v>
      </c>
      <c r="D1448" s="467">
        <v>1251</v>
      </c>
      <c r="E1448" s="467">
        <v>93</v>
      </c>
      <c r="F1448" s="467">
        <v>0</v>
      </c>
      <c r="G1448" s="467">
        <f t="array" ref="G1448">MAX(IF($A$2:$A$8761=A1448,$D$2:$D$8761))</f>
        <v>1527</v>
      </c>
      <c r="H1448" s="467">
        <f t="shared" si="156"/>
        <v>0</v>
      </c>
      <c r="I1448" s="475" t="str">
        <f t="shared" si="157"/>
        <v/>
      </c>
      <c r="J1448" s="471">
        <f>'Potential Projects'!D1449</f>
        <v>144</v>
      </c>
      <c r="K1448" s="471">
        <f>'Potential Projects'!E1449</f>
        <v>96.142574983874425</v>
      </c>
      <c r="L1448" s="476">
        <f t="shared" si="158"/>
        <v>917.8574250161256</v>
      </c>
      <c r="M1448" s="471">
        <f t="shared" si="161"/>
        <v>1384.7879500460735</v>
      </c>
      <c r="N1448" s="467">
        <f t="shared" si="159"/>
        <v>0</v>
      </c>
      <c r="O1448" s="475" t="str">
        <f t="shared" si="160"/>
        <v/>
      </c>
    </row>
    <row r="1449" spans="1:15" hidden="1">
      <c r="A1449" s="475">
        <f t="shared" si="155"/>
        <v>43525</v>
      </c>
      <c r="B1449" s="475">
        <v>43526</v>
      </c>
      <c r="C1449" s="467">
        <v>8</v>
      </c>
      <c r="D1449" s="467">
        <v>1303</v>
      </c>
      <c r="E1449" s="467">
        <v>98</v>
      </c>
      <c r="F1449" s="467">
        <v>0</v>
      </c>
      <c r="G1449" s="467">
        <f t="array" ref="G1449">MAX(IF($A$2:$A$8761=A1449,$D$2:$D$8761))</f>
        <v>1527</v>
      </c>
      <c r="H1449" s="467">
        <f t="shared" si="156"/>
        <v>0</v>
      </c>
      <c r="I1449" s="475" t="str">
        <f t="shared" si="157"/>
        <v/>
      </c>
      <c r="J1449" s="471">
        <f>'Potential Projects'!D1450</f>
        <v>144</v>
      </c>
      <c r="K1449" s="471">
        <f>'Potential Projects'!E1450</f>
        <v>86.455959256073953</v>
      </c>
      <c r="L1449" s="476">
        <f t="shared" si="158"/>
        <v>974.54404074392608</v>
      </c>
      <c r="M1449" s="471">
        <f t="shared" si="161"/>
        <v>1384.7879500460735</v>
      </c>
      <c r="N1449" s="467">
        <f t="shared" si="159"/>
        <v>0</v>
      </c>
      <c r="O1449" s="475" t="str">
        <f t="shared" si="160"/>
        <v/>
      </c>
    </row>
    <row r="1450" spans="1:15" hidden="1">
      <c r="A1450" s="475">
        <f t="shared" si="155"/>
        <v>43525</v>
      </c>
      <c r="B1450" s="475">
        <v>43526</v>
      </c>
      <c r="C1450" s="467">
        <v>9</v>
      </c>
      <c r="D1450" s="467">
        <v>1326</v>
      </c>
      <c r="E1450" s="467">
        <v>98</v>
      </c>
      <c r="F1450" s="467">
        <v>8</v>
      </c>
      <c r="G1450" s="467">
        <f t="array" ref="G1450">MAX(IF($A$2:$A$8761=A1450,$D$2:$D$8761))</f>
        <v>1527</v>
      </c>
      <c r="H1450" s="467">
        <f t="shared" si="156"/>
        <v>0</v>
      </c>
      <c r="I1450" s="475" t="str">
        <f t="shared" si="157"/>
        <v/>
      </c>
      <c r="J1450" s="471">
        <f>'Potential Projects'!D1451</f>
        <v>140.2577500147838</v>
      </c>
      <c r="K1450" s="471">
        <f>'Potential Projects'!E1451</f>
        <v>71.299061384648454</v>
      </c>
      <c r="L1450" s="476">
        <f t="shared" si="158"/>
        <v>1008.4431886005677</v>
      </c>
      <c r="M1450" s="471">
        <f t="shared" si="161"/>
        <v>1384.7879500460735</v>
      </c>
      <c r="N1450" s="467">
        <f t="shared" si="159"/>
        <v>0</v>
      </c>
      <c r="O1450" s="475" t="str">
        <f t="shared" si="160"/>
        <v/>
      </c>
    </row>
    <row r="1451" spans="1:15" hidden="1">
      <c r="A1451" s="475">
        <f t="shared" si="155"/>
        <v>43525</v>
      </c>
      <c r="B1451" s="475">
        <v>43526</v>
      </c>
      <c r="C1451" s="467">
        <v>10</v>
      </c>
      <c r="D1451" s="467">
        <v>1333</v>
      </c>
      <c r="E1451" s="467">
        <v>98</v>
      </c>
      <c r="F1451" s="467">
        <v>8</v>
      </c>
      <c r="G1451" s="467">
        <f t="array" ref="G1451">MAX(IF($A$2:$A$8761=A1451,$D$2:$D$8761))</f>
        <v>1527</v>
      </c>
      <c r="H1451" s="467">
        <f t="shared" si="156"/>
        <v>0</v>
      </c>
      <c r="I1451" s="475" t="str">
        <f t="shared" si="157"/>
        <v/>
      </c>
      <c r="J1451" s="471">
        <f>'Potential Projects'!D1452</f>
        <v>117.9630451478381</v>
      </c>
      <c r="K1451" s="471">
        <f>'Potential Projects'!E1452</f>
        <v>64.437936734035688</v>
      </c>
      <c r="L1451" s="476">
        <f t="shared" si="158"/>
        <v>1044.5990181181262</v>
      </c>
      <c r="M1451" s="471">
        <f t="shared" si="161"/>
        <v>1384.7879500460735</v>
      </c>
      <c r="N1451" s="467">
        <f t="shared" si="159"/>
        <v>0</v>
      </c>
      <c r="O1451" s="475" t="str">
        <f t="shared" si="160"/>
        <v/>
      </c>
    </row>
    <row r="1452" spans="1:15" hidden="1">
      <c r="A1452" s="475">
        <f t="shared" si="155"/>
        <v>43525</v>
      </c>
      <c r="B1452" s="475">
        <v>43526</v>
      </c>
      <c r="C1452" s="467">
        <v>11</v>
      </c>
      <c r="D1452" s="467">
        <v>1338</v>
      </c>
      <c r="E1452" s="467">
        <v>101</v>
      </c>
      <c r="F1452" s="467">
        <v>13</v>
      </c>
      <c r="G1452" s="467">
        <f t="array" ref="G1452">MAX(IF($A$2:$A$8761=A1452,$D$2:$D$8761))</f>
        <v>1527</v>
      </c>
      <c r="H1452" s="467">
        <f t="shared" si="156"/>
        <v>0</v>
      </c>
      <c r="I1452" s="475" t="str">
        <f t="shared" si="157"/>
        <v/>
      </c>
      <c r="J1452" s="471">
        <f>'Potential Projects'!D1453</f>
        <v>111.10699644410343</v>
      </c>
      <c r="K1452" s="471">
        <f>'Potential Projects'!E1453</f>
        <v>58.018783971188995</v>
      </c>
      <c r="L1452" s="476">
        <f t="shared" si="158"/>
        <v>1054.8742195847076</v>
      </c>
      <c r="M1452" s="471">
        <f t="shared" si="161"/>
        <v>1384.7879500460735</v>
      </c>
      <c r="N1452" s="467">
        <f t="shared" si="159"/>
        <v>0</v>
      </c>
      <c r="O1452" s="475" t="str">
        <f t="shared" si="160"/>
        <v/>
      </c>
    </row>
    <row r="1453" spans="1:15" hidden="1">
      <c r="A1453" s="475">
        <f t="shared" si="155"/>
        <v>43525</v>
      </c>
      <c r="B1453" s="475">
        <v>43526</v>
      </c>
      <c r="C1453" s="467">
        <v>12</v>
      </c>
      <c r="D1453" s="467">
        <v>1295</v>
      </c>
      <c r="E1453" s="467">
        <v>100</v>
      </c>
      <c r="F1453" s="467">
        <v>13</v>
      </c>
      <c r="G1453" s="467">
        <f t="array" ref="G1453">MAX(IF($A$2:$A$8761=A1453,$D$2:$D$8761))</f>
        <v>1527</v>
      </c>
      <c r="H1453" s="467">
        <f t="shared" si="156"/>
        <v>0</v>
      </c>
      <c r="I1453" s="475" t="str">
        <f t="shared" si="157"/>
        <v/>
      </c>
      <c r="J1453" s="471">
        <f>'Potential Projects'!D1454</f>
        <v>88.192154786243691</v>
      </c>
      <c r="K1453" s="471">
        <f>'Potential Projects'!E1454</f>
        <v>68.077751236293267</v>
      </c>
      <c r="L1453" s="476">
        <f t="shared" si="158"/>
        <v>1025.730093977463</v>
      </c>
      <c r="M1453" s="471">
        <f t="shared" si="161"/>
        <v>1384.7879500460735</v>
      </c>
      <c r="N1453" s="467">
        <f t="shared" si="159"/>
        <v>0</v>
      </c>
      <c r="O1453" s="475" t="str">
        <f t="shared" si="160"/>
        <v/>
      </c>
    </row>
    <row r="1454" spans="1:15" hidden="1">
      <c r="A1454" s="475">
        <f t="shared" si="155"/>
        <v>43525</v>
      </c>
      <c r="B1454" s="475">
        <v>43526</v>
      </c>
      <c r="C1454" s="467">
        <v>13</v>
      </c>
      <c r="D1454" s="467">
        <v>1287</v>
      </c>
      <c r="E1454" s="467">
        <v>98</v>
      </c>
      <c r="F1454" s="467">
        <v>13</v>
      </c>
      <c r="G1454" s="467">
        <f t="array" ref="G1454">MAX(IF($A$2:$A$8761=A1454,$D$2:$D$8761))</f>
        <v>1527</v>
      </c>
      <c r="H1454" s="467">
        <f t="shared" si="156"/>
        <v>0</v>
      </c>
      <c r="I1454" s="475" t="str">
        <f t="shared" si="157"/>
        <v/>
      </c>
      <c r="J1454" s="471">
        <f>'Potential Projects'!D1455</f>
        <v>90.269233600995847</v>
      </c>
      <c r="K1454" s="471">
        <f>'Potential Projects'!E1455</f>
        <v>85.2606795312836</v>
      </c>
      <c r="L1454" s="476">
        <f t="shared" si="158"/>
        <v>1000.4700868677205</v>
      </c>
      <c r="M1454" s="471">
        <f t="shared" si="161"/>
        <v>1384.7879500460735</v>
      </c>
      <c r="N1454" s="467">
        <f t="shared" si="159"/>
        <v>0</v>
      </c>
      <c r="O1454" s="475" t="str">
        <f t="shared" si="160"/>
        <v/>
      </c>
    </row>
    <row r="1455" spans="1:15" hidden="1">
      <c r="A1455" s="475">
        <f t="shared" si="155"/>
        <v>43525</v>
      </c>
      <c r="B1455" s="475">
        <v>43526</v>
      </c>
      <c r="C1455" s="467">
        <v>14</v>
      </c>
      <c r="D1455" s="467">
        <v>1233</v>
      </c>
      <c r="E1455" s="467">
        <v>103</v>
      </c>
      <c r="F1455" s="467">
        <v>12</v>
      </c>
      <c r="G1455" s="467">
        <f t="array" ref="G1455">MAX(IF($A$2:$A$8761=A1455,$D$2:$D$8761))</f>
        <v>1527</v>
      </c>
      <c r="H1455" s="467">
        <f t="shared" si="156"/>
        <v>0</v>
      </c>
      <c r="I1455" s="475" t="str">
        <f t="shared" si="157"/>
        <v/>
      </c>
      <c r="J1455" s="471">
        <f>'Potential Projects'!D1456</f>
        <v>40.707165493909962</v>
      </c>
      <c r="K1455" s="471">
        <f>'Potential Projects'!E1456</f>
        <v>98.23431450225759</v>
      </c>
      <c r="L1455" s="476">
        <f t="shared" si="158"/>
        <v>979.05852000383243</v>
      </c>
      <c r="M1455" s="471">
        <f t="shared" si="161"/>
        <v>1384.7879500460735</v>
      </c>
      <c r="N1455" s="467">
        <f t="shared" si="159"/>
        <v>0</v>
      </c>
      <c r="O1455" s="475" t="str">
        <f t="shared" si="160"/>
        <v/>
      </c>
    </row>
    <row r="1456" spans="1:15" hidden="1">
      <c r="A1456" s="475">
        <f t="shared" si="155"/>
        <v>43525</v>
      </c>
      <c r="B1456" s="475">
        <v>43526</v>
      </c>
      <c r="C1456" s="467">
        <v>15</v>
      </c>
      <c r="D1456" s="467">
        <v>1216</v>
      </c>
      <c r="E1456" s="467">
        <v>102</v>
      </c>
      <c r="F1456" s="467">
        <v>9</v>
      </c>
      <c r="G1456" s="467">
        <f t="array" ref="G1456">MAX(IF($A$2:$A$8761=A1456,$D$2:$D$8761))</f>
        <v>1527</v>
      </c>
      <c r="H1456" s="467">
        <f t="shared" si="156"/>
        <v>0</v>
      </c>
      <c r="I1456" s="475" t="str">
        <f t="shared" si="157"/>
        <v/>
      </c>
      <c r="J1456" s="471">
        <f>'Potential Projects'!D1457</f>
        <v>12.536400547924332</v>
      </c>
      <c r="K1456" s="471">
        <f>'Potential Projects'!E1457</f>
        <v>99.028299397978941</v>
      </c>
      <c r="L1456" s="476">
        <f t="shared" si="158"/>
        <v>993.43530005409673</v>
      </c>
      <c r="M1456" s="471">
        <f t="shared" si="161"/>
        <v>1384.7879500460735</v>
      </c>
      <c r="N1456" s="467">
        <f t="shared" si="159"/>
        <v>0</v>
      </c>
      <c r="O1456" s="475" t="str">
        <f t="shared" si="160"/>
        <v/>
      </c>
    </row>
    <row r="1457" spans="1:15" hidden="1">
      <c r="A1457" s="475">
        <f t="shared" si="155"/>
        <v>43525</v>
      </c>
      <c r="B1457" s="475">
        <v>43526</v>
      </c>
      <c r="C1457" s="467">
        <v>16</v>
      </c>
      <c r="D1457" s="467">
        <v>1199</v>
      </c>
      <c r="E1457" s="467">
        <v>103</v>
      </c>
      <c r="F1457" s="467">
        <v>5</v>
      </c>
      <c r="G1457" s="467">
        <f t="array" ref="G1457">MAX(IF($A$2:$A$8761=A1457,$D$2:$D$8761))</f>
        <v>1527</v>
      </c>
      <c r="H1457" s="467">
        <f t="shared" si="156"/>
        <v>0</v>
      </c>
      <c r="I1457" s="475" t="str">
        <f t="shared" si="157"/>
        <v/>
      </c>
      <c r="J1457" s="471">
        <f>'Potential Projects'!D1458</f>
        <v>1.9725963039644225</v>
      </c>
      <c r="K1457" s="471">
        <f>'Potential Projects'!E1458</f>
        <v>99.835582562889698</v>
      </c>
      <c r="L1457" s="476">
        <f t="shared" si="158"/>
        <v>989.19182113314594</v>
      </c>
      <c r="M1457" s="471">
        <f t="shared" si="161"/>
        <v>1384.7879500460735</v>
      </c>
      <c r="N1457" s="467">
        <f t="shared" si="159"/>
        <v>0</v>
      </c>
      <c r="O1457" s="475" t="str">
        <f t="shared" si="160"/>
        <v/>
      </c>
    </row>
    <row r="1458" spans="1:15" hidden="1">
      <c r="A1458" s="475">
        <f t="shared" si="155"/>
        <v>43525</v>
      </c>
      <c r="B1458" s="475">
        <v>43526</v>
      </c>
      <c r="C1458" s="467">
        <v>17</v>
      </c>
      <c r="D1458" s="467">
        <v>1240</v>
      </c>
      <c r="E1458" s="467">
        <v>102</v>
      </c>
      <c r="F1458" s="467">
        <v>0</v>
      </c>
      <c r="G1458" s="467">
        <f t="array" ref="G1458">MAX(IF($A$2:$A$8761=A1458,$D$2:$D$8761))</f>
        <v>1527</v>
      </c>
      <c r="H1458" s="467">
        <f t="shared" si="156"/>
        <v>0</v>
      </c>
      <c r="I1458" s="475" t="str">
        <f t="shared" si="157"/>
        <v/>
      </c>
      <c r="J1458" s="471">
        <f>'Potential Projects'!D1459</f>
        <v>6.579277260125056</v>
      </c>
      <c r="K1458" s="471">
        <f>'Potential Projects'!E1459</f>
        <v>99.835582562889698</v>
      </c>
      <c r="L1458" s="476">
        <f t="shared" si="158"/>
        <v>1031.5851401769853</v>
      </c>
      <c r="M1458" s="471">
        <f t="shared" si="161"/>
        <v>1384.7879500460735</v>
      </c>
      <c r="N1458" s="467">
        <f t="shared" si="159"/>
        <v>0</v>
      </c>
      <c r="O1458" s="475" t="str">
        <f t="shared" si="160"/>
        <v/>
      </c>
    </row>
    <row r="1459" spans="1:15" hidden="1">
      <c r="A1459" s="475">
        <f t="shared" si="155"/>
        <v>43525</v>
      </c>
      <c r="B1459" s="475">
        <v>43526</v>
      </c>
      <c r="C1459" s="467">
        <v>18</v>
      </c>
      <c r="D1459" s="467">
        <v>1328</v>
      </c>
      <c r="E1459" s="467">
        <v>103</v>
      </c>
      <c r="F1459" s="467">
        <v>2</v>
      </c>
      <c r="G1459" s="467">
        <f t="array" ref="G1459">MAX(IF($A$2:$A$8761=A1459,$D$2:$D$8761))</f>
        <v>1527</v>
      </c>
      <c r="H1459" s="467">
        <f t="shared" si="156"/>
        <v>0</v>
      </c>
      <c r="I1459" s="475" t="str">
        <f t="shared" si="157"/>
        <v/>
      </c>
      <c r="J1459" s="471">
        <f>'Potential Projects'!D1460</f>
        <v>19.47963862474063</v>
      </c>
      <c r="K1459" s="471">
        <f>'Potential Projects'!E1460</f>
        <v>99.835582562889698</v>
      </c>
      <c r="L1459" s="476">
        <f t="shared" si="158"/>
        <v>1103.6847788123698</v>
      </c>
      <c r="M1459" s="471">
        <f t="shared" si="161"/>
        <v>1384.7879500460735</v>
      </c>
      <c r="N1459" s="467">
        <f t="shared" si="159"/>
        <v>0</v>
      </c>
      <c r="O1459" s="475" t="str">
        <f t="shared" si="160"/>
        <v/>
      </c>
    </row>
    <row r="1460" spans="1:15" hidden="1">
      <c r="A1460" s="475">
        <f t="shared" si="155"/>
        <v>43525</v>
      </c>
      <c r="B1460" s="475">
        <v>43526</v>
      </c>
      <c r="C1460" s="467">
        <v>19</v>
      </c>
      <c r="D1460" s="467">
        <v>1390</v>
      </c>
      <c r="E1460" s="467">
        <v>102</v>
      </c>
      <c r="F1460" s="467">
        <v>1</v>
      </c>
      <c r="G1460" s="467">
        <f t="array" ref="G1460">MAX(IF($A$2:$A$8761=A1460,$D$2:$D$8761))</f>
        <v>1527</v>
      </c>
      <c r="H1460" s="467">
        <f t="shared" si="156"/>
        <v>0</v>
      </c>
      <c r="I1460" s="475" t="str">
        <f t="shared" si="157"/>
        <v/>
      </c>
      <c r="J1460" s="471">
        <f>'Potential Projects'!D1461</f>
        <v>47.812076654512701</v>
      </c>
      <c r="K1460" s="471">
        <f>'Potential Projects'!E1461</f>
        <v>99.835582562889698</v>
      </c>
      <c r="L1460" s="476">
        <f t="shared" si="158"/>
        <v>1139.3523407825976</v>
      </c>
      <c r="M1460" s="471">
        <f t="shared" si="161"/>
        <v>1384.7879500460735</v>
      </c>
      <c r="N1460" s="467">
        <f t="shared" si="159"/>
        <v>0</v>
      </c>
      <c r="O1460" s="475" t="str">
        <f t="shared" si="160"/>
        <v/>
      </c>
    </row>
    <row r="1461" spans="1:15" hidden="1">
      <c r="A1461" s="475">
        <f t="shared" si="155"/>
        <v>43525</v>
      </c>
      <c r="B1461" s="475">
        <v>43526</v>
      </c>
      <c r="C1461" s="467">
        <v>20</v>
      </c>
      <c r="D1461" s="467">
        <v>1382</v>
      </c>
      <c r="E1461" s="467">
        <v>103</v>
      </c>
      <c r="F1461" s="467">
        <v>0</v>
      </c>
      <c r="G1461" s="467">
        <f t="array" ref="G1461">MAX(IF($A$2:$A$8761=A1461,$D$2:$D$8761))</f>
        <v>1527</v>
      </c>
      <c r="H1461" s="467">
        <f t="shared" si="156"/>
        <v>0</v>
      </c>
      <c r="I1461" s="475" t="str">
        <f t="shared" si="157"/>
        <v/>
      </c>
      <c r="J1461" s="471">
        <f>'Potential Projects'!D1462</f>
        <v>71.567853234421946</v>
      </c>
      <c r="K1461" s="471">
        <f>'Potential Projects'!E1462</f>
        <v>99.834018060632133</v>
      </c>
      <c r="L1461" s="476">
        <f t="shared" si="158"/>
        <v>1107.5981287049458</v>
      </c>
      <c r="M1461" s="471">
        <f t="shared" si="161"/>
        <v>1384.7879500460735</v>
      </c>
      <c r="N1461" s="467">
        <f t="shared" si="159"/>
        <v>0</v>
      </c>
      <c r="O1461" s="475" t="str">
        <f t="shared" si="160"/>
        <v/>
      </c>
    </row>
    <row r="1462" spans="1:15" hidden="1">
      <c r="A1462" s="475">
        <f t="shared" si="155"/>
        <v>43525</v>
      </c>
      <c r="B1462" s="475">
        <v>43526</v>
      </c>
      <c r="C1462" s="467">
        <v>21</v>
      </c>
      <c r="D1462" s="467">
        <v>1349</v>
      </c>
      <c r="E1462" s="467">
        <v>102</v>
      </c>
      <c r="F1462" s="467">
        <v>0</v>
      </c>
      <c r="G1462" s="467">
        <f t="array" ref="G1462">MAX(IF($A$2:$A$8761=A1462,$D$2:$D$8761))</f>
        <v>1527</v>
      </c>
      <c r="H1462" s="467">
        <f t="shared" si="156"/>
        <v>0</v>
      </c>
      <c r="I1462" s="475" t="str">
        <f t="shared" si="157"/>
        <v/>
      </c>
      <c r="J1462" s="471">
        <f>'Potential Projects'!D1463</f>
        <v>45.602081013713565</v>
      </c>
      <c r="K1462" s="471">
        <f>'Potential Projects'!E1463</f>
        <v>99.821502042571495</v>
      </c>
      <c r="L1462" s="476">
        <f t="shared" si="158"/>
        <v>1101.576416943715</v>
      </c>
      <c r="M1462" s="471">
        <f t="shared" si="161"/>
        <v>1384.7879500460735</v>
      </c>
      <c r="N1462" s="467">
        <f t="shared" si="159"/>
        <v>0</v>
      </c>
      <c r="O1462" s="475" t="str">
        <f t="shared" si="160"/>
        <v/>
      </c>
    </row>
    <row r="1463" spans="1:15" hidden="1">
      <c r="A1463" s="475">
        <f t="shared" si="155"/>
        <v>43525</v>
      </c>
      <c r="B1463" s="475">
        <v>43526</v>
      </c>
      <c r="C1463" s="467">
        <v>22</v>
      </c>
      <c r="D1463" s="467">
        <v>1288</v>
      </c>
      <c r="E1463" s="467">
        <v>102</v>
      </c>
      <c r="F1463" s="467">
        <v>0</v>
      </c>
      <c r="G1463" s="467">
        <f t="array" ref="G1463">MAX(IF($A$2:$A$8761=A1463,$D$2:$D$8761))</f>
        <v>1527</v>
      </c>
      <c r="H1463" s="467">
        <f t="shared" si="156"/>
        <v>0</v>
      </c>
      <c r="I1463" s="475" t="str">
        <f t="shared" si="157"/>
        <v/>
      </c>
      <c r="J1463" s="471">
        <f>'Potential Projects'!D1464</f>
        <v>114.95944628995316</v>
      </c>
      <c r="K1463" s="471">
        <f>'Potential Projects'!E1464</f>
        <v>99.785518490647149</v>
      </c>
      <c r="L1463" s="476">
        <f t="shared" si="158"/>
        <v>971.2550352193997</v>
      </c>
      <c r="M1463" s="471">
        <f t="shared" si="161"/>
        <v>1384.7879500460735</v>
      </c>
      <c r="N1463" s="467">
        <f t="shared" si="159"/>
        <v>0</v>
      </c>
      <c r="O1463" s="475" t="str">
        <f t="shared" si="160"/>
        <v/>
      </c>
    </row>
    <row r="1464" spans="1:15" hidden="1">
      <c r="A1464" s="475">
        <f t="shared" si="155"/>
        <v>43525</v>
      </c>
      <c r="B1464" s="475">
        <v>43526</v>
      </c>
      <c r="C1464" s="467">
        <v>23</v>
      </c>
      <c r="D1464" s="467">
        <v>1267</v>
      </c>
      <c r="E1464" s="467">
        <v>103</v>
      </c>
      <c r="F1464" s="467">
        <v>0</v>
      </c>
      <c r="G1464" s="467">
        <f t="array" ref="G1464">MAX(IF($A$2:$A$8761=A1464,$D$2:$D$8761))</f>
        <v>1527</v>
      </c>
      <c r="H1464" s="467">
        <f t="shared" si="156"/>
        <v>0</v>
      </c>
      <c r="I1464" s="475" t="str">
        <f t="shared" si="157"/>
        <v/>
      </c>
      <c r="J1464" s="471">
        <f>'Potential Projects'!D1465</f>
        <v>93.71831243919965</v>
      </c>
      <c r="K1464" s="471">
        <f>'Potential Projects'!E1465</f>
        <v>99.831671307245756</v>
      </c>
      <c r="L1464" s="476">
        <f t="shared" si="158"/>
        <v>970.45001625355451</v>
      </c>
      <c r="M1464" s="471">
        <f t="shared" si="161"/>
        <v>1384.7879500460735</v>
      </c>
      <c r="N1464" s="467">
        <f t="shared" si="159"/>
        <v>0</v>
      </c>
      <c r="O1464" s="475" t="str">
        <f t="shared" si="160"/>
        <v/>
      </c>
    </row>
    <row r="1465" spans="1:15" hidden="1">
      <c r="A1465" s="475">
        <f t="shared" si="155"/>
        <v>43525</v>
      </c>
      <c r="B1465" s="475">
        <v>43526</v>
      </c>
      <c r="C1465" s="467">
        <v>24</v>
      </c>
      <c r="D1465" s="467">
        <v>1210</v>
      </c>
      <c r="E1465" s="467">
        <v>102</v>
      </c>
      <c r="F1465" s="467">
        <v>0</v>
      </c>
      <c r="G1465" s="467">
        <f t="array" ref="G1465">MAX(IF($A$2:$A$8761=A1465,$D$2:$D$8761))</f>
        <v>1527</v>
      </c>
      <c r="H1465" s="467">
        <f t="shared" si="156"/>
        <v>0</v>
      </c>
      <c r="I1465" s="475" t="str">
        <f t="shared" si="157"/>
        <v/>
      </c>
      <c r="J1465" s="471">
        <f>'Potential Projects'!D1466</f>
        <v>45.296021457428303</v>
      </c>
      <c r="K1465" s="471">
        <f>'Potential Projects'!E1466</f>
        <v>99.715115889056122</v>
      </c>
      <c r="L1465" s="476">
        <f t="shared" si="158"/>
        <v>962.98886265351564</v>
      </c>
      <c r="M1465" s="471">
        <f t="shared" si="161"/>
        <v>1384.7879500460735</v>
      </c>
      <c r="N1465" s="467">
        <f t="shared" si="159"/>
        <v>0</v>
      </c>
      <c r="O1465" s="475" t="str">
        <f t="shared" si="160"/>
        <v/>
      </c>
    </row>
    <row r="1466" spans="1:15" hidden="1">
      <c r="A1466" s="475">
        <f t="shared" si="155"/>
        <v>43525</v>
      </c>
      <c r="B1466" s="475">
        <v>43527</v>
      </c>
      <c r="C1466" s="467">
        <v>1</v>
      </c>
      <c r="D1466" s="467">
        <v>1181</v>
      </c>
      <c r="E1466" s="467">
        <v>103</v>
      </c>
      <c r="F1466" s="467">
        <v>0</v>
      </c>
      <c r="G1466" s="467">
        <f t="array" ref="G1466">MAX(IF($A$2:$A$8761=A1466,$D$2:$D$8761))</f>
        <v>1527</v>
      </c>
      <c r="H1466" s="467">
        <f t="shared" si="156"/>
        <v>0</v>
      </c>
      <c r="I1466" s="475" t="str">
        <f t="shared" si="157"/>
        <v/>
      </c>
      <c r="J1466" s="471">
        <f>'Potential Projects'!D1467</f>
        <v>66.359221433549891</v>
      </c>
      <c r="K1466" s="471">
        <f>'Potential Projects'!E1467</f>
        <v>99.724502902601586</v>
      </c>
      <c r="L1466" s="476">
        <f t="shared" si="158"/>
        <v>911.91627566384852</v>
      </c>
      <c r="M1466" s="471">
        <f t="shared" si="161"/>
        <v>1384.7879500460735</v>
      </c>
      <c r="N1466" s="467">
        <f t="shared" si="159"/>
        <v>0</v>
      </c>
      <c r="O1466" s="475" t="str">
        <f t="shared" si="160"/>
        <v/>
      </c>
    </row>
    <row r="1467" spans="1:15" hidden="1">
      <c r="A1467" s="475">
        <f t="shared" si="155"/>
        <v>43525</v>
      </c>
      <c r="B1467" s="475">
        <v>43527</v>
      </c>
      <c r="C1467" s="467">
        <v>2</v>
      </c>
      <c r="D1467" s="467">
        <v>1137</v>
      </c>
      <c r="E1467" s="467">
        <v>102</v>
      </c>
      <c r="F1467" s="467">
        <v>0</v>
      </c>
      <c r="G1467" s="467">
        <f t="array" ref="G1467">MAX(IF($A$2:$A$8761=A1467,$D$2:$D$8761))</f>
        <v>1527</v>
      </c>
      <c r="H1467" s="467">
        <f t="shared" si="156"/>
        <v>0</v>
      </c>
      <c r="I1467" s="475" t="str">
        <f t="shared" si="157"/>
        <v/>
      </c>
      <c r="J1467" s="471">
        <f>'Potential Projects'!D1468</f>
        <v>20.329780038242816</v>
      </c>
      <c r="K1467" s="471">
        <f>'Potential Projects'!E1468</f>
        <v>97.366015749301226</v>
      </c>
      <c r="L1467" s="476">
        <f t="shared" si="158"/>
        <v>917.30420421245594</v>
      </c>
      <c r="M1467" s="471">
        <f t="shared" si="161"/>
        <v>1384.7879500460735</v>
      </c>
      <c r="N1467" s="467">
        <f t="shared" si="159"/>
        <v>0</v>
      </c>
      <c r="O1467" s="475" t="str">
        <f t="shared" si="160"/>
        <v/>
      </c>
    </row>
    <row r="1468" spans="1:15" hidden="1">
      <c r="A1468" s="475">
        <f t="shared" si="155"/>
        <v>43525</v>
      </c>
      <c r="B1468" s="475">
        <v>43527</v>
      </c>
      <c r="C1468" s="467">
        <v>3</v>
      </c>
      <c r="D1468" s="467">
        <v>1145</v>
      </c>
      <c r="E1468" s="467">
        <v>101</v>
      </c>
      <c r="F1468" s="467">
        <v>0</v>
      </c>
      <c r="G1468" s="467">
        <f t="array" ref="G1468">MAX(IF($A$2:$A$8761=A1468,$D$2:$D$8761))</f>
        <v>1527</v>
      </c>
      <c r="H1468" s="467">
        <f t="shared" si="156"/>
        <v>0</v>
      </c>
      <c r="I1468" s="475" t="str">
        <f t="shared" si="157"/>
        <v/>
      </c>
      <c r="J1468" s="471">
        <f>'Potential Projects'!D1469</f>
        <v>36.265657141683327</v>
      </c>
      <c r="K1468" s="471">
        <f>'Potential Projects'!E1469</f>
        <v>90.839694581810363</v>
      </c>
      <c r="L1468" s="476">
        <f t="shared" si="158"/>
        <v>916.89464827650636</v>
      </c>
      <c r="M1468" s="471">
        <f t="shared" si="161"/>
        <v>1384.7879500460735</v>
      </c>
      <c r="N1468" s="467">
        <f t="shared" si="159"/>
        <v>0</v>
      </c>
      <c r="O1468" s="475" t="str">
        <f t="shared" si="160"/>
        <v/>
      </c>
    </row>
    <row r="1469" spans="1:15" hidden="1">
      <c r="A1469" s="475">
        <f t="shared" si="155"/>
        <v>43525</v>
      </c>
      <c r="B1469" s="475">
        <v>43527</v>
      </c>
      <c r="C1469" s="467">
        <v>4</v>
      </c>
      <c r="D1469" s="467">
        <v>1161</v>
      </c>
      <c r="E1469" s="467">
        <v>100</v>
      </c>
      <c r="F1469" s="467">
        <v>0</v>
      </c>
      <c r="G1469" s="467">
        <f t="array" ref="G1469">MAX(IF($A$2:$A$8761=A1469,$D$2:$D$8761))</f>
        <v>1527</v>
      </c>
      <c r="H1469" s="467">
        <f t="shared" si="156"/>
        <v>0</v>
      </c>
      <c r="I1469" s="475" t="str">
        <f t="shared" si="157"/>
        <v/>
      </c>
      <c r="J1469" s="471">
        <f>'Potential Projects'!D1470</f>
        <v>76.085741949636429</v>
      </c>
      <c r="K1469" s="471">
        <f>'Potential Projects'!E1470</f>
        <v>96.544652064072238</v>
      </c>
      <c r="L1469" s="476">
        <f t="shared" si="158"/>
        <v>888.36960598629128</v>
      </c>
      <c r="M1469" s="471">
        <f t="shared" si="161"/>
        <v>1384.7879500460735</v>
      </c>
      <c r="N1469" s="467">
        <f t="shared" si="159"/>
        <v>0</v>
      </c>
      <c r="O1469" s="475" t="str">
        <f t="shared" si="160"/>
        <v/>
      </c>
    </row>
    <row r="1470" spans="1:15" hidden="1">
      <c r="A1470" s="475">
        <f t="shared" si="155"/>
        <v>43525</v>
      </c>
      <c r="B1470" s="475">
        <v>43527</v>
      </c>
      <c r="C1470" s="467">
        <v>5</v>
      </c>
      <c r="D1470" s="467">
        <v>1207</v>
      </c>
      <c r="E1470" s="467">
        <v>98</v>
      </c>
      <c r="F1470" s="467">
        <v>0</v>
      </c>
      <c r="G1470" s="467">
        <f t="array" ref="G1470">MAX(IF($A$2:$A$8761=A1470,$D$2:$D$8761))</f>
        <v>1527</v>
      </c>
      <c r="H1470" s="467">
        <f t="shared" si="156"/>
        <v>0</v>
      </c>
      <c r="I1470" s="475" t="str">
        <f t="shared" si="157"/>
        <v/>
      </c>
      <c r="J1470" s="471">
        <f>'Potential Projects'!D1471</f>
        <v>75.292254818424354</v>
      </c>
      <c r="K1470" s="471">
        <f>'Potential Projects'!E1471</f>
        <v>85.960012040421418</v>
      </c>
      <c r="L1470" s="476">
        <f t="shared" si="158"/>
        <v>947.74773314115419</v>
      </c>
      <c r="M1470" s="471">
        <f t="shared" si="161"/>
        <v>1384.7879500460735</v>
      </c>
      <c r="N1470" s="467">
        <f t="shared" si="159"/>
        <v>0</v>
      </c>
      <c r="O1470" s="475" t="str">
        <f t="shared" si="160"/>
        <v/>
      </c>
    </row>
    <row r="1471" spans="1:15" hidden="1">
      <c r="A1471" s="475">
        <f t="shared" si="155"/>
        <v>43525</v>
      </c>
      <c r="B1471" s="475">
        <v>43527</v>
      </c>
      <c r="C1471" s="467">
        <v>6</v>
      </c>
      <c r="D1471" s="467">
        <v>1232</v>
      </c>
      <c r="E1471" s="467">
        <v>99</v>
      </c>
      <c r="F1471" s="467">
        <v>0</v>
      </c>
      <c r="G1471" s="467">
        <f t="array" ref="G1471">MAX(IF($A$2:$A$8761=A1471,$D$2:$D$8761))</f>
        <v>1527</v>
      </c>
      <c r="H1471" s="467">
        <f t="shared" si="156"/>
        <v>0</v>
      </c>
      <c r="I1471" s="475" t="str">
        <f t="shared" si="157"/>
        <v/>
      </c>
      <c r="J1471" s="471">
        <f>'Potential Projects'!D1472</f>
        <v>125.74375535833421</v>
      </c>
      <c r="K1471" s="471">
        <f>'Potential Projects'!E1472</f>
        <v>91.452197215652546</v>
      </c>
      <c r="L1471" s="476">
        <f t="shared" si="158"/>
        <v>915.80404742601331</v>
      </c>
      <c r="M1471" s="471">
        <f t="shared" si="161"/>
        <v>1384.7879500460735</v>
      </c>
      <c r="N1471" s="467">
        <f t="shared" si="159"/>
        <v>0</v>
      </c>
      <c r="O1471" s="475" t="str">
        <f t="shared" si="160"/>
        <v/>
      </c>
    </row>
    <row r="1472" spans="1:15" hidden="1">
      <c r="A1472" s="475">
        <f t="shared" si="155"/>
        <v>43525</v>
      </c>
      <c r="B1472" s="475">
        <v>43527</v>
      </c>
      <c r="C1472" s="467">
        <v>7</v>
      </c>
      <c r="D1472" s="467">
        <v>1283</v>
      </c>
      <c r="E1472" s="467">
        <v>97</v>
      </c>
      <c r="F1472" s="467">
        <v>0</v>
      </c>
      <c r="G1472" s="467">
        <f t="array" ref="G1472">MAX(IF($A$2:$A$8761=A1472,$D$2:$D$8761))</f>
        <v>1527</v>
      </c>
      <c r="H1472" s="467">
        <f t="shared" si="156"/>
        <v>0</v>
      </c>
      <c r="I1472" s="475" t="str">
        <f t="shared" si="157"/>
        <v/>
      </c>
      <c r="J1472" s="471">
        <f>'Potential Projects'!D1473</f>
        <v>144</v>
      </c>
      <c r="K1472" s="471">
        <f>'Potential Projects'!E1473</f>
        <v>87.491659750591282</v>
      </c>
      <c r="L1472" s="476">
        <f t="shared" si="158"/>
        <v>954.50834024940877</v>
      </c>
      <c r="M1472" s="471">
        <f t="shared" si="161"/>
        <v>1384.7879500460735</v>
      </c>
      <c r="N1472" s="467">
        <f t="shared" si="159"/>
        <v>0</v>
      </c>
      <c r="O1472" s="475" t="str">
        <f t="shared" si="160"/>
        <v/>
      </c>
    </row>
    <row r="1473" spans="1:15" hidden="1">
      <c r="A1473" s="475">
        <f t="shared" si="155"/>
        <v>43525</v>
      </c>
      <c r="B1473" s="475">
        <v>43527</v>
      </c>
      <c r="C1473" s="467">
        <v>8</v>
      </c>
      <c r="D1473" s="467">
        <v>1331</v>
      </c>
      <c r="E1473" s="467">
        <v>98</v>
      </c>
      <c r="F1473" s="467">
        <v>9</v>
      </c>
      <c r="G1473" s="467">
        <f t="array" ref="G1473">MAX(IF($A$2:$A$8761=A1473,$D$2:$D$8761))</f>
        <v>1527</v>
      </c>
      <c r="H1473" s="467">
        <f t="shared" si="156"/>
        <v>0</v>
      </c>
      <c r="I1473" s="475" t="str">
        <f t="shared" si="157"/>
        <v/>
      </c>
      <c r="J1473" s="471">
        <f>'Potential Projects'!D1474</f>
        <v>113.07129975824391</v>
      </c>
      <c r="K1473" s="471">
        <f>'Potential Projects'!E1474</f>
        <v>89.147685390238664</v>
      </c>
      <c r="L1473" s="476">
        <f t="shared" si="158"/>
        <v>1021.7810148515175</v>
      </c>
      <c r="M1473" s="471">
        <f t="shared" si="161"/>
        <v>1384.7879500460735</v>
      </c>
      <c r="N1473" s="467">
        <f t="shared" si="159"/>
        <v>0</v>
      </c>
      <c r="O1473" s="475" t="str">
        <f t="shared" si="160"/>
        <v/>
      </c>
    </row>
    <row r="1474" spans="1:15" hidden="1">
      <c r="A1474" s="475">
        <f t="shared" ref="A1474:A1537" si="162">DATE(YEAR(B1474),MONTH(B1474),1)</f>
        <v>43525</v>
      </c>
      <c r="B1474" s="475">
        <v>43527</v>
      </c>
      <c r="C1474" s="467">
        <v>9</v>
      </c>
      <c r="D1474" s="467">
        <v>1334</v>
      </c>
      <c r="E1474" s="467">
        <v>96</v>
      </c>
      <c r="F1474" s="467">
        <v>18</v>
      </c>
      <c r="G1474" s="467">
        <f t="array" ref="G1474">MAX(IF($A$2:$A$8761=A1474,$D$2:$D$8761))</f>
        <v>1527</v>
      </c>
      <c r="H1474" s="467">
        <f t="shared" ref="H1474:H1537" si="163">IF(G1474=D1474,1,0)</f>
        <v>0</v>
      </c>
      <c r="I1474" s="475" t="str">
        <f t="shared" ref="I1474:I1537" si="164">IF(D1474=G1474,B1474,"")</f>
        <v/>
      </c>
      <c r="J1474" s="471">
        <f>'Potential Projects'!D1475</f>
        <v>115.47591207518825</v>
      </c>
      <c r="K1474" s="471">
        <f>'Potential Projects'!E1475</f>
        <v>98.27264480756827</v>
      </c>
      <c r="L1474" s="476">
        <f t="shared" ref="L1474:L1537" si="165">D1474-E1474-F1474-J1474-K1474</f>
        <v>1006.2514431172435</v>
      </c>
      <c r="M1474" s="471">
        <f t="shared" si="161"/>
        <v>1384.7879500460735</v>
      </c>
      <c r="N1474" s="467">
        <f t="shared" ref="N1474:N1537" si="166">IF(M1474=L1474,1,0)</f>
        <v>0</v>
      </c>
      <c r="O1474" s="475" t="str">
        <f t="shared" ref="O1474:O1537" si="167">IF(L1474=M1474,B1474,"")</f>
        <v/>
      </c>
    </row>
    <row r="1475" spans="1:15" hidden="1">
      <c r="A1475" s="475">
        <f t="shared" si="162"/>
        <v>43525</v>
      </c>
      <c r="B1475" s="475">
        <v>43527</v>
      </c>
      <c r="C1475" s="467">
        <v>10</v>
      </c>
      <c r="D1475" s="467">
        <v>1338</v>
      </c>
      <c r="E1475" s="467">
        <v>89</v>
      </c>
      <c r="F1475" s="467">
        <v>19</v>
      </c>
      <c r="G1475" s="467">
        <f t="array" ref="G1475">MAX(IF($A$2:$A$8761=A1475,$D$2:$D$8761))</f>
        <v>1527</v>
      </c>
      <c r="H1475" s="467">
        <f t="shared" si="163"/>
        <v>0</v>
      </c>
      <c r="I1475" s="475" t="str">
        <f t="shared" si="164"/>
        <v/>
      </c>
      <c r="J1475" s="471">
        <f>'Potential Projects'!D1476</f>
        <v>141.1027826670034</v>
      </c>
      <c r="K1475" s="471">
        <f>'Potential Projects'!E1476</f>
        <v>99.471053536873811</v>
      </c>
      <c r="L1475" s="476">
        <f t="shared" si="165"/>
        <v>989.42616379612286</v>
      </c>
      <c r="M1475" s="471">
        <f t="shared" si="161"/>
        <v>1384.7879500460735</v>
      </c>
      <c r="N1475" s="467">
        <f t="shared" si="166"/>
        <v>0</v>
      </c>
      <c r="O1475" s="475" t="str">
        <f t="shared" si="167"/>
        <v/>
      </c>
    </row>
    <row r="1476" spans="1:15" hidden="1">
      <c r="A1476" s="475">
        <f t="shared" si="162"/>
        <v>43525</v>
      </c>
      <c r="B1476" s="475">
        <v>43527</v>
      </c>
      <c r="C1476" s="467">
        <v>11</v>
      </c>
      <c r="D1476" s="467">
        <v>1339</v>
      </c>
      <c r="E1476" s="467">
        <v>74</v>
      </c>
      <c r="F1476" s="467">
        <v>19</v>
      </c>
      <c r="G1476" s="467">
        <f t="array" ref="G1476">MAX(IF($A$2:$A$8761=A1476,$D$2:$D$8761))</f>
        <v>1527</v>
      </c>
      <c r="H1476" s="467">
        <f t="shared" si="163"/>
        <v>0</v>
      </c>
      <c r="I1476" s="475" t="str">
        <f t="shared" si="164"/>
        <v/>
      </c>
      <c r="J1476" s="471">
        <f>'Potential Projects'!D1477</f>
        <v>107.41776710573853</v>
      </c>
      <c r="K1476" s="471">
        <f>'Potential Projects'!E1477</f>
        <v>98.276556063212212</v>
      </c>
      <c r="L1476" s="476">
        <f t="shared" si="165"/>
        <v>1040.3056768310494</v>
      </c>
      <c r="M1476" s="471">
        <f t="shared" si="161"/>
        <v>1384.7879500460735</v>
      </c>
      <c r="N1476" s="467">
        <f t="shared" si="166"/>
        <v>0</v>
      </c>
      <c r="O1476" s="475" t="str">
        <f t="shared" si="167"/>
        <v/>
      </c>
    </row>
    <row r="1477" spans="1:15" hidden="1">
      <c r="A1477" s="475">
        <f t="shared" si="162"/>
        <v>43525</v>
      </c>
      <c r="B1477" s="475">
        <v>43527</v>
      </c>
      <c r="C1477" s="467">
        <v>12</v>
      </c>
      <c r="D1477" s="467">
        <v>1311</v>
      </c>
      <c r="E1477" s="467">
        <v>56</v>
      </c>
      <c r="F1477" s="467">
        <v>19</v>
      </c>
      <c r="G1477" s="467">
        <f t="array" ref="G1477">MAX(IF($A$2:$A$8761=A1477,$D$2:$D$8761))</f>
        <v>1527</v>
      </c>
      <c r="H1477" s="467">
        <f t="shared" si="163"/>
        <v>0</v>
      </c>
      <c r="I1477" s="475" t="str">
        <f t="shared" si="164"/>
        <v/>
      </c>
      <c r="J1477" s="471">
        <f>'Potential Projects'!D1478</f>
        <v>127.40580758669653</v>
      </c>
      <c r="K1477" s="471">
        <f>'Potential Projects'!E1478</f>
        <v>98.892969952698337</v>
      </c>
      <c r="L1477" s="476">
        <f t="shared" si="165"/>
        <v>1009.7012224606052</v>
      </c>
      <c r="M1477" s="471">
        <f t="shared" si="161"/>
        <v>1384.7879500460735</v>
      </c>
      <c r="N1477" s="467">
        <f t="shared" si="166"/>
        <v>0</v>
      </c>
      <c r="O1477" s="475" t="str">
        <f t="shared" si="167"/>
        <v/>
      </c>
    </row>
    <row r="1478" spans="1:15" hidden="1">
      <c r="A1478" s="475">
        <f t="shared" si="162"/>
        <v>43525</v>
      </c>
      <c r="B1478" s="475">
        <v>43527</v>
      </c>
      <c r="C1478" s="467">
        <v>13</v>
      </c>
      <c r="D1478" s="467">
        <v>1275</v>
      </c>
      <c r="E1478" s="467">
        <v>45</v>
      </c>
      <c r="F1478" s="467">
        <v>19</v>
      </c>
      <c r="G1478" s="467">
        <f t="array" ref="G1478">MAX(IF($A$2:$A$8761=A1478,$D$2:$D$8761))</f>
        <v>1527</v>
      </c>
      <c r="H1478" s="467">
        <f t="shared" si="163"/>
        <v>0</v>
      </c>
      <c r="I1478" s="475" t="str">
        <f t="shared" si="164"/>
        <v/>
      </c>
      <c r="J1478" s="471">
        <f>'Potential Projects'!D1479</f>
        <v>127.32117143047778</v>
      </c>
      <c r="K1478" s="471">
        <f>'Potential Projects'!E1479</f>
        <v>99.213692915502037</v>
      </c>
      <c r="L1478" s="476">
        <f t="shared" si="165"/>
        <v>984.46513565402017</v>
      </c>
      <c r="M1478" s="471">
        <f t="shared" si="161"/>
        <v>1384.7879500460735</v>
      </c>
      <c r="N1478" s="467">
        <f t="shared" si="166"/>
        <v>0</v>
      </c>
      <c r="O1478" s="475" t="str">
        <f t="shared" si="167"/>
        <v/>
      </c>
    </row>
    <row r="1479" spans="1:15" hidden="1">
      <c r="A1479" s="475">
        <f t="shared" si="162"/>
        <v>43525</v>
      </c>
      <c r="B1479" s="475">
        <v>43527</v>
      </c>
      <c r="C1479" s="467">
        <v>14</v>
      </c>
      <c r="D1479" s="467">
        <v>1270</v>
      </c>
      <c r="E1479" s="467">
        <v>40</v>
      </c>
      <c r="F1479" s="467">
        <v>19</v>
      </c>
      <c r="G1479" s="467">
        <f t="array" ref="G1479">MAX(IF($A$2:$A$8761=A1479,$D$2:$D$8761))</f>
        <v>1527</v>
      </c>
      <c r="H1479" s="467">
        <f t="shared" si="163"/>
        <v>0</v>
      </c>
      <c r="I1479" s="475" t="str">
        <f t="shared" si="164"/>
        <v/>
      </c>
      <c r="J1479" s="471">
        <f>'Potential Projects'!D1480</f>
        <v>133.26209155682773</v>
      </c>
      <c r="K1479" s="471">
        <f>'Potential Projects'!E1480</f>
        <v>99.42881197591916</v>
      </c>
      <c r="L1479" s="476">
        <f t="shared" si="165"/>
        <v>978.30909646725308</v>
      </c>
      <c r="M1479" s="471">
        <f t="shared" si="161"/>
        <v>1384.7879500460735</v>
      </c>
      <c r="N1479" s="467">
        <f t="shared" si="166"/>
        <v>0</v>
      </c>
      <c r="O1479" s="475" t="str">
        <f t="shared" si="167"/>
        <v/>
      </c>
    </row>
    <row r="1480" spans="1:15" hidden="1">
      <c r="A1480" s="475">
        <f t="shared" si="162"/>
        <v>43525</v>
      </c>
      <c r="B1480" s="475">
        <v>43527</v>
      </c>
      <c r="C1480" s="467">
        <v>15</v>
      </c>
      <c r="D1480" s="467">
        <v>1228</v>
      </c>
      <c r="E1480" s="467">
        <v>43</v>
      </c>
      <c r="F1480" s="467">
        <v>20</v>
      </c>
      <c r="G1480" s="467">
        <f t="array" ref="G1480">MAX(IF($A$2:$A$8761=A1480,$D$2:$D$8761))</f>
        <v>1527</v>
      </c>
      <c r="H1480" s="467">
        <f t="shared" si="163"/>
        <v>0</v>
      </c>
      <c r="I1480" s="475" t="str">
        <f t="shared" si="164"/>
        <v/>
      </c>
      <c r="J1480" s="471">
        <f>'Potential Projects'!D1481</f>
        <v>140.34724362869957</v>
      </c>
      <c r="K1480" s="471">
        <f>'Potential Projects'!E1481</f>
        <v>98.676286390023677</v>
      </c>
      <c r="L1480" s="476">
        <f t="shared" si="165"/>
        <v>925.97646998127675</v>
      </c>
      <c r="M1480" s="471">
        <f t="shared" si="161"/>
        <v>1384.7879500460735</v>
      </c>
      <c r="N1480" s="467">
        <f t="shared" si="166"/>
        <v>0</v>
      </c>
      <c r="O1480" s="475" t="str">
        <f t="shared" si="167"/>
        <v/>
      </c>
    </row>
    <row r="1481" spans="1:15" hidden="1">
      <c r="A1481" s="475">
        <f t="shared" si="162"/>
        <v>43525</v>
      </c>
      <c r="B1481" s="475">
        <v>43527</v>
      </c>
      <c r="C1481" s="467">
        <v>16</v>
      </c>
      <c r="D1481" s="467">
        <v>1241</v>
      </c>
      <c r="E1481" s="467">
        <v>69</v>
      </c>
      <c r="F1481" s="467">
        <v>19</v>
      </c>
      <c r="G1481" s="467">
        <f t="array" ref="G1481">MAX(IF($A$2:$A$8761=A1481,$D$2:$D$8761))</f>
        <v>1527</v>
      </c>
      <c r="H1481" s="467">
        <f t="shared" si="163"/>
        <v>0</v>
      </c>
      <c r="I1481" s="475" t="str">
        <f t="shared" si="164"/>
        <v/>
      </c>
      <c r="J1481" s="471">
        <f>'Potential Projects'!D1482</f>
        <v>123.97544127764418</v>
      </c>
      <c r="K1481" s="471">
        <f>'Potential Projects'!E1482</f>
        <v>93.998424639862407</v>
      </c>
      <c r="L1481" s="476">
        <f t="shared" si="165"/>
        <v>935.0261340824934</v>
      </c>
      <c r="M1481" s="471">
        <f t="shared" si="161"/>
        <v>1384.7879500460735</v>
      </c>
      <c r="N1481" s="467">
        <f t="shared" si="166"/>
        <v>0</v>
      </c>
      <c r="O1481" s="475" t="str">
        <f t="shared" si="167"/>
        <v/>
      </c>
    </row>
    <row r="1482" spans="1:15" hidden="1">
      <c r="A1482" s="475">
        <f t="shared" si="162"/>
        <v>43525</v>
      </c>
      <c r="B1482" s="475">
        <v>43527</v>
      </c>
      <c r="C1482" s="467">
        <v>17</v>
      </c>
      <c r="D1482" s="467">
        <v>1276</v>
      </c>
      <c r="E1482" s="467">
        <v>86</v>
      </c>
      <c r="F1482" s="467">
        <v>10</v>
      </c>
      <c r="G1482" s="467">
        <f t="array" ref="G1482">MAX(IF($A$2:$A$8761=A1482,$D$2:$D$8761))</f>
        <v>1527</v>
      </c>
      <c r="H1482" s="467">
        <f t="shared" si="163"/>
        <v>0</v>
      </c>
      <c r="I1482" s="475" t="str">
        <f t="shared" si="164"/>
        <v/>
      </c>
      <c r="J1482" s="471">
        <f>'Potential Projects'!D1483</f>
        <v>98.377328053666332</v>
      </c>
      <c r="K1482" s="471">
        <f>'Potential Projects'!E1483</f>
        <v>93.191141474951635</v>
      </c>
      <c r="L1482" s="476">
        <f t="shared" si="165"/>
        <v>988.43153047138196</v>
      </c>
      <c r="M1482" s="471">
        <f t="shared" ref="M1482:M1545" si="168">MAX($L$1418:$L$2161)</f>
        <v>1384.7879500460735</v>
      </c>
      <c r="N1482" s="467">
        <f t="shared" si="166"/>
        <v>0</v>
      </c>
      <c r="O1482" s="475" t="str">
        <f t="shared" si="167"/>
        <v/>
      </c>
    </row>
    <row r="1483" spans="1:15" hidden="1">
      <c r="A1483" s="475">
        <f t="shared" si="162"/>
        <v>43525</v>
      </c>
      <c r="B1483" s="475">
        <v>43527</v>
      </c>
      <c r="C1483" s="467">
        <v>18</v>
      </c>
      <c r="D1483" s="467">
        <v>1368</v>
      </c>
      <c r="E1483" s="467">
        <v>96</v>
      </c>
      <c r="F1483" s="467">
        <v>0</v>
      </c>
      <c r="G1483" s="467">
        <f t="array" ref="G1483">MAX(IF($A$2:$A$8761=A1483,$D$2:$D$8761))</f>
        <v>1527</v>
      </c>
      <c r="H1483" s="467">
        <f t="shared" si="163"/>
        <v>0</v>
      </c>
      <c r="I1483" s="475" t="str">
        <f t="shared" si="164"/>
        <v/>
      </c>
      <c r="J1483" s="471">
        <f>'Potential Projects'!D1484</f>
        <v>59.978662788842939</v>
      </c>
      <c r="K1483" s="471">
        <f>'Potential Projects'!E1484</f>
        <v>83.628903676628681</v>
      </c>
      <c r="L1483" s="476">
        <f t="shared" si="165"/>
        <v>1128.3924335345284</v>
      </c>
      <c r="M1483" s="471">
        <f t="shared" si="168"/>
        <v>1384.7879500460735</v>
      </c>
      <c r="N1483" s="467">
        <f t="shared" si="166"/>
        <v>0</v>
      </c>
      <c r="O1483" s="475" t="str">
        <f t="shared" si="167"/>
        <v/>
      </c>
    </row>
    <row r="1484" spans="1:15" hidden="1">
      <c r="A1484" s="475">
        <f t="shared" si="162"/>
        <v>43525</v>
      </c>
      <c r="B1484" s="475">
        <v>43527</v>
      </c>
      <c r="C1484" s="467">
        <v>19</v>
      </c>
      <c r="D1484" s="467">
        <v>1448</v>
      </c>
      <c r="E1484" s="467">
        <v>98</v>
      </c>
      <c r="F1484" s="467">
        <v>0</v>
      </c>
      <c r="G1484" s="467">
        <f t="array" ref="G1484">MAX(IF($A$2:$A$8761=A1484,$D$2:$D$8761))</f>
        <v>1527</v>
      </c>
      <c r="H1484" s="467">
        <f t="shared" si="163"/>
        <v>0</v>
      </c>
      <c r="I1484" s="475" t="str">
        <f t="shared" si="164"/>
        <v/>
      </c>
      <c r="J1484" s="471">
        <f>'Potential Projects'!D1485</f>
        <v>40.179150799787777</v>
      </c>
      <c r="K1484" s="471">
        <f>'Potential Projects'!E1485</f>
        <v>96.192639056116974</v>
      </c>
      <c r="L1484" s="476">
        <f t="shared" si="165"/>
        <v>1213.6282101440952</v>
      </c>
      <c r="M1484" s="471">
        <f t="shared" si="168"/>
        <v>1384.7879500460735</v>
      </c>
      <c r="N1484" s="467">
        <f t="shared" si="166"/>
        <v>0</v>
      </c>
      <c r="O1484" s="475" t="str">
        <f t="shared" si="167"/>
        <v/>
      </c>
    </row>
    <row r="1485" spans="1:15" hidden="1">
      <c r="A1485" s="475">
        <f t="shared" si="162"/>
        <v>43525</v>
      </c>
      <c r="B1485" s="475">
        <v>43527</v>
      </c>
      <c r="C1485" s="467">
        <v>20</v>
      </c>
      <c r="D1485" s="467">
        <v>1429</v>
      </c>
      <c r="E1485" s="467">
        <v>82</v>
      </c>
      <c r="F1485" s="467">
        <v>0</v>
      </c>
      <c r="G1485" s="467">
        <f t="array" ref="G1485">MAX(IF($A$2:$A$8761=A1485,$D$2:$D$8761))</f>
        <v>1527</v>
      </c>
      <c r="H1485" s="467">
        <f t="shared" si="163"/>
        <v>0</v>
      </c>
      <c r="I1485" s="475" t="str">
        <f t="shared" si="164"/>
        <v/>
      </c>
      <c r="J1485" s="471">
        <f>'Potential Projects'!D1486</f>
        <v>18.883428434688074</v>
      </c>
      <c r="K1485" s="471">
        <f>'Potential Projects'!E1486</f>
        <v>91.800298967963883</v>
      </c>
      <c r="L1485" s="476">
        <f t="shared" si="165"/>
        <v>1236.316272597348</v>
      </c>
      <c r="M1485" s="471">
        <f t="shared" si="168"/>
        <v>1384.7879500460735</v>
      </c>
      <c r="N1485" s="467">
        <f t="shared" si="166"/>
        <v>0</v>
      </c>
      <c r="O1485" s="475" t="str">
        <f t="shared" si="167"/>
        <v/>
      </c>
    </row>
    <row r="1486" spans="1:15" hidden="1">
      <c r="A1486" s="475">
        <f t="shared" si="162"/>
        <v>43525</v>
      </c>
      <c r="B1486" s="475">
        <v>43527</v>
      </c>
      <c r="C1486" s="467">
        <v>21</v>
      </c>
      <c r="D1486" s="467">
        <v>1418</v>
      </c>
      <c r="E1486" s="467">
        <v>64</v>
      </c>
      <c r="F1486" s="467">
        <v>0</v>
      </c>
      <c r="G1486" s="467">
        <f t="array" ref="G1486">MAX(IF($A$2:$A$8761=A1486,$D$2:$D$8761))</f>
        <v>1527</v>
      </c>
      <c r="H1486" s="467">
        <f t="shared" si="163"/>
        <v>0</v>
      </c>
      <c r="I1486" s="475" t="str">
        <f t="shared" si="164"/>
        <v/>
      </c>
      <c r="J1486" s="471">
        <f>'Potential Projects'!D1487</f>
        <v>15.610796228497765</v>
      </c>
      <c r="K1486" s="471">
        <f>'Potential Projects'!E1487</f>
        <v>89.250942539238878</v>
      </c>
      <c r="L1486" s="476">
        <f t="shared" si="165"/>
        <v>1249.1382612322634</v>
      </c>
      <c r="M1486" s="471">
        <f t="shared" si="168"/>
        <v>1384.7879500460735</v>
      </c>
      <c r="N1486" s="467">
        <f t="shared" si="166"/>
        <v>0</v>
      </c>
      <c r="O1486" s="475" t="str">
        <f t="shared" si="167"/>
        <v/>
      </c>
    </row>
    <row r="1487" spans="1:15" hidden="1">
      <c r="A1487" s="475">
        <f t="shared" si="162"/>
        <v>43525</v>
      </c>
      <c r="B1487" s="475">
        <v>43527</v>
      </c>
      <c r="C1487" s="467">
        <v>22</v>
      </c>
      <c r="D1487" s="467">
        <v>1346</v>
      </c>
      <c r="E1487" s="467">
        <v>69</v>
      </c>
      <c r="F1487" s="467">
        <v>0</v>
      </c>
      <c r="G1487" s="467">
        <f t="array" ref="G1487">MAX(IF($A$2:$A$8761=A1487,$D$2:$D$8761))</f>
        <v>1527</v>
      </c>
      <c r="H1487" s="467">
        <f t="shared" si="163"/>
        <v>0</v>
      </c>
      <c r="I1487" s="475" t="str">
        <f t="shared" si="164"/>
        <v/>
      </c>
      <c r="J1487" s="471">
        <f>'Potential Projects'!D1488</f>
        <v>11.557902351574914</v>
      </c>
      <c r="K1487" s="471">
        <f>'Potential Projects'!E1488</f>
        <v>88.616536873790579</v>
      </c>
      <c r="L1487" s="476">
        <f t="shared" si="165"/>
        <v>1176.8255607746344</v>
      </c>
      <c r="M1487" s="471">
        <f t="shared" si="168"/>
        <v>1384.7879500460735</v>
      </c>
      <c r="N1487" s="467">
        <f t="shared" si="166"/>
        <v>0</v>
      </c>
      <c r="O1487" s="475" t="str">
        <f t="shared" si="167"/>
        <v/>
      </c>
    </row>
    <row r="1488" spans="1:15" hidden="1">
      <c r="A1488" s="475">
        <f t="shared" si="162"/>
        <v>43525</v>
      </c>
      <c r="B1488" s="475">
        <v>43527</v>
      </c>
      <c r="C1488" s="467">
        <v>23</v>
      </c>
      <c r="D1488" s="467">
        <v>1280</v>
      </c>
      <c r="E1488" s="467">
        <v>77</v>
      </c>
      <c r="F1488" s="467">
        <v>0</v>
      </c>
      <c r="G1488" s="467">
        <f t="array" ref="G1488">MAX(IF($A$2:$A$8761=A1488,$D$2:$D$8761))</f>
        <v>1527</v>
      </c>
      <c r="H1488" s="467">
        <f t="shared" si="163"/>
        <v>0</v>
      </c>
      <c r="I1488" s="475" t="str">
        <f t="shared" si="164"/>
        <v/>
      </c>
      <c r="J1488" s="471">
        <f>'Potential Projects'!D1489</f>
        <v>15.440344906766887</v>
      </c>
      <c r="K1488" s="471">
        <f>'Potential Projects'!E1489</f>
        <v>69.54212534938722</v>
      </c>
      <c r="L1488" s="476">
        <f t="shared" si="165"/>
        <v>1118.0175297438459</v>
      </c>
      <c r="M1488" s="471">
        <f t="shared" si="168"/>
        <v>1384.7879500460735</v>
      </c>
      <c r="N1488" s="467">
        <f t="shared" si="166"/>
        <v>0</v>
      </c>
      <c r="O1488" s="475" t="str">
        <f t="shared" si="167"/>
        <v/>
      </c>
    </row>
    <row r="1489" spans="1:15" hidden="1">
      <c r="A1489" s="475">
        <f t="shared" si="162"/>
        <v>43525</v>
      </c>
      <c r="B1489" s="475">
        <v>43527</v>
      </c>
      <c r="C1489" s="467">
        <v>24</v>
      </c>
      <c r="D1489" s="467">
        <v>1239</v>
      </c>
      <c r="E1489" s="467">
        <v>82</v>
      </c>
      <c r="F1489" s="467">
        <v>0</v>
      </c>
      <c r="G1489" s="467">
        <f t="array" ref="G1489">MAX(IF($A$2:$A$8761=A1489,$D$2:$D$8761))</f>
        <v>1527</v>
      </c>
      <c r="H1489" s="467">
        <f t="shared" si="163"/>
        <v>0</v>
      </c>
      <c r="I1489" s="475" t="str">
        <f t="shared" si="164"/>
        <v/>
      </c>
      <c r="J1489" s="471">
        <f>'Potential Projects'!D1490</f>
        <v>10.128023344711984</v>
      </c>
      <c r="K1489" s="471">
        <f>'Potential Projects'!E1490</f>
        <v>59.174951139539893</v>
      </c>
      <c r="L1489" s="476">
        <f t="shared" si="165"/>
        <v>1087.6970255157482</v>
      </c>
      <c r="M1489" s="471">
        <f t="shared" si="168"/>
        <v>1384.7879500460735</v>
      </c>
      <c r="N1489" s="467">
        <f t="shared" si="166"/>
        <v>0</v>
      </c>
      <c r="O1489" s="475" t="str">
        <f t="shared" si="167"/>
        <v/>
      </c>
    </row>
    <row r="1490" spans="1:15" hidden="1">
      <c r="A1490" s="475">
        <f t="shared" si="162"/>
        <v>43525</v>
      </c>
      <c r="B1490" s="475">
        <v>43528</v>
      </c>
      <c r="C1490" s="467">
        <v>1</v>
      </c>
      <c r="D1490" s="467">
        <v>1154</v>
      </c>
      <c r="E1490" s="467">
        <v>84</v>
      </c>
      <c r="F1490" s="467">
        <v>0</v>
      </c>
      <c r="G1490" s="467">
        <f t="array" ref="G1490">MAX(IF($A$2:$A$8761=A1490,$D$2:$D$8761))</f>
        <v>1527</v>
      </c>
      <c r="H1490" s="467">
        <f t="shared" si="163"/>
        <v>0</v>
      </c>
      <c r="I1490" s="475" t="str">
        <f t="shared" si="164"/>
        <v/>
      </c>
      <c r="J1490" s="471">
        <f>'Potential Projects'!D1491</f>
        <v>27.23861554513881</v>
      </c>
      <c r="K1490" s="471">
        <f>'Potential Projects'!E1491</f>
        <v>80.880073210062363</v>
      </c>
      <c r="L1490" s="476">
        <f t="shared" si="165"/>
        <v>961.88131124479878</v>
      </c>
      <c r="M1490" s="471">
        <f t="shared" si="168"/>
        <v>1384.7879500460735</v>
      </c>
      <c r="N1490" s="467">
        <f t="shared" si="166"/>
        <v>0</v>
      </c>
      <c r="O1490" s="475" t="str">
        <f t="shared" si="167"/>
        <v/>
      </c>
    </row>
    <row r="1491" spans="1:15" hidden="1">
      <c r="A1491" s="475">
        <f t="shared" si="162"/>
        <v>43525</v>
      </c>
      <c r="B1491" s="475">
        <v>43528</v>
      </c>
      <c r="C1491" s="467">
        <v>2</v>
      </c>
      <c r="D1491" s="467">
        <v>1140</v>
      </c>
      <c r="E1491" s="467">
        <v>84</v>
      </c>
      <c r="F1491" s="467">
        <v>0</v>
      </c>
      <c r="G1491" s="467">
        <f t="array" ref="G1491">MAX(IF($A$2:$A$8761=A1491,$D$2:$D$8761))</f>
        <v>1527</v>
      </c>
      <c r="H1491" s="467">
        <f t="shared" si="163"/>
        <v>0</v>
      </c>
      <c r="I1491" s="475" t="str">
        <f t="shared" si="164"/>
        <v/>
      </c>
      <c r="J1491" s="471">
        <f>'Potential Projects'!D1492</f>
        <v>51.44575411445576</v>
      </c>
      <c r="K1491" s="471">
        <f>'Potential Projects'!E1492</f>
        <v>90.568253440120401</v>
      </c>
      <c r="L1491" s="476">
        <f t="shared" si="165"/>
        <v>913.98599244542379</v>
      </c>
      <c r="M1491" s="471">
        <f t="shared" si="168"/>
        <v>1384.7879500460735</v>
      </c>
      <c r="N1491" s="467">
        <f t="shared" si="166"/>
        <v>0</v>
      </c>
      <c r="O1491" s="475" t="str">
        <f t="shared" si="167"/>
        <v/>
      </c>
    </row>
    <row r="1492" spans="1:15" hidden="1">
      <c r="A1492" s="475">
        <f t="shared" si="162"/>
        <v>43525</v>
      </c>
      <c r="B1492" s="475">
        <v>43528</v>
      </c>
      <c r="C1492" s="467">
        <v>3</v>
      </c>
      <c r="D1492" s="467">
        <v>1149</v>
      </c>
      <c r="E1492" s="467">
        <v>86</v>
      </c>
      <c r="F1492" s="467">
        <v>0</v>
      </c>
      <c r="G1492" s="467">
        <f t="array" ref="G1492">MAX(IF($A$2:$A$8761=A1492,$D$2:$D$8761))</f>
        <v>1527</v>
      </c>
      <c r="H1492" s="467">
        <f t="shared" si="163"/>
        <v>0</v>
      </c>
      <c r="I1492" s="475" t="str">
        <f t="shared" si="164"/>
        <v/>
      </c>
      <c r="J1492" s="471">
        <f>'Potential Projects'!D1493</f>
        <v>47.438900930570782</v>
      </c>
      <c r="K1492" s="471">
        <f>'Potential Projects'!E1493</f>
        <v>43.360180068802407</v>
      </c>
      <c r="L1492" s="476">
        <f t="shared" si="165"/>
        <v>972.20091900062687</v>
      </c>
      <c r="M1492" s="471">
        <f t="shared" si="168"/>
        <v>1384.7879500460735</v>
      </c>
      <c r="N1492" s="467">
        <f t="shared" si="166"/>
        <v>0</v>
      </c>
      <c r="O1492" s="475" t="str">
        <f t="shared" si="167"/>
        <v/>
      </c>
    </row>
    <row r="1493" spans="1:15" hidden="1">
      <c r="A1493" s="475">
        <f t="shared" si="162"/>
        <v>43525</v>
      </c>
      <c r="B1493" s="475">
        <v>43528</v>
      </c>
      <c r="C1493" s="467">
        <v>4</v>
      </c>
      <c r="D1493" s="467">
        <v>1170</v>
      </c>
      <c r="E1493" s="467">
        <v>87</v>
      </c>
      <c r="F1493" s="467">
        <v>0</v>
      </c>
      <c r="G1493" s="467">
        <f t="array" ref="G1493">MAX(IF($A$2:$A$8761=A1493,$D$2:$D$8761))</f>
        <v>1527</v>
      </c>
      <c r="H1493" s="467">
        <f t="shared" si="163"/>
        <v>0</v>
      </c>
      <c r="I1493" s="475" t="str">
        <f t="shared" si="164"/>
        <v/>
      </c>
      <c r="J1493" s="471">
        <f>'Potential Projects'!D1494</f>
        <v>66.268912938426837</v>
      </c>
      <c r="K1493" s="471">
        <f>'Potential Projects'!E1494</f>
        <v>48.720164803268119</v>
      </c>
      <c r="L1493" s="476">
        <f t="shared" si="165"/>
        <v>968.01092225830507</v>
      </c>
      <c r="M1493" s="471">
        <f t="shared" si="168"/>
        <v>1384.7879500460735</v>
      </c>
      <c r="N1493" s="467">
        <f t="shared" si="166"/>
        <v>0</v>
      </c>
      <c r="O1493" s="475" t="str">
        <f t="shared" si="167"/>
        <v/>
      </c>
    </row>
    <row r="1494" spans="1:15" hidden="1">
      <c r="A1494" s="475">
        <f t="shared" si="162"/>
        <v>43525</v>
      </c>
      <c r="B1494" s="475">
        <v>43528</v>
      </c>
      <c r="C1494" s="467">
        <v>5</v>
      </c>
      <c r="D1494" s="467">
        <v>1217</v>
      </c>
      <c r="E1494" s="467">
        <v>88</v>
      </c>
      <c r="F1494" s="467">
        <v>0</v>
      </c>
      <c r="G1494" s="467">
        <f t="array" ref="G1494">MAX(IF($A$2:$A$8761=A1494,$D$2:$D$8761))</f>
        <v>1527</v>
      </c>
      <c r="H1494" s="467">
        <f t="shared" si="163"/>
        <v>0</v>
      </c>
      <c r="I1494" s="475" t="str">
        <f t="shared" si="164"/>
        <v/>
      </c>
      <c r="J1494" s="471">
        <f>'Potential Projects'!D1495</f>
        <v>110.79581111948464</v>
      </c>
      <c r="K1494" s="471">
        <f>'Potential Projects'!E1495</f>
        <v>68.875647387658574</v>
      </c>
      <c r="L1494" s="476">
        <f t="shared" si="165"/>
        <v>949.32854149285686</v>
      </c>
      <c r="M1494" s="471">
        <f t="shared" si="168"/>
        <v>1384.7879500460735</v>
      </c>
      <c r="N1494" s="467">
        <f t="shared" si="166"/>
        <v>0</v>
      </c>
      <c r="O1494" s="475" t="str">
        <f t="shared" si="167"/>
        <v/>
      </c>
    </row>
    <row r="1495" spans="1:15" hidden="1">
      <c r="A1495" s="475">
        <f t="shared" si="162"/>
        <v>43525</v>
      </c>
      <c r="B1495" s="475">
        <v>43528</v>
      </c>
      <c r="C1495" s="467">
        <v>6</v>
      </c>
      <c r="D1495" s="467">
        <v>1318</v>
      </c>
      <c r="E1495" s="467">
        <v>89</v>
      </c>
      <c r="F1495" s="467">
        <v>0</v>
      </c>
      <c r="G1495" s="467">
        <f t="array" ref="G1495">MAX(IF($A$2:$A$8761=A1495,$D$2:$D$8761))</f>
        <v>1527</v>
      </c>
      <c r="H1495" s="467">
        <f t="shared" si="163"/>
        <v>0</v>
      </c>
      <c r="I1495" s="475" t="str">
        <f t="shared" si="164"/>
        <v/>
      </c>
      <c r="J1495" s="471">
        <f>'Potential Projects'!D1496</f>
        <v>132.8255617108602</v>
      </c>
      <c r="K1495" s="471">
        <f>'Potential Projects'!E1496</f>
        <v>63.925562244678567</v>
      </c>
      <c r="L1495" s="476">
        <f t="shared" si="165"/>
        <v>1032.2488760444612</v>
      </c>
      <c r="M1495" s="471">
        <f t="shared" si="168"/>
        <v>1384.7879500460735</v>
      </c>
      <c r="N1495" s="467">
        <f t="shared" si="166"/>
        <v>0</v>
      </c>
      <c r="O1495" s="475" t="str">
        <f t="shared" si="167"/>
        <v/>
      </c>
    </row>
    <row r="1496" spans="1:15" hidden="1">
      <c r="A1496" s="475">
        <f t="shared" si="162"/>
        <v>43525</v>
      </c>
      <c r="B1496" s="475">
        <v>43528</v>
      </c>
      <c r="C1496" s="467">
        <v>7</v>
      </c>
      <c r="D1496" s="467">
        <v>1466</v>
      </c>
      <c r="E1496" s="467">
        <v>90</v>
      </c>
      <c r="F1496" s="467">
        <v>0</v>
      </c>
      <c r="G1496" s="467">
        <f t="array" ref="G1496">MAX(IF($A$2:$A$8761=A1496,$D$2:$D$8761))</f>
        <v>1527</v>
      </c>
      <c r="H1496" s="467">
        <f t="shared" si="163"/>
        <v>0</v>
      </c>
      <c r="I1496" s="475" t="str">
        <f t="shared" si="164"/>
        <v/>
      </c>
      <c r="J1496" s="471">
        <f>'Potential Projects'!D1497</f>
        <v>120.42448259903473</v>
      </c>
      <c r="K1496" s="471">
        <f>'Potential Projects'!E1497</f>
        <v>42.290060524618369</v>
      </c>
      <c r="L1496" s="476">
        <f t="shared" si="165"/>
        <v>1213.2854568763469</v>
      </c>
      <c r="M1496" s="471">
        <f t="shared" si="168"/>
        <v>1384.7879500460735</v>
      </c>
      <c r="N1496" s="467">
        <f t="shared" si="166"/>
        <v>0</v>
      </c>
      <c r="O1496" s="475" t="str">
        <f t="shared" si="167"/>
        <v/>
      </c>
    </row>
    <row r="1497" spans="1:15" hidden="1">
      <c r="A1497" s="475">
        <f t="shared" si="162"/>
        <v>43525</v>
      </c>
      <c r="B1497" s="475">
        <v>43528</v>
      </c>
      <c r="C1497" s="467">
        <v>8</v>
      </c>
      <c r="D1497" s="467">
        <v>1514</v>
      </c>
      <c r="E1497" s="467">
        <v>82</v>
      </c>
      <c r="F1497" s="467">
        <v>12</v>
      </c>
      <c r="G1497" s="467">
        <f t="array" ref="G1497">MAX(IF($A$2:$A$8761=A1497,$D$2:$D$8761))</f>
        <v>1527</v>
      </c>
      <c r="H1497" s="467">
        <f t="shared" si="163"/>
        <v>0</v>
      </c>
      <c r="I1497" s="475" t="str">
        <f t="shared" si="164"/>
        <v/>
      </c>
      <c r="J1497" s="471">
        <f>'Potential Projects'!D1498</f>
        <v>110.54393804200568</v>
      </c>
      <c r="K1497" s="471">
        <f>'Potential Projects'!E1498</f>
        <v>12.170263061707161</v>
      </c>
      <c r="L1497" s="476">
        <f t="shared" si="165"/>
        <v>1297.2857988962871</v>
      </c>
      <c r="M1497" s="471">
        <f t="shared" si="168"/>
        <v>1384.7879500460735</v>
      </c>
      <c r="N1497" s="467">
        <f t="shared" si="166"/>
        <v>0</v>
      </c>
      <c r="O1497" s="475" t="str">
        <f t="shared" si="167"/>
        <v/>
      </c>
    </row>
    <row r="1498" spans="1:15" hidden="1">
      <c r="A1498" s="475">
        <f t="shared" si="162"/>
        <v>43525</v>
      </c>
      <c r="B1498" s="475">
        <v>43528</v>
      </c>
      <c r="C1498" s="467">
        <v>9</v>
      </c>
      <c r="D1498" s="467">
        <v>1432</v>
      </c>
      <c r="E1498" s="467">
        <v>72</v>
      </c>
      <c r="F1498" s="467">
        <v>19</v>
      </c>
      <c r="G1498" s="467">
        <f t="array" ref="G1498">MAX(IF($A$2:$A$8761=A1498,$D$2:$D$8761))</f>
        <v>1527</v>
      </c>
      <c r="H1498" s="467">
        <f t="shared" si="163"/>
        <v>0</v>
      </c>
      <c r="I1498" s="475" t="str">
        <f t="shared" si="164"/>
        <v/>
      </c>
      <c r="J1498" s="471">
        <f>'Potential Projects'!D1499</f>
        <v>53.298505464026491</v>
      </c>
      <c r="K1498" s="471">
        <f>'Potential Projects'!E1499</f>
        <v>20.020935390238659</v>
      </c>
      <c r="L1498" s="476">
        <f t="shared" si="165"/>
        <v>1267.6805591457348</v>
      </c>
      <c r="M1498" s="471">
        <f t="shared" si="168"/>
        <v>1384.7879500460735</v>
      </c>
      <c r="N1498" s="467">
        <f t="shared" si="166"/>
        <v>0</v>
      </c>
      <c r="O1498" s="475" t="str">
        <f t="shared" si="167"/>
        <v/>
      </c>
    </row>
    <row r="1499" spans="1:15" hidden="1">
      <c r="A1499" s="475">
        <f t="shared" si="162"/>
        <v>43525</v>
      </c>
      <c r="B1499" s="475">
        <v>43528</v>
      </c>
      <c r="C1499" s="467">
        <v>10</v>
      </c>
      <c r="D1499" s="467">
        <v>1380</v>
      </c>
      <c r="E1499" s="467">
        <v>52</v>
      </c>
      <c r="F1499" s="467">
        <v>19</v>
      </c>
      <c r="G1499" s="467">
        <f t="array" ref="G1499">MAX(IF($A$2:$A$8761=A1499,$D$2:$D$8761))</f>
        <v>1527</v>
      </c>
      <c r="H1499" s="467">
        <f t="shared" si="163"/>
        <v>0</v>
      </c>
      <c r="I1499" s="475" t="str">
        <f t="shared" si="164"/>
        <v/>
      </c>
      <c r="J1499" s="471">
        <f>'Potential Projects'!D1500</f>
        <v>26.156200715907158</v>
      </c>
      <c r="K1499" s="471">
        <f>'Potential Projects'!E1500</f>
        <v>28.778236777037197</v>
      </c>
      <c r="L1499" s="476">
        <f t="shared" si="165"/>
        <v>1254.0655625070558</v>
      </c>
      <c r="M1499" s="471">
        <f t="shared" si="168"/>
        <v>1384.7879500460735</v>
      </c>
      <c r="N1499" s="467">
        <f t="shared" si="166"/>
        <v>0</v>
      </c>
      <c r="O1499" s="475" t="str">
        <f t="shared" si="167"/>
        <v/>
      </c>
    </row>
    <row r="1500" spans="1:15" hidden="1">
      <c r="A1500" s="475">
        <f t="shared" si="162"/>
        <v>43525</v>
      </c>
      <c r="B1500" s="475">
        <v>43528</v>
      </c>
      <c r="C1500" s="467">
        <v>11</v>
      </c>
      <c r="D1500" s="467">
        <v>1376</v>
      </c>
      <c r="E1500" s="467">
        <v>29</v>
      </c>
      <c r="F1500" s="467">
        <v>19</v>
      </c>
      <c r="G1500" s="467">
        <f t="array" ref="G1500">MAX(IF($A$2:$A$8761=A1500,$D$2:$D$8761))</f>
        <v>1527</v>
      </c>
      <c r="H1500" s="467">
        <f t="shared" si="163"/>
        <v>0</v>
      </c>
      <c r="I1500" s="475" t="str">
        <f t="shared" si="164"/>
        <v/>
      </c>
      <c r="J1500" s="471">
        <f>'Potential Projects'!D1501</f>
        <v>5.9755414991628282</v>
      </c>
      <c r="K1500" s="471">
        <f>'Potential Projects'!E1501</f>
        <v>22.986449419479683</v>
      </c>
      <c r="L1500" s="476">
        <f t="shared" si="165"/>
        <v>1299.0380090813576</v>
      </c>
      <c r="M1500" s="471">
        <f t="shared" si="168"/>
        <v>1384.7879500460735</v>
      </c>
      <c r="N1500" s="467">
        <f t="shared" si="166"/>
        <v>0</v>
      </c>
      <c r="O1500" s="475" t="str">
        <f t="shared" si="167"/>
        <v/>
      </c>
    </row>
    <row r="1501" spans="1:15" hidden="1">
      <c r="A1501" s="475">
        <f t="shared" si="162"/>
        <v>43525</v>
      </c>
      <c r="B1501" s="475">
        <v>43528</v>
      </c>
      <c r="C1501" s="467">
        <v>12</v>
      </c>
      <c r="D1501" s="467">
        <v>1330</v>
      </c>
      <c r="E1501" s="467">
        <v>18</v>
      </c>
      <c r="F1501" s="467">
        <v>16</v>
      </c>
      <c r="G1501" s="467">
        <f t="array" ref="G1501">MAX(IF($A$2:$A$8761=A1501,$D$2:$D$8761))</f>
        <v>1527</v>
      </c>
      <c r="H1501" s="467">
        <f t="shared" si="163"/>
        <v>0</v>
      </c>
      <c r="I1501" s="475" t="str">
        <f t="shared" si="164"/>
        <v/>
      </c>
      <c r="J1501" s="471">
        <f>'Potential Projects'!D1502</f>
        <v>0.82756965235090529</v>
      </c>
      <c r="K1501" s="471">
        <f>'Potential Projects'!E1502</f>
        <v>30.162821274994627</v>
      </c>
      <c r="L1501" s="476">
        <f t="shared" si="165"/>
        <v>1265.0096090726545</v>
      </c>
      <c r="M1501" s="471">
        <f t="shared" si="168"/>
        <v>1384.7879500460735</v>
      </c>
      <c r="N1501" s="467">
        <f t="shared" si="166"/>
        <v>0</v>
      </c>
      <c r="O1501" s="475" t="str">
        <f t="shared" si="167"/>
        <v/>
      </c>
    </row>
    <row r="1502" spans="1:15" hidden="1">
      <c r="A1502" s="475">
        <f t="shared" si="162"/>
        <v>43525</v>
      </c>
      <c r="B1502" s="475">
        <v>43528</v>
      </c>
      <c r="C1502" s="467">
        <v>13</v>
      </c>
      <c r="D1502" s="467">
        <v>1308</v>
      </c>
      <c r="E1502" s="467">
        <v>15</v>
      </c>
      <c r="F1502" s="467">
        <v>18</v>
      </c>
      <c r="G1502" s="467">
        <f t="array" ref="G1502">MAX(IF($A$2:$A$8761=A1502,$D$2:$D$8761))</f>
        <v>1527</v>
      </c>
      <c r="H1502" s="467">
        <f t="shared" si="163"/>
        <v>0</v>
      </c>
      <c r="I1502" s="475" t="str">
        <f t="shared" si="164"/>
        <v/>
      </c>
      <c r="J1502" s="471">
        <f>'Potential Projects'!D1503</f>
        <v>11.162350809806791</v>
      </c>
      <c r="K1502" s="471">
        <f>'Potential Projects'!E1503</f>
        <v>32.820910610621368</v>
      </c>
      <c r="L1502" s="476">
        <f t="shared" si="165"/>
        <v>1231.0167385795717</v>
      </c>
      <c r="M1502" s="471">
        <f t="shared" si="168"/>
        <v>1384.7879500460735</v>
      </c>
      <c r="N1502" s="467">
        <f t="shared" si="166"/>
        <v>0</v>
      </c>
      <c r="O1502" s="475" t="str">
        <f t="shared" si="167"/>
        <v/>
      </c>
    </row>
    <row r="1503" spans="1:15" hidden="1">
      <c r="A1503" s="475">
        <f t="shared" si="162"/>
        <v>43525</v>
      </c>
      <c r="B1503" s="475">
        <v>43528</v>
      </c>
      <c r="C1503" s="467">
        <v>14</v>
      </c>
      <c r="D1503" s="467">
        <v>1260</v>
      </c>
      <c r="E1503" s="467">
        <v>15</v>
      </c>
      <c r="F1503" s="467">
        <v>12</v>
      </c>
      <c r="G1503" s="467">
        <f t="array" ref="G1503">MAX(IF($A$2:$A$8761=A1503,$D$2:$D$8761))</f>
        <v>1527</v>
      </c>
      <c r="H1503" s="467">
        <f t="shared" si="163"/>
        <v>0</v>
      </c>
      <c r="I1503" s="475" t="str">
        <f t="shared" si="164"/>
        <v/>
      </c>
      <c r="J1503" s="471">
        <f>'Potential Projects'!D1504</f>
        <v>36.114036169205988</v>
      </c>
      <c r="K1503" s="471">
        <f>'Potential Projects'!E1504</f>
        <v>16.988147763921738</v>
      </c>
      <c r="L1503" s="476">
        <f t="shared" si="165"/>
        <v>1179.8978160668723</v>
      </c>
      <c r="M1503" s="471">
        <f t="shared" si="168"/>
        <v>1384.7879500460735</v>
      </c>
      <c r="N1503" s="467">
        <f t="shared" si="166"/>
        <v>0</v>
      </c>
      <c r="O1503" s="475" t="str">
        <f t="shared" si="167"/>
        <v/>
      </c>
    </row>
    <row r="1504" spans="1:15" hidden="1">
      <c r="A1504" s="475">
        <f t="shared" si="162"/>
        <v>43525</v>
      </c>
      <c r="B1504" s="475">
        <v>43528</v>
      </c>
      <c r="C1504" s="467">
        <v>15</v>
      </c>
      <c r="D1504" s="467">
        <v>1207</v>
      </c>
      <c r="E1504" s="467">
        <v>22</v>
      </c>
      <c r="F1504" s="467">
        <v>11</v>
      </c>
      <c r="G1504" s="467">
        <f t="array" ref="G1504">MAX(IF($A$2:$A$8761=A1504,$D$2:$D$8761))</f>
        <v>1527</v>
      </c>
      <c r="H1504" s="467">
        <f t="shared" si="163"/>
        <v>0</v>
      </c>
      <c r="I1504" s="475" t="str">
        <f t="shared" si="164"/>
        <v/>
      </c>
      <c r="J1504" s="471">
        <f>'Potential Projects'!D1505</f>
        <v>18.476639254862658</v>
      </c>
      <c r="K1504" s="471">
        <f>'Potential Projects'!E1505</f>
        <v>20.552866157815526</v>
      </c>
      <c r="L1504" s="476">
        <f t="shared" si="165"/>
        <v>1134.9704945873218</v>
      </c>
      <c r="M1504" s="471">
        <f t="shared" si="168"/>
        <v>1384.7879500460735</v>
      </c>
      <c r="N1504" s="467">
        <f t="shared" si="166"/>
        <v>0</v>
      </c>
      <c r="O1504" s="475" t="str">
        <f t="shared" si="167"/>
        <v/>
      </c>
    </row>
    <row r="1505" spans="1:15" hidden="1">
      <c r="A1505" s="475">
        <f t="shared" si="162"/>
        <v>43525</v>
      </c>
      <c r="B1505" s="475">
        <v>43528</v>
      </c>
      <c r="C1505" s="467">
        <v>16</v>
      </c>
      <c r="D1505" s="467">
        <v>1187</v>
      </c>
      <c r="E1505" s="467">
        <v>30</v>
      </c>
      <c r="F1505" s="467">
        <v>6</v>
      </c>
      <c r="G1505" s="467">
        <f t="array" ref="G1505">MAX(IF($A$2:$A$8761=A1505,$D$2:$D$8761))</f>
        <v>1527</v>
      </c>
      <c r="H1505" s="467">
        <f t="shared" si="163"/>
        <v>0</v>
      </c>
      <c r="I1505" s="475" t="str">
        <f t="shared" si="164"/>
        <v/>
      </c>
      <c r="J1505" s="471">
        <f>'Potential Projects'!D1506</f>
        <v>9.6887759988830702</v>
      </c>
      <c r="K1505" s="471">
        <f>'Potential Projects'!E1506</f>
        <v>18.050444796817889</v>
      </c>
      <c r="L1505" s="476">
        <f t="shared" si="165"/>
        <v>1123.2607792042991</v>
      </c>
      <c r="M1505" s="471">
        <f t="shared" si="168"/>
        <v>1384.7879500460735</v>
      </c>
      <c r="N1505" s="467">
        <f t="shared" si="166"/>
        <v>0</v>
      </c>
      <c r="O1505" s="475" t="str">
        <f t="shared" si="167"/>
        <v/>
      </c>
    </row>
    <row r="1506" spans="1:15" hidden="1">
      <c r="A1506" s="475">
        <f t="shared" si="162"/>
        <v>43525</v>
      </c>
      <c r="B1506" s="475">
        <v>43528</v>
      </c>
      <c r="C1506" s="467">
        <v>17</v>
      </c>
      <c r="D1506" s="467">
        <v>1211</v>
      </c>
      <c r="E1506" s="467">
        <v>20</v>
      </c>
      <c r="F1506" s="467">
        <v>0</v>
      </c>
      <c r="G1506" s="467">
        <f t="array" ref="G1506">MAX(IF($A$2:$A$8761=A1506,$D$2:$D$8761))</f>
        <v>1527</v>
      </c>
      <c r="H1506" s="467">
        <f t="shared" si="163"/>
        <v>0</v>
      </c>
      <c r="I1506" s="475" t="str">
        <f t="shared" si="164"/>
        <v/>
      </c>
      <c r="J1506" s="471">
        <f>'Potential Projects'!D1507</f>
        <v>4.090079248199018</v>
      </c>
      <c r="K1506" s="471">
        <f>'Potential Projects'!E1507</f>
        <v>4.6098059019565678</v>
      </c>
      <c r="L1506" s="476">
        <f t="shared" si="165"/>
        <v>1182.3001148498442</v>
      </c>
      <c r="M1506" s="471">
        <f t="shared" si="168"/>
        <v>1384.7879500460735</v>
      </c>
      <c r="N1506" s="467">
        <f t="shared" si="166"/>
        <v>0</v>
      </c>
      <c r="O1506" s="475" t="str">
        <f t="shared" si="167"/>
        <v/>
      </c>
    </row>
    <row r="1507" spans="1:15" hidden="1">
      <c r="A1507" s="475">
        <f t="shared" si="162"/>
        <v>43525</v>
      </c>
      <c r="B1507" s="475">
        <v>43528</v>
      </c>
      <c r="C1507" s="467">
        <v>18</v>
      </c>
      <c r="D1507" s="467">
        <v>1290</v>
      </c>
      <c r="E1507" s="467">
        <v>9</v>
      </c>
      <c r="F1507" s="467">
        <v>2</v>
      </c>
      <c r="G1507" s="467">
        <f t="array" ref="G1507">MAX(IF($A$2:$A$8761=A1507,$D$2:$D$8761))</f>
        <v>1527</v>
      </c>
      <c r="H1507" s="467">
        <f t="shared" si="163"/>
        <v>0</v>
      </c>
      <c r="I1507" s="475" t="str">
        <f t="shared" si="164"/>
        <v/>
      </c>
      <c r="J1507" s="471">
        <f>'Potential Projects'!D1508</f>
        <v>1.1732850835956027E-3</v>
      </c>
      <c r="K1507" s="471">
        <f>'Potential Projects'!E1508</f>
        <v>1.638033863685229</v>
      </c>
      <c r="L1507" s="476">
        <f t="shared" si="165"/>
        <v>1277.3607928512313</v>
      </c>
      <c r="M1507" s="471">
        <f t="shared" si="168"/>
        <v>1384.7879500460735</v>
      </c>
      <c r="N1507" s="467">
        <f t="shared" si="166"/>
        <v>0</v>
      </c>
      <c r="O1507" s="475" t="str">
        <f t="shared" si="167"/>
        <v/>
      </c>
    </row>
    <row r="1508" spans="1:15" hidden="1">
      <c r="A1508" s="475">
        <f t="shared" si="162"/>
        <v>43525</v>
      </c>
      <c r="B1508" s="475">
        <v>43528</v>
      </c>
      <c r="C1508" s="467">
        <v>19</v>
      </c>
      <c r="D1508" s="467">
        <v>1367</v>
      </c>
      <c r="E1508" s="467">
        <v>6</v>
      </c>
      <c r="F1508" s="467">
        <v>1</v>
      </c>
      <c r="G1508" s="467">
        <f t="array" ref="G1508">MAX(IF($A$2:$A$8761=A1508,$D$2:$D$8761))</f>
        <v>1527</v>
      </c>
      <c r="H1508" s="467">
        <f t="shared" si="163"/>
        <v>0</v>
      </c>
      <c r="I1508" s="475" t="str">
        <f t="shared" si="164"/>
        <v/>
      </c>
      <c r="J1508" s="471">
        <f>'Potential Projects'!D1509</f>
        <v>11.574926875805421</v>
      </c>
      <c r="K1508" s="471">
        <f>'Potential Projects'!E1509</f>
        <v>19.44441630832079</v>
      </c>
      <c r="L1508" s="476">
        <f t="shared" si="165"/>
        <v>1328.9806568158738</v>
      </c>
      <c r="M1508" s="471">
        <f t="shared" si="168"/>
        <v>1384.7879500460735</v>
      </c>
      <c r="N1508" s="467">
        <f t="shared" si="166"/>
        <v>0</v>
      </c>
      <c r="O1508" s="475" t="str">
        <f t="shared" si="167"/>
        <v/>
      </c>
    </row>
    <row r="1509" spans="1:15" hidden="1">
      <c r="A1509" s="475">
        <f t="shared" si="162"/>
        <v>43525</v>
      </c>
      <c r="B1509" s="475">
        <v>43528</v>
      </c>
      <c r="C1509" s="467">
        <v>20</v>
      </c>
      <c r="D1509" s="467">
        <v>1361</v>
      </c>
      <c r="E1509" s="467">
        <v>2</v>
      </c>
      <c r="F1509" s="467">
        <v>0</v>
      </c>
      <c r="G1509" s="467">
        <f t="array" ref="G1509">MAX(IF($A$2:$A$8761=A1509,$D$2:$D$8761))</f>
        <v>1527</v>
      </c>
      <c r="H1509" s="467">
        <f t="shared" si="163"/>
        <v>0</v>
      </c>
      <c r="I1509" s="475" t="str">
        <f t="shared" si="164"/>
        <v/>
      </c>
      <c r="J1509" s="471">
        <f>'Potential Projects'!D1510</f>
        <v>39.829383371511227</v>
      </c>
      <c r="K1509" s="471">
        <f>'Potential Projects'!E1510</f>
        <v>55.938778219737699</v>
      </c>
      <c r="L1509" s="476">
        <f t="shared" si="165"/>
        <v>1263.2318384087509</v>
      </c>
      <c r="M1509" s="471">
        <f t="shared" si="168"/>
        <v>1384.7879500460735</v>
      </c>
      <c r="N1509" s="467">
        <f t="shared" si="166"/>
        <v>0</v>
      </c>
      <c r="O1509" s="475" t="str">
        <f t="shared" si="167"/>
        <v/>
      </c>
    </row>
    <row r="1510" spans="1:15" hidden="1">
      <c r="A1510" s="475">
        <f t="shared" si="162"/>
        <v>43525</v>
      </c>
      <c r="B1510" s="475">
        <v>43528</v>
      </c>
      <c r="C1510" s="467">
        <v>21</v>
      </c>
      <c r="D1510" s="467">
        <v>1329</v>
      </c>
      <c r="E1510" s="467">
        <v>2</v>
      </c>
      <c r="F1510" s="467">
        <v>0</v>
      </c>
      <c r="G1510" s="467">
        <f t="array" ref="G1510">MAX(IF($A$2:$A$8761=A1510,$D$2:$D$8761))</f>
        <v>1527</v>
      </c>
      <c r="H1510" s="467">
        <f t="shared" si="163"/>
        <v>0</v>
      </c>
      <c r="I1510" s="475" t="str">
        <f t="shared" si="164"/>
        <v/>
      </c>
      <c r="J1510" s="471">
        <f>'Potential Projects'!D1511</f>
        <v>101.66783133965058</v>
      </c>
      <c r="K1510" s="471">
        <f>'Potential Projects'!E1511</f>
        <v>79.855324231348106</v>
      </c>
      <c r="L1510" s="476">
        <f t="shared" si="165"/>
        <v>1145.4768444290014</v>
      </c>
      <c r="M1510" s="471">
        <f t="shared" si="168"/>
        <v>1384.7879500460735</v>
      </c>
      <c r="N1510" s="467">
        <f t="shared" si="166"/>
        <v>0</v>
      </c>
      <c r="O1510" s="475" t="str">
        <f t="shared" si="167"/>
        <v/>
      </c>
    </row>
    <row r="1511" spans="1:15" hidden="1">
      <c r="A1511" s="475">
        <f t="shared" si="162"/>
        <v>43525</v>
      </c>
      <c r="B1511" s="475">
        <v>43528</v>
      </c>
      <c r="C1511" s="467">
        <v>22</v>
      </c>
      <c r="D1511" s="467">
        <v>1268</v>
      </c>
      <c r="E1511" s="467">
        <v>2</v>
      </c>
      <c r="F1511" s="467">
        <v>0</v>
      </c>
      <c r="G1511" s="467">
        <f t="array" ref="G1511">MAX(IF($A$2:$A$8761=A1511,$D$2:$D$8761))</f>
        <v>1527</v>
      </c>
      <c r="H1511" s="467">
        <f t="shared" si="163"/>
        <v>0</v>
      </c>
      <c r="I1511" s="475" t="str">
        <f t="shared" si="164"/>
        <v/>
      </c>
      <c r="J1511" s="471">
        <f>'Potential Projects'!D1512</f>
        <v>92.469915380978165</v>
      </c>
      <c r="K1511" s="471">
        <f>'Potential Projects'!E1512</f>
        <v>87.17875929907548</v>
      </c>
      <c r="L1511" s="476">
        <f t="shared" si="165"/>
        <v>1086.3513253199465</v>
      </c>
      <c r="M1511" s="471">
        <f t="shared" si="168"/>
        <v>1384.7879500460735</v>
      </c>
      <c r="N1511" s="467">
        <f t="shared" si="166"/>
        <v>0</v>
      </c>
      <c r="O1511" s="475" t="str">
        <f t="shared" si="167"/>
        <v/>
      </c>
    </row>
    <row r="1512" spans="1:15" hidden="1">
      <c r="A1512" s="475">
        <f t="shared" si="162"/>
        <v>43525</v>
      </c>
      <c r="B1512" s="475">
        <v>43528</v>
      </c>
      <c r="C1512" s="467">
        <v>23</v>
      </c>
      <c r="D1512" s="467">
        <v>1178</v>
      </c>
      <c r="E1512" s="467">
        <v>0</v>
      </c>
      <c r="F1512" s="467">
        <v>0</v>
      </c>
      <c r="G1512" s="467">
        <f t="array" ref="G1512">MAX(IF($A$2:$A$8761=A1512,$D$2:$D$8761))</f>
        <v>1527</v>
      </c>
      <c r="H1512" s="467">
        <f t="shared" si="163"/>
        <v>0</v>
      </c>
      <c r="I1512" s="475" t="str">
        <f t="shared" si="164"/>
        <v/>
      </c>
      <c r="J1512" s="471">
        <f>'Potential Projects'!D1513</f>
        <v>92.298075533080251</v>
      </c>
      <c r="K1512" s="471">
        <f>'Potential Projects'!E1513</f>
        <v>79.534601268544392</v>
      </c>
      <c r="L1512" s="476">
        <f t="shared" si="165"/>
        <v>1006.1673231983754</v>
      </c>
      <c r="M1512" s="471">
        <f t="shared" si="168"/>
        <v>1384.7879500460735</v>
      </c>
      <c r="N1512" s="467">
        <f t="shared" si="166"/>
        <v>0</v>
      </c>
      <c r="O1512" s="475" t="str">
        <f t="shared" si="167"/>
        <v/>
      </c>
    </row>
    <row r="1513" spans="1:15" hidden="1">
      <c r="A1513" s="475">
        <f t="shared" si="162"/>
        <v>43525</v>
      </c>
      <c r="B1513" s="475">
        <v>43528</v>
      </c>
      <c r="C1513" s="467">
        <v>24</v>
      </c>
      <c r="D1513" s="467">
        <v>1113</v>
      </c>
      <c r="E1513" s="467">
        <v>1</v>
      </c>
      <c r="F1513" s="467">
        <v>0</v>
      </c>
      <c r="G1513" s="467">
        <f t="array" ref="G1513">MAX(IF($A$2:$A$8761=A1513,$D$2:$D$8761))</f>
        <v>1527</v>
      </c>
      <c r="H1513" s="467">
        <f t="shared" si="163"/>
        <v>0</v>
      </c>
      <c r="I1513" s="475" t="str">
        <f t="shared" si="164"/>
        <v/>
      </c>
      <c r="J1513" s="471">
        <f>'Potential Projects'!D1514</f>
        <v>49.866455256352396</v>
      </c>
      <c r="K1513" s="471">
        <f>'Potential Projects'!E1514</f>
        <v>81.658413083207904</v>
      </c>
      <c r="L1513" s="476">
        <f t="shared" si="165"/>
        <v>980.47513166043973</v>
      </c>
      <c r="M1513" s="471">
        <f t="shared" si="168"/>
        <v>1384.7879500460735</v>
      </c>
      <c r="N1513" s="467">
        <f t="shared" si="166"/>
        <v>0</v>
      </c>
      <c r="O1513" s="475" t="str">
        <f t="shared" si="167"/>
        <v/>
      </c>
    </row>
    <row r="1514" spans="1:15" hidden="1">
      <c r="A1514" s="475">
        <f t="shared" si="162"/>
        <v>43525</v>
      </c>
      <c r="B1514" s="475">
        <v>43529</v>
      </c>
      <c r="C1514" s="467">
        <v>1</v>
      </c>
      <c r="D1514" s="467">
        <v>1174</v>
      </c>
      <c r="E1514" s="467">
        <v>4</v>
      </c>
      <c r="F1514" s="467">
        <v>0</v>
      </c>
      <c r="G1514" s="467">
        <f t="array" ref="G1514">MAX(IF($A$2:$A$8761=A1514,$D$2:$D$8761))</f>
        <v>1527</v>
      </c>
      <c r="H1514" s="467">
        <f t="shared" si="163"/>
        <v>0</v>
      </c>
      <c r="I1514" s="475" t="str">
        <f t="shared" si="164"/>
        <v/>
      </c>
      <c r="J1514" s="471">
        <f>'Potential Projects'!D1515</f>
        <v>66.01200743507215</v>
      </c>
      <c r="K1514" s="471">
        <f>'Potential Projects'!E1515</f>
        <v>79.930420339711901</v>
      </c>
      <c r="L1514" s="476">
        <f t="shared" si="165"/>
        <v>1024.0575722252161</v>
      </c>
      <c r="M1514" s="471">
        <f t="shared" si="168"/>
        <v>1384.7879500460735</v>
      </c>
      <c r="N1514" s="467">
        <f t="shared" si="166"/>
        <v>0</v>
      </c>
      <c r="O1514" s="475" t="str">
        <f t="shared" si="167"/>
        <v/>
      </c>
    </row>
    <row r="1515" spans="1:15" hidden="1">
      <c r="A1515" s="475">
        <f t="shared" si="162"/>
        <v>43525</v>
      </c>
      <c r="B1515" s="475">
        <v>43529</v>
      </c>
      <c r="C1515" s="467">
        <v>2</v>
      </c>
      <c r="D1515" s="467">
        <v>1165</v>
      </c>
      <c r="E1515" s="467">
        <v>34</v>
      </c>
      <c r="F1515" s="467">
        <v>0</v>
      </c>
      <c r="G1515" s="467">
        <f t="array" ref="G1515">MAX(IF($A$2:$A$8761=A1515,$D$2:$D$8761))</f>
        <v>1527</v>
      </c>
      <c r="H1515" s="467">
        <f t="shared" si="163"/>
        <v>0</v>
      </c>
      <c r="I1515" s="475" t="str">
        <f t="shared" si="164"/>
        <v/>
      </c>
      <c r="J1515" s="471">
        <f>'Potential Projects'!D1516</f>
        <v>128.87318623348409</v>
      </c>
      <c r="K1515" s="471">
        <f>'Potential Projects'!E1516</f>
        <v>90.121588045581618</v>
      </c>
      <c r="L1515" s="476">
        <f t="shared" si="165"/>
        <v>912.00522572093428</v>
      </c>
      <c r="M1515" s="471">
        <f t="shared" si="168"/>
        <v>1384.7879500460735</v>
      </c>
      <c r="N1515" s="467">
        <f t="shared" si="166"/>
        <v>0</v>
      </c>
      <c r="O1515" s="475" t="str">
        <f t="shared" si="167"/>
        <v/>
      </c>
    </row>
    <row r="1516" spans="1:15" hidden="1">
      <c r="A1516" s="475">
        <f t="shared" si="162"/>
        <v>43525</v>
      </c>
      <c r="B1516" s="475">
        <v>43529</v>
      </c>
      <c r="C1516" s="467">
        <v>3</v>
      </c>
      <c r="D1516" s="467">
        <v>1146</v>
      </c>
      <c r="E1516" s="467">
        <v>43</v>
      </c>
      <c r="F1516" s="467">
        <v>0</v>
      </c>
      <c r="G1516" s="467">
        <f t="array" ref="G1516">MAX(IF($A$2:$A$8761=A1516,$D$2:$D$8761))</f>
        <v>1527</v>
      </c>
      <c r="H1516" s="467">
        <f t="shared" si="163"/>
        <v>0</v>
      </c>
      <c r="I1516" s="475" t="str">
        <f t="shared" si="164"/>
        <v/>
      </c>
      <c r="J1516" s="471">
        <f>'Potential Projects'!D1517</f>
        <v>116.05474052480155</v>
      </c>
      <c r="K1516" s="471">
        <f>'Potential Projects'!E1517</f>
        <v>93.340551440550414</v>
      </c>
      <c r="L1516" s="476">
        <f t="shared" si="165"/>
        <v>893.60470803464807</v>
      </c>
      <c r="M1516" s="471">
        <f t="shared" si="168"/>
        <v>1384.7879500460735</v>
      </c>
      <c r="N1516" s="467">
        <f t="shared" si="166"/>
        <v>0</v>
      </c>
      <c r="O1516" s="475" t="str">
        <f t="shared" si="167"/>
        <v/>
      </c>
    </row>
    <row r="1517" spans="1:15" hidden="1">
      <c r="A1517" s="475">
        <f t="shared" si="162"/>
        <v>43525</v>
      </c>
      <c r="B1517" s="475">
        <v>43529</v>
      </c>
      <c r="C1517" s="467">
        <v>4</v>
      </c>
      <c r="D1517" s="467">
        <v>1184</v>
      </c>
      <c r="E1517" s="467">
        <v>58</v>
      </c>
      <c r="F1517" s="467">
        <v>0</v>
      </c>
      <c r="G1517" s="467">
        <f t="array" ref="G1517">MAX(IF($A$2:$A$8761=A1517,$D$2:$D$8761))</f>
        <v>1527</v>
      </c>
      <c r="H1517" s="467">
        <f t="shared" si="163"/>
        <v>0</v>
      </c>
      <c r="I1517" s="475" t="str">
        <f t="shared" si="164"/>
        <v/>
      </c>
      <c r="J1517" s="471">
        <f>'Potential Projects'!D1518</f>
        <v>118.96936046892004</v>
      </c>
      <c r="K1517" s="471">
        <f>'Potential Projects'!E1518</f>
        <v>91.059507149000225</v>
      </c>
      <c r="L1517" s="476">
        <f t="shared" si="165"/>
        <v>915.97113238207976</v>
      </c>
      <c r="M1517" s="471">
        <f t="shared" si="168"/>
        <v>1384.7879500460735</v>
      </c>
      <c r="N1517" s="467">
        <f t="shared" si="166"/>
        <v>0</v>
      </c>
      <c r="O1517" s="475" t="str">
        <f t="shared" si="167"/>
        <v/>
      </c>
    </row>
    <row r="1518" spans="1:15" hidden="1">
      <c r="A1518" s="475">
        <f t="shared" si="162"/>
        <v>43525</v>
      </c>
      <c r="B1518" s="475">
        <v>43529</v>
      </c>
      <c r="C1518" s="467">
        <v>5</v>
      </c>
      <c r="D1518" s="467">
        <v>1201</v>
      </c>
      <c r="E1518" s="467">
        <v>61</v>
      </c>
      <c r="F1518" s="467">
        <v>0</v>
      </c>
      <c r="G1518" s="467">
        <f t="array" ref="G1518">MAX(IF($A$2:$A$8761=A1518,$D$2:$D$8761))</f>
        <v>1527</v>
      </c>
      <c r="H1518" s="467">
        <f t="shared" si="163"/>
        <v>0</v>
      </c>
      <c r="I1518" s="475" t="str">
        <f t="shared" si="164"/>
        <v/>
      </c>
      <c r="J1518" s="471">
        <f>'Potential Projects'!D1519</f>
        <v>114.35148323084134</v>
      </c>
      <c r="K1518" s="471">
        <f>'Potential Projects'!E1519</f>
        <v>92.09129638787357</v>
      </c>
      <c r="L1518" s="476">
        <f t="shared" si="165"/>
        <v>933.55722038128511</v>
      </c>
      <c r="M1518" s="471">
        <f t="shared" si="168"/>
        <v>1384.7879500460735</v>
      </c>
      <c r="N1518" s="467">
        <f t="shared" si="166"/>
        <v>0</v>
      </c>
      <c r="O1518" s="475" t="str">
        <f t="shared" si="167"/>
        <v/>
      </c>
    </row>
    <row r="1519" spans="1:15" hidden="1">
      <c r="A1519" s="475">
        <f t="shared" si="162"/>
        <v>43525</v>
      </c>
      <c r="B1519" s="475">
        <v>43529</v>
      </c>
      <c r="C1519" s="467">
        <v>6</v>
      </c>
      <c r="D1519" s="467">
        <v>1300</v>
      </c>
      <c r="E1519" s="467">
        <v>81</v>
      </c>
      <c r="F1519" s="467">
        <v>0</v>
      </c>
      <c r="G1519" s="467">
        <f t="array" ref="G1519">MAX(IF($A$2:$A$8761=A1519,$D$2:$D$8761))</f>
        <v>1527</v>
      </c>
      <c r="H1519" s="467">
        <f t="shared" si="163"/>
        <v>0</v>
      </c>
      <c r="I1519" s="475" t="str">
        <f t="shared" si="164"/>
        <v/>
      </c>
      <c r="J1519" s="471">
        <f>'Potential Projects'!D1520</f>
        <v>78.905409769941542</v>
      </c>
      <c r="K1519" s="471">
        <f>'Potential Projects'!E1520</f>
        <v>94.898013437970334</v>
      </c>
      <c r="L1519" s="476">
        <f t="shared" si="165"/>
        <v>1045.1965767920881</v>
      </c>
      <c r="M1519" s="471">
        <f t="shared" si="168"/>
        <v>1384.7879500460735</v>
      </c>
      <c r="N1519" s="467">
        <f t="shared" si="166"/>
        <v>0</v>
      </c>
      <c r="O1519" s="475" t="str">
        <f t="shared" si="167"/>
        <v/>
      </c>
    </row>
    <row r="1520" spans="1:15" hidden="1">
      <c r="A1520" s="475">
        <f t="shared" si="162"/>
        <v>43525</v>
      </c>
      <c r="B1520" s="475">
        <v>43529</v>
      </c>
      <c r="C1520" s="467">
        <v>7</v>
      </c>
      <c r="D1520" s="467">
        <v>1438</v>
      </c>
      <c r="E1520" s="467">
        <v>76</v>
      </c>
      <c r="F1520" s="467">
        <v>0</v>
      </c>
      <c r="G1520" s="467">
        <f t="array" ref="G1520">MAX(IF($A$2:$A$8761=A1520,$D$2:$D$8761))</f>
        <v>1527</v>
      </c>
      <c r="H1520" s="467">
        <f t="shared" si="163"/>
        <v>0</v>
      </c>
      <c r="I1520" s="475" t="str">
        <f t="shared" si="164"/>
        <v/>
      </c>
      <c r="J1520" s="471">
        <f>'Potential Projects'!D1521</f>
        <v>50.418539248888791</v>
      </c>
      <c r="K1520" s="471">
        <f>'Potential Projects'!E1521</f>
        <v>91.21439287250054</v>
      </c>
      <c r="L1520" s="476">
        <f t="shared" si="165"/>
        <v>1220.3670678786107</v>
      </c>
      <c r="M1520" s="471">
        <f t="shared" si="168"/>
        <v>1384.7879500460735</v>
      </c>
      <c r="N1520" s="467">
        <f t="shared" si="166"/>
        <v>0</v>
      </c>
      <c r="O1520" s="475" t="str">
        <f t="shared" si="167"/>
        <v/>
      </c>
    </row>
    <row r="1521" spans="1:15" hidden="1">
      <c r="A1521" s="475">
        <f t="shared" si="162"/>
        <v>43525</v>
      </c>
      <c r="B1521" s="475">
        <v>43529</v>
      </c>
      <c r="C1521" s="467">
        <v>8</v>
      </c>
      <c r="D1521" s="467">
        <v>1478</v>
      </c>
      <c r="E1521" s="467">
        <v>81</v>
      </c>
      <c r="F1521" s="467">
        <v>8</v>
      </c>
      <c r="G1521" s="467">
        <f t="array" ref="G1521">MAX(IF($A$2:$A$8761=A1521,$D$2:$D$8761))</f>
        <v>1527</v>
      </c>
      <c r="H1521" s="467">
        <f t="shared" si="163"/>
        <v>0</v>
      </c>
      <c r="I1521" s="475" t="str">
        <f t="shared" si="164"/>
        <v/>
      </c>
      <c r="J1521" s="471">
        <f>'Potential Projects'!D1522</f>
        <v>53.991796784863382</v>
      </c>
      <c r="K1521" s="471">
        <f>'Potential Projects'!E1522</f>
        <v>66.665005697699414</v>
      </c>
      <c r="L1521" s="476">
        <f t="shared" si="165"/>
        <v>1268.3431975174371</v>
      </c>
      <c r="M1521" s="471">
        <f t="shared" si="168"/>
        <v>1384.7879500460735</v>
      </c>
      <c r="N1521" s="467">
        <f t="shared" si="166"/>
        <v>0</v>
      </c>
      <c r="O1521" s="475" t="str">
        <f t="shared" si="167"/>
        <v/>
      </c>
    </row>
    <row r="1522" spans="1:15" hidden="1">
      <c r="A1522" s="475">
        <f t="shared" si="162"/>
        <v>43525</v>
      </c>
      <c r="B1522" s="475">
        <v>43529</v>
      </c>
      <c r="C1522" s="467">
        <v>9</v>
      </c>
      <c r="D1522" s="467">
        <v>1416</v>
      </c>
      <c r="E1522" s="467">
        <v>74</v>
      </c>
      <c r="F1522" s="467">
        <v>15</v>
      </c>
      <c r="G1522" s="467">
        <f t="array" ref="G1522">MAX(IF($A$2:$A$8761=A1522,$D$2:$D$8761))</f>
        <v>1527</v>
      </c>
      <c r="H1522" s="467">
        <f t="shared" si="163"/>
        <v>0</v>
      </c>
      <c r="I1522" s="475" t="str">
        <f t="shared" si="164"/>
        <v/>
      </c>
      <c r="J1522" s="471">
        <f>'Potential Projects'!D1523</f>
        <v>7.5404379141864233</v>
      </c>
      <c r="K1522" s="471">
        <f>'Potential Projects'!E1523</f>
        <v>78.90723586325521</v>
      </c>
      <c r="L1522" s="476">
        <f t="shared" si="165"/>
        <v>1240.5523262225583</v>
      </c>
      <c r="M1522" s="471">
        <f t="shared" si="168"/>
        <v>1384.7879500460735</v>
      </c>
      <c r="N1522" s="467">
        <f t="shared" si="166"/>
        <v>0</v>
      </c>
      <c r="O1522" s="475" t="str">
        <f t="shared" si="167"/>
        <v/>
      </c>
    </row>
    <row r="1523" spans="1:15" hidden="1">
      <c r="A1523" s="475">
        <f t="shared" si="162"/>
        <v>43525</v>
      </c>
      <c r="B1523" s="475">
        <v>43529</v>
      </c>
      <c r="C1523" s="467">
        <v>10</v>
      </c>
      <c r="D1523" s="467">
        <v>1404</v>
      </c>
      <c r="E1523" s="467">
        <v>64</v>
      </c>
      <c r="F1523" s="467">
        <v>10</v>
      </c>
      <c r="G1523" s="467">
        <f t="array" ref="G1523">MAX(IF($A$2:$A$8761=A1523,$D$2:$D$8761))</f>
        <v>1527</v>
      </c>
      <c r="H1523" s="467">
        <f t="shared" si="163"/>
        <v>0</v>
      </c>
      <c r="I1523" s="475" t="str">
        <f t="shared" si="164"/>
        <v/>
      </c>
      <c r="J1523" s="471">
        <f>'Potential Projects'!D1524</f>
        <v>0.40308944574698996</v>
      </c>
      <c r="K1523" s="471">
        <f>'Potential Projects'!E1524</f>
        <v>96.981930445065586</v>
      </c>
      <c r="L1523" s="476">
        <f t="shared" si="165"/>
        <v>1232.6149801091874</v>
      </c>
      <c r="M1523" s="471">
        <f t="shared" si="168"/>
        <v>1384.7879500460735</v>
      </c>
      <c r="N1523" s="467">
        <f t="shared" si="166"/>
        <v>0</v>
      </c>
      <c r="O1523" s="475" t="str">
        <f t="shared" si="167"/>
        <v/>
      </c>
    </row>
    <row r="1524" spans="1:15" hidden="1">
      <c r="A1524" s="475">
        <f t="shared" si="162"/>
        <v>43525</v>
      </c>
      <c r="B1524" s="475">
        <v>43529</v>
      </c>
      <c r="C1524" s="467">
        <v>11</v>
      </c>
      <c r="D1524" s="467">
        <v>1388</v>
      </c>
      <c r="E1524" s="467">
        <v>34</v>
      </c>
      <c r="F1524" s="467">
        <v>14</v>
      </c>
      <c r="G1524" s="467">
        <f t="array" ref="G1524">MAX(IF($A$2:$A$8761=A1524,$D$2:$D$8761))</f>
        <v>1527</v>
      </c>
      <c r="H1524" s="467">
        <f t="shared" si="163"/>
        <v>0</v>
      </c>
      <c r="I1524" s="475" t="str">
        <f t="shared" si="164"/>
        <v/>
      </c>
      <c r="J1524" s="471">
        <f>'Potential Projects'!D1525</f>
        <v>6.6295853771838464</v>
      </c>
      <c r="K1524" s="471">
        <f>'Potential Projects'!E1525</f>
        <v>96.61896592130725</v>
      </c>
      <c r="L1524" s="476">
        <f t="shared" si="165"/>
        <v>1236.7514487015087</v>
      </c>
      <c r="M1524" s="471">
        <f t="shared" si="168"/>
        <v>1384.7879500460735</v>
      </c>
      <c r="N1524" s="467">
        <f t="shared" si="166"/>
        <v>0</v>
      </c>
      <c r="O1524" s="475" t="str">
        <f t="shared" si="167"/>
        <v/>
      </c>
    </row>
    <row r="1525" spans="1:15" hidden="1">
      <c r="A1525" s="475">
        <f t="shared" si="162"/>
        <v>43525</v>
      </c>
      <c r="B1525" s="475">
        <v>43529</v>
      </c>
      <c r="C1525" s="467">
        <v>12</v>
      </c>
      <c r="D1525" s="467">
        <v>1357</v>
      </c>
      <c r="E1525" s="467">
        <v>30</v>
      </c>
      <c r="F1525" s="467">
        <v>18</v>
      </c>
      <c r="G1525" s="467">
        <f t="array" ref="G1525">MAX(IF($A$2:$A$8761=A1525,$D$2:$D$8761))</f>
        <v>1527</v>
      </c>
      <c r="H1525" s="467">
        <f t="shared" si="163"/>
        <v>0</v>
      </c>
      <c r="I1525" s="475" t="str">
        <f t="shared" si="164"/>
        <v/>
      </c>
      <c r="J1525" s="471">
        <f>'Potential Projects'!D1526</f>
        <v>14.800105001118808</v>
      </c>
      <c r="K1525" s="471">
        <f>'Potential Projects'!E1526</f>
        <v>94.062569232423115</v>
      </c>
      <c r="L1525" s="476">
        <f t="shared" si="165"/>
        <v>1200.1373257664582</v>
      </c>
      <c r="M1525" s="471">
        <f t="shared" si="168"/>
        <v>1384.7879500460735</v>
      </c>
      <c r="N1525" s="467">
        <f t="shared" si="166"/>
        <v>0</v>
      </c>
      <c r="O1525" s="475" t="str">
        <f t="shared" si="167"/>
        <v/>
      </c>
    </row>
    <row r="1526" spans="1:15" hidden="1">
      <c r="A1526" s="475">
        <f t="shared" si="162"/>
        <v>43525</v>
      </c>
      <c r="B1526" s="475">
        <v>43529</v>
      </c>
      <c r="C1526" s="467">
        <v>13</v>
      </c>
      <c r="D1526" s="467">
        <v>1323</v>
      </c>
      <c r="E1526" s="467">
        <v>14</v>
      </c>
      <c r="F1526" s="467">
        <v>11</v>
      </c>
      <c r="G1526" s="467">
        <f t="array" ref="G1526">MAX(IF($A$2:$A$8761=A1526,$D$2:$D$8761))</f>
        <v>1527</v>
      </c>
      <c r="H1526" s="467">
        <f t="shared" si="163"/>
        <v>0</v>
      </c>
      <c r="I1526" s="475" t="str">
        <f t="shared" si="164"/>
        <v/>
      </c>
      <c r="J1526" s="471">
        <f>'Potential Projects'!D1527</f>
        <v>34.022611084467329</v>
      </c>
      <c r="K1526" s="471">
        <f>'Potential Projects'!E1527</f>
        <v>82.824749516233084</v>
      </c>
      <c r="L1526" s="476">
        <f t="shared" si="165"/>
        <v>1181.1526393992995</v>
      </c>
      <c r="M1526" s="471">
        <f t="shared" si="168"/>
        <v>1384.7879500460735</v>
      </c>
      <c r="N1526" s="467">
        <f t="shared" si="166"/>
        <v>0</v>
      </c>
      <c r="O1526" s="475" t="str">
        <f t="shared" si="167"/>
        <v/>
      </c>
    </row>
    <row r="1527" spans="1:15" hidden="1">
      <c r="A1527" s="475">
        <f t="shared" si="162"/>
        <v>43525</v>
      </c>
      <c r="B1527" s="475">
        <v>43529</v>
      </c>
      <c r="C1527" s="467">
        <v>14</v>
      </c>
      <c r="D1527" s="467">
        <v>1299</v>
      </c>
      <c r="E1527" s="467">
        <v>6</v>
      </c>
      <c r="F1527" s="467">
        <v>9</v>
      </c>
      <c r="G1527" s="467">
        <f t="array" ref="G1527">MAX(IF($A$2:$A$8761=A1527,$D$2:$D$8761))</f>
        <v>1527</v>
      </c>
      <c r="H1527" s="467">
        <f t="shared" si="163"/>
        <v>0</v>
      </c>
      <c r="I1527" s="475" t="str">
        <f t="shared" si="164"/>
        <v/>
      </c>
      <c r="J1527" s="471">
        <f>'Potential Projects'!D1528</f>
        <v>18.399129948821678</v>
      </c>
      <c r="K1527" s="471">
        <f>'Potential Projects'!E1528</f>
        <v>79.292885669748443</v>
      </c>
      <c r="L1527" s="476">
        <f t="shared" si="165"/>
        <v>1186.3079843814298</v>
      </c>
      <c r="M1527" s="471">
        <f t="shared" si="168"/>
        <v>1384.7879500460735</v>
      </c>
      <c r="N1527" s="467">
        <f t="shared" si="166"/>
        <v>0</v>
      </c>
      <c r="O1527" s="475" t="str">
        <f t="shared" si="167"/>
        <v/>
      </c>
    </row>
    <row r="1528" spans="1:15" hidden="1">
      <c r="A1528" s="475">
        <f t="shared" si="162"/>
        <v>43525</v>
      </c>
      <c r="B1528" s="475">
        <v>43529</v>
      </c>
      <c r="C1528" s="467">
        <v>15</v>
      </c>
      <c r="D1528" s="467">
        <v>1305</v>
      </c>
      <c r="E1528" s="467">
        <v>11</v>
      </c>
      <c r="F1528" s="467">
        <v>7</v>
      </c>
      <c r="G1528" s="467">
        <f t="array" ref="G1528">MAX(IF($A$2:$A$8761=A1528,$D$2:$D$8761))</f>
        <v>1527</v>
      </c>
      <c r="H1528" s="467">
        <f t="shared" si="163"/>
        <v>0</v>
      </c>
      <c r="I1528" s="475" t="str">
        <f t="shared" si="164"/>
        <v/>
      </c>
      <c r="J1528" s="471">
        <f>'Potential Projects'!D1529</f>
        <v>5.8706410437337864</v>
      </c>
      <c r="K1528" s="471">
        <f>'Potential Projects'!E1529</f>
        <v>83.183020533218667</v>
      </c>
      <c r="L1528" s="476">
        <f t="shared" si="165"/>
        <v>1197.9463384230476</v>
      </c>
      <c r="M1528" s="471">
        <f t="shared" si="168"/>
        <v>1384.7879500460735</v>
      </c>
      <c r="N1528" s="467">
        <f t="shared" si="166"/>
        <v>0</v>
      </c>
      <c r="O1528" s="475" t="str">
        <f t="shared" si="167"/>
        <v/>
      </c>
    </row>
    <row r="1529" spans="1:15" hidden="1">
      <c r="A1529" s="475">
        <f t="shared" si="162"/>
        <v>43525</v>
      </c>
      <c r="B1529" s="475">
        <v>43529</v>
      </c>
      <c r="C1529" s="467">
        <v>16</v>
      </c>
      <c r="D1529" s="467">
        <v>1293</v>
      </c>
      <c r="E1529" s="467">
        <v>4</v>
      </c>
      <c r="F1529" s="467">
        <v>0</v>
      </c>
      <c r="G1529" s="467">
        <f t="array" ref="G1529">MAX(IF($A$2:$A$8761=A1529,$D$2:$D$8761))</f>
        <v>1527</v>
      </c>
      <c r="H1529" s="467">
        <f t="shared" si="163"/>
        <v>0</v>
      </c>
      <c r="I1529" s="475" t="str">
        <f t="shared" si="164"/>
        <v/>
      </c>
      <c r="J1529" s="471">
        <f>'Potential Projects'!D1530</f>
        <v>2.0337704979396634</v>
      </c>
      <c r="K1529" s="471">
        <f>'Potential Projects'!E1530</f>
        <v>79.572931573855087</v>
      </c>
      <c r="L1529" s="476">
        <f t="shared" si="165"/>
        <v>1207.3932979282051</v>
      </c>
      <c r="M1529" s="471">
        <f t="shared" si="168"/>
        <v>1384.7879500460735</v>
      </c>
      <c r="N1529" s="467">
        <f t="shared" si="166"/>
        <v>0</v>
      </c>
      <c r="O1529" s="475" t="str">
        <f t="shared" si="167"/>
        <v/>
      </c>
    </row>
    <row r="1530" spans="1:15" hidden="1">
      <c r="A1530" s="475">
        <f t="shared" si="162"/>
        <v>43525</v>
      </c>
      <c r="B1530" s="475">
        <v>43529</v>
      </c>
      <c r="C1530" s="467">
        <v>17</v>
      </c>
      <c r="D1530" s="467">
        <v>1344</v>
      </c>
      <c r="E1530" s="467">
        <v>3</v>
      </c>
      <c r="F1530" s="467">
        <v>5</v>
      </c>
      <c r="G1530" s="467">
        <f t="array" ref="G1530">MAX(IF($A$2:$A$8761=A1530,$D$2:$D$8761))</f>
        <v>1527</v>
      </c>
      <c r="H1530" s="467">
        <f t="shared" si="163"/>
        <v>0</v>
      </c>
      <c r="I1530" s="475" t="str">
        <f t="shared" si="164"/>
        <v/>
      </c>
      <c r="J1530" s="471">
        <f>'Potential Projects'!D1531</f>
        <v>17.532770495581179</v>
      </c>
      <c r="K1530" s="471">
        <f>'Potential Projects'!E1531</f>
        <v>61.302674209847346</v>
      </c>
      <c r="L1530" s="476">
        <f t="shared" si="165"/>
        <v>1257.1645552945715</v>
      </c>
      <c r="M1530" s="471">
        <f t="shared" si="168"/>
        <v>1384.7879500460735</v>
      </c>
      <c r="N1530" s="467">
        <f t="shared" si="166"/>
        <v>0</v>
      </c>
      <c r="O1530" s="475" t="str">
        <f t="shared" si="167"/>
        <v/>
      </c>
    </row>
    <row r="1531" spans="1:15" hidden="1">
      <c r="A1531" s="475">
        <f t="shared" si="162"/>
        <v>43525</v>
      </c>
      <c r="B1531" s="475">
        <v>43529</v>
      </c>
      <c r="C1531" s="467">
        <v>18</v>
      </c>
      <c r="D1531" s="467">
        <v>1396</v>
      </c>
      <c r="E1531" s="467">
        <v>12</v>
      </c>
      <c r="F1531" s="467">
        <v>0</v>
      </c>
      <c r="G1531" s="467">
        <f t="array" ref="G1531">MAX(IF($A$2:$A$8761=A1531,$D$2:$D$8761))</f>
        <v>1527</v>
      </c>
      <c r="H1531" s="467">
        <f t="shared" si="163"/>
        <v>0</v>
      </c>
      <c r="I1531" s="475" t="str">
        <f t="shared" si="164"/>
        <v/>
      </c>
      <c r="J1531" s="471">
        <f>'Potential Projects'!D1532</f>
        <v>40.602264779301144</v>
      </c>
      <c r="K1531" s="471">
        <f>'Potential Projects'!E1532</f>
        <v>61.413753870135452</v>
      </c>
      <c r="L1531" s="476">
        <f t="shared" si="165"/>
        <v>1281.9839813505635</v>
      </c>
      <c r="M1531" s="471">
        <f t="shared" si="168"/>
        <v>1384.7879500460735</v>
      </c>
      <c r="N1531" s="467">
        <f t="shared" si="166"/>
        <v>0</v>
      </c>
      <c r="O1531" s="475" t="str">
        <f t="shared" si="167"/>
        <v/>
      </c>
    </row>
    <row r="1532" spans="1:15" hidden="1">
      <c r="A1532" s="475">
        <f t="shared" si="162"/>
        <v>43525</v>
      </c>
      <c r="B1532" s="475">
        <v>43529</v>
      </c>
      <c r="C1532" s="467">
        <v>19</v>
      </c>
      <c r="D1532" s="467">
        <v>1427</v>
      </c>
      <c r="E1532" s="467">
        <v>6</v>
      </c>
      <c r="F1532" s="467">
        <v>0</v>
      </c>
      <c r="G1532" s="467">
        <f t="array" ref="G1532">MAX(IF($A$2:$A$8761=A1532,$D$2:$D$8761))</f>
        <v>1527</v>
      </c>
      <c r="H1532" s="467">
        <f t="shared" si="163"/>
        <v>0</v>
      </c>
      <c r="I1532" s="475" t="str">
        <f t="shared" si="164"/>
        <v/>
      </c>
      <c r="J1532" s="471">
        <f>'Potential Projects'!D1533</f>
        <v>24.512764541753107</v>
      </c>
      <c r="K1532" s="471">
        <f>'Potential Projects'!E1533</f>
        <v>97.818939152870357</v>
      </c>
      <c r="L1532" s="476">
        <f t="shared" si="165"/>
        <v>1298.6682963053765</v>
      </c>
      <c r="M1532" s="471">
        <f t="shared" si="168"/>
        <v>1384.7879500460735</v>
      </c>
      <c r="N1532" s="467">
        <f t="shared" si="166"/>
        <v>0</v>
      </c>
      <c r="O1532" s="475" t="str">
        <f t="shared" si="167"/>
        <v/>
      </c>
    </row>
    <row r="1533" spans="1:15" hidden="1">
      <c r="A1533" s="475">
        <f t="shared" si="162"/>
        <v>43525</v>
      </c>
      <c r="B1533" s="475">
        <v>43529</v>
      </c>
      <c r="C1533" s="467">
        <v>20</v>
      </c>
      <c r="D1533" s="467">
        <v>1388</v>
      </c>
      <c r="E1533" s="467">
        <v>5</v>
      </c>
      <c r="F1533" s="467">
        <v>0</v>
      </c>
      <c r="G1533" s="467">
        <f t="array" ref="G1533">MAX(IF($A$2:$A$8761=A1533,$D$2:$D$8761))</f>
        <v>1527</v>
      </c>
      <c r="H1533" s="467">
        <f t="shared" si="163"/>
        <v>0</v>
      </c>
      <c r="I1533" s="475" t="str">
        <f t="shared" si="164"/>
        <v/>
      </c>
      <c r="J1533" s="471">
        <f>'Potential Projects'!D1534</f>
        <v>3.560327850302873</v>
      </c>
      <c r="K1533" s="471">
        <f>'Potential Projects'!E1534</f>
        <v>99.734672167275846</v>
      </c>
      <c r="L1533" s="476">
        <f t="shared" si="165"/>
        <v>1279.7049999824212</v>
      </c>
      <c r="M1533" s="471">
        <f t="shared" si="168"/>
        <v>1384.7879500460735</v>
      </c>
      <c r="N1533" s="467">
        <f t="shared" si="166"/>
        <v>0</v>
      </c>
      <c r="O1533" s="475" t="str">
        <f t="shared" si="167"/>
        <v/>
      </c>
    </row>
    <row r="1534" spans="1:15" hidden="1">
      <c r="A1534" s="475">
        <f t="shared" si="162"/>
        <v>43525</v>
      </c>
      <c r="B1534" s="475">
        <v>43529</v>
      </c>
      <c r="C1534" s="467">
        <v>21</v>
      </c>
      <c r="D1534" s="467">
        <v>1360</v>
      </c>
      <c r="E1534" s="467">
        <v>0</v>
      </c>
      <c r="F1534" s="467">
        <v>0</v>
      </c>
      <c r="G1534" s="467">
        <f t="array" ref="G1534">MAX(IF($A$2:$A$8761=A1534,$D$2:$D$8761))</f>
        <v>1527</v>
      </c>
      <c r="H1534" s="467">
        <f t="shared" si="163"/>
        <v>0</v>
      </c>
      <c r="I1534" s="475" t="str">
        <f t="shared" si="164"/>
        <v/>
      </c>
      <c r="J1534" s="471">
        <f>'Potential Projects'!D1535</f>
        <v>0</v>
      </c>
      <c r="K1534" s="471">
        <f>'Potential Projects'!E1535</f>
        <v>96.659642980004307</v>
      </c>
      <c r="L1534" s="476">
        <f t="shared" si="165"/>
        <v>1263.3403570199957</v>
      </c>
      <c r="M1534" s="471">
        <f t="shared" si="168"/>
        <v>1384.7879500460735</v>
      </c>
      <c r="N1534" s="467">
        <f t="shared" si="166"/>
        <v>0</v>
      </c>
      <c r="O1534" s="475" t="str">
        <f t="shared" si="167"/>
        <v/>
      </c>
    </row>
    <row r="1535" spans="1:15" hidden="1">
      <c r="A1535" s="475">
        <f t="shared" si="162"/>
        <v>43525</v>
      </c>
      <c r="B1535" s="475">
        <v>43529</v>
      </c>
      <c r="C1535" s="467">
        <v>22</v>
      </c>
      <c r="D1535" s="467">
        <v>1294</v>
      </c>
      <c r="E1535" s="467">
        <v>4</v>
      </c>
      <c r="F1535" s="467">
        <v>0</v>
      </c>
      <c r="G1535" s="467">
        <f t="array" ref="G1535">MAX(IF($A$2:$A$8761=A1535,$D$2:$D$8761))</f>
        <v>1527</v>
      </c>
      <c r="H1535" s="467">
        <f t="shared" si="163"/>
        <v>0</v>
      </c>
      <c r="I1535" s="475" t="str">
        <f t="shared" si="164"/>
        <v/>
      </c>
      <c r="J1535" s="471">
        <f>'Potential Projects'!D1536</f>
        <v>0</v>
      </c>
      <c r="K1535" s="471">
        <f>'Potential Projects'!E1536</f>
        <v>94.898795689099117</v>
      </c>
      <c r="L1535" s="476">
        <f t="shared" si="165"/>
        <v>1195.1012043109008</v>
      </c>
      <c r="M1535" s="471">
        <f t="shared" si="168"/>
        <v>1384.7879500460735</v>
      </c>
      <c r="N1535" s="467">
        <f t="shared" si="166"/>
        <v>0</v>
      </c>
      <c r="O1535" s="475" t="str">
        <f t="shared" si="167"/>
        <v/>
      </c>
    </row>
    <row r="1536" spans="1:15" hidden="1">
      <c r="A1536" s="475">
        <f t="shared" si="162"/>
        <v>43525</v>
      </c>
      <c r="B1536" s="475">
        <v>43529</v>
      </c>
      <c r="C1536" s="467">
        <v>23</v>
      </c>
      <c r="D1536" s="467">
        <v>1212</v>
      </c>
      <c r="E1536" s="467">
        <v>1</v>
      </c>
      <c r="F1536" s="467">
        <v>0</v>
      </c>
      <c r="G1536" s="467">
        <f t="array" ref="G1536">MAX(IF($A$2:$A$8761=A1536,$D$2:$D$8761))</f>
        <v>1527</v>
      </c>
      <c r="H1536" s="467">
        <f t="shared" si="163"/>
        <v>0</v>
      </c>
      <c r="I1536" s="475" t="str">
        <f t="shared" si="164"/>
        <v/>
      </c>
      <c r="J1536" s="471">
        <f>'Potential Projects'!D1537</f>
        <v>0</v>
      </c>
      <c r="K1536" s="471">
        <f>'Potential Projects'!E1537</f>
        <v>79.727817297355401</v>
      </c>
      <c r="L1536" s="476">
        <f t="shared" si="165"/>
        <v>1131.2721827026446</v>
      </c>
      <c r="M1536" s="471">
        <f t="shared" si="168"/>
        <v>1384.7879500460735</v>
      </c>
      <c r="N1536" s="467">
        <f t="shared" si="166"/>
        <v>0</v>
      </c>
      <c r="O1536" s="475" t="str">
        <f t="shared" si="167"/>
        <v/>
      </c>
    </row>
    <row r="1537" spans="1:15" hidden="1">
      <c r="A1537" s="475">
        <f t="shared" si="162"/>
        <v>43525</v>
      </c>
      <c r="B1537" s="475">
        <v>43529</v>
      </c>
      <c r="C1537" s="467">
        <v>24</v>
      </c>
      <c r="D1537" s="467">
        <v>1109</v>
      </c>
      <c r="E1537" s="467">
        <v>2</v>
      </c>
      <c r="F1537" s="467">
        <v>0</v>
      </c>
      <c r="G1537" s="467">
        <f t="array" ref="G1537">MAX(IF($A$2:$A$8761=A1537,$D$2:$D$8761))</f>
        <v>1527</v>
      </c>
      <c r="H1537" s="467">
        <f t="shared" si="163"/>
        <v>0</v>
      </c>
      <c r="I1537" s="475" t="str">
        <f t="shared" si="164"/>
        <v/>
      </c>
      <c r="J1537" s="471">
        <f>'Potential Projects'!D1538</f>
        <v>0</v>
      </c>
      <c r="K1537" s="471">
        <f>'Potential Projects'!E1538</f>
        <v>85.08545527843475</v>
      </c>
      <c r="L1537" s="476">
        <f t="shared" si="165"/>
        <v>1021.9145447215652</v>
      </c>
      <c r="M1537" s="471">
        <f t="shared" si="168"/>
        <v>1384.7879500460735</v>
      </c>
      <c r="N1537" s="467">
        <f t="shared" si="166"/>
        <v>0</v>
      </c>
      <c r="O1537" s="475" t="str">
        <f t="shared" si="167"/>
        <v/>
      </c>
    </row>
    <row r="1538" spans="1:15" hidden="1">
      <c r="A1538" s="475">
        <f t="shared" ref="A1538:A1601" si="169">DATE(YEAR(B1538),MONTH(B1538),1)</f>
        <v>43525</v>
      </c>
      <c r="B1538" s="475">
        <v>43530</v>
      </c>
      <c r="C1538" s="467">
        <v>1</v>
      </c>
      <c r="D1538" s="467">
        <v>1093</v>
      </c>
      <c r="E1538" s="467">
        <v>49</v>
      </c>
      <c r="F1538" s="467">
        <v>0</v>
      </c>
      <c r="G1538" s="467">
        <f t="array" ref="G1538">MAX(IF($A$2:$A$8761=A1538,$D$2:$D$8761))</f>
        <v>1527</v>
      </c>
      <c r="H1538" s="467">
        <f t="shared" ref="H1538:H1601" si="170">IF(G1538=D1538,1,0)</f>
        <v>0</v>
      </c>
      <c r="I1538" s="475" t="str">
        <f t="shared" ref="I1538:I1601" si="171">IF(D1538=G1538,B1538,"")</f>
        <v/>
      </c>
      <c r="J1538" s="471">
        <f>'Potential Projects'!D1539</f>
        <v>0</v>
      </c>
      <c r="K1538" s="471">
        <f>'Potential Projects'!E1539</f>
        <v>83.373107557514516</v>
      </c>
      <c r="L1538" s="476">
        <f t="shared" ref="L1538:L1601" si="172">D1538-E1538-F1538-J1538-K1538</f>
        <v>960.62689244248554</v>
      </c>
      <c r="M1538" s="471">
        <f t="shared" si="168"/>
        <v>1384.7879500460735</v>
      </c>
      <c r="N1538" s="467">
        <f t="shared" ref="N1538:N1601" si="173">IF(M1538=L1538,1,0)</f>
        <v>0</v>
      </c>
      <c r="O1538" s="475" t="str">
        <f t="shared" ref="O1538:O1601" si="174">IF(L1538=M1538,B1538,"")</f>
        <v/>
      </c>
    </row>
    <row r="1539" spans="1:15" hidden="1">
      <c r="A1539" s="475">
        <f t="shared" si="169"/>
        <v>43525</v>
      </c>
      <c r="B1539" s="475">
        <v>43530</v>
      </c>
      <c r="C1539" s="467">
        <v>2</v>
      </c>
      <c r="D1539" s="467">
        <v>1097</v>
      </c>
      <c r="E1539" s="467">
        <v>53</v>
      </c>
      <c r="F1539" s="467">
        <v>0</v>
      </c>
      <c r="G1539" s="467">
        <f t="array" ref="G1539">MAX(IF($A$2:$A$8761=A1539,$D$2:$D$8761))</f>
        <v>1527</v>
      </c>
      <c r="H1539" s="467">
        <f t="shared" si="170"/>
        <v>0</v>
      </c>
      <c r="I1539" s="475" t="str">
        <f t="shared" si="171"/>
        <v/>
      </c>
      <c r="J1539" s="471">
        <f>'Potential Projects'!D1540</f>
        <v>0</v>
      </c>
      <c r="K1539" s="471">
        <f>'Potential Projects'!E1540</f>
        <v>62.012175983659432</v>
      </c>
      <c r="L1539" s="476">
        <f t="shared" si="172"/>
        <v>981.9878240163406</v>
      </c>
      <c r="M1539" s="471">
        <f t="shared" si="168"/>
        <v>1384.7879500460735</v>
      </c>
      <c r="N1539" s="467">
        <f t="shared" si="173"/>
        <v>0</v>
      </c>
      <c r="O1539" s="475" t="str">
        <f t="shared" si="174"/>
        <v/>
      </c>
    </row>
    <row r="1540" spans="1:15" hidden="1">
      <c r="A1540" s="475">
        <f t="shared" si="169"/>
        <v>43525</v>
      </c>
      <c r="B1540" s="475">
        <v>43530</v>
      </c>
      <c r="C1540" s="467">
        <v>3</v>
      </c>
      <c r="D1540" s="467">
        <v>1096</v>
      </c>
      <c r="E1540" s="467">
        <v>49</v>
      </c>
      <c r="F1540" s="467">
        <v>0</v>
      </c>
      <c r="G1540" s="467">
        <f t="array" ref="G1540">MAX(IF($A$2:$A$8761=A1540,$D$2:$D$8761))</f>
        <v>1527</v>
      </c>
      <c r="H1540" s="467">
        <f t="shared" si="170"/>
        <v>0</v>
      </c>
      <c r="I1540" s="475" t="str">
        <f t="shared" si="171"/>
        <v/>
      </c>
      <c r="J1540" s="471">
        <f>'Potential Projects'!D1541</f>
        <v>0</v>
      </c>
      <c r="K1540" s="471">
        <f>'Potential Projects'!E1541</f>
        <v>86.89636664158246</v>
      </c>
      <c r="L1540" s="476">
        <f t="shared" si="172"/>
        <v>960.10363335841748</v>
      </c>
      <c r="M1540" s="471">
        <f t="shared" si="168"/>
        <v>1384.7879500460735</v>
      </c>
      <c r="N1540" s="467">
        <f t="shared" si="173"/>
        <v>0</v>
      </c>
      <c r="O1540" s="475" t="str">
        <f t="shared" si="174"/>
        <v/>
      </c>
    </row>
    <row r="1541" spans="1:15" hidden="1">
      <c r="A1541" s="475">
        <f t="shared" si="169"/>
        <v>43525</v>
      </c>
      <c r="B1541" s="475">
        <v>43530</v>
      </c>
      <c r="C1541" s="467">
        <v>4</v>
      </c>
      <c r="D1541" s="467">
        <v>1083</v>
      </c>
      <c r="E1541" s="467">
        <v>52</v>
      </c>
      <c r="F1541" s="467">
        <v>0</v>
      </c>
      <c r="G1541" s="467">
        <f t="array" ref="G1541">MAX(IF($A$2:$A$8761=A1541,$D$2:$D$8761))</f>
        <v>1527</v>
      </c>
      <c r="H1541" s="467">
        <f t="shared" si="170"/>
        <v>0</v>
      </c>
      <c r="I1541" s="475" t="str">
        <f t="shared" si="171"/>
        <v/>
      </c>
      <c r="J1541" s="471">
        <f>'Potential Projects'!D1542</f>
        <v>0</v>
      </c>
      <c r="K1541" s="471">
        <f>'Potential Projects'!E1542</f>
        <v>68.289741292195231</v>
      </c>
      <c r="L1541" s="476">
        <f t="shared" si="172"/>
        <v>962.71025870780477</v>
      </c>
      <c r="M1541" s="471">
        <f t="shared" si="168"/>
        <v>1384.7879500460735</v>
      </c>
      <c r="N1541" s="467">
        <f t="shared" si="173"/>
        <v>0</v>
      </c>
      <c r="O1541" s="475" t="str">
        <f t="shared" si="174"/>
        <v/>
      </c>
    </row>
    <row r="1542" spans="1:15" hidden="1">
      <c r="A1542" s="475">
        <f t="shared" si="169"/>
        <v>43525</v>
      </c>
      <c r="B1542" s="475">
        <v>43530</v>
      </c>
      <c r="C1542" s="467">
        <v>5</v>
      </c>
      <c r="D1542" s="467">
        <v>1103</v>
      </c>
      <c r="E1542" s="467">
        <v>57</v>
      </c>
      <c r="F1542" s="467">
        <v>0</v>
      </c>
      <c r="G1542" s="467">
        <f t="array" ref="G1542">MAX(IF($A$2:$A$8761=A1542,$D$2:$D$8761))</f>
        <v>1527</v>
      </c>
      <c r="H1542" s="467">
        <f t="shared" si="170"/>
        <v>0</v>
      </c>
      <c r="I1542" s="475" t="str">
        <f t="shared" si="171"/>
        <v/>
      </c>
      <c r="J1542" s="471">
        <f>'Potential Projects'!D1543</f>
        <v>0</v>
      </c>
      <c r="K1542" s="471">
        <f>'Potential Projects'!E1543</f>
        <v>77.108840518168137</v>
      </c>
      <c r="L1542" s="476">
        <f t="shared" si="172"/>
        <v>968.89115948183189</v>
      </c>
      <c r="M1542" s="471">
        <f t="shared" si="168"/>
        <v>1384.7879500460735</v>
      </c>
      <c r="N1542" s="467">
        <f t="shared" si="173"/>
        <v>0</v>
      </c>
      <c r="O1542" s="475" t="str">
        <f t="shared" si="174"/>
        <v/>
      </c>
    </row>
    <row r="1543" spans="1:15" hidden="1">
      <c r="A1543" s="475">
        <f t="shared" si="169"/>
        <v>43525</v>
      </c>
      <c r="B1543" s="475">
        <v>43530</v>
      </c>
      <c r="C1543" s="467">
        <v>6</v>
      </c>
      <c r="D1543" s="467">
        <v>1227</v>
      </c>
      <c r="E1543" s="467">
        <v>67</v>
      </c>
      <c r="F1543" s="467">
        <v>0</v>
      </c>
      <c r="G1543" s="467">
        <f t="array" ref="G1543">MAX(IF($A$2:$A$8761=A1543,$D$2:$D$8761))</f>
        <v>1527</v>
      </c>
      <c r="H1543" s="467">
        <f t="shared" si="170"/>
        <v>0</v>
      </c>
      <c r="I1543" s="475" t="str">
        <f t="shared" si="171"/>
        <v/>
      </c>
      <c r="J1543" s="471">
        <f>'Potential Projects'!D1544</f>
        <v>0</v>
      </c>
      <c r="K1543" s="471">
        <f>'Potential Projects'!E1544</f>
        <v>70.887597290905191</v>
      </c>
      <c r="L1543" s="476">
        <f t="shared" si="172"/>
        <v>1089.1124027090948</v>
      </c>
      <c r="M1543" s="471">
        <f t="shared" si="168"/>
        <v>1384.7879500460735</v>
      </c>
      <c r="N1543" s="467">
        <f t="shared" si="173"/>
        <v>0</v>
      </c>
      <c r="O1543" s="475" t="str">
        <f t="shared" si="174"/>
        <v/>
      </c>
    </row>
    <row r="1544" spans="1:15" hidden="1">
      <c r="A1544" s="475">
        <f t="shared" si="169"/>
        <v>43525</v>
      </c>
      <c r="B1544" s="475">
        <v>43530</v>
      </c>
      <c r="C1544" s="467">
        <v>7</v>
      </c>
      <c r="D1544" s="467">
        <v>1364</v>
      </c>
      <c r="E1544" s="467">
        <v>68</v>
      </c>
      <c r="F1544" s="467">
        <v>0</v>
      </c>
      <c r="G1544" s="467">
        <f t="array" ref="G1544">MAX(IF($A$2:$A$8761=A1544,$D$2:$D$8761))</f>
        <v>1527</v>
      </c>
      <c r="H1544" s="467">
        <f t="shared" si="170"/>
        <v>0</v>
      </c>
      <c r="I1544" s="475" t="str">
        <f t="shared" si="171"/>
        <v/>
      </c>
      <c r="J1544" s="471">
        <f>'Potential Projects'!D1545</f>
        <v>0</v>
      </c>
      <c r="K1544" s="471">
        <f>'Potential Projects'!E1545</f>
        <v>91.010225327886474</v>
      </c>
      <c r="L1544" s="476">
        <f t="shared" si="172"/>
        <v>1204.9897746721135</v>
      </c>
      <c r="M1544" s="471">
        <f t="shared" si="168"/>
        <v>1384.7879500460735</v>
      </c>
      <c r="N1544" s="467">
        <f t="shared" si="173"/>
        <v>0</v>
      </c>
      <c r="O1544" s="475" t="str">
        <f t="shared" si="174"/>
        <v/>
      </c>
    </row>
    <row r="1545" spans="1:15" hidden="1">
      <c r="A1545" s="475">
        <f t="shared" si="169"/>
        <v>43525</v>
      </c>
      <c r="B1545" s="475">
        <v>43530</v>
      </c>
      <c r="C1545" s="467">
        <v>8</v>
      </c>
      <c r="D1545" s="467">
        <v>1397</v>
      </c>
      <c r="E1545" s="467">
        <v>68</v>
      </c>
      <c r="F1545" s="467">
        <v>0</v>
      </c>
      <c r="G1545" s="467">
        <f t="array" ref="G1545">MAX(IF($A$2:$A$8761=A1545,$D$2:$D$8761))</f>
        <v>1527</v>
      </c>
      <c r="H1545" s="467">
        <f t="shared" si="170"/>
        <v>0</v>
      </c>
      <c r="I1545" s="475" t="str">
        <f t="shared" si="171"/>
        <v/>
      </c>
      <c r="J1545" s="471">
        <f>'Potential Projects'!D1546</f>
        <v>0</v>
      </c>
      <c r="K1545" s="471">
        <f>'Potential Projects'!E1546</f>
        <v>67.871236938292839</v>
      </c>
      <c r="L1545" s="476">
        <f t="shared" si="172"/>
        <v>1261.1287630617071</v>
      </c>
      <c r="M1545" s="471">
        <f t="shared" si="168"/>
        <v>1384.7879500460735</v>
      </c>
      <c r="N1545" s="467">
        <f t="shared" si="173"/>
        <v>0</v>
      </c>
      <c r="O1545" s="475" t="str">
        <f t="shared" si="174"/>
        <v/>
      </c>
    </row>
    <row r="1546" spans="1:15" hidden="1">
      <c r="A1546" s="475">
        <f t="shared" si="169"/>
        <v>43525</v>
      </c>
      <c r="B1546" s="475">
        <v>43530</v>
      </c>
      <c r="C1546" s="467">
        <v>9</v>
      </c>
      <c r="D1546" s="467">
        <v>1374</v>
      </c>
      <c r="E1546" s="467">
        <v>45</v>
      </c>
      <c r="F1546" s="467">
        <v>0</v>
      </c>
      <c r="G1546" s="467">
        <f t="array" ref="G1546">MAX(IF($A$2:$A$8761=A1546,$D$2:$D$8761))</f>
        <v>1527</v>
      </c>
      <c r="H1546" s="467">
        <f t="shared" si="170"/>
        <v>0</v>
      </c>
      <c r="I1546" s="475" t="str">
        <f t="shared" si="171"/>
        <v/>
      </c>
      <c r="J1546" s="471">
        <f>'Potential Projects'!D1547</f>
        <v>0</v>
      </c>
      <c r="K1546" s="471">
        <f>'Potential Projects'!E1547</f>
        <v>92.04983707804773</v>
      </c>
      <c r="L1546" s="476">
        <f t="shared" si="172"/>
        <v>1236.9501629219524</v>
      </c>
      <c r="M1546" s="471">
        <f t="shared" ref="M1546:M1609" si="175">MAX($L$1418:$L$2161)</f>
        <v>1384.7879500460735</v>
      </c>
      <c r="N1546" s="467">
        <f t="shared" si="173"/>
        <v>0</v>
      </c>
      <c r="O1546" s="475" t="str">
        <f t="shared" si="174"/>
        <v/>
      </c>
    </row>
    <row r="1547" spans="1:15" hidden="1">
      <c r="A1547" s="475">
        <f t="shared" si="169"/>
        <v>43525</v>
      </c>
      <c r="B1547" s="475">
        <v>43530</v>
      </c>
      <c r="C1547" s="467">
        <v>10</v>
      </c>
      <c r="D1547" s="467">
        <v>1370</v>
      </c>
      <c r="E1547" s="467">
        <v>50</v>
      </c>
      <c r="F1547" s="467">
        <v>2</v>
      </c>
      <c r="G1547" s="467">
        <f t="array" ref="G1547">MAX(IF($A$2:$A$8761=A1547,$D$2:$D$8761))</f>
        <v>1527</v>
      </c>
      <c r="H1547" s="467">
        <f t="shared" si="170"/>
        <v>0</v>
      </c>
      <c r="I1547" s="475" t="str">
        <f t="shared" si="171"/>
        <v/>
      </c>
      <c r="J1547" s="471">
        <f>'Potential Projects'!D1548</f>
        <v>0</v>
      </c>
      <c r="K1547" s="471">
        <f>'Potential Projects'!E1548</f>
        <v>98.024671199741988</v>
      </c>
      <c r="L1547" s="476">
        <f t="shared" si="172"/>
        <v>1219.975328800258</v>
      </c>
      <c r="M1547" s="471">
        <f t="shared" si="175"/>
        <v>1384.7879500460735</v>
      </c>
      <c r="N1547" s="467">
        <f t="shared" si="173"/>
        <v>0</v>
      </c>
      <c r="O1547" s="475" t="str">
        <f t="shared" si="174"/>
        <v/>
      </c>
    </row>
    <row r="1548" spans="1:15" hidden="1">
      <c r="A1548" s="475">
        <f t="shared" si="169"/>
        <v>43525</v>
      </c>
      <c r="B1548" s="475">
        <v>43530</v>
      </c>
      <c r="C1548" s="467">
        <v>11</v>
      </c>
      <c r="D1548" s="467">
        <v>1308</v>
      </c>
      <c r="E1548" s="467">
        <v>48</v>
      </c>
      <c r="F1548" s="467">
        <v>2</v>
      </c>
      <c r="G1548" s="467">
        <f t="array" ref="G1548">MAX(IF($A$2:$A$8761=A1548,$D$2:$D$8761))</f>
        <v>1527</v>
      </c>
      <c r="H1548" s="467">
        <f t="shared" si="170"/>
        <v>0</v>
      </c>
      <c r="I1548" s="475" t="str">
        <f t="shared" si="171"/>
        <v/>
      </c>
      <c r="J1548" s="471">
        <f>'Potential Projects'!D1549</f>
        <v>0</v>
      </c>
      <c r="K1548" s="471">
        <f>'Potential Projects'!E1549</f>
        <v>99.16284659213072</v>
      </c>
      <c r="L1548" s="476">
        <f t="shared" si="172"/>
        <v>1158.8371534078692</v>
      </c>
      <c r="M1548" s="471">
        <f t="shared" si="175"/>
        <v>1384.7879500460735</v>
      </c>
      <c r="N1548" s="467">
        <f t="shared" si="173"/>
        <v>0</v>
      </c>
      <c r="O1548" s="475" t="str">
        <f t="shared" si="174"/>
        <v/>
      </c>
    </row>
    <row r="1549" spans="1:15" hidden="1">
      <c r="A1549" s="475">
        <f t="shared" si="169"/>
        <v>43525</v>
      </c>
      <c r="B1549" s="475">
        <v>43530</v>
      </c>
      <c r="C1549" s="467">
        <v>12</v>
      </c>
      <c r="D1549" s="467">
        <v>1284</v>
      </c>
      <c r="E1549" s="467">
        <v>39</v>
      </c>
      <c r="F1549" s="467">
        <v>3</v>
      </c>
      <c r="G1549" s="467">
        <f t="array" ref="G1549">MAX(IF($A$2:$A$8761=A1549,$D$2:$D$8761))</f>
        <v>1527</v>
      </c>
      <c r="H1549" s="467">
        <f t="shared" si="170"/>
        <v>0</v>
      </c>
      <c r="I1549" s="475" t="str">
        <f t="shared" si="171"/>
        <v/>
      </c>
      <c r="J1549" s="471">
        <f>'Potential Projects'!D1550</f>
        <v>0</v>
      </c>
      <c r="K1549" s="471">
        <f>'Potential Projects'!E1550</f>
        <v>99.715115889056122</v>
      </c>
      <c r="L1549" s="476">
        <f t="shared" si="172"/>
        <v>1142.2848841109439</v>
      </c>
      <c r="M1549" s="471">
        <f t="shared" si="175"/>
        <v>1384.7879500460735</v>
      </c>
      <c r="N1549" s="467">
        <f t="shared" si="173"/>
        <v>0</v>
      </c>
      <c r="O1549" s="475" t="str">
        <f t="shared" si="174"/>
        <v/>
      </c>
    </row>
    <row r="1550" spans="1:15" hidden="1">
      <c r="A1550" s="475">
        <f t="shared" si="169"/>
        <v>43525</v>
      </c>
      <c r="B1550" s="475">
        <v>43530</v>
      </c>
      <c r="C1550" s="467">
        <v>13</v>
      </c>
      <c r="D1550" s="467">
        <v>1301</v>
      </c>
      <c r="E1550" s="467">
        <v>61</v>
      </c>
      <c r="F1550" s="467">
        <v>22</v>
      </c>
      <c r="G1550" s="467">
        <f t="array" ref="G1550">MAX(IF($A$2:$A$8761=A1550,$D$2:$D$8761))</f>
        <v>1527</v>
      </c>
      <c r="H1550" s="467">
        <f t="shared" si="170"/>
        <v>0</v>
      </c>
      <c r="I1550" s="475" t="str">
        <f t="shared" si="171"/>
        <v/>
      </c>
      <c r="J1550" s="471">
        <f>'Potential Projects'!D1551</f>
        <v>0</v>
      </c>
      <c r="K1550" s="471">
        <f>'Potential Projects'!E1551</f>
        <v>99.265321490002151</v>
      </c>
      <c r="L1550" s="476">
        <f t="shared" si="172"/>
        <v>1118.7346785099978</v>
      </c>
      <c r="M1550" s="471">
        <f t="shared" si="175"/>
        <v>1384.7879500460735</v>
      </c>
      <c r="N1550" s="467">
        <f t="shared" si="173"/>
        <v>0</v>
      </c>
      <c r="O1550" s="475" t="str">
        <f t="shared" si="174"/>
        <v/>
      </c>
    </row>
    <row r="1551" spans="1:15" hidden="1">
      <c r="A1551" s="475">
        <f t="shared" si="169"/>
        <v>43525</v>
      </c>
      <c r="B1551" s="475">
        <v>43530</v>
      </c>
      <c r="C1551" s="467">
        <v>14</v>
      </c>
      <c r="D1551" s="467">
        <v>1240</v>
      </c>
      <c r="E1551" s="467">
        <v>52</v>
      </c>
      <c r="F1551" s="467">
        <v>8</v>
      </c>
      <c r="G1551" s="467">
        <f t="array" ref="G1551">MAX(IF($A$2:$A$8761=A1551,$D$2:$D$8761))</f>
        <v>1527</v>
      </c>
      <c r="H1551" s="467">
        <f t="shared" si="170"/>
        <v>0</v>
      </c>
      <c r="I1551" s="475" t="str">
        <f t="shared" si="171"/>
        <v/>
      </c>
      <c r="J1551" s="471">
        <f>'Potential Projects'!D1552</f>
        <v>0</v>
      </c>
      <c r="K1551" s="471">
        <f>'Potential Projects'!E1552</f>
        <v>98.793624059342079</v>
      </c>
      <c r="L1551" s="476">
        <f t="shared" si="172"/>
        <v>1081.2063759406578</v>
      </c>
      <c r="M1551" s="471">
        <f t="shared" si="175"/>
        <v>1384.7879500460735</v>
      </c>
      <c r="N1551" s="467">
        <f t="shared" si="173"/>
        <v>0</v>
      </c>
      <c r="O1551" s="475" t="str">
        <f t="shared" si="174"/>
        <v/>
      </c>
    </row>
    <row r="1552" spans="1:15" hidden="1">
      <c r="A1552" s="475">
        <f t="shared" si="169"/>
        <v>43525</v>
      </c>
      <c r="B1552" s="475">
        <v>43530</v>
      </c>
      <c r="C1552" s="467">
        <v>15</v>
      </c>
      <c r="D1552" s="467">
        <v>1256</v>
      </c>
      <c r="E1552" s="467">
        <v>73</v>
      </c>
      <c r="F1552" s="467">
        <v>4</v>
      </c>
      <c r="G1552" s="467">
        <f t="array" ref="G1552">MAX(IF($A$2:$A$8761=A1552,$D$2:$D$8761))</f>
        <v>1527</v>
      </c>
      <c r="H1552" s="467">
        <f t="shared" si="170"/>
        <v>0</v>
      </c>
      <c r="I1552" s="475" t="str">
        <f t="shared" si="171"/>
        <v/>
      </c>
      <c r="J1552" s="471">
        <f>'Potential Projects'!D1553</f>
        <v>0</v>
      </c>
      <c r="K1552" s="471">
        <f>'Potential Projects'!E1553</f>
        <v>98.935211513652987</v>
      </c>
      <c r="L1552" s="476">
        <f t="shared" si="172"/>
        <v>1080.064788486347</v>
      </c>
      <c r="M1552" s="471">
        <f t="shared" si="175"/>
        <v>1384.7879500460735</v>
      </c>
      <c r="N1552" s="467">
        <f t="shared" si="173"/>
        <v>0</v>
      </c>
      <c r="O1552" s="475" t="str">
        <f t="shared" si="174"/>
        <v/>
      </c>
    </row>
    <row r="1553" spans="1:15" hidden="1">
      <c r="A1553" s="475">
        <f t="shared" si="169"/>
        <v>43525</v>
      </c>
      <c r="B1553" s="475">
        <v>43530</v>
      </c>
      <c r="C1553" s="467">
        <v>16</v>
      </c>
      <c r="D1553" s="467">
        <v>1254</v>
      </c>
      <c r="E1553" s="467">
        <v>82</v>
      </c>
      <c r="F1553" s="467">
        <v>1</v>
      </c>
      <c r="G1553" s="467">
        <f t="array" ref="G1553">MAX(IF($A$2:$A$8761=A1553,$D$2:$D$8761))</f>
        <v>1527</v>
      </c>
      <c r="H1553" s="467">
        <f t="shared" si="170"/>
        <v>0</v>
      </c>
      <c r="I1553" s="475" t="str">
        <f t="shared" si="171"/>
        <v/>
      </c>
      <c r="J1553" s="471">
        <f>'Potential Projects'!D1554</f>
        <v>0</v>
      </c>
      <c r="K1553" s="471">
        <f>'Potential Projects'!E1554</f>
        <v>98.742777735970762</v>
      </c>
      <c r="L1553" s="476">
        <f t="shared" si="172"/>
        <v>1072.2572222640292</v>
      </c>
      <c r="M1553" s="471">
        <f t="shared" si="175"/>
        <v>1384.7879500460735</v>
      </c>
      <c r="N1553" s="467">
        <f t="shared" si="173"/>
        <v>0</v>
      </c>
      <c r="O1553" s="475" t="str">
        <f t="shared" si="174"/>
        <v/>
      </c>
    </row>
    <row r="1554" spans="1:15" hidden="1">
      <c r="A1554" s="475">
        <f t="shared" si="169"/>
        <v>43525</v>
      </c>
      <c r="B1554" s="475">
        <v>43530</v>
      </c>
      <c r="C1554" s="467">
        <v>17</v>
      </c>
      <c r="D1554" s="467">
        <v>1282</v>
      </c>
      <c r="E1554" s="467">
        <v>34</v>
      </c>
      <c r="F1554" s="467">
        <v>1</v>
      </c>
      <c r="G1554" s="467">
        <f t="array" ref="G1554">MAX(IF($A$2:$A$8761=A1554,$D$2:$D$8761))</f>
        <v>1527</v>
      </c>
      <c r="H1554" s="467">
        <f t="shared" si="170"/>
        <v>0</v>
      </c>
      <c r="I1554" s="475" t="str">
        <f t="shared" si="171"/>
        <v/>
      </c>
      <c r="J1554" s="471">
        <f>'Potential Projects'!D1555</f>
        <v>0</v>
      </c>
      <c r="K1554" s="471">
        <f>'Potential Projects'!E1555</f>
        <v>99.061936196516896</v>
      </c>
      <c r="L1554" s="476">
        <f t="shared" si="172"/>
        <v>1147.9380638034831</v>
      </c>
      <c r="M1554" s="471">
        <f t="shared" si="175"/>
        <v>1384.7879500460735</v>
      </c>
      <c r="N1554" s="467">
        <f t="shared" si="173"/>
        <v>0</v>
      </c>
      <c r="O1554" s="475" t="str">
        <f t="shared" si="174"/>
        <v/>
      </c>
    </row>
    <row r="1555" spans="1:15" hidden="1">
      <c r="A1555" s="475">
        <f t="shared" si="169"/>
        <v>43525</v>
      </c>
      <c r="B1555" s="475">
        <v>43530</v>
      </c>
      <c r="C1555" s="467">
        <v>18</v>
      </c>
      <c r="D1555" s="467">
        <v>1366</v>
      </c>
      <c r="E1555" s="467">
        <v>13</v>
      </c>
      <c r="F1555" s="467">
        <v>1</v>
      </c>
      <c r="G1555" s="467">
        <f t="array" ref="G1555">MAX(IF($A$2:$A$8761=A1555,$D$2:$D$8761))</f>
        <v>1527</v>
      </c>
      <c r="H1555" s="467">
        <f t="shared" si="170"/>
        <v>0</v>
      </c>
      <c r="I1555" s="475" t="str">
        <f t="shared" si="171"/>
        <v/>
      </c>
      <c r="J1555" s="471">
        <f>'Potential Projects'!D1556</f>
        <v>0</v>
      </c>
      <c r="K1555" s="471">
        <f>'Potential Projects'!E1556</f>
        <v>88.699455493442272</v>
      </c>
      <c r="L1555" s="476">
        <f t="shared" si="172"/>
        <v>1263.3005445065578</v>
      </c>
      <c r="M1555" s="471">
        <f t="shared" si="175"/>
        <v>1384.7879500460735</v>
      </c>
      <c r="N1555" s="467">
        <f t="shared" si="173"/>
        <v>0</v>
      </c>
      <c r="O1555" s="475" t="str">
        <f t="shared" si="174"/>
        <v/>
      </c>
    </row>
    <row r="1556" spans="1:15" hidden="1">
      <c r="A1556" s="475">
        <f t="shared" si="169"/>
        <v>43525</v>
      </c>
      <c r="B1556" s="475">
        <v>43530</v>
      </c>
      <c r="C1556" s="467">
        <v>19</v>
      </c>
      <c r="D1556" s="467">
        <v>1401</v>
      </c>
      <c r="E1556" s="467">
        <v>58</v>
      </c>
      <c r="F1556" s="467">
        <v>0</v>
      </c>
      <c r="G1556" s="467">
        <f t="array" ref="G1556">MAX(IF($A$2:$A$8761=A1556,$D$2:$D$8761))</f>
        <v>1527</v>
      </c>
      <c r="H1556" s="467">
        <f t="shared" si="170"/>
        <v>0</v>
      </c>
      <c r="I1556" s="475" t="str">
        <f t="shared" si="171"/>
        <v/>
      </c>
      <c r="J1556" s="471">
        <f>'Potential Projects'!D1557</f>
        <v>0</v>
      </c>
      <c r="K1556" s="471">
        <f>'Potential Projects'!E1557</f>
        <v>76.300775102128583</v>
      </c>
      <c r="L1556" s="476">
        <f t="shared" si="172"/>
        <v>1266.6992248978713</v>
      </c>
      <c r="M1556" s="471">
        <f t="shared" si="175"/>
        <v>1384.7879500460735</v>
      </c>
      <c r="N1556" s="467">
        <f t="shared" si="173"/>
        <v>0</v>
      </c>
      <c r="O1556" s="475" t="str">
        <f t="shared" si="174"/>
        <v/>
      </c>
    </row>
    <row r="1557" spans="1:15" hidden="1">
      <c r="A1557" s="475">
        <f t="shared" si="169"/>
        <v>43525</v>
      </c>
      <c r="B1557" s="475">
        <v>43530</v>
      </c>
      <c r="C1557" s="467">
        <v>20</v>
      </c>
      <c r="D1557" s="467">
        <v>1402</v>
      </c>
      <c r="E1557" s="467">
        <v>57</v>
      </c>
      <c r="F1557" s="467">
        <v>0</v>
      </c>
      <c r="G1557" s="467">
        <f t="array" ref="G1557">MAX(IF($A$2:$A$8761=A1557,$D$2:$D$8761))</f>
        <v>1527</v>
      </c>
      <c r="H1557" s="467">
        <f t="shared" si="170"/>
        <v>0</v>
      </c>
      <c r="I1557" s="475" t="str">
        <f t="shared" si="171"/>
        <v/>
      </c>
      <c r="J1557" s="471">
        <f>'Potential Projects'!D1558</f>
        <v>0</v>
      </c>
      <c r="K1557" s="471">
        <f>'Potential Projects'!E1558</f>
        <v>73.253124704364652</v>
      </c>
      <c r="L1557" s="476">
        <f t="shared" si="172"/>
        <v>1271.7468752956354</v>
      </c>
      <c r="M1557" s="471">
        <f t="shared" si="175"/>
        <v>1384.7879500460735</v>
      </c>
      <c r="N1557" s="467">
        <f t="shared" si="173"/>
        <v>0</v>
      </c>
      <c r="O1557" s="475" t="str">
        <f t="shared" si="174"/>
        <v/>
      </c>
    </row>
    <row r="1558" spans="1:15" hidden="1">
      <c r="A1558" s="475">
        <f t="shared" si="169"/>
        <v>43525</v>
      </c>
      <c r="B1558" s="475">
        <v>43530</v>
      </c>
      <c r="C1558" s="467">
        <v>21</v>
      </c>
      <c r="D1558" s="467">
        <v>1348</v>
      </c>
      <c r="E1558" s="467">
        <v>18</v>
      </c>
      <c r="F1558" s="467">
        <v>0</v>
      </c>
      <c r="G1558" s="467">
        <f t="array" ref="G1558">MAX(IF($A$2:$A$8761=A1558,$D$2:$D$8761))</f>
        <v>1527</v>
      </c>
      <c r="H1558" s="467">
        <f t="shared" si="170"/>
        <v>0</v>
      </c>
      <c r="I1558" s="475" t="str">
        <f t="shared" si="171"/>
        <v/>
      </c>
      <c r="J1558" s="471">
        <f>'Potential Projects'!D1559</f>
        <v>0</v>
      </c>
      <c r="K1558" s="471">
        <f>'Potential Projects'!E1559</f>
        <v>78.903324607611268</v>
      </c>
      <c r="L1558" s="476">
        <f t="shared" si="172"/>
        <v>1251.0966753923888</v>
      </c>
      <c r="M1558" s="471">
        <f t="shared" si="175"/>
        <v>1384.7879500460735</v>
      </c>
      <c r="N1558" s="467">
        <f t="shared" si="173"/>
        <v>0</v>
      </c>
      <c r="O1558" s="475" t="str">
        <f t="shared" si="174"/>
        <v/>
      </c>
    </row>
    <row r="1559" spans="1:15" hidden="1">
      <c r="A1559" s="475">
        <f t="shared" si="169"/>
        <v>43525</v>
      </c>
      <c r="B1559" s="475">
        <v>43530</v>
      </c>
      <c r="C1559" s="467">
        <v>22</v>
      </c>
      <c r="D1559" s="467">
        <v>1265</v>
      </c>
      <c r="E1559" s="467">
        <v>8</v>
      </c>
      <c r="F1559" s="467">
        <v>0</v>
      </c>
      <c r="G1559" s="467">
        <f t="array" ref="G1559">MAX(IF($A$2:$A$8761=A1559,$D$2:$D$8761))</f>
        <v>1527</v>
      </c>
      <c r="H1559" s="467">
        <f t="shared" si="170"/>
        <v>0</v>
      </c>
      <c r="I1559" s="475" t="str">
        <f t="shared" si="171"/>
        <v/>
      </c>
      <c r="J1559" s="471">
        <f>'Potential Projects'!D1560</f>
        <v>0</v>
      </c>
      <c r="K1559" s="471">
        <f>'Potential Projects'!E1560</f>
        <v>55.80031976994195</v>
      </c>
      <c r="L1559" s="476">
        <f t="shared" si="172"/>
        <v>1201.199680230058</v>
      </c>
      <c r="M1559" s="471">
        <f t="shared" si="175"/>
        <v>1384.7879500460735</v>
      </c>
      <c r="N1559" s="467">
        <f t="shared" si="173"/>
        <v>0</v>
      </c>
      <c r="O1559" s="475" t="str">
        <f t="shared" si="174"/>
        <v/>
      </c>
    </row>
    <row r="1560" spans="1:15" hidden="1">
      <c r="A1560" s="475">
        <f t="shared" si="169"/>
        <v>43525</v>
      </c>
      <c r="B1560" s="475">
        <v>43530</v>
      </c>
      <c r="C1560" s="467">
        <v>23</v>
      </c>
      <c r="D1560" s="467">
        <v>1186</v>
      </c>
      <c r="E1560" s="467">
        <v>3</v>
      </c>
      <c r="F1560" s="467">
        <v>0</v>
      </c>
      <c r="G1560" s="467">
        <f t="array" ref="G1560">MAX(IF($A$2:$A$8761=A1560,$D$2:$D$8761))</f>
        <v>1527</v>
      </c>
      <c r="H1560" s="467">
        <f t="shared" si="170"/>
        <v>0</v>
      </c>
      <c r="I1560" s="475" t="str">
        <f t="shared" si="171"/>
        <v/>
      </c>
      <c r="J1560" s="471">
        <f>'Potential Projects'!D1561</f>
        <v>0</v>
      </c>
      <c r="K1560" s="471">
        <f>'Potential Projects'!E1561</f>
        <v>49.024460492367233</v>
      </c>
      <c r="L1560" s="476">
        <f t="shared" si="172"/>
        <v>1133.9755395076327</v>
      </c>
      <c r="M1560" s="471">
        <f t="shared" si="175"/>
        <v>1384.7879500460735</v>
      </c>
      <c r="N1560" s="467">
        <f t="shared" si="173"/>
        <v>0</v>
      </c>
      <c r="O1560" s="475" t="str">
        <f t="shared" si="174"/>
        <v/>
      </c>
    </row>
    <row r="1561" spans="1:15" hidden="1">
      <c r="A1561" s="475">
        <f t="shared" si="169"/>
        <v>43525</v>
      </c>
      <c r="B1561" s="475">
        <v>43530</v>
      </c>
      <c r="C1561" s="467">
        <v>24</v>
      </c>
      <c r="D1561" s="467">
        <v>1135</v>
      </c>
      <c r="E1561" s="467">
        <v>6</v>
      </c>
      <c r="F1561" s="467">
        <v>0</v>
      </c>
      <c r="G1561" s="467">
        <f t="array" ref="G1561">MAX(IF($A$2:$A$8761=A1561,$D$2:$D$8761))</f>
        <v>1527</v>
      </c>
      <c r="H1561" s="467">
        <f t="shared" si="170"/>
        <v>0</v>
      </c>
      <c r="I1561" s="475" t="str">
        <f t="shared" si="171"/>
        <v/>
      </c>
      <c r="J1561" s="471">
        <f>'Potential Projects'!D1562</f>
        <v>0</v>
      </c>
      <c r="K1561" s="471">
        <f>'Potential Projects'!E1562</f>
        <v>84.004384218447655</v>
      </c>
      <c r="L1561" s="476">
        <f t="shared" si="172"/>
        <v>1044.9956157815523</v>
      </c>
      <c r="M1561" s="471">
        <f t="shared" si="175"/>
        <v>1384.7879500460735</v>
      </c>
      <c r="N1561" s="467">
        <f t="shared" si="173"/>
        <v>0</v>
      </c>
      <c r="O1561" s="475" t="str">
        <f t="shared" si="174"/>
        <v/>
      </c>
    </row>
    <row r="1562" spans="1:15" hidden="1">
      <c r="A1562" s="475">
        <f t="shared" si="169"/>
        <v>43525</v>
      </c>
      <c r="B1562" s="475">
        <v>43531</v>
      </c>
      <c r="C1562" s="467">
        <v>1</v>
      </c>
      <c r="D1562" s="467">
        <v>1113</v>
      </c>
      <c r="E1562" s="467">
        <v>6</v>
      </c>
      <c r="F1562" s="467">
        <v>0</v>
      </c>
      <c r="G1562" s="467">
        <f t="array" ref="G1562">MAX(IF($A$2:$A$8761=A1562,$D$2:$D$8761))</f>
        <v>1527</v>
      </c>
      <c r="H1562" s="467">
        <f t="shared" si="170"/>
        <v>0</v>
      </c>
      <c r="I1562" s="475" t="str">
        <f t="shared" si="171"/>
        <v/>
      </c>
      <c r="J1562" s="471">
        <f>'Potential Projects'!D1563</f>
        <v>0</v>
      </c>
      <c r="K1562" s="471">
        <f>'Potential Projects'!E1563</f>
        <v>79.240474844119547</v>
      </c>
      <c r="L1562" s="476">
        <f t="shared" si="172"/>
        <v>1027.7595251558805</v>
      </c>
      <c r="M1562" s="471">
        <f t="shared" si="175"/>
        <v>1384.7879500460735</v>
      </c>
      <c r="N1562" s="467">
        <f t="shared" si="173"/>
        <v>0</v>
      </c>
      <c r="O1562" s="475" t="str">
        <f t="shared" si="174"/>
        <v/>
      </c>
    </row>
    <row r="1563" spans="1:15" hidden="1">
      <c r="A1563" s="475">
        <f t="shared" si="169"/>
        <v>43525</v>
      </c>
      <c r="B1563" s="475">
        <v>43531</v>
      </c>
      <c r="C1563" s="467">
        <v>2</v>
      </c>
      <c r="D1563" s="467">
        <v>1100</v>
      </c>
      <c r="E1563" s="467">
        <v>16</v>
      </c>
      <c r="F1563" s="467">
        <v>0</v>
      </c>
      <c r="G1563" s="467">
        <f t="array" ref="G1563">MAX(IF($A$2:$A$8761=A1563,$D$2:$D$8761))</f>
        <v>1527</v>
      </c>
      <c r="H1563" s="467">
        <f t="shared" si="170"/>
        <v>0</v>
      </c>
      <c r="I1563" s="475" t="str">
        <f t="shared" si="171"/>
        <v/>
      </c>
      <c r="J1563" s="471">
        <f>'Potential Projects'!D1564</f>
        <v>0</v>
      </c>
      <c r="K1563" s="471">
        <f>'Potential Projects'!E1564</f>
        <v>80.342666684583961</v>
      </c>
      <c r="L1563" s="476">
        <f t="shared" si="172"/>
        <v>1003.6573333154161</v>
      </c>
      <c r="M1563" s="471">
        <f t="shared" si="175"/>
        <v>1384.7879500460735</v>
      </c>
      <c r="N1563" s="467">
        <f t="shared" si="173"/>
        <v>0</v>
      </c>
      <c r="O1563" s="475" t="str">
        <f t="shared" si="174"/>
        <v/>
      </c>
    </row>
    <row r="1564" spans="1:15" hidden="1">
      <c r="A1564" s="475">
        <f t="shared" si="169"/>
        <v>43525</v>
      </c>
      <c r="B1564" s="475">
        <v>43531</v>
      </c>
      <c r="C1564" s="467">
        <v>3</v>
      </c>
      <c r="D1564" s="467">
        <v>1111</v>
      </c>
      <c r="E1564" s="467">
        <v>25</v>
      </c>
      <c r="F1564" s="467">
        <v>0</v>
      </c>
      <c r="G1564" s="467">
        <f t="array" ref="G1564">MAX(IF($A$2:$A$8761=A1564,$D$2:$D$8761))</f>
        <v>1527</v>
      </c>
      <c r="H1564" s="467">
        <f t="shared" si="170"/>
        <v>0</v>
      </c>
      <c r="I1564" s="475" t="str">
        <f t="shared" si="171"/>
        <v/>
      </c>
      <c r="J1564" s="471">
        <f>'Potential Projects'!D1565</f>
        <v>0</v>
      </c>
      <c r="K1564" s="471">
        <f>'Potential Projects'!E1565</f>
        <v>43.924965383788432</v>
      </c>
      <c r="L1564" s="476">
        <f t="shared" si="172"/>
        <v>1042.0750346162115</v>
      </c>
      <c r="M1564" s="471">
        <f t="shared" si="175"/>
        <v>1384.7879500460735</v>
      </c>
      <c r="N1564" s="467">
        <f t="shared" si="173"/>
        <v>0</v>
      </c>
      <c r="O1564" s="475" t="str">
        <f t="shared" si="174"/>
        <v/>
      </c>
    </row>
    <row r="1565" spans="1:15" hidden="1">
      <c r="A1565" s="475">
        <f t="shared" si="169"/>
        <v>43525</v>
      </c>
      <c r="B1565" s="475">
        <v>43531</v>
      </c>
      <c r="C1565" s="467">
        <v>4</v>
      </c>
      <c r="D1565" s="467">
        <v>1104</v>
      </c>
      <c r="E1565" s="467">
        <v>32</v>
      </c>
      <c r="F1565" s="467">
        <v>0</v>
      </c>
      <c r="G1565" s="467">
        <f t="array" ref="G1565">MAX(IF($A$2:$A$8761=A1565,$D$2:$D$8761))</f>
        <v>1527</v>
      </c>
      <c r="H1565" s="467">
        <f t="shared" si="170"/>
        <v>0</v>
      </c>
      <c r="I1565" s="475" t="str">
        <f t="shared" si="171"/>
        <v/>
      </c>
      <c r="J1565" s="471">
        <f>'Potential Projects'!D1566</f>
        <v>0</v>
      </c>
      <c r="K1565" s="471">
        <f>'Potential Projects'!E1566</f>
        <v>33.553097667168352</v>
      </c>
      <c r="L1565" s="476">
        <f t="shared" si="172"/>
        <v>1038.4469023328315</v>
      </c>
      <c r="M1565" s="471">
        <f t="shared" si="175"/>
        <v>1384.7879500460735</v>
      </c>
      <c r="N1565" s="467">
        <f t="shared" si="173"/>
        <v>0</v>
      </c>
      <c r="O1565" s="475" t="str">
        <f t="shared" si="174"/>
        <v/>
      </c>
    </row>
    <row r="1566" spans="1:15" hidden="1">
      <c r="A1566" s="475">
        <f t="shared" si="169"/>
        <v>43525</v>
      </c>
      <c r="B1566" s="475">
        <v>43531</v>
      </c>
      <c r="C1566" s="467">
        <v>5</v>
      </c>
      <c r="D1566" s="467">
        <v>1116</v>
      </c>
      <c r="E1566" s="467">
        <v>57</v>
      </c>
      <c r="F1566" s="467">
        <v>0</v>
      </c>
      <c r="G1566" s="467">
        <f t="array" ref="G1566">MAX(IF($A$2:$A$8761=A1566,$D$2:$D$8761))</f>
        <v>1527</v>
      </c>
      <c r="H1566" s="467">
        <f t="shared" si="170"/>
        <v>0</v>
      </c>
      <c r="I1566" s="475" t="str">
        <f t="shared" si="171"/>
        <v/>
      </c>
      <c r="J1566" s="471">
        <f>'Potential Projects'!D1567</f>
        <v>0</v>
      </c>
      <c r="K1566" s="471">
        <f>'Potential Projects'!E1567</f>
        <v>7.2006216405074177</v>
      </c>
      <c r="L1566" s="476">
        <f t="shared" si="172"/>
        <v>1051.7993783594925</v>
      </c>
      <c r="M1566" s="471">
        <f t="shared" si="175"/>
        <v>1384.7879500460735</v>
      </c>
      <c r="N1566" s="467">
        <f t="shared" si="173"/>
        <v>0</v>
      </c>
      <c r="O1566" s="475" t="str">
        <f t="shared" si="174"/>
        <v/>
      </c>
    </row>
    <row r="1567" spans="1:15" hidden="1">
      <c r="A1567" s="475">
        <f t="shared" si="169"/>
        <v>43525</v>
      </c>
      <c r="B1567" s="475">
        <v>43531</v>
      </c>
      <c r="C1567" s="467">
        <v>6</v>
      </c>
      <c r="D1567" s="467">
        <v>1238</v>
      </c>
      <c r="E1567" s="467">
        <v>73</v>
      </c>
      <c r="F1567" s="467">
        <v>0</v>
      </c>
      <c r="G1567" s="467">
        <f t="array" ref="G1567">MAX(IF($A$2:$A$8761=A1567,$D$2:$D$8761))</f>
        <v>1527</v>
      </c>
      <c r="H1567" s="467">
        <f t="shared" si="170"/>
        <v>0</v>
      </c>
      <c r="I1567" s="475" t="str">
        <f t="shared" si="171"/>
        <v/>
      </c>
      <c r="J1567" s="471">
        <f>'Potential Projects'!D1568</f>
        <v>2.3768569036789335</v>
      </c>
      <c r="K1567" s="471">
        <f>'Potential Projects'!E1568</f>
        <v>2.3467533863685227E-3</v>
      </c>
      <c r="L1567" s="476">
        <f t="shared" si="172"/>
        <v>1162.6207963429347</v>
      </c>
      <c r="M1567" s="471">
        <f t="shared" si="175"/>
        <v>1384.7879500460735</v>
      </c>
      <c r="N1567" s="467">
        <f t="shared" si="173"/>
        <v>0</v>
      </c>
      <c r="O1567" s="475" t="str">
        <f t="shared" si="174"/>
        <v/>
      </c>
    </row>
    <row r="1568" spans="1:15" hidden="1">
      <c r="A1568" s="475">
        <f t="shared" si="169"/>
        <v>43525</v>
      </c>
      <c r="B1568" s="475">
        <v>43531</v>
      </c>
      <c r="C1568" s="467">
        <v>7</v>
      </c>
      <c r="D1568" s="467">
        <v>1367</v>
      </c>
      <c r="E1568" s="467">
        <v>73</v>
      </c>
      <c r="F1568" s="467">
        <v>0</v>
      </c>
      <c r="G1568" s="467">
        <f t="array" ref="G1568">MAX(IF($A$2:$A$8761=A1568,$D$2:$D$8761))</f>
        <v>1527</v>
      </c>
      <c r="H1568" s="467">
        <f t="shared" si="170"/>
        <v>0</v>
      </c>
      <c r="I1568" s="475" t="str">
        <f t="shared" si="171"/>
        <v/>
      </c>
      <c r="J1568" s="471">
        <f>'Potential Projects'!D1569</f>
        <v>7.4904886347272575</v>
      </c>
      <c r="K1568" s="471">
        <f>'Potential Projects'!E1569</f>
        <v>2.3467533863685227E-3</v>
      </c>
      <c r="L1568" s="476">
        <f t="shared" si="172"/>
        <v>1286.5071646118865</v>
      </c>
      <c r="M1568" s="471">
        <f t="shared" si="175"/>
        <v>1384.7879500460735</v>
      </c>
      <c r="N1568" s="467">
        <f t="shared" si="173"/>
        <v>0</v>
      </c>
      <c r="O1568" s="475" t="str">
        <f t="shared" si="174"/>
        <v/>
      </c>
    </row>
    <row r="1569" spans="1:15" hidden="1">
      <c r="A1569" s="475">
        <f t="shared" si="169"/>
        <v>43525</v>
      </c>
      <c r="B1569" s="475">
        <v>43531</v>
      </c>
      <c r="C1569" s="467">
        <v>8</v>
      </c>
      <c r="D1569" s="467">
        <v>1418</v>
      </c>
      <c r="E1569" s="467">
        <v>74</v>
      </c>
      <c r="F1569" s="467">
        <v>12</v>
      </c>
      <c r="G1569" s="467">
        <f t="array" ref="G1569">MAX(IF($A$2:$A$8761=A1569,$D$2:$D$8761))</f>
        <v>1527</v>
      </c>
      <c r="H1569" s="467">
        <f t="shared" si="170"/>
        <v>0</v>
      </c>
      <c r="I1569" s="475" t="str">
        <f t="shared" si="171"/>
        <v/>
      </c>
      <c r="J1569" s="471">
        <f>'Potential Projects'!D1570</f>
        <v>20.899619149979443</v>
      </c>
      <c r="K1569" s="471">
        <f>'Potential Projects'!E1570</f>
        <v>0.56634981724360356</v>
      </c>
      <c r="L1569" s="476">
        <f t="shared" si="172"/>
        <v>1310.534031032777</v>
      </c>
      <c r="M1569" s="471">
        <f t="shared" si="175"/>
        <v>1384.7879500460735</v>
      </c>
      <c r="N1569" s="467">
        <f t="shared" si="173"/>
        <v>0</v>
      </c>
      <c r="O1569" s="475" t="str">
        <f t="shared" si="174"/>
        <v/>
      </c>
    </row>
    <row r="1570" spans="1:15" hidden="1">
      <c r="A1570" s="475">
        <f t="shared" si="169"/>
        <v>43525</v>
      </c>
      <c r="B1570" s="475">
        <v>43531</v>
      </c>
      <c r="C1570" s="467">
        <v>9</v>
      </c>
      <c r="D1570" s="467">
        <v>1385</v>
      </c>
      <c r="E1570" s="467">
        <v>74</v>
      </c>
      <c r="F1570" s="467">
        <v>19</v>
      </c>
      <c r="G1570" s="467">
        <f t="array" ref="G1570">MAX(IF($A$2:$A$8761=A1570,$D$2:$D$8761))</f>
        <v>1527</v>
      </c>
      <c r="H1570" s="467">
        <f t="shared" si="170"/>
        <v>0</v>
      </c>
      <c r="I1570" s="475" t="str">
        <f t="shared" si="171"/>
        <v/>
      </c>
      <c r="J1570" s="471">
        <f>'Potential Projects'!D1571</f>
        <v>24.365660565798109</v>
      </c>
      <c r="K1570" s="471">
        <f>'Potential Projects'!E1571</f>
        <v>9.3870135454740919E-2</v>
      </c>
      <c r="L1570" s="476">
        <f t="shared" si="172"/>
        <v>1267.540469298747</v>
      </c>
      <c r="M1570" s="471">
        <f t="shared" si="175"/>
        <v>1384.7879500460735</v>
      </c>
      <c r="N1570" s="467">
        <f t="shared" si="173"/>
        <v>0</v>
      </c>
      <c r="O1570" s="475" t="str">
        <f t="shared" si="174"/>
        <v/>
      </c>
    </row>
    <row r="1571" spans="1:15" hidden="1">
      <c r="A1571" s="475">
        <f t="shared" si="169"/>
        <v>43525</v>
      </c>
      <c r="B1571" s="475">
        <v>43531</v>
      </c>
      <c r="C1571" s="467">
        <v>10</v>
      </c>
      <c r="D1571" s="467">
        <v>1347</v>
      </c>
      <c r="E1571" s="467">
        <v>54</v>
      </c>
      <c r="F1571" s="467">
        <v>17</v>
      </c>
      <c r="G1571" s="467">
        <f t="array" ref="G1571">MAX(IF($A$2:$A$8761=A1571,$D$2:$D$8761))</f>
        <v>1527</v>
      </c>
      <c r="H1571" s="467">
        <f t="shared" si="170"/>
        <v>0</v>
      </c>
      <c r="I1571" s="475" t="str">
        <f t="shared" si="171"/>
        <v/>
      </c>
      <c r="J1571" s="471">
        <f>'Potential Projects'!D1572</f>
        <v>79.689930950970449</v>
      </c>
      <c r="K1571" s="471">
        <f>'Potential Projects'!E1572</f>
        <v>0.13532944528058483</v>
      </c>
      <c r="L1571" s="476">
        <f t="shared" si="172"/>
        <v>1196.174739603749</v>
      </c>
      <c r="M1571" s="471">
        <f t="shared" si="175"/>
        <v>1384.7879500460735</v>
      </c>
      <c r="N1571" s="467">
        <f t="shared" si="173"/>
        <v>0</v>
      </c>
      <c r="O1571" s="475" t="str">
        <f t="shared" si="174"/>
        <v/>
      </c>
    </row>
    <row r="1572" spans="1:15" hidden="1">
      <c r="A1572" s="475">
        <f t="shared" si="169"/>
        <v>43525</v>
      </c>
      <c r="B1572" s="475">
        <v>43531</v>
      </c>
      <c r="C1572" s="467">
        <v>11</v>
      </c>
      <c r="D1572" s="467">
        <v>1303</v>
      </c>
      <c r="E1572" s="467">
        <v>73</v>
      </c>
      <c r="F1572" s="467">
        <v>19</v>
      </c>
      <c r="G1572" s="467">
        <f t="array" ref="G1572">MAX(IF($A$2:$A$8761=A1572,$D$2:$D$8761))</f>
        <v>1527</v>
      </c>
      <c r="H1572" s="467">
        <f t="shared" si="170"/>
        <v>0</v>
      </c>
      <c r="I1572" s="475" t="str">
        <f t="shared" si="171"/>
        <v/>
      </c>
      <c r="J1572" s="471">
        <f>'Potential Projects'!D1573</f>
        <v>105.42064126131376</v>
      </c>
      <c r="K1572" s="471">
        <f>'Potential Projects'!E1573</f>
        <v>0.17835325736400776</v>
      </c>
      <c r="L1572" s="476">
        <f t="shared" si="172"/>
        <v>1105.4010054813223</v>
      </c>
      <c r="M1572" s="471">
        <f t="shared" si="175"/>
        <v>1384.7879500460735</v>
      </c>
      <c r="N1572" s="467">
        <f t="shared" si="173"/>
        <v>0</v>
      </c>
      <c r="O1572" s="475" t="str">
        <f t="shared" si="174"/>
        <v/>
      </c>
    </row>
    <row r="1573" spans="1:15" hidden="1">
      <c r="A1573" s="475">
        <f t="shared" si="169"/>
        <v>43525</v>
      </c>
      <c r="B1573" s="475">
        <v>43531</v>
      </c>
      <c r="C1573" s="467">
        <v>12</v>
      </c>
      <c r="D1573" s="467">
        <v>1277</v>
      </c>
      <c r="E1573" s="467">
        <v>86</v>
      </c>
      <c r="F1573" s="467">
        <v>19</v>
      </c>
      <c r="G1573" s="467">
        <f t="array" ref="G1573">MAX(IF($A$2:$A$8761=A1573,$D$2:$D$8761))</f>
        <v>1527</v>
      </c>
      <c r="H1573" s="467">
        <f t="shared" si="170"/>
        <v>0</v>
      </c>
      <c r="I1573" s="475" t="str">
        <f t="shared" si="171"/>
        <v/>
      </c>
      <c r="J1573" s="471">
        <f>'Potential Projects'!D1574</f>
        <v>96.712654041173039</v>
      </c>
      <c r="K1573" s="471">
        <f>'Potential Projects'!E1574</f>
        <v>4.6935067727370454E-3</v>
      </c>
      <c r="L1573" s="476">
        <f t="shared" si="172"/>
        <v>1075.2826524520542</v>
      </c>
      <c r="M1573" s="471">
        <f t="shared" si="175"/>
        <v>1384.7879500460735</v>
      </c>
      <c r="N1573" s="467">
        <f t="shared" si="173"/>
        <v>0</v>
      </c>
      <c r="O1573" s="475" t="str">
        <f t="shared" si="174"/>
        <v/>
      </c>
    </row>
    <row r="1574" spans="1:15" hidden="1">
      <c r="A1574" s="475">
        <f t="shared" si="169"/>
        <v>43525</v>
      </c>
      <c r="B1574" s="475">
        <v>43531</v>
      </c>
      <c r="C1574" s="467">
        <v>13</v>
      </c>
      <c r="D1574" s="467">
        <v>1307</v>
      </c>
      <c r="E1574" s="467">
        <v>85</v>
      </c>
      <c r="F1574" s="467">
        <v>19</v>
      </c>
      <c r="G1574" s="467">
        <f t="array" ref="G1574">MAX(IF($A$2:$A$8761=A1574,$D$2:$D$8761))</f>
        <v>1527</v>
      </c>
      <c r="H1574" s="467">
        <f t="shared" si="170"/>
        <v>0</v>
      </c>
      <c r="I1574" s="475" t="str">
        <f t="shared" si="171"/>
        <v/>
      </c>
      <c r="J1574" s="471">
        <f>'Potential Projects'!D1575</f>
        <v>83.252525203404645</v>
      </c>
      <c r="K1574" s="471">
        <f>'Potential Projects'!E1575</f>
        <v>2.5814287250053751</v>
      </c>
      <c r="L1574" s="476">
        <f t="shared" si="172"/>
        <v>1117.1660460715898</v>
      </c>
      <c r="M1574" s="471">
        <f t="shared" si="175"/>
        <v>1384.7879500460735</v>
      </c>
      <c r="N1574" s="467">
        <f t="shared" si="173"/>
        <v>0</v>
      </c>
      <c r="O1574" s="475" t="str">
        <f t="shared" si="174"/>
        <v/>
      </c>
    </row>
    <row r="1575" spans="1:15" hidden="1">
      <c r="A1575" s="475">
        <f t="shared" si="169"/>
        <v>43525</v>
      </c>
      <c r="B1575" s="475">
        <v>43531</v>
      </c>
      <c r="C1575" s="467">
        <v>14</v>
      </c>
      <c r="D1575" s="467">
        <v>1282</v>
      </c>
      <c r="E1575" s="467">
        <v>90</v>
      </c>
      <c r="F1575" s="467">
        <v>18</v>
      </c>
      <c r="G1575" s="467">
        <f t="array" ref="G1575">MAX(IF($A$2:$A$8761=A1575,$D$2:$D$8761))</f>
        <v>1527</v>
      </c>
      <c r="H1575" s="467">
        <f t="shared" si="170"/>
        <v>0</v>
      </c>
      <c r="I1575" s="475" t="str">
        <f t="shared" si="171"/>
        <v/>
      </c>
      <c r="J1575" s="471">
        <f>'Potential Projects'!D1576</f>
        <v>75.5947833119601</v>
      </c>
      <c r="K1575" s="471">
        <f>'Potential Projects'!E1576</f>
        <v>17.474707966028809</v>
      </c>
      <c r="L1575" s="476">
        <f t="shared" si="172"/>
        <v>1080.9305087220112</v>
      </c>
      <c r="M1575" s="471">
        <f t="shared" si="175"/>
        <v>1384.7879500460735</v>
      </c>
      <c r="N1575" s="467">
        <f t="shared" si="173"/>
        <v>0</v>
      </c>
      <c r="O1575" s="475" t="str">
        <f t="shared" si="174"/>
        <v/>
      </c>
    </row>
    <row r="1576" spans="1:15" hidden="1">
      <c r="A1576" s="475">
        <f t="shared" si="169"/>
        <v>43525</v>
      </c>
      <c r="B1576" s="475">
        <v>43531</v>
      </c>
      <c r="C1576" s="467">
        <v>15</v>
      </c>
      <c r="D1576" s="467">
        <v>1274</v>
      </c>
      <c r="E1576" s="467">
        <v>86</v>
      </c>
      <c r="F1576" s="467">
        <v>19</v>
      </c>
      <c r="G1576" s="467">
        <f t="array" ref="G1576">MAX(IF($A$2:$A$8761=A1576,$D$2:$D$8761))</f>
        <v>1527</v>
      </c>
      <c r="H1576" s="467">
        <f t="shared" si="170"/>
        <v>0</v>
      </c>
      <c r="I1576" s="475" t="str">
        <f t="shared" si="171"/>
        <v/>
      </c>
      <c r="J1576" s="471">
        <f>'Potential Projects'!D1577</f>
        <v>62.786250121622118</v>
      </c>
      <c r="K1576" s="471">
        <f>'Potential Projects'!E1577</f>
        <v>0.82371043861535154</v>
      </c>
      <c r="L1576" s="476">
        <f t="shared" si="172"/>
        <v>1105.3900394397626</v>
      </c>
      <c r="M1576" s="471">
        <f t="shared" si="175"/>
        <v>1384.7879500460735</v>
      </c>
      <c r="N1576" s="467">
        <f t="shared" si="173"/>
        <v>0</v>
      </c>
      <c r="O1576" s="475" t="str">
        <f t="shared" si="174"/>
        <v/>
      </c>
    </row>
    <row r="1577" spans="1:15" hidden="1">
      <c r="A1577" s="475">
        <f t="shared" si="169"/>
        <v>43525</v>
      </c>
      <c r="B1577" s="475">
        <v>43531</v>
      </c>
      <c r="C1577" s="467">
        <v>16</v>
      </c>
      <c r="D1577" s="467">
        <v>1265</v>
      </c>
      <c r="E1577" s="467">
        <v>83</v>
      </c>
      <c r="F1577" s="467">
        <v>19</v>
      </c>
      <c r="G1577" s="467">
        <f t="array" ref="G1577">MAX(IF($A$2:$A$8761=A1577,$D$2:$D$8761))</f>
        <v>1527</v>
      </c>
      <c r="H1577" s="467">
        <f t="shared" si="170"/>
        <v>0</v>
      </c>
      <c r="I1577" s="475" t="str">
        <f t="shared" si="171"/>
        <v/>
      </c>
      <c r="J1577" s="471">
        <f>'Potential Projects'!D1578</f>
        <v>30.013670757975436</v>
      </c>
      <c r="K1577" s="471">
        <f>'Potential Projects'!E1578</f>
        <v>3.0789404429155018</v>
      </c>
      <c r="L1577" s="476">
        <f t="shared" si="172"/>
        <v>1129.907388799109</v>
      </c>
      <c r="M1577" s="471">
        <f t="shared" si="175"/>
        <v>1384.7879500460735</v>
      </c>
      <c r="N1577" s="467">
        <f t="shared" si="173"/>
        <v>0</v>
      </c>
      <c r="O1577" s="475" t="str">
        <f t="shared" si="174"/>
        <v/>
      </c>
    </row>
    <row r="1578" spans="1:15" hidden="1">
      <c r="A1578" s="475">
        <f t="shared" si="169"/>
        <v>43525</v>
      </c>
      <c r="B1578" s="475">
        <v>43531</v>
      </c>
      <c r="C1578" s="467">
        <v>17</v>
      </c>
      <c r="D1578" s="467">
        <v>1293</v>
      </c>
      <c r="E1578" s="467">
        <v>57</v>
      </c>
      <c r="F1578" s="467">
        <v>12</v>
      </c>
      <c r="G1578" s="467">
        <f t="array" ref="G1578">MAX(IF($A$2:$A$8761=A1578,$D$2:$D$8761))</f>
        <v>1527</v>
      </c>
      <c r="H1578" s="467">
        <f t="shared" si="170"/>
        <v>0</v>
      </c>
      <c r="I1578" s="475" t="str">
        <f t="shared" si="171"/>
        <v/>
      </c>
      <c r="J1578" s="471">
        <f>'Potential Projects'!D1579</f>
        <v>29.656560997977213</v>
      </c>
      <c r="K1578" s="471">
        <f>'Potential Projects'!E1579</f>
        <v>6.3753466996344867</v>
      </c>
      <c r="L1578" s="476">
        <f t="shared" si="172"/>
        <v>1187.9680923023882</v>
      </c>
      <c r="M1578" s="471">
        <f t="shared" si="175"/>
        <v>1384.7879500460735</v>
      </c>
      <c r="N1578" s="467">
        <f t="shared" si="173"/>
        <v>0</v>
      </c>
      <c r="O1578" s="475" t="str">
        <f t="shared" si="174"/>
        <v/>
      </c>
    </row>
    <row r="1579" spans="1:15" hidden="1">
      <c r="A1579" s="475">
        <f t="shared" si="169"/>
        <v>43525</v>
      </c>
      <c r="B1579" s="475">
        <v>43531</v>
      </c>
      <c r="C1579" s="467">
        <v>18</v>
      </c>
      <c r="D1579" s="467">
        <v>1326</v>
      </c>
      <c r="E1579" s="467">
        <v>77</v>
      </c>
      <c r="F1579" s="467">
        <v>0</v>
      </c>
      <c r="G1579" s="467">
        <f t="array" ref="G1579">MAX(IF($A$2:$A$8761=A1579,$D$2:$D$8761))</f>
        <v>1527</v>
      </c>
      <c r="H1579" s="467">
        <f t="shared" si="170"/>
        <v>0</v>
      </c>
      <c r="I1579" s="475" t="str">
        <f t="shared" si="171"/>
        <v/>
      </c>
      <c r="J1579" s="471">
        <f>'Potential Projects'!D1580</f>
        <v>48.368783888284078</v>
      </c>
      <c r="K1579" s="471">
        <f>'Potential Projects'!E1580</f>
        <v>38.06277542463986</v>
      </c>
      <c r="L1579" s="476">
        <f t="shared" si="172"/>
        <v>1162.5684406870762</v>
      </c>
      <c r="M1579" s="471">
        <f t="shared" si="175"/>
        <v>1384.7879500460735</v>
      </c>
      <c r="N1579" s="467">
        <f t="shared" si="173"/>
        <v>0</v>
      </c>
      <c r="O1579" s="475" t="str">
        <f t="shared" si="174"/>
        <v/>
      </c>
    </row>
    <row r="1580" spans="1:15" hidden="1">
      <c r="A1580" s="475">
        <f t="shared" si="169"/>
        <v>43525</v>
      </c>
      <c r="B1580" s="475">
        <v>43531</v>
      </c>
      <c r="C1580" s="467">
        <v>19</v>
      </c>
      <c r="D1580" s="467">
        <v>1380</v>
      </c>
      <c r="E1580" s="467">
        <v>87</v>
      </c>
      <c r="F1580" s="467">
        <v>0</v>
      </c>
      <c r="G1580" s="467">
        <f t="array" ref="G1580">MAX(IF($A$2:$A$8761=A1580,$D$2:$D$8761))</f>
        <v>1527</v>
      </c>
      <c r="H1580" s="467">
        <f t="shared" si="170"/>
        <v>0</v>
      </c>
      <c r="I1580" s="475" t="str">
        <f t="shared" si="171"/>
        <v/>
      </c>
      <c r="J1580" s="471">
        <f>'Potential Projects'!D1581</f>
        <v>17.052480603060395</v>
      </c>
      <c r="K1580" s="471">
        <f>'Potential Projects'!E1581</f>
        <v>6.4496605568694907</v>
      </c>
      <c r="L1580" s="476">
        <f t="shared" si="172"/>
        <v>1269.4978588400702</v>
      </c>
      <c r="M1580" s="471">
        <f t="shared" si="175"/>
        <v>1384.7879500460735</v>
      </c>
      <c r="N1580" s="467">
        <f t="shared" si="173"/>
        <v>0</v>
      </c>
      <c r="O1580" s="475" t="str">
        <f t="shared" si="174"/>
        <v/>
      </c>
    </row>
    <row r="1581" spans="1:15" hidden="1">
      <c r="A1581" s="475">
        <f t="shared" si="169"/>
        <v>43525</v>
      </c>
      <c r="B1581" s="475">
        <v>43531</v>
      </c>
      <c r="C1581" s="467">
        <v>20</v>
      </c>
      <c r="D1581" s="467">
        <v>1373</v>
      </c>
      <c r="E1581" s="467">
        <v>60</v>
      </c>
      <c r="F1581" s="467">
        <v>0</v>
      </c>
      <c r="G1581" s="467">
        <f t="array" ref="G1581">MAX(IF($A$2:$A$8761=A1581,$D$2:$D$8761))</f>
        <v>1527</v>
      </c>
      <c r="H1581" s="467">
        <f t="shared" si="170"/>
        <v>0</v>
      </c>
      <c r="I1581" s="475" t="str">
        <f t="shared" si="171"/>
        <v/>
      </c>
      <c r="J1581" s="471">
        <f>'Potential Projects'!D1582</f>
        <v>20.635921951547385</v>
      </c>
      <c r="K1581" s="471">
        <f>'Potential Projects'!E1582</f>
        <v>3.0609486669533434</v>
      </c>
      <c r="L1581" s="476">
        <f t="shared" si="172"/>
        <v>1289.3031293814993</v>
      </c>
      <c r="M1581" s="471">
        <f t="shared" si="175"/>
        <v>1384.7879500460735</v>
      </c>
      <c r="N1581" s="467">
        <f t="shared" si="173"/>
        <v>0</v>
      </c>
      <c r="O1581" s="475" t="str">
        <f t="shared" si="174"/>
        <v/>
      </c>
    </row>
    <row r="1582" spans="1:15" hidden="1">
      <c r="A1582" s="475">
        <f t="shared" si="169"/>
        <v>43525</v>
      </c>
      <c r="B1582" s="475">
        <v>43531</v>
      </c>
      <c r="C1582" s="467">
        <v>21</v>
      </c>
      <c r="D1582" s="467">
        <v>1365</v>
      </c>
      <c r="E1582" s="467">
        <v>43</v>
      </c>
      <c r="F1582" s="467">
        <v>0</v>
      </c>
      <c r="G1582" s="467">
        <f t="array" ref="G1582">MAX(IF($A$2:$A$8761=A1582,$D$2:$D$8761))</f>
        <v>1527</v>
      </c>
      <c r="H1582" s="467">
        <f t="shared" si="170"/>
        <v>0</v>
      </c>
      <c r="I1582" s="475" t="str">
        <f t="shared" si="171"/>
        <v/>
      </c>
      <c r="J1582" s="471">
        <f>'Potential Projects'!D1583</f>
        <v>29.131058067626395</v>
      </c>
      <c r="K1582" s="471">
        <f>'Potential Projects'!E1583</f>
        <v>3.9777469898946465</v>
      </c>
      <c r="L1582" s="476">
        <f t="shared" si="172"/>
        <v>1288.8911949424789</v>
      </c>
      <c r="M1582" s="471">
        <f t="shared" si="175"/>
        <v>1384.7879500460735</v>
      </c>
      <c r="N1582" s="467">
        <f t="shared" si="173"/>
        <v>0</v>
      </c>
      <c r="O1582" s="475" t="str">
        <f t="shared" si="174"/>
        <v/>
      </c>
    </row>
    <row r="1583" spans="1:15" hidden="1">
      <c r="A1583" s="475">
        <f t="shared" si="169"/>
        <v>43525</v>
      </c>
      <c r="B1583" s="475">
        <v>43531</v>
      </c>
      <c r="C1583" s="467">
        <v>22</v>
      </c>
      <c r="D1583" s="467">
        <v>1270</v>
      </c>
      <c r="E1583" s="467">
        <v>30</v>
      </c>
      <c r="F1583" s="467">
        <v>0</v>
      </c>
      <c r="G1583" s="467">
        <f t="array" ref="G1583">MAX(IF($A$2:$A$8761=A1583,$D$2:$D$8761))</f>
        <v>1527</v>
      </c>
      <c r="H1583" s="467">
        <f t="shared" si="170"/>
        <v>0</v>
      </c>
      <c r="I1583" s="475" t="str">
        <f t="shared" si="171"/>
        <v/>
      </c>
      <c r="J1583" s="471">
        <f>'Potential Projects'!D1584</f>
        <v>22.213007413333916</v>
      </c>
      <c r="K1583" s="471">
        <f>'Potential Projects'!E1584</f>
        <v>6.21263846484627</v>
      </c>
      <c r="L1583" s="476">
        <f t="shared" si="172"/>
        <v>1211.5743541218196</v>
      </c>
      <c r="M1583" s="471">
        <f t="shared" si="175"/>
        <v>1384.7879500460735</v>
      </c>
      <c r="N1583" s="467">
        <f t="shared" si="173"/>
        <v>0</v>
      </c>
      <c r="O1583" s="475" t="str">
        <f t="shared" si="174"/>
        <v/>
      </c>
    </row>
    <row r="1584" spans="1:15" hidden="1">
      <c r="A1584" s="475">
        <f t="shared" si="169"/>
        <v>43525</v>
      </c>
      <c r="B1584" s="475">
        <v>43531</v>
      </c>
      <c r="C1584" s="467">
        <v>23</v>
      </c>
      <c r="D1584" s="467">
        <v>1221</v>
      </c>
      <c r="E1584" s="467">
        <v>22</v>
      </c>
      <c r="F1584" s="467">
        <v>0</v>
      </c>
      <c r="G1584" s="467">
        <f t="array" ref="G1584">MAX(IF($A$2:$A$8761=A1584,$D$2:$D$8761))</f>
        <v>1527</v>
      </c>
      <c r="H1584" s="467">
        <f t="shared" si="170"/>
        <v>0</v>
      </c>
      <c r="I1584" s="475" t="str">
        <f t="shared" si="171"/>
        <v/>
      </c>
      <c r="J1584" s="471">
        <f>'Potential Projects'!D1585</f>
        <v>34.370977156792179</v>
      </c>
      <c r="K1584" s="471">
        <f>'Potential Projects'!E1585</f>
        <v>4.3633967963878737</v>
      </c>
      <c r="L1584" s="476">
        <f t="shared" si="172"/>
        <v>1160.26562604682</v>
      </c>
      <c r="M1584" s="471">
        <f t="shared" si="175"/>
        <v>1384.7879500460735</v>
      </c>
      <c r="N1584" s="467">
        <f t="shared" si="173"/>
        <v>0</v>
      </c>
      <c r="O1584" s="475" t="str">
        <f t="shared" si="174"/>
        <v/>
      </c>
    </row>
    <row r="1585" spans="1:15" hidden="1">
      <c r="A1585" s="475">
        <f t="shared" si="169"/>
        <v>43525</v>
      </c>
      <c r="B1585" s="475">
        <v>43531</v>
      </c>
      <c r="C1585" s="467">
        <v>24</v>
      </c>
      <c r="D1585" s="467">
        <v>1162</v>
      </c>
      <c r="E1585" s="467">
        <v>28</v>
      </c>
      <c r="F1585" s="467">
        <v>0</v>
      </c>
      <c r="G1585" s="467">
        <f t="array" ref="G1585">MAX(IF($A$2:$A$8761=A1585,$D$2:$D$8761))</f>
        <v>1527</v>
      </c>
      <c r="H1585" s="467">
        <f t="shared" si="170"/>
        <v>0</v>
      </c>
      <c r="I1585" s="475" t="str">
        <f t="shared" si="171"/>
        <v/>
      </c>
      <c r="J1585" s="471">
        <f>'Potential Projects'!D1586</f>
        <v>51.032258054040348</v>
      </c>
      <c r="K1585" s="471">
        <f>'Potential Projects'!E1586</f>
        <v>10.378125725650399</v>
      </c>
      <c r="L1585" s="476">
        <f t="shared" si="172"/>
        <v>1072.5896162203094</v>
      </c>
      <c r="M1585" s="471">
        <f t="shared" si="175"/>
        <v>1384.7879500460735</v>
      </c>
      <c r="N1585" s="467">
        <f t="shared" si="173"/>
        <v>0</v>
      </c>
      <c r="O1585" s="475" t="str">
        <f t="shared" si="174"/>
        <v/>
      </c>
    </row>
    <row r="1586" spans="1:15" hidden="1">
      <c r="A1586" s="475">
        <f t="shared" si="169"/>
        <v>43525</v>
      </c>
      <c r="B1586" s="475">
        <v>43532</v>
      </c>
      <c r="C1586" s="467">
        <v>1</v>
      </c>
      <c r="D1586" s="467">
        <v>1120</v>
      </c>
      <c r="E1586" s="467">
        <v>18</v>
      </c>
      <c r="F1586" s="467">
        <v>0</v>
      </c>
      <c r="G1586" s="467">
        <f t="array" ref="G1586">MAX(IF($A$2:$A$8761=A1586,$D$2:$D$8761))</f>
        <v>1527</v>
      </c>
      <c r="H1586" s="467">
        <f t="shared" si="170"/>
        <v>0</v>
      </c>
      <c r="I1586" s="475" t="str">
        <f t="shared" si="171"/>
        <v/>
      </c>
      <c r="J1586" s="471">
        <f>'Potential Projects'!D1587</f>
        <v>47.455284461047576</v>
      </c>
      <c r="K1586" s="471">
        <f>'Potential Projects'!E1587</f>
        <v>30.52422129649538</v>
      </c>
      <c r="L1586" s="476">
        <f t="shared" si="172"/>
        <v>1024.0204942424571</v>
      </c>
      <c r="M1586" s="471">
        <f t="shared" si="175"/>
        <v>1384.7879500460735</v>
      </c>
      <c r="N1586" s="467">
        <f t="shared" si="173"/>
        <v>0</v>
      </c>
      <c r="O1586" s="475" t="str">
        <f t="shared" si="174"/>
        <v/>
      </c>
    </row>
    <row r="1587" spans="1:15" hidden="1">
      <c r="A1587" s="475">
        <f t="shared" si="169"/>
        <v>43525</v>
      </c>
      <c r="B1587" s="475">
        <v>43532</v>
      </c>
      <c r="C1587" s="467">
        <v>2</v>
      </c>
      <c r="D1587" s="467">
        <v>1096</v>
      </c>
      <c r="E1587" s="467">
        <v>8</v>
      </c>
      <c r="F1587" s="467">
        <v>0</v>
      </c>
      <c r="G1587" s="467">
        <f t="array" ref="G1587">MAX(IF($A$2:$A$8761=A1587,$D$2:$D$8761))</f>
        <v>1527</v>
      </c>
      <c r="H1587" s="467">
        <f t="shared" si="170"/>
        <v>0</v>
      </c>
      <c r="I1587" s="475" t="str">
        <f t="shared" si="171"/>
        <v/>
      </c>
      <c r="J1587" s="471">
        <f>'Potential Projects'!D1588</f>
        <v>38.67906189131908</v>
      </c>
      <c r="K1587" s="471">
        <f>'Potential Projects'!E1588</f>
        <v>34.332219791442704</v>
      </c>
      <c r="L1587" s="476">
        <f t="shared" si="172"/>
        <v>1014.9887183172381</v>
      </c>
      <c r="M1587" s="471">
        <f t="shared" si="175"/>
        <v>1384.7879500460735</v>
      </c>
      <c r="N1587" s="467">
        <f t="shared" si="173"/>
        <v>0</v>
      </c>
      <c r="O1587" s="475" t="str">
        <f t="shared" si="174"/>
        <v/>
      </c>
    </row>
    <row r="1588" spans="1:15" hidden="1">
      <c r="A1588" s="475">
        <f t="shared" si="169"/>
        <v>43525</v>
      </c>
      <c r="B1588" s="475">
        <v>43532</v>
      </c>
      <c r="C1588" s="467">
        <v>3</v>
      </c>
      <c r="D1588" s="467">
        <v>1085</v>
      </c>
      <c r="E1588" s="467">
        <v>4</v>
      </c>
      <c r="F1588" s="467">
        <v>0</v>
      </c>
      <c r="G1588" s="467">
        <f t="array" ref="G1588">MAX(IF($A$2:$A$8761=A1588,$D$2:$D$8761))</f>
        <v>1527</v>
      </c>
      <c r="H1588" s="467">
        <f t="shared" si="170"/>
        <v>0</v>
      </c>
      <c r="I1588" s="475" t="str">
        <f t="shared" si="171"/>
        <v/>
      </c>
      <c r="J1588" s="471">
        <f>'Potential Projects'!D1589</f>
        <v>71.689513399194013</v>
      </c>
      <c r="K1588" s="471">
        <f>'Potential Projects'!E1589</f>
        <v>28.265862287680068</v>
      </c>
      <c r="L1588" s="476">
        <f t="shared" si="172"/>
        <v>981.04462431312595</v>
      </c>
      <c r="M1588" s="471">
        <f t="shared" si="175"/>
        <v>1384.7879500460735</v>
      </c>
      <c r="N1588" s="467">
        <f t="shared" si="173"/>
        <v>0</v>
      </c>
      <c r="O1588" s="475" t="str">
        <f t="shared" si="174"/>
        <v/>
      </c>
    </row>
    <row r="1589" spans="1:15" hidden="1">
      <c r="A1589" s="475">
        <f t="shared" si="169"/>
        <v>43525</v>
      </c>
      <c r="B1589" s="475">
        <v>43532</v>
      </c>
      <c r="C1589" s="467">
        <v>4</v>
      </c>
      <c r="D1589" s="467">
        <v>1127</v>
      </c>
      <c r="E1589" s="467">
        <v>0</v>
      </c>
      <c r="F1589" s="467">
        <v>0</v>
      </c>
      <c r="G1589" s="467">
        <f t="array" ref="G1589">MAX(IF($A$2:$A$8761=A1589,$D$2:$D$8761))</f>
        <v>1527</v>
      </c>
      <c r="H1589" s="467">
        <f t="shared" si="170"/>
        <v>0</v>
      </c>
      <c r="I1589" s="475" t="str">
        <f t="shared" si="171"/>
        <v/>
      </c>
      <c r="J1589" s="471">
        <f>'Potential Projects'!D1590</f>
        <v>98.898256293938317</v>
      </c>
      <c r="K1589" s="471">
        <f>'Potential Projects'!E1590</f>
        <v>23.731934745216087</v>
      </c>
      <c r="L1589" s="476">
        <f t="shared" si="172"/>
        <v>1004.3698089608455</v>
      </c>
      <c r="M1589" s="471">
        <f t="shared" si="175"/>
        <v>1384.7879500460735</v>
      </c>
      <c r="N1589" s="467">
        <f t="shared" si="173"/>
        <v>0</v>
      </c>
      <c r="O1589" s="475" t="str">
        <f t="shared" si="174"/>
        <v/>
      </c>
    </row>
    <row r="1590" spans="1:15" hidden="1">
      <c r="A1590" s="475">
        <f t="shared" si="169"/>
        <v>43525</v>
      </c>
      <c r="B1590" s="475">
        <v>43532</v>
      </c>
      <c r="C1590" s="467">
        <v>5</v>
      </c>
      <c r="D1590" s="467">
        <v>1154</v>
      </c>
      <c r="E1590" s="467">
        <v>1</v>
      </c>
      <c r="F1590" s="467">
        <v>0</v>
      </c>
      <c r="G1590" s="467">
        <f t="array" ref="G1590">MAX(IF($A$2:$A$8761=A1590,$D$2:$D$8761))</f>
        <v>1527</v>
      </c>
      <c r="H1590" s="467">
        <f t="shared" si="170"/>
        <v>0</v>
      </c>
      <c r="I1590" s="475" t="str">
        <f t="shared" si="171"/>
        <v/>
      </c>
      <c r="J1590" s="471">
        <f>'Potential Projects'!D1591</f>
        <v>87.565198442963137</v>
      </c>
      <c r="K1590" s="471">
        <f>'Potential Projects'!E1591</f>
        <v>36.995784884970973</v>
      </c>
      <c r="L1590" s="476">
        <f t="shared" si="172"/>
        <v>1028.4390166720659</v>
      </c>
      <c r="M1590" s="471">
        <f t="shared" si="175"/>
        <v>1384.7879500460735</v>
      </c>
      <c r="N1590" s="467">
        <f t="shared" si="173"/>
        <v>0</v>
      </c>
      <c r="O1590" s="475" t="str">
        <f t="shared" si="174"/>
        <v/>
      </c>
    </row>
    <row r="1591" spans="1:15" hidden="1">
      <c r="A1591" s="475">
        <f t="shared" si="169"/>
        <v>43525</v>
      </c>
      <c r="B1591" s="475">
        <v>43532</v>
      </c>
      <c r="C1591" s="467">
        <v>6</v>
      </c>
      <c r="D1591" s="467">
        <v>1239</v>
      </c>
      <c r="E1591" s="467">
        <v>1</v>
      </c>
      <c r="F1591" s="467">
        <v>0</v>
      </c>
      <c r="G1591" s="467">
        <f t="array" ref="G1591">MAX(IF($A$2:$A$8761=A1591,$D$2:$D$8761))</f>
        <v>1527</v>
      </c>
      <c r="H1591" s="467">
        <f t="shared" si="170"/>
        <v>0</v>
      </c>
      <c r="I1591" s="475" t="str">
        <f t="shared" si="171"/>
        <v/>
      </c>
      <c r="J1591" s="471">
        <f>'Potential Projects'!D1592</f>
        <v>73.264715023326744</v>
      </c>
      <c r="K1591" s="471">
        <f>'Potential Projects'!E1592</f>
        <v>48.464368684153939</v>
      </c>
      <c r="L1591" s="476">
        <f t="shared" si="172"/>
        <v>1116.2709162925194</v>
      </c>
      <c r="M1591" s="471">
        <f t="shared" si="175"/>
        <v>1384.7879500460735</v>
      </c>
      <c r="N1591" s="467">
        <f t="shared" si="173"/>
        <v>0</v>
      </c>
      <c r="O1591" s="475" t="str">
        <f t="shared" si="174"/>
        <v/>
      </c>
    </row>
    <row r="1592" spans="1:15" hidden="1">
      <c r="A1592" s="475">
        <f t="shared" si="169"/>
        <v>43525</v>
      </c>
      <c r="B1592" s="475">
        <v>43532</v>
      </c>
      <c r="C1592" s="467">
        <v>7</v>
      </c>
      <c r="D1592" s="467">
        <v>1341</v>
      </c>
      <c r="E1592" s="467">
        <v>0</v>
      </c>
      <c r="F1592" s="467">
        <v>0</v>
      </c>
      <c r="G1592" s="467">
        <f t="array" ref="G1592">MAX(IF($A$2:$A$8761=A1592,$D$2:$D$8761))</f>
        <v>1527</v>
      </c>
      <c r="H1592" s="467">
        <f t="shared" si="170"/>
        <v>0</v>
      </c>
      <c r="I1592" s="475" t="str">
        <f t="shared" si="171"/>
        <v/>
      </c>
      <c r="J1592" s="471">
        <f>'Potential Projects'!D1593</f>
        <v>44.723039937343252</v>
      </c>
      <c r="K1592" s="471">
        <f>'Potential Projects'!E1593</f>
        <v>51.513583584175443</v>
      </c>
      <c r="L1592" s="476">
        <f t="shared" si="172"/>
        <v>1244.7633764784814</v>
      </c>
      <c r="M1592" s="471">
        <f t="shared" si="175"/>
        <v>1384.7879500460735</v>
      </c>
      <c r="N1592" s="467">
        <f t="shared" si="173"/>
        <v>0</v>
      </c>
      <c r="O1592" s="475" t="str">
        <f t="shared" si="174"/>
        <v/>
      </c>
    </row>
    <row r="1593" spans="1:15" hidden="1">
      <c r="A1593" s="475">
        <f t="shared" si="169"/>
        <v>43525</v>
      </c>
      <c r="B1593" s="475">
        <v>43532</v>
      </c>
      <c r="C1593" s="467">
        <v>8</v>
      </c>
      <c r="D1593" s="467">
        <v>1412</v>
      </c>
      <c r="E1593" s="467">
        <v>4</v>
      </c>
      <c r="F1593" s="467">
        <v>2</v>
      </c>
      <c r="G1593" s="467">
        <f t="array" ref="G1593">MAX(IF($A$2:$A$8761=A1593,$D$2:$D$8761))</f>
        <v>1527</v>
      </c>
      <c r="H1593" s="467">
        <f t="shared" si="170"/>
        <v>0</v>
      </c>
      <c r="I1593" s="475" t="str">
        <f t="shared" si="171"/>
        <v/>
      </c>
      <c r="J1593" s="471">
        <f>'Potential Projects'!D1594</f>
        <v>48.838159065068176</v>
      </c>
      <c r="K1593" s="471">
        <f>'Potential Projects'!E1594</f>
        <v>42.516913351967325</v>
      </c>
      <c r="L1593" s="476">
        <f t="shared" si="172"/>
        <v>1314.6449275829646</v>
      </c>
      <c r="M1593" s="471">
        <f t="shared" si="175"/>
        <v>1384.7879500460735</v>
      </c>
      <c r="N1593" s="467">
        <f t="shared" si="173"/>
        <v>0</v>
      </c>
      <c r="O1593" s="475" t="str">
        <f t="shared" si="174"/>
        <v/>
      </c>
    </row>
    <row r="1594" spans="1:15" hidden="1">
      <c r="A1594" s="475">
        <f t="shared" si="169"/>
        <v>43525</v>
      </c>
      <c r="B1594" s="475">
        <v>43532</v>
      </c>
      <c r="C1594" s="467">
        <v>9</v>
      </c>
      <c r="D1594" s="467">
        <v>1424</v>
      </c>
      <c r="E1594" s="467">
        <v>4</v>
      </c>
      <c r="F1594" s="467">
        <v>4</v>
      </c>
      <c r="G1594" s="467">
        <f t="array" ref="G1594">MAX(IF($A$2:$A$8761=A1594,$D$2:$D$8761))</f>
        <v>1527</v>
      </c>
      <c r="H1594" s="467">
        <f t="shared" si="170"/>
        <v>0</v>
      </c>
      <c r="I1594" s="475" t="str">
        <f t="shared" si="171"/>
        <v/>
      </c>
      <c r="J1594" s="471">
        <f>'Potential Projects'!D1595</f>
        <v>21.692182230210406</v>
      </c>
      <c r="K1594" s="471">
        <f>'Potential Projects'!E1595</f>
        <v>40.606656095463336</v>
      </c>
      <c r="L1594" s="476">
        <f t="shared" si="172"/>
        <v>1353.7011616743262</v>
      </c>
      <c r="M1594" s="471">
        <f t="shared" si="175"/>
        <v>1384.7879500460735</v>
      </c>
      <c r="N1594" s="467">
        <f t="shared" si="173"/>
        <v>0</v>
      </c>
      <c r="O1594" s="475" t="str">
        <f t="shared" si="174"/>
        <v/>
      </c>
    </row>
    <row r="1595" spans="1:15" hidden="1">
      <c r="A1595" s="475">
        <f t="shared" si="169"/>
        <v>43525</v>
      </c>
      <c r="B1595" s="475">
        <v>43532</v>
      </c>
      <c r="C1595" s="467">
        <v>10</v>
      </c>
      <c r="D1595" s="467">
        <v>1354</v>
      </c>
      <c r="E1595" s="467">
        <v>3</v>
      </c>
      <c r="F1595" s="467">
        <v>8</v>
      </c>
      <c r="G1595" s="467">
        <f t="array" ref="G1595">MAX(IF($A$2:$A$8761=A1595,$D$2:$D$8761))</f>
        <v>1527</v>
      </c>
      <c r="H1595" s="467">
        <f t="shared" si="170"/>
        <v>0</v>
      </c>
      <c r="I1595" s="475" t="str">
        <f t="shared" si="171"/>
        <v/>
      </c>
      <c r="J1595" s="471">
        <f>'Potential Projects'!D1596</f>
        <v>17.271558715885604</v>
      </c>
      <c r="K1595" s="471">
        <f>'Potential Projects'!E1596</f>
        <v>38.734729144270048</v>
      </c>
      <c r="L1595" s="476">
        <f t="shared" si="172"/>
        <v>1286.9937121398443</v>
      </c>
      <c r="M1595" s="471">
        <f t="shared" si="175"/>
        <v>1384.7879500460735</v>
      </c>
      <c r="N1595" s="467">
        <f t="shared" si="173"/>
        <v>0</v>
      </c>
      <c r="O1595" s="475" t="str">
        <f t="shared" si="174"/>
        <v/>
      </c>
    </row>
    <row r="1596" spans="1:15" hidden="1">
      <c r="A1596" s="475">
        <f t="shared" si="169"/>
        <v>43525</v>
      </c>
      <c r="B1596" s="475">
        <v>43532</v>
      </c>
      <c r="C1596" s="467">
        <v>11</v>
      </c>
      <c r="D1596" s="467">
        <v>1327</v>
      </c>
      <c r="E1596" s="467">
        <v>10</v>
      </c>
      <c r="F1596" s="467">
        <v>7</v>
      </c>
      <c r="G1596" s="467">
        <f t="array" ref="G1596">MAX(IF($A$2:$A$8761=A1596,$D$2:$D$8761))</f>
        <v>1527</v>
      </c>
      <c r="H1596" s="467">
        <f t="shared" si="170"/>
        <v>0</v>
      </c>
      <c r="I1596" s="475" t="str">
        <f t="shared" si="171"/>
        <v/>
      </c>
      <c r="J1596" s="471">
        <f>'Potential Projects'!D1597</f>
        <v>7.9839621478613507</v>
      </c>
      <c r="K1596" s="471">
        <f>'Potential Projects'!E1597</f>
        <v>44.529645506342725</v>
      </c>
      <c r="L1596" s="476">
        <f t="shared" si="172"/>
        <v>1257.4863923457958</v>
      </c>
      <c r="M1596" s="471">
        <f t="shared" si="175"/>
        <v>1384.7879500460735</v>
      </c>
      <c r="N1596" s="467">
        <f t="shared" si="173"/>
        <v>0</v>
      </c>
      <c r="O1596" s="475" t="str">
        <f t="shared" si="174"/>
        <v/>
      </c>
    </row>
    <row r="1597" spans="1:15" hidden="1">
      <c r="A1597" s="475">
        <f t="shared" si="169"/>
        <v>43525</v>
      </c>
      <c r="B1597" s="475">
        <v>43532</v>
      </c>
      <c r="C1597" s="467">
        <v>12</v>
      </c>
      <c r="D1597" s="467">
        <v>1320</v>
      </c>
      <c r="E1597" s="467">
        <v>21</v>
      </c>
      <c r="F1597" s="467">
        <v>8</v>
      </c>
      <c r="G1597" s="467">
        <f t="array" ref="G1597">MAX(IF($A$2:$A$8761=A1597,$D$2:$D$8761))</f>
        <v>1527</v>
      </c>
      <c r="H1597" s="467">
        <f t="shared" si="170"/>
        <v>0</v>
      </c>
      <c r="I1597" s="475" t="str">
        <f t="shared" si="171"/>
        <v/>
      </c>
      <c r="J1597" s="471">
        <f>'Potential Projects'!D1598</f>
        <v>10.867105933389061</v>
      </c>
      <c r="K1597" s="471">
        <f>'Potential Projects'!E1598</f>
        <v>25.565531391098695</v>
      </c>
      <c r="L1597" s="476">
        <f t="shared" si="172"/>
        <v>1254.5673626755124</v>
      </c>
      <c r="M1597" s="471">
        <f t="shared" si="175"/>
        <v>1384.7879500460735</v>
      </c>
      <c r="N1597" s="467">
        <f t="shared" si="173"/>
        <v>0</v>
      </c>
      <c r="O1597" s="475" t="str">
        <f t="shared" si="174"/>
        <v/>
      </c>
    </row>
    <row r="1598" spans="1:15" hidden="1">
      <c r="A1598" s="475">
        <f t="shared" si="169"/>
        <v>43525</v>
      </c>
      <c r="B1598" s="475">
        <v>43532</v>
      </c>
      <c r="C1598" s="467">
        <v>13</v>
      </c>
      <c r="D1598" s="467">
        <v>1287</v>
      </c>
      <c r="E1598" s="467">
        <v>8</v>
      </c>
      <c r="F1598" s="467">
        <v>7</v>
      </c>
      <c r="G1598" s="467">
        <f t="array" ref="G1598">MAX(IF($A$2:$A$8761=A1598,$D$2:$D$8761))</f>
        <v>1527</v>
      </c>
      <c r="H1598" s="467">
        <f t="shared" si="170"/>
        <v>0</v>
      </c>
      <c r="I1598" s="475" t="str">
        <f t="shared" si="171"/>
        <v/>
      </c>
      <c r="J1598" s="471">
        <f>'Potential Projects'!D1599</f>
        <v>11.717373536261272</v>
      </c>
      <c r="K1598" s="471">
        <f>'Potential Projects'!E1599</f>
        <v>30.237135132229628</v>
      </c>
      <c r="L1598" s="476">
        <f t="shared" si="172"/>
        <v>1230.0454913315091</v>
      </c>
      <c r="M1598" s="471">
        <f t="shared" si="175"/>
        <v>1384.7879500460735</v>
      </c>
      <c r="N1598" s="467">
        <f t="shared" si="173"/>
        <v>0</v>
      </c>
      <c r="O1598" s="475" t="str">
        <f t="shared" si="174"/>
        <v/>
      </c>
    </row>
    <row r="1599" spans="1:15" hidden="1">
      <c r="A1599" s="475">
        <f t="shared" si="169"/>
        <v>43525</v>
      </c>
      <c r="B1599" s="475">
        <v>43532</v>
      </c>
      <c r="C1599" s="467">
        <v>14</v>
      </c>
      <c r="D1599" s="467">
        <v>1283</v>
      </c>
      <c r="E1599" s="467">
        <v>7</v>
      </c>
      <c r="F1599" s="467">
        <v>5</v>
      </c>
      <c r="G1599" s="467">
        <f t="array" ref="G1599">MAX(IF($A$2:$A$8761=A1599,$D$2:$D$8761))</f>
        <v>1527</v>
      </c>
      <c r="H1599" s="467">
        <f t="shared" si="170"/>
        <v>0</v>
      </c>
      <c r="I1599" s="475" t="str">
        <f t="shared" si="171"/>
        <v/>
      </c>
      <c r="J1599" s="471">
        <f>'Potential Projects'!D1600</f>
        <v>11.136731486881391</v>
      </c>
      <c r="K1599" s="471">
        <f>'Potential Projects'!E1600</f>
        <v>51.82022602666094</v>
      </c>
      <c r="L1599" s="476">
        <f t="shared" si="172"/>
        <v>1208.0430424864576</v>
      </c>
      <c r="M1599" s="471">
        <f t="shared" si="175"/>
        <v>1384.7879500460735</v>
      </c>
      <c r="N1599" s="467">
        <f t="shared" si="173"/>
        <v>0</v>
      </c>
      <c r="O1599" s="475" t="str">
        <f t="shared" si="174"/>
        <v/>
      </c>
    </row>
    <row r="1600" spans="1:15" hidden="1">
      <c r="A1600" s="475">
        <f t="shared" si="169"/>
        <v>43525</v>
      </c>
      <c r="B1600" s="475">
        <v>43532</v>
      </c>
      <c r="C1600" s="467">
        <v>15</v>
      </c>
      <c r="D1600" s="467">
        <v>1264</v>
      </c>
      <c r="E1600" s="467">
        <v>10</v>
      </c>
      <c r="F1600" s="467">
        <v>3</v>
      </c>
      <c r="G1600" s="467">
        <f t="array" ref="G1600">MAX(IF($A$2:$A$8761=A1600,$D$2:$D$8761))</f>
        <v>1527</v>
      </c>
      <c r="H1600" s="467">
        <f t="shared" si="170"/>
        <v>0</v>
      </c>
      <c r="I1600" s="475" t="str">
        <f t="shared" si="171"/>
        <v/>
      </c>
      <c r="J1600" s="471">
        <f>'Potential Projects'!D1601</f>
        <v>0.56769427691744978</v>
      </c>
      <c r="K1600" s="471">
        <f>'Potential Projects'!E1601</f>
        <v>47.646134003440132</v>
      </c>
      <c r="L1600" s="476">
        <f t="shared" si="172"/>
        <v>1202.7861717196424</v>
      </c>
      <c r="M1600" s="471">
        <f t="shared" si="175"/>
        <v>1384.7879500460735</v>
      </c>
      <c r="N1600" s="467">
        <f t="shared" si="173"/>
        <v>0</v>
      </c>
      <c r="O1600" s="475" t="str">
        <f t="shared" si="174"/>
        <v/>
      </c>
    </row>
    <row r="1601" spans="1:15" hidden="1">
      <c r="A1601" s="475">
        <f t="shared" si="169"/>
        <v>43525</v>
      </c>
      <c r="B1601" s="475">
        <v>43532</v>
      </c>
      <c r="C1601" s="467">
        <v>16</v>
      </c>
      <c r="D1601" s="467">
        <v>1244</v>
      </c>
      <c r="E1601" s="467">
        <v>15</v>
      </c>
      <c r="F1601" s="467">
        <v>3</v>
      </c>
      <c r="G1601" s="467">
        <f t="array" ref="G1601">MAX(IF($A$2:$A$8761=A1601,$D$2:$D$8761))</f>
        <v>1527</v>
      </c>
      <c r="H1601" s="467">
        <f t="shared" si="170"/>
        <v>0</v>
      </c>
      <c r="I1601" s="475" t="str">
        <f t="shared" si="171"/>
        <v/>
      </c>
      <c r="J1601" s="471">
        <f>'Potential Projects'!D1602</f>
        <v>0.22758667944355804</v>
      </c>
      <c r="K1601" s="471">
        <f>'Potential Projects'!E1602</f>
        <v>36.930858041281446</v>
      </c>
      <c r="L1601" s="476">
        <f t="shared" si="172"/>
        <v>1188.8415552792751</v>
      </c>
      <c r="M1601" s="471">
        <f t="shared" si="175"/>
        <v>1384.7879500460735</v>
      </c>
      <c r="N1601" s="467">
        <f t="shared" si="173"/>
        <v>0</v>
      </c>
      <c r="O1601" s="475" t="str">
        <f t="shared" si="174"/>
        <v/>
      </c>
    </row>
    <row r="1602" spans="1:15" hidden="1">
      <c r="A1602" s="475">
        <f t="shared" ref="A1602:A1665" si="176">DATE(YEAR(B1602),MONTH(B1602),1)</f>
        <v>43525</v>
      </c>
      <c r="B1602" s="475">
        <v>43532</v>
      </c>
      <c r="C1602" s="467">
        <v>17</v>
      </c>
      <c r="D1602" s="467">
        <v>1291</v>
      </c>
      <c r="E1602" s="467">
        <v>17</v>
      </c>
      <c r="F1602" s="467">
        <v>2</v>
      </c>
      <c r="G1602" s="467">
        <f t="array" ref="G1602">MAX(IF($A$2:$A$8761=A1602,$D$2:$D$8761))</f>
        <v>1527</v>
      </c>
      <c r="H1602" s="467">
        <f t="shared" ref="H1602:H1665" si="177">IF(G1602=D1602,1,0)</f>
        <v>0</v>
      </c>
      <c r="I1602" s="475" t="str">
        <f t="shared" ref="I1602:I1665" si="178">IF(D1602=G1602,B1602,"")</f>
        <v/>
      </c>
      <c r="J1602" s="471">
        <f>'Potential Projects'!D1603</f>
        <v>0</v>
      </c>
      <c r="K1602" s="471">
        <f>'Potential Projects'!E1603</f>
        <v>26.390806331971618</v>
      </c>
      <c r="L1602" s="476">
        <f t="shared" ref="L1602:L1665" si="179">D1602-E1602-F1602-J1602-K1602</f>
        <v>1245.6091936680284</v>
      </c>
      <c r="M1602" s="471">
        <f t="shared" si="175"/>
        <v>1384.7879500460735</v>
      </c>
      <c r="N1602" s="467">
        <f t="shared" ref="N1602:N1665" si="180">IF(M1602=L1602,1,0)</f>
        <v>0</v>
      </c>
      <c r="O1602" s="475" t="str">
        <f t="shared" ref="O1602:O1665" si="181">IF(L1602=M1602,B1602,"")</f>
        <v/>
      </c>
    </row>
    <row r="1603" spans="1:15" hidden="1">
      <c r="A1603" s="475">
        <f t="shared" si="176"/>
        <v>43525</v>
      </c>
      <c r="B1603" s="475">
        <v>43532</v>
      </c>
      <c r="C1603" s="467">
        <v>18</v>
      </c>
      <c r="D1603" s="467">
        <v>1320</v>
      </c>
      <c r="E1603" s="467">
        <v>16</v>
      </c>
      <c r="F1603" s="467">
        <v>0</v>
      </c>
      <c r="G1603" s="467">
        <f t="array" ref="G1603">MAX(IF($A$2:$A$8761=A1603,$D$2:$D$8761))</f>
        <v>1527</v>
      </c>
      <c r="H1603" s="467">
        <f t="shared" si="177"/>
        <v>0</v>
      </c>
      <c r="I1603" s="475" t="str">
        <f t="shared" si="178"/>
        <v/>
      </c>
      <c r="J1603" s="471">
        <f>'Potential Projects'!D1604</f>
        <v>0.53894396503981346</v>
      </c>
      <c r="K1603" s="471">
        <f>'Potential Projects'!E1604</f>
        <v>30.199587078047731</v>
      </c>
      <c r="L1603" s="476">
        <f t="shared" si="179"/>
        <v>1273.2614689569125</v>
      </c>
      <c r="M1603" s="471">
        <f t="shared" si="175"/>
        <v>1384.7879500460735</v>
      </c>
      <c r="N1603" s="467">
        <f t="shared" si="180"/>
        <v>0</v>
      </c>
      <c r="O1603" s="475" t="str">
        <f t="shared" si="181"/>
        <v/>
      </c>
    </row>
    <row r="1604" spans="1:15" hidden="1">
      <c r="A1604" s="475">
        <f t="shared" si="176"/>
        <v>43525</v>
      </c>
      <c r="B1604" s="475">
        <v>43532</v>
      </c>
      <c r="C1604" s="467">
        <v>19</v>
      </c>
      <c r="D1604" s="467">
        <v>1383</v>
      </c>
      <c r="E1604" s="467">
        <v>9</v>
      </c>
      <c r="F1604" s="467">
        <v>0</v>
      </c>
      <c r="G1604" s="467">
        <f t="array" ref="G1604">MAX(IF($A$2:$A$8761=A1604,$D$2:$D$8761))</f>
        <v>1527</v>
      </c>
      <c r="H1604" s="467">
        <f t="shared" si="177"/>
        <v>0</v>
      </c>
      <c r="I1604" s="475" t="str">
        <f t="shared" si="178"/>
        <v/>
      </c>
      <c r="J1604" s="471">
        <f>'Potential Projects'!D1605</f>
        <v>5.4852849592291699</v>
      </c>
      <c r="K1604" s="471">
        <f>'Potential Projects'!E1605</f>
        <v>26.770198129434529</v>
      </c>
      <c r="L1604" s="476">
        <f t="shared" si="179"/>
        <v>1341.7445169113364</v>
      </c>
      <c r="M1604" s="471">
        <f t="shared" si="175"/>
        <v>1384.7879500460735</v>
      </c>
      <c r="N1604" s="467">
        <f t="shared" si="180"/>
        <v>0</v>
      </c>
      <c r="O1604" s="475" t="str">
        <f t="shared" si="181"/>
        <v/>
      </c>
    </row>
    <row r="1605" spans="1:15" hidden="1">
      <c r="A1605" s="475">
        <f t="shared" si="176"/>
        <v>43525</v>
      </c>
      <c r="B1605" s="475">
        <v>43532</v>
      </c>
      <c r="C1605" s="467">
        <v>20</v>
      </c>
      <c r="D1605" s="467">
        <v>1346</v>
      </c>
      <c r="E1605" s="467">
        <v>7</v>
      </c>
      <c r="F1605" s="467">
        <v>0</v>
      </c>
      <c r="G1605" s="467">
        <f t="array" ref="G1605">MAX(IF($A$2:$A$8761=A1605,$D$2:$D$8761))</f>
        <v>1527</v>
      </c>
      <c r="H1605" s="467">
        <f t="shared" si="177"/>
        <v>0</v>
      </c>
      <c r="I1605" s="475" t="str">
        <f t="shared" si="178"/>
        <v/>
      </c>
      <c r="J1605" s="471">
        <f>'Potential Projects'!D1606</f>
        <v>48.480121517313826</v>
      </c>
      <c r="K1605" s="471">
        <f>'Potential Projects'!E1606</f>
        <v>4.0129482906901748</v>
      </c>
      <c r="L1605" s="476">
        <f t="shared" si="179"/>
        <v>1286.5069301919959</v>
      </c>
      <c r="M1605" s="471">
        <f t="shared" si="175"/>
        <v>1384.7879500460735</v>
      </c>
      <c r="N1605" s="467">
        <f t="shared" si="180"/>
        <v>0</v>
      </c>
      <c r="O1605" s="475" t="str">
        <f t="shared" si="181"/>
        <v/>
      </c>
    </row>
    <row r="1606" spans="1:15" hidden="1">
      <c r="A1606" s="475">
        <f t="shared" si="176"/>
        <v>43525</v>
      </c>
      <c r="B1606" s="475">
        <v>43532</v>
      </c>
      <c r="C1606" s="467">
        <v>21</v>
      </c>
      <c r="D1606" s="467">
        <v>1315</v>
      </c>
      <c r="E1606" s="467">
        <v>0</v>
      </c>
      <c r="F1606" s="467">
        <v>0</v>
      </c>
      <c r="G1606" s="467">
        <f t="array" ref="G1606">MAX(IF($A$2:$A$8761=A1606,$D$2:$D$8761))</f>
        <v>1527</v>
      </c>
      <c r="H1606" s="467">
        <f t="shared" si="177"/>
        <v>0</v>
      </c>
      <c r="I1606" s="475" t="str">
        <f t="shared" si="178"/>
        <v/>
      </c>
      <c r="J1606" s="471">
        <f>'Potential Projects'!D1607</f>
        <v>72.300368687765186</v>
      </c>
      <c r="K1606" s="471">
        <f>'Potential Projects'!E1607</f>
        <v>3.6343387443560529</v>
      </c>
      <c r="L1606" s="476">
        <f t="shared" si="179"/>
        <v>1239.0652925678787</v>
      </c>
      <c r="M1606" s="471">
        <f t="shared" si="175"/>
        <v>1384.7879500460735</v>
      </c>
      <c r="N1606" s="467">
        <f t="shared" si="180"/>
        <v>0</v>
      </c>
      <c r="O1606" s="475" t="str">
        <f t="shared" si="181"/>
        <v/>
      </c>
    </row>
    <row r="1607" spans="1:15" hidden="1">
      <c r="A1607" s="475">
        <f t="shared" si="176"/>
        <v>43525</v>
      </c>
      <c r="B1607" s="475">
        <v>43532</v>
      </c>
      <c r="C1607" s="467">
        <v>22</v>
      </c>
      <c r="D1607" s="467">
        <v>1285</v>
      </c>
      <c r="E1607" s="467">
        <v>0</v>
      </c>
      <c r="F1607" s="467">
        <v>0</v>
      </c>
      <c r="G1607" s="467">
        <f t="array" ref="G1607">MAX(IF($A$2:$A$8761=A1607,$D$2:$D$8761))</f>
        <v>1527</v>
      </c>
      <c r="H1607" s="467">
        <f t="shared" si="177"/>
        <v>0</v>
      </c>
      <c r="I1607" s="475" t="str">
        <f t="shared" si="178"/>
        <v/>
      </c>
      <c r="J1607" s="471">
        <f>'Potential Projects'!D1608</f>
        <v>51.446240918569451</v>
      </c>
      <c r="K1607" s="471">
        <f>'Potential Projects'!E1608</f>
        <v>24.243526983444422</v>
      </c>
      <c r="L1607" s="476">
        <f t="shared" si="179"/>
        <v>1209.3102320979863</v>
      </c>
      <c r="M1607" s="471">
        <f t="shared" si="175"/>
        <v>1384.7879500460735</v>
      </c>
      <c r="N1607" s="467">
        <f t="shared" si="180"/>
        <v>0</v>
      </c>
      <c r="O1607" s="475" t="str">
        <f t="shared" si="181"/>
        <v/>
      </c>
    </row>
    <row r="1608" spans="1:15" hidden="1">
      <c r="A1608" s="475">
        <f t="shared" si="176"/>
        <v>43525</v>
      </c>
      <c r="B1608" s="475">
        <v>43532</v>
      </c>
      <c r="C1608" s="467">
        <v>23</v>
      </c>
      <c r="D1608" s="467">
        <v>1205</v>
      </c>
      <c r="E1608" s="467">
        <v>0</v>
      </c>
      <c r="F1608" s="467">
        <v>0</v>
      </c>
      <c r="G1608" s="467">
        <f t="array" ref="G1608">MAX(IF($A$2:$A$8761=A1608,$D$2:$D$8761))</f>
        <v>1527</v>
      </c>
      <c r="H1608" s="467">
        <f t="shared" si="177"/>
        <v>0</v>
      </c>
      <c r="I1608" s="475" t="str">
        <f t="shared" si="178"/>
        <v/>
      </c>
      <c r="J1608" s="471">
        <f>'Potential Projects'!D1609</f>
        <v>37.390172390383867</v>
      </c>
      <c r="K1608" s="471">
        <f>'Potential Projects'!E1609</f>
        <v>69.776018436895285</v>
      </c>
      <c r="L1608" s="476">
        <f t="shared" si="179"/>
        <v>1097.8338091727207</v>
      </c>
      <c r="M1608" s="471">
        <f t="shared" si="175"/>
        <v>1384.7879500460735</v>
      </c>
      <c r="N1608" s="467">
        <f t="shared" si="180"/>
        <v>0</v>
      </c>
      <c r="O1608" s="475" t="str">
        <f t="shared" si="181"/>
        <v/>
      </c>
    </row>
    <row r="1609" spans="1:15" hidden="1">
      <c r="A1609" s="475">
        <f t="shared" si="176"/>
        <v>43525</v>
      </c>
      <c r="B1609" s="475">
        <v>43532</v>
      </c>
      <c r="C1609" s="467">
        <v>24</v>
      </c>
      <c r="D1609" s="467">
        <v>1168</v>
      </c>
      <c r="E1609" s="467">
        <v>0</v>
      </c>
      <c r="F1609" s="467">
        <v>0</v>
      </c>
      <c r="G1609" s="467">
        <f t="array" ref="G1609">MAX(IF($A$2:$A$8761=A1609,$D$2:$D$8761))</f>
        <v>1527</v>
      </c>
      <c r="H1609" s="467">
        <f t="shared" si="177"/>
        <v>0</v>
      </c>
      <c r="I1609" s="475" t="str">
        <f t="shared" si="178"/>
        <v/>
      </c>
      <c r="J1609" s="471">
        <f>'Potential Projects'!D1610</f>
        <v>36.659019686530328</v>
      </c>
      <c r="K1609" s="471">
        <f>'Potential Projects'!E1610</f>
        <v>66.772956353472367</v>
      </c>
      <c r="L1609" s="476">
        <f t="shared" si="179"/>
        <v>1064.5680239599972</v>
      </c>
      <c r="M1609" s="471">
        <f t="shared" si="175"/>
        <v>1384.7879500460735</v>
      </c>
      <c r="N1609" s="467">
        <f t="shared" si="180"/>
        <v>0</v>
      </c>
      <c r="O1609" s="475" t="str">
        <f t="shared" si="181"/>
        <v/>
      </c>
    </row>
    <row r="1610" spans="1:15" hidden="1">
      <c r="A1610" s="475">
        <f t="shared" si="176"/>
        <v>43525</v>
      </c>
      <c r="B1610" s="475">
        <v>43533</v>
      </c>
      <c r="C1610" s="467">
        <v>1</v>
      </c>
      <c r="D1610" s="467">
        <v>1131</v>
      </c>
      <c r="E1610" s="467">
        <v>1</v>
      </c>
      <c r="F1610" s="467">
        <v>0</v>
      </c>
      <c r="G1610" s="467">
        <f t="array" ref="G1610">MAX(IF($A$2:$A$8761=A1610,$D$2:$D$8761))</f>
        <v>1527</v>
      </c>
      <c r="H1610" s="467">
        <f t="shared" si="177"/>
        <v>0</v>
      </c>
      <c r="I1610" s="475" t="str">
        <f t="shared" si="178"/>
        <v/>
      </c>
      <c r="J1610" s="471">
        <f>'Potential Projects'!D1611</f>
        <v>25.259205181527715</v>
      </c>
      <c r="K1610" s="471">
        <f>'Potential Projects'!E1611</f>
        <v>79.311659696839385</v>
      </c>
      <c r="L1610" s="476">
        <f t="shared" si="179"/>
        <v>1025.429135121633</v>
      </c>
      <c r="M1610" s="471">
        <f t="shared" ref="M1610:M1673" si="182">MAX($L$1418:$L$2161)</f>
        <v>1384.7879500460735</v>
      </c>
      <c r="N1610" s="467">
        <f t="shared" si="180"/>
        <v>0</v>
      </c>
      <c r="O1610" s="475" t="str">
        <f t="shared" si="181"/>
        <v/>
      </c>
    </row>
    <row r="1611" spans="1:15" hidden="1">
      <c r="A1611" s="475">
        <f t="shared" si="176"/>
        <v>43525</v>
      </c>
      <c r="B1611" s="475">
        <v>43533</v>
      </c>
      <c r="C1611" s="467">
        <v>2</v>
      </c>
      <c r="D1611" s="467">
        <v>1101</v>
      </c>
      <c r="E1611" s="467">
        <v>1</v>
      </c>
      <c r="F1611" s="467">
        <v>0</v>
      </c>
      <c r="G1611" s="467">
        <f t="array" ref="G1611">MAX(IF($A$2:$A$8761=A1611,$D$2:$D$8761))</f>
        <v>1527</v>
      </c>
      <c r="H1611" s="467">
        <f t="shared" si="177"/>
        <v>0</v>
      </c>
      <c r="I1611" s="475" t="str">
        <f t="shared" si="178"/>
        <v/>
      </c>
      <c r="J1611" s="471">
        <f>'Potential Projects'!D1612</f>
        <v>23.637244484728942</v>
      </c>
      <c r="K1611" s="471">
        <f>'Potential Projects'!E1612</f>
        <v>63.359212427434962</v>
      </c>
      <c r="L1611" s="476">
        <f t="shared" si="179"/>
        <v>1013.0035430878362</v>
      </c>
      <c r="M1611" s="471">
        <f t="shared" si="182"/>
        <v>1384.7879500460735</v>
      </c>
      <c r="N1611" s="467">
        <f t="shared" si="180"/>
        <v>0</v>
      </c>
      <c r="O1611" s="475" t="str">
        <f t="shared" si="181"/>
        <v/>
      </c>
    </row>
    <row r="1612" spans="1:15" hidden="1">
      <c r="A1612" s="475">
        <f t="shared" si="176"/>
        <v>43525</v>
      </c>
      <c r="B1612" s="475">
        <v>43533</v>
      </c>
      <c r="C1612" s="467">
        <v>3</v>
      </c>
      <c r="D1612" s="467">
        <v>1090</v>
      </c>
      <c r="E1612" s="467">
        <v>1</v>
      </c>
      <c r="F1612" s="467">
        <v>0</v>
      </c>
      <c r="G1612" s="467">
        <f t="array" ref="G1612">MAX(IF($A$2:$A$8761=A1612,$D$2:$D$8761))</f>
        <v>1527</v>
      </c>
      <c r="H1612" s="467">
        <f t="shared" si="177"/>
        <v>0</v>
      </c>
      <c r="I1612" s="475" t="str">
        <f t="shared" si="178"/>
        <v/>
      </c>
      <c r="J1612" s="471">
        <f>'Potential Projects'!D1613</f>
        <v>12.097329087577815</v>
      </c>
      <c r="K1612" s="471">
        <f>'Potential Projects'!E1613</f>
        <v>51.412673188561605</v>
      </c>
      <c r="L1612" s="476">
        <f t="shared" si="179"/>
        <v>1025.4899977238604</v>
      </c>
      <c r="M1612" s="471">
        <f t="shared" si="182"/>
        <v>1384.7879500460735</v>
      </c>
      <c r="N1612" s="467">
        <f t="shared" si="180"/>
        <v>0</v>
      </c>
      <c r="O1612" s="475" t="str">
        <f t="shared" si="181"/>
        <v/>
      </c>
    </row>
    <row r="1613" spans="1:15" hidden="1">
      <c r="A1613" s="475">
        <f t="shared" si="176"/>
        <v>43525</v>
      </c>
      <c r="B1613" s="475">
        <v>43533</v>
      </c>
      <c r="C1613" s="467">
        <v>4</v>
      </c>
      <c r="D1613" s="467">
        <v>1110</v>
      </c>
      <c r="E1613" s="467">
        <v>3</v>
      </c>
      <c r="F1613" s="467">
        <v>0</v>
      </c>
      <c r="G1613" s="467">
        <f t="array" ref="G1613">MAX(IF($A$2:$A$8761=A1613,$D$2:$D$8761))</f>
        <v>1527</v>
      </c>
      <c r="H1613" s="467">
        <f t="shared" si="177"/>
        <v>0</v>
      </c>
      <c r="I1613" s="475" t="str">
        <f t="shared" si="178"/>
        <v/>
      </c>
      <c r="J1613" s="471">
        <f>'Potential Projects'!D1614</f>
        <v>23.561539796351365</v>
      </c>
      <c r="K1613" s="471">
        <f>'Potential Projects'!E1614</f>
        <v>80.366916469576438</v>
      </c>
      <c r="L1613" s="476">
        <f t="shared" si="179"/>
        <v>1003.0715437340723</v>
      </c>
      <c r="M1613" s="471">
        <f t="shared" si="182"/>
        <v>1384.7879500460735</v>
      </c>
      <c r="N1613" s="467">
        <f t="shared" si="180"/>
        <v>0</v>
      </c>
      <c r="O1613" s="475" t="str">
        <f t="shared" si="181"/>
        <v/>
      </c>
    </row>
    <row r="1614" spans="1:15" hidden="1">
      <c r="A1614" s="475">
        <f t="shared" si="176"/>
        <v>43525</v>
      </c>
      <c r="B1614" s="475">
        <v>43533</v>
      </c>
      <c r="C1614" s="467">
        <v>5</v>
      </c>
      <c r="D1614" s="467">
        <v>1097</v>
      </c>
      <c r="E1614" s="467">
        <v>9</v>
      </c>
      <c r="F1614" s="467">
        <v>0</v>
      </c>
      <c r="G1614" s="467">
        <f t="array" ref="G1614">MAX(IF($A$2:$A$8761=A1614,$D$2:$D$8761))</f>
        <v>1527</v>
      </c>
      <c r="H1614" s="467">
        <f t="shared" si="177"/>
        <v>0</v>
      </c>
      <c r="I1614" s="475" t="str">
        <f t="shared" si="178"/>
        <v/>
      </c>
      <c r="J1614" s="471">
        <f>'Potential Projects'!D1615</f>
        <v>12.525012214712545</v>
      </c>
      <c r="K1614" s="471">
        <f>'Potential Projects'!E1615</f>
        <v>93.879522468286396</v>
      </c>
      <c r="L1614" s="476">
        <f t="shared" si="179"/>
        <v>981.59546531700119</v>
      </c>
      <c r="M1614" s="471">
        <f t="shared" si="182"/>
        <v>1384.7879500460735</v>
      </c>
      <c r="N1614" s="467">
        <f t="shared" si="180"/>
        <v>0</v>
      </c>
      <c r="O1614" s="475" t="str">
        <f t="shared" si="181"/>
        <v/>
      </c>
    </row>
    <row r="1615" spans="1:15" hidden="1">
      <c r="A1615" s="475">
        <f t="shared" si="176"/>
        <v>43525</v>
      </c>
      <c r="B1615" s="475">
        <v>43533</v>
      </c>
      <c r="C1615" s="467">
        <v>6</v>
      </c>
      <c r="D1615" s="467">
        <v>1139</v>
      </c>
      <c r="E1615" s="467">
        <v>5</v>
      </c>
      <c r="F1615" s="467">
        <v>0</v>
      </c>
      <c r="G1615" s="467">
        <f t="array" ref="G1615">MAX(IF($A$2:$A$8761=A1615,$D$2:$D$8761))</f>
        <v>1527</v>
      </c>
      <c r="H1615" s="467">
        <f t="shared" si="177"/>
        <v>0</v>
      </c>
      <c r="I1615" s="475" t="str">
        <f t="shared" si="178"/>
        <v/>
      </c>
      <c r="J1615" s="471">
        <f>'Potential Projects'!D1616</f>
        <v>22.161820987329037</v>
      </c>
      <c r="K1615" s="471">
        <f>'Potential Projects'!E1616</f>
        <v>98.934429262524191</v>
      </c>
      <c r="L1615" s="476">
        <f t="shared" si="179"/>
        <v>1012.9037497501467</v>
      </c>
      <c r="M1615" s="471">
        <f t="shared" si="182"/>
        <v>1384.7879500460735</v>
      </c>
      <c r="N1615" s="467">
        <f t="shared" si="180"/>
        <v>0</v>
      </c>
      <c r="O1615" s="475" t="str">
        <f t="shared" si="181"/>
        <v/>
      </c>
    </row>
    <row r="1616" spans="1:15" hidden="1">
      <c r="A1616" s="475">
        <f t="shared" si="176"/>
        <v>43525</v>
      </c>
      <c r="B1616" s="475">
        <v>43533</v>
      </c>
      <c r="C1616" s="467">
        <v>7</v>
      </c>
      <c r="D1616" s="467">
        <v>1195</v>
      </c>
      <c r="E1616" s="467">
        <v>11</v>
      </c>
      <c r="F1616" s="467">
        <v>1</v>
      </c>
      <c r="G1616" s="467">
        <f t="array" ref="G1616">MAX(IF($A$2:$A$8761=A1616,$D$2:$D$8761))</f>
        <v>1527</v>
      </c>
      <c r="H1616" s="467">
        <f t="shared" si="177"/>
        <v>0</v>
      </c>
      <c r="I1616" s="475" t="str">
        <f t="shared" si="178"/>
        <v/>
      </c>
      <c r="J1616" s="471">
        <f>'Potential Projects'!D1617</f>
        <v>23.040727184041142</v>
      </c>
      <c r="K1616" s="471">
        <f>'Potential Projects'!E1617</f>
        <v>98.720092453235864</v>
      </c>
      <c r="L1616" s="476">
        <f t="shared" si="179"/>
        <v>1061.2391803627231</v>
      </c>
      <c r="M1616" s="471">
        <f t="shared" si="182"/>
        <v>1384.7879500460735</v>
      </c>
      <c r="N1616" s="467">
        <f t="shared" si="180"/>
        <v>0</v>
      </c>
      <c r="O1616" s="475" t="str">
        <f t="shared" si="181"/>
        <v/>
      </c>
    </row>
    <row r="1617" spans="1:15" hidden="1">
      <c r="A1617" s="475">
        <f t="shared" si="176"/>
        <v>43525</v>
      </c>
      <c r="B1617" s="475">
        <v>43533</v>
      </c>
      <c r="C1617" s="467">
        <v>8</v>
      </c>
      <c r="D1617" s="467">
        <v>1250</v>
      </c>
      <c r="E1617" s="467">
        <v>15</v>
      </c>
      <c r="F1617" s="467">
        <v>13</v>
      </c>
      <c r="G1617" s="467">
        <f t="array" ref="G1617">MAX(IF($A$2:$A$8761=A1617,$D$2:$D$8761))</f>
        <v>1527</v>
      </c>
      <c r="H1617" s="467">
        <f t="shared" si="177"/>
        <v>0</v>
      </c>
      <c r="I1617" s="475" t="str">
        <f t="shared" si="178"/>
        <v/>
      </c>
      <c r="J1617" s="471">
        <f>'Potential Projects'!D1618</f>
        <v>4.5246652473053439</v>
      </c>
      <c r="K1617" s="471">
        <f>'Potential Projects'!E1618</f>
        <v>68.83731708234788</v>
      </c>
      <c r="L1617" s="476">
        <f t="shared" si="179"/>
        <v>1148.6380176703467</v>
      </c>
      <c r="M1617" s="471">
        <f t="shared" si="182"/>
        <v>1384.7879500460735</v>
      </c>
      <c r="N1617" s="467">
        <f t="shared" si="180"/>
        <v>0</v>
      </c>
      <c r="O1617" s="475" t="str">
        <f t="shared" si="181"/>
        <v/>
      </c>
    </row>
    <row r="1618" spans="1:15" hidden="1">
      <c r="A1618" s="475">
        <f t="shared" si="176"/>
        <v>43525</v>
      </c>
      <c r="B1618" s="475">
        <v>43533</v>
      </c>
      <c r="C1618" s="467">
        <v>9</v>
      </c>
      <c r="D1618" s="467">
        <v>1278</v>
      </c>
      <c r="E1618" s="467">
        <v>9</v>
      </c>
      <c r="F1618" s="467">
        <v>19</v>
      </c>
      <c r="G1618" s="467">
        <f t="array" ref="G1618">MAX(IF($A$2:$A$8761=A1618,$D$2:$D$8761))</f>
        <v>1527</v>
      </c>
      <c r="H1618" s="467">
        <f t="shared" si="177"/>
        <v>0</v>
      </c>
      <c r="I1618" s="475" t="str">
        <f t="shared" si="178"/>
        <v/>
      </c>
      <c r="J1618" s="471">
        <f>'Potential Projects'!D1619</f>
        <v>3.7396567009241295</v>
      </c>
      <c r="K1618" s="471">
        <f>'Potential Projects'!E1619</f>
        <v>37.066969737690819</v>
      </c>
      <c r="L1618" s="476">
        <f t="shared" si="179"/>
        <v>1209.193373561385</v>
      </c>
      <c r="M1618" s="471">
        <f t="shared" si="182"/>
        <v>1384.7879500460735</v>
      </c>
      <c r="N1618" s="467">
        <f t="shared" si="180"/>
        <v>0</v>
      </c>
      <c r="O1618" s="475" t="str">
        <f t="shared" si="181"/>
        <v/>
      </c>
    </row>
    <row r="1619" spans="1:15" hidden="1">
      <c r="A1619" s="475">
        <f t="shared" si="176"/>
        <v>43525</v>
      </c>
      <c r="B1619" s="475">
        <v>43533</v>
      </c>
      <c r="C1619" s="467">
        <v>10</v>
      </c>
      <c r="D1619" s="467">
        <v>1283</v>
      </c>
      <c r="E1619" s="467">
        <v>5</v>
      </c>
      <c r="F1619" s="467">
        <v>19</v>
      </c>
      <c r="G1619" s="467">
        <f t="array" ref="G1619">MAX(IF($A$2:$A$8761=A1619,$D$2:$D$8761))</f>
        <v>1527</v>
      </c>
      <c r="H1619" s="467">
        <f t="shared" si="177"/>
        <v>0</v>
      </c>
      <c r="I1619" s="475" t="str">
        <f t="shared" si="178"/>
        <v/>
      </c>
      <c r="J1619" s="471">
        <f>'Potential Projects'!D1620</f>
        <v>2.4108479484129179</v>
      </c>
      <c r="K1619" s="471">
        <f>'Potential Projects'!E1620</f>
        <v>26.478418458396039</v>
      </c>
      <c r="L1619" s="476">
        <f t="shared" si="179"/>
        <v>1230.1107335931911</v>
      </c>
      <c r="M1619" s="471">
        <f t="shared" si="182"/>
        <v>1384.7879500460735</v>
      </c>
      <c r="N1619" s="467">
        <f t="shared" si="180"/>
        <v>0</v>
      </c>
      <c r="O1619" s="475" t="str">
        <f t="shared" si="181"/>
        <v/>
      </c>
    </row>
    <row r="1620" spans="1:15" hidden="1">
      <c r="A1620" s="475">
        <f t="shared" si="176"/>
        <v>43525</v>
      </c>
      <c r="B1620" s="475">
        <v>43533</v>
      </c>
      <c r="C1620" s="467">
        <v>11</v>
      </c>
      <c r="D1620" s="467">
        <v>1253</v>
      </c>
      <c r="E1620" s="467">
        <v>4</v>
      </c>
      <c r="F1620" s="467">
        <v>19</v>
      </c>
      <c r="G1620" s="467">
        <f t="array" ref="G1620">MAX(IF($A$2:$A$8761=A1620,$D$2:$D$8761))</f>
        <v>1527</v>
      </c>
      <c r="H1620" s="467">
        <f t="shared" si="177"/>
        <v>0</v>
      </c>
      <c r="I1620" s="475" t="str">
        <f t="shared" si="178"/>
        <v/>
      </c>
      <c r="J1620" s="471">
        <f>'Potential Projects'!D1621</f>
        <v>4.5108149682284742</v>
      </c>
      <c r="K1620" s="471">
        <f>'Potential Projects'!E1621</f>
        <v>48.176500268759398</v>
      </c>
      <c r="L1620" s="476">
        <f t="shared" si="179"/>
        <v>1177.3126847630122</v>
      </c>
      <c r="M1620" s="471">
        <f t="shared" si="182"/>
        <v>1384.7879500460735</v>
      </c>
      <c r="N1620" s="467">
        <f t="shared" si="180"/>
        <v>0</v>
      </c>
      <c r="O1620" s="475" t="str">
        <f t="shared" si="181"/>
        <v/>
      </c>
    </row>
    <row r="1621" spans="1:15" hidden="1">
      <c r="A1621" s="475">
        <f t="shared" si="176"/>
        <v>43525</v>
      </c>
      <c r="B1621" s="475">
        <v>43533</v>
      </c>
      <c r="C1621" s="467">
        <v>12</v>
      </c>
      <c r="D1621" s="467">
        <v>1207</v>
      </c>
      <c r="E1621" s="467">
        <v>2</v>
      </c>
      <c r="F1621" s="467">
        <v>19</v>
      </c>
      <c r="G1621" s="467">
        <f t="array" ref="G1621">MAX(IF($A$2:$A$8761=A1621,$D$2:$D$8761))</f>
        <v>1527</v>
      </c>
      <c r="H1621" s="467">
        <f t="shared" si="177"/>
        <v>0</v>
      </c>
      <c r="I1621" s="475" t="str">
        <f t="shared" si="178"/>
        <v/>
      </c>
      <c r="J1621" s="471">
        <f>'Potential Projects'!D1622</f>
        <v>5.9779780880093236</v>
      </c>
      <c r="K1621" s="471">
        <f>'Potential Projects'!E1622</f>
        <v>54.579225757901526</v>
      </c>
      <c r="L1621" s="476">
        <f t="shared" si="179"/>
        <v>1125.4427961540891</v>
      </c>
      <c r="M1621" s="471">
        <f t="shared" si="182"/>
        <v>1384.7879500460735</v>
      </c>
      <c r="N1621" s="467">
        <f t="shared" si="180"/>
        <v>0</v>
      </c>
      <c r="O1621" s="475" t="str">
        <f t="shared" si="181"/>
        <v/>
      </c>
    </row>
    <row r="1622" spans="1:15" hidden="1">
      <c r="A1622" s="475">
        <f t="shared" si="176"/>
        <v>43525</v>
      </c>
      <c r="B1622" s="475">
        <v>43533</v>
      </c>
      <c r="C1622" s="467">
        <v>13</v>
      </c>
      <c r="D1622" s="467">
        <v>1180</v>
      </c>
      <c r="E1622" s="467">
        <v>0</v>
      </c>
      <c r="F1622" s="467">
        <v>19</v>
      </c>
      <c r="G1622" s="467">
        <f t="array" ref="G1622">MAX(IF($A$2:$A$8761=A1622,$D$2:$D$8761))</f>
        <v>1527</v>
      </c>
      <c r="H1622" s="467">
        <f t="shared" si="177"/>
        <v>0</v>
      </c>
      <c r="I1622" s="475" t="str">
        <f t="shared" si="178"/>
        <v/>
      </c>
      <c r="J1622" s="471">
        <f>'Potential Projects'!D1623</f>
        <v>3.9735933987091339</v>
      </c>
      <c r="K1622" s="471">
        <f>'Potential Projects'!E1623</f>
        <v>52.944320898731455</v>
      </c>
      <c r="L1622" s="476">
        <f t="shared" si="179"/>
        <v>1104.0820857025594</v>
      </c>
      <c r="M1622" s="471">
        <f t="shared" si="182"/>
        <v>1384.7879500460735</v>
      </c>
      <c r="N1622" s="467">
        <f t="shared" si="180"/>
        <v>0</v>
      </c>
      <c r="O1622" s="475" t="str">
        <f t="shared" si="181"/>
        <v/>
      </c>
    </row>
    <row r="1623" spans="1:15" hidden="1">
      <c r="A1623" s="475">
        <f t="shared" si="176"/>
        <v>43525</v>
      </c>
      <c r="B1623" s="475">
        <v>43533</v>
      </c>
      <c r="C1623" s="467">
        <v>14</v>
      </c>
      <c r="D1623" s="467">
        <v>1138</v>
      </c>
      <c r="E1623" s="467">
        <v>0</v>
      </c>
      <c r="F1623" s="467">
        <v>18</v>
      </c>
      <c r="G1623" s="467">
        <f t="array" ref="G1623">MAX(IF($A$2:$A$8761=A1623,$D$2:$D$8761))</f>
        <v>1527</v>
      </c>
      <c r="H1623" s="467">
        <f t="shared" si="177"/>
        <v>0</v>
      </c>
      <c r="I1623" s="475" t="str">
        <f t="shared" si="178"/>
        <v/>
      </c>
      <c r="J1623" s="471">
        <f>'Potential Projects'!D1624</f>
        <v>11.903500984967845</v>
      </c>
      <c r="K1623" s="471">
        <f>'Potential Projects'!E1624</f>
        <v>56.952575682648892</v>
      </c>
      <c r="L1623" s="476">
        <f t="shared" si="179"/>
        <v>1051.1439233323833</v>
      </c>
      <c r="M1623" s="471">
        <f t="shared" si="182"/>
        <v>1384.7879500460735</v>
      </c>
      <c r="N1623" s="467">
        <f t="shared" si="180"/>
        <v>0</v>
      </c>
      <c r="O1623" s="475" t="str">
        <f t="shared" si="181"/>
        <v/>
      </c>
    </row>
    <row r="1624" spans="1:15" hidden="1">
      <c r="A1624" s="475">
        <f t="shared" si="176"/>
        <v>43525</v>
      </c>
      <c r="B1624" s="475">
        <v>43533</v>
      </c>
      <c r="C1624" s="467">
        <v>15</v>
      </c>
      <c r="D1624" s="467">
        <v>1136</v>
      </c>
      <c r="E1624" s="467">
        <v>0</v>
      </c>
      <c r="F1624" s="467">
        <v>19</v>
      </c>
      <c r="G1624" s="467">
        <f t="array" ref="G1624">MAX(IF($A$2:$A$8761=A1624,$D$2:$D$8761))</f>
        <v>1527</v>
      </c>
      <c r="H1624" s="467">
        <f t="shared" si="177"/>
        <v>0</v>
      </c>
      <c r="I1624" s="475" t="str">
        <f t="shared" si="178"/>
        <v/>
      </c>
      <c r="J1624" s="471">
        <f>'Potential Projects'!D1625</f>
        <v>29.731565927700057</v>
      </c>
      <c r="K1624" s="471">
        <f>'Potential Projects'!E1625</f>
        <v>36.060994786067511</v>
      </c>
      <c r="L1624" s="476">
        <f t="shared" si="179"/>
        <v>1051.2074392862323</v>
      </c>
      <c r="M1624" s="471">
        <f t="shared" si="182"/>
        <v>1384.7879500460735</v>
      </c>
      <c r="N1624" s="467">
        <f t="shared" si="180"/>
        <v>0</v>
      </c>
      <c r="O1624" s="475" t="str">
        <f t="shared" si="181"/>
        <v/>
      </c>
    </row>
    <row r="1625" spans="1:15" hidden="1">
      <c r="A1625" s="475">
        <f t="shared" si="176"/>
        <v>43525</v>
      </c>
      <c r="B1625" s="475">
        <v>43533</v>
      </c>
      <c r="C1625" s="467">
        <v>16</v>
      </c>
      <c r="D1625" s="467">
        <v>1113</v>
      </c>
      <c r="E1625" s="467">
        <v>0</v>
      </c>
      <c r="F1625" s="467">
        <v>19</v>
      </c>
      <c r="G1625" s="467">
        <f t="array" ref="G1625">MAX(IF($A$2:$A$8761=A1625,$D$2:$D$8761))</f>
        <v>1527</v>
      </c>
      <c r="H1625" s="467">
        <f t="shared" si="177"/>
        <v>0</v>
      </c>
      <c r="I1625" s="475" t="str">
        <f t="shared" si="178"/>
        <v/>
      </c>
      <c r="J1625" s="471">
        <f>'Potential Projects'!D1626</f>
        <v>44.324271230800861</v>
      </c>
      <c r="K1625" s="471">
        <f>'Potential Projects'!E1626</f>
        <v>38.803567243603524</v>
      </c>
      <c r="L1625" s="476">
        <f t="shared" si="179"/>
        <v>1010.8721615255956</v>
      </c>
      <c r="M1625" s="471">
        <f t="shared" si="182"/>
        <v>1384.7879500460735</v>
      </c>
      <c r="N1625" s="467">
        <f t="shared" si="180"/>
        <v>0</v>
      </c>
      <c r="O1625" s="475" t="str">
        <f t="shared" si="181"/>
        <v/>
      </c>
    </row>
    <row r="1626" spans="1:15" hidden="1">
      <c r="A1626" s="475">
        <f t="shared" si="176"/>
        <v>43525</v>
      </c>
      <c r="B1626" s="475">
        <v>43533</v>
      </c>
      <c r="C1626" s="467">
        <v>17</v>
      </c>
      <c r="D1626" s="467">
        <v>1139</v>
      </c>
      <c r="E1626" s="467">
        <v>0</v>
      </c>
      <c r="F1626" s="467">
        <v>12</v>
      </c>
      <c r="G1626" s="467">
        <f t="array" ref="G1626">MAX(IF($A$2:$A$8761=A1626,$D$2:$D$8761))</f>
        <v>1527</v>
      </c>
      <c r="H1626" s="467">
        <f t="shared" si="177"/>
        <v>0</v>
      </c>
      <c r="I1626" s="475" t="str">
        <f t="shared" si="178"/>
        <v/>
      </c>
      <c r="J1626" s="471">
        <f>'Potential Projects'!D1627</f>
        <v>33.782544129711496</v>
      </c>
      <c r="K1626" s="471">
        <f>'Potential Projects'!E1627</f>
        <v>36.898003493872288</v>
      </c>
      <c r="L1626" s="476">
        <f t="shared" si="179"/>
        <v>1056.3194523764162</v>
      </c>
      <c r="M1626" s="471">
        <f t="shared" si="182"/>
        <v>1384.7879500460735</v>
      </c>
      <c r="N1626" s="467">
        <f t="shared" si="180"/>
        <v>0</v>
      </c>
      <c r="O1626" s="475" t="str">
        <f t="shared" si="181"/>
        <v/>
      </c>
    </row>
    <row r="1627" spans="1:15" hidden="1">
      <c r="A1627" s="475">
        <f t="shared" si="176"/>
        <v>43525</v>
      </c>
      <c r="B1627" s="475">
        <v>43533</v>
      </c>
      <c r="C1627" s="467">
        <v>18</v>
      </c>
      <c r="D1627" s="467">
        <v>1193</v>
      </c>
      <c r="E1627" s="467">
        <v>1</v>
      </c>
      <c r="F1627" s="467">
        <v>1</v>
      </c>
      <c r="G1627" s="467">
        <f t="array" ref="G1627">MAX(IF($A$2:$A$8761=A1627,$D$2:$D$8761))</f>
        <v>1527</v>
      </c>
      <c r="H1627" s="467">
        <f t="shared" si="177"/>
        <v>0</v>
      </c>
      <c r="I1627" s="475" t="str">
        <f t="shared" si="178"/>
        <v/>
      </c>
      <c r="J1627" s="471">
        <f>'Potential Projects'!D1628</f>
        <v>54.719451298972764</v>
      </c>
      <c r="K1627" s="471">
        <f>'Potential Projects'!E1628</f>
        <v>28.089073532573643</v>
      </c>
      <c r="L1627" s="476">
        <f t="shared" si="179"/>
        <v>1108.1914751684537</v>
      </c>
      <c r="M1627" s="471">
        <f t="shared" si="182"/>
        <v>1384.7879500460735</v>
      </c>
      <c r="N1627" s="467">
        <f t="shared" si="180"/>
        <v>0</v>
      </c>
      <c r="O1627" s="475" t="str">
        <f t="shared" si="181"/>
        <v/>
      </c>
    </row>
    <row r="1628" spans="1:15" hidden="1">
      <c r="A1628" s="475">
        <f t="shared" si="176"/>
        <v>43525</v>
      </c>
      <c r="B1628" s="475">
        <v>43533</v>
      </c>
      <c r="C1628" s="467">
        <v>19</v>
      </c>
      <c r="D1628" s="467">
        <v>1266</v>
      </c>
      <c r="E1628" s="467">
        <v>3</v>
      </c>
      <c r="F1628" s="467">
        <v>0</v>
      </c>
      <c r="G1628" s="467">
        <f t="array" ref="G1628">MAX(IF($A$2:$A$8761=A1628,$D$2:$D$8761))</f>
        <v>1527</v>
      </c>
      <c r="H1628" s="467">
        <f t="shared" si="177"/>
        <v>0</v>
      </c>
      <c r="I1628" s="475" t="str">
        <f t="shared" si="178"/>
        <v/>
      </c>
      <c r="J1628" s="471">
        <f>'Potential Projects'!D1629</f>
        <v>79.340939878581324</v>
      </c>
      <c r="K1628" s="471">
        <f>'Potential Projects'!E1629</f>
        <v>37.534755912706949</v>
      </c>
      <c r="L1628" s="476">
        <f t="shared" si="179"/>
        <v>1146.1243042087117</v>
      </c>
      <c r="M1628" s="471">
        <f t="shared" si="182"/>
        <v>1384.7879500460735</v>
      </c>
      <c r="N1628" s="467">
        <f t="shared" si="180"/>
        <v>0</v>
      </c>
      <c r="O1628" s="475" t="str">
        <f t="shared" si="181"/>
        <v/>
      </c>
    </row>
    <row r="1629" spans="1:15" hidden="1">
      <c r="A1629" s="475">
        <f t="shared" si="176"/>
        <v>43525</v>
      </c>
      <c r="B1629" s="475">
        <v>43533</v>
      </c>
      <c r="C1629" s="467">
        <v>20</v>
      </c>
      <c r="D1629" s="467">
        <v>1285</v>
      </c>
      <c r="E1629" s="467">
        <v>0</v>
      </c>
      <c r="F1629" s="467">
        <v>0</v>
      </c>
      <c r="G1629" s="467">
        <f t="array" ref="G1629">MAX(IF($A$2:$A$8761=A1629,$D$2:$D$8761))</f>
        <v>1527</v>
      </c>
      <c r="H1629" s="467">
        <f t="shared" si="177"/>
        <v>0</v>
      </c>
      <c r="I1629" s="475" t="str">
        <f t="shared" si="178"/>
        <v/>
      </c>
      <c r="J1629" s="471">
        <f>'Potential Projects'!D1630</f>
        <v>62.798217000236427</v>
      </c>
      <c r="K1629" s="471">
        <f>'Potential Projects'!E1630</f>
        <v>31.528631745861109</v>
      </c>
      <c r="L1629" s="476">
        <f t="shared" si="179"/>
        <v>1190.6731512539025</v>
      </c>
      <c r="M1629" s="471">
        <f t="shared" si="182"/>
        <v>1384.7879500460735</v>
      </c>
      <c r="N1629" s="467">
        <f t="shared" si="180"/>
        <v>0</v>
      </c>
      <c r="O1629" s="475" t="str">
        <f t="shared" si="181"/>
        <v/>
      </c>
    </row>
    <row r="1630" spans="1:15" hidden="1">
      <c r="A1630" s="475">
        <f t="shared" si="176"/>
        <v>43525</v>
      </c>
      <c r="B1630" s="475">
        <v>43533</v>
      </c>
      <c r="C1630" s="467">
        <v>21</v>
      </c>
      <c r="D1630" s="467">
        <v>1247</v>
      </c>
      <c r="E1630" s="467">
        <v>0</v>
      </c>
      <c r="F1630" s="467">
        <v>0</v>
      </c>
      <c r="G1630" s="467">
        <f t="array" ref="G1630">MAX(IF($A$2:$A$8761=A1630,$D$2:$D$8761))</f>
        <v>1527</v>
      </c>
      <c r="H1630" s="467">
        <f t="shared" si="177"/>
        <v>0</v>
      </c>
      <c r="I1630" s="475" t="str">
        <f t="shared" si="178"/>
        <v/>
      </c>
      <c r="J1630" s="471">
        <f>'Potential Projects'!D1631</f>
        <v>66.405034059250951</v>
      </c>
      <c r="K1630" s="471">
        <f>'Potential Projects'!E1631</f>
        <v>43.953126424424852</v>
      </c>
      <c r="L1630" s="476">
        <f t="shared" si="179"/>
        <v>1136.6418395163241</v>
      </c>
      <c r="M1630" s="471">
        <f t="shared" si="182"/>
        <v>1384.7879500460735</v>
      </c>
      <c r="N1630" s="467">
        <f t="shared" si="180"/>
        <v>0</v>
      </c>
      <c r="O1630" s="475" t="str">
        <f t="shared" si="181"/>
        <v/>
      </c>
    </row>
    <row r="1631" spans="1:15" hidden="1">
      <c r="A1631" s="475">
        <f t="shared" si="176"/>
        <v>43525</v>
      </c>
      <c r="B1631" s="475">
        <v>43533</v>
      </c>
      <c r="C1631" s="467">
        <v>22</v>
      </c>
      <c r="D1631" s="467">
        <v>1217</v>
      </c>
      <c r="E1631" s="467">
        <v>0</v>
      </c>
      <c r="F1631" s="467">
        <v>0</v>
      </c>
      <c r="G1631" s="467">
        <f t="array" ref="G1631">MAX(IF($A$2:$A$8761=A1631,$D$2:$D$8761))</f>
        <v>1527</v>
      </c>
      <c r="H1631" s="467">
        <f t="shared" si="177"/>
        <v>0</v>
      </c>
      <c r="I1631" s="475" t="str">
        <f t="shared" si="178"/>
        <v/>
      </c>
      <c r="J1631" s="471">
        <f>'Potential Projects'!D1632</f>
        <v>52.896148497909529</v>
      </c>
      <c r="K1631" s="471">
        <f>'Potential Projects'!E1632</f>
        <v>87.020744571059993</v>
      </c>
      <c r="L1631" s="476">
        <f t="shared" si="179"/>
        <v>1077.0831069310304</v>
      </c>
      <c r="M1631" s="471">
        <f t="shared" si="182"/>
        <v>1384.7879500460735</v>
      </c>
      <c r="N1631" s="467">
        <f t="shared" si="180"/>
        <v>0</v>
      </c>
      <c r="O1631" s="475" t="str">
        <f t="shared" si="181"/>
        <v/>
      </c>
    </row>
    <row r="1632" spans="1:15" hidden="1">
      <c r="A1632" s="475">
        <f t="shared" si="176"/>
        <v>43525</v>
      </c>
      <c r="B1632" s="475">
        <v>43533</v>
      </c>
      <c r="C1632" s="467">
        <v>23</v>
      </c>
      <c r="D1632" s="467">
        <v>1140</v>
      </c>
      <c r="E1632" s="467">
        <v>0</v>
      </c>
      <c r="F1632" s="467">
        <v>0</v>
      </c>
      <c r="G1632" s="467">
        <f t="array" ref="G1632">MAX(IF($A$2:$A$8761=A1632,$D$2:$D$8761))</f>
        <v>1527</v>
      </c>
      <c r="H1632" s="467">
        <f t="shared" si="177"/>
        <v>0</v>
      </c>
      <c r="I1632" s="475" t="str">
        <f t="shared" si="178"/>
        <v/>
      </c>
      <c r="J1632" s="471">
        <f>'Potential Projects'!D1633</f>
        <v>71.599761940225363</v>
      </c>
      <c r="K1632" s="471">
        <f>'Potential Projects'!E1633</f>
        <v>99.359191625456873</v>
      </c>
      <c r="L1632" s="476">
        <f t="shared" si="179"/>
        <v>969.04104643431776</v>
      </c>
      <c r="M1632" s="471">
        <f t="shared" si="182"/>
        <v>1384.7879500460735</v>
      </c>
      <c r="N1632" s="467">
        <f t="shared" si="180"/>
        <v>0</v>
      </c>
      <c r="O1632" s="475" t="str">
        <f t="shared" si="181"/>
        <v/>
      </c>
    </row>
    <row r="1633" spans="1:15" hidden="1">
      <c r="A1633" s="475">
        <f t="shared" si="176"/>
        <v>43525</v>
      </c>
      <c r="B1633" s="475">
        <v>43533</v>
      </c>
      <c r="C1633" s="467">
        <v>24</v>
      </c>
      <c r="D1633" s="467">
        <v>1134</v>
      </c>
      <c r="E1633" s="467">
        <v>0</v>
      </c>
      <c r="F1633" s="467">
        <v>0</v>
      </c>
      <c r="G1633" s="467">
        <f t="array" ref="G1633">MAX(IF($A$2:$A$8761=A1633,$D$2:$D$8761))</f>
        <v>1527</v>
      </c>
      <c r="H1633" s="467">
        <f t="shared" si="177"/>
        <v>0</v>
      </c>
      <c r="I1633" s="475" t="str">
        <f t="shared" si="178"/>
        <v/>
      </c>
      <c r="J1633" s="471">
        <f>'Potential Projects'!D1634</f>
        <v>117.33529991999599</v>
      </c>
      <c r="K1633" s="471">
        <f>'Potential Projects'!E1634</f>
        <v>97.83145517093098</v>
      </c>
      <c r="L1633" s="476">
        <f t="shared" si="179"/>
        <v>918.83324490907296</v>
      </c>
      <c r="M1633" s="471">
        <f t="shared" si="182"/>
        <v>1384.7879500460735</v>
      </c>
      <c r="N1633" s="467">
        <f t="shared" si="180"/>
        <v>0</v>
      </c>
      <c r="O1633" s="475" t="str">
        <f t="shared" si="181"/>
        <v/>
      </c>
    </row>
    <row r="1634" spans="1:15" hidden="1">
      <c r="A1634" s="475">
        <f t="shared" si="176"/>
        <v>43525</v>
      </c>
      <c r="B1634" s="475">
        <v>43534</v>
      </c>
      <c r="C1634" s="467">
        <v>1</v>
      </c>
      <c r="D1634" s="467">
        <v>1105</v>
      </c>
      <c r="E1634" s="467">
        <v>0</v>
      </c>
      <c r="F1634" s="467">
        <v>0</v>
      </c>
      <c r="G1634" s="467">
        <f t="array" ref="G1634">MAX(IF($A$2:$A$8761=A1634,$D$2:$D$8761))</f>
        <v>1527</v>
      </c>
      <c r="H1634" s="467">
        <f t="shared" si="177"/>
        <v>0</v>
      </c>
      <c r="I1634" s="475" t="str">
        <f t="shared" si="178"/>
        <v/>
      </c>
      <c r="J1634" s="471">
        <f>'Potential Projects'!D1635</f>
        <v>108.64042648565841</v>
      </c>
      <c r="K1634" s="471">
        <f>'Potential Projects'!E1635</f>
        <v>97.520119221672758</v>
      </c>
      <c r="L1634" s="476">
        <f t="shared" si="179"/>
        <v>898.83945429266885</v>
      </c>
      <c r="M1634" s="471">
        <f t="shared" si="182"/>
        <v>1384.7879500460735</v>
      </c>
      <c r="N1634" s="467">
        <f t="shared" si="180"/>
        <v>0</v>
      </c>
      <c r="O1634" s="475" t="str">
        <f t="shared" si="181"/>
        <v/>
      </c>
    </row>
    <row r="1635" spans="1:15" hidden="1">
      <c r="A1635" s="475">
        <f t="shared" si="176"/>
        <v>43525</v>
      </c>
      <c r="B1635" s="475">
        <v>43534</v>
      </c>
      <c r="C1635" s="467">
        <v>2</v>
      </c>
      <c r="D1635" s="467">
        <v>1105</v>
      </c>
      <c r="E1635" s="467">
        <v>0</v>
      </c>
      <c r="F1635" s="467">
        <v>0</v>
      </c>
      <c r="G1635" s="467">
        <f t="array" ref="G1635">MAX(IF($A$2:$A$8761=A1635,$D$2:$D$8761))</f>
        <v>1527</v>
      </c>
      <c r="H1635" s="467">
        <f t="shared" si="177"/>
        <v>0</v>
      </c>
      <c r="I1635" s="475" t="str">
        <f t="shared" si="178"/>
        <v/>
      </c>
      <c r="J1635" s="471">
        <f>'Potential Projects'!D1636</f>
        <v>86.58690293623998</v>
      </c>
      <c r="K1635" s="471">
        <f>'Potential Projects'!E1636</f>
        <v>78.020163083207919</v>
      </c>
      <c r="L1635" s="476">
        <f t="shared" si="179"/>
        <v>940.39293398055213</v>
      </c>
      <c r="M1635" s="471">
        <f t="shared" si="182"/>
        <v>1384.7879500460735</v>
      </c>
      <c r="N1635" s="467">
        <f t="shared" si="180"/>
        <v>0</v>
      </c>
      <c r="O1635" s="475" t="str">
        <f t="shared" si="181"/>
        <v/>
      </c>
    </row>
    <row r="1636" spans="1:15" hidden="1">
      <c r="A1636" s="475">
        <f t="shared" si="176"/>
        <v>43525</v>
      </c>
      <c r="B1636" s="475">
        <v>43534</v>
      </c>
      <c r="C1636" s="467">
        <v>3</v>
      </c>
      <c r="D1636" s="467">
        <v>0</v>
      </c>
      <c r="E1636" s="467">
        <v>0</v>
      </c>
      <c r="F1636" s="467">
        <v>0</v>
      </c>
      <c r="G1636" s="467">
        <f t="array" ref="G1636">MAX(IF($A$2:$A$8761=A1636,$D$2:$D$8761))</f>
        <v>1527</v>
      </c>
      <c r="H1636" s="467">
        <f t="shared" si="177"/>
        <v>0</v>
      </c>
      <c r="I1636" s="475" t="str">
        <f t="shared" si="178"/>
        <v/>
      </c>
      <c r="J1636" s="471">
        <f>'Potential Projects'!D1637</f>
        <v>106.42270670763577</v>
      </c>
      <c r="K1636" s="471">
        <f>'Potential Projects'!E1637</f>
        <v>51.285166254568907</v>
      </c>
      <c r="L1636" s="476">
        <f t="shared" si="179"/>
        <v>-157.70787296220468</v>
      </c>
      <c r="M1636" s="471">
        <f t="shared" si="182"/>
        <v>1384.7879500460735</v>
      </c>
      <c r="N1636" s="467">
        <f t="shared" si="180"/>
        <v>0</v>
      </c>
      <c r="O1636" s="475" t="str">
        <f t="shared" si="181"/>
        <v/>
      </c>
    </row>
    <row r="1637" spans="1:15" hidden="1">
      <c r="A1637" s="475">
        <f t="shared" si="176"/>
        <v>43525</v>
      </c>
      <c r="B1637" s="475">
        <v>43534</v>
      </c>
      <c r="C1637" s="467">
        <v>4</v>
      </c>
      <c r="D1637" s="467">
        <v>1138</v>
      </c>
      <c r="E1637" s="467">
        <v>0</v>
      </c>
      <c r="F1637" s="467">
        <v>0</v>
      </c>
      <c r="G1637" s="467">
        <f t="array" ref="G1637">MAX(IF($A$2:$A$8761=A1637,$D$2:$D$8761))</f>
        <v>1527</v>
      </c>
      <c r="H1637" s="467">
        <f t="shared" si="177"/>
        <v>0</v>
      </c>
      <c r="I1637" s="475" t="str">
        <f t="shared" si="178"/>
        <v/>
      </c>
      <c r="J1637" s="471">
        <f>'Potential Projects'!D1638</f>
        <v>143.79630080481459</v>
      </c>
      <c r="K1637" s="471">
        <f>'Potential Projects'!E1638</f>
        <v>34.817215491292195</v>
      </c>
      <c r="L1637" s="476">
        <f t="shared" si="179"/>
        <v>959.38648370389319</v>
      </c>
      <c r="M1637" s="471">
        <f t="shared" si="182"/>
        <v>1384.7879500460735</v>
      </c>
      <c r="N1637" s="467">
        <f t="shared" si="180"/>
        <v>0</v>
      </c>
      <c r="O1637" s="475" t="str">
        <f t="shared" si="181"/>
        <v/>
      </c>
    </row>
    <row r="1638" spans="1:15" hidden="1">
      <c r="A1638" s="475">
        <f t="shared" si="176"/>
        <v>43525</v>
      </c>
      <c r="B1638" s="475">
        <v>43534</v>
      </c>
      <c r="C1638" s="467">
        <v>5</v>
      </c>
      <c r="D1638" s="467">
        <v>1168</v>
      </c>
      <c r="E1638" s="467">
        <v>0</v>
      </c>
      <c r="F1638" s="467">
        <v>0</v>
      </c>
      <c r="G1638" s="467">
        <f t="array" ref="G1638">MAX(IF($A$2:$A$8761=A1638,$D$2:$D$8761))</f>
        <v>1527</v>
      </c>
      <c r="H1638" s="467">
        <f t="shared" si="177"/>
        <v>0</v>
      </c>
      <c r="I1638" s="475" t="str">
        <f t="shared" si="178"/>
        <v/>
      </c>
      <c r="J1638" s="471">
        <f>'Potential Projects'!D1639</f>
        <v>144</v>
      </c>
      <c r="K1638" s="471">
        <f>'Potential Projects'!E1639</f>
        <v>5.4804514082992908</v>
      </c>
      <c r="L1638" s="476">
        <f t="shared" si="179"/>
        <v>1018.5195485917008</v>
      </c>
      <c r="M1638" s="471">
        <f t="shared" si="182"/>
        <v>1384.7879500460735</v>
      </c>
      <c r="N1638" s="467">
        <f t="shared" si="180"/>
        <v>0</v>
      </c>
      <c r="O1638" s="475" t="str">
        <f t="shared" si="181"/>
        <v/>
      </c>
    </row>
    <row r="1639" spans="1:15" hidden="1">
      <c r="A1639" s="475">
        <f t="shared" si="176"/>
        <v>43525</v>
      </c>
      <c r="B1639" s="475">
        <v>43534</v>
      </c>
      <c r="C1639" s="467">
        <v>6</v>
      </c>
      <c r="D1639" s="467">
        <v>1179</v>
      </c>
      <c r="E1639" s="467">
        <v>0</v>
      </c>
      <c r="F1639" s="467">
        <v>0</v>
      </c>
      <c r="G1639" s="467">
        <f t="array" ref="G1639">MAX(IF($A$2:$A$8761=A1639,$D$2:$D$8761))</f>
        <v>1527</v>
      </c>
      <c r="H1639" s="467">
        <f t="shared" si="177"/>
        <v>0</v>
      </c>
      <c r="I1639" s="475" t="str">
        <f t="shared" si="178"/>
        <v/>
      </c>
      <c r="J1639" s="471">
        <f>'Potential Projects'!D1640</f>
        <v>144</v>
      </c>
      <c r="K1639" s="471">
        <f>'Potential Projects'!E1640</f>
        <v>5.6431596430875084</v>
      </c>
      <c r="L1639" s="476">
        <f t="shared" si="179"/>
        <v>1029.3568403569125</v>
      </c>
      <c r="M1639" s="471">
        <f t="shared" si="182"/>
        <v>1384.7879500460735</v>
      </c>
      <c r="N1639" s="467">
        <f t="shared" si="180"/>
        <v>0</v>
      </c>
      <c r="O1639" s="475" t="str">
        <f t="shared" si="181"/>
        <v/>
      </c>
    </row>
    <row r="1640" spans="1:15" hidden="1">
      <c r="A1640" s="475">
        <f t="shared" si="176"/>
        <v>43525</v>
      </c>
      <c r="B1640" s="475">
        <v>43534</v>
      </c>
      <c r="C1640" s="467">
        <v>7</v>
      </c>
      <c r="D1640" s="467">
        <v>1248</v>
      </c>
      <c r="E1640" s="467">
        <v>0</v>
      </c>
      <c r="F1640" s="467">
        <v>0</v>
      </c>
      <c r="G1640" s="467">
        <f t="array" ref="G1640">MAX(IF($A$2:$A$8761=A1640,$D$2:$D$8761))</f>
        <v>1527</v>
      </c>
      <c r="H1640" s="467">
        <f t="shared" si="177"/>
        <v>0</v>
      </c>
      <c r="I1640" s="475" t="str">
        <f t="shared" si="178"/>
        <v/>
      </c>
      <c r="J1640" s="471">
        <f>'Potential Projects'!D1641</f>
        <v>135.68205328167588</v>
      </c>
      <c r="K1640" s="471">
        <f>'Potential Projects'!E1641</f>
        <v>1.4854948935712751</v>
      </c>
      <c r="L1640" s="476">
        <f t="shared" si="179"/>
        <v>1110.8324518247528</v>
      </c>
      <c r="M1640" s="471">
        <f t="shared" si="182"/>
        <v>1384.7879500460735</v>
      </c>
      <c r="N1640" s="467">
        <f t="shared" si="180"/>
        <v>0</v>
      </c>
      <c r="O1640" s="475" t="str">
        <f t="shared" si="181"/>
        <v/>
      </c>
    </row>
    <row r="1641" spans="1:15" hidden="1">
      <c r="A1641" s="475">
        <f t="shared" si="176"/>
        <v>43525</v>
      </c>
      <c r="B1641" s="475">
        <v>43534</v>
      </c>
      <c r="C1641" s="467">
        <v>8</v>
      </c>
      <c r="D1641" s="467">
        <v>1302</v>
      </c>
      <c r="E1641" s="467">
        <v>0</v>
      </c>
      <c r="F1641" s="467">
        <v>0</v>
      </c>
      <c r="G1641" s="467">
        <f t="array" ref="G1641">MAX(IF($A$2:$A$8761=A1641,$D$2:$D$8761))</f>
        <v>1527</v>
      </c>
      <c r="H1641" s="467">
        <f t="shared" si="177"/>
        <v>0</v>
      </c>
      <c r="I1641" s="475" t="str">
        <f t="shared" si="178"/>
        <v/>
      </c>
      <c r="J1641" s="471">
        <f>'Potential Projects'!D1642</f>
        <v>139.94384340271631</v>
      </c>
      <c r="K1641" s="471">
        <f>'Potential Projects'!E1642</f>
        <v>0.54053552999354981</v>
      </c>
      <c r="L1641" s="476">
        <f t="shared" si="179"/>
        <v>1161.5156210672901</v>
      </c>
      <c r="M1641" s="471">
        <f t="shared" si="182"/>
        <v>1384.7879500460735</v>
      </c>
      <c r="N1641" s="467">
        <f t="shared" si="180"/>
        <v>0</v>
      </c>
      <c r="O1641" s="475" t="str">
        <f t="shared" si="181"/>
        <v/>
      </c>
    </row>
    <row r="1642" spans="1:15" hidden="1">
      <c r="A1642" s="475">
        <f t="shared" si="176"/>
        <v>43525</v>
      </c>
      <c r="B1642" s="475">
        <v>43534</v>
      </c>
      <c r="C1642" s="467">
        <v>9</v>
      </c>
      <c r="D1642" s="467">
        <v>1307</v>
      </c>
      <c r="E1642" s="467">
        <v>0</v>
      </c>
      <c r="F1642" s="467">
        <v>3</v>
      </c>
      <c r="G1642" s="467">
        <f t="array" ref="G1642">MAX(IF($A$2:$A$8761=A1642,$D$2:$D$8761))</f>
        <v>1527</v>
      </c>
      <c r="H1642" s="467">
        <f t="shared" si="177"/>
        <v>0</v>
      </c>
      <c r="I1642" s="475" t="str">
        <f t="shared" si="178"/>
        <v/>
      </c>
      <c r="J1642" s="471">
        <f>'Potential Projects'!D1643</f>
        <v>144</v>
      </c>
      <c r="K1642" s="471">
        <f>'Potential Projects'!E1643</f>
        <v>0.859693990539669</v>
      </c>
      <c r="L1642" s="476">
        <f t="shared" si="179"/>
        <v>1159.1403060094603</v>
      </c>
      <c r="M1642" s="471">
        <f t="shared" si="182"/>
        <v>1384.7879500460735</v>
      </c>
      <c r="N1642" s="467">
        <f t="shared" si="180"/>
        <v>0</v>
      </c>
      <c r="O1642" s="475" t="str">
        <f t="shared" si="181"/>
        <v/>
      </c>
    </row>
    <row r="1643" spans="1:15" hidden="1">
      <c r="A1643" s="475">
        <f t="shared" si="176"/>
        <v>43525</v>
      </c>
      <c r="B1643" s="475">
        <v>43534</v>
      </c>
      <c r="C1643" s="467">
        <v>10</v>
      </c>
      <c r="D1643" s="467">
        <v>1288</v>
      </c>
      <c r="E1643" s="467">
        <v>0</v>
      </c>
      <c r="F1643" s="467">
        <v>5</v>
      </c>
      <c r="G1643" s="467">
        <f t="array" ref="G1643">MAX(IF($A$2:$A$8761=A1643,$D$2:$D$8761))</f>
        <v>1527</v>
      </c>
      <c r="H1643" s="467">
        <f t="shared" si="177"/>
        <v>0</v>
      </c>
      <c r="I1643" s="475" t="str">
        <f t="shared" si="178"/>
        <v/>
      </c>
      <c r="J1643" s="471">
        <f>'Potential Projects'!D1644</f>
        <v>121.75467698966763</v>
      </c>
      <c r="K1643" s="471">
        <f>'Potential Projects'!E1644</f>
        <v>9.3150464416254568</v>
      </c>
      <c r="L1643" s="476">
        <f t="shared" si="179"/>
        <v>1151.9302765687069</v>
      </c>
      <c r="M1643" s="471">
        <f t="shared" si="182"/>
        <v>1384.7879500460735</v>
      </c>
      <c r="N1643" s="467">
        <f t="shared" si="180"/>
        <v>0</v>
      </c>
      <c r="O1643" s="475" t="str">
        <f t="shared" si="181"/>
        <v/>
      </c>
    </row>
    <row r="1644" spans="1:15" hidden="1">
      <c r="A1644" s="475">
        <f t="shared" si="176"/>
        <v>43525</v>
      </c>
      <c r="B1644" s="475">
        <v>43534</v>
      </c>
      <c r="C1644" s="467">
        <v>11</v>
      </c>
      <c r="D1644" s="467">
        <v>1269</v>
      </c>
      <c r="E1644" s="467">
        <v>0</v>
      </c>
      <c r="F1644" s="467">
        <v>8</v>
      </c>
      <c r="G1644" s="467">
        <f t="array" ref="G1644">MAX(IF($A$2:$A$8761=A1644,$D$2:$D$8761))</f>
        <v>1527</v>
      </c>
      <c r="H1644" s="467">
        <f t="shared" si="177"/>
        <v>0</v>
      </c>
      <c r="I1644" s="475" t="str">
        <f t="shared" si="178"/>
        <v/>
      </c>
      <c r="J1644" s="471">
        <f>'Potential Projects'!D1645</f>
        <v>109.80813401478073</v>
      </c>
      <c r="K1644" s="471">
        <f>'Potential Projects'!E1645</f>
        <v>19.392787733820686</v>
      </c>
      <c r="L1644" s="476">
        <f t="shared" si="179"/>
        <v>1131.7990782513984</v>
      </c>
      <c r="M1644" s="471">
        <f t="shared" si="182"/>
        <v>1384.7879500460735</v>
      </c>
      <c r="N1644" s="467">
        <f t="shared" si="180"/>
        <v>0</v>
      </c>
      <c r="O1644" s="475" t="str">
        <f t="shared" si="181"/>
        <v/>
      </c>
    </row>
    <row r="1645" spans="1:15" hidden="1">
      <c r="A1645" s="475">
        <f t="shared" si="176"/>
        <v>43525</v>
      </c>
      <c r="B1645" s="475">
        <v>43534</v>
      </c>
      <c r="C1645" s="467">
        <v>12</v>
      </c>
      <c r="D1645" s="467">
        <v>1242</v>
      </c>
      <c r="E1645" s="467">
        <v>0</v>
      </c>
      <c r="F1645" s="467">
        <v>10</v>
      </c>
      <c r="G1645" s="467">
        <f t="array" ref="G1645">MAX(IF($A$2:$A$8761=A1645,$D$2:$D$8761))</f>
        <v>1527</v>
      </c>
      <c r="H1645" s="467">
        <f t="shared" si="177"/>
        <v>0</v>
      </c>
      <c r="I1645" s="475" t="str">
        <f t="shared" si="178"/>
        <v/>
      </c>
      <c r="J1645" s="471">
        <f>'Potential Projects'!D1646</f>
        <v>128.77086041426182</v>
      </c>
      <c r="K1645" s="471">
        <f>'Potential Projects'!E1646</f>
        <v>35.41016184691464</v>
      </c>
      <c r="L1645" s="476">
        <f t="shared" si="179"/>
        <v>1067.8189777388236</v>
      </c>
      <c r="M1645" s="471">
        <f t="shared" si="182"/>
        <v>1384.7879500460735</v>
      </c>
      <c r="N1645" s="467">
        <f t="shared" si="180"/>
        <v>0</v>
      </c>
      <c r="O1645" s="475" t="str">
        <f t="shared" si="181"/>
        <v/>
      </c>
    </row>
    <row r="1646" spans="1:15" hidden="1">
      <c r="A1646" s="475">
        <f t="shared" si="176"/>
        <v>43525</v>
      </c>
      <c r="B1646" s="475">
        <v>43534</v>
      </c>
      <c r="C1646" s="467">
        <v>13</v>
      </c>
      <c r="D1646" s="467">
        <v>1212</v>
      </c>
      <c r="E1646" s="467">
        <v>0</v>
      </c>
      <c r="F1646" s="467">
        <v>12</v>
      </c>
      <c r="G1646" s="467">
        <f t="array" ref="G1646">MAX(IF($A$2:$A$8761=A1646,$D$2:$D$8761))</f>
        <v>1527</v>
      </c>
      <c r="H1646" s="467">
        <f t="shared" si="177"/>
        <v>0</v>
      </c>
      <c r="I1646" s="475" t="str">
        <f t="shared" si="178"/>
        <v/>
      </c>
      <c r="J1646" s="471">
        <f>'Potential Projects'!D1647</f>
        <v>131.31942415797062</v>
      </c>
      <c r="K1646" s="471">
        <f>'Potential Projects'!E1647</f>
        <v>34.945504676413677</v>
      </c>
      <c r="L1646" s="476">
        <f t="shared" si="179"/>
        <v>1033.7350711656156</v>
      </c>
      <c r="M1646" s="471">
        <f t="shared" si="182"/>
        <v>1384.7879500460735</v>
      </c>
      <c r="N1646" s="467">
        <f t="shared" si="180"/>
        <v>0</v>
      </c>
      <c r="O1646" s="475" t="str">
        <f t="shared" si="181"/>
        <v/>
      </c>
    </row>
    <row r="1647" spans="1:15" hidden="1">
      <c r="A1647" s="475">
        <f t="shared" si="176"/>
        <v>43525</v>
      </c>
      <c r="B1647" s="475">
        <v>43534</v>
      </c>
      <c r="C1647" s="467">
        <v>14</v>
      </c>
      <c r="D1647" s="467">
        <v>1158</v>
      </c>
      <c r="E1647" s="467">
        <v>0</v>
      </c>
      <c r="F1647" s="467">
        <v>14</v>
      </c>
      <c r="G1647" s="467">
        <f t="array" ref="G1647">MAX(IF($A$2:$A$8761=A1647,$D$2:$D$8761))</f>
        <v>1527</v>
      </c>
      <c r="H1647" s="467">
        <f t="shared" si="177"/>
        <v>0</v>
      </c>
      <c r="I1647" s="475" t="str">
        <f t="shared" si="178"/>
        <v/>
      </c>
      <c r="J1647" s="471">
        <f>'Potential Projects'!D1648</f>
        <v>144</v>
      </c>
      <c r="K1647" s="471">
        <f>'Potential Projects'!E1648</f>
        <v>23.679523919587186</v>
      </c>
      <c r="L1647" s="476">
        <f t="shared" si="179"/>
        <v>976.32047608041285</v>
      </c>
      <c r="M1647" s="471">
        <f t="shared" si="182"/>
        <v>1384.7879500460735</v>
      </c>
      <c r="N1647" s="467">
        <f t="shared" si="180"/>
        <v>0</v>
      </c>
      <c r="O1647" s="475" t="str">
        <f t="shared" si="181"/>
        <v/>
      </c>
    </row>
    <row r="1648" spans="1:15" hidden="1">
      <c r="A1648" s="475">
        <f t="shared" si="176"/>
        <v>43525</v>
      </c>
      <c r="B1648" s="475">
        <v>43534</v>
      </c>
      <c r="C1648" s="467">
        <v>15</v>
      </c>
      <c r="D1648" s="467">
        <v>1136</v>
      </c>
      <c r="E1648" s="467">
        <v>0</v>
      </c>
      <c r="F1648" s="467">
        <v>10</v>
      </c>
      <c r="G1648" s="467">
        <f t="array" ref="G1648">MAX(IF($A$2:$A$8761=A1648,$D$2:$D$8761))</f>
        <v>1527</v>
      </c>
      <c r="H1648" s="467">
        <f t="shared" si="177"/>
        <v>0</v>
      </c>
      <c r="I1648" s="475" t="str">
        <f t="shared" si="178"/>
        <v/>
      </c>
      <c r="J1648" s="471">
        <f>'Potential Projects'!D1649</f>
        <v>144</v>
      </c>
      <c r="K1648" s="471">
        <f>'Potential Projects'!E1649</f>
        <v>21.032386099763492</v>
      </c>
      <c r="L1648" s="476">
        <f t="shared" si="179"/>
        <v>960.96761390023653</v>
      </c>
      <c r="M1648" s="471">
        <f t="shared" si="182"/>
        <v>1384.7879500460735</v>
      </c>
      <c r="N1648" s="467">
        <f t="shared" si="180"/>
        <v>0</v>
      </c>
      <c r="O1648" s="475" t="str">
        <f t="shared" si="181"/>
        <v/>
      </c>
    </row>
    <row r="1649" spans="1:15" hidden="1">
      <c r="A1649" s="475">
        <f t="shared" si="176"/>
        <v>43525</v>
      </c>
      <c r="B1649" s="475">
        <v>43534</v>
      </c>
      <c r="C1649" s="467">
        <v>16</v>
      </c>
      <c r="D1649" s="467">
        <v>1125</v>
      </c>
      <c r="E1649" s="467">
        <v>0</v>
      </c>
      <c r="F1649" s="467">
        <v>7</v>
      </c>
      <c r="G1649" s="467">
        <f t="array" ref="G1649">MAX(IF($A$2:$A$8761=A1649,$D$2:$D$8761))</f>
        <v>1527</v>
      </c>
      <c r="H1649" s="467">
        <f t="shared" si="177"/>
        <v>0</v>
      </c>
      <c r="I1649" s="475" t="str">
        <f t="shared" si="178"/>
        <v/>
      </c>
      <c r="J1649" s="471">
        <f>'Potential Projects'!D1650</f>
        <v>137.429319223508</v>
      </c>
      <c r="K1649" s="471">
        <f>'Potential Projects'!E1650</f>
        <v>12.262568694904321</v>
      </c>
      <c r="L1649" s="476">
        <f t="shared" si="179"/>
        <v>968.30811208158775</v>
      </c>
      <c r="M1649" s="471">
        <f t="shared" si="182"/>
        <v>1384.7879500460735</v>
      </c>
      <c r="N1649" s="467">
        <f t="shared" si="180"/>
        <v>0</v>
      </c>
      <c r="O1649" s="475" t="str">
        <f t="shared" si="181"/>
        <v/>
      </c>
    </row>
    <row r="1650" spans="1:15" hidden="1">
      <c r="A1650" s="475">
        <f t="shared" si="176"/>
        <v>43525</v>
      </c>
      <c r="B1650" s="475">
        <v>43534</v>
      </c>
      <c r="C1650" s="467">
        <v>17</v>
      </c>
      <c r="D1650" s="467">
        <v>1122</v>
      </c>
      <c r="E1650" s="467">
        <v>0</v>
      </c>
      <c r="F1650" s="467">
        <v>4</v>
      </c>
      <c r="G1650" s="467">
        <f t="array" ref="G1650">MAX(IF($A$2:$A$8761=A1650,$D$2:$D$8761))</f>
        <v>1527</v>
      </c>
      <c r="H1650" s="467">
        <f t="shared" si="177"/>
        <v>0</v>
      </c>
      <c r="I1650" s="475" t="str">
        <f t="shared" si="178"/>
        <v/>
      </c>
      <c r="J1650" s="471">
        <f>'Potential Projects'!D1651</f>
        <v>142.40418326329444</v>
      </c>
      <c r="K1650" s="471">
        <f>'Potential Projects'!E1651</f>
        <v>6.0773090195656847</v>
      </c>
      <c r="L1650" s="476">
        <f t="shared" si="179"/>
        <v>969.51850771713987</v>
      </c>
      <c r="M1650" s="471">
        <f t="shared" si="182"/>
        <v>1384.7879500460735</v>
      </c>
      <c r="N1650" s="467">
        <f t="shared" si="180"/>
        <v>0</v>
      </c>
      <c r="O1650" s="475" t="str">
        <f t="shared" si="181"/>
        <v/>
      </c>
    </row>
    <row r="1651" spans="1:15" hidden="1">
      <c r="A1651" s="475">
        <f t="shared" si="176"/>
        <v>43525</v>
      </c>
      <c r="B1651" s="475">
        <v>43534</v>
      </c>
      <c r="C1651" s="467">
        <v>18</v>
      </c>
      <c r="D1651" s="467">
        <v>1169</v>
      </c>
      <c r="E1651" s="467">
        <v>1</v>
      </c>
      <c r="F1651" s="467">
        <v>3</v>
      </c>
      <c r="G1651" s="467">
        <f t="array" ref="G1651">MAX(IF($A$2:$A$8761=A1651,$D$2:$D$8761))</f>
        <v>1527</v>
      </c>
      <c r="H1651" s="467">
        <f t="shared" si="177"/>
        <v>0</v>
      </c>
      <c r="I1651" s="475" t="str">
        <f t="shared" si="178"/>
        <v/>
      </c>
      <c r="J1651" s="471">
        <f>'Potential Projects'!D1652</f>
        <v>116.17165158554883</v>
      </c>
      <c r="K1651" s="471">
        <f>'Potential Projects'!E1652</f>
        <v>22.702492259729091</v>
      </c>
      <c r="L1651" s="476">
        <f t="shared" si="179"/>
        <v>1026.1258561547222</v>
      </c>
      <c r="M1651" s="471">
        <f t="shared" si="182"/>
        <v>1384.7879500460735</v>
      </c>
      <c r="N1651" s="467">
        <f t="shared" si="180"/>
        <v>0</v>
      </c>
      <c r="O1651" s="475" t="str">
        <f t="shared" si="181"/>
        <v/>
      </c>
    </row>
    <row r="1652" spans="1:15" hidden="1">
      <c r="A1652" s="475">
        <f t="shared" si="176"/>
        <v>43525</v>
      </c>
      <c r="B1652" s="475">
        <v>43534</v>
      </c>
      <c r="C1652" s="467">
        <v>19</v>
      </c>
      <c r="D1652" s="467">
        <v>1223</v>
      </c>
      <c r="E1652" s="467">
        <v>2</v>
      </c>
      <c r="F1652" s="467">
        <v>0</v>
      </c>
      <c r="G1652" s="467">
        <f t="array" ref="G1652">MAX(IF($A$2:$A$8761=A1652,$D$2:$D$8761))</f>
        <v>1527</v>
      </c>
      <c r="H1652" s="467">
        <f t="shared" si="177"/>
        <v>0</v>
      </c>
      <c r="I1652" s="475" t="str">
        <f t="shared" si="178"/>
        <v/>
      </c>
      <c r="J1652" s="471">
        <f>'Potential Projects'!D1653</f>
        <v>104.89754447653767</v>
      </c>
      <c r="K1652" s="471">
        <f>'Potential Projects'!E1653</f>
        <v>63.160520640722424</v>
      </c>
      <c r="L1652" s="476">
        <f t="shared" si="179"/>
        <v>1052.94193488274</v>
      </c>
      <c r="M1652" s="471">
        <f t="shared" si="182"/>
        <v>1384.7879500460735</v>
      </c>
      <c r="N1652" s="467">
        <f t="shared" si="180"/>
        <v>0</v>
      </c>
      <c r="O1652" s="475" t="str">
        <f t="shared" si="181"/>
        <v/>
      </c>
    </row>
    <row r="1653" spans="1:15" hidden="1">
      <c r="A1653" s="475">
        <f t="shared" si="176"/>
        <v>43525</v>
      </c>
      <c r="B1653" s="475">
        <v>43534</v>
      </c>
      <c r="C1653" s="467">
        <v>20</v>
      </c>
      <c r="D1653" s="467">
        <v>1318</v>
      </c>
      <c r="E1653" s="467">
        <v>2</v>
      </c>
      <c r="F1653" s="467">
        <v>0</v>
      </c>
      <c r="G1653" s="467">
        <f t="array" ref="G1653">MAX(IF($A$2:$A$8761=A1653,$D$2:$D$8761))</f>
        <v>1527</v>
      </c>
      <c r="H1653" s="467">
        <f t="shared" si="177"/>
        <v>0</v>
      </c>
      <c r="I1653" s="475" t="str">
        <f t="shared" si="178"/>
        <v/>
      </c>
      <c r="J1653" s="471">
        <f>'Potential Projects'!D1654</f>
        <v>119.95388625251432</v>
      </c>
      <c r="K1653" s="471">
        <f>'Potential Projects'!E1654</f>
        <v>86.204074392603744</v>
      </c>
      <c r="L1653" s="476">
        <f t="shared" si="179"/>
        <v>1109.8420393548818</v>
      </c>
      <c r="M1653" s="471">
        <f t="shared" si="182"/>
        <v>1384.7879500460735</v>
      </c>
      <c r="N1653" s="467">
        <f t="shared" si="180"/>
        <v>0</v>
      </c>
      <c r="O1653" s="475" t="str">
        <f t="shared" si="181"/>
        <v/>
      </c>
    </row>
    <row r="1654" spans="1:15" hidden="1">
      <c r="A1654" s="475">
        <f t="shared" si="176"/>
        <v>43525</v>
      </c>
      <c r="B1654" s="475">
        <v>43534</v>
      </c>
      <c r="C1654" s="467">
        <v>21</v>
      </c>
      <c r="D1654" s="467">
        <v>1305</v>
      </c>
      <c r="E1654" s="467">
        <v>0</v>
      </c>
      <c r="F1654" s="467">
        <v>0</v>
      </c>
      <c r="G1654" s="467">
        <f t="array" ref="G1654">MAX(IF($A$2:$A$8761=A1654,$D$2:$D$8761))</f>
        <v>1527</v>
      </c>
      <c r="H1654" s="467">
        <f t="shared" si="177"/>
        <v>0</v>
      </c>
      <c r="I1654" s="475" t="str">
        <f t="shared" si="178"/>
        <v/>
      </c>
      <c r="J1654" s="471">
        <f>'Potential Projects'!D1655</f>
        <v>100.00067271462309</v>
      </c>
      <c r="K1654" s="471">
        <f>'Potential Projects'!E1655</f>
        <v>75.739901042786499</v>
      </c>
      <c r="L1654" s="476">
        <f t="shared" si="179"/>
        <v>1129.2594262425905</v>
      </c>
      <c r="M1654" s="471">
        <f t="shared" si="182"/>
        <v>1384.7879500460735</v>
      </c>
      <c r="N1654" s="467">
        <f t="shared" si="180"/>
        <v>0</v>
      </c>
      <c r="O1654" s="475" t="str">
        <f t="shared" si="181"/>
        <v/>
      </c>
    </row>
    <row r="1655" spans="1:15" hidden="1">
      <c r="A1655" s="475">
        <f t="shared" si="176"/>
        <v>43525</v>
      </c>
      <c r="B1655" s="475">
        <v>43534</v>
      </c>
      <c r="C1655" s="467">
        <v>22</v>
      </c>
      <c r="D1655" s="467">
        <v>1242</v>
      </c>
      <c r="E1655" s="467">
        <v>0</v>
      </c>
      <c r="F1655" s="467">
        <v>0</v>
      </c>
      <c r="G1655" s="467">
        <f t="array" ref="G1655">MAX(IF($A$2:$A$8761=A1655,$D$2:$D$8761))</f>
        <v>1527</v>
      </c>
      <c r="H1655" s="467">
        <f t="shared" si="177"/>
        <v>0</v>
      </c>
      <c r="I1655" s="475" t="str">
        <f t="shared" si="178"/>
        <v/>
      </c>
      <c r="J1655" s="471">
        <f>'Potential Projects'!D1656</f>
        <v>34.019257874508142</v>
      </c>
      <c r="K1655" s="471">
        <f>'Potential Projects'!E1656</f>
        <v>75.961278112233927</v>
      </c>
      <c r="L1655" s="476">
        <f t="shared" si="179"/>
        <v>1132.0194640132579</v>
      </c>
      <c r="M1655" s="471">
        <f t="shared" si="182"/>
        <v>1384.7879500460735</v>
      </c>
      <c r="N1655" s="467">
        <f t="shared" si="180"/>
        <v>0</v>
      </c>
      <c r="O1655" s="475" t="str">
        <f t="shared" si="181"/>
        <v/>
      </c>
    </row>
    <row r="1656" spans="1:15" hidden="1">
      <c r="A1656" s="475">
        <f t="shared" si="176"/>
        <v>43525</v>
      </c>
      <c r="B1656" s="475">
        <v>43534</v>
      </c>
      <c r="C1656" s="467">
        <v>23</v>
      </c>
      <c r="D1656" s="467">
        <v>1151</v>
      </c>
      <c r="E1656" s="467">
        <v>1</v>
      </c>
      <c r="F1656" s="467">
        <v>0</v>
      </c>
      <c r="G1656" s="467">
        <f t="array" ref="G1656">MAX(IF($A$2:$A$8761=A1656,$D$2:$D$8761))</f>
        <v>1527</v>
      </c>
      <c r="H1656" s="467">
        <f t="shared" si="177"/>
        <v>0</v>
      </c>
      <c r="I1656" s="475" t="str">
        <f t="shared" si="178"/>
        <v/>
      </c>
      <c r="J1656" s="471">
        <f>'Potential Projects'!D1657</f>
        <v>27.199509587129103</v>
      </c>
      <c r="K1656" s="471">
        <f>'Potential Projects'!E1657</f>
        <v>68.990638303590615</v>
      </c>
      <c r="L1656" s="476">
        <f t="shared" si="179"/>
        <v>1053.8098521092802</v>
      </c>
      <c r="M1656" s="471">
        <f t="shared" si="182"/>
        <v>1384.7879500460735</v>
      </c>
      <c r="N1656" s="467">
        <f t="shared" si="180"/>
        <v>0</v>
      </c>
      <c r="O1656" s="475" t="str">
        <f t="shared" si="181"/>
        <v/>
      </c>
    </row>
    <row r="1657" spans="1:15" hidden="1">
      <c r="A1657" s="475">
        <f t="shared" si="176"/>
        <v>43525</v>
      </c>
      <c r="B1657" s="475">
        <v>43534</v>
      </c>
      <c r="C1657" s="467">
        <v>24</v>
      </c>
      <c r="D1657" s="467">
        <v>1092</v>
      </c>
      <c r="E1657" s="467">
        <v>0</v>
      </c>
      <c r="F1657" s="467">
        <v>0</v>
      </c>
      <c r="G1657" s="467">
        <f t="array" ref="G1657">MAX(IF($A$2:$A$8761=A1657,$D$2:$D$8761))</f>
        <v>1527</v>
      </c>
      <c r="H1657" s="467">
        <f t="shared" si="177"/>
        <v>0</v>
      </c>
      <c r="I1657" s="475" t="str">
        <f t="shared" si="178"/>
        <v/>
      </c>
      <c r="J1657" s="471">
        <f>'Potential Projects'!D1658</f>
        <v>57.036148446280414</v>
      </c>
      <c r="K1657" s="471">
        <f>'Potential Projects'!E1658</f>
        <v>61.373076811438402</v>
      </c>
      <c r="L1657" s="476">
        <f t="shared" si="179"/>
        <v>973.59077474228127</v>
      </c>
      <c r="M1657" s="471">
        <f t="shared" si="182"/>
        <v>1384.7879500460735</v>
      </c>
      <c r="N1657" s="467">
        <f t="shared" si="180"/>
        <v>0</v>
      </c>
      <c r="O1657" s="475" t="str">
        <f t="shared" si="181"/>
        <v/>
      </c>
    </row>
    <row r="1658" spans="1:15" hidden="1">
      <c r="A1658" s="475">
        <f t="shared" si="176"/>
        <v>43525</v>
      </c>
      <c r="B1658" s="475">
        <v>43535</v>
      </c>
      <c r="C1658" s="467">
        <v>1</v>
      </c>
      <c r="D1658" s="467">
        <v>1061</v>
      </c>
      <c r="E1658" s="467">
        <v>2</v>
      </c>
      <c r="F1658" s="467">
        <v>0</v>
      </c>
      <c r="G1658" s="467">
        <f t="array" ref="G1658">MAX(IF($A$2:$A$8761=A1658,$D$2:$D$8761))</f>
        <v>1527</v>
      </c>
      <c r="H1658" s="467">
        <f t="shared" si="177"/>
        <v>0</v>
      </c>
      <c r="I1658" s="475" t="str">
        <f t="shared" si="178"/>
        <v/>
      </c>
      <c r="J1658" s="471">
        <f>'Potential Projects'!D1659</f>
        <v>11.523123736575947</v>
      </c>
      <c r="K1658" s="471">
        <f>'Potential Projects'!E1659</f>
        <v>70.804678671253484</v>
      </c>
      <c r="L1658" s="476">
        <f t="shared" si="179"/>
        <v>976.67219759217051</v>
      </c>
      <c r="M1658" s="471">
        <f t="shared" si="182"/>
        <v>1384.7879500460735</v>
      </c>
      <c r="N1658" s="467">
        <f t="shared" si="180"/>
        <v>0</v>
      </c>
      <c r="O1658" s="475" t="str">
        <f t="shared" si="181"/>
        <v/>
      </c>
    </row>
    <row r="1659" spans="1:15" hidden="1">
      <c r="A1659" s="475">
        <f t="shared" si="176"/>
        <v>43525</v>
      </c>
      <c r="B1659" s="475">
        <v>43535</v>
      </c>
      <c r="C1659" s="467">
        <v>2</v>
      </c>
      <c r="D1659" s="467">
        <v>1041</v>
      </c>
      <c r="E1659" s="467">
        <v>11</v>
      </c>
      <c r="F1659" s="467">
        <v>0</v>
      </c>
      <c r="G1659" s="467">
        <f t="array" ref="G1659">MAX(IF($A$2:$A$8761=A1659,$D$2:$D$8761))</f>
        <v>1527</v>
      </c>
      <c r="H1659" s="467">
        <f t="shared" si="177"/>
        <v>0</v>
      </c>
      <c r="I1659" s="475" t="str">
        <f t="shared" si="178"/>
        <v/>
      </c>
      <c r="J1659" s="471">
        <f>'Potential Projects'!D1660</f>
        <v>4.252574983856654</v>
      </c>
      <c r="K1659" s="471">
        <f>'Potential Projects'!E1660</f>
        <v>89.232950763276719</v>
      </c>
      <c r="L1659" s="476">
        <f t="shared" si="179"/>
        <v>936.51447425286665</v>
      </c>
      <c r="M1659" s="471">
        <f t="shared" si="182"/>
        <v>1384.7879500460735</v>
      </c>
      <c r="N1659" s="467">
        <f t="shared" si="180"/>
        <v>0</v>
      </c>
      <c r="O1659" s="475" t="str">
        <f t="shared" si="181"/>
        <v/>
      </c>
    </row>
    <row r="1660" spans="1:15" hidden="1">
      <c r="A1660" s="475">
        <f t="shared" si="176"/>
        <v>43525</v>
      </c>
      <c r="B1660" s="475">
        <v>43535</v>
      </c>
      <c r="C1660" s="467">
        <v>3</v>
      </c>
      <c r="D1660" s="467">
        <v>1090</v>
      </c>
      <c r="E1660" s="467">
        <v>4</v>
      </c>
      <c r="F1660" s="467">
        <v>0</v>
      </c>
      <c r="G1660" s="467">
        <f t="array" ref="G1660">MAX(IF($A$2:$A$8761=A1660,$D$2:$D$8761))</f>
        <v>1527</v>
      </c>
      <c r="H1660" s="467">
        <f t="shared" si="177"/>
        <v>0</v>
      </c>
      <c r="I1660" s="475" t="str">
        <f t="shared" si="178"/>
        <v/>
      </c>
      <c r="J1660" s="471">
        <f>'Potential Projects'!D1661</f>
        <v>23.135913508866835</v>
      </c>
      <c r="K1660" s="471">
        <f>'Potential Projects'!E1661</f>
        <v>76.207687217802615</v>
      </c>
      <c r="L1660" s="476">
        <f t="shared" si="179"/>
        <v>986.65639927333052</v>
      </c>
      <c r="M1660" s="471">
        <f t="shared" si="182"/>
        <v>1384.7879500460735</v>
      </c>
      <c r="N1660" s="467">
        <f t="shared" si="180"/>
        <v>0</v>
      </c>
      <c r="O1660" s="475" t="str">
        <f t="shared" si="181"/>
        <v/>
      </c>
    </row>
    <row r="1661" spans="1:15" hidden="1">
      <c r="A1661" s="475">
        <f t="shared" si="176"/>
        <v>43525</v>
      </c>
      <c r="B1661" s="475">
        <v>43535</v>
      </c>
      <c r="C1661" s="467">
        <v>4</v>
      </c>
      <c r="D1661" s="467">
        <v>1115</v>
      </c>
      <c r="E1661" s="467">
        <v>16</v>
      </c>
      <c r="F1661" s="467">
        <v>0</v>
      </c>
      <c r="G1661" s="467">
        <f t="array" ref="G1661">MAX(IF($A$2:$A$8761=A1661,$D$2:$D$8761))</f>
        <v>1527</v>
      </c>
      <c r="H1661" s="467">
        <f t="shared" si="177"/>
        <v>0</v>
      </c>
      <c r="I1661" s="475" t="str">
        <f t="shared" si="178"/>
        <v/>
      </c>
      <c r="J1661" s="471">
        <f>'Potential Projects'!D1662</f>
        <v>63.066668530537328</v>
      </c>
      <c r="K1661" s="471">
        <f>'Potential Projects'!E1662</f>
        <v>88.046275800903047</v>
      </c>
      <c r="L1661" s="476">
        <f t="shared" si="179"/>
        <v>947.8870556685597</v>
      </c>
      <c r="M1661" s="471">
        <f t="shared" si="182"/>
        <v>1384.7879500460735</v>
      </c>
      <c r="N1661" s="467">
        <f t="shared" si="180"/>
        <v>0</v>
      </c>
      <c r="O1661" s="475" t="str">
        <f t="shared" si="181"/>
        <v/>
      </c>
    </row>
    <row r="1662" spans="1:15" hidden="1">
      <c r="A1662" s="475">
        <f t="shared" si="176"/>
        <v>43525</v>
      </c>
      <c r="B1662" s="475">
        <v>43535</v>
      </c>
      <c r="C1662" s="467">
        <v>5</v>
      </c>
      <c r="D1662" s="467">
        <v>1165</v>
      </c>
      <c r="E1662" s="467">
        <v>12</v>
      </c>
      <c r="F1662" s="467">
        <v>0</v>
      </c>
      <c r="G1662" s="467">
        <f t="array" ref="G1662">MAX(IF($A$2:$A$8761=A1662,$D$2:$D$8761))</f>
        <v>1527</v>
      </c>
      <c r="H1662" s="467">
        <f t="shared" si="177"/>
        <v>0</v>
      </c>
      <c r="I1662" s="475" t="str">
        <f t="shared" si="178"/>
        <v/>
      </c>
      <c r="J1662" s="471">
        <f>'Potential Projects'!D1663</f>
        <v>92.710784302830788</v>
      </c>
      <c r="K1662" s="471">
        <f>'Potential Projects'!E1663</f>
        <v>76.332847398408944</v>
      </c>
      <c r="L1662" s="476">
        <f t="shared" si="179"/>
        <v>983.95636829876037</v>
      </c>
      <c r="M1662" s="471">
        <f t="shared" si="182"/>
        <v>1384.7879500460735</v>
      </c>
      <c r="N1662" s="467">
        <f t="shared" si="180"/>
        <v>0</v>
      </c>
      <c r="O1662" s="475" t="str">
        <f t="shared" si="181"/>
        <v/>
      </c>
    </row>
    <row r="1663" spans="1:15" hidden="1">
      <c r="A1663" s="475">
        <f t="shared" si="176"/>
        <v>43525</v>
      </c>
      <c r="B1663" s="475">
        <v>43535</v>
      </c>
      <c r="C1663" s="467">
        <v>6</v>
      </c>
      <c r="D1663" s="467">
        <v>1235</v>
      </c>
      <c r="E1663" s="467">
        <v>35</v>
      </c>
      <c r="F1663" s="467">
        <v>0</v>
      </c>
      <c r="G1663" s="467">
        <f t="array" ref="G1663">MAX(IF($A$2:$A$8761=A1663,$D$2:$D$8761))</f>
        <v>1527</v>
      </c>
      <c r="H1663" s="467">
        <f t="shared" si="177"/>
        <v>0</v>
      </c>
      <c r="I1663" s="475" t="str">
        <f t="shared" si="178"/>
        <v/>
      </c>
      <c r="J1663" s="471">
        <f>'Potential Projects'!D1664</f>
        <v>117.62115089389624</v>
      </c>
      <c r="K1663" s="471">
        <f>'Potential Projects'!E1664</f>
        <v>66.366185766501829</v>
      </c>
      <c r="L1663" s="476">
        <f t="shared" si="179"/>
        <v>1016.0126633396018</v>
      </c>
      <c r="M1663" s="471">
        <f t="shared" si="182"/>
        <v>1384.7879500460735</v>
      </c>
      <c r="N1663" s="467">
        <f t="shared" si="180"/>
        <v>0</v>
      </c>
      <c r="O1663" s="475" t="str">
        <f t="shared" si="181"/>
        <v/>
      </c>
    </row>
    <row r="1664" spans="1:15" hidden="1">
      <c r="A1664" s="475">
        <f t="shared" si="176"/>
        <v>43525</v>
      </c>
      <c r="B1664" s="475">
        <v>43535</v>
      </c>
      <c r="C1664" s="467">
        <v>7</v>
      </c>
      <c r="D1664" s="467">
        <v>1424</v>
      </c>
      <c r="E1664" s="467">
        <v>31</v>
      </c>
      <c r="F1664" s="467">
        <v>0</v>
      </c>
      <c r="G1664" s="467">
        <f t="array" ref="G1664">MAX(IF($A$2:$A$8761=A1664,$D$2:$D$8761))</f>
        <v>1527</v>
      </c>
      <c r="H1664" s="467">
        <f t="shared" si="177"/>
        <v>0</v>
      </c>
      <c r="I1664" s="475" t="str">
        <f t="shared" si="178"/>
        <v/>
      </c>
      <c r="J1664" s="471">
        <f>'Potential Projects'!D1665</f>
        <v>137.7034864658049</v>
      </c>
      <c r="K1664" s="471">
        <f>'Potential Projects'!E1665</f>
        <v>59.983016555579439</v>
      </c>
      <c r="L1664" s="476">
        <f t="shared" si="179"/>
        <v>1195.3134969786156</v>
      </c>
      <c r="M1664" s="471">
        <f t="shared" si="182"/>
        <v>1384.7879500460735</v>
      </c>
      <c r="N1664" s="467">
        <f t="shared" si="180"/>
        <v>0</v>
      </c>
      <c r="O1664" s="475" t="str">
        <f t="shared" si="181"/>
        <v/>
      </c>
    </row>
    <row r="1665" spans="1:15" hidden="1">
      <c r="A1665" s="475">
        <f t="shared" si="176"/>
        <v>43525</v>
      </c>
      <c r="B1665" s="475">
        <v>43535</v>
      </c>
      <c r="C1665" s="467">
        <v>8</v>
      </c>
      <c r="D1665" s="467">
        <v>1474</v>
      </c>
      <c r="E1665" s="467">
        <v>35</v>
      </c>
      <c r="F1665" s="467">
        <v>0</v>
      </c>
      <c r="G1665" s="467">
        <f t="array" ref="G1665">MAX(IF($A$2:$A$8761=A1665,$D$2:$D$8761))</f>
        <v>1527</v>
      </c>
      <c r="H1665" s="467">
        <f t="shared" si="177"/>
        <v>0</v>
      </c>
      <c r="I1665" s="475" t="str">
        <f t="shared" si="178"/>
        <v/>
      </c>
      <c r="J1665" s="471">
        <f>'Potential Projects'!D1666</f>
        <v>140.09535280137203</v>
      </c>
      <c r="K1665" s="471">
        <f>'Potential Projects'!E1666</f>
        <v>65.414186142765004</v>
      </c>
      <c r="L1665" s="476">
        <f t="shared" si="179"/>
        <v>1233.4904610558631</v>
      </c>
      <c r="M1665" s="471">
        <f t="shared" si="182"/>
        <v>1384.7879500460735</v>
      </c>
      <c r="N1665" s="467">
        <f t="shared" si="180"/>
        <v>0</v>
      </c>
      <c r="O1665" s="475" t="str">
        <f t="shared" si="181"/>
        <v/>
      </c>
    </row>
    <row r="1666" spans="1:15" hidden="1">
      <c r="A1666" s="475">
        <f t="shared" ref="A1666:A1729" si="183">DATE(YEAR(B1666),MONTH(B1666),1)</f>
        <v>43525</v>
      </c>
      <c r="B1666" s="475">
        <v>43535</v>
      </c>
      <c r="C1666" s="467">
        <v>9</v>
      </c>
      <c r="D1666" s="467">
        <v>1470</v>
      </c>
      <c r="E1666" s="467">
        <v>62</v>
      </c>
      <c r="F1666" s="467">
        <v>2</v>
      </c>
      <c r="G1666" s="467">
        <f t="array" ref="G1666">MAX(IF($A$2:$A$8761=A1666,$D$2:$D$8761))</f>
        <v>1527</v>
      </c>
      <c r="H1666" s="467">
        <f t="shared" ref="H1666:H1729" si="184">IF(G1666=D1666,1,0)</f>
        <v>0</v>
      </c>
      <c r="I1666" s="475" t="str">
        <f t="shared" ref="I1666:I1729" si="185">IF(D1666=G1666,B1666,"")</f>
        <v/>
      </c>
      <c r="J1666" s="471">
        <f>'Potential Projects'!D1667</f>
        <v>141.61025365100457</v>
      </c>
      <c r="K1666" s="471">
        <f>'Potential Projects'!E1667</f>
        <v>77.947413728230487</v>
      </c>
      <c r="L1666" s="476">
        <f t="shared" ref="L1666:L1729" si="186">D1666-E1666-F1666-J1666-K1666</f>
        <v>1186.442332620765</v>
      </c>
      <c r="M1666" s="471">
        <f t="shared" si="182"/>
        <v>1384.7879500460735</v>
      </c>
      <c r="N1666" s="467">
        <f t="shared" ref="N1666:N1729" si="187">IF(M1666=L1666,1,0)</f>
        <v>0</v>
      </c>
      <c r="O1666" s="475" t="str">
        <f t="shared" ref="O1666:O1729" si="188">IF(L1666=M1666,B1666,"")</f>
        <v/>
      </c>
    </row>
    <row r="1667" spans="1:15" hidden="1">
      <c r="A1667" s="475">
        <f t="shared" si="183"/>
        <v>43525</v>
      </c>
      <c r="B1667" s="475">
        <v>43535</v>
      </c>
      <c r="C1667" s="467">
        <v>10</v>
      </c>
      <c r="D1667" s="467">
        <v>1437</v>
      </c>
      <c r="E1667" s="467">
        <v>54</v>
      </c>
      <c r="F1667" s="467">
        <v>3</v>
      </c>
      <c r="G1667" s="467">
        <f t="array" ref="G1667">MAX(IF($A$2:$A$8761=A1667,$D$2:$D$8761))</f>
        <v>1527</v>
      </c>
      <c r="H1667" s="467">
        <f t="shared" si="184"/>
        <v>0</v>
      </c>
      <c r="I1667" s="475" t="str">
        <f t="shared" si="185"/>
        <v/>
      </c>
      <c r="J1667" s="471">
        <f>'Potential Projects'!D1668</f>
        <v>144</v>
      </c>
      <c r="K1667" s="471">
        <f>'Potential Projects'!E1668</f>
        <v>64.839231563104704</v>
      </c>
      <c r="L1667" s="476">
        <f t="shared" si="186"/>
        <v>1171.1607684368953</v>
      </c>
      <c r="M1667" s="471">
        <f t="shared" si="182"/>
        <v>1384.7879500460735</v>
      </c>
      <c r="N1667" s="467">
        <f t="shared" si="187"/>
        <v>0</v>
      </c>
      <c r="O1667" s="475" t="str">
        <f t="shared" si="188"/>
        <v/>
      </c>
    </row>
    <row r="1668" spans="1:15" hidden="1">
      <c r="A1668" s="475">
        <f t="shared" si="183"/>
        <v>43525</v>
      </c>
      <c r="B1668" s="475">
        <v>43535</v>
      </c>
      <c r="C1668" s="467">
        <v>11</v>
      </c>
      <c r="D1668" s="467">
        <v>1367</v>
      </c>
      <c r="E1668" s="467">
        <v>56</v>
      </c>
      <c r="F1668" s="467">
        <v>7</v>
      </c>
      <c r="G1668" s="467">
        <f t="array" ref="G1668">MAX(IF($A$2:$A$8761=A1668,$D$2:$D$8761))</f>
        <v>1527</v>
      </c>
      <c r="H1668" s="467">
        <f t="shared" si="184"/>
        <v>0</v>
      </c>
      <c r="I1668" s="475" t="str">
        <f t="shared" si="185"/>
        <v/>
      </c>
      <c r="J1668" s="471">
        <f>'Potential Projects'!D1669</f>
        <v>116.21706962713192</v>
      </c>
      <c r="K1668" s="471">
        <f>'Potential Projects'!E1669</f>
        <v>42.980006020210709</v>
      </c>
      <c r="L1668" s="476">
        <f t="shared" si="186"/>
        <v>1144.8029243526573</v>
      </c>
      <c r="M1668" s="471">
        <f t="shared" si="182"/>
        <v>1384.7879500460735</v>
      </c>
      <c r="N1668" s="467">
        <f t="shared" si="187"/>
        <v>0</v>
      </c>
      <c r="O1668" s="475" t="str">
        <f t="shared" si="188"/>
        <v/>
      </c>
    </row>
    <row r="1669" spans="1:15" hidden="1">
      <c r="A1669" s="475">
        <f t="shared" si="183"/>
        <v>43525</v>
      </c>
      <c r="B1669" s="475">
        <v>43535</v>
      </c>
      <c r="C1669" s="467">
        <v>12</v>
      </c>
      <c r="D1669" s="467">
        <v>1314</v>
      </c>
      <c r="E1669" s="467">
        <v>57</v>
      </c>
      <c r="F1669" s="467">
        <v>7</v>
      </c>
      <c r="G1669" s="467">
        <f t="array" ref="G1669">MAX(IF($A$2:$A$8761=A1669,$D$2:$D$8761))</f>
        <v>1527</v>
      </c>
      <c r="H1669" s="467">
        <f t="shared" si="184"/>
        <v>0</v>
      </c>
      <c r="I1669" s="475" t="str">
        <f t="shared" si="185"/>
        <v/>
      </c>
      <c r="J1669" s="471">
        <f>'Potential Projects'!D1670</f>
        <v>103.54526594951007</v>
      </c>
      <c r="K1669" s="471">
        <f>'Potential Projects'!E1670</f>
        <v>46.995301064287247</v>
      </c>
      <c r="L1669" s="476">
        <f t="shared" si="186"/>
        <v>1099.4594329862025</v>
      </c>
      <c r="M1669" s="471">
        <f t="shared" si="182"/>
        <v>1384.7879500460735</v>
      </c>
      <c r="N1669" s="467">
        <f t="shared" si="187"/>
        <v>0</v>
      </c>
      <c r="O1669" s="475" t="str">
        <f t="shared" si="188"/>
        <v/>
      </c>
    </row>
    <row r="1670" spans="1:15" hidden="1">
      <c r="A1670" s="475">
        <f t="shared" si="183"/>
        <v>43525</v>
      </c>
      <c r="B1670" s="475">
        <v>43535</v>
      </c>
      <c r="C1670" s="467">
        <v>13</v>
      </c>
      <c r="D1670" s="467">
        <v>1290</v>
      </c>
      <c r="E1670" s="467">
        <v>38</v>
      </c>
      <c r="F1670" s="467">
        <v>10</v>
      </c>
      <c r="G1670" s="467">
        <f t="array" ref="G1670">MAX(IF($A$2:$A$8761=A1670,$D$2:$D$8761))</f>
        <v>1527</v>
      </c>
      <c r="H1670" s="467">
        <f t="shared" si="184"/>
        <v>0</v>
      </c>
      <c r="I1670" s="475" t="str">
        <f t="shared" si="185"/>
        <v/>
      </c>
      <c r="J1670" s="471">
        <f>'Potential Projects'!D1671</f>
        <v>79.056486671430534</v>
      </c>
      <c r="K1670" s="471">
        <f>'Potential Projects'!E1671</f>
        <v>35.001826757686523</v>
      </c>
      <c r="L1670" s="476">
        <f t="shared" si="186"/>
        <v>1127.9416865708829</v>
      </c>
      <c r="M1670" s="471">
        <f t="shared" si="182"/>
        <v>1384.7879500460735</v>
      </c>
      <c r="N1670" s="467">
        <f t="shared" si="187"/>
        <v>0</v>
      </c>
      <c r="O1670" s="475" t="str">
        <f t="shared" si="188"/>
        <v/>
      </c>
    </row>
    <row r="1671" spans="1:15" hidden="1">
      <c r="A1671" s="475">
        <f t="shared" si="183"/>
        <v>43525</v>
      </c>
      <c r="B1671" s="475">
        <v>43535</v>
      </c>
      <c r="C1671" s="467">
        <v>14</v>
      </c>
      <c r="D1671" s="467">
        <v>1238</v>
      </c>
      <c r="E1671" s="467">
        <v>32</v>
      </c>
      <c r="F1671" s="467">
        <v>16</v>
      </c>
      <c r="G1671" s="467">
        <f t="array" ref="G1671">MAX(IF($A$2:$A$8761=A1671,$D$2:$D$8761))</f>
        <v>1527</v>
      </c>
      <c r="H1671" s="467">
        <f t="shared" si="184"/>
        <v>0</v>
      </c>
      <c r="I1671" s="475" t="str">
        <f t="shared" si="185"/>
        <v/>
      </c>
      <c r="J1671" s="471">
        <f>'Potential Projects'!D1672</f>
        <v>55.623555360711237</v>
      </c>
      <c r="K1671" s="471">
        <f>'Potential Projects'!E1672</f>
        <v>32.74816125564395</v>
      </c>
      <c r="L1671" s="476">
        <f t="shared" si="186"/>
        <v>1101.6282833836449</v>
      </c>
      <c r="M1671" s="471">
        <f t="shared" si="182"/>
        <v>1384.7879500460735</v>
      </c>
      <c r="N1671" s="467">
        <f t="shared" si="187"/>
        <v>0</v>
      </c>
      <c r="O1671" s="475" t="str">
        <f t="shared" si="188"/>
        <v/>
      </c>
    </row>
    <row r="1672" spans="1:15" hidden="1">
      <c r="A1672" s="475">
        <f t="shared" si="183"/>
        <v>43525</v>
      </c>
      <c r="B1672" s="475">
        <v>43535</v>
      </c>
      <c r="C1672" s="467">
        <v>15</v>
      </c>
      <c r="D1672" s="467">
        <v>1220</v>
      </c>
      <c r="E1672" s="467">
        <v>21</v>
      </c>
      <c r="F1672" s="467">
        <v>17</v>
      </c>
      <c r="G1672" s="467">
        <f t="array" ref="G1672">MAX(IF($A$2:$A$8761=A1672,$D$2:$D$8761))</f>
        <v>1527</v>
      </c>
      <c r="H1672" s="467">
        <f t="shared" si="184"/>
        <v>0</v>
      </c>
      <c r="I1672" s="475" t="str">
        <f t="shared" si="185"/>
        <v/>
      </c>
      <c r="J1672" s="471">
        <f>'Potential Projects'!D1673</f>
        <v>20.272030216947066</v>
      </c>
      <c r="K1672" s="471">
        <f>'Potential Projects'!E1673</f>
        <v>26.774891636207268</v>
      </c>
      <c r="L1672" s="476">
        <f t="shared" si="186"/>
        <v>1134.9530781468457</v>
      </c>
      <c r="M1672" s="471">
        <f t="shared" si="182"/>
        <v>1384.7879500460735</v>
      </c>
      <c r="N1672" s="467">
        <f t="shared" si="187"/>
        <v>0</v>
      </c>
      <c r="O1672" s="475" t="str">
        <f t="shared" si="188"/>
        <v/>
      </c>
    </row>
    <row r="1673" spans="1:15" hidden="1">
      <c r="A1673" s="475">
        <f t="shared" si="183"/>
        <v>43525</v>
      </c>
      <c r="B1673" s="475">
        <v>43535</v>
      </c>
      <c r="C1673" s="467">
        <v>16</v>
      </c>
      <c r="D1673" s="467">
        <v>1181</v>
      </c>
      <c r="E1673" s="467">
        <v>20</v>
      </c>
      <c r="F1673" s="467">
        <v>19</v>
      </c>
      <c r="G1673" s="467">
        <f t="array" ref="G1673">MAX(IF($A$2:$A$8761=A1673,$D$2:$D$8761))</f>
        <v>1527</v>
      </c>
      <c r="H1673" s="467">
        <f t="shared" si="184"/>
        <v>0</v>
      </c>
      <c r="I1673" s="475" t="str">
        <f t="shared" si="185"/>
        <v/>
      </c>
      <c r="J1673" s="471">
        <f>'Potential Projects'!D1674</f>
        <v>14.484003125692055</v>
      </c>
      <c r="K1673" s="471">
        <f>'Potential Projects'!E1674</f>
        <v>35.464919425929907</v>
      </c>
      <c r="L1673" s="476">
        <f t="shared" si="186"/>
        <v>1092.0510774483782</v>
      </c>
      <c r="M1673" s="471">
        <f t="shared" si="182"/>
        <v>1384.7879500460735</v>
      </c>
      <c r="N1673" s="467">
        <f t="shared" si="187"/>
        <v>0</v>
      </c>
      <c r="O1673" s="475" t="str">
        <f t="shared" si="188"/>
        <v/>
      </c>
    </row>
    <row r="1674" spans="1:15" hidden="1">
      <c r="A1674" s="475">
        <f t="shared" si="183"/>
        <v>43525</v>
      </c>
      <c r="B1674" s="475">
        <v>43535</v>
      </c>
      <c r="C1674" s="467">
        <v>17</v>
      </c>
      <c r="D1674" s="467">
        <v>1191</v>
      </c>
      <c r="E1674" s="467">
        <v>34</v>
      </c>
      <c r="F1674" s="467">
        <v>17</v>
      </c>
      <c r="G1674" s="467">
        <f t="array" ref="G1674">MAX(IF($A$2:$A$8761=A1674,$D$2:$D$8761))</f>
        <v>1527</v>
      </c>
      <c r="H1674" s="467">
        <f t="shared" si="184"/>
        <v>0</v>
      </c>
      <c r="I1674" s="475" t="str">
        <f t="shared" si="185"/>
        <v/>
      </c>
      <c r="J1674" s="471">
        <f>'Potential Projects'!D1675</f>
        <v>13.703743452662454</v>
      </c>
      <c r="K1674" s="471">
        <f>'Potential Projects'!E1675</f>
        <v>56.349460062352179</v>
      </c>
      <c r="L1674" s="476">
        <f t="shared" si="186"/>
        <v>1069.9467964849855</v>
      </c>
      <c r="M1674" s="471">
        <f t="shared" ref="M1674:M1737" si="189">MAX($L$1418:$L$2161)</f>
        <v>1384.7879500460735</v>
      </c>
      <c r="N1674" s="467">
        <f t="shared" si="187"/>
        <v>0</v>
      </c>
      <c r="O1674" s="475" t="str">
        <f t="shared" si="188"/>
        <v/>
      </c>
    </row>
    <row r="1675" spans="1:15" hidden="1">
      <c r="A1675" s="475">
        <f t="shared" si="183"/>
        <v>43525</v>
      </c>
      <c r="B1675" s="475">
        <v>43535</v>
      </c>
      <c r="C1675" s="467">
        <v>18</v>
      </c>
      <c r="D1675" s="467">
        <v>1223</v>
      </c>
      <c r="E1675" s="467">
        <v>40</v>
      </c>
      <c r="F1675" s="467">
        <v>8</v>
      </c>
      <c r="G1675" s="467">
        <f t="array" ref="G1675">MAX(IF($A$2:$A$8761=A1675,$D$2:$D$8761))</f>
        <v>1527</v>
      </c>
      <c r="H1675" s="467">
        <f t="shared" si="184"/>
        <v>0</v>
      </c>
      <c r="I1675" s="475" t="str">
        <f t="shared" si="185"/>
        <v/>
      </c>
      <c r="J1675" s="471">
        <f>'Potential Projects'!D1676</f>
        <v>18.286085310005173</v>
      </c>
      <c r="K1675" s="471">
        <f>'Potential Projects'!E1676</f>
        <v>63.816047086648034</v>
      </c>
      <c r="L1675" s="476">
        <f t="shared" si="186"/>
        <v>1092.8978676033469</v>
      </c>
      <c r="M1675" s="471">
        <f t="shared" si="189"/>
        <v>1384.7879500460735</v>
      </c>
      <c r="N1675" s="467">
        <f t="shared" si="187"/>
        <v>0</v>
      </c>
      <c r="O1675" s="475" t="str">
        <f t="shared" si="188"/>
        <v/>
      </c>
    </row>
    <row r="1676" spans="1:15" hidden="1">
      <c r="A1676" s="475">
        <f t="shared" si="183"/>
        <v>43525</v>
      </c>
      <c r="B1676" s="475">
        <v>43535</v>
      </c>
      <c r="C1676" s="467">
        <v>19</v>
      </c>
      <c r="D1676" s="467">
        <v>1247</v>
      </c>
      <c r="E1676" s="467">
        <v>66</v>
      </c>
      <c r="F1676" s="467">
        <v>1</v>
      </c>
      <c r="G1676" s="467">
        <f t="array" ref="G1676">MAX(IF($A$2:$A$8761=A1676,$D$2:$D$8761))</f>
        <v>1527</v>
      </c>
      <c r="H1676" s="467">
        <f t="shared" si="184"/>
        <v>0</v>
      </c>
      <c r="I1676" s="475" t="str">
        <f t="shared" si="185"/>
        <v/>
      </c>
      <c r="J1676" s="471">
        <f>'Potential Projects'!D1677</f>
        <v>5.1327355455873311</v>
      </c>
      <c r="K1676" s="471">
        <f>'Potential Projects'!E1677</f>
        <v>54.910117985379493</v>
      </c>
      <c r="L1676" s="476">
        <f t="shared" si="186"/>
        <v>1119.9571464690332</v>
      </c>
      <c r="M1676" s="471">
        <f t="shared" si="189"/>
        <v>1384.7879500460735</v>
      </c>
      <c r="N1676" s="467">
        <f t="shared" si="187"/>
        <v>0</v>
      </c>
      <c r="O1676" s="475" t="str">
        <f t="shared" si="188"/>
        <v/>
      </c>
    </row>
    <row r="1677" spans="1:15" hidden="1">
      <c r="A1677" s="475">
        <f t="shared" si="183"/>
        <v>43525</v>
      </c>
      <c r="B1677" s="475">
        <v>43535</v>
      </c>
      <c r="C1677" s="467">
        <v>20</v>
      </c>
      <c r="D1677" s="467">
        <v>1271</v>
      </c>
      <c r="E1677" s="467">
        <v>69</v>
      </c>
      <c r="F1677" s="467">
        <v>0</v>
      </c>
      <c r="G1677" s="467">
        <f t="array" ref="G1677">MAX(IF($A$2:$A$8761=A1677,$D$2:$D$8761))</f>
        <v>1527</v>
      </c>
      <c r="H1677" s="467">
        <f t="shared" si="184"/>
        <v>0</v>
      </c>
      <c r="I1677" s="475" t="str">
        <f t="shared" si="185"/>
        <v/>
      </c>
      <c r="J1677" s="471">
        <f>'Potential Projects'!D1678</f>
        <v>4.4599329285639332E-2</v>
      </c>
      <c r="K1677" s="471">
        <f>'Potential Projects'!E1678</f>
        <v>68.189613147710162</v>
      </c>
      <c r="L1677" s="476">
        <f t="shared" si="186"/>
        <v>1133.7657875230043</v>
      </c>
      <c r="M1677" s="471">
        <f t="shared" si="189"/>
        <v>1384.7879500460735</v>
      </c>
      <c r="N1677" s="467">
        <f t="shared" si="187"/>
        <v>0</v>
      </c>
      <c r="O1677" s="475" t="str">
        <f t="shared" si="188"/>
        <v/>
      </c>
    </row>
    <row r="1678" spans="1:15" hidden="1">
      <c r="A1678" s="475">
        <f t="shared" si="183"/>
        <v>43525</v>
      </c>
      <c r="B1678" s="475">
        <v>43535</v>
      </c>
      <c r="C1678" s="467">
        <v>21</v>
      </c>
      <c r="D1678" s="467">
        <v>1279</v>
      </c>
      <c r="E1678" s="467">
        <v>79</v>
      </c>
      <c r="F1678" s="467">
        <v>0</v>
      </c>
      <c r="G1678" s="467">
        <f t="array" ref="G1678">MAX(IF($A$2:$A$8761=A1678,$D$2:$D$8761))</f>
        <v>1527</v>
      </c>
      <c r="H1678" s="467">
        <f t="shared" si="184"/>
        <v>0</v>
      </c>
      <c r="I1678" s="475" t="str">
        <f t="shared" si="185"/>
        <v/>
      </c>
      <c r="J1678" s="471">
        <f>'Potential Projects'!D1679</f>
        <v>8.6346395150435954E-4</v>
      </c>
      <c r="K1678" s="471">
        <f>'Potential Projects'!E1679</f>
        <v>58.157242420984737</v>
      </c>
      <c r="L1678" s="476">
        <f t="shared" si="186"/>
        <v>1141.841894115064</v>
      </c>
      <c r="M1678" s="471">
        <f t="shared" si="189"/>
        <v>1384.7879500460735</v>
      </c>
      <c r="N1678" s="467">
        <f t="shared" si="187"/>
        <v>0</v>
      </c>
      <c r="O1678" s="475" t="str">
        <f t="shared" si="188"/>
        <v/>
      </c>
    </row>
    <row r="1679" spans="1:15" hidden="1">
      <c r="A1679" s="475">
        <f t="shared" si="183"/>
        <v>43525</v>
      </c>
      <c r="B1679" s="475">
        <v>43535</v>
      </c>
      <c r="C1679" s="467">
        <v>22</v>
      </c>
      <c r="D1679" s="467">
        <v>1233</v>
      </c>
      <c r="E1679" s="467">
        <v>85</v>
      </c>
      <c r="F1679" s="467">
        <v>0</v>
      </c>
      <c r="G1679" s="467">
        <f t="array" ref="G1679">MAX(IF($A$2:$A$8761=A1679,$D$2:$D$8761))</f>
        <v>1527</v>
      </c>
      <c r="H1679" s="467">
        <f t="shared" si="184"/>
        <v>0</v>
      </c>
      <c r="I1679" s="475" t="str">
        <f t="shared" si="185"/>
        <v/>
      </c>
      <c r="J1679" s="471">
        <f>'Potential Projects'!D1680</f>
        <v>1.0572293413934388</v>
      </c>
      <c r="K1679" s="471">
        <f>'Potential Projects'!E1680</f>
        <v>52.505478015480541</v>
      </c>
      <c r="L1679" s="476">
        <f t="shared" si="186"/>
        <v>1094.4372926431261</v>
      </c>
      <c r="M1679" s="471">
        <f t="shared" si="189"/>
        <v>1384.7879500460735</v>
      </c>
      <c r="N1679" s="467">
        <f t="shared" si="187"/>
        <v>0</v>
      </c>
      <c r="O1679" s="475" t="str">
        <f t="shared" si="188"/>
        <v/>
      </c>
    </row>
    <row r="1680" spans="1:15" hidden="1">
      <c r="A1680" s="475">
        <f t="shared" si="183"/>
        <v>43525</v>
      </c>
      <c r="B1680" s="475">
        <v>43535</v>
      </c>
      <c r="C1680" s="467">
        <v>23</v>
      </c>
      <c r="D1680" s="467">
        <v>1146</v>
      </c>
      <c r="E1680" s="467">
        <v>82</v>
      </c>
      <c r="F1680" s="467">
        <v>0</v>
      </c>
      <c r="G1680" s="467">
        <f t="array" ref="G1680">MAX(IF($A$2:$A$8761=A1680,$D$2:$D$8761))</f>
        <v>1527</v>
      </c>
      <c r="H1680" s="467">
        <f t="shared" si="184"/>
        <v>0</v>
      </c>
      <c r="I1680" s="475" t="str">
        <f t="shared" si="185"/>
        <v/>
      </c>
      <c r="J1680" s="471">
        <f>'Potential Projects'!D1681</f>
        <v>5.2273977825607725</v>
      </c>
      <c r="K1680" s="471">
        <f>'Potential Projects'!E1681</f>
        <v>14.790804343152011</v>
      </c>
      <c r="L1680" s="476">
        <f t="shared" si="186"/>
        <v>1043.9817978742872</v>
      </c>
      <c r="M1680" s="471">
        <f t="shared" si="189"/>
        <v>1384.7879500460735</v>
      </c>
      <c r="N1680" s="467">
        <f t="shared" si="187"/>
        <v>0</v>
      </c>
      <c r="O1680" s="475" t="str">
        <f t="shared" si="188"/>
        <v/>
      </c>
    </row>
    <row r="1681" spans="1:15" hidden="1">
      <c r="A1681" s="475">
        <f t="shared" si="183"/>
        <v>43525</v>
      </c>
      <c r="B1681" s="475">
        <v>43535</v>
      </c>
      <c r="C1681" s="467">
        <v>24</v>
      </c>
      <c r="D1681" s="467">
        <v>1077</v>
      </c>
      <c r="E1681" s="467">
        <v>55</v>
      </c>
      <c r="F1681" s="467">
        <v>0</v>
      </c>
      <c r="G1681" s="467">
        <f t="array" ref="G1681">MAX(IF($A$2:$A$8761=A1681,$D$2:$D$8761))</f>
        <v>1527</v>
      </c>
      <c r="H1681" s="467">
        <f t="shared" si="184"/>
        <v>0</v>
      </c>
      <c r="I1681" s="475" t="str">
        <f t="shared" si="185"/>
        <v/>
      </c>
      <c r="J1681" s="471">
        <f>'Potential Projects'!D1682</f>
        <v>11.677329731857498</v>
      </c>
      <c r="K1681" s="471">
        <f>'Potential Projects'!E1682</f>
        <v>8.0610978821758756</v>
      </c>
      <c r="L1681" s="476">
        <f t="shared" si="186"/>
        <v>1002.2615723859666</v>
      </c>
      <c r="M1681" s="471">
        <f t="shared" si="189"/>
        <v>1384.7879500460735</v>
      </c>
      <c r="N1681" s="467">
        <f t="shared" si="187"/>
        <v>0</v>
      </c>
      <c r="O1681" s="475" t="str">
        <f t="shared" si="188"/>
        <v/>
      </c>
    </row>
    <row r="1682" spans="1:15" hidden="1">
      <c r="A1682" s="475">
        <f t="shared" si="183"/>
        <v>43525</v>
      </c>
      <c r="B1682" s="475">
        <v>43536</v>
      </c>
      <c r="C1682" s="467">
        <v>1</v>
      </c>
      <c r="D1682" s="467">
        <v>1014</v>
      </c>
      <c r="E1682" s="467">
        <v>43</v>
      </c>
      <c r="F1682" s="467">
        <v>0</v>
      </c>
      <c r="G1682" s="467">
        <f t="array" ref="G1682">MAX(IF($A$2:$A$8761=A1682,$D$2:$D$8761))</f>
        <v>1527</v>
      </c>
      <c r="H1682" s="467">
        <f t="shared" si="184"/>
        <v>0</v>
      </c>
      <c r="I1682" s="475" t="str">
        <f t="shared" si="185"/>
        <v/>
      </c>
      <c r="J1682" s="471">
        <f>'Potential Projects'!D1683</f>
        <v>1.1886568468847447</v>
      </c>
      <c r="K1682" s="471">
        <f>'Potential Projects'!E1683</f>
        <v>22.929345087078051</v>
      </c>
      <c r="L1682" s="476">
        <f t="shared" si="186"/>
        <v>946.88199806603711</v>
      </c>
      <c r="M1682" s="471">
        <f t="shared" si="189"/>
        <v>1384.7879500460735</v>
      </c>
      <c r="N1682" s="467">
        <f t="shared" si="187"/>
        <v>0</v>
      </c>
      <c r="O1682" s="475" t="str">
        <f t="shared" si="188"/>
        <v/>
      </c>
    </row>
    <row r="1683" spans="1:15" hidden="1">
      <c r="A1683" s="475">
        <f t="shared" si="183"/>
        <v>43525</v>
      </c>
      <c r="B1683" s="475">
        <v>43536</v>
      </c>
      <c r="C1683" s="467">
        <v>2</v>
      </c>
      <c r="D1683" s="467">
        <v>1023</v>
      </c>
      <c r="E1683" s="467">
        <v>49</v>
      </c>
      <c r="F1683" s="467">
        <v>0</v>
      </c>
      <c r="G1683" s="467">
        <f t="array" ref="G1683">MAX(IF($A$2:$A$8761=A1683,$D$2:$D$8761))</f>
        <v>1527</v>
      </c>
      <c r="H1683" s="467">
        <f t="shared" si="184"/>
        <v>0</v>
      </c>
      <c r="I1683" s="475" t="str">
        <f t="shared" si="185"/>
        <v/>
      </c>
      <c r="J1683" s="471">
        <f>'Potential Projects'!D1684</f>
        <v>6.3737452676201283</v>
      </c>
      <c r="K1683" s="471">
        <f>'Potential Projects'!E1684</f>
        <v>62.114650881530864</v>
      </c>
      <c r="L1683" s="476">
        <f t="shared" si="186"/>
        <v>905.51160385084893</v>
      </c>
      <c r="M1683" s="471">
        <f t="shared" si="189"/>
        <v>1384.7879500460735</v>
      </c>
      <c r="N1683" s="467">
        <f t="shared" si="187"/>
        <v>0</v>
      </c>
      <c r="O1683" s="475" t="str">
        <f t="shared" si="188"/>
        <v/>
      </c>
    </row>
    <row r="1684" spans="1:15" hidden="1">
      <c r="A1684" s="475">
        <f t="shared" si="183"/>
        <v>43525</v>
      </c>
      <c r="B1684" s="475">
        <v>43536</v>
      </c>
      <c r="C1684" s="467">
        <v>3</v>
      </c>
      <c r="D1684" s="467">
        <v>999</v>
      </c>
      <c r="E1684" s="467">
        <v>54</v>
      </c>
      <c r="F1684" s="467">
        <v>0</v>
      </c>
      <c r="G1684" s="467">
        <f t="array" ref="G1684">MAX(IF($A$2:$A$8761=A1684,$D$2:$D$8761))</f>
        <v>1527</v>
      </c>
      <c r="H1684" s="467">
        <f t="shared" si="184"/>
        <v>0</v>
      </c>
      <c r="I1684" s="475" t="str">
        <f t="shared" si="185"/>
        <v/>
      </c>
      <c r="J1684" s="471">
        <f>'Potential Projects'!D1685</f>
        <v>3.0461479234405289</v>
      </c>
      <c r="K1684" s="471">
        <f>'Potential Projects'!E1685</f>
        <v>96.598627391958701</v>
      </c>
      <c r="L1684" s="476">
        <f t="shared" si="186"/>
        <v>845.35522468460067</v>
      </c>
      <c r="M1684" s="471">
        <f t="shared" si="189"/>
        <v>1384.7879500460735</v>
      </c>
      <c r="N1684" s="467">
        <f t="shared" si="187"/>
        <v>0</v>
      </c>
      <c r="O1684" s="475" t="str">
        <f t="shared" si="188"/>
        <v/>
      </c>
    </row>
    <row r="1685" spans="1:15" hidden="1">
      <c r="A1685" s="475">
        <f t="shared" si="183"/>
        <v>43525</v>
      </c>
      <c r="B1685" s="475">
        <v>43536</v>
      </c>
      <c r="C1685" s="467">
        <v>4</v>
      </c>
      <c r="D1685" s="467">
        <v>992</v>
      </c>
      <c r="E1685" s="467">
        <v>46</v>
      </c>
      <c r="F1685" s="467">
        <v>0</v>
      </c>
      <c r="G1685" s="467">
        <f t="array" ref="G1685">MAX(IF($A$2:$A$8761=A1685,$D$2:$D$8761))</f>
        <v>1527</v>
      </c>
      <c r="H1685" s="467">
        <f t="shared" si="184"/>
        <v>0</v>
      </c>
      <c r="I1685" s="475" t="str">
        <f t="shared" si="185"/>
        <v/>
      </c>
      <c r="J1685" s="471">
        <f>'Potential Projects'!D1686</f>
        <v>8.2102686700180527</v>
      </c>
      <c r="K1685" s="471">
        <f>'Potential Projects'!E1686</f>
        <v>77.04156692109224</v>
      </c>
      <c r="L1685" s="476">
        <f t="shared" si="186"/>
        <v>860.74816440888969</v>
      </c>
      <c r="M1685" s="471">
        <f t="shared" si="189"/>
        <v>1384.7879500460735</v>
      </c>
      <c r="N1685" s="467">
        <f t="shared" si="187"/>
        <v>0</v>
      </c>
      <c r="O1685" s="475" t="str">
        <f t="shared" si="188"/>
        <v/>
      </c>
    </row>
    <row r="1686" spans="1:15" hidden="1">
      <c r="A1686" s="475">
        <f t="shared" si="183"/>
        <v>43525</v>
      </c>
      <c r="B1686" s="475">
        <v>43536</v>
      </c>
      <c r="C1686" s="467">
        <v>5</v>
      </c>
      <c r="D1686" s="467">
        <v>1041</v>
      </c>
      <c r="E1686" s="467">
        <v>56</v>
      </c>
      <c r="F1686" s="467">
        <v>0</v>
      </c>
      <c r="G1686" s="467">
        <f t="array" ref="G1686">MAX(IF($A$2:$A$8761=A1686,$D$2:$D$8761))</f>
        <v>1527</v>
      </c>
      <c r="H1686" s="467">
        <f t="shared" si="184"/>
        <v>0</v>
      </c>
      <c r="I1686" s="475" t="str">
        <f t="shared" si="185"/>
        <v/>
      </c>
      <c r="J1686" s="471">
        <f>'Potential Projects'!D1687</f>
        <v>30.548072535139106</v>
      </c>
      <c r="K1686" s="471">
        <f>'Potential Projects'!E1687</f>
        <v>85.561846215867547</v>
      </c>
      <c r="L1686" s="476">
        <f t="shared" si="186"/>
        <v>868.89008124899328</v>
      </c>
      <c r="M1686" s="471">
        <f t="shared" si="189"/>
        <v>1384.7879500460735</v>
      </c>
      <c r="N1686" s="467">
        <f t="shared" si="187"/>
        <v>0</v>
      </c>
      <c r="O1686" s="475" t="str">
        <f t="shared" si="188"/>
        <v/>
      </c>
    </row>
    <row r="1687" spans="1:15" hidden="1">
      <c r="A1687" s="475">
        <f t="shared" si="183"/>
        <v>43525</v>
      </c>
      <c r="B1687" s="475">
        <v>43536</v>
      </c>
      <c r="C1687" s="467">
        <v>6</v>
      </c>
      <c r="D1687" s="467">
        <v>1174</v>
      </c>
      <c r="E1687" s="467">
        <v>71</v>
      </c>
      <c r="F1687" s="467">
        <v>0</v>
      </c>
      <c r="G1687" s="467">
        <f t="array" ref="G1687">MAX(IF($A$2:$A$8761=A1687,$D$2:$D$8761))</f>
        <v>1527</v>
      </c>
      <c r="H1687" s="467">
        <f t="shared" si="184"/>
        <v>0</v>
      </c>
      <c r="I1687" s="475" t="str">
        <f t="shared" si="185"/>
        <v/>
      </c>
      <c r="J1687" s="471">
        <f>'Potential Projects'!D1688</f>
        <v>44.054712726296295</v>
      </c>
      <c r="K1687" s="471">
        <f>'Potential Projects'!E1688</f>
        <v>99.622028004730169</v>
      </c>
      <c r="L1687" s="476">
        <f t="shared" si="186"/>
        <v>959.32325926897363</v>
      </c>
      <c r="M1687" s="471">
        <f t="shared" si="189"/>
        <v>1384.7879500460735</v>
      </c>
      <c r="N1687" s="467">
        <f t="shared" si="187"/>
        <v>0</v>
      </c>
      <c r="O1687" s="475" t="str">
        <f t="shared" si="188"/>
        <v/>
      </c>
    </row>
    <row r="1688" spans="1:15" hidden="1">
      <c r="A1688" s="475">
        <f t="shared" si="183"/>
        <v>43525</v>
      </c>
      <c r="B1688" s="475">
        <v>43536</v>
      </c>
      <c r="C1688" s="467">
        <v>7</v>
      </c>
      <c r="D1688" s="467">
        <v>1260</v>
      </c>
      <c r="E1688" s="467">
        <v>39</v>
      </c>
      <c r="F1688" s="467">
        <v>0</v>
      </c>
      <c r="G1688" s="467">
        <f t="array" ref="G1688">MAX(IF($A$2:$A$8761=A1688,$D$2:$D$8761))</f>
        <v>1527</v>
      </c>
      <c r="H1688" s="467">
        <f t="shared" si="184"/>
        <v>0</v>
      </c>
      <c r="I1688" s="475" t="str">
        <f t="shared" si="185"/>
        <v/>
      </c>
      <c r="J1688" s="471">
        <f>'Potential Projects'!D1689</f>
        <v>28.012523591503552</v>
      </c>
      <c r="K1688" s="471">
        <f>'Potential Projects'!E1689</f>
        <v>97.757923564824779</v>
      </c>
      <c r="L1688" s="476">
        <f t="shared" si="186"/>
        <v>1095.2295528436716</v>
      </c>
      <c r="M1688" s="471">
        <f t="shared" si="189"/>
        <v>1384.7879500460735</v>
      </c>
      <c r="N1688" s="467">
        <f t="shared" si="187"/>
        <v>0</v>
      </c>
      <c r="O1688" s="475" t="str">
        <f t="shared" si="188"/>
        <v/>
      </c>
    </row>
    <row r="1689" spans="1:15" hidden="1">
      <c r="A1689" s="475">
        <f t="shared" si="183"/>
        <v>43525</v>
      </c>
      <c r="B1689" s="475">
        <v>43536</v>
      </c>
      <c r="C1689" s="467">
        <v>8</v>
      </c>
      <c r="D1689" s="467">
        <v>1345</v>
      </c>
      <c r="E1689" s="467">
        <v>32</v>
      </c>
      <c r="F1689" s="467">
        <v>0</v>
      </c>
      <c r="G1689" s="467">
        <f t="array" ref="G1689">MAX(IF($A$2:$A$8761=A1689,$D$2:$D$8761))</f>
        <v>1527</v>
      </c>
      <c r="H1689" s="467">
        <f t="shared" si="184"/>
        <v>0</v>
      </c>
      <c r="I1689" s="475" t="str">
        <f t="shared" si="185"/>
        <v/>
      </c>
      <c r="J1689" s="471">
        <f>'Potential Projects'!D1690</f>
        <v>5.3862982592366437</v>
      </c>
      <c r="K1689" s="471">
        <f>'Potential Projects'!E1690</f>
        <v>54.141165125779395</v>
      </c>
      <c r="L1689" s="476">
        <f t="shared" si="186"/>
        <v>1253.4725366149839</v>
      </c>
      <c r="M1689" s="471">
        <f t="shared" si="189"/>
        <v>1384.7879500460735</v>
      </c>
      <c r="N1689" s="467">
        <f t="shared" si="187"/>
        <v>0</v>
      </c>
      <c r="O1689" s="475" t="str">
        <f t="shared" si="188"/>
        <v/>
      </c>
    </row>
    <row r="1690" spans="1:15" hidden="1">
      <c r="A1690" s="475">
        <f t="shared" si="183"/>
        <v>43525</v>
      </c>
      <c r="B1690" s="475">
        <v>43536</v>
      </c>
      <c r="C1690" s="467">
        <v>9</v>
      </c>
      <c r="D1690" s="467">
        <v>1366</v>
      </c>
      <c r="E1690" s="467">
        <v>30</v>
      </c>
      <c r="F1690" s="467">
        <v>0</v>
      </c>
      <c r="G1690" s="467">
        <f t="array" ref="G1690">MAX(IF($A$2:$A$8761=A1690,$D$2:$D$8761))</f>
        <v>1527</v>
      </c>
      <c r="H1690" s="467">
        <f t="shared" si="184"/>
        <v>0</v>
      </c>
      <c r="I1690" s="475" t="str">
        <f t="shared" si="185"/>
        <v/>
      </c>
      <c r="J1690" s="471">
        <f>'Potential Projects'!D1691</f>
        <v>19.789355192520553</v>
      </c>
      <c r="K1690" s="471">
        <f>'Potential Projects'!E1691</f>
        <v>57.995316437325307</v>
      </c>
      <c r="L1690" s="476">
        <f t="shared" si="186"/>
        <v>1258.2153283701541</v>
      </c>
      <c r="M1690" s="471">
        <f t="shared" si="189"/>
        <v>1384.7879500460735</v>
      </c>
      <c r="N1690" s="467">
        <f t="shared" si="187"/>
        <v>0</v>
      </c>
      <c r="O1690" s="475" t="str">
        <f t="shared" si="188"/>
        <v/>
      </c>
    </row>
    <row r="1691" spans="1:15" hidden="1">
      <c r="A1691" s="475">
        <f t="shared" si="183"/>
        <v>43525</v>
      </c>
      <c r="B1691" s="475">
        <v>43536</v>
      </c>
      <c r="C1691" s="467">
        <v>10</v>
      </c>
      <c r="D1691" s="467">
        <v>1353</v>
      </c>
      <c r="E1691" s="467">
        <v>41</v>
      </c>
      <c r="F1691" s="467">
        <v>0</v>
      </c>
      <c r="G1691" s="467">
        <f t="array" ref="G1691">MAX(IF($A$2:$A$8761=A1691,$D$2:$D$8761))</f>
        <v>1527</v>
      </c>
      <c r="H1691" s="467">
        <f t="shared" si="184"/>
        <v>0</v>
      </c>
      <c r="I1691" s="475" t="str">
        <f t="shared" si="185"/>
        <v/>
      </c>
      <c r="J1691" s="471">
        <f>'Potential Projects'!D1692</f>
        <v>61.058018687326552</v>
      </c>
      <c r="K1691" s="471">
        <f>'Potential Projects'!E1692</f>
        <v>82.459438239088357</v>
      </c>
      <c r="L1691" s="476">
        <f t="shared" si="186"/>
        <v>1168.4825430735852</v>
      </c>
      <c r="M1691" s="471">
        <f t="shared" si="189"/>
        <v>1384.7879500460735</v>
      </c>
      <c r="N1691" s="467">
        <f t="shared" si="187"/>
        <v>0</v>
      </c>
      <c r="O1691" s="475" t="str">
        <f t="shared" si="188"/>
        <v/>
      </c>
    </row>
    <row r="1692" spans="1:15" hidden="1">
      <c r="A1692" s="475">
        <f t="shared" si="183"/>
        <v>43525</v>
      </c>
      <c r="B1692" s="475">
        <v>43536</v>
      </c>
      <c r="C1692" s="467">
        <v>11</v>
      </c>
      <c r="D1692" s="467">
        <v>1328</v>
      </c>
      <c r="E1692" s="467">
        <v>52</v>
      </c>
      <c r="F1692" s="467">
        <v>1</v>
      </c>
      <c r="G1692" s="467">
        <f t="array" ref="G1692">MAX(IF($A$2:$A$8761=A1692,$D$2:$D$8761))</f>
        <v>1527</v>
      </c>
      <c r="H1692" s="467">
        <f t="shared" si="184"/>
        <v>0</v>
      </c>
      <c r="I1692" s="475" t="str">
        <f t="shared" si="185"/>
        <v/>
      </c>
      <c r="J1692" s="471">
        <f>'Potential Projects'!D1693</f>
        <v>88.576828497924794</v>
      </c>
      <c r="K1692" s="471">
        <f>'Potential Projects'!E1693</f>
        <v>78.961211191141686</v>
      </c>
      <c r="L1692" s="476">
        <f t="shared" si="186"/>
        <v>1107.4619603109334</v>
      </c>
      <c r="M1692" s="471">
        <f t="shared" si="189"/>
        <v>1384.7879500460735</v>
      </c>
      <c r="N1692" s="467">
        <f t="shared" si="187"/>
        <v>0</v>
      </c>
      <c r="O1692" s="475" t="str">
        <f t="shared" si="188"/>
        <v/>
      </c>
    </row>
    <row r="1693" spans="1:15" hidden="1">
      <c r="A1693" s="475">
        <f t="shared" si="183"/>
        <v>43525</v>
      </c>
      <c r="B1693" s="475">
        <v>43536</v>
      </c>
      <c r="C1693" s="467">
        <v>12</v>
      </c>
      <c r="D1693" s="467">
        <v>1335</v>
      </c>
      <c r="E1693" s="467">
        <v>82</v>
      </c>
      <c r="F1693" s="467">
        <v>5</v>
      </c>
      <c r="G1693" s="467">
        <f t="array" ref="G1693">MAX(IF($A$2:$A$8761=A1693,$D$2:$D$8761))</f>
        <v>1527</v>
      </c>
      <c r="H1693" s="467">
        <f t="shared" si="184"/>
        <v>0</v>
      </c>
      <c r="I1693" s="475" t="str">
        <f t="shared" si="185"/>
        <v/>
      </c>
      <c r="J1693" s="471">
        <f>'Potential Projects'!D1694</f>
        <v>53.707521373954727</v>
      </c>
      <c r="K1693" s="471">
        <f>'Potential Projects'!E1694</f>
        <v>89.171935175231141</v>
      </c>
      <c r="L1693" s="476">
        <f t="shared" si="186"/>
        <v>1105.1205434508142</v>
      </c>
      <c r="M1693" s="471">
        <f t="shared" si="189"/>
        <v>1384.7879500460735</v>
      </c>
      <c r="N1693" s="467">
        <f t="shared" si="187"/>
        <v>0</v>
      </c>
      <c r="O1693" s="475" t="str">
        <f t="shared" si="188"/>
        <v/>
      </c>
    </row>
    <row r="1694" spans="1:15" hidden="1">
      <c r="A1694" s="475">
        <f t="shared" si="183"/>
        <v>43525</v>
      </c>
      <c r="B1694" s="475">
        <v>43536</v>
      </c>
      <c r="C1694" s="467">
        <v>13</v>
      </c>
      <c r="D1694" s="467">
        <v>1329</v>
      </c>
      <c r="E1694" s="467">
        <v>89</v>
      </c>
      <c r="F1694" s="467">
        <v>7</v>
      </c>
      <c r="G1694" s="467">
        <f t="array" ref="G1694">MAX(IF($A$2:$A$8761=A1694,$D$2:$D$8761))</f>
        <v>1527</v>
      </c>
      <c r="H1694" s="467">
        <f t="shared" si="184"/>
        <v>0</v>
      </c>
      <c r="I1694" s="475" t="str">
        <f t="shared" si="185"/>
        <v/>
      </c>
      <c r="J1694" s="471">
        <f>'Potential Projects'!D1695</f>
        <v>48.463954844933461</v>
      </c>
      <c r="K1694" s="471">
        <f>'Potential Projects'!E1695</f>
        <v>89.265805310685877</v>
      </c>
      <c r="L1694" s="476">
        <f t="shared" si="186"/>
        <v>1095.2702398443807</v>
      </c>
      <c r="M1694" s="471">
        <f t="shared" si="189"/>
        <v>1384.7879500460735</v>
      </c>
      <c r="N1694" s="467">
        <f t="shared" si="187"/>
        <v>0</v>
      </c>
      <c r="O1694" s="475" t="str">
        <f t="shared" si="188"/>
        <v/>
      </c>
    </row>
    <row r="1695" spans="1:15" hidden="1">
      <c r="A1695" s="475">
        <f t="shared" si="183"/>
        <v>43525</v>
      </c>
      <c r="B1695" s="475">
        <v>43536</v>
      </c>
      <c r="C1695" s="467">
        <v>14</v>
      </c>
      <c r="D1695" s="467">
        <v>1292</v>
      </c>
      <c r="E1695" s="467">
        <v>75</v>
      </c>
      <c r="F1695" s="467">
        <v>12</v>
      </c>
      <c r="G1695" s="467">
        <f t="array" ref="G1695">MAX(IF($A$2:$A$8761=A1695,$D$2:$D$8761))</f>
        <v>1527</v>
      </c>
      <c r="H1695" s="467">
        <f t="shared" si="184"/>
        <v>0</v>
      </c>
      <c r="I1695" s="475" t="str">
        <f t="shared" si="185"/>
        <v/>
      </c>
      <c r="J1695" s="471">
        <f>'Potential Projects'!D1696</f>
        <v>123.14111748886178</v>
      </c>
      <c r="K1695" s="471">
        <f>'Potential Projects'!E1696</f>
        <v>89.527859438830362</v>
      </c>
      <c r="L1695" s="476">
        <f t="shared" si="186"/>
        <v>992.33102307230797</v>
      </c>
      <c r="M1695" s="471">
        <f t="shared" si="189"/>
        <v>1384.7879500460735</v>
      </c>
      <c r="N1695" s="467">
        <f t="shared" si="187"/>
        <v>0</v>
      </c>
      <c r="O1695" s="475" t="str">
        <f t="shared" si="188"/>
        <v/>
      </c>
    </row>
    <row r="1696" spans="1:15" hidden="1">
      <c r="A1696" s="475">
        <f t="shared" si="183"/>
        <v>43525</v>
      </c>
      <c r="B1696" s="475">
        <v>43536</v>
      </c>
      <c r="C1696" s="467">
        <v>15</v>
      </c>
      <c r="D1696" s="467">
        <v>1321</v>
      </c>
      <c r="E1696" s="467">
        <v>73</v>
      </c>
      <c r="F1696" s="467">
        <v>9</v>
      </c>
      <c r="G1696" s="467">
        <f t="array" ref="G1696">MAX(IF($A$2:$A$8761=A1696,$D$2:$D$8761))</f>
        <v>1527</v>
      </c>
      <c r="H1696" s="467">
        <f t="shared" si="184"/>
        <v>0</v>
      </c>
      <c r="I1696" s="475" t="str">
        <f t="shared" si="185"/>
        <v/>
      </c>
      <c r="J1696" s="471">
        <f>'Potential Projects'!D1697</f>
        <v>115.24809553822925</v>
      </c>
      <c r="K1696" s="471">
        <f>'Potential Projects'!E1697</f>
        <v>95.614555471941514</v>
      </c>
      <c r="L1696" s="476">
        <f t="shared" si="186"/>
        <v>1028.1373489898292</v>
      </c>
      <c r="M1696" s="471">
        <f t="shared" si="189"/>
        <v>1384.7879500460735</v>
      </c>
      <c r="N1696" s="467">
        <f t="shared" si="187"/>
        <v>0</v>
      </c>
      <c r="O1696" s="475" t="str">
        <f t="shared" si="188"/>
        <v/>
      </c>
    </row>
    <row r="1697" spans="1:15" hidden="1">
      <c r="A1697" s="475">
        <f t="shared" si="183"/>
        <v>43525</v>
      </c>
      <c r="B1697" s="475">
        <v>43536</v>
      </c>
      <c r="C1697" s="467">
        <v>16</v>
      </c>
      <c r="D1697" s="467">
        <v>1314</v>
      </c>
      <c r="E1697" s="467">
        <v>78</v>
      </c>
      <c r="F1697" s="467">
        <v>6</v>
      </c>
      <c r="G1697" s="467">
        <f t="array" ref="G1697">MAX(IF($A$2:$A$8761=A1697,$D$2:$D$8761))</f>
        <v>1527</v>
      </c>
      <c r="H1697" s="467">
        <f t="shared" si="184"/>
        <v>0</v>
      </c>
      <c r="I1697" s="475" t="str">
        <f t="shared" si="185"/>
        <v/>
      </c>
      <c r="J1697" s="471">
        <f>'Potential Projects'!D1698</f>
        <v>121.38442924512599</v>
      </c>
      <c r="K1697" s="471">
        <f>'Potential Projects'!E1698</f>
        <v>78.620931950118248</v>
      </c>
      <c r="L1697" s="476">
        <f t="shared" si="186"/>
        <v>1029.9946388047556</v>
      </c>
      <c r="M1697" s="471">
        <f t="shared" si="189"/>
        <v>1384.7879500460735</v>
      </c>
      <c r="N1697" s="467">
        <f t="shared" si="187"/>
        <v>0</v>
      </c>
      <c r="O1697" s="475" t="str">
        <f t="shared" si="188"/>
        <v/>
      </c>
    </row>
    <row r="1698" spans="1:15" hidden="1">
      <c r="A1698" s="475">
        <f t="shared" si="183"/>
        <v>43525</v>
      </c>
      <c r="B1698" s="475">
        <v>43536</v>
      </c>
      <c r="C1698" s="467">
        <v>17</v>
      </c>
      <c r="D1698" s="467">
        <v>1321</v>
      </c>
      <c r="E1698" s="467">
        <v>53</v>
      </c>
      <c r="F1698" s="467">
        <v>6</v>
      </c>
      <c r="G1698" s="467">
        <f t="array" ref="G1698">MAX(IF($A$2:$A$8761=A1698,$D$2:$D$8761))</f>
        <v>1527</v>
      </c>
      <c r="H1698" s="467">
        <f t="shared" si="184"/>
        <v>0</v>
      </c>
      <c r="I1698" s="475" t="str">
        <f t="shared" si="185"/>
        <v/>
      </c>
      <c r="J1698" s="471">
        <f>'Potential Projects'!D1699</f>
        <v>90.173019652188472</v>
      </c>
      <c r="K1698" s="471">
        <f>'Potential Projects'!E1699</f>
        <v>86.558434153945385</v>
      </c>
      <c r="L1698" s="476">
        <f t="shared" si="186"/>
        <v>1085.2685461938661</v>
      </c>
      <c r="M1698" s="471">
        <f t="shared" si="189"/>
        <v>1384.7879500460735</v>
      </c>
      <c r="N1698" s="467">
        <f t="shared" si="187"/>
        <v>0</v>
      </c>
      <c r="O1698" s="475" t="str">
        <f t="shared" si="188"/>
        <v/>
      </c>
    </row>
    <row r="1699" spans="1:15" hidden="1">
      <c r="A1699" s="475">
        <f t="shared" si="183"/>
        <v>43525</v>
      </c>
      <c r="B1699" s="475">
        <v>43536</v>
      </c>
      <c r="C1699" s="467">
        <v>18</v>
      </c>
      <c r="D1699" s="467">
        <v>1352</v>
      </c>
      <c r="E1699" s="467">
        <v>49</v>
      </c>
      <c r="F1699" s="467">
        <v>3</v>
      </c>
      <c r="G1699" s="467">
        <f t="array" ref="G1699">MAX(IF($A$2:$A$8761=A1699,$D$2:$D$8761))</f>
        <v>1527</v>
      </c>
      <c r="H1699" s="467">
        <f t="shared" si="184"/>
        <v>0</v>
      </c>
      <c r="I1699" s="475" t="str">
        <f t="shared" si="185"/>
        <v/>
      </c>
      <c r="J1699" s="471">
        <f>'Potential Projects'!D1700</f>
        <v>48.582983710518548</v>
      </c>
      <c r="K1699" s="471">
        <f>'Potential Projects'!E1700</f>
        <v>60.205958127284454</v>
      </c>
      <c r="L1699" s="476">
        <f t="shared" si="186"/>
        <v>1191.2110581621969</v>
      </c>
      <c r="M1699" s="471">
        <f t="shared" si="189"/>
        <v>1384.7879500460735</v>
      </c>
      <c r="N1699" s="467">
        <f t="shared" si="187"/>
        <v>0</v>
      </c>
      <c r="O1699" s="475" t="str">
        <f t="shared" si="188"/>
        <v/>
      </c>
    </row>
    <row r="1700" spans="1:15" hidden="1">
      <c r="A1700" s="475">
        <f t="shared" si="183"/>
        <v>43525</v>
      </c>
      <c r="B1700" s="475">
        <v>43536</v>
      </c>
      <c r="C1700" s="467">
        <v>19</v>
      </c>
      <c r="D1700" s="467">
        <v>1365</v>
      </c>
      <c r="E1700" s="467">
        <v>44</v>
      </c>
      <c r="F1700" s="467">
        <v>0</v>
      </c>
      <c r="G1700" s="467">
        <f t="array" ref="G1700">MAX(IF($A$2:$A$8761=A1700,$D$2:$D$8761))</f>
        <v>1527</v>
      </c>
      <c r="H1700" s="467">
        <f t="shared" si="184"/>
        <v>0</v>
      </c>
      <c r="I1700" s="475" t="str">
        <f t="shared" si="185"/>
        <v/>
      </c>
      <c r="J1700" s="471">
        <f>'Potential Projects'!D1701</f>
        <v>79.744021067242116</v>
      </c>
      <c r="K1700" s="471">
        <f>'Potential Projects'!E1701</f>
        <v>64.679652332831651</v>
      </c>
      <c r="L1700" s="476">
        <f t="shared" si="186"/>
        <v>1176.5763265999262</v>
      </c>
      <c r="M1700" s="471">
        <f t="shared" si="189"/>
        <v>1384.7879500460735</v>
      </c>
      <c r="N1700" s="467">
        <f t="shared" si="187"/>
        <v>0</v>
      </c>
      <c r="O1700" s="475" t="str">
        <f t="shared" si="188"/>
        <v/>
      </c>
    </row>
    <row r="1701" spans="1:15" hidden="1">
      <c r="A1701" s="475">
        <f t="shared" si="183"/>
        <v>43525</v>
      </c>
      <c r="B1701" s="475">
        <v>43536</v>
      </c>
      <c r="C1701" s="467">
        <v>20</v>
      </c>
      <c r="D1701" s="467">
        <v>1381</v>
      </c>
      <c r="E1701" s="467">
        <v>41</v>
      </c>
      <c r="F1701" s="467">
        <v>0</v>
      </c>
      <c r="G1701" s="467">
        <f t="array" ref="G1701">MAX(IF($A$2:$A$8761=A1701,$D$2:$D$8761))</f>
        <v>1527</v>
      </c>
      <c r="H1701" s="467">
        <f t="shared" si="184"/>
        <v>0</v>
      </c>
      <c r="I1701" s="475" t="str">
        <f t="shared" si="185"/>
        <v/>
      </c>
      <c r="J1701" s="471">
        <f>'Potential Projects'!D1702</f>
        <v>144</v>
      </c>
      <c r="K1701" s="471">
        <f>'Potential Projects'!E1702</f>
        <v>87.353983551924316</v>
      </c>
      <c r="L1701" s="476">
        <f t="shared" si="186"/>
        <v>1108.6460164480757</v>
      </c>
      <c r="M1701" s="471">
        <f t="shared" si="189"/>
        <v>1384.7879500460735</v>
      </c>
      <c r="N1701" s="467">
        <f t="shared" si="187"/>
        <v>0</v>
      </c>
      <c r="O1701" s="475" t="str">
        <f t="shared" si="188"/>
        <v/>
      </c>
    </row>
    <row r="1702" spans="1:15" hidden="1">
      <c r="A1702" s="475">
        <f t="shared" si="183"/>
        <v>43525</v>
      </c>
      <c r="B1702" s="475">
        <v>43536</v>
      </c>
      <c r="C1702" s="467">
        <v>21</v>
      </c>
      <c r="D1702" s="467">
        <v>1346</v>
      </c>
      <c r="E1702" s="467">
        <v>50</v>
      </c>
      <c r="F1702" s="467">
        <v>0</v>
      </c>
      <c r="G1702" s="467">
        <f t="array" ref="G1702">MAX(IF($A$2:$A$8761=A1702,$D$2:$D$8761))</f>
        <v>1527</v>
      </c>
      <c r="H1702" s="467">
        <f t="shared" si="184"/>
        <v>0</v>
      </c>
      <c r="I1702" s="475" t="str">
        <f t="shared" si="185"/>
        <v/>
      </c>
      <c r="J1702" s="471">
        <f>'Potential Projects'!D1703</f>
        <v>144</v>
      </c>
      <c r="K1702" s="471">
        <f>'Potential Projects'!E1703</f>
        <v>94.961375779402275</v>
      </c>
      <c r="L1702" s="476">
        <f t="shared" si="186"/>
        <v>1057.0386242205977</v>
      </c>
      <c r="M1702" s="471">
        <f t="shared" si="189"/>
        <v>1384.7879500460735</v>
      </c>
      <c r="N1702" s="467">
        <f t="shared" si="187"/>
        <v>0</v>
      </c>
      <c r="O1702" s="475" t="str">
        <f t="shared" si="188"/>
        <v/>
      </c>
    </row>
    <row r="1703" spans="1:15" hidden="1">
      <c r="A1703" s="475">
        <f t="shared" si="183"/>
        <v>43525</v>
      </c>
      <c r="B1703" s="475">
        <v>43536</v>
      </c>
      <c r="C1703" s="467">
        <v>22</v>
      </c>
      <c r="D1703" s="467">
        <v>1270</v>
      </c>
      <c r="E1703" s="467">
        <v>50</v>
      </c>
      <c r="F1703" s="467">
        <v>0</v>
      </c>
      <c r="G1703" s="467">
        <f t="array" ref="G1703">MAX(IF($A$2:$A$8761=A1703,$D$2:$D$8761))</f>
        <v>1527</v>
      </c>
      <c r="H1703" s="467">
        <f t="shared" si="184"/>
        <v>0</v>
      </c>
      <c r="I1703" s="475" t="str">
        <f t="shared" si="185"/>
        <v/>
      </c>
      <c r="J1703" s="471">
        <f>'Potential Projects'!D1704</f>
        <v>144</v>
      </c>
      <c r="K1703" s="471">
        <f>'Potential Projects'!E1704</f>
        <v>98.680979896796373</v>
      </c>
      <c r="L1703" s="476">
        <f t="shared" si="186"/>
        <v>977.31902010320368</v>
      </c>
      <c r="M1703" s="471">
        <f t="shared" si="189"/>
        <v>1384.7879500460735</v>
      </c>
      <c r="N1703" s="467">
        <f t="shared" si="187"/>
        <v>0</v>
      </c>
      <c r="O1703" s="475" t="str">
        <f t="shared" si="188"/>
        <v/>
      </c>
    </row>
    <row r="1704" spans="1:15" hidden="1">
      <c r="A1704" s="475">
        <f t="shared" si="183"/>
        <v>43525</v>
      </c>
      <c r="B1704" s="475">
        <v>43536</v>
      </c>
      <c r="C1704" s="467">
        <v>23</v>
      </c>
      <c r="D1704" s="467">
        <v>1176</v>
      </c>
      <c r="E1704" s="467">
        <v>80</v>
      </c>
      <c r="F1704" s="467">
        <v>0</v>
      </c>
      <c r="G1704" s="467">
        <f t="array" ref="G1704">MAX(IF($A$2:$A$8761=A1704,$D$2:$D$8761))</f>
        <v>1527</v>
      </c>
      <c r="H1704" s="467">
        <f t="shared" si="184"/>
        <v>0</v>
      </c>
      <c r="I1704" s="475" t="str">
        <f t="shared" si="185"/>
        <v/>
      </c>
      <c r="J1704" s="471">
        <f>'Potential Projects'!D1705</f>
        <v>128.7754685494709</v>
      </c>
      <c r="K1704" s="471">
        <f>'Potential Projects'!E1705</f>
        <v>99.835582562889698</v>
      </c>
      <c r="L1704" s="476">
        <f t="shared" si="186"/>
        <v>867.38894888763934</v>
      </c>
      <c r="M1704" s="471">
        <f t="shared" si="189"/>
        <v>1384.7879500460735</v>
      </c>
      <c r="N1704" s="467">
        <f t="shared" si="187"/>
        <v>0</v>
      </c>
      <c r="O1704" s="475" t="str">
        <f t="shared" si="188"/>
        <v/>
      </c>
    </row>
    <row r="1705" spans="1:15" hidden="1">
      <c r="A1705" s="475">
        <f t="shared" si="183"/>
        <v>43525</v>
      </c>
      <c r="B1705" s="475">
        <v>43536</v>
      </c>
      <c r="C1705" s="467">
        <v>24</v>
      </c>
      <c r="D1705" s="467">
        <v>1086</v>
      </c>
      <c r="E1705" s="467">
        <v>79</v>
      </c>
      <c r="F1705" s="467">
        <v>0</v>
      </c>
      <c r="G1705" s="467">
        <f t="array" ref="G1705">MAX(IF($A$2:$A$8761=A1705,$D$2:$D$8761))</f>
        <v>1527</v>
      </c>
      <c r="H1705" s="467">
        <f t="shared" si="184"/>
        <v>0</v>
      </c>
      <c r="I1705" s="475" t="str">
        <f t="shared" si="185"/>
        <v/>
      </c>
      <c r="J1705" s="471">
        <f>'Potential Projects'!D1706</f>
        <v>116.41238966610689</v>
      </c>
      <c r="K1705" s="471">
        <f>'Potential Projects'!E1706</f>
        <v>99.831671307245756</v>
      </c>
      <c r="L1705" s="476">
        <f t="shared" si="186"/>
        <v>790.7559390266473</v>
      </c>
      <c r="M1705" s="471">
        <f t="shared" si="189"/>
        <v>1384.7879500460735</v>
      </c>
      <c r="N1705" s="467">
        <f t="shared" si="187"/>
        <v>0</v>
      </c>
      <c r="O1705" s="475" t="str">
        <f t="shared" si="188"/>
        <v/>
      </c>
    </row>
    <row r="1706" spans="1:15" hidden="1">
      <c r="A1706" s="475">
        <f t="shared" si="183"/>
        <v>43525</v>
      </c>
      <c r="B1706" s="475">
        <v>43537</v>
      </c>
      <c r="C1706" s="467">
        <v>1</v>
      </c>
      <c r="D1706" s="467">
        <v>1051</v>
      </c>
      <c r="E1706" s="467">
        <v>77</v>
      </c>
      <c r="F1706" s="467">
        <v>0</v>
      </c>
      <c r="G1706" s="467">
        <f t="array" ref="G1706">MAX(IF($A$2:$A$8761=A1706,$D$2:$D$8761))</f>
        <v>1527</v>
      </c>
      <c r="H1706" s="467">
        <f t="shared" si="184"/>
        <v>0</v>
      </c>
      <c r="I1706" s="475" t="str">
        <f t="shared" si="185"/>
        <v/>
      </c>
      <c r="J1706" s="471">
        <f>'Potential Projects'!D1707</f>
        <v>142.20251664506711</v>
      </c>
      <c r="K1706" s="471">
        <f>'Potential Projects'!E1707</f>
        <v>99.835582562889698</v>
      </c>
      <c r="L1706" s="476">
        <f t="shared" si="186"/>
        <v>731.96190079204314</v>
      </c>
      <c r="M1706" s="471">
        <f t="shared" si="189"/>
        <v>1384.7879500460735</v>
      </c>
      <c r="N1706" s="467">
        <f t="shared" si="187"/>
        <v>0</v>
      </c>
      <c r="O1706" s="475" t="str">
        <f t="shared" si="188"/>
        <v/>
      </c>
    </row>
    <row r="1707" spans="1:15" hidden="1">
      <c r="A1707" s="475">
        <f t="shared" si="183"/>
        <v>43525</v>
      </c>
      <c r="B1707" s="475">
        <v>43537</v>
      </c>
      <c r="C1707" s="467">
        <v>2</v>
      </c>
      <c r="D1707" s="467">
        <v>1059</v>
      </c>
      <c r="E1707" s="467">
        <v>80</v>
      </c>
      <c r="F1707" s="467">
        <v>0</v>
      </c>
      <c r="G1707" s="467">
        <f t="array" ref="G1707">MAX(IF($A$2:$A$8761=A1707,$D$2:$D$8761))</f>
        <v>1527</v>
      </c>
      <c r="H1707" s="467">
        <f t="shared" si="184"/>
        <v>0</v>
      </c>
      <c r="I1707" s="475" t="str">
        <f t="shared" si="185"/>
        <v/>
      </c>
      <c r="J1707" s="471">
        <f>'Potential Projects'!D1708</f>
        <v>111.65306456712622</v>
      </c>
      <c r="K1707" s="471">
        <f>'Potential Projects'!E1708</f>
        <v>99.731543162760701</v>
      </c>
      <c r="L1707" s="476">
        <f t="shared" si="186"/>
        <v>767.61539227011315</v>
      </c>
      <c r="M1707" s="471">
        <f t="shared" si="189"/>
        <v>1384.7879500460735</v>
      </c>
      <c r="N1707" s="467">
        <f t="shared" si="187"/>
        <v>0</v>
      </c>
      <c r="O1707" s="475" t="str">
        <f t="shared" si="188"/>
        <v/>
      </c>
    </row>
    <row r="1708" spans="1:15" hidden="1">
      <c r="A1708" s="475">
        <f t="shared" si="183"/>
        <v>43525</v>
      </c>
      <c r="B1708" s="475">
        <v>43537</v>
      </c>
      <c r="C1708" s="467">
        <v>3</v>
      </c>
      <c r="D1708" s="467">
        <v>1057</v>
      </c>
      <c r="E1708" s="467">
        <v>52</v>
      </c>
      <c r="F1708" s="467">
        <v>0</v>
      </c>
      <c r="G1708" s="467">
        <f t="array" ref="G1708">MAX(IF($A$2:$A$8761=A1708,$D$2:$D$8761))</f>
        <v>1527</v>
      </c>
      <c r="H1708" s="467">
        <f t="shared" si="184"/>
        <v>0</v>
      </c>
      <c r="I1708" s="475" t="str">
        <f t="shared" si="185"/>
        <v/>
      </c>
      <c r="J1708" s="471">
        <f>'Potential Projects'!D1709</f>
        <v>52.437675231388155</v>
      </c>
      <c r="K1708" s="471">
        <f>'Potential Projects'!E1709</f>
        <v>99.140943560524605</v>
      </c>
      <c r="L1708" s="476">
        <f t="shared" si="186"/>
        <v>853.42138120808715</v>
      </c>
      <c r="M1708" s="471">
        <f t="shared" si="189"/>
        <v>1384.7879500460735</v>
      </c>
      <c r="N1708" s="467">
        <f t="shared" si="187"/>
        <v>0</v>
      </c>
      <c r="O1708" s="475" t="str">
        <f t="shared" si="188"/>
        <v/>
      </c>
    </row>
    <row r="1709" spans="1:15" hidden="1">
      <c r="A1709" s="475">
        <f t="shared" si="183"/>
        <v>43525</v>
      </c>
      <c r="B1709" s="475">
        <v>43537</v>
      </c>
      <c r="C1709" s="467">
        <v>4</v>
      </c>
      <c r="D1709" s="467">
        <v>1071</v>
      </c>
      <c r="E1709" s="467">
        <v>35</v>
      </c>
      <c r="F1709" s="467">
        <v>0</v>
      </c>
      <c r="G1709" s="467">
        <f t="array" ref="G1709">MAX(IF($A$2:$A$8761=A1709,$D$2:$D$8761))</f>
        <v>1527</v>
      </c>
      <c r="H1709" s="467">
        <f t="shared" si="184"/>
        <v>0</v>
      </c>
      <c r="I1709" s="475" t="str">
        <f t="shared" si="185"/>
        <v/>
      </c>
      <c r="J1709" s="471">
        <f>'Potential Projects'!D1710</f>
        <v>30.901637993768912</v>
      </c>
      <c r="K1709" s="471">
        <f>'Potential Projects'!E1710</f>
        <v>90.020677649967752</v>
      </c>
      <c r="L1709" s="476">
        <f t="shared" si="186"/>
        <v>915.07768435626338</v>
      </c>
      <c r="M1709" s="471">
        <f t="shared" si="189"/>
        <v>1384.7879500460735</v>
      </c>
      <c r="N1709" s="467">
        <f t="shared" si="187"/>
        <v>0</v>
      </c>
      <c r="O1709" s="475" t="str">
        <f t="shared" si="188"/>
        <v/>
      </c>
    </row>
    <row r="1710" spans="1:15" hidden="1">
      <c r="A1710" s="475">
        <f t="shared" si="183"/>
        <v>43525</v>
      </c>
      <c r="B1710" s="475">
        <v>43537</v>
      </c>
      <c r="C1710" s="467">
        <v>5</v>
      </c>
      <c r="D1710" s="467">
        <v>1098</v>
      </c>
      <c r="E1710" s="467">
        <v>20</v>
      </c>
      <c r="F1710" s="467">
        <v>0</v>
      </c>
      <c r="G1710" s="467">
        <f t="array" ref="G1710">MAX(IF($A$2:$A$8761=A1710,$D$2:$D$8761))</f>
        <v>1527</v>
      </c>
      <c r="H1710" s="467">
        <f t="shared" si="184"/>
        <v>0</v>
      </c>
      <c r="I1710" s="475" t="str">
        <f t="shared" si="185"/>
        <v/>
      </c>
      <c r="J1710" s="471">
        <f>'Potential Projects'!D1711</f>
        <v>12.556203417071497</v>
      </c>
      <c r="K1710" s="471">
        <f>'Potential Projects'!E1711</f>
        <v>93.116827617716623</v>
      </c>
      <c r="L1710" s="476">
        <f t="shared" si="186"/>
        <v>972.32696896521202</v>
      </c>
      <c r="M1710" s="471">
        <f t="shared" si="189"/>
        <v>1384.7879500460735</v>
      </c>
      <c r="N1710" s="467">
        <f t="shared" si="187"/>
        <v>0</v>
      </c>
      <c r="O1710" s="475" t="str">
        <f t="shared" si="188"/>
        <v/>
      </c>
    </row>
    <row r="1711" spans="1:15" hidden="1">
      <c r="A1711" s="475">
        <f t="shared" si="183"/>
        <v>43525</v>
      </c>
      <c r="B1711" s="475">
        <v>43537</v>
      </c>
      <c r="C1711" s="467">
        <v>6</v>
      </c>
      <c r="D1711" s="467">
        <v>1198</v>
      </c>
      <c r="E1711" s="467">
        <v>28</v>
      </c>
      <c r="F1711" s="467">
        <v>0</v>
      </c>
      <c r="G1711" s="467">
        <f t="array" ref="G1711">MAX(IF($A$2:$A$8761=A1711,$D$2:$D$8761))</f>
        <v>1527</v>
      </c>
      <c r="H1711" s="467">
        <f t="shared" si="184"/>
        <v>0</v>
      </c>
      <c r="I1711" s="475" t="str">
        <f t="shared" si="185"/>
        <v/>
      </c>
      <c r="J1711" s="471">
        <f>'Potential Projects'!D1712</f>
        <v>41.215199887280065</v>
      </c>
      <c r="K1711" s="471">
        <f>'Potential Projects'!E1712</f>
        <v>98.99935610621371</v>
      </c>
      <c r="L1711" s="476">
        <f t="shared" si="186"/>
        <v>1029.7854440065062</v>
      </c>
      <c r="M1711" s="471">
        <f t="shared" si="189"/>
        <v>1384.7879500460735</v>
      </c>
      <c r="N1711" s="467">
        <f t="shared" si="187"/>
        <v>0</v>
      </c>
      <c r="O1711" s="475" t="str">
        <f t="shared" si="188"/>
        <v/>
      </c>
    </row>
    <row r="1712" spans="1:15" hidden="1">
      <c r="A1712" s="475">
        <f t="shared" si="183"/>
        <v>43525</v>
      </c>
      <c r="B1712" s="475">
        <v>43537</v>
      </c>
      <c r="C1712" s="467">
        <v>7</v>
      </c>
      <c r="D1712" s="467">
        <v>1317</v>
      </c>
      <c r="E1712" s="467">
        <v>17</v>
      </c>
      <c r="F1712" s="467">
        <v>0</v>
      </c>
      <c r="G1712" s="467">
        <f t="array" ref="G1712">MAX(IF($A$2:$A$8761=A1712,$D$2:$D$8761))</f>
        <v>1527</v>
      </c>
      <c r="H1712" s="467">
        <f t="shared" si="184"/>
        <v>0</v>
      </c>
      <c r="I1712" s="475" t="str">
        <f t="shared" si="185"/>
        <v/>
      </c>
      <c r="J1712" s="471">
        <f>'Potential Projects'!D1713</f>
        <v>65.677042393336521</v>
      </c>
      <c r="K1712" s="471">
        <f>'Potential Projects'!E1713</f>
        <v>92.383076058912067</v>
      </c>
      <c r="L1712" s="476">
        <f t="shared" si="186"/>
        <v>1141.9398815477514</v>
      </c>
      <c r="M1712" s="471">
        <f t="shared" si="189"/>
        <v>1384.7879500460735</v>
      </c>
      <c r="N1712" s="467">
        <f t="shared" si="187"/>
        <v>0</v>
      </c>
      <c r="O1712" s="475" t="str">
        <f t="shared" si="188"/>
        <v/>
      </c>
    </row>
    <row r="1713" spans="1:15" hidden="1">
      <c r="A1713" s="475">
        <f t="shared" si="183"/>
        <v>43525</v>
      </c>
      <c r="B1713" s="475">
        <v>43537</v>
      </c>
      <c r="C1713" s="467">
        <v>8</v>
      </c>
      <c r="D1713" s="467">
        <v>1380</v>
      </c>
      <c r="E1713" s="467">
        <v>9</v>
      </c>
      <c r="F1713" s="467">
        <v>1</v>
      </c>
      <c r="G1713" s="467">
        <f t="array" ref="G1713">MAX(IF($A$2:$A$8761=A1713,$D$2:$D$8761))</f>
        <v>1527</v>
      </c>
      <c r="H1713" s="467">
        <f t="shared" si="184"/>
        <v>0</v>
      </c>
      <c r="I1713" s="475" t="str">
        <f t="shared" si="185"/>
        <v/>
      </c>
      <c r="J1713" s="471">
        <f>'Potential Projects'!D1714</f>
        <v>83.979991003713167</v>
      </c>
      <c r="K1713" s="471">
        <f>'Potential Projects'!E1714</f>
        <v>55.072826220167705</v>
      </c>
      <c r="L1713" s="476">
        <f t="shared" si="186"/>
        <v>1230.9471827761192</v>
      </c>
      <c r="M1713" s="471">
        <f t="shared" si="189"/>
        <v>1384.7879500460735</v>
      </c>
      <c r="N1713" s="467">
        <f t="shared" si="187"/>
        <v>0</v>
      </c>
      <c r="O1713" s="475" t="str">
        <f t="shared" si="188"/>
        <v/>
      </c>
    </row>
    <row r="1714" spans="1:15" hidden="1">
      <c r="A1714" s="475">
        <f t="shared" si="183"/>
        <v>43525</v>
      </c>
      <c r="B1714" s="475">
        <v>43537</v>
      </c>
      <c r="C1714" s="467">
        <v>9</v>
      </c>
      <c r="D1714" s="467">
        <v>1364</v>
      </c>
      <c r="E1714" s="467">
        <v>19</v>
      </c>
      <c r="F1714" s="467">
        <v>12</v>
      </c>
      <c r="G1714" s="467">
        <f t="array" ref="G1714">MAX(IF($A$2:$A$8761=A1714,$D$2:$D$8761))</f>
        <v>1527</v>
      </c>
      <c r="H1714" s="467">
        <f t="shared" si="184"/>
        <v>0</v>
      </c>
      <c r="I1714" s="475" t="str">
        <f t="shared" si="185"/>
        <v/>
      </c>
      <c r="J1714" s="471">
        <f>'Potential Projects'!D1715</f>
        <v>61.626029570371585</v>
      </c>
      <c r="K1714" s="471">
        <f>'Potential Projects'!E1715</f>
        <v>17.242379380778328</v>
      </c>
      <c r="L1714" s="476">
        <f t="shared" si="186"/>
        <v>1254.1315910488499</v>
      </c>
      <c r="M1714" s="471">
        <f t="shared" si="189"/>
        <v>1384.7879500460735</v>
      </c>
      <c r="N1714" s="467">
        <f t="shared" si="187"/>
        <v>0</v>
      </c>
      <c r="O1714" s="475" t="str">
        <f t="shared" si="188"/>
        <v/>
      </c>
    </row>
    <row r="1715" spans="1:15" hidden="1">
      <c r="A1715" s="475">
        <f t="shared" si="183"/>
        <v>43525</v>
      </c>
      <c r="B1715" s="475">
        <v>43537</v>
      </c>
      <c r="C1715" s="467">
        <v>10</v>
      </c>
      <c r="D1715" s="467">
        <v>1303</v>
      </c>
      <c r="E1715" s="467">
        <v>11</v>
      </c>
      <c r="F1715" s="467">
        <v>19</v>
      </c>
      <c r="G1715" s="467">
        <f t="array" ref="G1715">MAX(IF($A$2:$A$8761=A1715,$D$2:$D$8761))</f>
        <v>1527</v>
      </c>
      <c r="H1715" s="467">
        <f t="shared" si="184"/>
        <v>0</v>
      </c>
      <c r="I1715" s="475" t="str">
        <f t="shared" si="185"/>
        <v/>
      </c>
      <c r="J1715" s="471">
        <f>'Potential Projects'!D1716</f>
        <v>85.825262305405289</v>
      </c>
      <c r="K1715" s="471">
        <f>'Potential Projects'!E1716</f>
        <v>8.1455810040851429</v>
      </c>
      <c r="L1715" s="476">
        <f t="shared" si="186"/>
        <v>1179.0291566905096</v>
      </c>
      <c r="M1715" s="471">
        <f t="shared" si="189"/>
        <v>1384.7879500460735</v>
      </c>
      <c r="N1715" s="467">
        <f t="shared" si="187"/>
        <v>0</v>
      </c>
      <c r="O1715" s="475" t="str">
        <f t="shared" si="188"/>
        <v/>
      </c>
    </row>
    <row r="1716" spans="1:15" hidden="1">
      <c r="A1716" s="475">
        <f t="shared" si="183"/>
        <v>43525</v>
      </c>
      <c r="B1716" s="475">
        <v>43537</v>
      </c>
      <c r="C1716" s="467">
        <v>11</v>
      </c>
      <c r="D1716" s="467">
        <v>1300</v>
      </c>
      <c r="E1716" s="467">
        <v>3</v>
      </c>
      <c r="F1716" s="467">
        <v>19</v>
      </c>
      <c r="G1716" s="467">
        <f t="array" ref="G1716">MAX(IF($A$2:$A$8761=A1716,$D$2:$D$8761))</f>
        <v>1527</v>
      </c>
      <c r="H1716" s="467">
        <f t="shared" si="184"/>
        <v>0</v>
      </c>
      <c r="I1716" s="475" t="str">
        <f t="shared" si="185"/>
        <v/>
      </c>
      <c r="J1716" s="471">
        <f>'Potential Projects'!D1717</f>
        <v>84.920694972097905</v>
      </c>
      <c r="K1716" s="471">
        <f>'Potential Projects'!E1717</f>
        <v>5.6650626746936128</v>
      </c>
      <c r="L1716" s="476">
        <f t="shared" si="186"/>
        <v>1187.4142423532085</v>
      </c>
      <c r="M1716" s="471">
        <f t="shared" si="189"/>
        <v>1384.7879500460735</v>
      </c>
      <c r="N1716" s="467">
        <f t="shared" si="187"/>
        <v>0</v>
      </c>
      <c r="O1716" s="475" t="str">
        <f t="shared" si="188"/>
        <v/>
      </c>
    </row>
    <row r="1717" spans="1:15" hidden="1">
      <c r="A1717" s="475">
        <f t="shared" si="183"/>
        <v>43525</v>
      </c>
      <c r="B1717" s="475">
        <v>43537</v>
      </c>
      <c r="C1717" s="467">
        <v>12</v>
      </c>
      <c r="D1717" s="467">
        <v>1269</v>
      </c>
      <c r="E1717" s="467">
        <v>6</v>
      </c>
      <c r="F1717" s="467">
        <v>20</v>
      </c>
      <c r="G1717" s="467">
        <f t="array" ref="G1717">MAX(IF($A$2:$A$8761=A1717,$D$2:$D$8761))</f>
        <v>1527</v>
      </c>
      <c r="H1717" s="467">
        <f t="shared" si="184"/>
        <v>0</v>
      </c>
      <c r="I1717" s="475" t="str">
        <f t="shared" si="185"/>
        <v/>
      </c>
      <c r="J1717" s="471">
        <f>'Potential Projects'!D1718</f>
        <v>82.80924382290938</v>
      </c>
      <c r="K1717" s="471">
        <f>'Potential Projects'!E1718</f>
        <v>5.8574964523758331</v>
      </c>
      <c r="L1717" s="476">
        <f t="shared" si="186"/>
        <v>1154.3332597247147</v>
      </c>
      <c r="M1717" s="471">
        <f t="shared" si="189"/>
        <v>1384.7879500460735</v>
      </c>
      <c r="N1717" s="467">
        <f t="shared" si="187"/>
        <v>0</v>
      </c>
      <c r="O1717" s="475" t="str">
        <f t="shared" si="188"/>
        <v/>
      </c>
    </row>
    <row r="1718" spans="1:15" hidden="1">
      <c r="A1718" s="475">
        <f t="shared" si="183"/>
        <v>43525</v>
      </c>
      <c r="B1718" s="475">
        <v>43537</v>
      </c>
      <c r="C1718" s="467">
        <v>13</v>
      </c>
      <c r="D1718" s="467">
        <v>1225</v>
      </c>
      <c r="E1718" s="467">
        <v>8</v>
      </c>
      <c r="F1718" s="467">
        <v>19</v>
      </c>
      <c r="G1718" s="467">
        <f t="array" ref="G1718">MAX(IF($A$2:$A$8761=A1718,$D$2:$D$8761))</f>
        <v>1527</v>
      </c>
      <c r="H1718" s="467">
        <f t="shared" si="184"/>
        <v>0</v>
      </c>
      <c r="I1718" s="475" t="str">
        <f t="shared" si="185"/>
        <v/>
      </c>
      <c r="J1718" s="471">
        <f>'Potential Projects'!D1719</f>
        <v>60.362178736825463</v>
      </c>
      <c r="K1718" s="471">
        <f>'Potential Projects'!E1719</f>
        <v>9.6193421307245757</v>
      </c>
      <c r="L1718" s="476">
        <f t="shared" si="186"/>
        <v>1128.01847913245</v>
      </c>
      <c r="M1718" s="471">
        <f t="shared" si="189"/>
        <v>1384.7879500460735</v>
      </c>
      <c r="N1718" s="467">
        <f t="shared" si="187"/>
        <v>0</v>
      </c>
      <c r="O1718" s="475" t="str">
        <f t="shared" si="188"/>
        <v/>
      </c>
    </row>
    <row r="1719" spans="1:15" hidden="1">
      <c r="A1719" s="475">
        <f t="shared" si="183"/>
        <v>43525</v>
      </c>
      <c r="B1719" s="475">
        <v>43537</v>
      </c>
      <c r="C1719" s="467">
        <v>14</v>
      </c>
      <c r="D1719" s="467">
        <v>1203</v>
      </c>
      <c r="E1719" s="467">
        <v>9</v>
      </c>
      <c r="F1719" s="467">
        <v>18</v>
      </c>
      <c r="G1719" s="467">
        <f t="array" ref="G1719">MAX(IF($A$2:$A$8761=A1719,$D$2:$D$8761))</f>
        <v>1527</v>
      </c>
      <c r="H1719" s="467">
        <f t="shared" si="184"/>
        <v>0</v>
      </c>
      <c r="I1719" s="475" t="str">
        <f t="shared" si="185"/>
        <v/>
      </c>
      <c r="J1719" s="471">
        <f>'Potential Projects'!D1720</f>
        <v>91.679408152037126</v>
      </c>
      <c r="K1719" s="471">
        <f>'Potential Projects'!E1720</f>
        <v>9.6756642119974199</v>
      </c>
      <c r="L1719" s="476">
        <f t="shared" si="186"/>
        <v>1074.6449276359656</v>
      </c>
      <c r="M1719" s="471">
        <f t="shared" si="189"/>
        <v>1384.7879500460735</v>
      </c>
      <c r="N1719" s="467">
        <f t="shared" si="187"/>
        <v>0</v>
      </c>
      <c r="O1719" s="475" t="str">
        <f t="shared" si="188"/>
        <v/>
      </c>
    </row>
    <row r="1720" spans="1:15" hidden="1">
      <c r="A1720" s="475">
        <f t="shared" si="183"/>
        <v>43525</v>
      </c>
      <c r="B1720" s="475">
        <v>43537</v>
      </c>
      <c r="C1720" s="467">
        <v>15</v>
      </c>
      <c r="D1720" s="467">
        <v>1198</v>
      </c>
      <c r="E1720" s="467">
        <v>10</v>
      </c>
      <c r="F1720" s="467">
        <v>20</v>
      </c>
      <c r="G1720" s="467">
        <f t="array" ref="G1720">MAX(IF($A$2:$A$8761=A1720,$D$2:$D$8761))</f>
        <v>1527</v>
      </c>
      <c r="H1720" s="467">
        <f t="shared" si="184"/>
        <v>0</v>
      </c>
      <c r="I1720" s="475" t="str">
        <f t="shared" si="185"/>
        <v/>
      </c>
      <c r="J1720" s="471">
        <f>'Potential Projects'!D1721</f>
        <v>144</v>
      </c>
      <c r="K1720" s="471">
        <f>'Potential Projects'!E1721</f>
        <v>10.027677219952698</v>
      </c>
      <c r="L1720" s="476">
        <f t="shared" si="186"/>
        <v>1013.9723227800473</v>
      </c>
      <c r="M1720" s="471">
        <f t="shared" si="189"/>
        <v>1384.7879500460735</v>
      </c>
      <c r="N1720" s="467">
        <f t="shared" si="187"/>
        <v>0</v>
      </c>
      <c r="O1720" s="475" t="str">
        <f t="shared" si="188"/>
        <v/>
      </c>
    </row>
    <row r="1721" spans="1:15" hidden="1">
      <c r="A1721" s="475">
        <f t="shared" si="183"/>
        <v>43525</v>
      </c>
      <c r="B1721" s="475">
        <v>43537</v>
      </c>
      <c r="C1721" s="467">
        <v>16</v>
      </c>
      <c r="D1721" s="467">
        <v>1173</v>
      </c>
      <c r="E1721" s="467">
        <v>7</v>
      </c>
      <c r="F1721" s="467">
        <v>19</v>
      </c>
      <c r="G1721" s="467">
        <f t="array" ref="G1721">MAX(IF($A$2:$A$8761=A1721,$D$2:$D$8761))</f>
        <v>1527</v>
      </c>
      <c r="H1721" s="467">
        <f t="shared" si="184"/>
        <v>0</v>
      </c>
      <c r="I1721" s="475" t="str">
        <f t="shared" si="185"/>
        <v/>
      </c>
      <c r="J1721" s="471">
        <f>'Potential Projects'!D1722</f>
        <v>144</v>
      </c>
      <c r="K1721" s="471">
        <f>'Potential Projects'!E1722</f>
        <v>6.4449670500967535</v>
      </c>
      <c r="L1721" s="476">
        <f t="shared" si="186"/>
        <v>996.55503294990319</v>
      </c>
      <c r="M1721" s="471">
        <f t="shared" si="189"/>
        <v>1384.7879500460735</v>
      </c>
      <c r="N1721" s="467">
        <f t="shared" si="187"/>
        <v>0</v>
      </c>
      <c r="O1721" s="475" t="str">
        <f t="shared" si="188"/>
        <v/>
      </c>
    </row>
    <row r="1722" spans="1:15" hidden="1">
      <c r="A1722" s="475">
        <f t="shared" si="183"/>
        <v>43525</v>
      </c>
      <c r="B1722" s="475">
        <v>43537</v>
      </c>
      <c r="C1722" s="467">
        <v>17</v>
      </c>
      <c r="D1722" s="467">
        <v>1175</v>
      </c>
      <c r="E1722" s="467">
        <v>7</v>
      </c>
      <c r="F1722" s="467">
        <v>19</v>
      </c>
      <c r="G1722" s="467">
        <f t="array" ref="G1722">MAX(IF($A$2:$A$8761=A1722,$D$2:$D$8761))</f>
        <v>1527</v>
      </c>
      <c r="H1722" s="467">
        <f t="shared" si="184"/>
        <v>0</v>
      </c>
      <c r="I1722" s="475" t="str">
        <f t="shared" si="185"/>
        <v/>
      </c>
      <c r="J1722" s="471">
        <f>'Potential Projects'!D1723</f>
        <v>144</v>
      </c>
      <c r="K1722" s="471">
        <f>'Potential Projects'!E1723</f>
        <v>11.848757847774673</v>
      </c>
      <c r="L1722" s="476">
        <f t="shared" si="186"/>
        <v>993.15124215222534</v>
      </c>
      <c r="M1722" s="471">
        <f t="shared" si="189"/>
        <v>1384.7879500460735</v>
      </c>
      <c r="N1722" s="467">
        <f t="shared" si="187"/>
        <v>0</v>
      </c>
      <c r="O1722" s="475" t="str">
        <f t="shared" si="188"/>
        <v/>
      </c>
    </row>
    <row r="1723" spans="1:15" hidden="1">
      <c r="A1723" s="475">
        <f t="shared" si="183"/>
        <v>43525</v>
      </c>
      <c r="B1723" s="475">
        <v>43537</v>
      </c>
      <c r="C1723" s="467">
        <v>18</v>
      </c>
      <c r="D1723" s="467">
        <v>1212</v>
      </c>
      <c r="E1723" s="467">
        <v>10</v>
      </c>
      <c r="F1723" s="467">
        <v>13</v>
      </c>
      <c r="G1723" s="467">
        <f t="array" ref="G1723">MAX(IF($A$2:$A$8761=A1723,$D$2:$D$8761))</f>
        <v>1527</v>
      </c>
      <c r="H1723" s="467">
        <f t="shared" si="184"/>
        <v>0</v>
      </c>
      <c r="I1723" s="475" t="str">
        <f t="shared" si="185"/>
        <v/>
      </c>
      <c r="J1723" s="471">
        <f>'Potential Projects'!D1724</f>
        <v>121.84103513562931</v>
      </c>
      <c r="K1723" s="471">
        <f>'Potential Projects'!E1724</f>
        <v>7.9109056654482917</v>
      </c>
      <c r="L1723" s="476">
        <f t="shared" si="186"/>
        <v>1059.2480591989224</v>
      </c>
      <c r="M1723" s="471">
        <f t="shared" si="189"/>
        <v>1384.7879500460735</v>
      </c>
      <c r="N1723" s="467">
        <f t="shared" si="187"/>
        <v>0</v>
      </c>
      <c r="O1723" s="475" t="str">
        <f t="shared" si="188"/>
        <v/>
      </c>
    </row>
    <row r="1724" spans="1:15" hidden="1">
      <c r="A1724" s="475">
        <f t="shared" si="183"/>
        <v>43525</v>
      </c>
      <c r="B1724" s="475">
        <v>43537</v>
      </c>
      <c r="C1724" s="467">
        <v>19</v>
      </c>
      <c r="D1724" s="467">
        <v>1250</v>
      </c>
      <c r="E1724" s="467">
        <v>12</v>
      </c>
      <c r="F1724" s="467">
        <v>1</v>
      </c>
      <c r="G1724" s="467">
        <f t="array" ref="G1724">MAX(IF($A$2:$A$8761=A1724,$D$2:$D$8761))</f>
        <v>1527</v>
      </c>
      <c r="H1724" s="467">
        <f t="shared" si="184"/>
        <v>0</v>
      </c>
      <c r="I1724" s="475" t="str">
        <f t="shared" si="185"/>
        <v/>
      </c>
      <c r="J1724" s="471">
        <f>'Potential Projects'!D1725</f>
        <v>135.20514963746746</v>
      </c>
      <c r="K1724" s="471">
        <f>'Potential Projects'!E1725</f>
        <v>18.379772522038273</v>
      </c>
      <c r="L1724" s="476">
        <f t="shared" si="186"/>
        <v>1083.4150778404942</v>
      </c>
      <c r="M1724" s="471">
        <f t="shared" si="189"/>
        <v>1384.7879500460735</v>
      </c>
      <c r="N1724" s="467">
        <f t="shared" si="187"/>
        <v>0</v>
      </c>
      <c r="O1724" s="475" t="str">
        <f t="shared" si="188"/>
        <v/>
      </c>
    </row>
    <row r="1725" spans="1:15" hidden="1">
      <c r="A1725" s="475">
        <f t="shared" si="183"/>
        <v>43525</v>
      </c>
      <c r="B1725" s="475">
        <v>43537</v>
      </c>
      <c r="C1725" s="467">
        <v>20</v>
      </c>
      <c r="D1725" s="467">
        <v>1301</v>
      </c>
      <c r="E1725" s="467">
        <v>9</v>
      </c>
      <c r="F1725" s="467">
        <v>0</v>
      </c>
      <c r="G1725" s="467">
        <f t="array" ref="G1725">MAX(IF($A$2:$A$8761=A1725,$D$2:$D$8761))</f>
        <v>1527</v>
      </c>
      <c r="H1725" s="467">
        <f t="shared" si="184"/>
        <v>0</v>
      </c>
      <c r="I1725" s="475" t="str">
        <f t="shared" si="185"/>
        <v/>
      </c>
      <c r="J1725" s="471">
        <f>'Potential Projects'!D1726</f>
        <v>111.00376795916395</v>
      </c>
      <c r="K1725" s="471">
        <f>'Potential Projects'!E1726</f>
        <v>37.818713072457541</v>
      </c>
      <c r="L1725" s="476">
        <f t="shared" si="186"/>
        <v>1143.1775189683785</v>
      </c>
      <c r="M1725" s="471">
        <f t="shared" si="189"/>
        <v>1384.7879500460735</v>
      </c>
      <c r="N1725" s="467">
        <f t="shared" si="187"/>
        <v>0</v>
      </c>
      <c r="O1725" s="475" t="str">
        <f t="shared" si="188"/>
        <v/>
      </c>
    </row>
    <row r="1726" spans="1:15" hidden="1">
      <c r="A1726" s="475">
        <f t="shared" si="183"/>
        <v>43525</v>
      </c>
      <c r="B1726" s="475">
        <v>43537</v>
      </c>
      <c r="C1726" s="467">
        <v>21</v>
      </c>
      <c r="D1726" s="467">
        <v>1307</v>
      </c>
      <c r="E1726" s="467">
        <v>12</v>
      </c>
      <c r="F1726" s="467">
        <v>0</v>
      </c>
      <c r="G1726" s="467">
        <f t="array" ref="G1726">MAX(IF($A$2:$A$8761=A1726,$D$2:$D$8761))</f>
        <v>1527</v>
      </c>
      <c r="H1726" s="467">
        <f t="shared" si="184"/>
        <v>0</v>
      </c>
      <c r="I1726" s="475" t="str">
        <f t="shared" si="185"/>
        <v/>
      </c>
      <c r="J1726" s="471">
        <f>'Potential Projects'!D1727</f>
        <v>123.89452826726389</v>
      </c>
      <c r="K1726" s="471">
        <f>'Potential Projects'!E1727</f>
        <v>70.964257901526551</v>
      </c>
      <c r="L1726" s="476">
        <f t="shared" si="186"/>
        <v>1100.1412138312096</v>
      </c>
      <c r="M1726" s="471">
        <f t="shared" si="189"/>
        <v>1384.7879500460735</v>
      </c>
      <c r="N1726" s="467">
        <f t="shared" si="187"/>
        <v>0</v>
      </c>
      <c r="O1726" s="475" t="str">
        <f t="shared" si="188"/>
        <v/>
      </c>
    </row>
    <row r="1727" spans="1:15" hidden="1">
      <c r="A1727" s="475">
        <f t="shared" si="183"/>
        <v>43525</v>
      </c>
      <c r="B1727" s="475">
        <v>43537</v>
      </c>
      <c r="C1727" s="467">
        <v>22</v>
      </c>
      <c r="D1727" s="467">
        <v>1277</v>
      </c>
      <c r="E1727" s="467">
        <v>16</v>
      </c>
      <c r="F1727" s="467">
        <v>0</v>
      </c>
      <c r="G1727" s="467">
        <f t="array" ref="G1727">MAX(IF($A$2:$A$8761=A1727,$D$2:$D$8761))</f>
        <v>1527</v>
      </c>
      <c r="H1727" s="467">
        <f t="shared" si="184"/>
        <v>0</v>
      </c>
      <c r="I1727" s="475" t="str">
        <f t="shared" si="185"/>
        <v/>
      </c>
      <c r="J1727" s="471">
        <f>'Potential Projects'!D1728</f>
        <v>144</v>
      </c>
      <c r="K1727" s="471">
        <f>'Potential Projects'!E1728</f>
        <v>87.307830735325751</v>
      </c>
      <c r="L1727" s="476">
        <f t="shared" si="186"/>
        <v>1029.6921692646742</v>
      </c>
      <c r="M1727" s="471">
        <f t="shared" si="189"/>
        <v>1384.7879500460735</v>
      </c>
      <c r="N1727" s="467">
        <f t="shared" si="187"/>
        <v>0</v>
      </c>
      <c r="O1727" s="475" t="str">
        <f t="shared" si="188"/>
        <v/>
      </c>
    </row>
    <row r="1728" spans="1:15" hidden="1">
      <c r="A1728" s="475">
        <f t="shared" si="183"/>
        <v>43525</v>
      </c>
      <c r="B1728" s="475">
        <v>43537</v>
      </c>
      <c r="C1728" s="467">
        <v>23</v>
      </c>
      <c r="D1728" s="467">
        <v>1176</v>
      </c>
      <c r="E1728" s="467">
        <v>12</v>
      </c>
      <c r="F1728" s="467">
        <v>0</v>
      </c>
      <c r="G1728" s="467">
        <f t="array" ref="G1728">MAX(IF($A$2:$A$8761=A1728,$D$2:$D$8761))</f>
        <v>1527</v>
      </c>
      <c r="H1728" s="467">
        <f t="shared" si="184"/>
        <v>0</v>
      </c>
      <c r="I1728" s="475" t="str">
        <f t="shared" si="185"/>
        <v/>
      </c>
      <c r="J1728" s="471">
        <f>'Potential Projects'!D1729</f>
        <v>144</v>
      </c>
      <c r="K1728" s="471">
        <f>'Potential Projects'!E1729</f>
        <v>78.54505359062567</v>
      </c>
      <c r="L1728" s="476">
        <f t="shared" si="186"/>
        <v>941.45494640937432</v>
      </c>
      <c r="M1728" s="471">
        <f t="shared" si="189"/>
        <v>1384.7879500460735</v>
      </c>
      <c r="N1728" s="467">
        <f t="shared" si="187"/>
        <v>0</v>
      </c>
      <c r="O1728" s="475" t="str">
        <f t="shared" si="188"/>
        <v/>
      </c>
    </row>
    <row r="1729" spans="1:15" hidden="1">
      <c r="A1729" s="475">
        <f t="shared" si="183"/>
        <v>43525</v>
      </c>
      <c r="B1729" s="475">
        <v>43537</v>
      </c>
      <c r="C1729" s="467">
        <v>24</v>
      </c>
      <c r="D1729" s="467">
        <v>1116</v>
      </c>
      <c r="E1729" s="467">
        <v>9</v>
      </c>
      <c r="F1729" s="467">
        <v>0</v>
      </c>
      <c r="G1729" s="467">
        <f t="array" ref="G1729">MAX(IF($A$2:$A$8761=A1729,$D$2:$D$8761))</f>
        <v>1527</v>
      </c>
      <c r="H1729" s="467">
        <f t="shared" si="184"/>
        <v>0</v>
      </c>
      <c r="I1729" s="475" t="str">
        <f t="shared" si="185"/>
        <v/>
      </c>
      <c r="J1729" s="471">
        <f>'Potential Projects'!D1730</f>
        <v>144</v>
      </c>
      <c r="K1729" s="471">
        <f>'Potential Projects'!E1730</f>
        <v>68.479046065362283</v>
      </c>
      <c r="L1729" s="476">
        <f t="shared" si="186"/>
        <v>894.52095393463776</v>
      </c>
      <c r="M1729" s="471">
        <f t="shared" si="189"/>
        <v>1384.7879500460735</v>
      </c>
      <c r="N1729" s="467">
        <f t="shared" si="187"/>
        <v>0</v>
      </c>
      <c r="O1729" s="475" t="str">
        <f t="shared" si="188"/>
        <v/>
      </c>
    </row>
    <row r="1730" spans="1:15" hidden="1">
      <c r="A1730" s="475">
        <f t="shared" ref="A1730:A1793" si="190">DATE(YEAR(B1730),MONTH(B1730),1)</f>
        <v>43525</v>
      </c>
      <c r="B1730" s="475">
        <v>43538</v>
      </c>
      <c r="C1730" s="467">
        <v>1</v>
      </c>
      <c r="D1730" s="467">
        <v>1082</v>
      </c>
      <c r="E1730" s="467">
        <v>11</v>
      </c>
      <c r="F1730" s="467">
        <v>0</v>
      </c>
      <c r="G1730" s="467">
        <f t="array" ref="G1730">MAX(IF($A$2:$A$8761=A1730,$D$2:$D$8761))</f>
        <v>1527</v>
      </c>
      <c r="H1730" s="467">
        <f t="shared" ref="H1730:H1793" si="191">IF(G1730=D1730,1,0)</f>
        <v>0</v>
      </c>
      <c r="I1730" s="475" t="str">
        <f t="shared" ref="I1730:I1793" si="192">IF(D1730=G1730,B1730,"")</f>
        <v/>
      </c>
      <c r="J1730" s="471">
        <f>'Potential Projects'!D1731</f>
        <v>144</v>
      </c>
      <c r="K1730" s="471">
        <f>'Potential Projects'!E1731</f>
        <v>66.452233390668667</v>
      </c>
      <c r="L1730" s="476">
        <f t="shared" ref="L1730:L1793" si="193">D1730-E1730-F1730-J1730-K1730</f>
        <v>860.54776660933135</v>
      </c>
      <c r="M1730" s="471">
        <f t="shared" si="189"/>
        <v>1384.7879500460735</v>
      </c>
      <c r="N1730" s="467">
        <f t="shared" ref="N1730:N1793" si="194">IF(M1730=L1730,1,0)</f>
        <v>0</v>
      </c>
      <c r="O1730" s="475" t="str">
        <f t="shared" ref="O1730:O1793" si="195">IF(L1730=M1730,B1730,"")</f>
        <v/>
      </c>
    </row>
    <row r="1731" spans="1:15" hidden="1">
      <c r="A1731" s="475">
        <f t="shared" si="190"/>
        <v>43525</v>
      </c>
      <c r="B1731" s="475">
        <v>43538</v>
      </c>
      <c r="C1731" s="467">
        <v>2</v>
      </c>
      <c r="D1731" s="467">
        <v>1080</v>
      </c>
      <c r="E1731" s="467">
        <v>18</v>
      </c>
      <c r="F1731" s="467">
        <v>0</v>
      </c>
      <c r="G1731" s="467">
        <f t="array" ref="G1731">MAX(IF($A$2:$A$8761=A1731,$D$2:$D$8761))</f>
        <v>1527</v>
      </c>
      <c r="H1731" s="467">
        <f t="shared" si="191"/>
        <v>0</v>
      </c>
      <c r="I1731" s="475" t="str">
        <f t="shared" si="192"/>
        <v/>
      </c>
      <c r="J1731" s="471">
        <f>'Potential Projects'!D1732</f>
        <v>123.57975361645839</v>
      </c>
      <c r="K1731" s="471">
        <f>'Potential Projects'!E1732</f>
        <v>67.077252042571502</v>
      </c>
      <c r="L1731" s="476">
        <f t="shared" si="193"/>
        <v>871.34299434097011</v>
      </c>
      <c r="M1731" s="471">
        <f t="shared" si="189"/>
        <v>1384.7879500460735</v>
      </c>
      <c r="N1731" s="467">
        <f t="shared" si="194"/>
        <v>0</v>
      </c>
      <c r="O1731" s="475" t="str">
        <f t="shared" si="195"/>
        <v/>
      </c>
    </row>
    <row r="1732" spans="1:15" hidden="1">
      <c r="A1732" s="475">
        <f t="shared" si="190"/>
        <v>43525</v>
      </c>
      <c r="B1732" s="475">
        <v>43538</v>
      </c>
      <c r="C1732" s="467">
        <v>3</v>
      </c>
      <c r="D1732" s="467">
        <v>1091</v>
      </c>
      <c r="E1732" s="467">
        <v>23</v>
      </c>
      <c r="F1732" s="467">
        <v>0</v>
      </c>
      <c r="G1732" s="467">
        <f t="array" ref="G1732">MAX(IF($A$2:$A$8761=A1732,$D$2:$D$8761))</f>
        <v>1527</v>
      </c>
      <c r="H1732" s="467">
        <f t="shared" si="191"/>
        <v>0</v>
      </c>
      <c r="I1732" s="475" t="str">
        <f t="shared" si="192"/>
        <v/>
      </c>
      <c r="J1732" s="471">
        <f>'Potential Projects'!D1733</f>
        <v>105.23664540565761</v>
      </c>
      <c r="K1732" s="471">
        <f>'Potential Projects'!E1733</f>
        <v>62.584783809933349</v>
      </c>
      <c r="L1732" s="476">
        <f t="shared" si="193"/>
        <v>900.17857078440909</v>
      </c>
      <c r="M1732" s="471">
        <f t="shared" si="189"/>
        <v>1384.7879500460735</v>
      </c>
      <c r="N1732" s="467">
        <f t="shared" si="194"/>
        <v>0</v>
      </c>
      <c r="O1732" s="475" t="str">
        <f t="shared" si="195"/>
        <v/>
      </c>
    </row>
    <row r="1733" spans="1:15" hidden="1">
      <c r="A1733" s="475">
        <f t="shared" si="190"/>
        <v>43525</v>
      </c>
      <c r="B1733" s="475">
        <v>43538</v>
      </c>
      <c r="C1733" s="467">
        <v>4</v>
      </c>
      <c r="D1733" s="467">
        <v>1088</v>
      </c>
      <c r="E1733" s="467">
        <v>29</v>
      </c>
      <c r="F1733" s="467">
        <v>0</v>
      </c>
      <c r="G1733" s="467">
        <f t="array" ref="G1733">MAX(IF($A$2:$A$8761=A1733,$D$2:$D$8761))</f>
        <v>1527</v>
      </c>
      <c r="H1733" s="467">
        <f t="shared" si="191"/>
        <v>0</v>
      </c>
      <c r="I1733" s="475" t="str">
        <f t="shared" si="192"/>
        <v/>
      </c>
      <c r="J1733" s="471">
        <f>'Potential Projects'!D1734</f>
        <v>127.04570353313551</v>
      </c>
      <c r="K1733" s="471">
        <f>'Potential Projects'!E1734</f>
        <v>53.496590195656843</v>
      </c>
      <c r="L1733" s="476">
        <f t="shared" si="193"/>
        <v>878.4577062712076</v>
      </c>
      <c r="M1733" s="471">
        <f t="shared" si="189"/>
        <v>1384.7879500460735</v>
      </c>
      <c r="N1733" s="467">
        <f t="shared" si="194"/>
        <v>0</v>
      </c>
      <c r="O1733" s="475" t="str">
        <f t="shared" si="195"/>
        <v/>
      </c>
    </row>
    <row r="1734" spans="1:15" hidden="1">
      <c r="A1734" s="475">
        <f t="shared" si="190"/>
        <v>43525</v>
      </c>
      <c r="B1734" s="475">
        <v>43538</v>
      </c>
      <c r="C1734" s="467">
        <v>5</v>
      </c>
      <c r="D1734" s="467">
        <v>1153</v>
      </c>
      <c r="E1734" s="467">
        <v>35</v>
      </c>
      <c r="F1734" s="467">
        <v>0</v>
      </c>
      <c r="G1734" s="467">
        <f t="array" ref="G1734">MAX(IF($A$2:$A$8761=A1734,$D$2:$D$8761))</f>
        <v>1527</v>
      </c>
      <c r="H1734" s="467">
        <f t="shared" si="191"/>
        <v>0</v>
      </c>
      <c r="I1734" s="475" t="str">
        <f t="shared" si="192"/>
        <v/>
      </c>
      <c r="J1734" s="471">
        <f>'Potential Projects'!D1735</f>
        <v>141.29061995238186</v>
      </c>
      <c r="K1734" s="471">
        <f>'Potential Projects'!E1735</f>
        <v>54.332034401204034</v>
      </c>
      <c r="L1734" s="476">
        <f t="shared" si="193"/>
        <v>922.37734564641414</v>
      </c>
      <c r="M1734" s="471">
        <f t="shared" si="189"/>
        <v>1384.7879500460735</v>
      </c>
      <c r="N1734" s="467">
        <f t="shared" si="194"/>
        <v>0</v>
      </c>
      <c r="O1734" s="475" t="str">
        <f t="shared" si="195"/>
        <v/>
      </c>
    </row>
    <row r="1735" spans="1:15" hidden="1">
      <c r="A1735" s="475">
        <f t="shared" si="190"/>
        <v>43525</v>
      </c>
      <c r="B1735" s="475">
        <v>43538</v>
      </c>
      <c r="C1735" s="467">
        <v>6</v>
      </c>
      <c r="D1735" s="467">
        <v>1247</v>
      </c>
      <c r="E1735" s="467">
        <v>41</v>
      </c>
      <c r="F1735" s="467">
        <v>0</v>
      </c>
      <c r="G1735" s="467">
        <f t="array" ref="G1735">MAX(IF($A$2:$A$8761=A1735,$D$2:$D$8761))</f>
        <v>1527</v>
      </c>
      <c r="H1735" s="467">
        <f t="shared" si="191"/>
        <v>0</v>
      </c>
      <c r="I1735" s="475" t="str">
        <f t="shared" si="192"/>
        <v/>
      </c>
      <c r="J1735" s="471">
        <f>'Potential Projects'!D1736</f>
        <v>132.82043778876559</v>
      </c>
      <c r="K1735" s="471">
        <f>'Potential Projects'!E1736</f>
        <v>70.472221941517958</v>
      </c>
      <c r="L1735" s="476">
        <f t="shared" si="193"/>
        <v>1002.7073402697165</v>
      </c>
      <c r="M1735" s="471">
        <f t="shared" si="189"/>
        <v>1384.7879500460735</v>
      </c>
      <c r="N1735" s="467">
        <f t="shared" si="194"/>
        <v>0</v>
      </c>
      <c r="O1735" s="475" t="str">
        <f t="shared" si="195"/>
        <v/>
      </c>
    </row>
    <row r="1736" spans="1:15" hidden="1">
      <c r="A1736" s="475">
        <f t="shared" si="190"/>
        <v>43525</v>
      </c>
      <c r="B1736" s="475">
        <v>43538</v>
      </c>
      <c r="C1736" s="467">
        <v>7</v>
      </c>
      <c r="D1736" s="467">
        <v>1379</v>
      </c>
      <c r="E1736" s="467">
        <v>55</v>
      </c>
      <c r="F1736" s="467">
        <v>0</v>
      </c>
      <c r="G1736" s="467">
        <f t="array" ref="G1736">MAX(IF($A$2:$A$8761=A1736,$D$2:$D$8761))</f>
        <v>1527</v>
      </c>
      <c r="H1736" s="467">
        <f t="shared" si="191"/>
        <v>0</v>
      </c>
      <c r="I1736" s="475" t="str">
        <f t="shared" si="192"/>
        <v/>
      </c>
      <c r="J1736" s="471">
        <f>'Potential Projects'!D1737</f>
        <v>138.95018615458972</v>
      </c>
      <c r="K1736" s="471">
        <f>'Potential Projects'!E1737</f>
        <v>80.647744624811864</v>
      </c>
      <c r="L1736" s="476">
        <f t="shared" si="193"/>
        <v>1104.4020692205984</v>
      </c>
      <c r="M1736" s="471">
        <f t="shared" si="189"/>
        <v>1384.7879500460735</v>
      </c>
      <c r="N1736" s="467">
        <f t="shared" si="194"/>
        <v>0</v>
      </c>
      <c r="O1736" s="475" t="str">
        <f t="shared" si="195"/>
        <v/>
      </c>
    </row>
    <row r="1737" spans="1:15" hidden="1">
      <c r="A1737" s="475">
        <f t="shared" si="190"/>
        <v>43525</v>
      </c>
      <c r="B1737" s="475">
        <v>43538</v>
      </c>
      <c r="C1737" s="467">
        <v>8</v>
      </c>
      <c r="D1737" s="467">
        <v>1427</v>
      </c>
      <c r="E1737" s="467">
        <v>66</v>
      </c>
      <c r="F1737" s="467">
        <v>2</v>
      </c>
      <c r="G1737" s="467">
        <f t="array" ref="G1737">MAX(IF($A$2:$A$8761=A1737,$D$2:$D$8761))</f>
        <v>1527</v>
      </c>
      <c r="H1737" s="467">
        <f t="shared" si="191"/>
        <v>0</v>
      </c>
      <c r="I1737" s="475" t="str">
        <f t="shared" si="192"/>
        <v/>
      </c>
      <c r="J1737" s="471">
        <f>'Potential Projects'!D1738</f>
        <v>144</v>
      </c>
      <c r="K1737" s="471">
        <f>'Potential Projects'!E1738</f>
        <v>88.478078423994845</v>
      </c>
      <c r="L1737" s="476">
        <f t="shared" si="193"/>
        <v>1126.5219215760051</v>
      </c>
      <c r="M1737" s="471">
        <f t="shared" si="189"/>
        <v>1384.7879500460735</v>
      </c>
      <c r="N1737" s="467">
        <f t="shared" si="194"/>
        <v>0</v>
      </c>
      <c r="O1737" s="475" t="str">
        <f t="shared" si="195"/>
        <v/>
      </c>
    </row>
    <row r="1738" spans="1:15" hidden="1">
      <c r="A1738" s="475">
        <f t="shared" si="190"/>
        <v>43525</v>
      </c>
      <c r="B1738" s="475">
        <v>43538</v>
      </c>
      <c r="C1738" s="467">
        <v>9</v>
      </c>
      <c r="D1738" s="467">
        <v>1365</v>
      </c>
      <c r="E1738" s="467">
        <v>68</v>
      </c>
      <c r="F1738" s="467">
        <v>12</v>
      </c>
      <c r="G1738" s="467">
        <f t="array" ref="G1738">MAX(IF($A$2:$A$8761=A1738,$D$2:$D$8761))</f>
        <v>1527</v>
      </c>
      <c r="H1738" s="467">
        <f t="shared" si="191"/>
        <v>0</v>
      </c>
      <c r="I1738" s="475" t="str">
        <f t="shared" si="192"/>
        <v/>
      </c>
      <c r="J1738" s="471">
        <f>'Potential Projects'!D1739</f>
        <v>144</v>
      </c>
      <c r="K1738" s="471">
        <f>'Potential Projects'!E1739</f>
        <v>82.875595839604387</v>
      </c>
      <c r="L1738" s="476">
        <f t="shared" si="193"/>
        <v>1058.1244041603957</v>
      </c>
      <c r="M1738" s="471">
        <f t="shared" ref="M1738:M1801" si="196">MAX($L$1418:$L$2161)</f>
        <v>1384.7879500460735</v>
      </c>
      <c r="N1738" s="467">
        <f t="shared" si="194"/>
        <v>0</v>
      </c>
      <c r="O1738" s="475" t="str">
        <f t="shared" si="195"/>
        <v/>
      </c>
    </row>
    <row r="1739" spans="1:15" hidden="1">
      <c r="A1739" s="475">
        <f t="shared" si="190"/>
        <v>43525</v>
      </c>
      <c r="B1739" s="475">
        <v>43538</v>
      </c>
      <c r="C1739" s="467">
        <v>10</v>
      </c>
      <c r="D1739" s="467">
        <v>1353</v>
      </c>
      <c r="E1739" s="467">
        <v>68</v>
      </c>
      <c r="F1739" s="467">
        <v>19</v>
      </c>
      <c r="G1739" s="467">
        <f t="array" ref="G1739">MAX(IF($A$2:$A$8761=A1739,$D$2:$D$8761))</f>
        <v>1527</v>
      </c>
      <c r="H1739" s="467">
        <f t="shared" si="191"/>
        <v>0</v>
      </c>
      <c r="I1739" s="475" t="str">
        <f t="shared" si="192"/>
        <v/>
      </c>
      <c r="J1739" s="471">
        <f>'Potential Projects'!D1740</f>
        <v>144</v>
      </c>
      <c r="K1739" s="471">
        <f>'Potential Projects'!E1740</f>
        <v>74.614241668458391</v>
      </c>
      <c r="L1739" s="476">
        <f t="shared" si="193"/>
        <v>1047.3857583315416</v>
      </c>
      <c r="M1739" s="471">
        <f t="shared" si="196"/>
        <v>1384.7879500460735</v>
      </c>
      <c r="N1739" s="467">
        <f t="shared" si="194"/>
        <v>0</v>
      </c>
      <c r="O1739" s="475" t="str">
        <f t="shared" si="195"/>
        <v/>
      </c>
    </row>
    <row r="1740" spans="1:15" hidden="1">
      <c r="A1740" s="475">
        <f t="shared" si="190"/>
        <v>43525</v>
      </c>
      <c r="B1740" s="475">
        <v>43538</v>
      </c>
      <c r="C1740" s="467">
        <v>11</v>
      </c>
      <c r="D1740" s="467">
        <v>1293</v>
      </c>
      <c r="E1740" s="467">
        <v>64</v>
      </c>
      <c r="F1740" s="467">
        <v>18</v>
      </c>
      <c r="G1740" s="467">
        <f t="array" ref="G1740">MAX(IF($A$2:$A$8761=A1740,$D$2:$D$8761))</f>
        <v>1527</v>
      </c>
      <c r="H1740" s="467">
        <f t="shared" si="191"/>
        <v>0</v>
      </c>
      <c r="I1740" s="475" t="str">
        <f t="shared" si="192"/>
        <v/>
      </c>
      <c r="J1740" s="471">
        <f>'Potential Projects'!D1741</f>
        <v>144</v>
      </c>
      <c r="K1740" s="471">
        <f>'Potential Projects'!E1741</f>
        <v>81.397923457321014</v>
      </c>
      <c r="L1740" s="476">
        <f t="shared" si="193"/>
        <v>985.60207654267901</v>
      </c>
      <c r="M1740" s="471">
        <f t="shared" si="196"/>
        <v>1384.7879500460735</v>
      </c>
      <c r="N1740" s="467">
        <f t="shared" si="194"/>
        <v>0</v>
      </c>
      <c r="O1740" s="475" t="str">
        <f t="shared" si="195"/>
        <v/>
      </c>
    </row>
    <row r="1741" spans="1:15" hidden="1">
      <c r="A1741" s="475">
        <f t="shared" si="190"/>
        <v>43525</v>
      </c>
      <c r="B1741" s="475">
        <v>43538</v>
      </c>
      <c r="C1741" s="467">
        <v>12</v>
      </c>
      <c r="D1741" s="467">
        <v>1239</v>
      </c>
      <c r="E1741" s="467">
        <v>56</v>
      </c>
      <c r="F1741" s="467">
        <v>19</v>
      </c>
      <c r="G1741" s="467">
        <f t="array" ref="G1741">MAX(IF($A$2:$A$8761=A1741,$D$2:$D$8761))</f>
        <v>1527</v>
      </c>
      <c r="H1741" s="467">
        <f t="shared" si="191"/>
        <v>0</v>
      </c>
      <c r="I1741" s="475" t="str">
        <f t="shared" si="192"/>
        <v/>
      </c>
      <c r="J1741" s="471">
        <f>'Potential Projects'!D1742</f>
        <v>144</v>
      </c>
      <c r="K1741" s="471">
        <f>'Potential Projects'!E1742</f>
        <v>88.672858955063418</v>
      </c>
      <c r="L1741" s="476">
        <f t="shared" si="193"/>
        <v>931.32714104493652</v>
      </c>
      <c r="M1741" s="471">
        <f t="shared" si="196"/>
        <v>1384.7879500460735</v>
      </c>
      <c r="N1741" s="467">
        <f t="shared" si="194"/>
        <v>0</v>
      </c>
      <c r="O1741" s="475" t="str">
        <f t="shared" si="195"/>
        <v/>
      </c>
    </row>
    <row r="1742" spans="1:15" hidden="1">
      <c r="A1742" s="475">
        <f t="shared" si="190"/>
        <v>43525</v>
      </c>
      <c r="B1742" s="475">
        <v>43538</v>
      </c>
      <c r="C1742" s="467">
        <v>13</v>
      </c>
      <c r="D1742" s="467">
        <v>1242</v>
      </c>
      <c r="E1742" s="467">
        <v>51</v>
      </c>
      <c r="F1742" s="467">
        <v>18</v>
      </c>
      <c r="G1742" s="467">
        <f t="array" ref="G1742">MAX(IF($A$2:$A$8761=A1742,$D$2:$D$8761))</f>
        <v>1527</v>
      </c>
      <c r="H1742" s="467">
        <f t="shared" si="191"/>
        <v>0</v>
      </c>
      <c r="I1742" s="475" t="str">
        <f t="shared" si="192"/>
        <v/>
      </c>
      <c r="J1742" s="471">
        <f>'Potential Projects'!D1743</f>
        <v>144</v>
      </c>
      <c r="K1742" s="471">
        <f>'Potential Projects'!E1743</f>
        <v>84.559782519888188</v>
      </c>
      <c r="L1742" s="476">
        <f t="shared" si="193"/>
        <v>944.44021748011187</v>
      </c>
      <c r="M1742" s="471">
        <f t="shared" si="196"/>
        <v>1384.7879500460735</v>
      </c>
      <c r="N1742" s="467">
        <f t="shared" si="194"/>
        <v>0</v>
      </c>
      <c r="O1742" s="475" t="str">
        <f t="shared" si="195"/>
        <v/>
      </c>
    </row>
    <row r="1743" spans="1:15" hidden="1">
      <c r="A1743" s="475">
        <f t="shared" si="190"/>
        <v>43525</v>
      </c>
      <c r="B1743" s="475">
        <v>43538</v>
      </c>
      <c r="C1743" s="467">
        <v>14</v>
      </c>
      <c r="D1743" s="467">
        <v>1212</v>
      </c>
      <c r="E1743" s="467">
        <v>41</v>
      </c>
      <c r="F1743" s="467">
        <v>19</v>
      </c>
      <c r="G1743" s="467">
        <f t="array" ref="G1743">MAX(IF($A$2:$A$8761=A1743,$D$2:$D$8761))</f>
        <v>1527</v>
      </c>
      <c r="H1743" s="467">
        <f t="shared" si="191"/>
        <v>0</v>
      </c>
      <c r="I1743" s="475" t="str">
        <f t="shared" si="192"/>
        <v/>
      </c>
      <c r="J1743" s="471">
        <f>'Potential Projects'!D1744</f>
        <v>144</v>
      </c>
      <c r="K1743" s="471">
        <f>'Potential Projects'!E1744</f>
        <v>84.59263706729736</v>
      </c>
      <c r="L1743" s="476">
        <f t="shared" si="193"/>
        <v>923.40736293270265</v>
      </c>
      <c r="M1743" s="471">
        <f t="shared" si="196"/>
        <v>1384.7879500460735</v>
      </c>
      <c r="N1743" s="467">
        <f t="shared" si="194"/>
        <v>0</v>
      </c>
      <c r="O1743" s="475" t="str">
        <f t="shared" si="195"/>
        <v/>
      </c>
    </row>
    <row r="1744" spans="1:15" hidden="1">
      <c r="A1744" s="475">
        <f t="shared" si="190"/>
        <v>43525</v>
      </c>
      <c r="B1744" s="475">
        <v>43538</v>
      </c>
      <c r="C1744" s="467">
        <v>15</v>
      </c>
      <c r="D1744" s="467">
        <v>1188</v>
      </c>
      <c r="E1744" s="467">
        <v>35</v>
      </c>
      <c r="F1744" s="467">
        <v>16</v>
      </c>
      <c r="G1744" s="467">
        <f t="array" ref="G1744">MAX(IF($A$2:$A$8761=A1744,$D$2:$D$8761))</f>
        <v>1527</v>
      </c>
      <c r="H1744" s="467">
        <f t="shared" si="191"/>
        <v>0</v>
      </c>
      <c r="I1744" s="475" t="str">
        <f t="shared" si="192"/>
        <v/>
      </c>
      <c r="J1744" s="471">
        <f>'Potential Projects'!D1745</f>
        <v>144</v>
      </c>
      <c r="K1744" s="471">
        <f>'Potential Projects'!E1745</f>
        <v>77.006365620296719</v>
      </c>
      <c r="L1744" s="476">
        <f t="shared" si="193"/>
        <v>915.99363437970328</v>
      </c>
      <c r="M1744" s="471">
        <f t="shared" si="196"/>
        <v>1384.7879500460735</v>
      </c>
      <c r="N1744" s="467">
        <f t="shared" si="194"/>
        <v>0</v>
      </c>
      <c r="O1744" s="475" t="str">
        <f t="shared" si="195"/>
        <v/>
      </c>
    </row>
    <row r="1745" spans="1:15" hidden="1">
      <c r="A1745" s="475">
        <f t="shared" si="190"/>
        <v>43525</v>
      </c>
      <c r="B1745" s="475">
        <v>43538</v>
      </c>
      <c r="C1745" s="467">
        <v>16</v>
      </c>
      <c r="D1745" s="467">
        <v>1192</v>
      </c>
      <c r="E1745" s="467">
        <v>30</v>
      </c>
      <c r="F1745" s="467">
        <v>14</v>
      </c>
      <c r="G1745" s="467">
        <f t="array" ref="G1745">MAX(IF($A$2:$A$8761=A1745,$D$2:$D$8761))</f>
        <v>1527</v>
      </c>
      <c r="H1745" s="467">
        <f t="shared" si="191"/>
        <v>0</v>
      </c>
      <c r="I1745" s="475" t="str">
        <f t="shared" si="192"/>
        <v/>
      </c>
      <c r="J1745" s="471">
        <f>'Potential Projects'!D1746</f>
        <v>96.369191025343554</v>
      </c>
      <c r="K1745" s="471">
        <f>'Potential Projects'!E1746</f>
        <v>93.922546280369801</v>
      </c>
      <c r="L1745" s="476">
        <f t="shared" si="193"/>
        <v>957.70826269428665</v>
      </c>
      <c r="M1745" s="471">
        <f t="shared" si="196"/>
        <v>1384.7879500460735</v>
      </c>
      <c r="N1745" s="467">
        <f t="shared" si="194"/>
        <v>0</v>
      </c>
      <c r="O1745" s="475" t="str">
        <f t="shared" si="195"/>
        <v/>
      </c>
    </row>
    <row r="1746" spans="1:15" hidden="1">
      <c r="A1746" s="475">
        <f t="shared" si="190"/>
        <v>43525</v>
      </c>
      <c r="B1746" s="475">
        <v>43538</v>
      </c>
      <c r="C1746" s="467">
        <v>17</v>
      </c>
      <c r="D1746" s="467">
        <v>1189</v>
      </c>
      <c r="E1746" s="467">
        <v>27</v>
      </c>
      <c r="F1746" s="467">
        <v>7</v>
      </c>
      <c r="G1746" s="467">
        <f t="array" ref="G1746">MAX(IF($A$2:$A$8761=A1746,$D$2:$D$8761))</f>
        <v>1527</v>
      </c>
      <c r="H1746" s="467">
        <f t="shared" si="191"/>
        <v>0</v>
      </c>
      <c r="I1746" s="475" t="str">
        <f t="shared" si="192"/>
        <v/>
      </c>
      <c r="J1746" s="471">
        <f>'Potential Projects'!D1747</f>
        <v>136.59550685942017</v>
      </c>
      <c r="K1746" s="471">
        <f>'Potential Projects'!E1747</f>
        <v>97.95035734250699</v>
      </c>
      <c r="L1746" s="476">
        <f t="shared" si="193"/>
        <v>920.4541357980728</v>
      </c>
      <c r="M1746" s="471">
        <f t="shared" si="196"/>
        <v>1384.7879500460735</v>
      </c>
      <c r="N1746" s="467">
        <f t="shared" si="194"/>
        <v>0</v>
      </c>
      <c r="O1746" s="475" t="str">
        <f t="shared" si="195"/>
        <v/>
      </c>
    </row>
    <row r="1747" spans="1:15" hidden="1">
      <c r="A1747" s="475">
        <f t="shared" si="190"/>
        <v>43525</v>
      </c>
      <c r="B1747" s="475">
        <v>43538</v>
      </c>
      <c r="C1747" s="467">
        <v>18</v>
      </c>
      <c r="D1747" s="467">
        <v>1222</v>
      </c>
      <c r="E1747" s="467">
        <v>16</v>
      </c>
      <c r="F1747" s="467">
        <v>4</v>
      </c>
      <c r="G1747" s="467">
        <f t="array" ref="G1747">MAX(IF($A$2:$A$8761=A1747,$D$2:$D$8761))</f>
        <v>1527</v>
      </c>
      <c r="H1747" s="467">
        <f t="shared" si="191"/>
        <v>0</v>
      </c>
      <c r="I1747" s="475" t="str">
        <f t="shared" si="192"/>
        <v/>
      </c>
      <c r="J1747" s="471">
        <f>'Potential Projects'!D1748</f>
        <v>144</v>
      </c>
      <c r="K1747" s="471">
        <f>'Potential Projects'!E1748</f>
        <v>97.620247366157813</v>
      </c>
      <c r="L1747" s="476">
        <f t="shared" si="193"/>
        <v>960.37975263384214</v>
      </c>
      <c r="M1747" s="471">
        <f t="shared" si="196"/>
        <v>1384.7879500460735</v>
      </c>
      <c r="N1747" s="467">
        <f t="shared" si="194"/>
        <v>0</v>
      </c>
      <c r="O1747" s="475" t="str">
        <f t="shared" si="195"/>
        <v/>
      </c>
    </row>
    <row r="1748" spans="1:15" hidden="1">
      <c r="A1748" s="475">
        <f t="shared" si="190"/>
        <v>43525</v>
      </c>
      <c r="B1748" s="475">
        <v>43538</v>
      </c>
      <c r="C1748" s="467">
        <v>19</v>
      </c>
      <c r="D1748" s="467">
        <v>1273</v>
      </c>
      <c r="E1748" s="467">
        <v>13</v>
      </c>
      <c r="F1748" s="467">
        <v>1</v>
      </c>
      <c r="G1748" s="467">
        <f t="array" ref="G1748">MAX(IF($A$2:$A$8761=A1748,$D$2:$D$8761))</f>
        <v>1527</v>
      </c>
      <c r="H1748" s="467">
        <f t="shared" si="191"/>
        <v>0</v>
      </c>
      <c r="I1748" s="475" t="str">
        <f t="shared" si="192"/>
        <v/>
      </c>
      <c r="J1748" s="471">
        <f>'Potential Projects'!D1749</f>
        <v>144</v>
      </c>
      <c r="K1748" s="471">
        <f>'Potential Projects'!E1749</f>
        <v>98.764680767576877</v>
      </c>
      <c r="L1748" s="476">
        <f t="shared" si="193"/>
        <v>1016.2353192324231</v>
      </c>
      <c r="M1748" s="471">
        <f t="shared" si="196"/>
        <v>1384.7879500460735</v>
      </c>
      <c r="N1748" s="467">
        <f t="shared" si="194"/>
        <v>0</v>
      </c>
      <c r="O1748" s="475" t="str">
        <f t="shared" si="195"/>
        <v/>
      </c>
    </row>
    <row r="1749" spans="1:15" hidden="1">
      <c r="A1749" s="475">
        <f t="shared" si="190"/>
        <v>43525</v>
      </c>
      <c r="B1749" s="475">
        <v>43538</v>
      </c>
      <c r="C1749" s="467">
        <v>20</v>
      </c>
      <c r="D1749" s="467">
        <v>1295</v>
      </c>
      <c r="E1749" s="467">
        <v>6</v>
      </c>
      <c r="F1749" s="467">
        <v>0</v>
      </c>
      <c r="G1749" s="467">
        <f t="array" ref="G1749">MAX(IF($A$2:$A$8761=A1749,$D$2:$D$8761))</f>
        <v>1527</v>
      </c>
      <c r="H1749" s="467">
        <f t="shared" si="191"/>
        <v>0</v>
      </c>
      <c r="I1749" s="475" t="str">
        <f t="shared" si="192"/>
        <v/>
      </c>
      <c r="J1749" s="471">
        <f>'Potential Projects'!D1750</f>
        <v>144</v>
      </c>
      <c r="K1749" s="471">
        <f>'Potential Projects'!E1750</f>
        <v>99.385005912706944</v>
      </c>
      <c r="L1749" s="476">
        <f t="shared" si="193"/>
        <v>1045.6149940872931</v>
      </c>
      <c r="M1749" s="471">
        <f t="shared" si="196"/>
        <v>1384.7879500460735</v>
      </c>
      <c r="N1749" s="467">
        <f t="shared" si="194"/>
        <v>0</v>
      </c>
      <c r="O1749" s="475" t="str">
        <f t="shared" si="195"/>
        <v/>
      </c>
    </row>
    <row r="1750" spans="1:15" hidden="1">
      <c r="A1750" s="475">
        <f t="shared" si="190"/>
        <v>43525</v>
      </c>
      <c r="B1750" s="475">
        <v>43538</v>
      </c>
      <c r="C1750" s="467">
        <v>21</v>
      </c>
      <c r="D1750" s="467">
        <v>1280</v>
      </c>
      <c r="E1750" s="467">
        <v>5</v>
      </c>
      <c r="F1750" s="467">
        <v>0</v>
      </c>
      <c r="G1750" s="467">
        <f t="array" ref="G1750">MAX(IF($A$2:$A$8761=A1750,$D$2:$D$8761))</f>
        <v>1527</v>
      </c>
      <c r="H1750" s="467">
        <f t="shared" si="191"/>
        <v>0</v>
      </c>
      <c r="I1750" s="475" t="str">
        <f t="shared" si="192"/>
        <v/>
      </c>
      <c r="J1750" s="471">
        <f>'Potential Projects'!D1751</f>
        <v>144</v>
      </c>
      <c r="K1750" s="471">
        <f>'Potential Projects'!E1751</f>
        <v>99.831671307245756</v>
      </c>
      <c r="L1750" s="476">
        <f t="shared" si="193"/>
        <v>1031.1683286927541</v>
      </c>
      <c r="M1750" s="471">
        <f t="shared" si="196"/>
        <v>1384.7879500460735</v>
      </c>
      <c r="N1750" s="467">
        <f t="shared" si="194"/>
        <v>0</v>
      </c>
      <c r="O1750" s="475" t="str">
        <f t="shared" si="195"/>
        <v/>
      </c>
    </row>
    <row r="1751" spans="1:15" hidden="1">
      <c r="A1751" s="475">
        <f t="shared" si="190"/>
        <v>43525</v>
      </c>
      <c r="B1751" s="475">
        <v>43538</v>
      </c>
      <c r="C1751" s="467">
        <v>22</v>
      </c>
      <c r="D1751" s="467">
        <v>1228</v>
      </c>
      <c r="E1751" s="467">
        <v>5</v>
      </c>
      <c r="F1751" s="467">
        <v>0</v>
      </c>
      <c r="G1751" s="467">
        <f t="array" ref="G1751">MAX(IF($A$2:$A$8761=A1751,$D$2:$D$8761))</f>
        <v>1527</v>
      </c>
      <c r="H1751" s="467">
        <f t="shared" si="191"/>
        <v>0</v>
      </c>
      <c r="I1751" s="475" t="str">
        <f t="shared" si="192"/>
        <v/>
      </c>
      <c r="J1751" s="471">
        <f>'Potential Projects'!D1752</f>
        <v>144</v>
      </c>
      <c r="K1751" s="471">
        <f>'Potential Projects'!E1752</f>
        <v>99.835582562889698</v>
      </c>
      <c r="L1751" s="476">
        <f t="shared" si="193"/>
        <v>979.16441743711027</v>
      </c>
      <c r="M1751" s="471">
        <f t="shared" si="196"/>
        <v>1384.7879500460735</v>
      </c>
      <c r="N1751" s="467">
        <f t="shared" si="194"/>
        <v>0</v>
      </c>
      <c r="O1751" s="475" t="str">
        <f t="shared" si="195"/>
        <v/>
      </c>
    </row>
    <row r="1752" spans="1:15" hidden="1">
      <c r="A1752" s="475">
        <f t="shared" si="190"/>
        <v>43525</v>
      </c>
      <c r="B1752" s="475">
        <v>43538</v>
      </c>
      <c r="C1752" s="467">
        <v>23</v>
      </c>
      <c r="D1752" s="467">
        <v>1142</v>
      </c>
      <c r="E1752" s="467">
        <v>7</v>
      </c>
      <c r="F1752" s="467">
        <v>0</v>
      </c>
      <c r="G1752" s="467">
        <f t="array" ref="G1752">MAX(IF($A$2:$A$8761=A1752,$D$2:$D$8761))</f>
        <v>1527</v>
      </c>
      <c r="H1752" s="467">
        <f t="shared" si="191"/>
        <v>0</v>
      </c>
      <c r="I1752" s="475" t="str">
        <f t="shared" si="192"/>
        <v/>
      </c>
      <c r="J1752" s="471">
        <f>'Potential Projects'!D1753</f>
        <v>144</v>
      </c>
      <c r="K1752" s="471">
        <f>'Potential Projects'!E1753</f>
        <v>99.835582562889698</v>
      </c>
      <c r="L1752" s="476">
        <f t="shared" si="193"/>
        <v>891.16441743711027</v>
      </c>
      <c r="M1752" s="471">
        <f t="shared" si="196"/>
        <v>1384.7879500460735</v>
      </c>
      <c r="N1752" s="467">
        <f t="shared" si="194"/>
        <v>0</v>
      </c>
      <c r="O1752" s="475" t="str">
        <f t="shared" si="195"/>
        <v/>
      </c>
    </row>
    <row r="1753" spans="1:15" hidden="1">
      <c r="A1753" s="475">
        <f t="shared" si="190"/>
        <v>43525</v>
      </c>
      <c r="B1753" s="475">
        <v>43538</v>
      </c>
      <c r="C1753" s="467">
        <v>24</v>
      </c>
      <c r="D1753" s="467">
        <v>1081</v>
      </c>
      <c r="E1753" s="467">
        <v>11</v>
      </c>
      <c r="F1753" s="467">
        <v>0</v>
      </c>
      <c r="G1753" s="467">
        <f t="array" ref="G1753">MAX(IF($A$2:$A$8761=A1753,$D$2:$D$8761))</f>
        <v>1527</v>
      </c>
      <c r="H1753" s="467">
        <f t="shared" si="191"/>
        <v>0</v>
      </c>
      <c r="I1753" s="475" t="str">
        <f t="shared" si="192"/>
        <v/>
      </c>
      <c r="J1753" s="471">
        <f>'Potential Projects'!D1754</f>
        <v>144</v>
      </c>
      <c r="K1753" s="471">
        <f>'Potential Projects'!E1754</f>
        <v>99.835582562889698</v>
      </c>
      <c r="L1753" s="476">
        <f t="shared" si="193"/>
        <v>826.16441743711027</v>
      </c>
      <c r="M1753" s="471">
        <f t="shared" si="196"/>
        <v>1384.7879500460735</v>
      </c>
      <c r="N1753" s="467">
        <f t="shared" si="194"/>
        <v>0</v>
      </c>
      <c r="O1753" s="475" t="str">
        <f t="shared" si="195"/>
        <v/>
      </c>
    </row>
    <row r="1754" spans="1:15" hidden="1">
      <c r="A1754" s="475">
        <f t="shared" si="190"/>
        <v>43525</v>
      </c>
      <c r="B1754" s="475">
        <v>43539</v>
      </c>
      <c r="C1754" s="467">
        <v>1</v>
      </c>
      <c r="D1754" s="467">
        <v>1062</v>
      </c>
      <c r="E1754" s="467">
        <v>16</v>
      </c>
      <c r="F1754" s="467">
        <v>0</v>
      </c>
      <c r="G1754" s="467">
        <f t="array" ref="G1754">MAX(IF($A$2:$A$8761=A1754,$D$2:$D$8761))</f>
        <v>1527</v>
      </c>
      <c r="H1754" s="467">
        <f t="shared" si="191"/>
        <v>0</v>
      </c>
      <c r="I1754" s="475" t="str">
        <f t="shared" si="192"/>
        <v/>
      </c>
      <c r="J1754" s="471">
        <f>'Potential Projects'!D1755</f>
        <v>144</v>
      </c>
      <c r="K1754" s="471">
        <f>'Potential Projects'!E1755</f>
        <v>99.835582562889698</v>
      </c>
      <c r="L1754" s="476">
        <f t="shared" si="193"/>
        <v>802.16441743711027</v>
      </c>
      <c r="M1754" s="471">
        <f t="shared" si="196"/>
        <v>1384.7879500460735</v>
      </c>
      <c r="N1754" s="467">
        <f t="shared" si="194"/>
        <v>0</v>
      </c>
      <c r="O1754" s="475" t="str">
        <f t="shared" si="195"/>
        <v/>
      </c>
    </row>
    <row r="1755" spans="1:15" hidden="1">
      <c r="A1755" s="475">
        <f t="shared" si="190"/>
        <v>43525</v>
      </c>
      <c r="B1755" s="475">
        <v>43539</v>
      </c>
      <c r="C1755" s="467">
        <v>2</v>
      </c>
      <c r="D1755" s="467">
        <v>1036</v>
      </c>
      <c r="E1755" s="467">
        <v>13</v>
      </c>
      <c r="F1755" s="467">
        <v>0</v>
      </c>
      <c r="G1755" s="467">
        <f t="array" ref="G1755">MAX(IF($A$2:$A$8761=A1755,$D$2:$D$8761))</f>
        <v>1527</v>
      </c>
      <c r="H1755" s="467">
        <f t="shared" si="191"/>
        <v>0</v>
      </c>
      <c r="I1755" s="475" t="str">
        <f t="shared" si="192"/>
        <v/>
      </c>
      <c r="J1755" s="471">
        <f>'Potential Projects'!D1756</f>
        <v>144</v>
      </c>
      <c r="K1755" s="471">
        <f>'Potential Projects'!E1756</f>
        <v>99.835582562889698</v>
      </c>
      <c r="L1755" s="476">
        <f t="shared" si="193"/>
        <v>779.16441743711027</v>
      </c>
      <c r="M1755" s="471">
        <f t="shared" si="196"/>
        <v>1384.7879500460735</v>
      </c>
      <c r="N1755" s="467">
        <f t="shared" si="194"/>
        <v>0</v>
      </c>
      <c r="O1755" s="475" t="str">
        <f t="shared" si="195"/>
        <v/>
      </c>
    </row>
    <row r="1756" spans="1:15" hidden="1">
      <c r="A1756" s="475">
        <f t="shared" si="190"/>
        <v>43525</v>
      </c>
      <c r="B1756" s="475">
        <v>43539</v>
      </c>
      <c r="C1756" s="467">
        <v>3</v>
      </c>
      <c r="D1756" s="467">
        <v>1042</v>
      </c>
      <c r="E1756" s="467">
        <v>6</v>
      </c>
      <c r="F1756" s="467">
        <v>0</v>
      </c>
      <c r="G1756" s="467">
        <f t="array" ref="G1756">MAX(IF($A$2:$A$8761=A1756,$D$2:$D$8761))</f>
        <v>1527</v>
      </c>
      <c r="H1756" s="467">
        <f t="shared" si="191"/>
        <v>0</v>
      </c>
      <c r="I1756" s="475" t="str">
        <f t="shared" si="192"/>
        <v/>
      </c>
      <c r="J1756" s="471">
        <f>'Potential Projects'!D1757</f>
        <v>144</v>
      </c>
      <c r="K1756" s="471">
        <f>'Potential Projects'!E1757</f>
        <v>99.726849655987976</v>
      </c>
      <c r="L1756" s="476">
        <f t="shared" si="193"/>
        <v>792.27315034401204</v>
      </c>
      <c r="M1756" s="471">
        <f t="shared" si="196"/>
        <v>1384.7879500460735</v>
      </c>
      <c r="N1756" s="467">
        <f t="shared" si="194"/>
        <v>0</v>
      </c>
      <c r="O1756" s="475" t="str">
        <f t="shared" si="195"/>
        <v/>
      </c>
    </row>
    <row r="1757" spans="1:15" hidden="1">
      <c r="A1757" s="475">
        <f t="shared" si="190"/>
        <v>43525</v>
      </c>
      <c r="B1757" s="475">
        <v>43539</v>
      </c>
      <c r="C1757" s="467">
        <v>4</v>
      </c>
      <c r="D1757" s="467">
        <v>1072</v>
      </c>
      <c r="E1757" s="467">
        <v>7</v>
      </c>
      <c r="F1757" s="467">
        <v>0</v>
      </c>
      <c r="G1757" s="467">
        <f t="array" ref="G1757">MAX(IF($A$2:$A$8761=A1757,$D$2:$D$8761))</f>
        <v>1527</v>
      </c>
      <c r="H1757" s="467">
        <f t="shared" si="191"/>
        <v>0</v>
      </c>
      <c r="I1757" s="475" t="str">
        <f t="shared" si="192"/>
        <v/>
      </c>
      <c r="J1757" s="471">
        <f>'Potential Projects'!D1758</f>
        <v>142.84087698644746</v>
      </c>
      <c r="K1757" s="471">
        <f>'Potential Projects'!E1758</f>
        <v>95.419774940872927</v>
      </c>
      <c r="L1757" s="476">
        <f t="shared" si="193"/>
        <v>826.7393480726796</v>
      </c>
      <c r="M1757" s="471">
        <f t="shared" si="196"/>
        <v>1384.7879500460735</v>
      </c>
      <c r="N1757" s="467">
        <f t="shared" si="194"/>
        <v>0</v>
      </c>
      <c r="O1757" s="475" t="str">
        <f t="shared" si="195"/>
        <v/>
      </c>
    </row>
    <row r="1758" spans="1:15" hidden="1">
      <c r="A1758" s="475">
        <f t="shared" si="190"/>
        <v>43525</v>
      </c>
      <c r="B1758" s="475">
        <v>43539</v>
      </c>
      <c r="C1758" s="467">
        <v>5</v>
      </c>
      <c r="D1758" s="467">
        <v>1140</v>
      </c>
      <c r="E1758" s="467">
        <v>15</v>
      </c>
      <c r="F1758" s="467">
        <v>0</v>
      </c>
      <c r="G1758" s="467">
        <f t="array" ref="G1758">MAX(IF($A$2:$A$8761=A1758,$D$2:$D$8761))</f>
        <v>1527</v>
      </c>
      <c r="H1758" s="467">
        <f t="shared" si="191"/>
        <v>0</v>
      </c>
      <c r="I1758" s="475" t="str">
        <f t="shared" si="192"/>
        <v/>
      </c>
      <c r="J1758" s="471">
        <f>'Potential Projects'!D1759</f>
        <v>140.77747795865747</v>
      </c>
      <c r="K1758" s="471">
        <f>'Potential Projects'!E1759</f>
        <v>95.010657600516026</v>
      </c>
      <c r="L1758" s="476">
        <f t="shared" si="193"/>
        <v>889.2118644408265</v>
      </c>
      <c r="M1758" s="471">
        <f t="shared" si="196"/>
        <v>1384.7879500460735</v>
      </c>
      <c r="N1758" s="467">
        <f t="shared" si="194"/>
        <v>0</v>
      </c>
      <c r="O1758" s="475" t="str">
        <f t="shared" si="195"/>
        <v/>
      </c>
    </row>
    <row r="1759" spans="1:15" hidden="1">
      <c r="A1759" s="475">
        <f t="shared" si="190"/>
        <v>43525</v>
      </c>
      <c r="B1759" s="475">
        <v>43539</v>
      </c>
      <c r="C1759" s="467">
        <v>6</v>
      </c>
      <c r="D1759" s="467">
        <v>1210</v>
      </c>
      <c r="E1759" s="467">
        <v>23</v>
      </c>
      <c r="F1759" s="467">
        <v>0</v>
      </c>
      <c r="G1759" s="467">
        <f t="array" ref="G1759">MAX(IF($A$2:$A$8761=A1759,$D$2:$D$8761))</f>
        <v>1527</v>
      </c>
      <c r="H1759" s="467">
        <f t="shared" si="191"/>
        <v>0</v>
      </c>
      <c r="I1759" s="475" t="str">
        <f t="shared" si="192"/>
        <v/>
      </c>
      <c r="J1759" s="471">
        <f>'Potential Projects'!D1760</f>
        <v>117.97137718014504</v>
      </c>
      <c r="K1759" s="471">
        <f>'Potential Projects'!E1760</f>
        <v>82.220851644807567</v>
      </c>
      <c r="L1759" s="476">
        <f t="shared" si="193"/>
        <v>986.80777117504738</v>
      </c>
      <c r="M1759" s="471">
        <f t="shared" si="196"/>
        <v>1384.7879500460735</v>
      </c>
      <c r="N1759" s="467">
        <f t="shared" si="194"/>
        <v>0</v>
      </c>
      <c r="O1759" s="475" t="str">
        <f t="shared" si="195"/>
        <v/>
      </c>
    </row>
    <row r="1760" spans="1:15" hidden="1">
      <c r="A1760" s="475">
        <f t="shared" si="190"/>
        <v>43525</v>
      </c>
      <c r="B1760" s="475">
        <v>43539</v>
      </c>
      <c r="C1760" s="467">
        <v>7</v>
      </c>
      <c r="D1760" s="467">
        <v>1318</v>
      </c>
      <c r="E1760" s="467">
        <v>31</v>
      </c>
      <c r="F1760" s="467">
        <v>0</v>
      </c>
      <c r="G1760" s="467">
        <f t="array" ref="G1760">MAX(IF($A$2:$A$8761=A1760,$D$2:$D$8761))</f>
        <v>1527</v>
      </c>
      <c r="H1760" s="467">
        <f t="shared" si="191"/>
        <v>0</v>
      </c>
      <c r="I1760" s="475" t="str">
        <f t="shared" si="192"/>
        <v/>
      </c>
      <c r="J1760" s="471">
        <f>'Potential Projects'!D1761</f>
        <v>126.94230350289148</v>
      </c>
      <c r="K1760" s="471">
        <f>'Potential Projects'!E1761</f>
        <v>48.016921038486345</v>
      </c>
      <c r="L1760" s="476">
        <f t="shared" si="193"/>
        <v>1112.0407754586222</v>
      </c>
      <c r="M1760" s="471">
        <f t="shared" si="196"/>
        <v>1384.7879500460735</v>
      </c>
      <c r="N1760" s="467">
        <f t="shared" si="194"/>
        <v>0</v>
      </c>
      <c r="O1760" s="475" t="str">
        <f t="shared" si="195"/>
        <v/>
      </c>
    </row>
    <row r="1761" spans="1:15" hidden="1">
      <c r="A1761" s="475">
        <f t="shared" si="190"/>
        <v>43525</v>
      </c>
      <c r="B1761" s="475">
        <v>43539</v>
      </c>
      <c r="C1761" s="467">
        <v>8</v>
      </c>
      <c r="D1761" s="467">
        <v>1396</v>
      </c>
      <c r="E1761" s="467">
        <v>24</v>
      </c>
      <c r="F1761" s="467">
        <v>0</v>
      </c>
      <c r="G1761" s="467">
        <f t="array" ref="G1761">MAX(IF($A$2:$A$8761=A1761,$D$2:$D$8761))</f>
        <v>1527</v>
      </c>
      <c r="H1761" s="467">
        <f t="shared" si="191"/>
        <v>0</v>
      </c>
      <c r="I1761" s="475" t="str">
        <f t="shared" si="192"/>
        <v/>
      </c>
      <c r="J1761" s="471">
        <f>'Potential Projects'!D1762</f>
        <v>98.850465363949638</v>
      </c>
      <c r="K1761" s="471">
        <f>'Potential Projects'!E1762</f>
        <v>33.654790313910986</v>
      </c>
      <c r="L1761" s="476">
        <f t="shared" si="193"/>
        <v>1239.4947443221392</v>
      </c>
      <c r="M1761" s="471">
        <f t="shared" si="196"/>
        <v>1384.7879500460735</v>
      </c>
      <c r="N1761" s="467">
        <f t="shared" si="194"/>
        <v>0</v>
      </c>
      <c r="O1761" s="475" t="str">
        <f t="shared" si="195"/>
        <v/>
      </c>
    </row>
    <row r="1762" spans="1:15" hidden="1">
      <c r="A1762" s="475">
        <f t="shared" si="190"/>
        <v>43525</v>
      </c>
      <c r="B1762" s="475">
        <v>43539</v>
      </c>
      <c r="C1762" s="467">
        <v>9</v>
      </c>
      <c r="D1762" s="467">
        <v>1408</v>
      </c>
      <c r="E1762" s="467">
        <v>36</v>
      </c>
      <c r="F1762" s="467">
        <v>3</v>
      </c>
      <c r="G1762" s="467">
        <f t="array" ref="G1762">MAX(IF($A$2:$A$8761=A1762,$D$2:$D$8761))</f>
        <v>1527</v>
      </c>
      <c r="H1762" s="467">
        <f t="shared" si="191"/>
        <v>0</v>
      </c>
      <c r="I1762" s="475" t="str">
        <f t="shared" si="192"/>
        <v/>
      </c>
      <c r="J1762" s="471">
        <f>'Potential Projects'!D1763</f>
        <v>88.361605314564912</v>
      </c>
      <c r="K1762" s="471">
        <f>'Potential Projects'!E1763</f>
        <v>6.7398757256503972</v>
      </c>
      <c r="L1762" s="476">
        <f t="shared" si="193"/>
        <v>1273.8985189597847</v>
      </c>
      <c r="M1762" s="471">
        <f t="shared" si="196"/>
        <v>1384.7879500460735</v>
      </c>
      <c r="N1762" s="467">
        <f t="shared" si="194"/>
        <v>0</v>
      </c>
      <c r="O1762" s="475" t="str">
        <f t="shared" si="195"/>
        <v/>
      </c>
    </row>
    <row r="1763" spans="1:15" hidden="1">
      <c r="A1763" s="475">
        <f t="shared" si="190"/>
        <v>43525</v>
      </c>
      <c r="B1763" s="475">
        <v>43539</v>
      </c>
      <c r="C1763" s="467">
        <v>10</v>
      </c>
      <c r="D1763" s="467">
        <v>1371</v>
      </c>
      <c r="E1763" s="467">
        <v>38</v>
      </c>
      <c r="F1763" s="467">
        <v>9</v>
      </c>
      <c r="G1763" s="467">
        <f t="array" ref="G1763">MAX(IF($A$2:$A$8761=A1763,$D$2:$D$8761))</f>
        <v>1527</v>
      </c>
      <c r="H1763" s="467">
        <f t="shared" si="191"/>
        <v>0</v>
      </c>
      <c r="I1763" s="475" t="str">
        <f t="shared" si="192"/>
        <v/>
      </c>
      <c r="J1763" s="471">
        <f>'Potential Projects'!D1764</f>
        <v>80.778254733144863</v>
      </c>
      <c r="K1763" s="471">
        <f>'Potential Projects'!E1764</f>
        <v>0.3723515373038056</v>
      </c>
      <c r="L1763" s="476">
        <f t="shared" si="193"/>
        <v>1242.8493937295514</v>
      </c>
      <c r="M1763" s="471">
        <f t="shared" si="196"/>
        <v>1384.7879500460735</v>
      </c>
      <c r="N1763" s="467">
        <f t="shared" si="194"/>
        <v>0</v>
      </c>
      <c r="O1763" s="475" t="str">
        <f t="shared" si="195"/>
        <v/>
      </c>
    </row>
    <row r="1764" spans="1:15" hidden="1">
      <c r="A1764" s="475">
        <f t="shared" si="190"/>
        <v>43525</v>
      </c>
      <c r="B1764" s="475">
        <v>43539</v>
      </c>
      <c r="C1764" s="467">
        <v>11</v>
      </c>
      <c r="D1764" s="467">
        <v>1332</v>
      </c>
      <c r="E1764" s="467">
        <v>22</v>
      </c>
      <c r="F1764" s="467">
        <v>12</v>
      </c>
      <c r="G1764" s="467">
        <f t="array" ref="G1764">MAX(IF($A$2:$A$8761=A1764,$D$2:$D$8761))</f>
        <v>1527</v>
      </c>
      <c r="H1764" s="467">
        <f t="shared" si="191"/>
        <v>0</v>
      </c>
      <c r="I1764" s="475" t="str">
        <f t="shared" si="192"/>
        <v/>
      </c>
      <c r="J1764" s="471">
        <f>'Potential Projects'!D1765</f>
        <v>62.465256490382437</v>
      </c>
      <c r="K1764" s="471">
        <f>'Potential Projects'!E1765</f>
        <v>0.49594721565254785</v>
      </c>
      <c r="L1764" s="476">
        <f t="shared" si="193"/>
        <v>1235.0387962939651</v>
      </c>
      <c r="M1764" s="471">
        <f t="shared" si="196"/>
        <v>1384.7879500460735</v>
      </c>
      <c r="N1764" s="467">
        <f t="shared" si="194"/>
        <v>0</v>
      </c>
      <c r="O1764" s="475" t="str">
        <f t="shared" si="195"/>
        <v/>
      </c>
    </row>
    <row r="1765" spans="1:15" hidden="1">
      <c r="A1765" s="475">
        <f t="shared" si="190"/>
        <v>43525</v>
      </c>
      <c r="B1765" s="475">
        <v>43539</v>
      </c>
      <c r="C1765" s="467">
        <v>12</v>
      </c>
      <c r="D1765" s="467">
        <v>1277</v>
      </c>
      <c r="E1765" s="467">
        <v>15</v>
      </c>
      <c r="F1765" s="467">
        <v>13</v>
      </c>
      <c r="G1765" s="467">
        <f t="array" ref="G1765">MAX(IF($A$2:$A$8761=A1765,$D$2:$D$8761))</f>
        <v>1527</v>
      </c>
      <c r="H1765" s="467">
        <f t="shared" si="191"/>
        <v>0</v>
      </c>
      <c r="I1765" s="475" t="str">
        <f t="shared" si="192"/>
        <v/>
      </c>
      <c r="J1765" s="471">
        <f>'Potential Projects'!D1766</f>
        <v>87.254661504465872</v>
      </c>
      <c r="K1765" s="471">
        <f>'Potential Projects'!E1766</f>
        <v>8.8245749838744363</v>
      </c>
      <c r="L1765" s="476">
        <f t="shared" si="193"/>
        <v>1152.9207635116595</v>
      </c>
      <c r="M1765" s="471">
        <f t="shared" si="196"/>
        <v>1384.7879500460735</v>
      </c>
      <c r="N1765" s="467">
        <f t="shared" si="194"/>
        <v>0</v>
      </c>
      <c r="O1765" s="475" t="str">
        <f t="shared" si="195"/>
        <v/>
      </c>
    </row>
    <row r="1766" spans="1:15" hidden="1">
      <c r="A1766" s="475">
        <f t="shared" si="190"/>
        <v>43525</v>
      </c>
      <c r="B1766" s="475">
        <v>43539</v>
      </c>
      <c r="C1766" s="467">
        <v>13</v>
      </c>
      <c r="D1766" s="467">
        <v>1247</v>
      </c>
      <c r="E1766" s="467">
        <v>12</v>
      </c>
      <c r="F1766" s="467">
        <v>18</v>
      </c>
      <c r="G1766" s="467">
        <f t="array" ref="G1766">MAX(IF($A$2:$A$8761=A1766,$D$2:$D$8761))</f>
        <v>1527</v>
      </c>
      <c r="H1766" s="467">
        <f t="shared" si="191"/>
        <v>0</v>
      </c>
      <c r="I1766" s="475" t="str">
        <f t="shared" si="192"/>
        <v/>
      </c>
      <c r="J1766" s="471">
        <f>'Potential Projects'!D1767</f>
        <v>75.216550419302507</v>
      </c>
      <c r="K1766" s="471">
        <f>'Potential Projects'!E1767</f>
        <v>1.1639896796387874</v>
      </c>
      <c r="L1766" s="476">
        <f t="shared" si="193"/>
        <v>1140.6194599010587</v>
      </c>
      <c r="M1766" s="471">
        <f t="shared" si="196"/>
        <v>1384.7879500460735</v>
      </c>
      <c r="N1766" s="467">
        <f t="shared" si="194"/>
        <v>0</v>
      </c>
      <c r="O1766" s="475" t="str">
        <f t="shared" si="195"/>
        <v/>
      </c>
    </row>
    <row r="1767" spans="1:15" hidden="1">
      <c r="A1767" s="475">
        <f t="shared" si="190"/>
        <v>43525</v>
      </c>
      <c r="B1767" s="475">
        <v>43539</v>
      </c>
      <c r="C1767" s="467">
        <v>14</v>
      </c>
      <c r="D1767" s="467">
        <v>1199</v>
      </c>
      <c r="E1767" s="467">
        <v>10</v>
      </c>
      <c r="F1767" s="467">
        <v>18</v>
      </c>
      <c r="G1767" s="467">
        <f t="array" ref="G1767">MAX(IF($A$2:$A$8761=A1767,$D$2:$D$8761))</f>
        <v>1527</v>
      </c>
      <c r="H1767" s="467">
        <f t="shared" si="191"/>
        <v>0</v>
      </c>
      <c r="I1767" s="475" t="str">
        <f t="shared" si="192"/>
        <v/>
      </c>
      <c r="J1767" s="471">
        <f>'Potential Projects'!D1768</f>
        <v>69.825517950936458</v>
      </c>
      <c r="K1767" s="471">
        <f>'Potential Projects'!E1768</f>
        <v>0.13845844979574287</v>
      </c>
      <c r="L1767" s="476">
        <f t="shared" si="193"/>
        <v>1101.0360235992678</v>
      </c>
      <c r="M1767" s="471">
        <f t="shared" si="196"/>
        <v>1384.7879500460735</v>
      </c>
      <c r="N1767" s="467">
        <f t="shared" si="194"/>
        <v>0</v>
      </c>
      <c r="O1767" s="475" t="str">
        <f t="shared" si="195"/>
        <v/>
      </c>
    </row>
    <row r="1768" spans="1:15" hidden="1">
      <c r="A1768" s="475">
        <f t="shared" si="190"/>
        <v>43525</v>
      </c>
      <c r="B1768" s="475">
        <v>43539</v>
      </c>
      <c r="C1768" s="467">
        <v>15</v>
      </c>
      <c r="D1768" s="467">
        <v>1118</v>
      </c>
      <c r="E1768" s="467">
        <v>7</v>
      </c>
      <c r="F1768" s="467">
        <v>19</v>
      </c>
      <c r="G1768" s="467">
        <f t="array" ref="G1768">MAX(IF($A$2:$A$8761=A1768,$D$2:$D$8761))</f>
        <v>1527</v>
      </c>
      <c r="H1768" s="467">
        <f t="shared" si="191"/>
        <v>0</v>
      </c>
      <c r="I1768" s="475" t="str">
        <f t="shared" si="192"/>
        <v/>
      </c>
      <c r="J1768" s="471">
        <f>'Potential Projects'!D1769</f>
        <v>52.423972078626392</v>
      </c>
      <c r="K1768" s="471">
        <f>'Potential Projects'!E1769</f>
        <v>7.2115731563104699</v>
      </c>
      <c r="L1768" s="476">
        <f t="shared" si="193"/>
        <v>1032.3644547650631</v>
      </c>
      <c r="M1768" s="471">
        <f t="shared" si="196"/>
        <v>1384.7879500460735</v>
      </c>
      <c r="N1768" s="467">
        <f t="shared" si="194"/>
        <v>0</v>
      </c>
      <c r="O1768" s="475" t="str">
        <f t="shared" si="195"/>
        <v/>
      </c>
    </row>
    <row r="1769" spans="1:15" hidden="1">
      <c r="A1769" s="475">
        <f t="shared" si="190"/>
        <v>43525</v>
      </c>
      <c r="B1769" s="475">
        <v>43539</v>
      </c>
      <c r="C1769" s="467">
        <v>16</v>
      </c>
      <c r="D1769" s="467">
        <v>1068</v>
      </c>
      <c r="E1769" s="467">
        <v>1</v>
      </c>
      <c r="F1769" s="467">
        <v>16</v>
      </c>
      <c r="G1769" s="467">
        <f t="array" ref="G1769">MAX(IF($A$2:$A$8761=A1769,$D$2:$D$8761))</f>
        <v>1527</v>
      </c>
      <c r="H1769" s="467">
        <f t="shared" si="191"/>
        <v>0</v>
      </c>
      <c r="I1769" s="475" t="str">
        <f t="shared" si="192"/>
        <v/>
      </c>
      <c r="J1769" s="471">
        <f>'Potential Projects'!D1770</f>
        <v>51.238995064521411</v>
      </c>
      <c r="K1769" s="471">
        <f>'Potential Projects'!E1770</f>
        <v>37.279742044721566</v>
      </c>
      <c r="L1769" s="476">
        <f t="shared" si="193"/>
        <v>962.48126289075697</v>
      </c>
      <c r="M1769" s="471">
        <f t="shared" si="196"/>
        <v>1384.7879500460735</v>
      </c>
      <c r="N1769" s="467">
        <f t="shared" si="194"/>
        <v>0</v>
      </c>
      <c r="O1769" s="475" t="str">
        <f t="shared" si="195"/>
        <v/>
      </c>
    </row>
    <row r="1770" spans="1:15" hidden="1">
      <c r="A1770" s="475">
        <f t="shared" si="190"/>
        <v>43525</v>
      </c>
      <c r="B1770" s="475">
        <v>43539</v>
      </c>
      <c r="C1770" s="467">
        <v>17</v>
      </c>
      <c r="D1770" s="467">
        <v>1066</v>
      </c>
      <c r="E1770" s="467">
        <v>0</v>
      </c>
      <c r="F1770" s="467">
        <v>15</v>
      </c>
      <c r="G1770" s="467">
        <f t="array" ref="G1770">MAX(IF($A$2:$A$8761=A1770,$D$2:$D$8761))</f>
        <v>1527</v>
      </c>
      <c r="H1770" s="467">
        <f t="shared" si="191"/>
        <v>0</v>
      </c>
      <c r="I1770" s="475" t="str">
        <f t="shared" si="192"/>
        <v/>
      </c>
      <c r="J1770" s="471">
        <f>'Potential Projects'!D1771</f>
        <v>95.607923763792769</v>
      </c>
      <c r="K1770" s="471">
        <f>'Potential Projects'!E1771</f>
        <v>14.169696946893142</v>
      </c>
      <c r="L1770" s="476">
        <f t="shared" si="193"/>
        <v>941.22237928931406</v>
      </c>
      <c r="M1770" s="471">
        <f t="shared" si="196"/>
        <v>1384.7879500460735</v>
      </c>
      <c r="N1770" s="467">
        <f t="shared" si="194"/>
        <v>0</v>
      </c>
      <c r="O1770" s="475" t="str">
        <f t="shared" si="195"/>
        <v/>
      </c>
    </row>
    <row r="1771" spans="1:15" hidden="1">
      <c r="A1771" s="475">
        <f t="shared" si="190"/>
        <v>43525</v>
      </c>
      <c r="B1771" s="475">
        <v>43539</v>
      </c>
      <c r="C1771" s="467">
        <v>18</v>
      </c>
      <c r="D1771" s="467">
        <v>1092</v>
      </c>
      <c r="E1771" s="467">
        <v>0</v>
      </c>
      <c r="F1771" s="467">
        <v>5</v>
      </c>
      <c r="G1771" s="467">
        <f t="array" ref="G1771">MAX(IF($A$2:$A$8761=A1771,$D$2:$D$8761))</f>
        <v>1527</v>
      </c>
      <c r="H1771" s="467">
        <f t="shared" si="191"/>
        <v>0</v>
      </c>
      <c r="I1771" s="475" t="str">
        <f t="shared" si="192"/>
        <v/>
      </c>
      <c r="J1771" s="471">
        <f>'Potential Projects'!D1772</f>
        <v>98.575967673141903</v>
      </c>
      <c r="K1771" s="471">
        <f>'Potential Projects'!E1772</f>
        <v>2.8520876155665449</v>
      </c>
      <c r="L1771" s="476">
        <f t="shared" si="193"/>
        <v>985.57194471129151</v>
      </c>
      <c r="M1771" s="471">
        <f t="shared" si="196"/>
        <v>1384.7879500460735</v>
      </c>
      <c r="N1771" s="467">
        <f t="shared" si="194"/>
        <v>0</v>
      </c>
      <c r="O1771" s="475" t="str">
        <f t="shared" si="195"/>
        <v/>
      </c>
    </row>
    <row r="1772" spans="1:15" hidden="1">
      <c r="A1772" s="475">
        <f t="shared" si="190"/>
        <v>43525</v>
      </c>
      <c r="B1772" s="475">
        <v>43539</v>
      </c>
      <c r="C1772" s="467">
        <v>19</v>
      </c>
      <c r="D1772" s="467">
        <v>1139</v>
      </c>
      <c r="E1772" s="467">
        <v>0</v>
      </c>
      <c r="F1772" s="467">
        <v>1</v>
      </c>
      <c r="G1772" s="467">
        <f t="array" ref="G1772">MAX(IF($A$2:$A$8761=A1772,$D$2:$D$8761))</f>
        <v>1527</v>
      </c>
      <c r="H1772" s="467">
        <f t="shared" si="191"/>
        <v>0</v>
      </c>
      <c r="I1772" s="475" t="str">
        <f t="shared" si="192"/>
        <v/>
      </c>
      <c r="J1772" s="471">
        <f>'Potential Projects'!D1773</f>
        <v>118.07120072894368</v>
      </c>
      <c r="K1772" s="471">
        <f>'Potential Projects'!E1773</f>
        <v>16.47499102343582</v>
      </c>
      <c r="L1772" s="476">
        <f t="shared" si="193"/>
        <v>1003.4538082476205</v>
      </c>
      <c r="M1772" s="471">
        <f t="shared" si="196"/>
        <v>1384.7879500460735</v>
      </c>
      <c r="N1772" s="467">
        <f t="shared" si="194"/>
        <v>0</v>
      </c>
      <c r="O1772" s="475" t="str">
        <f t="shared" si="195"/>
        <v/>
      </c>
    </row>
    <row r="1773" spans="1:15" hidden="1">
      <c r="A1773" s="475">
        <f t="shared" si="190"/>
        <v>43525</v>
      </c>
      <c r="B1773" s="475">
        <v>43539</v>
      </c>
      <c r="C1773" s="467">
        <v>20</v>
      </c>
      <c r="D1773" s="467">
        <v>1212</v>
      </c>
      <c r="E1773" s="467">
        <v>0</v>
      </c>
      <c r="F1773" s="467">
        <v>0</v>
      </c>
      <c r="G1773" s="467">
        <f t="array" ref="G1773">MAX(IF($A$2:$A$8761=A1773,$D$2:$D$8761))</f>
        <v>1527</v>
      </c>
      <c r="H1773" s="467">
        <f t="shared" si="191"/>
        <v>0</v>
      </c>
      <c r="I1773" s="475" t="str">
        <f t="shared" si="192"/>
        <v/>
      </c>
      <c r="J1773" s="471">
        <f>'Potential Projects'!D1774</f>
        <v>139.95910825559679</v>
      </c>
      <c r="K1773" s="471">
        <f>'Potential Projects'!E1774</f>
        <v>50.141515104278639</v>
      </c>
      <c r="L1773" s="476">
        <f t="shared" si="193"/>
        <v>1021.8993766401247</v>
      </c>
      <c r="M1773" s="471">
        <f t="shared" si="196"/>
        <v>1384.7879500460735</v>
      </c>
      <c r="N1773" s="467">
        <f t="shared" si="194"/>
        <v>0</v>
      </c>
      <c r="O1773" s="475" t="str">
        <f t="shared" si="195"/>
        <v/>
      </c>
    </row>
    <row r="1774" spans="1:15" hidden="1">
      <c r="A1774" s="475">
        <f t="shared" si="190"/>
        <v>43525</v>
      </c>
      <c r="B1774" s="475">
        <v>43539</v>
      </c>
      <c r="C1774" s="467">
        <v>21</v>
      </c>
      <c r="D1774" s="467">
        <v>1235</v>
      </c>
      <c r="E1774" s="467">
        <v>3</v>
      </c>
      <c r="F1774" s="467">
        <v>0</v>
      </c>
      <c r="G1774" s="467">
        <f t="array" ref="G1774">MAX(IF($A$2:$A$8761=A1774,$D$2:$D$8761))</f>
        <v>1527</v>
      </c>
      <c r="H1774" s="467">
        <f t="shared" si="191"/>
        <v>0</v>
      </c>
      <c r="I1774" s="475" t="str">
        <f t="shared" si="192"/>
        <v/>
      </c>
      <c r="J1774" s="471">
        <f>'Potential Projects'!D1775</f>
        <v>138.49787840956409</v>
      </c>
      <c r="K1774" s="471">
        <f>'Potential Projects'!E1775</f>
        <v>51.595719952698346</v>
      </c>
      <c r="L1774" s="476">
        <f t="shared" si="193"/>
        <v>1041.9064016377376</v>
      </c>
      <c r="M1774" s="471">
        <f t="shared" si="196"/>
        <v>1384.7879500460735</v>
      </c>
      <c r="N1774" s="467">
        <f t="shared" si="194"/>
        <v>0</v>
      </c>
      <c r="O1774" s="475" t="str">
        <f t="shared" si="195"/>
        <v/>
      </c>
    </row>
    <row r="1775" spans="1:15" hidden="1">
      <c r="A1775" s="475">
        <f t="shared" si="190"/>
        <v>43525</v>
      </c>
      <c r="B1775" s="475">
        <v>43539</v>
      </c>
      <c r="C1775" s="467">
        <v>22</v>
      </c>
      <c r="D1775" s="467">
        <v>1184</v>
      </c>
      <c r="E1775" s="467">
        <v>3</v>
      </c>
      <c r="F1775" s="467">
        <v>0</v>
      </c>
      <c r="G1775" s="467">
        <f t="array" ref="G1775">MAX(IF($A$2:$A$8761=A1775,$D$2:$D$8761))</f>
        <v>1527</v>
      </c>
      <c r="H1775" s="467">
        <f t="shared" si="191"/>
        <v>0</v>
      </c>
      <c r="I1775" s="475" t="str">
        <f t="shared" si="192"/>
        <v/>
      </c>
      <c r="J1775" s="471">
        <f>'Potential Projects'!D1776</f>
        <v>125.20305131634345</v>
      </c>
      <c r="K1775" s="471">
        <f>'Potential Projects'!E1776</f>
        <v>79.051952322081277</v>
      </c>
      <c r="L1775" s="476">
        <f t="shared" si="193"/>
        <v>976.74499636157532</v>
      </c>
      <c r="M1775" s="471">
        <f t="shared" si="196"/>
        <v>1384.7879500460735</v>
      </c>
      <c r="N1775" s="467">
        <f t="shared" si="194"/>
        <v>0</v>
      </c>
      <c r="O1775" s="475" t="str">
        <f t="shared" si="195"/>
        <v/>
      </c>
    </row>
    <row r="1776" spans="1:15" hidden="1">
      <c r="A1776" s="475">
        <f t="shared" si="190"/>
        <v>43525</v>
      </c>
      <c r="B1776" s="475">
        <v>43539</v>
      </c>
      <c r="C1776" s="467">
        <v>23</v>
      </c>
      <c r="D1776" s="467">
        <v>1115</v>
      </c>
      <c r="E1776" s="467">
        <v>4</v>
      </c>
      <c r="F1776" s="467">
        <v>0</v>
      </c>
      <c r="G1776" s="467">
        <f t="array" ref="G1776">MAX(IF($A$2:$A$8761=A1776,$D$2:$D$8761))</f>
        <v>1527</v>
      </c>
      <c r="H1776" s="467">
        <f t="shared" si="191"/>
        <v>0</v>
      </c>
      <c r="I1776" s="475" t="str">
        <f t="shared" si="192"/>
        <v/>
      </c>
      <c r="J1776" s="471">
        <f>'Potential Projects'!D1777</f>
        <v>91.814544244018805</v>
      </c>
      <c r="K1776" s="471">
        <f>'Potential Projects'!E1777</f>
        <v>86.670296065362265</v>
      </c>
      <c r="L1776" s="476">
        <f t="shared" si="193"/>
        <v>932.51515969061893</v>
      </c>
      <c r="M1776" s="471">
        <f t="shared" si="196"/>
        <v>1384.7879500460735</v>
      </c>
      <c r="N1776" s="467">
        <f t="shared" si="194"/>
        <v>0</v>
      </c>
      <c r="O1776" s="475" t="str">
        <f t="shared" si="195"/>
        <v/>
      </c>
    </row>
    <row r="1777" spans="1:15" hidden="1">
      <c r="A1777" s="475">
        <f t="shared" si="190"/>
        <v>43525</v>
      </c>
      <c r="B1777" s="475">
        <v>43539</v>
      </c>
      <c r="C1777" s="467">
        <v>24</v>
      </c>
      <c r="D1777" s="467">
        <v>1064</v>
      </c>
      <c r="E1777" s="467">
        <v>3</v>
      </c>
      <c r="F1777" s="467">
        <v>0</v>
      </c>
      <c r="G1777" s="467">
        <f t="array" ref="G1777">MAX(IF($A$2:$A$8761=A1777,$D$2:$D$8761))</f>
        <v>1527</v>
      </c>
      <c r="H1777" s="467">
        <f t="shared" si="191"/>
        <v>0</v>
      </c>
      <c r="I1777" s="475" t="str">
        <f t="shared" si="192"/>
        <v/>
      </c>
      <c r="J1777" s="471">
        <f>'Potential Projects'!D1778</f>
        <v>95.038079748878545</v>
      </c>
      <c r="K1777" s="471">
        <f>'Potential Projects'!E1778</f>
        <v>34.491016770586974</v>
      </c>
      <c r="L1777" s="476">
        <f t="shared" si="193"/>
        <v>931.4709034805345</v>
      </c>
      <c r="M1777" s="471">
        <f t="shared" si="196"/>
        <v>1384.7879500460735</v>
      </c>
      <c r="N1777" s="467">
        <f t="shared" si="194"/>
        <v>0</v>
      </c>
      <c r="O1777" s="475" t="str">
        <f t="shared" si="195"/>
        <v/>
      </c>
    </row>
    <row r="1778" spans="1:15" hidden="1">
      <c r="A1778" s="475">
        <f t="shared" si="190"/>
        <v>43525</v>
      </c>
      <c r="B1778" s="475">
        <v>43540</v>
      </c>
      <c r="C1778" s="467">
        <v>1</v>
      </c>
      <c r="D1778" s="467">
        <v>1048</v>
      </c>
      <c r="E1778" s="467">
        <v>4</v>
      </c>
      <c r="F1778" s="467">
        <v>0</v>
      </c>
      <c r="G1778" s="467">
        <f t="array" ref="G1778">MAX(IF($A$2:$A$8761=A1778,$D$2:$D$8761))</f>
        <v>1527</v>
      </c>
      <c r="H1778" s="467">
        <f t="shared" si="191"/>
        <v>0</v>
      </c>
      <c r="I1778" s="475" t="str">
        <f t="shared" si="192"/>
        <v/>
      </c>
      <c r="J1778" s="471">
        <f>'Potential Projects'!D1779</f>
        <v>70.780813645061457</v>
      </c>
      <c r="K1778" s="471">
        <f>'Potential Projects'!E1779</f>
        <v>17.12817071597506</v>
      </c>
      <c r="L1778" s="476">
        <f t="shared" si="193"/>
        <v>956.09101563896343</v>
      </c>
      <c r="M1778" s="471">
        <f t="shared" si="196"/>
        <v>1384.7879500460735</v>
      </c>
      <c r="N1778" s="467">
        <f t="shared" si="194"/>
        <v>0</v>
      </c>
      <c r="O1778" s="475" t="str">
        <f t="shared" si="195"/>
        <v/>
      </c>
    </row>
    <row r="1779" spans="1:15" hidden="1">
      <c r="A1779" s="475">
        <f t="shared" si="190"/>
        <v>43525</v>
      </c>
      <c r="B1779" s="475">
        <v>43540</v>
      </c>
      <c r="C1779" s="467">
        <v>2</v>
      </c>
      <c r="D1779" s="467">
        <v>1039</v>
      </c>
      <c r="E1779" s="467">
        <v>7</v>
      </c>
      <c r="F1779" s="467">
        <v>0</v>
      </c>
      <c r="G1779" s="467">
        <f t="array" ref="G1779">MAX(IF($A$2:$A$8761=A1779,$D$2:$D$8761))</f>
        <v>1527</v>
      </c>
      <c r="H1779" s="467">
        <f t="shared" si="191"/>
        <v>0</v>
      </c>
      <c r="I1779" s="475" t="str">
        <f t="shared" si="192"/>
        <v/>
      </c>
      <c r="J1779" s="471">
        <f>'Potential Projects'!D1780</f>
        <v>40.63131510255581</v>
      </c>
      <c r="K1779" s="471">
        <f>'Potential Projects'!E1780</f>
        <v>36.844028165985812</v>
      </c>
      <c r="L1779" s="476">
        <f t="shared" si="193"/>
        <v>954.52465673145832</v>
      </c>
      <c r="M1779" s="471">
        <f t="shared" si="196"/>
        <v>1384.7879500460735</v>
      </c>
      <c r="N1779" s="467">
        <f t="shared" si="194"/>
        <v>0</v>
      </c>
      <c r="O1779" s="475" t="str">
        <f t="shared" si="195"/>
        <v/>
      </c>
    </row>
    <row r="1780" spans="1:15" hidden="1">
      <c r="A1780" s="475">
        <f t="shared" si="190"/>
        <v>43525</v>
      </c>
      <c r="B1780" s="475">
        <v>43540</v>
      </c>
      <c r="C1780" s="467">
        <v>3</v>
      </c>
      <c r="D1780" s="467">
        <v>1024</v>
      </c>
      <c r="E1780" s="467">
        <v>8</v>
      </c>
      <c r="F1780" s="467">
        <v>0</v>
      </c>
      <c r="G1780" s="467">
        <f t="array" ref="G1780">MAX(IF($A$2:$A$8761=A1780,$D$2:$D$8761))</f>
        <v>1527</v>
      </c>
      <c r="H1780" s="467">
        <f t="shared" si="191"/>
        <v>0</v>
      </c>
      <c r="I1780" s="475" t="str">
        <f t="shared" si="192"/>
        <v/>
      </c>
      <c r="J1780" s="471">
        <f>'Potential Projects'!D1781</f>
        <v>51.769919120848812</v>
      </c>
      <c r="K1780" s="471">
        <f>'Potential Projects'!E1781</f>
        <v>24.501669855944957</v>
      </c>
      <c r="L1780" s="476">
        <f t="shared" si="193"/>
        <v>939.72841102320615</v>
      </c>
      <c r="M1780" s="471">
        <f t="shared" si="196"/>
        <v>1384.7879500460735</v>
      </c>
      <c r="N1780" s="467">
        <f t="shared" si="194"/>
        <v>0</v>
      </c>
      <c r="O1780" s="475" t="str">
        <f t="shared" si="195"/>
        <v/>
      </c>
    </row>
    <row r="1781" spans="1:15" hidden="1">
      <c r="A1781" s="475">
        <f t="shared" si="190"/>
        <v>43525</v>
      </c>
      <c r="B1781" s="475">
        <v>43540</v>
      </c>
      <c r="C1781" s="467">
        <v>4</v>
      </c>
      <c r="D1781" s="467">
        <v>1008</v>
      </c>
      <c r="E1781" s="467">
        <v>13</v>
      </c>
      <c r="F1781" s="467">
        <v>0</v>
      </c>
      <c r="G1781" s="467">
        <f t="array" ref="G1781">MAX(IF($A$2:$A$8761=A1781,$D$2:$D$8761))</f>
        <v>1527</v>
      </c>
      <c r="H1781" s="467">
        <f t="shared" si="191"/>
        <v>0</v>
      </c>
      <c r="I1781" s="475" t="str">
        <f t="shared" si="192"/>
        <v/>
      </c>
      <c r="J1781" s="471">
        <f>'Potential Projects'!D1782</f>
        <v>61.562946870713752</v>
      </c>
      <c r="K1781" s="471">
        <f>'Potential Projects'!E1782</f>
        <v>63.208237959578582</v>
      </c>
      <c r="L1781" s="476">
        <f t="shared" si="193"/>
        <v>870.22881516970767</v>
      </c>
      <c r="M1781" s="471">
        <f t="shared" si="196"/>
        <v>1384.7879500460735</v>
      </c>
      <c r="N1781" s="467">
        <f t="shared" si="194"/>
        <v>0</v>
      </c>
      <c r="O1781" s="475" t="str">
        <f t="shared" si="195"/>
        <v/>
      </c>
    </row>
    <row r="1782" spans="1:15" hidden="1">
      <c r="A1782" s="475">
        <f t="shared" si="190"/>
        <v>43525</v>
      </c>
      <c r="B1782" s="475">
        <v>43540</v>
      </c>
      <c r="C1782" s="467">
        <v>5</v>
      </c>
      <c r="D1782" s="467">
        <v>1040</v>
      </c>
      <c r="E1782" s="467">
        <v>18</v>
      </c>
      <c r="F1782" s="467">
        <v>0</v>
      </c>
      <c r="G1782" s="467">
        <f t="array" ref="G1782">MAX(IF($A$2:$A$8761=A1782,$D$2:$D$8761))</f>
        <v>1527</v>
      </c>
      <c r="H1782" s="467">
        <f t="shared" si="191"/>
        <v>0</v>
      </c>
      <c r="I1782" s="475" t="str">
        <f t="shared" si="192"/>
        <v/>
      </c>
      <c r="J1782" s="471">
        <f>'Potential Projects'!D1783</f>
        <v>48.892048656618002</v>
      </c>
      <c r="K1782" s="471">
        <f>'Potential Projects'!E1783</f>
        <v>88.40141781337347</v>
      </c>
      <c r="L1782" s="476">
        <f t="shared" si="193"/>
        <v>884.70653353000853</v>
      </c>
      <c r="M1782" s="471">
        <f t="shared" si="196"/>
        <v>1384.7879500460735</v>
      </c>
      <c r="N1782" s="467">
        <f t="shared" si="194"/>
        <v>0</v>
      </c>
      <c r="O1782" s="475" t="str">
        <f t="shared" si="195"/>
        <v/>
      </c>
    </row>
    <row r="1783" spans="1:15" hidden="1">
      <c r="A1783" s="475">
        <f t="shared" si="190"/>
        <v>43525</v>
      </c>
      <c r="B1783" s="475">
        <v>43540</v>
      </c>
      <c r="C1783" s="467">
        <v>6</v>
      </c>
      <c r="D1783" s="467">
        <v>1066</v>
      </c>
      <c r="E1783" s="467">
        <v>23</v>
      </c>
      <c r="F1783" s="467">
        <v>0</v>
      </c>
      <c r="G1783" s="467">
        <f t="array" ref="G1783">MAX(IF($A$2:$A$8761=A1783,$D$2:$D$8761))</f>
        <v>1527</v>
      </c>
      <c r="H1783" s="467">
        <f t="shared" si="191"/>
        <v>0</v>
      </c>
      <c r="I1783" s="475" t="str">
        <f t="shared" si="192"/>
        <v/>
      </c>
      <c r="J1783" s="471">
        <f>'Potential Projects'!D1784</f>
        <v>38.747818650496498</v>
      </c>
      <c r="K1783" s="471">
        <f>'Potential Projects'!E1784</f>
        <v>95.596563695979341</v>
      </c>
      <c r="L1783" s="476">
        <f t="shared" si="193"/>
        <v>908.65561765352413</v>
      </c>
      <c r="M1783" s="471">
        <f t="shared" si="196"/>
        <v>1384.7879500460735</v>
      </c>
      <c r="N1783" s="467">
        <f t="shared" si="194"/>
        <v>0</v>
      </c>
      <c r="O1783" s="475" t="str">
        <f t="shared" si="195"/>
        <v/>
      </c>
    </row>
    <row r="1784" spans="1:15" hidden="1">
      <c r="A1784" s="475">
        <f t="shared" si="190"/>
        <v>43525</v>
      </c>
      <c r="B1784" s="475">
        <v>43540</v>
      </c>
      <c r="C1784" s="467">
        <v>7</v>
      </c>
      <c r="D1784" s="467">
        <v>1143</v>
      </c>
      <c r="E1784" s="467">
        <v>20</v>
      </c>
      <c r="F1784" s="467">
        <v>0</v>
      </c>
      <c r="G1784" s="467">
        <f t="array" ref="G1784">MAX(IF($A$2:$A$8761=A1784,$D$2:$D$8761))</f>
        <v>1527</v>
      </c>
      <c r="H1784" s="467">
        <f t="shared" si="191"/>
        <v>0</v>
      </c>
      <c r="I1784" s="475" t="str">
        <f t="shared" si="192"/>
        <v/>
      </c>
      <c r="J1784" s="471">
        <f>'Potential Projects'!D1785</f>
        <v>33.794962826359161</v>
      </c>
      <c r="K1784" s="471">
        <f>'Potential Projects'!E1785</f>
        <v>96.016632552139328</v>
      </c>
      <c r="L1784" s="476">
        <f t="shared" si="193"/>
        <v>993.1884046215016</v>
      </c>
      <c r="M1784" s="471">
        <f t="shared" si="196"/>
        <v>1384.7879500460735</v>
      </c>
      <c r="N1784" s="467">
        <f t="shared" si="194"/>
        <v>0</v>
      </c>
      <c r="O1784" s="475" t="str">
        <f t="shared" si="195"/>
        <v/>
      </c>
    </row>
    <row r="1785" spans="1:15" hidden="1">
      <c r="A1785" s="475">
        <f t="shared" si="190"/>
        <v>43525</v>
      </c>
      <c r="B1785" s="475">
        <v>43540</v>
      </c>
      <c r="C1785" s="467">
        <v>8</v>
      </c>
      <c r="D1785" s="467">
        <v>1205</v>
      </c>
      <c r="E1785" s="467">
        <v>20</v>
      </c>
      <c r="F1785" s="467">
        <v>0</v>
      </c>
      <c r="G1785" s="467">
        <f t="array" ref="G1785">MAX(IF($A$2:$A$8761=A1785,$D$2:$D$8761))</f>
        <v>1527</v>
      </c>
      <c r="H1785" s="467">
        <f t="shared" si="191"/>
        <v>0</v>
      </c>
      <c r="I1785" s="475" t="str">
        <f t="shared" si="192"/>
        <v/>
      </c>
      <c r="J1785" s="471">
        <f>'Potential Projects'!D1786</f>
        <v>37.969906932176322</v>
      </c>
      <c r="K1785" s="471">
        <f>'Potential Projects'!E1786</f>
        <v>88.029848527198453</v>
      </c>
      <c r="L1785" s="476">
        <f t="shared" si="193"/>
        <v>1059.0002445406251</v>
      </c>
      <c r="M1785" s="471">
        <f t="shared" si="196"/>
        <v>1384.7879500460735</v>
      </c>
      <c r="N1785" s="467">
        <f t="shared" si="194"/>
        <v>0</v>
      </c>
      <c r="O1785" s="475" t="str">
        <f t="shared" si="195"/>
        <v/>
      </c>
    </row>
    <row r="1786" spans="1:15" hidden="1">
      <c r="A1786" s="475">
        <f t="shared" si="190"/>
        <v>43525</v>
      </c>
      <c r="B1786" s="475">
        <v>43540</v>
      </c>
      <c r="C1786" s="467">
        <v>9</v>
      </c>
      <c r="D1786" s="467">
        <v>1237</v>
      </c>
      <c r="E1786" s="467">
        <v>31</v>
      </c>
      <c r="F1786" s="467">
        <v>0</v>
      </c>
      <c r="G1786" s="467">
        <f t="array" ref="G1786">MAX(IF($A$2:$A$8761=A1786,$D$2:$D$8761))</f>
        <v>1527</v>
      </c>
      <c r="H1786" s="467">
        <f t="shared" si="191"/>
        <v>0</v>
      </c>
      <c r="I1786" s="475" t="str">
        <f t="shared" si="192"/>
        <v/>
      </c>
      <c r="J1786" s="471">
        <f>'Potential Projects'!D1787</f>
        <v>6.2588566240865013</v>
      </c>
      <c r="K1786" s="471">
        <f>'Potential Projects'!E1787</f>
        <v>95.214042894001281</v>
      </c>
      <c r="L1786" s="476">
        <f t="shared" si="193"/>
        <v>1104.5271004819122</v>
      </c>
      <c r="M1786" s="471">
        <f t="shared" si="196"/>
        <v>1384.7879500460735</v>
      </c>
      <c r="N1786" s="467">
        <f t="shared" si="194"/>
        <v>0</v>
      </c>
      <c r="O1786" s="475" t="str">
        <f t="shared" si="195"/>
        <v/>
      </c>
    </row>
    <row r="1787" spans="1:15" hidden="1">
      <c r="A1787" s="475">
        <f t="shared" si="190"/>
        <v>43525</v>
      </c>
      <c r="B1787" s="475">
        <v>43540</v>
      </c>
      <c r="C1787" s="467">
        <v>10</v>
      </c>
      <c r="D1787" s="467">
        <v>1236</v>
      </c>
      <c r="E1787" s="467">
        <v>37</v>
      </c>
      <c r="F1787" s="467">
        <v>0</v>
      </c>
      <c r="G1787" s="467">
        <f t="array" ref="G1787">MAX(IF($A$2:$A$8761=A1787,$D$2:$D$8761))</f>
        <v>1527</v>
      </c>
      <c r="H1787" s="467">
        <f t="shared" si="191"/>
        <v>0</v>
      </c>
      <c r="I1787" s="475" t="str">
        <f t="shared" si="192"/>
        <v/>
      </c>
      <c r="J1787" s="471">
        <f>'Potential Projects'!D1788</f>
        <v>1.9943752421544738</v>
      </c>
      <c r="K1787" s="471">
        <f>'Potential Projects'!E1788</f>
        <v>77.528127123199312</v>
      </c>
      <c r="L1787" s="476">
        <f t="shared" si="193"/>
        <v>1119.4774976346462</v>
      </c>
      <c r="M1787" s="471">
        <f t="shared" si="196"/>
        <v>1384.7879500460735</v>
      </c>
      <c r="N1787" s="467">
        <f t="shared" si="194"/>
        <v>0</v>
      </c>
      <c r="O1787" s="475" t="str">
        <f t="shared" si="195"/>
        <v/>
      </c>
    </row>
    <row r="1788" spans="1:15" hidden="1">
      <c r="A1788" s="475">
        <f t="shared" si="190"/>
        <v>43525</v>
      </c>
      <c r="B1788" s="475">
        <v>43540</v>
      </c>
      <c r="C1788" s="467">
        <v>11</v>
      </c>
      <c r="D1788" s="467">
        <v>1185</v>
      </c>
      <c r="E1788" s="467">
        <v>38</v>
      </c>
      <c r="F1788" s="467">
        <v>0</v>
      </c>
      <c r="G1788" s="467">
        <f t="array" ref="G1788">MAX(IF($A$2:$A$8761=A1788,$D$2:$D$8761))</f>
        <v>1527</v>
      </c>
      <c r="H1788" s="467">
        <f t="shared" si="191"/>
        <v>0</v>
      </c>
      <c r="I1788" s="475" t="str">
        <f t="shared" si="192"/>
        <v/>
      </c>
      <c r="J1788" s="471">
        <f>'Potential Projects'!D1789</f>
        <v>4.1728581148498032</v>
      </c>
      <c r="K1788" s="471">
        <f>'Potential Projects'!E1789</f>
        <v>68.125468555149425</v>
      </c>
      <c r="L1788" s="476">
        <f t="shared" si="193"/>
        <v>1074.7016733300009</v>
      </c>
      <c r="M1788" s="471">
        <f t="shared" si="196"/>
        <v>1384.7879500460735</v>
      </c>
      <c r="N1788" s="467">
        <f t="shared" si="194"/>
        <v>0</v>
      </c>
      <c r="O1788" s="475" t="str">
        <f t="shared" si="195"/>
        <v/>
      </c>
    </row>
    <row r="1789" spans="1:15" hidden="1">
      <c r="A1789" s="475">
        <f t="shared" si="190"/>
        <v>43525</v>
      </c>
      <c r="B1789" s="475">
        <v>43540</v>
      </c>
      <c r="C1789" s="467">
        <v>12</v>
      </c>
      <c r="D1789" s="467">
        <v>1153</v>
      </c>
      <c r="E1789" s="467">
        <v>26</v>
      </c>
      <c r="F1789" s="467">
        <v>0</v>
      </c>
      <c r="G1789" s="467">
        <f t="array" ref="G1789">MAX(IF($A$2:$A$8761=A1789,$D$2:$D$8761))</f>
        <v>1527</v>
      </c>
      <c r="H1789" s="467">
        <f t="shared" si="191"/>
        <v>0</v>
      </c>
      <c r="I1789" s="475" t="str">
        <f t="shared" si="192"/>
        <v/>
      </c>
      <c r="J1789" s="471">
        <f>'Potential Projects'!D1790</f>
        <v>14.750141487219379</v>
      </c>
      <c r="K1789" s="471">
        <f>'Potential Projects'!E1790</f>
        <v>52.468712212427448</v>
      </c>
      <c r="L1789" s="476">
        <f t="shared" si="193"/>
        <v>1059.7811463003532</v>
      </c>
      <c r="M1789" s="471">
        <f t="shared" si="196"/>
        <v>1384.7879500460735</v>
      </c>
      <c r="N1789" s="467">
        <f t="shared" si="194"/>
        <v>0</v>
      </c>
      <c r="O1789" s="475" t="str">
        <f t="shared" si="195"/>
        <v/>
      </c>
    </row>
    <row r="1790" spans="1:15" hidden="1">
      <c r="A1790" s="475">
        <f t="shared" si="190"/>
        <v>43525</v>
      </c>
      <c r="B1790" s="475">
        <v>43540</v>
      </c>
      <c r="C1790" s="467">
        <v>13</v>
      </c>
      <c r="D1790" s="467">
        <v>1117</v>
      </c>
      <c r="E1790" s="467">
        <v>19</v>
      </c>
      <c r="F1790" s="467">
        <v>0</v>
      </c>
      <c r="G1790" s="467">
        <f t="array" ref="G1790">MAX(IF($A$2:$A$8761=A1790,$D$2:$D$8761))</f>
        <v>1527</v>
      </c>
      <c r="H1790" s="467">
        <f t="shared" si="191"/>
        <v>0</v>
      </c>
      <c r="I1790" s="475" t="str">
        <f t="shared" si="192"/>
        <v/>
      </c>
      <c r="J1790" s="471">
        <f>'Potential Projects'!D1791</f>
        <v>9.3237680097947599</v>
      </c>
      <c r="K1790" s="471">
        <f>'Potential Projects'!E1791</f>
        <v>36.029704740915932</v>
      </c>
      <c r="L1790" s="476">
        <f t="shared" si="193"/>
        <v>1052.6465272492892</v>
      </c>
      <c r="M1790" s="471">
        <f t="shared" si="196"/>
        <v>1384.7879500460735</v>
      </c>
      <c r="N1790" s="467">
        <f t="shared" si="194"/>
        <v>0</v>
      </c>
      <c r="O1790" s="475" t="str">
        <f t="shared" si="195"/>
        <v/>
      </c>
    </row>
    <row r="1791" spans="1:15" hidden="1">
      <c r="A1791" s="475">
        <f t="shared" si="190"/>
        <v>43525</v>
      </c>
      <c r="B1791" s="475">
        <v>43540</v>
      </c>
      <c r="C1791" s="467">
        <v>14</v>
      </c>
      <c r="D1791" s="467">
        <v>1085</v>
      </c>
      <c r="E1791" s="467">
        <v>3</v>
      </c>
      <c r="F1791" s="467">
        <v>0</v>
      </c>
      <c r="G1791" s="467">
        <f t="array" ref="G1791">MAX(IF($A$2:$A$8761=A1791,$D$2:$D$8761))</f>
        <v>1527</v>
      </c>
      <c r="H1791" s="467">
        <f t="shared" si="191"/>
        <v>0</v>
      </c>
      <c r="I1791" s="475" t="str">
        <f t="shared" si="192"/>
        <v/>
      </c>
      <c r="J1791" s="471">
        <f>'Potential Projects'!D1792</f>
        <v>11.753644923233395</v>
      </c>
      <c r="K1791" s="471">
        <f>'Potential Projects'!E1792</f>
        <v>20.11089427004945</v>
      </c>
      <c r="L1791" s="476">
        <f t="shared" si="193"/>
        <v>1050.1354608067172</v>
      </c>
      <c r="M1791" s="471">
        <f t="shared" si="196"/>
        <v>1384.7879500460735</v>
      </c>
      <c r="N1791" s="467">
        <f t="shared" si="194"/>
        <v>0</v>
      </c>
      <c r="O1791" s="475" t="str">
        <f t="shared" si="195"/>
        <v/>
      </c>
    </row>
    <row r="1792" spans="1:15" hidden="1">
      <c r="A1792" s="475">
        <f t="shared" si="190"/>
        <v>43525</v>
      </c>
      <c r="B1792" s="475">
        <v>43540</v>
      </c>
      <c r="C1792" s="467">
        <v>15</v>
      </c>
      <c r="D1792" s="467">
        <v>1065</v>
      </c>
      <c r="E1792" s="467">
        <v>2</v>
      </c>
      <c r="F1792" s="467">
        <v>0</v>
      </c>
      <c r="G1792" s="467">
        <f t="array" ref="G1792">MAX(IF($A$2:$A$8761=A1792,$D$2:$D$8761))</f>
        <v>1527</v>
      </c>
      <c r="H1792" s="467">
        <f t="shared" si="191"/>
        <v>0</v>
      </c>
      <c r="I1792" s="475" t="str">
        <f t="shared" si="192"/>
        <v/>
      </c>
      <c r="J1792" s="471">
        <f>'Potential Projects'!D1793</f>
        <v>12.052357928290439</v>
      </c>
      <c r="K1792" s="471">
        <f>'Potential Projects'!E1793</f>
        <v>18.935170823478821</v>
      </c>
      <c r="L1792" s="476">
        <f t="shared" si="193"/>
        <v>1032.0124712482309</v>
      </c>
      <c r="M1792" s="471">
        <f t="shared" si="196"/>
        <v>1384.7879500460735</v>
      </c>
      <c r="N1792" s="467">
        <f t="shared" si="194"/>
        <v>0</v>
      </c>
      <c r="O1792" s="475" t="str">
        <f t="shared" si="195"/>
        <v/>
      </c>
    </row>
    <row r="1793" spans="1:15" hidden="1">
      <c r="A1793" s="475">
        <f t="shared" si="190"/>
        <v>43525</v>
      </c>
      <c r="B1793" s="475">
        <v>43540</v>
      </c>
      <c r="C1793" s="467">
        <v>16</v>
      </c>
      <c r="D1793" s="467">
        <v>1058</v>
      </c>
      <c r="E1793" s="467">
        <v>4</v>
      </c>
      <c r="F1793" s="467">
        <v>0</v>
      </c>
      <c r="G1793" s="467">
        <f t="array" ref="G1793">MAX(IF($A$2:$A$8761=A1793,$D$2:$D$8761))</f>
        <v>1527</v>
      </c>
      <c r="H1793" s="467">
        <f t="shared" si="191"/>
        <v>0</v>
      </c>
      <c r="I1793" s="475" t="str">
        <f t="shared" si="192"/>
        <v/>
      </c>
      <c r="J1793" s="471">
        <f>'Potential Projects'!D1794</f>
        <v>14.523069178650504</v>
      </c>
      <c r="K1793" s="471">
        <f>'Potential Projects'!E1794</f>
        <v>19.999032358632551</v>
      </c>
      <c r="L1793" s="476">
        <f t="shared" si="193"/>
        <v>1019.4778984627169</v>
      </c>
      <c r="M1793" s="471">
        <f t="shared" si="196"/>
        <v>1384.7879500460735</v>
      </c>
      <c r="N1793" s="467">
        <f t="shared" si="194"/>
        <v>0</v>
      </c>
      <c r="O1793" s="475" t="str">
        <f t="shared" si="195"/>
        <v/>
      </c>
    </row>
    <row r="1794" spans="1:15" hidden="1">
      <c r="A1794" s="475">
        <f t="shared" ref="A1794:A1857" si="197">DATE(YEAR(B1794),MONTH(B1794),1)</f>
        <v>43525</v>
      </c>
      <c r="B1794" s="475">
        <v>43540</v>
      </c>
      <c r="C1794" s="467">
        <v>17</v>
      </c>
      <c r="D1794" s="467">
        <v>1069</v>
      </c>
      <c r="E1794" s="467">
        <v>1</v>
      </c>
      <c r="F1794" s="467">
        <v>0</v>
      </c>
      <c r="G1794" s="467">
        <f t="array" ref="G1794">MAX(IF($A$2:$A$8761=A1794,$D$2:$D$8761))</f>
        <v>1527</v>
      </c>
      <c r="H1794" s="467">
        <f t="shared" ref="H1794:H1857" si="198">IF(G1794=D1794,1,0)</f>
        <v>0</v>
      </c>
      <c r="I1794" s="475" t="str">
        <f t="shared" ref="I1794:I1857" si="199">IF(D1794=G1794,B1794,"")</f>
        <v/>
      </c>
      <c r="J1794" s="471">
        <f>'Potential Projects'!D1795</f>
        <v>9.2028083090760422</v>
      </c>
      <c r="K1794" s="471">
        <f>'Potential Projects'!E1795</f>
        <v>18.610536605031179</v>
      </c>
      <c r="L1794" s="476">
        <f t="shared" ref="L1794:L1857" si="200">D1794-E1794-F1794-J1794-K1794</f>
        <v>1040.1866550858927</v>
      </c>
      <c r="M1794" s="471">
        <f t="shared" si="196"/>
        <v>1384.7879500460735</v>
      </c>
      <c r="N1794" s="467">
        <f t="shared" ref="N1794:N1857" si="201">IF(M1794=L1794,1,0)</f>
        <v>0</v>
      </c>
      <c r="O1794" s="475" t="str">
        <f t="shared" ref="O1794:O1857" si="202">IF(L1794=M1794,B1794,"")</f>
        <v/>
      </c>
    </row>
    <row r="1795" spans="1:15" hidden="1">
      <c r="A1795" s="475">
        <f t="shared" si="197"/>
        <v>43525</v>
      </c>
      <c r="B1795" s="475">
        <v>43540</v>
      </c>
      <c r="C1795" s="467">
        <v>18</v>
      </c>
      <c r="D1795" s="467">
        <v>1057</v>
      </c>
      <c r="E1795" s="467">
        <v>0</v>
      </c>
      <c r="F1795" s="467">
        <v>0</v>
      </c>
      <c r="G1795" s="467">
        <f t="array" ref="G1795">MAX(IF($A$2:$A$8761=A1795,$D$2:$D$8761))</f>
        <v>1527</v>
      </c>
      <c r="H1795" s="467">
        <f t="shared" si="198"/>
        <v>0</v>
      </c>
      <c r="I1795" s="475" t="str">
        <f t="shared" si="199"/>
        <v/>
      </c>
      <c r="J1795" s="471">
        <f>'Potential Projects'!D1796</f>
        <v>4.5201536590681393</v>
      </c>
      <c r="K1795" s="471">
        <f>'Potential Projects'!E1796</f>
        <v>9.3166109438830347</v>
      </c>
      <c r="L1795" s="476">
        <f t="shared" si="200"/>
        <v>1043.1632353970488</v>
      </c>
      <c r="M1795" s="471">
        <f t="shared" si="196"/>
        <v>1384.7879500460735</v>
      </c>
      <c r="N1795" s="467">
        <f t="shared" si="201"/>
        <v>0</v>
      </c>
      <c r="O1795" s="475" t="str">
        <f t="shared" si="202"/>
        <v/>
      </c>
    </row>
    <row r="1796" spans="1:15" hidden="1">
      <c r="A1796" s="475">
        <f t="shared" si="197"/>
        <v>43525</v>
      </c>
      <c r="B1796" s="475">
        <v>43540</v>
      </c>
      <c r="C1796" s="467">
        <v>19</v>
      </c>
      <c r="D1796" s="467">
        <v>1088</v>
      </c>
      <c r="E1796" s="467">
        <v>0</v>
      </c>
      <c r="F1796" s="467">
        <v>0</v>
      </c>
      <c r="G1796" s="467">
        <f t="array" ref="G1796">MAX(IF($A$2:$A$8761=A1796,$D$2:$D$8761))</f>
        <v>1527</v>
      </c>
      <c r="H1796" s="467">
        <f t="shared" si="198"/>
        <v>0</v>
      </c>
      <c r="I1796" s="475" t="str">
        <f t="shared" si="199"/>
        <v/>
      </c>
      <c r="J1796" s="471">
        <f>'Potential Projects'!D1797</f>
        <v>4.6757883171528469</v>
      </c>
      <c r="K1796" s="471">
        <f>'Potential Projects'!E1797</f>
        <v>7.925768436895293</v>
      </c>
      <c r="L1796" s="476">
        <f t="shared" si="200"/>
        <v>1075.3984432459517</v>
      </c>
      <c r="M1796" s="471">
        <f t="shared" si="196"/>
        <v>1384.7879500460735</v>
      </c>
      <c r="N1796" s="467">
        <f t="shared" si="201"/>
        <v>0</v>
      </c>
      <c r="O1796" s="475" t="str">
        <f t="shared" si="202"/>
        <v/>
      </c>
    </row>
    <row r="1797" spans="1:15" hidden="1">
      <c r="A1797" s="475">
        <f t="shared" si="197"/>
        <v>43525</v>
      </c>
      <c r="B1797" s="475">
        <v>43540</v>
      </c>
      <c r="C1797" s="467">
        <v>20</v>
      </c>
      <c r="D1797" s="467">
        <v>1117</v>
      </c>
      <c r="E1797" s="467">
        <v>0</v>
      </c>
      <c r="F1797" s="467">
        <v>0</v>
      </c>
      <c r="G1797" s="467">
        <f t="array" ref="G1797">MAX(IF($A$2:$A$8761=A1797,$D$2:$D$8761))</f>
        <v>1527</v>
      </c>
      <c r="H1797" s="467">
        <f t="shared" si="198"/>
        <v>0</v>
      </c>
      <c r="I1797" s="475" t="str">
        <f t="shared" si="199"/>
        <v/>
      </c>
      <c r="J1797" s="471">
        <f>'Potential Projects'!D1798</f>
        <v>12.846530037937359</v>
      </c>
      <c r="K1797" s="471">
        <f>'Potential Projects'!E1798</f>
        <v>2.9811590518168134</v>
      </c>
      <c r="L1797" s="476">
        <f t="shared" si="200"/>
        <v>1101.1723109102459</v>
      </c>
      <c r="M1797" s="471">
        <f t="shared" si="196"/>
        <v>1384.7879500460735</v>
      </c>
      <c r="N1797" s="467">
        <f t="shared" si="201"/>
        <v>0</v>
      </c>
      <c r="O1797" s="475" t="str">
        <f t="shared" si="202"/>
        <v/>
      </c>
    </row>
    <row r="1798" spans="1:15" hidden="1">
      <c r="A1798" s="475">
        <f t="shared" si="197"/>
        <v>43525</v>
      </c>
      <c r="B1798" s="475">
        <v>43540</v>
      </c>
      <c r="C1798" s="467">
        <v>21</v>
      </c>
      <c r="D1798" s="467">
        <v>1122</v>
      </c>
      <c r="E1798" s="467">
        <v>0</v>
      </c>
      <c r="F1798" s="467">
        <v>0</v>
      </c>
      <c r="G1798" s="467">
        <f t="array" ref="G1798">MAX(IF($A$2:$A$8761=A1798,$D$2:$D$8761))</f>
        <v>1527</v>
      </c>
      <c r="H1798" s="467">
        <f t="shared" si="198"/>
        <v>0</v>
      </c>
      <c r="I1798" s="475" t="str">
        <f t="shared" si="199"/>
        <v/>
      </c>
      <c r="J1798" s="471">
        <f>'Potential Projects'!D1799</f>
        <v>22.088026096367781</v>
      </c>
      <c r="K1798" s="471">
        <f>'Potential Projects'!E1799</f>
        <v>2.120682810148355</v>
      </c>
      <c r="L1798" s="476">
        <f t="shared" si="200"/>
        <v>1097.791291093484</v>
      </c>
      <c r="M1798" s="471">
        <f t="shared" si="196"/>
        <v>1384.7879500460735</v>
      </c>
      <c r="N1798" s="467">
        <f t="shared" si="201"/>
        <v>0</v>
      </c>
      <c r="O1798" s="475" t="str">
        <f t="shared" si="202"/>
        <v/>
      </c>
    </row>
    <row r="1799" spans="1:15" hidden="1">
      <c r="A1799" s="475">
        <f t="shared" si="197"/>
        <v>43525</v>
      </c>
      <c r="B1799" s="475">
        <v>43540</v>
      </c>
      <c r="C1799" s="467">
        <v>22</v>
      </c>
      <c r="D1799" s="467">
        <v>1100</v>
      </c>
      <c r="E1799" s="467">
        <v>0</v>
      </c>
      <c r="F1799" s="467">
        <v>0</v>
      </c>
      <c r="G1799" s="467">
        <f t="array" ref="G1799">MAX(IF($A$2:$A$8761=A1799,$D$2:$D$8761))</f>
        <v>1527</v>
      </c>
      <c r="H1799" s="467">
        <f t="shared" si="198"/>
        <v>0</v>
      </c>
      <c r="I1799" s="475" t="str">
        <f t="shared" si="199"/>
        <v/>
      </c>
      <c r="J1799" s="471">
        <f>'Potential Projects'!D1800</f>
        <v>27.547227053094065</v>
      </c>
      <c r="K1799" s="471">
        <f>'Potential Projects'!E1800</f>
        <v>7.8506723285314992</v>
      </c>
      <c r="L1799" s="476">
        <f t="shared" si="200"/>
        <v>1064.6021006183744</v>
      </c>
      <c r="M1799" s="471">
        <f t="shared" si="196"/>
        <v>1384.7879500460735</v>
      </c>
      <c r="N1799" s="467">
        <f t="shared" si="201"/>
        <v>0</v>
      </c>
      <c r="O1799" s="475" t="str">
        <f t="shared" si="202"/>
        <v/>
      </c>
    </row>
    <row r="1800" spans="1:15" hidden="1">
      <c r="A1800" s="475">
        <f t="shared" si="197"/>
        <v>43525</v>
      </c>
      <c r="B1800" s="475">
        <v>43540</v>
      </c>
      <c r="C1800" s="467">
        <v>23</v>
      </c>
      <c r="D1800" s="467">
        <v>1055</v>
      </c>
      <c r="E1800" s="467">
        <v>0</v>
      </c>
      <c r="F1800" s="467">
        <v>0</v>
      </c>
      <c r="G1800" s="467">
        <f t="array" ref="G1800">MAX(IF($A$2:$A$8761=A1800,$D$2:$D$8761))</f>
        <v>1527</v>
      </c>
      <c r="H1800" s="467">
        <f t="shared" si="198"/>
        <v>0</v>
      </c>
      <c r="I1800" s="475" t="str">
        <f t="shared" si="199"/>
        <v/>
      </c>
      <c r="J1800" s="471">
        <f>'Potential Projects'!D1801</f>
        <v>32.918293468624768</v>
      </c>
      <c r="K1800" s="471">
        <f>'Potential Projects'!E1801</f>
        <v>13.200487798322941</v>
      </c>
      <c r="L1800" s="476">
        <f t="shared" si="200"/>
        <v>1008.8812187330523</v>
      </c>
      <c r="M1800" s="471">
        <f t="shared" si="196"/>
        <v>1384.7879500460735</v>
      </c>
      <c r="N1800" s="467">
        <f t="shared" si="201"/>
        <v>0</v>
      </c>
      <c r="O1800" s="475" t="str">
        <f t="shared" si="202"/>
        <v/>
      </c>
    </row>
    <row r="1801" spans="1:15" hidden="1">
      <c r="A1801" s="475">
        <f t="shared" si="197"/>
        <v>43525</v>
      </c>
      <c r="B1801" s="475">
        <v>43540</v>
      </c>
      <c r="C1801" s="467">
        <v>24</v>
      </c>
      <c r="D1801" s="467">
        <v>995</v>
      </c>
      <c r="E1801" s="467">
        <v>0</v>
      </c>
      <c r="F1801" s="467">
        <v>0</v>
      </c>
      <c r="G1801" s="467">
        <f t="array" ref="G1801">MAX(IF($A$2:$A$8761=A1801,$D$2:$D$8761))</f>
        <v>1527</v>
      </c>
      <c r="H1801" s="467">
        <f t="shared" si="198"/>
        <v>0</v>
      </c>
      <c r="I1801" s="475" t="str">
        <f t="shared" si="199"/>
        <v/>
      </c>
      <c r="J1801" s="471">
        <f>'Potential Projects'!D1802</f>
        <v>36.383889209847702</v>
      </c>
      <c r="K1801" s="471">
        <f>'Potential Projects'!E1802</f>
        <v>20.221973930337562</v>
      </c>
      <c r="L1801" s="476">
        <f t="shared" si="200"/>
        <v>938.39413685981481</v>
      </c>
      <c r="M1801" s="471">
        <f t="shared" si="196"/>
        <v>1384.7879500460735</v>
      </c>
      <c r="N1801" s="467">
        <f t="shared" si="201"/>
        <v>0</v>
      </c>
      <c r="O1801" s="475" t="str">
        <f t="shared" si="202"/>
        <v/>
      </c>
    </row>
    <row r="1802" spans="1:15" hidden="1">
      <c r="A1802" s="475">
        <f t="shared" si="197"/>
        <v>43525</v>
      </c>
      <c r="B1802" s="475">
        <v>43541</v>
      </c>
      <c r="C1802" s="467">
        <v>1</v>
      </c>
      <c r="D1802" s="467">
        <v>1008</v>
      </c>
      <c r="E1802" s="467">
        <v>0</v>
      </c>
      <c r="F1802" s="467">
        <v>0</v>
      </c>
      <c r="G1802" s="467">
        <f t="array" ref="G1802">MAX(IF($A$2:$A$8761=A1802,$D$2:$D$8761))</f>
        <v>1527</v>
      </c>
      <c r="H1802" s="467">
        <f t="shared" si="198"/>
        <v>0</v>
      </c>
      <c r="I1802" s="475" t="str">
        <f t="shared" si="199"/>
        <v/>
      </c>
      <c r="J1802" s="471">
        <f>'Potential Projects'!D1803</f>
        <v>32.595415366872075</v>
      </c>
      <c r="K1802" s="471">
        <f>'Potential Projects'!E1803</f>
        <v>24.751207966028812</v>
      </c>
      <c r="L1802" s="476">
        <f t="shared" si="200"/>
        <v>950.65337666709911</v>
      </c>
      <c r="M1802" s="471">
        <f t="shared" ref="M1802:M1865" si="203">MAX($L$1418:$L$2161)</f>
        <v>1384.7879500460735</v>
      </c>
      <c r="N1802" s="467">
        <f t="shared" si="201"/>
        <v>0</v>
      </c>
      <c r="O1802" s="475" t="str">
        <f t="shared" si="202"/>
        <v/>
      </c>
    </row>
    <row r="1803" spans="1:15" hidden="1">
      <c r="A1803" s="475">
        <f t="shared" si="197"/>
        <v>43525</v>
      </c>
      <c r="B1803" s="475">
        <v>43541</v>
      </c>
      <c r="C1803" s="467">
        <v>2</v>
      </c>
      <c r="D1803" s="467">
        <v>979</v>
      </c>
      <c r="E1803" s="467">
        <v>0</v>
      </c>
      <c r="F1803" s="467">
        <v>0</v>
      </c>
      <c r="G1803" s="467">
        <f t="array" ref="G1803">MAX(IF($A$2:$A$8761=A1803,$D$2:$D$8761))</f>
        <v>1527</v>
      </c>
      <c r="H1803" s="467">
        <f t="shared" si="198"/>
        <v>0</v>
      </c>
      <c r="I1803" s="475" t="str">
        <f t="shared" si="199"/>
        <v/>
      </c>
      <c r="J1803" s="471">
        <f>'Potential Projects'!D1804</f>
        <v>13.343350593117417</v>
      </c>
      <c r="K1803" s="471">
        <f>'Potential Projects'!E1804</f>
        <v>26.037228821758763</v>
      </c>
      <c r="L1803" s="476">
        <f t="shared" si="200"/>
        <v>939.61942058512386</v>
      </c>
      <c r="M1803" s="471">
        <f t="shared" si="203"/>
        <v>1384.7879500460735</v>
      </c>
      <c r="N1803" s="467">
        <f t="shared" si="201"/>
        <v>0</v>
      </c>
      <c r="O1803" s="475" t="str">
        <f t="shared" si="202"/>
        <v/>
      </c>
    </row>
    <row r="1804" spans="1:15" hidden="1">
      <c r="A1804" s="475">
        <f t="shared" si="197"/>
        <v>43525</v>
      </c>
      <c r="B1804" s="475">
        <v>43541</v>
      </c>
      <c r="C1804" s="467">
        <v>3</v>
      </c>
      <c r="D1804" s="467">
        <v>960</v>
      </c>
      <c r="E1804" s="467">
        <v>0</v>
      </c>
      <c r="F1804" s="467">
        <v>0</v>
      </c>
      <c r="G1804" s="467">
        <f t="array" ref="G1804">MAX(IF($A$2:$A$8761=A1804,$D$2:$D$8761))</f>
        <v>1527</v>
      </c>
      <c r="H1804" s="467">
        <f t="shared" si="198"/>
        <v>0</v>
      </c>
      <c r="I1804" s="475" t="str">
        <f t="shared" si="199"/>
        <v/>
      </c>
      <c r="J1804" s="471">
        <f>'Potential Projects'!D1805</f>
        <v>9.4476990521770237</v>
      </c>
      <c r="K1804" s="471">
        <f>'Potential Projects'!E1805</f>
        <v>42.507526338421847</v>
      </c>
      <c r="L1804" s="476">
        <f t="shared" si="200"/>
        <v>908.0447746094012</v>
      </c>
      <c r="M1804" s="471">
        <f t="shared" si="203"/>
        <v>1384.7879500460735</v>
      </c>
      <c r="N1804" s="467">
        <f t="shared" si="201"/>
        <v>0</v>
      </c>
      <c r="O1804" s="475" t="str">
        <f t="shared" si="202"/>
        <v/>
      </c>
    </row>
    <row r="1805" spans="1:15" hidden="1">
      <c r="A1805" s="475">
        <f t="shared" si="197"/>
        <v>43525</v>
      </c>
      <c r="B1805" s="475">
        <v>43541</v>
      </c>
      <c r="C1805" s="467">
        <v>4</v>
      </c>
      <c r="D1805" s="467">
        <v>968</v>
      </c>
      <c r="E1805" s="467">
        <v>1</v>
      </c>
      <c r="F1805" s="467">
        <v>0</v>
      </c>
      <c r="G1805" s="467">
        <f t="array" ref="G1805">MAX(IF($A$2:$A$8761=A1805,$D$2:$D$8761))</f>
        <v>1527</v>
      </c>
      <c r="H1805" s="467">
        <f t="shared" si="198"/>
        <v>0</v>
      </c>
      <c r="I1805" s="475" t="str">
        <f t="shared" si="199"/>
        <v/>
      </c>
      <c r="J1805" s="471">
        <f>'Potential Projects'!D1806</f>
        <v>20.812218121325973</v>
      </c>
      <c r="K1805" s="471">
        <f>'Potential Projects'!E1806</f>
        <v>55.170607611266398</v>
      </c>
      <c r="L1805" s="476">
        <f t="shared" si="200"/>
        <v>891.01717426740765</v>
      </c>
      <c r="M1805" s="471">
        <f t="shared" si="203"/>
        <v>1384.7879500460735</v>
      </c>
      <c r="N1805" s="467">
        <f t="shared" si="201"/>
        <v>0</v>
      </c>
      <c r="O1805" s="475" t="str">
        <f t="shared" si="202"/>
        <v/>
      </c>
    </row>
    <row r="1806" spans="1:15" hidden="1">
      <c r="A1806" s="475">
        <f t="shared" si="197"/>
        <v>43525</v>
      </c>
      <c r="B1806" s="475">
        <v>43541</v>
      </c>
      <c r="C1806" s="467">
        <v>5</v>
      </c>
      <c r="D1806" s="467">
        <v>985</v>
      </c>
      <c r="E1806" s="467">
        <v>1</v>
      </c>
      <c r="F1806" s="467">
        <v>0</v>
      </c>
      <c r="G1806" s="467">
        <f t="array" ref="G1806">MAX(IF($A$2:$A$8761=A1806,$D$2:$D$8761))</f>
        <v>1527</v>
      </c>
      <c r="H1806" s="467">
        <f t="shared" si="198"/>
        <v>0</v>
      </c>
      <c r="I1806" s="475" t="str">
        <f t="shared" si="199"/>
        <v/>
      </c>
      <c r="J1806" s="471">
        <f>'Potential Projects'!D1807</f>
        <v>30.462034842436481</v>
      </c>
      <c r="K1806" s="471">
        <f>'Potential Projects'!E1807</f>
        <v>66.983381907116751</v>
      </c>
      <c r="L1806" s="476">
        <f t="shared" si="200"/>
        <v>886.55458325044685</v>
      </c>
      <c r="M1806" s="471">
        <f t="shared" si="203"/>
        <v>1384.7879500460735</v>
      </c>
      <c r="N1806" s="467">
        <f t="shared" si="201"/>
        <v>0</v>
      </c>
      <c r="O1806" s="475" t="str">
        <f t="shared" si="202"/>
        <v/>
      </c>
    </row>
    <row r="1807" spans="1:15" hidden="1">
      <c r="A1807" s="475">
        <f t="shared" si="197"/>
        <v>43525</v>
      </c>
      <c r="B1807" s="475">
        <v>43541</v>
      </c>
      <c r="C1807" s="467">
        <v>6</v>
      </c>
      <c r="D1807" s="467">
        <v>1012</v>
      </c>
      <c r="E1807" s="467">
        <v>0</v>
      </c>
      <c r="F1807" s="467">
        <v>0</v>
      </c>
      <c r="G1807" s="467">
        <f t="array" ref="G1807">MAX(IF($A$2:$A$8761=A1807,$D$2:$D$8761))</f>
        <v>1527</v>
      </c>
      <c r="H1807" s="467">
        <f t="shared" si="198"/>
        <v>0</v>
      </c>
      <c r="I1807" s="475" t="str">
        <f t="shared" si="199"/>
        <v/>
      </c>
      <c r="J1807" s="471">
        <f>'Potential Projects'!D1808</f>
        <v>30.084189504730837</v>
      </c>
      <c r="K1807" s="471">
        <f>'Potential Projects'!E1808</f>
        <v>81.158554611911413</v>
      </c>
      <c r="L1807" s="476">
        <f t="shared" si="200"/>
        <v>900.75725588335774</v>
      </c>
      <c r="M1807" s="471">
        <f t="shared" si="203"/>
        <v>1384.7879500460735</v>
      </c>
      <c r="N1807" s="467">
        <f t="shared" si="201"/>
        <v>0</v>
      </c>
      <c r="O1807" s="475" t="str">
        <f t="shared" si="202"/>
        <v/>
      </c>
    </row>
    <row r="1808" spans="1:15" hidden="1">
      <c r="A1808" s="475">
        <f t="shared" si="197"/>
        <v>43525</v>
      </c>
      <c r="B1808" s="475">
        <v>43541</v>
      </c>
      <c r="C1808" s="467">
        <v>7</v>
      </c>
      <c r="D1808" s="467">
        <v>1077</v>
      </c>
      <c r="E1808" s="467">
        <v>0</v>
      </c>
      <c r="F1808" s="467">
        <v>0</v>
      </c>
      <c r="G1808" s="467">
        <f t="array" ref="G1808">MAX(IF($A$2:$A$8761=A1808,$D$2:$D$8761))</f>
        <v>1527</v>
      </c>
      <c r="H1808" s="467">
        <f t="shared" si="198"/>
        <v>0</v>
      </c>
      <c r="I1808" s="475" t="str">
        <f t="shared" si="199"/>
        <v/>
      </c>
      <c r="J1808" s="471">
        <f>'Potential Projects'!D1809</f>
        <v>60.299462955262364</v>
      </c>
      <c r="K1808" s="471">
        <f>'Potential Projects'!E1809</f>
        <v>72.055498226187922</v>
      </c>
      <c r="L1808" s="476">
        <f t="shared" si="200"/>
        <v>944.64503881854966</v>
      </c>
      <c r="M1808" s="471">
        <f t="shared" si="203"/>
        <v>1384.7879500460735</v>
      </c>
      <c r="N1808" s="467">
        <f t="shared" si="201"/>
        <v>0</v>
      </c>
      <c r="O1808" s="475" t="str">
        <f t="shared" si="202"/>
        <v/>
      </c>
    </row>
    <row r="1809" spans="1:15" hidden="1">
      <c r="A1809" s="475">
        <f t="shared" si="197"/>
        <v>43525</v>
      </c>
      <c r="B1809" s="475">
        <v>43541</v>
      </c>
      <c r="C1809" s="467">
        <v>8</v>
      </c>
      <c r="D1809" s="467">
        <v>1136</v>
      </c>
      <c r="E1809" s="467">
        <v>0</v>
      </c>
      <c r="F1809" s="467">
        <v>1</v>
      </c>
      <c r="G1809" s="467">
        <f t="array" ref="G1809">MAX(IF($A$2:$A$8761=A1809,$D$2:$D$8761))</f>
        <v>1527</v>
      </c>
      <c r="H1809" s="467">
        <f t="shared" si="198"/>
        <v>0</v>
      </c>
      <c r="I1809" s="475" t="str">
        <f t="shared" si="199"/>
        <v/>
      </c>
      <c r="J1809" s="471">
        <f>'Potential Projects'!D1810</f>
        <v>51.627349347648426</v>
      </c>
      <c r="K1809" s="471">
        <f>'Potential Projects'!E1810</f>
        <v>52.01970006450226</v>
      </c>
      <c r="L1809" s="476">
        <f t="shared" si="200"/>
        <v>1031.3529505878491</v>
      </c>
      <c r="M1809" s="471">
        <f t="shared" si="203"/>
        <v>1384.7879500460735</v>
      </c>
      <c r="N1809" s="467">
        <f t="shared" si="201"/>
        <v>0</v>
      </c>
      <c r="O1809" s="475" t="str">
        <f t="shared" si="202"/>
        <v/>
      </c>
    </row>
    <row r="1810" spans="1:15" hidden="1">
      <c r="A1810" s="475">
        <f t="shared" si="197"/>
        <v>43525</v>
      </c>
      <c r="B1810" s="475">
        <v>43541</v>
      </c>
      <c r="C1810" s="467">
        <v>9</v>
      </c>
      <c r="D1810" s="467">
        <v>1169</v>
      </c>
      <c r="E1810" s="467">
        <v>0</v>
      </c>
      <c r="F1810" s="467">
        <v>13</v>
      </c>
      <c r="G1810" s="467">
        <f t="array" ref="G1810">MAX(IF($A$2:$A$8761=A1810,$D$2:$D$8761))</f>
        <v>1527</v>
      </c>
      <c r="H1810" s="467">
        <f t="shared" si="198"/>
        <v>0</v>
      </c>
      <c r="I1810" s="475" t="str">
        <f t="shared" si="199"/>
        <v/>
      </c>
      <c r="J1810" s="471">
        <f>'Potential Projects'!D1811</f>
        <v>38.29321147618662</v>
      </c>
      <c r="K1810" s="471">
        <f>'Potential Projects'!E1811</f>
        <v>74.237196624381852</v>
      </c>
      <c r="L1810" s="476">
        <f t="shared" si="200"/>
        <v>1043.4695918994316</v>
      </c>
      <c r="M1810" s="471">
        <f t="shared" si="203"/>
        <v>1384.7879500460735</v>
      </c>
      <c r="N1810" s="467">
        <f t="shared" si="201"/>
        <v>0</v>
      </c>
      <c r="O1810" s="475" t="str">
        <f t="shared" si="202"/>
        <v/>
      </c>
    </row>
    <row r="1811" spans="1:15" hidden="1">
      <c r="A1811" s="475">
        <f t="shared" si="197"/>
        <v>43525</v>
      </c>
      <c r="B1811" s="475">
        <v>43541</v>
      </c>
      <c r="C1811" s="467">
        <v>10</v>
      </c>
      <c r="D1811" s="467">
        <v>1159</v>
      </c>
      <c r="E1811" s="467">
        <v>0</v>
      </c>
      <c r="F1811" s="467">
        <v>19</v>
      </c>
      <c r="G1811" s="467">
        <f t="array" ref="G1811">MAX(IF($A$2:$A$8761=A1811,$D$2:$D$8761))</f>
        <v>1527</v>
      </c>
      <c r="H1811" s="467">
        <f t="shared" si="198"/>
        <v>0</v>
      </c>
      <c r="I1811" s="475" t="str">
        <f t="shared" si="199"/>
        <v/>
      </c>
      <c r="J1811" s="471">
        <f>'Potential Projects'!D1812</f>
        <v>28.646390718935603</v>
      </c>
      <c r="K1811" s="471">
        <f>'Potential Projects'!E1812</f>
        <v>73.136569286175018</v>
      </c>
      <c r="L1811" s="476">
        <f t="shared" si="200"/>
        <v>1038.2170399948893</v>
      </c>
      <c r="M1811" s="471">
        <f t="shared" si="203"/>
        <v>1384.7879500460735</v>
      </c>
      <c r="N1811" s="467">
        <f t="shared" si="201"/>
        <v>0</v>
      </c>
      <c r="O1811" s="475" t="str">
        <f t="shared" si="202"/>
        <v/>
      </c>
    </row>
    <row r="1812" spans="1:15" hidden="1">
      <c r="A1812" s="475">
        <f t="shared" si="197"/>
        <v>43525</v>
      </c>
      <c r="B1812" s="475">
        <v>43541</v>
      </c>
      <c r="C1812" s="467">
        <v>11</v>
      </c>
      <c r="D1812" s="467">
        <v>1137</v>
      </c>
      <c r="E1812" s="467">
        <v>0</v>
      </c>
      <c r="F1812" s="467">
        <v>19</v>
      </c>
      <c r="G1812" s="467">
        <f t="array" ref="G1812">MAX(IF($A$2:$A$8761=A1812,$D$2:$D$8761))</f>
        <v>1527</v>
      </c>
      <c r="H1812" s="467">
        <f t="shared" si="198"/>
        <v>0</v>
      </c>
      <c r="I1812" s="475" t="str">
        <f t="shared" si="199"/>
        <v/>
      </c>
      <c r="J1812" s="471">
        <f>'Potential Projects'!D1813</f>
        <v>10.767458766202056</v>
      </c>
      <c r="K1812" s="471">
        <f>'Potential Projects'!E1813</f>
        <v>73.08728746506128</v>
      </c>
      <c r="L1812" s="476">
        <f t="shared" si="200"/>
        <v>1034.1452537687367</v>
      </c>
      <c r="M1812" s="471">
        <f t="shared" si="203"/>
        <v>1384.7879500460735</v>
      </c>
      <c r="N1812" s="467">
        <f t="shared" si="201"/>
        <v>0</v>
      </c>
      <c r="O1812" s="475" t="str">
        <f t="shared" si="202"/>
        <v/>
      </c>
    </row>
    <row r="1813" spans="1:15" hidden="1">
      <c r="A1813" s="475">
        <f t="shared" si="197"/>
        <v>43525</v>
      </c>
      <c r="B1813" s="475">
        <v>43541</v>
      </c>
      <c r="C1813" s="467">
        <v>12</v>
      </c>
      <c r="D1813" s="467">
        <v>1110</v>
      </c>
      <c r="E1813" s="467">
        <v>0</v>
      </c>
      <c r="F1813" s="467">
        <v>19</v>
      </c>
      <c r="G1813" s="467">
        <f t="array" ref="G1813">MAX(IF($A$2:$A$8761=A1813,$D$2:$D$8761))</f>
        <v>1527</v>
      </c>
      <c r="H1813" s="467">
        <f t="shared" si="198"/>
        <v>0</v>
      </c>
      <c r="I1813" s="475" t="str">
        <f t="shared" si="199"/>
        <v/>
      </c>
      <c r="J1813" s="471">
        <f>'Potential Projects'!D1814</f>
        <v>1.623692986561547</v>
      </c>
      <c r="K1813" s="471">
        <f>'Potential Projects'!E1814</f>
        <v>79.752849333476661</v>
      </c>
      <c r="L1813" s="476">
        <f t="shared" si="200"/>
        <v>1009.6234576799618</v>
      </c>
      <c r="M1813" s="471">
        <f t="shared" si="203"/>
        <v>1384.7879500460735</v>
      </c>
      <c r="N1813" s="467">
        <f t="shared" si="201"/>
        <v>0</v>
      </c>
      <c r="O1813" s="475" t="str">
        <f t="shared" si="202"/>
        <v/>
      </c>
    </row>
    <row r="1814" spans="1:15" hidden="1">
      <c r="A1814" s="475">
        <f t="shared" si="197"/>
        <v>43525</v>
      </c>
      <c r="B1814" s="475">
        <v>43541</v>
      </c>
      <c r="C1814" s="467">
        <v>13</v>
      </c>
      <c r="D1814" s="467">
        <v>1094</v>
      </c>
      <c r="E1814" s="467">
        <v>0</v>
      </c>
      <c r="F1814" s="467">
        <v>18</v>
      </c>
      <c r="G1814" s="467">
        <f t="array" ref="G1814">MAX(IF($A$2:$A$8761=A1814,$D$2:$D$8761))</f>
        <v>1527</v>
      </c>
      <c r="H1814" s="467">
        <f t="shared" si="198"/>
        <v>0</v>
      </c>
      <c r="I1814" s="475" t="str">
        <f t="shared" si="199"/>
        <v/>
      </c>
      <c r="J1814" s="471">
        <f>'Potential Projects'!D1815</f>
        <v>2.1840731483791695</v>
      </c>
      <c r="K1814" s="471">
        <f>'Potential Projects'!E1815</f>
        <v>69.148653031606102</v>
      </c>
      <c r="L1814" s="476">
        <f t="shared" si="200"/>
        <v>1004.6672738200148</v>
      </c>
      <c r="M1814" s="471">
        <f t="shared" si="203"/>
        <v>1384.7879500460735</v>
      </c>
      <c r="N1814" s="467">
        <f t="shared" si="201"/>
        <v>0</v>
      </c>
      <c r="O1814" s="475" t="str">
        <f t="shared" si="202"/>
        <v/>
      </c>
    </row>
    <row r="1815" spans="1:15" hidden="1">
      <c r="A1815" s="475">
        <f t="shared" si="197"/>
        <v>43525</v>
      </c>
      <c r="B1815" s="475">
        <v>43541</v>
      </c>
      <c r="C1815" s="467">
        <v>14</v>
      </c>
      <c r="D1815" s="467">
        <v>1066</v>
      </c>
      <c r="E1815" s="467">
        <v>0</v>
      </c>
      <c r="F1815" s="467">
        <v>19</v>
      </c>
      <c r="G1815" s="467">
        <f t="array" ref="G1815">MAX(IF($A$2:$A$8761=A1815,$D$2:$D$8761))</f>
        <v>1527</v>
      </c>
      <c r="H1815" s="467">
        <f t="shared" si="198"/>
        <v>0</v>
      </c>
      <c r="I1815" s="475" t="str">
        <f t="shared" si="199"/>
        <v/>
      </c>
      <c r="J1815" s="471">
        <f>'Potential Projects'!D1816</f>
        <v>5.6935483450118802</v>
      </c>
      <c r="K1815" s="471">
        <f>'Potential Projects'!E1816</f>
        <v>77.367765641797462</v>
      </c>
      <c r="L1815" s="476">
        <f t="shared" si="200"/>
        <v>963.93868601319082</v>
      </c>
      <c r="M1815" s="471">
        <f t="shared" si="203"/>
        <v>1384.7879500460735</v>
      </c>
      <c r="N1815" s="467">
        <f t="shared" si="201"/>
        <v>0</v>
      </c>
      <c r="O1815" s="475" t="str">
        <f t="shared" si="202"/>
        <v/>
      </c>
    </row>
    <row r="1816" spans="1:15" hidden="1">
      <c r="A1816" s="475">
        <f t="shared" si="197"/>
        <v>43525</v>
      </c>
      <c r="B1816" s="475">
        <v>43541</v>
      </c>
      <c r="C1816" s="467">
        <v>15</v>
      </c>
      <c r="D1816" s="467">
        <v>1045</v>
      </c>
      <c r="E1816" s="467">
        <v>1</v>
      </c>
      <c r="F1816" s="467">
        <v>19</v>
      </c>
      <c r="G1816" s="467">
        <f t="array" ref="G1816">MAX(IF($A$2:$A$8761=A1816,$D$2:$D$8761))</f>
        <v>1527</v>
      </c>
      <c r="H1816" s="467">
        <f t="shared" si="198"/>
        <v>0</v>
      </c>
      <c r="I1816" s="475" t="str">
        <f t="shared" si="199"/>
        <v/>
      </c>
      <c r="J1816" s="471">
        <f>'Potential Projects'!D1817</f>
        <v>4.2426355864937815</v>
      </c>
      <c r="K1816" s="471">
        <f>'Potential Projects'!E1817</f>
        <v>79.248297355407431</v>
      </c>
      <c r="L1816" s="476">
        <f t="shared" si="200"/>
        <v>941.50906705809882</v>
      </c>
      <c r="M1816" s="471">
        <f t="shared" si="203"/>
        <v>1384.7879500460735</v>
      </c>
      <c r="N1816" s="467">
        <f t="shared" si="201"/>
        <v>0</v>
      </c>
      <c r="O1816" s="475" t="str">
        <f t="shared" si="202"/>
        <v/>
      </c>
    </row>
    <row r="1817" spans="1:15" hidden="1">
      <c r="A1817" s="475">
        <f t="shared" si="197"/>
        <v>43525</v>
      </c>
      <c r="B1817" s="475">
        <v>43541</v>
      </c>
      <c r="C1817" s="467">
        <v>16</v>
      </c>
      <c r="D1817" s="467">
        <v>1037</v>
      </c>
      <c r="E1817" s="467">
        <v>1</v>
      </c>
      <c r="F1817" s="467">
        <v>19</v>
      </c>
      <c r="G1817" s="467">
        <f t="array" ref="G1817">MAX(IF($A$2:$A$8761=A1817,$D$2:$D$8761))</f>
        <v>1527</v>
      </c>
      <c r="H1817" s="467">
        <f t="shared" si="198"/>
        <v>0</v>
      </c>
      <c r="I1817" s="475" t="str">
        <f t="shared" si="199"/>
        <v/>
      </c>
      <c r="J1817" s="471">
        <f>'Potential Projects'!D1818</f>
        <v>4.7542253463109097</v>
      </c>
      <c r="K1817" s="471">
        <f>'Potential Projects'!E1818</f>
        <v>69.147088529348522</v>
      </c>
      <c r="L1817" s="476">
        <f t="shared" si="200"/>
        <v>943.09868612434059</v>
      </c>
      <c r="M1817" s="471">
        <f t="shared" si="203"/>
        <v>1384.7879500460735</v>
      </c>
      <c r="N1817" s="467">
        <f t="shared" si="201"/>
        <v>0</v>
      </c>
      <c r="O1817" s="475" t="str">
        <f t="shared" si="202"/>
        <v/>
      </c>
    </row>
    <row r="1818" spans="1:15" hidden="1">
      <c r="A1818" s="475">
        <f t="shared" si="197"/>
        <v>43525</v>
      </c>
      <c r="B1818" s="475">
        <v>43541</v>
      </c>
      <c r="C1818" s="467">
        <v>17</v>
      </c>
      <c r="D1818" s="467">
        <v>1036</v>
      </c>
      <c r="E1818" s="467">
        <v>1</v>
      </c>
      <c r="F1818" s="467">
        <v>19</v>
      </c>
      <c r="G1818" s="467">
        <f t="array" ref="G1818">MAX(IF($A$2:$A$8761=A1818,$D$2:$D$8761))</f>
        <v>1527</v>
      </c>
      <c r="H1818" s="467">
        <f t="shared" si="198"/>
        <v>0</v>
      </c>
      <c r="I1818" s="475" t="str">
        <f t="shared" si="199"/>
        <v/>
      </c>
      <c r="J1818" s="471">
        <f>'Potential Projects'!D1819</f>
        <v>7.6835387834817306</v>
      </c>
      <c r="K1818" s="471">
        <f>'Potential Projects'!E1819</f>
        <v>62.387656525478384</v>
      </c>
      <c r="L1818" s="476">
        <f t="shared" si="200"/>
        <v>945.92880469103989</v>
      </c>
      <c r="M1818" s="471">
        <f t="shared" si="203"/>
        <v>1384.7879500460735</v>
      </c>
      <c r="N1818" s="467">
        <f t="shared" si="201"/>
        <v>0</v>
      </c>
      <c r="O1818" s="475" t="str">
        <f t="shared" si="202"/>
        <v/>
      </c>
    </row>
    <row r="1819" spans="1:15" hidden="1">
      <c r="A1819" s="475">
        <f t="shared" si="197"/>
        <v>43525</v>
      </c>
      <c r="B1819" s="475">
        <v>43541</v>
      </c>
      <c r="C1819" s="467">
        <v>18</v>
      </c>
      <c r="D1819" s="467">
        <v>1051</v>
      </c>
      <c r="E1819" s="467">
        <v>0</v>
      </c>
      <c r="F1819" s="467">
        <v>13</v>
      </c>
      <c r="G1819" s="467">
        <f t="array" ref="G1819">MAX(IF($A$2:$A$8761=A1819,$D$2:$D$8761))</f>
        <v>1527</v>
      </c>
      <c r="H1819" s="467">
        <f t="shared" si="198"/>
        <v>0</v>
      </c>
      <c r="I1819" s="475" t="str">
        <f t="shared" si="199"/>
        <v/>
      </c>
      <c r="J1819" s="471">
        <f>'Potential Projects'!D1820</f>
        <v>7.6554227512256317</v>
      </c>
      <c r="K1819" s="471">
        <f>'Potential Projects'!E1820</f>
        <v>52.769096645882613</v>
      </c>
      <c r="L1819" s="476">
        <f t="shared" si="200"/>
        <v>977.57548060289173</v>
      </c>
      <c r="M1819" s="471">
        <f t="shared" si="203"/>
        <v>1384.7879500460735</v>
      </c>
      <c r="N1819" s="467">
        <f t="shared" si="201"/>
        <v>0</v>
      </c>
      <c r="O1819" s="475" t="str">
        <f t="shared" si="202"/>
        <v/>
      </c>
    </row>
    <row r="1820" spans="1:15" hidden="1">
      <c r="A1820" s="475">
        <f t="shared" si="197"/>
        <v>43525</v>
      </c>
      <c r="B1820" s="475">
        <v>43541</v>
      </c>
      <c r="C1820" s="467">
        <v>19</v>
      </c>
      <c r="D1820" s="467">
        <v>1055</v>
      </c>
      <c r="E1820" s="467">
        <v>0</v>
      </c>
      <c r="F1820" s="467">
        <v>2</v>
      </c>
      <c r="G1820" s="467">
        <f t="array" ref="G1820">MAX(IF($A$2:$A$8761=A1820,$D$2:$D$8761))</f>
        <v>1527</v>
      </c>
      <c r="H1820" s="467">
        <f t="shared" si="198"/>
        <v>0</v>
      </c>
      <c r="I1820" s="475" t="str">
        <f t="shared" si="199"/>
        <v/>
      </c>
      <c r="J1820" s="471">
        <f>'Potential Projects'!D1821</f>
        <v>14.272734043940543</v>
      </c>
      <c r="K1820" s="471">
        <f>'Potential Projects'!E1821</f>
        <v>48.440901150290266</v>
      </c>
      <c r="L1820" s="476">
        <f t="shared" si="200"/>
        <v>990.28636480576915</v>
      </c>
      <c r="M1820" s="471">
        <f t="shared" si="203"/>
        <v>1384.7879500460735</v>
      </c>
      <c r="N1820" s="467">
        <f t="shared" si="201"/>
        <v>0</v>
      </c>
      <c r="O1820" s="475" t="str">
        <f t="shared" si="202"/>
        <v/>
      </c>
    </row>
    <row r="1821" spans="1:15" hidden="1">
      <c r="A1821" s="475">
        <f t="shared" si="197"/>
        <v>43525</v>
      </c>
      <c r="B1821" s="475">
        <v>43541</v>
      </c>
      <c r="C1821" s="467">
        <v>20</v>
      </c>
      <c r="D1821" s="467">
        <v>1134</v>
      </c>
      <c r="E1821" s="467">
        <v>0</v>
      </c>
      <c r="F1821" s="467">
        <v>0</v>
      </c>
      <c r="G1821" s="467">
        <f t="array" ref="G1821">MAX(IF($A$2:$A$8761=A1821,$D$2:$D$8761))</f>
        <v>1527</v>
      </c>
      <c r="H1821" s="467">
        <f t="shared" si="198"/>
        <v>0</v>
      </c>
      <c r="I1821" s="475" t="str">
        <f t="shared" si="199"/>
        <v/>
      </c>
      <c r="J1821" s="471">
        <f>'Potential Projects'!D1822</f>
        <v>22.799714392279569</v>
      </c>
      <c r="K1821" s="471">
        <f>'Potential Projects'!E1822</f>
        <v>46.723077671468502</v>
      </c>
      <c r="L1821" s="476">
        <f t="shared" si="200"/>
        <v>1064.4772079362519</v>
      </c>
      <c r="M1821" s="471">
        <f t="shared" si="203"/>
        <v>1384.7879500460735</v>
      </c>
      <c r="N1821" s="467">
        <f t="shared" si="201"/>
        <v>0</v>
      </c>
      <c r="O1821" s="475" t="str">
        <f t="shared" si="202"/>
        <v/>
      </c>
    </row>
    <row r="1822" spans="1:15" hidden="1">
      <c r="A1822" s="475">
        <f t="shared" si="197"/>
        <v>43525</v>
      </c>
      <c r="B1822" s="475">
        <v>43541</v>
      </c>
      <c r="C1822" s="467">
        <v>21</v>
      </c>
      <c r="D1822" s="467">
        <v>1144</v>
      </c>
      <c r="E1822" s="467">
        <v>0</v>
      </c>
      <c r="F1822" s="467">
        <v>0</v>
      </c>
      <c r="G1822" s="467">
        <f t="array" ref="G1822">MAX(IF($A$2:$A$8761=A1822,$D$2:$D$8761))</f>
        <v>1527</v>
      </c>
      <c r="H1822" s="467">
        <f t="shared" si="198"/>
        <v>0</v>
      </c>
      <c r="I1822" s="475" t="str">
        <f t="shared" si="199"/>
        <v/>
      </c>
      <c r="J1822" s="471">
        <f>'Potential Projects'!D1823</f>
        <v>13.214600635486239</v>
      </c>
      <c r="K1822" s="471">
        <f>'Potential Projects'!E1823</f>
        <v>44.550766286820036</v>
      </c>
      <c r="L1822" s="476">
        <f t="shared" si="200"/>
        <v>1086.2346330776936</v>
      </c>
      <c r="M1822" s="471">
        <f t="shared" si="203"/>
        <v>1384.7879500460735</v>
      </c>
      <c r="N1822" s="467">
        <f t="shared" si="201"/>
        <v>0</v>
      </c>
      <c r="O1822" s="475" t="str">
        <f t="shared" si="202"/>
        <v/>
      </c>
    </row>
    <row r="1823" spans="1:15" hidden="1">
      <c r="A1823" s="475">
        <f t="shared" si="197"/>
        <v>43525</v>
      </c>
      <c r="B1823" s="475">
        <v>43541</v>
      </c>
      <c r="C1823" s="467">
        <v>22</v>
      </c>
      <c r="D1823" s="467">
        <v>1098</v>
      </c>
      <c r="E1823" s="467">
        <v>0</v>
      </c>
      <c r="F1823" s="467">
        <v>0</v>
      </c>
      <c r="G1823" s="467">
        <f t="array" ref="G1823">MAX(IF($A$2:$A$8761=A1823,$D$2:$D$8761))</f>
        <v>1527</v>
      </c>
      <c r="H1823" s="467">
        <f t="shared" si="198"/>
        <v>0</v>
      </c>
      <c r="I1823" s="475" t="str">
        <f t="shared" si="199"/>
        <v/>
      </c>
      <c r="J1823" s="471">
        <f>'Potential Projects'!D1824</f>
        <v>12.699233533828874</v>
      </c>
      <c r="K1823" s="471">
        <f>'Potential Projects'!E1824</f>
        <v>37.780382767146847</v>
      </c>
      <c r="L1823" s="476">
        <f t="shared" si="200"/>
        <v>1047.5203836990243</v>
      </c>
      <c r="M1823" s="471">
        <f t="shared" si="203"/>
        <v>1384.7879500460735</v>
      </c>
      <c r="N1823" s="467">
        <f t="shared" si="201"/>
        <v>0</v>
      </c>
      <c r="O1823" s="475" t="str">
        <f t="shared" si="202"/>
        <v/>
      </c>
    </row>
    <row r="1824" spans="1:15" hidden="1">
      <c r="A1824" s="475">
        <f t="shared" si="197"/>
        <v>43525</v>
      </c>
      <c r="B1824" s="475">
        <v>43541</v>
      </c>
      <c r="C1824" s="467">
        <v>23</v>
      </c>
      <c r="D1824" s="467">
        <v>1026</v>
      </c>
      <c r="E1824" s="467">
        <v>0</v>
      </c>
      <c r="F1824" s="467">
        <v>0</v>
      </c>
      <c r="G1824" s="467">
        <f t="array" ref="G1824">MAX(IF($A$2:$A$8761=A1824,$D$2:$D$8761))</f>
        <v>1527</v>
      </c>
      <c r="H1824" s="467">
        <f t="shared" si="198"/>
        <v>0</v>
      </c>
      <c r="I1824" s="475" t="str">
        <f t="shared" si="199"/>
        <v/>
      </c>
      <c r="J1824" s="471">
        <f>'Potential Projects'!D1825</f>
        <v>19.681965526312691</v>
      </c>
      <c r="K1824" s="471">
        <f>'Potential Projects'!E1825</f>
        <v>33.210471672758544</v>
      </c>
      <c r="L1824" s="476">
        <f t="shared" si="200"/>
        <v>973.1075628009288</v>
      </c>
      <c r="M1824" s="471">
        <f t="shared" si="203"/>
        <v>1384.7879500460735</v>
      </c>
      <c r="N1824" s="467">
        <f t="shared" si="201"/>
        <v>0</v>
      </c>
      <c r="O1824" s="475" t="str">
        <f t="shared" si="202"/>
        <v/>
      </c>
    </row>
    <row r="1825" spans="1:15" hidden="1">
      <c r="A1825" s="475">
        <f t="shared" si="197"/>
        <v>43525</v>
      </c>
      <c r="B1825" s="475">
        <v>43541</v>
      </c>
      <c r="C1825" s="467">
        <v>24</v>
      </c>
      <c r="D1825" s="467">
        <v>971</v>
      </c>
      <c r="E1825" s="467">
        <v>4</v>
      </c>
      <c r="F1825" s="467">
        <v>0</v>
      </c>
      <c r="G1825" s="467">
        <f t="array" ref="G1825">MAX(IF($A$2:$A$8761=A1825,$D$2:$D$8761))</f>
        <v>1527</v>
      </c>
      <c r="H1825" s="467">
        <f t="shared" si="198"/>
        <v>0</v>
      </c>
      <c r="I1825" s="475" t="str">
        <f t="shared" si="199"/>
        <v/>
      </c>
      <c r="J1825" s="471">
        <f>'Potential Projects'!D1826</f>
        <v>15.17611426133278</v>
      </c>
      <c r="K1825" s="471">
        <f>'Potential Projects'!E1826</f>
        <v>29.519028596000862</v>
      </c>
      <c r="L1825" s="476">
        <f t="shared" si="200"/>
        <v>922.30485714266626</v>
      </c>
      <c r="M1825" s="471">
        <f t="shared" si="203"/>
        <v>1384.7879500460735</v>
      </c>
      <c r="N1825" s="467">
        <f t="shared" si="201"/>
        <v>0</v>
      </c>
      <c r="O1825" s="475" t="str">
        <f t="shared" si="202"/>
        <v/>
      </c>
    </row>
    <row r="1826" spans="1:15" hidden="1">
      <c r="A1826" s="475">
        <f t="shared" si="197"/>
        <v>43525</v>
      </c>
      <c r="B1826" s="475">
        <v>43542</v>
      </c>
      <c r="C1826" s="467">
        <v>1</v>
      </c>
      <c r="D1826" s="467">
        <v>984</v>
      </c>
      <c r="E1826" s="467">
        <v>7</v>
      </c>
      <c r="F1826" s="467">
        <v>0</v>
      </c>
      <c r="G1826" s="467">
        <f t="array" ref="G1826">MAX(IF($A$2:$A$8761=A1826,$D$2:$D$8761))</f>
        <v>1527</v>
      </c>
      <c r="H1826" s="467">
        <f t="shared" si="198"/>
        <v>0</v>
      </c>
      <c r="I1826" s="475" t="str">
        <f t="shared" si="199"/>
        <v/>
      </c>
      <c r="J1826" s="471">
        <f>'Potential Projects'!D1827</f>
        <v>42.976486403210927</v>
      </c>
      <c r="K1826" s="471">
        <f>'Potential Projects'!E1827</f>
        <v>29.494778811008381</v>
      </c>
      <c r="L1826" s="476">
        <f t="shared" si="200"/>
        <v>904.52873478578067</v>
      </c>
      <c r="M1826" s="471">
        <f t="shared" si="203"/>
        <v>1384.7879500460735</v>
      </c>
      <c r="N1826" s="467">
        <f t="shared" si="201"/>
        <v>0</v>
      </c>
      <c r="O1826" s="475" t="str">
        <f t="shared" si="202"/>
        <v/>
      </c>
    </row>
    <row r="1827" spans="1:15" hidden="1">
      <c r="A1827" s="475">
        <f t="shared" si="197"/>
        <v>43525</v>
      </c>
      <c r="B1827" s="475">
        <v>43542</v>
      </c>
      <c r="C1827" s="467">
        <v>2</v>
      </c>
      <c r="D1827" s="467">
        <v>943</v>
      </c>
      <c r="E1827" s="467">
        <v>14</v>
      </c>
      <c r="F1827" s="467">
        <v>0</v>
      </c>
      <c r="G1827" s="467">
        <f t="array" ref="G1827">MAX(IF($A$2:$A$8761=A1827,$D$2:$D$8761))</f>
        <v>1527</v>
      </c>
      <c r="H1827" s="467">
        <f t="shared" si="198"/>
        <v>0</v>
      </c>
      <c r="I1827" s="475" t="str">
        <f t="shared" si="199"/>
        <v/>
      </c>
      <c r="J1827" s="471">
        <f>'Potential Projects'!D1828</f>
        <v>64.695136723322918</v>
      </c>
      <c r="K1827" s="471">
        <f>'Potential Projects'!E1828</f>
        <v>26.697448774457108</v>
      </c>
      <c r="L1827" s="476">
        <f t="shared" si="200"/>
        <v>837.60741450221997</v>
      </c>
      <c r="M1827" s="471">
        <f t="shared" si="203"/>
        <v>1384.7879500460735</v>
      </c>
      <c r="N1827" s="467">
        <f t="shared" si="201"/>
        <v>0</v>
      </c>
      <c r="O1827" s="475" t="str">
        <f t="shared" si="202"/>
        <v/>
      </c>
    </row>
    <row r="1828" spans="1:15" hidden="1">
      <c r="A1828" s="475">
        <f t="shared" si="197"/>
        <v>43525</v>
      </c>
      <c r="B1828" s="475">
        <v>43542</v>
      </c>
      <c r="C1828" s="467">
        <v>3</v>
      </c>
      <c r="D1828" s="467">
        <v>912</v>
      </c>
      <c r="E1828" s="467">
        <v>18</v>
      </c>
      <c r="F1828" s="467">
        <v>0</v>
      </c>
      <c r="G1828" s="467">
        <f t="array" ref="G1828">MAX(IF($A$2:$A$8761=A1828,$D$2:$D$8761))</f>
        <v>1527</v>
      </c>
      <c r="H1828" s="467">
        <f t="shared" si="198"/>
        <v>0</v>
      </c>
      <c r="I1828" s="475" t="str">
        <f t="shared" si="199"/>
        <v/>
      </c>
      <c r="J1828" s="471">
        <f>'Potential Projects'!D1829</f>
        <v>93.244498904236394</v>
      </c>
      <c r="K1828" s="471">
        <f>'Potential Projects'!E1829</f>
        <v>27.455450118254138</v>
      </c>
      <c r="L1828" s="476">
        <f t="shared" si="200"/>
        <v>773.3000509775095</v>
      </c>
      <c r="M1828" s="471">
        <f t="shared" si="203"/>
        <v>1384.7879500460735</v>
      </c>
      <c r="N1828" s="467">
        <f t="shared" si="201"/>
        <v>0</v>
      </c>
      <c r="O1828" s="475" t="str">
        <f t="shared" si="202"/>
        <v/>
      </c>
    </row>
    <row r="1829" spans="1:15" hidden="1">
      <c r="A1829" s="475">
        <f t="shared" si="197"/>
        <v>43525</v>
      </c>
      <c r="B1829" s="475">
        <v>43542</v>
      </c>
      <c r="C1829" s="467">
        <v>4</v>
      </c>
      <c r="D1829" s="467">
        <v>948</v>
      </c>
      <c r="E1829" s="467">
        <v>37</v>
      </c>
      <c r="F1829" s="467">
        <v>0</v>
      </c>
      <c r="G1829" s="467">
        <f t="array" ref="G1829">MAX(IF($A$2:$A$8761=A1829,$D$2:$D$8761))</f>
        <v>1527</v>
      </c>
      <c r="H1829" s="467">
        <f t="shared" si="198"/>
        <v>0</v>
      </c>
      <c r="I1829" s="475" t="str">
        <f t="shared" si="199"/>
        <v/>
      </c>
      <c r="J1829" s="471">
        <f>'Potential Projects'!D1830</f>
        <v>127.04176577055517</v>
      </c>
      <c r="K1829" s="471">
        <f>'Potential Projects'!E1830</f>
        <v>24.853682863900236</v>
      </c>
      <c r="L1829" s="476">
        <f t="shared" si="200"/>
        <v>759.10455136554458</v>
      </c>
      <c r="M1829" s="471">
        <f t="shared" si="203"/>
        <v>1384.7879500460735</v>
      </c>
      <c r="N1829" s="467">
        <f t="shared" si="201"/>
        <v>0</v>
      </c>
      <c r="O1829" s="475" t="str">
        <f t="shared" si="202"/>
        <v/>
      </c>
    </row>
    <row r="1830" spans="1:15" hidden="1">
      <c r="A1830" s="475">
        <f t="shared" si="197"/>
        <v>43525</v>
      </c>
      <c r="B1830" s="475">
        <v>43542</v>
      </c>
      <c r="C1830" s="467">
        <v>5</v>
      </c>
      <c r="D1830" s="467">
        <v>989</v>
      </c>
      <c r="E1830" s="467">
        <v>36</v>
      </c>
      <c r="F1830" s="467">
        <v>0</v>
      </c>
      <c r="G1830" s="467">
        <f t="array" ref="G1830">MAX(IF($A$2:$A$8761=A1830,$D$2:$D$8761))</f>
        <v>1527</v>
      </c>
      <c r="H1830" s="467">
        <f t="shared" si="198"/>
        <v>0</v>
      </c>
      <c r="I1830" s="475" t="str">
        <f t="shared" si="199"/>
        <v/>
      </c>
      <c r="J1830" s="471">
        <f>'Potential Projects'!D1831</f>
        <v>134.7416436284814</v>
      </c>
      <c r="K1830" s="471">
        <f>'Potential Projects'!E1831</f>
        <v>22.269907385508489</v>
      </c>
      <c r="L1830" s="476">
        <f t="shared" si="200"/>
        <v>795.9884489860101</v>
      </c>
      <c r="M1830" s="471">
        <f t="shared" si="203"/>
        <v>1384.7879500460735</v>
      </c>
      <c r="N1830" s="467">
        <f t="shared" si="201"/>
        <v>0</v>
      </c>
      <c r="O1830" s="475" t="str">
        <f t="shared" si="202"/>
        <v/>
      </c>
    </row>
    <row r="1831" spans="1:15" hidden="1">
      <c r="A1831" s="475">
        <f t="shared" si="197"/>
        <v>43525</v>
      </c>
      <c r="B1831" s="475">
        <v>43542</v>
      </c>
      <c r="C1831" s="467">
        <v>6</v>
      </c>
      <c r="D1831" s="467">
        <v>1101</v>
      </c>
      <c r="E1831" s="467">
        <v>41</v>
      </c>
      <c r="F1831" s="467">
        <v>0</v>
      </c>
      <c r="G1831" s="467">
        <f t="array" ref="G1831">MAX(IF($A$2:$A$8761=A1831,$D$2:$D$8761))</f>
        <v>1527</v>
      </c>
      <c r="H1831" s="467">
        <f t="shared" si="198"/>
        <v>0</v>
      </c>
      <c r="I1831" s="475" t="str">
        <f t="shared" si="199"/>
        <v/>
      </c>
      <c r="J1831" s="471">
        <f>'Potential Projects'!D1832</f>
        <v>134.80745466172581</v>
      </c>
      <c r="K1831" s="471">
        <f>'Potential Projects'!E1832</f>
        <v>10.553349978499249</v>
      </c>
      <c r="L1831" s="476">
        <f t="shared" si="200"/>
        <v>914.63919535977493</v>
      </c>
      <c r="M1831" s="471">
        <f t="shared" si="203"/>
        <v>1384.7879500460735</v>
      </c>
      <c r="N1831" s="467">
        <f t="shared" si="201"/>
        <v>0</v>
      </c>
      <c r="O1831" s="475" t="str">
        <f t="shared" si="202"/>
        <v/>
      </c>
    </row>
    <row r="1832" spans="1:15" hidden="1">
      <c r="A1832" s="475">
        <f t="shared" si="197"/>
        <v>43525</v>
      </c>
      <c r="B1832" s="475">
        <v>43542</v>
      </c>
      <c r="C1832" s="467">
        <v>7</v>
      </c>
      <c r="D1832" s="467">
        <v>1240</v>
      </c>
      <c r="E1832" s="467">
        <v>17</v>
      </c>
      <c r="F1832" s="467">
        <v>0</v>
      </c>
      <c r="G1832" s="467">
        <f t="array" ref="G1832">MAX(IF($A$2:$A$8761=A1832,$D$2:$D$8761))</f>
        <v>1527</v>
      </c>
      <c r="H1832" s="467">
        <f t="shared" si="198"/>
        <v>0</v>
      </c>
      <c r="I1832" s="475" t="str">
        <f t="shared" si="199"/>
        <v/>
      </c>
      <c r="J1832" s="471">
        <f>'Potential Projects'!D1833</f>
        <v>135.8148107508546</v>
      </c>
      <c r="K1832" s="471">
        <f>'Potential Projects'!E1833</f>
        <v>4.7709496344872075</v>
      </c>
      <c r="L1832" s="476">
        <f t="shared" si="200"/>
        <v>1082.4142396146583</v>
      </c>
      <c r="M1832" s="471">
        <f t="shared" si="203"/>
        <v>1384.7879500460735</v>
      </c>
      <c r="N1832" s="467">
        <f t="shared" si="201"/>
        <v>0</v>
      </c>
      <c r="O1832" s="475" t="str">
        <f t="shared" si="202"/>
        <v/>
      </c>
    </row>
    <row r="1833" spans="1:15" hidden="1">
      <c r="A1833" s="475">
        <f t="shared" si="197"/>
        <v>43525</v>
      </c>
      <c r="B1833" s="475">
        <v>43542</v>
      </c>
      <c r="C1833" s="467">
        <v>8</v>
      </c>
      <c r="D1833" s="467">
        <v>1323</v>
      </c>
      <c r="E1833" s="467">
        <v>18</v>
      </c>
      <c r="F1833" s="467">
        <v>3</v>
      </c>
      <c r="G1833" s="467">
        <f t="array" ref="G1833">MAX(IF($A$2:$A$8761=A1833,$D$2:$D$8761))</f>
        <v>1527</v>
      </c>
      <c r="H1833" s="467">
        <f t="shared" si="198"/>
        <v>0</v>
      </c>
      <c r="I1833" s="475" t="str">
        <f t="shared" si="199"/>
        <v/>
      </c>
      <c r="J1833" s="471">
        <f>'Potential Projects'!D1834</f>
        <v>117.11897820543516</v>
      </c>
      <c r="K1833" s="471">
        <f>'Potential Projects'!E1834</f>
        <v>0.74861433025155877</v>
      </c>
      <c r="L1833" s="476">
        <f t="shared" si="200"/>
        <v>1184.1324074643132</v>
      </c>
      <c r="M1833" s="471">
        <f t="shared" si="203"/>
        <v>1384.7879500460735</v>
      </c>
      <c r="N1833" s="467">
        <f t="shared" si="201"/>
        <v>0</v>
      </c>
      <c r="O1833" s="475" t="str">
        <f t="shared" si="202"/>
        <v/>
      </c>
    </row>
    <row r="1834" spans="1:15" hidden="1">
      <c r="A1834" s="475">
        <f t="shared" si="197"/>
        <v>43525</v>
      </c>
      <c r="B1834" s="475">
        <v>43542</v>
      </c>
      <c r="C1834" s="467">
        <v>9</v>
      </c>
      <c r="D1834" s="467">
        <v>1280</v>
      </c>
      <c r="E1834" s="467">
        <v>25</v>
      </c>
      <c r="F1834" s="467">
        <v>4</v>
      </c>
      <c r="G1834" s="467">
        <f t="array" ref="G1834">MAX(IF($A$2:$A$8761=A1834,$D$2:$D$8761))</f>
        <v>1527</v>
      </c>
      <c r="H1834" s="467">
        <f t="shared" si="198"/>
        <v>0</v>
      </c>
      <c r="I1834" s="475" t="str">
        <f t="shared" si="199"/>
        <v/>
      </c>
      <c r="J1834" s="471">
        <f>'Potential Projects'!D1835</f>
        <v>102.65696160592465</v>
      </c>
      <c r="K1834" s="471">
        <f>'Potential Projects'!E1835</f>
        <v>3.5201300795527843E-2</v>
      </c>
      <c r="L1834" s="476">
        <f t="shared" si="200"/>
        <v>1148.3078370932799</v>
      </c>
      <c r="M1834" s="471">
        <f t="shared" si="203"/>
        <v>1384.7879500460735</v>
      </c>
      <c r="N1834" s="467">
        <f t="shared" si="201"/>
        <v>0</v>
      </c>
      <c r="O1834" s="475" t="str">
        <f t="shared" si="202"/>
        <v/>
      </c>
    </row>
    <row r="1835" spans="1:15" hidden="1">
      <c r="A1835" s="475">
        <f t="shared" si="197"/>
        <v>43525</v>
      </c>
      <c r="B1835" s="475">
        <v>43542</v>
      </c>
      <c r="C1835" s="467">
        <v>10</v>
      </c>
      <c r="D1835" s="467">
        <v>1246</v>
      </c>
      <c r="E1835" s="467">
        <v>34</v>
      </c>
      <c r="F1835" s="467">
        <v>0</v>
      </c>
      <c r="G1835" s="467">
        <f t="array" ref="G1835">MAX(IF($A$2:$A$8761=A1835,$D$2:$D$8761))</f>
        <v>1527</v>
      </c>
      <c r="H1835" s="467">
        <f t="shared" si="198"/>
        <v>0</v>
      </c>
      <c r="I1835" s="475" t="str">
        <f t="shared" si="199"/>
        <v/>
      </c>
      <c r="J1835" s="471">
        <f>'Potential Projects'!D1836</f>
        <v>94.740659084820578</v>
      </c>
      <c r="K1835" s="471">
        <f>'Potential Projects'!E1836</f>
        <v>0</v>
      </c>
      <c r="L1835" s="476">
        <f t="shared" si="200"/>
        <v>1117.2593409151793</v>
      </c>
      <c r="M1835" s="471">
        <f t="shared" si="203"/>
        <v>1384.7879500460735</v>
      </c>
      <c r="N1835" s="467">
        <f t="shared" si="201"/>
        <v>0</v>
      </c>
      <c r="O1835" s="475" t="str">
        <f t="shared" si="202"/>
        <v/>
      </c>
    </row>
    <row r="1836" spans="1:15" hidden="1">
      <c r="A1836" s="475">
        <f t="shared" si="197"/>
        <v>43525</v>
      </c>
      <c r="B1836" s="475">
        <v>43542</v>
      </c>
      <c r="C1836" s="467">
        <v>11</v>
      </c>
      <c r="D1836" s="467">
        <v>1197</v>
      </c>
      <c r="E1836" s="467">
        <v>38</v>
      </c>
      <c r="F1836" s="467">
        <v>0</v>
      </c>
      <c r="G1836" s="467">
        <f t="array" ref="G1836">MAX(IF($A$2:$A$8761=A1836,$D$2:$D$8761))</f>
        <v>1527</v>
      </c>
      <c r="H1836" s="467">
        <f t="shared" si="198"/>
        <v>0</v>
      </c>
      <c r="I1836" s="475" t="str">
        <f t="shared" si="199"/>
        <v/>
      </c>
      <c r="J1836" s="471">
        <f>'Potential Projects'!D1837</f>
        <v>94.930097039421725</v>
      </c>
      <c r="K1836" s="471">
        <f>'Potential Projects'!E1837</f>
        <v>7.8225112878950768E-4</v>
      </c>
      <c r="L1836" s="476">
        <f t="shared" si="200"/>
        <v>1064.0691207094494</v>
      </c>
      <c r="M1836" s="471">
        <f t="shared" si="203"/>
        <v>1384.7879500460735</v>
      </c>
      <c r="N1836" s="467">
        <f t="shared" si="201"/>
        <v>0</v>
      </c>
      <c r="O1836" s="475" t="str">
        <f t="shared" si="202"/>
        <v/>
      </c>
    </row>
    <row r="1837" spans="1:15" hidden="1">
      <c r="A1837" s="475">
        <f t="shared" si="197"/>
        <v>43525</v>
      </c>
      <c r="B1837" s="475">
        <v>43542</v>
      </c>
      <c r="C1837" s="467">
        <v>12</v>
      </c>
      <c r="D1837" s="467">
        <v>1150</v>
      </c>
      <c r="E1837" s="467">
        <v>37</v>
      </c>
      <c r="F1837" s="467">
        <v>0</v>
      </c>
      <c r="G1837" s="467">
        <f t="array" ref="G1837">MAX(IF($A$2:$A$8761=A1837,$D$2:$D$8761))</f>
        <v>1527</v>
      </c>
      <c r="H1837" s="467">
        <f t="shared" si="198"/>
        <v>0</v>
      </c>
      <c r="I1837" s="475" t="str">
        <f t="shared" si="199"/>
        <v/>
      </c>
      <c r="J1837" s="471">
        <f>'Potential Projects'!D1838</f>
        <v>96.43680214071523</v>
      </c>
      <c r="K1837" s="471">
        <f>'Potential Projects'!E1838</f>
        <v>4.6935067727370459E-2</v>
      </c>
      <c r="L1837" s="476">
        <f t="shared" si="200"/>
        <v>1016.5162627915573</v>
      </c>
      <c r="M1837" s="471">
        <f t="shared" si="203"/>
        <v>1384.7879500460735</v>
      </c>
      <c r="N1837" s="467">
        <f t="shared" si="201"/>
        <v>0</v>
      </c>
      <c r="O1837" s="475" t="str">
        <f t="shared" si="202"/>
        <v/>
      </c>
    </row>
    <row r="1838" spans="1:15" hidden="1">
      <c r="A1838" s="475">
        <f t="shared" si="197"/>
        <v>43525</v>
      </c>
      <c r="B1838" s="475">
        <v>43542</v>
      </c>
      <c r="C1838" s="467">
        <v>13</v>
      </c>
      <c r="D1838" s="467">
        <v>1119</v>
      </c>
      <c r="E1838" s="467">
        <v>31</v>
      </c>
      <c r="F1838" s="467">
        <v>0</v>
      </c>
      <c r="G1838" s="467">
        <f t="array" ref="G1838">MAX(IF($A$2:$A$8761=A1838,$D$2:$D$8761))</f>
        <v>1527</v>
      </c>
      <c r="H1838" s="467">
        <f t="shared" si="198"/>
        <v>0</v>
      </c>
      <c r="I1838" s="475" t="str">
        <f t="shared" si="199"/>
        <v/>
      </c>
      <c r="J1838" s="471">
        <f>'Potential Projects'!D1839</f>
        <v>88.586778755586948</v>
      </c>
      <c r="K1838" s="471">
        <f>'Potential Projects'!E1839</f>
        <v>1.123312620941733</v>
      </c>
      <c r="L1838" s="476">
        <f t="shared" si="200"/>
        <v>998.28990862347132</v>
      </c>
      <c r="M1838" s="471">
        <f t="shared" si="203"/>
        <v>1384.7879500460735</v>
      </c>
      <c r="N1838" s="467">
        <f t="shared" si="201"/>
        <v>0</v>
      </c>
      <c r="O1838" s="475" t="str">
        <f t="shared" si="202"/>
        <v/>
      </c>
    </row>
    <row r="1839" spans="1:15" hidden="1">
      <c r="A1839" s="475">
        <f t="shared" si="197"/>
        <v>43525</v>
      </c>
      <c r="B1839" s="475">
        <v>43542</v>
      </c>
      <c r="C1839" s="467">
        <v>14</v>
      </c>
      <c r="D1839" s="467">
        <v>1092</v>
      </c>
      <c r="E1839" s="467">
        <v>25</v>
      </c>
      <c r="F1839" s="467">
        <v>0</v>
      </c>
      <c r="G1839" s="467">
        <f t="array" ref="G1839">MAX(IF($A$2:$A$8761=A1839,$D$2:$D$8761))</f>
        <v>1527</v>
      </c>
      <c r="H1839" s="467">
        <f t="shared" si="198"/>
        <v>0</v>
      </c>
      <c r="I1839" s="475" t="str">
        <f t="shared" si="199"/>
        <v/>
      </c>
      <c r="J1839" s="471">
        <f>'Potential Projects'!D1840</f>
        <v>70.07650554913323</v>
      </c>
      <c r="K1839" s="471">
        <f>'Potential Projects'!E1840</f>
        <v>2.3553581487852076</v>
      </c>
      <c r="L1839" s="476">
        <f t="shared" si="200"/>
        <v>994.5681363020816</v>
      </c>
      <c r="M1839" s="471">
        <f t="shared" si="203"/>
        <v>1384.7879500460735</v>
      </c>
      <c r="N1839" s="467">
        <f t="shared" si="201"/>
        <v>0</v>
      </c>
      <c r="O1839" s="475" t="str">
        <f t="shared" si="202"/>
        <v/>
      </c>
    </row>
    <row r="1840" spans="1:15" hidden="1">
      <c r="A1840" s="475">
        <f t="shared" si="197"/>
        <v>43525</v>
      </c>
      <c r="B1840" s="475">
        <v>43542</v>
      </c>
      <c r="C1840" s="467">
        <v>15</v>
      </c>
      <c r="D1840" s="467">
        <v>1076</v>
      </c>
      <c r="E1840" s="467">
        <v>25</v>
      </c>
      <c r="F1840" s="467">
        <v>0</v>
      </c>
      <c r="G1840" s="467">
        <f t="array" ref="G1840">MAX(IF($A$2:$A$8761=A1840,$D$2:$D$8761))</f>
        <v>1527</v>
      </c>
      <c r="H1840" s="467">
        <f t="shared" si="198"/>
        <v>0</v>
      </c>
      <c r="I1840" s="475" t="str">
        <f t="shared" si="199"/>
        <v/>
      </c>
      <c r="J1840" s="471">
        <f>'Potential Projects'!D1841</f>
        <v>58.51824775890362</v>
      </c>
      <c r="K1840" s="471">
        <f>'Potential Projects'!E1841</f>
        <v>1.3525122016770588</v>
      </c>
      <c r="L1840" s="476">
        <f t="shared" si="200"/>
        <v>991.1292400394193</v>
      </c>
      <c r="M1840" s="471">
        <f t="shared" si="203"/>
        <v>1384.7879500460735</v>
      </c>
      <c r="N1840" s="467">
        <f t="shared" si="201"/>
        <v>0</v>
      </c>
      <c r="O1840" s="475" t="str">
        <f t="shared" si="202"/>
        <v/>
      </c>
    </row>
    <row r="1841" spans="1:15" hidden="1">
      <c r="A1841" s="475">
        <f t="shared" si="197"/>
        <v>43525</v>
      </c>
      <c r="B1841" s="475">
        <v>43542</v>
      </c>
      <c r="C1841" s="467">
        <v>16</v>
      </c>
      <c r="D1841" s="467">
        <v>1059</v>
      </c>
      <c r="E1841" s="467">
        <v>17</v>
      </c>
      <c r="F1841" s="467">
        <v>0</v>
      </c>
      <c r="G1841" s="467">
        <f t="array" ref="G1841">MAX(IF($A$2:$A$8761=A1841,$D$2:$D$8761))</f>
        <v>1527</v>
      </c>
      <c r="H1841" s="467">
        <f t="shared" si="198"/>
        <v>0</v>
      </c>
      <c r="I1841" s="475" t="str">
        <f t="shared" si="199"/>
        <v/>
      </c>
      <c r="J1841" s="471">
        <f>'Potential Projects'!D1842</f>
        <v>61.083524813997045</v>
      </c>
      <c r="K1841" s="471">
        <f>'Potential Projects'!E1842</f>
        <v>1.4354308213287466</v>
      </c>
      <c r="L1841" s="476">
        <f t="shared" si="200"/>
        <v>979.48104436467418</v>
      </c>
      <c r="M1841" s="471">
        <f t="shared" si="203"/>
        <v>1384.7879500460735</v>
      </c>
      <c r="N1841" s="467">
        <f t="shared" si="201"/>
        <v>0</v>
      </c>
      <c r="O1841" s="475" t="str">
        <f t="shared" si="202"/>
        <v/>
      </c>
    </row>
    <row r="1842" spans="1:15" hidden="1">
      <c r="A1842" s="475">
        <f t="shared" si="197"/>
        <v>43525</v>
      </c>
      <c r="B1842" s="475">
        <v>43542</v>
      </c>
      <c r="C1842" s="467">
        <v>17</v>
      </c>
      <c r="D1842" s="467">
        <v>1065</v>
      </c>
      <c r="E1842" s="467">
        <v>30</v>
      </c>
      <c r="F1842" s="467">
        <v>0</v>
      </c>
      <c r="G1842" s="467">
        <f t="array" ref="G1842">MAX(IF($A$2:$A$8761=A1842,$D$2:$D$8761))</f>
        <v>1527</v>
      </c>
      <c r="H1842" s="467">
        <f t="shared" si="198"/>
        <v>0</v>
      </c>
      <c r="I1842" s="475" t="str">
        <f t="shared" si="199"/>
        <v/>
      </c>
      <c r="J1842" s="471">
        <f>'Potential Projects'!D1843</f>
        <v>53.754946349526151</v>
      </c>
      <c r="K1842" s="471">
        <f>'Potential Projects'!E1843</f>
        <v>4.8155379488282088</v>
      </c>
      <c r="L1842" s="476">
        <f t="shared" si="200"/>
        <v>976.42951570164564</v>
      </c>
      <c r="M1842" s="471">
        <f t="shared" si="203"/>
        <v>1384.7879500460735</v>
      </c>
      <c r="N1842" s="467">
        <f t="shared" si="201"/>
        <v>0</v>
      </c>
      <c r="O1842" s="475" t="str">
        <f t="shared" si="202"/>
        <v/>
      </c>
    </row>
    <row r="1843" spans="1:15" hidden="1">
      <c r="A1843" s="475">
        <f t="shared" si="197"/>
        <v>43525</v>
      </c>
      <c r="B1843" s="475">
        <v>43542</v>
      </c>
      <c r="C1843" s="467">
        <v>18</v>
      </c>
      <c r="D1843" s="467">
        <v>1036</v>
      </c>
      <c r="E1843" s="467">
        <v>35</v>
      </c>
      <c r="F1843" s="467">
        <v>0</v>
      </c>
      <c r="G1843" s="467">
        <f t="array" ref="G1843">MAX(IF($A$2:$A$8761=A1843,$D$2:$D$8761))</f>
        <v>1527</v>
      </c>
      <c r="H1843" s="467">
        <f t="shared" si="198"/>
        <v>0</v>
      </c>
      <c r="I1843" s="475" t="str">
        <f t="shared" si="199"/>
        <v/>
      </c>
      <c r="J1843" s="471">
        <f>'Potential Projects'!D1844</f>
        <v>38.109259206661875</v>
      </c>
      <c r="K1843" s="471">
        <f>'Potential Projects'!E1844</f>
        <v>3.0609486669533434</v>
      </c>
      <c r="L1843" s="476">
        <f t="shared" si="200"/>
        <v>959.82979212638486</v>
      </c>
      <c r="M1843" s="471">
        <f t="shared" si="203"/>
        <v>1384.7879500460735</v>
      </c>
      <c r="N1843" s="467">
        <f t="shared" si="201"/>
        <v>0</v>
      </c>
      <c r="O1843" s="475" t="str">
        <f t="shared" si="202"/>
        <v/>
      </c>
    </row>
    <row r="1844" spans="1:15" hidden="1">
      <c r="A1844" s="475">
        <f t="shared" si="197"/>
        <v>43525</v>
      </c>
      <c r="B1844" s="475">
        <v>43542</v>
      </c>
      <c r="C1844" s="467">
        <v>19</v>
      </c>
      <c r="D1844" s="467">
        <v>1079</v>
      </c>
      <c r="E1844" s="467">
        <v>45</v>
      </c>
      <c r="F1844" s="467">
        <v>0</v>
      </c>
      <c r="G1844" s="467">
        <f t="array" ref="G1844">MAX(IF($A$2:$A$8761=A1844,$D$2:$D$8761))</f>
        <v>1527</v>
      </c>
      <c r="H1844" s="467">
        <f t="shared" si="198"/>
        <v>0</v>
      </c>
      <c r="I1844" s="475" t="str">
        <f t="shared" si="199"/>
        <v/>
      </c>
      <c r="J1844" s="471">
        <f>'Potential Projects'!D1845</f>
        <v>65.696597506286778</v>
      </c>
      <c r="K1844" s="471">
        <f>'Potential Projects'!E1845</f>
        <v>4.5542660718125134</v>
      </c>
      <c r="L1844" s="476">
        <f t="shared" si="200"/>
        <v>963.74913642190063</v>
      </c>
      <c r="M1844" s="471">
        <f t="shared" si="203"/>
        <v>1384.7879500460735</v>
      </c>
      <c r="N1844" s="467">
        <f t="shared" si="201"/>
        <v>0</v>
      </c>
      <c r="O1844" s="475" t="str">
        <f t="shared" si="202"/>
        <v/>
      </c>
    </row>
    <row r="1845" spans="1:15" hidden="1">
      <c r="A1845" s="475">
        <f t="shared" si="197"/>
        <v>43525</v>
      </c>
      <c r="B1845" s="475">
        <v>43542</v>
      </c>
      <c r="C1845" s="467">
        <v>20</v>
      </c>
      <c r="D1845" s="467">
        <v>1120</v>
      </c>
      <c r="E1845" s="467">
        <v>42</v>
      </c>
      <c r="F1845" s="467">
        <v>0</v>
      </c>
      <c r="G1845" s="467">
        <f t="array" ref="G1845">MAX(IF($A$2:$A$8761=A1845,$D$2:$D$8761))</f>
        <v>1527</v>
      </c>
      <c r="H1845" s="467">
        <f t="shared" si="198"/>
        <v>0</v>
      </c>
      <c r="I1845" s="475" t="str">
        <f t="shared" si="199"/>
        <v/>
      </c>
      <c r="J1845" s="471">
        <f>'Potential Projects'!D1846</f>
        <v>105.08590632678815</v>
      </c>
      <c r="K1845" s="471">
        <f>'Potential Projects'!E1846</f>
        <v>60.322513545474095</v>
      </c>
      <c r="L1845" s="476">
        <f t="shared" si="200"/>
        <v>912.59158012773776</v>
      </c>
      <c r="M1845" s="471">
        <f t="shared" si="203"/>
        <v>1384.7879500460735</v>
      </c>
      <c r="N1845" s="467">
        <f t="shared" si="201"/>
        <v>0</v>
      </c>
      <c r="O1845" s="475" t="str">
        <f t="shared" si="202"/>
        <v/>
      </c>
    </row>
    <row r="1846" spans="1:15" hidden="1">
      <c r="A1846" s="475">
        <f t="shared" si="197"/>
        <v>43525</v>
      </c>
      <c r="B1846" s="475">
        <v>43542</v>
      </c>
      <c r="C1846" s="467">
        <v>21</v>
      </c>
      <c r="D1846" s="467">
        <v>1129</v>
      </c>
      <c r="E1846" s="467">
        <v>43</v>
      </c>
      <c r="F1846" s="467">
        <v>0</v>
      </c>
      <c r="G1846" s="467">
        <f t="array" ref="G1846">MAX(IF($A$2:$A$8761=A1846,$D$2:$D$8761))</f>
        <v>1527</v>
      </c>
      <c r="H1846" s="467">
        <f t="shared" si="198"/>
        <v>0</v>
      </c>
      <c r="I1846" s="475" t="str">
        <f t="shared" si="199"/>
        <v/>
      </c>
      <c r="J1846" s="471">
        <f>'Potential Projects'!D1847</f>
        <v>122.14374920856264</v>
      </c>
      <c r="K1846" s="471">
        <f>'Potential Projects'!E1847</f>
        <v>94.992665824553853</v>
      </c>
      <c r="L1846" s="476">
        <f t="shared" si="200"/>
        <v>868.86358496688354</v>
      </c>
      <c r="M1846" s="471">
        <f t="shared" si="203"/>
        <v>1384.7879500460735</v>
      </c>
      <c r="N1846" s="467">
        <f t="shared" si="201"/>
        <v>0</v>
      </c>
      <c r="O1846" s="475" t="str">
        <f t="shared" si="202"/>
        <v/>
      </c>
    </row>
    <row r="1847" spans="1:15" hidden="1">
      <c r="A1847" s="475">
        <f t="shared" si="197"/>
        <v>43525</v>
      </c>
      <c r="B1847" s="475">
        <v>43542</v>
      </c>
      <c r="C1847" s="467">
        <v>22</v>
      </c>
      <c r="D1847" s="467">
        <v>1093</v>
      </c>
      <c r="E1847" s="467">
        <v>42</v>
      </c>
      <c r="F1847" s="467">
        <v>0</v>
      </c>
      <c r="G1847" s="467">
        <f t="array" ref="G1847">MAX(IF($A$2:$A$8761=A1847,$D$2:$D$8761))</f>
        <v>1527</v>
      </c>
      <c r="H1847" s="467">
        <f t="shared" si="198"/>
        <v>0</v>
      </c>
      <c r="I1847" s="475" t="str">
        <f t="shared" si="199"/>
        <v/>
      </c>
      <c r="J1847" s="471">
        <f>'Potential Projects'!D1848</f>
        <v>111.83203735005236</v>
      </c>
      <c r="K1847" s="471">
        <f>'Potential Projects'!E1848</f>
        <v>94.587459739840881</v>
      </c>
      <c r="L1847" s="476">
        <f t="shared" si="200"/>
        <v>844.58050291010682</v>
      </c>
      <c r="M1847" s="471">
        <f t="shared" si="203"/>
        <v>1384.7879500460735</v>
      </c>
      <c r="N1847" s="467">
        <f t="shared" si="201"/>
        <v>0</v>
      </c>
      <c r="O1847" s="475" t="str">
        <f t="shared" si="202"/>
        <v/>
      </c>
    </row>
    <row r="1848" spans="1:15" hidden="1">
      <c r="A1848" s="475">
        <f t="shared" si="197"/>
        <v>43525</v>
      </c>
      <c r="B1848" s="475">
        <v>43542</v>
      </c>
      <c r="C1848" s="467">
        <v>23</v>
      </c>
      <c r="D1848" s="467">
        <v>1041</v>
      </c>
      <c r="E1848" s="467">
        <v>48</v>
      </c>
      <c r="F1848" s="467">
        <v>0</v>
      </c>
      <c r="G1848" s="467">
        <f t="array" ref="G1848">MAX(IF($A$2:$A$8761=A1848,$D$2:$D$8761))</f>
        <v>1527</v>
      </c>
      <c r="H1848" s="467">
        <f t="shared" si="198"/>
        <v>0</v>
      </c>
      <c r="I1848" s="475" t="str">
        <f t="shared" si="199"/>
        <v/>
      </c>
      <c r="J1848" s="471">
        <f>'Potential Projects'!D1849</f>
        <v>124.85197660993565</v>
      </c>
      <c r="K1848" s="471">
        <f>'Potential Projects'!E1849</f>
        <v>82.576775908406802</v>
      </c>
      <c r="L1848" s="476">
        <f t="shared" si="200"/>
        <v>785.57124748165757</v>
      </c>
      <c r="M1848" s="471">
        <f t="shared" si="203"/>
        <v>1384.7879500460735</v>
      </c>
      <c r="N1848" s="467">
        <f t="shared" si="201"/>
        <v>0</v>
      </c>
      <c r="O1848" s="475" t="str">
        <f t="shared" si="202"/>
        <v/>
      </c>
    </row>
    <row r="1849" spans="1:15" hidden="1">
      <c r="A1849" s="475">
        <f t="shared" si="197"/>
        <v>43525</v>
      </c>
      <c r="B1849" s="475">
        <v>43542</v>
      </c>
      <c r="C1849" s="467">
        <v>24</v>
      </c>
      <c r="D1849" s="467">
        <v>982</v>
      </c>
      <c r="E1849" s="467">
        <v>51</v>
      </c>
      <c r="F1849" s="467">
        <v>0</v>
      </c>
      <c r="G1849" s="467">
        <f t="array" ref="G1849">MAX(IF($A$2:$A$8761=A1849,$D$2:$D$8761))</f>
        <v>1527</v>
      </c>
      <c r="H1849" s="467">
        <f t="shared" si="198"/>
        <v>0</v>
      </c>
      <c r="I1849" s="475" t="str">
        <f t="shared" si="199"/>
        <v/>
      </c>
      <c r="J1849" s="471">
        <f>'Potential Projects'!D1850</f>
        <v>126.98769382588775</v>
      </c>
      <c r="K1849" s="471">
        <f>'Potential Projects'!E1850</f>
        <v>67.434740808428288</v>
      </c>
      <c r="L1849" s="476">
        <f t="shared" si="200"/>
        <v>736.57756536568399</v>
      </c>
      <c r="M1849" s="471">
        <f t="shared" si="203"/>
        <v>1384.7879500460735</v>
      </c>
      <c r="N1849" s="467">
        <f t="shared" si="201"/>
        <v>0</v>
      </c>
      <c r="O1849" s="475" t="str">
        <f t="shared" si="202"/>
        <v/>
      </c>
    </row>
    <row r="1850" spans="1:15" hidden="1">
      <c r="A1850" s="475">
        <f t="shared" si="197"/>
        <v>43525</v>
      </c>
      <c r="B1850" s="475">
        <v>43543</v>
      </c>
      <c r="C1850" s="467">
        <v>1</v>
      </c>
      <c r="D1850" s="467">
        <v>952</v>
      </c>
      <c r="E1850" s="467">
        <v>26</v>
      </c>
      <c r="F1850" s="467">
        <v>0</v>
      </c>
      <c r="G1850" s="467">
        <f t="array" ref="G1850">MAX(IF($A$2:$A$8761=A1850,$D$2:$D$8761))</f>
        <v>1527</v>
      </c>
      <c r="H1850" s="467">
        <f t="shared" si="198"/>
        <v>0</v>
      </c>
      <c r="I1850" s="475" t="str">
        <f t="shared" si="199"/>
        <v/>
      </c>
      <c r="J1850" s="471">
        <f>'Potential Projects'!D1851</f>
        <v>126.91374967164236</v>
      </c>
      <c r="K1850" s="471">
        <f>'Potential Projects'!E1851</f>
        <v>61.375423564824771</v>
      </c>
      <c r="L1850" s="476">
        <f t="shared" si="200"/>
        <v>737.71082676353285</v>
      </c>
      <c r="M1850" s="471">
        <f t="shared" si="203"/>
        <v>1384.7879500460735</v>
      </c>
      <c r="N1850" s="467">
        <f t="shared" si="201"/>
        <v>0</v>
      </c>
      <c r="O1850" s="475" t="str">
        <f t="shared" si="202"/>
        <v/>
      </c>
    </row>
    <row r="1851" spans="1:15" hidden="1">
      <c r="A1851" s="475">
        <f t="shared" si="197"/>
        <v>43525</v>
      </c>
      <c r="B1851" s="475">
        <v>43543</v>
      </c>
      <c r="C1851" s="467">
        <v>2</v>
      </c>
      <c r="D1851" s="467">
        <v>932</v>
      </c>
      <c r="E1851" s="467">
        <v>7</v>
      </c>
      <c r="F1851" s="467">
        <v>0</v>
      </c>
      <c r="G1851" s="467">
        <f t="array" ref="G1851">MAX(IF($A$2:$A$8761=A1851,$D$2:$D$8761))</f>
        <v>1527</v>
      </c>
      <c r="H1851" s="467">
        <f t="shared" si="198"/>
        <v>0</v>
      </c>
      <c r="I1851" s="475" t="str">
        <f t="shared" si="199"/>
        <v/>
      </c>
      <c r="J1851" s="471">
        <f>'Potential Projects'!D1852</f>
        <v>107.39990745049917</v>
      </c>
      <c r="K1851" s="471">
        <f>'Potential Projects'!E1852</f>
        <v>65.271034186196516</v>
      </c>
      <c r="L1851" s="476">
        <f t="shared" si="200"/>
        <v>752.32905836330428</v>
      </c>
      <c r="M1851" s="471">
        <f t="shared" si="203"/>
        <v>1384.7879500460735</v>
      </c>
      <c r="N1851" s="467">
        <f t="shared" si="201"/>
        <v>0</v>
      </c>
      <c r="O1851" s="475" t="str">
        <f t="shared" si="202"/>
        <v/>
      </c>
    </row>
    <row r="1852" spans="1:15" hidden="1">
      <c r="A1852" s="475">
        <f t="shared" si="197"/>
        <v>43525</v>
      </c>
      <c r="B1852" s="475">
        <v>43543</v>
      </c>
      <c r="C1852" s="467">
        <v>3</v>
      </c>
      <c r="D1852" s="467">
        <v>935</v>
      </c>
      <c r="E1852" s="467">
        <v>4</v>
      </c>
      <c r="F1852" s="467">
        <v>0</v>
      </c>
      <c r="G1852" s="467">
        <f t="array" ref="G1852">MAX(IF($A$2:$A$8761=A1852,$D$2:$D$8761))</f>
        <v>1527</v>
      </c>
      <c r="H1852" s="467">
        <f t="shared" si="198"/>
        <v>0</v>
      </c>
      <c r="I1852" s="475" t="str">
        <f t="shared" si="199"/>
        <v/>
      </c>
      <c r="J1852" s="471">
        <f>'Potential Projects'!D1853</f>
        <v>99.145519268105318</v>
      </c>
      <c r="K1852" s="471">
        <f>'Potential Projects'!E1853</f>
        <v>74.941222640292409</v>
      </c>
      <c r="L1852" s="476">
        <f t="shared" si="200"/>
        <v>756.9132580916023</v>
      </c>
      <c r="M1852" s="471">
        <f t="shared" si="203"/>
        <v>1384.7879500460735</v>
      </c>
      <c r="N1852" s="467">
        <f t="shared" si="201"/>
        <v>0</v>
      </c>
      <c r="O1852" s="475" t="str">
        <f t="shared" si="202"/>
        <v/>
      </c>
    </row>
    <row r="1853" spans="1:15" hidden="1">
      <c r="A1853" s="475">
        <f t="shared" si="197"/>
        <v>43525</v>
      </c>
      <c r="B1853" s="475">
        <v>43543</v>
      </c>
      <c r="C1853" s="467">
        <v>4</v>
      </c>
      <c r="D1853" s="467">
        <v>951</v>
      </c>
      <c r="E1853" s="467">
        <v>7</v>
      </c>
      <c r="F1853" s="467">
        <v>0</v>
      </c>
      <c r="G1853" s="467">
        <f t="array" ref="G1853">MAX(IF($A$2:$A$8761=A1853,$D$2:$D$8761))</f>
        <v>1527</v>
      </c>
      <c r="H1853" s="467">
        <f t="shared" si="198"/>
        <v>0</v>
      </c>
      <c r="I1853" s="475" t="str">
        <f t="shared" si="199"/>
        <v/>
      </c>
      <c r="J1853" s="471">
        <f>'Potential Projects'!D1854</f>
        <v>106.52864682125214</v>
      </c>
      <c r="K1853" s="471">
        <f>'Potential Projects'!E1854</f>
        <v>74.247365889056113</v>
      </c>
      <c r="L1853" s="476">
        <f t="shared" si="200"/>
        <v>763.22398728969176</v>
      </c>
      <c r="M1853" s="471">
        <f t="shared" si="203"/>
        <v>1384.7879500460735</v>
      </c>
      <c r="N1853" s="467">
        <f t="shared" si="201"/>
        <v>0</v>
      </c>
      <c r="O1853" s="475" t="str">
        <f t="shared" si="202"/>
        <v/>
      </c>
    </row>
    <row r="1854" spans="1:15" hidden="1">
      <c r="A1854" s="475">
        <f t="shared" si="197"/>
        <v>43525</v>
      </c>
      <c r="B1854" s="475">
        <v>43543</v>
      </c>
      <c r="C1854" s="467">
        <v>5</v>
      </c>
      <c r="D1854" s="467">
        <v>993</v>
      </c>
      <c r="E1854" s="467">
        <v>16</v>
      </c>
      <c r="F1854" s="467">
        <v>0</v>
      </c>
      <c r="G1854" s="467">
        <f t="array" ref="G1854">MAX(IF($A$2:$A$8761=A1854,$D$2:$D$8761))</f>
        <v>1527</v>
      </c>
      <c r="H1854" s="467">
        <f t="shared" si="198"/>
        <v>0</v>
      </c>
      <c r="I1854" s="475" t="str">
        <f t="shared" si="199"/>
        <v/>
      </c>
      <c r="J1854" s="471">
        <f>'Potential Projects'!D1855</f>
        <v>94.521203129103299</v>
      </c>
      <c r="K1854" s="471">
        <f>'Potential Projects'!E1855</f>
        <v>58.562448505697702</v>
      </c>
      <c r="L1854" s="476">
        <f t="shared" si="200"/>
        <v>823.91634836519904</v>
      </c>
      <c r="M1854" s="471">
        <f t="shared" si="203"/>
        <v>1384.7879500460735</v>
      </c>
      <c r="N1854" s="467">
        <f t="shared" si="201"/>
        <v>0</v>
      </c>
      <c r="O1854" s="475" t="str">
        <f t="shared" si="202"/>
        <v/>
      </c>
    </row>
    <row r="1855" spans="1:15" hidden="1">
      <c r="A1855" s="475">
        <f t="shared" si="197"/>
        <v>43525</v>
      </c>
      <c r="B1855" s="475">
        <v>43543</v>
      </c>
      <c r="C1855" s="467">
        <v>6</v>
      </c>
      <c r="D1855" s="467">
        <v>1089</v>
      </c>
      <c r="E1855" s="467">
        <v>23</v>
      </c>
      <c r="F1855" s="467">
        <v>0</v>
      </c>
      <c r="G1855" s="467">
        <f t="array" ref="G1855">MAX(IF($A$2:$A$8761=A1855,$D$2:$D$8761))</f>
        <v>1527</v>
      </c>
      <c r="H1855" s="467">
        <f t="shared" si="198"/>
        <v>0</v>
      </c>
      <c r="I1855" s="475" t="str">
        <f t="shared" si="199"/>
        <v/>
      </c>
      <c r="J1855" s="471">
        <f>'Potential Projects'!D1856</f>
        <v>90.935752865641405</v>
      </c>
      <c r="K1855" s="471">
        <f>'Potential Projects'!E1856</f>
        <v>47.890978606751233</v>
      </c>
      <c r="L1855" s="476">
        <f t="shared" si="200"/>
        <v>927.17326852760732</v>
      </c>
      <c r="M1855" s="471">
        <f t="shared" si="203"/>
        <v>1384.7879500460735</v>
      </c>
      <c r="N1855" s="467">
        <f t="shared" si="201"/>
        <v>0</v>
      </c>
      <c r="O1855" s="475" t="str">
        <f t="shared" si="202"/>
        <v/>
      </c>
    </row>
    <row r="1856" spans="1:15" hidden="1">
      <c r="A1856" s="475">
        <f t="shared" si="197"/>
        <v>43525</v>
      </c>
      <c r="B1856" s="475">
        <v>43543</v>
      </c>
      <c r="C1856" s="467">
        <v>7</v>
      </c>
      <c r="D1856" s="467">
        <v>1235</v>
      </c>
      <c r="E1856" s="467">
        <v>17</v>
      </c>
      <c r="F1856" s="467">
        <v>0</v>
      </c>
      <c r="G1856" s="467">
        <f t="array" ref="G1856">MAX(IF($A$2:$A$8761=A1856,$D$2:$D$8761))</f>
        <v>1527</v>
      </c>
      <c r="H1856" s="467">
        <f t="shared" si="198"/>
        <v>0</v>
      </c>
      <c r="I1856" s="475" t="str">
        <f t="shared" si="199"/>
        <v/>
      </c>
      <c r="J1856" s="471">
        <f>'Potential Projects'!D1857</f>
        <v>95.152569090242437</v>
      </c>
      <c r="K1856" s="471">
        <f>'Potential Projects'!E1857</f>
        <v>66.412338583100407</v>
      </c>
      <c r="L1856" s="476">
        <f t="shared" si="200"/>
        <v>1056.4350923266572</v>
      </c>
      <c r="M1856" s="471">
        <f t="shared" si="203"/>
        <v>1384.7879500460735</v>
      </c>
      <c r="N1856" s="467">
        <f t="shared" si="201"/>
        <v>0</v>
      </c>
      <c r="O1856" s="475" t="str">
        <f t="shared" si="202"/>
        <v/>
      </c>
    </row>
    <row r="1857" spans="1:15" hidden="1">
      <c r="A1857" s="475">
        <f t="shared" si="197"/>
        <v>43525</v>
      </c>
      <c r="B1857" s="475">
        <v>43543</v>
      </c>
      <c r="C1857" s="467">
        <v>8</v>
      </c>
      <c r="D1857" s="467">
        <v>1310</v>
      </c>
      <c r="E1857" s="467">
        <v>15</v>
      </c>
      <c r="F1857" s="467">
        <v>0</v>
      </c>
      <c r="G1857" s="467">
        <f t="array" ref="G1857">MAX(IF($A$2:$A$8761=A1857,$D$2:$D$8761))</f>
        <v>1527</v>
      </c>
      <c r="H1857" s="467">
        <f t="shared" si="198"/>
        <v>0</v>
      </c>
      <c r="I1857" s="475" t="str">
        <f t="shared" si="199"/>
        <v/>
      </c>
      <c r="J1857" s="471">
        <f>'Potential Projects'!D1858</f>
        <v>78.301527025454661</v>
      </c>
      <c r="K1857" s="471">
        <f>'Potential Projects'!E1858</f>
        <v>51.267174478606755</v>
      </c>
      <c r="L1857" s="476">
        <f t="shared" si="200"/>
        <v>1165.4312984959388</v>
      </c>
      <c r="M1857" s="471">
        <f t="shared" si="203"/>
        <v>1384.7879500460735</v>
      </c>
      <c r="N1857" s="467">
        <f t="shared" si="201"/>
        <v>0</v>
      </c>
      <c r="O1857" s="475" t="str">
        <f t="shared" si="202"/>
        <v/>
      </c>
    </row>
    <row r="1858" spans="1:15" hidden="1">
      <c r="A1858" s="475">
        <f t="shared" ref="A1858:A1921" si="204">DATE(YEAR(B1858),MONTH(B1858),1)</f>
        <v>43525</v>
      </c>
      <c r="B1858" s="475">
        <v>43543</v>
      </c>
      <c r="C1858" s="467">
        <v>9</v>
      </c>
      <c r="D1858" s="467">
        <v>1276</v>
      </c>
      <c r="E1858" s="467">
        <v>20</v>
      </c>
      <c r="F1858" s="467">
        <v>0</v>
      </c>
      <c r="G1858" s="467">
        <f t="array" ref="G1858">MAX(IF($A$2:$A$8761=A1858,$D$2:$D$8761))</f>
        <v>1527</v>
      </c>
      <c r="H1858" s="467">
        <f t="shared" ref="H1858:H1921" si="205">IF(G1858=D1858,1,0)</f>
        <v>0</v>
      </c>
      <c r="I1858" s="475" t="str">
        <f t="shared" ref="I1858:I1921" si="206">IF(D1858=G1858,B1858,"")</f>
        <v/>
      </c>
      <c r="J1858" s="471">
        <f>'Potential Projects'!D1859</f>
        <v>30.074067610118856</v>
      </c>
      <c r="K1858" s="471">
        <f>'Potential Projects'!E1859</f>
        <v>66.611812620941734</v>
      </c>
      <c r="L1858" s="476">
        <f t="shared" ref="L1858:L1921" si="207">D1858-E1858-F1858-J1858-K1858</f>
        <v>1159.3141197689395</v>
      </c>
      <c r="M1858" s="471">
        <f t="shared" si="203"/>
        <v>1384.7879500460735</v>
      </c>
      <c r="N1858" s="467">
        <f t="shared" ref="N1858:N1921" si="208">IF(M1858=L1858,1,0)</f>
        <v>0</v>
      </c>
      <c r="O1858" s="475" t="str">
        <f t="shared" ref="O1858:O1921" si="209">IF(L1858=M1858,B1858,"")</f>
        <v/>
      </c>
    </row>
    <row r="1859" spans="1:15" hidden="1">
      <c r="A1859" s="475">
        <f t="shared" si="204"/>
        <v>43525</v>
      </c>
      <c r="B1859" s="475">
        <v>43543</v>
      </c>
      <c r="C1859" s="467">
        <v>10</v>
      </c>
      <c r="D1859" s="467">
        <v>1225</v>
      </c>
      <c r="E1859" s="467">
        <v>18</v>
      </c>
      <c r="F1859" s="467">
        <v>7</v>
      </c>
      <c r="G1859" s="467">
        <f t="array" ref="G1859">MAX(IF($A$2:$A$8761=A1859,$D$2:$D$8761))</f>
        <v>1527</v>
      </c>
      <c r="H1859" s="467">
        <f t="shared" si="205"/>
        <v>0</v>
      </c>
      <c r="I1859" s="475" t="str">
        <f t="shared" si="206"/>
        <v/>
      </c>
      <c r="J1859" s="471">
        <f>'Potential Projects'!D1860</f>
        <v>17.638828565270142</v>
      </c>
      <c r="K1859" s="471">
        <f>'Potential Projects'!E1860</f>
        <v>67.705399698989467</v>
      </c>
      <c r="L1859" s="476">
        <f t="shared" si="207"/>
        <v>1114.6557717357405</v>
      </c>
      <c r="M1859" s="471">
        <f t="shared" si="203"/>
        <v>1384.7879500460735</v>
      </c>
      <c r="N1859" s="467">
        <f t="shared" si="208"/>
        <v>0</v>
      </c>
      <c r="O1859" s="475" t="str">
        <f t="shared" si="209"/>
        <v/>
      </c>
    </row>
    <row r="1860" spans="1:15" hidden="1">
      <c r="A1860" s="475">
        <f t="shared" si="204"/>
        <v>43525</v>
      </c>
      <c r="B1860" s="475">
        <v>43543</v>
      </c>
      <c r="C1860" s="467">
        <v>11</v>
      </c>
      <c r="D1860" s="467">
        <v>1174</v>
      </c>
      <c r="E1860" s="467">
        <v>11</v>
      </c>
      <c r="F1860" s="467">
        <v>19</v>
      </c>
      <c r="G1860" s="467">
        <f t="array" ref="G1860">MAX(IF($A$2:$A$8761=A1860,$D$2:$D$8761))</f>
        <v>1527</v>
      </c>
      <c r="H1860" s="467">
        <f t="shared" si="205"/>
        <v>0</v>
      </c>
      <c r="I1860" s="475" t="str">
        <f t="shared" si="206"/>
        <v/>
      </c>
      <c r="J1860" s="471">
        <f>'Potential Projects'!D1861</f>
        <v>8.5136212994166414</v>
      </c>
      <c r="K1860" s="471">
        <f>'Potential Projects'!E1861</f>
        <v>43.719233336916794</v>
      </c>
      <c r="L1860" s="476">
        <f t="shared" si="207"/>
        <v>1091.7671453636665</v>
      </c>
      <c r="M1860" s="471">
        <f t="shared" si="203"/>
        <v>1384.7879500460735</v>
      </c>
      <c r="N1860" s="467">
        <f t="shared" si="208"/>
        <v>0</v>
      </c>
      <c r="O1860" s="475" t="str">
        <f t="shared" si="209"/>
        <v/>
      </c>
    </row>
    <row r="1861" spans="1:15" hidden="1">
      <c r="A1861" s="475">
        <f t="shared" si="204"/>
        <v>43525</v>
      </c>
      <c r="B1861" s="475">
        <v>43543</v>
      </c>
      <c r="C1861" s="467">
        <v>12</v>
      </c>
      <c r="D1861" s="467">
        <v>1153</v>
      </c>
      <c r="E1861" s="467">
        <v>9</v>
      </c>
      <c r="F1861" s="467">
        <v>19</v>
      </c>
      <c r="G1861" s="467">
        <f t="array" ref="G1861">MAX(IF($A$2:$A$8761=A1861,$D$2:$D$8761))</f>
        <v>1527</v>
      </c>
      <c r="H1861" s="467">
        <f t="shared" si="205"/>
        <v>0</v>
      </c>
      <c r="I1861" s="475" t="str">
        <f t="shared" si="206"/>
        <v/>
      </c>
      <c r="J1861" s="471">
        <f>'Potential Projects'!D1862</f>
        <v>6.4516095170222201</v>
      </c>
      <c r="K1861" s="471">
        <f>'Potential Projects'!E1862</f>
        <v>23.071714792517739</v>
      </c>
      <c r="L1861" s="476">
        <f t="shared" si="207"/>
        <v>1095.4766756904601</v>
      </c>
      <c r="M1861" s="471">
        <f t="shared" si="203"/>
        <v>1384.7879500460735</v>
      </c>
      <c r="N1861" s="467">
        <f t="shared" si="208"/>
        <v>0</v>
      </c>
      <c r="O1861" s="475" t="str">
        <f t="shared" si="209"/>
        <v/>
      </c>
    </row>
    <row r="1862" spans="1:15" hidden="1">
      <c r="A1862" s="475">
        <f t="shared" si="204"/>
        <v>43525</v>
      </c>
      <c r="B1862" s="475">
        <v>43543</v>
      </c>
      <c r="C1862" s="467">
        <v>13</v>
      </c>
      <c r="D1862" s="467">
        <v>1124</v>
      </c>
      <c r="E1862" s="467">
        <v>3</v>
      </c>
      <c r="F1862" s="467">
        <v>19</v>
      </c>
      <c r="G1862" s="467">
        <f t="array" ref="G1862">MAX(IF($A$2:$A$8761=A1862,$D$2:$D$8761))</f>
        <v>1527</v>
      </c>
      <c r="H1862" s="467">
        <f t="shared" si="205"/>
        <v>0</v>
      </c>
      <c r="I1862" s="475" t="str">
        <f t="shared" si="206"/>
        <v/>
      </c>
      <c r="J1862" s="471">
        <f>'Potential Projects'!D1863</f>
        <v>2.2975917221595719</v>
      </c>
      <c r="K1862" s="471">
        <f>'Potential Projects'!E1863</f>
        <v>16.733916147065148</v>
      </c>
      <c r="L1862" s="476">
        <f t="shared" si="207"/>
        <v>1082.9684921307753</v>
      </c>
      <c r="M1862" s="471">
        <f t="shared" si="203"/>
        <v>1384.7879500460735</v>
      </c>
      <c r="N1862" s="467">
        <f t="shared" si="208"/>
        <v>0</v>
      </c>
      <c r="O1862" s="475" t="str">
        <f t="shared" si="209"/>
        <v/>
      </c>
    </row>
    <row r="1863" spans="1:15" hidden="1">
      <c r="A1863" s="475">
        <f t="shared" si="204"/>
        <v>43525</v>
      </c>
      <c r="B1863" s="475">
        <v>43543</v>
      </c>
      <c r="C1863" s="467">
        <v>14</v>
      </c>
      <c r="D1863" s="467">
        <v>1110</v>
      </c>
      <c r="E1863" s="467">
        <v>1</v>
      </c>
      <c r="F1863" s="467">
        <v>19</v>
      </c>
      <c r="G1863" s="467">
        <f t="array" ref="G1863">MAX(IF($A$2:$A$8761=A1863,$D$2:$D$8761))</f>
        <v>1527</v>
      </c>
      <c r="H1863" s="467">
        <f t="shared" si="205"/>
        <v>0</v>
      </c>
      <c r="I1863" s="475" t="str">
        <f t="shared" si="206"/>
        <v/>
      </c>
      <c r="J1863" s="471">
        <f>'Potential Projects'!D1864</f>
        <v>5.7754762596690554</v>
      </c>
      <c r="K1863" s="471">
        <f>'Potential Projects'!E1864</f>
        <v>17.974566437325304</v>
      </c>
      <c r="L1863" s="476">
        <f t="shared" si="207"/>
        <v>1066.2499573030057</v>
      </c>
      <c r="M1863" s="471">
        <f t="shared" si="203"/>
        <v>1384.7879500460735</v>
      </c>
      <c r="N1863" s="467">
        <f t="shared" si="208"/>
        <v>0</v>
      </c>
      <c r="O1863" s="475" t="str">
        <f t="shared" si="209"/>
        <v/>
      </c>
    </row>
    <row r="1864" spans="1:15" hidden="1">
      <c r="A1864" s="475">
        <f t="shared" si="204"/>
        <v>43525</v>
      </c>
      <c r="B1864" s="475">
        <v>43543</v>
      </c>
      <c r="C1864" s="467">
        <v>15</v>
      </c>
      <c r="D1864" s="467">
        <v>1065</v>
      </c>
      <c r="E1864" s="467">
        <v>1</v>
      </c>
      <c r="F1864" s="467">
        <v>19</v>
      </c>
      <c r="G1864" s="467">
        <f t="array" ref="G1864">MAX(IF($A$2:$A$8761=A1864,$D$2:$D$8761))</f>
        <v>1527</v>
      </c>
      <c r="H1864" s="467">
        <f t="shared" si="205"/>
        <v>0</v>
      </c>
      <c r="I1864" s="475" t="str">
        <f t="shared" si="206"/>
        <v/>
      </c>
      <c r="J1864" s="471">
        <f>'Potential Projects'!D1865</f>
        <v>8.0043484183901619</v>
      </c>
      <c r="K1864" s="471">
        <f>'Potential Projects'!E1865</f>
        <v>18.45877988604601</v>
      </c>
      <c r="L1864" s="476">
        <f t="shared" si="207"/>
        <v>1018.5368716955637</v>
      </c>
      <c r="M1864" s="471">
        <f t="shared" si="203"/>
        <v>1384.7879500460735</v>
      </c>
      <c r="N1864" s="467">
        <f t="shared" si="208"/>
        <v>0</v>
      </c>
      <c r="O1864" s="475" t="str">
        <f t="shared" si="209"/>
        <v/>
      </c>
    </row>
    <row r="1865" spans="1:15" hidden="1">
      <c r="A1865" s="475">
        <f t="shared" si="204"/>
        <v>43525</v>
      </c>
      <c r="B1865" s="475">
        <v>43543</v>
      </c>
      <c r="C1865" s="467">
        <v>16</v>
      </c>
      <c r="D1865" s="467">
        <v>1053</v>
      </c>
      <c r="E1865" s="467">
        <v>2</v>
      </c>
      <c r="F1865" s="467">
        <v>19</v>
      </c>
      <c r="G1865" s="467">
        <f t="array" ref="G1865">MAX(IF($A$2:$A$8761=A1865,$D$2:$D$8761))</f>
        <v>1527</v>
      </c>
      <c r="H1865" s="467">
        <f t="shared" si="205"/>
        <v>0</v>
      </c>
      <c r="I1865" s="475" t="str">
        <f t="shared" si="206"/>
        <v/>
      </c>
      <c r="J1865" s="471">
        <f>'Potential Projects'!D1866</f>
        <v>7.2774177346987843</v>
      </c>
      <c r="K1865" s="471">
        <f>'Potential Projects'!E1866</f>
        <v>24.80831229843044</v>
      </c>
      <c r="L1865" s="476">
        <f t="shared" si="207"/>
        <v>999.91426996687085</v>
      </c>
      <c r="M1865" s="471">
        <f t="shared" si="203"/>
        <v>1384.7879500460735</v>
      </c>
      <c r="N1865" s="467">
        <f t="shared" si="208"/>
        <v>0</v>
      </c>
      <c r="O1865" s="475" t="str">
        <f t="shared" si="209"/>
        <v/>
      </c>
    </row>
    <row r="1866" spans="1:15" hidden="1">
      <c r="A1866" s="475">
        <f t="shared" si="204"/>
        <v>43525</v>
      </c>
      <c r="B1866" s="475">
        <v>43543</v>
      </c>
      <c r="C1866" s="467">
        <v>17</v>
      </c>
      <c r="D1866" s="467">
        <v>1058</v>
      </c>
      <c r="E1866" s="467">
        <v>9</v>
      </c>
      <c r="F1866" s="467">
        <v>19</v>
      </c>
      <c r="G1866" s="467">
        <f t="array" ref="G1866">MAX(IF($A$2:$A$8761=A1866,$D$2:$D$8761))</f>
        <v>1527</v>
      </c>
      <c r="H1866" s="467">
        <f t="shared" si="205"/>
        <v>0</v>
      </c>
      <c r="I1866" s="475" t="str">
        <f t="shared" si="206"/>
        <v/>
      </c>
      <c r="J1866" s="471">
        <f>'Potential Projects'!D1867</f>
        <v>9.3297898863814499</v>
      </c>
      <c r="K1866" s="471">
        <f>'Potential Projects'!E1867</f>
        <v>6.7742947753171361</v>
      </c>
      <c r="L1866" s="476">
        <f t="shared" si="207"/>
        <v>1013.8959153383014</v>
      </c>
      <c r="M1866" s="471">
        <f t="shared" ref="M1866:M1929" si="210">MAX($L$1418:$L$2161)</f>
        <v>1384.7879500460735</v>
      </c>
      <c r="N1866" s="467">
        <f t="shared" si="208"/>
        <v>0</v>
      </c>
      <c r="O1866" s="475" t="str">
        <f t="shared" si="209"/>
        <v/>
      </c>
    </row>
    <row r="1867" spans="1:15" hidden="1">
      <c r="A1867" s="475">
        <f t="shared" si="204"/>
        <v>43525</v>
      </c>
      <c r="B1867" s="475">
        <v>43543</v>
      </c>
      <c r="C1867" s="467">
        <v>18</v>
      </c>
      <c r="D1867" s="467">
        <v>1055</v>
      </c>
      <c r="E1867" s="467">
        <v>19</v>
      </c>
      <c r="F1867" s="467">
        <v>14</v>
      </c>
      <c r="G1867" s="467">
        <f t="array" ref="G1867">MAX(IF($A$2:$A$8761=A1867,$D$2:$D$8761))</f>
        <v>1527</v>
      </c>
      <c r="H1867" s="467">
        <f t="shared" si="205"/>
        <v>0</v>
      </c>
      <c r="I1867" s="475" t="str">
        <f t="shared" si="206"/>
        <v/>
      </c>
      <c r="J1867" s="471">
        <f>'Potential Projects'!D1868</f>
        <v>17.03825046232166</v>
      </c>
      <c r="K1867" s="471">
        <f>'Potential Projects'!E1868</f>
        <v>3.4379937110298862</v>
      </c>
      <c r="L1867" s="476">
        <f t="shared" si="207"/>
        <v>1001.5237558266484</v>
      </c>
      <c r="M1867" s="471">
        <f t="shared" si="210"/>
        <v>1384.7879500460735</v>
      </c>
      <c r="N1867" s="467">
        <f t="shared" si="208"/>
        <v>0</v>
      </c>
      <c r="O1867" s="475" t="str">
        <f t="shared" si="209"/>
        <v/>
      </c>
    </row>
    <row r="1868" spans="1:15" hidden="1">
      <c r="A1868" s="475">
        <f t="shared" si="204"/>
        <v>43525</v>
      </c>
      <c r="B1868" s="475">
        <v>43543</v>
      </c>
      <c r="C1868" s="467">
        <v>19</v>
      </c>
      <c r="D1868" s="467">
        <v>1086</v>
      </c>
      <c r="E1868" s="467">
        <v>33</v>
      </c>
      <c r="F1868" s="467">
        <v>2</v>
      </c>
      <c r="G1868" s="467">
        <f t="array" ref="G1868">MAX(IF($A$2:$A$8761=A1868,$D$2:$D$8761))</f>
        <v>1527</v>
      </c>
      <c r="H1868" s="467">
        <f t="shared" si="205"/>
        <v>0</v>
      </c>
      <c r="I1868" s="475" t="str">
        <f t="shared" si="206"/>
        <v/>
      </c>
      <c r="J1868" s="471">
        <f>'Potential Projects'!D1869</f>
        <v>31.991029412981806</v>
      </c>
      <c r="K1868" s="471">
        <f>'Potential Projects'!E1869</f>
        <v>20.227449688239087</v>
      </c>
      <c r="L1868" s="476">
        <f t="shared" si="207"/>
        <v>998.78152089877915</v>
      </c>
      <c r="M1868" s="471">
        <f t="shared" si="210"/>
        <v>1384.7879500460735</v>
      </c>
      <c r="N1868" s="467">
        <f t="shared" si="208"/>
        <v>0</v>
      </c>
      <c r="O1868" s="475" t="str">
        <f t="shared" si="209"/>
        <v/>
      </c>
    </row>
    <row r="1869" spans="1:15" hidden="1">
      <c r="A1869" s="475">
        <f t="shared" si="204"/>
        <v>43525</v>
      </c>
      <c r="B1869" s="475">
        <v>43543</v>
      </c>
      <c r="C1869" s="467">
        <v>20</v>
      </c>
      <c r="D1869" s="467">
        <v>1135</v>
      </c>
      <c r="E1869" s="467">
        <v>53</v>
      </c>
      <c r="F1869" s="467">
        <v>0</v>
      </c>
      <c r="G1869" s="467">
        <f t="array" ref="G1869">MAX(IF($A$2:$A$8761=A1869,$D$2:$D$8761))</f>
        <v>1527</v>
      </c>
      <c r="H1869" s="467">
        <f t="shared" si="205"/>
        <v>0</v>
      </c>
      <c r="I1869" s="475" t="str">
        <f t="shared" si="206"/>
        <v/>
      </c>
      <c r="J1869" s="471">
        <f>'Potential Projects'!D1870</f>
        <v>112.62509775973881</v>
      </c>
      <c r="K1869" s="471">
        <f>'Potential Projects'!E1870</f>
        <v>52.591525639647401</v>
      </c>
      <c r="L1869" s="476">
        <f t="shared" si="207"/>
        <v>916.78337660061379</v>
      </c>
      <c r="M1869" s="471">
        <f t="shared" si="210"/>
        <v>1384.7879500460735</v>
      </c>
      <c r="N1869" s="467">
        <f t="shared" si="208"/>
        <v>0</v>
      </c>
      <c r="O1869" s="475" t="str">
        <f t="shared" si="209"/>
        <v/>
      </c>
    </row>
    <row r="1870" spans="1:15" hidden="1">
      <c r="A1870" s="475">
        <f t="shared" si="204"/>
        <v>43525</v>
      </c>
      <c r="B1870" s="475">
        <v>43543</v>
      </c>
      <c r="C1870" s="467">
        <v>21</v>
      </c>
      <c r="D1870" s="467">
        <v>1144</v>
      </c>
      <c r="E1870" s="467">
        <v>42</v>
      </c>
      <c r="F1870" s="467">
        <v>0</v>
      </c>
      <c r="G1870" s="467">
        <f t="array" ref="G1870">MAX(IF($A$2:$A$8761=A1870,$D$2:$D$8761))</f>
        <v>1527</v>
      </c>
      <c r="H1870" s="467">
        <f t="shared" si="205"/>
        <v>0</v>
      </c>
      <c r="I1870" s="475" t="str">
        <f t="shared" si="206"/>
        <v/>
      </c>
      <c r="J1870" s="471">
        <f>'Potential Projects'!D1871</f>
        <v>119.02295142057127</v>
      </c>
      <c r="K1870" s="471">
        <f>'Potential Projects'!E1871</f>
        <v>68.702769888196087</v>
      </c>
      <c r="L1870" s="476">
        <f t="shared" si="207"/>
        <v>914.27427869123267</v>
      </c>
      <c r="M1870" s="471">
        <f t="shared" si="210"/>
        <v>1384.7879500460735</v>
      </c>
      <c r="N1870" s="467">
        <f t="shared" si="208"/>
        <v>0</v>
      </c>
      <c r="O1870" s="475" t="str">
        <f t="shared" si="209"/>
        <v/>
      </c>
    </row>
    <row r="1871" spans="1:15" hidden="1">
      <c r="A1871" s="475">
        <f t="shared" si="204"/>
        <v>43525</v>
      </c>
      <c r="B1871" s="475">
        <v>43543</v>
      </c>
      <c r="C1871" s="467">
        <v>22</v>
      </c>
      <c r="D1871" s="467">
        <v>1083</v>
      </c>
      <c r="E1871" s="467">
        <v>37</v>
      </c>
      <c r="F1871" s="467">
        <v>0</v>
      </c>
      <c r="G1871" s="467">
        <f t="array" ref="G1871">MAX(IF($A$2:$A$8761=A1871,$D$2:$D$8761))</f>
        <v>1527</v>
      </c>
      <c r="H1871" s="467">
        <f t="shared" si="205"/>
        <v>0</v>
      </c>
      <c r="I1871" s="475" t="str">
        <f t="shared" si="206"/>
        <v/>
      </c>
      <c r="J1871" s="471">
        <f>'Potential Projects'!D1872</f>
        <v>127.79094529253848</v>
      </c>
      <c r="K1871" s="471">
        <f>'Potential Projects'!E1872</f>
        <v>71.760589550634279</v>
      </c>
      <c r="L1871" s="476">
        <f t="shared" si="207"/>
        <v>846.4484651568273</v>
      </c>
      <c r="M1871" s="471">
        <f t="shared" si="210"/>
        <v>1384.7879500460735</v>
      </c>
      <c r="N1871" s="467">
        <f t="shared" si="208"/>
        <v>0</v>
      </c>
      <c r="O1871" s="475" t="str">
        <f t="shared" si="209"/>
        <v/>
      </c>
    </row>
    <row r="1872" spans="1:15" hidden="1">
      <c r="A1872" s="475">
        <f t="shared" si="204"/>
        <v>43525</v>
      </c>
      <c r="B1872" s="475">
        <v>43543</v>
      </c>
      <c r="C1872" s="467">
        <v>23</v>
      </c>
      <c r="D1872" s="467">
        <v>1000</v>
      </c>
      <c r="E1872" s="467">
        <v>54</v>
      </c>
      <c r="F1872" s="467">
        <v>0</v>
      </c>
      <c r="G1872" s="467">
        <f t="array" ref="G1872">MAX(IF($A$2:$A$8761=A1872,$D$2:$D$8761))</f>
        <v>1527</v>
      </c>
      <c r="H1872" s="467">
        <f t="shared" si="205"/>
        <v>0</v>
      </c>
      <c r="I1872" s="475" t="str">
        <f t="shared" si="206"/>
        <v/>
      </c>
      <c r="J1872" s="471">
        <f>'Potential Projects'!D1873</f>
        <v>129.55168343531631</v>
      </c>
      <c r="K1872" s="471">
        <f>'Potential Projects'!E1873</f>
        <v>66.782343367017845</v>
      </c>
      <c r="L1872" s="476">
        <f t="shared" si="207"/>
        <v>749.66597319766583</v>
      </c>
      <c r="M1872" s="471">
        <f t="shared" si="210"/>
        <v>1384.7879500460735</v>
      </c>
      <c r="N1872" s="467">
        <f t="shared" si="208"/>
        <v>0</v>
      </c>
      <c r="O1872" s="475" t="str">
        <f t="shared" si="209"/>
        <v/>
      </c>
    </row>
    <row r="1873" spans="1:15" hidden="1">
      <c r="A1873" s="475">
        <f t="shared" si="204"/>
        <v>43525</v>
      </c>
      <c r="B1873" s="475">
        <v>43543</v>
      </c>
      <c r="C1873" s="467">
        <v>24</v>
      </c>
      <c r="D1873" s="467">
        <v>952</v>
      </c>
      <c r="E1873" s="467">
        <v>40</v>
      </c>
      <c r="F1873" s="467">
        <v>0</v>
      </c>
      <c r="G1873" s="467">
        <f t="array" ref="G1873">MAX(IF($A$2:$A$8761=A1873,$D$2:$D$8761))</f>
        <v>1527</v>
      </c>
      <c r="H1873" s="467">
        <f t="shared" si="205"/>
        <v>0</v>
      </c>
      <c r="I1873" s="475" t="str">
        <f t="shared" si="206"/>
        <v/>
      </c>
      <c r="J1873" s="471">
        <f>'Potential Projects'!D1874</f>
        <v>118.99026298324929</v>
      </c>
      <c r="K1873" s="471">
        <f>'Potential Projects'!E1874</f>
        <v>94.161915125779416</v>
      </c>
      <c r="L1873" s="476">
        <f t="shared" si="207"/>
        <v>698.84782189097132</v>
      </c>
      <c r="M1873" s="471">
        <f t="shared" si="210"/>
        <v>1384.7879500460735</v>
      </c>
      <c r="N1873" s="467">
        <f t="shared" si="208"/>
        <v>0</v>
      </c>
      <c r="O1873" s="475" t="str">
        <f t="shared" si="209"/>
        <v/>
      </c>
    </row>
    <row r="1874" spans="1:15" hidden="1">
      <c r="A1874" s="475">
        <f t="shared" si="204"/>
        <v>43525</v>
      </c>
      <c r="B1874" s="475">
        <v>43544</v>
      </c>
      <c r="C1874" s="467">
        <v>1</v>
      </c>
      <c r="D1874" s="467">
        <v>910</v>
      </c>
      <c r="E1874" s="467">
        <v>18</v>
      </c>
      <c r="F1874" s="467">
        <v>0</v>
      </c>
      <c r="G1874" s="467">
        <f t="array" ref="G1874">MAX(IF($A$2:$A$8761=A1874,$D$2:$D$8761))</f>
        <v>1527</v>
      </c>
      <c r="H1874" s="467">
        <f t="shared" si="205"/>
        <v>0</v>
      </c>
      <c r="I1874" s="475" t="str">
        <f t="shared" si="206"/>
        <v/>
      </c>
      <c r="J1874" s="471">
        <f>'Potential Projects'!D1875</f>
        <v>115.29710836728324</v>
      </c>
      <c r="K1874" s="471">
        <f>'Potential Projects'!E1875</f>
        <v>99.29348253063857</v>
      </c>
      <c r="L1874" s="476">
        <f t="shared" si="207"/>
        <v>677.40940910207814</v>
      </c>
      <c r="M1874" s="471">
        <f t="shared" si="210"/>
        <v>1384.7879500460735</v>
      </c>
      <c r="N1874" s="467">
        <f t="shared" si="208"/>
        <v>0</v>
      </c>
      <c r="O1874" s="475" t="str">
        <f t="shared" si="209"/>
        <v/>
      </c>
    </row>
    <row r="1875" spans="1:15" hidden="1">
      <c r="A1875" s="475">
        <f t="shared" si="204"/>
        <v>43525</v>
      </c>
      <c r="B1875" s="475">
        <v>43544</v>
      </c>
      <c r="C1875" s="467">
        <v>2</v>
      </c>
      <c r="D1875" s="467">
        <v>931</v>
      </c>
      <c r="E1875" s="467">
        <v>14</v>
      </c>
      <c r="F1875" s="467">
        <v>0</v>
      </c>
      <c r="G1875" s="467">
        <f t="array" ref="G1875">MAX(IF($A$2:$A$8761=A1875,$D$2:$D$8761))</f>
        <v>1527</v>
      </c>
      <c r="H1875" s="467">
        <f t="shared" si="205"/>
        <v>0</v>
      </c>
      <c r="I1875" s="475" t="str">
        <f t="shared" si="206"/>
        <v/>
      </c>
      <c r="J1875" s="471">
        <f>'Potential Projects'!D1876</f>
        <v>94.562323724104218</v>
      </c>
      <c r="K1875" s="471">
        <f>'Potential Projects'!E1876</f>
        <v>99.835582562889698</v>
      </c>
      <c r="L1875" s="476">
        <f t="shared" si="207"/>
        <v>722.60209371300607</v>
      </c>
      <c r="M1875" s="471">
        <f t="shared" si="210"/>
        <v>1384.7879500460735</v>
      </c>
      <c r="N1875" s="467">
        <f t="shared" si="208"/>
        <v>0</v>
      </c>
      <c r="O1875" s="475" t="str">
        <f t="shared" si="209"/>
        <v/>
      </c>
    </row>
    <row r="1876" spans="1:15" hidden="1">
      <c r="A1876" s="475">
        <f t="shared" si="204"/>
        <v>43525</v>
      </c>
      <c r="B1876" s="475">
        <v>43544</v>
      </c>
      <c r="C1876" s="467">
        <v>3</v>
      </c>
      <c r="D1876" s="467">
        <v>920</v>
      </c>
      <c r="E1876" s="467">
        <v>22</v>
      </c>
      <c r="F1876" s="467">
        <v>0</v>
      </c>
      <c r="G1876" s="467">
        <f t="array" ref="G1876">MAX(IF($A$2:$A$8761=A1876,$D$2:$D$8761))</f>
        <v>1527</v>
      </c>
      <c r="H1876" s="467">
        <f t="shared" si="205"/>
        <v>0</v>
      </c>
      <c r="I1876" s="475" t="str">
        <f t="shared" si="206"/>
        <v/>
      </c>
      <c r="J1876" s="471">
        <f>'Potential Projects'!D1877</f>
        <v>68.103145150944385</v>
      </c>
      <c r="K1876" s="471">
        <f>'Potential Projects'!E1877</f>
        <v>99.823848795957872</v>
      </c>
      <c r="L1876" s="476">
        <f t="shared" si="207"/>
        <v>730.07300605309774</v>
      </c>
      <c r="M1876" s="471">
        <f t="shared" si="210"/>
        <v>1384.7879500460735</v>
      </c>
      <c r="N1876" s="467">
        <f t="shared" si="208"/>
        <v>0</v>
      </c>
      <c r="O1876" s="475" t="str">
        <f t="shared" si="209"/>
        <v/>
      </c>
    </row>
    <row r="1877" spans="1:15" hidden="1">
      <c r="A1877" s="475">
        <f t="shared" si="204"/>
        <v>43525</v>
      </c>
      <c r="B1877" s="475">
        <v>43544</v>
      </c>
      <c r="C1877" s="467">
        <v>4</v>
      </c>
      <c r="D1877" s="467">
        <v>909</v>
      </c>
      <c r="E1877" s="467">
        <v>24</v>
      </c>
      <c r="F1877" s="467">
        <v>0</v>
      </c>
      <c r="G1877" s="467">
        <f t="array" ref="G1877">MAX(IF($A$2:$A$8761=A1877,$D$2:$D$8761))</f>
        <v>1527</v>
      </c>
      <c r="H1877" s="467">
        <f t="shared" si="205"/>
        <v>0</v>
      </c>
      <c r="I1877" s="475" t="str">
        <f t="shared" si="206"/>
        <v/>
      </c>
      <c r="J1877" s="471">
        <f>'Potential Projects'!D1878</f>
        <v>116.23040857932989</v>
      </c>
      <c r="K1877" s="471">
        <f>'Potential Projects'!E1878</f>
        <v>99.801945764351743</v>
      </c>
      <c r="L1877" s="476">
        <f t="shared" si="207"/>
        <v>668.96764565631838</v>
      </c>
      <c r="M1877" s="471">
        <f t="shared" si="210"/>
        <v>1384.7879500460735</v>
      </c>
      <c r="N1877" s="467">
        <f t="shared" si="208"/>
        <v>0</v>
      </c>
      <c r="O1877" s="475" t="str">
        <f t="shared" si="209"/>
        <v/>
      </c>
    </row>
    <row r="1878" spans="1:15" hidden="1">
      <c r="A1878" s="475">
        <f t="shared" si="204"/>
        <v>43525</v>
      </c>
      <c r="B1878" s="475">
        <v>43544</v>
      </c>
      <c r="C1878" s="467">
        <v>5</v>
      </c>
      <c r="D1878" s="467">
        <v>971</v>
      </c>
      <c r="E1878" s="467">
        <v>36</v>
      </c>
      <c r="F1878" s="467">
        <v>0</v>
      </c>
      <c r="G1878" s="467">
        <f t="array" ref="G1878">MAX(IF($A$2:$A$8761=A1878,$D$2:$D$8761))</f>
        <v>1527</v>
      </c>
      <c r="H1878" s="467">
        <f t="shared" si="205"/>
        <v>0</v>
      </c>
      <c r="I1878" s="475" t="str">
        <f t="shared" si="206"/>
        <v/>
      </c>
      <c r="J1878" s="471">
        <f>'Potential Projects'!D1879</f>
        <v>127.31036705469018</v>
      </c>
      <c r="K1878" s="471">
        <f>'Potential Projects'!E1879</f>
        <v>99.006396366372826</v>
      </c>
      <c r="L1878" s="476">
        <f t="shared" si="207"/>
        <v>708.68323657893689</v>
      </c>
      <c r="M1878" s="471">
        <f t="shared" si="210"/>
        <v>1384.7879500460735</v>
      </c>
      <c r="N1878" s="467">
        <f t="shared" si="208"/>
        <v>0</v>
      </c>
      <c r="O1878" s="475" t="str">
        <f t="shared" si="209"/>
        <v/>
      </c>
    </row>
    <row r="1879" spans="1:15" hidden="1">
      <c r="A1879" s="475">
        <f t="shared" si="204"/>
        <v>43525</v>
      </c>
      <c r="B1879" s="475">
        <v>43544</v>
      </c>
      <c r="C1879" s="467">
        <v>6</v>
      </c>
      <c r="D1879" s="467">
        <v>1069</v>
      </c>
      <c r="E1879" s="467">
        <v>45</v>
      </c>
      <c r="F1879" s="467">
        <v>0</v>
      </c>
      <c r="G1879" s="467">
        <f t="array" ref="G1879">MAX(IF($A$2:$A$8761=A1879,$D$2:$D$8761))</f>
        <v>1527</v>
      </c>
      <c r="H1879" s="467">
        <f t="shared" si="205"/>
        <v>0</v>
      </c>
      <c r="I1879" s="475" t="str">
        <f t="shared" si="206"/>
        <v/>
      </c>
      <c r="J1879" s="471">
        <f>'Potential Projects'!D1880</f>
        <v>104.89521027607346</v>
      </c>
      <c r="K1879" s="471">
        <f>'Potential Projects'!E1880</f>
        <v>94.495936357772521</v>
      </c>
      <c r="L1879" s="476">
        <f t="shared" si="207"/>
        <v>824.60885336615399</v>
      </c>
      <c r="M1879" s="471">
        <f t="shared" si="210"/>
        <v>1384.7879500460735</v>
      </c>
      <c r="N1879" s="467">
        <f t="shared" si="208"/>
        <v>0</v>
      </c>
      <c r="O1879" s="475" t="str">
        <f t="shared" si="209"/>
        <v/>
      </c>
    </row>
    <row r="1880" spans="1:15" hidden="1">
      <c r="A1880" s="475">
        <f t="shared" si="204"/>
        <v>43525</v>
      </c>
      <c r="B1880" s="475">
        <v>43544</v>
      </c>
      <c r="C1880" s="467">
        <v>7</v>
      </c>
      <c r="D1880" s="467">
        <v>1193</v>
      </c>
      <c r="E1880" s="467">
        <v>65</v>
      </c>
      <c r="F1880" s="467">
        <v>0</v>
      </c>
      <c r="G1880" s="467">
        <f t="array" ref="G1880">MAX(IF($A$2:$A$8761=A1880,$D$2:$D$8761))</f>
        <v>1527</v>
      </c>
      <c r="H1880" s="467">
        <f t="shared" si="205"/>
        <v>0</v>
      </c>
      <c r="I1880" s="475" t="str">
        <f t="shared" si="206"/>
        <v/>
      </c>
      <c r="J1880" s="471">
        <f>'Potential Projects'!D1881</f>
        <v>105.59075385222503</v>
      </c>
      <c r="K1880" s="471">
        <f>'Potential Projects'!E1881</f>
        <v>89.851711406149221</v>
      </c>
      <c r="L1880" s="476">
        <f t="shared" si="207"/>
        <v>932.55753474162577</v>
      </c>
      <c r="M1880" s="471">
        <f t="shared" si="210"/>
        <v>1384.7879500460735</v>
      </c>
      <c r="N1880" s="467">
        <f t="shared" si="208"/>
        <v>0</v>
      </c>
      <c r="O1880" s="475" t="str">
        <f t="shared" si="209"/>
        <v/>
      </c>
    </row>
    <row r="1881" spans="1:15" hidden="1">
      <c r="A1881" s="475">
        <f t="shared" si="204"/>
        <v>43525</v>
      </c>
      <c r="B1881" s="475">
        <v>43544</v>
      </c>
      <c r="C1881" s="467">
        <v>8</v>
      </c>
      <c r="D1881" s="467">
        <v>1262</v>
      </c>
      <c r="E1881" s="467">
        <v>68</v>
      </c>
      <c r="F1881" s="467">
        <v>4</v>
      </c>
      <c r="G1881" s="467">
        <f t="array" ref="G1881">MAX(IF($A$2:$A$8761=A1881,$D$2:$D$8761))</f>
        <v>1527</v>
      </c>
      <c r="H1881" s="467">
        <f t="shared" si="205"/>
        <v>0</v>
      </c>
      <c r="I1881" s="475" t="str">
        <f t="shared" si="206"/>
        <v/>
      </c>
      <c r="J1881" s="471">
        <f>'Potential Projects'!D1882</f>
        <v>53.31947167546322</v>
      </c>
      <c r="K1881" s="471">
        <f>'Potential Projects'!E1882</f>
        <v>96.17151827563967</v>
      </c>
      <c r="L1881" s="476">
        <f t="shared" si="207"/>
        <v>1040.5090100488969</v>
      </c>
      <c r="M1881" s="471">
        <f t="shared" si="210"/>
        <v>1384.7879500460735</v>
      </c>
      <c r="N1881" s="467">
        <f t="shared" si="208"/>
        <v>0</v>
      </c>
      <c r="O1881" s="475" t="str">
        <f t="shared" si="209"/>
        <v/>
      </c>
    </row>
    <row r="1882" spans="1:15" hidden="1">
      <c r="A1882" s="475">
        <f t="shared" si="204"/>
        <v>43525</v>
      </c>
      <c r="B1882" s="475">
        <v>43544</v>
      </c>
      <c r="C1882" s="467">
        <v>9</v>
      </c>
      <c r="D1882" s="467">
        <v>1221</v>
      </c>
      <c r="E1882" s="467">
        <v>65</v>
      </c>
      <c r="F1882" s="467">
        <v>17</v>
      </c>
      <c r="G1882" s="467">
        <f t="array" ref="G1882">MAX(IF($A$2:$A$8761=A1882,$D$2:$D$8761))</f>
        <v>1527</v>
      </c>
      <c r="H1882" s="467">
        <f t="shared" si="205"/>
        <v>0</v>
      </c>
      <c r="I1882" s="475" t="str">
        <f t="shared" si="206"/>
        <v/>
      </c>
      <c r="J1882" s="471">
        <f>'Potential Projects'!D1883</f>
        <v>10.052859782121843</v>
      </c>
      <c r="K1882" s="471">
        <f>'Potential Projects'!E1883</f>
        <v>92.785935390238649</v>
      </c>
      <c r="L1882" s="476">
        <f t="shared" si="207"/>
        <v>1036.1612048276395</v>
      </c>
      <c r="M1882" s="471">
        <f t="shared" si="210"/>
        <v>1384.7879500460735</v>
      </c>
      <c r="N1882" s="467">
        <f t="shared" si="208"/>
        <v>0</v>
      </c>
      <c r="O1882" s="475" t="str">
        <f t="shared" si="209"/>
        <v/>
      </c>
    </row>
    <row r="1883" spans="1:15" hidden="1">
      <c r="A1883" s="475">
        <f t="shared" si="204"/>
        <v>43525</v>
      </c>
      <c r="B1883" s="475">
        <v>43544</v>
      </c>
      <c r="C1883" s="467">
        <v>10</v>
      </c>
      <c r="D1883" s="467">
        <v>1178</v>
      </c>
      <c r="E1883" s="467">
        <v>45</v>
      </c>
      <c r="F1883" s="467">
        <v>19</v>
      </c>
      <c r="G1883" s="467">
        <f t="array" ref="G1883">MAX(IF($A$2:$A$8761=A1883,$D$2:$D$8761))</f>
        <v>1527</v>
      </c>
      <c r="H1883" s="467">
        <f t="shared" si="205"/>
        <v>0</v>
      </c>
      <c r="I1883" s="475" t="str">
        <f t="shared" si="206"/>
        <v/>
      </c>
      <c r="J1883" s="471">
        <f>'Potential Projects'!D1884</f>
        <v>3.8793277151857679</v>
      </c>
      <c r="K1883" s="471">
        <f>'Potential Projects'!E1884</f>
        <v>66.396693560524625</v>
      </c>
      <c r="L1883" s="476">
        <f t="shared" si="207"/>
        <v>1043.7239787242895</v>
      </c>
      <c r="M1883" s="471">
        <f t="shared" si="210"/>
        <v>1384.7879500460735</v>
      </c>
      <c r="N1883" s="467">
        <f t="shared" si="208"/>
        <v>0</v>
      </c>
      <c r="O1883" s="475" t="str">
        <f t="shared" si="209"/>
        <v/>
      </c>
    </row>
    <row r="1884" spans="1:15" hidden="1">
      <c r="A1884" s="475">
        <f t="shared" si="204"/>
        <v>43525</v>
      </c>
      <c r="B1884" s="475">
        <v>43544</v>
      </c>
      <c r="C1884" s="467">
        <v>11</v>
      </c>
      <c r="D1884" s="467">
        <v>1148</v>
      </c>
      <c r="E1884" s="467">
        <v>20</v>
      </c>
      <c r="F1884" s="467">
        <v>19</v>
      </c>
      <c r="G1884" s="467">
        <f t="array" ref="G1884">MAX(IF($A$2:$A$8761=A1884,$D$2:$D$8761))</f>
        <v>1527</v>
      </c>
      <c r="H1884" s="467">
        <f t="shared" si="205"/>
        <v>0</v>
      </c>
      <c r="I1884" s="475" t="str">
        <f t="shared" si="206"/>
        <v/>
      </c>
      <c r="J1884" s="471">
        <f>'Potential Projects'!D1885</f>
        <v>1.4832490556641942</v>
      </c>
      <c r="K1884" s="471">
        <f>'Potential Projects'!E1885</f>
        <v>45.394815254783914</v>
      </c>
      <c r="L1884" s="476">
        <f t="shared" si="207"/>
        <v>1062.1219356895519</v>
      </c>
      <c r="M1884" s="471">
        <f t="shared" si="210"/>
        <v>1384.7879500460735</v>
      </c>
      <c r="N1884" s="467">
        <f t="shared" si="208"/>
        <v>0</v>
      </c>
      <c r="O1884" s="475" t="str">
        <f t="shared" si="209"/>
        <v/>
      </c>
    </row>
    <row r="1885" spans="1:15" hidden="1">
      <c r="A1885" s="475">
        <f t="shared" si="204"/>
        <v>43525</v>
      </c>
      <c r="B1885" s="475">
        <v>43544</v>
      </c>
      <c r="C1885" s="467">
        <v>12</v>
      </c>
      <c r="D1885" s="467">
        <v>1132</v>
      </c>
      <c r="E1885" s="467">
        <v>13</v>
      </c>
      <c r="F1885" s="467">
        <v>19</v>
      </c>
      <c r="G1885" s="467">
        <f t="array" ref="G1885">MAX(IF($A$2:$A$8761=A1885,$D$2:$D$8761))</f>
        <v>1527</v>
      </c>
      <c r="H1885" s="467">
        <f t="shared" si="205"/>
        <v>0</v>
      </c>
      <c r="I1885" s="475" t="str">
        <f t="shared" si="206"/>
        <v/>
      </c>
      <c r="J1885" s="471">
        <f>'Potential Projects'!D1886</f>
        <v>1.795741935488633</v>
      </c>
      <c r="K1885" s="471">
        <f>'Potential Projects'!E1886</f>
        <v>29.184225112878952</v>
      </c>
      <c r="L1885" s="476">
        <f t="shared" si="207"/>
        <v>1069.0200329516324</v>
      </c>
      <c r="M1885" s="471">
        <f t="shared" si="210"/>
        <v>1384.7879500460735</v>
      </c>
      <c r="N1885" s="467">
        <f t="shared" si="208"/>
        <v>0</v>
      </c>
      <c r="O1885" s="475" t="str">
        <f t="shared" si="209"/>
        <v/>
      </c>
    </row>
    <row r="1886" spans="1:15" hidden="1">
      <c r="A1886" s="475">
        <f t="shared" si="204"/>
        <v>43525</v>
      </c>
      <c r="B1886" s="475">
        <v>43544</v>
      </c>
      <c r="C1886" s="467">
        <v>13</v>
      </c>
      <c r="D1886" s="467">
        <v>1108</v>
      </c>
      <c r="E1886" s="467">
        <v>27</v>
      </c>
      <c r="F1886" s="467">
        <v>19</v>
      </c>
      <c r="G1886" s="467">
        <f t="array" ref="G1886">MAX(IF($A$2:$A$8761=A1886,$D$2:$D$8761))</f>
        <v>1527</v>
      </c>
      <c r="H1886" s="467">
        <f t="shared" si="205"/>
        <v>0</v>
      </c>
      <c r="I1886" s="475" t="str">
        <f t="shared" si="206"/>
        <v/>
      </c>
      <c r="J1886" s="471">
        <f>'Potential Projects'!D1887</f>
        <v>0.81981248408418483</v>
      </c>
      <c r="K1886" s="471">
        <f>'Potential Projects'!E1887</f>
        <v>16.087776714685013</v>
      </c>
      <c r="L1886" s="476">
        <f t="shared" si="207"/>
        <v>1045.0924108012307</v>
      </c>
      <c r="M1886" s="471">
        <f t="shared" si="210"/>
        <v>1384.7879500460735</v>
      </c>
      <c r="N1886" s="467">
        <f t="shared" si="208"/>
        <v>0</v>
      </c>
      <c r="O1886" s="475" t="str">
        <f t="shared" si="209"/>
        <v/>
      </c>
    </row>
    <row r="1887" spans="1:15" hidden="1">
      <c r="A1887" s="475">
        <f t="shared" si="204"/>
        <v>43525</v>
      </c>
      <c r="B1887" s="475">
        <v>43544</v>
      </c>
      <c r="C1887" s="467">
        <v>14</v>
      </c>
      <c r="D1887" s="467">
        <v>1080</v>
      </c>
      <c r="E1887" s="467">
        <v>43</v>
      </c>
      <c r="F1887" s="467">
        <v>19</v>
      </c>
      <c r="G1887" s="467">
        <f t="array" ref="G1887">MAX(IF($A$2:$A$8761=A1887,$D$2:$D$8761))</f>
        <v>1527</v>
      </c>
      <c r="H1887" s="467">
        <f t="shared" si="205"/>
        <v>0</v>
      </c>
      <c r="I1887" s="475" t="str">
        <f t="shared" si="206"/>
        <v/>
      </c>
      <c r="J1887" s="471">
        <f>'Potential Projects'!D1888</f>
        <v>1.7899824134674522</v>
      </c>
      <c r="K1887" s="471">
        <f>'Potential Projects'!E1888</f>
        <v>5.5696280369812943</v>
      </c>
      <c r="L1887" s="476">
        <f t="shared" si="207"/>
        <v>1010.6403895495513</v>
      </c>
      <c r="M1887" s="471">
        <f t="shared" si="210"/>
        <v>1384.7879500460735</v>
      </c>
      <c r="N1887" s="467">
        <f t="shared" si="208"/>
        <v>0</v>
      </c>
      <c r="O1887" s="475" t="str">
        <f t="shared" si="209"/>
        <v/>
      </c>
    </row>
    <row r="1888" spans="1:15" hidden="1">
      <c r="A1888" s="475">
        <f t="shared" si="204"/>
        <v>43525</v>
      </c>
      <c r="B1888" s="475">
        <v>43544</v>
      </c>
      <c r="C1888" s="467">
        <v>15</v>
      </c>
      <c r="D1888" s="467">
        <v>1048</v>
      </c>
      <c r="E1888" s="467">
        <v>41</v>
      </c>
      <c r="F1888" s="467">
        <v>19</v>
      </c>
      <c r="G1888" s="467">
        <f t="array" ref="G1888">MAX(IF($A$2:$A$8761=A1888,$D$2:$D$8761))</f>
        <v>1527</v>
      </c>
      <c r="H1888" s="467">
        <f t="shared" si="205"/>
        <v>0</v>
      </c>
      <c r="I1888" s="475" t="str">
        <f t="shared" si="206"/>
        <v/>
      </c>
      <c r="J1888" s="471">
        <f>'Potential Projects'!D1889</f>
        <v>3.8247403398413446</v>
      </c>
      <c r="K1888" s="471">
        <f>'Potential Projects'!E1889</f>
        <v>1.3478186949043218</v>
      </c>
      <c r="L1888" s="476">
        <f t="shared" si="207"/>
        <v>982.82744096525437</v>
      </c>
      <c r="M1888" s="471">
        <f t="shared" si="210"/>
        <v>1384.7879500460735</v>
      </c>
      <c r="N1888" s="467">
        <f t="shared" si="208"/>
        <v>0</v>
      </c>
      <c r="O1888" s="475" t="str">
        <f t="shared" si="209"/>
        <v/>
      </c>
    </row>
    <row r="1889" spans="1:15" hidden="1">
      <c r="A1889" s="475">
        <f t="shared" si="204"/>
        <v>43525</v>
      </c>
      <c r="B1889" s="475">
        <v>43544</v>
      </c>
      <c r="C1889" s="467">
        <v>16</v>
      </c>
      <c r="D1889" s="467">
        <v>1030</v>
      </c>
      <c r="E1889" s="467">
        <v>10</v>
      </c>
      <c r="F1889" s="467">
        <v>19</v>
      </c>
      <c r="G1889" s="467">
        <f t="array" ref="G1889">MAX(IF($A$2:$A$8761=A1889,$D$2:$D$8761))</f>
        <v>1527</v>
      </c>
      <c r="H1889" s="467">
        <f t="shared" si="205"/>
        <v>0</v>
      </c>
      <c r="I1889" s="475" t="str">
        <f t="shared" si="206"/>
        <v/>
      </c>
      <c r="J1889" s="471">
        <f>'Potential Projects'!D1890</f>
        <v>23.491533356775463</v>
      </c>
      <c r="K1889" s="471">
        <f>'Potential Projects'!E1890</f>
        <v>1.1733766931842615E-2</v>
      </c>
      <c r="L1889" s="476">
        <f t="shared" si="207"/>
        <v>977.49673287629275</v>
      </c>
      <c r="M1889" s="471">
        <f t="shared" si="210"/>
        <v>1384.7879500460735</v>
      </c>
      <c r="N1889" s="467">
        <f t="shared" si="208"/>
        <v>0</v>
      </c>
      <c r="O1889" s="475" t="str">
        <f t="shared" si="209"/>
        <v/>
      </c>
    </row>
    <row r="1890" spans="1:15" hidden="1">
      <c r="A1890" s="475">
        <f t="shared" si="204"/>
        <v>43525</v>
      </c>
      <c r="B1890" s="475">
        <v>43544</v>
      </c>
      <c r="C1890" s="467">
        <v>17</v>
      </c>
      <c r="D1890" s="467">
        <v>1065</v>
      </c>
      <c r="E1890" s="467">
        <v>3</v>
      </c>
      <c r="F1890" s="467">
        <v>19</v>
      </c>
      <c r="G1890" s="467">
        <f t="array" ref="G1890">MAX(IF($A$2:$A$8761=A1890,$D$2:$D$8761))</f>
        <v>1527</v>
      </c>
      <c r="H1890" s="467">
        <f t="shared" si="205"/>
        <v>0</v>
      </c>
      <c r="I1890" s="475" t="str">
        <f t="shared" si="206"/>
        <v/>
      </c>
      <c r="J1890" s="471">
        <f>'Potential Projects'!D1891</f>
        <v>13.028684576716246</v>
      </c>
      <c r="K1890" s="471">
        <f>'Potential Projects'!E1891</f>
        <v>1.2938433670178455</v>
      </c>
      <c r="L1890" s="476">
        <f t="shared" si="207"/>
        <v>1028.677472056266</v>
      </c>
      <c r="M1890" s="471">
        <f t="shared" si="210"/>
        <v>1384.7879500460735</v>
      </c>
      <c r="N1890" s="467">
        <f t="shared" si="208"/>
        <v>0</v>
      </c>
      <c r="O1890" s="475" t="str">
        <f t="shared" si="209"/>
        <v/>
      </c>
    </row>
    <row r="1891" spans="1:15" hidden="1">
      <c r="A1891" s="475">
        <f t="shared" si="204"/>
        <v>43525</v>
      </c>
      <c r="B1891" s="475">
        <v>43544</v>
      </c>
      <c r="C1891" s="467">
        <v>18</v>
      </c>
      <c r="D1891" s="467">
        <v>1036</v>
      </c>
      <c r="E1891" s="467">
        <v>0</v>
      </c>
      <c r="F1891" s="467">
        <v>12</v>
      </c>
      <c r="G1891" s="467">
        <f t="array" ref="G1891">MAX(IF($A$2:$A$8761=A1891,$D$2:$D$8761))</f>
        <v>1527</v>
      </c>
      <c r="H1891" s="467">
        <f t="shared" si="205"/>
        <v>0</v>
      </c>
      <c r="I1891" s="475" t="str">
        <f t="shared" si="206"/>
        <v/>
      </c>
      <c r="J1891" s="471">
        <f>'Potential Projects'!D1892</f>
        <v>40.100667101201068</v>
      </c>
      <c r="K1891" s="471">
        <f>'Potential Projects'!E1892</f>
        <v>30.865282788647601</v>
      </c>
      <c r="L1891" s="476">
        <f t="shared" si="207"/>
        <v>953.03405011015127</v>
      </c>
      <c r="M1891" s="471">
        <f t="shared" si="210"/>
        <v>1384.7879500460735</v>
      </c>
      <c r="N1891" s="467">
        <f t="shared" si="208"/>
        <v>0</v>
      </c>
      <c r="O1891" s="475" t="str">
        <f t="shared" si="209"/>
        <v/>
      </c>
    </row>
    <row r="1892" spans="1:15" hidden="1">
      <c r="A1892" s="475">
        <f t="shared" si="204"/>
        <v>43525</v>
      </c>
      <c r="B1892" s="475">
        <v>43544</v>
      </c>
      <c r="C1892" s="467">
        <v>19</v>
      </c>
      <c r="D1892" s="467">
        <v>1062</v>
      </c>
      <c r="E1892" s="467">
        <v>0</v>
      </c>
      <c r="F1892" s="467">
        <v>1</v>
      </c>
      <c r="G1892" s="467">
        <f t="array" ref="G1892">MAX(IF($A$2:$A$8761=A1892,$D$2:$D$8761))</f>
        <v>1527</v>
      </c>
      <c r="H1892" s="467">
        <f t="shared" si="205"/>
        <v>0</v>
      </c>
      <c r="I1892" s="475" t="str">
        <f t="shared" si="206"/>
        <v/>
      </c>
      <c r="J1892" s="471">
        <f>'Potential Projects'!D1893</f>
        <v>30.780203044426859</v>
      </c>
      <c r="K1892" s="471">
        <f>'Potential Projects'!E1893</f>
        <v>72.775951515803044</v>
      </c>
      <c r="L1892" s="476">
        <f t="shared" si="207"/>
        <v>957.44384543977014</v>
      </c>
      <c r="M1892" s="471">
        <f t="shared" si="210"/>
        <v>1384.7879500460735</v>
      </c>
      <c r="N1892" s="467">
        <f t="shared" si="208"/>
        <v>0</v>
      </c>
      <c r="O1892" s="475" t="str">
        <f t="shared" si="209"/>
        <v/>
      </c>
    </row>
    <row r="1893" spans="1:15" hidden="1">
      <c r="A1893" s="475">
        <f t="shared" si="204"/>
        <v>43525</v>
      </c>
      <c r="B1893" s="475">
        <v>43544</v>
      </c>
      <c r="C1893" s="467">
        <v>20</v>
      </c>
      <c r="D1893" s="467">
        <v>1111</v>
      </c>
      <c r="E1893" s="467">
        <v>6</v>
      </c>
      <c r="F1893" s="467">
        <v>0</v>
      </c>
      <c r="G1893" s="467">
        <f t="array" ref="G1893">MAX(IF($A$2:$A$8761=A1893,$D$2:$D$8761))</f>
        <v>1527</v>
      </c>
      <c r="H1893" s="467">
        <f t="shared" si="205"/>
        <v>0</v>
      </c>
      <c r="I1893" s="475" t="str">
        <f t="shared" si="206"/>
        <v/>
      </c>
      <c r="J1893" s="471">
        <f>'Potential Projects'!D1894</f>
        <v>17.605198091290561</v>
      </c>
      <c r="K1893" s="471">
        <f>'Potential Projects'!E1894</f>
        <v>81.673275854654918</v>
      </c>
      <c r="L1893" s="476">
        <f t="shared" si="207"/>
        <v>1005.7215260540546</v>
      </c>
      <c r="M1893" s="471">
        <f t="shared" si="210"/>
        <v>1384.7879500460735</v>
      </c>
      <c r="N1893" s="467">
        <f t="shared" si="208"/>
        <v>0</v>
      </c>
      <c r="O1893" s="475" t="str">
        <f t="shared" si="209"/>
        <v/>
      </c>
    </row>
    <row r="1894" spans="1:15" hidden="1">
      <c r="A1894" s="475">
        <f t="shared" si="204"/>
        <v>43525</v>
      </c>
      <c r="B1894" s="475">
        <v>43544</v>
      </c>
      <c r="C1894" s="467">
        <v>21</v>
      </c>
      <c r="D1894" s="467">
        <v>1086</v>
      </c>
      <c r="E1894" s="467">
        <v>15</v>
      </c>
      <c r="F1894" s="467">
        <v>0</v>
      </c>
      <c r="G1894" s="467">
        <f t="array" ref="G1894">MAX(IF($A$2:$A$8761=A1894,$D$2:$D$8761))</f>
        <v>1527</v>
      </c>
      <c r="H1894" s="467">
        <f t="shared" si="205"/>
        <v>0</v>
      </c>
      <c r="I1894" s="475" t="str">
        <f t="shared" si="206"/>
        <v/>
      </c>
      <c r="J1894" s="471">
        <f>'Potential Projects'!D1895</f>
        <v>37.22877445732481</v>
      </c>
      <c r="K1894" s="471">
        <f>'Potential Projects'!E1895</f>
        <v>87.484619490432166</v>
      </c>
      <c r="L1894" s="476">
        <f t="shared" si="207"/>
        <v>946.28660605224309</v>
      </c>
      <c r="M1894" s="471">
        <f t="shared" si="210"/>
        <v>1384.7879500460735</v>
      </c>
      <c r="N1894" s="467">
        <f t="shared" si="208"/>
        <v>0</v>
      </c>
      <c r="O1894" s="475" t="str">
        <f t="shared" si="209"/>
        <v/>
      </c>
    </row>
    <row r="1895" spans="1:15" hidden="1">
      <c r="A1895" s="475">
        <f t="shared" si="204"/>
        <v>43525</v>
      </c>
      <c r="B1895" s="475">
        <v>43544</v>
      </c>
      <c r="C1895" s="467">
        <v>22</v>
      </c>
      <c r="D1895" s="467">
        <v>1068</v>
      </c>
      <c r="E1895" s="467">
        <v>23</v>
      </c>
      <c r="F1895" s="467">
        <v>0</v>
      </c>
      <c r="G1895" s="467">
        <f t="array" ref="G1895">MAX(IF($A$2:$A$8761=A1895,$D$2:$D$8761))</f>
        <v>1527</v>
      </c>
      <c r="H1895" s="467">
        <f t="shared" si="205"/>
        <v>0</v>
      </c>
      <c r="I1895" s="475" t="str">
        <f t="shared" si="206"/>
        <v/>
      </c>
      <c r="J1895" s="471">
        <f>'Potential Projects'!D1896</f>
        <v>55.003933403759703</v>
      </c>
      <c r="K1895" s="471">
        <f>'Potential Projects'!E1896</f>
        <v>91.426382928402489</v>
      </c>
      <c r="L1895" s="476">
        <f t="shared" si="207"/>
        <v>898.56968366783781</v>
      </c>
      <c r="M1895" s="471">
        <f t="shared" si="210"/>
        <v>1384.7879500460735</v>
      </c>
      <c r="N1895" s="467">
        <f t="shared" si="208"/>
        <v>0</v>
      </c>
      <c r="O1895" s="475" t="str">
        <f t="shared" si="209"/>
        <v/>
      </c>
    </row>
    <row r="1896" spans="1:15" hidden="1">
      <c r="A1896" s="475">
        <f t="shared" si="204"/>
        <v>43525</v>
      </c>
      <c r="B1896" s="475">
        <v>43544</v>
      </c>
      <c r="C1896" s="467">
        <v>23</v>
      </c>
      <c r="D1896" s="467">
        <v>983</v>
      </c>
      <c r="E1896" s="467">
        <v>26</v>
      </c>
      <c r="F1896" s="467">
        <v>0</v>
      </c>
      <c r="G1896" s="467">
        <f t="array" ref="G1896">MAX(IF($A$2:$A$8761=A1896,$D$2:$D$8761))</f>
        <v>1527</v>
      </c>
      <c r="H1896" s="467">
        <f t="shared" si="205"/>
        <v>0</v>
      </c>
      <c r="I1896" s="475" t="str">
        <f t="shared" si="206"/>
        <v/>
      </c>
      <c r="J1896" s="471">
        <f>'Potential Projects'!D1897</f>
        <v>50.162110485688324</v>
      </c>
      <c r="K1896" s="471">
        <f>'Potential Projects'!E1897</f>
        <v>93.377317243603514</v>
      </c>
      <c r="L1896" s="476">
        <f t="shared" si="207"/>
        <v>813.4605722707081</v>
      </c>
      <c r="M1896" s="471">
        <f t="shared" si="210"/>
        <v>1384.7879500460735</v>
      </c>
      <c r="N1896" s="467">
        <f t="shared" si="208"/>
        <v>0</v>
      </c>
      <c r="O1896" s="475" t="str">
        <f t="shared" si="209"/>
        <v/>
      </c>
    </row>
    <row r="1897" spans="1:15" hidden="1">
      <c r="A1897" s="475">
        <f t="shared" si="204"/>
        <v>43525</v>
      </c>
      <c r="B1897" s="475">
        <v>43544</v>
      </c>
      <c r="C1897" s="467">
        <v>24</v>
      </c>
      <c r="D1897" s="467">
        <v>927</v>
      </c>
      <c r="E1897" s="467">
        <v>22</v>
      </c>
      <c r="F1897" s="467">
        <v>0</v>
      </c>
      <c r="G1897" s="467">
        <f t="array" ref="G1897">MAX(IF($A$2:$A$8761=A1897,$D$2:$D$8761))</f>
        <v>1527</v>
      </c>
      <c r="H1897" s="467">
        <f t="shared" si="205"/>
        <v>0</v>
      </c>
      <c r="I1897" s="475" t="str">
        <f t="shared" si="206"/>
        <v/>
      </c>
      <c r="J1897" s="471">
        <f>'Potential Projects'!D1898</f>
        <v>59.304250856220911</v>
      </c>
      <c r="K1897" s="471">
        <f>'Potential Projects'!E1898</f>
        <v>98.320362126424428</v>
      </c>
      <c r="L1897" s="476">
        <f t="shared" si="207"/>
        <v>747.37538701735457</v>
      </c>
      <c r="M1897" s="471">
        <f t="shared" si="210"/>
        <v>1384.7879500460735</v>
      </c>
      <c r="N1897" s="467">
        <f t="shared" si="208"/>
        <v>0</v>
      </c>
      <c r="O1897" s="475" t="str">
        <f t="shared" si="209"/>
        <v/>
      </c>
    </row>
    <row r="1898" spans="1:15" hidden="1">
      <c r="A1898" s="475">
        <f t="shared" si="204"/>
        <v>43525</v>
      </c>
      <c r="B1898" s="475">
        <v>43545</v>
      </c>
      <c r="C1898" s="467">
        <v>1</v>
      </c>
      <c r="D1898" s="467">
        <v>877</v>
      </c>
      <c r="E1898" s="467">
        <v>11</v>
      </c>
      <c r="F1898" s="467">
        <v>0</v>
      </c>
      <c r="G1898" s="467">
        <f t="array" ref="G1898">MAX(IF($A$2:$A$8761=A1898,$D$2:$D$8761))</f>
        <v>1527</v>
      </c>
      <c r="H1898" s="467">
        <f t="shared" si="205"/>
        <v>0</v>
      </c>
      <c r="I1898" s="475" t="str">
        <f t="shared" si="206"/>
        <v/>
      </c>
      <c r="J1898" s="471">
        <f>'Potential Projects'!D1899</f>
        <v>75.201475098590379</v>
      </c>
      <c r="K1898" s="471">
        <f>'Potential Projects'!E1899</f>
        <v>99.005614115244029</v>
      </c>
      <c r="L1898" s="476">
        <f t="shared" si="207"/>
        <v>691.79291078616552</v>
      </c>
      <c r="M1898" s="471">
        <f t="shared" si="210"/>
        <v>1384.7879500460735</v>
      </c>
      <c r="N1898" s="467">
        <f t="shared" si="208"/>
        <v>0</v>
      </c>
      <c r="O1898" s="475" t="str">
        <f t="shared" si="209"/>
        <v/>
      </c>
    </row>
    <row r="1899" spans="1:15" hidden="1">
      <c r="A1899" s="475">
        <f t="shared" si="204"/>
        <v>43525</v>
      </c>
      <c r="B1899" s="475">
        <v>43545</v>
      </c>
      <c r="C1899" s="467">
        <v>2</v>
      </c>
      <c r="D1899" s="467">
        <v>889</v>
      </c>
      <c r="E1899" s="467">
        <v>5</v>
      </c>
      <c r="F1899" s="467">
        <v>0</v>
      </c>
      <c r="G1899" s="467">
        <f t="array" ref="G1899">MAX(IF($A$2:$A$8761=A1899,$D$2:$D$8761))</f>
        <v>1527</v>
      </c>
      <c r="H1899" s="467">
        <f t="shared" si="205"/>
        <v>0</v>
      </c>
      <c r="I1899" s="475" t="str">
        <f t="shared" si="206"/>
        <v/>
      </c>
      <c r="J1899" s="471">
        <f>'Potential Projects'!D1900</f>
        <v>94.35030628569092</v>
      </c>
      <c r="K1899" s="471">
        <f>'Potential Projects'!E1900</f>
        <v>95.512080574070097</v>
      </c>
      <c r="L1899" s="476">
        <f t="shared" si="207"/>
        <v>694.13761314023895</v>
      </c>
      <c r="M1899" s="471">
        <f t="shared" si="210"/>
        <v>1384.7879500460735</v>
      </c>
      <c r="N1899" s="467">
        <f t="shared" si="208"/>
        <v>0</v>
      </c>
      <c r="O1899" s="475" t="str">
        <f t="shared" si="209"/>
        <v/>
      </c>
    </row>
    <row r="1900" spans="1:15" hidden="1">
      <c r="A1900" s="475">
        <f t="shared" si="204"/>
        <v>43525</v>
      </c>
      <c r="B1900" s="475">
        <v>43545</v>
      </c>
      <c r="C1900" s="467">
        <v>3</v>
      </c>
      <c r="D1900" s="467">
        <v>860</v>
      </c>
      <c r="E1900" s="467">
        <v>5</v>
      </c>
      <c r="F1900" s="467">
        <v>0</v>
      </c>
      <c r="G1900" s="467">
        <f t="array" ref="G1900">MAX(IF($A$2:$A$8761=A1900,$D$2:$D$8761))</f>
        <v>1527</v>
      </c>
      <c r="H1900" s="467">
        <f t="shared" si="205"/>
        <v>0</v>
      </c>
      <c r="I1900" s="475" t="str">
        <f t="shared" si="206"/>
        <v/>
      </c>
      <c r="J1900" s="471">
        <f>'Potential Projects'!D1901</f>
        <v>96.788269325950665</v>
      </c>
      <c r="K1900" s="471">
        <f>'Potential Projects'!E1901</f>
        <v>90.52131837239304</v>
      </c>
      <c r="L1900" s="476">
        <f t="shared" si="207"/>
        <v>667.69041230165635</v>
      </c>
      <c r="M1900" s="471">
        <f t="shared" si="210"/>
        <v>1384.7879500460735</v>
      </c>
      <c r="N1900" s="467">
        <f t="shared" si="208"/>
        <v>0</v>
      </c>
      <c r="O1900" s="475" t="str">
        <f t="shared" si="209"/>
        <v/>
      </c>
    </row>
    <row r="1901" spans="1:15" hidden="1">
      <c r="A1901" s="475">
        <f t="shared" si="204"/>
        <v>43525</v>
      </c>
      <c r="B1901" s="475">
        <v>43545</v>
      </c>
      <c r="C1901" s="467">
        <v>4</v>
      </c>
      <c r="D1901" s="467">
        <v>889</v>
      </c>
      <c r="E1901" s="467">
        <v>6</v>
      </c>
      <c r="F1901" s="467">
        <v>0</v>
      </c>
      <c r="G1901" s="467">
        <f t="array" ref="G1901">MAX(IF($A$2:$A$8761=A1901,$D$2:$D$8761))</f>
        <v>1527</v>
      </c>
      <c r="H1901" s="467">
        <f t="shared" si="205"/>
        <v>0</v>
      </c>
      <c r="I1901" s="475" t="str">
        <f t="shared" si="206"/>
        <v/>
      </c>
      <c r="J1901" s="471">
        <f>'Potential Projects'!D1902</f>
        <v>83.071205095985334</v>
      </c>
      <c r="K1901" s="471">
        <f>'Potential Projects'!E1902</f>
        <v>76.287476832939163</v>
      </c>
      <c r="L1901" s="476">
        <f t="shared" si="207"/>
        <v>723.64131807107549</v>
      </c>
      <c r="M1901" s="471">
        <f t="shared" si="210"/>
        <v>1384.7879500460735</v>
      </c>
      <c r="N1901" s="467">
        <f t="shared" si="208"/>
        <v>0</v>
      </c>
      <c r="O1901" s="475" t="str">
        <f t="shared" si="209"/>
        <v/>
      </c>
    </row>
    <row r="1902" spans="1:15" hidden="1">
      <c r="A1902" s="475">
        <f t="shared" si="204"/>
        <v>43525</v>
      </c>
      <c r="B1902" s="475">
        <v>43545</v>
      </c>
      <c r="C1902" s="467">
        <v>5</v>
      </c>
      <c r="D1902" s="467">
        <v>945</v>
      </c>
      <c r="E1902" s="467">
        <v>16</v>
      </c>
      <c r="F1902" s="467">
        <v>0</v>
      </c>
      <c r="G1902" s="467">
        <f t="array" ref="G1902">MAX(IF($A$2:$A$8761=A1902,$D$2:$D$8761))</f>
        <v>1527</v>
      </c>
      <c r="H1902" s="467">
        <f t="shared" si="205"/>
        <v>0</v>
      </c>
      <c r="I1902" s="475" t="str">
        <f t="shared" si="206"/>
        <v/>
      </c>
      <c r="J1902" s="471">
        <f>'Potential Projects'!D1903</f>
        <v>59.889239395626397</v>
      </c>
      <c r="K1902" s="471">
        <f>'Potential Projects'!E1903</f>
        <v>45.500419157170498</v>
      </c>
      <c r="L1902" s="476">
        <f t="shared" si="207"/>
        <v>823.61034144720304</v>
      </c>
      <c r="M1902" s="471">
        <f t="shared" si="210"/>
        <v>1384.7879500460735</v>
      </c>
      <c r="N1902" s="467">
        <f t="shared" si="208"/>
        <v>0</v>
      </c>
      <c r="O1902" s="475" t="str">
        <f t="shared" si="209"/>
        <v/>
      </c>
    </row>
    <row r="1903" spans="1:15" hidden="1">
      <c r="A1903" s="475">
        <f t="shared" si="204"/>
        <v>43525</v>
      </c>
      <c r="B1903" s="475">
        <v>43545</v>
      </c>
      <c r="C1903" s="467">
        <v>6</v>
      </c>
      <c r="D1903" s="467">
        <v>1053</v>
      </c>
      <c r="E1903" s="467">
        <v>17</v>
      </c>
      <c r="F1903" s="467">
        <v>0</v>
      </c>
      <c r="G1903" s="467">
        <f t="array" ref="G1903">MAX(IF($A$2:$A$8761=A1903,$D$2:$D$8761))</f>
        <v>1527</v>
      </c>
      <c r="H1903" s="467">
        <f t="shared" si="205"/>
        <v>0</v>
      </c>
      <c r="I1903" s="475" t="str">
        <f t="shared" si="206"/>
        <v/>
      </c>
      <c r="J1903" s="471">
        <f>'Potential Projects'!D1904</f>
        <v>32.764851395593134</v>
      </c>
      <c r="K1903" s="471">
        <f>'Potential Projects'!E1904</f>
        <v>29.04576666308321</v>
      </c>
      <c r="L1903" s="476">
        <f t="shared" si="207"/>
        <v>974.18938194132363</v>
      </c>
      <c r="M1903" s="471">
        <f t="shared" si="210"/>
        <v>1384.7879500460735</v>
      </c>
      <c r="N1903" s="467">
        <f t="shared" si="208"/>
        <v>0</v>
      </c>
      <c r="O1903" s="475" t="str">
        <f t="shared" si="209"/>
        <v/>
      </c>
    </row>
    <row r="1904" spans="1:15" hidden="1">
      <c r="A1904" s="475">
        <f t="shared" si="204"/>
        <v>43525</v>
      </c>
      <c r="B1904" s="475">
        <v>43545</v>
      </c>
      <c r="C1904" s="467">
        <v>7</v>
      </c>
      <c r="D1904" s="467">
        <v>1180</v>
      </c>
      <c r="E1904" s="467">
        <v>21</v>
      </c>
      <c r="F1904" s="467">
        <v>0</v>
      </c>
      <c r="G1904" s="467">
        <f t="array" ref="G1904">MAX(IF($A$2:$A$8761=A1904,$D$2:$D$8761))</f>
        <v>1527</v>
      </c>
      <c r="H1904" s="467">
        <f t="shared" si="205"/>
        <v>0</v>
      </c>
      <c r="I1904" s="475" t="str">
        <f t="shared" si="206"/>
        <v/>
      </c>
      <c r="J1904" s="471">
        <f>'Potential Projects'!D1905</f>
        <v>27.51143419965263</v>
      </c>
      <c r="K1904" s="471">
        <f>'Potential Projects'!E1905</f>
        <v>8.6673425069877457</v>
      </c>
      <c r="L1904" s="476">
        <f t="shared" si="207"/>
        <v>1122.8212232933595</v>
      </c>
      <c r="M1904" s="471">
        <f t="shared" si="210"/>
        <v>1384.7879500460735</v>
      </c>
      <c r="N1904" s="467">
        <f t="shared" si="208"/>
        <v>0</v>
      </c>
      <c r="O1904" s="475" t="str">
        <f t="shared" si="209"/>
        <v/>
      </c>
    </row>
    <row r="1905" spans="1:15" hidden="1">
      <c r="A1905" s="475">
        <f t="shared" si="204"/>
        <v>43525</v>
      </c>
      <c r="B1905" s="475">
        <v>43545</v>
      </c>
      <c r="C1905" s="467">
        <v>8</v>
      </c>
      <c r="D1905" s="467">
        <v>1239</v>
      </c>
      <c r="E1905" s="467">
        <v>15</v>
      </c>
      <c r="F1905" s="467">
        <v>4</v>
      </c>
      <c r="G1905" s="467">
        <f t="array" ref="G1905">MAX(IF($A$2:$A$8761=A1905,$D$2:$D$8761))</f>
        <v>1527</v>
      </c>
      <c r="H1905" s="467">
        <f t="shared" si="205"/>
        <v>0</v>
      </c>
      <c r="I1905" s="475" t="str">
        <f t="shared" si="206"/>
        <v/>
      </c>
      <c r="J1905" s="471">
        <f>'Potential Projects'!D1906</f>
        <v>12.086970202672576</v>
      </c>
      <c r="K1905" s="471">
        <f>'Potential Projects'!E1906</f>
        <v>7.1849766179316275</v>
      </c>
      <c r="L1905" s="476">
        <f t="shared" si="207"/>
        <v>1200.7280531793958</v>
      </c>
      <c r="M1905" s="471">
        <f t="shared" si="210"/>
        <v>1384.7879500460735</v>
      </c>
      <c r="N1905" s="467">
        <f t="shared" si="208"/>
        <v>0</v>
      </c>
      <c r="O1905" s="475" t="str">
        <f t="shared" si="209"/>
        <v/>
      </c>
    </row>
    <row r="1906" spans="1:15" hidden="1">
      <c r="A1906" s="475">
        <f t="shared" si="204"/>
        <v>43525</v>
      </c>
      <c r="B1906" s="475">
        <v>43545</v>
      </c>
      <c r="C1906" s="467">
        <v>9</v>
      </c>
      <c r="D1906" s="467">
        <v>1200</v>
      </c>
      <c r="E1906" s="467">
        <v>10</v>
      </c>
      <c r="F1906" s="467">
        <v>16</v>
      </c>
      <c r="G1906" s="467">
        <f t="array" ref="G1906">MAX(IF($A$2:$A$8761=A1906,$D$2:$D$8761))</f>
        <v>1527</v>
      </c>
      <c r="H1906" s="467">
        <f t="shared" si="205"/>
        <v>0</v>
      </c>
      <c r="I1906" s="475" t="str">
        <f t="shared" si="206"/>
        <v/>
      </c>
      <c r="J1906" s="471">
        <f>'Potential Projects'!D1907</f>
        <v>3.5598881415163124</v>
      </c>
      <c r="K1906" s="471">
        <f>'Potential Projects'!E1907</f>
        <v>0.93870135454740922</v>
      </c>
      <c r="L1906" s="476">
        <f t="shared" si="207"/>
        <v>1169.5014105039363</v>
      </c>
      <c r="M1906" s="471">
        <f t="shared" si="210"/>
        <v>1384.7879500460735</v>
      </c>
      <c r="N1906" s="467">
        <f t="shared" si="208"/>
        <v>0</v>
      </c>
      <c r="O1906" s="475" t="str">
        <f t="shared" si="209"/>
        <v/>
      </c>
    </row>
    <row r="1907" spans="1:15" hidden="1">
      <c r="A1907" s="475">
        <f t="shared" si="204"/>
        <v>43525</v>
      </c>
      <c r="B1907" s="475">
        <v>43545</v>
      </c>
      <c r="C1907" s="467">
        <v>10</v>
      </c>
      <c r="D1907" s="467">
        <v>1171</v>
      </c>
      <c r="E1907" s="467">
        <v>4</v>
      </c>
      <c r="F1907" s="467">
        <v>19</v>
      </c>
      <c r="G1907" s="467">
        <f t="array" ref="G1907">MAX(IF($A$2:$A$8761=A1907,$D$2:$D$8761))</f>
        <v>1527</v>
      </c>
      <c r="H1907" s="467">
        <f t="shared" si="205"/>
        <v>0</v>
      </c>
      <c r="I1907" s="475" t="str">
        <f t="shared" si="206"/>
        <v/>
      </c>
      <c r="J1907" s="471">
        <f>'Potential Projects'!D1908</f>
        <v>4.3196549267471163</v>
      </c>
      <c r="K1907" s="471">
        <f>'Potential Projects'!E1908</f>
        <v>0</v>
      </c>
      <c r="L1907" s="476">
        <f t="shared" si="207"/>
        <v>1143.680345073253</v>
      </c>
      <c r="M1907" s="471">
        <f t="shared" si="210"/>
        <v>1384.7879500460735</v>
      </c>
      <c r="N1907" s="467">
        <f t="shared" si="208"/>
        <v>0</v>
      </c>
      <c r="O1907" s="475" t="str">
        <f t="shared" si="209"/>
        <v/>
      </c>
    </row>
    <row r="1908" spans="1:15" hidden="1">
      <c r="A1908" s="475">
        <f t="shared" si="204"/>
        <v>43525</v>
      </c>
      <c r="B1908" s="475">
        <v>43545</v>
      </c>
      <c r="C1908" s="467">
        <v>11</v>
      </c>
      <c r="D1908" s="467">
        <v>1144</v>
      </c>
      <c r="E1908" s="467">
        <v>0</v>
      </c>
      <c r="F1908" s="467">
        <v>19</v>
      </c>
      <c r="G1908" s="467">
        <f t="array" ref="G1908">MAX(IF($A$2:$A$8761=A1908,$D$2:$D$8761))</f>
        <v>1527</v>
      </c>
      <c r="H1908" s="467">
        <f t="shared" si="205"/>
        <v>0</v>
      </c>
      <c r="I1908" s="475" t="str">
        <f t="shared" si="206"/>
        <v/>
      </c>
      <c r="J1908" s="471">
        <f>'Potential Projects'!D1909</f>
        <v>5.0268441193994455</v>
      </c>
      <c r="K1908" s="471">
        <f>'Potential Projects'!E1909</f>
        <v>0.62110739625886913</v>
      </c>
      <c r="L1908" s="476">
        <f t="shared" si="207"/>
        <v>1119.3520484843418</v>
      </c>
      <c r="M1908" s="471">
        <f t="shared" si="210"/>
        <v>1384.7879500460735</v>
      </c>
      <c r="N1908" s="467">
        <f t="shared" si="208"/>
        <v>0</v>
      </c>
      <c r="O1908" s="475" t="str">
        <f t="shared" si="209"/>
        <v/>
      </c>
    </row>
    <row r="1909" spans="1:15" hidden="1">
      <c r="A1909" s="475">
        <f t="shared" si="204"/>
        <v>43525</v>
      </c>
      <c r="B1909" s="475">
        <v>43545</v>
      </c>
      <c r="C1909" s="467">
        <v>12</v>
      </c>
      <c r="D1909" s="467">
        <v>1111</v>
      </c>
      <c r="E1909" s="467">
        <v>0</v>
      </c>
      <c r="F1909" s="467">
        <v>18</v>
      </c>
      <c r="G1909" s="467">
        <f t="array" ref="G1909">MAX(IF($A$2:$A$8761=A1909,$D$2:$D$8761))</f>
        <v>1527</v>
      </c>
      <c r="H1909" s="467">
        <f t="shared" si="205"/>
        <v>0</v>
      </c>
      <c r="I1909" s="475" t="str">
        <f t="shared" si="206"/>
        <v/>
      </c>
      <c r="J1909" s="471">
        <f>'Potential Projects'!D1910</f>
        <v>2.5942956009761411</v>
      </c>
      <c r="K1909" s="471">
        <f>'Potential Projects'!E1910</f>
        <v>0.19086927542463986</v>
      </c>
      <c r="L1909" s="476">
        <f t="shared" si="207"/>
        <v>1090.2148351235992</v>
      </c>
      <c r="M1909" s="471">
        <f t="shared" si="210"/>
        <v>1384.7879500460735</v>
      </c>
      <c r="N1909" s="467">
        <f t="shared" si="208"/>
        <v>0</v>
      </c>
      <c r="O1909" s="475" t="str">
        <f t="shared" si="209"/>
        <v/>
      </c>
    </row>
    <row r="1910" spans="1:15" hidden="1">
      <c r="A1910" s="475">
        <f t="shared" si="204"/>
        <v>43525</v>
      </c>
      <c r="B1910" s="475">
        <v>43545</v>
      </c>
      <c r="C1910" s="467">
        <v>13</v>
      </c>
      <c r="D1910" s="467">
        <v>1099</v>
      </c>
      <c r="E1910" s="467">
        <v>0</v>
      </c>
      <c r="F1910" s="467">
        <v>19</v>
      </c>
      <c r="G1910" s="467">
        <f t="array" ref="G1910">MAX(IF($A$2:$A$8761=A1910,$D$2:$D$8761))</f>
        <v>1527</v>
      </c>
      <c r="H1910" s="467">
        <f t="shared" si="205"/>
        <v>0</v>
      </c>
      <c r="I1910" s="475" t="str">
        <f t="shared" si="206"/>
        <v/>
      </c>
      <c r="J1910" s="471">
        <f>'Potential Projects'!D1911</f>
        <v>3.3660359433014939</v>
      </c>
      <c r="K1910" s="471">
        <f>'Potential Projects'!E1911</f>
        <v>0.19008702429585037</v>
      </c>
      <c r="L1910" s="476">
        <f t="shared" si="207"/>
        <v>1076.4438770324025</v>
      </c>
      <c r="M1910" s="471">
        <f t="shared" si="210"/>
        <v>1384.7879500460735</v>
      </c>
      <c r="N1910" s="467">
        <f t="shared" si="208"/>
        <v>0</v>
      </c>
      <c r="O1910" s="475" t="str">
        <f t="shared" si="209"/>
        <v/>
      </c>
    </row>
    <row r="1911" spans="1:15" hidden="1">
      <c r="A1911" s="475">
        <f t="shared" si="204"/>
        <v>43525</v>
      </c>
      <c r="B1911" s="475">
        <v>43545</v>
      </c>
      <c r="C1911" s="467">
        <v>14</v>
      </c>
      <c r="D1911" s="467">
        <v>1082</v>
      </c>
      <c r="E1911" s="467">
        <v>0</v>
      </c>
      <c r="F1911" s="467">
        <v>18</v>
      </c>
      <c r="G1911" s="467">
        <f t="array" ref="G1911">MAX(IF($A$2:$A$8761=A1911,$D$2:$D$8761))</f>
        <v>1527</v>
      </c>
      <c r="H1911" s="467">
        <f t="shared" si="205"/>
        <v>0</v>
      </c>
      <c r="I1911" s="475" t="str">
        <f t="shared" si="206"/>
        <v/>
      </c>
      <c r="J1911" s="471">
        <f>'Potential Projects'!D1912</f>
        <v>13.932687437448847</v>
      </c>
      <c r="K1911" s="471">
        <f>'Potential Projects'!E1912</f>
        <v>1.9783131047086646</v>
      </c>
      <c r="L1911" s="476">
        <f t="shared" si="207"/>
        <v>1048.0889994578426</v>
      </c>
      <c r="M1911" s="471">
        <f t="shared" si="210"/>
        <v>1384.7879500460735</v>
      </c>
      <c r="N1911" s="467">
        <f t="shared" si="208"/>
        <v>0</v>
      </c>
      <c r="O1911" s="475" t="str">
        <f t="shared" si="209"/>
        <v/>
      </c>
    </row>
    <row r="1912" spans="1:15" hidden="1">
      <c r="A1912" s="475">
        <f t="shared" si="204"/>
        <v>43525</v>
      </c>
      <c r="B1912" s="475">
        <v>43545</v>
      </c>
      <c r="C1912" s="467">
        <v>15</v>
      </c>
      <c r="D1912" s="467">
        <v>1051</v>
      </c>
      <c r="E1912" s="467">
        <v>0</v>
      </c>
      <c r="F1912" s="467">
        <v>17</v>
      </c>
      <c r="G1912" s="467">
        <f t="array" ref="G1912">MAX(IF($A$2:$A$8761=A1912,$D$2:$D$8761))</f>
        <v>1527</v>
      </c>
      <c r="H1912" s="467">
        <f t="shared" si="205"/>
        <v>0</v>
      </c>
      <c r="I1912" s="475" t="str">
        <f t="shared" si="206"/>
        <v/>
      </c>
      <c r="J1912" s="471">
        <f>'Potential Projects'!D1913</f>
        <v>18.582636259717116</v>
      </c>
      <c r="K1912" s="471">
        <f>'Potential Projects'!E1913</f>
        <v>3.6492015158030529</v>
      </c>
      <c r="L1912" s="476">
        <f t="shared" si="207"/>
        <v>1011.7681622244799</v>
      </c>
      <c r="M1912" s="471">
        <f t="shared" si="210"/>
        <v>1384.7879500460735</v>
      </c>
      <c r="N1912" s="467">
        <f t="shared" si="208"/>
        <v>0</v>
      </c>
      <c r="O1912" s="475" t="str">
        <f t="shared" si="209"/>
        <v/>
      </c>
    </row>
    <row r="1913" spans="1:15" hidden="1">
      <c r="A1913" s="475">
        <f t="shared" si="204"/>
        <v>43525</v>
      </c>
      <c r="B1913" s="475">
        <v>43545</v>
      </c>
      <c r="C1913" s="467">
        <v>16</v>
      </c>
      <c r="D1913" s="467">
        <v>1038</v>
      </c>
      <c r="E1913" s="467">
        <v>0</v>
      </c>
      <c r="F1913" s="467">
        <v>19</v>
      </c>
      <c r="G1913" s="467">
        <f t="array" ref="G1913">MAX(IF($A$2:$A$8761=A1913,$D$2:$D$8761))</f>
        <v>1527</v>
      </c>
      <c r="H1913" s="467">
        <f t="shared" si="205"/>
        <v>0</v>
      </c>
      <c r="I1913" s="475" t="str">
        <f t="shared" si="206"/>
        <v/>
      </c>
      <c r="J1913" s="471">
        <f>'Potential Projects'!D1914</f>
        <v>15.548672924056895</v>
      </c>
      <c r="K1913" s="471">
        <f>'Potential Projects'!E1914</f>
        <v>4.9500851429800052</v>
      </c>
      <c r="L1913" s="476">
        <f t="shared" si="207"/>
        <v>998.50124193296313</v>
      </c>
      <c r="M1913" s="471">
        <f t="shared" si="210"/>
        <v>1384.7879500460735</v>
      </c>
      <c r="N1913" s="467">
        <f t="shared" si="208"/>
        <v>0</v>
      </c>
      <c r="O1913" s="475" t="str">
        <f t="shared" si="209"/>
        <v/>
      </c>
    </row>
    <row r="1914" spans="1:15" hidden="1">
      <c r="A1914" s="475">
        <f t="shared" si="204"/>
        <v>43525</v>
      </c>
      <c r="B1914" s="475">
        <v>43545</v>
      </c>
      <c r="C1914" s="467">
        <v>17</v>
      </c>
      <c r="D1914" s="467">
        <v>1016</v>
      </c>
      <c r="E1914" s="467">
        <v>0</v>
      </c>
      <c r="F1914" s="467">
        <v>18</v>
      </c>
      <c r="G1914" s="467">
        <f t="array" ref="G1914">MAX(IF($A$2:$A$8761=A1914,$D$2:$D$8761))</f>
        <v>1527</v>
      </c>
      <c r="H1914" s="467">
        <f t="shared" si="205"/>
        <v>0</v>
      </c>
      <c r="I1914" s="475" t="str">
        <f t="shared" si="206"/>
        <v/>
      </c>
      <c r="J1914" s="471">
        <f>'Potential Projects'!D1915</f>
        <v>10.576130660885532</v>
      </c>
      <c r="K1914" s="471">
        <f>'Potential Projects'!E1915</f>
        <v>20.073346215867556</v>
      </c>
      <c r="L1914" s="476">
        <f t="shared" si="207"/>
        <v>967.35052312324694</v>
      </c>
      <c r="M1914" s="471">
        <f t="shared" si="210"/>
        <v>1384.7879500460735</v>
      </c>
      <c r="N1914" s="467">
        <f t="shared" si="208"/>
        <v>0</v>
      </c>
      <c r="O1914" s="475" t="str">
        <f t="shared" si="209"/>
        <v/>
      </c>
    </row>
    <row r="1915" spans="1:15" hidden="1">
      <c r="A1915" s="475">
        <f t="shared" si="204"/>
        <v>43525</v>
      </c>
      <c r="B1915" s="475">
        <v>43545</v>
      </c>
      <c r="C1915" s="467">
        <v>18</v>
      </c>
      <c r="D1915" s="467">
        <v>1039</v>
      </c>
      <c r="E1915" s="467">
        <v>5</v>
      </c>
      <c r="F1915" s="467">
        <v>13</v>
      </c>
      <c r="G1915" s="467">
        <f t="array" ref="G1915">MAX(IF($A$2:$A$8761=A1915,$D$2:$D$8761))</f>
        <v>1527</v>
      </c>
      <c r="H1915" s="467">
        <f t="shared" si="205"/>
        <v>0</v>
      </c>
      <c r="I1915" s="475" t="str">
        <f t="shared" si="206"/>
        <v/>
      </c>
      <c r="J1915" s="471">
        <f>'Potential Projects'!D1916</f>
        <v>8.8682768009140105</v>
      </c>
      <c r="K1915" s="471">
        <f>'Potential Projects'!E1916</f>
        <v>46.430515749301229</v>
      </c>
      <c r="L1915" s="476">
        <f t="shared" si="207"/>
        <v>965.70120744978476</v>
      </c>
      <c r="M1915" s="471">
        <f t="shared" si="210"/>
        <v>1384.7879500460735</v>
      </c>
      <c r="N1915" s="467">
        <f t="shared" si="208"/>
        <v>0</v>
      </c>
      <c r="O1915" s="475" t="str">
        <f t="shared" si="209"/>
        <v/>
      </c>
    </row>
    <row r="1916" spans="1:15" hidden="1">
      <c r="A1916" s="475">
        <f t="shared" si="204"/>
        <v>43525</v>
      </c>
      <c r="B1916" s="475">
        <v>43545</v>
      </c>
      <c r="C1916" s="467">
        <v>19</v>
      </c>
      <c r="D1916" s="467">
        <v>1053</v>
      </c>
      <c r="E1916" s="467">
        <v>11</v>
      </c>
      <c r="F1916" s="467">
        <v>1</v>
      </c>
      <c r="G1916" s="467">
        <f t="array" ref="G1916">MAX(IF($A$2:$A$8761=A1916,$D$2:$D$8761))</f>
        <v>1527</v>
      </c>
      <c r="H1916" s="467">
        <f t="shared" si="205"/>
        <v>0</v>
      </c>
      <c r="I1916" s="475" t="str">
        <f t="shared" si="206"/>
        <v/>
      </c>
      <c r="J1916" s="471">
        <f>'Potential Projects'!D1917</f>
        <v>16.53304899064522</v>
      </c>
      <c r="K1916" s="471">
        <f>'Potential Projects'!E1917</f>
        <v>13.622121156740485</v>
      </c>
      <c r="L1916" s="476">
        <f t="shared" si="207"/>
        <v>1010.8448298526142</v>
      </c>
      <c r="M1916" s="471">
        <f t="shared" si="210"/>
        <v>1384.7879500460735</v>
      </c>
      <c r="N1916" s="467">
        <f t="shared" si="208"/>
        <v>0</v>
      </c>
      <c r="O1916" s="475" t="str">
        <f t="shared" si="209"/>
        <v/>
      </c>
    </row>
    <row r="1917" spans="1:15" hidden="1">
      <c r="A1917" s="475">
        <f t="shared" si="204"/>
        <v>43525</v>
      </c>
      <c r="B1917" s="475">
        <v>43545</v>
      </c>
      <c r="C1917" s="467">
        <v>20</v>
      </c>
      <c r="D1917" s="467">
        <v>1097</v>
      </c>
      <c r="E1917" s="467">
        <v>7</v>
      </c>
      <c r="F1917" s="467">
        <v>0</v>
      </c>
      <c r="G1917" s="467">
        <f t="array" ref="G1917">MAX(IF($A$2:$A$8761=A1917,$D$2:$D$8761))</f>
        <v>1527</v>
      </c>
      <c r="H1917" s="467">
        <f t="shared" si="205"/>
        <v>0</v>
      </c>
      <c r="I1917" s="475" t="str">
        <f t="shared" si="206"/>
        <v/>
      </c>
      <c r="J1917" s="471">
        <f>'Potential Projects'!D1918</f>
        <v>9.9777676588053961</v>
      </c>
      <c r="K1917" s="471">
        <f>'Potential Projects'!E1918</f>
        <v>13.018223285314987</v>
      </c>
      <c r="L1917" s="476">
        <f t="shared" si="207"/>
        <v>1067.0040090558798</v>
      </c>
      <c r="M1917" s="471">
        <f t="shared" si="210"/>
        <v>1384.7879500460735</v>
      </c>
      <c r="N1917" s="467">
        <f t="shared" si="208"/>
        <v>0</v>
      </c>
      <c r="O1917" s="475" t="str">
        <f t="shared" si="209"/>
        <v/>
      </c>
    </row>
    <row r="1918" spans="1:15" hidden="1">
      <c r="A1918" s="475">
        <f t="shared" si="204"/>
        <v>43525</v>
      </c>
      <c r="B1918" s="475">
        <v>43545</v>
      </c>
      <c r="C1918" s="467">
        <v>21</v>
      </c>
      <c r="D1918" s="467">
        <v>1085</v>
      </c>
      <c r="E1918" s="467">
        <v>10</v>
      </c>
      <c r="F1918" s="467">
        <v>0</v>
      </c>
      <c r="G1918" s="467">
        <f t="array" ref="G1918">MAX(IF($A$2:$A$8761=A1918,$D$2:$D$8761))</f>
        <v>1527</v>
      </c>
      <c r="H1918" s="467">
        <f t="shared" si="205"/>
        <v>0</v>
      </c>
      <c r="I1918" s="475" t="str">
        <f t="shared" si="206"/>
        <v/>
      </c>
      <c r="J1918" s="471">
        <f>'Potential Projects'!D1919</f>
        <v>63.446975475023983</v>
      </c>
      <c r="K1918" s="471">
        <f>'Potential Projects'!E1919</f>
        <v>3.3018820146205119</v>
      </c>
      <c r="L1918" s="476">
        <f t="shared" si="207"/>
        <v>1008.2511425103554</v>
      </c>
      <c r="M1918" s="471">
        <f t="shared" si="210"/>
        <v>1384.7879500460735</v>
      </c>
      <c r="N1918" s="467">
        <f t="shared" si="208"/>
        <v>0</v>
      </c>
      <c r="O1918" s="475" t="str">
        <f t="shared" si="209"/>
        <v/>
      </c>
    </row>
    <row r="1919" spans="1:15" hidden="1">
      <c r="A1919" s="475">
        <f t="shared" si="204"/>
        <v>43525</v>
      </c>
      <c r="B1919" s="475">
        <v>43545</v>
      </c>
      <c r="C1919" s="467">
        <v>22</v>
      </c>
      <c r="D1919" s="467">
        <v>1056</v>
      </c>
      <c r="E1919" s="467">
        <v>28</v>
      </c>
      <c r="F1919" s="467">
        <v>0</v>
      </c>
      <c r="G1919" s="467">
        <f t="array" ref="G1919">MAX(IF($A$2:$A$8761=A1919,$D$2:$D$8761))</f>
        <v>1527</v>
      </c>
      <c r="H1919" s="467">
        <f t="shared" si="205"/>
        <v>0</v>
      </c>
      <c r="I1919" s="475" t="str">
        <f t="shared" si="206"/>
        <v/>
      </c>
      <c r="J1919" s="471">
        <f>'Potential Projects'!D1920</f>
        <v>83.21297945307505</v>
      </c>
      <c r="K1919" s="471">
        <f>'Potential Projects'!E1920</f>
        <v>1.7858793270264459</v>
      </c>
      <c r="L1919" s="476">
        <f t="shared" si="207"/>
        <v>943.0011412198985</v>
      </c>
      <c r="M1919" s="471">
        <f t="shared" si="210"/>
        <v>1384.7879500460735</v>
      </c>
      <c r="N1919" s="467">
        <f t="shared" si="208"/>
        <v>0</v>
      </c>
      <c r="O1919" s="475" t="str">
        <f t="shared" si="209"/>
        <v/>
      </c>
    </row>
    <row r="1920" spans="1:15" hidden="1">
      <c r="A1920" s="475">
        <f t="shared" si="204"/>
        <v>43525</v>
      </c>
      <c r="B1920" s="475">
        <v>43545</v>
      </c>
      <c r="C1920" s="467">
        <v>23</v>
      </c>
      <c r="D1920" s="467">
        <v>988</v>
      </c>
      <c r="E1920" s="467">
        <v>31</v>
      </c>
      <c r="F1920" s="467">
        <v>0</v>
      </c>
      <c r="G1920" s="467">
        <f t="array" ref="G1920">MAX(IF($A$2:$A$8761=A1920,$D$2:$D$8761))</f>
        <v>1527</v>
      </c>
      <c r="H1920" s="467">
        <f t="shared" si="205"/>
        <v>0</v>
      </c>
      <c r="I1920" s="475" t="str">
        <f t="shared" si="206"/>
        <v/>
      </c>
      <c r="J1920" s="471">
        <f>'Potential Projects'!D1921</f>
        <v>64.07127444739217</v>
      </c>
      <c r="K1920" s="471">
        <f>'Potential Projects'!E1921</f>
        <v>5.9943903999139971</v>
      </c>
      <c r="L1920" s="476">
        <f t="shared" si="207"/>
        <v>886.93433515269385</v>
      </c>
      <c r="M1920" s="471">
        <f t="shared" si="210"/>
        <v>1384.7879500460735</v>
      </c>
      <c r="N1920" s="467">
        <f t="shared" si="208"/>
        <v>0</v>
      </c>
      <c r="O1920" s="475" t="str">
        <f t="shared" si="209"/>
        <v/>
      </c>
    </row>
    <row r="1921" spans="1:15" hidden="1">
      <c r="A1921" s="475">
        <f t="shared" si="204"/>
        <v>43525</v>
      </c>
      <c r="B1921" s="475">
        <v>43545</v>
      </c>
      <c r="C1921" s="467">
        <v>24</v>
      </c>
      <c r="D1921" s="467">
        <v>909</v>
      </c>
      <c r="E1921" s="467">
        <v>36</v>
      </c>
      <c r="F1921" s="467">
        <v>0</v>
      </c>
      <c r="G1921" s="467">
        <f t="array" ref="G1921">MAX(IF($A$2:$A$8761=A1921,$D$2:$D$8761))</f>
        <v>1527</v>
      </c>
      <c r="H1921" s="467">
        <f t="shared" si="205"/>
        <v>0</v>
      </c>
      <c r="I1921" s="475" t="str">
        <f t="shared" si="206"/>
        <v/>
      </c>
      <c r="J1921" s="471">
        <f>'Potential Projects'!D1922</f>
        <v>89.025494815020878</v>
      </c>
      <c r="K1921" s="471">
        <f>'Potential Projects'!E1922</f>
        <v>9.6545434315201035</v>
      </c>
      <c r="L1921" s="476">
        <f t="shared" si="207"/>
        <v>774.31996175345898</v>
      </c>
      <c r="M1921" s="471">
        <f t="shared" si="210"/>
        <v>1384.7879500460735</v>
      </c>
      <c r="N1921" s="467">
        <f t="shared" si="208"/>
        <v>0</v>
      </c>
      <c r="O1921" s="475" t="str">
        <f t="shared" si="209"/>
        <v/>
      </c>
    </row>
    <row r="1922" spans="1:15" hidden="1">
      <c r="A1922" s="475">
        <f t="shared" ref="A1922:A1985" si="211">DATE(YEAR(B1922),MONTH(B1922),1)</f>
        <v>43525</v>
      </c>
      <c r="B1922" s="475">
        <v>43546</v>
      </c>
      <c r="C1922" s="467">
        <v>1</v>
      </c>
      <c r="D1922" s="467">
        <v>884</v>
      </c>
      <c r="E1922" s="467">
        <v>31</v>
      </c>
      <c r="F1922" s="467">
        <v>0</v>
      </c>
      <c r="G1922" s="467">
        <f t="array" ref="G1922">MAX(IF($A$2:$A$8761=A1922,$D$2:$D$8761))</f>
        <v>1527</v>
      </c>
      <c r="H1922" s="467">
        <f t="shared" ref="H1922:H1985" si="212">IF(G1922=D1922,1,0)</f>
        <v>0</v>
      </c>
      <c r="I1922" s="475" t="str">
        <f t="shared" ref="I1922:I1985" si="213">IF(D1922=G1922,B1922,"")</f>
        <v/>
      </c>
      <c r="J1922" s="471">
        <f>'Potential Projects'!D1923</f>
        <v>103.16841186954228</v>
      </c>
      <c r="K1922" s="471">
        <f>'Potential Projects'!E1923</f>
        <v>30.797226940442915</v>
      </c>
      <c r="L1922" s="476">
        <f t="shared" ref="L1922:L1985" si="214">D1922-E1922-F1922-J1922-K1922</f>
        <v>719.03436119001481</v>
      </c>
      <c r="M1922" s="471">
        <f t="shared" si="210"/>
        <v>1384.7879500460735</v>
      </c>
      <c r="N1922" s="467">
        <f t="shared" ref="N1922:N1985" si="215">IF(M1922=L1922,1,0)</f>
        <v>0</v>
      </c>
      <c r="O1922" s="475" t="str">
        <f t="shared" ref="O1922:O1985" si="216">IF(L1922=M1922,B1922,"")</f>
        <v/>
      </c>
    </row>
    <row r="1923" spans="1:15" hidden="1">
      <c r="A1923" s="475">
        <f t="shared" si="211"/>
        <v>43525</v>
      </c>
      <c r="B1923" s="475">
        <v>43546</v>
      </c>
      <c r="C1923" s="467">
        <v>2</v>
      </c>
      <c r="D1923" s="467">
        <v>869</v>
      </c>
      <c r="E1923" s="467">
        <v>28</v>
      </c>
      <c r="F1923" s="467">
        <v>0</v>
      </c>
      <c r="G1923" s="467">
        <f t="array" ref="G1923">MAX(IF($A$2:$A$8761=A1923,$D$2:$D$8761))</f>
        <v>1527</v>
      </c>
      <c r="H1923" s="467">
        <f t="shared" si="212"/>
        <v>0</v>
      </c>
      <c r="I1923" s="475" t="str">
        <f t="shared" si="213"/>
        <v/>
      </c>
      <c r="J1923" s="471">
        <f>'Potential Projects'!D1924</f>
        <v>104.13130578578468</v>
      </c>
      <c r="K1923" s="471">
        <f>'Potential Projects'!E1924</f>
        <v>34.175769565684803</v>
      </c>
      <c r="L1923" s="476">
        <f t="shared" si="214"/>
        <v>702.69292464853049</v>
      </c>
      <c r="M1923" s="471">
        <f t="shared" si="210"/>
        <v>1384.7879500460735</v>
      </c>
      <c r="N1923" s="467">
        <f t="shared" si="215"/>
        <v>0</v>
      </c>
      <c r="O1923" s="475" t="str">
        <f t="shared" si="216"/>
        <v/>
      </c>
    </row>
    <row r="1924" spans="1:15" hidden="1">
      <c r="A1924" s="475">
        <f t="shared" si="211"/>
        <v>43525</v>
      </c>
      <c r="B1924" s="475">
        <v>43546</v>
      </c>
      <c r="C1924" s="467">
        <v>3</v>
      </c>
      <c r="D1924" s="467">
        <v>870</v>
      </c>
      <c r="E1924" s="467">
        <v>21</v>
      </c>
      <c r="F1924" s="467">
        <v>0</v>
      </c>
      <c r="G1924" s="467">
        <f t="array" ref="G1924">MAX(IF($A$2:$A$8761=A1924,$D$2:$D$8761))</f>
        <v>1527</v>
      </c>
      <c r="H1924" s="467">
        <f t="shared" si="212"/>
        <v>0</v>
      </c>
      <c r="I1924" s="475" t="str">
        <f t="shared" si="213"/>
        <v/>
      </c>
      <c r="J1924" s="471">
        <f>'Potential Projects'!D1925</f>
        <v>85.784009093697932</v>
      </c>
      <c r="K1924" s="471">
        <f>'Potential Projects'!E1925</f>
        <v>45.071745538593852</v>
      </c>
      <c r="L1924" s="476">
        <f t="shared" si="214"/>
        <v>718.14424536770821</v>
      </c>
      <c r="M1924" s="471">
        <f t="shared" si="210"/>
        <v>1384.7879500460735</v>
      </c>
      <c r="N1924" s="467">
        <f t="shared" si="215"/>
        <v>0</v>
      </c>
      <c r="O1924" s="475" t="str">
        <f t="shared" si="216"/>
        <v/>
      </c>
    </row>
    <row r="1925" spans="1:15" hidden="1">
      <c r="A1925" s="475">
        <f t="shared" si="211"/>
        <v>43525</v>
      </c>
      <c r="B1925" s="475">
        <v>43546</v>
      </c>
      <c r="C1925" s="467">
        <v>4</v>
      </c>
      <c r="D1925" s="467">
        <v>886</v>
      </c>
      <c r="E1925" s="467">
        <v>25</v>
      </c>
      <c r="F1925" s="467">
        <v>0</v>
      </c>
      <c r="G1925" s="467">
        <f t="array" ref="G1925">MAX(IF($A$2:$A$8761=A1925,$D$2:$D$8761))</f>
        <v>1527</v>
      </c>
      <c r="H1925" s="467">
        <f t="shared" si="212"/>
        <v>0</v>
      </c>
      <c r="I1925" s="475" t="str">
        <f t="shared" si="213"/>
        <v/>
      </c>
      <c r="J1925" s="471">
        <f>'Potential Projects'!D1926</f>
        <v>113.12768425366626</v>
      </c>
      <c r="K1925" s="471">
        <f>'Potential Projects'!E1926</f>
        <v>37.375176682433882</v>
      </c>
      <c r="L1925" s="476">
        <f t="shared" si="214"/>
        <v>710.49713906389979</v>
      </c>
      <c r="M1925" s="471">
        <f t="shared" si="210"/>
        <v>1384.7879500460735</v>
      </c>
      <c r="N1925" s="467">
        <f t="shared" si="215"/>
        <v>0</v>
      </c>
      <c r="O1925" s="475" t="str">
        <f t="shared" si="216"/>
        <v/>
      </c>
    </row>
    <row r="1926" spans="1:15" hidden="1">
      <c r="A1926" s="475">
        <f t="shared" si="211"/>
        <v>43525</v>
      </c>
      <c r="B1926" s="475">
        <v>43546</v>
      </c>
      <c r="C1926" s="467">
        <v>5</v>
      </c>
      <c r="D1926" s="467">
        <v>945</v>
      </c>
      <c r="E1926" s="467">
        <v>35</v>
      </c>
      <c r="F1926" s="467">
        <v>0</v>
      </c>
      <c r="G1926" s="467">
        <f t="array" ref="G1926">MAX(IF($A$2:$A$8761=A1926,$D$2:$D$8761))</f>
        <v>1527</v>
      </c>
      <c r="H1926" s="467">
        <f t="shared" si="212"/>
        <v>0</v>
      </c>
      <c r="I1926" s="475" t="str">
        <f t="shared" si="213"/>
        <v/>
      </c>
      <c r="J1926" s="471">
        <f>'Potential Projects'!D1927</f>
        <v>118.36346271001314</v>
      </c>
      <c r="K1926" s="471">
        <f>'Potential Projects'!E1927</f>
        <v>31.742968555149428</v>
      </c>
      <c r="L1926" s="476">
        <f t="shared" si="214"/>
        <v>759.89356873483746</v>
      </c>
      <c r="M1926" s="471">
        <f t="shared" si="210"/>
        <v>1384.7879500460735</v>
      </c>
      <c r="N1926" s="467">
        <f t="shared" si="215"/>
        <v>0</v>
      </c>
      <c r="O1926" s="475" t="str">
        <f t="shared" si="216"/>
        <v/>
      </c>
    </row>
    <row r="1927" spans="1:15" hidden="1">
      <c r="A1927" s="475">
        <f t="shared" si="211"/>
        <v>43525</v>
      </c>
      <c r="B1927" s="475">
        <v>43546</v>
      </c>
      <c r="C1927" s="467">
        <v>6</v>
      </c>
      <c r="D1927" s="467">
        <v>1047</v>
      </c>
      <c r="E1927" s="467">
        <v>40</v>
      </c>
      <c r="F1927" s="467">
        <v>0</v>
      </c>
      <c r="G1927" s="467">
        <f t="array" ref="G1927">MAX(IF($A$2:$A$8761=A1927,$D$2:$D$8761))</f>
        <v>1527</v>
      </c>
      <c r="H1927" s="467">
        <f t="shared" si="212"/>
        <v>0</v>
      </c>
      <c r="I1927" s="475" t="str">
        <f t="shared" si="213"/>
        <v/>
      </c>
      <c r="J1927" s="471">
        <f>'Potential Projects'!D1928</f>
        <v>124.45169066077844</v>
      </c>
      <c r="K1927" s="471">
        <f>'Potential Projects'!E1928</f>
        <v>18.618359116319073</v>
      </c>
      <c r="L1927" s="476">
        <f t="shared" si="214"/>
        <v>863.92995022290245</v>
      </c>
      <c r="M1927" s="471">
        <f t="shared" si="210"/>
        <v>1384.7879500460735</v>
      </c>
      <c r="N1927" s="467">
        <f t="shared" si="215"/>
        <v>0</v>
      </c>
      <c r="O1927" s="475" t="str">
        <f t="shared" si="216"/>
        <v/>
      </c>
    </row>
    <row r="1928" spans="1:15" hidden="1">
      <c r="A1928" s="475">
        <f t="shared" si="211"/>
        <v>43525</v>
      </c>
      <c r="B1928" s="475">
        <v>43546</v>
      </c>
      <c r="C1928" s="467">
        <v>7</v>
      </c>
      <c r="D1928" s="467">
        <v>1173</v>
      </c>
      <c r="E1928" s="467">
        <v>33</v>
      </c>
      <c r="F1928" s="467">
        <v>0</v>
      </c>
      <c r="G1928" s="467">
        <f t="array" ref="G1928">MAX(IF($A$2:$A$8761=A1928,$D$2:$D$8761))</f>
        <v>1527</v>
      </c>
      <c r="H1928" s="467">
        <f t="shared" si="212"/>
        <v>0</v>
      </c>
      <c r="I1928" s="475" t="str">
        <f t="shared" si="213"/>
        <v/>
      </c>
      <c r="J1928" s="471">
        <f>'Potential Projects'!D1929</f>
        <v>124.80568226578698</v>
      </c>
      <c r="K1928" s="471">
        <f>'Potential Projects'!E1929</f>
        <v>26.068518866910338</v>
      </c>
      <c r="L1928" s="476">
        <f t="shared" si="214"/>
        <v>989.12579886730259</v>
      </c>
      <c r="M1928" s="471">
        <f t="shared" si="210"/>
        <v>1384.7879500460735</v>
      </c>
      <c r="N1928" s="467">
        <f t="shared" si="215"/>
        <v>0</v>
      </c>
      <c r="O1928" s="475" t="str">
        <f t="shared" si="216"/>
        <v/>
      </c>
    </row>
    <row r="1929" spans="1:15" hidden="1">
      <c r="A1929" s="475">
        <f t="shared" si="211"/>
        <v>43525</v>
      </c>
      <c r="B1929" s="475">
        <v>43546</v>
      </c>
      <c r="C1929" s="467">
        <v>8</v>
      </c>
      <c r="D1929" s="467">
        <v>1231</v>
      </c>
      <c r="E1929" s="467">
        <v>22</v>
      </c>
      <c r="F1929" s="467">
        <v>4</v>
      </c>
      <c r="G1929" s="467">
        <f t="array" ref="G1929">MAX(IF($A$2:$A$8761=A1929,$D$2:$D$8761))</f>
        <v>1527</v>
      </c>
      <c r="H1929" s="467">
        <f t="shared" si="212"/>
        <v>0</v>
      </c>
      <c r="I1929" s="475" t="str">
        <f t="shared" si="213"/>
        <v/>
      </c>
      <c r="J1929" s="471">
        <f>'Potential Projects'!D1930</f>
        <v>113.79725148850648</v>
      </c>
      <c r="K1929" s="471">
        <f>'Potential Projects'!E1930</f>
        <v>45.074874543109011</v>
      </c>
      <c r="L1929" s="476">
        <f t="shared" si="214"/>
        <v>1046.1278739683846</v>
      </c>
      <c r="M1929" s="471">
        <f t="shared" si="210"/>
        <v>1384.7879500460735</v>
      </c>
      <c r="N1929" s="467">
        <f t="shared" si="215"/>
        <v>0</v>
      </c>
      <c r="O1929" s="475" t="str">
        <f t="shared" si="216"/>
        <v/>
      </c>
    </row>
    <row r="1930" spans="1:15" hidden="1">
      <c r="A1930" s="475">
        <f t="shared" si="211"/>
        <v>43525</v>
      </c>
      <c r="B1930" s="475">
        <v>43546</v>
      </c>
      <c r="C1930" s="467">
        <v>9</v>
      </c>
      <c r="D1930" s="467">
        <v>1222</v>
      </c>
      <c r="E1930" s="467">
        <v>18</v>
      </c>
      <c r="F1930" s="467">
        <v>17</v>
      </c>
      <c r="G1930" s="467">
        <f t="array" ref="G1930">MAX(IF($A$2:$A$8761=A1930,$D$2:$D$8761))</f>
        <v>1527</v>
      </c>
      <c r="H1930" s="467">
        <f t="shared" si="212"/>
        <v>0</v>
      </c>
      <c r="I1930" s="475" t="str">
        <f t="shared" si="213"/>
        <v/>
      </c>
      <c r="J1930" s="471">
        <f>'Potential Projects'!D1931</f>
        <v>121.60603499980112</v>
      </c>
      <c r="K1930" s="471">
        <f>'Potential Projects'!E1931</f>
        <v>71.80908912061922</v>
      </c>
      <c r="L1930" s="476">
        <f t="shared" si="214"/>
        <v>993.58487587957973</v>
      </c>
      <c r="M1930" s="471">
        <f t="shared" ref="M1930:M1993" si="217">MAX($L$1418:$L$2161)</f>
        <v>1384.7879500460735</v>
      </c>
      <c r="N1930" s="467">
        <f t="shared" si="215"/>
        <v>0</v>
      </c>
      <c r="O1930" s="475" t="str">
        <f t="shared" si="216"/>
        <v/>
      </c>
    </row>
    <row r="1931" spans="1:15" hidden="1">
      <c r="A1931" s="475">
        <f t="shared" si="211"/>
        <v>43525</v>
      </c>
      <c r="B1931" s="475">
        <v>43546</v>
      </c>
      <c r="C1931" s="467">
        <v>10</v>
      </c>
      <c r="D1931" s="467">
        <v>1181</v>
      </c>
      <c r="E1931" s="467">
        <v>12</v>
      </c>
      <c r="F1931" s="467">
        <v>19</v>
      </c>
      <c r="G1931" s="467">
        <f t="array" ref="G1931">MAX(IF($A$2:$A$8761=A1931,$D$2:$D$8761))</f>
        <v>1527</v>
      </c>
      <c r="H1931" s="467">
        <f t="shared" si="212"/>
        <v>0</v>
      </c>
      <c r="I1931" s="475" t="str">
        <f t="shared" si="213"/>
        <v/>
      </c>
      <c r="J1931" s="471">
        <f>'Potential Projects'!D1932</f>
        <v>131.44233856970743</v>
      </c>
      <c r="K1931" s="471">
        <f>'Potential Projects'!E1932</f>
        <v>39.616326166415824</v>
      </c>
      <c r="L1931" s="476">
        <f t="shared" si="214"/>
        <v>978.94133526387679</v>
      </c>
      <c r="M1931" s="471">
        <f t="shared" si="217"/>
        <v>1384.7879500460735</v>
      </c>
      <c r="N1931" s="467">
        <f t="shared" si="215"/>
        <v>0</v>
      </c>
      <c r="O1931" s="475" t="str">
        <f t="shared" si="216"/>
        <v/>
      </c>
    </row>
    <row r="1932" spans="1:15" hidden="1">
      <c r="A1932" s="475">
        <f t="shared" si="211"/>
        <v>43525</v>
      </c>
      <c r="B1932" s="475">
        <v>43546</v>
      </c>
      <c r="C1932" s="467">
        <v>11</v>
      </c>
      <c r="D1932" s="467">
        <v>1163</v>
      </c>
      <c r="E1932" s="467">
        <v>11</v>
      </c>
      <c r="F1932" s="467">
        <v>19</v>
      </c>
      <c r="G1932" s="467">
        <f t="array" ref="G1932">MAX(IF($A$2:$A$8761=A1932,$D$2:$D$8761))</f>
        <v>1527</v>
      </c>
      <c r="H1932" s="467">
        <f t="shared" si="212"/>
        <v>0</v>
      </c>
      <c r="I1932" s="475" t="str">
        <f t="shared" si="213"/>
        <v/>
      </c>
      <c r="J1932" s="471">
        <f>'Potential Projects'!D1933</f>
        <v>124.41444906255909</v>
      </c>
      <c r="K1932" s="471">
        <f>'Potential Projects'!E1933</f>
        <v>19.637632337131798</v>
      </c>
      <c r="L1932" s="476">
        <f t="shared" si="214"/>
        <v>988.94791860030909</v>
      </c>
      <c r="M1932" s="471">
        <f t="shared" si="217"/>
        <v>1384.7879500460735</v>
      </c>
      <c r="N1932" s="467">
        <f t="shared" si="215"/>
        <v>0</v>
      </c>
      <c r="O1932" s="475" t="str">
        <f t="shared" si="216"/>
        <v/>
      </c>
    </row>
    <row r="1933" spans="1:15" hidden="1">
      <c r="A1933" s="475">
        <f t="shared" si="211"/>
        <v>43525</v>
      </c>
      <c r="B1933" s="475">
        <v>43546</v>
      </c>
      <c r="C1933" s="467">
        <v>12</v>
      </c>
      <c r="D1933" s="467">
        <v>1140</v>
      </c>
      <c r="E1933" s="467">
        <v>10</v>
      </c>
      <c r="F1933" s="467">
        <v>19</v>
      </c>
      <c r="G1933" s="467">
        <f t="array" ref="G1933">MAX(IF($A$2:$A$8761=A1933,$D$2:$D$8761))</f>
        <v>1527</v>
      </c>
      <c r="H1933" s="467">
        <f t="shared" si="212"/>
        <v>0</v>
      </c>
      <c r="I1933" s="475" t="str">
        <f t="shared" si="213"/>
        <v/>
      </c>
      <c r="J1933" s="471">
        <f>'Potential Projects'!D1934</f>
        <v>111.29293225584752</v>
      </c>
      <c r="K1933" s="471">
        <f>'Potential Projects'!E1934</f>
        <v>27.119864384003439</v>
      </c>
      <c r="L1933" s="476">
        <f t="shared" si="214"/>
        <v>972.58720336014903</v>
      </c>
      <c r="M1933" s="471">
        <f t="shared" si="217"/>
        <v>1384.7879500460735</v>
      </c>
      <c r="N1933" s="467">
        <f t="shared" si="215"/>
        <v>0</v>
      </c>
      <c r="O1933" s="475" t="str">
        <f t="shared" si="216"/>
        <v/>
      </c>
    </row>
    <row r="1934" spans="1:15" hidden="1">
      <c r="A1934" s="475">
        <f t="shared" si="211"/>
        <v>43525</v>
      </c>
      <c r="B1934" s="475">
        <v>43546</v>
      </c>
      <c r="C1934" s="467">
        <v>13</v>
      </c>
      <c r="D1934" s="467">
        <v>1106</v>
      </c>
      <c r="E1934" s="467">
        <v>11</v>
      </c>
      <c r="F1934" s="467">
        <v>18</v>
      </c>
      <c r="G1934" s="467">
        <f t="array" ref="G1934">MAX(IF($A$2:$A$8761=A1934,$D$2:$D$8761))</f>
        <v>1527</v>
      </c>
      <c r="H1934" s="467">
        <f t="shared" si="212"/>
        <v>0</v>
      </c>
      <c r="I1934" s="475" t="str">
        <f t="shared" si="213"/>
        <v/>
      </c>
      <c r="J1934" s="471">
        <f>'Potential Projects'!D1935</f>
        <v>57.145849810580771</v>
      </c>
      <c r="K1934" s="471">
        <f>'Potential Projects'!E1935</f>
        <v>22.554646796387871</v>
      </c>
      <c r="L1934" s="476">
        <f t="shared" si="214"/>
        <v>997.29950339303139</v>
      </c>
      <c r="M1934" s="471">
        <f t="shared" si="217"/>
        <v>1384.7879500460735</v>
      </c>
      <c r="N1934" s="467">
        <f t="shared" si="215"/>
        <v>0</v>
      </c>
      <c r="O1934" s="475" t="str">
        <f t="shared" si="216"/>
        <v/>
      </c>
    </row>
    <row r="1935" spans="1:15" hidden="1">
      <c r="A1935" s="475">
        <f t="shared" si="211"/>
        <v>43525</v>
      </c>
      <c r="B1935" s="475">
        <v>43546</v>
      </c>
      <c r="C1935" s="467">
        <v>14</v>
      </c>
      <c r="D1935" s="467">
        <v>1102</v>
      </c>
      <c r="E1935" s="467">
        <v>8</v>
      </c>
      <c r="F1935" s="467">
        <v>18</v>
      </c>
      <c r="G1935" s="467">
        <f t="array" ref="G1935">MAX(IF($A$2:$A$8761=A1935,$D$2:$D$8761))</f>
        <v>1527</v>
      </c>
      <c r="H1935" s="467">
        <f t="shared" si="212"/>
        <v>0</v>
      </c>
      <c r="I1935" s="475" t="str">
        <f t="shared" si="213"/>
        <v/>
      </c>
      <c r="J1935" s="471">
        <f>'Potential Projects'!D1936</f>
        <v>68.618802178827963</v>
      </c>
      <c r="K1935" s="471">
        <f>'Potential Projects'!E1936</f>
        <v>23.070150290260159</v>
      </c>
      <c r="L1935" s="476">
        <f t="shared" si="214"/>
        <v>984.31104753091188</v>
      </c>
      <c r="M1935" s="471">
        <f t="shared" si="217"/>
        <v>1384.7879500460735</v>
      </c>
      <c r="N1935" s="467">
        <f t="shared" si="215"/>
        <v>0</v>
      </c>
      <c r="O1935" s="475" t="str">
        <f t="shared" si="216"/>
        <v/>
      </c>
    </row>
    <row r="1936" spans="1:15" hidden="1">
      <c r="A1936" s="475">
        <f t="shared" si="211"/>
        <v>43525</v>
      </c>
      <c r="B1936" s="475">
        <v>43546</v>
      </c>
      <c r="C1936" s="467">
        <v>15</v>
      </c>
      <c r="D1936" s="467">
        <v>1038</v>
      </c>
      <c r="E1936" s="467">
        <v>1</v>
      </c>
      <c r="F1936" s="467">
        <v>16</v>
      </c>
      <c r="G1936" s="467">
        <f t="array" ref="G1936">MAX(IF($A$2:$A$8761=A1936,$D$2:$D$8761))</f>
        <v>1527</v>
      </c>
      <c r="H1936" s="467">
        <f t="shared" si="212"/>
        <v>0</v>
      </c>
      <c r="I1936" s="475" t="str">
        <f t="shared" si="213"/>
        <v/>
      </c>
      <c r="J1936" s="471">
        <f>'Potential Projects'!D1937</f>
        <v>28.816217438781688</v>
      </c>
      <c r="K1936" s="471">
        <f>'Potential Projects'!E1937</f>
        <v>23.3728814771017</v>
      </c>
      <c r="L1936" s="476">
        <f t="shared" si="214"/>
        <v>968.81090108411661</v>
      </c>
      <c r="M1936" s="471">
        <f t="shared" si="217"/>
        <v>1384.7879500460735</v>
      </c>
      <c r="N1936" s="467">
        <f t="shared" si="215"/>
        <v>0</v>
      </c>
      <c r="O1936" s="475" t="str">
        <f t="shared" si="216"/>
        <v/>
      </c>
    </row>
    <row r="1937" spans="1:15" hidden="1">
      <c r="A1937" s="475">
        <f t="shared" si="211"/>
        <v>43525</v>
      </c>
      <c r="B1937" s="475">
        <v>43546</v>
      </c>
      <c r="C1937" s="467">
        <v>16</v>
      </c>
      <c r="D1937" s="467">
        <v>1031</v>
      </c>
      <c r="E1937" s="467">
        <v>0</v>
      </c>
      <c r="F1937" s="467">
        <v>16</v>
      </c>
      <c r="G1937" s="467">
        <f t="array" ref="G1937">MAX(IF($A$2:$A$8761=A1937,$D$2:$D$8761))</f>
        <v>1527</v>
      </c>
      <c r="H1937" s="467">
        <f t="shared" si="212"/>
        <v>0</v>
      </c>
      <c r="I1937" s="475" t="str">
        <f t="shared" si="213"/>
        <v/>
      </c>
      <c r="J1937" s="471">
        <f>'Potential Projects'!D1938</f>
        <v>35.034170048745423</v>
      </c>
      <c r="K1937" s="471">
        <f>'Potential Projects'!E1938</f>
        <v>16.413975435390238</v>
      </c>
      <c r="L1937" s="476">
        <f t="shared" si="214"/>
        <v>963.55185451586431</v>
      </c>
      <c r="M1937" s="471">
        <f t="shared" si="217"/>
        <v>1384.7879500460735</v>
      </c>
      <c r="N1937" s="467">
        <f t="shared" si="215"/>
        <v>0</v>
      </c>
      <c r="O1937" s="475" t="str">
        <f t="shared" si="216"/>
        <v/>
      </c>
    </row>
    <row r="1938" spans="1:15" hidden="1">
      <c r="A1938" s="475">
        <f t="shared" si="211"/>
        <v>43525</v>
      </c>
      <c r="B1938" s="475">
        <v>43546</v>
      </c>
      <c r="C1938" s="467">
        <v>17</v>
      </c>
      <c r="D1938" s="467">
        <v>1016</v>
      </c>
      <c r="E1938" s="467">
        <v>1</v>
      </c>
      <c r="F1938" s="467">
        <v>19</v>
      </c>
      <c r="G1938" s="467">
        <f t="array" ref="G1938">MAX(IF($A$2:$A$8761=A1938,$D$2:$D$8761))</f>
        <v>1527</v>
      </c>
      <c r="H1938" s="467">
        <f t="shared" si="212"/>
        <v>0</v>
      </c>
      <c r="I1938" s="475" t="str">
        <f t="shared" si="213"/>
        <v/>
      </c>
      <c r="J1938" s="471">
        <f>'Potential Projects'!D1939</f>
        <v>51.236180491092945</v>
      </c>
      <c r="K1938" s="471">
        <f>'Potential Projects'!E1939</f>
        <v>11.564800688024082</v>
      </c>
      <c r="L1938" s="476">
        <f t="shared" si="214"/>
        <v>933.199018820883</v>
      </c>
      <c r="M1938" s="471">
        <f t="shared" si="217"/>
        <v>1384.7879500460735</v>
      </c>
      <c r="N1938" s="467">
        <f t="shared" si="215"/>
        <v>0</v>
      </c>
      <c r="O1938" s="475" t="str">
        <f t="shared" si="216"/>
        <v/>
      </c>
    </row>
    <row r="1939" spans="1:15" hidden="1">
      <c r="A1939" s="475">
        <f t="shared" si="211"/>
        <v>43525</v>
      </c>
      <c r="B1939" s="475">
        <v>43546</v>
      </c>
      <c r="C1939" s="467">
        <v>18</v>
      </c>
      <c r="D1939" s="467">
        <v>1020</v>
      </c>
      <c r="E1939" s="467">
        <v>3</v>
      </c>
      <c r="F1939" s="467">
        <v>11</v>
      </c>
      <c r="G1939" s="467">
        <f t="array" ref="G1939">MAX(IF($A$2:$A$8761=A1939,$D$2:$D$8761))</f>
        <v>1527</v>
      </c>
      <c r="H1939" s="467">
        <f t="shared" si="212"/>
        <v>0</v>
      </c>
      <c r="I1939" s="475" t="str">
        <f t="shared" si="213"/>
        <v/>
      </c>
      <c r="J1939" s="471">
        <f>'Potential Projects'!D1940</f>
        <v>67.673952134274032</v>
      </c>
      <c r="K1939" s="471">
        <f>'Potential Projects'!E1940</f>
        <v>37.460442055471937</v>
      </c>
      <c r="L1939" s="476">
        <f t="shared" si="214"/>
        <v>900.86560581025401</v>
      </c>
      <c r="M1939" s="471">
        <f t="shared" si="217"/>
        <v>1384.7879500460735</v>
      </c>
      <c r="N1939" s="467">
        <f t="shared" si="215"/>
        <v>0</v>
      </c>
      <c r="O1939" s="475" t="str">
        <f t="shared" si="216"/>
        <v/>
      </c>
    </row>
    <row r="1940" spans="1:15" hidden="1">
      <c r="A1940" s="475">
        <f t="shared" si="211"/>
        <v>43525</v>
      </c>
      <c r="B1940" s="475">
        <v>43546</v>
      </c>
      <c r="C1940" s="467">
        <v>19</v>
      </c>
      <c r="D1940" s="467">
        <v>1031</v>
      </c>
      <c r="E1940" s="467">
        <v>7</v>
      </c>
      <c r="F1940" s="467">
        <v>2</v>
      </c>
      <c r="G1940" s="467">
        <f t="array" ref="G1940">MAX(IF($A$2:$A$8761=A1940,$D$2:$D$8761))</f>
        <v>1527</v>
      </c>
      <c r="H1940" s="467">
        <f t="shared" si="212"/>
        <v>0</v>
      </c>
      <c r="I1940" s="475" t="str">
        <f t="shared" si="213"/>
        <v/>
      </c>
      <c r="J1940" s="471">
        <f>'Potential Projects'!D1941</f>
        <v>80.471731747914845</v>
      </c>
      <c r="K1940" s="471">
        <f>'Potential Projects'!E1941</f>
        <v>45.343968931412604</v>
      </c>
      <c r="L1940" s="476">
        <f t="shared" si="214"/>
        <v>896.18429932067249</v>
      </c>
      <c r="M1940" s="471">
        <f t="shared" si="217"/>
        <v>1384.7879500460735</v>
      </c>
      <c r="N1940" s="467">
        <f t="shared" si="215"/>
        <v>0</v>
      </c>
      <c r="O1940" s="475" t="str">
        <f t="shared" si="216"/>
        <v/>
      </c>
    </row>
    <row r="1941" spans="1:15" hidden="1">
      <c r="A1941" s="475">
        <f t="shared" si="211"/>
        <v>43525</v>
      </c>
      <c r="B1941" s="475">
        <v>43546</v>
      </c>
      <c r="C1941" s="467">
        <v>20</v>
      </c>
      <c r="D1941" s="467">
        <v>1064</v>
      </c>
      <c r="E1941" s="467">
        <v>10</v>
      </c>
      <c r="F1941" s="467">
        <v>0</v>
      </c>
      <c r="G1941" s="467">
        <f t="array" ref="G1941">MAX(IF($A$2:$A$8761=A1941,$D$2:$D$8761))</f>
        <v>1527</v>
      </c>
      <c r="H1941" s="467">
        <f t="shared" si="212"/>
        <v>0</v>
      </c>
      <c r="I1941" s="475" t="str">
        <f t="shared" si="213"/>
        <v/>
      </c>
      <c r="J1941" s="471">
        <f>'Potential Projects'!D1942</f>
        <v>63.021403941707874</v>
      </c>
      <c r="K1941" s="471">
        <f>'Potential Projects'!E1942</f>
        <v>58.4505865942808</v>
      </c>
      <c r="L1941" s="476">
        <f t="shared" si="214"/>
        <v>932.52800946401135</v>
      </c>
      <c r="M1941" s="471">
        <f t="shared" si="217"/>
        <v>1384.7879500460735</v>
      </c>
      <c r="N1941" s="467">
        <f t="shared" si="215"/>
        <v>0</v>
      </c>
      <c r="O1941" s="475" t="str">
        <f t="shared" si="216"/>
        <v/>
      </c>
    </row>
    <row r="1942" spans="1:15" hidden="1">
      <c r="A1942" s="475">
        <f t="shared" si="211"/>
        <v>43525</v>
      </c>
      <c r="B1942" s="475">
        <v>43546</v>
      </c>
      <c r="C1942" s="467">
        <v>21</v>
      </c>
      <c r="D1942" s="467">
        <v>1058</v>
      </c>
      <c r="E1942" s="467">
        <v>14</v>
      </c>
      <c r="F1942" s="467">
        <v>0</v>
      </c>
      <c r="G1942" s="467">
        <f t="array" ref="G1942">MAX(IF($A$2:$A$8761=A1942,$D$2:$D$8761))</f>
        <v>1527</v>
      </c>
      <c r="H1942" s="467">
        <f t="shared" si="212"/>
        <v>0</v>
      </c>
      <c r="I1942" s="475" t="str">
        <f t="shared" si="213"/>
        <v/>
      </c>
      <c r="J1942" s="471">
        <f>'Potential Projects'!D1943</f>
        <v>37.806594158751807</v>
      </c>
      <c r="K1942" s="471">
        <f>'Potential Projects'!E1943</f>
        <v>62.348543969038907</v>
      </c>
      <c r="L1942" s="476">
        <f t="shared" si="214"/>
        <v>943.84486187220932</v>
      </c>
      <c r="M1942" s="471">
        <f t="shared" si="217"/>
        <v>1384.7879500460735</v>
      </c>
      <c r="N1942" s="467">
        <f t="shared" si="215"/>
        <v>0</v>
      </c>
      <c r="O1942" s="475" t="str">
        <f t="shared" si="216"/>
        <v/>
      </c>
    </row>
    <row r="1943" spans="1:15" hidden="1">
      <c r="A1943" s="475">
        <f t="shared" si="211"/>
        <v>43525</v>
      </c>
      <c r="B1943" s="475">
        <v>43546</v>
      </c>
      <c r="C1943" s="467">
        <v>22</v>
      </c>
      <c r="D1943" s="467">
        <v>1032</v>
      </c>
      <c r="E1943" s="467">
        <v>26</v>
      </c>
      <c r="F1943" s="467">
        <v>0</v>
      </c>
      <c r="G1943" s="467">
        <f t="array" ref="G1943">MAX(IF($A$2:$A$8761=A1943,$D$2:$D$8761))</f>
        <v>1527</v>
      </c>
      <c r="H1943" s="467">
        <f t="shared" si="212"/>
        <v>0</v>
      </c>
      <c r="I1943" s="475" t="str">
        <f t="shared" si="213"/>
        <v/>
      </c>
      <c r="J1943" s="471">
        <f>'Potential Projects'!D1944</f>
        <v>105.64280436434123</v>
      </c>
      <c r="K1943" s="471">
        <f>'Potential Projects'!E1944</f>
        <v>41.801153569124921</v>
      </c>
      <c r="L1943" s="476">
        <f t="shared" si="214"/>
        <v>858.55604206653379</v>
      </c>
      <c r="M1943" s="471">
        <f t="shared" si="217"/>
        <v>1384.7879500460735</v>
      </c>
      <c r="N1943" s="467">
        <f t="shared" si="215"/>
        <v>0</v>
      </c>
      <c r="O1943" s="475" t="str">
        <f t="shared" si="216"/>
        <v/>
      </c>
    </row>
    <row r="1944" spans="1:15" hidden="1">
      <c r="A1944" s="475">
        <f t="shared" si="211"/>
        <v>43525</v>
      </c>
      <c r="B1944" s="475">
        <v>43546</v>
      </c>
      <c r="C1944" s="467">
        <v>23</v>
      </c>
      <c r="D1944" s="467">
        <v>952</v>
      </c>
      <c r="E1944" s="467">
        <v>64</v>
      </c>
      <c r="F1944" s="467">
        <v>0</v>
      </c>
      <c r="G1944" s="467">
        <f t="array" ref="G1944">MAX(IF($A$2:$A$8761=A1944,$D$2:$D$8761))</f>
        <v>1527</v>
      </c>
      <c r="H1944" s="467">
        <f t="shared" si="212"/>
        <v>0</v>
      </c>
      <c r="I1944" s="475" t="str">
        <f t="shared" si="213"/>
        <v/>
      </c>
      <c r="J1944" s="471">
        <f>'Potential Projects'!D1945</f>
        <v>128.01561634016608</v>
      </c>
      <c r="K1944" s="471">
        <f>'Potential Projects'!E1945</f>
        <v>37.344668888411093</v>
      </c>
      <c r="L1944" s="476">
        <f t="shared" si="214"/>
        <v>722.63971477142286</v>
      </c>
      <c r="M1944" s="471">
        <f t="shared" si="217"/>
        <v>1384.7879500460735</v>
      </c>
      <c r="N1944" s="467">
        <f t="shared" si="215"/>
        <v>0</v>
      </c>
      <c r="O1944" s="475" t="str">
        <f t="shared" si="216"/>
        <v/>
      </c>
    </row>
    <row r="1945" spans="1:15" hidden="1">
      <c r="A1945" s="475">
        <f t="shared" si="211"/>
        <v>43525</v>
      </c>
      <c r="B1945" s="475">
        <v>43546</v>
      </c>
      <c r="C1945" s="467">
        <v>24</v>
      </c>
      <c r="D1945" s="467">
        <v>909</v>
      </c>
      <c r="E1945" s="467">
        <v>59</v>
      </c>
      <c r="F1945" s="467">
        <v>0</v>
      </c>
      <c r="G1945" s="467">
        <f t="array" ref="G1945">MAX(IF($A$2:$A$8761=A1945,$D$2:$D$8761))</f>
        <v>1527</v>
      </c>
      <c r="H1945" s="467">
        <f t="shared" si="212"/>
        <v>0</v>
      </c>
      <c r="I1945" s="475" t="str">
        <f t="shared" si="213"/>
        <v/>
      </c>
      <c r="J1945" s="471">
        <f>'Potential Projects'!D1946</f>
        <v>140.44961223494511</v>
      </c>
      <c r="K1945" s="471">
        <f>'Potential Projects'!E1946</f>
        <v>58.466231616856597</v>
      </c>
      <c r="L1945" s="476">
        <f t="shared" si="214"/>
        <v>651.0841561481983</v>
      </c>
      <c r="M1945" s="471">
        <f t="shared" si="217"/>
        <v>1384.7879500460735</v>
      </c>
      <c r="N1945" s="467">
        <f t="shared" si="215"/>
        <v>0</v>
      </c>
      <c r="O1945" s="475" t="str">
        <f t="shared" si="216"/>
        <v/>
      </c>
    </row>
    <row r="1946" spans="1:15" hidden="1">
      <c r="A1946" s="475">
        <f t="shared" si="211"/>
        <v>43525</v>
      </c>
      <c r="B1946" s="475">
        <v>43547</v>
      </c>
      <c r="C1946" s="467">
        <v>1</v>
      </c>
      <c r="D1946" s="467">
        <v>877</v>
      </c>
      <c r="E1946" s="467">
        <v>77</v>
      </c>
      <c r="F1946" s="467">
        <v>0</v>
      </c>
      <c r="G1946" s="467">
        <f t="array" ref="G1946">MAX(IF($A$2:$A$8761=A1946,$D$2:$D$8761))</f>
        <v>1527</v>
      </c>
      <c r="H1946" s="467">
        <f t="shared" si="212"/>
        <v>0</v>
      </c>
      <c r="I1946" s="475" t="str">
        <f t="shared" si="213"/>
        <v/>
      </c>
      <c r="J1946" s="471">
        <f>'Potential Projects'!D1947</f>
        <v>144</v>
      </c>
      <c r="K1946" s="471">
        <f>'Potential Projects'!E1947</f>
        <v>41.86764491507202</v>
      </c>
      <c r="L1946" s="476">
        <f t="shared" si="214"/>
        <v>614.13235508492801</v>
      </c>
      <c r="M1946" s="471">
        <f t="shared" si="217"/>
        <v>1384.7879500460735</v>
      </c>
      <c r="N1946" s="467">
        <f t="shared" si="215"/>
        <v>0</v>
      </c>
      <c r="O1946" s="475" t="str">
        <f t="shared" si="216"/>
        <v/>
      </c>
    </row>
    <row r="1947" spans="1:15" hidden="1">
      <c r="A1947" s="475">
        <f t="shared" si="211"/>
        <v>43525</v>
      </c>
      <c r="B1947" s="475">
        <v>43547</v>
      </c>
      <c r="C1947" s="467">
        <v>2</v>
      </c>
      <c r="D1947" s="467">
        <v>871</v>
      </c>
      <c r="E1947" s="467">
        <v>93</v>
      </c>
      <c r="F1947" s="467">
        <v>0</v>
      </c>
      <c r="G1947" s="467">
        <f t="array" ref="G1947">MAX(IF($A$2:$A$8761=A1947,$D$2:$D$8761))</f>
        <v>1527</v>
      </c>
      <c r="H1947" s="467">
        <f t="shared" si="212"/>
        <v>0</v>
      </c>
      <c r="I1947" s="475" t="str">
        <f t="shared" si="213"/>
        <v/>
      </c>
      <c r="J1947" s="471">
        <f>'Potential Projects'!D1948</f>
        <v>144</v>
      </c>
      <c r="K1947" s="471">
        <f>'Potential Projects'!E1948</f>
        <v>55.941907224252851</v>
      </c>
      <c r="L1947" s="476">
        <f t="shared" si="214"/>
        <v>578.05809277574713</v>
      </c>
      <c r="M1947" s="471">
        <f t="shared" si="217"/>
        <v>1384.7879500460735</v>
      </c>
      <c r="N1947" s="467">
        <f t="shared" si="215"/>
        <v>0</v>
      </c>
      <c r="O1947" s="475" t="str">
        <f t="shared" si="216"/>
        <v/>
      </c>
    </row>
    <row r="1948" spans="1:15" hidden="1">
      <c r="A1948" s="475">
        <f t="shared" si="211"/>
        <v>43525</v>
      </c>
      <c r="B1948" s="475">
        <v>43547</v>
      </c>
      <c r="C1948" s="467">
        <v>3</v>
      </c>
      <c r="D1948" s="467">
        <v>847</v>
      </c>
      <c r="E1948" s="467">
        <v>81</v>
      </c>
      <c r="F1948" s="467">
        <v>0</v>
      </c>
      <c r="G1948" s="467">
        <f t="array" ref="G1948">MAX(IF($A$2:$A$8761=A1948,$D$2:$D$8761))</f>
        <v>1527</v>
      </c>
      <c r="H1948" s="467">
        <f t="shared" si="212"/>
        <v>0</v>
      </c>
      <c r="I1948" s="475" t="str">
        <f t="shared" si="213"/>
        <v/>
      </c>
      <c r="J1948" s="471">
        <f>'Potential Projects'!D1949</f>
        <v>141.23434238431469</v>
      </c>
      <c r="K1948" s="471">
        <f>'Potential Projects'!E1949</f>
        <v>69.750986400774025</v>
      </c>
      <c r="L1948" s="476">
        <f t="shared" si="214"/>
        <v>555.01467121491123</v>
      </c>
      <c r="M1948" s="471">
        <f t="shared" si="217"/>
        <v>1384.7879500460735</v>
      </c>
      <c r="N1948" s="467">
        <f t="shared" si="215"/>
        <v>0</v>
      </c>
      <c r="O1948" s="475" t="str">
        <f t="shared" si="216"/>
        <v/>
      </c>
    </row>
    <row r="1949" spans="1:15" hidden="1">
      <c r="A1949" s="475">
        <f t="shared" si="211"/>
        <v>43525</v>
      </c>
      <c r="B1949" s="475">
        <v>43547</v>
      </c>
      <c r="C1949" s="467">
        <v>4</v>
      </c>
      <c r="D1949" s="467">
        <v>850</v>
      </c>
      <c r="E1949" s="467">
        <v>96</v>
      </c>
      <c r="F1949" s="467">
        <v>0</v>
      </c>
      <c r="G1949" s="467">
        <f t="array" ref="G1949">MAX(IF($A$2:$A$8761=A1949,$D$2:$D$8761))</f>
        <v>1527</v>
      </c>
      <c r="H1949" s="467">
        <f t="shared" si="212"/>
        <v>0</v>
      </c>
      <c r="I1949" s="475" t="str">
        <f t="shared" si="213"/>
        <v/>
      </c>
      <c r="J1949" s="471">
        <f>'Potential Projects'!D1950</f>
        <v>138.91022233896643</v>
      </c>
      <c r="K1949" s="471">
        <f>'Potential Projects'!E1950</f>
        <v>66.428765856804986</v>
      </c>
      <c r="L1949" s="476">
        <f t="shared" si="214"/>
        <v>548.66101180422868</v>
      </c>
      <c r="M1949" s="471">
        <f t="shared" si="217"/>
        <v>1384.7879500460735</v>
      </c>
      <c r="N1949" s="467">
        <f t="shared" si="215"/>
        <v>0</v>
      </c>
      <c r="O1949" s="475" t="str">
        <f t="shared" si="216"/>
        <v/>
      </c>
    </row>
    <row r="1950" spans="1:15" hidden="1">
      <c r="A1950" s="475">
        <f t="shared" si="211"/>
        <v>43525</v>
      </c>
      <c r="B1950" s="475">
        <v>43547</v>
      </c>
      <c r="C1950" s="467">
        <v>5</v>
      </c>
      <c r="D1950" s="467">
        <v>838</v>
      </c>
      <c r="E1950" s="467">
        <v>62</v>
      </c>
      <c r="F1950" s="467">
        <v>0</v>
      </c>
      <c r="G1950" s="467">
        <f t="array" ref="G1950">MAX(IF($A$2:$A$8761=A1950,$D$2:$D$8761))</f>
        <v>1527</v>
      </c>
      <c r="H1950" s="467">
        <f t="shared" si="212"/>
        <v>0</v>
      </c>
      <c r="I1950" s="475" t="str">
        <f t="shared" si="213"/>
        <v/>
      </c>
      <c r="J1950" s="471">
        <f>'Potential Projects'!D1951</f>
        <v>136.62854480108942</v>
      </c>
      <c r="K1950" s="471">
        <f>'Potential Projects'!E1951</f>
        <v>78.903324607611268</v>
      </c>
      <c r="L1950" s="476">
        <f t="shared" si="214"/>
        <v>560.46813059129931</v>
      </c>
      <c r="M1950" s="471">
        <f t="shared" si="217"/>
        <v>1384.7879500460735</v>
      </c>
      <c r="N1950" s="467">
        <f t="shared" si="215"/>
        <v>0</v>
      </c>
      <c r="O1950" s="475" t="str">
        <f t="shared" si="216"/>
        <v/>
      </c>
    </row>
    <row r="1951" spans="1:15" hidden="1">
      <c r="A1951" s="475">
        <f t="shared" si="211"/>
        <v>43525</v>
      </c>
      <c r="B1951" s="475">
        <v>43547</v>
      </c>
      <c r="C1951" s="467">
        <v>6</v>
      </c>
      <c r="D1951" s="467">
        <v>877</v>
      </c>
      <c r="E1951" s="467">
        <v>56</v>
      </c>
      <c r="F1951" s="467">
        <v>0</v>
      </c>
      <c r="G1951" s="467">
        <f t="array" ref="G1951">MAX(IF($A$2:$A$8761=A1951,$D$2:$D$8761))</f>
        <v>1527</v>
      </c>
      <c r="H1951" s="467">
        <f t="shared" si="212"/>
        <v>0</v>
      </c>
      <c r="I1951" s="475" t="str">
        <f t="shared" si="213"/>
        <v/>
      </c>
      <c r="J1951" s="471">
        <f>'Potential Projects'!D1952</f>
        <v>144</v>
      </c>
      <c r="K1951" s="471">
        <f>'Potential Projects'!E1952</f>
        <v>96.927955117179096</v>
      </c>
      <c r="L1951" s="476">
        <f t="shared" si="214"/>
        <v>580.07204488282093</v>
      </c>
      <c r="M1951" s="471">
        <f t="shared" si="217"/>
        <v>1384.7879500460735</v>
      </c>
      <c r="N1951" s="467">
        <f t="shared" si="215"/>
        <v>0</v>
      </c>
      <c r="O1951" s="475" t="str">
        <f t="shared" si="216"/>
        <v/>
      </c>
    </row>
    <row r="1952" spans="1:15" hidden="1">
      <c r="A1952" s="475">
        <f t="shared" si="211"/>
        <v>43525</v>
      </c>
      <c r="B1952" s="475">
        <v>43547</v>
      </c>
      <c r="C1952" s="467">
        <v>7</v>
      </c>
      <c r="D1952" s="467">
        <v>967</v>
      </c>
      <c r="E1952" s="467">
        <v>39</v>
      </c>
      <c r="F1952" s="467">
        <v>0</v>
      </c>
      <c r="G1952" s="467">
        <f t="array" ref="G1952">MAX(IF($A$2:$A$8761=A1952,$D$2:$D$8761))</f>
        <v>1527</v>
      </c>
      <c r="H1952" s="467">
        <f t="shared" si="212"/>
        <v>0</v>
      </c>
      <c r="I1952" s="475" t="str">
        <f t="shared" si="213"/>
        <v/>
      </c>
      <c r="J1952" s="471">
        <f>'Potential Projects'!D1953</f>
        <v>120.21180427785961</v>
      </c>
      <c r="K1952" s="471">
        <f>'Potential Projects'!E1953</f>
        <v>95.161632068372384</v>
      </c>
      <c r="L1952" s="476">
        <f t="shared" si="214"/>
        <v>712.62656365376802</v>
      </c>
      <c r="M1952" s="471">
        <f t="shared" si="217"/>
        <v>1384.7879500460735</v>
      </c>
      <c r="N1952" s="467">
        <f t="shared" si="215"/>
        <v>0</v>
      </c>
      <c r="O1952" s="475" t="str">
        <f t="shared" si="216"/>
        <v/>
      </c>
    </row>
    <row r="1953" spans="1:15" hidden="1">
      <c r="A1953" s="475">
        <f t="shared" si="211"/>
        <v>43525</v>
      </c>
      <c r="B1953" s="475">
        <v>43547</v>
      </c>
      <c r="C1953" s="467">
        <v>8</v>
      </c>
      <c r="D1953" s="467">
        <v>1022</v>
      </c>
      <c r="E1953" s="467">
        <v>33</v>
      </c>
      <c r="F1953" s="467">
        <v>2</v>
      </c>
      <c r="G1953" s="467">
        <f t="array" ref="G1953">MAX(IF($A$2:$A$8761=A1953,$D$2:$D$8761))</f>
        <v>1527</v>
      </c>
      <c r="H1953" s="467">
        <f t="shared" si="212"/>
        <v>0</v>
      </c>
      <c r="I1953" s="475" t="str">
        <f t="shared" si="213"/>
        <v/>
      </c>
      <c r="J1953" s="471">
        <f>'Potential Projects'!D1954</f>
        <v>64.470212781205845</v>
      </c>
      <c r="K1953" s="471">
        <f>'Potential Projects'!E1954</f>
        <v>92.193771285745029</v>
      </c>
      <c r="L1953" s="476">
        <f t="shared" si="214"/>
        <v>830.33601593304911</v>
      </c>
      <c r="M1953" s="471">
        <f t="shared" si="217"/>
        <v>1384.7879500460735</v>
      </c>
      <c r="N1953" s="467">
        <f t="shared" si="215"/>
        <v>0</v>
      </c>
      <c r="O1953" s="475" t="str">
        <f t="shared" si="216"/>
        <v/>
      </c>
    </row>
    <row r="1954" spans="1:15" hidden="1">
      <c r="A1954" s="475">
        <f t="shared" si="211"/>
        <v>43525</v>
      </c>
      <c r="B1954" s="475">
        <v>43547</v>
      </c>
      <c r="C1954" s="467">
        <v>9</v>
      </c>
      <c r="D1954" s="467">
        <v>1053</v>
      </c>
      <c r="E1954" s="467">
        <v>24</v>
      </c>
      <c r="F1954" s="467">
        <v>13</v>
      </c>
      <c r="G1954" s="467">
        <f t="array" ref="G1954">MAX(IF($A$2:$A$8761=A1954,$D$2:$D$8761))</f>
        <v>1527</v>
      </c>
      <c r="H1954" s="467">
        <f t="shared" si="212"/>
        <v>0</v>
      </c>
      <c r="I1954" s="475" t="str">
        <f t="shared" si="213"/>
        <v/>
      </c>
      <c r="J1954" s="471">
        <f>'Potential Projects'!D1955</f>
        <v>54.583313661449935</v>
      </c>
      <c r="K1954" s="471">
        <f>'Potential Projects'!E1955</f>
        <v>91.510083799182979</v>
      </c>
      <c r="L1954" s="476">
        <f t="shared" si="214"/>
        <v>869.9066025393671</v>
      </c>
      <c r="M1954" s="471">
        <f t="shared" si="217"/>
        <v>1384.7879500460735</v>
      </c>
      <c r="N1954" s="467">
        <f t="shared" si="215"/>
        <v>0</v>
      </c>
      <c r="O1954" s="475" t="str">
        <f t="shared" si="216"/>
        <v/>
      </c>
    </row>
    <row r="1955" spans="1:15" hidden="1">
      <c r="A1955" s="475">
        <f t="shared" si="211"/>
        <v>43525</v>
      </c>
      <c r="B1955" s="475">
        <v>43547</v>
      </c>
      <c r="C1955" s="467">
        <v>10</v>
      </c>
      <c r="D1955" s="467">
        <v>1107</v>
      </c>
      <c r="E1955" s="467">
        <v>20</v>
      </c>
      <c r="F1955" s="467">
        <v>12</v>
      </c>
      <c r="G1955" s="467">
        <f t="array" ref="G1955">MAX(IF($A$2:$A$8761=A1955,$D$2:$D$8761))</f>
        <v>1527</v>
      </c>
      <c r="H1955" s="467">
        <f t="shared" si="212"/>
        <v>0</v>
      </c>
      <c r="I1955" s="475" t="str">
        <f t="shared" si="213"/>
        <v/>
      </c>
      <c r="J1955" s="471">
        <f>'Potential Projects'!D1956</f>
        <v>85.628237567011382</v>
      </c>
      <c r="K1955" s="471">
        <f>'Potential Projects'!E1956</f>
        <v>91.395092883250911</v>
      </c>
      <c r="L1955" s="476">
        <f t="shared" si="214"/>
        <v>897.97666954973772</v>
      </c>
      <c r="M1955" s="471">
        <f t="shared" si="217"/>
        <v>1384.7879500460735</v>
      </c>
      <c r="N1955" s="467">
        <f t="shared" si="215"/>
        <v>0</v>
      </c>
      <c r="O1955" s="475" t="str">
        <f t="shared" si="216"/>
        <v/>
      </c>
    </row>
    <row r="1956" spans="1:15" hidden="1">
      <c r="A1956" s="475">
        <f t="shared" si="211"/>
        <v>43525</v>
      </c>
      <c r="B1956" s="475">
        <v>43547</v>
      </c>
      <c r="C1956" s="467">
        <v>11</v>
      </c>
      <c r="D1956" s="467">
        <v>1083</v>
      </c>
      <c r="E1956" s="467">
        <v>28</v>
      </c>
      <c r="F1956" s="467">
        <v>12</v>
      </c>
      <c r="G1956" s="467">
        <f t="array" ref="G1956">MAX(IF($A$2:$A$8761=A1956,$D$2:$D$8761))</f>
        <v>1527</v>
      </c>
      <c r="H1956" s="467">
        <f t="shared" si="212"/>
        <v>0</v>
      </c>
      <c r="I1956" s="475" t="str">
        <f t="shared" si="213"/>
        <v/>
      </c>
      <c r="J1956" s="471">
        <f>'Potential Projects'!D1957</f>
        <v>87.030896942711152</v>
      </c>
      <c r="K1956" s="471">
        <f>'Potential Projects'!E1957</f>
        <v>83.355898032681168</v>
      </c>
      <c r="L1956" s="476">
        <f t="shared" si="214"/>
        <v>872.61320502460774</v>
      </c>
      <c r="M1956" s="471">
        <f t="shared" si="217"/>
        <v>1384.7879500460735</v>
      </c>
      <c r="N1956" s="467">
        <f t="shared" si="215"/>
        <v>0</v>
      </c>
      <c r="O1956" s="475" t="str">
        <f t="shared" si="216"/>
        <v/>
      </c>
    </row>
    <row r="1957" spans="1:15" hidden="1">
      <c r="A1957" s="475">
        <f t="shared" si="211"/>
        <v>43525</v>
      </c>
      <c r="B1957" s="475">
        <v>43547</v>
      </c>
      <c r="C1957" s="467">
        <v>12</v>
      </c>
      <c r="D1957" s="467">
        <v>1038</v>
      </c>
      <c r="E1957" s="467">
        <v>18</v>
      </c>
      <c r="F1957" s="467">
        <v>15</v>
      </c>
      <c r="G1957" s="467">
        <f t="array" ref="G1957">MAX(IF($A$2:$A$8761=A1957,$D$2:$D$8761))</f>
        <v>1527</v>
      </c>
      <c r="H1957" s="467">
        <f t="shared" si="212"/>
        <v>0</v>
      </c>
      <c r="I1957" s="475" t="str">
        <f t="shared" si="213"/>
        <v/>
      </c>
      <c r="J1957" s="471">
        <f>'Potential Projects'!D1958</f>
        <v>74.930633603368733</v>
      </c>
      <c r="K1957" s="471">
        <f>'Potential Projects'!E1958</f>
        <v>88.139363685228986</v>
      </c>
      <c r="L1957" s="476">
        <f t="shared" si="214"/>
        <v>841.93000271140227</v>
      </c>
      <c r="M1957" s="471">
        <f t="shared" si="217"/>
        <v>1384.7879500460735</v>
      </c>
      <c r="N1957" s="467">
        <f t="shared" si="215"/>
        <v>0</v>
      </c>
      <c r="O1957" s="475" t="str">
        <f t="shared" si="216"/>
        <v/>
      </c>
    </row>
    <row r="1958" spans="1:15" hidden="1">
      <c r="A1958" s="475">
        <f t="shared" si="211"/>
        <v>43525</v>
      </c>
      <c r="B1958" s="475">
        <v>43547</v>
      </c>
      <c r="C1958" s="467">
        <v>13</v>
      </c>
      <c r="D1958" s="467">
        <v>1030</v>
      </c>
      <c r="E1958" s="467">
        <v>7</v>
      </c>
      <c r="F1958" s="467">
        <v>15</v>
      </c>
      <c r="G1958" s="467">
        <f t="array" ref="G1958">MAX(IF($A$2:$A$8761=A1958,$D$2:$D$8761))</f>
        <v>1527</v>
      </c>
      <c r="H1958" s="467">
        <f t="shared" si="212"/>
        <v>0</v>
      </c>
      <c r="I1958" s="475" t="str">
        <f t="shared" si="213"/>
        <v/>
      </c>
      <c r="J1958" s="471">
        <f>'Potential Projects'!D1959</f>
        <v>74.949164285809914</v>
      </c>
      <c r="K1958" s="471">
        <f>'Potential Projects'!E1959</f>
        <v>96.521184530208558</v>
      </c>
      <c r="L1958" s="476">
        <f t="shared" si="214"/>
        <v>836.52965118398151</v>
      </c>
      <c r="M1958" s="471">
        <f t="shared" si="217"/>
        <v>1384.7879500460735</v>
      </c>
      <c r="N1958" s="467">
        <f t="shared" si="215"/>
        <v>0</v>
      </c>
      <c r="O1958" s="475" t="str">
        <f t="shared" si="216"/>
        <v/>
      </c>
    </row>
    <row r="1959" spans="1:15" hidden="1">
      <c r="A1959" s="475">
        <f t="shared" si="211"/>
        <v>43525</v>
      </c>
      <c r="B1959" s="475">
        <v>43547</v>
      </c>
      <c r="C1959" s="467">
        <v>14</v>
      </c>
      <c r="D1959" s="467">
        <v>989</v>
      </c>
      <c r="E1959" s="467">
        <v>2</v>
      </c>
      <c r="F1959" s="467">
        <v>16</v>
      </c>
      <c r="G1959" s="467">
        <f t="array" ref="G1959">MAX(IF($A$2:$A$8761=A1959,$D$2:$D$8761))</f>
        <v>1527</v>
      </c>
      <c r="H1959" s="467">
        <f t="shared" si="212"/>
        <v>0</v>
      </c>
      <c r="I1959" s="475" t="str">
        <f t="shared" si="213"/>
        <v/>
      </c>
      <c r="J1959" s="471">
        <f>'Potential Projects'!D1960</f>
        <v>67.956224871686786</v>
      </c>
      <c r="K1959" s="471">
        <f>'Potential Projects'!E1960</f>
        <v>93.436768329391541</v>
      </c>
      <c r="L1959" s="476">
        <f t="shared" si="214"/>
        <v>809.6070067989217</v>
      </c>
      <c r="M1959" s="471">
        <f t="shared" si="217"/>
        <v>1384.7879500460735</v>
      </c>
      <c r="N1959" s="467">
        <f t="shared" si="215"/>
        <v>0</v>
      </c>
      <c r="O1959" s="475" t="str">
        <f t="shared" si="216"/>
        <v/>
      </c>
    </row>
    <row r="1960" spans="1:15" hidden="1">
      <c r="A1960" s="475">
        <f t="shared" si="211"/>
        <v>43525</v>
      </c>
      <c r="B1960" s="475">
        <v>43547</v>
      </c>
      <c r="C1960" s="467">
        <v>15</v>
      </c>
      <c r="D1960" s="467">
        <v>961</v>
      </c>
      <c r="E1960" s="467">
        <v>0</v>
      </c>
      <c r="F1960" s="467">
        <v>11</v>
      </c>
      <c r="G1960" s="467">
        <f t="array" ref="G1960">MAX(IF($A$2:$A$8761=A1960,$D$2:$D$8761))</f>
        <v>1527</v>
      </c>
      <c r="H1960" s="467">
        <f t="shared" si="212"/>
        <v>0</v>
      </c>
      <c r="I1960" s="475" t="str">
        <f t="shared" si="213"/>
        <v/>
      </c>
      <c r="J1960" s="471">
        <f>'Potential Projects'!D1961</f>
        <v>69.240437302787413</v>
      </c>
      <c r="K1960" s="471">
        <f>'Potential Projects'!E1961</f>
        <v>93.133254891421188</v>
      </c>
      <c r="L1960" s="476">
        <f t="shared" si="214"/>
        <v>787.62630780579138</v>
      </c>
      <c r="M1960" s="471">
        <f t="shared" si="217"/>
        <v>1384.7879500460735</v>
      </c>
      <c r="N1960" s="467">
        <f t="shared" si="215"/>
        <v>0</v>
      </c>
      <c r="O1960" s="475" t="str">
        <f t="shared" si="216"/>
        <v/>
      </c>
    </row>
    <row r="1961" spans="1:15" hidden="1">
      <c r="A1961" s="475">
        <f t="shared" si="211"/>
        <v>43525</v>
      </c>
      <c r="B1961" s="475">
        <v>43547</v>
      </c>
      <c r="C1961" s="467">
        <v>16</v>
      </c>
      <c r="D1961" s="467">
        <v>965</v>
      </c>
      <c r="E1961" s="467">
        <v>0</v>
      </c>
      <c r="F1961" s="467">
        <v>9</v>
      </c>
      <c r="G1961" s="467">
        <f t="array" ref="G1961">MAX(IF($A$2:$A$8761=A1961,$D$2:$D$8761))</f>
        <v>1527</v>
      </c>
      <c r="H1961" s="467">
        <f t="shared" si="212"/>
        <v>0</v>
      </c>
      <c r="I1961" s="475" t="str">
        <f t="shared" si="213"/>
        <v/>
      </c>
      <c r="J1961" s="471">
        <f>'Potential Projects'!D1962</f>
        <v>83.293921076835744</v>
      </c>
      <c r="K1961" s="471">
        <f>'Potential Projects'!E1962</f>
        <v>96.884149053966908</v>
      </c>
      <c r="L1961" s="476">
        <f t="shared" si="214"/>
        <v>775.82192986919733</v>
      </c>
      <c r="M1961" s="471">
        <f t="shared" si="217"/>
        <v>1384.7879500460735</v>
      </c>
      <c r="N1961" s="467">
        <f t="shared" si="215"/>
        <v>0</v>
      </c>
      <c r="O1961" s="475" t="str">
        <f t="shared" si="216"/>
        <v/>
      </c>
    </row>
    <row r="1962" spans="1:15" hidden="1">
      <c r="A1962" s="475">
        <f t="shared" si="211"/>
        <v>43525</v>
      </c>
      <c r="B1962" s="475">
        <v>43547</v>
      </c>
      <c r="C1962" s="467">
        <v>17</v>
      </c>
      <c r="D1962" s="467">
        <v>947</v>
      </c>
      <c r="E1962" s="467">
        <v>0</v>
      </c>
      <c r="F1962" s="467">
        <v>7</v>
      </c>
      <c r="G1962" s="467">
        <f t="array" ref="G1962">MAX(IF($A$2:$A$8761=A1962,$D$2:$D$8761))</f>
        <v>1527</v>
      </c>
      <c r="H1962" s="467">
        <f t="shared" si="212"/>
        <v>0</v>
      </c>
      <c r="I1962" s="475" t="str">
        <f t="shared" si="213"/>
        <v/>
      </c>
      <c r="J1962" s="471">
        <f>'Potential Projects'!D1963</f>
        <v>102.79424866075919</v>
      </c>
      <c r="K1962" s="471">
        <f>'Potential Projects'!E1963</f>
        <v>96.270864168995928</v>
      </c>
      <c r="L1962" s="476">
        <f t="shared" si="214"/>
        <v>740.93488717024491</v>
      </c>
      <c r="M1962" s="471">
        <f t="shared" si="217"/>
        <v>1384.7879500460735</v>
      </c>
      <c r="N1962" s="467">
        <f t="shared" si="215"/>
        <v>0</v>
      </c>
      <c r="O1962" s="475" t="str">
        <f t="shared" si="216"/>
        <v/>
      </c>
    </row>
    <row r="1963" spans="1:15" hidden="1">
      <c r="A1963" s="475">
        <f t="shared" si="211"/>
        <v>43525</v>
      </c>
      <c r="B1963" s="475">
        <v>43547</v>
      </c>
      <c r="C1963" s="467">
        <v>18</v>
      </c>
      <c r="D1963" s="467">
        <v>966</v>
      </c>
      <c r="E1963" s="467">
        <v>0</v>
      </c>
      <c r="F1963" s="467">
        <v>3</v>
      </c>
      <c r="G1963" s="467">
        <f t="array" ref="G1963">MAX(IF($A$2:$A$8761=A1963,$D$2:$D$8761))</f>
        <v>1527</v>
      </c>
      <c r="H1963" s="467">
        <f t="shared" si="212"/>
        <v>0</v>
      </c>
      <c r="I1963" s="475" t="str">
        <f t="shared" si="213"/>
        <v/>
      </c>
      <c r="J1963" s="471">
        <f>'Potential Projects'!D1964</f>
        <v>87.024541994534303</v>
      </c>
      <c r="K1963" s="471">
        <f>'Potential Projects'!E1964</f>
        <v>98.256217533863691</v>
      </c>
      <c r="L1963" s="476">
        <f t="shared" si="214"/>
        <v>777.71924047160201</v>
      </c>
      <c r="M1963" s="471">
        <f t="shared" si="217"/>
        <v>1384.7879500460735</v>
      </c>
      <c r="N1963" s="467">
        <f t="shared" si="215"/>
        <v>0</v>
      </c>
      <c r="O1963" s="475" t="str">
        <f t="shared" si="216"/>
        <v/>
      </c>
    </row>
    <row r="1964" spans="1:15" hidden="1">
      <c r="A1964" s="475">
        <f t="shared" si="211"/>
        <v>43525</v>
      </c>
      <c r="B1964" s="475">
        <v>43547</v>
      </c>
      <c r="C1964" s="467">
        <v>19</v>
      </c>
      <c r="D1964" s="467">
        <v>961</v>
      </c>
      <c r="E1964" s="467">
        <v>0</v>
      </c>
      <c r="F1964" s="467">
        <v>1</v>
      </c>
      <c r="G1964" s="467">
        <f t="array" ref="G1964">MAX(IF($A$2:$A$8761=A1964,$D$2:$D$8761))</f>
        <v>1527</v>
      </c>
      <c r="H1964" s="467">
        <f t="shared" si="212"/>
        <v>0</v>
      </c>
      <c r="I1964" s="475" t="str">
        <f t="shared" si="213"/>
        <v/>
      </c>
      <c r="J1964" s="471">
        <f>'Potential Projects'!D1965</f>
        <v>85.400040040787076</v>
      </c>
      <c r="K1964" s="471">
        <f>'Potential Projects'!E1965</f>
        <v>99.201176897441414</v>
      </c>
      <c r="L1964" s="476">
        <f t="shared" si="214"/>
        <v>775.3987830617715</v>
      </c>
      <c r="M1964" s="471">
        <f t="shared" si="217"/>
        <v>1384.7879500460735</v>
      </c>
      <c r="N1964" s="467">
        <f t="shared" si="215"/>
        <v>0</v>
      </c>
      <c r="O1964" s="475" t="str">
        <f t="shared" si="216"/>
        <v/>
      </c>
    </row>
    <row r="1965" spans="1:15" hidden="1">
      <c r="A1965" s="475">
        <f t="shared" si="211"/>
        <v>43525</v>
      </c>
      <c r="B1965" s="475">
        <v>43547</v>
      </c>
      <c r="C1965" s="467">
        <v>20</v>
      </c>
      <c r="D1965" s="467">
        <v>1017</v>
      </c>
      <c r="E1965" s="467">
        <v>0</v>
      </c>
      <c r="F1965" s="467">
        <v>0</v>
      </c>
      <c r="G1965" s="467">
        <f t="array" ref="G1965">MAX(IF($A$2:$A$8761=A1965,$D$2:$D$8761))</f>
        <v>1527</v>
      </c>
      <c r="H1965" s="467">
        <f t="shared" si="212"/>
        <v>0</v>
      </c>
      <c r="I1965" s="475" t="str">
        <f t="shared" si="213"/>
        <v/>
      </c>
      <c r="J1965" s="471">
        <f>'Potential Projects'!D1966</f>
        <v>103.902550131976</v>
      </c>
      <c r="K1965" s="471">
        <f>'Potential Projects'!E1966</f>
        <v>99.313038808858323</v>
      </c>
      <c r="L1965" s="476">
        <f t="shared" si="214"/>
        <v>813.78441105916568</v>
      </c>
      <c r="M1965" s="471">
        <f t="shared" si="217"/>
        <v>1384.7879500460735</v>
      </c>
      <c r="N1965" s="467">
        <f t="shared" si="215"/>
        <v>0</v>
      </c>
      <c r="O1965" s="475" t="str">
        <f t="shared" si="216"/>
        <v/>
      </c>
    </row>
    <row r="1966" spans="1:15" hidden="1">
      <c r="A1966" s="475">
        <f t="shared" si="211"/>
        <v>43525</v>
      </c>
      <c r="B1966" s="475">
        <v>43547</v>
      </c>
      <c r="C1966" s="467">
        <v>21</v>
      </c>
      <c r="D1966" s="467">
        <v>1009</v>
      </c>
      <c r="E1966" s="467">
        <v>1</v>
      </c>
      <c r="F1966" s="467">
        <v>0</v>
      </c>
      <c r="G1966" s="467">
        <f t="array" ref="G1966">MAX(IF($A$2:$A$8761=A1966,$D$2:$D$8761))</f>
        <v>1527</v>
      </c>
      <c r="H1966" s="467">
        <f t="shared" si="212"/>
        <v>0</v>
      </c>
      <c r="I1966" s="475" t="str">
        <f t="shared" si="213"/>
        <v/>
      </c>
      <c r="J1966" s="471">
        <f>'Potential Projects'!D1967</f>
        <v>136.7858241011451</v>
      </c>
      <c r="K1966" s="471">
        <f>'Potential Projects'!E1967</f>
        <v>99.333377338206844</v>
      </c>
      <c r="L1966" s="476">
        <f t="shared" si="214"/>
        <v>771.88079856064815</v>
      </c>
      <c r="M1966" s="471">
        <f t="shared" si="217"/>
        <v>1384.7879500460735</v>
      </c>
      <c r="N1966" s="467">
        <f t="shared" si="215"/>
        <v>0</v>
      </c>
      <c r="O1966" s="475" t="str">
        <f t="shared" si="216"/>
        <v/>
      </c>
    </row>
    <row r="1967" spans="1:15" hidden="1">
      <c r="A1967" s="475">
        <f t="shared" si="211"/>
        <v>43525</v>
      </c>
      <c r="B1967" s="475">
        <v>43547</v>
      </c>
      <c r="C1967" s="467">
        <v>22</v>
      </c>
      <c r="D1967" s="467">
        <v>983</v>
      </c>
      <c r="E1967" s="467">
        <v>0</v>
      </c>
      <c r="F1967" s="467">
        <v>0</v>
      </c>
      <c r="G1967" s="467">
        <f t="array" ref="G1967">MAX(IF($A$2:$A$8761=A1967,$D$2:$D$8761))</f>
        <v>1527</v>
      </c>
      <c r="H1967" s="467">
        <f t="shared" si="212"/>
        <v>0</v>
      </c>
      <c r="I1967" s="475" t="str">
        <f t="shared" si="213"/>
        <v/>
      </c>
      <c r="J1967" s="471">
        <f>'Potential Projects'!D1968</f>
        <v>144</v>
      </c>
      <c r="K1967" s="471">
        <f>'Potential Projects'!E1968</f>
        <v>95.986124758116532</v>
      </c>
      <c r="L1967" s="476">
        <f t="shared" si="214"/>
        <v>743.01387524188351</v>
      </c>
      <c r="M1967" s="471">
        <f t="shared" si="217"/>
        <v>1384.7879500460735</v>
      </c>
      <c r="N1967" s="467">
        <f t="shared" si="215"/>
        <v>0</v>
      </c>
      <c r="O1967" s="475" t="str">
        <f t="shared" si="216"/>
        <v/>
      </c>
    </row>
    <row r="1968" spans="1:15" hidden="1">
      <c r="A1968" s="475">
        <f t="shared" si="211"/>
        <v>43525</v>
      </c>
      <c r="B1968" s="475">
        <v>43547</v>
      </c>
      <c r="C1968" s="467">
        <v>23</v>
      </c>
      <c r="D1968" s="467">
        <v>926</v>
      </c>
      <c r="E1968" s="467">
        <v>2</v>
      </c>
      <c r="F1968" s="467">
        <v>0</v>
      </c>
      <c r="G1968" s="467">
        <f t="array" ref="G1968">MAX(IF($A$2:$A$8761=A1968,$D$2:$D$8761))</f>
        <v>1527</v>
      </c>
      <c r="H1968" s="467">
        <f t="shared" si="212"/>
        <v>0</v>
      </c>
      <c r="I1968" s="475" t="str">
        <f t="shared" si="213"/>
        <v/>
      </c>
      <c r="J1968" s="471">
        <f>'Potential Projects'!D1969</f>
        <v>131.50565887106501</v>
      </c>
      <c r="K1968" s="471">
        <f>'Potential Projects'!E1969</f>
        <v>83.885482046871644</v>
      </c>
      <c r="L1968" s="476">
        <f t="shared" si="214"/>
        <v>708.60885908206342</v>
      </c>
      <c r="M1968" s="471">
        <f t="shared" si="217"/>
        <v>1384.7879500460735</v>
      </c>
      <c r="N1968" s="467">
        <f t="shared" si="215"/>
        <v>0</v>
      </c>
      <c r="O1968" s="475" t="str">
        <f t="shared" si="216"/>
        <v/>
      </c>
    </row>
    <row r="1969" spans="1:15" hidden="1">
      <c r="A1969" s="475">
        <f t="shared" si="211"/>
        <v>43525</v>
      </c>
      <c r="B1969" s="475">
        <v>43547</v>
      </c>
      <c r="C1969" s="467">
        <v>24</v>
      </c>
      <c r="D1969" s="467">
        <v>862</v>
      </c>
      <c r="E1969" s="467">
        <v>3</v>
      </c>
      <c r="F1969" s="467">
        <v>0</v>
      </c>
      <c r="G1969" s="467">
        <f t="array" ref="G1969">MAX(IF($A$2:$A$8761=A1969,$D$2:$D$8761))</f>
        <v>1527</v>
      </c>
      <c r="H1969" s="467">
        <f t="shared" si="212"/>
        <v>0</v>
      </c>
      <c r="I1969" s="475" t="str">
        <f t="shared" si="213"/>
        <v/>
      </c>
      <c r="J1969" s="471">
        <f>'Potential Projects'!D1970</f>
        <v>144</v>
      </c>
      <c r="K1969" s="471">
        <f>'Potential Projects'!E1970</f>
        <v>99.790994248548699</v>
      </c>
      <c r="L1969" s="476">
        <f t="shared" si="214"/>
        <v>615.20900575145129</v>
      </c>
      <c r="M1969" s="471">
        <f t="shared" si="217"/>
        <v>1384.7879500460735</v>
      </c>
      <c r="N1969" s="467">
        <f t="shared" si="215"/>
        <v>0</v>
      </c>
      <c r="O1969" s="475" t="str">
        <f t="shared" si="216"/>
        <v/>
      </c>
    </row>
    <row r="1970" spans="1:15" hidden="1">
      <c r="A1970" s="475">
        <f t="shared" si="211"/>
        <v>43525</v>
      </c>
      <c r="B1970" s="475">
        <v>43548</v>
      </c>
      <c r="C1970" s="467">
        <v>1</v>
      </c>
      <c r="D1970" s="467">
        <v>853</v>
      </c>
      <c r="E1970" s="467">
        <v>1</v>
      </c>
      <c r="F1970" s="467">
        <v>0</v>
      </c>
      <c r="G1970" s="467">
        <f t="array" ref="G1970">MAX(IF($A$2:$A$8761=A1970,$D$2:$D$8761))</f>
        <v>1527</v>
      </c>
      <c r="H1970" s="467">
        <f t="shared" si="212"/>
        <v>0</v>
      </c>
      <c r="I1970" s="475" t="str">
        <f t="shared" si="213"/>
        <v/>
      </c>
      <c r="J1970" s="471">
        <f>'Potential Projects'!D1971</f>
        <v>142.1156961565228</v>
      </c>
      <c r="K1970" s="471">
        <f>'Potential Projects'!E1971</f>
        <v>96.159002257579019</v>
      </c>
      <c r="L1970" s="476">
        <f t="shared" si="214"/>
        <v>613.72530158589825</v>
      </c>
      <c r="M1970" s="471">
        <f t="shared" si="217"/>
        <v>1384.7879500460735</v>
      </c>
      <c r="N1970" s="467">
        <f t="shared" si="215"/>
        <v>0</v>
      </c>
      <c r="O1970" s="475" t="str">
        <f t="shared" si="216"/>
        <v/>
      </c>
    </row>
    <row r="1971" spans="1:15" hidden="1">
      <c r="A1971" s="475">
        <f t="shared" si="211"/>
        <v>43525</v>
      </c>
      <c r="B1971" s="475">
        <v>43548</v>
      </c>
      <c r="C1971" s="467">
        <v>2</v>
      </c>
      <c r="D1971" s="467">
        <v>838</v>
      </c>
      <c r="E1971" s="467">
        <v>0</v>
      </c>
      <c r="F1971" s="467">
        <v>0</v>
      </c>
      <c r="G1971" s="467">
        <f t="array" ref="G1971">MAX(IF($A$2:$A$8761=A1971,$D$2:$D$8761))</f>
        <v>1527</v>
      </c>
      <c r="H1971" s="467">
        <f t="shared" si="212"/>
        <v>0</v>
      </c>
      <c r="I1971" s="475" t="str">
        <f t="shared" si="213"/>
        <v/>
      </c>
      <c r="J1971" s="471">
        <f>'Potential Projects'!D1972</f>
        <v>143.52803825488488</v>
      </c>
      <c r="K1971" s="471">
        <f>'Potential Projects'!E1972</f>
        <v>85.051036228768012</v>
      </c>
      <c r="L1971" s="476">
        <f t="shared" si="214"/>
        <v>609.4209255163471</v>
      </c>
      <c r="M1971" s="471">
        <f t="shared" si="217"/>
        <v>1384.7879500460735</v>
      </c>
      <c r="N1971" s="467">
        <f t="shared" si="215"/>
        <v>0</v>
      </c>
      <c r="O1971" s="475" t="str">
        <f t="shared" si="216"/>
        <v/>
      </c>
    </row>
    <row r="1972" spans="1:15" hidden="1">
      <c r="A1972" s="475">
        <f t="shared" si="211"/>
        <v>43525</v>
      </c>
      <c r="B1972" s="475">
        <v>43548</v>
      </c>
      <c r="C1972" s="467">
        <v>3</v>
      </c>
      <c r="D1972" s="467">
        <v>833</v>
      </c>
      <c r="E1972" s="467">
        <v>2</v>
      </c>
      <c r="F1972" s="467">
        <v>0</v>
      </c>
      <c r="G1972" s="467">
        <f t="array" ref="G1972">MAX(IF($A$2:$A$8761=A1972,$D$2:$D$8761))</f>
        <v>1527</v>
      </c>
      <c r="H1972" s="467">
        <f t="shared" si="212"/>
        <v>0</v>
      </c>
      <c r="I1972" s="475" t="str">
        <f t="shared" si="213"/>
        <v/>
      </c>
      <c r="J1972" s="471">
        <f>'Potential Projects'!D1973</f>
        <v>144</v>
      </c>
      <c r="K1972" s="471">
        <f>'Potential Projects'!E1973</f>
        <v>79.67775322511288</v>
      </c>
      <c r="L1972" s="476">
        <f t="shared" si="214"/>
        <v>607.32224677488716</v>
      </c>
      <c r="M1972" s="471">
        <f t="shared" si="217"/>
        <v>1384.7879500460735</v>
      </c>
      <c r="N1972" s="467">
        <f t="shared" si="215"/>
        <v>0</v>
      </c>
      <c r="O1972" s="475" t="str">
        <f t="shared" si="216"/>
        <v/>
      </c>
    </row>
    <row r="1973" spans="1:15" hidden="1">
      <c r="A1973" s="475">
        <f t="shared" si="211"/>
        <v>43525</v>
      </c>
      <c r="B1973" s="475">
        <v>43548</v>
      </c>
      <c r="C1973" s="467">
        <v>4</v>
      </c>
      <c r="D1973" s="467">
        <v>838</v>
      </c>
      <c r="E1973" s="467">
        <v>0</v>
      </c>
      <c r="F1973" s="467">
        <v>0</v>
      </c>
      <c r="G1973" s="467">
        <f t="array" ref="G1973">MAX(IF($A$2:$A$8761=A1973,$D$2:$D$8761))</f>
        <v>1527</v>
      </c>
      <c r="H1973" s="467">
        <f t="shared" si="212"/>
        <v>0</v>
      </c>
      <c r="I1973" s="475" t="str">
        <f t="shared" si="213"/>
        <v/>
      </c>
      <c r="J1973" s="471">
        <f>'Potential Projects'!D1974</f>
        <v>144</v>
      </c>
      <c r="K1973" s="471">
        <f>'Potential Projects'!E1974</f>
        <v>73.645814771016987</v>
      </c>
      <c r="L1973" s="476">
        <f t="shared" si="214"/>
        <v>620.35418522898306</v>
      </c>
      <c r="M1973" s="471">
        <f t="shared" si="217"/>
        <v>1384.7879500460735</v>
      </c>
      <c r="N1973" s="467">
        <f t="shared" si="215"/>
        <v>0</v>
      </c>
      <c r="O1973" s="475" t="str">
        <f t="shared" si="216"/>
        <v/>
      </c>
    </row>
    <row r="1974" spans="1:15" hidden="1">
      <c r="A1974" s="475">
        <f t="shared" si="211"/>
        <v>43525</v>
      </c>
      <c r="B1974" s="475">
        <v>43548</v>
      </c>
      <c r="C1974" s="467">
        <v>5</v>
      </c>
      <c r="D1974" s="467">
        <v>839</v>
      </c>
      <c r="E1974" s="467">
        <v>0</v>
      </c>
      <c r="F1974" s="467">
        <v>0</v>
      </c>
      <c r="G1974" s="467">
        <f t="array" ref="G1974">MAX(IF($A$2:$A$8761=A1974,$D$2:$D$8761))</f>
        <v>1527</v>
      </c>
      <c r="H1974" s="467">
        <f t="shared" si="212"/>
        <v>0</v>
      </c>
      <c r="I1974" s="475" t="str">
        <f t="shared" si="213"/>
        <v/>
      </c>
      <c r="J1974" s="471">
        <f>'Potential Projects'!D1975</f>
        <v>139.6121896495959</v>
      </c>
      <c r="K1974" s="471">
        <f>'Potential Projects'!E1975</f>
        <v>63.238745753601378</v>
      </c>
      <c r="L1974" s="476">
        <f t="shared" si="214"/>
        <v>636.14906459680276</v>
      </c>
      <c r="M1974" s="471">
        <f t="shared" si="217"/>
        <v>1384.7879500460735</v>
      </c>
      <c r="N1974" s="467">
        <f t="shared" si="215"/>
        <v>0</v>
      </c>
      <c r="O1974" s="475" t="str">
        <f t="shared" si="216"/>
        <v/>
      </c>
    </row>
    <row r="1975" spans="1:15" hidden="1">
      <c r="A1975" s="475">
        <f t="shared" si="211"/>
        <v>43525</v>
      </c>
      <c r="B1975" s="475">
        <v>43548</v>
      </c>
      <c r="C1975" s="467">
        <v>6</v>
      </c>
      <c r="D1975" s="467">
        <v>902</v>
      </c>
      <c r="E1975" s="467">
        <v>3</v>
      </c>
      <c r="F1975" s="467">
        <v>0</v>
      </c>
      <c r="G1975" s="467">
        <f t="array" ref="G1975">MAX(IF($A$2:$A$8761=A1975,$D$2:$D$8761))</f>
        <v>1527</v>
      </c>
      <c r="H1975" s="467">
        <f t="shared" si="212"/>
        <v>0</v>
      </c>
      <c r="I1975" s="475" t="str">
        <f t="shared" si="213"/>
        <v/>
      </c>
      <c r="J1975" s="471">
        <f>'Potential Projects'!D1976</f>
        <v>137.15649882457004</v>
      </c>
      <c r="K1975" s="471">
        <f>'Potential Projects'!E1976</f>
        <v>94.88002166200819</v>
      </c>
      <c r="L1975" s="476">
        <f t="shared" si="214"/>
        <v>666.96347951342182</v>
      </c>
      <c r="M1975" s="471">
        <f t="shared" si="217"/>
        <v>1384.7879500460735</v>
      </c>
      <c r="N1975" s="467">
        <f t="shared" si="215"/>
        <v>0</v>
      </c>
      <c r="O1975" s="475" t="str">
        <f t="shared" si="216"/>
        <v/>
      </c>
    </row>
    <row r="1976" spans="1:15" hidden="1">
      <c r="A1976" s="475">
        <f t="shared" si="211"/>
        <v>43525</v>
      </c>
      <c r="B1976" s="475">
        <v>43548</v>
      </c>
      <c r="C1976" s="467">
        <v>7</v>
      </c>
      <c r="D1976" s="467">
        <v>934</v>
      </c>
      <c r="E1976" s="467">
        <v>14</v>
      </c>
      <c r="F1976" s="467">
        <v>0</v>
      </c>
      <c r="G1976" s="467">
        <f t="array" ref="G1976">MAX(IF($A$2:$A$8761=A1976,$D$2:$D$8761))</f>
        <v>1527</v>
      </c>
      <c r="H1976" s="467">
        <f t="shared" si="212"/>
        <v>0</v>
      </c>
      <c r="I1976" s="475" t="str">
        <f t="shared" si="213"/>
        <v/>
      </c>
      <c r="J1976" s="471">
        <f>'Potential Projects'!D1977</f>
        <v>144</v>
      </c>
      <c r="K1976" s="471">
        <f>'Potential Projects'!E1977</f>
        <v>97.77669759191572</v>
      </c>
      <c r="L1976" s="476">
        <f t="shared" si="214"/>
        <v>678.22330240808424</v>
      </c>
      <c r="M1976" s="471">
        <f t="shared" si="217"/>
        <v>1384.7879500460735</v>
      </c>
      <c r="N1976" s="467">
        <f t="shared" si="215"/>
        <v>0</v>
      </c>
      <c r="O1976" s="475" t="str">
        <f t="shared" si="216"/>
        <v/>
      </c>
    </row>
    <row r="1977" spans="1:15" hidden="1">
      <c r="A1977" s="475">
        <f t="shared" si="211"/>
        <v>43525</v>
      </c>
      <c r="B1977" s="475">
        <v>43548</v>
      </c>
      <c r="C1977" s="467">
        <v>8</v>
      </c>
      <c r="D1977" s="467">
        <v>994</v>
      </c>
      <c r="E1977" s="467">
        <v>21</v>
      </c>
      <c r="F1977" s="467">
        <v>0</v>
      </c>
      <c r="G1977" s="467">
        <f t="array" ref="G1977">MAX(IF($A$2:$A$8761=A1977,$D$2:$D$8761))</f>
        <v>1527</v>
      </c>
      <c r="H1977" s="467">
        <f t="shared" si="212"/>
        <v>0</v>
      </c>
      <c r="I1977" s="475" t="str">
        <f t="shared" si="213"/>
        <v/>
      </c>
      <c r="J1977" s="471">
        <f>'Potential Projects'!D1978</f>
        <v>144</v>
      </c>
      <c r="K1977" s="471">
        <f>'Potential Projects'!E1978</f>
        <v>98.070041765211784</v>
      </c>
      <c r="L1977" s="476">
        <f t="shared" si="214"/>
        <v>730.92995823478827</v>
      </c>
      <c r="M1977" s="471">
        <f t="shared" si="217"/>
        <v>1384.7879500460735</v>
      </c>
      <c r="N1977" s="467">
        <f t="shared" si="215"/>
        <v>0</v>
      </c>
      <c r="O1977" s="475" t="str">
        <f t="shared" si="216"/>
        <v/>
      </c>
    </row>
    <row r="1978" spans="1:15" hidden="1">
      <c r="A1978" s="475">
        <f t="shared" si="211"/>
        <v>43525</v>
      </c>
      <c r="B1978" s="475">
        <v>43548</v>
      </c>
      <c r="C1978" s="467">
        <v>9</v>
      </c>
      <c r="D1978" s="467">
        <v>1068</v>
      </c>
      <c r="E1978" s="467">
        <v>25</v>
      </c>
      <c r="F1978" s="467">
        <v>2</v>
      </c>
      <c r="G1978" s="467">
        <f t="array" ref="G1978">MAX(IF($A$2:$A$8761=A1978,$D$2:$D$8761))</f>
        <v>1527</v>
      </c>
      <c r="H1978" s="467">
        <f t="shared" si="212"/>
        <v>0</v>
      </c>
      <c r="I1978" s="475" t="str">
        <f t="shared" si="213"/>
        <v/>
      </c>
      <c r="J1978" s="471">
        <f>'Potential Projects'!D1979</f>
        <v>144</v>
      </c>
      <c r="K1978" s="471">
        <f>'Potential Projects'!E1979</f>
        <v>99.034557407009245</v>
      </c>
      <c r="L1978" s="476">
        <f t="shared" si="214"/>
        <v>797.96544259299071</v>
      </c>
      <c r="M1978" s="471">
        <f t="shared" si="217"/>
        <v>1384.7879500460735</v>
      </c>
      <c r="N1978" s="467">
        <f t="shared" si="215"/>
        <v>0</v>
      </c>
      <c r="O1978" s="475" t="str">
        <f t="shared" si="216"/>
        <v/>
      </c>
    </row>
    <row r="1979" spans="1:15" hidden="1">
      <c r="A1979" s="475">
        <f t="shared" si="211"/>
        <v>43525</v>
      </c>
      <c r="B1979" s="475">
        <v>43548</v>
      </c>
      <c r="C1979" s="467">
        <v>10</v>
      </c>
      <c r="D1979" s="467">
        <v>1078</v>
      </c>
      <c r="E1979" s="467">
        <v>22</v>
      </c>
      <c r="F1979" s="467">
        <v>1</v>
      </c>
      <c r="G1979" s="467">
        <f t="array" ref="G1979">MAX(IF($A$2:$A$8761=A1979,$D$2:$D$8761))</f>
        <v>1527</v>
      </c>
      <c r="H1979" s="467">
        <f t="shared" si="212"/>
        <v>0</v>
      </c>
      <c r="I1979" s="475" t="str">
        <f t="shared" si="213"/>
        <v/>
      </c>
      <c r="J1979" s="471">
        <f>'Potential Projects'!D1980</f>
        <v>144</v>
      </c>
      <c r="K1979" s="471">
        <f>'Potential Projects'!E1980</f>
        <v>99.743276929692541</v>
      </c>
      <c r="L1979" s="476">
        <f t="shared" si="214"/>
        <v>811.25672307030743</v>
      </c>
      <c r="M1979" s="471">
        <f t="shared" si="217"/>
        <v>1384.7879500460735</v>
      </c>
      <c r="N1979" s="467">
        <f t="shared" si="215"/>
        <v>0</v>
      </c>
      <c r="O1979" s="475" t="str">
        <f t="shared" si="216"/>
        <v/>
      </c>
    </row>
    <row r="1980" spans="1:15" hidden="1">
      <c r="A1980" s="475">
        <f t="shared" si="211"/>
        <v>43525</v>
      </c>
      <c r="B1980" s="475">
        <v>43548</v>
      </c>
      <c r="C1980" s="467">
        <v>11</v>
      </c>
      <c r="D1980" s="467">
        <v>1069</v>
      </c>
      <c r="E1980" s="467">
        <v>17</v>
      </c>
      <c r="F1980" s="467">
        <v>2</v>
      </c>
      <c r="G1980" s="467">
        <f t="array" ref="G1980">MAX(IF($A$2:$A$8761=A1980,$D$2:$D$8761))</f>
        <v>1527</v>
      </c>
      <c r="H1980" s="467">
        <f t="shared" si="212"/>
        <v>0</v>
      </c>
      <c r="I1980" s="475" t="str">
        <f t="shared" si="213"/>
        <v/>
      </c>
      <c r="J1980" s="471">
        <f>'Potential Projects'!D1981</f>
        <v>144</v>
      </c>
      <c r="K1980" s="471">
        <f>'Potential Projects'!E1981</f>
        <v>99.78238948613199</v>
      </c>
      <c r="L1980" s="476">
        <f t="shared" si="214"/>
        <v>806.21761051386807</v>
      </c>
      <c r="M1980" s="471">
        <f t="shared" si="217"/>
        <v>1384.7879500460735</v>
      </c>
      <c r="N1980" s="467">
        <f t="shared" si="215"/>
        <v>0</v>
      </c>
      <c r="O1980" s="475" t="str">
        <f t="shared" si="216"/>
        <v/>
      </c>
    </row>
    <row r="1981" spans="1:15" hidden="1">
      <c r="A1981" s="475">
        <f t="shared" si="211"/>
        <v>43525</v>
      </c>
      <c r="B1981" s="475">
        <v>43548</v>
      </c>
      <c r="C1981" s="467">
        <v>12</v>
      </c>
      <c r="D1981" s="467">
        <v>1059</v>
      </c>
      <c r="E1981" s="467">
        <v>34</v>
      </c>
      <c r="F1981" s="467">
        <v>4</v>
      </c>
      <c r="G1981" s="467">
        <f t="array" ref="G1981">MAX(IF($A$2:$A$8761=A1981,$D$2:$D$8761))</f>
        <v>1527</v>
      </c>
      <c r="H1981" s="467">
        <f t="shared" si="212"/>
        <v>0</v>
      </c>
      <c r="I1981" s="475" t="str">
        <f t="shared" si="213"/>
        <v/>
      </c>
      <c r="J1981" s="471">
        <f>'Potential Projects'!D1982</f>
        <v>144</v>
      </c>
      <c r="K1981" s="471">
        <f>'Potential Projects'!E1982</f>
        <v>99.769091216942599</v>
      </c>
      <c r="L1981" s="476">
        <f t="shared" si="214"/>
        <v>777.23090878305743</v>
      </c>
      <c r="M1981" s="471">
        <f t="shared" si="217"/>
        <v>1384.7879500460735</v>
      </c>
      <c r="N1981" s="467">
        <f t="shared" si="215"/>
        <v>0</v>
      </c>
      <c r="O1981" s="475" t="str">
        <f t="shared" si="216"/>
        <v/>
      </c>
    </row>
    <row r="1982" spans="1:15" hidden="1">
      <c r="A1982" s="475">
        <f t="shared" si="211"/>
        <v>43525</v>
      </c>
      <c r="B1982" s="475">
        <v>43548</v>
      </c>
      <c r="C1982" s="467">
        <v>13</v>
      </c>
      <c r="D1982" s="467">
        <v>1063</v>
      </c>
      <c r="E1982" s="467">
        <v>43</v>
      </c>
      <c r="F1982" s="467">
        <v>5</v>
      </c>
      <c r="G1982" s="467">
        <f t="array" ref="G1982">MAX(IF($A$2:$A$8761=A1982,$D$2:$D$8761))</f>
        <v>1527</v>
      </c>
      <c r="H1982" s="467">
        <f t="shared" si="212"/>
        <v>0</v>
      </c>
      <c r="I1982" s="475" t="str">
        <f t="shared" si="213"/>
        <v/>
      </c>
      <c r="J1982" s="471">
        <f>'Potential Projects'!D1983</f>
        <v>144</v>
      </c>
      <c r="K1982" s="471">
        <f>'Potential Projects'!E1983</f>
        <v>99.271579499032455</v>
      </c>
      <c r="L1982" s="476">
        <f t="shared" si="214"/>
        <v>771.72842050096756</v>
      </c>
      <c r="M1982" s="471">
        <f t="shared" si="217"/>
        <v>1384.7879500460735</v>
      </c>
      <c r="N1982" s="467">
        <f t="shared" si="215"/>
        <v>0</v>
      </c>
      <c r="O1982" s="475" t="str">
        <f t="shared" si="216"/>
        <v/>
      </c>
    </row>
    <row r="1983" spans="1:15" hidden="1">
      <c r="A1983" s="475">
        <f t="shared" si="211"/>
        <v>43525</v>
      </c>
      <c r="B1983" s="475">
        <v>43548</v>
      </c>
      <c r="C1983" s="467">
        <v>14</v>
      </c>
      <c r="D1983" s="467">
        <v>1059</v>
      </c>
      <c r="E1983" s="467">
        <v>36</v>
      </c>
      <c r="F1983" s="467">
        <v>3</v>
      </c>
      <c r="G1983" s="467">
        <f t="array" ref="G1983">MAX(IF($A$2:$A$8761=A1983,$D$2:$D$8761))</f>
        <v>1527</v>
      </c>
      <c r="H1983" s="467">
        <f t="shared" si="212"/>
        <v>0</v>
      </c>
      <c r="I1983" s="475" t="str">
        <f t="shared" si="213"/>
        <v/>
      </c>
      <c r="J1983" s="471">
        <f>'Potential Projects'!D1984</f>
        <v>144</v>
      </c>
      <c r="K1983" s="471">
        <f>'Potential Projects'!E1984</f>
        <v>99.615769995699864</v>
      </c>
      <c r="L1983" s="476">
        <f t="shared" si="214"/>
        <v>776.38423000430009</v>
      </c>
      <c r="M1983" s="471">
        <f t="shared" si="217"/>
        <v>1384.7879500460735</v>
      </c>
      <c r="N1983" s="467">
        <f t="shared" si="215"/>
        <v>0</v>
      </c>
      <c r="O1983" s="475" t="str">
        <f t="shared" si="216"/>
        <v/>
      </c>
    </row>
    <row r="1984" spans="1:15" hidden="1">
      <c r="A1984" s="475">
        <f t="shared" si="211"/>
        <v>43525</v>
      </c>
      <c r="B1984" s="475">
        <v>43548</v>
      </c>
      <c r="C1984" s="467">
        <v>15</v>
      </c>
      <c r="D1984" s="467">
        <v>1063</v>
      </c>
      <c r="E1984" s="467">
        <v>36</v>
      </c>
      <c r="F1984" s="467">
        <v>2</v>
      </c>
      <c r="G1984" s="467">
        <f t="array" ref="G1984">MAX(IF($A$2:$A$8761=A1984,$D$2:$D$8761))</f>
        <v>1527</v>
      </c>
      <c r="H1984" s="467">
        <f t="shared" si="212"/>
        <v>0</v>
      </c>
      <c r="I1984" s="475" t="str">
        <f t="shared" si="213"/>
        <v/>
      </c>
      <c r="J1984" s="471">
        <f>'Potential Projects'!D1985</f>
        <v>144</v>
      </c>
      <c r="K1984" s="471">
        <f>'Potential Projects'!E1985</f>
        <v>98.794406310470862</v>
      </c>
      <c r="L1984" s="476">
        <f t="shared" si="214"/>
        <v>782.20559368952911</v>
      </c>
      <c r="M1984" s="471">
        <f t="shared" si="217"/>
        <v>1384.7879500460735</v>
      </c>
      <c r="N1984" s="467">
        <f t="shared" si="215"/>
        <v>0</v>
      </c>
      <c r="O1984" s="475" t="str">
        <f t="shared" si="216"/>
        <v/>
      </c>
    </row>
    <row r="1985" spans="1:15" hidden="1">
      <c r="A1985" s="475">
        <f t="shared" si="211"/>
        <v>43525</v>
      </c>
      <c r="B1985" s="475">
        <v>43548</v>
      </c>
      <c r="C1985" s="467">
        <v>16</v>
      </c>
      <c r="D1985" s="467">
        <v>1052</v>
      </c>
      <c r="E1985" s="467">
        <v>30</v>
      </c>
      <c r="F1985" s="467">
        <v>3</v>
      </c>
      <c r="G1985" s="467">
        <f t="array" ref="G1985">MAX(IF($A$2:$A$8761=A1985,$D$2:$D$8761))</f>
        <v>1527</v>
      </c>
      <c r="H1985" s="467">
        <f t="shared" si="212"/>
        <v>0</v>
      </c>
      <c r="I1985" s="475" t="str">
        <f t="shared" si="213"/>
        <v/>
      </c>
      <c r="J1985" s="471">
        <f>'Potential Projects'!D1986</f>
        <v>144</v>
      </c>
      <c r="K1985" s="471">
        <f>'Potential Projects'!E1986</f>
        <v>98.986057837024305</v>
      </c>
      <c r="L1985" s="476">
        <f t="shared" si="214"/>
        <v>776.0139421629757</v>
      </c>
      <c r="M1985" s="471">
        <f t="shared" si="217"/>
        <v>1384.7879500460735</v>
      </c>
      <c r="N1985" s="467">
        <f t="shared" si="215"/>
        <v>0</v>
      </c>
      <c r="O1985" s="475" t="str">
        <f t="shared" si="216"/>
        <v/>
      </c>
    </row>
    <row r="1986" spans="1:15" hidden="1">
      <c r="A1986" s="475">
        <f t="shared" ref="A1986:A2049" si="218">DATE(YEAR(B1986),MONTH(B1986),1)</f>
        <v>43525</v>
      </c>
      <c r="B1986" s="475">
        <v>43548</v>
      </c>
      <c r="C1986" s="467">
        <v>17</v>
      </c>
      <c r="D1986" s="467">
        <v>1095</v>
      </c>
      <c r="E1986" s="467">
        <v>19</v>
      </c>
      <c r="F1986" s="467">
        <v>1</v>
      </c>
      <c r="G1986" s="467">
        <f t="array" ref="G1986">MAX(IF($A$2:$A$8761=A1986,$D$2:$D$8761))</f>
        <v>1527</v>
      </c>
      <c r="H1986" s="467">
        <f t="shared" ref="H1986:H2049" si="219">IF(G1986=D1986,1,0)</f>
        <v>0</v>
      </c>
      <c r="I1986" s="475" t="str">
        <f t="shared" ref="I1986:I2049" si="220">IF(D1986=G1986,B1986,"")</f>
        <v/>
      </c>
      <c r="J1986" s="471">
        <f>'Potential Projects'!D1987</f>
        <v>144</v>
      </c>
      <c r="K1986" s="471">
        <f>'Potential Projects'!E1987</f>
        <v>99.604818479896778</v>
      </c>
      <c r="L1986" s="476">
        <f t="shared" ref="L1986:L2049" si="221">D1986-E1986-F1986-J1986-K1986</f>
        <v>831.39518152010328</v>
      </c>
      <c r="M1986" s="471">
        <f t="shared" si="217"/>
        <v>1384.7879500460735</v>
      </c>
      <c r="N1986" s="467">
        <f t="shared" ref="N1986:N2049" si="222">IF(M1986=L1986,1,0)</f>
        <v>0</v>
      </c>
      <c r="O1986" s="475" t="str">
        <f t="shared" ref="O1986:O2049" si="223">IF(L1986=M1986,B1986,"")</f>
        <v/>
      </c>
    </row>
    <row r="1987" spans="1:15" hidden="1">
      <c r="A1987" s="475">
        <f t="shared" si="218"/>
        <v>43525</v>
      </c>
      <c r="B1987" s="475">
        <v>43548</v>
      </c>
      <c r="C1987" s="467">
        <v>18</v>
      </c>
      <c r="D1987" s="467">
        <v>1124</v>
      </c>
      <c r="E1987" s="467">
        <v>11</v>
      </c>
      <c r="F1987" s="467">
        <v>1</v>
      </c>
      <c r="G1987" s="467">
        <f t="array" ref="G1987">MAX(IF($A$2:$A$8761=A1987,$D$2:$D$8761))</f>
        <v>1527</v>
      </c>
      <c r="H1987" s="467">
        <f t="shared" si="219"/>
        <v>0</v>
      </c>
      <c r="I1987" s="475" t="str">
        <f t="shared" si="220"/>
        <v/>
      </c>
      <c r="J1987" s="471">
        <f>'Potential Projects'!D1988</f>
        <v>138.03300691022247</v>
      </c>
      <c r="K1987" s="471">
        <f>'Potential Projects'!E1988</f>
        <v>97.88308374543108</v>
      </c>
      <c r="L1987" s="476">
        <f t="shared" si="221"/>
        <v>876.08390934434647</v>
      </c>
      <c r="M1987" s="471">
        <f t="shared" si="217"/>
        <v>1384.7879500460735</v>
      </c>
      <c r="N1987" s="467">
        <f t="shared" si="222"/>
        <v>0</v>
      </c>
      <c r="O1987" s="475" t="str">
        <f t="shared" si="223"/>
        <v/>
      </c>
    </row>
    <row r="1988" spans="1:15" hidden="1">
      <c r="A1988" s="475">
        <f t="shared" si="218"/>
        <v>43525</v>
      </c>
      <c r="B1988" s="475">
        <v>43548</v>
      </c>
      <c r="C1988" s="467">
        <v>19</v>
      </c>
      <c r="D1988" s="467">
        <v>1114</v>
      </c>
      <c r="E1988" s="467">
        <v>10</v>
      </c>
      <c r="F1988" s="467">
        <v>0</v>
      </c>
      <c r="G1988" s="467">
        <f t="array" ref="G1988">MAX(IF($A$2:$A$8761=A1988,$D$2:$D$8761))</f>
        <v>1527</v>
      </c>
      <c r="H1988" s="467">
        <f t="shared" si="219"/>
        <v>0</v>
      </c>
      <c r="I1988" s="475" t="str">
        <f t="shared" si="220"/>
        <v/>
      </c>
      <c r="J1988" s="471">
        <f>'Potential Projects'!D1989</f>
        <v>138.00260718354301</v>
      </c>
      <c r="K1988" s="471">
        <f>'Potential Projects'!E1989</f>
        <v>80.019596968393898</v>
      </c>
      <c r="L1988" s="476">
        <f t="shared" si="221"/>
        <v>885.97779584806312</v>
      </c>
      <c r="M1988" s="471">
        <f t="shared" si="217"/>
        <v>1384.7879500460735</v>
      </c>
      <c r="N1988" s="467">
        <f t="shared" si="222"/>
        <v>0</v>
      </c>
      <c r="O1988" s="475" t="str">
        <f t="shared" si="223"/>
        <v/>
      </c>
    </row>
    <row r="1989" spans="1:15" hidden="1">
      <c r="A1989" s="475">
        <f t="shared" si="218"/>
        <v>43525</v>
      </c>
      <c r="B1989" s="475">
        <v>43548</v>
      </c>
      <c r="C1989" s="467">
        <v>20</v>
      </c>
      <c r="D1989" s="467">
        <v>1119</v>
      </c>
      <c r="E1989" s="467">
        <v>2</v>
      </c>
      <c r="F1989" s="467">
        <v>0</v>
      </c>
      <c r="G1989" s="467">
        <f t="array" ref="G1989">MAX(IF($A$2:$A$8761=A1989,$D$2:$D$8761))</f>
        <v>1527</v>
      </c>
      <c r="H1989" s="467">
        <f t="shared" si="219"/>
        <v>0</v>
      </c>
      <c r="I1989" s="475" t="str">
        <f t="shared" si="220"/>
        <v/>
      </c>
      <c r="J1989" s="471">
        <f>'Potential Projects'!D1990</f>
        <v>139.87541119574146</v>
      </c>
      <c r="K1989" s="471">
        <f>'Potential Projects'!E1990</f>
        <v>78.03893711029886</v>
      </c>
      <c r="L1989" s="476">
        <f t="shared" si="221"/>
        <v>899.08565169395968</v>
      </c>
      <c r="M1989" s="471">
        <f t="shared" si="217"/>
        <v>1384.7879500460735</v>
      </c>
      <c r="N1989" s="467">
        <f t="shared" si="222"/>
        <v>0</v>
      </c>
      <c r="O1989" s="475" t="str">
        <f t="shared" si="223"/>
        <v/>
      </c>
    </row>
    <row r="1990" spans="1:15" hidden="1">
      <c r="A1990" s="475">
        <f t="shared" si="218"/>
        <v>43525</v>
      </c>
      <c r="B1990" s="475">
        <v>43548</v>
      </c>
      <c r="C1990" s="467">
        <v>21</v>
      </c>
      <c r="D1990" s="467">
        <v>1086</v>
      </c>
      <c r="E1990" s="467">
        <v>8</v>
      </c>
      <c r="F1990" s="467">
        <v>0</v>
      </c>
      <c r="G1990" s="467">
        <f t="array" ref="G1990">MAX(IF($A$2:$A$8761=A1990,$D$2:$D$8761))</f>
        <v>1527</v>
      </c>
      <c r="H1990" s="467">
        <f t="shared" si="219"/>
        <v>0</v>
      </c>
      <c r="I1990" s="475" t="str">
        <f t="shared" si="220"/>
        <v/>
      </c>
      <c r="J1990" s="471">
        <f>'Potential Projects'!D1991</f>
        <v>133.90277110993415</v>
      </c>
      <c r="K1990" s="471">
        <f>'Potential Projects'!E1991</f>
        <v>78.089001182541395</v>
      </c>
      <c r="L1990" s="476">
        <f t="shared" si="221"/>
        <v>866.00822770752438</v>
      </c>
      <c r="M1990" s="471">
        <f t="shared" si="217"/>
        <v>1384.7879500460735</v>
      </c>
      <c r="N1990" s="467">
        <f t="shared" si="222"/>
        <v>0</v>
      </c>
      <c r="O1990" s="475" t="str">
        <f t="shared" si="223"/>
        <v/>
      </c>
    </row>
    <row r="1991" spans="1:15" hidden="1">
      <c r="A1991" s="475">
        <f t="shared" si="218"/>
        <v>43525</v>
      </c>
      <c r="B1991" s="475">
        <v>43548</v>
      </c>
      <c r="C1991" s="467">
        <v>22</v>
      </c>
      <c r="D1991" s="467">
        <v>1032</v>
      </c>
      <c r="E1991" s="467">
        <v>26</v>
      </c>
      <c r="F1991" s="467">
        <v>0</v>
      </c>
      <c r="G1991" s="467">
        <f t="array" ref="G1991">MAX(IF($A$2:$A$8761=A1991,$D$2:$D$8761))</f>
        <v>1527</v>
      </c>
      <c r="H1991" s="467">
        <f t="shared" si="219"/>
        <v>0</v>
      </c>
      <c r="I1991" s="475" t="str">
        <f t="shared" si="220"/>
        <v/>
      </c>
      <c r="J1991" s="471">
        <f>'Potential Projects'!D1992</f>
        <v>132.49984280291875</v>
      </c>
      <c r="K1991" s="471">
        <f>'Potential Projects'!E1992</f>
        <v>51.99388577725221</v>
      </c>
      <c r="L1991" s="476">
        <f t="shared" si="221"/>
        <v>821.50627141982909</v>
      </c>
      <c r="M1991" s="471">
        <f t="shared" si="217"/>
        <v>1384.7879500460735</v>
      </c>
      <c r="N1991" s="467">
        <f t="shared" si="222"/>
        <v>0</v>
      </c>
      <c r="O1991" s="475" t="str">
        <f t="shared" si="223"/>
        <v/>
      </c>
    </row>
    <row r="1992" spans="1:15" hidden="1">
      <c r="A1992" s="475">
        <f t="shared" si="218"/>
        <v>43525</v>
      </c>
      <c r="B1992" s="475">
        <v>43548</v>
      </c>
      <c r="C1992" s="467">
        <v>23</v>
      </c>
      <c r="D1992" s="467">
        <v>957</v>
      </c>
      <c r="E1992" s="467">
        <v>33</v>
      </c>
      <c r="F1992" s="467">
        <v>0</v>
      </c>
      <c r="G1992" s="467">
        <f t="array" ref="G1992">MAX(IF($A$2:$A$8761=A1992,$D$2:$D$8761))</f>
        <v>1527</v>
      </c>
      <c r="H1992" s="467">
        <f t="shared" si="219"/>
        <v>0</v>
      </c>
      <c r="I1992" s="475" t="str">
        <f t="shared" si="220"/>
        <v/>
      </c>
      <c r="J1992" s="471">
        <f>'Potential Projects'!D1993</f>
        <v>117.16285305205277</v>
      </c>
      <c r="K1992" s="471">
        <f>'Potential Projects'!E1993</f>
        <v>53.188383250913787</v>
      </c>
      <c r="L1992" s="476">
        <f t="shared" si="221"/>
        <v>753.64876369703336</v>
      </c>
      <c r="M1992" s="471">
        <f t="shared" si="217"/>
        <v>1384.7879500460735</v>
      </c>
      <c r="N1992" s="467">
        <f t="shared" si="222"/>
        <v>0</v>
      </c>
      <c r="O1992" s="475" t="str">
        <f t="shared" si="223"/>
        <v/>
      </c>
    </row>
    <row r="1993" spans="1:15" hidden="1">
      <c r="A1993" s="475">
        <f t="shared" si="218"/>
        <v>43525</v>
      </c>
      <c r="B1993" s="475">
        <v>43548</v>
      </c>
      <c r="C1993" s="467">
        <v>24</v>
      </c>
      <c r="D1993" s="467">
        <v>902</v>
      </c>
      <c r="E1993" s="467">
        <v>48</v>
      </c>
      <c r="F1993" s="467">
        <v>0</v>
      </c>
      <c r="G1993" s="467">
        <f t="array" ref="G1993">MAX(IF($A$2:$A$8761=A1993,$D$2:$D$8761))</f>
        <v>1527</v>
      </c>
      <c r="H1993" s="467">
        <f t="shared" si="219"/>
        <v>0</v>
      </c>
      <c r="I1993" s="475" t="str">
        <f t="shared" si="220"/>
        <v/>
      </c>
      <c r="J1993" s="471">
        <f>'Potential Projects'!D1994</f>
        <v>114.18168093193589</v>
      </c>
      <c r="K1993" s="471">
        <f>'Potential Projects'!E1994</f>
        <v>40.607438346592133</v>
      </c>
      <c r="L1993" s="476">
        <f t="shared" si="221"/>
        <v>699.21088072147188</v>
      </c>
      <c r="M1993" s="471">
        <f t="shared" si="217"/>
        <v>1384.7879500460735</v>
      </c>
      <c r="N1993" s="467">
        <f t="shared" si="222"/>
        <v>0</v>
      </c>
      <c r="O1993" s="475" t="str">
        <f t="shared" si="223"/>
        <v/>
      </c>
    </row>
    <row r="1994" spans="1:15" hidden="1">
      <c r="A1994" s="475">
        <f t="shared" si="218"/>
        <v>43525</v>
      </c>
      <c r="B1994" s="475">
        <v>43549</v>
      </c>
      <c r="C1994" s="467">
        <v>1</v>
      </c>
      <c r="D1994" s="467">
        <v>853</v>
      </c>
      <c r="E1994" s="467">
        <v>63</v>
      </c>
      <c r="F1994" s="467">
        <v>0</v>
      </c>
      <c r="G1994" s="467">
        <f t="array" ref="G1994">MAX(IF($A$2:$A$8761=A1994,$D$2:$D$8761))</f>
        <v>1527</v>
      </c>
      <c r="H1994" s="467">
        <f t="shared" si="219"/>
        <v>0</v>
      </c>
      <c r="I1994" s="475" t="str">
        <f t="shared" si="220"/>
        <v/>
      </c>
      <c r="J1994" s="471">
        <f>'Potential Projects'!D1995</f>
        <v>99.002412607714433</v>
      </c>
      <c r="K1994" s="471">
        <f>'Potential Projects'!E1995</f>
        <v>16.234057675768653</v>
      </c>
      <c r="L1994" s="476">
        <f t="shared" si="221"/>
        <v>674.76352971651693</v>
      </c>
      <c r="M1994" s="471">
        <f t="shared" ref="M1994:M2057" si="224">MAX($L$1418:$L$2161)</f>
        <v>1384.7879500460735</v>
      </c>
      <c r="N1994" s="467">
        <f t="shared" si="222"/>
        <v>0</v>
      </c>
      <c r="O1994" s="475" t="str">
        <f t="shared" si="223"/>
        <v/>
      </c>
    </row>
    <row r="1995" spans="1:15" hidden="1">
      <c r="A1995" s="475">
        <f t="shared" si="218"/>
        <v>43525</v>
      </c>
      <c r="B1995" s="475">
        <v>43549</v>
      </c>
      <c r="C1995" s="467">
        <v>2</v>
      </c>
      <c r="D1995" s="467">
        <v>855</v>
      </c>
      <c r="E1995" s="467">
        <v>73</v>
      </c>
      <c r="F1995" s="467">
        <v>0</v>
      </c>
      <c r="G1995" s="467">
        <f t="array" ref="G1995">MAX(IF($A$2:$A$8761=A1995,$D$2:$D$8761))</f>
        <v>1527</v>
      </c>
      <c r="H1995" s="467">
        <f t="shared" si="219"/>
        <v>0</v>
      </c>
      <c r="I1995" s="475" t="str">
        <f t="shared" si="220"/>
        <v/>
      </c>
      <c r="J1995" s="471">
        <f>'Potential Projects'!D1996</f>
        <v>87.48624556203994</v>
      </c>
      <c r="K1995" s="471">
        <f>'Potential Projects'!E1996</f>
        <v>46.152034347452165</v>
      </c>
      <c r="L1995" s="476">
        <f t="shared" si="221"/>
        <v>648.3617200905079</v>
      </c>
      <c r="M1995" s="471">
        <f t="shared" si="224"/>
        <v>1384.7879500460735</v>
      </c>
      <c r="N1995" s="467">
        <f t="shared" si="222"/>
        <v>0</v>
      </c>
      <c r="O1995" s="475" t="str">
        <f t="shared" si="223"/>
        <v/>
      </c>
    </row>
    <row r="1996" spans="1:15" hidden="1">
      <c r="A1996" s="475">
        <f t="shared" si="218"/>
        <v>43525</v>
      </c>
      <c r="B1996" s="475">
        <v>43549</v>
      </c>
      <c r="C1996" s="467">
        <v>3</v>
      </c>
      <c r="D1996" s="467">
        <v>845</v>
      </c>
      <c r="E1996" s="467">
        <v>81</v>
      </c>
      <c r="F1996" s="467">
        <v>0</v>
      </c>
      <c r="G1996" s="467">
        <f t="array" ref="G1996">MAX(IF($A$2:$A$8761=A1996,$D$2:$D$8761))</f>
        <v>1527</v>
      </c>
      <c r="H1996" s="467">
        <f t="shared" si="219"/>
        <v>0</v>
      </c>
      <c r="I1996" s="475" t="str">
        <f t="shared" si="220"/>
        <v/>
      </c>
      <c r="J1996" s="471">
        <f>'Potential Projects'!D1997</f>
        <v>48.448934610445185</v>
      </c>
      <c r="K1996" s="471">
        <f>'Potential Projects'!E1997</f>
        <v>64.453581756611484</v>
      </c>
      <c r="L1996" s="476">
        <f t="shared" si="221"/>
        <v>651.09748363294329</v>
      </c>
      <c r="M1996" s="471">
        <f t="shared" si="224"/>
        <v>1384.7879500460735</v>
      </c>
      <c r="N1996" s="467">
        <f t="shared" si="222"/>
        <v>0</v>
      </c>
      <c r="O1996" s="475" t="str">
        <f t="shared" si="223"/>
        <v/>
      </c>
    </row>
    <row r="1997" spans="1:15" hidden="1">
      <c r="A1997" s="475">
        <f t="shared" si="218"/>
        <v>43525</v>
      </c>
      <c r="B1997" s="475">
        <v>43549</v>
      </c>
      <c r="C1997" s="467">
        <v>4</v>
      </c>
      <c r="D1997" s="467">
        <v>847</v>
      </c>
      <c r="E1997" s="467">
        <v>79</v>
      </c>
      <c r="F1997" s="467">
        <v>0</v>
      </c>
      <c r="G1997" s="467">
        <f t="array" ref="G1997">MAX(IF($A$2:$A$8761=A1997,$D$2:$D$8761))</f>
        <v>1527</v>
      </c>
      <c r="H1997" s="467">
        <f t="shared" si="219"/>
        <v>0</v>
      </c>
      <c r="I1997" s="475" t="str">
        <f t="shared" si="220"/>
        <v/>
      </c>
      <c r="J1997" s="471">
        <f>'Potential Projects'!D1998</f>
        <v>41.729541472517646</v>
      </c>
      <c r="K1997" s="471">
        <f>'Potential Projects'!E1998</f>
        <v>69.273813212212431</v>
      </c>
      <c r="L1997" s="476">
        <f t="shared" si="221"/>
        <v>656.99664531526992</v>
      </c>
      <c r="M1997" s="471">
        <f t="shared" si="224"/>
        <v>1384.7879500460735</v>
      </c>
      <c r="N1997" s="467">
        <f t="shared" si="222"/>
        <v>0</v>
      </c>
      <c r="O1997" s="475" t="str">
        <f t="shared" si="223"/>
        <v/>
      </c>
    </row>
    <row r="1998" spans="1:15" hidden="1">
      <c r="A1998" s="475">
        <f t="shared" si="218"/>
        <v>43525</v>
      </c>
      <c r="B1998" s="475">
        <v>43549</v>
      </c>
      <c r="C1998" s="467">
        <v>5</v>
      </c>
      <c r="D1998" s="467">
        <v>910</v>
      </c>
      <c r="E1998" s="467">
        <v>76</v>
      </c>
      <c r="F1998" s="467">
        <v>0</v>
      </c>
      <c r="G1998" s="467">
        <f t="array" ref="G1998">MAX(IF($A$2:$A$8761=A1998,$D$2:$D$8761))</f>
        <v>1527</v>
      </c>
      <c r="H1998" s="467">
        <f t="shared" si="219"/>
        <v>0</v>
      </c>
      <c r="I1998" s="475" t="str">
        <f t="shared" si="220"/>
        <v/>
      </c>
      <c r="J1998" s="471">
        <f>'Potential Projects'!D1999</f>
        <v>39.538943675083608</v>
      </c>
      <c r="K1998" s="471">
        <f>'Potential Projects'!E1999</f>
        <v>76.246799774242106</v>
      </c>
      <c r="L1998" s="476">
        <f t="shared" si="221"/>
        <v>718.21425655067424</v>
      </c>
      <c r="M1998" s="471">
        <f t="shared" si="224"/>
        <v>1384.7879500460735</v>
      </c>
      <c r="N1998" s="467">
        <f t="shared" si="222"/>
        <v>0</v>
      </c>
      <c r="O1998" s="475" t="str">
        <f t="shared" si="223"/>
        <v/>
      </c>
    </row>
    <row r="1999" spans="1:15" hidden="1">
      <c r="A1999" s="475">
        <f t="shared" si="218"/>
        <v>43525</v>
      </c>
      <c r="B1999" s="475">
        <v>43549</v>
      </c>
      <c r="C1999" s="467">
        <v>6</v>
      </c>
      <c r="D1999" s="467">
        <v>1000</v>
      </c>
      <c r="E1999" s="467">
        <v>83</v>
      </c>
      <c r="F1999" s="467">
        <v>0</v>
      </c>
      <c r="G1999" s="467">
        <f t="array" ref="G1999">MAX(IF($A$2:$A$8761=A1999,$D$2:$D$8761))</f>
        <v>1527</v>
      </c>
      <c r="H1999" s="467">
        <f t="shared" si="219"/>
        <v>0</v>
      </c>
      <c r="I1999" s="475" t="str">
        <f t="shared" si="220"/>
        <v/>
      </c>
      <c r="J1999" s="471">
        <f>'Potential Projects'!D2000</f>
        <v>68.612876057685384</v>
      </c>
      <c r="K1999" s="471">
        <f>'Potential Projects'!E2000</f>
        <v>58.770527305955703</v>
      </c>
      <c r="L1999" s="476">
        <f t="shared" si="221"/>
        <v>789.61659663635885</v>
      </c>
      <c r="M1999" s="471">
        <f t="shared" si="224"/>
        <v>1384.7879500460735</v>
      </c>
      <c r="N1999" s="467">
        <f t="shared" si="222"/>
        <v>0</v>
      </c>
      <c r="O1999" s="475" t="str">
        <f t="shared" si="223"/>
        <v/>
      </c>
    </row>
    <row r="2000" spans="1:15" hidden="1">
      <c r="A2000" s="475">
        <f t="shared" si="218"/>
        <v>43525</v>
      </c>
      <c r="B2000" s="475">
        <v>43549</v>
      </c>
      <c r="C2000" s="467">
        <v>7</v>
      </c>
      <c r="D2000" s="467">
        <v>1132</v>
      </c>
      <c r="E2000" s="467">
        <v>87</v>
      </c>
      <c r="F2000" s="467">
        <v>0</v>
      </c>
      <c r="G2000" s="467">
        <f t="array" ref="G2000">MAX(IF($A$2:$A$8761=A2000,$D$2:$D$8761))</f>
        <v>1527</v>
      </c>
      <c r="H2000" s="467">
        <f t="shared" si="219"/>
        <v>0</v>
      </c>
      <c r="I2000" s="475" t="str">
        <f t="shared" si="220"/>
        <v/>
      </c>
      <c r="J2000" s="471">
        <f>'Potential Projects'!D2001</f>
        <v>59.961968970571377</v>
      </c>
      <c r="K2000" s="471">
        <f>'Potential Projects'!E2001</f>
        <v>46.295186304020632</v>
      </c>
      <c r="L2000" s="476">
        <f t="shared" si="221"/>
        <v>938.74284472540796</v>
      </c>
      <c r="M2000" s="471">
        <f t="shared" si="224"/>
        <v>1384.7879500460735</v>
      </c>
      <c r="N2000" s="467">
        <f t="shared" si="222"/>
        <v>0</v>
      </c>
      <c r="O2000" s="475" t="str">
        <f t="shared" si="223"/>
        <v/>
      </c>
    </row>
    <row r="2001" spans="1:15" hidden="1">
      <c r="A2001" s="475">
        <f t="shared" si="218"/>
        <v>43525</v>
      </c>
      <c r="B2001" s="475">
        <v>43549</v>
      </c>
      <c r="C2001" s="467">
        <v>8</v>
      </c>
      <c r="D2001" s="467">
        <v>1172</v>
      </c>
      <c r="E2001" s="467">
        <v>81</v>
      </c>
      <c r="F2001" s="467">
        <v>3</v>
      </c>
      <c r="G2001" s="467">
        <f t="array" ref="G2001">MAX(IF($A$2:$A$8761=A2001,$D$2:$D$8761))</f>
        <v>1527</v>
      </c>
      <c r="H2001" s="467">
        <f t="shared" si="219"/>
        <v>0</v>
      </c>
      <c r="I2001" s="475" t="str">
        <f t="shared" si="220"/>
        <v/>
      </c>
      <c r="J2001" s="471">
        <f>'Potential Projects'!D2002</f>
        <v>34.736947284149288</v>
      </c>
      <c r="K2001" s="471">
        <f>'Potential Projects'!E2002</f>
        <v>44.714256772737045</v>
      </c>
      <c r="L2001" s="476">
        <f t="shared" si="221"/>
        <v>1008.5487959431138</v>
      </c>
      <c r="M2001" s="471">
        <f t="shared" si="224"/>
        <v>1384.7879500460735</v>
      </c>
      <c r="N2001" s="467">
        <f t="shared" si="222"/>
        <v>0</v>
      </c>
      <c r="O2001" s="475" t="str">
        <f t="shared" si="223"/>
        <v/>
      </c>
    </row>
    <row r="2002" spans="1:15" hidden="1">
      <c r="A2002" s="475">
        <f t="shared" si="218"/>
        <v>43525</v>
      </c>
      <c r="B2002" s="475">
        <v>43549</v>
      </c>
      <c r="C2002" s="467">
        <v>9</v>
      </c>
      <c r="D2002" s="467">
        <v>1184</v>
      </c>
      <c r="E2002" s="467">
        <v>84</v>
      </c>
      <c r="F2002" s="467">
        <v>7</v>
      </c>
      <c r="G2002" s="467">
        <f t="array" ref="G2002">MAX(IF($A$2:$A$8761=A2002,$D$2:$D$8761))</f>
        <v>1527</v>
      </c>
      <c r="H2002" s="467">
        <f t="shared" si="219"/>
        <v>0</v>
      </c>
      <c r="I2002" s="475" t="str">
        <f t="shared" si="220"/>
        <v/>
      </c>
      <c r="J2002" s="471">
        <f>'Potential Projects'!D2003</f>
        <v>25.792118346423813</v>
      </c>
      <c r="K2002" s="471">
        <f>'Potential Projects'!E2003</f>
        <v>30.115103956138466</v>
      </c>
      <c r="L2002" s="476">
        <f t="shared" si="221"/>
        <v>1037.0927776974377</v>
      </c>
      <c r="M2002" s="471">
        <f t="shared" si="224"/>
        <v>1384.7879500460735</v>
      </c>
      <c r="N2002" s="467">
        <f t="shared" si="222"/>
        <v>0</v>
      </c>
      <c r="O2002" s="475" t="str">
        <f t="shared" si="223"/>
        <v/>
      </c>
    </row>
    <row r="2003" spans="1:15" hidden="1">
      <c r="A2003" s="475">
        <f t="shared" si="218"/>
        <v>43525</v>
      </c>
      <c r="B2003" s="475">
        <v>43549</v>
      </c>
      <c r="C2003" s="467">
        <v>10</v>
      </c>
      <c r="D2003" s="467">
        <v>1166</v>
      </c>
      <c r="E2003" s="467">
        <v>87</v>
      </c>
      <c r="F2003" s="467">
        <v>5</v>
      </c>
      <c r="G2003" s="467">
        <f t="array" ref="G2003">MAX(IF($A$2:$A$8761=A2003,$D$2:$D$8761))</f>
        <v>1527</v>
      </c>
      <c r="H2003" s="467">
        <f t="shared" si="219"/>
        <v>0</v>
      </c>
      <c r="I2003" s="475" t="str">
        <f t="shared" si="220"/>
        <v/>
      </c>
      <c r="J2003" s="471">
        <f>'Potential Projects'!D2004</f>
        <v>27.524644912405986</v>
      </c>
      <c r="K2003" s="471">
        <f>'Potential Projects'!E2004</f>
        <v>34.243043162760692</v>
      </c>
      <c r="L2003" s="476">
        <f t="shared" si="221"/>
        <v>1012.2323119248332</v>
      </c>
      <c r="M2003" s="471">
        <f t="shared" si="224"/>
        <v>1384.7879500460735</v>
      </c>
      <c r="N2003" s="467">
        <f t="shared" si="222"/>
        <v>0</v>
      </c>
      <c r="O2003" s="475" t="str">
        <f t="shared" si="223"/>
        <v/>
      </c>
    </row>
    <row r="2004" spans="1:15" hidden="1">
      <c r="A2004" s="475">
        <f t="shared" si="218"/>
        <v>43525</v>
      </c>
      <c r="B2004" s="475">
        <v>43549</v>
      </c>
      <c r="C2004" s="467">
        <v>11</v>
      </c>
      <c r="D2004" s="467">
        <v>1185</v>
      </c>
      <c r="E2004" s="467">
        <v>95</v>
      </c>
      <c r="F2004" s="467">
        <v>13</v>
      </c>
      <c r="G2004" s="467">
        <f t="array" ref="G2004">MAX(IF($A$2:$A$8761=A2004,$D$2:$D$8761))</f>
        <v>1527</v>
      </c>
      <c r="H2004" s="467">
        <f t="shared" si="219"/>
        <v>0</v>
      </c>
      <c r="I2004" s="475" t="str">
        <f t="shared" si="220"/>
        <v/>
      </c>
      <c r="J2004" s="471">
        <f>'Potential Projects'!D2005</f>
        <v>18.790413519875273</v>
      </c>
      <c r="K2004" s="471">
        <f>'Potential Projects'!E2005</f>
        <v>48.287579929047517</v>
      </c>
      <c r="L2004" s="476">
        <f t="shared" si="221"/>
        <v>1009.9220065510772</v>
      </c>
      <c r="M2004" s="471">
        <f t="shared" si="224"/>
        <v>1384.7879500460735</v>
      </c>
      <c r="N2004" s="467">
        <f t="shared" si="222"/>
        <v>0</v>
      </c>
      <c r="O2004" s="475" t="str">
        <f t="shared" si="223"/>
        <v/>
      </c>
    </row>
    <row r="2005" spans="1:15" hidden="1">
      <c r="A2005" s="475">
        <f t="shared" si="218"/>
        <v>43525</v>
      </c>
      <c r="B2005" s="475">
        <v>43549</v>
      </c>
      <c r="C2005" s="467">
        <v>12</v>
      </c>
      <c r="D2005" s="467">
        <v>1160</v>
      </c>
      <c r="E2005" s="467">
        <v>95</v>
      </c>
      <c r="F2005" s="467">
        <v>10</v>
      </c>
      <c r="G2005" s="467">
        <f t="array" ref="G2005">MAX(IF($A$2:$A$8761=A2005,$D$2:$D$8761))</f>
        <v>1527</v>
      </c>
      <c r="H2005" s="467">
        <f t="shared" si="219"/>
        <v>0</v>
      </c>
      <c r="I2005" s="475" t="str">
        <f t="shared" si="220"/>
        <v/>
      </c>
      <c r="J2005" s="471">
        <f>'Potential Projects'!D2006</f>
        <v>11.703209830968406</v>
      </c>
      <c r="K2005" s="471">
        <f>'Potential Projects'!E2006</f>
        <v>49.765252311330897</v>
      </c>
      <c r="L2005" s="476">
        <f t="shared" si="221"/>
        <v>993.53153785770064</v>
      </c>
      <c r="M2005" s="471">
        <f t="shared" si="224"/>
        <v>1384.7879500460735</v>
      </c>
      <c r="N2005" s="467">
        <f t="shared" si="222"/>
        <v>0</v>
      </c>
      <c r="O2005" s="475" t="str">
        <f t="shared" si="223"/>
        <v/>
      </c>
    </row>
    <row r="2006" spans="1:15" hidden="1">
      <c r="A2006" s="475">
        <f t="shared" si="218"/>
        <v>43525</v>
      </c>
      <c r="B2006" s="475">
        <v>43549</v>
      </c>
      <c r="C2006" s="467">
        <v>13</v>
      </c>
      <c r="D2006" s="467">
        <v>1132</v>
      </c>
      <c r="E2006" s="467">
        <v>81</v>
      </c>
      <c r="F2006" s="467">
        <v>9</v>
      </c>
      <c r="G2006" s="467">
        <f t="array" ref="G2006">MAX(IF($A$2:$A$8761=A2006,$D$2:$D$8761))</f>
        <v>1527</v>
      </c>
      <c r="H2006" s="467">
        <f t="shared" si="219"/>
        <v>0</v>
      </c>
      <c r="I2006" s="475" t="str">
        <f t="shared" si="220"/>
        <v/>
      </c>
      <c r="J2006" s="471">
        <f>'Potential Projects'!D2007</f>
        <v>7.5723791512612086</v>
      </c>
      <c r="K2006" s="471">
        <f>'Potential Projects'!E2007</f>
        <v>48.228911094388302</v>
      </c>
      <c r="L2006" s="476">
        <f t="shared" si="221"/>
        <v>986.19870975435049</v>
      </c>
      <c r="M2006" s="471">
        <f t="shared" si="224"/>
        <v>1384.7879500460735</v>
      </c>
      <c r="N2006" s="467">
        <f t="shared" si="222"/>
        <v>0</v>
      </c>
      <c r="O2006" s="475" t="str">
        <f t="shared" si="223"/>
        <v/>
      </c>
    </row>
    <row r="2007" spans="1:15" hidden="1">
      <c r="A2007" s="475">
        <f t="shared" si="218"/>
        <v>43525</v>
      </c>
      <c r="B2007" s="475">
        <v>43549</v>
      </c>
      <c r="C2007" s="467">
        <v>14</v>
      </c>
      <c r="D2007" s="467">
        <v>1133</v>
      </c>
      <c r="E2007" s="467">
        <v>83</v>
      </c>
      <c r="F2007" s="467">
        <v>11</v>
      </c>
      <c r="G2007" s="467">
        <f t="array" ref="G2007">MAX(IF($A$2:$A$8761=A2007,$D$2:$D$8761))</f>
        <v>1527</v>
      </c>
      <c r="H2007" s="467">
        <f t="shared" si="219"/>
        <v>0</v>
      </c>
      <c r="I2007" s="475" t="str">
        <f t="shared" si="220"/>
        <v/>
      </c>
      <c r="J2007" s="471">
        <f>'Potential Projects'!D2008</f>
        <v>1.6558209230167236</v>
      </c>
      <c r="K2007" s="471">
        <f>'Potential Projects'!E2008</f>
        <v>29.32659481831864</v>
      </c>
      <c r="L2007" s="476">
        <f t="shared" si="221"/>
        <v>1008.0175842586646</v>
      </c>
      <c r="M2007" s="471">
        <f t="shared" si="224"/>
        <v>1384.7879500460735</v>
      </c>
      <c r="N2007" s="467">
        <f t="shared" si="222"/>
        <v>0</v>
      </c>
      <c r="O2007" s="475" t="str">
        <f t="shared" si="223"/>
        <v/>
      </c>
    </row>
    <row r="2008" spans="1:15" hidden="1">
      <c r="A2008" s="475">
        <f t="shared" si="218"/>
        <v>43525</v>
      </c>
      <c r="B2008" s="475">
        <v>43549</v>
      </c>
      <c r="C2008" s="467">
        <v>15</v>
      </c>
      <c r="D2008" s="467">
        <v>1082</v>
      </c>
      <c r="E2008" s="467">
        <v>69</v>
      </c>
      <c r="F2008" s="467">
        <v>6</v>
      </c>
      <c r="G2008" s="467">
        <f t="array" ref="G2008">MAX(IF($A$2:$A$8761=A2008,$D$2:$D$8761))</f>
        <v>1527</v>
      </c>
      <c r="H2008" s="467">
        <f t="shared" si="219"/>
        <v>0</v>
      </c>
      <c r="I2008" s="475" t="str">
        <f t="shared" si="220"/>
        <v/>
      </c>
      <c r="J2008" s="471">
        <f>'Potential Projects'!D2009</f>
        <v>3.0327025631415405</v>
      </c>
      <c r="K2008" s="471">
        <f>'Potential Projects'!E2009</f>
        <v>23.430768060632122</v>
      </c>
      <c r="L2008" s="476">
        <f t="shared" si="221"/>
        <v>980.53652937622633</v>
      </c>
      <c r="M2008" s="471">
        <f t="shared" si="224"/>
        <v>1384.7879500460735</v>
      </c>
      <c r="N2008" s="467">
        <f t="shared" si="222"/>
        <v>0</v>
      </c>
      <c r="O2008" s="475" t="str">
        <f t="shared" si="223"/>
        <v/>
      </c>
    </row>
    <row r="2009" spans="1:15" hidden="1">
      <c r="A2009" s="475">
        <f t="shared" si="218"/>
        <v>43525</v>
      </c>
      <c r="B2009" s="475">
        <v>43549</v>
      </c>
      <c r="C2009" s="467">
        <v>16</v>
      </c>
      <c r="D2009" s="467">
        <v>1088</v>
      </c>
      <c r="E2009" s="467">
        <v>81</v>
      </c>
      <c r="F2009" s="467">
        <v>11</v>
      </c>
      <c r="G2009" s="467">
        <f t="array" ref="G2009">MAX(IF($A$2:$A$8761=A2009,$D$2:$D$8761))</f>
        <v>1527</v>
      </c>
      <c r="H2009" s="467">
        <f t="shared" si="219"/>
        <v>0</v>
      </c>
      <c r="I2009" s="475" t="str">
        <f t="shared" si="220"/>
        <v/>
      </c>
      <c r="J2009" s="471">
        <f>'Potential Projects'!D2010</f>
        <v>4.9156433035775198</v>
      </c>
      <c r="K2009" s="471">
        <f>'Potential Projects'!E2010</f>
        <v>15.377492689744139</v>
      </c>
      <c r="L2009" s="476">
        <f t="shared" si="221"/>
        <v>975.7068640066783</v>
      </c>
      <c r="M2009" s="471">
        <f t="shared" si="224"/>
        <v>1384.7879500460735</v>
      </c>
      <c r="N2009" s="467">
        <f t="shared" si="222"/>
        <v>0</v>
      </c>
      <c r="O2009" s="475" t="str">
        <f t="shared" si="223"/>
        <v/>
      </c>
    </row>
    <row r="2010" spans="1:15" hidden="1">
      <c r="A2010" s="475">
        <f t="shared" si="218"/>
        <v>43525</v>
      </c>
      <c r="B2010" s="475">
        <v>43549</v>
      </c>
      <c r="C2010" s="467">
        <v>17</v>
      </c>
      <c r="D2010" s="467">
        <v>1080</v>
      </c>
      <c r="E2010" s="467">
        <v>85</v>
      </c>
      <c r="F2010" s="467">
        <v>12</v>
      </c>
      <c r="G2010" s="467">
        <f t="array" ref="G2010">MAX(IF($A$2:$A$8761=A2010,$D$2:$D$8761))</f>
        <v>1527</v>
      </c>
      <c r="H2010" s="467">
        <f t="shared" si="219"/>
        <v>0</v>
      </c>
      <c r="I2010" s="475" t="str">
        <f t="shared" si="220"/>
        <v/>
      </c>
      <c r="J2010" s="471">
        <f>'Potential Projects'!D2011</f>
        <v>3.3809633121491762</v>
      </c>
      <c r="K2010" s="471">
        <f>'Potential Projects'!E2011</f>
        <v>15.533942915502042</v>
      </c>
      <c r="L2010" s="476">
        <f t="shared" si="221"/>
        <v>964.08509377234873</v>
      </c>
      <c r="M2010" s="471">
        <f t="shared" si="224"/>
        <v>1384.7879500460735</v>
      </c>
      <c r="N2010" s="467">
        <f t="shared" si="222"/>
        <v>0</v>
      </c>
      <c r="O2010" s="475" t="str">
        <f t="shared" si="223"/>
        <v/>
      </c>
    </row>
    <row r="2011" spans="1:15" hidden="1">
      <c r="A2011" s="475">
        <f t="shared" si="218"/>
        <v>43525</v>
      </c>
      <c r="B2011" s="475">
        <v>43549</v>
      </c>
      <c r="C2011" s="467">
        <v>18</v>
      </c>
      <c r="D2011" s="467">
        <v>1096</v>
      </c>
      <c r="E2011" s="467">
        <v>83</v>
      </c>
      <c r="F2011" s="467">
        <v>2</v>
      </c>
      <c r="G2011" s="467">
        <f t="array" ref="G2011">MAX(IF($A$2:$A$8761=A2011,$D$2:$D$8761))</f>
        <v>1527</v>
      </c>
      <c r="H2011" s="467">
        <f t="shared" si="219"/>
        <v>0</v>
      </c>
      <c r="I2011" s="475" t="str">
        <f t="shared" si="220"/>
        <v/>
      </c>
      <c r="J2011" s="471">
        <f>'Potential Projects'!D2012</f>
        <v>1.2931363598581238</v>
      </c>
      <c r="K2011" s="471">
        <f>'Potential Projects'!E2012</f>
        <v>9.38857804773167</v>
      </c>
      <c r="L2011" s="476">
        <f t="shared" si="221"/>
        <v>1000.3182855924102</v>
      </c>
      <c r="M2011" s="471">
        <f t="shared" si="224"/>
        <v>1384.7879500460735</v>
      </c>
      <c r="N2011" s="467">
        <f t="shared" si="222"/>
        <v>0</v>
      </c>
      <c r="O2011" s="475" t="str">
        <f t="shared" si="223"/>
        <v/>
      </c>
    </row>
    <row r="2012" spans="1:15" hidden="1">
      <c r="A2012" s="475">
        <f t="shared" si="218"/>
        <v>43525</v>
      </c>
      <c r="B2012" s="475">
        <v>43549</v>
      </c>
      <c r="C2012" s="467">
        <v>19</v>
      </c>
      <c r="D2012" s="467">
        <v>1090</v>
      </c>
      <c r="E2012" s="467">
        <v>87</v>
      </c>
      <c r="F2012" s="467">
        <v>2</v>
      </c>
      <c r="G2012" s="467">
        <f t="array" ref="G2012">MAX(IF($A$2:$A$8761=A2012,$D$2:$D$8761))</f>
        <v>1527</v>
      </c>
      <c r="H2012" s="467">
        <f t="shared" si="219"/>
        <v>0</v>
      </c>
      <c r="I2012" s="475" t="str">
        <f t="shared" si="220"/>
        <v/>
      </c>
      <c r="J2012" s="471">
        <f>'Potential Projects'!D2013</f>
        <v>2.4409725798191131</v>
      </c>
      <c r="K2012" s="471">
        <f>'Potential Projects'!E2013</f>
        <v>16.400677166200818</v>
      </c>
      <c r="L2012" s="476">
        <f t="shared" si="221"/>
        <v>982.15835025398007</v>
      </c>
      <c r="M2012" s="471">
        <f t="shared" si="224"/>
        <v>1384.7879500460735</v>
      </c>
      <c r="N2012" s="467">
        <f t="shared" si="222"/>
        <v>0</v>
      </c>
      <c r="O2012" s="475" t="str">
        <f t="shared" si="223"/>
        <v/>
      </c>
    </row>
    <row r="2013" spans="1:15" hidden="1">
      <c r="A2013" s="475">
        <f t="shared" si="218"/>
        <v>43525</v>
      </c>
      <c r="B2013" s="475">
        <v>43549</v>
      </c>
      <c r="C2013" s="467">
        <v>20</v>
      </c>
      <c r="D2013" s="467">
        <v>1112</v>
      </c>
      <c r="E2013" s="467">
        <v>93</v>
      </c>
      <c r="F2013" s="467">
        <v>0</v>
      </c>
      <c r="G2013" s="467">
        <f t="array" ref="G2013">MAX(IF($A$2:$A$8761=A2013,$D$2:$D$8761))</f>
        <v>1527</v>
      </c>
      <c r="H2013" s="467">
        <f t="shared" si="219"/>
        <v>0</v>
      </c>
      <c r="I2013" s="475" t="str">
        <f t="shared" si="220"/>
        <v/>
      </c>
      <c r="J2013" s="471">
        <f>'Potential Projects'!D2014</f>
        <v>2.7313833084892365</v>
      </c>
      <c r="K2013" s="471">
        <f>'Potential Projects'!E2014</f>
        <v>63.313059610836383</v>
      </c>
      <c r="L2013" s="476">
        <f t="shared" si="221"/>
        <v>952.95555708067434</v>
      </c>
      <c r="M2013" s="471">
        <f t="shared" si="224"/>
        <v>1384.7879500460735</v>
      </c>
      <c r="N2013" s="467">
        <f t="shared" si="222"/>
        <v>0</v>
      </c>
      <c r="O2013" s="475" t="str">
        <f t="shared" si="223"/>
        <v/>
      </c>
    </row>
    <row r="2014" spans="1:15" hidden="1">
      <c r="A2014" s="475">
        <f t="shared" si="218"/>
        <v>43525</v>
      </c>
      <c r="B2014" s="475">
        <v>43549</v>
      </c>
      <c r="C2014" s="467">
        <v>21</v>
      </c>
      <c r="D2014" s="467">
        <v>1068</v>
      </c>
      <c r="E2014" s="467">
        <v>93</v>
      </c>
      <c r="F2014" s="467">
        <v>0</v>
      </c>
      <c r="G2014" s="467">
        <f t="array" ref="G2014">MAX(IF($A$2:$A$8761=A2014,$D$2:$D$8761))</f>
        <v>1527</v>
      </c>
      <c r="H2014" s="467">
        <f t="shared" si="219"/>
        <v>0</v>
      </c>
      <c r="I2014" s="475" t="str">
        <f t="shared" si="220"/>
        <v/>
      </c>
      <c r="J2014" s="471">
        <f>'Potential Projects'!D2015</f>
        <v>53.259473283500228</v>
      </c>
      <c r="K2014" s="471">
        <f>'Potential Projects'!E2015</f>
        <v>89.11795984734465</v>
      </c>
      <c r="L2014" s="476">
        <f t="shared" si="221"/>
        <v>832.62256686915509</v>
      </c>
      <c r="M2014" s="471">
        <f t="shared" si="224"/>
        <v>1384.7879500460735</v>
      </c>
      <c r="N2014" s="467">
        <f t="shared" si="222"/>
        <v>0</v>
      </c>
      <c r="O2014" s="475" t="str">
        <f t="shared" si="223"/>
        <v/>
      </c>
    </row>
    <row r="2015" spans="1:15" hidden="1">
      <c r="A2015" s="475">
        <f t="shared" si="218"/>
        <v>43525</v>
      </c>
      <c r="B2015" s="475">
        <v>43549</v>
      </c>
      <c r="C2015" s="467">
        <v>22</v>
      </c>
      <c r="D2015" s="467">
        <v>1053</v>
      </c>
      <c r="E2015" s="467">
        <v>100</v>
      </c>
      <c r="F2015" s="467">
        <v>0</v>
      </c>
      <c r="G2015" s="467">
        <f t="array" ref="G2015">MAX(IF($A$2:$A$8761=A2015,$D$2:$D$8761))</f>
        <v>1527</v>
      </c>
      <c r="H2015" s="467">
        <f t="shared" si="219"/>
        <v>0</v>
      </c>
      <c r="I2015" s="475" t="str">
        <f t="shared" si="220"/>
        <v/>
      </c>
      <c r="J2015" s="471">
        <f>'Potential Projects'!D2016</f>
        <v>80.046073286563313</v>
      </c>
      <c r="K2015" s="471">
        <f>'Potential Projects'!E2016</f>
        <v>91.929370404214154</v>
      </c>
      <c r="L2015" s="476">
        <f t="shared" si="221"/>
        <v>781.02455630922248</v>
      </c>
      <c r="M2015" s="471">
        <f t="shared" si="224"/>
        <v>1384.7879500460735</v>
      </c>
      <c r="N2015" s="467">
        <f t="shared" si="222"/>
        <v>0</v>
      </c>
      <c r="O2015" s="475" t="str">
        <f t="shared" si="223"/>
        <v/>
      </c>
    </row>
    <row r="2016" spans="1:15" hidden="1">
      <c r="A2016" s="475">
        <f t="shared" si="218"/>
        <v>43525</v>
      </c>
      <c r="B2016" s="475">
        <v>43549</v>
      </c>
      <c r="C2016" s="467">
        <v>23</v>
      </c>
      <c r="D2016" s="467">
        <v>962</v>
      </c>
      <c r="E2016" s="467">
        <v>61</v>
      </c>
      <c r="F2016" s="467">
        <v>0</v>
      </c>
      <c r="G2016" s="467">
        <f t="array" ref="G2016">MAX(IF($A$2:$A$8761=A2016,$D$2:$D$8761))</f>
        <v>1527</v>
      </c>
      <c r="H2016" s="467">
        <f t="shared" si="219"/>
        <v>0</v>
      </c>
      <c r="I2016" s="475" t="str">
        <f t="shared" si="220"/>
        <v/>
      </c>
      <c r="J2016" s="471">
        <f>'Potential Projects'!D2017</f>
        <v>82.569394671188206</v>
      </c>
      <c r="K2016" s="471">
        <f>'Potential Projects'!E2017</f>
        <v>89.190709202322083</v>
      </c>
      <c r="L2016" s="476">
        <f t="shared" si="221"/>
        <v>729.23989612648973</v>
      </c>
      <c r="M2016" s="471">
        <f t="shared" si="224"/>
        <v>1384.7879500460735</v>
      </c>
      <c r="N2016" s="467">
        <f t="shared" si="222"/>
        <v>0</v>
      </c>
      <c r="O2016" s="475" t="str">
        <f t="shared" si="223"/>
        <v/>
      </c>
    </row>
    <row r="2017" spans="1:15" hidden="1">
      <c r="A2017" s="475">
        <f t="shared" si="218"/>
        <v>43525</v>
      </c>
      <c r="B2017" s="475">
        <v>43549</v>
      </c>
      <c r="C2017" s="467">
        <v>24</v>
      </c>
      <c r="D2017" s="467">
        <v>914</v>
      </c>
      <c r="E2017" s="467">
        <v>13</v>
      </c>
      <c r="F2017" s="467">
        <v>0</v>
      </c>
      <c r="G2017" s="467">
        <f t="array" ref="G2017">MAX(IF($A$2:$A$8761=A2017,$D$2:$D$8761))</f>
        <v>1527</v>
      </c>
      <c r="H2017" s="467">
        <f t="shared" si="219"/>
        <v>0</v>
      </c>
      <c r="I2017" s="475" t="str">
        <f t="shared" si="220"/>
        <v/>
      </c>
      <c r="J2017" s="471">
        <f>'Potential Projects'!D2018</f>
        <v>63.408910746239144</v>
      </c>
      <c r="K2017" s="471">
        <f>'Potential Projects'!E2018</f>
        <v>76.680949150720267</v>
      </c>
      <c r="L2017" s="476">
        <f t="shared" si="221"/>
        <v>760.91014010304059</v>
      </c>
      <c r="M2017" s="471">
        <f t="shared" si="224"/>
        <v>1384.7879500460735</v>
      </c>
      <c r="N2017" s="467">
        <f t="shared" si="222"/>
        <v>0</v>
      </c>
      <c r="O2017" s="475" t="str">
        <f t="shared" si="223"/>
        <v/>
      </c>
    </row>
    <row r="2018" spans="1:15" hidden="1">
      <c r="A2018" s="475">
        <f t="shared" si="218"/>
        <v>43525</v>
      </c>
      <c r="B2018" s="475">
        <v>43550</v>
      </c>
      <c r="C2018" s="467">
        <v>1</v>
      </c>
      <c r="D2018" s="467">
        <v>860</v>
      </c>
      <c r="E2018" s="467">
        <v>47</v>
      </c>
      <c r="F2018" s="467">
        <v>0</v>
      </c>
      <c r="G2018" s="467">
        <f t="array" ref="G2018">MAX(IF($A$2:$A$8761=A2018,$D$2:$D$8761))</f>
        <v>1527</v>
      </c>
      <c r="H2018" s="467">
        <f t="shared" si="219"/>
        <v>0</v>
      </c>
      <c r="I2018" s="475" t="str">
        <f t="shared" si="220"/>
        <v/>
      </c>
      <c r="J2018" s="471">
        <f>'Potential Projects'!D2019</f>
        <v>39.238162215212341</v>
      </c>
      <c r="K2018" s="471">
        <f>'Potential Projects'!E2019</f>
        <v>76.598812782197371</v>
      </c>
      <c r="L2018" s="476">
        <f t="shared" si="221"/>
        <v>697.1630250025903</v>
      </c>
      <c r="M2018" s="471">
        <f t="shared" si="224"/>
        <v>1384.7879500460735</v>
      </c>
      <c r="N2018" s="467">
        <f t="shared" si="222"/>
        <v>0</v>
      </c>
      <c r="O2018" s="475" t="str">
        <f t="shared" si="223"/>
        <v/>
      </c>
    </row>
    <row r="2019" spans="1:15" hidden="1">
      <c r="A2019" s="475">
        <f t="shared" si="218"/>
        <v>43525</v>
      </c>
      <c r="B2019" s="475">
        <v>43550</v>
      </c>
      <c r="C2019" s="467">
        <v>2</v>
      </c>
      <c r="D2019" s="467">
        <v>846</v>
      </c>
      <c r="E2019" s="467">
        <v>50</v>
      </c>
      <c r="F2019" s="467">
        <v>0</v>
      </c>
      <c r="G2019" s="467">
        <f t="array" ref="G2019">MAX(IF($A$2:$A$8761=A2019,$D$2:$D$8761))</f>
        <v>1527</v>
      </c>
      <c r="H2019" s="467">
        <f t="shared" si="219"/>
        <v>0</v>
      </c>
      <c r="I2019" s="475" t="str">
        <f t="shared" si="220"/>
        <v/>
      </c>
      <c r="J2019" s="471">
        <f>'Potential Projects'!D2020</f>
        <v>40.43684834383965</v>
      </c>
      <c r="K2019" s="471">
        <f>'Potential Projects'!E2020</f>
        <v>94.693063642227486</v>
      </c>
      <c r="L2019" s="476">
        <f t="shared" si="221"/>
        <v>660.8700880139329</v>
      </c>
      <c r="M2019" s="471">
        <f t="shared" si="224"/>
        <v>1384.7879500460735</v>
      </c>
      <c r="N2019" s="467">
        <f t="shared" si="222"/>
        <v>0</v>
      </c>
      <c r="O2019" s="475" t="str">
        <f t="shared" si="223"/>
        <v/>
      </c>
    </row>
    <row r="2020" spans="1:15" hidden="1">
      <c r="A2020" s="475">
        <f t="shared" si="218"/>
        <v>43525</v>
      </c>
      <c r="B2020" s="475">
        <v>43550</v>
      </c>
      <c r="C2020" s="467">
        <v>3</v>
      </c>
      <c r="D2020" s="467">
        <v>810</v>
      </c>
      <c r="E2020" s="467">
        <v>35</v>
      </c>
      <c r="F2020" s="467">
        <v>0</v>
      </c>
      <c r="G2020" s="467">
        <f t="array" ref="G2020">MAX(IF($A$2:$A$8761=A2020,$D$2:$D$8761))</f>
        <v>1527</v>
      </c>
      <c r="H2020" s="467">
        <f t="shared" si="219"/>
        <v>0</v>
      </c>
      <c r="I2020" s="475" t="str">
        <f t="shared" si="220"/>
        <v/>
      </c>
      <c r="J2020" s="471">
        <f>'Potential Projects'!D2021</f>
        <v>26.791560286105888</v>
      </c>
      <c r="K2020" s="471">
        <f>'Potential Projects'!E2021</f>
        <v>97.910462534938731</v>
      </c>
      <c r="L2020" s="476">
        <f t="shared" si="221"/>
        <v>650.29797717895542</v>
      </c>
      <c r="M2020" s="471">
        <f t="shared" si="224"/>
        <v>1384.7879500460735</v>
      </c>
      <c r="N2020" s="467">
        <f t="shared" si="222"/>
        <v>0</v>
      </c>
      <c r="O2020" s="475" t="str">
        <f t="shared" si="223"/>
        <v/>
      </c>
    </row>
    <row r="2021" spans="1:15" hidden="1">
      <c r="A2021" s="475">
        <f t="shared" si="218"/>
        <v>43525</v>
      </c>
      <c r="B2021" s="475">
        <v>43550</v>
      </c>
      <c r="C2021" s="467">
        <v>4</v>
      </c>
      <c r="D2021" s="467">
        <v>823</v>
      </c>
      <c r="E2021" s="467">
        <v>44</v>
      </c>
      <c r="F2021" s="467">
        <v>0</v>
      </c>
      <c r="G2021" s="467">
        <f t="array" ref="G2021">MAX(IF($A$2:$A$8761=A2021,$D$2:$D$8761))</f>
        <v>1527</v>
      </c>
      <c r="H2021" s="467">
        <f t="shared" si="219"/>
        <v>0</v>
      </c>
      <c r="I2021" s="475" t="str">
        <f t="shared" si="220"/>
        <v/>
      </c>
      <c r="J2021" s="471">
        <f>'Potential Projects'!D2022</f>
        <v>10.317418471733758</v>
      </c>
      <c r="K2021" s="471">
        <f>'Potential Projects'!E2022</f>
        <v>99.835582562889698</v>
      </c>
      <c r="L2021" s="476">
        <f t="shared" si="221"/>
        <v>668.84699896537654</v>
      </c>
      <c r="M2021" s="471">
        <f t="shared" si="224"/>
        <v>1384.7879500460735</v>
      </c>
      <c r="N2021" s="467">
        <f t="shared" si="222"/>
        <v>0</v>
      </c>
      <c r="O2021" s="475" t="str">
        <f t="shared" si="223"/>
        <v/>
      </c>
    </row>
    <row r="2022" spans="1:15" hidden="1">
      <c r="A2022" s="475">
        <f t="shared" si="218"/>
        <v>43525</v>
      </c>
      <c r="B2022" s="475">
        <v>43550</v>
      </c>
      <c r="C2022" s="467">
        <v>5</v>
      </c>
      <c r="D2022" s="467">
        <v>872</v>
      </c>
      <c r="E2022" s="467">
        <v>84</v>
      </c>
      <c r="F2022" s="467">
        <v>0</v>
      </c>
      <c r="G2022" s="467">
        <f t="array" ref="G2022">MAX(IF($A$2:$A$8761=A2022,$D$2:$D$8761))</f>
        <v>1527</v>
      </c>
      <c r="H2022" s="467">
        <f t="shared" si="219"/>
        <v>0</v>
      </c>
      <c r="I2022" s="475" t="str">
        <f t="shared" si="220"/>
        <v/>
      </c>
      <c r="J2022" s="471">
        <f>'Potential Projects'!D2023</f>
        <v>5.5815861961156941</v>
      </c>
      <c r="K2022" s="471">
        <f>'Potential Projects'!E2023</f>
        <v>99.57900419264675</v>
      </c>
      <c r="L2022" s="476">
        <f t="shared" si="221"/>
        <v>682.83940961123756</v>
      </c>
      <c r="M2022" s="471">
        <f t="shared" si="224"/>
        <v>1384.7879500460735</v>
      </c>
      <c r="N2022" s="467">
        <f t="shared" si="222"/>
        <v>0</v>
      </c>
      <c r="O2022" s="475" t="str">
        <f t="shared" si="223"/>
        <v/>
      </c>
    </row>
    <row r="2023" spans="1:15" hidden="1">
      <c r="A2023" s="475">
        <f t="shared" si="218"/>
        <v>43525</v>
      </c>
      <c r="B2023" s="475">
        <v>43550</v>
      </c>
      <c r="C2023" s="467">
        <v>6</v>
      </c>
      <c r="D2023" s="467">
        <v>966</v>
      </c>
      <c r="E2023" s="467">
        <v>63</v>
      </c>
      <c r="F2023" s="467">
        <v>0</v>
      </c>
      <c r="G2023" s="467">
        <f t="array" ref="G2023">MAX(IF($A$2:$A$8761=A2023,$D$2:$D$8761))</f>
        <v>1527</v>
      </c>
      <c r="H2023" s="467">
        <f t="shared" si="219"/>
        <v>0</v>
      </c>
      <c r="I2023" s="475" t="str">
        <f t="shared" si="220"/>
        <v/>
      </c>
      <c r="J2023" s="471">
        <f>'Potential Projects'!D2024</f>
        <v>7.7944302791250575</v>
      </c>
      <c r="K2023" s="471">
        <f>'Potential Projects'!E2024</f>
        <v>99.57900419264675</v>
      </c>
      <c r="L2023" s="476">
        <f t="shared" si="221"/>
        <v>795.62656552822818</v>
      </c>
      <c r="M2023" s="471">
        <f t="shared" si="224"/>
        <v>1384.7879500460735</v>
      </c>
      <c r="N2023" s="467">
        <f t="shared" si="222"/>
        <v>0</v>
      </c>
      <c r="O2023" s="475" t="str">
        <f t="shared" si="223"/>
        <v/>
      </c>
    </row>
    <row r="2024" spans="1:15" hidden="1">
      <c r="A2024" s="475">
        <f t="shared" si="218"/>
        <v>43525</v>
      </c>
      <c r="B2024" s="475">
        <v>43550</v>
      </c>
      <c r="C2024" s="467">
        <v>7</v>
      </c>
      <c r="D2024" s="467">
        <v>1111</v>
      </c>
      <c r="E2024" s="467">
        <v>67</v>
      </c>
      <c r="F2024" s="467">
        <v>0</v>
      </c>
      <c r="G2024" s="467">
        <f t="array" ref="G2024">MAX(IF($A$2:$A$8761=A2024,$D$2:$D$8761))</f>
        <v>1527</v>
      </c>
      <c r="H2024" s="467">
        <f t="shared" si="219"/>
        <v>0</v>
      </c>
      <c r="I2024" s="475" t="str">
        <f t="shared" si="220"/>
        <v/>
      </c>
      <c r="J2024" s="471">
        <f>'Potential Projects'!D2025</f>
        <v>16.813656916096029</v>
      </c>
      <c r="K2024" s="471">
        <f>'Potential Projects'!E2025</f>
        <v>49.187168727155452</v>
      </c>
      <c r="L2024" s="476">
        <f t="shared" si="221"/>
        <v>977.99917435674843</v>
      </c>
      <c r="M2024" s="471">
        <f t="shared" si="224"/>
        <v>1384.7879500460735</v>
      </c>
      <c r="N2024" s="467">
        <f t="shared" si="222"/>
        <v>0</v>
      </c>
      <c r="O2024" s="475" t="str">
        <f t="shared" si="223"/>
        <v/>
      </c>
    </row>
    <row r="2025" spans="1:15" hidden="1">
      <c r="A2025" s="475">
        <f t="shared" si="218"/>
        <v>43525</v>
      </c>
      <c r="B2025" s="475">
        <v>43550</v>
      </c>
      <c r="C2025" s="467">
        <v>8</v>
      </c>
      <c r="D2025" s="467">
        <v>1165</v>
      </c>
      <c r="E2025" s="467">
        <v>75</v>
      </c>
      <c r="F2025" s="467">
        <v>4</v>
      </c>
      <c r="G2025" s="467">
        <f t="array" ref="G2025">MAX(IF($A$2:$A$8761=A2025,$D$2:$D$8761))</f>
        <v>1527</v>
      </c>
      <c r="H2025" s="467">
        <f t="shared" si="219"/>
        <v>0</v>
      </c>
      <c r="I2025" s="475" t="str">
        <f t="shared" si="220"/>
        <v/>
      </c>
      <c r="J2025" s="471">
        <f>'Potential Projects'!D2026</f>
        <v>18.44203731094774</v>
      </c>
      <c r="K2025" s="471">
        <f>'Potential Projects'!E2026</f>
        <v>6.9557770371963015</v>
      </c>
      <c r="L2025" s="476">
        <f t="shared" si="221"/>
        <v>1060.6021856518557</v>
      </c>
      <c r="M2025" s="471">
        <f t="shared" si="224"/>
        <v>1384.7879500460735</v>
      </c>
      <c r="N2025" s="467">
        <f t="shared" si="222"/>
        <v>0</v>
      </c>
      <c r="O2025" s="475" t="str">
        <f t="shared" si="223"/>
        <v/>
      </c>
    </row>
    <row r="2026" spans="1:15" hidden="1">
      <c r="A2026" s="475">
        <f t="shared" si="218"/>
        <v>43525</v>
      </c>
      <c r="B2026" s="475">
        <v>43550</v>
      </c>
      <c r="C2026" s="467">
        <v>9</v>
      </c>
      <c r="D2026" s="467">
        <v>1181</v>
      </c>
      <c r="E2026" s="467">
        <v>67</v>
      </c>
      <c r="F2026" s="467">
        <v>18</v>
      </c>
      <c r="G2026" s="467">
        <f t="array" ref="G2026">MAX(IF($A$2:$A$8761=A2026,$D$2:$D$8761))</f>
        <v>1527</v>
      </c>
      <c r="H2026" s="467">
        <f t="shared" si="219"/>
        <v>0</v>
      </c>
      <c r="I2026" s="475" t="str">
        <f t="shared" si="220"/>
        <v/>
      </c>
      <c r="J2026" s="471">
        <f>'Potential Projects'!D2027</f>
        <v>3.6975479975433712</v>
      </c>
      <c r="K2026" s="471">
        <f>'Potential Projects'!E2027</f>
        <v>3.0304408729305528</v>
      </c>
      <c r="L2026" s="476">
        <f t="shared" si="221"/>
        <v>1089.2720111295262</v>
      </c>
      <c r="M2026" s="471">
        <f t="shared" si="224"/>
        <v>1384.7879500460735</v>
      </c>
      <c r="N2026" s="467">
        <f t="shared" si="222"/>
        <v>0</v>
      </c>
      <c r="O2026" s="475" t="str">
        <f t="shared" si="223"/>
        <v/>
      </c>
    </row>
    <row r="2027" spans="1:15" hidden="1">
      <c r="A2027" s="475">
        <f t="shared" si="218"/>
        <v>43525</v>
      </c>
      <c r="B2027" s="475">
        <v>43550</v>
      </c>
      <c r="C2027" s="467">
        <v>10</v>
      </c>
      <c r="D2027" s="467">
        <v>1184</v>
      </c>
      <c r="E2027" s="467">
        <v>92</v>
      </c>
      <c r="F2027" s="467">
        <v>19</v>
      </c>
      <c r="G2027" s="467">
        <f t="array" ref="G2027">MAX(IF($A$2:$A$8761=A2027,$D$2:$D$8761))</f>
        <v>1527</v>
      </c>
      <c r="H2027" s="467">
        <f t="shared" si="219"/>
        <v>0</v>
      </c>
      <c r="I2027" s="475" t="str">
        <f t="shared" si="220"/>
        <v/>
      </c>
      <c r="J2027" s="471">
        <f>'Potential Projects'!D2028</f>
        <v>1.1490988218259497</v>
      </c>
      <c r="K2027" s="471">
        <f>'Potential Projects'!E2028</f>
        <v>4.6238864222747802</v>
      </c>
      <c r="L2027" s="476">
        <f t="shared" si="221"/>
        <v>1067.2270147558993</v>
      </c>
      <c r="M2027" s="471">
        <f t="shared" si="224"/>
        <v>1384.7879500460735</v>
      </c>
      <c r="N2027" s="467">
        <f t="shared" si="222"/>
        <v>0</v>
      </c>
      <c r="O2027" s="475" t="str">
        <f t="shared" si="223"/>
        <v/>
      </c>
    </row>
    <row r="2028" spans="1:15" hidden="1">
      <c r="A2028" s="475">
        <f t="shared" si="218"/>
        <v>43525</v>
      </c>
      <c r="B2028" s="475">
        <v>43550</v>
      </c>
      <c r="C2028" s="467">
        <v>11</v>
      </c>
      <c r="D2028" s="467">
        <v>1166</v>
      </c>
      <c r="E2028" s="467">
        <v>91</v>
      </c>
      <c r="F2028" s="467">
        <v>19</v>
      </c>
      <c r="G2028" s="467">
        <f t="array" ref="G2028">MAX(IF($A$2:$A$8761=A2028,$D$2:$D$8761))</f>
        <v>1527</v>
      </c>
      <c r="H2028" s="467">
        <f t="shared" si="219"/>
        <v>0</v>
      </c>
      <c r="I2028" s="475" t="str">
        <f t="shared" si="220"/>
        <v/>
      </c>
      <c r="J2028" s="471">
        <f>'Potential Projects'!D2029</f>
        <v>1.4087038141334254</v>
      </c>
      <c r="K2028" s="471">
        <f>'Potential Projects'!E2029</f>
        <v>5.0478665340786932</v>
      </c>
      <c r="L2028" s="476">
        <f t="shared" si="221"/>
        <v>1049.5434296517881</v>
      </c>
      <c r="M2028" s="471">
        <f t="shared" si="224"/>
        <v>1384.7879500460735</v>
      </c>
      <c r="N2028" s="467">
        <f t="shared" si="222"/>
        <v>0</v>
      </c>
      <c r="O2028" s="475" t="str">
        <f t="shared" si="223"/>
        <v/>
      </c>
    </row>
    <row r="2029" spans="1:15" hidden="1">
      <c r="A2029" s="475">
        <f t="shared" si="218"/>
        <v>43525</v>
      </c>
      <c r="B2029" s="475">
        <v>43550</v>
      </c>
      <c r="C2029" s="467">
        <v>12</v>
      </c>
      <c r="D2029" s="467">
        <v>1130</v>
      </c>
      <c r="E2029" s="467">
        <v>95</v>
      </c>
      <c r="F2029" s="467">
        <v>19</v>
      </c>
      <c r="G2029" s="467">
        <f t="array" ref="G2029">MAX(IF($A$2:$A$8761=A2029,$D$2:$D$8761))</f>
        <v>1527</v>
      </c>
      <c r="H2029" s="467">
        <f t="shared" si="219"/>
        <v>0</v>
      </c>
      <c r="I2029" s="475" t="str">
        <f t="shared" si="220"/>
        <v/>
      </c>
      <c r="J2029" s="471">
        <f>'Potential Projects'!D2030</f>
        <v>4.059171785107015</v>
      </c>
      <c r="K2029" s="471">
        <f>'Potential Projects'!E2030</f>
        <v>9.8156871640507415</v>
      </c>
      <c r="L2029" s="476">
        <f t="shared" si="221"/>
        <v>1002.1251410508423</v>
      </c>
      <c r="M2029" s="471">
        <f t="shared" si="224"/>
        <v>1384.7879500460735</v>
      </c>
      <c r="N2029" s="467">
        <f t="shared" si="222"/>
        <v>0</v>
      </c>
      <c r="O2029" s="475" t="str">
        <f t="shared" si="223"/>
        <v/>
      </c>
    </row>
    <row r="2030" spans="1:15" hidden="1">
      <c r="A2030" s="475">
        <f t="shared" si="218"/>
        <v>43525</v>
      </c>
      <c r="B2030" s="475">
        <v>43550</v>
      </c>
      <c r="C2030" s="467">
        <v>13</v>
      </c>
      <c r="D2030" s="467">
        <v>1129</v>
      </c>
      <c r="E2030" s="467">
        <v>77</v>
      </c>
      <c r="F2030" s="467">
        <v>18</v>
      </c>
      <c r="G2030" s="467">
        <f t="array" ref="G2030">MAX(IF($A$2:$A$8761=A2030,$D$2:$D$8761))</f>
        <v>1527</v>
      </c>
      <c r="H2030" s="467">
        <f t="shared" si="219"/>
        <v>0</v>
      </c>
      <c r="I2030" s="475" t="str">
        <f t="shared" si="220"/>
        <v/>
      </c>
      <c r="J2030" s="471">
        <f>'Potential Projects'!D2031</f>
        <v>13.737817537024554</v>
      </c>
      <c r="K2030" s="471">
        <f>'Potential Projects'!E2031</f>
        <v>4.0935201569554938</v>
      </c>
      <c r="L2030" s="476">
        <f t="shared" si="221"/>
        <v>1016.16866230602</v>
      </c>
      <c r="M2030" s="471">
        <f t="shared" si="224"/>
        <v>1384.7879500460735</v>
      </c>
      <c r="N2030" s="467">
        <f t="shared" si="222"/>
        <v>0</v>
      </c>
      <c r="O2030" s="475" t="str">
        <f t="shared" si="223"/>
        <v/>
      </c>
    </row>
    <row r="2031" spans="1:15" hidden="1">
      <c r="A2031" s="475">
        <f t="shared" si="218"/>
        <v>43525</v>
      </c>
      <c r="B2031" s="475">
        <v>43550</v>
      </c>
      <c r="C2031" s="467">
        <v>14</v>
      </c>
      <c r="D2031" s="467">
        <v>1099</v>
      </c>
      <c r="E2031" s="467">
        <v>42</v>
      </c>
      <c r="F2031" s="467">
        <v>19</v>
      </c>
      <c r="G2031" s="467">
        <f t="array" ref="G2031">MAX(IF($A$2:$A$8761=A2031,$D$2:$D$8761))</f>
        <v>1527</v>
      </c>
      <c r="H2031" s="467">
        <f t="shared" si="219"/>
        <v>0</v>
      </c>
      <c r="I2031" s="475" t="str">
        <f t="shared" si="220"/>
        <v/>
      </c>
      <c r="J2031" s="471">
        <f>'Potential Projects'!D2032</f>
        <v>21.068822954310093</v>
      </c>
      <c r="K2031" s="471">
        <f>'Potential Projects'!E2032</f>
        <v>8.3387970328961512</v>
      </c>
      <c r="L2031" s="476">
        <f t="shared" si="221"/>
        <v>1008.5923800127937</v>
      </c>
      <c r="M2031" s="471">
        <f t="shared" si="224"/>
        <v>1384.7879500460735</v>
      </c>
      <c r="N2031" s="467">
        <f t="shared" si="222"/>
        <v>0</v>
      </c>
      <c r="O2031" s="475" t="str">
        <f t="shared" si="223"/>
        <v/>
      </c>
    </row>
    <row r="2032" spans="1:15" hidden="1">
      <c r="A2032" s="475">
        <f t="shared" si="218"/>
        <v>43525</v>
      </c>
      <c r="B2032" s="475">
        <v>43550</v>
      </c>
      <c r="C2032" s="467">
        <v>15</v>
      </c>
      <c r="D2032" s="467">
        <v>1083</v>
      </c>
      <c r="E2032" s="467">
        <v>20</v>
      </c>
      <c r="F2032" s="467">
        <v>19</v>
      </c>
      <c r="G2032" s="467">
        <f t="array" ref="G2032">MAX(IF($A$2:$A$8761=A2032,$D$2:$D$8761))</f>
        <v>1527</v>
      </c>
      <c r="H2032" s="467">
        <f t="shared" si="219"/>
        <v>0</v>
      </c>
      <c r="I2032" s="475" t="str">
        <f t="shared" si="220"/>
        <v/>
      </c>
      <c r="J2032" s="471">
        <f>'Potential Projects'!D2033</f>
        <v>6.4500243175746519</v>
      </c>
      <c r="K2032" s="471">
        <f>'Potential Projects'!E2033</f>
        <v>4.1561002472586539</v>
      </c>
      <c r="L2032" s="476">
        <f t="shared" si="221"/>
        <v>1033.3938754351668</v>
      </c>
      <c r="M2032" s="471">
        <f t="shared" si="224"/>
        <v>1384.7879500460735</v>
      </c>
      <c r="N2032" s="467">
        <f t="shared" si="222"/>
        <v>0</v>
      </c>
      <c r="O2032" s="475" t="str">
        <f t="shared" si="223"/>
        <v/>
      </c>
    </row>
    <row r="2033" spans="1:15" hidden="1">
      <c r="A2033" s="475">
        <f t="shared" si="218"/>
        <v>43525</v>
      </c>
      <c r="B2033" s="475">
        <v>43550</v>
      </c>
      <c r="C2033" s="467">
        <v>16</v>
      </c>
      <c r="D2033" s="467">
        <v>1053</v>
      </c>
      <c r="E2033" s="467">
        <v>14</v>
      </c>
      <c r="F2033" s="467">
        <v>18</v>
      </c>
      <c r="G2033" s="467">
        <f t="array" ref="G2033">MAX(IF($A$2:$A$8761=A2033,$D$2:$D$8761))</f>
        <v>1527</v>
      </c>
      <c r="H2033" s="467">
        <f t="shared" si="219"/>
        <v>0</v>
      </c>
      <c r="I2033" s="475" t="str">
        <f t="shared" si="220"/>
        <v/>
      </c>
      <c r="J2033" s="471">
        <f>'Potential Projects'!D2034</f>
        <v>4.0822353963958564</v>
      </c>
      <c r="K2033" s="471">
        <f>'Potential Projects'!E2034</f>
        <v>3.4215664373253065</v>
      </c>
      <c r="L2033" s="476">
        <f t="shared" si="221"/>
        <v>1013.4961981662789</v>
      </c>
      <c r="M2033" s="471">
        <f t="shared" si="224"/>
        <v>1384.7879500460735</v>
      </c>
      <c r="N2033" s="467">
        <f t="shared" si="222"/>
        <v>0</v>
      </c>
      <c r="O2033" s="475" t="str">
        <f t="shared" si="223"/>
        <v/>
      </c>
    </row>
    <row r="2034" spans="1:15" hidden="1">
      <c r="A2034" s="475">
        <f t="shared" si="218"/>
        <v>43525</v>
      </c>
      <c r="B2034" s="475">
        <v>43550</v>
      </c>
      <c r="C2034" s="467">
        <v>17</v>
      </c>
      <c r="D2034" s="467">
        <v>1023</v>
      </c>
      <c r="E2034" s="467">
        <v>6</v>
      </c>
      <c r="F2034" s="467">
        <v>18</v>
      </c>
      <c r="G2034" s="467">
        <f t="array" ref="G2034">MAX(IF($A$2:$A$8761=A2034,$D$2:$D$8761))</f>
        <v>1527</v>
      </c>
      <c r="H2034" s="467">
        <f t="shared" si="219"/>
        <v>0</v>
      </c>
      <c r="I2034" s="475" t="str">
        <f t="shared" si="220"/>
        <v/>
      </c>
      <c r="J2034" s="471">
        <f>'Potential Projects'!D2035</f>
        <v>4.3666199955480964</v>
      </c>
      <c r="K2034" s="471">
        <f>'Potential Projects'!E2035</f>
        <v>21.77239566759836</v>
      </c>
      <c r="L2034" s="476">
        <f t="shared" si="221"/>
        <v>972.86098433685345</v>
      </c>
      <c r="M2034" s="471">
        <f t="shared" si="224"/>
        <v>1384.7879500460735</v>
      </c>
      <c r="N2034" s="467">
        <f t="shared" si="222"/>
        <v>0</v>
      </c>
      <c r="O2034" s="475" t="str">
        <f t="shared" si="223"/>
        <v/>
      </c>
    </row>
    <row r="2035" spans="1:15" hidden="1">
      <c r="A2035" s="475">
        <f t="shared" si="218"/>
        <v>43525</v>
      </c>
      <c r="B2035" s="475">
        <v>43550</v>
      </c>
      <c r="C2035" s="467">
        <v>18</v>
      </c>
      <c r="D2035" s="467">
        <v>1075</v>
      </c>
      <c r="E2035" s="467">
        <v>1</v>
      </c>
      <c r="F2035" s="467">
        <v>8</v>
      </c>
      <c r="G2035" s="467">
        <f t="array" ref="G2035">MAX(IF($A$2:$A$8761=A2035,$D$2:$D$8761))</f>
        <v>1527</v>
      </c>
      <c r="H2035" s="467">
        <f t="shared" si="219"/>
        <v>0</v>
      </c>
      <c r="I2035" s="475" t="str">
        <f t="shared" si="220"/>
        <v/>
      </c>
      <c r="J2035" s="471">
        <f>'Potential Projects'!D2036</f>
        <v>9.5939531083832854</v>
      </c>
      <c r="K2035" s="471">
        <f>'Potential Projects'!E2036</f>
        <v>64.989423779832293</v>
      </c>
      <c r="L2035" s="476">
        <f t="shared" si="221"/>
        <v>991.41662311178447</v>
      </c>
      <c r="M2035" s="471">
        <f t="shared" si="224"/>
        <v>1384.7879500460735</v>
      </c>
      <c r="N2035" s="467">
        <f t="shared" si="222"/>
        <v>0</v>
      </c>
      <c r="O2035" s="475" t="str">
        <f t="shared" si="223"/>
        <v/>
      </c>
    </row>
    <row r="2036" spans="1:15" hidden="1">
      <c r="A2036" s="475">
        <f t="shared" si="218"/>
        <v>43525</v>
      </c>
      <c r="B2036" s="475">
        <v>43550</v>
      </c>
      <c r="C2036" s="467">
        <v>19</v>
      </c>
      <c r="D2036" s="467">
        <v>1071</v>
      </c>
      <c r="E2036" s="467">
        <v>0</v>
      </c>
      <c r="F2036" s="467">
        <v>2</v>
      </c>
      <c r="G2036" s="467">
        <f t="array" ref="G2036">MAX(IF($A$2:$A$8761=A2036,$D$2:$D$8761))</f>
        <v>1527</v>
      </c>
      <c r="H2036" s="467">
        <f t="shared" si="219"/>
        <v>0</v>
      </c>
      <c r="I2036" s="475" t="str">
        <f t="shared" si="220"/>
        <v/>
      </c>
      <c r="J2036" s="471">
        <f>'Potential Projects'!D2037</f>
        <v>4.0795951757843456</v>
      </c>
      <c r="K2036" s="471">
        <f>'Potential Projects'!E2037</f>
        <v>90.522100623521837</v>
      </c>
      <c r="L2036" s="476">
        <f t="shared" si="221"/>
        <v>974.39830420069381</v>
      </c>
      <c r="M2036" s="471">
        <f t="shared" si="224"/>
        <v>1384.7879500460735</v>
      </c>
      <c r="N2036" s="467">
        <f t="shared" si="222"/>
        <v>0</v>
      </c>
      <c r="O2036" s="475" t="str">
        <f t="shared" si="223"/>
        <v/>
      </c>
    </row>
    <row r="2037" spans="1:15" hidden="1">
      <c r="A2037" s="475">
        <f t="shared" si="218"/>
        <v>43525</v>
      </c>
      <c r="B2037" s="475">
        <v>43550</v>
      </c>
      <c r="C2037" s="467">
        <v>20</v>
      </c>
      <c r="D2037" s="467">
        <v>1136</v>
      </c>
      <c r="E2037" s="467">
        <v>0</v>
      </c>
      <c r="F2037" s="467">
        <v>0</v>
      </c>
      <c r="G2037" s="467">
        <f t="array" ref="G2037">MAX(IF($A$2:$A$8761=A2037,$D$2:$D$8761))</f>
        <v>1527</v>
      </c>
      <c r="H2037" s="467">
        <f t="shared" si="219"/>
        <v>0</v>
      </c>
      <c r="I2037" s="475" t="str">
        <f t="shared" si="220"/>
        <v/>
      </c>
      <c r="J2037" s="471">
        <f>'Potential Projects'!D2038</f>
        <v>7.3319893412037436</v>
      </c>
      <c r="K2037" s="471">
        <f>'Potential Projects'!E2038</f>
        <v>94.158786121264257</v>
      </c>
      <c r="L2037" s="476">
        <f t="shared" si="221"/>
        <v>1034.509224537532</v>
      </c>
      <c r="M2037" s="471">
        <f t="shared" si="224"/>
        <v>1384.7879500460735</v>
      </c>
      <c r="N2037" s="467">
        <f t="shared" si="222"/>
        <v>0</v>
      </c>
      <c r="O2037" s="475" t="str">
        <f t="shared" si="223"/>
        <v/>
      </c>
    </row>
    <row r="2038" spans="1:15" hidden="1">
      <c r="A2038" s="475">
        <f t="shared" si="218"/>
        <v>43525</v>
      </c>
      <c r="B2038" s="475">
        <v>43550</v>
      </c>
      <c r="C2038" s="467">
        <v>21</v>
      </c>
      <c r="D2038" s="467">
        <v>1109</v>
      </c>
      <c r="E2038" s="467">
        <v>0</v>
      </c>
      <c r="F2038" s="467">
        <v>0</v>
      </c>
      <c r="G2038" s="467">
        <f t="array" ref="G2038">MAX(IF($A$2:$A$8761=A2038,$D$2:$D$8761))</f>
        <v>1527</v>
      </c>
      <c r="H2038" s="467">
        <f t="shared" si="219"/>
        <v>0</v>
      </c>
      <c r="I2038" s="475" t="str">
        <f t="shared" si="220"/>
        <v/>
      </c>
      <c r="J2038" s="471">
        <f>'Potential Projects'!D2039</f>
        <v>34.119701418668285</v>
      </c>
      <c r="K2038" s="471">
        <f>'Potential Projects'!E2039</f>
        <v>91.725202859600088</v>
      </c>
      <c r="L2038" s="476">
        <f t="shared" si="221"/>
        <v>983.15509572173164</v>
      </c>
      <c r="M2038" s="471">
        <f t="shared" si="224"/>
        <v>1384.7879500460735</v>
      </c>
      <c r="N2038" s="467">
        <f t="shared" si="222"/>
        <v>0</v>
      </c>
      <c r="O2038" s="475" t="str">
        <f t="shared" si="223"/>
        <v/>
      </c>
    </row>
    <row r="2039" spans="1:15" hidden="1">
      <c r="A2039" s="475">
        <f t="shared" si="218"/>
        <v>43525</v>
      </c>
      <c r="B2039" s="475">
        <v>43550</v>
      </c>
      <c r="C2039" s="467">
        <v>22</v>
      </c>
      <c r="D2039" s="467">
        <v>1043</v>
      </c>
      <c r="E2039" s="467">
        <v>0</v>
      </c>
      <c r="F2039" s="467">
        <v>0</v>
      </c>
      <c r="G2039" s="467">
        <f t="array" ref="G2039">MAX(IF($A$2:$A$8761=A2039,$D$2:$D$8761))</f>
        <v>1527</v>
      </c>
      <c r="H2039" s="467">
        <f t="shared" si="219"/>
        <v>0</v>
      </c>
      <c r="I2039" s="475" t="str">
        <f t="shared" si="220"/>
        <v/>
      </c>
      <c r="J2039" s="471">
        <f>'Potential Projects'!D2040</f>
        <v>40.831840881668278</v>
      </c>
      <c r="K2039" s="471">
        <f>'Potential Projects'!E2040</f>
        <v>89.723422221027747</v>
      </c>
      <c r="L2039" s="476">
        <f t="shared" si="221"/>
        <v>912.44473689730398</v>
      </c>
      <c r="M2039" s="471">
        <f t="shared" si="224"/>
        <v>1384.7879500460735</v>
      </c>
      <c r="N2039" s="467">
        <f t="shared" si="222"/>
        <v>0</v>
      </c>
      <c r="O2039" s="475" t="str">
        <f t="shared" si="223"/>
        <v/>
      </c>
    </row>
    <row r="2040" spans="1:15" hidden="1">
      <c r="A2040" s="475">
        <f t="shared" si="218"/>
        <v>43525</v>
      </c>
      <c r="B2040" s="475">
        <v>43550</v>
      </c>
      <c r="C2040" s="467">
        <v>23</v>
      </c>
      <c r="D2040" s="467">
        <v>972</v>
      </c>
      <c r="E2040" s="467">
        <v>1</v>
      </c>
      <c r="F2040" s="467">
        <v>0</v>
      </c>
      <c r="G2040" s="467">
        <f t="array" ref="G2040">MAX(IF($A$2:$A$8761=A2040,$D$2:$D$8761))</f>
        <v>1527</v>
      </c>
      <c r="H2040" s="467">
        <f t="shared" si="219"/>
        <v>0</v>
      </c>
      <c r="I2040" s="475" t="str">
        <f t="shared" si="220"/>
        <v/>
      </c>
      <c r="J2040" s="471">
        <f>'Potential Projects'!D2041</f>
        <v>31.27152260458092</v>
      </c>
      <c r="K2040" s="471">
        <f>'Potential Projects'!E2041</f>
        <v>62.315689421629756</v>
      </c>
      <c r="L2040" s="476">
        <f t="shared" si="221"/>
        <v>877.41278797378936</v>
      </c>
      <c r="M2040" s="471">
        <f t="shared" si="224"/>
        <v>1384.7879500460735</v>
      </c>
      <c r="N2040" s="467">
        <f t="shared" si="222"/>
        <v>0</v>
      </c>
      <c r="O2040" s="475" t="str">
        <f t="shared" si="223"/>
        <v/>
      </c>
    </row>
    <row r="2041" spans="1:15" hidden="1">
      <c r="A2041" s="475">
        <f t="shared" si="218"/>
        <v>43525</v>
      </c>
      <c r="B2041" s="475">
        <v>43550</v>
      </c>
      <c r="C2041" s="467">
        <v>24</v>
      </c>
      <c r="D2041" s="467">
        <v>933</v>
      </c>
      <c r="E2041" s="467">
        <v>6</v>
      </c>
      <c r="F2041" s="467">
        <v>0</v>
      </c>
      <c r="G2041" s="467">
        <f t="array" ref="G2041">MAX(IF($A$2:$A$8761=A2041,$D$2:$D$8761))</f>
        <v>1527</v>
      </c>
      <c r="H2041" s="467">
        <f t="shared" si="219"/>
        <v>0</v>
      </c>
      <c r="I2041" s="475" t="str">
        <f t="shared" si="220"/>
        <v/>
      </c>
      <c r="J2041" s="471">
        <f>'Potential Projects'!D2042</f>
        <v>11.953921702407253</v>
      </c>
      <c r="K2041" s="471">
        <f>'Potential Projects'!E2042</f>
        <v>60.665139539883896</v>
      </c>
      <c r="L2041" s="476">
        <f t="shared" si="221"/>
        <v>854.38093875770892</v>
      </c>
      <c r="M2041" s="471">
        <f t="shared" si="224"/>
        <v>1384.7879500460735</v>
      </c>
      <c r="N2041" s="467">
        <f t="shared" si="222"/>
        <v>0</v>
      </c>
      <c r="O2041" s="475" t="str">
        <f t="shared" si="223"/>
        <v/>
      </c>
    </row>
    <row r="2042" spans="1:15" hidden="1">
      <c r="A2042" s="475">
        <f t="shared" si="218"/>
        <v>43525</v>
      </c>
      <c r="B2042" s="475">
        <v>43551</v>
      </c>
      <c r="C2042" s="467">
        <v>1</v>
      </c>
      <c r="D2042" s="467">
        <v>907</v>
      </c>
      <c r="E2042" s="467">
        <v>9</v>
      </c>
      <c r="F2042" s="467">
        <v>0</v>
      </c>
      <c r="G2042" s="467">
        <f t="array" ref="G2042">MAX(IF($A$2:$A$8761=A2042,$D$2:$D$8761))</f>
        <v>1527</v>
      </c>
      <c r="H2042" s="467">
        <f t="shared" si="219"/>
        <v>0</v>
      </c>
      <c r="I2042" s="475" t="str">
        <f t="shared" si="220"/>
        <v/>
      </c>
      <c r="J2042" s="471">
        <f>'Potential Projects'!D2043</f>
        <v>5.4605094104830485</v>
      </c>
      <c r="K2042" s="471">
        <f>'Potential Projects'!E2043</f>
        <v>68.952307998279935</v>
      </c>
      <c r="L2042" s="476">
        <f t="shared" si="221"/>
        <v>823.58718259123702</v>
      </c>
      <c r="M2042" s="471">
        <f t="shared" si="224"/>
        <v>1384.7879500460735</v>
      </c>
      <c r="N2042" s="467">
        <f t="shared" si="222"/>
        <v>0</v>
      </c>
      <c r="O2042" s="475" t="str">
        <f t="shared" si="223"/>
        <v/>
      </c>
    </row>
    <row r="2043" spans="1:15" hidden="1">
      <c r="A2043" s="475">
        <f t="shared" si="218"/>
        <v>43525</v>
      </c>
      <c r="B2043" s="475">
        <v>43551</v>
      </c>
      <c r="C2043" s="467">
        <v>2</v>
      </c>
      <c r="D2043" s="467">
        <v>878</v>
      </c>
      <c r="E2043" s="467">
        <v>7</v>
      </c>
      <c r="F2043" s="467">
        <v>0</v>
      </c>
      <c r="G2043" s="467">
        <f t="array" ref="G2043">MAX(IF($A$2:$A$8761=A2043,$D$2:$D$8761))</f>
        <v>1527</v>
      </c>
      <c r="H2043" s="467">
        <f t="shared" si="219"/>
        <v>0</v>
      </c>
      <c r="I2043" s="475" t="str">
        <f t="shared" si="220"/>
        <v/>
      </c>
      <c r="J2043" s="471">
        <f>'Potential Projects'!D2044</f>
        <v>6.4717664235921184</v>
      </c>
      <c r="K2043" s="471">
        <f>'Potential Projects'!E2044</f>
        <v>97.49899844119544</v>
      </c>
      <c r="L2043" s="476">
        <f t="shared" si="221"/>
        <v>767.02923513521239</v>
      </c>
      <c r="M2043" s="471">
        <f t="shared" si="224"/>
        <v>1384.7879500460735</v>
      </c>
      <c r="N2043" s="467">
        <f t="shared" si="222"/>
        <v>0</v>
      </c>
      <c r="O2043" s="475" t="str">
        <f t="shared" si="223"/>
        <v/>
      </c>
    </row>
    <row r="2044" spans="1:15" hidden="1">
      <c r="A2044" s="475">
        <f t="shared" si="218"/>
        <v>43525</v>
      </c>
      <c r="B2044" s="475">
        <v>43551</v>
      </c>
      <c r="C2044" s="467">
        <v>3</v>
      </c>
      <c r="D2044" s="467">
        <v>896</v>
      </c>
      <c r="E2044" s="467">
        <v>9</v>
      </c>
      <c r="F2044" s="467">
        <v>0</v>
      </c>
      <c r="G2044" s="467">
        <f t="array" ref="G2044">MAX(IF($A$2:$A$8761=A2044,$D$2:$D$8761))</f>
        <v>1527</v>
      </c>
      <c r="H2044" s="467">
        <f t="shared" si="219"/>
        <v>0</v>
      </c>
      <c r="I2044" s="475" t="str">
        <f t="shared" si="220"/>
        <v/>
      </c>
      <c r="J2044" s="471">
        <f>'Potential Projects'!D2045</f>
        <v>26.883238202995383</v>
      </c>
      <c r="K2044" s="471">
        <f>'Potential Projects'!E2045</f>
        <v>99.675221081487848</v>
      </c>
      <c r="L2044" s="476">
        <f t="shared" si="221"/>
        <v>760.44154071551679</v>
      </c>
      <c r="M2044" s="471">
        <f t="shared" si="224"/>
        <v>1384.7879500460735</v>
      </c>
      <c r="N2044" s="467">
        <f t="shared" si="222"/>
        <v>0</v>
      </c>
      <c r="O2044" s="475" t="str">
        <f t="shared" si="223"/>
        <v/>
      </c>
    </row>
    <row r="2045" spans="1:15" hidden="1">
      <c r="A2045" s="475">
        <f t="shared" si="218"/>
        <v>43525</v>
      </c>
      <c r="B2045" s="475">
        <v>43551</v>
      </c>
      <c r="C2045" s="467">
        <v>4</v>
      </c>
      <c r="D2045" s="467">
        <v>930</v>
      </c>
      <c r="E2045" s="467">
        <v>34</v>
      </c>
      <c r="F2045" s="467">
        <v>0</v>
      </c>
      <c r="G2045" s="467">
        <f t="array" ref="G2045">MAX(IF($A$2:$A$8761=A2045,$D$2:$D$8761))</f>
        <v>1527</v>
      </c>
      <c r="H2045" s="467">
        <f t="shared" si="219"/>
        <v>0</v>
      </c>
      <c r="I2045" s="475" t="str">
        <f t="shared" si="220"/>
        <v/>
      </c>
      <c r="J2045" s="471">
        <f>'Potential Projects'!D2046</f>
        <v>39.454009782437574</v>
      </c>
      <c r="K2045" s="471">
        <f>'Potential Projects'!E2046</f>
        <v>99.835582562889698</v>
      </c>
      <c r="L2045" s="476">
        <f t="shared" si="221"/>
        <v>756.71040765467274</v>
      </c>
      <c r="M2045" s="471">
        <f t="shared" si="224"/>
        <v>1384.7879500460735</v>
      </c>
      <c r="N2045" s="467">
        <f t="shared" si="222"/>
        <v>0</v>
      </c>
      <c r="O2045" s="475" t="str">
        <f t="shared" si="223"/>
        <v/>
      </c>
    </row>
    <row r="2046" spans="1:15" hidden="1">
      <c r="A2046" s="475">
        <f t="shared" si="218"/>
        <v>43525</v>
      </c>
      <c r="B2046" s="475">
        <v>43551</v>
      </c>
      <c r="C2046" s="467">
        <v>5</v>
      </c>
      <c r="D2046" s="467">
        <v>954</v>
      </c>
      <c r="E2046" s="467">
        <v>63</v>
      </c>
      <c r="F2046" s="467">
        <v>0</v>
      </c>
      <c r="G2046" s="467">
        <f t="array" ref="G2046">MAX(IF($A$2:$A$8761=A2046,$D$2:$D$8761))</f>
        <v>1527</v>
      </c>
      <c r="H2046" s="467">
        <f t="shared" si="219"/>
        <v>0</v>
      </c>
      <c r="I2046" s="475" t="str">
        <f t="shared" si="220"/>
        <v/>
      </c>
      <c r="J2046" s="471">
        <f>'Potential Projects'!D2047</f>
        <v>67.016463145012651</v>
      </c>
      <c r="K2046" s="471">
        <f>'Potential Projects'!E2047</f>
        <v>97.840059933347675</v>
      </c>
      <c r="L2046" s="476">
        <f t="shared" si="221"/>
        <v>726.14347692163972</v>
      </c>
      <c r="M2046" s="471">
        <f t="shared" si="224"/>
        <v>1384.7879500460735</v>
      </c>
      <c r="N2046" s="467">
        <f t="shared" si="222"/>
        <v>0</v>
      </c>
      <c r="O2046" s="475" t="str">
        <f t="shared" si="223"/>
        <v/>
      </c>
    </row>
    <row r="2047" spans="1:15" hidden="1">
      <c r="A2047" s="475">
        <f t="shared" si="218"/>
        <v>43525</v>
      </c>
      <c r="B2047" s="475">
        <v>43551</v>
      </c>
      <c r="C2047" s="467">
        <v>6</v>
      </c>
      <c r="D2047" s="467">
        <v>1051</v>
      </c>
      <c r="E2047" s="467">
        <v>82</v>
      </c>
      <c r="F2047" s="467">
        <v>0</v>
      </c>
      <c r="G2047" s="467">
        <f t="array" ref="G2047">MAX(IF($A$2:$A$8761=A2047,$D$2:$D$8761))</f>
        <v>1527</v>
      </c>
      <c r="H2047" s="467">
        <f t="shared" si="219"/>
        <v>0</v>
      </c>
      <c r="I2047" s="475" t="str">
        <f t="shared" si="220"/>
        <v/>
      </c>
      <c r="J2047" s="471">
        <f>'Potential Projects'!D2048</f>
        <v>93.049247655240251</v>
      </c>
      <c r="K2047" s="471">
        <f>'Potential Projects'!E2048</f>
        <v>99.395957428510016</v>
      </c>
      <c r="L2047" s="476">
        <f t="shared" si="221"/>
        <v>776.55479491624976</v>
      </c>
      <c r="M2047" s="471">
        <f t="shared" si="224"/>
        <v>1384.7879500460735</v>
      </c>
      <c r="N2047" s="467">
        <f t="shared" si="222"/>
        <v>0</v>
      </c>
      <c r="O2047" s="475" t="str">
        <f t="shared" si="223"/>
        <v/>
      </c>
    </row>
    <row r="2048" spans="1:15" hidden="1">
      <c r="A2048" s="475">
        <f t="shared" si="218"/>
        <v>43525</v>
      </c>
      <c r="B2048" s="475">
        <v>43551</v>
      </c>
      <c r="C2048" s="467">
        <v>7</v>
      </c>
      <c r="D2048" s="467">
        <v>1159</v>
      </c>
      <c r="E2048" s="467">
        <v>66</v>
      </c>
      <c r="F2048" s="467">
        <v>0</v>
      </c>
      <c r="G2048" s="467">
        <f t="array" ref="G2048">MAX(IF($A$2:$A$8761=A2048,$D$2:$D$8761))</f>
        <v>1527</v>
      </c>
      <c r="H2048" s="467">
        <f t="shared" si="219"/>
        <v>0</v>
      </c>
      <c r="I2048" s="475" t="str">
        <f t="shared" si="220"/>
        <v/>
      </c>
      <c r="J2048" s="471">
        <f>'Potential Projects'!D2049</f>
        <v>99.888136546609161</v>
      </c>
      <c r="K2048" s="471">
        <f>'Potential Projects'!E2049</f>
        <v>94.095423779832288</v>
      </c>
      <c r="L2048" s="476">
        <f t="shared" si="221"/>
        <v>899.01643967355858</v>
      </c>
      <c r="M2048" s="471">
        <f t="shared" si="224"/>
        <v>1384.7879500460735</v>
      </c>
      <c r="N2048" s="467">
        <f t="shared" si="222"/>
        <v>0</v>
      </c>
      <c r="O2048" s="475" t="str">
        <f t="shared" si="223"/>
        <v/>
      </c>
    </row>
    <row r="2049" spans="1:15" hidden="1">
      <c r="A2049" s="475">
        <f t="shared" si="218"/>
        <v>43525</v>
      </c>
      <c r="B2049" s="475">
        <v>43551</v>
      </c>
      <c r="C2049" s="467">
        <v>8</v>
      </c>
      <c r="D2049" s="467">
        <v>1240</v>
      </c>
      <c r="E2049" s="467">
        <v>89</v>
      </c>
      <c r="F2049" s="467">
        <v>1</v>
      </c>
      <c r="G2049" s="467">
        <f t="array" ref="G2049">MAX(IF($A$2:$A$8761=A2049,$D$2:$D$8761))</f>
        <v>1527</v>
      </c>
      <c r="H2049" s="467">
        <f t="shared" si="219"/>
        <v>0</v>
      </c>
      <c r="I2049" s="475" t="str">
        <f t="shared" si="220"/>
        <v/>
      </c>
      <c r="J2049" s="471">
        <f>'Potential Projects'!D2050</f>
        <v>93.963142380446754</v>
      </c>
      <c r="K2049" s="471">
        <f>'Potential Projects'!E2050</f>
        <v>86.946430713824981</v>
      </c>
      <c r="L2049" s="476">
        <f t="shared" si="221"/>
        <v>969.09042690572835</v>
      </c>
      <c r="M2049" s="471">
        <f t="shared" si="224"/>
        <v>1384.7879500460735</v>
      </c>
      <c r="N2049" s="467">
        <f t="shared" si="222"/>
        <v>0</v>
      </c>
      <c r="O2049" s="475" t="str">
        <f t="shared" si="223"/>
        <v/>
      </c>
    </row>
    <row r="2050" spans="1:15" hidden="1">
      <c r="A2050" s="475">
        <f t="shared" ref="A2050:A2113" si="225">DATE(YEAR(B2050),MONTH(B2050),1)</f>
        <v>43525</v>
      </c>
      <c r="B2050" s="475">
        <v>43551</v>
      </c>
      <c r="C2050" s="467">
        <v>9</v>
      </c>
      <c r="D2050" s="467">
        <v>1209</v>
      </c>
      <c r="E2050" s="467">
        <v>79</v>
      </c>
      <c r="F2050" s="467">
        <v>5</v>
      </c>
      <c r="G2050" s="467">
        <f t="array" ref="G2050">MAX(IF($A$2:$A$8761=A2050,$D$2:$D$8761))</f>
        <v>1527</v>
      </c>
      <c r="H2050" s="467">
        <f t="shared" ref="H2050:H2113" si="226">IF(G2050=D2050,1,0)</f>
        <v>0</v>
      </c>
      <c r="I2050" s="475" t="str">
        <f t="shared" ref="I2050:I2113" si="227">IF(D2050=G2050,B2050,"")</f>
        <v/>
      </c>
      <c r="J2050" s="471">
        <f>'Potential Projects'!D2051</f>
        <v>126.13934806983812</v>
      </c>
      <c r="K2050" s="471">
        <f>'Potential Projects'!E2051</f>
        <v>84.003601967318858</v>
      </c>
      <c r="L2050" s="476">
        <f t="shared" ref="L2050:L2113" si="228">D2050-E2050-F2050-J2050-K2050</f>
        <v>914.85704996284301</v>
      </c>
      <c r="M2050" s="471">
        <f t="shared" si="224"/>
        <v>1384.7879500460735</v>
      </c>
      <c r="N2050" s="467">
        <f t="shared" ref="N2050:N2113" si="229">IF(M2050=L2050,1,0)</f>
        <v>0</v>
      </c>
      <c r="O2050" s="475" t="str">
        <f t="shared" ref="O2050:O2113" si="230">IF(L2050=M2050,B2050,"")</f>
        <v/>
      </c>
    </row>
    <row r="2051" spans="1:15" hidden="1">
      <c r="A2051" s="475">
        <f t="shared" si="225"/>
        <v>43525</v>
      </c>
      <c r="B2051" s="475">
        <v>43551</v>
      </c>
      <c r="C2051" s="467">
        <v>10</v>
      </c>
      <c r="D2051" s="467">
        <v>1226</v>
      </c>
      <c r="E2051" s="467">
        <v>78</v>
      </c>
      <c r="F2051" s="467">
        <v>5</v>
      </c>
      <c r="G2051" s="467">
        <f t="array" ref="G2051">MAX(IF($A$2:$A$8761=A2051,$D$2:$D$8761))</f>
        <v>1527</v>
      </c>
      <c r="H2051" s="467">
        <f t="shared" si="226"/>
        <v>0</v>
      </c>
      <c r="I2051" s="475" t="str">
        <f t="shared" si="227"/>
        <v/>
      </c>
      <c r="J2051" s="471">
        <f>'Potential Projects'!D2052</f>
        <v>125.94107474898549</v>
      </c>
      <c r="K2051" s="471">
        <f>'Potential Projects'!E2052</f>
        <v>53.978456890991183</v>
      </c>
      <c r="L2051" s="476">
        <f t="shared" si="228"/>
        <v>963.08046836002336</v>
      </c>
      <c r="M2051" s="471">
        <f t="shared" si="224"/>
        <v>1384.7879500460735</v>
      </c>
      <c r="N2051" s="467">
        <f t="shared" si="229"/>
        <v>0</v>
      </c>
      <c r="O2051" s="475" t="str">
        <f t="shared" si="230"/>
        <v/>
      </c>
    </row>
    <row r="2052" spans="1:15" hidden="1">
      <c r="A2052" s="475">
        <f t="shared" si="225"/>
        <v>43525</v>
      </c>
      <c r="B2052" s="475">
        <v>43551</v>
      </c>
      <c r="C2052" s="467">
        <v>11</v>
      </c>
      <c r="D2052" s="467">
        <v>1184</v>
      </c>
      <c r="E2052" s="467">
        <v>79</v>
      </c>
      <c r="F2052" s="467">
        <v>5</v>
      </c>
      <c r="G2052" s="467">
        <f t="array" ref="G2052">MAX(IF($A$2:$A$8761=A2052,$D$2:$D$8761))</f>
        <v>1527</v>
      </c>
      <c r="H2052" s="467">
        <f t="shared" si="226"/>
        <v>0</v>
      </c>
      <c r="I2052" s="475" t="str">
        <f t="shared" si="227"/>
        <v/>
      </c>
      <c r="J2052" s="471">
        <f>'Potential Projects'!D2053</f>
        <v>113.722120808415</v>
      </c>
      <c r="K2052" s="471">
        <f>'Potential Projects'!E2053</f>
        <v>59.895404429155022</v>
      </c>
      <c r="L2052" s="476">
        <f t="shared" si="228"/>
        <v>926.38247476242998</v>
      </c>
      <c r="M2052" s="471">
        <f t="shared" si="224"/>
        <v>1384.7879500460735</v>
      </c>
      <c r="N2052" s="467">
        <f t="shared" si="229"/>
        <v>0</v>
      </c>
      <c r="O2052" s="475" t="str">
        <f t="shared" si="230"/>
        <v/>
      </c>
    </row>
    <row r="2053" spans="1:15" hidden="1">
      <c r="A2053" s="475">
        <f t="shared" si="225"/>
        <v>43525</v>
      </c>
      <c r="B2053" s="475">
        <v>43551</v>
      </c>
      <c r="C2053" s="467">
        <v>12</v>
      </c>
      <c r="D2053" s="467">
        <v>1158</v>
      </c>
      <c r="E2053" s="467">
        <v>75</v>
      </c>
      <c r="F2053" s="467">
        <v>7</v>
      </c>
      <c r="G2053" s="467">
        <f t="array" ref="G2053">MAX(IF($A$2:$A$8761=A2053,$D$2:$D$8761))</f>
        <v>1527</v>
      </c>
      <c r="H2053" s="467">
        <f t="shared" si="226"/>
        <v>0</v>
      </c>
      <c r="I2053" s="475" t="str">
        <f t="shared" si="227"/>
        <v/>
      </c>
      <c r="J2053" s="471">
        <f>'Potential Projects'!D2054</f>
        <v>105.35818793193015</v>
      </c>
      <c r="K2053" s="471">
        <f>'Potential Projects'!E2054</f>
        <v>66.019648516448072</v>
      </c>
      <c r="L2053" s="476">
        <f t="shared" si="228"/>
        <v>904.62216355162172</v>
      </c>
      <c r="M2053" s="471">
        <f t="shared" si="224"/>
        <v>1384.7879500460735</v>
      </c>
      <c r="N2053" s="467">
        <f t="shared" si="229"/>
        <v>0</v>
      </c>
      <c r="O2053" s="475" t="str">
        <f t="shared" si="230"/>
        <v/>
      </c>
    </row>
    <row r="2054" spans="1:15" hidden="1">
      <c r="A2054" s="475">
        <f t="shared" si="225"/>
        <v>43525</v>
      </c>
      <c r="B2054" s="475">
        <v>43551</v>
      </c>
      <c r="C2054" s="467">
        <v>13</v>
      </c>
      <c r="D2054" s="467">
        <v>1123</v>
      </c>
      <c r="E2054" s="467">
        <v>65</v>
      </c>
      <c r="F2054" s="467">
        <v>7</v>
      </c>
      <c r="G2054" s="467">
        <f t="array" ref="G2054">MAX(IF($A$2:$A$8761=A2054,$D$2:$D$8761))</f>
        <v>1527</v>
      </c>
      <c r="H2054" s="467">
        <f t="shared" si="226"/>
        <v>0</v>
      </c>
      <c r="I2054" s="475" t="str">
        <f t="shared" si="227"/>
        <v/>
      </c>
      <c r="J2054" s="471">
        <f>'Potential Projects'!D2055</f>
        <v>103.78916050121477</v>
      </c>
      <c r="K2054" s="471">
        <f>'Potential Projects'!E2055</f>
        <v>68.320249086218027</v>
      </c>
      <c r="L2054" s="476">
        <f t="shared" si="228"/>
        <v>878.89059041256724</v>
      </c>
      <c r="M2054" s="471">
        <f t="shared" si="224"/>
        <v>1384.7879500460735</v>
      </c>
      <c r="N2054" s="467">
        <f t="shared" si="229"/>
        <v>0</v>
      </c>
      <c r="O2054" s="475" t="str">
        <f t="shared" si="230"/>
        <v/>
      </c>
    </row>
    <row r="2055" spans="1:15" hidden="1">
      <c r="A2055" s="475">
        <f t="shared" si="225"/>
        <v>43525</v>
      </c>
      <c r="B2055" s="475">
        <v>43551</v>
      </c>
      <c r="C2055" s="467">
        <v>14</v>
      </c>
      <c r="D2055" s="467">
        <v>1117</v>
      </c>
      <c r="E2055" s="467">
        <v>38</v>
      </c>
      <c r="F2055" s="467">
        <v>7</v>
      </c>
      <c r="G2055" s="467">
        <f t="array" ref="G2055">MAX(IF($A$2:$A$8761=A2055,$D$2:$D$8761))</f>
        <v>1527</v>
      </c>
      <c r="H2055" s="467">
        <f t="shared" si="226"/>
        <v>0</v>
      </c>
      <c r="I2055" s="475" t="str">
        <f t="shared" si="227"/>
        <v/>
      </c>
      <c r="J2055" s="471">
        <f>'Potential Projects'!D2056</f>
        <v>86.886829643044706</v>
      </c>
      <c r="K2055" s="471">
        <f>'Potential Projects'!E2056</f>
        <v>62.235899806493222</v>
      </c>
      <c r="L2055" s="476">
        <f t="shared" si="228"/>
        <v>922.87727055046207</v>
      </c>
      <c r="M2055" s="471">
        <f t="shared" si="224"/>
        <v>1384.7879500460735</v>
      </c>
      <c r="N2055" s="467">
        <f t="shared" si="229"/>
        <v>0</v>
      </c>
      <c r="O2055" s="475" t="str">
        <f t="shared" si="230"/>
        <v/>
      </c>
    </row>
    <row r="2056" spans="1:15" hidden="1">
      <c r="A2056" s="475">
        <f t="shared" si="225"/>
        <v>43525</v>
      </c>
      <c r="B2056" s="475">
        <v>43551</v>
      </c>
      <c r="C2056" s="467">
        <v>15</v>
      </c>
      <c r="D2056" s="467">
        <v>1101</v>
      </c>
      <c r="E2056" s="467">
        <v>15</v>
      </c>
      <c r="F2056" s="467">
        <v>5</v>
      </c>
      <c r="G2056" s="467">
        <f t="array" ref="G2056">MAX(IF($A$2:$A$8761=A2056,$D$2:$D$8761))</f>
        <v>1527</v>
      </c>
      <c r="H2056" s="467">
        <f t="shared" si="226"/>
        <v>0</v>
      </c>
      <c r="I2056" s="475" t="str">
        <f t="shared" si="227"/>
        <v/>
      </c>
      <c r="J2056" s="471">
        <f>'Potential Projects'!D2057</f>
        <v>110.82827836364797</v>
      </c>
      <c r="K2056" s="471">
        <f>'Potential Projects'!E2057</f>
        <v>58.775220812728442</v>
      </c>
      <c r="L2056" s="476">
        <f t="shared" si="228"/>
        <v>911.39650082362357</v>
      </c>
      <c r="M2056" s="471">
        <f t="shared" si="224"/>
        <v>1384.7879500460735</v>
      </c>
      <c r="N2056" s="467">
        <f t="shared" si="229"/>
        <v>0</v>
      </c>
      <c r="O2056" s="475" t="str">
        <f t="shared" si="230"/>
        <v/>
      </c>
    </row>
    <row r="2057" spans="1:15" hidden="1">
      <c r="A2057" s="475">
        <f t="shared" si="225"/>
        <v>43525</v>
      </c>
      <c r="B2057" s="475">
        <v>43551</v>
      </c>
      <c r="C2057" s="467">
        <v>16</v>
      </c>
      <c r="D2057" s="467">
        <v>1111</v>
      </c>
      <c r="E2057" s="467">
        <v>5</v>
      </c>
      <c r="F2057" s="467">
        <v>3</v>
      </c>
      <c r="G2057" s="467">
        <f t="array" ref="G2057">MAX(IF($A$2:$A$8761=A2057,$D$2:$D$8761))</f>
        <v>1527</v>
      </c>
      <c r="H2057" s="467">
        <f t="shared" si="226"/>
        <v>0</v>
      </c>
      <c r="I2057" s="475" t="str">
        <f t="shared" si="227"/>
        <v/>
      </c>
      <c r="J2057" s="471">
        <f>'Potential Projects'!D2058</f>
        <v>122.68107742716447</v>
      </c>
      <c r="K2057" s="471">
        <f>'Potential Projects'!E2058</f>
        <v>41.966990808428299</v>
      </c>
      <c r="L2057" s="476">
        <f t="shared" si="228"/>
        <v>938.35193176440725</v>
      </c>
      <c r="M2057" s="471">
        <f t="shared" si="224"/>
        <v>1384.7879500460735</v>
      </c>
      <c r="N2057" s="467">
        <f t="shared" si="229"/>
        <v>0</v>
      </c>
      <c r="O2057" s="475" t="str">
        <f t="shared" si="230"/>
        <v/>
      </c>
    </row>
    <row r="2058" spans="1:15" hidden="1">
      <c r="A2058" s="475">
        <f t="shared" si="225"/>
        <v>43525</v>
      </c>
      <c r="B2058" s="475">
        <v>43551</v>
      </c>
      <c r="C2058" s="467">
        <v>17</v>
      </c>
      <c r="D2058" s="467">
        <v>1134</v>
      </c>
      <c r="E2058" s="467">
        <v>0</v>
      </c>
      <c r="F2058" s="467">
        <v>4</v>
      </c>
      <c r="G2058" s="467">
        <f t="array" ref="G2058">MAX(IF($A$2:$A$8761=A2058,$D$2:$D$8761))</f>
        <v>1527</v>
      </c>
      <c r="H2058" s="467">
        <f t="shared" si="226"/>
        <v>0</v>
      </c>
      <c r="I2058" s="475" t="str">
        <f t="shared" si="227"/>
        <v/>
      </c>
      <c r="J2058" s="471">
        <f>'Potential Projects'!D2059</f>
        <v>115.2273451435029</v>
      </c>
      <c r="K2058" s="471">
        <f>'Potential Projects'!E2059</f>
        <v>20.117152279079768</v>
      </c>
      <c r="L2058" s="476">
        <f t="shared" si="228"/>
        <v>994.65550257741734</v>
      </c>
      <c r="M2058" s="471">
        <f t="shared" ref="M2058:M2121" si="231">MAX($L$1418:$L$2161)</f>
        <v>1384.7879500460735</v>
      </c>
      <c r="N2058" s="467">
        <f t="shared" si="229"/>
        <v>0</v>
      </c>
      <c r="O2058" s="475" t="str">
        <f t="shared" si="230"/>
        <v/>
      </c>
    </row>
    <row r="2059" spans="1:15" hidden="1">
      <c r="A2059" s="475">
        <f t="shared" si="225"/>
        <v>43525</v>
      </c>
      <c r="B2059" s="475">
        <v>43551</v>
      </c>
      <c r="C2059" s="467">
        <v>18</v>
      </c>
      <c r="D2059" s="467">
        <v>1165</v>
      </c>
      <c r="E2059" s="467">
        <v>1</v>
      </c>
      <c r="F2059" s="467">
        <v>1</v>
      </c>
      <c r="G2059" s="467">
        <f t="array" ref="G2059">MAX(IF($A$2:$A$8761=A2059,$D$2:$D$8761))</f>
        <v>1527</v>
      </c>
      <c r="H2059" s="467">
        <f t="shared" si="226"/>
        <v>0</v>
      </c>
      <c r="I2059" s="475" t="str">
        <f t="shared" si="227"/>
        <v/>
      </c>
      <c r="J2059" s="471">
        <f>'Potential Projects'!D2060</f>
        <v>126.75744112336595</v>
      </c>
      <c r="K2059" s="471">
        <f>'Potential Projects'!E2060</f>
        <v>2.5978559987099548</v>
      </c>
      <c r="L2059" s="476">
        <f t="shared" si="228"/>
        <v>1033.6447028779241</v>
      </c>
      <c r="M2059" s="471">
        <f t="shared" si="231"/>
        <v>1384.7879500460735</v>
      </c>
      <c r="N2059" s="467">
        <f t="shared" si="229"/>
        <v>0</v>
      </c>
      <c r="O2059" s="475" t="str">
        <f t="shared" si="230"/>
        <v/>
      </c>
    </row>
    <row r="2060" spans="1:15" hidden="1">
      <c r="A2060" s="475">
        <f t="shared" si="225"/>
        <v>43525</v>
      </c>
      <c r="B2060" s="475">
        <v>43551</v>
      </c>
      <c r="C2060" s="467">
        <v>19</v>
      </c>
      <c r="D2060" s="467">
        <v>1174</v>
      </c>
      <c r="E2060" s="467">
        <v>4</v>
      </c>
      <c r="F2060" s="467">
        <v>1</v>
      </c>
      <c r="G2060" s="467">
        <f t="array" ref="G2060">MAX(IF($A$2:$A$8761=A2060,$D$2:$D$8761))</f>
        <v>1527</v>
      </c>
      <c r="H2060" s="467">
        <f t="shared" si="226"/>
        <v>0</v>
      </c>
      <c r="I2060" s="475" t="str">
        <f t="shared" si="227"/>
        <v/>
      </c>
      <c r="J2060" s="471">
        <f>'Potential Projects'!D2061</f>
        <v>118.02188652491097</v>
      </c>
      <c r="K2060" s="471">
        <f>'Potential Projects'!E2061</f>
        <v>2.1112957966028811</v>
      </c>
      <c r="L2060" s="476">
        <f t="shared" si="228"/>
        <v>1048.8668176784861</v>
      </c>
      <c r="M2060" s="471">
        <f t="shared" si="231"/>
        <v>1384.7879500460735</v>
      </c>
      <c r="N2060" s="467">
        <f t="shared" si="229"/>
        <v>0</v>
      </c>
      <c r="O2060" s="475" t="str">
        <f t="shared" si="230"/>
        <v/>
      </c>
    </row>
    <row r="2061" spans="1:15" hidden="1">
      <c r="A2061" s="475">
        <f t="shared" si="225"/>
        <v>43525</v>
      </c>
      <c r="B2061" s="475">
        <v>43551</v>
      </c>
      <c r="C2061" s="467">
        <v>20</v>
      </c>
      <c r="D2061" s="467">
        <v>1185</v>
      </c>
      <c r="E2061" s="467">
        <v>41</v>
      </c>
      <c r="F2061" s="467">
        <v>0</v>
      </c>
      <c r="G2061" s="467">
        <f t="array" ref="G2061">MAX(IF($A$2:$A$8761=A2061,$D$2:$D$8761))</f>
        <v>1527</v>
      </c>
      <c r="H2061" s="467">
        <f t="shared" si="226"/>
        <v>0</v>
      </c>
      <c r="I2061" s="475" t="str">
        <f t="shared" si="227"/>
        <v/>
      </c>
      <c r="J2061" s="471">
        <f>'Potential Projects'!D2062</f>
        <v>118.92504786703454</v>
      </c>
      <c r="K2061" s="471">
        <f>'Potential Projects'!E2062</f>
        <v>0.80962991829714037</v>
      </c>
      <c r="L2061" s="476">
        <f t="shared" si="228"/>
        <v>1024.2653222146685</v>
      </c>
      <c r="M2061" s="471">
        <f t="shared" si="231"/>
        <v>1384.7879500460735</v>
      </c>
      <c r="N2061" s="467">
        <f t="shared" si="229"/>
        <v>0</v>
      </c>
      <c r="O2061" s="475" t="str">
        <f t="shared" si="230"/>
        <v/>
      </c>
    </row>
    <row r="2062" spans="1:15" hidden="1">
      <c r="A2062" s="475">
        <f t="shared" si="225"/>
        <v>43525</v>
      </c>
      <c r="B2062" s="475">
        <v>43551</v>
      </c>
      <c r="C2062" s="467">
        <v>21</v>
      </c>
      <c r="D2062" s="467">
        <v>1143</v>
      </c>
      <c r="E2062" s="467">
        <v>29</v>
      </c>
      <c r="F2062" s="467">
        <v>0</v>
      </c>
      <c r="G2062" s="467">
        <f t="array" ref="G2062">MAX(IF($A$2:$A$8761=A2062,$D$2:$D$8761))</f>
        <v>1527</v>
      </c>
      <c r="H2062" s="467">
        <f t="shared" si="226"/>
        <v>0</v>
      </c>
      <c r="I2062" s="475" t="str">
        <f t="shared" si="227"/>
        <v/>
      </c>
      <c r="J2062" s="471">
        <f>'Potential Projects'!D2063</f>
        <v>123.77949462831583</v>
      </c>
      <c r="K2062" s="471">
        <f>'Potential Projects'!E2063</f>
        <v>1.1522559127069447</v>
      </c>
      <c r="L2062" s="476">
        <f t="shared" si="228"/>
        <v>989.06824945897722</v>
      </c>
      <c r="M2062" s="471">
        <f t="shared" si="231"/>
        <v>1384.7879500460735</v>
      </c>
      <c r="N2062" s="467">
        <f t="shared" si="229"/>
        <v>0</v>
      </c>
      <c r="O2062" s="475" t="str">
        <f t="shared" si="230"/>
        <v/>
      </c>
    </row>
    <row r="2063" spans="1:15" hidden="1">
      <c r="A2063" s="475">
        <f t="shared" si="225"/>
        <v>43525</v>
      </c>
      <c r="B2063" s="475">
        <v>43551</v>
      </c>
      <c r="C2063" s="467">
        <v>22</v>
      </c>
      <c r="D2063" s="467">
        <v>1060</v>
      </c>
      <c r="E2063" s="467">
        <v>20</v>
      </c>
      <c r="F2063" s="467">
        <v>0</v>
      </c>
      <c r="G2063" s="467">
        <f t="array" ref="G2063">MAX(IF($A$2:$A$8761=A2063,$D$2:$D$8761))</f>
        <v>1527</v>
      </c>
      <c r="H2063" s="467">
        <f t="shared" si="226"/>
        <v>0</v>
      </c>
      <c r="I2063" s="475" t="str">
        <f t="shared" si="227"/>
        <v/>
      </c>
      <c r="J2063" s="471">
        <f>'Potential Projects'!D2064</f>
        <v>112.38521303159389</v>
      </c>
      <c r="K2063" s="471">
        <f>'Potential Projects'!E2064</f>
        <v>15.403306976994195</v>
      </c>
      <c r="L2063" s="476">
        <f t="shared" si="228"/>
        <v>912.21147999141192</v>
      </c>
      <c r="M2063" s="471">
        <f t="shared" si="231"/>
        <v>1384.7879500460735</v>
      </c>
      <c r="N2063" s="467">
        <f t="shared" si="229"/>
        <v>0</v>
      </c>
      <c r="O2063" s="475" t="str">
        <f t="shared" si="230"/>
        <v/>
      </c>
    </row>
    <row r="2064" spans="1:15" hidden="1">
      <c r="A2064" s="475">
        <f t="shared" si="225"/>
        <v>43525</v>
      </c>
      <c r="B2064" s="475">
        <v>43551</v>
      </c>
      <c r="C2064" s="467">
        <v>23</v>
      </c>
      <c r="D2064" s="467">
        <v>987</v>
      </c>
      <c r="E2064" s="467">
        <v>28</v>
      </c>
      <c r="F2064" s="467">
        <v>0</v>
      </c>
      <c r="G2064" s="467">
        <f t="array" ref="G2064">MAX(IF($A$2:$A$8761=A2064,$D$2:$D$8761))</f>
        <v>1527</v>
      </c>
      <c r="H2064" s="467">
        <f t="shared" si="226"/>
        <v>0</v>
      </c>
      <c r="I2064" s="475" t="str">
        <f t="shared" si="227"/>
        <v/>
      </c>
      <c r="J2064" s="471">
        <f>'Potential Projects'!D2065</f>
        <v>97.213980699871158</v>
      </c>
      <c r="K2064" s="471">
        <f>'Potential Projects'!E2065</f>
        <v>29.569874919372179</v>
      </c>
      <c r="L2064" s="476">
        <f t="shared" si="228"/>
        <v>832.21614438075665</v>
      </c>
      <c r="M2064" s="471">
        <f t="shared" si="231"/>
        <v>1384.7879500460735</v>
      </c>
      <c r="N2064" s="467">
        <f t="shared" si="229"/>
        <v>0</v>
      </c>
      <c r="O2064" s="475" t="str">
        <f t="shared" si="230"/>
        <v/>
      </c>
    </row>
    <row r="2065" spans="1:15" hidden="1">
      <c r="A2065" s="475">
        <f t="shared" si="225"/>
        <v>43525</v>
      </c>
      <c r="B2065" s="475">
        <v>43551</v>
      </c>
      <c r="C2065" s="467">
        <v>24</v>
      </c>
      <c r="D2065" s="467">
        <v>950</v>
      </c>
      <c r="E2065" s="467">
        <v>43</v>
      </c>
      <c r="F2065" s="467">
        <v>0</v>
      </c>
      <c r="G2065" s="467">
        <f t="array" ref="G2065">MAX(IF($A$2:$A$8761=A2065,$D$2:$D$8761))</f>
        <v>1527</v>
      </c>
      <c r="H2065" s="467">
        <f t="shared" si="226"/>
        <v>0</v>
      </c>
      <c r="I2065" s="475" t="str">
        <f t="shared" si="227"/>
        <v/>
      </c>
      <c r="J2065" s="471">
        <f>'Potential Projects'!D2066</f>
        <v>88.545011587933189</v>
      </c>
      <c r="K2065" s="471">
        <f>'Potential Projects'!E2066</f>
        <v>49.589245807353251</v>
      </c>
      <c r="L2065" s="476">
        <f t="shared" si="228"/>
        <v>768.86574260471355</v>
      </c>
      <c r="M2065" s="471">
        <f t="shared" si="231"/>
        <v>1384.7879500460735</v>
      </c>
      <c r="N2065" s="467">
        <f t="shared" si="229"/>
        <v>0</v>
      </c>
      <c r="O2065" s="475" t="str">
        <f t="shared" si="230"/>
        <v/>
      </c>
    </row>
    <row r="2066" spans="1:15" hidden="1">
      <c r="A2066" s="475">
        <f t="shared" si="225"/>
        <v>43525</v>
      </c>
      <c r="B2066" s="475">
        <v>43552</v>
      </c>
      <c r="C2066" s="467">
        <v>1</v>
      </c>
      <c r="D2066" s="467">
        <v>897</v>
      </c>
      <c r="E2066" s="467">
        <v>68</v>
      </c>
      <c r="F2066" s="467">
        <v>0</v>
      </c>
      <c r="G2066" s="467">
        <f t="array" ref="G2066">MAX(IF($A$2:$A$8761=A2066,$D$2:$D$8761))</f>
        <v>1527</v>
      </c>
      <c r="H2066" s="467">
        <f t="shared" si="226"/>
        <v>0</v>
      </c>
      <c r="I2066" s="475" t="str">
        <f t="shared" si="227"/>
        <v/>
      </c>
      <c r="J2066" s="471">
        <f>'Potential Projects'!D2067</f>
        <v>101.16544904899681</v>
      </c>
      <c r="K2066" s="471">
        <f>'Potential Projects'!E2067</f>
        <v>64.8846021285745</v>
      </c>
      <c r="L2066" s="476">
        <f t="shared" si="228"/>
        <v>662.94994882242872</v>
      </c>
      <c r="M2066" s="471">
        <f t="shared" si="231"/>
        <v>1384.7879500460735</v>
      </c>
      <c r="N2066" s="467">
        <f t="shared" si="229"/>
        <v>0</v>
      </c>
      <c r="O2066" s="475" t="str">
        <f t="shared" si="230"/>
        <v/>
      </c>
    </row>
    <row r="2067" spans="1:15" hidden="1">
      <c r="A2067" s="475">
        <f t="shared" si="225"/>
        <v>43525</v>
      </c>
      <c r="B2067" s="475">
        <v>43552</v>
      </c>
      <c r="C2067" s="467">
        <v>2</v>
      </c>
      <c r="D2067" s="467">
        <v>872</v>
      </c>
      <c r="E2067" s="467">
        <v>34</v>
      </c>
      <c r="F2067" s="467">
        <v>0</v>
      </c>
      <c r="G2067" s="467">
        <f t="array" ref="G2067">MAX(IF($A$2:$A$8761=A2067,$D$2:$D$8761))</f>
        <v>1527</v>
      </c>
      <c r="H2067" s="467">
        <f t="shared" si="226"/>
        <v>0</v>
      </c>
      <c r="I2067" s="475" t="str">
        <f t="shared" si="227"/>
        <v/>
      </c>
      <c r="J2067" s="471">
        <f>'Potential Projects'!D2068</f>
        <v>100.98299257429159</v>
      </c>
      <c r="K2067" s="471">
        <f>'Potential Projects'!E2068</f>
        <v>52.165198774457103</v>
      </c>
      <c r="L2067" s="476">
        <f t="shared" si="228"/>
        <v>684.85180865125142</v>
      </c>
      <c r="M2067" s="471">
        <f t="shared" si="231"/>
        <v>1384.7879500460735</v>
      </c>
      <c r="N2067" s="467">
        <f t="shared" si="229"/>
        <v>0</v>
      </c>
      <c r="O2067" s="475" t="str">
        <f t="shared" si="230"/>
        <v/>
      </c>
    </row>
    <row r="2068" spans="1:15" hidden="1">
      <c r="A2068" s="475">
        <f t="shared" si="225"/>
        <v>43525</v>
      </c>
      <c r="B2068" s="475">
        <v>43552</v>
      </c>
      <c r="C2068" s="467">
        <v>3</v>
      </c>
      <c r="D2068" s="467">
        <v>855</v>
      </c>
      <c r="E2068" s="467">
        <v>21</v>
      </c>
      <c r="F2068" s="467">
        <v>0</v>
      </c>
      <c r="G2068" s="467">
        <f t="array" ref="G2068">MAX(IF($A$2:$A$8761=A2068,$D$2:$D$8761))</f>
        <v>1527</v>
      </c>
      <c r="H2068" s="467">
        <f t="shared" si="226"/>
        <v>0</v>
      </c>
      <c r="I2068" s="475" t="str">
        <f t="shared" si="227"/>
        <v/>
      </c>
      <c r="J2068" s="471">
        <f>'Potential Projects'!D2069</f>
        <v>89.028772029149394</v>
      </c>
      <c r="K2068" s="471">
        <f>'Potential Projects'!E2069</f>
        <v>52.687742528488499</v>
      </c>
      <c r="L2068" s="476">
        <f t="shared" si="228"/>
        <v>692.28348544236212</v>
      </c>
      <c r="M2068" s="471">
        <f t="shared" si="231"/>
        <v>1384.7879500460735</v>
      </c>
      <c r="N2068" s="467">
        <f t="shared" si="229"/>
        <v>0</v>
      </c>
      <c r="O2068" s="475" t="str">
        <f t="shared" si="230"/>
        <v/>
      </c>
    </row>
    <row r="2069" spans="1:15" hidden="1">
      <c r="A2069" s="475">
        <f t="shared" si="225"/>
        <v>43525</v>
      </c>
      <c r="B2069" s="475">
        <v>43552</v>
      </c>
      <c r="C2069" s="467">
        <v>4</v>
      </c>
      <c r="D2069" s="467">
        <v>852</v>
      </c>
      <c r="E2069" s="467">
        <v>5</v>
      </c>
      <c r="F2069" s="467">
        <v>0</v>
      </c>
      <c r="G2069" s="467">
        <f t="array" ref="G2069">MAX(IF($A$2:$A$8761=A2069,$D$2:$D$8761))</f>
        <v>1527</v>
      </c>
      <c r="H2069" s="467">
        <f t="shared" si="226"/>
        <v>0</v>
      </c>
      <c r="I2069" s="475" t="str">
        <f t="shared" si="227"/>
        <v/>
      </c>
      <c r="J2069" s="471">
        <f>'Potential Projects'!D2070</f>
        <v>74.995349109869181</v>
      </c>
      <c r="K2069" s="471">
        <f>'Potential Projects'!E2070</f>
        <v>71.523567458611041</v>
      </c>
      <c r="L2069" s="476">
        <f t="shared" si="228"/>
        <v>700.48108343151978</v>
      </c>
      <c r="M2069" s="471">
        <f t="shared" si="231"/>
        <v>1384.7879500460735</v>
      </c>
      <c r="N2069" s="467">
        <f t="shared" si="229"/>
        <v>0</v>
      </c>
      <c r="O2069" s="475" t="str">
        <f t="shared" si="230"/>
        <v/>
      </c>
    </row>
    <row r="2070" spans="1:15" hidden="1">
      <c r="A2070" s="475">
        <f t="shared" si="225"/>
        <v>43525</v>
      </c>
      <c r="B2070" s="475">
        <v>43552</v>
      </c>
      <c r="C2070" s="467">
        <v>5</v>
      </c>
      <c r="D2070" s="467">
        <v>873</v>
      </c>
      <c r="E2070" s="467">
        <v>0</v>
      </c>
      <c r="F2070" s="467">
        <v>0</v>
      </c>
      <c r="G2070" s="467">
        <f t="array" ref="G2070">MAX(IF($A$2:$A$8761=A2070,$D$2:$D$8761))</f>
        <v>1527</v>
      </c>
      <c r="H2070" s="467">
        <f t="shared" si="226"/>
        <v>0</v>
      </c>
      <c r="I2070" s="475" t="str">
        <f t="shared" si="227"/>
        <v/>
      </c>
      <c r="J2070" s="471">
        <f>'Potential Projects'!D2071</f>
        <v>46.173803044973276</v>
      </c>
      <c r="K2070" s="471">
        <f>'Potential Projects'!E2071</f>
        <v>84.158487690819172</v>
      </c>
      <c r="L2070" s="476">
        <f t="shared" si="228"/>
        <v>742.66770926420759</v>
      </c>
      <c r="M2070" s="471">
        <f t="shared" si="231"/>
        <v>1384.7879500460735</v>
      </c>
      <c r="N2070" s="467">
        <f t="shared" si="229"/>
        <v>0</v>
      </c>
      <c r="O2070" s="475" t="str">
        <f t="shared" si="230"/>
        <v/>
      </c>
    </row>
    <row r="2071" spans="1:15" hidden="1">
      <c r="A2071" s="475">
        <f t="shared" si="225"/>
        <v>43525</v>
      </c>
      <c r="B2071" s="475">
        <v>43552</v>
      </c>
      <c r="C2071" s="467">
        <v>6</v>
      </c>
      <c r="D2071" s="467">
        <v>996</v>
      </c>
      <c r="E2071" s="467">
        <v>0</v>
      </c>
      <c r="F2071" s="467">
        <v>0</v>
      </c>
      <c r="G2071" s="467">
        <f t="array" ref="G2071">MAX(IF($A$2:$A$8761=A2071,$D$2:$D$8761))</f>
        <v>1527</v>
      </c>
      <c r="H2071" s="467">
        <f t="shared" si="226"/>
        <v>0</v>
      </c>
      <c r="I2071" s="475" t="str">
        <f t="shared" si="227"/>
        <v/>
      </c>
      <c r="J2071" s="471">
        <f>'Potential Projects'!D2072</f>
        <v>80.127283161139204</v>
      </c>
      <c r="K2071" s="471">
        <f>'Potential Projects'!E2072</f>
        <v>96.193421307245757</v>
      </c>
      <c r="L2071" s="476">
        <f t="shared" si="228"/>
        <v>819.67929553161503</v>
      </c>
      <c r="M2071" s="471">
        <f t="shared" si="231"/>
        <v>1384.7879500460735</v>
      </c>
      <c r="N2071" s="467">
        <f t="shared" si="229"/>
        <v>0</v>
      </c>
      <c r="O2071" s="475" t="str">
        <f t="shared" si="230"/>
        <v/>
      </c>
    </row>
    <row r="2072" spans="1:15" hidden="1">
      <c r="A2072" s="475">
        <f t="shared" si="225"/>
        <v>43525</v>
      </c>
      <c r="B2072" s="475">
        <v>43552</v>
      </c>
      <c r="C2072" s="467">
        <v>7</v>
      </c>
      <c r="D2072" s="467">
        <v>1128</v>
      </c>
      <c r="E2072" s="467">
        <v>0</v>
      </c>
      <c r="F2072" s="467">
        <v>0</v>
      </c>
      <c r="G2072" s="467">
        <f t="array" ref="G2072">MAX(IF($A$2:$A$8761=A2072,$D$2:$D$8761))</f>
        <v>1527</v>
      </c>
      <c r="H2072" s="467">
        <f t="shared" si="226"/>
        <v>0</v>
      </c>
      <c r="I2072" s="475" t="str">
        <f t="shared" si="227"/>
        <v/>
      </c>
      <c r="J2072" s="471">
        <f>'Potential Projects'!D2073</f>
        <v>48.992772431736036</v>
      </c>
      <c r="K2072" s="471">
        <f>'Potential Projects'!E2073</f>
        <v>95.655232530638571</v>
      </c>
      <c r="L2072" s="476">
        <f t="shared" si="228"/>
        <v>983.35199503762533</v>
      </c>
      <c r="M2072" s="471">
        <f t="shared" si="231"/>
        <v>1384.7879500460735</v>
      </c>
      <c r="N2072" s="467">
        <f t="shared" si="229"/>
        <v>0</v>
      </c>
      <c r="O2072" s="475" t="str">
        <f t="shared" si="230"/>
        <v/>
      </c>
    </row>
    <row r="2073" spans="1:15" hidden="1">
      <c r="A2073" s="475">
        <f t="shared" si="225"/>
        <v>43525</v>
      </c>
      <c r="B2073" s="475">
        <v>43552</v>
      </c>
      <c r="C2073" s="467">
        <v>8</v>
      </c>
      <c r="D2073" s="467">
        <v>1202</v>
      </c>
      <c r="E2073" s="467">
        <v>0</v>
      </c>
      <c r="F2073" s="467">
        <v>1</v>
      </c>
      <c r="G2073" s="467">
        <f t="array" ref="G2073">MAX(IF($A$2:$A$8761=A2073,$D$2:$D$8761))</f>
        <v>1527</v>
      </c>
      <c r="H2073" s="467">
        <f t="shared" si="226"/>
        <v>0</v>
      </c>
      <c r="I2073" s="475" t="str">
        <f t="shared" si="227"/>
        <v/>
      </c>
      <c r="J2073" s="471">
        <f>'Potential Projects'!D2074</f>
        <v>13.253702542319102</v>
      </c>
      <c r="K2073" s="471">
        <f>'Potential Projects'!E2074</f>
        <v>58.770527305955703</v>
      </c>
      <c r="L2073" s="476">
        <f t="shared" si="228"/>
        <v>1128.9757701517251</v>
      </c>
      <c r="M2073" s="471">
        <f t="shared" si="231"/>
        <v>1384.7879500460735</v>
      </c>
      <c r="N2073" s="467">
        <f t="shared" si="229"/>
        <v>0</v>
      </c>
      <c r="O2073" s="475" t="str">
        <f t="shared" si="230"/>
        <v/>
      </c>
    </row>
    <row r="2074" spans="1:15" hidden="1">
      <c r="A2074" s="475">
        <f t="shared" si="225"/>
        <v>43525</v>
      </c>
      <c r="B2074" s="475">
        <v>43552</v>
      </c>
      <c r="C2074" s="467">
        <v>9</v>
      </c>
      <c r="D2074" s="467">
        <v>1189</v>
      </c>
      <c r="E2074" s="467">
        <v>0</v>
      </c>
      <c r="F2074" s="467">
        <v>1</v>
      </c>
      <c r="G2074" s="467">
        <f t="array" ref="G2074">MAX(IF($A$2:$A$8761=A2074,$D$2:$D$8761))</f>
        <v>1527</v>
      </c>
      <c r="H2074" s="467">
        <f t="shared" si="226"/>
        <v>0</v>
      </c>
      <c r="I2074" s="475" t="str">
        <f t="shared" si="227"/>
        <v/>
      </c>
      <c r="J2074" s="471">
        <f>'Potential Projects'!D2075</f>
        <v>3.3811526794062448</v>
      </c>
      <c r="K2074" s="471">
        <f>'Potential Projects'!E2075</f>
        <v>59.459690550419261</v>
      </c>
      <c r="L2074" s="476">
        <f t="shared" si="228"/>
        <v>1125.1591567701744</v>
      </c>
      <c r="M2074" s="471">
        <f t="shared" si="231"/>
        <v>1384.7879500460735</v>
      </c>
      <c r="N2074" s="467">
        <f t="shared" si="229"/>
        <v>0</v>
      </c>
      <c r="O2074" s="475" t="str">
        <f t="shared" si="230"/>
        <v/>
      </c>
    </row>
    <row r="2075" spans="1:15" hidden="1">
      <c r="A2075" s="475">
        <f t="shared" si="225"/>
        <v>43525</v>
      </c>
      <c r="B2075" s="475">
        <v>43552</v>
      </c>
      <c r="C2075" s="467">
        <v>10</v>
      </c>
      <c r="D2075" s="467">
        <v>1203</v>
      </c>
      <c r="E2075" s="467">
        <v>0</v>
      </c>
      <c r="F2075" s="467">
        <v>3</v>
      </c>
      <c r="G2075" s="467">
        <f t="array" ref="G2075">MAX(IF($A$2:$A$8761=A2075,$D$2:$D$8761))</f>
        <v>1527</v>
      </c>
      <c r="H2075" s="467">
        <f t="shared" si="226"/>
        <v>0</v>
      </c>
      <c r="I2075" s="475" t="str">
        <f t="shared" si="227"/>
        <v/>
      </c>
      <c r="J2075" s="471">
        <f>'Potential Projects'!D2076</f>
        <v>11.596365377622394</v>
      </c>
      <c r="K2075" s="471">
        <f>'Potential Projects'!E2076</f>
        <v>73.123271016985598</v>
      </c>
      <c r="L2075" s="476">
        <f t="shared" si="228"/>
        <v>1115.280363605392</v>
      </c>
      <c r="M2075" s="471">
        <f t="shared" si="231"/>
        <v>1384.7879500460735</v>
      </c>
      <c r="N2075" s="467">
        <f t="shared" si="229"/>
        <v>0</v>
      </c>
      <c r="O2075" s="475" t="str">
        <f t="shared" si="230"/>
        <v/>
      </c>
    </row>
    <row r="2076" spans="1:15" hidden="1">
      <c r="A2076" s="475">
        <f t="shared" si="225"/>
        <v>43525</v>
      </c>
      <c r="B2076" s="475">
        <v>43552</v>
      </c>
      <c r="C2076" s="467">
        <v>11</v>
      </c>
      <c r="D2076" s="467">
        <v>1181</v>
      </c>
      <c r="E2076" s="467">
        <v>0</v>
      </c>
      <c r="F2076" s="467">
        <v>6</v>
      </c>
      <c r="G2076" s="467">
        <f t="array" ref="G2076">MAX(IF($A$2:$A$8761=A2076,$D$2:$D$8761))</f>
        <v>1527</v>
      </c>
      <c r="H2076" s="467">
        <f t="shared" si="226"/>
        <v>0</v>
      </c>
      <c r="I2076" s="475" t="str">
        <f t="shared" si="227"/>
        <v/>
      </c>
      <c r="J2076" s="471">
        <f>'Potential Projects'!D2077</f>
        <v>13.737675087529681</v>
      </c>
      <c r="K2076" s="471">
        <f>'Potential Projects'!E2077</f>
        <v>85.154293377768226</v>
      </c>
      <c r="L2076" s="476">
        <f t="shared" si="228"/>
        <v>1076.1080315347021</v>
      </c>
      <c r="M2076" s="471">
        <f t="shared" si="231"/>
        <v>1384.7879500460735</v>
      </c>
      <c r="N2076" s="467">
        <f t="shared" si="229"/>
        <v>0</v>
      </c>
      <c r="O2076" s="475" t="str">
        <f t="shared" si="230"/>
        <v/>
      </c>
    </row>
    <row r="2077" spans="1:15" hidden="1">
      <c r="A2077" s="475">
        <f t="shared" si="225"/>
        <v>43525</v>
      </c>
      <c r="B2077" s="475">
        <v>43552</v>
      </c>
      <c r="C2077" s="467">
        <v>12</v>
      </c>
      <c r="D2077" s="467">
        <v>1181</v>
      </c>
      <c r="E2077" s="467">
        <v>0</v>
      </c>
      <c r="F2077" s="467">
        <v>10</v>
      </c>
      <c r="G2077" s="467">
        <f t="array" ref="G2077">MAX(IF($A$2:$A$8761=A2077,$D$2:$D$8761))</f>
        <v>1527</v>
      </c>
      <c r="H2077" s="467">
        <f t="shared" si="226"/>
        <v>0</v>
      </c>
      <c r="I2077" s="475" t="str">
        <f t="shared" si="227"/>
        <v/>
      </c>
      <c r="J2077" s="471">
        <f>'Potential Projects'!D2078</f>
        <v>10.588284288859731</v>
      </c>
      <c r="K2077" s="471">
        <f>'Potential Projects'!E2078</f>
        <v>91.489745269834444</v>
      </c>
      <c r="L2077" s="476">
        <f t="shared" si="228"/>
        <v>1068.9219704413058</v>
      </c>
      <c r="M2077" s="471">
        <f t="shared" si="231"/>
        <v>1384.7879500460735</v>
      </c>
      <c r="N2077" s="467">
        <f t="shared" si="229"/>
        <v>0</v>
      </c>
      <c r="O2077" s="475" t="str">
        <f t="shared" si="230"/>
        <v/>
      </c>
    </row>
    <row r="2078" spans="1:15" hidden="1">
      <c r="A2078" s="475">
        <f t="shared" si="225"/>
        <v>43525</v>
      </c>
      <c r="B2078" s="475">
        <v>43552</v>
      </c>
      <c r="C2078" s="467">
        <v>13</v>
      </c>
      <c r="D2078" s="467">
        <v>1153</v>
      </c>
      <c r="E2078" s="467">
        <v>0</v>
      </c>
      <c r="F2078" s="467">
        <v>6</v>
      </c>
      <c r="G2078" s="467">
        <f t="array" ref="G2078">MAX(IF($A$2:$A$8761=A2078,$D$2:$D$8761))</f>
        <v>1527</v>
      </c>
      <c r="H2078" s="467">
        <f t="shared" si="226"/>
        <v>0</v>
      </c>
      <c r="I2078" s="475" t="str">
        <f t="shared" si="227"/>
        <v/>
      </c>
      <c r="J2078" s="471">
        <f>'Potential Projects'!D2079</f>
        <v>3.809734046995493</v>
      </c>
      <c r="K2078" s="471">
        <f>'Potential Projects'!E2079</f>
        <v>87.765447645667606</v>
      </c>
      <c r="L2078" s="476">
        <f t="shared" si="228"/>
        <v>1055.4248183073369</v>
      </c>
      <c r="M2078" s="471">
        <f t="shared" si="231"/>
        <v>1384.7879500460735</v>
      </c>
      <c r="N2078" s="467">
        <f t="shared" si="229"/>
        <v>0</v>
      </c>
      <c r="O2078" s="475" t="str">
        <f t="shared" si="230"/>
        <v/>
      </c>
    </row>
    <row r="2079" spans="1:15" hidden="1">
      <c r="A2079" s="475">
        <f t="shared" si="225"/>
        <v>43525</v>
      </c>
      <c r="B2079" s="475">
        <v>43552</v>
      </c>
      <c r="C2079" s="467">
        <v>14</v>
      </c>
      <c r="D2079" s="467">
        <v>1158</v>
      </c>
      <c r="E2079" s="467">
        <v>4</v>
      </c>
      <c r="F2079" s="467">
        <v>7</v>
      </c>
      <c r="G2079" s="467">
        <f t="array" ref="G2079">MAX(IF($A$2:$A$8761=A2079,$D$2:$D$8761))</f>
        <v>1527</v>
      </c>
      <c r="H2079" s="467">
        <f t="shared" si="226"/>
        <v>0</v>
      </c>
      <c r="I2079" s="475" t="str">
        <f t="shared" si="227"/>
        <v/>
      </c>
      <c r="J2079" s="471">
        <f>'Potential Projects'!D2080</f>
        <v>0</v>
      </c>
      <c r="K2079" s="471">
        <f>'Potential Projects'!E2080</f>
        <v>93.883433723930338</v>
      </c>
      <c r="L2079" s="476">
        <f t="shared" si="228"/>
        <v>1053.1165662760698</v>
      </c>
      <c r="M2079" s="471">
        <f t="shared" si="231"/>
        <v>1384.7879500460735</v>
      </c>
      <c r="N2079" s="467">
        <f t="shared" si="229"/>
        <v>0</v>
      </c>
      <c r="O2079" s="475" t="str">
        <f t="shared" si="230"/>
        <v/>
      </c>
    </row>
    <row r="2080" spans="1:15" hidden="1">
      <c r="A2080" s="475">
        <f t="shared" si="225"/>
        <v>43525</v>
      </c>
      <c r="B2080" s="475">
        <v>43552</v>
      </c>
      <c r="C2080" s="467">
        <v>15</v>
      </c>
      <c r="D2080" s="467">
        <v>1128</v>
      </c>
      <c r="E2080" s="467">
        <v>4</v>
      </c>
      <c r="F2080" s="467">
        <v>3</v>
      </c>
      <c r="G2080" s="467">
        <f t="array" ref="G2080">MAX(IF($A$2:$A$8761=A2080,$D$2:$D$8761))</f>
        <v>1527</v>
      </c>
      <c r="H2080" s="467">
        <f t="shared" si="226"/>
        <v>0</v>
      </c>
      <c r="I2080" s="475" t="str">
        <f t="shared" si="227"/>
        <v/>
      </c>
      <c r="J2080" s="471">
        <f>'Potential Projects'!D2081</f>
        <v>0</v>
      </c>
      <c r="K2080" s="471">
        <f>'Potential Projects'!E2081</f>
        <v>98.440046549129221</v>
      </c>
      <c r="L2080" s="476">
        <f t="shared" si="228"/>
        <v>1022.5599534508708</v>
      </c>
      <c r="M2080" s="471">
        <f t="shared" si="231"/>
        <v>1384.7879500460735</v>
      </c>
      <c r="N2080" s="467">
        <f t="shared" si="229"/>
        <v>0</v>
      </c>
      <c r="O2080" s="475" t="str">
        <f t="shared" si="230"/>
        <v/>
      </c>
    </row>
    <row r="2081" spans="1:15" hidden="1">
      <c r="A2081" s="475">
        <f t="shared" si="225"/>
        <v>43525</v>
      </c>
      <c r="B2081" s="475">
        <v>43552</v>
      </c>
      <c r="C2081" s="467">
        <v>16</v>
      </c>
      <c r="D2081" s="467">
        <v>1135</v>
      </c>
      <c r="E2081" s="467">
        <v>0</v>
      </c>
      <c r="F2081" s="467">
        <v>2</v>
      </c>
      <c r="G2081" s="467">
        <f t="array" ref="G2081">MAX(IF($A$2:$A$8761=A2081,$D$2:$D$8761))</f>
        <v>1527</v>
      </c>
      <c r="H2081" s="467">
        <f t="shared" si="226"/>
        <v>0</v>
      </c>
      <c r="I2081" s="475" t="str">
        <f t="shared" si="227"/>
        <v/>
      </c>
      <c r="J2081" s="471">
        <f>'Potential Projects'!D2082</f>
        <v>0.71679446096450306</v>
      </c>
      <c r="K2081" s="471">
        <f>'Potential Projects'!E2082</f>
        <v>99.273144001290063</v>
      </c>
      <c r="L2081" s="476">
        <f t="shared" si="228"/>
        <v>1033.0100615377453</v>
      </c>
      <c r="M2081" s="471">
        <f t="shared" si="231"/>
        <v>1384.7879500460735</v>
      </c>
      <c r="N2081" s="467">
        <f t="shared" si="229"/>
        <v>0</v>
      </c>
      <c r="O2081" s="475" t="str">
        <f t="shared" si="230"/>
        <v/>
      </c>
    </row>
    <row r="2082" spans="1:15" hidden="1">
      <c r="A2082" s="475">
        <f t="shared" si="225"/>
        <v>43525</v>
      </c>
      <c r="B2082" s="475">
        <v>43552</v>
      </c>
      <c r="C2082" s="467">
        <v>17</v>
      </c>
      <c r="D2082" s="467">
        <v>1146</v>
      </c>
      <c r="E2082" s="467">
        <v>0</v>
      </c>
      <c r="F2082" s="467">
        <v>5</v>
      </c>
      <c r="G2082" s="467">
        <f t="array" ref="G2082">MAX(IF($A$2:$A$8761=A2082,$D$2:$D$8761))</f>
        <v>1527</v>
      </c>
      <c r="H2082" s="467">
        <f t="shared" si="226"/>
        <v>0</v>
      </c>
      <c r="I2082" s="475" t="str">
        <f t="shared" si="227"/>
        <v/>
      </c>
      <c r="J2082" s="471">
        <f>'Potential Projects'!D2083</f>
        <v>6.2950633236268358E-2</v>
      </c>
      <c r="K2082" s="471">
        <f>'Potential Projects'!E2083</f>
        <v>99.830106804988176</v>
      </c>
      <c r="L2082" s="476">
        <f t="shared" si="228"/>
        <v>1041.1069425617754</v>
      </c>
      <c r="M2082" s="471">
        <f t="shared" si="231"/>
        <v>1384.7879500460735</v>
      </c>
      <c r="N2082" s="467">
        <f t="shared" si="229"/>
        <v>0</v>
      </c>
      <c r="O2082" s="475" t="str">
        <f t="shared" si="230"/>
        <v/>
      </c>
    </row>
    <row r="2083" spans="1:15" hidden="1">
      <c r="A2083" s="475">
        <f t="shared" si="225"/>
        <v>43525</v>
      </c>
      <c r="B2083" s="475">
        <v>43552</v>
      </c>
      <c r="C2083" s="467">
        <v>18</v>
      </c>
      <c r="D2083" s="467">
        <v>1125</v>
      </c>
      <c r="E2083" s="467">
        <v>0</v>
      </c>
      <c r="F2083" s="467">
        <v>6</v>
      </c>
      <c r="G2083" s="467">
        <f t="array" ref="G2083">MAX(IF($A$2:$A$8761=A2083,$D$2:$D$8761))</f>
        <v>1527</v>
      </c>
      <c r="H2083" s="467">
        <f t="shared" si="226"/>
        <v>0</v>
      </c>
      <c r="I2083" s="475" t="str">
        <f t="shared" si="227"/>
        <v/>
      </c>
      <c r="J2083" s="471">
        <f>'Potential Projects'!D2084</f>
        <v>4.1760872229868635</v>
      </c>
      <c r="K2083" s="471">
        <f>'Potential Projects'!E2084</f>
        <v>99.826977800473031</v>
      </c>
      <c r="L2083" s="476">
        <f t="shared" si="228"/>
        <v>1014.9969349765402</v>
      </c>
      <c r="M2083" s="471">
        <f t="shared" si="231"/>
        <v>1384.7879500460735</v>
      </c>
      <c r="N2083" s="467">
        <f t="shared" si="229"/>
        <v>0</v>
      </c>
      <c r="O2083" s="475" t="str">
        <f t="shared" si="230"/>
        <v/>
      </c>
    </row>
    <row r="2084" spans="1:15" hidden="1">
      <c r="A2084" s="475">
        <f t="shared" si="225"/>
        <v>43525</v>
      </c>
      <c r="B2084" s="475">
        <v>43552</v>
      </c>
      <c r="C2084" s="467">
        <v>19</v>
      </c>
      <c r="D2084" s="467">
        <v>1115</v>
      </c>
      <c r="E2084" s="467">
        <v>1</v>
      </c>
      <c r="F2084" s="467">
        <v>2</v>
      </c>
      <c r="G2084" s="467">
        <f t="array" ref="G2084">MAX(IF($A$2:$A$8761=A2084,$D$2:$D$8761))</f>
        <v>1527</v>
      </c>
      <c r="H2084" s="467">
        <f t="shared" si="226"/>
        <v>0</v>
      </c>
      <c r="I2084" s="475" t="str">
        <f t="shared" si="227"/>
        <v/>
      </c>
      <c r="J2084" s="471">
        <f>'Potential Projects'!D2085</f>
        <v>5.508989848905439</v>
      </c>
      <c r="K2084" s="471">
        <f>'Potential Projects'!E2085</f>
        <v>99.325554826918946</v>
      </c>
      <c r="L2084" s="476">
        <f t="shared" si="228"/>
        <v>1007.1654553241756</v>
      </c>
      <c r="M2084" s="471">
        <f t="shared" si="231"/>
        <v>1384.7879500460735</v>
      </c>
      <c r="N2084" s="467">
        <f t="shared" si="229"/>
        <v>0</v>
      </c>
      <c r="O2084" s="475" t="str">
        <f t="shared" si="230"/>
        <v/>
      </c>
    </row>
    <row r="2085" spans="1:15" hidden="1">
      <c r="A2085" s="475">
        <f t="shared" si="225"/>
        <v>43525</v>
      </c>
      <c r="B2085" s="475">
        <v>43552</v>
      </c>
      <c r="C2085" s="467">
        <v>20</v>
      </c>
      <c r="D2085" s="467">
        <v>1189</v>
      </c>
      <c r="E2085" s="467">
        <v>5</v>
      </c>
      <c r="F2085" s="467">
        <v>0</v>
      </c>
      <c r="G2085" s="467">
        <f t="array" ref="G2085">MAX(IF($A$2:$A$8761=A2085,$D$2:$D$8761))</f>
        <v>1527</v>
      </c>
      <c r="H2085" s="467">
        <f t="shared" si="226"/>
        <v>0</v>
      </c>
      <c r="I2085" s="475" t="str">
        <f t="shared" si="227"/>
        <v/>
      </c>
      <c r="J2085" s="471">
        <f>'Potential Projects'!D2086</f>
        <v>6.3861436929910598</v>
      </c>
      <c r="K2085" s="471">
        <f>'Potential Projects'!E2086</f>
        <v>99.212128413244457</v>
      </c>
      <c r="L2085" s="476">
        <f t="shared" si="228"/>
        <v>1078.4017278937645</v>
      </c>
      <c r="M2085" s="471">
        <f t="shared" si="231"/>
        <v>1384.7879500460735</v>
      </c>
      <c r="N2085" s="467">
        <f t="shared" si="229"/>
        <v>0</v>
      </c>
      <c r="O2085" s="475" t="str">
        <f t="shared" si="230"/>
        <v/>
      </c>
    </row>
    <row r="2086" spans="1:15" hidden="1">
      <c r="A2086" s="475">
        <f t="shared" si="225"/>
        <v>43525</v>
      </c>
      <c r="B2086" s="475">
        <v>43552</v>
      </c>
      <c r="C2086" s="467">
        <v>21</v>
      </c>
      <c r="D2086" s="467">
        <v>1163</v>
      </c>
      <c r="E2086" s="467">
        <v>6</v>
      </c>
      <c r="F2086" s="467">
        <v>0</v>
      </c>
      <c r="G2086" s="467">
        <f t="array" ref="G2086">MAX(IF($A$2:$A$8761=A2086,$D$2:$D$8761))</f>
        <v>1527</v>
      </c>
      <c r="H2086" s="467">
        <f t="shared" si="226"/>
        <v>0</v>
      </c>
      <c r="I2086" s="475" t="str">
        <f t="shared" si="227"/>
        <v/>
      </c>
      <c r="J2086" s="471">
        <f>'Potential Projects'!D2087</f>
        <v>1.3465961099560797</v>
      </c>
      <c r="K2086" s="471">
        <f>'Potential Projects'!E2087</f>
        <v>96.586893625026875</v>
      </c>
      <c r="L2086" s="476">
        <f t="shared" si="228"/>
        <v>1059.0665102650169</v>
      </c>
      <c r="M2086" s="471">
        <f t="shared" si="231"/>
        <v>1384.7879500460735</v>
      </c>
      <c r="N2086" s="467">
        <f t="shared" si="229"/>
        <v>0</v>
      </c>
      <c r="O2086" s="475" t="str">
        <f t="shared" si="230"/>
        <v/>
      </c>
    </row>
    <row r="2087" spans="1:15" hidden="1">
      <c r="A2087" s="475">
        <f t="shared" si="225"/>
        <v>43525</v>
      </c>
      <c r="B2087" s="475">
        <v>43552</v>
      </c>
      <c r="C2087" s="467">
        <v>22</v>
      </c>
      <c r="D2087" s="467">
        <v>1084</v>
      </c>
      <c r="E2087" s="467">
        <v>4</v>
      </c>
      <c r="F2087" s="467">
        <v>0</v>
      </c>
      <c r="G2087" s="467">
        <f t="array" ref="G2087">MAX(IF($A$2:$A$8761=A2087,$D$2:$D$8761))</f>
        <v>1527</v>
      </c>
      <c r="H2087" s="467">
        <f t="shared" si="226"/>
        <v>0</v>
      </c>
      <c r="I2087" s="475" t="str">
        <f t="shared" si="227"/>
        <v/>
      </c>
      <c r="J2087" s="471">
        <f>'Potential Projects'!D2088</f>
        <v>0</v>
      </c>
      <c r="K2087" s="471">
        <f>'Potential Projects'!E2088</f>
        <v>99.747188185336483</v>
      </c>
      <c r="L2087" s="476">
        <f t="shared" si="228"/>
        <v>980.25281181466357</v>
      </c>
      <c r="M2087" s="471">
        <f t="shared" si="231"/>
        <v>1384.7879500460735</v>
      </c>
      <c r="N2087" s="467">
        <f t="shared" si="229"/>
        <v>0</v>
      </c>
      <c r="O2087" s="475" t="str">
        <f t="shared" si="230"/>
        <v/>
      </c>
    </row>
    <row r="2088" spans="1:15" hidden="1">
      <c r="A2088" s="475">
        <f t="shared" si="225"/>
        <v>43525</v>
      </c>
      <c r="B2088" s="475">
        <v>43552</v>
      </c>
      <c r="C2088" s="467">
        <v>23</v>
      </c>
      <c r="D2088" s="467">
        <v>998</v>
      </c>
      <c r="E2088" s="467">
        <v>0</v>
      </c>
      <c r="F2088" s="467">
        <v>0</v>
      </c>
      <c r="G2088" s="467">
        <f t="array" ref="G2088">MAX(IF($A$2:$A$8761=A2088,$D$2:$D$8761))</f>
        <v>1527</v>
      </c>
      <c r="H2088" s="467">
        <f t="shared" si="226"/>
        <v>0</v>
      </c>
      <c r="I2088" s="475" t="str">
        <f t="shared" si="227"/>
        <v/>
      </c>
      <c r="J2088" s="471">
        <f>'Potential Projects'!D2089</f>
        <v>0.60775714732201913</v>
      </c>
      <c r="K2088" s="471">
        <f>'Potential Projects'!E2089</f>
        <v>98.801446570629963</v>
      </c>
      <c r="L2088" s="476">
        <f t="shared" si="228"/>
        <v>898.59079628204802</v>
      </c>
      <c r="M2088" s="471">
        <f t="shared" si="231"/>
        <v>1384.7879500460735</v>
      </c>
      <c r="N2088" s="467">
        <f t="shared" si="229"/>
        <v>0</v>
      </c>
      <c r="O2088" s="475" t="str">
        <f t="shared" si="230"/>
        <v/>
      </c>
    </row>
    <row r="2089" spans="1:15" hidden="1">
      <c r="A2089" s="475">
        <f t="shared" si="225"/>
        <v>43525</v>
      </c>
      <c r="B2089" s="475">
        <v>43552</v>
      </c>
      <c r="C2089" s="467">
        <v>24</v>
      </c>
      <c r="D2089" s="467">
        <v>966</v>
      </c>
      <c r="E2089" s="467">
        <v>0</v>
      </c>
      <c r="F2089" s="467">
        <v>0</v>
      </c>
      <c r="G2089" s="467">
        <f t="array" ref="G2089">MAX(IF($A$2:$A$8761=A2089,$D$2:$D$8761))</f>
        <v>1527</v>
      </c>
      <c r="H2089" s="467">
        <f t="shared" si="226"/>
        <v>0</v>
      </c>
      <c r="I2089" s="475" t="str">
        <f t="shared" si="227"/>
        <v/>
      </c>
      <c r="J2089" s="471">
        <f>'Potential Projects'!D2090</f>
        <v>8.3417064437288335</v>
      </c>
      <c r="K2089" s="471">
        <f>'Potential Projects'!E2090</f>
        <v>99.549278649752736</v>
      </c>
      <c r="L2089" s="476">
        <f t="shared" si="228"/>
        <v>858.10901490651838</v>
      </c>
      <c r="M2089" s="471">
        <f t="shared" si="231"/>
        <v>1384.7879500460735</v>
      </c>
      <c r="N2089" s="467">
        <f t="shared" si="229"/>
        <v>0</v>
      </c>
      <c r="O2089" s="475" t="str">
        <f t="shared" si="230"/>
        <v/>
      </c>
    </row>
    <row r="2090" spans="1:15" hidden="1">
      <c r="A2090" s="475">
        <f t="shared" si="225"/>
        <v>43525</v>
      </c>
      <c r="B2090" s="475">
        <v>43553</v>
      </c>
      <c r="C2090" s="467">
        <v>1</v>
      </c>
      <c r="D2090" s="467">
        <v>908</v>
      </c>
      <c r="E2090" s="467">
        <v>0</v>
      </c>
      <c r="F2090" s="467">
        <v>0</v>
      </c>
      <c r="G2090" s="467">
        <f t="array" ref="G2090">MAX(IF($A$2:$A$8761=A2090,$D$2:$D$8761))</f>
        <v>1527</v>
      </c>
      <c r="H2090" s="467">
        <f t="shared" si="226"/>
        <v>0</v>
      </c>
      <c r="I2090" s="475" t="str">
        <f t="shared" si="227"/>
        <v/>
      </c>
      <c r="J2090" s="471">
        <f>'Potential Projects'!D2091</f>
        <v>21.67600899324562</v>
      </c>
      <c r="K2090" s="471">
        <f>'Potential Projects'!E2091</f>
        <v>99.726849655987976</v>
      </c>
      <c r="L2090" s="476">
        <f t="shared" si="228"/>
        <v>786.59714135076638</v>
      </c>
      <c r="M2090" s="471">
        <f t="shared" si="231"/>
        <v>1384.7879500460735</v>
      </c>
      <c r="N2090" s="467">
        <f t="shared" si="229"/>
        <v>0</v>
      </c>
      <c r="O2090" s="475" t="str">
        <f t="shared" si="230"/>
        <v/>
      </c>
    </row>
    <row r="2091" spans="1:15" hidden="1">
      <c r="A2091" s="475">
        <f t="shared" si="225"/>
        <v>43525</v>
      </c>
      <c r="B2091" s="475">
        <v>43553</v>
      </c>
      <c r="C2091" s="467">
        <v>2</v>
      </c>
      <c r="D2091" s="467">
        <v>876</v>
      </c>
      <c r="E2091" s="467">
        <v>0</v>
      </c>
      <c r="F2091" s="467">
        <v>0</v>
      </c>
      <c r="G2091" s="467">
        <f t="array" ref="G2091">MAX(IF($A$2:$A$8761=A2091,$D$2:$D$8761))</f>
        <v>1527</v>
      </c>
      <c r="H2091" s="467">
        <f t="shared" si="226"/>
        <v>0</v>
      </c>
      <c r="I2091" s="475" t="str">
        <f t="shared" si="227"/>
        <v/>
      </c>
      <c r="J2091" s="471">
        <f>'Potential Projects'!D2092</f>
        <v>14.61148171996421</v>
      </c>
      <c r="K2091" s="471">
        <f>'Potential Projects'!E2092</f>
        <v>99.456190765426797</v>
      </c>
      <c r="L2091" s="476">
        <f t="shared" si="228"/>
        <v>761.93232751460903</v>
      </c>
      <c r="M2091" s="471">
        <f t="shared" si="231"/>
        <v>1384.7879500460735</v>
      </c>
      <c r="N2091" s="467">
        <f t="shared" si="229"/>
        <v>0</v>
      </c>
      <c r="O2091" s="475" t="str">
        <f t="shared" si="230"/>
        <v/>
      </c>
    </row>
    <row r="2092" spans="1:15" hidden="1">
      <c r="A2092" s="475">
        <f t="shared" si="225"/>
        <v>43525</v>
      </c>
      <c r="B2092" s="475">
        <v>43553</v>
      </c>
      <c r="C2092" s="467">
        <v>3</v>
      </c>
      <c r="D2092" s="467">
        <v>878</v>
      </c>
      <c r="E2092" s="467">
        <v>0</v>
      </c>
      <c r="F2092" s="467">
        <v>0</v>
      </c>
      <c r="G2092" s="467">
        <f t="array" ref="G2092">MAX(IF($A$2:$A$8761=A2092,$D$2:$D$8761))</f>
        <v>1527</v>
      </c>
      <c r="H2092" s="467">
        <f t="shared" si="226"/>
        <v>0</v>
      </c>
      <c r="I2092" s="475" t="str">
        <f t="shared" si="227"/>
        <v/>
      </c>
      <c r="J2092" s="471">
        <f>'Potential Projects'!D2093</f>
        <v>42.204759686957651</v>
      </c>
      <c r="K2092" s="471">
        <f>'Potential Projects'!E2093</f>
        <v>45.768731294345301</v>
      </c>
      <c r="L2092" s="476">
        <f t="shared" si="228"/>
        <v>790.02650901869697</v>
      </c>
      <c r="M2092" s="471">
        <f t="shared" si="231"/>
        <v>1384.7879500460735</v>
      </c>
      <c r="N2092" s="467">
        <f t="shared" si="229"/>
        <v>0</v>
      </c>
      <c r="O2092" s="475" t="str">
        <f t="shared" si="230"/>
        <v/>
      </c>
    </row>
    <row r="2093" spans="1:15" hidden="1">
      <c r="A2093" s="475">
        <f t="shared" si="225"/>
        <v>43525</v>
      </c>
      <c r="B2093" s="475">
        <v>43553</v>
      </c>
      <c r="C2093" s="467">
        <v>4</v>
      </c>
      <c r="D2093" s="467">
        <v>865</v>
      </c>
      <c r="E2093" s="467">
        <v>0</v>
      </c>
      <c r="F2093" s="467">
        <v>0</v>
      </c>
      <c r="G2093" s="467">
        <f t="array" ref="G2093">MAX(IF($A$2:$A$8761=A2093,$D$2:$D$8761))</f>
        <v>1527</v>
      </c>
      <c r="H2093" s="467">
        <f t="shared" si="226"/>
        <v>0</v>
      </c>
      <c r="I2093" s="475" t="str">
        <f t="shared" si="227"/>
        <v/>
      </c>
      <c r="J2093" s="471">
        <f>'Potential Projects'!D2094</f>
        <v>76.350617746641802</v>
      </c>
      <c r="K2093" s="471">
        <f>'Potential Projects'!E2094</f>
        <v>43.824837239303378</v>
      </c>
      <c r="L2093" s="476">
        <f t="shared" si="228"/>
        <v>744.82454501405482</v>
      </c>
      <c r="M2093" s="471">
        <f t="shared" si="231"/>
        <v>1384.7879500460735</v>
      </c>
      <c r="N2093" s="467">
        <f t="shared" si="229"/>
        <v>0</v>
      </c>
      <c r="O2093" s="475" t="str">
        <f t="shared" si="230"/>
        <v/>
      </c>
    </row>
    <row r="2094" spans="1:15" hidden="1">
      <c r="A2094" s="475">
        <f t="shared" si="225"/>
        <v>43525</v>
      </c>
      <c r="B2094" s="475">
        <v>43553</v>
      </c>
      <c r="C2094" s="467">
        <v>5</v>
      </c>
      <c r="D2094" s="467">
        <v>902</v>
      </c>
      <c r="E2094" s="467">
        <v>0</v>
      </c>
      <c r="F2094" s="467">
        <v>0</v>
      </c>
      <c r="G2094" s="467">
        <f t="array" ref="G2094">MAX(IF($A$2:$A$8761=A2094,$D$2:$D$8761))</f>
        <v>1527</v>
      </c>
      <c r="H2094" s="467">
        <f t="shared" si="226"/>
        <v>0</v>
      </c>
      <c r="I2094" s="475" t="str">
        <f t="shared" si="227"/>
        <v/>
      </c>
      <c r="J2094" s="471">
        <f>'Potential Projects'!D2095</f>
        <v>102.32807385878122</v>
      </c>
      <c r="K2094" s="471">
        <f>'Potential Projects'!E2095</f>
        <v>75.872883734680713</v>
      </c>
      <c r="L2094" s="476">
        <f t="shared" si="228"/>
        <v>723.79904240653809</v>
      </c>
      <c r="M2094" s="471">
        <f t="shared" si="231"/>
        <v>1384.7879500460735</v>
      </c>
      <c r="N2094" s="467">
        <f t="shared" si="229"/>
        <v>0</v>
      </c>
      <c r="O2094" s="475" t="str">
        <f t="shared" si="230"/>
        <v/>
      </c>
    </row>
    <row r="2095" spans="1:15" hidden="1">
      <c r="A2095" s="475">
        <f t="shared" si="225"/>
        <v>43525</v>
      </c>
      <c r="B2095" s="475">
        <v>43553</v>
      </c>
      <c r="C2095" s="467">
        <v>6</v>
      </c>
      <c r="D2095" s="467">
        <v>1008</v>
      </c>
      <c r="E2095" s="467">
        <v>0</v>
      </c>
      <c r="F2095" s="467">
        <v>0</v>
      </c>
      <c r="G2095" s="467">
        <f t="array" ref="G2095">MAX(IF($A$2:$A$8761=A2095,$D$2:$D$8761))</f>
        <v>1527</v>
      </c>
      <c r="H2095" s="467">
        <f t="shared" si="226"/>
        <v>0</v>
      </c>
      <c r="I2095" s="475" t="str">
        <f t="shared" si="227"/>
        <v/>
      </c>
      <c r="J2095" s="471">
        <f>'Potential Projects'!D2096</f>
        <v>135.2842345924366</v>
      </c>
      <c r="K2095" s="471">
        <f>'Potential Projects'!E2096</f>
        <v>69.576544399053972</v>
      </c>
      <c r="L2095" s="476">
        <f t="shared" si="228"/>
        <v>803.13922100850937</v>
      </c>
      <c r="M2095" s="471">
        <f t="shared" si="231"/>
        <v>1384.7879500460735</v>
      </c>
      <c r="N2095" s="467">
        <f t="shared" si="229"/>
        <v>0</v>
      </c>
      <c r="O2095" s="475" t="str">
        <f t="shared" si="230"/>
        <v/>
      </c>
    </row>
    <row r="2096" spans="1:15" hidden="1">
      <c r="A2096" s="475">
        <f t="shared" si="225"/>
        <v>43525</v>
      </c>
      <c r="B2096" s="475">
        <v>43553</v>
      </c>
      <c r="C2096" s="467">
        <v>7</v>
      </c>
      <c r="D2096" s="467">
        <v>1123</v>
      </c>
      <c r="E2096" s="467">
        <v>4</v>
      </c>
      <c r="F2096" s="467">
        <v>0</v>
      </c>
      <c r="G2096" s="467">
        <f t="array" ref="G2096">MAX(IF($A$2:$A$8761=A2096,$D$2:$D$8761))</f>
        <v>1527</v>
      </c>
      <c r="H2096" s="467">
        <f t="shared" si="226"/>
        <v>0</v>
      </c>
      <c r="I2096" s="475" t="str">
        <f t="shared" si="227"/>
        <v/>
      </c>
      <c r="J2096" s="471">
        <f>'Potential Projects'!D2097</f>
        <v>103.44180620265128</v>
      </c>
      <c r="K2096" s="471">
        <f>'Potential Projects'!E2097</f>
        <v>69.862066061062137</v>
      </c>
      <c r="L2096" s="476">
        <f t="shared" si="228"/>
        <v>945.6961277362866</v>
      </c>
      <c r="M2096" s="471">
        <f t="shared" si="231"/>
        <v>1384.7879500460735</v>
      </c>
      <c r="N2096" s="467">
        <f t="shared" si="229"/>
        <v>0</v>
      </c>
      <c r="O2096" s="475" t="str">
        <f t="shared" si="230"/>
        <v/>
      </c>
    </row>
    <row r="2097" spans="1:15" hidden="1">
      <c r="A2097" s="475">
        <f t="shared" si="225"/>
        <v>43525</v>
      </c>
      <c r="B2097" s="475">
        <v>43553</v>
      </c>
      <c r="C2097" s="467">
        <v>8</v>
      </c>
      <c r="D2097" s="467">
        <v>1184</v>
      </c>
      <c r="E2097" s="467">
        <v>7</v>
      </c>
      <c r="F2097" s="467">
        <v>1</v>
      </c>
      <c r="G2097" s="467">
        <f t="array" ref="G2097">MAX(IF($A$2:$A$8761=A2097,$D$2:$D$8761))</f>
        <v>1527</v>
      </c>
      <c r="H2097" s="467">
        <f t="shared" si="226"/>
        <v>0</v>
      </c>
      <c r="I2097" s="475" t="str">
        <f t="shared" si="227"/>
        <v/>
      </c>
      <c r="J2097" s="471">
        <f>'Potential Projects'!D2098</f>
        <v>30.348853356992439</v>
      </c>
      <c r="K2097" s="471">
        <f>'Potential Projects'!E2098</f>
        <v>67.874365942807998</v>
      </c>
      <c r="L2097" s="476">
        <f t="shared" si="228"/>
        <v>1077.7767807001994</v>
      </c>
      <c r="M2097" s="471">
        <f t="shared" si="231"/>
        <v>1384.7879500460735</v>
      </c>
      <c r="N2097" s="467">
        <f t="shared" si="229"/>
        <v>0</v>
      </c>
      <c r="O2097" s="475" t="str">
        <f t="shared" si="230"/>
        <v/>
      </c>
    </row>
    <row r="2098" spans="1:15" hidden="1">
      <c r="A2098" s="475">
        <f t="shared" si="225"/>
        <v>43525</v>
      </c>
      <c r="B2098" s="475">
        <v>43553</v>
      </c>
      <c r="C2098" s="467">
        <v>9</v>
      </c>
      <c r="D2098" s="467">
        <v>1208</v>
      </c>
      <c r="E2098" s="467">
        <v>3</v>
      </c>
      <c r="F2098" s="467">
        <v>7</v>
      </c>
      <c r="G2098" s="467">
        <f t="array" ref="G2098">MAX(IF($A$2:$A$8761=A2098,$D$2:$D$8761))</f>
        <v>1527</v>
      </c>
      <c r="H2098" s="467">
        <f t="shared" si="226"/>
        <v>0</v>
      </c>
      <c r="I2098" s="475" t="str">
        <f t="shared" si="227"/>
        <v/>
      </c>
      <c r="J2098" s="471">
        <f>'Potential Projects'!D2099</f>
        <v>63.717203702703053</v>
      </c>
      <c r="K2098" s="471">
        <f>'Potential Projects'!E2099</f>
        <v>86.196251881315845</v>
      </c>
      <c r="L2098" s="476">
        <f t="shared" si="228"/>
        <v>1048.0865444159811</v>
      </c>
      <c r="M2098" s="471">
        <f t="shared" si="231"/>
        <v>1384.7879500460735</v>
      </c>
      <c r="N2098" s="467">
        <f t="shared" si="229"/>
        <v>0</v>
      </c>
      <c r="O2098" s="475" t="str">
        <f t="shared" si="230"/>
        <v/>
      </c>
    </row>
    <row r="2099" spans="1:15" hidden="1">
      <c r="A2099" s="475">
        <f t="shared" si="225"/>
        <v>43525</v>
      </c>
      <c r="B2099" s="475">
        <v>43553</v>
      </c>
      <c r="C2099" s="467">
        <v>10</v>
      </c>
      <c r="D2099" s="467">
        <v>1203</v>
      </c>
      <c r="E2099" s="467">
        <v>1</v>
      </c>
      <c r="F2099" s="467">
        <v>9</v>
      </c>
      <c r="G2099" s="467">
        <f t="array" ref="G2099">MAX(IF($A$2:$A$8761=A2099,$D$2:$D$8761))</f>
        <v>1527</v>
      </c>
      <c r="H2099" s="467">
        <f t="shared" si="226"/>
        <v>0</v>
      </c>
      <c r="I2099" s="475" t="str">
        <f t="shared" si="227"/>
        <v/>
      </c>
      <c r="J2099" s="471">
        <f>'Potential Projects'!D2100</f>
        <v>135.34934069433723</v>
      </c>
      <c r="K2099" s="471">
        <f>'Potential Projects'!E2100</f>
        <v>68.874865136529792</v>
      </c>
      <c r="L2099" s="476">
        <f t="shared" si="228"/>
        <v>988.77579416913306</v>
      </c>
      <c r="M2099" s="471">
        <f t="shared" si="231"/>
        <v>1384.7879500460735</v>
      </c>
      <c r="N2099" s="467">
        <f t="shared" si="229"/>
        <v>0</v>
      </c>
      <c r="O2099" s="475" t="str">
        <f t="shared" si="230"/>
        <v/>
      </c>
    </row>
    <row r="2100" spans="1:15" hidden="1">
      <c r="A2100" s="475">
        <f t="shared" si="225"/>
        <v>43525</v>
      </c>
      <c r="B2100" s="475">
        <v>43553</v>
      </c>
      <c r="C2100" s="467">
        <v>11</v>
      </c>
      <c r="D2100" s="467">
        <v>1179</v>
      </c>
      <c r="E2100" s="467">
        <v>3</v>
      </c>
      <c r="F2100" s="467">
        <v>10</v>
      </c>
      <c r="G2100" s="467">
        <f t="array" ref="G2100">MAX(IF($A$2:$A$8761=A2100,$D$2:$D$8761))</f>
        <v>1527</v>
      </c>
      <c r="H2100" s="467">
        <f t="shared" si="226"/>
        <v>0</v>
      </c>
      <c r="I2100" s="475" t="str">
        <f t="shared" si="227"/>
        <v/>
      </c>
      <c r="J2100" s="471">
        <f>'Potential Projects'!D2101</f>
        <v>144</v>
      </c>
      <c r="K2100" s="471">
        <f>'Potential Projects'!E2101</f>
        <v>56.096010696624383</v>
      </c>
      <c r="L2100" s="476">
        <f t="shared" si="228"/>
        <v>965.90398930337562</v>
      </c>
      <c r="M2100" s="471">
        <f t="shared" si="231"/>
        <v>1384.7879500460735</v>
      </c>
      <c r="N2100" s="467">
        <f t="shared" si="229"/>
        <v>0</v>
      </c>
      <c r="O2100" s="475" t="str">
        <f t="shared" si="230"/>
        <v/>
      </c>
    </row>
    <row r="2101" spans="1:15" hidden="1">
      <c r="A2101" s="475">
        <f t="shared" si="225"/>
        <v>43525</v>
      </c>
      <c r="B2101" s="475">
        <v>43553</v>
      </c>
      <c r="C2101" s="467">
        <v>12</v>
      </c>
      <c r="D2101" s="467">
        <v>1120</v>
      </c>
      <c r="E2101" s="467">
        <v>16</v>
      </c>
      <c r="F2101" s="467">
        <v>12</v>
      </c>
      <c r="G2101" s="467">
        <f t="array" ref="G2101">MAX(IF($A$2:$A$8761=A2101,$D$2:$D$8761))</f>
        <v>1527</v>
      </c>
      <c r="H2101" s="467">
        <f t="shared" si="226"/>
        <v>0</v>
      </c>
      <c r="I2101" s="475" t="str">
        <f t="shared" si="227"/>
        <v/>
      </c>
      <c r="J2101" s="471">
        <f>'Potential Projects'!D2102</f>
        <v>141.85455849489432</v>
      </c>
      <c r="K2101" s="471">
        <f>'Potential Projects'!E2102</f>
        <v>68.73562443560526</v>
      </c>
      <c r="L2101" s="476">
        <f t="shared" si="228"/>
        <v>881.40981706950049</v>
      </c>
      <c r="M2101" s="471">
        <f t="shared" si="231"/>
        <v>1384.7879500460735</v>
      </c>
      <c r="N2101" s="467">
        <f t="shared" si="229"/>
        <v>0</v>
      </c>
      <c r="O2101" s="475" t="str">
        <f t="shared" si="230"/>
        <v/>
      </c>
    </row>
    <row r="2102" spans="1:15" hidden="1">
      <c r="A2102" s="475">
        <f t="shared" si="225"/>
        <v>43525</v>
      </c>
      <c r="B2102" s="475">
        <v>43553</v>
      </c>
      <c r="C2102" s="467">
        <v>13</v>
      </c>
      <c r="D2102" s="467">
        <v>1096</v>
      </c>
      <c r="E2102" s="467">
        <v>16</v>
      </c>
      <c r="F2102" s="467">
        <v>15</v>
      </c>
      <c r="G2102" s="467">
        <f t="array" ref="G2102">MAX(IF($A$2:$A$8761=A2102,$D$2:$D$8761))</f>
        <v>1527</v>
      </c>
      <c r="H2102" s="467">
        <f t="shared" si="226"/>
        <v>0</v>
      </c>
      <c r="I2102" s="475" t="str">
        <f t="shared" si="227"/>
        <v/>
      </c>
      <c r="J2102" s="471">
        <f>'Potential Projects'!D2103</f>
        <v>132.41169962589032</v>
      </c>
      <c r="K2102" s="471">
        <f>'Potential Projects'!E2103</f>
        <v>64.373792141474951</v>
      </c>
      <c r="L2102" s="476">
        <f t="shared" si="228"/>
        <v>868.21450823263467</v>
      </c>
      <c r="M2102" s="471">
        <f t="shared" si="231"/>
        <v>1384.7879500460735</v>
      </c>
      <c r="N2102" s="467">
        <f t="shared" si="229"/>
        <v>0</v>
      </c>
      <c r="O2102" s="475" t="str">
        <f t="shared" si="230"/>
        <v/>
      </c>
    </row>
    <row r="2103" spans="1:15" hidden="1">
      <c r="A2103" s="475">
        <f t="shared" si="225"/>
        <v>43525</v>
      </c>
      <c r="B2103" s="475">
        <v>43553</v>
      </c>
      <c r="C2103" s="467">
        <v>14</v>
      </c>
      <c r="D2103" s="467">
        <v>1062</v>
      </c>
      <c r="E2103" s="467">
        <v>9</v>
      </c>
      <c r="F2103" s="467">
        <v>0</v>
      </c>
      <c r="G2103" s="467">
        <f t="array" ref="G2103">MAX(IF($A$2:$A$8761=A2103,$D$2:$D$8761))</f>
        <v>1527</v>
      </c>
      <c r="H2103" s="467">
        <f t="shared" si="226"/>
        <v>0</v>
      </c>
      <c r="I2103" s="475" t="str">
        <f t="shared" si="227"/>
        <v/>
      </c>
      <c r="J2103" s="471">
        <f>'Potential Projects'!D2104</f>
        <v>129.84867669368211</v>
      </c>
      <c r="K2103" s="471">
        <f>'Potential Projects'!E2104</f>
        <v>64.011609868845412</v>
      </c>
      <c r="L2103" s="476">
        <f t="shared" si="228"/>
        <v>859.13971343747244</v>
      </c>
      <c r="M2103" s="471">
        <f t="shared" si="231"/>
        <v>1384.7879500460735</v>
      </c>
      <c r="N2103" s="467">
        <f t="shared" si="229"/>
        <v>0</v>
      </c>
      <c r="O2103" s="475" t="str">
        <f t="shared" si="230"/>
        <v/>
      </c>
    </row>
    <row r="2104" spans="1:15" hidden="1">
      <c r="A2104" s="475">
        <f t="shared" si="225"/>
        <v>43525</v>
      </c>
      <c r="B2104" s="475">
        <v>43553</v>
      </c>
      <c r="C2104" s="467">
        <v>15</v>
      </c>
      <c r="D2104" s="467">
        <v>1071</v>
      </c>
      <c r="E2104" s="467">
        <v>8</v>
      </c>
      <c r="F2104" s="467">
        <v>0</v>
      </c>
      <c r="G2104" s="467">
        <f t="array" ref="G2104">MAX(IF($A$2:$A$8761=A2104,$D$2:$D$8761))</f>
        <v>1527</v>
      </c>
      <c r="H2104" s="467">
        <f t="shared" si="226"/>
        <v>0</v>
      </c>
      <c r="I2104" s="475" t="str">
        <f t="shared" si="227"/>
        <v/>
      </c>
      <c r="J2104" s="471">
        <f>'Potential Projects'!D2105</f>
        <v>134.93868010462037</v>
      </c>
      <c r="K2104" s="471">
        <f>'Potential Projects'!E2105</f>
        <v>53.493461191141684</v>
      </c>
      <c r="L2104" s="476">
        <f t="shared" si="228"/>
        <v>874.56785870423789</v>
      </c>
      <c r="M2104" s="471">
        <f t="shared" si="231"/>
        <v>1384.7879500460735</v>
      </c>
      <c r="N2104" s="467">
        <f t="shared" si="229"/>
        <v>0</v>
      </c>
      <c r="O2104" s="475" t="str">
        <f t="shared" si="230"/>
        <v/>
      </c>
    </row>
    <row r="2105" spans="1:15" hidden="1">
      <c r="A2105" s="475">
        <f t="shared" si="225"/>
        <v>43525</v>
      </c>
      <c r="B2105" s="475">
        <v>43553</v>
      </c>
      <c r="C2105" s="467">
        <v>16</v>
      </c>
      <c r="D2105" s="467">
        <v>1050</v>
      </c>
      <c r="E2105" s="467">
        <v>16</v>
      </c>
      <c r="F2105" s="467">
        <v>3</v>
      </c>
      <c r="G2105" s="467">
        <f t="array" ref="G2105">MAX(IF($A$2:$A$8761=A2105,$D$2:$D$8761))</f>
        <v>1527</v>
      </c>
      <c r="H2105" s="467">
        <f t="shared" si="226"/>
        <v>0</v>
      </c>
      <c r="I2105" s="475" t="str">
        <f t="shared" si="227"/>
        <v/>
      </c>
      <c r="J2105" s="471">
        <f>'Potential Projects'!D2106</f>
        <v>119.45990885490015</v>
      </c>
      <c r="K2105" s="471">
        <f>'Potential Projects'!E2106</f>
        <v>34.341606804988174</v>
      </c>
      <c r="L2105" s="476">
        <f t="shared" si="228"/>
        <v>877.19848434011169</v>
      </c>
      <c r="M2105" s="471">
        <f t="shared" si="231"/>
        <v>1384.7879500460735</v>
      </c>
      <c r="N2105" s="467">
        <f t="shared" si="229"/>
        <v>0</v>
      </c>
      <c r="O2105" s="475" t="str">
        <f t="shared" si="230"/>
        <v/>
      </c>
    </row>
    <row r="2106" spans="1:15" hidden="1">
      <c r="A2106" s="475">
        <f t="shared" si="225"/>
        <v>43525</v>
      </c>
      <c r="B2106" s="475">
        <v>43553</v>
      </c>
      <c r="C2106" s="467">
        <v>17</v>
      </c>
      <c r="D2106" s="467">
        <v>1052</v>
      </c>
      <c r="E2106" s="467">
        <v>3</v>
      </c>
      <c r="F2106" s="467">
        <v>9</v>
      </c>
      <c r="G2106" s="467">
        <f t="array" ref="G2106">MAX(IF($A$2:$A$8761=A2106,$D$2:$D$8761))</f>
        <v>1527</v>
      </c>
      <c r="H2106" s="467">
        <f t="shared" si="226"/>
        <v>0</v>
      </c>
      <c r="I2106" s="475" t="str">
        <f t="shared" si="227"/>
        <v/>
      </c>
      <c r="J2106" s="471">
        <f>'Potential Projects'!D2107</f>
        <v>115.387071354988</v>
      </c>
      <c r="K2106" s="471">
        <f>'Potential Projects'!E2107</f>
        <v>33.087658245538599</v>
      </c>
      <c r="L2106" s="476">
        <f t="shared" si="228"/>
        <v>891.52527039947347</v>
      </c>
      <c r="M2106" s="471">
        <f t="shared" si="231"/>
        <v>1384.7879500460735</v>
      </c>
      <c r="N2106" s="467">
        <f t="shared" si="229"/>
        <v>0</v>
      </c>
      <c r="O2106" s="475" t="str">
        <f t="shared" si="230"/>
        <v/>
      </c>
    </row>
    <row r="2107" spans="1:15" hidden="1">
      <c r="A2107" s="475">
        <f t="shared" si="225"/>
        <v>43525</v>
      </c>
      <c r="B2107" s="475">
        <v>43553</v>
      </c>
      <c r="C2107" s="467">
        <v>18</v>
      </c>
      <c r="D2107" s="467">
        <v>1062</v>
      </c>
      <c r="E2107" s="467">
        <v>3</v>
      </c>
      <c r="F2107" s="467">
        <v>13</v>
      </c>
      <c r="G2107" s="467">
        <f t="array" ref="G2107">MAX(IF($A$2:$A$8761=A2107,$D$2:$D$8761))</f>
        <v>1527</v>
      </c>
      <c r="H2107" s="467">
        <f t="shared" si="226"/>
        <v>0</v>
      </c>
      <c r="I2107" s="475" t="str">
        <f t="shared" si="227"/>
        <v/>
      </c>
      <c r="J2107" s="471">
        <f>'Potential Projects'!D2108</f>
        <v>84.9807600757579</v>
      </c>
      <c r="K2107" s="471">
        <f>'Potential Projects'!E2108</f>
        <v>53.379252526338426</v>
      </c>
      <c r="L2107" s="476">
        <f t="shared" si="228"/>
        <v>907.63998739790372</v>
      </c>
      <c r="M2107" s="471">
        <f t="shared" si="231"/>
        <v>1384.7879500460735</v>
      </c>
      <c r="N2107" s="467">
        <f t="shared" si="229"/>
        <v>0</v>
      </c>
      <c r="O2107" s="475" t="str">
        <f t="shared" si="230"/>
        <v/>
      </c>
    </row>
    <row r="2108" spans="1:15" hidden="1">
      <c r="A2108" s="475">
        <f t="shared" si="225"/>
        <v>43525</v>
      </c>
      <c r="B2108" s="475">
        <v>43553</v>
      </c>
      <c r="C2108" s="467">
        <v>19</v>
      </c>
      <c r="D2108" s="467">
        <v>1043</v>
      </c>
      <c r="E2108" s="467">
        <v>0</v>
      </c>
      <c r="F2108" s="467">
        <v>1</v>
      </c>
      <c r="G2108" s="467">
        <f t="array" ref="G2108">MAX(IF($A$2:$A$8761=A2108,$D$2:$D$8761))</f>
        <v>1527</v>
      </c>
      <c r="H2108" s="467">
        <f t="shared" si="226"/>
        <v>0</v>
      </c>
      <c r="I2108" s="475" t="str">
        <f t="shared" si="227"/>
        <v/>
      </c>
      <c r="J2108" s="471">
        <f>'Potential Projects'!D2109</f>
        <v>76.109279250778982</v>
      </c>
      <c r="K2108" s="471">
        <f>'Potential Projects'!E2109</f>
        <v>36.51782944528059</v>
      </c>
      <c r="L2108" s="476">
        <f t="shared" si="228"/>
        <v>929.37289130394049</v>
      </c>
      <c r="M2108" s="471">
        <f t="shared" si="231"/>
        <v>1384.7879500460735</v>
      </c>
      <c r="N2108" s="467">
        <f t="shared" si="229"/>
        <v>0</v>
      </c>
      <c r="O2108" s="475" t="str">
        <f t="shared" si="230"/>
        <v/>
      </c>
    </row>
    <row r="2109" spans="1:15" hidden="1">
      <c r="A2109" s="475">
        <f t="shared" si="225"/>
        <v>43525</v>
      </c>
      <c r="B2109" s="475">
        <v>43553</v>
      </c>
      <c r="C2109" s="467">
        <v>20</v>
      </c>
      <c r="D2109" s="467">
        <v>1075</v>
      </c>
      <c r="E2109" s="467">
        <v>0</v>
      </c>
      <c r="F2109" s="467">
        <v>0</v>
      </c>
      <c r="G2109" s="467">
        <f t="array" ref="G2109">MAX(IF($A$2:$A$8761=A2109,$D$2:$D$8761))</f>
        <v>1527</v>
      </c>
      <c r="H2109" s="467">
        <f t="shared" si="226"/>
        <v>0</v>
      </c>
      <c r="I2109" s="475" t="str">
        <f t="shared" si="227"/>
        <v/>
      </c>
      <c r="J2109" s="471">
        <f>'Potential Projects'!D2110</f>
        <v>123.67836844677069</v>
      </c>
      <c r="K2109" s="471">
        <f>'Potential Projects'!E2110</f>
        <v>28.938598258439047</v>
      </c>
      <c r="L2109" s="476">
        <f t="shared" si="228"/>
        <v>922.38303329479027</v>
      </c>
      <c r="M2109" s="471">
        <f t="shared" si="231"/>
        <v>1384.7879500460735</v>
      </c>
      <c r="N2109" s="467">
        <f t="shared" si="229"/>
        <v>0</v>
      </c>
      <c r="O2109" s="475" t="str">
        <f t="shared" si="230"/>
        <v/>
      </c>
    </row>
    <row r="2110" spans="1:15" hidden="1">
      <c r="A2110" s="475">
        <f t="shared" si="225"/>
        <v>43525</v>
      </c>
      <c r="B2110" s="475">
        <v>43553</v>
      </c>
      <c r="C2110" s="467">
        <v>21</v>
      </c>
      <c r="D2110" s="467">
        <v>1083</v>
      </c>
      <c r="E2110" s="467">
        <v>0</v>
      </c>
      <c r="F2110" s="467">
        <v>0</v>
      </c>
      <c r="G2110" s="467">
        <f t="array" ref="G2110">MAX(IF($A$2:$A$8761=A2110,$D$2:$D$8761))</f>
        <v>1527</v>
      </c>
      <c r="H2110" s="467">
        <f t="shared" si="226"/>
        <v>0</v>
      </c>
      <c r="I2110" s="475" t="str">
        <f t="shared" si="227"/>
        <v/>
      </c>
      <c r="J2110" s="471">
        <f>'Potential Projects'!D2111</f>
        <v>103.55561722583602</v>
      </c>
      <c r="K2110" s="471">
        <f>'Potential Projects'!E2111</f>
        <v>45.271219576435179</v>
      </c>
      <c r="L2110" s="476">
        <f t="shared" si="228"/>
        <v>934.17316319772874</v>
      </c>
      <c r="M2110" s="471">
        <f t="shared" si="231"/>
        <v>1384.7879500460735</v>
      </c>
      <c r="N2110" s="467">
        <f t="shared" si="229"/>
        <v>0</v>
      </c>
      <c r="O2110" s="475" t="str">
        <f t="shared" si="230"/>
        <v/>
      </c>
    </row>
    <row r="2111" spans="1:15" hidden="1">
      <c r="A2111" s="475">
        <f t="shared" si="225"/>
        <v>43525</v>
      </c>
      <c r="B2111" s="475">
        <v>43553</v>
      </c>
      <c r="C2111" s="467">
        <v>22</v>
      </c>
      <c r="D2111" s="467">
        <v>1050</v>
      </c>
      <c r="E2111" s="467">
        <v>2</v>
      </c>
      <c r="F2111" s="467">
        <v>0</v>
      </c>
      <c r="G2111" s="467">
        <f t="array" ref="G2111">MAX(IF($A$2:$A$8761=A2111,$D$2:$D$8761))</f>
        <v>1527</v>
      </c>
      <c r="H2111" s="467">
        <f t="shared" si="226"/>
        <v>0</v>
      </c>
      <c r="I2111" s="475" t="str">
        <f t="shared" si="227"/>
        <v/>
      </c>
      <c r="J2111" s="471">
        <f>'Potential Projects'!D2112</f>
        <v>85.821192568391766</v>
      </c>
      <c r="K2111" s="471">
        <f>'Potential Projects'!E2112</f>
        <v>72.443494786067518</v>
      </c>
      <c r="L2111" s="476">
        <f t="shared" si="228"/>
        <v>889.73531264554072</v>
      </c>
      <c r="M2111" s="471">
        <f t="shared" si="231"/>
        <v>1384.7879500460735</v>
      </c>
      <c r="N2111" s="467">
        <f t="shared" si="229"/>
        <v>0</v>
      </c>
      <c r="O2111" s="475" t="str">
        <f t="shared" si="230"/>
        <v/>
      </c>
    </row>
    <row r="2112" spans="1:15" hidden="1">
      <c r="A2112" s="475">
        <f t="shared" si="225"/>
        <v>43525</v>
      </c>
      <c r="B2112" s="475">
        <v>43553</v>
      </c>
      <c r="C2112" s="467">
        <v>23</v>
      </c>
      <c r="D2112" s="467">
        <v>978</v>
      </c>
      <c r="E2112" s="467">
        <v>0</v>
      </c>
      <c r="F2112" s="467">
        <v>0</v>
      </c>
      <c r="G2112" s="467">
        <f t="array" ref="G2112">MAX(IF($A$2:$A$8761=A2112,$D$2:$D$8761))</f>
        <v>1527</v>
      </c>
      <c r="H2112" s="467">
        <f t="shared" si="226"/>
        <v>0</v>
      </c>
      <c r="I2112" s="475" t="str">
        <f t="shared" si="227"/>
        <v/>
      </c>
      <c r="J2112" s="471">
        <f>'Potential Projects'!D2113</f>
        <v>118.04434319469875</v>
      </c>
      <c r="K2112" s="471">
        <f>'Potential Projects'!E2113</f>
        <v>83.686008009030317</v>
      </c>
      <c r="L2112" s="476">
        <f t="shared" si="228"/>
        <v>776.26964879627099</v>
      </c>
      <c r="M2112" s="471">
        <f t="shared" si="231"/>
        <v>1384.7879500460735</v>
      </c>
      <c r="N2112" s="467">
        <f t="shared" si="229"/>
        <v>0</v>
      </c>
      <c r="O2112" s="475" t="str">
        <f t="shared" si="230"/>
        <v/>
      </c>
    </row>
    <row r="2113" spans="1:15" hidden="1">
      <c r="A2113" s="475">
        <f t="shared" si="225"/>
        <v>43525</v>
      </c>
      <c r="B2113" s="475">
        <v>43553</v>
      </c>
      <c r="C2113" s="467">
        <v>24</v>
      </c>
      <c r="D2113" s="467">
        <v>942</v>
      </c>
      <c r="E2113" s="467">
        <v>0</v>
      </c>
      <c r="F2113" s="467">
        <v>0</v>
      </c>
      <c r="G2113" s="467">
        <f t="array" ref="G2113">MAX(IF($A$2:$A$8761=A2113,$D$2:$D$8761))</f>
        <v>1527</v>
      </c>
      <c r="H2113" s="467">
        <f t="shared" si="226"/>
        <v>0</v>
      </c>
      <c r="I2113" s="475" t="str">
        <f t="shared" si="227"/>
        <v/>
      </c>
      <c r="J2113" s="471">
        <f>'Potential Projects'!D2114</f>
        <v>94.624899396732786</v>
      </c>
      <c r="K2113" s="471">
        <f>'Potential Projects'!E2114</f>
        <v>91.521817566114819</v>
      </c>
      <c r="L2113" s="476">
        <f t="shared" si="228"/>
        <v>755.85328303715244</v>
      </c>
      <c r="M2113" s="471">
        <f t="shared" si="231"/>
        <v>1384.7879500460735</v>
      </c>
      <c r="N2113" s="467">
        <f t="shared" si="229"/>
        <v>0</v>
      </c>
      <c r="O2113" s="475" t="str">
        <f t="shared" si="230"/>
        <v/>
      </c>
    </row>
    <row r="2114" spans="1:15" hidden="1">
      <c r="A2114" s="475">
        <f t="shared" ref="A2114:A2177" si="232">DATE(YEAR(B2114),MONTH(B2114),1)</f>
        <v>43525</v>
      </c>
      <c r="B2114" s="475">
        <v>43554</v>
      </c>
      <c r="C2114" s="467">
        <v>1</v>
      </c>
      <c r="D2114" s="467">
        <v>925</v>
      </c>
      <c r="E2114" s="467">
        <v>2</v>
      </c>
      <c r="F2114" s="467">
        <v>0</v>
      </c>
      <c r="G2114" s="467">
        <f t="array" ref="G2114">MAX(IF($A$2:$A$8761=A2114,$D$2:$D$8761))</f>
        <v>1527</v>
      </c>
      <c r="H2114" s="467">
        <f t="shared" ref="H2114:H2177" si="233">IF(G2114=D2114,1,0)</f>
        <v>0</v>
      </c>
      <c r="I2114" s="475" t="str">
        <f t="shared" ref="I2114:I2177" si="234">IF(D2114=G2114,B2114,"")</f>
        <v/>
      </c>
      <c r="J2114" s="471">
        <f>'Potential Projects'!D2115</f>
        <v>100.27718863345524</v>
      </c>
      <c r="K2114" s="471">
        <f>'Potential Projects'!E2115</f>
        <v>99.760486454525903</v>
      </c>
      <c r="L2114" s="476">
        <f t="shared" ref="L2114:L2177" si="235">D2114-E2114-F2114-J2114-K2114</f>
        <v>722.96232491201886</v>
      </c>
      <c r="M2114" s="471">
        <f t="shared" si="231"/>
        <v>1384.7879500460735</v>
      </c>
      <c r="N2114" s="467">
        <f t="shared" ref="N2114:N2177" si="236">IF(M2114=L2114,1,0)</f>
        <v>0</v>
      </c>
      <c r="O2114" s="475" t="str">
        <f t="shared" ref="O2114:O2177" si="237">IF(L2114=M2114,B2114,"")</f>
        <v/>
      </c>
    </row>
    <row r="2115" spans="1:15" hidden="1">
      <c r="A2115" s="475">
        <f t="shared" si="232"/>
        <v>43525</v>
      </c>
      <c r="B2115" s="475">
        <v>43554</v>
      </c>
      <c r="C2115" s="467">
        <v>2</v>
      </c>
      <c r="D2115" s="467">
        <v>897</v>
      </c>
      <c r="E2115" s="467">
        <v>1</v>
      </c>
      <c r="F2115" s="467">
        <v>0</v>
      </c>
      <c r="G2115" s="467">
        <f t="array" ref="G2115">MAX(IF($A$2:$A$8761=A2115,$D$2:$D$8761))</f>
        <v>1527</v>
      </c>
      <c r="H2115" s="467">
        <f t="shared" si="233"/>
        <v>0</v>
      </c>
      <c r="I2115" s="475" t="str">
        <f t="shared" si="234"/>
        <v/>
      </c>
      <c r="J2115" s="471">
        <f>'Potential Projects'!D2116</f>
        <v>119.79430937022795</v>
      </c>
      <c r="K2115" s="471">
        <f>'Potential Projects'!E2116</f>
        <v>99.825413298215437</v>
      </c>
      <c r="L2115" s="476">
        <f t="shared" si="235"/>
        <v>676.38027733155673</v>
      </c>
      <c r="M2115" s="471">
        <f t="shared" si="231"/>
        <v>1384.7879500460735</v>
      </c>
      <c r="N2115" s="467">
        <f t="shared" si="236"/>
        <v>0</v>
      </c>
      <c r="O2115" s="475" t="str">
        <f t="shared" si="237"/>
        <v/>
      </c>
    </row>
    <row r="2116" spans="1:15" hidden="1">
      <c r="A2116" s="475">
        <f t="shared" si="232"/>
        <v>43525</v>
      </c>
      <c r="B2116" s="475">
        <v>43554</v>
      </c>
      <c r="C2116" s="467">
        <v>3</v>
      </c>
      <c r="D2116" s="467">
        <v>883</v>
      </c>
      <c r="E2116" s="467">
        <v>1</v>
      </c>
      <c r="F2116" s="467">
        <v>0</v>
      </c>
      <c r="G2116" s="467">
        <f t="array" ref="G2116">MAX(IF($A$2:$A$8761=A2116,$D$2:$D$8761))</f>
        <v>1527</v>
      </c>
      <c r="H2116" s="467">
        <f t="shared" si="233"/>
        <v>0</v>
      </c>
      <c r="I2116" s="475" t="str">
        <f t="shared" si="234"/>
        <v/>
      </c>
      <c r="J2116" s="471">
        <f>'Potential Projects'!D2117</f>
        <v>130.526247208613</v>
      </c>
      <c r="K2116" s="471">
        <f>'Potential Projects'!E2117</f>
        <v>99.66896307245753</v>
      </c>
      <c r="L2116" s="476">
        <f t="shared" si="235"/>
        <v>651.80478971892944</v>
      </c>
      <c r="M2116" s="471">
        <f t="shared" si="231"/>
        <v>1384.7879500460735</v>
      </c>
      <c r="N2116" s="467">
        <f t="shared" si="236"/>
        <v>0</v>
      </c>
      <c r="O2116" s="475" t="str">
        <f t="shared" si="237"/>
        <v/>
      </c>
    </row>
    <row r="2117" spans="1:15" hidden="1">
      <c r="A2117" s="475">
        <f t="shared" si="232"/>
        <v>43525</v>
      </c>
      <c r="B2117" s="475">
        <v>43554</v>
      </c>
      <c r="C2117" s="467">
        <v>4</v>
      </c>
      <c r="D2117" s="467">
        <v>895</v>
      </c>
      <c r="E2117" s="467">
        <v>6</v>
      </c>
      <c r="F2117" s="467">
        <v>0</v>
      </c>
      <c r="G2117" s="467">
        <f t="array" ref="G2117">MAX(IF($A$2:$A$8761=A2117,$D$2:$D$8761))</f>
        <v>1527</v>
      </c>
      <c r="H2117" s="467">
        <f t="shared" si="233"/>
        <v>0</v>
      </c>
      <c r="I2117" s="475" t="str">
        <f t="shared" si="234"/>
        <v/>
      </c>
      <c r="J2117" s="471">
        <f>'Potential Projects'!D2118</f>
        <v>116.51541659994054</v>
      </c>
      <c r="K2117" s="471">
        <f>'Potential Projects'!E2118</f>
        <v>98.694278165985821</v>
      </c>
      <c r="L2117" s="476">
        <f t="shared" si="235"/>
        <v>673.79030523407368</v>
      </c>
      <c r="M2117" s="471">
        <f t="shared" si="231"/>
        <v>1384.7879500460735</v>
      </c>
      <c r="N2117" s="467">
        <f t="shared" si="236"/>
        <v>0</v>
      </c>
      <c r="O2117" s="475" t="str">
        <f t="shared" si="237"/>
        <v/>
      </c>
    </row>
    <row r="2118" spans="1:15" hidden="1">
      <c r="A2118" s="475">
        <f t="shared" si="232"/>
        <v>43525</v>
      </c>
      <c r="B2118" s="475">
        <v>43554</v>
      </c>
      <c r="C2118" s="467">
        <v>5</v>
      </c>
      <c r="D2118" s="467">
        <v>913</v>
      </c>
      <c r="E2118" s="467">
        <v>6</v>
      </c>
      <c r="F2118" s="467">
        <v>0</v>
      </c>
      <c r="G2118" s="467">
        <f t="array" ref="G2118">MAX(IF($A$2:$A$8761=A2118,$D$2:$D$8761))</f>
        <v>1527</v>
      </c>
      <c r="H2118" s="467">
        <f t="shared" si="233"/>
        <v>0</v>
      </c>
      <c r="I2118" s="475" t="str">
        <f t="shared" si="234"/>
        <v/>
      </c>
      <c r="J2118" s="471">
        <f>'Potential Projects'!D2119</f>
        <v>99.760515183383177</v>
      </c>
      <c r="K2118" s="471">
        <f>'Potential Projects'!E2119</f>
        <v>99.58760895506343</v>
      </c>
      <c r="L2118" s="476">
        <f t="shared" si="235"/>
        <v>707.65187586155344</v>
      </c>
      <c r="M2118" s="471">
        <f t="shared" si="231"/>
        <v>1384.7879500460735</v>
      </c>
      <c r="N2118" s="467">
        <f t="shared" si="236"/>
        <v>0</v>
      </c>
      <c r="O2118" s="475" t="str">
        <f t="shared" si="237"/>
        <v/>
      </c>
    </row>
    <row r="2119" spans="1:15" hidden="1">
      <c r="A2119" s="475">
        <f t="shared" si="232"/>
        <v>43525</v>
      </c>
      <c r="B2119" s="475">
        <v>43554</v>
      </c>
      <c r="C2119" s="467">
        <v>6</v>
      </c>
      <c r="D2119" s="467">
        <v>964</v>
      </c>
      <c r="E2119" s="467">
        <v>3</v>
      </c>
      <c r="F2119" s="467">
        <v>0</v>
      </c>
      <c r="G2119" s="467">
        <f t="array" ref="G2119">MAX(IF($A$2:$A$8761=A2119,$D$2:$D$8761))</f>
        <v>1527</v>
      </c>
      <c r="H2119" s="467">
        <f t="shared" si="233"/>
        <v>0</v>
      </c>
      <c r="I2119" s="475" t="str">
        <f t="shared" si="234"/>
        <v/>
      </c>
      <c r="J2119" s="471">
        <f>'Potential Projects'!D2120</f>
        <v>94.98324680159574</v>
      </c>
      <c r="K2119" s="471">
        <f>'Potential Projects'!E2120</f>
        <v>96.983494947323166</v>
      </c>
      <c r="L2119" s="476">
        <f t="shared" si="235"/>
        <v>769.03325825108107</v>
      </c>
      <c r="M2119" s="471">
        <f t="shared" si="231"/>
        <v>1384.7879500460735</v>
      </c>
      <c r="N2119" s="467">
        <f t="shared" si="236"/>
        <v>0</v>
      </c>
      <c r="O2119" s="475" t="str">
        <f t="shared" si="237"/>
        <v/>
      </c>
    </row>
    <row r="2120" spans="1:15" hidden="1">
      <c r="A2120" s="475">
        <f t="shared" si="232"/>
        <v>43525</v>
      </c>
      <c r="B2120" s="475">
        <v>43554</v>
      </c>
      <c r="C2120" s="467">
        <v>7</v>
      </c>
      <c r="D2120" s="467">
        <v>1029</v>
      </c>
      <c r="E2120" s="467">
        <v>2</v>
      </c>
      <c r="F2120" s="467">
        <v>0</v>
      </c>
      <c r="G2120" s="467">
        <f t="array" ref="G2120">MAX(IF($A$2:$A$8761=A2120,$D$2:$D$8761))</f>
        <v>1527</v>
      </c>
      <c r="H2120" s="467">
        <f t="shared" si="233"/>
        <v>0</v>
      </c>
      <c r="I2120" s="475" t="str">
        <f t="shared" si="234"/>
        <v/>
      </c>
      <c r="J2120" s="471">
        <f>'Potential Projects'!D2121</f>
        <v>75.686723599966641</v>
      </c>
      <c r="K2120" s="471">
        <f>'Potential Projects'!E2121</f>
        <v>85.201228445495602</v>
      </c>
      <c r="L2120" s="476">
        <f t="shared" si="235"/>
        <v>866.11204795453773</v>
      </c>
      <c r="M2120" s="471">
        <f t="shared" si="231"/>
        <v>1384.7879500460735</v>
      </c>
      <c r="N2120" s="467">
        <f t="shared" si="236"/>
        <v>0</v>
      </c>
      <c r="O2120" s="475" t="str">
        <f t="shared" si="237"/>
        <v/>
      </c>
    </row>
    <row r="2121" spans="1:15" hidden="1">
      <c r="A2121" s="475">
        <f t="shared" si="232"/>
        <v>43525</v>
      </c>
      <c r="B2121" s="475">
        <v>43554</v>
      </c>
      <c r="C2121" s="467">
        <v>8</v>
      </c>
      <c r="D2121" s="467">
        <v>1058</v>
      </c>
      <c r="E2121" s="467">
        <v>4</v>
      </c>
      <c r="F2121" s="467">
        <v>8</v>
      </c>
      <c r="G2121" s="467">
        <f t="array" ref="G2121">MAX(IF($A$2:$A$8761=A2121,$D$2:$D$8761))</f>
        <v>1527</v>
      </c>
      <c r="H2121" s="467">
        <f t="shared" si="233"/>
        <v>0</v>
      </c>
      <c r="I2121" s="475" t="str">
        <f t="shared" si="234"/>
        <v/>
      </c>
      <c r="J2121" s="471">
        <f>'Potential Projects'!D2122</f>
        <v>35.783277513178142</v>
      </c>
      <c r="K2121" s="471">
        <f>'Potential Projects'!E2122</f>
        <v>89.947146043861537</v>
      </c>
      <c r="L2121" s="476">
        <f t="shared" si="235"/>
        <v>920.26957644296033</v>
      </c>
      <c r="M2121" s="471">
        <f t="shared" si="231"/>
        <v>1384.7879500460735</v>
      </c>
      <c r="N2121" s="467">
        <f t="shared" si="236"/>
        <v>0</v>
      </c>
      <c r="O2121" s="475" t="str">
        <f t="shared" si="237"/>
        <v/>
      </c>
    </row>
    <row r="2122" spans="1:15" hidden="1">
      <c r="A2122" s="475">
        <f t="shared" si="232"/>
        <v>43525</v>
      </c>
      <c r="B2122" s="475">
        <v>43554</v>
      </c>
      <c r="C2122" s="467">
        <v>9</v>
      </c>
      <c r="D2122" s="467">
        <v>1090</v>
      </c>
      <c r="E2122" s="467">
        <v>4</v>
      </c>
      <c r="F2122" s="467">
        <v>18</v>
      </c>
      <c r="G2122" s="467">
        <f t="array" ref="G2122">MAX(IF($A$2:$A$8761=A2122,$D$2:$D$8761))</f>
        <v>1527</v>
      </c>
      <c r="H2122" s="467">
        <f t="shared" si="233"/>
        <v>0</v>
      </c>
      <c r="I2122" s="475" t="str">
        <f t="shared" si="234"/>
        <v/>
      </c>
      <c r="J2122" s="471">
        <f>'Potential Projects'!D2123</f>
        <v>17.85677748338281</v>
      </c>
      <c r="K2122" s="471">
        <f>'Potential Projects'!E2123</f>
        <v>76.383693721780261</v>
      </c>
      <c r="L2122" s="476">
        <f t="shared" si="235"/>
        <v>973.75952879483702</v>
      </c>
      <c r="M2122" s="471">
        <f t="shared" ref="M2122:M2161" si="238">MAX($L$1418:$L$2161)</f>
        <v>1384.7879500460735</v>
      </c>
      <c r="N2122" s="467">
        <f t="shared" si="236"/>
        <v>0</v>
      </c>
      <c r="O2122" s="475" t="str">
        <f t="shared" si="237"/>
        <v/>
      </c>
    </row>
    <row r="2123" spans="1:15" hidden="1">
      <c r="A2123" s="475">
        <f t="shared" si="232"/>
        <v>43525</v>
      </c>
      <c r="B2123" s="475">
        <v>43554</v>
      </c>
      <c r="C2123" s="467">
        <v>10</v>
      </c>
      <c r="D2123" s="467">
        <v>1087</v>
      </c>
      <c r="E2123" s="467">
        <v>3</v>
      </c>
      <c r="F2123" s="467">
        <v>19</v>
      </c>
      <c r="G2123" s="467">
        <f t="array" ref="G2123">MAX(IF($A$2:$A$8761=A2123,$D$2:$D$8761))</f>
        <v>1527</v>
      </c>
      <c r="H2123" s="467">
        <f t="shared" si="233"/>
        <v>0</v>
      </c>
      <c r="I2123" s="475" t="str">
        <f t="shared" si="234"/>
        <v/>
      </c>
      <c r="J2123" s="471">
        <f>'Potential Projects'!D2124</f>
        <v>9.5908366968337884</v>
      </c>
      <c r="K2123" s="471">
        <f>'Potential Projects'!E2124</f>
        <v>54.934367770371964</v>
      </c>
      <c r="L2123" s="476">
        <f t="shared" si="235"/>
        <v>1000.4747955327942</v>
      </c>
      <c r="M2123" s="471">
        <f t="shared" si="238"/>
        <v>1384.7879500460735</v>
      </c>
      <c r="N2123" s="467">
        <f t="shared" si="236"/>
        <v>0</v>
      </c>
      <c r="O2123" s="475" t="str">
        <f t="shared" si="237"/>
        <v/>
      </c>
    </row>
    <row r="2124" spans="1:15" hidden="1">
      <c r="A2124" s="475">
        <f t="shared" si="232"/>
        <v>43525</v>
      </c>
      <c r="B2124" s="475">
        <v>43554</v>
      </c>
      <c r="C2124" s="467">
        <v>11</v>
      </c>
      <c r="D2124" s="467">
        <v>1079</v>
      </c>
      <c r="E2124" s="467">
        <v>0</v>
      </c>
      <c r="F2124" s="467">
        <v>19</v>
      </c>
      <c r="G2124" s="467">
        <f t="array" ref="G2124">MAX(IF($A$2:$A$8761=A2124,$D$2:$D$8761))</f>
        <v>1527</v>
      </c>
      <c r="H2124" s="467">
        <f t="shared" si="233"/>
        <v>0</v>
      </c>
      <c r="I2124" s="475" t="str">
        <f t="shared" si="234"/>
        <v/>
      </c>
      <c r="J2124" s="471">
        <f>'Potential Projects'!D2125</f>
        <v>4.2192362385758297</v>
      </c>
      <c r="K2124" s="471">
        <f>'Potential Projects'!E2125</f>
        <v>54.479097613416464</v>
      </c>
      <c r="L2124" s="476">
        <f t="shared" si="235"/>
        <v>1001.3016661480077</v>
      </c>
      <c r="M2124" s="471">
        <f t="shared" si="238"/>
        <v>1384.7879500460735</v>
      </c>
      <c r="N2124" s="467">
        <f t="shared" si="236"/>
        <v>0</v>
      </c>
      <c r="O2124" s="475" t="str">
        <f t="shared" si="237"/>
        <v/>
      </c>
    </row>
    <row r="2125" spans="1:15" hidden="1">
      <c r="A2125" s="475">
        <f t="shared" si="232"/>
        <v>43525</v>
      </c>
      <c r="B2125" s="475">
        <v>43554</v>
      </c>
      <c r="C2125" s="467">
        <v>12</v>
      </c>
      <c r="D2125" s="467">
        <v>1035</v>
      </c>
      <c r="E2125" s="467">
        <v>0</v>
      </c>
      <c r="F2125" s="467">
        <v>14</v>
      </c>
      <c r="G2125" s="467">
        <f t="array" ref="G2125">MAX(IF($A$2:$A$8761=A2125,$D$2:$D$8761))</f>
        <v>1527</v>
      </c>
      <c r="H2125" s="467">
        <f t="shared" si="233"/>
        <v>0</v>
      </c>
      <c r="I2125" s="475" t="str">
        <f t="shared" si="234"/>
        <v/>
      </c>
      <c r="J2125" s="471">
        <f>'Potential Projects'!D2126</f>
        <v>5.4018535735007749</v>
      </c>
      <c r="K2125" s="471">
        <f>'Potential Projects'!E2126</f>
        <v>63.635347075897656</v>
      </c>
      <c r="L2125" s="476">
        <f t="shared" si="235"/>
        <v>951.96279935060147</v>
      </c>
      <c r="M2125" s="471">
        <f t="shared" si="238"/>
        <v>1384.7879500460735</v>
      </c>
      <c r="N2125" s="467">
        <f t="shared" si="236"/>
        <v>0</v>
      </c>
      <c r="O2125" s="475" t="str">
        <f t="shared" si="237"/>
        <v/>
      </c>
    </row>
    <row r="2126" spans="1:15" hidden="1">
      <c r="A2126" s="475">
        <f t="shared" si="232"/>
        <v>43525</v>
      </c>
      <c r="B2126" s="475">
        <v>43554</v>
      </c>
      <c r="C2126" s="467">
        <v>13</v>
      </c>
      <c r="D2126" s="467">
        <v>1008</v>
      </c>
      <c r="E2126" s="467">
        <v>0</v>
      </c>
      <c r="F2126" s="467">
        <v>10</v>
      </c>
      <c r="G2126" s="467">
        <f t="array" ref="G2126">MAX(IF($A$2:$A$8761=A2126,$D$2:$D$8761))</f>
        <v>1527</v>
      </c>
      <c r="H2126" s="467">
        <f t="shared" si="233"/>
        <v>0</v>
      </c>
      <c r="I2126" s="475" t="str">
        <f t="shared" si="234"/>
        <v/>
      </c>
      <c r="J2126" s="471">
        <f>'Potential Projects'!D2127</f>
        <v>3.3719102434135948</v>
      </c>
      <c r="K2126" s="471">
        <f>'Potential Projects'!E2127</f>
        <v>59.326707858525054</v>
      </c>
      <c r="L2126" s="476">
        <f t="shared" si="235"/>
        <v>935.30138189806132</v>
      </c>
      <c r="M2126" s="471">
        <f t="shared" si="238"/>
        <v>1384.7879500460735</v>
      </c>
      <c r="N2126" s="467">
        <f t="shared" si="236"/>
        <v>0</v>
      </c>
      <c r="O2126" s="475" t="str">
        <f t="shared" si="237"/>
        <v/>
      </c>
    </row>
    <row r="2127" spans="1:15" hidden="1">
      <c r="A2127" s="475">
        <f t="shared" si="232"/>
        <v>43525</v>
      </c>
      <c r="B2127" s="475">
        <v>43554</v>
      </c>
      <c r="C2127" s="467">
        <v>14</v>
      </c>
      <c r="D2127" s="467">
        <v>979</v>
      </c>
      <c r="E2127" s="467">
        <v>0</v>
      </c>
      <c r="F2127" s="467">
        <v>4</v>
      </c>
      <c r="G2127" s="467">
        <f t="array" ref="G2127">MAX(IF($A$2:$A$8761=A2127,$D$2:$D$8761))</f>
        <v>1527</v>
      </c>
      <c r="H2127" s="467">
        <f t="shared" si="233"/>
        <v>0</v>
      </c>
      <c r="I2127" s="475" t="str">
        <f t="shared" si="234"/>
        <v/>
      </c>
      <c r="J2127" s="471">
        <f>'Potential Projects'!D2128</f>
        <v>1.375212705838587</v>
      </c>
      <c r="K2127" s="471">
        <f>'Potential Projects'!E2128</f>
        <v>35.05032632767147</v>
      </c>
      <c r="L2127" s="476">
        <f t="shared" si="235"/>
        <v>938.57446096648994</v>
      </c>
      <c r="M2127" s="471">
        <f t="shared" si="238"/>
        <v>1384.7879500460735</v>
      </c>
      <c r="N2127" s="467">
        <f t="shared" si="236"/>
        <v>0</v>
      </c>
      <c r="O2127" s="475" t="str">
        <f t="shared" si="237"/>
        <v/>
      </c>
    </row>
    <row r="2128" spans="1:15" hidden="1">
      <c r="A2128" s="475">
        <f t="shared" si="232"/>
        <v>43525</v>
      </c>
      <c r="B2128" s="475">
        <v>43554</v>
      </c>
      <c r="C2128" s="467">
        <v>15</v>
      </c>
      <c r="D2128" s="467">
        <v>959</v>
      </c>
      <c r="E2128" s="467">
        <v>0</v>
      </c>
      <c r="F2128" s="467">
        <v>5</v>
      </c>
      <c r="G2128" s="467">
        <f t="array" ref="G2128">MAX(IF($A$2:$A$8761=A2128,$D$2:$D$8761))</f>
        <v>1527</v>
      </c>
      <c r="H2128" s="467">
        <f t="shared" si="233"/>
        <v>0</v>
      </c>
      <c r="I2128" s="475" t="str">
        <f t="shared" si="234"/>
        <v/>
      </c>
      <c r="J2128" s="471">
        <f>'Potential Projects'!D2129</f>
        <v>0.89259451993261563</v>
      </c>
      <c r="K2128" s="471">
        <f>'Potential Projects'!E2129</f>
        <v>36.273767093098257</v>
      </c>
      <c r="L2128" s="476">
        <f t="shared" si="235"/>
        <v>916.83363838696914</v>
      </c>
      <c r="M2128" s="471">
        <f t="shared" si="238"/>
        <v>1384.7879500460735</v>
      </c>
      <c r="N2128" s="467">
        <f t="shared" si="236"/>
        <v>0</v>
      </c>
      <c r="O2128" s="475" t="str">
        <f t="shared" si="237"/>
        <v/>
      </c>
    </row>
    <row r="2129" spans="1:15" hidden="1">
      <c r="A2129" s="475">
        <f t="shared" si="232"/>
        <v>43525</v>
      </c>
      <c r="B2129" s="475">
        <v>43554</v>
      </c>
      <c r="C2129" s="467">
        <v>16</v>
      </c>
      <c r="D2129" s="467">
        <v>949</v>
      </c>
      <c r="E2129" s="467">
        <v>0</v>
      </c>
      <c r="F2129" s="467">
        <v>5</v>
      </c>
      <c r="G2129" s="467">
        <f t="array" ref="G2129">MAX(IF($A$2:$A$8761=A2129,$D$2:$D$8761))</f>
        <v>1527</v>
      </c>
      <c r="H2129" s="467">
        <f t="shared" si="233"/>
        <v>0</v>
      </c>
      <c r="I2129" s="475" t="str">
        <f t="shared" si="234"/>
        <v/>
      </c>
      <c r="J2129" s="471">
        <f>'Potential Projects'!D2130</f>
        <v>9.5635042209148092E-4</v>
      </c>
      <c r="K2129" s="471">
        <f>'Potential Projects'!E2130</f>
        <v>27.942792571490003</v>
      </c>
      <c r="L2129" s="476">
        <f t="shared" si="235"/>
        <v>916.05625107808783</v>
      </c>
      <c r="M2129" s="471">
        <f t="shared" si="238"/>
        <v>1384.7879500460735</v>
      </c>
      <c r="N2129" s="467">
        <f t="shared" si="236"/>
        <v>0</v>
      </c>
      <c r="O2129" s="475" t="str">
        <f t="shared" si="237"/>
        <v/>
      </c>
    </row>
    <row r="2130" spans="1:15" hidden="1">
      <c r="A2130" s="475">
        <f t="shared" si="232"/>
        <v>43525</v>
      </c>
      <c r="B2130" s="475">
        <v>43554</v>
      </c>
      <c r="C2130" s="467">
        <v>17</v>
      </c>
      <c r="D2130" s="467">
        <v>946</v>
      </c>
      <c r="E2130" s="467">
        <v>0</v>
      </c>
      <c r="F2130" s="467">
        <v>2</v>
      </c>
      <c r="G2130" s="467">
        <f t="array" ref="G2130">MAX(IF($A$2:$A$8761=A2130,$D$2:$D$8761))</f>
        <v>1527</v>
      </c>
      <c r="H2130" s="467">
        <f t="shared" si="233"/>
        <v>0</v>
      </c>
      <c r="I2130" s="475" t="str">
        <f t="shared" si="234"/>
        <v/>
      </c>
      <c r="J2130" s="471">
        <f>'Potential Projects'!D2131</f>
        <v>0</v>
      </c>
      <c r="K2130" s="471">
        <f>'Potential Projects'!E2131</f>
        <v>13.431251881315848</v>
      </c>
      <c r="L2130" s="476">
        <f t="shared" si="235"/>
        <v>930.5687481186842</v>
      </c>
      <c r="M2130" s="471">
        <f t="shared" si="238"/>
        <v>1384.7879500460735</v>
      </c>
      <c r="N2130" s="467">
        <f t="shared" si="236"/>
        <v>0</v>
      </c>
      <c r="O2130" s="475" t="str">
        <f t="shared" si="237"/>
        <v/>
      </c>
    </row>
    <row r="2131" spans="1:15" hidden="1">
      <c r="A2131" s="475">
        <f t="shared" si="232"/>
        <v>43525</v>
      </c>
      <c r="B2131" s="475">
        <v>43554</v>
      </c>
      <c r="C2131" s="467">
        <v>18</v>
      </c>
      <c r="D2131" s="467">
        <v>945</v>
      </c>
      <c r="E2131" s="467">
        <v>0</v>
      </c>
      <c r="F2131" s="467">
        <v>2</v>
      </c>
      <c r="G2131" s="467">
        <f t="array" ref="G2131">MAX(IF($A$2:$A$8761=A2131,$D$2:$D$8761))</f>
        <v>1527</v>
      </c>
      <c r="H2131" s="467">
        <f t="shared" si="233"/>
        <v>0</v>
      </c>
      <c r="I2131" s="475" t="str">
        <f t="shared" si="234"/>
        <v/>
      </c>
      <c r="J2131" s="471">
        <f>'Potential Projects'!D2132</f>
        <v>1.8383942499874055</v>
      </c>
      <c r="K2131" s="471">
        <f>'Potential Projects'!E2132</f>
        <v>2.742572457536014</v>
      </c>
      <c r="L2131" s="476">
        <f t="shared" si="235"/>
        <v>938.41903329247657</v>
      </c>
      <c r="M2131" s="471">
        <f t="shared" si="238"/>
        <v>1384.7879500460735</v>
      </c>
      <c r="N2131" s="467">
        <f t="shared" si="236"/>
        <v>0</v>
      </c>
      <c r="O2131" s="475" t="str">
        <f t="shared" si="237"/>
        <v/>
      </c>
    </row>
    <row r="2132" spans="1:15" hidden="1">
      <c r="A2132" s="475">
        <f t="shared" si="232"/>
        <v>43525</v>
      </c>
      <c r="B2132" s="475">
        <v>43554</v>
      </c>
      <c r="C2132" s="467">
        <v>19</v>
      </c>
      <c r="D2132" s="467">
        <v>955</v>
      </c>
      <c r="E2132" s="467">
        <v>4</v>
      </c>
      <c r="F2132" s="467">
        <v>1</v>
      </c>
      <c r="G2132" s="467">
        <f t="array" ref="G2132">MAX(IF($A$2:$A$8761=A2132,$D$2:$D$8761))</f>
        <v>1527</v>
      </c>
      <c r="H2132" s="467">
        <f t="shared" si="233"/>
        <v>0</v>
      </c>
      <c r="I2132" s="475" t="str">
        <f t="shared" si="234"/>
        <v/>
      </c>
      <c r="J2132" s="471">
        <f>'Potential Projects'!D2133</f>
        <v>7.9083625631802743</v>
      </c>
      <c r="K2132" s="471">
        <f>'Potential Projects'!E2133</f>
        <v>0.94104810793377769</v>
      </c>
      <c r="L2132" s="476">
        <f t="shared" si="235"/>
        <v>941.15058932888599</v>
      </c>
      <c r="M2132" s="471">
        <f t="shared" si="238"/>
        <v>1384.7879500460735</v>
      </c>
      <c r="N2132" s="467">
        <f t="shared" si="236"/>
        <v>0</v>
      </c>
      <c r="O2132" s="475" t="str">
        <f t="shared" si="237"/>
        <v/>
      </c>
    </row>
    <row r="2133" spans="1:15" hidden="1">
      <c r="A2133" s="475">
        <f t="shared" si="232"/>
        <v>43525</v>
      </c>
      <c r="B2133" s="475">
        <v>43554</v>
      </c>
      <c r="C2133" s="467">
        <v>20</v>
      </c>
      <c r="D2133" s="467">
        <v>961</v>
      </c>
      <c r="E2133" s="467">
        <v>1</v>
      </c>
      <c r="F2133" s="467">
        <v>0</v>
      </c>
      <c r="G2133" s="467">
        <f t="array" ref="G2133">MAX(IF($A$2:$A$8761=A2133,$D$2:$D$8761))</f>
        <v>1527</v>
      </c>
      <c r="H2133" s="467">
        <f t="shared" si="233"/>
        <v>0</v>
      </c>
      <c r="I2133" s="475" t="str">
        <f t="shared" si="234"/>
        <v/>
      </c>
      <c r="J2133" s="471">
        <f>'Potential Projects'!D2134</f>
        <v>6.7607648922463213</v>
      </c>
      <c r="K2133" s="471">
        <f>'Potential Projects'!E2134</f>
        <v>0.92462083422919794</v>
      </c>
      <c r="L2133" s="476">
        <f t="shared" si="235"/>
        <v>952.3146142735244</v>
      </c>
      <c r="M2133" s="471">
        <f t="shared" si="238"/>
        <v>1384.7879500460735</v>
      </c>
      <c r="N2133" s="467">
        <f t="shared" si="236"/>
        <v>0</v>
      </c>
      <c r="O2133" s="475" t="str">
        <f t="shared" si="237"/>
        <v/>
      </c>
    </row>
    <row r="2134" spans="1:15" hidden="1">
      <c r="A2134" s="475">
        <f t="shared" si="232"/>
        <v>43525</v>
      </c>
      <c r="B2134" s="475">
        <v>43554</v>
      </c>
      <c r="C2134" s="467">
        <v>21</v>
      </c>
      <c r="D2134" s="467">
        <v>994</v>
      </c>
      <c r="E2134" s="467">
        <v>4</v>
      </c>
      <c r="F2134" s="467">
        <v>0</v>
      </c>
      <c r="G2134" s="467">
        <f t="array" ref="G2134">MAX(IF($A$2:$A$8761=A2134,$D$2:$D$8761))</f>
        <v>1527</v>
      </c>
      <c r="H2134" s="467">
        <f t="shared" si="233"/>
        <v>0</v>
      </c>
      <c r="I2134" s="475" t="str">
        <f t="shared" si="234"/>
        <v/>
      </c>
      <c r="J2134" s="471">
        <f>'Potential Projects'!D2135</f>
        <v>2.4232482144567689</v>
      </c>
      <c r="K2134" s="471">
        <f>'Potential Projects'!E2135</f>
        <v>9.6388984089443142</v>
      </c>
      <c r="L2134" s="476">
        <f t="shared" si="235"/>
        <v>977.93785337659892</v>
      </c>
      <c r="M2134" s="471">
        <f t="shared" si="238"/>
        <v>1384.7879500460735</v>
      </c>
      <c r="N2134" s="467">
        <f t="shared" si="236"/>
        <v>0</v>
      </c>
      <c r="O2134" s="475" t="str">
        <f t="shared" si="237"/>
        <v/>
      </c>
    </row>
    <row r="2135" spans="1:15" hidden="1">
      <c r="A2135" s="475">
        <f t="shared" si="232"/>
        <v>43525</v>
      </c>
      <c r="B2135" s="475">
        <v>43554</v>
      </c>
      <c r="C2135" s="467">
        <v>22</v>
      </c>
      <c r="D2135" s="467">
        <v>984</v>
      </c>
      <c r="E2135" s="467">
        <v>4</v>
      </c>
      <c r="F2135" s="467">
        <v>0</v>
      </c>
      <c r="G2135" s="467">
        <f t="array" ref="G2135">MAX(IF($A$2:$A$8761=A2135,$D$2:$D$8761))</f>
        <v>1527</v>
      </c>
      <c r="H2135" s="467">
        <f t="shared" si="233"/>
        <v>0</v>
      </c>
      <c r="I2135" s="475" t="str">
        <f t="shared" si="234"/>
        <v/>
      </c>
      <c r="J2135" s="471">
        <f>'Potential Projects'!D2136</f>
        <v>0.88351449867924714</v>
      </c>
      <c r="K2135" s="471">
        <f>'Potential Projects'!E2136</f>
        <v>21.769266663083208</v>
      </c>
      <c r="L2135" s="476">
        <f t="shared" si="235"/>
        <v>957.34721883823761</v>
      </c>
      <c r="M2135" s="471">
        <f t="shared" si="238"/>
        <v>1384.7879500460735</v>
      </c>
      <c r="N2135" s="467">
        <f t="shared" si="236"/>
        <v>0</v>
      </c>
      <c r="O2135" s="475" t="str">
        <f t="shared" si="237"/>
        <v/>
      </c>
    </row>
    <row r="2136" spans="1:15" hidden="1">
      <c r="A2136" s="475">
        <f t="shared" si="232"/>
        <v>43525</v>
      </c>
      <c r="B2136" s="475">
        <v>43554</v>
      </c>
      <c r="C2136" s="467">
        <v>23</v>
      </c>
      <c r="D2136" s="467">
        <v>906</v>
      </c>
      <c r="E2136" s="467">
        <v>0</v>
      </c>
      <c r="F2136" s="467">
        <v>0</v>
      </c>
      <c r="G2136" s="467">
        <f t="array" ref="G2136">MAX(IF($A$2:$A$8761=A2136,$D$2:$D$8761))</f>
        <v>1527</v>
      </c>
      <c r="H2136" s="467">
        <f t="shared" si="233"/>
        <v>0</v>
      </c>
      <c r="I2136" s="475" t="str">
        <f t="shared" si="234"/>
        <v/>
      </c>
      <c r="J2136" s="471">
        <f>'Potential Projects'!D2137</f>
        <v>36.681569055674757</v>
      </c>
      <c r="K2136" s="471">
        <f>'Potential Projects'!E2137</f>
        <v>28.516964900021499</v>
      </c>
      <c r="L2136" s="476">
        <f t="shared" si="235"/>
        <v>840.80146604430365</v>
      </c>
      <c r="M2136" s="471">
        <f t="shared" si="238"/>
        <v>1384.7879500460735</v>
      </c>
      <c r="N2136" s="467">
        <f t="shared" si="236"/>
        <v>0</v>
      </c>
      <c r="O2136" s="475" t="str">
        <f t="shared" si="237"/>
        <v/>
      </c>
    </row>
    <row r="2137" spans="1:15" hidden="1">
      <c r="A2137" s="475">
        <f t="shared" si="232"/>
        <v>43525</v>
      </c>
      <c r="B2137" s="475">
        <v>43554</v>
      </c>
      <c r="C2137" s="467">
        <v>24</v>
      </c>
      <c r="D2137" s="467">
        <v>875</v>
      </c>
      <c r="E2137" s="467">
        <v>0</v>
      </c>
      <c r="F2137" s="467">
        <v>0</v>
      </c>
      <c r="G2137" s="467">
        <f t="array" ref="G2137">MAX(IF($A$2:$A$8761=A2137,$D$2:$D$8761))</f>
        <v>1527</v>
      </c>
      <c r="H2137" s="467">
        <f t="shared" si="233"/>
        <v>0</v>
      </c>
      <c r="I2137" s="475" t="str">
        <f t="shared" si="234"/>
        <v/>
      </c>
      <c r="J2137" s="471">
        <f>'Potential Projects'!D2138</f>
        <v>80.206975310904824</v>
      </c>
      <c r="K2137" s="471">
        <f>'Potential Projects'!E2138</f>
        <v>55.633700279509782</v>
      </c>
      <c r="L2137" s="476">
        <f t="shared" si="235"/>
        <v>739.15932440958545</v>
      </c>
      <c r="M2137" s="471">
        <f t="shared" si="238"/>
        <v>1384.7879500460735</v>
      </c>
      <c r="N2137" s="467">
        <f t="shared" si="236"/>
        <v>0</v>
      </c>
      <c r="O2137" s="475" t="str">
        <f t="shared" si="237"/>
        <v/>
      </c>
    </row>
    <row r="2138" spans="1:15" hidden="1">
      <c r="A2138" s="475">
        <f t="shared" si="232"/>
        <v>43525</v>
      </c>
      <c r="B2138" s="475">
        <v>43555</v>
      </c>
      <c r="C2138" s="467">
        <v>1</v>
      </c>
      <c r="D2138" s="467">
        <v>842</v>
      </c>
      <c r="E2138" s="467">
        <v>0</v>
      </c>
      <c r="F2138" s="467">
        <v>0</v>
      </c>
      <c r="G2138" s="467">
        <f t="array" ref="G2138">MAX(IF($A$2:$A$8761=A2138,$D$2:$D$8761))</f>
        <v>1527</v>
      </c>
      <c r="H2138" s="467">
        <f t="shared" si="233"/>
        <v>0</v>
      </c>
      <c r="I2138" s="475" t="str">
        <f t="shared" si="234"/>
        <v/>
      </c>
      <c r="J2138" s="471">
        <f>'Potential Projects'!D2139</f>
        <v>55.926625149626027</v>
      </c>
      <c r="K2138" s="471">
        <f>'Potential Projects'!E2139</f>
        <v>62.147505428940015</v>
      </c>
      <c r="L2138" s="476">
        <f t="shared" si="235"/>
        <v>723.92586942143396</v>
      </c>
      <c r="M2138" s="471">
        <f t="shared" si="238"/>
        <v>1384.7879500460735</v>
      </c>
      <c r="N2138" s="467">
        <f t="shared" si="236"/>
        <v>0</v>
      </c>
      <c r="O2138" s="475" t="str">
        <f t="shared" si="237"/>
        <v/>
      </c>
    </row>
    <row r="2139" spans="1:15" hidden="1">
      <c r="A2139" s="475">
        <f t="shared" si="232"/>
        <v>43525</v>
      </c>
      <c r="B2139" s="475">
        <v>43555</v>
      </c>
      <c r="C2139" s="467">
        <v>2</v>
      </c>
      <c r="D2139" s="467">
        <v>838</v>
      </c>
      <c r="E2139" s="467">
        <v>0</v>
      </c>
      <c r="F2139" s="467">
        <v>0</v>
      </c>
      <c r="G2139" s="467">
        <f t="array" ref="G2139">MAX(IF($A$2:$A$8761=A2139,$D$2:$D$8761))</f>
        <v>1527</v>
      </c>
      <c r="H2139" s="467">
        <f t="shared" si="233"/>
        <v>0</v>
      </c>
      <c r="I2139" s="475" t="str">
        <f t="shared" si="234"/>
        <v/>
      </c>
      <c r="J2139" s="471">
        <f>'Potential Projects'!D2140</f>
        <v>25.02379324612847</v>
      </c>
      <c r="K2139" s="471">
        <f>'Potential Projects'!E2140</f>
        <v>50.87448441195442</v>
      </c>
      <c r="L2139" s="476">
        <f t="shared" si="235"/>
        <v>762.10172234191714</v>
      </c>
      <c r="M2139" s="471">
        <f t="shared" si="238"/>
        <v>1384.7879500460735</v>
      </c>
      <c r="N2139" s="467">
        <f t="shared" si="236"/>
        <v>0</v>
      </c>
      <c r="O2139" s="475" t="str">
        <f t="shared" si="237"/>
        <v/>
      </c>
    </row>
    <row r="2140" spans="1:15" hidden="1">
      <c r="A2140" s="475">
        <f t="shared" si="232"/>
        <v>43525</v>
      </c>
      <c r="B2140" s="475">
        <v>43555</v>
      </c>
      <c r="C2140" s="467">
        <v>3</v>
      </c>
      <c r="D2140" s="467">
        <v>843</v>
      </c>
      <c r="E2140" s="467">
        <v>0</v>
      </c>
      <c r="F2140" s="467">
        <v>0</v>
      </c>
      <c r="G2140" s="467">
        <f t="array" ref="G2140">MAX(IF($A$2:$A$8761=A2140,$D$2:$D$8761))</f>
        <v>1527</v>
      </c>
      <c r="H2140" s="467">
        <f t="shared" si="233"/>
        <v>0</v>
      </c>
      <c r="I2140" s="475" t="str">
        <f t="shared" si="234"/>
        <v/>
      </c>
      <c r="J2140" s="471">
        <f>'Potential Projects'!D2141</f>
        <v>30.308236178460877</v>
      </c>
      <c r="K2140" s="471">
        <f>'Potential Projects'!E2141</f>
        <v>27.740971780262313</v>
      </c>
      <c r="L2140" s="476">
        <f t="shared" si="235"/>
        <v>784.95079204127683</v>
      </c>
      <c r="M2140" s="471">
        <f t="shared" si="238"/>
        <v>1384.7879500460735</v>
      </c>
      <c r="N2140" s="467">
        <f t="shared" si="236"/>
        <v>0</v>
      </c>
      <c r="O2140" s="475" t="str">
        <f t="shared" si="237"/>
        <v/>
      </c>
    </row>
    <row r="2141" spans="1:15" hidden="1">
      <c r="A2141" s="475">
        <f t="shared" si="232"/>
        <v>43525</v>
      </c>
      <c r="B2141" s="475">
        <v>43555</v>
      </c>
      <c r="C2141" s="467">
        <v>4</v>
      </c>
      <c r="D2141" s="467">
        <v>840</v>
      </c>
      <c r="E2141" s="467">
        <v>0</v>
      </c>
      <c r="F2141" s="467">
        <v>0</v>
      </c>
      <c r="G2141" s="467">
        <f t="array" ref="G2141">MAX(IF($A$2:$A$8761=A2141,$D$2:$D$8761))</f>
        <v>1527</v>
      </c>
      <c r="H2141" s="467">
        <f t="shared" si="233"/>
        <v>0</v>
      </c>
      <c r="I2141" s="475" t="str">
        <f t="shared" si="234"/>
        <v/>
      </c>
      <c r="J2141" s="471">
        <f>'Potential Projects'!D2142</f>
        <v>33.203167264201142</v>
      </c>
      <c r="K2141" s="471">
        <f>'Potential Projects'!E2142</f>
        <v>36.221356267469361</v>
      </c>
      <c r="L2141" s="476">
        <f t="shared" si="235"/>
        <v>770.5754764683295</v>
      </c>
      <c r="M2141" s="471">
        <f t="shared" si="238"/>
        <v>1384.7879500460735</v>
      </c>
      <c r="N2141" s="467">
        <f t="shared" si="236"/>
        <v>0</v>
      </c>
      <c r="O2141" s="475" t="str">
        <f t="shared" si="237"/>
        <v/>
      </c>
    </row>
    <row r="2142" spans="1:15" hidden="1">
      <c r="A2142" s="475">
        <f t="shared" si="232"/>
        <v>43525</v>
      </c>
      <c r="B2142" s="475">
        <v>43555</v>
      </c>
      <c r="C2142" s="467">
        <v>5</v>
      </c>
      <c r="D2142" s="467">
        <v>831</v>
      </c>
      <c r="E2142" s="467">
        <v>0</v>
      </c>
      <c r="F2142" s="467">
        <v>0</v>
      </c>
      <c r="G2142" s="467">
        <f t="array" ref="G2142">MAX(IF($A$2:$A$8761=A2142,$D$2:$D$8761))</f>
        <v>1527</v>
      </c>
      <c r="H2142" s="467">
        <f t="shared" si="233"/>
        <v>0</v>
      </c>
      <c r="I2142" s="475" t="str">
        <f t="shared" si="234"/>
        <v/>
      </c>
      <c r="J2142" s="471">
        <f>'Potential Projects'!D2143</f>
        <v>62.08845444027866</v>
      </c>
      <c r="K2142" s="471">
        <f>'Potential Projects'!E2143</f>
        <v>45.416718286390022</v>
      </c>
      <c r="L2142" s="476">
        <f t="shared" si="235"/>
        <v>723.49482727333134</v>
      </c>
      <c r="M2142" s="471">
        <f t="shared" si="238"/>
        <v>1384.7879500460735</v>
      </c>
      <c r="N2142" s="467">
        <f t="shared" si="236"/>
        <v>0</v>
      </c>
      <c r="O2142" s="475" t="str">
        <f t="shared" si="237"/>
        <v/>
      </c>
    </row>
    <row r="2143" spans="1:15" hidden="1">
      <c r="A2143" s="475">
        <f t="shared" si="232"/>
        <v>43525</v>
      </c>
      <c r="B2143" s="475">
        <v>43555</v>
      </c>
      <c r="C2143" s="467">
        <v>6</v>
      </c>
      <c r="D2143" s="467">
        <v>892</v>
      </c>
      <c r="E2143" s="467">
        <v>0</v>
      </c>
      <c r="F2143" s="467">
        <v>0</v>
      </c>
      <c r="G2143" s="467">
        <f t="array" ref="G2143">MAX(IF($A$2:$A$8761=A2143,$D$2:$D$8761))</f>
        <v>1527</v>
      </c>
      <c r="H2143" s="467">
        <f t="shared" si="233"/>
        <v>0</v>
      </c>
      <c r="I2143" s="475" t="str">
        <f t="shared" si="234"/>
        <v/>
      </c>
      <c r="J2143" s="471">
        <f>'Potential Projects'!D2144</f>
        <v>45.442017038478625</v>
      </c>
      <c r="K2143" s="471">
        <f>'Potential Projects'!E2144</f>
        <v>51.505761072887552</v>
      </c>
      <c r="L2143" s="476">
        <f t="shared" si="235"/>
        <v>795.05222188863377</v>
      </c>
      <c r="M2143" s="471">
        <f t="shared" si="238"/>
        <v>1384.7879500460735</v>
      </c>
      <c r="N2143" s="467">
        <f t="shared" si="236"/>
        <v>0</v>
      </c>
      <c r="O2143" s="475" t="str">
        <f t="shared" si="237"/>
        <v/>
      </c>
    </row>
    <row r="2144" spans="1:15" hidden="1">
      <c r="A2144" s="475">
        <f t="shared" si="232"/>
        <v>43525</v>
      </c>
      <c r="B2144" s="475">
        <v>43555</v>
      </c>
      <c r="C2144" s="467">
        <v>7</v>
      </c>
      <c r="D2144" s="467">
        <v>960</v>
      </c>
      <c r="E2144" s="467">
        <v>2</v>
      </c>
      <c r="F2144" s="467">
        <v>0</v>
      </c>
      <c r="G2144" s="467">
        <f t="array" ref="G2144">MAX(IF($A$2:$A$8761=A2144,$D$2:$D$8761))</f>
        <v>1527</v>
      </c>
      <c r="H2144" s="467">
        <f t="shared" si="233"/>
        <v>0</v>
      </c>
      <c r="I2144" s="475" t="str">
        <f t="shared" si="234"/>
        <v/>
      </c>
      <c r="J2144" s="471">
        <f>'Potential Projects'!D2145</f>
        <v>33.938040916558002</v>
      </c>
      <c r="K2144" s="471">
        <f>'Potential Projects'!E2145</f>
        <v>78.444925446140616</v>
      </c>
      <c r="L2144" s="476">
        <f t="shared" si="235"/>
        <v>845.61703363730146</v>
      </c>
      <c r="M2144" s="471">
        <f t="shared" si="238"/>
        <v>1384.7879500460735</v>
      </c>
      <c r="N2144" s="467">
        <f t="shared" si="236"/>
        <v>0</v>
      </c>
      <c r="O2144" s="475" t="str">
        <f t="shared" si="237"/>
        <v/>
      </c>
    </row>
    <row r="2145" spans="1:15" hidden="1">
      <c r="A2145" s="475">
        <f t="shared" si="232"/>
        <v>43525</v>
      </c>
      <c r="B2145" s="475">
        <v>43555</v>
      </c>
      <c r="C2145" s="467">
        <v>8</v>
      </c>
      <c r="D2145" s="467">
        <v>974</v>
      </c>
      <c r="E2145" s="467">
        <v>10</v>
      </c>
      <c r="F2145" s="467">
        <v>8</v>
      </c>
      <c r="G2145" s="467">
        <f t="array" ref="G2145">MAX(IF($A$2:$A$8761=A2145,$D$2:$D$8761))</f>
        <v>1527</v>
      </c>
      <c r="H2145" s="467">
        <f t="shared" si="233"/>
        <v>0</v>
      </c>
      <c r="I2145" s="475" t="str">
        <f t="shared" si="234"/>
        <v/>
      </c>
      <c r="J2145" s="471">
        <f>'Potential Projects'!D2146</f>
        <v>15.446584162654032</v>
      </c>
      <c r="K2145" s="471">
        <f>'Potential Projects'!E2146</f>
        <v>29.185007364007742</v>
      </c>
      <c r="L2145" s="476">
        <f t="shared" si="235"/>
        <v>911.36840847333815</v>
      </c>
      <c r="M2145" s="471">
        <f t="shared" si="238"/>
        <v>1384.7879500460735</v>
      </c>
      <c r="N2145" s="467">
        <f t="shared" si="236"/>
        <v>0</v>
      </c>
      <c r="O2145" s="475" t="str">
        <f t="shared" si="237"/>
        <v/>
      </c>
    </row>
    <row r="2146" spans="1:15" hidden="1">
      <c r="A2146" s="475">
        <f t="shared" si="232"/>
        <v>43525</v>
      </c>
      <c r="B2146" s="475">
        <v>43555</v>
      </c>
      <c r="C2146" s="467">
        <v>9</v>
      </c>
      <c r="D2146" s="467">
        <v>1008</v>
      </c>
      <c r="E2146" s="467">
        <v>21</v>
      </c>
      <c r="F2146" s="467">
        <v>18</v>
      </c>
      <c r="G2146" s="467">
        <f t="array" ref="G2146">MAX(IF($A$2:$A$8761=A2146,$D$2:$D$8761))</f>
        <v>1527</v>
      </c>
      <c r="H2146" s="467">
        <f t="shared" si="233"/>
        <v>0</v>
      </c>
      <c r="I2146" s="475" t="str">
        <f t="shared" si="234"/>
        <v/>
      </c>
      <c r="J2146" s="471">
        <f>'Potential Projects'!D2147</f>
        <v>1.2694028310170544</v>
      </c>
      <c r="K2146" s="471">
        <f>'Potential Projects'!E2147</f>
        <v>18.240531821113738</v>
      </c>
      <c r="L2146" s="476">
        <f t="shared" si="235"/>
        <v>949.49006534786918</v>
      </c>
      <c r="M2146" s="471">
        <f t="shared" si="238"/>
        <v>1384.7879500460735</v>
      </c>
      <c r="N2146" s="467">
        <f t="shared" si="236"/>
        <v>0</v>
      </c>
      <c r="O2146" s="475" t="str">
        <f t="shared" si="237"/>
        <v/>
      </c>
    </row>
    <row r="2147" spans="1:15" hidden="1">
      <c r="A2147" s="475">
        <f t="shared" si="232"/>
        <v>43525</v>
      </c>
      <c r="B2147" s="475">
        <v>43555</v>
      </c>
      <c r="C2147" s="467">
        <v>10</v>
      </c>
      <c r="D2147" s="467">
        <v>1031</v>
      </c>
      <c r="E2147" s="467">
        <v>9</v>
      </c>
      <c r="F2147" s="467">
        <v>19</v>
      </c>
      <c r="G2147" s="467">
        <f t="array" ref="G2147">MAX(IF($A$2:$A$8761=A2147,$D$2:$D$8761))</f>
        <v>1527</v>
      </c>
      <c r="H2147" s="467">
        <f t="shared" si="233"/>
        <v>0</v>
      </c>
      <c r="I2147" s="475" t="str">
        <f t="shared" si="234"/>
        <v/>
      </c>
      <c r="J2147" s="471">
        <f>'Potential Projects'!D2148</f>
        <v>3.2194011335794533E-2</v>
      </c>
      <c r="K2147" s="471">
        <f>'Potential Projects'!E2148</f>
        <v>20.265779993549774</v>
      </c>
      <c r="L2147" s="476">
        <f t="shared" si="235"/>
        <v>982.70202599511435</v>
      </c>
      <c r="M2147" s="471">
        <f t="shared" si="238"/>
        <v>1384.7879500460735</v>
      </c>
      <c r="N2147" s="467">
        <f t="shared" si="236"/>
        <v>0</v>
      </c>
      <c r="O2147" s="475" t="str">
        <f t="shared" si="237"/>
        <v/>
      </c>
    </row>
    <row r="2148" spans="1:15" hidden="1">
      <c r="A2148" s="475">
        <f t="shared" si="232"/>
        <v>43525</v>
      </c>
      <c r="B2148" s="475">
        <v>43555</v>
      </c>
      <c r="C2148" s="467">
        <v>11</v>
      </c>
      <c r="D2148" s="467">
        <v>1009</v>
      </c>
      <c r="E2148" s="467">
        <v>1</v>
      </c>
      <c r="F2148" s="467">
        <v>19</v>
      </c>
      <c r="G2148" s="467">
        <f t="array" ref="G2148">MAX(IF($A$2:$A$8761=A2148,$D$2:$D$8761))</f>
        <v>1527</v>
      </c>
      <c r="H2148" s="467">
        <f t="shared" si="233"/>
        <v>0</v>
      </c>
      <c r="I2148" s="475" t="str">
        <f t="shared" si="234"/>
        <v/>
      </c>
      <c r="J2148" s="471">
        <f>'Potential Projects'!D2149</f>
        <v>6.664442809262959E-2</v>
      </c>
      <c r="K2148" s="471">
        <f>'Potential Projects'!E2149</f>
        <v>37.674778864760263</v>
      </c>
      <c r="L2148" s="476">
        <f t="shared" si="235"/>
        <v>951.25857670714709</v>
      </c>
      <c r="M2148" s="471">
        <f t="shared" si="238"/>
        <v>1384.7879500460735</v>
      </c>
      <c r="N2148" s="467">
        <f t="shared" si="236"/>
        <v>0</v>
      </c>
      <c r="O2148" s="475" t="str">
        <f t="shared" si="237"/>
        <v/>
      </c>
    </row>
    <row r="2149" spans="1:15" hidden="1">
      <c r="A2149" s="475">
        <f t="shared" si="232"/>
        <v>43525</v>
      </c>
      <c r="B2149" s="475">
        <v>43555</v>
      </c>
      <c r="C2149" s="467">
        <v>12</v>
      </c>
      <c r="D2149" s="467">
        <v>980</v>
      </c>
      <c r="E2149" s="467">
        <v>3</v>
      </c>
      <c r="F2149" s="467">
        <v>19</v>
      </c>
      <c r="G2149" s="467">
        <f t="array" ref="G2149">MAX(IF($A$2:$A$8761=A2149,$D$2:$D$8761))</f>
        <v>1527</v>
      </c>
      <c r="H2149" s="467">
        <f t="shared" si="233"/>
        <v>0</v>
      </c>
      <c r="I2149" s="475" t="str">
        <f t="shared" si="234"/>
        <v/>
      </c>
      <c r="J2149" s="471">
        <f>'Potential Projects'!D2150</f>
        <v>0.39571294910452148</v>
      </c>
      <c r="K2149" s="471">
        <f>'Potential Projects'!E2150</f>
        <v>33.58751671683509</v>
      </c>
      <c r="L2149" s="476">
        <f t="shared" si="235"/>
        <v>924.01677033406031</v>
      </c>
      <c r="M2149" s="471">
        <f t="shared" si="238"/>
        <v>1384.7879500460735</v>
      </c>
      <c r="N2149" s="467">
        <f t="shared" si="236"/>
        <v>0</v>
      </c>
      <c r="O2149" s="475" t="str">
        <f t="shared" si="237"/>
        <v/>
      </c>
    </row>
    <row r="2150" spans="1:15" hidden="1">
      <c r="A2150" s="475">
        <f t="shared" si="232"/>
        <v>43525</v>
      </c>
      <c r="B2150" s="475">
        <v>43555</v>
      </c>
      <c r="C2150" s="467">
        <v>13</v>
      </c>
      <c r="D2150" s="467">
        <v>973</v>
      </c>
      <c r="E2150" s="467">
        <v>7</v>
      </c>
      <c r="F2150" s="467">
        <v>18</v>
      </c>
      <c r="G2150" s="467">
        <f t="array" ref="G2150">MAX(IF($A$2:$A$8761=A2150,$D$2:$D$8761))</f>
        <v>1527</v>
      </c>
      <c r="H2150" s="467">
        <f t="shared" si="233"/>
        <v>0</v>
      </c>
      <c r="I2150" s="475" t="str">
        <f t="shared" si="234"/>
        <v/>
      </c>
      <c r="J2150" s="471">
        <f>'Potential Projects'!D2151</f>
        <v>0.92869109041845455</v>
      </c>
      <c r="K2150" s="471">
        <f>'Potential Projects'!E2151</f>
        <v>25.936318426144918</v>
      </c>
      <c r="L2150" s="476">
        <f t="shared" si="235"/>
        <v>921.13499048343658</v>
      </c>
      <c r="M2150" s="471">
        <f t="shared" si="238"/>
        <v>1384.7879500460735</v>
      </c>
      <c r="N2150" s="467">
        <f t="shared" si="236"/>
        <v>0</v>
      </c>
      <c r="O2150" s="475" t="str">
        <f t="shared" si="237"/>
        <v/>
      </c>
    </row>
    <row r="2151" spans="1:15" hidden="1">
      <c r="A2151" s="475">
        <f t="shared" si="232"/>
        <v>43525</v>
      </c>
      <c r="B2151" s="475">
        <v>43555</v>
      </c>
      <c r="C2151" s="467">
        <v>14</v>
      </c>
      <c r="D2151" s="467">
        <v>973</v>
      </c>
      <c r="E2151" s="467">
        <v>11</v>
      </c>
      <c r="F2151" s="467">
        <v>18</v>
      </c>
      <c r="G2151" s="467">
        <f t="array" ref="G2151">MAX(IF($A$2:$A$8761=A2151,$D$2:$D$8761))</f>
        <v>1527</v>
      </c>
      <c r="H2151" s="467">
        <f t="shared" si="233"/>
        <v>0</v>
      </c>
      <c r="I2151" s="475" t="str">
        <f t="shared" si="234"/>
        <v/>
      </c>
      <c r="J2151" s="471">
        <f>'Potential Projects'!D2152</f>
        <v>0.24838779954014151</v>
      </c>
      <c r="K2151" s="471">
        <f>'Potential Projects'!E2152</f>
        <v>30.209756342721995</v>
      </c>
      <c r="L2151" s="476">
        <f t="shared" si="235"/>
        <v>913.5418558577378</v>
      </c>
      <c r="M2151" s="471">
        <f t="shared" si="238"/>
        <v>1384.7879500460735</v>
      </c>
      <c r="N2151" s="467">
        <f t="shared" si="236"/>
        <v>0</v>
      </c>
      <c r="O2151" s="475" t="str">
        <f t="shared" si="237"/>
        <v/>
      </c>
    </row>
    <row r="2152" spans="1:15" hidden="1">
      <c r="A2152" s="475">
        <f t="shared" si="232"/>
        <v>43525</v>
      </c>
      <c r="B2152" s="475">
        <v>43555</v>
      </c>
      <c r="C2152" s="467">
        <v>15</v>
      </c>
      <c r="D2152" s="467">
        <v>961</v>
      </c>
      <c r="E2152" s="467">
        <v>4</v>
      </c>
      <c r="F2152" s="467">
        <v>16</v>
      </c>
      <c r="G2152" s="467">
        <f t="array" ref="G2152">MAX(IF($A$2:$A$8761=A2152,$D$2:$D$8761))</f>
        <v>1527</v>
      </c>
      <c r="H2152" s="467">
        <f t="shared" si="233"/>
        <v>0</v>
      </c>
      <c r="I2152" s="475" t="str">
        <f t="shared" si="234"/>
        <v/>
      </c>
      <c r="J2152" s="471">
        <f>'Potential Projects'!D2153</f>
        <v>0.24570928634770403</v>
      </c>
      <c r="K2152" s="471">
        <f>'Potential Projects'!E2153</f>
        <v>41.148756127714471</v>
      </c>
      <c r="L2152" s="476">
        <f t="shared" si="235"/>
        <v>899.60553458593779</v>
      </c>
      <c r="M2152" s="471">
        <f t="shared" si="238"/>
        <v>1384.7879500460735</v>
      </c>
      <c r="N2152" s="467">
        <f t="shared" si="236"/>
        <v>0</v>
      </c>
      <c r="O2152" s="475" t="str">
        <f t="shared" si="237"/>
        <v/>
      </c>
    </row>
    <row r="2153" spans="1:15" hidden="1">
      <c r="A2153" s="475">
        <f t="shared" si="232"/>
        <v>43525</v>
      </c>
      <c r="B2153" s="475">
        <v>43555</v>
      </c>
      <c r="C2153" s="467">
        <v>16</v>
      </c>
      <c r="D2153" s="467">
        <v>956</v>
      </c>
      <c r="E2153" s="467">
        <v>7</v>
      </c>
      <c r="F2153" s="467">
        <v>13</v>
      </c>
      <c r="G2153" s="467">
        <f t="array" ref="G2153">MAX(IF($A$2:$A$8761=A2153,$D$2:$D$8761))</f>
        <v>1527</v>
      </c>
      <c r="H2153" s="467">
        <f t="shared" si="233"/>
        <v>0</v>
      </c>
      <c r="I2153" s="475" t="str">
        <f t="shared" si="234"/>
        <v/>
      </c>
      <c r="J2153" s="471">
        <f>'Potential Projects'!D2154</f>
        <v>0.18663320233570591</v>
      </c>
      <c r="K2153" s="471">
        <f>'Potential Projects'!E2154</f>
        <v>50.90029869920447</v>
      </c>
      <c r="L2153" s="476">
        <f t="shared" si="235"/>
        <v>884.91306809845992</v>
      </c>
      <c r="M2153" s="471">
        <f t="shared" si="238"/>
        <v>1384.7879500460735</v>
      </c>
      <c r="N2153" s="467">
        <f t="shared" si="236"/>
        <v>0</v>
      </c>
      <c r="O2153" s="475" t="str">
        <f t="shared" si="237"/>
        <v/>
      </c>
    </row>
    <row r="2154" spans="1:15" hidden="1">
      <c r="A2154" s="475">
        <f t="shared" si="232"/>
        <v>43525</v>
      </c>
      <c r="B2154" s="475">
        <v>43555</v>
      </c>
      <c r="C2154" s="467">
        <v>17</v>
      </c>
      <c r="D2154" s="467">
        <v>969</v>
      </c>
      <c r="E2154" s="467">
        <v>19</v>
      </c>
      <c r="F2154" s="467">
        <v>16</v>
      </c>
      <c r="G2154" s="467">
        <f t="array" ref="G2154">MAX(IF($A$2:$A$8761=A2154,$D$2:$D$8761))</f>
        <v>1527</v>
      </c>
      <c r="H2154" s="467">
        <f t="shared" si="233"/>
        <v>0</v>
      </c>
      <c r="I2154" s="475" t="str">
        <f t="shared" si="234"/>
        <v/>
      </c>
      <c r="J2154" s="471">
        <f>'Potential Projects'!D2155</f>
        <v>0.32164330283786274</v>
      </c>
      <c r="K2154" s="471">
        <f>'Potential Projects'!E2155</f>
        <v>23.404953773382069</v>
      </c>
      <c r="L2154" s="476">
        <f t="shared" si="235"/>
        <v>910.27340292378005</v>
      </c>
      <c r="M2154" s="471">
        <f t="shared" si="238"/>
        <v>1384.7879500460735</v>
      </c>
      <c r="N2154" s="467">
        <f t="shared" si="236"/>
        <v>0</v>
      </c>
      <c r="O2154" s="475" t="str">
        <f t="shared" si="237"/>
        <v/>
      </c>
    </row>
    <row r="2155" spans="1:15" hidden="1">
      <c r="A2155" s="475">
        <f t="shared" si="232"/>
        <v>43525</v>
      </c>
      <c r="B2155" s="475">
        <v>43555</v>
      </c>
      <c r="C2155" s="467">
        <v>18</v>
      </c>
      <c r="D2155" s="467">
        <v>970</v>
      </c>
      <c r="E2155" s="467">
        <v>4</v>
      </c>
      <c r="F2155" s="467">
        <v>15</v>
      </c>
      <c r="G2155" s="467">
        <f t="array" ref="G2155">MAX(IF($A$2:$A$8761=A2155,$D$2:$D$8761))</f>
        <v>1527</v>
      </c>
      <c r="H2155" s="467">
        <f t="shared" si="233"/>
        <v>0</v>
      </c>
      <c r="I2155" s="475" t="str">
        <f t="shared" si="234"/>
        <v/>
      </c>
      <c r="J2155" s="471">
        <f>'Potential Projects'!D2156</f>
        <v>2.6197282229666086</v>
      </c>
      <c r="K2155" s="471">
        <f>'Potential Projects'!E2156</f>
        <v>21.209174854869921</v>
      </c>
      <c r="L2155" s="476">
        <f t="shared" si="235"/>
        <v>927.17109692216343</v>
      </c>
      <c r="M2155" s="471">
        <f t="shared" si="238"/>
        <v>1384.7879500460735</v>
      </c>
      <c r="N2155" s="467">
        <f t="shared" si="236"/>
        <v>0</v>
      </c>
      <c r="O2155" s="475" t="str">
        <f t="shared" si="237"/>
        <v/>
      </c>
    </row>
    <row r="2156" spans="1:15" hidden="1">
      <c r="A2156" s="475">
        <f t="shared" si="232"/>
        <v>43525</v>
      </c>
      <c r="B2156" s="475">
        <v>43555</v>
      </c>
      <c r="C2156" s="467">
        <v>19</v>
      </c>
      <c r="D2156" s="467">
        <v>995</v>
      </c>
      <c r="E2156" s="467">
        <v>1</v>
      </c>
      <c r="F2156" s="467">
        <v>3</v>
      </c>
      <c r="G2156" s="467">
        <f t="array" ref="G2156">MAX(IF($A$2:$A$8761=A2156,$D$2:$D$8761))</f>
        <v>1527</v>
      </c>
      <c r="H2156" s="467">
        <f t="shared" si="233"/>
        <v>0</v>
      </c>
      <c r="I2156" s="475" t="str">
        <f t="shared" si="234"/>
        <v/>
      </c>
      <c r="J2156" s="471">
        <f>'Potential Projects'!D2157</f>
        <v>2.2954580620466105</v>
      </c>
      <c r="K2156" s="471">
        <f>'Potential Projects'!E2157</f>
        <v>6.0569704902171573</v>
      </c>
      <c r="L2156" s="476">
        <f t="shared" si="235"/>
        <v>982.64757144773625</v>
      </c>
      <c r="M2156" s="471">
        <f t="shared" si="238"/>
        <v>1384.7879500460735</v>
      </c>
      <c r="N2156" s="467">
        <f t="shared" si="236"/>
        <v>0</v>
      </c>
      <c r="O2156" s="475" t="str">
        <f t="shared" si="237"/>
        <v/>
      </c>
    </row>
    <row r="2157" spans="1:15" hidden="1">
      <c r="A2157" s="475">
        <f t="shared" si="232"/>
        <v>43525</v>
      </c>
      <c r="B2157" s="475">
        <v>43555</v>
      </c>
      <c r="C2157" s="467">
        <v>20</v>
      </c>
      <c r="D2157" s="467">
        <v>1046</v>
      </c>
      <c r="E2157" s="467">
        <v>4</v>
      </c>
      <c r="F2157" s="467">
        <v>0</v>
      </c>
      <c r="G2157" s="467">
        <f t="array" ref="G2157">MAX(IF($A$2:$A$8761=A2157,$D$2:$D$8761))</f>
        <v>1527</v>
      </c>
      <c r="H2157" s="467">
        <f t="shared" si="233"/>
        <v>0</v>
      </c>
      <c r="I2157" s="475" t="str">
        <f t="shared" si="234"/>
        <v/>
      </c>
      <c r="J2157" s="471">
        <f>'Potential Projects'!D2158</f>
        <v>0.72119387071530161</v>
      </c>
      <c r="K2157" s="471">
        <f>'Potential Projects'!E2158</f>
        <v>18.771680337561815</v>
      </c>
      <c r="L2157" s="476">
        <f t="shared" si="235"/>
        <v>1022.5071257917228</v>
      </c>
      <c r="M2157" s="471">
        <f t="shared" si="238"/>
        <v>1384.7879500460735</v>
      </c>
      <c r="N2157" s="467">
        <f t="shared" si="236"/>
        <v>0</v>
      </c>
      <c r="O2157" s="475" t="str">
        <f t="shared" si="237"/>
        <v/>
      </c>
    </row>
    <row r="2158" spans="1:15" hidden="1">
      <c r="A2158" s="475">
        <f t="shared" si="232"/>
        <v>43525</v>
      </c>
      <c r="B2158" s="475">
        <v>43555</v>
      </c>
      <c r="C2158" s="467">
        <v>21</v>
      </c>
      <c r="D2158" s="467">
        <v>1040</v>
      </c>
      <c r="E2158" s="467">
        <v>1</v>
      </c>
      <c r="F2158" s="467">
        <v>0</v>
      </c>
      <c r="G2158" s="467">
        <f t="array" ref="G2158">MAX(IF($A$2:$A$8761=A2158,$D$2:$D$8761))</f>
        <v>1527</v>
      </c>
      <c r="H2158" s="467">
        <f t="shared" si="233"/>
        <v>0</v>
      </c>
      <c r="I2158" s="475" t="str">
        <f t="shared" si="234"/>
        <v/>
      </c>
      <c r="J2158" s="471">
        <f>'Potential Projects'!D2159</f>
        <v>1.0484846404876171</v>
      </c>
      <c r="K2158" s="471">
        <f>'Potential Projects'!E2159</f>
        <v>40.396230541818966</v>
      </c>
      <c r="L2158" s="476">
        <f t="shared" si="235"/>
        <v>997.55528481769329</v>
      </c>
      <c r="M2158" s="471">
        <f t="shared" si="238"/>
        <v>1384.7879500460735</v>
      </c>
      <c r="N2158" s="467">
        <f t="shared" si="236"/>
        <v>0</v>
      </c>
      <c r="O2158" s="475" t="str">
        <f t="shared" si="237"/>
        <v/>
      </c>
    </row>
    <row r="2159" spans="1:15" hidden="1">
      <c r="A2159" s="475">
        <f t="shared" si="232"/>
        <v>43525</v>
      </c>
      <c r="B2159" s="475">
        <v>43555</v>
      </c>
      <c r="C2159" s="467">
        <v>22</v>
      </c>
      <c r="D2159" s="467">
        <v>988</v>
      </c>
      <c r="E2159" s="467">
        <v>1</v>
      </c>
      <c r="F2159" s="467">
        <v>0</v>
      </c>
      <c r="G2159" s="467">
        <f t="array" ref="G2159">MAX(IF($A$2:$A$8761=A2159,$D$2:$D$8761))</f>
        <v>1527</v>
      </c>
      <c r="H2159" s="467">
        <f t="shared" si="233"/>
        <v>0</v>
      </c>
      <c r="I2159" s="475" t="str">
        <f t="shared" si="234"/>
        <v/>
      </c>
      <c r="J2159" s="471">
        <f>'Potential Projects'!D2160</f>
        <v>6.333310939648606</v>
      </c>
      <c r="K2159" s="471">
        <f>'Potential Projects'!E2160</f>
        <v>94.69932165125779</v>
      </c>
      <c r="L2159" s="476">
        <f t="shared" si="235"/>
        <v>885.96736740909353</v>
      </c>
      <c r="M2159" s="471">
        <f t="shared" si="238"/>
        <v>1384.7879500460735</v>
      </c>
      <c r="N2159" s="467">
        <f t="shared" si="236"/>
        <v>0</v>
      </c>
      <c r="O2159" s="475" t="str">
        <f t="shared" si="237"/>
        <v/>
      </c>
    </row>
    <row r="2160" spans="1:15" hidden="1">
      <c r="A2160" s="475">
        <f t="shared" si="232"/>
        <v>43525</v>
      </c>
      <c r="B2160" s="475">
        <v>43555</v>
      </c>
      <c r="C2160" s="467">
        <v>23</v>
      </c>
      <c r="D2160" s="467">
        <v>946</v>
      </c>
      <c r="E2160" s="467">
        <v>2</v>
      </c>
      <c r="F2160" s="467">
        <v>0</v>
      </c>
      <c r="G2160" s="467">
        <f t="array" ref="G2160">MAX(IF($A$2:$A$8761=A2160,$D$2:$D$8761))</f>
        <v>1527</v>
      </c>
      <c r="H2160" s="467">
        <f t="shared" si="233"/>
        <v>0</v>
      </c>
      <c r="I2160" s="475" t="str">
        <f t="shared" si="234"/>
        <v/>
      </c>
      <c r="J2160" s="471">
        <f>'Potential Projects'!D2161</f>
        <v>8.744893351356767</v>
      </c>
      <c r="K2160" s="471">
        <f>'Potential Projects'!E2161</f>
        <v>99.658011556654486</v>
      </c>
      <c r="L2160" s="476">
        <f t="shared" si="235"/>
        <v>835.59709509198876</v>
      </c>
      <c r="M2160" s="471">
        <f t="shared" si="238"/>
        <v>1384.7879500460735</v>
      </c>
      <c r="N2160" s="467">
        <f t="shared" si="236"/>
        <v>0</v>
      </c>
      <c r="O2160" s="475" t="str">
        <f t="shared" si="237"/>
        <v/>
      </c>
    </row>
    <row r="2161" spans="1:15" hidden="1">
      <c r="A2161" s="475">
        <f t="shared" si="232"/>
        <v>43525</v>
      </c>
      <c r="B2161" s="475">
        <v>43555</v>
      </c>
      <c r="C2161" s="467">
        <v>24</v>
      </c>
      <c r="D2161" s="467">
        <v>878</v>
      </c>
      <c r="E2161" s="467">
        <v>1</v>
      </c>
      <c r="F2161" s="467">
        <v>0</v>
      </c>
      <c r="G2161" s="467">
        <f t="array" ref="G2161">MAX(IF($A$2:$A$8761=A2161,$D$2:$D$8761))</f>
        <v>1527</v>
      </c>
      <c r="H2161" s="467">
        <f t="shared" si="233"/>
        <v>0</v>
      </c>
      <c r="I2161" s="475" t="str">
        <f t="shared" si="234"/>
        <v/>
      </c>
      <c r="J2161" s="471">
        <f>'Potential Projects'!D2162</f>
        <v>7.7665903161360292</v>
      </c>
      <c r="K2161" s="471">
        <f>'Potential Projects'!E2162</f>
        <v>99.835582562889698</v>
      </c>
      <c r="L2161" s="476">
        <f t="shared" si="235"/>
        <v>769.39782712097428</v>
      </c>
      <c r="M2161" s="471">
        <f t="shared" si="238"/>
        <v>1384.7879500460735</v>
      </c>
      <c r="N2161" s="467">
        <f t="shared" si="236"/>
        <v>0</v>
      </c>
      <c r="O2161" s="475" t="str">
        <f t="shared" si="237"/>
        <v/>
      </c>
    </row>
    <row r="2162" spans="1:15" hidden="1">
      <c r="A2162" s="475">
        <f t="shared" si="232"/>
        <v>43556</v>
      </c>
      <c r="B2162" s="475">
        <v>43556</v>
      </c>
      <c r="C2162" s="467">
        <v>1</v>
      </c>
      <c r="D2162" s="467">
        <v>854</v>
      </c>
      <c r="E2162" s="467">
        <v>2</v>
      </c>
      <c r="F2162" s="467">
        <v>0</v>
      </c>
      <c r="G2162" s="467">
        <f t="array" ref="G2162">MAX(IF($A$2:$A$8761=A2162,$D$2:$D$8761))</f>
        <v>1224</v>
      </c>
      <c r="H2162" s="467">
        <f t="shared" si="233"/>
        <v>0</v>
      </c>
      <c r="I2162" s="475" t="str">
        <f t="shared" si="234"/>
        <v/>
      </c>
      <c r="J2162" s="471">
        <f>'Potential Projects'!D2163</f>
        <v>12.645799768694303</v>
      </c>
      <c r="K2162" s="471">
        <f>'Potential Projects'!E2163</f>
        <v>99.835582562889698</v>
      </c>
      <c r="L2162" s="476">
        <f t="shared" si="235"/>
        <v>739.51861766841591</v>
      </c>
      <c r="M2162" s="471">
        <f t="shared" ref="M2162:M2225" si="239">MAX($L$2162:$L$2881)</f>
        <v>1177.115557030746</v>
      </c>
      <c r="N2162" s="467">
        <f t="shared" si="236"/>
        <v>0</v>
      </c>
      <c r="O2162" s="475" t="str">
        <f t="shared" si="237"/>
        <v/>
      </c>
    </row>
    <row r="2163" spans="1:15" hidden="1">
      <c r="A2163" s="475">
        <f t="shared" si="232"/>
        <v>43556</v>
      </c>
      <c r="B2163" s="475">
        <v>43556</v>
      </c>
      <c r="C2163" s="467">
        <v>2</v>
      </c>
      <c r="D2163" s="467">
        <v>852</v>
      </c>
      <c r="E2163" s="467">
        <v>0</v>
      </c>
      <c r="F2163" s="467">
        <v>0</v>
      </c>
      <c r="G2163" s="467">
        <f t="array" ref="G2163">MAX(IF($A$2:$A$8761=A2163,$D$2:$D$8761))</f>
        <v>1224</v>
      </c>
      <c r="H2163" s="467">
        <f t="shared" si="233"/>
        <v>0</v>
      </c>
      <c r="I2163" s="475" t="str">
        <f t="shared" si="234"/>
        <v/>
      </c>
      <c r="J2163" s="471">
        <f>'Potential Projects'!D2164</f>
        <v>8.1899902706207452</v>
      </c>
      <c r="K2163" s="471">
        <f>'Potential Projects'!E2164</f>
        <v>99.815244033541191</v>
      </c>
      <c r="L2163" s="476">
        <f t="shared" si="235"/>
        <v>743.99476569583805</v>
      </c>
      <c r="M2163" s="471">
        <f t="shared" si="239"/>
        <v>1177.115557030746</v>
      </c>
      <c r="N2163" s="467">
        <f t="shared" si="236"/>
        <v>0</v>
      </c>
      <c r="O2163" s="475" t="str">
        <f t="shared" si="237"/>
        <v/>
      </c>
    </row>
    <row r="2164" spans="1:15" hidden="1">
      <c r="A2164" s="475">
        <f t="shared" si="232"/>
        <v>43556</v>
      </c>
      <c r="B2164" s="475">
        <v>43556</v>
      </c>
      <c r="C2164" s="467">
        <v>3</v>
      </c>
      <c r="D2164" s="467">
        <v>852</v>
      </c>
      <c r="E2164" s="467">
        <v>0</v>
      </c>
      <c r="F2164" s="467">
        <v>0</v>
      </c>
      <c r="G2164" s="467">
        <f t="array" ref="G2164">MAX(IF($A$2:$A$8761=A2164,$D$2:$D$8761))</f>
        <v>1224</v>
      </c>
      <c r="H2164" s="467">
        <f t="shared" si="233"/>
        <v>0</v>
      </c>
      <c r="I2164" s="475" t="str">
        <f t="shared" si="234"/>
        <v/>
      </c>
      <c r="J2164" s="471">
        <f>'Potential Projects'!D2165</f>
        <v>12.906329929601219</v>
      </c>
      <c r="K2164" s="471">
        <f>'Potential Projects'!E2165</f>
        <v>99.252023220812731</v>
      </c>
      <c r="L2164" s="476">
        <f t="shared" si="235"/>
        <v>739.84164684958603</v>
      </c>
      <c r="M2164" s="471">
        <f t="shared" si="239"/>
        <v>1177.115557030746</v>
      </c>
      <c r="N2164" s="467">
        <f t="shared" si="236"/>
        <v>0</v>
      </c>
      <c r="O2164" s="475" t="str">
        <f t="shared" si="237"/>
        <v/>
      </c>
    </row>
    <row r="2165" spans="1:15" hidden="1">
      <c r="A2165" s="475">
        <f t="shared" si="232"/>
        <v>43556</v>
      </c>
      <c r="B2165" s="475">
        <v>43556</v>
      </c>
      <c r="C2165" s="467">
        <v>4</v>
      </c>
      <c r="D2165" s="467">
        <v>862</v>
      </c>
      <c r="E2165" s="467">
        <v>3</v>
      </c>
      <c r="F2165" s="467">
        <v>0</v>
      </c>
      <c r="G2165" s="467">
        <f t="array" ref="G2165">MAX(IF($A$2:$A$8761=A2165,$D$2:$D$8761))</f>
        <v>1224</v>
      </c>
      <c r="H2165" s="467">
        <f t="shared" si="233"/>
        <v>0</v>
      </c>
      <c r="I2165" s="475" t="str">
        <f t="shared" si="234"/>
        <v/>
      </c>
      <c r="J2165" s="471">
        <f>'Potential Projects'!D2166</f>
        <v>4.6493175452914954</v>
      </c>
      <c r="K2165" s="471">
        <f>'Potential Projects'!E2166</f>
        <v>99.835582562889698</v>
      </c>
      <c r="L2165" s="476">
        <f t="shared" si="235"/>
        <v>754.51509989181875</v>
      </c>
      <c r="M2165" s="471">
        <f t="shared" si="239"/>
        <v>1177.115557030746</v>
      </c>
      <c r="N2165" s="467">
        <f t="shared" si="236"/>
        <v>0</v>
      </c>
      <c r="O2165" s="475" t="str">
        <f t="shared" si="237"/>
        <v/>
      </c>
    </row>
    <row r="2166" spans="1:15" hidden="1">
      <c r="A2166" s="475">
        <f t="shared" si="232"/>
        <v>43556</v>
      </c>
      <c r="B2166" s="475">
        <v>43556</v>
      </c>
      <c r="C2166" s="467">
        <v>5</v>
      </c>
      <c r="D2166" s="467">
        <v>902</v>
      </c>
      <c r="E2166" s="467">
        <v>3</v>
      </c>
      <c r="F2166" s="467">
        <v>0</v>
      </c>
      <c r="G2166" s="467">
        <f t="array" ref="G2166">MAX(IF($A$2:$A$8761=A2166,$D$2:$D$8761))</f>
        <v>1224</v>
      </c>
      <c r="H2166" s="467">
        <f t="shared" si="233"/>
        <v>0</v>
      </c>
      <c r="I2166" s="475" t="str">
        <f t="shared" si="234"/>
        <v/>
      </c>
      <c r="J2166" s="471">
        <f>'Potential Projects'!D2167</f>
        <v>5.009224123249675</v>
      </c>
      <c r="K2166" s="471">
        <f>'Potential Projects'!E2167</f>
        <v>99.834800311760915</v>
      </c>
      <c r="L2166" s="476">
        <f t="shared" si="235"/>
        <v>794.15597556498949</v>
      </c>
      <c r="M2166" s="471">
        <f t="shared" si="239"/>
        <v>1177.115557030746</v>
      </c>
      <c r="N2166" s="467">
        <f t="shared" si="236"/>
        <v>0</v>
      </c>
      <c r="O2166" s="475" t="str">
        <f t="shared" si="237"/>
        <v/>
      </c>
    </row>
    <row r="2167" spans="1:15" hidden="1">
      <c r="A2167" s="475">
        <f t="shared" si="232"/>
        <v>43556</v>
      </c>
      <c r="B2167" s="475">
        <v>43556</v>
      </c>
      <c r="C2167" s="467">
        <v>6</v>
      </c>
      <c r="D2167" s="467">
        <v>1009</v>
      </c>
      <c r="E2167" s="467">
        <v>4</v>
      </c>
      <c r="F2167" s="467">
        <v>0</v>
      </c>
      <c r="G2167" s="467">
        <f t="array" ref="G2167">MAX(IF($A$2:$A$8761=A2167,$D$2:$D$8761))</f>
        <v>1224</v>
      </c>
      <c r="H2167" s="467">
        <f t="shared" si="233"/>
        <v>0</v>
      </c>
      <c r="I2167" s="475" t="str">
        <f t="shared" si="234"/>
        <v/>
      </c>
      <c r="J2167" s="471">
        <f>'Potential Projects'!D2168</f>
        <v>1.3658979328372802</v>
      </c>
      <c r="K2167" s="471">
        <f>'Potential Projects'!E2168</f>
        <v>99.832453558374539</v>
      </c>
      <c r="L2167" s="476">
        <f t="shared" si="235"/>
        <v>903.80164850878828</v>
      </c>
      <c r="M2167" s="471">
        <f t="shared" si="239"/>
        <v>1177.115557030746</v>
      </c>
      <c r="N2167" s="467">
        <f t="shared" si="236"/>
        <v>0</v>
      </c>
      <c r="O2167" s="475" t="str">
        <f t="shared" si="237"/>
        <v/>
      </c>
    </row>
    <row r="2168" spans="1:15" hidden="1">
      <c r="A2168" s="475">
        <f t="shared" si="232"/>
        <v>43556</v>
      </c>
      <c r="B2168" s="475">
        <v>43556</v>
      </c>
      <c r="C2168" s="467">
        <v>7</v>
      </c>
      <c r="D2168" s="467">
        <v>1101</v>
      </c>
      <c r="E2168" s="467">
        <v>5</v>
      </c>
      <c r="F2168" s="467">
        <v>0</v>
      </c>
      <c r="G2168" s="467">
        <f t="array" ref="G2168">MAX(IF($A$2:$A$8761=A2168,$D$2:$D$8761))</f>
        <v>1224</v>
      </c>
      <c r="H2168" s="467">
        <f t="shared" si="233"/>
        <v>0</v>
      </c>
      <c r="I2168" s="475" t="str">
        <f t="shared" si="234"/>
        <v/>
      </c>
      <c r="J2168" s="471">
        <f>'Potential Projects'!D2169</f>
        <v>7.5789277680336964</v>
      </c>
      <c r="K2168" s="471">
        <f>'Potential Projects'!E2169</f>
        <v>99.820719791442713</v>
      </c>
      <c r="L2168" s="476">
        <f t="shared" si="235"/>
        <v>988.60035244052358</v>
      </c>
      <c r="M2168" s="471">
        <f t="shared" si="239"/>
        <v>1177.115557030746</v>
      </c>
      <c r="N2168" s="467">
        <f t="shared" si="236"/>
        <v>0</v>
      </c>
      <c r="O2168" s="475" t="str">
        <f t="shared" si="237"/>
        <v/>
      </c>
    </row>
    <row r="2169" spans="1:15" hidden="1">
      <c r="A2169" s="475">
        <f t="shared" si="232"/>
        <v>43556</v>
      </c>
      <c r="B2169" s="475">
        <v>43556</v>
      </c>
      <c r="C2169" s="467">
        <v>8</v>
      </c>
      <c r="D2169" s="467">
        <v>1191</v>
      </c>
      <c r="E2169" s="467">
        <v>9</v>
      </c>
      <c r="F2169" s="467">
        <v>4</v>
      </c>
      <c r="G2169" s="467">
        <f t="array" ref="G2169">MAX(IF($A$2:$A$8761=A2169,$D$2:$D$8761))</f>
        <v>1224</v>
      </c>
      <c r="H2169" s="467">
        <f t="shared" si="233"/>
        <v>0</v>
      </c>
      <c r="I2169" s="475" t="str">
        <f t="shared" si="234"/>
        <v/>
      </c>
      <c r="J2169" s="471">
        <f>'Potential Projects'!D2170</f>
        <v>21.975323995236902</v>
      </c>
      <c r="K2169" s="471">
        <f>'Potential Projects'!E2170</f>
        <v>99.835582562889698</v>
      </c>
      <c r="L2169" s="476">
        <f t="shared" si="235"/>
        <v>1056.1890934418734</v>
      </c>
      <c r="M2169" s="471">
        <f t="shared" si="239"/>
        <v>1177.115557030746</v>
      </c>
      <c r="N2169" s="467">
        <f t="shared" si="236"/>
        <v>0</v>
      </c>
      <c r="O2169" s="475" t="str">
        <f t="shared" si="237"/>
        <v/>
      </c>
    </row>
    <row r="2170" spans="1:15" hidden="1">
      <c r="A2170" s="475">
        <f t="shared" si="232"/>
        <v>43556</v>
      </c>
      <c r="B2170" s="475">
        <v>43556</v>
      </c>
      <c r="C2170" s="467">
        <v>9</v>
      </c>
      <c r="D2170" s="467">
        <v>1213</v>
      </c>
      <c r="E2170" s="467">
        <v>11</v>
      </c>
      <c r="F2170" s="467">
        <v>16</v>
      </c>
      <c r="G2170" s="467">
        <f t="array" ref="G2170">MAX(IF($A$2:$A$8761=A2170,$D$2:$D$8761))</f>
        <v>1224</v>
      </c>
      <c r="H2170" s="467">
        <f t="shared" si="233"/>
        <v>0</v>
      </c>
      <c r="I2170" s="475" t="str">
        <f t="shared" si="234"/>
        <v/>
      </c>
      <c r="J2170" s="471">
        <f>'Potential Projects'!D2171</f>
        <v>4.4469717550116146</v>
      </c>
      <c r="K2170" s="471">
        <f>'Potential Projects'!E2171</f>
        <v>99.835582562889698</v>
      </c>
      <c r="L2170" s="476">
        <f t="shared" si="235"/>
        <v>1081.7174456820987</v>
      </c>
      <c r="M2170" s="471">
        <f t="shared" si="239"/>
        <v>1177.115557030746</v>
      </c>
      <c r="N2170" s="467">
        <f t="shared" si="236"/>
        <v>0</v>
      </c>
      <c r="O2170" s="475" t="str">
        <f t="shared" si="237"/>
        <v/>
      </c>
    </row>
    <row r="2171" spans="1:15" hidden="1">
      <c r="A2171" s="475">
        <f t="shared" si="232"/>
        <v>43556</v>
      </c>
      <c r="B2171" s="475">
        <v>43556</v>
      </c>
      <c r="C2171" s="467">
        <v>10</v>
      </c>
      <c r="D2171" s="467">
        <v>1181</v>
      </c>
      <c r="E2171" s="467">
        <v>3</v>
      </c>
      <c r="F2171" s="467">
        <v>19</v>
      </c>
      <c r="G2171" s="467">
        <f t="array" ref="G2171">MAX(IF($A$2:$A$8761=A2171,$D$2:$D$8761))</f>
        <v>1224</v>
      </c>
      <c r="H2171" s="467">
        <f t="shared" si="233"/>
        <v>0</v>
      </c>
      <c r="I2171" s="475" t="str">
        <f t="shared" si="234"/>
        <v/>
      </c>
      <c r="J2171" s="471">
        <f>'Potential Projects'!D2172</f>
        <v>3.1250400740001476</v>
      </c>
      <c r="K2171" s="471">
        <f>'Potential Projects'!E2172</f>
        <v>99.835582562889698</v>
      </c>
      <c r="L2171" s="476">
        <f t="shared" si="235"/>
        <v>1056.0393773631101</v>
      </c>
      <c r="M2171" s="471">
        <f t="shared" si="239"/>
        <v>1177.115557030746</v>
      </c>
      <c r="N2171" s="467">
        <f t="shared" si="236"/>
        <v>0</v>
      </c>
      <c r="O2171" s="475" t="str">
        <f t="shared" si="237"/>
        <v/>
      </c>
    </row>
    <row r="2172" spans="1:15" hidden="1">
      <c r="A2172" s="475">
        <f t="shared" si="232"/>
        <v>43556</v>
      </c>
      <c r="B2172" s="475">
        <v>43556</v>
      </c>
      <c r="C2172" s="467">
        <v>11</v>
      </c>
      <c r="D2172" s="467">
        <v>1143</v>
      </c>
      <c r="E2172" s="467">
        <v>3</v>
      </c>
      <c r="F2172" s="467">
        <v>19</v>
      </c>
      <c r="G2172" s="467">
        <f t="array" ref="G2172">MAX(IF($A$2:$A$8761=A2172,$D$2:$D$8761))</f>
        <v>1224</v>
      </c>
      <c r="H2172" s="467">
        <f t="shared" si="233"/>
        <v>0</v>
      </c>
      <c r="I2172" s="475" t="str">
        <f t="shared" si="234"/>
        <v/>
      </c>
      <c r="J2172" s="471">
        <f>'Potential Projects'!D2173</f>
        <v>10.731785994787581</v>
      </c>
      <c r="K2172" s="471">
        <f>'Potential Projects'!E2173</f>
        <v>99.793341001935076</v>
      </c>
      <c r="L2172" s="476">
        <f t="shared" si="235"/>
        <v>1010.4748730032774</v>
      </c>
      <c r="M2172" s="471">
        <f t="shared" si="239"/>
        <v>1177.115557030746</v>
      </c>
      <c r="N2172" s="467">
        <f t="shared" si="236"/>
        <v>0</v>
      </c>
      <c r="O2172" s="475" t="str">
        <f t="shared" si="237"/>
        <v/>
      </c>
    </row>
    <row r="2173" spans="1:15" hidden="1">
      <c r="A2173" s="475">
        <f t="shared" si="232"/>
        <v>43556</v>
      </c>
      <c r="B2173" s="475">
        <v>43556</v>
      </c>
      <c r="C2173" s="467">
        <v>12</v>
      </c>
      <c r="D2173" s="467">
        <v>1125</v>
      </c>
      <c r="E2173" s="467">
        <v>2</v>
      </c>
      <c r="F2173" s="467">
        <v>18</v>
      </c>
      <c r="G2173" s="467">
        <f t="array" ref="G2173">MAX(IF($A$2:$A$8761=A2173,$D$2:$D$8761))</f>
        <v>1224</v>
      </c>
      <c r="H2173" s="467">
        <f t="shared" si="233"/>
        <v>0</v>
      </c>
      <c r="I2173" s="475" t="str">
        <f t="shared" si="234"/>
        <v/>
      </c>
      <c r="J2173" s="471">
        <f>'Potential Projects'!D2174</f>
        <v>9.4728514959962506</v>
      </c>
      <c r="K2173" s="471">
        <f>'Potential Projects'!E2174</f>
        <v>99.835582562889698</v>
      </c>
      <c r="L2173" s="476">
        <f t="shared" si="235"/>
        <v>995.69156594111394</v>
      </c>
      <c r="M2173" s="471">
        <f t="shared" si="239"/>
        <v>1177.115557030746</v>
      </c>
      <c r="N2173" s="467">
        <f t="shared" si="236"/>
        <v>0</v>
      </c>
      <c r="O2173" s="475" t="str">
        <f t="shared" si="237"/>
        <v/>
      </c>
    </row>
    <row r="2174" spans="1:15" hidden="1">
      <c r="A2174" s="475">
        <f t="shared" si="232"/>
        <v>43556</v>
      </c>
      <c r="B2174" s="475">
        <v>43556</v>
      </c>
      <c r="C2174" s="467">
        <v>13</v>
      </c>
      <c r="D2174" s="467">
        <v>1069</v>
      </c>
      <c r="E2174" s="467">
        <v>1</v>
      </c>
      <c r="F2174" s="467">
        <v>19</v>
      </c>
      <c r="G2174" s="467">
        <f t="array" ref="G2174">MAX(IF($A$2:$A$8761=A2174,$D$2:$D$8761))</f>
        <v>1224</v>
      </c>
      <c r="H2174" s="467">
        <f t="shared" si="233"/>
        <v>0</v>
      </c>
      <c r="I2174" s="475" t="str">
        <f t="shared" si="234"/>
        <v/>
      </c>
      <c r="J2174" s="471">
        <f>'Potential Projects'!D2175</f>
        <v>6.2945480521068884</v>
      </c>
      <c r="K2174" s="471">
        <f>'Potential Projects'!E2175</f>
        <v>99.835582562889698</v>
      </c>
      <c r="L2174" s="476">
        <f t="shared" si="235"/>
        <v>942.86986938500343</v>
      </c>
      <c r="M2174" s="471">
        <f t="shared" si="239"/>
        <v>1177.115557030746</v>
      </c>
      <c r="N2174" s="467">
        <f t="shared" si="236"/>
        <v>0</v>
      </c>
      <c r="O2174" s="475" t="str">
        <f t="shared" si="237"/>
        <v/>
      </c>
    </row>
    <row r="2175" spans="1:15" hidden="1">
      <c r="A2175" s="475">
        <f t="shared" si="232"/>
        <v>43556</v>
      </c>
      <c r="B2175" s="475">
        <v>43556</v>
      </c>
      <c r="C2175" s="467">
        <v>14</v>
      </c>
      <c r="D2175" s="467">
        <v>1065</v>
      </c>
      <c r="E2175" s="467">
        <v>0</v>
      </c>
      <c r="F2175" s="467">
        <v>18</v>
      </c>
      <c r="G2175" s="467">
        <f t="array" ref="G2175">MAX(IF($A$2:$A$8761=A2175,$D$2:$D$8761))</f>
        <v>1224</v>
      </c>
      <c r="H2175" s="467">
        <f t="shared" si="233"/>
        <v>0</v>
      </c>
      <c r="I2175" s="475" t="str">
        <f t="shared" si="234"/>
        <v/>
      </c>
      <c r="J2175" s="471">
        <f>'Potential Projects'!D2176</f>
        <v>10.373850092211775</v>
      </c>
      <c r="K2175" s="471">
        <f>'Potential Projects'!E2176</f>
        <v>99.835582562889698</v>
      </c>
      <c r="L2175" s="476">
        <f t="shared" si="235"/>
        <v>936.79056734489848</v>
      </c>
      <c r="M2175" s="471">
        <f t="shared" si="239"/>
        <v>1177.115557030746</v>
      </c>
      <c r="N2175" s="467">
        <f t="shared" si="236"/>
        <v>0</v>
      </c>
      <c r="O2175" s="475" t="str">
        <f t="shared" si="237"/>
        <v/>
      </c>
    </row>
    <row r="2176" spans="1:15" hidden="1">
      <c r="A2176" s="475">
        <f t="shared" si="232"/>
        <v>43556</v>
      </c>
      <c r="B2176" s="475">
        <v>43556</v>
      </c>
      <c r="C2176" s="467">
        <v>15</v>
      </c>
      <c r="D2176" s="467">
        <v>1035</v>
      </c>
      <c r="E2176" s="467">
        <v>2</v>
      </c>
      <c r="F2176" s="467">
        <v>18</v>
      </c>
      <c r="G2176" s="467">
        <f t="array" ref="G2176">MAX(IF($A$2:$A$8761=A2176,$D$2:$D$8761))</f>
        <v>1224</v>
      </c>
      <c r="H2176" s="467">
        <f t="shared" si="233"/>
        <v>0</v>
      </c>
      <c r="I2176" s="475" t="str">
        <f t="shared" si="234"/>
        <v/>
      </c>
      <c r="J2176" s="471">
        <f>'Potential Projects'!D2177</f>
        <v>12.335875227554952</v>
      </c>
      <c r="K2176" s="471">
        <f>'Potential Projects'!E2177</f>
        <v>99.532851376048171</v>
      </c>
      <c r="L2176" s="476">
        <f t="shared" si="235"/>
        <v>903.13127339639686</v>
      </c>
      <c r="M2176" s="471">
        <f t="shared" si="239"/>
        <v>1177.115557030746</v>
      </c>
      <c r="N2176" s="467">
        <f t="shared" si="236"/>
        <v>0</v>
      </c>
      <c r="O2176" s="475" t="str">
        <f t="shared" si="237"/>
        <v/>
      </c>
    </row>
    <row r="2177" spans="1:15" hidden="1">
      <c r="A2177" s="475">
        <f t="shared" si="232"/>
        <v>43556</v>
      </c>
      <c r="B2177" s="475">
        <v>43556</v>
      </c>
      <c r="C2177" s="467">
        <v>16</v>
      </c>
      <c r="D2177" s="467">
        <v>976</v>
      </c>
      <c r="E2177" s="467">
        <v>7</v>
      </c>
      <c r="F2177" s="467">
        <v>17</v>
      </c>
      <c r="G2177" s="467">
        <f t="array" ref="G2177">MAX(IF($A$2:$A$8761=A2177,$D$2:$D$8761))</f>
        <v>1224</v>
      </c>
      <c r="H2177" s="467">
        <f t="shared" si="233"/>
        <v>0</v>
      </c>
      <c r="I2177" s="475" t="str">
        <f t="shared" si="234"/>
        <v/>
      </c>
      <c r="J2177" s="471">
        <f>'Potential Projects'!D2178</f>
        <v>15.81980057979702</v>
      </c>
      <c r="K2177" s="471">
        <f>'Potential Projects'!E2178</f>
        <v>99.539891636207273</v>
      </c>
      <c r="L2177" s="476">
        <f t="shared" si="235"/>
        <v>836.64030778399569</v>
      </c>
      <c r="M2177" s="471">
        <f t="shared" si="239"/>
        <v>1177.115557030746</v>
      </c>
      <c r="N2177" s="467">
        <f t="shared" si="236"/>
        <v>0</v>
      </c>
      <c r="O2177" s="475" t="str">
        <f t="shared" si="237"/>
        <v/>
      </c>
    </row>
    <row r="2178" spans="1:15" hidden="1">
      <c r="A2178" s="475">
        <f t="shared" ref="A2178:A2241" si="240">DATE(YEAR(B2178),MONTH(B2178),1)</f>
        <v>43556</v>
      </c>
      <c r="B2178" s="475">
        <v>43556</v>
      </c>
      <c r="C2178" s="467">
        <v>17</v>
      </c>
      <c r="D2178" s="467">
        <v>969</v>
      </c>
      <c r="E2178" s="467">
        <v>11</v>
      </c>
      <c r="F2178" s="467">
        <v>19</v>
      </c>
      <c r="G2178" s="467">
        <f t="array" ref="G2178">MAX(IF($A$2:$A$8761=A2178,$D$2:$D$8761))</f>
        <v>1224</v>
      </c>
      <c r="H2178" s="467">
        <f t="shared" ref="H2178:H2241" si="241">IF(G2178=D2178,1,0)</f>
        <v>0</v>
      </c>
      <c r="I2178" s="475" t="str">
        <f t="shared" ref="I2178:I2241" si="242">IF(D2178=G2178,B2178,"")</f>
        <v/>
      </c>
      <c r="J2178" s="471">
        <f>'Potential Projects'!D2179</f>
        <v>17.010724958246929</v>
      </c>
      <c r="K2178" s="471">
        <f>'Potential Projects'!E2179</f>
        <v>98.196766448075692</v>
      </c>
      <c r="L2178" s="476">
        <f t="shared" ref="L2178:L2241" si="243">D2178-E2178-F2178-J2178-K2178</f>
        <v>823.79250859367744</v>
      </c>
      <c r="M2178" s="471">
        <f t="shared" si="239"/>
        <v>1177.115557030746</v>
      </c>
      <c r="N2178" s="467">
        <f t="shared" ref="N2178:N2241" si="244">IF(M2178=L2178,1,0)</f>
        <v>0</v>
      </c>
      <c r="O2178" s="475" t="str">
        <f t="shared" ref="O2178:O2241" si="245">IF(L2178=M2178,B2178,"")</f>
        <v/>
      </c>
    </row>
    <row r="2179" spans="1:15" hidden="1">
      <c r="A2179" s="475">
        <f t="shared" si="240"/>
        <v>43556</v>
      </c>
      <c r="B2179" s="475">
        <v>43556</v>
      </c>
      <c r="C2179" s="467">
        <v>18</v>
      </c>
      <c r="D2179" s="467">
        <v>969</v>
      </c>
      <c r="E2179" s="467">
        <v>14</v>
      </c>
      <c r="F2179" s="467">
        <v>16</v>
      </c>
      <c r="G2179" s="467">
        <f t="array" ref="G2179">MAX(IF($A$2:$A$8761=A2179,$D$2:$D$8761))</f>
        <v>1224</v>
      </c>
      <c r="H2179" s="467">
        <f t="shared" si="241"/>
        <v>0</v>
      </c>
      <c r="I2179" s="475" t="str">
        <f t="shared" si="242"/>
        <v/>
      </c>
      <c r="J2179" s="471">
        <f>'Potential Projects'!D2180</f>
        <v>13.404553956018049</v>
      </c>
      <c r="K2179" s="471">
        <f>'Potential Projects'!E2180</f>
        <v>93.968699096968393</v>
      </c>
      <c r="L2179" s="476">
        <f t="shared" si="243"/>
        <v>831.62674694701354</v>
      </c>
      <c r="M2179" s="471">
        <f t="shared" si="239"/>
        <v>1177.115557030746</v>
      </c>
      <c r="N2179" s="467">
        <f t="shared" si="244"/>
        <v>0</v>
      </c>
      <c r="O2179" s="475" t="str">
        <f t="shared" si="245"/>
        <v/>
      </c>
    </row>
    <row r="2180" spans="1:15" hidden="1">
      <c r="A2180" s="475">
        <f t="shared" si="240"/>
        <v>43556</v>
      </c>
      <c r="B2180" s="475">
        <v>43556</v>
      </c>
      <c r="C2180" s="467">
        <v>19</v>
      </c>
      <c r="D2180" s="467">
        <v>978</v>
      </c>
      <c r="E2180" s="467">
        <v>11</v>
      </c>
      <c r="F2180" s="467">
        <v>2</v>
      </c>
      <c r="G2180" s="467">
        <f t="array" ref="G2180">MAX(IF($A$2:$A$8761=A2180,$D$2:$D$8761))</f>
        <v>1224</v>
      </c>
      <c r="H2180" s="467">
        <f t="shared" si="241"/>
        <v>0</v>
      </c>
      <c r="I2180" s="475" t="str">
        <f t="shared" si="242"/>
        <v/>
      </c>
      <c r="J2180" s="471">
        <f>'Potential Projects'!D2181</f>
        <v>13.444120868087495</v>
      </c>
      <c r="K2180" s="471">
        <f>'Potential Projects'!E2181</f>
        <v>69.920734895721353</v>
      </c>
      <c r="L2180" s="476">
        <f t="shared" si="243"/>
        <v>881.63514423619119</v>
      </c>
      <c r="M2180" s="471">
        <f t="shared" si="239"/>
        <v>1177.115557030746</v>
      </c>
      <c r="N2180" s="467">
        <f t="shared" si="244"/>
        <v>0</v>
      </c>
      <c r="O2180" s="475" t="str">
        <f t="shared" si="245"/>
        <v/>
      </c>
    </row>
    <row r="2181" spans="1:15" hidden="1">
      <c r="A2181" s="475">
        <f t="shared" si="240"/>
        <v>43556</v>
      </c>
      <c r="B2181" s="475">
        <v>43556</v>
      </c>
      <c r="C2181" s="467">
        <v>20</v>
      </c>
      <c r="D2181" s="467">
        <v>1018</v>
      </c>
      <c r="E2181" s="467">
        <v>20</v>
      </c>
      <c r="F2181" s="467">
        <v>1</v>
      </c>
      <c r="G2181" s="467">
        <f t="array" ref="G2181">MAX(IF($A$2:$A$8761=A2181,$D$2:$D$8761))</f>
        <v>1224</v>
      </c>
      <c r="H2181" s="467">
        <f t="shared" si="241"/>
        <v>0</v>
      </c>
      <c r="I2181" s="475" t="str">
        <f t="shared" si="242"/>
        <v/>
      </c>
      <c r="J2181" s="471">
        <f>'Potential Projects'!D2182</f>
        <v>11.625824930767473</v>
      </c>
      <c r="K2181" s="471">
        <f>'Potential Projects'!E2182</f>
        <v>90.05509669963449</v>
      </c>
      <c r="L2181" s="476">
        <f t="shared" si="243"/>
        <v>895.31907836959795</v>
      </c>
      <c r="M2181" s="471">
        <f t="shared" si="239"/>
        <v>1177.115557030746</v>
      </c>
      <c r="N2181" s="467">
        <f t="shared" si="244"/>
        <v>0</v>
      </c>
      <c r="O2181" s="475" t="str">
        <f t="shared" si="245"/>
        <v/>
      </c>
    </row>
    <row r="2182" spans="1:15" hidden="1">
      <c r="A2182" s="475">
        <f t="shared" si="240"/>
        <v>43556</v>
      </c>
      <c r="B2182" s="475">
        <v>43556</v>
      </c>
      <c r="C2182" s="467">
        <v>21</v>
      </c>
      <c r="D2182" s="467">
        <v>1023</v>
      </c>
      <c r="E2182" s="467">
        <v>38</v>
      </c>
      <c r="F2182" s="467">
        <v>0</v>
      </c>
      <c r="G2182" s="467">
        <f t="array" ref="G2182">MAX(IF($A$2:$A$8761=A2182,$D$2:$D$8761))</f>
        <v>1224</v>
      </c>
      <c r="H2182" s="467">
        <f t="shared" si="241"/>
        <v>0</v>
      </c>
      <c r="I2182" s="475" t="str">
        <f t="shared" si="242"/>
        <v/>
      </c>
      <c r="J2182" s="471">
        <f>'Potential Projects'!D2183</f>
        <v>26.973840476718969</v>
      </c>
      <c r="K2182" s="471">
        <f>'Potential Projects'!E2183</f>
        <v>99.720591646957644</v>
      </c>
      <c r="L2182" s="476">
        <f t="shared" si="243"/>
        <v>858.30556787632349</v>
      </c>
      <c r="M2182" s="471">
        <f t="shared" si="239"/>
        <v>1177.115557030746</v>
      </c>
      <c r="N2182" s="467">
        <f t="shared" si="244"/>
        <v>0</v>
      </c>
      <c r="O2182" s="475" t="str">
        <f t="shared" si="245"/>
        <v/>
      </c>
    </row>
    <row r="2183" spans="1:15" hidden="1">
      <c r="A2183" s="475">
        <f t="shared" si="240"/>
        <v>43556</v>
      </c>
      <c r="B2183" s="475">
        <v>43556</v>
      </c>
      <c r="C2183" s="467">
        <v>22</v>
      </c>
      <c r="D2183" s="467">
        <v>975</v>
      </c>
      <c r="E2183" s="467">
        <v>41</v>
      </c>
      <c r="F2183" s="467">
        <v>0</v>
      </c>
      <c r="G2183" s="467">
        <f t="array" ref="G2183">MAX(IF($A$2:$A$8761=A2183,$D$2:$D$8761))</f>
        <v>1224</v>
      </c>
      <c r="H2183" s="467">
        <f t="shared" si="241"/>
        <v>0</v>
      </c>
      <c r="I2183" s="475" t="str">
        <f t="shared" si="242"/>
        <v/>
      </c>
      <c r="J2183" s="471">
        <f>'Potential Projects'!D2184</f>
        <v>30.298127843737905</v>
      </c>
      <c r="K2183" s="471">
        <f>'Potential Projects'!E2184</f>
        <v>99.78786524403354</v>
      </c>
      <c r="L2183" s="476">
        <f t="shared" si="243"/>
        <v>803.9140069122285</v>
      </c>
      <c r="M2183" s="471">
        <f t="shared" si="239"/>
        <v>1177.115557030746</v>
      </c>
      <c r="N2183" s="467">
        <f t="shared" si="244"/>
        <v>0</v>
      </c>
      <c r="O2183" s="475" t="str">
        <f t="shared" si="245"/>
        <v/>
      </c>
    </row>
    <row r="2184" spans="1:15" hidden="1">
      <c r="A2184" s="475">
        <f t="shared" si="240"/>
        <v>43556</v>
      </c>
      <c r="B2184" s="475">
        <v>43556</v>
      </c>
      <c r="C2184" s="467">
        <v>23</v>
      </c>
      <c r="D2184" s="467">
        <v>900</v>
      </c>
      <c r="E2184" s="467">
        <v>39</v>
      </c>
      <c r="F2184" s="467">
        <v>0</v>
      </c>
      <c r="G2184" s="467">
        <f t="array" ref="G2184">MAX(IF($A$2:$A$8761=A2184,$D$2:$D$8761))</f>
        <v>1224</v>
      </c>
      <c r="H2184" s="467">
        <f t="shared" si="241"/>
        <v>0</v>
      </c>
      <c r="I2184" s="475" t="str">
        <f t="shared" si="242"/>
        <v/>
      </c>
      <c r="J2184" s="471">
        <f>'Potential Projects'!D2185</f>
        <v>21.230587600280657</v>
      </c>
      <c r="K2184" s="471">
        <f>'Potential Projects'!E2185</f>
        <v>93.255286067512358</v>
      </c>
      <c r="L2184" s="476">
        <f t="shared" si="243"/>
        <v>746.51412633220707</v>
      </c>
      <c r="M2184" s="471">
        <f t="shared" si="239"/>
        <v>1177.115557030746</v>
      </c>
      <c r="N2184" s="467">
        <f t="shared" si="244"/>
        <v>0</v>
      </c>
      <c r="O2184" s="475" t="str">
        <f t="shared" si="245"/>
        <v/>
      </c>
    </row>
    <row r="2185" spans="1:15" hidden="1">
      <c r="A2185" s="475">
        <f t="shared" si="240"/>
        <v>43556</v>
      </c>
      <c r="B2185" s="475">
        <v>43556</v>
      </c>
      <c r="C2185" s="467">
        <v>24</v>
      </c>
      <c r="D2185" s="467">
        <v>834</v>
      </c>
      <c r="E2185" s="467">
        <v>37</v>
      </c>
      <c r="F2185" s="467">
        <v>0</v>
      </c>
      <c r="G2185" s="467">
        <f t="array" ref="G2185">MAX(IF($A$2:$A$8761=A2185,$D$2:$D$8761))</f>
        <v>1224</v>
      </c>
      <c r="H2185" s="467">
        <f t="shared" si="241"/>
        <v>0</v>
      </c>
      <c r="I2185" s="475" t="str">
        <f t="shared" si="242"/>
        <v/>
      </c>
      <c r="J2185" s="471">
        <f>'Potential Projects'!D2186</f>
        <v>15.289714308441683</v>
      </c>
      <c r="K2185" s="471">
        <f>'Potential Projects'!E2186</f>
        <v>98.789712803698137</v>
      </c>
      <c r="L2185" s="476">
        <f t="shared" si="243"/>
        <v>682.92057288786009</v>
      </c>
      <c r="M2185" s="471">
        <f t="shared" si="239"/>
        <v>1177.115557030746</v>
      </c>
      <c r="N2185" s="467">
        <f t="shared" si="244"/>
        <v>0</v>
      </c>
      <c r="O2185" s="475" t="str">
        <f t="shared" si="245"/>
        <v/>
      </c>
    </row>
    <row r="2186" spans="1:15" hidden="1">
      <c r="A2186" s="475">
        <f t="shared" si="240"/>
        <v>43556</v>
      </c>
      <c r="B2186" s="475">
        <v>43557</v>
      </c>
      <c r="C2186" s="467">
        <v>1</v>
      </c>
      <c r="D2186" s="467">
        <v>831</v>
      </c>
      <c r="E2186" s="467">
        <v>40</v>
      </c>
      <c r="F2186" s="467">
        <v>0</v>
      </c>
      <c r="G2186" s="467">
        <f t="array" ref="G2186">MAX(IF($A$2:$A$8761=A2186,$D$2:$D$8761))</f>
        <v>1224</v>
      </c>
      <c r="H2186" s="467">
        <f t="shared" si="241"/>
        <v>0</v>
      </c>
      <c r="I2186" s="475" t="str">
        <f t="shared" si="242"/>
        <v/>
      </c>
      <c r="J2186" s="471">
        <f>'Potential Projects'!D2187</f>
        <v>8.4992838445753716</v>
      </c>
      <c r="K2186" s="471">
        <f>'Potential Projects'!E2187</f>
        <v>99.835582562889698</v>
      </c>
      <c r="L2186" s="476">
        <f t="shared" si="243"/>
        <v>682.66513359253486</v>
      </c>
      <c r="M2186" s="471">
        <f t="shared" si="239"/>
        <v>1177.115557030746</v>
      </c>
      <c r="N2186" s="467">
        <f t="shared" si="244"/>
        <v>0</v>
      </c>
      <c r="O2186" s="475" t="str">
        <f t="shared" si="245"/>
        <v/>
      </c>
    </row>
    <row r="2187" spans="1:15" hidden="1">
      <c r="A2187" s="475">
        <f t="shared" si="240"/>
        <v>43556</v>
      </c>
      <c r="B2187" s="475">
        <v>43557</v>
      </c>
      <c r="C2187" s="467">
        <v>2</v>
      </c>
      <c r="D2187" s="467">
        <v>815</v>
      </c>
      <c r="E2187" s="467">
        <v>43</v>
      </c>
      <c r="F2187" s="467">
        <v>0</v>
      </c>
      <c r="G2187" s="467">
        <f t="array" ref="G2187">MAX(IF($A$2:$A$8761=A2187,$D$2:$D$8761))</f>
        <v>1224</v>
      </c>
      <c r="H2187" s="467">
        <f t="shared" si="241"/>
        <v>0</v>
      </c>
      <c r="I2187" s="475" t="str">
        <f t="shared" si="242"/>
        <v/>
      </c>
      <c r="J2187" s="471">
        <f>'Potential Projects'!D2188</f>
        <v>5.131903970771571</v>
      </c>
      <c r="K2187" s="471">
        <f>'Potential Projects'!E2188</f>
        <v>99.835582562889698</v>
      </c>
      <c r="L2187" s="476">
        <f t="shared" si="243"/>
        <v>667.03251346633874</v>
      </c>
      <c r="M2187" s="471">
        <f t="shared" si="239"/>
        <v>1177.115557030746</v>
      </c>
      <c r="N2187" s="467">
        <f t="shared" si="244"/>
        <v>0</v>
      </c>
      <c r="O2187" s="475" t="str">
        <f t="shared" si="245"/>
        <v/>
      </c>
    </row>
    <row r="2188" spans="1:15" hidden="1">
      <c r="A2188" s="475">
        <f t="shared" si="240"/>
        <v>43556</v>
      </c>
      <c r="B2188" s="475">
        <v>43557</v>
      </c>
      <c r="C2188" s="467">
        <v>3</v>
      </c>
      <c r="D2188" s="467">
        <v>806</v>
      </c>
      <c r="E2188" s="467">
        <v>58</v>
      </c>
      <c r="F2188" s="467">
        <v>0</v>
      </c>
      <c r="G2188" s="467">
        <f t="array" ref="G2188">MAX(IF($A$2:$A$8761=A2188,$D$2:$D$8761))</f>
        <v>1224</v>
      </c>
      <c r="H2188" s="467">
        <f t="shared" si="241"/>
        <v>0</v>
      </c>
      <c r="I2188" s="475" t="str">
        <f t="shared" si="242"/>
        <v/>
      </c>
      <c r="J2188" s="471">
        <f>'Potential Projects'!D2189</f>
        <v>7.7056282186778677</v>
      </c>
      <c r="K2188" s="471">
        <f>'Potential Projects'!E2189</f>
        <v>99.835582562889698</v>
      </c>
      <c r="L2188" s="476">
        <f t="shared" si="243"/>
        <v>640.45878921843246</v>
      </c>
      <c r="M2188" s="471">
        <f t="shared" si="239"/>
        <v>1177.115557030746</v>
      </c>
      <c r="N2188" s="467">
        <f t="shared" si="244"/>
        <v>0</v>
      </c>
      <c r="O2188" s="475" t="str">
        <f t="shared" si="245"/>
        <v/>
      </c>
    </row>
    <row r="2189" spans="1:15" hidden="1">
      <c r="A2189" s="475">
        <f t="shared" si="240"/>
        <v>43556</v>
      </c>
      <c r="B2189" s="475">
        <v>43557</v>
      </c>
      <c r="C2189" s="467">
        <v>4</v>
      </c>
      <c r="D2189" s="467">
        <v>817</v>
      </c>
      <c r="E2189" s="467">
        <v>56</v>
      </c>
      <c r="F2189" s="467">
        <v>0</v>
      </c>
      <c r="G2189" s="467">
        <f t="array" ref="G2189">MAX(IF($A$2:$A$8761=A2189,$D$2:$D$8761))</f>
        <v>1224</v>
      </c>
      <c r="H2189" s="467">
        <f t="shared" si="241"/>
        <v>0</v>
      </c>
      <c r="I2189" s="475" t="str">
        <f t="shared" si="242"/>
        <v/>
      </c>
      <c r="J2189" s="471">
        <f>'Potential Projects'!D2190</f>
        <v>13.934693524725445</v>
      </c>
      <c r="K2189" s="471">
        <f>'Potential Projects'!E2190</f>
        <v>99.825413298215437</v>
      </c>
      <c r="L2189" s="476">
        <f t="shared" si="243"/>
        <v>647.23989317705923</v>
      </c>
      <c r="M2189" s="471">
        <f t="shared" si="239"/>
        <v>1177.115557030746</v>
      </c>
      <c r="N2189" s="467">
        <f t="shared" si="244"/>
        <v>0</v>
      </c>
      <c r="O2189" s="475" t="str">
        <f t="shared" si="245"/>
        <v/>
      </c>
    </row>
    <row r="2190" spans="1:15" hidden="1">
      <c r="A2190" s="475">
        <f t="shared" si="240"/>
        <v>43556</v>
      </c>
      <c r="B2190" s="475">
        <v>43557</v>
      </c>
      <c r="C2190" s="467">
        <v>5</v>
      </c>
      <c r="D2190" s="467">
        <v>849</v>
      </c>
      <c r="E2190" s="467">
        <v>67</v>
      </c>
      <c r="F2190" s="467">
        <v>0</v>
      </c>
      <c r="G2190" s="467">
        <f t="array" ref="G2190">MAX(IF($A$2:$A$8761=A2190,$D$2:$D$8761))</f>
        <v>1224</v>
      </c>
      <c r="H2190" s="467">
        <f t="shared" si="241"/>
        <v>0</v>
      </c>
      <c r="I2190" s="475" t="str">
        <f t="shared" si="242"/>
        <v/>
      </c>
      <c r="J2190" s="471">
        <f>'Potential Projects'!D2191</f>
        <v>33.567195535525073</v>
      </c>
      <c r="K2190" s="471">
        <f>'Potential Projects'!E2191</f>
        <v>99.835582562889698</v>
      </c>
      <c r="L2190" s="476">
        <f t="shared" si="243"/>
        <v>648.59722190158516</v>
      </c>
      <c r="M2190" s="471">
        <f t="shared" si="239"/>
        <v>1177.115557030746</v>
      </c>
      <c r="N2190" s="467">
        <f t="shared" si="244"/>
        <v>0</v>
      </c>
      <c r="O2190" s="475" t="str">
        <f t="shared" si="245"/>
        <v/>
      </c>
    </row>
    <row r="2191" spans="1:15" hidden="1">
      <c r="A2191" s="475">
        <f t="shared" si="240"/>
        <v>43556</v>
      </c>
      <c r="B2191" s="475">
        <v>43557</v>
      </c>
      <c r="C2191" s="467">
        <v>6</v>
      </c>
      <c r="D2191" s="467">
        <v>981</v>
      </c>
      <c r="E2191" s="467">
        <v>73</v>
      </c>
      <c r="F2191" s="467">
        <v>0</v>
      </c>
      <c r="G2191" s="467">
        <f t="array" ref="G2191">MAX(IF($A$2:$A$8761=A2191,$D$2:$D$8761))</f>
        <v>1224</v>
      </c>
      <c r="H2191" s="467">
        <f t="shared" si="241"/>
        <v>0</v>
      </c>
      <c r="I2191" s="475" t="str">
        <f t="shared" si="242"/>
        <v/>
      </c>
      <c r="J2191" s="471">
        <f>'Potential Projects'!D2192</f>
        <v>53.81485242107815</v>
      </c>
      <c r="K2191" s="471">
        <f>'Potential Projects'!E2192</f>
        <v>99.835582562889698</v>
      </c>
      <c r="L2191" s="476">
        <f t="shared" si="243"/>
        <v>754.3495650160321</v>
      </c>
      <c r="M2191" s="471">
        <f t="shared" si="239"/>
        <v>1177.115557030746</v>
      </c>
      <c r="N2191" s="467">
        <f t="shared" si="244"/>
        <v>0</v>
      </c>
      <c r="O2191" s="475" t="str">
        <f t="shared" si="245"/>
        <v/>
      </c>
    </row>
    <row r="2192" spans="1:15" hidden="1">
      <c r="A2192" s="475">
        <f t="shared" si="240"/>
        <v>43556</v>
      </c>
      <c r="B2192" s="475">
        <v>43557</v>
      </c>
      <c r="C2192" s="467">
        <v>7</v>
      </c>
      <c r="D2192" s="467">
        <v>1092</v>
      </c>
      <c r="E2192" s="467">
        <v>63</v>
      </c>
      <c r="F2192" s="467">
        <v>0</v>
      </c>
      <c r="G2192" s="467">
        <f t="array" ref="G2192">MAX(IF($A$2:$A$8761=A2192,$D$2:$D$8761))</f>
        <v>1224</v>
      </c>
      <c r="H2192" s="467">
        <f t="shared" si="241"/>
        <v>0</v>
      </c>
      <c r="I2192" s="475" t="str">
        <f t="shared" si="242"/>
        <v/>
      </c>
      <c r="J2192" s="471">
        <f>'Potential Projects'!D2193</f>
        <v>97.252351688715521</v>
      </c>
      <c r="K2192" s="471">
        <f>'Potential Projects'!E2193</f>
        <v>99.835582562889698</v>
      </c>
      <c r="L2192" s="476">
        <f t="shared" si="243"/>
        <v>831.91206574839475</v>
      </c>
      <c r="M2192" s="471">
        <f t="shared" si="239"/>
        <v>1177.115557030746</v>
      </c>
      <c r="N2192" s="467">
        <f t="shared" si="244"/>
        <v>0</v>
      </c>
      <c r="O2192" s="475" t="str">
        <f t="shared" si="245"/>
        <v/>
      </c>
    </row>
    <row r="2193" spans="1:15" hidden="1">
      <c r="A2193" s="475">
        <f t="shared" si="240"/>
        <v>43556</v>
      </c>
      <c r="B2193" s="475">
        <v>43557</v>
      </c>
      <c r="C2193" s="467">
        <v>8</v>
      </c>
      <c r="D2193" s="467">
        <v>1138</v>
      </c>
      <c r="E2193" s="467">
        <v>51</v>
      </c>
      <c r="F2193" s="467">
        <v>5</v>
      </c>
      <c r="G2193" s="467">
        <f t="array" ref="G2193">MAX(IF($A$2:$A$8761=A2193,$D$2:$D$8761))</f>
        <v>1224</v>
      </c>
      <c r="H2193" s="467">
        <f t="shared" si="241"/>
        <v>0</v>
      </c>
      <c r="I2193" s="475" t="str">
        <f t="shared" si="242"/>
        <v/>
      </c>
      <c r="J2193" s="471">
        <f>'Potential Projects'!D2194</f>
        <v>61.706166514834955</v>
      </c>
      <c r="K2193" s="471">
        <f>'Potential Projects'!E2194</f>
        <v>99.835582562889698</v>
      </c>
      <c r="L2193" s="476">
        <f t="shared" si="243"/>
        <v>920.45825092227528</v>
      </c>
      <c r="M2193" s="471">
        <f t="shared" si="239"/>
        <v>1177.115557030746</v>
      </c>
      <c r="N2193" s="467">
        <f t="shared" si="244"/>
        <v>0</v>
      </c>
      <c r="O2193" s="475" t="str">
        <f t="shared" si="245"/>
        <v/>
      </c>
    </row>
    <row r="2194" spans="1:15" hidden="1">
      <c r="A2194" s="475">
        <f t="shared" si="240"/>
        <v>43556</v>
      </c>
      <c r="B2194" s="475">
        <v>43557</v>
      </c>
      <c r="C2194" s="467">
        <v>9</v>
      </c>
      <c r="D2194" s="467">
        <v>1128</v>
      </c>
      <c r="E2194" s="467">
        <v>42</v>
      </c>
      <c r="F2194" s="467">
        <v>15</v>
      </c>
      <c r="G2194" s="467">
        <f t="array" ref="G2194">MAX(IF($A$2:$A$8761=A2194,$D$2:$D$8761))</f>
        <v>1224</v>
      </c>
      <c r="H2194" s="467">
        <f t="shared" si="241"/>
        <v>0</v>
      </c>
      <c r="I2194" s="475" t="str">
        <f t="shared" si="242"/>
        <v/>
      </c>
      <c r="J2194" s="471">
        <f>'Potential Projects'!D2195</f>
        <v>53.175350670880334</v>
      </c>
      <c r="K2194" s="471">
        <f>'Potential Projects'!E2195</f>
        <v>99.835582562889698</v>
      </c>
      <c r="L2194" s="476">
        <f t="shared" si="243"/>
        <v>917.98906676622994</v>
      </c>
      <c r="M2194" s="471">
        <f t="shared" si="239"/>
        <v>1177.115557030746</v>
      </c>
      <c r="N2194" s="467">
        <f t="shared" si="244"/>
        <v>0</v>
      </c>
      <c r="O2194" s="475" t="str">
        <f t="shared" si="245"/>
        <v/>
      </c>
    </row>
    <row r="2195" spans="1:15" hidden="1">
      <c r="A2195" s="475">
        <f t="shared" si="240"/>
        <v>43556</v>
      </c>
      <c r="B2195" s="475">
        <v>43557</v>
      </c>
      <c r="C2195" s="467">
        <v>10</v>
      </c>
      <c r="D2195" s="467">
        <v>1101</v>
      </c>
      <c r="E2195" s="467">
        <v>40</v>
      </c>
      <c r="F2195" s="467">
        <v>18</v>
      </c>
      <c r="G2195" s="467">
        <f t="array" ref="G2195">MAX(IF($A$2:$A$8761=A2195,$D$2:$D$8761))</f>
        <v>1224</v>
      </c>
      <c r="H2195" s="467">
        <f t="shared" si="241"/>
        <v>0</v>
      </c>
      <c r="I2195" s="475" t="str">
        <f t="shared" si="242"/>
        <v/>
      </c>
      <c r="J2195" s="471">
        <f>'Potential Projects'!D2196</f>
        <v>85.442137357836472</v>
      </c>
      <c r="K2195" s="471">
        <f>'Potential Projects'!E2196</f>
        <v>99.835582562889698</v>
      </c>
      <c r="L2195" s="476">
        <f t="shared" si="243"/>
        <v>857.72228007927379</v>
      </c>
      <c r="M2195" s="471">
        <f t="shared" si="239"/>
        <v>1177.115557030746</v>
      </c>
      <c r="N2195" s="467">
        <f t="shared" si="244"/>
        <v>0</v>
      </c>
      <c r="O2195" s="475" t="str">
        <f t="shared" si="245"/>
        <v/>
      </c>
    </row>
    <row r="2196" spans="1:15" hidden="1">
      <c r="A2196" s="475">
        <f t="shared" si="240"/>
        <v>43556</v>
      </c>
      <c r="B2196" s="475">
        <v>43557</v>
      </c>
      <c r="C2196" s="467">
        <v>11</v>
      </c>
      <c r="D2196" s="467">
        <v>1081</v>
      </c>
      <c r="E2196" s="467">
        <v>40</v>
      </c>
      <c r="F2196" s="467">
        <v>19</v>
      </c>
      <c r="G2196" s="467">
        <f t="array" ref="G2196">MAX(IF($A$2:$A$8761=A2196,$D$2:$D$8761))</f>
        <v>1224</v>
      </c>
      <c r="H2196" s="467">
        <f t="shared" si="241"/>
        <v>0</v>
      </c>
      <c r="I2196" s="475" t="str">
        <f t="shared" si="242"/>
        <v/>
      </c>
      <c r="J2196" s="471">
        <f>'Potential Projects'!D2197</f>
        <v>99.146665762847235</v>
      </c>
      <c r="K2196" s="471">
        <f>'Potential Projects'!E2197</f>
        <v>99.835582562889698</v>
      </c>
      <c r="L2196" s="476">
        <f t="shared" si="243"/>
        <v>823.01775167426308</v>
      </c>
      <c r="M2196" s="471">
        <f t="shared" si="239"/>
        <v>1177.115557030746</v>
      </c>
      <c r="N2196" s="467">
        <f t="shared" si="244"/>
        <v>0</v>
      </c>
      <c r="O2196" s="475" t="str">
        <f t="shared" si="245"/>
        <v/>
      </c>
    </row>
    <row r="2197" spans="1:15" hidden="1">
      <c r="A2197" s="475">
        <f t="shared" si="240"/>
        <v>43556</v>
      </c>
      <c r="B2197" s="475">
        <v>43557</v>
      </c>
      <c r="C2197" s="467">
        <v>12</v>
      </c>
      <c r="D2197" s="467">
        <v>1051</v>
      </c>
      <c r="E2197" s="467">
        <v>32</v>
      </c>
      <c r="F2197" s="467">
        <v>19</v>
      </c>
      <c r="G2197" s="467">
        <f t="array" ref="G2197">MAX(IF($A$2:$A$8761=A2197,$D$2:$D$8761))</f>
        <v>1224</v>
      </c>
      <c r="H2197" s="467">
        <f t="shared" si="241"/>
        <v>0</v>
      </c>
      <c r="I2197" s="475" t="str">
        <f t="shared" si="242"/>
        <v/>
      </c>
      <c r="J2197" s="471">
        <f>'Potential Projects'!D2198</f>
        <v>104.44184915491913</v>
      </c>
      <c r="K2197" s="471">
        <f>'Potential Projects'!E2198</f>
        <v>99.733889916147049</v>
      </c>
      <c r="L2197" s="476">
        <f t="shared" si="243"/>
        <v>795.82426092893377</v>
      </c>
      <c r="M2197" s="471">
        <f t="shared" si="239"/>
        <v>1177.115557030746</v>
      </c>
      <c r="N2197" s="467">
        <f t="shared" si="244"/>
        <v>0</v>
      </c>
      <c r="O2197" s="475" t="str">
        <f t="shared" si="245"/>
        <v/>
      </c>
    </row>
    <row r="2198" spans="1:15" hidden="1">
      <c r="A2198" s="475">
        <f t="shared" si="240"/>
        <v>43556</v>
      </c>
      <c r="B2198" s="475">
        <v>43557</v>
      </c>
      <c r="C2198" s="467">
        <v>13</v>
      </c>
      <c r="D2198" s="467">
        <v>1036</v>
      </c>
      <c r="E2198" s="467">
        <v>20</v>
      </c>
      <c r="F2198" s="467">
        <v>19</v>
      </c>
      <c r="G2198" s="467">
        <f t="array" ref="G2198">MAX(IF($A$2:$A$8761=A2198,$D$2:$D$8761))</f>
        <v>1224</v>
      </c>
      <c r="H2198" s="467">
        <f t="shared" si="241"/>
        <v>0</v>
      </c>
      <c r="I2198" s="475" t="str">
        <f t="shared" si="242"/>
        <v/>
      </c>
      <c r="J2198" s="471">
        <f>'Potential Projects'!D2199</f>
        <v>115.02037194322648</v>
      </c>
      <c r="K2198" s="471">
        <f>'Potential Projects'!E2199</f>
        <v>99.692430606321238</v>
      </c>
      <c r="L2198" s="476">
        <f t="shared" si="243"/>
        <v>782.28719745045237</v>
      </c>
      <c r="M2198" s="471">
        <f t="shared" si="239"/>
        <v>1177.115557030746</v>
      </c>
      <c r="N2198" s="467">
        <f t="shared" si="244"/>
        <v>0</v>
      </c>
      <c r="O2198" s="475" t="str">
        <f t="shared" si="245"/>
        <v/>
      </c>
    </row>
    <row r="2199" spans="1:15" hidden="1">
      <c r="A2199" s="475">
        <f t="shared" si="240"/>
        <v>43556</v>
      </c>
      <c r="B2199" s="475">
        <v>43557</v>
      </c>
      <c r="C2199" s="467">
        <v>14</v>
      </c>
      <c r="D2199" s="467">
        <v>1028</v>
      </c>
      <c r="E2199" s="467">
        <v>6</v>
      </c>
      <c r="F2199" s="467">
        <v>19</v>
      </c>
      <c r="G2199" s="467">
        <f t="array" ref="G2199">MAX(IF($A$2:$A$8761=A2199,$D$2:$D$8761))</f>
        <v>1224</v>
      </c>
      <c r="H2199" s="467">
        <f t="shared" si="241"/>
        <v>0</v>
      </c>
      <c r="I2199" s="475" t="str">
        <f t="shared" si="242"/>
        <v/>
      </c>
      <c r="J2199" s="471">
        <f>'Potential Projects'!D2200</f>
        <v>119.35824041301737</v>
      </c>
      <c r="K2199" s="471">
        <f>'Potential Projects'!E2200</f>
        <v>99.579786443775532</v>
      </c>
      <c r="L2199" s="476">
        <f t="shared" si="243"/>
        <v>784.06197314320707</v>
      </c>
      <c r="M2199" s="471">
        <f t="shared" si="239"/>
        <v>1177.115557030746</v>
      </c>
      <c r="N2199" s="467">
        <f t="shared" si="244"/>
        <v>0</v>
      </c>
      <c r="O2199" s="475" t="str">
        <f t="shared" si="245"/>
        <v/>
      </c>
    </row>
    <row r="2200" spans="1:15" hidden="1">
      <c r="A2200" s="475">
        <f t="shared" si="240"/>
        <v>43556</v>
      </c>
      <c r="B2200" s="475">
        <v>43557</v>
      </c>
      <c r="C2200" s="467">
        <v>15</v>
      </c>
      <c r="D2200" s="467">
        <v>980</v>
      </c>
      <c r="E2200" s="467">
        <v>1</v>
      </c>
      <c r="F2200" s="467">
        <v>16</v>
      </c>
      <c r="G2200" s="467">
        <f t="array" ref="G2200">MAX(IF($A$2:$A$8761=A2200,$D$2:$D$8761))</f>
        <v>1224</v>
      </c>
      <c r="H2200" s="467">
        <f t="shared" si="241"/>
        <v>0</v>
      </c>
      <c r="I2200" s="475" t="str">
        <f t="shared" si="242"/>
        <v/>
      </c>
      <c r="J2200" s="471">
        <f>'Potential Projects'!D2201</f>
        <v>118.19610581246559</v>
      </c>
      <c r="K2200" s="471">
        <f>'Potential Projects'!E2201</f>
        <v>98.098202805848189</v>
      </c>
      <c r="L2200" s="476">
        <f t="shared" si="243"/>
        <v>746.70569138168617</v>
      </c>
      <c r="M2200" s="471">
        <f t="shared" si="239"/>
        <v>1177.115557030746</v>
      </c>
      <c r="N2200" s="467">
        <f t="shared" si="244"/>
        <v>0</v>
      </c>
      <c r="O2200" s="475" t="str">
        <f t="shared" si="245"/>
        <v/>
      </c>
    </row>
    <row r="2201" spans="1:15" hidden="1">
      <c r="A2201" s="475">
        <f t="shared" si="240"/>
        <v>43556</v>
      </c>
      <c r="B2201" s="475">
        <v>43557</v>
      </c>
      <c r="C2201" s="467">
        <v>16</v>
      </c>
      <c r="D2201" s="467">
        <v>961</v>
      </c>
      <c r="E2201" s="467">
        <v>0</v>
      </c>
      <c r="F2201" s="467">
        <v>18</v>
      </c>
      <c r="G2201" s="467">
        <f t="array" ref="G2201">MAX(IF($A$2:$A$8761=A2201,$D$2:$D$8761))</f>
        <v>1224</v>
      </c>
      <c r="H2201" s="467">
        <f t="shared" si="241"/>
        <v>0</v>
      </c>
      <c r="I2201" s="475" t="str">
        <f t="shared" si="242"/>
        <v/>
      </c>
      <c r="J2201" s="471">
        <f>'Potential Projects'!D2202</f>
        <v>114.37268196681927</v>
      </c>
      <c r="K2201" s="471">
        <f>'Potential Projects'!E2202</f>
        <v>86.756343689529146</v>
      </c>
      <c r="L2201" s="476">
        <f t="shared" si="243"/>
        <v>741.8709743436516</v>
      </c>
      <c r="M2201" s="471">
        <f t="shared" si="239"/>
        <v>1177.115557030746</v>
      </c>
      <c r="N2201" s="467">
        <f t="shared" si="244"/>
        <v>0</v>
      </c>
      <c r="O2201" s="475" t="str">
        <f t="shared" si="245"/>
        <v/>
      </c>
    </row>
    <row r="2202" spans="1:15" hidden="1">
      <c r="A2202" s="475">
        <f t="shared" si="240"/>
        <v>43556</v>
      </c>
      <c r="B2202" s="475">
        <v>43557</v>
      </c>
      <c r="C2202" s="467">
        <v>17</v>
      </c>
      <c r="D2202" s="467">
        <v>962</v>
      </c>
      <c r="E2202" s="467">
        <v>1</v>
      </c>
      <c r="F2202" s="467">
        <v>12</v>
      </c>
      <c r="G2202" s="467">
        <f t="array" ref="G2202">MAX(IF($A$2:$A$8761=A2202,$D$2:$D$8761))</f>
        <v>1224</v>
      </c>
      <c r="H2202" s="467">
        <f t="shared" si="241"/>
        <v>0</v>
      </c>
      <c r="I2202" s="475" t="str">
        <f t="shared" si="242"/>
        <v/>
      </c>
      <c r="J2202" s="471">
        <f>'Potential Projects'!D2203</f>
        <v>88.935393883986293</v>
      </c>
      <c r="K2202" s="471">
        <f>'Potential Projects'!E2203</f>
        <v>70.774953128359499</v>
      </c>
      <c r="L2202" s="476">
        <f t="shared" si="243"/>
        <v>789.28965298765422</v>
      </c>
      <c r="M2202" s="471">
        <f t="shared" si="239"/>
        <v>1177.115557030746</v>
      </c>
      <c r="N2202" s="467">
        <f t="shared" si="244"/>
        <v>0</v>
      </c>
      <c r="O2202" s="475" t="str">
        <f t="shared" si="245"/>
        <v/>
      </c>
    </row>
    <row r="2203" spans="1:15" hidden="1">
      <c r="A2203" s="475">
        <f t="shared" si="240"/>
        <v>43556</v>
      </c>
      <c r="B2203" s="475">
        <v>43557</v>
      </c>
      <c r="C2203" s="467">
        <v>18</v>
      </c>
      <c r="D2203" s="467">
        <v>964</v>
      </c>
      <c r="E2203" s="467">
        <v>0</v>
      </c>
      <c r="F2203" s="467">
        <v>3</v>
      </c>
      <c r="G2203" s="467">
        <f t="array" ref="G2203">MAX(IF($A$2:$A$8761=A2203,$D$2:$D$8761))</f>
        <v>1224</v>
      </c>
      <c r="H2203" s="467">
        <f t="shared" si="241"/>
        <v>0</v>
      </c>
      <c r="I2203" s="475" t="str">
        <f t="shared" si="242"/>
        <v/>
      </c>
      <c r="J2203" s="471">
        <f>'Potential Projects'!D2204</f>
        <v>78.102157878801023</v>
      </c>
      <c r="K2203" s="471">
        <f>'Potential Projects'!E2204</f>
        <v>57.95776838314341</v>
      </c>
      <c r="L2203" s="476">
        <f t="shared" si="243"/>
        <v>824.94007373805562</v>
      </c>
      <c r="M2203" s="471">
        <f t="shared" si="239"/>
        <v>1177.115557030746</v>
      </c>
      <c r="N2203" s="467">
        <f t="shared" si="244"/>
        <v>0</v>
      </c>
      <c r="O2203" s="475" t="str">
        <f t="shared" si="245"/>
        <v/>
      </c>
    </row>
    <row r="2204" spans="1:15" hidden="1">
      <c r="A2204" s="475">
        <f t="shared" si="240"/>
        <v>43556</v>
      </c>
      <c r="B2204" s="475">
        <v>43557</v>
      </c>
      <c r="C2204" s="467">
        <v>19</v>
      </c>
      <c r="D2204" s="467">
        <v>984</v>
      </c>
      <c r="E2204" s="467">
        <v>4</v>
      </c>
      <c r="F2204" s="467">
        <v>1</v>
      </c>
      <c r="G2204" s="467">
        <f t="array" ref="G2204">MAX(IF($A$2:$A$8761=A2204,$D$2:$D$8761))</f>
        <v>1224</v>
      </c>
      <c r="H2204" s="467">
        <f t="shared" si="241"/>
        <v>0</v>
      </c>
      <c r="I2204" s="475" t="str">
        <f t="shared" si="242"/>
        <v/>
      </c>
      <c r="J2204" s="471">
        <f>'Potential Projects'!D2205</f>
        <v>57.011278300441482</v>
      </c>
      <c r="K2204" s="471">
        <f>'Potential Projects'!E2205</f>
        <v>43.267092184476454</v>
      </c>
      <c r="L2204" s="476">
        <f t="shared" si="243"/>
        <v>878.72162951508199</v>
      </c>
      <c r="M2204" s="471">
        <f t="shared" si="239"/>
        <v>1177.115557030746</v>
      </c>
      <c r="N2204" s="467">
        <f t="shared" si="244"/>
        <v>0</v>
      </c>
      <c r="O2204" s="475" t="str">
        <f t="shared" si="245"/>
        <v/>
      </c>
    </row>
    <row r="2205" spans="1:15" hidden="1">
      <c r="A2205" s="475">
        <f t="shared" si="240"/>
        <v>43556</v>
      </c>
      <c r="B2205" s="475">
        <v>43557</v>
      </c>
      <c r="C2205" s="467">
        <v>20</v>
      </c>
      <c r="D2205" s="467">
        <v>1018</v>
      </c>
      <c r="E2205" s="467">
        <v>7</v>
      </c>
      <c r="F2205" s="467">
        <v>0</v>
      </c>
      <c r="G2205" s="467">
        <f t="array" ref="G2205">MAX(IF($A$2:$A$8761=A2205,$D$2:$D$8761))</f>
        <v>1224</v>
      </c>
      <c r="H2205" s="467">
        <f t="shared" si="241"/>
        <v>0</v>
      </c>
      <c r="I2205" s="475" t="str">
        <f t="shared" si="242"/>
        <v/>
      </c>
      <c r="J2205" s="471">
        <f>'Potential Projects'!D2206</f>
        <v>74.406205521946447</v>
      </c>
      <c r="K2205" s="471">
        <f>'Potential Projects'!E2206</f>
        <v>22.930127338206841</v>
      </c>
      <c r="L2205" s="476">
        <f t="shared" si="243"/>
        <v>913.66366713984667</v>
      </c>
      <c r="M2205" s="471">
        <f t="shared" si="239"/>
        <v>1177.115557030746</v>
      </c>
      <c r="N2205" s="467">
        <f t="shared" si="244"/>
        <v>0</v>
      </c>
      <c r="O2205" s="475" t="str">
        <f t="shared" si="245"/>
        <v/>
      </c>
    </row>
    <row r="2206" spans="1:15" hidden="1">
      <c r="A2206" s="475">
        <f t="shared" si="240"/>
        <v>43556</v>
      </c>
      <c r="B2206" s="475">
        <v>43557</v>
      </c>
      <c r="C2206" s="467">
        <v>21</v>
      </c>
      <c r="D2206" s="467">
        <v>1024</v>
      </c>
      <c r="E2206" s="467">
        <v>9</v>
      </c>
      <c r="F2206" s="467">
        <v>0</v>
      </c>
      <c r="G2206" s="467">
        <f t="array" ref="G2206">MAX(IF($A$2:$A$8761=A2206,$D$2:$D$8761))</f>
        <v>1224</v>
      </c>
      <c r="H2206" s="467">
        <f t="shared" si="241"/>
        <v>0</v>
      </c>
      <c r="I2206" s="475" t="str">
        <f t="shared" si="242"/>
        <v/>
      </c>
      <c r="J2206" s="471">
        <f>'Potential Projects'!D2207</f>
        <v>124.16228963787208</v>
      </c>
      <c r="K2206" s="471">
        <f>'Potential Projects'!E2207</f>
        <v>6.8360926144915073</v>
      </c>
      <c r="L2206" s="476">
        <f t="shared" si="243"/>
        <v>884.00161774763649</v>
      </c>
      <c r="M2206" s="471">
        <f t="shared" si="239"/>
        <v>1177.115557030746</v>
      </c>
      <c r="N2206" s="467">
        <f t="shared" si="244"/>
        <v>0</v>
      </c>
      <c r="O2206" s="475" t="str">
        <f t="shared" si="245"/>
        <v/>
      </c>
    </row>
    <row r="2207" spans="1:15" hidden="1">
      <c r="A2207" s="475">
        <f t="shared" si="240"/>
        <v>43556</v>
      </c>
      <c r="B2207" s="475">
        <v>43557</v>
      </c>
      <c r="C2207" s="467">
        <v>22</v>
      </c>
      <c r="D2207" s="467">
        <v>961</v>
      </c>
      <c r="E2207" s="467">
        <v>11</v>
      </c>
      <c r="F2207" s="467">
        <v>0</v>
      </c>
      <c r="G2207" s="467">
        <f t="array" ref="G2207">MAX(IF($A$2:$A$8761=A2207,$D$2:$D$8761))</f>
        <v>1224</v>
      </c>
      <c r="H2207" s="467">
        <f t="shared" si="241"/>
        <v>0</v>
      </c>
      <c r="I2207" s="475" t="str">
        <f t="shared" si="242"/>
        <v/>
      </c>
      <c r="J2207" s="471">
        <f>'Potential Projects'!D2208</f>
        <v>117.68472553871798</v>
      </c>
      <c r="K2207" s="471">
        <f>'Potential Projects'!E2208</f>
        <v>1.5926632982154374</v>
      </c>
      <c r="L2207" s="476">
        <f t="shared" si="243"/>
        <v>830.72261116306652</v>
      </c>
      <c r="M2207" s="471">
        <f t="shared" si="239"/>
        <v>1177.115557030746</v>
      </c>
      <c r="N2207" s="467">
        <f t="shared" si="244"/>
        <v>0</v>
      </c>
      <c r="O2207" s="475" t="str">
        <f t="shared" si="245"/>
        <v/>
      </c>
    </row>
    <row r="2208" spans="1:15" hidden="1">
      <c r="A2208" s="475">
        <f t="shared" si="240"/>
        <v>43556</v>
      </c>
      <c r="B2208" s="475">
        <v>43557</v>
      </c>
      <c r="C2208" s="467">
        <v>23</v>
      </c>
      <c r="D2208" s="467">
        <v>881</v>
      </c>
      <c r="E2208" s="467">
        <v>7</v>
      </c>
      <c r="F2208" s="467">
        <v>0</v>
      </c>
      <c r="G2208" s="467">
        <f t="array" ref="G2208">MAX(IF($A$2:$A$8761=A2208,$D$2:$D$8761))</f>
        <v>1224</v>
      </c>
      <c r="H2208" s="467">
        <f t="shared" si="241"/>
        <v>0</v>
      </c>
      <c r="I2208" s="475" t="str">
        <f t="shared" si="242"/>
        <v/>
      </c>
      <c r="J2208" s="471">
        <f>'Potential Projects'!D2209</f>
        <v>89.328753786619899</v>
      </c>
      <c r="K2208" s="471">
        <f>'Potential Projects'!E2209</f>
        <v>8.6751650182756403</v>
      </c>
      <c r="L2208" s="476">
        <f t="shared" si="243"/>
        <v>775.99608119510447</v>
      </c>
      <c r="M2208" s="471">
        <f t="shared" si="239"/>
        <v>1177.115557030746</v>
      </c>
      <c r="N2208" s="467">
        <f t="shared" si="244"/>
        <v>0</v>
      </c>
      <c r="O2208" s="475" t="str">
        <f t="shared" si="245"/>
        <v/>
      </c>
    </row>
    <row r="2209" spans="1:15" hidden="1">
      <c r="A2209" s="475">
        <f t="shared" si="240"/>
        <v>43556</v>
      </c>
      <c r="B2209" s="475">
        <v>43557</v>
      </c>
      <c r="C2209" s="467">
        <v>24</v>
      </c>
      <c r="D2209" s="467">
        <v>836</v>
      </c>
      <c r="E2209" s="467">
        <v>1</v>
      </c>
      <c r="F2209" s="467">
        <v>0</v>
      </c>
      <c r="G2209" s="467">
        <f t="array" ref="G2209">MAX(IF($A$2:$A$8761=A2209,$D$2:$D$8761))</f>
        <v>1224</v>
      </c>
      <c r="H2209" s="467">
        <f t="shared" si="241"/>
        <v>0</v>
      </c>
      <c r="I2209" s="475" t="str">
        <f t="shared" si="242"/>
        <v/>
      </c>
      <c r="J2209" s="471">
        <f>'Potential Projects'!D2210</f>
        <v>56.697210163249444</v>
      </c>
      <c r="K2209" s="471">
        <f>'Potential Projects'!E2210</f>
        <v>28.843945871855514</v>
      </c>
      <c r="L2209" s="476">
        <f t="shared" si="243"/>
        <v>749.45884396489498</v>
      </c>
      <c r="M2209" s="471">
        <f t="shared" si="239"/>
        <v>1177.115557030746</v>
      </c>
      <c r="N2209" s="467">
        <f t="shared" si="244"/>
        <v>0</v>
      </c>
      <c r="O2209" s="475" t="str">
        <f t="shared" si="245"/>
        <v/>
      </c>
    </row>
    <row r="2210" spans="1:15" hidden="1">
      <c r="A2210" s="475">
        <f t="shared" si="240"/>
        <v>43556</v>
      </c>
      <c r="B2210" s="475">
        <v>43558</v>
      </c>
      <c r="C2210" s="467">
        <v>1</v>
      </c>
      <c r="D2210" s="467">
        <v>799</v>
      </c>
      <c r="E2210" s="467">
        <v>24</v>
      </c>
      <c r="F2210" s="467">
        <v>0</v>
      </c>
      <c r="G2210" s="467">
        <f t="array" ref="G2210">MAX(IF($A$2:$A$8761=A2210,$D$2:$D$8761))</f>
        <v>1224</v>
      </c>
      <c r="H2210" s="467">
        <f t="shared" si="241"/>
        <v>0</v>
      </c>
      <c r="I2210" s="475" t="str">
        <f t="shared" si="242"/>
        <v/>
      </c>
      <c r="J2210" s="471">
        <f>'Potential Projects'!D2211</f>
        <v>67.022182412591036</v>
      </c>
      <c r="K2210" s="471">
        <f>'Potential Projects'!E2211</f>
        <v>55.102551763061712</v>
      </c>
      <c r="L2210" s="476">
        <f t="shared" si="243"/>
        <v>652.87526582434725</v>
      </c>
      <c r="M2210" s="471">
        <f t="shared" si="239"/>
        <v>1177.115557030746</v>
      </c>
      <c r="N2210" s="467">
        <f t="shared" si="244"/>
        <v>0</v>
      </c>
      <c r="O2210" s="475" t="str">
        <f t="shared" si="245"/>
        <v/>
      </c>
    </row>
    <row r="2211" spans="1:15" hidden="1">
      <c r="A2211" s="475">
        <f t="shared" si="240"/>
        <v>43556</v>
      </c>
      <c r="B2211" s="475">
        <v>43558</v>
      </c>
      <c r="C2211" s="467">
        <v>2</v>
      </c>
      <c r="D2211" s="467">
        <v>771</v>
      </c>
      <c r="E2211" s="467">
        <v>49</v>
      </c>
      <c r="F2211" s="467">
        <v>0</v>
      </c>
      <c r="G2211" s="467">
        <f t="array" ref="G2211">MAX(IF($A$2:$A$8761=A2211,$D$2:$D$8761))</f>
        <v>1224</v>
      </c>
      <c r="H2211" s="467">
        <f t="shared" si="241"/>
        <v>0</v>
      </c>
      <c r="I2211" s="475" t="str">
        <f t="shared" si="242"/>
        <v/>
      </c>
      <c r="J2211" s="471">
        <f>'Potential Projects'!D2212</f>
        <v>110.16588360720814</v>
      </c>
      <c r="K2211" s="471">
        <f>'Potential Projects'!E2212</f>
        <v>82.708976349172232</v>
      </c>
      <c r="L2211" s="476">
        <f t="shared" si="243"/>
        <v>529.12514004361969</v>
      </c>
      <c r="M2211" s="471">
        <f t="shared" si="239"/>
        <v>1177.115557030746</v>
      </c>
      <c r="N2211" s="467">
        <f t="shared" si="244"/>
        <v>0</v>
      </c>
      <c r="O2211" s="475" t="str">
        <f t="shared" si="245"/>
        <v/>
      </c>
    </row>
    <row r="2212" spans="1:15" hidden="1">
      <c r="A2212" s="475">
        <f t="shared" si="240"/>
        <v>43556</v>
      </c>
      <c r="B2212" s="475">
        <v>43558</v>
      </c>
      <c r="C2212" s="467">
        <v>3</v>
      </c>
      <c r="D2212" s="467">
        <v>764</v>
      </c>
      <c r="E2212" s="467">
        <v>48</v>
      </c>
      <c r="F2212" s="467">
        <v>0</v>
      </c>
      <c r="G2212" s="467">
        <f t="array" ref="G2212">MAX(IF($A$2:$A$8761=A2212,$D$2:$D$8761))</f>
        <v>1224</v>
      </c>
      <c r="H2212" s="467">
        <f t="shared" si="241"/>
        <v>0</v>
      </c>
      <c r="I2212" s="475" t="str">
        <f t="shared" si="242"/>
        <v/>
      </c>
      <c r="J2212" s="471">
        <f>'Potential Projects'!D2213</f>
        <v>129.07890791680785</v>
      </c>
      <c r="K2212" s="471">
        <f>'Potential Projects'!E2213</f>
        <v>90.102814018490648</v>
      </c>
      <c r="L2212" s="476">
        <f t="shared" si="243"/>
        <v>496.81827806470153</v>
      </c>
      <c r="M2212" s="471">
        <f t="shared" si="239"/>
        <v>1177.115557030746</v>
      </c>
      <c r="N2212" s="467">
        <f t="shared" si="244"/>
        <v>0</v>
      </c>
      <c r="O2212" s="475" t="str">
        <f t="shared" si="245"/>
        <v/>
      </c>
    </row>
    <row r="2213" spans="1:15" hidden="1">
      <c r="A2213" s="475">
        <f t="shared" si="240"/>
        <v>43556</v>
      </c>
      <c r="B2213" s="475">
        <v>43558</v>
      </c>
      <c r="C2213" s="467">
        <v>4</v>
      </c>
      <c r="D2213" s="467">
        <v>760</v>
      </c>
      <c r="E2213" s="467">
        <v>51</v>
      </c>
      <c r="F2213" s="467">
        <v>0</v>
      </c>
      <c r="G2213" s="467">
        <f t="array" ref="G2213">MAX(IF($A$2:$A$8761=A2213,$D$2:$D$8761))</f>
        <v>1224</v>
      </c>
      <c r="H2213" s="467">
        <f t="shared" si="241"/>
        <v>0</v>
      </c>
      <c r="I2213" s="475" t="str">
        <f t="shared" si="242"/>
        <v/>
      </c>
      <c r="J2213" s="471">
        <f>'Potential Projects'!D2214</f>
        <v>100.24014689631717</v>
      </c>
      <c r="K2213" s="471">
        <f>'Potential Projects'!E2214</f>
        <v>96.446088421844777</v>
      </c>
      <c r="L2213" s="476">
        <f t="shared" si="243"/>
        <v>512.31376468183805</v>
      </c>
      <c r="M2213" s="471">
        <f t="shared" si="239"/>
        <v>1177.115557030746</v>
      </c>
      <c r="N2213" s="467">
        <f t="shared" si="244"/>
        <v>0</v>
      </c>
      <c r="O2213" s="475" t="str">
        <f t="shared" si="245"/>
        <v/>
      </c>
    </row>
    <row r="2214" spans="1:15" hidden="1">
      <c r="A2214" s="475">
        <f t="shared" si="240"/>
        <v>43556</v>
      </c>
      <c r="B2214" s="475">
        <v>43558</v>
      </c>
      <c r="C2214" s="467">
        <v>5</v>
      </c>
      <c r="D2214" s="467">
        <v>793</v>
      </c>
      <c r="E2214" s="467">
        <v>39</v>
      </c>
      <c r="F2214" s="467">
        <v>0</v>
      </c>
      <c r="G2214" s="467">
        <f t="array" ref="G2214">MAX(IF($A$2:$A$8761=A2214,$D$2:$D$8761))</f>
        <v>1224</v>
      </c>
      <c r="H2214" s="467">
        <f t="shared" si="241"/>
        <v>0</v>
      </c>
      <c r="I2214" s="475" t="str">
        <f t="shared" si="242"/>
        <v/>
      </c>
      <c r="J2214" s="471">
        <f>'Potential Projects'!D2215</f>
        <v>95.726774787722448</v>
      </c>
      <c r="K2214" s="471">
        <f>'Potential Projects'!E2215</f>
        <v>98.691931412599445</v>
      </c>
      <c r="L2214" s="476">
        <f t="shared" si="243"/>
        <v>559.58129379967818</v>
      </c>
      <c r="M2214" s="471">
        <f t="shared" si="239"/>
        <v>1177.115557030746</v>
      </c>
      <c r="N2214" s="467">
        <f t="shared" si="244"/>
        <v>0</v>
      </c>
      <c r="O2214" s="475" t="str">
        <f t="shared" si="245"/>
        <v/>
      </c>
    </row>
    <row r="2215" spans="1:15" hidden="1">
      <c r="A2215" s="475">
        <f t="shared" si="240"/>
        <v>43556</v>
      </c>
      <c r="B2215" s="475">
        <v>43558</v>
      </c>
      <c r="C2215" s="467">
        <v>6</v>
      </c>
      <c r="D2215" s="467">
        <v>876</v>
      </c>
      <c r="E2215" s="467">
        <v>24</v>
      </c>
      <c r="F2215" s="467">
        <v>0</v>
      </c>
      <c r="G2215" s="467">
        <f t="array" ref="G2215">MAX(IF($A$2:$A$8761=A2215,$D$2:$D$8761))</f>
        <v>1224</v>
      </c>
      <c r="H2215" s="467">
        <f t="shared" si="241"/>
        <v>0</v>
      </c>
      <c r="I2215" s="475" t="str">
        <f t="shared" si="242"/>
        <v/>
      </c>
      <c r="J2215" s="471">
        <f>'Potential Projects'!D2216</f>
        <v>58.962409060326642</v>
      </c>
      <c r="K2215" s="471">
        <f>'Potential Projects'!E2216</f>
        <v>91.68061454525909</v>
      </c>
      <c r="L2215" s="476">
        <f t="shared" si="243"/>
        <v>701.35697639441423</v>
      </c>
      <c r="M2215" s="471">
        <f t="shared" si="239"/>
        <v>1177.115557030746</v>
      </c>
      <c r="N2215" s="467">
        <f t="shared" si="244"/>
        <v>0</v>
      </c>
      <c r="O2215" s="475" t="str">
        <f t="shared" si="245"/>
        <v/>
      </c>
    </row>
    <row r="2216" spans="1:15" hidden="1">
      <c r="A2216" s="475">
        <f t="shared" si="240"/>
        <v>43556</v>
      </c>
      <c r="B2216" s="475">
        <v>43558</v>
      </c>
      <c r="C2216" s="467">
        <v>7</v>
      </c>
      <c r="D2216" s="467">
        <v>991</v>
      </c>
      <c r="E2216" s="467">
        <v>15</v>
      </c>
      <c r="F2216" s="467">
        <v>1</v>
      </c>
      <c r="G2216" s="467">
        <f t="array" ref="G2216">MAX(IF($A$2:$A$8761=A2216,$D$2:$D$8761))</f>
        <v>1224</v>
      </c>
      <c r="H2216" s="467">
        <f t="shared" si="241"/>
        <v>0</v>
      </c>
      <c r="I2216" s="475" t="str">
        <f t="shared" si="242"/>
        <v/>
      </c>
      <c r="J2216" s="471">
        <f>'Potential Projects'!D2217</f>
        <v>97.665568911591492</v>
      </c>
      <c r="K2216" s="471">
        <f>'Potential Projects'!E2217</f>
        <v>72.368398677703723</v>
      </c>
      <c r="L2216" s="476">
        <f t="shared" si="243"/>
        <v>804.96603241070488</v>
      </c>
      <c r="M2216" s="471">
        <f t="shared" si="239"/>
        <v>1177.115557030746</v>
      </c>
      <c r="N2216" s="467">
        <f t="shared" si="244"/>
        <v>0</v>
      </c>
      <c r="O2216" s="475" t="str">
        <f t="shared" si="245"/>
        <v/>
      </c>
    </row>
    <row r="2217" spans="1:15" hidden="1">
      <c r="A2217" s="475">
        <f t="shared" si="240"/>
        <v>43556</v>
      </c>
      <c r="B2217" s="475">
        <v>43558</v>
      </c>
      <c r="C2217" s="467">
        <v>8</v>
      </c>
      <c r="D2217" s="467">
        <v>1042</v>
      </c>
      <c r="E2217" s="467">
        <v>10</v>
      </c>
      <c r="F2217" s="467">
        <v>1</v>
      </c>
      <c r="G2217" s="467">
        <f t="array" ref="G2217">MAX(IF($A$2:$A$8761=A2217,$D$2:$D$8761))</f>
        <v>1224</v>
      </c>
      <c r="H2217" s="467">
        <f t="shared" si="241"/>
        <v>0</v>
      </c>
      <c r="I2217" s="475" t="str">
        <f t="shared" si="242"/>
        <v/>
      </c>
      <c r="J2217" s="471">
        <f>'Potential Projects'!D2218</f>
        <v>69.933002710262912</v>
      </c>
      <c r="K2217" s="471">
        <f>'Potential Projects'!E2218</f>
        <v>61.250263384218449</v>
      </c>
      <c r="L2217" s="476">
        <f t="shared" si="243"/>
        <v>899.81673390551862</v>
      </c>
      <c r="M2217" s="471">
        <f t="shared" si="239"/>
        <v>1177.115557030746</v>
      </c>
      <c r="N2217" s="467">
        <f t="shared" si="244"/>
        <v>0</v>
      </c>
      <c r="O2217" s="475" t="str">
        <f t="shared" si="245"/>
        <v/>
      </c>
    </row>
    <row r="2218" spans="1:15" hidden="1">
      <c r="A2218" s="475">
        <f t="shared" si="240"/>
        <v>43556</v>
      </c>
      <c r="B2218" s="475">
        <v>43558</v>
      </c>
      <c r="C2218" s="467">
        <v>9</v>
      </c>
      <c r="D2218" s="467">
        <v>1042</v>
      </c>
      <c r="E2218" s="467">
        <v>6</v>
      </c>
      <c r="F2218" s="467">
        <v>2</v>
      </c>
      <c r="G2218" s="467">
        <f t="array" ref="G2218">MAX(IF($A$2:$A$8761=A2218,$D$2:$D$8761))</f>
        <v>1224</v>
      </c>
      <c r="H2218" s="467">
        <f t="shared" si="241"/>
        <v>0</v>
      </c>
      <c r="I2218" s="475" t="str">
        <f t="shared" si="242"/>
        <v/>
      </c>
      <c r="J2218" s="471">
        <f>'Potential Projects'!D2219</f>
        <v>47.987780092465684</v>
      </c>
      <c r="K2218" s="471">
        <f>'Potential Projects'!E2219</f>
        <v>57.669117716620079</v>
      </c>
      <c r="L2218" s="476">
        <f t="shared" si="243"/>
        <v>928.34310219091424</v>
      </c>
      <c r="M2218" s="471">
        <f t="shared" si="239"/>
        <v>1177.115557030746</v>
      </c>
      <c r="N2218" s="467">
        <f t="shared" si="244"/>
        <v>0</v>
      </c>
      <c r="O2218" s="475" t="str">
        <f t="shared" si="245"/>
        <v/>
      </c>
    </row>
    <row r="2219" spans="1:15" hidden="1">
      <c r="A2219" s="475">
        <f t="shared" si="240"/>
        <v>43556</v>
      </c>
      <c r="B2219" s="475">
        <v>43558</v>
      </c>
      <c r="C2219" s="467">
        <v>10</v>
      </c>
      <c r="D2219" s="467">
        <v>1082</v>
      </c>
      <c r="E2219" s="467">
        <v>26</v>
      </c>
      <c r="F2219" s="467">
        <v>6</v>
      </c>
      <c r="G2219" s="467">
        <f t="array" ref="G2219">MAX(IF($A$2:$A$8761=A2219,$D$2:$D$8761))</f>
        <v>1224</v>
      </c>
      <c r="H2219" s="467">
        <f t="shared" si="241"/>
        <v>0</v>
      </c>
      <c r="I2219" s="475" t="str">
        <f t="shared" si="242"/>
        <v/>
      </c>
      <c r="J2219" s="471">
        <f>'Potential Projects'!D2220</f>
        <v>32.982066967812941</v>
      </c>
      <c r="K2219" s="471">
        <f>'Potential Projects'!E2220</f>
        <v>46.477450817028597</v>
      </c>
      <c r="L2219" s="476">
        <f t="shared" si="243"/>
        <v>970.54048221515848</v>
      </c>
      <c r="M2219" s="471">
        <f t="shared" si="239"/>
        <v>1177.115557030746</v>
      </c>
      <c r="N2219" s="467">
        <f t="shared" si="244"/>
        <v>0</v>
      </c>
      <c r="O2219" s="475" t="str">
        <f t="shared" si="245"/>
        <v/>
      </c>
    </row>
    <row r="2220" spans="1:15" hidden="1">
      <c r="A2220" s="475">
        <f t="shared" si="240"/>
        <v>43556</v>
      </c>
      <c r="B2220" s="475">
        <v>43558</v>
      </c>
      <c r="C2220" s="467">
        <v>11</v>
      </c>
      <c r="D2220" s="467">
        <v>1056</v>
      </c>
      <c r="E2220" s="467">
        <v>60</v>
      </c>
      <c r="F2220" s="467">
        <v>11</v>
      </c>
      <c r="G2220" s="467">
        <f t="array" ref="G2220">MAX(IF($A$2:$A$8761=A2220,$D$2:$D$8761))</f>
        <v>1224</v>
      </c>
      <c r="H2220" s="467">
        <f t="shared" si="241"/>
        <v>0</v>
      </c>
      <c r="I2220" s="475" t="str">
        <f t="shared" si="242"/>
        <v/>
      </c>
      <c r="J2220" s="471">
        <f>'Potential Projects'!D2221</f>
        <v>31.851223724155908</v>
      </c>
      <c r="K2220" s="471">
        <f>'Potential Projects'!E2221</f>
        <v>46.866229628036969</v>
      </c>
      <c r="L2220" s="476">
        <f t="shared" si="243"/>
        <v>906.28254664780707</v>
      </c>
      <c r="M2220" s="471">
        <f t="shared" si="239"/>
        <v>1177.115557030746</v>
      </c>
      <c r="N2220" s="467">
        <f t="shared" si="244"/>
        <v>0</v>
      </c>
      <c r="O2220" s="475" t="str">
        <f t="shared" si="245"/>
        <v/>
      </c>
    </row>
    <row r="2221" spans="1:15" hidden="1">
      <c r="A2221" s="475">
        <f t="shared" si="240"/>
        <v>43556</v>
      </c>
      <c r="B2221" s="475">
        <v>43558</v>
      </c>
      <c r="C2221" s="467">
        <v>12</v>
      </c>
      <c r="D2221" s="467">
        <v>1039</v>
      </c>
      <c r="E2221" s="467">
        <v>72</v>
      </c>
      <c r="F2221" s="467">
        <v>17</v>
      </c>
      <c r="G2221" s="467">
        <f t="array" ref="G2221">MAX(IF($A$2:$A$8761=A2221,$D$2:$D$8761))</f>
        <v>1224</v>
      </c>
      <c r="H2221" s="467">
        <f t="shared" si="241"/>
        <v>0</v>
      </c>
      <c r="I2221" s="475" t="str">
        <f t="shared" si="242"/>
        <v/>
      </c>
      <c r="J2221" s="471">
        <f>'Potential Projects'!D2222</f>
        <v>26.290776030512351</v>
      </c>
      <c r="K2221" s="471">
        <f>'Potential Projects'!E2222</f>
        <v>44.78544162545689</v>
      </c>
      <c r="L2221" s="476">
        <f t="shared" si="243"/>
        <v>878.92378234403077</v>
      </c>
      <c r="M2221" s="471">
        <f t="shared" si="239"/>
        <v>1177.115557030746</v>
      </c>
      <c r="N2221" s="467">
        <f t="shared" si="244"/>
        <v>0</v>
      </c>
      <c r="O2221" s="475" t="str">
        <f t="shared" si="245"/>
        <v/>
      </c>
    </row>
    <row r="2222" spans="1:15" hidden="1">
      <c r="A2222" s="475">
        <f t="shared" si="240"/>
        <v>43556</v>
      </c>
      <c r="B2222" s="475">
        <v>43558</v>
      </c>
      <c r="C2222" s="467">
        <v>13</v>
      </c>
      <c r="D2222" s="467">
        <v>1035</v>
      </c>
      <c r="E2222" s="467">
        <v>82</v>
      </c>
      <c r="F2222" s="467">
        <v>13</v>
      </c>
      <c r="G2222" s="467">
        <f t="array" ref="G2222">MAX(IF($A$2:$A$8761=A2222,$D$2:$D$8761))</f>
        <v>1224</v>
      </c>
      <c r="H2222" s="467">
        <f t="shared" si="241"/>
        <v>0</v>
      </c>
      <c r="I2222" s="475" t="str">
        <f t="shared" si="242"/>
        <v/>
      </c>
      <c r="J2222" s="471">
        <f>'Potential Projects'!D2223</f>
        <v>23.808281144437675</v>
      </c>
      <c r="K2222" s="471">
        <f>'Potential Projects'!E2223</f>
        <v>37.372829929047519</v>
      </c>
      <c r="L2222" s="476">
        <f t="shared" si="243"/>
        <v>878.81888892651477</v>
      </c>
      <c r="M2222" s="471">
        <f t="shared" si="239"/>
        <v>1177.115557030746</v>
      </c>
      <c r="N2222" s="467">
        <f t="shared" si="244"/>
        <v>0</v>
      </c>
      <c r="O2222" s="475" t="str">
        <f t="shared" si="245"/>
        <v/>
      </c>
    </row>
    <row r="2223" spans="1:15" hidden="1">
      <c r="A2223" s="475">
        <f t="shared" si="240"/>
        <v>43556</v>
      </c>
      <c r="B2223" s="475">
        <v>43558</v>
      </c>
      <c r="C2223" s="467">
        <v>14</v>
      </c>
      <c r="D2223" s="467">
        <v>1050</v>
      </c>
      <c r="E2223" s="467">
        <v>101</v>
      </c>
      <c r="F2223" s="467">
        <v>13</v>
      </c>
      <c r="G2223" s="467">
        <f t="array" ref="G2223">MAX(IF($A$2:$A$8761=A2223,$D$2:$D$8761))</f>
        <v>1224</v>
      </c>
      <c r="H2223" s="467">
        <f t="shared" si="241"/>
        <v>0</v>
      </c>
      <c r="I2223" s="475" t="str">
        <f t="shared" si="242"/>
        <v/>
      </c>
      <c r="J2223" s="471">
        <f>'Potential Projects'!D2224</f>
        <v>31.642886170995453</v>
      </c>
      <c r="K2223" s="471">
        <f>'Potential Projects'!E2224</f>
        <v>30.456165448290694</v>
      </c>
      <c r="L2223" s="476">
        <f t="shared" si="243"/>
        <v>873.90094838071388</v>
      </c>
      <c r="M2223" s="471">
        <f t="shared" si="239"/>
        <v>1177.115557030746</v>
      </c>
      <c r="N2223" s="467">
        <f t="shared" si="244"/>
        <v>0</v>
      </c>
      <c r="O2223" s="475" t="str">
        <f t="shared" si="245"/>
        <v/>
      </c>
    </row>
    <row r="2224" spans="1:15" hidden="1">
      <c r="A2224" s="475">
        <f t="shared" si="240"/>
        <v>43556</v>
      </c>
      <c r="B2224" s="475">
        <v>43558</v>
      </c>
      <c r="C2224" s="467">
        <v>15</v>
      </c>
      <c r="D2224" s="467">
        <v>1012</v>
      </c>
      <c r="E2224" s="467">
        <v>98</v>
      </c>
      <c r="F2224" s="467">
        <v>14</v>
      </c>
      <c r="G2224" s="467">
        <f t="array" ref="G2224">MAX(IF($A$2:$A$8761=A2224,$D$2:$D$8761))</f>
        <v>1224</v>
      </c>
      <c r="H2224" s="467">
        <f t="shared" si="241"/>
        <v>0</v>
      </c>
      <c r="I2224" s="475" t="str">
        <f t="shared" si="242"/>
        <v/>
      </c>
      <c r="J2224" s="471">
        <f>'Potential Projects'!D2225</f>
        <v>30.769097087175801</v>
      </c>
      <c r="K2224" s="471">
        <f>'Potential Projects'!E2225</f>
        <v>46.139518329391542</v>
      </c>
      <c r="L2224" s="476">
        <f t="shared" si="243"/>
        <v>823.09138458343261</v>
      </c>
      <c r="M2224" s="471">
        <f t="shared" si="239"/>
        <v>1177.115557030746</v>
      </c>
      <c r="N2224" s="467">
        <f t="shared" si="244"/>
        <v>0</v>
      </c>
      <c r="O2224" s="475" t="str">
        <f t="shared" si="245"/>
        <v/>
      </c>
    </row>
    <row r="2225" spans="1:15" hidden="1">
      <c r="A2225" s="475">
        <f t="shared" si="240"/>
        <v>43556</v>
      </c>
      <c r="B2225" s="475">
        <v>43558</v>
      </c>
      <c r="C2225" s="467">
        <v>16</v>
      </c>
      <c r="D2225" s="467">
        <v>1003</v>
      </c>
      <c r="E2225" s="467">
        <v>101</v>
      </c>
      <c r="F2225" s="467">
        <v>12</v>
      </c>
      <c r="G2225" s="467">
        <f t="array" ref="G2225">MAX(IF($A$2:$A$8761=A2225,$D$2:$D$8761))</f>
        <v>1224</v>
      </c>
      <c r="H2225" s="467">
        <f t="shared" si="241"/>
        <v>0</v>
      </c>
      <c r="I2225" s="475" t="str">
        <f t="shared" si="242"/>
        <v/>
      </c>
      <c r="J2225" s="471">
        <f>'Potential Projects'!D2226</f>
        <v>20.976404569487887</v>
      </c>
      <c r="K2225" s="471">
        <f>'Potential Projects'!E2226</f>
        <v>28.117234573210062</v>
      </c>
      <c r="L2225" s="476">
        <f t="shared" si="243"/>
        <v>840.90636085730205</v>
      </c>
      <c r="M2225" s="471">
        <f t="shared" si="239"/>
        <v>1177.115557030746</v>
      </c>
      <c r="N2225" s="467">
        <f t="shared" si="244"/>
        <v>0</v>
      </c>
      <c r="O2225" s="475" t="str">
        <f t="shared" si="245"/>
        <v/>
      </c>
    </row>
    <row r="2226" spans="1:15" hidden="1">
      <c r="A2226" s="475">
        <f t="shared" si="240"/>
        <v>43556</v>
      </c>
      <c r="B2226" s="475">
        <v>43558</v>
      </c>
      <c r="C2226" s="467">
        <v>17</v>
      </c>
      <c r="D2226" s="467">
        <v>1020</v>
      </c>
      <c r="E2226" s="467">
        <v>101</v>
      </c>
      <c r="F2226" s="467">
        <v>9</v>
      </c>
      <c r="G2226" s="467">
        <f t="array" ref="G2226">MAX(IF($A$2:$A$8761=A2226,$D$2:$D$8761))</f>
        <v>1224</v>
      </c>
      <c r="H2226" s="467">
        <f t="shared" si="241"/>
        <v>0</v>
      </c>
      <c r="I2226" s="475" t="str">
        <f t="shared" si="242"/>
        <v/>
      </c>
      <c r="J2226" s="471">
        <f>'Potential Projects'!D2227</f>
        <v>10.102306706358478</v>
      </c>
      <c r="K2226" s="471">
        <f>'Potential Projects'!E2227</f>
        <v>5.4569838744356058</v>
      </c>
      <c r="L2226" s="476">
        <f t="shared" si="243"/>
        <v>894.44070941920586</v>
      </c>
      <c r="M2226" s="471">
        <f t="shared" ref="M2226:M2289" si="246">MAX($L$2162:$L$2881)</f>
        <v>1177.115557030746</v>
      </c>
      <c r="N2226" s="467">
        <f t="shared" si="244"/>
        <v>0</v>
      </c>
      <c r="O2226" s="475" t="str">
        <f t="shared" si="245"/>
        <v/>
      </c>
    </row>
    <row r="2227" spans="1:15" hidden="1">
      <c r="A2227" s="475">
        <f t="shared" si="240"/>
        <v>43556</v>
      </c>
      <c r="B2227" s="475">
        <v>43558</v>
      </c>
      <c r="C2227" s="467">
        <v>18</v>
      </c>
      <c r="D2227" s="467">
        <v>1044</v>
      </c>
      <c r="E2227" s="467">
        <v>101</v>
      </c>
      <c r="F2227" s="467">
        <v>5</v>
      </c>
      <c r="G2227" s="467">
        <f t="array" ref="G2227">MAX(IF($A$2:$A$8761=A2227,$D$2:$D$8761))</f>
        <v>1224</v>
      </c>
      <c r="H2227" s="467">
        <f t="shared" si="241"/>
        <v>0</v>
      </c>
      <c r="I2227" s="475" t="str">
        <f t="shared" si="242"/>
        <v/>
      </c>
      <c r="J2227" s="471">
        <f>'Potential Projects'!D2228</f>
        <v>2.1910349242120635</v>
      </c>
      <c r="K2227" s="471">
        <f>'Potential Projects'!E2228</f>
        <v>0.54914029241023432</v>
      </c>
      <c r="L2227" s="476">
        <f t="shared" si="243"/>
        <v>935.25982478337767</v>
      </c>
      <c r="M2227" s="471">
        <f t="shared" si="246"/>
        <v>1177.115557030746</v>
      </c>
      <c r="N2227" s="467">
        <f t="shared" si="244"/>
        <v>0</v>
      </c>
      <c r="O2227" s="475" t="str">
        <f t="shared" si="245"/>
        <v/>
      </c>
    </row>
    <row r="2228" spans="1:15" hidden="1">
      <c r="A2228" s="475">
        <f t="shared" si="240"/>
        <v>43556</v>
      </c>
      <c r="B2228" s="475">
        <v>43558</v>
      </c>
      <c r="C2228" s="467">
        <v>19</v>
      </c>
      <c r="D2228" s="467">
        <v>1034</v>
      </c>
      <c r="E2228" s="467">
        <v>98</v>
      </c>
      <c r="F2228" s="467">
        <v>1</v>
      </c>
      <c r="G2228" s="467">
        <f t="array" ref="G2228">MAX(IF($A$2:$A$8761=A2228,$D$2:$D$8761))</f>
        <v>1224</v>
      </c>
      <c r="H2228" s="467">
        <f t="shared" si="241"/>
        <v>0</v>
      </c>
      <c r="I2228" s="475" t="str">
        <f t="shared" si="242"/>
        <v/>
      </c>
      <c r="J2228" s="471">
        <f>'Potential Projects'!D2229</f>
        <v>0</v>
      </c>
      <c r="K2228" s="471">
        <f>'Potential Projects'!E2229</f>
        <v>2.0252481724360352</v>
      </c>
      <c r="L2228" s="476">
        <f t="shared" si="243"/>
        <v>932.97475182756398</v>
      </c>
      <c r="M2228" s="471">
        <f t="shared" si="246"/>
        <v>1177.115557030746</v>
      </c>
      <c r="N2228" s="467">
        <f t="shared" si="244"/>
        <v>0</v>
      </c>
      <c r="O2228" s="475" t="str">
        <f t="shared" si="245"/>
        <v/>
      </c>
    </row>
    <row r="2229" spans="1:15" hidden="1">
      <c r="A2229" s="475">
        <f t="shared" si="240"/>
        <v>43556</v>
      </c>
      <c r="B2229" s="475">
        <v>43558</v>
      </c>
      <c r="C2229" s="467">
        <v>20</v>
      </c>
      <c r="D2229" s="467">
        <v>1042</v>
      </c>
      <c r="E2229" s="467">
        <v>98</v>
      </c>
      <c r="F2229" s="467">
        <v>0</v>
      </c>
      <c r="G2229" s="467">
        <f t="array" ref="G2229">MAX(IF($A$2:$A$8761=A2229,$D$2:$D$8761))</f>
        <v>1224</v>
      </c>
      <c r="H2229" s="467">
        <f t="shared" si="241"/>
        <v>0</v>
      </c>
      <c r="I2229" s="475" t="str">
        <f t="shared" si="242"/>
        <v/>
      </c>
      <c r="J2229" s="471">
        <f>'Potential Projects'!D2230</f>
        <v>0</v>
      </c>
      <c r="K2229" s="471">
        <f>'Potential Projects'!E2230</f>
        <v>4.1177699419479685</v>
      </c>
      <c r="L2229" s="476">
        <f t="shared" si="243"/>
        <v>939.88223005805207</v>
      </c>
      <c r="M2229" s="471">
        <f t="shared" si="246"/>
        <v>1177.115557030746</v>
      </c>
      <c r="N2229" s="467">
        <f t="shared" si="244"/>
        <v>0</v>
      </c>
      <c r="O2229" s="475" t="str">
        <f t="shared" si="245"/>
        <v/>
      </c>
    </row>
    <row r="2230" spans="1:15" hidden="1">
      <c r="A2230" s="475">
        <f t="shared" si="240"/>
        <v>43556</v>
      </c>
      <c r="B2230" s="475">
        <v>43558</v>
      </c>
      <c r="C2230" s="467">
        <v>21</v>
      </c>
      <c r="D2230" s="467">
        <v>1020</v>
      </c>
      <c r="E2230" s="467">
        <v>99</v>
      </c>
      <c r="F2230" s="467">
        <v>0</v>
      </c>
      <c r="G2230" s="467">
        <f t="array" ref="G2230">MAX(IF($A$2:$A$8761=A2230,$D$2:$D$8761))</f>
        <v>1224</v>
      </c>
      <c r="H2230" s="467">
        <f t="shared" si="241"/>
        <v>0</v>
      </c>
      <c r="I2230" s="475" t="str">
        <f t="shared" si="242"/>
        <v/>
      </c>
      <c r="J2230" s="471">
        <f>'Potential Projects'!D2231</f>
        <v>0.18016563645360167</v>
      </c>
      <c r="K2230" s="471">
        <f>'Potential Projects'!E2231</f>
        <v>16.410846430875079</v>
      </c>
      <c r="L2230" s="476">
        <f t="shared" si="243"/>
        <v>904.40898793267138</v>
      </c>
      <c r="M2230" s="471">
        <f t="shared" si="246"/>
        <v>1177.115557030746</v>
      </c>
      <c r="N2230" s="467">
        <f t="shared" si="244"/>
        <v>0</v>
      </c>
      <c r="O2230" s="475" t="str">
        <f t="shared" si="245"/>
        <v/>
      </c>
    </row>
    <row r="2231" spans="1:15" hidden="1">
      <c r="A2231" s="475">
        <f t="shared" si="240"/>
        <v>43556</v>
      </c>
      <c r="B2231" s="475">
        <v>43558</v>
      </c>
      <c r="C2231" s="467">
        <v>22</v>
      </c>
      <c r="D2231" s="467">
        <v>1004</v>
      </c>
      <c r="E2231" s="467">
        <v>102</v>
      </c>
      <c r="F2231" s="467">
        <v>0</v>
      </c>
      <c r="G2231" s="467">
        <f t="array" ref="G2231">MAX(IF($A$2:$A$8761=A2231,$D$2:$D$8761))</f>
        <v>1224</v>
      </c>
      <c r="H2231" s="467">
        <f t="shared" si="241"/>
        <v>0</v>
      </c>
      <c r="I2231" s="475" t="str">
        <f t="shared" si="242"/>
        <v/>
      </c>
      <c r="J2231" s="471">
        <f>'Potential Projects'!D2232</f>
        <v>1.5370394800244462</v>
      </c>
      <c r="K2231" s="471">
        <f>'Potential Projects'!E2232</f>
        <v>35.05110857880026</v>
      </c>
      <c r="L2231" s="476">
        <f t="shared" si="243"/>
        <v>865.41185194117531</v>
      </c>
      <c r="M2231" s="471">
        <f t="shared" si="246"/>
        <v>1177.115557030746</v>
      </c>
      <c r="N2231" s="467">
        <f t="shared" si="244"/>
        <v>0</v>
      </c>
      <c r="O2231" s="475" t="str">
        <f t="shared" si="245"/>
        <v/>
      </c>
    </row>
    <row r="2232" spans="1:15" hidden="1">
      <c r="A2232" s="475">
        <f t="shared" si="240"/>
        <v>43556</v>
      </c>
      <c r="B2232" s="475">
        <v>43558</v>
      </c>
      <c r="C2232" s="467">
        <v>23</v>
      </c>
      <c r="D2232" s="467">
        <v>898</v>
      </c>
      <c r="E2232" s="467">
        <v>103</v>
      </c>
      <c r="F2232" s="467">
        <v>0</v>
      </c>
      <c r="G2232" s="467">
        <f t="array" ref="G2232">MAX(IF($A$2:$A$8761=A2232,$D$2:$D$8761))</f>
        <v>1224</v>
      </c>
      <c r="H2232" s="467">
        <f t="shared" si="241"/>
        <v>0</v>
      </c>
      <c r="I2232" s="475" t="str">
        <f t="shared" si="242"/>
        <v/>
      </c>
      <c r="J2232" s="471">
        <f>'Potential Projects'!D2233</f>
        <v>22.088654477428616</v>
      </c>
      <c r="K2232" s="471">
        <f>'Potential Projects'!E2233</f>
        <v>29.108346753386368</v>
      </c>
      <c r="L2232" s="476">
        <f t="shared" si="243"/>
        <v>743.80299876918502</v>
      </c>
      <c r="M2232" s="471">
        <f t="shared" si="246"/>
        <v>1177.115557030746</v>
      </c>
      <c r="N2232" s="467">
        <f t="shared" si="244"/>
        <v>0</v>
      </c>
      <c r="O2232" s="475" t="str">
        <f t="shared" si="245"/>
        <v/>
      </c>
    </row>
    <row r="2233" spans="1:15" hidden="1">
      <c r="A2233" s="475">
        <f t="shared" si="240"/>
        <v>43556</v>
      </c>
      <c r="B2233" s="475">
        <v>43558</v>
      </c>
      <c r="C2233" s="467">
        <v>24</v>
      </c>
      <c r="D2233" s="467">
        <v>832</v>
      </c>
      <c r="E2233" s="467">
        <v>100</v>
      </c>
      <c r="F2233" s="467">
        <v>0</v>
      </c>
      <c r="G2233" s="467">
        <f t="array" ref="G2233">MAX(IF($A$2:$A$8761=A2233,$D$2:$D$8761))</f>
        <v>1224</v>
      </c>
      <c r="H2233" s="467">
        <f t="shared" si="241"/>
        <v>0</v>
      </c>
      <c r="I2233" s="475" t="str">
        <f t="shared" si="242"/>
        <v/>
      </c>
      <c r="J2233" s="471">
        <f>'Potential Projects'!D2234</f>
        <v>10.548020061148764</v>
      </c>
      <c r="K2233" s="471">
        <f>'Potential Projects'!E2234</f>
        <v>29.555794399053969</v>
      </c>
      <c r="L2233" s="476">
        <f t="shared" si="243"/>
        <v>691.89618553979722</v>
      </c>
      <c r="M2233" s="471">
        <f t="shared" si="246"/>
        <v>1177.115557030746</v>
      </c>
      <c r="N2233" s="467">
        <f t="shared" si="244"/>
        <v>0</v>
      </c>
      <c r="O2233" s="475" t="str">
        <f t="shared" si="245"/>
        <v/>
      </c>
    </row>
    <row r="2234" spans="1:15" hidden="1">
      <c r="A2234" s="475">
        <f t="shared" si="240"/>
        <v>43556</v>
      </c>
      <c r="B2234" s="475">
        <v>43559</v>
      </c>
      <c r="C2234" s="467">
        <v>1</v>
      </c>
      <c r="D2234" s="467">
        <v>829</v>
      </c>
      <c r="E2234" s="467">
        <v>98</v>
      </c>
      <c r="F2234" s="467">
        <v>0</v>
      </c>
      <c r="G2234" s="467">
        <f t="array" ref="G2234">MAX(IF($A$2:$A$8761=A2234,$D$2:$D$8761))</f>
        <v>1224</v>
      </c>
      <c r="H2234" s="467">
        <f t="shared" si="241"/>
        <v>0</v>
      </c>
      <c r="I2234" s="475" t="str">
        <f t="shared" si="242"/>
        <v/>
      </c>
      <c r="J2234" s="471">
        <f>'Potential Projects'!D2235</f>
        <v>8.1288023239437486</v>
      </c>
      <c r="K2234" s="471">
        <f>'Potential Projects'!E2235</f>
        <v>27.050244033541173</v>
      </c>
      <c r="L2234" s="476">
        <f t="shared" si="243"/>
        <v>695.82095364251506</v>
      </c>
      <c r="M2234" s="471">
        <f t="shared" si="246"/>
        <v>1177.115557030746</v>
      </c>
      <c r="N2234" s="467">
        <f t="shared" si="244"/>
        <v>0</v>
      </c>
      <c r="O2234" s="475" t="str">
        <f t="shared" si="245"/>
        <v/>
      </c>
    </row>
    <row r="2235" spans="1:15" hidden="1">
      <c r="A2235" s="475">
        <f t="shared" si="240"/>
        <v>43556</v>
      </c>
      <c r="B2235" s="475">
        <v>43559</v>
      </c>
      <c r="C2235" s="467">
        <v>2</v>
      </c>
      <c r="D2235" s="467">
        <v>823</v>
      </c>
      <c r="E2235" s="467">
        <v>90</v>
      </c>
      <c r="F2235" s="467">
        <v>0</v>
      </c>
      <c r="G2235" s="467">
        <f t="array" ref="G2235">MAX(IF($A$2:$A$8761=A2235,$D$2:$D$8761))</f>
        <v>1224</v>
      </c>
      <c r="H2235" s="467">
        <f t="shared" si="241"/>
        <v>0</v>
      </c>
      <c r="I2235" s="475" t="str">
        <f t="shared" si="242"/>
        <v/>
      </c>
      <c r="J2235" s="471">
        <f>'Potential Projects'!D2236</f>
        <v>14.273806777059496</v>
      </c>
      <c r="K2235" s="471">
        <f>'Potential Projects'!E2236</f>
        <v>8.4686507202752104</v>
      </c>
      <c r="L2235" s="476">
        <f t="shared" si="243"/>
        <v>710.25754250266527</v>
      </c>
      <c r="M2235" s="471">
        <f t="shared" si="246"/>
        <v>1177.115557030746</v>
      </c>
      <c r="N2235" s="467">
        <f t="shared" si="244"/>
        <v>0</v>
      </c>
      <c r="O2235" s="475" t="str">
        <f t="shared" si="245"/>
        <v/>
      </c>
    </row>
    <row r="2236" spans="1:15" hidden="1">
      <c r="A2236" s="475">
        <f t="shared" si="240"/>
        <v>43556</v>
      </c>
      <c r="B2236" s="475">
        <v>43559</v>
      </c>
      <c r="C2236" s="467">
        <v>3</v>
      </c>
      <c r="D2236" s="467">
        <v>804</v>
      </c>
      <c r="E2236" s="467">
        <v>72</v>
      </c>
      <c r="F2236" s="467">
        <v>0</v>
      </c>
      <c r="G2236" s="467">
        <f t="array" ref="G2236">MAX(IF($A$2:$A$8761=A2236,$D$2:$D$8761))</f>
        <v>1224</v>
      </c>
      <c r="H2236" s="467">
        <f t="shared" si="241"/>
        <v>0</v>
      </c>
      <c r="I2236" s="475" t="str">
        <f t="shared" si="242"/>
        <v/>
      </c>
      <c r="J2236" s="471">
        <f>'Potential Projects'!D2237</f>
        <v>47.891749462626052</v>
      </c>
      <c r="K2236" s="471">
        <f>'Potential Projects'!E2237</f>
        <v>2.6072430122554291</v>
      </c>
      <c r="L2236" s="476">
        <f t="shared" si="243"/>
        <v>681.50100752511844</v>
      </c>
      <c r="M2236" s="471">
        <f t="shared" si="246"/>
        <v>1177.115557030746</v>
      </c>
      <c r="N2236" s="467">
        <f t="shared" si="244"/>
        <v>0</v>
      </c>
      <c r="O2236" s="475" t="str">
        <f t="shared" si="245"/>
        <v/>
      </c>
    </row>
    <row r="2237" spans="1:15" hidden="1">
      <c r="A2237" s="475">
        <f t="shared" si="240"/>
        <v>43556</v>
      </c>
      <c r="B2237" s="475">
        <v>43559</v>
      </c>
      <c r="C2237" s="467">
        <v>4</v>
      </c>
      <c r="D2237" s="467">
        <v>804</v>
      </c>
      <c r="E2237" s="467">
        <v>76</v>
      </c>
      <c r="F2237" s="467">
        <v>0</v>
      </c>
      <c r="G2237" s="467">
        <f t="array" ref="G2237">MAX(IF($A$2:$A$8761=A2237,$D$2:$D$8761))</f>
        <v>1224</v>
      </c>
      <c r="H2237" s="467">
        <f t="shared" si="241"/>
        <v>0</v>
      </c>
      <c r="I2237" s="475" t="str">
        <f t="shared" si="242"/>
        <v/>
      </c>
      <c r="J2237" s="471">
        <f>'Potential Projects'!D2238</f>
        <v>116.59884368545667</v>
      </c>
      <c r="K2237" s="471">
        <f>'Potential Projects'!E2238</f>
        <v>0.34497274779617287</v>
      </c>
      <c r="L2237" s="476">
        <f t="shared" si="243"/>
        <v>611.05618356674711</v>
      </c>
      <c r="M2237" s="471">
        <f t="shared" si="246"/>
        <v>1177.115557030746</v>
      </c>
      <c r="N2237" s="467">
        <f t="shared" si="244"/>
        <v>0</v>
      </c>
      <c r="O2237" s="475" t="str">
        <f t="shared" si="245"/>
        <v/>
      </c>
    </row>
    <row r="2238" spans="1:15" hidden="1">
      <c r="A2238" s="475">
        <f t="shared" si="240"/>
        <v>43556</v>
      </c>
      <c r="B2238" s="475">
        <v>43559</v>
      </c>
      <c r="C2238" s="467">
        <v>5</v>
      </c>
      <c r="D2238" s="467">
        <v>845</v>
      </c>
      <c r="E2238" s="467">
        <v>73</v>
      </c>
      <c r="F2238" s="467">
        <v>0</v>
      </c>
      <c r="G2238" s="467">
        <f t="array" ref="G2238">MAX(IF($A$2:$A$8761=A2238,$D$2:$D$8761))</f>
        <v>1224</v>
      </c>
      <c r="H2238" s="467">
        <f t="shared" si="241"/>
        <v>0</v>
      </c>
      <c r="I2238" s="475" t="str">
        <f t="shared" si="242"/>
        <v/>
      </c>
      <c r="J2238" s="471">
        <f>'Potential Projects'!D2239</f>
        <v>120.37161772706848</v>
      </c>
      <c r="K2238" s="471">
        <f>'Potential Projects'!E2239</f>
        <v>0.51237448935712748</v>
      </c>
      <c r="L2238" s="476">
        <f t="shared" si="243"/>
        <v>651.11600778357433</v>
      </c>
      <c r="M2238" s="471">
        <f t="shared" si="246"/>
        <v>1177.115557030746</v>
      </c>
      <c r="N2238" s="467">
        <f t="shared" si="244"/>
        <v>0</v>
      </c>
      <c r="O2238" s="475" t="str">
        <f t="shared" si="245"/>
        <v/>
      </c>
    </row>
    <row r="2239" spans="1:15" hidden="1">
      <c r="A2239" s="475">
        <f t="shared" si="240"/>
        <v>43556</v>
      </c>
      <c r="B2239" s="475">
        <v>43559</v>
      </c>
      <c r="C2239" s="467">
        <v>6</v>
      </c>
      <c r="D2239" s="467">
        <v>915</v>
      </c>
      <c r="E2239" s="467">
        <v>52</v>
      </c>
      <c r="F2239" s="467">
        <v>0</v>
      </c>
      <c r="G2239" s="467">
        <f t="array" ref="G2239">MAX(IF($A$2:$A$8761=A2239,$D$2:$D$8761))</f>
        <v>1224</v>
      </c>
      <c r="H2239" s="467">
        <f t="shared" si="241"/>
        <v>0</v>
      </c>
      <c r="I2239" s="475" t="str">
        <f t="shared" si="242"/>
        <v/>
      </c>
      <c r="J2239" s="471">
        <f>'Potential Projects'!D2240</f>
        <v>120.27934520816734</v>
      </c>
      <c r="K2239" s="471">
        <f>'Potential Projects'!E2240</f>
        <v>0.48343119759191583</v>
      </c>
      <c r="L2239" s="476">
        <f t="shared" si="243"/>
        <v>742.23722359424073</v>
      </c>
      <c r="M2239" s="471">
        <f t="shared" si="246"/>
        <v>1177.115557030746</v>
      </c>
      <c r="N2239" s="467">
        <f t="shared" si="244"/>
        <v>0</v>
      </c>
      <c r="O2239" s="475" t="str">
        <f t="shared" si="245"/>
        <v/>
      </c>
    </row>
    <row r="2240" spans="1:15" hidden="1">
      <c r="A2240" s="475">
        <f t="shared" si="240"/>
        <v>43556</v>
      </c>
      <c r="B2240" s="475">
        <v>43559</v>
      </c>
      <c r="C2240" s="467">
        <v>7</v>
      </c>
      <c r="D2240" s="467">
        <v>1012</v>
      </c>
      <c r="E2240" s="467">
        <v>28</v>
      </c>
      <c r="F2240" s="467">
        <v>0</v>
      </c>
      <c r="G2240" s="467">
        <f t="array" ref="G2240">MAX(IF($A$2:$A$8761=A2240,$D$2:$D$8761))</f>
        <v>1224</v>
      </c>
      <c r="H2240" s="467">
        <f t="shared" si="241"/>
        <v>0</v>
      </c>
      <c r="I2240" s="475" t="str">
        <f t="shared" si="242"/>
        <v/>
      </c>
      <c r="J2240" s="471">
        <f>'Potential Projects'!D2241</f>
        <v>113.26150899489122</v>
      </c>
      <c r="K2240" s="471">
        <f>'Potential Projects'!E2241</f>
        <v>0.87533901311545914</v>
      </c>
      <c r="L2240" s="476">
        <f t="shared" si="243"/>
        <v>869.86315199199339</v>
      </c>
      <c r="M2240" s="471">
        <f t="shared" si="246"/>
        <v>1177.115557030746</v>
      </c>
      <c r="N2240" s="467">
        <f t="shared" si="244"/>
        <v>0</v>
      </c>
      <c r="O2240" s="475" t="str">
        <f t="shared" si="245"/>
        <v/>
      </c>
    </row>
    <row r="2241" spans="1:15" hidden="1">
      <c r="A2241" s="475">
        <f t="shared" si="240"/>
        <v>43556</v>
      </c>
      <c r="B2241" s="475">
        <v>43559</v>
      </c>
      <c r="C2241" s="467">
        <v>8</v>
      </c>
      <c r="D2241" s="467">
        <v>1045</v>
      </c>
      <c r="E2241" s="467">
        <v>12</v>
      </c>
      <c r="F2241" s="467">
        <v>1</v>
      </c>
      <c r="G2241" s="467">
        <f t="array" ref="G2241">MAX(IF($A$2:$A$8761=A2241,$D$2:$D$8761))</f>
        <v>1224</v>
      </c>
      <c r="H2241" s="467">
        <f t="shared" si="241"/>
        <v>0</v>
      </c>
      <c r="I2241" s="475" t="str">
        <f t="shared" si="242"/>
        <v/>
      </c>
      <c r="J2241" s="471">
        <f>'Potential Projects'!D2242</f>
        <v>118.51670958901825</v>
      </c>
      <c r="K2241" s="471">
        <f>'Potential Projects'!E2242</f>
        <v>3.7548054181896363E-2</v>
      </c>
      <c r="L2241" s="476">
        <f t="shared" si="243"/>
        <v>913.44574235679988</v>
      </c>
      <c r="M2241" s="471">
        <f t="shared" si="246"/>
        <v>1177.115557030746</v>
      </c>
      <c r="N2241" s="467">
        <f t="shared" si="244"/>
        <v>0</v>
      </c>
      <c r="O2241" s="475" t="str">
        <f t="shared" si="245"/>
        <v/>
      </c>
    </row>
    <row r="2242" spans="1:15" hidden="1">
      <c r="A2242" s="475">
        <f t="shared" ref="A2242:A2305" si="247">DATE(YEAR(B2242),MONTH(B2242),1)</f>
        <v>43556</v>
      </c>
      <c r="B2242" s="475">
        <v>43559</v>
      </c>
      <c r="C2242" s="467">
        <v>9</v>
      </c>
      <c r="D2242" s="467">
        <v>1058</v>
      </c>
      <c r="E2242" s="467">
        <v>11</v>
      </c>
      <c r="F2242" s="467">
        <v>3</v>
      </c>
      <c r="G2242" s="467">
        <f t="array" ref="G2242">MAX(IF($A$2:$A$8761=A2242,$D$2:$D$8761))</f>
        <v>1224</v>
      </c>
      <c r="H2242" s="467">
        <f t="shared" ref="H2242:H2305" si="248">IF(G2242=D2242,1,0)</f>
        <v>0</v>
      </c>
      <c r="I2242" s="475" t="str">
        <f t="shared" ref="I2242:I2305" si="249">IF(D2242=G2242,B2242,"")</f>
        <v/>
      </c>
      <c r="J2242" s="471">
        <f>'Potential Projects'!D2243</f>
        <v>118.93160065395537</v>
      </c>
      <c r="K2242" s="471">
        <f>'Potential Projects'!E2243</f>
        <v>0.3520130079552784</v>
      </c>
      <c r="L2242" s="476">
        <f t="shared" ref="L2242:L2305" si="250">D2242-E2242-F2242-J2242-K2242</f>
        <v>924.71638633808936</v>
      </c>
      <c r="M2242" s="471">
        <f t="shared" si="246"/>
        <v>1177.115557030746</v>
      </c>
      <c r="N2242" s="467">
        <f t="shared" ref="N2242:N2305" si="251">IF(M2242=L2242,1,0)</f>
        <v>0</v>
      </c>
      <c r="O2242" s="475" t="str">
        <f t="shared" ref="O2242:O2305" si="252">IF(L2242=M2242,B2242,"")</f>
        <v/>
      </c>
    </row>
    <row r="2243" spans="1:15" hidden="1">
      <c r="A2243" s="475">
        <f t="shared" si="247"/>
        <v>43556</v>
      </c>
      <c r="B2243" s="475">
        <v>43559</v>
      </c>
      <c r="C2243" s="467">
        <v>10</v>
      </c>
      <c r="D2243" s="467">
        <v>1049</v>
      </c>
      <c r="E2243" s="467">
        <v>8</v>
      </c>
      <c r="F2243" s="467">
        <v>7</v>
      </c>
      <c r="G2243" s="467">
        <f t="array" ref="G2243">MAX(IF($A$2:$A$8761=A2243,$D$2:$D$8761))</f>
        <v>1224</v>
      </c>
      <c r="H2243" s="467">
        <f t="shared" si="248"/>
        <v>0</v>
      </c>
      <c r="I2243" s="475" t="str">
        <f t="shared" si="249"/>
        <v/>
      </c>
      <c r="J2243" s="471">
        <f>'Potential Projects'!D2244</f>
        <v>119.0372581371457</v>
      </c>
      <c r="K2243" s="471">
        <f>'Potential Projects'!E2244</f>
        <v>1.2383035368737905</v>
      </c>
      <c r="L2243" s="476">
        <f t="shared" si="250"/>
        <v>913.72443832598049</v>
      </c>
      <c r="M2243" s="471">
        <f t="shared" si="246"/>
        <v>1177.115557030746</v>
      </c>
      <c r="N2243" s="467">
        <f t="shared" si="251"/>
        <v>0</v>
      </c>
      <c r="O2243" s="475" t="str">
        <f t="shared" si="252"/>
        <v/>
      </c>
    </row>
    <row r="2244" spans="1:15" hidden="1">
      <c r="A2244" s="475">
        <f t="shared" si="247"/>
        <v>43556</v>
      </c>
      <c r="B2244" s="475">
        <v>43559</v>
      </c>
      <c r="C2244" s="467">
        <v>11</v>
      </c>
      <c r="D2244" s="467">
        <v>1024</v>
      </c>
      <c r="E2244" s="467">
        <v>3</v>
      </c>
      <c r="F2244" s="467">
        <v>7</v>
      </c>
      <c r="G2244" s="467">
        <f t="array" ref="G2244">MAX(IF($A$2:$A$8761=A2244,$D$2:$D$8761))</f>
        <v>1224</v>
      </c>
      <c r="H2244" s="467">
        <f t="shared" si="248"/>
        <v>0</v>
      </c>
      <c r="I2244" s="475" t="str">
        <f t="shared" si="249"/>
        <v/>
      </c>
      <c r="J2244" s="471">
        <f>'Potential Projects'!D2245</f>
        <v>118.73753175985647</v>
      </c>
      <c r="K2244" s="471">
        <f>'Potential Projects'!E2245</f>
        <v>2.596291496452376</v>
      </c>
      <c r="L2244" s="476">
        <f t="shared" si="250"/>
        <v>892.66617674369115</v>
      </c>
      <c r="M2244" s="471">
        <f t="shared" si="246"/>
        <v>1177.115557030746</v>
      </c>
      <c r="N2244" s="467">
        <f t="shared" si="251"/>
        <v>0</v>
      </c>
      <c r="O2244" s="475" t="str">
        <f t="shared" si="252"/>
        <v/>
      </c>
    </row>
    <row r="2245" spans="1:15" hidden="1">
      <c r="A2245" s="475">
        <f t="shared" si="247"/>
        <v>43556</v>
      </c>
      <c r="B2245" s="475">
        <v>43559</v>
      </c>
      <c r="C2245" s="467">
        <v>12</v>
      </c>
      <c r="D2245" s="467">
        <v>995</v>
      </c>
      <c r="E2245" s="467">
        <v>0</v>
      </c>
      <c r="F2245" s="467">
        <v>10</v>
      </c>
      <c r="G2245" s="467">
        <f t="array" ref="G2245">MAX(IF($A$2:$A$8761=A2245,$D$2:$D$8761))</f>
        <v>1224</v>
      </c>
      <c r="H2245" s="467">
        <f t="shared" si="248"/>
        <v>0</v>
      </c>
      <c r="I2245" s="475" t="str">
        <f t="shared" si="249"/>
        <v/>
      </c>
      <c r="J2245" s="471">
        <f>'Potential Projects'!D2246</f>
        <v>117.97278489090122</v>
      </c>
      <c r="K2245" s="471">
        <f>'Potential Projects'!E2246</f>
        <v>3.3621153515373039</v>
      </c>
      <c r="L2245" s="476">
        <f t="shared" si="250"/>
        <v>863.66509975756139</v>
      </c>
      <c r="M2245" s="471">
        <f t="shared" si="246"/>
        <v>1177.115557030746</v>
      </c>
      <c r="N2245" s="467">
        <f t="shared" si="251"/>
        <v>0</v>
      </c>
      <c r="O2245" s="475" t="str">
        <f t="shared" si="252"/>
        <v/>
      </c>
    </row>
    <row r="2246" spans="1:15" hidden="1">
      <c r="A2246" s="475">
        <f t="shared" si="247"/>
        <v>43556</v>
      </c>
      <c r="B2246" s="475">
        <v>43559</v>
      </c>
      <c r="C2246" s="467">
        <v>13</v>
      </c>
      <c r="D2246" s="467">
        <v>989</v>
      </c>
      <c r="E2246" s="467">
        <v>0</v>
      </c>
      <c r="F2246" s="467">
        <v>12</v>
      </c>
      <c r="G2246" s="467">
        <f t="array" ref="G2246">MAX(IF($A$2:$A$8761=A2246,$D$2:$D$8761))</f>
        <v>1224</v>
      </c>
      <c r="H2246" s="467">
        <f t="shared" si="248"/>
        <v>0</v>
      </c>
      <c r="I2246" s="475" t="str">
        <f t="shared" si="249"/>
        <v/>
      </c>
      <c r="J2246" s="471">
        <f>'Potential Projects'!D2247</f>
        <v>115.08358906719899</v>
      </c>
      <c r="K2246" s="471">
        <f>'Potential Projects'!E2247</f>
        <v>2.8356603418619653</v>
      </c>
      <c r="L2246" s="476">
        <f t="shared" si="250"/>
        <v>859.08075059093903</v>
      </c>
      <c r="M2246" s="471">
        <f t="shared" si="246"/>
        <v>1177.115557030746</v>
      </c>
      <c r="N2246" s="467">
        <f t="shared" si="251"/>
        <v>0</v>
      </c>
      <c r="O2246" s="475" t="str">
        <f t="shared" si="252"/>
        <v/>
      </c>
    </row>
    <row r="2247" spans="1:15" hidden="1">
      <c r="A2247" s="475">
        <f t="shared" si="247"/>
        <v>43556</v>
      </c>
      <c r="B2247" s="475">
        <v>43559</v>
      </c>
      <c r="C2247" s="467">
        <v>14</v>
      </c>
      <c r="D2247" s="467">
        <v>992</v>
      </c>
      <c r="E2247" s="467">
        <v>3</v>
      </c>
      <c r="F2247" s="467">
        <v>14</v>
      </c>
      <c r="G2247" s="467">
        <f t="array" ref="G2247">MAX(IF($A$2:$A$8761=A2247,$D$2:$D$8761))</f>
        <v>1224</v>
      </c>
      <c r="H2247" s="467">
        <f t="shared" si="248"/>
        <v>0</v>
      </c>
      <c r="I2247" s="475" t="str">
        <f t="shared" si="249"/>
        <v/>
      </c>
      <c r="J2247" s="471">
        <f>'Potential Projects'!D2248</f>
        <v>114.08274157193861</v>
      </c>
      <c r="K2247" s="471">
        <f>'Potential Projects'!E2248</f>
        <v>2.8419183508922812</v>
      </c>
      <c r="L2247" s="476">
        <f t="shared" si="250"/>
        <v>858.07534007716913</v>
      </c>
      <c r="M2247" s="471">
        <f t="shared" si="246"/>
        <v>1177.115557030746</v>
      </c>
      <c r="N2247" s="467">
        <f t="shared" si="251"/>
        <v>0</v>
      </c>
      <c r="O2247" s="475" t="str">
        <f t="shared" si="252"/>
        <v/>
      </c>
    </row>
    <row r="2248" spans="1:15" hidden="1">
      <c r="A2248" s="475">
        <f t="shared" si="247"/>
        <v>43556</v>
      </c>
      <c r="B2248" s="475">
        <v>43559</v>
      </c>
      <c r="C2248" s="467">
        <v>15</v>
      </c>
      <c r="D2248" s="467">
        <v>990</v>
      </c>
      <c r="E2248" s="467">
        <v>1</v>
      </c>
      <c r="F2248" s="467">
        <v>13</v>
      </c>
      <c r="G2248" s="467">
        <f t="array" ref="G2248">MAX(IF($A$2:$A$8761=A2248,$D$2:$D$8761))</f>
        <v>1224</v>
      </c>
      <c r="H2248" s="467">
        <f t="shared" si="248"/>
        <v>0</v>
      </c>
      <c r="I2248" s="475" t="str">
        <f t="shared" si="249"/>
        <v/>
      </c>
      <c r="J2248" s="471">
        <f>'Potential Projects'!D2249</f>
        <v>119.57468900884312</v>
      </c>
      <c r="K2248" s="471">
        <f>'Potential Projects'!E2249</f>
        <v>1.0654260374113096</v>
      </c>
      <c r="L2248" s="476">
        <f t="shared" si="250"/>
        <v>855.35988495374556</v>
      </c>
      <c r="M2248" s="471">
        <f t="shared" si="246"/>
        <v>1177.115557030746</v>
      </c>
      <c r="N2248" s="467">
        <f t="shared" si="251"/>
        <v>0</v>
      </c>
      <c r="O2248" s="475" t="str">
        <f t="shared" si="252"/>
        <v/>
      </c>
    </row>
    <row r="2249" spans="1:15" hidden="1">
      <c r="A2249" s="475">
        <f t="shared" si="247"/>
        <v>43556</v>
      </c>
      <c r="B2249" s="475">
        <v>43559</v>
      </c>
      <c r="C2249" s="467">
        <v>16</v>
      </c>
      <c r="D2249" s="467">
        <v>959</v>
      </c>
      <c r="E2249" s="467">
        <v>2</v>
      </c>
      <c r="F2249" s="467">
        <v>8</v>
      </c>
      <c r="G2249" s="467">
        <f t="array" ref="G2249">MAX(IF($A$2:$A$8761=A2249,$D$2:$D$8761))</f>
        <v>1224</v>
      </c>
      <c r="H2249" s="467">
        <f t="shared" si="248"/>
        <v>0</v>
      </c>
      <c r="I2249" s="475" t="str">
        <f t="shared" si="249"/>
        <v/>
      </c>
      <c r="J2249" s="471">
        <f>'Potential Projects'!D2250</f>
        <v>121.3319150753005</v>
      </c>
      <c r="K2249" s="471">
        <f>'Potential Projects'!E2250</f>
        <v>0.51237448935712748</v>
      </c>
      <c r="L2249" s="476">
        <f t="shared" si="250"/>
        <v>827.15571043534237</v>
      </c>
      <c r="M2249" s="471">
        <f t="shared" si="246"/>
        <v>1177.115557030746</v>
      </c>
      <c r="N2249" s="467">
        <f t="shared" si="251"/>
        <v>0</v>
      </c>
      <c r="O2249" s="475" t="str">
        <f t="shared" si="252"/>
        <v/>
      </c>
    </row>
    <row r="2250" spans="1:15" hidden="1">
      <c r="A2250" s="475">
        <f t="shared" si="247"/>
        <v>43556</v>
      </c>
      <c r="B2250" s="475">
        <v>43559</v>
      </c>
      <c r="C2250" s="467">
        <v>17</v>
      </c>
      <c r="D2250" s="467">
        <v>982</v>
      </c>
      <c r="E2250" s="467">
        <v>0</v>
      </c>
      <c r="F2250" s="467">
        <v>4</v>
      </c>
      <c r="G2250" s="467">
        <f t="array" ref="G2250">MAX(IF($A$2:$A$8761=A2250,$D$2:$D$8761))</f>
        <v>1224</v>
      </c>
      <c r="H2250" s="467">
        <f t="shared" si="248"/>
        <v>0</v>
      </c>
      <c r="I2250" s="475" t="str">
        <f t="shared" si="249"/>
        <v/>
      </c>
      <c r="J2250" s="471">
        <f>'Potential Projects'!D2251</f>
        <v>121.17983119512159</v>
      </c>
      <c r="K2250" s="471">
        <f>'Potential Projects'!E2251</f>
        <v>0.21199005590195655</v>
      </c>
      <c r="L2250" s="476">
        <f t="shared" si="250"/>
        <v>856.60817874897646</v>
      </c>
      <c r="M2250" s="471">
        <f t="shared" si="246"/>
        <v>1177.115557030746</v>
      </c>
      <c r="N2250" s="467">
        <f t="shared" si="251"/>
        <v>0</v>
      </c>
      <c r="O2250" s="475" t="str">
        <f t="shared" si="252"/>
        <v/>
      </c>
    </row>
    <row r="2251" spans="1:15" hidden="1">
      <c r="A2251" s="475">
        <f t="shared" si="247"/>
        <v>43556</v>
      </c>
      <c r="B2251" s="475">
        <v>43559</v>
      </c>
      <c r="C2251" s="467">
        <v>18</v>
      </c>
      <c r="D2251" s="467">
        <v>958</v>
      </c>
      <c r="E2251" s="467">
        <v>0</v>
      </c>
      <c r="F2251" s="467">
        <v>5</v>
      </c>
      <c r="G2251" s="467">
        <f t="array" ref="G2251">MAX(IF($A$2:$A$8761=A2251,$D$2:$D$8761))</f>
        <v>1224</v>
      </c>
      <c r="H2251" s="467">
        <f t="shared" si="248"/>
        <v>0</v>
      </c>
      <c r="I2251" s="475" t="str">
        <f t="shared" si="249"/>
        <v/>
      </c>
      <c r="J2251" s="471">
        <f>'Potential Projects'!D2252</f>
        <v>124.35479069144202</v>
      </c>
      <c r="K2251" s="471">
        <f>'Potential Projects'!E2252</f>
        <v>0.92774983874435601</v>
      </c>
      <c r="L2251" s="476">
        <f t="shared" si="250"/>
        <v>827.71745946981355</v>
      </c>
      <c r="M2251" s="471">
        <f t="shared" si="246"/>
        <v>1177.115557030746</v>
      </c>
      <c r="N2251" s="467">
        <f t="shared" si="251"/>
        <v>0</v>
      </c>
      <c r="O2251" s="475" t="str">
        <f t="shared" si="252"/>
        <v/>
      </c>
    </row>
    <row r="2252" spans="1:15" hidden="1">
      <c r="A2252" s="475">
        <f t="shared" si="247"/>
        <v>43556</v>
      </c>
      <c r="B2252" s="475">
        <v>43559</v>
      </c>
      <c r="C2252" s="467">
        <v>19</v>
      </c>
      <c r="D2252" s="467">
        <v>975</v>
      </c>
      <c r="E2252" s="467">
        <v>0</v>
      </c>
      <c r="F2252" s="467">
        <v>1</v>
      </c>
      <c r="G2252" s="467">
        <f t="array" ref="G2252">MAX(IF($A$2:$A$8761=A2252,$D$2:$D$8761))</f>
        <v>1224</v>
      </c>
      <c r="H2252" s="467">
        <f t="shared" si="248"/>
        <v>0</v>
      </c>
      <c r="I2252" s="475" t="str">
        <f t="shared" si="249"/>
        <v/>
      </c>
      <c r="J2252" s="471">
        <f>'Potential Projects'!D2253</f>
        <v>127.38428282760117</v>
      </c>
      <c r="K2252" s="471">
        <f>'Potential Projects'!E2253</f>
        <v>10.827137873575577</v>
      </c>
      <c r="L2252" s="476">
        <f t="shared" si="250"/>
        <v>835.78857929882327</v>
      </c>
      <c r="M2252" s="471">
        <f t="shared" si="246"/>
        <v>1177.115557030746</v>
      </c>
      <c r="N2252" s="467">
        <f t="shared" si="251"/>
        <v>0</v>
      </c>
      <c r="O2252" s="475" t="str">
        <f t="shared" si="252"/>
        <v/>
      </c>
    </row>
    <row r="2253" spans="1:15" hidden="1">
      <c r="A2253" s="475">
        <f t="shared" si="247"/>
        <v>43556</v>
      </c>
      <c r="B2253" s="475">
        <v>43559</v>
      </c>
      <c r="C2253" s="467">
        <v>20</v>
      </c>
      <c r="D2253" s="467">
        <v>999</v>
      </c>
      <c r="E2253" s="467">
        <v>0</v>
      </c>
      <c r="F2253" s="467">
        <v>1</v>
      </c>
      <c r="G2253" s="467">
        <f t="array" ref="G2253">MAX(IF($A$2:$A$8761=A2253,$D$2:$D$8761))</f>
        <v>1224</v>
      </c>
      <c r="H2253" s="467">
        <f t="shared" si="248"/>
        <v>0</v>
      </c>
      <c r="I2253" s="475" t="str">
        <f t="shared" si="249"/>
        <v/>
      </c>
      <c r="J2253" s="471">
        <f>'Potential Projects'!D2254</f>
        <v>128.89527164355184</v>
      </c>
      <c r="K2253" s="471">
        <f>'Potential Projects'!E2254</f>
        <v>5.1206158890561175</v>
      </c>
      <c r="L2253" s="476">
        <f t="shared" si="250"/>
        <v>863.98411246739204</v>
      </c>
      <c r="M2253" s="471">
        <f t="shared" si="246"/>
        <v>1177.115557030746</v>
      </c>
      <c r="N2253" s="467">
        <f t="shared" si="251"/>
        <v>0</v>
      </c>
      <c r="O2253" s="475" t="str">
        <f t="shared" si="252"/>
        <v/>
      </c>
    </row>
    <row r="2254" spans="1:15" hidden="1">
      <c r="A2254" s="475">
        <f t="shared" si="247"/>
        <v>43556</v>
      </c>
      <c r="B2254" s="475">
        <v>43559</v>
      </c>
      <c r="C2254" s="467">
        <v>21</v>
      </c>
      <c r="D2254" s="467">
        <v>983</v>
      </c>
      <c r="E2254" s="467">
        <v>2</v>
      </c>
      <c r="F2254" s="467">
        <v>0</v>
      </c>
      <c r="G2254" s="467">
        <f t="array" ref="G2254">MAX(IF($A$2:$A$8761=A2254,$D$2:$D$8761))</f>
        <v>1224</v>
      </c>
      <c r="H2254" s="467">
        <f t="shared" si="248"/>
        <v>0</v>
      </c>
      <c r="I2254" s="475" t="str">
        <f t="shared" si="249"/>
        <v/>
      </c>
      <c r="J2254" s="471">
        <f>'Potential Projects'!D2255</f>
        <v>128.18618025024841</v>
      </c>
      <c r="K2254" s="471">
        <f>'Potential Projects'!E2255</f>
        <v>7.685617340356913</v>
      </c>
      <c r="L2254" s="476">
        <f t="shared" si="250"/>
        <v>845.1282024093947</v>
      </c>
      <c r="M2254" s="471">
        <f t="shared" si="246"/>
        <v>1177.115557030746</v>
      </c>
      <c r="N2254" s="467">
        <f t="shared" si="251"/>
        <v>0</v>
      </c>
      <c r="O2254" s="475" t="str">
        <f t="shared" si="252"/>
        <v/>
      </c>
    </row>
    <row r="2255" spans="1:15" hidden="1">
      <c r="A2255" s="475">
        <f t="shared" si="247"/>
        <v>43556</v>
      </c>
      <c r="B2255" s="475">
        <v>43559</v>
      </c>
      <c r="C2255" s="467">
        <v>22</v>
      </c>
      <c r="D2255" s="467">
        <v>932</v>
      </c>
      <c r="E2255" s="467">
        <v>27</v>
      </c>
      <c r="F2255" s="467">
        <v>0</v>
      </c>
      <c r="G2255" s="467">
        <f t="array" ref="G2255">MAX(IF($A$2:$A$8761=A2255,$D$2:$D$8761))</f>
        <v>1224</v>
      </c>
      <c r="H2255" s="467">
        <f t="shared" si="248"/>
        <v>0</v>
      </c>
      <c r="I2255" s="475" t="str">
        <f t="shared" si="249"/>
        <v/>
      </c>
      <c r="J2255" s="471">
        <f>'Potential Projects'!D2256</f>
        <v>131.82566790845391</v>
      </c>
      <c r="K2255" s="471">
        <f>'Potential Projects'!E2256</f>
        <v>28.089073532573643</v>
      </c>
      <c r="L2255" s="476">
        <f t="shared" si="250"/>
        <v>745.08525855897255</v>
      </c>
      <c r="M2255" s="471">
        <f t="shared" si="246"/>
        <v>1177.115557030746</v>
      </c>
      <c r="N2255" s="467">
        <f t="shared" si="251"/>
        <v>0</v>
      </c>
      <c r="O2255" s="475" t="str">
        <f t="shared" si="252"/>
        <v/>
      </c>
    </row>
    <row r="2256" spans="1:15" hidden="1">
      <c r="A2256" s="475">
        <f t="shared" si="247"/>
        <v>43556</v>
      </c>
      <c r="B2256" s="475">
        <v>43559</v>
      </c>
      <c r="C2256" s="467">
        <v>23</v>
      </c>
      <c r="D2256" s="467">
        <v>882</v>
      </c>
      <c r="E2256" s="467">
        <v>29</v>
      </c>
      <c r="F2256" s="467">
        <v>0</v>
      </c>
      <c r="G2256" s="467">
        <f t="array" ref="G2256">MAX(IF($A$2:$A$8761=A2256,$D$2:$D$8761))</f>
        <v>1224</v>
      </c>
      <c r="H2256" s="467">
        <f t="shared" si="248"/>
        <v>0</v>
      </c>
      <c r="I2256" s="475" t="str">
        <f t="shared" si="249"/>
        <v/>
      </c>
      <c r="J2256" s="471">
        <f>'Potential Projects'!D2257</f>
        <v>133.59877038724875</v>
      </c>
      <c r="K2256" s="471">
        <f>'Potential Projects'!E2257</f>
        <v>29.147459309825845</v>
      </c>
      <c r="L2256" s="476">
        <f t="shared" si="250"/>
        <v>690.25377030292532</v>
      </c>
      <c r="M2256" s="471">
        <f t="shared" si="246"/>
        <v>1177.115557030746</v>
      </c>
      <c r="N2256" s="467">
        <f t="shared" si="251"/>
        <v>0</v>
      </c>
      <c r="O2256" s="475" t="str">
        <f t="shared" si="252"/>
        <v/>
      </c>
    </row>
    <row r="2257" spans="1:15" hidden="1">
      <c r="A2257" s="475">
        <f t="shared" si="247"/>
        <v>43556</v>
      </c>
      <c r="B2257" s="475">
        <v>43559</v>
      </c>
      <c r="C2257" s="467">
        <v>24</v>
      </c>
      <c r="D2257" s="467">
        <v>846</v>
      </c>
      <c r="E2257" s="467">
        <v>17</v>
      </c>
      <c r="F2257" s="467">
        <v>0</v>
      </c>
      <c r="G2257" s="467">
        <f t="array" ref="G2257">MAX(IF($A$2:$A$8761=A2257,$D$2:$D$8761))</f>
        <v>1224</v>
      </c>
      <c r="H2257" s="467">
        <f t="shared" si="248"/>
        <v>0</v>
      </c>
      <c r="I2257" s="475" t="str">
        <f t="shared" si="249"/>
        <v/>
      </c>
      <c r="J2257" s="471">
        <f>'Potential Projects'!D2258</f>
        <v>135.02851494396694</v>
      </c>
      <c r="K2257" s="471">
        <f>'Potential Projects'!E2258</f>
        <v>14.250268813158462</v>
      </c>
      <c r="L2257" s="476">
        <f t="shared" si="250"/>
        <v>679.72121624287468</v>
      </c>
      <c r="M2257" s="471">
        <f t="shared" si="246"/>
        <v>1177.115557030746</v>
      </c>
      <c r="N2257" s="467">
        <f t="shared" si="251"/>
        <v>0</v>
      </c>
      <c r="O2257" s="475" t="str">
        <f t="shared" si="252"/>
        <v/>
      </c>
    </row>
    <row r="2258" spans="1:15" hidden="1">
      <c r="A2258" s="475">
        <f t="shared" si="247"/>
        <v>43556</v>
      </c>
      <c r="B2258" s="475">
        <v>43560</v>
      </c>
      <c r="C2258" s="467">
        <v>1</v>
      </c>
      <c r="D2258" s="467">
        <v>809</v>
      </c>
      <c r="E2258" s="467">
        <v>25</v>
      </c>
      <c r="F2258" s="467">
        <v>0</v>
      </c>
      <c r="G2258" s="467">
        <f t="array" ref="G2258">MAX(IF($A$2:$A$8761=A2258,$D$2:$D$8761))</f>
        <v>1224</v>
      </c>
      <c r="H2258" s="467">
        <f t="shared" si="248"/>
        <v>0</v>
      </c>
      <c r="I2258" s="475" t="str">
        <f t="shared" si="249"/>
        <v/>
      </c>
      <c r="J2258" s="471">
        <f>'Potential Projects'!D2259</f>
        <v>134.15334318994752</v>
      </c>
      <c r="K2258" s="471">
        <f>'Potential Projects'!E2259</f>
        <v>22.576549827993983</v>
      </c>
      <c r="L2258" s="476">
        <f t="shared" si="250"/>
        <v>627.27010698205856</v>
      </c>
      <c r="M2258" s="471">
        <f t="shared" si="246"/>
        <v>1177.115557030746</v>
      </c>
      <c r="N2258" s="467">
        <f t="shared" si="251"/>
        <v>0</v>
      </c>
      <c r="O2258" s="475" t="str">
        <f t="shared" si="252"/>
        <v/>
      </c>
    </row>
    <row r="2259" spans="1:15" hidden="1">
      <c r="A2259" s="475">
        <f t="shared" si="247"/>
        <v>43556</v>
      </c>
      <c r="B2259" s="475">
        <v>43560</v>
      </c>
      <c r="C2259" s="467">
        <v>2</v>
      </c>
      <c r="D2259" s="467">
        <v>774</v>
      </c>
      <c r="E2259" s="467">
        <v>33</v>
      </c>
      <c r="F2259" s="467">
        <v>0</v>
      </c>
      <c r="G2259" s="467">
        <f t="array" ref="G2259">MAX(IF($A$2:$A$8761=A2259,$D$2:$D$8761))</f>
        <v>1224</v>
      </c>
      <c r="H2259" s="467">
        <f t="shared" si="248"/>
        <v>0</v>
      </c>
      <c r="I2259" s="475" t="str">
        <f t="shared" si="249"/>
        <v/>
      </c>
      <c r="J2259" s="471">
        <f>'Potential Projects'!D2260</f>
        <v>135.17679470676754</v>
      </c>
      <c r="K2259" s="471">
        <f>'Potential Projects'!E2260</f>
        <v>26.792883412169427</v>
      </c>
      <c r="L2259" s="476">
        <f t="shared" si="250"/>
        <v>579.03032188106306</v>
      </c>
      <c r="M2259" s="471">
        <f t="shared" si="246"/>
        <v>1177.115557030746</v>
      </c>
      <c r="N2259" s="467">
        <f t="shared" si="251"/>
        <v>0</v>
      </c>
      <c r="O2259" s="475" t="str">
        <f t="shared" si="252"/>
        <v/>
      </c>
    </row>
    <row r="2260" spans="1:15" hidden="1">
      <c r="A2260" s="475">
        <f t="shared" si="247"/>
        <v>43556</v>
      </c>
      <c r="B2260" s="475">
        <v>43560</v>
      </c>
      <c r="C2260" s="467">
        <v>3</v>
      </c>
      <c r="D2260" s="467">
        <v>787</v>
      </c>
      <c r="E2260" s="467">
        <v>42</v>
      </c>
      <c r="F2260" s="467">
        <v>0</v>
      </c>
      <c r="G2260" s="467">
        <f t="array" ref="G2260">MAX(IF($A$2:$A$8761=A2260,$D$2:$D$8761))</f>
        <v>1224</v>
      </c>
      <c r="H2260" s="467">
        <f t="shared" si="248"/>
        <v>0</v>
      </c>
      <c r="I2260" s="475" t="str">
        <f t="shared" si="249"/>
        <v/>
      </c>
      <c r="J2260" s="471">
        <f>'Potential Projects'!D2261</f>
        <v>135.72687684155196</v>
      </c>
      <c r="K2260" s="471">
        <f>'Potential Projects'!E2261</f>
        <v>27.124557890776178</v>
      </c>
      <c r="L2260" s="476">
        <f t="shared" si="250"/>
        <v>582.14856526767187</v>
      </c>
      <c r="M2260" s="471">
        <f t="shared" si="246"/>
        <v>1177.115557030746</v>
      </c>
      <c r="N2260" s="467">
        <f t="shared" si="251"/>
        <v>0</v>
      </c>
      <c r="O2260" s="475" t="str">
        <f t="shared" si="252"/>
        <v/>
      </c>
    </row>
    <row r="2261" spans="1:15" hidden="1">
      <c r="A2261" s="475">
        <f t="shared" si="247"/>
        <v>43556</v>
      </c>
      <c r="B2261" s="475">
        <v>43560</v>
      </c>
      <c r="C2261" s="467">
        <v>4</v>
      </c>
      <c r="D2261" s="467">
        <v>780</v>
      </c>
      <c r="E2261" s="467">
        <v>37</v>
      </c>
      <c r="F2261" s="467">
        <v>0</v>
      </c>
      <c r="G2261" s="467">
        <f t="array" ref="G2261">MAX(IF($A$2:$A$8761=A2261,$D$2:$D$8761))</f>
        <v>1224</v>
      </c>
      <c r="H2261" s="467">
        <f t="shared" si="248"/>
        <v>0</v>
      </c>
      <c r="I2261" s="475" t="str">
        <f t="shared" si="249"/>
        <v/>
      </c>
      <c r="J2261" s="471">
        <f>'Potential Projects'!D2262</f>
        <v>131.2307314566433</v>
      </c>
      <c r="K2261" s="471">
        <f>'Potential Projects'!E2262</f>
        <v>33.578129703289619</v>
      </c>
      <c r="L2261" s="476">
        <f t="shared" si="250"/>
        <v>578.19113884006708</v>
      </c>
      <c r="M2261" s="471">
        <f t="shared" si="246"/>
        <v>1177.115557030746</v>
      </c>
      <c r="N2261" s="467">
        <f t="shared" si="251"/>
        <v>0</v>
      </c>
      <c r="O2261" s="475" t="str">
        <f t="shared" si="252"/>
        <v/>
      </c>
    </row>
    <row r="2262" spans="1:15" hidden="1">
      <c r="A2262" s="475">
        <f t="shared" si="247"/>
        <v>43556</v>
      </c>
      <c r="B2262" s="475">
        <v>43560</v>
      </c>
      <c r="C2262" s="467">
        <v>5</v>
      </c>
      <c r="D2262" s="467">
        <v>802</v>
      </c>
      <c r="E2262" s="467">
        <v>36</v>
      </c>
      <c r="F2262" s="467">
        <v>0</v>
      </c>
      <c r="G2262" s="467">
        <f t="array" ref="G2262">MAX(IF($A$2:$A$8761=A2262,$D$2:$D$8761))</f>
        <v>1224</v>
      </c>
      <c r="H2262" s="467">
        <f t="shared" si="248"/>
        <v>0</v>
      </c>
      <c r="I2262" s="475" t="str">
        <f t="shared" si="249"/>
        <v/>
      </c>
      <c r="J2262" s="471">
        <f>'Potential Projects'!D2263</f>
        <v>131.24821382117989</v>
      </c>
      <c r="K2262" s="471">
        <f>'Potential Projects'!E2263</f>
        <v>24.238051225542893</v>
      </c>
      <c r="L2262" s="476">
        <f t="shared" si="250"/>
        <v>610.51373495327721</v>
      </c>
      <c r="M2262" s="471">
        <f t="shared" si="246"/>
        <v>1177.115557030746</v>
      </c>
      <c r="N2262" s="467">
        <f t="shared" si="251"/>
        <v>0</v>
      </c>
      <c r="O2262" s="475" t="str">
        <f t="shared" si="252"/>
        <v/>
      </c>
    </row>
    <row r="2263" spans="1:15" hidden="1">
      <c r="A2263" s="475">
        <f t="shared" si="247"/>
        <v>43556</v>
      </c>
      <c r="B2263" s="475">
        <v>43560</v>
      </c>
      <c r="C2263" s="467">
        <v>6</v>
      </c>
      <c r="D2263" s="467">
        <v>893</v>
      </c>
      <c r="E2263" s="467">
        <v>45</v>
      </c>
      <c r="F2263" s="467">
        <v>0</v>
      </c>
      <c r="G2263" s="467">
        <f t="array" ref="G2263">MAX(IF($A$2:$A$8761=A2263,$D$2:$D$8761))</f>
        <v>1224</v>
      </c>
      <c r="H2263" s="467">
        <f t="shared" si="248"/>
        <v>0</v>
      </c>
      <c r="I2263" s="475" t="str">
        <f t="shared" si="249"/>
        <v/>
      </c>
      <c r="J2263" s="471">
        <f>'Potential Projects'!D2264</f>
        <v>137.56101769366251</v>
      </c>
      <c r="K2263" s="471">
        <f>'Potential Projects'!E2264</f>
        <v>16.087776714685013</v>
      </c>
      <c r="L2263" s="476">
        <f t="shared" si="250"/>
        <v>694.3512055916525</v>
      </c>
      <c r="M2263" s="471">
        <f t="shared" si="246"/>
        <v>1177.115557030746</v>
      </c>
      <c r="N2263" s="467">
        <f t="shared" si="251"/>
        <v>0</v>
      </c>
      <c r="O2263" s="475" t="str">
        <f t="shared" si="252"/>
        <v/>
      </c>
    </row>
    <row r="2264" spans="1:15" hidden="1">
      <c r="A2264" s="475">
        <f t="shared" si="247"/>
        <v>43556</v>
      </c>
      <c r="B2264" s="475">
        <v>43560</v>
      </c>
      <c r="C2264" s="467">
        <v>7</v>
      </c>
      <c r="D2264" s="467">
        <v>1009</v>
      </c>
      <c r="E2264" s="467">
        <v>35</v>
      </c>
      <c r="F2264" s="467">
        <v>0</v>
      </c>
      <c r="G2264" s="467">
        <f t="array" ref="G2264">MAX(IF($A$2:$A$8761=A2264,$D$2:$D$8761))</f>
        <v>1224</v>
      </c>
      <c r="H2264" s="467">
        <f t="shared" si="248"/>
        <v>0</v>
      </c>
      <c r="I2264" s="475" t="str">
        <f t="shared" si="249"/>
        <v/>
      </c>
      <c r="J2264" s="471">
        <f>'Potential Projects'!D2265</f>
        <v>126.34775815493711</v>
      </c>
      <c r="K2264" s="471">
        <f>'Potential Projects'!E2265</f>
        <v>9.4128278327241439</v>
      </c>
      <c r="L2264" s="476">
        <f t="shared" si="250"/>
        <v>838.23941401233878</v>
      </c>
      <c r="M2264" s="471">
        <f t="shared" si="246"/>
        <v>1177.115557030746</v>
      </c>
      <c r="N2264" s="467">
        <f t="shared" si="251"/>
        <v>0</v>
      </c>
      <c r="O2264" s="475" t="str">
        <f t="shared" si="252"/>
        <v/>
      </c>
    </row>
    <row r="2265" spans="1:15" hidden="1">
      <c r="A2265" s="475">
        <f t="shared" si="247"/>
        <v>43556</v>
      </c>
      <c r="B2265" s="475">
        <v>43560</v>
      </c>
      <c r="C2265" s="467">
        <v>8</v>
      </c>
      <c r="D2265" s="467">
        <v>1064</v>
      </c>
      <c r="E2265" s="467">
        <v>55</v>
      </c>
      <c r="F2265" s="467">
        <v>1</v>
      </c>
      <c r="G2265" s="467">
        <f t="array" ref="G2265">MAX(IF($A$2:$A$8761=A2265,$D$2:$D$8761))</f>
        <v>1224</v>
      </c>
      <c r="H2265" s="467">
        <f t="shared" si="248"/>
        <v>0</v>
      </c>
      <c r="I2265" s="475" t="str">
        <f t="shared" si="249"/>
        <v/>
      </c>
      <c r="J2265" s="471">
        <f>'Potential Projects'!D2266</f>
        <v>117.2827636833217</v>
      </c>
      <c r="K2265" s="471">
        <f>'Potential Projects'!E2266</f>
        <v>2.5227598903461623</v>
      </c>
      <c r="L2265" s="476">
        <f t="shared" si="250"/>
        <v>888.19447642633213</v>
      </c>
      <c r="M2265" s="471">
        <f t="shared" si="246"/>
        <v>1177.115557030746</v>
      </c>
      <c r="N2265" s="467">
        <f t="shared" si="251"/>
        <v>0</v>
      </c>
      <c r="O2265" s="475" t="str">
        <f t="shared" si="252"/>
        <v/>
      </c>
    </row>
    <row r="2266" spans="1:15" hidden="1">
      <c r="A2266" s="475">
        <f t="shared" si="247"/>
        <v>43556</v>
      </c>
      <c r="B2266" s="475">
        <v>43560</v>
      </c>
      <c r="C2266" s="467">
        <v>9</v>
      </c>
      <c r="D2266" s="467">
        <v>1086</v>
      </c>
      <c r="E2266" s="467">
        <v>52</v>
      </c>
      <c r="F2266" s="467">
        <v>6</v>
      </c>
      <c r="G2266" s="467">
        <f t="array" ref="G2266">MAX(IF($A$2:$A$8761=A2266,$D$2:$D$8761))</f>
        <v>1224</v>
      </c>
      <c r="H2266" s="467">
        <f t="shared" si="248"/>
        <v>0</v>
      </c>
      <c r="I2266" s="475" t="str">
        <f t="shared" si="249"/>
        <v/>
      </c>
      <c r="J2266" s="471">
        <f>'Potential Projects'!D2267</f>
        <v>134.56066704207777</v>
      </c>
      <c r="K2266" s="471">
        <f>'Potential Projects'!E2267</f>
        <v>2.3686564179746292</v>
      </c>
      <c r="L2266" s="476">
        <f t="shared" si="250"/>
        <v>891.07067653994761</v>
      </c>
      <c r="M2266" s="471">
        <f t="shared" si="246"/>
        <v>1177.115557030746</v>
      </c>
      <c r="N2266" s="467">
        <f t="shared" si="251"/>
        <v>0</v>
      </c>
      <c r="O2266" s="475" t="str">
        <f t="shared" si="252"/>
        <v/>
      </c>
    </row>
    <row r="2267" spans="1:15" hidden="1">
      <c r="A2267" s="475">
        <f t="shared" si="247"/>
        <v>43556</v>
      </c>
      <c r="B2267" s="475">
        <v>43560</v>
      </c>
      <c r="C2267" s="467">
        <v>10</v>
      </c>
      <c r="D2267" s="467">
        <v>1111</v>
      </c>
      <c r="E2267" s="467">
        <v>64</v>
      </c>
      <c r="F2267" s="467">
        <v>13</v>
      </c>
      <c r="G2267" s="467">
        <f t="array" ref="G2267">MAX(IF($A$2:$A$8761=A2267,$D$2:$D$8761))</f>
        <v>1224</v>
      </c>
      <c r="H2267" s="467">
        <f t="shared" si="248"/>
        <v>0</v>
      </c>
      <c r="I2267" s="475" t="str">
        <f t="shared" si="249"/>
        <v/>
      </c>
      <c r="J2267" s="471">
        <f>'Potential Projects'!D2268</f>
        <v>122.68465207615672</v>
      </c>
      <c r="K2267" s="471">
        <f>'Potential Projects'!E2268</f>
        <v>9.6740997097398402</v>
      </c>
      <c r="L2267" s="476">
        <f t="shared" si="250"/>
        <v>901.64124821410348</v>
      </c>
      <c r="M2267" s="471">
        <f t="shared" si="246"/>
        <v>1177.115557030746</v>
      </c>
      <c r="N2267" s="467">
        <f t="shared" si="251"/>
        <v>0</v>
      </c>
      <c r="O2267" s="475" t="str">
        <f t="shared" si="252"/>
        <v/>
      </c>
    </row>
    <row r="2268" spans="1:15" hidden="1">
      <c r="A2268" s="475">
        <f t="shared" si="247"/>
        <v>43556</v>
      </c>
      <c r="B2268" s="475">
        <v>43560</v>
      </c>
      <c r="C2268" s="467">
        <v>11</v>
      </c>
      <c r="D2268" s="467">
        <v>1102</v>
      </c>
      <c r="E2268" s="467">
        <v>75</v>
      </c>
      <c r="F2268" s="467">
        <v>15</v>
      </c>
      <c r="G2268" s="467">
        <f t="array" ref="G2268">MAX(IF($A$2:$A$8761=A2268,$D$2:$D$8761))</f>
        <v>1224</v>
      </c>
      <c r="H2268" s="467">
        <f t="shared" si="248"/>
        <v>0</v>
      </c>
      <c r="I2268" s="475" t="str">
        <f t="shared" si="249"/>
        <v/>
      </c>
      <c r="J2268" s="471">
        <f>'Potential Projects'!D2269</f>
        <v>129.84944714561422</v>
      </c>
      <c r="K2268" s="471">
        <f>'Potential Projects'!E2269</f>
        <v>10.562736992044723</v>
      </c>
      <c r="L2268" s="476">
        <f t="shared" si="250"/>
        <v>871.58781586234102</v>
      </c>
      <c r="M2268" s="471">
        <f t="shared" si="246"/>
        <v>1177.115557030746</v>
      </c>
      <c r="N2268" s="467">
        <f t="shared" si="251"/>
        <v>0</v>
      </c>
      <c r="O2268" s="475" t="str">
        <f t="shared" si="252"/>
        <v/>
      </c>
    </row>
    <row r="2269" spans="1:15" hidden="1">
      <c r="A2269" s="475">
        <f t="shared" si="247"/>
        <v>43556</v>
      </c>
      <c r="B2269" s="475">
        <v>43560</v>
      </c>
      <c r="C2269" s="467">
        <v>12</v>
      </c>
      <c r="D2269" s="467">
        <v>1111</v>
      </c>
      <c r="E2269" s="467">
        <v>54</v>
      </c>
      <c r="F2269" s="467">
        <v>17</v>
      </c>
      <c r="G2269" s="467">
        <f t="array" ref="G2269">MAX(IF($A$2:$A$8761=A2269,$D$2:$D$8761))</f>
        <v>1224</v>
      </c>
      <c r="H2269" s="467">
        <f t="shared" si="248"/>
        <v>0</v>
      </c>
      <c r="I2269" s="475" t="str">
        <f t="shared" si="249"/>
        <v/>
      </c>
      <c r="J2269" s="471">
        <f>'Potential Projects'!D2270</f>
        <v>136.08832223877315</v>
      </c>
      <c r="K2269" s="471">
        <f>'Potential Projects'!E2270</f>
        <v>10.558825736400774</v>
      </c>
      <c r="L2269" s="476">
        <f t="shared" si="250"/>
        <v>893.35285202482612</v>
      </c>
      <c r="M2269" s="471">
        <f t="shared" si="246"/>
        <v>1177.115557030746</v>
      </c>
      <c r="N2269" s="467">
        <f t="shared" si="251"/>
        <v>0</v>
      </c>
      <c r="O2269" s="475" t="str">
        <f t="shared" si="252"/>
        <v/>
      </c>
    </row>
    <row r="2270" spans="1:15" hidden="1">
      <c r="A2270" s="475">
        <f t="shared" si="247"/>
        <v>43556</v>
      </c>
      <c r="B2270" s="475">
        <v>43560</v>
      </c>
      <c r="C2270" s="467">
        <v>13</v>
      </c>
      <c r="D2270" s="467">
        <v>1093</v>
      </c>
      <c r="E2270" s="467">
        <v>38</v>
      </c>
      <c r="F2270" s="467">
        <v>12</v>
      </c>
      <c r="G2270" s="467">
        <f t="array" ref="G2270">MAX(IF($A$2:$A$8761=A2270,$D$2:$D$8761))</f>
        <v>1224</v>
      </c>
      <c r="H2270" s="467">
        <f t="shared" si="248"/>
        <v>0</v>
      </c>
      <c r="I2270" s="475" t="str">
        <f t="shared" si="249"/>
        <v/>
      </c>
      <c r="J2270" s="471">
        <f>'Potential Projects'!D2271</f>
        <v>122.90182608141976</v>
      </c>
      <c r="K2270" s="471">
        <f>'Potential Projects'!E2271</f>
        <v>25.311299774242098</v>
      </c>
      <c r="L2270" s="476">
        <f t="shared" si="250"/>
        <v>894.78687414433807</v>
      </c>
      <c r="M2270" s="471">
        <f t="shared" si="246"/>
        <v>1177.115557030746</v>
      </c>
      <c r="N2270" s="467">
        <f t="shared" si="251"/>
        <v>0</v>
      </c>
      <c r="O2270" s="475" t="str">
        <f t="shared" si="252"/>
        <v/>
      </c>
    </row>
    <row r="2271" spans="1:15" hidden="1">
      <c r="A2271" s="475">
        <f t="shared" si="247"/>
        <v>43556</v>
      </c>
      <c r="B2271" s="475">
        <v>43560</v>
      </c>
      <c r="C2271" s="467">
        <v>14</v>
      </c>
      <c r="D2271" s="467">
        <v>1077</v>
      </c>
      <c r="E2271" s="467">
        <v>18</v>
      </c>
      <c r="F2271" s="467">
        <v>14</v>
      </c>
      <c r="G2271" s="467">
        <f t="array" ref="G2271">MAX(IF($A$2:$A$8761=A2271,$D$2:$D$8761))</f>
        <v>1224</v>
      </c>
      <c r="H2271" s="467">
        <f t="shared" si="248"/>
        <v>0</v>
      </c>
      <c r="I2271" s="475" t="str">
        <f t="shared" si="249"/>
        <v/>
      </c>
      <c r="J2271" s="471">
        <f>'Potential Projects'!D2272</f>
        <v>138.57548176672199</v>
      </c>
      <c r="K2271" s="471">
        <f>'Potential Projects'!E2272</f>
        <v>17.430901902816601</v>
      </c>
      <c r="L2271" s="476">
        <f t="shared" si="250"/>
        <v>888.99361633046146</v>
      </c>
      <c r="M2271" s="471">
        <f t="shared" si="246"/>
        <v>1177.115557030746</v>
      </c>
      <c r="N2271" s="467">
        <f t="shared" si="251"/>
        <v>0</v>
      </c>
      <c r="O2271" s="475" t="str">
        <f t="shared" si="252"/>
        <v/>
      </c>
    </row>
    <row r="2272" spans="1:15" hidden="1">
      <c r="A2272" s="475">
        <f t="shared" si="247"/>
        <v>43556</v>
      </c>
      <c r="B2272" s="475">
        <v>43560</v>
      </c>
      <c r="C2272" s="467">
        <v>15</v>
      </c>
      <c r="D2272" s="467">
        <v>1032</v>
      </c>
      <c r="E2272" s="467">
        <v>16</v>
      </c>
      <c r="F2272" s="467">
        <v>17</v>
      </c>
      <c r="G2272" s="467">
        <f t="array" ref="G2272">MAX(IF($A$2:$A$8761=A2272,$D$2:$D$8761))</f>
        <v>1224</v>
      </c>
      <c r="H2272" s="467">
        <f t="shared" si="248"/>
        <v>0</v>
      </c>
      <c r="I2272" s="475" t="str">
        <f t="shared" si="249"/>
        <v/>
      </c>
      <c r="J2272" s="471">
        <f>'Potential Projects'!D2273</f>
        <v>132.50435923380041</v>
      </c>
      <c r="K2272" s="471">
        <f>'Potential Projects'!E2273</f>
        <v>33.086875994409809</v>
      </c>
      <c r="L2272" s="476">
        <f t="shared" si="250"/>
        <v>833.40876477178972</v>
      </c>
      <c r="M2272" s="471">
        <f t="shared" si="246"/>
        <v>1177.115557030746</v>
      </c>
      <c r="N2272" s="467">
        <f t="shared" si="251"/>
        <v>0</v>
      </c>
      <c r="O2272" s="475" t="str">
        <f t="shared" si="252"/>
        <v/>
      </c>
    </row>
    <row r="2273" spans="1:15" hidden="1">
      <c r="A2273" s="475">
        <f t="shared" si="247"/>
        <v>43556</v>
      </c>
      <c r="B2273" s="475">
        <v>43560</v>
      </c>
      <c r="C2273" s="467">
        <v>16</v>
      </c>
      <c r="D2273" s="467">
        <v>991</v>
      </c>
      <c r="E2273" s="467">
        <v>5</v>
      </c>
      <c r="F2273" s="467">
        <v>7</v>
      </c>
      <c r="G2273" s="467">
        <f t="array" ref="G2273">MAX(IF($A$2:$A$8761=A2273,$D$2:$D$8761))</f>
        <v>1224</v>
      </c>
      <c r="H2273" s="467">
        <f t="shared" si="248"/>
        <v>0</v>
      </c>
      <c r="I2273" s="475" t="str">
        <f t="shared" si="249"/>
        <v/>
      </c>
      <c r="J2273" s="471">
        <f>'Potential Projects'!D2274</f>
        <v>114.00932361351147</v>
      </c>
      <c r="K2273" s="471">
        <f>'Potential Projects'!E2274</f>
        <v>53.416018329391527</v>
      </c>
      <c r="L2273" s="476">
        <f t="shared" si="250"/>
        <v>811.57465805709705</v>
      </c>
      <c r="M2273" s="471">
        <f t="shared" si="246"/>
        <v>1177.115557030746</v>
      </c>
      <c r="N2273" s="467">
        <f t="shared" si="251"/>
        <v>0</v>
      </c>
      <c r="O2273" s="475" t="str">
        <f t="shared" si="252"/>
        <v/>
      </c>
    </row>
    <row r="2274" spans="1:15" hidden="1">
      <c r="A2274" s="475">
        <f t="shared" si="247"/>
        <v>43556</v>
      </c>
      <c r="B2274" s="475">
        <v>43560</v>
      </c>
      <c r="C2274" s="467">
        <v>17</v>
      </c>
      <c r="D2274" s="467">
        <v>984</v>
      </c>
      <c r="E2274" s="467">
        <v>11</v>
      </c>
      <c r="F2274" s="467">
        <v>3</v>
      </c>
      <c r="G2274" s="467">
        <f t="array" ref="G2274">MAX(IF($A$2:$A$8761=A2274,$D$2:$D$8761))</f>
        <v>1224</v>
      </c>
      <c r="H2274" s="467">
        <f t="shared" si="248"/>
        <v>0</v>
      </c>
      <c r="I2274" s="475" t="str">
        <f t="shared" si="249"/>
        <v/>
      </c>
      <c r="J2274" s="471">
        <f>'Potential Projects'!D2275</f>
        <v>131.73490279415313</v>
      </c>
      <c r="K2274" s="471">
        <f>'Potential Projects'!E2275</f>
        <v>73.432260212857457</v>
      </c>
      <c r="L2274" s="476">
        <f t="shared" si="250"/>
        <v>764.83283699298931</v>
      </c>
      <c r="M2274" s="471">
        <f t="shared" si="246"/>
        <v>1177.115557030746</v>
      </c>
      <c r="N2274" s="467">
        <f t="shared" si="251"/>
        <v>0</v>
      </c>
      <c r="O2274" s="475" t="str">
        <f t="shared" si="252"/>
        <v/>
      </c>
    </row>
    <row r="2275" spans="1:15" hidden="1">
      <c r="A2275" s="475">
        <f t="shared" si="247"/>
        <v>43556</v>
      </c>
      <c r="B2275" s="475">
        <v>43560</v>
      </c>
      <c r="C2275" s="467">
        <v>18</v>
      </c>
      <c r="D2275" s="467">
        <v>965</v>
      </c>
      <c r="E2275" s="467">
        <v>1</v>
      </c>
      <c r="F2275" s="467">
        <v>2</v>
      </c>
      <c r="G2275" s="467">
        <f t="array" ref="G2275">MAX(IF($A$2:$A$8761=A2275,$D$2:$D$8761))</f>
        <v>1224</v>
      </c>
      <c r="H2275" s="467">
        <f t="shared" si="248"/>
        <v>0</v>
      </c>
      <c r="I2275" s="475" t="str">
        <f t="shared" si="249"/>
        <v/>
      </c>
      <c r="J2275" s="471">
        <f>'Potential Projects'!D2276</f>
        <v>75.840777207439189</v>
      </c>
      <c r="K2275" s="471">
        <f>'Potential Projects'!E2276</f>
        <v>65.406363631477106</v>
      </c>
      <c r="L2275" s="476">
        <f t="shared" si="250"/>
        <v>820.75285916108373</v>
      </c>
      <c r="M2275" s="471">
        <f t="shared" si="246"/>
        <v>1177.115557030746</v>
      </c>
      <c r="N2275" s="467">
        <f t="shared" si="251"/>
        <v>0</v>
      </c>
      <c r="O2275" s="475" t="str">
        <f t="shared" si="252"/>
        <v/>
      </c>
    </row>
    <row r="2276" spans="1:15" hidden="1">
      <c r="A2276" s="475">
        <f t="shared" si="247"/>
        <v>43556</v>
      </c>
      <c r="B2276" s="475">
        <v>43560</v>
      </c>
      <c r="C2276" s="467">
        <v>19</v>
      </c>
      <c r="D2276" s="467">
        <v>1005</v>
      </c>
      <c r="E2276" s="467">
        <v>34</v>
      </c>
      <c r="F2276" s="467">
        <v>0</v>
      </c>
      <c r="G2276" s="467">
        <f t="array" ref="G2276">MAX(IF($A$2:$A$8761=A2276,$D$2:$D$8761))</f>
        <v>1224</v>
      </c>
      <c r="H2276" s="467">
        <f t="shared" si="248"/>
        <v>0</v>
      </c>
      <c r="I2276" s="475" t="str">
        <f t="shared" si="249"/>
        <v/>
      </c>
      <c r="J2276" s="471">
        <f>'Potential Projects'!D2277</f>
        <v>55.198203939907749</v>
      </c>
      <c r="K2276" s="471">
        <f>'Potential Projects'!E2277</f>
        <v>43.030852343582019</v>
      </c>
      <c r="L2276" s="476">
        <f t="shared" si="250"/>
        <v>872.77094371651015</v>
      </c>
      <c r="M2276" s="471">
        <f t="shared" si="246"/>
        <v>1177.115557030746</v>
      </c>
      <c r="N2276" s="467">
        <f t="shared" si="251"/>
        <v>0</v>
      </c>
      <c r="O2276" s="475" t="str">
        <f t="shared" si="252"/>
        <v/>
      </c>
    </row>
    <row r="2277" spans="1:15" hidden="1">
      <c r="A2277" s="475">
        <f t="shared" si="247"/>
        <v>43556</v>
      </c>
      <c r="B2277" s="475">
        <v>43560</v>
      </c>
      <c r="C2277" s="467">
        <v>20</v>
      </c>
      <c r="D2277" s="467">
        <v>1033</v>
      </c>
      <c r="E2277" s="467">
        <v>52</v>
      </c>
      <c r="F2277" s="467">
        <v>0</v>
      </c>
      <c r="G2277" s="467">
        <f t="array" ref="G2277">MAX(IF($A$2:$A$8761=A2277,$D$2:$D$8761))</f>
        <v>1224</v>
      </c>
      <c r="H2277" s="467">
        <f t="shared" si="248"/>
        <v>0</v>
      </c>
      <c r="I2277" s="475" t="str">
        <f t="shared" si="249"/>
        <v/>
      </c>
      <c r="J2277" s="471">
        <f>'Potential Projects'!D2278</f>
        <v>78.805379964232117</v>
      </c>
      <c r="K2277" s="471">
        <f>'Potential Projects'!E2278</f>
        <v>52.057248118684157</v>
      </c>
      <c r="L2277" s="476">
        <f t="shared" si="250"/>
        <v>850.13737191708378</v>
      </c>
      <c r="M2277" s="471">
        <f t="shared" si="246"/>
        <v>1177.115557030746</v>
      </c>
      <c r="N2277" s="467">
        <f t="shared" si="251"/>
        <v>0</v>
      </c>
      <c r="O2277" s="475" t="str">
        <f t="shared" si="252"/>
        <v/>
      </c>
    </row>
    <row r="2278" spans="1:15" hidden="1">
      <c r="A2278" s="475">
        <f t="shared" si="247"/>
        <v>43556</v>
      </c>
      <c r="B2278" s="475">
        <v>43560</v>
      </c>
      <c r="C2278" s="467">
        <v>21</v>
      </c>
      <c r="D2278" s="467">
        <v>1006</v>
      </c>
      <c r="E2278" s="467">
        <v>86</v>
      </c>
      <c r="F2278" s="467">
        <v>0</v>
      </c>
      <c r="G2278" s="467">
        <f t="array" ref="G2278">MAX(IF($A$2:$A$8761=A2278,$D$2:$D$8761))</f>
        <v>1224</v>
      </c>
      <c r="H2278" s="467">
        <f t="shared" si="248"/>
        <v>0</v>
      </c>
      <c r="I2278" s="475" t="str">
        <f t="shared" si="249"/>
        <v/>
      </c>
      <c r="J2278" s="471">
        <f>'Potential Projects'!D2279</f>
        <v>69.326282045501486</v>
      </c>
      <c r="K2278" s="471">
        <f>'Potential Projects'!E2279</f>
        <v>54.339074661363149</v>
      </c>
      <c r="L2278" s="476">
        <f t="shared" si="250"/>
        <v>796.3346432931354</v>
      </c>
      <c r="M2278" s="471">
        <f t="shared" si="246"/>
        <v>1177.115557030746</v>
      </c>
      <c r="N2278" s="467">
        <f t="shared" si="251"/>
        <v>0</v>
      </c>
      <c r="O2278" s="475" t="str">
        <f t="shared" si="252"/>
        <v/>
      </c>
    </row>
    <row r="2279" spans="1:15" hidden="1">
      <c r="A2279" s="475">
        <f t="shared" si="247"/>
        <v>43556</v>
      </c>
      <c r="B2279" s="475">
        <v>43560</v>
      </c>
      <c r="C2279" s="467">
        <v>22</v>
      </c>
      <c r="D2279" s="467">
        <v>990</v>
      </c>
      <c r="E2279" s="467">
        <v>101</v>
      </c>
      <c r="F2279" s="467">
        <v>0</v>
      </c>
      <c r="G2279" s="467">
        <f t="array" ref="G2279">MAX(IF($A$2:$A$8761=A2279,$D$2:$D$8761))</f>
        <v>1224</v>
      </c>
      <c r="H2279" s="467">
        <f t="shared" si="248"/>
        <v>0</v>
      </c>
      <c r="I2279" s="475" t="str">
        <f t="shared" si="249"/>
        <v/>
      </c>
      <c r="J2279" s="471">
        <f>'Potential Projects'!D2280</f>
        <v>30.759186420188449</v>
      </c>
      <c r="K2279" s="471">
        <f>'Potential Projects'!E2280</f>
        <v>62.166279456030964</v>
      </c>
      <c r="L2279" s="476">
        <f t="shared" si="250"/>
        <v>796.0745341237805</v>
      </c>
      <c r="M2279" s="471">
        <f t="shared" si="246"/>
        <v>1177.115557030746</v>
      </c>
      <c r="N2279" s="467">
        <f t="shared" si="251"/>
        <v>0</v>
      </c>
      <c r="O2279" s="475" t="str">
        <f t="shared" si="252"/>
        <v/>
      </c>
    </row>
    <row r="2280" spans="1:15" hidden="1">
      <c r="A2280" s="475">
        <f t="shared" si="247"/>
        <v>43556</v>
      </c>
      <c r="B2280" s="475">
        <v>43560</v>
      </c>
      <c r="C2280" s="467">
        <v>23</v>
      </c>
      <c r="D2280" s="467">
        <v>911</v>
      </c>
      <c r="E2280" s="467">
        <v>103</v>
      </c>
      <c r="F2280" s="467">
        <v>0</v>
      </c>
      <c r="G2280" s="467">
        <f t="array" ref="G2280">MAX(IF($A$2:$A$8761=A2280,$D$2:$D$8761))</f>
        <v>1224</v>
      </c>
      <c r="H2280" s="467">
        <f t="shared" si="248"/>
        <v>0</v>
      </c>
      <c r="I2280" s="475" t="str">
        <f t="shared" si="249"/>
        <v/>
      </c>
      <c r="J2280" s="471">
        <f>'Potential Projects'!D2281</f>
        <v>23.651409227203413</v>
      </c>
      <c r="K2280" s="471">
        <f>'Potential Projects'!E2281</f>
        <v>57.979671414749518</v>
      </c>
      <c r="L2280" s="476">
        <f t="shared" si="250"/>
        <v>726.36891935804704</v>
      </c>
      <c r="M2280" s="471">
        <f t="shared" si="246"/>
        <v>1177.115557030746</v>
      </c>
      <c r="N2280" s="467">
        <f t="shared" si="251"/>
        <v>0</v>
      </c>
      <c r="O2280" s="475" t="str">
        <f t="shared" si="252"/>
        <v/>
      </c>
    </row>
    <row r="2281" spans="1:15" hidden="1">
      <c r="A2281" s="475">
        <f t="shared" si="247"/>
        <v>43556</v>
      </c>
      <c r="B2281" s="475">
        <v>43560</v>
      </c>
      <c r="C2281" s="467">
        <v>24</v>
      </c>
      <c r="D2281" s="467">
        <v>852</v>
      </c>
      <c r="E2281" s="467">
        <v>103</v>
      </c>
      <c r="F2281" s="467">
        <v>0</v>
      </c>
      <c r="G2281" s="467">
        <f t="array" ref="G2281">MAX(IF($A$2:$A$8761=A2281,$D$2:$D$8761))</f>
        <v>1224</v>
      </c>
      <c r="H2281" s="467">
        <f t="shared" si="248"/>
        <v>0</v>
      </c>
      <c r="I2281" s="475" t="str">
        <f t="shared" si="249"/>
        <v/>
      </c>
      <c r="J2281" s="471">
        <f>'Potential Projects'!D2282</f>
        <v>7.8267256754312671</v>
      </c>
      <c r="K2281" s="471">
        <f>'Potential Projects'!E2282</f>
        <v>62.055982046871641</v>
      </c>
      <c r="L2281" s="476">
        <f t="shared" si="250"/>
        <v>679.11729227769706</v>
      </c>
      <c r="M2281" s="471">
        <f t="shared" si="246"/>
        <v>1177.115557030746</v>
      </c>
      <c r="N2281" s="467">
        <f t="shared" si="251"/>
        <v>0</v>
      </c>
      <c r="O2281" s="475" t="str">
        <f t="shared" si="252"/>
        <v/>
      </c>
    </row>
    <row r="2282" spans="1:15" hidden="1">
      <c r="A2282" s="475">
        <f t="shared" si="247"/>
        <v>43556</v>
      </c>
      <c r="B2282" s="475">
        <v>43561</v>
      </c>
      <c r="C2282" s="467">
        <v>1</v>
      </c>
      <c r="D2282" s="467">
        <v>822</v>
      </c>
      <c r="E2282" s="467">
        <v>103</v>
      </c>
      <c r="F2282" s="467">
        <v>0</v>
      </c>
      <c r="G2282" s="467">
        <f t="array" ref="G2282">MAX(IF($A$2:$A$8761=A2282,$D$2:$D$8761))</f>
        <v>1224</v>
      </c>
      <c r="H2282" s="467">
        <f t="shared" si="248"/>
        <v>0</v>
      </c>
      <c r="I2282" s="475" t="str">
        <f t="shared" si="249"/>
        <v/>
      </c>
      <c r="J2282" s="471">
        <f>'Potential Projects'!D2283</f>
        <v>14.293622117892657</v>
      </c>
      <c r="K2282" s="471">
        <f>'Potential Projects'!E2283</f>
        <v>73.996263276714686</v>
      </c>
      <c r="L2282" s="476">
        <f t="shared" si="250"/>
        <v>630.71011460539262</v>
      </c>
      <c r="M2282" s="471">
        <f t="shared" si="246"/>
        <v>1177.115557030746</v>
      </c>
      <c r="N2282" s="467">
        <f t="shared" si="251"/>
        <v>0</v>
      </c>
      <c r="O2282" s="475" t="str">
        <f t="shared" si="252"/>
        <v/>
      </c>
    </row>
    <row r="2283" spans="1:15" hidden="1">
      <c r="A2283" s="475">
        <f t="shared" si="247"/>
        <v>43556</v>
      </c>
      <c r="B2283" s="475">
        <v>43561</v>
      </c>
      <c r="C2283" s="467">
        <v>2</v>
      </c>
      <c r="D2283" s="467">
        <v>827</v>
      </c>
      <c r="E2283" s="467">
        <v>102</v>
      </c>
      <c r="F2283" s="467">
        <v>0</v>
      </c>
      <c r="G2283" s="467">
        <f t="array" ref="G2283">MAX(IF($A$2:$A$8761=A2283,$D$2:$D$8761))</f>
        <v>1224</v>
      </c>
      <c r="H2283" s="467">
        <f t="shared" si="248"/>
        <v>0</v>
      </c>
      <c r="I2283" s="475" t="str">
        <f t="shared" si="249"/>
        <v/>
      </c>
      <c r="J2283" s="471">
        <f>'Potential Projects'!D2284</f>
        <v>21.015841212772138</v>
      </c>
      <c r="K2283" s="471">
        <f>'Potential Projects'!E2284</f>
        <v>53.778982853149863</v>
      </c>
      <c r="L2283" s="476">
        <f t="shared" si="250"/>
        <v>650.20517593407806</v>
      </c>
      <c r="M2283" s="471">
        <f t="shared" si="246"/>
        <v>1177.115557030746</v>
      </c>
      <c r="N2283" s="467">
        <f t="shared" si="251"/>
        <v>0</v>
      </c>
      <c r="O2283" s="475" t="str">
        <f t="shared" si="252"/>
        <v/>
      </c>
    </row>
    <row r="2284" spans="1:15" hidden="1">
      <c r="A2284" s="475">
        <f t="shared" si="247"/>
        <v>43556</v>
      </c>
      <c r="B2284" s="475">
        <v>43561</v>
      </c>
      <c r="C2284" s="467">
        <v>3</v>
      </c>
      <c r="D2284" s="467">
        <v>806</v>
      </c>
      <c r="E2284" s="467">
        <v>98</v>
      </c>
      <c r="F2284" s="467">
        <v>0</v>
      </c>
      <c r="G2284" s="467">
        <f t="array" ref="G2284">MAX(IF($A$2:$A$8761=A2284,$D$2:$D$8761))</f>
        <v>1224</v>
      </c>
      <c r="H2284" s="467">
        <f t="shared" si="248"/>
        <v>0</v>
      </c>
      <c r="I2284" s="475" t="str">
        <f t="shared" si="249"/>
        <v/>
      </c>
      <c r="J2284" s="471">
        <f>'Potential Projects'!D2285</f>
        <v>37.449071022839121</v>
      </c>
      <c r="K2284" s="471">
        <f>'Potential Projects'!E2285</f>
        <v>52.236383627176949</v>
      </c>
      <c r="L2284" s="476">
        <f t="shared" si="250"/>
        <v>618.31454534998397</v>
      </c>
      <c r="M2284" s="471">
        <f t="shared" si="246"/>
        <v>1177.115557030746</v>
      </c>
      <c r="N2284" s="467">
        <f t="shared" si="251"/>
        <v>0</v>
      </c>
      <c r="O2284" s="475" t="str">
        <f t="shared" si="252"/>
        <v/>
      </c>
    </row>
    <row r="2285" spans="1:15" hidden="1">
      <c r="A2285" s="475">
        <f t="shared" si="247"/>
        <v>43556</v>
      </c>
      <c r="B2285" s="475">
        <v>43561</v>
      </c>
      <c r="C2285" s="467">
        <v>4</v>
      </c>
      <c r="D2285" s="467">
        <v>804</v>
      </c>
      <c r="E2285" s="467">
        <v>87</v>
      </c>
      <c r="F2285" s="467">
        <v>0</v>
      </c>
      <c r="G2285" s="467">
        <f t="array" ref="G2285">MAX(IF($A$2:$A$8761=A2285,$D$2:$D$8761))</f>
        <v>1224</v>
      </c>
      <c r="H2285" s="467">
        <f t="shared" si="248"/>
        <v>0</v>
      </c>
      <c r="I2285" s="475" t="str">
        <f t="shared" si="249"/>
        <v/>
      </c>
      <c r="J2285" s="471">
        <f>'Potential Projects'!D2286</f>
        <v>14.066957702115342</v>
      </c>
      <c r="K2285" s="471">
        <f>'Potential Projects'!E2286</f>
        <v>73.960279724790368</v>
      </c>
      <c r="L2285" s="476">
        <f t="shared" si="250"/>
        <v>628.97276257309431</v>
      </c>
      <c r="M2285" s="471">
        <f t="shared" si="246"/>
        <v>1177.115557030746</v>
      </c>
      <c r="N2285" s="467">
        <f t="shared" si="251"/>
        <v>0</v>
      </c>
      <c r="O2285" s="475" t="str">
        <f t="shared" si="252"/>
        <v/>
      </c>
    </row>
    <row r="2286" spans="1:15" hidden="1">
      <c r="A2286" s="475">
        <f t="shared" si="247"/>
        <v>43556</v>
      </c>
      <c r="B2286" s="475">
        <v>43561</v>
      </c>
      <c r="C2286" s="467">
        <v>5</v>
      </c>
      <c r="D2286" s="467">
        <v>826</v>
      </c>
      <c r="E2286" s="467">
        <v>48</v>
      </c>
      <c r="F2286" s="467">
        <v>0</v>
      </c>
      <c r="G2286" s="467">
        <f t="array" ref="G2286">MAX(IF($A$2:$A$8761=A2286,$D$2:$D$8761))</f>
        <v>1224</v>
      </c>
      <c r="H2286" s="467">
        <f t="shared" si="248"/>
        <v>0</v>
      </c>
      <c r="I2286" s="475" t="str">
        <f t="shared" si="249"/>
        <v/>
      </c>
      <c r="J2286" s="471">
        <f>'Potential Projects'!D2287</f>
        <v>45.226598550942853</v>
      </c>
      <c r="K2286" s="471">
        <f>'Potential Projects'!E2287</f>
        <v>71.996047140399909</v>
      </c>
      <c r="L2286" s="476">
        <f t="shared" si="250"/>
        <v>660.77735430865721</v>
      </c>
      <c r="M2286" s="471">
        <f t="shared" si="246"/>
        <v>1177.115557030746</v>
      </c>
      <c r="N2286" s="467">
        <f t="shared" si="251"/>
        <v>0</v>
      </c>
      <c r="O2286" s="475" t="str">
        <f t="shared" si="252"/>
        <v/>
      </c>
    </row>
    <row r="2287" spans="1:15" hidden="1">
      <c r="A2287" s="475">
        <f t="shared" si="247"/>
        <v>43556</v>
      </c>
      <c r="B2287" s="475">
        <v>43561</v>
      </c>
      <c r="C2287" s="467">
        <v>6</v>
      </c>
      <c r="D2287" s="467">
        <v>883</v>
      </c>
      <c r="E2287" s="467">
        <v>57</v>
      </c>
      <c r="F2287" s="467">
        <v>0</v>
      </c>
      <c r="G2287" s="467">
        <f t="array" ref="G2287">MAX(IF($A$2:$A$8761=A2287,$D$2:$D$8761))</f>
        <v>1224</v>
      </c>
      <c r="H2287" s="467">
        <f t="shared" si="248"/>
        <v>0</v>
      </c>
      <c r="I2287" s="475" t="str">
        <f t="shared" si="249"/>
        <v/>
      </c>
      <c r="J2287" s="471">
        <f>'Potential Projects'!D2288</f>
        <v>51.954495810798733</v>
      </c>
      <c r="K2287" s="471">
        <f>'Potential Projects'!E2288</f>
        <v>96.952204902171573</v>
      </c>
      <c r="L2287" s="476">
        <f t="shared" si="250"/>
        <v>677.09329928702959</v>
      </c>
      <c r="M2287" s="471">
        <f t="shared" si="246"/>
        <v>1177.115557030746</v>
      </c>
      <c r="N2287" s="467">
        <f t="shared" si="251"/>
        <v>0</v>
      </c>
      <c r="O2287" s="475" t="str">
        <f t="shared" si="252"/>
        <v/>
      </c>
    </row>
    <row r="2288" spans="1:15" hidden="1">
      <c r="A2288" s="475">
        <f t="shared" si="247"/>
        <v>43556</v>
      </c>
      <c r="B2288" s="475">
        <v>43561</v>
      </c>
      <c r="C2288" s="467">
        <v>7</v>
      </c>
      <c r="D2288" s="467">
        <v>941</v>
      </c>
      <c r="E2288" s="467">
        <v>42</v>
      </c>
      <c r="F2288" s="467">
        <v>0</v>
      </c>
      <c r="G2288" s="467">
        <f t="array" ref="G2288">MAX(IF($A$2:$A$8761=A2288,$D$2:$D$8761))</f>
        <v>1224</v>
      </c>
      <c r="H2288" s="467">
        <f t="shared" si="248"/>
        <v>0</v>
      </c>
      <c r="I2288" s="475" t="str">
        <f t="shared" si="249"/>
        <v/>
      </c>
      <c r="J2288" s="471">
        <f>'Potential Projects'!D2289</f>
        <v>55.278785847750427</v>
      </c>
      <c r="K2288" s="471">
        <f>'Potential Projects'!E2289</f>
        <v>92.543437540313903</v>
      </c>
      <c r="L2288" s="476">
        <f t="shared" si="250"/>
        <v>751.17777661193566</v>
      </c>
      <c r="M2288" s="471">
        <f t="shared" si="246"/>
        <v>1177.115557030746</v>
      </c>
      <c r="N2288" s="467">
        <f t="shared" si="251"/>
        <v>0</v>
      </c>
      <c r="O2288" s="475" t="str">
        <f t="shared" si="252"/>
        <v/>
      </c>
    </row>
    <row r="2289" spans="1:15" hidden="1">
      <c r="A2289" s="475">
        <f t="shared" si="247"/>
        <v>43556</v>
      </c>
      <c r="B2289" s="475">
        <v>43561</v>
      </c>
      <c r="C2289" s="467">
        <v>8</v>
      </c>
      <c r="D2289" s="467">
        <v>976</v>
      </c>
      <c r="E2289" s="467">
        <v>68</v>
      </c>
      <c r="F2289" s="467">
        <v>1</v>
      </c>
      <c r="G2289" s="467">
        <f t="array" ref="G2289">MAX(IF($A$2:$A$8761=A2289,$D$2:$D$8761))</f>
        <v>1224</v>
      </c>
      <c r="H2289" s="467">
        <f t="shared" si="248"/>
        <v>0</v>
      </c>
      <c r="I2289" s="475" t="str">
        <f t="shared" si="249"/>
        <v/>
      </c>
      <c r="J2289" s="471">
        <f>'Potential Projects'!D2290</f>
        <v>37.414789520578935</v>
      </c>
      <c r="K2289" s="471">
        <f>'Potential Projects'!E2290</f>
        <v>89.520819178671246</v>
      </c>
      <c r="L2289" s="476">
        <f t="shared" si="250"/>
        <v>780.06439130074989</v>
      </c>
      <c r="M2289" s="471">
        <f t="shared" si="246"/>
        <v>1177.115557030746</v>
      </c>
      <c r="N2289" s="467">
        <f t="shared" si="251"/>
        <v>0</v>
      </c>
      <c r="O2289" s="475" t="str">
        <f t="shared" si="252"/>
        <v/>
      </c>
    </row>
    <row r="2290" spans="1:15" hidden="1">
      <c r="A2290" s="475">
        <f t="shared" si="247"/>
        <v>43556</v>
      </c>
      <c r="B2290" s="475">
        <v>43561</v>
      </c>
      <c r="C2290" s="467">
        <v>9</v>
      </c>
      <c r="D2290" s="467">
        <v>1007</v>
      </c>
      <c r="E2290" s="467">
        <v>39</v>
      </c>
      <c r="F2290" s="467">
        <v>1</v>
      </c>
      <c r="G2290" s="467">
        <f t="array" ref="G2290">MAX(IF($A$2:$A$8761=A2290,$D$2:$D$8761))</f>
        <v>1224</v>
      </c>
      <c r="H2290" s="467">
        <f t="shared" si="248"/>
        <v>0</v>
      </c>
      <c r="I2290" s="475" t="str">
        <f t="shared" si="249"/>
        <v/>
      </c>
      <c r="J2290" s="471">
        <f>'Potential Projects'!D2291</f>
        <v>28.615509107169842</v>
      </c>
      <c r="K2290" s="471">
        <f>'Potential Projects'!E2291</f>
        <v>73.107625994409815</v>
      </c>
      <c r="L2290" s="476">
        <f t="shared" si="250"/>
        <v>865.2768648984204</v>
      </c>
      <c r="M2290" s="471">
        <f t="shared" ref="M2290:M2353" si="253">MAX($L$2162:$L$2881)</f>
        <v>1177.115557030746</v>
      </c>
      <c r="N2290" s="467">
        <f t="shared" si="251"/>
        <v>0</v>
      </c>
      <c r="O2290" s="475" t="str">
        <f t="shared" si="252"/>
        <v/>
      </c>
    </row>
    <row r="2291" spans="1:15" hidden="1">
      <c r="A2291" s="475">
        <f t="shared" si="247"/>
        <v>43556</v>
      </c>
      <c r="B2291" s="475">
        <v>43561</v>
      </c>
      <c r="C2291" s="467">
        <v>10</v>
      </c>
      <c r="D2291" s="467">
        <v>1062</v>
      </c>
      <c r="E2291" s="467">
        <v>46</v>
      </c>
      <c r="F2291" s="467">
        <v>2</v>
      </c>
      <c r="G2291" s="467">
        <f t="array" ref="G2291">MAX(IF($A$2:$A$8761=A2291,$D$2:$D$8761))</f>
        <v>1224</v>
      </c>
      <c r="H2291" s="467">
        <f t="shared" si="248"/>
        <v>0</v>
      </c>
      <c r="I2291" s="475" t="str">
        <f t="shared" si="249"/>
        <v/>
      </c>
      <c r="J2291" s="471">
        <f>'Potential Projects'!D2292</f>
        <v>9.6301253362887742</v>
      </c>
      <c r="K2291" s="471">
        <f>'Potential Projects'!E2292</f>
        <v>49.807493872285519</v>
      </c>
      <c r="L2291" s="476">
        <f t="shared" si="250"/>
        <v>954.56238079142577</v>
      </c>
      <c r="M2291" s="471">
        <f t="shared" si="253"/>
        <v>1177.115557030746</v>
      </c>
      <c r="N2291" s="467">
        <f t="shared" si="251"/>
        <v>0</v>
      </c>
      <c r="O2291" s="475" t="str">
        <f t="shared" si="252"/>
        <v/>
      </c>
    </row>
    <row r="2292" spans="1:15" hidden="1">
      <c r="A2292" s="475">
        <f t="shared" si="247"/>
        <v>43556</v>
      </c>
      <c r="B2292" s="475">
        <v>43561</v>
      </c>
      <c r="C2292" s="467">
        <v>11</v>
      </c>
      <c r="D2292" s="467">
        <v>1089</v>
      </c>
      <c r="E2292" s="467">
        <v>84</v>
      </c>
      <c r="F2292" s="467">
        <v>4</v>
      </c>
      <c r="G2292" s="467">
        <f t="array" ref="G2292">MAX(IF($A$2:$A$8761=A2292,$D$2:$D$8761))</f>
        <v>1224</v>
      </c>
      <c r="H2292" s="467">
        <f t="shared" si="248"/>
        <v>0</v>
      </c>
      <c r="I2292" s="475" t="str">
        <f t="shared" si="249"/>
        <v/>
      </c>
      <c r="J2292" s="471">
        <f>'Potential Projects'!D2293</f>
        <v>16.870399704694375</v>
      </c>
      <c r="K2292" s="471">
        <f>'Potential Projects'!E2293</f>
        <v>60.996814018490653</v>
      </c>
      <c r="L2292" s="476">
        <f t="shared" si="250"/>
        <v>923.13278627681495</v>
      </c>
      <c r="M2292" s="471">
        <f t="shared" si="253"/>
        <v>1177.115557030746</v>
      </c>
      <c r="N2292" s="467">
        <f t="shared" si="251"/>
        <v>0</v>
      </c>
      <c r="O2292" s="475" t="str">
        <f t="shared" si="252"/>
        <v/>
      </c>
    </row>
    <row r="2293" spans="1:15" hidden="1">
      <c r="A2293" s="475">
        <f t="shared" si="247"/>
        <v>43556</v>
      </c>
      <c r="B2293" s="475">
        <v>43561</v>
      </c>
      <c r="C2293" s="467">
        <v>12</v>
      </c>
      <c r="D2293" s="467">
        <v>1065</v>
      </c>
      <c r="E2293" s="467">
        <v>61</v>
      </c>
      <c r="F2293" s="467">
        <v>8</v>
      </c>
      <c r="G2293" s="467">
        <f t="array" ref="G2293">MAX(IF($A$2:$A$8761=A2293,$D$2:$D$8761))</f>
        <v>1224</v>
      </c>
      <c r="H2293" s="467">
        <f t="shared" si="248"/>
        <v>0</v>
      </c>
      <c r="I2293" s="475" t="str">
        <f t="shared" si="249"/>
        <v/>
      </c>
      <c r="J2293" s="471">
        <f>'Potential Projects'!D2294</f>
        <v>21.279504159226025</v>
      </c>
      <c r="K2293" s="471">
        <f>'Potential Projects'!E2294</f>
        <v>56.610731939367881</v>
      </c>
      <c r="L2293" s="476">
        <f t="shared" si="250"/>
        <v>918.10976390140615</v>
      </c>
      <c r="M2293" s="471">
        <f t="shared" si="253"/>
        <v>1177.115557030746</v>
      </c>
      <c r="N2293" s="467">
        <f t="shared" si="251"/>
        <v>0</v>
      </c>
      <c r="O2293" s="475" t="str">
        <f t="shared" si="252"/>
        <v/>
      </c>
    </row>
    <row r="2294" spans="1:15" hidden="1">
      <c r="A2294" s="475">
        <f t="shared" si="247"/>
        <v>43556</v>
      </c>
      <c r="B2294" s="475">
        <v>43561</v>
      </c>
      <c r="C2294" s="467">
        <v>13</v>
      </c>
      <c r="D2294" s="467">
        <v>1083</v>
      </c>
      <c r="E2294" s="467">
        <v>43</v>
      </c>
      <c r="F2294" s="467">
        <v>10</v>
      </c>
      <c r="G2294" s="467">
        <f t="array" ref="G2294">MAX(IF($A$2:$A$8761=A2294,$D$2:$D$8761))</f>
        <v>1224</v>
      </c>
      <c r="H2294" s="467">
        <f t="shared" si="248"/>
        <v>0</v>
      </c>
      <c r="I2294" s="475" t="str">
        <f t="shared" si="249"/>
        <v/>
      </c>
      <c r="J2294" s="471">
        <f>'Potential Projects'!D2295</f>
        <v>23.23088193853847</v>
      </c>
      <c r="K2294" s="471">
        <f>'Potential Projects'!E2295</f>
        <v>44.815167168350897</v>
      </c>
      <c r="L2294" s="476">
        <f t="shared" si="250"/>
        <v>961.95395089311069</v>
      </c>
      <c r="M2294" s="471">
        <f t="shared" si="253"/>
        <v>1177.115557030746</v>
      </c>
      <c r="N2294" s="467">
        <f t="shared" si="251"/>
        <v>0</v>
      </c>
      <c r="O2294" s="475" t="str">
        <f t="shared" si="252"/>
        <v/>
      </c>
    </row>
    <row r="2295" spans="1:15" hidden="1">
      <c r="A2295" s="475">
        <f t="shared" si="247"/>
        <v>43556</v>
      </c>
      <c r="B2295" s="475">
        <v>43561</v>
      </c>
      <c r="C2295" s="467">
        <v>14</v>
      </c>
      <c r="D2295" s="467">
        <v>1056</v>
      </c>
      <c r="E2295" s="467">
        <v>87</v>
      </c>
      <c r="F2295" s="467">
        <v>14</v>
      </c>
      <c r="G2295" s="467">
        <f t="array" ref="G2295">MAX(IF($A$2:$A$8761=A2295,$D$2:$D$8761))</f>
        <v>1224</v>
      </c>
      <c r="H2295" s="467">
        <f t="shared" si="248"/>
        <v>0</v>
      </c>
      <c r="I2295" s="475" t="str">
        <f t="shared" si="249"/>
        <v/>
      </c>
      <c r="J2295" s="471">
        <f>'Potential Projects'!D2296</f>
        <v>20.242716533198486</v>
      </c>
      <c r="K2295" s="471">
        <f>'Potential Projects'!E2296</f>
        <v>44.532774510857877</v>
      </c>
      <c r="L2295" s="476">
        <f t="shared" si="250"/>
        <v>890.22450895594363</v>
      </c>
      <c r="M2295" s="471">
        <f t="shared" si="253"/>
        <v>1177.115557030746</v>
      </c>
      <c r="N2295" s="467">
        <f t="shared" si="251"/>
        <v>0</v>
      </c>
      <c r="O2295" s="475" t="str">
        <f t="shared" si="252"/>
        <v/>
      </c>
    </row>
    <row r="2296" spans="1:15" hidden="1">
      <c r="A2296" s="475">
        <f t="shared" si="247"/>
        <v>43556</v>
      </c>
      <c r="B2296" s="475">
        <v>43561</v>
      </c>
      <c r="C2296" s="467">
        <v>15</v>
      </c>
      <c r="D2296" s="467">
        <v>1036</v>
      </c>
      <c r="E2296" s="467">
        <v>95</v>
      </c>
      <c r="F2296" s="467">
        <v>14</v>
      </c>
      <c r="G2296" s="467">
        <f t="array" ref="G2296">MAX(IF($A$2:$A$8761=A2296,$D$2:$D$8761))</f>
        <v>1224</v>
      </c>
      <c r="H2296" s="467">
        <f t="shared" si="248"/>
        <v>0</v>
      </c>
      <c r="I2296" s="475" t="str">
        <f t="shared" si="249"/>
        <v/>
      </c>
      <c r="J2296" s="471">
        <f>'Potential Projects'!D2297</f>
        <v>14.472055631882716</v>
      </c>
      <c r="K2296" s="471">
        <f>'Potential Projects'!E2297</f>
        <v>51.325843313265956</v>
      </c>
      <c r="L2296" s="476">
        <f t="shared" si="250"/>
        <v>861.20210105485125</v>
      </c>
      <c r="M2296" s="471">
        <f t="shared" si="253"/>
        <v>1177.115557030746</v>
      </c>
      <c r="N2296" s="467">
        <f t="shared" si="251"/>
        <v>0</v>
      </c>
      <c r="O2296" s="475" t="str">
        <f t="shared" si="252"/>
        <v/>
      </c>
    </row>
    <row r="2297" spans="1:15" hidden="1">
      <c r="A2297" s="475">
        <f t="shared" si="247"/>
        <v>43556</v>
      </c>
      <c r="B2297" s="475">
        <v>43561</v>
      </c>
      <c r="C2297" s="467">
        <v>16</v>
      </c>
      <c r="D2297" s="467">
        <v>1030</v>
      </c>
      <c r="E2297" s="467">
        <v>102</v>
      </c>
      <c r="F2297" s="467">
        <v>16</v>
      </c>
      <c r="G2297" s="467">
        <f t="array" ref="G2297">MAX(IF($A$2:$A$8761=A2297,$D$2:$D$8761))</f>
        <v>1224</v>
      </c>
      <c r="H2297" s="467">
        <f t="shared" si="248"/>
        <v>0</v>
      </c>
      <c r="I2297" s="475" t="str">
        <f t="shared" si="249"/>
        <v/>
      </c>
      <c r="J2297" s="471">
        <f>'Potential Projects'!D2298</f>
        <v>9.2412457489746274</v>
      </c>
      <c r="K2297" s="471">
        <f>'Potential Projects'!E2298</f>
        <v>54.781828800258012</v>
      </c>
      <c r="L2297" s="476">
        <f t="shared" si="250"/>
        <v>847.97692545076734</v>
      </c>
      <c r="M2297" s="471">
        <f t="shared" si="253"/>
        <v>1177.115557030746</v>
      </c>
      <c r="N2297" s="467">
        <f t="shared" si="251"/>
        <v>0</v>
      </c>
      <c r="O2297" s="475" t="str">
        <f t="shared" si="252"/>
        <v/>
      </c>
    </row>
    <row r="2298" spans="1:15" hidden="1">
      <c r="A2298" s="475">
        <f t="shared" si="247"/>
        <v>43556</v>
      </c>
      <c r="B2298" s="475">
        <v>43561</v>
      </c>
      <c r="C2298" s="467">
        <v>17</v>
      </c>
      <c r="D2298" s="467">
        <v>1006</v>
      </c>
      <c r="E2298" s="467">
        <v>103</v>
      </c>
      <c r="F2298" s="467">
        <v>16</v>
      </c>
      <c r="G2298" s="467">
        <f t="array" ref="G2298">MAX(IF($A$2:$A$8761=A2298,$D$2:$D$8761))</f>
        <v>1224</v>
      </c>
      <c r="H2298" s="467">
        <f t="shared" si="248"/>
        <v>0</v>
      </c>
      <c r="I2298" s="475" t="str">
        <f t="shared" si="249"/>
        <v/>
      </c>
      <c r="J2298" s="471">
        <f>'Potential Projects'!D2299</f>
        <v>3.3383131165268765</v>
      </c>
      <c r="K2298" s="471">
        <f>'Potential Projects'!E2299</f>
        <v>70.692034508707806</v>
      </c>
      <c r="L2298" s="476">
        <f t="shared" si="250"/>
        <v>812.96965237476525</v>
      </c>
      <c r="M2298" s="471">
        <f t="shared" si="253"/>
        <v>1177.115557030746</v>
      </c>
      <c r="N2298" s="467">
        <f t="shared" si="251"/>
        <v>0</v>
      </c>
      <c r="O2298" s="475" t="str">
        <f t="shared" si="252"/>
        <v/>
      </c>
    </row>
    <row r="2299" spans="1:15" hidden="1">
      <c r="A2299" s="475">
        <f t="shared" si="247"/>
        <v>43556</v>
      </c>
      <c r="B2299" s="475">
        <v>43561</v>
      </c>
      <c r="C2299" s="467">
        <v>18</v>
      </c>
      <c r="D2299" s="467">
        <v>1017</v>
      </c>
      <c r="E2299" s="467">
        <v>102</v>
      </c>
      <c r="F2299" s="467">
        <v>17</v>
      </c>
      <c r="G2299" s="467">
        <f t="array" ref="G2299">MAX(IF($A$2:$A$8761=A2299,$D$2:$D$8761))</f>
        <v>1224</v>
      </c>
      <c r="H2299" s="467">
        <f t="shared" si="248"/>
        <v>0</v>
      </c>
      <c r="I2299" s="475" t="str">
        <f t="shared" si="249"/>
        <v/>
      </c>
      <c r="J2299" s="471">
        <f>'Potential Projects'!D2300</f>
        <v>0.11724452545123765</v>
      </c>
      <c r="K2299" s="471">
        <f>'Potential Projects'!E2300</f>
        <v>84.265656095463342</v>
      </c>
      <c r="L2299" s="476">
        <f t="shared" si="250"/>
        <v>813.6170993790854</v>
      </c>
      <c r="M2299" s="471">
        <f t="shared" si="253"/>
        <v>1177.115557030746</v>
      </c>
      <c r="N2299" s="467">
        <f t="shared" si="251"/>
        <v>0</v>
      </c>
      <c r="O2299" s="475" t="str">
        <f t="shared" si="252"/>
        <v/>
      </c>
    </row>
    <row r="2300" spans="1:15" hidden="1">
      <c r="A2300" s="475">
        <f t="shared" si="247"/>
        <v>43556</v>
      </c>
      <c r="B2300" s="475">
        <v>43561</v>
      </c>
      <c r="C2300" s="467">
        <v>19</v>
      </c>
      <c r="D2300" s="467">
        <v>1003</v>
      </c>
      <c r="E2300" s="467">
        <v>103</v>
      </c>
      <c r="F2300" s="467">
        <v>1</v>
      </c>
      <c r="G2300" s="467">
        <f t="array" ref="G2300">MAX(IF($A$2:$A$8761=A2300,$D$2:$D$8761))</f>
        <v>1224</v>
      </c>
      <c r="H2300" s="467">
        <f t="shared" si="248"/>
        <v>0</v>
      </c>
      <c r="I2300" s="475" t="str">
        <f t="shared" si="249"/>
        <v/>
      </c>
      <c r="J2300" s="471">
        <f>'Potential Projects'!D2301</f>
        <v>0</v>
      </c>
      <c r="K2300" s="471">
        <f>'Potential Projects'!E2301</f>
        <v>87.582400881530873</v>
      </c>
      <c r="L2300" s="476">
        <f t="shared" si="250"/>
        <v>811.41759911846907</v>
      </c>
      <c r="M2300" s="471">
        <f t="shared" si="253"/>
        <v>1177.115557030746</v>
      </c>
      <c r="N2300" s="467">
        <f t="shared" si="251"/>
        <v>0</v>
      </c>
      <c r="O2300" s="475" t="str">
        <f t="shared" si="252"/>
        <v/>
      </c>
    </row>
    <row r="2301" spans="1:15" hidden="1">
      <c r="A2301" s="475">
        <f t="shared" si="247"/>
        <v>43556</v>
      </c>
      <c r="B2301" s="475">
        <v>43561</v>
      </c>
      <c r="C2301" s="467">
        <v>20</v>
      </c>
      <c r="D2301" s="467">
        <v>1026</v>
      </c>
      <c r="E2301" s="467">
        <v>96</v>
      </c>
      <c r="F2301" s="467">
        <v>1</v>
      </c>
      <c r="G2301" s="467">
        <f t="array" ref="G2301">MAX(IF($A$2:$A$8761=A2301,$D$2:$D$8761))</f>
        <v>1224</v>
      </c>
      <c r="H2301" s="467">
        <f t="shared" si="248"/>
        <v>0</v>
      </c>
      <c r="I2301" s="475" t="str">
        <f t="shared" si="249"/>
        <v/>
      </c>
      <c r="J2301" s="471">
        <f>'Potential Projects'!D2302</f>
        <v>0</v>
      </c>
      <c r="K2301" s="471">
        <f>'Potential Projects'!E2302</f>
        <v>98.890623199311989</v>
      </c>
      <c r="L2301" s="476">
        <f t="shared" si="250"/>
        <v>830.10937680068798</v>
      </c>
      <c r="M2301" s="471">
        <f t="shared" si="253"/>
        <v>1177.115557030746</v>
      </c>
      <c r="N2301" s="467">
        <f t="shared" si="251"/>
        <v>0</v>
      </c>
      <c r="O2301" s="475" t="str">
        <f t="shared" si="252"/>
        <v/>
      </c>
    </row>
    <row r="2302" spans="1:15" hidden="1">
      <c r="A2302" s="475">
        <f t="shared" si="247"/>
        <v>43556</v>
      </c>
      <c r="B2302" s="475">
        <v>43561</v>
      </c>
      <c r="C2302" s="467">
        <v>21</v>
      </c>
      <c r="D2302" s="467">
        <v>1049</v>
      </c>
      <c r="E2302" s="467">
        <v>69</v>
      </c>
      <c r="F2302" s="467">
        <v>0</v>
      </c>
      <c r="G2302" s="467">
        <f t="array" ref="G2302">MAX(IF($A$2:$A$8761=A2302,$D$2:$D$8761))</f>
        <v>1224</v>
      </c>
      <c r="H2302" s="467">
        <f t="shared" si="248"/>
        <v>0</v>
      </c>
      <c r="I2302" s="475" t="str">
        <f t="shared" si="249"/>
        <v/>
      </c>
      <c r="J2302" s="471">
        <f>'Potential Projects'!D2303</f>
        <v>0.85085321769621958</v>
      </c>
      <c r="K2302" s="471">
        <f>'Potential Projects'!E2303</f>
        <v>99.040033164910767</v>
      </c>
      <c r="L2302" s="476">
        <f t="shared" si="250"/>
        <v>880.10911361739295</v>
      </c>
      <c r="M2302" s="471">
        <f t="shared" si="253"/>
        <v>1177.115557030746</v>
      </c>
      <c r="N2302" s="467">
        <f t="shared" si="251"/>
        <v>0</v>
      </c>
      <c r="O2302" s="475" t="str">
        <f t="shared" si="252"/>
        <v/>
      </c>
    </row>
    <row r="2303" spans="1:15" hidden="1">
      <c r="A2303" s="475">
        <f t="shared" si="247"/>
        <v>43556</v>
      </c>
      <c r="B2303" s="475">
        <v>43561</v>
      </c>
      <c r="C2303" s="467">
        <v>22</v>
      </c>
      <c r="D2303" s="467">
        <v>1005</v>
      </c>
      <c r="E2303" s="467">
        <v>61</v>
      </c>
      <c r="F2303" s="467">
        <v>0</v>
      </c>
      <c r="G2303" s="467">
        <f t="array" ref="G2303">MAX(IF($A$2:$A$8761=A2303,$D$2:$D$8761))</f>
        <v>1224</v>
      </c>
      <c r="H2303" s="467">
        <f t="shared" si="248"/>
        <v>0</v>
      </c>
      <c r="I2303" s="475" t="str">
        <f t="shared" si="249"/>
        <v/>
      </c>
      <c r="J2303" s="471">
        <f>'Potential Projects'!D2304</f>
        <v>7.8674817113485833</v>
      </c>
      <c r="K2303" s="471">
        <f>'Potential Projects'!E2304</f>
        <v>97.850229198021935</v>
      </c>
      <c r="L2303" s="476">
        <f t="shared" si="250"/>
        <v>838.28228909062955</v>
      </c>
      <c r="M2303" s="471">
        <f t="shared" si="253"/>
        <v>1177.115557030746</v>
      </c>
      <c r="N2303" s="467">
        <f t="shared" si="251"/>
        <v>0</v>
      </c>
      <c r="O2303" s="475" t="str">
        <f t="shared" si="252"/>
        <v/>
      </c>
    </row>
    <row r="2304" spans="1:15" hidden="1">
      <c r="A2304" s="475">
        <f t="shared" si="247"/>
        <v>43556</v>
      </c>
      <c r="B2304" s="475">
        <v>43561</v>
      </c>
      <c r="C2304" s="467">
        <v>23</v>
      </c>
      <c r="D2304" s="467">
        <v>936</v>
      </c>
      <c r="E2304" s="467">
        <v>52</v>
      </c>
      <c r="F2304" s="467">
        <v>0</v>
      </c>
      <c r="G2304" s="467">
        <f t="array" ref="G2304">MAX(IF($A$2:$A$8761=A2304,$D$2:$D$8761))</f>
        <v>1224</v>
      </c>
      <c r="H2304" s="467">
        <f t="shared" si="248"/>
        <v>0</v>
      </c>
      <c r="I2304" s="475" t="str">
        <f t="shared" si="249"/>
        <v/>
      </c>
      <c r="J2304" s="471">
        <f>'Potential Projects'!D2305</f>
        <v>21.78969483589988</v>
      </c>
      <c r="K2304" s="471">
        <f>'Potential Projects'!E2305</f>
        <v>90.012072887551071</v>
      </c>
      <c r="L2304" s="476">
        <f t="shared" si="250"/>
        <v>772.19823227654899</v>
      </c>
      <c r="M2304" s="471">
        <f t="shared" si="253"/>
        <v>1177.115557030746</v>
      </c>
      <c r="N2304" s="467">
        <f t="shared" si="251"/>
        <v>0</v>
      </c>
      <c r="O2304" s="475" t="str">
        <f t="shared" si="252"/>
        <v/>
      </c>
    </row>
    <row r="2305" spans="1:15" hidden="1">
      <c r="A2305" s="475">
        <f t="shared" si="247"/>
        <v>43556</v>
      </c>
      <c r="B2305" s="475">
        <v>43561</v>
      </c>
      <c r="C2305" s="467">
        <v>24</v>
      </c>
      <c r="D2305" s="467">
        <v>882</v>
      </c>
      <c r="E2305" s="467">
        <v>27</v>
      </c>
      <c r="F2305" s="467">
        <v>0</v>
      </c>
      <c r="G2305" s="467">
        <f t="array" ref="G2305">MAX(IF($A$2:$A$8761=A2305,$D$2:$D$8761))</f>
        <v>1224</v>
      </c>
      <c r="H2305" s="467">
        <f t="shared" si="248"/>
        <v>0</v>
      </c>
      <c r="I2305" s="475" t="str">
        <f t="shared" si="249"/>
        <v/>
      </c>
      <c r="J2305" s="471">
        <f>'Potential Projects'!D2306</f>
        <v>16.247876755486196</v>
      </c>
      <c r="K2305" s="471">
        <f>'Potential Projects'!E2306</f>
        <v>92.333011986669533</v>
      </c>
      <c r="L2305" s="476">
        <f t="shared" si="250"/>
        <v>746.41911125784418</v>
      </c>
      <c r="M2305" s="471">
        <f t="shared" si="253"/>
        <v>1177.115557030746</v>
      </c>
      <c r="N2305" s="467">
        <f t="shared" si="251"/>
        <v>0</v>
      </c>
      <c r="O2305" s="475" t="str">
        <f t="shared" si="252"/>
        <v/>
      </c>
    </row>
    <row r="2306" spans="1:15" hidden="1">
      <c r="A2306" s="475">
        <f t="shared" ref="A2306:A2369" si="254">DATE(YEAR(B2306),MONTH(B2306),1)</f>
        <v>43556</v>
      </c>
      <c r="B2306" s="475">
        <v>43562</v>
      </c>
      <c r="C2306" s="467">
        <v>1</v>
      </c>
      <c r="D2306" s="467">
        <v>854</v>
      </c>
      <c r="E2306" s="467">
        <v>18</v>
      </c>
      <c r="F2306" s="467">
        <v>0</v>
      </c>
      <c r="G2306" s="467">
        <f t="array" ref="G2306">MAX(IF($A$2:$A$8761=A2306,$D$2:$D$8761))</f>
        <v>1224</v>
      </c>
      <c r="H2306" s="467">
        <f t="shared" ref="H2306:H2369" si="255">IF(G2306=D2306,1,0)</f>
        <v>0</v>
      </c>
      <c r="I2306" s="475" t="str">
        <f t="shared" ref="I2306:I2369" si="256">IF(D2306=G2306,B2306,"")</f>
        <v/>
      </c>
      <c r="J2306" s="471">
        <f>'Potential Projects'!D2307</f>
        <v>18.970546218319601</v>
      </c>
      <c r="K2306" s="471">
        <f>'Potential Projects'!E2307</f>
        <v>88.410804826918934</v>
      </c>
      <c r="L2306" s="476">
        <f t="shared" ref="L2306:L2369" si="257">D2306-E2306-F2306-J2306-K2306</f>
        <v>728.61864895476151</v>
      </c>
      <c r="M2306" s="471">
        <f t="shared" si="253"/>
        <v>1177.115557030746</v>
      </c>
      <c r="N2306" s="467">
        <f t="shared" ref="N2306:N2369" si="258">IF(M2306=L2306,1,0)</f>
        <v>0</v>
      </c>
      <c r="O2306" s="475" t="str">
        <f t="shared" ref="O2306:O2369" si="259">IF(L2306=M2306,B2306,"")</f>
        <v/>
      </c>
    </row>
    <row r="2307" spans="1:15" hidden="1">
      <c r="A2307" s="475">
        <f t="shared" si="254"/>
        <v>43556</v>
      </c>
      <c r="B2307" s="475">
        <v>43562</v>
      </c>
      <c r="C2307" s="467">
        <v>2</v>
      </c>
      <c r="D2307" s="467">
        <v>840</v>
      </c>
      <c r="E2307" s="467">
        <v>9</v>
      </c>
      <c r="F2307" s="467">
        <v>0</v>
      </c>
      <c r="G2307" s="467">
        <f t="array" ref="G2307">MAX(IF($A$2:$A$8761=A2307,$D$2:$D$8761))</f>
        <v>1224</v>
      </c>
      <c r="H2307" s="467">
        <f t="shared" si="255"/>
        <v>0</v>
      </c>
      <c r="I2307" s="475" t="str">
        <f t="shared" si="256"/>
        <v/>
      </c>
      <c r="J2307" s="471">
        <f>'Potential Projects'!D2308</f>
        <v>71.452126831531231</v>
      </c>
      <c r="K2307" s="471">
        <f>'Potential Projects'!E2308</f>
        <v>70.756961352397326</v>
      </c>
      <c r="L2307" s="476">
        <f t="shared" si="257"/>
        <v>688.79091181607146</v>
      </c>
      <c r="M2307" s="471">
        <f t="shared" si="253"/>
        <v>1177.115557030746</v>
      </c>
      <c r="N2307" s="467">
        <f t="shared" si="258"/>
        <v>0</v>
      </c>
      <c r="O2307" s="475" t="str">
        <f t="shared" si="259"/>
        <v/>
      </c>
    </row>
    <row r="2308" spans="1:15" hidden="1">
      <c r="A2308" s="475">
        <f t="shared" si="254"/>
        <v>43556</v>
      </c>
      <c r="B2308" s="475">
        <v>43562</v>
      </c>
      <c r="C2308" s="467">
        <v>3</v>
      </c>
      <c r="D2308" s="467">
        <v>826</v>
      </c>
      <c r="E2308" s="467">
        <v>8</v>
      </c>
      <c r="F2308" s="467">
        <v>0</v>
      </c>
      <c r="G2308" s="467">
        <f t="array" ref="G2308">MAX(IF($A$2:$A$8761=A2308,$D$2:$D$8761))</f>
        <v>1224</v>
      </c>
      <c r="H2308" s="467">
        <f t="shared" si="255"/>
        <v>0</v>
      </c>
      <c r="I2308" s="475" t="str">
        <f t="shared" si="256"/>
        <v/>
      </c>
      <c r="J2308" s="471">
        <f>'Potential Projects'!D2309</f>
        <v>80.913621122992893</v>
      </c>
      <c r="K2308" s="471">
        <f>'Potential Projects'!E2309</f>
        <v>44.156511717910128</v>
      </c>
      <c r="L2308" s="476">
        <f t="shared" si="257"/>
        <v>692.92986715909694</v>
      </c>
      <c r="M2308" s="471">
        <f t="shared" si="253"/>
        <v>1177.115557030746</v>
      </c>
      <c r="N2308" s="467">
        <f t="shared" si="258"/>
        <v>0</v>
      </c>
      <c r="O2308" s="475" t="str">
        <f t="shared" si="259"/>
        <v/>
      </c>
    </row>
    <row r="2309" spans="1:15" hidden="1">
      <c r="A2309" s="475">
        <f t="shared" si="254"/>
        <v>43556</v>
      </c>
      <c r="B2309" s="475">
        <v>43562</v>
      </c>
      <c r="C2309" s="467">
        <v>4</v>
      </c>
      <c r="D2309" s="467">
        <v>813</v>
      </c>
      <c r="E2309" s="467">
        <v>28</v>
      </c>
      <c r="F2309" s="467">
        <v>0</v>
      </c>
      <c r="G2309" s="467">
        <f t="array" ref="G2309">MAX(IF($A$2:$A$8761=A2309,$D$2:$D$8761))</f>
        <v>1224</v>
      </c>
      <c r="H2309" s="467">
        <f t="shared" si="255"/>
        <v>0</v>
      </c>
      <c r="I2309" s="475" t="str">
        <f t="shared" si="256"/>
        <v/>
      </c>
      <c r="J2309" s="471">
        <f>'Potential Projects'!D2310</f>
        <v>81.660809629457333</v>
      </c>
      <c r="K2309" s="471">
        <f>'Potential Projects'!E2310</f>
        <v>22.697016501827566</v>
      </c>
      <c r="L2309" s="476">
        <f t="shared" si="257"/>
        <v>680.64217386871508</v>
      </c>
      <c r="M2309" s="471">
        <f t="shared" si="253"/>
        <v>1177.115557030746</v>
      </c>
      <c r="N2309" s="467">
        <f t="shared" si="258"/>
        <v>0</v>
      </c>
      <c r="O2309" s="475" t="str">
        <f t="shared" si="259"/>
        <v/>
      </c>
    </row>
    <row r="2310" spans="1:15" hidden="1">
      <c r="A2310" s="475">
        <f t="shared" si="254"/>
        <v>43556</v>
      </c>
      <c r="B2310" s="475">
        <v>43562</v>
      </c>
      <c r="C2310" s="467">
        <v>5</v>
      </c>
      <c r="D2310" s="467">
        <v>831</v>
      </c>
      <c r="E2310" s="467">
        <v>75</v>
      </c>
      <c r="F2310" s="467">
        <v>0</v>
      </c>
      <c r="G2310" s="467">
        <f t="array" ref="G2310">MAX(IF($A$2:$A$8761=A2310,$D$2:$D$8761))</f>
        <v>1224</v>
      </c>
      <c r="H2310" s="467">
        <f t="shared" si="255"/>
        <v>0</v>
      </c>
      <c r="I2310" s="475" t="str">
        <f t="shared" si="256"/>
        <v/>
      </c>
      <c r="J2310" s="471">
        <f>'Potential Projects'!D2311</f>
        <v>85.49334218147942</v>
      </c>
      <c r="K2310" s="471">
        <f>'Potential Projects'!E2311</f>
        <v>63.129230595570846</v>
      </c>
      <c r="L2310" s="476">
        <f t="shared" si="257"/>
        <v>607.37742722294979</v>
      </c>
      <c r="M2310" s="471">
        <f t="shared" si="253"/>
        <v>1177.115557030746</v>
      </c>
      <c r="N2310" s="467">
        <f t="shared" si="258"/>
        <v>0</v>
      </c>
      <c r="O2310" s="475" t="str">
        <f t="shared" si="259"/>
        <v/>
      </c>
    </row>
    <row r="2311" spans="1:15" hidden="1">
      <c r="A2311" s="475">
        <f t="shared" si="254"/>
        <v>43556</v>
      </c>
      <c r="B2311" s="475">
        <v>43562</v>
      </c>
      <c r="C2311" s="467">
        <v>6</v>
      </c>
      <c r="D2311" s="467">
        <v>872</v>
      </c>
      <c r="E2311" s="467">
        <v>87</v>
      </c>
      <c r="F2311" s="467">
        <v>0</v>
      </c>
      <c r="G2311" s="467">
        <f t="array" ref="G2311">MAX(IF($A$2:$A$8761=A2311,$D$2:$D$8761))</f>
        <v>1224</v>
      </c>
      <c r="H2311" s="467">
        <f t="shared" si="255"/>
        <v>0</v>
      </c>
      <c r="I2311" s="475" t="str">
        <f t="shared" si="256"/>
        <v/>
      </c>
      <c r="J2311" s="471">
        <f>'Potential Projects'!D2312</f>
        <v>81.099343302284581</v>
      </c>
      <c r="K2311" s="471">
        <f>'Potential Projects'!E2312</f>
        <v>37.313378843259514</v>
      </c>
      <c r="L2311" s="476">
        <f t="shared" si="257"/>
        <v>666.58727785445592</v>
      </c>
      <c r="M2311" s="471">
        <f t="shared" si="253"/>
        <v>1177.115557030746</v>
      </c>
      <c r="N2311" s="467">
        <f t="shared" si="258"/>
        <v>0</v>
      </c>
      <c r="O2311" s="475" t="str">
        <f t="shared" si="259"/>
        <v/>
      </c>
    </row>
    <row r="2312" spans="1:15" hidden="1">
      <c r="A2312" s="475">
        <f t="shared" si="254"/>
        <v>43556</v>
      </c>
      <c r="B2312" s="475">
        <v>43562</v>
      </c>
      <c r="C2312" s="467">
        <v>7</v>
      </c>
      <c r="D2312" s="467">
        <v>936</v>
      </c>
      <c r="E2312" s="467">
        <v>97</v>
      </c>
      <c r="F2312" s="467">
        <v>0</v>
      </c>
      <c r="G2312" s="467">
        <f t="array" ref="G2312">MAX(IF($A$2:$A$8761=A2312,$D$2:$D$8761))</f>
        <v>1224</v>
      </c>
      <c r="H2312" s="467">
        <f t="shared" si="255"/>
        <v>0</v>
      </c>
      <c r="I2312" s="475" t="str">
        <f t="shared" si="256"/>
        <v/>
      </c>
      <c r="J2312" s="471">
        <f>'Potential Projects'!D2313</f>
        <v>75.944891585869243</v>
      </c>
      <c r="K2312" s="471">
        <f>'Potential Projects'!E2313</f>
        <v>23.223471511502897</v>
      </c>
      <c r="L2312" s="476">
        <f t="shared" si="257"/>
        <v>739.83163690262779</v>
      </c>
      <c r="M2312" s="471">
        <f t="shared" si="253"/>
        <v>1177.115557030746</v>
      </c>
      <c r="N2312" s="467">
        <f t="shared" si="258"/>
        <v>0</v>
      </c>
      <c r="O2312" s="475" t="str">
        <f t="shared" si="259"/>
        <v/>
      </c>
    </row>
    <row r="2313" spans="1:15" hidden="1">
      <c r="A2313" s="475">
        <f t="shared" si="254"/>
        <v>43556</v>
      </c>
      <c r="B2313" s="475">
        <v>43562</v>
      </c>
      <c r="C2313" s="467">
        <v>8</v>
      </c>
      <c r="D2313" s="467">
        <v>980</v>
      </c>
      <c r="E2313" s="467">
        <v>102</v>
      </c>
      <c r="F2313" s="467">
        <v>0</v>
      </c>
      <c r="G2313" s="467">
        <f t="array" ref="G2313">MAX(IF($A$2:$A$8761=A2313,$D$2:$D$8761))</f>
        <v>1224</v>
      </c>
      <c r="H2313" s="467">
        <f t="shared" si="255"/>
        <v>0</v>
      </c>
      <c r="I2313" s="475" t="str">
        <f t="shared" si="256"/>
        <v/>
      </c>
      <c r="J2313" s="471">
        <f>'Potential Projects'!D2314</f>
        <v>59.026777928118065</v>
      </c>
      <c r="K2313" s="471">
        <f>'Potential Projects'!E2314</f>
        <v>21.563534616211562</v>
      </c>
      <c r="L2313" s="476">
        <f t="shared" si="257"/>
        <v>797.40968745567045</v>
      </c>
      <c r="M2313" s="471">
        <f t="shared" si="253"/>
        <v>1177.115557030746</v>
      </c>
      <c r="N2313" s="467">
        <f t="shared" si="258"/>
        <v>0</v>
      </c>
      <c r="O2313" s="475" t="str">
        <f t="shared" si="259"/>
        <v/>
      </c>
    </row>
    <row r="2314" spans="1:15" hidden="1">
      <c r="A2314" s="475">
        <f t="shared" si="254"/>
        <v>43556</v>
      </c>
      <c r="B2314" s="475">
        <v>43562</v>
      </c>
      <c r="C2314" s="467">
        <v>9</v>
      </c>
      <c r="D2314" s="467">
        <v>1040</v>
      </c>
      <c r="E2314" s="467">
        <v>102</v>
      </c>
      <c r="F2314" s="467">
        <v>1</v>
      </c>
      <c r="G2314" s="467">
        <f t="array" ref="G2314">MAX(IF($A$2:$A$8761=A2314,$D$2:$D$8761))</f>
        <v>1224</v>
      </c>
      <c r="H2314" s="467">
        <f t="shared" si="255"/>
        <v>0</v>
      </c>
      <c r="I2314" s="475" t="str">
        <f t="shared" si="256"/>
        <v/>
      </c>
      <c r="J2314" s="471">
        <f>'Potential Projects'!D2315</f>
        <v>42.093746856915494</v>
      </c>
      <c r="K2314" s="471">
        <f>'Potential Projects'!E2315</f>
        <v>7.0848484734465709</v>
      </c>
      <c r="L2314" s="476">
        <f t="shared" si="257"/>
        <v>887.82140466963801</v>
      </c>
      <c r="M2314" s="471">
        <f t="shared" si="253"/>
        <v>1177.115557030746</v>
      </c>
      <c r="N2314" s="467">
        <f t="shared" si="258"/>
        <v>0</v>
      </c>
      <c r="O2314" s="475" t="str">
        <f t="shared" si="259"/>
        <v/>
      </c>
    </row>
    <row r="2315" spans="1:15" hidden="1">
      <c r="A2315" s="475">
        <f t="shared" si="254"/>
        <v>43556</v>
      </c>
      <c r="B2315" s="475">
        <v>43562</v>
      </c>
      <c r="C2315" s="467">
        <v>10</v>
      </c>
      <c r="D2315" s="467">
        <v>1063</v>
      </c>
      <c r="E2315" s="467">
        <v>103</v>
      </c>
      <c r="F2315" s="467">
        <v>5</v>
      </c>
      <c r="G2315" s="467">
        <f t="array" ref="G2315">MAX(IF($A$2:$A$8761=A2315,$D$2:$D$8761))</f>
        <v>1224</v>
      </c>
      <c r="H2315" s="467">
        <f t="shared" si="255"/>
        <v>0</v>
      </c>
      <c r="I2315" s="475" t="str">
        <f t="shared" si="256"/>
        <v/>
      </c>
      <c r="J2315" s="471">
        <f>'Potential Projects'!D2316</f>
        <v>55.231313391133163</v>
      </c>
      <c r="K2315" s="471">
        <f>'Potential Projects'!E2316</f>
        <v>11.073546979144272</v>
      </c>
      <c r="L2315" s="476">
        <f t="shared" si="257"/>
        <v>888.69513962972258</v>
      </c>
      <c r="M2315" s="471">
        <f t="shared" si="253"/>
        <v>1177.115557030746</v>
      </c>
      <c r="N2315" s="467">
        <f t="shared" si="258"/>
        <v>0</v>
      </c>
      <c r="O2315" s="475" t="str">
        <f t="shared" si="259"/>
        <v/>
      </c>
    </row>
    <row r="2316" spans="1:15" hidden="1">
      <c r="A2316" s="475">
        <f t="shared" si="254"/>
        <v>43556</v>
      </c>
      <c r="B2316" s="475">
        <v>43562</v>
      </c>
      <c r="C2316" s="467">
        <v>11</v>
      </c>
      <c r="D2316" s="467">
        <v>1088</v>
      </c>
      <c r="E2316" s="467">
        <v>103</v>
      </c>
      <c r="F2316" s="467">
        <v>5</v>
      </c>
      <c r="G2316" s="467">
        <f t="array" ref="G2316">MAX(IF($A$2:$A$8761=A2316,$D$2:$D$8761))</f>
        <v>1224</v>
      </c>
      <c r="H2316" s="467">
        <f t="shared" si="255"/>
        <v>0</v>
      </c>
      <c r="I2316" s="475" t="str">
        <f t="shared" si="256"/>
        <v/>
      </c>
      <c r="J2316" s="471">
        <f>'Potential Projects'!D2317</f>
        <v>51.220969490878538</v>
      </c>
      <c r="K2316" s="471">
        <f>'Potential Projects'!E2317</f>
        <v>12.278213717480112</v>
      </c>
      <c r="L2316" s="476">
        <f t="shared" si="257"/>
        <v>916.50081679164134</v>
      </c>
      <c r="M2316" s="471">
        <f t="shared" si="253"/>
        <v>1177.115557030746</v>
      </c>
      <c r="N2316" s="467">
        <f t="shared" si="258"/>
        <v>0</v>
      </c>
      <c r="O2316" s="475" t="str">
        <f t="shared" si="259"/>
        <v/>
      </c>
    </row>
    <row r="2317" spans="1:15" hidden="1">
      <c r="A2317" s="475">
        <f t="shared" si="254"/>
        <v>43556</v>
      </c>
      <c r="B2317" s="475">
        <v>43562</v>
      </c>
      <c r="C2317" s="467">
        <v>12</v>
      </c>
      <c r="D2317" s="467">
        <v>1098</v>
      </c>
      <c r="E2317" s="467">
        <v>103</v>
      </c>
      <c r="F2317" s="467">
        <v>5</v>
      </c>
      <c r="G2317" s="467">
        <f t="array" ref="G2317">MAX(IF($A$2:$A$8761=A2317,$D$2:$D$8761))</f>
        <v>1224</v>
      </c>
      <c r="H2317" s="467">
        <f t="shared" si="255"/>
        <v>0</v>
      </c>
      <c r="I2317" s="475" t="str">
        <f t="shared" si="256"/>
        <v/>
      </c>
      <c r="J2317" s="471">
        <f>'Potential Projects'!D2318</f>
        <v>41.13105757019818</v>
      </c>
      <c r="K2317" s="471">
        <f>'Potential Projects'!E2318</f>
        <v>10.595591539453881</v>
      </c>
      <c r="L2317" s="476">
        <f t="shared" si="257"/>
        <v>938.27335089034796</v>
      </c>
      <c r="M2317" s="471">
        <f t="shared" si="253"/>
        <v>1177.115557030746</v>
      </c>
      <c r="N2317" s="467">
        <f t="shared" si="258"/>
        <v>0</v>
      </c>
      <c r="O2317" s="475" t="str">
        <f t="shared" si="259"/>
        <v/>
      </c>
    </row>
    <row r="2318" spans="1:15" hidden="1">
      <c r="A2318" s="475">
        <f t="shared" si="254"/>
        <v>43556</v>
      </c>
      <c r="B2318" s="475">
        <v>43562</v>
      </c>
      <c r="C2318" s="467">
        <v>13</v>
      </c>
      <c r="D2318" s="467">
        <v>1093</v>
      </c>
      <c r="E2318" s="467">
        <v>103</v>
      </c>
      <c r="F2318" s="467">
        <v>8</v>
      </c>
      <c r="G2318" s="467">
        <f t="array" ref="G2318">MAX(IF($A$2:$A$8761=A2318,$D$2:$D$8761))</f>
        <v>1224</v>
      </c>
      <c r="H2318" s="467">
        <f t="shared" si="255"/>
        <v>0</v>
      </c>
      <c r="I2318" s="475" t="str">
        <f t="shared" si="256"/>
        <v/>
      </c>
      <c r="J2318" s="471">
        <f>'Potential Projects'!D2319</f>
        <v>26.100156014629281</v>
      </c>
      <c r="K2318" s="471">
        <f>'Potential Projects'!E2319</f>
        <v>10.288166845839605</v>
      </c>
      <c r="L2318" s="476">
        <f t="shared" si="257"/>
        <v>945.61167713953114</v>
      </c>
      <c r="M2318" s="471">
        <f t="shared" si="253"/>
        <v>1177.115557030746</v>
      </c>
      <c r="N2318" s="467">
        <f t="shared" si="258"/>
        <v>0</v>
      </c>
      <c r="O2318" s="475" t="str">
        <f t="shared" si="259"/>
        <v/>
      </c>
    </row>
    <row r="2319" spans="1:15" hidden="1">
      <c r="A2319" s="475">
        <f t="shared" si="254"/>
        <v>43556</v>
      </c>
      <c r="B2319" s="475">
        <v>43562</v>
      </c>
      <c r="C2319" s="467">
        <v>14</v>
      </c>
      <c r="D2319" s="467">
        <v>1067</v>
      </c>
      <c r="E2319" s="467">
        <v>102</v>
      </c>
      <c r="F2319" s="467">
        <v>6</v>
      </c>
      <c r="G2319" s="467">
        <f t="array" ref="G2319">MAX(IF($A$2:$A$8761=A2319,$D$2:$D$8761))</f>
        <v>1224</v>
      </c>
      <c r="H2319" s="467">
        <f t="shared" si="255"/>
        <v>0</v>
      </c>
      <c r="I2319" s="475" t="str">
        <f t="shared" si="256"/>
        <v/>
      </c>
      <c r="J2319" s="471">
        <f>'Potential Projects'!D2320</f>
        <v>18.393446455606867</v>
      </c>
      <c r="K2319" s="471">
        <f>'Potential Projects'!E2320</f>
        <v>13.846627230703074</v>
      </c>
      <c r="L2319" s="476">
        <f t="shared" si="257"/>
        <v>926.75992631369002</v>
      </c>
      <c r="M2319" s="471">
        <f t="shared" si="253"/>
        <v>1177.115557030746</v>
      </c>
      <c r="N2319" s="467">
        <f t="shared" si="258"/>
        <v>0</v>
      </c>
      <c r="O2319" s="475" t="str">
        <f t="shared" si="259"/>
        <v/>
      </c>
    </row>
    <row r="2320" spans="1:15" hidden="1">
      <c r="A2320" s="475">
        <f t="shared" si="254"/>
        <v>43556</v>
      </c>
      <c r="B2320" s="475">
        <v>43562</v>
      </c>
      <c r="C2320" s="467">
        <v>15</v>
      </c>
      <c r="D2320" s="467">
        <v>1061</v>
      </c>
      <c r="E2320" s="467">
        <v>100</v>
      </c>
      <c r="F2320" s="467">
        <v>6</v>
      </c>
      <c r="G2320" s="467">
        <f t="array" ref="G2320">MAX(IF($A$2:$A$8761=A2320,$D$2:$D$8761))</f>
        <v>1224</v>
      </c>
      <c r="H2320" s="467">
        <f t="shared" si="255"/>
        <v>0</v>
      </c>
      <c r="I2320" s="475" t="str">
        <f t="shared" si="256"/>
        <v/>
      </c>
      <c r="J2320" s="471">
        <f>'Potential Projects'!D2321</f>
        <v>14.560265358267308</v>
      </c>
      <c r="K2320" s="471">
        <f>'Potential Projects'!E2321</f>
        <v>2.7058066544829069</v>
      </c>
      <c r="L2320" s="476">
        <f t="shared" si="257"/>
        <v>937.73392798724979</v>
      </c>
      <c r="M2320" s="471">
        <f t="shared" si="253"/>
        <v>1177.115557030746</v>
      </c>
      <c r="N2320" s="467">
        <f t="shared" si="258"/>
        <v>0</v>
      </c>
      <c r="O2320" s="475" t="str">
        <f t="shared" si="259"/>
        <v/>
      </c>
    </row>
    <row r="2321" spans="1:15" hidden="1">
      <c r="A2321" s="475">
        <f t="shared" si="254"/>
        <v>43556</v>
      </c>
      <c r="B2321" s="475">
        <v>43562</v>
      </c>
      <c r="C2321" s="467">
        <v>16</v>
      </c>
      <c r="D2321" s="467">
        <v>1019</v>
      </c>
      <c r="E2321" s="467">
        <v>96</v>
      </c>
      <c r="F2321" s="467">
        <v>7</v>
      </c>
      <c r="G2321" s="467">
        <f t="array" ref="G2321">MAX(IF($A$2:$A$8761=A2321,$D$2:$D$8761))</f>
        <v>1224</v>
      </c>
      <c r="H2321" s="467">
        <f t="shared" si="255"/>
        <v>0</v>
      </c>
      <c r="I2321" s="475" t="str">
        <f t="shared" si="256"/>
        <v/>
      </c>
      <c r="J2321" s="471">
        <f>'Potential Projects'!D2322</f>
        <v>8.5498834253310303</v>
      </c>
      <c r="K2321" s="471">
        <f>'Potential Projects'!E2322</f>
        <v>1.0443052569339928</v>
      </c>
      <c r="L2321" s="476">
        <f t="shared" si="257"/>
        <v>906.40581131773502</v>
      </c>
      <c r="M2321" s="471">
        <f t="shared" si="253"/>
        <v>1177.115557030746</v>
      </c>
      <c r="N2321" s="467">
        <f t="shared" si="258"/>
        <v>0</v>
      </c>
      <c r="O2321" s="475" t="str">
        <f t="shared" si="259"/>
        <v/>
      </c>
    </row>
    <row r="2322" spans="1:15" hidden="1">
      <c r="A2322" s="475">
        <f t="shared" si="254"/>
        <v>43556</v>
      </c>
      <c r="B2322" s="475">
        <v>43562</v>
      </c>
      <c r="C2322" s="467">
        <v>17</v>
      </c>
      <c r="D2322" s="467">
        <v>1022</v>
      </c>
      <c r="E2322" s="467">
        <v>84</v>
      </c>
      <c r="F2322" s="467">
        <v>5</v>
      </c>
      <c r="G2322" s="467">
        <f t="array" ref="G2322">MAX(IF($A$2:$A$8761=A2322,$D$2:$D$8761))</f>
        <v>1224</v>
      </c>
      <c r="H2322" s="467">
        <f t="shared" si="255"/>
        <v>0</v>
      </c>
      <c r="I2322" s="475" t="str">
        <f t="shared" si="256"/>
        <v/>
      </c>
      <c r="J2322" s="471">
        <f>'Potential Projects'!D2323</f>
        <v>24.15182590274533</v>
      </c>
      <c r="K2322" s="471">
        <f>'Potential Projects'!E2323</f>
        <v>0.96451564179746285</v>
      </c>
      <c r="L2322" s="476">
        <f t="shared" si="257"/>
        <v>907.88365845545718</v>
      </c>
      <c r="M2322" s="471">
        <f t="shared" si="253"/>
        <v>1177.115557030746</v>
      </c>
      <c r="N2322" s="467">
        <f t="shared" si="258"/>
        <v>0</v>
      </c>
      <c r="O2322" s="475" t="str">
        <f t="shared" si="259"/>
        <v/>
      </c>
    </row>
    <row r="2323" spans="1:15" hidden="1">
      <c r="A2323" s="475">
        <f t="shared" si="254"/>
        <v>43556</v>
      </c>
      <c r="B2323" s="475">
        <v>43562</v>
      </c>
      <c r="C2323" s="467">
        <v>18</v>
      </c>
      <c r="D2323" s="467">
        <v>1038</v>
      </c>
      <c r="E2323" s="467">
        <v>74</v>
      </c>
      <c r="F2323" s="467">
        <v>2</v>
      </c>
      <c r="G2323" s="467">
        <f t="array" ref="G2323">MAX(IF($A$2:$A$8761=A2323,$D$2:$D$8761))</f>
        <v>1224</v>
      </c>
      <c r="H2323" s="467">
        <f t="shared" si="255"/>
        <v>0</v>
      </c>
      <c r="I2323" s="475" t="str">
        <f t="shared" si="256"/>
        <v/>
      </c>
      <c r="J2323" s="471">
        <f>'Potential Projects'!D2324</f>
        <v>42.921476902415421</v>
      </c>
      <c r="K2323" s="471">
        <f>'Potential Projects'!E2324</f>
        <v>1.6685416577080199</v>
      </c>
      <c r="L2323" s="476">
        <f t="shared" si="257"/>
        <v>917.40998143987656</v>
      </c>
      <c r="M2323" s="471">
        <f t="shared" si="253"/>
        <v>1177.115557030746</v>
      </c>
      <c r="N2323" s="467">
        <f t="shared" si="258"/>
        <v>0</v>
      </c>
      <c r="O2323" s="475" t="str">
        <f t="shared" si="259"/>
        <v/>
      </c>
    </row>
    <row r="2324" spans="1:15" hidden="1">
      <c r="A2324" s="475">
        <f t="shared" si="254"/>
        <v>43556</v>
      </c>
      <c r="B2324" s="475">
        <v>43562</v>
      </c>
      <c r="C2324" s="467">
        <v>19</v>
      </c>
      <c r="D2324" s="467">
        <v>1038</v>
      </c>
      <c r="E2324" s="467">
        <v>95</v>
      </c>
      <c r="F2324" s="467">
        <v>1</v>
      </c>
      <c r="G2324" s="467">
        <f t="array" ref="G2324">MAX(IF($A$2:$A$8761=A2324,$D$2:$D$8761))</f>
        <v>1224</v>
      </c>
      <c r="H2324" s="467">
        <f t="shared" si="255"/>
        <v>0</v>
      </c>
      <c r="I2324" s="475" t="str">
        <f t="shared" si="256"/>
        <v/>
      </c>
      <c r="J2324" s="471">
        <f>'Potential Projects'!D2325</f>
        <v>67.612824394975576</v>
      </c>
      <c r="K2324" s="471">
        <f>'Potential Projects'!E2325</f>
        <v>4.9328756181466353</v>
      </c>
      <c r="L2324" s="476">
        <f t="shared" si="257"/>
        <v>869.45429998687769</v>
      </c>
      <c r="M2324" s="471">
        <f t="shared" si="253"/>
        <v>1177.115557030746</v>
      </c>
      <c r="N2324" s="467">
        <f t="shared" si="258"/>
        <v>0</v>
      </c>
      <c r="O2324" s="475" t="str">
        <f t="shared" si="259"/>
        <v/>
      </c>
    </row>
    <row r="2325" spans="1:15" hidden="1">
      <c r="A2325" s="475">
        <f t="shared" si="254"/>
        <v>43556</v>
      </c>
      <c r="B2325" s="475">
        <v>43562</v>
      </c>
      <c r="C2325" s="467">
        <v>20</v>
      </c>
      <c r="D2325" s="467">
        <v>1075</v>
      </c>
      <c r="E2325" s="467">
        <v>101</v>
      </c>
      <c r="F2325" s="467">
        <v>0</v>
      </c>
      <c r="G2325" s="467">
        <f t="array" ref="G2325">MAX(IF($A$2:$A$8761=A2325,$D$2:$D$8761))</f>
        <v>1224</v>
      </c>
      <c r="H2325" s="467">
        <f t="shared" si="255"/>
        <v>0</v>
      </c>
      <c r="I2325" s="475" t="str">
        <f t="shared" si="256"/>
        <v/>
      </c>
      <c r="J2325" s="471">
        <f>'Potential Projects'!D2326</f>
        <v>69.83859954029613</v>
      </c>
      <c r="K2325" s="471">
        <f>'Potential Projects'!E2326</f>
        <v>56.979172221027738</v>
      </c>
      <c r="L2325" s="476">
        <f t="shared" si="257"/>
        <v>847.18222823867609</v>
      </c>
      <c r="M2325" s="471">
        <f t="shared" si="253"/>
        <v>1177.115557030746</v>
      </c>
      <c r="N2325" s="467">
        <f t="shared" si="258"/>
        <v>0</v>
      </c>
      <c r="O2325" s="475" t="str">
        <f t="shared" si="259"/>
        <v/>
      </c>
    </row>
    <row r="2326" spans="1:15" hidden="1">
      <c r="A2326" s="475">
        <f t="shared" si="254"/>
        <v>43556</v>
      </c>
      <c r="B2326" s="475">
        <v>43562</v>
      </c>
      <c r="C2326" s="467">
        <v>21</v>
      </c>
      <c r="D2326" s="467">
        <v>1070</v>
      </c>
      <c r="E2326" s="467">
        <v>94</v>
      </c>
      <c r="F2326" s="467">
        <v>0</v>
      </c>
      <c r="G2326" s="467">
        <f t="array" ref="G2326">MAX(IF($A$2:$A$8761=A2326,$D$2:$D$8761))</f>
        <v>1224</v>
      </c>
      <c r="H2326" s="467">
        <f t="shared" si="255"/>
        <v>0</v>
      </c>
      <c r="I2326" s="475" t="str">
        <f t="shared" si="256"/>
        <v/>
      </c>
      <c r="J2326" s="471">
        <f>'Potential Projects'!D2327</f>
        <v>72.122628406409419</v>
      </c>
      <c r="K2326" s="471">
        <f>'Potential Projects'!E2327</f>
        <v>99.566488174586127</v>
      </c>
      <c r="L2326" s="476">
        <f t="shared" si="257"/>
        <v>804.31088341900454</v>
      </c>
      <c r="M2326" s="471">
        <f t="shared" si="253"/>
        <v>1177.115557030746</v>
      </c>
      <c r="N2326" s="467">
        <f t="shared" si="258"/>
        <v>0</v>
      </c>
      <c r="O2326" s="475" t="str">
        <f t="shared" si="259"/>
        <v/>
      </c>
    </row>
    <row r="2327" spans="1:15" hidden="1">
      <c r="A2327" s="475">
        <f t="shared" si="254"/>
        <v>43556</v>
      </c>
      <c r="B2327" s="475">
        <v>43562</v>
      </c>
      <c r="C2327" s="467">
        <v>22</v>
      </c>
      <c r="D2327" s="467">
        <v>1026</v>
      </c>
      <c r="E2327" s="467">
        <v>42</v>
      </c>
      <c r="F2327" s="467">
        <v>0</v>
      </c>
      <c r="G2327" s="467">
        <f t="array" ref="G2327">MAX(IF($A$2:$A$8761=A2327,$D$2:$D$8761))</f>
        <v>1224</v>
      </c>
      <c r="H2327" s="467">
        <f t="shared" si="255"/>
        <v>0</v>
      </c>
      <c r="I2327" s="475" t="str">
        <f t="shared" si="256"/>
        <v/>
      </c>
      <c r="J2327" s="471">
        <f>'Potential Projects'!D2328</f>
        <v>61.611929757920443</v>
      </c>
      <c r="K2327" s="471">
        <f>'Potential Projects'!E2328</f>
        <v>99.714333637927325</v>
      </c>
      <c r="L2327" s="476">
        <f t="shared" si="257"/>
        <v>822.67373660415228</v>
      </c>
      <c r="M2327" s="471">
        <f t="shared" si="253"/>
        <v>1177.115557030746</v>
      </c>
      <c r="N2327" s="467">
        <f t="shared" si="258"/>
        <v>0</v>
      </c>
      <c r="O2327" s="475" t="str">
        <f t="shared" si="259"/>
        <v/>
      </c>
    </row>
    <row r="2328" spans="1:15" hidden="1">
      <c r="A2328" s="475">
        <f t="shared" si="254"/>
        <v>43556</v>
      </c>
      <c r="B2328" s="475">
        <v>43562</v>
      </c>
      <c r="C2328" s="467">
        <v>23</v>
      </c>
      <c r="D2328" s="467">
        <v>950</v>
      </c>
      <c r="E2328" s="467">
        <v>27</v>
      </c>
      <c r="F2328" s="467">
        <v>0</v>
      </c>
      <c r="G2328" s="467">
        <f t="array" ref="G2328">MAX(IF($A$2:$A$8761=A2328,$D$2:$D$8761))</f>
        <v>1224</v>
      </c>
      <c r="H2328" s="467">
        <f t="shared" si="255"/>
        <v>0</v>
      </c>
      <c r="I2328" s="475" t="str">
        <f t="shared" si="256"/>
        <v/>
      </c>
      <c r="J2328" s="471">
        <f>'Potential Projects'!D2329</f>
        <v>69.510373193400284</v>
      </c>
      <c r="K2328" s="471">
        <f>'Potential Projects'!E2329</f>
        <v>99.654882552139327</v>
      </c>
      <c r="L2328" s="476">
        <f t="shared" si="257"/>
        <v>753.83474425446047</v>
      </c>
      <c r="M2328" s="471">
        <f t="shared" si="253"/>
        <v>1177.115557030746</v>
      </c>
      <c r="N2328" s="467">
        <f t="shared" si="258"/>
        <v>0</v>
      </c>
      <c r="O2328" s="475" t="str">
        <f t="shared" si="259"/>
        <v/>
      </c>
    </row>
    <row r="2329" spans="1:15" hidden="1">
      <c r="A2329" s="475">
        <f t="shared" si="254"/>
        <v>43556</v>
      </c>
      <c r="B2329" s="475">
        <v>43562</v>
      </c>
      <c r="C2329" s="467">
        <v>24</v>
      </c>
      <c r="D2329" s="467">
        <v>872</v>
      </c>
      <c r="E2329" s="467">
        <v>21</v>
      </c>
      <c r="F2329" s="467">
        <v>0</v>
      </c>
      <c r="G2329" s="467">
        <f t="array" ref="G2329">MAX(IF($A$2:$A$8761=A2329,$D$2:$D$8761))</f>
        <v>1224</v>
      </c>
      <c r="H2329" s="467">
        <f t="shared" si="255"/>
        <v>0</v>
      </c>
      <c r="I2329" s="475" t="str">
        <f t="shared" si="256"/>
        <v/>
      </c>
      <c r="J2329" s="471">
        <f>'Potential Projects'!D2330</f>
        <v>64.062221595690218</v>
      </c>
      <c r="K2329" s="471">
        <f>'Potential Projects'!E2330</f>
        <v>99.566488174586127</v>
      </c>
      <c r="L2329" s="476">
        <f t="shared" si="257"/>
        <v>687.37129022972374</v>
      </c>
      <c r="M2329" s="471">
        <f t="shared" si="253"/>
        <v>1177.115557030746</v>
      </c>
      <c r="N2329" s="467">
        <f t="shared" si="258"/>
        <v>0</v>
      </c>
      <c r="O2329" s="475" t="str">
        <f t="shared" si="259"/>
        <v/>
      </c>
    </row>
    <row r="2330" spans="1:15" hidden="1">
      <c r="A2330" s="475">
        <f t="shared" si="254"/>
        <v>43556</v>
      </c>
      <c r="B2330" s="475">
        <v>43563</v>
      </c>
      <c r="C2330" s="467">
        <v>1</v>
      </c>
      <c r="D2330" s="467">
        <v>833</v>
      </c>
      <c r="E2330" s="467">
        <v>9</v>
      </c>
      <c r="F2330" s="467">
        <v>0</v>
      </c>
      <c r="G2330" s="467">
        <f t="array" ref="G2330">MAX(IF($A$2:$A$8761=A2330,$D$2:$D$8761))</f>
        <v>1224</v>
      </c>
      <c r="H2330" s="467">
        <f t="shared" si="255"/>
        <v>0</v>
      </c>
      <c r="I2330" s="475" t="str">
        <f t="shared" si="256"/>
        <v/>
      </c>
      <c r="J2330" s="471">
        <f>'Potential Projects'!D2331</f>
        <v>69.939277752528696</v>
      </c>
      <c r="K2330" s="471">
        <f>'Potential Projects'!E2331</f>
        <v>99.008743119759188</v>
      </c>
      <c r="L2330" s="476">
        <f t="shared" si="257"/>
        <v>655.05197912771212</v>
      </c>
      <c r="M2330" s="471">
        <f t="shared" si="253"/>
        <v>1177.115557030746</v>
      </c>
      <c r="N2330" s="467">
        <f t="shared" si="258"/>
        <v>0</v>
      </c>
      <c r="O2330" s="475" t="str">
        <f t="shared" si="259"/>
        <v/>
      </c>
    </row>
    <row r="2331" spans="1:15" hidden="1">
      <c r="A2331" s="475">
        <f t="shared" si="254"/>
        <v>43556</v>
      </c>
      <c r="B2331" s="475">
        <v>43563</v>
      </c>
      <c r="C2331" s="467">
        <v>2</v>
      </c>
      <c r="D2331" s="467">
        <v>822</v>
      </c>
      <c r="E2331" s="467">
        <v>1</v>
      </c>
      <c r="F2331" s="467">
        <v>0</v>
      </c>
      <c r="G2331" s="467">
        <f t="array" ref="G2331">MAX(IF($A$2:$A$8761=A2331,$D$2:$D$8761))</f>
        <v>1224</v>
      </c>
      <c r="H2331" s="467">
        <f t="shared" si="255"/>
        <v>0</v>
      </c>
      <c r="I2331" s="475" t="str">
        <f t="shared" si="256"/>
        <v/>
      </c>
      <c r="J2331" s="471">
        <f>'Potential Projects'!D2332</f>
        <v>82.077302926184316</v>
      </c>
      <c r="K2331" s="471">
        <f>'Potential Projects'!E2332</f>
        <v>95.764747688669104</v>
      </c>
      <c r="L2331" s="476">
        <f t="shared" si="257"/>
        <v>643.15794938514659</v>
      </c>
      <c r="M2331" s="471">
        <f t="shared" si="253"/>
        <v>1177.115557030746</v>
      </c>
      <c r="N2331" s="467">
        <f t="shared" si="258"/>
        <v>0</v>
      </c>
      <c r="O2331" s="475" t="str">
        <f t="shared" si="259"/>
        <v/>
      </c>
    </row>
    <row r="2332" spans="1:15" hidden="1">
      <c r="A2332" s="475">
        <f t="shared" si="254"/>
        <v>43556</v>
      </c>
      <c r="B2332" s="475">
        <v>43563</v>
      </c>
      <c r="C2332" s="467">
        <v>3</v>
      </c>
      <c r="D2332" s="467">
        <v>816</v>
      </c>
      <c r="E2332" s="467">
        <v>9</v>
      </c>
      <c r="F2332" s="467">
        <v>0</v>
      </c>
      <c r="G2332" s="467">
        <f t="array" ref="G2332">MAX(IF($A$2:$A$8761=A2332,$D$2:$D$8761))</f>
        <v>1224</v>
      </c>
      <c r="H2332" s="467">
        <f t="shared" si="255"/>
        <v>0</v>
      </c>
      <c r="I2332" s="475" t="str">
        <f t="shared" si="256"/>
        <v/>
      </c>
      <c r="J2332" s="471">
        <f>'Potential Projects'!D2333</f>
        <v>84.749833194193144</v>
      </c>
      <c r="K2332" s="471">
        <f>'Potential Projects'!E2333</f>
        <v>92.8133141797463</v>
      </c>
      <c r="L2332" s="476">
        <f t="shared" si="257"/>
        <v>629.43685262606061</v>
      </c>
      <c r="M2332" s="471">
        <f t="shared" si="253"/>
        <v>1177.115557030746</v>
      </c>
      <c r="N2332" s="467">
        <f t="shared" si="258"/>
        <v>0</v>
      </c>
      <c r="O2332" s="475" t="str">
        <f t="shared" si="259"/>
        <v/>
      </c>
    </row>
    <row r="2333" spans="1:15" hidden="1">
      <c r="A2333" s="475">
        <f t="shared" si="254"/>
        <v>43556</v>
      </c>
      <c r="B2333" s="475">
        <v>43563</v>
      </c>
      <c r="C2333" s="467">
        <v>4</v>
      </c>
      <c r="D2333" s="467">
        <v>829</v>
      </c>
      <c r="E2333" s="467">
        <v>7</v>
      </c>
      <c r="F2333" s="467">
        <v>0</v>
      </c>
      <c r="G2333" s="467">
        <f t="array" ref="G2333">MAX(IF($A$2:$A$8761=A2333,$D$2:$D$8761))</f>
        <v>1224</v>
      </c>
      <c r="H2333" s="467">
        <f t="shared" si="255"/>
        <v>0</v>
      </c>
      <c r="I2333" s="475" t="str">
        <f t="shared" si="256"/>
        <v/>
      </c>
      <c r="J2333" s="471">
        <f>'Potential Projects'!D2334</f>
        <v>86.613781549783383</v>
      </c>
      <c r="K2333" s="471">
        <f>'Potential Projects'!E2334</f>
        <v>91.979434476456674</v>
      </c>
      <c r="L2333" s="476">
        <f t="shared" si="257"/>
        <v>643.40678397375996</v>
      </c>
      <c r="M2333" s="471">
        <f t="shared" si="253"/>
        <v>1177.115557030746</v>
      </c>
      <c r="N2333" s="467">
        <f t="shared" si="258"/>
        <v>0</v>
      </c>
      <c r="O2333" s="475" t="str">
        <f t="shared" si="259"/>
        <v/>
      </c>
    </row>
    <row r="2334" spans="1:15" hidden="1">
      <c r="A2334" s="475">
        <f t="shared" si="254"/>
        <v>43556</v>
      </c>
      <c r="B2334" s="475">
        <v>43563</v>
      </c>
      <c r="C2334" s="467">
        <v>5</v>
      </c>
      <c r="D2334" s="467">
        <v>873</v>
      </c>
      <c r="E2334" s="467">
        <v>13</v>
      </c>
      <c r="F2334" s="467">
        <v>0</v>
      </c>
      <c r="G2334" s="467">
        <f t="array" ref="G2334">MAX(IF($A$2:$A$8761=A2334,$D$2:$D$8761))</f>
        <v>1224</v>
      </c>
      <c r="H2334" s="467">
        <f t="shared" si="255"/>
        <v>0</v>
      </c>
      <c r="I2334" s="475" t="str">
        <f t="shared" si="256"/>
        <v/>
      </c>
      <c r="J2334" s="471">
        <f>'Potential Projects'!D2335</f>
        <v>82.97985380606913</v>
      </c>
      <c r="K2334" s="471">
        <f>'Potential Projects'!E2335</f>
        <v>90.881936142765014</v>
      </c>
      <c r="L2334" s="476">
        <f t="shared" si="257"/>
        <v>686.13821005116586</v>
      </c>
      <c r="M2334" s="471">
        <f t="shared" si="253"/>
        <v>1177.115557030746</v>
      </c>
      <c r="N2334" s="467">
        <f t="shared" si="258"/>
        <v>0</v>
      </c>
      <c r="O2334" s="475" t="str">
        <f t="shared" si="259"/>
        <v/>
      </c>
    </row>
    <row r="2335" spans="1:15" hidden="1">
      <c r="A2335" s="475">
        <f t="shared" si="254"/>
        <v>43556</v>
      </c>
      <c r="B2335" s="475">
        <v>43563</v>
      </c>
      <c r="C2335" s="467">
        <v>6</v>
      </c>
      <c r="D2335" s="467">
        <v>984</v>
      </c>
      <c r="E2335" s="467">
        <v>21</v>
      </c>
      <c r="F2335" s="467">
        <v>0</v>
      </c>
      <c r="G2335" s="467">
        <f t="array" ref="G2335">MAX(IF($A$2:$A$8761=A2335,$D$2:$D$8761))</f>
        <v>1224</v>
      </c>
      <c r="H2335" s="467">
        <f t="shared" si="255"/>
        <v>0</v>
      </c>
      <c r="I2335" s="475" t="str">
        <f t="shared" si="256"/>
        <v/>
      </c>
      <c r="J2335" s="471">
        <f>'Potential Projects'!D2336</f>
        <v>89.149441843121338</v>
      </c>
      <c r="K2335" s="471">
        <f>'Potential Projects'!E2336</f>
        <v>89.147685390238664</v>
      </c>
      <c r="L2335" s="476">
        <f t="shared" si="257"/>
        <v>784.70287276663998</v>
      </c>
      <c r="M2335" s="471">
        <f t="shared" si="253"/>
        <v>1177.115557030746</v>
      </c>
      <c r="N2335" s="467">
        <f t="shared" si="258"/>
        <v>0</v>
      </c>
      <c r="O2335" s="475" t="str">
        <f t="shared" si="259"/>
        <v/>
      </c>
    </row>
    <row r="2336" spans="1:15" hidden="1">
      <c r="A2336" s="475">
        <f t="shared" si="254"/>
        <v>43556</v>
      </c>
      <c r="B2336" s="475">
        <v>43563</v>
      </c>
      <c r="C2336" s="467">
        <v>7</v>
      </c>
      <c r="D2336" s="467">
        <v>1094</v>
      </c>
      <c r="E2336" s="467">
        <v>32</v>
      </c>
      <c r="F2336" s="467">
        <v>0</v>
      </c>
      <c r="G2336" s="467">
        <f t="array" ref="G2336">MAX(IF($A$2:$A$8761=A2336,$D$2:$D$8761))</f>
        <v>1224</v>
      </c>
      <c r="H2336" s="467">
        <f t="shared" si="255"/>
        <v>0</v>
      </c>
      <c r="I2336" s="475" t="str">
        <f t="shared" si="256"/>
        <v/>
      </c>
      <c r="J2336" s="471">
        <f>'Potential Projects'!D2337</f>
        <v>86.103698828525239</v>
      </c>
      <c r="K2336" s="471">
        <f>'Potential Projects'!E2337</f>
        <v>97.567054289400133</v>
      </c>
      <c r="L2336" s="476">
        <f t="shared" si="257"/>
        <v>878.32924688207459</v>
      </c>
      <c r="M2336" s="471">
        <f t="shared" si="253"/>
        <v>1177.115557030746</v>
      </c>
      <c r="N2336" s="467">
        <f t="shared" si="258"/>
        <v>0</v>
      </c>
      <c r="O2336" s="475" t="str">
        <f t="shared" si="259"/>
        <v/>
      </c>
    </row>
    <row r="2337" spans="1:15" hidden="1">
      <c r="A2337" s="475">
        <f t="shared" si="254"/>
        <v>43556</v>
      </c>
      <c r="B2337" s="475">
        <v>43563</v>
      </c>
      <c r="C2337" s="467">
        <v>8</v>
      </c>
      <c r="D2337" s="467">
        <v>1152</v>
      </c>
      <c r="E2337" s="467">
        <v>33</v>
      </c>
      <c r="F2337" s="467">
        <v>1</v>
      </c>
      <c r="G2337" s="467">
        <f t="array" ref="G2337">MAX(IF($A$2:$A$8761=A2337,$D$2:$D$8761))</f>
        <v>1224</v>
      </c>
      <c r="H2337" s="467">
        <f t="shared" si="255"/>
        <v>0</v>
      </c>
      <c r="I2337" s="475" t="str">
        <f t="shared" si="256"/>
        <v/>
      </c>
      <c r="J2337" s="471">
        <f>'Potential Projects'!D2338</f>
        <v>26.259157516558009</v>
      </c>
      <c r="K2337" s="471">
        <f>'Potential Projects'!E2338</f>
        <v>83.998908460546119</v>
      </c>
      <c r="L2337" s="476">
        <f t="shared" si="257"/>
        <v>1007.741934022896</v>
      </c>
      <c r="M2337" s="471">
        <f t="shared" si="253"/>
        <v>1177.115557030746</v>
      </c>
      <c r="N2337" s="467">
        <f t="shared" si="258"/>
        <v>0</v>
      </c>
      <c r="O2337" s="475" t="str">
        <f t="shared" si="259"/>
        <v/>
      </c>
    </row>
    <row r="2338" spans="1:15" hidden="1">
      <c r="A2338" s="475">
        <f t="shared" si="254"/>
        <v>43556</v>
      </c>
      <c r="B2338" s="475">
        <v>43563</v>
      </c>
      <c r="C2338" s="467">
        <v>9</v>
      </c>
      <c r="D2338" s="467">
        <v>1184</v>
      </c>
      <c r="E2338" s="467">
        <v>47</v>
      </c>
      <c r="F2338" s="467">
        <v>0</v>
      </c>
      <c r="G2338" s="467">
        <f t="array" ref="G2338">MAX(IF($A$2:$A$8761=A2338,$D$2:$D$8761))</f>
        <v>1224</v>
      </c>
      <c r="H2338" s="467">
        <f t="shared" si="255"/>
        <v>0</v>
      </c>
      <c r="I2338" s="475" t="str">
        <f t="shared" si="256"/>
        <v/>
      </c>
      <c r="J2338" s="471">
        <f>'Potential Projects'!D2339</f>
        <v>11.05080937827571</v>
      </c>
      <c r="K2338" s="471">
        <f>'Potential Projects'!E2339</f>
        <v>38.187935605246189</v>
      </c>
      <c r="L2338" s="476">
        <f t="shared" si="257"/>
        <v>1087.7612550164781</v>
      </c>
      <c r="M2338" s="471">
        <f t="shared" si="253"/>
        <v>1177.115557030746</v>
      </c>
      <c r="N2338" s="467">
        <f t="shared" si="258"/>
        <v>0</v>
      </c>
      <c r="O2338" s="475" t="str">
        <f t="shared" si="259"/>
        <v/>
      </c>
    </row>
    <row r="2339" spans="1:15" hidden="1">
      <c r="A2339" s="475">
        <f t="shared" si="254"/>
        <v>43556</v>
      </c>
      <c r="B2339" s="475">
        <v>43563</v>
      </c>
      <c r="C2339" s="467">
        <v>10</v>
      </c>
      <c r="D2339" s="467">
        <v>1173</v>
      </c>
      <c r="E2339" s="467">
        <v>47</v>
      </c>
      <c r="F2339" s="467">
        <v>4</v>
      </c>
      <c r="G2339" s="467">
        <f t="array" ref="G2339">MAX(IF($A$2:$A$8761=A2339,$D$2:$D$8761))</f>
        <v>1224</v>
      </c>
      <c r="H2339" s="467">
        <f t="shared" si="255"/>
        <v>0</v>
      </c>
      <c r="I2339" s="475" t="str">
        <f t="shared" si="256"/>
        <v/>
      </c>
      <c r="J2339" s="471">
        <f>'Potential Projects'!D2340</f>
        <v>2.5592309761102738</v>
      </c>
      <c r="K2339" s="471">
        <f>'Potential Projects'!E2340</f>
        <v>22.752556331971618</v>
      </c>
      <c r="L2339" s="476">
        <f t="shared" si="257"/>
        <v>1096.6882126919181</v>
      </c>
      <c r="M2339" s="471">
        <f t="shared" si="253"/>
        <v>1177.115557030746</v>
      </c>
      <c r="N2339" s="467">
        <f t="shared" si="258"/>
        <v>0</v>
      </c>
      <c r="O2339" s="475" t="str">
        <f t="shared" si="259"/>
        <v/>
      </c>
    </row>
    <row r="2340" spans="1:15" hidden="1">
      <c r="A2340" s="475">
        <f t="shared" si="254"/>
        <v>43556</v>
      </c>
      <c r="B2340" s="475">
        <v>43563</v>
      </c>
      <c r="C2340" s="467">
        <v>11</v>
      </c>
      <c r="D2340" s="467">
        <v>1163</v>
      </c>
      <c r="E2340" s="467">
        <v>31</v>
      </c>
      <c r="F2340" s="467">
        <v>2</v>
      </c>
      <c r="G2340" s="467">
        <f t="array" ref="G2340">MAX(IF($A$2:$A$8761=A2340,$D$2:$D$8761))</f>
        <v>1224</v>
      </c>
      <c r="H2340" s="467">
        <f t="shared" si="255"/>
        <v>0</v>
      </c>
      <c r="I2340" s="475" t="str">
        <f t="shared" si="256"/>
        <v/>
      </c>
      <c r="J2340" s="471">
        <f>'Potential Projects'!D2341</f>
        <v>0.4226552043694925</v>
      </c>
      <c r="K2340" s="471">
        <f>'Potential Projects'!E2341</f>
        <v>44.415436841539446</v>
      </c>
      <c r="L2340" s="476">
        <f t="shared" si="257"/>
        <v>1085.161907954091</v>
      </c>
      <c r="M2340" s="471">
        <f t="shared" si="253"/>
        <v>1177.115557030746</v>
      </c>
      <c r="N2340" s="467">
        <f t="shared" si="258"/>
        <v>0</v>
      </c>
      <c r="O2340" s="475" t="str">
        <f t="shared" si="259"/>
        <v/>
      </c>
    </row>
    <row r="2341" spans="1:15" hidden="1">
      <c r="A2341" s="475">
        <f t="shared" si="254"/>
        <v>43556</v>
      </c>
      <c r="B2341" s="475">
        <v>43563</v>
      </c>
      <c r="C2341" s="467">
        <v>12</v>
      </c>
      <c r="D2341" s="467">
        <v>1173</v>
      </c>
      <c r="E2341" s="467">
        <v>15</v>
      </c>
      <c r="F2341" s="467">
        <v>6</v>
      </c>
      <c r="G2341" s="467">
        <f t="array" ref="G2341">MAX(IF($A$2:$A$8761=A2341,$D$2:$D$8761))</f>
        <v>1224</v>
      </c>
      <c r="H2341" s="467">
        <f t="shared" si="255"/>
        <v>0</v>
      </c>
      <c r="I2341" s="475" t="str">
        <f t="shared" si="256"/>
        <v/>
      </c>
      <c r="J2341" s="471">
        <f>'Potential Projects'!D2342</f>
        <v>0</v>
      </c>
      <c r="K2341" s="471">
        <f>'Potential Projects'!E2342</f>
        <v>87.131041980219308</v>
      </c>
      <c r="L2341" s="476">
        <f t="shared" si="257"/>
        <v>1064.8689580197806</v>
      </c>
      <c r="M2341" s="471">
        <f t="shared" si="253"/>
        <v>1177.115557030746</v>
      </c>
      <c r="N2341" s="467">
        <f t="shared" si="258"/>
        <v>0</v>
      </c>
      <c r="O2341" s="475" t="str">
        <f t="shared" si="259"/>
        <v/>
      </c>
    </row>
    <row r="2342" spans="1:15" hidden="1">
      <c r="A2342" s="475">
        <f t="shared" si="254"/>
        <v>43556</v>
      </c>
      <c r="B2342" s="475">
        <v>43563</v>
      </c>
      <c r="C2342" s="467">
        <v>13</v>
      </c>
      <c r="D2342" s="467">
        <v>1146</v>
      </c>
      <c r="E2342" s="467">
        <v>24</v>
      </c>
      <c r="F2342" s="467">
        <v>5</v>
      </c>
      <c r="G2342" s="467">
        <f t="array" ref="G2342">MAX(IF($A$2:$A$8761=A2342,$D$2:$D$8761))</f>
        <v>1224</v>
      </c>
      <c r="H2342" s="467">
        <f t="shared" si="255"/>
        <v>0</v>
      </c>
      <c r="I2342" s="475" t="str">
        <f t="shared" si="256"/>
        <v/>
      </c>
      <c r="J2342" s="471">
        <f>'Potential Projects'!D2343</f>
        <v>3.0372257108295622E-2</v>
      </c>
      <c r="K2342" s="471">
        <f>'Potential Projects'!E2343</f>
        <v>90.005814878520766</v>
      </c>
      <c r="L2342" s="476">
        <f t="shared" si="257"/>
        <v>1026.963812864371</v>
      </c>
      <c r="M2342" s="471">
        <f t="shared" si="253"/>
        <v>1177.115557030746</v>
      </c>
      <c r="N2342" s="467">
        <f t="shared" si="258"/>
        <v>0</v>
      </c>
      <c r="O2342" s="475" t="str">
        <f t="shared" si="259"/>
        <v/>
      </c>
    </row>
    <row r="2343" spans="1:15" hidden="1">
      <c r="A2343" s="475">
        <f t="shared" si="254"/>
        <v>43556</v>
      </c>
      <c r="B2343" s="475">
        <v>43563</v>
      </c>
      <c r="C2343" s="467">
        <v>14</v>
      </c>
      <c r="D2343" s="467">
        <v>1135</v>
      </c>
      <c r="E2343" s="467">
        <v>19</v>
      </c>
      <c r="F2343" s="467">
        <v>6</v>
      </c>
      <c r="G2343" s="467">
        <f t="array" ref="G2343">MAX(IF($A$2:$A$8761=A2343,$D$2:$D$8761))</f>
        <v>1224</v>
      </c>
      <c r="H2343" s="467">
        <f t="shared" si="255"/>
        <v>0</v>
      </c>
      <c r="I2343" s="475" t="str">
        <f t="shared" si="256"/>
        <v/>
      </c>
      <c r="J2343" s="471">
        <f>'Potential Projects'!D2344</f>
        <v>0.26782248597887448</v>
      </c>
      <c r="K2343" s="471">
        <f>'Potential Projects'!E2344</f>
        <v>71.61039733390669</v>
      </c>
      <c r="L2343" s="476">
        <f t="shared" si="257"/>
        <v>1038.1217801801145</v>
      </c>
      <c r="M2343" s="471">
        <f t="shared" si="253"/>
        <v>1177.115557030746</v>
      </c>
      <c r="N2343" s="467">
        <f t="shared" si="258"/>
        <v>0</v>
      </c>
      <c r="O2343" s="475" t="str">
        <f t="shared" si="259"/>
        <v/>
      </c>
    </row>
    <row r="2344" spans="1:15" hidden="1">
      <c r="A2344" s="475">
        <f t="shared" si="254"/>
        <v>43556</v>
      </c>
      <c r="B2344" s="475">
        <v>43563</v>
      </c>
      <c r="C2344" s="467">
        <v>15</v>
      </c>
      <c r="D2344" s="467">
        <v>1106</v>
      </c>
      <c r="E2344" s="467">
        <v>19</v>
      </c>
      <c r="F2344" s="467">
        <v>4</v>
      </c>
      <c r="G2344" s="467">
        <f t="array" ref="G2344">MAX(IF($A$2:$A$8761=A2344,$D$2:$D$8761))</f>
        <v>1224</v>
      </c>
      <c r="H2344" s="467">
        <f t="shared" si="255"/>
        <v>0</v>
      </c>
      <c r="I2344" s="475" t="str">
        <f t="shared" si="256"/>
        <v/>
      </c>
      <c r="J2344" s="471">
        <f>'Potential Projects'!D2345</f>
        <v>0.25888913953962078</v>
      </c>
      <c r="K2344" s="471">
        <f>'Potential Projects'!E2345</f>
        <v>55.882456138464846</v>
      </c>
      <c r="L2344" s="476">
        <f t="shared" si="257"/>
        <v>1026.8586547219954</v>
      </c>
      <c r="M2344" s="471">
        <f t="shared" si="253"/>
        <v>1177.115557030746</v>
      </c>
      <c r="N2344" s="467">
        <f t="shared" si="258"/>
        <v>0</v>
      </c>
      <c r="O2344" s="475" t="str">
        <f t="shared" si="259"/>
        <v/>
      </c>
    </row>
    <row r="2345" spans="1:15" hidden="1">
      <c r="A2345" s="475">
        <f t="shared" si="254"/>
        <v>43556</v>
      </c>
      <c r="B2345" s="475">
        <v>43563</v>
      </c>
      <c r="C2345" s="467">
        <v>16</v>
      </c>
      <c r="D2345" s="467">
        <v>1103</v>
      </c>
      <c r="E2345" s="467">
        <v>12</v>
      </c>
      <c r="F2345" s="467">
        <v>3</v>
      </c>
      <c r="G2345" s="467">
        <f t="array" ref="G2345">MAX(IF($A$2:$A$8761=A2345,$D$2:$D$8761))</f>
        <v>1224</v>
      </c>
      <c r="H2345" s="467">
        <f t="shared" si="255"/>
        <v>0</v>
      </c>
      <c r="I2345" s="475" t="str">
        <f t="shared" si="256"/>
        <v/>
      </c>
      <c r="J2345" s="471">
        <f>'Potential Projects'!D2346</f>
        <v>0.60352065196080051</v>
      </c>
      <c r="K2345" s="471">
        <f>'Potential Projects'!E2346</f>
        <v>32.190416200817033</v>
      </c>
      <c r="L2345" s="476">
        <f t="shared" si="257"/>
        <v>1055.2060631472223</v>
      </c>
      <c r="M2345" s="471">
        <f t="shared" si="253"/>
        <v>1177.115557030746</v>
      </c>
      <c r="N2345" s="467">
        <f t="shared" si="258"/>
        <v>0</v>
      </c>
      <c r="O2345" s="475" t="str">
        <f t="shared" si="259"/>
        <v/>
      </c>
    </row>
    <row r="2346" spans="1:15" hidden="1">
      <c r="A2346" s="475">
        <f t="shared" si="254"/>
        <v>43556</v>
      </c>
      <c r="B2346" s="475">
        <v>43563</v>
      </c>
      <c r="C2346" s="467">
        <v>17</v>
      </c>
      <c r="D2346" s="467">
        <v>1116</v>
      </c>
      <c r="E2346" s="467">
        <v>12</v>
      </c>
      <c r="F2346" s="467">
        <v>1</v>
      </c>
      <c r="G2346" s="467">
        <f t="array" ref="G2346">MAX(IF($A$2:$A$8761=A2346,$D$2:$D$8761))</f>
        <v>1224</v>
      </c>
      <c r="H2346" s="467">
        <f t="shared" si="255"/>
        <v>0</v>
      </c>
      <c r="I2346" s="475" t="str">
        <f t="shared" si="256"/>
        <v/>
      </c>
      <c r="J2346" s="471">
        <f>'Potential Projects'!D2347</f>
        <v>4.0604992741014527</v>
      </c>
      <c r="K2346" s="471">
        <f>'Potential Projects'!E2347</f>
        <v>28.493497366157818</v>
      </c>
      <c r="L2346" s="476">
        <f t="shared" si="257"/>
        <v>1070.4460033597409</v>
      </c>
      <c r="M2346" s="471">
        <f t="shared" si="253"/>
        <v>1177.115557030746</v>
      </c>
      <c r="N2346" s="467">
        <f t="shared" si="258"/>
        <v>0</v>
      </c>
      <c r="O2346" s="475" t="str">
        <f t="shared" si="259"/>
        <v/>
      </c>
    </row>
    <row r="2347" spans="1:15" hidden="1">
      <c r="A2347" s="475">
        <f t="shared" si="254"/>
        <v>43556</v>
      </c>
      <c r="B2347" s="475">
        <v>43563</v>
      </c>
      <c r="C2347" s="467">
        <v>18</v>
      </c>
      <c r="D2347" s="467">
        <v>1150</v>
      </c>
      <c r="E2347" s="467">
        <v>4</v>
      </c>
      <c r="F2347" s="467">
        <v>1</v>
      </c>
      <c r="G2347" s="467">
        <f t="array" ref="G2347">MAX(IF($A$2:$A$8761=A2347,$D$2:$D$8761))</f>
        <v>1224</v>
      </c>
      <c r="H2347" s="467">
        <f t="shared" si="255"/>
        <v>0</v>
      </c>
      <c r="I2347" s="475" t="str">
        <f t="shared" si="256"/>
        <v/>
      </c>
      <c r="J2347" s="471">
        <f>'Potential Projects'!D2348</f>
        <v>18.510588487931663</v>
      </c>
      <c r="K2347" s="471">
        <f>'Potential Projects'!E2348</f>
        <v>21.992208234788219</v>
      </c>
      <c r="L2347" s="476">
        <f t="shared" si="257"/>
        <v>1104.4972032772801</v>
      </c>
      <c r="M2347" s="471">
        <f t="shared" si="253"/>
        <v>1177.115557030746</v>
      </c>
      <c r="N2347" s="467">
        <f t="shared" si="258"/>
        <v>0</v>
      </c>
      <c r="O2347" s="475" t="str">
        <f t="shared" si="259"/>
        <v/>
      </c>
    </row>
    <row r="2348" spans="1:15" hidden="1">
      <c r="A2348" s="475">
        <f t="shared" si="254"/>
        <v>43556</v>
      </c>
      <c r="B2348" s="475">
        <v>43563</v>
      </c>
      <c r="C2348" s="467">
        <v>19</v>
      </c>
      <c r="D2348" s="467">
        <v>1136</v>
      </c>
      <c r="E2348" s="467">
        <v>2</v>
      </c>
      <c r="F2348" s="467">
        <v>1</v>
      </c>
      <c r="G2348" s="467">
        <f t="array" ref="G2348">MAX(IF($A$2:$A$8761=A2348,$D$2:$D$8761))</f>
        <v>1224</v>
      </c>
      <c r="H2348" s="467">
        <f t="shared" si="255"/>
        <v>0</v>
      </c>
      <c r="I2348" s="475" t="str">
        <f t="shared" si="256"/>
        <v/>
      </c>
      <c r="J2348" s="471">
        <f>'Potential Projects'!D2349</f>
        <v>42.123668025654432</v>
      </c>
      <c r="K2348" s="471">
        <f>'Potential Projects'!E2349</f>
        <v>31.665525693399267</v>
      </c>
      <c r="L2348" s="476">
        <f t="shared" si="257"/>
        <v>1059.2108062809461</v>
      </c>
      <c r="M2348" s="471">
        <f t="shared" si="253"/>
        <v>1177.115557030746</v>
      </c>
      <c r="N2348" s="467">
        <f t="shared" si="258"/>
        <v>0</v>
      </c>
      <c r="O2348" s="475" t="str">
        <f t="shared" si="259"/>
        <v/>
      </c>
    </row>
    <row r="2349" spans="1:15" hidden="1">
      <c r="A2349" s="475">
        <f t="shared" si="254"/>
        <v>43556</v>
      </c>
      <c r="B2349" s="475">
        <v>43563</v>
      </c>
      <c r="C2349" s="467">
        <v>20</v>
      </c>
      <c r="D2349" s="467">
        <v>1140</v>
      </c>
      <c r="E2349" s="467">
        <v>3</v>
      </c>
      <c r="F2349" s="467">
        <v>0</v>
      </c>
      <c r="G2349" s="467">
        <f t="array" ref="G2349">MAX(IF($A$2:$A$8761=A2349,$D$2:$D$8761))</f>
        <v>1224</v>
      </c>
      <c r="H2349" s="467">
        <f t="shared" si="255"/>
        <v>0</v>
      </c>
      <c r="I2349" s="475" t="str">
        <f t="shared" si="256"/>
        <v/>
      </c>
      <c r="J2349" s="471">
        <f>'Potential Projects'!D2350</f>
        <v>47.358569250599501</v>
      </c>
      <c r="K2349" s="471">
        <f>'Potential Projects'!E2350</f>
        <v>36.373895237583319</v>
      </c>
      <c r="L2349" s="476">
        <f t="shared" si="257"/>
        <v>1053.2675355118172</v>
      </c>
      <c r="M2349" s="471">
        <f t="shared" si="253"/>
        <v>1177.115557030746</v>
      </c>
      <c r="N2349" s="467">
        <f t="shared" si="258"/>
        <v>0</v>
      </c>
      <c r="O2349" s="475" t="str">
        <f t="shared" si="259"/>
        <v/>
      </c>
    </row>
    <row r="2350" spans="1:15" hidden="1">
      <c r="A2350" s="475">
        <f t="shared" si="254"/>
        <v>43556</v>
      </c>
      <c r="B2350" s="475">
        <v>43563</v>
      </c>
      <c r="C2350" s="467">
        <v>21</v>
      </c>
      <c r="D2350" s="467">
        <v>1133</v>
      </c>
      <c r="E2350" s="467">
        <v>0</v>
      </c>
      <c r="F2350" s="467">
        <v>0</v>
      </c>
      <c r="G2350" s="467">
        <f t="array" ref="G2350">MAX(IF($A$2:$A$8761=A2350,$D$2:$D$8761))</f>
        <v>1224</v>
      </c>
      <c r="H2350" s="467">
        <f t="shared" si="255"/>
        <v>0</v>
      </c>
      <c r="I2350" s="475" t="str">
        <f t="shared" si="256"/>
        <v/>
      </c>
      <c r="J2350" s="471">
        <f>'Potential Projects'!D2351</f>
        <v>37.24391846454732</v>
      </c>
      <c r="K2350" s="471">
        <f>'Potential Projects'!E2351</f>
        <v>19.75184100193507</v>
      </c>
      <c r="L2350" s="476">
        <f t="shared" si="257"/>
        <v>1076.0042405335178</v>
      </c>
      <c r="M2350" s="471">
        <f t="shared" si="253"/>
        <v>1177.115557030746</v>
      </c>
      <c r="N2350" s="467">
        <f t="shared" si="258"/>
        <v>0</v>
      </c>
      <c r="O2350" s="475" t="str">
        <f t="shared" si="259"/>
        <v/>
      </c>
    </row>
    <row r="2351" spans="1:15" hidden="1">
      <c r="A2351" s="475">
        <f t="shared" si="254"/>
        <v>43556</v>
      </c>
      <c r="B2351" s="475">
        <v>43563</v>
      </c>
      <c r="C2351" s="467">
        <v>22</v>
      </c>
      <c r="D2351" s="467">
        <v>1075</v>
      </c>
      <c r="E2351" s="467">
        <v>0</v>
      </c>
      <c r="F2351" s="467">
        <v>0</v>
      </c>
      <c r="G2351" s="467">
        <f t="array" ref="G2351">MAX(IF($A$2:$A$8761=A2351,$D$2:$D$8761))</f>
        <v>1224</v>
      </c>
      <c r="H2351" s="467">
        <f t="shared" si="255"/>
        <v>0</v>
      </c>
      <c r="I2351" s="475" t="str">
        <f t="shared" si="256"/>
        <v/>
      </c>
      <c r="J2351" s="471">
        <f>'Potential Projects'!D2352</f>
        <v>84.617240011012314</v>
      </c>
      <c r="K2351" s="471">
        <f>'Potential Projects'!E2352</f>
        <v>22.029756288970116</v>
      </c>
      <c r="L2351" s="476">
        <f t="shared" si="257"/>
        <v>968.35300370001755</v>
      </c>
      <c r="M2351" s="471">
        <f t="shared" si="253"/>
        <v>1177.115557030746</v>
      </c>
      <c r="N2351" s="467">
        <f t="shared" si="258"/>
        <v>0</v>
      </c>
      <c r="O2351" s="475" t="str">
        <f t="shared" si="259"/>
        <v/>
      </c>
    </row>
    <row r="2352" spans="1:15" hidden="1">
      <c r="A2352" s="475">
        <f t="shared" si="254"/>
        <v>43556</v>
      </c>
      <c r="B2352" s="475">
        <v>43563</v>
      </c>
      <c r="C2352" s="467">
        <v>23</v>
      </c>
      <c r="D2352" s="467">
        <v>980</v>
      </c>
      <c r="E2352" s="467">
        <v>7</v>
      </c>
      <c r="F2352" s="467">
        <v>0</v>
      </c>
      <c r="G2352" s="467">
        <f t="array" ref="G2352">MAX(IF($A$2:$A$8761=A2352,$D$2:$D$8761))</f>
        <v>1224</v>
      </c>
      <c r="H2352" s="467">
        <f t="shared" si="255"/>
        <v>0</v>
      </c>
      <c r="I2352" s="475" t="str">
        <f t="shared" si="256"/>
        <v/>
      </c>
      <c r="J2352" s="471">
        <f>'Potential Projects'!D2353</f>
        <v>114.19449498634678</v>
      </c>
      <c r="K2352" s="471">
        <f>'Potential Projects'!E2353</f>
        <v>40.653591163190711</v>
      </c>
      <c r="L2352" s="476">
        <f t="shared" si="257"/>
        <v>818.15191385046251</v>
      </c>
      <c r="M2352" s="471">
        <f t="shared" si="253"/>
        <v>1177.115557030746</v>
      </c>
      <c r="N2352" s="467">
        <f t="shared" si="258"/>
        <v>0</v>
      </c>
      <c r="O2352" s="475" t="str">
        <f t="shared" si="259"/>
        <v/>
      </c>
    </row>
    <row r="2353" spans="1:15" hidden="1">
      <c r="A2353" s="475">
        <f t="shared" si="254"/>
        <v>43556</v>
      </c>
      <c r="B2353" s="475">
        <v>43563</v>
      </c>
      <c r="C2353" s="467">
        <v>24</v>
      </c>
      <c r="D2353" s="467">
        <v>898</v>
      </c>
      <c r="E2353" s="467">
        <v>3</v>
      </c>
      <c r="F2353" s="467">
        <v>0</v>
      </c>
      <c r="G2353" s="467">
        <f t="array" ref="G2353">MAX(IF($A$2:$A$8761=A2353,$D$2:$D$8761))</f>
        <v>1224</v>
      </c>
      <c r="H2353" s="467">
        <f t="shared" si="255"/>
        <v>0</v>
      </c>
      <c r="I2353" s="475" t="str">
        <f t="shared" si="256"/>
        <v/>
      </c>
      <c r="J2353" s="471">
        <f>'Potential Projects'!D2354</f>
        <v>115.36188104214351</v>
      </c>
      <c r="K2353" s="471">
        <f>'Potential Projects'!E2354</f>
        <v>63.389720221457743</v>
      </c>
      <c r="L2353" s="476">
        <f t="shared" si="257"/>
        <v>716.24839873639871</v>
      </c>
      <c r="M2353" s="471">
        <f t="shared" si="253"/>
        <v>1177.115557030746</v>
      </c>
      <c r="N2353" s="467">
        <f t="shared" si="258"/>
        <v>0</v>
      </c>
      <c r="O2353" s="475" t="str">
        <f t="shared" si="259"/>
        <v/>
      </c>
    </row>
    <row r="2354" spans="1:15" hidden="1">
      <c r="A2354" s="475">
        <f t="shared" si="254"/>
        <v>43556</v>
      </c>
      <c r="B2354" s="475">
        <v>43564</v>
      </c>
      <c r="C2354" s="467">
        <v>1</v>
      </c>
      <c r="D2354" s="467">
        <v>859</v>
      </c>
      <c r="E2354" s="467">
        <v>0</v>
      </c>
      <c r="F2354" s="467">
        <v>0</v>
      </c>
      <c r="G2354" s="467">
        <f t="array" ref="G2354">MAX(IF($A$2:$A$8761=A2354,$D$2:$D$8761))</f>
        <v>1224</v>
      </c>
      <c r="H2354" s="467">
        <f t="shared" si="255"/>
        <v>0</v>
      </c>
      <c r="I2354" s="475" t="str">
        <f t="shared" si="256"/>
        <v/>
      </c>
      <c r="J2354" s="471">
        <f>'Potential Projects'!D2355</f>
        <v>119.6017846869819</v>
      </c>
      <c r="K2354" s="471">
        <f>'Potential Projects'!E2355</f>
        <v>80.126765373038054</v>
      </c>
      <c r="L2354" s="476">
        <f t="shared" si="257"/>
        <v>659.27144993998002</v>
      </c>
      <c r="M2354" s="471">
        <f t="shared" ref="M2354:M2417" si="260">MAX($L$2162:$L$2881)</f>
        <v>1177.115557030746</v>
      </c>
      <c r="N2354" s="467">
        <f t="shared" si="258"/>
        <v>0</v>
      </c>
      <c r="O2354" s="475" t="str">
        <f t="shared" si="259"/>
        <v/>
      </c>
    </row>
    <row r="2355" spans="1:15" hidden="1">
      <c r="A2355" s="475">
        <f t="shared" si="254"/>
        <v>43556</v>
      </c>
      <c r="B2355" s="475">
        <v>43564</v>
      </c>
      <c r="C2355" s="467">
        <v>2</v>
      </c>
      <c r="D2355" s="467">
        <v>840</v>
      </c>
      <c r="E2355" s="467">
        <v>1</v>
      </c>
      <c r="F2355" s="467">
        <v>0</v>
      </c>
      <c r="G2355" s="467">
        <f t="array" ref="G2355">MAX(IF($A$2:$A$8761=A2355,$D$2:$D$8761))</f>
        <v>1224</v>
      </c>
      <c r="H2355" s="467">
        <f t="shared" si="255"/>
        <v>0</v>
      </c>
      <c r="I2355" s="475" t="str">
        <f t="shared" si="256"/>
        <v/>
      </c>
      <c r="J2355" s="471">
        <f>'Potential Projects'!D2356</f>
        <v>119.10862131555768</v>
      </c>
      <c r="K2355" s="471">
        <f>'Potential Projects'!E2356</f>
        <v>73.027836379273268</v>
      </c>
      <c r="L2355" s="476">
        <f t="shared" si="257"/>
        <v>646.86354230516906</v>
      </c>
      <c r="M2355" s="471">
        <f t="shared" si="260"/>
        <v>1177.115557030746</v>
      </c>
      <c r="N2355" s="467">
        <f t="shared" si="258"/>
        <v>0</v>
      </c>
      <c r="O2355" s="475" t="str">
        <f t="shared" si="259"/>
        <v/>
      </c>
    </row>
    <row r="2356" spans="1:15" hidden="1">
      <c r="A2356" s="475">
        <f t="shared" si="254"/>
        <v>43556</v>
      </c>
      <c r="B2356" s="475">
        <v>43564</v>
      </c>
      <c r="C2356" s="467">
        <v>3</v>
      </c>
      <c r="D2356" s="467">
        <v>845</v>
      </c>
      <c r="E2356" s="467">
        <v>2</v>
      </c>
      <c r="F2356" s="467">
        <v>0</v>
      </c>
      <c r="G2356" s="467">
        <f t="array" ref="G2356">MAX(IF($A$2:$A$8761=A2356,$D$2:$D$8761))</f>
        <v>1224</v>
      </c>
      <c r="H2356" s="467">
        <f t="shared" si="255"/>
        <v>0</v>
      </c>
      <c r="I2356" s="475" t="str">
        <f t="shared" si="256"/>
        <v/>
      </c>
      <c r="J2356" s="471">
        <f>'Potential Projects'!D2357</f>
        <v>110.59424400814288</v>
      </c>
      <c r="K2356" s="471">
        <f>'Potential Projects'!E2357</f>
        <v>55.938778219737699</v>
      </c>
      <c r="L2356" s="476">
        <f t="shared" si="257"/>
        <v>676.46697777211944</v>
      </c>
      <c r="M2356" s="471">
        <f t="shared" si="260"/>
        <v>1177.115557030746</v>
      </c>
      <c r="N2356" s="467">
        <f t="shared" si="258"/>
        <v>0</v>
      </c>
      <c r="O2356" s="475" t="str">
        <f t="shared" si="259"/>
        <v/>
      </c>
    </row>
    <row r="2357" spans="1:15" hidden="1">
      <c r="A2357" s="475">
        <f t="shared" si="254"/>
        <v>43556</v>
      </c>
      <c r="B2357" s="475">
        <v>43564</v>
      </c>
      <c r="C2357" s="467">
        <v>4</v>
      </c>
      <c r="D2357" s="467">
        <v>832</v>
      </c>
      <c r="E2357" s="467">
        <v>18</v>
      </c>
      <c r="F2357" s="467">
        <v>0</v>
      </c>
      <c r="G2357" s="467">
        <f t="array" ref="G2357">MAX(IF($A$2:$A$8761=A2357,$D$2:$D$8761))</f>
        <v>1224</v>
      </c>
      <c r="H2357" s="467">
        <f t="shared" si="255"/>
        <v>0</v>
      </c>
      <c r="I2357" s="475" t="str">
        <f t="shared" si="256"/>
        <v/>
      </c>
      <c r="J2357" s="471">
        <f>'Potential Projects'!D2358</f>
        <v>110.21525378579408</v>
      </c>
      <c r="K2357" s="471">
        <f>'Potential Projects'!E2358</f>
        <v>85.607216781337343</v>
      </c>
      <c r="L2357" s="476">
        <f t="shared" si="257"/>
        <v>618.1775294328686</v>
      </c>
      <c r="M2357" s="471">
        <f t="shared" si="260"/>
        <v>1177.115557030746</v>
      </c>
      <c r="N2357" s="467">
        <f t="shared" si="258"/>
        <v>0</v>
      </c>
      <c r="O2357" s="475" t="str">
        <f t="shared" si="259"/>
        <v/>
      </c>
    </row>
    <row r="2358" spans="1:15" hidden="1">
      <c r="A2358" s="475">
        <f t="shared" si="254"/>
        <v>43556</v>
      </c>
      <c r="B2358" s="475">
        <v>43564</v>
      </c>
      <c r="C2358" s="467">
        <v>5</v>
      </c>
      <c r="D2358" s="467">
        <v>858</v>
      </c>
      <c r="E2358" s="467">
        <v>69</v>
      </c>
      <c r="F2358" s="467">
        <v>0</v>
      </c>
      <c r="G2358" s="467">
        <f t="array" ref="G2358">MAX(IF($A$2:$A$8761=A2358,$D$2:$D$8761))</f>
        <v>1224</v>
      </c>
      <c r="H2358" s="467">
        <f t="shared" si="255"/>
        <v>0</v>
      </c>
      <c r="I2358" s="475" t="str">
        <f t="shared" si="256"/>
        <v/>
      </c>
      <c r="J2358" s="471">
        <f>'Potential Projects'!D2359</f>
        <v>126.32242348183568</v>
      </c>
      <c r="K2358" s="471">
        <f>'Potential Projects'!E2359</f>
        <v>88.710407009245316</v>
      </c>
      <c r="L2358" s="476">
        <f t="shared" si="257"/>
        <v>573.96716950891903</v>
      </c>
      <c r="M2358" s="471">
        <f t="shared" si="260"/>
        <v>1177.115557030746</v>
      </c>
      <c r="N2358" s="467">
        <f t="shared" si="258"/>
        <v>0</v>
      </c>
      <c r="O2358" s="475" t="str">
        <f t="shared" si="259"/>
        <v/>
      </c>
    </row>
    <row r="2359" spans="1:15" hidden="1">
      <c r="A2359" s="475">
        <f t="shared" si="254"/>
        <v>43556</v>
      </c>
      <c r="B2359" s="475">
        <v>43564</v>
      </c>
      <c r="C2359" s="467">
        <v>6</v>
      </c>
      <c r="D2359" s="467">
        <v>958</v>
      </c>
      <c r="E2359" s="467">
        <v>98</v>
      </c>
      <c r="F2359" s="467">
        <v>0</v>
      </c>
      <c r="G2359" s="467">
        <f t="array" ref="G2359">MAX(IF($A$2:$A$8761=A2359,$D$2:$D$8761))</f>
        <v>1224</v>
      </c>
      <c r="H2359" s="467">
        <f t="shared" si="255"/>
        <v>0</v>
      </c>
      <c r="I2359" s="475" t="str">
        <f t="shared" si="256"/>
        <v/>
      </c>
      <c r="J2359" s="471">
        <f>'Potential Projects'!D2360</f>
        <v>121.67036039183648</v>
      </c>
      <c r="K2359" s="471">
        <f>'Potential Projects'!E2360</f>
        <v>94.689934637712327</v>
      </c>
      <c r="L2359" s="476">
        <f t="shared" si="257"/>
        <v>643.63970497045113</v>
      </c>
      <c r="M2359" s="471">
        <f t="shared" si="260"/>
        <v>1177.115557030746</v>
      </c>
      <c r="N2359" s="467">
        <f t="shared" si="258"/>
        <v>0</v>
      </c>
      <c r="O2359" s="475" t="str">
        <f t="shared" si="259"/>
        <v/>
      </c>
    </row>
    <row r="2360" spans="1:15" hidden="1">
      <c r="A2360" s="475">
        <f t="shared" si="254"/>
        <v>43556</v>
      </c>
      <c r="B2360" s="475">
        <v>43564</v>
      </c>
      <c r="C2360" s="467">
        <v>7</v>
      </c>
      <c r="D2360" s="467">
        <v>1088</v>
      </c>
      <c r="E2360" s="467">
        <v>100</v>
      </c>
      <c r="F2360" s="467">
        <v>0</v>
      </c>
      <c r="G2360" s="467">
        <f t="array" ref="G2360">MAX(IF($A$2:$A$8761=A2360,$D$2:$D$8761))</f>
        <v>1224</v>
      </c>
      <c r="H2360" s="467">
        <f t="shared" si="255"/>
        <v>0</v>
      </c>
      <c r="I2360" s="475" t="str">
        <f t="shared" si="256"/>
        <v/>
      </c>
      <c r="J2360" s="471">
        <f>'Potential Projects'!D2361</f>
        <v>95.554808406156639</v>
      </c>
      <c r="K2360" s="471">
        <f>'Potential Projects'!E2361</f>
        <v>92.019329284024934</v>
      </c>
      <c r="L2360" s="476">
        <f t="shared" si="257"/>
        <v>800.4258623098184</v>
      </c>
      <c r="M2360" s="471">
        <f t="shared" si="260"/>
        <v>1177.115557030746</v>
      </c>
      <c r="N2360" s="467">
        <f t="shared" si="258"/>
        <v>0</v>
      </c>
      <c r="O2360" s="475" t="str">
        <f t="shared" si="259"/>
        <v/>
      </c>
    </row>
    <row r="2361" spans="1:15" hidden="1">
      <c r="A2361" s="475">
        <f t="shared" si="254"/>
        <v>43556</v>
      </c>
      <c r="B2361" s="475">
        <v>43564</v>
      </c>
      <c r="C2361" s="467">
        <v>8</v>
      </c>
      <c r="D2361" s="467">
        <v>1160</v>
      </c>
      <c r="E2361" s="467">
        <v>100</v>
      </c>
      <c r="F2361" s="467">
        <v>1</v>
      </c>
      <c r="G2361" s="467">
        <f t="array" ref="G2361">MAX(IF($A$2:$A$8761=A2361,$D$2:$D$8761))</f>
        <v>1224</v>
      </c>
      <c r="H2361" s="467">
        <f t="shared" si="255"/>
        <v>0</v>
      </c>
      <c r="I2361" s="475" t="str">
        <f t="shared" si="256"/>
        <v/>
      </c>
      <c r="J2361" s="471">
        <f>'Potential Projects'!D2362</f>
        <v>35.633271143343642</v>
      </c>
      <c r="K2361" s="471">
        <f>'Potential Projects'!E2362</f>
        <v>46.669102343582026</v>
      </c>
      <c r="L2361" s="476">
        <f t="shared" si="257"/>
        <v>976.69762651307428</v>
      </c>
      <c r="M2361" s="471">
        <f t="shared" si="260"/>
        <v>1177.115557030746</v>
      </c>
      <c r="N2361" s="467">
        <f t="shared" si="258"/>
        <v>0</v>
      </c>
      <c r="O2361" s="475" t="str">
        <f t="shared" si="259"/>
        <v/>
      </c>
    </row>
    <row r="2362" spans="1:15" hidden="1">
      <c r="A2362" s="475">
        <f t="shared" si="254"/>
        <v>43556</v>
      </c>
      <c r="B2362" s="475">
        <v>43564</v>
      </c>
      <c r="C2362" s="467">
        <v>9</v>
      </c>
      <c r="D2362" s="467">
        <v>1178</v>
      </c>
      <c r="E2362" s="467">
        <v>103</v>
      </c>
      <c r="F2362" s="467">
        <v>1</v>
      </c>
      <c r="G2362" s="467">
        <f t="array" ref="G2362">MAX(IF($A$2:$A$8761=A2362,$D$2:$D$8761))</f>
        <v>1224</v>
      </c>
      <c r="H2362" s="467">
        <f t="shared" si="255"/>
        <v>0</v>
      </c>
      <c r="I2362" s="475" t="str">
        <f t="shared" si="256"/>
        <v/>
      </c>
      <c r="J2362" s="471">
        <f>'Potential Projects'!D2363</f>
        <v>22.677620203159751</v>
      </c>
      <c r="K2362" s="471">
        <f>'Potential Projects'!E2363</f>
        <v>33.473308052031818</v>
      </c>
      <c r="L2362" s="476">
        <f t="shared" si="257"/>
        <v>1017.8490717448085</v>
      </c>
      <c r="M2362" s="471">
        <f t="shared" si="260"/>
        <v>1177.115557030746</v>
      </c>
      <c r="N2362" s="467">
        <f t="shared" si="258"/>
        <v>0</v>
      </c>
      <c r="O2362" s="475" t="str">
        <f t="shared" si="259"/>
        <v/>
      </c>
    </row>
    <row r="2363" spans="1:15" hidden="1">
      <c r="A2363" s="475">
        <f t="shared" si="254"/>
        <v>43556</v>
      </c>
      <c r="B2363" s="475">
        <v>43564</v>
      </c>
      <c r="C2363" s="467">
        <v>10</v>
      </c>
      <c r="D2363" s="467">
        <v>1198</v>
      </c>
      <c r="E2363" s="467">
        <v>100</v>
      </c>
      <c r="F2363" s="467">
        <v>1</v>
      </c>
      <c r="G2363" s="467">
        <f t="array" ref="G2363">MAX(IF($A$2:$A$8761=A2363,$D$2:$D$8761))</f>
        <v>1224</v>
      </c>
      <c r="H2363" s="467">
        <f t="shared" si="255"/>
        <v>0</v>
      </c>
      <c r="I2363" s="475" t="str">
        <f t="shared" si="256"/>
        <v/>
      </c>
      <c r="J2363" s="471">
        <f>'Potential Projects'!D2364</f>
        <v>24.657577974772689</v>
      </c>
      <c r="K2363" s="471">
        <f>'Potential Projects'!E2364</f>
        <v>37.932139486132016</v>
      </c>
      <c r="L2363" s="476">
        <f t="shared" si="257"/>
        <v>1034.4102825390953</v>
      </c>
      <c r="M2363" s="471">
        <f t="shared" si="260"/>
        <v>1177.115557030746</v>
      </c>
      <c r="N2363" s="467">
        <f t="shared" si="258"/>
        <v>0</v>
      </c>
      <c r="O2363" s="475" t="str">
        <f t="shared" si="259"/>
        <v/>
      </c>
    </row>
    <row r="2364" spans="1:15" hidden="1">
      <c r="A2364" s="475">
        <f t="shared" si="254"/>
        <v>43556</v>
      </c>
      <c r="B2364" s="475">
        <v>43564</v>
      </c>
      <c r="C2364" s="467">
        <v>11</v>
      </c>
      <c r="D2364" s="467">
        <v>1181</v>
      </c>
      <c r="E2364" s="467">
        <v>102</v>
      </c>
      <c r="F2364" s="467">
        <v>0</v>
      </c>
      <c r="G2364" s="467">
        <f t="array" ref="G2364">MAX(IF($A$2:$A$8761=A2364,$D$2:$D$8761))</f>
        <v>1224</v>
      </c>
      <c r="H2364" s="467">
        <f t="shared" si="255"/>
        <v>0</v>
      </c>
      <c r="I2364" s="475" t="str">
        <f t="shared" si="256"/>
        <v/>
      </c>
      <c r="J2364" s="471">
        <f>'Potential Projects'!D2365</f>
        <v>5.6909567058751254</v>
      </c>
      <c r="K2364" s="471">
        <f>'Potential Projects'!E2365</f>
        <v>26.33057299505483</v>
      </c>
      <c r="L2364" s="476">
        <f t="shared" si="257"/>
        <v>1046.9784702990701</v>
      </c>
      <c r="M2364" s="471">
        <f t="shared" si="260"/>
        <v>1177.115557030746</v>
      </c>
      <c r="N2364" s="467">
        <f t="shared" si="258"/>
        <v>0</v>
      </c>
      <c r="O2364" s="475" t="str">
        <f t="shared" si="259"/>
        <v/>
      </c>
    </row>
    <row r="2365" spans="1:15" hidden="1">
      <c r="A2365" s="475">
        <f t="shared" si="254"/>
        <v>43556</v>
      </c>
      <c r="B2365" s="475">
        <v>43564</v>
      </c>
      <c r="C2365" s="467">
        <v>12</v>
      </c>
      <c r="D2365" s="467">
        <v>1162</v>
      </c>
      <c r="E2365" s="467">
        <v>101</v>
      </c>
      <c r="F2365" s="467">
        <v>0</v>
      </c>
      <c r="G2365" s="467">
        <f t="array" ref="G2365">MAX(IF($A$2:$A$8761=A2365,$D$2:$D$8761))</f>
        <v>1224</v>
      </c>
      <c r="H2365" s="467">
        <f t="shared" si="255"/>
        <v>0</v>
      </c>
      <c r="I2365" s="475" t="str">
        <f t="shared" si="256"/>
        <v/>
      </c>
      <c r="J2365" s="471">
        <f>'Potential Projects'!D2366</f>
        <v>0.66667186277366886</v>
      </c>
      <c r="K2365" s="471">
        <f>'Potential Projects'!E2366</f>
        <v>28.978493066007314</v>
      </c>
      <c r="L2365" s="476">
        <f t="shared" si="257"/>
        <v>1031.354835071219</v>
      </c>
      <c r="M2365" s="471">
        <f t="shared" si="260"/>
        <v>1177.115557030746</v>
      </c>
      <c r="N2365" s="467">
        <f t="shared" si="258"/>
        <v>0</v>
      </c>
      <c r="O2365" s="475" t="str">
        <f t="shared" si="259"/>
        <v/>
      </c>
    </row>
    <row r="2366" spans="1:15" hidden="1">
      <c r="A2366" s="475">
        <f t="shared" si="254"/>
        <v>43556</v>
      </c>
      <c r="B2366" s="475">
        <v>43564</v>
      </c>
      <c r="C2366" s="467">
        <v>13</v>
      </c>
      <c r="D2366" s="467">
        <v>1166</v>
      </c>
      <c r="E2366" s="467">
        <v>81</v>
      </c>
      <c r="F2366" s="467">
        <v>0</v>
      </c>
      <c r="G2366" s="467">
        <f t="array" ref="G2366">MAX(IF($A$2:$A$8761=A2366,$D$2:$D$8761))</f>
        <v>1224</v>
      </c>
      <c r="H2366" s="467">
        <f t="shared" si="255"/>
        <v>0</v>
      </c>
      <c r="I2366" s="475" t="str">
        <f t="shared" si="256"/>
        <v/>
      </c>
      <c r="J2366" s="471">
        <f>'Potential Projects'!D2367</f>
        <v>2.0451902821518022</v>
      </c>
      <c r="K2366" s="471">
        <f>'Potential Projects'!E2367</f>
        <v>50.522471403999141</v>
      </c>
      <c r="L2366" s="476">
        <f t="shared" si="257"/>
        <v>1032.432338313849</v>
      </c>
      <c r="M2366" s="471">
        <f t="shared" si="260"/>
        <v>1177.115557030746</v>
      </c>
      <c r="N2366" s="467">
        <f t="shared" si="258"/>
        <v>0</v>
      </c>
      <c r="O2366" s="475" t="str">
        <f t="shared" si="259"/>
        <v/>
      </c>
    </row>
    <row r="2367" spans="1:15" hidden="1">
      <c r="A2367" s="475">
        <f t="shared" si="254"/>
        <v>43556</v>
      </c>
      <c r="B2367" s="475">
        <v>43564</v>
      </c>
      <c r="C2367" s="467">
        <v>14</v>
      </c>
      <c r="D2367" s="467">
        <v>1164</v>
      </c>
      <c r="E2367" s="467">
        <v>63</v>
      </c>
      <c r="F2367" s="467">
        <v>7</v>
      </c>
      <c r="G2367" s="467">
        <f t="array" ref="G2367">MAX(IF($A$2:$A$8761=A2367,$D$2:$D$8761))</f>
        <v>1224</v>
      </c>
      <c r="H2367" s="467">
        <f t="shared" si="255"/>
        <v>0</v>
      </c>
      <c r="I2367" s="475" t="str">
        <f t="shared" si="256"/>
        <v/>
      </c>
      <c r="J2367" s="471">
        <f>'Potential Projects'!D2368</f>
        <v>7.0843503881994332</v>
      </c>
      <c r="K2367" s="471">
        <f>'Potential Projects'!E2368</f>
        <v>47.94338943238013</v>
      </c>
      <c r="L2367" s="476">
        <f t="shared" si="257"/>
        <v>1038.9722601794203</v>
      </c>
      <c r="M2367" s="471">
        <f t="shared" si="260"/>
        <v>1177.115557030746</v>
      </c>
      <c r="N2367" s="467">
        <f t="shared" si="258"/>
        <v>0</v>
      </c>
      <c r="O2367" s="475" t="str">
        <f t="shared" si="259"/>
        <v/>
      </c>
    </row>
    <row r="2368" spans="1:15" hidden="1">
      <c r="A2368" s="475">
        <f t="shared" si="254"/>
        <v>43556</v>
      </c>
      <c r="B2368" s="475">
        <v>43564</v>
      </c>
      <c r="C2368" s="467">
        <v>15</v>
      </c>
      <c r="D2368" s="467">
        <v>1148</v>
      </c>
      <c r="E2368" s="467">
        <v>52</v>
      </c>
      <c r="F2368" s="467">
        <v>8</v>
      </c>
      <c r="G2368" s="467">
        <f t="array" ref="G2368">MAX(IF($A$2:$A$8761=A2368,$D$2:$D$8761))</f>
        <v>1224</v>
      </c>
      <c r="H2368" s="467">
        <f t="shared" si="255"/>
        <v>0</v>
      </c>
      <c r="I2368" s="475" t="str">
        <f t="shared" si="256"/>
        <v/>
      </c>
      <c r="J2368" s="471">
        <f>'Potential Projects'!D2369</f>
        <v>12.012829380230224</v>
      </c>
      <c r="K2368" s="471">
        <f>'Potential Projects'!E2369</f>
        <v>40.062209309825846</v>
      </c>
      <c r="L2368" s="476">
        <f t="shared" si="257"/>
        <v>1035.9249613099439</v>
      </c>
      <c r="M2368" s="471">
        <f t="shared" si="260"/>
        <v>1177.115557030746</v>
      </c>
      <c r="N2368" s="467">
        <f t="shared" si="258"/>
        <v>0</v>
      </c>
      <c r="O2368" s="475" t="str">
        <f t="shared" si="259"/>
        <v/>
      </c>
    </row>
    <row r="2369" spans="1:15" hidden="1">
      <c r="A2369" s="475">
        <f t="shared" si="254"/>
        <v>43556</v>
      </c>
      <c r="B2369" s="475">
        <v>43564</v>
      </c>
      <c r="C2369" s="467">
        <v>16</v>
      </c>
      <c r="D2369" s="467">
        <v>1134</v>
      </c>
      <c r="E2369" s="467">
        <v>39</v>
      </c>
      <c r="F2369" s="467">
        <v>4</v>
      </c>
      <c r="G2369" s="467">
        <f t="array" ref="G2369">MAX(IF($A$2:$A$8761=A2369,$D$2:$D$8761))</f>
        <v>1224</v>
      </c>
      <c r="H2369" s="467">
        <f t="shared" si="255"/>
        <v>0</v>
      </c>
      <c r="I2369" s="475" t="str">
        <f t="shared" si="256"/>
        <v/>
      </c>
      <c r="J2369" s="471">
        <f>'Potential Projects'!D2370</f>
        <v>11.582051887773684</v>
      </c>
      <c r="K2369" s="471">
        <f>'Potential Projects'!E2370</f>
        <v>37.690423887336053</v>
      </c>
      <c r="L2369" s="476">
        <f t="shared" si="257"/>
        <v>1041.7275242248902</v>
      </c>
      <c r="M2369" s="471">
        <f t="shared" si="260"/>
        <v>1177.115557030746</v>
      </c>
      <c r="N2369" s="467">
        <f t="shared" si="258"/>
        <v>0</v>
      </c>
      <c r="O2369" s="475" t="str">
        <f t="shared" si="259"/>
        <v/>
      </c>
    </row>
    <row r="2370" spans="1:15" hidden="1">
      <c r="A2370" s="475">
        <f t="shared" ref="A2370:A2433" si="261">DATE(YEAR(B2370),MONTH(B2370),1)</f>
        <v>43556</v>
      </c>
      <c r="B2370" s="475">
        <v>43564</v>
      </c>
      <c r="C2370" s="467">
        <v>17</v>
      </c>
      <c r="D2370" s="467">
        <v>1134</v>
      </c>
      <c r="E2370" s="467">
        <v>25</v>
      </c>
      <c r="F2370" s="467">
        <v>3</v>
      </c>
      <c r="G2370" s="467">
        <f t="array" ref="G2370">MAX(IF($A$2:$A$8761=A2370,$D$2:$D$8761))</f>
        <v>1224</v>
      </c>
      <c r="H2370" s="467">
        <f t="shared" ref="H2370:H2433" si="262">IF(G2370=D2370,1,0)</f>
        <v>0</v>
      </c>
      <c r="I2370" s="475" t="str">
        <f t="shared" ref="I2370:I2433" si="263">IF(D2370=G2370,B2370,"")</f>
        <v/>
      </c>
      <c r="J2370" s="471">
        <f>'Potential Projects'!D2371</f>
        <v>17.725593377591917</v>
      </c>
      <c r="K2370" s="471">
        <f>'Potential Projects'!E2371</f>
        <v>36.010930713824983</v>
      </c>
      <c r="L2370" s="476">
        <f t="shared" ref="L2370:L2433" si="264">D2370-E2370-F2370-J2370-K2370</f>
        <v>1052.2634759085831</v>
      </c>
      <c r="M2370" s="471">
        <f t="shared" si="260"/>
        <v>1177.115557030746</v>
      </c>
      <c r="N2370" s="467">
        <f t="shared" ref="N2370:N2433" si="265">IF(M2370=L2370,1,0)</f>
        <v>0</v>
      </c>
      <c r="O2370" s="475" t="str">
        <f t="shared" ref="O2370:O2433" si="266">IF(L2370=M2370,B2370,"")</f>
        <v/>
      </c>
    </row>
    <row r="2371" spans="1:15" hidden="1">
      <c r="A2371" s="475">
        <f t="shared" si="261"/>
        <v>43556</v>
      </c>
      <c r="B2371" s="475">
        <v>43564</v>
      </c>
      <c r="C2371" s="467">
        <v>18</v>
      </c>
      <c r="D2371" s="467">
        <v>1169</v>
      </c>
      <c r="E2371" s="467">
        <v>11</v>
      </c>
      <c r="F2371" s="467">
        <v>4</v>
      </c>
      <c r="G2371" s="467">
        <f t="array" ref="G2371">MAX(IF($A$2:$A$8761=A2371,$D$2:$D$8761))</f>
        <v>1224</v>
      </c>
      <c r="H2371" s="467">
        <f t="shared" si="262"/>
        <v>0</v>
      </c>
      <c r="I2371" s="475" t="str">
        <f t="shared" si="263"/>
        <v/>
      </c>
      <c r="J2371" s="471">
        <f>'Potential Projects'!D2372</f>
        <v>19.972582814505625</v>
      </c>
      <c r="K2371" s="471">
        <f>'Potential Projects'!E2372</f>
        <v>26.33057299505483</v>
      </c>
      <c r="L2371" s="476">
        <f t="shared" si="264"/>
        <v>1107.6968441904396</v>
      </c>
      <c r="M2371" s="471">
        <f t="shared" si="260"/>
        <v>1177.115557030746</v>
      </c>
      <c r="N2371" s="467">
        <f t="shared" si="265"/>
        <v>0</v>
      </c>
      <c r="O2371" s="475" t="str">
        <f t="shared" si="266"/>
        <v/>
      </c>
    </row>
    <row r="2372" spans="1:15" hidden="1">
      <c r="A2372" s="475">
        <f t="shared" si="261"/>
        <v>43556</v>
      </c>
      <c r="B2372" s="475">
        <v>43564</v>
      </c>
      <c r="C2372" s="467">
        <v>19</v>
      </c>
      <c r="D2372" s="467">
        <v>1183</v>
      </c>
      <c r="E2372" s="467">
        <v>44</v>
      </c>
      <c r="F2372" s="467">
        <v>3</v>
      </c>
      <c r="G2372" s="467">
        <f t="array" ref="G2372">MAX(IF($A$2:$A$8761=A2372,$D$2:$D$8761))</f>
        <v>1224</v>
      </c>
      <c r="H2372" s="467">
        <f t="shared" si="262"/>
        <v>0</v>
      </c>
      <c r="I2372" s="475" t="str">
        <f t="shared" si="263"/>
        <v/>
      </c>
      <c r="J2372" s="471">
        <f>'Potential Projects'!D2373</f>
        <v>31.484915919418334</v>
      </c>
      <c r="K2372" s="471">
        <f>'Potential Projects'!E2373</f>
        <v>16.926349924747367</v>
      </c>
      <c r="L2372" s="476">
        <f t="shared" si="264"/>
        <v>1087.5887341558341</v>
      </c>
      <c r="M2372" s="471">
        <f t="shared" si="260"/>
        <v>1177.115557030746</v>
      </c>
      <c r="N2372" s="467">
        <f t="shared" si="265"/>
        <v>0</v>
      </c>
      <c r="O2372" s="475" t="str">
        <f t="shared" si="266"/>
        <v/>
      </c>
    </row>
    <row r="2373" spans="1:15" hidden="1">
      <c r="A2373" s="475">
        <f t="shared" si="261"/>
        <v>43556</v>
      </c>
      <c r="B2373" s="475">
        <v>43564</v>
      </c>
      <c r="C2373" s="467">
        <v>20</v>
      </c>
      <c r="D2373" s="467">
        <v>1192</v>
      </c>
      <c r="E2373" s="467">
        <v>59</v>
      </c>
      <c r="F2373" s="467">
        <v>0</v>
      </c>
      <c r="G2373" s="467">
        <f t="array" ref="G2373">MAX(IF($A$2:$A$8761=A2373,$D$2:$D$8761))</f>
        <v>1224</v>
      </c>
      <c r="H2373" s="467">
        <f t="shared" si="262"/>
        <v>0</v>
      </c>
      <c r="I2373" s="475" t="str">
        <f t="shared" si="263"/>
        <v/>
      </c>
      <c r="J2373" s="471">
        <f>'Potential Projects'!D2374</f>
        <v>15.061487362358166</v>
      </c>
      <c r="K2373" s="471">
        <f>'Potential Projects'!E2374</f>
        <v>13.605693883035906</v>
      </c>
      <c r="L2373" s="476">
        <f t="shared" si="264"/>
        <v>1104.332818754606</v>
      </c>
      <c r="M2373" s="471">
        <f t="shared" si="260"/>
        <v>1177.115557030746</v>
      </c>
      <c r="N2373" s="467">
        <f t="shared" si="265"/>
        <v>0</v>
      </c>
      <c r="O2373" s="475" t="str">
        <f t="shared" si="266"/>
        <v/>
      </c>
    </row>
    <row r="2374" spans="1:15" hidden="1">
      <c r="A2374" s="475">
        <f t="shared" si="261"/>
        <v>43556</v>
      </c>
      <c r="B2374" s="475">
        <v>43564</v>
      </c>
      <c r="C2374" s="467">
        <v>21</v>
      </c>
      <c r="D2374" s="467">
        <v>1151</v>
      </c>
      <c r="E2374" s="467">
        <v>78</v>
      </c>
      <c r="F2374" s="467">
        <v>0</v>
      </c>
      <c r="G2374" s="467">
        <f t="array" ref="G2374">MAX(IF($A$2:$A$8761=A2374,$D$2:$D$8761))</f>
        <v>1224</v>
      </c>
      <c r="H2374" s="467">
        <f t="shared" si="262"/>
        <v>0</v>
      </c>
      <c r="I2374" s="475" t="str">
        <f t="shared" si="263"/>
        <v/>
      </c>
      <c r="J2374" s="471">
        <f>'Potential Projects'!D2375</f>
        <v>25.710040457048692</v>
      </c>
      <c r="K2374" s="471">
        <f>'Potential Projects'!E2375</f>
        <v>3.4348647065147282</v>
      </c>
      <c r="L2374" s="476">
        <f t="shared" si="264"/>
        <v>1043.8550948364366</v>
      </c>
      <c r="M2374" s="471">
        <f t="shared" si="260"/>
        <v>1177.115557030746</v>
      </c>
      <c r="N2374" s="467">
        <f t="shared" si="265"/>
        <v>0</v>
      </c>
      <c r="O2374" s="475" t="str">
        <f t="shared" si="266"/>
        <v/>
      </c>
    </row>
    <row r="2375" spans="1:15" hidden="1">
      <c r="A2375" s="475">
        <f t="shared" si="261"/>
        <v>43556</v>
      </c>
      <c r="B2375" s="475">
        <v>43564</v>
      </c>
      <c r="C2375" s="467">
        <v>22</v>
      </c>
      <c r="D2375" s="467">
        <v>1081</v>
      </c>
      <c r="E2375" s="467">
        <v>64</v>
      </c>
      <c r="F2375" s="467">
        <v>0</v>
      </c>
      <c r="G2375" s="467">
        <f t="array" ref="G2375">MAX(IF($A$2:$A$8761=A2375,$D$2:$D$8761))</f>
        <v>1224</v>
      </c>
      <c r="H2375" s="467">
        <f t="shared" si="262"/>
        <v>0</v>
      </c>
      <c r="I2375" s="475" t="str">
        <f t="shared" si="263"/>
        <v/>
      </c>
      <c r="J2375" s="471">
        <f>'Potential Projects'!D2376</f>
        <v>70.232773487459852</v>
      </c>
      <c r="K2375" s="471">
        <f>'Potential Projects'!E2376</f>
        <v>0.93635460116104074</v>
      </c>
      <c r="L2375" s="476">
        <f t="shared" si="264"/>
        <v>945.83087191137906</v>
      </c>
      <c r="M2375" s="471">
        <f t="shared" si="260"/>
        <v>1177.115557030746</v>
      </c>
      <c r="N2375" s="467">
        <f t="shared" si="265"/>
        <v>0</v>
      </c>
      <c r="O2375" s="475" t="str">
        <f t="shared" si="266"/>
        <v/>
      </c>
    </row>
    <row r="2376" spans="1:15" hidden="1">
      <c r="A2376" s="475">
        <f t="shared" si="261"/>
        <v>43556</v>
      </c>
      <c r="B2376" s="475">
        <v>43564</v>
      </c>
      <c r="C2376" s="467">
        <v>23</v>
      </c>
      <c r="D2376" s="467">
        <v>1002</v>
      </c>
      <c r="E2376" s="467">
        <v>74</v>
      </c>
      <c r="F2376" s="467">
        <v>0</v>
      </c>
      <c r="G2376" s="467">
        <f t="array" ref="G2376">MAX(IF($A$2:$A$8761=A2376,$D$2:$D$8761))</f>
        <v>1224</v>
      </c>
      <c r="H2376" s="467">
        <f t="shared" si="262"/>
        <v>0</v>
      </c>
      <c r="I2376" s="475" t="str">
        <f t="shared" si="263"/>
        <v/>
      </c>
      <c r="J2376" s="471">
        <f>'Potential Projects'!D2377</f>
        <v>82.799987073431993</v>
      </c>
      <c r="K2376" s="471">
        <f>'Potential Projects'!E2377</f>
        <v>1.2516018060632123E-2</v>
      </c>
      <c r="L2376" s="476">
        <f t="shared" si="264"/>
        <v>845.18749690850734</v>
      </c>
      <c r="M2376" s="471">
        <f t="shared" si="260"/>
        <v>1177.115557030746</v>
      </c>
      <c r="N2376" s="467">
        <f t="shared" si="265"/>
        <v>0</v>
      </c>
      <c r="O2376" s="475" t="str">
        <f t="shared" si="266"/>
        <v/>
      </c>
    </row>
    <row r="2377" spans="1:15" hidden="1">
      <c r="A2377" s="475">
        <f t="shared" si="261"/>
        <v>43556</v>
      </c>
      <c r="B2377" s="475">
        <v>43564</v>
      </c>
      <c r="C2377" s="467">
        <v>24</v>
      </c>
      <c r="D2377" s="467">
        <v>931</v>
      </c>
      <c r="E2377" s="467">
        <v>80</v>
      </c>
      <c r="F2377" s="467">
        <v>0</v>
      </c>
      <c r="G2377" s="467">
        <f t="array" ref="G2377">MAX(IF($A$2:$A$8761=A2377,$D$2:$D$8761))</f>
        <v>1224</v>
      </c>
      <c r="H2377" s="467">
        <f t="shared" si="262"/>
        <v>0</v>
      </c>
      <c r="I2377" s="475" t="str">
        <f t="shared" si="263"/>
        <v/>
      </c>
      <c r="J2377" s="471">
        <f>'Potential Projects'!D2378</f>
        <v>81.832889421837407</v>
      </c>
      <c r="K2377" s="471">
        <f>'Potential Projects'!E2378</f>
        <v>0.28708616426574929</v>
      </c>
      <c r="L2377" s="476">
        <f t="shared" si="264"/>
        <v>768.88002441389688</v>
      </c>
      <c r="M2377" s="471">
        <f t="shared" si="260"/>
        <v>1177.115557030746</v>
      </c>
      <c r="N2377" s="467">
        <f t="shared" si="265"/>
        <v>0</v>
      </c>
      <c r="O2377" s="475" t="str">
        <f t="shared" si="266"/>
        <v/>
      </c>
    </row>
    <row r="2378" spans="1:15" hidden="1">
      <c r="A2378" s="475">
        <f t="shared" si="261"/>
        <v>43556</v>
      </c>
      <c r="B2378" s="475">
        <v>43565</v>
      </c>
      <c r="C2378" s="467">
        <v>1</v>
      </c>
      <c r="D2378" s="467">
        <v>893</v>
      </c>
      <c r="E2378" s="467">
        <v>65</v>
      </c>
      <c r="F2378" s="467">
        <v>0</v>
      </c>
      <c r="G2378" s="467">
        <f t="array" ref="G2378">MAX(IF($A$2:$A$8761=A2378,$D$2:$D$8761))</f>
        <v>1224</v>
      </c>
      <c r="H2378" s="467">
        <f t="shared" si="262"/>
        <v>0</v>
      </c>
      <c r="I2378" s="475" t="str">
        <f t="shared" si="263"/>
        <v/>
      </c>
      <c r="J2378" s="471">
        <f>'Potential Projects'!D2379</f>
        <v>93.776766407802924</v>
      </c>
      <c r="K2378" s="471">
        <f>'Potential Projects'!E2379</f>
        <v>3.3613331004085141</v>
      </c>
      <c r="L2378" s="476">
        <f t="shared" si="264"/>
        <v>730.86190049178856</v>
      </c>
      <c r="M2378" s="471">
        <f t="shared" si="260"/>
        <v>1177.115557030746</v>
      </c>
      <c r="N2378" s="467">
        <f t="shared" si="265"/>
        <v>0</v>
      </c>
      <c r="O2378" s="475" t="str">
        <f t="shared" si="266"/>
        <v/>
      </c>
    </row>
    <row r="2379" spans="1:15" hidden="1">
      <c r="A2379" s="475">
        <f t="shared" si="261"/>
        <v>43556</v>
      </c>
      <c r="B2379" s="475">
        <v>43565</v>
      </c>
      <c r="C2379" s="467">
        <v>2</v>
      </c>
      <c r="D2379" s="467">
        <v>868</v>
      </c>
      <c r="E2379" s="467">
        <v>44</v>
      </c>
      <c r="F2379" s="467">
        <v>0</v>
      </c>
      <c r="G2379" s="467">
        <f t="array" ref="G2379">MAX(IF($A$2:$A$8761=A2379,$D$2:$D$8761))</f>
        <v>1224</v>
      </c>
      <c r="H2379" s="467">
        <f t="shared" si="262"/>
        <v>0</v>
      </c>
      <c r="I2379" s="475" t="str">
        <f t="shared" si="263"/>
        <v/>
      </c>
      <c r="J2379" s="471">
        <f>'Potential Projects'!D2380</f>
        <v>63.11591267805408</v>
      </c>
      <c r="K2379" s="471">
        <f>'Potential Projects'!E2380</f>
        <v>7.4180874543109017</v>
      </c>
      <c r="L2379" s="476">
        <f t="shared" si="264"/>
        <v>753.46599986763499</v>
      </c>
      <c r="M2379" s="471">
        <f t="shared" si="260"/>
        <v>1177.115557030746</v>
      </c>
      <c r="N2379" s="467">
        <f t="shared" si="265"/>
        <v>0</v>
      </c>
      <c r="O2379" s="475" t="str">
        <f t="shared" si="266"/>
        <v/>
      </c>
    </row>
    <row r="2380" spans="1:15" hidden="1">
      <c r="A2380" s="475">
        <f t="shared" si="261"/>
        <v>43556</v>
      </c>
      <c r="B2380" s="475">
        <v>43565</v>
      </c>
      <c r="C2380" s="467">
        <v>3</v>
      </c>
      <c r="D2380" s="467">
        <v>893</v>
      </c>
      <c r="E2380" s="467">
        <v>76</v>
      </c>
      <c r="F2380" s="467">
        <v>0</v>
      </c>
      <c r="G2380" s="467">
        <f t="array" ref="G2380">MAX(IF($A$2:$A$8761=A2380,$D$2:$D$8761))</f>
        <v>1224</v>
      </c>
      <c r="H2380" s="467">
        <f t="shared" si="262"/>
        <v>0</v>
      </c>
      <c r="I2380" s="475" t="str">
        <f t="shared" si="263"/>
        <v/>
      </c>
      <c r="J2380" s="471">
        <f>'Potential Projects'!D2381</f>
        <v>5.9976922341668306</v>
      </c>
      <c r="K2380" s="471">
        <f>'Potential Projects'!E2381</f>
        <v>13.194229789292626</v>
      </c>
      <c r="L2380" s="476">
        <f t="shared" si="264"/>
        <v>797.80807797654052</v>
      </c>
      <c r="M2380" s="471">
        <f t="shared" si="260"/>
        <v>1177.115557030746</v>
      </c>
      <c r="N2380" s="467">
        <f t="shared" si="265"/>
        <v>0</v>
      </c>
      <c r="O2380" s="475" t="str">
        <f t="shared" si="266"/>
        <v/>
      </c>
    </row>
    <row r="2381" spans="1:15" hidden="1">
      <c r="A2381" s="475">
        <f t="shared" si="261"/>
        <v>43556</v>
      </c>
      <c r="B2381" s="475">
        <v>43565</v>
      </c>
      <c r="C2381" s="467">
        <v>4</v>
      </c>
      <c r="D2381" s="467">
        <v>886</v>
      </c>
      <c r="E2381" s="467">
        <v>89</v>
      </c>
      <c r="F2381" s="467">
        <v>0</v>
      </c>
      <c r="G2381" s="467">
        <f t="array" ref="G2381">MAX(IF($A$2:$A$8761=A2381,$D$2:$D$8761))</f>
        <v>1224</v>
      </c>
      <c r="H2381" s="467">
        <f t="shared" si="262"/>
        <v>0</v>
      </c>
      <c r="I2381" s="475" t="str">
        <f t="shared" si="263"/>
        <v/>
      </c>
      <c r="J2381" s="471">
        <f>'Potential Projects'!D2382</f>
        <v>18.728708431243003</v>
      </c>
      <c r="K2381" s="471">
        <f>'Potential Projects'!E2382</f>
        <v>19.27153880885831</v>
      </c>
      <c r="L2381" s="476">
        <f t="shared" si="264"/>
        <v>758.99975275989868</v>
      </c>
      <c r="M2381" s="471">
        <f t="shared" si="260"/>
        <v>1177.115557030746</v>
      </c>
      <c r="N2381" s="467">
        <f t="shared" si="265"/>
        <v>0</v>
      </c>
      <c r="O2381" s="475" t="str">
        <f t="shared" si="266"/>
        <v/>
      </c>
    </row>
    <row r="2382" spans="1:15" hidden="1">
      <c r="A2382" s="475">
        <f t="shared" si="261"/>
        <v>43556</v>
      </c>
      <c r="B2382" s="475">
        <v>43565</v>
      </c>
      <c r="C2382" s="467">
        <v>5</v>
      </c>
      <c r="D2382" s="467">
        <v>895</v>
      </c>
      <c r="E2382" s="467">
        <v>97</v>
      </c>
      <c r="F2382" s="467">
        <v>0</v>
      </c>
      <c r="G2382" s="467">
        <f t="array" ref="G2382">MAX(IF($A$2:$A$8761=A2382,$D$2:$D$8761))</f>
        <v>1224</v>
      </c>
      <c r="H2382" s="467">
        <f t="shared" si="262"/>
        <v>0</v>
      </c>
      <c r="I2382" s="475" t="str">
        <f t="shared" si="263"/>
        <v/>
      </c>
      <c r="J2382" s="471">
        <f>'Potential Projects'!D2383</f>
        <v>43.777894139012695</v>
      </c>
      <c r="K2382" s="471">
        <f>'Potential Projects'!E2383</f>
        <v>25.158760804128146</v>
      </c>
      <c r="L2382" s="476">
        <f t="shared" si="264"/>
        <v>729.06334505685913</v>
      </c>
      <c r="M2382" s="471">
        <f t="shared" si="260"/>
        <v>1177.115557030746</v>
      </c>
      <c r="N2382" s="467">
        <f t="shared" si="265"/>
        <v>0</v>
      </c>
      <c r="O2382" s="475" t="str">
        <f t="shared" si="266"/>
        <v/>
      </c>
    </row>
    <row r="2383" spans="1:15" hidden="1">
      <c r="A2383" s="475">
        <f t="shared" si="261"/>
        <v>43556</v>
      </c>
      <c r="B2383" s="475">
        <v>43565</v>
      </c>
      <c r="C2383" s="467">
        <v>6</v>
      </c>
      <c r="D2383" s="467">
        <v>1004</v>
      </c>
      <c r="E2383" s="467">
        <v>95</v>
      </c>
      <c r="F2383" s="467">
        <v>0</v>
      </c>
      <c r="G2383" s="467">
        <f t="array" ref="G2383">MAX(IF($A$2:$A$8761=A2383,$D$2:$D$8761))</f>
        <v>1224</v>
      </c>
      <c r="H2383" s="467">
        <f t="shared" si="262"/>
        <v>0</v>
      </c>
      <c r="I2383" s="475" t="str">
        <f t="shared" si="263"/>
        <v/>
      </c>
      <c r="J2383" s="471">
        <f>'Potential Projects'!D2384</f>
        <v>46.33283930361759</v>
      </c>
      <c r="K2383" s="471">
        <f>'Potential Projects'!E2384</f>
        <v>28.358950172006022</v>
      </c>
      <c r="L2383" s="476">
        <f t="shared" si="264"/>
        <v>834.30821052437636</v>
      </c>
      <c r="M2383" s="471">
        <f t="shared" si="260"/>
        <v>1177.115557030746</v>
      </c>
      <c r="N2383" s="467">
        <f t="shared" si="265"/>
        <v>0</v>
      </c>
      <c r="O2383" s="475" t="str">
        <f t="shared" si="266"/>
        <v/>
      </c>
    </row>
    <row r="2384" spans="1:15" hidden="1">
      <c r="A2384" s="475">
        <f t="shared" si="261"/>
        <v>43556</v>
      </c>
      <c r="B2384" s="475">
        <v>43565</v>
      </c>
      <c r="C2384" s="467">
        <v>7</v>
      </c>
      <c r="D2384" s="467">
        <v>1173</v>
      </c>
      <c r="E2384" s="467">
        <v>94</v>
      </c>
      <c r="F2384" s="467">
        <v>1</v>
      </c>
      <c r="G2384" s="467">
        <f t="array" ref="G2384">MAX(IF($A$2:$A$8761=A2384,$D$2:$D$8761))</f>
        <v>1224</v>
      </c>
      <c r="H2384" s="467">
        <f t="shared" si="262"/>
        <v>0</v>
      </c>
      <c r="I2384" s="475" t="str">
        <f t="shared" si="263"/>
        <v/>
      </c>
      <c r="J2384" s="471">
        <f>'Potential Projects'!D2385</f>
        <v>53.01879520482742</v>
      </c>
      <c r="K2384" s="471">
        <f>'Potential Projects'!E2385</f>
        <v>31.459793646527629</v>
      </c>
      <c r="L2384" s="476">
        <f t="shared" si="264"/>
        <v>993.52141114864492</v>
      </c>
      <c r="M2384" s="471">
        <f t="shared" si="260"/>
        <v>1177.115557030746</v>
      </c>
      <c r="N2384" s="467">
        <f t="shared" si="265"/>
        <v>0</v>
      </c>
      <c r="O2384" s="475" t="str">
        <f t="shared" si="266"/>
        <v/>
      </c>
    </row>
    <row r="2385" spans="1:15" hidden="1">
      <c r="A2385" s="475">
        <f t="shared" si="261"/>
        <v>43556</v>
      </c>
      <c r="B2385" s="475">
        <v>43565</v>
      </c>
      <c r="C2385" s="467">
        <v>8</v>
      </c>
      <c r="D2385" s="467">
        <v>1208</v>
      </c>
      <c r="E2385" s="467">
        <v>92</v>
      </c>
      <c r="F2385" s="467">
        <v>13</v>
      </c>
      <c r="G2385" s="467">
        <f t="array" ref="G2385">MAX(IF($A$2:$A$8761=A2385,$D$2:$D$8761))</f>
        <v>1224</v>
      </c>
      <c r="H2385" s="467">
        <f t="shared" si="262"/>
        <v>0</v>
      </c>
      <c r="I2385" s="475" t="str">
        <f t="shared" si="263"/>
        <v/>
      </c>
      <c r="J2385" s="471">
        <f>'Potential Projects'!D2386</f>
        <v>4.9116416572620079</v>
      </c>
      <c r="K2385" s="471">
        <f>'Potential Projects'!E2386</f>
        <v>9.0803711029886038</v>
      </c>
      <c r="L2385" s="476">
        <f t="shared" si="264"/>
        <v>1089.0079872397494</v>
      </c>
      <c r="M2385" s="471">
        <f t="shared" si="260"/>
        <v>1177.115557030746</v>
      </c>
      <c r="N2385" s="467">
        <f t="shared" si="265"/>
        <v>0</v>
      </c>
      <c r="O2385" s="475" t="str">
        <f t="shared" si="266"/>
        <v/>
      </c>
    </row>
    <row r="2386" spans="1:15" hidden="1">
      <c r="A2386" s="475">
        <f t="shared" si="261"/>
        <v>43556</v>
      </c>
      <c r="B2386" s="475">
        <v>43565</v>
      </c>
      <c r="C2386" s="467">
        <v>9</v>
      </c>
      <c r="D2386" s="467">
        <v>1175</v>
      </c>
      <c r="E2386" s="467">
        <v>96</v>
      </c>
      <c r="F2386" s="467">
        <v>18</v>
      </c>
      <c r="G2386" s="467">
        <f t="array" ref="G2386">MAX(IF($A$2:$A$8761=A2386,$D$2:$D$8761))</f>
        <v>1224</v>
      </c>
      <c r="H2386" s="467">
        <f t="shared" si="262"/>
        <v>0</v>
      </c>
      <c r="I2386" s="475" t="str">
        <f t="shared" si="263"/>
        <v/>
      </c>
      <c r="J2386" s="471">
        <f>'Potential Projects'!D2387</f>
        <v>7.4306034529597886E-2</v>
      </c>
      <c r="K2386" s="471">
        <f>'Potential Projects'!E2387</f>
        <v>12.107682971404</v>
      </c>
      <c r="L2386" s="476">
        <f t="shared" si="264"/>
        <v>1048.8180109940663</v>
      </c>
      <c r="M2386" s="471">
        <f t="shared" si="260"/>
        <v>1177.115557030746</v>
      </c>
      <c r="N2386" s="467">
        <f t="shared" si="265"/>
        <v>0</v>
      </c>
      <c r="O2386" s="475" t="str">
        <f t="shared" si="266"/>
        <v/>
      </c>
    </row>
    <row r="2387" spans="1:15" hidden="1">
      <c r="A2387" s="475">
        <f t="shared" si="261"/>
        <v>43556</v>
      </c>
      <c r="B2387" s="475">
        <v>43565</v>
      </c>
      <c r="C2387" s="467">
        <v>10</v>
      </c>
      <c r="D2387" s="467">
        <v>1139</v>
      </c>
      <c r="E2387" s="467">
        <v>100</v>
      </c>
      <c r="F2387" s="467">
        <v>17</v>
      </c>
      <c r="G2387" s="467">
        <f t="array" ref="G2387">MAX(IF($A$2:$A$8761=A2387,$D$2:$D$8761))</f>
        <v>1224</v>
      </c>
      <c r="H2387" s="467">
        <f t="shared" si="262"/>
        <v>0</v>
      </c>
      <c r="I2387" s="475" t="str">
        <f t="shared" si="263"/>
        <v/>
      </c>
      <c r="J2387" s="471">
        <f>'Potential Projects'!D2388</f>
        <v>7.9656609584463904</v>
      </c>
      <c r="K2387" s="471">
        <f>'Potential Projects'!E2388</f>
        <v>14.845561922167276</v>
      </c>
      <c r="L2387" s="476">
        <f t="shared" si="264"/>
        <v>999.18877711938637</v>
      </c>
      <c r="M2387" s="471">
        <f t="shared" si="260"/>
        <v>1177.115557030746</v>
      </c>
      <c r="N2387" s="467">
        <f t="shared" si="265"/>
        <v>0</v>
      </c>
      <c r="O2387" s="475" t="str">
        <f t="shared" si="266"/>
        <v/>
      </c>
    </row>
    <row r="2388" spans="1:15" hidden="1">
      <c r="A2388" s="475">
        <f t="shared" si="261"/>
        <v>43556</v>
      </c>
      <c r="B2388" s="475">
        <v>43565</v>
      </c>
      <c r="C2388" s="467">
        <v>11</v>
      </c>
      <c r="D2388" s="467">
        <v>1135</v>
      </c>
      <c r="E2388" s="467">
        <v>100</v>
      </c>
      <c r="F2388" s="467">
        <v>18</v>
      </c>
      <c r="G2388" s="467">
        <f t="array" ref="G2388">MAX(IF($A$2:$A$8761=A2388,$D$2:$D$8761))</f>
        <v>1224</v>
      </c>
      <c r="H2388" s="467">
        <f t="shared" si="262"/>
        <v>0</v>
      </c>
      <c r="I2388" s="475" t="str">
        <f t="shared" si="263"/>
        <v/>
      </c>
      <c r="J2388" s="471">
        <f>'Potential Projects'!D2389</f>
        <v>8.6426596716792385</v>
      </c>
      <c r="K2388" s="471">
        <f>'Potential Projects'!E2389</f>
        <v>13.55015405289185</v>
      </c>
      <c r="L2388" s="476">
        <f t="shared" si="264"/>
        <v>994.80718627542899</v>
      </c>
      <c r="M2388" s="471">
        <f t="shared" si="260"/>
        <v>1177.115557030746</v>
      </c>
      <c r="N2388" s="467">
        <f t="shared" si="265"/>
        <v>0</v>
      </c>
      <c r="O2388" s="475" t="str">
        <f t="shared" si="266"/>
        <v/>
      </c>
    </row>
    <row r="2389" spans="1:15" hidden="1">
      <c r="A2389" s="475">
        <f t="shared" si="261"/>
        <v>43556</v>
      </c>
      <c r="B2389" s="475">
        <v>43565</v>
      </c>
      <c r="C2389" s="467">
        <v>12</v>
      </c>
      <c r="D2389" s="467">
        <v>1104</v>
      </c>
      <c r="E2389" s="467">
        <v>101</v>
      </c>
      <c r="F2389" s="467">
        <v>19</v>
      </c>
      <c r="G2389" s="467">
        <f t="array" ref="G2389">MAX(IF($A$2:$A$8761=A2389,$D$2:$D$8761))</f>
        <v>1224</v>
      </c>
      <c r="H2389" s="467">
        <f t="shared" si="262"/>
        <v>0</v>
      </c>
      <c r="I2389" s="475" t="str">
        <f t="shared" si="263"/>
        <v/>
      </c>
      <c r="J2389" s="471">
        <f>'Potential Projects'!D2390</f>
        <v>4.2023295410640849</v>
      </c>
      <c r="K2389" s="471">
        <f>'Potential Projects'!E2390</f>
        <v>8.3528775532143626</v>
      </c>
      <c r="L2389" s="476">
        <f t="shared" si="264"/>
        <v>971.44479290572156</v>
      </c>
      <c r="M2389" s="471">
        <f t="shared" si="260"/>
        <v>1177.115557030746</v>
      </c>
      <c r="N2389" s="467">
        <f t="shared" si="265"/>
        <v>0</v>
      </c>
      <c r="O2389" s="475" t="str">
        <f t="shared" si="266"/>
        <v/>
      </c>
    </row>
    <row r="2390" spans="1:15" hidden="1">
      <c r="A2390" s="475">
        <f t="shared" si="261"/>
        <v>43556</v>
      </c>
      <c r="B2390" s="475">
        <v>43565</v>
      </c>
      <c r="C2390" s="467">
        <v>13</v>
      </c>
      <c r="D2390" s="467">
        <v>1110</v>
      </c>
      <c r="E2390" s="467">
        <v>102</v>
      </c>
      <c r="F2390" s="467">
        <v>18</v>
      </c>
      <c r="G2390" s="467">
        <f t="array" ref="G2390">MAX(IF($A$2:$A$8761=A2390,$D$2:$D$8761))</f>
        <v>1224</v>
      </c>
      <c r="H2390" s="467">
        <f t="shared" si="262"/>
        <v>0</v>
      </c>
      <c r="I2390" s="475" t="str">
        <f t="shared" si="263"/>
        <v/>
      </c>
      <c r="J2390" s="471">
        <f>'Potential Projects'!D2391</f>
        <v>0.2607910308361257</v>
      </c>
      <c r="K2390" s="471">
        <f>'Potential Projects'!E2391</f>
        <v>10.898322726295421</v>
      </c>
      <c r="L2390" s="476">
        <f t="shared" si="264"/>
        <v>978.84088624286846</v>
      </c>
      <c r="M2390" s="471">
        <f t="shared" si="260"/>
        <v>1177.115557030746</v>
      </c>
      <c r="N2390" s="467">
        <f t="shared" si="265"/>
        <v>0</v>
      </c>
      <c r="O2390" s="475" t="str">
        <f t="shared" si="266"/>
        <v/>
      </c>
    </row>
    <row r="2391" spans="1:15" hidden="1">
      <c r="A2391" s="475">
        <f t="shared" si="261"/>
        <v>43556</v>
      </c>
      <c r="B2391" s="475">
        <v>43565</v>
      </c>
      <c r="C2391" s="467">
        <v>14</v>
      </c>
      <c r="D2391" s="467">
        <v>1101</v>
      </c>
      <c r="E2391" s="467">
        <v>103</v>
      </c>
      <c r="F2391" s="467">
        <v>17</v>
      </c>
      <c r="G2391" s="467">
        <f t="array" ref="G2391">MAX(IF($A$2:$A$8761=A2391,$D$2:$D$8761))</f>
        <v>1224</v>
      </c>
      <c r="H2391" s="467">
        <f t="shared" si="262"/>
        <v>0</v>
      </c>
      <c r="I2391" s="475" t="str">
        <f t="shared" si="263"/>
        <v/>
      </c>
      <c r="J2391" s="471">
        <f>'Potential Projects'!D2392</f>
        <v>1.3795603256767972</v>
      </c>
      <c r="K2391" s="471">
        <f>'Potential Projects'!E2392</f>
        <v>14.247922059772092</v>
      </c>
      <c r="L2391" s="476">
        <f t="shared" si="264"/>
        <v>965.37251761455104</v>
      </c>
      <c r="M2391" s="471">
        <f t="shared" si="260"/>
        <v>1177.115557030746</v>
      </c>
      <c r="N2391" s="467">
        <f t="shared" si="265"/>
        <v>0</v>
      </c>
      <c r="O2391" s="475" t="str">
        <f t="shared" si="266"/>
        <v/>
      </c>
    </row>
    <row r="2392" spans="1:15" hidden="1">
      <c r="A2392" s="475">
        <f t="shared" si="261"/>
        <v>43556</v>
      </c>
      <c r="B2392" s="475">
        <v>43565</v>
      </c>
      <c r="C2392" s="467">
        <v>15</v>
      </c>
      <c r="D2392" s="467">
        <v>1099</v>
      </c>
      <c r="E2392" s="467">
        <v>102</v>
      </c>
      <c r="F2392" s="467">
        <v>8</v>
      </c>
      <c r="G2392" s="467">
        <f t="array" ref="G2392">MAX(IF($A$2:$A$8761=A2392,$D$2:$D$8761))</f>
        <v>1224</v>
      </c>
      <c r="H2392" s="467">
        <f t="shared" si="262"/>
        <v>0</v>
      </c>
      <c r="I2392" s="475" t="str">
        <f t="shared" si="263"/>
        <v/>
      </c>
      <c r="J2392" s="471">
        <f>'Potential Projects'!D2393</f>
        <v>1.1525406718836191</v>
      </c>
      <c r="K2392" s="471">
        <f>'Potential Projects'!E2393</f>
        <v>15.274235540743927</v>
      </c>
      <c r="L2392" s="476">
        <f t="shared" si="264"/>
        <v>972.57322378737251</v>
      </c>
      <c r="M2392" s="471">
        <f t="shared" si="260"/>
        <v>1177.115557030746</v>
      </c>
      <c r="N2392" s="467">
        <f t="shared" si="265"/>
        <v>0</v>
      </c>
      <c r="O2392" s="475" t="str">
        <f t="shared" si="266"/>
        <v/>
      </c>
    </row>
    <row r="2393" spans="1:15" hidden="1">
      <c r="A2393" s="475">
        <f t="shared" si="261"/>
        <v>43556</v>
      </c>
      <c r="B2393" s="475">
        <v>43565</v>
      </c>
      <c r="C2393" s="467">
        <v>16</v>
      </c>
      <c r="D2393" s="467">
        <v>1092</v>
      </c>
      <c r="E2393" s="467">
        <v>103</v>
      </c>
      <c r="F2393" s="467">
        <v>5</v>
      </c>
      <c r="G2393" s="467">
        <f t="array" ref="G2393">MAX(IF($A$2:$A$8761=A2393,$D$2:$D$8761))</f>
        <v>1224</v>
      </c>
      <c r="H2393" s="467">
        <f t="shared" si="262"/>
        <v>0</v>
      </c>
      <c r="I2393" s="475" t="str">
        <f t="shared" si="263"/>
        <v/>
      </c>
      <c r="J2393" s="471">
        <f>'Potential Projects'!D2394</f>
        <v>2.9649214315583938</v>
      </c>
      <c r="K2393" s="471">
        <f>'Potential Projects'!E2394</f>
        <v>3.0312231240593421</v>
      </c>
      <c r="L2393" s="476">
        <f t="shared" si="264"/>
        <v>978.00385544438222</v>
      </c>
      <c r="M2393" s="471">
        <f t="shared" si="260"/>
        <v>1177.115557030746</v>
      </c>
      <c r="N2393" s="467">
        <f t="shared" si="265"/>
        <v>0</v>
      </c>
      <c r="O2393" s="475" t="str">
        <f t="shared" si="266"/>
        <v/>
      </c>
    </row>
    <row r="2394" spans="1:15" hidden="1">
      <c r="A2394" s="475">
        <f t="shared" si="261"/>
        <v>43556</v>
      </c>
      <c r="B2394" s="475">
        <v>43565</v>
      </c>
      <c r="C2394" s="467">
        <v>17</v>
      </c>
      <c r="D2394" s="467">
        <v>1113</v>
      </c>
      <c r="E2394" s="467">
        <v>103</v>
      </c>
      <c r="F2394" s="467">
        <v>3</v>
      </c>
      <c r="G2394" s="467">
        <f t="array" ref="G2394">MAX(IF($A$2:$A$8761=A2394,$D$2:$D$8761))</f>
        <v>1224</v>
      </c>
      <c r="H2394" s="467">
        <f t="shared" si="262"/>
        <v>0</v>
      </c>
      <c r="I2394" s="475" t="str">
        <f t="shared" si="263"/>
        <v/>
      </c>
      <c r="J2394" s="471">
        <f>'Potential Projects'!D2395</f>
        <v>3.1933833457297194</v>
      </c>
      <c r="K2394" s="471">
        <f>'Potential Projects'!E2395</f>
        <v>4.2632686519028171</v>
      </c>
      <c r="L2394" s="476">
        <f t="shared" si="264"/>
        <v>999.54334800236757</v>
      </c>
      <c r="M2394" s="471">
        <f t="shared" si="260"/>
        <v>1177.115557030746</v>
      </c>
      <c r="N2394" s="467">
        <f t="shared" si="265"/>
        <v>0</v>
      </c>
      <c r="O2394" s="475" t="str">
        <f t="shared" si="266"/>
        <v/>
      </c>
    </row>
    <row r="2395" spans="1:15" hidden="1">
      <c r="A2395" s="475">
        <f t="shared" si="261"/>
        <v>43556</v>
      </c>
      <c r="B2395" s="475">
        <v>43565</v>
      </c>
      <c r="C2395" s="467">
        <v>18</v>
      </c>
      <c r="D2395" s="467">
        <v>1118</v>
      </c>
      <c r="E2395" s="467">
        <v>77</v>
      </c>
      <c r="F2395" s="467">
        <v>2</v>
      </c>
      <c r="G2395" s="467">
        <f t="array" ref="G2395">MAX(IF($A$2:$A$8761=A2395,$D$2:$D$8761))</f>
        <v>1224</v>
      </c>
      <c r="H2395" s="467">
        <f t="shared" si="262"/>
        <v>0</v>
      </c>
      <c r="I2395" s="475" t="str">
        <f t="shared" si="263"/>
        <v/>
      </c>
      <c r="J2395" s="471">
        <f>'Potential Projects'!D2396</f>
        <v>10.003832859343357</v>
      </c>
      <c r="K2395" s="471">
        <f>'Potential Projects'!E2396</f>
        <v>0.49516496452375836</v>
      </c>
      <c r="L2395" s="476">
        <f t="shared" si="264"/>
        <v>1028.5010021761327</v>
      </c>
      <c r="M2395" s="471">
        <f t="shared" si="260"/>
        <v>1177.115557030746</v>
      </c>
      <c r="N2395" s="467">
        <f t="shared" si="265"/>
        <v>0</v>
      </c>
      <c r="O2395" s="475" t="str">
        <f t="shared" si="266"/>
        <v/>
      </c>
    </row>
    <row r="2396" spans="1:15" hidden="1">
      <c r="A2396" s="475">
        <f t="shared" si="261"/>
        <v>43556</v>
      </c>
      <c r="B2396" s="475">
        <v>43565</v>
      </c>
      <c r="C2396" s="467">
        <v>19</v>
      </c>
      <c r="D2396" s="467">
        <v>1148</v>
      </c>
      <c r="E2396" s="467">
        <v>88</v>
      </c>
      <c r="F2396" s="467">
        <v>1</v>
      </c>
      <c r="G2396" s="467">
        <f t="array" ref="G2396">MAX(IF($A$2:$A$8761=A2396,$D$2:$D$8761))</f>
        <v>1224</v>
      </c>
      <c r="H2396" s="467">
        <f t="shared" si="262"/>
        <v>0</v>
      </c>
      <c r="I2396" s="475" t="str">
        <f t="shared" si="263"/>
        <v/>
      </c>
      <c r="J2396" s="471">
        <f>'Potential Projects'!D2397</f>
        <v>22.056252305397276</v>
      </c>
      <c r="K2396" s="471">
        <f>'Potential Projects'!E2397</f>
        <v>5.9028670178456251</v>
      </c>
      <c r="L2396" s="476">
        <f t="shared" si="264"/>
        <v>1031.0408806767571</v>
      </c>
      <c r="M2396" s="471">
        <f t="shared" si="260"/>
        <v>1177.115557030746</v>
      </c>
      <c r="N2396" s="467">
        <f t="shared" si="265"/>
        <v>0</v>
      </c>
      <c r="O2396" s="475" t="str">
        <f t="shared" si="266"/>
        <v/>
      </c>
    </row>
    <row r="2397" spans="1:15" hidden="1">
      <c r="A2397" s="475">
        <f t="shared" si="261"/>
        <v>43556</v>
      </c>
      <c r="B2397" s="475">
        <v>43565</v>
      </c>
      <c r="C2397" s="467">
        <v>20</v>
      </c>
      <c r="D2397" s="467">
        <v>1158</v>
      </c>
      <c r="E2397" s="467">
        <v>99</v>
      </c>
      <c r="F2397" s="467">
        <v>0</v>
      </c>
      <c r="G2397" s="467">
        <f t="array" ref="G2397">MAX(IF($A$2:$A$8761=A2397,$D$2:$D$8761))</f>
        <v>1224</v>
      </c>
      <c r="H2397" s="467">
        <f t="shared" si="262"/>
        <v>0</v>
      </c>
      <c r="I2397" s="475" t="str">
        <f t="shared" si="263"/>
        <v/>
      </c>
      <c r="J2397" s="471">
        <f>'Potential Projects'!D2398</f>
        <v>7.7018299215460306</v>
      </c>
      <c r="K2397" s="471">
        <f>'Potential Projects'!E2398</f>
        <v>19.109612825198884</v>
      </c>
      <c r="L2397" s="476">
        <f t="shared" si="264"/>
        <v>1032.1885572532551</v>
      </c>
      <c r="M2397" s="471">
        <f t="shared" si="260"/>
        <v>1177.115557030746</v>
      </c>
      <c r="N2397" s="467">
        <f t="shared" si="265"/>
        <v>0</v>
      </c>
      <c r="O2397" s="475" t="str">
        <f t="shared" si="266"/>
        <v/>
      </c>
    </row>
    <row r="2398" spans="1:15" hidden="1">
      <c r="A2398" s="475">
        <f t="shared" si="261"/>
        <v>43556</v>
      </c>
      <c r="B2398" s="475">
        <v>43565</v>
      </c>
      <c r="C2398" s="467">
        <v>21</v>
      </c>
      <c r="D2398" s="467">
        <v>1143</v>
      </c>
      <c r="E2398" s="467">
        <v>80</v>
      </c>
      <c r="F2398" s="467">
        <v>0</v>
      </c>
      <c r="G2398" s="467">
        <f t="array" ref="G2398">MAX(IF($A$2:$A$8761=A2398,$D$2:$D$8761))</f>
        <v>1224</v>
      </c>
      <c r="H2398" s="467">
        <f t="shared" si="262"/>
        <v>0</v>
      </c>
      <c r="I2398" s="475" t="str">
        <f t="shared" si="263"/>
        <v/>
      </c>
      <c r="J2398" s="471">
        <f>'Potential Projects'!D2399</f>
        <v>19.460504446623258</v>
      </c>
      <c r="K2398" s="471">
        <f>'Potential Projects'!E2399</f>
        <v>30.110410449365727</v>
      </c>
      <c r="L2398" s="476">
        <f t="shared" si="264"/>
        <v>1013.4290851040111</v>
      </c>
      <c r="M2398" s="471">
        <f t="shared" si="260"/>
        <v>1177.115557030746</v>
      </c>
      <c r="N2398" s="467">
        <f t="shared" si="265"/>
        <v>0</v>
      </c>
      <c r="O2398" s="475" t="str">
        <f t="shared" si="266"/>
        <v/>
      </c>
    </row>
    <row r="2399" spans="1:15" hidden="1">
      <c r="A2399" s="475">
        <f t="shared" si="261"/>
        <v>43556</v>
      </c>
      <c r="B2399" s="475">
        <v>43565</v>
      </c>
      <c r="C2399" s="467">
        <v>22</v>
      </c>
      <c r="D2399" s="467">
        <v>1094</v>
      </c>
      <c r="E2399" s="467">
        <v>90</v>
      </c>
      <c r="F2399" s="467">
        <v>0</v>
      </c>
      <c r="G2399" s="467">
        <f t="array" ref="G2399">MAX(IF($A$2:$A$8761=A2399,$D$2:$D$8761))</f>
        <v>1224</v>
      </c>
      <c r="H2399" s="467">
        <f t="shared" si="262"/>
        <v>0</v>
      </c>
      <c r="I2399" s="475" t="str">
        <f t="shared" si="263"/>
        <v/>
      </c>
      <c r="J2399" s="471">
        <f>'Potential Projects'!D2400</f>
        <v>30.014122445007096</v>
      </c>
      <c r="K2399" s="471">
        <f>'Potential Projects'!E2400</f>
        <v>56.384661363147714</v>
      </c>
      <c r="L2399" s="476">
        <f t="shared" si="264"/>
        <v>917.6012161918452</v>
      </c>
      <c r="M2399" s="471">
        <f t="shared" si="260"/>
        <v>1177.115557030746</v>
      </c>
      <c r="N2399" s="467">
        <f t="shared" si="265"/>
        <v>0</v>
      </c>
      <c r="O2399" s="475" t="str">
        <f t="shared" si="266"/>
        <v/>
      </c>
    </row>
    <row r="2400" spans="1:15" hidden="1">
      <c r="A2400" s="475">
        <f t="shared" si="261"/>
        <v>43556</v>
      </c>
      <c r="B2400" s="475">
        <v>43565</v>
      </c>
      <c r="C2400" s="467">
        <v>23</v>
      </c>
      <c r="D2400" s="467">
        <v>1021</v>
      </c>
      <c r="E2400" s="467">
        <v>100</v>
      </c>
      <c r="F2400" s="467">
        <v>0</v>
      </c>
      <c r="G2400" s="467">
        <f t="array" ref="G2400">MAX(IF($A$2:$A$8761=A2400,$D$2:$D$8761))</f>
        <v>1224</v>
      </c>
      <c r="H2400" s="467">
        <f t="shared" si="262"/>
        <v>0</v>
      </c>
      <c r="I2400" s="475" t="str">
        <f t="shared" si="263"/>
        <v/>
      </c>
      <c r="J2400" s="471">
        <f>'Potential Projects'!D2401</f>
        <v>29.161285820150827</v>
      </c>
      <c r="K2400" s="471">
        <f>'Potential Projects'!E2401</f>
        <v>58.4654493657278</v>
      </c>
      <c r="L2400" s="476">
        <f t="shared" si="264"/>
        <v>833.3732648141214</v>
      </c>
      <c r="M2400" s="471">
        <f t="shared" si="260"/>
        <v>1177.115557030746</v>
      </c>
      <c r="N2400" s="467">
        <f t="shared" si="265"/>
        <v>0</v>
      </c>
      <c r="O2400" s="475" t="str">
        <f t="shared" si="266"/>
        <v/>
      </c>
    </row>
    <row r="2401" spans="1:15" hidden="1">
      <c r="A2401" s="475">
        <f t="shared" si="261"/>
        <v>43556</v>
      </c>
      <c r="B2401" s="475">
        <v>43565</v>
      </c>
      <c r="C2401" s="467">
        <v>24</v>
      </c>
      <c r="D2401" s="467">
        <v>927</v>
      </c>
      <c r="E2401" s="467">
        <v>102</v>
      </c>
      <c r="F2401" s="467">
        <v>0</v>
      </c>
      <c r="G2401" s="467">
        <f t="array" ref="G2401">MAX(IF($A$2:$A$8761=A2401,$D$2:$D$8761))</f>
        <v>1224</v>
      </c>
      <c r="H2401" s="467">
        <f t="shared" si="262"/>
        <v>0</v>
      </c>
      <c r="I2401" s="475" t="str">
        <f t="shared" si="263"/>
        <v/>
      </c>
      <c r="J2401" s="471">
        <f>'Potential Projects'!D2402</f>
        <v>109.1578858157567</v>
      </c>
      <c r="K2401" s="471">
        <f>'Potential Projects'!E2402</f>
        <v>58.874566706084714</v>
      </c>
      <c r="L2401" s="476">
        <f t="shared" si="264"/>
        <v>656.96754747815862</v>
      </c>
      <c r="M2401" s="471">
        <f t="shared" si="260"/>
        <v>1177.115557030746</v>
      </c>
      <c r="N2401" s="467">
        <f t="shared" si="265"/>
        <v>0</v>
      </c>
      <c r="O2401" s="475" t="str">
        <f t="shared" si="266"/>
        <v/>
      </c>
    </row>
    <row r="2402" spans="1:15" hidden="1">
      <c r="A2402" s="475">
        <f t="shared" si="261"/>
        <v>43556</v>
      </c>
      <c r="B2402" s="477">
        <v>43566</v>
      </c>
      <c r="C2402" s="478">
        <v>1</v>
      </c>
      <c r="D2402" s="478">
        <v>896</v>
      </c>
      <c r="E2402" s="478">
        <v>97</v>
      </c>
      <c r="F2402" s="467">
        <v>0</v>
      </c>
      <c r="G2402" s="467">
        <f t="array" ref="G2402">MAX(IF($A$2:$A$8761=A2402,$D$2:$D$8761))</f>
        <v>1224</v>
      </c>
      <c r="H2402" s="467">
        <f t="shared" si="262"/>
        <v>0</v>
      </c>
      <c r="I2402" s="475" t="str">
        <f t="shared" si="263"/>
        <v/>
      </c>
      <c r="J2402" s="471">
        <f>'Potential Projects'!D2403</f>
        <v>111.65218757797612</v>
      </c>
      <c r="K2402" s="471">
        <f>'Potential Projects'!E2403</f>
        <v>52.31226198666954</v>
      </c>
      <c r="L2402" s="476">
        <f t="shared" si="264"/>
        <v>635.03555043535437</v>
      </c>
      <c r="M2402" s="471">
        <f t="shared" si="260"/>
        <v>1177.115557030746</v>
      </c>
      <c r="N2402" s="467">
        <f t="shared" si="265"/>
        <v>0</v>
      </c>
      <c r="O2402" s="475" t="str">
        <f t="shared" si="266"/>
        <v/>
      </c>
    </row>
    <row r="2403" spans="1:15" hidden="1">
      <c r="A2403" s="475">
        <f t="shared" si="261"/>
        <v>43556</v>
      </c>
      <c r="B2403" s="477">
        <v>43566</v>
      </c>
      <c r="C2403" s="478">
        <v>2</v>
      </c>
      <c r="D2403" s="478">
        <v>881</v>
      </c>
      <c r="E2403" s="478">
        <v>88</v>
      </c>
      <c r="F2403" s="467">
        <v>0</v>
      </c>
      <c r="G2403" s="467">
        <f t="array" ref="G2403">MAX(IF($A$2:$A$8761=A2403,$D$2:$D$8761))</f>
        <v>1224</v>
      </c>
      <c r="H2403" s="467">
        <f t="shared" si="262"/>
        <v>0</v>
      </c>
      <c r="I2403" s="475" t="str">
        <f t="shared" si="263"/>
        <v/>
      </c>
      <c r="J2403" s="471">
        <f>'Potential Projects'!D2404</f>
        <v>130.98308551552219</v>
      </c>
      <c r="K2403" s="471">
        <f>'Potential Projects'!E2404</f>
        <v>42.650678294990321</v>
      </c>
      <c r="L2403" s="476">
        <f t="shared" si="264"/>
        <v>619.36623618948749</v>
      </c>
      <c r="M2403" s="471">
        <f t="shared" si="260"/>
        <v>1177.115557030746</v>
      </c>
      <c r="N2403" s="467">
        <f t="shared" si="265"/>
        <v>0</v>
      </c>
      <c r="O2403" s="475" t="str">
        <f t="shared" si="266"/>
        <v/>
      </c>
    </row>
    <row r="2404" spans="1:15" hidden="1">
      <c r="A2404" s="475">
        <f t="shared" si="261"/>
        <v>43556</v>
      </c>
      <c r="B2404" s="477">
        <v>43566</v>
      </c>
      <c r="C2404" s="478">
        <v>3</v>
      </c>
      <c r="D2404" s="478">
        <v>863</v>
      </c>
      <c r="E2404" s="478">
        <v>63</v>
      </c>
      <c r="F2404" s="467">
        <v>0</v>
      </c>
      <c r="G2404" s="467">
        <f t="array" ref="G2404">MAX(IF($A$2:$A$8761=A2404,$D$2:$D$8761))</f>
        <v>1224</v>
      </c>
      <c r="H2404" s="467">
        <f t="shared" si="262"/>
        <v>0</v>
      </c>
      <c r="I2404" s="475" t="str">
        <f t="shared" si="263"/>
        <v/>
      </c>
      <c r="J2404" s="471">
        <f>'Potential Projects'!D2405</f>
        <v>131.70803686538844</v>
      </c>
      <c r="K2404" s="471">
        <f>'Potential Projects'!E2405</f>
        <v>36.323831165340792</v>
      </c>
      <c r="L2404" s="476">
        <f t="shared" si="264"/>
        <v>631.96813196927076</v>
      </c>
      <c r="M2404" s="471">
        <f t="shared" si="260"/>
        <v>1177.115557030746</v>
      </c>
      <c r="N2404" s="467">
        <f t="shared" si="265"/>
        <v>0</v>
      </c>
      <c r="O2404" s="475" t="str">
        <f t="shared" si="266"/>
        <v/>
      </c>
    </row>
    <row r="2405" spans="1:15" hidden="1">
      <c r="A2405" s="475">
        <f t="shared" si="261"/>
        <v>43556</v>
      </c>
      <c r="B2405" s="477">
        <v>43566</v>
      </c>
      <c r="C2405" s="478">
        <v>4</v>
      </c>
      <c r="D2405" s="478">
        <v>906</v>
      </c>
      <c r="E2405" s="478">
        <v>52</v>
      </c>
      <c r="F2405" s="467">
        <v>0</v>
      </c>
      <c r="G2405" s="467">
        <f t="array" ref="G2405">MAX(IF($A$2:$A$8761=A2405,$D$2:$D$8761))</f>
        <v>1224</v>
      </c>
      <c r="H2405" s="467">
        <f t="shared" si="262"/>
        <v>0</v>
      </c>
      <c r="I2405" s="475" t="str">
        <f t="shared" si="263"/>
        <v/>
      </c>
      <c r="J2405" s="471">
        <f>'Potential Projects'!D2406</f>
        <v>143.53021832655952</v>
      </c>
      <c r="K2405" s="471">
        <f>'Potential Projects'!E2406</f>
        <v>52.208222586540529</v>
      </c>
      <c r="L2405" s="476">
        <f t="shared" si="264"/>
        <v>658.26155908689998</v>
      </c>
      <c r="M2405" s="471">
        <f t="shared" si="260"/>
        <v>1177.115557030746</v>
      </c>
      <c r="N2405" s="467">
        <f t="shared" si="265"/>
        <v>0</v>
      </c>
      <c r="O2405" s="475" t="str">
        <f t="shared" si="266"/>
        <v/>
      </c>
    </row>
    <row r="2406" spans="1:15" hidden="1">
      <c r="A2406" s="475">
        <f t="shared" si="261"/>
        <v>43556</v>
      </c>
      <c r="B2406" s="477">
        <v>43566</v>
      </c>
      <c r="C2406" s="478">
        <v>5</v>
      </c>
      <c r="D2406" s="478">
        <v>905</v>
      </c>
      <c r="E2406" s="478">
        <v>60</v>
      </c>
      <c r="F2406" s="467">
        <v>0</v>
      </c>
      <c r="G2406" s="467">
        <f t="array" ref="G2406">MAX(IF($A$2:$A$8761=A2406,$D$2:$D$8761))</f>
        <v>1224</v>
      </c>
      <c r="H2406" s="467">
        <f t="shared" si="262"/>
        <v>0</v>
      </c>
      <c r="I2406" s="475" t="str">
        <f t="shared" si="263"/>
        <v/>
      </c>
      <c r="J2406" s="471">
        <f>'Potential Projects'!D2407</f>
        <v>144</v>
      </c>
      <c r="K2406" s="471">
        <f>'Potential Projects'!E2407</f>
        <v>59.167910879380777</v>
      </c>
      <c r="L2406" s="476">
        <f t="shared" si="264"/>
        <v>641.83208912061923</v>
      </c>
      <c r="M2406" s="471">
        <f t="shared" si="260"/>
        <v>1177.115557030746</v>
      </c>
      <c r="N2406" s="467">
        <f t="shared" si="265"/>
        <v>0</v>
      </c>
      <c r="O2406" s="475" t="str">
        <f t="shared" si="266"/>
        <v/>
      </c>
    </row>
    <row r="2407" spans="1:15" hidden="1">
      <c r="A2407" s="475">
        <f t="shared" si="261"/>
        <v>43556</v>
      </c>
      <c r="B2407" s="477">
        <v>43566</v>
      </c>
      <c r="C2407" s="478">
        <v>6</v>
      </c>
      <c r="D2407" s="478">
        <v>1006</v>
      </c>
      <c r="E2407" s="478">
        <v>52</v>
      </c>
      <c r="F2407" s="467">
        <v>0</v>
      </c>
      <c r="G2407" s="467">
        <f t="array" ref="G2407">MAX(IF($A$2:$A$8761=A2407,$D$2:$D$8761))</f>
        <v>1224</v>
      </c>
      <c r="H2407" s="467">
        <f t="shared" si="262"/>
        <v>0</v>
      </c>
      <c r="I2407" s="475" t="str">
        <f t="shared" si="263"/>
        <v/>
      </c>
      <c r="J2407" s="471">
        <f>'Potential Projects'!D2408</f>
        <v>144</v>
      </c>
      <c r="K2407" s="471">
        <f>'Potential Projects'!E2408</f>
        <v>72.357447161900666</v>
      </c>
      <c r="L2407" s="476">
        <f t="shared" si="264"/>
        <v>737.64255283809939</v>
      </c>
      <c r="M2407" s="471">
        <f t="shared" si="260"/>
        <v>1177.115557030746</v>
      </c>
      <c r="N2407" s="467">
        <f t="shared" si="265"/>
        <v>0</v>
      </c>
      <c r="O2407" s="475" t="str">
        <f t="shared" si="266"/>
        <v/>
      </c>
    </row>
    <row r="2408" spans="1:15" hidden="1">
      <c r="A2408" s="475">
        <f t="shared" si="261"/>
        <v>43556</v>
      </c>
      <c r="B2408" s="477">
        <v>43566</v>
      </c>
      <c r="C2408" s="478">
        <v>7</v>
      </c>
      <c r="D2408" s="478">
        <v>1136</v>
      </c>
      <c r="E2408" s="478">
        <v>34</v>
      </c>
      <c r="F2408" s="467">
        <v>1</v>
      </c>
      <c r="G2408" s="467">
        <f t="array" ref="G2408">MAX(IF($A$2:$A$8761=A2408,$D$2:$D$8761))</f>
        <v>1224</v>
      </c>
      <c r="H2408" s="467">
        <f t="shared" si="262"/>
        <v>0</v>
      </c>
      <c r="I2408" s="475" t="str">
        <f t="shared" si="263"/>
        <v/>
      </c>
      <c r="J2408" s="471">
        <f>'Potential Projects'!D2409</f>
        <v>132.12675921840113</v>
      </c>
      <c r="K2408" s="471">
        <f>'Potential Projects'!E2409</f>
        <v>57.942123360567621</v>
      </c>
      <c r="L2408" s="476">
        <f t="shared" si="264"/>
        <v>910.93111742103122</v>
      </c>
      <c r="M2408" s="471">
        <f t="shared" si="260"/>
        <v>1177.115557030746</v>
      </c>
      <c r="N2408" s="467">
        <f t="shared" si="265"/>
        <v>0</v>
      </c>
      <c r="O2408" s="475" t="str">
        <f t="shared" si="266"/>
        <v/>
      </c>
    </row>
    <row r="2409" spans="1:15" hidden="1">
      <c r="A2409" s="475">
        <f t="shared" si="261"/>
        <v>43556</v>
      </c>
      <c r="B2409" s="477">
        <v>43566</v>
      </c>
      <c r="C2409" s="478">
        <v>8</v>
      </c>
      <c r="D2409" s="478">
        <v>1224</v>
      </c>
      <c r="E2409" s="478">
        <v>17</v>
      </c>
      <c r="F2409" s="467">
        <v>9</v>
      </c>
      <c r="G2409" s="467">
        <f t="array" ref="G2409">MAX(IF($A$2:$A$8761=A2409,$D$2:$D$8761))</f>
        <v>1224</v>
      </c>
      <c r="H2409" s="467">
        <f t="shared" si="262"/>
        <v>1</v>
      </c>
      <c r="I2409" s="475">
        <f t="shared" si="263"/>
        <v>43566</v>
      </c>
      <c r="J2409" s="471">
        <f>'Potential Projects'!D2410</f>
        <v>123.07718766625372</v>
      </c>
      <c r="K2409" s="471">
        <f>'Potential Projects'!E2410</f>
        <v>37.507377123199312</v>
      </c>
      <c r="L2409" s="476">
        <f t="shared" si="264"/>
        <v>1037.415435210547</v>
      </c>
      <c r="M2409" s="471">
        <f t="shared" si="260"/>
        <v>1177.115557030746</v>
      </c>
      <c r="N2409" s="467">
        <f t="shared" si="265"/>
        <v>0</v>
      </c>
      <c r="O2409" s="475" t="str">
        <f t="shared" si="266"/>
        <v/>
      </c>
    </row>
    <row r="2410" spans="1:15" hidden="1">
      <c r="A2410" s="475">
        <f t="shared" si="261"/>
        <v>43556</v>
      </c>
      <c r="B2410" s="477">
        <v>43566</v>
      </c>
      <c r="C2410" s="478">
        <v>9</v>
      </c>
      <c r="D2410" s="478">
        <v>1194</v>
      </c>
      <c r="E2410" s="478">
        <v>5</v>
      </c>
      <c r="F2410" s="467">
        <v>18</v>
      </c>
      <c r="G2410" s="467">
        <f t="array" ref="G2410">MAX(IF($A$2:$A$8761=A2410,$D$2:$D$8761))</f>
        <v>1224</v>
      </c>
      <c r="H2410" s="467">
        <f t="shared" si="262"/>
        <v>0</v>
      </c>
      <c r="I2410" s="475" t="str">
        <f t="shared" si="263"/>
        <v/>
      </c>
      <c r="J2410" s="471">
        <f>'Potential Projects'!D2411</f>
        <v>133.59088319038847</v>
      </c>
      <c r="K2410" s="471">
        <f>'Potential Projects'!E2411</f>
        <v>40.52295522468286</v>
      </c>
      <c r="L2410" s="476">
        <f t="shared" si="264"/>
        <v>996.88616158492869</v>
      </c>
      <c r="M2410" s="471">
        <f t="shared" si="260"/>
        <v>1177.115557030746</v>
      </c>
      <c r="N2410" s="467">
        <f t="shared" si="265"/>
        <v>0</v>
      </c>
      <c r="O2410" s="475" t="str">
        <f t="shared" si="266"/>
        <v/>
      </c>
    </row>
    <row r="2411" spans="1:15" hidden="1">
      <c r="A2411" s="475">
        <f t="shared" si="261"/>
        <v>43556</v>
      </c>
      <c r="B2411" s="477">
        <v>43566</v>
      </c>
      <c r="C2411" s="478">
        <v>10</v>
      </c>
      <c r="D2411" s="478">
        <v>1168</v>
      </c>
      <c r="E2411" s="478">
        <v>5</v>
      </c>
      <c r="F2411" s="467">
        <v>14</v>
      </c>
      <c r="G2411" s="467">
        <f t="array" ref="G2411">MAX(IF($A$2:$A$8761=A2411,$D$2:$D$8761))</f>
        <v>1224</v>
      </c>
      <c r="H2411" s="467">
        <f t="shared" si="262"/>
        <v>0</v>
      </c>
      <c r="I2411" s="475" t="str">
        <f t="shared" si="263"/>
        <v/>
      </c>
      <c r="J2411" s="471">
        <f>'Potential Projects'!D2412</f>
        <v>137.15410855108459</v>
      </c>
      <c r="K2411" s="471">
        <f>'Potential Projects'!E2412</f>
        <v>46.285017039346378</v>
      </c>
      <c r="L2411" s="476">
        <f t="shared" si="264"/>
        <v>965.56087440956901</v>
      </c>
      <c r="M2411" s="471">
        <f t="shared" si="260"/>
        <v>1177.115557030746</v>
      </c>
      <c r="N2411" s="467">
        <f t="shared" si="265"/>
        <v>0</v>
      </c>
      <c r="O2411" s="475" t="str">
        <f t="shared" si="266"/>
        <v/>
      </c>
    </row>
    <row r="2412" spans="1:15" hidden="1">
      <c r="A2412" s="475">
        <f t="shared" si="261"/>
        <v>43556</v>
      </c>
      <c r="B2412" s="477">
        <v>43566</v>
      </c>
      <c r="C2412" s="478">
        <v>11</v>
      </c>
      <c r="D2412" s="478">
        <v>1129</v>
      </c>
      <c r="E2412" s="478">
        <v>7</v>
      </c>
      <c r="F2412" s="467">
        <v>16</v>
      </c>
      <c r="G2412" s="467">
        <f t="array" ref="G2412">MAX(IF($A$2:$A$8761=A2412,$D$2:$D$8761))</f>
        <v>1224</v>
      </c>
      <c r="H2412" s="467">
        <f t="shared" si="262"/>
        <v>0</v>
      </c>
      <c r="I2412" s="475" t="str">
        <f t="shared" si="263"/>
        <v/>
      </c>
      <c r="J2412" s="471">
        <f>'Potential Projects'!D2413</f>
        <v>129.39459479381702</v>
      </c>
      <c r="K2412" s="471">
        <f>'Potential Projects'!E2413</f>
        <v>57.9436878628252</v>
      </c>
      <c r="L2412" s="476">
        <f t="shared" si="264"/>
        <v>918.66171734335774</v>
      </c>
      <c r="M2412" s="471">
        <f t="shared" si="260"/>
        <v>1177.115557030746</v>
      </c>
      <c r="N2412" s="467">
        <f t="shared" si="265"/>
        <v>0</v>
      </c>
      <c r="O2412" s="475" t="str">
        <f t="shared" si="266"/>
        <v/>
      </c>
    </row>
    <row r="2413" spans="1:15" hidden="1">
      <c r="A2413" s="475">
        <f t="shared" si="261"/>
        <v>43556</v>
      </c>
      <c r="B2413" s="477">
        <v>43566</v>
      </c>
      <c r="C2413" s="478">
        <v>12</v>
      </c>
      <c r="D2413" s="478">
        <v>1099</v>
      </c>
      <c r="E2413" s="478">
        <v>4</v>
      </c>
      <c r="F2413" s="467">
        <v>18</v>
      </c>
      <c r="G2413" s="467">
        <f t="array" ref="G2413">MAX(IF($A$2:$A$8761=A2413,$D$2:$D$8761))</f>
        <v>1224</v>
      </c>
      <c r="H2413" s="467">
        <f t="shared" si="262"/>
        <v>0</v>
      </c>
      <c r="I2413" s="475" t="str">
        <f t="shared" si="263"/>
        <v/>
      </c>
      <c r="J2413" s="471">
        <f>'Potential Projects'!D2414</f>
        <v>116.58110284643429</v>
      </c>
      <c r="K2413" s="471">
        <f>'Potential Projects'!E2414</f>
        <v>45.213332992904753</v>
      </c>
      <c r="L2413" s="476">
        <f t="shared" si="264"/>
        <v>915.20556416066097</v>
      </c>
      <c r="M2413" s="471">
        <f t="shared" si="260"/>
        <v>1177.115557030746</v>
      </c>
      <c r="N2413" s="467">
        <f t="shared" si="265"/>
        <v>0</v>
      </c>
      <c r="O2413" s="475" t="str">
        <f t="shared" si="266"/>
        <v/>
      </c>
    </row>
    <row r="2414" spans="1:15" hidden="1">
      <c r="A2414" s="475">
        <f t="shared" si="261"/>
        <v>43556</v>
      </c>
      <c r="B2414" s="477">
        <v>43566</v>
      </c>
      <c r="C2414" s="478">
        <v>13</v>
      </c>
      <c r="D2414" s="478">
        <v>1121</v>
      </c>
      <c r="E2414" s="478">
        <v>5</v>
      </c>
      <c r="F2414" s="467">
        <v>15</v>
      </c>
      <c r="G2414" s="467">
        <f t="array" ref="G2414">MAX(IF($A$2:$A$8761=A2414,$D$2:$D$8761))</f>
        <v>1224</v>
      </c>
      <c r="H2414" s="467">
        <f t="shared" si="262"/>
        <v>0</v>
      </c>
      <c r="I2414" s="475" t="str">
        <f t="shared" si="263"/>
        <v/>
      </c>
      <c r="J2414" s="471">
        <f>'Potential Projects'!D2415</f>
        <v>109.45525457612561</v>
      </c>
      <c r="K2414" s="471">
        <f>'Potential Projects'!E2415</f>
        <v>63.164431896366381</v>
      </c>
      <c r="L2414" s="476">
        <f t="shared" si="264"/>
        <v>928.38031352750795</v>
      </c>
      <c r="M2414" s="471">
        <f t="shared" si="260"/>
        <v>1177.115557030746</v>
      </c>
      <c r="N2414" s="467">
        <f t="shared" si="265"/>
        <v>0</v>
      </c>
      <c r="O2414" s="475" t="str">
        <f t="shared" si="266"/>
        <v/>
      </c>
    </row>
    <row r="2415" spans="1:15" hidden="1">
      <c r="A2415" s="475">
        <f t="shared" si="261"/>
        <v>43556</v>
      </c>
      <c r="B2415" s="477">
        <v>43566</v>
      </c>
      <c r="C2415" s="478">
        <v>14</v>
      </c>
      <c r="D2415" s="478">
        <v>1094</v>
      </c>
      <c r="E2415" s="478">
        <v>6</v>
      </c>
      <c r="F2415" s="467">
        <v>7</v>
      </c>
      <c r="G2415" s="467">
        <f t="array" ref="G2415">MAX(IF($A$2:$A$8761=A2415,$D$2:$D$8761))</f>
        <v>1224</v>
      </c>
      <c r="H2415" s="467">
        <f t="shared" si="262"/>
        <v>0</v>
      </c>
      <c r="I2415" s="475" t="str">
        <f t="shared" si="263"/>
        <v/>
      </c>
      <c r="J2415" s="471">
        <f>'Potential Projects'!D2416</f>
        <v>85.314976703063692</v>
      </c>
      <c r="K2415" s="471">
        <f>'Potential Projects'!E2416</f>
        <v>66.599296602881097</v>
      </c>
      <c r="L2415" s="476">
        <f t="shared" si="264"/>
        <v>929.08572669405521</v>
      </c>
      <c r="M2415" s="471">
        <f t="shared" si="260"/>
        <v>1177.115557030746</v>
      </c>
      <c r="N2415" s="467">
        <f t="shared" si="265"/>
        <v>0</v>
      </c>
      <c r="O2415" s="475" t="str">
        <f t="shared" si="266"/>
        <v/>
      </c>
    </row>
    <row r="2416" spans="1:15" hidden="1">
      <c r="A2416" s="475">
        <f t="shared" si="261"/>
        <v>43556</v>
      </c>
      <c r="B2416" s="477">
        <v>43566</v>
      </c>
      <c r="C2416" s="478">
        <v>15</v>
      </c>
      <c r="D2416" s="478">
        <v>1078</v>
      </c>
      <c r="E2416" s="478">
        <v>4</v>
      </c>
      <c r="F2416" s="467">
        <v>9</v>
      </c>
      <c r="G2416" s="467">
        <f t="array" ref="G2416">MAX(IF($A$2:$A$8761=A2416,$D$2:$D$8761))</f>
        <v>1224</v>
      </c>
      <c r="H2416" s="467">
        <f t="shared" si="262"/>
        <v>0</v>
      </c>
      <c r="I2416" s="475" t="str">
        <f t="shared" si="263"/>
        <v/>
      </c>
      <c r="J2416" s="471">
        <f>'Potential Projects'!D2417</f>
        <v>75.384465132404912</v>
      </c>
      <c r="K2416" s="471">
        <f>'Potential Projects'!E2417</f>
        <v>76.714585949258222</v>
      </c>
      <c r="L2416" s="476">
        <f t="shared" si="264"/>
        <v>912.90094891833689</v>
      </c>
      <c r="M2416" s="471">
        <f t="shared" si="260"/>
        <v>1177.115557030746</v>
      </c>
      <c r="N2416" s="467">
        <f t="shared" si="265"/>
        <v>0</v>
      </c>
      <c r="O2416" s="475" t="str">
        <f t="shared" si="266"/>
        <v/>
      </c>
    </row>
    <row r="2417" spans="1:15" hidden="1">
      <c r="A2417" s="475">
        <f t="shared" si="261"/>
        <v>43556</v>
      </c>
      <c r="B2417" s="477">
        <v>43566</v>
      </c>
      <c r="C2417" s="478">
        <v>16</v>
      </c>
      <c r="D2417" s="478">
        <v>1081</v>
      </c>
      <c r="E2417" s="478">
        <v>13</v>
      </c>
      <c r="F2417" s="467">
        <v>9</v>
      </c>
      <c r="G2417" s="467">
        <f t="array" ref="G2417">MAX(IF($A$2:$A$8761=A2417,$D$2:$D$8761))</f>
        <v>1224</v>
      </c>
      <c r="H2417" s="467">
        <f t="shared" si="262"/>
        <v>0</v>
      </c>
      <c r="I2417" s="475" t="str">
        <f t="shared" si="263"/>
        <v/>
      </c>
      <c r="J2417" s="471">
        <f>'Potential Projects'!D2418</f>
        <v>84.832426058745455</v>
      </c>
      <c r="K2417" s="471">
        <f>'Potential Projects'!E2418</f>
        <v>60.497737798322945</v>
      </c>
      <c r="L2417" s="476">
        <f t="shared" si="264"/>
        <v>913.66983614293156</v>
      </c>
      <c r="M2417" s="471">
        <f t="shared" si="260"/>
        <v>1177.115557030746</v>
      </c>
      <c r="N2417" s="467">
        <f t="shared" si="265"/>
        <v>0</v>
      </c>
      <c r="O2417" s="475" t="str">
        <f t="shared" si="266"/>
        <v/>
      </c>
    </row>
    <row r="2418" spans="1:15" hidden="1">
      <c r="A2418" s="475">
        <f t="shared" si="261"/>
        <v>43556</v>
      </c>
      <c r="B2418" s="477">
        <v>43566</v>
      </c>
      <c r="C2418" s="478">
        <v>17</v>
      </c>
      <c r="D2418" s="478">
        <v>1058</v>
      </c>
      <c r="E2418" s="478">
        <v>17</v>
      </c>
      <c r="F2418" s="467">
        <v>4</v>
      </c>
      <c r="G2418" s="467">
        <f t="array" ref="G2418">MAX(IF($A$2:$A$8761=A2418,$D$2:$D$8761))</f>
        <v>1224</v>
      </c>
      <c r="H2418" s="467">
        <f t="shared" si="262"/>
        <v>0</v>
      </c>
      <c r="I2418" s="475" t="str">
        <f t="shared" si="263"/>
        <v/>
      </c>
      <c r="J2418" s="471">
        <f>'Potential Projects'!D2419</f>
        <v>66.050938755754487</v>
      </c>
      <c r="K2418" s="471">
        <f>'Potential Projects'!E2419</f>
        <v>61.341004515158026</v>
      </c>
      <c r="L2418" s="476">
        <f t="shared" si="264"/>
        <v>909.60805672908748</v>
      </c>
      <c r="M2418" s="471">
        <f t="shared" ref="M2418:M2481" si="267">MAX($L$2162:$L$2881)</f>
        <v>1177.115557030746</v>
      </c>
      <c r="N2418" s="467">
        <f t="shared" si="265"/>
        <v>0</v>
      </c>
      <c r="O2418" s="475" t="str">
        <f t="shared" si="266"/>
        <v/>
      </c>
    </row>
    <row r="2419" spans="1:15" hidden="1">
      <c r="A2419" s="475">
        <f t="shared" si="261"/>
        <v>43556</v>
      </c>
      <c r="B2419" s="477">
        <v>43566</v>
      </c>
      <c r="C2419" s="478">
        <v>18</v>
      </c>
      <c r="D2419" s="478">
        <v>1100</v>
      </c>
      <c r="E2419" s="478">
        <v>37</v>
      </c>
      <c r="F2419" s="467">
        <v>2</v>
      </c>
      <c r="G2419" s="467">
        <f t="array" ref="G2419">MAX(IF($A$2:$A$8761=A2419,$D$2:$D$8761))</f>
        <v>1224</v>
      </c>
      <c r="H2419" s="467">
        <f t="shared" si="262"/>
        <v>0</v>
      </c>
      <c r="I2419" s="475" t="str">
        <f t="shared" si="263"/>
        <v/>
      </c>
      <c r="J2419" s="471">
        <f>'Potential Projects'!D2420</f>
        <v>60.567391461811738</v>
      </c>
      <c r="K2419" s="471">
        <f>'Potential Projects'!E2420</f>
        <v>61.790016663083208</v>
      </c>
      <c r="L2419" s="476">
        <f t="shared" si="264"/>
        <v>938.64259187510504</v>
      </c>
      <c r="M2419" s="471">
        <f t="shared" si="267"/>
        <v>1177.115557030746</v>
      </c>
      <c r="N2419" s="467">
        <f t="shared" si="265"/>
        <v>0</v>
      </c>
      <c r="O2419" s="475" t="str">
        <f t="shared" si="266"/>
        <v/>
      </c>
    </row>
    <row r="2420" spans="1:15" hidden="1">
      <c r="A2420" s="475">
        <f t="shared" si="261"/>
        <v>43556</v>
      </c>
      <c r="B2420" s="477">
        <v>43566</v>
      </c>
      <c r="C2420" s="478">
        <v>19</v>
      </c>
      <c r="D2420" s="478">
        <v>1094</v>
      </c>
      <c r="E2420" s="478">
        <v>28</v>
      </c>
      <c r="F2420" s="467">
        <v>0</v>
      </c>
      <c r="G2420" s="467">
        <f t="array" ref="G2420">MAX(IF($A$2:$A$8761=A2420,$D$2:$D$8761))</f>
        <v>1224</v>
      </c>
      <c r="H2420" s="467">
        <f t="shared" si="262"/>
        <v>0</v>
      </c>
      <c r="I2420" s="475" t="str">
        <f t="shared" si="263"/>
        <v/>
      </c>
      <c r="J2420" s="471">
        <f>'Potential Projects'!D2421</f>
        <v>72.446364144518881</v>
      </c>
      <c r="K2420" s="471">
        <f>'Potential Projects'!E2421</f>
        <v>37.095130778327245</v>
      </c>
      <c r="L2420" s="476">
        <f t="shared" si="264"/>
        <v>956.45850507715386</v>
      </c>
      <c r="M2420" s="471">
        <f t="shared" si="267"/>
        <v>1177.115557030746</v>
      </c>
      <c r="N2420" s="467">
        <f t="shared" si="265"/>
        <v>0</v>
      </c>
      <c r="O2420" s="475" t="str">
        <f t="shared" si="266"/>
        <v/>
      </c>
    </row>
    <row r="2421" spans="1:15" hidden="1">
      <c r="A2421" s="475">
        <f t="shared" si="261"/>
        <v>43556</v>
      </c>
      <c r="B2421" s="477">
        <v>43566</v>
      </c>
      <c r="C2421" s="478">
        <v>20</v>
      </c>
      <c r="D2421" s="478">
        <v>1117</v>
      </c>
      <c r="E2421" s="478">
        <v>25</v>
      </c>
      <c r="F2421" s="467">
        <v>0</v>
      </c>
      <c r="G2421" s="467">
        <f t="array" ref="G2421">MAX(IF($A$2:$A$8761=A2421,$D$2:$D$8761))</f>
        <v>1224</v>
      </c>
      <c r="H2421" s="467">
        <f t="shared" si="262"/>
        <v>0</v>
      </c>
      <c r="I2421" s="475" t="str">
        <f t="shared" si="263"/>
        <v/>
      </c>
      <c r="J2421" s="471">
        <f>'Potential Projects'!D2422</f>
        <v>61.194952250791054</v>
      </c>
      <c r="K2421" s="471">
        <f>'Potential Projects'!E2422</f>
        <v>48.120178187486566</v>
      </c>
      <c r="L2421" s="476">
        <f t="shared" si="264"/>
        <v>982.68486956172251</v>
      </c>
      <c r="M2421" s="471">
        <f t="shared" si="267"/>
        <v>1177.115557030746</v>
      </c>
      <c r="N2421" s="467">
        <f t="shared" si="265"/>
        <v>0</v>
      </c>
      <c r="O2421" s="475" t="str">
        <f t="shared" si="266"/>
        <v/>
      </c>
    </row>
    <row r="2422" spans="1:15" hidden="1">
      <c r="A2422" s="475">
        <f t="shared" si="261"/>
        <v>43556</v>
      </c>
      <c r="B2422" s="477">
        <v>43566</v>
      </c>
      <c r="C2422" s="478">
        <v>21</v>
      </c>
      <c r="D2422" s="478">
        <v>1111</v>
      </c>
      <c r="E2422" s="478">
        <v>22</v>
      </c>
      <c r="F2422" s="467">
        <v>0</v>
      </c>
      <c r="G2422" s="467">
        <f t="array" ref="G2422">MAX(IF($A$2:$A$8761=A2422,$D$2:$D$8761))</f>
        <v>1224</v>
      </c>
      <c r="H2422" s="467">
        <f t="shared" si="262"/>
        <v>0</v>
      </c>
      <c r="I2422" s="475" t="str">
        <f t="shared" si="263"/>
        <v/>
      </c>
      <c r="J2422" s="471">
        <f>'Potential Projects'!D2423</f>
        <v>59.753743362938337</v>
      </c>
      <c r="K2422" s="471">
        <f>'Potential Projects'!E2423</f>
        <v>76.633231831864109</v>
      </c>
      <c r="L2422" s="476">
        <f t="shared" si="264"/>
        <v>952.61302480519748</v>
      </c>
      <c r="M2422" s="471">
        <f t="shared" si="267"/>
        <v>1177.115557030746</v>
      </c>
      <c r="N2422" s="467">
        <f t="shared" si="265"/>
        <v>0</v>
      </c>
      <c r="O2422" s="475" t="str">
        <f t="shared" si="266"/>
        <v/>
      </c>
    </row>
    <row r="2423" spans="1:15" hidden="1">
      <c r="A2423" s="475">
        <f t="shared" si="261"/>
        <v>43556</v>
      </c>
      <c r="B2423" s="477">
        <v>43566</v>
      </c>
      <c r="C2423" s="478">
        <v>22</v>
      </c>
      <c r="D2423" s="478">
        <v>1075</v>
      </c>
      <c r="E2423" s="478">
        <v>22</v>
      </c>
      <c r="F2423" s="467">
        <v>0</v>
      </c>
      <c r="G2423" s="467">
        <f t="array" ref="G2423">MAX(IF($A$2:$A$8761=A2423,$D$2:$D$8761))</f>
        <v>1224</v>
      </c>
      <c r="H2423" s="467">
        <f t="shared" si="262"/>
        <v>0</v>
      </c>
      <c r="I2423" s="475" t="str">
        <f t="shared" si="263"/>
        <v/>
      </c>
      <c r="J2423" s="471">
        <f>'Potential Projects'!D2424</f>
        <v>126.26260313086827</v>
      </c>
      <c r="K2423" s="471">
        <f>'Potential Projects'!E2424</f>
        <v>95.799948989464653</v>
      </c>
      <c r="L2423" s="476">
        <f t="shared" si="264"/>
        <v>830.93744787966716</v>
      </c>
      <c r="M2423" s="471">
        <f t="shared" si="267"/>
        <v>1177.115557030746</v>
      </c>
      <c r="N2423" s="467">
        <f t="shared" si="265"/>
        <v>0</v>
      </c>
      <c r="O2423" s="475" t="str">
        <f t="shared" si="266"/>
        <v/>
      </c>
    </row>
    <row r="2424" spans="1:15" hidden="1">
      <c r="A2424" s="475">
        <f t="shared" si="261"/>
        <v>43556</v>
      </c>
      <c r="B2424" s="477">
        <v>43566</v>
      </c>
      <c r="C2424" s="478">
        <v>23</v>
      </c>
      <c r="D2424" s="478">
        <v>1020</v>
      </c>
      <c r="E2424" s="478">
        <v>10</v>
      </c>
      <c r="F2424" s="467">
        <v>0</v>
      </c>
      <c r="G2424" s="467">
        <f t="array" ref="G2424">MAX(IF($A$2:$A$8761=A2424,$D$2:$D$8761))</f>
        <v>1224</v>
      </c>
      <c r="H2424" s="467">
        <f t="shared" si="262"/>
        <v>0</v>
      </c>
      <c r="I2424" s="475" t="str">
        <f t="shared" si="263"/>
        <v/>
      </c>
      <c r="J2424" s="471">
        <f>'Potential Projects'!D2425</f>
        <v>137.15267911370526</v>
      </c>
      <c r="K2424" s="471">
        <f>'Potential Projects'!E2425</f>
        <v>99.406908944313031</v>
      </c>
      <c r="L2424" s="476">
        <f t="shared" si="264"/>
        <v>773.44041194198167</v>
      </c>
      <c r="M2424" s="471">
        <f t="shared" si="267"/>
        <v>1177.115557030746</v>
      </c>
      <c r="N2424" s="467">
        <f t="shared" si="265"/>
        <v>0</v>
      </c>
      <c r="O2424" s="475" t="str">
        <f t="shared" si="266"/>
        <v/>
      </c>
    </row>
    <row r="2425" spans="1:15" hidden="1">
      <c r="A2425" s="475">
        <f t="shared" si="261"/>
        <v>43556</v>
      </c>
      <c r="B2425" s="477">
        <v>43566</v>
      </c>
      <c r="C2425" s="478">
        <v>24</v>
      </c>
      <c r="D2425" s="478">
        <v>941</v>
      </c>
      <c r="E2425" s="478">
        <v>16</v>
      </c>
      <c r="F2425" s="467">
        <v>0</v>
      </c>
      <c r="G2425" s="467">
        <f t="array" ref="G2425">MAX(IF($A$2:$A$8761=A2425,$D$2:$D$8761))</f>
        <v>1224</v>
      </c>
      <c r="H2425" s="467">
        <f t="shared" si="262"/>
        <v>0</v>
      </c>
      <c r="I2425" s="475" t="str">
        <f t="shared" si="263"/>
        <v/>
      </c>
      <c r="J2425" s="471">
        <f>'Potential Projects'!D2426</f>
        <v>137.32224392485372</v>
      </c>
      <c r="K2425" s="471">
        <f>'Potential Projects'!E2426</f>
        <v>99.811332777897235</v>
      </c>
      <c r="L2425" s="476">
        <f t="shared" si="264"/>
        <v>687.86642329724896</v>
      </c>
      <c r="M2425" s="471">
        <f t="shared" si="267"/>
        <v>1177.115557030746</v>
      </c>
      <c r="N2425" s="467">
        <f t="shared" si="265"/>
        <v>0</v>
      </c>
      <c r="O2425" s="475" t="str">
        <f t="shared" si="266"/>
        <v/>
      </c>
    </row>
    <row r="2426" spans="1:15" hidden="1">
      <c r="A2426" s="475">
        <f t="shared" si="261"/>
        <v>43556</v>
      </c>
      <c r="B2426" s="475">
        <v>43567</v>
      </c>
      <c r="C2426" s="467">
        <v>1</v>
      </c>
      <c r="D2426" s="467">
        <v>904</v>
      </c>
      <c r="E2426" s="467">
        <v>17</v>
      </c>
      <c r="F2426" s="467">
        <v>0</v>
      </c>
      <c r="G2426" s="467">
        <f t="array" ref="G2426">MAX(IF($A$2:$A$8761=A2426,$D$2:$D$8761))</f>
        <v>1224</v>
      </c>
      <c r="H2426" s="467">
        <f t="shared" si="262"/>
        <v>0</v>
      </c>
      <c r="I2426" s="475" t="str">
        <f t="shared" si="263"/>
        <v/>
      </c>
      <c r="J2426" s="471">
        <f>'Potential Projects'!D2427</f>
        <v>142.10011870077008</v>
      </c>
      <c r="K2426" s="471">
        <f>'Potential Projects'!E2427</f>
        <v>75.315920930982585</v>
      </c>
      <c r="L2426" s="476">
        <f t="shared" si="264"/>
        <v>669.5839603682474</v>
      </c>
      <c r="M2426" s="471">
        <f t="shared" si="267"/>
        <v>1177.115557030746</v>
      </c>
      <c r="N2426" s="467">
        <f t="shared" si="265"/>
        <v>0</v>
      </c>
      <c r="O2426" s="475" t="str">
        <f t="shared" si="266"/>
        <v/>
      </c>
    </row>
    <row r="2427" spans="1:15" hidden="1">
      <c r="A2427" s="475">
        <f t="shared" si="261"/>
        <v>43556</v>
      </c>
      <c r="B2427" s="475">
        <v>43567</v>
      </c>
      <c r="C2427" s="467">
        <v>2</v>
      </c>
      <c r="D2427" s="467">
        <v>868</v>
      </c>
      <c r="E2427" s="467">
        <v>12</v>
      </c>
      <c r="F2427" s="467">
        <v>0</v>
      </c>
      <c r="G2427" s="467">
        <f t="array" ref="G2427">MAX(IF($A$2:$A$8761=A2427,$D$2:$D$8761))</f>
        <v>1224</v>
      </c>
      <c r="H2427" s="467">
        <f t="shared" si="262"/>
        <v>0</v>
      </c>
      <c r="I2427" s="475" t="str">
        <f t="shared" si="263"/>
        <v/>
      </c>
      <c r="J2427" s="471">
        <f>'Potential Projects'!D2428</f>
        <v>141.02058958689912</v>
      </c>
      <c r="K2427" s="471">
        <f>'Potential Projects'!E2428</f>
        <v>78.642052730595566</v>
      </c>
      <c r="L2427" s="476">
        <f t="shared" si="264"/>
        <v>636.33735768250529</v>
      </c>
      <c r="M2427" s="471">
        <f t="shared" si="267"/>
        <v>1177.115557030746</v>
      </c>
      <c r="N2427" s="467">
        <f t="shared" si="265"/>
        <v>0</v>
      </c>
      <c r="O2427" s="475" t="str">
        <f t="shared" si="266"/>
        <v/>
      </c>
    </row>
    <row r="2428" spans="1:15" hidden="1">
      <c r="A2428" s="475">
        <f t="shared" si="261"/>
        <v>43556</v>
      </c>
      <c r="B2428" s="475">
        <v>43567</v>
      </c>
      <c r="C2428" s="467">
        <v>3</v>
      </c>
      <c r="D2428" s="467">
        <v>870</v>
      </c>
      <c r="E2428" s="467">
        <v>11</v>
      </c>
      <c r="F2428" s="467">
        <v>0</v>
      </c>
      <c r="G2428" s="467">
        <f t="array" ref="G2428">MAX(IF($A$2:$A$8761=A2428,$D$2:$D$8761))</f>
        <v>1224</v>
      </c>
      <c r="H2428" s="467">
        <f t="shared" si="262"/>
        <v>0</v>
      </c>
      <c r="I2428" s="475" t="str">
        <f t="shared" si="263"/>
        <v/>
      </c>
      <c r="J2428" s="471">
        <f>'Potential Projects'!D2429</f>
        <v>135.9643328824894</v>
      </c>
      <c r="K2428" s="471">
        <f>'Potential Projects'!E2429</f>
        <v>56.643586486777039</v>
      </c>
      <c r="L2428" s="476">
        <f t="shared" si="264"/>
        <v>666.39208063073352</v>
      </c>
      <c r="M2428" s="471">
        <f t="shared" si="267"/>
        <v>1177.115557030746</v>
      </c>
      <c r="N2428" s="467">
        <f t="shared" si="265"/>
        <v>0</v>
      </c>
      <c r="O2428" s="475" t="str">
        <f t="shared" si="266"/>
        <v/>
      </c>
    </row>
    <row r="2429" spans="1:15" hidden="1">
      <c r="A2429" s="475">
        <f t="shared" si="261"/>
        <v>43556</v>
      </c>
      <c r="B2429" s="475">
        <v>43567</v>
      </c>
      <c r="C2429" s="467">
        <v>4</v>
      </c>
      <c r="D2429" s="467">
        <v>855</v>
      </c>
      <c r="E2429" s="467">
        <v>5</v>
      </c>
      <c r="F2429" s="467">
        <v>0</v>
      </c>
      <c r="G2429" s="467">
        <f t="array" ref="G2429">MAX(IF($A$2:$A$8761=A2429,$D$2:$D$8761))</f>
        <v>1224</v>
      </c>
      <c r="H2429" s="467">
        <f t="shared" si="262"/>
        <v>0</v>
      </c>
      <c r="I2429" s="475" t="str">
        <f t="shared" si="263"/>
        <v/>
      </c>
      <c r="J2429" s="471">
        <f>'Potential Projects'!D2430</f>
        <v>142.79596579084588</v>
      </c>
      <c r="K2429" s="471">
        <f>'Potential Projects'!E2430</f>
        <v>84.494073425069871</v>
      </c>
      <c r="L2429" s="476">
        <f t="shared" si="264"/>
        <v>622.70996078408416</v>
      </c>
      <c r="M2429" s="471">
        <f t="shared" si="267"/>
        <v>1177.115557030746</v>
      </c>
      <c r="N2429" s="467">
        <f t="shared" si="265"/>
        <v>0</v>
      </c>
      <c r="O2429" s="475" t="str">
        <f t="shared" si="266"/>
        <v/>
      </c>
    </row>
    <row r="2430" spans="1:15" hidden="1">
      <c r="A2430" s="475">
        <f t="shared" si="261"/>
        <v>43556</v>
      </c>
      <c r="B2430" s="475">
        <v>43567</v>
      </c>
      <c r="C2430" s="467">
        <v>5</v>
      </c>
      <c r="D2430" s="467">
        <v>900</v>
      </c>
      <c r="E2430" s="467">
        <v>2</v>
      </c>
      <c r="F2430" s="467">
        <v>0</v>
      </c>
      <c r="G2430" s="467">
        <f t="array" ref="G2430">MAX(IF($A$2:$A$8761=A2430,$D$2:$D$8761))</f>
        <v>1224</v>
      </c>
      <c r="H2430" s="467">
        <f t="shared" si="262"/>
        <v>0</v>
      </c>
      <c r="I2430" s="475" t="str">
        <f t="shared" si="263"/>
        <v/>
      </c>
      <c r="J2430" s="471">
        <f>'Potential Projects'!D2431</f>
        <v>143.35660790151317</v>
      </c>
      <c r="K2430" s="471">
        <f>'Potential Projects'!E2431</f>
        <v>98.66689937647817</v>
      </c>
      <c r="L2430" s="476">
        <f t="shared" si="264"/>
        <v>655.97649272200874</v>
      </c>
      <c r="M2430" s="471">
        <f t="shared" si="267"/>
        <v>1177.115557030746</v>
      </c>
      <c r="N2430" s="467">
        <f t="shared" si="265"/>
        <v>0</v>
      </c>
      <c r="O2430" s="475" t="str">
        <f t="shared" si="266"/>
        <v/>
      </c>
    </row>
    <row r="2431" spans="1:15" hidden="1">
      <c r="A2431" s="475">
        <f t="shared" si="261"/>
        <v>43556</v>
      </c>
      <c r="B2431" s="475">
        <v>43567</v>
      </c>
      <c r="C2431" s="467">
        <v>6</v>
      </c>
      <c r="D2431" s="467">
        <v>1000</v>
      </c>
      <c r="E2431" s="467">
        <v>1</v>
      </c>
      <c r="F2431" s="467">
        <v>0</v>
      </c>
      <c r="G2431" s="467">
        <f t="array" ref="G2431">MAX(IF($A$2:$A$8761=A2431,$D$2:$D$8761))</f>
        <v>1224</v>
      </c>
      <c r="H2431" s="467">
        <f t="shared" si="262"/>
        <v>0</v>
      </c>
      <c r="I2431" s="475" t="str">
        <f t="shared" si="263"/>
        <v/>
      </c>
      <c r="J2431" s="471">
        <f>'Potential Projects'!D2432</f>
        <v>139.95192174953141</v>
      </c>
      <c r="K2431" s="471">
        <f>'Potential Projects'!E2432</f>
        <v>91.048555633197154</v>
      </c>
      <c r="L2431" s="476">
        <f t="shared" si="264"/>
        <v>767.99952261727151</v>
      </c>
      <c r="M2431" s="471">
        <f t="shared" si="267"/>
        <v>1177.115557030746</v>
      </c>
      <c r="N2431" s="467">
        <f t="shared" si="265"/>
        <v>0</v>
      </c>
      <c r="O2431" s="475" t="str">
        <f t="shared" si="266"/>
        <v/>
      </c>
    </row>
    <row r="2432" spans="1:15" hidden="1">
      <c r="A2432" s="475">
        <f t="shared" si="261"/>
        <v>43556</v>
      </c>
      <c r="B2432" s="475">
        <v>43567</v>
      </c>
      <c r="C2432" s="467">
        <v>7</v>
      </c>
      <c r="D2432" s="467">
        <v>1110</v>
      </c>
      <c r="E2432" s="467">
        <v>1</v>
      </c>
      <c r="F2432" s="467">
        <v>0</v>
      </c>
      <c r="G2432" s="467">
        <f t="array" ref="G2432">MAX(IF($A$2:$A$8761=A2432,$D$2:$D$8761))</f>
        <v>1224</v>
      </c>
      <c r="H2432" s="467">
        <f t="shared" si="262"/>
        <v>0</v>
      </c>
      <c r="I2432" s="475" t="str">
        <f t="shared" si="263"/>
        <v/>
      </c>
      <c r="J2432" s="471">
        <f>'Potential Projects'!D2433</f>
        <v>137.12695604803648</v>
      </c>
      <c r="K2432" s="471">
        <f>'Potential Projects'!E2433</f>
        <v>79.719212534938734</v>
      </c>
      <c r="L2432" s="476">
        <f t="shared" si="264"/>
        <v>892.15383141702478</v>
      </c>
      <c r="M2432" s="471">
        <f t="shared" si="267"/>
        <v>1177.115557030746</v>
      </c>
      <c r="N2432" s="467">
        <f t="shared" si="265"/>
        <v>0</v>
      </c>
      <c r="O2432" s="475" t="str">
        <f t="shared" si="266"/>
        <v/>
      </c>
    </row>
    <row r="2433" spans="1:15" hidden="1">
      <c r="A2433" s="475">
        <f t="shared" si="261"/>
        <v>43556</v>
      </c>
      <c r="B2433" s="475">
        <v>43567</v>
      </c>
      <c r="C2433" s="467">
        <v>8</v>
      </c>
      <c r="D2433" s="467">
        <v>1170</v>
      </c>
      <c r="E2433" s="467">
        <v>0</v>
      </c>
      <c r="F2433" s="467">
        <v>1</v>
      </c>
      <c r="G2433" s="467">
        <f t="array" ref="G2433">MAX(IF($A$2:$A$8761=A2433,$D$2:$D$8761))</f>
        <v>1224</v>
      </c>
      <c r="H2433" s="467">
        <f t="shared" si="262"/>
        <v>0</v>
      </c>
      <c r="I2433" s="475" t="str">
        <f t="shared" si="263"/>
        <v/>
      </c>
      <c r="J2433" s="471">
        <f>'Potential Projects'!D2434</f>
        <v>134.94782054225598</v>
      </c>
      <c r="K2433" s="471">
        <f>'Potential Projects'!E2434</f>
        <v>91.539809342076964</v>
      </c>
      <c r="L2433" s="476">
        <f t="shared" si="264"/>
        <v>942.51237011566695</v>
      </c>
      <c r="M2433" s="471">
        <f t="shared" si="267"/>
        <v>1177.115557030746</v>
      </c>
      <c r="N2433" s="467">
        <f t="shared" si="265"/>
        <v>0</v>
      </c>
      <c r="O2433" s="475" t="str">
        <f t="shared" si="266"/>
        <v/>
      </c>
    </row>
    <row r="2434" spans="1:15" hidden="1">
      <c r="A2434" s="475">
        <f t="shared" ref="A2434:A2497" si="268">DATE(YEAR(B2434),MONTH(B2434),1)</f>
        <v>43556</v>
      </c>
      <c r="B2434" s="475">
        <v>43567</v>
      </c>
      <c r="C2434" s="467">
        <v>9</v>
      </c>
      <c r="D2434" s="467">
        <v>1182</v>
      </c>
      <c r="E2434" s="467">
        <v>0</v>
      </c>
      <c r="F2434" s="467">
        <v>2</v>
      </c>
      <c r="G2434" s="467">
        <f t="array" ref="G2434">MAX(IF($A$2:$A$8761=A2434,$D$2:$D$8761))</f>
        <v>1224</v>
      </c>
      <c r="H2434" s="467">
        <f t="shared" ref="H2434:H2497" si="269">IF(G2434=D2434,1,0)</f>
        <v>0</v>
      </c>
      <c r="I2434" s="475" t="str">
        <f t="shared" ref="I2434:I2497" si="270">IF(D2434=G2434,B2434,"")</f>
        <v/>
      </c>
      <c r="J2434" s="471">
        <f>'Potential Projects'!D2435</f>
        <v>124.65610099623707</v>
      </c>
      <c r="K2434" s="471">
        <f>'Potential Projects'!E2435</f>
        <v>99.597778219737677</v>
      </c>
      <c r="L2434" s="476">
        <f t="shared" ref="L2434:L2497" si="271">D2434-E2434-F2434-J2434-K2434</f>
        <v>955.74612078402538</v>
      </c>
      <c r="M2434" s="471">
        <f t="shared" si="267"/>
        <v>1177.115557030746</v>
      </c>
      <c r="N2434" s="467">
        <f t="shared" ref="N2434:N2497" si="272">IF(M2434=L2434,1,0)</f>
        <v>0</v>
      </c>
      <c r="O2434" s="475" t="str">
        <f t="shared" ref="O2434:O2497" si="273">IF(L2434=M2434,B2434,"")</f>
        <v/>
      </c>
    </row>
    <row r="2435" spans="1:15" hidden="1">
      <c r="A2435" s="475">
        <f t="shared" si="268"/>
        <v>43556</v>
      </c>
      <c r="B2435" s="475">
        <v>43567</v>
      </c>
      <c r="C2435" s="467">
        <v>10</v>
      </c>
      <c r="D2435" s="467">
        <v>1185</v>
      </c>
      <c r="E2435" s="467">
        <v>0</v>
      </c>
      <c r="F2435" s="467">
        <v>4</v>
      </c>
      <c r="G2435" s="467">
        <f t="array" ref="G2435">MAX(IF($A$2:$A$8761=A2435,$D$2:$D$8761))</f>
        <v>1224</v>
      </c>
      <c r="H2435" s="467">
        <f t="shared" si="269"/>
        <v>0</v>
      </c>
      <c r="I2435" s="475" t="str">
        <f t="shared" si="270"/>
        <v/>
      </c>
      <c r="J2435" s="471">
        <f>'Potential Projects'!D2436</f>
        <v>66.729467094747903</v>
      </c>
      <c r="K2435" s="471">
        <f>'Potential Projects'!E2436</f>
        <v>91.847234035691258</v>
      </c>
      <c r="L2435" s="476">
        <f t="shared" si="271"/>
        <v>1022.4232988695609</v>
      </c>
      <c r="M2435" s="471">
        <f t="shared" si="267"/>
        <v>1177.115557030746</v>
      </c>
      <c r="N2435" s="467">
        <f t="shared" si="272"/>
        <v>0</v>
      </c>
      <c r="O2435" s="475" t="str">
        <f t="shared" si="273"/>
        <v/>
      </c>
    </row>
    <row r="2436" spans="1:15" hidden="1">
      <c r="A2436" s="475">
        <f t="shared" si="268"/>
        <v>43556</v>
      </c>
      <c r="B2436" s="475">
        <v>43567</v>
      </c>
      <c r="C2436" s="467">
        <v>11</v>
      </c>
      <c r="D2436" s="467">
        <v>1153</v>
      </c>
      <c r="E2436" s="467">
        <v>2</v>
      </c>
      <c r="F2436" s="467">
        <v>3</v>
      </c>
      <c r="G2436" s="467">
        <f t="array" ref="G2436">MAX(IF($A$2:$A$8761=A2436,$D$2:$D$8761))</f>
        <v>1224</v>
      </c>
      <c r="H2436" s="467">
        <f t="shared" si="269"/>
        <v>0</v>
      </c>
      <c r="I2436" s="475" t="str">
        <f t="shared" si="270"/>
        <v/>
      </c>
      <c r="J2436" s="471">
        <f>'Potential Projects'!D2437</f>
        <v>91.690465317734578</v>
      </c>
      <c r="K2436" s="471">
        <f>'Potential Projects'!E2437</f>
        <v>91.75101714685016</v>
      </c>
      <c r="L2436" s="476">
        <f t="shared" si="271"/>
        <v>964.55851753541526</v>
      </c>
      <c r="M2436" s="471">
        <f t="shared" si="267"/>
        <v>1177.115557030746</v>
      </c>
      <c r="N2436" s="467">
        <f t="shared" si="272"/>
        <v>0</v>
      </c>
      <c r="O2436" s="475" t="str">
        <f t="shared" si="273"/>
        <v/>
      </c>
    </row>
    <row r="2437" spans="1:15" hidden="1">
      <c r="A2437" s="475">
        <f t="shared" si="268"/>
        <v>43556</v>
      </c>
      <c r="B2437" s="475">
        <v>43567</v>
      </c>
      <c r="C2437" s="467">
        <v>12</v>
      </c>
      <c r="D2437" s="467">
        <v>1114</v>
      </c>
      <c r="E2437" s="467">
        <v>2</v>
      </c>
      <c r="F2437" s="467">
        <v>5</v>
      </c>
      <c r="G2437" s="467">
        <f t="array" ref="G2437">MAX(IF($A$2:$A$8761=A2437,$D$2:$D$8761))</f>
        <v>1224</v>
      </c>
      <c r="H2437" s="467">
        <f t="shared" si="269"/>
        <v>0</v>
      </c>
      <c r="I2437" s="475" t="str">
        <f t="shared" si="270"/>
        <v/>
      </c>
      <c r="J2437" s="471">
        <f>'Potential Projects'!D2438</f>
        <v>60.859530495522712</v>
      </c>
      <c r="K2437" s="471">
        <f>'Potential Projects'!E2438</f>
        <v>57.948381369597925</v>
      </c>
      <c r="L2437" s="476">
        <f t="shared" si="271"/>
        <v>988.19208813487944</v>
      </c>
      <c r="M2437" s="471">
        <f t="shared" si="267"/>
        <v>1177.115557030746</v>
      </c>
      <c r="N2437" s="467">
        <f t="shared" si="272"/>
        <v>0</v>
      </c>
      <c r="O2437" s="475" t="str">
        <f t="shared" si="273"/>
        <v/>
      </c>
    </row>
    <row r="2438" spans="1:15" hidden="1">
      <c r="A2438" s="475">
        <f t="shared" si="268"/>
        <v>43556</v>
      </c>
      <c r="B2438" s="475">
        <v>43567</v>
      </c>
      <c r="C2438" s="467">
        <v>13</v>
      </c>
      <c r="D2438" s="467">
        <v>1108</v>
      </c>
      <c r="E2438" s="467">
        <v>0</v>
      </c>
      <c r="F2438" s="467">
        <v>10</v>
      </c>
      <c r="G2438" s="467">
        <f t="array" ref="G2438">MAX(IF($A$2:$A$8761=A2438,$D$2:$D$8761))</f>
        <v>1224</v>
      </c>
      <c r="H2438" s="467">
        <f t="shared" si="269"/>
        <v>0</v>
      </c>
      <c r="I2438" s="475" t="str">
        <f t="shared" si="270"/>
        <v/>
      </c>
      <c r="J2438" s="471">
        <f>'Potential Projects'!D2439</f>
        <v>46.247170647881234</v>
      </c>
      <c r="K2438" s="471">
        <f>'Potential Projects'!E2439</f>
        <v>32.561985486992043</v>
      </c>
      <c r="L2438" s="476">
        <f t="shared" si="271"/>
        <v>1019.1908438651268</v>
      </c>
      <c r="M2438" s="471">
        <f t="shared" si="267"/>
        <v>1177.115557030746</v>
      </c>
      <c r="N2438" s="467">
        <f t="shared" si="272"/>
        <v>0</v>
      </c>
      <c r="O2438" s="475" t="str">
        <f t="shared" si="273"/>
        <v/>
      </c>
    </row>
    <row r="2439" spans="1:15" hidden="1">
      <c r="A2439" s="475">
        <f t="shared" si="268"/>
        <v>43556</v>
      </c>
      <c r="B2439" s="475">
        <v>43567</v>
      </c>
      <c r="C2439" s="467">
        <v>14</v>
      </c>
      <c r="D2439" s="467">
        <v>1064</v>
      </c>
      <c r="E2439" s="467">
        <v>6</v>
      </c>
      <c r="F2439" s="467">
        <v>13</v>
      </c>
      <c r="G2439" s="467">
        <f t="array" ref="G2439">MAX(IF($A$2:$A$8761=A2439,$D$2:$D$8761))</f>
        <v>1224</v>
      </c>
      <c r="H2439" s="467">
        <f t="shared" si="269"/>
        <v>0</v>
      </c>
      <c r="I2439" s="475" t="str">
        <f t="shared" si="270"/>
        <v/>
      </c>
      <c r="J2439" s="471">
        <f>'Potential Projects'!D2440</f>
        <v>54.188339972921845</v>
      </c>
      <c r="K2439" s="471">
        <f>'Potential Projects'!E2440</f>
        <v>98.583198505697695</v>
      </c>
      <c r="L2439" s="476">
        <f t="shared" si="271"/>
        <v>892.22846152138038</v>
      </c>
      <c r="M2439" s="471">
        <f t="shared" si="267"/>
        <v>1177.115557030746</v>
      </c>
      <c r="N2439" s="467">
        <f t="shared" si="272"/>
        <v>0</v>
      </c>
      <c r="O2439" s="475" t="str">
        <f t="shared" si="273"/>
        <v/>
      </c>
    </row>
    <row r="2440" spans="1:15" hidden="1">
      <c r="A2440" s="475">
        <f t="shared" si="268"/>
        <v>43556</v>
      </c>
      <c r="B2440" s="475">
        <v>43567</v>
      </c>
      <c r="C2440" s="467">
        <v>15</v>
      </c>
      <c r="D2440" s="467">
        <v>1050</v>
      </c>
      <c r="E2440" s="467">
        <v>0</v>
      </c>
      <c r="F2440" s="467">
        <v>9</v>
      </c>
      <c r="G2440" s="467">
        <f t="array" ref="G2440">MAX(IF($A$2:$A$8761=A2440,$D$2:$D$8761))</f>
        <v>1224</v>
      </c>
      <c r="H2440" s="467">
        <f t="shared" si="269"/>
        <v>0</v>
      </c>
      <c r="I2440" s="475" t="str">
        <f t="shared" si="270"/>
        <v/>
      </c>
      <c r="J2440" s="471">
        <f>'Potential Projects'!D2441</f>
        <v>67.089084473055607</v>
      </c>
      <c r="K2440" s="471">
        <f>'Potential Projects'!E2441</f>
        <v>96.927172866050313</v>
      </c>
      <c r="L2440" s="476">
        <f t="shared" si="271"/>
        <v>876.98374266089399</v>
      </c>
      <c r="M2440" s="471">
        <f t="shared" si="267"/>
        <v>1177.115557030746</v>
      </c>
      <c r="N2440" s="467">
        <f t="shared" si="272"/>
        <v>0</v>
      </c>
      <c r="O2440" s="475" t="str">
        <f t="shared" si="273"/>
        <v/>
      </c>
    </row>
    <row r="2441" spans="1:15" hidden="1">
      <c r="A2441" s="475">
        <f t="shared" si="268"/>
        <v>43556</v>
      </c>
      <c r="B2441" s="475">
        <v>43567</v>
      </c>
      <c r="C2441" s="467">
        <v>16</v>
      </c>
      <c r="D2441" s="467">
        <v>1034</v>
      </c>
      <c r="E2441" s="467">
        <v>0</v>
      </c>
      <c r="F2441" s="467">
        <v>11</v>
      </c>
      <c r="G2441" s="467">
        <f t="array" ref="G2441">MAX(IF($A$2:$A$8761=A2441,$D$2:$D$8761))</f>
        <v>1224</v>
      </c>
      <c r="H2441" s="467">
        <f t="shared" si="269"/>
        <v>0</v>
      </c>
      <c r="I2441" s="475" t="str">
        <f t="shared" si="270"/>
        <v/>
      </c>
      <c r="J2441" s="471">
        <f>'Potential Projects'!D2442</f>
        <v>44.177369697641204</v>
      </c>
      <c r="K2441" s="471">
        <f>'Potential Projects'!E2442</f>
        <v>97.452845624596861</v>
      </c>
      <c r="L2441" s="476">
        <f t="shared" si="271"/>
        <v>881.36978467776191</v>
      </c>
      <c r="M2441" s="471">
        <f t="shared" si="267"/>
        <v>1177.115557030746</v>
      </c>
      <c r="N2441" s="467">
        <f t="shared" si="272"/>
        <v>0</v>
      </c>
      <c r="O2441" s="475" t="str">
        <f t="shared" si="273"/>
        <v/>
      </c>
    </row>
    <row r="2442" spans="1:15" hidden="1">
      <c r="A2442" s="475">
        <f t="shared" si="268"/>
        <v>43556</v>
      </c>
      <c r="B2442" s="475">
        <v>43567</v>
      </c>
      <c r="C2442" s="467">
        <v>17</v>
      </c>
      <c r="D2442" s="467">
        <v>1014</v>
      </c>
      <c r="E2442" s="467">
        <v>6</v>
      </c>
      <c r="F2442" s="467">
        <v>12</v>
      </c>
      <c r="G2442" s="467">
        <f t="array" ref="G2442">MAX(IF($A$2:$A$8761=A2442,$D$2:$D$8761))</f>
        <v>1224</v>
      </c>
      <c r="H2442" s="467">
        <f t="shared" si="269"/>
        <v>0</v>
      </c>
      <c r="I2442" s="475" t="str">
        <f t="shared" si="270"/>
        <v/>
      </c>
      <c r="J2442" s="471">
        <f>'Potential Projects'!D2443</f>
        <v>75.959699931245112</v>
      </c>
      <c r="K2442" s="471">
        <f>'Potential Projects'!E2443</f>
        <v>99.832453558374539</v>
      </c>
      <c r="L2442" s="476">
        <f t="shared" si="271"/>
        <v>820.20784651038025</v>
      </c>
      <c r="M2442" s="471">
        <f t="shared" si="267"/>
        <v>1177.115557030746</v>
      </c>
      <c r="N2442" s="467">
        <f t="shared" si="272"/>
        <v>0</v>
      </c>
      <c r="O2442" s="475" t="str">
        <f t="shared" si="273"/>
        <v/>
      </c>
    </row>
    <row r="2443" spans="1:15" hidden="1">
      <c r="A2443" s="475">
        <f t="shared" si="268"/>
        <v>43556</v>
      </c>
      <c r="B2443" s="475">
        <v>43567</v>
      </c>
      <c r="C2443" s="467">
        <v>18</v>
      </c>
      <c r="D2443" s="467">
        <v>1007</v>
      </c>
      <c r="E2443" s="467">
        <v>7</v>
      </c>
      <c r="F2443" s="467">
        <v>11</v>
      </c>
      <c r="G2443" s="467">
        <f t="array" ref="G2443">MAX(IF($A$2:$A$8761=A2443,$D$2:$D$8761))</f>
        <v>1224</v>
      </c>
      <c r="H2443" s="467">
        <f t="shared" si="269"/>
        <v>0</v>
      </c>
      <c r="I2443" s="475" t="str">
        <f t="shared" si="270"/>
        <v/>
      </c>
      <c r="J2443" s="471">
        <f>'Potential Projects'!D2444</f>
        <v>93.824177918187047</v>
      </c>
      <c r="K2443" s="471">
        <f>'Potential Projects'!E2444</f>
        <v>84.689636207267256</v>
      </c>
      <c r="L2443" s="476">
        <f t="shared" si="271"/>
        <v>810.48618587454575</v>
      </c>
      <c r="M2443" s="471">
        <f t="shared" si="267"/>
        <v>1177.115557030746</v>
      </c>
      <c r="N2443" s="467">
        <f t="shared" si="272"/>
        <v>0</v>
      </c>
      <c r="O2443" s="475" t="str">
        <f t="shared" si="273"/>
        <v/>
      </c>
    </row>
    <row r="2444" spans="1:15" hidden="1">
      <c r="A2444" s="475">
        <f t="shared" si="268"/>
        <v>43556</v>
      </c>
      <c r="B2444" s="475">
        <v>43567</v>
      </c>
      <c r="C2444" s="467">
        <v>19</v>
      </c>
      <c r="D2444" s="467">
        <v>1032</v>
      </c>
      <c r="E2444" s="467">
        <v>7</v>
      </c>
      <c r="F2444" s="467">
        <v>3</v>
      </c>
      <c r="G2444" s="467">
        <f t="array" ref="G2444">MAX(IF($A$2:$A$8761=A2444,$D$2:$D$8761))</f>
        <v>1224</v>
      </c>
      <c r="H2444" s="467">
        <f t="shared" si="269"/>
        <v>0</v>
      </c>
      <c r="I2444" s="475" t="str">
        <f t="shared" si="270"/>
        <v/>
      </c>
      <c r="J2444" s="471">
        <f>'Potential Projects'!D2445</f>
        <v>123.86649586395376</v>
      </c>
      <c r="K2444" s="471">
        <f>'Potential Projects'!E2445</f>
        <v>85.222349225972906</v>
      </c>
      <c r="L2444" s="476">
        <f t="shared" si="271"/>
        <v>812.91115491007326</v>
      </c>
      <c r="M2444" s="471">
        <f t="shared" si="267"/>
        <v>1177.115557030746</v>
      </c>
      <c r="N2444" s="467">
        <f t="shared" si="272"/>
        <v>0</v>
      </c>
      <c r="O2444" s="475" t="str">
        <f t="shared" si="273"/>
        <v/>
      </c>
    </row>
    <row r="2445" spans="1:15" hidden="1">
      <c r="A2445" s="475">
        <f t="shared" si="268"/>
        <v>43556</v>
      </c>
      <c r="B2445" s="475">
        <v>43567</v>
      </c>
      <c r="C2445" s="467">
        <v>20</v>
      </c>
      <c r="D2445" s="467">
        <v>1050</v>
      </c>
      <c r="E2445" s="467">
        <v>9</v>
      </c>
      <c r="F2445" s="467">
        <v>0</v>
      </c>
      <c r="G2445" s="467">
        <f t="array" ref="G2445">MAX(IF($A$2:$A$8761=A2445,$D$2:$D$8761))</f>
        <v>1224</v>
      </c>
      <c r="H2445" s="467">
        <f t="shared" si="269"/>
        <v>0</v>
      </c>
      <c r="I2445" s="475" t="str">
        <f t="shared" si="270"/>
        <v/>
      </c>
      <c r="J2445" s="471">
        <f>'Potential Projects'!D2446</f>
        <v>138.95805684007627</v>
      </c>
      <c r="K2445" s="471">
        <f>'Potential Projects'!E2446</f>
        <v>98.24448376693185</v>
      </c>
      <c r="L2445" s="476">
        <f t="shared" si="271"/>
        <v>803.79745939299187</v>
      </c>
      <c r="M2445" s="471">
        <f t="shared" si="267"/>
        <v>1177.115557030746</v>
      </c>
      <c r="N2445" s="467">
        <f t="shared" si="272"/>
        <v>0</v>
      </c>
      <c r="O2445" s="475" t="str">
        <f t="shared" si="273"/>
        <v/>
      </c>
    </row>
    <row r="2446" spans="1:15" hidden="1">
      <c r="A2446" s="475">
        <f t="shared" si="268"/>
        <v>43556</v>
      </c>
      <c r="B2446" s="475">
        <v>43567</v>
      </c>
      <c r="C2446" s="467">
        <v>21</v>
      </c>
      <c r="D2446" s="467">
        <v>1054</v>
      </c>
      <c r="E2446" s="467">
        <v>1</v>
      </c>
      <c r="F2446" s="467">
        <v>0</v>
      </c>
      <c r="G2446" s="467">
        <f t="array" ref="G2446">MAX(IF($A$2:$A$8761=A2446,$D$2:$D$8761))</f>
        <v>1224</v>
      </c>
      <c r="H2446" s="467">
        <f t="shared" si="269"/>
        <v>0</v>
      </c>
      <c r="I2446" s="475" t="str">
        <f t="shared" si="270"/>
        <v/>
      </c>
      <c r="J2446" s="471">
        <f>'Potential Projects'!D2447</f>
        <v>140.17894934657136</v>
      </c>
      <c r="K2446" s="471">
        <f>'Potential Projects'!E2447</f>
        <v>96.104244678563731</v>
      </c>
      <c r="L2446" s="476">
        <f t="shared" si="271"/>
        <v>816.71680597486488</v>
      </c>
      <c r="M2446" s="471">
        <f t="shared" si="267"/>
        <v>1177.115557030746</v>
      </c>
      <c r="N2446" s="467">
        <f t="shared" si="272"/>
        <v>0</v>
      </c>
      <c r="O2446" s="475" t="str">
        <f t="shared" si="273"/>
        <v/>
      </c>
    </row>
    <row r="2447" spans="1:15" hidden="1">
      <c r="A2447" s="475">
        <f t="shared" si="268"/>
        <v>43556</v>
      </c>
      <c r="B2447" s="475">
        <v>43567</v>
      </c>
      <c r="C2447" s="467">
        <v>22</v>
      </c>
      <c r="D2447" s="467">
        <v>1038</v>
      </c>
      <c r="E2447" s="467">
        <v>2</v>
      </c>
      <c r="F2447" s="467">
        <v>0</v>
      </c>
      <c r="G2447" s="467">
        <f t="array" ref="G2447">MAX(IF($A$2:$A$8761=A2447,$D$2:$D$8761))</f>
        <v>1224</v>
      </c>
      <c r="H2447" s="467">
        <f t="shared" si="269"/>
        <v>0</v>
      </c>
      <c r="I2447" s="475" t="str">
        <f t="shared" si="270"/>
        <v/>
      </c>
      <c r="J2447" s="471">
        <f>'Potential Projects'!D2448</f>
        <v>140.33765001843082</v>
      </c>
      <c r="K2447" s="471">
        <f>'Potential Projects'!E2448</f>
        <v>85.902125456891014</v>
      </c>
      <c r="L2447" s="476">
        <f t="shared" si="271"/>
        <v>809.76022452467816</v>
      </c>
      <c r="M2447" s="471">
        <f t="shared" si="267"/>
        <v>1177.115557030746</v>
      </c>
      <c r="N2447" s="467">
        <f t="shared" si="272"/>
        <v>0</v>
      </c>
      <c r="O2447" s="475" t="str">
        <f t="shared" si="273"/>
        <v/>
      </c>
    </row>
    <row r="2448" spans="1:15" hidden="1">
      <c r="A2448" s="475">
        <f t="shared" si="268"/>
        <v>43556</v>
      </c>
      <c r="B2448" s="475">
        <v>43567</v>
      </c>
      <c r="C2448" s="467">
        <v>23</v>
      </c>
      <c r="D2448" s="467">
        <v>955</v>
      </c>
      <c r="E2448" s="467">
        <v>5</v>
      </c>
      <c r="F2448" s="467">
        <v>0</v>
      </c>
      <c r="G2448" s="467">
        <f t="array" ref="G2448">MAX(IF($A$2:$A$8761=A2448,$D$2:$D$8761))</f>
        <v>1224</v>
      </c>
      <c r="H2448" s="467">
        <f t="shared" si="269"/>
        <v>0</v>
      </c>
      <c r="I2448" s="475" t="str">
        <f t="shared" si="270"/>
        <v/>
      </c>
      <c r="J2448" s="471">
        <f>'Potential Projects'!D2449</f>
        <v>133.8812174651751</v>
      </c>
      <c r="K2448" s="471">
        <f>'Potential Projects'!E2449</f>
        <v>76.610546549129225</v>
      </c>
      <c r="L2448" s="476">
        <f t="shared" si="271"/>
        <v>739.50823598569571</v>
      </c>
      <c r="M2448" s="471">
        <f t="shared" si="267"/>
        <v>1177.115557030746</v>
      </c>
      <c r="N2448" s="467">
        <f t="shared" si="272"/>
        <v>0</v>
      </c>
      <c r="O2448" s="475" t="str">
        <f t="shared" si="273"/>
        <v/>
      </c>
    </row>
    <row r="2449" spans="1:15" hidden="1">
      <c r="A2449" s="475">
        <f t="shared" si="268"/>
        <v>43556</v>
      </c>
      <c r="B2449" s="475">
        <v>43567</v>
      </c>
      <c r="C2449" s="467">
        <v>24</v>
      </c>
      <c r="D2449" s="467">
        <v>910</v>
      </c>
      <c r="E2449" s="467">
        <v>4</v>
      </c>
      <c r="F2449" s="467">
        <v>0</v>
      </c>
      <c r="G2449" s="467">
        <f t="array" ref="G2449">MAX(IF($A$2:$A$8761=A2449,$D$2:$D$8761))</f>
        <v>1224</v>
      </c>
      <c r="H2449" s="467">
        <f t="shared" si="269"/>
        <v>0</v>
      </c>
      <c r="I2449" s="475" t="str">
        <f t="shared" si="270"/>
        <v/>
      </c>
      <c r="J2449" s="471">
        <f>'Potential Projects'!D2450</f>
        <v>136.27099660285089</v>
      </c>
      <c r="K2449" s="471">
        <f>'Potential Projects'!E2450</f>
        <v>62.488566921092236</v>
      </c>
      <c r="L2449" s="476">
        <f t="shared" si="271"/>
        <v>707.24043647605686</v>
      </c>
      <c r="M2449" s="471">
        <f t="shared" si="267"/>
        <v>1177.115557030746</v>
      </c>
      <c r="N2449" s="467">
        <f t="shared" si="272"/>
        <v>0</v>
      </c>
      <c r="O2449" s="475" t="str">
        <f t="shared" si="273"/>
        <v/>
      </c>
    </row>
    <row r="2450" spans="1:15" hidden="1">
      <c r="A2450" s="475">
        <f t="shared" si="268"/>
        <v>43556</v>
      </c>
      <c r="B2450" s="475">
        <v>43568</v>
      </c>
      <c r="C2450" s="467">
        <v>1</v>
      </c>
      <c r="D2450" s="467">
        <v>864</v>
      </c>
      <c r="E2450" s="467">
        <v>5</v>
      </c>
      <c r="F2450" s="467">
        <v>0</v>
      </c>
      <c r="G2450" s="467">
        <f t="array" ref="G2450">MAX(IF($A$2:$A$8761=A2450,$D$2:$D$8761))</f>
        <v>1224</v>
      </c>
      <c r="H2450" s="467">
        <f t="shared" si="269"/>
        <v>0</v>
      </c>
      <c r="I2450" s="475" t="str">
        <f t="shared" si="270"/>
        <v/>
      </c>
      <c r="J2450" s="471">
        <f>'Potential Projects'!D2451</f>
        <v>143.16417995799483</v>
      </c>
      <c r="K2450" s="471">
        <f>'Potential Projects'!E2451</f>
        <v>81.099885777252197</v>
      </c>
      <c r="L2450" s="476">
        <f t="shared" si="271"/>
        <v>634.73593426475293</v>
      </c>
      <c r="M2450" s="471">
        <f t="shared" si="267"/>
        <v>1177.115557030746</v>
      </c>
      <c r="N2450" s="467">
        <f t="shared" si="272"/>
        <v>0</v>
      </c>
      <c r="O2450" s="475" t="str">
        <f t="shared" si="273"/>
        <v/>
      </c>
    </row>
    <row r="2451" spans="1:15" hidden="1">
      <c r="A2451" s="475">
        <f t="shared" si="268"/>
        <v>43556</v>
      </c>
      <c r="B2451" s="475">
        <v>43568</v>
      </c>
      <c r="C2451" s="467">
        <v>2</v>
      </c>
      <c r="D2451" s="467">
        <v>836</v>
      </c>
      <c r="E2451" s="467">
        <v>17</v>
      </c>
      <c r="F2451" s="467">
        <v>0</v>
      </c>
      <c r="G2451" s="467">
        <f t="array" ref="G2451">MAX(IF($A$2:$A$8761=A2451,$D$2:$D$8761))</f>
        <v>1224</v>
      </c>
      <c r="H2451" s="467">
        <f t="shared" si="269"/>
        <v>0</v>
      </c>
      <c r="I2451" s="475" t="str">
        <f t="shared" si="270"/>
        <v/>
      </c>
      <c r="J2451" s="471">
        <f>'Potential Projects'!D2452</f>
        <v>143.82425291901632</v>
      </c>
      <c r="K2451" s="471">
        <f>'Potential Projects'!E2452</f>
        <v>93.827111642657485</v>
      </c>
      <c r="L2451" s="476">
        <f t="shared" si="271"/>
        <v>581.34863543832626</v>
      </c>
      <c r="M2451" s="471">
        <f t="shared" si="267"/>
        <v>1177.115557030746</v>
      </c>
      <c r="N2451" s="467">
        <f t="shared" si="272"/>
        <v>0</v>
      </c>
      <c r="O2451" s="475" t="str">
        <f t="shared" si="273"/>
        <v/>
      </c>
    </row>
    <row r="2452" spans="1:15" hidden="1">
      <c r="A2452" s="475">
        <f t="shared" si="268"/>
        <v>43556</v>
      </c>
      <c r="B2452" s="475">
        <v>43568</v>
      </c>
      <c r="C2452" s="467">
        <v>3</v>
      </c>
      <c r="D2452" s="467">
        <v>826</v>
      </c>
      <c r="E2452" s="467">
        <v>31</v>
      </c>
      <c r="F2452" s="467">
        <v>0</v>
      </c>
      <c r="G2452" s="467">
        <f t="array" ref="G2452">MAX(IF($A$2:$A$8761=A2452,$D$2:$D$8761))</f>
        <v>1224</v>
      </c>
      <c r="H2452" s="467">
        <f t="shared" si="269"/>
        <v>0</v>
      </c>
      <c r="I2452" s="475" t="str">
        <f t="shared" si="270"/>
        <v/>
      </c>
      <c r="J2452" s="471">
        <f>'Potential Projects'!D2453</f>
        <v>138.35301548187164</v>
      </c>
      <c r="K2452" s="471">
        <f>'Potential Projects'!E2453</f>
        <v>75.05699580735326</v>
      </c>
      <c r="L2452" s="476">
        <f t="shared" si="271"/>
        <v>581.58998871077517</v>
      </c>
      <c r="M2452" s="471">
        <f t="shared" si="267"/>
        <v>1177.115557030746</v>
      </c>
      <c r="N2452" s="467">
        <f t="shared" si="272"/>
        <v>0</v>
      </c>
      <c r="O2452" s="475" t="str">
        <f t="shared" si="273"/>
        <v/>
      </c>
    </row>
    <row r="2453" spans="1:15" hidden="1">
      <c r="A2453" s="475">
        <f t="shared" si="268"/>
        <v>43556</v>
      </c>
      <c r="B2453" s="475">
        <v>43568</v>
      </c>
      <c r="C2453" s="467">
        <v>4</v>
      </c>
      <c r="D2453" s="467">
        <v>817</v>
      </c>
      <c r="E2453" s="467">
        <v>69</v>
      </c>
      <c r="F2453" s="467">
        <v>0</v>
      </c>
      <c r="G2453" s="467">
        <f t="array" ref="G2453">MAX(IF($A$2:$A$8761=A2453,$D$2:$D$8761))</f>
        <v>1224</v>
      </c>
      <c r="H2453" s="467">
        <f t="shared" si="269"/>
        <v>0</v>
      </c>
      <c r="I2453" s="475" t="str">
        <f t="shared" si="270"/>
        <v/>
      </c>
      <c r="J2453" s="471">
        <f>'Potential Projects'!D2454</f>
        <v>137.76824699964132</v>
      </c>
      <c r="K2453" s="471">
        <f>'Potential Projects'!E2454</f>
        <v>79.924944581810365</v>
      </c>
      <c r="L2453" s="476">
        <f t="shared" si="271"/>
        <v>530.30680841854837</v>
      </c>
      <c r="M2453" s="471">
        <f t="shared" si="267"/>
        <v>1177.115557030746</v>
      </c>
      <c r="N2453" s="467">
        <f t="shared" si="272"/>
        <v>0</v>
      </c>
      <c r="O2453" s="475" t="str">
        <f t="shared" si="273"/>
        <v/>
      </c>
    </row>
    <row r="2454" spans="1:15" hidden="1">
      <c r="A2454" s="475">
        <f t="shared" si="268"/>
        <v>43556</v>
      </c>
      <c r="B2454" s="475">
        <v>43568</v>
      </c>
      <c r="C2454" s="467">
        <v>5</v>
      </c>
      <c r="D2454" s="467">
        <v>832</v>
      </c>
      <c r="E2454" s="467">
        <v>95</v>
      </c>
      <c r="F2454" s="467">
        <v>0</v>
      </c>
      <c r="G2454" s="467">
        <f t="array" ref="G2454">MAX(IF($A$2:$A$8761=A2454,$D$2:$D$8761))</f>
        <v>1224</v>
      </c>
      <c r="H2454" s="467">
        <f t="shared" si="269"/>
        <v>0</v>
      </c>
      <c r="I2454" s="475" t="str">
        <f t="shared" si="270"/>
        <v/>
      </c>
      <c r="J2454" s="471">
        <f>'Potential Projects'!D2455</f>
        <v>136.61551633342293</v>
      </c>
      <c r="K2454" s="471">
        <f>'Potential Projects'!E2455</f>
        <v>80.564043754031403</v>
      </c>
      <c r="L2454" s="476">
        <f t="shared" si="271"/>
        <v>519.82043991254568</v>
      </c>
      <c r="M2454" s="471">
        <f t="shared" si="267"/>
        <v>1177.115557030746</v>
      </c>
      <c r="N2454" s="467">
        <f t="shared" si="272"/>
        <v>0</v>
      </c>
      <c r="O2454" s="475" t="str">
        <f t="shared" si="273"/>
        <v/>
      </c>
    </row>
    <row r="2455" spans="1:15" hidden="1">
      <c r="A2455" s="475">
        <f t="shared" si="268"/>
        <v>43556</v>
      </c>
      <c r="B2455" s="475">
        <v>43568</v>
      </c>
      <c r="C2455" s="467">
        <v>6</v>
      </c>
      <c r="D2455" s="467">
        <v>890</v>
      </c>
      <c r="E2455" s="467">
        <v>89</v>
      </c>
      <c r="F2455" s="467">
        <v>0</v>
      </c>
      <c r="G2455" s="467">
        <f t="array" ref="G2455">MAX(IF($A$2:$A$8761=A2455,$D$2:$D$8761))</f>
        <v>1224</v>
      </c>
      <c r="H2455" s="467">
        <f t="shared" si="269"/>
        <v>0</v>
      </c>
      <c r="I2455" s="475" t="str">
        <f t="shared" si="270"/>
        <v/>
      </c>
      <c r="J2455" s="471">
        <f>'Potential Projects'!D2456</f>
        <v>144</v>
      </c>
      <c r="K2455" s="471">
        <f>'Potential Projects'!E2456</f>
        <v>43.516630294560308</v>
      </c>
      <c r="L2455" s="476">
        <f t="shared" si="271"/>
        <v>613.48336970543971</v>
      </c>
      <c r="M2455" s="471">
        <f t="shared" si="267"/>
        <v>1177.115557030746</v>
      </c>
      <c r="N2455" s="467">
        <f t="shared" si="272"/>
        <v>0</v>
      </c>
      <c r="O2455" s="475" t="str">
        <f t="shared" si="273"/>
        <v/>
      </c>
    </row>
    <row r="2456" spans="1:15" hidden="1">
      <c r="A2456" s="475">
        <f t="shared" si="268"/>
        <v>43556</v>
      </c>
      <c r="B2456" s="475">
        <v>43568</v>
      </c>
      <c r="C2456" s="467">
        <v>7</v>
      </c>
      <c r="D2456" s="467">
        <v>931</v>
      </c>
      <c r="E2456" s="467">
        <v>90</v>
      </c>
      <c r="F2456" s="467">
        <v>0</v>
      </c>
      <c r="G2456" s="467">
        <f t="array" ref="G2456">MAX(IF($A$2:$A$8761=A2456,$D$2:$D$8761))</f>
        <v>1224</v>
      </c>
      <c r="H2456" s="467">
        <f t="shared" si="269"/>
        <v>0</v>
      </c>
      <c r="I2456" s="475" t="str">
        <f t="shared" si="270"/>
        <v/>
      </c>
      <c r="J2456" s="471">
        <f>'Potential Projects'!D2457</f>
        <v>136.27090922244034</v>
      </c>
      <c r="K2456" s="471">
        <f>'Potential Projects'!E2457</f>
        <v>12.002079069017416</v>
      </c>
      <c r="L2456" s="476">
        <f t="shared" si="271"/>
        <v>692.72701170854225</v>
      </c>
      <c r="M2456" s="471">
        <f t="shared" si="267"/>
        <v>1177.115557030746</v>
      </c>
      <c r="N2456" s="467">
        <f t="shared" si="272"/>
        <v>0</v>
      </c>
      <c r="O2456" s="475" t="str">
        <f t="shared" si="273"/>
        <v/>
      </c>
    </row>
    <row r="2457" spans="1:15" hidden="1">
      <c r="A2457" s="475">
        <f t="shared" si="268"/>
        <v>43556</v>
      </c>
      <c r="B2457" s="475">
        <v>43568</v>
      </c>
      <c r="C2457" s="467">
        <v>8</v>
      </c>
      <c r="D2457" s="467">
        <v>978</v>
      </c>
      <c r="E2457" s="467">
        <v>82</v>
      </c>
      <c r="F2457" s="467">
        <v>4</v>
      </c>
      <c r="G2457" s="467">
        <f t="array" ref="G2457">MAX(IF($A$2:$A$8761=A2457,$D$2:$D$8761))</f>
        <v>1224</v>
      </c>
      <c r="H2457" s="467">
        <f t="shared" si="269"/>
        <v>0</v>
      </c>
      <c r="I2457" s="475" t="str">
        <f t="shared" si="270"/>
        <v/>
      </c>
      <c r="J2457" s="471">
        <f>'Potential Projects'!D2458</f>
        <v>125.83114634750504</v>
      </c>
      <c r="K2457" s="471">
        <f>'Potential Projects'!E2458</f>
        <v>11.695436626531929</v>
      </c>
      <c r="L2457" s="476">
        <f t="shared" si="271"/>
        <v>754.47341702596304</v>
      </c>
      <c r="M2457" s="471">
        <f t="shared" si="267"/>
        <v>1177.115557030746</v>
      </c>
      <c r="N2457" s="467">
        <f t="shared" si="272"/>
        <v>0</v>
      </c>
      <c r="O2457" s="475" t="str">
        <f t="shared" si="273"/>
        <v/>
      </c>
    </row>
    <row r="2458" spans="1:15" hidden="1">
      <c r="A2458" s="475">
        <f t="shared" si="268"/>
        <v>43556</v>
      </c>
      <c r="B2458" s="475">
        <v>43568</v>
      </c>
      <c r="C2458" s="467">
        <v>9</v>
      </c>
      <c r="D2458" s="467">
        <v>1015</v>
      </c>
      <c r="E2458" s="467">
        <v>87</v>
      </c>
      <c r="F2458" s="467">
        <v>2</v>
      </c>
      <c r="G2458" s="467">
        <f t="array" ref="G2458">MAX(IF($A$2:$A$8761=A2458,$D$2:$D$8761))</f>
        <v>1224</v>
      </c>
      <c r="H2458" s="467">
        <f t="shared" si="269"/>
        <v>0</v>
      </c>
      <c r="I2458" s="475" t="str">
        <f t="shared" si="270"/>
        <v/>
      </c>
      <c r="J2458" s="471">
        <f>'Potential Projects'!D2459</f>
        <v>76.226466267754802</v>
      </c>
      <c r="K2458" s="471">
        <f>'Potential Projects'!E2459</f>
        <v>9.5246897441410443</v>
      </c>
      <c r="L2458" s="476">
        <f t="shared" si="271"/>
        <v>840.24884398810411</v>
      </c>
      <c r="M2458" s="471">
        <f t="shared" si="267"/>
        <v>1177.115557030746</v>
      </c>
      <c r="N2458" s="467">
        <f t="shared" si="272"/>
        <v>0</v>
      </c>
      <c r="O2458" s="475" t="str">
        <f t="shared" si="273"/>
        <v/>
      </c>
    </row>
    <row r="2459" spans="1:15" hidden="1">
      <c r="A2459" s="475">
        <f t="shared" si="268"/>
        <v>43556</v>
      </c>
      <c r="B2459" s="475">
        <v>43568</v>
      </c>
      <c r="C2459" s="467">
        <v>10</v>
      </c>
      <c r="D2459" s="467">
        <v>1067</v>
      </c>
      <c r="E2459" s="467">
        <v>93</v>
      </c>
      <c r="F2459" s="467">
        <v>3</v>
      </c>
      <c r="G2459" s="467">
        <f t="array" ref="G2459">MAX(IF($A$2:$A$8761=A2459,$D$2:$D$8761))</f>
        <v>1224</v>
      </c>
      <c r="H2459" s="467">
        <f t="shared" si="269"/>
        <v>0</v>
      </c>
      <c r="I2459" s="475" t="str">
        <f t="shared" si="270"/>
        <v/>
      </c>
      <c r="J2459" s="471">
        <f>'Potential Projects'!D2460</f>
        <v>47.225682786246168</v>
      </c>
      <c r="K2459" s="471">
        <f>'Potential Projects'!E2460</f>
        <v>15.265630778327242</v>
      </c>
      <c r="L2459" s="476">
        <f t="shared" si="271"/>
        <v>908.50868643542663</v>
      </c>
      <c r="M2459" s="471">
        <f t="shared" si="267"/>
        <v>1177.115557030746</v>
      </c>
      <c r="N2459" s="467">
        <f t="shared" si="272"/>
        <v>0</v>
      </c>
      <c r="O2459" s="475" t="str">
        <f t="shared" si="273"/>
        <v/>
      </c>
    </row>
    <row r="2460" spans="1:15" hidden="1">
      <c r="A2460" s="475">
        <f t="shared" si="268"/>
        <v>43556</v>
      </c>
      <c r="B2460" s="475">
        <v>43568</v>
      </c>
      <c r="C2460" s="467">
        <v>11</v>
      </c>
      <c r="D2460" s="467">
        <v>1085</v>
      </c>
      <c r="E2460" s="467">
        <v>85</v>
      </c>
      <c r="F2460" s="467">
        <v>2</v>
      </c>
      <c r="G2460" s="467">
        <f t="array" ref="G2460">MAX(IF($A$2:$A$8761=A2460,$D$2:$D$8761))</f>
        <v>1224</v>
      </c>
      <c r="H2460" s="467">
        <f t="shared" si="269"/>
        <v>0</v>
      </c>
      <c r="I2460" s="475" t="str">
        <f t="shared" si="270"/>
        <v/>
      </c>
      <c r="J2460" s="471">
        <f>'Potential Projects'!D2461</f>
        <v>141.32673779687656</v>
      </c>
      <c r="K2460" s="471">
        <f>'Potential Projects'!E2461</f>
        <v>16.853600569769945</v>
      </c>
      <c r="L2460" s="476">
        <f t="shared" si="271"/>
        <v>839.81966163335346</v>
      </c>
      <c r="M2460" s="471">
        <f t="shared" si="267"/>
        <v>1177.115557030746</v>
      </c>
      <c r="N2460" s="467">
        <f t="shared" si="272"/>
        <v>0</v>
      </c>
      <c r="O2460" s="475" t="str">
        <f t="shared" si="273"/>
        <v/>
      </c>
    </row>
    <row r="2461" spans="1:15" hidden="1">
      <c r="A2461" s="475">
        <f t="shared" si="268"/>
        <v>43556</v>
      </c>
      <c r="B2461" s="475">
        <v>43568</v>
      </c>
      <c r="C2461" s="467">
        <v>12</v>
      </c>
      <c r="D2461" s="467">
        <v>1086</v>
      </c>
      <c r="E2461" s="467">
        <v>102</v>
      </c>
      <c r="F2461" s="467">
        <v>8</v>
      </c>
      <c r="G2461" s="467">
        <f t="array" ref="G2461">MAX(IF($A$2:$A$8761=A2461,$D$2:$D$8761))</f>
        <v>1224</v>
      </c>
      <c r="H2461" s="467">
        <f t="shared" si="269"/>
        <v>0</v>
      </c>
      <c r="I2461" s="475" t="str">
        <f t="shared" si="270"/>
        <v/>
      </c>
      <c r="J2461" s="471">
        <f>'Potential Projects'!D2462</f>
        <v>140.89228178255405</v>
      </c>
      <c r="K2461" s="471">
        <f>'Potential Projects'!E2462</f>
        <v>23.942360298860464</v>
      </c>
      <c r="L2461" s="476">
        <f t="shared" si="271"/>
        <v>811.16535791858553</v>
      </c>
      <c r="M2461" s="471">
        <f t="shared" si="267"/>
        <v>1177.115557030746</v>
      </c>
      <c r="N2461" s="467">
        <f t="shared" si="272"/>
        <v>0</v>
      </c>
      <c r="O2461" s="475" t="str">
        <f t="shared" si="273"/>
        <v/>
      </c>
    </row>
    <row r="2462" spans="1:15" hidden="1">
      <c r="A2462" s="475">
        <f t="shared" si="268"/>
        <v>43556</v>
      </c>
      <c r="B2462" s="475">
        <v>43568</v>
      </c>
      <c r="C2462" s="467">
        <v>13</v>
      </c>
      <c r="D2462" s="467">
        <v>1100</v>
      </c>
      <c r="E2462" s="467">
        <v>103</v>
      </c>
      <c r="F2462" s="467">
        <v>6</v>
      </c>
      <c r="G2462" s="467">
        <f t="array" ref="G2462">MAX(IF($A$2:$A$8761=A2462,$D$2:$D$8761))</f>
        <v>1224</v>
      </c>
      <c r="H2462" s="467">
        <f t="shared" si="269"/>
        <v>0</v>
      </c>
      <c r="I2462" s="475" t="str">
        <f t="shared" si="270"/>
        <v/>
      </c>
      <c r="J2462" s="471">
        <f>'Potential Projects'!D2463</f>
        <v>124.92911367925682</v>
      </c>
      <c r="K2462" s="471">
        <f>'Potential Projects'!E2463</f>
        <v>34.064689905396691</v>
      </c>
      <c r="L2462" s="476">
        <f t="shared" si="271"/>
        <v>832.00619641534649</v>
      </c>
      <c r="M2462" s="471">
        <f t="shared" si="267"/>
        <v>1177.115557030746</v>
      </c>
      <c r="N2462" s="467">
        <f t="shared" si="272"/>
        <v>0</v>
      </c>
      <c r="O2462" s="475" t="str">
        <f t="shared" si="273"/>
        <v/>
      </c>
    </row>
    <row r="2463" spans="1:15" hidden="1">
      <c r="A2463" s="475">
        <f t="shared" si="268"/>
        <v>43556</v>
      </c>
      <c r="B2463" s="475">
        <v>43568</v>
      </c>
      <c r="C2463" s="467">
        <v>14</v>
      </c>
      <c r="D2463" s="467">
        <v>1056</v>
      </c>
      <c r="E2463" s="467">
        <v>100</v>
      </c>
      <c r="F2463" s="467">
        <v>3</v>
      </c>
      <c r="G2463" s="467">
        <f t="array" ref="G2463">MAX(IF($A$2:$A$8761=A2463,$D$2:$D$8761))</f>
        <v>1224</v>
      </c>
      <c r="H2463" s="467">
        <f t="shared" si="269"/>
        <v>0</v>
      </c>
      <c r="I2463" s="475" t="str">
        <f t="shared" si="270"/>
        <v/>
      </c>
      <c r="J2463" s="471">
        <f>'Potential Projects'!D2464</f>
        <v>89.523224324952153</v>
      </c>
      <c r="K2463" s="471">
        <f>'Potential Projects'!E2464</f>
        <v>34.848505536443774</v>
      </c>
      <c r="L2463" s="476">
        <f t="shared" si="271"/>
        <v>828.62827013860408</v>
      </c>
      <c r="M2463" s="471">
        <f t="shared" si="267"/>
        <v>1177.115557030746</v>
      </c>
      <c r="N2463" s="467">
        <f t="shared" si="272"/>
        <v>0</v>
      </c>
      <c r="O2463" s="475" t="str">
        <f t="shared" si="273"/>
        <v/>
      </c>
    </row>
    <row r="2464" spans="1:15" hidden="1">
      <c r="A2464" s="475">
        <f t="shared" si="268"/>
        <v>43556</v>
      </c>
      <c r="B2464" s="475">
        <v>43568</v>
      </c>
      <c r="C2464" s="467">
        <v>15</v>
      </c>
      <c r="D2464" s="467">
        <v>1072</v>
      </c>
      <c r="E2464" s="467">
        <v>103</v>
      </c>
      <c r="F2464" s="467">
        <v>2</v>
      </c>
      <c r="G2464" s="467">
        <f t="array" ref="G2464">MAX(IF($A$2:$A$8761=A2464,$D$2:$D$8761))</f>
        <v>1224</v>
      </c>
      <c r="H2464" s="467">
        <f t="shared" si="269"/>
        <v>0</v>
      </c>
      <c r="I2464" s="475" t="str">
        <f t="shared" si="270"/>
        <v/>
      </c>
      <c r="J2464" s="471">
        <f>'Potential Projects'!D2465</f>
        <v>34.509033150018034</v>
      </c>
      <c r="K2464" s="471">
        <f>'Potential Projects'!E2465</f>
        <v>22.157263222962808</v>
      </c>
      <c r="L2464" s="476">
        <f t="shared" si="271"/>
        <v>910.33370362701919</v>
      </c>
      <c r="M2464" s="471">
        <f t="shared" si="267"/>
        <v>1177.115557030746</v>
      </c>
      <c r="N2464" s="467">
        <f t="shared" si="272"/>
        <v>0</v>
      </c>
      <c r="O2464" s="475" t="str">
        <f t="shared" si="273"/>
        <v/>
      </c>
    </row>
    <row r="2465" spans="1:15" hidden="1">
      <c r="A2465" s="475">
        <f t="shared" si="268"/>
        <v>43556</v>
      </c>
      <c r="B2465" s="475">
        <v>43568</v>
      </c>
      <c r="C2465" s="467">
        <v>16</v>
      </c>
      <c r="D2465" s="467">
        <v>1070</v>
      </c>
      <c r="E2465" s="467">
        <v>103</v>
      </c>
      <c r="F2465" s="467">
        <v>3</v>
      </c>
      <c r="G2465" s="467">
        <f t="array" ref="G2465">MAX(IF($A$2:$A$8761=A2465,$D$2:$D$8761))</f>
        <v>1224</v>
      </c>
      <c r="H2465" s="467">
        <f t="shared" si="269"/>
        <v>0</v>
      </c>
      <c r="I2465" s="475" t="str">
        <f t="shared" si="270"/>
        <v/>
      </c>
      <c r="J2465" s="471">
        <f>'Potential Projects'!D2466</f>
        <v>12.741119773381653</v>
      </c>
      <c r="K2465" s="471">
        <f>'Potential Projects'!E2466</f>
        <v>16.386596645882605</v>
      </c>
      <c r="L2465" s="476">
        <f t="shared" si="271"/>
        <v>934.87228358073571</v>
      </c>
      <c r="M2465" s="471">
        <f t="shared" si="267"/>
        <v>1177.115557030746</v>
      </c>
      <c r="N2465" s="467">
        <f t="shared" si="272"/>
        <v>0</v>
      </c>
      <c r="O2465" s="475" t="str">
        <f t="shared" si="273"/>
        <v/>
      </c>
    </row>
    <row r="2466" spans="1:15" hidden="1">
      <c r="A2466" s="475">
        <f t="shared" si="268"/>
        <v>43556</v>
      </c>
      <c r="B2466" s="475">
        <v>43568</v>
      </c>
      <c r="C2466" s="467">
        <v>17</v>
      </c>
      <c r="D2466" s="467">
        <v>1113</v>
      </c>
      <c r="E2466" s="467">
        <v>102</v>
      </c>
      <c r="F2466" s="467">
        <v>8</v>
      </c>
      <c r="G2466" s="467">
        <f t="array" ref="G2466">MAX(IF($A$2:$A$8761=A2466,$D$2:$D$8761))</f>
        <v>1224</v>
      </c>
      <c r="H2466" s="467">
        <f t="shared" si="269"/>
        <v>0</v>
      </c>
      <c r="I2466" s="475" t="str">
        <f t="shared" si="270"/>
        <v/>
      </c>
      <c r="J2466" s="471">
        <f>'Potential Projects'!D2467</f>
        <v>3.1459086882059051</v>
      </c>
      <c r="K2466" s="471">
        <f>'Potential Projects'!E2467</f>
        <v>16.340443829284027</v>
      </c>
      <c r="L2466" s="476">
        <f t="shared" si="271"/>
        <v>983.51364748251012</v>
      </c>
      <c r="M2466" s="471">
        <f t="shared" si="267"/>
        <v>1177.115557030746</v>
      </c>
      <c r="N2466" s="467">
        <f t="shared" si="272"/>
        <v>0</v>
      </c>
      <c r="O2466" s="475" t="str">
        <f t="shared" si="273"/>
        <v/>
      </c>
    </row>
    <row r="2467" spans="1:15" hidden="1">
      <c r="A2467" s="475">
        <f t="shared" si="268"/>
        <v>43556</v>
      </c>
      <c r="B2467" s="475">
        <v>43568</v>
      </c>
      <c r="C2467" s="467">
        <v>18</v>
      </c>
      <c r="D2467" s="467">
        <v>1116</v>
      </c>
      <c r="E2467" s="467">
        <v>103</v>
      </c>
      <c r="F2467" s="467">
        <v>5</v>
      </c>
      <c r="G2467" s="467">
        <f t="array" ref="G2467">MAX(IF($A$2:$A$8761=A2467,$D$2:$D$8761))</f>
        <v>1224</v>
      </c>
      <c r="H2467" s="467">
        <f t="shared" si="269"/>
        <v>0</v>
      </c>
      <c r="I2467" s="475" t="str">
        <f t="shared" si="270"/>
        <v/>
      </c>
      <c r="J2467" s="471">
        <f>'Potential Projects'!D2468</f>
        <v>1.7769161635001676</v>
      </c>
      <c r="K2467" s="471">
        <f>'Potential Projects'!E2468</f>
        <v>15.76236024510858</v>
      </c>
      <c r="L2467" s="476">
        <f t="shared" si="271"/>
        <v>990.46072359139134</v>
      </c>
      <c r="M2467" s="471">
        <f t="shared" si="267"/>
        <v>1177.115557030746</v>
      </c>
      <c r="N2467" s="467">
        <f t="shared" si="272"/>
        <v>0</v>
      </c>
      <c r="O2467" s="475" t="str">
        <f t="shared" si="273"/>
        <v/>
      </c>
    </row>
    <row r="2468" spans="1:15" hidden="1">
      <c r="A2468" s="475">
        <f t="shared" si="268"/>
        <v>43556</v>
      </c>
      <c r="B2468" s="475">
        <v>43568</v>
      </c>
      <c r="C2468" s="467">
        <v>19</v>
      </c>
      <c r="D2468" s="467">
        <v>1115</v>
      </c>
      <c r="E2468" s="467">
        <v>103</v>
      </c>
      <c r="F2468" s="467">
        <v>3</v>
      </c>
      <c r="G2468" s="467">
        <f t="array" ref="G2468">MAX(IF($A$2:$A$8761=A2468,$D$2:$D$8761))</f>
        <v>1224</v>
      </c>
      <c r="H2468" s="467">
        <f t="shared" si="269"/>
        <v>0</v>
      </c>
      <c r="I2468" s="475" t="str">
        <f t="shared" si="270"/>
        <v/>
      </c>
      <c r="J2468" s="471">
        <f>'Potential Projects'!D2469</f>
        <v>5.1596997550968515</v>
      </c>
      <c r="K2468" s="471">
        <f>'Potential Projects'!E2469</f>
        <v>34.984617232853154</v>
      </c>
      <c r="L2468" s="476">
        <f t="shared" si="271"/>
        <v>968.85568301205001</v>
      </c>
      <c r="M2468" s="471">
        <f t="shared" si="267"/>
        <v>1177.115557030746</v>
      </c>
      <c r="N2468" s="467">
        <f t="shared" si="272"/>
        <v>0</v>
      </c>
      <c r="O2468" s="475" t="str">
        <f t="shared" si="273"/>
        <v/>
      </c>
    </row>
    <row r="2469" spans="1:15" hidden="1">
      <c r="A2469" s="475">
        <f t="shared" si="268"/>
        <v>43556</v>
      </c>
      <c r="B2469" s="475">
        <v>43568</v>
      </c>
      <c r="C2469" s="467">
        <v>20</v>
      </c>
      <c r="D2469" s="467">
        <v>1101</v>
      </c>
      <c r="E2469" s="467">
        <v>103</v>
      </c>
      <c r="F2469" s="467">
        <v>1</v>
      </c>
      <c r="G2469" s="467">
        <f t="array" ref="G2469">MAX(IF($A$2:$A$8761=A2469,$D$2:$D$8761))</f>
        <v>1224</v>
      </c>
      <c r="H2469" s="467">
        <f t="shared" si="269"/>
        <v>0</v>
      </c>
      <c r="I2469" s="475" t="str">
        <f t="shared" si="270"/>
        <v/>
      </c>
      <c r="J2469" s="471">
        <f>'Potential Projects'!D2470</f>
        <v>10.150077607951847</v>
      </c>
      <c r="K2469" s="471">
        <f>'Potential Projects'!E2470</f>
        <v>67.860285422489781</v>
      </c>
      <c r="L2469" s="476">
        <f t="shared" si="271"/>
        <v>918.98963696955832</v>
      </c>
      <c r="M2469" s="471">
        <f t="shared" si="267"/>
        <v>1177.115557030746</v>
      </c>
      <c r="N2469" s="467">
        <f t="shared" si="272"/>
        <v>0</v>
      </c>
      <c r="O2469" s="475" t="str">
        <f t="shared" si="273"/>
        <v/>
      </c>
    </row>
    <row r="2470" spans="1:15" hidden="1">
      <c r="A2470" s="475">
        <f t="shared" si="268"/>
        <v>43556</v>
      </c>
      <c r="B2470" s="475">
        <v>43568</v>
      </c>
      <c r="C2470" s="467">
        <v>21</v>
      </c>
      <c r="D2470" s="467">
        <v>1069</v>
      </c>
      <c r="E2470" s="467">
        <v>99</v>
      </c>
      <c r="F2470" s="467">
        <v>0</v>
      </c>
      <c r="G2470" s="467">
        <f t="array" ref="G2470">MAX(IF($A$2:$A$8761=A2470,$D$2:$D$8761))</f>
        <v>1224</v>
      </c>
      <c r="H2470" s="467">
        <f t="shared" si="269"/>
        <v>0</v>
      </c>
      <c r="I2470" s="475" t="str">
        <f t="shared" si="270"/>
        <v/>
      </c>
      <c r="J2470" s="471">
        <f>'Potential Projects'!D2471</f>
        <v>21.550731560874443</v>
      </c>
      <c r="K2470" s="471">
        <f>'Potential Projects'!E2471</f>
        <v>82.215375886906045</v>
      </c>
      <c r="L2470" s="476">
        <f t="shared" si="271"/>
        <v>866.23389255221957</v>
      </c>
      <c r="M2470" s="471">
        <f t="shared" si="267"/>
        <v>1177.115557030746</v>
      </c>
      <c r="N2470" s="467">
        <f t="shared" si="272"/>
        <v>0</v>
      </c>
      <c r="O2470" s="475" t="str">
        <f t="shared" si="273"/>
        <v/>
      </c>
    </row>
    <row r="2471" spans="1:15" hidden="1">
      <c r="A2471" s="475">
        <f t="shared" si="268"/>
        <v>43556</v>
      </c>
      <c r="B2471" s="475">
        <v>43568</v>
      </c>
      <c r="C2471" s="467">
        <v>22</v>
      </c>
      <c r="D2471" s="467">
        <v>1023</v>
      </c>
      <c r="E2471" s="467">
        <v>96</v>
      </c>
      <c r="F2471" s="467">
        <v>0</v>
      </c>
      <c r="G2471" s="467">
        <f t="array" ref="G2471">MAX(IF($A$2:$A$8761=A2471,$D$2:$D$8761))</f>
        <v>1224</v>
      </c>
      <c r="H2471" s="467">
        <f t="shared" si="269"/>
        <v>0</v>
      </c>
      <c r="I2471" s="475" t="str">
        <f t="shared" si="270"/>
        <v/>
      </c>
      <c r="J2471" s="471">
        <f>'Potential Projects'!D2472</f>
        <v>21.21956247356767</v>
      </c>
      <c r="K2471" s="471">
        <f>'Potential Projects'!E2472</f>
        <v>99.392828423994828</v>
      </c>
      <c r="L2471" s="476">
        <f t="shared" si="271"/>
        <v>806.38760910243752</v>
      </c>
      <c r="M2471" s="471">
        <f t="shared" si="267"/>
        <v>1177.115557030746</v>
      </c>
      <c r="N2471" s="467">
        <f t="shared" si="272"/>
        <v>0</v>
      </c>
      <c r="O2471" s="475" t="str">
        <f t="shared" si="273"/>
        <v/>
      </c>
    </row>
    <row r="2472" spans="1:15" hidden="1">
      <c r="A2472" s="475">
        <f t="shared" si="268"/>
        <v>43556</v>
      </c>
      <c r="B2472" s="475">
        <v>43568</v>
      </c>
      <c r="C2472" s="467">
        <v>23</v>
      </c>
      <c r="D2472" s="467">
        <v>961</v>
      </c>
      <c r="E2472" s="467">
        <v>101</v>
      </c>
      <c r="F2472" s="467">
        <v>0</v>
      </c>
      <c r="G2472" s="467">
        <f t="array" ref="G2472">MAX(IF($A$2:$A$8761=A2472,$D$2:$D$8761))</f>
        <v>1224</v>
      </c>
      <c r="H2472" s="467">
        <f t="shared" si="269"/>
        <v>0</v>
      </c>
      <c r="I2472" s="475" t="str">
        <f t="shared" si="270"/>
        <v/>
      </c>
      <c r="J2472" s="471">
        <f>'Potential Projects'!D2473</f>
        <v>39.488379329015679</v>
      </c>
      <c r="K2472" s="471">
        <f>'Potential Projects'!E2473</f>
        <v>99.316167813373482</v>
      </c>
      <c r="L2472" s="476">
        <f t="shared" si="271"/>
        <v>721.19545285761092</v>
      </c>
      <c r="M2472" s="471">
        <f t="shared" si="267"/>
        <v>1177.115557030746</v>
      </c>
      <c r="N2472" s="467">
        <f t="shared" si="272"/>
        <v>0</v>
      </c>
      <c r="O2472" s="475" t="str">
        <f t="shared" si="273"/>
        <v/>
      </c>
    </row>
    <row r="2473" spans="1:15" hidden="1">
      <c r="A2473" s="475">
        <f t="shared" si="268"/>
        <v>43556</v>
      </c>
      <c r="B2473" s="475">
        <v>43568</v>
      </c>
      <c r="C2473" s="467">
        <v>24</v>
      </c>
      <c r="D2473" s="467">
        <v>908</v>
      </c>
      <c r="E2473" s="467">
        <v>101</v>
      </c>
      <c r="F2473" s="467">
        <v>0</v>
      </c>
      <c r="G2473" s="467">
        <f t="array" ref="G2473">MAX(IF($A$2:$A$8761=A2473,$D$2:$D$8761))</f>
        <v>1224</v>
      </c>
      <c r="H2473" s="467">
        <f t="shared" si="269"/>
        <v>0</v>
      </c>
      <c r="I2473" s="475" t="str">
        <f t="shared" si="270"/>
        <v/>
      </c>
      <c r="J2473" s="471">
        <f>'Potential Projects'!D2474</f>
        <v>48.141248222274399</v>
      </c>
      <c r="K2473" s="471">
        <f>'Potential Projects'!E2474</f>
        <v>96.868504031391112</v>
      </c>
      <c r="L2473" s="476">
        <f t="shared" si="271"/>
        <v>661.99024774633449</v>
      </c>
      <c r="M2473" s="471">
        <f t="shared" si="267"/>
        <v>1177.115557030746</v>
      </c>
      <c r="N2473" s="467">
        <f t="shared" si="272"/>
        <v>0</v>
      </c>
      <c r="O2473" s="475" t="str">
        <f t="shared" si="273"/>
        <v/>
      </c>
    </row>
    <row r="2474" spans="1:15" hidden="1">
      <c r="A2474" s="475">
        <f t="shared" si="268"/>
        <v>43556</v>
      </c>
      <c r="B2474" s="475">
        <v>43569</v>
      </c>
      <c r="C2474" s="467">
        <v>1</v>
      </c>
      <c r="D2474" s="467">
        <v>865</v>
      </c>
      <c r="E2474" s="467">
        <v>101</v>
      </c>
      <c r="F2474" s="467">
        <v>0</v>
      </c>
      <c r="G2474" s="467">
        <f t="array" ref="G2474">MAX(IF($A$2:$A$8761=A2474,$D$2:$D$8761))</f>
        <v>1224</v>
      </c>
      <c r="H2474" s="467">
        <f t="shared" si="269"/>
        <v>0</v>
      </c>
      <c r="I2474" s="475" t="str">
        <f t="shared" si="270"/>
        <v/>
      </c>
      <c r="J2474" s="471">
        <f>'Potential Projects'!D2475</f>
        <v>97.514559057514731</v>
      </c>
      <c r="K2474" s="471">
        <f>'Potential Projects'!E2475</f>
        <v>95.623160234358195</v>
      </c>
      <c r="L2474" s="476">
        <f t="shared" si="271"/>
        <v>570.86228070812706</v>
      </c>
      <c r="M2474" s="471">
        <f t="shared" si="267"/>
        <v>1177.115557030746</v>
      </c>
      <c r="N2474" s="467">
        <f t="shared" si="272"/>
        <v>0</v>
      </c>
      <c r="O2474" s="475" t="str">
        <f t="shared" si="273"/>
        <v/>
      </c>
    </row>
    <row r="2475" spans="1:15" hidden="1">
      <c r="A2475" s="475">
        <f t="shared" si="268"/>
        <v>43556</v>
      </c>
      <c r="B2475" s="475">
        <v>43569</v>
      </c>
      <c r="C2475" s="467">
        <v>2</v>
      </c>
      <c r="D2475" s="467">
        <v>856</v>
      </c>
      <c r="E2475" s="467">
        <v>101</v>
      </c>
      <c r="F2475" s="467">
        <v>0</v>
      </c>
      <c r="G2475" s="467">
        <f t="array" ref="G2475">MAX(IF($A$2:$A$8761=A2475,$D$2:$D$8761))</f>
        <v>1224</v>
      </c>
      <c r="H2475" s="467">
        <f t="shared" si="269"/>
        <v>0</v>
      </c>
      <c r="I2475" s="475" t="str">
        <f t="shared" si="270"/>
        <v/>
      </c>
      <c r="J2475" s="471">
        <f>'Potential Projects'!D2476</f>
        <v>123.53437463603393</v>
      </c>
      <c r="K2475" s="471">
        <f>'Potential Projects'!E2476</f>
        <v>96.036188830359066</v>
      </c>
      <c r="L2475" s="476">
        <f t="shared" si="271"/>
        <v>535.42943653360703</v>
      </c>
      <c r="M2475" s="471">
        <f t="shared" si="267"/>
        <v>1177.115557030746</v>
      </c>
      <c r="N2475" s="467">
        <f t="shared" si="272"/>
        <v>0</v>
      </c>
      <c r="O2475" s="475" t="str">
        <f t="shared" si="273"/>
        <v/>
      </c>
    </row>
    <row r="2476" spans="1:15" hidden="1">
      <c r="A2476" s="475">
        <f t="shared" si="268"/>
        <v>43556</v>
      </c>
      <c r="B2476" s="475">
        <v>43569</v>
      </c>
      <c r="C2476" s="467">
        <v>3</v>
      </c>
      <c r="D2476" s="467">
        <v>830</v>
      </c>
      <c r="E2476" s="467">
        <v>101</v>
      </c>
      <c r="F2476" s="467">
        <v>0</v>
      </c>
      <c r="G2476" s="467">
        <f t="array" ref="G2476">MAX(IF($A$2:$A$8761=A2476,$D$2:$D$8761))</f>
        <v>1224</v>
      </c>
      <c r="H2476" s="467">
        <f t="shared" si="269"/>
        <v>0</v>
      </c>
      <c r="I2476" s="475" t="str">
        <f t="shared" si="270"/>
        <v/>
      </c>
      <c r="J2476" s="471">
        <f>'Potential Projects'!D2477</f>
        <v>138.44264752381289</v>
      </c>
      <c r="K2476" s="471">
        <f>'Potential Projects'!E2477</f>
        <v>83.719644807568272</v>
      </c>
      <c r="L2476" s="476">
        <f t="shared" si="271"/>
        <v>506.83770766861886</v>
      </c>
      <c r="M2476" s="471">
        <f t="shared" si="267"/>
        <v>1177.115557030746</v>
      </c>
      <c r="N2476" s="467">
        <f t="shared" si="272"/>
        <v>0</v>
      </c>
      <c r="O2476" s="475" t="str">
        <f t="shared" si="273"/>
        <v/>
      </c>
    </row>
    <row r="2477" spans="1:15" hidden="1">
      <c r="A2477" s="475">
        <f t="shared" si="268"/>
        <v>43556</v>
      </c>
      <c r="B2477" s="475">
        <v>43569</v>
      </c>
      <c r="C2477" s="467">
        <v>4</v>
      </c>
      <c r="D2477" s="467">
        <v>824</v>
      </c>
      <c r="E2477" s="467">
        <v>99</v>
      </c>
      <c r="F2477" s="467">
        <v>0</v>
      </c>
      <c r="G2477" s="467">
        <f t="array" ref="G2477">MAX(IF($A$2:$A$8761=A2477,$D$2:$D$8761))</f>
        <v>1224</v>
      </c>
      <c r="H2477" s="467">
        <f t="shared" si="269"/>
        <v>0</v>
      </c>
      <c r="I2477" s="475" t="str">
        <f t="shared" si="270"/>
        <v/>
      </c>
      <c r="J2477" s="471">
        <f>'Potential Projects'!D2478</f>
        <v>74.25303823673076</v>
      </c>
      <c r="K2477" s="471">
        <f>'Potential Projects'!E2478</f>
        <v>85.281800311760904</v>
      </c>
      <c r="L2477" s="476">
        <f t="shared" si="271"/>
        <v>565.46516145150838</v>
      </c>
      <c r="M2477" s="471">
        <f t="shared" si="267"/>
        <v>1177.115557030746</v>
      </c>
      <c r="N2477" s="467">
        <f t="shared" si="272"/>
        <v>0</v>
      </c>
      <c r="O2477" s="475" t="str">
        <f t="shared" si="273"/>
        <v/>
      </c>
    </row>
    <row r="2478" spans="1:15" hidden="1">
      <c r="A2478" s="475">
        <f t="shared" si="268"/>
        <v>43556</v>
      </c>
      <c r="B2478" s="475">
        <v>43569</v>
      </c>
      <c r="C2478" s="467">
        <v>5</v>
      </c>
      <c r="D2478" s="467">
        <v>853</v>
      </c>
      <c r="E2478" s="467">
        <v>98</v>
      </c>
      <c r="F2478" s="467">
        <v>0</v>
      </c>
      <c r="G2478" s="467">
        <f t="array" ref="G2478">MAX(IF($A$2:$A$8761=A2478,$D$2:$D$8761))</f>
        <v>1224</v>
      </c>
      <c r="H2478" s="467">
        <f t="shared" si="269"/>
        <v>0</v>
      </c>
      <c r="I2478" s="475" t="str">
        <f t="shared" si="270"/>
        <v/>
      </c>
      <c r="J2478" s="471">
        <f>'Potential Projects'!D2479</f>
        <v>144</v>
      </c>
      <c r="K2478" s="471">
        <f>'Potential Projects'!E2479</f>
        <v>79.371110782627383</v>
      </c>
      <c r="L2478" s="476">
        <f t="shared" si="271"/>
        <v>531.6288892173726</v>
      </c>
      <c r="M2478" s="471">
        <f t="shared" si="267"/>
        <v>1177.115557030746</v>
      </c>
      <c r="N2478" s="467">
        <f t="shared" si="272"/>
        <v>0</v>
      </c>
      <c r="O2478" s="475" t="str">
        <f t="shared" si="273"/>
        <v/>
      </c>
    </row>
    <row r="2479" spans="1:15" hidden="1">
      <c r="A2479" s="475">
        <f t="shared" si="268"/>
        <v>43556</v>
      </c>
      <c r="B2479" s="475">
        <v>43569</v>
      </c>
      <c r="C2479" s="467">
        <v>6</v>
      </c>
      <c r="D2479" s="467">
        <v>891</v>
      </c>
      <c r="E2479" s="467">
        <v>97</v>
      </c>
      <c r="F2479" s="467">
        <v>0</v>
      </c>
      <c r="G2479" s="467">
        <f t="array" ref="G2479">MAX(IF($A$2:$A$8761=A2479,$D$2:$D$8761))</f>
        <v>1224</v>
      </c>
      <c r="H2479" s="467">
        <f t="shared" si="269"/>
        <v>0</v>
      </c>
      <c r="I2479" s="475" t="str">
        <f t="shared" si="270"/>
        <v/>
      </c>
      <c r="J2479" s="471">
        <f>'Potential Projects'!D2480</f>
        <v>80.750350758316685</v>
      </c>
      <c r="K2479" s="471">
        <f>'Potential Projects'!E2480</f>
        <v>69.046960384863468</v>
      </c>
      <c r="L2479" s="476">
        <f t="shared" si="271"/>
        <v>644.2026888568198</v>
      </c>
      <c r="M2479" s="471">
        <f t="shared" si="267"/>
        <v>1177.115557030746</v>
      </c>
      <c r="N2479" s="467">
        <f t="shared" si="272"/>
        <v>0</v>
      </c>
      <c r="O2479" s="475" t="str">
        <f t="shared" si="273"/>
        <v/>
      </c>
    </row>
    <row r="2480" spans="1:15" hidden="1">
      <c r="A2480" s="475">
        <f t="shared" si="268"/>
        <v>43556</v>
      </c>
      <c r="B2480" s="475">
        <v>43569</v>
      </c>
      <c r="C2480" s="467">
        <v>7</v>
      </c>
      <c r="D2480" s="467">
        <v>936</v>
      </c>
      <c r="E2480" s="467">
        <v>95</v>
      </c>
      <c r="F2480" s="467">
        <v>0</v>
      </c>
      <c r="G2480" s="467">
        <f t="array" ref="G2480">MAX(IF($A$2:$A$8761=A2480,$D$2:$D$8761))</f>
        <v>1224</v>
      </c>
      <c r="H2480" s="467">
        <f t="shared" si="269"/>
        <v>0</v>
      </c>
      <c r="I2480" s="475" t="str">
        <f t="shared" si="270"/>
        <v/>
      </c>
      <c r="J2480" s="471">
        <f>'Potential Projects'!D2481</f>
        <v>87.07346063056147</v>
      </c>
      <c r="K2480" s="471">
        <f>'Potential Projects'!E2481</f>
        <v>56.958051440550413</v>
      </c>
      <c r="L2480" s="476">
        <f t="shared" si="271"/>
        <v>696.96848792888807</v>
      </c>
      <c r="M2480" s="471">
        <f t="shared" si="267"/>
        <v>1177.115557030746</v>
      </c>
      <c r="N2480" s="467">
        <f t="shared" si="272"/>
        <v>0</v>
      </c>
      <c r="O2480" s="475" t="str">
        <f t="shared" si="273"/>
        <v/>
      </c>
    </row>
    <row r="2481" spans="1:15" hidden="1">
      <c r="A2481" s="475">
        <f t="shared" si="268"/>
        <v>43556</v>
      </c>
      <c r="B2481" s="475">
        <v>43569</v>
      </c>
      <c r="C2481" s="467">
        <v>8</v>
      </c>
      <c r="D2481" s="467">
        <v>982</v>
      </c>
      <c r="E2481" s="467">
        <v>97</v>
      </c>
      <c r="F2481" s="467">
        <v>3</v>
      </c>
      <c r="G2481" s="467">
        <f t="array" ref="G2481">MAX(IF($A$2:$A$8761=A2481,$D$2:$D$8761))</f>
        <v>1224</v>
      </c>
      <c r="H2481" s="467">
        <f t="shared" si="269"/>
        <v>0</v>
      </c>
      <c r="I2481" s="475" t="str">
        <f t="shared" si="270"/>
        <v/>
      </c>
      <c r="J2481" s="471">
        <f>'Potential Projects'!D2482</f>
        <v>124.40111855979488</v>
      </c>
      <c r="K2481" s="471">
        <f>'Potential Projects'!E2482</f>
        <v>37.494861105138675</v>
      </c>
      <c r="L2481" s="476">
        <f t="shared" si="271"/>
        <v>720.10402033506648</v>
      </c>
      <c r="M2481" s="471">
        <f t="shared" si="267"/>
        <v>1177.115557030746</v>
      </c>
      <c r="N2481" s="467">
        <f t="shared" si="272"/>
        <v>0</v>
      </c>
      <c r="O2481" s="475" t="str">
        <f t="shared" si="273"/>
        <v/>
      </c>
    </row>
    <row r="2482" spans="1:15" hidden="1">
      <c r="A2482" s="475">
        <f t="shared" si="268"/>
        <v>43556</v>
      </c>
      <c r="B2482" s="475">
        <v>43569</v>
      </c>
      <c r="C2482" s="467">
        <v>9</v>
      </c>
      <c r="D2482" s="467">
        <v>1036</v>
      </c>
      <c r="E2482" s="467">
        <v>101</v>
      </c>
      <c r="F2482" s="467">
        <v>5</v>
      </c>
      <c r="G2482" s="467">
        <f t="array" ref="G2482">MAX(IF($A$2:$A$8761=A2482,$D$2:$D$8761))</f>
        <v>1224</v>
      </c>
      <c r="H2482" s="467">
        <f t="shared" si="269"/>
        <v>0</v>
      </c>
      <c r="I2482" s="475" t="str">
        <f t="shared" si="270"/>
        <v/>
      </c>
      <c r="J2482" s="471">
        <f>'Potential Projects'!D2483</f>
        <v>106.78998187767624</v>
      </c>
      <c r="K2482" s="471">
        <f>'Potential Projects'!E2483</f>
        <v>36.24873505697699</v>
      </c>
      <c r="L2482" s="476">
        <f t="shared" si="271"/>
        <v>786.96128306534672</v>
      </c>
      <c r="M2482" s="471">
        <f t="shared" ref="M2482:M2545" si="274">MAX($L$2162:$L$2881)</f>
        <v>1177.115557030746</v>
      </c>
      <c r="N2482" s="467">
        <f t="shared" si="272"/>
        <v>0</v>
      </c>
      <c r="O2482" s="475" t="str">
        <f t="shared" si="273"/>
        <v/>
      </c>
    </row>
    <row r="2483" spans="1:15" hidden="1">
      <c r="A2483" s="475">
        <f t="shared" si="268"/>
        <v>43556</v>
      </c>
      <c r="B2483" s="475">
        <v>43569</v>
      </c>
      <c r="C2483" s="467">
        <v>10</v>
      </c>
      <c r="D2483" s="467">
        <v>1057</v>
      </c>
      <c r="E2483" s="467">
        <v>101</v>
      </c>
      <c r="F2483" s="467">
        <v>6</v>
      </c>
      <c r="G2483" s="467">
        <f t="array" ref="G2483">MAX(IF($A$2:$A$8761=A2483,$D$2:$D$8761))</f>
        <v>1224</v>
      </c>
      <c r="H2483" s="467">
        <f t="shared" si="269"/>
        <v>0</v>
      </c>
      <c r="I2483" s="475" t="str">
        <f t="shared" si="270"/>
        <v/>
      </c>
      <c r="J2483" s="471">
        <f>'Potential Projects'!D2484</f>
        <v>122.29139307018124</v>
      </c>
      <c r="K2483" s="471">
        <f>'Potential Projects'!E2484</f>
        <v>57.50171597505912</v>
      </c>
      <c r="L2483" s="476">
        <f t="shared" si="271"/>
        <v>770.20689095475961</v>
      </c>
      <c r="M2483" s="471">
        <f t="shared" si="274"/>
        <v>1177.115557030746</v>
      </c>
      <c r="N2483" s="467">
        <f t="shared" si="272"/>
        <v>0</v>
      </c>
      <c r="O2483" s="475" t="str">
        <f t="shared" si="273"/>
        <v/>
      </c>
    </row>
    <row r="2484" spans="1:15" hidden="1">
      <c r="A2484" s="475">
        <f t="shared" si="268"/>
        <v>43556</v>
      </c>
      <c r="B2484" s="475">
        <v>43569</v>
      </c>
      <c r="C2484" s="467">
        <v>11</v>
      </c>
      <c r="D2484" s="467">
        <v>1038</v>
      </c>
      <c r="E2484" s="467">
        <v>101</v>
      </c>
      <c r="F2484" s="467">
        <v>9</v>
      </c>
      <c r="G2484" s="467">
        <f t="array" ref="G2484">MAX(IF($A$2:$A$8761=A2484,$D$2:$D$8761))</f>
        <v>1224</v>
      </c>
      <c r="H2484" s="467">
        <f t="shared" si="269"/>
        <v>0</v>
      </c>
      <c r="I2484" s="475" t="str">
        <f t="shared" si="270"/>
        <v/>
      </c>
      <c r="J2484" s="471">
        <f>'Potential Projects'!D2485</f>
        <v>144</v>
      </c>
      <c r="K2484" s="471">
        <f>'Potential Projects'!E2485</f>
        <v>71.713654482906904</v>
      </c>
      <c r="L2484" s="476">
        <f t="shared" si="271"/>
        <v>712.28634551709308</v>
      </c>
      <c r="M2484" s="471">
        <f t="shared" si="274"/>
        <v>1177.115557030746</v>
      </c>
      <c r="N2484" s="467">
        <f t="shared" si="272"/>
        <v>0</v>
      </c>
      <c r="O2484" s="475" t="str">
        <f t="shared" si="273"/>
        <v/>
      </c>
    </row>
    <row r="2485" spans="1:15" hidden="1">
      <c r="A2485" s="475">
        <f t="shared" si="268"/>
        <v>43556</v>
      </c>
      <c r="B2485" s="475">
        <v>43569</v>
      </c>
      <c r="C2485" s="467">
        <v>12</v>
      </c>
      <c r="D2485" s="467">
        <v>1035</v>
      </c>
      <c r="E2485" s="467">
        <v>101</v>
      </c>
      <c r="F2485" s="467">
        <v>13</v>
      </c>
      <c r="G2485" s="467">
        <f t="array" ref="G2485">MAX(IF($A$2:$A$8761=A2485,$D$2:$D$8761))</f>
        <v>1224</v>
      </c>
      <c r="H2485" s="467">
        <f t="shared" si="269"/>
        <v>0</v>
      </c>
      <c r="I2485" s="475" t="str">
        <f t="shared" si="270"/>
        <v/>
      </c>
      <c r="J2485" s="471">
        <f>'Potential Projects'!D2486</f>
        <v>144</v>
      </c>
      <c r="K2485" s="471">
        <f>'Potential Projects'!E2486</f>
        <v>93.067545796602886</v>
      </c>
      <c r="L2485" s="476">
        <f t="shared" si="271"/>
        <v>683.93245420339713</v>
      </c>
      <c r="M2485" s="471">
        <f t="shared" si="274"/>
        <v>1177.115557030746</v>
      </c>
      <c r="N2485" s="467">
        <f t="shared" si="272"/>
        <v>0</v>
      </c>
      <c r="O2485" s="475" t="str">
        <f t="shared" si="273"/>
        <v/>
      </c>
    </row>
    <row r="2486" spans="1:15" hidden="1">
      <c r="A2486" s="475">
        <f t="shared" si="268"/>
        <v>43556</v>
      </c>
      <c r="B2486" s="475">
        <v>43569</v>
      </c>
      <c r="C2486" s="467">
        <v>13</v>
      </c>
      <c r="D2486" s="467">
        <v>1020</v>
      </c>
      <c r="E2486" s="467">
        <v>101</v>
      </c>
      <c r="F2486" s="467">
        <v>10</v>
      </c>
      <c r="G2486" s="467">
        <f t="array" ref="G2486">MAX(IF($A$2:$A$8761=A2486,$D$2:$D$8761))</f>
        <v>1224</v>
      </c>
      <c r="H2486" s="467">
        <f t="shared" si="269"/>
        <v>0</v>
      </c>
      <c r="I2486" s="475" t="str">
        <f t="shared" si="270"/>
        <v/>
      </c>
      <c r="J2486" s="471">
        <f>'Potential Projects'!D2487</f>
        <v>123.22159882661992</v>
      </c>
      <c r="K2486" s="471">
        <f>'Potential Projects'!E2487</f>
        <v>96.663554235648249</v>
      </c>
      <c r="L2486" s="476">
        <f t="shared" si="271"/>
        <v>689.11484693773184</v>
      </c>
      <c r="M2486" s="471">
        <f t="shared" si="274"/>
        <v>1177.115557030746</v>
      </c>
      <c r="N2486" s="467">
        <f t="shared" si="272"/>
        <v>0</v>
      </c>
      <c r="O2486" s="475" t="str">
        <f t="shared" si="273"/>
        <v/>
      </c>
    </row>
    <row r="2487" spans="1:15" hidden="1">
      <c r="A2487" s="475">
        <f t="shared" si="268"/>
        <v>43556</v>
      </c>
      <c r="B2487" s="475">
        <v>43569</v>
      </c>
      <c r="C2487" s="467">
        <v>14</v>
      </c>
      <c r="D2487" s="467">
        <v>1013</v>
      </c>
      <c r="E2487" s="467">
        <v>100</v>
      </c>
      <c r="F2487" s="467">
        <v>12</v>
      </c>
      <c r="G2487" s="467">
        <f t="array" ref="G2487">MAX(IF($A$2:$A$8761=A2487,$D$2:$D$8761))</f>
        <v>1224</v>
      </c>
      <c r="H2487" s="467">
        <f t="shared" si="269"/>
        <v>0</v>
      </c>
      <c r="I2487" s="475" t="str">
        <f t="shared" si="270"/>
        <v/>
      </c>
      <c r="J2487" s="471">
        <f>'Potential Projects'!D2488</f>
        <v>106.69271669732925</v>
      </c>
      <c r="K2487" s="471">
        <f>'Potential Projects'!E2488</f>
        <v>83.30818071382501</v>
      </c>
      <c r="L2487" s="476">
        <f t="shared" si="271"/>
        <v>710.99910258884574</v>
      </c>
      <c r="M2487" s="471">
        <f t="shared" si="274"/>
        <v>1177.115557030746</v>
      </c>
      <c r="N2487" s="467">
        <f t="shared" si="272"/>
        <v>0</v>
      </c>
      <c r="O2487" s="475" t="str">
        <f t="shared" si="273"/>
        <v/>
      </c>
    </row>
    <row r="2488" spans="1:15" hidden="1">
      <c r="A2488" s="475">
        <f t="shared" si="268"/>
        <v>43556</v>
      </c>
      <c r="B2488" s="475">
        <v>43569</v>
      </c>
      <c r="C2488" s="467">
        <v>15</v>
      </c>
      <c r="D2488" s="467">
        <v>1009</v>
      </c>
      <c r="E2488" s="467">
        <v>98</v>
      </c>
      <c r="F2488" s="467">
        <v>12</v>
      </c>
      <c r="G2488" s="467">
        <f t="array" ref="G2488">MAX(IF($A$2:$A$8761=A2488,$D$2:$D$8761))</f>
        <v>1224</v>
      </c>
      <c r="H2488" s="467">
        <f t="shared" si="269"/>
        <v>0</v>
      </c>
      <c r="I2488" s="475" t="str">
        <f t="shared" si="270"/>
        <v/>
      </c>
      <c r="J2488" s="471">
        <f>'Potential Projects'!D2489</f>
        <v>93.27580496487731</v>
      </c>
      <c r="K2488" s="471">
        <f>'Potential Projects'!E2489</f>
        <v>39.362094549559231</v>
      </c>
      <c r="L2488" s="476">
        <f t="shared" si="271"/>
        <v>766.36210048556336</v>
      </c>
      <c r="M2488" s="471">
        <f t="shared" si="274"/>
        <v>1177.115557030746</v>
      </c>
      <c r="N2488" s="467">
        <f t="shared" si="272"/>
        <v>0</v>
      </c>
      <c r="O2488" s="475" t="str">
        <f t="shared" si="273"/>
        <v/>
      </c>
    </row>
    <row r="2489" spans="1:15" hidden="1">
      <c r="A2489" s="475">
        <f t="shared" si="268"/>
        <v>43556</v>
      </c>
      <c r="B2489" s="475">
        <v>43569</v>
      </c>
      <c r="C2489" s="467">
        <v>16</v>
      </c>
      <c r="D2489" s="467">
        <v>1028</v>
      </c>
      <c r="E2489" s="467">
        <v>89</v>
      </c>
      <c r="F2489" s="467">
        <v>11</v>
      </c>
      <c r="G2489" s="467">
        <f t="array" ref="G2489">MAX(IF($A$2:$A$8761=A2489,$D$2:$D$8761))</f>
        <v>1224</v>
      </c>
      <c r="H2489" s="467">
        <f t="shared" si="269"/>
        <v>0</v>
      </c>
      <c r="I2489" s="475" t="str">
        <f t="shared" si="270"/>
        <v/>
      </c>
      <c r="J2489" s="471">
        <f>'Potential Projects'!D2490</f>
        <v>62.446595464337236</v>
      </c>
      <c r="K2489" s="471">
        <f>'Potential Projects'!E2490</f>
        <v>6.6342718232638136</v>
      </c>
      <c r="L2489" s="476">
        <f t="shared" si="271"/>
        <v>858.919132712399</v>
      </c>
      <c r="M2489" s="471">
        <f t="shared" si="274"/>
        <v>1177.115557030746</v>
      </c>
      <c r="N2489" s="467">
        <f t="shared" si="272"/>
        <v>0</v>
      </c>
      <c r="O2489" s="475" t="str">
        <f t="shared" si="273"/>
        <v/>
      </c>
    </row>
    <row r="2490" spans="1:15" hidden="1">
      <c r="A2490" s="475">
        <f t="shared" si="268"/>
        <v>43556</v>
      </c>
      <c r="B2490" s="475">
        <v>43569</v>
      </c>
      <c r="C2490" s="467">
        <v>17</v>
      </c>
      <c r="D2490" s="467">
        <v>1033</v>
      </c>
      <c r="E2490" s="467">
        <v>75</v>
      </c>
      <c r="F2490" s="467">
        <v>8</v>
      </c>
      <c r="G2490" s="467">
        <f t="array" ref="G2490">MAX(IF($A$2:$A$8761=A2490,$D$2:$D$8761))</f>
        <v>1224</v>
      </c>
      <c r="H2490" s="467">
        <f t="shared" si="269"/>
        <v>0</v>
      </c>
      <c r="I2490" s="475" t="str">
        <f t="shared" si="270"/>
        <v/>
      </c>
      <c r="J2490" s="471">
        <f>'Potential Projects'!D2491</f>
        <v>132.33470006378431</v>
      </c>
      <c r="K2490" s="471">
        <f>'Potential Projects'!E2491</f>
        <v>20.862637604816172</v>
      </c>
      <c r="L2490" s="476">
        <f t="shared" si="271"/>
        <v>796.80266233139946</v>
      </c>
      <c r="M2490" s="471">
        <f t="shared" si="274"/>
        <v>1177.115557030746</v>
      </c>
      <c r="N2490" s="467">
        <f t="shared" si="272"/>
        <v>0</v>
      </c>
      <c r="O2490" s="475" t="str">
        <f t="shared" si="273"/>
        <v/>
      </c>
    </row>
    <row r="2491" spans="1:15" hidden="1">
      <c r="A2491" s="475">
        <f t="shared" si="268"/>
        <v>43556</v>
      </c>
      <c r="B2491" s="475">
        <v>43569</v>
      </c>
      <c r="C2491" s="467">
        <v>18</v>
      </c>
      <c r="D2491" s="467">
        <v>1048</v>
      </c>
      <c r="E2491" s="467">
        <v>90</v>
      </c>
      <c r="F2491" s="467">
        <v>1</v>
      </c>
      <c r="G2491" s="467">
        <f t="array" ref="G2491">MAX(IF($A$2:$A$8761=A2491,$D$2:$D$8761))</f>
        <v>1224</v>
      </c>
      <c r="H2491" s="467">
        <f t="shared" si="269"/>
        <v>0</v>
      </c>
      <c r="I2491" s="475" t="str">
        <f t="shared" si="270"/>
        <v/>
      </c>
      <c r="J2491" s="471">
        <f>'Potential Projects'!D2492</f>
        <v>16.651295524971246</v>
      </c>
      <c r="K2491" s="471">
        <f>'Potential Projects'!E2492</f>
        <v>9.6952204902171584</v>
      </c>
      <c r="L2491" s="476">
        <f t="shared" si="271"/>
        <v>930.6534839848116</v>
      </c>
      <c r="M2491" s="471">
        <f t="shared" si="274"/>
        <v>1177.115557030746</v>
      </c>
      <c r="N2491" s="467">
        <f t="shared" si="272"/>
        <v>0</v>
      </c>
      <c r="O2491" s="475" t="str">
        <f t="shared" si="273"/>
        <v/>
      </c>
    </row>
    <row r="2492" spans="1:15" hidden="1">
      <c r="A2492" s="475">
        <f t="shared" si="268"/>
        <v>43556</v>
      </c>
      <c r="B2492" s="475">
        <v>43569</v>
      </c>
      <c r="C2492" s="467">
        <v>19</v>
      </c>
      <c r="D2492" s="467">
        <v>1069</v>
      </c>
      <c r="E2492" s="467">
        <v>61</v>
      </c>
      <c r="F2492" s="467">
        <v>1</v>
      </c>
      <c r="G2492" s="467">
        <f t="array" ref="G2492">MAX(IF($A$2:$A$8761=A2492,$D$2:$D$8761))</f>
        <v>1224</v>
      </c>
      <c r="H2492" s="467">
        <f t="shared" si="269"/>
        <v>0</v>
      </c>
      <c r="I2492" s="475" t="str">
        <f t="shared" si="270"/>
        <v/>
      </c>
      <c r="J2492" s="471">
        <f>'Potential Projects'!D2493</f>
        <v>24.161612820407679</v>
      </c>
      <c r="K2492" s="471">
        <f>'Potential Projects'!E2493</f>
        <v>41.007168673403569</v>
      </c>
      <c r="L2492" s="476">
        <f t="shared" si="271"/>
        <v>941.83121850618875</v>
      </c>
      <c r="M2492" s="471">
        <f t="shared" si="274"/>
        <v>1177.115557030746</v>
      </c>
      <c r="N2492" s="467">
        <f t="shared" si="272"/>
        <v>0</v>
      </c>
      <c r="O2492" s="475" t="str">
        <f t="shared" si="273"/>
        <v/>
      </c>
    </row>
    <row r="2493" spans="1:15" hidden="1">
      <c r="A2493" s="475">
        <f t="shared" si="268"/>
        <v>43556</v>
      </c>
      <c r="B2493" s="475">
        <v>43569</v>
      </c>
      <c r="C2493" s="467">
        <v>20</v>
      </c>
      <c r="D2493" s="467">
        <v>1118</v>
      </c>
      <c r="E2493" s="467">
        <v>18</v>
      </c>
      <c r="F2493" s="467">
        <v>1</v>
      </c>
      <c r="G2493" s="467">
        <f t="array" ref="G2493">MAX(IF($A$2:$A$8761=A2493,$D$2:$D$8761))</f>
        <v>1224</v>
      </c>
      <c r="H2493" s="467">
        <f t="shared" si="269"/>
        <v>0</v>
      </c>
      <c r="I2493" s="475" t="str">
        <f t="shared" si="270"/>
        <v/>
      </c>
      <c r="J2493" s="471">
        <f>'Potential Projects'!D2494</f>
        <v>112.17379728625936</v>
      </c>
      <c r="K2493" s="471">
        <f>'Potential Projects'!E2494</f>
        <v>83.776749139969894</v>
      </c>
      <c r="L2493" s="476">
        <f t="shared" si="271"/>
        <v>903.04945357377073</v>
      </c>
      <c r="M2493" s="471">
        <f t="shared" si="274"/>
        <v>1177.115557030746</v>
      </c>
      <c r="N2493" s="467">
        <f t="shared" si="272"/>
        <v>0</v>
      </c>
      <c r="O2493" s="475" t="str">
        <f t="shared" si="273"/>
        <v/>
      </c>
    </row>
    <row r="2494" spans="1:15" hidden="1">
      <c r="A2494" s="475">
        <f t="shared" si="268"/>
        <v>43556</v>
      </c>
      <c r="B2494" s="475">
        <v>43569</v>
      </c>
      <c r="C2494" s="467">
        <v>21</v>
      </c>
      <c r="D2494" s="467">
        <v>1126</v>
      </c>
      <c r="E2494" s="467">
        <v>15</v>
      </c>
      <c r="F2494" s="467">
        <v>0</v>
      </c>
      <c r="G2494" s="467">
        <f t="array" ref="G2494">MAX(IF($A$2:$A$8761=A2494,$D$2:$D$8761))</f>
        <v>1224</v>
      </c>
      <c r="H2494" s="467">
        <f t="shared" si="269"/>
        <v>0</v>
      </c>
      <c r="I2494" s="475" t="str">
        <f t="shared" si="270"/>
        <v/>
      </c>
      <c r="J2494" s="471">
        <f>'Potential Projects'!D2495</f>
        <v>94.323993482265806</v>
      </c>
      <c r="K2494" s="471">
        <f>'Potential Projects'!E2495</f>
        <v>91.698606321221249</v>
      </c>
      <c r="L2494" s="476">
        <f t="shared" si="271"/>
        <v>924.97740019651292</v>
      </c>
      <c r="M2494" s="471">
        <f t="shared" si="274"/>
        <v>1177.115557030746</v>
      </c>
      <c r="N2494" s="467">
        <f t="shared" si="272"/>
        <v>0</v>
      </c>
      <c r="O2494" s="475" t="str">
        <f t="shared" si="273"/>
        <v/>
      </c>
    </row>
    <row r="2495" spans="1:15" hidden="1">
      <c r="A2495" s="475">
        <f t="shared" si="268"/>
        <v>43556</v>
      </c>
      <c r="B2495" s="475">
        <v>43569</v>
      </c>
      <c r="C2495" s="467">
        <v>22</v>
      </c>
      <c r="D2495" s="467">
        <v>1057</v>
      </c>
      <c r="E2495" s="467">
        <v>12</v>
      </c>
      <c r="F2495" s="467">
        <v>0</v>
      </c>
      <c r="G2495" s="467">
        <f t="array" ref="G2495">MAX(IF($A$2:$A$8761=A2495,$D$2:$D$8761))</f>
        <v>1224</v>
      </c>
      <c r="H2495" s="467">
        <f t="shared" si="269"/>
        <v>0</v>
      </c>
      <c r="I2495" s="475" t="str">
        <f t="shared" si="270"/>
        <v/>
      </c>
      <c r="J2495" s="471">
        <f>'Potential Projects'!D2496</f>
        <v>81.194594393151604</v>
      </c>
      <c r="K2495" s="471">
        <f>'Potential Projects'!E2496</f>
        <v>99.747188185336483</v>
      </c>
      <c r="L2495" s="476">
        <f t="shared" si="271"/>
        <v>864.05821742151193</v>
      </c>
      <c r="M2495" s="471">
        <f t="shared" si="274"/>
        <v>1177.115557030746</v>
      </c>
      <c r="N2495" s="467">
        <f t="shared" si="272"/>
        <v>0</v>
      </c>
      <c r="O2495" s="475" t="str">
        <f t="shared" si="273"/>
        <v/>
      </c>
    </row>
    <row r="2496" spans="1:15" hidden="1">
      <c r="A2496" s="475">
        <f t="shared" si="268"/>
        <v>43556</v>
      </c>
      <c r="B2496" s="475">
        <v>43569</v>
      </c>
      <c r="C2496" s="467">
        <v>23</v>
      </c>
      <c r="D2496" s="467">
        <v>958</v>
      </c>
      <c r="E2496" s="467">
        <v>15</v>
      </c>
      <c r="F2496" s="467">
        <v>0</v>
      </c>
      <c r="G2496" s="467">
        <f t="array" ref="G2496">MAX(IF($A$2:$A$8761=A2496,$D$2:$D$8761))</f>
        <v>1224</v>
      </c>
      <c r="H2496" s="467">
        <f t="shared" si="269"/>
        <v>0</v>
      </c>
      <c r="I2496" s="475" t="str">
        <f t="shared" si="270"/>
        <v/>
      </c>
      <c r="J2496" s="471">
        <f>'Potential Projects'!D2497</f>
        <v>45.420552091893278</v>
      </c>
      <c r="K2496" s="471">
        <f>'Potential Projects'!E2497</f>
        <v>99.674438830359065</v>
      </c>
      <c r="L2496" s="476">
        <f t="shared" si="271"/>
        <v>797.90500907774776</v>
      </c>
      <c r="M2496" s="471">
        <f t="shared" si="274"/>
        <v>1177.115557030746</v>
      </c>
      <c r="N2496" s="467">
        <f t="shared" si="272"/>
        <v>0</v>
      </c>
      <c r="O2496" s="475" t="str">
        <f t="shared" si="273"/>
        <v/>
      </c>
    </row>
    <row r="2497" spans="1:15" hidden="1">
      <c r="A2497" s="475">
        <f t="shared" si="268"/>
        <v>43556</v>
      </c>
      <c r="B2497" s="475">
        <v>43569</v>
      </c>
      <c r="C2497" s="467">
        <v>24</v>
      </c>
      <c r="D2497" s="467">
        <v>899</v>
      </c>
      <c r="E2497" s="467">
        <v>26</v>
      </c>
      <c r="F2497" s="467">
        <v>0</v>
      </c>
      <c r="G2497" s="467">
        <f t="array" ref="G2497">MAX(IF($A$2:$A$8761=A2497,$D$2:$D$8761))</f>
        <v>1224</v>
      </c>
      <c r="H2497" s="467">
        <f t="shared" si="269"/>
        <v>0</v>
      </c>
      <c r="I2497" s="475" t="str">
        <f t="shared" si="270"/>
        <v/>
      </c>
      <c r="J2497" s="471">
        <f>'Potential Projects'!D2498</f>
        <v>73.313534661145638</v>
      </c>
      <c r="K2497" s="471">
        <f>'Potential Projects'!E2498</f>
        <v>99.835582562889698</v>
      </c>
      <c r="L2497" s="476">
        <f t="shared" si="271"/>
        <v>699.85088277596458</v>
      </c>
      <c r="M2497" s="471">
        <f t="shared" si="274"/>
        <v>1177.115557030746</v>
      </c>
      <c r="N2497" s="467">
        <f t="shared" si="272"/>
        <v>0</v>
      </c>
      <c r="O2497" s="475" t="str">
        <f t="shared" si="273"/>
        <v/>
      </c>
    </row>
    <row r="2498" spans="1:15" hidden="1">
      <c r="A2498" s="475">
        <f t="shared" ref="A2498:A2561" si="275">DATE(YEAR(B2498),MONTH(B2498),1)</f>
        <v>43556</v>
      </c>
      <c r="B2498" s="477">
        <v>43570</v>
      </c>
      <c r="C2498" s="478">
        <v>1</v>
      </c>
      <c r="D2498" s="478">
        <v>881</v>
      </c>
      <c r="E2498" s="478">
        <v>55</v>
      </c>
      <c r="F2498" s="467">
        <v>0</v>
      </c>
      <c r="G2498" s="467">
        <f t="array" ref="G2498">MAX(IF($A$2:$A$8761=A2498,$D$2:$D$8761))</f>
        <v>1224</v>
      </c>
      <c r="H2498" s="467">
        <f t="shared" ref="H2498:H2561" si="276">IF(G2498=D2498,1,0)</f>
        <v>0</v>
      </c>
      <c r="I2498" s="475" t="str">
        <f t="shared" ref="I2498:I2561" si="277">IF(D2498=G2498,B2498,"")</f>
        <v/>
      </c>
      <c r="J2498" s="471">
        <f>'Potential Projects'!D2499</f>
        <v>112.24214284271793</v>
      </c>
      <c r="K2498" s="471">
        <f>'Potential Projects'!E2499</f>
        <v>99.796470006450235</v>
      </c>
      <c r="L2498" s="476">
        <f t="shared" ref="L2498:L2561" si="278">D2498-E2498-F2498-J2498-K2498</f>
        <v>613.9613871508318</v>
      </c>
      <c r="M2498" s="471">
        <f t="shared" si="274"/>
        <v>1177.115557030746</v>
      </c>
      <c r="N2498" s="467">
        <f t="shared" ref="N2498:N2561" si="279">IF(M2498=L2498,1,0)</f>
        <v>0</v>
      </c>
      <c r="O2498" s="475" t="str">
        <f t="shared" ref="O2498:O2561" si="280">IF(L2498=M2498,B2498,"")</f>
        <v/>
      </c>
    </row>
    <row r="2499" spans="1:15" hidden="1">
      <c r="A2499" s="475">
        <f t="shared" si="275"/>
        <v>43556</v>
      </c>
      <c r="B2499" s="477">
        <v>43570</v>
      </c>
      <c r="C2499" s="478">
        <v>2</v>
      </c>
      <c r="D2499" s="478">
        <v>843</v>
      </c>
      <c r="E2499" s="478">
        <v>72</v>
      </c>
      <c r="F2499" s="467">
        <v>0</v>
      </c>
      <c r="G2499" s="467">
        <f t="array" ref="G2499">MAX(IF($A$2:$A$8761=A2499,$D$2:$D$8761))</f>
        <v>1224</v>
      </c>
      <c r="H2499" s="467">
        <f t="shared" si="276"/>
        <v>0</v>
      </c>
      <c r="I2499" s="475" t="str">
        <f t="shared" si="277"/>
        <v/>
      </c>
      <c r="J2499" s="471">
        <f>'Potential Projects'!D2500</f>
        <v>132.97361012161534</v>
      </c>
      <c r="K2499" s="471">
        <f>'Potential Projects'!E2500</f>
        <v>99.184749623736849</v>
      </c>
      <c r="L2499" s="476">
        <f t="shared" si="278"/>
        <v>538.84164025464781</v>
      </c>
      <c r="M2499" s="471">
        <f t="shared" si="274"/>
        <v>1177.115557030746</v>
      </c>
      <c r="N2499" s="467">
        <f t="shared" si="279"/>
        <v>0</v>
      </c>
      <c r="O2499" s="475" t="str">
        <f t="shared" si="280"/>
        <v/>
      </c>
    </row>
    <row r="2500" spans="1:15" hidden="1">
      <c r="A2500" s="475">
        <f t="shared" si="275"/>
        <v>43556</v>
      </c>
      <c r="B2500" s="477">
        <v>43570</v>
      </c>
      <c r="C2500" s="478">
        <v>3</v>
      </c>
      <c r="D2500" s="478">
        <v>837</v>
      </c>
      <c r="E2500" s="478">
        <v>64</v>
      </c>
      <c r="F2500" s="467">
        <v>0</v>
      </c>
      <c r="G2500" s="467">
        <f t="array" ref="G2500">MAX(IF($A$2:$A$8761=A2500,$D$2:$D$8761))</f>
        <v>1224</v>
      </c>
      <c r="H2500" s="467">
        <f t="shared" si="276"/>
        <v>0</v>
      </c>
      <c r="I2500" s="475" t="str">
        <f t="shared" si="277"/>
        <v/>
      </c>
      <c r="J2500" s="471">
        <f>'Potential Projects'!D2501</f>
        <v>131.32356507818093</v>
      </c>
      <c r="K2500" s="471">
        <f>'Potential Projects'!E2501</f>
        <v>99.835582562889698</v>
      </c>
      <c r="L2500" s="476">
        <f t="shared" si="278"/>
        <v>541.84085235892928</v>
      </c>
      <c r="M2500" s="471">
        <f t="shared" si="274"/>
        <v>1177.115557030746</v>
      </c>
      <c r="N2500" s="467">
        <f t="shared" si="279"/>
        <v>0</v>
      </c>
      <c r="O2500" s="475" t="str">
        <f t="shared" si="280"/>
        <v/>
      </c>
    </row>
    <row r="2501" spans="1:15" hidden="1">
      <c r="A2501" s="475">
        <f t="shared" si="275"/>
        <v>43556</v>
      </c>
      <c r="B2501" s="477">
        <v>43570</v>
      </c>
      <c r="C2501" s="478">
        <v>4</v>
      </c>
      <c r="D2501" s="478">
        <v>866</v>
      </c>
      <c r="E2501" s="478">
        <v>74</v>
      </c>
      <c r="F2501" s="467">
        <v>0</v>
      </c>
      <c r="G2501" s="467">
        <f t="array" ref="G2501">MAX(IF($A$2:$A$8761=A2501,$D$2:$D$8761))</f>
        <v>1224</v>
      </c>
      <c r="H2501" s="467">
        <f t="shared" si="276"/>
        <v>0</v>
      </c>
      <c r="I2501" s="475" t="str">
        <f t="shared" si="277"/>
        <v/>
      </c>
      <c r="J2501" s="471">
        <f>'Potential Projects'!D2502</f>
        <v>82.229004678200482</v>
      </c>
      <c r="K2501" s="471">
        <f>'Potential Projects'!E2502</f>
        <v>99.834800311760915</v>
      </c>
      <c r="L2501" s="476">
        <f t="shared" si="278"/>
        <v>609.93619501003866</v>
      </c>
      <c r="M2501" s="471">
        <f t="shared" si="274"/>
        <v>1177.115557030746</v>
      </c>
      <c r="N2501" s="467">
        <f t="shared" si="279"/>
        <v>0</v>
      </c>
      <c r="O2501" s="475" t="str">
        <f t="shared" si="280"/>
        <v/>
      </c>
    </row>
    <row r="2502" spans="1:15" hidden="1">
      <c r="A2502" s="475">
        <f t="shared" si="275"/>
        <v>43556</v>
      </c>
      <c r="B2502" s="477">
        <v>43570</v>
      </c>
      <c r="C2502" s="478">
        <v>5</v>
      </c>
      <c r="D2502" s="478">
        <v>925</v>
      </c>
      <c r="E2502" s="478">
        <v>84</v>
      </c>
      <c r="F2502" s="467">
        <v>0</v>
      </c>
      <c r="G2502" s="467">
        <f t="array" ref="G2502">MAX(IF($A$2:$A$8761=A2502,$D$2:$D$8761))</f>
        <v>1224</v>
      </c>
      <c r="H2502" s="467">
        <f t="shared" si="276"/>
        <v>0</v>
      </c>
      <c r="I2502" s="475" t="str">
        <f t="shared" si="277"/>
        <v/>
      </c>
      <c r="J2502" s="471">
        <f>'Potential Projects'!D2503</f>
        <v>52.238730688243692</v>
      </c>
      <c r="K2502" s="471">
        <f>'Potential Projects'!E2503</f>
        <v>99.835582562889698</v>
      </c>
      <c r="L2502" s="476">
        <f t="shared" si="278"/>
        <v>688.92568674886661</v>
      </c>
      <c r="M2502" s="471">
        <f t="shared" si="274"/>
        <v>1177.115557030746</v>
      </c>
      <c r="N2502" s="467">
        <f t="shared" si="279"/>
        <v>0</v>
      </c>
      <c r="O2502" s="475" t="str">
        <f t="shared" si="280"/>
        <v/>
      </c>
    </row>
    <row r="2503" spans="1:15" hidden="1">
      <c r="A2503" s="475">
        <f t="shared" si="275"/>
        <v>43556</v>
      </c>
      <c r="B2503" s="477">
        <v>43570</v>
      </c>
      <c r="C2503" s="478">
        <v>6</v>
      </c>
      <c r="D2503" s="478">
        <v>1024</v>
      </c>
      <c r="E2503" s="478">
        <v>53</v>
      </c>
      <c r="F2503" s="467">
        <v>0</v>
      </c>
      <c r="G2503" s="467">
        <f t="array" ref="G2503">MAX(IF($A$2:$A$8761=A2503,$D$2:$D$8761))</f>
        <v>1224</v>
      </c>
      <c r="H2503" s="467">
        <f t="shared" si="276"/>
        <v>0</v>
      </c>
      <c r="I2503" s="475" t="str">
        <f t="shared" si="277"/>
        <v/>
      </c>
      <c r="J2503" s="471">
        <f>'Potential Projects'!D2504</f>
        <v>29.13937507624053</v>
      </c>
      <c r="K2503" s="471">
        <f>'Potential Projects'!E2504</f>
        <v>99.786300741775975</v>
      </c>
      <c r="L2503" s="476">
        <f t="shared" si="278"/>
        <v>842.07432418198346</v>
      </c>
      <c r="M2503" s="471">
        <f t="shared" si="274"/>
        <v>1177.115557030746</v>
      </c>
      <c r="N2503" s="467">
        <f t="shared" si="279"/>
        <v>0</v>
      </c>
      <c r="O2503" s="475" t="str">
        <f t="shared" si="280"/>
        <v/>
      </c>
    </row>
    <row r="2504" spans="1:15" hidden="1">
      <c r="A2504" s="475">
        <f t="shared" si="275"/>
        <v>43556</v>
      </c>
      <c r="B2504" s="477">
        <v>43570</v>
      </c>
      <c r="C2504" s="478">
        <v>7</v>
      </c>
      <c r="D2504" s="478">
        <v>1167</v>
      </c>
      <c r="E2504" s="478">
        <v>37</v>
      </c>
      <c r="F2504" s="467">
        <v>0</v>
      </c>
      <c r="G2504" s="467">
        <f t="array" ref="G2504">MAX(IF($A$2:$A$8761=A2504,$D$2:$D$8761))</f>
        <v>1224</v>
      </c>
      <c r="H2504" s="467">
        <f t="shared" si="276"/>
        <v>0</v>
      </c>
      <c r="I2504" s="475" t="str">
        <f t="shared" si="277"/>
        <v/>
      </c>
      <c r="J2504" s="471">
        <f>'Potential Projects'!D2505</f>
        <v>28.637662917384173</v>
      </c>
      <c r="K2504" s="471">
        <f>'Potential Projects'!E2505</f>
        <v>99.809768275639641</v>
      </c>
      <c r="L2504" s="476">
        <f t="shared" si="278"/>
        <v>1001.5525688069762</v>
      </c>
      <c r="M2504" s="471">
        <f t="shared" si="274"/>
        <v>1177.115557030746</v>
      </c>
      <c r="N2504" s="467">
        <f t="shared" si="279"/>
        <v>0</v>
      </c>
      <c r="O2504" s="475" t="str">
        <f t="shared" si="280"/>
        <v/>
      </c>
    </row>
    <row r="2505" spans="1:15" hidden="1">
      <c r="A2505" s="475">
        <f t="shared" si="275"/>
        <v>43556</v>
      </c>
      <c r="B2505" s="477">
        <v>43570</v>
      </c>
      <c r="C2505" s="478">
        <v>8</v>
      </c>
      <c r="D2505" s="478">
        <v>1224</v>
      </c>
      <c r="E2505" s="478">
        <v>26</v>
      </c>
      <c r="F2505" s="467">
        <v>13</v>
      </c>
      <c r="G2505" s="467">
        <f t="array" ref="G2505">MAX(IF($A$2:$A$8761=A2505,$D$2:$D$8761))</f>
        <v>1224</v>
      </c>
      <c r="H2505" s="467">
        <f t="shared" si="276"/>
        <v>1</v>
      </c>
      <c r="I2505" s="475">
        <f t="shared" si="277"/>
        <v>43570</v>
      </c>
      <c r="J2505" s="471">
        <f>'Potential Projects'!D2506</f>
        <v>23.433850947852271</v>
      </c>
      <c r="K2505" s="471">
        <f>'Potential Projects'!E2506</f>
        <v>99.582915448290692</v>
      </c>
      <c r="L2505" s="476">
        <f t="shared" si="278"/>
        <v>1061.9832336038571</v>
      </c>
      <c r="M2505" s="471">
        <f t="shared" si="274"/>
        <v>1177.115557030746</v>
      </c>
      <c r="N2505" s="467">
        <f t="shared" si="279"/>
        <v>0</v>
      </c>
      <c r="O2505" s="475" t="str">
        <f t="shared" si="280"/>
        <v/>
      </c>
    </row>
    <row r="2506" spans="1:15" hidden="1">
      <c r="A2506" s="475">
        <f t="shared" si="275"/>
        <v>43556</v>
      </c>
      <c r="B2506" s="477">
        <v>43570</v>
      </c>
      <c r="C2506" s="478">
        <v>9</v>
      </c>
      <c r="D2506" s="478">
        <v>1201</v>
      </c>
      <c r="E2506" s="478">
        <v>20</v>
      </c>
      <c r="F2506" s="467">
        <v>19</v>
      </c>
      <c r="G2506" s="467">
        <f t="array" ref="G2506">MAX(IF($A$2:$A$8761=A2506,$D$2:$D$8761))</f>
        <v>1224</v>
      </c>
      <c r="H2506" s="467">
        <f t="shared" si="276"/>
        <v>0</v>
      </c>
      <c r="I2506" s="475" t="str">
        <f t="shared" si="277"/>
        <v/>
      </c>
      <c r="J2506" s="471">
        <f>'Potential Projects'!D2507</f>
        <v>20.764532318157876</v>
      </c>
      <c r="K2506" s="471">
        <f>'Potential Projects'!E2507</f>
        <v>99.835582562889698</v>
      </c>
      <c r="L2506" s="476">
        <f t="shared" si="278"/>
        <v>1041.3998851189526</v>
      </c>
      <c r="M2506" s="471">
        <f t="shared" si="274"/>
        <v>1177.115557030746</v>
      </c>
      <c r="N2506" s="467">
        <f t="shared" si="279"/>
        <v>0</v>
      </c>
      <c r="O2506" s="475" t="str">
        <f t="shared" si="280"/>
        <v/>
      </c>
    </row>
    <row r="2507" spans="1:15" hidden="1">
      <c r="A2507" s="475">
        <f t="shared" si="275"/>
        <v>43556</v>
      </c>
      <c r="B2507" s="477">
        <v>43570</v>
      </c>
      <c r="C2507" s="478">
        <v>10</v>
      </c>
      <c r="D2507" s="478">
        <v>1157</v>
      </c>
      <c r="E2507" s="478">
        <v>19</v>
      </c>
      <c r="F2507" s="467">
        <v>19</v>
      </c>
      <c r="G2507" s="467">
        <f t="array" ref="G2507">MAX(IF($A$2:$A$8761=A2507,$D$2:$D$8761))</f>
        <v>1224</v>
      </c>
      <c r="H2507" s="467">
        <f t="shared" si="276"/>
        <v>0</v>
      </c>
      <c r="I2507" s="475" t="str">
        <f t="shared" si="277"/>
        <v/>
      </c>
      <c r="J2507" s="471">
        <f>'Potential Projects'!D2508</f>
        <v>20.792045006978082</v>
      </c>
      <c r="K2507" s="471">
        <f>'Potential Projects'!E2508</f>
        <v>99.835582562889698</v>
      </c>
      <c r="L2507" s="476">
        <f t="shared" si="278"/>
        <v>998.37237243013226</v>
      </c>
      <c r="M2507" s="471">
        <f t="shared" si="274"/>
        <v>1177.115557030746</v>
      </c>
      <c r="N2507" s="467">
        <f t="shared" si="279"/>
        <v>0</v>
      </c>
      <c r="O2507" s="475" t="str">
        <f t="shared" si="280"/>
        <v/>
      </c>
    </row>
    <row r="2508" spans="1:15" hidden="1">
      <c r="A2508" s="475">
        <f t="shared" si="275"/>
        <v>43556</v>
      </c>
      <c r="B2508" s="477">
        <v>43570</v>
      </c>
      <c r="C2508" s="478">
        <v>11</v>
      </c>
      <c r="D2508" s="478">
        <v>1168</v>
      </c>
      <c r="E2508" s="478">
        <v>10</v>
      </c>
      <c r="F2508" s="467">
        <v>17</v>
      </c>
      <c r="G2508" s="467">
        <f t="array" ref="G2508">MAX(IF($A$2:$A$8761=A2508,$D$2:$D$8761))</f>
        <v>1224</v>
      </c>
      <c r="H2508" s="467">
        <f t="shared" si="276"/>
        <v>0</v>
      </c>
      <c r="I2508" s="475" t="str">
        <f t="shared" si="277"/>
        <v/>
      </c>
      <c r="J2508" s="471">
        <f>'Potential Projects'!D2509</f>
        <v>20.99740897002242</v>
      </c>
      <c r="K2508" s="471">
        <f>'Potential Projects'!E2509</f>
        <v>99.835582562889698</v>
      </c>
      <c r="L2508" s="476">
        <f t="shared" si="278"/>
        <v>1020.1670084670878</v>
      </c>
      <c r="M2508" s="471">
        <f t="shared" si="274"/>
        <v>1177.115557030746</v>
      </c>
      <c r="N2508" s="467">
        <f t="shared" si="279"/>
        <v>0</v>
      </c>
      <c r="O2508" s="475" t="str">
        <f t="shared" si="280"/>
        <v/>
      </c>
    </row>
    <row r="2509" spans="1:15" hidden="1">
      <c r="A2509" s="475">
        <f t="shared" si="275"/>
        <v>43556</v>
      </c>
      <c r="B2509" s="477">
        <v>43570</v>
      </c>
      <c r="C2509" s="478">
        <v>12</v>
      </c>
      <c r="D2509" s="478">
        <v>1129</v>
      </c>
      <c r="E2509" s="478">
        <v>10</v>
      </c>
      <c r="F2509" s="467">
        <v>16</v>
      </c>
      <c r="G2509" s="467">
        <f t="array" ref="G2509">MAX(IF($A$2:$A$8761=A2509,$D$2:$D$8761))</f>
        <v>1224</v>
      </c>
      <c r="H2509" s="467">
        <f t="shared" si="276"/>
        <v>0</v>
      </c>
      <c r="I2509" s="475" t="str">
        <f t="shared" si="277"/>
        <v/>
      </c>
      <c r="J2509" s="471">
        <f>'Potential Projects'!D2510</f>
        <v>14.660720977198027</v>
      </c>
      <c r="K2509" s="471">
        <f>'Potential Projects'!E2510</f>
        <v>99.835582562889698</v>
      </c>
      <c r="L2509" s="476">
        <f t="shared" si="278"/>
        <v>988.50369645991225</v>
      </c>
      <c r="M2509" s="471">
        <f t="shared" si="274"/>
        <v>1177.115557030746</v>
      </c>
      <c r="N2509" s="467">
        <f t="shared" si="279"/>
        <v>0</v>
      </c>
      <c r="O2509" s="475" t="str">
        <f t="shared" si="280"/>
        <v/>
      </c>
    </row>
    <row r="2510" spans="1:15" hidden="1">
      <c r="A2510" s="475">
        <f t="shared" si="275"/>
        <v>43556</v>
      </c>
      <c r="B2510" s="477">
        <v>43570</v>
      </c>
      <c r="C2510" s="478">
        <v>13</v>
      </c>
      <c r="D2510" s="478">
        <v>1141</v>
      </c>
      <c r="E2510" s="478">
        <v>4</v>
      </c>
      <c r="F2510" s="467">
        <v>15</v>
      </c>
      <c r="G2510" s="467">
        <f t="array" ref="G2510">MAX(IF($A$2:$A$8761=A2510,$D$2:$D$8761))</f>
        <v>1224</v>
      </c>
      <c r="H2510" s="467">
        <f t="shared" si="276"/>
        <v>0</v>
      </c>
      <c r="I2510" s="475" t="str">
        <f t="shared" si="277"/>
        <v/>
      </c>
      <c r="J2510" s="471">
        <f>'Potential Projects'!D2511</f>
        <v>8.9148084525711955</v>
      </c>
      <c r="K2510" s="471">
        <f>'Potential Projects'!E2511</f>
        <v>99.835582562889698</v>
      </c>
      <c r="L2510" s="476">
        <f t="shared" si="278"/>
        <v>1013.2496089845391</v>
      </c>
      <c r="M2510" s="471">
        <f t="shared" si="274"/>
        <v>1177.115557030746</v>
      </c>
      <c r="N2510" s="467">
        <f t="shared" si="279"/>
        <v>0</v>
      </c>
      <c r="O2510" s="475" t="str">
        <f t="shared" si="280"/>
        <v/>
      </c>
    </row>
    <row r="2511" spans="1:15" hidden="1">
      <c r="A2511" s="475">
        <f t="shared" si="275"/>
        <v>43556</v>
      </c>
      <c r="B2511" s="477">
        <v>43570</v>
      </c>
      <c r="C2511" s="478">
        <v>14</v>
      </c>
      <c r="D2511" s="478">
        <v>1134</v>
      </c>
      <c r="E2511" s="478">
        <v>1</v>
      </c>
      <c r="F2511" s="467">
        <v>18</v>
      </c>
      <c r="G2511" s="467">
        <f t="array" ref="G2511">MAX(IF($A$2:$A$8761=A2511,$D$2:$D$8761))</f>
        <v>1224</v>
      </c>
      <c r="H2511" s="467">
        <f t="shared" si="276"/>
        <v>0</v>
      </c>
      <c r="I2511" s="475" t="str">
        <f t="shared" si="277"/>
        <v/>
      </c>
      <c r="J2511" s="471">
        <f>'Potential Projects'!D2512</f>
        <v>12.740368046782532</v>
      </c>
      <c r="K2511" s="471">
        <f>'Potential Projects'!E2512</f>
        <v>99.835582562889698</v>
      </c>
      <c r="L2511" s="476">
        <f t="shared" si="278"/>
        <v>1002.4240493903277</v>
      </c>
      <c r="M2511" s="471">
        <f t="shared" si="274"/>
        <v>1177.115557030746</v>
      </c>
      <c r="N2511" s="467">
        <f t="shared" si="279"/>
        <v>0</v>
      </c>
      <c r="O2511" s="475" t="str">
        <f t="shared" si="280"/>
        <v/>
      </c>
    </row>
    <row r="2512" spans="1:15" hidden="1">
      <c r="A2512" s="475">
        <f t="shared" si="275"/>
        <v>43556</v>
      </c>
      <c r="B2512" s="477">
        <v>43570</v>
      </c>
      <c r="C2512" s="478">
        <v>15</v>
      </c>
      <c r="D2512" s="478">
        <v>1095</v>
      </c>
      <c r="E2512" s="478">
        <v>1</v>
      </c>
      <c r="F2512" s="467">
        <v>16</v>
      </c>
      <c r="G2512" s="467">
        <f t="array" ref="G2512">MAX(IF($A$2:$A$8761=A2512,$D$2:$D$8761))</f>
        <v>1224</v>
      </c>
      <c r="H2512" s="467">
        <f t="shared" si="276"/>
        <v>0</v>
      </c>
      <c r="I2512" s="475" t="str">
        <f t="shared" si="277"/>
        <v/>
      </c>
      <c r="J2512" s="471">
        <f>'Potential Projects'!D2513</f>
        <v>13.393589985786065</v>
      </c>
      <c r="K2512" s="471">
        <f>'Potential Projects'!E2513</f>
        <v>99.835582562889698</v>
      </c>
      <c r="L2512" s="476">
        <f t="shared" si="278"/>
        <v>964.77082745132418</v>
      </c>
      <c r="M2512" s="471">
        <f t="shared" si="274"/>
        <v>1177.115557030746</v>
      </c>
      <c r="N2512" s="467">
        <f t="shared" si="279"/>
        <v>0</v>
      </c>
      <c r="O2512" s="475" t="str">
        <f t="shared" si="280"/>
        <v/>
      </c>
    </row>
    <row r="2513" spans="1:15" hidden="1">
      <c r="A2513" s="475">
        <f t="shared" si="275"/>
        <v>43556</v>
      </c>
      <c r="B2513" s="477">
        <v>43570</v>
      </c>
      <c r="C2513" s="478">
        <v>16</v>
      </c>
      <c r="D2513" s="478">
        <v>1064</v>
      </c>
      <c r="E2513" s="478">
        <v>0</v>
      </c>
      <c r="F2513" s="467">
        <v>13</v>
      </c>
      <c r="G2513" s="467">
        <f t="array" ref="G2513">MAX(IF($A$2:$A$8761=A2513,$D$2:$D$8761))</f>
        <v>1224</v>
      </c>
      <c r="H2513" s="467">
        <f t="shared" si="276"/>
        <v>0</v>
      </c>
      <c r="I2513" s="475" t="str">
        <f t="shared" si="277"/>
        <v/>
      </c>
      <c r="J2513" s="471">
        <f>'Potential Projects'!D2514</f>
        <v>14.684187927816243</v>
      </c>
      <c r="K2513" s="471">
        <f>'Potential Projects'!E2514</f>
        <v>99.834800311760915</v>
      </c>
      <c r="L2513" s="476">
        <f t="shared" si="278"/>
        <v>936.4810117604228</v>
      </c>
      <c r="M2513" s="471">
        <f t="shared" si="274"/>
        <v>1177.115557030746</v>
      </c>
      <c r="N2513" s="467">
        <f t="shared" si="279"/>
        <v>0</v>
      </c>
      <c r="O2513" s="475" t="str">
        <f t="shared" si="280"/>
        <v/>
      </c>
    </row>
    <row r="2514" spans="1:15" hidden="1">
      <c r="A2514" s="475">
        <f t="shared" si="275"/>
        <v>43556</v>
      </c>
      <c r="B2514" s="477">
        <v>43570</v>
      </c>
      <c r="C2514" s="478">
        <v>17</v>
      </c>
      <c r="D2514" s="478">
        <v>1068</v>
      </c>
      <c r="E2514" s="478">
        <v>0</v>
      </c>
      <c r="F2514" s="467">
        <v>19</v>
      </c>
      <c r="G2514" s="467">
        <f t="array" ref="G2514">MAX(IF($A$2:$A$8761=A2514,$D$2:$D$8761))</f>
        <v>1224</v>
      </c>
      <c r="H2514" s="467">
        <f t="shared" si="276"/>
        <v>0</v>
      </c>
      <c r="I2514" s="475" t="str">
        <f t="shared" si="277"/>
        <v/>
      </c>
      <c r="J2514" s="471">
        <f>'Potential Projects'!D2515</f>
        <v>9.0684824343233359</v>
      </c>
      <c r="K2514" s="471">
        <f>'Potential Projects'!E2515</f>
        <v>99.518770855729969</v>
      </c>
      <c r="L2514" s="476">
        <f t="shared" si="278"/>
        <v>940.41274670994665</v>
      </c>
      <c r="M2514" s="471">
        <f t="shared" si="274"/>
        <v>1177.115557030746</v>
      </c>
      <c r="N2514" s="467">
        <f t="shared" si="279"/>
        <v>0</v>
      </c>
      <c r="O2514" s="475" t="str">
        <f t="shared" si="280"/>
        <v/>
      </c>
    </row>
    <row r="2515" spans="1:15" hidden="1">
      <c r="A2515" s="475">
        <f t="shared" si="275"/>
        <v>43556</v>
      </c>
      <c r="B2515" s="477">
        <v>43570</v>
      </c>
      <c r="C2515" s="478">
        <v>18</v>
      </c>
      <c r="D2515" s="478">
        <v>1064</v>
      </c>
      <c r="E2515" s="478">
        <v>5</v>
      </c>
      <c r="F2515" s="467">
        <v>16</v>
      </c>
      <c r="G2515" s="467">
        <f t="array" ref="G2515">MAX(IF($A$2:$A$8761=A2515,$D$2:$D$8761))</f>
        <v>1224</v>
      </c>
      <c r="H2515" s="467">
        <f t="shared" si="276"/>
        <v>0</v>
      </c>
      <c r="I2515" s="475" t="str">
        <f t="shared" si="277"/>
        <v/>
      </c>
      <c r="J2515" s="471">
        <f>'Potential Projects'!D2516</f>
        <v>6.1579748524756655</v>
      </c>
      <c r="K2515" s="471">
        <f>'Potential Projects'!E2516</f>
        <v>98.914090733175655</v>
      </c>
      <c r="L2515" s="476">
        <f t="shared" si="278"/>
        <v>937.92793441434867</v>
      </c>
      <c r="M2515" s="471">
        <f t="shared" si="274"/>
        <v>1177.115557030746</v>
      </c>
      <c r="N2515" s="467">
        <f t="shared" si="279"/>
        <v>0</v>
      </c>
      <c r="O2515" s="475" t="str">
        <f t="shared" si="280"/>
        <v/>
      </c>
    </row>
    <row r="2516" spans="1:15" hidden="1">
      <c r="A2516" s="475">
        <f t="shared" si="275"/>
        <v>43556</v>
      </c>
      <c r="B2516" s="477">
        <v>43570</v>
      </c>
      <c r="C2516" s="478">
        <v>19</v>
      </c>
      <c r="D2516" s="478">
        <v>1074</v>
      </c>
      <c r="E2516" s="478">
        <v>17</v>
      </c>
      <c r="F2516" s="467">
        <v>5</v>
      </c>
      <c r="G2516" s="467">
        <f t="array" ref="G2516">MAX(IF($A$2:$A$8761=A2516,$D$2:$D$8761))</f>
        <v>1224</v>
      </c>
      <c r="H2516" s="467">
        <f t="shared" si="276"/>
        <v>0</v>
      </c>
      <c r="I2516" s="475" t="str">
        <f t="shared" si="277"/>
        <v/>
      </c>
      <c r="J2516" s="471">
        <f>'Potential Projects'!D2517</f>
        <v>11.918813044313914</v>
      </c>
      <c r="K2516" s="471">
        <f>'Potential Projects'!E2517</f>
        <v>81.249295742851004</v>
      </c>
      <c r="L2516" s="476">
        <f t="shared" si="278"/>
        <v>958.83189121283499</v>
      </c>
      <c r="M2516" s="471">
        <f t="shared" si="274"/>
        <v>1177.115557030746</v>
      </c>
      <c r="N2516" s="467">
        <f t="shared" si="279"/>
        <v>0</v>
      </c>
      <c r="O2516" s="475" t="str">
        <f t="shared" si="280"/>
        <v/>
      </c>
    </row>
    <row r="2517" spans="1:15" hidden="1">
      <c r="A2517" s="475">
        <f t="shared" si="275"/>
        <v>43556</v>
      </c>
      <c r="B2517" s="477">
        <v>43570</v>
      </c>
      <c r="C2517" s="478">
        <v>20</v>
      </c>
      <c r="D2517" s="478">
        <v>1106</v>
      </c>
      <c r="E2517" s="478">
        <v>35</v>
      </c>
      <c r="F2517" s="467">
        <v>0</v>
      </c>
      <c r="G2517" s="467">
        <f t="array" ref="G2517">MAX(IF($A$2:$A$8761=A2517,$D$2:$D$8761))</f>
        <v>1224</v>
      </c>
      <c r="H2517" s="467">
        <f t="shared" si="276"/>
        <v>0</v>
      </c>
      <c r="I2517" s="475" t="str">
        <f t="shared" si="277"/>
        <v/>
      </c>
      <c r="J2517" s="471">
        <f>'Potential Projects'!D2518</f>
        <v>11.450944351011486</v>
      </c>
      <c r="K2517" s="471">
        <f>'Potential Projects'!E2518</f>
        <v>77.61417474736615</v>
      </c>
      <c r="L2517" s="476">
        <f t="shared" si="278"/>
        <v>981.93488090162236</v>
      </c>
      <c r="M2517" s="471">
        <f t="shared" si="274"/>
        <v>1177.115557030746</v>
      </c>
      <c r="N2517" s="467">
        <f t="shared" si="279"/>
        <v>0</v>
      </c>
      <c r="O2517" s="475" t="str">
        <f t="shared" si="280"/>
        <v/>
      </c>
    </row>
    <row r="2518" spans="1:15" hidden="1">
      <c r="A2518" s="475">
        <f t="shared" si="275"/>
        <v>43556</v>
      </c>
      <c r="B2518" s="477">
        <v>43570</v>
      </c>
      <c r="C2518" s="478">
        <v>21</v>
      </c>
      <c r="D2518" s="478">
        <v>1136</v>
      </c>
      <c r="E2518" s="478">
        <v>67</v>
      </c>
      <c r="F2518" s="467">
        <v>0</v>
      </c>
      <c r="G2518" s="467">
        <f t="array" ref="G2518">MAX(IF($A$2:$A$8761=A2518,$D$2:$D$8761))</f>
        <v>1224</v>
      </c>
      <c r="H2518" s="467">
        <f t="shared" si="276"/>
        <v>0</v>
      </c>
      <c r="I2518" s="475" t="str">
        <f t="shared" si="277"/>
        <v/>
      </c>
      <c r="J2518" s="471">
        <f>'Potential Projects'!D2519</f>
        <v>14.425267197203905</v>
      </c>
      <c r="K2518" s="471">
        <f>'Potential Projects'!E2519</f>
        <v>60.419512685443991</v>
      </c>
      <c r="L2518" s="476">
        <f t="shared" si="278"/>
        <v>994.15522011735197</v>
      </c>
      <c r="M2518" s="471">
        <f t="shared" si="274"/>
        <v>1177.115557030746</v>
      </c>
      <c r="N2518" s="467">
        <f t="shared" si="279"/>
        <v>0</v>
      </c>
      <c r="O2518" s="475" t="str">
        <f t="shared" si="280"/>
        <v/>
      </c>
    </row>
    <row r="2519" spans="1:15" hidden="1">
      <c r="A2519" s="475">
        <f t="shared" si="275"/>
        <v>43556</v>
      </c>
      <c r="B2519" s="477">
        <v>43570</v>
      </c>
      <c r="C2519" s="478">
        <v>22</v>
      </c>
      <c r="D2519" s="478">
        <v>1065</v>
      </c>
      <c r="E2519" s="478">
        <v>67</v>
      </c>
      <c r="F2519" s="467">
        <v>0</v>
      </c>
      <c r="G2519" s="467">
        <f t="array" ref="G2519">MAX(IF($A$2:$A$8761=A2519,$D$2:$D$8761))</f>
        <v>1224</v>
      </c>
      <c r="H2519" s="467">
        <f t="shared" si="276"/>
        <v>0</v>
      </c>
      <c r="I2519" s="475" t="str">
        <f t="shared" si="277"/>
        <v/>
      </c>
      <c r="J2519" s="471">
        <f>'Potential Projects'!D2520</f>
        <v>11.86818884260876</v>
      </c>
      <c r="K2519" s="471">
        <f>'Potential Projects'!E2520</f>
        <v>54.143511879165771</v>
      </c>
      <c r="L2519" s="476">
        <f t="shared" si="278"/>
        <v>931.98829927822544</v>
      </c>
      <c r="M2519" s="471">
        <f t="shared" si="274"/>
        <v>1177.115557030746</v>
      </c>
      <c r="N2519" s="467">
        <f t="shared" si="279"/>
        <v>0</v>
      </c>
      <c r="O2519" s="475" t="str">
        <f t="shared" si="280"/>
        <v/>
      </c>
    </row>
    <row r="2520" spans="1:15" hidden="1">
      <c r="A2520" s="475">
        <f t="shared" si="275"/>
        <v>43556</v>
      </c>
      <c r="B2520" s="477">
        <v>43570</v>
      </c>
      <c r="C2520" s="478">
        <v>23</v>
      </c>
      <c r="D2520" s="478">
        <v>968</v>
      </c>
      <c r="E2520" s="478">
        <v>51</v>
      </c>
      <c r="F2520" s="467">
        <v>0</v>
      </c>
      <c r="G2520" s="467">
        <f t="array" ref="G2520">MAX(IF($A$2:$A$8761=A2520,$D$2:$D$8761))</f>
        <v>1224</v>
      </c>
      <c r="H2520" s="467">
        <f t="shared" si="276"/>
        <v>0</v>
      </c>
      <c r="I2520" s="475" t="str">
        <f t="shared" si="277"/>
        <v/>
      </c>
      <c r="J2520" s="471">
        <f>'Potential Projects'!D2521</f>
        <v>8.5514978496966769</v>
      </c>
      <c r="K2520" s="471">
        <f>'Potential Projects'!E2521</f>
        <v>72.908934207697271</v>
      </c>
      <c r="L2520" s="476">
        <f t="shared" si="278"/>
        <v>835.53956794260603</v>
      </c>
      <c r="M2520" s="471">
        <f t="shared" si="274"/>
        <v>1177.115557030746</v>
      </c>
      <c r="N2520" s="467">
        <f t="shared" si="279"/>
        <v>0</v>
      </c>
      <c r="O2520" s="475" t="str">
        <f t="shared" si="280"/>
        <v/>
      </c>
    </row>
    <row r="2521" spans="1:15" hidden="1">
      <c r="A2521" s="475">
        <f t="shared" si="275"/>
        <v>43556</v>
      </c>
      <c r="B2521" s="477">
        <v>43570</v>
      </c>
      <c r="C2521" s="478">
        <v>24</v>
      </c>
      <c r="D2521" s="478">
        <v>917</v>
      </c>
      <c r="E2521" s="478">
        <v>32</v>
      </c>
      <c r="F2521" s="467">
        <v>0</v>
      </c>
      <c r="G2521" s="467">
        <f t="array" ref="G2521">MAX(IF($A$2:$A$8761=A2521,$D$2:$D$8761))</f>
        <v>1224</v>
      </c>
      <c r="H2521" s="467">
        <f t="shared" si="276"/>
        <v>0</v>
      </c>
      <c r="I2521" s="475" t="str">
        <f t="shared" si="277"/>
        <v/>
      </c>
      <c r="J2521" s="471">
        <f>'Potential Projects'!D2522</f>
        <v>3.6275406931755643</v>
      </c>
      <c r="K2521" s="471">
        <f>'Potential Projects'!E2522</f>
        <v>64.973778757256511</v>
      </c>
      <c r="L2521" s="476">
        <f t="shared" si="278"/>
        <v>816.39868054956798</v>
      </c>
      <c r="M2521" s="471">
        <f t="shared" si="274"/>
        <v>1177.115557030746</v>
      </c>
      <c r="N2521" s="467">
        <f t="shared" si="279"/>
        <v>0</v>
      </c>
      <c r="O2521" s="475" t="str">
        <f t="shared" si="280"/>
        <v/>
      </c>
    </row>
    <row r="2522" spans="1:15" hidden="1">
      <c r="A2522" s="475">
        <f t="shared" si="275"/>
        <v>43556</v>
      </c>
      <c r="B2522" s="475">
        <v>43571</v>
      </c>
      <c r="C2522" s="467">
        <v>1</v>
      </c>
      <c r="D2522" s="467">
        <v>874</v>
      </c>
      <c r="E2522" s="467">
        <v>19</v>
      </c>
      <c r="F2522" s="467">
        <v>0</v>
      </c>
      <c r="G2522" s="467">
        <f t="array" ref="G2522">MAX(IF($A$2:$A$8761=A2522,$D$2:$D$8761))</f>
        <v>1224</v>
      </c>
      <c r="H2522" s="467">
        <f t="shared" si="276"/>
        <v>0</v>
      </c>
      <c r="I2522" s="475" t="str">
        <f t="shared" si="277"/>
        <v/>
      </c>
      <c r="J2522" s="471">
        <f>'Potential Projects'!D2523</f>
        <v>0.95615378881407098</v>
      </c>
      <c r="K2522" s="471">
        <f>'Potential Projects'!E2523</f>
        <v>48.866445764351759</v>
      </c>
      <c r="L2522" s="476">
        <f t="shared" si="278"/>
        <v>805.17740044683421</v>
      </c>
      <c r="M2522" s="471">
        <f t="shared" si="274"/>
        <v>1177.115557030746</v>
      </c>
      <c r="N2522" s="467">
        <f t="shared" si="279"/>
        <v>0</v>
      </c>
      <c r="O2522" s="475" t="str">
        <f t="shared" si="280"/>
        <v/>
      </c>
    </row>
    <row r="2523" spans="1:15" hidden="1">
      <c r="A2523" s="475">
        <f t="shared" si="275"/>
        <v>43556</v>
      </c>
      <c r="B2523" s="475">
        <v>43571</v>
      </c>
      <c r="C2523" s="467">
        <v>2</v>
      </c>
      <c r="D2523" s="467">
        <v>864</v>
      </c>
      <c r="E2523" s="467">
        <v>8</v>
      </c>
      <c r="F2523" s="467">
        <v>0</v>
      </c>
      <c r="G2523" s="467">
        <f t="array" ref="G2523">MAX(IF($A$2:$A$8761=A2523,$D$2:$D$8761))</f>
        <v>1224</v>
      </c>
      <c r="H2523" s="467">
        <f t="shared" si="276"/>
        <v>0</v>
      </c>
      <c r="I2523" s="475" t="str">
        <f t="shared" si="277"/>
        <v/>
      </c>
      <c r="J2523" s="471">
        <f>'Potential Projects'!D2524</f>
        <v>1.8326575890395005E-2</v>
      </c>
      <c r="K2523" s="471">
        <f>'Potential Projects'!E2524</f>
        <v>26.347000268759405</v>
      </c>
      <c r="L2523" s="476">
        <f t="shared" si="278"/>
        <v>829.63467315535024</v>
      </c>
      <c r="M2523" s="471">
        <f t="shared" si="274"/>
        <v>1177.115557030746</v>
      </c>
      <c r="N2523" s="467">
        <f t="shared" si="279"/>
        <v>0</v>
      </c>
      <c r="O2523" s="475" t="str">
        <f t="shared" si="280"/>
        <v/>
      </c>
    </row>
    <row r="2524" spans="1:15" hidden="1">
      <c r="A2524" s="475">
        <f t="shared" si="275"/>
        <v>43556</v>
      </c>
      <c r="B2524" s="475">
        <v>43571</v>
      </c>
      <c r="C2524" s="467">
        <v>3</v>
      </c>
      <c r="D2524" s="467">
        <v>866</v>
      </c>
      <c r="E2524" s="467">
        <v>5</v>
      </c>
      <c r="F2524" s="467">
        <v>0</v>
      </c>
      <c r="G2524" s="467">
        <f t="array" ref="G2524">MAX(IF($A$2:$A$8761=A2524,$D$2:$D$8761))</f>
        <v>1224</v>
      </c>
      <c r="H2524" s="467">
        <f t="shared" si="276"/>
        <v>0</v>
      </c>
      <c r="I2524" s="475" t="str">
        <f t="shared" si="277"/>
        <v/>
      </c>
      <c r="J2524" s="471">
        <f>'Potential Projects'!D2525</f>
        <v>0</v>
      </c>
      <c r="K2524" s="471">
        <f>'Potential Projects'!E2525</f>
        <v>13.490702967103848</v>
      </c>
      <c r="L2524" s="476">
        <f t="shared" si="278"/>
        <v>847.50929703289614</v>
      </c>
      <c r="M2524" s="471">
        <f t="shared" si="274"/>
        <v>1177.115557030746</v>
      </c>
      <c r="N2524" s="467">
        <f t="shared" si="279"/>
        <v>0</v>
      </c>
      <c r="O2524" s="475" t="str">
        <f t="shared" si="280"/>
        <v/>
      </c>
    </row>
    <row r="2525" spans="1:15" hidden="1">
      <c r="A2525" s="475">
        <f t="shared" si="275"/>
        <v>43556</v>
      </c>
      <c r="B2525" s="475">
        <v>43571</v>
      </c>
      <c r="C2525" s="467">
        <v>4</v>
      </c>
      <c r="D2525" s="467">
        <v>861</v>
      </c>
      <c r="E2525" s="467">
        <v>9</v>
      </c>
      <c r="F2525" s="467">
        <v>0</v>
      </c>
      <c r="G2525" s="467">
        <f t="array" ref="G2525">MAX(IF($A$2:$A$8761=A2525,$D$2:$D$8761))</f>
        <v>1224</v>
      </c>
      <c r="H2525" s="467">
        <f t="shared" si="276"/>
        <v>0</v>
      </c>
      <c r="I2525" s="475" t="str">
        <f t="shared" si="277"/>
        <v/>
      </c>
      <c r="J2525" s="471">
        <f>'Potential Projects'!D2526</f>
        <v>0</v>
      </c>
      <c r="K2525" s="471">
        <f>'Potential Projects'!E2526</f>
        <v>8.3708693291765215</v>
      </c>
      <c r="L2525" s="476">
        <f t="shared" si="278"/>
        <v>843.62913067082343</v>
      </c>
      <c r="M2525" s="471">
        <f t="shared" si="274"/>
        <v>1177.115557030746</v>
      </c>
      <c r="N2525" s="467">
        <f t="shared" si="279"/>
        <v>0</v>
      </c>
      <c r="O2525" s="475" t="str">
        <f t="shared" si="280"/>
        <v/>
      </c>
    </row>
    <row r="2526" spans="1:15" hidden="1">
      <c r="A2526" s="475">
        <f t="shared" si="275"/>
        <v>43556</v>
      </c>
      <c r="B2526" s="475">
        <v>43571</v>
      </c>
      <c r="C2526" s="467">
        <v>5</v>
      </c>
      <c r="D2526" s="467">
        <v>910</v>
      </c>
      <c r="E2526" s="467">
        <v>12</v>
      </c>
      <c r="F2526" s="467">
        <v>0</v>
      </c>
      <c r="G2526" s="467">
        <f t="array" ref="G2526">MAX(IF($A$2:$A$8761=A2526,$D$2:$D$8761))</f>
        <v>1224</v>
      </c>
      <c r="H2526" s="467">
        <f t="shared" si="276"/>
        <v>0</v>
      </c>
      <c r="I2526" s="475" t="str">
        <f t="shared" si="277"/>
        <v/>
      </c>
      <c r="J2526" s="471">
        <f>'Potential Projects'!D2527</f>
        <v>0</v>
      </c>
      <c r="K2526" s="471">
        <f>'Potential Projects'!E2527</f>
        <v>9.0170087615566548</v>
      </c>
      <c r="L2526" s="476">
        <f t="shared" si="278"/>
        <v>888.98299123844333</v>
      </c>
      <c r="M2526" s="471">
        <f t="shared" si="274"/>
        <v>1177.115557030746</v>
      </c>
      <c r="N2526" s="467">
        <f t="shared" si="279"/>
        <v>0</v>
      </c>
      <c r="O2526" s="475" t="str">
        <f t="shared" si="280"/>
        <v/>
      </c>
    </row>
    <row r="2527" spans="1:15" hidden="1">
      <c r="A2527" s="475">
        <f t="shared" si="275"/>
        <v>43556</v>
      </c>
      <c r="B2527" s="475">
        <v>43571</v>
      </c>
      <c r="C2527" s="467">
        <v>6</v>
      </c>
      <c r="D2527" s="467">
        <v>1015</v>
      </c>
      <c r="E2527" s="467">
        <v>4</v>
      </c>
      <c r="F2527" s="467">
        <v>0</v>
      </c>
      <c r="G2527" s="467">
        <f t="array" ref="G2527">MAX(IF($A$2:$A$8761=A2527,$D$2:$D$8761))</f>
        <v>1224</v>
      </c>
      <c r="H2527" s="467">
        <f t="shared" si="276"/>
        <v>0</v>
      </c>
      <c r="I2527" s="475" t="str">
        <f t="shared" si="277"/>
        <v/>
      </c>
      <c r="J2527" s="471">
        <f>'Potential Projects'!D2528</f>
        <v>0</v>
      </c>
      <c r="K2527" s="471">
        <f>'Potential Projects'!E2528</f>
        <v>14.865118200387014</v>
      </c>
      <c r="L2527" s="476">
        <f t="shared" si="278"/>
        <v>996.13488179961303</v>
      </c>
      <c r="M2527" s="471">
        <f t="shared" si="274"/>
        <v>1177.115557030746</v>
      </c>
      <c r="N2527" s="467">
        <f t="shared" si="279"/>
        <v>0</v>
      </c>
      <c r="O2527" s="475" t="str">
        <f t="shared" si="280"/>
        <v/>
      </c>
    </row>
    <row r="2528" spans="1:15" hidden="1">
      <c r="A2528" s="475">
        <f t="shared" si="275"/>
        <v>43556</v>
      </c>
      <c r="B2528" s="475">
        <v>43571</v>
      </c>
      <c r="C2528" s="467">
        <v>7</v>
      </c>
      <c r="D2528" s="467">
        <v>1146</v>
      </c>
      <c r="E2528" s="467">
        <v>0</v>
      </c>
      <c r="F2528" s="467">
        <v>1</v>
      </c>
      <c r="G2528" s="467">
        <f t="array" ref="G2528">MAX(IF($A$2:$A$8761=A2528,$D$2:$D$8761))</f>
        <v>1224</v>
      </c>
      <c r="H2528" s="467">
        <f t="shared" si="276"/>
        <v>0</v>
      </c>
      <c r="I2528" s="475" t="str">
        <f t="shared" si="277"/>
        <v/>
      </c>
      <c r="J2528" s="471">
        <f>'Potential Projects'!D2529</f>
        <v>0</v>
      </c>
      <c r="K2528" s="471">
        <f>'Potential Projects'!E2529</f>
        <v>2.0862637604816165</v>
      </c>
      <c r="L2528" s="476">
        <f t="shared" si="278"/>
        <v>1142.9137362395184</v>
      </c>
      <c r="M2528" s="471">
        <f t="shared" si="274"/>
        <v>1177.115557030746</v>
      </c>
      <c r="N2528" s="467">
        <f t="shared" si="279"/>
        <v>0</v>
      </c>
      <c r="O2528" s="475" t="str">
        <f t="shared" si="280"/>
        <v/>
      </c>
    </row>
    <row r="2529" spans="1:15">
      <c r="A2529" s="475">
        <f t="shared" si="275"/>
        <v>43556</v>
      </c>
      <c r="B2529" s="475">
        <v>43571</v>
      </c>
      <c r="C2529" s="467">
        <v>8</v>
      </c>
      <c r="D2529" s="467">
        <v>1187</v>
      </c>
      <c r="E2529" s="467">
        <v>0</v>
      </c>
      <c r="F2529" s="467">
        <v>8</v>
      </c>
      <c r="G2529" s="467">
        <f t="array" ref="G2529">MAX(IF($A$2:$A$8761=A2529,$D$2:$D$8761))</f>
        <v>1224</v>
      </c>
      <c r="H2529" s="467">
        <f t="shared" si="276"/>
        <v>0</v>
      </c>
      <c r="I2529" s="475" t="str">
        <f t="shared" si="277"/>
        <v/>
      </c>
      <c r="J2529" s="471">
        <f>'Potential Projects'!D2530</f>
        <v>0</v>
      </c>
      <c r="K2529" s="471">
        <f>'Potential Projects'!E2530</f>
        <v>1.884442969253924</v>
      </c>
      <c r="L2529" s="476">
        <f t="shared" si="278"/>
        <v>1177.115557030746</v>
      </c>
      <c r="M2529" s="471">
        <f t="shared" si="274"/>
        <v>1177.115557030746</v>
      </c>
      <c r="N2529" s="467">
        <f t="shared" si="279"/>
        <v>1</v>
      </c>
      <c r="O2529" s="475">
        <f t="shared" si="280"/>
        <v>43571</v>
      </c>
    </row>
    <row r="2530" spans="1:15" hidden="1">
      <c r="A2530" s="475">
        <f t="shared" si="275"/>
        <v>43556</v>
      </c>
      <c r="B2530" s="475">
        <v>43571</v>
      </c>
      <c r="C2530" s="467">
        <v>9</v>
      </c>
      <c r="D2530" s="467">
        <v>1182</v>
      </c>
      <c r="E2530" s="467">
        <v>0</v>
      </c>
      <c r="F2530" s="467">
        <v>6</v>
      </c>
      <c r="G2530" s="467">
        <f t="array" ref="G2530">MAX(IF($A$2:$A$8761=A2530,$D$2:$D$8761))</f>
        <v>1224</v>
      </c>
      <c r="H2530" s="467">
        <f t="shared" si="276"/>
        <v>0</v>
      </c>
      <c r="I2530" s="475" t="str">
        <f t="shared" si="277"/>
        <v/>
      </c>
      <c r="J2530" s="471">
        <f>'Potential Projects'!D2531</f>
        <v>0</v>
      </c>
      <c r="K2530" s="471">
        <f>'Potential Projects'!E2531</f>
        <v>2.2528832509137819</v>
      </c>
      <c r="L2530" s="476">
        <f t="shared" si="278"/>
        <v>1173.7471167490862</v>
      </c>
      <c r="M2530" s="471">
        <f t="shared" si="274"/>
        <v>1177.115557030746</v>
      </c>
      <c r="N2530" s="467">
        <f t="shared" si="279"/>
        <v>0</v>
      </c>
      <c r="O2530" s="475" t="str">
        <f t="shared" si="280"/>
        <v/>
      </c>
    </row>
    <row r="2531" spans="1:15" hidden="1">
      <c r="A2531" s="475">
        <f t="shared" si="275"/>
        <v>43556</v>
      </c>
      <c r="B2531" s="475">
        <v>43571</v>
      </c>
      <c r="C2531" s="467">
        <v>10</v>
      </c>
      <c r="D2531" s="467">
        <v>1142</v>
      </c>
      <c r="E2531" s="467">
        <v>10</v>
      </c>
      <c r="F2531" s="467">
        <v>15</v>
      </c>
      <c r="G2531" s="467">
        <f t="array" ref="G2531">MAX(IF($A$2:$A$8761=A2531,$D$2:$D$8761))</f>
        <v>1224</v>
      </c>
      <c r="H2531" s="467">
        <f t="shared" si="276"/>
        <v>0</v>
      </c>
      <c r="I2531" s="475" t="str">
        <f t="shared" si="277"/>
        <v/>
      </c>
      <c r="J2531" s="471">
        <f>'Potential Projects'!D2532</f>
        <v>0</v>
      </c>
      <c r="K2531" s="471">
        <f>'Potential Projects'!E2532</f>
        <v>1.4409065792302733</v>
      </c>
      <c r="L2531" s="476">
        <f t="shared" si="278"/>
        <v>1115.5590934207696</v>
      </c>
      <c r="M2531" s="471">
        <f t="shared" si="274"/>
        <v>1177.115557030746</v>
      </c>
      <c r="N2531" s="467">
        <f t="shared" si="279"/>
        <v>0</v>
      </c>
      <c r="O2531" s="475" t="str">
        <f t="shared" si="280"/>
        <v/>
      </c>
    </row>
    <row r="2532" spans="1:15" hidden="1">
      <c r="A2532" s="475">
        <f t="shared" si="275"/>
        <v>43556</v>
      </c>
      <c r="B2532" s="475">
        <v>43571</v>
      </c>
      <c r="C2532" s="467">
        <v>11</v>
      </c>
      <c r="D2532" s="467">
        <v>1111</v>
      </c>
      <c r="E2532" s="467">
        <v>25</v>
      </c>
      <c r="F2532" s="467">
        <v>19</v>
      </c>
      <c r="G2532" s="467">
        <f t="array" ref="G2532">MAX(IF($A$2:$A$8761=A2532,$D$2:$D$8761))</f>
        <v>1224</v>
      </c>
      <c r="H2532" s="467">
        <f t="shared" si="276"/>
        <v>0</v>
      </c>
      <c r="I2532" s="475" t="str">
        <f t="shared" si="277"/>
        <v/>
      </c>
      <c r="J2532" s="471">
        <f>'Potential Projects'!D2533</f>
        <v>0</v>
      </c>
      <c r="K2532" s="471">
        <f>'Potential Projects'!E2533</f>
        <v>3.7430716512577944</v>
      </c>
      <c r="L2532" s="476">
        <f t="shared" si="278"/>
        <v>1063.2569283487421</v>
      </c>
      <c r="M2532" s="471">
        <f t="shared" si="274"/>
        <v>1177.115557030746</v>
      </c>
      <c r="N2532" s="467">
        <f t="shared" si="279"/>
        <v>0</v>
      </c>
      <c r="O2532" s="475" t="str">
        <f t="shared" si="280"/>
        <v/>
      </c>
    </row>
    <row r="2533" spans="1:15" hidden="1">
      <c r="A2533" s="475">
        <f t="shared" si="275"/>
        <v>43556</v>
      </c>
      <c r="B2533" s="475">
        <v>43571</v>
      </c>
      <c r="C2533" s="467">
        <v>12</v>
      </c>
      <c r="D2533" s="467">
        <v>1078</v>
      </c>
      <c r="E2533" s="467">
        <v>24</v>
      </c>
      <c r="F2533" s="467">
        <v>17</v>
      </c>
      <c r="G2533" s="467">
        <f t="array" ref="G2533">MAX(IF($A$2:$A$8761=A2533,$D$2:$D$8761))</f>
        <v>1224</v>
      </c>
      <c r="H2533" s="467">
        <f t="shared" si="276"/>
        <v>0</v>
      </c>
      <c r="I2533" s="475" t="str">
        <f t="shared" si="277"/>
        <v/>
      </c>
      <c r="J2533" s="471">
        <f>'Potential Projects'!D2534</f>
        <v>0</v>
      </c>
      <c r="K2533" s="471">
        <f>'Potential Projects'!E2534</f>
        <v>3.4458162223177813</v>
      </c>
      <c r="L2533" s="476">
        <f t="shared" si="278"/>
        <v>1033.5541837776823</v>
      </c>
      <c r="M2533" s="471">
        <f t="shared" si="274"/>
        <v>1177.115557030746</v>
      </c>
      <c r="N2533" s="467">
        <f t="shared" si="279"/>
        <v>0</v>
      </c>
      <c r="O2533" s="475" t="str">
        <f t="shared" si="280"/>
        <v/>
      </c>
    </row>
    <row r="2534" spans="1:15" hidden="1">
      <c r="A2534" s="475">
        <f t="shared" si="275"/>
        <v>43556</v>
      </c>
      <c r="B2534" s="475">
        <v>43571</v>
      </c>
      <c r="C2534" s="467">
        <v>13</v>
      </c>
      <c r="D2534" s="467">
        <v>1071</v>
      </c>
      <c r="E2534" s="467">
        <v>18</v>
      </c>
      <c r="F2534" s="467">
        <v>17</v>
      </c>
      <c r="G2534" s="467">
        <f t="array" ref="G2534">MAX(IF($A$2:$A$8761=A2534,$D$2:$D$8761))</f>
        <v>1224</v>
      </c>
      <c r="H2534" s="467">
        <f t="shared" si="276"/>
        <v>0</v>
      </c>
      <c r="I2534" s="475" t="str">
        <f t="shared" si="277"/>
        <v/>
      </c>
      <c r="J2534" s="471">
        <f>'Potential Projects'!D2535</f>
        <v>0</v>
      </c>
      <c r="K2534" s="471">
        <f>'Potential Projects'!E2535</f>
        <v>2.1112957966028811</v>
      </c>
      <c r="L2534" s="476">
        <f t="shared" si="278"/>
        <v>1033.8887042033971</v>
      </c>
      <c r="M2534" s="471">
        <f t="shared" si="274"/>
        <v>1177.115557030746</v>
      </c>
      <c r="N2534" s="467">
        <f t="shared" si="279"/>
        <v>0</v>
      </c>
      <c r="O2534" s="475" t="str">
        <f t="shared" si="280"/>
        <v/>
      </c>
    </row>
    <row r="2535" spans="1:15" hidden="1">
      <c r="A2535" s="475">
        <f t="shared" si="275"/>
        <v>43556</v>
      </c>
      <c r="B2535" s="475">
        <v>43571</v>
      </c>
      <c r="C2535" s="467">
        <v>14</v>
      </c>
      <c r="D2535" s="467">
        <v>1049</v>
      </c>
      <c r="E2535" s="467">
        <v>39</v>
      </c>
      <c r="F2535" s="467">
        <v>16</v>
      </c>
      <c r="G2535" s="467">
        <f t="array" ref="G2535">MAX(IF($A$2:$A$8761=A2535,$D$2:$D$8761))</f>
        <v>1224</v>
      </c>
      <c r="H2535" s="467">
        <f t="shared" si="276"/>
        <v>0</v>
      </c>
      <c r="I2535" s="475" t="str">
        <f t="shared" si="277"/>
        <v/>
      </c>
      <c r="J2535" s="471">
        <f>'Potential Projects'!D2536</f>
        <v>0</v>
      </c>
      <c r="K2535" s="471">
        <f>'Potential Projects'!E2536</f>
        <v>2.0667074822618794</v>
      </c>
      <c r="L2535" s="476">
        <f t="shared" si="278"/>
        <v>991.9332925177381</v>
      </c>
      <c r="M2535" s="471">
        <f t="shared" si="274"/>
        <v>1177.115557030746</v>
      </c>
      <c r="N2535" s="467">
        <f t="shared" si="279"/>
        <v>0</v>
      </c>
      <c r="O2535" s="475" t="str">
        <f t="shared" si="280"/>
        <v/>
      </c>
    </row>
    <row r="2536" spans="1:15" hidden="1">
      <c r="A2536" s="475">
        <f t="shared" si="275"/>
        <v>43556</v>
      </c>
      <c r="B2536" s="475">
        <v>43571</v>
      </c>
      <c r="C2536" s="467">
        <v>15</v>
      </c>
      <c r="D2536" s="467">
        <v>1043</v>
      </c>
      <c r="E2536" s="467">
        <v>75</v>
      </c>
      <c r="F2536" s="467">
        <v>11</v>
      </c>
      <c r="G2536" s="467">
        <f t="array" ref="G2536">MAX(IF($A$2:$A$8761=A2536,$D$2:$D$8761))</f>
        <v>1224</v>
      </c>
      <c r="H2536" s="467">
        <f t="shared" si="276"/>
        <v>0</v>
      </c>
      <c r="I2536" s="475" t="str">
        <f t="shared" si="277"/>
        <v/>
      </c>
      <c r="J2536" s="471">
        <f>'Potential Projects'!D2537</f>
        <v>0</v>
      </c>
      <c r="K2536" s="471">
        <f>'Potential Projects'!E2537</f>
        <v>0.81041216942592997</v>
      </c>
      <c r="L2536" s="476">
        <f t="shared" si="278"/>
        <v>956.18958783057406</v>
      </c>
      <c r="M2536" s="471">
        <f t="shared" si="274"/>
        <v>1177.115557030746</v>
      </c>
      <c r="N2536" s="467">
        <f t="shared" si="279"/>
        <v>0</v>
      </c>
      <c r="O2536" s="475" t="str">
        <f t="shared" si="280"/>
        <v/>
      </c>
    </row>
    <row r="2537" spans="1:15" hidden="1">
      <c r="A2537" s="475">
        <f t="shared" si="275"/>
        <v>43556</v>
      </c>
      <c r="B2537" s="475">
        <v>43571</v>
      </c>
      <c r="C2537" s="467">
        <v>16</v>
      </c>
      <c r="D2537" s="467">
        <v>1021</v>
      </c>
      <c r="E2537" s="467">
        <v>76</v>
      </c>
      <c r="F2537" s="467">
        <v>10</v>
      </c>
      <c r="G2537" s="467">
        <f t="array" ref="G2537">MAX(IF($A$2:$A$8761=A2537,$D$2:$D$8761))</f>
        <v>1224</v>
      </c>
      <c r="H2537" s="467">
        <f t="shared" si="276"/>
        <v>0</v>
      </c>
      <c r="I2537" s="475" t="str">
        <f t="shared" si="277"/>
        <v/>
      </c>
      <c r="J2537" s="471">
        <f>'Potential Projects'!D2538</f>
        <v>0</v>
      </c>
      <c r="K2537" s="471">
        <f>'Potential Projects'!E2538</f>
        <v>0.11186191141689958</v>
      </c>
      <c r="L2537" s="476">
        <f t="shared" si="278"/>
        <v>934.8881380885831</v>
      </c>
      <c r="M2537" s="471">
        <f t="shared" si="274"/>
        <v>1177.115557030746</v>
      </c>
      <c r="N2537" s="467">
        <f t="shared" si="279"/>
        <v>0</v>
      </c>
      <c r="O2537" s="475" t="str">
        <f t="shared" si="280"/>
        <v/>
      </c>
    </row>
    <row r="2538" spans="1:15" hidden="1">
      <c r="A2538" s="475">
        <f t="shared" si="275"/>
        <v>43556</v>
      </c>
      <c r="B2538" s="475">
        <v>43571</v>
      </c>
      <c r="C2538" s="467">
        <v>17</v>
      </c>
      <c r="D2538" s="467">
        <v>1016</v>
      </c>
      <c r="E2538" s="467">
        <v>74</v>
      </c>
      <c r="F2538" s="467">
        <v>7</v>
      </c>
      <c r="G2538" s="467">
        <f t="array" ref="G2538">MAX(IF($A$2:$A$8761=A2538,$D$2:$D$8761))</f>
        <v>1224</v>
      </c>
      <c r="H2538" s="467">
        <f t="shared" si="276"/>
        <v>0</v>
      </c>
      <c r="I2538" s="475" t="str">
        <f t="shared" si="277"/>
        <v/>
      </c>
      <c r="J2538" s="471">
        <f>'Potential Projects'!D2539</f>
        <v>0</v>
      </c>
      <c r="K2538" s="471">
        <f>'Potential Projects'!E2539</f>
        <v>2.5814287250053757E-2</v>
      </c>
      <c r="L2538" s="476">
        <f t="shared" si="278"/>
        <v>934.97418571275</v>
      </c>
      <c r="M2538" s="471">
        <f t="shared" si="274"/>
        <v>1177.115557030746</v>
      </c>
      <c r="N2538" s="467">
        <f t="shared" si="279"/>
        <v>0</v>
      </c>
      <c r="O2538" s="475" t="str">
        <f t="shared" si="280"/>
        <v/>
      </c>
    </row>
    <row r="2539" spans="1:15" hidden="1">
      <c r="A2539" s="475">
        <f t="shared" si="275"/>
        <v>43556</v>
      </c>
      <c r="B2539" s="475">
        <v>43571</v>
      </c>
      <c r="C2539" s="467">
        <v>18</v>
      </c>
      <c r="D2539" s="467">
        <v>1077</v>
      </c>
      <c r="E2539" s="467">
        <v>65</v>
      </c>
      <c r="F2539" s="467">
        <v>4</v>
      </c>
      <c r="G2539" s="467">
        <f t="array" ref="G2539">MAX(IF($A$2:$A$8761=A2539,$D$2:$D$8761))</f>
        <v>1224</v>
      </c>
      <c r="H2539" s="467">
        <f t="shared" si="276"/>
        <v>0</v>
      </c>
      <c r="I2539" s="475" t="str">
        <f t="shared" si="277"/>
        <v/>
      </c>
      <c r="J2539" s="471">
        <f>'Potential Projects'!D2540</f>
        <v>0</v>
      </c>
      <c r="K2539" s="471">
        <f>'Potential Projects'!E2540</f>
        <v>0</v>
      </c>
      <c r="L2539" s="476">
        <f t="shared" si="278"/>
        <v>1008</v>
      </c>
      <c r="M2539" s="471">
        <f t="shared" si="274"/>
        <v>1177.115557030746</v>
      </c>
      <c r="N2539" s="467">
        <f t="shared" si="279"/>
        <v>0</v>
      </c>
      <c r="O2539" s="475" t="str">
        <f t="shared" si="280"/>
        <v/>
      </c>
    </row>
    <row r="2540" spans="1:15" hidden="1">
      <c r="A2540" s="475">
        <f t="shared" si="275"/>
        <v>43556</v>
      </c>
      <c r="B2540" s="475">
        <v>43571</v>
      </c>
      <c r="C2540" s="467">
        <v>19</v>
      </c>
      <c r="D2540" s="467">
        <v>1109</v>
      </c>
      <c r="E2540" s="467">
        <v>50</v>
      </c>
      <c r="F2540" s="467">
        <v>1</v>
      </c>
      <c r="G2540" s="467">
        <f t="array" ref="G2540">MAX(IF($A$2:$A$8761=A2540,$D$2:$D$8761))</f>
        <v>1224</v>
      </c>
      <c r="H2540" s="467">
        <f t="shared" si="276"/>
        <v>0</v>
      </c>
      <c r="I2540" s="475" t="str">
        <f t="shared" si="277"/>
        <v/>
      </c>
      <c r="J2540" s="471">
        <f>'Potential Projects'!D2541</f>
        <v>0</v>
      </c>
      <c r="K2540" s="471">
        <f>'Potential Projects'!E2541</f>
        <v>13.951448881960868</v>
      </c>
      <c r="L2540" s="476">
        <f t="shared" si="278"/>
        <v>1044.0485511180391</v>
      </c>
      <c r="M2540" s="471">
        <f t="shared" si="274"/>
        <v>1177.115557030746</v>
      </c>
      <c r="N2540" s="467">
        <f t="shared" si="279"/>
        <v>0</v>
      </c>
      <c r="O2540" s="475" t="str">
        <f t="shared" si="280"/>
        <v/>
      </c>
    </row>
    <row r="2541" spans="1:15" hidden="1">
      <c r="A2541" s="475">
        <f t="shared" si="275"/>
        <v>43556</v>
      </c>
      <c r="B2541" s="475">
        <v>43571</v>
      </c>
      <c r="C2541" s="467">
        <v>20</v>
      </c>
      <c r="D2541" s="467">
        <v>1111</v>
      </c>
      <c r="E2541" s="467">
        <v>29</v>
      </c>
      <c r="F2541" s="467">
        <v>0</v>
      </c>
      <c r="G2541" s="467">
        <f t="array" ref="G2541">MAX(IF($A$2:$A$8761=A2541,$D$2:$D$8761))</f>
        <v>1224</v>
      </c>
      <c r="H2541" s="467">
        <f t="shared" si="276"/>
        <v>0</v>
      </c>
      <c r="I2541" s="475" t="str">
        <f t="shared" si="277"/>
        <v/>
      </c>
      <c r="J2541" s="471">
        <f>'Potential Projects'!D2542</f>
        <v>0</v>
      </c>
      <c r="K2541" s="471">
        <f>'Potential Projects'!E2542</f>
        <v>41.226198989464628</v>
      </c>
      <c r="L2541" s="476">
        <f t="shared" si="278"/>
        <v>1040.7738010105354</v>
      </c>
      <c r="M2541" s="471">
        <f t="shared" si="274"/>
        <v>1177.115557030746</v>
      </c>
      <c r="N2541" s="467">
        <f t="shared" si="279"/>
        <v>0</v>
      </c>
      <c r="O2541" s="475" t="str">
        <f t="shared" si="280"/>
        <v/>
      </c>
    </row>
    <row r="2542" spans="1:15" hidden="1">
      <c r="A2542" s="475">
        <f t="shared" si="275"/>
        <v>43556</v>
      </c>
      <c r="B2542" s="475">
        <v>43571</v>
      </c>
      <c r="C2542" s="467">
        <v>21</v>
      </c>
      <c r="D2542" s="467">
        <v>1103</v>
      </c>
      <c r="E2542" s="467">
        <v>34</v>
      </c>
      <c r="F2542" s="467">
        <v>0</v>
      </c>
      <c r="G2542" s="467">
        <f t="array" ref="G2542">MAX(IF($A$2:$A$8761=A2542,$D$2:$D$8761))</f>
        <v>1224</v>
      </c>
      <c r="H2542" s="467">
        <f t="shared" si="276"/>
        <v>0</v>
      </c>
      <c r="I2542" s="475" t="str">
        <f t="shared" si="277"/>
        <v/>
      </c>
      <c r="J2542" s="471">
        <f>'Potential Projects'!D2543</f>
        <v>0</v>
      </c>
      <c r="K2542" s="471">
        <f>'Potential Projects'!E2543</f>
        <v>43.914796119114172</v>
      </c>
      <c r="L2542" s="476">
        <f t="shared" si="278"/>
        <v>1025.0852038808857</v>
      </c>
      <c r="M2542" s="471">
        <f t="shared" si="274"/>
        <v>1177.115557030746</v>
      </c>
      <c r="N2542" s="467">
        <f t="shared" si="279"/>
        <v>0</v>
      </c>
      <c r="O2542" s="475" t="str">
        <f t="shared" si="280"/>
        <v/>
      </c>
    </row>
    <row r="2543" spans="1:15" hidden="1">
      <c r="A2543" s="475">
        <f t="shared" si="275"/>
        <v>43556</v>
      </c>
      <c r="B2543" s="475">
        <v>43571</v>
      </c>
      <c r="C2543" s="467">
        <v>22</v>
      </c>
      <c r="D2543" s="467">
        <v>1043</v>
      </c>
      <c r="E2543" s="467">
        <v>42</v>
      </c>
      <c r="F2543" s="467">
        <v>0</v>
      </c>
      <c r="G2543" s="467">
        <f t="array" ref="G2543">MAX(IF($A$2:$A$8761=A2543,$D$2:$D$8761))</f>
        <v>1224</v>
      </c>
      <c r="H2543" s="467">
        <f t="shared" si="276"/>
        <v>0</v>
      </c>
      <c r="I2543" s="475" t="str">
        <f t="shared" si="277"/>
        <v/>
      </c>
      <c r="J2543" s="471">
        <f>'Potential Projects'!D2544</f>
        <v>0</v>
      </c>
      <c r="K2543" s="471">
        <f>'Potential Projects'!E2544</f>
        <v>35.478217695119334</v>
      </c>
      <c r="L2543" s="476">
        <f t="shared" si="278"/>
        <v>965.52178230488062</v>
      </c>
      <c r="M2543" s="471">
        <f t="shared" si="274"/>
        <v>1177.115557030746</v>
      </c>
      <c r="N2543" s="467">
        <f t="shared" si="279"/>
        <v>0</v>
      </c>
      <c r="O2543" s="475" t="str">
        <f t="shared" si="280"/>
        <v/>
      </c>
    </row>
    <row r="2544" spans="1:15" hidden="1">
      <c r="A2544" s="475">
        <f t="shared" si="275"/>
        <v>43556</v>
      </c>
      <c r="B2544" s="475">
        <v>43571</v>
      </c>
      <c r="C2544" s="467">
        <v>23</v>
      </c>
      <c r="D2544" s="467">
        <v>930</v>
      </c>
      <c r="E2544" s="467">
        <v>76</v>
      </c>
      <c r="F2544" s="467">
        <v>0</v>
      </c>
      <c r="G2544" s="467">
        <f t="array" ref="G2544">MAX(IF($A$2:$A$8761=A2544,$D$2:$D$8761))</f>
        <v>1224</v>
      </c>
      <c r="H2544" s="467">
        <f t="shared" si="276"/>
        <v>0</v>
      </c>
      <c r="I2544" s="475" t="str">
        <f t="shared" si="277"/>
        <v/>
      </c>
      <c r="J2544" s="471">
        <f>'Potential Projects'!D2545</f>
        <v>0</v>
      </c>
      <c r="K2544" s="471">
        <f>'Potential Projects'!E2545</f>
        <v>53.432445603096113</v>
      </c>
      <c r="L2544" s="476">
        <f t="shared" si="278"/>
        <v>800.56755439690392</v>
      </c>
      <c r="M2544" s="471">
        <f t="shared" si="274"/>
        <v>1177.115557030746</v>
      </c>
      <c r="N2544" s="467">
        <f t="shared" si="279"/>
        <v>0</v>
      </c>
      <c r="O2544" s="475" t="str">
        <f t="shared" si="280"/>
        <v/>
      </c>
    </row>
    <row r="2545" spans="1:15" hidden="1">
      <c r="A2545" s="475">
        <f t="shared" si="275"/>
        <v>43556</v>
      </c>
      <c r="B2545" s="475">
        <v>43571</v>
      </c>
      <c r="C2545" s="467">
        <v>24</v>
      </c>
      <c r="D2545" s="467">
        <v>858</v>
      </c>
      <c r="E2545" s="467">
        <v>90</v>
      </c>
      <c r="F2545" s="467">
        <v>0</v>
      </c>
      <c r="G2545" s="467">
        <f t="array" ref="G2545">MAX(IF($A$2:$A$8761=A2545,$D$2:$D$8761))</f>
        <v>1224</v>
      </c>
      <c r="H2545" s="467">
        <f t="shared" si="276"/>
        <v>0</v>
      </c>
      <c r="I2545" s="475" t="str">
        <f t="shared" si="277"/>
        <v/>
      </c>
      <c r="J2545" s="471">
        <f>'Potential Projects'!D2546</f>
        <v>0</v>
      </c>
      <c r="K2545" s="471">
        <f>'Potential Projects'!E2546</f>
        <v>84.177261717910127</v>
      </c>
      <c r="L2545" s="476">
        <f t="shared" si="278"/>
        <v>683.82273828208986</v>
      </c>
      <c r="M2545" s="471">
        <f t="shared" si="274"/>
        <v>1177.115557030746</v>
      </c>
      <c r="N2545" s="467">
        <f t="shared" si="279"/>
        <v>0</v>
      </c>
      <c r="O2545" s="475" t="str">
        <f t="shared" si="280"/>
        <v/>
      </c>
    </row>
    <row r="2546" spans="1:15" hidden="1">
      <c r="A2546" s="475">
        <f t="shared" si="275"/>
        <v>43556</v>
      </c>
      <c r="B2546" s="475">
        <v>43572</v>
      </c>
      <c r="C2546" s="467">
        <v>1</v>
      </c>
      <c r="D2546" s="467">
        <v>837</v>
      </c>
      <c r="E2546" s="467">
        <v>93</v>
      </c>
      <c r="F2546" s="467">
        <v>0</v>
      </c>
      <c r="G2546" s="467">
        <f t="array" ref="G2546">MAX(IF($A$2:$A$8761=A2546,$D$2:$D$8761))</f>
        <v>1224</v>
      </c>
      <c r="H2546" s="467">
        <f t="shared" si="276"/>
        <v>0</v>
      </c>
      <c r="I2546" s="475" t="str">
        <f t="shared" si="277"/>
        <v/>
      </c>
      <c r="J2546" s="471">
        <f>'Potential Projects'!D2547</f>
        <v>3.9456632617298779</v>
      </c>
      <c r="K2546" s="471">
        <f>'Potential Projects'!E2547</f>
        <v>75.585015319286171</v>
      </c>
      <c r="L2546" s="476">
        <f t="shared" si="278"/>
        <v>664.4693214189839</v>
      </c>
      <c r="M2546" s="471">
        <f t="shared" ref="M2546:M2609" si="281">MAX($L$2162:$L$2881)</f>
        <v>1177.115557030746</v>
      </c>
      <c r="N2546" s="467">
        <f t="shared" si="279"/>
        <v>0</v>
      </c>
      <c r="O2546" s="475" t="str">
        <f t="shared" si="280"/>
        <v/>
      </c>
    </row>
    <row r="2547" spans="1:15" hidden="1">
      <c r="A2547" s="475">
        <f t="shared" si="275"/>
        <v>43556</v>
      </c>
      <c r="B2547" s="475">
        <v>43572</v>
      </c>
      <c r="C2547" s="467">
        <v>2</v>
      </c>
      <c r="D2547" s="467">
        <v>818</v>
      </c>
      <c r="E2547" s="467">
        <v>100</v>
      </c>
      <c r="F2547" s="467">
        <v>0</v>
      </c>
      <c r="G2547" s="467">
        <f t="array" ref="G2547">MAX(IF($A$2:$A$8761=A2547,$D$2:$D$8761))</f>
        <v>1224</v>
      </c>
      <c r="H2547" s="467">
        <f t="shared" si="276"/>
        <v>0</v>
      </c>
      <c r="I2547" s="475" t="str">
        <f t="shared" si="277"/>
        <v/>
      </c>
      <c r="J2547" s="471">
        <f>'Potential Projects'!D2548</f>
        <v>12.466725909007648</v>
      </c>
      <c r="K2547" s="471">
        <f>'Potential Projects'!E2548</f>
        <v>51.951644216297574</v>
      </c>
      <c r="L2547" s="476">
        <f t="shared" si="278"/>
        <v>653.58162987469473</v>
      </c>
      <c r="M2547" s="471">
        <f t="shared" si="281"/>
        <v>1177.115557030746</v>
      </c>
      <c r="N2547" s="467">
        <f t="shared" si="279"/>
        <v>0</v>
      </c>
      <c r="O2547" s="475" t="str">
        <f t="shared" si="280"/>
        <v/>
      </c>
    </row>
    <row r="2548" spans="1:15" hidden="1">
      <c r="A2548" s="475">
        <f t="shared" si="275"/>
        <v>43556</v>
      </c>
      <c r="B2548" s="475">
        <v>43572</v>
      </c>
      <c r="C2548" s="467">
        <v>3</v>
      </c>
      <c r="D2548" s="467">
        <v>807</v>
      </c>
      <c r="E2548" s="467">
        <v>95</v>
      </c>
      <c r="F2548" s="467">
        <v>0</v>
      </c>
      <c r="G2548" s="467">
        <f t="array" ref="G2548">MAX(IF($A$2:$A$8761=A2548,$D$2:$D$8761))</f>
        <v>1224</v>
      </c>
      <c r="H2548" s="467">
        <f t="shared" si="276"/>
        <v>0</v>
      </c>
      <c r="I2548" s="475" t="str">
        <f t="shared" si="277"/>
        <v/>
      </c>
      <c r="J2548" s="471">
        <f>'Potential Projects'!D2549</f>
        <v>21.24575909596885</v>
      </c>
      <c r="K2548" s="471">
        <f>'Potential Projects'!E2549</f>
        <v>65.483806493227263</v>
      </c>
      <c r="L2548" s="476">
        <f t="shared" si="278"/>
        <v>625.27043441080389</v>
      </c>
      <c r="M2548" s="471">
        <f t="shared" si="281"/>
        <v>1177.115557030746</v>
      </c>
      <c r="N2548" s="467">
        <f t="shared" si="279"/>
        <v>0</v>
      </c>
      <c r="O2548" s="475" t="str">
        <f t="shared" si="280"/>
        <v/>
      </c>
    </row>
    <row r="2549" spans="1:15" hidden="1">
      <c r="A2549" s="475">
        <f t="shared" si="275"/>
        <v>43556</v>
      </c>
      <c r="B2549" s="475">
        <v>43572</v>
      </c>
      <c r="C2549" s="467">
        <v>4</v>
      </c>
      <c r="D2549" s="467">
        <v>777</v>
      </c>
      <c r="E2549" s="467">
        <v>97</v>
      </c>
      <c r="F2549" s="467">
        <v>0</v>
      </c>
      <c r="G2549" s="467">
        <f t="array" ref="G2549">MAX(IF($A$2:$A$8761=A2549,$D$2:$D$8761))</f>
        <v>1224</v>
      </c>
      <c r="H2549" s="467">
        <f t="shared" si="276"/>
        <v>0</v>
      </c>
      <c r="I2549" s="475" t="str">
        <f t="shared" si="277"/>
        <v/>
      </c>
      <c r="J2549" s="471">
        <f>'Potential Projects'!D2550</f>
        <v>29.291966255873632</v>
      </c>
      <c r="K2549" s="471">
        <f>'Potential Projects'!E2550</f>
        <v>37.224984465706299</v>
      </c>
      <c r="L2549" s="476">
        <f t="shared" si="278"/>
        <v>613.48304927842014</v>
      </c>
      <c r="M2549" s="471">
        <f t="shared" si="281"/>
        <v>1177.115557030746</v>
      </c>
      <c r="N2549" s="467">
        <f t="shared" si="279"/>
        <v>0</v>
      </c>
      <c r="O2549" s="475" t="str">
        <f t="shared" si="280"/>
        <v/>
      </c>
    </row>
    <row r="2550" spans="1:15" hidden="1">
      <c r="A2550" s="475">
        <f t="shared" si="275"/>
        <v>43556</v>
      </c>
      <c r="B2550" s="475">
        <v>43572</v>
      </c>
      <c r="C2550" s="467">
        <v>5</v>
      </c>
      <c r="D2550" s="467">
        <v>853</v>
      </c>
      <c r="E2550" s="467">
        <v>102</v>
      </c>
      <c r="F2550" s="467">
        <v>0</v>
      </c>
      <c r="G2550" s="467">
        <f t="array" ref="G2550">MAX(IF($A$2:$A$8761=A2550,$D$2:$D$8761))</f>
        <v>1224</v>
      </c>
      <c r="H2550" s="467">
        <f t="shared" si="276"/>
        <v>0</v>
      </c>
      <c r="I2550" s="475" t="str">
        <f t="shared" si="277"/>
        <v/>
      </c>
      <c r="J2550" s="471">
        <f>'Potential Projects'!D2551</f>
        <v>38.053554422282858</v>
      </c>
      <c r="K2550" s="471">
        <f>'Potential Projects'!E2551</f>
        <v>18.44313486347022</v>
      </c>
      <c r="L2550" s="476">
        <f t="shared" si="278"/>
        <v>694.50331071424694</v>
      </c>
      <c r="M2550" s="471">
        <f t="shared" si="281"/>
        <v>1177.115557030746</v>
      </c>
      <c r="N2550" s="467">
        <f t="shared" si="279"/>
        <v>0</v>
      </c>
      <c r="O2550" s="475" t="str">
        <f t="shared" si="280"/>
        <v/>
      </c>
    </row>
    <row r="2551" spans="1:15" hidden="1">
      <c r="A2551" s="475">
        <f t="shared" si="275"/>
        <v>43556</v>
      </c>
      <c r="B2551" s="475">
        <v>43572</v>
      </c>
      <c r="C2551" s="467">
        <v>6</v>
      </c>
      <c r="D2551" s="467">
        <v>924</v>
      </c>
      <c r="E2551" s="467">
        <v>96</v>
      </c>
      <c r="F2551" s="467">
        <v>0</v>
      </c>
      <c r="G2551" s="467">
        <f t="array" ref="G2551">MAX(IF($A$2:$A$8761=A2551,$D$2:$D$8761))</f>
        <v>1224</v>
      </c>
      <c r="H2551" s="467">
        <f t="shared" si="276"/>
        <v>0</v>
      </c>
      <c r="I2551" s="475" t="str">
        <f t="shared" si="277"/>
        <v/>
      </c>
      <c r="J2551" s="471">
        <f>'Potential Projects'!D2552</f>
        <v>44.786790352286594</v>
      </c>
      <c r="K2551" s="471">
        <f>'Potential Projects'!E2552</f>
        <v>20.228231939367877</v>
      </c>
      <c r="L2551" s="476">
        <f t="shared" si="278"/>
        <v>762.98497770834547</v>
      </c>
      <c r="M2551" s="471">
        <f t="shared" si="281"/>
        <v>1177.115557030746</v>
      </c>
      <c r="N2551" s="467">
        <f t="shared" si="279"/>
        <v>0</v>
      </c>
      <c r="O2551" s="475" t="str">
        <f t="shared" si="280"/>
        <v/>
      </c>
    </row>
    <row r="2552" spans="1:15" hidden="1">
      <c r="A2552" s="475">
        <f t="shared" si="275"/>
        <v>43556</v>
      </c>
      <c r="B2552" s="475">
        <v>43572</v>
      </c>
      <c r="C2552" s="467">
        <v>7</v>
      </c>
      <c r="D2552" s="467">
        <v>1060</v>
      </c>
      <c r="E2552" s="467">
        <v>89</v>
      </c>
      <c r="F2552" s="467">
        <v>1</v>
      </c>
      <c r="G2552" s="467">
        <f t="array" ref="G2552">MAX(IF($A$2:$A$8761=A2552,$D$2:$D$8761))</f>
        <v>1224</v>
      </c>
      <c r="H2552" s="467">
        <f t="shared" si="276"/>
        <v>0</v>
      </c>
      <c r="I2552" s="475" t="str">
        <f t="shared" si="277"/>
        <v/>
      </c>
      <c r="J2552" s="471">
        <f>'Potential Projects'!D2553</f>
        <v>52.121433213002376</v>
      </c>
      <c r="K2552" s="471">
        <f>'Potential Projects'!E2553</f>
        <v>22.574985325736396</v>
      </c>
      <c r="L2552" s="476">
        <f t="shared" si="278"/>
        <v>895.30358146126127</v>
      </c>
      <c r="M2552" s="471">
        <f t="shared" si="281"/>
        <v>1177.115557030746</v>
      </c>
      <c r="N2552" s="467">
        <f t="shared" si="279"/>
        <v>0</v>
      </c>
      <c r="O2552" s="475" t="str">
        <f t="shared" si="280"/>
        <v/>
      </c>
    </row>
    <row r="2553" spans="1:15" hidden="1">
      <c r="A2553" s="475">
        <f t="shared" si="275"/>
        <v>43556</v>
      </c>
      <c r="B2553" s="475">
        <v>43572</v>
      </c>
      <c r="C2553" s="467">
        <v>8</v>
      </c>
      <c r="D2553" s="467">
        <v>1093</v>
      </c>
      <c r="E2553" s="467">
        <v>88</v>
      </c>
      <c r="F2553" s="467">
        <v>4</v>
      </c>
      <c r="G2553" s="467">
        <f t="array" ref="G2553">MAX(IF($A$2:$A$8761=A2553,$D$2:$D$8761))</f>
        <v>1224</v>
      </c>
      <c r="H2553" s="467">
        <f t="shared" si="276"/>
        <v>0</v>
      </c>
      <c r="I2553" s="475" t="str">
        <f t="shared" si="277"/>
        <v/>
      </c>
      <c r="J2553" s="471">
        <f>'Potential Projects'!D2554</f>
        <v>37.324064197860352</v>
      </c>
      <c r="K2553" s="471">
        <f>'Potential Projects'!E2554</f>
        <v>22.837039453880884</v>
      </c>
      <c r="L2553" s="476">
        <f t="shared" si="278"/>
        <v>940.8388963482588</v>
      </c>
      <c r="M2553" s="471">
        <f t="shared" si="281"/>
        <v>1177.115557030746</v>
      </c>
      <c r="N2553" s="467">
        <f t="shared" si="279"/>
        <v>0</v>
      </c>
      <c r="O2553" s="475" t="str">
        <f t="shared" si="280"/>
        <v/>
      </c>
    </row>
    <row r="2554" spans="1:15" hidden="1">
      <c r="A2554" s="475">
        <f t="shared" si="275"/>
        <v>43556</v>
      </c>
      <c r="B2554" s="475">
        <v>43572</v>
      </c>
      <c r="C2554" s="467">
        <v>9</v>
      </c>
      <c r="D2554" s="467">
        <v>1078</v>
      </c>
      <c r="E2554" s="467">
        <v>92</v>
      </c>
      <c r="F2554" s="467">
        <v>15</v>
      </c>
      <c r="G2554" s="467">
        <f t="array" ref="G2554">MAX(IF($A$2:$A$8761=A2554,$D$2:$D$8761))</f>
        <v>1224</v>
      </c>
      <c r="H2554" s="467">
        <f t="shared" si="276"/>
        <v>0</v>
      </c>
      <c r="I2554" s="475" t="str">
        <f t="shared" si="277"/>
        <v/>
      </c>
      <c r="J2554" s="471">
        <f>'Potential Projects'!D2555</f>
        <v>31.974512900453512</v>
      </c>
      <c r="K2554" s="471">
        <f>'Potential Projects'!E2555</f>
        <v>21.887386583530418</v>
      </c>
      <c r="L2554" s="476">
        <f t="shared" si="278"/>
        <v>917.13810051601604</v>
      </c>
      <c r="M2554" s="471">
        <f t="shared" si="281"/>
        <v>1177.115557030746</v>
      </c>
      <c r="N2554" s="467">
        <f t="shared" si="279"/>
        <v>0</v>
      </c>
      <c r="O2554" s="475" t="str">
        <f t="shared" si="280"/>
        <v/>
      </c>
    </row>
    <row r="2555" spans="1:15" hidden="1">
      <c r="A2555" s="475">
        <f t="shared" si="275"/>
        <v>43556</v>
      </c>
      <c r="B2555" s="475">
        <v>43572</v>
      </c>
      <c r="C2555" s="467">
        <v>10</v>
      </c>
      <c r="D2555" s="467">
        <v>1047</v>
      </c>
      <c r="E2555" s="467">
        <v>99</v>
      </c>
      <c r="F2555" s="467">
        <v>19</v>
      </c>
      <c r="G2555" s="467">
        <f t="array" ref="G2555">MAX(IF($A$2:$A$8761=A2555,$D$2:$D$8761))</f>
        <v>1224</v>
      </c>
      <c r="H2555" s="467">
        <f t="shared" si="276"/>
        <v>0</v>
      </c>
      <c r="I2555" s="475" t="str">
        <f t="shared" si="277"/>
        <v/>
      </c>
      <c r="J2555" s="471">
        <f>'Potential Projects'!D2556</f>
        <v>34.243635608930141</v>
      </c>
      <c r="K2555" s="471">
        <f>'Potential Projects'!E2556</f>
        <v>5.8504561922167282</v>
      </c>
      <c r="L2555" s="476">
        <f t="shared" si="278"/>
        <v>888.90590819885313</v>
      </c>
      <c r="M2555" s="471">
        <f t="shared" si="281"/>
        <v>1177.115557030746</v>
      </c>
      <c r="N2555" s="467">
        <f t="shared" si="279"/>
        <v>0</v>
      </c>
      <c r="O2555" s="475" t="str">
        <f t="shared" si="280"/>
        <v/>
      </c>
    </row>
    <row r="2556" spans="1:15" hidden="1">
      <c r="A2556" s="475">
        <f t="shared" si="275"/>
        <v>43556</v>
      </c>
      <c r="B2556" s="475">
        <v>43572</v>
      </c>
      <c r="C2556" s="467">
        <v>11</v>
      </c>
      <c r="D2556" s="467">
        <v>1043</v>
      </c>
      <c r="E2556" s="467">
        <v>99</v>
      </c>
      <c r="F2556" s="467">
        <v>19</v>
      </c>
      <c r="G2556" s="467">
        <f t="array" ref="G2556">MAX(IF($A$2:$A$8761=A2556,$D$2:$D$8761))</f>
        <v>1224</v>
      </c>
      <c r="H2556" s="467">
        <f t="shared" si="276"/>
        <v>0</v>
      </c>
      <c r="I2556" s="475" t="str">
        <f t="shared" si="277"/>
        <v/>
      </c>
      <c r="J2556" s="471">
        <f>'Potential Projects'!D2557</f>
        <v>28.840405519910853</v>
      </c>
      <c r="K2556" s="471">
        <f>'Potential Projects'!E2557</f>
        <v>0.15410347237153299</v>
      </c>
      <c r="L2556" s="476">
        <f t="shared" si="278"/>
        <v>896.00549100771764</v>
      </c>
      <c r="M2556" s="471">
        <f t="shared" si="281"/>
        <v>1177.115557030746</v>
      </c>
      <c r="N2556" s="467">
        <f t="shared" si="279"/>
        <v>0</v>
      </c>
      <c r="O2556" s="475" t="str">
        <f t="shared" si="280"/>
        <v/>
      </c>
    </row>
    <row r="2557" spans="1:15" hidden="1">
      <c r="A2557" s="475">
        <f t="shared" si="275"/>
        <v>43556</v>
      </c>
      <c r="B2557" s="475">
        <v>43572</v>
      </c>
      <c r="C2557" s="467">
        <v>12</v>
      </c>
      <c r="D2557" s="467">
        <v>1050</v>
      </c>
      <c r="E2557" s="467">
        <v>99</v>
      </c>
      <c r="F2557" s="467">
        <v>19</v>
      </c>
      <c r="G2557" s="467">
        <f t="array" ref="G2557">MAX(IF($A$2:$A$8761=A2557,$D$2:$D$8761))</f>
        <v>1224</v>
      </c>
      <c r="H2557" s="467">
        <f t="shared" si="276"/>
        <v>0</v>
      </c>
      <c r="I2557" s="475" t="str">
        <f t="shared" si="277"/>
        <v/>
      </c>
      <c r="J2557" s="471">
        <f>'Potential Projects'!D2558</f>
        <v>21.447480308211432</v>
      </c>
      <c r="K2557" s="471">
        <f>'Potential Projects'!E2558</f>
        <v>0.83387970328961514</v>
      </c>
      <c r="L2557" s="476">
        <f t="shared" si="278"/>
        <v>909.71863998849892</v>
      </c>
      <c r="M2557" s="471">
        <f t="shared" si="281"/>
        <v>1177.115557030746</v>
      </c>
      <c r="N2557" s="467">
        <f t="shared" si="279"/>
        <v>0</v>
      </c>
      <c r="O2557" s="475" t="str">
        <f t="shared" si="280"/>
        <v/>
      </c>
    </row>
    <row r="2558" spans="1:15" hidden="1">
      <c r="A2558" s="475">
        <f t="shared" si="275"/>
        <v>43556</v>
      </c>
      <c r="B2558" s="475">
        <v>43572</v>
      </c>
      <c r="C2558" s="467">
        <v>13</v>
      </c>
      <c r="D2558" s="467">
        <v>1040</v>
      </c>
      <c r="E2558" s="467">
        <v>100</v>
      </c>
      <c r="F2558" s="467">
        <v>19</v>
      </c>
      <c r="G2558" s="467">
        <f t="array" ref="G2558">MAX(IF($A$2:$A$8761=A2558,$D$2:$D$8761))</f>
        <v>1224</v>
      </c>
      <c r="H2558" s="467">
        <f t="shared" si="276"/>
        <v>0</v>
      </c>
      <c r="I2558" s="475" t="str">
        <f t="shared" si="277"/>
        <v/>
      </c>
      <c r="J2558" s="471">
        <f>'Potential Projects'!D2559</f>
        <v>20.534214338146558</v>
      </c>
      <c r="K2558" s="471">
        <f>'Potential Projects'!E2559</f>
        <v>1.0544745216082563</v>
      </c>
      <c r="L2558" s="476">
        <f t="shared" si="278"/>
        <v>899.41131114024518</v>
      </c>
      <c r="M2558" s="471">
        <f t="shared" si="281"/>
        <v>1177.115557030746</v>
      </c>
      <c r="N2558" s="467">
        <f t="shared" si="279"/>
        <v>0</v>
      </c>
      <c r="O2558" s="475" t="str">
        <f t="shared" si="280"/>
        <v/>
      </c>
    </row>
    <row r="2559" spans="1:15" hidden="1">
      <c r="A2559" s="475">
        <f t="shared" si="275"/>
        <v>43556</v>
      </c>
      <c r="B2559" s="475">
        <v>43572</v>
      </c>
      <c r="C2559" s="467">
        <v>14</v>
      </c>
      <c r="D2559" s="467">
        <v>1022</v>
      </c>
      <c r="E2559" s="467">
        <v>99</v>
      </c>
      <c r="F2559" s="467">
        <v>19</v>
      </c>
      <c r="G2559" s="467">
        <f t="array" ref="G2559">MAX(IF($A$2:$A$8761=A2559,$D$2:$D$8761))</f>
        <v>1224</v>
      </c>
      <c r="H2559" s="467">
        <f t="shared" si="276"/>
        <v>0</v>
      </c>
      <c r="I2559" s="475" t="str">
        <f t="shared" si="277"/>
        <v/>
      </c>
      <c r="J2559" s="471">
        <f>'Potential Projects'!D2560</f>
        <v>20.038893931545772</v>
      </c>
      <c r="K2559" s="471">
        <f>'Potential Projects'!E2560</f>
        <v>1.5566797462911202</v>
      </c>
      <c r="L2559" s="476">
        <f t="shared" si="278"/>
        <v>882.40442632216309</v>
      </c>
      <c r="M2559" s="471">
        <f t="shared" si="281"/>
        <v>1177.115557030746</v>
      </c>
      <c r="N2559" s="467">
        <f t="shared" si="279"/>
        <v>0</v>
      </c>
      <c r="O2559" s="475" t="str">
        <f t="shared" si="280"/>
        <v/>
      </c>
    </row>
    <row r="2560" spans="1:15" hidden="1">
      <c r="A2560" s="475">
        <f t="shared" si="275"/>
        <v>43556</v>
      </c>
      <c r="B2560" s="475">
        <v>43572</v>
      </c>
      <c r="C2560" s="467">
        <v>15</v>
      </c>
      <c r="D2560" s="467">
        <v>1029</v>
      </c>
      <c r="E2560" s="467">
        <v>94</v>
      </c>
      <c r="F2560" s="467">
        <v>19</v>
      </c>
      <c r="G2560" s="467">
        <f t="array" ref="G2560">MAX(IF($A$2:$A$8761=A2560,$D$2:$D$8761))</f>
        <v>1224</v>
      </c>
      <c r="H2560" s="467">
        <f t="shared" si="276"/>
        <v>0</v>
      </c>
      <c r="I2560" s="475" t="str">
        <f t="shared" si="277"/>
        <v/>
      </c>
      <c r="J2560" s="471">
        <f>'Potential Projects'!D2561</f>
        <v>10.09217135610003</v>
      </c>
      <c r="K2560" s="471">
        <f>'Potential Projects'!E2561</f>
        <v>2.7840317673618582</v>
      </c>
      <c r="L2560" s="476">
        <f t="shared" si="278"/>
        <v>903.12379687653811</v>
      </c>
      <c r="M2560" s="471">
        <f t="shared" si="281"/>
        <v>1177.115557030746</v>
      </c>
      <c r="N2560" s="467">
        <f t="shared" si="279"/>
        <v>0</v>
      </c>
      <c r="O2560" s="475" t="str">
        <f t="shared" si="280"/>
        <v/>
      </c>
    </row>
    <row r="2561" spans="1:15" hidden="1">
      <c r="A2561" s="475">
        <f t="shared" si="275"/>
        <v>43556</v>
      </c>
      <c r="B2561" s="475">
        <v>43572</v>
      </c>
      <c r="C2561" s="467">
        <v>16</v>
      </c>
      <c r="D2561" s="467">
        <v>1004</v>
      </c>
      <c r="E2561" s="467">
        <v>94</v>
      </c>
      <c r="F2561" s="467">
        <v>19</v>
      </c>
      <c r="G2561" s="467">
        <f t="array" ref="G2561">MAX(IF($A$2:$A$8761=A2561,$D$2:$D$8761))</f>
        <v>1224</v>
      </c>
      <c r="H2561" s="467">
        <f t="shared" si="276"/>
        <v>0</v>
      </c>
      <c r="I2561" s="475" t="str">
        <f t="shared" si="277"/>
        <v/>
      </c>
      <c r="J2561" s="471">
        <f>'Potential Projects'!D2562</f>
        <v>11.743105826343882</v>
      </c>
      <c r="K2561" s="471">
        <f>'Potential Projects'!E2562</f>
        <v>11.099361266394324</v>
      </c>
      <c r="L2561" s="476">
        <f t="shared" si="278"/>
        <v>868.15753290726173</v>
      </c>
      <c r="M2561" s="471">
        <f t="shared" si="281"/>
        <v>1177.115557030746</v>
      </c>
      <c r="N2561" s="467">
        <f t="shared" si="279"/>
        <v>0</v>
      </c>
      <c r="O2561" s="475" t="str">
        <f t="shared" si="280"/>
        <v/>
      </c>
    </row>
    <row r="2562" spans="1:15" hidden="1">
      <c r="A2562" s="475">
        <f t="shared" ref="A2562:A2625" si="282">DATE(YEAR(B2562),MONTH(B2562),1)</f>
        <v>43556</v>
      </c>
      <c r="B2562" s="475">
        <v>43572</v>
      </c>
      <c r="C2562" s="467">
        <v>17</v>
      </c>
      <c r="D2562" s="467">
        <v>996</v>
      </c>
      <c r="E2562" s="467">
        <v>93</v>
      </c>
      <c r="F2562" s="467">
        <v>19</v>
      </c>
      <c r="G2562" s="467">
        <f t="array" ref="G2562">MAX(IF($A$2:$A$8761=A2562,$D$2:$D$8761))</f>
        <v>1224</v>
      </c>
      <c r="H2562" s="467">
        <f t="shared" ref="H2562:H2625" si="283">IF(G2562=D2562,1,0)</f>
        <v>0</v>
      </c>
      <c r="I2562" s="475" t="str">
        <f t="shared" ref="I2562:I2625" si="284">IF(D2562=G2562,B2562,"")</f>
        <v/>
      </c>
      <c r="J2562" s="471">
        <f>'Potential Projects'!D2563</f>
        <v>8.0989703786565226</v>
      </c>
      <c r="K2562" s="471">
        <f>'Potential Projects'!E2563</f>
        <v>11.363762147925179</v>
      </c>
      <c r="L2562" s="476">
        <f t="shared" ref="L2562:L2625" si="285">D2562-E2562-F2562-J2562-K2562</f>
        <v>864.5372674734183</v>
      </c>
      <c r="M2562" s="471">
        <f t="shared" si="281"/>
        <v>1177.115557030746</v>
      </c>
      <c r="N2562" s="467">
        <f t="shared" ref="N2562:N2625" si="286">IF(M2562=L2562,1,0)</f>
        <v>0</v>
      </c>
      <c r="O2562" s="475" t="str">
        <f t="shared" ref="O2562:O2625" si="287">IF(L2562=M2562,B2562,"")</f>
        <v/>
      </c>
    </row>
    <row r="2563" spans="1:15" hidden="1">
      <c r="A2563" s="475">
        <f t="shared" si="282"/>
        <v>43556</v>
      </c>
      <c r="B2563" s="475">
        <v>43572</v>
      </c>
      <c r="C2563" s="467">
        <v>18</v>
      </c>
      <c r="D2563" s="467">
        <v>1006</v>
      </c>
      <c r="E2563" s="467">
        <v>85</v>
      </c>
      <c r="F2563" s="467">
        <v>19</v>
      </c>
      <c r="G2563" s="467">
        <f t="array" ref="G2563">MAX(IF($A$2:$A$8761=A2563,$D$2:$D$8761))</f>
        <v>1224</v>
      </c>
      <c r="H2563" s="467">
        <f t="shared" si="283"/>
        <v>0</v>
      </c>
      <c r="I2563" s="475" t="str">
        <f t="shared" si="284"/>
        <v/>
      </c>
      <c r="J2563" s="471">
        <f>'Potential Projects'!D2564</f>
        <v>12.876717577719949</v>
      </c>
      <c r="K2563" s="471">
        <f>'Potential Projects'!E2564</f>
        <v>9.7836148677703729</v>
      </c>
      <c r="L2563" s="476">
        <f t="shared" si="285"/>
        <v>879.33966755450967</v>
      </c>
      <c r="M2563" s="471">
        <f t="shared" si="281"/>
        <v>1177.115557030746</v>
      </c>
      <c r="N2563" s="467">
        <f t="shared" si="286"/>
        <v>0</v>
      </c>
      <c r="O2563" s="475" t="str">
        <f t="shared" si="287"/>
        <v/>
      </c>
    </row>
    <row r="2564" spans="1:15" hidden="1">
      <c r="A2564" s="475">
        <f t="shared" si="282"/>
        <v>43556</v>
      </c>
      <c r="B2564" s="475">
        <v>43572</v>
      </c>
      <c r="C2564" s="467">
        <v>19</v>
      </c>
      <c r="D2564" s="467">
        <v>1016</v>
      </c>
      <c r="E2564" s="467">
        <v>76</v>
      </c>
      <c r="F2564" s="467">
        <v>5</v>
      </c>
      <c r="G2564" s="467">
        <f t="array" ref="G2564">MAX(IF($A$2:$A$8761=A2564,$D$2:$D$8761))</f>
        <v>1224</v>
      </c>
      <c r="H2564" s="467">
        <f t="shared" si="283"/>
        <v>0</v>
      </c>
      <c r="I2564" s="475" t="str">
        <f t="shared" si="284"/>
        <v/>
      </c>
      <c r="J2564" s="471">
        <f>'Potential Projects'!D2565</f>
        <v>40.643728850599963</v>
      </c>
      <c r="K2564" s="471">
        <f>'Potential Projects'!E2565</f>
        <v>25.468532251128792</v>
      </c>
      <c r="L2564" s="476">
        <f t="shared" si="285"/>
        <v>868.88773889827132</v>
      </c>
      <c r="M2564" s="471">
        <f t="shared" si="281"/>
        <v>1177.115557030746</v>
      </c>
      <c r="N2564" s="467">
        <f t="shared" si="286"/>
        <v>0</v>
      </c>
      <c r="O2564" s="475" t="str">
        <f t="shared" si="287"/>
        <v/>
      </c>
    </row>
    <row r="2565" spans="1:15" hidden="1">
      <c r="A2565" s="475">
        <f t="shared" si="282"/>
        <v>43556</v>
      </c>
      <c r="B2565" s="475">
        <v>43572</v>
      </c>
      <c r="C2565" s="467">
        <v>20</v>
      </c>
      <c r="D2565" s="467">
        <v>1049</v>
      </c>
      <c r="E2565" s="467">
        <v>64</v>
      </c>
      <c r="F2565" s="467">
        <v>1</v>
      </c>
      <c r="G2565" s="467">
        <f t="array" ref="G2565">MAX(IF($A$2:$A$8761=A2565,$D$2:$D$8761))</f>
        <v>1224</v>
      </c>
      <c r="H2565" s="467">
        <f t="shared" si="283"/>
        <v>0</v>
      </c>
      <c r="I2565" s="475" t="str">
        <f t="shared" si="284"/>
        <v/>
      </c>
      <c r="J2565" s="471">
        <f>'Potential Projects'!D2566</f>
        <v>51.521983951624172</v>
      </c>
      <c r="K2565" s="471">
        <f>'Potential Projects'!E2566</f>
        <v>60.552495377338204</v>
      </c>
      <c r="L2565" s="476">
        <f t="shared" si="285"/>
        <v>871.92552067103759</v>
      </c>
      <c r="M2565" s="471">
        <f t="shared" si="281"/>
        <v>1177.115557030746</v>
      </c>
      <c r="N2565" s="467">
        <f t="shared" si="286"/>
        <v>0</v>
      </c>
      <c r="O2565" s="475" t="str">
        <f t="shared" si="287"/>
        <v/>
      </c>
    </row>
    <row r="2566" spans="1:15" hidden="1">
      <c r="A2566" s="475">
        <f t="shared" si="282"/>
        <v>43556</v>
      </c>
      <c r="B2566" s="475">
        <v>43572</v>
      </c>
      <c r="C2566" s="467">
        <v>21</v>
      </c>
      <c r="D2566" s="467">
        <v>1061</v>
      </c>
      <c r="E2566" s="467">
        <v>56</v>
      </c>
      <c r="F2566" s="467">
        <v>0</v>
      </c>
      <c r="G2566" s="467">
        <f t="array" ref="G2566">MAX(IF($A$2:$A$8761=A2566,$D$2:$D$8761))</f>
        <v>1224</v>
      </c>
      <c r="H2566" s="467">
        <f t="shared" si="283"/>
        <v>0</v>
      </c>
      <c r="I2566" s="475" t="str">
        <f t="shared" si="284"/>
        <v/>
      </c>
      <c r="J2566" s="471">
        <f>'Potential Projects'!D2567</f>
        <v>63.648274243627213</v>
      </c>
      <c r="K2566" s="471">
        <f>'Potential Projects'!E2567</f>
        <v>56.412822403784133</v>
      </c>
      <c r="L2566" s="476">
        <f t="shared" si="285"/>
        <v>884.93890335258868</v>
      </c>
      <c r="M2566" s="471">
        <f t="shared" si="281"/>
        <v>1177.115557030746</v>
      </c>
      <c r="N2566" s="467">
        <f t="shared" si="286"/>
        <v>0</v>
      </c>
      <c r="O2566" s="475" t="str">
        <f t="shared" si="287"/>
        <v/>
      </c>
    </row>
    <row r="2567" spans="1:15" hidden="1">
      <c r="A2567" s="475">
        <f t="shared" si="282"/>
        <v>43556</v>
      </c>
      <c r="B2567" s="475">
        <v>43572</v>
      </c>
      <c r="C2567" s="467">
        <v>22</v>
      </c>
      <c r="D2567" s="467">
        <v>1019</v>
      </c>
      <c r="E2567" s="467">
        <v>66</v>
      </c>
      <c r="F2567" s="467">
        <v>0</v>
      </c>
      <c r="G2567" s="467">
        <f t="array" ref="G2567">MAX(IF($A$2:$A$8761=A2567,$D$2:$D$8761))</f>
        <v>1224</v>
      </c>
      <c r="H2567" s="467">
        <f t="shared" si="283"/>
        <v>0</v>
      </c>
      <c r="I2567" s="475" t="str">
        <f t="shared" si="284"/>
        <v/>
      </c>
      <c r="J2567" s="471">
        <f>'Potential Projects'!D2568</f>
        <v>87.652094322091173</v>
      </c>
      <c r="K2567" s="471">
        <f>'Potential Projects'!E2568</f>
        <v>73.532388357342498</v>
      </c>
      <c r="L2567" s="476">
        <f t="shared" si="285"/>
        <v>791.8155173205663</v>
      </c>
      <c r="M2567" s="471">
        <f t="shared" si="281"/>
        <v>1177.115557030746</v>
      </c>
      <c r="N2567" s="467">
        <f t="shared" si="286"/>
        <v>0</v>
      </c>
      <c r="O2567" s="475" t="str">
        <f t="shared" si="287"/>
        <v/>
      </c>
    </row>
    <row r="2568" spans="1:15" hidden="1">
      <c r="A2568" s="475">
        <f t="shared" si="282"/>
        <v>43556</v>
      </c>
      <c r="B2568" s="475">
        <v>43572</v>
      </c>
      <c r="C2568" s="467">
        <v>23</v>
      </c>
      <c r="D2568" s="467">
        <v>935</v>
      </c>
      <c r="E2568" s="467">
        <v>51</v>
      </c>
      <c r="F2568" s="467">
        <v>0</v>
      </c>
      <c r="G2568" s="467">
        <f t="array" ref="G2568">MAX(IF($A$2:$A$8761=A2568,$D$2:$D$8761))</f>
        <v>1224</v>
      </c>
      <c r="H2568" s="467">
        <f t="shared" si="283"/>
        <v>0</v>
      </c>
      <c r="I2568" s="475" t="str">
        <f t="shared" si="284"/>
        <v/>
      </c>
      <c r="J2568" s="471">
        <f>'Potential Projects'!D2569</f>
        <v>112.75802197811343</v>
      </c>
      <c r="K2568" s="471">
        <f>'Potential Projects'!E2569</f>
        <v>77.043913674478617</v>
      </c>
      <c r="L2568" s="476">
        <f t="shared" si="285"/>
        <v>694.19806434740792</v>
      </c>
      <c r="M2568" s="471">
        <f t="shared" si="281"/>
        <v>1177.115557030746</v>
      </c>
      <c r="N2568" s="467">
        <f t="shared" si="286"/>
        <v>0</v>
      </c>
      <c r="O2568" s="475" t="str">
        <f t="shared" si="287"/>
        <v/>
      </c>
    </row>
    <row r="2569" spans="1:15" hidden="1">
      <c r="A2569" s="475">
        <f t="shared" si="282"/>
        <v>43556</v>
      </c>
      <c r="B2569" s="475">
        <v>43572</v>
      </c>
      <c r="C2569" s="467">
        <v>24</v>
      </c>
      <c r="D2569" s="467">
        <v>861</v>
      </c>
      <c r="E2569" s="467">
        <v>70</v>
      </c>
      <c r="F2569" s="467">
        <v>0</v>
      </c>
      <c r="G2569" s="467">
        <f t="array" ref="G2569">MAX(IF($A$2:$A$8761=A2569,$D$2:$D$8761))</f>
        <v>1224</v>
      </c>
      <c r="H2569" s="467">
        <f t="shared" si="283"/>
        <v>0</v>
      </c>
      <c r="I2569" s="475" t="str">
        <f t="shared" si="284"/>
        <v/>
      </c>
      <c r="J2569" s="471">
        <f>'Potential Projects'!D2570</f>
        <v>110.66303665469418</v>
      </c>
      <c r="K2569" s="471">
        <f>'Potential Projects'!E2570</f>
        <v>58.62502859600086</v>
      </c>
      <c r="L2569" s="476">
        <f t="shared" si="285"/>
        <v>621.71193474930487</v>
      </c>
      <c r="M2569" s="471">
        <f t="shared" si="281"/>
        <v>1177.115557030746</v>
      </c>
      <c r="N2569" s="467">
        <f t="shared" si="286"/>
        <v>0</v>
      </c>
      <c r="O2569" s="475" t="str">
        <f t="shared" si="287"/>
        <v/>
      </c>
    </row>
    <row r="2570" spans="1:15" hidden="1">
      <c r="A2570" s="475">
        <f t="shared" si="282"/>
        <v>43556</v>
      </c>
      <c r="B2570" s="475">
        <v>43573</v>
      </c>
      <c r="C2570" s="467">
        <v>1</v>
      </c>
      <c r="D2570" s="467">
        <v>808</v>
      </c>
      <c r="E2570" s="467">
        <v>70</v>
      </c>
      <c r="F2570" s="467">
        <v>0</v>
      </c>
      <c r="G2570" s="467">
        <f t="array" ref="G2570">MAX(IF($A$2:$A$8761=A2570,$D$2:$D$8761))</f>
        <v>1224</v>
      </c>
      <c r="H2570" s="467">
        <f t="shared" si="283"/>
        <v>0</v>
      </c>
      <c r="I2570" s="475" t="str">
        <f t="shared" si="284"/>
        <v/>
      </c>
      <c r="J2570" s="471">
        <f>'Potential Projects'!D2571</f>
        <v>105.20067369781808</v>
      </c>
      <c r="K2570" s="471">
        <f>'Potential Projects'!E2571</f>
        <v>31.03190227907977</v>
      </c>
      <c r="L2570" s="476">
        <f t="shared" si="285"/>
        <v>601.76742402310219</v>
      </c>
      <c r="M2570" s="471">
        <f t="shared" si="281"/>
        <v>1177.115557030746</v>
      </c>
      <c r="N2570" s="467">
        <f t="shared" si="286"/>
        <v>0</v>
      </c>
      <c r="O2570" s="475" t="str">
        <f t="shared" si="287"/>
        <v/>
      </c>
    </row>
    <row r="2571" spans="1:15" hidden="1">
      <c r="A2571" s="475">
        <f t="shared" si="282"/>
        <v>43556</v>
      </c>
      <c r="B2571" s="475">
        <v>43573</v>
      </c>
      <c r="C2571" s="467">
        <v>2</v>
      </c>
      <c r="D2571" s="467">
        <v>797</v>
      </c>
      <c r="E2571" s="467">
        <v>51</v>
      </c>
      <c r="F2571" s="467">
        <v>0</v>
      </c>
      <c r="G2571" s="467">
        <f t="array" ref="G2571">MAX(IF($A$2:$A$8761=A2571,$D$2:$D$8761))</f>
        <v>1224</v>
      </c>
      <c r="H2571" s="467">
        <f t="shared" si="283"/>
        <v>0</v>
      </c>
      <c r="I2571" s="475" t="str">
        <f t="shared" si="284"/>
        <v/>
      </c>
      <c r="J2571" s="471">
        <f>'Potential Projects'!D2572</f>
        <v>84.801409152243309</v>
      </c>
      <c r="K2571" s="471">
        <f>'Potential Projects'!E2572</f>
        <v>28.430917275854654</v>
      </c>
      <c r="L2571" s="476">
        <f t="shared" si="285"/>
        <v>632.76767357190204</v>
      </c>
      <c r="M2571" s="471">
        <f t="shared" si="281"/>
        <v>1177.115557030746</v>
      </c>
      <c r="N2571" s="467">
        <f t="shared" si="286"/>
        <v>0</v>
      </c>
      <c r="O2571" s="475" t="str">
        <f t="shared" si="287"/>
        <v/>
      </c>
    </row>
    <row r="2572" spans="1:15" hidden="1">
      <c r="A2572" s="475">
        <f t="shared" si="282"/>
        <v>43556</v>
      </c>
      <c r="B2572" s="475">
        <v>43573</v>
      </c>
      <c r="C2572" s="467">
        <v>3</v>
      </c>
      <c r="D2572" s="467">
        <v>796</v>
      </c>
      <c r="E2572" s="467">
        <v>45</v>
      </c>
      <c r="F2572" s="467">
        <v>0</v>
      </c>
      <c r="G2572" s="467">
        <f t="array" ref="G2572">MAX(IF($A$2:$A$8761=A2572,$D$2:$D$8761))</f>
        <v>1224</v>
      </c>
      <c r="H2572" s="467">
        <f t="shared" si="283"/>
        <v>0</v>
      </c>
      <c r="I2572" s="475" t="str">
        <f t="shared" si="284"/>
        <v/>
      </c>
      <c r="J2572" s="471">
        <f>'Potential Projects'!D2573</f>
        <v>119.83787713514901</v>
      </c>
      <c r="K2572" s="471">
        <f>'Potential Projects'!E2573</f>
        <v>31.828233928187487</v>
      </c>
      <c r="L2572" s="476">
        <f t="shared" si="285"/>
        <v>599.33388893666347</v>
      </c>
      <c r="M2572" s="471">
        <f t="shared" si="281"/>
        <v>1177.115557030746</v>
      </c>
      <c r="N2572" s="467">
        <f t="shared" si="286"/>
        <v>0</v>
      </c>
      <c r="O2572" s="475" t="str">
        <f t="shared" si="287"/>
        <v/>
      </c>
    </row>
    <row r="2573" spans="1:15" hidden="1">
      <c r="A2573" s="475">
        <f t="shared" si="282"/>
        <v>43556</v>
      </c>
      <c r="B2573" s="475">
        <v>43573</v>
      </c>
      <c r="C2573" s="467">
        <v>4</v>
      </c>
      <c r="D2573" s="467">
        <v>803</v>
      </c>
      <c r="E2573" s="467">
        <v>54</v>
      </c>
      <c r="F2573" s="467">
        <v>0</v>
      </c>
      <c r="G2573" s="467">
        <f t="array" ref="G2573">MAX(IF($A$2:$A$8761=A2573,$D$2:$D$8761))</f>
        <v>1224</v>
      </c>
      <c r="H2573" s="467">
        <f t="shared" si="283"/>
        <v>0</v>
      </c>
      <c r="I2573" s="475" t="str">
        <f t="shared" si="284"/>
        <v/>
      </c>
      <c r="J2573" s="471">
        <f>'Potential Projects'!D2574</f>
        <v>129.02630637256974</v>
      </c>
      <c r="K2573" s="471">
        <f>'Potential Projects'!E2574</f>
        <v>36.586667544614059</v>
      </c>
      <c r="L2573" s="476">
        <f t="shared" si="285"/>
        <v>583.38702608281619</v>
      </c>
      <c r="M2573" s="471">
        <f t="shared" si="281"/>
        <v>1177.115557030746</v>
      </c>
      <c r="N2573" s="467">
        <f t="shared" si="286"/>
        <v>0</v>
      </c>
      <c r="O2573" s="475" t="str">
        <f t="shared" si="287"/>
        <v/>
      </c>
    </row>
    <row r="2574" spans="1:15" hidden="1">
      <c r="A2574" s="475">
        <f t="shared" si="282"/>
        <v>43556</v>
      </c>
      <c r="B2574" s="475">
        <v>43573</v>
      </c>
      <c r="C2574" s="467">
        <v>5</v>
      </c>
      <c r="D2574" s="467">
        <v>831</v>
      </c>
      <c r="E2574" s="467">
        <v>55</v>
      </c>
      <c r="F2574" s="467">
        <v>0</v>
      </c>
      <c r="G2574" s="467">
        <f t="array" ref="G2574">MAX(IF($A$2:$A$8761=A2574,$D$2:$D$8761))</f>
        <v>1224</v>
      </c>
      <c r="H2574" s="467">
        <f t="shared" si="283"/>
        <v>0</v>
      </c>
      <c r="I2574" s="475" t="str">
        <f t="shared" si="284"/>
        <v/>
      </c>
      <c r="J2574" s="471">
        <f>'Potential Projects'!D2575</f>
        <v>125.44062452544881</v>
      </c>
      <c r="K2574" s="471">
        <f>'Potential Projects'!E2575</f>
        <v>26.124840948183188</v>
      </c>
      <c r="L2574" s="476">
        <f t="shared" si="285"/>
        <v>624.434534526368</v>
      </c>
      <c r="M2574" s="471">
        <f t="shared" si="281"/>
        <v>1177.115557030746</v>
      </c>
      <c r="N2574" s="467">
        <f t="shared" si="286"/>
        <v>0</v>
      </c>
      <c r="O2574" s="475" t="str">
        <f t="shared" si="287"/>
        <v/>
      </c>
    </row>
    <row r="2575" spans="1:15" hidden="1">
      <c r="A2575" s="475">
        <f t="shared" si="282"/>
        <v>43556</v>
      </c>
      <c r="B2575" s="475">
        <v>43573</v>
      </c>
      <c r="C2575" s="467">
        <v>6</v>
      </c>
      <c r="D2575" s="467">
        <v>938</v>
      </c>
      <c r="E2575" s="467">
        <v>55</v>
      </c>
      <c r="F2575" s="467">
        <v>0</v>
      </c>
      <c r="G2575" s="467">
        <f t="array" ref="G2575">MAX(IF($A$2:$A$8761=A2575,$D$2:$D$8761))</f>
        <v>1224</v>
      </c>
      <c r="H2575" s="467">
        <f t="shared" si="283"/>
        <v>0</v>
      </c>
      <c r="I2575" s="475" t="str">
        <f t="shared" si="284"/>
        <v/>
      </c>
      <c r="J2575" s="471">
        <f>'Potential Projects'!D2576</f>
        <v>129.6791677130777</v>
      </c>
      <c r="K2575" s="471">
        <f>'Potential Projects'!E2576</f>
        <v>38.120662008170285</v>
      </c>
      <c r="L2575" s="476">
        <f t="shared" si="285"/>
        <v>715.20017027875201</v>
      </c>
      <c r="M2575" s="471">
        <f t="shared" si="281"/>
        <v>1177.115557030746</v>
      </c>
      <c r="N2575" s="467">
        <f t="shared" si="286"/>
        <v>0</v>
      </c>
      <c r="O2575" s="475" t="str">
        <f t="shared" si="287"/>
        <v/>
      </c>
    </row>
    <row r="2576" spans="1:15" hidden="1">
      <c r="A2576" s="475">
        <f t="shared" si="282"/>
        <v>43556</v>
      </c>
      <c r="B2576" s="475">
        <v>43573</v>
      </c>
      <c r="C2576" s="467">
        <v>7</v>
      </c>
      <c r="D2576" s="467">
        <v>1050</v>
      </c>
      <c r="E2576" s="467">
        <v>60</v>
      </c>
      <c r="F2576" s="467">
        <v>1</v>
      </c>
      <c r="G2576" s="467">
        <f t="array" ref="G2576">MAX(IF($A$2:$A$8761=A2576,$D$2:$D$8761))</f>
        <v>1224</v>
      </c>
      <c r="H2576" s="467">
        <f t="shared" si="283"/>
        <v>0</v>
      </c>
      <c r="I2576" s="475" t="str">
        <f t="shared" si="284"/>
        <v/>
      </c>
      <c r="J2576" s="471">
        <f>'Potential Projects'!D2577</f>
        <v>129.32977383601445</v>
      </c>
      <c r="K2576" s="471">
        <f>'Potential Projects'!E2577</f>
        <v>15.041906955493442</v>
      </c>
      <c r="L2576" s="476">
        <f t="shared" si="285"/>
        <v>844.62831920849203</v>
      </c>
      <c r="M2576" s="471">
        <f t="shared" si="281"/>
        <v>1177.115557030746</v>
      </c>
      <c r="N2576" s="467">
        <f t="shared" si="286"/>
        <v>0</v>
      </c>
      <c r="O2576" s="475" t="str">
        <f t="shared" si="287"/>
        <v/>
      </c>
    </row>
    <row r="2577" spans="1:15" hidden="1">
      <c r="A2577" s="475">
        <f t="shared" si="282"/>
        <v>43556</v>
      </c>
      <c r="B2577" s="475">
        <v>43573</v>
      </c>
      <c r="C2577" s="467">
        <v>8</v>
      </c>
      <c r="D2577" s="467">
        <v>1113</v>
      </c>
      <c r="E2577" s="467">
        <v>56</v>
      </c>
      <c r="F2577" s="467">
        <v>3</v>
      </c>
      <c r="G2577" s="467">
        <f t="array" ref="G2577">MAX(IF($A$2:$A$8761=A2577,$D$2:$D$8761))</f>
        <v>1224</v>
      </c>
      <c r="H2577" s="467">
        <f t="shared" si="283"/>
        <v>0</v>
      </c>
      <c r="I2577" s="475" t="str">
        <f t="shared" si="284"/>
        <v/>
      </c>
      <c r="J2577" s="471">
        <f>'Potential Projects'!D2578</f>
        <v>91.667909609659162</v>
      </c>
      <c r="K2577" s="471">
        <f>'Potential Projects'!E2578</f>
        <v>7.583142442485487</v>
      </c>
      <c r="L2577" s="476">
        <f t="shared" si="285"/>
        <v>954.7489479478553</v>
      </c>
      <c r="M2577" s="471">
        <f t="shared" si="281"/>
        <v>1177.115557030746</v>
      </c>
      <c r="N2577" s="467">
        <f t="shared" si="286"/>
        <v>0</v>
      </c>
      <c r="O2577" s="475" t="str">
        <f t="shared" si="287"/>
        <v/>
      </c>
    </row>
    <row r="2578" spans="1:15" hidden="1">
      <c r="A2578" s="475">
        <f t="shared" si="282"/>
        <v>43556</v>
      </c>
      <c r="B2578" s="475">
        <v>43573</v>
      </c>
      <c r="C2578" s="467">
        <v>9</v>
      </c>
      <c r="D2578" s="467">
        <v>1085</v>
      </c>
      <c r="E2578" s="467">
        <v>42</v>
      </c>
      <c r="F2578" s="467">
        <v>4</v>
      </c>
      <c r="G2578" s="467">
        <f t="array" ref="G2578">MAX(IF($A$2:$A$8761=A2578,$D$2:$D$8761))</f>
        <v>1224</v>
      </c>
      <c r="H2578" s="467">
        <f t="shared" si="283"/>
        <v>0</v>
      </c>
      <c r="I2578" s="475" t="str">
        <f t="shared" si="284"/>
        <v/>
      </c>
      <c r="J2578" s="471">
        <f>'Potential Projects'!D2579</f>
        <v>84.04174070910085</v>
      </c>
      <c r="K2578" s="471">
        <f>'Potential Projects'!E2579</f>
        <v>10.482947376908193</v>
      </c>
      <c r="L2578" s="476">
        <f t="shared" si="285"/>
        <v>944.47531191399094</v>
      </c>
      <c r="M2578" s="471">
        <f t="shared" si="281"/>
        <v>1177.115557030746</v>
      </c>
      <c r="N2578" s="467">
        <f t="shared" si="286"/>
        <v>0</v>
      </c>
      <c r="O2578" s="475" t="str">
        <f t="shared" si="287"/>
        <v/>
      </c>
    </row>
    <row r="2579" spans="1:15" hidden="1">
      <c r="A2579" s="475">
        <f t="shared" si="282"/>
        <v>43556</v>
      </c>
      <c r="B2579" s="475">
        <v>43573</v>
      </c>
      <c r="C2579" s="467">
        <v>10</v>
      </c>
      <c r="D2579" s="467">
        <v>1092</v>
      </c>
      <c r="E2579" s="467">
        <v>25</v>
      </c>
      <c r="F2579" s="467">
        <v>16</v>
      </c>
      <c r="G2579" s="467">
        <f t="array" ref="G2579">MAX(IF($A$2:$A$8761=A2579,$D$2:$D$8761))</f>
        <v>1224</v>
      </c>
      <c r="H2579" s="467">
        <f t="shared" si="283"/>
        <v>0</v>
      </c>
      <c r="I2579" s="475" t="str">
        <f t="shared" si="284"/>
        <v/>
      </c>
      <c r="J2579" s="471">
        <f>'Potential Projects'!D2580</f>
        <v>85.833955183706863</v>
      </c>
      <c r="K2579" s="471">
        <f>'Potential Projects'!E2580</f>
        <v>48.709213287465062</v>
      </c>
      <c r="L2579" s="476">
        <f t="shared" si="285"/>
        <v>916.45683152882805</v>
      </c>
      <c r="M2579" s="471">
        <f t="shared" si="281"/>
        <v>1177.115557030746</v>
      </c>
      <c r="N2579" s="467">
        <f t="shared" si="286"/>
        <v>0</v>
      </c>
      <c r="O2579" s="475" t="str">
        <f t="shared" si="287"/>
        <v/>
      </c>
    </row>
    <row r="2580" spans="1:15" hidden="1">
      <c r="A2580" s="475">
        <f t="shared" si="282"/>
        <v>43556</v>
      </c>
      <c r="B2580" s="475">
        <v>43573</v>
      </c>
      <c r="C2580" s="467">
        <v>11</v>
      </c>
      <c r="D2580" s="467">
        <v>1086</v>
      </c>
      <c r="E2580" s="467">
        <v>16</v>
      </c>
      <c r="F2580" s="467">
        <v>17</v>
      </c>
      <c r="G2580" s="467">
        <f t="array" ref="G2580">MAX(IF($A$2:$A$8761=A2580,$D$2:$D$8761))</f>
        <v>1224</v>
      </c>
      <c r="H2580" s="467">
        <f t="shared" si="283"/>
        <v>0</v>
      </c>
      <c r="I2580" s="475" t="str">
        <f t="shared" si="284"/>
        <v/>
      </c>
      <c r="J2580" s="471">
        <f>'Potential Projects'!D2581</f>
        <v>68.958550556666907</v>
      </c>
      <c r="K2580" s="471">
        <f>'Potential Projects'!E2581</f>
        <v>96.17151827563967</v>
      </c>
      <c r="L2580" s="476">
        <f t="shared" si="285"/>
        <v>887.86993116769349</v>
      </c>
      <c r="M2580" s="471">
        <f t="shared" si="281"/>
        <v>1177.115557030746</v>
      </c>
      <c r="N2580" s="467">
        <f t="shared" si="286"/>
        <v>0</v>
      </c>
      <c r="O2580" s="475" t="str">
        <f t="shared" si="287"/>
        <v/>
      </c>
    </row>
    <row r="2581" spans="1:15" hidden="1">
      <c r="A2581" s="475">
        <f t="shared" si="282"/>
        <v>43556</v>
      </c>
      <c r="B2581" s="475">
        <v>43573</v>
      </c>
      <c r="C2581" s="467">
        <v>12</v>
      </c>
      <c r="D2581" s="467">
        <v>1069</v>
      </c>
      <c r="E2581" s="467">
        <v>30</v>
      </c>
      <c r="F2581" s="467">
        <v>19</v>
      </c>
      <c r="G2581" s="467">
        <f t="array" ref="G2581">MAX(IF($A$2:$A$8761=A2581,$D$2:$D$8761))</f>
        <v>1224</v>
      </c>
      <c r="H2581" s="467">
        <f t="shared" si="283"/>
        <v>0</v>
      </c>
      <c r="I2581" s="475" t="str">
        <f t="shared" si="284"/>
        <v/>
      </c>
      <c r="J2581" s="471">
        <f>'Potential Projects'!D2582</f>
        <v>51.185712512099265</v>
      </c>
      <c r="K2581" s="471">
        <f>'Potential Projects'!E2582</f>
        <v>99.805074768866902</v>
      </c>
      <c r="L2581" s="476">
        <f t="shared" si="285"/>
        <v>869.00921271903383</v>
      </c>
      <c r="M2581" s="471">
        <f t="shared" si="281"/>
        <v>1177.115557030746</v>
      </c>
      <c r="N2581" s="467">
        <f t="shared" si="286"/>
        <v>0</v>
      </c>
      <c r="O2581" s="475" t="str">
        <f t="shared" si="287"/>
        <v/>
      </c>
    </row>
    <row r="2582" spans="1:15" hidden="1">
      <c r="A2582" s="475">
        <f t="shared" si="282"/>
        <v>43556</v>
      </c>
      <c r="B2582" s="475">
        <v>43573</v>
      </c>
      <c r="C2582" s="467">
        <v>13</v>
      </c>
      <c r="D2582" s="467">
        <v>1025</v>
      </c>
      <c r="E2582" s="467">
        <v>40</v>
      </c>
      <c r="F2582" s="467">
        <v>15</v>
      </c>
      <c r="G2582" s="467">
        <f t="array" ref="G2582">MAX(IF($A$2:$A$8761=A2582,$D$2:$D$8761))</f>
        <v>1224</v>
      </c>
      <c r="H2582" s="467">
        <f t="shared" si="283"/>
        <v>0</v>
      </c>
      <c r="I2582" s="475" t="str">
        <f t="shared" si="284"/>
        <v/>
      </c>
      <c r="J2582" s="471">
        <f>'Potential Projects'!D2583</f>
        <v>43.186140981307801</v>
      </c>
      <c r="K2582" s="471">
        <f>'Potential Projects'!E2583</f>
        <v>99.823848795957872</v>
      </c>
      <c r="L2582" s="476">
        <f t="shared" si="285"/>
        <v>826.99001022273433</v>
      </c>
      <c r="M2582" s="471">
        <f t="shared" si="281"/>
        <v>1177.115557030746</v>
      </c>
      <c r="N2582" s="467">
        <f t="shared" si="286"/>
        <v>0</v>
      </c>
      <c r="O2582" s="475" t="str">
        <f t="shared" si="287"/>
        <v/>
      </c>
    </row>
    <row r="2583" spans="1:15" hidden="1">
      <c r="A2583" s="475">
        <f t="shared" si="282"/>
        <v>43556</v>
      </c>
      <c r="B2583" s="475">
        <v>43573</v>
      </c>
      <c r="C2583" s="467">
        <v>14</v>
      </c>
      <c r="D2583" s="467">
        <v>1031</v>
      </c>
      <c r="E2583" s="467">
        <v>37</v>
      </c>
      <c r="F2583" s="467">
        <v>17</v>
      </c>
      <c r="G2583" s="467">
        <f t="array" ref="G2583">MAX(IF($A$2:$A$8761=A2583,$D$2:$D$8761))</f>
        <v>1224</v>
      </c>
      <c r="H2583" s="467">
        <f t="shared" si="283"/>
        <v>0</v>
      </c>
      <c r="I2583" s="475" t="str">
        <f t="shared" si="284"/>
        <v/>
      </c>
      <c r="J2583" s="471">
        <f>'Potential Projects'!D2584</f>
        <v>29.27640460881555</v>
      </c>
      <c r="K2583" s="471">
        <f>'Potential Projects'!E2584</f>
        <v>99.835582562889698</v>
      </c>
      <c r="L2583" s="476">
        <f t="shared" si="285"/>
        <v>847.88801282829468</v>
      </c>
      <c r="M2583" s="471">
        <f t="shared" si="281"/>
        <v>1177.115557030746</v>
      </c>
      <c r="N2583" s="467">
        <f t="shared" si="286"/>
        <v>0</v>
      </c>
      <c r="O2583" s="475" t="str">
        <f t="shared" si="287"/>
        <v/>
      </c>
    </row>
    <row r="2584" spans="1:15" hidden="1">
      <c r="A2584" s="475">
        <f t="shared" si="282"/>
        <v>43556</v>
      </c>
      <c r="B2584" s="475">
        <v>43573</v>
      </c>
      <c r="C2584" s="467">
        <v>15</v>
      </c>
      <c r="D2584" s="467">
        <v>1015</v>
      </c>
      <c r="E2584" s="467">
        <v>40</v>
      </c>
      <c r="F2584" s="467">
        <v>12</v>
      </c>
      <c r="G2584" s="467">
        <f t="array" ref="G2584">MAX(IF($A$2:$A$8761=A2584,$D$2:$D$8761))</f>
        <v>1224</v>
      </c>
      <c r="H2584" s="467">
        <f t="shared" si="283"/>
        <v>0</v>
      </c>
      <c r="I2584" s="475" t="str">
        <f t="shared" si="284"/>
        <v/>
      </c>
      <c r="J2584" s="471">
        <f>'Potential Projects'!D2585</f>
        <v>13.960578044597433</v>
      </c>
      <c r="K2584" s="471">
        <f>'Potential Projects'!E2585</f>
        <v>99.832453558374539</v>
      </c>
      <c r="L2584" s="476">
        <f t="shared" si="285"/>
        <v>849.20696839702805</v>
      </c>
      <c r="M2584" s="471">
        <f t="shared" si="281"/>
        <v>1177.115557030746</v>
      </c>
      <c r="N2584" s="467">
        <f t="shared" si="286"/>
        <v>0</v>
      </c>
      <c r="O2584" s="475" t="str">
        <f t="shared" si="287"/>
        <v/>
      </c>
    </row>
    <row r="2585" spans="1:15" hidden="1">
      <c r="A2585" s="475">
        <f t="shared" si="282"/>
        <v>43556</v>
      </c>
      <c r="B2585" s="475">
        <v>43573</v>
      </c>
      <c r="C2585" s="467">
        <v>16</v>
      </c>
      <c r="D2585" s="467">
        <v>1006</v>
      </c>
      <c r="E2585" s="467">
        <v>54</v>
      </c>
      <c r="F2585" s="467">
        <v>19</v>
      </c>
      <c r="G2585" s="467">
        <f t="array" ref="G2585">MAX(IF($A$2:$A$8761=A2585,$D$2:$D$8761))</f>
        <v>1224</v>
      </c>
      <c r="H2585" s="467">
        <f t="shared" si="283"/>
        <v>0</v>
      </c>
      <c r="I2585" s="475" t="str">
        <f t="shared" si="284"/>
        <v/>
      </c>
      <c r="J2585" s="471">
        <f>'Potential Projects'!D2586</f>
        <v>8.1681528311388707</v>
      </c>
      <c r="K2585" s="471">
        <f>'Potential Projects'!E2586</f>
        <v>99.835582562889698</v>
      </c>
      <c r="L2585" s="476">
        <f t="shared" si="285"/>
        <v>824.99626460597142</v>
      </c>
      <c r="M2585" s="471">
        <f t="shared" si="281"/>
        <v>1177.115557030746</v>
      </c>
      <c r="N2585" s="467">
        <f t="shared" si="286"/>
        <v>0</v>
      </c>
      <c r="O2585" s="475" t="str">
        <f t="shared" si="287"/>
        <v/>
      </c>
    </row>
    <row r="2586" spans="1:15" hidden="1">
      <c r="A2586" s="475">
        <f t="shared" si="282"/>
        <v>43556</v>
      </c>
      <c r="B2586" s="475">
        <v>43573</v>
      </c>
      <c r="C2586" s="467">
        <v>17</v>
      </c>
      <c r="D2586" s="467">
        <v>1010</v>
      </c>
      <c r="E2586" s="467">
        <v>34</v>
      </c>
      <c r="F2586" s="467">
        <v>18</v>
      </c>
      <c r="G2586" s="467">
        <f t="array" ref="G2586">MAX(IF($A$2:$A$8761=A2586,$D$2:$D$8761))</f>
        <v>1224</v>
      </c>
      <c r="H2586" s="467">
        <f t="shared" si="283"/>
        <v>0</v>
      </c>
      <c r="I2586" s="475" t="str">
        <f t="shared" si="284"/>
        <v/>
      </c>
      <c r="J2586" s="471">
        <f>'Potential Projects'!D2587</f>
        <v>7.4184131827416735</v>
      </c>
      <c r="K2586" s="471">
        <f>'Potential Projects'!E2587</f>
        <v>90.953903246613621</v>
      </c>
      <c r="L2586" s="476">
        <f t="shared" si="285"/>
        <v>859.62768357064465</v>
      </c>
      <c r="M2586" s="471">
        <f t="shared" si="281"/>
        <v>1177.115557030746</v>
      </c>
      <c r="N2586" s="467">
        <f t="shared" si="286"/>
        <v>0</v>
      </c>
      <c r="O2586" s="475" t="str">
        <f t="shared" si="287"/>
        <v/>
      </c>
    </row>
    <row r="2587" spans="1:15" hidden="1">
      <c r="A2587" s="475">
        <f t="shared" si="282"/>
        <v>43556</v>
      </c>
      <c r="B2587" s="475">
        <v>43573</v>
      </c>
      <c r="C2587" s="467">
        <v>18</v>
      </c>
      <c r="D2587" s="467">
        <v>1029</v>
      </c>
      <c r="E2587" s="467">
        <v>50</v>
      </c>
      <c r="F2587" s="467">
        <v>17</v>
      </c>
      <c r="G2587" s="467">
        <f t="array" ref="G2587">MAX(IF($A$2:$A$8761=A2587,$D$2:$D$8761))</f>
        <v>1224</v>
      </c>
      <c r="H2587" s="467">
        <f t="shared" si="283"/>
        <v>0</v>
      </c>
      <c r="I2587" s="475" t="str">
        <f t="shared" si="284"/>
        <v/>
      </c>
      <c r="J2587" s="471">
        <f>'Potential Projects'!D2588</f>
        <v>3.4395636251781339</v>
      </c>
      <c r="K2587" s="471">
        <f>'Potential Projects'!E2588</f>
        <v>96.331879757041492</v>
      </c>
      <c r="L2587" s="476">
        <f t="shared" si="285"/>
        <v>862.22855661778033</v>
      </c>
      <c r="M2587" s="471">
        <f t="shared" si="281"/>
        <v>1177.115557030746</v>
      </c>
      <c r="N2587" s="467">
        <f t="shared" si="286"/>
        <v>0</v>
      </c>
      <c r="O2587" s="475" t="str">
        <f t="shared" si="287"/>
        <v/>
      </c>
    </row>
    <row r="2588" spans="1:15" hidden="1">
      <c r="A2588" s="475">
        <f t="shared" si="282"/>
        <v>43556</v>
      </c>
      <c r="B2588" s="475">
        <v>43573</v>
      </c>
      <c r="C2588" s="467">
        <v>19</v>
      </c>
      <c r="D2588" s="467">
        <v>1026</v>
      </c>
      <c r="E2588" s="467">
        <v>42</v>
      </c>
      <c r="F2588" s="467">
        <v>5</v>
      </c>
      <c r="G2588" s="467">
        <f t="array" ref="G2588">MAX(IF($A$2:$A$8761=A2588,$D$2:$D$8761))</f>
        <v>1224</v>
      </c>
      <c r="H2588" s="467">
        <f t="shared" si="283"/>
        <v>0</v>
      </c>
      <c r="I2588" s="475" t="str">
        <f t="shared" si="284"/>
        <v/>
      </c>
      <c r="J2588" s="471">
        <f>'Potential Projects'!D2589</f>
        <v>0.76968527884007776</v>
      </c>
      <c r="K2588" s="471">
        <f>'Potential Projects'!E2589</f>
        <v>98.667681627606967</v>
      </c>
      <c r="L2588" s="476">
        <f t="shared" si="285"/>
        <v>879.56263309355302</v>
      </c>
      <c r="M2588" s="471">
        <f t="shared" si="281"/>
        <v>1177.115557030746</v>
      </c>
      <c r="N2588" s="467">
        <f t="shared" si="286"/>
        <v>0</v>
      </c>
      <c r="O2588" s="475" t="str">
        <f t="shared" si="287"/>
        <v/>
      </c>
    </row>
    <row r="2589" spans="1:15" hidden="1">
      <c r="A2589" s="475">
        <f t="shared" si="282"/>
        <v>43556</v>
      </c>
      <c r="B2589" s="475">
        <v>43573</v>
      </c>
      <c r="C2589" s="467">
        <v>20</v>
      </c>
      <c r="D2589" s="467">
        <v>1024</v>
      </c>
      <c r="E2589" s="467">
        <v>25</v>
      </c>
      <c r="F2589" s="467">
        <v>1</v>
      </c>
      <c r="G2589" s="467">
        <f t="array" ref="G2589">MAX(IF($A$2:$A$8761=A2589,$D$2:$D$8761))</f>
        <v>1224</v>
      </c>
      <c r="H2589" s="467">
        <f t="shared" si="283"/>
        <v>0</v>
      </c>
      <c r="I2589" s="475" t="str">
        <f t="shared" si="284"/>
        <v/>
      </c>
      <c r="J2589" s="471">
        <f>'Potential Projects'!D2590</f>
        <v>4.1515489163481221E-3</v>
      </c>
      <c r="K2589" s="471">
        <f>'Potential Projects'!E2590</f>
        <v>92.440180391313703</v>
      </c>
      <c r="L2589" s="476">
        <f t="shared" si="285"/>
        <v>905.55566805977003</v>
      </c>
      <c r="M2589" s="471">
        <f t="shared" si="281"/>
        <v>1177.115557030746</v>
      </c>
      <c r="N2589" s="467">
        <f t="shared" si="286"/>
        <v>0</v>
      </c>
      <c r="O2589" s="475" t="str">
        <f t="shared" si="287"/>
        <v/>
      </c>
    </row>
    <row r="2590" spans="1:15" hidden="1">
      <c r="A2590" s="475">
        <f t="shared" si="282"/>
        <v>43556</v>
      </c>
      <c r="B2590" s="475">
        <v>43573</v>
      </c>
      <c r="C2590" s="467">
        <v>21</v>
      </c>
      <c r="D2590" s="467">
        <v>1070</v>
      </c>
      <c r="E2590" s="467">
        <v>18</v>
      </c>
      <c r="F2590" s="467">
        <v>0</v>
      </c>
      <c r="G2590" s="467">
        <f t="array" ref="G2590">MAX(IF($A$2:$A$8761=A2590,$D$2:$D$8761))</f>
        <v>1224</v>
      </c>
      <c r="H2590" s="467">
        <f t="shared" si="283"/>
        <v>0</v>
      </c>
      <c r="I2590" s="475" t="str">
        <f t="shared" si="284"/>
        <v/>
      </c>
      <c r="J2590" s="471">
        <f>'Potential Projects'!D2591</f>
        <v>0.21327126489402837</v>
      </c>
      <c r="K2590" s="471">
        <f>'Potential Projects'!E2591</f>
        <v>98.66689937647817</v>
      </c>
      <c r="L2590" s="476">
        <f t="shared" si="285"/>
        <v>953.11982935862784</v>
      </c>
      <c r="M2590" s="471">
        <f t="shared" si="281"/>
        <v>1177.115557030746</v>
      </c>
      <c r="N2590" s="467">
        <f t="shared" si="286"/>
        <v>0</v>
      </c>
      <c r="O2590" s="475" t="str">
        <f t="shared" si="287"/>
        <v/>
      </c>
    </row>
    <row r="2591" spans="1:15" hidden="1">
      <c r="A2591" s="475">
        <f t="shared" si="282"/>
        <v>43556</v>
      </c>
      <c r="B2591" s="475">
        <v>43573</v>
      </c>
      <c r="C2591" s="467">
        <v>22</v>
      </c>
      <c r="D2591" s="467">
        <v>1005</v>
      </c>
      <c r="E2591" s="467">
        <v>16</v>
      </c>
      <c r="F2591" s="467">
        <v>0</v>
      </c>
      <c r="G2591" s="467">
        <f t="array" ref="G2591">MAX(IF($A$2:$A$8761=A2591,$D$2:$D$8761))</f>
        <v>1224</v>
      </c>
      <c r="H2591" s="467">
        <f t="shared" si="283"/>
        <v>0</v>
      </c>
      <c r="I2591" s="475" t="str">
        <f t="shared" si="284"/>
        <v/>
      </c>
      <c r="J2591" s="471">
        <f>'Potential Projects'!D2592</f>
        <v>0.54523863579029952</v>
      </c>
      <c r="K2591" s="471">
        <f>'Potential Projects'!E2592</f>
        <v>99.273926252418818</v>
      </c>
      <c r="L2591" s="476">
        <f t="shared" si="285"/>
        <v>889.18083511179088</v>
      </c>
      <c r="M2591" s="471">
        <f t="shared" si="281"/>
        <v>1177.115557030746</v>
      </c>
      <c r="N2591" s="467">
        <f t="shared" si="286"/>
        <v>0</v>
      </c>
      <c r="O2591" s="475" t="str">
        <f t="shared" si="287"/>
        <v/>
      </c>
    </row>
    <row r="2592" spans="1:15" hidden="1">
      <c r="A2592" s="475">
        <f t="shared" si="282"/>
        <v>43556</v>
      </c>
      <c r="B2592" s="475">
        <v>43573</v>
      </c>
      <c r="C2592" s="467">
        <v>23</v>
      </c>
      <c r="D2592" s="467">
        <v>915</v>
      </c>
      <c r="E2592" s="467">
        <v>29</v>
      </c>
      <c r="F2592" s="467">
        <v>0</v>
      </c>
      <c r="G2592" s="467">
        <f t="array" ref="G2592">MAX(IF($A$2:$A$8761=A2592,$D$2:$D$8761))</f>
        <v>1224</v>
      </c>
      <c r="H2592" s="467">
        <f t="shared" si="283"/>
        <v>0</v>
      </c>
      <c r="I2592" s="475" t="str">
        <f t="shared" si="284"/>
        <v/>
      </c>
      <c r="J2592" s="471">
        <f>'Potential Projects'!D2593</f>
        <v>0.26147900370138605</v>
      </c>
      <c r="K2592" s="471">
        <f>'Potential Projects'!E2593</f>
        <v>94.150181358847561</v>
      </c>
      <c r="L2592" s="476">
        <f t="shared" si="285"/>
        <v>791.58833963745099</v>
      </c>
      <c r="M2592" s="471">
        <f t="shared" si="281"/>
        <v>1177.115557030746</v>
      </c>
      <c r="N2592" s="467">
        <f t="shared" si="286"/>
        <v>0</v>
      </c>
      <c r="O2592" s="475" t="str">
        <f t="shared" si="287"/>
        <v/>
      </c>
    </row>
    <row r="2593" spans="1:15" hidden="1">
      <c r="A2593" s="475">
        <f t="shared" si="282"/>
        <v>43556</v>
      </c>
      <c r="B2593" s="475">
        <v>43573</v>
      </c>
      <c r="C2593" s="467">
        <v>24</v>
      </c>
      <c r="D2593" s="467">
        <v>857</v>
      </c>
      <c r="E2593" s="467">
        <v>50</v>
      </c>
      <c r="F2593" s="467">
        <v>0</v>
      </c>
      <c r="G2593" s="467">
        <f t="array" ref="G2593">MAX(IF($A$2:$A$8761=A2593,$D$2:$D$8761))</f>
        <v>1224</v>
      </c>
      <c r="H2593" s="467">
        <f t="shared" si="283"/>
        <v>0</v>
      </c>
      <c r="I2593" s="475" t="str">
        <f t="shared" si="284"/>
        <v/>
      </c>
      <c r="J2593" s="471">
        <f>'Potential Projects'!D2594</f>
        <v>1.6011696153613832</v>
      </c>
      <c r="K2593" s="471">
        <f>'Potential Projects'!E2594</f>
        <v>85.553241453450866</v>
      </c>
      <c r="L2593" s="476">
        <f t="shared" si="285"/>
        <v>719.84558893118776</v>
      </c>
      <c r="M2593" s="471">
        <f t="shared" si="281"/>
        <v>1177.115557030746</v>
      </c>
      <c r="N2593" s="467">
        <f t="shared" si="286"/>
        <v>0</v>
      </c>
      <c r="O2593" s="475" t="str">
        <f t="shared" si="287"/>
        <v/>
      </c>
    </row>
    <row r="2594" spans="1:15" hidden="1">
      <c r="A2594" s="475">
        <f t="shared" si="282"/>
        <v>43556</v>
      </c>
      <c r="B2594" s="475">
        <v>43574</v>
      </c>
      <c r="C2594" s="467">
        <v>1</v>
      </c>
      <c r="D2594" s="467">
        <v>782</v>
      </c>
      <c r="E2594" s="467">
        <v>57</v>
      </c>
      <c r="F2594" s="467">
        <v>0</v>
      </c>
      <c r="G2594" s="467">
        <f t="array" ref="G2594">MAX(IF($A$2:$A$8761=A2594,$D$2:$D$8761))</f>
        <v>1224</v>
      </c>
      <c r="H2594" s="467">
        <f t="shared" si="283"/>
        <v>0</v>
      </c>
      <c r="I2594" s="475" t="str">
        <f t="shared" si="284"/>
        <v/>
      </c>
      <c r="J2594" s="471">
        <f>'Potential Projects'!D2595</f>
        <v>2.5569629325861496</v>
      </c>
      <c r="K2594" s="471">
        <f>'Potential Projects'!E2595</f>
        <v>82.984328746506151</v>
      </c>
      <c r="L2594" s="476">
        <f t="shared" si="285"/>
        <v>639.45870832090759</v>
      </c>
      <c r="M2594" s="471">
        <f t="shared" si="281"/>
        <v>1177.115557030746</v>
      </c>
      <c r="N2594" s="467">
        <f t="shared" si="286"/>
        <v>0</v>
      </c>
      <c r="O2594" s="475" t="str">
        <f t="shared" si="287"/>
        <v/>
      </c>
    </row>
    <row r="2595" spans="1:15" hidden="1">
      <c r="A2595" s="475">
        <f t="shared" si="282"/>
        <v>43556</v>
      </c>
      <c r="B2595" s="475">
        <v>43574</v>
      </c>
      <c r="C2595" s="467">
        <v>2</v>
      </c>
      <c r="D2595" s="467">
        <v>776</v>
      </c>
      <c r="E2595" s="467">
        <v>57</v>
      </c>
      <c r="F2595" s="467">
        <v>0</v>
      </c>
      <c r="G2595" s="467">
        <f t="array" ref="G2595">MAX(IF($A$2:$A$8761=A2595,$D$2:$D$8761))</f>
        <v>1224</v>
      </c>
      <c r="H2595" s="467">
        <f t="shared" si="283"/>
        <v>0</v>
      </c>
      <c r="I2595" s="475" t="str">
        <f t="shared" si="284"/>
        <v/>
      </c>
      <c r="J2595" s="471">
        <f>'Potential Projects'!D2596</f>
        <v>16.934507142300209</v>
      </c>
      <c r="K2595" s="471">
        <f>'Potential Projects'!E2596</f>
        <v>97.49743393893786</v>
      </c>
      <c r="L2595" s="476">
        <f t="shared" si="285"/>
        <v>604.56805891876195</v>
      </c>
      <c r="M2595" s="471">
        <f t="shared" si="281"/>
        <v>1177.115557030746</v>
      </c>
      <c r="N2595" s="467">
        <f t="shared" si="286"/>
        <v>0</v>
      </c>
      <c r="O2595" s="475" t="str">
        <f t="shared" si="287"/>
        <v/>
      </c>
    </row>
    <row r="2596" spans="1:15" hidden="1">
      <c r="A2596" s="475">
        <f t="shared" si="282"/>
        <v>43556</v>
      </c>
      <c r="B2596" s="475">
        <v>43574</v>
      </c>
      <c r="C2596" s="467">
        <v>3</v>
      </c>
      <c r="D2596" s="467">
        <v>753</v>
      </c>
      <c r="E2596" s="467">
        <v>53</v>
      </c>
      <c r="F2596" s="467">
        <v>0</v>
      </c>
      <c r="G2596" s="467">
        <f t="array" ref="G2596">MAX(IF($A$2:$A$8761=A2596,$D$2:$D$8761))</f>
        <v>1224</v>
      </c>
      <c r="H2596" s="467">
        <f t="shared" si="283"/>
        <v>0</v>
      </c>
      <c r="I2596" s="475" t="str">
        <f t="shared" si="284"/>
        <v/>
      </c>
      <c r="J2596" s="471">
        <f>'Potential Projects'!D2597</f>
        <v>18.493573634937864</v>
      </c>
      <c r="K2596" s="471">
        <f>'Potential Projects'!E2597</f>
        <v>98.753729251773805</v>
      </c>
      <c r="L2596" s="476">
        <f t="shared" si="285"/>
        <v>582.75269711328826</v>
      </c>
      <c r="M2596" s="471">
        <f t="shared" si="281"/>
        <v>1177.115557030746</v>
      </c>
      <c r="N2596" s="467">
        <f t="shared" si="286"/>
        <v>0</v>
      </c>
      <c r="O2596" s="475" t="str">
        <f t="shared" si="287"/>
        <v/>
      </c>
    </row>
    <row r="2597" spans="1:15" hidden="1">
      <c r="A2597" s="475">
        <f t="shared" si="282"/>
        <v>43556</v>
      </c>
      <c r="B2597" s="475">
        <v>43574</v>
      </c>
      <c r="C2597" s="467">
        <v>4</v>
      </c>
      <c r="D2597" s="467">
        <v>750</v>
      </c>
      <c r="E2597" s="467">
        <v>45</v>
      </c>
      <c r="F2597" s="467">
        <v>0</v>
      </c>
      <c r="G2597" s="467">
        <f t="array" ref="G2597">MAX(IF($A$2:$A$8761=A2597,$D$2:$D$8761))</f>
        <v>1224</v>
      </c>
      <c r="H2597" s="467">
        <f t="shared" si="283"/>
        <v>0</v>
      </c>
      <c r="I2597" s="475" t="str">
        <f t="shared" si="284"/>
        <v/>
      </c>
      <c r="J2597" s="471">
        <f>'Potential Projects'!D2598</f>
        <v>40.298836893907058</v>
      </c>
      <c r="K2597" s="471">
        <f>'Potential Projects'!E2598</f>
        <v>98.763116265319283</v>
      </c>
      <c r="L2597" s="476">
        <f t="shared" si="285"/>
        <v>565.93804684077372</v>
      </c>
      <c r="M2597" s="471">
        <f t="shared" si="281"/>
        <v>1177.115557030746</v>
      </c>
      <c r="N2597" s="467">
        <f t="shared" si="286"/>
        <v>0</v>
      </c>
      <c r="O2597" s="475" t="str">
        <f t="shared" si="287"/>
        <v/>
      </c>
    </row>
    <row r="2598" spans="1:15" hidden="1">
      <c r="A2598" s="475">
        <f t="shared" si="282"/>
        <v>43556</v>
      </c>
      <c r="B2598" s="475">
        <v>43574</v>
      </c>
      <c r="C2598" s="467">
        <v>5</v>
      </c>
      <c r="D2598" s="467">
        <v>777</v>
      </c>
      <c r="E2598" s="467">
        <v>44</v>
      </c>
      <c r="F2598" s="467">
        <v>0</v>
      </c>
      <c r="G2598" s="467">
        <f t="array" ref="G2598">MAX(IF($A$2:$A$8761=A2598,$D$2:$D$8761))</f>
        <v>1224</v>
      </c>
      <c r="H2598" s="467">
        <f t="shared" si="283"/>
        <v>0</v>
      </c>
      <c r="I2598" s="475" t="str">
        <f t="shared" si="284"/>
        <v/>
      </c>
      <c r="J2598" s="471">
        <f>'Potential Projects'!D2599</f>
        <v>24.939006910150237</v>
      </c>
      <c r="K2598" s="471">
        <f>'Potential Projects'!E2599</f>
        <v>99.424900720275204</v>
      </c>
      <c r="L2598" s="476">
        <f t="shared" si="285"/>
        <v>608.6360923695745</v>
      </c>
      <c r="M2598" s="471">
        <f t="shared" si="281"/>
        <v>1177.115557030746</v>
      </c>
      <c r="N2598" s="467">
        <f t="shared" si="286"/>
        <v>0</v>
      </c>
      <c r="O2598" s="475" t="str">
        <f t="shared" si="287"/>
        <v/>
      </c>
    </row>
    <row r="2599" spans="1:15" hidden="1">
      <c r="A2599" s="475">
        <f t="shared" si="282"/>
        <v>43556</v>
      </c>
      <c r="B2599" s="475">
        <v>43574</v>
      </c>
      <c r="C2599" s="467">
        <v>6</v>
      </c>
      <c r="D2599" s="467">
        <v>856</v>
      </c>
      <c r="E2599" s="467">
        <v>38</v>
      </c>
      <c r="F2599" s="467">
        <v>0</v>
      </c>
      <c r="G2599" s="467">
        <f t="array" ref="G2599">MAX(IF($A$2:$A$8761=A2599,$D$2:$D$8761))</f>
        <v>1224</v>
      </c>
      <c r="H2599" s="467">
        <f t="shared" si="283"/>
        <v>0</v>
      </c>
      <c r="I2599" s="475" t="str">
        <f t="shared" si="284"/>
        <v/>
      </c>
      <c r="J2599" s="471">
        <f>'Potential Projects'!D2600</f>
        <v>24.012549994775284</v>
      </c>
      <c r="K2599" s="471">
        <f>'Potential Projects'!E2600</f>
        <v>94.998923833584172</v>
      </c>
      <c r="L2599" s="476">
        <f t="shared" si="285"/>
        <v>698.9885261716405</v>
      </c>
      <c r="M2599" s="471">
        <f t="shared" si="281"/>
        <v>1177.115557030746</v>
      </c>
      <c r="N2599" s="467">
        <f t="shared" si="286"/>
        <v>0</v>
      </c>
      <c r="O2599" s="475" t="str">
        <f t="shared" si="287"/>
        <v/>
      </c>
    </row>
    <row r="2600" spans="1:15" hidden="1">
      <c r="A2600" s="475">
        <f t="shared" si="282"/>
        <v>43556</v>
      </c>
      <c r="B2600" s="475">
        <v>43574</v>
      </c>
      <c r="C2600" s="467">
        <v>7</v>
      </c>
      <c r="D2600" s="467">
        <v>961</v>
      </c>
      <c r="E2600" s="467">
        <v>42</v>
      </c>
      <c r="F2600" s="467">
        <v>0</v>
      </c>
      <c r="G2600" s="467">
        <f t="array" ref="G2600">MAX(IF($A$2:$A$8761=A2600,$D$2:$D$8761))</f>
        <v>1224</v>
      </c>
      <c r="H2600" s="467">
        <f t="shared" si="283"/>
        <v>0</v>
      </c>
      <c r="I2600" s="475" t="str">
        <f t="shared" si="284"/>
        <v/>
      </c>
      <c r="J2600" s="471">
        <f>'Potential Projects'!D2601</f>
        <v>16.992971235831224</v>
      </c>
      <c r="K2600" s="471">
        <f>'Potential Projects'!E2601</f>
        <v>93.920199526983453</v>
      </c>
      <c r="L2600" s="476">
        <f t="shared" si="285"/>
        <v>808.08682923718538</v>
      </c>
      <c r="M2600" s="471">
        <f t="shared" si="281"/>
        <v>1177.115557030746</v>
      </c>
      <c r="N2600" s="467">
        <f t="shared" si="286"/>
        <v>0</v>
      </c>
      <c r="O2600" s="475" t="str">
        <f t="shared" si="287"/>
        <v/>
      </c>
    </row>
    <row r="2601" spans="1:15" hidden="1">
      <c r="A2601" s="475">
        <f t="shared" si="282"/>
        <v>43556</v>
      </c>
      <c r="B2601" s="475">
        <v>43574</v>
      </c>
      <c r="C2601" s="467">
        <v>8</v>
      </c>
      <c r="D2601" s="467">
        <v>1018</v>
      </c>
      <c r="E2601" s="467">
        <v>43</v>
      </c>
      <c r="F2601" s="467">
        <v>2</v>
      </c>
      <c r="G2601" s="467">
        <f t="array" ref="G2601">MAX(IF($A$2:$A$8761=A2601,$D$2:$D$8761))</f>
        <v>1224</v>
      </c>
      <c r="H2601" s="467">
        <f t="shared" si="283"/>
        <v>0</v>
      </c>
      <c r="I2601" s="475" t="str">
        <f t="shared" si="284"/>
        <v/>
      </c>
      <c r="J2601" s="471">
        <f>'Potential Projects'!D2602</f>
        <v>5.8436668383501056</v>
      </c>
      <c r="K2601" s="471">
        <f>'Potential Projects'!E2602</f>
        <v>93.367147978929268</v>
      </c>
      <c r="L2601" s="476">
        <f t="shared" si="285"/>
        <v>873.78918518272053</v>
      </c>
      <c r="M2601" s="471">
        <f t="shared" si="281"/>
        <v>1177.115557030746</v>
      </c>
      <c r="N2601" s="467">
        <f t="shared" si="286"/>
        <v>0</v>
      </c>
      <c r="O2601" s="475" t="str">
        <f t="shared" si="287"/>
        <v/>
      </c>
    </row>
    <row r="2602" spans="1:15" hidden="1">
      <c r="A2602" s="475">
        <f t="shared" si="282"/>
        <v>43556</v>
      </c>
      <c r="B2602" s="475">
        <v>43574</v>
      </c>
      <c r="C2602" s="467">
        <v>9</v>
      </c>
      <c r="D2602" s="467">
        <v>1037</v>
      </c>
      <c r="E2602" s="467">
        <v>62</v>
      </c>
      <c r="F2602" s="467">
        <v>3</v>
      </c>
      <c r="G2602" s="467">
        <f t="array" ref="G2602">MAX(IF($A$2:$A$8761=A2602,$D$2:$D$8761))</f>
        <v>1224</v>
      </c>
      <c r="H2602" s="467">
        <f t="shared" si="283"/>
        <v>0</v>
      </c>
      <c r="I2602" s="475" t="str">
        <f t="shared" si="284"/>
        <v/>
      </c>
      <c r="J2602" s="471">
        <f>'Potential Projects'!D2603</f>
        <v>2.3395808802004643</v>
      </c>
      <c r="K2602" s="471">
        <f>'Potential Projects'!E2603</f>
        <v>97.441894108793804</v>
      </c>
      <c r="L2602" s="476">
        <f t="shared" si="285"/>
        <v>872.21852501100568</v>
      </c>
      <c r="M2602" s="471">
        <f t="shared" si="281"/>
        <v>1177.115557030746</v>
      </c>
      <c r="N2602" s="467">
        <f t="shared" si="286"/>
        <v>0</v>
      </c>
      <c r="O2602" s="475" t="str">
        <f t="shared" si="287"/>
        <v/>
      </c>
    </row>
    <row r="2603" spans="1:15" hidden="1">
      <c r="A2603" s="475">
        <f t="shared" si="282"/>
        <v>43556</v>
      </c>
      <c r="B2603" s="475">
        <v>43574</v>
      </c>
      <c r="C2603" s="467">
        <v>10</v>
      </c>
      <c r="D2603" s="467">
        <v>1041</v>
      </c>
      <c r="E2603" s="467">
        <v>65</v>
      </c>
      <c r="F2603" s="467">
        <v>3</v>
      </c>
      <c r="G2603" s="467">
        <f t="array" ref="G2603">MAX(IF($A$2:$A$8761=A2603,$D$2:$D$8761))</f>
        <v>1224</v>
      </c>
      <c r="H2603" s="467">
        <f t="shared" si="283"/>
        <v>0</v>
      </c>
      <c r="I2603" s="475" t="str">
        <f t="shared" si="284"/>
        <v/>
      </c>
      <c r="J2603" s="471">
        <f>'Potential Projects'!D2604</f>
        <v>0.60172836053068091</v>
      </c>
      <c r="K2603" s="471">
        <f>'Potential Projects'!E2604</f>
        <v>92.054530584820483</v>
      </c>
      <c r="L2603" s="476">
        <f t="shared" si="285"/>
        <v>880.34374105464883</v>
      </c>
      <c r="M2603" s="471">
        <f t="shared" si="281"/>
        <v>1177.115557030746</v>
      </c>
      <c r="N2603" s="467">
        <f t="shared" si="286"/>
        <v>0</v>
      </c>
      <c r="O2603" s="475" t="str">
        <f t="shared" si="287"/>
        <v/>
      </c>
    </row>
    <row r="2604" spans="1:15" hidden="1">
      <c r="A2604" s="475">
        <f t="shared" si="282"/>
        <v>43556</v>
      </c>
      <c r="B2604" s="475">
        <v>43574</v>
      </c>
      <c r="C2604" s="467">
        <v>11</v>
      </c>
      <c r="D2604" s="467">
        <v>1047</v>
      </c>
      <c r="E2604" s="467">
        <v>59</v>
      </c>
      <c r="F2604" s="467">
        <v>5</v>
      </c>
      <c r="G2604" s="467">
        <f t="array" ref="G2604">MAX(IF($A$2:$A$8761=A2604,$D$2:$D$8761))</f>
        <v>1224</v>
      </c>
      <c r="H2604" s="467">
        <f t="shared" si="283"/>
        <v>0</v>
      </c>
      <c r="I2604" s="475" t="str">
        <f t="shared" si="284"/>
        <v/>
      </c>
      <c r="J2604" s="471">
        <f>'Potential Projects'!D2605</f>
        <v>9.6141457222717695E-5</v>
      </c>
      <c r="K2604" s="471">
        <f>'Potential Projects'!E2605</f>
        <v>91.244900666523336</v>
      </c>
      <c r="L2604" s="476">
        <f t="shared" si="285"/>
        <v>891.75500319201944</v>
      </c>
      <c r="M2604" s="471">
        <f t="shared" si="281"/>
        <v>1177.115557030746</v>
      </c>
      <c r="N2604" s="467">
        <f t="shared" si="286"/>
        <v>0</v>
      </c>
      <c r="O2604" s="475" t="str">
        <f t="shared" si="287"/>
        <v/>
      </c>
    </row>
    <row r="2605" spans="1:15" hidden="1">
      <c r="A2605" s="475">
        <f t="shared" si="282"/>
        <v>43556</v>
      </c>
      <c r="B2605" s="475">
        <v>43574</v>
      </c>
      <c r="C2605" s="467">
        <v>12</v>
      </c>
      <c r="D2605" s="467">
        <v>1032</v>
      </c>
      <c r="E2605" s="467">
        <v>64</v>
      </c>
      <c r="F2605" s="467">
        <v>14</v>
      </c>
      <c r="G2605" s="467">
        <f t="array" ref="G2605">MAX(IF($A$2:$A$8761=A2605,$D$2:$D$8761))</f>
        <v>1224</v>
      </c>
      <c r="H2605" s="467">
        <f t="shared" si="283"/>
        <v>0</v>
      </c>
      <c r="I2605" s="475" t="str">
        <f t="shared" si="284"/>
        <v/>
      </c>
      <c r="J2605" s="471">
        <f>'Potential Projects'!D2606</f>
        <v>0.27604522125696723</v>
      </c>
      <c r="K2605" s="471">
        <f>'Potential Projects'!E2606</f>
        <v>97.541240002150076</v>
      </c>
      <c r="L2605" s="476">
        <f t="shared" si="285"/>
        <v>856.182714776593</v>
      </c>
      <c r="M2605" s="471">
        <f t="shared" si="281"/>
        <v>1177.115557030746</v>
      </c>
      <c r="N2605" s="467">
        <f t="shared" si="286"/>
        <v>0</v>
      </c>
      <c r="O2605" s="475" t="str">
        <f t="shared" si="287"/>
        <v/>
      </c>
    </row>
    <row r="2606" spans="1:15" hidden="1">
      <c r="A2606" s="475">
        <f t="shared" si="282"/>
        <v>43556</v>
      </c>
      <c r="B2606" s="475">
        <v>43574</v>
      </c>
      <c r="C2606" s="467">
        <v>13</v>
      </c>
      <c r="D2606" s="467">
        <v>1019</v>
      </c>
      <c r="E2606" s="467">
        <v>76</v>
      </c>
      <c r="F2606" s="467">
        <v>13</v>
      </c>
      <c r="G2606" s="467">
        <f t="array" ref="G2606">MAX(IF($A$2:$A$8761=A2606,$D$2:$D$8761))</f>
        <v>1224</v>
      </c>
      <c r="H2606" s="467">
        <f t="shared" si="283"/>
        <v>0</v>
      </c>
      <c r="I2606" s="475" t="str">
        <f t="shared" si="284"/>
        <v/>
      </c>
      <c r="J2606" s="471">
        <f>'Potential Projects'!D2607</f>
        <v>0.19119325006244409</v>
      </c>
      <c r="K2606" s="471">
        <f>'Potential Projects'!E2607</f>
        <v>95.469839013115447</v>
      </c>
      <c r="L2606" s="476">
        <f t="shared" si="285"/>
        <v>834.33896773682204</v>
      </c>
      <c r="M2606" s="471">
        <f t="shared" si="281"/>
        <v>1177.115557030746</v>
      </c>
      <c r="N2606" s="467">
        <f t="shared" si="286"/>
        <v>0</v>
      </c>
      <c r="O2606" s="475" t="str">
        <f t="shared" si="287"/>
        <v/>
      </c>
    </row>
    <row r="2607" spans="1:15" hidden="1">
      <c r="A2607" s="475">
        <f t="shared" si="282"/>
        <v>43556</v>
      </c>
      <c r="B2607" s="475">
        <v>43574</v>
      </c>
      <c r="C2607" s="467">
        <v>14</v>
      </c>
      <c r="D2607" s="467">
        <v>1016</v>
      </c>
      <c r="E2607" s="467">
        <v>56</v>
      </c>
      <c r="F2607" s="467">
        <v>12</v>
      </c>
      <c r="G2607" s="467">
        <f t="array" ref="G2607">MAX(IF($A$2:$A$8761=A2607,$D$2:$D$8761))</f>
        <v>1224</v>
      </c>
      <c r="H2607" s="467">
        <f t="shared" si="283"/>
        <v>0</v>
      </c>
      <c r="I2607" s="475" t="str">
        <f t="shared" si="284"/>
        <v/>
      </c>
      <c r="J2607" s="471">
        <f>'Potential Projects'!D2608</f>
        <v>4.1679591406513131E-2</v>
      </c>
      <c r="K2607" s="471">
        <f>'Potential Projects'!E2608</f>
        <v>93.776265319286182</v>
      </c>
      <c r="L2607" s="476">
        <f t="shared" si="285"/>
        <v>854.18205508930737</v>
      </c>
      <c r="M2607" s="471">
        <f t="shared" si="281"/>
        <v>1177.115557030746</v>
      </c>
      <c r="N2607" s="467">
        <f t="shared" si="286"/>
        <v>0</v>
      </c>
      <c r="O2607" s="475" t="str">
        <f t="shared" si="287"/>
        <v/>
      </c>
    </row>
    <row r="2608" spans="1:15" hidden="1">
      <c r="A2608" s="475">
        <f t="shared" si="282"/>
        <v>43556</v>
      </c>
      <c r="B2608" s="475">
        <v>43574</v>
      </c>
      <c r="C2608" s="467">
        <v>15</v>
      </c>
      <c r="D2608" s="467">
        <v>994</v>
      </c>
      <c r="E2608" s="467">
        <v>39</v>
      </c>
      <c r="F2608" s="467">
        <v>11</v>
      </c>
      <c r="G2608" s="467">
        <f t="array" ref="G2608">MAX(IF($A$2:$A$8761=A2608,$D$2:$D$8761))</f>
        <v>1224</v>
      </c>
      <c r="H2608" s="467">
        <f t="shared" si="283"/>
        <v>0</v>
      </c>
      <c r="I2608" s="475" t="str">
        <f t="shared" si="284"/>
        <v/>
      </c>
      <c r="J2608" s="471">
        <f>'Potential Projects'!D2609</f>
        <v>0.7554453542840468</v>
      </c>
      <c r="K2608" s="471">
        <f>'Potential Projects'!E2609</f>
        <v>86.89636664158246</v>
      </c>
      <c r="L2608" s="476">
        <f t="shared" si="285"/>
        <v>856.34818800413359</v>
      </c>
      <c r="M2608" s="471">
        <f t="shared" si="281"/>
        <v>1177.115557030746</v>
      </c>
      <c r="N2608" s="467">
        <f t="shared" si="286"/>
        <v>0</v>
      </c>
      <c r="O2608" s="475" t="str">
        <f t="shared" si="287"/>
        <v/>
      </c>
    </row>
    <row r="2609" spans="1:15" hidden="1">
      <c r="A2609" s="475">
        <f t="shared" si="282"/>
        <v>43556</v>
      </c>
      <c r="B2609" s="475">
        <v>43574</v>
      </c>
      <c r="C2609" s="467">
        <v>16</v>
      </c>
      <c r="D2609" s="467">
        <v>1000</v>
      </c>
      <c r="E2609" s="467">
        <v>28</v>
      </c>
      <c r="F2609" s="467">
        <v>7</v>
      </c>
      <c r="G2609" s="467">
        <f t="array" ref="G2609">MAX(IF($A$2:$A$8761=A2609,$D$2:$D$8761))</f>
        <v>1224</v>
      </c>
      <c r="H2609" s="467">
        <f t="shared" si="283"/>
        <v>0</v>
      </c>
      <c r="I2609" s="475" t="str">
        <f t="shared" si="284"/>
        <v/>
      </c>
      <c r="J2609" s="471">
        <f>'Potential Projects'!D2610</f>
        <v>1.1463209607876492</v>
      </c>
      <c r="K2609" s="471">
        <f>'Potential Projects'!E2610</f>
        <v>88.688503977639215</v>
      </c>
      <c r="L2609" s="476">
        <f t="shared" si="285"/>
        <v>875.16517506157311</v>
      </c>
      <c r="M2609" s="471">
        <f t="shared" si="281"/>
        <v>1177.115557030746</v>
      </c>
      <c r="N2609" s="467">
        <f t="shared" si="286"/>
        <v>0</v>
      </c>
      <c r="O2609" s="475" t="str">
        <f t="shared" si="287"/>
        <v/>
      </c>
    </row>
    <row r="2610" spans="1:15" hidden="1">
      <c r="A2610" s="475">
        <f t="shared" si="282"/>
        <v>43556</v>
      </c>
      <c r="B2610" s="475">
        <v>43574</v>
      </c>
      <c r="C2610" s="467">
        <v>17</v>
      </c>
      <c r="D2610" s="467">
        <v>993</v>
      </c>
      <c r="E2610" s="467">
        <v>16</v>
      </c>
      <c r="F2610" s="467">
        <v>8</v>
      </c>
      <c r="G2610" s="467">
        <f t="array" ref="G2610">MAX(IF($A$2:$A$8761=A2610,$D$2:$D$8761))</f>
        <v>1224</v>
      </c>
      <c r="H2610" s="467">
        <f t="shared" si="283"/>
        <v>0</v>
      </c>
      <c r="I2610" s="475" t="str">
        <f t="shared" si="284"/>
        <v/>
      </c>
      <c r="J2610" s="471">
        <f>'Potential Projects'!D2611</f>
        <v>0.3663297384297442</v>
      </c>
      <c r="K2610" s="471">
        <f>'Potential Projects'!E2611</f>
        <v>85.209833207912268</v>
      </c>
      <c r="L2610" s="476">
        <f t="shared" si="285"/>
        <v>883.42383705365796</v>
      </c>
      <c r="M2610" s="471">
        <f t="shared" ref="M2610:M2673" si="288">MAX($L$2162:$L$2881)</f>
        <v>1177.115557030746</v>
      </c>
      <c r="N2610" s="467">
        <f t="shared" si="286"/>
        <v>0</v>
      </c>
      <c r="O2610" s="475" t="str">
        <f t="shared" si="287"/>
        <v/>
      </c>
    </row>
    <row r="2611" spans="1:15" hidden="1">
      <c r="A2611" s="475">
        <f t="shared" si="282"/>
        <v>43556</v>
      </c>
      <c r="B2611" s="475">
        <v>43574</v>
      </c>
      <c r="C2611" s="467">
        <v>18</v>
      </c>
      <c r="D2611" s="467">
        <v>999</v>
      </c>
      <c r="E2611" s="467">
        <v>17</v>
      </c>
      <c r="F2611" s="467">
        <v>3</v>
      </c>
      <c r="G2611" s="467">
        <f t="array" ref="G2611">MAX(IF($A$2:$A$8761=A2611,$D$2:$D$8761))</f>
        <v>1224</v>
      </c>
      <c r="H2611" s="467">
        <f t="shared" si="283"/>
        <v>0</v>
      </c>
      <c r="I2611" s="475" t="str">
        <f t="shared" si="284"/>
        <v/>
      </c>
      <c r="J2611" s="471">
        <f>'Potential Projects'!D2612</f>
        <v>2.2048839336280448</v>
      </c>
      <c r="K2611" s="471">
        <f>'Potential Projects'!E2612</f>
        <v>67.428482799397983</v>
      </c>
      <c r="L2611" s="476">
        <f t="shared" si="285"/>
        <v>909.36663326697396</v>
      </c>
      <c r="M2611" s="471">
        <f t="shared" si="288"/>
        <v>1177.115557030746</v>
      </c>
      <c r="N2611" s="467">
        <f t="shared" si="286"/>
        <v>0</v>
      </c>
      <c r="O2611" s="475" t="str">
        <f t="shared" si="287"/>
        <v/>
      </c>
    </row>
    <row r="2612" spans="1:15" hidden="1">
      <c r="A2612" s="475">
        <f t="shared" si="282"/>
        <v>43556</v>
      </c>
      <c r="B2612" s="475">
        <v>43574</v>
      </c>
      <c r="C2612" s="467">
        <v>19</v>
      </c>
      <c r="D2612" s="467">
        <v>1003</v>
      </c>
      <c r="E2612" s="467">
        <v>11</v>
      </c>
      <c r="F2612" s="467">
        <v>0</v>
      </c>
      <c r="G2612" s="467">
        <f t="array" ref="G2612">MAX(IF($A$2:$A$8761=A2612,$D$2:$D$8761))</f>
        <v>1224</v>
      </c>
      <c r="H2612" s="467">
        <f t="shared" si="283"/>
        <v>0</v>
      </c>
      <c r="I2612" s="475" t="str">
        <f t="shared" si="284"/>
        <v/>
      </c>
      <c r="J2612" s="471">
        <f>'Potential Projects'!D2613</f>
        <v>4.3676718377415318</v>
      </c>
      <c r="K2612" s="471">
        <f>'Potential Projects'!E2613</f>
        <v>84.800715867555368</v>
      </c>
      <c r="L2612" s="476">
        <f t="shared" si="285"/>
        <v>902.83161229470306</v>
      </c>
      <c r="M2612" s="471">
        <f t="shared" si="288"/>
        <v>1177.115557030746</v>
      </c>
      <c r="N2612" s="467">
        <f t="shared" si="286"/>
        <v>0</v>
      </c>
      <c r="O2612" s="475" t="str">
        <f t="shared" si="287"/>
        <v/>
      </c>
    </row>
    <row r="2613" spans="1:15" hidden="1">
      <c r="A2613" s="475">
        <f t="shared" si="282"/>
        <v>43556</v>
      </c>
      <c r="B2613" s="475">
        <v>43574</v>
      </c>
      <c r="C2613" s="467">
        <v>20</v>
      </c>
      <c r="D2613" s="467">
        <v>992</v>
      </c>
      <c r="E2613" s="467">
        <v>10</v>
      </c>
      <c r="F2613" s="467">
        <v>0</v>
      </c>
      <c r="G2613" s="467">
        <f t="array" ref="G2613">MAX(IF($A$2:$A$8761=A2613,$D$2:$D$8761))</f>
        <v>1224</v>
      </c>
      <c r="H2613" s="467">
        <f t="shared" si="283"/>
        <v>0</v>
      </c>
      <c r="I2613" s="475" t="str">
        <f t="shared" si="284"/>
        <v/>
      </c>
      <c r="J2613" s="471">
        <f>'Potential Projects'!D2614</f>
        <v>3.2655213731785508</v>
      </c>
      <c r="K2613" s="471">
        <f>'Potential Projects'!E2614</f>
        <v>86.966769243173488</v>
      </c>
      <c r="L2613" s="476">
        <f t="shared" si="285"/>
        <v>891.76770938364791</v>
      </c>
      <c r="M2613" s="471">
        <f t="shared" si="288"/>
        <v>1177.115557030746</v>
      </c>
      <c r="N2613" s="467">
        <f t="shared" si="286"/>
        <v>0</v>
      </c>
      <c r="O2613" s="475" t="str">
        <f t="shared" si="287"/>
        <v/>
      </c>
    </row>
    <row r="2614" spans="1:15" hidden="1">
      <c r="A2614" s="475">
        <f t="shared" si="282"/>
        <v>43556</v>
      </c>
      <c r="B2614" s="475">
        <v>43574</v>
      </c>
      <c r="C2614" s="467">
        <v>21</v>
      </c>
      <c r="D2614" s="467">
        <v>995</v>
      </c>
      <c r="E2614" s="467">
        <v>0</v>
      </c>
      <c r="F2614" s="467">
        <v>0</v>
      </c>
      <c r="G2614" s="467">
        <f t="array" ref="G2614">MAX(IF($A$2:$A$8761=A2614,$D$2:$D$8761))</f>
        <v>1224</v>
      </c>
      <c r="H2614" s="467">
        <f t="shared" si="283"/>
        <v>0</v>
      </c>
      <c r="I2614" s="475" t="str">
        <f t="shared" si="284"/>
        <v/>
      </c>
      <c r="J2614" s="471">
        <f>'Potential Projects'!D2615</f>
        <v>11.384047178531189</v>
      </c>
      <c r="K2614" s="471">
        <f>'Potential Projects'!E2615</f>
        <v>53.237665072027518</v>
      </c>
      <c r="L2614" s="476">
        <f t="shared" si="285"/>
        <v>930.37828774944126</v>
      </c>
      <c r="M2614" s="471">
        <f t="shared" si="288"/>
        <v>1177.115557030746</v>
      </c>
      <c r="N2614" s="467">
        <f t="shared" si="286"/>
        <v>0</v>
      </c>
      <c r="O2614" s="475" t="str">
        <f t="shared" si="287"/>
        <v/>
      </c>
    </row>
    <row r="2615" spans="1:15" hidden="1">
      <c r="A2615" s="475">
        <f t="shared" si="282"/>
        <v>43556</v>
      </c>
      <c r="B2615" s="475">
        <v>43574</v>
      </c>
      <c r="C2615" s="467">
        <v>22</v>
      </c>
      <c r="D2615" s="467">
        <v>951</v>
      </c>
      <c r="E2615" s="467">
        <v>2</v>
      </c>
      <c r="F2615" s="467">
        <v>0</v>
      </c>
      <c r="G2615" s="467">
        <f t="array" ref="G2615">MAX(IF($A$2:$A$8761=A2615,$D$2:$D$8761))</f>
        <v>1224</v>
      </c>
      <c r="H2615" s="467">
        <f t="shared" si="283"/>
        <v>0</v>
      </c>
      <c r="I2615" s="475" t="str">
        <f t="shared" si="284"/>
        <v/>
      </c>
      <c r="J2615" s="471">
        <f>'Potential Projects'!D2616</f>
        <v>14.026224029477834</v>
      </c>
      <c r="K2615" s="471">
        <f>'Potential Projects'!E2616</f>
        <v>36.946503063857236</v>
      </c>
      <c r="L2615" s="476">
        <f t="shared" si="285"/>
        <v>898.02727290666496</v>
      </c>
      <c r="M2615" s="471">
        <f t="shared" si="288"/>
        <v>1177.115557030746</v>
      </c>
      <c r="N2615" s="467">
        <f t="shared" si="286"/>
        <v>0</v>
      </c>
      <c r="O2615" s="475" t="str">
        <f t="shared" si="287"/>
        <v/>
      </c>
    </row>
    <row r="2616" spans="1:15" hidden="1">
      <c r="A2616" s="475">
        <f t="shared" si="282"/>
        <v>43556</v>
      </c>
      <c r="B2616" s="475">
        <v>43574</v>
      </c>
      <c r="C2616" s="467">
        <v>23</v>
      </c>
      <c r="D2616" s="467">
        <v>882</v>
      </c>
      <c r="E2616" s="467">
        <v>15</v>
      </c>
      <c r="F2616" s="467">
        <v>0</v>
      </c>
      <c r="G2616" s="467">
        <f t="array" ref="G2616">MAX(IF($A$2:$A$8761=A2616,$D$2:$D$8761))</f>
        <v>1224</v>
      </c>
      <c r="H2616" s="467">
        <f t="shared" si="283"/>
        <v>0</v>
      </c>
      <c r="I2616" s="475" t="str">
        <f t="shared" si="284"/>
        <v/>
      </c>
      <c r="J2616" s="471">
        <f>'Potential Projects'!D2617</f>
        <v>2.0563421020719743</v>
      </c>
      <c r="K2616" s="471">
        <f>'Potential Projects'!E2617</f>
        <v>39.973814932272631</v>
      </c>
      <c r="L2616" s="476">
        <f t="shared" si="285"/>
        <v>824.9698429656554</v>
      </c>
      <c r="M2616" s="471">
        <f t="shared" si="288"/>
        <v>1177.115557030746</v>
      </c>
      <c r="N2616" s="467">
        <f t="shared" si="286"/>
        <v>0</v>
      </c>
      <c r="O2616" s="475" t="str">
        <f t="shared" si="287"/>
        <v/>
      </c>
    </row>
    <row r="2617" spans="1:15" hidden="1">
      <c r="A2617" s="475">
        <f t="shared" si="282"/>
        <v>43556</v>
      </c>
      <c r="B2617" s="475">
        <v>43574</v>
      </c>
      <c r="C2617" s="467">
        <v>24</v>
      </c>
      <c r="D2617" s="467">
        <v>811</v>
      </c>
      <c r="E2617" s="467">
        <v>38</v>
      </c>
      <c r="F2617" s="467">
        <v>0</v>
      </c>
      <c r="G2617" s="467">
        <f t="array" ref="G2617">MAX(IF($A$2:$A$8761=A2617,$D$2:$D$8761))</f>
        <v>1224</v>
      </c>
      <c r="H2617" s="467">
        <f t="shared" si="283"/>
        <v>0</v>
      </c>
      <c r="I2617" s="475" t="str">
        <f t="shared" si="284"/>
        <v/>
      </c>
      <c r="J2617" s="471">
        <f>'Potential Projects'!D2618</f>
        <v>1.4695165621047803</v>
      </c>
      <c r="K2617" s="471">
        <f>'Potential Projects'!E2618</f>
        <v>35.495427219952695</v>
      </c>
      <c r="L2617" s="476">
        <f t="shared" si="285"/>
        <v>736.0350562179425</v>
      </c>
      <c r="M2617" s="471">
        <f t="shared" si="288"/>
        <v>1177.115557030746</v>
      </c>
      <c r="N2617" s="467">
        <f t="shared" si="286"/>
        <v>0</v>
      </c>
      <c r="O2617" s="475" t="str">
        <f t="shared" si="287"/>
        <v/>
      </c>
    </row>
    <row r="2618" spans="1:15" hidden="1">
      <c r="A2618" s="475">
        <f t="shared" si="282"/>
        <v>43556</v>
      </c>
      <c r="B2618" s="475">
        <v>43575</v>
      </c>
      <c r="C2618" s="467">
        <v>1</v>
      </c>
      <c r="D2618" s="467">
        <v>793</v>
      </c>
      <c r="E2618" s="467">
        <v>31</v>
      </c>
      <c r="F2618" s="467">
        <v>0</v>
      </c>
      <c r="G2618" s="467">
        <f t="array" ref="G2618">MAX(IF($A$2:$A$8761=A2618,$D$2:$D$8761))</f>
        <v>1224</v>
      </c>
      <c r="H2618" s="467">
        <f t="shared" si="283"/>
        <v>0</v>
      </c>
      <c r="I2618" s="475" t="str">
        <f t="shared" si="284"/>
        <v/>
      </c>
      <c r="J2618" s="471">
        <f>'Potential Projects'!D2619</f>
        <v>7.7113630275672271</v>
      </c>
      <c r="K2618" s="471">
        <f>'Potential Projects'!E2619</f>
        <v>30.625131692109225</v>
      </c>
      <c r="L2618" s="476">
        <f t="shared" si="285"/>
        <v>723.66350528032353</v>
      </c>
      <c r="M2618" s="471">
        <f t="shared" si="288"/>
        <v>1177.115557030746</v>
      </c>
      <c r="N2618" s="467">
        <f t="shared" si="286"/>
        <v>0</v>
      </c>
      <c r="O2618" s="475" t="str">
        <f t="shared" si="287"/>
        <v/>
      </c>
    </row>
    <row r="2619" spans="1:15" hidden="1">
      <c r="A2619" s="475">
        <f t="shared" si="282"/>
        <v>43556</v>
      </c>
      <c r="B2619" s="475">
        <v>43575</v>
      </c>
      <c r="C2619" s="467">
        <v>2</v>
      </c>
      <c r="D2619" s="467">
        <v>762</v>
      </c>
      <c r="E2619" s="467">
        <v>37</v>
      </c>
      <c r="F2619" s="467">
        <v>0</v>
      </c>
      <c r="G2619" s="467">
        <f t="array" ref="G2619">MAX(IF($A$2:$A$8761=A2619,$D$2:$D$8761))</f>
        <v>1224</v>
      </c>
      <c r="H2619" s="467">
        <f t="shared" si="283"/>
        <v>0</v>
      </c>
      <c r="I2619" s="475" t="str">
        <f t="shared" si="284"/>
        <v/>
      </c>
      <c r="J2619" s="471">
        <f>'Potential Projects'!D2620</f>
        <v>5.9726777863234188</v>
      </c>
      <c r="K2619" s="471">
        <f>'Potential Projects'!E2620</f>
        <v>38.151952053321864</v>
      </c>
      <c r="L2619" s="476">
        <f t="shared" si="285"/>
        <v>680.87537016035469</v>
      </c>
      <c r="M2619" s="471">
        <f t="shared" si="288"/>
        <v>1177.115557030746</v>
      </c>
      <c r="N2619" s="467">
        <f t="shared" si="286"/>
        <v>0</v>
      </c>
      <c r="O2619" s="475" t="str">
        <f t="shared" si="287"/>
        <v/>
      </c>
    </row>
    <row r="2620" spans="1:15" hidden="1">
      <c r="A2620" s="475">
        <f t="shared" si="282"/>
        <v>43556</v>
      </c>
      <c r="B2620" s="475">
        <v>43575</v>
      </c>
      <c r="C2620" s="467">
        <v>3</v>
      </c>
      <c r="D2620" s="467">
        <v>751</v>
      </c>
      <c r="E2620" s="467">
        <v>51</v>
      </c>
      <c r="F2620" s="467">
        <v>0</v>
      </c>
      <c r="G2620" s="467">
        <f t="array" ref="G2620">MAX(IF($A$2:$A$8761=A2620,$D$2:$D$8761))</f>
        <v>1224</v>
      </c>
      <c r="H2620" s="467">
        <f t="shared" si="283"/>
        <v>0</v>
      </c>
      <c r="I2620" s="475" t="str">
        <f t="shared" si="284"/>
        <v/>
      </c>
      <c r="J2620" s="471">
        <f>'Potential Projects'!D2621</f>
        <v>14.92294059023582</v>
      </c>
      <c r="K2620" s="471">
        <f>'Potential Projects'!E2621</f>
        <v>37.72953644377553</v>
      </c>
      <c r="L2620" s="476">
        <f t="shared" si="285"/>
        <v>647.34752296598867</v>
      </c>
      <c r="M2620" s="471">
        <f t="shared" si="288"/>
        <v>1177.115557030746</v>
      </c>
      <c r="N2620" s="467">
        <f t="shared" si="286"/>
        <v>0</v>
      </c>
      <c r="O2620" s="475" t="str">
        <f t="shared" si="287"/>
        <v/>
      </c>
    </row>
    <row r="2621" spans="1:15" hidden="1">
      <c r="A2621" s="475">
        <f t="shared" si="282"/>
        <v>43556</v>
      </c>
      <c r="B2621" s="475">
        <v>43575</v>
      </c>
      <c r="C2621" s="467">
        <v>4</v>
      </c>
      <c r="D2621" s="467">
        <v>743</v>
      </c>
      <c r="E2621" s="467">
        <v>38</v>
      </c>
      <c r="F2621" s="467">
        <v>0</v>
      </c>
      <c r="G2621" s="467">
        <f t="array" ref="G2621">MAX(IF($A$2:$A$8761=A2621,$D$2:$D$8761))</f>
        <v>1224</v>
      </c>
      <c r="H2621" s="467">
        <f t="shared" si="283"/>
        <v>0</v>
      </c>
      <c r="I2621" s="475" t="str">
        <f t="shared" si="284"/>
        <v/>
      </c>
      <c r="J2621" s="471">
        <f>'Potential Projects'!D2622</f>
        <v>24.465119630200981</v>
      </c>
      <c r="K2621" s="471">
        <f>'Potential Projects'!E2622</f>
        <v>40.53860024725865</v>
      </c>
      <c r="L2621" s="476">
        <f t="shared" si="285"/>
        <v>639.99628012254038</v>
      </c>
      <c r="M2621" s="471">
        <f t="shared" si="288"/>
        <v>1177.115557030746</v>
      </c>
      <c r="N2621" s="467">
        <f t="shared" si="286"/>
        <v>0</v>
      </c>
      <c r="O2621" s="475" t="str">
        <f t="shared" si="287"/>
        <v/>
      </c>
    </row>
    <row r="2622" spans="1:15" hidden="1">
      <c r="A2622" s="475">
        <f t="shared" si="282"/>
        <v>43556</v>
      </c>
      <c r="B2622" s="475">
        <v>43575</v>
      </c>
      <c r="C2622" s="467">
        <v>5</v>
      </c>
      <c r="D2622" s="467">
        <v>725</v>
      </c>
      <c r="E2622" s="467">
        <v>29</v>
      </c>
      <c r="F2622" s="467">
        <v>0</v>
      </c>
      <c r="G2622" s="467">
        <f t="array" ref="G2622">MAX(IF($A$2:$A$8761=A2622,$D$2:$D$8761))</f>
        <v>1224</v>
      </c>
      <c r="H2622" s="467">
        <f t="shared" si="283"/>
        <v>0</v>
      </c>
      <c r="I2622" s="475" t="str">
        <f t="shared" si="284"/>
        <v/>
      </c>
      <c r="J2622" s="471">
        <f>'Potential Projects'!D2623</f>
        <v>27.871808193554283</v>
      </c>
      <c r="K2622" s="471">
        <f>'Potential Projects'!E2623</f>
        <v>31.658485433240163</v>
      </c>
      <c r="L2622" s="476">
        <f t="shared" si="285"/>
        <v>636.46970637320555</v>
      </c>
      <c r="M2622" s="471">
        <f t="shared" si="288"/>
        <v>1177.115557030746</v>
      </c>
      <c r="N2622" s="467">
        <f t="shared" si="286"/>
        <v>0</v>
      </c>
      <c r="O2622" s="475" t="str">
        <f t="shared" si="287"/>
        <v/>
      </c>
    </row>
    <row r="2623" spans="1:15" hidden="1">
      <c r="A2623" s="475">
        <f t="shared" si="282"/>
        <v>43556</v>
      </c>
      <c r="B2623" s="475">
        <v>43575</v>
      </c>
      <c r="C2623" s="467">
        <v>6</v>
      </c>
      <c r="D2623" s="467">
        <v>768</v>
      </c>
      <c r="E2623" s="467">
        <v>25</v>
      </c>
      <c r="F2623" s="467">
        <v>0</v>
      </c>
      <c r="G2623" s="467">
        <f t="array" ref="G2623">MAX(IF($A$2:$A$8761=A2623,$D$2:$D$8761))</f>
        <v>1224</v>
      </c>
      <c r="H2623" s="467">
        <f t="shared" si="283"/>
        <v>0</v>
      </c>
      <c r="I2623" s="475" t="str">
        <f t="shared" si="284"/>
        <v/>
      </c>
      <c r="J2623" s="471">
        <f>'Potential Projects'!D2624</f>
        <v>26.467413735958132</v>
      </c>
      <c r="K2623" s="471">
        <f>'Potential Projects'!E2624</f>
        <v>45.431581057837029</v>
      </c>
      <c r="L2623" s="476">
        <f t="shared" si="285"/>
        <v>671.10100520620483</v>
      </c>
      <c r="M2623" s="471">
        <f t="shared" si="288"/>
        <v>1177.115557030746</v>
      </c>
      <c r="N2623" s="467">
        <f t="shared" si="286"/>
        <v>0</v>
      </c>
      <c r="O2623" s="475" t="str">
        <f t="shared" si="287"/>
        <v/>
      </c>
    </row>
    <row r="2624" spans="1:15" hidden="1">
      <c r="A2624" s="475">
        <f t="shared" si="282"/>
        <v>43556</v>
      </c>
      <c r="B2624" s="475">
        <v>43575</v>
      </c>
      <c r="C2624" s="467">
        <v>7</v>
      </c>
      <c r="D2624" s="467">
        <v>799</v>
      </c>
      <c r="E2624" s="467">
        <v>19</v>
      </c>
      <c r="F2624" s="467">
        <v>1</v>
      </c>
      <c r="G2624" s="467">
        <f t="array" ref="G2624">MAX(IF($A$2:$A$8761=A2624,$D$2:$D$8761))</f>
        <v>1224</v>
      </c>
      <c r="H2624" s="467">
        <f t="shared" si="283"/>
        <v>0</v>
      </c>
      <c r="I2624" s="475" t="str">
        <f t="shared" si="284"/>
        <v/>
      </c>
      <c r="J2624" s="471">
        <f>'Potential Projects'!D2625</f>
        <v>24.99916998198508</v>
      </c>
      <c r="K2624" s="471">
        <f>'Potential Projects'!E2625</f>
        <v>16.937301440550421</v>
      </c>
      <c r="L2624" s="476">
        <f t="shared" si="285"/>
        <v>737.06352857746447</v>
      </c>
      <c r="M2624" s="471">
        <f t="shared" si="288"/>
        <v>1177.115557030746</v>
      </c>
      <c r="N2624" s="467">
        <f t="shared" si="286"/>
        <v>0</v>
      </c>
      <c r="O2624" s="475" t="str">
        <f t="shared" si="287"/>
        <v/>
      </c>
    </row>
    <row r="2625" spans="1:15" hidden="1">
      <c r="A2625" s="475">
        <f t="shared" si="282"/>
        <v>43556</v>
      </c>
      <c r="B2625" s="475">
        <v>43575</v>
      </c>
      <c r="C2625" s="467">
        <v>8</v>
      </c>
      <c r="D2625" s="467">
        <v>897</v>
      </c>
      <c r="E2625" s="467">
        <v>16</v>
      </c>
      <c r="F2625" s="467">
        <v>1</v>
      </c>
      <c r="G2625" s="467">
        <f t="array" ref="G2625">MAX(IF($A$2:$A$8761=A2625,$D$2:$D$8761))</f>
        <v>1224</v>
      </c>
      <c r="H2625" s="467">
        <f t="shared" si="283"/>
        <v>0</v>
      </c>
      <c r="I2625" s="475" t="str">
        <f t="shared" si="284"/>
        <v/>
      </c>
      <c r="J2625" s="471">
        <f>'Potential Projects'!D2626</f>
        <v>14.275398067274342</v>
      </c>
      <c r="K2625" s="471">
        <f>'Potential Projects'!E2626</f>
        <v>21.203699096968393</v>
      </c>
      <c r="L2625" s="476">
        <f t="shared" si="285"/>
        <v>844.52090283575728</v>
      </c>
      <c r="M2625" s="471">
        <f t="shared" si="288"/>
        <v>1177.115557030746</v>
      </c>
      <c r="N2625" s="467">
        <f t="shared" si="286"/>
        <v>0</v>
      </c>
      <c r="O2625" s="475" t="str">
        <f t="shared" si="287"/>
        <v/>
      </c>
    </row>
    <row r="2626" spans="1:15" hidden="1">
      <c r="A2626" s="475">
        <f t="shared" ref="A2626:A2689" si="289">DATE(YEAR(B2626),MONTH(B2626),1)</f>
        <v>43556</v>
      </c>
      <c r="B2626" s="475">
        <v>43575</v>
      </c>
      <c r="C2626" s="467">
        <v>9</v>
      </c>
      <c r="D2626" s="467">
        <v>949</v>
      </c>
      <c r="E2626" s="467">
        <v>8</v>
      </c>
      <c r="F2626" s="467">
        <v>1</v>
      </c>
      <c r="G2626" s="467">
        <f t="array" ref="G2626">MAX(IF($A$2:$A$8761=A2626,$D$2:$D$8761))</f>
        <v>1224</v>
      </c>
      <c r="H2626" s="467">
        <f t="shared" ref="H2626:H2689" si="290">IF(G2626=D2626,1,0)</f>
        <v>0</v>
      </c>
      <c r="I2626" s="475" t="str">
        <f t="shared" ref="I2626:I2689" si="291">IF(D2626=G2626,B2626,"")</f>
        <v/>
      </c>
      <c r="J2626" s="471">
        <f>'Potential Projects'!D2627</f>
        <v>10.890833582798525</v>
      </c>
      <c r="K2626" s="471">
        <f>'Potential Projects'!E2627</f>
        <v>42.531776123414318</v>
      </c>
      <c r="L2626" s="476">
        <f t="shared" ref="L2626:L2689" si="292">D2626-E2626-F2626-J2626-K2626</f>
        <v>886.57739029378718</v>
      </c>
      <c r="M2626" s="471">
        <f t="shared" si="288"/>
        <v>1177.115557030746</v>
      </c>
      <c r="N2626" s="467">
        <f t="shared" ref="N2626:N2689" si="293">IF(M2626=L2626,1,0)</f>
        <v>0</v>
      </c>
      <c r="O2626" s="475" t="str">
        <f t="shared" ref="O2626:O2689" si="294">IF(L2626=M2626,B2626,"")</f>
        <v/>
      </c>
    </row>
    <row r="2627" spans="1:15" hidden="1">
      <c r="A2627" s="475">
        <f t="shared" si="289"/>
        <v>43556</v>
      </c>
      <c r="B2627" s="475">
        <v>43575</v>
      </c>
      <c r="C2627" s="467">
        <v>10</v>
      </c>
      <c r="D2627" s="467">
        <v>1001</v>
      </c>
      <c r="E2627" s="467">
        <v>3</v>
      </c>
      <c r="F2627" s="467">
        <v>3</v>
      </c>
      <c r="G2627" s="467">
        <f t="array" ref="G2627">MAX(IF($A$2:$A$8761=A2627,$D$2:$D$8761))</f>
        <v>1224</v>
      </c>
      <c r="H2627" s="467">
        <f t="shared" si="290"/>
        <v>0</v>
      </c>
      <c r="I2627" s="475" t="str">
        <f t="shared" si="291"/>
        <v/>
      </c>
      <c r="J2627" s="471">
        <f>'Potential Projects'!D2628</f>
        <v>16.727673845440115</v>
      </c>
      <c r="K2627" s="471">
        <f>'Potential Projects'!E2628</f>
        <v>64.301042786497533</v>
      </c>
      <c r="L2627" s="476">
        <f t="shared" si="292"/>
        <v>913.97128336806236</v>
      </c>
      <c r="M2627" s="471">
        <f t="shared" si="288"/>
        <v>1177.115557030746</v>
      </c>
      <c r="N2627" s="467">
        <f t="shared" si="293"/>
        <v>0</v>
      </c>
      <c r="O2627" s="475" t="str">
        <f t="shared" si="294"/>
        <v/>
      </c>
    </row>
    <row r="2628" spans="1:15" hidden="1">
      <c r="A2628" s="475">
        <f t="shared" si="289"/>
        <v>43556</v>
      </c>
      <c r="B2628" s="475">
        <v>43575</v>
      </c>
      <c r="C2628" s="467">
        <v>11</v>
      </c>
      <c r="D2628" s="467">
        <v>1011</v>
      </c>
      <c r="E2628" s="467">
        <v>1</v>
      </c>
      <c r="F2628" s="467">
        <v>4</v>
      </c>
      <c r="G2628" s="467">
        <f t="array" ref="G2628">MAX(IF($A$2:$A$8761=A2628,$D$2:$D$8761))</f>
        <v>1224</v>
      </c>
      <c r="H2628" s="467">
        <f t="shared" si="290"/>
        <v>0</v>
      </c>
      <c r="I2628" s="475" t="str">
        <f t="shared" si="291"/>
        <v/>
      </c>
      <c r="J2628" s="471">
        <f>'Potential Projects'!D2629</f>
        <v>15.102888406976554</v>
      </c>
      <c r="K2628" s="471">
        <f>'Potential Projects'!E2629</f>
        <v>54.501782896151369</v>
      </c>
      <c r="L2628" s="476">
        <f t="shared" si="292"/>
        <v>936.39532869687207</v>
      </c>
      <c r="M2628" s="471">
        <f t="shared" si="288"/>
        <v>1177.115557030746</v>
      </c>
      <c r="N2628" s="467">
        <f t="shared" si="293"/>
        <v>0</v>
      </c>
      <c r="O2628" s="475" t="str">
        <f t="shared" si="294"/>
        <v/>
      </c>
    </row>
    <row r="2629" spans="1:15" hidden="1">
      <c r="A2629" s="475">
        <f t="shared" si="289"/>
        <v>43556</v>
      </c>
      <c r="B2629" s="475">
        <v>43575</v>
      </c>
      <c r="C2629" s="467">
        <v>12</v>
      </c>
      <c r="D2629" s="467">
        <v>1000</v>
      </c>
      <c r="E2629" s="467">
        <v>1</v>
      </c>
      <c r="F2629" s="467">
        <v>11</v>
      </c>
      <c r="G2629" s="467">
        <f t="array" ref="G2629">MAX(IF($A$2:$A$8761=A2629,$D$2:$D$8761))</f>
        <v>1224</v>
      </c>
      <c r="H2629" s="467">
        <f t="shared" si="290"/>
        <v>0</v>
      </c>
      <c r="I2629" s="475" t="str">
        <f t="shared" si="291"/>
        <v/>
      </c>
      <c r="J2629" s="471">
        <f>'Potential Projects'!D2630</f>
        <v>9.2169066040828422</v>
      </c>
      <c r="K2629" s="471">
        <f>'Potential Projects'!E2630</f>
        <v>67.890793216512577</v>
      </c>
      <c r="L2629" s="476">
        <f t="shared" si="292"/>
        <v>910.89230017940463</v>
      </c>
      <c r="M2629" s="471">
        <f t="shared" si="288"/>
        <v>1177.115557030746</v>
      </c>
      <c r="N2629" s="467">
        <f t="shared" si="293"/>
        <v>0</v>
      </c>
      <c r="O2629" s="475" t="str">
        <f t="shared" si="294"/>
        <v/>
      </c>
    </row>
    <row r="2630" spans="1:15" hidden="1">
      <c r="A2630" s="475">
        <f t="shared" si="289"/>
        <v>43556</v>
      </c>
      <c r="B2630" s="475">
        <v>43575</v>
      </c>
      <c r="C2630" s="467">
        <v>13</v>
      </c>
      <c r="D2630" s="467">
        <v>977</v>
      </c>
      <c r="E2630" s="467">
        <v>18</v>
      </c>
      <c r="F2630" s="467">
        <v>15</v>
      </c>
      <c r="G2630" s="467">
        <f t="array" ref="G2630">MAX(IF($A$2:$A$8761=A2630,$D$2:$D$8761))</f>
        <v>1224</v>
      </c>
      <c r="H2630" s="467">
        <f t="shared" si="290"/>
        <v>0</v>
      </c>
      <c r="I2630" s="475" t="str">
        <f t="shared" si="291"/>
        <v/>
      </c>
      <c r="J2630" s="471">
        <f>'Potential Projects'!D2631</f>
        <v>11.649239563282293</v>
      </c>
      <c r="K2630" s="471">
        <f>'Potential Projects'!E2631</f>
        <v>71.789532842399495</v>
      </c>
      <c r="L2630" s="476">
        <f t="shared" si="292"/>
        <v>860.56122759431821</v>
      </c>
      <c r="M2630" s="471">
        <f t="shared" si="288"/>
        <v>1177.115557030746</v>
      </c>
      <c r="N2630" s="467">
        <f t="shared" si="293"/>
        <v>0</v>
      </c>
      <c r="O2630" s="475" t="str">
        <f t="shared" si="294"/>
        <v/>
      </c>
    </row>
    <row r="2631" spans="1:15" hidden="1">
      <c r="A2631" s="475">
        <f t="shared" si="289"/>
        <v>43556</v>
      </c>
      <c r="B2631" s="475">
        <v>43575</v>
      </c>
      <c r="C2631" s="467">
        <v>14</v>
      </c>
      <c r="D2631" s="467">
        <v>947</v>
      </c>
      <c r="E2631" s="467">
        <v>12</v>
      </c>
      <c r="F2631" s="467">
        <v>17</v>
      </c>
      <c r="G2631" s="467">
        <f t="array" ref="G2631">MAX(IF($A$2:$A$8761=A2631,$D$2:$D$8761))</f>
        <v>1224</v>
      </c>
      <c r="H2631" s="467">
        <f t="shared" si="290"/>
        <v>0</v>
      </c>
      <c r="I2631" s="475" t="str">
        <f t="shared" si="291"/>
        <v/>
      </c>
      <c r="J2631" s="471">
        <f>'Potential Projects'!D2632</f>
        <v>9.1952137773506184</v>
      </c>
      <c r="K2631" s="471">
        <f>'Potential Projects'!E2632</f>
        <v>74.515678026230916</v>
      </c>
      <c r="L2631" s="476">
        <f t="shared" si="292"/>
        <v>834.2891081964184</v>
      </c>
      <c r="M2631" s="471">
        <f t="shared" si="288"/>
        <v>1177.115557030746</v>
      </c>
      <c r="N2631" s="467">
        <f t="shared" si="293"/>
        <v>0</v>
      </c>
      <c r="O2631" s="475" t="str">
        <f t="shared" si="294"/>
        <v/>
      </c>
    </row>
    <row r="2632" spans="1:15" hidden="1">
      <c r="A2632" s="475">
        <f t="shared" si="289"/>
        <v>43556</v>
      </c>
      <c r="B2632" s="475">
        <v>43575</v>
      </c>
      <c r="C2632" s="467">
        <v>15</v>
      </c>
      <c r="D2632" s="467">
        <v>939</v>
      </c>
      <c r="E2632" s="467">
        <v>3</v>
      </c>
      <c r="F2632" s="467">
        <v>15</v>
      </c>
      <c r="G2632" s="467">
        <f t="array" ref="G2632">MAX(IF($A$2:$A$8761=A2632,$D$2:$D$8761))</f>
        <v>1224</v>
      </c>
      <c r="H2632" s="467">
        <f t="shared" si="290"/>
        <v>0</v>
      </c>
      <c r="I2632" s="475" t="str">
        <f t="shared" si="291"/>
        <v/>
      </c>
      <c r="J2632" s="471">
        <f>'Potential Projects'!D2633</f>
        <v>7.4604100550780199</v>
      </c>
      <c r="K2632" s="471">
        <f>'Potential Projects'!E2633</f>
        <v>65.988358471296493</v>
      </c>
      <c r="L2632" s="476">
        <f t="shared" si="292"/>
        <v>847.55123147362553</v>
      </c>
      <c r="M2632" s="471">
        <f t="shared" si="288"/>
        <v>1177.115557030746</v>
      </c>
      <c r="N2632" s="467">
        <f t="shared" si="293"/>
        <v>0</v>
      </c>
      <c r="O2632" s="475" t="str">
        <f t="shared" si="294"/>
        <v/>
      </c>
    </row>
    <row r="2633" spans="1:15" hidden="1">
      <c r="A2633" s="475">
        <f t="shared" si="289"/>
        <v>43556</v>
      </c>
      <c r="B2633" s="475">
        <v>43575</v>
      </c>
      <c r="C2633" s="467">
        <v>16</v>
      </c>
      <c r="D2633" s="467">
        <v>910</v>
      </c>
      <c r="E2633" s="467">
        <v>5</v>
      </c>
      <c r="F2633" s="467">
        <v>13</v>
      </c>
      <c r="G2633" s="467">
        <f t="array" ref="G2633">MAX(IF($A$2:$A$8761=A2633,$D$2:$D$8761))</f>
        <v>1224</v>
      </c>
      <c r="H2633" s="467">
        <f t="shared" si="290"/>
        <v>0</v>
      </c>
      <c r="I2633" s="475" t="str">
        <f t="shared" si="291"/>
        <v/>
      </c>
      <c r="J2633" s="471">
        <f>'Potential Projects'!D2634</f>
        <v>15.476141485922573</v>
      </c>
      <c r="K2633" s="471">
        <f>'Potential Projects'!E2634</f>
        <v>58.876131208342287</v>
      </c>
      <c r="L2633" s="476">
        <f t="shared" si="292"/>
        <v>817.6477273057352</v>
      </c>
      <c r="M2633" s="471">
        <f t="shared" si="288"/>
        <v>1177.115557030746</v>
      </c>
      <c r="N2633" s="467">
        <f t="shared" si="293"/>
        <v>0</v>
      </c>
      <c r="O2633" s="475" t="str">
        <f t="shared" si="294"/>
        <v/>
      </c>
    </row>
    <row r="2634" spans="1:15" hidden="1">
      <c r="A2634" s="475">
        <f t="shared" si="289"/>
        <v>43556</v>
      </c>
      <c r="B2634" s="475">
        <v>43575</v>
      </c>
      <c r="C2634" s="467">
        <v>17</v>
      </c>
      <c r="D2634" s="467">
        <v>925</v>
      </c>
      <c r="E2634" s="467">
        <v>5</v>
      </c>
      <c r="F2634" s="467">
        <v>17</v>
      </c>
      <c r="G2634" s="467">
        <f t="array" ref="G2634">MAX(IF($A$2:$A$8761=A2634,$D$2:$D$8761))</f>
        <v>1224</v>
      </c>
      <c r="H2634" s="467">
        <f t="shared" si="290"/>
        <v>0</v>
      </c>
      <c r="I2634" s="475" t="str">
        <f t="shared" si="291"/>
        <v/>
      </c>
      <c r="J2634" s="471">
        <f>'Potential Projects'!D2635</f>
        <v>17.338463918312446</v>
      </c>
      <c r="K2634" s="471">
        <f>'Potential Projects'!E2635</f>
        <v>37.431498763706728</v>
      </c>
      <c r="L2634" s="476">
        <f t="shared" si="292"/>
        <v>848.23003731798087</v>
      </c>
      <c r="M2634" s="471">
        <f t="shared" si="288"/>
        <v>1177.115557030746</v>
      </c>
      <c r="N2634" s="467">
        <f t="shared" si="293"/>
        <v>0</v>
      </c>
      <c r="O2634" s="475" t="str">
        <f t="shared" si="294"/>
        <v/>
      </c>
    </row>
    <row r="2635" spans="1:15" hidden="1">
      <c r="A2635" s="475">
        <f t="shared" si="289"/>
        <v>43556</v>
      </c>
      <c r="B2635" s="475">
        <v>43575</v>
      </c>
      <c r="C2635" s="467">
        <v>18</v>
      </c>
      <c r="D2635" s="467">
        <v>945</v>
      </c>
      <c r="E2635" s="467">
        <v>4</v>
      </c>
      <c r="F2635" s="467">
        <v>19</v>
      </c>
      <c r="G2635" s="467">
        <f t="array" ref="G2635">MAX(IF($A$2:$A$8761=A2635,$D$2:$D$8761))</f>
        <v>1224</v>
      </c>
      <c r="H2635" s="467">
        <f t="shared" si="290"/>
        <v>0</v>
      </c>
      <c r="I2635" s="475" t="str">
        <f t="shared" si="291"/>
        <v/>
      </c>
      <c r="J2635" s="471">
        <f>'Potential Projects'!D2636</f>
        <v>4.4653408371048249</v>
      </c>
      <c r="K2635" s="471">
        <f>'Potential Projects'!E2636</f>
        <v>8.2034675876155667</v>
      </c>
      <c r="L2635" s="476">
        <f t="shared" si="292"/>
        <v>909.3311915752796</v>
      </c>
      <c r="M2635" s="471">
        <f t="shared" si="288"/>
        <v>1177.115557030746</v>
      </c>
      <c r="N2635" s="467">
        <f t="shared" si="293"/>
        <v>0</v>
      </c>
      <c r="O2635" s="475" t="str">
        <f t="shared" si="294"/>
        <v/>
      </c>
    </row>
    <row r="2636" spans="1:15" hidden="1">
      <c r="A2636" s="475">
        <f t="shared" si="289"/>
        <v>43556</v>
      </c>
      <c r="B2636" s="475">
        <v>43575</v>
      </c>
      <c r="C2636" s="467">
        <v>19</v>
      </c>
      <c r="D2636" s="467">
        <v>943</v>
      </c>
      <c r="E2636" s="467">
        <v>0</v>
      </c>
      <c r="F2636" s="467">
        <v>6</v>
      </c>
      <c r="G2636" s="467">
        <f t="array" ref="G2636">MAX(IF($A$2:$A$8761=A2636,$D$2:$D$8761))</f>
        <v>1224</v>
      </c>
      <c r="H2636" s="467">
        <f t="shared" si="290"/>
        <v>0</v>
      </c>
      <c r="I2636" s="475" t="str">
        <f t="shared" si="291"/>
        <v/>
      </c>
      <c r="J2636" s="471">
        <f>'Potential Projects'!D2637</f>
        <v>1.6892476275468944</v>
      </c>
      <c r="K2636" s="471">
        <f>'Potential Projects'!E2637</f>
        <v>1.3994472694044291</v>
      </c>
      <c r="L2636" s="476">
        <f t="shared" si="292"/>
        <v>933.91130510304868</v>
      </c>
      <c r="M2636" s="471">
        <f t="shared" si="288"/>
        <v>1177.115557030746</v>
      </c>
      <c r="N2636" s="467">
        <f t="shared" si="293"/>
        <v>0</v>
      </c>
      <c r="O2636" s="475" t="str">
        <f t="shared" si="294"/>
        <v/>
      </c>
    </row>
    <row r="2637" spans="1:15" hidden="1">
      <c r="A2637" s="475">
        <f t="shared" si="289"/>
        <v>43556</v>
      </c>
      <c r="B2637" s="475">
        <v>43575</v>
      </c>
      <c r="C2637" s="467">
        <v>20</v>
      </c>
      <c r="D2637" s="467">
        <v>942</v>
      </c>
      <c r="E2637" s="467">
        <v>0</v>
      </c>
      <c r="F2637" s="467">
        <v>1</v>
      </c>
      <c r="G2637" s="467">
        <f t="array" ref="G2637">MAX(IF($A$2:$A$8761=A2637,$D$2:$D$8761))</f>
        <v>1224</v>
      </c>
      <c r="H2637" s="467">
        <f t="shared" si="290"/>
        <v>0</v>
      </c>
      <c r="I2637" s="475" t="str">
        <f t="shared" si="291"/>
        <v/>
      </c>
      <c r="J2637" s="471">
        <f>'Potential Projects'!D2638</f>
        <v>0.16321390511120812</v>
      </c>
      <c r="K2637" s="471">
        <f>'Potential Projects'!E2638</f>
        <v>3.6499837669318422</v>
      </c>
      <c r="L2637" s="476">
        <f t="shared" si="292"/>
        <v>937.18680232795691</v>
      </c>
      <c r="M2637" s="471">
        <f t="shared" si="288"/>
        <v>1177.115557030746</v>
      </c>
      <c r="N2637" s="467">
        <f t="shared" si="293"/>
        <v>0</v>
      </c>
      <c r="O2637" s="475" t="str">
        <f t="shared" si="294"/>
        <v/>
      </c>
    </row>
    <row r="2638" spans="1:15" hidden="1">
      <c r="A2638" s="475">
        <f t="shared" si="289"/>
        <v>43556</v>
      </c>
      <c r="B2638" s="475">
        <v>43575</v>
      </c>
      <c r="C2638" s="467">
        <v>21</v>
      </c>
      <c r="D2638" s="467">
        <v>981</v>
      </c>
      <c r="E2638" s="467">
        <v>23</v>
      </c>
      <c r="F2638" s="467">
        <v>0</v>
      </c>
      <c r="G2638" s="467">
        <f t="array" ref="G2638">MAX(IF($A$2:$A$8761=A2638,$D$2:$D$8761))</f>
        <v>1224</v>
      </c>
      <c r="H2638" s="467">
        <f t="shared" si="290"/>
        <v>0</v>
      </c>
      <c r="I2638" s="475" t="str">
        <f t="shared" si="291"/>
        <v/>
      </c>
      <c r="J2638" s="471">
        <f>'Potential Projects'!D2639</f>
        <v>1.6203380420891462</v>
      </c>
      <c r="K2638" s="471">
        <f>'Potential Projects'!E2639</f>
        <v>15.435379273274567</v>
      </c>
      <c r="L2638" s="476">
        <f t="shared" si="292"/>
        <v>940.94428268463628</v>
      </c>
      <c r="M2638" s="471">
        <f t="shared" si="288"/>
        <v>1177.115557030746</v>
      </c>
      <c r="N2638" s="467">
        <f t="shared" si="293"/>
        <v>0</v>
      </c>
      <c r="O2638" s="475" t="str">
        <f t="shared" si="294"/>
        <v/>
      </c>
    </row>
    <row r="2639" spans="1:15" hidden="1">
      <c r="A2639" s="475">
        <f t="shared" si="289"/>
        <v>43556</v>
      </c>
      <c r="B2639" s="475">
        <v>43575</v>
      </c>
      <c r="C2639" s="467">
        <v>22</v>
      </c>
      <c r="D2639" s="467">
        <v>921</v>
      </c>
      <c r="E2639" s="467">
        <v>25</v>
      </c>
      <c r="F2639" s="467">
        <v>0</v>
      </c>
      <c r="G2639" s="467">
        <f t="array" ref="G2639">MAX(IF($A$2:$A$8761=A2639,$D$2:$D$8761))</f>
        <v>1224</v>
      </c>
      <c r="H2639" s="467">
        <f t="shared" si="290"/>
        <v>0</v>
      </c>
      <c r="I2639" s="475" t="str">
        <f t="shared" si="291"/>
        <v/>
      </c>
      <c r="J2639" s="471">
        <f>'Potential Projects'!D2640</f>
        <v>10.442665811967403</v>
      </c>
      <c r="K2639" s="471">
        <f>'Potential Projects'!E2640</f>
        <v>48.708431036336272</v>
      </c>
      <c r="L2639" s="476">
        <f t="shared" si="292"/>
        <v>836.84890315169628</v>
      </c>
      <c r="M2639" s="471">
        <f t="shared" si="288"/>
        <v>1177.115557030746</v>
      </c>
      <c r="N2639" s="467">
        <f t="shared" si="293"/>
        <v>0</v>
      </c>
      <c r="O2639" s="475" t="str">
        <f t="shared" si="294"/>
        <v/>
      </c>
    </row>
    <row r="2640" spans="1:15" hidden="1">
      <c r="A2640" s="475">
        <f t="shared" si="289"/>
        <v>43556</v>
      </c>
      <c r="B2640" s="475">
        <v>43575</v>
      </c>
      <c r="C2640" s="467">
        <v>23</v>
      </c>
      <c r="D2640" s="467">
        <v>900</v>
      </c>
      <c r="E2640" s="467">
        <v>6</v>
      </c>
      <c r="F2640" s="467">
        <v>0</v>
      </c>
      <c r="G2640" s="467">
        <f t="array" ref="G2640">MAX(IF($A$2:$A$8761=A2640,$D$2:$D$8761))</f>
        <v>1224</v>
      </c>
      <c r="H2640" s="467">
        <f t="shared" si="290"/>
        <v>0</v>
      </c>
      <c r="I2640" s="475" t="str">
        <f t="shared" si="291"/>
        <v/>
      </c>
      <c r="J2640" s="471">
        <f>'Potential Projects'!D2641</f>
        <v>40.117012897326859</v>
      </c>
      <c r="K2640" s="471">
        <f>'Potential Projects'!E2641</f>
        <v>84.020029241023437</v>
      </c>
      <c r="L2640" s="476">
        <f t="shared" si="292"/>
        <v>769.86295786164976</v>
      </c>
      <c r="M2640" s="471">
        <f t="shared" si="288"/>
        <v>1177.115557030746</v>
      </c>
      <c r="N2640" s="467">
        <f t="shared" si="293"/>
        <v>0</v>
      </c>
      <c r="O2640" s="475" t="str">
        <f t="shared" si="294"/>
        <v/>
      </c>
    </row>
    <row r="2641" spans="1:15" hidden="1">
      <c r="A2641" s="475">
        <f t="shared" si="289"/>
        <v>43556</v>
      </c>
      <c r="B2641" s="475">
        <v>43575</v>
      </c>
      <c r="C2641" s="467">
        <v>24</v>
      </c>
      <c r="D2641" s="467">
        <v>853</v>
      </c>
      <c r="E2641" s="467">
        <v>8</v>
      </c>
      <c r="F2641" s="467">
        <v>0</v>
      </c>
      <c r="G2641" s="467">
        <f t="array" ref="G2641">MAX(IF($A$2:$A$8761=A2641,$D$2:$D$8761))</f>
        <v>1224</v>
      </c>
      <c r="H2641" s="467">
        <f t="shared" si="290"/>
        <v>0</v>
      </c>
      <c r="I2641" s="475" t="str">
        <f t="shared" si="291"/>
        <v/>
      </c>
      <c r="J2641" s="471">
        <f>'Potential Projects'!D2642</f>
        <v>84.2018906286131</v>
      </c>
      <c r="K2641" s="471">
        <f>'Potential Projects'!E2642</f>
        <v>99.436634487207073</v>
      </c>
      <c r="L2641" s="476">
        <f t="shared" si="292"/>
        <v>661.36147488417987</v>
      </c>
      <c r="M2641" s="471">
        <f t="shared" si="288"/>
        <v>1177.115557030746</v>
      </c>
      <c r="N2641" s="467">
        <f t="shared" si="293"/>
        <v>0</v>
      </c>
      <c r="O2641" s="475" t="str">
        <f t="shared" si="294"/>
        <v/>
      </c>
    </row>
    <row r="2642" spans="1:15" hidden="1">
      <c r="A2642" s="475">
        <f t="shared" si="289"/>
        <v>43556</v>
      </c>
      <c r="B2642" s="475">
        <v>43576</v>
      </c>
      <c r="C2642" s="467">
        <v>1</v>
      </c>
      <c r="D2642" s="467">
        <v>786</v>
      </c>
      <c r="E2642" s="467">
        <v>10</v>
      </c>
      <c r="F2642" s="467">
        <v>0</v>
      </c>
      <c r="G2642" s="467">
        <f t="array" ref="G2642">MAX(IF($A$2:$A$8761=A2642,$D$2:$D$8761))</f>
        <v>1224</v>
      </c>
      <c r="H2642" s="467">
        <f t="shared" si="290"/>
        <v>0</v>
      </c>
      <c r="I2642" s="475" t="str">
        <f t="shared" si="291"/>
        <v/>
      </c>
      <c r="J2642" s="471">
        <f>'Potential Projects'!D2643</f>
        <v>144</v>
      </c>
      <c r="K2642" s="471">
        <f>'Potential Projects'!E2643</f>
        <v>97.32377418834659</v>
      </c>
      <c r="L2642" s="476">
        <f t="shared" si="292"/>
        <v>534.67622581165347</v>
      </c>
      <c r="M2642" s="471">
        <f t="shared" si="288"/>
        <v>1177.115557030746</v>
      </c>
      <c r="N2642" s="467">
        <f t="shared" si="293"/>
        <v>0</v>
      </c>
      <c r="O2642" s="475" t="str">
        <f t="shared" si="294"/>
        <v/>
      </c>
    </row>
    <row r="2643" spans="1:15" hidden="1">
      <c r="A2643" s="475">
        <f t="shared" si="289"/>
        <v>43556</v>
      </c>
      <c r="B2643" s="475">
        <v>43576</v>
      </c>
      <c r="C2643" s="467">
        <v>2</v>
      </c>
      <c r="D2643" s="467">
        <v>758</v>
      </c>
      <c r="E2643" s="467">
        <v>13</v>
      </c>
      <c r="F2643" s="467">
        <v>0</v>
      </c>
      <c r="G2643" s="467">
        <f t="array" ref="G2643">MAX(IF($A$2:$A$8761=A2643,$D$2:$D$8761))</f>
        <v>1224</v>
      </c>
      <c r="H2643" s="467">
        <f t="shared" si="290"/>
        <v>0</v>
      </c>
      <c r="I2643" s="475" t="str">
        <f t="shared" si="291"/>
        <v/>
      </c>
      <c r="J2643" s="471">
        <f>'Potential Projects'!D2644</f>
        <v>144</v>
      </c>
      <c r="K2643" s="471">
        <f>'Potential Projects'!E2644</f>
        <v>99.67913233713179</v>
      </c>
      <c r="L2643" s="476">
        <f t="shared" si="292"/>
        <v>501.32086766286818</v>
      </c>
      <c r="M2643" s="471">
        <f t="shared" si="288"/>
        <v>1177.115557030746</v>
      </c>
      <c r="N2643" s="467">
        <f t="shared" si="293"/>
        <v>0</v>
      </c>
      <c r="O2643" s="475" t="str">
        <f t="shared" si="294"/>
        <v/>
      </c>
    </row>
    <row r="2644" spans="1:15" hidden="1">
      <c r="A2644" s="475">
        <f t="shared" si="289"/>
        <v>43556</v>
      </c>
      <c r="B2644" s="475">
        <v>43576</v>
      </c>
      <c r="C2644" s="467">
        <v>3</v>
      </c>
      <c r="D2644" s="467">
        <v>747</v>
      </c>
      <c r="E2644" s="467">
        <v>20</v>
      </c>
      <c r="F2644" s="467">
        <v>0</v>
      </c>
      <c r="G2644" s="467">
        <f t="array" ref="G2644">MAX(IF($A$2:$A$8761=A2644,$D$2:$D$8761))</f>
        <v>1224</v>
      </c>
      <c r="H2644" s="467">
        <f t="shared" si="290"/>
        <v>0</v>
      </c>
      <c r="I2644" s="475" t="str">
        <f t="shared" si="291"/>
        <v/>
      </c>
      <c r="J2644" s="471">
        <f>'Potential Projects'!D2645</f>
        <v>139.1942386380112</v>
      </c>
      <c r="K2644" s="471">
        <f>'Potential Projects'!E2645</f>
        <v>99.835582562889698</v>
      </c>
      <c r="L2644" s="476">
        <f t="shared" si="292"/>
        <v>487.97017879909902</v>
      </c>
      <c r="M2644" s="471">
        <f t="shared" si="288"/>
        <v>1177.115557030746</v>
      </c>
      <c r="N2644" s="467">
        <f t="shared" si="293"/>
        <v>0</v>
      </c>
      <c r="O2644" s="475" t="str">
        <f t="shared" si="294"/>
        <v/>
      </c>
    </row>
    <row r="2645" spans="1:15" hidden="1">
      <c r="A2645" s="475">
        <f t="shared" si="289"/>
        <v>43556</v>
      </c>
      <c r="B2645" s="475">
        <v>43576</v>
      </c>
      <c r="C2645" s="467">
        <v>4</v>
      </c>
      <c r="D2645" s="467">
        <v>759</v>
      </c>
      <c r="E2645" s="467">
        <v>9</v>
      </c>
      <c r="F2645" s="467">
        <v>0</v>
      </c>
      <c r="G2645" s="467">
        <f t="array" ref="G2645">MAX(IF($A$2:$A$8761=A2645,$D$2:$D$8761))</f>
        <v>1224</v>
      </c>
      <c r="H2645" s="467">
        <f t="shared" si="290"/>
        <v>0</v>
      </c>
      <c r="I2645" s="475" t="str">
        <f t="shared" si="291"/>
        <v/>
      </c>
      <c r="J2645" s="471">
        <f>'Potential Projects'!D2646</f>
        <v>128.86725538291631</v>
      </c>
      <c r="K2645" s="471">
        <f>'Potential Projects'!E2646</f>
        <v>99.72606740485918</v>
      </c>
      <c r="L2645" s="476">
        <f t="shared" si="292"/>
        <v>521.40667721222462</v>
      </c>
      <c r="M2645" s="471">
        <f t="shared" si="288"/>
        <v>1177.115557030746</v>
      </c>
      <c r="N2645" s="467">
        <f t="shared" si="293"/>
        <v>0</v>
      </c>
      <c r="O2645" s="475" t="str">
        <f t="shared" si="294"/>
        <v/>
      </c>
    </row>
    <row r="2646" spans="1:15" hidden="1">
      <c r="A2646" s="475">
        <f t="shared" si="289"/>
        <v>43556</v>
      </c>
      <c r="B2646" s="475">
        <v>43576</v>
      </c>
      <c r="C2646" s="467">
        <v>5</v>
      </c>
      <c r="D2646" s="467">
        <v>726</v>
      </c>
      <c r="E2646" s="467">
        <v>2</v>
      </c>
      <c r="F2646" s="467">
        <v>0</v>
      </c>
      <c r="G2646" s="467">
        <f t="array" ref="G2646">MAX(IF($A$2:$A$8761=A2646,$D$2:$D$8761))</f>
        <v>1224</v>
      </c>
      <c r="H2646" s="467">
        <f t="shared" si="290"/>
        <v>0</v>
      </c>
      <c r="I2646" s="475" t="str">
        <f t="shared" si="291"/>
        <v/>
      </c>
      <c r="J2646" s="471">
        <f>'Potential Projects'!D2647</f>
        <v>100.55348325694118</v>
      </c>
      <c r="K2646" s="471">
        <f>'Potential Projects'!E2647</f>
        <v>91.167457804773164</v>
      </c>
      <c r="L2646" s="476">
        <f t="shared" si="292"/>
        <v>532.27905893828574</v>
      </c>
      <c r="M2646" s="471">
        <f t="shared" si="288"/>
        <v>1177.115557030746</v>
      </c>
      <c r="N2646" s="467">
        <f t="shared" si="293"/>
        <v>0</v>
      </c>
      <c r="O2646" s="475" t="str">
        <f t="shared" si="294"/>
        <v/>
      </c>
    </row>
    <row r="2647" spans="1:15" hidden="1">
      <c r="A2647" s="475">
        <f t="shared" si="289"/>
        <v>43556</v>
      </c>
      <c r="B2647" s="475">
        <v>43576</v>
      </c>
      <c r="C2647" s="467">
        <v>6</v>
      </c>
      <c r="D2647" s="467">
        <v>797</v>
      </c>
      <c r="E2647" s="467">
        <v>2</v>
      </c>
      <c r="F2647" s="467">
        <v>0</v>
      </c>
      <c r="G2647" s="467">
        <f t="array" ref="G2647">MAX(IF($A$2:$A$8761=A2647,$D$2:$D$8761))</f>
        <v>1224</v>
      </c>
      <c r="H2647" s="467">
        <f t="shared" si="290"/>
        <v>0</v>
      </c>
      <c r="I2647" s="475" t="str">
        <f t="shared" si="291"/>
        <v/>
      </c>
      <c r="J2647" s="471">
        <f>'Potential Projects'!D2648</f>
        <v>75.134388842232255</v>
      </c>
      <c r="K2647" s="471">
        <f>'Potential Projects'!E2648</f>
        <v>54.02773871210492</v>
      </c>
      <c r="L2647" s="476">
        <f t="shared" si="292"/>
        <v>665.83787244566281</v>
      </c>
      <c r="M2647" s="471">
        <f t="shared" si="288"/>
        <v>1177.115557030746</v>
      </c>
      <c r="N2647" s="467">
        <f t="shared" si="293"/>
        <v>0</v>
      </c>
      <c r="O2647" s="475" t="str">
        <f t="shared" si="294"/>
        <v/>
      </c>
    </row>
    <row r="2648" spans="1:15" hidden="1">
      <c r="A2648" s="475">
        <f t="shared" si="289"/>
        <v>43556</v>
      </c>
      <c r="B2648" s="475">
        <v>43576</v>
      </c>
      <c r="C2648" s="467">
        <v>7</v>
      </c>
      <c r="D2648" s="467">
        <v>840</v>
      </c>
      <c r="E2648" s="467">
        <v>4</v>
      </c>
      <c r="F2648" s="467">
        <v>3</v>
      </c>
      <c r="G2648" s="467">
        <f t="array" ref="G2648">MAX(IF($A$2:$A$8761=A2648,$D$2:$D$8761))</f>
        <v>1224</v>
      </c>
      <c r="H2648" s="467">
        <f t="shared" si="290"/>
        <v>0</v>
      </c>
      <c r="I2648" s="475" t="str">
        <f t="shared" si="291"/>
        <v/>
      </c>
      <c r="J2648" s="471">
        <f>'Potential Projects'!D2649</f>
        <v>37.169277516466494</v>
      </c>
      <c r="K2648" s="471">
        <f>'Potential Projects'!E2649</f>
        <v>9.691309234573211</v>
      </c>
      <c r="L2648" s="476">
        <f t="shared" si="292"/>
        <v>786.1394132489603</v>
      </c>
      <c r="M2648" s="471">
        <f t="shared" si="288"/>
        <v>1177.115557030746</v>
      </c>
      <c r="N2648" s="467">
        <f t="shared" si="293"/>
        <v>0</v>
      </c>
      <c r="O2648" s="475" t="str">
        <f t="shared" si="294"/>
        <v/>
      </c>
    </row>
    <row r="2649" spans="1:15" hidden="1">
      <c r="A2649" s="475">
        <f t="shared" si="289"/>
        <v>43556</v>
      </c>
      <c r="B2649" s="475">
        <v>43576</v>
      </c>
      <c r="C2649" s="467">
        <v>8</v>
      </c>
      <c r="D2649" s="467">
        <v>893</v>
      </c>
      <c r="E2649" s="467">
        <v>0</v>
      </c>
      <c r="F2649" s="467">
        <v>16</v>
      </c>
      <c r="G2649" s="467">
        <f t="array" ref="G2649">MAX(IF($A$2:$A$8761=A2649,$D$2:$D$8761))</f>
        <v>1224</v>
      </c>
      <c r="H2649" s="467">
        <f t="shared" si="290"/>
        <v>0</v>
      </c>
      <c r="I2649" s="475" t="str">
        <f t="shared" si="291"/>
        <v/>
      </c>
      <c r="J2649" s="471">
        <f>'Potential Projects'!D2650</f>
        <v>13.295436160913567</v>
      </c>
      <c r="K2649" s="471">
        <f>'Potential Projects'!E2650</f>
        <v>26.534740539668888</v>
      </c>
      <c r="L2649" s="476">
        <f t="shared" si="292"/>
        <v>837.16982329941754</v>
      </c>
      <c r="M2649" s="471">
        <f t="shared" si="288"/>
        <v>1177.115557030746</v>
      </c>
      <c r="N2649" s="467">
        <f t="shared" si="293"/>
        <v>0</v>
      </c>
      <c r="O2649" s="475" t="str">
        <f t="shared" si="294"/>
        <v/>
      </c>
    </row>
    <row r="2650" spans="1:15" hidden="1">
      <c r="A2650" s="475">
        <f t="shared" si="289"/>
        <v>43556</v>
      </c>
      <c r="B2650" s="475">
        <v>43576</v>
      </c>
      <c r="C2650" s="467">
        <v>9</v>
      </c>
      <c r="D2650" s="467">
        <v>947</v>
      </c>
      <c r="E2650" s="467">
        <v>0</v>
      </c>
      <c r="F2650" s="467">
        <v>19</v>
      </c>
      <c r="G2650" s="467">
        <f t="array" ref="G2650">MAX(IF($A$2:$A$8761=A2650,$D$2:$D$8761))</f>
        <v>1224</v>
      </c>
      <c r="H2650" s="467">
        <f t="shared" si="290"/>
        <v>0</v>
      </c>
      <c r="I2650" s="475" t="str">
        <f t="shared" si="291"/>
        <v/>
      </c>
      <c r="J2650" s="471">
        <f>'Potential Projects'!D2651</f>
        <v>28.490677809677344</v>
      </c>
      <c r="K2650" s="471">
        <f>'Potential Projects'!E2651</f>
        <v>34.318921522253284</v>
      </c>
      <c r="L2650" s="476">
        <f t="shared" si="292"/>
        <v>865.1904006680694</v>
      </c>
      <c r="M2650" s="471">
        <f t="shared" si="288"/>
        <v>1177.115557030746</v>
      </c>
      <c r="N2650" s="467">
        <f t="shared" si="293"/>
        <v>0</v>
      </c>
      <c r="O2650" s="475" t="str">
        <f t="shared" si="294"/>
        <v/>
      </c>
    </row>
    <row r="2651" spans="1:15" hidden="1">
      <c r="A2651" s="475">
        <f t="shared" si="289"/>
        <v>43556</v>
      </c>
      <c r="B2651" s="475">
        <v>43576</v>
      </c>
      <c r="C2651" s="467">
        <v>10</v>
      </c>
      <c r="D2651" s="467">
        <v>968</v>
      </c>
      <c r="E2651" s="467">
        <v>0</v>
      </c>
      <c r="F2651" s="467">
        <v>19</v>
      </c>
      <c r="G2651" s="467">
        <f t="array" ref="G2651">MAX(IF($A$2:$A$8761=A2651,$D$2:$D$8761))</f>
        <v>1224</v>
      </c>
      <c r="H2651" s="467">
        <f t="shared" si="290"/>
        <v>0</v>
      </c>
      <c r="I2651" s="475" t="str">
        <f t="shared" si="291"/>
        <v/>
      </c>
      <c r="J2651" s="471">
        <f>'Potential Projects'!D2652</f>
        <v>28.173917242425972</v>
      </c>
      <c r="K2651" s="471">
        <f>'Potential Projects'!E2652</f>
        <v>27.512554450655774</v>
      </c>
      <c r="L2651" s="476">
        <f t="shared" si="292"/>
        <v>893.31352830691822</v>
      </c>
      <c r="M2651" s="471">
        <f t="shared" si="288"/>
        <v>1177.115557030746</v>
      </c>
      <c r="N2651" s="467">
        <f t="shared" si="293"/>
        <v>0</v>
      </c>
      <c r="O2651" s="475" t="str">
        <f t="shared" si="294"/>
        <v/>
      </c>
    </row>
    <row r="2652" spans="1:15" hidden="1">
      <c r="A2652" s="475">
        <f t="shared" si="289"/>
        <v>43556</v>
      </c>
      <c r="B2652" s="475">
        <v>43576</v>
      </c>
      <c r="C2652" s="467">
        <v>11</v>
      </c>
      <c r="D2652" s="467">
        <v>944</v>
      </c>
      <c r="E2652" s="467">
        <v>1</v>
      </c>
      <c r="F2652" s="467">
        <v>19</v>
      </c>
      <c r="G2652" s="467">
        <f t="array" ref="G2652">MAX(IF($A$2:$A$8761=A2652,$D$2:$D$8761))</f>
        <v>1224</v>
      </c>
      <c r="H2652" s="467">
        <f t="shared" si="290"/>
        <v>0</v>
      </c>
      <c r="I2652" s="475" t="str">
        <f t="shared" si="291"/>
        <v/>
      </c>
      <c r="J2652" s="471">
        <f>'Potential Projects'!D2653</f>
        <v>24.874860131274069</v>
      </c>
      <c r="K2652" s="471">
        <f>'Potential Projects'!E2653</f>
        <v>11.579663459471083</v>
      </c>
      <c r="L2652" s="476">
        <f t="shared" si="292"/>
        <v>887.54547640925477</v>
      </c>
      <c r="M2652" s="471">
        <f t="shared" si="288"/>
        <v>1177.115557030746</v>
      </c>
      <c r="N2652" s="467">
        <f t="shared" si="293"/>
        <v>0</v>
      </c>
      <c r="O2652" s="475" t="str">
        <f t="shared" si="294"/>
        <v/>
      </c>
    </row>
    <row r="2653" spans="1:15" hidden="1">
      <c r="A2653" s="475">
        <f t="shared" si="289"/>
        <v>43556</v>
      </c>
      <c r="B2653" s="475">
        <v>43576</v>
      </c>
      <c r="C2653" s="467">
        <v>12</v>
      </c>
      <c r="D2653" s="467">
        <v>911</v>
      </c>
      <c r="E2653" s="467">
        <v>4</v>
      </c>
      <c r="F2653" s="467">
        <v>19</v>
      </c>
      <c r="G2653" s="467">
        <f t="array" ref="G2653">MAX(IF($A$2:$A$8761=A2653,$D$2:$D$8761))</f>
        <v>1224</v>
      </c>
      <c r="H2653" s="467">
        <f t="shared" si="290"/>
        <v>0</v>
      </c>
      <c r="I2653" s="475" t="str">
        <f t="shared" si="291"/>
        <v/>
      </c>
      <c r="J2653" s="471">
        <f>'Potential Projects'!D2654</f>
        <v>12.529776496722178</v>
      </c>
      <c r="K2653" s="471">
        <f>'Potential Projects'!E2654</f>
        <v>6.1703969038916364</v>
      </c>
      <c r="L2653" s="476">
        <f t="shared" si="292"/>
        <v>869.29982659938617</v>
      </c>
      <c r="M2653" s="471">
        <f t="shared" si="288"/>
        <v>1177.115557030746</v>
      </c>
      <c r="N2653" s="467">
        <f t="shared" si="293"/>
        <v>0</v>
      </c>
      <c r="O2653" s="475" t="str">
        <f t="shared" si="294"/>
        <v/>
      </c>
    </row>
    <row r="2654" spans="1:15" hidden="1">
      <c r="A2654" s="475">
        <f t="shared" si="289"/>
        <v>43556</v>
      </c>
      <c r="B2654" s="475">
        <v>43576</v>
      </c>
      <c r="C2654" s="467">
        <v>13</v>
      </c>
      <c r="D2654" s="467">
        <v>907</v>
      </c>
      <c r="E2654" s="467">
        <v>5</v>
      </c>
      <c r="F2654" s="467">
        <v>19</v>
      </c>
      <c r="G2654" s="467">
        <f t="array" ref="G2654">MAX(IF($A$2:$A$8761=A2654,$D$2:$D$8761))</f>
        <v>1224</v>
      </c>
      <c r="H2654" s="467">
        <f t="shared" si="290"/>
        <v>0</v>
      </c>
      <c r="I2654" s="475" t="str">
        <f t="shared" si="291"/>
        <v/>
      </c>
      <c r="J2654" s="471">
        <f>'Potential Projects'!D2655</f>
        <v>19.525551616387997</v>
      </c>
      <c r="K2654" s="471">
        <f>'Potential Projects'!E2655</f>
        <v>6.0530592345732099</v>
      </c>
      <c r="L2654" s="476">
        <f t="shared" si="292"/>
        <v>857.42138914903876</v>
      </c>
      <c r="M2654" s="471">
        <f t="shared" si="288"/>
        <v>1177.115557030746</v>
      </c>
      <c r="N2654" s="467">
        <f t="shared" si="293"/>
        <v>0</v>
      </c>
      <c r="O2654" s="475" t="str">
        <f t="shared" si="294"/>
        <v/>
      </c>
    </row>
    <row r="2655" spans="1:15" hidden="1">
      <c r="A2655" s="475">
        <f t="shared" si="289"/>
        <v>43556</v>
      </c>
      <c r="B2655" s="475">
        <v>43576</v>
      </c>
      <c r="C2655" s="467">
        <v>14</v>
      </c>
      <c r="D2655" s="467">
        <v>883</v>
      </c>
      <c r="E2655" s="467">
        <v>6</v>
      </c>
      <c r="F2655" s="467">
        <v>19</v>
      </c>
      <c r="G2655" s="467">
        <f t="array" ref="G2655">MAX(IF($A$2:$A$8761=A2655,$D$2:$D$8761))</f>
        <v>1224</v>
      </c>
      <c r="H2655" s="467">
        <f t="shared" si="290"/>
        <v>0</v>
      </c>
      <c r="I2655" s="475" t="str">
        <f t="shared" si="291"/>
        <v/>
      </c>
      <c r="J2655" s="471">
        <f>'Potential Projects'!D2656</f>
        <v>7.4926688059983508</v>
      </c>
      <c r="K2655" s="471">
        <f>'Potential Projects'!E2656</f>
        <v>4.4862102236078263</v>
      </c>
      <c r="L2655" s="476">
        <f t="shared" si="292"/>
        <v>846.02112097039378</v>
      </c>
      <c r="M2655" s="471">
        <f t="shared" si="288"/>
        <v>1177.115557030746</v>
      </c>
      <c r="N2655" s="467">
        <f t="shared" si="293"/>
        <v>0</v>
      </c>
      <c r="O2655" s="475" t="str">
        <f t="shared" si="294"/>
        <v/>
      </c>
    </row>
    <row r="2656" spans="1:15" hidden="1">
      <c r="A2656" s="475">
        <f t="shared" si="289"/>
        <v>43556</v>
      </c>
      <c r="B2656" s="475">
        <v>43576</v>
      </c>
      <c r="C2656" s="467">
        <v>15</v>
      </c>
      <c r="D2656" s="467">
        <v>867</v>
      </c>
      <c r="E2656" s="467">
        <v>7</v>
      </c>
      <c r="F2656" s="467">
        <v>19</v>
      </c>
      <c r="G2656" s="467">
        <f t="array" ref="G2656">MAX(IF($A$2:$A$8761=A2656,$D$2:$D$8761))</f>
        <v>1224</v>
      </c>
      <c r="H2656" s="467">
        <f t="shared" si="290"/>
        <v>0</v>
      </c>
      <c r="I2656" s="475" t="str">
        <f t="shared" si="291"/>
        <v/>
      </c>
      <c r="J2656" s="471">
        <f>'Potential Projects'!D2657</f>
        <v>3.6364028790726559</v>
      </c>
      <c r="K2656" s="471">
        <f>'Potential Projects'!E2657</f>
        <v>9.4488113846484634</v>
      </c>
      <c r="L2656" s="476">
        <f t="shared" si="292"/>
        <v>827.91478573627887</v>
      </c>
      <c r="M2656" s="471">
        <f t="shared" si="288"/>
        <v>1177.115557030746</v>
      </c>
      <c r="N2656" s="467">
        <f t="shared" si="293"/>
        <v>0</v>
      </c>
      <c r="O2656" s="475" t="str">
        <f t="shared" si="294"/>
        <v/>
      </c>
    </row>
    <row r="2657" spans="1:15" hidden="1">
      <c r="A2657" s="475">
        <f t="shared" si="289"/>
        <v>43556</v>
      </c>
      <c r="B2657" s="475">
        <v>43576</v>
      </c>
      <c r="C2657" s="467">
        <v>16</v>
      </c>
      <c r="D2657" s="467">
        <v>875</v>
      </c>
      <c r="E2657" s="467">
        <v>8</v>
      </c>
      <c r="F2657" s="467">
        <v>19</v>
      </c>
      <c r="G2657" s="467">
        <f t="array" ref="G2657">MAX(IF($A$2:$A$8761=A2657,$D$2:$D$8761))</f>
        <v>1224</v>
      </c>
      <c r="H2657" s="467">
        <f t="shared" si="290"/>
        <v>0</v>
      </c>
      <c r="I2657" s="475" t="str">
        <f t="shared" si="291"/>
        <v/>
      </c>
      <c r="J2657" s="471">
        <f>'Potential Projects'!D2658</f>
        <v>8.1687451639752684</v>
      </c>
      <c r="K2657" s="471">
        <f>'Potential Projects'!E2658</f>
        <v>9.2430793377768232</v>
      </c>
      <c r="L2657" s="476">
        <f t="shared" si="292"/>
        <v>830.58817549824789</v>
      </c>
      <c r="M2657" s="471">
        <f t="shared" si="288"/>
        <v>1177.115557030746</v>
      </c>
      <c r="N2657" s="467">
        <f t="shared" si="293"/>
        <v>0</v>
      </c>
      <c r="O2657" s="475" t="str">
        <f t="shared" si="294"/>
        <v/>
      </c>
    </row>
    <row r="2658" spans="1:15" hidden="1">
      <c r="A2658" s="475">
        <f t="shared" si="289"/>
        <v>43556</v>
      </c>
      <c r="B2658" s="475">
        <v>43576</v>
      </c>
      <c r="C2658" s="467">
        <v>17</v>
      </c>
      <c r="D2658" s="467">
        <v>861</v>
      </c>
      <c r="E2658" s="467">
        <v>9</v>
      </c>
      <c r="F2658" s="467">
        <v>19</v>
      </c>
      <c r="G2658" s="467">
        <f t="array" ref="G2658">MAX(IF($A$2:$A$8761=A2658,$D$2:$D$8761))</f>
        <v>1224</v>
      </c>
      <c r="H2658" s="467">
        <f t="shared" si="290"/>
        <v>0</v>
      </c>
      <c r="I2658" s="475" t="str">
        <f t="shared" si="291"/>
        <v/>
      </c>
      <c r="J2658" s="471">
        <f>'Potential Projects'!D2659</f>
        <v>30.703075358668105</v>
      </c>
      <c r="K2658" s="471">
        <f>'Potential Projects'!E2659</f>
        <v>5.4108310578370258</v>
      </c>
      <c r="L2658" s="476">
        <f t="shared" si="292"/>
        <v>796.88609358349481</v>
      </c>
      <c r="M2658" s="471">
        <f t="shared" si="288"/>
        <v>1177.115557030746</v>
      </c>
      <c r="N2658" s="467">
        <f t="shared" si="293"/>
        <v>0</v>
      </c>
      <c r="O2658" s="475" t="str">
        <f t="shared" si="294"/>
        <v/>
      </c>
    </row>
    <row r="2659" spans="1:15" hidden="1">
      <c r="A2659" s="475">
        <f t="shared" si="289"/>
        <v>43556</v>
      </c>
      <c r="B2659" s="475">
        <v>43576</v>
      </c>
      <c r="C2659" s="467">
        <v>18</v>
      </c>
      <c r="D2659" s="467">
        <v>881</v>
      </c>
      <c r="E2659" s="467">
        <v>21</v>
      </c>
      <c r="F2659" s="467">
        <v>18</v>
      </c>
      <c r="G2659" s="467">
        <f t="array" ref="G2659">MAX(IF($A$2:$A$8761=A2659,$D$2:$D$8761))</f>
        <v>1224</v>
      </c>
      <c r="H2659" s="467">
        <f t="shared" si="290"/>
        <v>0</v>
      </c>
      <c r="I2659" s="475" t="str">
        <f t="shared" si="291"/>
        <v/>
      </c>
      <c r="J2659" s="471">
        <f>'Potential Projects'!D2660</f>
        <v>23.272199709050977</v>
      </c>
      <c r="K2659" s="471">
        <f>'Potential Projects'!E2660</f>
        <v>21.123909481831866</v>
      </c>
      <c r="L2659" s="476">
        <f t="shared" si="292"/>
        <v>797.60389080911716</v>
      </c>
      <c r="M2659" s="471">
        <f t="shared" si="288"/>
        <v>1177.115557030746</v>
      </c>
      <c r="N2659" s="467">
        <f t="shared" si="293"/>
        <v>0</v>
      </c>
      <c r="O2659" s="475" t="str">
        <f t="shared" si="294"/>
        <v/>
      </c>
    </row>
    <row r="2660" spans="1:15" hidden="1">
      <c r="A2660" s="475">
        <f t="shared" si="289"/>
        <v>43556</v>
      </c>
      <c r="B2660" s="475">
        <v>43576</v>
      </c>
      <c r="C2660" s="467">
        <v>19</v>
      </c>
      <c r="D2660" s="467">
        <v>885</v>
      </c>
      <c r="E2660" s="467">
        <v>18</v>
      </c>
      <c r="F2660" s="467">
        <v>8</v>
      </c>
      <c r="G2660" s="467">
        <f t="array" ref="G2660">MAX(IF($A$2:$A$8761=A2660,$D$2:$D$8761))</f>
        <v>1224</v>
      </c>
      <c r="H2660" s="467">
        <f t="shared" si="290"/>
        <v>0</v>
      </c>
      <c r="I2660" s="475" t="str">
        <f t="shared" si="291"/>
        <v/>
      </c>
      <c r="J2660" s="471">
        <f>'Potential Projects'!D2661</f>
        <v>16.940530332455729</v>
      </c>
      <c r="K2660" s="471">
        <f>'Potential Projects'!E2661</f>
        <v>59.065435981509353</v>
      </c>
      <c r="L2660" s="476">
        <f t="shared" si="292"/>
        <v>782.99403368603487</v>
      </c>
      <c r="M2660" s="471">
        <f t="shared" si="288"/>
        <v>1177.115557030746</v>
      </c>
      <c r="N2660" s="467">
        <f t="shared" si="293"/>
        <v>0</v>
      </c>
      <c r="O2660" s="475" t="str">
        <f t="shared" si="294"/>
        <v/>
      </c>
    </row>
    <row r="2661" spans="1:15" hidden="1">
      <c r="A2661" s="475">
        <f t="shared" si="289"/>
        <v>43556</v>
      </c>
      <c r="B2661" s="475">
        <v>43576</v>
      </c>
      <c r="C2661" s="467">
        <v>20</v>
      </c>
      <c r="D2661" s="467">
        <v>910</v>
      </c>
      <c r="E2661" s="467">
        <v>15</v>
      </c>
      <c r="F2661" s="467">
        <v>0</v>
      </c>
      <c r="G2661" s="467">
        <f t="array" ref="G2661">MAX(IF($A$2:$A$8761=A2661,$D$2:$D$8761))</f>
        <v>1224</v>
      </c>
      <c r="H2661" s="467">
        <f t="shared" si="290"/>
        <v>0</v>
      </c>
      <c r="I2661" s="475" t="str">
        <f t="shared" si="291"/>
        <v/>
      </c>
      <c r="J2661" s="471">
        <f>'Potential Projects'!D2662</f>
        <v>1.3938423543751426</v>
      </c>
      <c r="K2661" s="471">
        <f>'Potential Projects'!E2662</f>
        <v>86.230670930982583</v>
      </c>
      <c r="L2661" s="476">
        <f t="shared" si="292"/>
        <v>807.37548671464231</v>
      </c>
      <c r="M2661" s="471">
        <f t="shared" si="288"/>
        <v>1177.115557030746</v>
      </c>
      <c r="N2661" s="467">
        <f t="shared" si="293"/>
        <v>0</v>
      </c>
      <c r="O2661" s="475" t="str">
        <f t="shared" si="294"/>
        <v/>
      </c>
    </row>
    <row r="2662" spans="1:15" hidden="1">
      <c r="A2662" s="475">
        <f t="shared" si="289"/>
        <v>43556</v>
      </c>
      <c r="B2662" s="475">
        <v>43576</v>
      </c>
      <c r="C2662" s="467">
        <v>21</v>
      </c>
      <c r="D2662" s="467">
        <v>993</v>
      </c>
      <c r="E2662" s="467">
        <v>21</v>
      </c>
      <c r="F2662" s="467">
        <v>0</v>
      </c>
      <c r="G2662" s="467">
        <f t="array" ref="G2662">MAX(IF($A$2:$A$8761=A2662,$D$2:$D$8761))</f>
        <v>1224</v>
      </c>
      <c r="H2662" s="467">
        <f t="shared" si="290"/>
        <v>0</v>
      </c>
      <c r="I2662" s="475" t="str">
        <f t="shared" si="291"/>
        <v/>
      </c>
      <c r="J2662" s="471">
        <f>'Potential Projects'!D2663</f>
        <v>0.75369805125746614</v>
      </c>
      <c r="K2662" s="471">
        <f>'Potential Projects'!E2663</f>
        <v>88.335708718555139</v>
      </c>
      <c r="L2662" s="476">
        <f t="shared" si="292"/>
        <v>882.91059323018737</v>
      </c>
      <c r="M2662" s="471">
        <f t="shared" si="288"/>
        <v>1177.115557030746</v>
      </c>
      <c r="N2662" s="467">
        <f t="shared" si="293"/>
        <v>0</v>
      </c>
      <c r="O2662" s="475" t="str">
        <f t="shared" si="294"/>
        <v/>
      </c>
    </row>
    <row r="2663" spans="1:15" hidden="1">
      <c r="A2663" s="475">
        <f t="shared" si="289"/>
        <v>43556</v>
      </c>
      <c r="B2663" s="475">
        <v>43576</v>
      </c>
      <c r="C2663" s="467">
        <v>22</v>
      </c>
      <c r="D2663" s="467">
        <v>940</v>
      </c>
      <c r="E2663" s="467">
        <v>27</v>
      </c>
      <c r="F2663" s="467">
        <v>0</v>
      </c>
      <c r="G2663" s="467">
        <f t="array" ref="G2663">MAX(IF($A$2:$A$8761=A2663,$D$2:$D$8761))</f>
        <v>1224</v>
      </c>
      <c r="H2663" s="467">
        <f t="shared" si="290"/>
        <v>0</v>
      </c>
      <c r="I2663" s="475" t="str">
        <f t="shared" si="291"/>
        <v/>
      </c>
      <c r="J2663" s="471">
        <f>'Potential Projects'!D2664</f>
        <v>6.543714816934167</v>
      </c>
      <c r="K2663" s="471">
        <f>'Potential Projects'!E2664</f>
        <v>99.317732315631062</v>
      </c>
      <c r="L2663" s="476">
        <f t="shared" si="292"/>
        <v>807.13855286743478</v>
      </c>
      <c r="M2663" s="471">
        <f t="shared" si="288"/>
        <v>1177.115557030746</v>
      </c>
      <c r="N2663" s="467">
        <f t="shared" si="293"/>
        <v>0</v>
      </c>
      <c r="O2663" s="475" t="str">
        <f t="shared" si="294"/>
        <v/>
      </c>
    </row>
    <row r="2664" spans="1:15" hidden="1">
      <c r="A2664" s="475">
        <f t="shared" si="289"/>
        <v>43556</v>
      </c>
      <c r="B2664" s="475">
        <v>43576</v>
      </c>
      <c r="C2664" s="467">
        <v>23</v>
      </c>
      <c r="D2664" s="467">
        <v>868</v>
      </c>
      <c r="E2664" s="467">
        <v>48</v>
      </c>
      <c r="F2664" s="467">
        <v>0</v>
      </c>
      <c r="G2664" s="467">
        <f t="array" ref="G2664">MAX(IF($A$2:$A$8761=A2664,$D$2:$D$8761))</f>
        <v>1224</v>
      </c>
      <c r="H2664" s="467">
        <f t="shared" si="290"/>
        <v>0</v>
      </c>
      <c r="I2664" s="475" t="str">
        <f t="shared" si="291"/>
        <v/>
      </c>
      <c r="J2664" s="471">
        <f>'Potential Projects'!D2665</f>
        <v>17.3374899128465</v>
      </c>
      <c r="K2664" s="471">
        <f>'Potential Projects'!E2665</f>
        <v>99.517206353472375</v>
      </c>
      <c r="L2664" s="476">
        <f t="shared" si="292"/>
        <v>703.14530373368109</v>
      </c>
      <c r="M2664" s="471">
        <f t="shared" si="288"/>
        <v>1177.115557030746</v>
      </c>
      <c r="N2664" s="467">
        <f t="shared" si="293"/>
        <v>0</v>
      </c>
      <c r="O2664" s="475" t="str">
        <f t="shared" si="294"/>
        <v/>
      </c>
    </row>
    <row r="2665" spans="1:15" hidden="1">
      <c r="A2665" s="475">
        <f t="shared" si="289"/>
        <v>43556</v>
      </c>
      <c r="B2665" s="475">
        <v>43576</v>
      </c>
      <c r="C2665" s="467">
        <v>24</v>
      </c>
      <c r="D2665" s="467">
        <v>798</v>
      </c>
      <c r="E2665" s="467">
        <v>46</v>
      </c>
      <c r="F2665" s="467">
        <v>0</v>
      </c>
      <c r="G2665" s="467">
        <f t="array" ref="G2665">MAX(IF($A$2:$A$8761=A2665,$D$2:$D$8761))</f>
        <v>1224</v>
      </c>
      <c r="H2665" s="467">
        <f t="shared" si="290"/>
        <v>0</v>
      </c>
      <c r="I2665" s="475" t="str">
        <f t="shared" si="291"/>
        <v/>
      </c>
      <c r="J2665" s="471">
        <f>'Potential Projects'!D2666</f>
        <v>73.596732184009454</v>
      </c>
      <c r="K2665" s="471">
        <f>'Potential Projects'!E2666</f>
        <v>99.575092937002808</v>
      </c>
      <c r="L2665" s="476">
        <f t="shared" si="292"/>
        <v>578.82817487898774</v>
      </c>
      <c r="M2665" s="471">
        <f t="shared" si="288"/>
        <v>1177.115557030746</v>
      </c>
      <c r="N2665" s="467">
        <f t="shared" si="293"/>
        <v>0</v>
      </c>
      <c r="O2665" s="475" t="str">
        <f t="shared" si="294"/>
        <v/>
      </c>
    </row>
    <row r="2666" spans="1:15" hidden="1">
      <c r="A2666" s="475">
        <f t="shared" si="289"/>
        <v>43556</v>
      </c>
      <c r="B2666" s="475">
        <v>43577</v>
      </c>
      <c r="C2666" s="467">
        <v>1</v>
      </c>
      <c r="D2666" s="467">
        <v>763</v>
      </c>
      <c r="E2666" s="467">
        <v>41</v>
      </c>
      <c r="F2666" s="467">
        <v>0</v>
      </c>
      <c r="G2666" s="467">
        <f t="array" ref="G2666">MAX(IF($A$2:$A$8761=A2666,$D$2:$D$8761))</f>
        <v>1224</v>
      </c>
      <c r="H2666" s="467">
        <f t="shared" si="290"/>
        <v>0</v>
      </c>
      <c r="I2666" s="475" t="str">
        <f t="shared" si="291"/>
        <v/>
      </c>
      <c r="J2666" s="471">
        <f>'Potential Projects'!D2667</f>
        <v>101.1038941743634</v>
      </c>
      <c r="K2666" s="471">
        <f>'Potential Projects'!E2667</f>
        <v>97.074236078262743</v>
      </c>
      <c r="L2666" s="476">
        <f t="shared" si="292"/>
        <v>523.82186974737385</v>
      </c>
      <c r="M2666" s="471">
        <f t="shared" si="288"/>
        <v>1177.115557030746</v>
      </c>
      <c r="N2666" s="467">
        <f t="shared" si="293"/>
        <v>0</v>
      </c>
      <c r="O2666" s="475" t="str">
        <f t="shared" si="294"/>
        <v/>
      </c>
    </row>
    <row r="2667" spans="1:15" hidden="1">
      <c r="A2667" s="475">
        <f t="shared" si="289"/>
        <v>43556</v>
      </c>
      <c r="B2667" s="475">
        <v>43577</v>
      </c>
      <c r="C2667" s="467">
        <v>2</v>
      </c>
      <c r="D2667" s="467">
        <v>756</v>
      </c>
      <c r="E2667" s="467">
        <v>26</v>
      </c>
      <c r="F2667" s="467">
        <v>0</v>
      </c>
      <c r="G2667" s="467">
        <f t="array" ref="G2667">MAX(IF($A$2:$A$8761=A2667,$D$2:$D$8761))</f>
        <v>1224</v>
      </c>
      <c r="H2667" s="467">
        <f t="shared" si="290"/>
        <v>0</v>
      </c>
      <c r="I2667" s="475" t="str">
        <f t="shared" si="291"/>
        <v/>
      </c>
      <c r="J2667" s="471">
        <f>'Potential Projects'!D2668</f>
        <v>34.599173281080695</v>
      </c>
      <c r="K2667" s="471">
        <f>'Potential Projects'!E2668</f>
        <v>67.235266770586975</v>
      </c>
      <c r="L2667" s="476">
        <f t="shared" si="292"/>
        <v>628.16555994833243</v>
      </c>
      <c r="M2667" s="471">
        <f t="shared" si="288"/>
        <v>1177.115557030746</v>
      </c>
      <c r="N2667" s="467">
        <f t="shared" si="293"/>
        <v>0</v>
      </c>
      <c r="O2667" s="475" t="str">
        <f t="shared" si="294"/>
        <v/>
      </c>
    </row>
    <row r="2668" spans="1:15" hidden="1">
      <c r="A2668" s="475">
        <f t="shared" si="289"/>
        <v>43556</v>
      </c>
      <c r="B2668" s="475">
        <v>43577</v>
      </c>
      <c r="C2668" s="467">
        <v>3</v>
      </c>
      <c r="D2668" s="467">
        <v>743</v>
      </c>
      <c r="E2668" s="467">
        <v>16</v>
      </c>
      <c r="F2668" s="467">
        <v>0</v>
      </c>
      <c r="G2668" s="467">
        <f t="array" ref="G2668">MAX(IF($A$2:$A$8761=A2668,$D$2:$D$8761))</f>
        <v>1224</v>
      </c>
      <c r="H2668" s="467">
        <f t="shared" si="290"/>
        <v>0</v>
      </c>
      <c r="I2668" s="475" t="str">
        <f t="shared" si="291"/>
        <v/>
      </c>
      <c r="J2668" s="471">
        <f>'Potential Projects'!D2669</f>
        <v>28.085928449342362</v>
      </c>
      <c r="K2668" s="471">
        <f>'Potential Projects'!E2669</f>
        <v>28.569375725650399</v>
      </c>
      <c r="L2668" s="476">
        <f t="shared" si="292"/>
        <v>670.34469582500719</v>
      </c>
      <c r="M2668" s="471">
        <f t="shared" si="288"/>
        <v>1177.115557030746</v>
      </c>
      <c r="N2668" s="467">
        <f t="shared" si="293"/>
        <v>0</v>
      </c>
      <c r="O2668" s="475" t="str">
        <f t="shared" si="294"/>
        <v/>
      </c>
    </row>
    <row r="2669" spans="1:15" hidden="1">
      <c r="A2669" s="475">
        <f t="shared" si="289"/>
        <v>43556</v>
      </c>
      <c r="B2669" s="475">
        <v>43577</v>
      </c>
      <c r="C2669" s="467">
        <v>4</v>
      </c>
      <c r="D2669" s="467">
        <v>745</v>
      </c>
      <c r="E2669" s="467">
        <v>9</v>
      </c>
      <c r="F2669" s="467">
        <v>0</v>
      </c>
      <c r="G2669" s="467">
        <f t="array" ref="G2669">MAX(IF($A$2:$A$8761=A2669,$D$2:$D$8761))</f>
        <v>1224</v>
      </c>
      <c r="H2669" s="467">
        <f t="shared" si="290"/>
        <v>0</v>
      </c>
      <c r="I2669" s="475" t="str">
        <f t="shared" si="291"/>
        <v/>
      </c>
      <c r="J2669" s="471">
        <f>'Potential Projects'!D2670</f>
        <v>22.175669863272354</v>
      </c>
      <c r="K2669" s="471">
        <f>'Potential Projects'!E2670</f>
        <v>20.499673081057836</v>
      </c>
      <c r="L2669" s="476">
        <f t="shared" si="292"/>
        <v>693.32465705566983</v>
      </c>
      <c r="M2669" s="471">
        <f t="shared" si="288"/>
        <v>1177.115557030746</v>
      </c>
      <c r="N2669" s="467">
        <f t="shared" si="293"/>
        <v>0</v>
      </c>
      <c r="O2669" s="475" t="str">
        <f t="shared" si="294"/>
        <v/>
      </c>
    </row>
    <row r="2670" spans="1:15" hidden="1">
      <c r="A2670" s="475">
        <f t="shared" si="289"/>
        <v>43556</v>
      </c>
      <c r="B2670" s="475">
        <v>43577</v>
      </c>
      <c r="C2670" s="467">
        <v>5</v>
      </c>
      <c r="D2670" s="467">
        <v>817</v>
      </c>
      <c r="E2670" s="467">
        <v>7</v>
      </c>
      <c r="F2670" s="467">
        <v>0</v>
      </c>
      <c r="G2670" s="467">
        <f t="array" ref="G2670">MAX(IF($A$2:$A$8761=A2670,$D$2:$D$8761))</f>
        <v>1224</v>
      </c>
      <c r="H2670" s="467">
        <f t="shared" si="290"/>
        <v>0</v>
      </c>
      <c r="I2670" s="475" t="str">
        <f t="shared" si="291"/>
        <v/>
      </c>
      <c r="J2670" s="471">
        <f>'Potential Projects'!D2671</f>
        <v>23.411559872950825</v>
      </c>
      <c r="K2670" s="471">
        <f>'Potential Projects'!E2671</f>
        <v>19.09866130939583</v>
      </c>
      <c r="L2670" s="476">
        <f t="shared" si="292"/>
        <v>767.48977881765325</v>
      </c>
      <c r="M2670" s="471">
        <f t="shared" si="288"/>
        <v>1177.115557030746</v>
      </c>
      <c r="N2670" s="467">
        <f t="shared" si="293"/>
        <v>0</v>
      </c>
      <c r="O2670" s="475" t="str">
        <f t="shared" si="294"/>
        <v/>
      </c>
    </row>
    <row r="2671" spans="1:15" hidden="1">
      <c r="A2671" s="475">
        <f t="shared" si="289"/>
        <v>43556</v>
      </c>
      <c r="B2671" s="475">
        <v>43577</v>
      </c>
      <c r="C2671" s="467">
        <v>6</v>
      </c>
      <c r="D2671" s="467">
        <v>904</v>
      </c>
      <c r="E2671" s="467">
        <v>8</v>
      </c>
      <c r="F2671" s="467">
        <v>0</v>
      </c>
      <c r="G2671" s="467">
        <f t="array" ref="G2671">MAX(IF($A$2:$A$8761=A2671,$D$2:$D$8761))</f>
        <v>1224</v>
      </c>
      <c r="H2671" s="467">
        <f t="shared" si="290"/>
        <v>0</v>
      </c>
      <c r="I2671" s="475" t="str">
        <f t="shared" si="291"/>
        <v/>
      </c>
      <c r="J2671" s="471">
        <f>'Potential Projects'!D2672</f>
        <v>67.637284786020814</v>
      </c>
      <c r="K2671" s="471">
        <f>'Potential Projects'!E2672</f>
        <v>26.74203708879811</v>
      </c>
      <c r="L2671" s="476">
        <f t="shared" si="292"/>
        <v>801.62067812518103</v>
      </c>
      <c r="M2671" s="471">
        <f t="shared" si="288"/>
        <v>1177.115557030746</v>
      </c>
      <c r="N2671" s="467">
        <f t="shared" si="293"/>
        <v>0</v>
      </c>
      <c r="O2671" s="475" t="str">
        <f t="shared" si="294"/>
        <v/>
      </c>
    </row>
    <row r="2672" spans="1:15" hidden="1">
      <c r="A2672" s="475">
        <f t="shared" si="289"/>
        <v>43556</v>
      </c>
      <c r="B2672" s="475">
        <v>43577</v>
      </c>
      <c r="C2672" s="467">
        <v>7</v>
      </c>
      <c r="D2672" s="467">
        <v>1004</v>
      </c>
      <c r="E2672" s="467">
        <v>10</v>
      </c>
      <c r="F2672" s="467">
        <v>4</v>
      </c>
      <c r="G2672" s="467">
        <f t="array" ref="G2672">MAX(IF($A$2:$A$8761=A2672,$D$2:$D$8761))</f>
        <v>1224</v>
      </c>
      <c r="H2672" s="467">
        <f t="shared" si="290"/>
        <v>0</v>
      </c>
      <c r="I2672" s="475" t="str">
        <f t="shared" si="291"/>
        <v/>
      </c>
      <c r="J2672" s="471">
        <f>'Potential Projects'!D2673</f>
        <v>24.595875564005986</v>
      </c>
      <c r="K2672" s="471">
        <f>'Potential Projects'!E2673</f>
        <v>28.669503870135458</v>
      </c>
      <c r="L2672" s="476">
        <f t="shared" si="292"/>
        <v>936.73462056585856</v>
      </c>
      <c r="M2672" s="471">
        <f t="shared" si="288"/>
        <v>1177.115557030746</v>
      </c>
      <c r="N2672" s="467">
        <f t="shared" si="293"/>
        <v>0</v>
      </c>
      <c r="O2672" s="475" t="str">
        <f t="shared" si="294"/>
        <v/>
      </c>
    </row>
    <row r="2673" spans="1:15" hidden="1">
      <c r="A2673" s="475">
        <f t="shared" si="289"/>
        <v>43556</v>
      </c>
      <c r="B2673" s="475">
        <v>43577</v>
      </c>
      <c r="C2673" s="467">
        <v>8</v>
      </c>
      <c r="D2673" s="467">
        <v>1084</v>
      </c>
      <c r="E2673" s="467">
        <v>18</v>
      </c>
      <c r="F2673" s="467">
        <v>14</v>
      </c>
      <c r="G2673" s="467">
        <f t="array" ref="G2673">MAX(IF($A$2:$A$8761=A2673,$D$2:$D$8761))</f>
        <v>1224</v>
      </c>
      <c r="H2673" s="467">
        <f t="shared" si="290"/>
        <v>0</v>
      </c>
      <c r="I2673" s="475" t="str">
        <f t="shared" si="291"/>
        <v/>
      </c>
      <c r="J2673" s="471">
        <f>'Potential Projects'!D2674</f>
        <v>19.265640925125009</v>
      </c>
      <c r="K2673" s="471">
        <f>'Potential Projects'!E2674</f>
        <v>15.68100612771447</v>
      </c>
      <c r="L2673" s="476">
        <f t="shared" si="292"/>
        <v>1017.0533529471606</v>
      </c>
      <c r="M2673" s="471">
        <f t="shared" si="288"/>
        <v>1177.115557030746</v>
      </c>
      <c r="N2673" s="467">
        <f t="shared" si="293"/>
        <v>0</v>
      </c>
      <c r="O2673" s="475" t="str">
        <f t="shared" si="294"/>
        <v/>
      </c>
    </row>
    <row r="2674" spans="1:15" hidden="1">
      <c r="A2674" s="475">
        <f t="shared" si="289"/>
        <v>43556</v>
      </c>
      <c r="B2674" s="475">
        <v>43577</v>
      </c>
      <c r="C2674" s="467">
        <v>9</v>
      </c>
      <c r="D2674" s="467">
        <v>1065</v>
      </c>
      <c r="E2674" s="467">
        <v>16</v>
      </c>
      <c r="F2674" s="467">
        <v>18</v>
      </c>
      <c r="G2674" s="467">
        <f t="array" ref="G2674">MAX(IF($A$2:$A$8761=A2674,$D$2:$D$8761))</f>
        <v>1224</v>
      </c>
      <c r="H2674" s="467">
        <f t="shared" si="290"/>
        <v>0</v>
      </c>
      <c r="I2674" s="475" t="str">
        <f t="shared" si="291"/>
        <v/>
      </c>
      <c r="J2674" s="471">
        <f>'Potential Projects'!D2675</f>
        <v>36.582280528132429</v>
      </c>
      <c r="K2674" s="471">
        <f>'Potential Projects'!E2675</f>
        <v>45.668603149860246</v>
      </c>
      <c r="L2674" s="476">
        <f t="shared" si="292"/>
        <v>948.74911632200735</v>
      </c>
      <c r="M2674" s="471">
        <f t="shared" ref="M2674:M2737" si="295">MAX($L$2162:$L$2881)</f>
        <v>1177.115557030746</v>
      </c>
      <c r="N2674" s="467">
        <f t="shared" si="293"/>
        <v>0</v>
      </c>
      <c r="O2674" s="475" t="str">
        <f t="shared" si="294"/>
        <v/>
      </c>
    </row>
    <row r="2675" spans="1:15" hidden="1">
      <c r="A2675" s="475">
        <f t="shared" si="289"/>
        <v>43556</v>
      </c>
      <c r="B2675" s="475">
        <v>43577</v>
      </c>
      <c r="C2675" s="467">
        <v>10</v>
      </c>
      <c r="D2675" s="467">
        <v>1066</v>
      </c>
      <c r="E2675" s="467">
        <v>20</v>
      </c>
      <c r="F2675" s="467">
        <v>13</v>
      </c>
      <c r="G2675" s="467">
        <f t="array" ref="G2675">MAX(IF($A$2:$A$8761=A2675,$D$2:$D$8761))</f>
        <v>1224</v>
      </c>
      <c r="H2675" s="467">
        <f t="shared" si="290"/>
        <v>0</v>
      </c>
      <c r="I2675" s="475" t="str">
        <f t="shared" si="291"/>
        <v/>
      </c>
      <c r="J2675" s="471">
        <f>'Potential Projects'!D2676</f>
        <v>39.575360477616236</v>
      </c>
      <c r="K2675" s="471">
        <f>'Potential Projects'!E2676</f>
        <v>51.824919533433665</v>
      </c>
      <c r="L2675" s="476">
        <f t="shared" si="292"/>
        <v>941.59971998895014</v>
      </c>
      <c r="M2675" s="471">
        <f t="shared" si="295"/>
        <v>1177.115557030746</v>
      </c>
      <c r="N2675" s="467">
        <f t="shared" si="293"/>
        <v>0</v>
      </c>
      <c r="O2675" s="475" t="str">
        <f t="shared" si="294"/>
        <v/>
      </c>
    </row>
    <row r="2676" spans="1:15" hidden="1">
      <c r="A2676" s="475">
        <f t="shared" si="289"/>
        <v>43556</v>
      </c>
      <c r="B2676" s="475">
        <v>43577</v>
      </c>
      <c r="C2676" s="467">
        <v>11</v>
      </c>
      <c r="D2676" s="467">
        <v>1060</v>
      </c>
      <c r="E2676" s="467">
        <v>24</v>
      </c>
      <c r="F2676" s="467">
        <v>16</v>
      </c>
      <c r="G2676" s="467">
        <f t="array" ref="G2676">MAX(IF($A$2:$A$8761=A2676,$D$2:$D$8761))</f>
        <v>1224</v>
      </c>
      <c r="H2676" s="467">
        <f t="shared" si="290"/>
        <v>0</v>
      </c>
      <c r="I2676" s="475" t="str">
        <f t="shared" si="291"/>
        <v/>
      </c>
      <c r="J2676" s="471">
        <f>'Potential Projects'!D2677</f>
        <v>59.769549917281935</v>
      </c>
      <c r="K2676" s="471">
        <f>'Potential Projects'!E2677</f>
        <v>52.251246398623955</v>
      </c>
      <c r="L2676" s="476">
        <f t="shared" si="292"/>
        <v>907.97920368409416</v>
      </c>
      <c r="M2676" s="471">
        <f t="shared" si="295"/>
        <v>1177.115557030746</v>
      </c>
      <c r="N2676" s="467">
        <f t="shared" si="293"/>
        <v>0</v>
      </c>
      <c r="O2676" s="475" t="str">
        <f t="shared" si="294"/>
        <v/>
      </c>
    </row>
    <row r="2677" spans="1:15" hidden="1">
      <c r="A2677" s="475">
        <f t="shared" si="289"/>
        <v>43556</v>
      </c>
      <c r="B2677" s="475">
        <v>43577</v>
      </c>
      <c r="C2677" s="467">
        <v>12</v>
      </c>
      <c r="D2677" s="467">
        <v>1060</v>
      </c>
      <c r="E2677" s="467">
        <v>28</v>
      </c>
      <c r="F2677" s="467">
        <v>18</v>
      </c>
      <c r="G2677" s="467">
        <f t="array" ref="G2677">MAX(IF($A$2:$A$8761=A2677,$D$2:$D$8761))</f>
        <v>1224</v>
      </c>
      <c r="H2677" s="467">
        <f t="shared" si="290"/>
        <v>0</v>
      </c>
      <c r="I2677" s="475" t="str">
        <f t="shared" si="291"/>
        <v/>
      </c>
      <c r="J2677" s="471">
        <f>'Potential Projects'!D2678</f>
        <v>89.3771814584791</v>
      </c>
      <c r="K2677" s="471">
        <f>'Potential Projects'!E2678</f>
        <v>51.796758492797252</v>
      </c>
      <c r="L2677" s="476">
        <f t="shared" si="292"/>
        <v>872.82606004872366</v>
      </c>
      <c r="M2677" s="471">
        <f t="shared" si="295"/>
        <v>1177.115557030746</v>
      </c>
      <c r="N2677" s="467">
        <f t="shared" si="293"/>
        <v>0</v>
      </c>
      <c r="O2677" s="475" t="str">
        <f t="shared" si="294"/>
        <v/>
      </c>
    </row>
    <row r="2678" spans="1:15" hidden="1">
      <c r="A2678" s="475">
        <f t="shared" si="289"/>
        <v>43556</v>
      </c>
      <c r="B2678" s="475">
        <v>43577</v>
      </c>
      <c r="C2678" s="467">
        <v>13</v>
      </c>
      <c r="D2678" s="467">
        <v>1058</v>
      </c>
      <c r="E2678" s="467">
        <v>31</v>
      </c>
      <c r="F2678" s="467">
        <v>18</v>
      </c>
      <c r="G2678" s="467">
        <f t="array" ref="G2678">MAX(IF($A$2:$A$8761=A2678,$D$2:$D$8761))</f>
        <v>1224</v>
      </c>
      <c r="H2678" s="467">
        <f t="shared" si="290"/>
        <v>0</v>
      </c>
      <c r="I2678" s="475" t="str">
        <f t="shared" si="291"/>
        <v/>
      </c>
      <c r="J2678" s="471">
        <f>'Potential Projects'!D2679</f>
        <v>43.730989655052603</v>
      </c>
      <c r="K2678" s="471">
        <f>'Potential Projects'!E2679</f>
        <v>45.1202451085788</v>
      </c>
      <c r="L2678" s="476">
        <f t="shared" si="292"/>
        <v>920.1487652363686</v>
      </c>
      <c r="M2678" s="471">
        <f t="shared" si="295"/>
        <v>1177.115557030746</v>
      </c>
      <c r="N2678" s="467">
        <f t="shared" si="293"/>
        <v>0</v>
      </c>
      <c r="O2678" s="475" t="str">
        <f t="shared" si="294"/>
        <v/>
      </c>
    </row>
    <row r="2679" spans="1:15" hidden="1">
      <c r="A2679" s="475">
        <f t="shared" si="289"/>
        <v>43556</v>
      </c>
      <c r="B2679" s="475">
        <v>43577</v>
      </c>
      <c r="C2679" s="467">
        <v>14</v>
      </c>
      <c r="D2679" s="467">
        <v>1028</v>
      </c>
      <c r="E2679" s="467">
        <v>34</v>
      </c>
      <c r="F2679" s="467">
        <v>18</v>
      </c>
      <c r="G2679" s="467">
        <f t="array" ref="G2679">MAX(IF($A$2:$A$8761=A2679,$D$2:$D$8761))</f>
        <v>1224</v>
      </c>
      <c r="H2679" s="467">
        <f t="shared" si="290"/>
        <v>0</v>
      </c>
      <c r="I2679" s="475" t="str">
        <f t="shared" si="291"/>
        <v/>
      </c>
      <c r="J2679" s="471">
        <f>'Potential Projects'!D2680</f>
        <v>52.217715631602296</v>
      </c>
      <c r="K2679" s="471">
        <f>'Potential Projects'!E2680</f>
        <v>42.611565738550851</v>
      </c>
      <c r="L2679" s="476">
        <f t="shared" si="292"/>
        <v>881.17071862984676</v>
      </c>
      <c r="M2679" s="471">
        <f t="shared" si="295"/>
        <v>1177.115557030746</v>
      </c>
      <c r="N2679" s="467">
        <f t="shared" si="293"/>
        <v>0</v>
      </c>
      <c r="O2679" s="475" t="str">
        <f t="shared" si="294"/>
        <v/>
      </c>
    </row>
    <row r="2680" spans="1:15" hidden="1">
      <c r="A2680" s="475">
        <f t="shared" si="289"/>
        <v>43556</v>
      </c>
      <c r="B2680" s="475">
        <v>43577</v>
      </c>
      <c r="C2680" s="467">
        <v>15</v>
      </c>
      <c r="D2680" s="467">
        <v>1021</v>
      </c>
      <c r="E2680" s="467">
        <v>50</v>
      </c>
      <c r="F2680" s="467">
        <v>17</v>
      </c>
      <c r="G2680" s="467">
        <f t="array" ref="G2680">MAX(IF($A$2:$A$8761=A2680,$D$2:$D$8761))</f>
        <v>1224</v>
      </c>
      <c r="H2680" s="467">
        <f t="shared" si="290"/>
        <v>0</v>
      </c>
      <c r="I2680" s="475" t="str">
        <f t="shared" si="291"/>
        <v/>
      </c>
      <c r="J2680" s="471">
        <f>'Potential Projects'!D2681</f>
        <v>103.34254903107792</v>
      </c>
      <c r="K2680" s="471">
        <f>'Potential Projects'!E2681</f>
        <v>36.736077510212858</v>
      </c>
      <c r="L2680" s="476">
        <f t="shared" si="292"/>
        <v>813.92137345870913</v>
      </c>
      <c r="M2680" s="471">
        <f t="shared" si="295"/>
        <v>1177.115557030746</v>
      </c>
      <c r="N2680" s="467">
        <f t="shared" si="293"/>
        <v>0</v>
      </c>
      <c r="O2680" s="475" t="str">
        <f t="shared" si="294"/>
        <v/>
      </c>
    </row>
    <row r="2681" spans="1:15" hidden="1">
      <c r="A2681" s="475">
        <f t="shared" si="289"/>
        <v>43556</v>
      </c>
      <c r="B2681" s="475">
        <v>43577</v>
      </c>
      <c r="C2681" s="467">
        <v>16</v>
      </c>
      <c r="D2681" s="467">
        <v>1008</v>
      </c>
      <c r="E2681" s="467">
        <v>59</v>
      </c>
      <c r="F2681" s="467">
        <v>19</v>
      </c>
      <c r="G2681" s="467">
        <f t="array" ref="G2681">MAX(IF($A$2:$A$8761=A2681,$D$2:$D$8761))</f>
        <v>1224</v>
      </c>
      <c r="H2681" s="467">
        <f t="shared" si="290"/>
        <v>0</v>
      </c>
      <c r="I2681" s="475" t="str">
        <f t="shared" si="291"/>
        <v/>
      </c>
      <c r="J2681" s="471">
        <f>'Potential Projects'!D2682</f>
        <v>144</v>
      </c>
      <c r="K2681" s="471">
        <f>'Potential Projects'!E2682</f>
        <v>41.531276929692552</v>
      </c>
      <c r="L2681" s="476">
        <f t="shared" si="292"/>
        <v>744.46872307030742</v>
      </c>
      <c r="M2681" s="471">
        <f t="shared" si="295"/>
        <v>1177.115557030746</v>
      </c>
      <c r="N2681" s="467">
        <f t="shared" si="293"/>
        <v>0</v>
      </c>
      <c r="O2681" s="475" t="str">
        <f t="shared" si="294"/>
        <v/>
      </c>
    </row>
    <row r="2682" spans="1:15" hidden="1">
      <c r="A2682" s="475">
        <f t="shared" si="289"/>
        <v>43556</v>
      </c>
      <c r="B2682" s="475">
        <v>43577</v>
      </c>
      <c r="C2682" s="467">
        <v>17</v>
      </c>
      <c r="D2682" s="467">
        <v>1005</v>
      </c>
      <c r="E2682" s="467">
        <v>74</v>
      </c>
      <c r="F2682" s="467">
        <v>9</v>
      </c>
      <c r="G2682" s="467">
        <f t="array" ref="G2682">MAX(IF($A$2:$A$8761=A2682,$D$2:$D$8761))</f>
        <v>1224</v>
      </c>
      <c r="H2682" s="467">
        <f t="shared" si="290"/>
        <v>0</v>
      </c>
      <c r="I2682" s="475" t="str">
        <f t="shared" si="291"/>
        <v/>
      </c>
      <c r="J2682" s="471">
        <f>'Potential Projects'!D2683</f>
        <v>106.05786493599973</v>
      </c>
      <c r="K2682" s="471">
        <f>'Potential Projects'!E2683</f>
        <v>50.643720328961514</v>
      </c>
      <c r="L2682" s="476">
        <f t="shared" si="292"/>
        <v>765.2984147350387</v>
      </c>
      <c r="M2682" s="471">
        <f t="shared" si="295"/>
        <v>1177.115557030746</v>
      </c>
      <c r="N2682" s="467">
        <f t="shared" si="293"/>
        <v>0</v>
      </c>
      <c r="O2682" s="475" t="str">
        <f t="shared" si="294"/>
        <v/>
      </c>
    </row>
    <row r="2683" spans="1:15" hidden="1">
      <c r="A2683" s="475">
        <f t="shared" si="289"/>
        <v>43556</v>
      </c>
      <c r="B2683" s="475">
        <v>43577</v>
      </c>
      <c r="C2683" s="467">
        <v>18</v>
      </c>
      <c r="D2683" s="467">
        <v>1025</v>
      </c>
      <c r="E2683" s="467">
        <v>70</v>
      </c>
      <c r="F2683" s="467">
        <v>4</v>
      </c>
      <c r="G2683" s="467">
        <f t="array" ref="G2683">MAX(IF($A$2:$A$8761=A2683,$D$2:$D$8761))</f>
        <v>1224</v>
      </c>
      <c r="H2683" s="467">
        <f t="shared" si="290"/>
        <v>0</v>
      </c>
      <c r="I2683" s="475" t="str">
        <f t="shared" si="291"/>
        <v/>
      </c>
      <c r="J2683" s="471">
        <f>'Potential Projects'!D2684</f>
        <v>72.392397414248819</v>
      </c>
      <c r="K2683" s="471">
        <f>'Potential Projects'!E2684</f>
        <v>52.071328639002367</v>
      </c>
      <c r="L2683" s="476">
        <f t="shared" si="292"/>
        <v>826.53627394674891</v>
      </c>
      <c r="M2683" s="471">
        <f t="shared" si="295"/>
        <v>1177.115557030746</v>
      </c>
      <c r="N2683" s="467">
        <f t="shared" si="293"/>
        <v>0</v>
      </c>
      <c r="O2683" s="475" t="str">
        <f t="shared" si="294"/>
        <v/>
      </c>
    </row>
    <row r="2684" spans="1:15" hidden="1">
      <c r="A2684" s="475">
        <f t="shared" si="289"/>
        <v>43556</v>
      </c>
      <c r="B2684" s="475">
        <v>43577</v>
      </c>
      <c r="C2684" s="467">
        <v>19</v>
      </c>
      <c r="D2684" s="467">
        <v>1030</v>
      </c>
      <c r="E2684" s="467">
        <v>69</v>
      </c>
      <c r="F2684" s="467">
        <v>1</v>
      </c>
      <c r="G2684" s="467">
        <f t="array" ref="G2684">MAX(IF($A$2:$A$8761=A2684,$D$2:$D$8761))</f>
        <v>1224</v>
      </c>
      <c r="H2684" s="467">
        <f t="shared" si="290"/>
        <v>0</v>
      </c>
      <c r="I2684" s="475" t="str">
        <f t="shared" si="291"/>
        <v/>
      </c>
      <c r="J2684" s="471">
        <f>'Potential Projects'!D2685</f>
        <v>128.13179071941684</v>
      </c>
      <c r="K2684" s="471">
        <f>'Potential Projects'!E2685</f>
        <v>82.12854601161041</v>
      </c>
      <c r="L2684" s="476">
        <f t="shared" si="292"/>
        <v>749.73966326897278</v>
      </c>
      <c r="M2684" s="471">
        <f t="shared" si="295"/>
        <v>1177.115557030746</v>
      </c>
      <c r="N2684" s="467">
        <f t="shared" si="293"/>
        <v>0</v>
      </c>
      <c r="O2684" s="475" t="str">
        <f t="shared" si="294"/>
        <v/>
      </c>
    </row>
    <row r="2685" spans="1:15" hidden="1">
      <c r="A2685" s="475">
        <f t="shared" si="289"/>
        <v>43556</v>
      </c>
      <c r="B2685" s="475">
        <v>43577</v>
      </c>
      <c r="C2685" s="467">
        <v>20</v>
      </c>
      <c r="D2685" s="467">
        <v>1072</v>
      </c>
      <c r="E2685" s="467">
        <v>63</v>
      </c>
      <c r="F2685" s="467">
        <v>0</v>
      </c>
      <c r="G2685" s="467">
        <f t="array" ref="G2685">MAX(IF($A$2:$A$8761=A2685,$D$2:$D$8761))</f>
        <v>1224</v>
      </c>
      <c r="H2685" s="467">
        <f t="shared" si="290"/>
        <v>0</v>
      </c>
      <c r="I2685" s="475" t="str">
        <f t="shared" si="291"/>
        <v/>
      </c>
      <c r="J2685" s="471">
        <f>'Potential Projects'!D2686</f>
        <v>144</v>
      </c>
      <c r="K2685" s="471">
        <f>'Potential Projects'!E2686</f>
        <v>90.115330036551271</v>
      </c>
      <c r="L2685" s="476">
        <f t="shared" si="292"/>
        <v>774.88466996344869</v>
      </c>
      <c r="M2685" s="471">
        <f t="shared" si="295"/>
        <v>1177.115557030746</v>
      </c>
      <c r="N2685" s="467">
        <f t="shared" si="293"/>
        <v>0</v>
      </c>
      <c r="O2685" s="475" t="str">
        <f t="shared" si="294"/>
        <v/>
      </c>
    </row>
    <row r="2686" spans="1:15" hidden="1">
      <c r="A2686" s="475">
        <f t="shared" si="289"/>
        <v>43556</v>
      </c>
      <c r="B2686" s="475">
        <v>43577</v>
      </c>
      <c r="C2686" s="467">
        <v>21</v>
      </c>
      <c r="D2686" s="467">
        <v>1066</v>
      </c>
      <c r="E2686" s="467">
        <v>47</v>
      </c>
      <c r="F2686" s="467">
        <v>0</v>
      </c>
      <c r="G2686" s="467">
        <f t="array" ref="G2686">MAX(IF($A$2:$A$8761=A2686,$D$2:$D$8761))</f>
        <v>1224</v>
      </c>
      <c r="H2686" s="467">
        <f t="shared" si="290"/>
        <v>0</v>
      </c>
      <c r="I2686" s="475" t="str">
        <f t="shared" si="291"/>
        <v/>
      </c>
      <c r="J2686" s="471">
        <f>'Potential Projects'!D2687</f>
        <v>139.25941145626831</v>
      </c>
      <c r="K2686" s="471">
        <f>'Potential Projects'!E2687</f>
        <v>96.585329122769295</v>
      </c>
      <c r="L2686" s="476">
        <f t="shared" si="292"/>
        <v>783.15525942096247</v>
      </c>
      <c r="M2686" s="471">
        <f t="shared" si="295"/>
        <v>1177.115557030746</v>
      </c>
      <c r="N2686" s="467">
        <f t="shared" si="293"/>
        <v>0</v>
      </c>
      <c r="O2686" s="475" t="str">
        <f t="shared" si="294"/>
        <v/>
      </c>
    </row>
    <row r="2687" spans="1:15" hidden="1">
      <c r="A2687" s="475">
        <f t="shared" si="289"/>
        <v>43556</v>
      </c>
      <c r="B2687" s="475">
        <v>43577</v>
      </c>
      <c r="C2687" s="467">
        <v>22</v>
      </c>
      <c r="D2687" s="467">
        <v>984</v>
      </c>
      <c r="E2687" s="467">
        <v>68</v>
      </c>
      <c r="F2687" s="467">
        <v>0</v>
      </c>
      <c r="G2687" s="467">
        <f t="array" ref="G2687">MAX(IF($A$2:$A$8761=A2687,$D$2:$D$8761))</f>
        <v>1224</v>
      </c>
      <c r="H2687" s="467">
        <f t="shared" si="290"/>
        <v>0</v>
      </c>
      <c r="I2687" s="475" t="str">
        <f t="shared" si="291"/>
        <v/>
      </c>
      <c r="J2687" s="471">
        <f>'Potential Projects'!D2688</f>
        <v>138.74638912475484</v>
      </c>
      <c r="K2687" s="471">
        <f>'Potential Projects'!E2688</f>
        <v>98.242919264674256</v>
      </c>
      <c r="L2687" s="476">
        <f t="shared" si="292"/>
        <v>679.01069161057092</v>
      </c>
      <c r="M2687" s="471">
        <f t="shared" si="295"/>
        <v>1177.115557030746</v>
      </c>
      <c r="N2687" s="467">
        <f t="shared" si="293"/>
        <v>0</v>
      </c>
      <c r="O2687" s="475" t="str">
        <f t="shared" si="294"/>
        <v/>
      </c>
    </row>
    <row r="2688" spans="1:15" hidden="1">
      <c r="A2688" s="475">
        <f t="shared" si="289"/>
        <v>43556</v>
      </c>
      <c r="B2688" s="475">
        <v>43577</v>
      </c>
      <c r="C2688" s="467">
        <v>23</v>
      </c>
      <c r="D2688" s="467">
        <v>890</v>
      </c>
      <c r="E2688" s="467">
        <v>83</v>
      </c>
      <c r="F2688" s="467">
        <v>0</v>
      </c>
      <c r="G2688" s="467">
        <f t="array" ref="G2688">MAX(IF($A$2:$A$8761=A2688,$D$2:$D$8761))</f>
        <v>1224</v>
      </c>
      <c r="H2688" s="467">
        <f t="shared" si="290"/>
        <v>0</v>
      </c>
      <c r="I2688" s="475" t="str">
        <f t="shared" si="291"/>
        <v/>
      </c>
      <c r="J2688" s="471">
        <f>'Potential Projects'!D2689</f>
        <v>122.5176325186908</v>
      </c>
      <c r="K2688" s="471">
        <f>'Potential Projects'!E2689</f>
        <v>99.104177757471504</v>
      </c>
      <c r="L2688" s="476">
        <f t="shared" si="292"/>
        <v>585.37818972383775</v>
      </c>
      <c r="M2688" s="471">
        <f t="shared" si="295"/>
        <v>1177.115557030746</v>
      </c>
      <c r="N2688" s="467">
        <f t="shared" si="293"/>
        <v>0</v>
      </c>
      <c r="O2688" s="475" t="str">
        <f t="shared" si="294"/>
        <v/>
      </c>
    </row>
    <row r="2689" spans="1:15" hidden="1">
      <c r="A2689" s="475">
        <f t="shared" si="289"/>
        <v>43556</v>
      </c>
      <c r="B2689" s="475">
        <v>43577</v>
      </c>
      <c r="C2689" s="467">
        <v>24</v>
      </c>
      <c r="D2689" s="467">
        <v>819</v>
      </c>
      <c r="E2689" s="467">
        <v>89</v>
      </c>
      <c r="F2689" s="467">
        <v>0</v>
      </c>
      <c r="G2689" s="467">
        <f t="array" ref="G2689">MAX(IF($A$2:$A$8761=A2689,$D$2:$D$8761))</f>
        <v>1224</v>
      </c>
      <c r="H2689" s="467">
        <f t="shared" si="290"/>
        <v>0</v>
      </c>
      <c r="I2689" s="475" t="str">
        <f t="shared" si="291"/>
        <v/>
      </c>
      <c r="J2689" s="471">
        <f>'Potential Projects'!D2690</f>
        <v>141.11713603602485</v>
      </c>
      <c r="K2689" s="471">
        <f>'Potential Projects'!E2690</f>
        <v>99.674438830359065</v>
      </c>
      <c r="L2689" s="476">
        <f t="shared" si="292"/>
        <v>489.20842513361612</v>
      </c>
      <c r="M2689" s="471">
        <f t="shared" si="295"/>
        <v>1177.115557030746</v>
      </c>
      <c r="N2689" s="467">
        <f t="shared" si="293"/>
        <v>0</v>
      </c>
      <c r="O2689" s="475" t="str">
        <f t="shared" si="294"/>
        <v/>
      </c>
    </row>
    <row r="2690" spans="1:15" hidden="1">
      <c r="A2690" s="475">
        <f t="shared" ref="A2690:A2753" si="296">DATE(YEAR(B2690),MONTH(B2690),1)</f>
        <v>43556</v>
      </c>
      <c r="B2690" s="475">
        <v>43578</v>
      </c>
      <c r="C2690" s="467">
        <v>1</v>
      </c>
      <c r="D2690" s="467">
        <v>765</v>
      </c>
      <c r="E2690" s="467">
        <v>98</v>
      </c>
      <c r="F2690" s="467">
        <v>0</v>
      </c>
      <c r="G2690" s="467">
        <f t="array" ref="G2690">MAX(IF($A$2:$A$8761=A2690,$D$2:$D$8761))</f>
        <v>1224</v>
      </c>
      <c r="H2690" s="467">
        <f t="shared" ref="H2690:H2753" si="297">IF(G2690=D2690,1,0)</f>
        <v>0</v>
      </c>
      <c r="I2690" s="475" t="str">
        <f t="shared" ref="I2690:I2753" si="298">IF(D2690=G2690,B2690,"")</f>
        <v/>
      </c>
      <c r="J2690" s="471">
        <f>'Potential Projects'!D2691</f>
        <v>135.05683298695521</v>
      </c>
      <c r="K2690" s="471">
        <f>'Potential Projects'!E2691</f>
        <v>97.827543915287038</v>
      </c>
      <c r="L2690" s="476">
        <f t="shared" ref="L2690:L2753" si="299">D2690-E2690-F2690-J2690-K2690</f>
        <v>434.11562309775775</v>
      </c>
      <c r="M2690" s="471">
        <f t="shared" si="295"/>
        <v>1177.115557030746</v>
      </c>
      <c r="N2690" s="467">
        <f t="shared" ref="N2690:N2753" si="300">IF(M2690=L2690,1,0)</f>
        <v>0</v>
      </c>
      <c r="O2690" s="475" t="str">
        <f t="shared" ref="O2690:O2753" si="301">IF(L2690=M2690,B2690,"")</f>
        <v/>
      </c>
    </row>
    <row r="2691" spans="1:15" hidden="1">
      <c r="A2691" s="475">
        <f t="shared" si="296"/>
        <v>43556</v>
      </c>
      <c r="B2691" s="475">
        <v>43578</v>
      </c>
      <c r="C2691" s="467">
        <v>2</v>
      </c>
      <c r="D2691" s="467">
        <v>751</v>
      </c>
      <c r="E2691" s="467">
        <v>103</v>
      </c>
      <c r="F2691" s="467">
        <v>0</v>
      </c>
      <c r="G2691" s="467">
        <f t="array" ref="G2691">MAX(IF($A$2:$A$8761=A2691,$D$2:$D$8761))</f>
        <v>1224</v>
      </c>
      <c r="H2691" s="467">
        <f t="shared" si="297"/>
        <v>0</v>
      </c>
      <c r="I2691" s="475" t="str">
        <f t="shared" si="298"/>
        <v/>
      </c>
      <c r="J2691" s="471">
        <f>'Potential Projects'!D2692</f>
        <v>126.94410211556168</v>
      </c>
      <c r="K2691" s="471">
        <f>'Potential Projects'!E2692</f>
        <v>71.256819823693831</v>
      </c>
      <c r="L2691" s="476">
        <f t="shared" si="299"/>
        <v>449.79907806074448</v>
      </c>
      <c r="M2691" s="471">
        <f t="shared" si="295"/>
        <v>1177.115557030746</v>
      </c>
      <c r="N2691" s="467">
        <f t="shared" si="300"/>
        <v>0</v>
      </c>
      <c r="O2691" s="475" t="str">
        <f t="shared" si="301"/>
        <v/>
      </c>
    </row>
    <row r="2692" spans="1:15" hidden="1">
      <c r="A2692" s="475">
        <f t="shared" si="296"/>
        <v>43556</v>
      </c>
      <c r="B2692" s="475">
        <v>43578</v>
      </c>
      <c r="C2692" s="467">
        <v>3</v>
      </c>
      <c r="D2692" s="467">
        <v>733</v>
      </c>
      <c r="E2692" s="467">
        <v>102</v>
      </c>
      <c r="F2692" s="467">
        <v>0</v>
      </c>
      <c r="G2692" s="467">
        <f t="array" ref="G2692">MAX(IF($A$2:$A$8761=A2692,$D$2:$D$8761))</f>
        <v>1224</v>
      </c>
      <c r="H2692" s="467">
        <f t="shared" si="297"/>
        <v>0</v>
      </c>
      <c r="I2692" s="475" t="str">
        <f t="shared" si="298"/>
        <v/>
      </c>
      <c r="J2692" s="471">
        <f>'Potential Projects'!D2693</f>
        <v>128.43050891246685</v>
      </c>
      <c r="K2692" s="471">
        <f>'Potential Projects'!E2693</f>
        <v>64.294784777467214</v>
      </c>
      <c r="L2692" s="476">
        <f t="shared" si="299"/>
        <v>438.27470631006594</v>
      </c>
      <c r="M2692" s="471">
        <f t="shared" si="295"/>
        <v>1177.115557030746</v>
      </c>
      <c r="N2692" s="467">
        <f t="shared" si="300"/>
        <v>0</v>
      </c>
      <c r="O2692" s="475" t="str">
        <f t="shared" si="301"/>
        <v/>
      </c>
    </row>
    <row r="2693" spans="1:15" hidden="1">
      <c r="A2693" s="475">
        <f t="shared" si="296"/>
        <v>43556</v>
      </c>
      <c r="B2693" s="475">
        <v>43578</v>
      </c>
      <c r="C2693" s="467">
        <v>4</v>
      </c>
      <c r="D2693" s="467">
        <v>732</v>
      </c>
      <c r="E2693" s="467">
        <v>101</v>
      </c>
      <c r="F2693" s="467">
        <v>0</v>
      </c>
      <c r="G2693" s="467">
        <f t="array" ref="G2693">MAX(IF($A$2:$A$8761=A2693,$D$2:$D$8761))</f>
        <v>1224</v>
      </c>
      <c r="H2693" s="467">
        <f t="shared" si="297"/>
        <v>0</v>
      </c>
      <c r="I2693" s="475" t="str">
        <f t="shared" si="298"/>
        <v/>
      </c>
      <c r="J2693" s="471">
        <f>'Potential Projects'!D2694</f>
        <v>141.07415181843049</v>
      </c>
      <c r="K2693" s="471">
        <f>'Potential Projects'!E2694</f>
        <v>96.903705332186632</v>
      </c>
      <c r="L2693" s="476">
        <f t="shared" si="299"/>
        <v>393.02214284938287</v>
      </c>
      <c r="M2693" s="471">
        <f t="shared" si="295"/>
        <v>1177.115557030746</v>
      </c>
      <c r="N2693" s="467">
        <f t="shared" si="300"/>
        <v>0</v>
      </c>
      <c r="O2693" s="475" t="str">
        <f t="shared" si="301"/>
        <v/>
      </c>
    </row>
    <row r="2694" spans="1:15" hidden="1">
      <c r="A2694" s="475">
        <f t="shared" si="296"/>
        <v>43556</v>
      </c>
      <c r="B2694" s="475">
        <v>43578</v>
      </c>
      <c r="C2694" s="467">
        <v>5</v>
      </c>
      <c r="D2694" s="467">
        <v>771</v>
      </c>
      <c r="E2694" s="467">
        <v>101</v>
      </c>
      <c r="F2694" s="467">
        <v>0</v>
      </c>
      <c r="G2694" s="467">
        <f t="array" ref="G2694">MAX(IF($A$2:$A$8761=A2694,$D$2:$D$8761))</f>
        <v>1224</v>
      </c>
      <c r="H2694" s="467">
        <f t="shared" si="297"/>
        <v>0</v>
      </c>
      <c r="I2694" s="475" t="str">
        <f t="shared" si="298"/>
        <v/>
      </c>
      <c r="J2694" s="471">
        <f>'Potential Projects'!D2695</f>
        <v>137.88489625349115</v>
      </c>
      <c r="K2694" s="471">
        <f>'Potential Projects'!E2695</f>
        <v>64.222035422489782</v>
      </c>
      <c r="L2694" s="476">
        <f t="shared" si="299"/>
        <v>467.893068324019</v>
      </c>
      <c r="M2694" s="471">
        <f t="shared" si="295"/>
        <v>1177.115557030746</v>
      </c>
      <c r="N2694" s="467">
        <f t="shared" si="300"/>
        <v>0</v>
      </c>
      <c r="O2694" s="475" t="str">
        <f t="shared" si="301"/>
        <v/>
      </c>
    </row>
    <row r="2695" spans="1:15" hidden="1">
      <c r="A2695" s="475">
        <f t="shared" si="296"/>
        <v>43556</v>
      </c>
      <c r="B2695" s="475">
        <v>43578</v>
      </c>
      <c r="C2695" s="467">
        <v>6</v>
      </c>
      <c r="D2695" s="467">
        <v>883</v>
      </c>
      <c r="E2695" s="467">
        <v>88</v>
      </c>
      <c r="F2695" s="467">
        <v>0</v>
      </c>
      <c r="G2695" s="467">
        <f t="array" ref="G2695">MAX(IF($A$2:$A$8761=A2695,$D$2:$D$8761))</f>
        <v>1224</v>
      </c>
      <c r="H2695" s="467">
        <f t="shared" si="297"/>
        <v>0</v>
      </c>
      <c r="I2695" s="475" t="str">
        <f t="shared" si="298"/>
        <v/>
      </c>
      <c r="J2695" s="471">
        <f>'Potential Projects'!D2696</f>
        <v>124.64886234312898</v>
      </c>
      <c r="K2695" s="471">
        <f>'Potential Projects'!E2696</f>
        <v>56.146857019995693</v>
      </c>
      <c r="L2695" s="476">
        <f t="shared" si="299"/>
        <v>614.20428063687541</v>
      </c>
      <c r="M2695" s="471">
        <f t="shared" si="295"/>
        <v>1177.115557030746</v>
      </c>
      <c r="N2695" s="467">
        <f t="shared" si="300"/>
        <v>0</v>
      </c>
      <c r="O2695" s="475" t="str">
        <f t="shared" si="301"/>
        <v/>
      </c>
    </row>
    <row r="2696" spans="1:15" hidden="1">
      <c r="A2696" s="475">
        <f t="shared" si="296"/>
        <v>43556</v>
      </c>
      <c r="B2696" s="475">
        <v>43578</v>
      </c>
      <c r="C2696" s="467">
        <v>7</v>
      </c>
      <c r="D2696" s="467">
        <v>947</v>
      </c>
      <c r="E2696" s="467">
        <v>85</v>
      </c>
      <c r="F2696" s="467">
        <v>1</v>
      </c>
      <c r="G2696" s="467">
        <f t="array" ref="G2696">MAX(IF($A$2:$A$8761=A2696,$D$2:$D$8761))</f>
        <v>1224</v>
      </c>
      <c r="H2696" s="467">
        <f t="shared" si="297"/>
        <v>0</v>
      </c>
      <c r="I2696" s="475" t="str">
        <f t="shared" si="298"/>
        <v/>
      </c>
      <c r="J2696" s="471">
        <f>'Potential Projects'!D2697</f>
        <v>134.12208233970125</v>
      </c>
      <c r="K2696" s="471">
        <f>'Potential Projects'!E2697</f>
        <v>63.544605944958079</v>
      </c>
      <c r="L2696" s="476">
        <f t="shared" si="299"/>
        <v>663.33331171534064</v>
      </c>
      <c r="M2696" s="471">
        <f t="shared" si="295"/>
        <v>1177.115557030746</v>
      </c>
      <c r="N2696" s="467">
        <f t="shared" si="300"/>
        <v>0</v>
      </c>
      <c r="O2696" s="475" t="str">
        <f t="shared" si="301"/>
        <v/>
      </c>
    </row>
    <row r="2697" spans="1:15" hidden="1">
      <c r="A2697" s="475">
        <f t="shared" si="296"/>
        <v>43556</v>
      </c>
      <c r="B2697" s="475">
        <v>43578</v>
      </c>
      <c r="C2697" s="467">
        <v>8</v>
      </c>
      <c r="D2697" s="467">
        <v>1052</v>
      </c>
      <c r="E2697" s="467">
        <v>90</v>
      </c>
      <c r="F2697" s="467">
        <v>1</v>
      </c>
      <c r="G2697" s="467">
        <f t="array" ref="G2697">MAX(IF($A$2:$A$8761=A2697,$D$2:$D$8761))</f>
        <v>1224</v>
      </c>
      <c r="H2697" s="467">
        <f t="shared" si="297"/>
        <v>0</v>
      </c>
      <c r="I2697" s="475" t="str">
        <f t="shared" si="298"/>
        <v/>
      </c>
      <c r="J2697" s="471">
        <f>'Potential Projects'!D2698</f>
        <v>131.74318364455391</v>
      </c>
      <c r="K2697" s="471">
        <f>'Potential Projects'!E2698</f>
        <v>20.708534132444637</v>
      </c>
      <c r="L2697" s="476">
        <f t="shared" si="299"/>
        <v>808.54828222300148</v>
      </c>
      <c r="M2697" s="471">
        <f t="shared" si="295"/>
        <v>1177.115557030746</v>
      </c>
      <c r="N2697" s="467">
        <f t="shared" si="300"/>
        <v>0</v>
      </c>
      <c r="O2697" s="475" t="str">
        <f t="shared" si="301"/>
        <v/>
      </c>
    </row>
    <row r="2698" spans="1:15" hidden="1">
      <c r="A2698" s="475">
        <f t="shared" si="296"/>
        <v>43556</v>
      </c>
      <c r="B2698" s="475">
        <v>43578</v>
      </c>
      <c r="C2698" s="467">
        <v>9</v>
      </c>
      <c r="D2698" s="467">
        <v>1042</v>
      </c>
      <c r="E2698" s="467">
        <v>87</v>
      </c>
      <c r="F2698" s="467">
        <v>10</v>
      </c>
      <c r="G2698" s="467">
        <f t="array" ref="G2698">MAX(IF($A$2:$A$8761=A2698,$D$2:$D$8761))</f>
        <v>1224</v>
      </c>
      <c r="H2698" s="467">
        <f t="shared" si="297"/>
        <v>0</v>
      </c>
      <c r="I2698" s="475" t="str">
        <f t="shared" si="298"/>
        <v/>
      </c>
      <c r="J2698" s="471">
        <f>'Potential Projects'!D2699</f>
        <v>132.27594084181013</v>
      </c>
      <c r="K2698" s="471">
        <f>'Potential Projects'!E2699</f>
        <v>5.3998795420339709</v>
      </c>
      <c r="L2698" s="476">
        <f t="shared" si="299"/>
        <v>807.3241796161559</v>
      </c>
      <c r="M2698" s="471">
        <f t="shared" si="295"/>
        <v>1177.115557030746</v>
      </c>
      <c r="N2698" s="467">
        <f t="shared" si="300"/>
        <v>0</v>
      </c>
      <c r="O2698" s="475" t="str">
        <f t="shared" si="301"/>
        <v/>
      </c>
    </row>
    <row r="2699" spans="1:15" hidden="1">
      <c r="A2699" s="475">
        <f t="shared" si="296"/>
        <v>43556</v>
      </c>
      <c r="B2699" s="475">
        <v>43578</v>
      </c>
      <c r="C2699" s="467">
        <v>10</v>
      </c>
      <c r="D2699" s="467">
        <v>1048</v>
      </c>
      <c r="E2699" s="467">
        <v>87</v>
      </c>
      <c r="F2699" s="467">
        <v>10</v>
      </c>
      <c r="G2699" s="467">
        <f t="array" ref="G2699">MAX(IF($A$2:$A$8761=A2699,$D$2:$D$8761))</f>
        <v>1224</v>
      </c>
      <c r="H2699" s="467">
        <f t="shared" si="297"/>
        <v>0</v>
      </c>
      <c r="I2699" s="475" t="str">
        <f t="shared" si="298"/>
        <v/>
      </c>
      <c r="J2699" s="471">
        <f>'Potential Projects'!D2700</f>
        <v>128.82665141454228</v>
      </c>
      <c r="K2699" s="471">
        <f>'Potential Projects'!E2700</f>
        <v>0.37860954633412169</v>
      </c>
      <c r="L2699" s="476">
        <f t="shared" si="299"/>
        <v>821.79473903912356</v>
      </c>
      <c r="M2699" s="471">
        <f t="shared" si="295"/>
        <v>1177.115557030746</v>
      </c>
      <c r="N2699" s="467">
        <f t="shared" si="300"/>
        <v>0</v>
      </c>
      <c r="O2699" s="475" t="str">
        <f t="shared" si="301"/>
        <v/>
      </c>
    </row>
    <row r="2700" spans="1:15" hidden="1">
      <c r="A2700" s="475">
        <f t="shared" si="296"/>
        <v>43556</v>
      </c>
      <c r="B2700" s="475">
        <v>43578</v>
      </c>
      <c r="C2700" s="467">
        <v>11</v>
      </c>
      <c r="D2700" s="467">
        <v>1043</v>
      </c>
      <c r="E2700" s="467">
        <v>81</v>
      </c>
      <c r="F2700" s="467">
        <v>13</v>
      </c>
      <c r="G2700" s="467">
        <f t="array" ref="G2700">MAX(IF($A$2:$A$8761=A2700,$D$2:$D$8761))</f>
        <v>1224</v>
      </c>
      <c r="H2700" s="467">
        <f t="shared" si="297"/>
        <v>0</v>
      </c>
      <c r="I2700" s="475" t="str">
        <f t="shared" si="298"/>
        <v/>
      </c>
      <c r="J2700" s="471">
        <f>'Potential Projects'!D2701</f>
        <v>124.76005872477104</v>
      </c>
      <c r="K2700" s="471">
        <f>'Potential Projects'!E2701</f>
        <v>2.8943291765211779E-2</v>
      </c>
      <c r="L2700" s="476">
        <f t="shared" si="299"/>
        <v>824.2109979834637</v>
      </c>
      <c r="M2700" s="471">
        <f t="shared" si="295"/>
        <v>1177.115557030746</v>
      </c>
      <c r="N2700" s="467">
        <f t="shared" si="300"/>
        <v>0</v>
      </c>
      <c r="O2700" s="475" t="str">
        <f t="shared" si="301"/>
        <v/>
      </c>
    </row>
    <row r="2701" spans="1:15" hidden="1">
      <c r="A2701" s="475">
        <f t="shared" si="296"/>
        <v>43556</v>
      </c>
      <c r="B2701" s="475">
        <v>43578</v>
      </c>
      <c r="C2701" s="467">
        <v>12</v>
      </c>
      <c r="D2701" s="467">
        <v>1061</v>
      </c>
      <c r="E2701" s="467">
        <v>101</v>
      </c>
      <c r="F2701" s="467">
        <v>14</v>
      </c>
      <c r="G2701" s="467">
        <f t="array" ref="G2701">MAX(IF($A$2:$A$8761=A2701,$D$2:$D$8761))</f>
        <v>1224</v>
      </c>
      <c r="H2701" s="467">
        <f t="shared" si="297"/>
        <v>0</v>
      </c>
      <c r="I2701" s="475" t="str">
        <f t="shared" si="298"/>
        <v/>
      </c>
      <c r="J2701" s="471">
        <f>'Potential Projects'!D2702</f>
        <v>124.25553554515128</v>
      </c>
      <c r="K2701" s="471">
        <f>'Potential Projects'!E2702</f>
        <v>0.67899397978929277</v>
      </c>
      <c r="L2701" s="476">
        <f t="shared" si="299"/>
        <v>821.06547047505944</v>
      </c>
      <c r="M2701" s="471">
        <f t="shared" si="295"/>
        <v>1177.115557030746</v>
      </c>
      <c r="N2701" s="467">
        <f t="shared" si="300"/>
        <v>0</v>
      </c>
      <c r="O2701" s="475" t="str">
        <f t="shared" si="301"/>
        <v/>
      </c>
    </row>
    <row r="2702" spans="1:15" hidden="1">
      <c r="A2702" s="475">
        <f t="shared" si="296"/>
        <v>43556</v>
      </c>
      <c r="B2702" s="475">
        <v>43578</v>
      </c>
      <c r="C2702" s="467">
        <v>13</v>
      </c>
      <c r="D2702" s="467">
        <v>1038</v>
      </c>
      <c r="E2702" s="467">
        <v>101</v>
      </c>
      <c r="F2702" s="467">
        <v>16</v>
      </c>
      <c r="G2702" s="467">
        <f t="array" ref="G2702">MAX(IF($A$2:$A$8761=A2702,$D$2:$D$8761))</f>
        <v>1224</v>
      </c>
      <c r="H2702" s="467">
        <f t="shared" si="297"/>
        <v>0</v>
      </c>
      <c r="I2702" s="475" t="str">
        <f t="shared" si="298"/>
        <v/>
      </c>
      <c r="J2702" s="471">
        <f>'Potential Projects'!D2703</f>
        <v>132.15204457481997</v>
      </c>
      <c r="K2702" s="471">
        <f>'Potential Projects'!E2703</f>
        <v>0.44197188776607182</v>
      </c>
      <c r="L2702" s="476">
        <f t="shared" si="299"/>
        <v>788.40598353741404</v>
      </c>
      <c r="M2702" s="471">
        <f t="shared" si="295"/>
        <v>1177.115557030746</v>
      </c>
      <c r="N2702" s="467">
        <f t="shared" si="300"/>
        <v>0</v>
      </c>
      <c r="O2702" s="475" t="str">
        <f t="shared" si="301"/>
        <v/>
      </c>
    </row>
    <row r="2703" spans="1:15" hidden="1">
      <c r="A2703" s="475">
        <f t="shared" si="296"/>
        <v>43556</v>
      </c>
      <c r="B2703" s="475">
        <v>43578</v>
      </c>
      <c r="C2703" s="467">
        <v>14</v>
      </c>
      <c r="D2703" s="467">
        <v>1033</v>
      </c>
      <c r="E2703" s="467">
        <v>102</v>
      </c>
      <c r="F2703" s="467">
        <v>15</v>
      </c>
      <c r="G2703" s="467">
        <f t="array" ref="G2703">MAX(IF($A$2:$A$8761=A2703,$D$2:$D$8761))</f>
        <v>1224</v>
      </c>
      <c r="H2703" s="467">
        <f t="shared" si="297"/>
        <v>0</v>
      </c>
      <c r="I2703" s="475" t="str">
        <f t="shared" si="298"/>
        <v/>
      </c>
      <c r="J2703" s="471">
        <f>'Potential Projects'!D2704</f>
        <v>134.11231856613603</v>
      </c>
      <c r="K2703" s="471">
        <f>'Potential Projects'!E2704</f>
        <v>0.50846323371317992</v>
      </c>
      <c r="L2703" s="476">
        <f t="shared" si="299"/>
        <v>781.37921820015072</v>
      </c>
      <c r="M2703" s="471">
        <f t="shared" si="295"/>
        <v>1177.115557030746</v>
      </c>
      <c r="N2703" s="467">
        <f t="shared" si="300"/>
        <v>0</v>
      </c>
      <c r="O2703" s="475" t="str">
        <f t="shared" si="301"/>
        <v/>
      </c>
    </row>
    <row r="2704" spans="1:15" hidden="1">
      <c r="A2704" s="475">
        <f t="shared" si="296"/>
        <v>43556</v>
      </c>
      <c r="B2704" s="475">
        <v>43578</v>
      </c>
      <c r="C2704" s="467">
        <v>15</v>
      </c>
      <c r="D2704" s="467">
        <v>1023</v>
      </c>
      <c r="E2704" s="467">
        <v>98</v>
      </c>
      <c r="F2704" s="467">
        <v>18</v>
      </c>
      <c r="G2704" s="467">
        <f t="array" ref="G2704">MAX(IF($A$2:$A$8761=A2704,$D$2:$D$8761))</f>
        <v>1224</v>
      </c>
      <c r="H2704" s="467">
        <f t="shared" si="297"/>
        <v>0</v>
      </c>
      <c r="I2704" s="475" t="str">
        <f t="shared" si="298"/>
        <v/>
      </c>
      <c r="J2704" s="471">
        <f>'Potential Projects'!D2705</f>
        <v>135.13640839299509</v>
      </c>
      <c r="K2704" s="471">
        <f>'Potential Projects'!E2705</f>
        <v>1.799959847344657</v>
      </c>
      <c r="L2704" s="476">
        <f t="shared" si="299"/>
        <v>770.06363175966021</v>
      </c>
      <c r="M2704" s="471">
        <f t="shared" si="295"/>
        <v>1177.115557030746</v>
      </c>
      <c r="N2704" s="467">
        <f t="shared" si="300"/>
        <v>0</v>
      </c>
      <c r="O2704" s="475" t="str">
        <f t="shared" si="301"/>
        <v/>
      </c>
    </row>
    <row r="2705" spans="1:15" hidden="1">
      <c r="A2705" s="475">
        <f t="shared" si="296"/>
        <v>43556</v>
      </c>
      <c r="B2705" s="475">
        <v>43578</v>
      </c>
      <c r="C2705" s="467">
        <v>16</v>
      </c>
      <c r="D2705" s="467">
        <v>1009</v>
      </c>
      <c r="E2705" s="467">
        <v>99</v>
      </c>
      <c r="F2705" s="467">
        <v>16</v>
      </c>
      <c r="G2705" s="467">
        <f t="array" ref="G2705">MAX(IF($A$2:$A$8761=A2705,$D$2:$D$8761))</f>
        <v>1224</v>
      </c>
      <c r="H2705" s="467">
        <f t="shared" si="297"/>
        <v>0</v>
      </c>
      <c r="I2705" s="475" t="str">
        <f t="shared" si="298"/>
        <v/>
      </c>
      <c r="J2705" s="471">
        <f>'Potential Projects'!D2706</f>
        <v>134.45897631732697</v>
      </c>
      <c r="K2705" s="471">
        <f>'Potential Projects'!E2706</f>
        <v>2.4288897548914212</v>
      </c>
      <c r="L2705" s="476">
        <f t="shared" si="299"/>
        <v>757.11213392778166</v>
      </c>
      <c r="M2705" s="471">
        <f t="shared" si="295"/>
        <v>1177.115557030746</v>
      </c>
      <c r="N2705" s="467">
        <f t="shared" si="300"/>
        <v>0</v>
      </c>
      <c r="O2705" s="475" t="str">
        <f t="shared" si="301"/>
        <v/>
      </c>
    </row>
    <row r="2706" spans="1:15" hidden="1">
      <c r="A2706" s="475">
        <f t="shared" si="296"/>
        <v>43556</v>
      </c>
      <c r="B2706" s="475">
        <v>43578</v>
      </c>
      <c r="C2706" s="467">
        <v>17</v>
      </c>
      <c r="D2706" s="467">
        <v>1024</v>
      </c>
      <c r="E2706" s="467">
        <v>100</v>
      </c>
      <c r="F2706" s="467">
        <v>17</v>
      </c>
      <c r="G2706" s="467">
        <f t="array" ref="G2706">MAX(IF($A$2:$A$8761=A2706,$D$2:$D$8761))</f>
        <v>1224</v>
      </c>
      <c r="H2706" s="467">
        <f t="shared" si="297"/>
        <v>0</v>
      </c>
      <c r="I2706" s="475" t="str">
        <f t="shared" si="298"/>
        <v/>
      </c>
      <c r="J2706" s="471">
        <f>'Potential Projects'!D2707</f>
        <v>136.26473488315747</v>
      </c>
      <c r="K2706" s="471">
        <f>'Potential Projects'!E2707</f>
        <v>2.6776456138464848</v>
      </c>
      <c r="L2706" s="476">
        <f t="shared" si="299"/>
        <v>768.05761950299609</v>
      </c>
      <c r="M2706" s="471">
        <f t="shared" si="295"/>
        <v>1177.115557030746</v>
      </c>
      <c r="N2706" s="467">
        <f t="shared" si="300"/>
        <v>0</v>
      </c>
      <c r="O2706" s="475" t="str">
        <f t="shared" si="301"/>
        <v/>
      </c>
    </row>
    <row r="2707" spans="1:15" hidden="1">
      <c r="A2707" s="475">
        <f t="shared" si="296"/>
        <v>43556</v>
      </c>
      <c r="B2707" s="475">
        <v>43578</v>
      </c>
      <c r="C2707" s="467">
        <v>18</v>
      </c>
      <c r="D2707" s="467">
        <v>998</v>
      </c>
      <c r="E2707" s="467">
        <v>100</v>
      </c>
      <c r="F2707" s="467">
        <v>11</v>
      </c>
      <c r="G2707" s="467">
        <f t="array" ref="G2707">MAX(IF($A$2:$A$8761=A2707,$D$2:$D$8761))</f>
        <v>1224</v>
      </c>
      <c r="H2707" s="467">
        <f t="shared" si="297"/>
        <v>0</v>
      </c>
      <c r="I2707" s="475" t="str">
        <f t="shared" si="298"/>
        <v/>
      </c>
      <c r="J2707" s="471">
        <f>'Potential Projects'!D2708</f>
        <v>134.73281768535537</v>
      </c>
      <c r="K2707" s="471">
        <f>'Potential Projects'!E2708</f>
        <v>13.864619006665231</v>
      </c>
      <c r="L2707" s="476">
        <f t="shared" si="299"/>
        <v>738.40256330797945</v>
      </c>
      <c r="M2707" s="471">
        <f t="shared" si="295"/>
        <v>1177.115557030746</v>
      </c>
      <c r="N2707" s="467">
        <f t="shared" si="300"/>
        <v>0</v>
      </c>
      <c r="O2707" s="475" t="str">
        <f t="shared" si="301"/>
        <v/>
      </c>
    </row>
    <row r="2708" spans="1:15" hidden="1">
      <c r="A2708" s="475">
        <f t="shared" si="296"/>
        <v>43556</v>
      </c>
      <c r="B2708" s="475">
        <v>43578</v>
      </c>
      <c r="C2708" s="467">
        <v>19</v>
      </c>
      <c r="D2708" s="467">
        <v>1020</v>
      </c>
      <c r="E2708" s="467">
        <v>78</v>
      </c>
      <c r="F2708" s="467">
        <v>4</v>
      </c>
      <c r="G2708" s="467">
        <f t="array" ref="G2708">MAX(IF($A$2:$A$8761=A2708,$D$2:$D$8761))</f>
        <v>1224</v>
      </c>
      <c r="H2708" s="467">
        <f t="shared" si="297"/>
        <v>0</v>
      </c>
      <c r="I2708" s="475" t="str">
        <f t="shared" si="298"/>
        <v/>
      </c>
      <c r="J2708" s="471">
        <f>'Potential Projects'!D2709</f>
        <v>112.68559205725728</v>
      </c>
      <c r="K2708" s="471">
        <f>'Potential Projects'!E2709</f>
        <v>18.814704149645241</v>
      </c>
      <c r="L2708" s="476">
        <f t="shared" si="299"/>
        <v>806.49970379309752</v>
      </c>
      <c r="M2708" s="471">
        <f t="shared" si="295"/>
        <v>1177.115557030746</v>
      </c>
      <c r="N2708" s="467">
        <f t="shared" si="300"/>
        <v>0</v>
      </c>
      <c r="O2708" s="475" t="str">
        <f t="shared" si="301"/>
        <v/>
      </c>
    </row>
    <row r="2709" spans="1:15" hidden="1">
      <c r="A2709" s="475">
        <f t="shared" si="296"/>
        <v>43556</v>
      </c>
      <c r="B2709" s="475">
        <v>43578</v>
      </c>
      <c r="C2709" s="467">
        <v>20</v>
      </c>
      <c r="D2709" s="467">
        <v>1012</v>
      </c>
      <c r="E2709" s="467">
        <v>56</v>
      </c>
      <c r="F2709" s="467">
        <v>0</v>
      </c>
      <c r="G2709" s="467">
        <f t="array" ref="G2709">MAX(IF($A$2:$A$8761=A2709,$D$2:$D$8761))</f>
        <v>1224</v>
      </c>
      <c r="H2709" s="467">
        <f t="shared" si="297"/>
        <v>0</v>
      </c>
      <c r="I2709" s="475" t="str">
        <f t="shared" si="298"/>
        <v/>
      </c>
      <c r="J2709" s="471">
        <f>'Potential Projects'!D2710</f>
        <v>144</v>
      </c>
      <c r="K2709" s="471">
        <f>'Potential Projects'!E2710</f>
        <v>36.751722532788648</v>
      </c>
      <c r="L2709" s="476">
        <f t="shared" si="299"/>
        <v>775.24827746721132</v>
      </c>
      <c r="M2709" s="471">
        <f t="shared" si="295"/>
        <v>1177.115557030746</v>
      </c>
      <c r="N2709" s="467">
        <f t="shared" si="300"/>
        <v>0</v>
      </c>
      <c r="O2709" s="475" t="str">
        <f t="shared" si="301"/>
        <v/>
      </c>
    </row>
    <row r="2710" spans="1:15" hidden="1">
      <c r="A2710" s="475">
        <f t="shared" si="296"/>
        <v>43556</v>
      </c>
      <c r="B2710" s="475">
        <v>43578</v>
      </c>
      <c r="C2710" s="467">
        <v>21</v>
      </c>
      <c r="D2710" s="467">
        <v>1062</v>
      </c>
      <c r="E2710" s="467">
        <v>70</v>
      </c>
      <c r="F2710" s="467">
        <v>0</v>
      </c>
      <c r="G2710" s="467">
        <f t="array" ref="G2710">MAX(IF($A$2:$A$8761=A2710,$D$2:$D$8761))</f>
        <v>1224</v>
      </c>
      <c r="H2710" s="467">
        <f t="shared" si="297"/>
        <v>0</v>
      </c>
      <c r="I2710" s="475" t="str">
        <f t="shared" si="298"/>
        <v/>
      </c>
      <c r="J2710" s="471">
        <f>'Potential Projects'!D2711</f>
        <v>140.14574291932325</v>
      </c>
      <c r="K2710" s="471">
        <f>'Potential Projects'!E2711</f>
        <v>13.984303429370026</v>
      </c>
      <c r="L2710" s="476">
        <f t="shared" si="299"/>
        <v>837.86995365130667</v>
      </c>
      <c r="M2710" s="471">
        <f t="shared" si="295"/>
        <v>1177.115557030746</v>
      </c>
      <c r="N2710" s="467">
        <f t="shared" si="300"/>
        <v>0</v>
      </c>
      <c r="O2710" s="475" t="str">
        <f t="shared" si="301"/>
        <v/>
      </c>
    </row>
    <row r="2711" spans="1:15" hidden="1">
      <c r="A2711" s="475">
        <f t="shared" si="296"/>
        <v>43556</v>
      </c>
      <c r="B2711" s="475">
        <v>43578</v>
      </c>
      <c r="C2711" s="467">
        <v>22</v>
      </c>
      <c r="D2711" s="467">
        <v>986</v>
      </c>
      <c r="E2711" s="467">
        <v>61</v>
      </c>
      <c r="F2711" s="467">
        <v>0</v>
      </c>
      <c r="G2711" s="467">
        <f t="array" ref="G2711">MAX(IF($A$2:$A$8761=A2711,$D$2:$D$8761))</f>
        <v>1224</v>
      </c>
      <c r="H2711" s="467">
        <f t="shared" si="297"/>
        <v>0</v>
      </c>
      <c r="I2711" s="475" t="str">
        <f t="shared" si="298"/>
        <v/>
      </c>
      <c r="J2711" s="471">
        <f>'Potential Projects'!D2712</f>
        <v>141.07513798454804</v>
      </c>
      <c r="K2711" s="471">
        <f>'Potential Projects'!E2712</f>
        <v>6.0374142119974188</v>
      </c>
      <c r="L2711" s="476">
        <f t="shared" si="299"/>
        <v>777.88744780345451</v>
      </c>
      <c r="M2711" s="471">
        <f t="shared" si="295"/>
        <v>1177.115557030746</v>
      </c>
      <c r="N2711" s="467">
        <f t="shared" si="300"/>
        <v>0</v>
      </c>
      <c r="O2711" s="475" t="str">
        <f t="shared" si="301"/>
        <v/>
      </c>
    </row>
    <row r="2712" spans="1:15" hidden="1">
      <c r="A2712" s="475">
        <f t="shared" si="296"/>
        <v>43556</v>
      </c>
      <c r="B2712" s="475">
        <v>43578</v>
      </c>
      <c r="C2712" s="467">
        <v>23</v>
      </c>
      <c r="D2712" s="467">
        <v>909</v>
      </c>
      <c r="E2712" s="467">
        <v>71</v>
      </c>
      <c r="F2712" s="467">
        <v>0</v>
      </c>
      <c r="G2712" s="467">
        <f t="array" ref="G2712">MAX(IF($A$2:$A$8761=A2712,$D$2:$D$8761))</f>
        <v>1224</v>
      </c>
      <c r="H2712" s="467">
        <f t="shared" si="297"/>
        <v>0</v>
      </c>
      <c r="I2712" s="475" t="str">
        <f t="shared" si="298"/>
        <v/>
      </c>
      <c r="J2712" s="471">
        <f>'Potential Projects'!D2713</f>
        <v>138.8812276651459</v>
      </c>
      <c r="K2712" s="471">
        <f>'Potential Projects'!E2713</f>
        <v>9.7061720060202106</v>
      </c>
      <c r="L2712" s="476">
        <f t="shared" si="299"/>
        <v>689.41260032883395</v>
      </c>
      <c r="M2712" s="471">
        <f t="shared" si="295"/>
        <v>1177.115557030746</v>
      </c>
      <c r="N2712" s="467">
        <f t="shared" si="300"/>
        <v>0</v>
      </c>
      <c r="O2712" s="475" t="str">
        <f t="shared" si="301"/>
        <v/>
      </c>
    </row>
    <row r="2713" spans="1:15" hidden="1">
      <c r="A2713" s="475">
        <f t="shared" si="296"/>
        <v>43556</v>
      </c>
      <c r="B2713" s="475">
        <v>43578</v>
      </c>
      <c r="C2713" s="467">
        <v>24</v>
      </c>
      <c r="D2713" s="467">
        <v>826</v>
      </c>
      <c r="E2713" s="467">
        <v>64</v>
      </c>
      <c r="F2713" s="467">
        <v>0</v>
      </c>
      <c r="G2713" s="467">
        <f t="array" ref="G2713">MAX(IF($A$2:$A$8761=A2713,$D$2:$D$8761))</f>
        <v>1224</v>
      </c>
      <c r="H2713" s="467">
        <f t="shared" si="297"/>
        <v>0</v>
      </c>
      <c r="I2713" s="475" t="str">
        <f t="shared" si="298"/>
        <v/>
      </c>
      <c r="J2713" s="471">
        <f>'Potential Projects'!D2714</f>
        <v>142.40879389987757</v>
      </c>
      <c r="K2713" s="471">
        <f>'Potential Projects'!E2714</f>
        <v>7.8538013330466576</v>
      </c>
      <c r="L2713" s="476">
        <f t="shared" si="299"/>
        <v>611.73740476707576</v>
      </c>
      <c r="M2713" s="471">
        <f t="shared" si="295"/>
        <v>1177.115557030746</v>
      </c>
      <c r="N2713" s="467">
        <f t="shared" si="300"/>
        <v>0</v>
      </c>
      <c r="O2713" s="475" t="str">
        <f t="shared" si="301"/>
        <v/>
      </c>
    </row>
    <row r="2714" spans="1:15" hidden="1">
      <c r="A2714" s="475">
        <f t="shared" si="296"/>
        <v>43556</v>
      </c>
      <c r="B2714" s="475">
        <v>43579</v>
      </c>
      <c r="C2714" s="467">
        <v>1</v>
      </c>
      <c r="D2714" s="467">
        <v>758</v>
      </c>
      <c r="E2714" s="467">
        <v>67</v>
      </c>
      <c r="F2714" s="467">
        <v>0</v>
      </c>
      <c r="G2714" s="467">
        <f t="array" ref="G2714">MAX(IF($A$2:$A$8761=A2714,$D$2:$D$8761))</f>
        <v>1224</v>
      </c>
      <c r="H2714" s="467">
        <f t="shared" si="297"/>
        <v>0</v>
      </c>
      <c r="I2714" s="475" t="str">
        <f t="shared" si="298"/>
        <v/>
      </c>
      <c r="J2714" s="471">
        <f>'Potential Projects'!D2715</f>
        <v>143.36369414927194</v>
      </c>
      <c r="K2714" s="471">
        <f>'Potential Projects'!E2715</f>
        <v>13.912336325521391</v>
      </c>
      <c r="L2714" s="476">
        <f t="shared" si="299"/>
        <v>533.7239695252066</v>
      </c>
      <c r="M2714" s="471">
        <f t="shared" si="295"/>
        <v>1177.115557030746</v>
      </c>
      <c r="N2714" s="467">
        <f t="shared" si="300"/>
        <v>0</v>
      </c>
      <c r="O2714" s="475" t="str">
        <f t="shared" si="301"/>
        <v/>
      </c>
    </row>
    <row r="2715" spans="1:15" hidden="1">
      <c r="A2715" s="475">
        <f t="shared" si="296"/>
        <v>43556</v>
      </c>
      <c r="B2715" s="475">
        <v>43579</v>
      </c>
      <c r="C2715" s="467">
        <v>2</v>
      </c>
      <c r="D2715" s="467">
        <v>754</v>
      </c>
      <c r="E2715" s="467">
        <v>65</v>
      </c>
      <c r="F2715" s="467">
        <v>0</v>
      </c>
      <c r="G2715" s="467">
        <f t="array" ref="G2715">MAX(IF($A$2:$A$8761=A2715,$D$2:$D$8761))</f>
        <v>1224</v>
      </c>
      <c r="H2715" s="467">
        <f t="shared" si="297"/>
        <v>0</v>
      </c>
      <c r="I2715" s="475" t="str">
        <f t="shared" si="298"/>
        <v/>
      </c>
      <c r="J2715" s="471">
        <f>'Potential Projects'!D2716</f>
        <v>144</v>
      </c>
      <c r="K2715" s="471">
        <f>'Potential Projects'!E2716</f>
        <v>23.405736024510858</v>
      </c>
      <c r="L2715" s="476">
        <f t="shared" si="299"/>
        <v>521.59426397548918</v>
      </c>
      <c r="M2715" s="471">
        <f t="shared" si="295"/>
        <v>1177.115557030746</v>
      </c>
      <c r="N2715" s="467">
        <f t="shared" si="300"/>
        <v>0</v>
      </c>
      <c r="O2715" s="475" t="str">
        <f t="shared" si="301"/>
        <v/>
      </c>
    </row>
    <row r="2716" spans="1:15" hidden="1">
      <c r="A2716" s="475">
        <f t="shared" si="296"/>
        <v>43556</v>
      </c>
      <c r="B2716" s="475">
        <v>43579</v>
      </c>
      <c r="C2716" s="467">
        <v>3</v>
      </c>
      <c r="D2716" s="467">
        <v>748</v>
      </c>
      <c r="E2716" s="467">
        <v>75</v>
      </c>
      <c r="F2716" s="467">
        <v>0</v>
      </c>
      <c r="G2716" s="467">
        <f t="array" ref="G2716">MAX(IF($A$2:$A$8761=A2716,$D$2:$D$8761))</f>
        <v>1224</v>
      </c>
      <c r="H2716" s="467">
        <f t="shared" si="297"/>
        <v>0</v>
      </c>
      <c r="I2716" s="475" t="str">
        <f t="shared" si="298"/>
        <v/>
      </c>
      <c r="J2716" s="471">
        <f>'Potential Projects'!D2717</f>
        <v>144</v>
      </c>
      <c r="K2716" s="471">
        <f>'Potential Projects'!E2717</f>
        <v>21.49626101913567</v>
      </c>
      <c r="L2716" s="476">
        <f t="shared" si="299"/>
        <v>507.50373898086434</v>
      </c>
      <c r="M2716" s="471">
        <f t="shared" si="295"/>
        <v>1177.115557030746</v>
      </c>
      <c r="N2716" s="467">
        <f t="shared" si="300"/>
        <v>0</v>
      </c>
      <c r="O2716" s="475" t="str">
        <f t="shared" si="301"/>
        <v/>
      </c>
    </row>
    <row r="2717" spans="1:15" hidden="1">
      <c r="A2717" s="475">
        <f t="shared" si="296"/>
        <v>43556</v>
      </c>
      <c r="B2717" s="475">
        <v>43579</v>
      </c>
      <c r="C2717" s="467">
        <v>4</v>
      </c>
      <c r="D2717" s="467">
        <v>738</v>
      </c>
      <c r="E2717" s="467">
        <v>61</v>
      </c>
      <c r="F2717" s="467">
        <v>0</v>
      </c>
      <c r="G2717" s="467">
        <f t="array" ref="G2717">MAX(IF($A$2:$A$8761=A2717,$D$2:$D$8761))</f>
        <v>1224</v>
      </c>
      <c r="H2717" s="467">
        <f t="shared" si="297"/>
        <v>0</v>
      </c>
      <c r="I2717" s="475" t="str">
        <f t="shared" si="298"/>
        <v/>
      </c>
      <c r="J2717" s="471">
        <f>'Potential Projects'!D2718</f>
        <v>131.07105615543773</v>
      </c>
      <c r="K2717" s="471">
        <f>'Potential Projects'!E2718</f>
        <v>28.729737207052246</v>
      </c>
      <c r="L2717" s="476">
        <f t="shared" si="299"/>
        <v>517.19920663750997</v>
      </c>
      <c r="M2717" s="471">
        <f t="shared" si="295"/>
        <v>1177.115557030746</v>
      </c>
      <c r="N2717" s="467">
        <f t="shared" si="300"/>
        <v>0</v>
      </c>
      <c r="O2717" s="475" t="str">
        <f t="shared" si="301"/>
        <v/>
      </c>
    </row>
    <row r="2718" spans="1:15" hidden="1">
      <c r="A2718" s="475">
        <f t="shared" si="296"/>
        <v>43556</v>
      </c>
      <c r="B2718" s="475">
        <v>43579</v>
      </c>
      <c r="C2718" s="467">
        <v>5</v>
      </c>
      <c r="D2718" s="467">
        <v>788</v>
      </c>
      <c r="E2718" s="467">
        <v>67</v>
      </c>
      <c r="F2718" s="467">
        <v>0</v>
      </c>
      <c r="G2718" s="467">
        <f t="array" ref="G2718">MAX(IF($A$2:$A$8761=A2718,$D$2:$D$8761))</f>
        <v>1224</v>
      </c>
      <c r="H2718" s="467">
        <f t="shared" si="297"/>
        <v>0</v>
      </c>
      <c r="I2718" s="475" t="str">
        <f t="shared" si="298"/>
        <v/>
      </c>
      <c r="J2718" s="471">
        <f>'Potential Projects'!D2719</f>
        <v>128.41030654206756</v>
      </c>
      <c r="K2718" s="471">
        <f>'Potential Projects'!E2719</f>
        <v>14.790804343152011</v>
      </c>
      <c r="L2718" s="476">
        <f t="shared" si="299"/>
        <v>577.79888911478042</v>
      </c>
      <c r="M2718" s="471">
        <f t="shared" si="295"/>
        <v>1177.115557030746</v>
      </c>
      <c r="N2718" s="467">
        <f t="shared" si="300"/>
        <v>0</v>
      </c>
      <c r="O2718" s="475" t="str">
        <f t="shared" si="301"/>
        <v/>
      </c>
    </row>
    <row r="2719" spans="1:15" hidden="1">
      <c r="A2719" s="475">
        <f t="shared" si="296"/>
        <v>43556</v>
      </c>
      <c r="B2719" s="475">
        <v>43579</v>
      </c>
      <c r="C2719" s="467">
        <v>6</v>
      </c>
      <c r="D2719" s="467">
        <v>887</v>
      </c>
      <c r="E2719" s="467">
        <v>55</v>
      </c>
      <c r="F2719" s="467">
        <v>0</v>
      </c>
      <c r="G2719" s="467">
        <f t="array" ref="G2719">MAX(IF($A$2:$A$8761=A2719,$D$2:$D$8761))</f>
        <v>1224</v>
      </c>
      <c r="H2719" s="467">
        <f t="shared" si="297"/>
        <v>0</v>
      </c>
      <c r="I2719" s="475" t="str">
        <f t="shared" si="298"/>
        <v/>
      </c>
      <c r="J2719" s="471">
        <f>'Potential Projects'!D2720</f>
        <v>121.85939199667975</v>
      </c>
      <c r="K2719" s="471">
        <f>'Potential Projects'!E2720</f>
        <v>19.334118899161471</v>
      </c>
      <c r="L2719" s="476">
        <f t="shared" si="299"/>
        <v>690.8064891041588</v>
      </c>
      <c r="M2719" s="471">
        <f t="shared" si="295"/>
        <v>1177.115557030746</v>
      </c>
      <c r="N2719" s="467">
        <f t="shared" si="300"/>
        <v>0</v>
      </c>
      <c r="O2719" s="475" t="str">
        <f t="shared" si="301"/>
        <v/>
      </c>
    </row>
    <row r="2720" spans="1:15" hidden="1">
      <c r="A2720" s="475">
        <f t="shared" si="296"/>
        <v>43556</v>
      </c>
      <c r="B2720" s="475">
        <v>43579</v>
      </c>
      <c r="C2720" s="467">
        <v>7</v>
      </c>
      <c r="D2720" s="467">
        <v>990</v>
      </c>
      <c r="E2720" s="467">
        <v>40</v>
      </c>
      <c r="F2720" s="467">
        <v>4</v>
      </c>
      <c r="G2720" s="467">
        <f t="array" ref="G2720">MAX(IF($A$2:$A$8761=A2720,$D$2:$D$8761))</f>
        <v>1224</v>
      </c>
      <c r="H2720" s="467">
        <f t="shared" si="297"/>
        <v>0</v>
      </c>
      <c r="I2720" s="475" t="str">
        <f t="shared" si="298"/>
        <v/>
      </c>
      <c r="J2720" s="471">
        <f>'Potential Projects'!D2721</f>
        <v>130.69818712372563</v>
      </c>
      <c r="K2720" s="471">
        <f>'Potential Projects'!E2721</f>
        <v>15.542547677918726</v>
      </c>
      <c r="L2720" s="476">
        <f t="shared" si="299"/>
        <v>799.75926519835571</v>
      </c>
      <c r="M2720" s="471">
        <f t="shared" si="295"/>
        <v>1177.115557030746</v>
      </c>
      <c r="N2720" s="467">
        <f t="shared" si="300"/>
        <v>0</v>
      </c>
      <c r="O2720" s="475" t="str">
        <f t="shared" si="301"/>
        <v/>
      </c>
    </row>
    <row r="2721" spans="1:15" hidden="1">
      <c r="A2721" s="475">
        <f t="shared" si="296"/>
        <v>43556</v>
      </c>
      <c r="B2721" s="475">
        <v>43579</v>
      </c>
      <c r="C2721" s="467">
        <v>8</v>
      </c>
      <c r="D2721" s="467">
        <v>1060</v>
      </c>
      <c r="E2721" s="467">
        <v>31</v>
      </c>
      <c r="F2721" s="467">
        <v>16</v>
      </c>
      <c r="G2721" s="467">
        <f t="array" ref="G2721">MAX(IF($A$2:$A$8761=A2721,$D$2:$D$8761))</f>
        <v>1224</v>
      </c>
      <c r="H2721" s="467">
        <f t="shared" si="297"/>
        <v>0</v>
      </c>
      <c r="I2721" s="475" t="str">
        <f t="shared" si="298"/>
        <v/>
      </c>
      <c r="J2721" s="471">
        <f>'Potential Projects'!D2722</f>
        <v>139.50571555101419</v>
      </c>
      <c r="K2721" s="471">
        <f>'Potential Projects'!E2722</f>
        <v>23.268842076972696</v>
      </c>
      <c r="L2721" s="476">
        <f t="shared" si="299"/>
        <v>850.22544237201316</v>
      </c>
      <c r="M2721" s="471">
        <f t="shared" si="295"/>
        <v>1177.115557030746</v>
      </c>
      <c r="N2721" s="467">
        <f t="shared" si="300"/>
        <v>0</v>
      </c>
      <c r="O2721" s="475" t="str">
        <f t="shared" si="301"/>
        <v/>
      </c>
    </row>
    <row r="2722" spans="1:15" hidden="1">
      <c r="A2722" s="475">
        <f t="shared" si="296"/>
        <v>43556</v>
      </c>
      <c r="B2722" s="475">
        <v>43579</v>
      </c>
      <c r="C2722" s="467">
        <v>9</v>
      </c>
      <c r="D2722" s="467">
        <v>1056</v>
      </c>
      <c r="E2722" s="467">
        <v>25</v>
      </c>
      <c r="F2722" s="467">
        <v>19</v>
      </c>
      <c r="G2722" s="467">
        <f t="array" ref="G2722">MAX(IF($A$2:$A$8761=A2722,$D$2:$D$8761))</f>
        <v>1224</v>
      </c>
      <c r="H2722" s="467">
        <f t="shared" si="297"/>
        <v>0</v>
      </c>
      <c r="I2722" s="475" t="str">
        <f t="shared" si="298"/>
        <v/>
      </c>
      <c r="J2722" s="471">
        <f>'Potential Projects'!D2723</f>
        <v>143.90519899693479</v>
      </c>
      <c r="K2722" s="471">
        <f>'Potential Projects'!E2723</f>
        <v>21.611251935067727</v>
      </c>
      <c r="L2722" s="476">
        <f t="shared" si="299"/>
        <v>846.4835490679975</v>
      </c>
      <c r="M2722" s="471">
        <f t="shared" si="295"/>
        <v>1177.115557030746</v>
      </c>
      <c r="N2722" s="467">
        <f t="shared" si="300"/>
        <v>0</v>
      </c>
      <c r="O2722" s="475" t="str">
        <f t="shared" si="301"/>
        <v/>
      </c>
    </row>
    <row r="2723" spans="1:15" hidden="1">
      <c r="A2723" s="475">
        <f t="shared" si="296"/>
        <v>43556</v>
      </c>
      <c r="B2723" s="475">
        <v>43579</v>
      </c>
      <c r="C2723" s="467">
        <v>10</v>
      </c>
      <c r="D2723" s="467">
        <v>1065</v>
      </c>
      <c r="E2723" s="467">
        <v>27</v>
      </c>
      <c r="F2723" s="467">
        <v>19</v>
      </c>
      <c r="G2723" s="467">
        <f t="array" ref="G2723">MAX(IF($A$2:$A$8761=A2723,$D$2:$D$8761))</f>
        <v>1224</v>
      </c>
      <c r="H2723" s="467">
        <f t="shared" si="297"/>
        <v>0</v>
      </c>
      <c r="I2723" s="475" t="str">
        <f t="shared" si="298"/>
        <v/>
      </c>
      <c r="J2723" s="471">
        <f>'Potential Projects'!D2724</f>
        <v>135.50438168051539</v>
      </c>
      <c r="K2723" s="471">
        <f>'Potential Projects'!E2724</f>
        <v>20.624833261664158</v>
      </c>
      <c r="L2723" s="476">
        <f t="shared" si="299"/>
        <v>862.8707850578204</v>
      </c>
      <c r="M2723" s="471">
        <f t="shared" si="295"/>
        <v>1177.115557030746</v>
      </c>
      <c r="N2723" s="467">
        <f t="shared" si="300"/>
        <v>0</v>
      </c>
      <c r="O2723" s="475" t="str">
        <f t="shared" si="301"/>
        <v/>
      </c>
    </row>
    <row r="2724" spans="1:15" hidden="1">
      <c r="A2724" s="475">
        <f t="shared" si="296"/>
        <v>43556</v>
      </c>
      <c r="B2724" s="475">
        <v>43579</v>
      </c>
      <c r="C2724" s="467">
        <v>11</v>
      </c>
      <c r="D2724" s="467">
        <v>1037</v>
      </c>
      <c r="E2724" s="467">
        <v>24</v>
      </c>
      <c r="F2724" s="467">
        <v>19</v>
      </c>
      <c r="G2724" s="467">
        <f t="array" ref="G2724">MAX(IF($A$2:$A$8761=A2724,$D$2:$D$8761))</f>
        <v>1224</v>
      </c>
      <c r="H2724" s="467">
        <f t="shared" si="297"/>
        <v>0</v>
      </c>
      <c r="I2724" s="475" t="str">
        <f t="shared" si="298"/>
        <v/>
      </c>
      <c r="J2724" s="471">
        <f>'Potential Projects'!D2725</f>
        <v>132.82633309002642</v>
      </c>
      <c r="K2724" s="471">
        <f>'Potential Projects'!E2725</f>
        <v>12.587202913351968</v>
      </c>
      <c r="L2724" s="476">
        <f t="shared" si="299"/>
        <v>848.58646399662166</v>
      </c>
      <c r="M2724" s="471">
        <f t="shared" si="295"/>
        <v>1177.115557030746</v>
      </c>
      <c r="N2724" s="467">
        <f t="shared" si="300"/>
        <v>0</v>
      </c>
      <c r="O2724" s="475" t="str">
        <f t="shared" si="301"/>
        <v/>
      </c>
    </row>
    <row r="2725" spans="1:15" hidden="1">
      <c r="A2725" s="475">
        <f t="shared" si="296"/>
        <v>43556</v>
      </c>
      <c r="B2725" s="475">
        <v>43579</v>
      </c>
      <c r="C2725" s="467">
        <v>12</v>
      </c>
      <c r="D2725" s="467">
        <v>1029</v>
      </c>
      <c r="E2725" s="467">
        <v>43</v>
      </c>
      <c r="F2725" s="467">
        <v>19</v>
      </c>
      <c r="G2725" s="467">
        <f t="array" ref="G2725">MAX(IF($A$2:$A$8761=A2725,$D$2:$D$8761))</f>
        <v>1224</v>
      </c>
      <c r="H2725" s="467">
        <f t="shared" si="297"/>
        <v>0</v>
      </c>
      <c r="I2725" s="475" t="str">
        <f t="shared" si="298"/>
        <v/>
      </c>
      <c r="J2725" s="471">
        <f>'Potential Projects'!D2726</f>
        <v>136.69410731695442</v>
      </c>
      <c r="K2725" s="471">
        <f>'Potential Projects'!E2726</f>
        <v>8.3489662975704153</v>
      </c>
      <c r="L2725" s="476">
        <f t="shared" si="299"/>
        <v>821.95692638547519</v>
      </c>
      <c r="M2725" s="471">
        <f t="shared" si="295"/>
        <v>1177.115557030746</v>
      </c>
      <c r="N2725" s="467">
        <f t="shared" si="300"/>
        <v>0</v>
      </c>
      <c r="O2725" s="475" t="str">
        <f t="shared" si="301"/>
        <v/>
      </c>
    </row>
    <row r="2726" spans="1:15" hidden="1">
      <c r="A2726" s="475">
        <f t="shared" si="296"/>
        <v>43556</v>
      </c>
      <c r="B2726" s="475">
        <v>43579</v>
      </c>
      <c r="C2726" s="467">
        <v>13</v>
      </c>
      <c r="D2726" s="467">
        <v>1039</v>
      </c>
      <c r="E2726" s="467">
        <v>41</v>
      </c>
      <c r="F2726" s="467">
        <v>19</v>
      </c>
      <c r="G2726" s="467">
        <f t="array" ref="G2726">MAX(IF($A$2:$A$8761=A2726,$D$2:$D$8761))</f>
        <v>1224</v>
      </c>
      <c r="H2726" s="467">
        <f t="shared" si="297"/>
        <v>0</v>
      </c>
      <c r="I2726" s="475" t="str">
        <f t="shared" si="298"/>
        <v/>
      </c>
      <c r="J2726" s="471">
        <f>'Potential Projects'!D2727</f>
        <v>114.71148695160521</v>
      </c>
      <c r="K2726" s="471">
        <f>'Potential Projects'!E2727</f>
        <v>6.6632151150290255</v>
      </c>
      <c r="L2726" s="476">
        <f t="shared" si="299"/>
        <v>857.62529793336569</v>
      </c>
      <c r="M2726" s="471">
        <f t="shared" si="295"/>
        <v>1177.115557030746</v>
      </c>
      <c r="N2726" s="467">
        <f t="shared" si="300"/>
        <v>0</v>
      </c>
      <c r="O2726" s="475" t="str">
        <f t="shared" si="301"/>
        <v/>
      </c>
    </row>
    <row r="2727" spans="1:15" hidden="1">
      <c r="A2727" s="475">
        <f t="shared" si="296"/>
        <v>43556</v>
      </c>
      <c r="B2727" s="475">
        <v>43579</v>
      </c>
      <c r="C2727" s="467">
        <v>14</v>
      </c>
      <c r="D2727" s="467">
        <v>1041</v>
      </c>
      <c r="E2727" s="467">
        <v>31</v>
      </c>
      <c r="F2727" s="467">
        <v>19</v>
      </c>
      <c r="G2727" s="467">
        <f t="array" ref="G2727">MAX(IF($A$2:$A$8761=A2727,$D$2:$D$8761))</f>
        <v>1224</v>
      </c>
      <c r="H2727" s="467">
        <f t="shared" si="297"/>
        <v>0</v>
      </c>
      <c r="I2727" s="475" t="str">
        <f t="shared" si="298"/>
        <v/>
      </c>
      <c r="J2727" s="471">
        <f>'Potential Projects'!D2728</f>
        <v>108.50375884271726</v>
      </c>
      <c r="K2727" s="471">
        <f>'Potential Projects'!E2728</f>
        <v>65.858504783917439</v>
      </c>
      <c r="L2727" s="476">
        <f t="shared" si="299"/>
        <v>816.63773637336533</v>
      </c>
      <c r="M2727" s="471">
        <f t="shared" si="295"/>
        <v>1177.115557030746</v>
      </c>
      <c r="N2727" s="467">
        <f t="shared" si="300"/>
        <v>0</v>
      </c>
      <c r="O2727" s="475" t="str">
        <f t="shared" si="301"/>
        <v/>
      </c>
    </row>
    <row r="2728" spans="1:15" hidden="1">
      <c r="A2728" s="475">
        <f t="shared" si="296"/>
        <v>43556</v>
      </c>
      <c r="B2728" s="475">
        <v>43579</v>
      </c>
      <c r="C2728" s="467">
        <v>15</v>
      </c>
      <c r="D2728" s="467">
        <v>1031</v>
      </c>
      <c r="E2728" s="467">
        <v>38</v>
      </c>
      <c r="F2728" s="467">
        <v>19</v>
      </c>
      <c r="G2728" s="467">
        <f t="array" ref="G2728">MAX(IF($A$2:$A$8761=A2728,$D$2:$D$8761))</f>
        <v>1224</v>
      </c>
      <c r="H2728" s="467">
        <f t="shared" si="297"/>
        <v>0</v>
      </c>
      <c r="I2728" s="475" t="str">
        <f t="shared" si="298"/>
        <v/>
      </c>
      <c r="J2728" s="471">
        <f>'Potential Projects'!D2729</f>
        <v>98.644350574805486</v>
      </c>
      <c r="K2728" s="471">
        <f>'Potential Projects'!E2729</f>
        <v>77.955236239518371</v>
      </c>
      <c r="L2728" s="476">
        <f t="shared" si="299"/>
        <v>797.40041318567614</v>
      </c>
      <c r="M2728" s="471">
        <f t="shared" si="295"/>
        <v>1177.115557030746</v>
      </c>
      <c r="N2728" s="467">
        <f t="shared" si="300"/>
        <v>0</v>
      </c>
      <c r="O2728" s="475" t="str">
        <f t="shared" si="301"/>
        <v/>
      </c>
    </row>
    <row r="2729" spans="1:15" hidden="1">
      <c r="A2729" s="475">
        <f t="shared" si="296"/>
        <v>43556</v>
      </c>
      <c r="B2729" s="475">
        <v>43579</v>
      </c>
      <c r="C2729" s="467">
        <v>16</v>
      </c>
      <c r="D2729" s="467">
        <v>1023</v>
      </c>
      <c r="E2729" s="467">
        <v>44</v>
      </c>
      <c r="F2729" s="467">
        <v>19</v>
      </c>
      <c r="G2729" s="467">
        <f t="array" ref="G2729">MAX(IF($A$2:$A$8761=A2729,$D$2:$D$8761))</f>
        <v>1224</v>
      </c>
      <c r="H2729" s="467">
        <f t="shared" si="297"/>
        <v>0</v>
      </c>
      <c r="I2729" s="475" t="str">
        <f t="shared" si="298"/>
        <v/>
      </c>
      <c r="J2729" s="471">
        <f>'Potential Projects'!D2730</f>
        <v>88.402480539453308</v>
      </c>
      <c r="K2729" s="471">
        <f>'Potential Projects'!E2730</f>
        <v>40.692703719630188</v>
      </c>
      <c r="L2729" s="476">
        <f t="shared" si="299"/>
        <v>830.90481574091643</v>
      </c>
      <c r="M2729" s="471">
        <f t="shared" si="295"/>
        <v>1177.115557030746</v>
      </c>
      <c r="N2729" s="467">
        <f t="shared" si="300"/>
        <v>0</v>
      </c>
      <c r="O2729" s="475" t="str">
        <f t="shared" si="301"/>
        <v/>
      </c>
    </row>
    <row r="2730" spans="1:15" hidden="1">
      <c r="A2730" s="475">
        <f t="shared" si="296"/>
        <v>43556</v>
      </c>
      <c r="B2730" s="475">
        <v>43579</v>
      </c>
      <c r="C2730" s="467">
        <v>17</v>
      </c>
      <c r="D2730" s="467">
        <v>1001</v>
      </c>
      <c r="E2730" s="467">
        <v>38</v>
      </c>
      <c r="F2730" s="467">
        <v>19</v>
      </c>
      <c r="G2730" s="467">
        <f t="array" ref="G2730">MAX(IF($A$2:$A$8761=A2730,$D$2:$D$8761))</f>
        <v>1224</v>
      </c>
      <c r="H2730" s="467">
        <f t="shared" si="297"/>
        <v>0</v>
      </c>
      <c r="I2730" s="475" t="str">
        <f t="shared" si="298"/>
        <v/>
      </c>
      <c r="J2730" s="471">
        <f>'Potential Projects'!D2731</f>
        <v>50.092608891790611</v>
      </c>
      <c r="K2730" s="471">
        <f>'Potential Projects'!E2731</f>
        <v>84.940738819608683</v>
      </c>
      <c r="L2730" s="476">
        <f t="shared" si="299"/>
        <v>808.9666522886007</v>
      </c>
      <c r="M2730" s="471">
        <f t="shared" si="295"/>
        <v>1177.115557030746</v>
      </c>
      <c r="N2730" s="467">
        <f t="shared" si="300"/>
        <v>0</v>
      </c>
      <c r="O2730" s="475" t="str">
        <f t="shared" si="301"/>
        <v/>
      </c>
    </row>
    <row r="2731" spans="1:15" hidden="1">
      <c r="A2731" s="475">
        <f t="shared" si="296"/>
        <v>43556</v>
      </c>
      <c r="B2731" s="475">
        <v>43579</v>
      </c>
      <c r="C2731" s="467">
        <v>18</v>
      </c>
      <c r="D2731" s="467">
        <v>1017</v>
      </c>
      <c r="E2731" s="467">
        <v>26</v>
      </c>
      <c r="F2731" s="467">
        <v>19</v>
      </c>
      <c r="G2731" s="467">
        <f t="array" ref="G2731">MAX(IF($A$2:$A$8761=A2731,$D$2:$D$8761))</f>
        <v>1224</v>
      </c>
      <c r="H2731" s="467">
        <f t="shared" si="297"/>
        <v>0</v>
      </c>
      <c r="I2731" s="475" t="str">
        <f t="shared" si="298"/>
        <v/>
      </c>
      <c r="J2731" s="471">
        <f>'Potential Projects'!D2732</f>
        <v>84.694558418069377</v>
      </c>
      <c r="K2731" s="471">
        <f>'Potential Projects'!E2732</f>
        <v>87.838979251773821</v>
      </c>
      <c r="L2731" s="476">
        <f t="shared" si="299"/>
        <v>799.46646233015679</v>
      </c>
      <c r="M2731" s="471">
        <f t="shared" si="295"/>
        <v>1177.115557030746</v>
      </c>
      <c r="N2731" s="467">
        <f t="shared" si="300"/>
        <v>0</v>
      </c>
      <c r="O2731" s="475" t="str">
        <f t="shared" si="301"/>
        <v/>
      </c>
    </row>
    <row r="2732" spans="1:15" hidden="1">
      <c r="A2732" s="475">
        <f t="shared" si="296"/>
        <v>43556</v>
      </c>
      <c r="B2732" s="475">
        <v>43579</v>
      </c>
      <c r="C2732" s="467">
        <v>19</v>
      </c>
      <c r="D2732" s="467">
        <v>1001</v>
      </c>
      <c r="E2732" s="467">
        <v>25</v>
      </c>
      <c r="F2732" s="467">
        <v>8</v>
      </c>
      <c r="G2732" s="467">
        <f t="array" ref="G2732">MAX(IF($A$2:$A$8761=A2732,$D$2:$D$8761))</f>
        <v>1224</v>
      </c>
      <c r="H2732" s="467">
        <f t="shared" si="297"/>
        <v>0</v>
      </c>
      <c r="I2732" s="475" t="str">
        <f t="shared" si="298"/>
        <v/>
      </c>
      <c r="J2732" s="471">
        <f>'Potential Projects'!D2733</f>
        <v>144</v>
      </c>
      <c r="K2732" s="471">
        <f>'Potential Projects'!E2733</f>
        <v>94.163479628036981</v>
      </c>
      <c r="L2732" s="476">
        <f t="shared" si="299"/>
        <v>729.83652037196305</v>
      </c>
      <c r="M2732" s="471">
        <f t="shared" si="295"/>
        <v>1177.115557030746</v>
      </c>
      <c r="N2732" s="467">
        <f t="shared" si="300"/>
        <v>0</v>
      </c>
      <c r="O2732" s="475" t="str">
        <f t="shared" si="301"/>
        <v/>
      </c>
    </row>
    <row r="2733" spans="1:15" hidden="1">
      <c r="A2733" s="475">
        <f t="shared" si="296"/>
        <v>43556</v>
      </c>
      <c r="B2733" s="475">
        <v>43579</v>
      </c>
      <c r="C2733" s="467">
        <v>20</v>
      </c>
      <c r="D2733" s="467">
        <v>1018</v>
      </c>
      <c r="E2733" s="467">
        <v>45</v>
      </c>
      <c r="F2733" s="467">
        <v>1</v>
      </c>
      <c r="G2733" s="467">
        <f t="array" ref="G2733">MAX(IF($A$2:$A$8761=A2733,$D$2:$D$8761))</f>
        <v>1224</v>
      </c>
      <c r="H2733" s="467">
        <f t="shared" si="297"/>
        <v>0</v>
      </c>
      <c r="I2733" s="475" t="str">
        <f t="shared" si="298"/>
        <v/>
      </c>
      <c r="J2733" s="471">
        <f>'Potential Projects'!D2734</f>
        <v>121.65952334587023</v>
      </c>
      <c r="K2733" s="471">
        <f>'Potential Projects'!E2734</f>
        <v>54.261631799612999</v>
      </c>
      <c r="L2733" s="476">
        <f t="shared" si="299"/>
        <v>796.07884485451677</v>
      </c>
      <c r="M2733" s="471">
        <f t="shared" si="295"/>
        <v>1177.115557030746</v>
      </c>
      <c r="N2733" s="467">
        <f t="shared" si="300"/>
        <v>0</v>
      </c>
      <c r="O2733" s="475" t="str">
        <f t="shared" si="301"/>
        <v/>
      </c>
    </row>
    <row r="2734" spans="1:15" hidden="1">
      <c r="A2734" s="475">
        <f t="shared" si="296"/>
        <v>43556</v>
      </c>
      <c r="B2734" s="475">
        <v>43579</v>
      </c>
      <c r="C2734" s="467">
        <v>21</v>
      </c>
      <c r="D2734" s="467">
        <v>1043</v>
      </c>
      <c r="E2734" s="467">
        <v>69</v>
      </c>
      <c r="F2734" s="467">
        <v>0</v>
      </c>
      <c r="G2734" s="467">
        <f t="array" ref="G2734">MAX(IF($A$2:$A$8761=A2734,$D$2:$D$8761))</f>
        <v>1224</v>
      </c>
      <c r="H2734" s="467">
        <f t="shared" si="297"/>
        <v>0</v>
      </c>
      <c r="I2734" s="475" t="str">
        <f t="shared" si="298"/>
        <v/>
      </c>
      <c r="J2734" s="471">
        <f>'Potential Projects'!D2735</f>
        <v>130.65789728868393</v>
      </c>
      <c r="K2734" s="471">
        <f>'Potential Projects'!E2735</f>
        <v>27.163670447215651</v>
      </c>
      <c r="L2734" s="476">
        <f t="shared" si="299"/>
        <v>816.17843226410048</v>
      </c>
      <c r="M2734" s="471">
        <f t="shared" si="295"/>
        <v>1177.115557030746</v>
      </c>
      <c r="N2734" s="467">
        <f t="shared" si="300"/>
        <v>0</v>
      </c>
      <c r="O2734" s="475" t="str">
        <f t="shared" si="301"/>
        <v/>
      </c>
    </row>
    <row r="2735" spans="1:15" hidden="1">
      <c r="A2735" s="475">
        <f t="shared" si="296"/>
        <v>43556</v>
      </c>
      <c r="B2735" s="475">
        <v>43579</v>
      </c>
      <c r="C2735" s="467">
        <v>22</v>
      </c>
      <c r="D2735" s="467">
        <v>973</v>
      </c>
      <c r="E2735" s="467">
        <v>50</v>
      </c>
      <c r="F2735" s="467">
        <v>0</v>
      </c>
      <c r="G2735" s="467">
        <f t="array" ref="G2735">MAX(IF($A$2:$A$8761=A2735,$D$2:$D$8761))</f>
        <v>1224</v>
      </c>
      <c r="H2735" s="467">
        <f t="shared" si="297"/>
        <v>0</v>
      </c>
      <c r="I2735" s="475" t="str">
        <f t="shared" si="298"/>
        <v/>
      </c>
      <c r="J2735" s="471">
        <f>'Potential Projects'!D2736</f>
        <v>126.77058476982938</v>
      </c>
      <c r="K2735" s="471">
        <f>'Potential Projects'!E2736</f>
        <v>52.495308750806281</v>
      </c>
      <c r="L2735" s="476">
        <f t="shared" si="299"/>
        <v>743.7341064793643</v>
      </c>
      <c r="M2735" s="471">
        <f t="shared" si="295"/>
        <v>1177.115557030746</v>
      </c>
      <c r="N2735" s="467">
        <f t="shared" si="300"/>
        <v>0</v>
      </c>
      <c r="O2735" s="475" t="str">
        <f t="shared" si="301"/>
        <v/>
      </c>
    </row>
    <row r="2736" spans="1:15" hidden="1">
      <c r="A2736" s="475">
        <f t="shared" si="296"/>
        <v>43556</v>
      </c>
      <c r="B2736" s="475">
        <v>43579</v>
      </c>
      <c r="C2736" s="467">
        <v>23</v>
      </c>
      <c r="D2736" s="467">
        <v>894</v>
      </c>
      <c r="E2736" s="467">
        <v>34</v>
      </c>
      <c r="F2736" s="467">
        <v>0</v>
      </c>
      <c r="G2736" s="467">
        <f t="array" ref="G2736">MAX(IF($A$2:$A$8761=A2736,$D$2:$D$8761))</f>
        <v>1224</v>
      </c>
      <c r="H2736" s="467">
        <f t="shared" si="297"/>
        <v>0</v>
      </c>
      <c r="I2736" s="475" t="str">
        <f t="shared" si="298"/>
        <v/>
      </c>
      <c r="J2736" s="471">
        <f>'Potential Projects'!D2737</f>
        <v>140.32867721361819</v>
      </c>
      <c r="K2736" s="471">
        <f>'Potential Projects'!E2737</f>
        <v>60.106612233928189</v>
      </c>
      <c r="L2736" s="476">
        <f t="shared" si="299"/>
        <v>659.56471055245356</v>
      </c>
      <c r="M2736" s="471">
        <f t="shared" si="295"/>
        <v>1177.115557030746</v>
      </c>
      <c r="N2736" s="467">
        <f t="shared" si="300"/>
        <v>0</v>
      </c>
      <c r="O2736" s="475" t="str">
        <f t="shared" si="301"/>
        <v/>
      </c>
    </row>
    <row r="2737" spans="1:15" hidden="1">
      <c r="A2737" s="475">
        <f t="shared" si="296"/>
        <v>43556</v>
      </c>
      <c r="B2737" s="475">
        <v>43579</v>
      </c>
      <c r="C2737" s="467">
        <v>24</v>
      </c>
      <c r="D2737" s="467">
        <v>830</v>
      </c>
      <c r="E2737" s="467">
        <v>20</v>
      </c>
      <c r="F2737" s="467">
        <v>0</v>
      </c>
      <c r="G2737" s="467">
        <f t="array" ref="G2737">MAX(IF($A$2:$A$8761=A2737,$D$2:$D$8761))</f>
        <v>1224</v>
      </c>
      <c r="H2737" s="467">
        <f t="shared" si="297"/>
        <v>0</v>
      </c>
      <c r="I2737" s="475" t="str">
        <f t="shared" si="298"/>
        <v/>
      </c>
      <c r="J2737" s="471">
        <f>'Potential Projects'!D2738</f>
        <v>102.6634706423191</v>
      </c>
      <c r="K2737" s="471">
        <f>'Potential Projects'!E2738</f>
        <v>95.480008277789736</v>
      </c>
      <c r="L2737" s="476">
        <f t="shared" si="299"/>
        <v>611.85652107989119</v>
      </c>
      <c r="M2737" s="471">
        <f t="shared" si="295"/>
        <v>1177.115557030746</v>
      </c>
      <c r="N2737" s="467">
        <f t="shared" si="300"/>
        <v>0</v>
      </c>
      <c r="O2737" s="475" t="str">
        <f t="shared" si="301"/>
        <v/>
      </c>
    </row>
    <row r="2738" spans="1:15" hidden="1">
      <c r="A2738" s="475">
        <f t="shared" si="296"/>
        <v>43556</v>
      </c>
      <c r="B2738" s="475">
        <v>43580</v>
      </c>
      <c r="C2738" s="467">
        <v>1</v>
      </c>
      <c r="D2738" s="467">
        <v>799</v>
      </c>
      <c r="E2738" s="467">
        <v>5</v>
      </c>
      <c r="F2738" s="467">
        <v>0</v>
      </c>
      <c r="G2738" s="467">
        <f t="array" ref="G2738">MAX(IF($A$2:$A$8761=A2738,$D$2:$D$8761))</f>
        <v>1224</v>
      </c>
      <c r="H2738" s="467">
        <f t="shared" si="297"/>
        <v>0</v>
      </c>
      <c r="I2738" s="475" t="str">
        <f t="shared" si="298"/>
        <v/>
      </c>
      <c r="J2738" s="471">
        <f>'Potential Projects'!D2739</f>
        <v>100.46012320402728</v>
      </c>
      <c r="K2738" s="471">
        <f>'Potential Projects'!E2739</f>
        <v>99.013436626531941</v>
      </c>
      <c r="L2738" s="476">
        <f t="shared" si="299"/>
        <v>594.52644016944078</v>
      </c>
      <c r="M2738" s="471">
        <f t="shared" ref="M2738:M2801" si="302">MAX($L$2162:$L$2881)</f>
        <v>1177.115557030746</v>
      </c>
      <c r="N2738" s="467">
        <f t="shared" si="300"/>
        <v>0</v>
      </c>
      <c r="O2738" s="475" t="str">
        <f t="shared" si="301"/>
        <v/>
      </c>
    </row>
    <row r="2739" spans="1:15" hidden="1">
      <c r="A2739" s="475">
        <f t="shared" si="296"/>
        <v>43556</v>
      </c>
      <c r="B2739" s="475">
        <v>43580</v>
      </c>
      <c r="C2739" s="467">
        <v>2</v>
      </c>
      <c r="D2739" s="467">
        <v>780</v>
      </c>
      <c r="E2739" s="467">
        <v>0</v>
      </c>
      <c r="F2739" s="467">
        <v>0</v>
      </c>
      <c r="G2739" s="467">
        <f t="array" ref="G2739">MAX(IF($A$2:$A$8761=A2739,$D$2:$D$8761))</f>
        <v>1224</v>
      </c>
      <c r="H2739" s="467">
        <f t="shared" si="297"/>
        <v>0</v>
      </c>
      <c r="I2739" s="475" t="str">
        <f t="shared" si="298"/>
        <v/>
      </c>
      <c r="J2739" s="471">
        <f>'Potential Projects'!D2740</f>
        <v>144</v>
      </c>
      <c r="K2739" s="471">
        <f>'Potential Projects'!E2740</f>
        <v>99.658793807783283</v>
      </c>
      <c r="L2739" s="476">
        <f t="shared" si="299"/>
        <v>536.34120619221676</v>
      </c>
      <c r="M2739" s="471">
        <f t="shared" si="302"/>
        <v>1177.115557030746</v>
      </c>
      <c r="N2739" s="467">
        <f t="shared" si="300"/>
        <v>0</v>
      </c>
      <c r="O2739" s="475" t="str">
        <f t="shared" si="301"/>
        <v/>
      </c>
    </row>
    <row r="2740" spans="1:15" hidden="1">
      <c r="A2740" s="475">
        <f t="shared" si="296"/>
        <v>43556</v>
      </c>
      <c r="B2740" s="475">
        <v>43580</v>
      </c>
      <c r="C2740" s="467">
        <v>3</v>
      </c>
      <c r="D2740" s="467">
        <v>776</v>
      </c>
      <c r="E2740" s="467">
        <v>0</v>
      </c>
      <c r="F2740" s="467">
        <v>0</v>
      </c>
      <c r="G2740" s="467">
        <f t="array" ref="G2740">MAX(IF($A$2:$A$8761=A2740,$D$2:$D$8761))</f>
        <v>1224</v>
      </c>
      <c r="H2740" s="467">
        <f t="shared" si="297"/>
        <v>0</v>
      </c>
      <c r="I2740" s="475" t="str">
        <f t="shared" si="298"/>
        <v/>
      </c>
      <c r="J2740" s="471">
        <f>'Potential Projects'!D2741</f>
        <v>144</v>
      </c>
      <c r="K2740" s="471">
        <f>'Potential Projects'!E2741</f>
        <v>98.3532166738336</v>
      </c>
      <c r="L2740" s="476">
        <f t="shared" si="299"/>
        <v>533.64678332616643</v>
      </c>
      <c r="M2740" s="471">
        <f t="shared" si="302"/>
        <v>1177.115557030746</v>
      </c>
      <c r="N2740" s="467">
        <f t="shared" si="300"/>
        <v>0</v>
      </c>
      <c r="O2740" s="475" t="str">
        <f t="shared" si="301"/>
        <v/>
      </c>
    </row>
    <row r="2741" spans="1:15" hidden="1">
      <c r="A2741" s="475">
        <f t="shared" si="296"/>
        <v>43556</v>
      </c>
      <c r="B2741" s="475">
        <v>43580</v>
      </c>
      <c r="C2741" s="467">
        <v>4</v>
      </c>
      <c r="D2741" s="467">
        <v>805</v>
      </c>
      <c r="E2741" s="467">
        <v>0</v>
      </c>
      <c r="F2741" s="467">
        <v>0</v>
      </c>
      <c r="G2741" s="467">
        <f t="array" ref="G2741">MAX(IF($A$2:$A$8761=A2741,$D$2:$D$8761))</f>
        <v>1224</v>
      </c>
      <c r="H2741" s="467">
        <f t="shared" si="297"/>
        <v>0</v>
      </c>
      <c r="I2741" s="475" t="str">
        <f t="shared" si="298"/>
        <v/>
      </c>
      <c r="J2741" s="471">
        <f>'Potential Projects'!D2742</f>
        <v>144</v>
      </c>
      <c r="K2741" s="471">
        <f>'Potential Projects'!E2742</f>
        <v>79.653503440120403</v>
      </c>
      <c r="L2741" s="476">
        <f t="shared" si="299"/>
        <v>581.3464965598796</v>
      </c>
      <c r="M2741" s="471">
        <f t="shared" si="302"/>
        <v>1177.115557030746</v>
      </c>
      <c r="N2741" s="467">
        <f t="shared" si="300"/>
        <v>0</v>
      </c>
      <c r="O2741" s="475" t="str">
        <f t="shared" si="301"/>
        <v/>
      </c>
    </row>
    <row r="2742" spans="1:15" hidden="1">
      <c r="A2742" s="475">
        <f t="shared" si="296"/>
        <v>43556</v>
      </c>
      <c r="B2742" s="475">
        <v>43580</v>
      </c>
      <c r="C2742" s="467">
        <v>5</v>
      </c>
      <c r="D2742" s="467">
        <v>832</v>
      </c>
      <c r="E2742" s="467">
        <v>0</v>
      </c>
      <c r="F2742" s="467">
        <v>0</v>
      </c>
      <c r="G2742" s="467">
        <f t="array" ref="G2742">MAX(IF($A$2:$A$8761=A2742,$D$2:$D$8761))</f>
        <v>1224</v>
      </c>
      <c r="H2742" s="467">
        <f t="shared" si="297"/>
        <v>0</v>
      </c>
      <c r="I2742" s="475" t="str">
        <f t="shared" si="298"/>
        <v/>
      </c>
      <c r="J2742" s="471">
        <f>'Potential Projects'!D2743</f>
        <v>144</v>
      </c>
      <c r="K2742" s="471">
        <f>'Potential Projects'!E2743</f>
        <v>16.338097075897657</v>
      </c>
      <c r="L2742" s="476">
        <f t="shared" si="299"/>
        <v>671.66190292410238</v>
      </c>
      <c r="M2742" s="471">
        <f t="shared" si="302"/>
        <v>1177.115557030746</v>
      </c>
      <c r="N2742" s="467">
        <f t="shared" si="300"/>
        <v>0</v>
      </c>
      <c r="O2742" s="475" t="str">
        <f t="shared" si="301"/>
        <v/>
      </c>
    </row>
    <row r="2743" spans="1:15" hidden="1">
      <c r="A2743" s="475">
        <f t="shared" si="296"/>
        <v>43556</v>
      </c>
      <c r="B2743" s="475">
        <v>43580</v>
      </c>
      <c r="C2743" s="467">
        <v>6</v>
      </c>
      <c r="D2743" s="467">
        <v>935</v>
      </c>
      <c r="E2743" s="467">
        <v>0</v>
      </c>
      <c r="F2743" s="467">
        <v>0</v>
      </c>
      <c r="G2743" s="467">
        <f t="array" ref="G2743">MAX(IF($A$2:$A$8761=A2743,$D$2:$D$8761))</f>
        <v>1224</v>
      </c>
      <c r="H2743" s="467">
        <f t="shared" si="297"/>
        <v>0</v>
      </c>
      <c r="I2743" s="475" t="str">
        <f t="shared" si="298"/>
        <v/>
      </c>
      <c r="J2743" s="471">
        <f>'Potential Projects'!D2744</f>
        <v>144</v>
      </c>
      <c r="K2743" s="471">
        <f>'Potential Projects'!E2744</f>
        <v>19.541415448290689</v>
      </c>
      <c r="L2743" s="476">
        <f t="shared" si="299"/>
        <v>771.45858455170935</v>
      </c>
      <c r="M2743" s="471">
        <f t="shared" si="302"/>
        <v>1177.115557030746</v>
      </c>
      <c r="N2743" s="467">
        <f t="shared" si="300"/>
        <v>0</v>
      </c>
      <c r="O2743" s="475" t="str">
        <f t="shared" si="301"/>
        <v/>
      </c>
    </row>
    <row r="2744" spans="1:15" hidden="1">
      <c r="A2744" s="475">
        <f t="shared" si="296"/>
        <v>43556</v>
      </c>
      <c r="B2744" s="475">
        <v>43580</v>
      </c>
      <c r="C2744" s="467">
        <v>7</v>
      </c>
      <c r="D2744" s="467">
        <v>1039</v>
      </c>
      <c r="E2744" s="467">
        <v>4</v>
      </c>
      <c r="F2744" s="467">
        <v>3</v>
      </c>
      <c r="G2744" s="467">
        <f t="array" ref="G2744">MAX(IF($A$2:$A$8761=A2744,$D$2:$D$8761))</f>
        <v>1224</v>
      </c>
      <c r="H2744" s="467">
        <f t="shared" si="297"/>
        <v>0</v>
      </c>
      <c r="I2744" s="475" t="str">
        <f t="shared" si="298"/>
        <v/>
      </c>
      <c r="J2744" s="471">
        <f>'Potential Projects'!D2745</f>
        <v>113.31480616717334</v>
      </c>
      <c r="K2744" s="471">
        <f>'Potential Projects'!E2745</f>
        <v>40.007451730810573</v>
      </c>
      <c r="L2744" s="476">
        <f t="shared" si="299"/>
        <v>878.67774210201605</v>
      </c>
      <c r="M2744" s="471">
        <f t="shared" si="302"/>
        <v>1177.115557030746</v>
      </c>
      <c r="N2744" s="467">
        <f t="shared" si="300"/>
        <v>0</v>
      </c>
      <c r="O2744" s="475" t="str">
        <f t="shared" si="301"/>
        <v/>
      </c>
    </row>
    <row r="2745" spans="1:15" hidden="1">
      <c r="A2745" s="475">
        <f t="shared" si="296"/>
        <v>43556</v>
      </c>
      <c r="B2745" s="475">
        <v>43580</v>
      </c>
      <c r="C2745" s="467">
        <v>8</v>
      </c>
      <c r="D2745" s="467">
        <v>1095</v>
      </c>
      <c r="E2745" s="467">
        <v>8</v>
      </c>
      <c r="F2745" s="467">
        <v>16</v>
      </c>
      <c r="G2745" s="467">
        <f t="array" ref="G2745">MAX(IF($A$2:$A$8761=A2745,$D$2:$D$8761))</f>
        <v>1224</v>
      </c>
      <c r="H2745" s="467">
        <f t="shared" si="297"/>
        <v>0</v>
      </c>
      <c r="I2745" s="475" t="str">
        <f t="shared" si="298"/>
        <v/>
      </c>
      <c r="J2745" s="471">
        <f>'Potential Projects'!D2746</f>
        <v>87.864396353591772</v>
      </c>
      <c r="K2745" s="471">
        <f>'Potential Projects'!E2746</f>
        <v>64.211083906686738</v>
      </c>
      <c r="L2745" s="476">
        <f t="shared" si="299"/>
        <v>918.9245197397214</v>
      </c>
      <c r="M2745" s="471">
        <f t="shared" si="302"/>
        <v>1177.115557030746</v>
      </c>
      <c r="N2745" s="467">
        <f t="shared" si="300"/>
        <v>0</v>
      </c>
      <c r="O2745" s="475" t="str">
        <f t="shared" si="301"/>
        <v/>
      </c>
    </row>
    <row r="2746" spans="1:15" hidden="1">
      <c r="A2746" s="475">
        <f t="shared" si="296"/>
        <v>43556</v>
      </c>
      <c r="B2746" s="475">
        <v>43580</v>
      </c>
      <c r="C2746" s="467">
        <v>9</v>
      </c>
      <c r="D2746" s="467">
        <v>1089</v>
      </c>
      <c r="E2746" s="467">
        <v>3</v>
      </c>
      <c r="F2746" s="467">
        <v>19</v>
      </c>
      <c r="G2746" s="467">
        <f t="array" ref="G2746">MAX(IF($A$2:$A$8761=A2746,$D$2:$D$8761))</f>
        <v>1224</v>
      </c>
      <c r="H2746" s="467">
        <f t="shared" si="297"/>
        <v>0</v>
      </c>
      <c r="I2746" s="475" t="str">
        <f t="shared" si="298"/>
        <v/>
      </c>
      <c r="J2746" s="471">
        <f>'Potential Projects'!D2747</f>
        <v>74.454279481946955</v>
      </c>
      <c r="K2746" s="471">
        <f>'Potential Projects'!E2747</f>
        <v>72.333197376908188</v>
      </c>
      <c r="L2746" s="476">
        <f t="shared" si="299"/>
        <v>920.21252314114486</v>
      </c>
      <c r="M2746" s="471">
        <f t="shared" si="302"/>
        <v>1177.115557030746</v>
      </c>
      <c r="N2746" s="467">
        <f t="shared" si="300"/>
        <v>0</v>
      </c>
      <c r="O2746" s="475" t="str">
        <f t="shared" si="301"/>
        <v/>
      </c>
    </row>
    <row r="2747" spans="1:15" hidden="1">
      <c r="A2747" s="475">
        <f t="shared" si="296"/>
        <v>43556</v>
      </c>
      <c r="B2747" s="475">
        <v>43580</v>
      </c>
      <c r="C2747" s="467">
        <v>10</v>
      </c>
      <c r="D2747" s="467">
        <v>1064</v>
      </c>
      <c r="E2747" s="467">
        <v>1</v>
      </c>
      <c r="F2747" s="467">
        <v>19</v>
      </c>
      <c r="G2747" s="467">
        <f t="array" ref="G2747">MAX(IF($A$2:$A$8761=A2747,$D$2:$D$8761))</f>
        <v>1224</v>
      </c>
      <c r="H2747" s="467">
        <f t="shared" si="297"/>
        <v>0</v>
      </c>
      <c r="I2747" s="475" t="str">
        <f t="shared" si="298"/>
        <v/>
      </c>
      <c r="J2747" s="471">
        <f>'Potential Projects'!D2748</f>
        <v>53.480589625053128</v>
      </c>
      <c r="K2747" s="471">
        <f>'Potential Projects'!E2748</f>
        <v>83.707911040636432</v>
      </c>
      <c r="L2747" s="476">
        <f t="shared" si="299"/>
        <v>906.8114993343105</v>
      </c>
      <c r="M2747" s="471">
        <f t="shared" si="302"/>
        <v>1177.115557030746</v>
      </c>
      <c r="N2747" s="467">
        <f t="shared" si="300"/>
        <v>0</v>
      </c>
      <c r="O2747" s="475" t="str">
        <f t="shared" si="301"/>
        <v/>
      </c>
    </row>
    <row r="2748" spans="1:15" hidden="1">
      <c r="A2748" s="475">
        <f t="shared" si="296"/>
        <v>43556</v>
      </c>
      <c r="B2748" s="475">
        <v>43580</v>
      </c>
      <c r="C2748" s="467">
        <v>11</v>
      </c>
      <c r="D2748" s="467">
        <v>1069</v>
      </c>
      <c r="E2748" s="467">
        <v>0</v>
      </c>
      <c r="F2748" s="467">
        <v>18</v>
      </c>
      <c r="G2748" s="467">
        <f t="array" ref="G2748">MAX(IF($A$2:$A$8761=A2748,$D$2:$D$8761))</f>
        <v>1224</v>
      </c>
      <c r="H2748" s="467">
        <f t="shared" si="297"/>
        <v>0</v>
      </c>
      <c r="I2748" s="475" t="str">
        <f t="shared" si="298"/>
        <v/>
      </c>
      <c r="J2748" s="471">
        <f>'Potential Projects'!D2749</f>
        <v>63.743746479362834</v>
      </c>
      <c r="K2748" s="471">
        <f>'Potential Projects'!E2749</f>
        <v>88.497634702214583</v>
      </c>
      <c r="L2748" s="476">
        <f t="shared" si="299"/>
        <v>898.75861881842263</v>
      </c>
      <c r="M2748" s="471">
        <f t="shared" si="302"/>
        <v>1177.115557030746</v>
      </c>
      <c r="N2748" s="467">
        <f t="shared" si="300"/>
        <v>0</v>
      </c>
      <c r="O2748" s="475" t="str">
        <f t="shared" si="301"/>
        <v/>
      </c>
    </row>
    <row r="2749" spans="1:15" hidden="1">
      <c r="A2749" s="475">
        <f t="shared" si="296"/>
        <v>43556</v>
      </c>
      <c r="B2749" s="475">
        <v>43580</v>
      </c>
      <c r="C2749" s="467">
        <v>12</v>
      </c>
      <c r="D2749" s="467">
        <v>1050</v>
      </c>
      <c r="E2749" s="467">
        <v>0</v>
      </c>
      <c r="F2749" s="467">
        <v>17</v>
      </c>
      <c r="G2749" s="467">
        <f t="array" ref="G2749">MAX(IF($A$2:$A$8761=A2749,$D$2:$D$8761))</f>
        <v>1224</v>
      </c>
      <c r="H2749" s="467">
        <f t="shared" si="297"/>
        <v>0</v>
      </c>
      <c r="I2749" s="475" t="str">
        <f t="shared" si="298"/>
        <v/>
      </c>
      <c r="J2749" s="471">
        <f>'Potential Projects'!D2750</f>
        <v>60.563795327314828</v>
      </c>
      <c r="K2749" s="471">
        <f>'Potential Projects'!E2750</f>
        <v>98.554255213932478</v>
      </c>
      <c r="L2749" s="476">
        <f t="shared" si="299"/>
        <v>873.88194945875273</v>
      </c>
      <c r="M2749" s="471">
        <f t="shared" si="302"/>
        <v>1177.115557030746</v>
      </c>
      <c r="N2749" s="467">
        <f t="shared" si="300"/>
        <v>0</v>
      </c>
      <c r="O2749" s="475" t="str">
        <f t="shared" si="301"/>
        <v/>
      </c>
    </row>
    <row r="2750" spans="1:15" hidden="1">
      <c r="A2750" s="475">
        <f t="shared" si="296"/>
        <v>43556</v>
      </c>
      <c r="B2750" s="475">
        <v>43580</v>
      </c>
      <c r="C2750" s="467">
        <v>13</v>
      </c>
      <c r="D2750" s="467">
        <v>1041</v>
      </c>
      <c r="E2750" s="467">
        <v>0</v>
      </c>
      <c r="F2750" s="467">
        <v>18</v>
      </c>
      <c r="G2750" s="467">
        <f t="array" ref="G2750">MAX(IF($A$2:$A$8761=A2750,$D$2:$D$8761))</f>
        <v>1224</v>
      </c>
      <c r="H2750" s="467">
        <f t="shared" si="297"/>
        <v>0</v>
      </c>
      <c r="I2750" s="475" t="str">
        <f t="shared" si="298"/>
        <v/>
      </c>
      <c r="J2750" s="471">
        <f>'Potential Projects'!D2751</f>
        <v>75.10542069701772</v>
      </c>
      <c r="K2750" s="471">
        <f>'Potential Projects'!E2751</f>
        <v>90.597196731885617</v>
      </c>
      <c r="L2750" s="476">
        <f t="shared" si="299"/>
        <v>857.2973825710967</v>
      </c>
      <c r="M2750" s="471">
        <f t="shared" si="302"/>
        <v>1177.115557030746</v>
      </c>
      <c r="N2750" s="467">
        <f t="shared" si="300"/>
        <v>0</v>
      </c>
      <c r="O2750" s="475" t="str">
        <f t="shared" si="301"/>
        <v/>
      </c>
    </row>
    <row r="2751" spans="1:15" hidden="1">
      <c r="A2751" s="475">
        <f t="shared" si="296"/>
        <v>43556</v>
      </c>
      <c r="B2751" s="475">
        <v>43580</v>
      </c>
      <c r="C2751" s="467">
        <v>14</v>
      </c>
      <c r="D2751" s="467">
        <v>1017</v>
      </c>
      <c r="E2751" s="467">
        <v>0</v>
      </c>
      <c r="F2751" s="467">
        <v>17</v>
      </c>
      <c r="G2751" s="467">
        <f t="array" ref="G2751">MAX(IF($A$2:$A$8761=A2751,$D$2:$D$8761))</f>
        <v>1224</v>
      </c>
      <c r="H2751" s="467">
        <f t="shared" si="297"/>
        <v>0</v>
      </c>
      <c r="I2751" s="475" t="str">
        <f t="shared" si="298"/>
        <v/>
      </c>
      <c r="J2751" s="471">
        <f>'Potential Projects'!D2752</f>
        <v>75.975923940463616</v>
      </c>
      <c r="K2751" s="471">
        <f>'Potential Projects'!E2752</f>
        <v>63.772241023435825</v>
      </c>
      <c r="L2751" s="476">
        <f t="shared" si="299"/>
        <v>860.25183503610049</v>
      </c>
      <c r="M2751" s="471">
        <f t="shared" si="302"/>
        <v>1177.115557030746</v>
      </c>
      <c r="N2751" s="467">
        <f t="shared" si="300"/>
        <v>0</v>
      </c>
      <c r="O2751" s="475" t="str">
        <f t="shared" si="301"/>
        <v/>
      </c>
    </row>
    <row r="2752" spans="1:15" hidden="1">
      <c r="A2752" s="475">
        <f t="shared" si="296"/>
        <v>43556</v>
      </c>
      <c r="B2752" s="475">
        <v>43580</v>
      </c>
      <c r="C2752" s="467">
        <v>15</v>
      </c>
      <c r="D2752" s="467">
        <v>997</v>
      </c>
      <c r="E2752" s="467">
        <v>0</v>
      </c>
      <c r="F2752" s="467">
        <v>18</v>
      </c>
      <c r="G2752" s="467">
        <f t="array" ref="G2752">MAX(IF($A$2:$A$8761=A2752,$D$2:$D$8761))</f>
        <v>1224</v>
      </c>
      <c r="H2752" s="467">
        <f t="shared" si="297"/>
        <v>0</v>
      </c>
      <c r="I2752" s="475" t="str">
        <f t="shared" si="298"/>
        <v/>
      </c>
      <c r="J2752" s="471">
        <f>'Potential Projects'!D2753</f>
        <v>79.430915267666279</v>
      </c>
      <c r="K2752" s="471">
        <f>'Potential Projects'!E2753</f>
        <v>37.780382767146847</v>
      </c>
      <c r="L2752" s="476">
        <f t="shared" si="299"/>
        <v>861.78870196518687</v>
      </c>
      <c r="M2752" s="471">
        <f t="shared" si="302"/>
        <v>1177.115557030746</v>
      </c>
      <c r="N2752" s="467">
        <f t="shared" si="300"/>
        <v>0</v>
      </c>
      <c r="O2752" s="475" t="str">
        <f t="shared" si="301"/>
        <v/>
      </c>
    </row>
    <row r="2753" spans="1:15" hidden="1">
      <c r="A2753" s="475">
        <f t="shared" si="296"/>
        <v>43556</v>
      </c>
      <c r="B2753" s="475">
        <v>43580</v>
      </c>
      <c r="C2753" s="467">
        <v>16</v>
      </c>
      <c r="D2753" s="467">
        <v>989</v>
      </c>
      <c r="E2753" s="467">
        <v>0</v>
      </c>
      <c r="F2753" s="467">
        <v>18</v>
      </c>
      <c r="G2753" s="467">
        <f t="array" ref="G2753">MAX(IF($A$2:$A$8761=A2753,$D$2:$D$8761))</f>
        <v>1224</v>
      </c>
      <c r="H2753" s="467">
        <f t="shared" si="297"/>
        <v>0</v>
      </c>
      <c r="I2753" s="475" t="str">
        <f t="shared" si="298"/>
        <v/>
      </c>
      <c r="J2753" s="471">
        <f>'Potential Projects'!D2754</f>
        <v>80.441311782333898</v>
      </c>
      <c r="K2753" s="471">
        <f>'Potential Projects'!E2754</f>
        <v>50.876831165340782</v>
      </c>
      <c r="L2753" s="476">
        <f t="shared" si="299"/>
        <v>839.68185705232531</v>
      </c>
      <c r="M2753" s="471">
        <f t="shared" si="302"/>
        <v>1177.115557030746</v>
      </c>
      <c r="N2753" s="467">
        <f t="shared" si="300"/>
        <v>0</v>
      </c>
      <c r="O2753" s="475" t="str">
        <f t="shared" si="301"/>
        <v/>
      </c>
    </row>
    <row r="2754" spans="1:15" hidden="1">
      <c r="A2754" s="475">
        <f t="shared" ref="A2754:A2817" si="303">DATE(YEAR(B2754),MONTH(B2754),1)</f>
        <v>43556</v>
      </c>
      <c r="B2754" s="475">
        <v>43580</v>
      </c>
      <c r="C2754" s="467">
        <v>17</v>
      </c>
      <c r="D2754" s="467">
        <v>1018</v>
      </c>
      <c r="E2754" s="467">
        <v>0</v>
      </c>
      <c r="F2754" s="467">
        <v>13</v>
      </c>
      <c r="G2754" s="467">
        <f t="array" ref="G2754">MAX(IF($A$2:$A$8761=A2754,$D$2:$D$8761))</f>
        <v>1224</v>
      </c>
      <c r="H2754" s="467">
        <f t="shared" ref="H2754:H2817" si="304">IF(G2754=D2754,1,0)</f>
        <v>0</v>
      </c>
      <c r="I2754" s="475" t="str">
        <f t="shared" ref="I2754:I2817" si="305">IF(D2754=G2754,B2754,"")</f>
        <v/>
      </c>
      <c r="J2754" s="471">
        <f>'Potential Projects'!D2755</f>
        <v>100.36341955763945</v>
      </c>
      <c r="K2754" s="471">
        <f>'Potential Projects'!E2755</f>
        <v>30.235570629972049</v>
      </c>
      <c r="L2754" s="476">
        <f t="shared" ref="L2754:L2817" si="306">D2754-E2754-F2754-J2754-K2754</f>
        <v>874.40100981238857</v>
      </c>
      <c r="M2754" s="471">
        <f t="shared" si="302"/>
        <v>1177.115557030746</v>
      </c>
      <c r="N2754" s="467">
        <f t="shared" ref="N2754:N2817" si="307">IF(M2754=L2754,1,0)</f>
        <v>0</v>
      </c>
      <c r="O2754" s="475" t="str">
        <f t="shared" ref="O2754:O2817" si="308">IF(L2754=M2754,B2754,"")</f>
        <v/>
      </c>
    </row>
    <row r="2755" spans="1:15" hidden="1">
      <c r="A2755" s="475">
        <f t="shared" si="303"/>
        <v>43556</v>
      </c>
      <c r="B2755" s="475">
        <v>43580</v>
      </c>
      <c r="C2755" s="467">
        <v>18</v>
      </c>
      <c r="D2755" s="467">
        <v>1019</v>
      </c>
      <c r="E2755" s="467">
        <v>0</v>
      </c>
      <c r="F2755" s="467">
        <v>6</v>
      </c>
      <c r="G2755" s="467">
        <f t="array" ref="G2755">MAX(IF($A$2:$A$8761=A2755,$D$2:$D$8761))</f>
        <v>1224</v>
      </c>
      <c r="H2755" s="467">
        <f t="shared" si="304"/>
        <v>0</v>
      </c>
      <c r="I2755" s="475" t="str">
        <f t="shared" si="305"/>
        <v/>
      </c>
      <c r="J2755" s="471">
        <f>'Potential Projects'!D2756</f>
        <v>125.29544619913754</v>
      </c>
      <c r="K2755" s="471">
        <f>'Potential Projects'!E2756</f>
        <v>21.285053214362502</v>
      </c>
      <c r="L2755" s="476">
        <f t="shared" si="306"/>
        <v>866.41950058649991</v>
      </c>
      <c r="M2755" s="471">
        <f t="shared" si="302"/>
        <v>1177.115557030746</v>
      </c>
      <c r="N2755" s="467">
        <f t="shared" si="307"/>
        <v>0</v>
      </c>
      <c r="O2755" s="475" t="str">
        <f t="shared" si="308"/>
        <v/>
      </c>
    </row>
    <row r="2756" spans="1:15" hidden="1">
      <c r="A2756" s="475">
        <f t="shared" si="303"/>
        <v>43556</v>
      </c>
      <c r="B2756" s="475">
        <v>43580</v>
      </c>
      <c r="C2756" s="467">
        <v>19</v>
      </c>
      <c r="D2756" s="467">
        <v>1017</v>
      </c>
      <c r="E2756" s="467">
        <v>1</v>
      </c>
      <c r="F2756" s="467">
        <v>3</v>
      </c>
      <c r="G2756" s="467">
        <f t="array" ref="G2756">MAX(IF($A$2:$A$8761=A2756,$D$2:$D$8761))</f>
        <v>1224</v>
      </c>
      <c r="H2756" s="467">
        <f t="shared" si="304"/>
        <v>0</v>
      </c>
      <c r="I2756" s="475" t="str">
        <f t="shared" si="305"/>
        <v/>
      </c>
      <c r="J2756" s="471">
        <f>'Potential Projects'!D2757</f>
        <v>138.99621776422265</v>
      </c>
      <c r="K2756" s="471">
        <f>'Potential Projects'!E2757</f>
        <v>10.941346538378843</v>
      </c>
      <c r="L2756" s="476">
        <f t="shared" si="306"/>
        <v>863.06243569739854</v>
      </c>
      <c r="M2756" s="471">
        <f t="shared" si="302"/>
        <v>1177.115557030746</v>
      </c>
      <c r="N2756" s="467">
        <f t="shared" si="307"/>
        <v>0</v>
      </c>
      <c r="O2756" s="475" t="str">
        <f t="shared" si="308"/>
        <v/>
      </c>
    </row>
    <row r="2757" spans="1:15" hidden="1">
      <c r="A2757" s="475">
        <f t="shared" si="303"/>
        <v>43556</v>
      </c>
      <c r="B2757" s="475">
        <v>43580</v>
      </c>
      <c r="C2757" s="467">
        <v>20</v>
      </c>
      <c r="D2757" s="467">
        <v>1057</v>
      </c>
      <c r="E2757" s="467">
        <v>16</v>
      </c>
      <c r="F2757" s="467">
        <v>1</v>
      </c>
      <c r="G2757" s="467">
        <f t="array" ref="G2757">MAX(IF($A$2:$A$8761=A2757,$D$2:$D$8761))</f>
        <v>1224</v>
      </c>
      <c r="H2757" s="467">
        <f t="shared" si="304"/>
        <v>0</v>
      </c>
      <c r="I2757" s="475" t="str">
        <f t="shared" si="305"/>
        <v/>
      </c>
      <c r="J2757" s="471">
        <f>'Potential Projects'!D2758</f>
        <v>144</v>
      </c>
      <c r="K2757" s="471">
        <f>'Potential Projects'!E2758</f>
        <v>0.82371043861535154</v>
      </c>
      <c r="L2757" s="476">
        <f t="shared" si="306"/>
        <v>895.17628956138469</v>
      </c>
      <c r="M2757" s="471">
        <f t="shared" si="302"/>
        <v>1177.115557030746</v>
      </c>
      <c r="N2757" s="467">
        <f t="shared" si="307"/>
        <v>0</v>
      </c>
      <c r="O2757" s="475" t="str">
        <f t="shared" si="308"/>
        <v/>
      </c>
    </row>
    <row r="2758" spans="1:15" hidden="1">
      <c r="A2758" s="475">
        <f t="shared" si="303"/>
        <v>43556</v>
      </c>
      <c r="B2758" s="475">
        <v>43580</v>
      </c>
      <c r="C2758" s="467">
        <v>21</v>
      </c>
      <c r="D2758" s="467">
        <v>1037</v>
      </c>
      <c r="E2758" s="467">
        <v>11</v>
      </c>
      <c r="F2758" s="467">
        <v>0</v>
      </c>
      <c r="G2758" s="467">
        <f t="array" ref="G2758">MAX(IF($A$2:$A$8761=A2758,$D$2:$D$8761))</f>
        <v>1224</v>
      </c>
      <c r="H2758" s="467">
        <f t="shared" si="304"/>
        <v>0</v>
      </c>
      <c r="I2758" s="475" t="str">
        <f t="shared" si="305"/>
        <v/>
      </c>
      <c r="J2758" s="471">
        <f>'Potential Projects'!D2759</f>
        <v>144</v>
      </c>
      <c r="K2758" s="471">
        <f>'Potential Projects'!E2759</f>
        <v>0</v>
      </c>
      <c r="L2758" s="476">
        <f t="shared" si="306"/>
        <v>882</v>
      </c>
      <c r="M2758" s="471">
        <f t="shared" si="302"/>
        <v>1177.115557030746</v>
      </c>
      <c r="N2758" s="467">
        <f t="shared" si="307"/>
        <v>0</v>
      </c>
      <c r="O2758" s="475" t="str">
        <f t="shared" si="308"/>
        <v/>
      </c>
    </row>
    <row r="2759" spans="1:15" hidden="1">
      <c r="A2759" s="475">
        <f t="shared" si="303"/>
        <v>43556</v>
      </c>
      <c r="B2759" s="475">
        <v>43580</v>
      </c>
      <c r="C2759" s="467">
        <v>22</v>
      </c>
      <c r="D2759" s="467">
        <v>999</v>
      </c>
      <c r="E2759" s="467">
        <v>17</v>
      </c>
      <c r="F2759" s="467">
        <v>0</v>
      </c>
      <c r="G2759" s="467">
        <f t="array" ref="G2759">MAX(IF($A$2:$A$8761=A2759,$D$2:$D$8761))</f>
        <v>1224</v>
      </c>
      <c r="H2759" s="467">
        <f t="shared" si="304"/>
        <v>0</v>
      </c>
      <c r="I2759" s="475" t="str">
        <f t="shared" si="305"/>
        <v/>
      </c>
      <c r="J2759" s="471">
        <f>'Potential Projects'!D2760</f>
        <v>144</v>
      </c>
      <c r="K2759" s="471">
        <f>'Potential Projects'!E2760</f>
        <v>2.5814287250053757E-2</v>
      </c>
      <c r="L2759" s="476">
        <f t="shared" si="306"/>
        <v>837.97418571275</v>
      </c>
      <c r="M2759" s="471">
        <f t="shared" si="302"/>
        <v>1177.115557030746</v>
      </c>
      <c r="N2759" s="467">
        <f t="shared" si="307"/>
        <v>0</v>
      </c>
      <c r="O2759" s="475" t="str">
        <f t="shared" si="308"/>
        <v/>
      </c>
    </row>
    <row r="2760" spans="1:15" hidden="1">
      <c r="A2760" s="475">
        <f t="shared" si="303"/>
        <v>43556</v>
      </c>
      <c r="B2760" s="475">
        <v>43580</v>
      </c>
      <c r="C2760" s="467">
        <v>23</v>
      </c>
      <c r="D2760" s="467">
        <v>931</v>
      </c>
      <c r="E2760" s="467">
        <v>14</v>
      </c>
      <c r="F2760" s="467">
        <v>0</v>
      </c>
      <c r="G2760" s="467">
        <f t="array" ref="G2760">MAX(IF($A$2:$A$8761=A2760,$D$2:$D$8761))</f>
        <v>1224</v>
      </c>
      <c r="H2760" s="467">
        <f t="shared" si="304"/>
        <v>0</v>
      </c>
      <c r="I2760" s="475" t="str">
        <f t="shared" si="305"/>
        <v/>
      </c>
      <c r="J2760" s="471">
        <f>'Potential Projects'!D2761</f>
        <v>144</v>
      </c>
      <c r="K2760" s="471">
        <f>'Potential Projects'!E2761</f>
        <v>0</v>
      </c>
      <c r="L2760" s="476">
        <f t="shared" si="306"/>
        <v>773</v>
      </c>
      <c r="M2760" s="471">
        <f t="shared" si="302"/>
        <v>1177.115557030746</v>
      </c>
      <c r="N2760" s="467">
        <f t="shared" si="307"/>
        <v>0</v>
      </c>
      <c r="O2760" s="475" t="str">
        <f t="shared" si="308"/>
        <v/>
      </c>
    </row>
    <row r="2761" spans="1:15" hidden="1">
      <c r="A2761" s="475">
        <f t="shared" si="303"/>
        <v>43556</v>
      </c>
      <c r="B2761" s="475">
        <v>43580</v>
      </c>
      <c r="C2761" s="467">
        <v>24</v>
      </c>
      <c r="D2761" s="467">
        <v>842</v>
      </c>
      <c r="E2761" s="467">
        <v>3</v>
      </c>
      <c r="F2761" s="467">
        <v>0</v>
      </c>
      <c r="G2761" s="467">
        <f t="array" ref="G2761">MAX(IF($A$2:$A$8761=A2761,$D$2:$D$8761))</f>
        <v>1224</v>
      </c>
      <c r="H2761" s="467">
        <f t="shared" si="304"/>
        <v>0</v>
      </c>
      <c r="I2761" s="475" t="str">
        <f t="shared" si="305"/>
        <v/>
      </c>
      <c r="J2761" s="471">
        <f>'Potential Projects'!D2762</f>
        <v>144</v>
      </c>
      <c r="K2761" s="471">
        <f>'Potential Projects'!E2762</f>
        <v>0.91601607181251343</v>
      </c>
      <c r="L2761" s="476">
        <f t="shared" si="306"/>
        <v>694.08398392818754</v>
      </c>
      <c r="M2761" s="471">
        <f t="shared" si="302"/>
        <v>1177.115557030746</v>
      </c>
      <c r="N2761" s="467">
        <f t="shared" si="307"/>
        <v>0</v>
      </c>
      <c r="O2761" s="475" t="str">
        <f t="shared" si="308"/>
        <v/>
      </c>
    </row>
    <row r="2762" spans="1:15" hidden="1">
      <c r="A2762" s="475">
        <f t="shared" si="303"/>
        <v>43556</v>
      </c>
      <c r="B2762" s="475">
        <v>43581</v>
      </c>
      <c r="C2762" s="467">
        <v>1</v>
      </c>
      <c r="D2762" s="467">
        <v>800</v>
      </c>
      <c r="E2762" s="467">
        <v>0</v>
      </c>
      <c r="F2762" s="467">
        <v>0</v>
      </c>
      <c r="G2762" s="467">
        <f t="array" ref="G2762">MAX(IF($A$2:$A$8761=A2762,$D$2:$D$8761))</f>
        <v>1224</v>
      </c>
      <c r="H2762" s="467">
        <f t="shared" si="304"/>
        <v>0</v>
      </c>
      <c r="I2762" s="475" t="str">
        <f t="shared" si="305"/>
        <v/>
      </c>
      <c r="J2762" s="471">
        <f>'Potential Projects'!D2763</f>
        <v>144</v>
      </c>
      <c r="K2762" s="471">
        <f>'Potential Projects'!E2763</f>
        <v>0.23545758976564179</v>
      </c>
      <c r="L2762" s="476">
        <f t="shared" si="306"/>
        <v>655.76454241023441</v>
      </c>
      <c r="M2762" s="471">
        <f t="shared" si="302"/>
        <v>1177.115557030746</v>
      </c>
      <c r="N2762" s="467">
        <f t="shared" si="307"/>
        <v>0</v>
      </c>
      <c r="O2762" s="475" t="str">
        <f t="shared" si="308"/>
        <v/>
      </c>
    </row>
    <row r="2763" spans="1:15" hidden="1">
      <c r="A2763" s="475">
        <f t="shared" si="303"/>
        <v>43556</v>
      </c>
      <c r="B2763" s="475">
        <v>43581</v>
      </c>
      <c r="C2763" s="467">
        <v>2</v>
      </c>
      <c r="D2763" s="467">
        <v>792</v>
      </c>
      <c r="E2763" s="467">
        <v>0</v>
      </c>
      <c r="F2763" s="467">
        <v>0</v>
      </c>
      <c r="G2763" s="467">
        <f t="array" ref="G2763">MAX(IF($A$2:$A$8761=A2763,$D$2:$D$8761))</f>
        <v>1224</v>
      </c>
      <c r="H2763" s="467">
        <f t="shared" si="304"/>
        <v>0</v>
      </c>
      <c r="I2763" s="475" t="str">
        <f t="shared" si="305"/>
        <v/>
      </c>
      <c r="J2763" s="471">
        <f>'Potential Projects'!D2764</f>
        <v>128.7590038437944</v>
      </c>
      <c r="K2763" s="471">
        <f>'Potential Projects'!E2764</f>
        <v>0.50846323371317992</v>
      </c>
      <c r="L2763" s="476">
        <f t="shared" si="306"/>
        <v>662.7325329224924</v>
      </c>
      <c r="M2763" s="471">
        <f t="shared" si="302"/>
        <v>1177.115557030746</v>
      </c>
      <c r="N2763" s="467">
        <f t="shared" si="307"/>
        <v>0</v>
      </c>
      <c r="O2763" s="475" t="str">
        <f t="shared" si="308"/>
        <v/>
      </c>
    </row>
    <row r="2764" spans="1:15" hidden="1">
      <c r="A2764" s="475">
        <f t="shared" si="303"/>
        <v>43556</v>
      </c>
      <c r="B2764" s="475">
        <v>43581</v>
      </c>
      <c r="C2764" s="467">
        <v>3</v>
      </c>
      <c r="D2764" s="467">
        <v>754</v>
      </c>
      <c r="E2764" s="467">
        <v>0</v>
      </c>
      <c r="F2764" s="467">
        <v>0</v>
      </c>
      <c r="G2764" s="467">
        <f t="array" ref="G2764">MAX(IF($A$2:$A$8761=A2764,$D$2:$D$8761))</f>
        <v>1224</v>
      </c>
      <c r="H2764" s="467">
        <f t="shared" si="304"/>
        <v>0</v>
      </c>
      <c r="I2764" s="475" t="str">
        <f t="shared" si="305"/>
        <v/>
      </c>
      <c r="J2764" s="471">
        <f>'Potential Projects'!D2765</f>
        <v>141.6956715608367</v>
      </c>
      <c r="K2764" s="471">
        <f>'Potential Projects'!E2765</f>
        <v>3.2072296280369811E-2</v>
      </c>
      <c r="L2764" s="476">
        <f t="shared" si="306"/>
        <v>612.27225614288295</v>
      </c>
      <c r="M2764" s="471">
        <f t="shared" si="302"/>
        <v>1177.115557030746</v>
      </c>
      <c r="N2764" s="467">
        <f t="shared" si="307"/>
        <v>0</v>
      </c>
      <c r="O2764" s="475" t="str">
        <f t="shared" si="308"/>
        <v/>
      </c>
    </row>
    <row r="2765" spans="1:15" hidden="1">
      <c r="A2765" s="475">
        <f t="shared" si="303"/>
        <v>43556</v>
      </c>
      <c r="B2765" s="475">
        <v>43581</v>
      </c>
      <c r="C2765" s="467">
        <v>4</v>
      </c>
      <c r="D2765" s="467">
        <v>766</v>
      </c>
      <c r="E2765" s="467">
        <v>1</v>
      </c>
      <c r="F2765" s="467">
        <v>0</v>
      </c>
      <c r="G2765" s="467">
        <f t="array" ref="G2765">MAX(IF($A$2:$A$8761=A2765,$D$2:$D$8761))</f>
        <v>1224</v>
      </c>
      <c r="H2765" s="467">
        <f t="shared" si="304"/>
        <v>0</v>
      </c>
      <c r="I2765" s="475" t="str">
        <f t="shared" si="305"/>
        <v/>
      </c>
      <c r="J2765" s="471">
        <f>'Potential Projects'!D2766</f>
        <v>144</v>
      </c>
      <c r="K2765" s="471">
        <f>'Potential Projects'!E2766</f>
        <v>0.65865545044076546</v>
      </c>
      <c r="L2765" s="476">
        <f t="shared" si="306"/>
        <v>620.34134454955927</v>
      </c>
      <c r="M2765" s="471">
        <f t="shared" si="302"/>
        <v>1177.115557030746</v>
      </c>
      <c r="N2765" s="467">
        <f t="shared" si="307"/>
        <v>0</v>
      </c>
      <c r="O2765" s="475" t="str">
        <f t="shared" si="308"/>
        <v/>
      </c>
    </row>
    <row r="2766" spans="1:15" hidden="1">
      <c r="A2766" s="475">
        <f t="shared" si="303"/>
        <v>43556</v>
      </c>
      <c r="B2766" s="475">
        <v>43581</v>
      </c>
      <c r="C2766" s="467">
        <v>5</v>
      </c>
      <c r="D2766" s="467">
        <v>797</v>
      </c>
      <c r="E2766" s="467">
        <v>12</v>
      </c>
      <c r="F2766" s="467">
        <v>0</v>
      </c>
      <c r="G2766" s="467">
        <f t="array" ref="G2766">MAX(IF($A$2:$A$8761=A2766,$D$2:$D$8761))</f>
        <v>1224</v>
      </c>
      <c r="H2766" s="467">
        <f t="shared" si="304"/>
        <v>0</v>
      </c>
      <c r="I2766" s="475" t="str">
        <f t="shared" si="305"/>
        <v/>
      </c>
      <c r="J2766" s="471">
        <f>'Potential Projects'!D2767</f>
        <v>144</v>
      </c>
      <c r="K2766" s="471">
        <f>'Potential Projects'!E2767</f>
        <v>7.7474151795312833</v>
      </c>
      <c r="L2766" s="476">
        <f t="shared" si="306"/>
        <v>633.25258482046877</v>
      </c>
      <c r="M2766" s="471">
        <f t="shared" si="302"/>
        <v>1177.115557030746</v>
      </c>
      <c r="N2766" s="467">
        <f t="shared" si="307"/>
        <v>0</v>
      </c>
      <c r="O2766" s="475" t="str">
        <f t="shared" si="308"/>
        <v/>
      </c>
    </row>
    <row r="2767" spans="1:15" hidden="1">
      <c r="A2767" s="475">
        <f t="shared" si="303"/>
        <v>43556</v>
      </c>
      <c r="B2767" s="475">
        <v>43581</v>
      </c>
      <c r="C2767" s="467">
        <v>6</v>
      </c>
      <c r="D2767" s="467">
        <v>867</v>
      </c>
      <c r="E2767" s="467">
        <v>20</v>
      </c>
      <c r="F2767" s="467">
        <v>0</v>
      </c>
      <c r="G2767" s="467">
        <f t="array" ref="G2767">MAX(IF($A$2:$A$8761=A2767,$D$2:$D$8761))</f>
        <v>1224</v>
      </c>
      <c r="H2767" s="467">
        <f t="shared" si="304"/>
        <v>0</v>
      </c>
      <c r="I2767" s="475" t="str">
        <f t="shared" si="305"/>
        <v/>
      </c>
      <c r="J2767" s="471">
        <f>'Potential Projects'!D2768</f>
        <v>144</v>
      </c>
      <c r="K2767" s="471">
        <f>'Potential Projects'!E2768</f>
        <v>38.223919157170506</v>
      </c>
      <c r="L2767" s="476">
        <f t="shared" si="306"/>
        <v>664.77608084282951</v>
      </c>
      <c r="M2767" s="471">
        <f t="shared" si="302"/>
        <v>1177.115557030746</v>
      </c>
      <c r="N2767" s="467">
        <f t="shared" si="307"/>
        <v>0</v>
      </c>
      <c r="O2767" s="475" t="str">
        <f t="shared" si="308"/>
        <v/>
      </c>
    </row>
    <row r="2768" spans="1:15" hidden="1">
      <c r="A2768" s="475">
        <f t="shared" si="303"/>
        <v>43556</v>
      </c>
      <c r="B2768" s="475">
        <v>43581</v>
      </c>
      <c r="C2768" s="467">
        <v>7</v>
      </c>
      <c r="D2768" s="467">
        <v>977</v>
      </c>
      <c r="E2768" s="467">
        <v>25</v>
      </c>
      <c r="F2768" s="467">
        <v>0</v>
      </c>
      <c r="G2768" s="467">
        <f t="array" ref="G2768">MAX(IF($A$2:$A$8761=A2768,$D$2:$D$8761))</f>
        <v>1224</v>
      </c>
      <c r="H2768" s="467">
        <f t="shared" si="304"/>
        <v>0</v>
      </c>
      <c r="I2768" s="475" t="str">
        <f t="shared" si="305"/>
        <v/>
      </c>
      <c r="J2768" s="471">
        <f>'Potential Projects'!D2769</f>
        <v>109.03714237884441</v>
      </c>
      <c r="K2768" s="471">
        <f>'Potential Projects'!E2769</f>
        <v>23.922804020640726</v>
      </c>
      <c r="L2768" s="476">
        <f t="shared" si="306"/>
        <v>819.04005360051485</v>
      </c>
      <c r="M2768" s="471">
        <f t="shared" si="302"/>
        <v>1177.115557030746</v>
      </c>
      <c r="N2768" s="467">
        <f t="shared" si="307"/>
        <v>0</v>
      </c>
      <c r="O2768" s="475" t="str">
        <f t="shared" si="308"/>
        <v/>
      </c>
    </row>
    <row r="2769" spans="1:15" hidden="1">
      <c r="A2769" s="475">
        <f t="shared" si="303"/>
        <v>43556</v>
      </c>
      <c r="B2769" s="475">
        <v>43581</v>
      </c>
      <c r="C2769" s="467">
        <v>8</v>
      </c>
      <c r="D2769" s="467">
        <v>1094</v>
      </c>
      <c r="E2769" s="467">
        <v>42</v>
      </c>
      <c r="F2769" s="467">
        <v>1</v>
      </c>
      <c r="G2769" s="467">
        <f t="array" ref="G2769">MAX(IF($A$2:$A$8761=A2769,$D$2:$D$8761))</f>
        <v>1224</v>
      </c>
      <c r="H2769" s="467">
        <f t="shared" si="304"/>
        <v>0</v>
      </c>
      <c r="I2769" s="475" t="str">
        <f t="shared" si="305"/>
        <v/>
      </c>
      <c r="J2769" s="471">
        <f>'Potential Projects'!D2770</f>
        <v>87.045125031230086</v>
      </c>
      <c r="K2769" s="471">
        <f>'Potential Projects'!E2770</f>
        <v>25.229945656847988</v>
      </c>
      <c r="L2769" s="476">
        <f t="shared" si="306"/>
        <v>938.72492931192187</v>
      </c>
      <c r="M2769" s="471">
        <f t="shared" si="302"/>
        <v>1177.115557030746</v>
      </c>
      <c r="N2769" s="467">
        <f t="shared" si="307"/>
        <v>0</v>
      </c>
      <c r="O2769" s="475" t="str">
        <f t="shared" si="308"/>
        <v/>
      </c>
    </row>
    <row r="2770" spans="1:15" hidden="1">
      <c r="A2770" s="475">
        <f t="shared" si="303"/>
        <v>43556</v>
      </c>
      <c r="B2770" s="475">
        <v>43581</v>
      </c>
      <c r="C2770" s="467">
        <v>9</v>
      </c>
      <c r="D2770" s="467">
        <v>1107</v>
      </c>
      <c r="E2770" s="467">
        <v>32</v>
      </c>
      <c r="F2770" s="467">
        <v>1</v>
      </c>
      <c r="G2770" s="467">
        <f t="array" ref="G2770">MAX(IF($A$2:$A$8761=A2770,$D$2:$D$8761))</f>
        <v>1224</v>
      </c>
      <c r="H2770" s="467">
        <f t="shared" si="304"/>
        <v>0</v>
      </c>
      <c r="I2770" s="475" t="str">
        <f t="shared" si="305"/>
        <v/>
      </c>
      <c r="J2770" s="471">
        <f>'Potential Projects'!D2771</f>
        <v>81.978853449815091</v>
      </c>
      <c r="K2770" s="471">
        <f>'Potential Projects'!E2771</f>
        <v>24.473508815308538</v>
      </c>
      <c r="L2770" s="476">
        <f t="shared" si="306"/>
        <v>967.54763773487639</v>
      </c>
      <c r="M2770" s="471">
        <f t="shared" si="302"/>
        <v>1177.115557030746</v>
      </c>
      <c r="N2770" s="467">
        <f t="shared" si="307"/>
        <v>0</v>
      </c>
      <c r="O2770" s="475" t="str">
        <f t="shared" si="308"/>
        <v/>
      </c>
    </row>
    <row r="2771" spans="1:15" hidden="1">
      <c r="A2771" s="475">
        <f t="shared" si="303"/>
        <v>43556</v>
      </c>
      <c r="B2771" s="475">
        <v>43581</v>
      </c>
      <c r="C2771" s="467">
        <v>10</v>
      </c>
      <c r="D2771" s="467">
        <v>1131</v>
      </c>
      <c r="E2771" s="467">
        <v>11</v>
      </c>
      <c r="F2771" s="467">
        <v>10</v>
      </c>
      <c r="G2771" s="467">
        <f t="array" ref="G2771">MAX(IF($A$2:$A$8761=A2771,$D$2:$D$8761))</f>
        <v>1224</v>
      </c>
      <c r="H2771" s="467">
        <f t="shared" si="304"/>
        <v>0</v>
      </c>
      <c r="I2771" s="475" t="str">
        <f t="shared" si="305"/>
        <v/>
      </c>
      <c r="J2771" s="471">
        <f>'Potential Projects'!D2772</f>
        <v>67.352882171422038</v>
      </c>
      <c r="K2771" s="471">
        <f>'Potential Projects'!E2772</f>
        <v>34.596620672973557</v>
      </c>
      <c r="L2771" s="476">
        <f t="shared" si="306"/>
        <v>1008.0504971556043</v>
      </c>
      <c r="M2771" s="471">
        <f t="shared" si="302"/>
        <v>1177.115557030746</v>
      </c>
      <c r="N2771" s="467">
        <f t="shared" si="307"/>
        <v>0</v>
      </c>
      <c r="O2771" s="475" t="str">
        <f t="shared" si="308"/>
        <v/>
      </c>
    </row>
    <row r="2772" spans="1:15" hidden="1">
      <c r="A2772" s="475">
        <f t="shared" si="303"/>
        <v>43556</v>
      </c>
      <c r="B2772" s="475">
        <v>43581</v>
      </c>
      <c r="C2772" s="467">
        <v>11</v>
      </c>
      <c r="D2772" s="467">
        <v>1115</v>
      </c>
      <c r="E2772" s="467">
        <v>36</v>
      </c>
      <c r="F2772" s="467">
        <v>11</v>
      </c>
      <c r="G2772" s="467">
        <f t="array" ref="G2772">MAX(IF($A$2:$A$8761=A2772,$D$2:$D$8761))</f>
        <v>1224</v>
      </c>
      <c r="H2772" s="467">
        <f t="shared" si="304"/>
        <v>0</v>
      </c>
      <c r="I2772" s="475" t="str">
        <f t="shared" si="305"/>
        <v/>
      </c>
      <c r="J2772" s="471">
        <f>'Potential Projects'!D2773</f>
        <v>42.960482328655857</v>
      </c>
      <c r="K2772" s="471">
        <f>'Potential Projects'!E2773</f>
        <v>26.510490754676415</v>
      </c>
      <c r="L2772" s="476">
        <f t="shared" si="306"/>
        <v>998.5290269166677</v>
      </c>
      <c r="M2772" s="471">
        <f t="shared" si="302"/>
        <v>1177.115557030746</v>
      </c>
      <c r="N2772" s="467">
        <f t="shared" si="307"/>
        <v>0</v>
      </c>
      <c r="O2772" s="475" t="str">
        <f t="shared" si="308"/>
        <v/>
      </c>
    </row>
    <row r="2773" spans="1:15" hidden="1">
      <c r="A2773" s="475">
        <f t="shared" si="303"/>
        <v>43556</v>
      </c>
      <c r="B2773" s="475">
        <v>43581</v>
      </c>
      <c r="C2773" s="467">
        <v>12</v>
      </c>
      <c r="D2773" s="467">
        <v>1080</v>
      </c>
      <c r="E2773" s="467">
        <v>55</v>
      </c>
      <c r="F2773" s="467">
        <v>19</v>
      </c>
      <c r="G2773" s="467">
        <f t="array" ref="G2773">MAX(IF($A$2:$A$8761=A2773,$D$2:$D$8761))</f>
        <v>1224</v>
      </c>
      <c r="H2773" s="467">
        <f t="shared" si="304"/>
        <v>0</v>
      </c>
      <c r="I2773" s="475" t="str">
        <f t="shared" si="305"/>
        <v/>
      </c>
      <c r="J2773" s="471">
        <f>'Potential Projects'!D2774</f>
        <v>41.289427551813944</v>
      </c>
      <c r="K2773" s="471">
        <f>'Potential Projects'!E2774</f>
        <v>23.351760696624382</v>
      </c>
      <c r="L2773" s="476">
        <f t="shared" si="306"/>
        <v>941.35881175156169</v>
      </c>
      <c r="M2773" s="471">
        <f t="shared" si="302"/>
        <v>1177.115557030746</v>
      </c>
      <c r="N2773" s="467">
        <f t="shared" si="307"/>
        <v>0</v>
      </c>
      <c r="O2773" s="475" t="str">
        <f t="shared" si="308"/>
        <v/>
      </c>
    </row>
    <row r="2774" spans="1:15" hidden="1">
      <c r="A2774" s="475">
        <f t="shared" si="303"/>
        <v>43556</v>
      </c>
      <c r="B2774" s="475">
        <v>43581</v>
      </c>
      <c r="C2774" s="467">
        <v>13</v>
      </c>
      <c r="D2774" s="467">
        <v>1051</v>
      </c>
      <c r="E2774" s="467">
        <v>70</v>
      </c>
      <c r="F2774" s="467">
        <v>16</v>
      </c>
      <c r="G2774" s="467">
        <f t="array" ref="G2774">MAX(IF($A$2:$A$8761=A2774,$D$2:$D$8761))</f>
        <v>1224</v>
      </c>
      <c r="H2774" s="467">
        <f t="shared" si="304"/>
        <v>0</v>
      </c>
      <c r="I2774" s="475" t="str">
        <f t="shared" si="305"/>
        <v/>
      </c>
      <c r="J2774" s="471">
        <f>'Potential Projects'!D2775</f>
        <v>29.686034059492005</v>
      </c>
      <c r="K2774" s="471">
        <f>'Potential Projects'!E2775</f>
        <v>22.562469307675769</v>
      </c>
      <c r="L2774" s="476">
        <f t="shared" si="306"/>
        <v>912.75149663283219</v>
      </c>
      <c r="M2774" s="471">
        <f t="shared" si="302"/>
        <v>1177.115557030746</v>
      </c>
      <c r="N2774" s="467">
        <f t="shared" si="307"/>
        <v>0</v>
      </c>
      <c r="O2774" s="475" t="str">
        <f t="shared" si="308"/>
        <v/>
      </c>
    </row>
    <row r="2775" spans="1:15" hidden="1">
      <c r="A2775" s="475">
        <f t="shared" si="303"/>
        <v>43556</v>
      </c>
      <c r="B2775" s="475">
        <v>43581</v>
      </c>
      <c r="C2775" s="467">
        <v>14</v>
      </c>
      <c r="D2775" s="467">
        <v>1033</v>
      </c>
      <c r="E2775" s="467">
        <v>46</v>
      </c>
      <c r="F2775" s="467">
        <v>17</v>
      </c>
      <c r="G2775" s="467">
        <f t="array" ref="G2775">MAX(IF($A$2:$A$8761=A2775,$D$2:$D$8761))</f>
        <v>1224</v>
      </c>
      <c r="H2775" s="467">
        <f t="shared" si="304"/>
        <v>0</v>
      </c>
      <c r="I2775" s="475" t="str">
        <f t="shared" si="305"/>
        <v/>
      </c>
      <c r="J2775" s="471">
        <f>'Potential Projects'!D2776</f>
        <v>9.9124812772182622</v>
      </c>
      <c r="K2775" s="471">
        <f>'Potential Projects'!E2776</f>
        <v>19.907508976564177</v>
      </c>
      <c r="L2775" s="476">
        <f t="shared" si="306"/>
        <v>940.18000974621759</v>
      </c>
      <c r="M2775" s="471">
        <f t="shared" si="302"/>
        <v>1177.115557030746</v>
      </c>
      <c r="N2775" s="467">
        <f t="shared" si="307"/>
        <v>0</v>
      </c>
      <c r="O2775" s="475" t="str">
        <f t="shared" si="308"/>
        <v/>
      </c>
    </row>
    <row r="2776" spans="1:15" hidden="1">
      <c r="A2776" s="475">
        <f t="shared" si="303"/>
        <v>43556</v>
      </c>
      <c r="B2776" s="475">
        <v>43581</v>
      </c>
      <c r="C2776" s="467">
        <v>15</v>
      </c>
      <c r="D2776" s="467">
        <v>1030</v>
      </c>
      <c r="E2776" s="467">
        <v>66</v>
      </c>
      <c r="F2776" s="467">
        <v>19</v>
      </c>
      <c r="G2776" s="467">
        <f t="array" ref="G2776">MAX(IF($A$2:$A$8761=A2776,$D$2:$D$8761))</f>
        <v>1224</v>
      </c>
      <c r="H2776" s="467">
        <f t="shared" si="304"/>
        <v>0</v>
      </c>
      <c r="I2776" s="475" t="str">
        <f t="shared" si="305"/>
        <v/>
      </c>
      <c r="J2776" s="471">
        <f>'Potential Projects'!D2777</f>
        <v>2.7876925925653246</v>
      </c>
      <c r="K2776" s="471">
        <f>'Potential Projects'!E2777</f>
        <v>23.733499247473659</v>
      </c>
      <c r="L2776" s="476">
        <f t="shared" si="306"/>
        <v>918.47880815996098</v>
      </c>
      <c r="M2776" s="471">
        <f t="shared" si="302"/>
        <v>1177.115557030746</v>
      </c>
      <c r="N2776" s="467">
        <f t="shared" si="307"/>
        <v>0</v>
      </c>
      <c r="O2776" s="475" t="str">
        <f t="shared" si="308"/>
        <v/>
      </c>
    </row>
    <row r="2777" spans="1:15" hidden="1">
      <c r="A2777" s="475">
        <f t="shared" si="303"/>
        <v>43556</v>
      </c>
      <c r="B2777" s="475">
        <v>43581</v>
      </c>
      <c r="C2777" s="467">
        <v>16</v>
      </c>
      <c r="D2777" s="467">
        <v>1000</v>
      </c>
      <c r="E2777" s="467">
        <v>84</v>
      </c>
      <c r="F2777" s="467">
        <v>19</v>
      </c>
      <c r="G2777" s="467">
        <f t="array" ref="G2777">MAX(IF($A$2:$A$8761=A2777,$D$2:$D$8761))</f>
        <v>1224</v>
      </c>
      <c r="H2777" s="467">
        <f t="shared" si="304"/>
        <v>0</v>
      </c>
      <c r="I2777" s="475" t="str">
        <f t="shared" si="305"/>
        <v/>
      </c>
      <c r="J2777" s="471">
        <f>'Potential Projects'!D2778</f>
        <v>1.5474642752453458</v>
      </c>
      <c r="K2777" s="471">
        <f>'Potential Projects'!E2778</f>
        <v>33.521807622016773</v>
      </c>
      <c r="L2777" s="476">
        <f t="shared" si="306"/>
        <v>861.93072810273782</v>
      </c>
      <c r="M2777" s="471">
        <f t="shared" si="302"/>
        <v>1177.115557030746</v>
      </c>
      <c r="N2777" s="467">
        <f t="shared" si="307"/>
        <v>0</v>
      </c>
      <c r="O2777" s="475" t="str">
        <f t="shared" si="308"/>
        <v/>
      </c>
    </row>
    <row r="2778" spans="1:15" hidden="1">
      <c r="A2778" s="475">
        <f t="shared" si="303"/>
        <v>43556</v>
      </c>
      <c r="B2778" s="475">
        <v>43581</v>
      </c>
      <c r="C2778" s="467">
        <v>17</v>
      </c>
      <c r="D2778" s="467">
        <v>999</v>
      </c>
      <c r="E2778" s="467">
        <v>84</v>
      </c>
      <c r="F2778" s="467">
        <v>19</v>
      </c>
      <c r="G2778" s="467">
        <f t="array" ref="G2778">MAX(IF($A$2:$A$8761=A2778,$D$2:$D$8761))</f>
        <v>1224</v>
      </c>
      <c r="H2778" s="467">
        <f t="shared" si="304"/>
        <v>0</v>
      </c>
      <c r="I2778" s="475" t="str">
        <f t="shared" si="305"/>
        <v/>
      </c>
      <c r="J2778" s="471">
        <f>'Potential Projects'!D2779</f>
        <v>1.9381166162269234</v>
      </c>
      <c r="K2778" s="471">
        <f>'Potential Projects'!E2779</f>
        <v>41.624364814018492</v>
      </c>
      <c r="L2778" s="476">
        <f t="shared" si="306"/>
        <v>852.43751856975462</v>
      </c>
      <c r="M2778" s="471">
        <f t="shared" si="302"/>
        <v>1177.115557030746</v>
      </c>
      <c r="N2778" s="467">
        <f t="shared" si="307"/>
        <v>0</v>
      </c>
      <c r="O2778" s="475" t="str">
        <f t="shared" si="308"/>
        <v/>
      </c>
    </row>
    <row r="2779" spans="1:15" hidden="1">
      <c r="A2779" s="475">
        <f t="shared" si="303"/>
        <v>43556</v>
      </c>
      <c r="B2779" s="475">
        <v>43581</v>
      </c>
      <c r="C2779" s="467">
        <v>18</v>
      </c>
      <c r="D2779" s="467">
        <v>997</v>
      </c>
      <c r="E2779" s="467">
        <v>94</v>
      </c>
      <c r="F2779" s="467">
        <v>18</v>
      </c>
      <c r="G2779" s="467">
        <f t="array" ref="G2779">MAX(IF($A$2:$A$8761=A2779,$D$2:$D$8761))</f>
        <v>1224</v>
      </c>
      <c r="H2779" s="467">
        <f t="shared" si="304"/>
        <v>0</v>
      </c>
      <c r="I2779" s="475" t="str">
        <f t="shared" si="305"/>
        <v/>
      </c>
      <c r="J2779" s="471">
        <f>'Potential Projects'!D2780</f>
        <v>0.89302643311585372</v>
      </c>
      <c r="K2779" s="471">
        <f>'Potential Projects'!E2780</f>
        <v>34.542645345087074</v>
      </c>
      <c r="L2779" s="476">
        <f t="shared" si="306"/>
        <v>849.56432822179704</v>
      </c>
      <c r="M2779" s="471">
        <f t="shared" si="302"/>
        <v>1177.115557030746</v>
      </c>
      <c r="N2779" s="467">
        <f t="shared" si="307"/>
        <v>0</v>
      </c>
      <c r="O2779" s="475" t="str">
        <f t="shared" si="308"/>
        <v/>
      </c>
    </row>
    <row r="2780" spans="1:15" hidden="1">
      <c r="A2780" s="475">
        <f t="shared" si="303"/>
        <v>43556</v>
      </c>
      <c r="B2780" s="475">
        <v>43581</v>
      </c>
      <c r="C2780" s="467">
        <v>19</v>
      </c>
      <c r="D2780" s="467">
        <v>968</v>
      </c>
      <c r="E2780" s="467">
        <v>91</v>
      </c>
      <c r="F2780" s="467">
        <v>7</v>
      </c>
      <c r="G2780" s="467">
        <f t="array" ref="G2780">MAX(IF($A$2:$A$8761=A2780,$D$2:$D$8761))</f>
        <v>1224</v>
      </c>
      <c r="H2780" s="467">
        <f t="shared" si="304"/>
        <v>0</v>
      </c>
      <c r="I2780" s="475" t="str">
        <f t="shared" si="305"/>
        <v/>
      </c>
      <c r="J2780" s="471">
        <f>'Potential Projects'!D2781</f>
        <v>9.8744063882982207</v>
      </c>
      <c r="K2780" s="471">
        <f>'Potential Projects'!E2781</f>
        <v>30.560987099548484</v>
      </c>
      <c r="L2780" s="476">
        <f t="shared" si="306"/>
        <v>829.56460651215332</v>
      </c>
      <c r="M2780" s="471">
        <f t="shared" si="302"/>
        <v>1177.115557030746</v>
      </c>
      <c r="N2780" s="467">
        <f t="shared" si="307"/>
        <v>0</v>
      </c>
      <c r="O2780" s="475" t="str">
        <f t="shared" si="308"/>
        <v/>
      </c>
    </row>
    <row r="2781" spans="1:15" hidden="1">
      <c r="A2781" s="475">
        <f t="shared" si="303"/>
        <v>43556</v>
      </c>
      <c r="B2781" s="475">
        <v>43581</v>
      </c>
      <c r="C2781" s="467">
        <v>20</v>
      </c>
      <c r="D2781" s="467">
        <v>988</v>
      </c>
      <c r="E2781" s="467">
        <v>91</v>
      </c>
      <c r="F2781" s="467">
        <v>1</v>
      </c>
      <c r="G2781" s="467">
        <f t="array" ref="G2781">MAX(IF($A$2:$A$8761=A2781,$D$2:$D$8761))</f>
        <v>1224</v>
      </c>
      <c r="H2781" s="467">
        <f t="shared" si="304"/>
        <v>0</v>
      </c>
      <c r="I2781" s="475" t="str">
        <f t="shared" si="305"/>
        <v/>
      </c>
      <c r="J2781" s="471">
        <f>'Potential Projects'!D2782</f>
        <v>21.25658749147264</v>
      </c>
      <c r="K2781" s="471">
        <f>'Potential Projects'!E2782</f>
        <v>16.671336056761987</v>
      </c>
      <c r="L2781" s="476">
        <f t="shared" si="306"/>
        <v>858.07207645176538</v>
      </c>
      <c r="M2781" s="471">
        <f t="shared" si="302"/>
        <v>1177.115557030746</v>
      </c>
      <c r="N2781" s="467">
        <f t="shared" si="307"/>
        <v>0</v>
      </c>
      <c r="O2781" s="475" t="str">
        <f t="shared" si="308"/>
        <v/>
      </c>
    </row>
    <row r="2782" spans="1:15" hidden="1">
      <c r="A2782" s="475">
        <f t="shared" si="303"/>
        <v>43556</v>
      </c>
      <c r="B2782" s="475">
        <v>43581</v>
      </c>
      <c r="C2782" s="467">
        <v>21</v>
      </c>
      <c r="D2782" s="467">
        <v>1003</v>
      </c>
      <c r="E2782" s="467">
        <v>100</v>
      </c>
      <c r="F2782" s="467">
        <v>0</v>
      </c>
      <c r="G2782" s="467">
        <f t="array" ref="G2782">MAX(IF($A$2:$A$8761=A2782,$D$2:$D$8761))</f>
        <v>1224</v>
      </c>
      <c r="H2782" s="467">
        <f t="shared" si="304"/>
        <v>0</v>
      </c>
      <c r="I2782" s="475" t="str">
        <f t="shared" si="305"/>
        <v/>
      </c>
      <c r="J2782" s="471">
        <f>'Potential Projects'!D2783</f>
        <v>23.035249551304052</v>
      </c>
      <c r="K2782" s="471">
        <f>'Potential Projects'!E2783</f>
        <v>6.6819891421199733</v>
      </c>
      <c r="L2782" s="476">
        <f t="shared" si="306"/>
        <v>873.28276130657594</v>
      </c>
      <c r="M2782" s="471">
        <f t="shared" si="302"/>
        <v>1177.115557030746</v>
      </c>
      <c r="N2782" s="467">
        <f t="shared" si="307"/>
        <v>0</v>
      </c>
      <c r="O2782" s="475" t="str">
        <f t="shared" si="308"/>
        <v/>
      </c>
    </row>
    <row r="2783" spans="1:15" hidden="1">
      <c r="A2783" s="475">
        <f t="shared" si="303"/>
        <v>43556</v>
      </c>
      <c r="B2783" s="475">
        <v>43581</v>
      </c>
      <c r="C2783" s="467">
        <v>22</v>
      </c>
      <c r="D2783" s="467">
        <v>926</v>
      </c>
      <c r="E2783" s="467">
        <v>79</v>
      </c>
      <c r="F2783" s="467">
        <v>0</v>
      </c>
      <c r="G2783" s="467">
        <f t="array" ref="G2783">MAX(IF($A$2:$A$8761=A2783,$D$2:$D$8761))</f>
        <v>1224</v>
      </c>
      <c r="H2783" s="467">
        <f t="shared" si="304"/>
        <v>0</v>
      </c>
      <c r="I2783" s="475" t="str">
        <f t="shared" si="305"/>
        <v/>
      </c>
      <c r="J2783" s="471">
        <f>'Potential Projects'!D2784</f>
        <v>8.4955475422570501</v>
      </c>
      <c r="K2783" s="471">
        <f>'Potential Projects'!E2784</f>
        <v>7.3476848527198459</v>
      </c>
      <c r="L2783" s="476">
        <f t="shared" si="306"/>
        <v>831.15676760502311</v>
      </c>
      <c r="M2783" s="471">
        <f t="shared" si="302"/>
        <v>1177.115557030746</v>
      </c>
      <c r="N2783" s="467">
        <f t="shared" si="307"/>
        <v>0</v>
      </c>
      <c r="O2783" s="475" t="str">
        <f t="shared" si="308"/>
        <v/>
      </c>
    </row>
    <row r="2784" spans="1:15" hidden="1">
      <c r="A2784" s="475">
        <f t="shared" si="303"/>
        <v>43556</v>
      </c>
      <c r="B2784" s="475">
        <v>43581</v>
      </c>
      <c r="C2784" s="467">
        <v>23</v>
      </c>
      <c r="D2784" s="467">
        <v>880</v>
      </c>
      <c r="E2784" s="467">
        <v>35</v>
      </c>
      <c r="F2784" s="467">
        <v>0</v>
      </c>
      <c r="G2784" s="467">
        <f t="array" ref="G2784">MAX(IF($A$2:$A$8761=A2784,$D$2:$D$8761))</f>
        <v>1224</v>
      </c>
      <c r="H2784" s="467">
        <f t="shared" si="304"/>
        <v>0</v>
      </c>
      <c r="I2784" s="475" t="str">
        <f t="shared" si="305"/>
        <v/>
      </c>
      <c r="J2784" s="471">
        <f>'Potential Projects'!D2785</f>
        <v>11.422764067933356</v>
      </c>
      <c r="K2784" s="471">
        <f>'Potential Projects'!E2785</f>
        <v>7.1028402494087288</v>
      </c>
      <c r="L2784" s="476">
        <f t="shared" si="306"/>
        <v>826.47439568265793</v>
      </c>
      <c r="M2784" s="471">
        <f t="shared" si="302"/>
        <v>1177.115557030746</v>
      </c>
      <c r="N2784" s="467">
        <f t="shared" si="307"/>
        <v>0</v>
      </c>
      <c r="O2784" s="475" t="str">
        <f t="shared" si="308"/>
        <v/>
      </c>
    </row>
    <row r="2785" spans="1:15" hidden="1">
      <c r="A2785" s="475">
        <f t="shared" si="303"/>
        <v>43556</v>
      </c>
      <c r="B2785" s="475">
        <v>43581</v>
      </c>
      <c r="C2785" s="467">
        <v>24</v>
      </c>
      <c r="D2785" s="467">
        <v>833</v>
      </c>
      <c r="E2785" s="467">
        <v>56</v>
      </c>
      <c r="F2785" s="467">
        <v>0</v>
      </c>
      <c r="G2785" s="467">
        <f t="array" ref="G2785">MAX(IF($A$2:$A$8761=A2785,$D$2:$D$8761))</f>
        <v>1224</v>
      </c>
      <c r="H2785" s="467">
        <f t="shared" si="304"/>
        <v>0</v>
      </c>
      <c r="I2785" s="475" t="str">
        <f t="shared" si="305"/>
        <v/>
      </c>
      <c r="J2785" s="471">
        <f>'Potential Projects'!D2786</f>
        <v>41.894559420668344</v>
      </c>
      <c r="K2785" s="471">
        <f>'Potential Projects'!E2786</f>
        <v>13.679225489142119</v>
      </c>
      <c r="L2785" s="476">
        <f t="shared" si="306"/>
        <v>721.42621509018954</v>
      </c>
      <c r="M2785" s="471">
        <f t="shared" si="302"/>
        <v>1177.115557030746</v>
      </c>
      <c r="N2785" s="467">
        <f t="shared" si="307"/>
        <v>0</v>
      </c>
      <c r="O2785" s="475" t="str">
        <f t="shared" si="308"/>
        <v/>
      </c>
    </row>
    <row r="2786" spans="1:15" hidden="1">
      <c r="A2786" s="475">
        <f t="shared" si="303"/>
        <v>43556</v>
      </c>
      <c r="B2786" s="475">
        <v>43582</v>
      </c>
      <c r="C2786" s="467">
        <v>1</v>
      </c>
      <c r="D2786" s="467">
        <v>791</v>
      </c>
      <c r="E2786" s="467">
        <v>49</v>
      </c>
      <c r="F2786" s="467">
        <v>0</v>
      </c>
      <c r="G2786" s="467">
        <f t="array" ref="G2786">MAX(IF($A$2:$A$8761=A2786,$D$2:$D$8761))</f>
        <v>1224</v>
      </c>
      <c r="H2786" s="467">
        <f t="shared" si="304"/>
        <v>0</v>
      </c>
      <c r="I2786" s="475" t="str">
        <f t="shared" si="305"/>
        <v/>
      </c>
      <c r="J2786" s="471">
        <f>'Potential Projects'!D2787</f>
        <v>39.29107172153369</v>
      </c>
      <c r="K2786" s="471">
        <f>'Potential Projects'!E2787</f>
        <v>4.6676924854869917</v>
      </c>
      <c r="L2786" s="476">
        <f t="shared" si="306"/>
        <v>698.04123579297925</v>
      </c>
      <c r="M2786" s="471">
        <f t="shared" si="302"/>
        <v>1177.115557030746</v>
      </c>
      <c r="N2786" s="467">
        <f t="shared" si="307"/>
        <v>0</v>
      </c>
      <c r="O2786" s="475" t="str">
        <f t="shared" si="308"/>
        <v/>
      </c>
    </row>
    <row r="2787" spans="1:15" hidden="1">
      <c r="A2787" s="475">
        <f t="shared" si="303"/>
        <v>43556</v>
      </c>
      <c r="B2787" s="475">
        <v>43582</v>
      </c>
      <c r="C2787" s="467">
        <v>2</v>
      </c>
      <c r="D2787" s="467">
        <v>733</v>
      </c>
      <c r="E2787" s="467">
        <v>86</v>
      </c>
      <c r="F2787" s="467">
        <v>0</v>
      </c>
      <c r="G2787" s="467">
        <f t="array" ref="G2787">MAX(IF($A$2:$A$8761=A2787,$D$2:$D$8761))</f>
        <v>1224</v>
      </c>
      <c r="H2787" s="467">
        <f t="shared" si="304"/>
        <v>0</v>
      </c>
      <c r="I2787" s="475" t="str">
        <f t="shared" si="305"/>
        <v/>
      </c>
      <c r="J2787" s="471">
        <f>'Potential Projects'!D2788</f>
        <v>75.95626284091918</v>
      </c>
      <c r="K2787" s="471">
        <f>'Potential Projects'!E2788</f>
        <v>3.3230027950978287</v>
      </c>
      <c r="L2787" s="476">
        <f t="shared" si="306"/>
        <v>567.72073436398296</v>
      </c>
      <c r="M2787" s="471">
        <f t="shared" si="302"/>
        <v>1177.115557030746</v>
      </c>
      <c r="N2787" s="467">
        <f t="shared" si="307"/>
        <v>0</v>
      </c>
      <c r="O2787" s="475" t="str">
        <f t="shared" si="308"/>
        <v/>
      </c>
    </row>
    <row r="2788" spans="1:15" hidden="1">
      <c r="A2788" s="475">
        <f t="shared" si="303"/>
        <v>43556</v>
      </c>
      <c r="B2788" s="475">
        <v>43582</v>
      </c>
      <c r="C2788" s="467">
        <v>3</v>
      </c>
      <c r="D2788" s="467">
        <v>737</v>
      </c>
      <c r="E2788" s="467">
        <v>95</v>
      </c>
      <c r="F2788" s="467">
        <v>0</v>
      </c>
      <c r="G2788" s="467">
        <f t="array" ref="G2788">MAX(IF($A$2:$A$8761=A2788,$D$2:$D$8761))</f>
        <v>1224</v>
      </c>
      <c r="H2788" s="467">
        <f t="shared" si="304"/>
        <v>0</v>
      </c>
      <c r="I2788" s="475" t="str">
        <f t="shared" si="305"/>
        <v/>
      </c>
      <c r="J2788" s="471">
        <f>'Potential Projects'!D2789</f>
        <v>117.93875132404979</v>
      </c>
      <c r="K2788" s="471">
        <f>'Potential Projects'!E2789</f>
        <v>2.9303127284454957</v>
      </c>
      <c r="L2788" s="476">
        <f t="shared" si="306"/>
        <v>521.13093594750467</v>
      </c>
      <c r="M2788" s="471">
        <f t="shared" si="302"/>
        <v>1177.115557030746</v>
      </c>
      <c r="N2788" s="467">
        <f t="shared" si="307"/>
        <v>0</v>
      </c>
      <c r="O2788" s="475" t="str">
        <f t="shared" si="308"/>
        <v/>
      </c>
    </row>
    <row r="2789" spans="1:15" hidden="1">
      <c r="A2789" s="475">
        <f t="shared" si="303"/>
        <v>43556</v>
      </c>
      <c r="B2789" s="475">
        <v>43582</v>
      </c>
      <c r="C2789" s="467">
        <v>4</v>
      </c>
      <c r="D2789" s="467">
        <v>726</v>
      </c>
      <c r="E2789" s="467">
        <v>88</v>
      </c>
      <c r="F2789" s="467">
        <v>0</v>
      </c>
      <c r="G2789" s="467">
        <f t="array" ref="G2789">MAX(IF($A$2:$A$8761=A2789,$D$2:$D$8761))</f>
        <v>1224</v>
      </c>
      <c r="H2789" s="467">
        <f t="shared" si="304"/>
        <v>0</v>
      </c>
      <c r="I2789" s="475" t="str">
        <f t="shared" si="305"/>
        <v/>
      </c>
      <c r="J2789" s="471">
        <f>'Potential Projects'!D2790</f>
        <v>123.63132390968057</v>
      </c>
      <c r="K2789" s="471">
        <f>'Potential Projects'!E2790</f>
        <v>7.0637276929692545</v>
      </c>
      <c r="L2789" s="476">
        <f t="shared" si="306"/>
        <v>507.30494839735019</v>
      </c>
      <c r="M2789" s="471">
        <f t="shared" si="302"/>
        <v>1177.115557030746</v>
      </c>
      <c r="N2789" s="467">
        <f t="shared" si="307"/>
        <v>0</v>
      </c>
      <c r="O2789" s="475" t="str">
        <f t="shared" si="308"/>
        <v/>
      </c>
    </row>
    <row r="2790" spans="1:15" hidden="1">
      <c r="A2790" s="475">
        <f t="shared" si="303"/>
        <v>43556</v>
      </c>
      <c r="B2790" s="475">
        <v>43582</v>
      </c>
      <c r="C2790" s="467">
        <v>5</v>
      </c>
      <c r="D2790" s="467">
        <v>747</v>
      </c>
      <c r="E2790" s="467">
        <v>99</v>
      </c>
      <c r="F2790" s="467">
        <v>0</v>
      </c>
      <c r="G2790" s="467">
        <f t="array" ref="G2790">MAX(IF($A$2:$A$8761=A2790,$D$2:$D$8761))</f>
        <v>1224</v>
      </c>
      <c r="H2790" s="467">
        <f t="shared" si="304"/>
        <v>0</v>
      </c>
      <c r="I2790" s="475" t="str">
        <f t="shared" si="305"/>
        <v/>
      </c>
      <c r="J2790" s="471">
        <f>'Potential Projects'!D2791</f>
        <v>135.86153372811526</v>
      </c>
      <c r="K2790" s="471">
        <f>'Potential Projects'!E2791</f>
        <v>5.8301176628682008</v>
      </c>
      <c r="L2790" s="476">
        <f t="shared" si="306"/>
        <v>506.30834860901649</v>
      </c>
      <c r="M2790" s="471">
        <f t="shared" si="302"/>
        <v>1177.115557030746</v>
      </c>
      <c r="N2790" s="467">
        <f t="shared" si="307"/>
        <v>0</v>
      </c>
      <c r="O2790" s="475" t="str">
        <f t="shared" si="308"/>
        <v/>
      </c>
    </row>
    <row r="2791" spans="1:15" hidden="1">
      <c r="A2791" s="475">
        <f t="shared" si="303"/>
        <v>43556</v>
      </c>
      <c r="B2791" s="475">
        <v>43582</v>
      </c>
      <c r="C2791" s="467">
        <v>6</v>
      </c>
      <c r="D2791" s="467">
        <v>766</v>
      </c>
      <c r="E2791" s="467">
        <v>101</v>
      </c>
      <c r="F2791" s="467">
        <v>0</v>
      </c>
      <c r="G2791" s="467">
        <f t="array" ref="G2791">MAX(IF($A$2:$A$8761=A2791,$D$2:$D$8761))</f>
        <v>1224</v>
      </c>
      <c r="H2791" s="467">
        <f t="shared" si="304"/>
        <v>0</v>
      </c>
      <c r="I2791" s="475" t="str">
        <f t="shared" si="305"/>
        <v/>
      </c>
      <c r="J2791" s="471">
        <f>'Potential Projects'!D2792</f>
        <v>138.70706561952187</v>
      </c>
      <c r="K2791" s="471">
        <f>'Potential Projects'!E2792</f>
        <v>0.76504160395613852</v>
      </c>
      <c r="L2791" s="476">
        <f t="shared" si="306"/>
        <v>525.52789277652198</v>
      </c>
      <c r="M2791" s="471">
        <f t="shared" si="302"/>
        <v>1177.115557030746</v>
      </c>
      <c r="N2791" s="467">
        <f t="shared" si="307"/>
        <v>0</v>
      </c>
      <c r="O2791" s="475" t="str">
        <f t="shared" si="308"/>
        <v/>
      </c>
    </row>
    <row r="2792" spans="1:15" hidden="1">
      <c r="A2792" s="475">
        <f t="shared" si="303"/>
        <v>43556</v>
      </c>
      <c r="B2792" s="475">
        <v>43582</v>
      </c>
      <c r="C2792" s="467">
        <v>7</v>
      </c>
      <c r="D2792" s="467">
        <v>830</v>
      </c>
      <c r="E2792" s="467">
        <v>102</v>
      </c>
      <c r="F2792" s="467">
        <v>1</v>
      </c>
      <c r="G2792" s="467">
        <f t="array" ref="G2792">MAX(IF($A$2:$A$8761=A2792,$D$2:$D$8761))</f>
        <v>1224</v>
      </c>
      <c r="H2792" s="467">
        <f t="shared" si="304"/>
        <v>0</v>
      </c>
      <c r="I2792" s="475" t="str">
        <f t="shared" si="305"/>
        <v/>
      </c>
      <c r="J2792" s="471">
        <f>'Potential Projects'!D2793</f>
        <v>85.978767971014776</v>
      </c>
      <c r="K2792" s="471">
        <f>'Potential Projects'!E2793</f>
        <v>0.20573204687164051</v>
      </c>
      <c r="L2792" s="476">
        <f t="shared" si="306"/>
        <v>640.81549998211358</v>
      </c>
      <c r="M2792" s="471">
        <f t="shared" si="302"/>
        <v>1177.115557030746</v>
      </c>
      <c r="N2792" s="467">
        <f t="shared" si="307"/>
        <v>0</v>
      </c>
      <c r="O2792" s="475" t="str">
        <f t="shared" si="308"/>
        <v/>
      </c>
    </row>
    <row r="2793" spans="1:15" hidden="1">
      <c r="A2793" s="475">
        <f t="shared" si="303"/>
        <v>43556</v>
      </c>
      <c r="B2793" s="475">
        <v>43582</v>
      </c>
      <c r="C2793" s="467">
        <v>8</v>
      </c>
      <c r="D2793" s="467">
        <v>893</v>
      </c>
      <c r="E2793" s="467">
        <v>101</v>
      </c>
      <c r="F2793" s="467">
        <v>13</v>
      </c>
      <c r="G2793" s="467">
        <f t="array" ref="G2793">MAX(IF($A$2:$A$8761=A2793,$D$2:$D$8761))</f>
        <v>1224</v>
      </c>
      <c r="H2793" s="467">
        <f t="shared" si="304"/>
        <v>0</v>
      </c>
      <c r="I2793" s="475" t="str">
        <f t="shared" si="305"/>
        <v/>
      </c>
      <c r="J2793" s="471">
        <f>'Potential Projects'!D2794</f>
        <v>102.35924897879268</v>
      </c>
      <c r="K2793" s="471">
        <f>'Potential Projects'!E2794</f>
        <v>0.56947882175876163</v>
      </c>
      <c r="L2793" s="476">
        <f t="shared" si="306"/>
        <v>676.07127219944857</v>
      </c>
      <c r="M2793" s="471">
        <f t="shared" si="302"/>
        <v>1177.115557030746</v>
      </c>
      <c r="N2793" s="467">
        <f t="shared" si="307"/>
        <v>0</v>
      </c>
      <c r="O2793" s="475" t="str">
        <f t="shared" si="308"/>
        <v/>
      </c>
    </row>
    <row r="2794" spans="1:15" hidden="1">
      <c r="A2794" s="475">
        <f t="shared" si="303"/>
        <v>43556</v>
      </c>
      <c r="B2794" s="475">
        <v>43582</v>
      </c>
      <c r="C2794" s="467">
        <v>9</v>
      </c>
      <c r="D2794" s="467">
        <v>969</v>
      </c>
      <c r="E2794" s="467">
        <v>103</v>
      </c>
      <c r="F2794" s="467">
        <v>19</v>
      </c>
      <c r="G2794" s="467">
        <f t="array" ref="G2794">MAX(IF($A$2:$A$8761=A2794,$D$2:$D$8761))</f>
        <v>1224</v>
      </c>
      <c r="H2794" s="467">
        <f t="shared" si="304"/>
        <v>0</v>
      </c>
      <c r="I2794" s="475" t="str">
        <f t="shared" si="305"/>
        <v/>
      </c>
      <c r="J2794" s="471">
        <f>'Potential Projects'!D2795</f>
        <v>63.6488260234348</v>
      </c>
      <c r="K2794" s="471">
        <f>'Potential Projects'!E2795</f>
        <v>1.4323018168135886</v>
      </c>
      <c r="L2794" s="476">
        <f t="shared" si="306"/>
        <v>781.91887215975157</v>
      </c>
      <c r="M2794" s="471">
        <f t="shared" si="302"/>
        <v>1177.115557030746</v>
      </c>
      <c r="N2794" s="467">
        <f t="shared" si="307"/>
        <v>0</v>
      </c>
      <c r="O2794" s="475" t="str">
        <f t="shared" si="308"/>
        <v/>
      </c>
    </row>
    <row r="2795" spans="1:15" hidden="1">
      <c r="A2795" s="475">
        <f t="shared" si="303"/>
        <v>43556</v>
      </c>
      <c r="B2795" s="475">
        <v>43582</v>
      </c>
      <c r="C2795" s="467">
        <v>10</v>
      </c>
      <c r="D2795" s="467">
        <v>958</v>
      </c>
      <c r="E2795" s="467">
        <v>104</v>
      </c>
      <c r="F2795" s="467">
        <v>15</v>
      </c>
      <c r="G2795" s="467">
        <f t="array" ref="G2795">MAX(IF($A$2:$A$8761=A2795,$D$2:$D$8761))</f>
        <v>1224</v>
      </c>
      <c r="H2795" s="467">
        <f t="shared" si="304"/>
        <v>0</v>
      </c>
      <c r="I2795" s="475" t="str">
        <f t="shared" si="305"/>
        <v/>
      </c>
      <c r="J2795" s="471">
        <f>'Potential Projects'!D2796</f>
        <v>32.433759612213009</v>
      </c>
      <c r="K2795" s="471">
        <f>'Potential Projects'!E2796</f>
        <v>0.58199483981939371</v>
      </c>
      <c r="L2795" s="476">
        <f t="shared" si="306"/>
        <v>805.9842455479677</v>
      </c>
      <c r="M2795" s="471">
        <f t="shared" si="302"/>
        <v>1177.115557030746</v>
      </c>
      <c r="N2795" s="467">
        <f t="shared" si="307"/>
        <v>0</v>
      </c>
      <c r="O2795" s="475" t="str">
        <f t="shared" si="308"/>
        <v/>
      </c>
    </row>
    <row r="2796" spans="1:15" hidden="1">
      <c r="A2796" s="475">
        <f t="shared" si="303"/>
        <v>43556</v>
      </c>
      <c r="B2796" s="475">
        <v>43582</v>
      </c>
      <c r="C2796" s="467">
        <v>11</v>
      </c>
      <c r="D2796" s="467">
        <v>951</v>
      </c>
      <c r="E2796" s="467">
        <v>91</v>
      </c>
      <c r="F2796" s="467">
        <v>11</v>
      </c>
      <c r="G2796" s="467">
        <f t="array" ref="G2796">MAX(IF($A$2:$A$8761=A2796,$D$2:$D$8761))</f>
        <v>1224</v>
      </c>
      <c r="H2796" s="467">
        <f t="shared" si="304"/>
        <v>0</v>
      </c>
      <c r="I2796" s="475" t="str">
        <f t="shared" si="305"/>
        <v/>
      </c>
      <c r="J2796" s="471">
        <f>'Potential Projects'!D2797</f>
        <v>47.45236763515728</v>
      </c>
      <c r="K2796" s="471">
        <f>'Potential Projects'!E2797</f>
        <v>0.51472124274349607</v>
      </c>
      <c r="L2796" s="476">
        <f t="shared" si="306"/>
        <v>801.03291112209922</v>
      </c>
      <c r="M2796" s="471">
        <f t="shared" si="302"/>
        <v>1177.115557030746</v>
      </c>
      <c r="N2796" s="467">
        <f t="shared" si="307"/>
        <v>0</v>
      </c>
      <c r="O2796" s="475" t="str">
        <f t="shared" si="308"/>
        <v/>
      </c>
    </row>
    <row r="2797" spans="1:15" hidden="1">
      <c r="A2797" s="475">
        <f t="shared" si="303"/>
        <v>43556</v>
      </c>
      <c r="B2797" s="475">
        <v>43582</v>
      </c>
      <c r="C2797" s="467">
        <v>12</v>
      </c>
      <c r="D2797" s="467">
        <v>981</v>
      </c>
      <c r="E2797" s="467">
        <v>84</v>
      </c>
      <c r="F2797" s="467">
        <v>7</v>
      </c>
      <c r="G2797" s="467">
        <f t="array" ref="G2797">MAX(IF($A$2:$A$8761=A2797,$D$2:$D$8761))</f>
        <v>1224</v>
      </c>
      <c r="H2797" s="467">
        <f t="shared" si="304"/>
        <v>0</v>
      </c>
      <c r="I2797" s="475" t="str">
        <f t="shared" si="305"/>
        <v/>
      </c>
      <c r="J2797" s="471">
        <f>'Potential Projects'!D2798</f>
        <v>70.78260564064081</v>
      </c>
      <c r="K2797" s="471">
        <f>'Potential Projects'!E2798</f>
        <v>0.43180262309180828</v>
      </c>
      <c r="L2797" s="476">
        <f t="shared" si="306"/>
        <v>818.78559173626741</v>
      </c>
      <c r="M2797" s="471">
        <f t="shared" si="302"/>
        <v>1177.115557030746</v>
      </c>
      <c r="N2797" s="467">
        <f t="shared" si="307"/>
        <v>0</v>
      </c>
      <c r="O2797" s="475" t="str">
        <f t="shared" si="308"/>
        <v/>
      </c>
    </row>
    <row r="2798" spans="1:15" hidden="1">
      <c r="A2798" s="475">
        <f t="shared" si="303"/>
        <v>43556</v>
      </c>
      <c r="B2798" s="475">
        <v>43582</v>
      </c>
      <c r="C2798" s="467">
        <v>13</v>
      </c>
      <c r="D2798" s="467">
        <v>967</v>
      </c>
      <c r="E2798" s="467">
        <v>102</v>
      </c>
      <c r="F2798" s="467">
        <v>14</v>
      </c>
      <c r="G2798" s="467">
        <f t="array" ref="G2798">MAX(IF($A$2:$A$8761=A2798,$D$2:$D$8761))</f>
        <v>1224</v>
      </c>
      <c r="H2798" s="467">
        <f t="shared" si="304"/>
        <v>0</v>
      </c>
      <c r="I2798" s="475" t="str">
        <f t="shared" si="305"/>
        <v/>
      </c>
      <c r="J2798" s="471">
        <f>'Potential Projects'!D2799</f>
        <v>88.859439362903487</v>
      </c>
      <c r="K2798" s="471">
        <f>'Potential Projects'!E2799</f>
        <v>0.84639572135024732</v>
      </c>
      <c r="L2798" s="476">
        <f t="shared" si="306"/>
        <v>761.29416491574625</v>
      </c>
      <c r="M2798" s="471">
        <f t="shared" si="302"/>
        <v>1177.115557030746</v>
      </c>
      <c r="N2798" s="467">
        <f t="shared" si="307"/>
        <v>0</v>
      </c>
      <c r="O2798" s="475" t="str">
        <f t="shared" si="308"/>
        <v/>
      </c>
    </row>
    <row r="2799" spans="1:15" hidden="1">
      <c r="A2799" s="475">
        <f t="shared" si="303"/>
        <v>43556</v>
      </c>
      <c r="B2799" s="475">
        <v>43582</v>
      </c>
      <c r="C2799" s="467">
        <v>14</v>
      </c>
      <c r="D2799" s="467">
        <v>962</v>
      </c>
      <c r="E2799" s="467">
        <v>100</v>
      </c>
      <c r="F2799" s="467">
        <v>17</v>
      </c>
      <c r="G2799" s="467">
        <f t="array" ref="G2799">MAX(IF($A$2:$A$8761=A2799,$D$2:$D$8761))</f>
        <v>1224</v>
      </c>
      <c r="H2799" s="467">
        <f t="shared" si="304"/>
        <v>0</v>
      </c>
      <c r="I2799" s="475" t="str">
        <f t="shared" si="305"/>
        <v/>
      </c>
      <c r="J2799" s="471">
        <f>'Potential Projects'!D2800</f>
        <v>90.320819238754865</v>
      </c>
      <c r="K2799" s="471">
        <f>'Potential Projects'!E2800</f>
        <v>4.6152816598580948E-2</v>
      </c>
      <c r="L2799" s="476">
        <f t="shared" si="306"/>
        <v>754.63302794464653</v>
      </c>
      <c r="M2799" s="471">
        <f t="shared" si="302"/>
        <v>1177.115557030746</v>
      </c>
      <c r="N2799" s="467">
        <f t="shared" si="307"/>
        <v>0</v>
      </c>
      <c r="O2799" s="475" t="str">
        <f t="shared" si="308"/>
        <v/>
      </c>
    </row>
    <row r="2800" spans="1:15" hidden="1">
      <c r="A2800" s="475">
        <f t="shared" si="303"/>
        <v>43556</v>
      </c>
      <c r="B2800" s="475">
        <v>43582</v>
      </c>
      <c r="C2800" s="467">
        <v>15</v>
      </c>
      <c r="D2800" s="467">
        <v>942</v>
      </c>
      <c r="E2800" s="467">
        <v>103</v>
      </c>
      <c r="F2800" s="467">
        <v>14</v>
      </c>
      <c r="G2800" s="467">
        <f t="array" ref="G2800">MAX(IF($A$2:$A$8761=A2800,$D$2:$D$8761))</f>
        <v>1224</v>
      </c>
      <c r="H2800" s="467">
        <f t="shared" si="304"/>
        <v>0</v>
      </c>
      <c r="I2800" s="475" t="str">
        <f t="shared" si="305"/>
        <v/>
      </c>
      <c r="J2800" s="471">
        <f>'Potential Projects'!D2801</f>
        <v>51.258751084701046</v>
      </c>
      <c r="K2800" s="471">
        <f>'Potential Projects'!E2801</f>
        <v>0</v>
      </c>
      <c r="L2800" s="476">
        <f t="shared" si="306"/>
        <v>773.74124891529891</v>
      </c>
      <c r="M2800" s="471">
        <f t="shared" si="302"/>
        <v>1177.115557030746</v>
      </c>
      <c r="N2800" s="467">
        <f t="shared" si="307"/>
        <v>0</v>
      </c>
      <c r="O2800" s="475" t="str">
        <f t="shared" si="308"/>
        <v/>
      </c>
    </row>
    <row r="2801" spans="1:15" hidden="1">
      <c r="A2801" s="475">
        <f t="shared" si="303"/>
        <v>43556</v>
      </c>
      <c r="B2801" s="475">
        <v>43582</v>
      </c>
      <c r="C2801" s="467">
        <v>16</v>
      </c>
      <c r="D2801" s="467">
        <v>916</v>
      </c>
      <c r="E2801" s="467">
        <v>101</v>
      </c>
      <c r="F2801" s="467">
        <v>11</v>
      </c>
      <c r="G2801" s="467">
        <f t="array" ref="G2801">MAX(IF($A$2:$A$8761=A2801,$D$2:$D$8761))</f>
        <v>1224</v>
      </c>
      <c r="H2801" s="467">
        <f t="shared" si="304"/>
        <v>0</v>
      </c>
      <c r="I2801" s="475" t="str">
        <f t="shared" si="305"/>
        <v/>
      </c>
      <c r="J2801" s="471">
        <f>'Potential Projects'!D2802</f>
        <v>28.028229943137323</v>
      </c>
      <c r="K2801" s="471">
        <f>'Potential Projects'!E2802</f>
        <v>0.10638615351537303</v>
      </c>
      <c r="L2801" s="476">
        <f t="shared" si="306"/>
        <v>775.86538390334727</v>
      </c>
      <c r="M2801" s="471">
        <f t="shared" si="302"/>
        <v>1177.115557030746</v>
      </c>
      <c r="N2801" s="467">
        <f t="shared" si="307"/>
        <v>0</v>
      </c>
      <c r="O2801" s="475" t="str">
        <f t="shared" si="308"/>
        <v/>
      </c>
    </row>
    <row r="2802" spans="1:15" hidden="1">
      <c r="A2802" s="475">
        <f t="shared" si="303"/>
        <v>43556</v>
      </c>
      <c r="B2802" s="475">
        <v>43582</v>
      </c>
      <c r="C2802" s="467">
        <v>17</v>
      </c>
      <c r="D2802" s="467">
        <v>940</v>
      </c>
      <c r="E2802" s="467">
        <v>97</v>
      </c>
      <c r="F2802" s="467">
        <v>16</v>
      </c>
      <c r="G2802" s="467">
        <f t="array" ref="G2802">MAX(IF($A$2:$A$8761=A2802,$D$2:$D$8761))</f>
        <v>1224</v>
      </c>
      <c r="H2802" s="467">
        <f t="shared" si="304"/>
        <v>0</v>
      </c>
      <c r="I2802" s="475" t="str">
        <f t="shared" si="305"/>
        <v/>
      </c>
      <c r="J2802" s="471">
        <f>'Potential Projects'!D2803</f>
        <v>7.7997300558822058</v>
      </c>
      <c r="K2802" s="471">
        <f>'Potential Projects'!E2803</f>
        <v>0.53193076757686519</v>
      </c>
      <c r="L2802" s="476">
        <f t="shared" si="306"/>
        <v>818.66833917654094</v>
      </c>
      <c r="M2802" s="471">
        <f t="shared" ref="M2802:M2865" si="309">MAX($L$2162:$L$2881)</f>
        <v>1177.115557030746</v>
      </c>
      <c r="N2802" s="467">
        <f t="shared" si="307"/>
        <v>0</v>
      </c>
      <c r="O2802" s="475" t="str">
        <f t="shared" si="308"/>
        <v/>
      </c>
    </row>
    <row r="2803" spans="1:15" hidden="1">
      <c r="A2803" s="475">
        <f t="shared" si="303"/>
        <v>43556</v>
      </c>
      <c r="B2803" s="475">
        <v>43582</v>
      </c>
      <c r="C2803" s="467">
        <v>18</v>
      </c>
      <c r="D2803" s="467">
        <v>920</v>
      </c>
      <c r="E2803" s="467">
        <v>98</v>
      </c>
      <c r="F2803" s="467">
        <v>18</v>
      </c>
      <c r="G2803" s="467">
        <f t="array" ref="G2803">MAX(IF($A$2:$A$8761=A2803,$D$2:$D$8761))</f>
        <v>1224</v>
      </c>
      <c r="H2803" s="467">
        <f t="shared" si="304"/>
        <v>0</v>
      </c>
      <c r="I2803" s="475" t="str">
        <f t="shared" si="305"/>
        <v/>
      </c>
      <c r="J2803" s="471">
        <f>'Potential Projects'!D2804</f>
        <v>14.259739997286049</v>
      </c>
      <c r="K2803" s="471">
        <f>'Potential Projects'!E2804</f>
        <v>4.3344535046226618</v>
      </c>
      <c r="L2803" s="476">
        <f t="shared" si="306"/>
        <v>785.40580649809135</v>
      </c>
      <c r="M2803" s="471">
        <f t="shared" si="309"/>
        <v>1177.115557030746</v>
      </c>
      <c r="N2803" s="467">
        <f t="shared" si="307"/>
        <v>0</v>
      </c>
      <c r="O2803" s="475" t="str">
        <f t="shared" si="308"/>
        <v/>
      </c>
    </row>
    <row r="2804" spans="1:15" hidden="1">
      <c r="A2804" s="475">
        <f t="shared" si="303"/>
        <v>43556</v>
      </c>
      <c r="B2804" s="475">
        <v>43582</v>
      </c>
      <c r="C2804" s="467">
        <v>19</v>
      </c>
      <c r="D2804" s="467">
        <v>929</v>
      </c>
      <c r="E2804" s="467">
        <v>99</v>
      </c>
      <c r="F2804" s="467">
        <v>8</v>
      </c>
      <c r="G2804" s="467">
        <f t="array" ref="G2804">MAX(IF($A$2:$A$8761=A2804,$D$2:$D$8761))</f>
        <v>1224</v>
      </c>
      <c r="H2804" s="467">
        <f t="shared" si="304"/>
        <v>0</v>
      </c>
      <c r="I2804" s="475" t="str">
        <f t="shared" si="305"/>
        <v/>
      </c>
      <c r="J2804" s="471">
        <f>'Potential Projects'!D2805</f>
        <v>21.855558470125974</v>
      </c>
      <c r="K2804" s="471">
        <f>'Potential Projects'!E2805</f>
        <v>19.316127123199312</v>
      </c>
      <c r="L2804" s="476">
        <f t="shared" si="306"/>
        <v>780.82831440667474</v>
      </c>
      <c r="M2804" s="471">
        <f t="shared" si="309"/>
        <v>1177.115557030746</v>
      </c>
      <c r="N2804" s="467">
        <f t="shared" si="307"/>
        <v>0</v>
      </c>
      <c r="O2804" s="475" t="str">
        <f t="shared" si="308"/>
        <v/>
      </c>
    </row>
    <row r="2805" spans="1:15" hidden="1">
      <c r="A2805" s="475">
        <f t="shared" si="303"/>
        <v>43556</v>
      </c>
      <c r="B2805" s="475">
        <v>43582</v>
      </c>
      <c r="C2805" s="467">
        <v>20</v>
      </c>
      <c r="D2805" s="467">
        <v>948</v>
      </c>
      <c r="E2805" s="467">
        <v>92</v>
      </c>
      <c r="F2805" s="467">
        <v>1</v>
      </c>
      <c r="G2805" s="467">
        <f t="array" ref="G2805">MAX(IF($A$2:$A$8761=A2805,$D$2:$D$8761))</f>
        <v>1224</v>
      </c>
      <c r="H2805" s="467">
        <f t="shared" si="304"/>
        <v>0</v>
      </c>
      <c r="I2805" s="475" t="str">
        <f t="shared" si="305"/>
        <v/>
      </c>
      <c r="J2805" s="471">
        <f>'Potential Projects'!D2806</f>
        <v>39.107340598634345</v>
      </c>
      <c r="K2805" s="471">
        <f>'Potential Projects'!E2806</f>
        <v>28.802486562029671</v>
      </c>
      <c r="L2805" s="476">
        <f t="shared" si="306"/>
        <v>787.09017283933599</v>
      </c>
      <c r="M2805" s="471">
        <f t="shared" si="309"/>
        <v>1177.115557030746</v>
      </c>
      <c r="N2805" s="467">
        <f t="shared" si="307"/>
        <v>0</v>
      </c>
      <c r="O2805" s="475" t="str">
        <f t="shared" si="308"/>
        <v/>
      </c>
    </row>
    <row r="2806" spans="1:15" hidden="1">
      <c r="A2806" s="475">
        <f t="shared" si="303"/>
        <v>43556</v>
      </c>
      <c r="B2806" s="475">
        <v>43582</v>
      </c>
      <c r="C2806" s="467">
        <v>21</v>
      </c>
      <c r="D2806" s="467">
        <v>968</v>
      </c>
      <c r="E2806" s="467">
        <v>77</v>
      </c>
      <c r="F2806" s="467">
        <v>0</v>
      </c>
      <c r="G2806" s="467">
        <f t="array" ref="G2806">MAX(IF($A$2:$A$8761=A2806,$D$2:$D$8761))</f>
        <v>1224</v>
      </c>
      <c r="H2806" s="467">
        <f t="shared" si="304"/>
        <v>0</v>
      </c>
      <c r="I2806" s="475" t="str">
        <f t="shared" si="305"/>
        <v/>
      </c>
      <c r="J2806" s="471">
        <f>'Potential Projects'!D2807</f>
        <v>30.351077064841416</v>
      </c>
      <c r="K2806" s="471">
        <f>'Potential Projects'!E2807</f>
        <v>45.016205708449796</v>
      </c>
      <c r="L2806" s="476">
        <f t="shared" si="306"/>
        <v>815.63271722670879</v>
      </c>
      <c r="M2806" s="471">
        <f t="shared" si="309"/>
        <v>1177.115557030746</v>
      </c>
      <c r="N2806" s="467">
        <f t="shared" si="307"/>
        <v>0</v>
      </c>
      <c r="O2806" s="475" t="str">
        <f t="shared" si="308"/>
        <v/>
      </c>
    </row>
    <row r="2807" spans="1:15" hidden="1">
      <c r="A2807" s="475">
        <f t="shared" si="303"/>
        <v>43556</v>
      </c>
      <c r="B2807" s="475">
        <v>43582</v>
      </c>
      <c r="C2807" s="467">
        <v>22</v>
      </c>
      <c r="D2807" s="467">
        <v>953</v>
      </c>
      <c r="E2807" s="467">
        <v>60</v>
      </c>
      <c r="F2807" s="467">
        <v>0</v>
      </c>
      <c r="G2807" s="467">
        <f t="array" ref="G2807">MAX(IF($A$2:$A$8761=A2807,$D$2:$D$8761))</f>
        <v>1224</v>
      </c>
      <c r="H2807" s="467">
        <f t="shared" si="304"/>
        <v>0</v>
      </c>
      <c r="I2807" s="475" t="str">
        <f t="shared" si="305"/>
        <v/>
      </c>
      <c r="J2807" s="471">
        <f>'Potential Projects'!D2808</f>
        <v>50.386421241869144</v>
      </c>
      <c r="K2807" s="471">
        <f>'Potential Projects'!E2808</f>
        <v>36.182243711029884</v>
      </c>
      <c r="L2807" s="476">
        <f t="shared" si="306"/>
        <v>806.43133504710102</v>
      </c>
      <c r="M2807" s="471">
        <f t="shared" si="309"/>
        <v>1177.115557030746</v>
      </c>
      <c r="N2807" s="467">
        <f t="shared" si="307"/>
        <v>0</v>
      </c>
      <c r="O2807" s="475" t="str">
        <f t="shared" si="308"/>
        <v/>
      </c>
    </row>
    <row r="2808" spans="1:15" hidden="1">
      <c r="A2808" s="475">
        <f t="shared" si="303"/>
        <v>43556</v>
      </c>
      <c r="B2808" s="475">
        <v>43582</v>
      </c>
      <c r="C2808" s="467">
        <v>23</v>
      </c>
      <c r="D2808" s="467">
        <v>891</v>
      </c>
      <c r="E2808" s="467">
        <v>73</v>
      </c>
      <c r="F2808" s="467">
        <v>0</v>
      </c>
      <c r="G2808" s="467">
        <f t="array" ref="G2808">MAX(IF($A$2:$A$8761=A2808,$D$2:$D$8761))</f>
        <v>1224</v>
      </c>
      <c r="H2808" s="467">
        <f t="shared" si="304"/>
        <v>0</v>
      </c>
      <c r="I2808" s="475" t="str">
        <f t="shared" si="305"/>
        <v/>
      </c>
      <c r="J2808" s="471">
        <f>'Potential Projects'!D2809</f>
        <v>72.655862070835113</v>
      </c>
      <c r="K2808" s="471">
        <f>'Potential Projects'!E2809</f>
        <v>34.709264835519242</v>
      </c>
      <c r="L2808" s="476">
        <f t="shared" si="306"/>
        <v>710.63487309364564</v>
      </c>
      <c r="M2808" s="471">
        <f t="shared" si="309"/>
        <v>1177.115557030746</v>
      </c>
      <c r="N2808" s="467">
        <f t="shared" si="307"/>
        <v>0</v>
      </c>
      <c r="O2808" s="475" t="str">
        <f t="shared" si="308"/>
        <v/>
      </c>
    </row>
    <row r="2809" spans="1:15" hidden="1">
      <c r="A2809" s="475">
        <f t="shared" si="303"/>
        <v>43556</v>
      </c>
      <c r="B2809" s="475">
        <v>43582</v>
      </c>
      <c r="C2809" s="467">
        <v>24</v>
      </c>
      <c r="D2809" s="467">
        <v>829</v>
      </c>
      <c r="E2809" s="467">
        <v>45</v>
      </c>
      <c r="F2809" s="467">
        <v>0</v>
      </c>
      <c r="G2809" s="467">
        <f t="array" ref="G2809">MAX(IF($A$2:$A$8761=A2809,$D$2:$D$8761))</f>
        <v>1224</v>
      </c>
      <c r="H2809" s="467">
        <f t="shared" si="304"/>
        <v>0</v>
      </c>
      <c r="I2809" s="475" t="str">
        <f t="shared" si="305"/>
        <v/>
      </c>
      <c r="J2809" s="471">
        <f>'Potential Projects'!D2810</f>
        <v>103.66834482994346</v>
      </c>
      <c r="K2809" s="471">
        <f>'Potential Projects'!E2810</f>
        <v>64.84627182326382</v>
      </c>
      <c r="L2809" s="476">
        <f t="shared" si="306"/>
        <v>615.48538334679279</v>
      </c>
      <c r="M2809" s="471">
        <f t="shared" si="309"/>
        <v>1177.115557030746</v>
      </c>
      <c r="N2809" s="467">
        <f t="shared" si="307"/>
        <v>0</v>
      </c>
      <c r="O2809" s="475" t="str">
        <f t="shared" si="308"/>
        <v/>
      </c>
    </row>
    <row r="2810" spans="1:15" hidden="1">
      <c r="A2810" s="475">
        <f t="shared" si="303"/>
        <v>43556</v>
      </c>
      <c r="B2810" s="475">
        <v>43583</v>
      </c>
      <c r="C2810" s="467">
        <v>1</v>
      </c>
      <c r="D2810" s="467">
        <v>809</v>
      </c>
      <c r="E2810" s="467">
        <v>24</v>
      </c>
      <c r="F2810" s="467">
        <v>0</v>
      </c>
      <c r="G2810" s="467">
        <f t="array" ref="G2810">MAX(IF($A$2:$A$8761=A2810,$D$2:$D$8761))</f>
        <v>1224</v>
      </c>
      <c r="H2810" s="467">
        <f t="shared" si="304"/>
        <v>0</v>
      </c>
      <c r="I2810" s="475" t="str">
        <f t="shared" si="305"/>
        <v/>
      </c>
      <c r="J2810" s="471">
        <f>'Potential Projects'!D2811</f>
        <v>87.141484655202703</v>
      </c>
      <c r="K2810" s="471">
        <f>'Potential Projects'!E2811</f>
        <v>60.266973715330032</v>
      </c>
      <c r="L2810" s="476">
        <f t="shared" si="306"/>
        <v>637.59154162946732</v>
      </c>
      <c r="M2810" s="471">
        <f t="shared" si="309"/>
        <v>1177.115557030746</v>
      </c>
      <c r="N2810" s="467">
        <f t="shared" si="307"/>
        <v>0</v>
      </c>
      <c r="O2810" s="475" t="str">
        <f t="shared" si="308"/>
        <v/>
      </c>
    </row>
    <row r="2811" spans="1:15" hidden="1">
      <c r="A2811" s="475">
        <f t="shared" si="303"/>
        <v>43556</v>
      </c>
      <c r="B2811" s="475">
        <v>43583</v>
      </c>
      <c r="C2811" s="467">
        <v>2</v>
      </c>
      <c r="D2811" s="467">
        <v>813</v>
      </c>
      <c r="E2811" s="467">
        <v>25</v>
      </c>
      <c r="F2811" s="467">
        <v>0</v>
      </c>
      <c r="G2811" s="467">
        <f t="array" ref="G2811">MAX(IF($A$2:$A$8761=A2811,$D$2:$D$8761))</f>
        <v>1224</v>
      </c>
      <c r="H2811" s="467">
        <f t="shared" si="304"/>
        <v>0</v>
      </c>
      <c r="I2811" s="475" t="str">
        <f t="shared" si="305"/>
        <v/>
      </c>
      <c r="J2811" s="471">
        <f>'Potential Projects'!D2812</f>
        <v>60.976284301032294</v>
      </c>
      <c r="K2811" s="471">
        <f>'Potential Projects'!E2812</f>
        <v>68.910848688454095</v>
      </c>
      <c r="L2811" s="476">
        <f t="shared" si="306"/>
        <v>658.1128670105137</v>
      </c>
      <c r="M2811" s="471">
        <f t="shared" si="309"/>
        <v>1177.115557030746</v>
      </c>
      <c r="N2811" s="467">
        <f t="shared" si="307"/>
        <v>0</v>
      </c>
      <c r="O2811" s="475" t="str">
        <f t="shared" si="308"/>
        <v/>
      </c>
    </row>
    <row r="2812" spans="1:15" hidden="1">
      <c r="A2812" s="475">
        <f t="shared" si="303"/>
        <v>43556</v>
      </c>
      <c r="B2812" s="475">
        <v>43583</v>
      </c>
      <c r="C2812" s="467">
        <v>3</v>
      </c>
      <c r="D2812" s="467">
        <v>793</v>
      </c>
      <c r="E2812" s="467">
        <v>30</v>
      </c>
      <c r="F2812" s="467">
        <v>0</v>
      </c>
      <c r="G2812" s="467">
        <f t="array" ref="G2812">MAX(IF($A$2:$A$8761=A2812,$D$2:$D$8761))</f>
        <v>1224</v>
      </c>
      <c r="H2812" s="467">
        <f t="shared" si="304"/>
        <v>0</v>
      </c>
      <c r="I2812" s="475" t="str">
        <f t="shared" si="305"/>
        <v/>
      </c>
      <c r="J2812" s="471">
        <f>'Potential Projects'!D2813</f>
        <v>107.94359999732701</v>
      </c>
      <c r="K2812" s="471">
        <f>'Potential Projects'!E2813</f>
        <v>54.543242205977201</v>
      </c>
      <c r="L2812" s="476">
        <f t="shared" si="306"/>
        <v>600.51315779669574</v>
      </c>
      <c r="M2812" s="471">
        <f t="shared" si="309"/>
        <v>1177.115557030746</v>
      </c>
      <c r="N2812" s="467">
        <f t="shared" si="307"/>
        <v>0</v>
      </c>
      <c r="O2812" s="475" t="str">
        <f t="shared" si="308"/>
        <v/>
      </c>
    </row>
    <row r="2813" spans="1:15" hidden="1">
      <c r="A2813" s="475">
        <f t="shared" si="303"/>
        <v>43556</v>
      </c>
      <c r="B2813" s="475">
        <v>43583</v>
      </c>
      <c r="C2813" s="467">
        <v>4</v>
      </c>
      <c r="D2813" s="467">
        <v>765</v>
      </c>
      <c r="E2813" s="467">
        <v>11</v>
      </c>
      <c r="F2813" s="467">
        <v>0</v>
      </c>
      <c r="G2813" s="467">
        <f t="array" ref="G2813">MAX(IF($A$2:$A$8761=A2813,$D$2:$D$8761))</f>
        <v>1224</v>
      </c>
      <c r="H2813" s="467">
        <f t="shared" si="304"/>
        <v>0</v>
      </c>
      <c r="I2813" s="475" t="str">
        <f t="shared" si="305"/>
        <v/>
      </c>
      <c r="J2813" s="471">
        <f>'Potential Projects'!D2814</f>
        <v>73.379809087815616</v>
      </c>
      <c r="K2813" s="471">
        <f>'Potential Projects'!E2814</f>
        <v>53.865030477316708</v>
      </c>
      <c r="L2813" s="476">
        <f t="shared" si="306"/>
        <v>626.75516043486766</v>
      </c>
      <c r="M2813" s="471">
        <f t="shared" si="309"/>
        <v>1177.115557030746</v>
      </c>
      <c r="N2813" s="467">
        <f t="shared" si="307"/>
        <v>0</v>
      </c>
      <c r="O2813" s="475" t="str">
        <f t="shared" si="308"/>
        <v/>
      </c>
    </row>
    <row r="2814" spans="1:15" hidden="1">
      <c r="A2814" s="475">
        <f t="shared" si="303"/>
        <v>43556</v>
      </c>
      <c r="B2814" s="475">
        <v>43583</v>
      </c>
      <c r="C2814" s="467">
        <v>5</v>
      </c>
      <c r="D2814" s="467">
        <v>790</v>
      </c>
      <c r="E2814" s="467">
        <v>13</v>
      </c>
      <c r="F2814" s="467">
        <v>0</v>
      </c>
      <c r="G2814" s="467">
        <f t="array" ref="G2814">MAX(IF($A$2:$A$8761=A2814,$D$2:$D$8761))</f>
        <v>1224</v>
      </c>
      <c r="H2814" s="467">
        <f t="shared" si="304"/>
        <v>0</v>
      </c>
      <c r="I2814" s="475" t="str">
        <f t="shared" si="305"/>
        <v/>
      </c>
      <c r="J2814" s="471">
        <f>'Potential Projects'!D2815</f>
        <v>25.2632115168742</v>
      </c>
      <c r="K2814" s="471">
        <f>'Potential Projects'!E2815</f>
        <v>52.160505267684364</v>
      </c>
      <c r="L2814" s="476">
        <f t="shared" si="306"/>
        <v>699.57628321544144</v>
      </c>
      <c r="M2814" s="471">
        <f t="shared" si="309"/>
        <v>1177.115557030746</v>
      </c>
      <c r="N2814" s="467">
        <f t="shared" si="307"/>
        <v>0</v>
      </c>
      <c r="O2814" s="475" t="str">
        <f t="shared" si="308"/>
        <v/>
      </c>
    </row>
    <row r="2815" spans="1:15" hidden="1">
      <c r="A2815" s="475">
        <f t="shared" si="303"/>
        <v>43556</v>
      </c>
      <c r="B2815" s="475">
        <v>43583</v>
      </c>
      <c r="C2815" s="467">
        <v>6</v>
      </c>
      <c r="D2815" s="467">
        <v>821</v>
      </c>
      <c r="E2815" s="467">
        <v>15</v>
      </c>
      <c r="F2815" s="467">
        <v>0</v>
      </c>
      <c r="G2815" s="467">
        <f t="array" ref="G2815">MAX(IF($A$2:$A$8761=A2815,$D$2:$D$8761))</f>
        <v>1224</v>
      </c>
      <c r="H2815" s="467">
        <f t="shared" si="304"/>
        <v>0</v>
      </c>
      <c r="I2815" s="475" t="str">
        <f t="shared" si="305"/>
        <v/>
      </c>
      <c r="J2815" s="471">
        <f>'Potential Projects'!D2816</f>
        <v>5.027270947356719</v>
      </c>
      <c r="K2815" s="471">
        <f>'Potential Projects'!E2816</f>
        <v>59.406497473661581</v>
      </c>
      <c r="L2815" s="476">
        <f t="shared" si="306"/>
        <v>741.56623157898173</v>
      </c>
      <c r="M2815" s="471">
        <f t="shared" si="309"/>
        <v>1177.115557030746</v>
      </c>
      <c r="N2815" s="467">
        <f t="shared" si="307"/>
        <v>0</v>
      </c>
      <c r="O2815" s="475" t="str">
        <f t="shared" si="308"/>
        <v/>
      </c>
    </row>
    <row r="2816" spans="1:15" hidden="1">
      <c r="A2816" s="475">
        <f t="shared" si="303"/>
        <v>43556</v>
      </c>
      <c r="B2816" s="475">
        <v>43583</v>
      </c>
      <c r="C2816" s="467">
        <v>7</v>
      </c>
      <c r="D2816" s="467">
        <v>862</v>
      </c>
      <c r="E2816" s="467">
        <v>20</v>
      </c>
      <c r="F2816" s="467">
        <v>4</v>
      </c>
      <c r="G2816" s="467">
        <f t="array" ref="G2816">MAX(IF($A$2:$A$8761=A2816,$D$2:$D$8761))</f>
        <v>1224</v>
      </c>
      <c r="H2816" s="467">
        <f t="shared" si="304"/>
        <v>0</v>
      </c>
      <c r="I2816" s="475" t="str">
        <f t="shared" si="305"/>
        <v/>
      </c>
      <c r="J2816" s="471">
        <f>'Potential Projects'!D2817</f>
        <v>22.85865287560193</v>
      </c>
      <c r="K2816" s="471">
        <f>'Potential Projects'!E2817</f>
        <v>49.200466996344879</v>
      </c>
      <c r="L2816" s="476">
        <f t="shared" si="306"/>
        <v>765.94088012805321</v>
      </c>
      <c r="M2816" s="471">
        <f t="shared" si="309"/>
        <v>1177.115557030746</v>
      </c>
      <c r="N2816" s="467">
        <f t="shared" si="307"/>
        <v>0</v>
      </c>
      <c r="O2816" s="475" t="str">
        <f t="shared" si="308"/>
        <v/>
      </c>
    </row>
    <row r="2817" spans="1:15" hidden="1">
      <c r="A2817" s="475">
        <f t="shared" si="303"/>
        <v>43556</v>
      </c>
      <c r="B2817" s="475">
        <v>43583</v>
      </c>
      <c r="C2817" s="467">
        <v>8</v>
      </c>
      <c r="D2817" s="467">
        <v>894</v>
      </c>
      <c r="E2817" s="467">
        <v>22</v>
      </c>
      <c r="F2817" s="467">
        <v>15</v>
      </c>
      <c r="G2817" s="467">
        <f t="array" ref="G2817">MAX(IF($A$2:$A$8761=A2817,$D$2:$D$8761))</f>
        <v>1224</v>
      </c>
      <c r="H2817" s="467">
        <f t="shared" si="304"/>
        <v>0</v>
      </c>
      <c r="I2817" s="475" t="str">
        <f t="shared" si="305"/>
        <v/>
      </c>
      <c r="J2817" s="471">
        <f>'Potential Projects'!D2818</f>
        <v>19.29383923658953</v>
      </c>
      <c r="K2817" s="471">
        <f>'Potential Projects'!E2818</f>
        <v>33.480348312190927</v>
      </c>
      <c r="L2817" s="476">
        <f t="shared" si="306"/>
        <v>804.22581245121955</v>
      </c>
      <c r="M2817" s="471">
        <f t="shared" si="309"/>
        <v>1177.115557030746</v>
      </c>
      <c r="N2817" s="467">
        <f t="shared" si="307"/>
        <v>0</v>
      </c>
      <c r="O2817" s="475" t="str">
        <f t="shared" si="308"/>
        <v/>
      </c>
    </row>
    <row r="2818" spans="1:15" hidden="1">
      <c r="A2818" s="475">
        <f t="shared" ref="A2818:A2881" si="310">DATE(YEAR(B2818),MONTH(B2818),1)</f>
        <v>43556</v>
      </c>
      <c r="B2818" s="475">
        <v>43583</v>
      </c>
      <c r="C2818" s="467">
        <v>9</v>
      </c>
      <c r="D2818" s="467">
        <v>923</v>
      </c>
      <c r="E2818" s="467">
        <v>42</v>
      </c>
      <c r="F2818" s="467">
        <v>19</v>
      </c>
      <c r="G2818" s="467">
        <f t="array" ref="G2818">MAX(IF($A$2:$A$8761=A2818,$D$2:$D$8761))</f>
        <v>1224</v>
      </c>
      <c r="H2818" s="467">
        <f t="shared" ref="H2818:H2881" si="311">IF(G2818=D2818,1,0)</f>
        <v>0</v>
      </c>
      <c r="I2818" s="475" t="str">
        <f t="shared" ref="I2818:I2881" si="312">IF(D2818=G2818,B2818,"")</f>
        <v/>
      </c>
      <c r="J2818" s="471">
        <f>'Potential Projects'!D2819</f>
        <v>17.396117340730186</v>
      </c>
      <c r="K2818" s="471">
        <f>'Potential Projects'!E2819</f>
        <v>41.068184261449147</v>
      </c>
      <c r="L2818" s="476">
        <f t="shared" ref="L2818:L2881" si="313">D2818-E2818-F2818-J2818-K2818</f>
        <v>803.53569839782074</v>
      </c>
      <c r="M2818" s="471">
        <f t="shared" si="309"/>
        <v>1177.115557030746</v>
      </c>
      <c r="N2818" s="467">
        <f t="shared" ref="N2818:N2881" si="314">IF(M2818=L2818,1,0)</f>
        <v>0</v>
      </c>
      <c r="O2818" s="475" t="str">
        <f t="shared" ref="O2818:O2881" si="315">IF(L2818=M2818,B2818,"")</f>
        <v/>
      </c>
    </row>
    <row r="2819" spans="1:15" hidden="1">
      <c r="A2819" s="475">
        <f t="shared" si="310"/>
        <v>43556</v>
      </c>
      <c r="B2819" s="475">
        <v>43583</v>
      </c>
      <c r="C2819" s="467">
        <v>10</v>
      </c>
      <c r="D2819" s="467">
        <v>939</v>
      </c>
      <c r="E2819" s="467">
        <v>59</v>
      </c>
      <c r="F2819" s="467">
        <v>19</v>
      </c>
      <c r="G2819" s="467">
        <f t="array" ref="G2819">MAX(IF($A$2:$A$8761=A2819,$D$2:$D$8761))</f>
        <v>1224</v>
      </c>
      <c r="H2819" s="467">
        <f t="shared" si="311"/>
        <v>0</v>
      </c>
      <c r="I2819" s="475" t="str">
        <f t="shared" si="312"/>
        <v/>
      </c>
      <c r="J2819" s="471">
        <f>'Potential Projects'!D2820</f>
        <v>10.212136181647915</v>
      </c>
      <c r="K2819" s="471">
        <f>'Potential Projects'!E2820</f>
        <v>31.157844710814878</v>
      </c>
      <c r="L2819" s="476">
        <f t="shared" si="313"/>
        <v>819.63001910753724</v>
      </c>
      <c r="M2819" s="471">
        <f t="shared" si="309"/>
        <v>1177.115557030746</v>
      </c>
      <c r="N2819" s="467">
        <f t="shared" si="314"/>
        <v>0</v>
      </c>
      <c r="O2819" s="475" t="str">
        <f t="shared" si="315"/>
        <v/>
      </c>
    </row>
    <row r="2820" spans="1:15" hidden="1">
      <c r="A2820" s="475">
        <f t="shared" si="310"/>
        <v>43556</v>
      </c>
      <c r="B2820" s="475">
        <v>43583</v>
      </c>
      <c r="C2820" s="467">
        <v>11</v>
      </c>
      <c r="D2820" s="467">
        <v>949</v>
      </c>
      <c r="E2820" s="467">
        <v>39</v>
      </c>
      <c r="F2820" s="467">
        <v>15</v>
      </c>
      <c r="G2820" s="467">
        <f t="array" ref="G2820">MAX(IF($A$2:$A$8761=A2820,$D$2:$D$8761))</f>
        <v>1224</v>
      </c>
      <c r="H2820" s="467">
        <f t="shared" si="311"/>
        <v>0</v>
      </c>
      <c r="I2820" s="475" t="str">
        <f t="shared" si="312"/>
        <v/>
      </c>
      <c r="J2820" s="471">
        <f>'Potential Projects'!D2821</f>
        <v>19.917508873584762</v>
      </c>
      <c r="K2820" s="471">
        <f>'Potential Projects'!E2821</f>
        <v>17.117219200172006</v>
      </c>
      <c r="L2820" s="476">
        <f t="shared" si="313"/>
        <v>857.96527192624319</v>
      </c>
      <c r="M2820" s="471">
        <f t="shared" si="309"/>
        <v>1177.115557030746</v>
      </c>
      <c r="N2820" s="467">
        <f t="shared" si="314"/>
        <v>0</v>
      </c>
      <c r="O2820" s="475" t="str">
        <f t="shared" si="315"/>
        <v/>
      </c>
    </row>
    <row r="2821" spans="1:15" hidden="1">
      <c r="A2821" s="475">
        <f t="shared" si="310"/>
        <v>43556</v>
      </c>
      <c r="B2821" s="475">
        <v>43583</v>
      </c>
      <c r="C2821" s="467">
        <v>12</v>
      </c>
      <c r="D2821" s="467">
        <v>949</v>
      </c>
      <c r="E2821" s="467">
        <v>17</v>
      </c>
      <c r="F2821" s="467">
        <v>16</v>
      </c>
      <c r="G2821" s="467">
        <f t="array" ref="G2821">MAX(IF($A$2:$A$8761=A2821,$D$2:$D$8761))</f>
        <v>1224</v>
      </c>
      <c r="H2821" s="467">
        <f t="shared" si="311"/>
        <v>0</v>
      </c>
      <c r="I2821" s="475" t="str">
        <f t="shared" si="312"/>
        <v/>
      </c>
      <c r="J2821" s="471">
        <f>'Potential Projects'!D2822</f>
        <v>12.141550602283386</v>
      </c>
      <c r="K2821" s="471">
        <f>'Potential Projects'!E2822</f>
        <v>6.3628306815738567</v>
      </c>
      <c r="L2821" s="476">
        <f t="shared" si="313"/>
        <v>897.49561871614276</v>
      </c>
      <c r="M2821" s="471">
        <f t="shared" si="309"/>
        <v>1177.115557030746</v>
      </c>
      <c r="N2821" s="467">
        <f t="shared" si="314"/>
        <v>0</v>
      </c>
      <c r="O2821" s="475" t="str">
        <f t="shared" si="315"/>
        <v/>
      </c>
    </row>
    <row r="2822" spans="1:15" hidden="1">
      <c r="A2822" s="475">
        <f t="shared" si="310"/>
        <v>43556</v>
      </c>
      <c r="B2822" s="475">
        <v>43583</v>
      </c>
      <c r="C2822" s="467">
        <v>13</v>
      </c>
      <c r="D2822" s="467">
        <v>920</v>
      </c>
      <c r="E2822" s="467">
        <v>13</v>
      </c>
      <c r="F2822" s="467">
        <v>15</v>
      </c>
      <c r="G2822" s="467">
        <f t="array" ref="G2822">MAX(IF($A$2:$A$8761=A2822,$D$2:$D$8761))</f>
        <v>1224</v>
      </c>
      <c r="H2822" s="467">
        <f t="shared" si="311"/>
        <v>0</v>
      </c>
      <c r="I2822" s="475" t="str">
        <f t="shared" si="312"/>
        <v/>
      </c>
      <c r="J2822" s="471">
        <f>'Potential Projects'!D2823</f>
        <v>4.8781321037266903</v>
      </c>
      <c r="K2822" s="471">
        <f>'Potential Projects'!E2823</f>
        <v>7.7904389916147068</v>
      </c>
      <c r="L2822" s="476">
        <f t="shared" si="313"/>
        <v>879.33142890465865</v>
      </c>
      <c r="M2822" s="471">
        <f t="shared" si="309"/>
        <v>1177.115557030746</v>
      </c>
      <c r="N2822" s="467">
        <f t="shared" si="314"/>
        <v>0</v>
      </c>
      <c r="O2822" s="475" t="str">
        <f t="shared" si="315"/>
        <v/>
      </c>
    </row>
    <row r="2823" spans="1:15" hidden="1">
      <c r="A2823" s="475">
        <f t="shared" si="310"/>
        <v>43556</v>
      </c>
      <c r="B2823" s="475">
        <v>43583</v>
      </c>
      <c r="C2823" s="467">
        <v>14</v>
      </c>
      <c r="D2823" s="467">
        <v>917</v>
      </c>
      <c r="E2823" s="467">
        <v>23</v>
      </c>
      <c r="F2823" s="467">
        <v>14</v>
      </c>
      <c r="G2823" s="467">
        <f t="array" ref="G2823">MAX(IF($A$2:$A$8761=A2823,$D$2:$D$8761))</f>
        <v>1224</v>
      </c>
      <c r="H2823" s="467">
        <f t="shared" si="311"/>
        <v>0</v>
      </c>
      <c r="I2823" s="475" t="str">
        <f t="shared" si="312"/>
        <v/>
      </c>
      <c r="J2823" s="471">
        <f>'Potential Projects'!D2824</f>
        <v>6.1465208176324868</v>
      </c>
      <c r="K2823" s="471">
        <f>'Potential Projects'!E2824</f>
        <v>9.6154308750806265</v>
      </c>
      <c r="L2823" s="476">
        <f t="shared" si="313"/>
        <v>864.23804830728693</v>
      </c>
      <c r="M2823" s="471">
        <f t="shared" si="309"/>
        <v>1177.115557030746</v>
      </c>
      <c r="N2823" s="467">
        <f t="shared" si="314"/>
        <v>0</v>
      </c>
      <c r="O2823" s="475" t="str">
        <f t="shared" si="315"/>
        <v/>
      </c>
    </row>
    <row r="2824" spans="1:15" hidden="1">
      <c r="A2824" s="475">
        <f t="shared" si="310"/>
        <v>43556</v>
      </c>
      <c r="B2824" s="475">
        <v>43583</v>
      </c>
      <c r="C2824" s="467">
        <v>15</v>
      </c>
      <c r="D2824" s="467">
        <v>906</v>
      </c>
      <c r="E2824" s="467">
        <v>28</v>
      </c>
      <c r="F2824" s="467">
        <v>13</v>
      </c>
      <c r="G2824" s="467">
        <f t="array" ref="G2824">MAX(IF($A$2:$A$8761=A2824,$D$2:$D$8761))</f>
        <v>1224</v>
      </c>
      <c r="H2824" s="467">
        <f t="shared" si="311"/>
        <v>0</v>
      </c>
      <c r="I2824" s="475" t="str">
        <f t="shared" si="312"/>
        <v/>
      </c>
      <c r="J2824" s="471">
        <f>'Potential Projects'!D2825</f>
        <v>11.079226347461375</v>
      </c>
      <c r="K2824" s="471">
        <f>'Potential Projects'!E2825</f>
        <v>23.382268490647174</v>
      </c>
      <c r="L2824" s="476">
        <f t="shared" si="313"/>
        <v>830.53850516189141</v>
      </c>
      <c r="M2824" s="471">
        <f t="shared" si="309"/>
        <v>1177.115557030746</v>
      </c>
      <c r="N2824" s="467">
        <f t="shared" si="314"/>
        <v>0</v>
      </c>
      <c r="O2824" s="475" t="str">
        <f t="shared" si="315"/>
        <v/>
      </c>
    </row>
    <row r="2825" spans="1:15" hidden="1">
      <c r="A2825" s="475">
        <f t="shared" si="310"/>
        <v>43556</v>
      </c>
      <c r="B2825" s="475">
        <v>43583</v>
      </c>
      <c r="C2825" s="467">
        <v>16</v>
      </c>
      <c r="D2825" s="467">
        <v>902</v>
      </c>
      <c r="E2825" s="467">
        <v>36</v>
      </c>
      <c r="F2825" s="467">
        <v>12</v>
      </c>
      <c r="G2825" s="467">
        <f t="array" ref="G2825">MAX(IF($A$2:$A$8761=A2825,$D$2:$D$8761))</f>
        <v>1224</v>
      </c>
      <c r="H2825" s="467">
        <f t="shared" si="311"/>
        <v>0</v>
      </c>
      <c r="I2825" s="475" t="str">
        <f t="shared" si="312"/>
        <v/>
      </c>
      <c r="J2825" s="471">
        <f>'Potential Projects'!D2826</f>
        <v>5.5780607360126107</v>
      </c>
      <c r="K2825" s="471">
        <f>'Potential Projects'!E2826</f>
        <v>22.291028165985814</v>
      </c>
      <c r="L2825" s="476">
        <f t="shared" si="313"/>
        <v>826.13091109800155</v>
      </c>
      <c r="M2825" s="471">
        <f t="shared" si="309"/>
        <v>1177.115557030746</v>
      </c>
      <c r="N2825" s="467">
        <f t="shared" si="314"/>
        <v>0</v>
      </c>
      <c r="O2825" s="475" t="str">
        <f t="shared" si="315"/>
        <v/>
      </c>
    </row>
    <row r="2826" spans="1:15" hidden="1">
      <c r="A2826" s="475">
        <f t="shared" si="310"/>
        <v>43556</v>
      </c>
      <c r="B2826" s="475">
        <v>43583</v>
      </c>
      <c r="C2826" s="467">
        <v>17</v>
      </c>
      <c r="D2826" s="467">
        <v>926</v>
      </c>
      <c r="E2826" s="467">
        <v>26</v>
      </c>
      <c r="F2826" s="467">
        <v>10</v>
      </c>
      <c r="G2826" s="467">
        <f t="array" ref="G2826">MAX(IF($A$2:$A$8761=A2826,$D$2:$D$8761))</f>
        <v>1224</v>
      </c>
      <c r="H2826" s="467">
        <f t="shared" si="311"/>
        <v>0</v>
      </c>
      <c r="I2826" s="475" t="str">
        <f t="shared" si="312"/>
        <v/>
      </c>
      <c r="J2826" s="471">
        <f>'Potential Projects'!D2827</f>
        <v>3.8282014180926458</v>
      </c>
      <c r="K2826" s="471">
        <f>'Potential Projects'!E2827</f>
        <v>17.007704042141476</v>
      </c>
      <c r="L2826" s="476">
        <f t="shared" si="313"/>
        <v>869.16409453976598</v>
      </c>
      <c r="M2826" s="471">
        <f t="shared" si="309"/>
        <v>1177.115557030746</v>
      </c>
      <c r="N2826" s="467">
        <f t="shared" si="314"/>
        <v>0</v>
      </c>
      <c r="O2826" s="475" t="str">
        <f t="shared" si="315"/>
        <v/>
      </c>
    </row>
    <row r="2827" spans="1:15" hidden="1">
      <c r="A2827" s="475">
        <f t="shared" si="310"/>
        <v>43556</v>
      </c>
      <c r="B2827" s="475">
        <v>43583</v>
      </c>
      <c r="C2827" s="467">
        <v>18</v>
      </c>
      <c r="D2827" s="467">
        <v>952</v>
      </c>
      <c r="E2827" s="467">
        <v>41</v>
      </c>
      <c r="F2827" s="467">
        <v>11</v>
      </c>
      <c r="G2827" s="467">
        <f t="array" ref="G2827">MAX(IF($A$2:$A$8761=A2827,$D$2:$D$8761))</f>
        <v>1224</v>
      </c>
      <c r="H2827" s="467">
        <f t="shared" si="311"/>
        <v>0</v>
      </c>
      <c r="I2827" s="475" t="str">
        <f t="shared" si="312"/>
        <v/>
      </c>
      <c r="J2827" s="471">
        <f>'Potential Projects'!D2828</f>
        <v>33.150451504163108</v>
      </c>
      <c r="K2827" s="471">
        <f>'Potential Projects'!E2828</f>
        <v>13.055771339496882</v>
      </c>
      <c r="L2827" s="476">
        <f t="shared" si="313"/>
        <v>853.79377715633996</v>
      </c>
      <c r="M2827" s="471">
        <f t="shared" si="309"/>
        <v>1177.115557030746</v>
      </c>
      <c r="N2827" s="467">
        <f t="shared" si="314"/>
        <v>0</v>
      </c>
      <c r="O2827" s="475" t="str">
        <f t="shared" si="315"/>
        <v/>
      </c>
    </row>
    <row r="2828" spans="1:15" hidden="1">
      <c r="A2828" s="475">
        <f t="shared" si="310"/>
        <v>43556</v>
      </c>
      <c r="B2828" s="475">
        <v>43583</v>
      </c>
      <c r="C2828" s="467">
        <v>19</v>
      </c>
      <c r="D2828" s="467">
        <v>964</v>
      </c>
      <c r="E2828" s="467">
        <v>39</v>
      </c>
      <c r="F2828" s="467">
        <v>9</v>
      </c>
      <c r="G2828" s="467">
        <f t="array" ref="G2828">MAX(IF($A$2:$A$8761=A2828,$D$2:$D$8761))</f>
        <v>1224</v>
      </c>
      <c r="H2828" s="467">
        <f t="shared" si="311"/>
        <v>0</v>
      </c>
      <c r="I2828" s="475" t="str">
        <f t="shared" si="312"/>
        <v/>
      </c>
      <c r="J2828" s="471">
        <f>'Potential Projects'!D2829</f>
        <v>69.684753778825353</v>
      </c>
      <c r="K2828" s="471">
        <f>'Potential Projects'!E2829</f>
        <v>24.162172866050312</v>
      </c>
      <c r="L2828" s="476">
        <f t="shared" si="313"/>
        <v>822.15307335512432</v>
      </c>
      <c r="M2828" s="471">
        <f t="shared" si="309"/>
        <v>1177.115557030746</v>
      </c>
      <c r="N2828" s="467">
        <f t="shared" si="314"/>
        <v>0</v>
      </c>
      <c r="O2828" s="475" t="str">
        <f t="shared" si="315"/>
        <v/>
      </c>
    </row>
    <row r="2829" spans="1:15" hidden="1">
      <c r="A2829" s="475">
        <f t="shared" si="310"/>
        <v>43556</v>
      </c>
      <c r="B2829" s="475">
        <v>43583</v>
      </c>
      <c r="C2829" s="467">
        <v>20</v>
      </c>
      <c r="D2829" s="467">
        <v>975</v>
      </c>
      <c r="E2829" s="467">
        <v>30</v>
      </c>
      <c r="F2829" s="467">
        <v>1</v>
      </c>
      <c r="G2829" s="467">
        <f t="array" ref="G2829">MAX(IF($A$2:$A$8761=A2829,$D$2:$D$8761))</f>
        <v>1224</v>
      </c>
      <c r="H2829" s="467">
        <f t="shared" si="311"/>
        <v>0</v>
      </c>
      <c r="I2829" s="475" t="str">
        <f t="shared" si="312"/>
        <v/>
      </c>
      <c r="J2829" s="471">
        <f>'Potential Projects'!D2830</f>
        <v>60.307814974107806</v>
      </c>
      <c r="K2829" s="471">
        <f>'Potential Projects'!E2830</f>
        <v>31.106216136314771</v>
      </c>
      <c r="L2829" s="476">
        <f t="shared" si="313"/>
        <v>852.58596888957743</v>
      </c>
      <c r="M2829" s="471">
        <f t="shared" si="309"/>
        <v>1177.115557030746</v>
      </c>
      <c r="N2829" s="467">
        <f t="shared" si="314"/>
        <v>0</v>
      </c>
      <c r="O2829" s="475" t="str">
        <f t="shared" si="315"/>
        <v/>
      </c>
    </row>
    <row r="2830" spans="1:15" hidden="1">
      <c r="A2830" s="475">
        <f t="shared" si="310"/>
        <v>43556</v>
      </c>
      <c r="B2830" s="475">
        <v>43583</v>
      </c>
      <c r="C2830" s="467">
        <v>21</v>
      </c>
      <c r="D2830" s="467">
        <v>1016</v>
      </c>
      <c r="E2830" s="467">
        <v>57</v>
      </c>
      <c r="F2830" s="467">
        <v>0</v>
      </c>
      <c r="G2830" s="467">
        <f t="array" ref="G2830">MAX(IF($A$2:$A$8761=A2830,$D$2:$D$8761))</f>
        <v>1224</v>
      </c>
      <c r="H2830" s="467">
        <f t="shared" si="311"/>
        <v>0</v>
      </c>
      <c r="I2830" s="475" t="str">
        <f t="shared" si="312"/>
        <v/>
      </c>
      <c r="J2830" s="471">
        <f>'Potential Projects'!D2831</f>
        <v>101.39005709184917</v>
      </c>
      <c r="K2830" s="471">
        <f>'Potential Projects'!E2831</f>
        <v>76.251493281014831</v>
      </c>
      <c r="L2830" s="476">
        <f t="shared" si="313"/>
        <v>781.358449627136</v>
      </c>
      <c r="M2830" s="471">
        <f t="shared" si="309"/>
        <v>1177.115557030746</v>
      </c>
      <c r="N2830" s="467">
        <f t="shared" si="314"/>
        <v>0</v>
      </c>
      <c r="O2830" s="475" t="str">
        <f t="shared" si="315"/>
        <v/>
      </c>
    </row>
    <row r="2831" spans="1:15" hidden="1">
      <c r="A2831" s="475">
        <f t="shared" si="310"/>
        <v>43556</v>
      </c>
      <c r="B2831" s="475">
        <v>43583</v>
      </c>
      <c r="C2831" s="467">
        <v>22</v>
      </c>
      <c r="D2831" s="467">
        <v>996</v>
      </c>
      <c r="E2831" s="467">
        <v>89</v>
      </c>
      <c r="F2831" s="467">
        <v>0</v>
      </c>
      <c r="G2831" s="467">
        <f t="array" ref="G2831">MAX(IF($A$2:$A$8761=A2831,$D$2:$D$8761))</f>
        <v>1224</v>
      </c>
      <c r="H2831" s="467">
        <f t="shared" si="311"/>
        <v>0</v>
      </c>
      <c r="I2831" s="475" t="str">
        <f t="shared" si="312"/>
        <v/>
      </c>
      <c r="J2831" s="471">
        <f>'Potential Projects'!D2832</f>
        <v>111.68917333865603</v>
      </c>
      <c r="K2831" s="471">
        <f>'Potential Projects'!E2832</f>
        <v>84.52536347022145</v>
      </c>
      <c r="L2831" s="476">
        <f t="shared" si="313"/>
        <v>710.78546319112252</v>
      </c>
      <c r="M2831" s="471">
        <f t="shared" si="309"/>
        <v>1177.115557030746</v>
      </c>
      <c r="N2831" s="467">
        <f t="shared" si="314"/>
        <v>0</v>
      </c>
      <c r="O2831" s="475" t="str">
        <f t="shared" si="315"/>
        <v/>
      </c>
    </row>
    <row r="2832" spans="1:15" hidden="1">
      <c r="A2832" s="475">
        <f t="shared" si="310"/>
        <v>43556</v>
      </c>
      <c r="B2832" s="475">
        <v>43583</v>
      </c>
      <c r="C2832" s="467">
        <v>23</v>
      </c>
      <c r="D2832" s="467">
        <v>927</v>
      </c>
      <c r="E2832" s="467">
        <v>90</v>
      </c>
      <c r="F2832" s="467">
        <v>0</v>
      </c>
      <c r="G2832" s="467">
        <f t="array" ref="G2832">MAX(IF($A$2:$A$8761=A2832,$D$2:$D$8761))</f>
        <v>1224</v>
      </c>
      <c r="H2832" s="467">
        <f t="shared" si="311"/>
        <v>0</v>
      </c>
      <c r="I2832" s="475" t="str">
        <f t="shared" si="312"/>
        <v/>
      </c>
      <c r="J2832" s="471">
        <f>'Potential Projects'!D2833</f>
        <v>52.494997693888699</v>
      </c>
      <c r="K2832" s="471">
        <f>'Potential Projects'!E2833</f>
        <v>87.920333369167935</v>
      </c>
      <c r="L2832" s="476">
        <f t="shared" si="313"/>
        <v>696.58466893694344</v>
      </c>
      <c r="M2832" s="471">
        <f t="shared" si="309"/>
        <v>1177.115557030746</v>
      </c>
      <c r="N2832" s="467">
        <f t="shared" si="314"/>
        <v>0</v>
      </c>
      <c r="O2832" s="475" t="str">
        <f t="shared" si="315"/>
        <v/>
      </c>
    </row>
    <row r="2833" spans="1:15" hidden="1">
      <c r="A2833" s="475">
        <f t="shared" si="310"/>
        <v>43556</v>
      </c>
      <c r="B2833" s="475">
        <v>43583</v>
      </c>
      <c r="C2833" s="467">
        <v>24</v>
      </c>
      <c r="D2833" s="467">
        <v>832</v>
      </c>
      <c r="E2833" s="467">
        <v>82</v>
      </c>
      <c r="F2833" s="467">
        <v>0</v>
      </c>
      <c r="G2833" s="467">
        <f t="array" ref="G2833">MAX(IF($A$2:$A$8761=A2833,$D$2:$D$8761))</f>
        <v>1224</v>
      </c>
      <c r="H2833" s="467">
        <f t="shared" si="311"/>
        <v>0</v>
      </c>
      <c r="I2833" s="475" t="str">
        <f t="shared" si="312"/>
        <v/>
      </c>
      <c r="J2833" s="471">
        <f>'Potential Projects'!D2834</f>
        <v>44.954042889330964</v>
      </c>
      <c r="K2833" s="471">
        <f>'Potential Projects'!E2834</f>
        <v>83.56475908406793</v>
      </c>
      <c r="L2833" s="476">
        <f t="shared" si="313"/>
        <v>621.48119802660108</v>
      </c>
      <c r="M2833" s="471">
        <f t="shared" si="309"/>
        <v>1177.115557030746</v>
      </c>
      <c r="N2833" s="467">
        <f t="shared" si="314"/>
        <v>0</v>
      </c>
      <c r="O2833" s="475" t="str">
        <f t="shared" si="315"/>
        <v/>
      </c>
    </row>
    <row r="2834" spans="1:15" hidden="1">
      <c r="A2834" s="475">
        <f t="shared" si="310"/>
        <v>43556</v>
      </c>
      <c r="B2834" s="475">
        <v>43584</v>
      </c>
      <c r="C2834" s="467">
        <v>1</v>
      </c>
      <c r="D2834" s="467">
        <v>831</v>
      </c>
      <c r="E2834" s="467">
        <v>64</v>
      </c>
      <c r="F2834" s="467">
        <v>0</v>
      </c>
      <c r="G2834" s="467">
        <f t="array" ref="G2834">MAX(IF($A$2:$A$8761=A2834,$D$2:$D$8761))</f>
        <v>1224</v>
      </c>
      <c r="H2834" s="467">
        <f t="shared" si="311"/>
        <v>0</v>
      </c>
      <c r="I2834" s="475" t="str">
        <f t="shared" si="312"/>
        <v/>
      </c>
      <c r="J2834" s="471">
        <f>'Potential Projects'!D2835</f>
        <v>64.474902990457721</v>
      </c>
      <c r="K2834" s="471">
        <f>'Potential Projects'!E2835</f>
        <v>81.890741668458389</v>
      </c>
      <c r="L2834" s="476">
        <f t="shared" si="313"/>
        <v>620.63435534108385</v>
      </c>
      <c r="M2834" s="471">
        <f t="shared" si="309"/>
        <v>1177.115557030746</v>
      </c>
      <c r="N2834" s="467">
        <f t="shared" si="314"/>
        <v>0</v>
      </c>
      <c r="O2834" s="475" t="str">
        <f t="shared" si="315"/>
        <v/>
      </c>
    </row>
    <row r="2835" spans="1:15" hidden="1">
      <c r="A2835" s="475">
        <f t="shared" si="310"/>
        <v>43556</v>
      </c>
      <c r="B2835" s="475">
        <v>43584</v>
      </c>
      <c r="C2835" s="467">
        <v>2</v>
      </c>
      <c r="D2835" s="467">
        <v>802</v>
      </c>
      <c r="E2835" s="467">
        <v>55</v>
      </c>
      <c r="F2835" s="467">
        <v>0</v>
      </c>
      <c r="G2835" s="467">
        <f t="array" ref="G2835">MAX(IF($A$2:$A$8761=A2835,$D$2:$D$8761))</f>
        <v>1224</v>
      </c>
      <c r="H2835" s="467">
        <f t="shared" si="311"/>
        <v>0</v>
      </c>
      <c r="I2835" s="475" t="str">
        <f t="shared" si="312"/>
        <v/>
      </c>
      <c r="J2835" s="471">
        <f>'Potential Projects'!D2836</f>
        <v>53.865599558883446</v>
      </c>
      <c r="K2835" s="471">
        <f>'Potential Projects'!E2836</f>
        <v>72.054715975059125</v>
      </c>
      <c r="L2835" s="476">
        <f t="shared" si="313"/>
        <v>621.07968446605742</v>
      </c>
      <c r="M2835" s="471">
        <f t="shared" si="309"/>
        <v>1177.115557030746</v>
      </c>
      <c r="N2835" s="467">
        <f t="shared" si="314"/>
        <v>0</v>
      </c>
      <c r="O2835" s="475" t="str">
        <f t="shared" si="315"/>
        <v/>
      </c>
    </row>
    <row r="2836" spans="1:15" hidden="1">
      <c r="A2836" s="475">
        <f t="shared" si="310"/>
        <v>43556</v>
      </c>
      <c r="B2836" s="475">
        <v>43584</v>
      </c>
      <c r="C2836" s="467">
        <v>3</v>
      </c>
      <c r="D2836" s="467">
        <v>793</v>
      </c>
      <c r="E2836" s="467">
        <v>61</v>
      </c>
      <c r="F2836" s="467">
        <v>0</v>
      </c>
      <c r="G2836" s="467">
        <f t="array" ref="G2836">MAX(IF($A$2:$A$8761=A2836,$D$2:$D$8761))</f>
        <v>1224</v>
      </c>
      <c r="H2836" s="467">
        <f t="shared" si="311"/>
        <v>0</v>
      </c>
      <c r="I2836" s="475" t="str">
        <f t="shared" si="312"/>
        <v/>
      </c>
      <c r="J2836" s="471">
        <f>'Potential Projects'!D2837</f>
        <v>22.689679259671774</v>
      </c>
      <c r="K2836" s="471">
        <f>'Potential Projects'!E2837</f>
        <v>80.852694420554727</v>
      </c>
      <c r="L2836" s="476">
        <f t="shared" si="313"/>
        <v>628.45762631977357</v>
      </c>
      <c r="M2836" s="471">
        <f t="shared" si="309"/>
        <v>1177.115557030746</v>
      </c>
      <c r="N2836" s="467">
        <f t="shared" si="314"/>
        <v>0</v>
      </c>
      <c r="O2836" s="475" t="str">
        <f t="shared" si="315"/>
        <v/>
      </c>
    </row>
    <row r="2837" spans="1:15" hidden="1">
      <c r="A2837" s="475">
        <f t="shared" si="310"/>
        <v>43556</v>
      </c>
      <c r="B2837" s="475">
        <v>43584</v>
      </c>
      <c r="C2837" s="467">
        <v>4</v>
      </c>
      <c r="D2837" s="467">
        <v>819</v>
      </c>
      <c r="E2837" s="467">
        <v>55</v>
      </c>
      <c r="F2837" s="467">
        <v>0</v>
      </c>
      <c r="G2837" s="467">
        <f t="array" ref="G2837">MAX(IF($A$2:$A$8761=A2837,$D$2:$D$8761))</f>
        <v>1224</v>
      </c>
      <c r="H2837" s="467">
        <f t="shared" si="311"/>
        <v>0</v>
      </c>
      <c r="I2837" s="475" t="str">
        <f t="shared" si="312"/>
        <v/>
      </c>
      <c r="J2837" s="471">
        <f>'Potential Projects'!D2838</f>
        <v>24.091458848686209</v>
      </c>
      <c r="K2837" s="471">
        <f>'Potential Projects'!E2838</f>
        <v>77.611827993979801</v>
      </c>
      <c r="L2837" s="476">
        <f t="shared" si="313"/>
        <v>662.29671315733401</v>
      </c>
      <c r="M2837" s="471">
        <f t="shared" si="309"/>
        <v>1177.115557030746</v>
      </c>
      <c r="N2837" s="467">
        <f t="shared" si="314"/>
        <v>0</v>
      </c>
      <c r="O2837" s="475" t="str">
        <f t="shared" si="315"/>
        <v/>
      </c>
    </row>
    <row r="2838" spans="1:15" hidden="1">
      <c r="A2838" s="475">
        <f t="shared" si="310"/>
        <v>43556</v>
      </c>
      <c r="B2838" s="475">
        <v>43584</v>
      </c>
      <c r="C2838" s="467">
        <v>5</v>
      </c>
      <c r="D2838" s="467">
        <v>875</v>
      </c>
      <c r="E2838" s="467">
        <v>57</v>
      </c>
      <c r="F2838" s="467">
        <v>0</v>
      </c>
      <c r="G2838" s="467">
        <f t="array" ref="G2838">MAX(IF($A$2:$A$8761=A2838,$D$2:$D$8761))</f>
        <v>1224</v>
      </c>
      <c r="H2838" s="467">
        <f t="shared" si="311"/>
        <v>0</v>
      </c>
      <c r="I2838" s="475" t="str">
        <f t="shared" si="312"/>
        <v/>
      </c>
      <c r="J2838" s="471">
        <f>'Potential Projects'!D2839</f>
        <v>13.998624288394282</v>
      </c>
      <c r="K2838" s="471">
        <f>'Potential Projects'!E2839</f>
        <v>64.807941517953125</v>
      </c>
      <c r="L2838" s="476">
        <f t="shared" si="313"/>
        <v>739.19343419365259</v>
      </c>
      <c r="M2838" s="471">
        <f t="shared" si="309"/>
        <v>1177.115557030746</v>
      </c>
      <c r="N2838" s="467">
        <f t="shared" si="314"/>
        <v>0</v>
      </c>
      <c r="O2838" s="475" t="str">
        <f t="shared" si="315"/>
        <v/>
      </c>
    </row>
    <row r="2839" spans="1:15" hidden="1">
      <c r="A2839" s="475">
        <f t="shared" si="310"/>
        <v>43556</v>
      </c>
      <c r="B2839" s="475">
        <v>43584</v>
      </c>
      <c r="C2839" s="467">
        <v>6</v>
      </c>
      <c r="D2839" s="467">
        <v>970</v>
      </c>
      <c r="E2839" s="467">
        <v>61</v>
      </c>
      <c r="F2839" s="467">
        <v>0</v>
      </c>
      <c r="G2839" s="467">
        <f t="array" ref="G2839">MAX(IF($A$2:$A$8761=A2839,$D$2:$D$8761))</f>
        <v>1224</v>
      </c>
      <c r="H2839" s="467">
        <f t="shared" si="311"/>
        <v>0</v>
      </c>
      <c r="I2839" s="475" t="str">
        <f t="shared" si="312"/>
        <v/>
      </c>
      <c r="J2839" s="471">
        <f>'Potential Projects'!D2840</f>
        <v>8.3148857772037683</v>
      </c>
      <c r="K2839" s="471">
        <f>'Potential Projects'!E2840</f>
        <v>51.981369759191573</v>
      </c>
      <c r="L2839" s="476">
        <f t="shared" si="313"/>
        <v>848.70374446360461</v>
      </c>
      <c r="M2839" s="471">
        <f t="shared" si="309"/>
        <v>1177.115557030746</v>
      </c>
      <c r="N2839" s="467">
        <f t="shared" si="314"/>
        <v>0</v>
      </c>
      <c r="O2839" s="475" t="str">
        <f t="shared" si="315"/>
        <v/>
      </c>
    </row>
    <row r="2840" spans="1:15" hidden="1">
      <c r="A2840" s="475">
        <f t="shared" si="310"/>
        <v>43556</v>
      </c>
      <c r="B2840" s="475">
        <v>43584</v>
      </c>
      <c r="C2840" s="467">
        <v>7</v>
      </c>
      <c r="D2840" s="467">
        <v>1095</v>
      </c>
      <c r="E2840" s="467">
        <v>66</v>
      </c>
      <c r="F2840" s="467">
        <v>5</v>
      </c>
      <c r="G2840" s="467">
        <f t="array" ref="G2840">MAX(IF($A$2:$A$8761=A2840,$D$2:$D$8761))</f>
        <v>1224</v>
      </c>
      <c r="H2840" s="467">
        <f t="shared" si="311"/>
        <v>0</v>
      </c>
      <c r="I2840" s="475" t="str">
        <f t="shared" si="312"/>
        <v/>
      </c>
      <c r="J2840" s="471">
        <f>'Potential Projects'!D2841</f>
        <v>6.3913363904543319</v>
      </c>
      <c r="K2840" s="471">
        <f>'Potential Projects'!E2841</f>
        <v>25.21038937862825</v>
      </c>
      <c r="L2840" s="476">
        <f t="shared" si="313"/>
        <v>992.39827423091742</v>
      </c>
      <c r="M2840" s="471">
        <f t="shared" si="309"/>
        <v>1177.115557030746</v>
      </c>
      <c r="N2840" s="467">
        <f t="shared" si="314"/>
        <v>0</v>
      </c>
      <c r="O2840" s="475" t="str">
        <f t="shared" si="315"/>
        <v/>
      </c>
    </row>
    <row r="2841" spans="1:15" hidden="1">
      <c r="A2841" s="475">
        <f t="shared" si="310"/>
        <v>43556</v>
      </c>
      <c r="B2841" s="475">
        <v>43584</v>
      </c>
      <c r="C2841" s="467">
        <v>8</v>
      </c>
      <c r="D2841" s="467">
        <v>1119</v>
      </c>
      <c r="E2841" s="467">
        <v>69</v>
      </c>
      <c r="F2841" s="467">
        <v>18</v>
      </c>
      <c r="G2841" s="467">
        <f t="array" ref="G2841">MAX(IF($A$2:$A$8761=A2841,$D$2:$D$8761))</f>
        <v>1224</v>
      </c>
      <c r="H2841" s="467">
        <f t="shared" si="311"/>
        <v>0</v>
      </c>
      <c r="I2841" s="475" t="str">
        <f t="shared" si="312"/>
        <v/>
      </c>
      <c r="J2841" s="471">
        <f>'Potential Projects'!D2842</f>
        <v>26.152224332831778</v>
      </c>
      <c r="K2841" s="471">
        <f>'Potential Projects'!E2842</f>
        <v>22.415406095463347</v>
      </c>
      <c r="L2841" s="476">
        <f t="shared" si="313"/>
        <v>983.43236957170484</v>
      </c>
      <c r="M2841" s="471">
        <f t="shared" si="309"/>
        <v>1177.115557030746</v>
      </c>
      <c r="N2841" s="467">
        <f t="shared" si="314"/>
        <v>0</v>
      </c>
      <c r="O2841" s="475" t="str">
        <f t="shared" si="315"/>
        <v/>
      </c>
    </row>
    <row r="2842" spans="1:15" hidden="1">
      <c r="A2842" s="475">
        <f t="shared" si="310"/>
        <v>43556</v>
      </c>
      <c r="B2842" s="475">
        <v>43584</v>
      </c>
      <c r="C2842" s="467">
        <v>9</v>
      </c>
      <c r="D2842" s="467">
        <v>1118</v>
      </c>
      <c r="E2842" s="467">
        <v>83</v>
      </c>
      <c r="F2842" s="467">
        <v>19</v>
      </c>
      <c r="G2842" s="467">
        <f t="array" ref="G2842">MAX(IF($A$2:$A$8761=A2842,$D$2:$D$8761))</f>
        <v>1224</v>
      </c>
      <c r="H2842" s="467">
        <f t="shared" si="311"/>
        <v>0</v>
      </c>
      <c r="I2842" s="475" t="str">
        <f t="shared" si="312"/>
        <v/>
      </c>
      <c r="J2842" s="471">
        <f>'Potential Projects'!D2843</f>
        <v>7.5513535988623879</v>
      </c>
      <c r="K2842" s="471">
        <f>'Potential Projects'!E2843</f>
        <v>41.554744463556226</v>
      </c>
      <c r="L2842" s="476">
        <f t="shared" si="313"/>
        <v>966.8939019375814</v>
      </c>
      <c r="M2842" s="471">
        <f t="shared" si="309"/>
        <v>1177.115557030746</v>
      </c>
      <c r="N2842" s="467">
        <f t="shared" si="314"/>
        <v>0</v>
      </c>
      <c r="O2842" s="475" t="str">
        <f t="shared" si="315"/>
        <v/>
      </c>
    </row>
    <row r="2843" spans="1:15" hidden="1">
      <c r="A2843" s="475">
        <f t="shared" si="310"/>
        <v>43556</v>
      </c>
      <c r="B2843" s="475">
        <v>43584</v>
      </c>
      <c r="C2843" s="467">
        <v>10</v>
      </c>
      <c r="D2843" s="467">
        <v>1080</v>
      </c>
      <c r="E2843" s="467">
        <v>61</v>
      </c>
      <c r="F2843" s="467">
        <v>19</v>
      </c>
      <c r="G2843" s="467">
        <f t="array" ref="G2843">MAX(IF($A$2:$A$8761=A2843,$D$2:$D$8761))</f>
        <v>1224</v>
      </c>
      <c r="H2843" s="467">
        <f t="shared" si="311"/>
        <v>0</v>
      </c>
      <c r="I2843" s="475" t="str">
        <f t="shared" si="312"/>
        <v/>
      </c>
      <c r="J2843" s="471">
        <f>'Potential Projects'!D2844</f>
        <v>3.176843404330973</v>
      </c>
      <c r="K2843" s="471">
        <f>'Potential Projects'!E2844</f>
        <v>39.258055149430227</v>
      </c>
      <c r="L2843" s="476">
        <f t="shared" si="313"/>
        <v>957.56510144623883</v>
      </c>
      <c r="M2843" s="471">
        <f t="shared" si="309"/>
        <v>1177.115557030746</v>
      </c>
      <c r="N2843" s="467">
        <f t="shared" si="314"/>
        <v>0</v>
      </c>
      <c r="O2843" s="475" t="str">
        <f t="shared" si="315"/>
        <v/>
      </c>
    </row>
    <row r="2844" spans="1:15" hidden="1">
      <c r="A2844" s="475">
        <f t="shared" si="310"/>
        <v>43556</v>
      </c>
      <c r="B2844" s="475">
        <v>43584</v>
      </c>
      <c r="C2844" s="467">
        <v>11</v>
      </c>
      <c r="D2844" s="467">
        <v>1094</v>
      </c>
      <c r="E2844" s="467">
        <v>29</v>
      </c>
      <c r="F2844" s="467">
        <v>19</v>
      </c>
      <c r="G2844" s="467">
        <f t="array" ref="G2844">MAX(IF($A$2:$A$8761=A2844,$D$2:$D$8761))</f>
        <v>1224</v>
      </c>
      <c r="H2844" s="467">
        <f t="shared" si="311"/>
        <v>0</v>
      </c>
      <c r="I2844" s="475" t="str">
        <f t="shared" si="312"/>
        <v/>
      </c>
      <c r="J2844" s="471">
        <f>'Potential Projects'!D2845</f>
        <v>4.5247696134396431</v>
      </c>
      <c r="K2844" s="471">
        <f>'Potential Projects'!E2845</f>
        <v>30.132313480971835</v>
      </c>
      <c r="L2844" s="476">
        <f t="shared" si="313"/>
        <v>1011.3429169055885</v>
      </c>
      <c r="M2844" s="471">
        <f t="shared" si="309"/>
        <v>1177.115557030746</v>
      </c>
      <c r="N2844" s="467">
        <f t="shared" si="314"/>
        <v>0</v>
      </c>
      <c r="O2844" s="475" t="str">
        <f t="shared" si="315"/>
        <v/>
      </c>
    </row>
    <row r="2845" spans="1:15" hidden="1">
      <c r="A2845" s="475">
        <f t="shared" si="310"/>
        <v>43556</v>
      </c>
      <c r="B2845" s="475">
        <v>43584</v>
      </c>
      <c r="C2845" s="467">
        <v>12</v>
      </c>
      <c r="D2845" s="467">
        <v>1066</v>
      </c>
      <c r="E2845" s="467">
        <v>18</v>
      </c>
      <c r="F2845" s="467">
        <v>19</v>
      </c>
      <c r="G2845" s="467">
        <f t="array" ref="G2845">MAX(IF($A$2:$A$8761=A2845,$D$2:$D$8761))</f>
        <v>1224</v>
      </c>
      <c r="H2845" s="467">
        <f t="shared" si="311"/>
        <v>0</v>
      </c>
      <c r="I2845" s="475" t="str">
        <f t="shared" si="312"/>
        <v/>
      </c>
      <c r="J2845" s="471">
        <f>'Potential Projects'!D2846</f>
        <v>7.0102758970585391E-2</v>
      </c>
      <c r="K2845" s="471">
        <f>'Potential Projects'!E2846</f>
        <v>17.956574661363145</v>
      </c>
      <c r="L2845" s="476">
        <f t="shared" si="313"/>
        <v>1010.9733225796664</v>
      </c>
      <c r="M2845" s="471">
        <f t="shared" si="309"/>
        <v>1177.115557030746</v>
      </c>
      <c r="N2845" s="467">
        <f t="shared" si="314"/>
        <v>0</v>
      </c>
      <c r="O2845" s="475" t="str">
        <f t="shared" si="315"/>
        <v/>
      </c>
    </row>
    <row r="2846" spans="1:15" hidden="1">
      <c r="A2846" s="475">
        <f t="shared" si="310"/>
        <v>43556</v>
      </c>
      <c r="B2846" s="475">
        <v>43584</v>
      </c>
      <c r="C2846" s="467">
        <v>13</v>
      </c>
      <c r="D2846" s="467">
        <v>1036</v>
      </c>
      <c r="E2846" s="467">
        <v>20</v>
      </c>
      <c r="F2846" s="467">
        <v>19</v>
      </c>
      <c r="G2846" s="467">
        <f t="array" ref="G2846">MAX(IF($A$2:$A$8761=A2846,$D$2:$D$8761))</f>
        <v>1224</v>
      </c>
      <c r="H2846" s="467">
        <f t="shared" si="311"/>
        <v>0</v>
      </c>
      <c r="I2846" s="475" t="str">
        <f t="shared" si="312"/>
        <v/>
      </c>
      <c r="J2846" s="471">
        <f>'Potential Projects'!D2847</f>
        <v>7.3935045699778462E-2</v>
      </c>
      <c r="K2846" s="471">
        <f>'Potential Projects'!E2847</f>
        <v>9.1343464308750804</v>
      </c>
      <c r="L2846" s="476">
        <f t="shared" si="313"/>
        <v>987.79171852342517</v>
      </c>
      <c r="M2846" s="471">
        <f t="shared" si="309"/>
        <v>1177.115557030746</v>
      </c>
      <c r="N2846" s="467">
        <f t="shared" si="314"/>
        <v>0</v>
      </c>
      <c r="O2846" s="475" t="str">
        <f t="shared" si="315"/>
        <v/>
      </c>
    </row>
    <row r="2847" spans="1:15" hidden="1">
      <c r="A2847" s="475">
        <f t="shared" si="310"/>
        <v>43556</v>
      </c>
      <c r="B2847" s="475">
        <v>43584</v>
      </c>
      <c r="C2847" s="467">
        <v>14</v>
      </c>
      <c r="D2847" s="467">
        <v>1029</v>
      </c>
      <c r="E2847" s="467">
        <v>26</v>
      </c>
      <c r="F2847" s="467">
        <v>19</v>
      </c>
      <c r="G2847" s="467">
        <f t="array" ref="G2847">MAX(IF($A$2:$A$8761=A2847,$D$2:$D$8761))</f>
        <v>1224</v>
      </c>
      <c r="H2847" s="467">
        <f t="shared" si="311"/>
        <v>0</v>
      </c>
      <c r="I2847" s="475" t="str">
        <f t="shared" si="312"/>
        <v/>
      </c>
      <c r="J2847" s="471">
        <f>'Potential Projects'!D2848</f>
        <v>3.7917667278061242E-4</v>
      </c>
      <c r="K2847" s="471">
        <f>'Potential Projects'!E2848</f>
        <v>7.1497753171361005</v>
      </c>
      <c r="L2847" s="476">
        <f t="shared" si="313"/>
        <v>976.84984550619106</v>
      </c>
      <c r="M2847" s="471">
        <f t="shared" si="309"/>
        <v>1177.115557030746</v>
      </c>
      <c r="N2847" s="467">
        <f t="shared" si="314"/>
        <v>0</v>
      </c>
      <c r="O2847" s="475" t="str">
        <f t="shared" si="315"/>
        <v/>
      </c>
    </row>
    <row r="2848" spans="1:15" hidden="1">
      <c r="A2848" s="475">
        <f t="shared" si="310"/>
        <v>43556</v>
      </c>
      <c r="B2848" s="475">
        <v>43584</v>
      </c>
      <c r="C2848" s="467">
        <v>15</v>
      </c>
      <c r="D2848" s="467">
        <v>1007</v>
      </c>
      <c r="E2848" s="467">
        <v>24</v>
      </c>
      <c r="F2848" s="467">
        <v>19</v>
      </c>
      <c r="G2848" s="467">
        <f t="array" ref="G2848">MAX(IF($A$2:$A$8761=A2848,$D$2:$D$8761))</f>
        <v>1224</v>
      </c>
      <c r="H2848" s="467">
        <f t="shared" si="311"/>
        <v>0</v>
      </c>
      <c r="I2848" s="475" t="str">
        <f t="shared" si="312"/>
        <v/>
      </c>
      <c r="J2848" s="471">
        <f>'Potential Projects'!D2849</f>
        <v>0.10347074995594563</v>
      </c>
      <c r="K2848" s="471">
        <f>'Potential Projects'!E2849</f>
        <v>2.8677326381423347</v>
      </c>
      <c r="L2848" s="476">
        <f t="shared" si="313"/>
        <v>961.02879661190173</v>
      </c>
      <c r="M2848" s="471">
        <f t="shared" si="309"/>
        <v>1177.115557030746</v>
      </c>
      <c r="N2848" s="467">
        <f t="shared" si="314"/>
        <v>0</v>
      </c>
      <c r="O2848" s="475" t="str">
        <f t="shared" si="315"/>
        <v/>
      </c>
    </row>
    <row r="2849" spans="1:15" hidden="1">
      <c r="A2849" s="475">
        <f t="shared" si="310"/>
        <v>43556</v>
      </c>
      <c r="B2849" s="475">
        <v>43584</v>
      </c>
      <c r="C2849" s="467">
        <v>16</v>
      </c>
      <c r="D2849" s="467">
        <v>975</v>
      </c>
      <c r="E2849" s="467">
        <v>30</v>
      </c>
      <c r="F2849" s="467">
        <v>19</v>
      </c>
      <c r="G2849" s="467">
        <f t="array" ref="G2849">MAX(IF($A$2:$A$8761=A2849,$D$2:$D$8761))</f>
        <v>1224</v>
      </c>
      <c r="H2849" s="467">
        <f t="shared" si="311"/>
        <v>0</v>
      </c>
      <c r="I2849" s="475" t="str">
        <f t="shared" si="312"/>
        <v/>
      </c>
      <c r="J2849" s="471">
        <f>'Potential Projects'!D2850</f>
        <v>0.19847484543544841</v>
      </c>
      <c r="K2849" s="471">
        <f>'Potential Projects'!E2850</f>
        <v>2.894329176521178</v>
      </c>
      <c r="L2849" s="476">
        <f t="shared" si="313"/>
        <v>922.90719597804332</v>
      </c>
      <c r="M2849" s="471">
        <f t="shared" si="309"/>
        <v>1177.115557030746</v>
      </c>
      <c r="N2849" s="467">
        <f t="shared" si="314"/>
        <v>0</v>
      </c>
      <c r="O2849" s="475" t="str">
        <f t="shared" si="315"/>
        <v/>
      </c>
    </row>
    <row r="2850" spans="1:15" hidden="1">
      <c r="A2850" s="475">
        <f t="shared" si="310"/>
        <v>43556</v>
      </c>
      <c r="B2850" s="475">
        <v>43584</v>
      </c>
      <c r="C2850" s="467">
        <v>17</v>
      </c>
      <c r="D2850" s="467">
        <v>994</v>
      </c>
      <c r="E2850" s="467">
        <v>27</v>
      </c>
      <c r="F2850" s="467">
        <v>19</v>
      </c>
      <c r="G2850" s="467">
        <f t="array" ref="G2850">MAX(IF($A$2:$A$8761=A2850,$D$2:$D$8761))</f>
        <v>1224</v>
      </c>
      <c r="H2850" s="467">
        <f t="shared" si="311"/>
        <v>0</v>
      </c>
      <c r="I2850" s="475" t="str">
        <f t="shared" si="312"/>
        <v/>
      </c>
      <c r="J2850" s="471">
        <f>'Potential Projects'!D2851</f>
        <v>5.3559232917267794</v>
      </c>
      <c r="K2850" s="471">
        <f>'Potential Projects'!E2851</f>
        <v>2.673734358202537</v>
      </c>
      <c r="L2850" s="476">
        <f t="shared" si="313"/>
        <v>939.97034235007072</v>
      </c>
      <c r="M2850" s="471">
        <f t="shared" si="309"/>
        <v>1177.115557030746</v>
      </c>
      <c r="N2850" s="467">
        <f t="shared" si="314"/>
        <v>0</v>
      </c>
      <c r="O2850" s="475" t="str">
        <f t="shared" si="315"/>
        <v/>
      </c>
    </row>
    <row r="2851" spans="1:15" hidden="1">
      <c r="A2851" s="475">
        <f t="shared" si="310"/>
        <v>43556</v>
      </c>
      <c r="B2851" s="475">
        <v>43584</v>
      </c>
      <c r="C2851" s="467">
        <v>18</v>
      </c>
      <c r="D2851" s="467">
        <v>993</v>
      </c>
      <c r="E2851" s="467">
        <v>36</v>
      </c>
      <c r="F2851" s="467">
        <v>19</v>
      </c>
      <c r="G2851" s="467">
        <f t="array" ref="G2851">MAX(IF($A$2:$A$8761=A2851,$D$2:$D$8761))</f>
        <v>1224</v>
      </c>
      <c r="H2851" s="467">
        <f t="shared" si="311"/>
        <v>0</v>
      </c>
      <c r="I2851" s="475" t="str">
        <f t="shared" si="312"/>
        <v/>
      </c>
      <c r="J2851" s="471">
        <f>'Potential Projects'!D2852</f>
        <v>19.112519217480422</v>
      </c>
      <c r="K2851" s="471">
        <f>'Potential Projects'!E2852</f>
        <v>10.421149537733822</v>
      </c>
      <c r="L2851" s="476">
        <f t="shared" si="313"/>
        <v>908.46633124478569</v>
      </c>
      <c r="M2851" s="471">
        <f t="shared" si="309"/>
        <v>1177.115557030746</v>
      </c>
      <c r="N2851" s="467">
        <f t="shared" si="314"/>
        <v>0</v>
      </c>
      <c r="O2851" s="475" t="str">
        <f t="shared" si="315"/>
        <v/>
      </c>
    </row>
    <row r="2852" spans="1:15" hidden="1">
      <c r="A2852" s="475">
        <f t="shared" si="310"/>
        <v>43556</v>
      </c>
      <c r="B2852" s="475">
        <v>43584</v>
      </c>
      <c r="C2852" s="467">
        <v>19</v>
      </c>
      <c r="D2852" s="467">
        <v>1002</v>
      </c>
      <c r="E2852" s="467">
        <v>55</v>
      </c>
      <c r="F2852" s="467">
        <v>9</v>
      </c>
      <c r="G2852" s="467">
        <f t="array" ref="G2852">MAX(IF($A$2:$A$8761=A2852,$D$2:$D$8761))</f>
        <v>1224</v>
      </c>
      <c r="H2852" s="467">
        <f t="shared" si="311"/>
        <v>0</v>
      </c>
      <c r="I2852" s="475" t="str">
        <f t="shared" si="312"/>
        <v/>
      </c>
      <c r="J2852" s="471">
        <f>'Potential Projects'!D2853</f>
        <v>10.071025160012685</v>
      </c>
      <c r="K2852" s="471">
        <f>'Potential Projects'!E2853</f>
        <v>20.031886906041713</v>
      </c>
      <c r="L2852" s="476">
        <f t="shared" si="313"/>
        <v>907.89708793394561</v>
      </c>
      <c r="M2852" s="471">
        <f t="shared" si="309"/>
        <v>1177.115557030746</v>
      </c>
      <c r="N2852" s="467">
        <f t="shared" si="314"/>
        <v>0</v>
      </c>
      <c r="O2852" s="475" t="str">
        <f t="shared" si="315"/>
        <v/>
      </c>
    </row>
    <row r="2853" spans="1:15" hidden="1">
      <c r="A2853" s="475">
        <f t="shared" si="310"/>
        <v>43556</v>
      </c>
      <c r="B2853" s="475">
        <v>43584</v>
      </c>
      <c r="C2853" s="467">
        <v>20</v>
      </c>
      <c r="D2853" s="467">
        <v>1017</v>
      </c>
      <c r="E2853" s="467">
        <v>66</v>
      </c>
      <c r="F2853" s="467">
        <v>1</v>
      </c>
      <c r="G2853" s="467">
        <f t="array" ref="G2853">MAX(IF($A$2:$A$8761=A2853,$D$2:$D$8761))</f>
        <v>1224</v>
      </c>
      <c r="H2853" s="467">
        <f t="shared" si="311"/>
        <v>0</v>
      </c>
      <c r="I2853" s="475" t="str">
        <f t="shared" si="312"/>
        <v/>
      </c>
      <c r="J2853" s="471">
        <f>'Potential Projects'!D2854</f>
        <v>12.66280150720225</v>
      </c>
      <c r="K2853" s="471">
        <f>'Potential Projects'!E2854</f>
        <v>25.622635723500323</v>
      </c>
      <c r="L2853" s="476">
        <f t="shared" si="313"/>
        <v>911.71456276929734</v>
      </c>
      <c r="M2853" s="471">
        <f t="shared" si="309"/>
        <v>1177.115557030746</v>
      </c>
      <c r="N2853" s="467">
        <f t="shared" si="314"/>
        <v>0</v>
      </c>
      <c r="O2853" s="475" t="str">
        <f t="shared" si="315"/>
        <v/>
      </c>
    </row>
    <row r="2854" spans="1:15" hidden="1">
      <c r="A2854" s="475">
        <f t="shared" si="310"/>
        <v>43556</v>
      </c>
      <c r="B2854" s="475">
        <v>43584</v>
      </c>
      <c r="C2854" s="467">
        <v>21</v>
      </c>
      <c r="D2854" s="467">
        <v>1041</v>
      </c>
      <c r="E2854" s="467">
        <v>17</v>
      </c>
      <c r="F2854" s="467">
        <v>0</v>
      </c>
      <c r="G2854" s="467">
        <f t="array" ref="G2854">MAX(IF($A$2:$A$8761=A2854,$D$2:$D$8761))</f>
        <v>1224</v>
      </c>
      <c r="H2854" s="467">
        <f t="shared" si="311"/>
        <v>0</v>
      </c>
      <c r="I2854" s="475" t="str">
        <f t="shared" si="312"/>
        <v/>
      </c>
      <c r="J2854" s="471">
        <f>'Potential Projects'!D2855</f>
        <v>21.998538536328461</v>
      </c>
      <c r="K2854" s="471">
        <f>'Potential Projects'!E2855</f>
        <v>44.894174532358626</v>
      </c>
      <c r="L2854" s="476">
        <f t="shared" si="313"/>
        <v>957.10728693131284</v>
      </c>
      <c r="M2854" s="471">
        <f t="shared" si="309"/>
        <v>1177.115557030746</v>
      </c>
      <c r="N2854" s="467">
        <f t="shared" si="314"/>
        <v>0</v>
      </c>
      <c r="O2854" s="475" t="str">
        <f t="shared" si="315"/>
        <v/>
      </c>
    </row>
    <row r="2855" spans="1:15" hidden="1">
      <c r="A2855" s="475">
        <f t="shared" si="310"/>
        <v>43556</v>
      </c>
      <c r="B2855" s="475">
        <v>43584</v>
      </c>
      <c r="C2855" s="467">
        <v>22</v>
      </c>
      <c r="D2855" s="467">
        <v>1032</v>
      </c>
      <c r="E2855" s="467">
        <v>19</v>
      </c>
      <c r="F2855" s="467">
        <v>0</v>
      </c>
      <c r="G2855" s="467">
        <f t="array" ref="G2855">MAX(IF($A$2:$A$8761=A2855,$D$2:$D$8761))</f>
        <v>1224</v>
      </c>
      <c r="H2855" s="467">
        <f t="shared" si="311"/>
        <v>0</v>
      </c>
      <c r="I2855" s="475" t="str">
        <f t="shared" si="312"/>
        <v/>
      </c>
      <c r="J2855" s="471">
        <f>'Potential Projects'!D2856</f>
        <v>28.519036114236936</v>
      </c>
      <c r="K2855" s="471">
        <f>'Potential Projects'!E2856</f>
        <v>57.543957536013771</v>
      </c>
      <c r="L2855" s="476">
        <f t="shared" si="313"/>
        <v>926.93700634974937</v>
      </c>
      <c r="M2855" s="471">
        <f t="shared" si="309"/>
        <v>1177.115557030746</v>
      </c>
      <c r="N2855" s="467">
        <f t="shared" si="314"/>
        <v>0</v>
      </c>
      <c r="O2855" s="475" t="str">
        <f t="shared" si="315"/>
        <v/>
      </c>
    </row>
    <row r="2856" spans="1:15" hidden="1">
      <c r="A2856" s="475">
        <f t="shared" si="310"/>
        <v>43556</v>
      </c>
      <c r="B2856" s="475">
        <v>43584</v>
      </c>
      <c r="C2856" s="467">
        <v>23</v>
      </c>
      <c r="D2856" s="467">
        <v>941</v>
      </c>
      <c r="E2856" s="467">
        <v>37</v>
      </c>
      <c r="F2856" s="467">
        <v>0</v>
      </c>
      <c r="G2856" s="467">
        <f t="array" ref="G2856">MAX(IF($A$2:$A$8761=A2856,$D$2:$D$8761))</f>
        <v>1224</v>
      </c>
      <c r="H2856" s="467">
        <f t="shared" si="311"/>
        <v>0</v>
      </c>
      <c r="I2856" s="475" t="str">
        <f t="shared" si="312"/>
        <v/>
      </c>
      <c r="J2856" s="471">
        <f>'Potential Projects'!D2857</f>
        <v>33.547167433347191</v>
      </c>
      <c r="K2856" s="471">
        <f>'Potential Projects'!E2857</f>
        <v>41.257489034616214</v>
      </c>
      <c r="L2856" s="476">
        <f t="shared" si="313"/>
        <v>829.19534353203653</v>
      </c>
      <c r="M2856" s="471">
        <f t="shared" si="309"/>
        <v>1177.115557030746</v>
      </c>
      <c r="N2856" s="467">
        <f t="shared" si="314"/>
        <v>0</v>
      </c>
      <c r="O2856" s="475" t="str">
        <f t="shared" si="315"/>
        <v/>
      </c>
    </row>
    <row r="2857" spans="1:15" hidden="1">
      <c r="A2857" s="475">
        <f t="shared" si="310"/>
        <v>43556</v>
      </c>
      <c r="B2857" s="475">
        <v>43584</v>
      </c>
      <c r="C2857" s="467">
        <v>24</v>
      </c>
      <c r="D2857" s="467">
        <v>870</v>
      </c>
      <c r="E2857" s="467">
        <v>46</v>
      </c>
      <c r="F2857" s="467">
        <v>0</v>
      </c>
      <c r="G2857" s="467">
        <f t="array" ref="G2857">MAX(IF($A$2:$A$8761=A2857,$D$2:$D$8761))</f>
        <v>1224</v>
      </c>
      <c r="H2857" s="467">
        <f t="shared" si="311"/>
        <v>0</v>
      </c>
      <c r="I2857" s="475" t="str">
        <f t="shared" si="312"/>
        <v/>
      </c>
      <c r="J2857" s="471">
        <f>'Potential Projects'!D2858</f>
        <v>15.57953540863876</v>
      </c>
      <c r="K2857" s="471">
        <f>'Potential Projects'!E2858</f>
        <v>93.712902977854228</v>
      </c>
      <c r="L2857" s="476">
        <f t="shared" si="313"/>
        <v>714.70756161350698</v>
      </c>
      <c r="M2857" s="471">
        <f t="shared" si="309"/>
        <v>1177.115557030746</v>
      </c>
      <c r="N2857" s="467">
        <f t="shared" si="314"/>
        <v>0</v>
      </c>
      <c r="O2857" s="475" t="str">
        <f t="shared" si="315"/>
        <v/>
      </c>
    </row>
    <row r="2858" spans="1:15" hidden="1">
      <c r="A2858" s="475">
        <f t="shared" si="310"/>
        <v>43556</v>
      </c>
      <c r="B2858" s="475">
        <v>43585</v>
      </c>
      <c r="C2858" s="467">
        <v>1</v>
      </c>
      <c r="D2858" s="467">
        <v>845</v>
      </c>
      <c r="E2858" s="467">
        <v>54</v>
      </c>
      <c r="F2858" s="467">
        <v>0</v>
      </c>
      <c r="G2858" s="467">
        <f t="array" ref="G2858">MAX(IF($A$2:$A$8761=A2858,$D$2:$D$8761))</f>
        <v>1224</v>
      </c>
      <c r="H2858" s="467">
        <f t="shared" si="311"/>
        <v>0</v>
      </c>
      <c r="I2858" s="475" t="str">
        <f t="shared" si="312"/>
        <v/>
      </c>
      <c r="J2858" s="471">
        <f>'Potential Projects'!D2859</f>
        <v>2.6160977143460555</v>
      </c>
      <c r="K2858" s="471">
        <f>'Potential Projects'!E2859</f>
        <v>99.805074768866902</v>
      </c>
      <c r="L2858" s="476">
        <f t="shared" si="313"/>
        <v>688.57882751678699</v>
      </c>
      <c r="M2858" s="471">
        <f t="shared" si="309"/>
        <v>1177.115557030746</v>
      </c>
      <c r="N2858" s="467">
        <f t="shared" si="314"/>
        <v>0</v>
      </c>
      <c r="O2858" s="475" t="str">
        <f t="shared" si="315"/>
        <v/>
      </c>
    </row>
    <row r="2859" spans="1:15" hidden="1">
      <c r="A2859" s="475">
        <f t="shared" si="310"/>
        <v>43556</v>
      </c>
      <c r="B2859" s="475">
        <v>43585</v>
      </c>
      <c r="C2859" s="467">
        <v>2</v>
      </c>
      <c r="D2859" s="467">
        <v>843</v>
      </c>
      <c r="E2859" s="467">
        <v>41</v>
      </c>
      <c r="F2859" s="467">
        <v>0</v>
      </c>
      <c r="G2859" s="467">
        <f t="array" ref="G2859">MAX(IF($A$2:$A$8761=A2859,$D$2:$D$8761))</f>
        <v>1224</v>
      </c>
      <c r="H2859" s="467">
        <f t="shared" si="311"/>
        <v>0</v>
      </c>
      <c r="I2859" s="475" t="str">
        <f t="shared" si="312"/>
        <v/>
      </c>
      <c r="J2859" s="471">
        <f>'Potential Projects'!D2860</f>
        <v>19.022227289677303</v>
      </c>
      <c r="K2859" s="471">
        <f>'Potential Projects'!E2860</f>
        <v>99.76283320791228</v>
      </c>
      <c r="L2859" s="476">
        <f t="shared" si="313"/>
        <v>683.2149395024104</v>
      </c>
      <c r="M2859" s="471">
        <f t="shared" si="309"/>
        <v>1177.115557030746</v>
      </c>
      <c r="N2859" s="467">
        <f t="shared" si="314"/>
        <v>0</v>
      </c>
      <c r="O2859" s="475" t="str">
        <f t="shared" si="315"/>
        <v/>
      </c>
    </row>
    <row r="2860" spans="1:15" hidden="1">
      <c r="A2860" s="475">
        <f t="shared" si="310"/>
        <v>43556</v>
      </c>
      <c r="B2860" s="475">
        <v>43585</v>
      </c>
      <c r="C2860" s="467">
        <v>3</v>
      </c>
      <c r="D2860" s="467">
        <v>816</v>
      </c>
      <c r="E2860" s="467">
        <v>39</v>
      </c>
      <c r="F2860" s="467">
        <v>0</v>
      </c>
      <c r="G2860" s="467">
        <f t="array" ref="G2860">MAX(IF($A$2:$A$8761=A2860,$D$2:$D$8761))</f>
        <v>1224</v>
      </c>
      <c r="H2860" s="467">
        <f t="shared" si="311"/>
        <v>0</v>
      </c>
      <c r="I2860" s="475" t="str">
        <f t="shared" si="312"/>
        <v/>
      </c>
      <c r="J2860" s="471">
        <f>'Potential Projects'!D2861</f>
        <v>13.715033489121112</v>
      </c>
      <c r="K2860" s="471">
        <f>'Potential Projects'!E2861</f>
        <v>89.523165932057623</v>
      </c>
      <c r="L2860" s="476">
        <f t="shared" si="313"/>
        <v>673.76180057882129</v>
      </c>
      <c r="M2860" s="471">
        <f t="shared" si="309"/>
        <v>1177.115557030746</v>
      </c>
      <c r="N2860" s="467">
        <f t="shared" si="314"/>
        <v>0</v>
      </c>
      <c r="O2860" s="475" t="str">
        <f t="shared" si="315"/>
        <v/>
      </c>
    </row>
    <row r="2861" spans="1:15" hidden="1">
      <c r="A2861" s="475">
        <f t="shared" si="310"/>
        <v>43556</v>
      </c>
      <c r="B2861" s="475">
        <v>43585</v>
      </c>
      <c r="C2861" s="467">
        <v>4</v>
      </c>
      <c r="D2861" s="467">
        <v>835</v>
      </c>
      <c r="E2861" s="467">
        <v>61</v>
      </c>
      <c r="F2861" s="467">
        <v>0</v>
      </c>
      <c r="G2861" s="467">
        <f t="array" ref="G2861">MAX(IF($A$2:$A$8761=A2861,$D$2:$D$8761))</f>
        <v>1224</v>
      </c>
      <c r="H2861" s="467">
        <f t="shared" si="311"/>
        <v>0</v>
      </c>
      <c r="I2861" s="475" t="str">
        <f t="shared" si="312"/>
        <v/>
      </c>
      <c r="J2861" s="471">
        <f>'Potential Projects'!D2862</f>
        <v>29.203030462913787</v>
      </c>
      <c r="K2861" s="471">
        <f>'Potential Projects'!E2862</f>
        <v>62.328987690819183</v>
      </c>
      <c r="L2861" s="476">
        <f t="shared" si="313"/>
        <v>682.46798184626698</v>
      </c>
      <c r="M2861" s="471">
        <f t="shared" si="309"/>
        <v>1177.115557030746</v>
      </c>
      <c r="N2861" s="467">
        <f t="shared" si="314"/>
        <v>0</v>
      </c>
      <c r="O2861" s="475" t="str">
        <f t="shared" si="315"/>
        <v/>
      </c>
    </row>
    <row r="2862" spans="1:15" hidden="1">
      <c r="A2862" s="475">
        <f t="shared" si="310"/>
        <v>43556</v>
      </c>
      <c r="B2862" s="475">
        <v>43585</v>
      </c>
      <c r="C2862" s="467">
        <v>5</v>
      </c>
      <c r="D2862" s="467">
        <v>906</v>
      </c>
      <c r="E2862" s="467">
        <v>65</v>
      </c>
      <c r="F2862" s="467">
        <v>0</v>
      </c>
      <c r="G2862" s="467">
        <f t="array" ref="G2862">MAX(IF($A$2:$A$8761=A2862,$D$2:$D$8761))</f>
        <v>1224</v>
      </c>
      <c r="H2862" s="467">
        <f t="shared" si="311"/>
        <v>0</v>
      </c>
      <c r="I2862" s="475" t="str">
        <f t="shared" si="312"/>
        <v/>
      </c>
      <c r="J2862" s="471">
        <f>'Potential Projects'!D2863</f>
        <v>43.052764929541205</v>
      </c>
      <c r="K2862" s="471">
        <f>'Potential Projects'!E2863</f>
        <v>73.651290528918508</v>
      </c>
      <c r="L2862" s="476">
        <f t="shared" si="313"/>
        <v>724.29594454154028</v>
      </c>
      <c r="M2862" s="471">
        <f t="shared" si="309"/>
        <v>1177.115557030746</v>
      </c>
      <c r="N2862" s="467">
        <f t="shared" si="314"/>
        <v>0</v>
      </c>
      <c r="O2862" s="475" t="str">
        <f t="shared" si="315"/>
        <v/>
      </c>
    </row>
    <row r="2863" spans="1:15" hidden="1">
      <c r="A2863" s="475">
        <f t="shared" si="310"/>
        <v>43556</v>
      </c>
      <c r="B2863" s="475">
        <v>43585</v>
      </c>
      <c r="C2863" s="467">
        <v>6</v>
      </c>
      <c r="D2863" s="467">
        <v>1028</v>
      </c>
      <c r="E2863" s="467">
        <v>62</v>
      </c>
      <c r="F2863" s="467">
        <v>0</v>
      </c>
      <c r="G2863" s="467">
        <f t="array" ref="G2863">MAX(IF($A$2:$A$8761=A2863,$D$2:$D$8761))</f>
        <v>1224</v>
      </c>
      <c r="H2863" s="467">
        <f t="shared" si="311"/>
        <v>0</v>
      </c>
      <c r="I2863" s="475" t="str">
        <f t="shared" si="312"/>
        <v/>
      </c>
      <c r="J2863" s="471">
        <f>'Potential Projects'!D2864</f>
        <v>11.879924451627081</v>
      </c>
      <c r="K2863" s="471">
        <f>'Potential Projects'!E2864</f>
        <v>93.402349279724802</v>
      </c>
      <c r="L2863" s="476">
        <f t="shared" si="313"/>
        <v>860.71772626864811</v>
      </c>
      <c r="M2863" s="471">
        <f t="shared" si="309"/>
        <v>1177.115557030746</v>
      </c>
      <c r="N2863" s="467">
        <f t="shared" si="314"/>
        <v>0</v>
      </c>
      <c r="O2863" s="475" t="str">
        <f t="shared" si="315"/>
        <v/>
      </c>
    </row>
    <row r="2864" spans="1:15" hidden="1">
      <c r="A2864" s="475">
        <f t="shared" si="310"/>
        <v>43556</v>
      </c>
      <c r="B2864" s="475">
        <v>43585</v>
      </c>
      <c r="C2864" s="467">
        <v>7</v>
      </c>
      <c r="D2864" s="467">
        <v>1109</v>
      </c>
      <c r="E2864" s="467">
        <v>65</v>
      </c>
      <c r="F2864" s="467">
        <v>6</v>
      </c>
      <c r="G2864" s="467">
        <f t="array" ref="G2864">MAX(IF($A$2:$A$8761=A2864,$D$2:$D$8761))</f>
        <v>1224</v>
      </c>
      <c r="H2864" s="467">
        <f t="shared" si="311"/>
        <v>0</v>
      </c>
      <c r="I2864" s="475" t="str">
        <f t="shared" si="312"/>
        <v/>
      </c>
      <c r="J2864" s="471">
        <f>'Potential Projects'!D2865</f>
        <v>1.2647871685941934</v>
      </c>
      <c r="K2864" s="471">
        <f>'Potential Projects'!E2865</f>
        <v>87.044994356052442</v>
      </c>
      <c r="L2864" s="476">
        <f t="shared" si="313"/>
        <v>949.69021847535328</v>
      </c>
      <c r="M2864" s="471">
        <f t="shared" si="309"/>
        <v>1177.115557030746</v>
      </c>
      <c r="N2864" s="467">
        <f t="shared" si="314"/>
        <v>0</v>
      </c>
      <c r="O2864" s="475" t="str">
        <f t="shared" si="315"/>
        <v/>
      </c>
    </row>
    <row r="2865" spans="1:15" hidden="1">
      <c r="A2865" s="475">
        <f t="shared" si="310"/>
        <v>43556</v>
      </c>
      <c r="B2865" s="475">
        <v>43585</v>
      </c>
      <c r="C2865" s="467">
        <v>8</v>
      </c>
      <c r="D2865" s="467">
        <v>1150</v>
      </c>
      <c r="E2865" s="467">
        <v>38</v>
      </c>
      <c r="F2865" s="467">
        <v>18</v>
      </c>
      <c r="G2865" s="467">
        <f t="array" ref="G2865">MAX(IF($A$2:$A$8761=A2865,$D$2:$D$8761))</f>
        <v>1224</v>
      </c>
      <c r="H2865" s="467">
        <f t="shared" si="311"/>
        <v>0</v>
      </c>
      <c r="I2865" s="475" t="str">
        <f t="shared" si="312"/>
        <v/>
      </c>
      <c r="J2865" s="471">
        <f>'Potential Projects'!D2866</f>
        <v>0</v>
      </c>
      <c r="K2865" s="471">
        <f>'Potential Projects'!E2866</f>
        <v>60.553277628467001</v>
      </c>
      <c r="L2865" s="476">
        <f t="shared" si="313"/>
        <v>1033.446722371533</v>
      </c>
      <c r="M2865" s="471">
        <f t="shared" si="309"/>
        <v>1177.115557030746</v>
      </c>
      <c r="N2865" s="467">
        <f t="shared" si="314"/>
        <v>0</v>
      </c>
      <c r="O2865" s="475" t="str">
        <f t="shared" si="315"/>
        <v/>
      </c>
    </row>
    <row r="2866" spans="1:15" hidden="1">
      <c r="A2866" s="475">
        <f t="shared" si="310"/>
        <v>43556</v>
      </c>
      <c r="B2866" s="475">
        <v>43585</v>
      </c>
      <c r="C2866" s="467">
        <v>9</v>
      </c>
      <c r="D2866" s="467">
        <v>1116</v>
      </c>
      <c r="E2866" s="467">
        <v>43</v>
      </c>
      <c r="F2866" s="467">
        <v>19</v>
      </c>
      <c r="G2866" s="467">
        <f t="array" ref="G2866">MAX(IF($A$2:$A$8761=A2866,$D$2:$D$8761))</f>
        <v>1224</v>
      </c>
      <c r="H2866" s="467">
        <f t="shared" si="311"/>
        <v>0</v>
      </c>
      <c r="I2866" s="475" t="str">
        <f t="shared" si="312"/>
        <v/>
      </c>
      <c r="J2866" s="471">
        <f>'Potential Projects'!D2867</f>
        <v>1.646476185417884</v>
      </c>
      <c r="K2866" s="471">
        <f>'Potential Projects'!E2867</f>
        <v>69.231571651257795</v>
      </c>
      <c r="L2866" s="476">
        <f t="shared" si="313"/>
        <v>983.12195216332429</v>
      </c>
      <c r="M2866" s="471">
        <f t="shared" ref="M2866:M2881" si="316">MAX($L$2162:$L$2881)</f>
        <v>1177.115557030746</v>
      </c>
      <c r="N2866" s="467">
        <f t="shared" si="314"/>
        <v>0</v>
      </c>
      <c r="O2866" s="475" t="str">
        <f t="shared" si="315"/>
        <v/>
      </c>
    </row>
    <row r="2867" spans="1:15" hidden="1">
      <c r="A2867" s="475">
        <f t="shared" si="310"/>
        <v>43556</v>
      </c>
      <c r="B2867" s="475">
        <v>43585</v>
      </c>
      <c r="C2867" s="467">
        <v>10</v>
      </c>
      <c r="D2867" s="467">
        <v>1088</v>
      </c>
      <c r="E2867" s="467">
        <v>29</v>
      </c>
      <c r="F2867" s="467">
        <v>19</v>
      </c>
      <c r="G2867" s="467">
        <f t="array" ref="G2867">MAX(IF($A$2:$A$8761=A2867,$D$2:$D$8761))</f>
        <v>1224</v>
      </c>
      <c r="H2867" s="467">
        <f t="shared" si="311"/>
        <v>0</v>
      </c>
      <c r="I2867" s="475" t="str">
        <f t="shared" si="312"/>
        <v/>
      </c>
      <c r="J2867" s="471">
        <f>'Potential Projects'!D2868</f>
        <v>3.7857633022458894</v>
      </c>
      <c r="K2867" s="471">
        <f>'Potential Projects'!E2868</f>
        <v>33.417768221887769</v>
      </c>
      <c r="L2867" s="476">
        <f t="shared" si="313"/>
        <v>1002.7964684758664</v>
      </c>
      <c r="M2867" s="471">
        <f t="shared" si="316"/>
        <v>1177.115557030746</v>
      </c>
      <c r="N2867" s="467">
        <f t="shared" si="314"/>
        <v>0</v>
      </c>
      <c r="O2867" s="475" t="str">
        <f t="shared" si="315"/>
        <v/>
      </c>
    </row>
    <row r="2868" spans="1:15" hidden="1">
      <c r="A2868" s="475">
        <f t="shared" si="310"/>
        <v>43556</v>
      </c>
      <c r="B2868" s="475">
        <v>43585</v>
      </c>
      <c r="C2868" s="467">
        <v>11</v>
      </c>
      <c r="D2868" s="467">
        <v>1066</v>
      </c>
      <c r="E2868" s="467">
        <v>23</v>
      </c>
      <c r="F2868" s="467">
        <v>19</v>
      </c>
      <c r="G2868" s="467">
        <f t="array" ref="G2868">MAX(IF($A$2:$A$8761=A2868,$D$2:$D$8761))</f>
        <v>1224</v>
      </c>
      <c r="H2868" s="467">
        <f t="shared" si="311"/>
        <v>0</v>
      </c>
      <c r="I2868" s="475" t="str">
        <f t="shared" si="312"/>
        <v/>
      </c>
      <c r="J2868" s="471">
        <f>'Potential Projects'!D2869</f>
        <v>5.7247946537058088</v>
      </c>
      <c r="K2868" s="471">
        <f>'Potential Projects'!E2869</f>
        <v>20.232925446140616</v>
      </c>
      <c r="L2868" s="476">
        <f t="shared" si="313"/>
        <v>998.04227990015363</v>
      </c>
      <c r="M2868" s="471">
        <f t="shared" si="316"/>
        <v>1177.115557030746</v>
      </c>
      <c r="N2868" s="467">
        <f t="shared" si="314"/>
        <v>0</v>
      </c>
      <c r="O2868" s="475" t="str">
        <f t="shared" si="315"/>
        <v/>
      </c>
    </row>
    <row r="2869" spans="1:15" hidden="1">
      <c r="A2869" s="475">
        <f t="shared" si="310"/>
        <v>43556</v>
      </c>
      <c r="B2869" s="475">
        <v>43585</v>
      </c>
      <c r="C2869" s="467">
        <v>12</v>
      </c>
      <c r="D2869" s="467">
        <v>1054</v>
      </c>
      <c r="E2869" s="467">
        <v>25</v>
      </c>
      <c r="F2869" s="467">
        <v>19</v>
      </c>
      <c r="G2869" s="467">
        <f t="array" ref="G2869">MAX(IF($A$2:$A$8761=A2869,$D$2:$D$8761))</f>
        <v>1224</v>
      </c>
      <c r="H2869" s="467">
        <f t="shared" si="311"/>
        <v>0</v>
      </c>
      <c r="I2869" s="475" t="str">
        <f t="shared" si="312"/>
        <v/>
      </c>
      <c r="J2869" s="471">
        <f>'Potential Projects'!D2870</f>
        <v>13.655353280128592</v>
      </c>
      <c r="K2869" s="471">
        <f>'Potential Projects'!E2870</f>
        <v>41.550050956783501</v>
      </c>
      <c r="L2869" s="476">
        <f t="shared" si="313"/>
        <v>954.79459576308795</v>
      </c>
      <c r="M2869" s="471">
        <f t="shared" si="316"/>
        <v>1177.115557030746</v>
      </c>
      <c r="N2869" s="467">
        <f t="shared" si="314"/>
        <v>0</v>
      </c>
      <c r="O2869" s="475" t="str">
        <f t="shared" si="315"/>
        <v/>
      </c>
    </row>
    <row r="2870" spans="1:15" hidden="1">
      <c r="A2870" s="475">
        <f t="shared" si="310"/>
        <v>43556</v>
      </c>
      <c r="B2870" s="475">
        <v>43585</v>
      </c>
      <c r="C2870" s="467">
        <v>13</v>
      </c>
      <c r="D2870" s="467">
        <v>1061</v>
      </c>
      <c r="E2870" s="467">
        <v>27</v>
      </c>
      <c r="F2870" s="467">
        <v>15</v>
      </c>
      <c r="G2870" s="467">
        <f t="array" ref="G2870">MAX(IF($A$2:$A$8761=A2870,$D$2:$D$8761))</f>
        <v>1224</v>
      </c>
      <c r="H2870" s="467">
        <f t="shared" si="311"/>
        <v>0</v>
      </c>
      <c r="I2870" s="475" t="str">
        <f t="shared" si="312"/>
        <v/>
      </c>
      <c r="J2870" s="471">
        <f>'Potential Projects'!D2871</f>
        <v>11.220881273670578</v>
      </c>
      <c r="K2870" s="471">
        <f>'Potential Projects'!E2871</f>
        <v>36.933987045796606</v>
      </c>
      <c r="L2870" s="476">
        <f t="shared" si="313"/>
        <v>970.84513168053286</v>
      </c>
      <c r="M2870" s="471">
        <f t="shared" si="316"/>
        <v>1177.115557030746</v>
      </c>
      <c r="N2870" s="467">
        <f t="shared" si="314"/>
        <v>0</v>
      </c>
      <c r="O2870" s="475" t="str">
        <f t="shared" si="315"/>
        <v/>
      </c>
    </row>
    <row r="2871" spans="1:15" hidden="1">
      <c r="A2871" s="475">
        <f t="shared" si="310"/>
        <v>43556</v>
      </c>
      <c r="B2871" s="475">
        <v>43585</v>
      </c>
      <c r="C2871" s="467">
        <v>14</v>
      </c>
      <c r="D2871" s="467">
        <v>1044</v>
      </c>
      <c r="E2871" s="467">
        <v>14</v>
      </c>
      <c r="F2871" s="467">
        <v>15</v>
      </c>
      <c r="G2871" s="467">
        <f t="array" ref="G2871">MAX(IF($A$2:$A$8761=A2871,$D$2:$D$8761))</f>
        <v>1224</v>
      </c>
      <c r="H2871" s="467">
        <f t="shared" si="311"/>
        <v>0</v>
      </c>
      <c r="I2871" s="475" t="str">
        <f t="shared" si="312"/>
        <v/>
      </c>
      <c r="J2871" s="471">
        <f>'Potential Projects'!D2872</f>
        <v>16.466082669287172</v>
      </c>
      <c r="K2871" s="471">
        <f>'Potential Projects'!E2872</f>
        <v>46.220090195656852</v>
      </c>
      <c r="L2871" s="476">
        <f t="shared" si="313"/>
        <v>952.31382713505593</v>
      </c>
      <c r="M2871" s="471">
        <f t="shared" si="316"/>
        <v>1177.115557030746</v>
      </c>
      <c r="N2871" s="467">
        <f t="shared" si="314"/>
        <v>0</v>
      </c>
      <c r="O2871" s="475" t="str">
        <f t="shared" si="315"/>
        <v/>
      </c>
    </row>
    <row r="2872" spans="1:15" hidden="1">
      <c r="A2872" s="475">
        <f t="shared" si="310"/>
        <v>43556</v>
      </c>
      <c r="B2872" s="475">
        <v>43585</v>
      </c>
      <c r="C2872" s="467">
        <v>15</v>
      </c>
      <c r="D2872" s="467">
        <v>1058</v>
      </c>
      <c r="E2872" s="467">
        <v>9</v>
      </c>
      <c r="F2872" s="467">
        <v>14</v>
      </c>
      <c r="G2872" s="467">
        <f t="array" ref="G2872">MAX(IF($A$2:$A$8761=A2872,$D$2:$D$8761))</f>
        <v>1224</v>
      </c>
      <c r="H2872" s="467">
        <f t="shared" si="311"/>
        <v>0</v>
      </c>
      <c r="I2872" s="475" t="str">
        <f t="shared" si="312"/>
        <v/>
      </c>
      <c r="J2872" s="471">
        <f>'Potential Projects'!D2873</f>
        <v>10.786014229188932</v>
      </c>
      <c r="K2872" s="471">
        <f>'Potential Projects'!E2873</f>
        <v>27.199653999139972</v>
      </c>
      <c r="L2872" s="476">
        <f t="shared" si="313"/>
        <v>997.01433177167121</v>
      </c>
      <c r="M2872" s="471">
        <f t="shared" si="316"/>
        <v>1177.115557030746</v>
      </c>
      <c r="N2872" s="467">
        <f t="shared" si="314"/>
        <v>0</v>
      </c>
      <c r="O2872" s="475" t="str">
        <f t="shared" si="315"/>
        <v/>
      </c>
    </row>
    <row r="2873" spans="1:15" hidden="1">
      <c r="A2873" s="475">
        <f t="shared" si="310"/>
        <v>43556</v>
      </c>
      <c r="B2873" s="475">
        <v>43585</v>
      </c>
      <c r="C2873" s="467">
        <v>16</v>
      </c>
      <c r="D2873" s="467">
        <v>1041</v>
      </c>
      <c r="E2873" s="467">
        <v>13</v>
      </c>
      <c r="F2873" s="467">
        <v>17</v>
      </c>
      <c r="G2873" s="467">
        <f t="array" ref="G2873">MAX(IF($A$2:$A$8761=A2873,$D$2:$D$8761))</f>
        <v>1224</v>
      </c>
      <c r="H2873" s="467">
        <f t="shared" si="311"/>
        <v>0</v>
      </c>
      <c r="I2873" s="475" t="str">
        <f t="shared" si="312"/>
        <v/>
      </c>
      <c r="J2873" s="471">
        <f>'Potential Projects'!D2874</f>
        <v>9.9612243956788493</v>
      </c>
      <c r="K2873" s="471">
        <f>'Potential Projects'!E2874</f>
        <v>30.366988819608686</v>
      </c>
      <c r="L2873" s="476">
        <f t="shared" si="313"/>
        <v>970.67178678471248</v>
      </c>
      <c r="M2873" s="471">
        <f t="shared" si="316"/>
        <v>1177.115557030746</v>
      </c>
      <c r="N2873" s="467">
        <f t="shared" si="314"/>
        <v>0</v>
      </c>
      <c r="O2873" s="475" t="str">
        <f t="shared" si="315"/>
        <v/>
      </c>
    </row>
    <row r="2874" spans="1:15" hidden="1">
      <c r="A2874" s="475">
        <f t="shared" si="310"/>
        <v>43556</v>
      </c>
      <c r="B2874" s="475">
        <v>43585</v>
      </c>
      <c r="C2874" s="467">
        <v>17</v>
      </c>
      <c r="D2874" s="467">
        <v>1017</v>
      </c>
      <c r="E2874" s="467">
        <v>13</v>
      </c>
      <c r="F2874" s="467">
        <v>17</v>
      </c>
      <c r="G2874" s="467">
        <f t="array" ref="G2874">MAX(IF($A$2:$A$8761=A2874,$D$2:$D$8761))</f>
        <v>1224</v>
      </c>
      <c r="H2874" s="467">
        <f t="shared" si="311"/>
        <v>0</v>
      </c>
      <c r="I2874" s="475" t="str">
        <f t="shared" si="312"/>
        <v/>
      </c>
      <c r="J2874" s="471">
        <f>'Potential Projects'!D2875</f>
        <v>12.920892652951943</v>
      </c>
      <c r="K2874" s="471">
        <f>'Potential Projects'!E2875</f>
        <v>23.480832132874653</v>
      </c>
      <c r="L2874" s="476">
        <f t="shared" si="313"/>
        <v>950.59827521417344</v>
      </c>
      <c r="M2874" s="471">
        <f t="shared" si="316"/>
        <v>1177.115557030746</v>
      </c>
      <c r="N2874" s="467">
        <f t="shared" si="314"/>
        <v>0</v>
      </c>
      <c r="O2874" s="475" t="str">
        <f t="shared" si="315"/>
        <v/>
      </c>
    </row>
    <row r="2875" spans="1:15" hidden="1">
      <c r="A2875" s="475">
        <f t="shared" si="310"/>
        <v>43556</v>
      </c>
      <c r="B2875" s="475">
        <v>43585</v>
      </c>
      <c r="C2875" s="467">
        <v>18</v>
      </c>
      <c r="D2875" s="467">
        <v>1022</v>
      </c>
      <c r="E2875" s="467">
        <v>12</v>
      </c>
      <c r="F2875" s="467">
        <v>18</v>
      </c>
      <c r="G2875" s="467">
        <f t="array" ref="G2875">MAX(IF($A$2:$A$8761=A2875,$D$2:$D$8761))</f>
        <v>1224</v>
      </c>
      <c r="H2875" s="467">
        <f t="shared" si="311"/>
        <v>0</v>
      </c>
      <c r="I2875" s="475" t="str">
        <f t="shared" si="312"/>
        <v/>
      </c>
      <c r="J2875" s="471">
        <f>'Potential Projects'!D2876</f>
        <v>9.9316490823334735</v>
      </c>
      <c r="K2875" s="471">
        <f>'Potential Projects'!E2876</f>
        <v>10.400028757256502</v>
      </c>
      <c r="L2875" s="476">
        <f t="shared" si="313"/>
        <v>971.66832216041007</v>
      </c>
      <c r="M2875" s="471">
        <f t="shared" si="316"/>
        <v>1177.115557030746</v>
      </c>
      <c r="N2875" s="467">
        <f t="shared" si="314"/>
        <v>0</v>
      </c>
      <c r="O2875" s="475" t="str">
        <f t="shared" si="315"/>
        <v/>
      </c>
    </row>
    <row r="2876" spans="1:15" hidden="1">
      <c r="A2876" s="475">
        <f t="shared" si="310"/>
        <v>43556</v>
      </c>
      <c r="B2876" s="475">
        <v>43585</v>
      </c>
      <c r="C2876" s="467">
        <v>19</v>
      </c>
      <c r="D2876" s="467">
        <v>1049</v>
      </c>
      <c r="E2876" s="467">
        <v>16</v>
      </c>
      <c r="F2876" s="467">
        <v>9</v>
      </c>
      <c r="G2876" s="467">
        <f t="array" ref="G2876">MAX(IF($A$2:$A$8761=A2876,$D$2:$D$8761))</f>
        <v>1224</v>
      </c>
      <c r="H2876" s="467">
        <f t="shared" si="311"/>
        <v>0</v>
      </c>
      <c r="I2876" s="475" t="str">
        <f t="shared" si="312"/>
        <v/>
      </c>
      <c r="J2876" s="471">
        <f>'Potential Projects'!D2877</f>
        <v>3.4570466461351712</v>
      </c>
      <c r="K2876" s="471">
        <f>'Potential Projects'!E2877</f>
        <v>9.4652386583530423E-2</v>
      </c>
      <c r="L2876" s="476">
        <f t="shared" si="313"/>
        <v>1020.4483009672813</v>
      </c>
      <c r="M2876" s="471">
        <f t="shared" si="316"/>
        <v>1177.115557030746</v>
      </c>
      <c r="N2876" s="467">
        <f t="shared" si="314"/>
        <v>0</v>
      </c>
      <c r="O2876" s="475" t="str">
        <f t="shared" si="315"/>
        <v/>
      </c>
    </row>
    <row r="2877" spans="1:15" hidden="1">
      <c r="A2877" s="475">
        <f t="shared" si="310"/>
        <v>43556</v>
      </c>
      <c r="B2877" s="475">
        <v>43585</v>
      </c>
      <c r="C2877" s="467">
        <v>20</v>
      </c>
      <c r="D2877" s="467">
        <v>1035</v>
      </c>
      <c r="E2877" s="467">
        <v>17</v>
      </c>
      <c r="F2877" s="467">
        <v>1</v>
      </c>
      <c r="G2877" s="467">
        <f t="array" ref="G2877">MAX(IF($A$2:$A$8761=A2877,$D$2:$D$8761))</f>
        <v>1224</v>
      </c>
      <c r="H2877" s="467">
        <f t="shared" si="311"/>
        <v>0</v>
      </c>
      <c r="I2877" s="475" t="str">
        <f t="shared" si="312"/>
        <v/>
      </c>
      <c r="J2877" s="471">
        <f>'Potential Projects'!D2878</f>
        <v>17.556018615170505</v>
      </c>
      <c r="K2877" s="471">
        <f>'Potential Projects'!E2878</f>
        <v>0.82683944313050939</v>
      </c>
      <c r="L2877" s="476">
        <f t="shared" si="313"/>
        <v>998.61714194169895</v>
      </c>
      <c r="M2877" s="471">
        <f t="shared" si="316"/>
        <v>1177.115557030746</v>
      </c>
      <c r="N2877" s="467">
        <f t="shared" si="314"/>
        <v>0</v>
      </c>
      <c r="O2877" s="475" t="str">
        <f t="shared" si="315"/>
        <v/>
      </c>
    </row>
    <row r="2878" spans="1:15" hidden="1">
      <c r="A2878" s="475">
        <f t="shared" si="310"/>
        <v>43556</v>
      </c>
      <c r="B2878" s="475">
        <v>43585</v>
      </c>
      <c r="C2878" s="467">
        <v>21</v>
      </c>
      <c r="D2878" s="467">
        <v>1049</v>
      </c>
      <c r="E2878" s="467">
        <v>4</v>
      </c>
      <c r="F2878" s="467">
        <v>0</v>
      </c>
      <c r="G2878" s="467">
        <f t="array" ref="G2878">MAX(IF($A$2:$A$8761=A2878,$D$2:$D$8761))</f>
        <v>1224</v>
      </c>
      <c r="H2878" s="467">
        <f t="shared" si="311"/>
        <v>0</v>
      </c>
      <c r="I2878" s="475" t="str">
        <f t="shared" si="312"/>
        <v/>
      </c>
      <c r="J2878" s="471">
        <f>'Potential Projects'!D2879</f>
        <v>136.16740426635667</v>
      </c>
      <c r="K2878" s="471">
        <f>'Potential Projects'!E2879</f>
        <v>16.467168512147925</v>
      </c>
      <c r="L2878" s="476">
        <f t="shared" si="313"/>
        <v>892.36542722149534</v>
      </c>
      <c r="M2878" s="471">
        <f t="shared" si="316"/>
        <v>1177.115557030746</v>
      </c>
      <c r="N2878" s="467">
        <f t="shared" si="314"/>
        <v>0</v>
      </c>
      <c r="O2878" s="475" t="str">
        <f t="shared" si="315"/>
        <v/>
      </c>
    </row>
    <row r="2879" spans="1:15" hidden="1">
      <c r="A2879" s="475">
        <f t="shared" si="310"/>
        <v>43556</v>
      </c>
      <c r="B2879" s="475">
        <v>43585</v>
      </c>
      <c r="C2879" s="467">
        <v>22</v>
      </c>
      <c r="D2879" s="467">
        <v>1003</v>
      </c>
      <c r="E2879" s="467">
        <v>0</v>
      </c>
      <c r="F2879" s="467">
        <v>0</v>
      </c>
      <c r="G2879" s="467">
        <f t="array" ref="G2879">MAX(IF($A$2:$A$8761=A2879,$D$2:$D$8761))</f>
        <v>1224</v>
      </c>
      <c r="H2879" s="467">
        <f t="shared" si="311"/>
        <v>0</v>
      </c>
      <c r="I2879" s="475" t="str">
        <f t="shared" si="312"/>
        <v/>
      </c>
      <c r="J2879" s="471">
        <f>'Potential Projects'!D2880</f>
        <v>110.85699010546016</v>
      </c>
      <c r="K2879" s="471">
        <f>'Potential Projects'!E2880</f>
        <v>64.828280047301661</v>
      </c>
      <c r="L2879" s="476">
        <f t="shared" si="313"/>
        <v>827.31472984723825</v>
      </c>
      <c r="M2879" s="471">
        <f t="shared" si="316"/>
        <v>1177.115557030746</v>
      </c>
      <c r="N2879" s="467">
        <f t="shared" si="314"/>
        <v>0</v>
      </c>
      <c r="O2879" s="475" t="str">
        <f t="shared" si="315"/>
        <v/>
      </c>
    </row>
    <row r="2880" spans="1:15" hidden="1">
      <c r="A2880" s="475">
        <f t="shared" si="310"/>
        <v>43556</v>
      </c>
      <c r="B2880" s="475">
        <v>43585</v>
      </c>
      <c r="C2880" s="467">
        <v>23</v>
      </c>
      <c r="D2880" s="467">
        <v>952</v>
      </c>
      <c r="E2880" s="467">
        <v>2</v>
      </c>
      <c r="F2880" s="467">
        <v>0</v>
      </c>
      <c r="G2880" s="467">
        <f t="array" ref="G2880">MAX(IF($A$2:$A$8761=A2880,$D$2:$D$8761))</f>
        <v>1224</v>
      </c>
      <c r="H2880" s="467">
        <f t="shared" si="311"/>
        <v>0</v>
      </c>
      <c r="I2880" s="475" t="str">
        <f t="shared" si="312"/>
        <v/>
      </c>
      <c r="J2880" s="471">
        <f>'Potential Projects'!D2881</f>
        <v>81.331843410243707</v>
      </c>
      <c r="K2880" s="471">
        <f>'Potential Projects'!E2881</f>
        <v>75.71174000215008</v>
      </c>
      <c r="L2880" s="476">
        <f t="shared" si="313"/>
        <v>792.95641658760621</v>
      </c>
      <c r="M2880" s="471">
        <f t="shared" si="316"/>
        <v>1177.115557030746</v>
      </c>
      <c r="N2880" s="467">
        <f t="shared" si="314"/>
        <v>0</v>
      </c>
      <c r="O2880" s="475" t="str">
        <f t="shared" si="315"/>
        <v/>
      </c>
    </row>
    <row r="2881" spans="1:15" hidden="1">
      <c r="A2881" s="475">
        <f t="shared" si="310"/>
        <v>43556</v>
      </c>
      <c r="B2881" s="475">
        <v>43585</v>
      </c>
      <c r="C2881" s="467">
        <v>24</v>
      </c>
      <c r="D2881" s="467">
        <v>879</v>
      </c>
      <c r="E2881" s="467">
        <v>10</v>
      </c>
      <c r="F2881" s="467">
        <v>0</v>
      </c>
      <c r="G2881" s="467">
        <f t="array" ref="G2881">MAX(IF($A$2:$A$8761=A2881,$D$2:$D$8761))</f>
        <v>1224</v>
      </c>
      <c r="H2881" s="467">
        <f t="shared" si="311"/>
        <v>0</v>
      </c>
      <c r="I2881" s="475" t="str">
        <f t="shared" si="312"/>
        <v/>
      </c>
      <c r="J2881" s="471">
        <f>'Potential Projects'!D2882</f>
        <v>98.662755386078558</v>
      </c>
      <c r="K2881" s="471">
        <f>'Potential Projects'!E2882</f>
        <v>66.223816061062138</v>
      </c>
      <c r="L2881" s="476">
        <f t="shared" si="313"/>
        <v>704.11342855285932</v>
      </c>
      <c r="M2881" s="471">
        <f t="shared" si="316"/>
        <v>1177.115557030746</v>
      </c>
      <c r="N2881" s="467">
        <f t="shared" si="314"/>
        <v>0</v>
      </c>
      <c r="O2881" s="475" t="str">
        <f t="shared" si="315"/>
        <v/>
      </c>
    </row>
    <row r="2882" spans="1:15" hidden="1">
      <c r="A2882" s="475">
        <f t="shared" ref="A2882:A2945" si="317">DATE(YEAR(B2882),MONTH(B2882),1)</f>
        <v>43586</v>
      </c>
      <c r="B2882" s="475">
        <v>43586</v>
      </c>
      <c r="C2882" s="467">
        <v>1</v>
      </c>
      <c r="D2882" s="467">
        <v>848</v>
      </c>
      <c r="E2882" s="467">
        <v>28</v>
      </c>
      <c r="F2882" s="467">
        <v>0</v>
      </c>
      <c r="G2882" s="467">
        <f t="array" ref="G2882">MAX(IF($A$2:$A$8761=A2882,$D$2:$D$8761))</f>
        <v>1309</v>
      </c>
      <c r="H2882" s="467">
        <f t="shared" ref="H2882:H2945" si="318">IF(G2882=D2882,1,0)</f>
        <v>0</v>
      </c>
      <c r="I2882" s="475" t="str">
        <f t="shared" ref="I2882:I2945" si="319">IF(D2882=G2882,B2882,"")</f>
        <v/>
      </c>
      <c r="J2882" s="471">
        <f>'Potential Projects'!D2883</f>
        <v>131.07634215878545</v>
      </c>
      <c r="K2882" s="471">
        <f>'Potential Projects'!E2883</f>
        <v>66.248065846054615</v>
      </c>
      <c r="L2882" s="476">
        <f t="shared" ref="L2882:L2945" si="320">D2882-E2882-F2882-J2882-K2882</f>
        <v>622.67559199515995</v>
      </c>
      <c r="M2882" s="471">
        <f t="shared" ref="M2882:M2945" si="321">MAX($L$2882:$L$3625)</f>
        <v>1267.4250316588955</v>
      </c>
      <c r="N2882" s="467">
        <f t="shared" ref="N2882:N2945" si="322">IF(M2882=L2882,1,0)</f>
        <v>0</v>
      </c>
      <c r="O2882" s="475" t="str">
        <f t="shared" ref="O2882:O2945" si="323">IF(L2882=M2882,B2882,"")</f>
        <v/>
      </c>
    </row>
    <row r="2883" spans="1:15" hidden="1">
      <c r="A2883" s="475">
        <f t="shared" si="317"/>
        <v>43586</v>
      </c>
      <c r="B2883" s="475">
        <v>43586</v>
      </c>
      <c r="C2883" s="467">
        <v>2</v>
      </c>
      <c r="D2883" s="467">
        <v>840</v>
      </c>
      <c r="E2883" s="467">
        <v>22</v>
      </c>
      <c r="F2883" s="467">
        <v>0</v>
      </c>
      <c r="G2883" s="467">
        <f t="array" ref="G2883">MAX(IF($A$2:$A$8761=A2883,$D$2:$D$8761))</f>
        <v>1309</v>
      </c>
      <c r="H2883" s="467">
        <f t="shared" si="318"/>
        <v>0</v>
      </c>
      <c r="I2883" s="475" t="str">
        <f t="shared" si="319"/>
        <v/>
      </c>
      <c r="J2883" s="471">
        <f>'Potential Projects'!D2884</f>
        <v>138.74005340519611</v>
      </c>
      <c r="K2883" s="471">
        <f>'Potential Projects'!E2884</f>
        <v>61.694582025370892</v>
      </c>
      <c r="L2883" s="476">
        <f t="shared" si="320"/>
        <v>617.56536456943297</v>
      </c>
      <c r="M2883" s="471">
        <f t="shared" si="321"/>
        <v>1267.4250316588955</v>
      </c>
      <c r="N2883" s="467">
        <f t="shared" si="322"/>
        <v>0</v>
      </c>
      <c r="O2883" s="475" t="str">
        <f t="shared" si="323"/>
        <v/>
      </c>
    </row>
    <row r="2884" spans="1:15" hidden="1">
      <c r="A2884" s="475">
        <f t="shared" si="317"/>
        <v>43586</v>
      </c>
      <c r="B2884" s="475">
        <v>43586</v>
      </c>
      <c r="C2884" s="467">
        <v>3</v>
      </c>
      <c r="D2884" s="467">
        <v>841</v>
      </c>
      <c r="E2884" s="467">
        <v>33</v>
      </c>
      <c r="F2884" s="467">
        <v>0</v>
      </c>
      <c r="G2884" s="467">
        <f t="array" ref="G2884">MAX(IF($A$2:$A$8761=A2884,$D$2:$D$8761))</f>
        <v>1309</v>
      </c>
      <c r="H2884" s="467">
        <f t="shared" si="318"/>
        <v>0</v>
      </c>
      <c r="I2884" s="475" t="str">
        <f t="shared" si="319"/>
        <v/>
      </c>
      <c r="J2884" s="471">
        <f>'Potential Projects'!D2885</f>
        <v>115.42880910430924</v>
      </c>
      <c r="K2884" s="471">
        <f>'Potential Projects'!E2885</f>
        <v>56.976043216512579</v>
      </c>
      <c r="L2884" s="476">
        <f t="shared" si="320"/>
        <v>635.59514767917813</v>
      </c>
      <c r="M2884" s="471">
        <f t="shared" si="321"/>
        <v>1267.4250316588955</v>
      </c>
      <c r="N2884" s="467">
        <f t="shared" si="322"/>
        <v>0</v>
      </c>
      <c r="O2884" s="475" t="str">
        <f t="shared" si="323"/>
        <v/>
      </c>
    </row>
    <row r="2885" spans="1:15" hidden="1">
      <c r="A2885" s="475">
        <f t="shared" si="317"/>
        <v>43586</v>
      </c>
      <c r="B2885" s="475">
        <v>43586</v>
      </c>
      <c r="C2885" s="467">
        <v>4</v>
      </c>
      <c r="D2885" s="467">
        <v>840</v>
      </c>
      <c r="E2885" s="467">
        <v>32</v>
      </c>
      <c r="F2885" s="467">
        <v>0</v>
      </c>
      <c r="G2885" s="467">
        <f t="array" ref="G2885">MAX(IF($A$2:$A$8761=A2885,$D$2:$D$8761))</f>
        <v>1309</v>
      </c>
      <c r="H2885" s="467">
        <f t="shared" si="318"/>
        <v>0</v>
      </c>
      <c r="I2885" s="475" t="str">
        <f t="shared" si="319"/>
        <v/>
      </c>
      <c r="J2885" s="471">
        <f>'Potential Projects'!D2886</f>
        <v>115.37055039855487</v>
      </c>
      <c r="K2885" s="471">
        <f>'Potential Projects'!E2886</f>
        <v>77.201146151365293</v>
      </c>
      <c r="L2885" s="476">
        <f t="shared" si="320"/>
        <v>615.42830345007985</v>
      </c>
      <c r="M2885" s="471">
        <f t="shared" si="321"/>
        <v>1267.4250316588955</v>
      </c>
      <c r="N2885" s="467">
        <f t="shared" si="322"/>
        <v>0</v>
      </c>
      <c r="O2885" s="475" t="str">
        <f t="shared" si="323"/>
        <v/>
      </c>
    </row>
    <row r="2886" spans="1:15" hidden="1">
      <c r="A2886" s="475">
        <f t="shared" si="317"/>
        <v>43586</v>
      </c>
      <c r="B2886" s="475">
        <v>43586</v>
      </c>
      <c r="C2886" s="467">
        <v>5</v>
      </c>
      <c r="D2886" s="467">
        <v>877</v>
      </c>
      <c r="E2886" s="467">
        <v>51</v>
      </c>
      <c r="F2886" s="467">
        <v>0</v>
      </c>
      <c r="G2886" s="467">
        <f t="array" ref="G2886">MAX(IF($A$2:$A$8761=A2886,$D$2:$D$8761))</f>
        <v>1309</v>
      </c>
      <c r="H2886" s="467">
        <f t="shared" si="318"/>
        <v>0</v>
      </c>
      <c r="I2886" s="475" t="str">
        <f t="shared" si="319"/>
        <v/>
      </c>
      <c r="J2886" s="471">
        <f>'Potential Projects'!D2887</f>
        <v>99.571085168829839</v>
      </c>
      <c r="K2886" s="471">
        <f>'Potential Projects'!E2887</f>
        <v>82.236496667383364</v>
      </c>
      <c r="L2886" s="476">
        <f t="shared" si="320"/>
        <v>644.19241816378678</v>
      </c>
      <c r="M2886" s="471">
        <f t="shared" si="321"/>
        <v>1267.4250316588955</v>
      </c>
      <c r="N2886" s="467">
        <f t="shared" si="322"/>
        <v>0</v>
      </c>
      <c r="O2886" s="475" t="str">
        <f t="shared" si="323"/>
        <v/>
      </c>
    </row>
    <row r="2887" spans="1:15" hidden="1">
      <c r="A2887" s="475">
        <f t="shared" si="317"/>
        <v>43586</v>
      </c>
      <c r="B2887" s="475">
        <v>43586</v>
      </c>
      <c r="C2887" s="467">
        <v>6</v>
      </c>
      <c r="D2887" s="467">
        <v>970</v>
      </c>
      <c r="E2887" s="467">
        <v>57</v>
      </c>
      <c r="F2887" s="467">
        <v>0</v>
      </c>
      <c r="G2887" s="467">
        <f t="array" ref="G2887">MAX(IF($A$2:$A$8761=A2887,$D$2:$D$8761))</f>
        <v>1309</v>
      </c>
      <c r="H2887" s="467">
        <f t="shared" si="318"/>
        <v>0</v>
      </c>
      <c r="I2887" s="475" t="str">
        <f t="shared" si="319"/>
        <v/>
      </c>
      <c r="J2887" s="471">
        <f>'Potential Projects'!D2888</f>
        <v>106.95469751959416</v>
      </c>
      <c r="K2887" s="471">
        <f>'Potential Projects'!E2888</f>
        <v>40.928943560524623</v>
      </c>
      <c r="L2887" s="476">
        <f t="shared" si="320"/>
        <v>765.11635891988112</v>
      </c>
      <c r="M2887" s="471">
        <f t="shared" si="321"/>
        <v>1267.4250316588955</v>
      </c>
      <c r="N2887" s="467">
        <f t="shared" si="322"/>
        <v>0</v>
      </c>
      <c r="O2887" s="475" t="str">
        <f t="shared" si="323"/>
        <v/>
      </c>
    </row>
    <row r="2888" spans="1:15" hidden="1">
      <c r="A2888" s="475">
        <f t="shared" si="317"/>
        <v>43586</v>
      </c>
      <c r="B2888" s="475">
        <v>43586</v>
      </c>
      <c r="C2888" s="467">
        <v>7</v>
      </c>
      <c r="D2888" s="467">
        <v>1106</v>
      </c>
      <c r="E2888" s="467">
        <v>57</v>
      </c>
      <c r="F2888" s="467">
        <v>2</v>
      </c>
      <c r="G2888" s="467">
        <f t="array" ref="G2888">MAX(IF($A$2:$A$8761=A2888,$D$2:$D$8761))</f>
        <v>1309</v>
      </c>
      <c r="H2888" s="467">
        <f t="shared" si="318"/>
        <v>0</v>
      </c>
      <c r="I2888" s="475" t="str">
        <f t="shared" si="319"/>
        <v/>
      </c>
      <c r="J2888" s="471">
        <f>'Potential Projects'!D2889</f>
        <v>71.94040786623259</v>
      </c>
      <c r="K2888" s="471">
        <f>'Potential Projects'!E2889</f>
        <v>14.12510863255214</v>
      </c>
      <c r="L2888" s="476">
        <f t="shared" si="320"/>
        <v>960.93448350121525</v>
      </c>
      <c r="M2888" s="471">
        <f t="shared" si="321"/>
        <v>1267.4250316588955</v>
      </c>
      <c r="N2888" s="467">
        <f t="shared" si="322"/>
        <v>0</v>
      </c>
      <c r="O2888" s="475" t="str">
        <f t="shared" si="323"/>
        <v/>
      </c>
    </row>
    <row r="2889" spans="1:15" hidden="1">
      <c r="A2889" s="475">
        <f t="shared" si="317"/>
        <v>43586</v>
      </c>
      <c r="B2889" s="475">
        <v>43586</v>
      </c>
      <c r="C2889" s="467">
        <v>8</v>
      </c>
      <c r="D2889" s="467">
        <v>1132</v>
      </c>
      <c r="E2889" s="467">
        <v>46</v>
      </c>
      <c r="F2889" s="467">
        <v>3</v>
      </c>
      <c r="G2889" s="467">
        <f t="array" ref="G2889">MAX(IF($A$2:$A$8761=A2889,$D$2:$D$8761))</f>
        <v>1309</v>
      </c>
      <c r="H2889" s="467">
        <f t="shared" si="318"/>
        <v>0</v>
      </c>
      <c r="I2889" s="475" t="str">
        <f t="shared" si="319"/>
        <v/>
      </c>
      <c r="J2889" s="471">
        <f>'Potential Projects'!D2890</f>
        <v>44.104144954705973</v>
      </c>
      <c r="K2889" s="471">
        <f>'Potential Projects'!E2890</f>
        <v>2.9029339389378621</v>
      </c>
      <c r="L2889" s="476">
        <f t="shared" si="320"/>
        <v>1035.9929211063561</v>
      </c>
      <c r="M2889" s="471">
        <f t="shared" si="321"/>
        <v>1267.4250316588955</v>
      </c>
      <c r="N2889" s="467">
        <f t="shared" si="322"/>
        <v>0</v>
      </c>
      <c r="O2889" s="475" t="str">
        <f t="shared" si="323"/>
        <v/>
      </c>
    </row>
    <row r="2890" spans="1:15" hidden="1">
      <c r="A2890" s="475">
        <f t="shared" si="317"/>
        <v>43586</v>
      </c>
      <c r="B2890" s="475">
        <v>43586</v>
      </c>
      <c r="C2890" s="467">
        <v>9</v>
      </c>
      <c r="D2890" s="467">
        <v>1149</v>
      </c>
      <c r="E2890" s="467">
        <v>44</v>
      </c>
      <c r="F2890" s="467">
        <v>8</v>
      </c>
      <c r="G2890" s="467">
        <f t="array" ref="G2890">MAX(IF($A$2:$A$8761=A2890,$D$2:$D$8761))</f>
        <v>1309</v>
      </c>
      <c r="H2890" s="467">
        <f t="shared" si="318"/>
        <v>0</v>
      </c>
      <c r="I2890" s="475" t="str">
        <f t="shared" si="319"/>
        <v/>
      </c>
      <c r="J2890" s="471">
        <f>'Potential Projects'!D2891</f>
        <v>38.773520753237577</v>
      </c>
      <c r="K2890" s="471">
        <f>'Potential Projects'!E2891</f>
        <v>2.5853399806493225</v>
      </c>
      <c r="L2890" s="476">
        <f t="shared" si="320"/>
        <v>1055.6411392661132</v>
      </c>
      <c r="M2890" s="471">
        <f t="shared" si="321"/>
        <v>1267.4250316588955</v>
      </c>
      <c r="N2890" s="467">
        <f t="shared" si="322"/>
        <v>0</v>
      </c>
      <c r="O2890" s="475" t="str">
        <f t="shared" si="323"/>
        <v/>
      </c>
    </row>
    <row r="2891" spans="1:15" hidden="1">
      <c r="A2891" s="475">
        <f t="shared" si="317"/>
        <v>43586</v>
      </c>
      <c r="B2891" s="475">
        <v>43586</v>
      </c>
      <c r="C2891" s="467">
        <v>10</v>
      </c>
      <c r="D2891" s="467">
        <v>1133</v>
      </c>
      <c r="E2891" s="467">
        <v>70</v>
      </c>
      <c r="F2891" s="467">
        <v>14</v>
      </c>
      <c r="G2891" s="467">
        <f t="array" ref="G2891">MAX(IF($A$2:$A$8761=A2891,$D$2:$D$8761))</f>
        <v>1309</v>
      </c>
      <c r="H2891" s="467">
        <f t="shared" si="318"/>
        <v>0</v>
      </c>
      <c r="I2891" s="475" t="str">
        <f t="shared" si="319"/>
        <v/>
      </c>
      <c r="J2891" s="471">
        <f>'Potential Projects'!D2892</f>
        <v>21.543361319354883</v>
      </c>
      <c r="K2891" s="471">
        <f>'Potential Projects'!E2892</f>
        <v>22.870676252418836</v>
      </c>
      <c r="L2891" s="476">
        <f t="shared" si="320"/>
        <v>1004.5859624282261</v>
      </c>
      <c r="M2891" s="471">
        <f t="shared" si="321"/>
        <v>1267.4250316588955</v>
      </c>
      <c r="N2891" s="467">
        <f t="shared" si="322"/>
        <v>0</v>
      </c>
      <c r="O2891" s="475" t="str">
        <f t="shared" si="323"/>
        <v/>
      </c>
    </row>
    <row r="2892" spans="1:15" hidden="1">
      <c r="A2892" s="475">
        <f t="shared" si="317"/>
        <v>43586</v>
      </c>
      <c r="B2892" s="475">
        <v>43586</v>
      </c>
      <c r="C2892" s="467">
        <v>11</v>
      </c>
      <c r="D2892" s="467">
        <v>1092</v>
      </c>
      <c r="E2892" s="467">
        <v>57</v>
      </c>
      <c r="F2892" s="467">
        <v>17</v>
      </c>
      <c r="G2892" s="467">
        <f t="array" ref="G2892">MAX(IF($A$2:$A$8761=A2892,$D$2:$D$8761))</f>
        <v>1309</v>
      </c>
      <c r="H2892" s="467">
        <f t="shared" si="318"/>
        <v>0</v>
      </c>
      <c r="I2892" s="475" t="str">
        <f t="shared" si="319"/>
        <v/>
      </c>
      <c r="J2892" s="471">
        <f>'Potential Projects'!D2893</f>
        <v>35.041256905151137</v>
      </c>
      <c r="K2892" s="471">
        <f>'Potential Projects'!E2893</f>
        <v>35.920189582885406</v>
      </c>
      <c r="L2892" s="476">
        <f t="shared" si="320"/>
        <v>947.03855351196341</v>
      </c>
      <c r="M2892" s="471">
        <f t="shared" si="321"/>
        <v>1267.4250316588955</v>
      </c>
      <c r="N2892" s="467">
        <f t="shared" si="322"/>
        <v>0</v>
      </c>
      <c r="O2892" s="475" t="str">
        <f t="shared" si="323"/>
        <v/>
      </c>
    </row>
    <row r="2893" spans="1:15" hidden="1">
      <c r="A2893" s="475">
        <f t="shared" si="317"/>
        <v>43586</v>
      </c>
      <c r="B2893" s="475">
        <v>43586</v>
      </c>
      <c r="C2893" s="467">
        <v>12</v>
      </c>
      <c r="D2893" s="467">
        <v>1065</v>
      </c>
      <c r="E2893" s="467">
        <v>43</v>
      </c>
      <c r="F2893" s="467">
        <v>18</v>
      </c>
      <c r="G2893" s="467">
        <f t="array" ref="G2893">MAX(IF($A$2:$A$8761=A2893,$D$2:$D$8761))</f>
        <v>1309</v>
      </c>
      <c r="H2893" s="467">
        <f t="shared" si="318"/>
        <v>0</v>
      </c>
      <c r="I2893" s="475" t="str">
        <f t="shared" si="319"/>
        <v/>
      </c>
      <c r="J2893" s="471">
        <f>'Potential Projects'!D2894</f>
        <v>81.133394735319399</v>
      </c>
      <c r="K2893" s="471">
        <f>'Potential Projects'!E2894</f>
        <v>30.516398785207478</v>
      </c>
      <c r="L2893" s="476">
        <f t="shared" si="320"/>
        <v>892.35020647947317</v>
      </c>
      <c r="M2893" s="471">
        <f t="shared" si="321"/>
        <v>1267.4250316588955</v>
      </c>
      <c r="N2893" s="467">
        <f t="shared" si="322"/>
        <v>0</v>
      </c>
      <c r="O2893" s="475" t="str">
        <f t="shared" si="323"/>
        <v/>
      </c>
    </row>
    <row r="2894" spans="1:15" hidden="1">
      <c r="A2894" s="475">
        <f t="shared" si="317"/>
        <v>43586</v>
      </c>
      <c r="B2894" s="475">
        <v>43586</v>
      </c>
      <c r="C2894" s="467">
        <v>13</v>
      </c>
      <c r="D2894" s="467">
        <v>1071</v>
      </c>
      <c r="E2894" s="467">
        <v>73</v>
      </c>
      <c r="F2894" s="467">
        <v>18</v>
      </c>
      <c r="G2894" s="467">
        <f t="array" ref="G2894">MAX(IF($A$2:$A$8761=A2894,$D$2:$D$8761))</f>
        <v>1309</v>
      </c>
      <c r="H2894" s="467">
        <f t="shared" si="318"/>
        <v>0</v>
      </c>
      <c r="I2894" s="475" t="str">
        <f t="shared" si="319"/>
        <v/>
      </c>
      <c r="J2894" s="471">
        <f>'Potential Projects'!D2895</f>
        <v>67.767311737003752</v>
      </c>
      <c r="K2894" s="471">
        <f>'Potential Projects'!E2895</f>
        <v>19.278579069017418</v>
      </c>
      <c r="L2894" s="476">
        <f t="shared" si="320"/>
        <v>892.95410919397887</v>
      </c>
      <c r="M2894" s="471">
        <f t="shared" si="321"/>
        <v>1267.4250316588955</v>
      </c>
      <c r="N2894" s="467">
        <f t="shared" si="322"/>
        <v>0</v>
      </c>
      <c r="O2894" s="475" t="str">
        <f t="shared" si="323"/>
        <v/>
      </c>
    </row>
    <row r="2895" spans="1:15" hidden="1">
      <c r="A2895" s="475">
        <f t="shared" si="317"/>
        <v>43586</v>
      </c>
      <c r="B2895" s="475">
        <v>43586</v>
      </c>
      <c r="C2895" s="467">
        <v>14</v>
      </c>
      <c r="D2895" s="467">
        <v>1072</v>
      </c>
      <c r="E2895" s="467">
        <v>85</v>
      </c>
      <c r="F2895" s="467">
        <v>16</v>
      </c>
      <c r="G2895" s="467">
        <f t="array" ref="G2895">MAX(IF($A$2:$A$8761=A2895,$D$2:$D$8761))</f>
        <v>1309</v>
      </c>
      <c r="H2895" s="467">
        <f t="shared" si="318"/>
        <v>0</v>
      </c>
      <c r="I2895" s="475" t="str">
        <f t="shared" si="319"/>
        <v/>
      </c>
      <c r="J2895" s="471">
        <f>'Potential Projects'!D2896</f>
        <v>40.462703691170461</v>
      </c>
      <c r="K2895" s="471">
        <f>'Potential Projects'!E2896</f>
        <v>18.695019726940444</v>
      </c>
      <c r="L2895" s="476">
        <f t="shared" si="320"/>
        <v>911.84227658188911</v>
      </c>
      <c r="M2895" s="471">
        <f t="shared" si="321"/>
        <v>1267.4250316588955</v>
      </c>
      <c r="N2895" s="467">
        <f t="shared" si="322"/>
        <v>0</v>
      </c>
      <c r="O2895" s="475" t="str">
        <f t="shared" si="323"/>
        <v/>
      </c>
    </row>
    <row r="2896" spans="1:15" hidden="1">
      <c r="A2896" s="475">
        <f t="shared" si="317"/>
        <v>43586</v>
      </c>
      <c r="B2896" s="475">
        <v>43586</v>
      </c>
      <c r="C2896" s="467">
        <v>15</v>
      </c>
      <c r="D2896" s="467">
        <v>1038</v>
      </c>
      <c r="E2896" s="467">
        <v>93</v>
      </c>
      <c r="F2896" s="467">
        <v>16</v>
      </c>
      <c r="G2896" s="467">
        <f t="array" ref="G2896">MAX(IF($A$2:$A$8761=A2896,$D$2:$D$8761))</f>
        <v>1309</v>
      </c>
      <c r="H2896" s="467">
        <f t="shared" si="318"/>
        <v>0</v>
      </c>
      <c r="I2896" s="475" t="str">
        <f t="shared" si="319"/>
        <v/>
      </c>
      <c r="J2896" s="471">
        <f>'Potential Projects'!D2897</f>
        <v>22.304804341663786</v>
      </c>
      <c r="K2896" s="471">
        <f>'Potential Projects'!E2897</f>
        <v>19.158894646312621</v>
      </c>
      <c r="L2896" s="476">
        <f t="shared" si="320"/>
        <v>887.5363010120235</v>
      </c>
      <c r="M2896" s="471">
        <f t="shared" si="321"/>
        <v>1267.4250316588955</v>
      </c>
      <c r="N2896" s="467">
        <f t="shared" si="322"/>
        <v>0</v>
      </c>
      <c r="O2896" s="475" t="str">
        <f t="shared" si="323"/>
        <v/>
      </c>
    </row>
    <row r="2897" spans="1:15" hidden="1">
      <c r="A2897" s="475">
        <f t="shared" si="317"/>
        <v>43586</v>
      </c>
      <c r="B2897" s="475">
        <v>43586</v>
      </c>
      <c r="C2897" s="467">
        <v>16</v>
      </c>
      <c r="D2897" s="467">
        <v>1049</v>
      </c>
      <c r="E2897" s="467">
        <v>92</v>
      </c>
      <c r="F2897" s="467">
        <v>13</v>
      </c>
      <c r="G2897" s="467">
        <f t="array" ref="G2897">MAX(IF($A$2:$A$8761=A2897,$D$2:$D$8761))</f>
        <v>1309</v>
      </c>
      <c r="H2897" s="467">
        <f t="shared" si="318"/>
        <v>0</v>
      </c>
      <c r="I2897" s="475" t="str">
        <f t="shared" si="319"/>
        <v/>
      </c>
      <c r="J2897" s="471">
        <f>'Potential Projects'!D2898</f>
        <v>21.788930430788799</v>
      </c>
      <c r="K2897" s="471">
        <f>'Potential Projects'!E2898</f>
        <v>3.8627560739625886</v>
      </c>
      <c r="L2897" s="476">
        <f t="shared" si="320"/>
        <v>918.34831349524859</v>
      </c>
      <c r="M2897" s="471">
        <f t="shared" si="321"/>
        <v>1267.4250316588955</v>
      </c>
      <c r="N2897" s="467">
        <f t="shared" si="322"/>
        <v>0</v>
      </c>
      <c r="O2897" s="475" t="str">
        <f t="shared" si="323"/>
        <v/>
      </c>
    </row>
    <row r="2898" spans="1:15" hidden="1">
      <c r="A2898" s="475">
        <f t="shared" si="317"/>
        <v>43586</v>
      </c>
      <c r="B2898" s="475">
        <v>43586</v>
      </c>
      <c r="C2898" s="467">
        <v>17</v>
      </c>
      <c r="D2898" s="467">
        <v>1048</v>
      </c>
      <c r="E2898" s="467">
        <v>78</v>
      </c>
      <c r="F2898" s="467">
        <v>11</v>
      </c>
      <c r="G2898" s="467">
        <f t="array" ref="G2898">MAX(IF($A$2:$A$8761=A2898,$D$2:$D$8761))</f>
        <v>1309</v>
      </c>
      <c r="H2898" s="467">
        <f t="shared" si="318"/>
        <v>0</v>
      </c>
      <c r="I2898" s="475" t="str">
        <f t="shared" si="319"/>
        <v/>
      </c>
      <c r="J2898" s="471">
        <f>'Potential Projects'!D2899</f>
        <v>20.024165642380424</v>
      </c>
      <c r="K2898" s="471">
        <f>'Potential Projects'!E2899</f>
        <v>7.4924013115459047</v>
      </c>
      <c r="L2898" s="476">
        <f t="shared" si="320"/>
        <v>931.48343304607363</v>
      </c>
      <c r="M2898" s="471">
        <f t="shared" si="321"/>
        <v>1267.4250316588955</v>
      </c>
      <c r="N2898" s="467">
        <f t="shared" si="322"/>
        <v>0</v>
      </c>
      <c r="O2898" s="475" t="str">
        <f t="shared" si="323"/>
        <v/>
      </c>
    </row>
    <row r="2899" spans="1:15" hidden="1">
      <c r="A2899" s="475">
        <f t="shared" si="317"/>
        <v>43586</v>
      </c>
      <c r="B2899" s="475">
        <v>43586</v>
      </c>
      <c r="C2899" s="467">
        <v>18</v>
      </c>
      <c r="D2899" s="467">
        <v>1039</v>
      </c>
      <c r="E2899" s="467">
        <v>77</v>
      </c>
      <c r="F2899" s="467">
        <v>18</v>
      </c>
      <c r="G2899" s="467">
        <f t="array" ref="G2899">MAX(IF($A$2:$A$8761=A2899,$D$2:$D$8761))</f>
        <v>1309</v>
      </c>
      <c r="H2899" s="467">
        <f t="shared" si="318"/>
        <v>0</v>
      </c>
      <c r="I2899" s="475" t="str">
        <f t="shared" si="319"/>
        <v/>
      </c>
      <c r="J2899" s="471">
        <f>'Potential Projects'!D2900</f>
        <v>11.843870766005196</v>
      </c>
      <c r="K2899" s="471">
        <f>'Potential Projects'!E2900</f>
        <v>8.0438883573425066</v>
      </c>
      <c r="L2899" s="476">
        <f t="shared" si="320"/>
        <v>924.11224087665221</v>
      </c>
      <c r="M2899" s="471">
        <f t="shared" si="321"/>
        <v>1267.4250316588955</v>
      </c>
      <c r="N2899" s="467">
        <f t="shared" si="322"/>
        <v>0</v>
      </c>
      <c r="O2899" s="475" t="str">
        <f t="shared" si="323"/>
        <v/>
      </c>
    </row>
    <row r="2900" spans="1:15" hidden="1">
      <c r="A2900" s="475">
        <f t="shared" si="317"/>
        <v>43586</v>
      </c>
      <c r="B2900" s="475">
        <v>43586</v>
      </c>
      <c r="C2900" s="467">
        <v>19</v>
      </c>
      <c r="D2900" s="467">
        <v>1044</v>
      </c>
      <c r="E2900" s="467">
        <v>62</v>
      </c>
      <c r="F2900" s="467">
        <v>9</v>
      </c>
      <c r="G2900" s="467">
        <f t="array" ref="G2900">MAX(IF($A$2:$A$8761=A2900,$D$2:$D$8761))</f>
        <v>1309</v>
      </c>
      <c r="H2900" s="467">
        <f t="shared" si="318"/>
        <v>0</v>
      </c>
      <c r="I2900" s="475" t="str">
        <f t="shared" si="319"/>
        <v/>
      </c>
      <c r="J2900" s="471">
        <f>'Potential Projects'!D2901</f>
        <v>6.3324317347328956</v>
      </c>
      <c r="K2900" s="471">
        <f>'Potential Projects'!E2901</f>
        <v>10.683203665878304</v>
      </c>
      <c r="L2900" s="476">
        <f t="shared" si="320"/>
        <v>955.98436459938875</v>
      </c>
      <c r="M2900" s="471">
        <f t="shared" si="321"/>
        <v>1267.4250316588955</v>
      </c>
      <c r="N2900" s="467">
        <f t="shared" si="322"/>
        <v>0</v>
      </c>
      <c r="O2900" s="475" t="str">
        <f t="shared" si="323"/>
        <v/>
      </c>
    </row>
    <row r="2901" spans="1:15" hidden="1">
      <c r="A2901" s="475">
        <f t="shared" si="317"/>
        <v>43586</v>
      </c>
      <c r="B2901" s="475">
        <v>43586</v>
      </c>
      <c r="C2901" s="467">
        <v>20</v>
      </c>
      <c r="D2901" s="467">
        <v>1015</v>
      </c>
      <c r="E2901" s="467">
        <v>38</v>
      </c>
      <c r="F2901" s="467">
        <v>1</v>
      </c>
      <c r="G2901" s="467">
        <f t="array" ref="G2901">MAX(IF($A$2:$A$8761=A2901,$D$2:$D$8761))</f>
        <v>1309</v>
      </c>
      <c r="H2901" s="467">
        <f t="shared" si="318"/>
        <v>0</v>
      </c>
      <c r="I2901" s="475" t="str">
        <f t="shared" si="319"/>
        <v/>
      </c>
      <c r="J2901" s="471">
        <f>'Potential Projects'!D2902</f>
        <v>12.124412428583289</v>
      </c>
      <c r="K2901" s="471">
        <f>'Potential Projects'!E2902</f>
        <v>14.167350193506772</v>
      </c>
      <c r="L2901" s="476">
        <f t="shared" si="320"/>
        <v>949.70823737791</v>
      </c>
      <c r="M2901" s="471">
        <f t="shared" si="321"/>
        <v>1267.4250316588955</v>
      </c>
      <c r="N2901" s="467">
        <f t="shared" si="322"/>
        <v>0</v>
      </c>
      <c r="O2901" s="475" t="str">
        <f t="shared" si="323"/>
        <v/>
      </c>
    </row>
    <row r="2902" spans="1:15" hidden="1">
      <c r="A2902" s="475">
        <f t="shared" si="317"/>
        <v>43586</v>
      </c>
      <c r="B2902" s="475">
        <v>43586</v>
      </c>
      <c r="C2902" s="467">
        <v>21</v>
      </c>
      <c r="D2902" s="467">
        <v>1053</v>
      </c>
      <c r="E2902" s="467">
        <v>23</v>
      </c>
      <c r="F2902" s="467">
        <v>0</v>
      </c>
      <c r="G2902" s="467">
        <f t="array" ref="G2902">MAX(IF($A$2:$A$8761=A2902,$D$2:$D$8761))</f>
        <v>1309</v>
      </c>
      <c r="H2902" s="467">
        <f t="shared" si="318"/>
        <v>0</v>
      </c>
      <c r="I2902" s="475" t="str">
        <f t="shared" si="319"/>
        <v/>
      </c>
      <c r="J2902" s="471">
        <f>'Potential Projects'!D2903</f>
        <v>7.5311355981129227</v>
      </c>
      <c r="K2902" s="471">
        <f>'Potential Projects'!E2903</f>
        <v>10.971854332401636</v>
      </c>
      <c r="L2902" s="476">
        <f t="shared" si="320"/>
        <v>1011.4970100694854</v>
      </c>
      <c r="M2902" s="471">
        <f t="shared" si="321"/>
        <v>1267.4250316588955</v>
      </c>
      <c r="N2902" s="467">
        <f t="shared" si="322"/>
        <v>0</v>
      </c>
      <c r="O2902" s="475" t="str">
        <f t="shared" si="323"/>
        <v/>
      </c>
    </row>
    <row r="2903" spans="1:15" hidden="1">
      <c r="A2903" s="475">
        <f t="shared" si="317"/>
        <v>43586</v>
      </c>
      <c r="B2903" s="475">
        <v>43586</v>
      </c>
      <c r="C2903" s="467">
        <v>22</v>
      </c>
      <c r="D2903" s="467">
        <v>1023</v>
      </c>
      <c r="E2903" s="467">
        <v>22</v>
      </c>
      <c r="F2903" s="467">
        <v>0</v>
      </c>
      <c r="G2903" s="467">
        <f t="array" ref="G2903">MAX(IF($A$2:$A$8761=A2903,$D$2:$D$8761))</f>
        <v>1309</v>
      </c>
      <c r="H2903" s="467">
        <f t="shared" si="318"/>
        <v>0</v>
      </c>
      <c r="I2903" s="475" t="str">
        <f t="shared" si="319"/>
        <v/>
      </c>
      <c r="J2903" s="471">
        <f>'Potential Projects'!D2904</f>
        <v>6.7391925692095214</v>
      </c>
      <c r="K2903" s="471">
        <f>'Potential Projects'!E2904</f>
        <v>25.822892012470437</v>
      </c>
      <c r="L2903" s="476">
        <f t="shared" si="320"/>
        <v>968.43791541832002</v>
      </c>
      <c r="M2903" s="471">
        <f t="shared" si="321"/>
        <v>1267.4250316588955</v>
      </c>
      <c r="N2903" s="467">
        <f t="shared" si="322"/>
        <v>0</v>
      </c>
      <c r="O2903" s="475" t="str">
        <f t="shared" si="323"/>
        <v/>
      </c>
    </row>
    <row r="2904" spans="1:15" hidden="1">
      <c r="A2904" s="475">
        <f t="shared" si="317"/>
        <v>43586</v>
      </c>
      <c r="B2904" s="475">
        <v>43586</v>
      </c>
      <c r="C2904" s="467">
        <v>23</v>
      </c>
      <c r="D2904" s="467">
        <v>951</v>
      </c>
      <c r="E2904" s="467">
        <v>45</v>
      </c>
      <c r="F2904" s="467">
        <v>0</v>
      </c>
      <c r="G2904" s="467">
        <f t="array" ref="G2904">MAX(IF($A$2:$A$8761=A2904,$D$2:$D$8761))</f>
        <v>1309</v>
      </c>
      <c r="H2904" s="467">
        <f t="shared" si="318"/>
        <v>0</v>
      </c>
      <c r="I2904" s="475" t="str">
        <f t="shared" si="319"/>
        <v/>
      </c>
      <c r="J2904" s="471">
        <f>'Potential Projects'!D2905</f>
        <v>6.0697512623509287</v>
      </c>
      <c r="K2904" s="471">
        <f>'Potential Projects'!E2905</f>
        <v>56.076454418404644</v>
      </c>
      <c r="L2904" s="476">
        <f t="shared" si="320"/>
        <v>843.85379431924446</v>
      </c>
      <c r="M2904" s="471">
        <f t="shared" si="321"/>
        <v>1267.4250316588955</v>
      </c>
      <c r="N2904" s="467">
        <f t="shared" si="322"/>
        <v>0</v>
      </c>
      <c r="O2904" s="475" t="str">
        <f t="shared" si="323"/>
        <v/>
      </c>
    </row>
    <row r="2905" spans="1:15" hidden="1">
      <c r="A2905" s="475">
        <f t="shared" si="317"/>
        <v>43586</v>
      </c>
      <c r="B2905" s="475">
        <v>43586</v>
      </c>
      <c r="C2905" s="467">
        <v>24</v>
      </c>
      <c r="D2905" s="467">
        <v>870</v>
      </c>
      <c r="E2905" s="467">
        <v>74</v>
      </c>
      <c r="F2905" s="467">
        <v>0</v>
      </c>
      <c r="G2905" s="467">
        <f t="array" ref="G2905">MAX(IF($A$2:$A$8761=A2905,$D$2:$D$8761))</f>
        <v>1309</v>
      </c>
      <c r="H2905" s="467">
        <f t="shared" si="318"/>
        <v>0</v>
      </c>
      <c r="I2905" s="475" t="str">
        <f t="shared" si="319"/>
        <v/>
      </c>
      <c r="J2905" s="471">
        <f>'Potential Projects'!D2906</f>
        <v>1.0836040916104381</v>
      </c>
      <c r="K2905" s="471">
        <f>'Potential Projects'!E2906</f>
        <v>50.755582240378409</v>
      </c>
      <c r="L2905" s="476">
        <f t="shared" si="320"/>
        <v>744.16081366801109</v>
      </c>
      <c r="M2905" s="471">
        <f t="shared" si="321"/>
        <v>1267.4250316588955</v>
      </c>
      <c r="N2905" s="467">
        <f t="shared" si="322"/>
        <v>0</v>
      </c>
      <c r="O2905" s="475" t="str">
        <f t="shared" si="323"/>
        <v/>
      </c>
    </row>
    <row r="2906" spans="1:15" hidden="1">
      <c r="A2906" s="475">
        <f t="shared" si="317"/>
        <v>43586</v>
      </c>
      <c r="B2906" s="475">
        <v>43587</v>
      </c>
      <c r="C2906" s="467">
        <v>1</v>
      </c>
      <c r="D2906" s="467">
        <v>840</v>
      </c>
      <c r="E2906" s="467">
        <v>83</v>
      </c>
      <c r="F2906" s="467">
        <v>0</v>
      </c>
      <c r="G2906" s="467">
        <f t="array" ref="G2906">MAX(IF($A$2:$A$8761=A2906,$D$2:$D$8761))</f>
        <v>1309</v>
      </c>
      <c r="H2906" s="467">
        <f t="shared" si="318"/>
        <v>0</v>
      </c>
      <c r="I2906" s="475" t="str">
        <f t="shared" si="319"/>
        <v/>
      </c>
      <c r="J2906" s="471">
        <f>'Potential Projects'!D2907</f>
        <v>5.887711340079013E-3</v>
      </c>
      <c r="K2906" s="471">
        <f>'Potential Projects'!E2907</f>
        <v>64.44341249193721</v>
      </c>
      <c r="L2906" s="476">
        <f t="shared" si="320"/>
        <v>692.55069979672271</v>
      </c>
      <c r="M2906" s="471">
        <f t="shared" si="321"/>
        <v>1267.4250316588955</v>
      </c>
      <c r="N2906" s="467">
        <f t="shared" si="322"/>
        <v>0</v>
      </c>
      <c r="O2906" s="475" t="str">
        <f t="shared" si="323"/>
        <v/>
      </c>
    </row>
    <row r="2907" spans="1:15" hidden="1">
      <c r="A2907" s="475">
        <f t="shared" si="317"/>
        <v>43586</v>
      </c>
      <c r="B2907" s="475">
        <v>43587</v>
      </c>
      <c r="C2907" s="467">
        <v>2</v>
      </c>
      <c r="D2907" s="467">
        <v>823</v>
      </c>
      <c r="E2907" s="467">
        <v>69</v>
      </c>
      <c r="F2907" s="467">
        <v>0</v>
      </c>
      <c r="G2907" s="467">
        <f t="array" ref="G2907">MAX(IF($A$2:$A$8761=A2907,$D$2:$D$8761))</f>
        <v>1309</v>
      </c>
      <c r="H2907" s="467">
        <f t="shared" si="318"/>
        <v>0</v>
      </c>
      <c r="I2907" s="475" t="str">
        <f t="shared" si="319"/>
        <v/>
      </c>
      <c r="J2907" s="471">
        <f>'Potential Projects'!D2908</f>
        <v>1.0094322290747679</v>
      </c>
      <c r="K2907" s="471">
        <f>'Potential Projects'!E2908</f>
        <v>54.138818372393047</v>
      </c>
      <c r="L2907" s="476">
        <f t="shared" si="320"/>
        <v>698.85174939853221</v>
      </c>
      <c r="M2907" s="471">
        <f t="shared" si="321"/>
        <v>1267.4250316588955</v>
      </c>
      <c r="N2907" s="467">
        <f t="shared" si="322"/>
        <v>0</v>
      </c>
      <c r="O2907" s="475" t="str">
        <f t="shared" si="323"/>
        <v/>
      </c>
    </row>
    <row r="2908" spans="1:15" hidden="1">
      <c r="A2908" s="475">
        <f t="shared" si="317"/>
        <v>43586</v>
      </c>
      <c r="B2908" s="475">
        <v>43587</v>
      </c>
      <c r="C2908" s="467">
        <v>3</v>
      </c>
      <c r="D2908" s="467">
        <v>817</v>
      </c>
      <c r="E2908" s="467">
        <v>93</v>
      </c>
      <c r="F2908" s="467">
        <v>0</v>
      </c>
      <c r="G2908" s="467">
        <f t="array" ref="G2908">MAX(IF($A$2:$A$8761=A2908,$D$2:$D$8761))</f>
        <v>1309</v>
      </c>
      <c r="H2908" s="467">
        <f t="shared" si="318"/>
        <v>0</v>
      </c>
      <c r="I2908" s="475" t="str">
        <f t="shared" si="319"/>
        <v/>
      </c>
      <c r="J2908" s="471">
        <f>'Potential Projects'!D2909</f>
        <v>9.1666484717766412</v>
      </c>
      <c r="K2908" s="471">
        <f>'Potential Projects'!E2909</f>
        <v>22.416970597720923</v>
      </c>
      <c r="L2908" s="476">
        <f t="shared" si="320"/>
        <v>692.41638093050244</v>
      </c>
      <c r="M2908" s="471">
        <f t="shared" si="321"/>
        <v>1267.4250316588955</v>
      </c>
      <c r="N2908" s="467">
        <f t="shared" si="322"/>
        <v>0</v>
      </c>
      <c r="O2908" s="475" t="str">
        <f t="shared" si="323"/>
        <v/>
      </c>
    </row>
    <row r="2909" spans="1:15" hidden="1">
      <c r="A2909" s="475">
        <f t="shared" si="317"/>
        <v>43586</v>
      </c>
      <c r="B2909" s="475">
        <v>43587</v>
      </c>
      <c r="C2909" s="467">
        <v>4</v>
      </c>
      <c r="D2909" s="467">
        <v>793</v>
      </c>
      <c r="E2909" s="467">
        <v>99</v>
      </c>
      <c r="F2909" s="467">
        <v>0</v>
      </c>
      <c r="G2909" s="467">
        <f t="array" ref="G2909">MAX(IF($A$2:$A$8761=A2909,$D$2:$D$8761))</f>
        <v>1309</v>
      </c>
      <c r="H2909" s="467">
        <f t="shared" si="318"/>
        <v>0</v>
      </c>
      <c r="I2909" s="475" t="str">
        <f t="shared" si="319"/>
        <v/>
      </c>
      <c r="J2909" s="471">
        <f>'Potential Projects'!D2910</f>
        <v>10.250868827409681</v>
      </c>
      <c r="K2909" s="471">
        <f>'Potential Projects'!E2910</f>
        <v>22.694669748441196</v>
      </c>
      <c r="L2909" s="476">
        <f t="shared" si="320"/>
        <v>661.05446142414905</v>
      </c>
      <c r="M2909" s="471">
        <f t="shared" si="321"/>
        <v>1267.4250316588955</v>
      </c>
      <c r="N2909" s="467">
        <f t="shared" si="322"/>
        <v>0</v>
      </c>
      <c r="O2909" s="475" t="str">
        <f t="shared" si="323"/>
        <v/>
      </c>
    </row>
    <row r="2910" spans="1:15" hidden="1">
      <c r="A2910" s="475">
        <f t="shared" si="317"/>
        <v>43586</v>
      </c>
      <c r="B2910" s="475">
        <v>43587</v>
      </c>
      <c r="C2910" s="467">
        <v>5</v>
      </c>
      <c r="D2910" s="467">
        <v>842</v>
      </c>
      <c r="E2910" s="467">
        <v>99</v>
      </c>
      <c r="F2910" s="467">
        <v>0</v>
      </c>
      <c r="G2910" s="467">
        <f t="array" ref="G2910">MAX(IF($A$2:$A$8761=A2910,$D$2:$D$8761))</f>
        <v>1309</v>
      </c>
      <c r="H2910" s="467">
        <f t="shared" si="318"/>
        <v>0</v>
      </c>
      <c r="I2910" s="475" t="str">
        <f t="shared" si="319"/>
        <v/>
      </c>
      <c r="J2910" s="471">
        <f>'Potential Projects'!D2911</f>
        <v>17.500496614097074</v>
      </c>
      <c r="K2910" s="471">
        <f>'Potential Projects'!E2911</f>
        <v>52.248899645237579</v>
      </c>
      <c r="L2910" s="476">
        <f t="shared" si="320"/>
        <v>673.25060374066538</v>
      </c>
      <c r="M2910" s="471">
        <f t="shared" si="321"/>
        <v>1267.4250316588955</v>
      </c>
      <c r="N2910" s="467">
        <f t="shared" si="322"/>
        <v>0</v>
      </c>
      <c r="O2910" s="475" t="str">
        <f t="shared" si="323"/>
        <v/>
      </c>
    </row>
    <row r="2911" spans="1:15" hidden="1">
      <c r="A2911" s="475">
        <f t="shared" si="317"/>
        <v>43586</v>
      </c>
      <c r="B2911" s="475">
        <v>43587</v>
      </c>
      <c r="C2911" s="467">
        <v>6</v>
      </c>
      <c r="D2911" s="467">
        <v>966</v>
      </c>
      <c r="E2911" s="467">
        <v>98</v>
      </c>
      <c r="F2911" s="467">
        <v>0</v>
      </c>
      <c r="G2911" s="467">
        <f t="array" ref="G2911">MAX(IF($A$2:$A$8761=A2911,$D$2:$D$8761))</f>
        <v>1309</v>
      </c>
      <c r="H2911" s="467">
        <f t="shared" si="318"/>
        <v>0</v>
      </c>
      <c r="I2911" s="475" t="str">
        <f t="shared" si="319"/>
        <v/>
      </c>
      <c r="J2911" s="471">
        <f>'Potential Projects'!D2912</f>
        <v>25.335969798711851</v>
      </c>
      <c r="K2911" s="471">
        <f>'Potential Projects'!E2912</f>
        <v>75.317485433240165</v>
      </c>
      <c r="L2911" s="476">
        <f t="shared" si="320"/>
        <v>767.34654476804803</v>
      </c>
      <c r="M2911" s="471">
        <f t="shared" si="321"/>
        <v>1267.4250316588955</v>
      </c>
      <c r="N2911" s="467">
        <f t="shared" si="322"/>
        <v>0</v>
      </c>
      <c r="O2911" s="475" t="str">
        <f t="shared" si="323"/>
        <v/>
      </c>
    </row>
    <row r="2912" spans="1:15" hidden="1">
      <c r="A2912" s="475">
        <f t="shared" si="317"/>
        <v>43586</v>
      </c>
      <c r="B2912" s="475">
        <v>43587</v>
      </c>
      <c r="C2912" s="467">
        <v>7</v>
      </c>
      <c r="D2912" s="467">
        <v>1087</v>
      </c>
      <c r="E2912" s="467">
        <v>88</v>
      </c>
      <c r="F2912" s="467">
        <v>6</v>
      </c>
      <c r="G2912" s="467">
        <f t="array" ref="G2912">MAX(IF($A$2:$A$8761=A2912,$D$2:$D$8761))</f>
        <v>1309</v>
      </c>
      <c r="H2912" s="467">
        <f t="shared" si="318"/>
        <v>0</v>
      </c>
      <c r="I2912" s="475" t="str">
        <f t="shared" si="319"/>
        <v/>
      </c>
      <c r="J2912" s="471">
        <f>'Potential Projects'!D2913</f>
        <v>31.875472174615776</v>
      </c>
      <c r="K2912" s="471">
        <f>'Potential Projects'!E2913</f>
        <v>69.776018436895285</v>
      </c>
      <c r="L2912" s="476">
        <f t="shared" si="320"/>
        <v>891.34850938848899</v>
      </c>
      <c r="M2912" s="471">
        <f t="shared" si="321"/>
        <v>1267.4250316588955</v>
      </c>
      <c r="N2912" s="467">
        <f t="shared" si="322"/>
        <v>0</v>
      </c>
      <c r="O2912" s="475" t="str">
        <f t="shared" si="323"/>
        <v/>
      </c>
    </row>
    <row r="2913" spans="1:15" hidden="1">
      <c r="A2913" s="475">
        <f t="shared" si="317"/>
        <v>43586</v>
      </c>
      <c r="B2913" s="475">
        <v>43587</v>
      </c>
      <c r="C2913" s="467">
        <v>8</v>
      </c>
      <c r="D2913" s="467">
        <v>1149</v>
      </c>
      <c r="E2913" s="467">
        <v>63</v>
      </c>
      <c r="F2913" s="467">
        <v>18</v>
      </c>
      <c r="G2913" s="467">
        <f t="array" ref="G2913">MAX(IF($A$2:$A$8761=A2913,$D$2:$D$8761))</f>
        <v>1309</v>
      </c>
      <c r="H2913" s="467">
        <f t="shared" si="318"/>
        <v>0</v>
      </c>
      <c r="I2913" s="475" t="str">
        <f t="shared" si="319"/>
        <v/>
      </c>
      <c r="J2913" s="471">
        <f>'Potential Projects'!D2914</f>
        <v>7.8174518485275719</v>
      </c>
      <c r="K2913" s="471">
        <f>'Potential Projects'!E2914</f>
        <v>84.539443990539652</v>
      </c>
      <c r="L2913" s="476">
        <f t="shared" si="320"/>
        <v>975.64310416093281</v>
      </c>
      <c r="M2913" s="471">
        <f t="shared" si="321"/>
        <v>1267.4250316588955</v>
      </c>
      <c r="N2913" s="467">
        <f t="shared" si="322"/>
        <v>0</v>
      </c>
      <c r="O2913" s="475" t="str">
        <f t="shared" si="323"/>
        <v/>
      </c>
    </row>
    <row r="2914" spans="1:15" hidden="1">
      <c r="A2914" s="475">
        <f t="shared" si="317"/>
        <v>43586</v>
      </c>
      <c r="B2914" s="475">
        <v>43587</v>
      </c>
      <c r="C2914" s="467">
        <v>9</v>
      </c>
      <c r="D2914" s="467">
        <v>1122</v>
      </c>
      <c r="E2914" s="467">
        <v>95</v>
      </c>
      <c r="F2914" s="467">
        <v>19</v>
      </c>
      <c r="G2914" s="467">
        <f t="array" ref="G2914">MAX(IF($A$2:$A$8761=A2914,$D$2:$D$8761))</f>
        <v>1309</v>
      </c>
      <c r="H2914" s="467">
        <f t="shared" si="318"/>
        <v>0</v>
      </c>
      <c r="I2914" s="475" t="str">
        <f t="shared" si="319"/>
        <v/>
      </c>
      <c r="J2914" s="471">
        <f>'Potential Projects'!D2915</f>
        <v>1.9764958564208457</v>
      </c>
      <c r="K2914" s="471">
        <f>'Potential Projects'!E2915</f>
        <v>94.090730273059563</v>
      </c>
      <c r="L2914" s="476">
        <f t="shared" si="320"/>
        <v>911.93277387051967</v>
      </c>
      <c r="M2914" s="471">
        <f t="shared" si="321"/>
        <v>1267.4250316588955</v>
      </c>
      <c r="N2914" s="467">
        <f t="shared" si="322"/>
        <v>0</v>
      </c>
      <c r="O2914" s="475" t="str">
        <f t="shared" si="323"/>
        <v/>
      </c>
    </row>
    <row r="2915" spans="1:15" hidden="1">
      <c r="A2915" s="475">
        <f t="shared" si="317"/>
        <v>43586</v>
      </c>
      <c r="B2915" s="475">
        <v>43587</v>
      </c>
      <c r="C2915" s="467">
        <v>10</v>
      </c>
      <c r="D2915" s="467">
        <v>1079</v>
      </c>
      <c r="E2915" s="467">
        <v>102</v>
      </c>
      <c r="F2915" s="467">
        <v>18</v>
      </c>
      <c r="G2915" s="467">
        <f t="array" ref="G2915">MAX(IF($A$2:$A$8761=A2915,$D$2:$D$8761))</f>
        <v>1309</v>
      </c>
      <c r="H2915" s="467">
        <f t="shared" si="318"/>
        <v>0</v>
      </c>
      <c r="I2915" s="475" t="str">
        <f t="shared" si="319"/>
        <v/>
      </c>
      <c r="J2915" s="471">
        <f>'Potential Projects'!D2916</f>
        <v>0.36495073430227049</v>
      </c>
      <c r="K2915" s="471">
        <f>'Potential Projects'!E2916</f>
        <v>86.616320737475803</v>
      </c>
      <c r="L2915" s="476">
        <f t="shared" si="320"/>
        <v>872.01872852822191</v>
      </c>
      <c r="M2915" s="471">
        <f t="shared" si="321"/>
        <v>1267.4250316588955</v>
      </c>
      <c r="N2915" s="467">
        <f t="shared" si="322"/>
        <v>0</v>
      </c>
      <c r="O2915" s="475" t="str">
        <f t="shared" si="323"/>
        <v/>
      </c>
    </row>
    <row r="2916" spans="1:15" hidden="1">
      <c r="A2916" s="475">
        <f t="shared" si="317"/>
        <v>43586</v>
      </c>
      <c r="B2916" s="475">
        <v>43587</v>
      </c>
      <c r="C2916" s="467">
        <v>11</v>
      </c>
      <c r="D2916" s="467">
        <v>1053</v>
      </c>
      <c r="E2916" s="467">
        <v>92</v>
      </c>
      <c r="F2916" s="467">
        <v>19</v>
      </c>
      <c r="G2916" s="467">
        <f t="array" ref="G2916">MAX(IF($A$2:$A$8761=A2916,$D$2:$D$8761))</f>
        <v>1309</v>
      </c>
      <c r="H2916" s="467">
        <f t="shared" si="318"/>
        <v>0</v>
      </c>
      <c r="I2916" s="475" t="str">
        <f t="shared" si="319"/>
        <v/>
      </c>
      <c r="J2916" s="471">
        <f>'Potential Projects'!D2917</f>
        <v>0.54885425101683039</v>
      </c>
      <c r="K2916" s="471">
        <f>'Potential Projects'!E2917</f>
        <v>83.323825736400764</v>
      </c>
      <c r="L2916" s="476">
        <f t="shared" si="320"/>
        <v>858.12732001258246</v>
      </c>
      <c r="M2916" s="471">
        <f t="shared" si="321"/>
        <v>1267.4250316588955</v>
      </c>
      <c r="N2916" s="467">
        <f t="shared" si="322"/>
        <v>0</v>
      </c>
      <c r="O2916" s="475" t="str">
        <f t="shared" si="323"/>
        <v/>
      </c>
    </row>
    <row r="2917" spans="1:15" hidden="1">
      <c r="A2917" s="475">
        <f t="shared" si="317"/>
        <v>43586</v>
      </c>
      <c r="B2917" s="475">
        <v>43587</v>
      </c>
      <c r="C2917" s="467">
        <v>12</v>
      </c>
      <c r="D2917" s="467">
        <v>1049</v>
      </c>
      <c r="E2917" s="467">
        <v>88</v>
      </c>
      <c r="F2917" s="467">
        <v>19</v>
      </c>
      <c r="G2917" s="467">
        <f t="array" ref="G2917">MAX(IF($A$2:$A$8761=A2917,$D$2:$D$8761))</f>
        <v>1309</v>
      </c>
      <c r="H2917" s="467">
        <f t="shared" si="318"/>
        <v>0</v>
      </c>
      <c r="I2917" s="475" t="str">
        <f t="shared" si="319"/>
        <v/>
      </c>
      <c r="J2917" s="471">
        <f>'Potential Projects'!D2918</f>
        <v>0.75528125618620379</v>
      </c>
      <c r="K2917" s="471">
        <f>'Potential Projects'!E2918</f>
        <v>64.636628520748232</v>
      </c>
      <c r="L2917" s="476">
        <f t="shared" si="320"/>
        <v>876.60809022306557</v>
      </c>
      <c r="M2917" s="471">
        <f t="shared" si="321"/>
        <v>1267.4250316588955</v>
      </c>
      <c r="N2917" s="467">
        <f t="shared" si="322"/>
        <v>0</v>
      </c>
      <c r="O2917" s="475" t="str">
        <f t="shared" si="323"/>
        <v/>
      </c>
    </row>
    <row r="2918" spans="1:15" hidden="1">
      <c r="A2918" s="475">
        <f t="shared" si="317"/>
        <v>43586</v>
      </c>
      <c r="B2918" s="475">
        <v>43587</v>
      </c>
      <c r="C2918" s="467">
        <v>13</v>
      </c>
      <c r="D2918" s="467">
        <v>1053</v>
      </c>
      <c r="E2918" s="467">
        <v>71</v>
      </c>
      <c r="F2918" s="467">
        <v>16</v>
      </c>
      <c r="G2918" s="467">
        <f t="array" ref="G2918">MAX(IF($A$2:$A$8761=A2918,$D$2:$D$8761))</f>
        <v>1309</v>
      </c>
      <c r="H2918" s="467">
        <f t="shared" si="318"/>
        <v>0</v>
      </c>
      <c r="I2918" s="475" t="str">
        <f t="shared" si="319"/>
        <v/>
      </c>
      <c r="J2918" s="471">
        <f>'Potential Projects'!D2919</f>
        <v>0.51696200129953052</v>
      </c>
      <c r="K2918" s="471">
        <f>'Potential Projects'!E2919</f>
        <v>26.598885132229629</v>
      </c>
      <c r="L2918" s="476">
        <f t="shared" si="320"/>
        <v>938.88415286647091</v>
      </c>
      <c r="M2918" s="471">
        <f t="shared" si="321"/>
        <v>1267.4250316588955</v>
      </c>
      <c r="N2918" s="467">
        <f t="shared" si="322"/>
        <v>0</v>
      </c>
      <c r="O2918" s="475" t="str">
        <f t="shared" si="323"/>
        <v/>
      </c>
    </row>
    <row r="2919" spans="1:15" hidden="1">
      <c r="A2919" s="475">
        <f t="shared" si="317"/>
        <v>43586</v>
      </c>
      <c r="B2919" s="475">
        <v>43587</v>
      </c>
      <c r="C2919" s="467">
        <v>14</v>
      </c>
      <c r="D2919" s="467">
        <v>1062</v>
      </c>
      <c r="E2919" s="467">
        <v>72</v>
      </c>
      <c r="F2919" s="467">
        <v>16</v>
      </c>
      <c r="G2919" s="467">
        <f t="array" ref="G2919">MAX(IF($A$2:$A$8761=A2919,$D$2:$D$8761))</f>
        <v>1309</v>
      </c>
      <c r="H2919" s="467">
        <f t="shared" si="318"/>
        <v>0</v>
      </c>
      <c r="I2919" s="475" t="str">
        <f t="shared" si="319"/>
        <v/>
      </c>
      <c r="J2919" s="471">
        <f>'Potential Projects'!D2920</f>
        <v>6.6836336813086783E-3</v>
      </c>
      <c r="K2919" s="471">
        <f>'Potential Projects'!E2920</f>
        <v>17.133646473876588</v>
      </c>
      <c r="L2919" s="476">
        <f t="shared" si="320"/>
        <v>956.85966989244207</v>
      </c>
      <c r="M2919" s="471">
        <f t="shared" si="321"/>
        <v>1267.4250316588955</v>
      </c>
      <c r="N2919" s="467">
        <f t="shared" si="322"/>
        <v>0</v>
      </c>
      <c r="O2919" s="475" t="str">
        <f t="shared" si="323"/>
        <v/>
      </c>
    </row>
    <row r="2920" spans="1:15" hidden="1">
      <c r="A2920" s="475">
        <f t="shared" si="317"/>
        <v>43586</v>
      </c>
      <c r="B2920" s="475">
        <v>43587</v>
      </c>
      <c r="C2920" s="467">
        <v>15</v>
      </c>
      <c r="D2920" s="467">
        <v>1035</v>
      </c>
      <c r="E2920" s="467">
        <v>74</v>
      </c>
      <c r="F2920" s="467">
        <v>16</v>
      </c>
      <c r="G2920" s="467">
        <f t="array" ref="G2920">MAX(IF($A$2:$A$8761=A2920,$D$2:$D$8761))</f>
        <v>1309</v>
      </c>
      <c r="H2920" s="467">
        <f t="shared" si="318"/>
        <v>0</v>
      </c>
      <c r="I2920" s="475" t="str">
        <f t="shared" si="319"/>
        <v/>
      </c>
      <c r="J2920" s="471">
        <f>'Potential Projects'!D2921</f>
        <v>1.2627761785109939</v>
      </c>
      <c r="K2920" s="471">
        <f>'Potential Projects'!E2921</f>
        <v>45.342404429155025</v>
      </c>
      <c r="L2920" s="476">
        <f t="shared" si="320"/>
        <v>898.39481939233394</v>
      </c>
      <c r="M2920" s="471">
        <f t="shared" si="321"/>
        <v>1267.4250316588955</v>
      </c>
      <c r="N2920" s="467">
        <f t="shared" si="322"/>
        <v>0</v>
      </c>
      <c r="O2920" s="475" t="str">
        <f t="shared" si="323"/>
        <v/>
      </c>
    </row>
    <row r="2921" spans="1:15" hidden="1">
      <c r="A2921" s="475">
        <f t="shared" si="317"/>
        <v>43586</v>
      </c>
      <c r="B2921" s="475">
        <v>43587</v>
      </c>
      <c r="C2921" s="467">
        <v>16</v>
      </c>
      <c r="D2921" s="467">
        <v>1012</v>
      </c>
      <c r="E2921" s="467">
        <v>72</v>
      </c>
      <c r="F2921" s="467">
        <v>18</v>
      </c>
      <c r="G2921" s="467">
        <f t="array" ref="G2921">MAX(IF($A$2:$A$8761=A2921,$D$2:$D$8761))</f>
        <v>1309</v>
      </c>
      <c r="H2921" s="467">
        <f t="shared" si="318"/>
        <v>0</v>
      </c>
      <c r="I2921" s="475" t="str">
        <f t="shared" si="319"/>
        <v/>
      </c>
      <c r="J2921" s="471">
        <f>'Potential Projects'!D2922</f>
        <v>1.4929693656246239</v>
      </c>
      <c r="K2921" s="471">
        <f>'Potential Projects'!E2922</f>
        <v>56.149986024510866</v>
      </c>
      <c r="L2921" s="476">
        <f t="shared" si="320"/>
        <v>864.35704460986449</v>
      </c>
      <c r="M2921" s="471">
        <f t="shared" si="321"/>
        <v>1267.4250316588955</v>
      </c>
      <c r="N2921" s="467">
        <f t="shared" si="322"/>
        <v>0</v>
      </c>
      <c r="O2921" s="475" t="str">
        <f t="shared" si="323"/>
        <v/>
      </c>
    </row>
    <row r="2922" spans="1:15" hidden="1">
      <c r="A2922" s="475">
        <f t="shared" si="317"/>
        <v>43586</v>
      </c>
      <c r="B2922" s="475">
        <v>43587</v>
      </c>
      <c r="C2922" s="467">
        <v>17</v>
      </c>
      <c r="D2922" s="467">
        <v>1017</v>
      </c>
      <c r="E2922" s="467">
        <v>71</v>
      </c>
      <c r="F2922" s="467">
        <v>19</v>
      </c>
      <c r="G2922" s="467">
        <f t="array" ref="G2922">MAX(IF($A$2:$A$8761=A2922,$D$2:$D$8761))</f>
        <v>1309</v>
      </c>
      <c r="H2922" s="467">
        <f t="shared" si="318"/>
        <v>0</v>
      </c>
      <c r="I2922" s="475" t="str">
        <f t="shared" si="319"/>
        <v/>
      </c>
      <c r="J2922" s="471">
        <f>'Potential Projects'!D2923</f>
        <v>3.0579636359996902</v>
      </c>
      <c r="K2922" s="471">
        <f>'Potential Projects'!E2923</f>
        <v>55.897318909911853</v>
      </c>
      <c r="L2922" s="476">
        <f t="shared" si="320"/>
        <v>868.04471745408841</v>
      </c>
      <c r="M2922" s="471">
        <f t="shared" si="321"/>
        <v>1267.4250316588955</v>
      </c>
      <c r="N2922" s="467">
        <f t="shared" si="322"/>
        <v>0</v>
      </c>
      <c r="O2922" s="475" t="str">
        <f t="shared" si="323"/>
        <v/>
      </c>
    </row>
    <row r="2923" spans="1:15" hidden="1">
      <c r="A2923" s="475">
        <f t="shared" si="317"/>
        <v>43586</v>
      </c>
      <c r="B2923" s="475">
        <v>43587</v>
      </c>
      <c r="C2923" s="467">
        <v>18</v>
      </c>
      <c r="D2923" s="467">
        <v>1020</v>
      </c>
      <c r="E2923" s="467">
        <v>71</v>
      </c>
      <c r="F2923" s="467">
        <v>19</v>
      </c>
      <c r="G2923" s="467">
        <f t="array" ref="G2923">MAX(IF($A$2:$A$8761=A2923,$D$2:$D$8761))</f>
        <v>1309</v>
      </c>
      <c r="H2923" s="467">
        <f t="shared" si="318"/>
        <v>0</v>
      </c>
      <c r="I2923" s="475" t="str">
        <f t="shared" si="319"/>
        <v/>
      </c>
      <c r="J2923" s="471">
        <f>'Potential Projects'!D2924</f>
        <v>1.5746306368245537</v>
      </c>
      <c r="K2923" s="471">
        <f>'Potential Projects'!E2924</f>
        <v>66.301258922812295</v>
      </c>
      <c r="L2923" s="476">
        <f t="shared" si="320"/>
        <v>862.12411044036321</v>
      </c>
      <c r="M2923" s="471">
        <f t="shared" si="321"/>
        <v>1267.4250316588955</v>
      </c>
      <c r="N2923" s="467">
        <f t="shared" si="322"/>
        <v>0</v>
      </c>
      <c r="O2923" s="475" t="str">
        <f t="shared" si="323"/>
        <v/>
      </c>
    </row>
    <row r="2924" spans="1:15" hidden="1">
      <c r="A2924" s="475">
        <f t="shared" si="317"/>
        <v>43586</v>
      </c>
      <c r="B2924" s="475">
        <v>43587</v>
      </c>
      <c r="C2924" s="467">
        <v>19</v>
      </c>
      <c r="D2924" s="467">
        <v>1016</v>
      </c>
      <c r="E2924" s="467">
        <v>83</v>
      </c>
      <c r="F2924" s="467">
        <v>10</v>
      </c>
      <c r="G2924" s="467">
        <f t="array" ref="G2924">MAX(IF($A$2:$A$8761=A2924,$D$2:$D$8761))</f>
        <v>1309</v>
      </c>
      <c r="H2924" s="467">
        <f t="shared" si="318"/>
        <v>0</v>
      </c>
      <c r="I2924" s="475" t="str">
        <f t="shared" si="319"/>
        <v/>
      </c>
      <c r="J2924" s="471">
        <f>'Potential Projects'!D2925</f>
        <v>0.51399331577660723</v>
      </c>
      <c r="K2924" s="471">
        <f>'Potential Projects'!E2925</f>
        <v>50.031999946248128</v>
      </c>
      <c r="L2924" s="476">
        <f t="shared" si="320"/>
        <v>872.45400673797531</v>
      </c>
      <c r="M2924" s="471">
        <f t="shared" si="321"/>
        <v>1267.4250316588955</v>
      </c>
      <c r="N2924" s="467">
        <f t="shared" si="322"/>
        <v>0</v>
      </c>
      <c r="O2924" s="475" t="str">
        <f t="shared" si="323"/>
        <v/>
      </c>
    </row>
    <row r="2925" spans="1:15" hidden="1">
      <c r="A2925" s="475">
        <f t="shared" si="317"/>
        <v>43586</v>
      </c>
      <c r="B2925" s="475">
        <v>43587</v>
      </c>
      <c r="C2925" s="467">
        <v>20</v>
      </c>
      <c r="D2925" s="467">
        <v>997</v>
      </c>
      <c r="E2925" s="467">
        <v>75</v>
      </c>
      <c r="F2925" s="467">
        <v>1</v>
      </c>
      <c r="G2925" s="467">
        <f t="array" ref="G2925">MAX(IF($A$2:$A$8761=A2925,$D$2:$D$8761))</f>
        <v>1309</v>
      </c>
      <c r="H2925" s="467">
        <f t="shared" si="318"/>
        <v>0</v>
      </c>
      <c r="I2925" s="475" t="str">
        <f t="shared" si="319"/>
        <v/>
      </c>
      <c r="J2925" s="471">
        <f>'Potential Projects'!D2926</f>
        <v>2.2379785163414283</v>
      </c>
      <c r="K2925" s="471">
        <f>'Potential Projects'!E2926</f>
        <v>85.734723715330034</v>
      </c>
      <c r="L2925" s="476">
        <f t="shared" si="320"/>
        <v>833.02729776832859</v>
      </c>
      <c r="M2925" s="471">
        <f t="shared" si="321"/>
        <v>1267.4250316588955</v>
      </c>
      <c r="N2925" s="467">
        <f t="shared" si="322"/>
        <v>0</v>
      </c>
      <c r="O2925" s="475" t="str">
        <f t="shared" si="323"/>
        <v/>
      </c>
    </row>
    <row r="2926" spans="1:15" hidden="1">
      <c r="A2926" s="475">
        <f t="shared" si="317"/>
        <v>43586</v>
      </c>
      <c r="B2926" s="475">
        <v>43587</v>
      </c>
      <c r="C2926" s="467">
        <v>21</v>
      </c>
      <c r="D2926" s="467">
        <v>1042</v>
      </c>
      <c r="E2926" s="467">
        <v>60</v>
      </c>
      <c r="F2926" s="467">
        <v>0</v>
      </c>
      <c r="G2926" s="467">
        <f t="array" ref="G2926">MAX(IF($A$2:$A$8761=A2926,$D$2:$D$8761))</f>
        <v>1309</v>
      </c>
      <c r="H2926" s="467">
        <f t="shared" si="318"/>
        <v>0</v>
      </c>
      <c r="I2926" s="475" t="str">
        <f t="shared" si="319"/>
        <v/>
      </c>
      <c r="J2926" s="471">
        <f>'Potential Projects'!D2927</f>
        <v>14.801362360518558</v>
      </c>
      <c r="K2926" s="471">
        <f>'Potential Projects'!E2927</f>
        <v>96.799665932057621</v>
      </c>
      <c r="L2926" s="476">
        <f t="shared" si="320"/>
        <v>870.39897170742393</v>
      </c>
      <c r="M2926" s="471">
        <f t="shared" si="321"/>
        <v>1267.4250316588955</v>
      </c>
      <c r="N2926" s="467">
        <f t="shared" si="322"/>
        <v>0</v>
      </c>
      <c r="O2926" s="475" t="str">
        <f t="shared" si="323"/>
        <v/>
      </c>
    </row>
    <row r="2927" spans="1:15" hidden="1">
      <c r="A2927" s="475">
        <f t="shared" si="317"/>
        <v>43586</v>
      </c>
      <c r="B2927" s="475">
        <v>43587</v>
      </c>
      <c r="C2927" s="467">
        <v>22</v>
      </c>
      <c r="D2927" s="467">
        <v>1014</v>
      </c>
      <c r="E2927" s="467">
        <v>66</v>
      </c>
      <c r="F2927" s="467">
        <v>0</v>
      </c>
      <c r="G2927" s="467">
        <f t="array" ref="G2927">MAX(IF($A$2:$A$8761=A2927,$D$2:$D$8761))</f>
        <v>1309</v>
      </c>
      <c r="H2927" s="467">
        <f t="shared" si="318"/>
        <v>0</v>
      </c>
      <c r="I2927" s="475" t="str">
        <f t="shared" si="319"/>
        <v/>
      </c>
      <c r="J2927" s="471">
        <f>'Potential Projects'!D2928</f>
        <v>33.859461071381652</v>
      </c>
      <c r="K2927" s="471">
        <f>'Potential Projects'!E2928</f>
        <v>88.205072780047303</v>
      </c>
      <c r="L2927" s="476">
        <f t="shared" si="320"/>
        <v>825.93546614857098</v>
      </c>
      <c r="M2927" s="471">
        <f t="shared" si="321"/>
        <v>1267.4250316588955</v>
      </c>
      <c r="N2927" s="467">
        <f t="shared" si="322"/>
        <v>0</v>
      </c>
      <c r="O2927" s="475" t="str">
        <f t="shared" si="323"/>
        <v/>
      </c>
    </row>
    <row r="2928" spans="1:15" hidden="1">
      <c r="A2928" s="475">
        <f t="shared" si="317"/>
        <v>43586</v>
      </c>
      <c r="B2928" s="475">
        <v>43587</v>
      </c>
      <c r="C2928" s="467">
        <v>23</v>
      </c>
      <c r="D2928" s="467">
        <v>925</v>
      </c>
      <c r="E2928" s="467">
        <v>64</v>
      </c>
      <c r="F2928" s="467">
        <v>0</v>
      </c>
      <c r="G2928" s="467">
        <f t="array" ref="G2928">MAX(IF($A$2:$A$8761=A2928,$D$2:$D$8761))</f>
        <v>1309</v>
      </c>
      <c r="H2928" s="467">
        <f t="shared" si="318"/>
        <v>0</v>
      </c>
      <c r="I2928" s="475" t="str">
        <f t="shared" si="319"/>
        <v/>
      </c>
      <c r="J2928" s="471">
        <f>'Potential Projects'!D2929</f>
        <v>43.750630719482757</v>
      </c>
      <c r="K2928" s="471">
        <f>'Potential Projects'!E2929</f>
        <v>77.764366964093739</v>
      </c>
      <c r="L2928" s="476">
        <f t="shared" si="320"/>
        <v>739.48500231642356</v>
      </c>
      <c r="M2928" s="471">
        <f t="shared" si="321"/>
        <v>1267.4250316588955</v>
      </c>
      <c r="N2928" s="467">
        <f t="shared" si="322"/>
        <v>0</v>
      </c>
      <c r="O2928" s="475" t="str">
        <f t="shared" si="323"/>
        <v/>
      </c>
    </row>
    <row r="2929" spans="1:15" hidden="1">
      <c r="A2929" s="475">
        <f t="shared" si="317"/>
        <v>43586</v>
      </c>
      <c r="B2929" s="475">
        <v>43587</v>
      </c>
      <c r="C2929" s="467">
        <v>24</v>
      </c>
      <c r="D2929" s="467">
        <v>855</v>
      </c>
      <c r="E2929" s="467">
        <v>56</v>
      </c>
      <c r="F2929" s="467">
        <v>0</v>
      </c>
      <c r="G2929" s="467">
        <f t="array" ref="G2929">MAX(IF($A$2:$A$8761=A2929,$D$2:$D$8761))</f>
        <v>1309</v>
      </c>
      <c r="H2929" s="467">
        <f t="shared" si="318"/>
        <v>0</v>
      </c>
      <c r="I2929" s="475" t="str">
        <f t="shared" si="319"/>
        <v/>
      </c>
      <c r="J2929" s="471">
        <f>'Potential Projects'!D2930</f>
        <v>43.910950353842139</v>
      </c>
      <c r="K2929" s="471">
        <f>'Potential Projects'!E2930</f>
        <v>61.416100623521828</v>
      </c>
      <c r="L2929" s="476">
        <f t="shared" si="320"/>
        <v>693.67294902263598</v>
      </c>
      <c r="M2929" s="471">
        <f t="shared" si="321"/>
        <v>1267.4250316588955</v>
      </c>
      <c r="N2929" s="467">
        <f t="shared" si="322"/>
        <v>0</v>
      </c>
      <c r="O2929" s="475" t="str">
        <f t="shared" si="323"/>
        <v/>
      </c>
    </row>
    <row r="2930" spans="1:15" hidden="1">
      <c r="A2930" s="475">
        <f t="shared" si="317"/>
        <v>43586</v>
      </c>
      <c r="B2930" s="475">
        <v>43588</v>
      </c>
      <c r="C2930" s="467">
        <v>1</v>
      </c>
      <c r="D2930" s="467">
        <v>847</v>
      </c>
      <c r="E2930" s="467">
        <v>55</v>
      </c>
      <c r="F2930" s="467">
        <v>0</v>
      </c>
      <c r="G2930" s="467">
        <f t="array" ref="G2930">MAX(IF($A$2:$A$8761=A2930,$D$2:$D$8761))</f>
        <v>1309</v>
      </c>
      <c r="H2930" s="467">
        <f t="shared" si="318"/>
        <v>0</v>
      </c>
      <c r="I2930" s="475" t="str">
        <f t="shared" si="319"/>
        <v/>
      </c>
      <c r="J2930" s="471">
        <f>'Potential Projects'!D2931</f>
        <v>53.760173215384</v>
      </c>
      <c r="K2930" s="471">
        <f>'Potential Projects'!E2931</f>
        <v>52.930240378413245</v>
      </c>
      <c r="L2930" s="476">
        <f t="shared" si="320"/>
        <v>685.3095864062027</v>
      </c>
      <c r="M2930" s="471">
        <f t="shared" si="321"/>
        <v>1267.4250316588955</v>
      </c>
      <c r="N2930" s="467">
        <f t="shared" si="322"/>
        <v>0</v>
      </c>
      <c r="O2930" s="475" t="str">
        <f t="shared" si="323"/>
        <v/>
      </c>
    </row>
    <row r="2931" spans="1:15" hidden="1">
      <c r="A2931" s="475">
        <f t="shared" si="317"/>
        <v>43586</v>
      </c>
      <c r="B2931" s="475">
        <v>43588</v>
      </c>
      <c r="C2931" s="467">
        <v>2</v>
      </c>
      <c r="D2931" s="467">
        <v>801</v>
      </c>
      <c r="E2931" s="467">
        <v>65</v>
      </c>
      <c r="F2931" s="467">
        <v>0</v>
      </c>
      <c r="G2931" s="467">
        <f t="array" ref="G2931">MAX(IF($A$2:$A$8761=A2931,$D$2:$D$8761))</f>
        <v>1309</v>
      </c>
      <c r="H2931" s="467">
        <f t="shared" si="318"/>
        <v>0</v>
      </c>
      <c r="I2931" s="475" t="str">
        <f t="shared" si="319"/>
        <v/>
      </c>
      <c r="J2931" s="471">
        <f>'Potential Projects'!D2932</f>
        <v>56.044968577335077</v>
      </c>
      <c r="K2931" s="471">
        <f>'Potential Projects'!E2932</f>
        <v>41.566478230488066</v>
      </c>
      <c r="L2931" s="476">
        <f t="shared" si="320"/>
        <v>638.3885531921768</v>
      </c>
      <c r="M2931" s="471">
        <f t="shared" si="321"/>
        <v>1267.4250316588955</v>
      </c>
      <c r="N2931" s="467">
        <f t="shared" si="322"/>
        <v>0</v>
      </c>
      <c r="O2931" s="475" t="str">
        <f t="shared" si="323"/>
        <v/>
      </c>
    </row>
    <row r="2932" spans="1:15" hidden="1">
      <c r="A2932" s="475">
        <f t="shared" si="317"/>
        <v>43586</v>
      </c>
      <c r="B2932" s="475">
        <v>43588</v>
      </c>
      <c r="C2932" s="467">
        <v>3</v>
      </c>
      <c r="D2932" s="467">
        <v>796</v>
      </c>
      <c r="E2932" s="467">
        <v>71</v>
      </c>
      <c r="F2932" s="467">
        <v>0</v>
      </c>
      <c r="G2932" s="467">
        <f t="array" ref="G2932">MAX(IF($A$2:$A$8761=A2932,$D$2:$D$8761))</f>
        <v>1309</v>
      </c>
      <c r="H2932" s="467">
        <f t="shared" si="318"/>
        <v>0</v>
      </c>
      <c r="I2932" s="475" t="str">
        <f t="shared" si="319"/>
        <v/>
      </c>
      <c r="J2932" s="471">
        <f>'Potential Projects'!D2933</f>
        <v>23.873181489374755</v>
      </c>
      <c r="K2932" s="471">
        <f>'Potential Projects'!E2933</f>
        <v>36.157211674908623</v>
      </c>
      <c r="L2932" s="476">
        <f t="shared" si="320"/>
        <v>664.96960683571672</v>
      </c>
      <c r="M2932" s="471">
        <f t="shared" si="321"/>
        <v>1267.4250316588955</v>
      </c>
      <c r="N2932" s="467">
        <f t="shared" si="322"/>
        <v>0</v>
      </c>
      <c r="O2932" s="475" t="str">
        <f t="shared" si="323"/>
        <v/>
      </c>
    </row>
    <row r="2933" spans="1:15" hidden="1">
      <c r="A2933" s="475">
        <f t="shared" si="317"/>
        <v>43586</v>
      </c>
      <c r="B2933" s="475">
        <v>43588</v>
      </c>
      <c r="C2933" s="467">
        <v>4</v>
      </c>
      <c r="D2933" s="467">
        <v>789</v>
      </c>
      <c r="E2933" s="467">
        <v>75</v>
      </c>
      <c r="F2933" s="467">
        <v>0</v>
      </c>
      <c r="G2933" s="467">
        <f t="array" ref="G2933">MAX(IF($A$2:$A$8761=A2933,$D$2:$D$8761))</f>
        <v>1309</v>
      </c>
      <c r="H2933" s="467">
        <f t="shared" si="318"/>
        <v>0</v>
      </c>
      <c r="I2933" s="475" t="str">
        <f t="shared" si="319"/>
        <v/>
      </c>
      <c r="J2933" s="471">
        <f>'Potential Projects'!D2934</f>
        <v>5.3932878461192519</v>
      </c>
      <c r="K2933" s="471">
        <f>'Potential Projects'!E2934</f>
        <v>14.630442861750161</v>
      </c>
      <c r="L2933" s="476">
        <f t="shared" si="320"/>
        <v>693.97626929213061</v>
      </c>
      <c r="M2933" s="471">
        <f t="shared" si="321"/>
        <v>1267.4250316588955</v>
      </c>
      <c r="N2933" s="467">
        <f t="shared" si="322"/>
        <v>0</v>
      </c>
      <c r="O2933" s="475" t="str">
        <f t="shared" si="323"/>
        <v/>
      </c>
    </row>
    <row r="2934" spans="1:15" hidden="1">
      <c r="A2934" s="475">
        <f t="shared" si="317"/>
        <v>43586</v>
      </c>
      <c r="B2934" s="475">
        <v>43588</v>
      </c>
      <c r="C2934" s="467">
        <v>5</v>
      </c>
      <c r="D2934" s="467">
        <v>839</v>
      </c>
      <c r="E2934" s="467">
        <v>71</v>
      </c>
      <c r="F2934" s="467">
        <v>0</v>
      </c>
      <c r="G2934" s="467">
        <f t="array" ref="G2934">MAX(IF($A$2:$A$8761=A2934,$D$2:$D$8761))</f>
        <v>1309</v>
      </c>
      <c r="H2934" s="467">
        <f t="shared" si="318"/>
        <v>0</v>
      </c>
      <c r="I2934" s="475" t="str">
        <f t="shared" si="319"/>
        <v/>
      </c>
      <c r="J2934" s="471">
        <f>'Potential Projects'!D2935</f>
        <v>14.321858900576567</v>
      </c>
      <c r="K2934" s="471">
        <f>'Potential Projects'!E2935</f>
        <v>10.791154321651256</v>
      </c>
      <c r="L2934" s="476">
        <f t="shared" si="320"/>
        <v>742.88698677777222</v>
      </c>
      <c r="M2934" s="471">
        <f t="shared" si="321"/>
        <v>1267.4250316588955</v>
      </c>
      <c r="N2934" s="467">
        <f t="shared" si="322"/>
        <v>0</v>
      </c>
      <c r="O2934" s="475" t="str">
        <f t="shared" si="323"/>
        <v/>
      </c>
    </row>
    <row r="2935" spans="1:15" hidden="1">
      <c r="A2935" s="475">
        <f t="shared" si="317"/>
        <v>43586</v>
      </c>
      <c r="B2935" s="475">
        <v>43588</v>
      </c>
      <c r="C2935" s="467">
        <v>6</v>
      </c>
      <c r="D2935" s="467">
        <v>900</v>
      </c>
      <c r="E2935" s="467">
        <v>80</v>
      </c>
      <c r="F2935" s="467">
        <v>0</v>
      </c>
      <c r="G2935" s="467">
        <f t="array" ref="G2935">MAX(IF($A$2:$A$8761=A2935,$D$2:$D$8761))</f>
        <v>1309</v>
      </c>
      <c r="H2935" s="467">
        <f t="shared" si="318"/>
        <v>0</v>
      </c>
      <c r="I2935" s="475" t="str">
        <f t="shared" si="319"/>
        <v/>
      </c>
      <c r="J2935" s="471">
        <f>'Potential Projects'!D2936</f>
        <v>28.536528662041487</v>
      </c>
      <c r="K2935" s="471">
        <f>'Potential Projects'!E2936</f>
        <v>1.4135277897226404</v>
      </c>
      <c r="L2935" s="476">
        <f t="shared" si="320"/>
        <v>790.04994354823589</v>
      </c>
      <c r="M2935" s="471">
        <f t="shared" si="321"/>
        <v>1267.4250316588955</v>
      </c>
      <c r="N2935" s="467">
        <f t="shared" si="322"/>
        <v>0</v>
      </c>
      <c r="O2935" s="475" t="str">
        <f t="shared" si="323"/>
        <v/>
      </c>
    </row>
    <row r="2936" spans="1:15" hidden="1">
      <c r="A2936" s="475">
        <f t="shared" si="317"/>
        <v>43586</v>
      </c>
      <c r="B2936" s="475">
        <v>43588</v>
      </c>
      <c r="C2936" s="467">
        <v>7</v>
      </c>
      <c r="D2936" s="467">
        <v>1019</v>
      </c>
      <c r="E2936" s="467">
        <v>74</v>
      </c>
      <c r="F2936" s="467">
        <v>6</v>
      </c>
      <c r="G2936" s="467">
        <f t="array" ref="G2936">MAX(IF($A$2:$A$8761=A2936,$D$2:$D$8761))</f>
        <v>1309</v>
      </c>
      <c r="H2936" s="467">
        <f t="shared" si="318"/>
        <v>0</v>
      </c>
      <c r="I2936" s="475" t="str">
        <f t="shared" si="319"/>
        <v/>
      </c>
      <c r="J2936" s="471">
        <f>'Potential Projects'!D2937</f>
        <v>48.00320905238901</v>
      </c>
      <c r="K2936" s="471">
        <f>'Potential Projects'!E2937</f>
        <v>0.5608740593420769</v>
      </c>
      <c r="L2936" s="476">
        <f t="shared" si="320"/>
        <v>890.43591688826893</v>
      </c>
      <c r="M2936" s="471">
        <f t="shared" si="321"/>
        <v>1267.4250316588955</v>
      </c>
      <c r="N2936" s="467">
        <f t="shared" si="322"/>
        <v>0</v>
      </c>
      <c r="O2936" s="475" t="str">
        <f t="shared" si="323"/>
        <v/>
      </c>
    </row>
    <row r="2937" spans="1:15" hidden="1">
      <c r="A2937" s="475">
        <f t="shared" si="317"/>
        <v>43586</v>
      </c>
      <c r="B2937" s="475">
        <v>43588</v>
      </c>
      <c r="C2937" s="467">
        <v>8</v>
      </c>
      <c r="D2937" s="467">
        <v>1040</v>
      </c>
      <c r="E2937" s="467">
        <v>46</v>
      </c>
      <c r="F2937" s="467">
        <v>18</v>
      </c>
      <c r="G2937" s="467">
        <f t="array" ref="G2937">MAX(IF($A$2:$A$8761=A2937,$D$2:$D$8761))</f>
        <v>1309</v>
      </c>
      <c r="H2937" s="467">
        <f t="shared" si="318"/>
        <v>0</v>
      </c>
      <c r="I2937" s="475" t="str">
        <f t="shared" si="319"/>
        <v/>
      </c>
      <c r="J2937" s="471">
        <f>'Potential Projects'!D2938</f>
        <v>15.596287777943701</v>
      </c>
      <c r="K2937" s="471">
        <f>'Potential Projects'!E2938</f>
        <v>0.75330783702429582</v>
      </c>
      <c r="L2937" s="476">
        <f t="shared" si="320"/>
        <v>959.65040438503206</v>
      </c>
      <c r="M2937" s="471">
        <f t="shared" si="321"/>
        <v>1267.4250316588955</v>
      </c>
      <c r="N2937" s="467">
        <f t="shared" si="322"/>
        <v>0</v>
      </c>
      <c r="O2937" s="475" t="str">
        <f t="shared" si="323"/>
        <v/>
      </c>
    </row>
    <row r="2938" spans="1:15" hidden="1">
      <c r="A2938" s="475">
        <f t="shared" si="317"/>
        <v>43586</v>
      </c>
      <c r="B2938" s="475">
        <v>43588</v>
      </c>
      <c r="C2938" s="467">
        <v>9</v>
      </c>
      <c r="D2938" s="467">
        <v>1039</v>
      </c>
      <c r="E2938" s="467">
        <v>40</v>
      </c>
      <c r="F2938" s="467">
        <v>18</v>
      </c>
      <c r="G2938" s="467">
        <f t="array" ref="G2938">MAX(IF($A$2:$A$8761=A2938,$D$2:$D$8761))</f>
        <v>1309</v>
      </c>
      <c r="H2938" s="467">
        <f t="shared" si="318"/>
        <v>0</v>
      </c>
      <c r="I2938" s="475" t="str">
        <f t="shared" si="319"/>
        <v/>
      </c>
      <c r="J2938" s="471">
        <f>'Potential Projects'!D2939</f>
        <v>8.1616502764874355</v>
      </c>
      <c r="K2938" s="471">
        <f>'Potential Projects'!E2939</f>
        <v>2.0901750161255643</v>
      </c>
      <c r="L2938" s="476">
        <f t="shared" si="320"/>
        <v>970.74817470738697</v>
      </c>
      <c r="M2938" s="471">
        <f t="shared" si="321"/>
        <v>1267.4250316588955</v>
      </c>
      <c r="N2938" s="467">
        <f t="shared" si="322"/>
        <v>0</v>
      </c>
      <c r="O2938" s="475" t="str">
        <f t="shared" si="323"/>
        <v/>
      </c>
    </row>
    <row r="2939" spans="1:15" hidden="1">
      <c r="A2939" s="475">
        <f t="shared" si="317"/>
        <v>43586</v>
      </c>
      <c r="B2939" s="475">
        <v>43588</v>
      </c>
      <c r="C2939" s="467">
        <v>10</v>
      </c>
      <c r="D2939" s="467">
        <v>1032</v>
      </c>
      <c r="E2939" s="467">
        <v>24</v>
      </c>
      <c r="F2939" s="467">
        <v>19</v>
      </c>
      <c r="G2939" s="467">
        <f t="array" ref="G2939">MAX(IF($A$2:$A$8761=A2939,$D$2:$D$8761))</f>
        <v>1309</v>
      </c>
      <c r="H2939" s="467">
        <f t="shared" si="318"/>
        <v>0</v>
      </c>
      <c r="I2939" s="475" t="str">
        <f t="shared" si="319"/>
        <v/>
      </c>
      <c r="J2939" s="471">
        <f>'Potential Projects'!D2940</f>
        <v>10.986773810745468</v>
      </c>
      <c r="K2939" s="471">
        <f>'Potential Projects'!E2940</f>
        <v>1.1999732315631049</v>
      </c>
      <c r="L2939" s="476">
        <f t="shared" si="320"/>
        <v>976.81325295769136</v>
      </c>
      <c r="M2939" s="471">
        <f t="shared" si="321"/>
        <v>1267.4250316588955</v>
      </c>
      <c r="N2939" s="467">
        <f t="shared" si="322"/>
        <v>0</v>
      </c>
      <c r="O2939" s="475" t="str">
        <f t="shared" si="323"/>
        <v/>
      </c>
    </row>
    <row r="2940" spans="1:15" hidden="1">
      <c r="A2940" s="475">
        <f t="shared" si="317"/>
        <v>43586</v>
      </c>
      <c r="B2940" s="475">
        <v>43588</v>
      </c>
      <c r="C2940" s="467">
        <v>11</v>
      </c>
      <c r="D2940" s="467">
        <v>1054</v>
      </c>
      <c r="E2940" s="467">
        <v>22</v>
      </c>
      <c r="F2940" s="467">
        <v>19</v>
      </c>
      <c r="G2940" s="467">
        <f t="array" ref="G2940">MAX(IF($A$2:$A$8761=A2940,$D$2:$D$8761))</f>
        <v>1309</v>
      </c>
      <c r="H2940" s="467">
        <f t="shared" si="318"/>
        <v>0</v>
      </c>
      <c r="I2940" s="475" t="str">
        <f t="shared" si="319"/>
        <v/>
      </c>
      <c r="J2940" s="471">
        <f>'Potential Projects'!D2941</f>
        <v>14.414127230379792</v>
      </c>
      <c r="K2940" s="471">
        <f>'Potential Projects'!E2941</f>
        <v>0.4098995914857021</v>
      </c>
      <c r="L2940" s="476">
        <f t="shared" si="320"/>
        <v>998.17597317813454</v>
      </c>
      <c r="M2940" s="471">
        <f t="shared" si="321"/>
        <v>1267.4250316588955</v>
      </c>
      <c r="N2940" s="467">
        <f t="shared" si="322"/>
        <v>0</v>
      </c>
      <c r="O2940" s="475" t="str">
        <f t="shared" si="323"/>
        <v/>
      </c>
    </row>
    <row r="2941" spans="1:15" hidden="1">
      <c r="A2941" s="475">
        <f t="shared" si="317"/>
        <v>43586</v>
      </c>
      <c r="B2941" s="475">
        <v>43588</v>
      </c>
      <c r="C2941" s="467">
        <v>12</v>
      </c>
      <c r="D2941" s="467">
        <v>1032</v>
      </c>
      <c r="E2941" s="467">
        <v>25</v>
      </c>
      <c r="F2941" s="467">
        <v>19</v>
      </c>
      <c r="G2941" s="467">
        <f t="array" ref="G2941">MAX(IF($A$2:$A$8761=A2941,$D$2:$D$8761))</f>
        <v>1309</v>
      </c>
      <c r="H2941" s="467">
        <f t="shared" si="318"/>
        <v>0</v>
      </c>
      <c r="I2941" s="475" t="str">
        <f t="shared" si="319"/>
        <v/>
      </c>
      <c r="J2941" s="471">
        <f>'Potential Projects'!D2942</f>
        <v>17.533045233891169</v>
      </c>
      <c r="K2941" s="471">
        <f>'Potential Projects'!E2942</f>
        <v>1.7201702322081274</v>
      </c>
      <c r="L2941" s="476">
        <f t="shared" si="320"/>
        <v>968.74678453390072</v>
      </c>
      <c r="M2941" s="471">
        <f t="shared" si="321"/>
        <v>1267.4250316588955</v>
      </c>
      <c r="N2941" s="467">
        <f t="shared" si="322"/>
        <v>0</v>
      </c>
      <c r="O2941" s="475" t="str">
        <f t="shared" si="323"/>
        <v/>
      </c>
    </row>
    <row r="2942" spans="1:15" hidden="1">
      <c r="A2942" s="475">
        <f t="shared" si="317"/>
        <v>43586</v>
      </c>
      <c r="B2942" s="475">
        <v>43588</v>
      </c>
      <c r="C2942" s="467">
        <v>13</v>
      </c>
      <c r="D2942" s="467">
        <v>1018</v>
      </c>
      <c r="E2942" s="467">
        <v>27</v>
      </c>
      <c r="F2942" s="467">
        <v>19</v>
      </c>
      <c r="G2942" s="467">
        <f t="array" ref="G2942">MAX(IF($A$2:$A$8761=A2942,$D$2:$D$8761))</f>
        <v>1309</v>
      </c>
      <c r="H2942" s="467">
        <f t="shared" si="318"/>
        <v>0</v>
      </c>
      <c r="I2942" s="475" t="str">
        <f t="shared" si="319"/>
        <v/>
      </c>
      <c r="J2942" s="471">
        <f>'Potential Projects'!D2943</f>
        <v>19.444351195862211</v>
      </c>
      <c r="K2942" s="471">
        <f>'Potential Projects'!E2943</f>
        <v>4.379041818963664</v>
      </c>
      <c r="L2942" s="476">
        <f t="shared" si="320"/>
        <v>948.1766069851742</v>
      </c>
      <c r="M2942" s="471">
        <f t="shared" si="321"/>
        <v>1267.4250316588955</v>
      </c>
      <c r="N2942" s="467">
        <f t="shared" si="322"/>
        <v>0</v>
      </c>
      <c r="O2942" s="475" t="str">
        <f t="shared" si="323"/>
        <v/>
      </c>
    </row>
    <row r="2943" spans="1:15" hidden="1">
      <c r="A2943" s="475">
        <f t="shared" si="317"/>
        <v>43586</v>
      </c>
      <c r="B2943" s="475">
        <v>43588</v>
      </c>
      <c r="C2943" s="467">
        <v>14</v>
      </c>
      <c r="D2943" s="467">
        <v>995</v>
      </c>
      <c r="E2943" s="467">
        <v>18</v>
      </c>
      <c r="F2943" s="467">
        <v>19</v>
      </c>
      <c r="G2943" s="467">
        <f t="array" ref="G2943">MAX(IF($A$2:$A$8761=A2943,$D$2:$D$8761))</f>
        <v>1309</v>
      </c>
      <c r="H2943" s="467">
        <f t="shared" si="318"/>
        <v>0</v>
      </c>
      <c r="I2943" s="475" t="str">
        <f t="shared" si="319"/>
        <v/>
      </c>
      <c r="J2943" s="471">
        <f>'Potential Projects'!D2944</f>
        <v>20.887078759725899</v>
      </c>
      <c r="K2943" s="471">
        <f>'Potential Projects'!E2944</f>
        <v>5.4741933992689749</v>
      </c>
      <c r="L2943" s="476">
        <f t="shared" si="320"/>
        <v>931.63872784100511</v>
      </c>
      <c r="M2943" s="471">
        <f t="shared" si="321"/>
        <v>1267.4250316588955</v>
      </c>
      <c r="N2943" s="467">
        <f t="shared" si="322"/>
        <v>0</v>
      </c>
      <c r="O2943" s="475" t="str">
        <f t="shared" si="323"/>
        <v/>
      </c>
    </row>
    <row r="2944" spans="1:15" hidden="1">
      <c r="A2944" s="475">
        <f t="shared" si="317"/>
        <v>43586</v>
      </c>
      <c r="B2944" s="475">
        <v>43588</v>
      </c>
      <c r="C2944" s="467">
        <v>15</v>
      </c>
      <c r="D2944" s="467">
        <v>1015</v>
      </c>
      <c r="E2944" s="467">
        <v>11</v>
      </c>
      <c r="F2944" s="467">
        <v>18</v>
      </c>
      <c r="G2944" s="467">
        <f t="array" ref="G2944">MAX(IF($A$2:$A$8761=A2944,$D$2:$D$8761))</f>
        <v>1309</v>
      </c>
      <c r="H2944" s="467">
        <f t="shared" si="318"/>
        <v>0</v>
      </c>
      <c r="I2944" s="475" t="str">
        <f t="shared" si="319"/>
        <v/>
      </c>
      <c r="J2944" s="471">
        <f>'Potential Projects'!D2945</f>
        <v>5.3269697259259123</v>
      </c>
      <c r="K2944" s="471">
        <f>'Potential Projects'!E2945</f>
        <v>0.57495457966028818</v>
      </c>
      <c r="L2944" s="476">
        <f t="shared" si="320"/>
        <v>980.09807569441386</v>
      </c>
      <c r="M2944" s="471">
        <f t="shared" si="321"/>
        <v>1267.4250316588955</v>
      </c>
      <c r="N2944" s="467">
        <f t="shared" si="322"/>
        <v>0</v>
      </c>
      <c r="O2944" s="475" t="str">
        <f t="shared" si="323"/>
        <v/>
      </c>
    </row>
    <row r="2945" spans="1:15" hidden="1">
      <c r="A2945" s="475">
        <f t="shared" si="317"/>
        <v>43586</v>
      </c>
      <c r="B2945" s="475">
        <v>43588</v>
      </c>
      <c r="C2945" s="467">
        <v>16</v>
      </c>
      <c r="D2945" s="467">
        <v>1008</v>
      </c>
      <c r="E2945" s="467">
        <v>7</v>
      </c>
      <c r="F2945" s="467">
        <v>19</v>
      </c>
      <c r="G2945" s="467">
        <f t="array" ref="G2945">MAX(IF($A$2:$A$8761=A2945,$D$2:$D$8761))</f>
        <v>1309</v>
      </c>
      <c r="H2945" s="467">
        <f t="shared" si="318"/>
        <v>0</v>
      </c>
      <c r="I2945" s="475" t="str">
        <f t="shared" si="319"/>
        <v/>
      </c>
      <c r="J2945" s="471">
        <f>'Potential Projects'!D2946</f>
        <v>1.5490331923406855</v>
      </c>
      <c r="K2945" s="471">
        <f>'Potential Projects'!E2946</f>
        <v>2.3428421307245753</v>
      </c>
      <c r="L2945" s="476">
        <f t="shared" si="320"/>
        <v>978.10812467693484</v>
      </c>
      <c r="M2945" s="471">
        <f t="shared" si="321"/>
        <v>1267.4250316588955</v>
      </c>
      <c r="N2945" s="467">
        <f t="shared" si="322"/>
        <v>0</v>
      </c>
      <c r="O2945" s="475" t="str">
        <f t="shared" si="323"/>
        <v/>
      </c>
    </row>
    <row r="2946" spans="1:15" hidden="1">
      <c r="A2946" s="475">
        <f t="shared" ref="A2946:A3009" si="324">DATE(YEAR(B2946),MONTH(B2946),1)</f>
        <v>43586</v>
      </c>
      <c r="B2946" s="475">
        <v>43588</v>
      </c>
      <c r="C2946" s="467">
        <v>17</v>
      </c>
      <c r="D2946" s="467">
        <v>994</v>
      </c>
      <c r="E2946" s="467">
        <v>6</v>
      </c>
      <c r="F2946" s="467">
        <v>18</v>
      </c>
      <c r="G2946" s="467">
        <f t="array" ref="G2946">MAX(IF($A$2:$A$8761=A2946,$D$2:$D$8761))</f>
        <v>1309</v>
      </c>
      <c r="H2946" s="467">
        <f t="shared" ref="H2946:H3009" si="325">IF(G2946=D2946,1,0)</f>
        <v>0</v>
      </c>
      <c r="I2946" s="475" t="str">
        <f t="shared" ref="I2946:I3009" si="326">IF(D2946=G2946,B2946,"")</f>
        <v/>
      </c>
      <c r="J2946" s="471">
        <f>'Potential Projects'!D2947</f>
        <v>0.40175941901278767</v>
      </c>
      <c r="K2946" s="471">
        <f>'Potential Projects'!E2947</f>
        <v>3.5819279187271551</v>
      </c>
      <c r="L2946" s="476">
        <f t="shared" ref="L2946:L3009" si="327">D2946-E2946-F2946-J2946-K2946</f>
        <v>966.01631266226002</v>
      </c>
      <c r="M2946" s="471">
        <f t="shared" ref="M2946:M3009" si="328">MAX($L$2882:$L$3625)</f>
        <v>1267.4250316588955</v>
      </c>
      <c r="N2946" s="467">
        <f t="shared" ref="N2946:N3009" si="329">IF(M2946=L2946,1,0)</f>
        <v>0</v>
      </c>
      <c r="O2946" s="475" t="str">
        <f t="shared" ref="O2946:O3009" si="330">IF(L2946=M2946,B2946,"")</f>
        <v/>
      </c>
    </row>
    <row r="2947" spans="1:15" hidden="1">
      <c r="A2947" s="475">
        <f t="shared" si="324"/>
        <v>43586</v>
      </c>
      <c r="B2947" s="475">
        <v>43588</v>
      </c>
      <c r="C2947" s="467">
        <v>18</v>
      </c>
      <c r="D2947" s="467">
        <v>959</v>
      </c>
      <c r="E2947" s="467">
        <v>3</v>
      </c>
      <c r="F2947" s="467">
        <v>19</v>
      </c>
      <c r="G2947" s="467">
        <f t="array" ref="G2947">MAX(IF($A$2:$A$8761=A2947,$D$2:$D$8761))</f>
        <v>1309</v>
      </c>
      <c r="H2947" s="467">
        <f t="shared" si="325"/>
        <v>0</v>
      </c>
      <c r="I2947" s="475" t="str">
        <f t="shared" si="326"/>
        <v/>
      </c>
      <c r="J2947" s="471">
        <f>'Potential Projects'!D2948</f>
        <v>0.66456039131051625</v>
      </c>
      <c r="K2947" s="471">
        <f>'Potential Projects'!E2948</f>
        <v>10.099644323801332</v>
      </c>
      <c r="L2947" s="476">
        <f t="shared" si="327"/>
        <v>926.23579528488813</v>
      </c>
      <c r="M2947" s="471">
        <f t="shared" si="328"/>
        <v>1267.4250316588955</v>
      </c>
      <c r="N2947" s="467">
        <f t="shared" si="329"/>
        <v>0</v>
      </c>
      <c r="O2947" s="475" t="str">
        <f t="shared" si="330"/>
        <v/>
      </c>
    </row>
    <row r="2948" spans="1:15" hidden="1">
      <c r="A2948" s="475">
        <f t="shared" si="324"/>
        <v>43586</v>
      </c>
      <c r="B2948" s="475">
        <v>43588</v>
      </c>
      <c r="C2948" s="467">
        <v>19</v>
      </c>
      <c r="D2948" s="467">
        <v>984</v>
      </c>
      <c r="E2948" s="467">
        <v>3</v>
      </c>
      <c r="F2948" s="467">
        <v>9</v>
      </c>
      <c r="G2948" s="467">
        <f t="array" ref="G2948">MAX(IF($A$2:$A$8761=A2948,$D$2:$D$8761))</f>
        <v>1309</v>
      </c>
      <c r="H2948" s="467">
        <f t="shared" si="325"/>
        <v>0</v>
      </c>
      <c r="I2948" s="475" t="str">
        <f t="shared" si="326"/>
        <v/>
      </c>
      <c r="J2948" s="471">
        <f>'Potential Projects'!D2949</f>
        <v>0.76783532016444556</v>
      </c>
      <c r="K2948" s="471">
        <f>'Potential Projects'!E2949</f>
        <v>29.709115620296711</v>
      </c>
      <c r="L2948" s="476">
        <f t="shared" si="327"/>
        <v>941.52304905953883</v>
      </c>
      <c r="M2948" s="471">
        <f t="shared" si="328"/>
        <v>1267.4250316588955</v>
      </c>
      <c r="N2948" s="467">
        <f t="shared" si="329"/>
        <v>0</v>
      </c>
      <c r="O2948" s="475" t="str">
        <f t="shared" si="330"/>
        <v/>
      </c>
    </row>
    <row r="2949" spans="1:15" hidden="1">
      <c r="A2949" s="475">
        <f t="shared" si="324"/>
        <v>43586</v>
      </c>
      <c r="B2949" s="475">
        <v>43588</v>
      </c>
      <c r="C2949" s="467">
        <v>20</v>
      </c>
      <c r="D2949" s="467">
        <v>928</v>
      </c>
      <c r="E2949" s="467">
        <v>3</v>
      </c>
      <c r="F2949" s="467">
        <v>1</v>
      </c>
      <c r="G2949" s="467">
        <f t="array" ref="G2949">MAX(IF($A$2:$A$8761=A2949,$D$2:$D$8761))</f>
        <v>1309</v>
      </c>
      <c r="H2949" s="467">
        <f t="shared" si="325"/>
        <v>0</v>
      </c>
      <c r="I2949" s="475" t="str">
        <f t="shared" si="326"/>
        <v/>
      </c>
      <c r="J2949" s="471">
        <f>'Potential Projects'!D2950</f>
        <v>10.035696801494421</v>
      </c>
      <c r="K2949" s="471">
        <f>'Potential Projects'!E2950</f>
        <v>85.898996452375826</v>
      </c>
      <c r="L2949" s="476">
        <f t="shared" si="327"/>
        <v>828.06530674612975</v>
      </c>
      <c r="M2949" s="471">
        <f t="shared" si="328"/>
        <v>1267.4250316588955</v>
      </c>
      <c r="N2949" s="467">
        <f t="shared" si="329"/>
        <v>0</v>
      </c>
      <c r="O2949" s="475" t="str">
        <f t="shared" si="330"/>
        <v/>
      </c>
    </row>
    <row r="2950" spans="1:15" hidden="1">
      <c r="A2950" s="475">
        <f t="shared" si="324"/>
        <v>43586</v>
      </c>
      <c r="B2950" s="475">
        <v>43588</v>
      </c>
      <c r="C2950" s="467">
        <v>21</v>
      </c>
      <c r="D2950" s="467">
        <v>980</v>
      </c>
      <c r="E2950" s="467">
        <v>9</v>
      </c>
      <c r="F2950" s="467">
        <v>0</v>
      </c>
      <c r="G2950" s="467">
        <f t="array" ref="G2950">MAX(IF($A$2:$A$8761=A2950,$D$2:$D$8761))</f>
        <v>1309</v>
      </c>
      <c r="H2950" s="467">
        <f t="shared" si="325"/>
        <v>0</v>
      </c>
      <c r="I2950" s="475" t="str">
        <f t="shared" si="326"/>
        <v/>
      </c>
      <c r="J2950" s="471">
        <f>'Potential Projects'!D2951</f>
        <v>10.843680026411826</v>
      </c>
      <c r="K2950" s="471">
        <f>'Potential Projects'!E2951</f>
        <v>92.109288163835743</v>
      </c>
      <c r="L2950" s="476">
        <f t="shared" si="327"/>
        <v>868.04703180975253</v>
      </c>
      <c r="M2950" s="471">
        <f t="shared" si="328"/>
        <v>1267.4250316588955</v>
      </c>
      <c r="N2950" s="467">
        <f t="shared" si="329"/>
        <v>0</v>
      </c>
      <c r="O2950" s="475" t="str">
        <f t="shared" si="330"/>
        <v/>
      </c>
    </row>
    <row r="2951" spans="1:15" hidden="1">
      <c r="A2951" s="475">
        <f t="shared" si="324"/>
        <v>43586</v>
      </c>
      <c r="B2951" s="475">
        <v>43588</v>
      </c>
      <c r="C2951" s="467">
        <v>22</v>
      </c>
      <c r="D2951" s="467">
        <v>954</v>
      </c>
      <c r="E2951" s="467">
        <v>5</v>
      </c>
      <c r="F2951" s="467">
        <v>0</v>
      </c>
      <c r="G2951" s="467">
        <f t="array" ref="G2951">MAX(IF($A$2:$A$8761=A2951,$D$2:$D$8761))</f>
        <v>1309</v>
      </c>
      <c r="H2951" s="467">
        <f t="shared" si="325"/>
        <v>0</v>
      </c>
      <c r="I2951" s="475" t="str">
        <f t="shared" si="326"/>
        <v/>
      </c>
      <c r="J2951" s="471">
        <f>'Potential Projects'!D2952</f>
        <v>14.813684610808345</v>
      </c>
      <c r="K2951" s="471">
        <f>'Potential Projects'!E2952</f>
        <v>98.305499354977442</v>
      </c>
      <c r="L2951" s="476">
        <f t="shared" si="327"/>
        <v>835.88081603421426</v>
      </c>
      <c r="M2951" s="471">
        <f t="shared" si="328"/>
        <v>1267.4250316588955</v>
      </c>
      <c r="N2951" s="467">
        <f t="shared" si="329"/>
        <v>0</v>
      </c>
      <c r="O2951" s="475" t="str">
        <f t="shared" si="330"/>
        <v/>
      </c>
    </row>
    <row r="2952" spans="1:15" hidden="1">
      <c r="A2952" s="475">
        <f t="shared" si="324"/>
        <v>43586</v>
      </c>
      <c r="B2952" s="475">
        <v>43588</v>
      </c>
      <c r="C2952" s="467">
        <v>23</v>
      </c>
      <c r="D2952" s="467">
        <v>881</v>
      </c>
      <c r="E2952" s="467">
        <v>3</v>
      </c>
      <c r="F2952" s="467">
        <v>0</v>
      </c>
      <c r="G2952" s="467">
        <f t="array" ref="G2952">MAX(IF($A$2:$A$8761=A2952,$D$2:$D$8761))</f>
        <v>1309</v>
      </c>
      <c r="H2952" s="467">
        <f t="shared" si="325"/>
        <v>0</v>
      </c>
      <c r="I2952" s="475" t="str">
        <f t="shared" si="326"/>
        <v/>
      </c>
      <c r="J2952" s="471">
        <f>'Potential Projects'!D2953</f>
        <v>92.078472788653769</v>
      </c>
      <c r="K2952" s="471">
        <f>'Potential Projects'!E2953</f>
        <v>98.989969092668247</v>
      </c>
      <c r="L2952" s="476">
        <f t="shared" si="327"/>
        <v>686.93155811867791</v>
      </c>
      <c r="M2952" s="471">
        <f t="shared" si="328"/>
        <v>1267.4250316588955</v>
      </c>
      <c r="N2952" s="467">
        <f t="shared" si="329"/>
        <v>0</v>
      </c>
      <c r="O2952" s="475" t="str">
        <f t="shared" si="330"/>
        <v/>
      </c>
    </row>
    <row r="2953" spans="1:15" hidden="1">
      <c r="A2953" s="475">
        <f t="shared" si="324"/>
        <v>43586</v>
      </c>
      <c r="B2953" s="475">
        <v>43588</v>
      </c>
      <c r="C2953" s="467">
        <v>24</v>
      </c>
      <c r="D2953" s="467">
        <v>830</v>
      </c>
      <c r="E2953" s="467">
        <v>2</v>
      </c>
      <c r="F2953" s="467">
        <v>0</v>
      </c>
      <c r="G2953" s="467">
        <f t="array" ref="G2953">MAX(IF($A$2:$A$8761=A2953,$D$2:$D$8761))</f>
        <v>1309</v>
      </c>
      <c r="H2953" s="467">
        <f t="shared" si="325"/>
        <v>0</v>
      </c>
      <c r="I2953" s="475" t="str">
        <f t="shared" si="326"/>
        <v/>
      </c>
      <c r="J2953" s="471">
        <f>'Potential Projects'!D2954</f>
        <v>60.810909259433288</v>
      </c>
      <c r="K2953" s="471">
        <f>'Potential Projects'!E2954</f>
        <v>99.58760895506343</v>
      </c>
      <c r="L2953" s="476">
        <f t="shared" si="327"/>
        <v>667.60148178550332</v>
      </c>
      <c r="M2953" s="471">
        <f t="shared" si="328"/>
        <v>1267.4250316588955</v>
      </c>
      <c r="N2953" s="467">
        <f t="shared" si="329"/>
        <v>0</v>
      </c>
      <c r="O2953" s="475" t="str">
        <f t="shared" si="330"/>
        <v/>
      </c>
    </row>
    <row r="2954" spans="1:15" hidden="1">
      <c r="A2954" s="475">
        <f t="shared" si="324"/>
        <v>43586</v>
      </c>
      <c r="B2954" s="475">
        <v>43589</v>
      </c>
      <c r="C2954" s="467">
        <v>1</v>
      </c>
      <c r="D2954" s="467">
        <v>788</v>
      </c>
      <c r="E2954" s="467">
        <v>0</v>
      </c>
      <c r="F2954" s="467">
        <v>0</v>
      </c>
      <c r="G2954" s="467">
        <f t="array" ref="G2954">MAX(IF($A$2:$A$8761=A2954,$D$2:$D$8761))</f>
        <v>1309</v>
      </c>
      <c r="H2954" s="467">
        <f t="shared" si="325"/>
        <v>0</v>
      </c>
      <c r="I2954" s="475" t="str">
        <f t="shared" si="326"/>
        <v/>
      </c>
      <c r="J2954" s="471">
        <f>'Potential Projects'!D2955</f>
        <v>113.43641985392506</v>
      </c>
      <c r="K2954" s="471">
        <f>'Potential Projects'!E2955</f>
        <v>99.595431466351329</v>
      </c>
      <c r="L2954" s="476">
        <f t="shared" si="327"/>
        <v>574.96814867972364</v>
      </c>
      <c r="M2954" s="471">
        <f t="shared" si="328"/>
        <v>1267.4250316588955</v>
      </c>
      <c r="N2954" s="467">
        <f t="shared" si="329"/>
        <v>0</v>
      </c>
      <c r="O2954" s="475" t="str">
        <f t="shared" si="330"/>
        <v/>
      </c>
    </row>
    <row r="2955" spans="1:15" hidden="1">
      <c r="A2955" s="475">
        <f t="shared" si="324"/>
        <v>43586</v>
      </c>
      <c r="B2955" s="475">
        <v>43589</v>
      </c>
      <c r="C2955" s="467">
        <v>2</v>
      </c>
      <c r="D2955" s="467">
        <v>771</v>
      </c>
      <c r="E2955" s="467">
        <v>0</v>
      </c>
      <c r="F2955" s="467">
        <v>0</v>
      </c>
      <c r="G2955" s="467">
        <f t="array" ref="G2955">MAX(IF($A$2:$A$8761=A2955,$D$2:$D$8761))</f>
        <v>1309</v>
      </c>
      <c r="H2955" s="467">
        <f t="shared" si="325"/>
        <v>0</v>
      </c>
      <c r="I2955" s="475" t="str">
        <f t="shared" si="326"/>
        <v/>
      </c>
      <c r="J2955" s="471">
        <f>'Potential Projects'!D2956</f>
        <v>130.74154833245049</v>
      </c>
      <c r="K2955" s="471">
        <f>'Potential Projects'!E2956</f>
        <v>99.366231885615974</v>
      </c>
      <c r="L2955" s="476">
        <f t="shared" si="327"/>
        <v>540.89221978193348</v>
      </c>
      <c r="M2955" s="471">
        <f t="shared" si="328"/>
        <v>1267.4250316588955</v>
      </c>
      <c r="N2955" s="467">
        <f t="shared" si="329"/>
        <v>0</v>
      </c>
      <c r="O2955" s="475" t="str">
        <f t="shared" si="330"/>
        <v/>
      </c>
    </row>
    <row r="2956" spans="1:15" hidden="1">
      <c r="A2956" s="475">
        <f t="shared" si="324"/>
        <v>43586</v>
      </c>
      <c r="B2956" s="475">
        <v>43589</v>
      </c>
      <c r="C2956" s="467">
        <v>3</v>
      </c>
      <c r="D2956" s="467">
        <v>777</v>
      </c>
      <c r="E2956" s="467">
        <v>0</v>
      </c>
      <c r="F2956" s="467">
        <v>0</v>
      </c>
      <c r="G2956" s="467">
        <f t="array" ref="G2956">MAX(IF($A$2:$A$8761=A2956,$D$2:$D$8761))</f>
        <v>1309</v>
      </c>
      <c r="H2956" s="467">
        <f t="shared" si="325"/>
        <v>0</v>
      </c>
      <c r="I2956" s="475" t="str">
        <f t="shared" si="326"/>
        <v/>
      </c>
      <c r="J2956" s="471">
        <f>'Potential Projects'!D2957</f>
        <v>72.48366131038253</v>
      </c>
      <c r="K2956" s="471">
        <f>'Potential Projects'!E2957</f>
        <v>98.856986400774034</v>
      </c>
      <c r="L2956" s="476">
        <f t="shared" si="327"/>
        <v>605.65935228884337</v>
      </c>
      <c r="M2956" s="471">
        <f t="shared" si="328"/>
        <v>1267.4250316588955</v>
      </c>
      <c r="N2956" s="467">
        <f t="shared" si="329"/>
        <v>0</v>
      </c>
      <c r="O2956" s="475" t="str">
        <f t="shared" si="330"/>
        <v/>
      </c>
    </row>
    <row r="2957" spans="1:15" hidden="1">
      <c r="A2957" s="475">
        <f t="shared" si="324"/>
        <v>43586</v>
      </c>
      <c r="B2957" s="475">
        <v>43589</v>
      </c>
      <c r="C2957" s="467">
        <v>4</v>
      </c>
      <c r="D2957" s="467">
        <v>767</v>
      </c>
      <c r="E2957" s="467">
        <v>0</v>
      </c>
      <c r="F2957" s="467">
        <v>0</v>
      </c>
      <c r="G2957" s="467">
        <f t="array" ref="G2957">MAX(IF($A$2:$A$8761=A2957,$D$2:$D$8761))</f>
        <v>1309</v>
      </c>
      <c r="H2957" s="467">
        <f t="shared" si="325"/>
        <v>0</v>
      </c>
      <c r="I2957" s="475" t="str">
        <f t="shared" si="326"/>
        <v/>
      </c>
      <c r="J2957" s="471">
        <f>'Potential Projects'!D2958</f>
        <v>49.959962458889933</v>
      </c>
      <c r="K2957" s="471">
        <f>'Potential Projects'!E2958</f>
        <v>99.528940120404229</v>
      </c>
      <c r="L2957" s="476">
        <f t="shared" si="327"/>
        <v>617.51109742070594</v>
      </c>
      <c r="M2957" s="471">
        <f t="shared" si="328"/>
        <v>1267.4250316588955</v>
      </c>
      <c r="N2957" s="467">
        <f t="shared" si="329"/>
        <v>0</v>
      </c>
      <c r="O2957" s="475" t="str">
        <f t="shared" si="330"/>
        <v/>
      </c>
    </row>
    <row r="2958" spans="1:15" hidden="1">
      <c r="A2958" s="475">
        <f t="shared" si="324"/>
        <v>43586</v>
      </c>
      <c r="B2958" s="475">
        <v>43589</v>
      </c>
      <c r="C2958" s="467">
        <v>5</v>
      </c>
      <c r="D2958" s="467">
        <v>789</v>
      </c>
      <c r="E2958" s="467">
        <v>0</v>
      </c>
      <c r="F2958" s="467">
        <v>0</v>
      </c>
      <c r="G2958" s="467">
        <f t="array" ref="G2958">MAX(IF($A$2:$A$8761=A2958,$D$2:$D$8761))</f>
        <v>1309</v>
      </c>
      <c r="H2958" s="467">
        <f t="shared" si="325"/>
        <v>0</v>
      </c>
      <c r="I2958" s="475" t="str">
        <f t="shared" si="326"/>
        <v/>
      </c>
      <c r="J2958" s="471">
        <f>'Potential Projects'!D2959</f>
        <v>119.31362557009589</v>
      </c>
      <c r="K2958" s="471">
        <f>'Potential Projects'!E2959</f>
        <v>99.319296817888628</v>
      </c>
      <c r="L2958" s="476">
        <f t="shared" si="327"/>
        <v>570.36707761201558</v>
      </c>
      <c r="M2958" s="471">
        <f t="shared" si="328"/>
        <v>1267.4250316588955</v>
      </c>
      <c r="N2958" s="467">
        <f t="shared" si="329"/>
        <v>0</v>
      </c>
      <c r="O2958" s="475" t="str">
        <f t="shared" si="330"/>
        <v/>
      </c>
    </row>
    <row r="2959" spans="1:15" hidden="1">
      <c r="A2959" s="475">
        <f t="shared" si="324"/>
        <v>43586</v>
      </c>
      <c r="B2959" s="475">
        <v>43589</v>
      </c>
      <c r="C2959" s="467">
        <v>6</v>
      </c>
      <c r="D2959" s="467">
        <v>797</v>
      </c>
      <c r="E2959" s="467">
        <v>0</v>
      </c>
      <c r="F2959" s="467">
        <v>0</v>
      </c>
      <c r="G2959" s="467">
        <f t="array" ref="G2959">MAX(IF($A$2:$A$8761=A2959,$D$2:$D$8761))</f>
        <v>1309</v>
      </c>
      <c r="H2959" s="467">
        <f t="shared" si="325"/>
        <v>0</v>
      </c>
      <c r="I2959" s="475" t="str">
        <f t="shared" si="326"/>
        <v/>
      </c>
      <c r="J2959" s="471">
        <f>'Potential Projects'!D2960</f>
        <v>105.53930357972044</v>
      </c>
      <c r="K2959" s="471">
        <f>'Potential Projects'!E2960</f>
        <v>95.973608740055909</v>
      </c>
      <c r="L2959" s="476">
        <f t="shared" si="327"/>
        <v>595.48708768022357</v>
      </c>
      <c r="M2959" s="471">
        <f t="shared" si="328"/>
        <v>1267.4250316588955</v>
      </c>
      <c r="N2959" s="467">
        <f t="shared" si="329"/>
        <v>0</v>
      </c>
      <c r="O2959" s="475" t="str">
        <f t="shared" si="330"/>
        <v/>
      </c>
    </row>
    <row r="2960" spans="1:15" hidden="1">
      <c r="A2960" s="475">
        <f t="shared" si="324"/>
        <v>43586</v>
      </c>
      <c r="B2960" s="475">
        <v>43589</v>
      </c>
      <c r="C2960" s="467">
        <v>7</v>
      </c>
      <c r="D2960" s="467">
        <v>833</v>
      </c>
      <c r="E2960" s="467">
        <v>0</v>
      </c>
      <c r="F2960" s="467">
        <v>7</v>
      </c>
      <c r="G2960" s="467">
        <f t="array" ref="G2960">MAX(IF($A$2:$A$8761=A2960,$D$2:$D$8761))</f>
        <v>1309</v>
      </c>
      <c r="H2960" s="467">
        <f t="shared" si="325"/>
        <v>0</v>
      </c>
      <c r="I2960" s="475" t="str">
        <f t="shared" si="326"/>
        <v/>
      </c>
      <c r="J2960" s="471">
        <f>'Potential Projects'!D2961</f>
        <v>67.606977628570675</v>
      </c>
      <c r="K2960" s="471">
        <f>'Potential Projects'!E2961</f>
        <v>85.903689959148565</v>
      </c>
      <c r="L2960" s="476">
        <f t="shared" si="327"/>
        <v>672.48933241228076</v>
      </c>
      <c r="M2960" s="471">
        <f t="shared" si="328"/>
        <v>1267.4250316588955</v>
      </c>
      <c r="N2960" s="467">
        <f t="shared" si="329"/>
        <v>0</v>
      </c>
      <c r="O2960" s="475" t="str">
        <f t="shared" si="330"/>
        <v/>
      </c>
    </row>
    <row r="2961" spans="1:15" hidden="1">
      <c r="A2961" s="475">
        <f t="shared" si="324"/>
        <v>43586</v>
      </c>
      <c r="B2961" s="475">
        <v>43589</v>
      </c>
      <c r="C2961" s="467">
        <v>8</v>
      </c>
      <c r="D2961" s="467">
        <v>867</v>
      </c>
      <c r="E2961" s="467">
        <v>3</v>
      </c>
      <c r="F2961" s="467">
        <v>17</v>
      </c>
      <c r="G2961" s="467">
        <f t="array" ref="G2961">MAX(IF($A$2:$A$8761=A2961,$D$2:$D$8761))</f>
        <v>1309</v>
      </c>
      <c r="H2961" s="467">
        <f t="shared" si="325"/>
        <v>0</v>
      </c>
      <c r="I2961" s="475" t="str">
        <f t="shared" si="326"/>
        <v/>
      </c>
      <c r="J2961" s="471">
        <f>'Potential Projects'!D2962</f>
        <v>10.246152889211219</v>
      </c>
      <c r="K2961" s="471">
        <f>'Potential Projects'!E2962</f>
        <v>92.562993818533656</v>
      </c>
      <c r="L2961" s="476">
        <f t="shared" si="327"/>
        <v>744.19085329225516</v>
      </c>
      <c r="M2961" s="471">
        <f t="shared" si="328"/>
        <v>1267.4250316588955</v>
      </c>
      <c r="N2961" s="467">
        <f t="shared" si="329"/>
        <v>0</v>
      </c>
      <c r="O2961" s="475" t="str">
        <f t="shared" si="330"/>
        <v/>
      </c>
    </row>
    <row r="2962" spans="1:15" hidden="1">
      <c r="A2962" s="475">
        <f t="shared" si="324"/>
        <v>43586</v>
      </c>
      <c r="B2962" s="475">
        <v>43589</v>
      </c>
      <c r="C2962" s="467">
        <v>9</v>
      </c>
      <c r="D2962" s="467">
        <v>939</v>
      </c>
      <c r="E2962" s="467">
        <v>6</v>
      </c>
      <c r="F2962" s="467">
        <v>19</v>
      </c>
      <c r="G2962" s="467">
        <f t="array" ref="G2962">MAX(IF($A$2:$A$8761=A2962,$D$2:$D$8761))</f>
        <v>1309</v>
      </c>
      <c r="H2962" s="467">
        <f t="shared" si="325"/>
        <v>0</v>
      </c>
      <c r="I2962" s="475" t="str">
        <f t="shared" si="326"/>
        <v/>
      </c>
      <c r="J2962" s="471">
        <f>'Potential Projects'!D2963</f>
        <v>7.3926702841085641</v>
      </c>
      <c r="K2962" s="471">
        <f>'Potential Projects'!E2963</f>
        <v>96.190292302730597</v>
      </c>
      <c r="L2962" s="476">
        <f t="shared" si="327"/>
        <v>810.41703741316087</v>
      </c>
      <c r="M2962" s="471">
        <f t="shared" si="328"/>
        <v>1267.4250316588955</v>
      </c>
      <c r="N2962" s="467">
        <f t="shared" si="329"/>
        <v>0</v>
      </c>
      <c r="O2962" s="475" t="str">
        <f t="shared" si="330"/>
        <v/>
      </c>
    </row>
    <row r="2963" spans="1:15" hidden="1">
      <c r="A2963" s="475">
        <f t="shared" si="324"/>
        <v>43586</v>
      </c>
      <c r="B2963" s="475">
        <v>43589</v>
      </c>
      <c r="C2963" s="467">
        <v>10</v>
      </c>
      <c r="D2963" s="467">
        <v>947</v>
      </c>
      <c r="E2963" s="467">
        <v>8</v>
      </c>
      <c r="F2963" s="467">
        <v>19</v>
      </c>
      <c r="G2963" s="467">
        <f t="array" ref="G2963">MAX(IF($A$2:$A$8761=A2963,$D$2:$D$8761))</f>
        <v>1309</v>
      </c>
      <c r="H2963" s="467">
        <f t="shared" si="325"/>
        <v>0</v>
      </c>
      <c r="I2963" s="475" t="str">
        <f t="shared" si="326"/>
        <v/>
      </c>
      <c r="J2963" s="471">
        <f>'Potential Projects'!D2964</f>
        <v>11.666374037095999</v>
      </c>
      <c r="K2963" s="471">
        <f>'Potential Projects'!E2964</f>
        <v>84.711539238873357</v>
      </c>
      <c r="L2963" s="476">
        <f t="shared" si="327"/>
        <v>823.62208672403062</v>
      </c>
      <c r="M2963" s="471">
        <f t="shared" si="328"/>
        <v>1267.4250316588955</v>
      </c>
      <c r="N2963" s="467">
        <f t="shared" si="329"/>
        <v>0</v>
      </c>
      <c r="O2963" s="475" t="str">
        <f t="shared" si="330"/>
        <v/>
      </c>
    </row>
    <row r="2964" spans="1:15" hidden="1">
      <c r="A2964" s="475">
        <f t="shared" si="324"/>
        <v>43586</v>
      </c>
      <c r="B2964" s="475">
        <v>43589</v>
      </c>
      <c r="C2964" s="467">
        <v>11</v>
      </c>
      <c r="D2964" s="467">
        <v>956</v>
      </c>
      <c r="E2964" s="467">
        <v>6</v>
      </c>
      <c r="F2964" s="467">
        <v>19</v>
      </c>
      <c r="G2964" s="467">
        <f t="array" ref="G2964">MAX(IF($A$2:$A$8761=A2964,$D$2:$D$8761))</f>
        <v>1309</v>
      </c>
      <c r="H2964" s="467">
        <f t="shared" si="325"/>
        <v>0</v>
      </c>
      <c r="I2964" s="475" t="str">
        <f t="shared" si="326"/>
        <v/>
      </c>
      <c r="J2964" s="471">
        <f>'Potential Projects'!D2965</f>
        <v>6.30794708851408</v>
      </c>
      <c r="K2964" s="471">
        <f>'Potential Projects'!E2965</f>
        <v>89.582617017845635</v>
      </c>
      <c r="L2964" s="476">
        <f t="shared" si="327"/>
        <v>835.10943589364024</v>
      </c>
      <c r="M2964" s="471">
        <f t="shared" si="328"/>
        <v>1267.4250316588955</v>
      </c>
      <c r="N2964" s="467">
        <f t="shared" si="329"/>
        <v>0</v>
      </c>
      <c r="O2964" s="475" t="str">
        <f t="shared" si="330"/>
        <v/>
      </c>
    </row>
    <row r="2965" spans="1:15" hidden="1">
      <c r="A2965" s="475">
        <f t="shared" si="324"/>
        <v>43586</v>
      </c>
      <c r="B2965" s="475">
        <v>43589</v>
      </c>
      <c r="C2965" s="467">
        <v>12</v>
      </c>
      <c r="D2965" s="467">
        <v>932</v>
      </c>
      <c r="E2965" s="467">
        <v>5</v>
      </c>
      <c r="F2965" s="467">
        <v>19</v>
      </c>
      <c r="G2965" s="467">
        <f t="array" ref="G2965">MAX(IF($A$2:$A$8761=A2965,$D$2:$D$8761))</f>
        <v>1309</v>
      </c>
      <c r="H2965" s="467">
        <f t="shared" si="325"/>
        <v>0</v>
      </c>
      <c r="I2965" s="475" t="str">
        <f t="shared" si="326"/>
        <v/>
      </c>
      <c r="J2965" s="471">
        <f>'Potential Projects'!D2966</f>
        <v>0.93680305266860109</v>
      </c>
      <c r="K2965" s="471">
        <f>'Potential Projects'!E2966</f>
        <v>94.887844173296074</v>
      </c>
      <c r="L2965" s="476">
        <f t="shared" si="327"/>
        <v>812.17535277403533</v>
      </c>
      <c r="M2965" s="471">
        <f t="shared" si="328"/>
        <v>1267.4250316588955</v>
      </c>
      <c r="N2965" s="467">
        <f t="shared" si="329"/>
        <v>0</v>
      </c>
      <c r="O2965" s="475" t="str">
        <f t="shared" si="330"/>
        <v/>
      </c>
    </row>
    <row r="2966" spans="1:15" hidden="1">
      <c r="A2966" s="475">
        <f t="shared" si="324"/>
        <v>43586</v>
      </c>
      <c r="B2966" s="475">
        <v>43589</v>
      </c>
      <c r="C2966" s="467">
        <v>13</v>
      </c>
      <c r="D2966" s="467">
        <v>925</v>
      </c>
      <c r="E2966" s="467">
        <v>4</v>
      </c>
      <c r="F2966" s="467">
        <v>19</v>
      </c>
      <c r="G2966" s="467">
        <f t="array" ref="G2966">MAX(IF($A$2:$A$8761=A2966,$D$2:$D$8761))</f>
        <v>1309</v>
      </c>
      <c r="H2966" s="467">
        <f t="shared" si="325"/>
        <v>0</v>
      </c>
      <c r="I2966" s="475" t="str">
        <f t="shared" si="326"/>
        <v/>
      </c>
      <c r="J2966" s="471">
        <f>'Potential Projects'!D2967</f>
        <v>0.6821318537383898</v>
      </c>
      <c r="K2966" s="471">
        <f>'Potential Projects'!E2967</f>
        <v>96.414798376693184</v>
      </c>
      <c r="L2966" s="476">
        <f t="shared" si="327"/>
        <v>804.90306976956845</v>
      </c>
      <c r="M2966" s="471">
        <f t="shared" si="328"/>
        <v>1267.4250316588955</v>
      </c>
      <c r="N2966" s="467">
        <f t="shared" si="329"/>
        <v>0</v>
      </c>
      <c r="O2966" s="475" t="str">
        <f t="shared" si="330"/>
        <v/>
      </c>
    </row>
    <row r="2967" spans="1:15" hidden="1">
      <c r="A2967" s="475">
        <f t="shared" si="324"/>
        <v>43586</v>
      </c>
      <c r="B2967" s="475">
        <v>43589</v>
      </c>
      <c r="C2967" s="467">
        <v>14</v>
      </c>
      <c r="D2967" s="467">
        <v>924</v>
      </c>
      <c r="E2967" s="467">
        <v>5</v>
      </c>
      <c r="F2967" s="467">
        <v>19</v>
      </c>
      <c r="G2967" s="467">
        <f t="array" ref="G2967">MAX(IF($A$2:$A$8761=A2967,$D$2:$D$8761))</f>
        <v>1309</v>
      </c>
      <c r="H2967" s="467">
        <f t="shared" si="325"/>
        <v>0</v>
      </c>
      <c r="I2967" s="475" t="str">
        <f t="shared" si="326"/>
        <v/>
      </c>
      <c r="J2967" s="471">
        <f>'Potential Projects'!D2968</f>
        <v>0.86921016753852343</v>
      </c>
      <c r="K2967" s="471">
        <f>'Potential Projects'!E2968</f>
        <v>98.837430122554281</v>
      </c>
      <c r="L2967" s="476">
        <f t="shared" si="327"/>
        <v>800.29335970990724</v>
      </c>
      <c r="M2967" s="471">
        <f t="shared" si="328"/>
        <v>1267.4250316588955</v>
      </c>
      <c r="N2967" s="467">
        <f t="shared" si="329"/>
        <v>0</v>
      </c>
      <c r="O2967" s="475" t="str">
        <f t="shared" si="330"/>
        <v/>
      </c>
    </row>
    <row r="2968" spans="1:15" hidden="1">
      <c r="A2968" s="475">
        <f t="shared" si="324"/>
        <v>43586</v>
      </c>
      <c r="B2968" s="475">
        <v>43589</v>
      </c>
      <c r="C2968" s="467">
        <v>15</v>
      </c>
      <c r="D2968" s="467">
        <v>938</v>
      </c>
      <c r="E2968" s="467">
        <v>9</v>
      </c>
      <c r="F2968" s="467">
        <v>19</v>
      </c>
      <c r="G2968" s="467">
        <f t="array" ref="G2968">MAX(IF($A$2:$A$8761=A2968,$D$2:$D$8761))</f>
        <v>1309</v>
      </c>
      <c r="H2968" s="467">
        <f t="shared" si="325"/>
        <v>0</v>
      </c>
      <c r="I2968" s="475" t="str">
        <f t="shared" si="326"/>
        <v/>
      </c>
      <c r="J2968" s="471">
        <f>'Potential Projects'!D2969</f>
        <v>14.406354444282156</v>
      </c>
      <c r="K2968" s="471">
        <f>'Potential Projects'!E2969</f>
        <v>99.322425822403787</v>
      </c>
      <c r="L2968" s="476">
        <f t="shared" si="327"/>
        <v>796.27121973331407</v>
      </c>
      <c r="M2968" s="471">
        <f t="shared" si="328"/>
        <v>1267.4250316588955</v>
      </c>
      <c r="N2968" s="467">
        <f t="shared" si="329"/>
        <v>0</v>
      </c>
      <c r="O2968" s="475" t="str">
        <f t="shared" si="330"/>
        <v/>
      </c>
    </row>
    <row r="2969" spans="1:15" hidden="1">
      <c r="A2969" s="475">
        <f t="shared" si="324"/>
        <v>43586</v>
      </c>
      <c r="B2969" s="475">
        <v>43589</v>
      </c>
      <c r="C2969" s="467">
        <v>16</v>
      </c>
      <c r="D2969" s="467">
        <v>933</v>
      </c>
      <c r="E2969" s="467">
        <v>12</v>
      </c>
      <c r="F2969" s="467">
        <v>18</v>
      </c>
      <c r="G2969" s="467">
        <f t="array" ref="G2969">MAX(IF($A$2:$A$8761=A2969,$D$2:$D$8761))</f>
        <v>1309</v>
      </c>
      <c r="H2969" s="467">
        <f t="shared" si="325"/>
        <v>0</v>
      </c>
      <c r="I2969" s="475" t="str">
        <f t="shared" si="326"/>
        <v/>
      </c>
      <c r="J2969" s="471">
        <f>'Potential Projects'!D2970</f>
        <v>11.616786940486548</v>
      </c>
      <c r="K2969" s="471">
        <f>'Potential Projects'!E2970</f>
        <v>98.46977209202322</v>
      </c>
      <c r="L2969" s="476">
        <f t="shared" si="327"/>
        <v>792.91344096749026</v>
      </c>
      <c r="M2969" s="471">
        <f t="shared" si="328"/>
        <v>1267.4250316588955</v>
      </c>
      <c r="N2969" s="467">
        <f t="shared" si="329"/>
        <v>0</v>
      </c>
      <c r="O2969" s="475" t="str">
        <f t="shared" si="330"/>
        <v/>
      </c>
    </row>
    <row r="2970" spans="1:15" hidden="1">
      <c r="A2970" s="475">
        <f t="shared" si="324"/>
        <v>43586</v>
      </c>
      <c r="B2970" s="475">
        <v>43589</v>
      </c>
      <c r="C2970" s="467">
        <v>17</v>
      </c>
      <c r="D2970" s="467">
        <v>944</v>
      </c>
      <c r="E2970" s="467">
        <v>7</v>
      </c>
      <c r="F2970" s="467">
        <v>19</v>
      </c>
      <c r="G2970" s="467">
        <f t="array" ref="G2970">MAX(IF($A$2:$A$8761=A2970,$D$2:$D$8761))</f>
        <v>1309</v>
      </c>
      <c r="H2970" s="467">
        <f t="shared" si="325"/>
        <v>0</v>
      </c>
      <c r="I2970" s="475" t="str">
        <f t="shared" si="326"/>
        <v/>
      </c>
      <c r="J2970" s="471">
        <f>'Potential Projects'!D2971</f>
        <v>8.6478967282907107</v>
      </c>
      <c r="K2970" s="471">
        <f>'Potential Projects'!E2971</f>
        <v>98.832736615781556</v>
      </c>
      <c r="L2970" s="476">
        <f t="shared" si="327"/>
        <v>810.5193666559278</v>
      </c>
      <c r="M2970" s="471">
        <f t="shared" si="328"/>
        <v>1267.4250316588955</v>
      </c>
      <c r="N2970" s="467">
        <f t="shared" si="329"/>
        <v>0</v>
      </c>
      <c r="O2970" s="475" t="str">
        <f t="shared" si="330"/>
        <v/>
      </c>
    </row>
    <row r="2971" spans="1:15" hidden="1">
      <c r="A2971" s="475">
        <f t="shared" si="324"/>
        <v>43586</v>
      </c>
      <c r="B2971" s="475">
        <v>43589</v>
      </c>
      <c r="C2971" s="467">
        <v>18</v>
      </c>
      <c r="D2971" s="467">
        <v>950</v>
      </c>
      <c r="E2971" s="467">
        <v>9</v>
      </c>
      <c r="F2971" s="467">
        <v>18</v>
      </c>
      <c r="G2971" s="467">
        <f t="array" ref="G2971">MAX(IF($A$2:$A$8761=A2971,$D$2:$D$8761))</f>
        <v>1309</v>
      </c>
      <c r="H2971" s="467">
        <f t="shared" si="325"/>
        <v>0</v>
      </c>
      <c r="I2971" s="475" t="str">
        <f t="shared" si="326"/>
        <v/>
      </c>
      <c r="J2971" s="471">
        <f>'Potential Projects'!D2972</f>
        <v>19.431333146952269</v>
      </c>
      <c r="K2971" s="471">
        <f>'Potential Projects'!E2972</f>
        <v>99.381094657063002</v>
      </c>
      <c r="L2971" s="476">
        <f t="shared" si="327"/>
        <v>804.18757219598467</v>
      </c>
      <c r="M2971" s="471">
        <f t="shared" si="328"/>
        <v>1267.4250316588955</v>
      </c>
      <c r="N2971" s="467">
        <f t="shared" si="329"/>
        <v>0</v>
      </c>
      <c r="O2971" s="475" t="str">
        <f t="shared" si="330"/>
        <v/>
      </c>
    </row>
    <row r="2972" spans="1:15" hidden="1">
      <c r="A2972" s="475">
        <f t="shared" si="324"/>
        <v>43586</v>
      </c>
      <c r="B2972" s="475">
        <v>43589</v>
      </c>
      <c r="C2972" s="467">
        <v>19</v>
      </c>
      <c r="D2972" s="467">
        <v>954</v>
      </c>
      <c r="E2972" s="467">
        <v>9</v>
      </c>
      <c r="F2972" s="467">
        <v>9</v>
      </c>
      <c r="G2972" s="467">
        <f t="array" ref="G2972">MAX(IF($A$2:$A$8761=A2972,$D$2:$D$8761))</f>
        <v>1309</v>
      </c>
      <c r="H2972" s="467">
        <f t="shared" si="325"/>
        <v>0</v>
      </c>
      <c r="I2972" s="475" t="str">
        <f t="shared" si="326"/>
        <v/>
      </c>
      <c r="J2972" s="471">
        <f>'Potential Projects'!D2973</f>
        <v>55.127168869652394</v>
      </c>
      <c r="K2972" s="471">
        <f>'Potential Projects'!E2973</f>
        <v>99.45384401204042</v>
      </c>
      <c r="L2972" s="476">
        <f t="shared" si="327"/>
        <v>781.41898711830709</v>
      </c>
      <c r="M2972" s="471">
        <f t="shared" si="328"/>
        <v>1267.4250316588955</v>
      </c>
      <c r="N2972" s="467">
        <f t="shared" si="329"/>
        <v>0</v>
      </c>
      <c r="O2972" s="475" t="str">
        <f t="shared" si="330"/>
        <v/>
      </c>
    </row>
    <row r="2973" spans="1:15" hidden="1">
      <c r="A2973" s="475">
        <f t="shared" si="324"/>
        <v>43586</v>
      </c>
      <c r="B2973" s="475">
        <v>43589</v>
      </c>
      <c r="C2973" s="467">
        <v>20</v>
      </c>
      <c r="D2973" s="467">
        <v>951</v>
      </c>
      <c r="E2973" s="467">
        <v>8</v>
      </c>
      <c r="F2973" s="467">
        <v>1</v>
      </c>
      <c r="G2973" s="467">
        <f t="array" ref="G2973">MAX(IF($A$2:$A$8761=A2973,$D$2:$D$8761))</f>
        <v>1309</v>
      </c>
      <c r="H2973" s="467">
        <f t="shared" si="325"/>
        <v>0</v>
      </c>
      <c r="I2973" s="475" t="str">
        <f t="shared" si="326"/>
        <v/>
      </c>
      <c r="J2973" s="471">
        <f>'Potential Projects'!D2974</f>
        <v>95.57860072853569</v>
      </c>
      <c r="K2973" s="471">
        <f>'Potential Projects'!E2974</f>
        <v>99.832453558374539</v>
      </c>
      <c r="L2973" s="476">
        <f t="shared" si="327"/>
        <v>746.58894571308974</v>
      </c>
      <c r="M2973" s="471">
        <f t="shared" si="328"/>
        <v>1267.4250316588955</v>
      </c>
      <c r="N2973" s="467">
        <f t="shared" si="329"/>
        <v>0</v>
      </c>
      <c r="O2973" s="475" t="str">
        <f t="shared" si="330"/>
        <v/>
      </c>
    </row>
    <row r="2974" spans="1:15" hidden="1">
      <c r="A2974" s="475">
        <f t="shared" si="324"/>
        <v>43586</v>
      </c>
      <c r="B2974" s="475">
        <v>43589</v>
      </c>
      <c r="C2974" s="467">
        <v>21</v>
      </c>
      <c r="D2974" s="467">
        <v>965</v>
      </c>
      <c r="E2974" s="467">
        <v>6</v>
      </c>
      <c r="F2974" s="467">
        <v>0</v>
      </c>
      <c r="G2974" s="467">
        <f t="array" ref="G2974">MAX(IF($A$2:$A$8761=A2974,$D$2:$D$8761))</f>
        <v>1309</v>
      </c>
      <c r="H2974" s="467">
        <f t="shared" si="325"/>
        <v>0</v>
      </c>
      <c r="I2974" s="475" t="str">
        <f t="shared" si="326"/>
        <v/>
      </c>
      <c r="J2974" s="471">
        <f>'Potential Projects'!D2975</f>
        <v>115.78129588890538</v>
      </c>
      <c r="K2974" s="471">
        <f>'Potential Projects'!E2975</f>
        <v>99.351369114169017</v>
      </c>
      <c r="L2974" s="476">
        <f t="shared" si="327"/>
        <v>743.86733499692559</v>
      </c>
      <c r="M2974" s="471">
        <f t="shared" si="328"/>
        <v>1267.4250316588955</v>
      </c>
      <c r="N2974" s="467">
        <f t="shared" si="329"/>
        <v>0</v>
      </c>
      <c r="O2974" s="475" t="str">
        <f t="shared" si="330"/>
        <v/>
      </c>
    </row>
    <row r="2975" spans="1:15" hidden="1">
      <c r="A2975" s="475">
        <f t="shared" si="324"/>
        <v>43586</v>
      </c>
      <c r="B2975" s="475">
        <v>43589</v>
      </c>
      <c r="C2975" s="467">
        <v>22</v>
      </c>
      <c r="D2975" s="467">
        <v>915</v>
      </c>
      <c r="E2975" s="467">
        <v>8</v>
      </c>
      <c r="F2975" s="467">
        <v>0</v>
      </c>
      <c r="G2975" s="467">
        <f t="array" ref="G2975">MAX(IF($A$2:$A$8761=A2975,$D$2:$D$8761))</f>
        <v>1309</v>
      </c>
      <c r="H2975" s="467">
        <f t="shared" si="325"/>
        <v>0</v>
      </c>
      <c r="I2975" s="475" t="str">
        <f t="shared" si="326"/>
        <v/>
      </c>
      <c r="J2975" s="471">
        <f>'Potential Projects'!D2976</f>
        <v>18.044215987472743</v>
      </c>
      <c r="K2975" s="471">
        <f>'Potential Projects'!E2976</f>
        <v>99.790994248548699</v>
      </c>
      <c r="L2975" s="476">
        <f t="shared" si="327"/>
        <v>789.16478976397855</v>
      </c>
      <c r="M2975" s="471">
        <f t="shared" si="328"/>
        <v>1267.4250316588955</v>
      </c>
      <c r="N2975" s="467">
        <f t="shared" si="329"/>
        <v>0</v>
      </c>
      <c r="O2975" s="475" t="str">
        <f t="shared" si="330"/>
        <v/>
      </c>
    </row>
    <row r="2976" spans="1:15" hidden="1">
      <c r="A2976" s="475">
        <f t="shared" si="324"/>
        <v>43586</v>
      </c>
      <c r="B2976" s="475">
        <v>43589</v>
      </c>
      <c r="C2976" s="467">
        <v>23</v>
      </c>
      <c r="D2976" s="467">
        <v>879</v>
      </c>
      <c r="E2976" s="467">
        <v>17</v>
      </c>
      <c r="F2976" s="467">
        <v>0</v>
      </c>
      <c r="G2976" s="467">
        <f t="array" ref="G2976">MAX(IF($A$2:$A$8761=A2976,$D$2:$D$8761))</f>
        <v>1309</v>
      </c>
      <c r="H2976" s="467">
        <f t="shared" si="325"/>
        <v>0</v>
      </c>
      <c r="I2976" s="475" t="str">
        <f t="shared" si="326"/>
        <v/>
      </c>
      <c r="J2976" s="471">
        <f>'Potential Projects'!D2977</f>
        <v>15.932647388321506</v>
      </c>
      <c r="K2976" s="471">
        <f>'Potential Projects'!E2977</f>
        <v>99.777695979359294</v>
      </c>
      <c r="L2976" s="476">
        <f t="shared" si="327"/>
        <v>746.28965663231929</v>
      </c>
      <c r="M2976" s="471">
        <f t="shared" si="328"/>
        <v>1267.4250316588955</v>
      </c>
      <c r="N2976" s="467">
        <f t="shared" si="329"/>
        <v>0</v>
      </c>
      <c r="O2976" s="475" t="str">
        <f t="shared" si="330"/>
        <v/>
      </c>
    </row>
    <row r="2977" spans="1:15" hidden="1">
      <c r="A2977" s="475">
        <f t="shared" si="324"/>
        <v>43586</v>
      </c>
      <c r="B2977" s="475">
        <v>43589</v>
      </c>
      <c r="C2977" s="467">
        <v>24</v>
      </c>
      <c r="D2977" s="467">
        <v>812</v>
      </c>
      <c r="E2977" s="467">
        <v>13</v>
      </c>
      <c r="F2977" s="467">
        <v>0</v>
      </c>
      <c r="G2977" s="467">
        <f t="array" ref="G2977">MAX(IF($A$2:$A$8761=A2977,$D$2:$D$8761))</f>
        <v>1309</v>
      </c>
      <c r="H2977" s="467">
        <f t="shared" si="325"/>
        <v>0</v>
      </c>
      <c r="I2977" s="475" t="str">
        <f t="shared" si="326"/>
        <v/>
      </c>
      <c r="J2977" s="471">
        <f>'Potential Projects'!D2978</f>
        <v>21.490262138378498</v>
      </c>
      <c r="K2977" s="471">
        <f>'Potential Projects'!E2978</f>
        <v>99.779260481616859</v>
      </c>
      <c r="L2977" s="476">
        <f t="shared" si="327"/>
        <v>677.73047738000469</v>
      </c>
      <c r="M2977" s="471">
        <f t="shared" si="328"/>
        <v>1267.4250316588955</v>
      </c>
      <c r="N2977" s="467">
        <f t="shared" si="329"/>
        <v>0</v>
      </c>
      <c r="O2977" s="475" t="str">
        <f t="shared" si="330"/>
        <v/>
      </c>
    </row>
    <row r="2978" spans="1:15" hidden="1">
      <c r="A2978" s="475">
        <f t="shared" si="324"/>
        <v>43586</v>
      </c>
      <c r="B2978" s="475">
        <v>43590</v>
      </c>
      <c r="C2978" s="467">
        <v>1</v>
      </c>
      <c r="D2978" s="467">
        <v>752</v>
      </c>
      <c r="E2978" s="467">
        <v>20</v>
      </c>
      <c r="F2978" s="467">
        <v>0</v>
      </c>
      <c r="G2978" s="467">
        <f t="array" ref="G2978">MAX(IF($A$2:$A$8761=A2978,$D$2:$D$8761))</f>
        <v>1309</v>
      </c>
      <c r="H2978" s="467">
        <f t="shared" si="325"/>
        <v>0</v>
      </c>
      <c r="I2978" s="475" t="str">
        <f t="shared" si="326"/>
        <v/>
      </c>
      <c r="J2978" s="471">
        <f>'Potential Projects'!D2979</f>
        <v>16.193025711979487</v>
      </c>
      <c r="K2978" s="471">
        <f>'Potential Projects'!E2979</f>
        <v>99.75109944098044</v>
      </c>
      <c r="L2978" s="476">
        <f t="shared" si="327"/>
        <v>616.05587484704006</v>
      </c>
      <c r="M2978" s="471">
        <f t="shared" si="328"/>
        <v>1267.4250316588955</v>
      </c>
      <c r="N2978" s="467">
        <f t="shared" si="329"/>
        <v>0</v>
      </c>
      <c r="O2978" s="475" t="str">
        <f t="shared" si="330"/>
        <v/>
      </c>
    </row>
    <row r="2979" spans="1:15" hidden="1">
      <c r="A2979" s="475">
        <f t="shared" si="324"/>
        <v>43586</v>
      </c>
      <c r="B2979" s="475">
        <v>43590</v>
      </c>
      <c r="C2979" s="467">
        <v>2</v>
      </c>
      <c r="D2979" s="467">
        <v>727</v>
      </c>
      <c r="E2979" s="467">
        <v>24</v>
      </c>
      <c r="F2979" s="467">
        <v>0</v>
      </c>
      <c r="G2979" s="467">
        <f t="array" ref="G2979">MAX(IF($A$2:$A$8761=A2979,$D$2:$D$8761))</f>
        <v>1309</v>
      </c>
      <c r="H2979" s="467">
        <f t="shared" si="325"/>
        <v>0</v>
      </c>
      <c r="I2979" s="475" t="str">
        <f t="shared" si="326"/>
        <v/>
      </c>
      <c r="J2979" s="471">
        <f>'Potential Projects'!D2980</f>
        <v>37.049400954346353</v>
      </c>
      <c r="K2979" s="471">
        <f>'Potential Projects'!E2980</f>
        <v>96.996010965383789</v>
      </c>
      <c r="L2979" s="476">
        <f t="shared" si="327"/>
        <v>568.9545880802699</v>
      </c>
      <c r="M2979" s="471">
        <f t="shared" si="328"/>
        <v>1267.4250316588955</v>
      </c>
      <c r="N2979" s="467">
        <f t="shared" si="329"/>
        <v>0</v>
      </c>
      <c r="O2979" s="475" t="str">
        <f t="shared" si="330"/>
        <v/>
      </c>
    </row>
    <row r="2980" spans="1:15" hidden="1">
      <c r="A2980" s="475">
        <f t="shared" si="324"/>
        <v>43586</v>
      </c>
      <c r="B2980" s="475">
        <v>43590</v>
      </c>
      <c r="C2980" s="467">
        <v>3</v>
      </c>
      <c r="D2980" s="467">
        <v>705</v>
      </c>
      <c r="E2980" s="467">
        <v>11</v>
      </c>
      <c r="F2980" s="467">
        <v>0</v>
      </c>
      <c r="G2980" s="467">
        <f t="array" ref="G2980">MAX(IF($A$2:$A$8761=A2980,$D$2:$D$8761))</f>
        <v>1309</v>
      </c>
      <c r="H2980" s="467">
        <f t="shared" si="325"/>
        <v>0</v>
      </c>
      <c r="I2980" s="475" t="str">
        <f t="shared" si="326"/>
        <v/>
      </c>
      <c r="J2980" s="471">
        <f>'Potential Projects'!D2981</f>
        <v>11.840865836940793</v>
      </c>
      <c r="K2980" s="471">
        <f>'Potential Projects'!E2981</f>
        <v>93.976521608256292</v>
      </c>
      <c r="L2980" s="476">
        <f t="shared" si="327"/>
        <v>588.18261255480297</v>
      </c>
      <c r="M2980" s="471">
        <f t="shared" si="328"/>
        <v>1267.4250316588955</v>
      </c>
      <c r="N2980" s="467">
        <f t="shared" si="329"/>
        <v>0</v>
      </c>
      <c r="O2980" s="475" t="str">
        <f t="shared" si="330"/>
        <v/>
      </c>
    </row>
    <row r="2981" spans="1:15" hidden="1">
      <c r="A2981" s="475">
        <f t="shared" si="324"/>
        <v>43586</v>
      </c>
      <c r="B2981" s="475">
        <v>43590</v>
      </c>
      <c r="C2981" s="467">
        <v>4</v>
      </c>
      <c r="D2981" s="467">
        <v>694</v>
      </c>
      <c r="E2981" s="467">
        <v>11</v>
      </c>
      <c r="F2981" s="467">
        <v>0</v>
      </c>
      <c r="G2981" s="467">
        <f t="array" ref="G2981">MAX(IF($A$2:$A$8761=A2981,$D$2:$D$8761))</f>
        <v>1309</v>
      </c>
      <c r="H2981" s="467">
        <f t="shared" si="325"/>
        <v>0</v>
      </c>
      <c r="I2981" s="475" t="str">
        <f t="shared" si="326"/>
        <v/>
      </c>
      <c r="J2981" s="471">
        <f>'Potential Projects'!D2982</f>
        <v>7.4366283824400847</v>
      </c>
      <c r="K2981" s="471">
        <f>'Potential Projects'!E2982</f>
        <v>94.704797409159326</v>
      </c>
      <c r="L2981" s="476">
        <f t="shared" si="327"/>
        <v>580.85857420840057</v>
      </c>
      <c r="M2981" s="471">
        <f t="shared" si="328"/>
        <v>1267.4250316588955</v>
      </c>
      <c r="N2981" s="467">
        <f t="shared" si="329"/>
        <v>0</v>
      </c>
      <c r="O2981" s="475" t="str">
        <f t="shared" si="330"/>
        <v/>
      </c>
    </row>
    <row r="2982" spans="1:15" hidden="1">
      <c r="A2982" s="475">
        <f t="shared" si="324"/>
        <v>43586</v>
      </c>
      <c r="B2982" s="475">
        <v>43590</v>
      </c>
      <c r="C2982" s="467">
        <v>5</v>
      </c>
      <c r="D2982" s="467">
        <v>696</v>
      </c>
      <c r="E2982" s="467">
        <v>4</v>
      </c>
      <c r="F2982" s="467">
        <v>0</v>
      </c>
      <c r="G2982" s="467">
        <f t="array" ref="G2982">MAX(IF($A$2:$A$8761=A2982,$D$2:$D$8761))</f>
        <v>1309</v>
      </c>
      <c r="H2982" s="467">
        <f t="shared" si="325"/>
        <v>0</v>
      </c>
      <c r="I2982" s="475" t="str">
        <f t="shared" si="326"/>
        <v/>
      </c>
      <c r="J2982" s="471">
        <f>'Potential Projects'!D2983</f>
        <v>2.1814278337266808</v>
      </c>
      <c r="K2982" s="471">
        <f>'Potential Projects'!E2983</f>
        <v>92.35726177166201</v>
      </c>
      <c r="L2982" s="476">
        <f t="shared" si="327"/>
        <v>597.46131039461125</v>
      </c>
      <c r="M2982" s="471">
        <f t="shared" si="328"/>
        <v>1267.4250316588955</v>
      </c>
      <c r="N2982" s="467">
        <f t="shared" si="329"/>
        <v>0</v>
      </c>
      <c r="O2982" s="475" t="str">
        <f t="shared" si="330"/>
        <v/>
      </c>
    </row>
    <row r="2983" spans="1:15" hidden="1">
      <c r="A2983" s="475">
        <f t="shared" si="324"/>
        <v>43586</v>
      </c>
      <c r="B2983" s="475">
        <v>43590</v>
      </c>
      <c r="C2983" s="467">
        <v>6</v>
      </c>
      <c r="D2983" s="467">
        <v>761</v>
      </c>
      <c r="E2983" s="467">
        <v>1</v>
      </c>
      <c r="F2983" s="467">
        <v>0</v>
      </c>
      <c r="G2983" s="467">
        <f t="array" ref="G2983">MAX(IF($A$2:$A$8761=A2983,$D$2:$D$8761))</f>
        <v>1309</v>
      </c>
      <c r="H2983" s="467">
        <f t="shared" si="325"/>
        <v>0</v>
      </c>
      <c r="I2983" s="475" t="str">
        <f t="shared" si="326"/>
        <v/>
      </c>
      <c r="J2983" s="471">
        <f>'Potential Projects'!D2984</f>
        <v>1.2066215984720412</v>
      </c>
      <c r="K2983" s="471">
        <f>'Potential Projects'!E2984</f>
        <v>60.312344280799827</v>
      </c>
      <c r="L2983" s="476">
        <f t="shared" si="327"/>
        <v>698.48103412072817</v>
      </c>
      <c r="M2983" s="471">
        <f t="shared" si="328"/>
        <v>1267.4250316588955</v>
      </c>
      <c r="N2983" s="467">
        <f t="shared" si="329"/>
        <v>0</v>
      </c>
      <c r="O2983" s="475" t="str">
        <f t="shared" si="330"/>
        <v/>
      </c>
    </row>
    <row r="2984" spans="1:15" hidden="1">
      <c r="A2984" s="475">
        <f t="shared" si="324"/>
        <v>43586</v>
      </c>
      <c r="B2984" s="475">
        <v>43590</v>
      </c>
      <c r="C2984" s="467">
        <v>7</v>
      </c>
      <c r="D2984" s="467">
        <v>765</v>
      </c>
      <c r="E2984" s="467">
        <v>1</v>
      </c>
      <c r="F2984" s="467">
        <v>7</v>
      </c>
      <c r="G2984" s="467">
        <f t="array" ref="G2984">MAX(IF($A$2:$A$8761=A2984,$D$2:$D$8761))</f>
        <v>1309</v>
      </c>
      <c r="H2984" s="467">
        <f t="shared" si="325"/>
        <v>0</v>
      </c>
      <c r="I2984" s="475" t="str">
        <f t="shared" si="326"/>
        <v/>
      </c>
      <c r="J2984" s="471">
        <f>'Potential Projects'!D2985</f>
        <v>0.5009677821160673</v>
      </c>
      <c r="K2984" s="471">
        <f>'Potential Projects'!E2985</f>
        <v>54.556540475166642</v>
      </c>
      <c r="L2984" s="476">
        <f t="shared" si="327"/>
        <v>701.94249174271727</v>
      </c>
      <c r="M2984" s="471">
        <f t="shared" si="328"/>
        <v>1267.4250316588955</v>
      </c>
      <c r="N2984" s="467">
        <f t="shared" si="329"/>
        <v>0</v>
      </c>
      <c r="O2984" s="475" t="str">
        <f t="shared" si="330"/>
        <v/>
      </c>
    </row>
    <row r="2985" spans="1:15" hidden="1">
      <c r="A2985" s="475">
        <f t="shared" si="324"/>
        <v>43586</v>
      </c>
      <c r="B2985" s="475">
        <v>43590</v>
      </c>
      <c r="C2985" s="467">
        <v>8</v>
      </c>
      <c r="D2985" s="467">
        <v>825</v>
      </c>
      <c r="E2985" s="467">
        <v>2</v>
      </c>
      <c r="F2985" s="467">
        <v>17</v>
      </c>
      <c r="G2985" s="467">
        <f t="array" ref="G2985">MAX(IF($A$2:$A$8761=A2985,$D$2:$D$8761))</f>
        <v>1309</v>
      </c>
      <c r="H2985" s="467">
        <f t="shared" si="325"/>
        <v>0</v>
      </c>
      <c r="I2985" s="475" t="str">
        <f t="shared" si="326"/>
        <v/>
      </c>
      <c r="J2985" s="471">
        <f>'Potential Projects'!D2986</f>
        <v>0.11775148604198274</v>
      </c>
      <c r="K2985" s="471">
        <f>'Potential Projects'!E2986</f>
        <v>61.945684637712333</v>
      </c>
      <c r="L2985" s="476">
        <f t="shared" si="327"/>
        <v>743.9365638762456</v>
      </c>
      <c r="M2985" s="471">
        <f t="shared" si="328"/>
        <v>1267.4250316588955</v>
      </c>
      <c r="N2985" s="467">
        <f t="shared" si="329"/>
        <v>0</v>
      </c>
      <c r="O2985" s="475" t="str">
        <f t="shared" si="330"/>
        <v/>
      </c>
    </row>
    <row r="2986" spans="1:15" hidden="1">
      <c r="A2986" s="475">
        <f t="shared" si="324"/>
        <v>43586</v>
      </c>
      <c r="B2986" s="475">
        <v>43590</v>
      </c>
      <c r="C2986" s="467">
        <v>9</v>
      </c>
      <c r="D2986" s="467">
        <v>872</v>
      </c>
      <c r="E2986" s="467">
        <v>3</v>
      </c>
      <c r="F2986" s="467">
        <v>19</v>
      </c>
      <c r="G2986" s="467">
        <f t="array" ref="G2986">MAX(IF($A$2:$A$8761=A2986,$D$2:$D$8761))</f>
        <v>1309</v>
      </c>
      <c r="H2986" s="467">
        <f t="shared" si="325"/>
        <v>0</v>
      </c>
      <c r="I2986" s="475" t="str">
        <f t="shared" si="326"/>
        <v/>
      </c>
      <c r="J2986" s="471">
        <f>'Potential Projects'!D2987</f>
        <v>0</v>
      </c>
      <c r="K2986" s="471">
        <f>'Potential Projects'!E2987</f>
        <v>46.005753386368525</v>
      </c>
      <c r="L2986" s="476">
        <f t="shared" si="327"/>
        <v>803.9942466136315</v>
      </c>
      <c r="M2986" s="471">
        <f t="shared" si="328"/>
        <v>1267.4250316588955</v>
      </c>
      <c r="N2986" s="467">
        <f t="shared" si="329"/>
        <v>0</v>
      </c>
      <c r="O2986" s="475" t="str">
        <f t="shared" si="330"/>
        <v/>
      </c>
    </row>
    <row r="2987" spans="1:15" hidden="1">
      <c r="A2987" s="475">
        <f t="shared" si="324"/>
        <v>43586</v>
      </c>
      <c r="B2987" s="475">
        <v>43590</v>
      </c>
      <c r="C2987" s="467">
        <v>10</v>
      </c>
      <c r="D2987" s="467">
        <v>922</v>
      </c>
      <c r="E2987" s="467">
        <v>0</v>
      </c>
      <c r="F2987" s="467">
        <v>19</v>
      </c>
      <c r="G2987" s="467">
        <f t="array" ref="G2987">MAX(IF($A$2:$A$8761=A2987,$D$2:$D$8761))</f>
        <v>1309</v>
      </c>
      <c r="H2987" s="467">
        <f t="shared" si="325"/>
        <v>0</v>
      </c>
      <c r="I2987" s="475" t="str">
        <f t="shared" si="326"/>
        <v/>
      </c>
      <c r="J2987" s="471">
        <f>'Potential Projects'!D2988</f>
        <v>0</v>
      </c>
      <c r="K2987" s="471">
        <f>'Potential Projects'!E2988</f>
        <v>42.668670070952487</v>
      </c>
      <c r="L2987" s="476">
        <f t="shared" si="327"/>
        <v>860.33132992904757</v>
      </c>
      <c r="M2987" s="471">
        <f t="shared" si="328"/>
        <v>1267.4250316588955</v>
      </c>
      <c r="N2987" s="467">
        <f t="shared" si="329"/>
        <v>0</v>
      </c>
      <c r="O2987" s="475" t="str">
        <f t="shared" si="330"/>
        <v/>
      </c>
    </row>
    <row r="2988" spans="1:15" hidden="1">
      <c r="A2988" s="475">
        <f t="shared" si="324"/>
        <v>43586</v>
      </c>
      <c r="B2988" s="475">
        <v>43590</v>
      </c>
      <c r="C2988" s="467">
        <v>11</v>
      </c>
      <c r="D2988" s="467">
        <v>919</v>
      </c>
      <c r="E2988" s="467">
        <v>1</v>
      </c>
      <c r="F2988" s="467">
        <v>20</v>
      </c>
      <c r="G2988" s="467">
        <f t="array" ref="G2988">MAX(IF($A$2:$A$8761=A2988,$D$2:$D$8761))</f>
        <v>1309</v>
      </c>
      <c r="H2988" s="467">
        <f t="shared" si="325"/>
        <v>0</v>
      </c>
      <c r="I2988" s="475" t="str">
        <f t="shared" si="326"/>
        <v/>
      </c>
      <c r="J2988" s="471">
        <f>'Potential Projects'!D2989</f>
        <v>8.8383355722859991E-2</v>
      </c>
      <c r="K2988" s="471">
        <f>'Potential Projects'!E2989</f>
        <v>35.277961406149217</v>
      </c>
      <c r="L2988" s="476">
        <f t="shared" si="327"/>
        <v>862.63365523812797</v>
      </c>
      <c r="M2988" s="471">
        <f t="shared" si="328"/>
        <v>1267.4250316588955</v>
      </c>
      <c r="N2988" s="467">
        <f t="shared" si="329"/>
        <v>0</v>
      </c>
      <c r="O2988" s="475" t="str">
        <f t="shared" si="330"/>
        <v/>
      </c>
    </row>
    <row r="2989" spans="1:15" hidden="1">
      <c r="A2989" s="475">
        <f t="shared" si="324"/>
        <v>43586</v>
      </c>
      <c r="B2989" s="475">
        <v>43590</v>
      </c>
      <c r="C2989" s="467">
        <v>12</v>
      </c>
      <c r="D2989" s="467">
        <v>910</v>
      </c>
      <c r="E2989" s="467">
        <v>3</v>
      </c>
      <c r="F2989" s="467">
        <v>19</v>
      </c>
      <c r="G2989" s="467">
        <f t="array" ref="G2989">MAX(IF($A$2:$A$8761=A2989,$D$2:$D$8761))</f>
        <v>1309</v>
      </c>
      <c r="H2989" s="467">
        <f t="shared" si="325"/>
        <v>0</v>
      </c>
      <c r="I2989" s="475" t="str">
        <f t="shared" si="326"/>
        <v/>
      </c>
      <c r="J2989" s="471">
        <f>'Potential Projects'!D2990</f>
        <v>0.10932320932569574</v>
      </c>
      <c r="K2989" s="471">
        <f>'Potential Projects'!E2990</f>
        <v>32.970320576220168</v>
      </c>
      <c r="L2989" s="476">
        <f t="shared" si="327"/>
        <v>854.92035621445416</v>
      </c>
      <c r="M2989" s="471">
        <f t="shared" si="328"/>
        <v>1267.4250316588955</v>
      </c>
      <c r="N2989" s="467">
        <f t="shared" si="329"/>
        <v>0</v>
      </c>
      <c r="O2989" s="475" t="str">
        <f t="shared" si="330"/>
        <v/>
      </c>
    </row>
    <row r="2990" spans="1:15" hidden="1">
      <c r="A2990" s="475">
        <f t="shared" si="324"/>
        <v>43586</v>
      </c>
      <c r="B2990" s="475">
        <v>43590</v>
      </c>
      <c r="C2990" s="467">
        <v>13</v>
      </c>
      <c r="D2990" s="467">
        <v>916</v>
      </c>
      <c r="E2990" s="467">
        <v>2</v>
      </c>
      <c r="F2990" s="467">
        <v>19</v>
      </c>
      <c r="G2990" s="467">
        <f t="array" ref="G2990">MAX(IF($A$2:$A$8761=A2990,$D$2:$D$8761))</f>
        <v>1309</v>
      </c>
      <c r="H2990" s="467">
        <f t="shared" si="325"/>
        <v>0</v>
      </c>
      <c r="I2990" s="475" t="str">
        <f t="shared" si="326"/>
        <v/>
      </c>
      <c r="J2990" s="471">
        <f>'Potential Projects'!D2991</f>
        <v>0.7124755937077486</v>
      </c>
      <c r="K2990" s="471">
        <f>'Potential Projects'!E2991</f>
        <v>41.836354869920449</v>
      </c>
      <c r="L2990" s="476">
        <f t="shared" si="327"/>
        <v>852.45116953637182</v>
      </c>
      <c r="M2990" s="471">
        <f t="shared" si="328"/>
        <v>1267.4250316588955</v>
      </c>
      <c r="N2990" s="467">
        <f t="shared" si="329"/>
        <v>0</v>
      </c>
      <c r="O2990" s="475" t="str">
        <f t="shared" si="330"/>
        <v/>
      </c>
    </row>
    <row r="2991" spans="1:15" hidden="1">
      <c r="A2991" s="475">
        <f t="shared" si="324"/>
        <v>43586</v>
      </c>
      <c r="B2991" s="475">
        <v>43590</v>
      </c>
      <c r="C2991" s="467">
        <v>14</v>
      </c>
      <c r="D2991" s="467">
        <v>919</v>
      </c>
      <c r="E2991" s="467">
        <v>4</v>
      </c>
      <c r="F2991" s="467">
        <v>18</v>
      </c>
      <c r="G2991" s="467">
        <f t="array" ref="G2991">MAX(IF($A$2:$A$8761=A2991,$D$2:$D$8761))</f>
        <v>1309</v>
      </c>
      <c r="H2991" s="467">
        <f t="shared" si="325"/>
        <v>0</v>
      </c>
      <c r="I2991" s="475" t="str">
        <f t="shared" si="326"/>
        <v/>
      </c>
      <c r="J2991" s="471">
        <f>'Potential Projects'!D2992</f>
        <v>5.6621976699036161</v>
      </c>
      <c r="K2991" s="471">
        <f>'Potential Projects'!E2992</f>
        <v>55.030584659213076</v>
      </c>
      <c r="L2991" s="476">
        <f t="shared" si="327"/>
        <v>836.30721767088323</v>
      </c>
      <c r="M2991" s="471">
        <f t="shared" si="328"/>
        <v>1267.4250316588955</v>
      </c>
      <c r="N2991" s="467">
        <f t="shared" si="329"/>
        <v>0</v>
      </c>
      <c r="O2991" s="475" t="str">
        <f t="shared" si="330"/>
        <v/>
      </c>
    </row>
    <row r="2992" spans="1:15" hidden="1">
      <c r="A2992" s="475">
        <f t="shared" si="324"/>
        <v>43586</v>
      </c>
      <c r="B2992" s="475">
        <v>43590</v>
      </c>
      <c r="C2992" s="467">
        <v>15</v>
      </c>
      <c r="D2992" s="467">
        <v>926</v>
      </c>
      <c r="E2992" s="467">
        <v>8</v>
      </c>
      <c r="F2992" s="467">
        <v>14</v>
      </c>
      <c r="G2992" s="467">
        <f t="array" ref="G2992">MAX(IF($A$2:$A$8761=A2992,$D$2:$D$8761))</f>
        <v>1309</v>
      </c>
      <c r="H2992" s="467">
        <f t="shared" si="325"/>
        <v>0</v>
      </c>
      <c r="I2992" s="475" t="str">
        <f t="shared" si="326"/>
        <v/>
      </c>
      <c r="J2992" s="471">
        <f>'Potential Projects'!D2993</f>
        <v>7.4231224851146411</v>
      </c>
      <c r="K2992" s="471">
        <f>'Potential Projects'!E2993</f>
        <v>46.039390184906466</v>
      </c>
      <c r="L2992" s="476">
        <f t="shared" si="327"/>
        <v>850.53748732997894</v>
      </c>
      <c r="M2992" s="471">
        <f t="shared" si="328"/>
        <v>1267.4250316588955</v>
      </c>
      <c r="N2992" s="467">
        <f t="shared" si="329"/>
        <v>0</v>
      </c>
      <c r="O2992" s="475" t="str">
        <f t="shared" si="330"/>
        <v/>
      </c>
    </row>
    <row r="2993" spans="1:15" hidden="1">
      <c r="A2993" s="475">
        <f t="shared" si="324"/>
        <v>43586</v>
      </c>
      <c r="B2993" s="475">
        <v>43590</v>
      </c>
      <c r="C2993" s="467">
        <v>16</v>
      </c>
      <c r="D2993" s="467">
        <v>947</v>
      </c>
      <c r="E2993" s="467">
        <v>12</v>
      </c>
      <c r="F2993" s="467">
        <v>12</v>
      </c>
      <c r="G2993" s="467">
        <f t="array" ref="G2993">MAX(IF($A$2:$A$8761=A2993,$D$2:$D$8761))</f>
        <v>1309</v>
      </c>
      <c r="H2993" s="467">
        <f t="shared" si="325"/>
        <v>0</v>
      </c>
      <c r="I2993" s="475" t="str">
        <f t="shared" si="326"/>
        <v/>
      </c>
      <c r="J2993" s="471">
        <f>'Potential Projects'!D2994</f>
        <v>29.074302937325129</v>
      </c>
      <c r="K2993" s="471">
        <f>'Potential Projects'!E2994</f>
        <v>65.448605192431742</v>
      </c>
      <c r="L2993" s="476">
        <f t="shared" si="327"/>
        <v>828.47709187024316</v>
      </c>
      <c r="M2993" s="471">
        <f t="shared" si="328"/>
        <v>1267.4250316588955</v>
      </c>
      <c r="N2993" s="467">
        <f t="shared" si="329"/>
        <v>0</v>
      </c>
      <c r="O2993" s="475" t="str">
        <f t="shared" si="330"/>
        <v/>
      </c>
    </row>
    <row r="2994" spans="1:15" hidden="1">
      <c r="A2994" s="475">
        <f t="shared" si="324"/>
        <v>43586</v>
      </c>
      <c r="B2994" s="475">
        <v>43590</v>
      </c>
      <c r="C2994" s="467">
        <v>17</v>
      </c>
      <c r="D2994" s="467">
        <v>975</v>
      </c>
      <c r="E2994" s="467">
        <v>12</v>
      </c>
      <c r="F2994" s="467">
        <v>17</v>
      </c>
      <c r="G2994" s="467">
        <f t="array" ref="G2994">MAX(IF($A$2:$A$8761=A2994,$D$2:$D$8761))</f>
        <v>1309</v>
      </c>
      <c r="H2994" s="467">
        <f t="shared" si="325"/>
        <v>0</v>
      </c>
      <c r="I2994" s="475" t="str">
        <f t="shared" si="326"/>
        <v/>
      </c>
      <c r="J2994" s="471">
        <f>'Potential Projects'!D2995</f>
        <v>52.236372669072544</v>
      </c>
      <c r="K2994" s="471">
        <f>'Potential Projects'!E2995</f>
        <v>79.266289131369604</v>
      </c>
      <c r="L2994" s="476">
        <f t="shared" si="327"/>
        <v>814.49733819955782</v>
      </c>
      <c r="M2994" s="471">
        <f t="shared" si="328"/>
        <v>1267.4250316588955</v>
      </c>
      <c r="N2994" s="467">
        <f t="shared" si="329"/>
        <v>0</v>
      </c>
      <c r="O2994" s="475" t="str">
        <f t="shared" si="330"/>
        <v/>
      </c>
    </row>
    <row r="2995" spans="1:15" hidden="1">
      <c r="A2995" s="475">
        <f t="shared" si="324"/>
        <v>43586</v>
      </c>
      <c r="B2995" s="475">
        <v>43590</v>
      </c>
      <c r="C2995" s="467">
        <v>18</v>
      </c>
      <c r="D2995" s="467">
        <v>991</v>
      </c>
      <c r="E2995" s="467">
        <v>7</v>
      </c>
      <c r="F2995" s="467">
        <v>18</v>
      </c>
      <c r="G2995" s="467">
        <f t="array" ref="G2995">MAX(IF($A$2:$A$8761=A2995,$D$2:$D$8761))</f>
        <v>1309</v>
      </c>
      <c r="H2995" s="467">
        <f t="shared" si="325"/>
        <v>0</v>
      </c>
      <c r="I2995" s="475" t="str">
        <f t="shared" si="326"/>
        <v/>
      </c>
      <c r="J2995" s="471">
        <f>'Potential Projects'!D2996</f>
        <v>69.336544102623222</v>
      </c>
      <c r="K2995" s="471">
        <f>'Potential Projects'!E2996</f>
        <v>95.413516931842608</v>
      </c>
      <c r="L2995" s="476">
        <f t="shared" si="327"/>
        <v>801.24993896553417</v>
      </c>
      <c r="M2995" s="471">
        <f t="shared" si="328"/>
        <v>1267.4250316588955</v>
      </c>
      <c r="N2995" s="467">
        <f t="shared" si="329"/>
        <v>0</v>
      </c>
      <c r="O2995" s="475" t="str">
        <f t="shared" si="330"/>
        <v/>
      </c>
    </row>
    <row r="2996" spans="1:15" hidden="1">
      <c r="A2996" s="475">
        <f t="shared" si="324"/>
        <v>43586</v>
      </c>
      <c r="B2996" s="475">
        <v>43590</v>
      </c>
      <c r="C2996" s="467">
        <v>19</v>
      </c>
      <c r="D2996" s="467">
        <v>984</v>
      </c>
      <c r="E2996" s="467">
        <v>8</v>
      </c>
      <c r="F2996" s="467">
        <v>8</v>
      </c>
      <c r="G2996" s="467">
        <f t="array" ref="G2996">MAX(IF($A$2:$A$8761=A2996,$D$2:$D$8761))</f>
        <v>1309</v>
      </c>
      <c r="H2996" s="467">
        <f t="shared" si="325"/>
        <v>0</v>
      </c>
      <c r="I2996" s="475" t="str">
        <f t="shared" si="326"/>
        <v/>
      </c>
      <c r="J2996" s="471">
        <f>'Potential Projects'!D2997</f>
        <v>62.979835234233533</v>
      </c>
      <c r="K2996" s="471">
        <f>'Potential Projects'!E2997</f>
        <v>99.223079929047515</v>
      </c>
      <c r="L2996" s="476">
        <f t="shared" si="327"/>
        <v>805.79708483671902</v>
      </c>
      <c r="M2996" s="471">
        <f t="shared" si="328"/>
        <v>1267.4250316588955</v>
      </c>
      <c r="N2996" s="467">
        <f t="shared" si="329"/>
        <v>0</v>
      </c>
      <c r="O2996" s="475" t="str">
        <f t="shared" si="330"/>
        <v/>
      </c>
    </row>
    <row r="2997" spans="1:15" hidden="1">
      <c r="A2997" s="475">
        <f t="shared" si="324"/>
        <v>43586</v>
      </c>
      <c r="B2997" s="475">
        <v>43590</v>
      </c>
      <c r="C2997" s="467">
        <v>20</v>
      </c>
      <c r="D2997" s="467">
        <v>1003</v>
      </c>
      <c r="E2997" s="467">
        <v>12</v>
      </c>
      <c r="F2997" s="467">
        <v>2</v>
      </c>
      <c r="G2997" s="467">
        <f t="array" ref="G2997">MAX(IF($A$2:$A$8761=A2997,$D$2:$D$8761))</f>
        <v>1309</v>
      </c>
      <c r="H2997" s="467">
        <f t="shared" si="325"/>
        <v>0</v>
      </c>
      <c r="I2997" s="475" t="str">
        <f t="shared" si="326"/>
        <v/>
      </c>
      <c r="J2997" s="471">
        <f>'Potential Projects'!D2998</f>
        <v>43.286805304445188</v>
      </c>
      <c r="K2997" s="471">
        <f>'Potential Projects'!E2998</f>
        <v>98.568335734250681</v>
      </c>
      <c r="L2997" s="476">
        <f t="shared" si="327"/>
        <v>847.14485896130407</v>
      </c>
      <c r="M2997" s="471">
        <f t="shared" si="328"/>
        <v>1267.4250316588955</v>
      </c>
      <c r="N2997" s="467">
        <f t="shared" si="329"/>
        <v>0</v>
      </c>
      <c r="O2997" s="475" t="str">
        <f t="shared" si="330"/>
        <v/>
      </c>
    </row>
    <row r="2998" spans="1:15" hidden="1">
      <c r="A2998" s="475">
        <f t="shared" si="324"/>
        <v>43586</v>
      </c>
      <c r="B2998" s="475">
        <v>43590</v>
      </c>
      <c r="C2998" s="467">
        <v>21</v>
      </c>
      <c r="D2998" s="467">
        <v>1019</v>
      </c>
      <c r="E2998" s="467">
        <v>8</v>
      </c>
      <c r="F2998" s="467">
        <v>0</v>
      </c>
      <c r="G2998" s="467">
        <f t="array" ref="G2998">MAX(IF($A$2:$A$8761=A2998,$D$2:$D$8761))</f>
        <v>1309</v>
      </c>
      <c r="H2998" s="467">
        <f t="shared" si="325"/>
        <v>0</v>
      </c>
      <c r="I2998" s="475" t="str">
        <f t="shared" si="326"/>
        <v/>
      </c>
      <c r="J2998" s="471">
        <f>'Potential Projects'!D2999</f>
        <v>108.99779522186749</v>
      </c>
      <c r="K2998" s="471">
        <f>'Potential Projects'!E2999</f>
        <v>94.943384003440116</v>
      </c>
      <c r="L2998" s="476">
        <f t="shared" si="327"/>
        <v>807.05882077469244</v>
      </c>
      <c r="M2998" s="471">
        <f t="shared" si="328"/>
        <v>1267.4250316588955</v>
      </c>
      <c r="N2998" s="467">
        <f t="shared" si="329"/>
        <v>0</v>
      </c>
      <c r="O2998" s="475" t="str">
        <f t="shared" si="330"/>
        <v/>
      </c>
    </row>
    <row r="2999" spans="1:15" hidden="1">
      <c r="A2999" s="475">
        <f t="shared" si="324"/>
        <v>43586</v>
      </c>
      <c r="B2999" s="475">
        <v>43590</v>
      </c>
      <c r="C2999" s="467">
        <v>22</v>
      </c>
      <c r="D2999" s="467">
        <v>943</v>
      </c>
      <c r="E2999" s="467">
        <v>12</v>
      </c>
      <c r="F2999" s="467">
        <v>0</v>
      </c>
      <c r="G2999" s="467">
        <f t="array" ref="G2999">MAX(IF($A$2:$A$8761=A2999,$D$2:$D$8761))</f>
        <v>1309</v>
      </c>
      <c r="H2999" s="467">
        <f t="shared" si="325"/>
        <v>0</v>
      </c>
      <c r="I2999" s="475" t="str">
        <f t="shared" si="326"/>
        <v/>
      </c>
      <c r="J2999" s="471">
        <f>'Potential Projects'!D3000</f>
        <v>98.202723749393272</v>
      </c>
      <c r="K2999" s="471">
        <f>'Potential Projects'!E3000</f>
        <v>92.566122823048815</v>
      </c>
      <c r="L2999" s="476">
        <f t="shared" si="327"/>
        <v>740.23115342755796</v>
      </c>
      <c r="M2999" s="471">
        <f t="shared" si="328"/>
        <v>1267.4250316588955</v>
      </c>
      <c r="N2999" s="467">
        <f t="shared" si="329"/>
        <v>0</v>
      </c>
      <c r="O2999" s="475" t="str">
        <f t="shared" si="330"/>
        <v/>
      </c>
    </row>
    <row r="3000" spans="1:15" hidden="1">
      <c r="A3000" s="475">
        <f t="shared" si="324"/>
        <v>43586</v>
      </c>
      <c r="B3000" s="475">
        <v>43590</v>
      </c>
      <c r="C3000" s="467">
        <v>23</v>
      </c>
      <c r="D3000" s="467">
        <v>862</v>
      </c>
      <c r="E3000" s="467">
        <v>14</v>
      </c>
      <c r="F3000" s="467">
        <v>0</v>
      </c>
      <c r="G3000" s="467">
        <f t="array" ref="G3000">MAX(IF($A$2:$A$8761=A3000,$D$2:$D$8761))</f>
        <v>1309</v>
      </c>
      <c r="H3000" s="467">
        <f t="shared" si="325"/>
        <v>0</v>
      </c>
      <c r="I3000" s="475" t="str">
        <f t="shared" si="326"/>
        <v/>
      </c>
      <c r="J3000" s="471">
        <f>'Potential Projects'!D3001</f>
        <v>71.273092852970152</v>
      </c>
      <c r="K3000" s="471">
        <f>'Potential Projects'!E3001</f>
        <v>90.167740862180167</v>
      </c>
      <c r="L3000" s="476">
        <f t="shared" si="327"/>
        <v>686.55916628484965</v>
      </c>
      <c r="M3000" s="471">
        <f t="shared" si="328"/>
        <v>1267.4250316588955</v>
      </c>
      <c r="N3000" s="467">
        <f t="shared" si="329"/>
        <v>0</v>
      </c>
      <c r="O3000" s="475" t="str">
        <f t="shared" si="330"/>
        <v/>
      </c>
    </row>
    <row r="3001" spans="1:15" hidden="1">
      <c r="A3001" s="475">
        <f t="shared" si="324"/>
        <v>43586</v>
      </c>
      <c r="B3001" s="475">
        <v>43590</v>
      </c>
      <c r="C3001" s="467">
        <v>24</v>
      </c>
      <c r="D3001" s="467">
        <v>803</v>
      </c>
      <c r="E3001" s="467">
        <v>63</v>
      </c>
      <c r="F3001" s="467">
        <v>0</v>
      </c>
      <c r="G3001" s="467">
        <f t="array" ref="G3001">MAX(IF($A$2:$A$8761=A3001,$D$2:$D$8761))</f>
        <v>1309</v>
      </c>
      <c r="H3001" s="467">
        <f t="shared" si="325"/>
        <v>0</v>
      </c>
      <c r="I3001" s="475" t="str">
        <f t="shared" si="326"/>
        <v/>
      </c>
      <c r="J3001" s="471">
        <f>'Potential Projects'!D3002</f>
        <v>55.237686198738842</v>
      </c>
      <c r="K3001" s="471">
        <f>'Potential Projects'!E3002</f>
        <v>91.69234831219093</v>
      </c>
      <c r="L3001" s="476">
        <f t="shared" si="327"/>
        <v>593.06996548907023</v>
      </c>
      <c r="M3001" s="471">
        <f t="shared" si="328"/>
        <v>1267.4250316588955</v>
      </c>
      <c r="N3001" s="467">
        <f t="shared" si="329"/>
        <v>0</v>
      </c>
      <c r="O3001" s="475" t="str">
        <f t="shared" si="330"/>
        <v/>
      </c>
    </row>
    <row r="3002" spans="1:15" hidden="1">
      <c r="A3002" s="475">
        <f t="shared" si="324"/>
        <v>43586</v>
      </c>
      <c r="B3002" s="475">
        <v>43591</v>
      </c>
      <c r="C3002" s="467">
        <v>1</v>
      </c>
      <c r="D3002" s="467">
        <v>762</v>
      </c>
      <c r="E3002" s="467">
        <v>88</v>
      </c>
      <c r="F3002" s="467">
        <v>0</v>
      </c>
      <c r="G3002" s="467">
        <f t="array" ref="G3002">MAX(IF($A$2:$A$8761=A3002,$D$2:$D$8761))</f>
        <v>1309</v>
      </c>
      <c r="H3002" s="467">
        <f t="shared" si="325"/>
        <v>0</v>
      </c>
      <c r="I3002" s="475" t="str">
        <f t="shared" si="326"/>
        <v/>
      </c>
      <c r="J3002" s="471">
        <f>'Potential Projects'!D3003</f>
        <v>65.455129894804216</v>
      </c>
      <c r="K3002" s="471">
        <f>'Potential Projects'!E3003</f>
        <v>20.381553160610622</v>
      </c>
      <c r="L3002" s="476">
        <f t="shared" si="327"/>
        <v>588.16331694458518</v>
      </c>
      <c r="M3002" s="471">
        <f t="shared" si="328"/>
        <v>1267.4250316588955</v>
      </c>
      <c r="N3002" s="467">
        <f t="shared" si="329"/>
        <v>0</v>
      </c>
      <c r="O3002" s="475" t="str">
        <f t="shared" si="330"/>
        <v/>
      </c>
    </row>
    <row r="3003" spans="1:15" hidden="1">
      <c r="A3003" s="475">
        <f t="shared" si="324"/>
        <v>43586</v>
      </c>
      <c r="B3003" s="475">
        <v>43591</v>
      </c>
      <c r="C3003" s="467">
        <v>2</v>
      </c>
      <c r="D3003" s="467">
        <v>726</v>
      </c>
      <c r="E3003" s="467">
        <v>94</v>
      </c>
      <c r="F3003" s="467">
        <v>0</v>
      </c>
      <c r="G3003" s="467">
        <f t="array" ref="G3003">MAX(IF($A$2:$A$8761=A3003,$D$2:$D$8761))</f>
        <v>1309</v>
      </c>
      <c r="H3003" s="467">
        <f t="shared" si="325"/>
        <v>0</v>
      </c>
      <c r="I3003" s="475" t="str">
        <f t="shared" si="326"/>
        <v/>
      </c>
      <c r="J3003" s="471">
        <f>'Potential Projects'!D3004</f>
        <v>72.182454683548428</v>
      </c>
      <c r="K3003" s="471">
        <f>'Potential Projects'!E3004</f>
        <v>10.577599763491724</v>
      </c>
      <c r="L3003" s="476">
        <f t="shared" si="327"/>
        <v>549.23994555295974</v>
      </c>
      <c r="M3003" s="471">
        <f t="shared" si="328"/>
        <v>1267.4250316588955</v>
      </c>
      <c r="N3003" s="467">
        <f t="shared" si="329"/>
        <v>0</v>
      </c>
      <c r="O3003" s="475" t="str">
        <f t="shared" si="330"/>
        <v/>
      </c>
    </row>
    <row r="3004" spans="1:15" hidden="1">
      <c r="A3004" s="475">
        <f t="shared" si="324"/>
        <v>43586</v>
      </c>
      <c r="B3004" s="475">
        <v>43591</v>
      </c>
      <c r="C3004" s="467">
        <v>3</v>
      </c>
      <c r="D3004" s="467">
        <v>699</v>
      </c>
      <c r="E3004" s="467">
        <v>71</v>
      </c>
      <c r="F3004" s="467">
        <v>0</v>
      </c>
      <c r="G3004" s="467">
        <f t="array" ref="G3004">MAX(IF($A$2:$A$8761=A3004,$D$2:$D$8761))</f>
        <v>1309</v>
      </c>
      <c r="H3004" s="467">
        <f t="shared" si="325"/>
        <v>0</v>
      </c>
      <c r="I3004" s="475" t="str">
        <f t="shared" si="326"/>
        <v/>
      </c>
      <c r="J3004" s="471">
        <f>'Potential Projects'!D3005</f>
        <v>81.864935633479163</v>
      </c>
      <c r="K3004" s="471">
        <f>'Potential Projects'!E3005</f>
        <v>82.992933508922818</v>
      </c>
      <c r="L3004" s="476">
        <f t="shared" si="327"/>
        <v>463.14213085759803</v>
      </c>
      <c r="M3004" s="471">
        <f t="shared" si="328"/>
        <v>1267.4250316588955</v>
      </c>
      <c r="N3004" s="467">
        <f t="shared" si="329"/>
        <v>0</v>
      </c>
      <c r="O3004" s="475" t="str">
        <f t="shared" si="330"/>
        <v/>
      </c>
    </row>
    <row r="3005" spans="1:15" hidden="1">
      <c r="A3005" s="475">
        <f t="shared" si="324"/>
        <v>43586</v>
      </c>
      <c r="B3005" s="475">
        <v>43591</v>
      </c>
      <c r="C3005" s="467">
        <v>4</v>
      </c>
      <c r="D3005" s="467">
        <v>738</v>
      </c>
      <c r="E3005" s="467">
        <v>57</v>
      </c>
      <c r="F3005" s="467">
        <v>0</v>
      </c>
      <c r="G3005" s="467">
        <f t="array" ref="G3005">MAX(IF($A$2:$A$8761=A3005,$D$2:$D$8761))</f>
        <v>1309</v>
      </c>
      <c r="H3005" s="467">
        <f t="shared" si="325"/>
        <v>0</v>
      </c>
      <c r="I3005" s="475" t="str">
        <f t="shared" si="326"/>
        <v/>
      </c>
      <c r="J3005" s="471">
        <f>'Potential Projects'!D3006</f>
        <v>98.54696849704014</v>
      </c>
      <c r="K3005" s="471">
        <f>'Potential Projects'!E3006</f>
        <v>94.402066222317785</v>
      </c>
      <c r="L3005" s="476">
        <f t="shared" si="327"/>
        <v>488.05096528064212</v>
      </c>
      <c r="M3005" s="471">
        <f t="shared" si="328"/>
        <v>1267.4250316588955</v>
      </c>
      <c r="N3005" s="467">
        <f t="shared" si="329"/>
        <v>0</v>
      </c>
      <c r="O3005" s="475" t="str">
        <f t="shared" si="330"/>
        <v/>
      </c>
    </row>
    <row r="3006" spans="1:15" hidden="1">
      <c r="A3006" s="475">
        <f t="shared" si="324"/>
        <v>43586</v>
      </c>
      <c r="B3006" s="475">
        <v>43591</v>
      </c>
      <c r="C3006" s="467">
        <v>5</v>
      </c>
      <c r="D3006" s="467">
        <v>779</v>
      </c>
      <c r="E3006" s="467">
        <v>68</v>
      </c>
      <c r="F3006" s="467">
        <v>0</v>
      </c>
      <c r="G3006" s="467">
        <f t="array" ref="G3006">MAX(IF($A$2:$A$8761=A3006,$D$2:$D$8761))</f>
        <v>1309</v>
      </c>
      <c r="H3006" s="467">
        <f t="shared" si="325"/>
        <v>0</v>
      </c>
      <c r="I3006" s="475" t="str">
        <f t="shared" si="326"/>
        <v/>
      </c>
      <c r="J3006" s="471">
        <f>'Potential Projects'!D3007</f>
        <v>101.06196698793504</v>
      </c>
      <c r="K3006" s="471">
        <f>'Potential Projects'!E3007</f>
        <v>77.510135347237153</v>
      </c>
      <c r="L3006" s="476">
        <f t="shared" si="327"/>
        <v>532.42789766482781</v>
      </c>
      <c r="M3006" s="471">
        <f t="shared" si="328"/>
        <v>1267.4250316588955</v>
      </c>
      <c r="N3006" s="467">
        <f t="shared" si="329"/>
        <v>0</v>
      </c>
      <c r="O3006" s="475" t="str">
        <f t="shared" si="330"/>
        <v/>
      </c>
    </row>
    <row r="3007" spans="1:15" hidden="1">
      <c r="A3007" s="475">
        <f t="shared" si="324"/>
        <v>43586</v>
      </c>
      <c r="B3007" s="475">
        <v>43591</v>
      </c>
      <c r="C3007" s="467">
        <v>6</v>
      </c>
      <c r="D3007" s="467">
        <v>869</v>
      </c>
      <c r="E3007" s="467">
        <v>62</v>
      </c>
      <c r="F3007" s="467">
        <v>0</v>
      </c>
      <c r="G3007" s="467">
        <f t="array" ref="G3007">MAX(IF($A$2:$A$8761=A3007,$D$2:$D$8761))</f>
        <v>1309</v>
      </c>
      <c r="H3007" s="467">
        <f t="shared" si="325"/>
        <v>0</v>
      </c>
      <c r="I3007" s="475" t="str">
        <f t="shared" si="326"/>
        <v/>
      </c>
      <c r="J3007" s="471">
        <f>'Potential Projects'!D3008</f>
        <v>108.38484102830554</v>
      </c>
      <c r="K3007" s="471">
        <f>'Potential Projects'!E3008</f>
        <v>74.29821221242743</v>
      </c>
      <c r="L3007" s="476">
        <f t="shared" si="327"/>
        <v>624.31694675926701</v>
      </c>
      <c r="M3007" s="471">
        <f t="shared" si="328"/>
        <v>1267.4250316588955</v>
      </c>
      <c r="N3007" s="467">
        <f t="shared" si="329"/>
        <v>0</v>
      </c>
      <c r="O3007" s="475" t="str">
        <f t="shared" si="330"/>
        <v/>
      </c>
    </row>
    <row r="3008" spans="1:15" hidden="1">
      <c r="A3008" s="475">
        <f t="shared" si="324"/>
        <v>43586</v>
      </c>
      <c r="B3008" s="475">
        <v>43591</v>
      </c>
      <c r="C3008" s="467">
        <v>7</v>
      </c>
      <c r="D3008" s="467">
        <v>963</v>
      </c>
      <c r="E3008" s="467">
        <v>38</v>
      </c>
      <c r="F3008" s="467">
        <v>7</v>
      </c>
      <c r="G3008" s="467">
        <f t="array" ref="G3008">MAX(IF($A$2:$A$8761=A3008,$D$2:$D$8761))</f>
        <v>1309</v>
      </c>
      <c r="H3008" s="467">
        <f t="shared" si="325"/>
        <v>0</v>
      </c>
      <c r="I3008" s="475" t="str">
        <f t="shared" si="326"/>
        <v/>
      </c>
      <c r="J3008" s="471">
        <f>'Potential Projects'!D3009</f>
        <v>48.869437952454035</v>
      </c>
      <c r="K3008" s="471">
        <f>'Potential Projects'!E3009</f>
        <v>97.35037072672543</v>
      </c>
      <c r="L3008" s="476">
        <f t="shared" si="327"/>
        <v>771.78019132082045</v>
      </c>
      <c r="M3008" s="471">
        <f t="shared" si="328"/>
        <v>1267.4250316588955</v>
      </c>
      <c r="N3008" s="467">
        <f t="shared" si="329"/>
        <v>0</v>
      </c>
      <c r="O3008" s="475" t="str">
        <f t="shared" si="330"/>
        <v/>
      </c>
    </row>
    <row r="3009" spans="1:15" hidden="1">
      <c r="A3009" s="475">
        <f t="shared" si="324"/>
        <v>43586</v>
      </c>
      <c r="B3009" s="475">
        <v>43591</v>
      </c>
      <c r="C3009" s="467">
        <v>8</v>
      </c>
      <c r="D3009" s="467">
        <v>1024</v>
      </c>
      <c r="E3009" s="467">
        <v>16</v>
      </c>
      <c r="F3009" s="467">
        <v>17</v>
      </c>
      <c r="G3009" s="467">
        <f t="array" ref="G3009">MAX(IF($A$2:$A$8761=A3009,$D$2:$D$8761))</f>
        <v>1309</v>
      </c>
      <c r="H3009" s="467">
        <f t="shared" si="325"/>
        <v>0</v>
      </c>
      <c r="I3009" s="475" t="str">
        <f t="shared" si="326"/>
        <v/>
      </c>
      <c r="J3009" s="471">
        <f>'Potential Projects'!D3010</f>
        <v>82.960267373071247</v>
      </c>
      <c r="K3009" s="471">
        <f>'Potential Projects'!E3010</f>
        <v>99.698688615351543</v>
      </c>
      <c r="L3009" s="476">
        <f t="shared" si="327"/>
        <v>808.3410440115772</v>
      </c>
      <c r="M3009" s="471">
        <f t="shared" si="328"/>
        <v>1267.4250316588955</v>
      </c>
      <c r="N3009" s="467">
        <f t="shared" si="329"/>
        <v>0</v>
      </c>
      <c r="O3009" s="475" t="str">
        <f t="shared" si="330"/>
        <v/>
      </c>
    </row>
    <row r="3010" spans="1:15" hidden="1">
      <c r="A3010" s="475">
        <f t="shared" ref="A3010:A3073" si="331">DATE(YEAR(B3010),MONTH(B3010),1)</f>
        <v>43586</v>
      </c>
      <c r="B3010" s="475">
        <v>43591</v>
      </c>
      <c r="C3010" s="467">
        <v>9</v>
      </c>
      <c r="D3010" s="467">
        <v>1043</v>
      </c>
      <c r="E3010" s="467">
        <v>17</v>
      </c>
      <c r="F3010" s="467">
        <v>19</v>
      </c>
      <c r="G3010" s="467">
        <f t="array" ref="G3010">MAX(IF($A$2:$A$8761=A3010,$D$2:$D$8761))</f>
        <v>1309</v>
      </c>
      <c r="H3010" s="467">
        <f t="shared" ref="H3010:H3073" si="332">IF(G3010=D3010,1,0)</f>
        <v>0</v>
      </c>
      <c r="I3010" s="475" t="str">
        <f t="shared" ref="I3010:I3073" si="333">IF(D3010=G3010,B3010,"")</f>
        <v/>
      </c>
      <c r="J3010" s="471">
        <f>'Potential Projects'!D3011</f>
        <v>93.336074321349912</v>
      </c>
      <c r="K3010" s="471">
        <f>'Potential Projects'!E3011</f>
        <v>99.268450494517296</v>
      </c>
      <c r="L3010" s="476">
        <f t="shared" ref="L3010:L3073" si="334">D3010-E3010-F3010-J3010-K3010</f>
        <v>814.39547518413281</v>
      </c>
      <c r="M3010" s="471">
        <f t="shared" ref="M3010:M3073" si="335">MAX($L$2882:$L$3625)</f>
        <v>1267.4250316588955</v>
      </c>
      <c r="N3010" s="467">
        <f t="shared" ref="N3010:N3073" si="336">IF(M3010=L3010,1,0)</f>
        <v>0</v>
      </c>
      <c r="O3010" s="475" t="str">
        <f t="shared" ref="O3010:O3073" si="337">IF(L3010=M3010,B3010,"")</f>
        <v/>
      </c>
    </row>
    <row r="3011" spans="1:15" hidden="1">
      <c r="A3011" s="475">
        <f t="shared" si="331"/>
        <v>43586</v>
      </c>
      <c r="B3011" s="475">
        <v>43591</v>
      </c>
      <c r="C3011" s="467">
        <v>10</v>
      </c>
      <c r="D3011" s="467">
        <v>1030</v>
      </c>
      <c r="E3011" s="467">
        <v>28</v>
      </c>
      <c r="F3011" s="467">
        <v>20</v>
      </c>
      <c r="G3011" s="467">
        <f t="array" ref="G3011">MAX(IF($A$2:$A$8761=A3011,$D$2:$D$8761))</f>
        <v>1309</v>
      </c>
      <c r="H3011" s="467">
        <f t="shared" si="332"/>
        <v>0</v>
      </c>
      <c r="I3011" s="475" t="str">
        <f t="shared" si="333"/>
        <v/>
      </c>
      <c r="J3011" s="471">
        <f>'Potential Projects'!D3012</f>
        <v>107.11613790099298</v>
      </c>
      <c r="K3011" s="471">
        <f>'Potential Projects'!E3012</f>
        <v>99.332595087078047</v>
      </c>
      <c r="L3011" s="476">
        <f t="shared" si="334"/>
        <v>775.55126701192899</v>
      </c>
      <c r="M3011" s="471">
        <f t="shared" si="335"/>
        <v>1267.4250316588955</v>
      </c>
      <c r="N3011" s="467">
        <f t="shared" si="336"/>
        <v>0</v>
      </c>
      <c r="O3011" s="475" t="str">
        <f t="shared" si="337"/>
        <v/>
      </c>
    </row>
    <row r="3012" spans="1:15" hidden="1">
      <c r="A3012" s="475">
        <f t="shared" si="331"/>
        <v>43586</v>
      </c>
      <c r="B3012" s="475">
        <v>43591</v>
      </c>
      <c r="C3012" s="467">
        <v>11</v>
      </c>
      <c r="D3012" s="467">
        <v>1043</v>
      </c>
      <c r="E3012" s="467">
        <v>36</v>
      </c>
      <c r="F3012" s="467">
        <v>19</v>
      </c>
      <c r="G3012" s="467">
        <f t="array" ref="G3012">MAX(IF($A$2:$A$8761=A3012,$D$2:$D$8761))</f>
        <v>1309</v>
      </c>
      <c r="H3012" s="467">
        <f t="shared" si="332"/>
        <v>0</v>
      </c>
      <c r="I3012" s="475" t="str">
        <f t="shared" si="333"/>
        <v/>
      </c>
      <c r="J3012" s="471">
        <f>'Potential Projects'!D3013</f>
        <v>119.73058075769103</v>
      </c>
      <c r="K3012" s="471">
        <f>'Potential Projects'!E3013</f>
        <v>98.55347296280371</v>
      </c>
      <c r="L3012" s="476">
        <f t="shared" si="334"/>
        <v>769.71594627950526</v>
      </c>
      <c r="M3012" s="471">
        <f t="shared" si="335"/>
        <v>1267.4250316588955</v>
      </c>
      <c r="N3012" s="467">
        <f t="shared" si="336"/>
        <v>0</v>
      </c>
      <c r="O3012" s="475" t="str">
        <f t="shared" si="337"/>
        <v/>
      </c>
    </row>
    <row r="3013" spans="1:15" hidden="1">
      <c r="A3013" s="475">
        <f t="shared" si="331"/>
        <v>43586</v>
      </c>
      <c r="B3013" s="475">
        <v>43591</v>
      </c>
      <c r="C3013" s="467">
        <v>12</v>
      </c>
      <c r="D3013" s="467">
        <v>1058</v>
      </c>
      <c r="E3013" s="467">
        <v>21</v>
      </c>
      <c r="F3013" s="467">
        <v>18</v>
      </c>
      <c r="G3013" s="467">
        <f t="array" ref="G3013">MAX(IF($A$2:$A$8761=A3013,$D$2:$D$8761))</f>
        <v>1309</v>
      </c>
      <c r="H3013" s="467">
        <f t="shared" si="332"/>
        <v>0</v>
      </c>
      <c r="I3013" s="475" t="str">
        <f t="shared" si="333"/>
        <v/>
      </c>
      <c r="J3013" s="471">
        <f>'Potential Projects'!D3014</f>
        <v>125.70984859970847</v>
      </c>
      <c r="K3013" s="471">
        <f>'Potential Projects'!E3014</f>
        <v>96.4734672113524</v>
      </c>
      <c r="L3013" s="476">
        <f t="shared" si="334"/>
        <v>796.81668418893912</v>
      </c>
      <c r="M3013" s="471">
        <f t="shared" si="335"/>
        <v>1267.4250316588955</v>
      </c>
      <c r="N3013" s="467">
        <f t="shared" si="336"/>
        <v>0</v>
      </c>
      <c r="O3013" s="475" t="str">
        <f t="shared" si="337"/>
        <v/>
      </c>
    </row>
    <row r="3014" spans="1:15" hidden="1">
      <c r="A3014" s="475">
        <f t="shared" si="331"/>
        <v>43586</v>
      </c>
      <c r="B3014" s="475">
        <v>43591</v>
      </c>
      <c r="C3014" s="467">
        <v>13</v>
      </c>
      <c r="D3014" s="467">
        <v>1070</v>
      </c>
      <c r="E3014" s="467">
        <v>27</v>
      </c>
      <c r="F3014" s="467">
        <v>16</v>
      </c>
      <c r="G3014" s="467">
        <f t="array" ref="G3014">MAX(IF($A$2:$A$8761=A3014,$D$2:$D$8761))</f>
        <v>1309</v>
      </c>
      <c r="H3014" s="467">
        <f t="shared" si="332"/>
        <v>0</v>
      </c>
      <c r="I3014" s="475" t="str">
        <f t="shared" si="333"/>
        <v/>
      </c>
      <c r="J3014" s="471">
        <f>'Potential Projects'!D3015</f>
        <v>119.93302360624979</v>
      </c>
      <c r="K3014" s="471">
        <f>'Potential Projects'!E3015</f>
        <v>97.894817512362934</v>
      </c>
      <c r="L3014" s="476">
        <f t="shared" si="334"/>
        <v>809.1721588813873</v>
      </c>
      <c r="M3014" s="471">
        <f t="shared" si="335"/>
        <v>1267.4250316588955</v>
      </c>
      <c r="N3014" s="467">
        <f t="shared" si="336"/>
        <v>0</v>
      </c>
      <c r="O3014" s="475" t="str">
        <f t="shared" si="337"/>
        <v/>
      </c>
    </row>
    <row r="3015" spans="1:15" hidden="1">
      <c r="A3015" s="475">
        <f t="shared" si="331"/>
        <v>43586</v>
      </c>
      <c r="B3015" s="475">
        <v>43591</v>
      </c>
      <c r="C3015" s="467">
        <v>14</v>
      </c>
      <c r="D3015" s="467">
        <v>1070</v>
      </c>
      <c r="E3015" s="467">
        <v>31</v>
      </c>
      <c r="F3015" s="467">
        <v>18</v>
      </c>
      <c r="G3015" s="467">
        <f t="array" ref="G3015">MAX(IF($A$2:$A$8761=A3015,$D$2:$D$8761))</f>
        <v>1309</v>
      </c>
      <c r="H3015" s="467">
        <f t="shared" si="332"/>
        <v>0</v>
      </c>
      <c r="I3015" s="475" t="str">
        <f t="shared" si="333"/>
        <v/>
      </c>
      <c r="J3015" s="471">
        <f>'Potential Projects'!D3016</f>
        <v>93.240134658100985</v>
      </c>
      <c r="K3015" s="471">
        <f>'Potential Projects'!E3016</f>
        <v>99.117476026660938</v>
      </c>
      <c r="L3015" s="476">
        <f t="shared" si="334"/>
        <v>828.64238931523812</v>
      </c>
      <c r="M3015" s="471">
        <f t="shared" si="335"/>
        <v>1267.4250316588955</v>
      </c>
      <c r="N3015" s="467">
        <f t="shared" si="336"/>
        <v>0</v>
      </c>
      <c r="O3015" s="475" t="str">
        <f t="shared" si="337"/>
        <v/>
      </c>
    </row>
    <row r="3016" spans="1:15" hidden="1">
      <c r="A3016" s="475">
        <f t="shared" si="331"/>
        <v>43586</v>
      </c>
      <c r="B3016" s="475">
        <v>43591</v>
      </c>
      <c r="C3016" s="467">
        <v>15</v>
      </c>
      <c r="D3016" s="467">
        <v>1076</v>
      </c>
      <c r="E3016" s="467">
        <v>19</v>
      </c>
      <c r="F3016" s="467">
        <v>19</v>
      </c>
      <c r="G3016" s="467">
        <f t="array" ref="G3016">MAX(IF($A$2:$A$8761=A3016,$D$2:$D$8761))</f>
        <v>1309</v>
      </c>
      <c r="H3016" s="467">
        <f t="shared" si="332"/>
        <v>0</v>
      </c>
      <c r="I3016" s="475" t="str">
        <f t="shared" si="333"/>
        <v/>
      </c>
      <c r="J3016" s="471">
        <f>'Potential Projects'!D3017</f>
        <v>106.42305190989511</v>
      </c>
      <c r="K3016" s="471">
        <f>'Potential Projects'!E3017</f>
        <v>98.946163029456045</v>
      </c>
      <c r="L3016" s="476">
        <f t="shared" si="334"/>
        <v>832.6307850606488</v>
      </c>
      <c r="M3016" s="471">
        <f t="shared" si="335"/>
        <v>1267.4250316588955</v>
      </c>
      <c r="N3016" s="467">
        <f t="shared" si="336"/>
        <v>0</v>
      </c>
      <c r="O3016" s="475" t="str">
        <f t="shared" si="337"/>
        <v/>
      </c>
    </row>
    <row r="3017" spans="1:15" hidden="1">
      <c r="A3017" s="475">
        <f t="shared" si="331"/>
        <v>43586</v>
      </c>
      <c r="B3017" s="475">
        <v>43591</v>
      </c>
      <c r="C3017" s="467">
        <v>16</v>
      </c>
      <c r="D3017" s="467">
        <v>1066</v>
      </c>
      <c r="E3017" s="467">
        <v>19</v>
      </c>
      <c r="F3017" s="467">
        <v>19</v>
      </c>
      <c r="G3017" s="467">
        <f t="array" ref="G3017">MAX(IF($A$2:$A$8761=A3017,$D$2:$D$8761))</f>
        <v>1309</v>
      </c>
      <c r="H3017" s="467">
        <f t="shared" si="332"/>
        <v>0</v>
      </c>
      <c r="I3017" s="475" t="str">
        <f t="shared" si="333"/>
        <v/>
      </c>
      <c r="J3017" s="471">
        <f>'Potential Projects'!D3018</f>
        <v>102.85945746611075</v>
      </c>
      <c r="K3017" s="471">
        <f>'Potential Projects'!E3018</f>
        <v>90.779461244893568</v>
      </c>
      <c r="L3017" s="476">
        <f t="shared" si="334"/>
        <v>834.36108128899571</v>
      </c>
      <c r="M3017" s="471">
        <f t="shared" si="335"/>
        <v>1267.4250316588955</v>
      </c>
      <c r="N3017" s="467">
        <f t="shared" si="336"/>
        <v>0</v>
      </c>
      <c r="O3017" s="475" t="str">
        <f t="shared" si="337"/>
        <v/>
      </c>
    </row>
    <row r="3018" spans="1:15" hidden="1">
      <c r="A3018" s="475">
        <f t="shared" si="331"/>
        <v>43586</v>
      </c>
      <c r="B3018" s="475">
        <v>43591</v>
      </c>
      <c r="C3018" s="467">
        <v>17</v>
      </c>
      <c r="D3018" s="467">
        <v>1043</v>
      </c>
      <c r="E3018" s="467">
        <v>10</v>
      </c>
      <c r="F3018" s="467">
        <v>19</v>
      </c>
      <c r="G3018" s="467">
        <f t="array" ref="G3018">MAX(IF($A$2:$A$8761=A3018,$D$2:$D$8761))</f>
        <v>1309</v>
      </c>
      <c r="H3018" s="467">
        <f t="shared" si="332"/>
        <v>0</v>
      </c>
      <c r="I3018" s="475" t="str">
        <f t="shared" si="333"/>
        <v/>
      </c>
      <c r="J3018" s="471">
        <f>'Potential Projects'!D3019</f>
        <v>96.667780921206429</v>
      </c>
      <c r="K3018" s="471">
        <f>'Potential Projects'!E3019</f>
        <v>95.660708288540093</v>
      </c>
      <c r="L3018" s="476">
        <f t="shared" si="334"/>
        <v>821.67151079025348</v>
      </c>
      <c r="M3018" s="471">
        <f t="shared" si="335"/>
        <v>1267.4250316588955</v>
      </c>
      <c r="N3018" s="467">
        <f t="shared" si="336"/>
        <v>0</v>
      </c>
      <c r="O3018" s="475" t="str">
        <f t="shared" si="337"/>
        <v/>
      </c>
    </row>
    <row r="3019" spans="1:15" hidden="1">
      <c r="A3019" s="475">
        <f t="shared" si="331"/>
        <v>43586</v>
      </c>
      <c r="B3019" s="475">
        <v>43591</v>
      </c>
      <c r="C3019" s="467">
        <v>18</v>
      </c>
      <c r="D3019" s="467">
        <v>1042</v>
      </c>
      <c r="E3019" s="467">
        <v>14</v>
      </c>
      <c r="F3019" s="467">
        <v>12</v>
      </c>
      <c r="G3019" s="467">
        <f t="array" ref="G3019">MAX(IF($A$2:$A$8761=A3019,$D$2:$D$8761))</f>
        <v>1309</v>
      </c>
      <c r="H3019" s="467">
        <f t="shared" si="332"/>
        <v>0</v>
      </c>
      <c r="I3019" s="475" t="str">
        <f t="shared" si="333"/>
        <v/>
      </c>
      <c r="J3019" s="471">
        <f>'Potential Projects'!D3020</f>
        <v>95.395038086699699</v>
      </c>
      <c r="K3019" s="471">
        <f>'Potential Projects'!E3020</f>
        <v>98.816309342076977</v>
      </c>
      <c r="L3019" s="476">
        <f t="shared" si="334"/>
        <v>821.78865257122334</v>
      </c>
      <c r="M3019" s="471">
        <f t="shared" si="335"/>
        <v>1267.4250316588955</v>
      </c>
      <c r="N3019" s="467">
        <f t="shared" si="336"/>
        <v>0</v>
      </c>
      <c r="O3019" s="475" t="str">
        <f t="shared" si="337"/>
        <v/>
      </c>
    </row>
    <row r="3020" spans="1:15" hidden="1">
      <c r="A3020" s="475">
        <f t="shared" si="331"/>
        <v>43586</v>
      </c>
      <c r="B3020" s="475">
        <v>43591</v>
      </c>
      <c r="C3020" s="467">
        <v>19</v>
      </c>
      <c r="D3020" s="467">
        <v>1051</v>
      </c>
      <c r="E3020" s="467">
        <v>14</v>
      </c>
      <c r="F3020" s="467">
        <v>10</v>
      </c>
      <c r="G3020" s="467">
        <f t="array" ref="G3020">MAX(IF($A$2:$A$8761=A3020,$D$2:$D$8761))</f>
        <v>1309</v>
      </c>
      <c r="H3020" s="467">
        <f t="shared" si="332"/>
        <v>0</v>
      </c>
      <c r="I3020" s="475" t="str">
        <f t="shared" si="333"/>
        <v/>
      </c>
      <c r="J3020" s="471">
        <f>'Potential Projects'!D3021</f>
        <v>108.92408999126255</v>
      </c>
      <c r="K3020" s="471">
        <f>'Potential Projects'!E3021</f>
        <v>91.644630993334758</v>
      </c>
      <c r="L3020" s="476">
        <f t="shared" si="334"/>
        <v>826.43127901540265</v>
      </c>
      <c r="M3020" s="471">
        <f t="shared" si="335"/>
        <v>1267.4250316588955</v>
      </c>
      <c r="N3020" s="467">
        <f t="shared" si="336"/>
        <v>0</v>
      </c>
      <c r="O3020" s="475" t="str">
        <f t="shared" si="337"/>
        <v/>
      </c>
    </row>
    <row r="3021" spans="1:15" hidden="1">
      <c r="A3021" s="475">
        <f t="shared" si="331"/>
        <v>43586</v>
      </c>
      <c r="B3021" s="475">
        <v>43591</v>
      </c>
      <c r="C3021" s="467">
        <v>20</v>
      </c>
      <c r="D3021" s="467">
        <v>1070</v>
      </c>
      <c r="E3021" s="467">
        <v>6</v>
      </c>
      <c r="F3021" s="467">
        <v>0</v>
      </c>
      <c r="G3021" s="467">
        <f t="array" ref="G3021">MAX(IF($A$2:$A$8761=A3021,$D$2:$D$8761))</f>
        <v>1309</v>
      </c>
      <c r="H3021" s="467">
        <f t="shared" si="332"/>
        <v>0</v>
      </c>
      <c r="I3021" s="475" t="str">
        <f t="shared" si="333"/>
        <v/>
      </c>
      <c r="J3021" s="471">
        <f>'Potential Projects'!D3022</f>
        <v>135.15346276206802</v>
      </c>
      <c r="K3021" s="471">
        <f>'Potential Projects'!E3022</f>
        <v>91.765879918297145</v>
      </c>
      <c r="L3021" s="476">
        <f t="shared" si="334"/>
        <v>837.08065731963484</v>
      </c>
      <c r="M3021" s="471">
        <f t="shared" si="335"/>
        <v>1267.4250316588955</v>
      </c>
      <c r="N3021" s="467">
        <f t="shared" si="336"/>
        <v>0</v>
      </c>
      <c r="O3021" s="475" t="str">
        <f t="shared" si="337"/>
        <v/>
      </c>
    </row>
    <row r="3022" spans="1:15" hidden="1">
      <c r="A3022" s="475">
        <f t="shared" si="331"/>
        <v>43586</v>
      </c>
      <c r="B3022" s="475">
        <v>43591</v>
      </c>
      <c r="C3022" s="467">
        <v>21</v>
      </c>
      <c r="D3022" s="467">
        <v>1067</v>
      </c>
      <c r="E3022" s="467">
        <v>7</v>
      </c>
      <c r="F3022" s="467">
        <v>0</v>
      </c>
      <c r="G3022" s="467">
        <f t="array" ref="G3022">MAX(IF($A$2:$A$8761=A3022,$D$2:$D$8761))</f>
        <v>1309</v>
      </c>
      <c r="H3022" s="467">
        <f t="shared" si="332"/>
        <v>0</v>
      </c>
      <c r="I3022" s="475" t="str">
        <f t="shared" si="333"/>
        <v/>
      </c>
      <c r="J3022" s="471">
        <f>'Potential Projects'!D3023</f>
        <v>142.31189141090613</v>
      </c>
      <c r="K3022" s="471">
        <f>'Potential Projects'!E3023</f>
        <v>99.223079929047515</v>
      </c>
      <c r="L3022" s="476">
        <f t="shared" si="334"/>
        <v>818.4650286600463</v>
      </c>
      <c r="M3022" s="471">
        <f t="shared" si="335"/>
        <v>1267.4250316588955</v>
      </c>
      <c r="N3022" s="467">
        <f t="shared" si="336"/>
        <v>0</v>
      </c>
      <c r="O3022" s="475" t="str">
        <f t="shared" si="337"/>
        <v/>
      </c>
    </row>
    <row r="3023" spans="1:15" hidden="1">
      <c r="A3023" s="475">
        <f t="shared" si="331"/>
        <v>43586</v>
      </c>
      <c r="B3023" s="475">
        <v>43591</v>
      </c>
      <c r="C3023" s="467">
        <v>22</v>
      </c>
      <c r="D3023" s="467">
        <v>999</v>
      </c>
      <c r="E3023" s="467">
        <v>5</v>
      </c>
      <c r="F3023" s="467">
        <v>0</v>
      </c>
      <c r="G3023" s="467">
        <f t="array" ref="G3023">MAX(IF($A$2:$A$8761=A3023,$D$2:$D$8761))</f>
        <v>1309</v>
      </c>
      <c r="H3023" s="467">
        <f t="shared" si="332"/>
        <v>0</v>
      </c>
      <c r="I3023" s="475" t="str">
        <f t="shared" si="333"/>
        <v/>
      </c>
      <c r="J3023" s="471">
        <f>'Potential Projects'!D3024</f>
        <v>144</v>
      </c>
      <c r="K3023" s="471">
        <f>'Potential Projects'!E3024</f>
        <v>99.619681251343806</v>
      </c>
      <c r="L3023" s="476">
        <f t="shared" si="334"/>
        <v>750.38031874865624</v>
      </c>
      <c r="M3023" s="471">
        <f t="shared" si="335"/>
        <v>1267.4250316588955</v>
      </c>
      <c r="N3023" s="467">
        <f t="shared" si="336"/>
        <v>0</v>
      </c>
      <c r="O3023" s="475" t="str">
        <f t="shared" si="337"/>
        <v/>
      </c>
    </row>
    <row r="3024" spans="1:15" hidden="1">
      <c r="A3024" s="475">
        <f t="shared" si="331"/>
        <v>43586</v>
      </c>
      <c r="B3024" s="475">
        <v>43591</v>
      </c>
      <c r="C3024" s="467">
        <v>23</v>
      </c>
      <c r="D3024" s="467">
        <v>922</v>
      </c>
      <c r="E3024" s="467">
        <v>23</v>
      </c>
      <c r="F3024" s="467">
        <v>0</v>
      </c>
      <c r="G3024" s="467">
        <f t="array" ref="G3024">MAX(IF($A$2:$A$8761=A3024,$D$2:$D$8761))</f>
        <v>1309</v>
      </c>
      <c r="H3024" s="467">
        <f t="shared" si="332"/>
        <v>0</v>
      </c>
      <c r="I3024" s="475" t="str">
        <f t="shared" si="333"/>
        <v/>
      </c>
      <c r="J3024" s="471">
        <f>'Potential Projects'!D3025</f>
        <v>144</v>
      </c>
      <c r="K3024" s="471">
        <f>'Potential Projects'!E3025</f>
        <v>99.464013276714681</v>
      </c>
      <c r="L3024" s="476">
        <f t="shared" si="334"/>
        <v>655.5359867232853</v>
      </c>
      <c r="M3024" s="471">
        <f t="shared" si="335"/>
        <v>1267.4250316588955</v>
      </c>
      <c r="N3024" s="467">
        <f t="shared" si="336"/>
        <v>0</v>
      </c>
      <c r="O3024" s="475" t="str">
        <f t="shared" si="337"/>
        <v/>
      </c>
    </row>
    <row r="3025" spans="1:15" hidden="1">
      <c r="A3025" s="475">
        <f t="shared" si="331"/>
        <v>43586</v>
      </c>
      <c r="B3025" s="475">
        <v>43591</v>
      </c>
      <c r="C3025" s="467">
        <v>24</v>
      </c>
      <c r="D3025" s="467">
        <v>833</v>
      </c>
      <c r="E3025" s="467">
        <v>18</v>
      </c>
      <c r="F3025" s="467">
        <v>0</v>
      </c>
      <c r="G3025" s="467">
        <f t="array" ref="G3025">MAX(IF($A$2:$A$8761=A3025,$D$2:$D$8761))</f>
        <v>1309</v>
      </c>
      <c r="H3025" s="467">
        <f t="shared" si="332"/>
        <v>0</v>
      </c>
      <c r="I3025" s="475" t="str">
        <f t="shared" si="333"/>
        <v/>
      </c>
      <c r="J3025" s="471">
        <f>'Potential Projects'!D3026</f>
        <v>144</v>
      </c>
      <c r="K3025" s="471">
        <f>'Potential Projects'!E3026</f>
        <v>99.473400290260159</v>
      </c>
      <c r="L3025" s="476">
        <f t="shared" si="334"/>
        <v>571.5265997097398</v>
      </c>
      <c r="M3025" s="471">
        <f t="shared" si="335"/>
        <v>1267.4250316588955</v>
      </c>
      <c r="N3025" s="467">
        <f t="shared" si="336"/>
        <v>0</v>
      </c>
      <c r="O3025" s="475" t="str">
        <f t="shared" si="337"/>
        <v/>
      </c>
    </row>
    <row r="3026" spans="1:15" hidden="1">
      <c r="A3026" s="475">
        <f t="shared" si="331"/>
        <v>43586</v>
      </c>
      <c r="B3026" s="475">
        <v>43592</v>
      </c>
      <c r="C3026" s="467">
        <v>1</v>
      </c>
      <c r="D3026" s="467">
        <v>789</v>
      </c>
      <c r="E3026" s="467">
        <v>7</v>
      </c>
      <c r="F3026" s="467">
        <v>0</v>
      </c>
      <c r="G3026" s="467">
        <f t="array" ref="G3026">MAX(IF($A$2:$A$8761=A3026,$D$2:$D$8761))</f>
        <v>1309</v>
      </c>
      <c r="H3026" s="467">
        <f t="shared" si="332"/>
        <v>0</v>
      </c>
      <c r="I3026" s="475" t="str">
        <f t="shared" si="333"/>
        <v/>
      </c>
      <c r="J3026" s="471">
        <f>'Potential Projects'!D3027</f>
        <v>144</v>
      </c>
      <c r="K3026" s="471">
        <f>'Potential Projects'!E3027</f>
        <v>99.108871264244257</v>
      </c>
      <c r="L3026" s="476">
        <f t="shared" si="334"/>
        <v>538.89112873575573</v>
      </c>
      <c r="M3026" s="471">
        <f t="shared" si="335"/>
        <v>1267.4250316588955</v>
      </c>
      <c r="N3026" s="467">
        <f t="shared" si="336"/>
        <v>0</v>
      </c>
      <c r="O3026" s="475" t="str">
        <f t="shared" si="337"/>
        <v/>
      </c>
    </row>
    <row r="3027" spans="1:15" hidden="1">
      <c r="A3027" s="475">
        <f t="shared" si="331"/>
        <v>43586</v>
      </c>
      <c r="B3027" s="475">
        <v>43592</v>
      </c>
      <c r="C3027" s="467">
        <v>2</v>
      </c>
      <c r="D3027" s="467">
        <v>766</v>
      </c>
      <c r="E3027" s="467">
        <v>53</v>
      </c>
      <c r="F3027" s="467">
        <v>0</v>
      </c>
      <c r="G3027" s="467">
        <f t="array" ref="G3027">MAX(IF($A$2:$A$8761=A3027,$D$2:$D$8761))</f>
        <v>1309</v>
      </c>
      <c r="H3027" s="467">
        <f t="shared" si="332"/>
        <v>0</v>
      </c>
      <c r="I3027" s="475" t="str">
        <f t="shared" si="333"/>
        <v/>
      </c>
      <c r="J3027" s="471">
        <f>'Potential Projects'!D3028</f>
        <v>144</v>
      </c>
      <c r="K3027" s="471">
        <f>'Potential Projects'!E3028</f>
        <v>98.600408030531071</v>
      </c>
      <c r="L3027" s="476">
        <f t="shared" si="334"/>
        <v>470.39959196946893</v>
      </c>
      <c r="M3027" s="471">
        <f t="shared" si="335"/>
        <v>1267.4250316588955</v>
      </c>
      <c r="N3027" s="467">
        <f t="shared" si="336"/>
        <v>0</v>
      </c>
      <c r="O3027" s="475" t="str">
        <f t="shared" si="337"/>
        <v/>
      </c>
    </row>
    <row r="3028" spans="1:15" hidden="1">
      <c r="A3028" s="475">
        <f t="shared" si="331"/>
        <v>43586</v>
      </c>
      <c r="B3028" s="475">
        <v>43592</v>
      </c>
      <c r="C3028" s="467">
        <v>3</v>
      </c>
      <c r="D3028" s="467">
        <v>760</v>
      </c>
      <c r="E3028" s="467">
        <v>65</v>
      </c>
      <c r="F3028" s="467">
        <v>0</v>
      </c>
      <c r="G3028" s="467">
        <f t="array" ref="G3028">MAX(IF($A$2:$A$8761=A3028,$D$2:$D$8761))</f>
        <v>1309</v>
      </c>
      <c r="H3028" s="467">
        <f t="shared" si="332"/>
        <v>0</v>
      </c>
      <c r="I3028" s="475" t="str">
        <f t="shared" si="333"/>
        <v/>
      </c>
      <c r="J3028" s="471">
        <f>'Potential Projects'!D3029</f>
        <v>144</v>
      </c>
      <c r="K3028" s="471">
        <f>'Potential Projects'!E3029</f>
        <v>95.296961513652974</v>
      </c>
      <c r="L3028" s="476">
        <f t="shared" si="334"/>
        <v>455.70303848634705</v>
      </c>
      <c r="M3028" s="471">
        <f t="shared" si="335"/>
        <v>1267.4250316588955</v>
      </c>
      <c r="N3028" s="467">
        <f t="shared" si="336"/>
        <v>0</v>
      </c>
      <c r="O3028" s="475" t="str">
        <f t="shared" si="337"/>
        <v/>
      </c>
    </row>
    <row r="3029" spans="1:15" hidden="1">
      <c r="A3029" s="475">
        <f t="shared" si="331"/>
        <v>43586</v>
      </c>
      <c r="B3029" s="475">
        <v>43592</v>
      </c>
      <c r="C3029" s="467">
        <v>4</v>
      </c>
      <c r="D3029" s="467">
        <v>765</v>
      </c>
      <c r="E3029" s="467">
        <v>78</v>
      </c>
      <c r="F3029" s="467">
        <v>0</v>
      </c>
      <c r="G3029" s="467">
        <f t="array" ref="G3029">MAX(IF($A$2:$A$8761=A3029,$D$2:$D$8761))</f>
        <v>1309</v>
      </c>
      <c r="H3029" s="467">
        <f t="shared" si="332"/>
        <v>0</v>
      </c>
      <c r="I3029" s="475" t="str">
        <f t="shared" si="333"/>
        <v/>
      </c>
      <c r="J3029" s="471">
        <f>'Potential Projects'!D3030</f>
        <v>135.79298515189279</v>
      </c>
      <c r="K3029" s="471">
        <f>'Potential Projects'!E3030</f>
        <v>91.71581584605461</v>
      </c>
      <c r="L3029" s="476">
        <f t="shared" si="334"/>
        <v>459.49119900205255</v>
      </c>
      <c r="M3029" s="471">
        <f t="shared" si="335"/>
        <v>1267.4250316588955</v>
      </c>
      <c r="N3029" s="467">
        <f t="shared" si="336"/>
        <v>0</v>
      </c>
      <c r="O3029" s="475" t="str">
        <f t="shared" si="337"/>
        <v/>
      </c>
    </row>
    <row r="3030" spans="1:15" hidden="1">
      <c r="A3030" s="475">
        <f t="shared" si="331"/>
        <v>43586</v>
      </c>
      <c r="B3030" s="475">
        <v>43592</v>
      </c>
      <c r="C3030" s="467">
        <v>5</v>
      </c>
      <c r="D3030" s="467">
        <v>759</v>
      </c>
      <c r="E3030" s="467">
        <v>46</v>
      </c>
      <c r="F3030" s="467">
        <v>0</v>
      </c>
      <c r="G3030" s="467">
        <f t="array" ref="G3030">MAX(IF($A$2:$A$8761=A3030,$D$2:$D$8761))</f>
        <v>1309</v>
      </c>
      <c r="H3030" s="467">
        <f t="shared" si="332"/>
        <v>0</v>
      </c>
      <c r="I3030" s="475" t="str">
        <f t="shared" si="333"/>
        <v/>
      </c>
      <c r="J3030" s="471">
        <f>'Potential Projects'!D3031</f>
        <v>136.46193951188454</v>
      </c>
      <c r="K3030" s="471">
        <f>'Potential Projects'!E3031</f>
        <v>83.441945656847977</v>
      </c>
      <c r="L3030" s="476">
        <f t="shared" si="334"/>
        <v>493.09611483126747</v>
      </c>
      <c r="M3030" s="471">
        <f t="shared" si="335"/>
        <v>1267.4250316588955</v>
      </c>
      <c r="N3030" s="467">
        <f t="shared" si="336"/>
        <v>0</v>
      </c>
      <c r="O3030" s="475" t="str">
        <f t="shared" si="337"/>
        <v/>
      </c>
    </row>
    <row r="3031" spans="1:15" hidden="1">
      <c r="A3031" s="475">
        <f t="shared" si="331"/>
        <v>43586</v>
      </c>
      <c r="B3031" s="475">
        <v>43592</v>
      </c>
      <c r="C3031" s="467">
        <v>6</v>
      </c>
      <c r="D3031" s="467">
        <v>838</v>
      </c>
      <c r="E3031" s="467">
        <v>4</v>
      </c>
      <c r="F3031" s="467">
        <v>1</v>
      </c>
      <c r="G3031" s="467">
        <f t="array" ref="G3031">MAX(IF($A$2:$A$8761=A3031,$D$2:$D$8761))</f>
        <v>1309</v>
      </c>
      <c r="H3031" s="467">
        <f t="shared" si="332"/>
        <v>0</v>
      </c>
      <c r="I3031" s="475" t="str">
        <f t="shared" si="333"/>
        <v/>
      </c>
      <c r="J3031" s="471">
        <f>'Potential Projects'!D3032</f>
        <v>135.14202487275008</v>
      </c>
      <c r="K3031" s="471">
        <f>'Potential Projects'!E3032</f>
        <v>94.522532896151375</v>
      </c>
      <c r="L3031" s="476">
        <f t="shared" si="334"/>
        <v>603.33544223109857</v>
      </c>
      <c r="M3031" s="471">
        <f t="shared" si="335"/>
        <v>1267.4250316588955</v>
      </c>
      <c r="N3031" s="467">
        <f t="shared" si="336"/>
        <v>0</v>
      </c>
      <c r="O3031" s="475" t="str">
        <f t="shared" si="337"/>
        <v/>
      </c>
    </row>
    <row r="3032" spans="1:15" hidden="1">
      <c r="A3032" s="475">
        <f t="shared" si="331"/>
        <v>43586</v>
      </c>
      <c r="B3032" s="475">
        <v>43592</v>
      </c>
      <c r="C3032" s="467">
        <v>7</v>
      </c>
      <c r="D3032" s="467">
        <v>950</v>
      </c>
      <c r="E3032" s="467">
        <v>6</v>
      </c>
      <c r="F3032" s="467">
        <v>7</v>
      </c>
      <c r="G3032" s="467">
        <f t="array" ref="G3032">MAX(IF($A$2:$A$8761=A3032,$D$2:$D$8761))</f>
        <v>1309</v>
      </c>
      <c r="H3032" s="467">
        <f t="shared" si="332"/>
        <v>0</v>
      </c>
      <c r="I3032" s="475" t="str">
        <f t="shared" si="333"/>
        <v/>
      </c>
      <c r="J3032" s="471">
        <f>'Potential Projects'!D3033</f>
        <v>80.765516522946314</v>
      </c>
      <c r="K3032" s="471">
        <f>'Potential Projects'!E3033</f>
        <v>91.986474736615776</v>
      </c>
      <c r="L3032" s="476">
        <f t="shared" si="334"/>
        <v>764.24800874043785</v>
      </c>
      <c r="M3032" s="471">
        <f t="shared" si="335"/>
        <v>1267.4250316588955</v>
      </c>
      <c r="N3032" s="467">
        <f t="shared" si="336"/>
        <v>0</v>
      </c>
      <c r="O3032" s="475" t="str">
        <f t="shared" si="337"/>
        <v/>
      </c>
    </row>
    <row r="3033" spans="1:15" hidden="1">
      <c r="A3033" s="475">
        <f t="shared" si="331"/>
        <v>43586</v>
      </c>
      <c r="B3033" s="475">
        <v>43592</v>
      </c>
      <c r="C3033" s="467">
        <v>8</v>
      </c>
      <c r="D3033" s="467">
        <v>1034</v>
      </c>
      <c r="E3033" s="467">
        <v>6</v>
      </c>
      <c r="F3033" s="467">
        <v>17</v>
      </c>
      <c r="G3033" s="467">
        <f t="array" ref="G3033">MAX(IF($A$2:$A$8761=A3033,$D$2:$D$8761))</f>
        <v>1309</v>
      </c>
      <c r="H3033" s="467">
        <f t="shared" si="332"/>
        <v>0</v>
      </c>
      <c r="I3033" s="475" t="str">
        <f t="shared" si="333"/>
        <v/>
      </c>
      <c r="J3033" s="471">
        <f>'Potential Projects'!D3034</f>
        <v>69.731189951667162</v>
      </c>
      <c r="K3033" s="471">
        <f>'Potential Projects'!E3034</f>
        <v>88.393595302085572</v>
      </c>
      <c r="L3033" s="476">
        <f t="shared" si="334"/>
        <v>852.87521474624725</v>
      </c>
      <c r="M3033" s="471">
        <f t="shared" si="335"/>
        <v>1267.4250316588955</v>
      </c>
      <c r="N3033" s="467">
        <f t="shared" si="336"/>
        <v>0</v>
      </c>
      <c r="O3033" s="475" t="str">
        <f t="shared" si="337"/>
        <v/>
      </c>
    </row>
    <row r="3034" spans="1:15" hidden="1">
      <c r="A3034" s="475">
        <f t="shared" si="331"/>
        <v>43586</v>
      </c>
      <c r="B3034" s="475">
        <v>43592</v>
      </c>
      <c r="C3034" s="467">
        <v>9</v>
      </c>
      <c r="D3034" s="467">
        <v>1038</v>
      </c>
      <c r="E3034" s="467">
        <v>0</v>
      </c>
      <c r="F3034" s="467">
        <v>19</v>
      </c>
      <c r="G3034" s="467">
        <f t="array" ref="G3034">MAX(IF($A$2:$A$8761=A3034,$D$2:$D$8761))</f>
        <v>1309</v>
      </c>
      <c r="H3034" s="467">
        <f t="shared" si="332"/>
        <v>0</v>
      </c>
      <c r="I3034" s="475" t="str">
        <f t="shared" si="333"/>
        <v/>
      </c>
      <c r="J3034" s="471">
        <f>'Potential Projects'!D3035</f>
        <v>43.951159710206134</v>
      </c>
      <c r="K3034" s="471">
        <f>'Potential Projects'!E3035</f>
        <v>87.143557998279945</v>
      </c>
      <c r="L3034" s="476">
        <f t="shared" si="334"/>
        <v>887.90528229151391</v>
      </c>
      <c r="M3034" s="471">
        <f t="shared" si="335"/>
        <v>1267.4250316588955</v>
      </c>
      <c r="N3034" s="467">
        <f t="shared" si="336"/>
        <v>0</v>
      </c>
      <c r="O3034" s="475" t="str">
        <f t="shared" si="337"/>
        <v/>
      </c>
    </row>
    <row r="3035" spans="1:15" hidden="1">
      <c r="A3035" s="475">
        <f t="shared" si="331"/>
        <v>43586</v>
      </c>
      <c r="B3035" s="475">
        <v>43592</v>
      </c>
      <c r="C3035" s="467">
        <v>10</v>
      </c>
      <c r="D3035" s="467">
        <v>1054</v>
      </c>
      <c r="E3035" s="467">
        <v>4</v>
      </c>
      <c r="F3035" s="467">
        <v>19</v>
      </c>
      <c r="G3035" s="467">
        <f t="array" ref="G3035">MAX(IF($A$2:$A$8761=A3035,$D$2:$D$8761))</f>
        <v>1309</v>
      </c>
      <c r="H3035" s="467">
        <f t="shared" si="332"/>
        <v>0</v>
      </c>
      <c r="I3035" s="475" t="str">
        <f t="shared" si="333"/>
        <v/>
      </c>
      <c r="J3035" s="471">
        <f>'Potential Projects'!D3036</f>
        <v>6.3356086071948914</v>
      </c>
      <c r="K3035" s="471">
        <f>'Potential Projects'!E3036</f>
        <v>95.324340303160611</v>
      </c>
      <c r="L3035" s="476">
        <f t="shared" si="334"/>
        <v>929.34005108964448</v>
      </c>
      <c r="M3035" s="471">
        <f t="shared" si="335"/>
        <v>1267.4250316588955</v>
      </c>
      <c r="N3035" s="467">
        <f t="shared" si="336"/>
        <v>0</v>
      </c>
      <c r="O3035" s="475" t="str">
        <f t="shared" si="337"/>
        <v/>
      </c>
    </row>
    <row r="3036" spans="1:15" hidden="1">
      <c r="A3036" s="475">
        <f t="shared" si="331"/>
        <v>43586</v>
      </c>
      <c r="B3036" s="475">
        <v>43592</v>
      </c>
      <c r="C3036" s="467">
        <v>11</v>
      </c>
      <c r="D3036" s="467">
        <v>1073</v>
      </c>
      <c r="E3036" s="467">
        <v>5</v>
      </c>
      <c r="F3036" s="467">
        <v>19</v>
      </c>
      <c r="G3036" s="467">
        <f t="array" ref="G3036">MAX(IF($A$2:$A$8761=A3036,$D$2:$D$8761))</f>
        <v>1309</v>
      </c>
      <c r="H3036" s="467">
        <f t="shared" si="332"/>
        <v>0</v>
      </c>
      <c r="I3036" s="475" t="str">
        <f t="shared" si="333"/>
        <v/>
      </c>
      <c r="J3036" s="471">
        <f>'Potential Projects'!D3037</f>
        <v>1.0499307444747699</v>
      </c>
      <c r="K3036" s="471">
        <f>'Potential Projects'!E3037</f>
        <v>83.600742635992262</v>
      </c>
      <c r="L3036" s="476">
        <f t="shared" si="334"/>
        <v>964.34932661953303</v>
      </c>
      <c r="M3036" s="471">
        <f t="shared" si="335"/>
        <v>1267.4250316588955</v>
      </c>
      <c r="N3036" s="467">
        <f t="shared" si="336"/>
        <v>0</v>
      </c>
      <c r="O3036" s="475" t="str">
        <f t="shared" si="337"/>
        <v/>
      </c>
    </row>
    <row r="3037" spans="1:15" hidden="1">
      <c r="A3037" s="475">
        <f t="shared" si="331"/>
        <v>43586</v>
      </c>
      <c r="B3037" s="475">
        <v>43592</v>
      </c>
      <c r="C3037" s="467">
        <v>12</v>
      </c>
      <c r="D3037" s="467">
        <v>1073</v>
      </c>
      <c r="E3037" s="467">
        <v>8</v>
      </c>
      <c r="F3037" s="467">
        <v>19</v>
      </c>
      <c r="G3037" s="467">
        <f t="array" ref="G3037">MAX(IF($A$2:$A$8761=A3037,$D$2:$D$8761))</f>
        <v>1309</v>
      </c>
      <c r="H3037" s="467">
        <f t="shared" si="332"/>
        <v>0</v>
      </c>
      <c r="I3037" s="475" t="str">
        <f t="shared" si="333"/>
        <v/>
      </c>
      <c r="J3037" s="471">
        <f>'Potential Projects'!D3038</f>
        <v>0.58126278599121783</v>
      </c>
      <c r="K3037" s="471">
        <f>'Potential Projects'!E3038</f>
        <v>69.882404590410658</v>
      </c>
      <c r="L3037" s="476">
        <f t="shared" si="334"/>
        <v>975.53633262359813</v>
      </c>
      <c r="M3037" s="471">
        <f t="shared" si="335"/>
        <v>1267.4250316588955</v>
      </c>
      <c r="N3037" s="467">
        <f t="shared" si="336"/>
        <v>0</v>
      </c>
      <c r="O3037" s="475" t="str">
        <f t="shared" si="337"/>
        <v/>
      </c>
    </row>
    <row r="3038" spans="1:15" hidden="1">
      <c r="A3038" s="475">
        <f t="shared" si="331"/>
        <v>43586</v>
      </c>
      <c r="B3038" s="475">
        <v>43592</v>
      </c>
      <c r="C3038" s="467">
        <v>13</v>
      </c>
      <c r="D3038" s="467">
        <v>1069</v>
      </c>
      <c r="E3038" s="467">
        <v>16</v>
      </c>
      <c r="F3038" s="467">
        <v>19</v>
      </c>
      <c r="G3038" s="467">
        <f t="array" ref="G3038">MAX(IF($A$2:$A$8761=A3038,$D$2:$D$8761))</f>
        <v>1309</v>
      </c>
      <c r="H3038" s="467">
        <f t="shared" si="332"/>
        <v>0</v>
      </c>
      <c r="I3038" s="475" t="str">
        <f t="shared" si="333"/>
        <v/>
      </c>
      <c r="J3038" s="471">
        <f>'Potential Projects'!D3039</f>
        <v>1.6665737643731002</v>
      </c>
      <c r="K3038" s="471">
        <f>'Potential Projects'!E3039</f>
        <v>52.61890442915503</v>
      </c>
      <c r="L3038" s="476">
        <f t="shared" si="334"/>
        <v>979.71452180647179</v>
      </c>
      <c r="M3038" s="471">
        <f t="shared" si="335"/>
        <v>1267.4250316588955</v>
      </c>
      <c r="N3038" s="467">
        <f t="shared" si="336"/>
        <v>0</v>
      </c>
      <c r="O3038" s="475" t="str">
        <f t="shared" si="337"/>
        <v/>
      </c>
    </row>
    <row r="3039" spans="1:15" hidden="1">
      <c r="A3039" s="475">
        <f t="shared" si="331"/>
        <v>43586</v>
      </c>
      <c r="B3039" s="475">
        <v>43592</v>
      </c>
      <c r="C3039" s="467">
        <v>14</v>
      </c>
      <c r="D3039" s="467">
        <v>1068</v>
      </c>
      <c r="E3039" s="467">
        <v>32</v>
      </c>
      <c r="F3039" s="467">
        <v>19</v>
      </c>
      <c r="G3039" s="467">
        <f t="array" ref="G3039">MAX(IF($A$2:$A$8761=A3039,$D$2:$D$8761))</f>
        <v>1309</v>
      </c>
      <c r="H3039" s="467">
        <f t="shared" si="332"/>
        <v>0</v>
      </c>
      <c r="I3039" s="475" t="str">
        <f t="shared" si="333"/>
        <v/>
      </c>
      <c r="J3039" s="471">
        <f>'Potential Projects'!D3040</f>
        <v>1.2796491729009831</v>
      </c>
      <c r="K3039" s="471">
        <f>'Potential Projects'!E3040</f>
        <v>47.641440496667386</v>
      </c>
      <c r="L3039" s="476">
        <f t="shared" si="334"/>
        <v>968.07891033043154</v>
      </c>
      <c r="M3039" s="471">
        <f t="shared" si="335"/>
        <v>1267.4250316588955</v>
      </c>
      <c r="N3039" s="467">
        <f t="shared" si="336"/>
        <v>0</v>
      </c>
      <c r="O3039" s="475" t="str">
        <f t="shared" si="337"/>
        <v/>
      </c>
    </row>
    <row r="3040" spans="1:15" hidden="1">
      <c r="A3040" s="475">
        <f t="shared" si="331"/>
        <v>43586</v>
      </c>
      <c r="B3040" s="475">
        <v>43592</v>
      </c>
      <c r="C3040" s="467">
        <v>15</v>
      </c>
      <c r="D3040" s="467">
        <v>1067</v>
      </c>
      <c r="E3040" s="467">
        <v>43</v>
      </c>
      <c r="F3040" s="467">
        <v>19</v>
      </c>
      <c r="G3040" s="467">
        <f t="array" ref="G3040">MAX(IF($A$2:$A$8761=A3040,$D$2:$D$8761))</f>
        <v>1309</v>
      </c>
      <c r="H3040" s="467">
        <f t="shared" si="332"/>
        <v>0</v>
      </c>
      <c r="I3040" s="475" t="str">
        <f t="shared" si="333"/>
        <v/>
      </c>
      <c r="J3040" s="471">
        <f>'Potential Projects'!D3041</f>
        <v>0.30732586157507213</v>
      </c>
      <c r="K3040" s="471">
        <f>'Potential Projects'!E3041</f>
        <v>43.508025532143627</v>
      </c>
      <c r="L3040" s="476">
        <f t="shared" si="334"/>
        <v>961.18464860628126</v>
      </c>
      <c r="M3040" s="471">
        <f t="shared" si="335"/>
        <v>1267.4250316588955</v>
      </c>
      <c r="N3040" s="467">
        <f t="shared" si="336"/>
        <v>0</v>
      </c>
      <c r="O3040" s="475" t="str">
        <f t="shared" si="337"/>
        <v/>
      </c>
    </row>
    <row r="3041" spans="1:15" hidden="1">
      <c r="A3041" s="475">
        <f t="shared" si="331"/>
        <v>43586</v>
      </c>
      <c r="B3041" s="475">
        <v>43592</v>
      </c>
      <c r="C3041" s="467">
        <v>16</v>
      </c>
      <c r="D3041" s="467">
        <v>1056</v>
      </c>
      <c r="E3041" s="467">
        <v>44</v>
      </c>
      <c r="F3041" s="467">
        <v>19</v>
      </c>
      <c r="G3041" s="467">
        <f t="array" ref="G3041">MAX(IF($A$2:$A$8761=A3041,$D$2:$D$8761))</f>
        <v>1309</v>
      </c>
      <c r="H3041" s="467">
        <f t="shared" si="332"/>
        <v>0</v>
      </c>
      <c r="I3041" s="475" t="str">
        <f t="shared" si="333"/>
        <v/>
      </c>
      <c r="J3041" s="471">
        <f>'Potential Projects'!D3042</f>
        <v>1.210085360741239</v>
      </c>
      <c r="K3041" s="471">
        <f>'Potential Projects'!E3042</f>
        <v>43.258487422059773</v>
      </c>
      <c r="L3041" s="476">
        <f t="shared" si="334"/>
        <v>948.53142721719905</v>
      </c>
      <c r="M3041" s="471">
        <f t="shared" si="335"/>
        <v>1267.4250316588955</v>
      </c>
      <c r="N3041" s="467">
        <f t="shared" si="336"/>
        <v>0</v>
      </c>
      <c r="O3041" s="475" t="str">
        <f t="shared" si="337"/>
        <v/>
      </c>
    </row>
    <row r="3042" spans="1:15" hidden="1">
      <c r="A3042" s="475">
        <f t="shared" si="331"/>
        <v>43586</v>
      </c>
      <c r="B3042" s="475">
        <v>43592</v>
      </c>
      <c r="C3042" s="467">
        <v>17</v>
      </c>
      <c r="D3042" s="467">
        <v>1070</v>
      </c>
      <c r="E3042" s="467">
        <v>52</v>
      </c>
      <c r="F3042" s="467">
        <v>19</v>
      </c>
      <c r="G3042" s="467">
        <f t="array" ref="G3042">MAX(IF($A$2:$A$8761=A3042,$D$2:$D$8761))</f>
        <v>1309</v>
      </c>
      <c r="H3042" s="467">
        <f t="shared" si="332"/>
        <v>0</v>
      </c>
      <c r="I3042" s="475" t="str">
        <f t="shared" si="333"/>
        <v/>
      </c>
      <c r="J3042" s="471">
        <f>'Potential Projects'!D3043</f>
        <v>0.65906829987860427</v>
      </c>
      <c r="K3042" s="471">
        <f>'Potential Projects'!E3043</f>
        <v>47.754866910341867</v>
      </c>
      <c r="L3042" s="476">
        <f t="shared" si="334"/>
        <v>950.58606478977947</v>
      </c>
      <c r="M3042" s="471">
        <f t="shared" si="335"/>
        <v>1267.4250316588955</v>
      </c>
      <c r="N3042" s="467">
        <f t="shared" si="336"/>
        <v>0</v>
      </c>
      <c r="O3042" s="475" t="str">
        <f t="shared" si="337"/>
        <v/>
      </c>
    </row>
    <row r="3043" spans="1:15" hidden="1">
      <c r="A3043" s="475">
        <f t="shared" si="331"/>
        <v>43586</v>
      </c>
      <c r="B3043" s="475">
        <v>43592</v>
      </c>
      <c r="C3043" s="467">
        <v>18</v>
      </c>
      <c r="D3043" s="467">
        <v>1059</v>
      </c>
      <c r="E3043" s="467">
        <v>59</v>
      </c>
      <c r="F3043" s="467">
        <v>18</v>
      </c>
      <c r="G3043" s="467">
        <f t="array" ref="G3043">MAX(IF($A$2:$A$8761=A3043,$D$2:$D$8761))</f>
        <v>1309</v>
      </c>
      <c r="H3043" s="467">
        <f t="shared" si="332"/>
        <v>0</v>
      </c>
      <c r="I3043" s="475" t="str">
        <f t="shared" si="333"/>
        <v/>
      </c>
      <c r="J3043" s="471">
        <f>'Potential Projects'!D3044</f>
        <v>0.73431107964685427</v>
      </c>
      <c r="K3043" s="471">
        <f>'Potential Projects'!E3044</f>
        <v>43.28117270479467</v>
      </c>
      <c r="L3043" s="476">
        <f t="shared" si="334"/>
        <v>937.98451621555841</v>
      </c>
      <c r="M3043" s="471">
        <f t="shared" si="335"/>
        <v>1267.4250316588955</v>
      </c>
      <c r="N3043" s="467">
        <f t="shared" si="336"/>
        <v>0</v>
      </c>
      <c r="O3043" s="475" t="str">
        <f t="shared" si="337"/>
        <v/>
      </c>
    </row>
    <row r="3044" spans="1:15" hidden="1">
      <c r="A3044" s="475">
        <f t="shared" si="331"/>
        <v>43586</v>
      </c>
      <c r="B3044" s="475">
        <v>43592</v>
      </c>
      <c r="C3044" s="467">
        <v>19</v>
      </c>
      <c r="D3044" s="467">
        <v>1092</v>
      </c>
      <c r="E3044" s="467">
        <v>36</v>
      </c>
      <c r="F3044" s="467">
        <v>11</v>
      </c>
      <c r="G3044" s="467">
        <f t="array" ref="G3044">MAX(IF($A$2:$A$8761=A3044,$D$2:$D$8761))</f>
        <v>1309</v>
      </c>
      <c r="H3044" s="467">
        <f t="shared" si="332"/>
        <v>0</v>
      </c>
      <c r="I3044" s="475" t="str">
        <f t="shared" si="333"/>
        <v/>
      </c>
      <c r="J3044" s="471">
        <f>'Potential Projects'!D3045</f>
        <v>21.55710813443099</v>
      </c>
      <c r="K3044" s="471">
        <f>'Potential Projects'!E3045</f>
        <v>24.18329364652763</v>
      </c>
      <c r="L3044" s="476">
        <f t="shared" si="334"/>
        <v>999.25959821904132</v>
      </c>
      <c r="M3044" s="471">
        <f t="shared" si="335"/>
        <v>1267.4250316588955</v>
      </c>
      <c r="N3044" s="467">
        <f t="shared" si="336"/>
        <v>0</v>
      </c>
      <c r="O3044" s="475" t="str">
        <f t="shared" si="337"/>
        <v/>
      </c>
    </row>
    <row r="3045" spans="1:15" hidden="1">
      <c r="A3045" s="475">
        <f t="shared" si="331"/>
        <v>43586</v>
      </c>
      <c r="B3045" s="475">
        <v>43592</v>
      </c>
      <c r="C3045" s="467">
        <v>20</v>
      </c>
      <c r="D3045" s="467">
        <v>1051</v>
      </c>
      <c r="E3045" s="467">
        <v>25</v>
      </c>
      <c r="F3045" s="467">
        <v>2</v>
      </c>
      <c r="G3045" s="467">
        <f t="array" ref="G3045">MAX(IF($A$2:$A$8761=A3045,$D$2:$D$8761))</f>
        <v>1309</v>
      </c>
      <c r="H3045" s="467">
        <f t="shared" si="332"/>
        <v>0</v>
      </c>
      <c r="I3045" s="475" t="str">
        <f t="shared" si="333"/>
        <v/>
      </c>
      <c r="J3045" s="471">
        <f>'Potential Projects'!D3046</f>
        <v>114.70148370921186</v>
      </c>
      <c r="K3045" s="471">
        <f>'Potential Projects'!E3046</f>
        <v>27.682302945603098</v>
      </c>
      <c r="L3045" s="476">
        <f t="shared" si="334"/>
        <v>881.61621334518509</v>
      </c>
      <c r="M3045" s="471">
        <f t="shared" si="335"/>
        <v>1267.4250316588955</v>
      </c>
      <c r="N3045" s="467">
        <f t="shared" si="336"/>
        <v>0</v>
      </c>
      <c r="O3045" s="475" t="str">
        <f t="shared" si="337"/>
        <v/>
      </c>
    </row>
    <row r="3046" spans="1:15" hidden="1">
      <c r="A3046" s="475">
        <f t="shared" si="331"/>
        <v>43586</v>
      </c>
      <c r="B3046" s="475">
        <v>43592</v>
      </c>
      <c r="C3046" s="467">
        <v>21</v>
      </c>
      <c r="D3046" s="467">
        <v>1087</v>
      </c>
      <c r="E3046" s="467">
        <v>15</v>
      </c>
      <c r="F3046" s="467">
        <v>0</v>
      </c>
      <c r="G3046" s="467">
        <f t="array" ref="G3046">MAX(IF($A$2:$A$8761=A3046,$D$2:$D$8761))</f>
        <v>1309</v>
      </c>
      <c r="H3046" s="467">
        <f t="shared" si="332"/>
        <v>0</v>
      </c>
      <c r="I3046" s="475" t="str">
        <f t="shared" si="333"/>
        <v/>
      </c>
      <c r="J3046" s="471">
        <f>'Potential Projects'!D3047</f>
        <v>144</v>
      </c>
      <c r="K3046" s="471">
        <f>'Potential Projects'!E3047</f>
        <v>30.122144216297571</v>
      </c>
      <c r="L3046" s="476">
        <f t="shared" si="334"/>
        <v>897.87785578370244</v>
      </c>
      <c r="M3046" s="471">
        <f t="shared" si="335"/>
        <v>1267.4250316588955</v>
      </c>
      <c r="N3046" s="467">
        <f t="shared" si="336"/>
        <v>0</v>
      </c>
      <c r="O3046" s="475" t="str">
        <f t="shared" si="337"/>
        <v/>
      </c>
    </row>
    <row r="3047" spans="1:15" hidden="1">
      <c r="A3047" s="475">
        <f t="shared" si="331"/>
        <v>43586</v>
      </c>
      <c r="B3047" s="475">
        <v>43592</v>
      </c>
      <c r="C3047" s="467">
        <v>22</v>
      </c>
      <c r="D3047" s="467">
        <v>1024</v>
      </c>
      <c r="E3047" s="467">
        <v>17</v>
      </c>
      <c r="F3047" s="467">
        <v>0</v>
      </c>
      <c r="G3047" s="467">
        <f t="array" ref="G3047">MAX(IF($A$2:$A$8761=A3047,$D$2:$D$8761))</f>
        <v>1309</v>
      </c>
      <c r="H3047" s="467">
        <f t="shared" si="332"/>
        <v>0</v>
      </c>
      <c r="I3047" s="475" t="str">
        <f t="shared" si="333"/>
        <v/>
      </c>
      <c r="J3047" s="471">
        <f>'Potential Projects'!D3048</f>
        <v>144</v>
      </c>
      <c r="K3047" s="471">
        <f>'Potential Projects'!E3048</f>
        <v>18.636350892281229</v>
      </c>
      <c r="L3047" s="476">
        <f t="shared" si="334"/>
        <v>844.36364910771874</v>
      </c>
      <c r="M3047" s="471">
        <f t="shared" si="335"/>
        <v>1267.4250316588955</v>
      </c>
      <c r="N3047" s="467">
        <f t="shared" si="336"/>
        <v>0</v>
      </c>
      <c r="O3047" s="475" t="str">
        <f t="shared" si="337"/>
        <v/>
      </c>
    </row>
    <row r="3048" spans="1:15" hidden="1">
      <c r="A3048" s="475">
        <f t="shared" si="331"/>
        <v>43586</v>
      </c>
      <c r="B3048" s="475">
        <v>43592</v>
      </c>
      <c r="C3048" s="467">
        <v>23</v>
      </c>
      <c r="D3048" s="467">
        <v>926</v>
      </c>
      <c r="E3048" s="467">
        <v>40</v>
      </c>
      <c r="F3048" s="467">
        <v>0</v>
      </c>
      <c r="G3048" s="467">
        <f t="array" ref="G3048">MAX(IF($A$2:$A$8761=A3048,$D$2:$D$8761))</f>
        <v>1309</v>
      </c>
      <c r="H3048" s="467">
        <f t="shared" si="332"/>
        <v>0</v>
      </c>
      <c r="I3048" s="475" t="str">
        <f t="shared" si="333"/>
        <v/>
      </c>
      <c r="J3048" s="471">
        <f>'Potential Projects'!D3049</f>
        <v>144</v>
      </c>
      <c r="K3048" s="471">
        <f>'Potential Projects'!E3049</f>
        <v>7.766189206622232</v>
      </c>
      <c r="L3048" s="476">
        <f t="shared" si="334"/>
        <v>734.23381079337776</v>
      </c>
      <c r="M3048" s="471">
        <f t="shared" si="335"/>
        <v>1267.4250316588955</v>
      </c>
      <c r="N3048" s="467">
        <f t="shared" si="336"/>
        <v>0</v>
      </c>
      <c r="O3048" s="475" t="str">
        <f t="shared" si="337"/>
        <v/>
      </c>
    </row>
    <row r="3049" spans="1:15" hidden="1">
      <c r="A3049" s="475">
        <f t="shared" si="331"/>
        <v>43586</v>
      </c>
      <c r="B3049" s="475">
        <v>43592</v>
      </c>
      <c r="C3049" s="467">
        <v>24</v>
      </c>
      <c r="D3049" s="467">
        <v>855</v>
      </c>
      <c r="E3049" s="467">
        <v>75</v>
      </c>
      <c r="F3049" s="467">
        <v>0</v>
      </c>
      <c r="G3049" s="467">
        <f t="array" ref="G3049">MAX(IF($A$2:$A$8761=A3049,$D$2:$D$8761))</f>
        <v>1309</v>
      </c>
      <c r="H3049" s="467">
        <f t="shared" si="332"/>
        <v>0</v>
      </c>
      <c r="I3049" s="475" t="str">
        <f t="shared" si="333"/>
        <v/>
      </c>
      <c r="J3049" s="471">
        <f>'Potential Projects'!D3050</f>
        <v>133.33157164801969</v>
      </c>
      <c r="K3049" s="471">
        <f>'Potential Projects'!E3050</f>
        <v>3.126657761771662</v>
      </c>
      <c r="L3049" s="476">
        <f t="shared" si="334"/>
        <v>643.54177059020867</v>
      </c>
      <c r="M3049" s="471">
        <f t="shared" si="335"/>
        <v>1267.4250316588955</v>
      </c>
      <c r="N3049" s="467">
        <f t="shared" si="336"/>
        <v>0</v>
      </c>
      <c r="O3049" s="475" t="str">
        <f t="shared" si="337"/>
        <v/>
      </c>
    </row>
    <row r="3050" spans="1:15" hidden="1">
      <c r="A3050" s="475">
        <f t="shared" si="331"/>
        <v>43586</v>
      </c>
      <c r="B3050" s="475">
        <v>43593</v>
      </c>
      <c r="C3050" s="467">
        <v>1</v>
      </c>
      <c r="D3050" s="467">
        <v>774</v>
      </c>
      <c r="E3050" s="467">
        <v>31</v>
      </c>
      <c r="F3050" s="467">
        <v>0</v>
      </c>
      <c r="G3050" s="467">
        <f t="array" ref="G3050">MAX(IF($A$2:$A$8761=A3050,$D$2:$D$8761))</f>
        <v>1309</v>
      </c>
      <c r="H3050" s="467">
        <f t="shared" si="332"/>
        <v>0</v>
      </c>
      <c r="I3050" s="475" t="str">
        <f t="shared" si="333"/>
        <v/>
      </c>
      <c r="J3050" s="471">
        <f>'Potential Projects'!D3051</f>
        <v>144</v>
      </c>
      <c r="K3050" s="471">
        <f>'Potential Projects'!E3051</f>
        <v>2.4836473339066867</v>
      </c>
      <c r="L3050" s="476">
        <f t="shared" si="334"/>
        <v>596.51635266609333</v>
      </c>
      <c r="M3050" s="471">
        <f t="shared" si="335"/>
        <v>1267.4250316588955</v>
      </c>
      <c r="N3050" s="467">
        <f t="shared" si="336"/>
        <v>0</v>
      </c>
      <c r="O3050" s="475" t="str">
        <f t="shared" si="337"/>
        <v/>
      </c>
    </row>
    <row r="3051" spans="1:15" hidden="1">
      <c r="A3051" s="475">
        <f t="shared" si="331"/>
        <v>43586</v>
      </c>
      <c r="B3051" s="475">
        <v>43593</v>
      </c>
      <c r="C3051" s="467">
        <v>2</v>
      </c>
      <c r="D3051" s="467">
        <v>780</v>
      </c>
      <c r="E3051" s="467">
        <v>37</v>
      </c>
      <c r="F3051" s="467">
        <v>0</v>
      </c>
      <c r="G3051" s="467">
        <f t="array" ref="G3051">MAX(IF($A$2:$A$8761=A3051,$D$2:$D$8761))</f>
        <v>1309</v>
      </c>
      <c r="H3051" s="467">
        <f t="shared" si="332"/>
        <v>0</v>
      </c>
      <c r="I3051" s="475" t="str">
        <f t="shared" si="333"/>
        <v/>
      </c>
      <c r="J3051" s="471">
        <f>'Potential Projects'!D3052</f>
        <v>144</v>
      </c>
      <c r="K3051" s="471">
        <f>'Potential Projects'!E3052</f>
        <v>4.2828249301225547</v>
      </c>
      <c r="L3051" s="476">
        <f t="shared" si="334"/>
        <v>594.7171750698775</v>
      </c>
      <c r="M3051" s="471">
        <f t="shared" si="335"/>
        <v>1267.4250316588955</v>
      </c>
      <c r="N3051" s="467">
        <f t="shared" si="336"/>
        <v>0</v>
      </c>
      <c r="O3051" s="475" t="str">
        <f t="shared" si="337"/>
        <v/>
      </c>
    </row>
    <row r="3052" spans="1:15" hidden="1">
      <c r="A3052" s="475">
        <f t="shared" si="331"/>
        <v>43586</v>
      </c>
      <c r="B3052" s="475">
        <v>43593</v>
      </c>
      <c r="C3052" s="467">
        <v>3</v>
      </c>
      <c r="D3052" s="467">
        <v>731</v>
      </c>
      <c r="E3052" s="467">
        <v>35</v>
      </c>
      <c r="F3052" s="467">
        <v>0</v>
      </c>
      <c r="G3052" s="467">
        <f t="array" ref="G3052">MAX(IF($A$2:$A$8761=A3052,$D$2:$D$8761))</f>
        <v>1309</v>
      </c>
      <c r="H3052" s="467">
        <f t="shared" si="332"/>
        <v>0</v>
      </c>
      <c r="I3052" s="475" t="str">
        <f t="shared" si="333"/>
        <v/>
      </c>
      <c r="J3052" s="471">
        <f>'Potential Projects'!D3053</f>
        <v>137.40803385743089</v>
      </c>
      <c r="K3052" s="471">
        <f>'Potential Projects'!E3053</f>
        <v>12.937651419049667</v>
      </c>
      <c r="L3052" s="476">
        <f t="shared" si="334"/>
        <v>545.65431472351952</v>
      </c>
      <c r="M3052" s="471">
        <f t="shared" si="335"/>
        <v>1267.4250316588955</v>
      </c>
      <c r="N3052" s="467">
        <f t="shared" si="336"/>
        <v>0</v>
      </c>
      <c r="O3052" s="475" t="str">
        <f t="shared" si="337"/>
        <v/>
      </c>
    </row>
    <row r="3053" spans="1:15" hidden="1">
      <c r="A3053" s="475">
        <f t="shared" si="331"/>
        <v>43586</v>
      </c>
      <c r="B3053" s="475">
        <v>43593</v>
      </c>
      <c r="C3053" s="467">
        <v>4</v>
      </c>
      <c r="D3053" s="467">
        <v>727</v>
      </c>
      <c r="E3053" s="467">
        <v>19</v>
      </c>
      <c r="F3053" s="467">
        <v>0</v>
      </c>
      <c r="G3053" s="467">
        <f t="array" ref="G3053">MAX(IF($A$2:$A$8761=A3053,$D$2:$D$8761))</f>
        <v>1309</v>
      </c>
      <c r="H3053" s="467">
        <f t="shared" si="332"/>
        <v>0</v>
      </c>
      <c r="I3053" s="475" t="str">
        <f t="shared" si="333"/>
        <v/>
      </c>
      <c r="J3053" s="471">
        <f>'Potential Projects'!D3054</f>
        <v>111.06002283535233</v>
      </c>
      <c r="K3053" s="471">
        <f>'Potential Projects'!E3054</f>
        <v>12.01381283594926</v>
      </c>
      <c r="L3053" s="476">
        <f t="shared" si="334"/>
        <v>584.92616432869841</v>
      </c>
      <c r="M3053" s="471">
        <f t="shared" si="335"/>
        <v>1267.4250316588955</v>
      </c>
      <c r="N3053" s="467">
        <f t="shared" si="336"/>
        <v>0</v>
      </c>
      <c r="O3053" s="475" t="str">
        <f t="shared" si="337"/>
        <v/>
      </c>
    </row>
    <row r="3054" spans="1:15" hidden="1">
      <c r="A3054" s="475">
        <f t="shared" si="331"/>
        <v>43586</v>
      </c>
      <c r="B3054" s="475">
        <v>43593</v>
      </c>
      <c r="C3054" s="467">
        <v>5</v>
      </c>
      <c r="D3054" s="467">
        <v>758</v>
      </c>
      <c r="E3054" s="467">
        <v>32</v>
      </c>
      <c r="F3054" s="467">
        <v>0</v>
      </c>
      <c r="G3054" s="467">
        <f t="array" ref="G3054">MAX(IF($A$2:$A$8761=A3054,$D$2:$D$8761))</f>
        <v>1309</v>
      </c>
      <c r="H3054" s="467">
        <f t="shared" si="332"/>
        <v>0</v>
      </c>
      <c r="I3054" s="475" t="str">
        <f t="shared" si="333"/>
        <v/>
      </c>
      <c r="J3054" s="471">
        <f>'Potential Projects'!D3055</f>
        <v>144</v>
      </c>
      <c r="K3054" s="471">
        <f>'Potential Projects'!E3055</f>
        <v>17.888518813158459</v>
      </c>
      <c r="L3054" s="476">
        <f t="shared" si="334"/>
        <v>564.1114811868415</v>
      </c>
      <c r="M3054" s="471">
        <f t="shared" si="335"/>
        <v>1267.4250316588955</v>
      </c>
      <c r="N3054" s="467">
        <f t="shared" si="336"/>
        <v>0</v>
      </c>
      <c r="O3054" s="475" t="str">
        <f t="shared" si="337"/>
        <v/>
      </c>
    </row>
    <row r="3055" spans="1:15" hidden="1">
      <c r="A3055" s="475">
        <f t="shared" si="331"/>
        <v>43586</v>
      </c>
      <c r="B3055" s="475">
        <v>43593</v>
      </c>
      <c r="C3055" s="467">
        <v>6</v>
      </c>
      <c r="D3055" s="467">
        <v>859</v>
      </c>
      <c r="E3055" s="467">
        <v>34</v>
      </c>
      <c r="F3055" s="467">
        <v>0</v>
      </c>
      <c r="G3055" s="467">
        <f t="array" ref="G3055">MAX(IF($A$2:$A$8761=A3055,$D$2:$D$8761))</f>
        <v>1309</v>
      </c>
      <c r="H3055" s="467">
        <f t="shared" si="332"/>
        <v>0</v>
      </c>
      <c r="I3055" s="475" t="str">
        <f t="shared" si="333"/>
        <v/>
      </c>
      <c r="J3055" s="471">
        <f>'Potential Projects'!D3056</f>
        <v>144</v>
      </c>
      <c r="K3055" s="471">
        <f>'Potential Projects'!E3056</f>
        <v>9.2602888626101922</v>
      </c>
      <c r="L3055" s="476">
        <f t="shared" si="334"/>
        <v>671.7397111373898</v>
      </c>
      <c r="M3055" s="471">
        <f t="shared" si="335"/>
        <v>1267.4250316588955</v>
      </c>
      <c r="N3055" s="467">
        <f t="shared" si="336"/>
        <v>0</v>
      </c>
      <c r="O3055" s="475" t="str">
        <f t="shared" si="337"/>
        <v/>
      </c>
    </row>
    <row r="3056" spans="1:15" hidden="1">
      <c r="A3056" s="475">
        <f t="shared" si="331"/>
        <v>43586</v>
      </c>
      <c r="B3056" s="475">
        <v>43593</v>
      </c>
      <c r="C3056" s="467">
        <v>7</v>
      </c>
      <c r="D3056" s="467">
        <v>966</v>
      </c>
      <c r="E3056" s="467">
        <v>31</v>
      </c>
      <c r="F3056" s="467">
        <v>7</v>
      </c>
      <c r="G3056" s="467">
        <f t="array" ref="G3056">MAX(IF($A$2:$A$8761=A3056,$D$2:$D$8761))</f>
        <v>1309</v>
      </c>
      <c r="H3056" s="467">
        <f t="shared" si="332"/>
        <v>0</v>
      </c>
      <c r="I3056" s="475" t="str">
        <f t="shared" si="333"/>
        <v/>
      </c>
      <c r="J3056" s="471">
        <f>'Potential Projects'!D3057</f>
        <v>114.40498381694813</v>
      </c>
      <c r="K3056" s="471">
        <f>'Potential Projects'!E3057</f>
        <v>9.0991451300795525</v>
      </c>
      <c r="L3056" s="476">
        <f t="shared" si="334"/>
        <v>804.49587105297223</v>
      </c>
      <c r="M3056" s="471">
        <f t="shared" si="335"/>
        <v>1267.4250316588955</v>
      </c>
      <c r="N3056" s="467">
        <f t="shared" si="336"/>
        <v>0</v>
      </c>
      <c r="O3056" s="475" t="str">
        <f t="shared" si="337"/>
        <v/>
      </c>
    </row>
    <row r="3057" spans="1:15" hidden="1">
      <c r="A3057" s="475">
        <f t="shared" si="331"/>
        <v>43586</v>
      </c>
      <c r="B3057" s="475">
        <v>43593</v>
      </c>
      <c r="C3057" s="467">
        <v>8</v>
      </c>
      <c r="D3057" s="467">
        <v>1020</v>
      </c>
      <c r="E3057" s="467">
        <v>18</v>
      </c>
      <c r="F3057" s="467">
        <v>9</v>
      </c>
      <c r="G3057" s="467">
        <f t="array" ref="G3057">MAX(IF($A$2:$A$8761=A3057,$D$2:$D$8761))</f>
        <v>1309</v>
      </c>
      <c r="H3057" s="467">
        <f t="shared" si="332"/>
        <v>0</v>
      </c>
      <c r="I3057" s="475" t="str">
        <f t="shared" si="333"/>
        <v/>
      </c>
      <c r="J3057" s="471">
        <f>'Potential Projects'!D3058</f>
        <v>86.707908972890408</v>
      </c>
      <c r="K3057" s="471">
        <f>'Potential Projects'!E3058</f>
        <v>9.0381295420339711</v>
      </c>
      <c r="L3057" s="476">
        <f t="shared" si="334"/>
        <v>897.25396148507559</v>
      </c>
      <c r="M3057" s="471">
        <f t="shared" si="335"/>
        <v>1267.4250316588955</v>
      </c>
      <c r="N3057" s="467">
        <f t="shared" si="336"/>
        <v>0</v>
      </c>
      <c r="O3057" s="475" t="str">
        <f t="shared" si="337"/>
        <v/>
      </c>
    </row>
    <row r="3058" spans="1:15" hidden="1">
      <c r="A3058" s="475">
        <f t="shared" si="331"/>
        <v>43586</v>
      </c>
      <c r="B3058" s="475">
        <v>43593</v>
      </c>
      <c r="C3058" s="467">
        <v>9</v>
      </c>
      <c r="D3058" s="467">
        <v>1047</v>
      </c>
      <c r="E3058" s="467">
        <v>6</v>
      </c>
      <c r="F3058" s="467">
        <v>18</v>
      </c>
      <c r="G3058" s="467">
        <f t="array" ref="G3058">MAX(IF($A$2:$A$8761=A3058,$D$2:$D$8761))</f>
        <v>1309</v>
      </c>
      <c r="H3058" s="467">
        <f t="shared" si="332"/>
        <v>0</v>
      </c>
      <c r="I3058" s="475" t="str">
        <f t="shared" si="333"/>
        <v/>
      </c>
      <c r="J3058" s="471">
        <f>'Potential Projects'!D3059</f>
        <v>79.509407087319317</v>
      </c>
      <c r="K3058" s="471">
        <f>'Potential Projects'!E3059</f>
        <v>6.872076166415825</v>
      </c>
      <c r="L3058" s="476">
        <f t="shared" si="334"/>
        <v>936.61851674626485</v>
      </c>
      <c r="M3058" s="471">
        <f t="shared" si="335"/>
        <v>1267.4250316588955</v>
      </c>
      <c r="N3058" s="467">
        <f t="shared" si="336"/>
        <v>0</v>
      </c>
      <c r="O3058" s="475" t="str">
        <f t="shared" si="337"/>
        <v/>
      </c>
    </row>
    <row r="3059" spans="1:15" hidden="1">
      <c r="A3059" s="475">
        <f t="shared" si="331"/>
        <v>43586</v>
      </c>
      <c r="B3059" s="475">
        <v>43593</v>
      </c>
      <c r="C3059" s="467">
        <v>10</v>
      </c>
      <c r="D3059" s="467">
        <v>1069</v>
      </c>
      <c r="E3059" s="467">
        <v>2</v>
      </c>
      <c r="F3059" s="467">
        <v>19</v>
      </c>
      <c r="G3059" s="467">
        <f t="array" ref="G3059">MAX(IF($A$2:$A$8761=A3059,$D$2:$D$8761))</f>
        <v>1309</v>
      </c>
      <c r="H3059" s="467">
        <f t="shared" si="332"/>
        <v>0</v>
      </c>
      <c r="I3059" s="475" t="str">
        <f t="shared" si="333"/>
        <v/>
      </c>
      <c r="J3059" s="471">
        <f>'Potential Projects'!D3060</f>
        <v>118.57175711235367</v>
      </c>
      <c r="K3059" s="471">
        <f>'Potential Projects'!E3060</f>
        <v>3.5005738013330467</v>
      </c>
      <c r="L3059" s="476">
        <f t="shared" si="334"/>
        <v>925.92766908631324</v>
      </c>
      <c r="M3059" s="471">
        <f t="shared" si="335"/>
        <v>1267.4250316588955</v>
      </c>
      <c r="N3059" s="467">
        <f t="shared" si="336"/>
        <v>0</v>
      </c>
      <c r="O3059" s="475" t="str">
        <f t="shared" si="337"/>
        <v/>
      </c>
    </row>
    <row r="3060" spans="1:15" hidden="1">
      <c r="A3060" s="475">
        <f t="shared" si="331"/>
        <v>43586</v>
      </c>
      <c r="B3060" s="475">
        <v>43593</v>
      </c>
      <c r="C3060" s="467">
        <v>11</v>
      </c>
      <c r="D3060" s="467">
        <v>1056</v>
      </c>
      <c r="E3060" s="467">
        <v>11</v>
      </c>
      <c r="F3060" s="467">
        <v>19</v>
      </c>
      <c r="G3060" s="467">
        <f t="array" ref="G3060">MAX(IF($A$2:$A$8761=A3060,$D$2:$D$8761))</f>
        <v>1309</v>
      </c>
      <c r="H3060" s="467">
        <f t="shared" si="332"/>
        <v>0</v>
      </c>
      <c r="I3060" s="475" t="str">
        <f t="shared" si="333"/>
        <v/>
      </c>
      <c r="J3060" s="471">
        <f>'Potential Projects'!D3061</f>
        <v>142.42008460552364</v>
      </c>
      <c r="K3060" s="471">
        <f>'Potential Projects'!E3061</f>
        <v>5.5618055256933987</v>
      </c>
      <c r="L3060" s="476">
        <f t="shared" si="334"/>
        <v>878.01810986878286</v>
      </c>
      <c r="M3060" s="471">
        <f t="shared" si="335"/>
        <v>1267.4250316588955</v>
      </c>
      <c r="N3060" s="467">
        <f t="shared" si="336"/>
        <v>0</v>
      </c>
      <c r="O3060" s="475" t="str">
        <f t="shared" si="337"/>
        <v/>
      </c>
    </row>
    <row r="3061" spans="1:15" hidden="1">
      <c r="A3061" s="475">
        <f t="shared" si="331"/>
        <v>43586</v>
      </c>
      <c r="B3061" s="475">
        <v>43593</v>
      </c>
      <c r="C3061" s="467">
        <v>12</v>
      </c>
      <c r="D3061" s="467">
        <v>1096</v>
      </c>
      <c r="E3061" s="467">
        <v>26</v>
      </c>
      <c r="F3061" s="467">
        <v>18</v>
      </c>
      <c r="G3061" s="467">
        <f t="array" ref="G3061">MAX(IF($A$2:$A$8761=A3061,$D$2:$D$8761))</f>
        <v>1309</v>
      </c>
      <c r="H3061" s="467">
        <f t="shared" si="332"/>
        <v>0</v>
      </c>
      <c r="I3061" s="475" t="str">
        <f t="shared" si="333"/>
        <v/>
      </c>
      <c r="J3061" s="471">
        <f>'Potential Projects'!D3062</f>
        <v>134.26352446622812</v>
      </c>
      <c r="K3061" s="471">
        <f>'Potential Projects'!E3062</f>
        <v>4.246841378198237</v>
      </c>
      <c r="L3061" s="476">
        <f t="shared" si="334"/>
        <v>913.48963415557364</v>
      </c>
      <c r="M3061" s="471">
        <f t="shared" si="335"/>
        <v>1267.4250316588955</v>
      </c>
      <c r="N3061" s="467">
        <f t="shared" si="336"/>
        <v>0</v>
      </c>
      <c r="O3061" s="475" t="str">
        <f t="shared" si="337"/>
        <v/>
      </c>
    </row>
    <row r="3062" spans="1:15" hidden="1">
      <c r="A3062" s="475">
        <f t="shared" si="331"/>
        <v>43586</v>
      </c>
      <c r="B3062" s="475">
        <v>43593</v>
      </c>
      <c r="C3062" s="467">
        <v>13</v>
      </c>
      <c r="D3062" s="467">
        <v>1080</v>
      </c>
      <c r="E3062" s="467">
        <v>24</v>
      </c>
      <c r="F3062" s="467">
        <v>16</v>
      </c>
      <c r="G3062" s="467">
        <f t="array" ref="G3062">MAX(IF($A$2:$A$8761=A3062,$D$2:$D$8761))</f>
        <v>1309</v>
      </c>
      <c r="H3062" s="467">
        <f t="shared" si="332"/>
        <v>0</v>
      </c>
      <c r="I3062" s="475" t="str">
        <f t="shared" si="333"/>
        <v/>
      </c>
      <c r="J3062" s="471">
        <f>'Potential Projects'!D3063</f>
        <v>127.37867638444183</v>
      </c>
      <c r="K3062" s="471">
        <f>'Potential Projects'!E3063</f>
        <v>9.1672009782842387</v>
      </c>
      <c r="L3062" s="476">
        <f t="shared" si="334"/>
        <v>903.45412263727394</v>
      </c>
      <c r="M3062" s="471">
        <f t="shared" si="335"/>
        <v>1267.4250316588955</v>
      </c>
      <c r="N3062" s="467">
        <f t="shared" si="336"/>
        <v>0</v>
      </c>
      <c r="O3062" s="475" t="str">
        <f t="shared" si="337"/>
        <v/>
      </c>
    </row>
    <row r="3063" spans="1:15" hidden="1">
      <c r="A3063" s="475">
        <f t="shared" si="331"/>
        <v>43586</v>
      </c>
      <c r="B3063" s="475">
        <v>43593</v>
      </c>
      <c r="C3063" s="467">
        <v>14</v>
      </c>
      <c r="D3063" s="467">
        <v>1080</v>
      </c>
      <c r="E3063" s="467">
        <v>19</v>
      </c>
      <c r="F3063" s="467">
        <v>15</v>
      </c>
      <c r="G3063" s="467">
        <f t="array" ref="G3063">MAX(IF($A$2:$A$8761=A3063,$D$2:$D$8761))</f>
        <v>1309</v>
      </c>
      <c r="H3063" s="467">
        <f t="shared" si="332"/>
        <v>0</v>
      </c>
      <c r="I3063" s="475" t="str">
        <f t="shared" si="333"/>
        <v/>
      </c>
      <c r="J3063" s="471">
        <f>'Potential Projects'!D3064</f>
        <v>113.47179944900977</v>
      </c>
      <c r="K3063" s="471">
        <f>'Potential Projects'!E3064</f>
        <v>24.838037841324443</v>
      </c>
      <c r="L3063" s="476">
        <f t="shared" si="334"/>
        <v>907.69016270966586</v>
      </c>
      <c r="M3063" s="471">
        <f t="shared" si="335"/>
        <v>1267.4250316588955</v>
      </c>
      <c r="N3063" s="467">
        <f t="shared" si="336"/>
        <v>0</v>
      </c>
      <c r="O3063" s="475" t="str">
        <f t="shared" si="337"/>
        <v/>
      </c>
    </row>
    <row r="3064" spans="1:15" hidden="1">
      <c r="A3064" s="475">
        <f t="shared" si="331"/>
        <v>43586</v>
      </c>
      <c r="B3064" s="475">
        <v>43593</v>
      </c>
      <c r="C3064" s="467">
        <v>15</v>
      </c>
      <c r="D3064" s="467">
        <v>1088</v>
      </c>
      <c r="E3064" s="467">
        <v>23</v>
      </c>
      <c r="F3064" s="467">
        <v>14</v>
      </c>
      <c r="G3064" s="467">
        <f t="array" ref="G3064">MAX(IF($A$2:$A$8761=A3064,$D$2:$D$8761))</f>
        <v>1309</v>
      </c>
      <c r="H3064" s="467">
        <f t="shared" si="332"/>
        <v>0</v>
      </c>
      <c r="I3064" s="475" t="str">
        <f t="shared" si="333"/>
        <v/>
      </c>
      <c r="J3064" s="471">
        <f>'Potential Projects'!D3065</f>
        <v>94.122100166270286</v>
      </c>
      <c r="K3064" s="471">
        <f>'Potential Projects'!E3065</f>
        <v>19.862138411094389</v>
      </c>
      <c r="L3064" s="476">
        <f t="shared" si="334"/>
        <v>937.01576142263536</v>
      </c>
      <c r="M3064" s="471">
        <f t="shared" si="335"/>
        <v>1267.4250316588955</v>
      </c>
      <c r="N3064" s="467">
        <f t="shared" si="336"/>
        <v>0</v>
      </c>
      <c r="O3064" s="475" t="str">
        <f t="shared" si="337"/>
        <v/>
      </c>
    </row>
    <row r="3065" spans="1:15" hidden="1">
      <c r="A3065" s="475">
        <f t="shared" si="331"/>
        <v>43586</v>
      </c>
      <c r="B3065" s="475">
        <v>43593</v>
      </c>
      <c r="C3065" s="467">
        <v>16</v>
      </c>
      <c r="D3065" s="467">
        <v>1062</v>
      </c>
      <c r="E3065" s="467">
        <v>34</v>
      </c>
      <c r="F3065" s="467">
        <v>13</v>
      </c>
      <c r="G3065" s="467">
        <f t="array" ref="G3065">MAX(IF($A$2:$A$8761=A3065,$D$2:$D$8761))</f>
        <v>1309</v>
      </c>
      <c r="H3065" s="467">
        <f t="shared" si="332"/>
        <v>0</v>
      </c>
      <c r="I3065" s="475" t="str">
        <f t="shared" si="333"/>
        <v/>
      </c>
      <c r="J3065" s="471">
        <f>'Potential Projects'!D3066</f>
        <v>102.4810589736407</v>
      </c>
      <c r="K3065" s="471">
        <f>'Potential Projects'!E3066</f>
        <v>29.960218232638145</v>
      </c>
      <c r="L3065" s="476">
        <f t="shared" si="334"/>
        <v>882.55872279372113</v>
      </c>
      <c r="M3065" s="471">
        <f t="shared" si="335"/>
        <v>1267.4250316588955</v>
      </c>
      <c r="N3065" s="467">
        <f t="shared" si="336"/>
        <v>0</v>
      </c>
      <c r="O3065" s="475" t="str">
        <f t="shared" si="337"/>
        <v/>
      </c>
    </row>
    <row r="3066" spans="1:15" hidden="1">
      <c r="A3066" s="475">
        <f t="shared" si="331"/>
        <v>43586</v>
      </c>
      <c r="B3066" s="475">
        <v>43593</v>
      </c>
      <c r="C3066" s="467">
        <v>17</v>
      </c>
      <c r="D3066" s="467">
        <v>1054</v>
      </c>
      <c r="E3066" s="467">
        <v>37</v>
      </c>
      <c r="F3066" s="467">
        <v>17</v>
      </c>
      <c r="G3066" s="467">
        <f t="array" ref="G3066">MAX(IF($A$2:$A$8761=A3066,$D$2:$D$8761))</f>
        <v>1309</v>
      </c>
      <c r="H3066" s="467">
        <f t="shared" si="332"/>
        <v>0</v>
      </c>
      <c r="I3066" s="475" t="str">
        <f t="shared" si="333"/>
        <v/>
      </c>
      <c r="J3066" s="471">
        <f>'Potential Projects'!D3067</f>
        <v>144</v>
      </c>
      <c r="K3066" s="471">
        <f>'Potential Projects'!E3067</f>
        <v>25.640627499462479</v>
      </c>
      <c r="L3066" s="476">
        <f t="shared" si="334"/>
        <v>830.35937250053757</v>
      </c>
      <c r="M3066" s="471">
        <f t="shared" si="335"/>
        <v>1267.4250316588955</v>
      </c>
      <c r="N3066" s="467">
        <f t="shared" si="336"/>
        <v>0</v>
      </c>
      <c r="O3066" s="475" t="str">
        <f t="shared" si="337"/>
        <v/>
      </c>
    </row>
    <row r="3067" spans="1:15" hidden="1">
      <c r="A3067" s="475">
        <f t="shared" si="331"/>
        <v>43586</v>
      </c>
      <c r="B3067" s="475">
        <v>43593</v>
      </c>
      <c r="C3067" s="467">
        <v>18</v>
      </c>
      <c r="D3067" s="467">
        <v>1077</v>
      </c>
      <c r="E3067" s="467">
        <v>54</v>
      </c>
      <c r="F3067" s="467">
        <v>16</v>
      </c>
      <c r="G3067" s="467">
        <f t="array" ref="G3067">MAX(IF($A$2:$A$8761=A3067,$D$2:$D$8761))</f>
        <v>1309</v>
      </c>
      <c r="H3067" s="467">
        <f t="shared" si="332"/>
        <v>0</v>
      </c>
      <c r="I3067" s="475" t="str">
        <f t="shared" si="333"/>
        <v/>
      </c>
      <c r="J3067" s="471">
        <f>'Potential Projects'!D3068</f>
        <v>144</v>
      </c>
      <c r="K3067" s="471">
        <f>'Potential Projects'!E3068</f>
        <v>28.701576166415819</v>
      </c>
      <c r="L3067" s="476">
        <f t="shared" si="334"/>
        <v>834.29842383358414</v>
      </c>
      <c r="M3067" s="471">
        <f t="shared" si="335"/>
        <v>1267.4250316588955</v>
      </c>
      <c r="N3067" s="467">
        <f t="shared" si="336"/>
        <v>0</v>
      </c>
      <c r="O3067" s="475" t="str">
        <f t="shared" si="337"/>
        <v/>
      </c>
    </row>
    <row r="3068" spans="1:15" hidden="1">
      <c r="A3068" s="475">
        <f t="shared" si="331"/>
        <v>43586</v>
      </c>
      <c r="B3068" s="475">
        <v>43593</v>
      </c>
      <c r="C3068" s="467">
        <v>19</v>
      </c>
      <c r="D3068" s="467">
        <v>1067</v>
      </c>
      <c r="E3068" s="467">
        <v>63</v>
      </c>
      <c r="F3068" s="467">
        <v>10</v>
      </c>
      <c r="G3068" s="467">
        <f t="array" ref="G3068">MAX(IF($A$2:$A$8761=A3068,$D$2:$D$8761))</f>
        <v>1309</v>
      </c>
      <c r="H3068" s="467">
        <f t="shared" si="332"/>
        <v>0</v>
      </c>
      <c r="I3068" s="475" t="str">
        <f t="shared" si="333"/>
        <v/>
      </c>
      <c r="J3068" s="471">
        <f>'Potential Projects'!D3069</f>
        <v>144</v>
      </c>
      <c r="K3068" s="471">
        <f>'Potential Projects'!E3069</f>
        <v>30.263731670608468</v>
      </c>
      <c r="L3068" s="476">
        <f t="shared" si="334"/>
        <v>819.73626832939158</v>
      </c>
      <c r="M3068" s="471">
        <f t="shared" si="335"/>
        <v>1267.4250316588955</v>
      </c>
      <c r="N3068" s="467">
        <f t="shared" si="336"/>
        <v>0</v>
      </c>
      <c r="O3068" s="475" t="str">
        <f t="shared" si="337"/>
        <v/>
      </c>
    </row>
    <row r="3069" spans="1:15" hidden="1">
      <c r="A3069" s="475">
        <f t="shared" si="331"/>
        <v>43586</v>
      </c>
      <c r="B3069" s="475">
        <v>43593</v>
      </c>
      <c r="C3069" s="467">
        <v>20</v>
      </c>
      <c r="D3069" s="467">
        <v>1090</v>
      </c>
      <c r="E3069" s="467">
        <v>58</v>
      </c>
      <c r="F3069" s="467">
        <v>1</v>
      </c>
      <c r="G3069" s="467">
        <f t="array" ref="G3069">MAX(IF($A$2:$A$8761=A3069,$D$2:$D$8761))</f>
        <v>1309</v>
      </c>
      <c r="H3069" s="467">
        <f t="shared" si="332"/>
        <v>0</v>
      </c>
      <c r="I3069" s="475" t="str">
        <f t="shared" si="333"/>
        <v/>
      </c>
      <c r="J3069" s="471">
        <f>'Potential Projects'!D3070</f>
        <v>144</v>
      </c>
      <c r="K3069" s="471">
        <f>'Potential Projects'!E3070</f>
        <v>32.94607079122769</v>
      </c>
      <c r="L3069" s="476">
        <f t="shared" si="334"/>
        <v>854.05392920877227</v>
      </c>
      <c r="M3069" s="471">
        <f t="shared" si="335"/>
        <v>1267.4250316588955</v>
      </c>
      <c r="N3069" s="467">
        <f t="shared" si="336"/>
        <v>0</v>
      </c>
      <c r="O3069" s="475" t="str">
        <f t="shared" si="337"/>
        <v/>
      </c>
    </row>
    <row r="3070" spans="1:15" hidden="1">
      <c r="A3070" s="475">
        <f t="shared" si="331"/>
        <v>43586</v>
      </c>
      <c r="B3070" s="475">
        <v>43593</v>
      </c>
      <c r="C3070" s="467">
        <v>21</v>
      </c>
      <c r="D3070" s="467">
        <v>1100</v>
      </c>
      <c r="E3070" s="467">
        <v>86</v>
      </c>
      <c r="F3070" s="467">
        <v>0</v>
      </c>
      <c r="G3070" s="467">
        <f t="array" ref="G3070">MAX(IF($A$2:$A$8761=A3070,$D$2:$D$8761))</f>
        <v>1309</v>
      </c>
      <c r="H3070" s="467">
        <f t="shared" si="332"/>
        <v>0</v>
      </c>
      <c r="I3070" s="475" t="str">
        <f t="shared" si="333"/>
        <v/>
      </c>
      <c r="J3070" s="471">
        <f>'Potential Projects'!D3071</f>
        <v>144</v>
      </c>
      <c r="K3070" s="471">
        <f>'Potential Projects'!E3071</f>
        <v>24.062044721565254</v>
      </c>
      <c r="L3070" s="476">
        <f t="shared" si="334"/>
        <v>845.93795527843474</v>
      </c>
      <c r="M3070" s="471">
        <f t="shared" si="335"/>
        <v>1267.4250316588955</v>
      </c>
      <c r="N3070" s="467">
        <f t="shared" si="336"/>
        <v>0</v>
      </c>
      <c r="O3070" s="475" t="str">
        <f t="shared" si="337"/>
        <v/>
      </c>
    </row>
    <row r="3071" spans="1:15" hidden="1">
      <c r="A3071" s="475">
        <f t="shared" si="331"/>
        <v>43586</v>
      </c>
      <c r="B3071" s="475">
        <v>43593</v>
      </c>
      <c r="C3071" s="467">
        <v>22</v>
      </c>
      <c r="D3071" s="467">
        <v>1027</v>
      </c>
      <c r="E3071" s="467">
        <v>80</v>
      </c>
      <c r="F3071" s="467">
        <v>0</v>
      </c>
      <c r="G3071" s="467">
        <f t="array" ref="G3071">MAX(IF($A$2:$A$8761=A3071,$D$2:$D$8761))</f>
        <v>1309</v>
      </c>
      <c r="H3071" s="467">
        <f t="shared" si="332"/>
        <v>0</v>
      </c>
      <c r="I3071" s="475" t="str">
        <f t="shared" si="333"/>
        <v/>
      </c>
      <c r="J3071" s="471">
        <f>'Potential Projects'!D3072</f>
        <v>144</v>
      </c>
      <c r="K3071" s="471">
        <f>'Potential Projects'!E3072</f>
        <v>23.447977585465491</v>
      </c>
      <c r="L3071" s="476">
        <f t="shared" si="334"/>
        <v>779.55202241453446</v>
      </c>
      <c r="M3071" s="471">
        <f t="shared" si="335"/>
        <v>1267.4250316588955</v>
      </c>
      <c r="N3071" s="467">
        <f t="shared" si="336"/>
        <v>0</v>
      </c>
      <c r="O3071" s="475" t="str">
        <f t="shared" si="337"/>
        <v/>
      </c>
    </row>
    <row r="3072" spans="1:15" hidden="1">
      <c r="A3072" s="475">
        <f t="shared" si="331"/>
        <v>43586</v>
      </c>
      <c r="B3072" s="475">
        <v>43593</v>
      </c>
      <c r="C3072" s="467">
        <v>23</v>
      </c>
      <c r="D3072" s="467">
        <v>923</v>
      </c>
      <c r="E3072" s="467">
        <v>70</v>
      </c>
      <c r="F3072" s="467">
        <v>0</v>
      </c>
      <c r="G3072" s="467">
        <f t="array" ref="G3072">MAX(IF($A$2:$A$8761=A3072,$D$2:$D$8761))</f>
        <v>1309</v>
      </c>
      <c r="H3072" s="467">
        <f t="shared" si="332"/>
        <v>0</v>
      </c>
      <c r="I3072" s="475" t="str">
        <f t="shared" si="333"/>
        <v/>
      </c>
      <c r="J3072" s="471">
        <f>'Potential Projects'!D3073</f>
        <v>144</v>
      </c>
      <c r="K3072" s="471">
        <f>'Potential Projects'!E3073</f>
        <v>19.104137067297358</v>
      </c>
      <c r="L3072" s="476">
        <f t="shared" si="334"/>
        <v>689.89586293270258</v>
      </c>
      <c r="M3072" s="471">
        <f t="shared" si="335"/>
        <v>1267.4250316588955</v>
      </c>
      <c r="N3072" s="467">
        <f t="shared" si="336"/>
        <v>0</v>
      </c>
      <c r="O3072" s="475" t="str">
        <f t="shared" si="337"/>
        <v/>
      </c>
    </row>
    <row r="3073" spans="1:15" hidden="1">
      <c r="A3073" s="475">
        <f t="shared" si="331"/>
        <v>43586</v>
      </c>
      <c r="B3073" s="475">
        <v>43593</v>
      </c>
      <c r="C3073" s="467">
        <v>24</v>
      </c>
      <c r="D3073" s="467">
        <v>855</v>
      </c>
      <c r="E3073" s="467">
        <v>72</v>
      </c>
      <c r="F3073" s="467">
        <v>0</v>
      </c>
      <c r="G3073" s="467">
        <f t="array" ref="G3073">MAX(IF($A$2:$A$8761=A3073,$D$2:$D$8761))</f>
        <v>1309</v>
      </c>
      <c r="H3073" s="467">
        <f t="shared" si="332"/>
        <v>0</v>
      </c>
      <c r="I3073" s="475" t="str">
        <f t="shared" si="333"/>
        <v/>
      </c>
      <c r="J3073" s="471">
        <f>'Potential Projects'!D3074</f>
        <v>144</v>
      </c>
      <c r="K3073" s="471">
        <f>'Potential Projects'!E3074</f>
        <v>20.947902977854227</v>
      </c>
      <c r="L3073" s="476">
        <f t="shared" si="334"/>
        <v>618.05209702214574</v>
      </c>
      <c r="M3073" s="471">
        <f t="shared" si="335"/>
        <v>1267.4250316588955</v>
      </c>
      <c r="N3073" s="467">
        <f t="shared" si="336"/>
        <v>0</v>
      </c>
      <c r="O3073" s="475" t="str">
        <f t="shared" si="337"/>
        <v/>
      </c>
    </row>
    <row r="3074" spans="1:15" hidden="1">
      <c r="A3074" s="475">
        <f t="shared" ref="A3074:A3137" si="338">DATE(YEAR(B3074),MONTH(B3074),1)</f>
        <v>43586</v>
      </c>
      <c r="B3074" s="475">
        <v>43594</v>
      </c>
      <c r="C3074" s="467">
        <v>1</v>
      </c>
      <c r="D3074" s="467">
        <v>797</v>
      </c>
      <c r="E3074" s="467">
        <v>67</v>
      </c>
      <c r="F3074" s="467">
        <v>0</v>
      </c>
      <c r="G3074" s="467">
        <f t="array" ref="G3074">MAX(IF($A$2:$A$8761=A3074,$D$2:$D$8761))</f>
        <v>1309</v>
      </c>
      <c r="H3074" s="467">
        <f t="shared" ref="H3074:H3137" si="339">IF(G3074=D3074,1,0)</f>
        <v>0</v>
      </c>
      <c r="I3074" s="475" t="str">
        <f t="shared" ref="I3074:I3137" si="340">IF(D3074=G3074,B3074,"")</f>
        <v/>
      </c>
      <c r="J3074" s="471">
        <f>'Potential Projects'!D3075</f>
        <v>141.62752711979712</v>
      </c>
      <c r="K3074" s="471">
        <f>'Potential Projects'!E3075</f>
        <v>23.914199258224038</v>
      </c>
      <c r="L3074" s="476">
        <f t="shared" ref="L3074:L3137" si="341">D3074-E3074-F3074-J3074-K3074</f>
        <v>564.45827362197883</v>
      </c>
      <c r="M3074" s="471">
        <f t="shared" ref="M3074:M3137" si="342">MAX($L$2882:$L$3625)</f>
        <v>1267.4250316588955</v>
      </c>
      <c r="N3074" s="467">
        <f t="shared" ref="N3074:N3137" si="343">IF(M3074=L3074,1,0)</f>
        <v>0</v>
      </c>
      <c r="O3074" s="475" t="str">
        <f t="shared" ref="O3074:O3137" si="344">IF(L3074=M3074,B3074,"")</f>
        <v/>
      </c>
    </row>
    <row r="3075" spans="1:15" hidden="1">
      <c r="A3075" s="475">
        <f t="shared" si="338"/>
        <v>43586</v>
      </c>
      <c r="B3075" s="475">
        <v>43594</v>
      </c>
      <c r="C3075" s="467">
        <v>2</v>
      </c>
      <c r="D3075" s="467">
        <v>774</v>
      </c>
      <c r="E3075" s="467">
        <v>40</v>
      </c>
      <c r="F3075" s="467">
        <v>0</v>
      </c>
      <c r="G3075" s="467">
        <f t="array" ref="G3075">MAX(IF($A$2:$A$8761=A3075,$D$2:$D$8761))</f>
        <v>1309</v>
      </c>
      <c r="H3075" s="467">
        <f t="shared" si="339"/>
        <v>0</v>
      </c>
      <c r="I3075" s="475" t="str">
        <f t="shared" si="340"/>
        <v/>
      </c>
      <c r="J3075" s="471">
        <f>'Potential Projects'!D3076</f>
        <v>141.90653273241708</v>
      </c>
      <c r="K3075" s="471">
        <f>'Potential Projects'!E3076</f>
        <v>8.7064550634272209</v>
      </c>
      <c r="L3075" s="476">
        <f t="shared" si="341"/>
        <v>583.38701220415567</v>
      </c>
      <c r="M3075" s="471">
        <f t="shared" si="342"/>
        <v>1267.4250316588955</v>
      </c>
      <c r="N3075" s="467">
        <f t="shared" si="343"/>
        <v>0</v>
      </c>
      <c r="O3075" s="475" t="str">
        <f t="shared" si="344"/>
        <v/>
      </c>
    </row>
    <row r="3076" spans="1:15" hidden="1">
      <c r="A3076" s="475">
        <f t="shared" si="338"/>
        <v>43586</v>
      </c>
      <c r="B3076" s="475">
        <v>43594</v>
      </c>
      <c r="C3076" s="467">
        <v>3</v>
      </c>
      <c r="D3076" s="467">
        <v>778</v>
      </c>
      <c r="E3076" s="467">
        <v>43</v>
      </c>
      <c r="F3076" s="467">
        <v>0</v>
      </c>
      <c r="G3076" s="467">
        <f t="array" ref="G3076">MAX(IF($A$2:$A$8761=A3076,$D$2:$D$8761))</f>
        <v>1309</v>
      </c>
      <c r="H3076" s="467">
        <f t="shared" si="339"/>
        <v>0</v>
      </c>
      <c r="I3076" s="475" t="str">
        <f t="shared" si="340"/>
        <v/>
      </c>
      <c r="J3076" s="471">
        <f>'Potential Projects'!D3077</f>
        <v>140.75982426244141</v>
      </c>
      <c r="K3076" s="471">
        <f>'Potential Projects'!E3077</f>
        <v>4.1787855299935499</v>
      </c>
      <c r="L3076" s="476">
        <f t="shared" si="341"/>
        <v>590.06139020756507</v>
      </c>
      <c r="M3076" s="471">
        <f t="shared" si="342"/>
        <v>1267.4250316588955</v>
      </c>
      <c r="N3076" s="467">
        <f t="shared" si="343"/>
        <v>0</v>
      </c>
      <c r="O3076" s="475" t="str">
        <f t="shared" si="344"/>
        <v/>
      </c>
    </row>
    <row r="3077" spans="1:15" hidden="1">
      <c r="A3077" s="475">
        <f t="shared" si="338"/>
        <v>43586</v>
      </c>
      <c r="B3077" s="475">
        <v>43594</v>
      </c>
      <c r="C3077" s="467">
        <v>4</v>
      </c>
      <c r="D3077" s="467">
        <v>776</v>
      </c>
      <c r="E3077" s="467">
        <v>66</v>
      </c>
      <c r="F3077" s="467">
        <v>0</v>
      </c>
      <c r="G3077" s="467">
        <f t="array" ref="G3077">MAX(IF($A$2:$A$8761=A3077,$D$2:$D$8761))</f>
        <v>1309</v>
      </c>
      <c r="H3077" s="467">
        <f t="shared" si="339"/>
        <v>0</v>
      </c>
      <c r="I3077" s="475" t="str">
        <f t="shared" si="340"/>
        <v/>
      </c>
      <c r="J3077" s="471">
        <f>'Potential Projects'!D3078</f>
        <v>137.49874150494907</v>
      </c>
      <c r="K3077" s="471">
        <f>'Potential Projects'!E3078</f>
        <v>2.7863785207482268</v>
      </c>
      <c r="L3077" s="476">
        <f t="shared" si="341"/>
        <v>569.71487997430268</v>
      </c>
      <c r="M3077" s="471">
        <f t="shared" si="342"/>
        <v>1267.4250316588955</v>
      </c>
      <c r="N3077" s="467">
        <f t="shared" si="343"/>
        <v>0</v>
      </c>
      <c r="O3077" s="475" t="str">
        <f t="shared" si="344"/>
        <v/>
      </c>
    </row>
    <row r="3078" spans="1:15" hidden="1">
      <c r="A3078" s="475">
        <f t="shared" si="338"/>
        <v>43586</v>
      </c>
      <c r="B3078" s="475">
        <v>43594</v>
      </c>
      <c r="C3078" s="467">
        <v>5</v>
      </c>
      <c r="D3078" s="467">
        <v>797</v>
      </c>
      <c r="E3078" s="467">
        <v>75</v>
      </c>
      <c r="F3078" s="467">
        <v>0</v>
      </c>
      <c r="G3078" s="467">
        <f t="array" ref="G3078">MAX(IF($A$2:$A$8761=A3078,$D$2:$D$8761))</f>
        <v>1309</v>
      </c>
      <c r="H3078" s="467">
        <f t="shared" si="339"/>
        <v>0</v>
      </c>
      <c r="I3078" s="475" t="str">
        <f t="shared" si="340"/>
        <v/>
      </c>
      <c r="J3078" s="471">
        <f>'Potential Projects'!D3079</f>
        <v>129.08608213287221</v>
      </c>
      <c r="K3078" s="471">
        <f>'Potential Projects'!E3079</f>
        <v>5.35372672543539</v>
      </c>
      <c r="L3078" s="476">
        <f t="shared" si="341"/>
        <v>587.56019114169237</v>
      </c>
      <c r="M3078" s="471">
        <f t="shared" si="342"/>
        <v>1267.4250316588955</v>
      </c>
      <c r="N3078" s="467">
        <f t="shared" si="343"/>
        <v>0</v>
      </c>
      <c r="O3078" s="475" t="str">
        <f t="shared" si="344"/>
        <v/>
      </c>
    </row>
    <row r="3079" spans="1:15" hidden="1">
      <c r="A3079" s="475">
        <f t="shared" si="338"/>
        <v>43586</v>
      </c>
      <c r="B3079" s="475">
        <v>43594</v>
      </c>
      <c r="C3079" s="467">
        <v>6</v>
      </c>
      <c r="D3079" s="467">
        <v>858</v>
      </c>
      <c r="E3079" s="467">
        <v>76</v>
      </c>
      <c r="F3079" s="467">
        <v>1</v>
      </c>
      <c r="G3079" s="467">
        <f t="array" ref="G3079">MAX(IF($A$2:$A$8761=A3079,$D$2:$D$8761))</f>
        <v>1309</v>
      </c>
      <c r="H3079" s="467">
        <f t="shared" si="339"/>
        <v>0</v>
      </c>
      <c r="I3079" s="475" t="str">
        <f t="shared" si="340"/>
        <v/>
      </c>
      <c r="J3079" s="471">
        <f>'Potential Projects'!D3080</f>
        <v>123.94112885173939</v>
      </c>
      <c r="K3079" s="471">
        <f>'Potential Projects'!E3080</f>
        <v>1.6200420877230703</v>
      </c>
      <c r="L3079" s="476">
        <f t="shared" si="341"/>
        <v>655.4388290605375</v>
      </c>
      <c r="M3079" s="471">
        <f t="shared" si="342"/>
        <v>1267.4250316588955</v>
      </c>
      <c r="N3079" s="467">
        <f t="shared" si="343"/>
        <v>0</v>
      </c>
      <c r="O3079" s="475" t="str">
        <f t="shared" si="344"/>
        <v/>
      </c>
    </row>
    <row r="3080" spans="1:15" hidden="1">
      <c r="A3080" s="475">
        <f t="shared" si="338"/>
        <v>43586</v>
      </c>
      <c r="B3080" s="475">
        <v>43594</v>
      </c>
      <c r="C3080" s="467">
        <v>7</v>
      </c>
      <c r="D3080" s="467">
        <v>966</v>
      </c>
      <c r="E3080" s="467">
        <v>86</v>
      </c>
      <c r="F3080" s="467">
        <v>8</v>
      </c>
      <c r="G3080" s="467">
        <f t="array" ref="G3080">MAX(IF($A$2:$A$8761=A3080,$D$2:$D$8761))</f>
        <v>1309</v>
      </c>
      <c r="H3080" s="467">
        <f t="shared" si="339"/>
        <v>0</v>
      </c>
      <c r="I3080" s="475" t="str">
        <f t="shared" si="340"/>
        <v/>
      </c>
      <c r="J3080" s="471">
        <f>'Potential Projects'!D3081</f>
        <v>83.213974015920115</v>
      </c>
      <c r="K3080" s="471">
        <f>'Potential Projects'!E3081</f>
        <v>1.9094750053751883</v>
      </c>
      <c r="L3080" s="476">
        <f t="shared" si="341"/>
        <v>786.8765509787047</v>
      </c>
      <c r="M3080" s="471">
        <f t="shared" si="342"/>
        <v>1267.4250316588955</v>
      </c>
      <c r="N3080" s="467">
        <f t="shared" si="343"/>
        <v>0</v>
      </c>
      <c r="O3080" s="475" t="str">
        <f t="shared" si="344"/>
        <v/>
      </c>
    </row>
    <row r="3081" spans="1:15" hidden="1">
      <c r="A3081" s="475">
        <f t="shared" si="338"/>
        <v>43586</v>
      </c>
      <c r="B3081" s="475">
        <v>43594</v>
      </c>
      <c r="C3081" s="467">
        <v>8</v>
      </c>
      <c r="D3081" s="467">
        <v>1004</v>
      </c>
      <c r="E3081" s="467">
        <v>73</v>
      </c>
      <c r="F3081" s="467">
        <v>18</v>
      </c>
      <c r="G3081" s="467">
        <f t="array" ref="G3081">MAX(IF($A$2:$A$8761=A3081,$D$2:$D$8761))</f>
        <v>1309</v>
      </c>
      <c r="H3081" s="467">
        <f t="shared" si="339"/>
        <v>0</v>
      </c>
      <c r="I3081" s="475" t="str">
        <f t="shared" si="340"/>
        <v/>
      </c>
      <c r="J3081" s="471">
        <f>'Potential Projects'!D3082</f>
        <v>94.848094025651903</v>
      </c>
      <c r="K3081" s="471">
        <f>'Potential Projects'!E3082</f>
        <v>1.1905862180176305</v>
      </c>
      <c r="L3081" s="476">
        <f t="shared" si="341"/>
        <v>816.96131975633045</v>
      </c>
      <c r="M3081" s="471">
        <f t="shared" si="342"/>
        <v>1267.4250316588955</v>
      </c>
      <c r="N3081" s="467">
        <f t="shared" si="343"/>
        <v>0</v>
      </c>
      <c r="O3081" s="475" t="str">
        <f t="shared" si="344"/>
        <v/>
      </c>
    </row>
    <row r="3082" spans="1:15" hidden="1">
      <c r="A3082" s="475">
        <f t="shared" si="338"/>
        <v>43586</v>
      </c>
      <c r="B3082" s="475">
        <v>43594</v>
      </c>
      <c r="C3082" s="467">
        <v>9</v>
      </c>
      <c r="D3082" s="467">
        <v>1042</v>
      </c>
      <c r="E3082" s="467">
        <v>81</v>
      </c>
      <c r="F3082" s="467">
        <v>19</v>
      </c>
      <c r="G3082" s="467">
        <f t="array" ref="G3082">MAX(IF($A$2:$A$8761=A3082,$D$2:$D$8761))</f>
        <v>1309</v>
      </c>
      <c r="H3082" s="467">
        <f t="shared" si="339"/>
        <v>0</v>
      </c>
      <c r="I3082" s="475" t="str">
        <f t="shared" si="340"/>
        <v/>
      </c>
      <c r="J3082" s="471">
        <f>'Potential Projects'!D3083</f>
        <v>105.79042468021535</v>
      </c>
      <c r="K3082" s="471">
        <f>'Potential Projects'!E3083</f>
        <v>1.2500373038056332</v>
      </c>
      <c r="L3082" s="476">
        <f t="shared" si="341"/>
        <v>834.95953801597909</v>
      </c>
      <c r="M3082" s="471">
        <f t="shared" si="342"/>
        <v>1267.4250316588955</v>
      </c>
      <c r="N3082" s="467">
        <f t="shared" si="343"/>
        <v>0</v>
      </c>
      <c r="O3082" s="475" t="str">
        <f t="shared" si="344"/>
        <v/>
      </c>
    </row>
    <row r="3083" spans="1:15" hidden="1">
      <c r="A3083" s="475">
        <f t="shared" si="338"/>
        <v>43586</v>
      </c>
      <c r="B3083" s="475">
        <v>43594</v>
      </c>
      <c r="C3083" s="467">
        <v>10</v>
      </c>
      <c r="D3083" s="467">
        <v>1032</v>
      </c>
      <c r="E3083" s="467">
        <v>64</v>
      </c>
      <c r="F3083" s="467">
        <v>19</v>
      </c>
      <c r="G3083" s="467">
        <f t="array" ref="G3083">MAX(IF($A$2:$A$8761=A3083,$D$2:$D$8761))</f>
        <v>1309</v>
      </c>
      <c r="H3083" s="467">
        <f t="shared" si="339"/>
        <v>0</v>
      </c>
      <c r="I3083" s="475" t="str">
        <f t="shared" si="340"/>
        <v/>
      </c>
      <c r="J3083" s="471">
        <f>'Potential Projects'!D3084</f>
        <v>83.006326606335051</v>
      </c>
      <c r="K3083" s="471">
        <f>'Potential Projects'!E3084</f>
        <v>1.3227866587830577</v>
      </c>
      <c r="L3083" s="476">
        <f t="shared" si="341"/>
        <v>864.67088673488195</v>
      </c>
      <c r="M3083" s="471">
        <f t="shared" si="342"/>
        <v>1267.4250316588955</v>
      </c>
      <c r="N3083" s="467">
        <f t="shared" si="343"/>
        <v>0</v>
      </c>
      <c r="O3083" s="475" t="str">
        <f t="shared" si="344"/>
        <v/>
      </c>
    </row>
    <row r="3084" spans="1:15" hidden="1">
      <c r="A3084" s="475">
        <f t="shared" si="338"/>
        <v>43586</v>
      </c>
      <c r="B3084" s="475">
        <v>43594</v>
      </c>
      <c r="C3084" s="467">
        <v>11</v>
      </c>
      <c r="D3084" s="467">
        <v>1013</v>
      </c>
      <c r="E3084" s="467">
        <v>52</v>
      </c>
      <c r="F3084" s="467">
        <v>19</v>
      </c>
      <c r="G3084" s="467">
        <f t="array" ref="G3084">MAX(IF($A$2:$A$8761=A3084,$D$2:$D$8761))</f>
        <v>1309</v>
      </c>
      <c r="H3084" s="467">
        <f t="shared" si="339"/>
        <v>0</v>
      </c>
      <c r="I3084" s="475" t="str">
        <f t="shared" si="340"/>
        <v/>
      </c>
      <c r="J3084" s="471">
        <f>'Potential Projects'!D3085</f>
        <v>58.625676594443149</v>
      </c>
      <c r="K3084" s="471">
        <f>'Potential Projects'!E3085</f>
        <v>1.2085779939797892</v>
      </c>
      <c r="L3084" s="476">
        <f t="shared" si="341"/>
        <v>882.16574541157706</v>
      </c>
      <c r="M3084" s="471">
        <f t="shared" si="342"/>
        <v>1267.4250316588955</v>
      </c>
      <c r="N3084" s="467">
        <f t="shared" si="343"/>
        <v>0</v>
      </c>
      <c r="O3084" s="475" t="str">
        <f t="shared" si="344"/>
        <v/>
      </c>
    </row>
    <row r="3085" spans="1:15" hidden="1">
      <c r="A3085" s="475">
        <f t="shared" si="338"/>
        <v>43586</v>
      </c>
      <c r="B3085" s="475">
        <v>43594</v>
      </c>
      <c r="C3085" s="467">
        <v>12</v>
      </c>
      <c r="D3085" s="467">
        <v>1019</v>
      </c>
      <c r="E3085" s="467">
        <v>25</v>
      </c>
      <c r="F3085" s="467">
        <v>19</v>
      </c>
      <c r="G3085" s="467">
        <f t="array" ref="G3085">MAX(IF($A$2:$A$8761=A3085,$D$2:$D$8761))</f>
        <v>1309</v>
      </c>
      <c r="H3085" s="467">
        <f t="shared" si="339"/>
        <v>0</v>
      </c>
      <c r="I3085" s="475" t="str">
        <f t="shared" si="340"/>
        <v/>
      </c>
      <c r="J3085" s="471">
        <f>'Potential Projects'!D3086</f>
        <v>82.733991857171716</v>
      </c>
      <c r="K3085" s="471">
        <f>'Potential Projects'!E3086</f>
        <v>0.50376972694044286</v>
      </c>
      <c r="L3085" s="476">
        <f t="shared" si="341"/>
        <v>891.76223841588785</v>
      </c>
      <c r="M3085" s="471">
        <f t="shared" si="342"/>
        <v>1267.4250316588955</v>
      </c>
      <c r="N3085" s="467">
        <f t="shared" si="343"/>
        <v>0</v>
      </c>
      <c r="O3085" s="475" t="str">
        <f t="shared" si="344"/>
        <v/>
      </c>
    </row>
    <row r="3086" spans="1:15" hidden="1">
      <c r="A3086" s="475">
        <f t="shared" si="338"/>
        <v>43586</v>
      </c>
      <c r="B3086" s="475">
        <v>43594</v>
      </c>
      <c r="C3086" s="467">
        <v>13</v>
      </c>
      <c r="D3086" s="467">
        <v>1062</v>
      </c>
      <c r="E3086" s="467">
        <v>24</v>
      </c>
      <c r="F3086" s="467">
        <v>19</v>
      </c>
      <c r="G3086" s="467">
        <f t="array" ref="G3086">MAX(IF($A$2:$A$8761=A3086,$D$2:$D$8761))</f>
        <v>1309</v>
      </c>
      <c r="H3086" s="467">
        <f t="shared" si="339"/>
        <v>0</v>
      </c>
      <c r="I3086" s="475" t="str">
        <f t="shared" si="340"/>
        <v/>
      </c>
      <c r="J3086" s="471">
        <f>'Potential Projects'!D3087</f>
        <v>90.082277800711566</v>
      </c>
      <c r="K3086" s="471">
        <f>'Potential Projects'!E3087</f>
        <v>2.0127321543754033</v>
      </c>
      <c r="L3086" s="476">
        <f t="shared" si="341"/>
        <v>926.90499004491301</v>
      </c>
      <c r="M3086" s="471">
        <f t="shared" si="342"/>
        <v>1267.4250316588955</v>
      </c>
      <c r="N3086" s="467">
        <f t="shared" si="343"/>
        <v>0</v>
      </c>
      <c r="O3086" s="475" t="str">
        <f t="shared" si="344"/>
        <v/>
      </c>
    </row>
    <row r="3087" spans="1:15" hidden="1">
      <c r="A3087" s="475">
        <f t="shared" si="338"/>
        <v>43586</v>
      </c>
      <c r="B3087" s="475">
        <v>43594</v>
      </c>
      <c r="C3087" s="467">
        <v>14</v>
      </c>
      <c r="D3087" s="467">
        <v>1064</v>
      </c>
      <c r="E3087" s="467">
        <v>25</v>
      </c>
      <c r="F3087" s="467">
        <v>19</v>
      </c>
      <c r="G3087" s="467">
        <f t="array" ref="G3087">MAX(IF($A$2:$A$8761=A3087,$D$2:$D$8761))</f>
        <v>1309</v>
      </c>
      <c r="H3087" s="467">
        <f t="shared" si="339"/>
        <v>0</v>
      </c>
      <c r="I3087" s="475" t="str">
        <f t="shared" si="340"/>
        <v/>
      </c>
      <c r="J3087" s="471">
        <f>'Potential Projects'!D3088</f>
        <v>83.316532484166046</v>
      </c>
      <c r="K3087" s="471">
        <f>'Potential Projects'!E3088</f>
        <v>4.3430582670393463</v>
      </c>
      <c r="L3087" s="476">
        <f t="shared" si="341"/>
        <v>932.34040924879457</v>
      </c>
      <c r="M3087" s="471">
        <f t="shared" si="342"/>
        <v>1267.4250316588955</v>
      </c>
      <c r="N3087" s="467">
        <f t="shared" si="343"/>
        <v>0</v>
      </c>
      <c r="O3087" s="475" t="str">
        <f t="shared" si="344"/>
        <v/>
      </c>
    </row>
    <row r="3088" spans="1:15" hidden="1">
      <c r="A3088" s="475">
        <f t="shared" si="338"/>
        <v>43586</v>
      </c>
      <c r="B3088" s="475">
        <v>43594</v>
      </c>
      <c r="C3088" s="467">
        <v>15</v>
      </c>
      <c r="D3088" s="467">
        <v>1053</v>
      </c>
      <c r="E3088" s="467">
        <v>23</v>
      </c>
      <c r="F3088" s="467">
        <v>19</v>
      </c>
      <c r="G3088" s="467">
        <f t="array" ref="G3088">MAX(IF($A$2:$A$8761=A3088,$D$2:$D$8761))</f>
        <v>1309</v>
      </c>
      <c r="H3088" s="467">
        <f t="shared" si="339"/>
        <v>0</v>
      </c>
      <c r="I3088" s="475" t="str">
        <f t="shared" si="340"/>
        <v/>
      </c>
      <c r="J3088" s="471">
        <f>'Potential Projects'!D3089</f>
        <v>75.83747649339432</v>
      </c>
      <c r="K3088" s="471">
        <f>'Potential Projects'!E3089</f>
        <v>14.834610406364225</v>
      </c>
      <c r="L3088" s="476">
        <f t="shared" si="341"/>
        <v>920.3279131002414</v>
      </c>
      <c r="M3088" s="471">
        <f t="shared" si="342"/>
        <v>1267.4250316588955</v>
      </c>
      <c r="N3088" s="467">
        <f t="shared" si="343"/>
        <v>0</v>
      </c>
      <c r="O3088" s="475" t="str">
        <f t="shared" si="344"/>
        <v/>
      </c>
    </row>
    <row r="3089" spans="1:15" hidden="1">
      <c r="A3089" s="475">
        <f t="shared" si="338"/>
        <v>43586</v>
      </c>
      <c r="B3089" s="475">
        <v>43594</v>
      </c>
      <c r="C3089" s="467">
        <v>16</v>
      </c>
      <c r="D3089" s="467">
        <v>1059</v>
      </c>
      <c r="E3089" s="467">
        <v>20</v>
      </c>
      <c r="F3089" s="467">
        <v>19</v>
      </c>
      <c r="G3089" s="467">
        <f t="array" ref="G3089">MAX(IF($A$2:$A$8761=A3089,$D$2:$D$8761))</f>
        <v>1309</v>
      </c>
      <c r="H3089" s="467">
        <f t="shared" si="339"/>
        <v>0</v>
      </c>
      <c r="I3089" s="475" t="str">
        <f t="shared" si="340"/>
        <v/>
      </c>
      <c r="J3089" s="471">
        <f>'Potential Projects'!D3090</f>
        <v>63.556185156496028</v>
      </c>
      <c r="K3089" s="471">
        <f>'Potential Projects'!E3090</f>
        <v>21.156764029241025</v>
      </c>
      <c r="L3089" s="476">
        <f t="shared" si="341"/>
        <v>935.28705081426301</v>
      </c>
      <c r="M3089" s="471">
        <f t="shared" si="342"/>
        <v>1267.4250316588955</v>
      </c>
      <c r="N3089" s="467">
        <f t="shared" si="343"/>
        <v>0</v>
      </c>
      <c r="O3089" s="475" t="str">
        <f t="shared" si="344"/>
        <v/>
      </c>
    </row>
    <row r="3090" spans="1:15" hidden="1">
      <c r="A3090" s="475">
        <f t="shared" si="338"/>
        <v>43586</v>
      </c>
      <c r="B3090" s="475">
        <v>43594</v>
      </c>
      <c r="C3090" s="467">
        <v>17</v>
      </c>
      <c r="D3090" s="467">
        <v>1079</v>
      </c>
      <c r="E3090" s="467">
        <v>15</v>
      </c>
      <c r="F3090" s="467">
        <v>19</v>
      </c>
      <c r="G3090" s="467">
        <f t="array" ref="G3090">MAX(IF($A$2:$A$8761=A3090,$D$2:$D$8761))</f>
        <v>1309</v>
      </c>
      <c r="H3090" s="467">
        <f t="shared" si="339"/>
        <v>0</v>
      </c>
      <c r="I3090" s="475" t="str">
        <f t="shared" si="340"/>
        <v/>
      </c>
      <c r="J3090" s="471">
        <f>'Potential Projects'!D3091</f>
        <v>53.605633278980804</v>
      </c>
      <c r="K3090" s="471">
        <f>'Potential Projects'!E3091</f>
        <v>8.218330359062568</v>
      </c>
      <c r="L3090" s="476">
        <f t="shared" si="341"/>
        <v>983.17603636195668</v>
      </c>
      <c r="M3090" s="471">
        <f t="shared" si="342"/>
        <v>1267.4250316588955</v>
      </c>
      <c r="N3090" s="467">
        <f t="shared" si="343"/>
        <v>0</v>
      </c>
      <c r="O3090" s="475" t="str">
        <f t="shared" si="344"/>
        <v/>
      </c>
    </row>
    <row r="3091" spans="1:15" hidden="1">
      <c r="A3091" s="475">
        <f t="shared" si="338"/>
        <v>43586</v>
      </c>
      <c r="B3091" s="475">
        <v>43594</v>
      </c>
      <c r="C3091" s="467">
        <v>18</v>
      </c>
      <c r="D3091" s="467">
        <v>1093</v>
      </c>
      <c r="E3091" s="467">
        <v>17</v>
      </c>
      <c r="F3091" s="467">
        <v>18</v>
      </c>
      <c r="G3091" s="467">
        <f t="array" ref="G3091">MAX(IF($A$2:$A$8761=A3091,$D$2:$D$8761))</f>
        <v>1309</v>
      </c>
      <c r="H3091" s="467">
        <f t="shared" si="339"/>
        <v>0</v>
      </c>
      <c r="I3091" s="475" t="str">
        <f t="shared" si="340"/>
        <v/>
      </c>
      <c r="J3091" s="471">
        <f>'Potential Projects'!D3092</f>
        <v>56.825002448703678</v>
      </c>
      <c r="K3091" s="471">
        <f>'Potential Projects'!E3092</f>
        <v>4.7334015803053102</v>
      </c>
      <c r="L3091" s="476">
        <f t="shared" si="341"/>
        <v>996.44159597099099</v>
      </c>
      <c r="M3091" s="471">
        <f t="shared" si="342"/>
        <v>1267.4250316588955</v>
      </c>
      <c r="N3091" s="467">
        <f t="shared" si="343"/>
        <v>0</v>
      </c>
      <c r="O3091" s="475" t="str">
        <f t="shared" si="344"/>
        <v/>
      </c>
    </row>
    <row r="3092" spans="1:15" hidden="1">
      <c r="A3092" s="475">
        <f t="shared" si="338"/>
        <v>43586</v>
      </c>
      <c r="B3092" s="475">
        <v>43594</v>
      </c>
      <c r="C3092" s="467">
        <v>19</v>
      </c>
      <c r="D3092" s="467">
        <v>1086</v>
      </c>
      <c r="E3092" s="467">
        <v>13</v>
      </c>
      <c r="F3092" s="467">
        <v>11</v>
      </c>
      <c r="G3092" s="467">
        <f t="array" ref="G3092">MAX(IF($A$2:$A$8761=A3092,$D$2:$D$8761))</f>
        <v>1309</v>
      </c>
      <c r="H3092" s="467">
        <f t="shared" si="339"/>
        <v>0</v>
      </c>
      <c r="I3092" s="475" t="str">
        <f t="shared" si="340"/>
        <v/>
      </c>
      <c r="J3092" s="471">
        <f>'Potential Projects'!D3093</f>
        <v>55.189607913284839</v>
      </c>
      <c r="K3092" s="471">
        <f>'Potential Projects'!E3093</f>
        <v>1.6036148140184907</v>
      </c>
      <c r="L3092" s="476">
        <f t="shared" si="341"/>
        <v>1005.2067772726967</v>
      </c>
      <c r="M3092" s="471">
        <f t="shared" si="342"/>
        <v>1267.4250316588955</v>
      </c>
      <c r="N3092" s="467">
        <f t="shared" si="343"/>
        <v>0</v>
      </c>
      <c r="O3092" s="475" t="str">
        <f t="shared" si="344"/>
        <v/>
      </c>
    </row>
    <row r="3093" spans="1:15" hidden="1">
      <c r="A3093" s="475">
        <f t="shared" si="338"/>
        <v>43586</v>
      </c>
      <c r="B3093" s="475">
        <v>43594</v>
      </c>
      <c r="C3093" s="467">
        <v>20</v>
      </c>
      <c r="D3093" s="467">
        <v>1066</v>
      </c>
      <c r="E3093" s="467">
        <v>5</v>
      </c>
      <c r="F3093" s="467">
        <v>2</v>
      </c>
      <c r="G3093" s="467">
        <f t="array" ref="G3093">MAX(IF($A$2:$A$8761=A3093,$D$2:$D$8761))</f>
        <v>1309</v>
      </c>
      <c r="H3093" s="467">
        <f t="shared" si="339"/>
        <v>0</v>
      </c>
      <c r="I3093" s="475" t="str">
        <f t="shared" si="340"/>
        <v/>
      </c>
      <c r="J3093" s="471">
        <f>'Potential Projects'!D3094</f>
        <v>12.13651195589685</v>
      </c>
      <c r="K3093" s="471">
        <f>'Potential Projects'!E3094</f>
        <v>2.1050377875725652</v>
      </c>
      <c r="L3093" s="476">
        <f t="shared" si="341"/>
        <v>1044.7584502565305</v>
      </c>
      <c r="M3093" s="471">
        <f t="shared" si="342"/>
        <v>1267.4250316588955</v>
      </c>
      <c r="N3093" s="467">
        <f t="shared" si="343"/>
        <v>0</v>
      </c>
      <c r="O3093" s="475" t="str">
        <f t="shared" si="344"/>
        <v/>
      </c>
    </row>
    <row r="3094" spans="1:15" hidden="1">
      <c r="A3094" s="475">
        <f t="shared" si="338"/>
        <v>43586</v>
      </c>
      <c r="B3094" s="475">
        <v>43594</v>
      </c>
      <c r="C3094" s="467">
        <v>21</v>
      </c>
      <c r="D3094" s="467">
        <v>1085</v>
      </c>
      <c r="E3094" s="467">
        <v>0</v>
      </c>
      <c r="F3094" s="467">
        <v>0</v>
      </c>
      <c r="G3094" s="467">
        <f t="array" ref="G3094">MAX(IF($A$2:$A$8761=A3094,$D$2:$D$8761))</f>
        <v>1309</v>
      </c>
      <c r="H3094" s="467">
        <f t="shared" si="339"/>
        <v>0</v>
      </c>
      <c r="I3094" s="475" t="str">
        <f t="shared" si="340"/>
        <v/>
      </c>
      <c r="J3094" s="471">
        <f>'Potential Projects'!D3095</f>
        <v>6.0771211548435735</v>
      </c>
      <c r="K3094" s="471">
        <f>'Potential Projects'!E3095</f>
        <v>2.4922520963233712</v>
      </c>
      <c r="L3094" s="476">
        <f t="shared" si="341"/>
        <v>1076.430626748833</v>
      </c>
      <c r="M3094" s="471">
        <f t="shared" si="342"/>
        <v>1267.4250316588955</v>
      </c>
      <c r="N3094" s="467">
        <f t="shared" si="343"/>
        <v>0</v>
      </c>
      <c r="O3094" s="475" t="str">
        <f t="shared" si="344"/>
        <v/>
      </c>
    </row>
    <row r="3095" spans="1:15" hidden="1">
      <c r="A3095" s="475">
        <f t="shared" si="338"/>
        <v>43586</v>
      </c>
      <c r="B3095" s="475">
        <v>43594</v>
      </c>
      <c r="C3095" s="467">
        <v>22</v>
      </c>
      <c r="D3095" s="467">
        <v>1037</v>
      </c>
      <c r="E3095" s="467">
        <v>0</v>
      </c>
      <c r="F3095" s="467">
        <v>0</v>
      </c>
      <c r="G3095" s="467">
        <f t="array" ref="G3095">MAX(IF($A$2:$A$8761=A3095,$D$2:$D$8761))</f>
        <v>1309</v>
      </c>
      <c r="H3095" s="467">
        <f t="shared" si="339"/>
        <v>0</v>
      </c>
      <c r="I3095" s="475" t="str">
        <f t="shared" si="340"/>
        <v/>
      </c>
      <c r="J3095" s="471">
        <f>'Potential Projects'!D3096</f>
        <v>21.159722823067572</v>
      </c>
      <c r="K3095" s="471">
        <f>'Potential Projects'!E3096</f>
        <v>0.22528832509137822</v>
      </c>
      <c r="L3095" s="476">
        <f t="shared" si="341"/>
        <v>1015.6149888518411</v>
      </c>
      <c r="M3095" s="471">
        <f t="shared" si="342"/>
        <v>1267.4250316588955</v>
      </c>
      <c r="N3095" s="467">
        <f t="shared" si="343"/>
        <v>0</v>
      </c>
      <c r="O3095" s="475" t="str">
        <f t="shared" si="344"/>
        <v/>
      </c>
    </row>
    <row r="3096" spans="1:15" hidden="1">
      <c r="A3096" s="475">
        <f t="shared" si="338"/>
        <v>43586</v>
      </c>
      <c r="B3096" s="475">
        <v>43594</v>
      </c>
      <c r="C3096" s="467">
        <v>23</v>
      </c>
      <c r="D3096" s="467">
        <v>941</v>
      </c>
      <c r="E3096" s="467">
        <v>0</v>
      </c>
      <c r="F3096" s="467">
        <v>0</v>
      </c>
      <c r="G3096" s="467">
        <f t="array" ref="G3096">MAX(IF($A$2:$A$8761=A3096,$D$2:$D$8761))</f>
        <v>1309</v>
      </c>
      <c r="H3096" s="467">
        <f t="shared" si="339"/>
        <v>0</v>
      </c>
      <c r="I3096" s="475" t="str">
        <f t="shared" si="340"/>
        <v/>
      </c>
      <c r="J3096" s="471">
        <f>'Potential Projects'!D3097</f>
        <v>28.032094394495278</v>
      </c>
      <c r="K3096" s="471">
        <f>'Potential Projects'!E3097</f>
        <v>1.1733766931842615E-2</v>
      </c>
      <c r="L3096" s="476">
        <f t="shared" si="341"/>
        <v>912.95617183857291</v>
      </c>
      <c r="M3096" s="471">
        <f t="shared" si="342"/>
        <v>1267.4250316588955</v>
      </c>
      <c r="N3096" s="467">
        <f t="shared" si="343"/>
        <v>0</v>
      </c>
      <c r="O3096" s="475" t="str">
        <f t="shared" si="344"/>
        <v/>
      </c>
    </row>
    <row r="3097" spans="1:15" hidden="1">
      <c r="A3097" s="475">
        <f t="shared" si="338"/>
        <v>43586</v>
      </c>
      <c r="B3097" s="475">
        <v>43594</v>
      </c>
      <c r="C3097" s="467">
        <v>24</v>
      </c>
      <c r="D3097" s="467">
        <v>860</v>
      </c>
      <c r="E3097" s="467">
        <v>0</v>
      </c>
      <c r="F3097" s="467">
        <v>0</v>
      </c>
      <c r="G3097" s="467">
        <f t="array" ref="G3097">MAX(IF($A$2:$A$8761=A3097,$D$2:$D$8761))</f>
        <v>1309</v>
      </c>
      <c r="H3097" s="467">
        <f t="shared" si="339"/>
        <v>0</v>
      </c>
      <c r="I3097" s="475" t="str">
        <f t="shared" si="340"/>
        <v/>
      </c>
      <c r="J3097" s="471">
        <f>'Potential Projects'!D3098</f>
        <v>16.233257131979268</v>
      </c>
      <c r="K3097" s="471">
        <f>'Potential Projects'!E3098</f>
        <v>0.10951515803053108</v>
      </c>
      <c r="L3097" s="476">
        <f t="shared" si="341"/>
        <v>843.65722770999025</v>
      </c>
      <c r="M3097" s="471">
        <f t="shared" si="342"/>
        <v>1267.4250316588955</v>
      </c>
      <c r="N3097" s="467">
        <f t="shared" si="343"/>
        <v>0</v>
      </c>
      <c r="O3097" s="475" t="str">
        <f t="shared" si="344"/>
        <v/>
      </c>
    </row>
    <row r="3098" spans="1:15" hidden="1">
      <c r="A3098" s="475">
        <f t="shared" si="338"/>
        <v>43586</v>
      </c>
      <c r="B3098" s="475">
        <v>43595</v>
      </c>
      <c r="C3098" s="467">
        <v>1</v>
      </c>
      <c r="D3098" s="467">
        <v>803</v>
      </c>
      <c r="E3098" s="467">
        <v>0</v>
      </c>
      <c r="F3098" s="467">
        <v>0</v>
      </c>
      <c r="G3098" s="467">
        <f t="array" ref="G3098">MAX(IF($A$2:$A$8761=A3098,$D$2:$D$8761))</f>
        <v>1309</v>
      </c>
      <c r="H3098" s="467">
        <f t="shared" si="339"/>
        <v>0</v>
      </c>
      <c r="I3098" s="475" t="str">
        <f t="shared" si="340"/>
        <v/>
      </c>
      <c r="J3098" s="471">
        <f>'Potential Projects'!D3099</f>
        <v>23.569293110493657</v>
      </c>
      <c r="K3098" s="471">
        <f>'Potential Projects'!E3099</f>
        <v>3.8158210062352178</v>
      </c>
      <c r="L3098" s="476">
        <f t="shared" si="341"/>
        <v>775.6148858832712</v>
      </c>
      <c r="M3098" s="471">
        <f t="shared" si="342"/>
        <v>1267.4250316588955</v>
      </c>
      <c r="N3098" s="467">
        <f t="shared" si="343"/>
        <v>0</v>
      </c>
      <c r="O3098" s="475" t="str">
        <f t="shared" si="344"/>
        <v/>
      </c>
    </row>
    <row r="3099" spans="1:15" hidden="1">
      <c r="A3099" s="475">
        <f t="shared" si="338"/>
        <v>43586</v>
      </c>
      <c r="B3099" s="475">
        <v>43595</v>
      </c>
      <c r="C3099" s="467">
        <v>2</v>
      </c>
      <c r="D3099" s="467">
        <v>798</v>
      </c>
      <c r="E3099" s="467">
        <v>0</v>
      </c>
      <c r="F3099" s="467">
        <v>0</v>
      </c>
      <c r="G3099" s="467">
        <f t="array" ref="G3099">MAX(IF($A$2:$A$8761=A3099,$D$2:$D$8761))</f>
        <v>1309</v>
      </c>
      <c r="H3099" s="467">
        <f t="shared" si="339"/>
        <v>0</v>
      </c>
      <c r="I3099" s="475" t="str">
        <f t="shared" si="340"/>
        <v/>
      </c>
      <c r="J3099" s="471">
        <f>'Potential Projects'!D3100</f>
        <v>19.717387810581336</v>
      </c>
      <c r="K3099" s="471">
        <f>'Potential Projects'!E3100</f>
        <v>28.643689582885401</v>
      </c>
      <c r="L3099" s="476">
        <f t="shared" si="341"/>
        <v>749.63892260653324</v>
      </c>
      <c r="M3099" s="471">
        <f t="shared" si="342"/>
        <v>1267.4250316588955</v>
      </c>
      <c r="N3099" s="467">
        <f t="shared" si="343"/>
        <v>0</v>
      </c>
      <c r="O3099" s="475" t="str">
        <f t="shared" si="344"/>
        <v/>
      </c>
    </row>
    <row r="3100" spans="1:15" hidden="1">
      <c r="A3100" s="475">
        <f t="shared" si="338"/>
        <v>43586</v>
      </c>
      <c r="B3100" s="475">
        <v>43595</v>
      </c>
      <c r="C3100" s="467">
        <v>3</v>
      </c>
      <c r="D3100" s="467">
        <v>788</v>
      </c>
      <c r="E3100" s="467">
        <v>0</v>
      </c>
      <c r="F3100" s="467">
        <v>0</v>
      </c>
      <c r="G3100" s="467">
        <f t="array" ref="G3100">MAX(IF($A$2:$A$8761=A3100,$D$2:$D$8761))</f>
        <v>1309</v>
      </c>
      <c r="H3100" s="467">
        <f t="shared" si="339"/>
        <v>0</v>
      </c>
      <c r="I3100" s="475" t="str">
        <f t="shared" si="340"/>
        <v/>
      </c>
      <c r="J3100" s="471">
        <f>'Potential Projects'!D3101</f>
        <v>1.907827439100545</v>
      </c>
      <c r="K3100" s="471">
        <f>'Potential Projects'!E3101</f>
        <v>21.233424639862395</v>
      </c>
      <c r="L3100" s="476">
        <f t="shared" si="341"/>
        <v>764.85874792103709</v>
      </c>
      <c r="M3100" s="471">
        <f t="shared" si="342"/>
        <v>1267.4250316588955</v>
      </c>
      <c r="N3100" s="467">
        <f t="shared" si="343"/>
        <v>0</v>
      </c>
      <c r="O3100" s="475" t="str">
        <f t="shared" si="344"/>
        <v/>
      </c>
    </row>
    <row r="3101" spans="1:15" hidden="1">
      <c r="A3101" s="475">
        <f t="shared" si="338"/>
        <v>43586</v>
      </c>
      <c r="B3101" s="475">
        <v>43595</v>
      </c>
      <c r="C3101" s="467">
        <v>4</v>
      </c>
      <c r="D3101" s="467">
        <v>770</v>
      </c>
      <c r="E3101" s="467">
        <v>0</v>
      </c>
      <c r="F3101" s="467">
        <v>0</v>
      </c>
      <c r="G3101" s="467">
        <f t="array" ref="G3101">MAX(IF($A$2:$A$8761=A3101,$D$2:$D$8761))</f>
        <v>1309</v>
      </c>
      <c r="H3101" s="467">
        <f t="shared" si="339"/>
        <v>0</v>
      </c>
      <c r="I3101" s="475" t="str">
        <f t="shared" si="340"/>
        <v/>
      </c>
      <c r="J3101" s="471">
        <f>'Potential Projects'!D3102</f>
        <v>6.5798478029626439</v>
      </c>
      <c r="K3101" s="471">
        <f>'Potential Projects'!E3102</f>
        <v>15.077108256288971</v>
      </c>
      <c r="L3101" s="476">
        <f t="shared" si="341"/>
        <v>748.34304394074843</v>
      </c>
      <c r="M3101" s="471">
        <f t="shared" si="342"/>
        <v>1267.4250316588955</v>
      </c>
      <c r="N3101" s="467">
        <f t="shared" si="343"/>
        <v>0</v>
      </c>
      <c r="O3101" s="475" t="str">
        <f t="shared" si="344"/>
        <v/>
      </c>
    </row>
    <row r="3102" spans="1:15" hidden="1">
      <c r="A3102" s="475">
        <f t="shared" si="338"/>
        <v>43586</v>
      </c>
      <c r="B3102" s="475">
        <v>43595</v>
      </c>
      <c r="C3102" s="467">
        <v>5</v>
      </c>
      <c r="D3102" s="467">
        <v>790</v>
      </c>
      <c r="E3102" s="467">
        <v>0</v>
      </c>
      <c r="F3102" s="467">
        <v>0</v>
      </c>
      <c r="G3102" s="467">
        <f t="array" ref="G3102">MAX(IF($A$2:$A$8761=A3102,$D$2:$D$8761))</f>
        <v>1309</v>
      </c>
      <c r="H3102" s="467">
        <f t="shared" si="339"/>
        <v>0</v>
      </c>
      <c r="I3102" s="475" t="str">
        <f t="shared" si="340"/>
        <v/>
      </c>
      <c r="J3102" s="471">
        <f>'Potential Projects'!D3103</f>
        <v>2.560841014900848</v>
      </c>
      <c r="K3102" s="471">
        <f>'Potential Projects'!E3103</f>
        <v>12.611452698344442</v>
      </c>
      <c r="L3102" s="476">
        <f t="shared" si="341"/>
        <v>774.82770628675473</v>
      </c>
      <c r="M3102" s="471">
        <f t="shared" si="342"/>
        <v>1267.4250316588955</v>
      </c>
      <c r="N3102" s="467">
        <f t="shared" si="343"/>
        <v>0</v>
      </c>
      <c r="O3102" s="475" t="str">
        <f t="shared" si="344"/>
        <v/>
      </c>
    </row>
    <row r="3103" spans="1:15" hidden="1">
      <c r="A3103" s="475">
        <f t="shared" si="338"/>
        <v>43586</v>
      </c>
      <c r="B3103" s="475">
        <v>43595</v>
      </c>
      <c r="C3103" s="467">
        <v>6</v>
      </c>
      <c r="D3103" s="467">
        <v>877</v>
      </c>
      <c r="E3103" s="467">
        <v>0</v>
      </c>
      <c r="F3103" s="467">
        <v>0</v>
      </c>
      <c r="G3103" s="467">
        <f t="array" ref="G3103">MAX(IF($A$2:$A$8761=A3103,$D$2:$D$8761))</f>
        <v>1309</v>
      </c>
      <c r="H3103" s="467">
        <f t="shared" si="339"/>
        <v>0</v>
      </c>
      <c r="I3103" s="475" t="str">
        <f t="shared" si="340"/>
        <v/>
      </c>
      <c r="J3103" s="471">
        <f>'Potential Projects'!D3104</f>
        <v>0.87556183107876928</v>
      </c>
      <c r="K3103" s="471">
        <f>'Potential Projects'!E3104</f>
        <v>13.860707751021287</v>
      </c>
      <c r="L3103" s="476">
        <f t="shared" si="341"/>
        <v>862.26373041789986</v>
      </c>
      <c r="M3103" s="471">
        <f t="shared" si="342"/>
        <v>1267.4250316588955</v>
      </c>
      <c r="N3103" s="467">
        <f t="shared" si="343"/>
        <v>0</v>
      </c>
      <c r="O3103" s="475" t="str">
        <f t="shared" si="344"/>
        <v/>
      </c>
    </row>
    <row r="3104" spans="1:15" hidden="1">
      <c r="A3104" s="475">
        <f t="shared" si="338"/>
        <v>43586</v>
      </c>
      <c r="B3104" s="475">
        <v>43595</v>
      </c>
      <c r="C3104" s="467">
        <v>7</v>
      </c>
      <c r="D3104" s="467">
        <v>995</v>
      </c>
      <c r="E3104" s="467">
        <v>2</v>
      </c>
      <c r="F3104" s="467">
        <v>7</v>
      </c>
      <c r="G3104" s="467">
        <f t="array" ref="G3104">MAX(IF($A$2:$A$8761=A3104,$D$2:$D$8761))</f>
        <v>1309</v>
      </c>
      <c r="H3104" s="467">
        <f t="shared" si="339"/>
        <v>0</v>
      </c>
      <c r="I3104" s="475" t="str">
        <f t="shared" si="340"/>
        <v/>
      </c>
      <c r="J3104" s="471">
        <f>'Potential Projects'!D3105</f>
        <v>0.32705784568969565</v>
      </c>
      <c r="K3104" s="471">
        <f>'Potential Projects'!E3105</f>
        <v>7.6324242635992263</v>
      </c>
      <c r="L3104" s="476">
        <f t="shared" si="341"/>
        <v>978.04051789071104</v>
      </c>
      <c r="M3104" s="471">
        <f t="shared" si="342"/>
        <v>1267.4250316588955</v>
      </c>
      <c r="N3104" s="467">
        <f t="shared" si="343"/>
        <v>0</v>
      </c>
      <c r="O3104" s="475" t="str">
        <f t="shared" si="344"/>
        <v/>
      </c>
    </row>
    <row r="3105" spans="1:15" hidden="1">
      <c r="A3105" s="475">
        <f t="shared" si="338"/>
        <v>43586</v>
      </c>
      <c r="B3105" s="475">
        <v>43595</v>
      </c>
      <c r="C3105" s="467">
        <v>8</v>
      </c>
      <c r="D3105" s="467">
        <v>1074</v>
      </c>
      <c r="E3105" s="467">
        <v>6</v>
      </c>
      <c r="F3105" s="467">
        <v>18</v>
      </c>
      <c r="G3105" s="467">
        <f t="array" ref="G3105">MAX(IF($A$2:$A$8761=A3105,$D$2:$D$8761))</f>
        <v>1309</v>
      </c>
      <c r="H3105" s="467">
        <f t="shared" si="339"/>
        <v>0</v>
      </c>
      <c r="I3105" s="475" t="str">
        <f t="shared" si="340"/>
        <v/>
      </c>
      <c r="J3105" s="471">
        <f>'Potential Projects'!D3106</f>
        <v>3.2926550610837567E-2</v>
      </c>
      <c r="K3105" s="471">
        <f>'Potential Projects'!E3106</f>
        <v>5.2316955493442272</v>
      </c>
      <c r="L3105" s="476">
        <f t="shared" si="341"/>
        <v>1044.7353779000448</v>
      </c>
      <c r="M3105" s="471">
        <f t="shared" si="342"/>
        <v>1267.4250316588955</v>
      </c>
      <c r="N3105" s="467">
        <f t="shared" si="343"/>
        <v>0</v>
      </c>
      <c r="O3105" s="475" t="str">
        <f t="shared" si="344"/>
        <v/>
      </c>
    </row>
    <row r="3106" spans="1:15" hidden="1">
      <c r="A3106" s="475">
        <f t="shared" si="338"/>
        <v>43586</v>
      </c>
      <c r="B3106" s="475">
        <v>43595</v>
      </c>
      <c r="C3106" s="467">
        <v>9</v>
      </c>
      <c r="D3106" s="467">
        <v>1049</v>
      </c>
      <c r="E3106" s="467">
        <v>7</v>
      </c>
      <c r="F3106" s="467">
        <v>19</v>
      </c>
      <c r="G3106" s="467">
        <f t="array" ref="G3106">MAX(IF($A$2:$A$8761=A3106,$D$2:$D$8761))</f>
        <v>1309</v>
      </c>
      <c r="H3106" s="467">
        <f t="shared" si="339"/>
        <v>0</v>
      </c>
      <c r="I3106" s="475" t="str">
        <f t="shared" si="340"/>
        <v/>
      </c>
      <c r="J3106" s="471">
        <f>'Potential Projects'!D3107</f>
        <v>1.1828443072189729</v>
      </c>
      <c r="K3106" s="471">
        <f>'Potential Projects'!E3107</f>
        <v>3.5310815953558374</v>
      </c>
      <c r="L3106" s="476">
        <f t="shared" si="341"/>
        <v>1018.2860740974252</v>
      </c>
      <c r="M3106" s="471">
        <f t="shared" si="342"/>
        <v>1267.4250316588955</v>
      </c>
      <c r="N3106" s="467">
        <f t="shared" si="343"/>
        <v>0</v>
      </c>
      <c r="O3106" s="475" t="str">
        <f t="shared" si="344"/>
        <v/>
      </c>
    </row>
    <row r="3107" spans="1:15" hidden="1">
      <c r="A3107" s="475">
        <f t="shared" si="338"/>
        <v>43586</v>
      </c>
      <c r="B3107" s="475">
        <v>43595</v>
      </c>
      <c r="C3107" s="467">
        <v>10</v>
      </c>
      <c r="D3107" s="467">
        <v>1062</v>
      </c>
      <c r="E3107" s="467">
        <v>6</v>
      </c>
      <c r="F3107" s="467">
        <v>19</v>
      </c>
      <c r="G3107" s="467">
        <f t="array" ref="G3107">MAX(IF($A$2:$A$8761=A3107,$D$2:$D$8761))</f>
        <v>1309</v>
      </c>
      <c r="H3107" s="467">
        <f t="shared" si="339"/>
        <v>0</v>
      </c>
      <c r="I3107" s="475" t="str">
        <f t="shared" si="340"/>
        <v/>
      </c>
      <c r="J3107" s="471">
        <f>'Potential Projects'!D3108</f>
        <v>1.8564645368701098</v>
      </c>
      <c r="K3107" s="471">
        <f>'Potential Projects'!E3108</f>
        <v>5.2809773704579666</v>
      </c>
      <c r="L3107" s="476">
        <f t="shared" si="341"/>
        <v>1029.8625580926719</v>
      </c>
      <c r="M3107" s="471">
        <f t="shared" si="342"/>
        <v>1267.4250316588955</v>
      </c>
      <c r="N3107" s="467">
        <f t="shared" si="343"/>
        <v>0</v>
      </c>
      <c r="O3107" s="475" t="str">
        <f t="shared" si="344"/>
        <v/>
      </c>
    </row>
    <row r="3108" spans="1:15" hidden="1">
      <c r="A3108" s="475">
        <f t="shared" si="338"/>
        <v>43586</v>
      </c>
      <c r="B3108" s="475">
        <v>43595</v>
      </c>
      <c r="C3108" s="467">
        <v>11</v>
      </c>
      <c r="D3108" s="467">
        <v>1073</v>
      </c>
      <c r="E3108" s="467">
        <v>0</v>
      </c>
      <c r="F3108" s="467">
        <v>19</v>
      </c>
      <c r="G3108" s="467">
        <f t="array" ref="G3108">MAX(IF($A$2:$A$8761=A3108,$D$2:$D$8761))</f>
        <v>1309</v>
      </c>
      <c r="H3108" s="467">
        <f t="shared" si="339"/>
        <v>0</v>
      </c>
      <c r="I3108" s="475" t="str">
        <f t="shared" si="340"/>
        <v/>
      </c>
      <c r="J3108" s="471">
        <f>'Potential Projects'!D3109</f>
        <v>2.2194446021966736</v>
      </c>
      <c r="K3108" s="471">
        <f>'Potential Projects'!E3109</f>
        <v>5.3787587615566546</v>
      </c>
      <c r="L3108" s="476">
        <f t="shared" si="341"/>
        <v>1046.4017966362467</v>
      </c>
      <c r="M3108" s="471">
        <f t="shared" si="342"/>
        <v>1267.4250316588955</v>
      </c>
      <c r="N3108" s="467">
        <f t="shared" si="343"/>
        <v>0</v>
      </c>
      <c r="O3108" s="475" t="str">
        <f t="shared" si="344"/>
        <v/>
      </c>
    </row>
    <row r="3109" spans="1:15" hidden="1">
      <c r="A3109" s="475">
        <f t="shared" si="338"/>
        <v>43586</v>
      </c>
      <c r="B3109" s="475">
        <v>43595</v>
      </c>
      <c r="C3109" s="467">
        <v>12</v>
      </c>
      <c r="D3109" s="467">
        <v>1066</v>
      </c>
      <c r="E3109" s="467">
        <v>0</v>
      </c>
      <c r="F3109" s="467">
        <v>19</v>
      </c>
      <c r="G3109" s="467">
        <f t="array" ref="G3109">MAX(IF($A$2:$A$8761=A3109,$D$2:$D$8761))</f>
        <v>1309</v>
      </c>
      <c r="H3109" s="467">
        <f t="shared" si="339"/>
        <v>0</v>
      </c>
      <c r="I3109" s="475" t="str">
        <f t="shared" si="340"/>
        <v/>
      </c>
      <c r="J3109" s="471">
        <f>'Potential Projects'!D3110</f>
        <v>5.9060657961790755</v>
      </c>
      <c r="K3109" s="471">
        <f>'Potential Projects'!E3110</f>
        <v>6.8783341754461409</v>
      </c>
      <c r="L3109" s="476">
        <f t="shared" si="341"/>
        <v>1034.2156000283749</v>
      </c>
      <c r="M3109" s="471">
        <f t="shared" si="342"/>
        <v>1267.4250316588955</v>
      </c>
      <c r="N3109" s="467">
        <f t="shared" si="343"/>
        <v>0</v>
      </c>
      <c r="O3109" s="475" t="str">
        <f t="shared" si="344"/>
        <v/>
      </c>
    </row>
    <row r="3110" spans="1:15" hidden="1">
      <c r="A3110" s="475">
        <f t="shared" si="338"/>
        <v>43586</v>
      </c>
      <c r="B3110" s="475">
        <v>43595</v>
      </c>
      <c r="C3110" s="467">
        <v>13</v>
      </c>
      <c r="D3110" s="467">
        <v>1072</v>
      </c>
      <c r="E3110" s="467">
        <v>2</v>
      </c>
      <c r="F3110" s="467">
        <v>19</v>
      </c>
      <c r="G3110" s="467">
        <f t="array" ref="G3110">MAX(IF($A$2:$A$8761=A3110,$D$2:$D$8761))</f>
        <v>1309</v>
      </c>
      <c r="H3110" s="467">
        <f t="shared" si="339"/>
        <v>0</v>
      </c>
      <c r="I3110" s="475" t="str">
        <f t="shared" si="340"/>
        <v/>
      </c>
      <c r="J3110" s="471">
        <f>'Potential Projects'!D3111</f>
        <v>7.0416336932157986</v>
      </c>
      <c r="K3110" s="471">
        <f>'Potential Projects'!E3111</f>
        <v>12.128021500752528</v>
      </c>
      <c r="L3110" s="476">
        <f t="shared" si="341"/>
        <v>1031.8303448060317</v>
      </c>
      <c r="M3110" s="471">
        <f t="shared" si="342"/>
        <v>1267.4250316588955</v>
      </c>
      <c r="N3110" s="467">
        <f t="shared" si="343"/>
        <v>0</v>
      </c>
      <c r="O3110" s="475" t="str">
        <f t="shared" si="344"/>
        <v/>
      </c>
    </row>
    <row r="3111" spans="1:15" hidden="1">
      <c r="A3111" s="475">
        <f t="shared" si="338"/>
        <v>43586</v>
      </c>
      <c r="B3111" s="475">
        <v>43595</v>
      </c>
      <c r="C3111" s="467">
        <v>14</v>
      </c>
      <c r="D3111" s="467">
        <v>1096</v>
      </c>
      <c r="E3111" s="467">
        <v>2</v>
      </c>
      <c r="F3111" s="467">
        <v>19</v>
      </c>
      <c r="G3111" s="467">
        <f t="array" ref="G3111">MAX(IF($A$2:$A$8761=A3111,$D$2:$D$8761))</f>
        <v>1309</v>
      </c>
      <c r="H3111" s="467">
        <f t="shared" si="339"/>
        <v>0</v>
      </c>
      <c r="I3111" s="475" t="str">
        <f t="shared" si="340"/>
        <v/>
      </c>
      <c r="J3111" s="471">
        <f>'Potential Projects'!D3112</f>
        <v>7.2481972913054848</v>
      </c>
      <c r="K3111" s="471">
        <f>'Potential Projects'!E3112</f>
        <v>24.444565523543325</v>
      </c>
      <c r="L3111" s="476">
        <f t="shared" si="341"/>
        <v>1043.3072371851511</v>
      </c>
      <c r="M3111" s="471">
        <f t="shared" si="342"/>
        <v>1267.4250316588955</v>
      </c>
      <c r="N3111" s="467">
        <f t="shared" si="343"/>
        <v>0</v>
      </c>
      <c r="O3111" s="475" t="str">
        <f t="shared" si="344"/>
        <v/>
      </c>
    </row>
    <row r="3112" spans="1:15" hidden="1">
      <c r="A3112" s="475">
        <f t="shared" si="338"/>
        <v>43586</v>
      </c>
      <c r="B3112" s="475">
        <v>43595</v>
      </c>
      <c r="C3112" s="467">
        <v>15</v>
      </c>
      <c r="D3112" s="467">
        <v>1099</v>
      </c>
      <c r="E3112" s="467">
        <v>5</v>
      </c>
      <c r="F3112" s="467">
        <v>19</v>
      </c>
      <c r="G3112" s="467">
        <f t="array" ref="G3112">MAX(IF($A$2:$A$8761=A3112,$D$2:$D$8761))</f>
        <v>1309</v>
      </c>
      <c r="H3112" s="467">
        <f t="shared" si="339"/>
        <v>0</v>
      </c>
      <c r="I3112" s="475" t="str">
        <f t="shared" si="340"/>
        <v/>
      </c>
      <c r="J3112" s="471">
        <f>'Potential Projects'!D3113</f>
        <v>4.1563740374694458</v>
      </c>
      <c r="K3112" s="471">
        <f>'Potential Projects'!E3113</f>
        <v>25.281574231348095</v>
      </c>
      <c r="L3112" s="476">
        <f t="shared" si="341"/>
        <v>1045.5620517311825</v>
      </c>
      <c r="M3112" s="471">
        <f t="shared" si="342"/>
        <v>1267.4250316588955</v>
      </c>
      <c r="N3112" s="467">
        <f t="shared" si="343"/>
        <v>0</v>
      </c>
      <c r="O3112" s="475" t="str">
        <f t="shared" si="344"/>
        <v/>
      </c>
    </row>
    <row r="3113" spans="1:15" hidden="1">
      <c r="A3113" s="475">
        <f t="shared" si="338"/>
        <v>43586</v>
      </c>
      <c r="B3113" s="475">
        <v>43595</v>
      </c>
      <c r="C3113" s="467">
        <v>16</v>
      </c>
      <c r="D3113" s="467">
        <v>1095</v>
      </c>
      <c r="E3113" s="467">
        <v>5</v>
      </c>
      <c r="F3113" s="467">
        <v>19</v>
      </c>
      <c r="G3113" s="467">
        <f t="array" ref="G3113">MAX(IF($A$2:$A$8761=A3113,$D$2:$D$8761))</f>
        <v>1309</v>
      </c>
      <c r="H3113" s="467">
        <f t="shared" si="339"/>
        <v>0</v>
      </c>
      <c r="I3113" s="475" t="str">
        <f t="shared" si="340"/>
        <v/>
      </c>
      <c r="J3113" s="471">
        <f>'Potential Projects'!D3114</f>
        <v>5.6444651680859206</v>
      </c>
      <c r="K3113" s="471">
        <f>'Potential Projects'!E3114</f>
        <v>32.241262524188343</v>
      </c>
      <c r="L3113" s="476">
        <f t="shared" si="341"/>
        <v>1033.1142723077257</v>
      </c>
      <c r="M3113" s="471">
        <f t="shared" si="342"/>
        <v>1267.4250316588955</v>
      </c>
      <c r="N3113" s="467">
        <f t="shared" si="343"/>
        <v>0</v>
      </c>
      <c r="O3113" s="475" t="str">
        <f t="shared" si="344"/>
        <v/>
      </c>
    </row>
    <row r="3114" spans="1:15" hidden="1">
      <c r="A3114" s="475">
        <f t="shared" si="338"/>
        <v>43586</v>
      </c>
      <c r="B3114" s="475">
        <v>43595</v>
      </c>
      <c r="C3114" s="467">
        <v>17</v>
      </c>
      <c r="D3114" s="467">
        <v>1108</v>
      </c>
      <c r="E3114" s="467">
        <v>3</v>
      </c>
      <c r="F3114" s="467">
        <v>19</v>
      </c>
      <c r="G3114" s="467">
        <f t="array" ref="G3114">MAX(IF($A$2:$A$8761=A3114,$D$2:$D$8761))</f>
        <v>1309</v>
      </c>
      <c r="H3114" s="467">
        <f t="shared" si="339"/>
        <v>0</v>
      </c>
      <c r="I3114" s="475" t="str">
        <f t="shared" si="340"/>
        <v/>
      </c>
      <c r="J3114" s="471">
        <f>'Potential Projects'!D3115</f>
        <v>6.7219640871084092</v>
      </c>
      <c r="K3114" s="471">
        <f>'Potential Projects'!E3115</f>
        <v>31.512986723285316</v>
      </c>
      <c r="L3114" s="476">
        <f t="shared" si="341"/>
        <v>1047.7650491896061</v>
      </c>
      <c r="M3114" s="471">
        <f t="shared" si="342"/>
        <v>1267.4250316588955</v>
      </c>
      <c r="N3114" s="467">
        <f t="shared" si="343"/>
        <v>0</v>
      </c>
      <c r="O3114" s="475" t="str">
        <f t="shared" si="344"/>
        <v/>
      </c>
    </row>
    <row r="3115" spans="1:15" hidden="1">
      <c r="A3115" s="475">
        <f t="shared" si="338"/>
        <v>43586</v>
      </c>
      <c r="B3115" s="475">
        <v>43595</v>
      </c>
      <c r="C3115" s="467">
        <v>18</v>
      </c>
      <c r="D3115" s="467">
        <v>1121</v>
      </c>
      <c r="E3115" s="467">
        <v>2</v>
      </c>
      <c r="F3115" s="467">
        <v>19</v>
      </c>
      <c r="G3115" s="467">
        <f t="array" ref="G3115">MAX(IF($A$2:$A$8761=A3115,$D$2:$D$8761))</f>
        <v>1309</v>
      </c>
      <c r="H3115" s="467">
        <f t="shared" si="339"/>
        <v>0</v>
      </c>
      <c r="I3115" s="475" t="str">
        <f t="shared" si="340"/>
        <v/>
      </c>
      <c r="J3115" s="471">
        <f>'Potential Projects'!D3116</f>
        <v>1.9951212244656131</v>
      </c>
      <c r="K3115" s="471">
        <f>'Potential Projects'!E3116</f>
        <v>14.07817356482477</v>
      </c>
      <c r="L3115" s="476">
        <f t="shared" si="341"/>
        <v>1083.9267052107095</v>
      </c>
      <c r="M3115" s="471">
        <f t="shared" si="342"/>
        <v>1267.4250316588955</v>
      </c>
      <c r="N3115" s="467">
        <f t="shared" si="343"/>
        <v>0</v>
      </c>
      <c r="O3115" s="475" t="str">
        <f t="shared" si="344"/>
        <v/>
      </c>
    </row>
    <row r="3116" spans="1:15" hidden="1">
      <c r="A3116" s="475">
        <f t="shared" si="338"/>
        <v>43586</v>
      </c>
      <c r="B3116" s="475">
        <v>43595</v>
      </c>
      <c r="C3116" s="467">
        <v>19</v>
      </c>
      <c r="D3116" s="467">
        <v>1109</v>
      </c>
      <c r="E3116" s="467">
        <v>2</v>
      </c>
      <c r="F3116" s="467">
        <v>11</v>
      </c>
      <c r="G3116" s="467">
        <f t="array" ref="G3116">MAX(IF($A$2:$A$8761=A3116,$D$2:$D$8761))</f>
        <v>1309</v>
      </c>
      <c r="H3116" s="467">
        <f t="shared" si="339"/>
        <v>0</v>
      </c>
      <c r="I3116" s="475" t="str">
        <f t="shared" si="340"/>
        <v/>
      </c>
      <c r="J3116" s="471">
        <f>'Potential Projects'!D3117</f>
        <v>0.12319369787435022</v>
      </c>
      <c r="K3116" s="471">
        <f>'Potential Projects'!E3117</f>
        <v>10.89910497742421</v>
      </c>
      <c r="L3116" s="476">
        <f t="shared" si="341"/>
        <v>1084.9777013247015</v>
      </c>
      <c r="M3116" s="471">
        <f t="shared" si="342"/>
        <v>1267.4250316588955</v>
      </c>
      <c r="N3116" s="467">
        <f t="shared" si="343"/>
        <v>0</v>
      </c>
      <c r="O3116" s="475" t="str">
        <f t="shared" si="344"/>
        <v/>
      </c>
    </row>
    <row r="3117" spans="1:15" hidden="1">
      <c r="A3117" s="475">
        <f t="shared" si="338"/>
        <v>43586</v>
      </c>
      <c r="B3117" s="475">
        <v>43595</v>
      </c>
      <c r="C3117" s="467">
        <v>20</v>
      </c>
      <c r="D3117" s="467">
        <v>1105</v>
      </c>
      <c r="E3117" s="467">
        <v>0</v>
      </c>
      <c r="F3117" s="467">
        <v>2</v>
      </c>
      <c r="G3117" s="467">
        <f t="array" ref="G3117">MAX(IF($A$2:$A$8761=A3117,$D$2:$D$8761))</f>
        <v>1309</v>
      </c>
      <c r="H3117" s="467">
        <f t="shared" si="339"/>
        <v>0</v>
      </c>
      <c r="I3117" s="475" t="str">
        <f t="shared" si="340"/>
        <v/>
      </c>
      <c r="J3117" s="471">
        <f>'Potential Projects'!D3118</f>
        <v>22.929487158474181</v>
      </c>
      <c r="K3117" s="471">
        <f>'Potential Projects'!E3118</f>
        <v>15.439290528918512</v>
      </c>
      <c r="L3117" s="476">
        <f t="shared" si="341"/>
        <v>1064.6312223126074</v>
      </c>
      <c r="M3117" s="471">
        <f t="shared" si="342"/>
        <v>1267.4250316588955</v>
      </c>
      <c r="N3117" s="467">
        <f t="shared" si="343"/>
        <v>0</v>
      </c>
      <c r="O3117" s="475" t="str">
        <f t="shared" si="344"/>
        <v/>
      </c>
    </row>
    <row r="3118" spans="1:15" hidden="1">
      <c r="A3118" s="475">
        <f t="shared" si="338"/>
        <v>43586</v>
      </c>
      <c r="B3118" s="475">
        <v>43595</v>
      </c>
      <c r="C3118" s="467">
        <v>21</v>
      </c>
      <c r="D3118" s="467">
        <v>1075</v>
      </c>
      <c r="E3118" s="467">
        <v>0</v>
      </c>
      <c r="F3118" s="467">
        <v>0</v>
      </c>
      <c r="G3118" s="467">
        <f t="array" ref="G3118">MAX(IF($A$2:$A$8761=A3118,$D$2:$D$8761))</f>
        <v>1309</v>
      </c>
      <c r="H3118" s="467">
        <f t="shared" si="339"/>
        <v>0</v>
      </c>
      <c r="I3118" s="475" t="str">
        <f t="shared" si="340"/>
        <v/>
      </c>
      <c r="J3118" s="471">
        <f>'Potential Projects'!D3119</f>
        <v>65.458194183057813</v>
      </c>
      <c r="K3118" s="471">
        <f>'Potential Projects'!E3119</f>
        <v>13.722249301225542</v>
      </c>
      <c r="L3118" s="476">
        <f t="shared" si="341"/>
        <v>995.81955651571661</v>
      </c>
      <c r="M3118" s="471">
        <f t="shared" si="342"/>
        <v>1267.4250316588955</v>
      </c>
      <c r="N3118" s="467">
        <f t="shared" si="343"/>
        <v>0</v>
      </c>
      <c r="O3118" s="475" t="str">
        <f t="shared" si="344"/>
        <v/>
      </c>
    </row>
    <row r="3119" spans="1:15" hidden="1">
      <c r="A3119" s="475">
        <f t="shared" si="338"/>
        <v>43586</v>
      </c>
      <c r="B3119" s="475">
        <v>43595</v>
      </c>
      <c r="C3119" s="467">
        <v>22</v>
      </c>
      <c r="D3119" s="467">
        <v>1030</v>
      </c>
      <c r="E3119" s="467">
        <v>0</v>
      </c>
      <c r="F3119" s="467">
        <v>0</v>
      </c>
      <c r="G3119" s="467">
        <f t="array" ref="G3119">MAX(IF($A$2:$A$8761=A3119,$D$2:$D$8761))</f>
        <v>1309</v>
      </c>
      <c r="H3119" s="467">
        <f t="shared" si="339"/>
        <v>0</v>
      </c>
      <c r="I3119" s="475" t="str">
        <f t="shared" si="340"/>
        <v/>
      </c>
      <c r="J3119" s="471">
        <f>'Potential Projects'!D3120</f>
        <v>74.197684991658193</v>
      </c>
      <c r="K3119" s="471">
        <f>'Potential Projects'!E3120</f>
        <v>8.2112900989034614</v>
      </c>
      <c r="L3119" s="476">
        <f t="shared" si="341"/>
        <v>947.59102490943837</v>
      </c>
      <c r="M3119" s="471">
        <f t="shared" si="342"/>
        <v>1267.4250316588955</v>
      </c>
      <c r="N3119" s="467">
        <f t="shared" si="343"/>
        <v>0</v>
      </c>
      <c r="O3119" s="475" t="str">
        <f t="shared" si="344"/>
        <v/>
      </c>
    </row>
    <row r="3120" spans="1:15" hidden="1">
      <c r="A3120" s="475">
        <f t="shared" si="338"/>
        <v>43586</v>
      </c>
      <c r="B3120" s="475">
        <v>43595</v>
      </c>
      <c r="C3120" s="467">
        <v>23</v>
      </c>
      <c r="D3120" s="467">
        <v>960</v>
      </c>
      <c r="E3120" s="467">
        <v>0</v>
      </c>
      <c r="F3120" s="467">
        <v>0</v>
      </c>
      <c r="G3120" s="467">
        <f t="array" ref="G3120">MAX(IF($A$2:$A$8761=A3120,$D$2:$D$8761))</f>
        <v>1309</v>
      </c>
      <c r="H3120" s="467">
        <f t="shared" si="339"/>
        <v>0</v>
      </c>
      <c r="I3120" s="475" t="str">
        <f t="shared" si="340"/>
        <v/>
      </c>
      <c r="J3120" s="471">
        <f>'Potential Projects'!D3121</f>
        <v>38.742753899790543</v>
      </c>
      <c r="K3120" s="471">
        <f>'Potential Projects'!E3121</f>
        <v>10.514237422059772</v>
      </c>
      <c r="L3120" s="476">
        <f t="shared" si="341"/>
        <v>910.74300867814975</v>
      </c>
      <c r="M3120" s="471">
        <f t="shared" si="342"/>
        <v>1267.4250316588955</v>
      </c>
      <c r="N3120" s="467">
        <f t="shared" si="343"/>
        <v>0</v>
      </c>
      <c r="O3120" s="475" t="str">
        <f t="shared" si="344"/>
        <v/>
      </c>
    </row>
    <row r="3121" spans="1:15" hidden="1">
      <c r="A3121" s="475">
        <f t="shared" si="338"/>
        <v>43586</v>
      </c>
      <c r="B3121" s="475">
        <v>43595</v>
      </c>
      <c r="C3121" s="467">
        <v>24</v>
      </c>
      <c r="D3121" s="467">
        <v>880</v>
      </c>
      <c r="E3121" s="467">
        <v>0</v>
      </c>
      <c r="F3121" s="467">
        <v>0</v>
      </c>
      <c r="G3121" s="467">
        <f t="array" ref="G3121">MAX(IF($A$2:$A$8761=A3121,$D$2:$D$8761))</f>
        <v>1309</v>
      </c>
      <c r="H3121" s="467">
        <f t="shared" si="339"/>
        <v>0</v>
      </c>
      <c r="I3121" s="475" t="str">
        <f t="shared" si="340"/>
        <v/>
      </c>
      <c r="J3121" s="471">
        <f>'Potential Projects'!D3122</f>
        <v>24.497247974051664</v>
      </c>
      <c r="K3121" s="471">
        <f>'Potential Projects'!E3122</f>
        <v>6.4347977854224903</v>
      </c>
      <c r="L3121" s="476">
        <f t="shared" si="341"/>
        <v>849.06795424052586</v>
      </c>
      <c r="M3121" s="471">
        <f t="shared" si="342"/>
        <v>1267.4250316588955</v>
      </c>
      <c r="N3121" s="467">
        <f t="shared" si="343"/>
        <v>0</v>
      </c>
      <c r="O3121" s="475" t="str">
        <f t="shared" si="344"/>
        <v/>
      </c>
    </row>
    <row r="3122" spans="1:15" hidden="1">
      <c r="A3122" s="475">
        <f t="shared" si="338"/>
        <v>43586</v>
      </c>
      <c r="B3122" s="475">
        <v>43596</v>
      </c>
      <c r="C3122" s="467">
        <v>1</v>
      </c>
      <c r="D3122" s="467">
        <v>802</v>
      </c>
      <c r="E3122" s="467">
        <v>0</v>
      </c>
      <c r="F3122" s="467">
        <v>0</v>
      </c>
      <c r="G3122" s="467">
        <f t="array" ref="G3122">MAX(IF($A$2:$A$8761=A3122,$D$2:$D$8761))</f>
        <v>1309</v>
      </c>
      <c r="H3122" s="467">
        <f t="shared" si="339"/>
        <v>0</v>
      </c>
      <c r="I3122" s="475" t="str">
        <f t="shared" si="340"/>
        <v/>
      </c>
      <c r="J3122" s="471">
        <f>'Potential Projects'!D3123</f>
        <v>17.8002649406946</v>
      </c>
      <c r="K3122" s="471">
        <f>'Potential Projects'!E3123</f>
        <v>5.0290925069877446</v>
      </c>
      <c r="L3122" s="476">
        <f t="shared" si="341"/>
        <v>779.17064255231776</v>
      </c>
      <c r="M3122" s="471">
        <f t="shared" si="342"/>
        <v>1267.4250316588955</v>
      </c>
      <c r="N3122" s="467">
        <f t="shared" si="343"/>
        <v>0</v>
      </c>
      <c r="O3122" s="475" t="str">
        <f t="shared" si="344"/>
        <v/>
      </c>
    </row>
    <row r="3123" spans="1:15" hidden="1">
      <c r="A3123" s="475">
        <f t="shared" si="338"/>
        <v>43586</v>
      </c>
      <c r="B3123" s="475">
        <v>43596</v>
      </c>
      <c r="C3123" s="467">
        <v>2</v>
      </c>
      <c r="D3123" s="467">
        <v>783</v>
      </c>
      <c r="E3123" s="467">
        <v>0</v>
      </c>
      <c r="F3123" s="467">
        <v>0</v>
      </c>
      <c r="G3123" s="467">
        <f t="array" ref="G3123">MAX(IF($A$2:$A$8761=A3123,$D$2:$D$8761))</f>
        <v>1309</v>
      </c>
      <c r="H3123" s="467">
        <f t="shared" si="339"/>
        <v>0</v>
      </c>
      <c r="I3123" s="475" t="str">
        <f t="shared" si="340"/>
        <v/>
      </c>
      <c r="J3123" s="471">
        <f>'Potential Projects'!D3124</f>
        <v>4.5478351258161593</v>
      </c>
      <c r="K3123" s="471">
        <f>'Potential Projects'!E3124</f>
        <v>2.3678741668458394</v>
      </c>
      <c r="L3123" s="476">
        <f t="shared" si="341"/>
        <v>776.08429070733803</v>
      </c>
      <c r="M3123" s="471">
        <f t="shared" si="342"/>
        <v>1267.4250316588955</v>
      </c>
      <c r="N3123" s="467">
        <f t="shared" si="343"/>
        <v>0</v>
      </c>
      <c r="O3123" s="475" t="str">
        <f t="shared" si="344"/>
        <v/>
      </c>
    </row>
    <row r="3124" spans="1:15" hidden="1">
      <c r="A3124" s="475">
        <f t="shared" si="338"/>
        <v>43586</v>
      </c>
      <c r="B3124" s="475">
        <v>43596</v>
      </c>
      <c r="C3124" s="467">
        <v>3</v>
      </c>
      <c r="D3124" s="467">
        <v>779</v>
      </c>
      <c r="E3124" s="467">
        <v>0</v>
      </c>
      <c r="F3124" s="467">
        <v>0</v>
      </c>
      <c r="G3124" s="467">
        <f t="array" ref="G3124">MAX(IF($A$2:$A$8761=A3124,$D$2:$D$8761))</f>
        <v>1309</v>
      </c>
      <c r="H3124" s="467">
        <f t="shared" si="339"/>
        <v>0</v>
      </c>
      <c r="I3124" s="475" t="str">
        <f t="shared" si="340"/>
        <v/>
      </c>
      <c r="J3124" s="471">
        <f>'Potential Projects'!D3125</f>
        <v>3.9034142326788266</v>
      </c>
      <c r="K3124" s="471">
        <f>'Potential Projects'!E3125</f>
        <v>1.1765056976994195</v>
      </c>
      <c r="L3124" s="476">
        <f t="shared" si="341"/>
        <v>773.92008006962169</v>
      </c>
      <c r="M3124" s="471">
        <f t="shared" si="342"/>
        <v>1267.4250316588955</v>
      </c>
      <c r="N3124" s="467">
        <f t="shared" si="343"/>
        <v>0</v>
      </c>
      <c r="O3124" s="475" t="str">
        <f t="shared" si="344"/>
        <v/>
      </c>
    </row>
    <row r="3125" spans="1:15" hidden="1">
      <c r="A3125" s="475">
        <f t="shared" si="338"/>
        <v>43586</v>
      </c>
      <c r="B3125" s="475">
        <v>43596</v>
      </c>
      <c r="C3125" s="467">
        <v>4</v>
      </c>
      <c r="D3125" s="467">
        <v>774</v>
      </c>
      <c r="E3125" s="467">
        <v>0</v>
      </c>
      <c r="F3125" s="467">
        <v>0</v>
      </c>
      <c r="G3125" s="467">
        <f t="array" ref="G3125">MAX(IF($A$2:$A$8761=A3125,$D$2:$D$8761))</f>
        <v>1309</v>
      </c>
      <c r="H3125" s="467">
        <f t="shared" si="339"/>
        <v>0</v>
      </c>
      <c r="I3125" s="475" t="str">
        <f t="shared" si="340"/>
        <v/>
      </c>
      <c r="J3125" s="471">
        <f>'Potential Projects'!D3126</f>
        <v>5.9835589301287664</v>
      </c>
      <c r="K3125" s="471">
        <f>'Potential Projects'!E3126</f>
        <v>1.8484594173296067</v>
      </c>
      <c r="L3125" s="476">
        <f t="shared" si="341"/>
        <v>766.16798165254158</v>
      </c>
      <c r="M3125" s="471">
        <f t="shared" si="342"/>
        <v>1267.4250316588955</v>
      </c>
      <c r="N3125" s="467">
        <f t="shared" si="343"/>
        <v>0</v>
      </c>
      <c r="O3125" s="475" t="str">
        <f t="shared" si="344"/>
        <v/>
      </c>
    </row>
    <row r="3126" spans="1:15" hidden="1">
      <c r="A3126" s="475">
        <f t="shared" si="338"/>
        <v>43586</v>
      </c>
      <c r="B3126" s="475">
        <v>43596</v>
      </c>
      <c r="C3126" s="467">
        <v>5</v>
      </c>
      <c r="D3126" s="467">
        <v>768</v>
      </c>
      <c r="E3126" s="467">
        <v>0</v>
      </c>
      <c r="F3126" s="467">
        <v>0</v>
      </c>
      <c r="G3126" s="467">
        <f t="array" ref="G3126">MAX(IF($A$2:$A$8761=A3126,$D$2:$D$8761))</f>
        <v>1309</v>
      </c>
      <c r="H3126" s="467">
        <f t="shared" si="339"/>
        <v>0</v>
      </c>
      <c r="I3126" s="475" t="str">
        <f t="shared" si="340"/>
        <v/>
      </c>
      <c r="J3126" s="471">
        <f>'Potential Projects'!D3127</f>
        <v>21.329254398759602</v>
      </c>
      <c r="K3126" s="471">
        <f>'Potential Projects'!E3127</f>
        <v>0.90037104923672329</v>
      </c>
      <c r="L3126" s="476">
        <f t="shared" si="341"/>
        <v>745.77037455200366</v>
      </c>
      <c r="M3126" s="471">
        <f t="shared" si="342"/>
        <v>1267.4250316588955</v>
      </c>
      <c r="N3126" s="467">
        <f t="shared" si="343"/>
        <v>0</v>
      </c>
      <c r="O3126" s="475" t="str">
        <f t="shared" si="344"/>
        <v/>
      </c>
    </row>
    <row r="3127" spans="1:15" hidden="1">
      <c r="A3127" s="475">
        <f t="shared" si="338"/>
        <v>43586</v>
      </c>
      <c r="B3127" s="475">
        <v>43596</v>
      </c>
      <c r="C3127" s="467">
        <v>6</v>
      </c>
      <c r="D3127" s="467">
        <v>783</v>
      </c>
      <c r="E3127" s="467">
        <v>0</v>
      </c>
      <c r="F3127" s="467">
        <v>0</v>
      </c>
      <c r="G3127" s="467">
        <f t="array" ref="G3127">MAX(IF($A$2:$A$8761=A3127,$D$2:$D$8761))</f>
        <v>1309</v>
      </c>
      <c r="H3127" s="467">
        <f t="shared" si="339"/>
        <v>0</v>
      </c>
      <c r="I3127" s="475" t="str">
        <f t="shared" si="340"/>
        <v/>
      </c>
      <c r="J3127" s="471">
        <f>'Potential Projects'!D3128</f>
        <v>35.423083042470125</v>
      </c>
      <c r="K3127" s="471">
        <f>'Potential Projects'!E3128</f>
        <v>0.52489050741775956</v>
      </c>
      <c r="L3127" s="476">
        <f t="shared" si="341"/>
        <v>747.05202645011207</v>
      </c>
      <c r="M3127" s="471">
        <f t="shared" si="342"/>
        <v>1267.4250316588955</v>
      </c>
      <c r="N3127" s="467">
        <f t="shared" si="343"/>
        <v>0</v>
      </c>
      <c r="O3127" s="475" t="str">
        <f t="shared" si="344"/>
        <v/>
      </c>
    </row>
    <row r="3128" spans="1:15" hidden="1">
      <c r="A3128" s="475">
        <f t="shared" si="338"/>
        <v>43586</v>
      </c>
      <c r="B3128" s="475">
        <v>43596</v>
      </c>
      <c r="C3128" s="467">
        <v>7</v>
      </c>
      <c r="D3128" s="467">
        <v>825</v>
      </c>
      <c r="E3128" s="467">
        <v>2</v>
      </c>
      <c r="F3128" s="467">
        <v>8</v>
      </c>
      <c r="G3128" s="467">
        <f t="array" ref="G3128">MAX(IF($A$2:$A$8761=A3128,$D$2:$D$8761))</f>
        <v>1309</v>
      </c>
      <c r="H3128" s="467">
        <f t="shared" si="339"/>
        <v>0</v>
      </c>
      <c r="I3128" s="475" t="str">
        <f t="shared" si="340"/>
        <v/>
      </c>
      <c r="J3128" s="471">
        <f>'Potential Projects'!D3129</f>
        <v>23.563773180108338</v>
      </c>
      <c r="K3128" s="471">
        <f>'Potential Projects'!E3129</f>
        <v>2.0150789077617715</v>
      </c>
      <c r="L3128" s="476">
        <f t="shared" si="341"/>
        <v>789.42114791212987</v>
      </c>
      <c r="M3128" s="471">
        <f t="shared" si="342"/>
        <v>1267.4250316588955</v>
      </c>
      <c r="N3128" s="467">
        <f t="shared" si="343"/>
        <v>0</v>
      </c>
      <c r="O3128" s="475" t="str">
        <f t="shared" si="344"/>
        <v/>
      </c>
    </row>
    <row r="3129" spans="1:15" hidden="1">
      <c r="A3129" s="475">
        <f t="shared" si="338"/>
        <v>43586</v>
      </c>
      <c r="B3129" s="475">
        <v>43596</v>
      </c>
      <c r="C3129" s="467">
        <v>8</v>
      </c>
      <c r="D3129" s="467">
        <v>903</v>
      </c>
      <c r="E3129" s="467">
        <v>10</v>
      </c>
      <c r="F3129" s="467">
        <v>18</v>
      </c>
      <c r="G3129" s="467">
        <f t="array" ref="G3129">MAX(IF($A$2:$A$8761=A3129,$D$2:$D$8761))</f>
        <v>1309</v>
      </c>
      <c r="H3129" s="467">
        <f t="shared" si="339"/>
        <v>0</v>
      </c>
      <c r="I3129" s="475" t="str">
        <f t="shared" si="340"/>
        <v/>
      </c>
      <c r="J3129" s="471">
        <f>'Potential Projects'!D3130</f>
        <v>6.8192109983962288</v>
      </c>
      <c r="K3129" s="471">
        <f>'Potential Projects'!E3130</f>
        <v>3.8330305310685873</v>
      </c>
      <c r="L3129" s="476">
        <f t="shared" si="341"/>
        <v>864.34775847053515</v>
      </c>
      <c r="M3129" s="471">
        <f t="shared" si="342"/>
        <v>1267.4250316588955</v>
      </c>
      <c r="N3129" s="467">
        <f t="shared" si="343"/>
        <v>0</v>
      </c>
      <c r="O3129" s="475" t="str">
        <f t="shared" si="344"/>
        <v/>
      </c>
    </row>
    <row r="3130" spans="1:15" hidden="1">
      <c r="A3130" s="475">
        <f t="shared" si="338"/>
        <v>43586</v>
      </c>
      <c r="B3130" s="475">
        <v>43596</v>
      </c>
      <c r="C3130" s="467">
        <v>9</v>
      </c>
      <c r="D3130" s="467">
        <v>952</v>
      </c>
      <c r="E3130" s="467">
        <v>8</v>
      </c>
      <c r="F3130" s="467">
        <v>19</v>
      </c>
      <c r="G3130" s="467">
        <f t="array" ref="G3130">MAX(IF($A$2:$A$8761=A3130,$D$2:$D$8761))</f>
        <v>1309</v>
      </c>
      <c r="H3130" s="467">
        <f t="shared" si="339"/>
        <v>0</v>
      </c>
      <c r="I3130" s="475" t="str">
        <f t="shared" si="340"/>
        <v/>
      </c>
      <c r="J3130" s="471">
        <f>'Potential Projects'!D3131</f>
        <v>8.2446768568751629</v>
      </c>
      <c r="K3130" s="471">
        <f>'Potential Projects'!E3131</f>
        <v>7.7294234035691254</v>
      </c>
      <c r="L3130" s="476">
        <f t="shared" si="341"/>
        <v>909.02589973955571</v>
      </c>
      <c r="M3130" s="471">
        <f t="shared" si="342"/>
        <v>1267.4250316588955</v>
      </c>
      <c r="N3130" s="467">
        <f t="shared" si="343"/>
        <v>0</v>
      </c>
      <c r="O3130" s="475" t="str">
        <f t="shared" si="344"/>
        <v/>
      </c>
    </row>
    <row r="3131" spans="1:15" hidden="1">
      <c r="A3131" s="475">
        <f t="shared" si="338"/>
        <v>43586</v>
      </c>
      <c r="B3131" s="475">
        <v>43596</v>
      </c>
      <c r="C3131" s="467">
        <v>10</v>
      </c>
      <c r="D3131" s="467">
        <v>966</v>
      </c>
      <c r="E3131" s="467">
        <v>3</v>
      </c>
      <c r="F3131" s="467">
        <v>19</v>
      </c>
      <c r="G3131" s="467">
        <f t="array" ref="G3131">MAX(IF($A$2:$A$8761=A3131,$D$2:$D$8761))</f>
        <v>1309</v>
      </c>
      <c r="H3131" s="467">
        <f t="shared" si="339"/>
        <v>0</v>
      </c>
      <c r="I3131" s="475" t="str">
        <f t="shared" si="340"/>
        <v/>
      </c>
      <c r="J3131" s="471">
        <f>'Potential Projects'!D3132</f>
        <v>12.78784462051728</v>
      </c>
      <c r="K3131" s="471">
        <f>'Potential Projects'!E3132</f>
        <v>7.3312575790152668</v>
      </c>
      <c r="L3131" s="476">
        <f t="shared" si="341"/>
        <v>923.88089780046744</v>
      </c>
      <c r="M3131" s="471">
        <f t="shared" si="342"/>
        <v>1267.4250316588955</v>
      </c>
      <c r="N3131" s="467">
        <f t="shared" si="343"/>
        <v>0</v>
      </c>
      <c r="O3131" s="475" t="str">
        <f t="shared" si="344"/>
        <v/>
      </c>
    </row>
    <row r="3132" spans="1:15" hidden="1">
      <c r="A3132" s="475">
        <f t="shared" si="338"/>
        <v>43586</v>
      </c>
      <c r="B3132" s="475">
        <v>43596</v>
      </c>
      <c r="C3132" s="467">
        <v>11</v>
      </c>
      <c r="D3132" s="467">
        <v>1002</v>
      </c>
      <c r="E3132" s="467">
        <v>0</v>
      </c>
      <c r="F3132" s="467">
        <v>19</v>
      </c>
      <c r="G3132" s="467">
        <f t="array" ref="G3132">MAX(IF($A$2:$A$8761=A3132,$D$2:$D$8761))</f>
        <v>1309</v>
      </c>
      <c r="H3132" s="467">
        <f t="shared" si="339"/>
        <v>0</v>
      </c>
      <c r="I3132" s="475" t="str">
        <f t="shared" si="340"/>
        <v/>
      </c>
      <c r="J3132" s="471">
        <f>'Potential Projects'!D3133</f>
        <v>17.011192639900734</v>
      </c>
      <c r="K3132" s="471">
        <f>'Potential Projects'!E3133</f>
        <v>9.0060572457536026</v>
      </c>
      <c r="L3132" s="476">
        <f t="shared" si="341"/>
        <v>956.98275011434566</v>
      </c>
      <c r="M3132" s="471">
        <f t="shared" si="342"/>
        <v>1267.4250316588955</v>
      </c>
      <c r="N3132" s="467">
        <f t="shared" si="343"/>
        <v>0</v>
      </c>
      <c r="O3132" s="475" t="str">
        <f t="shared" si="344"/>
        <v/>
      </c>
    </row>
    <row r="3133" spans="1:15" hidden="1">
      <c r="A3133" s="475">
        <f t="shared" si="338"/>
        <v>43586</v>
      </c>
      <c r="B3133" s="475">
        <v>43596</v>
      </c>
      <c r="C3133" s="467">
        <v>12</v>
      </c>
      <c r="D3133" s="467">
        <v>990</v>
      </c>
      <c r="E3133" s="467">
        <v>0</v>
      </c>
      <c r="F3133" s="467">
        <v>19</v>
      </c>
      <c r="G3133" s="467">
        <f t="array" ref="G3133">MAX(IF($A$2:$A$8761=A3133,$D$2:$D$8761))</f>
        <v>1309</v>
      </c>
      <c r="H3133" s="467">
        <f t="shared" si="339"/>
        <v>0</v>
      </c>
      <c r="I3133" s="475" t="str">
        <f t="shared" si="340"/>
        <v/>
      </c>
      <c r="J3133" s="471">
        <f>'Potential Projects'!D3134</f>
        <v>20.833122816623099</v>
      </c>
      <c r="K3133" s="471">
        <f>'Potential Projects'!E3134</f>
        <v>8.7322693506772726</v>
      </c>
      <c r="L3133" s="476">
        <f t="shared" si="341"/>
        <v>941.43460783269961</v>
      </c>
      <c r="M3133" s="471">
        <f t="shared" si="342"/>
        <v>1267.4250316588955</v>
      </c>
      <c r="N3133" s="467">
        <f t="shared" si="343"/>
        <v>0</v>
      </c>
      <c r="O3133" s="475" t="str">
        <f t="shared" si="344"/>
        <v/>
      </c>
    </row>
    <row r="3134" spans="1:15" hidden="1">
      <c r="A3134" s="475">
        <f t="shared" si="338"/>
        <v>43586</v>
      </c>
      <c r="B3134" s="475">
        <v>43596</v>
      </c>
      <c r="C3134" s="467">
        <v>13</v>
      </c>
      <c r="D3134" s="467">
        <v>1016</v>
      </c>
      <c r="E3134" s="467">
        <v>1</v>
      </c>
      <c r="F3134" s="467">
        <v>19</v>
      </c>
      <c r="G3134" s="467">
        <f t="array" ref="G3134">MAX(IF($A$2:$A$8761=A3134,$D$2:$D$8761))</f>
        <v>1309</v>
      </c>
      <c r="H3134" s="467">
        <f t="shared" si="339"/>
        <v>0</v>
      </c>
      <c r="I3134" s="475" t="str">
        <f t="shared" si="340"/>
        <v/>
      </c>
      <c r="J3134" s="471">
        <f>'Potential Projects'!D3135</f>
        <v>34.647616603733582</v>
      </c>
      <c r="K3134" s="471">
        <f>'Potential Projects'!E3135</f>
        <v>15.065374489357128</v>
      </c>
      <c r="L3134" s="476">
        <f t="shared" si="341"/>
        <v>946.28700890690925</v>
      </c>
      <c r="M3134" s="471">
        <f t="shared" si="342"/>
        <v>1267.4250316588955</v>
      </c>
      <c r="N3134" s="467">
        <f t="shared" si="343"/>
        <v>0</v>
      </c>
      <c r="O3134" s="475" t="str">
        <f t="shared" si="344"/>
        <v/>
      </c>
    </row>
    <row r="3135" spans="1:15" hidden="1">
      <c r="A3135" s="475">
        <f t="shared" si="338"/>
        <v>43586</v>
      </c>
      <c r="B3135" s="475">
        <v>43596</v>
      </c>
      <c r="C3135" s="467">
        <v>14</v>
      </c>
      <c r="D3135" s="467">
        <v>1014</v>
      </c>
      <c r="E3135" s="467">
        <v>2</v>
      </c>
      <c r="F3135" s="467">
        <v>18</v>
      </c>
      <c r="G3135" s="467">
        <f t="array" ref="G3135">MAX(IF($A$2:$A$8761=A3135,$D$2:$D$8761))</f>
        <v>1309</v>
      </c>
      <c r="H3135" s="467">
        <f t="shared" si="339"/>
        <v>0</v>
      </c>
      <c r="I3135" s="475" t="str">
        <f t="shared" si="340"/>
        <v/>
      </c>
      <c r="J3135" s="471">
        <f>'Potential Projects'!D3136</f>
        <v>43.646551155727622</v>
      </c>
      <c r="K3135" s="471">
        <f>'Potential Projects'!E3136</f>
        <v>7.1771541066437319</v>
      </c>
      <c r="L3135" s="476">
        <f t="shared" si="341"/>
        <v>943.17629473762872</v>
      </c>
      <c r="M3135" s="471">
        <f t="shared" si="342"/>
        <v>1267.4250316588955</v>
      </c>
      <c r="N3135" s="467">
        <f t="shared" si="343"/>
        <v>0</v>
      </c>
      <c r="O3135" s="475" t="str">
        <f t="shared" si="344"/>
        <v/>
      </c>
    </row>
    <row r="3136" spans="1:15" hidden="1">
      <c r="A3136" s="475">
        <f t="shared" si="338"/>
        <v>43586</v>
      </c>
      <c r="B3136" s="475">
        <v>43596</v>
      </c>
      <c r="C3136" s="467">
        <v>15</v>
      </c>
      <c r="D3136" s="467">
        <v>1032</v>
      </c>
      <c r="E3136" s="467">
        <v>1</v>
      </c>
      <c r="F3136" s="467">
        <v>19</v>
      </c>
      <c r="G3136" s="467">
        <f t="array" ref="G3136">MAX(IF($A$2:$A$8761=A3136,$D$2:$D$8761))</f>
        <v>1309</v>
      </c>
      <c r="H3136" s="467">
        <f t="shared" si="339"/>
        <v>0</v>
      </c>
      <c r="I3136" s="475" t="str">
        <f t="shared" si="340"/>
        <v/>
      </c>
      <c r="J3136" s="471">
        <f>'Potential Projects'!D3137</f>
        <v>62.411023144034182</v>
      </c>
      <c r="K3136" s="471">
        <f>'Potential Projects'!E3137</f>
        <v>10.901451730810576</v>
      </c>
      <c r="L3136" s="476">
        <f t="shared" si="341"/>
        <v>938.68752512515528</v>
      </c>
      <c r="M3136" s="471">
        <f t="shared" si="342"/>
        <v>1267.4250316588955</v>
      </c>
      <c r="N3136" s="467">
        <f t="shared" si="343"/>
        <v>0</v>
      </c>
      <c r="O3136" s="475" t="str">
        <f t="shared" si="344"/>
        <v/>
      </c>
    </row>
    <row r="3137" spans="1:15" hidden="1">
      <c r="A3137" s="475">
        <f t="shared" si="338"/>
        <v>43586</v>
      </c>
      <c r="B3137" s="475">
        <v>43596</v>
      </c>
      <c r="C3137" s="467">
        <v>16</v>
      </c>
      <c r="D3137" s="467">
        <v>1061</v>
      </c>
      <c r="E3137" s="467">
        <v>5</v>
      </c>
      <c r="F3137" s="467">
        <v>19</v>
      </c>
      <c r="G3137" s="467">
        <f t="array" ref="G3137">MAX(IF($A$2:$A$8761=A3137,$D$2:$D$8761))</f>
        <v>1309</v>
      </c>
      <c r="H3137" s="467">
        <f t="shared" si="339"/>
        <v>0</v>
      </c>
      <c r="I3137" s="475" t="str">
        <f t="shared" si="340"/>
        <v/>
      </c>
      <c r="J3137" s="471">
        <f>'Potential Projects'!D3138</f>
        <v>73.79677502891056</v>
      </c>
      <c r="K3137" s="471">
        <f>'Potential Projects'!E3138</f>
        <v>8.632141206192216</v>
      </c>
      <c r="L3137" s="476">
        <f t="shared" si="341"/>
        <v>954.57108376489714</v>
      </c>
      <c r="M3137" s="471">
        <f t="shared" si="342"/>
        <v>1267.4250316588955</v>
      </c>
      <c r="N3137" s="467">
        <f t="shared" si="343"/>
        <v>0</v>
      </c>
      <c r="O3137" s="475" t="str">
        <f t="shared" si="344"/>
        <v/>
      </c>
    </row>
    <row r="3138" spans="1:15" hidden="1">
      <c r="A3138" s="475">
        <f t="shared" ref="A3138:A3201" si="345">DATE(YEAR(B3138),MONTH(B3138),1)</f>
        <v>43586</v>
      </c>
      <c r="B3138" s="475">
        <v>43596</v>
      </c>
      <c r="C3138" s="467">
        <v>17</v>
      </c>
      <c r="D3138" s="467">
        <v>1065</v>
      </c>
      <c r="E3138" s="467">
        <v>12</v>
      </c>
      <c r="F3138" s="467">
        <v>18</v>
      </c>
      <c r="G3138" s="467">
        <f t="array" ref="G3138">MAX(IF($A$2:$A$8761=A3138,$D$2:$D$8761))</f>
        <v>1309</v>
      </c>
      <c r="H3138" s="467">
        <f t="shared" ref="H3138:H3201" si="346">IF(G3138=D3138,1,0)</f>
        <v>0</v>
      </c>
      <c r="I3138" s="475" t="str">
        <f t="shared" ref="I3138:I3201" si="347">IF(D3138=G3138,B3138,"")</f>
        <v/>
      </c>
      <c r="J3138" s="471">
        <f>'Potential Projects'!D3139</f>
        <v>65.896705431205163</v>
      </c>
      <c r="K3138" s="471">
        <f>'Potential Projects'!E3139</f>
        <v>1.3587702107073749</v>
      </c>
      <c r="L3138" s="476">
        <f t="shared" ref="L3138:L3201" si="348">D3138-E3138-F3138-J3138-K3138</f>
        <v>967.74452435808746</v>
      </c>
      <c r="M3138" s="471">
        <f t="shared" ref="M3138:M3201" si="349">MAX($L$2882:$L$3625)</f>
        <v>1267.4250316588955</v>
      </c>
      <c r="N3138" s="467">
        <f t="shared" ref="N3138:N3201" si="350">IF(M3138=L3138,1,0)</f>
        <v>0</v>
      </c>
      <c r="O3138" s="475" t="str">
        <f t="shared" ref="O3138:O3201" si="351">IF(L3138=M3138,B3138,"")</f>
        <v/>
      </c>
    </row>
    <row r="3139" spans="1:15" hidden="1">
      <c r="A3139" s="475">
        <f t="shared" si="345"/>
        <v>43586</v>
      </c>
      <c r="B3139" s="475">
        <v>43596</v>
      </c>
      <c r="C3139" s="467">
        <v>18</v>
      </c>
      <c r="D3139" s="467">
        <v>1076</v>
      </c>
      <c r="E3139" s="467">
        <v>17</v>
      </c>
      <c r="F3139" s="467">
        <v>17</v>
      </c>
      <c r="G3139" s="467">
        <f t="array" ref="G3139">MAX(IF($A$2:$A$8761=A3139,$D$2:$D$8761))</f>
        <v>1309</v>
      </c>
      <c r="H3139" s="467">
        <f t="shared" si="346"/>
        <v>0</v>
      </c>
      <c r="I3139" s="475" t="str">
        <f t="shared" si="347"/>
        <v/>
      </c>
      <c r="J3139" s="471">
        <f>'Potential Projects'!D3140</f>
        <v>31.733546339593268</v>
      </c>
      <c r="K3139" s="471">
        <f>'Potential Projects'!E3140</f>
        <v>1.1538204149645237</v>
      </c>
      <c r="L3139" s="476">
        <f t="shared" si="348"/>
        <v>1009.1126332454421</v>
      </c>
      <c r="M3139" s="471">
        <f t="shared" si="349"/>
        <v>1267.4250316588955</v>
      </c>
      <c r="N3139" s="467">
        <f t="shared" si="350"/>
        <v>0</v>
      </c>
      <c r="O3139" s="475" t="str">
        <f t="shared" si="351"/>
        <v/>
      </c>
    </row>
    <row r="3140" spans="1:15" hidden="1">
      <c r="A3140" s="475">
        <f t="shared" si="345"/>
        <v>43586</v>
      </c>
      <c r="B3140" s="475">
        <v>43596</v>
      </c>
      <c r="C3140" s="467">
        <v>19</v>
      </c>
      <c r="D3140" s="467">
        <v>1057</v>
      </c>
      <c r="E3140" s="467">
        <v>17</v>
      </c>
      <c r="F3140" s="467">
        <v>7</v>
      </c>
      <c r="G3140" s="467">
        <f t="array" ref="G3140">MAX(IF($A$2:$A$8761=A3140,$D$2:$D$8761))</f>
        <v>1309</v>
      </c>
      <c r="H3140" s="467">
        <f t="shared" si="346"/>
        <v>0</v>
      </c>
      <c r="I3140" s="475" t="str">
        <f t="shared" si="347"/>
        <v/>
      </c>
      <c r="J3140" s="471">
        <f>'Potential Projects'!D3141</f>
        <v>32.857238104965511</v>
      </c>
      <c r="K3140" s="471">
        <f>'Potential Projects'!E3141</f>
        <v>1.1358286390023651</v>
      </c>
      <c r="L3140" s="476">
        <f t="shared" si="348"/>
        <v>999.00693325603208</v>
      </c>
      <c r="M3140" s="471">
        <f t="shared" si="349"/>
        <v>1267.4250316588955</v>
      </c>
      <c r="N3140" s="467">
        <f t="shared" si="350"/>
        <v>0</v>
      </c>
      <c r="O3140" s="475" t="str">
        <f t="shared" si="351"/>
        <v/>
      </c>
    </row>
    <row r="3141" spans="1:15" hidden="1">
      <c r="A3141" s="475">
        <f t="shared" si="345"/>
        <v>43586</v>
      </c>
      <c r="B3141" s="475">
        <v>43596</v>
      </c>
      <c r="C3141" s="467">
        <v>20</v>
      </c>
      <c r="D3141" s="467">
        <v>1011</v>
      </c>
      <c r="E3141" s="467">
        <v>15</v>
      </c>
      <c r="F3141" s="467">
        <v>2</v>
      </c>
      <c r="G3141" s="467">
        <f t="array" ref="G3141">MAX(IF($A$2:$A$8761=A3141,$D$2:$D$8761))</f>
        <v>1309</v>
      </c>
      <c r="H3141" s="467">
        <f t="shared" si="346"/>
        <v>0</v>
      </c>
      <c r="I3141" s="475" t="str">
        <f t="shared" si="347"/>
        <v/>
      </c>
      <c r="J3141" s="471">
        <f>'Potential Projects'!D3142</f>
        <v>30.987312310484306</v>
      </c>
      <c r="K3141" s="471">
        <f>'Potential Projects'!E3142</f>
        <v>7.5612394108793808</v>
      </c>
      <c r="L3141" s="476">
        <f t="shared" si="348"/>
        <v>955.45144827863635</v>
      </c>
      <c r="M3141" s="471">
        <f t="shared" si="349"/>
        <v>1267.4250316588955</v>
      </c>
      <c r="N3141" s="467">
        <f t="shared" si="350"/>
        <v>0</v>
      </c>
      <c r="O3141" s="475" t="str">
        <f t="shared" si="351"/>
        <v/>
      </c>
    </row>
    <row r="3142" spans="1:15" hidden="1">
      <c r="A3142" s="475">
        <f t="shared" si="345"/>
        <v>43586</v>
      </c>
      <c r="B3142" s="475">
        <v>43596</v>
      </c>
      <c r="C3142" s="467">
        <v>21</v>
      </c>
      <c r="D3142" s="467">
        <v>993</v>
      </c>
      <c r="E3142" s="467">
        <v>7</v>
      </c>
      <c r="F3142" s="467">
        <v>0</v>
      </c>
      <c r="G3142" s="467">
        <f t="array" ref="G3142">MAX(IF($A$2:$A$8761=A3142,$D$2:$D$8761))</f>
        <v>1309</v>
      </c>
      <c r="H3142" s="467">
        <f t="shared" si="346"/>
        <v>0</v>
      </c>
      <c r="I3142" s="475" t="str">
        <f t="shared" si="347"/>
        <v/>
      </c>
      <c r="J3142" s="471">
        <f>'Potential Projects'!D3143</f>
        <v>29.853647958572992</v>
      </c>
      <c r="K3142" s="471">
        <f>'Potential Projects'!E3143</f>
        <v>33.204213663728233</v>
      </c>
      <c r="L3142" s="476">
        <f t="shared" si="348"/>
        <v>922.94213837769883</v>
      </c>
      <c r="M3142" s="471">
        <f t="shared" si="349"/>
        <v>1267.4250316588955</v>
      </c>
      <c r="N3142" s="467">
        <f t="shared" si="350"/>
        <v>0</v>
      </c>
      <c r="O3142" s="475" t="str">
        <f t="shared" si="351"/>
        <v/>
      </c>
    </row>
    <row r="3143" spans="1:15" hidden="1">
      <c r="A3143" s="475">
        <f t="shared" si="345"/>
        <v>43586</v>
      </c>
      <c r="B3143" s="475">
        <v>43596</v>
      </c>
      <c r="C3143" s="467">
        <v>22</v>
      </c>
      <c r="D3143" s="467">
        <v>984</v>
      </c>
      <c r="E3143" s="467">
        <v>18</v>
      </c>
      <c r="F3143" s="467">
        <v>0</v>
      </c>
      <c r="G3143" s="467">
        <f t="array" ref="G3143">MAX(IF($A$2:$A$8761=A3143,$D$2:$D$8761))</f>
        <v>1309</v>
      </c>
      <c r="H3143" s="467">
        <f t="shared" si="346"/>
        <v>0</v>
      </c>
      <c r="I3143" s="475" t="str">
        <f t="shared" si="347"/>
        <v/>
      </c>
      <c r="J3143" s="471">
        <f>'Potential Projects'!D3144</f>
        <v>35.944811370665114</v>
      </c>
      <c r="K3143" s="471">
        <f>'Potential Projects'!E3144</f>
        <v>65.714570576220169</v>
      </c>
      <c r="L3143" s="476">
        <f t="shared" si="348"/>
        <v>864.34061805311478</v>
      </c>
      <c r="M3143" s="471">
        <f t="shared" si="349"/>
        <v>1267.4250316588955</v>
      </c>
      <c r="N3143" s="467">
        <f t="shared" si="350"/>
        <v>0</v>
      </c>
      <c r="O3143" s="475" t="str">
        <f t="shared" si="351"/>
        <v/>
      </c>
    </row>
    <row r="3144" spans="1:15" hidden="1">
      <c r="A3144" s="475">
        <f t="shared" si="345"/>
        <v>43586</v>
      </c>
      <c r="B3144" s="475">
        <v>43596</v>
      </c>
      <c r="C3144" s="467">
        <v>23</v>
      </c>
      <c r="D3144" s="467">
        <v>943</v>
      </c>
      <c r="E3144" s="467">
        <v>24</v>
      </c>
      <c r="F3144" s="467">
        <v>0</v>
      </c>
      <c r="G3144" s="467">
        <f t="array" ref="G3144">MAX(IF($A$2:$A$8761=A3144,$D$2:$D$8761))</f>
        <v>1309</v>
      </c>
      <c r="H3144" s="467">
        <f t="shared" si="346"/>
        <v>0</v>
      </c>
      <c r="I3144" s="475" t="str">
        <f t="shared" si="347"/>
        <v/>
      </c>
      <c r="J3144" s="471">
        <f>'Potential Projects'!D3145</f>
        <v>21.866584330756801</v>
      </c>
      <c r="K3144" s="471">
        <f>'Potential Projects'!E3145</f>
        <v>47.02580885831005</v>
      </c>
      <c r="L3144" s="476">
        <f t="shared" si="348"/>
        <v>850.10760681093313</v>
      </c>
      <c r="M3144" s="471">
        <f t="shared" si="349"/>
        <v>1267.4250316588955</v>
      </c>
      <c r="N3144" s="467">
        <f t="shared" si="350"/>
        <v>0</v>
      </c>
      <c r="O3144" s="475" t="str">
        <f t="shared" si="351"/>
        <v/>
      </c>
    </row>
    <row r="3145" spans="1:15" hidden="1">
      <c r="A3145" s="475">
        <f t="shared" si="345"/>
        <v>43586</v>
      </c>
      <c r="B3145" s="475">
        <v>43596</v>
      </c>
      <c r="C3145" s="467">
        <v>24</v>
      </c>
      <c r="D3145" s="467">
        <v>847</v>
      </c>
      <c r="E3145" s="467">
        <v>27</v>
      </c>
      <c r="F3145" s="467">
        <v>0</v>
      </c>
      <c r="G3145" s="467">
        <f t="array" ref="G3145">MAX(IF($A$2:$A$8761=A3145,$D$2:$D$8761))</f>
        <v>1309</v>
      </c>
      <c r="H3145" s="467">
        <f t="shared" si="346"/>
        <v>0</v>
      </c>
      <c r="I3145" s="475" t="str">
        <f t="shared" si="347"/>
        <v/>
      </c>
      <c r="J3145" s="471">
        <f>'Potential Projects'!D3146</f>
        <v>22.688907595469864</v>
      </c>
      <c r="K3145" s="471">
        <f>'Potential Projects'!E3146</f>
        <v>39.394166845839607</v>
      </c>
      <c r="L3145" s="476">
        <f t="shared" si="348"/>
        <v>757.91692555869054</v>
      </c>
      <c r="M3145" s="471">
        <f t="shared" si="349"/>
        <v>1267.4250316588955</v>
      </c>
      <c r="N3145" s="467">
        <f t="shared" si="350"/>
        <v>0</v>
      </c>
      <c r="O3145" s="475" t="str">
        <f t="shared" si="351"/>
        <v/>
      </c>
    </row>
    <row r="3146" spans="1:15" hidden="1">
      <c r="A3146" s="475">
        <f t="shared" si="345"/>
        <v>43586</v>
      </c>
      <c r="B3146" s="475">
        <v>43597</v>
      </c>
      <c r="C3146" s="467">
        <v>1</v>
      </c>
      <c r="D3146" s="467">
        <v>811</v>
      </c>
      <c r="E3146" s="467">
        <v>30</v>
      </c>
      <c r="F3146" s="467">
        <v>0</v>
      </c>
      <c r="G3146" s="467">
        <f t="array" ref="G3146">MAX(IF($A$2:$A$8761=A3146,$D$2:$D$8761))</f>
        <v>1309</v>
      </c>
      <c r="H3146" s="467">
        <f t="shared" si="346"/>
        <v>0</v>
      </c>
      <c r="I3146" s="475" t="str">
        <f t="shared" si="347"/>
        <v/>
      </c>
      <c r="J3146" s="471">
        <f>'Potential Projects'!D3147</f>
        <v>57.73503035761059</v>
      </c>
      <c r="K3146" s="471">
        <f>'Potential Projects'!E3147</f>
        <v>13.135560954633412</v>
      </c>
      <c r="L3146" s="476">
        <f t="shared" si="348"/>
        <v>710.12940868775593</v>
      </c>
      <c r="M3146" s="471">
        <f t="shared" si="349"/>
        <v>1267.4250316588955</v>
      </c>
      <c r="N3146" s="467">
        <f t="shared" si="350"/>
        <v>0</v>
      </c>
      <c r="O3146" s="475" t="str">
        <f t="shared" si="351"/>
        <v/>
      </c>
    </row>
    <row r="3147" spans="1:15" hidden="1">
      <c r="A3147" s="475">
        <f t="shared" si="345"/>
        <v>43586</v>
      </c>
      <c r="B3147" s="475">
        <v>43597</v>
      </c>
      <c r="C3147" s="467">
        <v>2</v>
      </c>
      <c r="D3147" s="467">
        <v>765</v>
      </c>
      <c r="E3147" s="467">
        <v>24</v>
      </c>
      <c r="F3147" s="467">
        <v>0</v>
      </c>
      <c r="G3147" s="467">
        <f t="array" ref="G3147">MAX(IF($A$2:$A$8761=A3147,$D$2:$D$8761))</f>
        <v>1309</v>
      </c>
      <c r="H3147" s="467">
        <f t="shared" si="346"/>
        <v>0</v>
      </c>
      <c r="I3147" s="475" t="str">
        <f t="shared" si="347"/>
        <v/>
      </c>
      <c r="J3147" s="471">
        <f>'Potential Projects'!D3148</f>
        <v>110.29498250001755</v>
      </c>
      <c r="K3147" s="471">
        <f>'Potential Projects'!E3148</f>
        <v>0.12985368737905828</v>
      </c>
      <c r="L3147" s="476">
        <f t="shared" si="348"/>
        <v>630.57516381260336</v>
      </c>
      <c r="M3147" s="471">
        <f t="shared" si="349"/>
        <v>1267.4250316588955</v>
      </c>
      <c r="N3147" s="467">
        <f t="shared" si="350"/>
        <v>0</v>
      </c>
      <c r="O3147" s="475" t="str">
        <f t="shared" si="351"/>
        <v/>
      </c>
    </row>
    <row r="3148" spans="1:15" hidden="1">
      <c r="A3148" s="475">
        <f t="shared" si="345"/>
        <v>43586</v>
      </c>
      <c r="B3148" s="475">
        <v>43597</v>
      </c>
      <c r="C3148" s="467">
        <v>3</v>
      </c>
      <c r="D3148" s="467">
        <v>741</v>
      </c>
      <c r="E3148" s="467">
        <v>38</v>
      </c>
      <c r="F3148" s="467">
        <v>0</v>
      </c>
      <c r="G3148" s="467">
        <f t="array" ref="G3148">MAX(IF($A$2:$A$8761=A3148,$D$2:$D$8761))</f>
        <v>1309</v>
      </c>
      <c r="H3148" s="467">
        <f t="shared" si="346"/>
        <v>0</v>
      </c>
      <c r="I3148" s="475" t="str">
        <f t="shared" si="347"/>
        <v/>
      </c>
      <c r="J3148" s="471">
        <f>'Potential Projects'!D3149</f>
        <v>95.564328903739792</v>
      </c>
      <c r="K3148" s="471">
        <f>'Potential Projects'!E3149</f>
        <v>2.2341092238228337</v>
      </c>
      <c r="L3148" s="476">
        <f t="shared" si="348"/>
        <v>605.20156187243731</v>
      </c>
      <c r="M3148" s="471">
        <f t="shared" si="349"/>
        <v>1267.4250316588955</v>
      </c>
      <c r="N3148" s="467">
        <f t="shared" si="350"/>
        <v>0</v>
      </c>
      <c r="O3148" s="475" t="str">
        <f t="shared" si="351"/>
        <v/>
      </c>
    </row>
    <row r="3149" spans="1:15" hidden="1">
      <c r="A3149" s="475">
        <f t="shared" si="345"/>
        <v>43586</v>
      </c>
      <c r="B3149" s="475">
        <v>43597</v>
      </c>
      <c r="C3149" s="467">
        <v>4</v>
      </c>
      <c r="D3149" s="467">
        <v>709</v>
      </c>
      <c r="E3149" s="467">
        <v>83</v>
      </c>
      <c r="F3149" s="467">
        <v>0</v>
      </c>
      <c r="G3149" s="467">
        <f t="array" ref="G3149">MAX(IF($A$2:$A$8761=A3149,$D$2:$D$8761))</f>
        <v>1309</v>
      </c>
      <c r="H3149" s="467">
        <f t="shared" si="346"/>
        <v>0</v>
      </c>
      <c r="I3149" s="475" t="str">
        <f t="shared" si="347"/>
        <v/>
      </c>
      <c r="J3149" s="471">
        <f>'Potential Projects'!D3150</f>
        <v>89.846417515114496</v>
      </c>
      <c r="K3149" s="471">
        <f>'Potential Projects'!E3150</f>
        <v>9.0146620081702871</v>
      </c>
      <c r="L3149" s="476">
        <f t="shared" si="348"/>
        <v>527.13892047671527</v>
      </c>
      <c r="M3149" s="471">
        <f t="shared" si="349"/>
        <v>1267.4250316588955</v>
      </c>
      <c r="N3149" s="467">
        <f t="shared" si="350"/>
        <v>0</v>
      </c>
      <c r="O3149" s="475" t="str">
        <f t="shared" si="351"/>
        <v/>
      </c>
    </row>
    <row r="3150" spans="1:15" hidden="1">
      <c r="A3150" s="475">
        <f t="shared" si="345"/>
        <v>43586</v>
      </c>
      <c r="B3150" s="475">
        <v>43597</v>
      </c>
      <c r="C3150" s="467">
        <v>5</v>
      </c>
      <c r="D3150" s="467">
        <v>736</v>
      </c>
      <c r="E3150" s="467">
        <v>89</v>
      </c>
      <c r="F3150" s="467">
        <v>0</v>
      </c>
      <c r="G3150" s="467">
        <f t="array" ref="G3150">MAX(IF($A$2:$A$8761=A3150,$D$2:$D$8761))</f>
        <v>1309</v>
      </c>
      <c r="H3150" s="467">
        <f t="shared" si="346"/>
        <v>0</v>
      </c>
      <c r="I3150" s="475" t="str">
        <f t="shared" si="347"/>
        <v/>
      </c>
      <c r="J3150" s="471">
        <f>'Potential Projects'!D3151</f>
        <v>93.243462900272334</v>
      </c>
      <c r="K3150" s="471">
        <f>'Potential Projects'!E3151</f>
        <v>13.324865727800473</v>
      </c>
      <c r="L3150" s="476">
        <f t="shared" si="348"/>
        <v>540.43167137192722</v>
      </c>
      <c r="M3150" s="471">
        <f t="shared" si="349"/>
        <v>1267.4250316588955</v>
      </c>
      <c r="N3150" s="467">
        <f t="shared" si="350"/>
        <v>0</v>
      </c>
      <c r="O3150" s="475" t="str">
        <f t="shared" si="351"/>
        <v/>
      </c>
    </row>
    <row r="3151" spans="1:15" hidden="1">
      <c r="A3151" s="475">
        <f t="shared" si="345"/>
        <v>43586</v>
      </c>
      <c r="B3151" s="475">
        <v>43597</v>
      </c>
      <c r="C3151" s="467">
        <v>6</v>
      </c>
      <c r="D3151" s="467">
        <v>739</v>
      </c>
      <c r="E3151" s="467">
        <v>90</v>
      </c>
      <c r="F3151" s="467">
        <v>0</v>
      </c>
      <c r="G3151" s="467">
        <f t="array" ref="G3151">MAX(IF($A$2:$A$8761=A3151,$D$2:$D$8761))</f>
        <v>1309</v>
      </c>
      <c r="H3151" s="467">
        <f t="shared" si="346"/>
        <v>0</v>
      </c>
      <c r="I3151" s="475" t="str">
        <f t="shared" si="347"/>
        <v/>
      </c>
      <c r="J3151" s="471">
        <f>'Potential Projects'!D3152</f>
        <v>42.147943061692928</v>
      </c>
      <c r="K3151" s="471">
        <f>'Potential Projects'!E3152</f>
        <v>4.2742201677058693</v>
      </c>
      <c r="L3151" s="476">
        <f t="shared" si="348"/>
        <v>602.57783677060127</v>
      </c>
      <c r="M3151" s="471">
        <f t="shared" si="349"/>
        <v>1267.4250316588955</v>
      </c>
      <c r="N3151" s="467">
        <f t="shared" si="350"/>
        <v>0</v>
      </c>
      <c r="O3151" s="475" t="str">
        <f t="shared" si="351"/>
        <v/>
      </c>
    </row>
    <row r="3152" spans="1:15" hidden="1">
      <c r="A3152" s="475">
        <f t="shared" si="345"/>
        <v>43586</v>
      </c>
      <c r="B3152" s="475">
        <v>43597</v>
      </c>
      <c r="C3152" s="467">
        <v>7</v>
      </c>
      <c r="D3152" s="467">
        <v>757</v>
      </c>
      <c r="E3152" s="467">
        <v>87</v>
      </c>
      <c r="F3152" s="467">
        <v>7</v>
      </c>
      <c r="G3152" s="467">
        <f t="array" ref="G3152">MAX(IF($A$2:$A$8761=A3152,$D$2:$D$8761))</f>
        <v>1309</v>
      </c>
      <c r="H3152" s="467">
        <f t="shared" si="346"/>
        <v>0</v>
      </c>
      <c r="I3152" s="475" t="str">
        <f t="shared" si="347"/>
        <v/>
      </c>
      <c r="J3152" s="471">
        <f>'Potential Projects'!D3153</f>
        <v>52.240386340020457</v>
      </c>
      <c r="K3152" s="471">
        <f>'Potential Projects'!E3153</f>
        <v>6.2040337024295846</v>
      </c>
      <c r="L3152" s="476">
        <f t="shared" si="348"/>
        <v>604.55557995754998</v>
      </c>
      <c r="M3152" s="471">
        <f t="shared" si="349"/>
        <v>1267.4250316588955</v>
      </c>
      <c r="N3152" s="467">
        <f t="shared" si="350"/>
        <v>0</v>
      </c>
      <c r="O3152" s="475" t="str">
        <f t="shared" si="351"/>
        <v/>
      </c>
    </row>
    <row r="3153" spans="1:15" hidden="1">
      <c r="A3153" s="475">
        <f t="shared" si="345"/>
        <v>43586</v>
      </c>
      <c r="B3153" s="475">
        <v>43597</v>
      </c>
      <c r="C3153" s="467">
        <v>8</v>
      </c>
      <c r="D3153" s="467">
        <v>836</v>
      </c>
      <c r="E3153" s="467">
        <v>84</v>
      </c>
      <c r="F3153" s="467">
        <v>15</v>
      </c>
      <c r="G3153" s="467">
        <f t="array" ref="G3153">MAX(IF($A$2:$A$8761=A3153,$D$2:$D$8761))</f>
        <v>1309</v>
      </c>
      <c r="H3153" s="467">
        <f t="shared" si="346"/>
        <v>0</v>
      </c>
      <c r="I3153" s="475" t="str">
        <f t="shared" si="347"/>
        <v/>
      </c>
      <c r="J3153" s="471">
        <f>'Potential Projects'!D3154</f>
        <v>30.369421343989924</v>
      </c>
      <c r="K3153" s="471">
        <f>'Potential Projects'!E3154</f>
        <v>0.7462675768651903</v>
      </c>
      <c r="L3153" s="476">
        <f t="shared" si="348"/>
        <v>705.88431107914494</v>
      </c>
      <c r="M3153" s="471">
        <f t="shared" si="349"/>
        <v>1267.4250316588955</v>
      </c>
      <c r="N3153" s="467">
        <f t="shared" si="350"/>
        <v>0</v>
      </c>
      <c r="O3153" s="475" t="str">
        <f t="shared" si="351"/>
        <v/>
      </c>
    </row>
    <row r="3154" spans="1:15" hidden="1">
      <c r="A3154" s="475">
        <f t="shared" si="345"/>
        <v>43586</v>
      </c>
      <c r="B3154" s="475">
        <v>43597</v>
      </c>
      <c r="C3154" s="467">
        <v>9</v>
      </c>
      <c r="D3154" s="467">
        <v>915</v>
      </c>
      <c r="E3154" s="467">
        <v>90</v>
      </c>
      <c r="F3154" s="467">
        <v>19</v>
      </c>
      <c r="G3154" s="467">
        <f t="array" ref="G3154">MAX(IF($A$2:$A$8761=A3154,$D$2:$D$8761))</f>
        <v>1309</v>
      </c>
      <c r="H3154" s="467">
        <f t="shared" si="346"/>
        <v>0</v>
      </c>
      <c r="I3154" s="475" t="str">
        <f t="shared" si="347"/>
        <v/>
      </c>
      <c r="J3154" s="471">
        <f>'Potential Projects'!D3155</f>
        <v>20.708520462347842</v>
      </c>
      <c r="K3154" s="471">
        <f>'Potential Projects'!E3155</f>
        <v>0.98016066437325289</v>
      </c>
      <c r="L3154" s="476">
        <f t="shared" si="348"/>
        <v>784.31131887327899</v>
      </c>
      <c r="M3154" s="471">
        <f t="shared" si="349"/>
        <v>1267.4250316588955</v>
      </c>
      <c r="N3154" s="467">
        <f t="shared" si="350"/>
        <v>0</v>
      </c>
      <c r="O3154" s="475" t="str">
        <f t="shared" si="351"/>
        <v/>
      </c>
    </row>
    <row r="3155" spans="1:15" hidden="1">
      <c r="A3155" s="475">
        <f t="shared" si="345"/>
        <v>43586</v>
      </c>
      <c r="B3155" s="475">
        <v>43597</v>
      </c>
      <c r="C3155" s="467">
        <v>10</v>
      </c>
      <c r="D3155" s="467">
        <v>971</v>
      </c>
      <c r="E3155" s="467">
        <v>95</v>
      </c>
      <c r="F3155" s="467">
        <v>18</v>
      </c>
      <c r="G3155" s="467">
        <f t="array" ref="G3155">MAX(IF($A$2:$A$8761=A3155,$D$2:$D$8761))</f>
        <v>1309</v>
      </c>
      <c r="H3155" s="467">
        <f t="shared" si="346"/>
        <v>0</v>
      </c>
      <c r="I3155" s="475" t="str">
        <f t="shared" si="347"/>
        <v/>
      </c>
      <c r="J3155" s="471">
        <f>'Potential Projects'!D3156</f>
        <v>21.106079455528434</v>
      </c>
      <c r="K3155" s="471">
        <f>'Potential Projects'!E3156</f>
        <v>4.6864665125779403</v>
      </c>
      <c r="L3155" s="476">
        <f t="shared" si="348"/>
        <v>832.20745403189369</v>
      </c>
      <c r="M3155" s="471">
        <f t="shared" si="349"/>
        <v>1267.4250316588955</v>
      </c>
      <c r="N3155" s="467">
        <f t="shared" si="350"/>
        <v>0</v>
      </c>
      <c r="O3155" s="475" t="str">
        <f t="shared" si="351"/>
        <v/>
      </c>
    </row>
    <row r="3156" spans="1:15" hidden="1">
      <c r="A3156" s="475">
        <f t="shared" si="345"/>
        <v>43586</v>
      </c>
      <c r="B3156" s="475">
        <v>43597</v>
      </c>
      <c r="C3156" s="467">
        <v>11</v>
      </c>
      <c r="D3156" s="467">
        <v>1008</v>
      </c>
      <c r="E3156" s="467">
        <v>97</v>
      </c>
      <c r="F3156" s="467">
        <v>19</v>
      </c>
      <c r="G3156" s="467">
        <f t="array" ref="G3156">MAX(IF($A$2:$A$8761=A3156,$D$2:$D$8761))</f>
        <v>1309</v>
      </c>
      <c r="H3156" s="467">
        <f t="shared" si="346"/>
        <v>0</v>
      </c>
      <c r="I3156" s="475" t="str">
        <f t="shared" si="347"/>
        <v/>
      </c>
      <c r="J3156" s="471">
        <f>'Potential Projects'!D3157</f>
        <v>20.982244061636301</v>
      </c>
      <c r="K3156" s="471">
        <f>'Potential Projects'!E3157</f>
        <v>2.0275949258224037</v>
      </c>
      <c r="L3156" s="476">
        <f t="shared" si="348"/>
        <v>868.99016101254131</v>
      </c>
      <c r="M3156" s="471">
        <f t="shared" si="349"/>
        <v>1267.4250316588955</v>
      </c>
      <c r="N3156" s="467">
        <f t="shared" si="350"/>
        <v>0</v>
      </c>
      <c r="O3156" s="475" t="str">
        <f t="shared" si="351"/>
        <v/>
      </c>
    </row>
    <row r="3157" spans="1:15" hidden="1">
      <c r="A3157" s="475">
        <f t="shared" si="345"/>
        <v>43586</v>
      </c>
      <c r="B3157" s="475">
        <v>43597</v>
      </c>
      <c r="C3157" s="467">
        <v>12</v>
      </c>
      <c r="D3157" s="467">
        <v>1000</v>
      </c>
      <c r="E3157" s="467">
        <v>90</v>
      </c>
      <c r="F3157" s="467">
        <v>19</v>
      </c>
      <c r="G3157" s="467">
        <f t="array" ref="G3157">MAX(IF($A$2:$A$8761=A3157,$D$2:$D$8761))</f>
        <v>1309</v>
      </c>
      <c r="H3157" s="467">
        <f t="shared" si="346"/>
        <v>0</v>
      </c>
      <c r="I3157" s="475" t="str">
        <f t="shared" si="347"/>
        <v/>
      </c>
      <c r="J3157" s="471">
        <f>'Potential Projects'!D3158</f>
        <v>17.684413215617287</v>
      </c>
      <c r="K3157" s="471">
        <f>'Potential Projects'!E3158</f>
        <v>6.2032514513007957</v>
      </c>
      <c r="L3157" s="476">
        <f t="shared" si="348"/>
        <v>867.11233533308189</v>
      </c>
      <c r="M3157" s="471">
        <f t="shared" si="349"/>
        <v>1267.4250316588955</v>
      </c>
      <c r="N3157" s="467">
        <f t="shared" si="350"/>
        <v>0</v>
      </c>
      <c r="O3157" s="475" t="str">
        <f t="shared" si="351"/>
        <v/>
      </c>
    </row>
    <row r="3158" spans="1:15" hidden="1">
      <c r="A3158" s="475">
        <f t="shared" si="345"/>
        <v>43586</v>
      </c>
      <c r="B3158" s="475">
        <v>43597</v>
      </c>
      <c r="C3158" s="467">
        <v>13</v>
      </c>
      <c r="D3158" s="467">
        <v>998</v>
      </c>
      <c r="E3158" s="467">
        <v>68</v>
      </c>
      <c r="F3158" s="467">
        <v>19</v>
      </c>
      <c r="G3158" s="467">
        <f t="array" ref="G3158">MAX(IF($A$2:$A$8761=A3158,$D$2:$D$8761))</f>
        <v>1309</v>
      </c>
      <c r="H3158" s="467">
        <f t="shared" si="346"/>
        <v>0</v>
      </c>
      <c r="I3158" s="475" t="str">
        <f t="shared" si="347"/>
        <v/>
      </c>
      <c r="J3158" s="471">
        <f>'Potential Projects'!D3159</f>
        <v>43.711676798403367</v>
      </c>
      <c r="K3158" s="471">
        <f>'Potential Projects'!E3159</f>
        <v>3.0859807030746085</v>
      </c>
      <c r="L3158" s="476">
        <f t="shared" si="348"/>
        <v>864.20234249852206</v>
      </c>
      <c r="M3158" s="471">
        <f t="shared" si="349"/>
        <v>1267.4250316588955</v>
      </c>
      <c r="N3158" s="467">
        <f t="shared" si="350"/>
        <v>0</v>
      </c>
      <c r="O3158" s="475" t="str">
        <f t="shared" si="351"/>
        <v/>
      </c>
    </row>
    <row r="3159" spans="1:15" hidden="1">
      <c r="A3159" s="475">
        <f t="shared" si="345"/>
        <v>43586</v>
      </c>
      <c r="B3159" s="475">
        <v>43597</v>
      </c>
      <c r="C3159" s="467">
        <v>14</v>
      </c>
      <c r="D3159" s="467">
        <v>995</v>
      </c>
      <c r="E3159" s="467">
        <v>70</v>
      </c>
      <c r="F3159" s="467">
        <v>17</v>
      </c>
      <c r="G3159" s="467">
        <f t="array" ref="G3159">MAX(IF($A$2:$A$8761=A3159,$D$2:$D$8761))</f>
        <v>1309</v>
      </c>
      <c r="H3159" s="467">
        <f t="shared" si="346"/>
        <v>0</v>
      </c>
      <c r="I3159" s="475" t="str">
        <f t="shared" si="347"/>
        <v/>
      </c>
      <c r="J3159" s="471">
        <f>'Potential Projects'!D3160</f>
        <v>33.965261467960325</v>
      </c>
      <c r="K3159" s="471">
        <f>'Potential Projects'!E3160</f>
        <v>20.324448828208986</v>
      </c>
      <c r="L3159" s="476">
        <f t="shared" si="348"/>
        <v>853.71028970383065</v>
      </c>
      <c r="M3159" s="471">
        <f t="shared" si="349"/>
        <v>1267.4250316588955</v>
      </c>
      <c r="N3159" s="467">
        <f t="shared" si="350"/>
        <v>0</v>
      </c>
      <c r="O3159" s="475" t="str">
        <f t="shared" si="351"/>
        <v/>
      </c>
    </row>
    <row r="3160" spans="1:15" hidden="1">
      <c r="A3160" s="475">
        <f t="shared" si="345"/>
        <v>43586</v>
      </c>
      <c r="B3160" s="475">
        <v>43597</v>
      </c>
      <c r="C3160" s="467">
        <v>15</v>
      </c>
      <c r="D3160" s="467">
        <v>1001</v>
      </c>
      <c r="E3160" s="467">
        <v>73</v>
      </c>
      <c r="F3160" s="467">
        <v>16</v>
      </c>
      <c r="G3160" s="467">
        <f t="array" ref="G3160">MAX(IF($A$2:$A$8761=A3160,$D$2:$D$8761))</f>
        <v>1309</v>
      </c>
      <c r="H3160" s="467">
        <f t="shared" si="346"/>
        <v>0</v>
      </c>
      <c r="I3160" s="475" t="str">
        <f t="shared" si="347"/>
        <v/>
      </c>
      <c r="J3160" s="471">
        <f>'Potential Projects'!D3161</f>
        <v>31.08395015404545</v>
      </c>
      <c r="K3160" s="471">
        <f>'Potential Projects'!E3161</f>
        <v>22.195593528273495</v>
      </c>
      <c r="L3160" s="476">
        <f t="shared" si="348"/>
        <v>858.72045631768106</v>
      </c>
      <c r="M3160" s="471">
        <f t="shared" si="349"/>
        <v>1267.4250316588955</v>
      </c>
      <c r="N3160" s="467">
        <f t="shared" si="350"/>
        <v>0</v>
      </c>
      <c r="O3160" s="475" t="str">
        <f t="shared" si="351"/>
        <v/>
      </c>
    </row>
    <row r="3161" spans="1:15" hidden="1">
      <c r="A3161" s="475">
        <f t="shared" si="345"/>
        <v>43586</v>
      </c>
      <c r="B3161" s="475">
        <v>43597</v>
      </c>
      <c r="C3161" s="467">
        <v>16</v>
      </c>
      <c r="D3161" s="467">
        <v>1036</v>
      </c>
      <c r="E3161" s="467">
        <v>58</v>
      </c>
      <c r="F3161" s="467">
        <v>16</v>
      </c>
      <c r="G3161" s="467">
        <f t="array" ref="G3161">MAX(IF($A$2:$A$8761=A3161,$D$2:$D$8761))</f>
        <v>1309</v>
      </c>
      <c r="H3161" s="467">
        <f t="shared" si="346"/>
        <v>0</v>
      </c>
      <c r="I3161" s="475" t="str">
        <f t="shared" si="347"/>
        <v/>
      </c>
      <c r="J3161" s="471">
        <f>'Potential Projects'!D3162</f>
        <v>22.879856417875523</v>
      </c>
      <c r="K3161" s="471">
        <f>'Potential Projects'!E3162</f>
        <v>11.203400666523329</v>
      </c>
      <c r="L3161" s="476">
        <f t="shared" si="348"/>
        <v>927.91674291560116</v>
      </c>
      <c r="M3161" s="471">
        <f t="shared" si="349"/>
        <v>1267.4250316588955</v>
      </c>
      <c r="N3161" s="467">
        <f t="shared" si="350"/>
        <v>0</v>
      </c>
      <c r="O3161" s="475" t="str">
        <f t="shared" si="351"/>
        <v/>
      </c>
    </row>
    <row r="3162" spans="1:15" hidden="1">
      <c r="A3162" s="475">
        <f t="shared" si="345"/>
        <v>43586</v>
      </c>
      <c r="B3162" s="475">
        <v>43597</v>
      </c>
      <c r="C3162" s="467">
        <v>17</v>
      </c>
      <c r="D3162" s="467">
        <v>1039</v>
      </c>
      <c r="E3162" s="467">
        <v>71</v>
      </c>
      <c r="F3162" s="467">
        <v>13</v>
      </c>
      <c r="G3162" s="467">
        <f t="array" ref="G3162">MAX(IF($A$2:$A$8761=A3162,$D$2:$D$8761))</f>
        <v>1309</v>
      </c>
      <c r="H3162" s="467">
        <f t="shared" si="346"/>
        <v>0</v>
      </c>
      <c r="I3162" s="475" t="str">
        <f t="shared" si="347"/>
        <v/>
      </c>
      <c r="J3162" s="471">
        <f>'Potential Projects'!D3163</f>
        <v>14.730580043870269</v>
      </c>
      <c r="K3162" s="471">
        <f>'Potential Projects'!E3163</f>
        <v>9.657672436035261</v>
      </c>
      <c r="L3162" s="476">
        <f t="shared" si="348"/>
        <v>930.61174752009447</v>
      </c>
      <c r="M3162" s="471">
        <f t="shared" si="349"/>
        <v>1267.4250316588955</v>
      </c>
      <c r="N3162" s="467">
        <f t="shared" si="350"/>
        <v>0</v>
      </c>
      <c r="O3162" s="475" t="str">
        <f t="shared" si="351"/>
        <v/>
      </c>
    </row>
    <row r="3163" spans="1:15" hidden="1">
      <c r="A3163" s="475">
        <f t="shared" si="345"/>
        <v>43586</v>
      </c>
      <c r="B3163" s="475">
        <v>43597</v>
      </c>
      <c r="C3163" s="467">
        <v>18</v>
      </c>
      <c r="D3163" s="467">
        <v>1039</v>
      </c>
      <c r="E3163" s="467">
        <v>60</v>
      </c>
      <c r="F3163" s="467">
        <v>9</v>
      </c>
      <c r="G3163" s="467">
        <f t="array" ref="G3163">MAX(IF($A$2:$A$8761=A3163,$D$2:$D$8761))</f>
        <v>1309</v>
      </c>
      <c r="H3163" s="467">
        <f t="shared" si="346"/>
        <v>0</v>
      </c>
      <c r="I3163" s="475" t="str">
        <f t="shared" si="347"/>
        <v/>
      </c>
      <c r="J3163" s="471">
        <f>'Potential Projects'!D3164</f>
        <v>9.9206217376660977</v>
      </c>
      <c r="K3163" s="471">
        <f>'Potential Projects'!E3164</f>
        <v>12.134279509782843</v>
      </c>
      <c r="L3163" s="476">
        <f t="shared" si="348"/>
        <v>947.94509875255108</v>
      </c>
      <c r="M3163" s="471">
        <f t="shared" si="349"/>
        <v>1267.4250316588955</v>
      </c>
      <c r="N3163" s="467">
        <f t="shared" si="350"/>
        <v>0</v>
      </c>
      <c r="O3163" s="475" t="str">
        <f t="shared" si="351"/>
        <v/>
      </c>
    </row>
    <row r="3164" spans="1:15" hidden="1">
      <c r="A3164" s="475">
        <f t="shared" si="345"/>
        <v>43586</v>
      </c>
      <c r="B3164" s="475">
        <v>43597</v>
      </c>
      <c r="C3164" s="467">
        <v>19</v>
      </c>
      <c r="D3164" s="467">
        <v>1056</v>
      </c>
      <c r="E3164" s="467">
        <v>39</v>
      </c>
      <c r="F3164" s="467">
        <v>7</v>
      </c>
      <c r="G3164" s="467">
        <f t="array" ref="G3164">MAX(IF($A$2:$A$8761=A3164,$D$2:$D$8761))</f>
        <v>1309</v>
      </c>
      <c r="H3164" s="467">
        <f t="shared" si="346"/>
        <v>0</v>
      </c>
      <c r="I3164" s="475" t="str">
        <f t="shared" si="347"/>
        <v/>
      </c>
      <c r="J3164" s="471">
        <f>'Potential Projects'!D3165</f>
        <v>11.87934936770557</v>
      </c>
      <c r="K3164" s="471">
        <f>'Potential Projects'!E3165</f>
        <v>22.931691840464413</v>
      </c>
      <c r="L3164" s="476">
        <f t="shared" si="348"/>
        <v>975.18895879183003</v>
      </c>
      <c r="M3164" s="471">
        <f t="shared" si="349"/>
        <v>1267.4250316588955</v>
      </c>
      <c r="N3164" s="467">
        <f t="shared" si="350"/>
        <v>0</v>
      </c>
      <c r="O3164" s="475" t="str">
        <f t="shared" si="351"/>
        <v/>
      </c>
    </row>
    <row r="3165" spans="1:15" hidden="1">
      <c r="A3165" s="475">
        <f t="shared" si="345"/>
        <v>43586</v>
      </c>
      <c r="B3165" s="475">
        <v>43597</v>
      </c>
      <c r="C3165" s="467">
        <v>20</v>
      </c>
      <c r="D3165" s="467">
        <v>1068</v>
      </c>
      <c r="E3165" s="467">
        <v>41</v>
      </c>
      <c r="F3165" s="467">
        <v>1</v>
      </c>
      <c r="G3165" s="467">
        <f t="array" ref="G3165">MAX(IF($A$2:$A$8761=A3165,$D$2:$D$8761))</f>
        <v>1309</v>
      </c>
      <c r="H3165" s="467">
        <f t="shared" si="346"/>
        <v>0</v>
      </c>
      <c r="I3165" s="475" t="str">
        <f t="shared" si="347"/>
        <v/>
      </c>
      <c r="J3165" s="471">
        <f>'Potential Projects'!D3166</f>
        <v>14.031748734608193</v>
      </c>
      <c r="K3165" s="471">
        <f>'Potential Projects'!E3166</f>
        <v>27.19496049236723</v>
      </c>
      <c r="L3165" s="476">
        <f t="shared" si="348"/>
        <v>984.77329077302454</v>
      </c>
      <c r="M3165" s="471">
        <f t="shared" si="349"/>
        <v>1267.4250316588955</v>
      </c>
      <c r="N3165" s="467">
        <f t="shared" si="350"/>
        <v>0</v>
      </c>
      <c r="O3165" s="475" t="str">
        <f t="shared" si="351"/>
        <v/>
      </c>
    </row>
    <row r="3166" spans="1:15" hidden="1">
      <c r="A3166" s="475">
        <f t="shared" si="345"/>
        <v>43586</v>
      </c>
      <c r="B3166" s="475">
        <v>43597</v>
      </c>
      <c r="C3166" s="467">
        <v>21</v>
      </c>
      <c r="D3166" s="467">
        <v>1016</v>
      </c>
      <c r="E3166" s="467">
        <v>39</v>
      </c>
      <c r="F3166" s="467">
        <v>0</v>
      </c>
      <c r="G3166" s="467">
        <f t="array" ref="G3166">MAX(IF($A$2:$A$8761=A3166,$D$2:$D$8761))</f>
        <v>1309</v>
      </c>
      <c r="H3166" s="467">
        <f t="shared" si="346"/>
        <v>0</v>
      </c>
      <c r="I3166" s="475" t="str">
        <f t="shared" si="347"/>
        <v/>
      </c>
      <c r="J3166" s="471">
        <f>'Potential Projects'!D3167</f>
        <v>29.8586658746075</v>
      </c>
      <c r="K3166" s="471">
        <f>'Potential Projects'!E3167</f>
        <v>79.121572672543536</v>
      </c>
      <c r="L3166" s="476">
        <f t="shared" si="348"/>
        <v>868.01976145284902</v>
      </c>
      <c r="M3166" s="471">
        <f t="shared" si="349"/>
        <v>1267.4250316588955</v>
      </c>
      <c r="N3166" s="467">
        <f t="shared" si="350"/>
        <v>0</v>
      </c>
      <c r="O3166" s="475" t="str">
        <f t="shared" si="351"/>
        <v/>
      </c>
    </row>
    <row r="3167" spans="1:15" hidden="1">
      <c r="A3167" s="475">
        <f t="shared" si="345"/>
        <v>43586</v>
      </c>
      <c r="B3167" s="475">
        <v>43597</v>
      </c>
      <c r="C3167" s="467">
        <v>22</v>
      </c>
      <c r="D3167" s="467">
        <v>1020</v>
      </c>
      <c r="E3167" s="467">
        <v>53</v>
      </c>
      <c r="F3167" s="467">
        <v>0</v>
      </c>
      <c r="G3167" s="467">
        <f t="array" ref="G3167">MAX(IF($A$2:$A$8761=A3167,$D$2:$D$8761))</f>
        <v>1309</v>
      </c>
      <c r="H3167" s="467">
        <f t="shared" si="346"/>
        <v>0</v>
      </c>
      <c r="I3167" s="475" t="str">
        <f t="shared" si="347"/>
        <v/>
      </c>
      <c r="J3167" s="471">
        <f>'Potential Projects'!D3168</f>
        <v>121.78762271572361</v>
      </c>
      <c r="K3167" s="471">
        <f>'Potential Projects'!E3168</f>
        <v>83.552243066007307</v>
      </c>
      <c r="L3167" s="476">
        <f t="shared" si="348"/>
        <v>761.66013421826904</v>
      </c>
      <c r="M3167" s="471">
        <f t="shared" si="349"/>
        <v>1267.4250316588955</v>
      </c>
      <c r="N3167" s="467">
        <f t="shared" si="350"/>
        <v>0</v>
      </c>
      <c r="O3167" s="475" t="str">
        <f t="shared" si="351"/>
        <v/>
      </c>
    </row>
    <row r="3168" spans="1:15" hidden="1">
      <c r="A3168" s="475">
        <f t="shared" si="345"/>
        <v>43586</v>
      </c>
      <c r="B3168" s="475">
        <v>43597</v>
      </c>
      <c r="C3168" s="467">
        <v>23</v>
      </c>
      <c r="D3168" s="467">
        <v>923</v>
      </c>
      <c r="E3168" s="467">
        <v>62</v>
      </c>
      <c r="F3168" s="467">
        <v>0</v>
      </c>
      <c r="G3168" s="467">
        <f t="array" ref="G3168">MAX(IF($A$2:$A$8761=A3168,$D$2:$D$8761))</f>
        <v>1309</v>
      </c>
      <c r="H3168" s="467">
        <f t="shared" si="346"/>
        <v>0</v>
      </c>
      <c r="I3168" s="475" t="str">
        <f t="shared" si="347"/>
        <v/>
      </c>
      <c r="J3168" s="471">
        <f>'Potential Projects'!D3169</f>
        <v>137.93532129462596</v>
      </c>
      <c r="K3168" s="471">
        <f>'Potential Projects'!E3169</f>
        <v>91.043862126424429</v>
      </c>
      <c r="L3168" s="476">
        <f t="shared" si="348"/>
        <v>632.02081657894962</v>
      </c>
      <c r="M3168" s="471">
        <f t="shared" si="349"/>
        <v>1267.4250316588955</v>
      </c>
      <c r="N3168" s="467">
        <f t="shared" si="350"/>
        <v>0</v>
      </c>
      <c r="O3168" s="475" t="str">
        <f t="shared" si="351"/>
        <v/>
      </c>
    </row>
    <row r="3169" spans="1:15" hidden="1">
      <c r="A3169" s="475">
        <f t="shared" si="345"/>
        <v>43586</v>
      </c>
      <c r="B3169" s="475">
        <v>43597</v>
      </c>
      <c r="C3169" s="467">
        <v>24</v>
      </c>
      <c r="D3169" s="467">
        <v>830</v>
      </c>
      <c r="E3169" s="467">
        <v>75</v>
      </c>
      <c r="F3169" s="467">
        <v>0</v>
      </c>
      <c r="G3169" s="467">
        <f t="array" ref="G3169">MAX(IF($A$2:$A$8761=A3169,$D$2:$D$8761))</f>
        <v>1309</v>
      </c>
      <c r="H3169" s="467">
        <f t="shared" si="346"/>
        <v>0</v>
      </c>
      <c r="I3169" s="475" t="str">
        <f t="shared" si="347"/>
        <v/>
      </c>
      <c r="J3169" s="471">
        <f>'Potential Projects'!D3170</f>
        <v>135.30025207344147</v>
      </c>
      <c r="K3169" s="471">
        <f>'Potential Projects'!E3170</f>
        <v>88.625923887336072</v>
      </c>
      <c r="L3169" s="476">
        <f t="shared" si="348"/>
        <v>531.07382403922247</v>
      </c>
      <c r="M3169" s="471">
        <f t="shared" si="349"/>
        <v>1267.4250316588955</v>
      </c>
      <c r="N3169" s="467">
        <f t="shared" si="350"/>
        <v>0</v>
      </c>
      <c r="O3169" s="475" t="str">
        <f t="shared" si="351"/>
        <v/>
      </c>
    </row>
    <row r="3170" spans="1:15" hidden="1">
      <c r="A3170" s="475">
        <f t="shared" si="345"/>
        <v>43586</v>
      </c>
      <c r="B3170" s="475">
        <v>43598</v>
      </c>
      <c r="C3170" s="467">
        <v>1</v>
      </c>
      <c r="D3170" s="467">
        <v>754</v>
      </c>
      <c r="E3170" s="467">
        <v>82</v>
      </c>
      <c r="F3170" s="467">
        <v>0</v>
      </c>
      <c r="G3170" s="467">
        <f t="array" ref="G3170">MAX(IF($A$2:$A$8761=A3170,$D$2:$D$8761))</f>
        <v>1309</v>
      </c>
      <c r="H3170" s="467">
        <f t="shared" si="346"/>
        <v>0</v>
      </c>
      <c r="I3170" s="475" t="str">
        <f t="shared" si="347"/>
        <v/>
      </c>
      <c r="J3170" s="471">
        <f>'Potential Projects'!D3171</f>
        <v>136.75578009569674</v>
      </c>
      <c r="K3170" s="471">
        <f>'Potential Projects'!E3171</f>
        <v>85.187147925177385</v>
      </c>
      <c r="L3170" s="476">
        <f t="shared" si="348"/>
        <v>450.05707197912585</v>
      </c>
      <c r="M3170" s="471">
        <f t="shared" si="349"/>
        <v>1267.4250316588955</v>
      </c>
      <c r="N3170" s="467">
        <f t="shared" si="350"/>
        <v>0</v>
      </c>
      <c r="O3170" s="475" t="str">
        <f t="shared" si="351"/>
        <v/>
      </c>
    </row>
    <row r="3171" spans="1:15" hidden="1">
      <c r="A3171" s="475">
        <f t="shared" si="345"/>
        <v>43586</v>
      </c>
      <c r="B3171" s="475">
        <v>43598</v>
      </c>
      <c r="C3171" s="467">
        <v>2</v>
      </c>
      <c r="D3171" s="467">
        <v>723</v>
      </c>
      <c r="E3171" s="467">
        <v>95</v>
      </c>
      <c r="F3171" s="467">
        <v>0</v>
      </c>
      <c r="G3171" s="467">
        <f t="array" ref="G3171">MAX(IF($A$2:$A$8761=A3171,$D$2:$D$8761))</f>
        <v>1309</v>
      </c>
      <c r="H3171" s="467">
        <f t="shared" si="346"/>
        <v>0</v>
      </c>
      <c r="I3171" s="475" t="str">
        <f t="shared" si="347"/>
        <v/>
      </c>
      <c r="J3171" s="471">
        <f>'Potential Projects'!D3172</f>
        <v>140.94690588279548</v>
      </c>
      <c r="K3171" s="471">
        <f>'Potential Projects'!E3172</f>
        <v>81.746807460761119</v>
      </c>
      <c r="L3171" s="476">
        <f t="shared" si="348"/>
        <v>405.30628665644338</v>
      </c>
      <c r="M3171" s="471">
        <f t="shared" si="349"/>
        <v>1267.4250316588955</v>
      </c>
      <c r="N3171" s="467">
        <f t="shared" si="350"/>
        <v>0</v>
      </c>
      <c r="O3171" s="475" t="str">
        <f t="shared" si="351"/>
        <v/>
      </c>
    </row>
    <row r="3172" spans="1:15" hidden="1">
      <c r="A3172" s="475">
        <f t="shared" si="345"/>
        <v>43586</v>
      </c>
      <c r="B3172" s="475">
        <v>43598</v>
      </c>
      <c r="C3172" s="467">
        <v>3</v>
      </c>
      <c r="D3172" s="467">
        <v>726</v>
      </c>
      <c r="E3172" s="467">
        <v>95</v>
      </c>
      <c r="F3172" s="467">
        <v>0</v>
      </c>
      <c r="G3172" s="467">
        <f t="array" ref="G3172">MAX(IF($A$2:$A$8761=A3172,$D$2:$D$8761))</f>
        <v>1309</v>
      </c>
      <c r="H3172" s="467">
        <f t="shared" si="346"/>
        <v>0</v>
      </c>
      <c r="I3172" s="475" t="str">
        <f t="shared" si="347"/>
        <v/>
      </c>
      <c r="J3172" s="471">
        <f>'Potential Projects'!D3173</f>
        <v>143.45268668554857</v>
      </c>
      <c r="K3172" s="471">
        <f>'Potential Projects'!E3173</f>
        <v>88.679116964093737</v>
      </c>
      <c r="L3172" s="476">
        <f t="shared" si="348"/>
        <v>398.86819635035772</v>
      </c>
      <c r="M3172" s="471">
        <f t="shared" si="349"/>
        <v>1267.4250316588955</v>
      </c>
      <c r="N3172" s="467">
        <f t="shared" si="350"/>
        <v>0</v>
      </c>
      <c r="O3172" s="475" t="str">
        <f t="shared" si="351"/>
        <v/>
      </c>
    </row>
    <row r="3173" spans="1:15" hidden="1">
      <c r="A3173" s="475">
        <f t="shared" si="345"/>
        <v>43586</v>
      </c>
      <c r="B3173" s="475">
        <v>43598</v>
      </c>
      <c r="C3173" s="467">
        <v>4</v>
      </c>
      <c r="D3173" s="467">
        <v>735</v>
      </c>
      <c r="E3173" s="467">
        <v>94</v>
      </c>
      <c r="F3173" s="467">
        <v>0</v>
      </c>
      <c r="G3173" s="467">
        <f t="array" ref="G3173">MAX(IF($A$2:$A$8761=A3173,$D$2:$D$8761))</f>
        <v>1309</v>
      </c>
      <c r="H3173" s="467">
        <f t="shared" si="346"/>
        <v>0</v>
      </c>
      <c r="I3173" s="475" t="str">
        <f t="shared" si="347"/>
        <v/>
      </c>
      <c r="J3173" s="471">
        <f>'Potential Projects'!D3174</f>
        <v>144</v>
      </c>
      <c r="K3173" s="471">
        <f>'Potential Projects'!E3174</f>
        <v>85.758191249193715</v>
      </c>
      <c r="L3173" s="476">
        <f t="shared" si="348"/>
        <v>411.24180875080629</v>
      </c>
      <c r="M3173" s="471">
        <f t="shared" si="349"/>
        <v>1267.4250316588955</v>
      </c>
      <c r="N3173" s="467">
        <f t="shared" si="350"/>
        <v>0</v>
      </c>
      <c r="O3173" s="475" t="str">
        <f t="shared" si="351"/>
        <v/>
      </c>
    </row>
    <row r="3174" spans="1:15" hidden="1">
      <c r="A3174" s="475">
        <f t="shared" si="345"/>
        <v>43586</v>
      </c>
      <c r="B3174" s="475">
        <v>43598</v>
      </c>
      <c r="C3174" s="467">
        <v>5</v>
      </c>
      <c r="D3174" s="467">
        <v>765</v>
      </c>
      <c r="E3174" s="467">
        <v>93</v>
      </c>
      <c r="F3174" s="467">
        <v>0</v>
      </c>
      <c r="G3174" s="467">
        <f t="array" ref="G3174">MAX(IF($A$2:$A$8761=A3174,$D$2:$D$8761))</f>
        <v>1309</v>
      </c>
      <c r="H3174" s="467">
        <f t="shared" si="346"/>
        <v>0</v>
      </c>
      <c r="I3174" s="475" t="str">
        <f t="shared" si="347"/>
        <v/>
      </c>
      <c r="J3174" s="471">
        <f>'Potential Projects'!D3175</f>
        <v>144</v>
      </c>
      <c r="K3174" s="471">
        <f>'Potential Projects'!E3175</f>
        <v>72.979336809288327</v>
      </c>
      <c r="L3174" s="476">
        <f t="shared" si="348"/>
        <v>455.02066319071167</v>
      </c>
      <c r="M3174" s="471">
        <f t="shared" si="349"/>
        <v>1267.4250316588955</v>
      </c>
      <c r="N3174" s="467">
        <f t="shared" si="350"/>
        <v>0</v>
      </c>
      <c r="O3174" s="475" t="str">
        <f t="shared" si="351"/>
        <v/>
      </c>
    </row>
    <row r="3175" spans="1:15" hidden="1">
      <c r="A3175" s="475">
        <f t="shared" si="345"/>
        <v>43586</v>
      </c>
      <c r="B3175" s="475">
        <v>43598</v>
      </c>
      <c r="C3175" s="467">
        <v>6</v>
      </c>
      <c r="D3175" s="467">
        <v>844</v>
      </c>
      <c r="E3175" s="467">
        <v>91</v>
      </c>
      <c r="F3175" s="467">
        <v>0</v>
      </c>
      <c r="G3175" s="467">
        <f t="array" ref="G3175">MAX(IF($A$2:$A$8761=A3175,$D$2:$D$8761))</f>
        <v>1309</v>
      </c>
      <c r="H3175" s="467">
        <f t="shared" si="346"/>
        <v>0</v>
      </c>
      <c r="I3175" s="475" t="str">
        <f t="shared" si="347"/>
        <v/>
      </c>
      <c r="J3175" s="471">
        <f>'Potential Projects'!D3176</f>
        <v>144</v>
      </c>
      <c r="K3175" s="471">
        <f>'Potential Projects'!E3176</f>
        <v>29.251498709954848</v>
      </c>
      <c r="L3175" s="476">
        <f t="shared" si="348"/>
        <v>579.74850129004517</v>
      </c>
      <c r="M3175" s="471">
        <f t="shared" si="349"/>
        <v>1267.4250316588955</v>
      </c>
      <c r="N3175" s="467">
        <f t="shared" si="350"/>
        <v>0</v>
      </c>
      <c r="O3175" s="475" t="str">
        <f t="shared" si="351"/>
        <v/>
      </c>
    </row>
    <row r="3176" spans="1:15" hidden="1">
      <c r="A3176" s="475">
        <f t="shared" si="345"/>
        <v>43586</v>
      </c>
      <c r="B3176" s="475">
        <v>43598</v>
      </c>
      <c r="C3176" s="467">
        <v>7</v>
      </c>
      <c r="D3176" s="467">
        <v>931</v>
      </c>
      <c r="E3176" s="467">
        <v>89</v>
      </c>
      <c r="F3176" s="467">
        <v>7</v>
      </c>
      <c r="G3176" s="467">
        <f t="array" ref="G3176">MAX(IF($A$2:$A$8761=A3176,$D$2:$D$8761))</f>
        <v>1309</v>
      </c>
      <c r="H3176" s="467">
        <f t="shared" si="346"/>
        <v>0</v>
      </c>
      <c r="I3176" s="475" t="str">
        <f t="shared" si="347"/>
        <v/>
      </c>
      <c r="J3176" s="471">
        <f>'Potential Projects'!D3177</f>
        <v>144</v>
      </c>
      <c r="K3176" s="471">
        <f>'Potential Projects'!E3177</f>
        <v>7.9421957105998722</v>
      </c>
      <c r="L3176" s="476">
        <f t="shared" si="348"/>
        <v>683.05780428940011</v>
      </c>
      <c r="M3176" s="471">
        <f t="shared" si="349"/>
        <v>1267.4250316588955</v>
      </c>
      <c r="N3176" s="467">
        <f t="shared" si="350"/>
        <v>0</v>
      </c>
      <c r="O3176" s="475" t="str">
        <f t="shared" si="351"/>
        <v/>
      </c>
    </row>
    <row r="3177" spans="1:15" hidden="1">
      <c r="A3177" s="475">
        <f t="shared" si="345"/>
        <v>43586</v>
      </c>
      <c r="B3177" s="475">
        <v>43598</v>
      </c>
      <c r="C3177" s="467">
        <v>8</v>
      </c>
      <c r="D3177" s="467">
        <v>1028</v>
      </c>
      <c r="E3177" s="467">
        <v>82</v>
      </c>
      <c r="F3177" s="467">
        <v>17</v>
      </c>
      <c r="G3177" s="467">
        <f t="array" ref="G3177">MAX(IF($A$2:$A$8761=A3177,$D$2:$D$8761))</f>
        <v>1309</v>
      </c>
      <c r="H3177" s="467">
        <f t="shared" si="346"/>
        <v>0</v>
      </c>
      <c r="I3177" s="475" t="str">
        <f t="shared" si="347"/>
        <v/>
      </c>
      <c r="J3177" s="471">
        <f>'Potential Projects'!D3178</f>
        <v>144</v>
      </c>
      <c r="K3177" s="471">
        <f>'Potential Projects'!E3178</f>
        <v>6.4441847989679637</v>
      </c>
      <c r="L3177" s="476">
        <f t="shared" si="348"/>
        <v>778.55581520103203</v>
      </c>
      <c r="M3177" s="471">
        <f t="shared" si="349"/>
        <v>1267.4250316588955</v>
      </c>
      <c r="N3177" s="467">
        <f t="shared" si="350"/>
        <v>0</v>
      </c>
      <c r="O3177" s="475" t="str">
        <f t="shared" si="351"/>
        <v/>
      </c>
    </row>
    <row r="3178" spans="1:15" hidden="1">
      <c r="A3178" s="475">
        <f t="shared" si="345"/>
        <v>43586</v>
      </c>
      <c r="B3178" s="475">
        <v>43598</v>
      </c>
      <c r="C3178" s="467">
        <v>9</v>
      </c>
      <c r="D3178" s="467">
        <v>1067</v>
      </c>
      <c r="E3178" s="467">
        <v>92</v>
      </c>
      <c r="F3178" s="467">
        <v>18</v>
      </c>
      <c r="G3178" s="467">
        <f t="array" ref="G3178">MAX(IF($A$2:$A$8761=A3178,$D$2:$D$8761))</f>
        <v>1309</v>
      </c>
      <c r="H3178" s="467">
        <f t="shared" si="346"/>
        <v>0</v>
      </c>
      <c r="I3178" s="475" t="str">
        <f t="shared" si="347"/>
        <v/>
      </c>
      <c r="J3178" s="471">
        <f>'Potential Projects'!D3179</f>
        <v>144</v>
      </c>
      <c r="K3178" s="471">
        <f>'Potential Projects'!E3179</f>
        <v>18.499456944743066</v>
      </c>
      <c r="L3178" s="476">
        <f t="shared" si="348"/>
        <v>794.50054305525691</v>
      </c>
      <c r="M3178" s="471">
        <f t="shared" si="349"/>
        <v>1267.4250316588955</v>
      </c>
      <c r="N3178" s="467">
        <f t="shared" si="350"/>
        <v>0</v>
      </c>
      <c r="O3178" s="475" t="str">
        <f t="shared" si="351"/>
        <v/>
      </c>
    </row>
    <row r="3179" spans="1:15" hidden="1">
      <c r="A3179" s="475">
        <f t="shared" si="345"/>
        <v>43586</v>
      </c>
      <c r="B3179" s="475">
        <v>43598</v>
      </c>
      <c r="C3179" s="467">
        <v>10</v>
      </c>
      <c r="D3179" s="467">
        <v>1064</v>
      </c>
      <c r="E3179" s="467">
        <v>74</v>
      </c>
      <c r="F3179" s="467">
        <v>17</v>
      </c>
      <c r="G3179" s="467">
        <f t="array" ref="G3179">MAX(IF($A$2:$A$8761=A3179,$D$2:$D$8761))</f>
        <v>1309</v>
      </c>
      <c r="H3179" s="467">
        <f t="shared" si="346"/>
        <v>0</v>
      </c>
      <c r="I3179" s="475" t="str">
        <f t="shared" si="347"/>
        <v/>
      </c>
      <c r="J3179" s="471">
        <f>'Potential Projects'!D3180</f>
        <v>136.99670010492284</v>
      </c>
      <c r="K3179" s="471">
        <f>'Potential Projects'!E3180</f>
        <v>26.066954364652762</v>
      </c>
      <c r="L3179" s="476">
        <f t="shared" si="348"/>
        <v>809.93634553042432</v>
      </c>
      <c r="M3179" s="471">
        <f t="shared" si="349"/>
        <v>1267.4250316588955</v>
      </c>
      <c r="N3179" s="467">
        <f t="shared" si="350"/>
        <v>0</v>
      </c>
      <c r="O3179" s="475" t="str">
        <f t="shared" si="351"/>
        <v/>
      </c>
    </row>
    <row r="3180" spans="1:15" hidden="1">
      <c r="A3180" s="475">
        <f t="shared" si="345"/>
        <v>43586</v>
      </c>
      <c r="B3180" s="475">
        <v>43598</v>
      </c>
      <c r="C3180" s="467">
        <v>11</v>
      </c>
      <c r="D3180" s="467">
        <v>1079</v>
      </c>
      <c r="E3180" s="467">
        <v>37</v>
      </c>
      <c r="F3180" s="467">
        <v>19</v>
      </c>
      <c r="G3180" s="467">
        <f t="array" ref="G3180">MAX(IF($A$2:$A$8761=A3180,$D$2:$D$8761))</f>
        <v>1309</v>
      </c>
      <c r="H3180" s="467">
        <f t="shared" si="346"/>
        <v>0</v>
      </c>
      <c r="I3180" s="475" t="str">
        <f t="shared" si="347"/>
        <v/>
      </c>
      <c r="J3180" s="471">
        <f>'Potential Projects'!D3181</f>
        <v>121.97420654601601</v>
      </c>
      <c r="K3180" s="471">
        <f>'Potential Projects'!E3181</f>
        <v>19.945057030746078</v>
      </c>
      <c r="L3180" s="476">
        <f t="shared" si="348"/>
        <v>881.08073642323791</v>
      </c>
      <c r="M3180" s="471">
        <f t="shared" si="349"/>
        <v>1267.4250316588955</v>
      </c>
      <c r="N3180" s="467">
        <f t="shared" si="350"/>
        <v>0</v>
      </c>
      <c r="O3180" s="475" t="str">
        <f t="shared" si="351"/>
        <v/>
      </c>
    </row>
    <row r="3181" spans="1:15" hidden="1">
      <c r="A3181" s="475">
        <f t="shared" si="345"/>
        <v>43586</v>
      </c>
      <c r="B3181" s="475">
        <v>43598</v>
      </c>
      <c r="C3181" s="467">
        <v>12</v>
      </c>
      <c r="D3181" s="467">
        <v>1121</v>
      </c>
      <c r="E3181" s="467">
        <v>22</v>
      </c>
      <c r="F3181" s="467">
        <v>17</v>
      </c>
      <c r="G3181" s="467">
        <f t="array" ref="G3181">MAX(IF($A$2:$A$8761=A3181,$D$2:$D$8761))</f>
        <v>1309</v>
      </c>
      <c r="H3181" s="467">
        <f t="shared" si="346"/>
        <v>0</v>
      </c>
      <c r="I3181" s="475" t="str">
        <f t="shared" si="347"/>
        <v/>
      </c>
      <c r="J3181" s="471">
        <f>'Potential Projects'!D3182</f>
        <v>99.587804217109067</v>
      </c>
      <c r="K3181" s="471">
        <f>'Potential Projects'!E3182</f>
        <v>14.98402037196302</v>
      </c>
      <c r="L3181" s="476">
        <f t="shared" si="348"/>
        <v>967.42817541092791</v>
      </c>
      <c r="M3181" s="471">
        <f t="shared" si="349"/>
        <v>1267.4250316588955</v>
      </c>
      <c r="N3181" s="467">
        <f t="shared" si="350"/>
        <v>0</v>
      </c>
      <c r="O3181" s="475" t="str">
        <f t="shared" si="351"/>
        <v/>
      </c>
    </row>
    <row r="3182" spans="1:15" hidden="1">
      <c r="A3182" s="475">
        <f t="shared" si="345"/>
        <v>43586</v>
      </c>
      <c r="B3182" s="475">
        <v>43598</v>
      </c>
      <c r="C3182" s="467">
        <v>13</v>
      </c>
      <c r="D3182" s="467">
        <v>1140</v>
      </c>
      <c r="E3182" s="467">
        <v>28</v>
      </c>
      <c r="F3182" s="467">
        <v>16</v>
      </c>
      <c r="G3182" s="467">
        <f t="array" ref="G3182">MAX(IF($A$2:$A$8761=A3182,$D$2:$D$8761))</f>
        <v>1309</v>
      </c>
      <c r="H3182" s="467">
        <f t="shared" si="346"/>
        <v>0</v>
      </c>
      <c r="I3182" s="475" t="str">
        <f t="shared" si="347"/>
        <v/>
      </c>
      <c r="J3182" s="471">
        <f>'Potential Projects'!D3183</f>
        <v>90.924815488115911</v>
      </c>
      <c r="K3182" s="471">
        <f>'Potential Projects'!E3183</f>
        <v>15.993124328101482</v>
      </c>
      <c r="L3182" s="476">
        <f t="shared" si="348"/>
        <v>989.08206018378269</v>
      </c>
      <c r="M3182" s="471">
        <f t="shared" si="349"/>
        <v>1267.4250316588955</v>
      </c>
      <c r="N3182" s="467">
        <f t="shared" si="350"/>
        <v>0</v>
      </c>
      <c r="O3182" s="475" t="str">
        <f t="shared" si="351"/>
        <v/>
      </c>
    </row>
    <row r="3183" spans="1:15" hidden="1">
      <c r="A3183" s="475">
        <f t="shared" si="345"/>
        <v>43586</v>
      </c>
      <c r="B3183" s="475">
        <v>43598</v>
      </c>
      <c r="C3183" s="467">
        <v>14</v>
      </c>
      <c r="D3183" s="467">
        <v>1118</v>
      </c>
      <c r="E3183" s="467">
        <v>26</v>
      </c>
      <c r="F3183" s="467">
        <v>14</v>
      </c>
      <c r="G3183" s="467">
        <f t="array" ref="G3183">MAX(IF($A$2:$A$8761=A3183,$D$2:$D$8761))</f>
        <v>1309</v>
      </c>
      <c r="H3183" s="467">
        <f t="shared" si="346"/>
        <v>0</v>
      </c>
      <c r="I3183" s="475" t="str">
        <f t="shared" si="347"/>
        <v/>
      </c>
      <c r="J3183" s="471">
        <f>'Potential Projects'!D3184</f>
        <v>78.835588337488261</v>
      </c>
      <c r="K3183" s="471">
        <f>'Potential Projects'!E3184</f>
        <v>28.040573962588692</v>
      </c>
      <c r="L3183" s="476">
        <f t="shared" si="348"/>
        <v>971.123837699923</v>
      </c>
      <c r="M3183" s="471">
        <f t="shared" si="349"/>
        <v>1267.4250316588955</v>
      </c>
      <c r="N3183" s="467">
        <f t="shared" si="350"/>
        <v>0</v>
      </c>
      <c r="O3183" s="475" t="str">
        <f t="shared" si="351"/>
        <v/>
      </c>
    </row>
    <row r="3184" spans="1:15" hidden="1">
      <c r="A3184" s="475">
        <f t="shared" si="345"/>
        <v>43586</v>
      </c>
      <c r="B3184" s="475">
        <v>43598</v>
      </c>
      <c r="C3184" s="467">
        <v>15</v>
      </c>
      <c r="D3184" s="467">
        <v>1141</v>
      </c>
      <c r="E3184" s="467">
        <v>23</v>
      </c>
      <c r="F3184" s="467">
        <v>12</v>
      </c>
      <c r="G3184" s="467">
        <f t="array" ref="G3184">MAX(IF($A$2:$A$8761=A3184,$D$2:$D$8761))</f>
        <v>1309</v>
      </c>
      <c r="H3184" s="467">
        <f t="shared" si="346"/>
        <v>0</v>
      </c>
      <c r="I3184" s="475" t="str">
        <f t="shared" si="347"/>
        <v/>
      </c>
      <c r="J3184" s="471">
        <f>'Potential Projects'!D3185</f>
        <v>83.055838150640966</v>
      </c>
      <c r="K3184" s="471">
        <f>'Potential Projects'!E3185</f>
        <v>30.567245108578799</v>
      </c>
      <c r="L3184" s="476">
        <f t="shared" si="348"/>
        <v>992.37691674078019</v>
      </c>
      <c r="M3184" s="471">
        <f t="shared" si="349"/>
        <v>1267.4250316588955</v>
      </c>
      <c r="N3184" s="467">
        <f t="shared" si="350"/>
        <v>0</v>
      </c>
      <c r="O3184" s="475" t="str">
        <f t="shared" si="351"/>
        <v/>
      </c>
    </row>
    <row r="3185" spans="1:15" hidden="1">
      <c r="A3185" s="475">
        <f t="shared" si="345"/>
        <v>43586</v>
      </c>
      <c r="B3185" s="475">
        <v>43598</v>
      </c>
      <c r="C3185" s="467">
        <v>16</v>
      </c>
      <c r="D3185" s="467">
        <v>1125</v>
      </c>
      <c r="E3185" s="467">
        <v>24</v>
      </c>
      <c r="F3185" s="467">
        <v>18</v>
      </c>
      <c r="G3185" s="467">
        <f t="array" ref="G3185">MAX(IF($A$2:$A$8761=A3185,$D$2:$D$8761))</f>
        <v>1309</v>
      </c>
      <c r="H3185" s="467">
        <f t="shared" si="346"/>
        <v>0</v>
      </c>
      <c r="I3185" s="475" t="str">
        <f t="shared" si="347"/>
        <v/>
      </c>
      <c r="J3185" s="471">
        <f>'Potential Projects'!D3186</f>
        <v>123.10556256495185</v>
      </c>
      <c r="K3185" s="471">
        <f>'Potential Projects'!E3186</f>
        <v>39.746179853794885</v>
      </c>
      <c r="L3185" s="476">
        <f t="shared" si="348"/>
        <v>920.14825758125335</v>
      </c>
      <c r="M3185" s="471">
        <f t="shared" si="349"/>
        <v>1267.4250316588955</v>
      </c>
      <c r="N3185" s="467">
        <f t="shared" si="350"/>
        <v>0</v>
      </c>
      <c r="O3185" s="475" t="str">
        <f t="shared" si="351"/>
        <v/>
      </c>
    </row>
    <row r="3186" spans="1:15" hidden="1">
      <c r="A3186" s="475">
        <f t="shared" si="345"/>
        <v>43586</v>
      </c>
      <c r="B3186" s="475">
        <v>43598</v>
      </c>
      <c r="C3186" s="467">
        <v>17</v>
      </c>
      <c r="D3186" s="467">
        <v>1118</v>
      </c>
      <c r="E3186" s="467">
        <v>21</v>
      </c>
      <c r="F3186" s="467">
        <v>19</v>
      </c>
      <c r="G3186" s="467">
        <f t="array" ref="G3186">MAX(IF($A$2:$A$8761=A3186,$D$2:$D$8761))</f>
        <v>1309</v>
      </c>
      <c r="H3186" s="467">
        <f t="shared" si="346"/>
        <v>0</v>
      </c>
      <c r="I3186" s="475" t="str">
        <f t="shared" si="347"/>
        <v/>
      </c>
      <c r="J3186" s="471">
        <f>'Potential Projects'!D3187</f>
        <v>140.83205752665785</v>
      </c>
      <c r="K3186" s="471">
        <f>'Potential Projects'!E3187</f>
        <v>34.038875618146633</v>
      </c>
      <c r="L3186" s="476">
        <f t="shared" si="348"/>
        <v>903.12906685519545</v>
      </c>
      <c r="M3186" s="471">
        <f t="shared" si="349"/>
        <v>1267.4250316588955</v>
      </c>
      <c r="N3186" s="467">
        <f t="shared" si="350"/>
        <v>0</v>
      </c>
      <c r="O3186" s="475" t="str">
        <f t="shared" si="351"/>
        <v/>
      </c>
    </row>
    <row r="3187" spans="1:15" hidden="1">
      <c r="A3187" s="475">
        <f t="shared" si="345"/>
        <v>43586</v>
      </c>
      <c r="B3187" s="475">
        <v>43598</v>
      </c>
      <c r="C3187" s="467">
        <v>18</v>
      </c>
      <c r="D3187" s="467">
        <v>1107</v>
      </c>
      <c r="E3187" s="467">
        <v>11</v>
      </c>
      <c r="F3187" s="467">
        <v>17</v>
      </c>
      <c r="G3187" s="467">
        <f t="array" ref="G3187">MAX(IF($A$2:$A$8761=A3187,$D$2:$D$8761))</f>
        <v>1309</v>
      </c>
      <c r="H3187" s="467">
        <f t="shared" si="346"/>
        <v>0</v>
      </c>
      <c r="I3187" s="475" t="str">
        <f t="shared" si="347"/>
        <v/>
      </c>
      <c r="J3187" s="471">
        <f>'Potential Projects'!D3188</f>
        <v>140.29390927985139</v>
      </c>
      <c r="K3187" s="471">
        <f>'Potential Projects'!E3188</f>
        <v>32.544775962158674</v>
      </c>
      <c r="L3187" s="476">
        <f t="shared" si="348"/>
        <v>906.16131475798989</v>
      </c>
      <c r="M3187" s="471">
        <f t="shared" si="349"/>
        <v>1267.4250316588955</v>
      </c>
      <c r="N3187" s="467">
        <f t="shared" si="350"/>
        <v>0</v>
      </c>
      <c r="O3187" s="475" t="str">
        <f t="shared" si="351"/>
        <v/>
      </c>
    </row>
    <row r="3188" spans="1:15" hidden="1">
      <c r="A3188" s="475">
        <f t="shared" si="345"/>
        <v>43586</v>
      </c>
      <c r="B3188" s="475">
        <v>43598</v>
      </c>
      <c r="C3188" s="467">
        <v>19</v>
      </c>
      <c r="D3188" s="467">
        <v>1113</v>
      </c>
      <c r="E3188" s="467">
        <v>10</v>
      </c>
      <c r="F3188" s="467">
        <v>7</v>
      </c>
      <c r="G3188" s="467">
        <f t="array" ref="G3188">MAX(IF($A$2:$A$8761=A3188,$D$2:$D$8761))</f>
        <v>1309</v>
      </c>
      <c r="H3188" s="467">
        <f t="shared" si="346"/>
        <v>0</v>
      </c>
      <c r="I3188" s="475" t="str">
        <f t="shared" si="347"/>
        <v/>
      </c>
      <c r="J3188" s="471">
        <f>'Potential Projects'!D3189</f>
        <v>143.36720298026211</v>
      </c>
      <c r="K3188" s="471">
        <f>'Potential Projects'!E3189</f>
        <v>44.550766286820036</v>
      </c>
      <c r="L3188" s="476">
        <f t="shared" si="348"/>
        <v>908.08203073291781</v>
      </c>
      <c r="M3188" s="471">
        <f t="shared" si="349"/>
        <v>1267.4250316588955</v>
      </c>
      <c r="N3188" s="467">
        <f t="shared" si="350"/>
        <v>0</v>
      </c>
      <c r="O3188" s="475" t="str">
        <f t="shared" si="351"/>
        <v/>
      </c>
    </row>
    <row r="3189" spans="1:15" hidden="1">
      <c r="A3189" s="475">
        <f t="shared" si="345"/>
        <v>43586</v>
      </c>
      <c r="B3189" s="475">
        <v>43598</v>
      </c>
      <c r="C3189" s="467">
        <v>20</v>
      </c>
      <c r="D3189" s="467">
        <v>1092</v>
      </c>
      <c r="E3189" s="467">
        <v>3</v>
      </c>
      <c r="F3189" s="467">
        <v>2</v>
      </c>
      <c r="G3189" s="467">
        <f t="array" ref="G3189">MAX(IF($A$2:$A$8761=A3189,$D$2:$D$8761))</f>
        <v>1309</v>
      </c>
      <c r="H3189" s="467">
        <f t="shared" si="346"/>
        <v>0</v>
      </c>
      <c r="I3189" s="475" t="str">
        <f t="shared" si="347"/>
        <v/>
      </c>
      <c r="J3189" s="471">
        <f>'Potential Projects'!D3190</f>
        <v>144</v>
      </c>
      <c r="K3189" s="471">
        <f>'Potential Projects'!E3190</f>
        <v>44.385711298645454</v>
      </c>
      <c r="L3189" s="476">
        <f t="shared" si="348"/>
        <v>898.61428870135455</v>
      </c>
      <c r="M3189" s="471">
        <f t="shared" si="349"/>
        <v>1267.4250316588955</v>
      </c>
      <c r="N3189" s="467">
        <f t="shared" si="350"/>
        <v>0</v>
      </c>
      <c r="O3189" s="475" t="str">
        <f t="shared" si="351"/>
        <v/>
      </c>
    </row>
    <row r="3190" spans="1:15" hidden="1">
      <c r="A3190" s="475">
        <f t="shared" si="345"/>
        <v>43586</v>
      </c>
      <c r="B3190" s="475">
        <v>43598</v>
      </c>
      <c r="C3190" s="467">
        <v>21</v>
      </c>
      <c r="D3190" s="467">
        <v>1105</v>
      </c>
      <c r="E3190" s="467">
        <v>3</v>
      </c>
      <c r="F3190" s="467">
        <v>0</v>
      </c>
      <c r="G3190" s="467">
        <f t="array" ref="G3190">MAX(IF($A$2:$A$8761=A3190,$D$2:$D$8761))</f>
        <v>1309</v>
      </c>
      <c r="H3190" s="467">
        <f t="shared" si="346"/>
        <v>0</v>
      </c>
      <c r="I3190" s="475" t="str">
        <f t="shared" si="347"/>
        <v/>
      </c>
      <c r="J3190" s="471">
        <f>'Potential Projects'!D3191</f>
        <v>144</v>
      </c>
      <c r="K3190" s="471">
        <f>'Potential Projects'!E3191</f>
        <v>50.36836793162761</v>
      </c>
      <c r="L3190" s="476">
        <f t="shared" si="348"/>
        <v>907.63163206837237</v>
      </c>
      <c r="M3190" s="471">
        <f t="shared" si="349"/>
        <v>1267.4250316588955</v>
      </c>
      <c r="N3190" s="467">
        <f t="shared" si="350"/>
        <v>0</v>
      </c>
      <c r="O3190" s="475" t="str">
        <f t="shared" si="351"/>
        <v/>
      </c>
    </row>
    <row r="3191" spans="1:15" hidden="1">
      <c r="A3191" s="475">
        <f t="shared" si="345"/>
        <v>43586</v>
      </c>
      <c r="B3191" s="475">
        <v>43598</v>
      </c>
      <c r="C3191" s="467">
        <v>22</v>
      </c>
      <c r="D3191" s="467">
        <v>1024</v>
      </c>
      <c r="E3191" s="467">
        <v>2</v>
      </c>
      <c r="F3191" s="467">
        <v>0</v>
      </c>
      <c r="G3191" s="467">
        <f t="array" ref="G3191">MAX(IF($A$2:$A$8761=A3191,$D$2:$D$8761))</f>
        <v>1309</v>
      </c>
      <c r="H3191" s="467">
        <f t="shared" si="346"/>
        <v>0</v>
      </c>
      <c r="I3191" s="475" t="str">
        <f t="shared" si="347"/>
        <v/>
      </c>
      <c r="J3191" s="471">
        <f>'Potential Projects'!D3192</f>
        <v>144</v>
      </c>
      <c r="K3191" s="471">
        <f>'Potential Projects'!E3192</f>
        <v>58.940275800903031</v>
      </c>
      <c r="L3191" s="476">
        <f t="shared" si="348"/>
        <v>819.05972419909699</v>
      </c>
      <c r="M3191" s="471">
        <f t="shared" si="349"/>
        <v>1267.4250316588955</v>
      </c>
      <c r="N3191" s="467">
        <f t="shared" si="350"/>
        <v>0</v>
      </c>
      <c r="O3191" s="475" t="str">
        <f t="shared" si="351"/>
        <v/>
      </c>
    </row>
    <row r="3192" spans="1:15" hidden="1">
      <c r="A3192" s="475">
        <f t="shared" si="345"/>
        <v>43586</v>
      </c>
      <c r="B3192" s="475">
        <v>43598</v>
      </c>
      <c r="C3192" s="467">
        <v>23</v>
      </c>
      <c r="D3192" s="467">
        <v>914</v>
      </c>
      <c r="E3192" s="467">
        <v>2</v>
      </c>
      <c r="F3192" s="467">
        <v>0</v>
      </c>
      <c r="G3192" s="467">
        <f t="array" ref="G3192">MAX(IF($A$2:$A$8761=A3192,$D$2:$D$8761))</f>
        <v>1309</v>
      </c>
      <c r="H3192" s="467">
        <f t="shared" si="346"/>
        <v>0</v>
      </c>
      <c r="I3192" s="475" t="str">
        <f t="shared" si="347"/>
        <v/>
      </c>
      <c r="J3192" s="471">
        <f>'Potential Projects'!D3193</f>
        <v>144</v>
      </c>
      <c r="K3192" s="471">
        <f>'Potential Projects'!E3193</f>
        <v>64.71094237798323</v>
      </c>
      <c r="L3192" s="476">
        <f t="shared" si="348"/>
        <v>703.2890576220168</v>
      </c>
      <c r="M3192" s="471">
        <f t="shared" si="349"/>
        <v>1267.4250316588955</v>
      </c>
      <c r="N3192" s="467">
        <f t="shared" si="350"/>
        <v>0</v>
      </c>
      <c r="O3192" s="475" t="str">
        <f t="shared" si="351"/>
        <v/>
      </c>
    </row>
    <row r="3193" spans="1:15" hidden="1">
      <c r="A3193" s="475">
        <f t="shared" si="345"/>
        <v>43586</v>
      </c>
      <c r="B3193" s="475">
        <v>43598</v>
      </c>
      <c r="C3193" s="467">
        <v>24</v>
      </c>
      <c r="D3193" s="467">
        <v>827</v>
      </c>
      <c r="E3193" s="467">
        <v>9</v>
      </c>
      <c r="F3193" s="467">
        <v>0</v>
      </c>
      <c r="G3193" s="467">
        <f t="array" ref="G3193">MAX(IF($A$2:$A$8761=A3193,$D$2:$D$8761))</f>
        <v>1309</v>
      </c>
      <c r="H3193" s="467">
        <f t="shared" si="346"/>
        <v>0</v>
      </c>
      <c r="I3193" s="475" t="str">
        <f t="shared" si="347"/>
        <v/>
      </c>
      <c r="J3193" s="471">
        <f>'Potential Projects'!D3194</f>
        <v>139.7007972333999</v>
      </c>
      <c r="K3193" s="471">
        <f>'Potential Projects'!E3194</f>
        <v>55.853512846699644</v>
      </c>
      <c r="L3193" s="476">
        <f t="shared" si="348"/>
        <v>622.44568991990036</v>
      </c>
      <c r="M3193" s="471">
        <f t="shared" si="349"/>
        <v>1267.4250316588955</v>
      </c>
      <c r="N3193" s="467">
        <f t="shared" si="350"/>
        <v>0</v>
      </c>
      <c r="O3193" s="475" t="str">
        <f t="shared" si="351"/>
        <v/>
      </c>
    </row>
    <row r="3194" spans="1:15" hidden="1">
      <c r="A3194" s="475">
        <f t="shared" si="345"/>
        <v>43586</v>
      </c>
      <c r="B3194" s="475">
        <v>43599</v>
      </c>
      <c r="C3194" s="467">
        <v>1</v>
      </c>
      <c r="D3194" s="467">
        <v>794</v>
      </c>
      <c r="E3194" s="467">
        <v>8</v>
      </c>
      <c r="F3194" s="467">
        <v>0</v>
      </c>
      <c r="G3194" s="467">
        <f t="array" ref="G3194">MAX(IF($A$2:$A$8761=A3194,$D$2:$D$8761))</f>
        <v>1309</v>
      </c>
      <c r="H3194" s="467">
        <f t="shared" si="346"/>
        <v>0</v>
      </c>
      <c r="I3194" s="475" t="str">
        <f t="shared" si="347"/>
        <v/>
      </c>
      <c r="J3194" s="471">
        <f>'Potential Projects'!D3195</f>
        <v>142.8689776398767</v>
      </c>
      <c r="K3194" s="471">
        <f>'Potential Projects'!E3195</f>
        <v>42.677274833369168</v>
      </c>
      <c r="L3194" s="476">
        <f t="shared" si="348"/>
        <v>600.45374752675411</v>
      </c>
      <c r="M3194" s="471">
        <f t="shared" si="349"/>
        <v>1267.4250316588955</v>
      </c>
      <c r="N3194" s="467">
        <f t="shared" si="350"/>
        <v>0</v>
      </c>
      <c r="O3194" s="475" t="str">
        <f t="shared" si="351"/>
        <v/>
      </c>
    </row>
    <row r="3195" spans="1:15" hidden="1">
      <c r="A3195" s="475">
        <f t="shared" si="345"/>
        <v>43586</v>
      </c>
      <c r="B3195" s="475">
        <v>43599</v>
      </c>
      <c r="C3195" s="467">
        <v>2</v>
      </c>
      <c r="D3195" s="467">
        <v>779</v>
      </c>
      <c r="E3195" s="467">
        <v>8</v>
      </c>
      <c r="F3195" s="467">
        <v>0</v>
      </c>
      <c r="G3195" s="467">
        <f t="array" ref="G3195">MAX(IF($A$2:$A$8761=A3195,$D$2:$D$8761))</f>
        <v>1309</v>
      </c>
      <c r="H3195" s="467">
        <f t="shared" si="346"/>
        <v>0</v>
      </c>
      <c r="I3195" s="475" t="str">
        <f t="shared" si="347"/>
        <v/>
      </c>
      <c r="J3195" s="471">
        <f>'Potential Projects'!D3196</f>
        <v>142.77607108577809</v>
      </c>
      <c r="K3195" s="471">
        <f>'Potential Projects'!E3196</f>
        <v>12.430752687594067</v>
      </c>
      <c r="L3195" s="476">
        <f t="shared" si="348"/>
        <v>615.79317622662779</v>
      </c>
      <c r="M3195" s="471">
        <f t="shared" si="349"/>
        <v>1267.4250316588955</v>
      </c>
      <c r="N3195" s="467">
        <f t="shared" si="350"/>
        <v>0</v>
      </c>
      <c r="O3195" s="475" t="str">
        <f t="shared" si="351"/>
        <v/>
      </c>
    </row>
    <row r="3196" spans="1:15" hidden="1">
      <c r="A3196" s="475">
        <f t="shared" si="345"/>
        <v>43586</v>
      </c>
      <c r="B3196" s="475">
        <v>43599</v>
      </c>
      <c r="C3196" s="467">
        <v>3</v>
      </c>
      <c r="D3196" s="467">
        <v>744</v>
      </c>
      <c r="E3196" s="467">
        <v>3</v>
      </c>
      <c r="F3196" s="467">
        <v>0</v>
      </c>
      <c r="G3196" s="467">
        <f t="array" ref="G3196">MAX(IF($A$2:$A$8761=A3196,$D$2:$D$8761))</f>
        <v>1309</v>
      </c>
      <c r="H3196" s="467">
        <f t="shared" si="346"/>
        <v>0</v>
      </c>
      <c r="I3196" s="475" t="str">
        <f t="shared" si="347"/>
        <v/>
      </c>
      <c r="J3196" s="471">
        <f>'Potential Projects'!D3197</f>
        <v>144</v>
      </c>
      <c r="K3196" s="471">
        <f>'Potential Projects'!E3197</f>
        <v>14.196293485271985</v>
      </c>
      <c r="L3196" s="476">
        <f t="shared" si="348"/>
        <v>582.80370651472799</v>
      </c>
      <c r="M3196" s="471">
        <f t="shared" si="349"/>
        <v>1267.4250316588955</v>
      </c>
      <c r="N3196" s="467">
        <f t="shared" si="350"/>
        <v>0</v>
      </c>
      <c r="O3196" s="475" t="str">
        <f t="shared" si="351"/>
        <v/>
      </c>
    </row>
    <row r="3197" spans="1:15" hidden="1">
      <c r="A3197" s="475">
        <f t="shared" si="345"/>
        <v>43586</v>
      </c>
      <c r="B3197" s="475">
        <v>43599</v>
      </c>
      <c r="C3197" s="467">
        <v>4</v>
      </c>
      <c r="D3197" s="467">
        <v>757</v>
      </c>
      <c r="E3197" s="467">
        <v>6</v>
      </c>
      <c r="F3197" s="467">
        <v>0</v>
      </c>
      <c r="G3197" s="467">
        <f t="array" ref="G3197">MAX(IF($A$2:$A$8761=A3197,$D$2:$D$8761))</f>
        <v>1309</v>
      </c>
      <c r="H3197" s="467">
        <f t="shared" si="346"/>
        <v>0</v>
      </c>
      <c r="I3197" s="475" t="str">
        <f t="shared" si="347"/>
        <v/>
      </c>
      <c r="J3197" s="471">
        <f>'Potential Projects'!D3198</f>
        <v>143.84574771051572</v>
      </c>
      <c r="K3197" s="471">
        <f>'Potential Projects'!E3198</f>
        <v>15.8875204257149</v>
      </c>
      <c r="L3197" s="476">
        <f t="shared" si="348"/>
        <v>591.26673186376934</v>
      </c>
      <c r="M3197" s="471">
        <f t="shared" si="349"/>
        <v>1267.4250316588955</v>
      </c>
      <c r="N3197" s="467">
        <f t="shared" si="350"/>
        <v>0</v>
      </c>
      <c r="O3197" s="475" t="str">
        <f t="shared" si="351"/>
        <v/>
      </c>
    </row>
    <row r="3198" spans="1:15" hidden="1">
      <c r="A3198" s="475">
        <f t="shared" si="345"/>
        <v>43586</v>
      </c>
      <c r="B3198" s="475">
        <v>43599</v>
      </c>
      <c r="C3198" s="467">
        <v>5</v>
      </c>
      <c r="D3198" s="467">
        <v>777</v>
      </c>
      <c r="E3198" s="467">
        <v>12</v>
      </c>
      <c r="F3198" s="467">
        <v>0</v>
      </c>
      <c r="G3198" s="467">
        <f t="array" ref="G3198">MAX(IF($A$2:$A$8761=A3198,$D$2:$D$8761))</f>
        <v>1309</v>
      </c>
      <c r="H3198" s="467">
        <f t="shared" si="346"/>
        <v>0</v>
      </c>
      <c r="I3198" s="475" t="str">
        <f t="shared" si="347"/>
        <v/>
      </c>
      <c r="J3198" s="471">
        <f>'Potential Projects'!D3199</f>
        <v>143.9317190720715</v>
      </c>
      <c r="K3198" s="471">
        <f>'Potential Projects'!E3199</f>
        <v>16.938865942808</v>
      </c>
      <c r="L3198" s="476">
        <f t="shared" si="348"/>
        <v>604.12941498512055</v>
      </c>
      <c r="M3198" s="471">
        <f t="shared" si="349"/>
        <v>1267.4250316588955</v>
      </c>
      <c r="N3198" s="467">
        <f t="shared" si="350"/>
        <v>0</v>
      </c>
      <c r="O3198" s="475" t="str">
        <f t="shared" si="351"/>
        <v/>
      </c>
    </row>
    <row r="3199" spans="1:15" hidden="1">
      <c r="A3199" s="475">
        <f t="shared" si="345"/>
        <v>43586</v>
      </c>
      <c r="B3199" s="475">
        <v>43599</v>
      </c>
      <c r="C3199" s="467">
        <v>6</v>
      </c>
      <c r="D3199" s="467">
        <v>871</v>
      </c>
      <c r="E3199" s="467">
        <v>19</v>
      </c>
      <c r="F3199" s="467">
        <v>0</v>
      </c>
      <c r="G3199" s="467">
        <f t="array" ref="G3199">MAX(IF($A$2:$A$8761=A3199,$D$2:$D$8761))</f>
        <v>1309</v>
      </c>
      <c r="H3199" s="467">
        <f t="shared" si="346"/>
        <v>0</v>
      </c>
      <c r="I3199" s="475" t="str">
        <f t="shared" si="347"/>
        <v/>
      </c>
      <c r="J3199" s="471">
        <f>'Potential Projects'!D3200</f>
        <v>142.45767598941191</v>
      </c>
      <c r="K3199" s="471">
        <f>'Potential Projects'!E3200</f>
        <v>8.5961576542678984</v>
      </c>
      <c r="L3199" s="476">
        <f t="shared" si="348"/>
        <v>700.94616635632019</v>
      </c>
      <c r="M3199" s="471">
        <f t="shared" si="349"/>
        <v>1267.4250316588955</v>
      </c>
      <c r="N3199" s="467">
        <f t="shared" si="350"/>
        <v>0</v>
      </c>
      <c r="O3199" s="475" t="str">
        <f t="shared" si="351"/>
        <v/>
      </c>
    </row>
    <row r="3200" spans="1:15" hidden="1">
      <c r="A3200" s="475">
        <f t="shared" si="345"/>
        <v>43586</v>
      </c>
      <c r="B3200" s="475">
        <v>43599</v>
      </c>
      <c r="C3200" s="467">
        <v>7</v>
      </c>
      <c r="D3200" s="467">
        <v>950</v>
      </c>
      <c r="E3200" s="467">
        <v>23</v>
      </c>
      <c r="F3200" s="467">
        <v>5</v>
      </c>
      <c r="G3200" s="467">
        <f t="array" ref="G3200">MAX(IF($A$2:$A$8761=A3200,$D$2:$D$8761))</f>
        <v>1309</v>
      </c>
      <c r="H3200" s="467">
        <f t="shared" si="346"/>
        <v>0</v>
      </c>
      <c r="I3200" s="475" t="str">
        <f t="shared" si="347"/>
        <v/>
      </c>
      <c r="J3200" s="471">
        <f>'Potential Projects'!D3201</f>
        <v>140.66349556839589</v>
      </c>
      <c r="K3200" s="471">
        <f>'Potential Projects'!E3201</f>
        <v>4.0583188561599659</v>
      </c>
      <c r="L3200" s="476">
        <f t="shared" si="348"/>
        <v>777.27818557544413</v>
      </c>
      <c r="M3200" s="471">
        <f t="shared" si="349"/>
        <v>1267.4250316588955</v>
      </c>
      <c r="N3200" s="467">
        <f t="shared" si="350"/>
        <v>0</v>
      </c>
      <c r="O3200" s="475" t="str">
        <f t="shared" si="351"/>
        <v/>
      </c>
    </row>
    <row r="3201" spans="1:15" hidden="1">
      <c r="A3201" s="475">
        <f t="shared" si="345"/>
        <v>43586</v>
      </c>
      <c r="B3201" s="475">
        <v>43599</v>
      </c>
      <c r="C3201" s="467">
        <v>8</v>
      </c>
      <c r="D3201" s="467">
        <v>1039</v>
      </c>
      <c r="E3201" s="467">
        <v>14</v>
      </c>
      <c r="F3201" s="467">
        <v>6</v>
      </c>
      <c r="G3201" s="467">
        <f t="array" ref="G3201">MAX(IF($A$2:$A$8761=A3201,$D$2:$D$8761))</f>
        <v>1309</v>
      </c>
      <c r="H3201" s="467">
        <f t="shared" si="346"/>
        <v>0</v>
      </c>
      <c r="I3201" s="475" t="str">
        <f t="shared" si="347"/>
        <v/>
      </c>
      <c r="J3201" s="471">
        <f>'Potential Projects'!D3202</f>
        <v>137.05628604314418</v>
      </c>
      <c r="K3201" s="471">
        <f>'Potential Projects'!E3202</f>
        <v>6.8165363362717697</v>
      </c>
      <c r="L3201" s="476">
        <f t="shared" si="348"/>
        <v>875.12717762058412</v>
      </c>
      <c r="M3201" s="471">
        <f t="shared" si="349"/>
        <v>1267.4250316588955</v>
      </c>
      <c r="N3201" s="467">
        <f t="shared" si="350"/>
        <v>0</v>
      </c>
      <c r="O3201" s="475" t="str">
        <f t="shared" si="351"/>
        <v/>
      </c>
    </row>
    <row r="3202" spans="1:15" hidden="1">
      <c r="A3202" s="475">
        <f t="shared" ref="A3202:A3265" si="352">DATE(YEAR(B3202),MONTH(B3202),1)</f>
        <v>43586</v>
      </c>
      <c r="B3202" s="475">
        <v>43599</v>
      </c>
      <c r="C3202" s="467">
        <v>9</v>
      </c>
      <c r="D3202" s="467">
        <v>1063</v>
      </c>
      <c r="E3202" s="467">
        <v>29</v>
      </c>
      <c r="F3202" s="467">
        <v>12</v>
      </c>
      <c r="G3202" s="467">
        <f t="array" ref="G3202">MAX(IF($A$2:$A$8761=A3202,$D$2:$D$8761))</f>
        <v>1309</v>
      </c>
      <c r="H3202" s="467">
        <f t="shared" ref="H3202:H3265" si="353">IF(G3202=D3202,1,0)</f>
        <v>0</v>
      </c>
      <c r="I3202" s="475" t="str">
        <f t="shared" ref="I3202:I3265" si="354">IF(D3202=G3202,B3202,"")</f>
        <v/>
      </c>
      <c r="J3202" s="471">
        <f>'Potential Projects'!D3203</f>
        <v>125.20587409463639</v>
      </c>
      <c r="K3202" s="471">
        <f>'Potential Projects'!E3203</f>
        <v>10.452439582885399</v>
      </c>
      <c r="L3202" s="476">
        <f t="shared" ref="L3202:L3265" si="355">D3202-E3202-F3202-J3202-K3202</f>
        <v>886.34168632247827</v>
      </c>
      <c r="M3202" s="471">
        <f t="shared" ref="M3202:M3265" si="356">MAX($L$2882:$L$3625)</f>
        <v>1267.4250316588955</v>
      </c>
      <c r="N3202" s="467">
        <f t="shared" ref="N3202:N3265" si="357">IF(M3202=L3202,1,0)</f>
        <v>0</v>
      </c>
      <c r="O3202" s="475" t="str">
        <f t="shared" ref="O3202:O3265" si="358">IF(L3202=M3202,B3202,"")</f>
        <v/>
      </c>
    </row>
    <row r="3203" spans="1:15" hidden="1">
      <c r="A3203" s="475">
        <f t="shared" si="352"/>
        <v>43586</v>
      </c>
      <c r="B3203" s="475">
        <v>43599</v>
      </c>
      <c r="C3203" s="467">
        <v>10</v>
      </c>
      <c r="D3203" s="467">
        <v>1044</v>
      </c>
      <c r="E3203" s="467">
        <v>32</v>
      </c>
      <c r="F3203" s="467">
        <v>9</v>
      </c>
      <c r="G3203" s="467">
        <f t="array" ref="G3203">MAX(IF($A$2:$A$8761=A3203,$D$2:$D$8761))</f>
        <v>1309</v>
      </c>
      <c r="H3203" s="467">
        <f t="shared" si="353"/>
        <v>0</v>
      </c>
      <c r="I3203" s="475" t="str">
        <f t="shared" si="354"/>
        <v/>
      </c>
      <c r="J3203" s="471">
        <f>'Potential Projects'!D3204</f>
        <v>114.4149573294029</v>
      </c>
      <c r="K3203" s="471">
        <f>'Potential Projects'!E3204</f>
        <v>3.5177833261664158</v>
      </c>
      <c r="L3203" s="476">
        <f t="shared" si="355"/>
        <v>885.06725934443068</v>
      </c>
      <c r="M3203" s="471">
        <f t="shared" si="356"/>
        <v>1267.4250316588955</v>
      </c>
      <c r="N3203" s="467">
        <f t="shared" si="357"/>
        <v>0</v>
      </c>
      <c r="O3203" s="475" t="str">
        <f t="shared" si="358"/>
        <v/>
      </c>
    </row>
    <row r="3204" spans="1:15" hidden="1">
      <c r="A3204" s="475">
        <f t="shared" si="352"/>
        <v>43586</v>
      </c>
      <c r="B3204" s="475">
        <v>43599</v>
      </c>
      <c r="C3204" s="467">
        <v>11</v>
      </c>
      <c r="D3204" s="467">
        <v>1099</v>
      </c>
      <c r="E3204" s="467">
        <v>31</v>
      </c>
      <c r="F3204" s="467">
        <v>10</v>
      </c>
      <c r="G3204" s="467">
        <f t="array" ref="G3204">MAX(IF($A$2:$A$8761=A3204,$D$2:$D$8761))</f>
        <v>1309</v>
      </c>
      <c r="H3204" s="467">
        <f t="shared" si="353"/>
        <v>0</v>
      </c>
      <c r="I3204" s="475" t="str">
        <f t="shared" si="354"/>
        <v/>
      </c>
      <c r="J3204" s="471">
        <f>'Potential Projects'!D3205</f>
        <v>118.67098787955356</v>
      </c>
      <c r="K3204" s="471">
        <f>'Potential Projects'!E3205</f>
        <v>6.9894138357342506</v>
      </c>
      <c r="L3204" s="476">
        <f t="shared" si="355"/>
        <v>932.33959828471222</v>
      </c>
      <c r="M3204" s="471">
        <f t="shared" si="356"/>
        <v>1267.4250316588955</v>
      </c>
      <c r="N3204" s="467">
        <f t="shared" si="357"/>
        <v>0</v>
      </c>
      <c r="O3204" s="475" t="str">
        <f t="shared" si="358"/>
        <v/>
      </c>
    </row>
    <row r="3205" spans="1:15" hidden="1">
      <c r="A3205" s="475">
        <f t="shared" si="352"/>
        <v>43586</v>
      </c>
      <c r="B3205" s="475">
        <v>43599</v>
      </c>
      <c r="C3205" s="467">
        <v>12</v>
      </c>
      <c r="D3205" s="467">
        <v>1103</v>
      </c>
      <c r="E3205" s="467">
        <v>29</v>
      </c>
      <c r="F3205" s="467">
        <v>12</v>
      </c>
      <c r="G3205" s="467">
        <f t="array" ref="G3205">MAX(IF($A$2:$A$8761=A3205,$D$2:$D$8761))</f>
        <v>1309</v>
      </c>
      <c r="H3205" s="467">
        <f t="shared" si="353"/>
        <v>0</v>
      </c>
      <c r="I3205" s="475" t="str">
        <f t="shared" si="354"/>
        <v/>
      </c>
      <c r="J3205" s="471">
        <f>'Potential Projects'!D3206</f>
        <v>51.643745894519192</v>
      </c>
      <c r="K3205" s="471">
        <f>'Potential Projects'!E3206</f>
        <v>9.6044793592775761</v>
      </c>
      <c r="L3205" s="476">
        <f t="shared" si="355"/>
        <v>1000.7517747462033</v>
      </c>
      <c r="M3205" s="471">
        <f t="shared" si="356"/>
        <v>1267.4250316588955</v>
      </c>
      <c r="N3205" s="467">
        <f t="shared" si="357"/>
        <v>0</v>
      </c>
      <c r="O3205" s="475" t="str">
        <f t="shared" si="358"/>
        <v/>
      </c>
    </row>
    <row r="3206" spans="1:15" hidden="1">
      <c r="A3206" s="475">
        <f t="shared" si="352"/>
        <v>43586</v>
      </c>
      <c r="B3206" s="475">
        <v>43599</v>
      </c>
      <c r="C3206" s="467">
        <v>13</v>
      </c>
      <c r="D3206" s="467">
        <v>1095</v>
      </c>
      <c r="E3206" s="467">
        <v>38</v>
      </c>
      <c r="F3206" s="467">
        <v>12</v>
      </c>
      <c r="G3206" s="467">
        <f t="array" ref="G3206">MAX(IF($A$2:$A$8761=A3206,$D$2:$D$8761))</f>
        <v>1309</v>
      </c>
      <c r="H3206" s="467">
        <f t="shared" si="353"/>
        <v>0</v>
      </c>
      <c r="I3206" s="475" t="str">
        <f t="shared" si="354"/>
        <v/>
      </c>
      <c r="J3206" s="471">
        <f>'Potential Projects'!D3207</f>
        <v>8.2615508350001861</v>
      </c>
      <c r="K3206" s="471">
        <f>'Potential Projects'!E3207</f>
        <v>10.996886368522899</v>
      </c>
      <c r="L3206" s="476">
        <f t="shared" si="355"/>
        <v>1025.741562796477</v>
      </c>
      <c r="M3206" s="471">
        <f t="shared" si="356"/>
        <v>1267.4250316588955</v>
      </c>
      <c r="N3206" s="467">
        <f t="shared" si="357"/>
        <v>0</v>
      </c>
      <c r="O3206" s="475" t="str">
        <f t="shared" si="358"/>
        <v/>
      </c>
    </row>
    <row r="3207" spans="1:15" hidden="1">
      <c r="A3207" s="475">
        <f t="shared" si="352"/>
        <v>43586</v>
      </c>
      <c r="B3207" s="475">
        <v>43599</v>
      </c>
      <c r="C3207" s="467">
        <v>14</v>
      </c>
      <c r="D3207" s="467">
        <v>1087</v>
      </c>
      <c r="E3207" s="467">
        <v>47</v>
      </c>
      <c r="F3207" s="467">
        <v>10</v>
      </c>
      <c r="G3207" s="467">
        <f t="array" ref="G3207">MAX(IF($A$2:$A$8761=A3207,$D$2:$D$8761))</f>
        <v>1309</v>
      </c>
      <c r="H3207" s="467">
        <f t="shared" si="353"/>
        <v>0</v>
      </c>
      <c r="I3207" s="475" t="str">
        <f t="shared" si="354"/>
        <v/>
      </c>
      <c r="J3207" s="471">
        <f>'Potential Projects'!D3208</f>
        <v>0.25051299826153206</v>
      </c>
      <c r="K3207" s="471">
        <f>'Potential Projects'!E3208</f>
        <v>11.582010212857449</v>
      </c>
      <c r="L3207" s="476">
        <f t="shared" si="355"/>
        <v>1018.1674767888811</v>
      </c>
      <c r="M3207" s="471">
        <f t="shared" si="356"/>
        <v>1267.4250316588955</v>
      </c>
      <c r="N3207" s="467">
        <f t="shared" si="357"/>
        <v>0</v>
      </c>
      <c r="O3207" s="475" t="str">
        <f t="shared" si="358"/>
        <v/>
      </c>
    </row>
    <row r="3208" spans="1:15" hidden="1">
      <c r="A3208" s="475">
        <f t="shared" si="352"/>
        <v>43586</v>
      </c>
      <c r="B3208" s="475">
        <v>43599</v>
      </c>
      <c r="C3208" s="467">
        <v>15</v>
      </c>
      <c r="D3208" s="467">
        <v>1109</v>
      </c>
      <c r="E3208" s="467">
        <v>68</v>
      </c>
      <c r="F3208" s="467">
        <v>7</v>
      </c>
      <c r="G3208" s="467">
        <f t="array" ref="G3208">MAX(IF($A$2:$A$8761=A3208,$D$2:$D$8761))</f>
        <v>1309</v>
      </c>
      <c r="H3208" s="467">
        <f t="shared" si="353"/>
        <v>0</v>
      </c>
      <c r="I3208" s="475" t="str">
        <f t="shared" si="354"/>
        <v/>
      </c>
      <c r="J3208" s="471">
        <f>'Potential Projects'!D3209</f>
        <v>21.064920702026928</v>
      </c>
      <c r="K3208" s="471">
        <f>'Potential Projects'!E3209</f>
        <v>26.786625403139109</v>
      </c>
      <c r="L3208" s="476">
        <f t="shared" si="355"/>
        <v>986.14845389483401</v>
      </c>
      <c r="M3208" s="471">
        <f t="shared" si="356"/>
        <v>1267.4250316588955</v>
      </c>
      <c r="N3208" s="467">
        <f t="shared" si="357"/>
        <v>0</v>
      </c>
      <c r="O3208" s="475" t="str">
        <f t="shared" si="358"/>
        <v/>
      </c>
    </row>
    <row r="3209" spans="1:15" hidden="1">
      <c r="A3209" s="475">
        <f t="shared" si="352"/>
        <v>43586</v>
      </c>
      <c r="B3209" s="475">
        <v>43599</v>
      </c>
      <c r="C3209" s="467">
        <v>16</v>
      </c>
      <c r="D3209" s="467">
        <v>1069</v>
      </c>
      <c r="E3209" s="467">
        <v>69</v>
      </c>
      <c r="F3209" s="467">
        <v>7</v>
      </c>
      <c r="G3209" s="467">
        <f t="array" ref="G3209">MAX(IF($A$2:$A$8761=A3209,$D$2:$D$8761))</f>
        <v>1309</v>
      </c>
      <c r="H3209" s="467">
        <f t="shared" si="353"/>
        <v>0</v>
      </c>
      <c r="I3209" s="475" t="str">
        <f t="shared" si="354"/>
        <v/>
      </c>
      <c r="J3209" s="471">
        <f>'Potential Projects'!D3210</f>
        <v>49.336912368825743</v>
      </c>
      <c r="K3209" s="471">
        <f>'Potential Projects'!E3210</f>
        <v>39.121161201892065</v>
      </c>
      <c r="L3209" s="476">
        <f t="shared" si="355"/>
        <v>904.54192642928217</v>
      </c>
      <c r="M3209" s="471">
        <f t="shared" si="356"/>
        <v>1267.4250316588955</v>
      </c>
      <c r="N3209" s="467">
        <f t="shared" si="357"/>
        <v>0</v>
      </c>
      <c r="O3209" s="475" t="str">
        <f t="shared" si="358"/>
        <v/>
      </c>
    </row>
    <row r="3210" spans="1:15" hidden="1">
      <c r="A3210" s="475">
        <f t="shared" si="352"/>
        <v>43586</v>
      </c>
      <c r="B3210" s="475">
        <v>43599</v>
      </c>
      <c r="C3210" s="467">
        <v>17</v>
      </c>
      <c r="D3210" s="467">
        <v>1084</v>
      </c>
      <c r="E3210" s="467">
        <v>43</v>
      </c>
      <c r="F3210" s="467">
        <v>6</v>
      </c>
      <c r="G3210" s="467">
        <f t="array" ref="G3210">MAX(IF($A$2:$A$8761=A3210,$D$2:$D$8761))</f>
        <v>1309</v>
      </c>
      <c r="H3210" s="467">
        <f t="shared" si="353"/>
        <v>0</v>
      </c>
      <c r="I3210" s="475" t="str">
        <f t="shared" si="354"/>
        <v/>
      </c>
      <c r="J3210" s="471">
        <f>'Potential Projects'!D3211</f>
        <v>64.730766890023801</v>
      </c>
      <c r="K3210" s="471">
        <f>'Potential Projects'!E3211</f>
        <v>43.011296065362288</v>
      </c>
      <c r="L3210" s="476">
        <f t="shared" si="355"/>
        <v>927.25793704461387</v>
      </c>
      <c r="M3210" s="471">
        <f t="shared" si="356"/>
        <v>1267.4250316588955</v>
      </c>
      <c r="N3210" s="467">
        <f t="shared" si="357"/>
        <v>0</v>
      </c>
      <c r="O3210" s="475" t="str">
        <f t="shared" si="358"/>
        <v/>
      </c>
    </row>
    <row r="3211" spans="1:15" hidden="1">
      <c r="A3211" s="475">
        <f t="shared" si="352"/>
        <v>43586</v>
      </c>
      <c r="B3211" s="475">
        <v>43599</v>
      </c>
      <c r="C3211" s="467">
        <v>18</v>
      </c>
      <c r="D3211" s="467">
        <v>1068</v>
      </c>
      <c r="E3211" s="467">
        <v>56</v>
      </c>
      <c r="F3211" s="467">
        <v>3</v>
      </c>
      <c r="G3211" s="467">
        <f t="array" ref="G3211">MAX(IF($A$2:$A$8761=A3211,$D$2:$D$8761))</f>
        <v>1309</v>
      </c>
      <c r="H3211" s="467">
        <f t="shared" si="353"/>
        <v>0</v>
      </c>
      <c r="I3211" s="475" t="str">
        <f t="shared" si="354"/>
        <v/>
      </c>
      <c r="J3211" s="471">
        <f>'Potential Projects'!D3212</f>
        <v>43.287519415448962</v>
      </c>
      <c r="K3211" s="471">
        <f>'Potential Projects'!E3212</f>
        <v>37.033332939152871</v>
      </c>
      <c r="L3211" s="476">
        <f t="shared" si="355"/>
        <v>928.67914764539819</v>
      </c>
      <c r="M3211" s="471">
        <f t="shared" si="356"/>
        <v>1267.4250316588955</v>
      </c>
      <c r="N3211" s="467">
        <f t="shared" si="357"/>
        <v>0</v>
      </c>
      <c r="O3211" s="475" t="str">
        <f t="shared" si="358"/>
        <v/>
      </c>
    </row>
    <row r="3212" spans="1:15" hidden="1">
      <c r="A3212" s="475">
        <f t="shared" si="352"/>
        <v>43586</v>
      </c>
      <c r="B3212" s="475">
        <v>43599</v>
      </c>
      <c r="C3212" s="467">
        <v>19</v>
      </c>
      <c r="D3212" s="467">
        <v>1061</v>
      </c>
      <c r="E3212" s="467">
        <v>62</v>
      </c>
      <c r="F3212" s="467">
        <v>2</v>
      </c>
      <c r="G3212" s="467">
        <f t="array" ref="G3212">MAX(IF($A$2:$A$8761=A3212,$D$2:$D$8761))</f>
        <v>1309</v>
      </c>
      <c r="H3212" s="467">
        <f t="shared" si="353"/>
        <v>0</v>
      </c>
      <c r="I3212" s="475" t="str">
        <f t="shared" si="354"/>
        <v/>
      </c>
      <c r="J3212" s="471">
        <f>'Potential Projects'!D3213</f>
        <v>104.74474930108174</v>
      </c>
      <c r="K3212" s="471">
        <f>'Potential Projects'!E3213</f>
        <v>55.6548210599871</v>
      </c>
      <c r="L3212" s="476">
        <f t="shared" si="355"/>
        <v>836.60042963893125</v>
      </c>
      <c r="M3212" s="471">
        <f t="shared" si="356"/>
        <v>1267.4250316588955</v>
      </c>
      <c r="N3212" s="467">
        <f t="shared" si="357"/>
        <v>0</v>
      </c>
      <c r="O3212" s="475" t="str">
        <f t="shared" si="358"/>
        <v/>
      </c>
    </row>
    <row r="3213" spans="1:15" hidden="1">
      <c r="A3213" s="475">
        <f t="shared" si="352"/>
        <v>43586</v>
      </c>
      <c r="B3213" s="475">
        <v>43599</v>
      </c>
      <c r="C3213" s="467">
        <v>20</v>
      </c>
      <c r="D3213" s="467">
        <v>1034</v>
      </c>
      <c r="E3213" s="467">
        <v>66</v>
      </c>
      <c r="F3213" s="467">
        <v>0</v>
      </c>
      <c r="G3213" s="467">
        <f t="array" ref="G3213">MAX(IF($A$2:$A$8761=A3213,$D$2:$D$8761))</f>
        <v>1309</v>
      </c>
      <c r="H3213" s="467">
        <f t="shared" si="353"/>
        <v>0</v>
      </c>
      <c r="I3213" s="475" t="str">
        <f t="shared" si="354"/>
        <v/>
      </c>
      <c r="J3213" s="471">
        <f>'Potential Projects'!D3214</f>
        <v>85.132106738589826</v>
      </c>
      <c r="K3213" s="471">
        <f>'Potential Projects'!E3214</f>
        <v>64.521637604816164</v>
      </c>
      <c r="L3213" s="476">
        <f t="shared" si="355"/>
        <v>818.34625565659394</v>
      </c>
      <c r="M3213" s="471">
        <f t="shared" si="356"/>
        <v>1267.4250316588955</v>
      </c>
      <c r="N3213" s="467">
        <f t="shared" si="357"/>
        <v>0</v>
      </c>
      <c r="O3213" s="475" t="str">
        <f t="shared" si="358"/>
        <v/>
      </c>
    </row>
    <row r="3214" spans="1:15" hidden="1">
      <c r="A3214" s="475">
        <f t="shared" si="352"/>
        <v>43586</v>
      </c>
      <c r="B3214" s="475">
        <v>43599</v>
      </c>
      <c r="C3214" s="467">
        <v>21</v>
      </c>
      <c r="D3214" s="467">
        <v>1036</v>
      </c>
      <c r="E3214" s="467">
        <v>17</v>
      </c>
      <c r="F3214" s="467">
        <v>0</v>
      </c>
      <c r="G3214" s="467">
        <f t="array" ref="G3214">MAX(IF($A$2:$A$8761=A3214,$D$2:$D$8761))</f>
        <v>1309</v>
      </c>
      <c r="H3214" s="467">
        <f t="shared" si="353"/>
        <v>0</v>
      </c>
      <c r="I3214" s="475" t="str">
        <f t="shared" si="354"/>
        <v/>
      </c>
      <c r="J3214" s="471">
        <f>'Potential Projects'!D3215</f>
        <v>90.915031251536206</v>
      </c>
      <c r="K3214" s="471">
        <f>'Potential Projects'!E3215</f>
        <v>63.051787733820682</v>
      </c>
      <c r="L3214" s="476">
        <f t="shared" si="355"/>
        <v>865.03318101464311</v>
      </c>
      <c r="M3214" s="471">
        <f t="shared" si="356"/>
        <v>1267.4250316588955</v>
      </c>
      <c r="N3214" s="467">
        <f t="shared" si="357"/>
        <v>0</v>
      </c>
      <c r="O3214" s="475" t="str">
        <f t="shared" si="358"/>
        <v/>
      </c>
    </row>
    <row r="3215" spans="1:15" hidden="1">
      <c r="A3215" s="475">
        <f t="shared" si="352"/>
        <v>43586</v>
      </c>
      <c r="B3215" s="475">
        <v>43599</v>
      </c>
      <c r="C3215" s="467">
        <v>22</v>
      </c>
      <c r="D3215" s="467">
        <v>980</v>
      </c>
      <c r="E3215" s="467">
        <v>25</v>
      </c>
      <c r="F3215" s="467">
        <v>0</v>
      </c>
      <c r="G3215" s="467">
        <f t="array" ref="G3215">MAX(IF($A$2:$A$8761=A3215,$D$2:$D$8761))</f>
        <v>1309</v>
      </c>
      <c r="H3215" s="467">
        <f t="shared" si="353"/>
        <v>0</v>
      </c>
      <c r="I3215" s="475" t="str">
        <f t="shared" si="354"/>
        <v/>
      </c>
      <c r="J3215" s="471">
        <f>'Potential Projects'!D3216</f>
        <v>62.127053244657858</v>
      </c>
      <c r="K3215" s="471">
        <f>'Potential Projects'!E3216</f>
        <v>90.086386744786068</v>
      </c>
      <c r="L3215" s="476">
        <f t="shared" si="355"/>
        <v>802.78656001055606</v>
      </c>
      <c r="M3215" s="471">
        <f t="shared" si="356"/>
        <v>1267.4250316588955</v>
      </c>
      <c r="N3215" s="467">
        <f t="shared" si="357"/>
        <v>0</v>
      </c>
      <c r="O3215" s="475" t="str">
        <f t="shared" si="358"/>
        <v/>
      </c>
    </row>
    <row r="3216" spans="1:15" hidden="1">
      <c r="A3216" s="475">
        <f t="shared" si="352"/>
        <v>43586</v>
      </c>
      <c r="B3216" s="475">
        <v>43599</v>
      </c>
      <c r="C3216" s="467">
        <v>23</v>
      </c>
      <c r="D3216" s="467">
        <v>896</v>
      </c>
      <c r="E3216" s="467">
        <v>34</v>
      </c>
      <c r="F3216" s="467">
        <v>0</v>
      </c>
      <c r="G3216" s="467">
        <f t="array" ref="G3216">MAX(IF($A$2:$A$8761=A3216,$D$2:$D$8761))</f>
        <v>1309</v>
      </c>
      <c r="H3216" s="467">
        <f t="shared" si="353"/>
        <v>0</v>
      </c>
      <c r="I3216" s="475" t="str">
        <f t="shared" si="354"/>
        <v/>
      </c>
      <c r="J3216" s="471">
        <f>'Potential Projects'!D3217</f>
        <v>40.619871540943883</v>
      </c>
      <c r="K3216" s="471">
        <f>'Potential Projects'!E3217</f>
        <v>91.070458664803269</v>
      </c>
      <c r="L3216" s="476">
        <f t="shared" si="355"/>
        <v>730.30966979425284</v>
      </c>
      <c r="M3216" s="471">
        <f t="shared" si="356"/>
        <v>1267.4250316588955</v>
      </c>
      <c r="N3216" s="467">
        <f t="shared" si="357"/>
        <v>0</v>
      </c>
      <c r="O3216" s="475" t="str">
        <f t="shared" si="358"/>
        <v/>
      </c>
    </row>
    <row r="3217" spans="1:15" hidden="1">
      <c r="A3217" s="475">
        <f t="shared" si="352"/>
        <v>43586</v>
      </c>
      <c r="B3217" s="475">
        <v>43599</v>
      </c>
      <c r="C3217" s="467">
        <v>24</v>
      </c>
      <c r="D3217" s="467">
        <v>841</v>
      </c>
      <c r="E3217" s="467">
        <v>31</v>
      </c>
      <c r="F3217" s="467">
        <v>0</v>
      </c>
      <c r="G3217" s="467">
        <f t="array" ref="G3217">MAX(IF($A$2:$A$8761=A3217,$D$2:$D$8761))</f>
        <v>1309</v>
      </c>
      <c r="H3217" s="467">
        <f t="shared" si="353"/>
        <v>0</v>
      </c>
      <c r="I3217" s="475" t="str">
        <f t="shared" si="354"/>
        <v/>
      </c>
      <c r="J3217" s="471">
        <f>'Potential Projects'!D3218</f>
        <v>34.606522518075245</v>
      </c>
      <c r="K3217" s="471">
        <f>'Potential Projects'!E3218</f>
        <v>68.33276510427865</v>
      </c>
      <c r="L3217" s="476">
        <f t="shared" si="355"/>
        <v>707.06071237764604</v>
      </c>
      <c r="M3217" s="471">
        <f t="shared" si="356"/>
        <v>1267.4250316588955</v>
      </c>
      <c r="N3217" s="467">
        <f t="shared" si="357"/>
        <v>0</v>
      </c>
      <c r="O3217" s="475" t="str">
        <f t="shared" si="358"/>
        <v/>
      </c>
    </row>
    <row r="3218" spans="1:15" hidden="1">
      <c r="A3218" s="475">
        <f t="shared" si="352"/>
        <v>43586</v>
      </c>
      <c r="B3218" s="475">
        <v>43600</v>
      </c>
      <c r="C3218" s="467">
        <v>1</v>
      </c>
      <c r="D3218" s="467">
        <v>786</v>
      </c>
      <c r="E3218" s="467">
        <v>28</v>
      </c>
      <c r="F3218" s="467">
        <v>0</v>
      </c>
      <c r="G3218" s="467">
        <f t="array" ref="G3218">MAX(IF($A$2:$A$8761=A3218,$D$2:$D$8761))</f>
        <v>1309</v>
      </c>
      <c r="H3218" s="467">
        <f t="shared" si="353"/>
        <v>0</v>
      </c>
      <c r="I3218" s="475" t="str">
        <f t="shared" si="354"/>
        <v/>
      </c>
      <c r="J3218" s="471">
        <f>'Potential Projects'!D3219</f>
        <v>19.399124868418642</v>
      </c>
      <c r="K3218" s="471">
        <f>'Potential Projects'!E3219</f>
        <v>66.923148570199956</v>
      </c>
      <c r="L3218" s="476">
        <f t="shared" si="355"/>
        <v>671.67772656138141</v>
      </c>
      <c r="M3218" s="471">
        <f t="shared" si="356"/>
        <v>1267.4250316588955</v>
      </c>
      <c r="N3218" s="467">
        <f t="shared" si="357"/>
        <v>0</v>
      </c>
      <c r="O3218" s="475" t="str">
        <f t="shared" si="358"/>
        <v/>
      </c>
    </row>
    <row r="3219" spans="1:15" hidden="1">
      <c r="A3219" s="475">
        <f t="shared" si="352"/>
        <v>43586</v>
      </c>
      <c r="B3219" s="475">
        <v>43600</v>
      </c>
      <c r="C3219" s="467">
        <v>2</v>
      </c>
      <c r="D3219" s="467">
        <v>749</v>
      </c>
      <c r="E3219" s="467">
        <v>23</v>
      </c>
      <c r="F3219" s="467">
        <v>0</v>
      </c>
      <c r="G3219" s="467">
        <f t="array" ref="G3219">MAX(IF($A$2:$A$8761=A3219,$D$2:$D$8761))</f>
        <v>1309</v>
      </c>
      <c r="H3219" s="467">
        <f t="shared" si="353"/>
        <v>0</v>
      </c>
      <c r="I3219" s="475" t="str">
        <f t="shared" si="354"/>
        <v/>
      </c>
      <c r="J3219" s="471">
        <f>'Potential Projects'!D3220</f>
        <v>38.318951417581616</v>
      </c>
      <c r="K3219" s="471">
        <f>'Potential Projects'!E3220</f>
        <v>60.353803590625667</v>
      </c>
      <c r="L3219" s="476">
        <f t="shared" si="355"/>
        <v>627.32724499179267</v>
      </c>
      <c r="M3219" s="471">
        <f t="shared" si="356"/>
        <v>1267.4250316588955</v>
      </c>
      <c r="N3219" s="467">
        <f t="shared" si="357"/>
        <v>0</v>
      </c>
      <c r="O3219" s="475" t="str">
        <f t="shared" si="358"/>
        <v/>
      </c>
    </row>
    <row r="3220" spans="1:15" hidden="1">
      <c r="A3220" s="475">
        <f t="shared" si="352"/>
        <v>43586</v>
      </c>
      <c r="B3220" s="475">
        <v>43600</v>
      </c>
      <c r="C3220" s="467">
        <v>3</v>
      </c>
      <c r="D3220" s="467">
        <v>742</v>
      </c>
      <c r="E3220" s="467">
        <v>7</v>
      </c>
      <c r="F3220" s="467">
        <v>0</v>
      </c>
      <c r="G3220" s="467">
        <f t="array" ref="G3220">MAX(IF($A$2:$A$8761=A3220,$D$2:$D$8761))</f>
        <v>1309</v>
      </c>
      <c r="H3220" s="467">
        <f t="shared" si="353"/>
        <v>0</v>
      </c>
      <c r="I3220" s="475" t="str">
        <f t="shared" si="354"/>
        <v/>
      </c>
      <c r="J3220" s="471">
        <f>'Potential Projects'!D3221</f>
        <v>51.911499390155903</v>
      </c>
      <c r="K3220" s="471">
        <f>'Potential Projects'!E3221</f>
        <v>66.864479735540741</v>
      </c>
      <c r="L3220" s="476">
        <f t="shared" si="355"/>
        <v>616.22402087430339</v>
      </c>
      <c r="M3220" s="471">
        <f t="shared" si="356"/>
        <v>1267.4250316588955</v>
      </c>
      <c r="N3220" s="467">
        <f t="shared" si="357"/>
        <v>0</v>
      </c>
      <c r="O3220" s="475" t="str">
        <f t="shared" si="358"/>
        <v/>
      </c>
    </row>
    <row r="3221" spans="1:15" hidden="1">
      <c r="A3221" s="475">
        <f t="shared" si="352"/>
        <v>43586</v>
      </c>
      <c r="B3221" s="475">
        <v>43600</v>
      </c>
      <c r="C3221" s="467">
        <v>4</v>
      </c>
      <c r="D3221" s="467">
        <v>743</v>
      </c>
      <c r="E3221" s="467">
        <v>4</v>
      </c>
      <c r="F3221" s="467">
        <v>0</v>
      </c>
      <c r="G3221" s="467">
        <f t="array" ref="G3221">MAX(IF($A$2:$A$8761=A3221,$D$2:$D$8761))</f>
        <v>1309</v>
      </c>
      <c r="H3221" s="467">
        <f t="shared" si="353"/>
        <v>0</v>
      </c>
      <c r="I3221" s="475" t="str">
        <f t="shared" si="354"/>
        <v/>
      </c>
      <c r="J3221" s="471">
        <f>'Potential Projects'!D3222</f>
        <v>43.45412861896579</v>
      </c>
      <c r="K3221" s="471">
        <f>'Potential Projects'!E3222</f>
        <v>56.30800075252634</v>
      </c>
      <c r="L3221" s="476">
        <f t="shared" si="355"/>
        <v>639.23787062850784</v>
      </c>
      <c r="M3221" s="471">
        <f t="shared" si="356"/>
        <v>1267.4250316588955</v>
      </c>
      <c r="N3221" s="467">
        <f t="shared" si="357"/>
        <v>0</v>
      </c>
      <c r="O3221" s="475" t="str">
        <f t="shared" si="358"/>
        <v/>
      </c>
    </row>
    <row r="3222" spans="1:15" hidden="1">
      <c r="A3222" s="475">
        <f t="shared" si="352"/>
        <v>43586</v>
      </c>
      <c r="B3222" s="475">
        <v>43600</v>
      </c>
      <c r="C3222" s="467">
        <v>5</v>
      </c>
      <c r="D3222" s="467">
        <v>779</v>
      </c>
      <c r="E3222" s="467">
        <v>0</v>
      </c>
      <c r="F3222" s="467">
        <v>0</v>
      </c>
      <c r="G3222" s="467">
        <f t="array" ref="G3222">MAX(IF($A$2:$A$8761=A3222,$D$2:$D$8761))</f>
        <v>1309</v>
      </c>
      <c r="H3222" s="467">
        <f t="shared" si="353"/>
        <v>0</v>
      </c>
      <c r="I3222" s="475" t="str">
        <f t="shared" si="354"/>
        <v/>
      </c>
      <c r="J3222" s="471">
        <f>'Potential Projects'!D3223</f>
        <v>27.067232490612252</v>
      </c>
      <c r="K3222" s="471">
        <f>'Potential Projects'!E3223</f>
        <v>79.234216835089228</v>
      </c>
      <c r="L3222" s="476">
        <f t="shared" si="355"/>
        <v>672.69855067429853</v>
      </c>
      <c r="M3222" s="471">
        <f t="shared" si="356"/>
        <v>1267.4250316588955</v>
      </c>
      <c r="N3222" s="467">
        <f t="shared" si="357"/>
        <v>0</v>
      </c>
      <c r="O3222" s="475" t="str">
        <f t="shared" si="358"/>
        <v/>
      </c>
    </row>
    <row r="3223" spans="1:15" hidden="1">
      <c r="A3223" s="475">
        <f t="shared" si="352"/>
        <v>43586</v>
      </c>
      <c r="B3223" s="475">
        <v>43600</v>
      </c>
      <c r="C3223" s="467">
        <v>6</v>
      </c>
      <c r="D3223" s="467">
        <v>892</v>
      </c>
      <c r="E3223" s="467">
        <v>0</v>
      </c>
      <c r="F3223" s="467">
        <v>1</v>
      </c>
      <c r="G3223" s="467">
        <f t="array" ref="G3223">MAX(IF($A$2:$A$8761=A3223,$D$2:$D$8761))</f>
        <v>1309</v>
      </c>
      <c r="H3223" s="467">
        <f t="shared" si="353"/>
        <v>0</v>
      </c>
      <c r="I3223" s="475" t="str">
        <f t="shared" si="354"/>
        <v/>
      </c>
      <c r="J3223" s="471">
        <f>'Potential Projects'!D3224</f>
        <v>13.904997829862429</v>
      </c>
      <c r="K3223" s="471">
        <f>'Potential Projects'!E3224</f>
        <v>86.128196033111166</v>
      </c>
      <c r="L3223" s="476">
        <f t="shared" si="355"/>
        <v>790.96680613702642</v>
      </c>
      <c r="M3223" s="471">
        <f t="shared" si="356"/>
        <v>1267.4250316588955</v>
      </c>
      <c r="N3223" s="467">
        <f t="shared" si="357"/>
        <v>0</v>
      </c>
      <c r="O3223" s="475" t="str">
        <f t="shared" si="358"/>
        <v/>
      </c>
    </row>
    <row r="3224" spans="1:15" hidden="1">
      <c r="A3224" s="475">
        <f t="shared" si="352"/>
        <v>43586</v>
      </c>
      <c r="B3224" s="475">
        <v>43600</v>
      </c>
      <c r="C3224" s="467">
        <v>7</v>
      </c>
      <c r="D3224" s="467">
        <v>964</v>
      </c>
      <c r="E3224" s="467">
        <v>1</v>
      </c>
      <c r="F3224" s="467">
        <v>9</v>
      </c>
      <c r="G3224" s="467">
        <f t="array" ref="G3224">MAX(IF($A$2:$A$8761=A3224,$D$2:$D$8761))</f>
        <v>1309</v>
      </c>
      <c r="H3224" s="467">
        <f t="shared" si="353"/>
        <v>0</v>
      </c>
      <c r="I3224" s="475" t="str">
        <f t="shared" si="354"/>
        <v/>
      </c>
      <c r="J3224" s="471">
        <f>'Potential Projects'!D3225</f>
        <v>14.943346628959384</v>
      </c>
      <c r="K3224" s="471">
        <f>'Potential Projects'!E3225</f>
        <v>84.596548322941302</v>
      </c>
      <c r="L3224" s="476">
        <f t="shared" si="355"/>
        <v>854.46010504809931</v>
      </c>
      <c r="M3224" s="471">
        <f t="shared" si="356"/>
        <v>1267.4250316588955</v>
      </c>
      <c r="N3224" s="467">
        <f t="shared" si="357"/>
        <v>0</v>
      </c>
      <c r="O3224" s="475" t="str">
        <f t="shared" si="358"/>
        <v/>
      </c>
    </row>
    <row r="3225" spans="1:15" hidden="1">
      <c r="A3225" s="475">
        <f t="shared" si="352"/>
        <v>43586</v>
      </c>
      <c r="B3225" s="475">
        <v>43600</v>
      </c>
      <c r="C3225" s="467">
        <v>8</v>
      </c>
      <c r="D3225" s="467">
        <v>1041</v>
      </c>
      <c r="E3225" s="467">
        <v>5</v>
      </c>
      <c r="F3225" s="467">
        <v>18</v>
      </c>
      <c r="G3225" s="467">
        <f t="array" ref="G3225">MAX(IF($A$2:$A$8761=A3225,$D$2:$D$8761))</f>
        <v>1309</v>
      </c>
      <c r="H3225" s="467">
        <f t="shared" si="353"/>
        <v>0</v>
      </c>
      <c r="I3225" s="475" t="str">
        <f t="shared" si="354"/>
        <v/>
      </c>
      <c r="J3225" s="471">
        <f>'Potential Projects'!D3226</f>
        <v>15.223378028892581</v>
      </c>
      <c r="K3225" s="471">
        <f>'Potential Projects'!E3226</f>
        <v>85.311525854654917</v>
      </c>
      <c r="L3225" s="476">
        <f t="shared" si="355"/>
        <v>917.46509611645251</v>
      </c>
      <c r="M3225" s="471">
        <f t="shared" si="356"/>
        <v>1267.4250316588955</v>
      </c>
      <c r="N3225" s="467">
        <f t="shared" si="357"/>
        <v>0</v>
      </c>
      <c r="O3225" s="475" t="str">
        <f t="shared" si="358"/>
        <v/>
      </c>
    </row>
    <row r="3226" spans="1:15" hidden="1">
      <c r="A3226" s="475">
        <f t="shared" si="352"/>
        <v>43586</v>
      </c>
      <c r="B3226" s="475">
        <v>43600</v>
      </c>
      <c r="C3226" s="467">
        <v>9</v>
      </c>
      <c r="D3226" s="467">
        <v>1065</v>
      </c>
      <c r="E3226" s="467">
        <v>10</v>
      </c>
      <c r="F3226" s="467">
        <v>19</v>
      </c>
      <c r="G3226" s="467">
        <f t="array" ref="G3226">MAX(IF($A$2:$A$8761=A3226,$D$2:$D$8761))</f>
        <v>1309</v>
      </c>
      <c r="H3226" s="467">
        <f t="shared" si="353"/>
        <v>0</v>
      </c>
      <c r="I3226" s="475" t="str">
        <f t="shared" si="354"/>
        <v/>
      </c>
      <c r="J3226" s="471">
        <f>'Potential Projects'!D3227</f>
        <v>15.832433937225989</v>
      </c>
      <c r="K3226" s="471">
        <f>'Potential Projects'!E3227</f>
        <v>90.087951247043662</v>
      </c>
      <c r="L3226" s="476">
        <f t="shared" si="355"/>
        <v>930.07961481573034</v>
      </c>
      <c r="M3226" s="471">
        <f t="shared" si="356"/>
        <v>1267.4250316588955</v>
      </c>
      <c r="N3226" s="467">
        <f t="shared" si="357"/>
        <v>0</v>
      </c>
      <c r="O3226" s="475" t="str">
        <f t="shared" si="358"/>
        <v/>
      </c>
    </row>
    <row r="3227" spans="1:15" hidden="1">
      <c r="A3227" s="475">
        <f t="shared" si="352"/>
        <v>43586</v>
      </c>
      <c r="B3227" s="475">
        <v>43600</v>
      </c>
      <c r="C3227" s="467">
        <v>10</v>
      </c>
      <c r="D3227" s="467">
        <v>1051</v>
      </c>
      <c r="E3227" s="467">
        <v>11</v>
      </c>
      <c r="F3227" s="467">
        <v>15</v>
      </c>
      <c r="G3227" s="467">
        <f t="array" ref="G3227">MAX(IF($A$2:$A$8761=A3227,$D$2:$D$8761))</f>
        <v>1309</v>
      </c>
      <c r="H3227" s="467">
        <f t="shared" si="353"/>
        <v>0</v>
      </c>
      <c r="I3227" s="475" t="str">
        <f t="shared" si="354"/>
        <v/>
      </c>
      <c r="J3227" s="471">
        <f>'Potential Projects'!D3228</f>
        <v>10.256021678293578</v>
      </c>
      <c r="K3227" s="471">
        <f>'Potential Projects'!E3228</f>
        <v>93.859183938937875</v>
      </c>
      <c r="L3227" s="476">
        <f t="shared" si="355"/>
        <v>920.88479438276852</v>
      </c>
      <c r="M3227" s="471">
        <f t="shared" si="356"/>
        <v>1267.4250316588955</v>
      </c>
      <c r="N3227" s="467">
        <f t="shared" si="357"/>
        <v>0</v>
      </c>
      <c r="O3227" s="475" t="str">
        <f t="shared" si="358"/>
        <v/>
      </c>
    </row>
    <row r="3228" spans="1:15" hidden="1">
      <c r="A3228" s="475">
        <f t="shared" si="352"/>
        <v>43586</v>
      </c>
      <c r="B3228" s="475">
        <v>43600</v>
      </c>
      <c r="C3228" s="467">
        <v>11</v>
      </c>
      <c r="D3228" s="467">
        <v>1076</v>
      </c>
      <c r="E3228" s="467">
        <v>12</v>
      </c>
      <c r="F3228" s="467">
        <v>8</v>
      </c>
      <c r="G3228" s="467">
        <f t="array" ref="G3228">MAX(IF($A$2:$A$8761=A3228,$D$2:$D$8761))</f>
        <v>1309</v>
      </c>
      <c r="H3228" s="467">
        <f t="shared" si="353"/>
        <v>0</v>
      </c>
      <c r="I3228" s="475" t="str">
        <f t="shared" si="354"/>
        <v/>
      </c>
      <c r="J3228" s="471">
        <f>'Potential Projects'!D3229</f>
        <v>7.4559017802261396</v>
      </c>
      <c r="K3228" s="471">
        <f>'Potential Projects'!E3229</f>
        <v>93.909248011180395</v>
      </c>
      <c r="L3228" s="476">
        <f t="shared" si="355"/>
        <v>954.63485020859343</v>
      </c>
      <c r="M3228" s="471">
        <f t="shared" si="356"/>
        <v>1267.4250316588955</v>
      </c>
      <c r="N3228" s="467">
        <f t="shared" si="357"/>
        <v>0</v>
      </c>
      <c r="O3228" s="475" t="str">
        <f t="shared" si="358"/>
        <v/>
      </c>
    </row>
    <row r="3229" spans="1:15" hidden="1">
      <c r="A3229" s="475">
        <f t="shared" si="352"/>
        <v>43586</v>
      </c>
      <c r="B3229" s="475">
        <v>43600</v>
      </c>
      <c r="C3229" s="467">
        <v>12</v>
      </c>
      <c r="D3229" s="467">
        <v>1062</v>
      </c>
      <c r="E3229" s="467">
        <v>8</v>
      </c>
      <c r="F3229" s="467">
        <v>11</v>
      </c>
      <c r="G3229" s="467">
        <f t="array" ref="G3229">MAX(IF($A$2:$A$8761=A3229,$D$2:$D$8761))</f>
        <v>1309</v>
      </c>
      <c r="H3229" s="467">
        <f t="shared" si="353"/>
        <v>0</v>
      </c>
      <c r="I3229" s="475" t="str">
        <f t="shared" si="354"/>
        <v/>
      </c>
      <c r="J3229" s="471">
        <f>'Potential Projects'!D3230</f>
        <v>7.7152862248909493</v>
      </c>
      <c r="K3229" s="471">
        <f>'Potential Projects'!E3230</f>
        <v>85.599394270049459</v>
      </c>
      <c r="L3229" s="476">
        <f t="shared" si="355"/>
        <v>949.68531950505962</v>
      </c>
      <c r="M3229" s="471">
        <f t="shared" si="356"/>
        <v>1267.4250316588955</v>
      </c>
      <c r="N3229" s="467">
        <f t="shared" si="357"/>
        <v>0</v>
      </c>
      <c r="O3229" s="475" t="str">
        <f t="shared" si="358"/>
        <v/>
      </c>
    </row>
    <row r="3230" spans="1:15" hidden="1">
      <c r="A3230" s="475">
        <f t="shared" si="352"/>
        <v>43586</v>
      </c>
      <c r="B3230" s="475">
        <v>43600</v>
      </c>
      <c r="C3230" s="467">
        <v>13</v>
      </c>
      <c r="D3230" s="467">
        <v>1097</v>
      </c>
      <c r="E3230" s="467">
        <v>5</v>
      </c>
      <c r="F3230" s="467">
        <v>10</v>
      </c>
      <c r="G3230" s="467">
        <f t="array" ref="G3230">MAX(IF($A$2:$A$8761=A3230,$D$2:$D$8761))</f>
        <v>1309</v>
      </c>
      <c r="H3230" s="467">
        <f t="shared" si="353"/>
        <v>0</v>
      </c>
      <c r="I3230" s="475" t="str">
        <f t="shared" si="354"/>
        <v/>
      </c>
      <c r="J3230" s="471">
        <f>'Potential Projects'!D3231</f>
        <v>10.044903559404331</v>
      </c>
      <c r="K3230" s="471">
        <f>'Potential Projects'!E3231</f>
        <v>84.005166469576409</v>
      </c>
      <c r="L3230" s="476">
        <f t="shared" si="355"/>
        <v>987.9499299710194</v>
      </c>
      <c r="M3230" s="471">
        <f t="shared" si="356"/>
        <v>1267.4250316588955</v>
      </c>
      <c r="N3230" s="467">
        <f t="shared" si="357"/>
        <v>0</v>
      </c>
      <c r="O3230" s="475" t="str">
        <f t="shared" si="358"/>
        <v/>
      </c>
    </row>
    <row r="3231" spans="1:15" hidden="1">
      <c r="A3231" s="475">
        <f t="shared" si="352"/>
        <v>43586</v>
      </c>
      <c r="B3231" s="475">
        <v>43600</v>
      </c>
      <c r="C3231" s="467">
        <v>14</v>
      </c>
      <c r="D3231" s="467">
        <v>1087</v>
      </c>
      <c r="E3231" s="467">
        <v>3</v>
      </c>
      <c r="F3231" s="467">
        <v>11</v>
      </c>
      <c r="G3231" s="467">
        <f t="array" ref="G3231">MAX(IF($A$2:$A$8761=A3231,$D$2:$D$8761))</f>
        <v>1309</v>
      </c>
      <c r="H3231" s="467">
        <f t="shared" si="353"/>
        <v>0</v>
      </c>
      <c r="I3231" s="475" t="str">
        <f t="shared" si="354"/>
        <v/>
      </c>
      <c r="J3231" s="471">
        <f>'Potential Projects'!D3232</f>
        <v>5.4656126318746239</v>
      </c>
      <c r="K3231" s="471">
        <f>'Potential Projects'!E3232</f>
        <v>72.785338529348522</v>
      </c>
      <c r="L3231" s="476">
        <f t="shared" si="355"/>
        <v>994.74904883877684</v>
      </c>
      <c r="M3231" s="471">
        <f t="shared" si="356"/>
        <v>1267.4250316588955</v>
      </c>
      <c r="N3231" s="467">
        <f t="shared" si="357"/>
        <v>0</v>
      </c>
      <c r="O3231" s="475" t="str">
        <f t="shared" si="358"/>
        <v/>
      </c>
    </row>
    <row r="3232" spans="1:15" hidden="1">
      <c r="A3232" s="475">
        <f t="shared" si="352"/>
        <v>43586</v>
      </c>
      <c r="B3232" s="475">
        <v>43600</v>
      </c>
      <c r="C3232" s="467">
        <v>15</v>
      </c>
      <c r="D3232" s="467">
        <v>1046</v>
      </c>
      <c r="E3232" s="467">
        <v>0</v>
      </c>
      <c r="F3232" s="467">
        <v>10</v>
      </c>
      <c r="G3232" s="467">
        <f t="array" ref="G3232">MAX(IF($A$2:$A$8761=A3232,$D$2:$D$8761))</f>
        <v>1309</v>
      </c>
      <c r="H3232" s="467">
        <f t="shared" si="353"/>
        <v>0</v>
      </c>
      <c r="I3232" s="475" t="str">
        <f t="shared" si="354"/>
        <v/>
      </c>
      <c r="J3232" s="471">
        <f>'Potential Projects'!D3233</f>
        <v>0.13631369515714153</v>
      </c>
      <c r="K3232" s="471">
        <f>'Potential Projects'!E3233</f>
        <v>69.569504138894871</v>
      </c>
      <c r="L3232" s="476">
        <f t="shared" si="355"/>
        <v>966.29418216594786</v>
      </c>
      <c r="M3232" s="471">
        <f t="shared" si="356"/>
        <v>1267.4250316588955</v>
      </c>
      <c r="N3232" s="467">
        <f t="shared" si="357"/>
        <v>0</v>
      </c>
      <c r="O3232" s="475" t="str">
        <f t="shared" si="358"/>
        <v/>
      </c>
    </row>
    <row r="3233" spans="1:15" hidden="1">
      <c r="A3233" s="475">
        <f t="shared" si="352"/>
        <v>43586</v>
      </c>
      <c r="B3233" s="475">
        <v>43600</v>
      </c>
      <c r="C3233" s="467">
        <v>16</v>
      </c>
      <c r="D3233" s="467">
        <v>1074</v>
      </c>
      <c r="E3233" s="467">
        <v>0</v>
      </c>
      <c r="F3233" s="467">
        <v>7</v>
      </c>
      <c r="G3233" s="467">
        <f t="array" ref="G3233">MAX(IF($A$2:$A$8761=A3233,$D$2:$D$8761))</f>
        <v>1309</v>
      </c>
      <c r="H3233" s="467">
        <f t="shared" si="353"/>
        <v>0</v>
      </c>
      <c r="I3233" s="475" t="str">
        <f t="shared" si="354"/>
        <v/>
      </c>
      <c r="J3233" s="471">
        <f>'Potential Projects'!D3234</f>
        <v>7.7125942232114522</v>
      </c>
      <c r="K3233" s="471">
        <f>'Potential Projects'!E3234</f>
        <v>81.599744248548703</v>
      </c>
      <c r="L3233" s="476">
        <f t="shared" si="355"/>
        <v>977.6876615282398</v>
      </c>
      <c r="M3233" s="471">
        <f t="shared" si="356"/>
        <v>1267.4250316588955</v>
      </c>
      <c r="N3233" s="467">
        <f t="shared" si="357"/>
        <v>0</v>
      </c>
      <c r="O3233" s="475" t="str">
        <f t="shared" si="358"/>
        <v/>
      </c>
    </row>
    <row r="3234" spans="1:15" hidden="1">
      <c r="A3234" s="475">
        <f t="shared" si="352"/>
        <v>43586</v>
      </c>
      <c r="B3234" s="475">
        <v>43600</v>
      </c>
      <c r="C3234" s="467">
        <v>17</v>
      </c>
      <c r="D3234" s="467">
        <v>1064</v>
      </c>
      <c r="E3234" s="467">
        <v>1</v>
      </c>
      <c r="F3234" s="467">
        <v>8</v>
      </c>
      <c r="G3234" s="467">
        <f t="array" ref="G3234">MAX(IF($A$2:$A$8761=A3234,$D$2:$D$8761))</f>
        <v>1309</v>
      </c>
      <c r="H3234" s="467">
        <f t="shared" si="353"/>
        <v>0</v>
      </c>
      <c r="I3234" s="475" t="str">
        <f t="shared" si="354"/>
        <v/>
      </c>
      <c r="J3234" s="471">
        <f>'Potential Projects'!D3235</f>
        <v>5.9031685635698565</v>
      </c>
      <c r="K3234" s="471">
        <f>'Potential Projects'!E3235</f>
        <v>70.224248333691676</v>
      </c>
      <c r="L3234" s="476">
        <f t="shared" si="355"/>
        <v>978.87258310273853</v>
      </c>
      <c r="M3234" s="471">
        <f t="shared" si="356"/>
        <v>1267.4250316588955</v>
      </c>
      <c r="N3234" s="467">
        <f t="shared" si="357"/>
        <v>0</v>
      </c>
      <c r="O3234" s="475" t="str">
        <f t="shared" si="358"/>
        <v/>
      </c>
    </row>
    <row r="3235" spans="1:15" hidden="1">
      <c r="A3235" s="475">
        <f t="shared" si="352"/>
        <v>43586</v>
      </c>
      <c r="B3235" s="475">
        <v>43600</v>
      </c>
      <c r="C3235" s="467">
        <v>18</v>
      </c>
      <c r="D3235" s="467">
        <v>1080</v>
      </c>
      <c r="E3235" s="467">
        <v>1</v>
      </c>
      <c r="F3235" s="467">
        <v>3</v>
      </c>
      <c r="G3235" s="467">
        <f t="array" ref="G3235">MAX(IF($A$2:$A$8761=A3235,$D$2:$D$8761))</f>
        <v>1309</v>
      </c>
      <c r="H3235" s="467">
        <f t="shared" si="353"/>
        <v>0</v>
      </c>
      <c r="I3235" s="475" t="str">
        <f t="shared" si="354"/>
        <v/>
      </c>
      <c r="J3235" s="471">
        <f>'Potential Projects'!D3236</f>
        <v>0.27723674788037944</v>
      </c>
      <c r="K3235" s="471">
        <f>'Potential Projects'!E3236</f>
        <v>84.467476886691031</v>
      </c>
      <c r="L3235" s="476">
        <f t="shared" si="355"/>
        <v>991.25528636542867</v>
      </c>
      <c r="M3235" s="471">
        <f t="shared" si="356"/>
        <v>1267.4250316588955</v>
      </c>
      <c r="N3235" s="467">
        <f t="shared" si="357"/>
        <v>0</v>
      </c>
      <c r="O3235" s="475" t="str">
        <f t="shared" si="358"/>
        <v/>
      </c>
    </row>
    <row r="3236" spans="1:15" hidden="1">
      <c r="A3236" s="475">
        <f t="shared" si="352"/>
        <v>43586</v>
      </c>
      <c r="B3236" s="475">
        <v>43600</v>
      </c>
      <c r="C3236" s="467">
        <v>19</v>
      </c>
      <c r="D3236" s="467">
        <v>1072</v>
      </c>
      <c r="E3236" s="467">
        <v>15</v>
      </c>
      <c r="F3236" s="467">
        <v>2</v>
      </c>
      <c r="G3236" s="467">
        <f t="array" ref="G3236">MAX(IF($A$2:$A$8761=A3236,$D$2:$D$8761))</f>
        <v>1309</v>
      </c>
      <c r="H3236" s="467">
        <f t="shared" si="353"/>
        <v>0</v>
      </c>
      <c r="I3236" s="475" t="str">
        <f t="shared" si="354"/>
        <v/>
      </c>
      <c r="J3236" s="471">
        <f>'Potential Projects'!D3237</f>
        <v>0.48037003646785109</v>
      </c>
      <c r="K3236" s="471">
        <f>'Potential Projects'!E3237</f>
        <v>97.316733928187489</v>
      </c>
      <c r="L3236" s="476">
        <f t="shared" si="355"/>
        <v>957.20289603534479</v>
      </c>
      <c r="M3236" s="471">
        <f t="shared" si="356"/>
        <v>1267.4250316588955</v>
      </c>
      <c r="N3236" s="467">
        <f t="shared" si="357"/>
        <v>0</v>
      </c>
      <c r="O3236" s="475" t="str">
        <f t="shared" si="358"/>
        <v/>
      </c>
    </row>
    <row r="3237" spans="1:15" hidden="1">
      <c r="A3237" s="475">
        <f t="shared" si="352"/>
        <v>43586</v>
      </c>
      <c r="B3237" s="475">
        <v>43600</v>
      </c>
      <c r="C3237" s="467">
        <v>20</v>
      </c>
      <c r="D3237" s="467">
        <v>1032</v>
      </c>
      <c r="E3237" s="467">
        <v>19</v>
      </c>
      <c r="F3237" s="467">
        <v>1</v>
      </c>
      <c r="G3237" s="467">
        <f t="array" ref="G3237">MAX(IF($A$2:$A$8761=A3237,$D$2:$D$8761))</f>
        <v>1309</v>
      </c>
      <c r="H3237" s="467">
        <f t="shared" si="353"/>
        <v>0</v>
      </c>
      <c r="I3237" s="475" t="str">
        <f t="shared" si="354"/>
        <v/>
      </c>
      <c r="J3237" s="471">
        <f>'Potential Projects'!D3238</f>
        <v>2.6336105477692926</v>
      </c>
      <c r="K3237" s="471">
        <f>'Potential Projects'!E3238</f>
        <v>90.820920554719407</v>
      </c>
      <c r="L3237" s="476">
        <f t="shared" si="355"/>
        <v>918.54546889751123</v>
      </c>
      <c r="M3237" s="471">
        <f t="shared" si="356"/>
        <v>1267.4250316588955</v>
      </c>
      <c r="N3237" s="467">
        <f t="shared" si="357"/>
        <v>0</v>
      </c>
      <c r="O3237" s="475" t="str">
        <f t="shared" si="358"/>
        <v/>
      </c>
    </row>
    <row r="3238" spans="1:15" hidden="1">
      <c r="A3238" s="475">
        <f t="shared" si="352"/>
        <v>43586</v>
      </c>
      <c r="B3238" s="475">
        <v>43600</v>
      </c>
      <c r="C3238" s="467">
        <v>21</v>
      </c>
      <c r="D3238" s="467">
        <v>1058</v>
      </c>
      <c r="E3238" s="467">
        <v>47</v>
      </c>
      <c r="F3238" s="467">
        <v>0</v>
      </c>
      <c r="G3238" s="467">
        <f t="array" ref="G3238">MAX(IF($A$2:$A$8761=A3238,$D$2:$D$8761))</f>
        <v>1309</v>
      </c>
      <c r="H3238" s="467">
        <f t="shared" si="353"/>
        <v>0</v>
      </c>
      <c r="I3238" s="475" t="str">
        <f t="shared" si="354"/>
        <v/>
      </c>
      <c r="J3238" s="471">
        <f>'Potential Projects'!D3239</f>
        <v>14.228162305853695</v>
      </c>
      <c r="K3238" s="471">
        <f>'Potential Projects'!E3239</f>
        <v>60.75509841969469</v>
      </c>
      <c r="L3238" s="476">
        <f t="shared" si="355"/>
        <v>936.01673927445154</v>
      </c>
      <c r="M3238" s="471">
        <f t="shared" si="356"/>
        <v>1267.4250316588955</v>
      </c>
      <c r="N3238" s="467">
        <f t="shared" si="357"/>
        <v>0</v>
      </c>
      <c r="O3238" s="475" t="str">
        <f t="shared" si="358"/>
        <v/>
      </c>
    </row>
    <row r="3239" spans="1:15" hidden="1">
      <c r="A3239" s="475">
        <f t="shared" si="352"/>
        <v>43586</v>
      </c>
      <c r="B3239" s="475">
        <v>43600</v>
      </c>
      <c r="C3239" s="467">
        <v>22</v>
      </c>
      <c r="D3239" s="467">
        <v>990</v>
      </c>
      <c r="E3239" s="467">
        <v>2</v>
      </c>
      <c r="F3239" s="467">
        <v>0</v>
      </c>
      <c r="G3239" s="467">
        <f t="array" ref="G3239">MAX(IF($A$2:$A$8761=A3239,$D$2:$D$8761))</f>
        <v>1309</v>
      </c>
      <c r="H3239" s="467">
        <f t="shared" si="353"/>
        <v>0</v>
      </c>
      <c r="I3239" s="475" t="str">
        <f t="shared" si="354"/>
        <v/>
      </c>
      <c r="J3239" s="471">
        <f>'Potential Projects'!D3240</f>
        <v>31.251929593390731</v>
      </c>
      <c r="K3239" s="471">
        <f>'Potential Projects'!E3240</f>
        <v>63.561815469791433</v>
      </c>
      <c r="L3239" s="476">
        <f t="shared" si="355"/>
        <v>893.18625493681782</v>
      </c>
      <c r="M3239" s="471">
        <f t="shared" si="356"/>
        <v>1267.4250316588955</v>
      </c>
      <c r="N3239" s="467">
        <f t="shared" si="357"/>
        <v>0</v>
      </c>
      <c r="O3239" s="475" t="str">
        <f t="shared" si="358"/>
        <v/>
      </c>
    </row>
    <row r="3240" spans="1:15" hidden="1">
      <c r="A3240" s="475">
        <f t="shared" si="352"/>
        <v>43586</v>
      </c>
      <c r="B3240" s="475">
        <v>43600</v>
      </c>
      <c r="C3240" s="467">
        <v>23</v>
      </c>
      <c r="D3240" s="467">
        <v>925</v>
      </c>
      <c r="E3240" s="467">
        <v>1</v>
      </c>
      <c r="F3240" s="467">
        <v>0</v>
      </c>
      <c r="G3240" s="467">
        <f t="array" ref="G3240">MAX(IF($A$2:$A$8761=A3240,$D$2:$D$8761))</f>
        <v>1309</v>
      </c>
      <c r="H3240" s="467">
        <f t="shared" si="353"/>
        <v>0</v>
      </c>
      <c r="I3240" s="475" t="str">
        <f t="shared" si="354"/>
        <v/>
      </c>
      <c r="J3240" s="471">
        <f>'Potential Projects'!D3241</f>
        <v>6.5451506266446771</v>
      </c>
      <c r="K3240" s="471">
        <f>'Potential Projects'!E3241</f>
        <v>86.207985648247686</v>
      </c>
      <c r="L3240" s="476">
        <f t="shared" si="355"/>
        <v>831.24686372510757</v>
      </c>
      <c r="M3240" s="471">
        <f t="shared" si="356"/>
        <v>1267.4250316588955</v>
      </c>
      <c r="N3240" s="467">
        <f t="shared" si="357"/>
        <v>0</v>
      </c>
      <c r="O3240" s="475" t="str">
        <f t="shared" si="358"/>
        <v/>
      </c>
    </row>
    <row r="3241" spans="1:15" hidden="1">
      <c r="A3241" s="475">
        <f t="shared" si="352"/>
        <v>43586</v>
      </c>
      <c r="B3241" s="475">
        <v>43600</v>
      </c>
      <c r="C3241" s="467">
        <v>24</v>
      </c>
      <c r="D3241" s="467">
        <v>875</v>
      </c>
      <c r="E3241" s="467">
        <v>18</v>
      </c>
      <c r="F3241" s="467">
        <v>0</v>
      </c>
      <c r="G3241" s="467">
        <f t="array" ref="G3241">MAX(IF($A$2:$A$8761=A3241,$D$2:$D$8761))</f>
        <v>1309</v>
      </c>
      <c r="H3241" s="467">
        <f t="shared" si="353"/>
        <v>0</v>
      </c>
      <c r="I3241" s="475" t="str">
        <f t="shared" si="354"/>
        <v/>
      </c>
      <c r="J3241" s="471">
        <f>'Potential Projects'!D3242</f>
        <v>15.462316089839156</v>
      </c>
      <c r="K3241" s="471">
        <f>'Potential Projects'!E3242</f>
        <v>55.192510642872506</v>
      </c>
      <c r="L3241" s="476">
        <f t="shared" si="355"/>
        <v>786.34517326728826</v>
      </c>
      <c r="M3241" s="471">
        <f t="shared" si="356"/>
        <v>1267.4250316588955</v>
      </c>
      <c r="N3241" s="467">
        <f t="shared" si="357"/>
        <v>0</v>
      </c>
      <c r="O3241" s="475" t="str">
        <f t="shared" si="358"/>
        <v/>
      </c>
    </row>
    <row r="3242" spans="1:15" hidden="1">
      <c r="A3242" s="475">
        <f t="shared" si="352"/>
        <v>43586</v>
      </c>
      <c r="B3242" s="475">
        <v>43601</v>
      </c>
      <c r="C3242" s="467">
        <v>1</v>
      </c>
      <c r="D3242" s="467">
        <v>793</v>
      </c>
      <c r="E3242" s="467">
        <v>35</v>
      </c>
      <c r="F3242" s="467">
        <v>0</v>
      </c>
      <c r="G3242" s="467">
        <f t="array" ref="G3242">MAX(IF($A$2:$A$8761=A3242,$D$2:$D$8761))</f>
        <v>1309</v>
      </c>
      <c r="H3242" s="467">
        <f t="shared" si="353"/>
        <v>0</v>
      </c>
      <c r="I3242" s="475" t="str">
        <f t="shared" si="354"/>
        <v/>
      </c>
      <c r="J3242" s="471">
        <f>'Potential Projects'!D3243</f>
        <v>26.720508757948522</v>
      </c>
      <c r="K3242" s="471">
        <f>'Potential Projects'!E3243</f>
        <v>59.94312174801118</v>
      </c>
      <c r="L3242" s="476">
        <f t="shared" si="355"/>
        <v>671.33636949404024</v>
      </c>
      <c r="M3242" s="471">
        <f t="shared" si="356"/>
        <v>1267.4250316588955</v>
      </c>
      <c r="N3242" s="467">
        <f t="shared" si="357"/>
        <v>0</v>
      </c>
      <c r="O3242" s="475" t="str">
        <f t="shared" si="358"/>
        <v/>
      </c>
    </row>
    <row r="3243" spans="1:15" hidden="1">
      <c r="A3243" s="475">
        <f t="shared" si="352"/>
        <v>43586</v>
      </c>
      <c r="B3243" s="475">
        <v>43601</v>
      </c>
      <c r="C3243" s="467">
        <v>2</v>
      </c>
      <c r="D3243" s="467">
        <v>782</v>
      </c>
      <c r="E3243" s="467">
        <v>24</v>
      </c>
      <c r="F3243" s="467">
        <v>0</v>
      </c>
      <c r="G3243" s="467">
        <f t="array" ref="G3243">MAX(IF($A$2:$A$8761=A3243,$D$2:$D$8761))</f>
        <v>1309</v>
      </c>
      <c r="H3243" s="467">
        <f t="shared" si="353"/>
        <v>0</v>
      </c>
      <c r="I3243" s="475" t="str">
        <f t="shared" si="354"/>
        <v/>
      </c>
      <c r="J3243" s="471">
        <f>'Potential Projects'!D3244</f>
        <v>22.846714864425675</v>
      </c>
      <c r="K3243" s="471">
        <f>'Potential Projects'!E3244</f>
        <v>63.601710277359707</v>
      </c>
      <c r="L3243" s="476">
        <f t="shared" si="355"/>
        <v>671.55157485821462</v>
      </c>
      <c r="M3243" s="471">
        <f t="shared" si="356"/>
        <v>1267.4250316588955</v>
      </c>
      <c r="N3243" s="467">
        <f t="shared" si="357"/>
        <v>0</v>
      </c>
      <c r="O3243" s="475" t="str">
        <f t="shared" si="358"/>
        <v/>
      </c>
    </row>
    <row r="3244" spans="1:15" hidden="1">
      <c r="A3244" s="475">
        <f t="shared" si="352"/>
        <v>43586</v>
      </c>
      <c r="B3244" s="475">
        <v>43601</v>
      </c>
      <c r="C3244" s="467">
        <v>3</v>
      </c>
      <c r="D3244" s="467">
        <v>767</v>
      </c>
      <c r="E3244" s="467">
        <v>38</v>
      </c>
      <c r="F3244" s="467">
        <v>0</v>
      </c>
      <c r="G3244" s="467">
        <f t="array" ref="G3244">MAX(IF($A$2:$A$8761=A3244,$D$2:$D$8761))</f>
        <v>1309</v>
      </c>
      <c r="H3244" s="467">
        <f t="shared" si="353"/>
        <v>0</v>
      </c>
      <c r="I3244" s="475" t="str">
        <f t="shared" si="354"/>
        <v/>
      </c>
      <c r="J3244" s="471">
        <f>'Potential Projects'!D3245</f>
        <v>20.768016629479092</v>
      </c>
      <c r="K3244" s="471">
        <f>'Potential Projects'!E3245</f>
        <v>46.700392388733604</v>
      </c>
      <c r="L3244" s="476">
        <f t="shared" si="355"/>
        <v>661.5315909817873</v>
      </c>
      <c r="M3244" s="471">
        <f t="shared" si="356"/>
        <v>1267.4250316588955</v>
      </c>
      <c r="N3244" s="467">
        <f t="shared" si="357"/>
        <v>0</v>
      </c>
      <c r="O3244" s="475" t="str">
        <f t="shared" si="358"/>
        <v/>
      </c>
    </row>
    <row r="3245" spans="1:15" hidden="1">
      <c r="A3245" s="475">
        <f t="shared" si="352"/>
        <v>43586</v>
      </c>
      <c r="B3245" s="475">
        <v>43601</v>
      </c>
      <c r="C3245" s="467">
        <v>4</v>
      </c>
      <c r="D3245" s="467">
        <v>757</v>
      </c>
      <c r="E3245" s="467">
        <v>29</v>
      </c>
      <c r="F3245" s="467">
        <v>0</v>
      </c>
      <c r="G3245" s="467">
        <f t="array" ref="G3245">MAX(IF($A$2:$A$8761=A3245,$D$2:$D$8761))</f>
        <v>1309</v>
      </c>
      <c r="H3245" s="467">
        <f t="shared" si="353"/>
        <v>0</v>
      </c>
      <c r="I3245" s="475" t="str">
        <f t="shared" si="354"/>
        <v/>
      </c>
      <c r="J3245" s="471">
        <f>'Potential Projects'!D3246</f>
        <v>10.93914039556881</v>
      </c>
      <c r="K3245" s="471">
        <f>'Potential Projects'!E3246</f>
        <v>53.152399698989463</v>
      </c>
      <c r="L3245" s="476">
        <f t="shared" si="355"/>
        <v>663.90845990544176</v>
      </c>
      <c r="M3245" s="471">
        <f t="shared" si="356"/>
        <v>1267.4250316588955</v>
      </c>
      <c r="N3245" s="467">
        <f t="shared" si="357"/>
        <v>0</v>
      </c>
      <c r="O3245" s="475" t="str">
        <f t="shared" si="358"/>
        <v/>
      </c>
    </row>
    <row r="3246" spans="1:15" hidden="1">
      <c r="A3246" s="475">
        <f t="shared" si="352"/>
        <v>43586</v>
      </c>
      <c r="B3246" s="475">
        <v>43601</v>
      </c>
      <c r="C3246" s="467">
        <v>5</v>
      </c>
      <c r="D3246" s="467">
        <v>785</v>
      </c>
      <c r="E3246" s="467">
        <v>26</v>
      </c>
      <c r="F3246" s="467">
        <v>0</v>
      </c>
      <c r="G3246" s="467">
        <f t="array" ref="G3246">MAX(IF($A$2:$A$8761=A3246,$D$2:$D$8761))</f>
        <v>1309</v>
      </c>
      <c r="H3246" s="467">
        <f t="shared" si="353"/>
        <v>0</v>
      </c>
      <c r="I3246" s="475" t="str">
        <f t="shared" si="354"/>
        <v/>
      </c>
      <c r="J3246" s="471">
        <f>'Potential Projects'!D3247</f>
        <v>9.549169078316476</v>
      </c>
      <c r="K3246" s="471">
        <f>'Potential Projects'!E3247</f>
        <v>38.507876316921099</v>
      </c>
      <c r="L3246" s="476">
        <f t="shared" si="355"/>
        <v>710.94295460476246</v>
      </c>
      <c r="M3246" s="471">
        <f t="shared" si="356"/>
        <v>1267.4250316588955</v>
      </c>
      <c r="N3246" s="467">
        <f t="shared" si="357"/>
        <v>0</v>
      </c>
      <c r="O3246" s="475" t="str">
        <f t="shared" si="358"/>
        <v/>
      </c>
    </row>
    <row r="3247" spans="1:15" hidden="1">
      <c r="A3247" s="475">
        <f t="shared" si="352"/>
        <v>43586</v>
      </c>
      <c r="B3247" s="475">
        <v>43601</v>
      </c>
      <c r="C3247" s="467">
        <v>6</v>
      </c>
      <c r="D3247" s="467">
        <v>836</v>
      </c>
      <c r="E3247" s="467">
        <v>21</v>
      </c>
      <c r="F3247" s="467">
        <v>0</v>
      </c>
      <c r="G3247" s="467">
        <f t="array" ref="G3247">MAX(IF($A$2:$A$8761=A3247,$D$2:$D$8761))</f>
        <v>1309</v>
      </c>
      <c r="H3247" s="467">
        <f t="shared" si="353"/>
        <v>0</v>
      </c>
      <c r="I3247" s="475" t="str">
        <f t="shared" si="354"/>
        <v/>
      </c>
      <c r="J3247" s="471">
        <f>'Potential Projects'!D3248</f>
        <v>1.9806049215669563</v>
      </c>
      <c r="K3247" s="471">
        <f>'Potential Projects'!E3248</f>
        <v>34.364292087723072</v>
      </c>
      <c r="L3247" s="476">
        <f t="shared" si="355"/>
        <v>778.65510299071002</v>
      </c>
      <c r="M3247" s="471">
        <f t="shared" si="356"/>
        <v>1267.4250316588955</v>
      </c>
      <c r="N3247" s="467">
        <f t="shared" si="357"/>
        <v>0</v>
      </c>
      <c r="O3247" s="475" t="str">
        <f t="shared" si="358"/>
        <v/>
      </c>
    </row>
    <row r="3248" spans="1:15" hidden="1">
      <c r="A3248" s="475">
        <f t="shared" si="352"/>
        <v>43586</v>
      </c>
      <c r="B3248" s="475">
        <v>43601</v>
      </c>
      <c r="C3248" s="467">
        <v>7</v>
      </c>
      <c r="D3248" s="467">
        <v>952</v>
      </c>
      <c r="E3248" s="467">
        <v>17</v>
      </c>
      <c r="F3248" s="467">
        <v>6</v>
      </c>
      <c r="G3248" s="467">
        <f t="array" ref="G3248">MAX(IF($A$2:$A$8761=A3248,$D$2:$D$8761))</f>
        <v>1309</v>
      </c>
      <c r="H3248" s="467">
        <f t="shared" si="353"/>
        <v>0</v>
      </c>
      <c r="I3248" s="475" t="str">
        <f t="shared" si="354"/>
        <v/>
      </c>
      <c r="J3248" s="471">
        <f>'Potential Projects'!D3249</f>
        <v>5.9528418889344313E-2</v>
      </c>
      <c r="K3248" s="471">
        <f>'Potential Projects'!E3249</f>
        <v>39.18139453880886</v>
      </c>
      <c r="L3248" s="476">
        <f t="shared" si="355"/>
        <v>889.75907704230178</v>
      </c>
      <c r="M3248" s="471">
        <f t="shared" si="356"/>
        <v>1267.4250316588955</v>
      </c>
      <c r="N3248" s="467">
        <f t="shared" si="357"/>
        <v>0</v>
      </c>
      <c r="O3248" s="475" t="str">
        <f t="shared" si="358"/>
        <v/>
      </c>
    </row>
    <row r="3249" spans="1:15" hidden="1">
      <c r="A3249" s="475">
        <f t="shared" si="352"/>
        <v>43586</v>
      </c>
      <c r="B3249" s="475">
        <v>43601</v>
      </c>
      <c r="C3249" s="467">
        <v>8</v>
      </c>
      <c r="D3249" s="467">
        <v>1019</v>
      </c>
      <c r="E3249" s="467">
        <v>9</v>
      </c>
      <c r="F3249" s="467">
        <v>11</v>
      </c>
      <c r="G3249" s="467">
        <f t="array" ref="G3249">MAX(IF($A$2:$A$8761=A3249,$D$2:$D$8761))</f>
        <v>1309</v>
      </c>
      <c r="H3249" s="467">
        <f t="shared" si="353"/>
        <v>0</v>
      </c>
      <c r="I3249" s="475" t="str">
        <f t="shared" si="354"/>
        <v/>
      </c>
      <c r="J3249" s="471">
        <f>'Potential Projects'!D3250</f>
        <v>0</v>
      </c>
      <c r="K3249" s="471">
        <f>'Potential Projects'!E3250</f>
        <v>22.901966297570414</v>
      </c>
      <c r="L3249" s="476">
        <f t="shared" si="355"/>
        <v>976.09803370242957</v>
      </c>
      <c r="M3249" s="471">
        <f t="shared" si="356"/>
        <v>1267.4250316588955</v>
      </c>
      <c r="N3249" s="467">
        <f t="shared" si="357"/>
        <v>0</v>
      </c>
      <c r="O3249" s="475" t="str">
        <f t="shared" si="358"/>
        <v/>
      </c>
    </row>
    <row r="3250" spans="1:15" hidden="1">
      <c r="A3250" s="475">
        <f t="shared" si="352"/>
        <v>43586</v>
      </c>
      <c r="B3250" s="475">
        <v>43601</v>
      </c>
      <c r="C3250" s="467">
        <v>9</v>
      </c>
      <c r="D3250" s="467">
        <v>1047</v>
      </c>
      <c r="E3250" s="467">
        <v>0</v>
      </c>
      <c r="F3250" s="467">
        <v>14</v>
      </c>
      <c r="G3250" s="467">
        <f t="array" ref="G3250">MAX(IF($A$2:$A$8761=A3250,$D$2:$D$8761))</f>
        <v>1309</v>
      </c>
      <c r="H3250" s="467">
        <f t="shared" si="353"/>
        <v>0</v>
      </c>
      <c r="I3250" s="475" t="str">
        <f t="shared" si="354"/>
        <v/>
      </c>
      <c r="J3250" s="471">
        <f>'Potential Projects'!D3251</f>
        <v>0</v>
      </c>
      <c r="K3250" s="471">
        <f>'Potential Projects'!E3251</f>
        <v>10.894411470651473</v>
      </c>
      <c r="L3250" s="476">
        <f t="shared" si="355"/>
        <v>1022.1055885293486</v>
      </c>
      <c r="M3250" s="471">
        <f t="shared" si="356"/>
        <v>1267.4250316588955</v>
      </c>
      <c r="N3250" s="467">
        <f t="shared" si="357"/>
        <v>0</v>
      </c>
      <c r="O3250" s="475" t="str">
        <f t="shared" si="358"/>
        <v/>
      </c>
    </row>
    <row r="3251" spans="1:15" hidden="1">
      <c r="A3251" s="475">
        <f t="shared" si="352"/>
        <v>43586</v>
      </c>
      <c r="B3251" s="475">
        <v>43601</v>
      </c>
      <c r="C3251" s="467">
        <v>10</v>
      </c>
      <c r="D3251" s="467">
        <v>1057</v>
      </c>
      <c r="E3251" s="467">
        <v>0</v>
      </c>
      <c r="F3251" s="467">
        <v>10</v>
      </c>
      <c r="G3251" s="467">
        <f t="array" ref="G3251">MAX(IF($A$2:$A$8761=A3251,$D$2:$D$8761))</f>
        <v>1309</v>
      </c>
      <c r="H3251" s="467">
        <f t="shared" si="353"/>
        <v>0</v>
      </c>
      <c r="I3251" s="475" t="str">
        <f t="shared" si="354"/>
        <v/>
      </c>
      <c r="J3251" s="471">
        <f>'Potential Projects'!D3252</f>
        <v>5.4125923222037797E-2</v>
      </c>
      <c r="K3251" s="471">
        <f>'Potential Projects'!E3252</f>
        <v>1.0685550419264673</v>
      </c>
      <c r="L3251" s="476">
        <f t="shared" si="355"/>
        <v>1045.8773190348516</v>
      </c>
      <c r="M3251" s="471">
        <f t="shared" si="356"/>
        <v>1267.4250316588955</v>
      </c>
      <c r="N3251" s="467">
        <f t="shared" si="357"/>
        <v>0</v>
      </c>
      <c r="O3251" s="475" t="str">
        <f t="shared" si="358"/>
        <v/>
      </c>
    </row>
    <row r="3252" spans="1:15" hidden="1">
      <c r="A3252" s="475">
        <f t="shared" si="352"/>
        <v>43586</v>
      </c>
      <c r="B3252" s="475">
        <v>43601</v>
      </c>
      <c r="C3252" s="467">
        <v>11</v>
      </c>
      <c r="D3252" s="467">
        <v>1063</v>
      </c>
      <c r="E3252" s="467">
        <v>0</v>
      </c>
      <c r="F3252" s="467">
        <v>8</v>
      </c>
      <c r="G3252" s="467">
        <f t="array" ref="G3252">MAX(IF($A$2:$A$8761=A3252,$D$2:$D$8761))</f>
        <v>1309</v>
      </c>
      <c r="H3252" s="467">
        <f t="shared" si="353"/>
        <v>0</v>
      </c>
      <c r="I3252" s="475" t="str">
        <f t="shared" si="354"/>
        <v/>
      </c>
      <c r="J3252" s="471">
        <f>'Potential Projects'!D3253</f>
        <v>1.0828488791842574</v>
      </c>
      <c r="K3252" s="471">
        <f>'Potential Projects'!E3253</f>
        <v>0.48186669533433674</v>
      </c>
      <c r="L3252" s="476">
        <f t="shared" si="355"/>
        <v>1053.4352844254815</v>
      </c>
      <c r="M3252" s="471">
        <f t="shared" si="356"/>
        <v>1267.4250316588955</v>
      </c>
      <c r="N3252" s="467">
        <f t="shared" si="357"/>
        <v>0</v>
      </c>
      <c r="O3252" s="475" t="str">
        <f t="shared" si="358"/>
        <v/>
      </c>
    </row>
    <row r="3253" spans="1:15" hidden="1">
      <c r="A3253" s="475">
        <f t="shared" si="352"/>
        <v>43586</v>
      </c>
      <c r="B3253" s="475">
        <v>43601</v>
      </c>
      <c r="C3253" s="467">
        <v>12</v>
      </c>
      <c r="D3253" s="467">
        <v>1067</v>
      </c>
      <c r="E3253" s="467">
        <v>1</v>
      </c>
      <c r="F3253" s="467">
        <v>7</v>
      </c>
      <c r="G3253" s="467">
        <f t="array" ref="G3253">MAX(IF($A$2:$A$8761=A3253,$D$2:$D$8761))</f>
        <v>1309</v>
      </c>
      <c r="H3253" s="467">
        <f t="shared" si="353"/>
        <v>0</v>
      </c>
      <c r="I3253" s="475" t="str">
        <f t="shared" si="354"/>
        <v/>
      </c>
      <c r="J3253" s="471">
        <f>'Potential Projects'!D3254</f>
        <v>0.47549563585567234</v>
      </c>
      <c r="K3253" s="471">
        <f>'Potential Projects'!E3254</f>
        <v>0.42163335841754462</v>
      </c>
      <c r="L3253" s="476">
        <f t="shared" si="355"/>
        <v>1058.1028710057269</v>
      </c>
      <c r="M3253" s="471">
        <f t="shared" si="356"/>
        <v>1267.4250316588955</v>
      </c>
      <c r="N3253" s="467">
        <f t="shared" si="357"/>
        <v>0</v>
      </c>
      <c r="O3253" s="475" t="str">
        <f t="shared" si="358"/>
        <v/>
      </c>
    </row>
    <row r="3254" spans="1:15" hidden="1">
      <c r="A3254" s="475">
        <f t="shared" si="352"/>
        <v>43586</v>
      </c>
      <c r="B3254" s="475">
        <v>43601</v>
      </c>
      <c r="C3254" s="467">
        <v>13</v>
      </c>
      <c r="D3254" s="467">
        <v>1081</v>
      </c>
      <c r="E3254" s="467">
        <v>1</v>
      </c>
      <c r="F3254" s="467">
        <v>6</v>
      </c>
      <c r="G3254" s="467">
        <f t="array" ref="G3254">MAX(IF($A$2:$A$8761=A3254,$D$2:$D$8761))</f>
        <v>1309</v>
      </c>
      <c r="H3254" s="467">
        <f t="shared" si="353"/>
        <v>0</v>
      </c>
      <c r="I3254" s="475" t="str">
        <f t="shared" si="354"/>
        <v/>
      </c>
      <c r="J3254" s="471">
        <f>'Potential Projects'!D3255</f>
        <v>0.19574994286073441</v>
      </c>
      <c r="K3254" s="471">
        <f>'Potential Projects'!E3255</f>
        <v>5.7886583530423558E-2</v>
      </c>
      <c r="L3254" s="476">
        <f t="shared" si="355"/>
        <v>1073.7463634736089</v>
      </c>
      <c r="M3254" s="471">
        <f t="shared" si="356"/>
        <v>1267.4250316588955</v>
      </c>
      <c r="N3254" s="467">
        <f t="shared" si="357"/>
        <v>0</v>
      </c>
      <c r="O3254" s="475" t="str">
        <f t="shared" si="358"/>
        <v/>
      </c>
    </row>
    <row r="3255" spans="1:15" hidden="1">
      <c r="A3255" s="475">
        <f t="shared" si="352"/>
        <v>43586</v>
      </c>
      <c r="B3255" s="475">
        <v>43601</v>
      </c>
      <c r="C3255" s="467">
        <v>14</v>
      </c>
      <c r="D3255" s="467">
        <v>1077</v>
      </c>
      <c r="E3255" s="467">
        <v>5</v>
      </c>
      <c r="F3255" s="467">
        <v>4</v>
      </c>
      <c r="G3255" s="467">
        <f t="array" ref="G3255">MAX(IF($A$2:$A$8761=A3255,$D$2:$D$8761))</f>
        <v>1309</v>
      </c>
      <c r="H3255" s="467">
        <f t="shared" si="353"/>
        <v>0</v>
      </c>
      <c r="I3255" s="475" t="str">
        <f t="shared" si="354"/>
        <v/>
      </c>
      <c r="J3255" s="471">
        <f>'Potential Projects'!D3256</f>
        <v>1.2281855059655853</v>
      </c>
      <c r="K3255" s="471">
        <f>'Potential Projects'!E3256</f>
        <v>2.089392764996775</v>
      </c>
      <c r="L3255" s="476">
        <f t="shared" si="355"/>
        <v>1064.6824217290377</v>
      </c>
      <c r="M3255" s="471">
        <f t="shared" si="356"/>
        <v>1267.4250316588955</v>
      </c>
      <c r="N3255" s="467">
        <f t="shared" si="357"/>
        <v>0</v>
      </c>
      <c r="O3255" s="475" t="str">
        <f t="shared" si="358"/>
        <v/>
      </c>
    </row>
    <row r="3256" spans="1:15" hidden="1">
      <c r="A3256" s="475">
        <f t="shared" si="352"/>
        <v>43586</v>
      </c>
      <c r="B3256" s="475">
        <v>43601</v>
      </c>
      <c r="C3256" s="467">
        <v>15</v>
      </c>
      <c r="D3256" s="467">
        <v>1065</v>
      </c>
      <c r="E3256" s="467">
        <v>15</v>
      </c>
      <c r="F3256" s="467">
        <v>4</v>
      </c>
      <c r="G3256" s="467">
        <f t="array" ref="G3256">MAX(IF($A$2:$A$8761=A3256,$D$2:$D$8761))</f>
        <v>1309</v>
      </c>
      <c r="H3256" s="467">
        <f t="shared" si="353"/>
        <v>0</v>
      </c>
      <c r="I3256" s="475" t="str">
        <f t="shared" si="354"/>
        <v/>
      </c>
      <c r="J3256" s="471">
        <f>'Potential Projects'!D3257</f>
        <v>0.41788107505108313</v>
      </c>
      <c r="K3256" s="471">
        <f>'Potential Projects'!E3257</f>
        <v>14.433315577295208</v>
      </c>
      <c r="L3256" s="476">
        <f t="shared" si="355"/>
        <v>1031.1488033476537</v>
      </c>
      <c r="M3256" s="471">
        <f t="shared" si="356"/>
        <v>1267.4250316588955</v>
      </c>
      <c r="N3256" s="467">
        <f t="shared" si="357"/>
        <v>0</v>
      </c>
      <c r="O3256" s="475" t="str">
        <f t="shared" si="358"/>
        <v/>
      </c>
    </row>
    <row r="3257" spans="1:15" hidden="1">
      <c r="A3257" s="475">
        <f t="shared" si="352"/>
        <v>43586</v>
      </c>
      <c r="B3257" s="475">
        <v>43601</v>
      </c>
      <c r="C3257" s="467">
        <v>16</v>
      </c>
      <c r="D3257" s="467">
        <v>1063</v>
      </c>
      <c r="E3257" s="467">
        <v>85</v>
      </c>
      <c r="F3257" s="467">
        <v>2</v>
      </c>
      <c r="G3257" s="467">
        <f t="array" ref="G3257">MAX(IF($A$2:$A$8761=A3257,$D$2:$D$8761))</f>
        <v>1309</v>
      </c>
      <c r="H3257" s="467">
        <f t="shared" si="353"/>
        <v>0</v>
      </c>
      <c r="I3257" s="475" t="str">
        <f t="shared" si="354"/>
        <v/>
      </c>
      <c r="J3257" s="471">
        <f>'Potential Projects'!D3258</f>
        <v>3.967517609101725</v>
      </c>
      <c r="K3257" s="471">
        <f>'Potential Projects'!E3258</f>
        <v>33.867562620941733</v>
      </c>
      <c r="L3257" s="476">
        <f t="shared" si="355"/>
        <v>938.16491976995655</v>
      </c>
      <c r="M3257" s="471">
        <f t="shared" si="356"/>
        <v>1267.4250316588955</v>
      </c>
      <c r="N3257" s="467">
        <f t="shared" si="357"/>
        <v>0</v>
      </c>
      <c r="O3257" s="475" t="str">
        <f t="shared" si="358"/>
        <v/>
      </c>
    </row>
    <row r="3258" spans="1:15" hidden="1">
      <c r="A3258" s="475">
        <f t="shared" si="352"/>
        <v>43586</v>
      </c>
      <c r="B3258" s="475">
        <v>43601</v>
      </c>
      <c r="C3258" s="467">
        <v>17</v>
      </c>
      <c r="D3258" s="467">
        <v>1053</v>
      </c>
      <c r="E3258" s="467">
        <v>100</v>
      </c>
      <c r="F3258" s="467">
        <v>1</v>
      </c>
      <c r="G3258" s="467">
        <f t="array" ref="G3258">MAX(IF($A$2:$A$8761=A3258,$D$2:$D$8761))</f>
        <v>1309</v>
      </c>
      <c r="H3258" s="467">
        <f t="shared" si="353"/>
        <v>0</v>
      </c>
      <c r="I3258" s="475" t="str">
        <f t="shared" si="354"/>
        <v/>
      </c>
      <c r="J3258" s="471">
        <f>'Potential Projects'!D3259</f>
        <v>4.821702455831967</v>
      </c>
      <c r="K3258" s="471">
        <f>'Potential Projects'!E3259</f>
        <v>60.507907062997198</v>
      </c>
      <c r="L3258" s="476">
        <f t="shared" si="355"/>
        <v>886.67039048117078</v>
      </c>
      <c r="M3258" s="471">
        <f t="shared" si="356"/>
        <v>1267.4250316588955</v>
      </c>
      <c r="N3258" s="467">
        <f t="shared" si="357"/>
        <v>0</v>
      </c>
      <c r="O3258" s="475" t="str">
        <f t="shared" si="358"/>
        <v/>
      </c>
    </row>
    <row r="3259" spans="1:15" hidden="1">
      <c r="A3259" s="475">
        <f t="shared" si="352"/>
        <v>43586</v>
      </c>
      <c r="B3259" s="475">
        <v>43601</v>
      </c>
      <c r="C3259" s="467">
        <v>18</v>
      </c>
      <c r="D3259" s="467">
        <v>1015</v>
      </c>
      <c r="E3259" s="467">
        <v>86</v>
      </c>
      <c r="F3259" s="467">
        <v>2</v>
      </c>
      <c r="G3259" s="467">
        <f t="array" ref="G3259">MAX(IF($A$2:$A$8761=A3259,$D$2:$D$8761))</f>
        <v>1309</v>
      </c>
      <c r="H3259" s="467">
        <f t="shared" si="353"/>
        <v>0</v>
      </c>
      <c r="I3259" s="475" t="str">
        <f t="shared" si="354"/>
        <v/>
      </c>
      <c r="J3259" s="471">
        <f>'Potential Projects'!D3260</f>
        <v>2.0653633629233936</v>
      </c>
      <c r="K3259" s="471">
        <f>'Potential Projects'!E3260</f>
        <v>85.756626746936149</v>
      </c>
      <c r="L3259" s="476">
        <f t="shared" si="355"/>
        <v>839.1780098901404</v>
      </c>
      <c r="M3259" s="471">
        <f t="shared" si="356"/>
        <v>1267.4250316588955</v>
      </c>
      <c r="N3259" s="467">
        <f t="shared" si="357"/>
        <v>0</v>
      </c>
      <c r="O3259" s="475" t="str">
        <f t="shared" si="358"/>
        <v/>
      </c>
    </row>
    <row r="3260" spans="1:15" hidden="1">
      <c r="A3260" s="475">
        <f t="shared" si="352"/>
        <v>43586</v>
      </c>
      <c r="B3260" s="475">
        <v>43601</v>
      </c>
      <c r="C3260" s="467">
        <v>19</v>
      </c>
      <c r="D3260" s="467">
        <v>1012</v>
      </c>
      <c r="E3260" s="467">
        <v>46</v>
      </c>
      <c r="F3260" s="467">
        <v>1</v>
      </c>
      <c r="G3260" s="467">
        <f t="array" ref="G3260">MAX(IF($A$2:$A$8761=A3260,$D$2:$D$8761))</f>
        <v>1309</v>
      </c>
      <c r="H3260" s="467">
        <f t="shared" si="353"/>
        <v>0</v>
      </c>
      <c r="I3260" s="475" t="str">
        <f t="shared" si="354"/>
        <v/>
      </c>
      <c r="J3260" s="471">
        <f>'Potential Projects'!D3261</f>
        <v>2.8424347709892541</v>
      </c>
      <c r="K3260" s="471">
        <f>'Potential Projects'!E3261</f>
        <v>82.491510535368747</v>
      </c>
      <c r="L3260" s="476">
        <f t="shared" si="355"/>
        <v>879.66605469364197</v>
      </c>
      <c r="M3260" s="471">
        <f t="shared" si="356"/>
        <v>1267.4250316588955</v>
      </c>
      <c r="N3260" s="467">
        <f t="shared" si="357"/>
        <v>0</v>
      </c>
      <c r="O3260" s="475" t="str">
        <f t="shared" si="358"/>
        <v/>
      </c>
    </row>
    <row r="3261" spans="1:15" hidden="1">
      <c r="A3261" s="475">
        <f t="shared" si="352"/>
        <v>43586</v>
      </c>
      <c r="B3261" s="475">
        <v>43601</v>
      </c>
      <c r="C3261" s="467">
        <v>20</v>
      </c>
      <c r="D3261" s="467">
        <v>1003</v>
      </c>
      <c r="E3261" s="467">
        <v>7</v>
      </c>
      <c r="F3261" s="467">
        <v>0</v>
      </c>
      <c r="G3261" s="467">
        <f t="array" ref="G3261">MAX(IF($A$2:$A$8761=A3261,$D$2:$D$8761))</f>
        <v>1309</v>
      </c>
      <c r="H3261" s="467">
        <f t="shared" si="353"/>
        <v>0</v>
      </c>
      <c r="I3261" s="475" t="str">
        <f t="shared" si="354"/>
        <v/>
      </c>
      <c r="J3261" s="471">
        <f>'Potential Projects'!D3262</f>
        <v>8.0225696857089073</v>
      </c>
      <c r="K3261" s="471">
        <f>'Potential Projects'!E3262</f>
        <v>67.48245812728446</v>
      </c>
      <c r="L3261" s="476">
        <f t="shared" si="355"/>
        <v>920.49497218700662</v>
      </c>
      <c r="M3261" s="471">
        <f t="shared" si="356"/>
        <v>1267.4250316588955</v>
      </c>
      <c r="N3261" s="467">
        <f t="shared" si="357"/>
        <v>0</v>
      </c>
      <c r="O3261" s="475" t="str">
        <f t="shared" si="358"/>
        <v/>
      </c>
    </row>
    <row r="3262" spans="1:15" hidden="1">
      <c r="A3262" s="475">
        <f t="shared" si="352"/>
        <v>43586</v>
      </c>
      <c r="B3262" s="475">
        <v>43601</v>
      </c>
      <c r="C3262" s="467">
        <v>21</v>
      </c>
      <c r="D3262" s="467">
        <v>987</v>
      </c>
      <c r="E3262" s="467">
        <v>4</v>
      </c>
      <c r="F3262" s="467">
        <v>0</v>
      </c>
      <c r="G3262" s="467">
        <f t="array" ref="G3262">MAX(IF($A$2:$A$8761=A3262,$D$2:$D$8761))</f>
        <v>1309</v>
      </c>
      <c r="H3262" s="467">
        <f t="shared" si="353"/>
        <v>0</v>
      </c>
      <c r="I3262" s="475" t="str">
        <f t="shared" si="354"/>
        <v/>
      </c>
      <c r="J3262" s="471">
        <f>'Potential Projects'!D3263</f>
        <v>21.27130434566892</v>
      </c>
      <c r="K3262" s="471">
        <f>'Potential Projects'!E3263</f>
        <v>39.332369006665232</v>
      </c>
      <c r="L3262" s="476">
        <f t="shared" si="355"/>
        <v>922.39632664766589</v>
      </c>
      <c r="M3262" s="471">
        <f t="shared" si="356"/>
        <v>1267.4250316588955</v>
      </c>
      <c r="N3262" s="467">
        <f t="shared" si="357"/>
        <v>0</v>
      </c>
      <c r="O3262" s="475" t="str">
        <f t="shared" si="358"/>
        <v/>
      </c>
    </row>
    <row r="3263" spans="1:15" hidden="1">
      <c r="A3263" s="475">
        <f t="shared" si="352"/>
        <v>43586</v>
      </c>
      <c r="B3263" s="475">
        <v>43601</v>
      </c>
      <c r="C3263" s="467">
        <v>22</v>
      </c>
      <c r="D3263" s="467">
        <v>938</v>
      </c>
      <c r="E3263" s="467">
        <v>6</v>
      </c>
      <c r="F3263" s="467">
        <v>0</v>
      </c>
      <c r="G3263" s="467">
        <f t="array" ref="G3263">MAX(IF($A$2:$A$8761=A3263,$D$2:$D$8761))</f>
        <v>1309</v>
      </c>
      <c r="H3263" s="467">
        <f t="shared" si="353"/>
        <v>0</v>
      </c>
      <c r="I3263" s="475" t="str">
        <f t="shared" si="354"/>
        <v/>
      </c>
      <c r="J3263" s="471">
        <f>'Potential Projects'!D3264</f>
        <v>23.692384527225272</v>
      </c>
      <c r="K3263" s="471">
        <f>'Potential Projects'!E3264</f>
        <v>38.055735164480758</v>
      </c>
      <c r="L3263" s="476">
        <f t="shared" si="355"/>
        <v>870.25188030829395</v>
      </c>
      <c r="M3263" s="471">
        <f t="shared" si="356"/>
        <v>1267.4250316588955</v>
      </c>
      <c r="N3263" s="467">
        <f t="shared" si="357"/>
        <v>0</v>
      </c>
      <c r="O3263" s="475" t="str">
        <f t="shared" si="358"/>
        <v/>
      </c>
    </row>
    <row r="3264" spans="1:15" hidden="1">
      <c r="A3264" s="475">
        <f t="shared" si="352"/>
        <v>43586</v>
      </c>
      <c r="B3264" s="475">
        <v>43601</v>
      </c>
      <c r="C3264" s="467">
        <v>23</v>
      </c>
      <c r="D3264" s="467">
        <v>883</v>
      </c>
      <c r="E3264" s="467">
        <v>9</v>
      </c>
      <c r="F3264" s="467">
        <v>0</v>
      </c>
      <c r="G3264" s="467">
        <f t="array" ref="G3264">MAX(IF($A$2:$A$8761=A3264,$D$2:$D$8761))</f>
        <v>1309</v>
      </c>
      <c r="H3264" s="467">
        <f t="shared" si="353"/>
        <v>0</v>
      </c>
      <c r="I3264" s="475" t="str">
        <f t="shared" si="354"/>
        <v/>
      </c>
      <c r="J3264" s="471">
        <f>'Potential Projects'!D3265</f>
        <v>25.620322507469673</v>
      </c>
      <c r="K3264" s="471">
        <f>'Potential Projects'!E3265</f>
        <v>61.671114491507204</v>
      </c>
      <c r="L3264" s="476">
        <f t="shared" si="355"/>
        <v>786.70856300102309</v>
      </c>
      <c r="M3264" s="471">
        <f t="shared" si="356"/>
        <v>1267.4250316588955</v>
      </c>
      <c r="N3264" s="467">
        <f t="shared" si="357"/>
        <v>0</v>
      </c>
      <c r="O3264" s="475" t="str">
        <f t="shared" si="358"/>
        <v/>
      </c>
    </row>
    <row r="3265" spans="1:15" hidden="1">
      <c r="A3265" s="475">
        <f t="shared" si="352"/>
        <v>43586</v>
      </c>
      <c r="B3265" s="475">
        <v>43601</v>
      </c>
      <c r="C3265" s="467">
        <v>24</v>
      </c>
      <c r="D3265" s="467">
        <v>800</v>
      </c>
      <c r="E3265" s="467">
        <v>7</v>
      </c>
      <c r="F3265" s="467">
        <v>0</v>
      </c>
      <c r="G3265" s="467">
        <f t="array" ref="G3265">MAX(IF($A$2:$A$8761=A3265,$D$2:$D$8761))</f>
        <v>1309</v>
      </c>
      <c r="H3265" s="467">
        <f t="shared" si="353"/>
        <v>0</v>
      </c>
      <c r="I3265" s="475" t="str">
        <f t="shared" si="354"/>
        <v/>
      </c>
      <c r="J3265" s="471">
        <f>'Potential Projects'!D3266</f>
        <v>26.691075778288212</v>
      </c>
      <c r="K3265" s="471">
        <f>'Potential Projects'!E3266</f>
        <v>72.46226881315846</v>
      </c>
      <c r="L3265" s="476">
        <f t="shared" si="355"/>
        <v>693.84665540855326</v>
      </c>
      <c r="M3265" s="471">
        <f t="shared" si="356"/>
        <v>1267.4250316588955</v>
      </c>
      <c r="N3265" s="467">
        <f t="shared" si="357"/>
        <v>0</v>
      </c>
      <c r="O3265" s="475" t="str">
        <f t="shared" si="358"/>
        <v/>
      </c>
    </row>
    <row r="3266" spans="1:15" hidden="1">
      <c r="A3266" s="475">
        <f t="shared" ref="A3266:A3329" si="359">DATE(YEAR(B3266),MONTH(B3266),1)</f>
        <v>43586</v>
      </c>
      <c r="B3266" s="475">
        <v>43602</v>
      </c>
      <c r="C3266" s="467">
        <v>1</v>
      </c>
      <c r="D3266" s="467">
        <v>785</v>
      </c>
      <c r="E3266" s="467">
        <v>5</v>
      </c>
      <c r="F3266" s="467">
        <v>0</v>
      </c>
      <c r="G3266" s="467">
        <f t="array" ref="G3266">MAX(IF($A$2:$A$8761=A3266,$D$2:$D$8761))</f>
        <v>1309</v>
      </c>
      <c r="H3266" s="467">
        <f t="shared" ref="H3266:H3329" si="360">IF(G3266=D3266,1,0)</f>
        <v>0</v>
      </c>
      <c r="I3266" s="475" t="str">
        <f t="shared" ref="I3266:I3329" si="361">IF(D3266=G3266,B3266,"")</f>
        <v/>
      </c>
      <c r="J3266" s="471">
        <f>'Potential Projects'!D3267</f>
        <v>23.627841236905237</v>
      </c>
      <c r="K3266" s="471">
        <f>'Potential Projects'!E3267</f>
        <v>87.010575306385732</v>
      </c>
      <c r="L3266" s="476">
        <f t="shared" ref="L3266:L3329" si="362">D3266-E3266-F3266-J3266-K3266</f>
        <v>669.36158345670901</v>
      </c>
      <c r="M3266" s="471">
        <f t="shared" ref="M3266:M3329" si="363">MAX($L$2882:$L$3625)</f>
        <v>1267.4250316588955</v>
      </c>
      <c r="N3266" s="467">
        <f t="shared" ref="N3266:N3329" si="364">IF(M3266=L3266,1,0)</f>
        <v>0</v>
      </c>
      <c r="O3266" s="475" t="str">
        <f t="shared" ref="O3266:O3329" si="365">IF(L3266=M3266,B3266,"")</f>
        <v/>
      </c>
    </row>
    <row r="3267" spans="1:15" hidden="1">
      <c r="A3267" s="475">
        <f t="shared" si="359"/>
        <v>43586</v>
      </c>
      <c r="B3267" s="475">
        <v>43602</v>
      </c>
      <c r="C3267" s="467">
        <v>2</v>
      </c>
      <c r="D3267" s="467">
        <v>758</v>
      </c>
      <c r="E3267" s="467">
        <v>10</v>
      </c>
      <c r="F3267" s="467">
        <v>0</v>
      </c>
      <c r="G3267" s="467">
        <f t="array" ref="G3267">MAX(IF($A$2:$A$8761=A3267,$D$2:$D$8761))</f>
        <v>1309</v>
      </c>
      <c r="H3267" s="467">
        <f t="shared" si="360"/>
        <v>0</v>
      </c>
      <c r="I3267" s="475" t="str">
        <f t="shared" si="361"/>
        <v/>
      </c>
      <c r="J3267" s="471">
        <f>'Potential Projects'!D3268</f>
        <v>29.573004348503886</v>
      </c>
      <c r="K3267" s="471">
        <f>'Potential Projects'!E3268</f>
        <v>92.258698129434549</v>
      </c>
      <c r="L3267" s="476">
        <f t="shared" si="362"/>
        <v>626.16829752206149</v>
      </c>
      <c r="M3267" s="471">
        <f t="shared" si="363"/>
        <v>1267.4250316588955</v>
      </c>
      <c r="N3267" s="467">
        <f t="shared" si="364"/>
        <v>0</v>
      </c>
      <c r="O3267" s="475" t="str">
        <f t="shared" si="365"/>
        <v/>
      </c>
    </row>
    <row r="3268" spans="1:15" hidden="1">
      <c r="A3268" s="475">
        <f t="shared" si="359"/>
        <v>43586</v>
      </c>
      <c r="B3268" s="475">
        <v>43602</v>
      </c>
      <c r="C3268" s="467">
        <v>3</v>
      </c>
      <c r="D3268" s="467">
        <v>749</v>
      </c>
      <c r="E3268" s="467">
        <v>14</v>
      </c>
      <c r="F3268" s="467">
        <v>0</v>
      </c>
      <c r="G3268" s="467">
        <f t="array" ref="G3268">MAX(IF($A$2:$A$8761=A3268,$D$2:$D$8761))</f>
        <v>1309</v>
      </c>
      <c r="H3268" s="467">
        <f t="shared" si="360"/>
        <v>0</v>
      </c>
      <c r="I3268" s="475" t="str">
        <f t="shared" si="361"/>
        <v/>
      </c>
      <c r="J3268" s="471">
        <f>'Potential Projects'!D3269</f>
        <v>32.967633379401008</v>
      </c>
      <c r="K3268" s="471">
        <f>'Potential Projects'!E3269</f>
        <v>91.110353472371528</v>
      </c>
      <c r="L3268" s="476">
        <f t="shared" si="362"/>
        <v>610.92201314822739</v>
      </c>
      <c r="M3268" s="471">
        <f t="shared" si="363"/>
        <v>1267.4250316588955</v>
      </c>
      <c r="N3268" s="467">
        <f t="shared" si="364"/>
        <v>0</v>
      </c>
      <c r="O3268" s="475" t="str">
        <f t="shared" si="365"/>
        <v/>
      </c>
    </row>
    <row r="3269" spans="1:15" hidden="1">
      <c r="A3269" s="475">
        <f t="shared" si="359"/>
        <v>43586</v>
      </c>
      <c r="B3269" s="475">
        <v>43602</v>
      </c>
      <c r="C3269" s="467">
        <v>4</v>
      </c>
      <c r="D3269" s="467">
        <v>733</v>
      </c>
      <c r="E3269" s="467">
        <v>18</v>
      </c>
      <c r="F3269" s="467">
        <v>0</v>
      </c>
      <c r="G3269" s="467">
        <f t="array" ref="G3269">MAX(IF($A$2:$A$8761=A3269,$D$2:$D$8761))</f>
        <v>1309</v>
      </c>
      <c r="H3269" s="467">
        <f t="shared" si="360"/>
        <v>0</v>
      </c>
      <c r="I3269" s="475" t="str">
        <f t="shared" si="361"/>
        <v/>
      </c>
      <c r="J3269" s="471">
        <f>'Potential Projects'!D3270</f>
        <v>62.729689725750923</v>
      </c>
      <c r="K3269" s="471">
        <f>'Potential Projects'!E3270</f>
        <v>93.65188738980865</v>
      </c>
      <c r="L3269" s="476">
        <f t="shared" si="362"/>
        <v>558.61842288444041</v>
      </c>
      <c r="M3269" s="471">
        <f t="shared" si="363"/>
        <v>1267.4250316588955</v>
      </c>
      <c r="N3269" s="467">
        <f t="shared" si="364"/>
        <v>0</v>
      </c>
      <c r="O3269" s="475" t="str">
        <f t="shared" si="365"/>
        <v/>
      </c>
    </row>
    <row r="3270" spans="1:15" hidden="1">
      <c r="A3270" s="475">
        <f t="shared" si="359"/>
        <v>43586</v>
      </c>
      <c r="B3270" s="475">
        <v>43602</v>
      </c>
      <c r="C3270" s="467">
        <v>5</v>
      </c>
      <c r="D3270" s="467">
        <v>746</v>
      </c>
      <c r="E3270" s="467">
        <v>49</v>
      </c>
      <c r="F3270" s="467">
        <v>0</v>
      </c>
      <c r="G3270" s="467">
        <f t="array" ref="G3270">MAX(IF($A$2:$A$8761=A3270,$D$2:$D$8761))</f>
        <v>1309</v>
      </c>
      <c r="H3270" s="467">
        <f t="shared" si="360"/>
        <v>0</v>
      </c>
      <c r="I3270" s="475" t="str">
        <f t="shared" si="361"/>
        <v/>
      </c>
      <c r="J3270" s="471">
        <f>'Potential Projects'!D3271</f>
        <v>72.086918445540803</v>
      </c>
      <c r="K3270" s="471">
        <f>'Potential Projects'!E3271</f>
        <v>96.253654644162538</v>
      </c>
      <c r="L3270" s="476">
        <f t="shared" si="362"/>
        <v>528.65942691029659</v>
      </c>
      <c r="M3270" s="471">
        <f t="shared" si="363"/>
        <v>1267.4250316588955</v>
      </c>
      <c r="N3270" s="467">
        <f t="shared" si="364"/>
        <v>0</v>
      </c>
      <c r="O3270" s="475" t="str">
        <f t="shared" si="365"/>
        <v/>
      </c>
    </row>
    <row r="3271" spans="1:15" hidden="1">
      <c r="A3271" s="475">
        <f t="shared" si="359"/>
        <v>43586</v>
      </c>
      <c r="B3271" s="475">
        <v>43602</v>
      </c>
      <c r="C3271" s="467">
        <v>6</v>
      </c>
      <c r="D3271" s="467">
        <v>823</v>
      </c>
      <c r="E3271" s="467">
        <v>40</v>
      </c>
      <c r="F3271" s="467">
        <v>0</v>
      </c>
      <c r="G3271" s="467">
        <f t="array" ref="G3271">MAX(IF($A$2:$A$8761=A3271,$D$2:$D$8761))</f>
        <v>1309</v>
      </c>
      <c r="H3271" s="467">
        <f t="shared" si="360"/>
        <v>0</v>
      </c>
      <c r="I3271" s="475" t="str">
        <f t="shared" si="361"/>
        <v/>
      </c>
      <c r="J3271" s="471">
        <f>'Potential Projects'!D3272</f>
        <v>61.445450067989292</v>
      </c>
      <c r="K3271" s="471">
        <f>'Potential Projects'!E3272</f>
        <v>99.834018060632133</v>
      </c>
      <c r="L3271" s="476">
        <f t="shared" si="362"/>
        <v>621.72053187137851</v>
      </c>
      <c r="M3271" s="471">
        <f t="shared" si="363"/>
        <v>1267.4250316588955</v>
      </c>
      <c r="N3271" s="467">
        <f t="shared" si="364"/>
        <v>0</v>
      </c>
      <c r="O3271" s="475" t="str">
        <f t="shared" si="365"/>
        <v/>
      </c>
    </row>
    <row r="3272" spans="1:15" hidden="1">
      <c r="A3272" s="475">
        <f t="shared" si="359"/>
        <v>43586</v>
      </c>
      <c r="B3272" s="475">
        <v>43602</v>
      </c>
      <c r="C3272" s="467">
        <v>7</v>
      </c>
      <c r="D3272" s="467">
        <v>902</v>
      </c>
      <c r="E3272" s="467">
        <v>54</v>
      </c>
      <c r="F3272" s="467">
        <v>1</v>
      </c>
      <c r="G3272" s="467">
        <f t="array" ref="G3272">MAX(IF($A$2:$A$8761=A3272,$D$2:$D$8761))</f>
        <v>1309</v>
      </c>
      <c r="H3272" s="467">
        <f t="shared" si="360"/>
        <v>0</v>
      </c>
      <c r="I3272" s="475" t="str">
        <f t="shared" si="361"/>
        <v/>
      </c>
      <c r="J3272" s="471">
        <f>'Potential Projects'!D3273</f>
        <v>17.515523892504433</v>
      </c>
      <c r="K3272" s="471">
        <f>'Potential Projects'!E3273</f>
        <v>99.171451354547401</v>
      </c>
      <c r="L3272" s="476">
        <f t="shared" si="362"/>
        <v>730.31302475294819</v>
      </c>
      <c r="M3272" s="471">
        <f t="shared" si="363"/>
        <v>1267.4250316588955</v>
      </c>
      <c r="N3272" s="467">
        <f t="shared" si="364"/>
        <v>0</v>
      </c>
      <c r="O3272" s="475" t="str">
        <f t="shared" si="365"/>
        <v/>
      </c>
    </row>
    <row r="3273" spans="1:15" hidden="1">
      <c r="A3273" s="475">
        <f t="shared" si="359"/>
        <v>43586</v>
      </c>
      <c r="B3273" s="475">
        <v>43602</v>
      </c>
      <c r="C3273" s="467">
        <v>8</v>
      </c>
      <c r="D3273" s="467">
        <v>1002</v>
      </c>
      <c r="E3273" s="467">
        <v>90</v>
      </c>
      <c r="F3273" s="467">
        <v>1</v>
      </c>
      <c r="G3273" s="467">
        <f t="array" ref="G3273">MAX(IF($A$2:$A$8761=A3273,$D$2:$D$8761))</f>
        <v>1309</v>
      </c>
      <c r="H3273" s="467">
        <f t="shared" si="360"/>
        <v>0</v>
      </c>
      <c r="I3273" s="475" t="str">
        <f t="shared" si="361"/>
        <v/>
      </c>
      <c r="J3273" s="471">
        <f>'Potential Projects'!D3274</f>
        <v>15.995776820222353</v>
      </c>
      <c r="K3273" s="471">
        <f>'Potential Projects'!E3274</f>
        <v>98.023106697484423</v>
      </c>
      <c r="L3273" s="476">
        <f t="shared" si="362"/>
        <v>796.98111648229326</v>
      </c>
      <c r="M3273" s="471">
        <f t="shared" si="363"/>
        <v>1267.4250316588955</v>
      </c>
      <c r="N3273" s="467">
        <f t="shared" si="364"/>
        <v>0</v>
      </c>
      <c r="O3273" s="475" t="str">
        <f t="shared" si="365"/>
        <v/>
      </c>
    </row>
    <row r="3274" spans="1:15" hidden="1">
      <c r="A3274" s="475">
        <f t="shared" si="359"/>
        <v>43586</v>
      </c>
      <c r="B3274" s="475">
        <v>43602</v>
      </c>
      <c r="C3274" s="467">
        <v>9</v>
      </c>
      <c r="D3274" s="467">
        <v>1029</v>
      </c>
      <c r="E3274" s="467">
        <v>94</v>
      </c>
      <c r="F3274" s="467">
        <v>2</v>
      </c>
      <c r="G3274" s="467">
        <f t="array" ref="G3274">MAX(IF($A$2:$A$8761=A3274,$D$2:$D$8761))</f>
        <v>1309</v>
      </c>
      <c r="H3274" s="467">
        <f t="shared" si="360"/>
        <v>0</v>
      </c>
      <c r="I3274" s="475" t="str">
        <f t="shared" si="361"/>
        <v/>
      </c>
      <c r="J3274" s="471">
        <f>'Potential Projects'!D3275</f>
        <v>12.149145348058271</v>
      </c>
      <c r="K3274" s="471">
        <f>'Potential Projects'!E3275</f>
        <v>99.549278649752736</v>
      </c>
      <c r="L3274" s="476">
        <f t="shared" si="362"/>
        <v>821.30157600218899</v>
      </c>
      <c r="M3274" s="471">
        <f t="shared" si="363"/>
        <v>1267.4250316588955</v>
      </c>
      <c r="N3274" s="467">
        <f t="shared" si="364"/>
        <v>0</v>
      </c>
      <c r="O3274" s="475" t="str">
        <f t="shared" si="365"/>
        <v/>
      </c>
    </row>
    <row r="3275" spans="1:15" hidden="1">
      <c r="A3275" s="475">
        <f t="shared" si="359"/>
        <v>43586</v>
      </c>
      <c r="B3275" s="475">
        <v>43602</v>
      </c>
      <c r="C3275" s="467">
        <v>10</v>
      </c>
      <c r="D3275" s="467">
        <v>1046</v>
      </c>
      <c r="E3275" s="467">
        <v>97</v>
      </c>
      <c r="F3275" s="467">
        <v>4</v>
      </c>
      <c r="G3275" s="467">
        <f t="array" ref="G3275">MAX(IF($A$2:$A$8761=A3275,$D$2:$D$8761))</f>
        <v>1309</v>
      </c>
      <c r="H3275" s="467">
        <f t="shared" si="360"/>
        <v>0</v>
      </c>
      <c r="I3275" s="475" t="str">
        <f t="shared" si="361"/>
        <v/>
      </c>
      <c r="J3275" s="471">
        <f>'Potential Projects'!D3276</f>
        <v>9.1977963168669277</v>
      </c>
      <c r="K3275" s="471">
        <f>'Potential Projects'!E3276</f>
        <v>99.683043592775732</v>
      </c>
      <c r="L3275" s="476">
        <f t="shared" si="362"/>
        <v>836.11916009035735</v>
      </c>
      <c r="M3275" s="471">
        <f t="shared" si="363"/>
        <v>1267.4250316588955</v>
      </c>
      <c r="N3275" s="467">
        <f t="shared" si="364"/>
        <v>0</v>
      </c>
      <c r="O3275" s="475" t="str">
        <f t="shared" si="365"/>
        <v/>
      </c>
    </row>
    <row r="3276" spans="1:15" hidden="1">
      <c r="A3276" s="475">
        <f t="shared" si="359"/>
        <v>43586</v>
      </c>
      <c r="B3276" s="475">
        <v>43602</v>
      </c>
      <c r="C3276" s="467">
        <v>11</v>
      </c>
      <c r="D3276" s="467">
        <v>1043</v>
      </c>
      <c r="E3276" s="467">
        <v>99</v>
      </c>
      <c r="F3276" s="467">
        <v>7</v>
      </c>
      <c r="G3276" s="467">
        <f t="array" ref="G3276">MAX(IF($A$2:$A$8761=A3276,$D$2:$D$8761))</f>
        <v>1309</v>
      </c>
      <c r="H3276" s="467">
        <f t="shared" si="360"/>
        <v>0</v>
      </c>
      <c r="I3276" s="475" t="str">
        <f t="shared" si="361"/>
        <v/>
      </c>
      <c r="J3276" s="471">
        <f>'Potential Projects'!D3277</f>
        <v>5.5481235210526503</v>
      </c>
      <c r="K3276" s="471">
        <f>'Potential Projects'!E3277</f>
        <v>99.744841431950093</v>
      </c>
      <c r="L3276" s="476">
        <f t="shared" si="362"/>
        <v>831.70703504699725</v>
      </c>
      <c r="M3276" s="471">
        <f t="shared" si="363"/>
        <v>1267.4250316588955</v>
      </c>
      <c r="N3276" s="467">
        <f t="shared" si="364"/>
        <v>0</v>
      </c>
      <c r="O3276" s="475" t="str">
        <f t="shared" si="365"/>
        <v/>
      </c>
    </row>
    <row r="3277" spans="1:15" hidden="1">
      <c r="A3277" s="475">
        <f t="shared" si="359"/>
        <v>43586</v>
      </c>
      <c r="B3277" s="475">
        <v>43602</v>
      </c>
      <c r="C3277" s="467">
        <v>12</v>
      </c>
      <c r="D3277" s="467">
        <v>1047</v>
      </c>
      <c r="E3277" s="467">
        <v>98</v>
      </c>
      <c r="F3277" s="467">
        <v>6</v>
      </c>
      <c r="G3277" s="467">
        <f t="array" ref="G3277">MAX(IF($A$2:$A$8761=A3277,$D$2:$D$8761))</f>
        <v>1309</v>
      </c>
      <c r="H3277" s="467">
        <f t="shared" si="360"/>
        <v>0</v>
      </c>
      <c r="I3277" s="475" t="str">
        <f t="shared" si="361"/>
        <v/>
      </c>
      <c r="J3277" s="471">
        <f>'Potential Projects'!D3278</f>
        <v>1.7780915277454812</v>
      </c>
      <c r="K3277" s="471">
        <f>'Potential Projects'!E3278</f>
        <v>99.753446194366802</v>
      </c>
      <c r="L3277" s="476">
        <f t="shared" si="362"/>
        <v>841.46846227788774</v>
      </c>
      <c r="M3277" s="471">
        <f t="shared" si="363"/>
        <v>1267.4250316588955</v>
      </c>
      <c r="N3277" s="467">
        <f t="shared" si="364"/>
        <v>0</v>
      </c>
      <c r="O3277" s="475" t="str">
        <f t="shared" si="365"/>
        <v/>
      </c>
    </row>
    <row r="3278" spans="1:15" hidden="1">
      <c r="A3278" s="475">
        <f t="shared" si="359"/>
        <v>43586</v>
      </c>
      <c r="B3278" s="475">
        <v>43602</v>
      </c>
      <c r="C3278" s="467">
        <v>13</v>
      </c>
      <c r="D3278" s="467">
        <v>1036</v>
      </c>
      <c r="E3278" s="467">
        <v>100</v>
      </c>
      <c r="F3278" s="467">
        <v>7</v>
      </c>
      <c r="G3278" s="467">
        <f t="array" ref="G3278">MAX(IF($A$2:$A$8761=A3278,$D$2:$D$8761))</f>
        <v>1309</v>
      </c>
      <c r="H3278" s="467">
        <f t="shared" si="360"/>
        <v>0</v>
      </c>
      <c r="I3278" s="475" t="str">
        <f t="shared" si="361"/>
        <v/>
      </c>
      <c r="J3278" s="471">
        <f>'Potential Projects'!D3279</f>
        <v>3.0252467183739484</v>
      </c>
      <c r="K3278" s="471">
        <f>'Potential Projects'!E3279</f>
        <v>99.45384401204042</v>
      </c>
      <c r="L3278" s="476">
        <f t="shared" si="362"/>
        <v>826.52090926958556</v>
      </c>
      <c r="M3278" s="471">
        <f t="shared" si="363"/>
        <v>1267.4250316588955</v>
      </c>
      <c r="N3278" s="467">
        <f t="shared" si="364"/>
        <v>0</v>
      </c>
      <c r="O3278" s="475" t="str">
        <f t="shared" si="365"/>
        <v/>
      </c>
    </row>
    <row r="3279" spans="1:15" hidden="1">
      <c r="A3279" s="475">
        <f t="shared" si="359"/>
        <v>43586</v>
      </c>
      <c r="B3279" s="475">
        <v>43602</v>
      </c>
      <c r="C3279" s="467">
        <v>14</v>
      </c>
      <c r="D3279" s="467">
        <v>1047</v>
      </c>
      <c r="E3279" s="467">
        <v>98</v>
      </c>
      <c r="F3279" s="467">
        <v>7</v>
      </c>
      <c r="G3279" s="467">
        <f t="array" ref="G3279">MAX(IF($A$2:$A$8761=A3279,$D$2:$D$8761))</f>
        <v>1309</v>
      </c>
      <c r="H3279" s="467">
        <f t="shared" si="360"/>
        <v>0</v>
      </c>
      <c r="I3279" s="475" t="str">
        <f t="shared" si="361"/>
        <v/>
      </c>
      <c r="J3279" s="471">
        <f>'Potential Projects'!D3280</f>
        <v>2.4657512378012569</v>
      </c>
      <c r="K3279" s="471">
        <f>'Potential Projects'!E3280</f>
        <v>99.760486454525903</v>
      </c>
      <c r="L3279" s="476">
        <f t="shared" si="362"/>
        <v>839.77376230767288</v>
      </c>
      <c r="M3279" s="471">
        <f t="shared" si="363"/>
        <v>1267.4250316588955</v>
      </c>
      <c r="N3279" s="467">
        <f t="shared" si="364"/>
        <v>0</v>
      </c>
      <c r="O3279" s="475" t="str">
        <f t="shared" si="365"/>
        <v/>
      </c>
    </row>
    <row r="3280" spans="1:15" hidden="1">
      <c r="A3280" s="475">
        <f t="shared" si="359"/>
        <v>43586</v>
      </c>
      <c r="B3280" s="475">
        <v>43602</v>
      </c>
      <c r="C3280" s="467">
        <v>15</v>
      </c>
      <c r="D3280" s="467">
        <v>980</v>
      </c>
      <c r="E3280" s="467">
        <v>101</v>
      </c>
      <c r="F3280" s="467">
        <v>8</v>
      </c>
      <c r="G3280" s="467">
        <f t="array" ref="G3280">MAX(IF($A$2:$A$8761=A3280,$D$2:$D$8761))</f>
        <v>1309</v>
      </c>
      <c r="H3280" s="467">
        <f t="shared" si="360"/>
        <v>0</v>
      </c>
      <c r="I3280" s="475" t="str">
        <f t="shared" si="361"/>
        <v/>
      </c>
      <c r="J3280" s="471">
        <f>'Potential Projects'!D3281</f>
        <v>1.7031678963590728</v>
      </c>
      <c r="K3280" s="471">
        <f>'Potential Projects'!E3281</f>
        <v>99.716680391313687</v>
      </c>
      <c r="L3280" s="476">
        <f t="shared" si="362"/>
        <v>769.58015171232717</v>
      </c>
      <c r="M3280" s="471">
        <f t="shared" si="363"/>
        <v>1267.4250316588955</v>
      </c>
      <c r="N3280" s="467">
        <f t="shared" si="364"/>
        <v>0</v>
      </c>
      <c r="O3280" s="475" t="str">
        <f t="shared" si="365"/>
        <v/>
      </c>
    </row>
    <row r="3281" spans="1:15" hidden="1">
      <c r="A3281" s="475">
        <f t="shared" si="359"/>
        <v>43586</v>
      </c>
      <c r="B3281" s="475">
        <v>43602</v>
      </c>
      <c r="C3281" s="467">
        <v>16</v>
      </c>
      <c r="D3281" s="467">
        <v>996</v>
      </c>
      <c r="E3281" s="467">
        <v>91</v>
      </c>
      <c r="F3281" s="467">
        <v>8</v>
      </c>
      <c r="G3281" s="467">
        <f t="array" ref="G3281">MAX(IF($A$2:$A$8761=A3281,$D$2:$D$8761))</f>
        <v>1309</v>
      </c>
      <c r="H3281" s="467">
        <f t="shared" si="360"/>
        <v>0</v>
      </c>
      <c r="I3281" s="475" t="str">
        <f t="shared" si="361"/>
        <v/>
      </c>
      <c r="J3281" s="471">
        <f>'Potential Projects'!D3282</f>
        <v>0.69694142346884835</v>
      </c>
      <c r="K3281" s="471">
        <f>'Potential Projects'!E3282</f>
        <v>99.778478230488048</v>
      </c>
      <c r="L3281" s="476">
        <f t="shared" si="362"/>
        <v>796.52458034604308</v>
      </c>
      <c r="M3281" s="471">
        <f t="shared" si="363"/>
        <v>1267.4250316588955</v>
      </c>
      <c r="N3281" s="467">
        <f t="shared" si="364"/>
        <v>0</v>
      </c>
      <c r="O3281" s="475" t="str">
        <f t="shared" si="365"/>
        <v/>
      </c>
    </row>
    <row r="3282" spans="1:15" hidden="1">
      <c r="A3282" s="475">
        <f t="shared" si="359"/>
        <v>43586</v>
      </c>
      <c r="B3282" s="475">
        <v>43602</v>
      </c>
      <c r="C3282" s="467">
        <v>17</v>
      </c>
      <c r="D3282" s="467">
        <v>986</v>
      </c>
      <c r="E3282" s="467">
        <v>82</v>
      </c>
      <c r="F3282" s="467">
        <v>6</v>
      </c>
      <c r="G3282" s="467">
        <f t="array" ref="G3282">MAX(IF($A$2:$A$8761=A3282,$D$2:$D$8761))</f>
        <v>1309</v>
      </c>
      <c r="H3282" s="467">
        <f t="shared" si="360"/>
        <v>0</v>
      </c>
      <c r="I3282" s="475" t="str">
        <f t="shared" si="361"/>
        <v/>
      </c>
      <c r="J3282" s="471">
        <f>'Potential Projects'!D3283</f>
        <v>0.15981426019194372</v>
      </c>
      <c r="K3282" s="471">
        <f>'Potential Projects'!E3283</f>
        <v>99.169886852289835</v>
      </c>
      <c r="L3282" s="476">
        <f t="shared" si="362"/>
        <v>798.67029888751813</v>
      </c>
      <c r="M3282" s="471">
        <f t="shared" si="363"/>
        <v>1267.4250316588955</v>
      </c>
      <c r="N3282" s="467">
        <f t="shared" si="364"/>
        <v>0</v>
      </c>
      <c r="O3282" s="475" t="str">
        <f t="shared" si="365"/>
        <v/>
      </c>
    </row>
    <row r="3283" spans="1:15" hidden="1">
      <c r="A3283" s="475">
        <f t="shared" si="359"/>
        <v>43586</v>
      </c>
      <c r="B3283" s="475">
        <v>43602</v>
      </c>
      <c r="C3283" s="467">
        <v>18</v>
      </c>
      <c r="D3283" s="467">
        <v>991</v>
      </c>
      <c r="E3283" s="467">
        <v>62</v>
      </c>
      <c r="F3283" s="467">
        <v>6</v>
      </c>
      <c r="G3283" s="467">
        <f t="array" ref="G3283">MAX(IF($A$2:$A$8761=A3283,$D$2:$D$8761))</f>
        <v>1309</v>
      </c>
      <c r="H3283" s="467">
        <f t="shared" si="360"/>
        <v>0</v>
      </c>
      <c r="I3283" s="475" t="str">
        <f t="shared" si="361"/>
        <v/>
      </c>
      <c r="J3283" s="471">
        <f>'Potential Projects'!D3284</f>
        <v>1.6912427794742266E-2</v>
      </c>
      <c r="K3283" s="471">
        <f>'Potential Projects'!E3284</f>
        <v>85.476580842829492</v>
      </c>
      <c r="L3283" s="476">
        <f t="shared" si="362"/>
        <v>837.50650672937581</v>
      </c>
      <c r="M3283" s="471">
        <f t="shared" si="363"/>
        <v>1267.4250316588955</v>
      </c>
      <c r="N3283" s="467">
        <f t="shared" si="364"/>
        <v>0</v>
      </c>
      <c r="O3283" s="475" t="str">
        <f t="shared" si="365"/>
        <v/>
      </c>
    </row>
    <row r="3284" spans="1:15" hidden="1">
      <c r="A3284" s="475">
        <f t="shared" si="359"/>
        <v>43586</v>
      </c>
      <c r="B3284" s="475">
        <v>43602</v>
      </c>
      <c r="C3284" s="467">
        <v>19</v>
      </c>
      <c r="D3284" s="467">
        <v>981</v>
      </c>
      <c r="E3284" s="467">
        <v>44</v>
      </c>
      <c r="F3284" s="467">
        <v>3</v>
      </c>
      <c r="G3284" s="467">
        <f t="array" ref="G3284">MAX(IF($A$2:$A$8761=A3284,$D$2:$D$8761))</f>
        <v>1309</v>
      </c>
      <c r="H3284" s="467">
        <f t="shared" si="360"/>
        <v>0</v>
      </c>
      <c r="I3284" s="475" t="str">
        <f t="shared" si="361"/>
        <v/>
      </c>
      <c r="J3284" s="471">
        <f>'Potential Projects'!D3285</f>
        <v>9.1431866632913222E-2</v>
      </c>
      <c r="K3284" s="471">
        <f>'Potential Projects'!E3285</f>
        <v>46.41174172221028</v>
      </c>
      <c r="L3284" s="476">
        <f t="shared" si="362"/>
        <v>887.4968264111568</v>
      </c>
      <c r="M3284" s="471">
        <f t="shared" si="363"/>
        <v>1267.4250316588955</v>
      </c>
      <c r="N3284" s="467">
        <f t="shared" si="364"/>
        <v>0</v>
      </c>
      <c r="O3284" s="475" t="str">
        <f t="shared" si="365"/>
        <v/>
      </c>
    </row>
    <row r="3285" spans="1:15" hidden="1">
      <c r="A3285" s="475">
        <f t="shared" si="359"/>
        <v>43586</v>
      </c>
      <c r="B3285" s="475">
        <v>43602</v>
      </c>
      <c r="C3285" s="467">
        <v>20</v>
      </c>
      <c r="D3285" s="467">
        <v>952</v>
      </c>
      <c r="E3285" s="467">
        <v>45</v>
      </c>
      <c r="F3285" s="467">
        <v>2</v>
      </c>
      <c r="G3285" s="467">
        <f t="array" ref="G3285">MAX(IF($A$2:$A$8761=A3285,$D$2:$D$8761))</f>
        <v>1309</v>
      </c>
      <c r="H3285" s="467">
        <f t="shared" si="360"/>
        <v>0</v>
      </c>
      <c r="I3285" s="475" t="str">
        <f t="shared" si="361"/>
        <v/>
      </c>
      <c r="J3285" s="471">
        <f>'Potential Projects'!D3286</f>
        <v>3.3286308952265284</v>
      </c>
      <c r="K3285" s="471">
        <f>'Potential Projects'!E3286</f>
        <v>47.195557353257364</v>
      </c>
      <c r="L3285" s="476">
        <f t="shared" si="362"/>
        <v>854.47581175151606</v>
      </c>
      <c r="M3285" s="471">
        <f t="shared" si="363"/>
        <v>1267.4250316588955</v>
      </c>
      <c r="N3285" s="467">
        <f t="shared" si="364"/>
        <v>0</v>
      </c>
      <c r="O3285" s="475" t="str">
        <f t="shared" si="365"/>
        <v/>
      </c>
    </row>
    <row r="3286" spans="1:15" hidden="1">
      <c r="A3286" s="475">
        <f t="shared" si="359"/>
        <v>43586</v>
      </c>
      <c r="B3286" s="475">
        <v>43602</v>
      </c>
      <c r="C3286" s="467">
        <v>21</v>
      </c>
      <c r="D3286" s="467">
        <v>936</v>
      </c>
      <c r="E3286" s="467">
        <v>35</v>
      </c>
      <c r="F3286" s="467">
        <v>0</v>
      </c>
      <c r="G3286" s="467">
        <f t="array" ref="G3286">MAX(IF($A$2:$A$8761=A3286,$D$2:$D$8761))</f>
        <v>1309</v>
      </c>
      <c r="H3286" s="467">
        <f t="shared" si="360"/>
        <v>0</v>
      </c>
      <c r="I3286" s="475" t="str">
        <f t="shared" si="361"/>
        <v/>
      </c>
      <c r="J3286" s="471">
        <f>'Potential Projects'!D3287</f>
        <v>13.3847600787098</v>
      </c>
      <c r="K3286" s="471">
        <f>'Potential Projects'!E3287</f>
        <v>20.979193023005802</v>
      </c>
      <c r="L3286" s="476">
        <f t="shared" si="362"/>
        <v>866.63604689828446</v>
      </c>
      <c r="M3286" s="471">
        <f t="shared" si="363"/>
        <v>1267.4250316588955</v>
      </c>
      <c r="N3286" s="467">
        <f t="shared" si="364"/>
        <v>0</v>
      </c>
      <c r="O3286" s="475" t="str">
        <f t="shared" si="365"/>
        <v/>
      </c>
    </row>
    <row r="3287" spans="1:15" hidden="1">
      <c r="A3287" s="475">
        <f t="shared" si="359"/>
        <v>43586</v>
      </c>
      <c r="B3287" s="475">
        <v>43602</v>
      </c>
      <c r="C3287" s="467">
        <v>22</v>
      </c>
      <c r="D3287" s="467">
        <v>921</v>
      </c>
      <c r="E3287" s="467">
        <v>21</v>
      </c>
      <c r="F3287" s="467">
        <v>0</v>
      </c>
      <c r="G3287" s="467">
        <f t="array" ref="G3287">MAX(IF($A$2:$A$8761=A3287,$D$2:$D$8761))</f>
        <v>1309</v>
      </c>
      <c r="H3287" s="467">
        <f t="shared" si="360"/>
        <v>0</v>
      </c>
      <c r="I3287" s="475" t="str">
        <f t="shared" si="361"/>
        <v/>
      </c>
      <c r="J3287" s="471">
        <f>'Potential Projects'!D3288</f>
        <v>18.175398110163481</v>
      </c>
      <c r="K3287" s="471">
        <f>'Potential Projects'!E3288</f>
        <v>1.0450875080627822</v>
      </c>
      <c r="L3287" s="476">
        <f t="shared" si="362"/>
        <v>880.77951438177377</v>
      </c>
      <c r="M3287" s="471">
        <f t="shared" si="363"/>
        <v>1267.4250316588955</v>
      </c>
      <c r="N3287" s="467">
        <f t="shared" si="364"/>
        <v>0</v>
      </c>
      <c r="O3287" s="475" t="str">
        <f t="shared" si="365"/>
        <v/>
      </c>
    </row>
    <row r="3288" spans="1:15" hidden="1">
      <c r="A3288" s="475">
        <f t="shared" si="359"/>
        <v>43586</v>
      </c>
      <c r="B3288" s="475">
        <v>43602</v>
      </c>
      <c r="C3288" s="467">
        <v>23</v>
      </c>
      <c r="D3288" s="467">
        <v>869</v>
      </c>
      <c r="E3288" s="467">
        <v>16</v>
      </c>
      <c r="F3288" s="467">
        <v>0</v>
      </c>
      <c r="G3288" s="467">
        <f t="array" ref="G3288">MAX(IF($A$2:$A$8761=A3288,$D$2:$D$8761))</f>
        <v>1309</v>
      </c>
      <c r="H3288" s="467">
        <f t="shared" si="360"/>
        <v>0</v>
      </c>
      <c r="I3288" s="475" t="str">
        <f t="shared" si="361"/>
        <v/>
      </c>
      <c r="J3288" s="471">
        <f>'Potential Projects'!D3289</f>
        <v>27.789184797848868</v>
      </c>
      <c r="K3288" s="471">
        <f>'Potential Projects'!E3289</f>
        <v>1.805435605246184</v>
      </c>
      <c r="L3288" s="476">
        <f t="shared" si="362"/>
        <v>823.40537959690494</v>
      </c>
      <c r="M3288" s="471">
        <f t="shared" si="363"/>
        <v>1267.4250316588955</v>
      </c>
      <c r="N3288" s="467">
        <f t="shared" si="364"/>
        <v>0</v>
      </c>
      <c r="O3288" s="475" t="str">
        <f t="shared" si="365"/>
        <v/>
      </c>
    </row>
    <row r="3289" spans="1:15" hidden="1">
      <c r="A3289" s="475">
        <f t="shared" si="359"/>
        <v>43586</v>
      </c>
      <c r="B3289" s="475">
        <v>43602</v>
      </c>
      <c r="C3289" s="467">
        <v>24</v>
      </c>
      <c r="D3289" s="467">
        <v>820</v>
      </c>
      <c r="E3289" s="467">
        <v>27</v>
      </c>
      <c r="F3289" s="467">
        <v>0</v>
      </c>
      <c r="G3289" s="467">
        <f t="array" ref="G3289">MAX(IF($A$2:$A$8761=A3289,$D$2:$D$8761))</f>
        <v>1309</v>
      </c>
      <c r="H3289" s="467">
        <f t="shared" si="360"/>
        <v>0</v>
      </c>
      <c r="I3289" s="475" t="str">
        <f t="shared" si="361"/>
        <v/>
      </c>
      <c r="J3289" s="471">
        <f>'Potential Projects'!D3290</f>
        <v>20.123004281807916</v>
      </c>
      <c r="K3289" s="471">
        <f>'Potential Projects'!E3290</f>
        <v>11.95279724790368</v>
      </c>
      <c r="L3289" s="476">
        <f t="shared" si="362"/>
        <v>760.92419847028839</v>
      </c>
      <c r="M3289" s="471">
        <f t="shared" si="363"/>
        <v>1267.4250316588955</v>
      </c>
      <c r="N3289" s="467">
        <f t="shared" si="364"/>
        <v>0</v>
      </c>
      <c r="O3289" s="475" t="str">
        <f t="shared" si="365"/>
        <v/>
      </c>
    </row>
    <row r="3290" spans="1:15" hidden="1">
      <c r="A3290" s="475">
        <f t="shared" si="359"/>
        <v>43586</v>
      </c>
      <c r="B3290" s="475">
        <v>43603</v>
      </c>
      <c r="C3290" s="467">
        <v>1</v>
      </c>
      <c r="D3290" s="467">
        <v>801</v>
      </c>
      <c r="E3290" s="467">
        <v>69</v>
      </c>
      <c r="F3290" s="467">
        <v>0</v>
      </c>
      <c r="G3290" s="467">
        <f t="array" ref="G3290">MAX(IF($A$2:$A$8761=A3290,$D$2:$D$8761))</f>
        <v>1309</v>
      </c>
      <c r="H3290" s="467">
        <f t="shared" si="360"/>
        <v>0</v>
      </c>
      <c r="I3290" s="475" t="str">
        <f t="shared" si="361"/>
        <v/>
      </c>
      <c r="J3290" s="471">
        <f>'Potential Projects'!D3291</f>
        <v>26.140835609203478</v>
      </c>
      <c r="K3290" s="471">
        <f>'Potential Projects'!E3291</f>
        <v>9.2962724145345099</v>
      </c>
      <c r="L3290" s="476">
        <f t="shared" si="362"/>
        <v>696.56289197626199</v>
      </c>
      <c r="M3290" s="471">
        <f t="shared" si="363"/>
        <v>1267.4250316588955</v>
      </c>
      <c r="N3290" s="467">
        <f t="shared" si="364"/>
        <v>0</v>
      </c>
      <c r="O3290" s="475" t="str">
        <f t="shared" si="365"/>
        <v/>
      </c>
    </row>
    <row r="3291" spans="1:15" hidden="1">
      <c r="A3291" s="475">
        <f t="shared" si="359"/>
        <v>43586</v>
      </c>
      <c r="B3291" s="475">
        <v>43603</v>
      </c>
      <c r="C3291" s="467">
        <v>2</v>
      </c>
      <c r="D3291" s="467">
        <v>742</v>
      </c>
      <c r="E3291" s="467">
        <v>97</v>
      </c>
      <c r="F3291" s="467">
        <v>0</v>
      </c>
      <c r="G3291" s="467">
        <f t="array" ref="G3291">MAX(IF($A$2:$A$8761=A3291,$D$2:$D$8761))</f>
        <v>1309</v>
      </c>
      <c r="H3291" s="467">
        <f t="shared" si="360"/>
        <v>0</v>
      </c>
      <c r="I3291" s="475" t="str">
        <f t="shared" si="361"/>
        <v/>
      </c>
      <c r="J3291" s="471">
        <f>'Potential Projects'!D3292</f>
        <v>42.373323571969131</v>
      </c>
      <c r="K3291" s="471">
        <f>'Potential Projects'!E3292</f>
        <v>11.190102397333906</v>
      </c>
      <c r="L3291" s="476">
        <f t="shared" si="362"/>
        <v>591.43657403069699</v>
      </c>
      <c r="M3291" s="471">
        <f t="shared" si="363"/>
        <v>1267.4250316588955</v>
      </c>
      <c r="N3291" s="467">
        <f t="shared" si="364"/>
        <v>0</v>
      </c>
      <c r="O3291" s="475" t="str">
        <f t="shared" si="365"/>
        <v/>
      </c>
    </row>
    <row r="3292" spans="1:15" hidden="1">
      <c r="A3292" s="475">
        <f t="shared" si="359"/>
        <v>43586</v>
      </c>
      <c r="B3292" s="475">
        <v>43603</v>
      </c>
      <c r="C3292" s="467">
        <v>3</v>
      </c>
      <c r="D3292" s="467">
        <v>754</v>
      </c>
      <c r="E3292" s="467">
        <v>98</v>
      </c>
      <c r="F3292" s="467">
        <v>0</v>
      </c>
      <c r="G3292" s="467">
        <f t="array" ref="G3292">MAX(IF($A$2:$A$8761=A3292,$D$2:$D$8761))</f>
        <v>1309</v>
      </c>
      <c r="H3292" s="467">
        <f t="shared" si="360"/>
        <v>0</v>
      </c>
      <c r="I3292" s="475" t="str">
        <f t="shared" si="361"/>
        <v/>
      </c>
      <c r="J3292" s="471">
        <f>'Potential Projects'!D3293</f>
        <v>35.966406104273979</v>
      </c>
      <c r="K3292" s="471">
        <f>'Potential Projects'!E3293</f>
        <v>9.5442460223607828</v>
      </c>
      <c r="L3292" s="476">
        <f t="shared" si="362"/>
        <v>610.4893478733652</v>
      </c>
      <c r="M3292" s="471">
        <f t="shared" si="363"/>
        <v>1267.4250316588955</v>
      </c>
      <c r="N3292" s="467">
        <f t="shared" si="364"/>
        <v>0</v>
      </c>
      <c r="O3292" s="475" t="str">
        <f t="shared" si="365"/>
        <v/>
      </c>
    </row>
    <row r="3293" spans="1:15" hidden="1">
      <c r="A3293" s="475">
        <f t="shared" si="359"/>
        <v>43586</v>
      </c>
      <c r="B3293" s="475">
        <v>43603</v>
      </c>
      <c r="C3293" s="467">
        <v>4</v>
      </c>
      <c r="D3293" s="467">
        <v>736</v>
      </c>
      <c r="E3293" s="467">
        <v>99</v>
      </c>
      <c r="F3293" s="467">
        <v>0</v>
      </c>
      <c r="G3293" s="467">
        <f t="array" ref="G3293">MAX(IF($A$2:$A$8761=A3293,$D$2:$D$8761))</f>
        <v>1309</v>
      </c>
      <c r="H3293" s="467">
        <f t="shared" si="360"/>
        <v>0</v>
      </c>
      <c r="I3293" s="475" t="str">
        <f t="shared" si="361"/>
        <v/>
      </c>
      <c r="J3293" s="471">
        <f>'Potential Projects'!D3294</f>
        <v>6.6268162313210652</v>
      </c>
      <c r="K3293" s="471">
        <f>'Potential Projects'!E3294</f>
        <v>13.735547570414965</v>
      </c>
      <c r="L3293" s="476">
        <f t="shared" si="362"/>
        <v>616.63763619826398</v>
      </c>
      <c r="M3293" s="471">
        <f t="shared" si="363"/>
        <v>1267.4250316588955</v>
      </c>
      <c r="N3293" s="467">
        <f t="shared" si="364"/>
        <v>0</v>
      </c>
      <c r="O3293" s="475" t="str">
        <f t="shared" si="365"/>
        <v/>
      </c>
    </row>
    <row r="3294" spans="1:15" hidden="1">
      <c r="A3294" s="475">
        <f t="shared" si="359"/>
        <v>43586</v>
      </c>
      <c r="B3294" s="475">
        <v>43603</v>
      </c>
      <c r="C3294" s="467">
        <v>5</v>
      </c>
      <c r="D3294" s="467">
        <v>752</v>
      </c>
      <c r="E3294" s="467">
        <v>96</v>
      </c>
      <c r="F3294" s="467">
        <v>0</v>
      </c>
      <c r="G3294" s="467">
        <f t="array" ref="G3294">MAX(IF($A$2:$A$8761=A3294,$D$2:$D$8761))</f>
        <v>1309</v>
      </c>
      <c r="H3294" s="467">
        <f t="shared" si="360"/>
        <v>0</v>
      </c>
      <c r="I3294" s="475" t="str">
        <f t="shared" si="361"/>
        <v/>
      </c>
      <c r="J3294" s="471">
        <f>'Potential Projects'!D3295</f>
        <v>16.406465184341243</v>
      </c>
      <c r="K3294" s="471">
        <f>'Potential Projects'!E3295</f>
        <v>3.4583322403784131</v>
      </c>
      <c r="L3294" s="476">
        <f t="shared" si="362"/>
        <v>636.13520257528035</v>
      </c>
      <c r="M3294" s="471">
        <f t="shared" si="363"/>
        <v>1267.4250316588955</v>
      </c>
      <c r="N3294" s="467">
        <f t="shared" si="364"/>
        <v>0</v>
      </c>
      <c r="O3294" s="475" t="str">
        <f t="shared" si="365"/>
        <v/>
      </c>
    </row>
    <row r="3295" spans="1:15" hidden="1">
      <c r="A3295" s="475">
        <f t="shared" si="359"/>
        <v>43586</v>
      </c>
      <c r="B3295" s="475">
        <v>43603</v>
      </c>
      <c r="C3295" s="467">
        <v>6</v>
      </c>
      <c r="D3295" s="467">
        <v>765</v>
      </c>
      <c r="E3295" s="467">
        <v>78</v>
      </c>
      <c r="F3295" s="467">
        <v>0</v>
      </c>
      <c r="G3295" s="467">
        <f t="array" ref="G3295">MAX(IF($A$2:$A$8761=A3295,$D$2:$D$8761))</f>
        <v>1309</v>
      </c>
      <c r="H3295" s="467">
        <f t="shared" si="360"/>
        <v>0</v>
      </c>
      <c r="I3295" s="475" t="str">
        <f t="shared" si="361"/>
        <v/>
      </c>
      <c r="J3295" s="471">
        <f>'Potential Projects'!D3296</f>
        <v>31.360222426229548</v>
      </c>
      <c r="K3295" s="471">
        <f>'Potential Projects'!E3296</f>
        <v>0.20494979574285105</v>
      </c>
      <c r="L3295" s="476">
        <f t="shared" si="362"/>
        <v>655.43482777802751</v>
      </c>
      <c r="M3295" s="471">
        <f t="shared" si="363"/>
        <v>1267.4250316588955</v>
      </c>
      <c r="N3295" s="467">
        <f t="shared" si="364"/>
        <v>0</v>
      </c>
      <c r="O3295" s="475" t="str">
        <f t="shared" si="365"/>
        <v/>
      </c>
    </row>
    <row r="3296" spans="1:15" hidden="1">
      <c r="A3296" s="475">
        <f t="shared" si="359"/>
        <v>43586</v>
      </c>
      <c r="B3296" s="475">
        <v>43603</v>
      </c>
      <c r="C3296" s="467">
        <v>7</v>
      </c>
      <c r="D3296" s="467">
        <v>809</v>
      </c>
      <c r="E3296" s="467">
        <v>64</v>
      </c>
      <c r="F3296" s="467">
        <v>6</v>
      </c>
      <c r="G3296" s="467">
        <f t="array" ref="G3296">MAX(IF($A$2:$A$8761=A3296,$D$2:$D$8761))</f>
        <v>1309</v>
      </c>
      <c r="H3296" s="467">
        <f t="shared" si="360"/>
        <v>0</v>
      </c>
      <c r="I3296" s="475" t="str">
        <f t="shared" si="361"/>
        <v/>
      </c>
      <c r="J3296" s="471">
        <f>'Potential Projects'!D3297</f>
        <v>26.002390488141575</v>
      </c>
      <c r="K3296" s="471">
        <f>'Potential Projects'!E3297</f>
        <v>0.13924070092453236</v>
      </c>
      <c r="L3296" s="476">
        <f t="shared" si="362"/>
        <v>712.85836881093383</v>
      </c>
      <c r="M3296" s="471">
        <f t="shared" si="363"/>
        <v>1267.4250316588955</v>
      </c>
      <c r="N3296" s="467">
        <f t="shared" si="364"/>
        <v>0</v>
      </c>
      <c r="O3296" s="475" t="str">
        <f t="shared" si="365"/>
        <v/>
      </c>
    </row>
    <row r="3297" spans="1:15" hidden="1">
      <c r="A3297" s="475">
        <f t="shared" si="359"/>
        <v>43586</v>
      </c>
      <c r="B3297" s="475">
        <v>43603</v>
      </c>
      <c r="C3297" s="467">
        <v>8</v>
      </c>
      <c r="D3297" s="467">
        <v>862</v>
      </c>
      <c r="E3297" s="467">
        <v>65</v>
      </c>
      <c r="F3297" s="467">
        <v>18</v>
      </c>
      <c r="G3297" s="467">
        <f t="array" ref="G3297">MAX(IF($A$2:$A$8761=A3297,$D$2:$D$8761))</f>
        <v>1309</v>
      </c>
      <c r="H3297" s="467">
        <f t="shared" si="360"/>
        <v>0</v>
      </c>
      <c r="I3297" s="475" t="str">
        <f t="shared" si="361"/>
        <v/>
      </c>
      <c r="J3297" s="471">
        <f>'Potential Projects'!D3298</f>
        <v>10.753745626487889</v>
      </c>
      <c r="K3297" s="471">
        <f>'Potential Projects'!E3298</f>
        <v>5.2410825628897012E-2</v>
      </c>
      <c r="L3297" s="476">
        <f t="shared" si="362"/>
        <v>768.19384354788315</v>
      </c>
      <c r="M3297" s="471">
        <f t="shared" si="363"/>
        <v>1267.4250316588955</v>
      </c>
      <c r="N3297" s="467">
        <f t="shared" si="364"/>
        <v>0</v>
      </c>
      <c r="O3297" s="475" t="str">
        <f t="shared" si="365"/>
        <v/>
      </c>
    </row>
    <row r="3298" spans="1:15" hidden="1">
      <c r="A3298" s="475">
        <f t="shared" si="359"/>
        <v>43586</v>
      </c>
      <c r="B3298" s="475">
        <v>43603</v>
      </c>
      <c r="C3298" s="467">
        <v>9</v>
      </c>
      <c r="D3298" s="467">
        <v>935</v>
      </c>
      <c r="E3298" s="467">
        <v>53</v>
      </c>
      <c r="F3298" s="467">
        <v>19</v>
      </c>
      <c r="G3298" s="467">
        <f t="array" ref="G3298">MAX(IF($A$2:$A$8761=A3298,$D$2:$D$8761))</f>
        <v>1309</v>
      </c>
      <c r="H3298" s="467">
        <f t="shared" si="360"/>
        <v>0</v>
      </c>
      <c r="I3298" s="475" t="str">
        <f t="shared" si="361"/>
        <v/>
      </c>
      <c r="J3298" s="471">
        <f>'Potential Projects'!D3299</f>
        <v>11.554007230013866</v>
      </c>
      <c r="K3298" s="471">
        <f>'Potential Projects'!E3299</f>
        <v>0.26205412814448503</v>
      </c>
      <c r="L3298" s="476">
        <f t="shared" si="362"/>
        <v>851.18393864184156</v>
      </c>
      <c r="M3298" s="471">
        <f t="shared" si="363"/>
        <v>1267.4250316588955</v>
      </c>
      <c r="N3298" s="467">
        <f t="shared" si="364"/>
        <v>0</v>
      </c>
      <c r="O3298" s="475" t="str">
        <f t="shared" si="365"/>
        <v/>
      </c>
    </row>
    <row r="3299" spans="1:15" hidden="1">
      <c r="A3299" s="475">
        <f t="shared" si="359"/>
        <v>43586</v>
      </c>
      <c r="B3299" s="475">
        <v>43603</v>
      </c>
      <c r="C3299" s="467">
        <v>10</v>
      </c>
      <c r="D3299" s="467">
        <v>984</v>
      </c>
      <c r="E3299" s="467">
        <v>20</v>
      </c>
      <c r="F3299" s="467">
        <v>19</v>
      </c>
      <c r="G3299" s="467">
        <f t="array" ref="G3299">MAX(IF($A$2:$A$8761=A3299,$D$2:$D$8761))</f>
        <v>1309</v>
      </c>
      <c r="H3299" s="467">
        <f t="shared" si="360"/>
        <v>0</v>
      </c>
      <c r="I3299" s="475" t="str">
        <f t="shared" si="361"/>
        <v/>
      </c>
      <c r="J3299" s="471">
        <f>'Potential Projects'!D3300</f>
        <v>14.530457194249918</v>
      </c>
      <c r="K3299" s="471">
        <f>'Potential Projects'!E3300</f>
        <v>0.83466195441840474</v>
      </c>
      <c r="L3299" s="476">
        <f t="shared" si="362"/>
        <v>929.63488085133167</v>
      </c>
      <c r="M3299" s="471">
        <f t="shared" si="363"/>
        <v>1267.4250316588955</v>
      </c>
      <c r="N3299" s="467">
        <f t="shared" si="364"/>
        <v>0</v>
      </c>
      <c r="O3299" s="475" t="str">
        <f t="shared" si="365"/>
        <v/>
      </c>
    </row>
    <row r="3300" spans="1:15" hidden="1">
      <c r="A3300" s="475">
        <f t="shared" si="359"/>
        <v>43586</v>
      </c>
      <c r="B3300" s="475">
        <v>43603</v>
      </c>
      <c r="C3300" s="467">
        <v>11</v>
      </c>
      <c r="D3300" s="467">
        <v>973</v>
      </c>
      <c r="E3300" s="467">
        <v>12</v>
      </c>
      <c r="F3300" s="467">
        <v>16</v>
      </c>
      <c r="G3300" s="467">
        <f t="array" ref="G3300">MAX(IF($A$2:$A$8761=A3300,$D$2:$D$8761))</f>
        <v>1309</v>
      </c>
      <c r="H3300" s="467">
        <f t="shared" si="360"/>
        <v>0</v>
      </c>
      <c r="I3300" s="475" t="str">
        <f t="shared" si="361"/>
        <v/>
      </c>
      <c r="J3300" s="471">
        <f>'Potential Projects'!D3301</f>
        <v>28.414568432824854</v>
      </c>
      <c r="K3300" s="471">
        <f>'Potential Projects'!E3301</f>
        <v>1.491752902601591</v>
      </c>
      <c r="L3300" s="476">
        <f t="shared" si="362"/>
        <v>915.09367866457364</v>
      </c>
      <c r="M3300" s="471">
        <f t="shared" si="363"/>
        <v>1267.4250316588955</v>
      </c>
      <c r="N3300" s="467">
        <f t="shared" si="364"/>
        <v>0</v>
      </c>
      <c r="O3300" s="475" t="str">
        <f t="shared" si="365"/>
        <v/>
      </c>
    </row>
    <row r="3301" spans="1:15" hidden="1">
      <c r="A3301" s="475">
        <f t="shared" si="359"/>
        <v>43586</v>
      </c>
      <c r="B3301" s="475">
        <v>43603</v>
      </c>
      <c r="C3301" s="467">
        <v>12</v>
      </c>
      <c r="D3301" s="467">
        <v>1001</v>
      </c>
      <c r="E3301" s="467">
        <v>5</v>
      </c>
      <c r="F3301" s="467">
        <v>18</v>
      </c>
      <c r="G3301" s="467">
        <f t="array" ref="G3301">MAX(IF($A$2:$A$8761=A3301,$D$2:$D$8761))</f>
        <v>1309</v>
      </c>
      <c r="H3301" s="467">
        <f t="shared" si="360"/>
        <v>0</v>
      </c>
      <c r="I3301" s="475" t="str">
        <f t="shared" si="361"/>
        <v/>
      </c>
      <c r="J3301" s="471">
        <f>'Potential Projects'!D3302</f>
        <v>34.79535209781799</v>
      </c>
      <c r="K3301" s="471">
        <f>'Potential Projects'!E3302</f>
        <v>1.124877123199312</v>
      </c>
      <c r="L3301" s="476">
        <f t="shared" si="362"/>
        <v>942.07977077898272</v>
      </c>
      <c r="M3301" s="471">
        <f t="shared" si="363"/>
        <v>1267.4250316588955</v>
      </c>
      <c r="N3301" s="467">
        <f t="shared" si="364"/>
        <v>0</v>
      </c>
      <c r="O3301" s="475" t="str">
        <f t="shared" si="365"/>
        <v/>
      </c>
    </row>
    <row r="3302" spans="1:15" hidden="1">
      <c r="A3302" s="475">
        <f t="shared" si="359"/>
        <v>43586</v>
      </c>
      <c r="B3302" s="475">
        <v>43603</v>
      </c>
      <c r="C3302" s="467">
        <v>13</v>
      </c>
      <c r="D3302" s="467">
        <v>970</v>
      </c>
      <c r="E3302" s="467">
        <v>0</v>
      </c>
      <c r="F3302" s="467">
        <v>19</v>
      </c>
      <c r="G3302" s="467">
        <f t="array" ref="G3302">MAX(IF($A$2:$A$8761=A3302,$D$2:$D$8761))</f>
        <v>1309</v>
      </c>
      <c r="H3302" s="467">
        <f t="shared" si="360"/>
        <v>0</v>
      </c>
      <c r="I3302" s="475" t="str">
        <f t="shared" si="361"/>
        <v/>
      </c>
      <c r="J3302" s="471">
        <f>'Potential Projects'!D3303</f>
        <v>46.652743253705509</v>
      </c>
      <c r="K3302" s="471">
        <f>'Potential Projects'!E3303</f>
        <v>3.5811456675983662</v>
      </c>
      <c r="L3302" s="476">
        <f t="shared" si="362"/>
        <v>900.76611107869621</v>
      </c>
      <c r="M3302" s="471">
        <f t="shared" si="363"/>
        <v>1267.4250316588955</v>
      </c>
      <c r="N3302" s="467">
        <f t="shared" si="364"/>
        <v>0</v>
      </c>
      <c r="O3302" s="475" t="str">
        <f t="shared" si="365"/>
        <v/>
      </c>
    </row>
    <row r="3303" spans="1:15" hidden="1">
      <c r="A3303" s="475">
        <f t="shared" si="359"/>
        <v>43586</v>
      </c>
      <c r="B3303" s="475">
        <v>43603</v>
      </c>
      <c r="C3303" s="467">
        <v>14</v>
      </c>
      <c r="D3303" s="467">
        <v>934</v>
      </c>
      <c r="E3303" s="467">
        <v>0</v>
      </c>
      <c r="F3303" s="467">
        <v>18</v>
      </c>
      <c r="G3303" s="467">
        <f t="array" ref="G3303">MAX(IF($A$2:$A$8761=A3303,$D$2:$D$8761))</f>
        <v>1309</v>
      </c>
      <c r="H3303" s="467">
        <f t="shared" si="360"/>
        <v>0</v>
      </c>
      <c r="I3303" s="475" t="str">
        <f t="shared" si="361"/>
        <v/>
      </c>
      <c r="J3303" s="471">
        <f>'Potential Projects'!D3304</f>
        <v>54.871281470263973</v>
      </c>
      <c r="K3303" s="471">
        <f>'Potential Projects'!E3304</f>
        <v>2.4288897548914212</v>
      </c>
      <c r="L3303" s="476">
        <f t="shared" si="362"/>
        <v>858.6998287748446</v>
      </c>
      <c r="M3303" s="471">
        <f t="shared" si="363"/>
        <v>1267.4250316588955</v>
      </c>
      <c r="N3303" s="467">
        <f t="shared" si="364"/>
        <v>0</v>
      </c>
      <c r="O3303" s="475" t="str">
        <f t="shared" si="365"/>
        <v/>
      </c>
    </row>
    <row r="3304" spans="1:15" hidden="1">
      <c r="A3304" s="475">
        <f t="shared" si="359"/>
        <v>43586</v>
      </c>
      <c r="B3304" s="475">
        <v>43603</v>
      </c>
      <c r="C3304" s="467">
        <v>15</v>
      </c>
      <c r="D3304" s="467">
        <v>937</v>
      </c>
      <c r="E3304" s="467">
        <v>8</v>
      </c>
      <c r="F3304" s="467">
        <v>19</v>
      </c>
      <c r="G3304" s="467">
        <f t="array" ref="G3304">MAX(IF($A$2:$A$8761=A3304,$D$2:$D$8761))</f>
        <v>1309</v>
      </c>
      <c r="H3304" s="467">
        <f t="shared" si="360"/>
        <v>0</v>
      </c>
      <c r="I3304" s="475" t="str">
        <f t="shared" si="361"/>
        <v/>
      </c>
      <c r="J3304" s="471">
        <f>'Potential Projects'!D3305</f>
        <v>28.34445508349798</v>
      </c>
      <c r="K3304" s="471">
        <f>'Potential Projects'!E3305</f>
        <v>4.8937630617071601</v>
      </c>
      <c r="L3304" s="476">
        <f t="shared" si="362"/>
        <v>876.76178185479478</v>
      </c>
      <c r="M3304" s="471">
        <f t="shared" si="363"/>
        <v>1267.4250316588955</v>
      </c>
      <c r="N3304" s="467">
        <f t="shared" si="364"/>
        <v>0</v>
      </c>
      <c r="O3304" s="475" t="str">
        <f t="shared" si="365"/>
        <v/>
      </c>
    </row>
    <row r="3305" spans="1:15" hidden="1">
      <c r="A3305" s="475">
        <f t="shared" si="359"/>
        <v>43586</v>
      </c>
      <c r="B3305" s="475">
        <v>43603</v>
      </c>
      <c r="C3305" s="467">
        <v>16</v>
      </c>
      <c r="D3305" s="467">
        <v>905</v>
      </c>
      <c r="E3305" s="467">
        <v>17</v>
      </c>
      <c r="F3305" s="467">
        <v>16</v>
      </c>
      <c r="G3305" s="467">
        <f t="array" ref="G3305">MAX(IF($A$2:$A$8761=A3305,$D$2:$D$8761))</f>
        <v>1309</v>
      </c>
      <c r="H3305" s="467">
        <f t="shared" si="360"/>
        <v>0</v>
      </c>
      <c r="I3305" s="475" t="str">
        <f t="shared" si="361"/>
        <v/>
      </c>
      <c r="J3305" s="471">
        <f>'Potential Projects'!D3306</f>
        <v>23.482191203353768</v>
      </c>
      <c r="K3305" s="471">
        <f>'Potential Projects'!E3306</f>
        <v>6.5544822081272844</v>
      </c>
      <c r="L3305" s="476">
        <f t="shared" si="362"/>
        <v>841.96332658851895</v>
      </c>
      <c r="M3305" s="471">
        <f t="shared" si="363"/>
        <v>1267.4250316588955</v>
      </c>
      <c r="N3305" s="467">
        <f t="shared" si="364"/>
        <v>0</v>
      </c>
      <c r="O3305" s="475" t="str">
        <f t="shared" si="365"/>
        <v/>
      </c>
    </row>
    <row r="3306" spans="1:15" hidden="1">
      <c r="A3306" s="475">
        <f t="shared" si="359"/>
        <v>43586</v>
      </c>
      <c r="B3306" s="475">
        <v>43603</v>
      </c>
      <c r="C3306" s="467">
        <v>17</v>
      </c>
      <c r="D3306" s="467">
        <v>903</v>
      </c>
      <c r="E3306" s="467">
        <v>28</v>
      </c>
      <c r="F3306" s="467">
        <v>17</v>
      </c>
      <c r="G3306" s="467">
        <f t="array" ref="G3306">MAX(IF($A$2:$A$8761=A3306,$D$2:$D$8761))</f>
        <v>1309</v>
      </c>
      <c r="H3306" s="467">
        <f t="shared" si="360"/>
        <v>0</v>
      </c>
      <c r="I3306" s="475" t="str">
        <f t="shared" si="361"/>
        <v/>
      </c>
      <c r="J3306" s="471">
        <f>'Potential Projects'!D3307</f>
        <v>17.043172391119512</v>
      </c>
      <c r="K3306" s="471">
        <f>'Potential Projects'!E3307</f>
        <v>12.283689475381639</v>
      </c>
      <c r="L3306" s="476">
        <f t="shared" si="362"/>
        <v>828.67313813349892</v>
      </c>
      <c r="M3306" s="471">
        <f t="shared" si="363"/>
        <v>1267.4250316588955</v>
      </c>
      <c r="N3306" s="467">
        <f t="shared" si="364"/>
        <v>0</v>
      </c>
      <c r="O3306" s="475" t="str">
        <f t="shared" si="365"/>
        <v/>
      </c>
    </row>
    <row r="3307" spans="1:15" hidden="1">
      <c r="A3307" s="475">
        <f t="shared" si="359"/>
        <v>43586</v>
      </c>
      <c r="B3307" s="475">
        <v>43603</v>
      </c>
      <c r="C3307" s="467">
        <v>18</v>
      </c>
      <c r="D3307" s="467">
        <v>906</v>
      </c>
      <c r="E3307" s="467">
        <v>55</v>
      </c>
      <c r="F3307" s="467">
        <v>19</v>
      </c>
      <c r="G3307" s="467">
        <f t="array" ref="G3307">MAX(IF($A$2:$A$8761=A3307,$D$2:$D$8761))</f>
        <v>1309</v>
      </c>
      <c r="H3307" s="467">
        <f t="shared" si="360"/>
        <v>0</v>
      </c>
      <c r="I3307" s="475" t="str">
        <f t="shared" si="361"/>
        <v/>
      </c>
      <c r="J3307" s="471">
        <f>'Potential Projects'!D3308</f>
        <v>65.100259532296931</v>
      </c>
      <c r="K3307" s="471">
        <f>'Potential Projects'!E3308</f>
        <v>17.879131799612985</v>
      </c>
      <c r="L3307" s="476">
        <f t="shared" si="362"/>
        <v>749.02060866809006</v>
      </c>
      <c r="M3307" s="471">
        <f t="shared" si="363"/>
        <v>1267.4250316588955</v>
      </c>
      <c r="N3307" s="467">
        <f t="shared" si="364"/>
        <v>0</v>
      </c>
      <c r="O3307" s="475" t="str">
        <f t="shared" si="365"/>
        <v/>
      </c>
    </row>
    <row r="3308" spans="1:15" hidden="1">
      <c r="A3308" s="475">
        <f t="shared" si="359"/>
        <v>43586</v>
      </c>
      <c r="B3308" s="475">
        <v>43603</v>
      </c>
      <c r="C3308" s="467">
        <v>19</v>
      </c>
      <c r="D3308" s="467">
        <v>902</v>
      </c>
      <c r="E3308" s="467">
        <v>72</v>
      </c>
      <c r="F3308" s="467">
        <v>13</v>
      </c>
      <c r="G3308" s="467">
        <f t="array" ref="G3308">MAX(IF($A$2:$A$8761=A3308,$D$2:$D$8761))</f>
        <v>1309</v>
      </c>
      <c r="H3308" s="467">
        <f t="shared" si="360"/>
        <v>0</v>
      </c>
      <c r="I3308" s="475" t="str">
        <f t="shared" si="361"/>
        <v/>
      </c>
      <c r="J3308" s="471">
        <f>'Potential Projects'!D3309</f>
        <v>71.322797767898962</v>
      </c>
      <c r="K3308" s="471">
        <f>'Potential Projects'!E3309</f>
        <v>37.786640776177165</v>
      </c>
      <c r="L3308" s="476">
        <f t="shared" si="362"/>
        <v>707.89056145592394</v>
      </c>
      <c r="M3308" s="471">
        <f t="shared" si="363"/>
        <v>1267.4250316588955</v>
      </c>
      <c r="N3308" s="467">
        <f t="shared" si="364"/>
        <v>0</v>
      </c>
      <c r="O3308" s="475" t="str">
        <f t="shared" si="365"/>
        <v/>
      </c>
    </row>
    <row r="3309" spans="1:15" hidden="1">
      <c r="A3309" s="475">
        <f t="shared" si="359"/>
        <v>43586</v>
      </c>
      <c r="B3309" s="475">
        <v>43603</v>
      </c>
      <c r="C3309" s="467">
        <v>20</v>
      </c>
      <c r="D3309" s="467">
        <v>893</v>
      </c>
      <c r="E3309" s="467">
        <v>85</v>
      </c>
      <c r="F3309" s="467">
        <v>2</v>
      </c>
      <c r="G3309" s="467">
        <f t="array" ref="G3309">MAX(IF($A$2:$A$8761=A3309,$D$2:$D$8761))</f>
        <v>1309</v>
      </c>
      <c r="H3309" s="467">
        <f t="shared" si="360"/>
        <v>0</v>
      </c>
      <c r="I3309" s="475" t="str">
        <f t="shared" si="361"/>
        <v/>
      </c>
      <c r="J3309" s="471">
        <f>'Potential Projects'!D3310</f>
        <v>20.330162474346707</v>
      </c>
      <c r="K3309" s="471">
        <f>'Potential Projects'!E3310</f>
        <v>44.208922543539032</v>
      </c>
      <c r="L3309" s="476">
        <f t="shared" si="362"/>
        <v>741.46091498211422</v>
      </c>
      <c r="M3309" s="471">
        <f t="shared" si="363"/>
        <v>1267.4250316588955</v>
      </c>
      <c r="N3309" s="467">
        <f t="shared" si="364"/>
        <v>0</v>
      </c>
      <c r="O3309" s="475" t="str">
        <f t="shared" si="365"/>
        <v/>
      </c>
    </row>
    <row r="3310" spans="1:15" hidden="1">
      <c r="A3310" s="475">
        <f t="shared" si="359"/>
        <v>43586</v>
      </c>
      <c r="B3310" s="475">
        <v>43603</v>
      </c>
      <c r="C3310" s="467">
        <v>21</v>
      </c>
      <c r="D3310" s="467">
        <v>924</v>
      </c>
      <c r="E3310" s="467">
        <v>98</v>
      </c>
      <c r="F3310" s="467">
        <v>0</v>
      </c>
      <c r="G3310" s="467">
        <f t="array" ref="G3310">MAX(IF($A$2:$A$8761=A3310,$D$2:$D$8761))</f>
        <v>1309</v>
      </c>
      <c r="H3310" s="467">
        <f t="shared" si="360"/>
        <v>0</v>
      </c>
      <c r="I3310" s="475" t="str">
        <f t="shared" si="361"/>
        <v/>
      </c>
      <c r="J3310" s="471">
        <f>'Potential Projects'!D3311</f>
        <v>58.860963723053906</v>
      </c>
      <c r="K3310" s="471">
        <f>'Potential Projects'!E3311</f>
        <v>75.315138679853789</v>
      </c>
      <c r="L3310" s="476">
        <f t="shared" si="362"/>
        <v>691.82389759709224</v>
      </c>
      <c r="M3310" s="471">
        <f t="shared" si="363"/>
        <v>1267.4250316588955</v>
      </c>
      <c r="N3310" s="467">
        <f t="shared" si="364"/>
        <v>0</v>
      </c>
      <c r="O3310" s="475" t="str">
        <f t="shared" si="365"/>
        <v/>
      </c>
    </row>
    <row r="3311" spans="1:15" hidden="1">
      <c r="A3311" s="475">
        <f t="shared" si="359"/>
        <v>43586</v>
      </c>
      <c r="B3311" s="475">
        <v>43603</v>
      </c>
      <c r="C3311" s="467">
        <v>22</v>
      </c>
      <c r="D3311" s="467">
        <v>925</v>
      </c>
      <c r="E3311" s="467">
        <v>89</v>
      </c>
      <c r="F3311" s="467">
        <v>0</v>
      </c>
      <c r="G3311" s="467">
        <f t="array" ref="G3311">MAX(IF($A$2:$A$8761=A3311,$D$2:$D$8761))</f>
        <v>1309</v>
      </c>
      <c r="H3311" s="467">
        <f t="shared" si="360"/>
        <v>0</v>
      </c>
      <c r="I3311" s="475" t="str">
        <f t="shared" si="361"/>
        <v/>
      </c>
      <c r="J3311" s="471">
        <f>'Potential Projects'!D3312</f>
        <v>114.1650625134462</v>
      </c>
      <c r="K3311" s="471">
        <f>'Potential Projects'!E3312</f>
        <v>91.557018866910354</v>
      </c>
      <c r="L3311" s="476">
        <f t="shared" si="362"/>
        <v>630.27791861964351</v>
      </c>
      <c r="M3311" s="471">
        <f t="shared" si="363"/>
        <v>1267.4250316588955</v>
      </c>
      <c r="N3311" s="467">
        <f t="shared" si="364"/>
        <v>0</v>
      </c>
      <c r="O3311" s="475" t="str">
        <f t="shared" si="365"/>
        <v/>
      </c>
    </row>
    <row r="3312" spans="1:15" hidden="1">
      <c r="A3312" s="475">
        <f t="shared" si="359"/>
        <v>43586</v>
      </c>
      <c r="B3312" s="475">
        <v>43603</v>
      </c>
      <c r="C3312" s="467">
        <v>23</v>
      </c>
      <c r="D3312" s="467">
        <v>853</v>
      </c>
      <c r="E3312" s="467">
        <v>65</v>
      </c>
      <c r="F3312" s="467">
        <v>0</v>
      </c>
      <c r="G3312" s="467">
        <f t="array" ref="G3312">MAX(IF($A$2:$A$8761=A3312,$D$2:$D$8761))</f>
        <v>1309</v>
      </c>
      <c r="H3312" s="467">
        <f t="shared" si="360"/>
        <v>0</v>
      </c>
      <c r="I3312" s="475" t="str">
        <f t="shared" si="361"/>
        <v/>
      </c>
      <c r="J3312" s="471">
        <f>'Potential Projects'!D3313</f>
        <v>111.38486833694959</v>
      </c>
      <c r="K3312" s="471">
        <f>'Potential Projects'!E3313</f>
        <v>91.998990754676413</v>
      </c>
      <c r="L3312" s="476">
        <f t="shared" si="362"/>
        <v>584.61614090837406</v>
      </c>
      <c r="M3312" s="471">
        <f t="shared" si="363"/>
        <v>1267.4250316588955</v>
      </c>
      <c r="N3312" s="467">
        <f t="shared" si="364"/>
        <v>0</v>
      </c>
      <c r="O3312" s="475" t="str">
        <f t="shared" si="365"/>
        <v/>
      </c>
    </row>
    <row r="3313" spans="1:15" hidden="1">
      <c r="A3313" s="475">
        <f t="shared" si="359"/>
        <v>43586</v>
      </c>
      <c r="B3313" s="475">
        <v>43603</v>
      </c>
      <c r="C3313" s="467">
        <v>24</v>
      </c>
      <c r="D3313" s="467">
        <v>817</v>
      </c>
      <c r="E3313" s="467">
        <v>76</v>
      </c>
      <c r="F3313" s="467">
        <v>0</v>
      </c>
      <c r="G3313" s="467">
        <f t="array" ref="G3313">MAX(IF($A$2:$A$8761=A3313,$D$2:$D$8761))</f>
        <v>1309</v>
      </c>
      <c r="H3313" s="467">
        <f t="shared" si="360"/>
        <v>0</v>
      </c>
      <c r="I3313" s="475" t="str">
        <f t="shared" si="361"/>
        <v/>
      </c>
      <c r="J3313" s="471">
        <f>'Potential Projects'!D3314</f>
        <v>109.93417287168998</v>
      </c>
      <c r="K3313" s="471">
        <f>'Potential Projects'!E3314</f>
        <v>91.751799397978914</v>
      </c>
      <c r="L3313" s="476">
        <f t="shared" si="362"/>
        <v>539.31402773033119</v>
      </c>
      <c r="M3313" s="471">
        <f t="shared" si="363"/>
        <v>1267.4250316588955</v>
      </c>
      <c r="N3313" s="467">
        <f t="shared" si="364"/>
        <v>0</v>
      </c>
      <c r="O3313" s="475" t="str">
        <f t="shared" si="365"/>
        <v/>
      </c>
    </row>
    <row r="3314" spans="1:15" hidden="1">
      <c r="A3314" s="475">
        <f t="shared" si="359"/>
        <v>43586</v>
      </c>
      <c r="B3314" s="475">
        <v>43604</v>
      </c>
      <c r="C3314" s="467">
        <v>1</v>
      </c>
      <c r="D3314" s="467">
        <v>770</v>
      </c>
      <c r="E3314" s="467">
        <v>84</v>
      </c>
      <c r="F3314" s="467">
        <v>0</v>
      </c>
      <c r="G3314" s="467">
        <f t="array" ref="G3314">MAX(IF($A$2:$A$8761=A3314,$D$2:$D$8761))</f>
        <v>1309</v>
      </c>
      <c r="H3314" s="467">
        <f t="shared" si="360"/>
        <v>0</v>
      </c>
      <c r="I3314" s="475" t="str">
        <f t="shared" si="361"/>
        <v/>
      </c>
      <c r="J3314" s="471">
        <f>'Potential Projects'!D3315</f>
        <v>109.79327189725117</v>
      </c>
      <c r="K3314" s="471">
        <f>'Potential Projects'!E3315</f>
        <v>69.196370350462274</v>
      </c>
      <c r="L3314" s="476">
        <f t="shared" si="362"/>
        <v>507.0103577522865</v>
      </c>
      <c r="M3314" s="471">
        <f t="shared" si="363"/>
        <v>1267.4250316588955</v>
      </c>
      <c r="N3314" s="467">
        <f t="shared" si="364"/>
        <v>0</v>
      </c>
      <c r="O3314" s="475" t="str">
        <f t="shared" si="365"/>
        <v/>
      </c>
    </row>
    <row r="3315" spans="1:15" hidden="1">
      <c r="A3315" s="475">
        <f t="shared" si="359"/>
        <v>43586</v>
      </c>
      <c r="B3315" s="475">
        <v>43604</v>
      </c>
      <c r="C3315" s="467">
        <v>2</v>
      </c>
      <c r="D3315" s="467">
        <v>735</v>
      </c>
      <c r="E3315" s="467">
        <v>92</v>
      </c>
      <c r="F3315" s="467">
        <v>0</v>
      </c>
      <c r="G3315" s="467">
        <f t="array" ref="G3315">MAX(IF($A$2:$A$8761=A3315,$D$2:$D$8761))</f>
        <v>1309</v>
      </c>
      <c r="H3315" s="467">
        <f t="shared" si="360"/>
        <v>0</v>
      </c>
      <c r="I3315" s="475" t="str">
        <f t="shared" si="361"/>
        <v/>
      </c>
      <c r="J3315" s="471">
        <f>'Potential Projects'!D3316</f>
        <v>109.08486355639991</v>
      </c>
      <c r="K3315" s="471">
        <f>'Potential Projects'!E3316</f>
        <v>74.026771070737482</v>
      </c>
      <c r="L3315" s="476">
        <f t="shared" si="362"/>
        <v>459.88836537286261</v>
      </c>
      <c r="M3315" s="471">
        <f t="shared" si="363"/>
        <v>1267.4250316588955</v>
      </c>
      <c r="N3315" s="467">
        <f t="shared" si="364"/>
        <v>0</v>
      </c>
      <c r="O3315" s="475" t="str">
        <f t="shared" si="365"/>
        <v/>
      </c>
    </row>
    <row r="3316" spans="1:15" hidden="1">
      <c r="A3316" s="475">
        <f t="shared" si="359"/>
        <v>43586</v>
      </c>
      <c r="B3316" s="475">
        <v>43604</v>
      </c>
      <c r="C3316" s="467">
        <v>3</v>
      </c>
      <c r="D3316" s="467">
        <v>726</v>
      </c>
      <c r="E3316" s="467">
        <v>87</v>
      </c>
      <c r="F3316" s="467">
        <v>0</v>
      </c>
      <c r="G3316" s="467">
        <f t="array" ref="G3316">MAX(IF($A$2:$A$8761=A3316,$D$2:$D$8761))</f>
        <v>1309</v>
      </c>
      <c r="H3316" s="467">
        <f t="shared" si="360"/>
        <v>0</v>
      </c>
      <c r="I3316" s="475" t="str">
        <f t="shared" si="361"/>
        <v/>
      </c>
      <c r="J3316" s="471">
        <f>'Potential Projects'!D3317</f>
        <v>107.16084514738652</v>
      </c>
      <c r="K3316" s="471">
        <f>'Potential Projects'!E3317</f>
        <v>45.10616458826059</v>
      </c>
      <c r="L3316" s="476">
        <f t="shared" si="362"/>
        <v>486.73299026435285</v>
      </c>
      <c r="M3316" s="471">
        <f t="shared" si="363"/>
        <v>1267.4250316588955</v>
      </c>
      <c r="N3316" s="467">
        <f t="shared" si="364"/>
        <v>0</v>
      </c>
      <c r="O3316" s="475" t="str">
        <f t="shared" si="365"/>
        <v/>
      </c>
    </row>
    <row r="3317" spans="1:15" hidden="1">
      <c r="A3317" s="475">
        <f t="shared" si="359"/>
        <v>43586</v>
      </c>
      <c r="B3317" s="475">
        <v>43604</v>
      </c>
      <c r="C3317" s="467">
        <v>4</v>
      </c>
      <c r="D3317" s="467">
        <v>715</v>
      </c>
      <c r="E3317" s="467">
        <v>86</v>
      </c>
      <c r="F3317" s="467">
        <v>0</v>
      </c>
      <c r="G3317" s="467">
        <f t="array" ref="G3317">MAX(IF($A$2:$A$8761=A3317,$D$2:$D$8761))</f>
        <v>1309</v>
      </c>
      <c r="H3317" s="467">
        <f t="shared" si="360"/>
        <v>0</v>
      </c>
      <c r="I3317" s="475" t="str">
        <f t="shared" si="361"/>
        <v/>
      </c>
      <c r="J3317" s="471">
        <f>'Potential Projects'!D3318</f>
        <v>100.4704801326684</v>
      </c>
      <c r="K3317" s="471">
        <f>'Potential Projects'!E3318</f>
        <v>58.549150236508275</v>
      </c>
      <c r="L3317" s="476">
        <f t="shared" si="362"/>
        <v>469.9803696308233</v>
      </c>
      <c r="M3317" s="471">
        <f t="shared" si="363"/>
        <v>1267.4250316588955</v>
      </c>
      <c r="N3317" s="467">
        <f t="shared" si="364"/>
        <v>0</v>
      </c>
      <c r="O3317" s="475" t="str">
        <f t="shared" si="365"/>
        <v/>
      </c>
    </row>
    <row r="3318" spans="1:15" hidden="1">
      <c r="A3318" s="475">
        <f t="shared" si="359"/>
        <v>43586</v>
      </c>
      <c r="B3318" s="475">
        <v>43604</v>
      </c>
      <c r="C3318" s="467">
        <v>5</v>
      </c>
      <c r="D3318" s="467">
        <v>734</v>
      </c>
      <c r="E3318" s="467">
        <v>88</v>
      </c>
      <c r="F3318" s="467">
        <v>0</v>
      </c>
      <c r="G3318" s="467">
        <f t="array" ref="G3318">MAX(IF($A$2:$A$8761=A3318,$D$2:$D$8761))</f>
        <v>1309</v>
      </c>
      <c r="H3318" s="467">
        <f t="shared" si="360"/>
        <v>0</v>
      </c>
      <c r="I3318" s="475" t="str">
        <f t="shared" si="361"/>
        <v/>
      </c>
      <c r="J3318" s="471">
        <f>'Potential Projects'!D3319</f>
        <v>103.31918286144555</v>
      </c>
      <c r="K3318" s="471">
        <f>'Potential Projects'!E3319</f>
        <v>44.512435981509356</v>
      </c>
      <c r="L3318" s="476">
        <f t="shared" si="362"/>
        <v>498.16838115704502</v>
      </c>
      <c r="M3318" s="471">
        <f t="shared" si="363"/>
        <v>1267.4250316588955</v>
      </c>
      <c r="N3318" s="467">
        <f t="shared" si="364"/>
        <v>0</v>
      </c>
      <c r="O3318" s="475" t="str">
        <f t="shared" si="365"/>
        <v/>
      </c>
    </row>
    <row r="3319" spans="1:15" hidden="1">
      <c r="A3319" s="475">
        <f t="shared" si="359"/>
        <v>43586</v>
      </c>
      <c r="B3319" s="475">
        <v>43604</v>
      </c>
      <c r="C3319" s="467">
        <v>6</v>
      </c>
      <c r="D3319" s="467">
        <v>754</v>
      </c>
      <c r="E3319" s="467">
        <v>93</v>
      </c>
      <c r="F3319" s="467">
        <v>1</v>
      </c>
      <c r="G3319" s="467">
        <f t="array" ref="G3319">MAX(IF($A$2:$A$8761=A3319,$D$2:$D$8761))</f>
        <v>1309</v>
      </c>
      <c r="H3319" s="467">
        <f t="shared" si="360"/>
        <v>0</v>
      </c>
      <c r="I3319" s="475" t="str">
        <f t="shared" si="361"/>
        <v/>
      </c>
      <c r="J3319" s="471">
        <f>'Potential Projects'!D3320</f>
        <v>98.813779198651716</v>
      </c>
      <c r="K3319" s="471">
        <f>'Potential Projects'!E3320</f>
        <v>12.366608095033325</v>
      </c>
      <c r="L3319" s="476">
        <f t="shared" si="362"/>
        <v>548.81961270631496</v>
      </c>
      <c r="M3319" s="471">
        <f t="shared" si="363"/>
        <v>1267.4250316588955</v>
      </c>
      <c r="N3319" s="467">
        <f t="shared" si="364"/>
        <v>0</v>
      </c>
      <c r="O3319" s="475" t="str">
        <f t="shared" si="365"/>
        <v/>
      </c>
    </row>
    <row r="3320" spans="1:15" hidden="1">
      <c r="A3320" s="475">
        <f t="shared" si="359"/>
        <v>43586</v>
      </c>
      <c r="B3320" s="475">
        <v>43604</v>
      </c>
      <c r="C3320" s="467">
        <v>7</v>
      </c>
      <c r="D3320" s="467">
        <v>757</v>
      </c>
      <c r="E3320" s="467">
        <v>79</v>
      </c>
      <c r="F3320" s="467">
        <v>6</v>
      </c>
      <c r="G3320" s="467">
        <f t="array" ref="G3320">MAX(IF($A$2:$A$8761=A3320,$D$2:$D$8761))</f>
        <v>1309</v>
      </c>
      <c r="H3320" s="467">
        <f t="shared" si="360"/>
        <v>0</v>
      </c>
      <c r="I3320" s="475" t="str">
        <f t="shared" si="361"/>
        <v/>
      </c>
      <c r="J3320" s="471">
        <f>'Potential Projects'!D3321</f>
        <v>96.262258564750141</v>
      </c>
      <c r="K3320" s="471">
        <f>'Potential Projects'!E3321</f>
        <v>14.884674478606753</v>
      </c>
      <c r="L3320" s="476">
        <f t="shared" si="362"/>
        <v>560.85306695664315</v>
      </c>
      <c r="M3320" s="471">
        <f t="shared" si="363"/>
        <v>1267.4250316588955</v>
      </c>
      <c r="N3320" s="467">
        <f t="shared" si="364"/>
        <v>0</v>
      </c>
      <c r="O3320" s="475" t="str">
        <f t="shared" si="365"/>
        <v/>
      </c>
    </row>
    <row r="3321" spans="1:15" hidden="1">
      <c r="A3321" s="475">
        <f t="shared" si="359"/>
        <v>43586</v>
      </c>
      <c r="B3321" s="475">
        <v>43604</v>
      </c>
      <c r="C3321" s="467">
        <v>8</v>
      </c>
      <c r="D3321" s="467">
        <v>839</v>
      </c>
      <c r="E3321" s="467">
        <v>77</v>
      </c>
      <c r="F3321" s="467">
        <v>11</v>
      </c>
      <c r="G3321" s="467">
        <f t="array" ref="G3321">MAX(IF($A$2:$A$8761=A3321,$D$2:$D$8761))</f>
        <v>1309</v>
      </c>
      <c r="H3321" s="467">
        <f t="shared" si="360"/>
        <v>0</v>
      </c>
      <c r="I3321" s="475" t="str">
        <f t="shared" si="361"/>
        <v/>
      </c>
      <c r="J3321" s="471">
        <f>'Potential Projects'!D3322</f>
        <v>96.260600544690774</v>
      </c>
      <c r="K3321" s="471">
        <f>'Potential Projects'!E3322</f>
        <v>37.677907869275423</v>
      </c>
      <c r="L3321" s="476">
        <f t="shared" si="362"/>
        <v>617.06149158603387</v>
      </c>
      <c r="M3321" s="471">
        <f t="shared" si="363"/>
        <v>1267.4250316588955</v>
      </c>
      <c r="N3321" s="467">
        <f t="shared" si="364"/>
        <v>0</v>
      </c>
      <c r="O3321" s="475" t="str">
        <f t="shared" si="365"/>
        <v/>
      </c>
    </row>
    <row r="3322" spans="1:15" hidden="1">
      <c r="A3322" s="475">
        <f t="shared" si="359"/>
        <v>43586</v>
      </c>
      <c r="B3322" s="475">
        <v>43604</v>
      </c>
      <c r="C3322" s="467">
        <v>9</v>
      </c>
      <c r="D3322" s="467">
        <v>868</v>
      </c>
      <c r="E3322" s="467">
        <v>70</v>
      </c>
      <c r="F3322" s="467">
        <v>7</v>
      </c>
      <c r="G3322" s="467">
        <f t="array" ref="G3322">MAX(IF($A$2:$A$8761=A3322,$D$2:$D$8761))</f>
        <v>1309</v>
      </c>
      <c r="H3322" s="467">
        <f t="shared" si="360"/>
        <v>0</v>
      </c>
      <c r="I3322" s="475" t="str">
        <f t="shared" si="361"/>
        <v/>
      </c>
      <c r="J3322" s="471">
        <f>'Potential Projects'!D3323</f>
        <v>95.708278351546156</v>
      </c>
      <c r="K3322" s="471">
        <f>'Potential Projects'!E3323</f>
        <v>64.796207751021285</v>
      </c>
      <c r="L3322" s="476">
        <f t="shared" si="362"/>
        <v>630.4955138974326</v>
      </c>
      <c r="M3322" s="471">
        <f t="shared" si="363"/>
        <v>1267.4250316588955</v>
      </c>
      <c r="N3322" s="467">
        <f t="shared" si="364"/>
        <v>0</v>
      </c>
      <c r="O3322" s="475" t="str">
        <f t="shared" si="365"/>
        <v/>
      </c>
    </row>
    <row r="3323" spans="1:15" hidden="1">
      <c r="A3323" s="475">
        <f t="shared" si="359"/>
        <v>43586</v>
      </c>
      <c r="B3323" s="475">
        <v>43604</v>
      </c>
      <c r="C3323" s="467">
        <v>10</v>
      </c>
      <c r="D3323" s="467">
        <v>902</v>
      </c>
      <c r="E3323" s="467">
        <v>80</v>
      </c>
      <c r="F3323" s="467">
        <v>17</v>
      </c>
      <c r="G3323" s="467">
        <f t="array" ref="G3323">MAX(IF($A$2:$A$8761=A3323,$D$2:$D$8761))</f>
        <v>1309</v>
      </c>
      <c r="H3323" s="467">
        <f t="shared" si="360"/>
        <v>0</v>
      </c>
      <c r="I3323" s="475" t="str">
        <f t="shared" si="361"/>
        <v/>
      </c>
      <c r="J3323" s="471">
        <f>'Potential Projects'!D3324</f>
        <v>93.998464703947789</v>
      </c>
      <c r="K3323" s="471">
        <f>'Potential Projects'!E3324</f>
        <v>48.238298107933772</v>
      </c>
      <c r="L3323" s="476">
        <f t="shared" si="362"/>
        <v>662.76323718811841</v>
      </c>
      <c r="M3323" s="471">
        <f t="shared" si="363"/>
        <v>1267.4250316588955</v>
      </c>
      <c r="N3323" s="467">
        <f t="shared" si="364"/>
        <v>0</v>
      </c>
      <c r="O3323" s="475" t="str">
        <f t="shared" si="365"/>
        <v/>
      </c>
    </row>
    <row r="3324" spans="1:15" hidden="1">
      <c r="A3324" s="475">
        <f t="shared" si="359"/>
        <v>43586</v>
      </c>
      <c r="B3324" s="475">
        <v>43604</v>
      </c>
      <c r="C3324" s="467">
        <v>11</v>
      </c>
      <c r="D3324" s="467">
        <v>925</v>
      </c>
      <c r="E3324" s="467">
        <v>86</v>
      </c>
      <c r="F3324" s="467">
        <v>18</v>
      </c>
      <c r="G3324" s="467">
        <f t="array" ref="G3324">MAX(IF($A$2:$A$8761=A3324,$D$2:$D$8761))</f>
        <v>1309</v>
      </c>
      <c r="H3324" s="467">
        <f t="shared" si="360"/>
        <v>0</v>
      </c>
      <c r="I3324" s="475" t="str">
        <f t="shared" si="361"/>
        <v/>
      </c>
      <c r="J3324" s="471">
        <f>'Potential Projects'!D3325</f>
        <v>88.642266420687506</v>
      </c>
      <c r="K3324" s="471">
        <f>'Potential Projects'!E3325</f>
        <v>36.585885293485276</v>
      </c>
      <c r="L3324" s="476">
        <f t="shared" si="362"/>
        <v>695.77184828582722</v>
      </c>
      <c r="M3324" s="471">
        <f t="shared" si="363"/>
        <v>1267.4250316588955</v>
      </c>
      <c r="N3324" s="467">
        <f t="shared" si="364"/>
        <v>0</v>
      </c>
      <c r="O3324" s="475" t="str">
        <f t="shared" si="365"/>
        <v/>
      </c>
    </row>
    <row r="3325" spans="1:15" hidden="1">
      <c r="A3325" s="475">
        <f t="shared" si="359"/>
        <v>43586</v>
      </c>
      <c r="B3325" s="475">
        <v>43604</v>
      </c>
      <c r="C3325" s="467">
        <v>12</v>
      </c>
      <c r="D3325" s="467">
        <v>903</v>
      </c>
      <c r="E3325" s="467">
        <v>75</v>
      </c>
      <c r="F3325" s="467">
        <v>19</v>
      </c>
      <c r="G3325" s="467">
        <f t="array" ref="G3325">MAX(IF($A$2:$A$8761=A3325,$D$2:$D$8761))</f>
        <v>1309</v>
      </c>
      <c r="H3325" s="467">
        <f t="shared" si="360"/>
        <v>0</v>
      </c>
      <c r="I3325" s="475" t="str">
        <f t="shared" si="361"/>
        <v/>
      </c>
      <c r="J3325" s="471">
        <f>'Potential Projects'!D3326</f>
        <v>78.439866408960611</v>
      </c>
      <c r="K3325" s="471">
        <f>'Potential Projects'!E3326</f>
        <v>32.492365136529777</v>
      </c>
      <c r="L3325" s="476">
        <f t="shared" si="362"/>
        <v>698.06776845450963</v>
      </c>
      <c r="M3325" s="471">
        <f t="shared" si="363"/>
        <v>1267.4250316588955</v>
      </c>
      <c r="N3325" s="467">
        <f t="shared" si="364"/>
        <v>0</v>
      </c>
      <c r="O3325" s="475" t="str">
        <f t="shared" si="365"/>
        <v/>
      </c>
    </row>
    <row r="3326" spans="1:15" hidden="1">
      <c r="A3326" s="475">
        <f t="shared" si="359"/>
        <v>43586</v>
      </c>
      <c r="B3326" s="475">
        <v>43604</v>
      </c>
      <c r="C3326" s="467">
        <v>13</v>
      </c>
      <c r="D3326" s="467">
        <v>892</v>
      </c>
      <c r="E3326" s="467">
        <v>75</v>
      </c>
      <c r="F3326" s="467">
        <v>19</v>
      </c>
      <c r="G3326" s="467">
        <f t="array" ref="G3326">MAX(IF($A$2:$A$8761=A3326,$D$2:$D$8761))</f>
        <v>1309</v>
      </c>
      <c r="H3326" s="467">
        <f t="shared" si="360"/>
        <v>0</v>
      </c>
      <c r="I3326" s="475" t="str">
        <f t="shared" si="361"/>
        <v/>
      </c>
      <c r="J3326" s="471">
        <f>'Potential Projects'!D3327</f>
        <v>58.208251696671958</v>
      </c>
      <c r="K3326" s="471">
        <f>'Potential Projects'!E3327</f>
        <v>32.633170339711889</v>
      </c>
      <c r="L3326" s="476">
        <f t="shared" si="362"/>
        <v>707.15857796361615</v>
      </c>
      <c r="M3326" s="471">
        <f t="shared" si="363"/>
        <v>1267.4250316588955</v>
      </c>
      <c r="N3326" s="467">
        <f t="shared" si="364"/>
        <v>0</v>
      </c>
      <c r="O3326" s="475" t="str">
        <f t="shared" si="365"/>
        <v/>
      </c>
    </row>
    <row r="3327" spans="1:15" hidden="1">
      <c r="A3327" s="475">
        <f t="shared" si="359"/>
        <v>43586</v>
      </c>
      <c r="B3327" s="475">
        <v>43604</v>
      </c>
      <c r="C3327" s="467">
        <v>14</v>
      </c>
      <c r="D3327" s="467">
        <v>932</v>
      </c>
      <c r="E3327" s="467">
        <v>88</v>
      </c>
      <c r="F3327" s="467">
        <v>18</v>
      </c>
      <c r="G3327" s="467">
        <f t="array" ref="G3327">MAX(IF($A$2:$A$8761=A3327,$D$2:$D$8761))</f>
        <v>1309</v>
      </c>
      <c r="H3327" s="467">
        <f t="shared" si="360"/>
        <v>0</v>
      </c>
      <c r="I3327" s="475" t="str">
        <f t="shared" si="361"/>
        <v/>
      </c>
      <c r="J3327" s="471">
        <f>'Potential Projects'!D3328</f>
        <v>34.11547959246127</v>
      </c>
      <c r="K3327" s="471">
        <f>'Potential Projects'!E3328</f>
        <v>28.657770103203617</v>
      </c>
      <c r="L3327" s="476">
        <f t="shared" si="362"/>
        <v>763.22675030433516</v>
      </c>
      <c r="M3327" s="471">
        <f t="shared" si="363"/>
        <v>1267.4250316588955</v>
      </c>
      <c r="N3327" s="467">
        <f t="shared" si="364"/>
        <v>0</v>
      </c>
      <c r="O3327" s="475" t="str">
        <f t="shared" si="365"/>
        <v/>
      </c>
    </row>
    <row r="3328" spans="1:15" hidden="1">
      <c r="A3328" s="475">
        <f t="shared" si="359"/>
        <v>43586</v>
      </c>
      <c r="B3328" s="475">
        <v>43604</v>
      </c>
      <c r="C3328" s="467">
        <v>15</v>
      </c>
      <c r="D3328" s="467">
        <v>921</v>
      </c>
      <c r="E3328" s="467">
        <v>98</v>
      </c>
      <c r="F3328" s="467">
        <v>18</v>
      </c>
      <c r="G3328" s="467">
        <f t="array" ref="G3328">MAX(IF($A$2:$A$8761=A3328,$D$2:$D$8761))</f>
        <v>1309</v>
      </c>
      <c r="H3328" s="467">
        <f t="shared" si="360"/>
        <v>0</v>
      </c>
      <c r="I3328" s="475" t="str">
        <f t="shared" si="361"/>
        <v/>
      </c>
      <c r="J3328" s="471">
        <f>'Potential Projects'!D3329</f>
        <v>24.113240409615305</v>
      </c>
      <c r="K3328" s="471">
        <f>'Potential Projects'!E3329</f>
        <v>28.436393033756179</v>
      </c>
      <c r="L3328" s="476">
        <f t="shared" si="362"/>
        <v>752.45036655662852</v>
      </c>
      <c r="M3328" s="471">
        <f t="shared" si="363"/>
        <v>1267.4250316588955</v>
      </c>
      <c r="N3328" s="467">
        <f t="shared" si="364"/>
        <v>0</v>
      </c>
      <c r="O3328" s="475" t="str">
        <f t="shared" si="365"/>
        <v/>
      </c>
    </row>
    <row r="3329" spans="1:15" hidden="1">
      <c r="A3329" s="475">
        <f t="shared" si="359"/>
        <v>43586</v>
      </c>
      <c r="B3329" s="475">
        <v>43604</v>
      </c>
      <c r="C3329" s="467">
        <v>16</v>
      </c>
      <c r="D3329" s="467">
        <v>921</v>
      </c>
      <c r="E3329" s="467">
        <v>103</v>
      </c>
      <c r="F3329" s="467">
        <v>18</v>
      </c>
      <c r="G3329" s="467">
        <f t="array" ref="G3329">MAX(IF($A$2:$A$8761=A3329,$D$2:$D$8761))</f>
        <v>1309</v>
      </c>
      <c r="H3329" s="467">
        <f t="shared" si="360"/>
        <v>0</v>
      </c>
      <c r="I3329" s="475" t="str">
        <f t="shared" si="361"/>
        <v/>
      </c>
      <c r="J3329" s="471">
        <f>'Potential Projects'!D3330</f>
        <v>22.428976921958732</v>
      </c>
      <c r="K3329" s="471">
        <f>'Potential Projects'!E3330</f>
        <v>26.349347022145778</v>
      </c>
      <c r="L3329" s="476">
        <f t="shared" si="362"/>
        <v>751.2216760558955</v>
      </c>
      <c r="M3329" s="471">
        <f t="shared" si="363"/>
        <v>1267.4250316588955</v>
      </c>
      <c r="N3329" s="467">
        <f t="shared" si="364"/>
        <v>0</v>
      </c>
      <c r="O3329" s="475" t="str">
        <f t="shared" si="365"/>
        <v/>
      </c>
    </row>
    <row r="3330" spans="1:15" hidden="1">
      <c r="A3330" s="475">
        <f t="shared" ref="A3330:A3393" si="366">DATE(YEAR(B3330),MONTH(B3330),1)</f>
        <v>43586</v>
      </c>
      <c r="B3330" s="475">
        <v>43604</v>
      </c>
      <c r="C3330" s="467">
        <v>17</v>
      </c>
      <c r="D3330" s="467">
        <v>943</v>
      </c>
      <c r="E3330" s="467">
        <v>102</v>
      </c>
      <c r="F3330" s="467">
        <v>18</v>
      </c>
      <c r="G3330" s="467">
        <f t="array" ref="G3330">MAX(IF($A$2:$A$8761=A3330,$D$2:$D$8761))</f>
        <v>1309</v>
      </c>
      <c r="H3330" s="467">
        <f t="shared" ref="H3330:H3393" si="367">IF(G3330=D3330,1,0)</f>
        <v>0</v>
      </c>
      <c r="I3330" s="475" t="str">
        <f t="shared" ref="I3330:I3393" si="368">IF(D3330=G3330,B3330,"")</f>
        <v/>
      </c>
      <c r="J3330" s="471">
        <f>'Potential Projects'!D3331</f>
        <v>20.245945400392628</v>
      </c>
      <c r="K3330" s="471">
        <f>'Potential Projects'!E3331</f>
        <v>24.385114437755323</v>
      </c>
      <c r="L3330" s="476">
        <f t="shared" ref="L3330:L3393" si="369">D3330-E3330-F3330-J3330-K3330</f>
        <v>778.36894016185204</v>
      </c>
      <c r="M3330" s="471">
        <f t="shared" ref="M3330:M3393" si="370">MAX($L$2882:$L$3625)</f>
        <v>1267.4250316588955</v>
      </c>
      <c r="N3330" s="467">
        <f t="shared" ref="N3330:N3393" si="371">IF(M3330=L3330,1,0)</f>
        <v>0</v>
      </c>
      <c r="O3330" s="475" t="str">
        <f t="shared" ref="O3330:O3393" si="372">IF(L3330=M3330,B3330,"")</f>
        <v/>
      </c>
    </row>
    <row r="3331" spans="1:15" hidden="1">
      <c r="A3331" s="475">
        <f t="shared" si="366"/>
        <v>43586</v>
      </c>
      <c r="B3331" s="475">
        <v>43604</v>
      </c>
      <c r="C3331" s="467">
        <v>18</v>
      </c>
      <c r="D3331" s="467">
        <v>950</v>
      </c>
      <c r="E3331" s="467">
        <v>102</v>
      </c>
      <c r="F3331" s="467">
        <v>17</v>
      </c>
      <c r="G3331" s="467">
        <f t="array" ref="G3331">MAX(IF($A$2:$A$8761=A3331,$D$2:$D$8761))</f>
        <v>1309</v>
      </c>
      <c r="H3331" s="467">
        <f t="shared" si="367"/>
        <v>0</v>
      </c>
      <c r="I3331" s="475" t="str">
        <f t="shared" si="368"/>
        <v/>
      </c>
      <c r="J3331" s="471">
        <f>'Potential Projects'!D3332</f>
        <v>21.367098975681127</v>
      </c>
      <c r="K3331" s="471">
        <f>'Potential Projects'!E3332</f>
        <v>27.077622823048806</v>
      </c>
      <c r="L3331" s="476">
        <f t="shared" si="369"/>
        <v>782.55527820127008</v>
      </c>
      <c r="M3331" s="471">
        <f t="shared" si="370"/>
        <v>1267.4250316588955</v>
      </c>
      <c r="N3331" s="467">
        <f t="shared" si="371"/>
        <v>0</v>
      </c>
      <c r="O3331" s="475" t="str">
        <f t="shared" si="372"/>
        <v/>
      </c>
    </row>
    <row r="3332" spans="1:15" hidden="1">
      <c r="A3332" s="475">
        <f t="shared" si="366"/>
        <v>43586</v>
      </c>
      <c r="B3332" s="475">
        <v>43604</v>
      </c>
      <c r="C3332" s="467">
        <v>19</v>
      </c>
      <c r="D3332" s="467">
        <v>950</v>
      </c>
      <c r="E3332" s="467">
        <v>102</v>
      </c>
      <c r="F3332" s="467">
        <v>13</v>
      </c>
      <c r="G3332" s="467">
        <f t="array" ref="G3332">MAX(IF($A$2:$A$8761=A3332,$D$2:$D$8761))</f>
        <v>1309</v>
      </c>
      <c r="H3332" s="467">
        <f t="shared" si="367"/>
        <v>0</v>
      </c>
      <c r="I3332" s="475" t="str">
        <f t="shared" si="368"/>
        <v/>
      </c>
      <c r="J3332" s="471">
        <f>'Potential Projects'!D3333</f>
        <v>33.29577042977904</v>
      </c>
      <c r="K3332" s="471">
        <f>'Potential Projects'!E3333</f>
        <v>41.571953988389588</v>
      </c>
      <c r="L3332" s="476">
        <f t="shared" si="369"/>
        <v>760.13227558183132</v>
      </c>
      <c r="M3332" s="471">
        <f t="shared" si="370"/>
        <v>1267.4250316588955</v>
      </c>
      <c r="N3332" s="467">
        <f t="shared" si="371"/>
        <v>0</v>
      </c>
      <c r="O3332" s="475" t="str">
        <f t="shared" si="372"/>
        <v/>
      </c>
    </row>
    <row r="3333" spans="1:15" hidden="1">
      <c r="A3333" s="475">
        <f t="shared" si="366"/>
        <v>43586</v>
      </c>
      <c r="B3333" s="475">
        <v>43604</v>
      </c>
      <c r="C3333" s="467">
        <v>20</v>
      </c>
      <c r="D3333" s="467">
        <v>938</v>
      </c>
      <c r="E3333" s="467">
        <v>103</v>
      </c>
      <c r="F3333" s="467">
        <v>2</v>
      </c>
      <c r="G3333" s="467">
        <f t="array" ref="G3333">MAX(IF($A$2:$A$8761=A3333,$D$2:$D$8761))</f>
        <v>1309</v>
      </c>
      <c r="H3333" s="467">
        <f t="shared" si="367"/>
        <v>0</v>
      </c>
      <c r="I3333" s="475" t="str">
        <f t="shared" si="368"/>
        <v/>
      </c>
      <c r="J3333" s="471">
        <f>'Potential Projects'!D3334</f>
        <v>21.446582424416928</v>
      </c>
      <c r="K3333" s="471">
        <f>'Potential Projects'!E3334</f>
        <v>48.393183831434101</v>
      </c>
      <c r="L3333" s="476">
        <f t="shared" si="369"/>
        <v>763.16023374414908</v>
      </c>
      <c r="M3333" s="471">
        <f t="shared" si="370"/>
        <v>1267.4250316588955</v>
      </c>
      <c r="N3333" s="467">
        <f t="shared" si="371"/>
        <v>0</v>
      </c>
      <c r="O3333" s="475" t="str">
        <f t="shared" si="372"/>
        <v/>
      </c>
    </row>
    <row r="3334" spans="1:15" hidden="1">
      <c r="A3334" s="475">
        <f t="shared" si="366"/>
        <v>43586</v>
      </c>
      <c r="B3334" s="475">
        <v>43604</v>
      </c>
      <c r="C3334" s="467">
        <v>21</v>
      </c>
      <c r="D3334" s="467">
        <v>968</v>
      </c>
      <c r="E3334" s="467">
        <v>102</v>
      </c>
      <c r="F3334" s="467">
        <v>0</v>
      </c>
      <c r="G3334" s="467">
        <f t="array" ref="G3334">MAX(IF($A$2:$A$8761=A3334,$D$2:$D$8761))</f>
        <v>1309</v>
      </c>
      <c r="H3334" s="467">
        <f t="shared" si="367"/>
        <v>0</v>
      </c>
      <c r="I3334" s="475" t="str">
        <f t="shared" si="368"/>
        <v/>
      </c>
      <c r="J3334" s="471">
        <f>'Potential Projects'!D3335</f>
        <v>7.4974384777982177</v>
      </c>
      <c r="K3334" s="471">
        <f>'Potential Projects'!E3335</f>
        <v>44.696264996774886</v>
      </c>
      <c r="L3334" s="476">
        <f t="shared" si="369"/>
        <v>813.80629652542689</v>
      </c>
      <c r="M3334" s="471">
        <f t="shared" si="370"/>
        <v>1267.4250316588955</v>
      </c>
      <c r="N3334" s="467">
        <f t="shared" si="371"/>
        <v>0</v>
      </c>
      <c r="O3334" s="475" t="str">
        <f t="shared" si="372"/>
        <v/>
      </c>
    </row>
    <row r="3335" spans="1:15" hidden="1">
      <c r="A3335" s="475">
        <f t="shared" si="366"/>
        <v>43586</v>
      </c>
      <c r="B3335" s="475">
        <v>43604</v>
      </c>
      <c r="C3335" s="467">
        <v>22</v>
      </c>
      <c r="D3335" s="467">
        <v>935</v>
      </c>
      <c r="E3335" s="467">
        <v>103</v>
      </c>
      <c r="F3335" s="467">
        <v>0</v>
      </c>
      <c r="G3335" s="467">
        <f t="array" ref="G3335">MAX(IF($A$2:$A$8761=A3335,$D$2:$D$8761))</f>
        <v>1309</v>
      </c>
      <c r="H3335" s="467">
        <f t="shared" si="367"/>
        <v>0</v>
      </c>
      <c r="I3335" s="475" t="str">
        <f t="shared" si="368"/>
        <v/>
      </c>
      <c r="J3335" s="471">
        <f>'Potential Projects'!D3336</f>
        <v>10.017395565752034</v>
      </c>
      <c r="K3335" s="471">
        <f>'Potential Projects'!E3336</f>
        <v>35.723844549559232</v>
      </c>
      <c r="L3335" s="476">
        <f t="shared" si="369"/>
        <v>786.25875988468874</v>
      </c>
      <c r="M3335" s="471">
        <f t="shared" si="370"/>
        <v>1267.4250316588955</v>
      </c>
      <c r="N3335" s="467">
        <f t="shared" si="371"/>
        <v>0</v>
      </c>
      <c r="O3335" s="475" t="str">
        <f t="shared" si="372"/>
        <v/>
      </c>
    </row>
    <row r="3336" spans="1:15" hidden="1">
      <c r="A3336" s="475">
        <f t="shared" si="366"/>
        <v>43586</v>
      </c>
      <c r="B3336" s="475">
        <v>43604</v>
      </c>
      <c r="C3336" s="467">
        <v>23</v>
      </c>
      <c r="D3336" s="467">
        <v>850</v>
      </c>
      <c r="E3336" s="467">
        <v>101</v>
      </c>
      <c r="F3336" s="467">
        <v>0</v>
      </c>
      <c r="G3336" s="467">
        <f t="array" ref="G3336">MAX(IF($A$2:$A$8761=A3336,$D$2:$D$8761))</f>
        <v>1309</v>
      </c>
      <c r="H3336" s="467">
        <f t="shared" si="367"/>
        <v>0</v>
      </c>
      <c r="I3336" s="475" t="str">
        <f t="shared" si="368"/>
        <v/>
      </c>
      <c r="J3336" s="471">
        <f>'Potential Projects'!D3337</f>
        <v>12.12568200752577</v>
      </c>
      <c r="K3336" s="471">
        <f>'Potential Projects'!E3337</f>
        <v>31.671783702429583</v>
      </c>
      <c r="L3336" s="476">
        <f t="shared" si="369"/>
        <v>705.20253429004458</v>
      </c>
      <c r="M3336" s="471">
        <f t="shared" si="370"/>
        <v>1267.4250316588955</v>
      </c>
      <c r="N3336" s="467">
        <f t="shared" si="371"/>
        <v>0</v>
      </c>
      <c r="O3336" s="475" t="str">
        <f t="shared" si="372"/>
        <v/>
      </c>
    </row>
    <row r="3337" spans="1:15" hidden="1">
      <c r="A3337" s="475">
        <f t="shared" si="366"/>
        <v>43586</v>
      </c>
      <c r="B3337" s="475">
        <v>43604</v>
      </c>
      <c r="C3337" s="467">
        <v>24</v>
      </c>
      <c r="D3337" s="467">
        <v>777</v>
      </c>
      <c r="E3337" s="467">
        <v>101</v>
      </c>
      <c r="F3337" s="467">
        <v>0</v>
      </c>
      <c r="G3337" s="467">
        <f t="array" ref="G3337">MAX(IF($A$2:$A$8761=A3337,$D$2:$D$8761))</f>
        <v>1309</v>
      </c>
      <c r="H3337" s="467">
        <f t="shared" si="367"/>
        <v>0</v>
      </c>
      <c r="I3337" s="475" t="str">
        <f t="shared" si="368"/>
        <v/>
      </c>
      <c r="J3337" s="471">
        <f>'Potential Projects'!D3338</f>
        <v>60.413624018860837</v>
      </c>
      <c r="K3337" s="471">
        <f>'Potential Projects'!E3338</f>
        <v>35.888117286605031</v>
      </c>
      <c r="L3337" s="476">
        <f t="shared" si="369"/>
        <v>579.69825869453416</v>
      </c>
      <c r="M3337" s="471">
        <f t="shared" si="370"/>
        <v>1267.4250316588955</v>
      </c>
      <c r="N3337" s="467">
        <f t="shared" si="371"/>
        <v>0</v>
      </c>
      <c r="O3337" s="475" t="str">
        <f t="shared" si="372"/>
        <v/>
      </c>
    </row>
    <row r="3338" spans="1:15" hidden="1">
      <c r="A3338" s="475">
        <f t="shared" si="366"/>
        <v>43586</v>
      </c>
      <c r="B3338" s="475">
        <v>43605</v>
      </c>
      <c r="C3338" s="467">
        <v>1</v>
      </c>
      <c r="D3338" s="467">
        <v>729</v>
      </c>
      <c r="E3338" s="467">
        <v>99</v>
      </c>
      <c r="F3338" s="467">
        <v>0</v>
      </c>
      <c r="G3338" s="467">
        <f t="array" ref="G3338">MAX(IF($A$2:$A$8761=A3338,$D$2:$D$8761))</f>
        <v>1309</v>
      </c>
      <c r="H3338" s="467">
        <f t="shared" si="367"/>
        <v>0</v>
      </c>
      <c r="I3338" s="475" t="str">
        <f t="shared" si="368"/>
        <v/>
      </c>
      <c r="J3338" s="471">
        <f>'Potential Projects'!D3339</f>
        <v>97.38685946155428</v>
      </c>
      <c r="K3338" s="471">
        <f>'Potential Projects'!E3339</f>
        <v>21.795863201462051</v>
      </c>
      <c r="L3338" s="476">
        <f t="shared" si="369"/>
        <v>510.81727733698364</v>
      </c>
      <c r="M3338" s="471">
        <f t="shared" si="370"/>
        <v>1267.4250316588955</v>
      </c>
      <c r="N3338" s="467">
        <f t="shared" si="371"/>
        <v>0</v>
      </c>
      <c r="O3338" s="475" t="str">
        <f t="shared" si="372"/>
        <v/>
      </c>
    </row>
    <row r="3339" spans="1:15" hidden="1">
      <c r="A3339" s="475">
        <f t="shared" si="366"/>
        <v>43586</v>
      </c>
      <c r="B3339" s="475">
        <v>43605</v>
      </c>
      <c r="C3339" s="467">
        <v>2</v>
      </c>
      <c r="D3339" s="467">
        <v>706</v>
      </c>
      <c r="E3339" s="467">
        <v>96</v>
      </c>
      <c r="F3339" s="467">
        <v>0</v>
      </c>
      <c r="G3339" s="467">
        <f t="array" ref="G3339">MAX(IF($A$2:$A$8761=A3339,$D$2:$D$8761))</f>
        <v>1309</v>
      </c>
      <c r="H3339" s="467">
        <f t="shared" si="367"/>
        <v>0</v>
      </c>
      <c r="I3339" s="475" t="str">
        <f t="shared" si="368"/>
        <v/>
      </c>
      <c r="J3339" s="471">
        <f>'Potential Projects'!D3340</f>
        <v>101.55107402373174</v>
      </c>
      <c r="K3339" s="471">
        <f>'Potential Projects'!E3340</f>
        <v>11.171328370242959</v>
      </c>
      <c r="L3339" s="476">
        <f t="shared" si="369"/>
        <v>497.27759760602527</v>
      </c>
      <c r="M3339" s="471">
        <f t="shared" si="370"/>
        <v>1267.4250316588955</v>
      </c>
      <c r="N3339" s="467">
        <f t="shared" si="371"/>
        <v>0</v>
      </c>
      <c r="O3339" s="475" t="str">
        <f t="shared" si="372"/>
        <v/>
      </c>
    </row>
    <row r="3340" spans="1:15" hidden="1">
      <c r="A3340" s="475">
        <f t="shared" si="366"/>
        <v>43586</v>
      </c>
      <c r="B3340" s="475">
        <v>43605</v>
      </c>
      <c r="C3340" s="467">
        <v>3</v>
      </c>
      <c r="D3340" s="467">
        <v>736</v>
      </c>
      <c r="E3340" s="467">
        <v>95</v>
      </c>
      <c r="F3340" s="467">
        <v>0</v>
      </c>
      <c r="G3340" s="467">
        <f t="array" ref="G3340">MAX(IF($A$2:$A$8761=A3340,$D$2:$D$8761))</f>
        <v>1309</v>
      </c>
      <c r="H3340" s="467">
        <f t="shared" si="367"/>
        <v>0</v>
      </c>
      <c r="I3340" s="475" t="str">
        <f t="shared" si="368"/>
        <v/>
      </c>
      <c r="J3340" s="471">
        <f>'Potential Projects'!D3341</f>
        <v>113.81103353059422</v>
      </c>
      <c r="K3340" s="471">
        <f>'Potential Projects'!E3341</f>
        <v>10.852169909696839</v>
      </c>
      <c r="L3340" s="476">
        <f t="shared" si="369"/>
        <v>516.336796559709</v>
      </c>
      <c r="M3340" s="471">
        <f t="shared" si="370"/>
        <v>1267.4250316588955</v>
      </c>
      <c r="N3340" s="467">
        <f t="shared" si="371"/>
        <v>0</v>
      </c>
      <c r="O3340" s="475" t="str">
        <f t="shared" si="372"/>
        <v/>
      </c>
    </row>
    <row r="3341" spans="1:15" hidden="1">
      <c r="A3341" s="475">
        <f t="shared" si="366"/>
        <v>43586</v>
      </c>
      <c r="B3341" s="475">
        <v>43605</v>
      </c>
      <c r="C3341" s="467">
        <v>4</v>
      </c>
      <c r="D3341" s="467">
        <v>729</v>
      </c>
      <c r="E3341" s="467">
        <v>89</v>
      </c>
      <c r="F3341" s="467">
        <v>0</v>
      </c>
      <c r="G3341" s="467">
        <f t="array" ref="G3341">MAX(IF($A$2:$A$8761=A3341,$D$2:$D$8761))</f>
        <v>1309</v>
      </c>
      <c r="H3341" s="467">
        <f t="shared" si="367"/>
        <v>0</v>
      </c>
      <c r="I3341" s="475" t="str">
        <f t="shared" si="368"/>
        <v/>
      </c>
      <c r="J3341" s="471">
        <f>'Potential Projects'!D3342</f>
        <v>91.253155214360646</v>
      </c>
      <c r="K3341" s="471">
        <f>'Potential Projects'!E3342</f>
        <v>10.529882444635565</v>
      </c>
      <c r="L3341" s="476">
        <f t="shared" si="369"/>
        <v>538.21696234100386</v>
      </c>
      <c r="M3341" s="471">
        <f t="shared" si="370"/>
        <v>1267.4250316588955</v>
      </c>
      <c r="N3341" s="467">
        <f t="shared" si="371"/>
        <v>0</v>
      </c>
      <c r="O3341" s="475" t="str">
        <f t="shared" si="372"/>
        <v/>
      </c>
    </row>
    <row r="3342" spans="1:15" hidden="1">
      <c r="A3342" s="475">
        <f t="shared" si="366"/>
        <v>43586</v>
      </c>
      <c r="B3342" s="475">
        <v>43605</v>
      </c>
      <c r="C3342" s="467">
        <v>5</v>
      </c>
      <c r="D3342" s="467">
        <v>749</v>
      </c>
      <c r="E3342" s="467">
        <v>84</v>
      </c>
      <c r="F3342" s="467">
        <v>0</v>
      </c>
      <c r="G3342" s="467">
        <f t="array" ref="G3342">MAX(IF($A$2:$A$8761=A3342,$D$2:$D$8761))</f>
        <v>1309</v>
      </c>
      <c r="H3342" s="467">
        <f t="shared" si="367"/>
        <v>0</v>
      </c>
      <c r="I3342" s="475" t="str">
        <f t="shared" si="368"/>
        <v/>
      </c>
      <c r="J3342" s="471">
        <f>'Potential Projects'!D3343</f>
        <v>32.578084075832685</v>
      </c>
      <c r="K3342" s="471">
        <f>'Potential Projects'!E3343</f>
        <v>9.3103529348527214</v>
      </c>
      <c r="L3342" s="476">
        <f t="shared" si="369"/>
        <v>623.11156298931462</v>
      </c>
      <c r="M3342" s="471">
        <f t="shared" si="370"/>
        <v>1267.4250316588955</v>
      </c>
      <c r="N3342" s="467">
        <f t="shared" si="371"/>
        <v>0</v>
      </c>
      <c r="O3342" s="475" t="str">
        <f t="shared" si="372"/>
        <v/>
      </c>
    </row>
    <row r="3343" spans="1:15" hidden="1">
      <c r="A3343" s="475">
        <f t="shared" si="366"/>
        <v>43586</v>
      </c>
      <c r="B3343" s="475">
        <v>43605</v>
      </c>
      <c r="C3343" s="467">
        <v>6</v>
      </c>
      <c r="D3343" s="467">
        <v>829</v>
      </c>
      <c r="E3343" s="467">
        <v>70</v>
      </c>
      <c r="F3343" s="467">
        <v>1</v>
      </c>
      <c r="G3343" s="467">
        <f t="array" ref="G3343">MAX(IF($A$2:$A$8761=A3343,$D$2:$D$8761))</f>
        <v>1309</v>
      </c>
      <c r="H3343" s="467">
        <f t="shared" si="367"/>
        <v>0</v>
      </c>
      <c r="I3343" s="475" t="str">
        <f t="shared" si="368"/>
        <v/>
      </c>
      <c r="J3343" s="471">
        <f>'Potential Projects'!D3344</f>
        <v>3.4926015593454456</v>
      </c>
      <c r="K3343" s="471">
        <f>'Potential Projects'!E3344</f>
        <v>6.5529177058697057</v>
      </c>
      <c r="L3343" s="476">
        <f t="shared" si="369"/>
        <v>747.95448073478485</v>
      </c>
      <c r="M3343" s="471">
        <f t="shared" si="370"/>
        <v>1267.4250316588955</v>
      </c>
      <c r="N3343" s="467">
        <f t="shared" si="371"/>
        <v>0</v>
      </c>
      <c r="O3343" s="475" t="str">
        <f t="shared" si="372"/>
        <v/>
      </c>
    </row>
    <row r="3344" spans="1:15" hidden="1">
      <c r="A3344" s="475">
        <f t="shared" si="366"/>
        <v>43586</v>
      </c>
      <c r="B3344" s="475">
        <v>43605</v>
      </c>
      <c r="C3344" s="467">
        <v>7</v>
      </c>
      <c r="D3344" s="467">
        <v>947</v>
      </c>
      <c r="E3344" s="467">
        <v>54</v>
      </c>
      <c r="F3344" s="467">
        <v>11</v>
      </c>
      <c r="G3344" s="467">
        <f t="array" ref="G3344">MAX(IF($A$2:$A$8761=A3344,$D$2:$D$8761))</f>
        <v>1309</v>
      </c>
      <c r="H3344" s="467">
        <f t="shared" si="367"/>
        <v>0</v>
      </c>
      <c r="I3344" s="475" t="str">
        <f t="shared" si="368"/>
        <v/>
      </c>
      <c r="J3344" s="471">
        <f>'Potential Projects'!D3345</f>
        <v>0.9223045439423726</v>
      </c>
      <c r="K3344" s="471">
        <f>'Potential Projects'!E3345</f>
        <v>2.3803901849064717</v>
      </c>
      <c r="L3344" s="476">
        <f t="shared" si="369"/>
        <v>878.69730527115121</v>
      </c>
      <c r="M3344" s="471">
        <f t="shared" si="370"/>
        <v>1267.4250316588955</v>
      </c>
      <c r="N3344" s="467">
        <f t="shared" si="371"/>
        <v>0</v>
      </c>
      <c r="O3344" s="475" t="str">
        <f t="shared" si="372"/>
        <v/>
      </c>
    </row>
    <row r="3345" spans="1:15" hidden="1">
      <c r="A3345" s="475">
        <f t="shared" si="366"/>
        <v>43586</v>
      </c>
      <c r="B3345" s="475">
        <v>43605</v>
      </c>
      <c r="C3345" s="467">
        <v>8</v>
      </c>
      <c r="D3345" s="467">
        <v>1017</v>
      </c>
      <c r="E3345" s="467">
        <v>38</v>
      </c>
      <c r="F3345" s="467">
        <v>19</v>
      </c>
      <c r="G3345" s="467">
        <f t="array" ref="G3345">MAX(IF($A$2:$A$8761=A3345,$D$2:$D$8761))</f>
        <v>1309</v>
      </c>
      <c r="H3345" s="467">
        <f t="shared" si="367"/>
        <v>0</v>
      </c>
      <c r="I3345" s="475" t="str">
        <f t="shared" si="368"/>
        <v/>
      </c>
      <c r="J3345" s="471">
        <f>'Potential Projects'!D3346</f>
        <v>1.6586385175011094</v>
      </c>
      <c r="K3345" s="471">
        <f>'Potential Projects'!E3346</f>
        <v>6.5044181358847561</v>
      </c>
      <c r="L3345" s="476">
        <f t="shared" si="369"/>
        <v>951.83694334661413</v>
      </c>
      <c r="M3345" s="471">
        <f t="shared" si="370"/>
        <v>1267.4250316588955</v>
      </c>
      <c r="N3345" s="467">
        <f t="shared" si="371"/>
        <v>0</v>
      </c>
      <c r="O3345" s="475" t="str">
        <f t="shared" si="372"/>
        <v/>
      </c>
    </row>
    <row r="3346" spans="1:15" hidden="1">
      <c r="A3346" s="475">
        <f t="shared" si="366"/>
        <v>43586</v>
      </c>
      <c r="B3346" s="475">
        <v>43605</v>
      </c>
      <c r="C3346" s="467">
        <v>9</v>
      </c>
      <c r="D3346" s="467">
        <v>1027</v>
      </c>
      <c r="E3346" s="467">
        <v>28</v>
      </c>
      <c r="F3346" s="467">
        <v>19</v>
      </c>
      <c r="G3346" s="467">
        <f t="array" ref="G3346">MAX(IF($A$2:$A$8761=A3346,$D$2:$D$8761))</f>
        <v>1309</v>
      </c>
      <c r="H3346" s="467">
        <f t="shared" si="367"/>
        <v>0</v>
      </c>
      <c r="I3346" s="475" t="str">
        <f t="shared" si="368"/>
        <v/>
      </c>
      <c r="J3346" s="471">
        <f>'Potential Projects'!D3347</f>
        <v>2.1313642530535164</v>
      </c>
      <c r="K3346" s="471">
        <f>'Potential Projects'!E3347</f>
        <v>10.224022253278864</v>
      </c>
      <c r="L3346" s="476">
        <f t="shared" si="369"/>
        <v>967.64461349366752</v>
      </c>
      <c r="M3346" s="471">
        <f t="shared" si="370"/>
        <v>1267.4250316588955</v>
      </c>
      <c r="N3346" s="467">
        <f t="shared" si="371"/>
        <v>0</v>
      </c>
      <c r="O3346" s="475" t="str">
        <f t="shared" si="372"/>
        <v/>
      </c>
    </row>
    <row r="3347" spans="1:15" hidden="1">
      <c r="A3347" s="475">
        <f t="shared" si="366"/>
        <v>43586</v>
      </c>
      <c r="B3347" s="475">
        <v>43605</v>
      </c>
      <c r="C3347" s="467">
        <v>10</v>
      </c>
      <c r="D3347" s="467">
        <v>1008</v>
      </c>
      <c r="E3347" s="467">
        <v>8</v>
      </c>
      <c r="F3347" s="467">
        <v>19</v>
      </c>
      <c r="G3347" s="467">
        <f t="array" ref="G3347">MAX(IF($A$2:$A$8761=A3347,$D$2:$D$8761))</f>
        <v>1309</v>
      </c>
      <c r="H3347" s="467">
        <f t="shared" si="367"/>
        <v>0</v>
      </c>
      <c r="I3347" s="475" t="str">
        <f t="shared" si="368"/>
        <v/>
      </c>
      <c r="J3347" s="471">
        <f>'Potential Projects'!D3348</f>
        <v>2.0260500809747701</v>
      </c>
      <c r="K3347" s="471">
        <f>'Potential Projects'!E3348</f>
        <v>8.9380013975489145</v>
      </c>
      <c r="L3347" s="476">
        <f t="shared" si="369"/>
        <v>970.03594852147637</v>
      </c>
      <c r="M3347" s="471">
        <f t="shared" si="370"/>
        <v>1267.4250316588955</v>
      </c>
      <c r="N3347" s="467">
        <f t="shared" si="371"/>
        <v>0</v>
      </c>
      <c r="O3347" s="475" t="str">
        <f t="shared" si="372"/>
        <v/>
      </c>
    </row>
    <row r="3348" spans="1:15" hidden="1">
      <c r="A3348" s="475">
        <f t="shared" si="366"/>
        <v>43586</v>
      </c>
      <c r="B3348" s="475">
        <v>43605</v>
      </c>
      <c r="C3348" s="467">
        <v>11</v>
      </c>
      <c r="D3348" s="467">
        <v>1040</v>
      </c>
      <c r="E3348" s="467">
        <v>0</v>
      </c>
      <c r="F3348" s="467">
        <v>19</v>
      </c>
      <c r="G3348" s="467">
        <f t="array" ref="G3348">MAX(IF($A$2:$A$8761=A3348,$D$2:$D$8761))</f>
        <v>1309</v>
      </c>
      <c r="H3348" s="467">
        <f t="shared" si="367"/>
        <v>0</v>
      </c>
      <c r="I3348" s="475" t="str">
        <f t="shared" si="368"/>
        <v/>
      </c>
      <c r="J3348" s="471">
        <f>'Potential Projects'!D3349</f>
        <v>12.12700394904315</v>
      </c>
      <c r="K3348" s="471">
        <f>'Potential Projects'!E3349</f>
        <v>9.2180473016555577</v>
      </c>
      <c r="L3348" s="476">
        <f t="shared" si="369"/>
        <v>999.6549487493013</v>
      </c>
      <c r="M3348" s="471">
        <f t="shared" si="370"/>
        <v>1267.4250316588955</v>
      </c>
      <c r="N3348" s="467">
        <f t="shared" si="371"/>
        <v>0</v>
      </c>
      <c r="O3348" s="475" t="str">
        <f t="shared" si="372"/>
        <v/>
      </c>
    </row>
    <row r="3349" spans="1:15" hidden="1">
      <c r="A3349" s="475">
        <f t="shared" si="366"/>
        <v>43586</v>
      </c>
      <c r="B3349" s="475">
        <v>43605</v>
      </c>
      <c r="C3349" s="467">
        <v>12</v>
      </c>
      <c r="D3349" s="467">
        <v>1035</v>
      </c>
      <c r="E3349" s="467">
        <v>0</v>
      </c>
      <c r="F3349" s="467">
        <v>19</v>
      </c>
      <c r="G3349" s="467">
        <f t="array" ref="G3349">MAX(IF($A$2:$A$8761=A3349,$D$2:$D$8761))</f>
        <v>1309</v>
      </c>
      <c r="H3349" s="467">
        <f t="shared" si="367"/>
        <v>0</v>
      </c>
      <c r="I3349" s="475" t="str">
        <f t="shared" si="368"/>
        <v/>
      </c>
      <c r="J3349" s="471">
        <f>'Potential Projects'!D3350</f>
        <v>22.170519327774045</v>
      </c>
      <c r="K3349" s="471">
        <f>'Potential Projects'!E3350</f>
        <v>14.350396957643516</v>
      </c>
      <c r="L3349" s="476">
        <f t="shared" si="369"/>
        <v>979.47908371458243</v>
      </c>
      <c r="M3349" s="471">
        <f t="shared" si="370"/>
        <v>1267.4250316588955</v>
      </c>
      <c r="N3349" s="467">
        <f t="shared" si="371"/>
        <v>0</v>
      </c>
      <c r="O3349" s="475" t="str">
        <f t="shared" si="372"/>
        <v/>
      </c>
    </row>
    <row r="3350" spans="1:15" hidden="1">
      <c r="A3350" s="475">
        <f t="shared" si="366"/>
        <v>43586</v>
      </c>
      <c r="B3350" s="475">
        <v>43605</v>
      </c>
      <c r="C3350" s="467">
        <v>13</v>
      </c>
      <c r="D3350" s="467">
        <v>1043</v>
      </c>
      <c r="E3350" s="467">
        <v>0</v>
      </c>
      <c r="F3350" s="467">
        <v>18</v>
      </c>
      <c r="G3350" s="467">
        <f t="array" ref="G3350">MAX(IF($A$2:$A$8761=A3350,$D$2:$D$8761))</f>
        <v>1309</v>
      </c>
      <c r="H3350" s="467">
        <f t="shared" si="367"/>
        <v>0</v>
      </c>
      <c r="I3350" s="475" t="str">
        <f t="shared" si="368"/>
        <v/>
      </c>
      <c r="J3350" s="471">
        <f>'Potential Projects'!D3351</f>
        <v>37.101792002695937</v>
      </c>
      <c r="K3350" s="471">
        <f>'Potential Projects'!E3351</f>
        <v>19.242595517093097</v>
      </c>
      <c r="L3350" s="476">
        <f t="shared" si="369"/>
        <v>968.65561248021095</v>
      </c>
      <c r="M3350" s="471">
        <f t="shared" si="370"/>
        <v>1267.4250316588955</v>
      </c>
      <c r="N3350" s="467">
        <f t="shared" si="371"/>
        <v>0</v>
      </c>
      <c r="O3350" s="475" t="str">
        <f t="shared" si="372"/>
        <v/>
      </c>
    </row>
    <row r="3351" spans="1:15" hidden="1">
      <c r="A3351" s="475">
        <f t="shared" si="366"/>
        <v>43586</v>
      </c>
      <c r="B3351" s="475">
        <v>43605</v>
      </c>
      <c r="C3351" s="467">
        <v>14</v>
      </c>
      <c r="D3351" s="467">
        <v>1042</v>
      </c>
      <c r="E3351" s="467">
        <v>1</v>
      </c>
      <c r="F3351" s="467">
        <v>18</v>
      </c>
      <c r="G3351" s="467">
        <f t="array" ref="G3351">MAX(IF($A$2:$A$8761=A3351,$D$2:$D$8761))</f>
        <v>1309</v>
      </c>
      <c r="H3351" s="467">
        <f t="shared" si="367"/>
        <v>0</v>
      </c>
      <c r="I3351" s="475" t="str">
        <f t="shared" si="368"/>
        <v/>
      </c>
      <c r="J3351" s="471">
        <f>'Potential Projects'!D3352</f>
        <v>39.934882743175791</v>
      </c>
      <c r="K3351" s="471">
        <f>'Potential Projects'!E3352</f>
        <v>17.145380240808429</v>
      </c>
      <c r="L3351" s="476">
        <f t="shared" si="369"/>
        <v>965.9197370160158</v>
      </c>
      <c r="M3351" s="471">
        <f t="shared" si="370"/>
        <v>1267.4250316588955</v>
      </c>
      <c r="N3351" s="467">
        <f t="shared" si="371"/>
        <v>0</v>
      </c>
      <c r="O3351" s="475" t="str">
        <f t="shared" si="372"/>
        <v/>
      </c>
    </row>
    <row r="3352" spans="1:15" hidden="1">
      <c r="A3352" s="475">
        <f t="shared" si="366"/>
        <v>43586</v>
      </c>
      <c r="B3352" s="475">
        <v>43605</v>
      </c>
      <c r="C3352" s="467">
        <v>15</v>
      </c>
      <c r="D3352" s="467">
        <v>1036</v>
      </c>
      <c r="E3352" s="467">
        <v>0</v>
      </c>
      <c r="F3352" s="467">
        <v>14</v>
      </c>
      <c r="G3352" s="467">
        <f t="array" ref="G3352">MAX(IF($A$2:$A$8761=A3352,$D$2:$D$8761))</f>
        <v>1309</v>
      </c>
      <c r="H3352" s="467">
        <f t="shared" si="367"/>
        <v>0</v>
      </c>
      <c r="I3352" s="475" t="str">
        <f t="shared" si="368"/>
        <v/>
      </c>
      <c r="J3352" s="471">
        <f>'Potential Projects'!D3353</f>
        <v>21.824028891858486</v>
      </c>
      <c r="K3352" s="471">
        <f>'Potential Projects'!E3353</f>
        <v>14.635918619651688</v>
      </c>
      <c r="L3352" s="476">
        <f t="shared" si="369"/>
        <v>985.54005248848989</v>
      </c>
      <c r="M3352" s="471">
        <f t="shared" si="370"/>
        <v>1267.4250316588955</v>
      </c>
      <c r="N3352" s="467">
        <f t="shared" si="371"/>
        <v>0</v>
      </c>
      <c r="O3352" s="475" t="str">
        <f t="shared" si="372"/>
        <v/>
      </c>
    </row>
    <row r="3353" spans="1:15" hidden="1">
      <c r="A3353" s="475">
        <f t="shared" si="366"/>
        <v>43586</v>
      </c>
      <c r="B3353" s="475">
        <v>43605</v>
      </c>
      <c r="C3353" s="467">
        <v>16</v>
      </c>
      <c r="D3353" s="467">
        <v>1018</v>
      </c>
      <c r="E3353" s="467">
        <v>6</v>
      </c>
      <c r="F3353" s="467">
        <v>14</v>
      </c>
      <c r="G3353" s="467">
        <f t="array" ref="G3353">MAX(IF($A$2:$A$8761=A3353,$D$2:$D$8761))</f>
        <v>1309</v>
      </c>
      <c r="H3353" s="467">
        <f t="shared" si="367"/>
        <v>0</v>
      </c>
      <c r="I3353" s="475" t="str">
        <f t="shared" si="368"/>
        <v/>
      </c>
      <c r="J3353" s="471">
        <f>'Potential Projects'!D3354</f>
        <v>9.5248295849264135</v>
      </c>
      <c r="K3353" s="471">
        <f>'Potential Projects'!E3354</f>
        <v>13.534509030316061</v>
      </c>
      <c r="L3353" s="476">
        <f t="shared" si="369"/>
        <v>974.9406613847575</v>
      </c>
      <c r="M3353" s="471">
        <f t="shared" si="370"/>
        <v>1267.4250316588955</v>
      </c>
      <c r="N3353" s="467">
        <f t="shared" si="371"/>
        <v>0</v>
      </c>
      <c r="O3353" s="475" t="str">
        <f t="shared" si="372"/>
        <v/>
      </c>
    </row>
    <row r="3354" spans="1:15" hidden="1">
      <c r="A3354" s="475">
        <f t="shared" si="366"/>
        <v>43586</v>
      </c>
      <c r="B3354" s="475">
        <v>43605</v>
      </c>
      <c r="C3354" s="467">
        <v>17</v>
      </c>
      <c r="D3354" s="467">
        <v>1027</v>
      </c>
      <c r="E3354" s="467">
        <v>37</v>
      </c>
      <c r="F3354" s="467">
        <v>7</v>
      </c>
      <c r="G3354" s="467">
        <f t="array" ref="G3354">MAX(IF($A$2:$A$8761=A3354,$D$2:$D$8761))</f>
        <v>1309</v>
      </c>
      <c r="H3354" s="467">
        <f t="shared" si="367"/>
        <v>0</v>
      </c>
      <c r="I3354" s="475" t="str">
        <f t="shared" si="368"/>
        <v/>
      </c>
      <c r="J3354" s="471">
        <f>'Potential Projects'!D3355</f>
        <v>4.8468787377372795</v>
      </c>
      <c r="K3354" s="471">
        <f>'Potential Projects'!E3355</f>
        <v>13.431251881315848</v>
      </c>
      <c r="L3354" s="476">
        <f t="shared" si="369"/>
        <v>964.72186938094694</v>
      </c>
      <c r="M3354" s="471">
        <f t="shared" si="370"/>
        <v>1267.4250316588955</v>
      </c>
      <c r="N3354" s="467">
        <f t="shared" si="371"/>
        <v>0</v>
      </c>
      <c r="O3354" s="475" t="str">
        <f t="shared" si="372"/>
        <v/>
      </c>
    </row>
    <row r="3355" spans="1:15" hidden="1">
      <c r="A3355" s="475">
        <f t="shared" si="366"/>
        <v>43586</v>
      </c>
      <c r="B3355" s="475">
        <v>43605</v>
      </c>
      <c r="C3355" s="467">
        <v>18</v>
      </c>
      <c r="D3355" s="467">
        <v>1022</v>
      </c>
      <c r="E3355" s="467">
        <v>35</v>
      </c>
      <c r="F3355" s="467">
        <v>4</v>
      </c>
      <c r="G3355" s="467">
        <f t="array" ref="G3355">MAX(IF($A$2:$A$8761=A3355,$D$2:$D$8761))</f>
        <v>1309</v>
      </c>
      <c r="H3355" s="467">
        <f t="shared" si="367"/>
        <v>0</v>
      </c>
      <c r="I3355" s="475" t="str">
        <f t="shared" si="368"/>
        <v/>
      </c>
      <c r="J3355" s="471">
        <f>'Potential Projects'!D3356</f>
        <v>1.7558806796034427</v>
      </c>
      <c r="K3355" s="471">
        <f>'Potential Projects'!E3356</f>
        <v>15.77487626316921</v>
      </c>
      <c r="L3355" s="476">
        <f t="shared" si="369"/>
        <v>965.46924305722735</v>
      </c>
      <c r="M3355" s="471">
        <f t="shared" si="370"/>
        <v>1267.4250316588955</v>
      </c>
      <c r="N3355" s="467">
        <f t="shared" si="371"/>
        <v>0</v>
      </c>
      <c r="O3355" s="475" t="str">
        <f t="shared" si="372"/>
        <v/>
      </c>
    </row>
    <row r="3356" spans="1:15" hidden="1">
      <c r="A3356" s="475">
        <f t="shared" si="366"/>
        <v>43586</v>
      </c>
      <c r="B3356" s="475">
        <v>43605</v>
      </c>
      <c r="C3356" s="467">
        <v>19</v>
      </c>
      <c r="D3356" s="467">
        <v>1003</v>
      </c>
      <c r="E3356" s="467">
        <v>44</v>
      </c>
      <c r="F3356" s="467">
        <v>2</v>
      </c>
      <c r="G3356" s="467">
        <f t="array" ref="G3356">MAX(IF($A$2:$A$8761=A3356,$D$2:$D$8761))</f>
        <v>1309</v>
      </c>
      <c r="H3356" s="467">
        <f t="shared" si="367"/>
        <v>0</v>
      </c>
      <c r="I3356" s="475" t="str">
        <f t="shared" si="368"/>
        <v/>
      </c>
      <c r="J3356" s="471">
        <f>'Potential Projects'!D3357</f>
        <v>1.504849191396197</v>
      </c>
      <c r="K3356" s="471">
        <f>'Potential Projects'!E3357</f>
        <v>19.650148355192432</v>
      </c>
      <c r="L3356" s="476">
        <f t="shared" si="369"/>
        <v>935.84500245341144</v>
      </c>
      <c r="M3356" s="471">
        <f t="shared" si="370"/>
        <v>1267.4250316588955</v>
      </c>
      <c r="N3356" s="467">
        <f t="shared" si="371"/>
        <v>0</v>
      </c>
      <c r="O3356" s="475" t="str">
        <f t="shared" si="372"/>
        <v/>
      </c>
    </row>
    <row r="3357" spans="1:15" hidden="1">
      <c r="A3357" s="475">
        <f t="shared" si="366"/>
        <v>43586</v>
      </c>
      <c r="B3357" s="475">
        <v>43605</v>
      </c>
      <c r="C3357" s="467">
        <v>20</v>
      </c>
      <c r="D3357" s="467">
        <v>1008</v>
      </c>
      <c r="E3357" s="467">
        <v>56</v>
      </c>
      <c r="F3357" s="467">
        <v>0</v>
      </c>
      <c r="G3357" s="467">
        <f t="array" ref="G3357">MAX(IF($A$2:$A$8761=A3357,$D$2:$D$8761))</f>
        <v>1309</v>
      </c>
      <c r="H3357" s="467">
        <f t="shared" si="367"/>
        <v>0</v>
      </c>
      <c r="I3357" s="475" t="str">
        <f t="shared" si="368"/>
        <v/>
      </c>
      <c r="J3357" s="471">
        <f>'Potential Projects'!D3358</f>
        <v>6.8386546379949378</v>
      </c>
      <c r="K3357" s="471">
        <f>'Potential Projects'!E3358</f>
        <v>32.730169479681791</v>
      </c>
      <c r="L3357" s="476">
        <f t="shared" si="369"/>
        <v>912.43117588232326</v>
      </c>
      <c r="M3357" s="471">
        <f t="shared" si="370"/>
        <v>1267.4250316588955</v>
      </c>
      <c r="N3357" s="467">
        <f t="shared" si="371"/>
        <v>0</v>
      </c>
      <c r="O3357" s="475" t="str">
        <f t="shared" si="372"/>
        <v/>
      </c>
    </row>
    <row r="3358" spans="1:15" hidden="1">
      <c r="A3358" s="475">
        <f t="shared" si="366"/>
        <v>43586</v>
      </c>
      <c r="B3358" s="475">
        <v>43605</v>
      </c>
      <c r="C3358" s="467">
        <v>21</v>
      </c>
      <c r="D3358" s="467">
        <v>1003</v>
      </c>
      <c r="E3358" s="467">
        <v>73</v>
      </c>
      <c r="F3358" s="467">
        <v>0</v>
      </c>
      <c r="G3358" s="467">
        <f t="array" ref="G3358">MAX(IF($A$2:$A$8761=A3358,$D$2:$D$8761))</f>
        <v>1309</v>
      </c>
      <c r="H3358" s="467">
        <f t="shared" si="367"/>
        <v>0</v>
      </c>
      <c r="I3358" s="475" t="str">
        <f t="shared" si="368"/>
        <v/>
      </c>
      <c r="J3358" s="471">
        <f>'Potential Projects'!D3359</f>
        <v>21.533582355598593</v>
      </c>
      <c r="K3358" s="471">
        <f>'Potential Projects'!E3359</f>
        <v>37.896938185336488</v>
      </c>
      <c r="L3358" s="476">
        <f t="shared" si="369"/>
        <v>870.56947945906495</v>
      </c>
      <c r="M3358" s="471">
        <f t="shared" si="370"/>
        <v>1267.4250316588955</v>
      </c>
      <c r="N3358" s="467">
        <f t="shared" si="371"/>
        <v>0</v>
      </c>
      <c r="O3358" s="475" t="str">
        <f t="shared" si="372"/>
        <v/>
      </c>
    </row>
    <row r="3359" spans="1:15" hidden="1">
      <c r="A3359" s="475">
        <f t="shared" si="366"/>
        <v>43586</v>
      </c>
      <c r="B3359" s="475">
        <v>43605</v>
      </c>
      <c r="C3359" s="467">
        <v>22</v>
      </c>
      <c r="D3359" s="467">
        <v>973</v>
      </c>
      <c r="E3359" s="467">
        <v>78</v>
      </c>
      <c r="F3359" s="467">
        <v>0</v>
      </c>
      <c r="G3359" s="467">
        <f t="array" ref="G3359">MAX(IF($A$2:$A$8761=A3359,$D$2:$D$8761))</f>
        <v>1309</v>
      </c>
      <c r="H3359" s="467">
        <f t="shared" si="367"/>
        <v>0</v>
      </c>
      <c r="I3359" s="475" t="str">
        <f t="shared" si="368"/>
        <v/>
      </c>
      <c r="J3359" s="471">
        <f>'Potential Projects'!D3360</f>
        <v>30.49940700118507</v>
      </c>
      <c r="K3359" s="471">
        <f>'Potential Projects'!E3360</f>
        <v>68.450885024725864</v>
      </c>
      <c r="L3359" s="476">
        <f t="shared" si="369"/>
        <v>796.04970797408907</v>
      </c>
      <c r="M3359" s="471">
        <f t="shared" si="370"/>
        <v>1267.4250316588955</v>
      </c>
      <c r="N3359" s="467">
        <f t="shared" si="371"/>
        <v>0</v>
      </c>
      <c r="O3359" s="475" t="str">
        <f t="shared" si="372"/>
        <v/>
      </c>
    </row>
    <row r="3360" spans="1:15" hidden="1">
      <c r="A3360" s="475">
        <f t="shared" si="366"/>
        <v>43586</v>
      </c>
      <c r="B3360" s="475">
        <v>43605</v>
      </c>
      <c r="C3360" s="467">
        <v>23</v>
      </c>
      <c r="D3360" s="467">
        <v>877</v>
      </c>
      <c r="E3360" s="467">
        <v>67</v>
      </c>
      <c r="F3360" s="467">
        <v>0</v>
      </c>
      <c r="G3360" s="467">
        <f t="array" ref="G3360">MAX(IF($A$2:$A$8761=A3360,$D$2:$D$8761))</f>
        <v>1309</v>
      </c>
      <c r="H3360" s="467">
        <f t="shared" si="367"/>
        <v>0</v>
      </c>
      <c r="I3360" s="475" t="str">
        <f t="shared" si="368"/>
        <v/>
      </c>
      <c r="J3360" s="471">
        <f>'Potential Projects'!D3361</f>
        <v>23.509383113210774</v>
      </c>
      <c r="K3360" s="471">
        <f>'Potential Projects'!E3361</f>
        <v>52.292705708449795</v>
      </c>
      <c r="L3360" s="476">
        <f t="shared" si="369"/>
        <v>734.19791117833938</v>
      </c>
      <c r="M3360" s="471">
        <f t="shared" si="370"/>
        <v>1267.4250316588955</v>
      </c>
      <c r="N3360" s="467">
        <f t="shared" si="371"/>
        <v>0</v>
      </c>
      <c r="O3360" s="475" t="str">
        <f t="shared" si="372"/>
        <v/>
      </c>
    </row>
    <row r="3361" spans="1:15" hidden="1">
      <c r="A3361" s="475">
        <f t="shared" si="366"/>
        <v>43586</v>
      </c>
      <c r="B3361" s="475">
        <v>43605</v>
      </c>
      <c r="C3361" s="467">
        <v>24</v>
      </c>
      <c r="D3361" s="467">
        <v>808</v>
      </c>
      <c r="E3361" s="467">
        <v>54</v>
      </c>
      <c r="F3361" s="467">
        <v>0</v>
      </c>
      <c r="G3361" s="467">
        <f t="array" ref="G3361">MAX(IF($A$2:$A$8761=A3361,$D$2:$D$8761))</f>
        <v>1309</v>
      </c>
      <c r="H3361" s="467">
        <f t="shared" si="367"/>
        <v>0</v>
      </c>
      <c r="I3361" s="475" t="str">
        <f t="shared" si="368"/>
        <v/>
      </c>
      <c r="J3361" s="471">
        <f>'Potential Projects'!D3362</f>
        <v>12.993009519398054</v>
      </c>
      <c r="K3361" s="471">
        <f>'Potential Projects'!E3362</f>
        <v>49.784808589550636</v>
      </c>
      <c r="L3361" s="476">
        <f t="shared" si="369"/>
        <v>691.22218189105138</v>
      </c>
      <c r="M3361" s="471">
        <f t="shared" si="370"/>
        <v>1267.4250316588955</v>
      </c>
      <c r="N3361" s="467">
        <f t="shared" si="371"/>
        <v>0</v>
      </c>
      <c r="O3361" s="475" t="str">
        <f t="shared" si="372"/>
        <v/>
      </c>
    </row>
    <row r="3362" spans="1:15" hidden="1">
      <c r="A3362" s="475">
        <f t="shared" si="366"/>
        <v>43586</v>
      </c>
      <c r="B3362" s="475">
        <v>43606</v>
      </c>
      <c r="C3362" s="467">
        <v>1</v>
      </c>
      <c r="D3362" s="467">
        <v>782</v>
      </c>
      <c r="E3362" s="467">
        <v>41</v>
      </c>
      <c r="F3362" s="467">
        <v>0</v>
      </c>
      <c r="G3362" s="467">
        <f t="array" ref="G3362">MAX(IF($A$2:$A$8761=A3362,$D$2:$D$8761))</f>
        <v>1309</v>
      </c>
      <c r="H3362" s="467">
        <f t="shared" si="367"/>
        <v>0</v>
      </c>
      <c r="I3362" s="475" t="str">
        <f t="shared" si="368"/>
        <v/>
      </c>
      <c r="J3362" s="471">
        <f>'Potential Projects'!D3363</f>
        <v>10.459424951659228</v>
      </c>
      <c r="K3362" s="471">
        <f>'Potential Projects'!E3363</f>
        <v>35.22476832939153</v>
      </c>
      <c r="L3362" s="476">
        <f t="shared" si="369"/>
        <v>695.31580671894926</v>
      </c>
      <c r="M3362" s="471">
        <f t="shared" si="370"/>
        <v>1267.4250316588955</v>
      </c>
      <c r="N3362" s="467">
        <f t="shared" si="371"/>
        <v>0</v>
      </c>
      <c r="O3362" s="475" t="str">
        <f t="shared" si="372"/>
        <v/>
      </c>
    </row>
    <row r="3363" spans="1:15" hidden="1">
      <c r="A3363" s="475">
        <f t="shared" si="366"/>
        <v>43586</v>
      </c>
      <c r="B3363" s="475">
        <v>43606</v>
      </c>
      <c r="C3363" s="467">
        <v>2</v>
      </c>
      <c r="D3363" s="467">
        <v>741</v>
      </c>
      <c r="E3363" s="467">
        <v>16</v>
      </c>
      <c r="F3363" s="467">
        <v>0</v>
      </c>
      <c r="G3363" s="467">
        <f t="array" ref="G3363">MAX(IF($A$2:$A$8761=A3363,$D$2:$D$8761))</f>
        <v>1309</v>
      </c>
      <c r="H3363" s="467">
        <f t="shared" si="367"/>
        <v>0</v>
      </c>
      <c r="I3363" s="475" t="str">
        <f t="shared" si="368"/>
        <v/>
      </c>
      <c r="J3363" s="471">
        <f>'Potential Projects'!D3364</f>
        <v>5.5329402665637968</v>
      </c>
      <c r="K3363" s="471">
        <f>'Potential Projects'!E3364</f>
        <v>16.589981939367878</v>
      </c>
      <c r="L3363" s="476">
        <f t="shared" si="369"/>
        <v>702.87707779406833</v>
      </c>
      <c r="M3363" s="471">
        <f t="shared" si="370"/>
        <v>1267.4250316588955</v>
      </c>
      <c r="N3363" s="467">
        <f t="shared" si="371"/>
        <v>0</v>
      </c>
      <c r="O3363" s="475" t="str">
        <f t="shared" si="372"/>
        <v/>
      </c>
    </row>
    <row r="3364" spans="1:15" hidden="1">
      <c r="A3364" s="475">
        <f t="shared" si="366"/>
        <v>43586</v>
      </c>
      <c r="B3364" s="475">
        <v>43606</v>
      </c>
      <c r="C3364" s="467">
        <v>3</v>
      </c>
      <c r="D3364" s="467">
        <v>736</v>
      </c>
      <c r="E3364" s="467">
        <v>0</v>
      </c>
      <c r="F3364" s="467">
        <v>0</v>
      </c>
      <c r="G3364" s="467">
        <f t="array" ref="G3364">MAX(IF($A$2:$A$8761=A3364,$D$2:$D$8761))</f>
        <v>1309</v>
      </c>
      <c r="H3364" s="467">
        <f t="shared" si="367"/>
        <v>0</v>
      </c>
      <c r="I3364" s="475" t="str">
        <f t="shared" si="368"/>
        <v/>
      </c>
      <c r="J3364" s="471">
        <f>'Potential Projects'!D3365</f>
        <v>2.2024078045486029</v>
      </c>
      <c r="K3364" s="471">
        <f>'Potential Projects'!E3365</f>
        <v>18.01915475166631</v>
      </c>
      <c r="L3364" s="476">
        <f t="shared" si="369"/>
        <v>715.77843744378515</v>
      </c>
      <c r="M3364" s="471">
        <f t="shared" si="370"/>
        <v>1267.4250316588955</v>
      </c>
      <c r="N3364" s="467">
        <f t="shared" si="371"/>
        <v>0</v>
      </c>
      <c r="O3364" s="475" t="str">
        <f t="shared" si="372"/>
        <v/>
      </c>
    </row>
    <row r="3365" spans="1:15" hidden="1">
      <c r="A3365" s="475">
        <f t="shared" si="366"/>
        <v>43586</v>
      </c>
      <c r="B3365" s="475">
        <v>43606</v>
      </c>
      <c r="C3365" s="467">
        <v>4</v>
      </c>
      <c r="D3365" s="467">
        <v>733</v>
      </c>
      <c r="E3365" s="467">
        <v>5</v>
      </c>
      <c r="F3365" s="467">
        <v>0</v>
      </c>
      <c r="G3365" s="467">
        <f t="array" ref="G3365">MAX(IF($A$2:$A$8761=A3365,$D$2:$D$8761))</f>
        <v>1309</v>
      </c>
      <c r="H3365" s="467">
        <f t="shared" si="367"/>
        <v>0</v>
      </c>
      <c r="I3365" s="475" t="str">
        <f t="shared" si="368"/>
        <v/>
      </c>
      <c r="J3365" s="471">
        <f>'Potential Projects'!D3366</f>
        <v>1.495305702205735</v>
      </c>
      <c r="K3365" s="471">
        <f>'Potential Projects'!E3366</f>
        <v>12.396333637927327</v>
      </c>
      <c r="L3365" s="476">
        <f t="shared" si="369"/>
        <v>714.10836065986689</v>
      </c>
      <c r="M3365" s="471">
        <f t="shared" si="370"/>
        <v>1267.4250316588955</v>
      </c>
      <c r="N3365" s="467">
        <f t="shared" si="371"/>
        <v>0</v>
      </c>
      <c r="O3365" s="475" t="str">
        <f t="shared" si="372"/>
        <v/>
      </c>
    </row>
    <row r="3366" spans="1:15" hidden="1">
      <c r="A3366" s="475">
        <f t="shared" si="366"/>
        <v>43586</v>
      </c>
      <c r="B3366" s="475">
        <v>43606</v>
      </c>
      <c r="C3366" s="467">
        <v>5</v>
      </c>
      <c r="D3366" s="467">
        <v>768</v>
      </c>
      <c r="E3366" s="467">
        <v>12</v>
      </c>
      <c r="F3366" s="467">
        <v>0</v>
      </c>
      <c r="G3366" s="467">
        <f t="array" ref="G3366">MAX(IF($A$2:$A$8761=A3366,$D$2:$D$8761))</f>
        <v>1309</v>
      </c>
      <c r="H3366" s="467">
        <f t="shared" si="367"/>
        <v>0</v>
      </c>
      <c r="I3366" s="475" t="str">
        <f t="shared" si="368"/>
        <v/>
      </c>
      <c r="J3366" s="471">
        <f>'Potential Projects'!D3367</f>
        <v>3.5885741892453957</v>
      </c>
      <c r="K3366" s="471">
        <f>'Potential Projects'!E3367</f>
        <v>20.100725005375185</v>
      </c>
      <c r="L3366" s="476">
        <f t="shared" si="369"/>
        <v>732.31070080537938</v>
      </c>
      <c r="M3366" s="471">
        <f t="shared" si="370"/>
        <v>1267.4250316588955</v>
      </c>
      <c r="N3366" s="467">
        <f t="shared" si="371"/>
        <v>0</v>
      </c>
      <c r="O3366" s="475" t="str">
        <f t="shared" si="372"/>
        <v/>
      </c>
    </row>
    <row r="3367" spans="1:15" hidden="1">
      <c r="A3367" s="475">
        <f t="shared" si="366"/>
        <v>43586</v>
      </c>
      <c r="B3367" s="475">
        <v>43606</v>
      </c>
      <c r="C3367" s="467">
        <v>6</v>
      </c>
      <c r="D3367" s="467">
        <v>844</v>
      </c>
      <c r="E3367" s="467">
        <v>15</v>
      </c>
      <c r="F3367" s="467">
        <v>1</v>
      </c>
      <c r="G3367" s="467">
        <f t="array" ref="G3367">MAX(IF($A$2:$A$8761=A3367,$D$2:$D$8761))</f>
        <v>1309</v>
      </c>
      <c r="H3367" s="467">
        <f t="shared" si="367"/>
        <v>0</v>
      </c>
      <c r="I3367" s="475" t="str">
        <f t="shared" si="368"/>
        <v/>
      </c>
      <c r="J3367" s="471">
        <f>'Potential Projects'!D3368</f>
        <v>16.712305517392444</v>
      </c>
      <c r="K3367" s="471">
        <f>'Potential Projects'!E3368</f>
        <v>25.145462534938723</v>
      </c>
      <c r="L3367" s="476">
        <f t="shared" si="369"/>
        <v>786.14223194766885</v>
      </c>
      <c r="M3367" s="471">
        <f t="shared" si="370"/>
        <v>1267.4250316588955</v>
      </c>
      <c r="N3367" s="467">
        <f t="shared" si="371"/>
        <v>0</v>
      </c>
      <c r="O3367" s="475" t="str">
        <f t="shared" si="372"/>
        <v/>
      </c>
    </row>
    <row r="3368" spans="1:15" hidden="1">
      <c r="A3368" s="475">
        <f t="shared" si="366"/>
        <v>43586</v>
      </c>
      <c r="B3368" s="475">
        <v>43606</v>
      </c>
      <c r="C3368" s="467">
        <v>7</v>
      </c>
      <c r="D3368" s="467">
        <v>962</v>
      </c>
      <c r="E3368" s="467">
        <v>12</v>
      </c>
      <c r="F3368" s="467">
        <v>1</v>
      </c>
      <c r="G3368" s="467">
        <f t="array" ref="G3368">MAX(IF($A$2:$A$8761=A3368,$D$2:$D$8761))</f>
        <v>1309</v>
      </c>
      <c r="H3368" s="467">
        <f t="shared" si="367"/>
        <v>0</v>
      </c>
      <c r="I3368" s="475" t="str">
        <f t="shared" si="368"/>
        <v/>
      </c>
      <c r="J3368" s="471">
        <f>'Potential Projects'!D3369</f>
        <v>6.5917101624935928</v>
      </c>
      <c r="K3368" s="471">
        <f>'Potential Projects'!E3369</f>
        <v>27.625198613201466</v>
      </c>
      <c r="L3368" s="476">
        <f t="shared" si="369"/>
        <v>914.78309122430494</v>
      </c>
      <c r="M3368" s="471">
        <f t="shared" si="370"/>
        <v>1267.4250316588955</v>
      </c>
      <c r="N3368" s="467">
        <f t="shared" si="371"/>
        <v>0</v>
      </c>
      <c r="O3368" s="475" t="str">
        <f t="shared" si="372"/>
        <v/>
      </c>
    </row>
    <row r="3369" spans="1:15" hidden="1">
      <c r="A3369" s="475">
        <f t="shared" si="366"/>
        <v>43586</v>
      </c>
      <c r="B3369" s="475">
        <v>43606</v>
      </c>
      <c r="C3369" s="467">
        <v>8</v>
      </c>
      <c r="D3369" s="467">
        <v>1040</v>
      </c>
      <c r="E3369" s="467">
        <v>6</v>
      </c>
      <c r="F3369" s="467">
        <v>4</v>
      </c>
      <c r="G3369" s="467">
        <f t="array" ref="G3369">MAX(IF($A$2:$A$8761=A3369,$D$2:$D$8761))</f>
        <v>1309</v>
      </c>
      <c r="H3369" s="467">
        <f t="shared" si="367"/>
        <v>0</v>
      </c>
      <c r="I3369" s="475" t="str">
        <f t="shared" si="368"/>
        <v/>
      </c>
      <c r="J3369" s="471">
        <f>'Potential Projects'!D3370</f>
        <v>21.145245304600742</v>
      </c>
      <c r="K3369" s="471">
        <f>'Potential Projects'!E3370</f>
        <v>52.083844657062997</v>
      </c>
      <c r="L3369" s="476">
        <f t="shared" si="369"/>
        <v>956.7709100383363</v>
      </c>
      <c r="M3369" s="471">
        <f t="shared" si="370"/>
        <v>1267.4250316588955</v>
      </c>
      <c r="N3369" s="467">
        <f t="shared" si="371"/>
        <v>0</v>
      </c>
      <c r="O3369" s="475" t="str">
        <f t="shared" si="372"/>
        <v/>
      </c>
    </row>
    <row r="3370" spans="1:15" hidden="1">
      <c r="A3370" s="475">
        <f t="shared" si="366"/>
        <v>43586</v>
      </c>
      <c r="B3370" s="475">
        <v>43606</v>
      </c>
      <c r="C3370" s="467">
        <v>9</v>
      </c>
      <c r="D3370" s="467">
        <v>1059</v>
      </c>
      <c r="E3370" s="467">
        <v>0</v>
      </c>
      <c r="F3370" s="467">
        <v>11</v>
      </c>
      <c r="G3370" s="467">
        <f t="array" ref="G3370">MAX(IF($A$2:$A$8761=A3370,$D$2:$D$8761))</f>
        <v>1309</v>
      </c>
      <c r="H3370" s="467">
        <f t="shared" si="367"/>
        <v>0</v>
      </c>
      <c r="I3370" s="475" t="str">
        <f t="shared" si="368"/>
        <v/>
      </c>
      <c r="J3370" s="471">
        <f>'Potential Projects'!D3371</f>
        <v>23.922522242988727</v>
      </c>
      <c r="K3370" s="471">
        <f>'Potential Projects'!E3371</f>
        <v>59.185120404214146</v>
      </c>
      <c r="L3370" s="476">
        <f t="shared" si="369"/>
        <v>964.89235735279726</v>
      </c>
      <c r="M3370" s="471">
        <f t="shared" si="370"/>
        <v>1267.4250316588955</v>
      </c>
      <c r="N3370" s="467">
        <f t="shared" si="371"/>
        <v>0</v>
      </c>
      <c r="O3370" s="475" t="str">
        <f t="shared" si="372"/>
        <v/>
      </c>
    </row>
    <row r="3371" spans="1:15" hidden="1">
      <c r="A3371" s="475">
        <f t="shared" si="366"/>
        <v>43586</v>
      </c>
      <c r="B3371" s="475">
        <v>43606</v>
      </c>
      <c r="C3371" s="467">
        <v>10</v>
      </c>
      <c r="D3371" s="467">
        <v>1058</v>
      </c>
      <c r="E3371" s="467">
        <v>0</v>
      </c>
      <c r="F3371" s="467">
        <v>12</v>
      </c>
      <c r="G3371" s="467">
        <f t="array" ref="G3371">MAX(IF($A$2:$A$8761=A3371,$D$2:$D$8761))</f>
        <v>1309</v>
      </c>
      <c r="H3371" s="467">
        <f t="shared" si="367"/>
        <v>0</v>
      </c>
      <c r="I3371" s="475" t="str">
        <f t="shared" si="368"/>
        <v/>
      </c>
      <c r="J3371" s="471">
        <f>'Potential Projects'!D3372</f>
        <v>18.874109434946071</v>
      </c>
      <c r="K3371" s="471">
        <f>'Potential Projects'!E3372</f>
        <v>80.130676628681996</v>
      </c>
      <c r="L3371" s="476">
        <f t="shared" si="369"/>
        <v>946.9952139363719</v>
      </c>
      <c r="M3371" s="471">
        <f t="shared" si="370"/>
        <v>1267.4250316588955</v>
      </c>
      <c r="N3371" s="467">
        <f t="shared" si="371"/>
        <v>0</v>
      </c>
      <c r="O3371" s="475" t="str">
        <f t="shared" si="372"/>
        <v/>
      </c>
    </row>
    <row r="3372" spans="1:15" hidden="1">
      <c r="A3372" s="475">
        <f t="shared" si="366"/>
        <v>43586</v>
      </c>
      <c r="B3372" s="475">
        <v>43606</v>
      </c>
      <c r="C3372" s="467">
        <v>11</v>
      </c>
      <c r="D3372" s="467">
        <v>1048</v>
      </c>
      <c r="E3372" s="467">
        <v>0</v>
      </c>
      <c r="F3372" s="467">
        <v>11</v>
      </c>
      <c r="G3372" s="467">
        <f t="array" ref="G3372">MAX(IF($A$2:$A$8761=A3372,$D$2:$D$8761))</f>
        <v>1309</v>
      </c>
      <c r="H3372" s="467">
        <f t="shared" si="367"/>
        <v>0</v>
      </c>
      <c r="I3372" s="475" t="str">
        <f t="shared" si="368"/>
        <v/>
      </c>
      <c r="J3372" s="471">
        <f>'Potential Projects'!D3373</f>
        <v>16.748462419630314</v>
      </c>
      <c r="K3372" s="471">
        <f>'Potential Projects'!E3373</f>
        <v>95.441677972479042</v>
      </c>
      <c r="L3372" s="476">
        <f t="shared" si="369"/>
        <v>924.80985960789064</v>
      </c>
      <c r="M3372" s="471">
        <f t="shared" si="370"/>
        <v>1267.4250316588955</v>
      </c>
      <c r="N3372" s="467">
        <f t="shared" si="371"/>
        <v>0</v>
      </c>
      <c r="O3372" s="475" t="str">
        <f t="shared" si="372"/>
        <v/>
      </c>
    </row>
    <row r="3373" spans="1:15" hidden="1">
      <c r="A3373" s="475">
        <f t="shared" si="366"/>
        <v>43586</v>
      </c>
      <c r="B3373" s="475">
        <v>43606</v>
      </c>
      <c r="C3373" s="467">
        <v>12</v>
      </c>
      <c r="D3373" s="467">
        <v>1061</v>
      </c>
      <c r="E3373" s="467">
        <v>1</v>
      </c>
      <c r="F3373" s="467">
        <v>15</v>
      </c>
      <c r="G3373" s="467">
        <f t="array" ref="G3373">MAX(IF($A$2:$A$8761=A3373,$D$2:$D$8761))</f>
        <v>1309</v>
      </c>
      <c r="H3373" s="467">
        <f t="shared" si="367"/>
        <v>0</v>
      </c>
      <c r="I3373" s="475" t="str">
        <f t="shared" si="368"/>
        <v/>
      </c>
      <c r="J3373" s="471">
        <f>'Potential Projects'!D3374</f>
        <v>19.673719223945369</v>
      </c>
      <c r="K3373" s="471">
        <f>'Potential Projects'!E3374</f>
        <v>92.451131907116746</v>
      </c>
      <c r="L3373" s="476">
        <f t="shared" si="369"/>
        <v>932.8751488689378</v>
      </c>
      <c r="M3373" s="471">
        <f t="shared" si="370"/>
        <v>1267.4250316588955</v>
      </c>
      <c r="N3373" s="467">
        <f t="shared" si="371"/>
        <v>0</v>
      </c>
      <c r="O3373" s="475" t="str">
        <f t="shared" si="372"/>
        <v/>
      </c>
    </row>
    <row r="3374" spans="1:15" hidden="1">
      <c r="A3374" s="475">
        <f t="shared" si="366"/>
        <v>43586</v>
      </c>
      <c r="B3374" s="475">
        <v>43606</v>
      </c>
      <c r="C3374" s="467">
        <v>13</v>
      </c>
      <c r="D3374" s="467">
        <v>1039</v>
      </c>
      <c r="E3374" s="467">
        <v>3</v>
      </c>
      <c r="F3374" s="467">
        <v>15</v>
      </c>
      <c r="G3374" s="467">
        <f t="array" ref="G3374">MAX(IF($A$2:$A$8761=A3374,$D$2:$D$8761))</f>
        <v>1309</v>
      </c>
      <c r="H3374" s="467">
        <f t="shared" si="367"/>
        <v>0</v>
      </c>
      <c r="I3374" s="475" t="str">
        <f t="shared" si="368"/>
        <v/>
      </c>
      <c r="J3374" s="471">
        <f>'Potential Projects'!D3375</f>
        <v>7.83442802348873</v>
      </c>
      <c r="K3374" s="471">
        <f>'Potential Projects'!E3375</f>
        <v>82.935046925392385</v>
      </c>
      <c r="L3374" s="476">
        <f t="shared" si="369"/>
        <v>930.23052505111889</v>
      </c>
      <c r="M3374" s="471">
        <f t="shared" si="370"/>
        <v>1267.4250316588955</v>
      </c>
      <c r="N3374" s="467">
        <f t="shared" si="371"/>
        <v>0</v>
      </c>
      <c r="O3374" s="475" t="str">
        <f t="shared" si="372"/>
        <v/>
      </c>
    </row>
    <row r="3375" spans="1:15" hidden="1">
      <c r="A3375" s="475">
        <f t="shared" si="366"/>
        <v>43586</v>
      </c>
      <c r="B3375" s="475">
        <v>43606</v>
      </c>
      <c r="C3375" s="467">
        <v>14</v>
      </c>
      <c r="D3375" s="467">
        <v>1046</v>
      </c>
      <c r="E3375" s="467">
        <v>28</v>
      </c>
      <c r="F3375" s="467">
        <v>17</v>
      </c>
      <c r="G3375" s="467">
        <f t="array" ref="G3375">MAX(IF($A$2:$A$8761=A3375,$D$2:$D$8761))</f>
        <v>1309</v>
      </c>
      <c r="H3375" s="467">
        <f t="shared" si="367"/>
        <v>0</v>
      </c>
      <c r="I3375" s="475" t="str">
        <f t="shared" si="368"/>
        <v/>
      </c>
      <c r="J3375" s="471">
        <f>'Potential Projects'!D3376</f>
        <v>16.792760849844825</v>
      </c>
      <c r="K3375" s="471">
        <f>'Potential Projects'!E3376</f>
        <v>79.178677004945172</v>
      </c>
      <c r="L3375" s="476">
        <f t="shared" si="369"/>
        <v>905.02856214521</v>
      </c>
      <c r="M3375" s="471">
        <f t="shared" si="370"/>
        <v>1267.4250316588955</v>
      </c>
      <c r="N3375" s="467">
        <f t="shared" si="371"/>
        <v>0</v>
      </c>
      <c r="O3375" s="475" t="str">
        <f t="shared" si="372"/>
        <v/>
      </c>
    </row>
    <row r="3376" spans="1:15" hidden="1">
      <c r="A3376" s="475">
        <f t="shared" si="366"/>
        <v>43586</v>
      </c>
      <c r="B3376" s="475">
        <v>43606</v>
      </c>
      <c r="C3376" s="467">
        <v>15</v>
      </c>
      <c r="D3376" s="467">
        <v>1031</v>
      </c>
      <c r="E3376" s="467">
        <v>43</v>
      </c>
      <c r="F3376" s="467">
        <v>13</v>
      </c>
      <c r="G3376" s="467">
        <f t="array" ref="G3376">MAX(IF($A$2:$A$8761=A3376,$D$2:$D$8761))</f>
        <v>1309</v>
      </c>
      <c r="H3376" s="467">
        <f t="shared" si="367"/>
        <v>0</v>
      </c>
      <c r="I3376" s="475" t="str">
        <f t="shared" si="368"/>
        <v/>
      </c>
      <c r="J3376" s="471">
        <f>'Potential Projects'!D3377</f>
        <v>5.5482439908783761</v>
      </c>
      <c r="K3376" s="471">
        <f>'Potential Projects'!E3377</f>
        <v>76.168574661363152</v>
      </c>
      <c r="L3376" s="476">
        <f t="shared" si="369"/>
        <v>893.2831813477585</v>
      </c>
      <c r="M3376" s="471">
        <f t="shared" si="370"/>
        <v>1267.4250316588955</v>
      </c>
      <c r="N3376" s="467">
        <f t="shared" si="371"/>
        <v>0</v>
      </c>
      <c r="O3376" s="475" t="str">
        <f t="shared" si="372"/>
        <v/>
      </c>
    </row>
    <row r="3377" spans="1:15" hidden="1">
      <c r="A3377" s="475">
        <f t="shared" si="366"/>
        <v>43586</v>
      </c>
      <c r="B3377" s="475">
        <v>43606</v>
      </c>
      <c r="C3377" s="467">
        <v>16</v>
      </c>
      <c r="D3377" s="467">
        <v>1005</v>
      </c>
      <c r="E3377" s="467">
        <v>39</v>
      </c>
      <c r="F3377" s="467">
        <v>9</v>
      </c>
      <c r="G3377" s="467">
        <f t="array" ref="G3377">MAX(IF($A$2:$A$8761=A3377,$D$2:$D$8761))</f>
        <v>1309</v>
      </c>
      <c r="H3377" s="467">
        <f t="shared" si="367"/>
        <v>0</v>
      </c>
      <c r="I3377" s="475" t="str">
        <f t="shared" si="368"/>
        <v/>
      </c>
      <c r="J3377" s="471">
        <f>'Potential Projects'!D3378</f>
        <v>11.723823934279837</v>
      </c>
      <c r="K3377" s="471">
        <f>'Potential Projects'!E3378</f>
        <v>73.691185336486782</v>
      </c>
      <c r="L3377" s="476">
        <f t="shared" si="369"/>
        <v>871.58499072923337</v>
      </c>
      <c r="M3377" s="471">
        <f t="shared" si="370"/>
        <v>1267.4250316588955</v>
      </c>
      <c r="N3377" s="467">
        <f t="shared" si="371"/>
        <v>0</v>
      </c>
      <c r="O3377" s="475" t="str">
        <f t="shared" si="372"/>
        <v/>
      </c>
    </row>
    <row r="3378" spans="1:15" hidden="1">
      <c r="A3378" s="475">
        <f t="shared" si="366"/>
        <v>43586</v>
      </c>
      <c r="B3378" s="475">
        <v>43606</v>
      </c>
      <c r="C3378" s="467">
        <v>17</v>
      </c>
      <c r="D3378" s="467">
        <v>1006</v>
      </c>
      <c r="E3378" s="467">
        <v>32</v>
      </c>
      <c r="F3378" s="467">
        <v>3</v>
      </c>
      <c r="G3378" s="467">
        <f t="array" ref="G3378">MAX(IF($A$2:$A$8761=A3378,$D$2:$D$8761))</f>
        <v>1309</v>
      </c>
      <c r="H3378" s="467">
        <f t="shared" si="367"/>
        <v>0</v>
      </c>
      <c r="I3378" s="475" t="str">
        <f t="shared" si="368"/>
        <v/>
      </c>
      <c r="J3378" s="471">
        <f>'Potential Projects'!D3379</f>
        <v>19.623502913514002</v>
      </c>
      <c r="K3378" s="471">
        <f>'Potential Projects'!E3379</f>
        <v>83.108706675983655</v>
      </c>
      <c r="L3378" s="476">
        <f t="shared" si="369"/>
        <v>868.26779041050236</v>
      </c>
      <c r="M3378" s="471">
        <f t="shared" si="370"/>
        <v>1267.4250316588955</v>
      </c>
      <c r="N3378" s="467">
        <f t="shared" si="371"/>
        <v>0</v>
      </c>
      <c r="O3378" s="475" t="str">
        <f t="shared" si="372"/>
        <v/>
      </c>
    </row>
    <row r="3379" spans="1:15" hidden="1">
      <c r="A3379" s="475">
        <f t="shared" si="366"/>
        <v>43586</v>
      </c>
      <c r="B3379" s="475">
        <v>43606</v>
      </c>
      <c r="C3379" s="467">
        <v>18</v>
      </c>
      <c r="D3379" s="467">
        <v>1034</v>
      </c>
      <c r="E3379" s="467">
        <v>29</v>
      </c>
      <c r="F3379" s="467">
        <v>2</v>
      </c>
      <c r="G3379" s="467">
        <f t="array" ref="G3379">MAX(IF($A$2:$A$8761=A3379,$D$2:$D$8761))</f>
        <v>1309</v>
      </c>
      <c r="H3379" s="467">
        <f t="shared" si="367"/>
        <v>0</v>
      </c>
      <c r="I3379" s="475" t="str">
        <f t="shared" si="368"/>
        <v/>
      </c>
      <c r="J3379" s="471">
        <f>'Potential Projects'!D3380</f>
        <v>103.33602392632187</v>
      </c>
      <c r="K3379" s="471">
        <f>'Potential Projects'!E3380</f>
        <v>91.029781606106226</v>
      </c>
      <c r="L3379" s="476">
        <f t="shared" si="369"/>
        <v>808.63419446757189</v>
      </c>
      <c r="M3379" s="471">
        <f t="shared" si="370"/>
        <v>1267.4250316588955</v>
      </c>
      <c r="N3379" s="467">
        <f t="shared" si="371"/>
        <v>0</v>
      </c>
      <c r="O3379" s="475" t="str">
        <f t="shared" si="372"/>
        <v/>
      </c>
    </row>
    <row r="3380" spans="1:15" hidden="1">
      <c r="A3380" s="475">
        <f t="shared" si="366"/>
        <v>43586</v>
      </c>
      <c r="B3380" s="475">
        <v>43606</v>
      </c>
      <c r="C3380" s="467">
        <v>19</v>
      </c>
      <c r="D3380" s="467">
        <v>1027</v>
      </c>
      <c r="E3380" s="467">
        <v>33</v>
      </c>
      <c r="F3380" s="467">
        <v>1</v>
      </c>
      <c r="G3380" s="467">
        <f t="array" ref="G3380">MAX(IF($A$2:$A$8761=A3380,$D$2:$D$8761))</f>
        <v>1309</v>
      </c>
      <c r="H3380" s="467">
        <f t="shared" si="367"/>
        <v>0</v>
      </c>
      <c r="I3380" s="475" t="str">
        <f t="shared" si="368"/>
        <v/>
      </c>
      <c r="J3380" s="471">
        <f>'Potential Projects'!D3381</f>
        <v>141.06597352938616</v>
      </c>
      <c r="K3380" s="471">
        <f>'Potential Projects'!E3381</f>
        <v>98.311757364007732</v>
      </c>
      <c r="L3380" s="476">
        <f t="shared" si="369"/>
        <v>753.62226910660615</v>
      </c>
      <c r="M3380" s="471">
        <f t="shared" si="370"/>
        <v>1267.4250316588955</v>
      </c>
      <c r="N3380" s="467">
        <f t="shared" si="371"/>
        <v>0</v>
      </c>
      <c r="O3380" s="475" t="str">
        <f t="shared" si="372"/>
        <v/>
      </c>
    </row>
    <row r="3381" spans="1:15" hidden="1">
      <c r="A3381" s="475">
        <f t="shared" si="366"/>
        <v>43586</v>
      </c>
      <c r="B3381" s="475">
        <v>43606</v>
      </c>
      <c r="C3381" s="467">
        <v>20</v>
      </c>
      <c r="D3381" s="467">
        <v>1033</v>
      </c>
      <c r="E3381" s="467">
        <v>25</v>
      </c>
      <c r="F3381" s="467">
        <v>1</v>
      </c>
      <c r="G3381" s="467">
        <f t="array" ref="G3381">MAX(IF($A$2:$A$8761=A3381,$D$2:$D$8761))</f>
        <v>1309</v>
      </c>
      <c r="H3381" s="467">
        <f t="shared" si="367"/>
        <v>0</v>
      </c>
      <c r="I3381" s="475" t="str">
        <f t="shared" si="368"/>
        <v/>
      </c>
      <c r="J3381" s="471">
        <f>'Potential Projects'!D3382</f>
        <v>121.76527924374766</v>
      </c>
      <c r="K3381" s="471">
        <f>'Potential Projects'!E3382</f>
        <v>99.830106804988176</v>
      </c>
      <c r="L3381" s="476">
        <f t="shared" si="369"/>
        <v>785.4046139512642</v>
      </c>
      <c r="M3381" s="471">
        <f t="shared" si="370"/>
        <v>1267.4250316588955</v>
      </c>
      <c r="N3381" s="467">
        <f t="shared" si="371"/>
        <v>0</v>
      </c>
      <c r="O3381" s="475" t="str">
        <f t="shared" si="372"/>
        <v/>
      </c>
    </row>
    <row r="3382" spans="1:15" hidden="1">
      <c r="A3382" s="475">
        <f t="shared" si="366"/>
        <v>43586</v>
      </c>
      <c r="B3382" s="475">
        <v>43606</v>
      </c>
      <c r="C3382" s="467">
        <v>21</v>
      </c>
      <c r="D3382" s="467">
        <v>1057</v>
      </c>
      <c r="E3382" s="467">
        <v>17</v>
      </c>
      <c r="F3382" s="467">
        <v>0</v>
      </c>
      <c r="G3382" s="467">
        <f t="array" ref="G3382">MAX(IF($A$2:$A$8761=A3382,$D$2:$D$8761))</f>
        <v>1309</v>
      </c>
      <c r="H3382" s="467">
        <f t="shared" si="367"/>
        <v>0</v>
      </c>
      <c r="I3382" s="475" t="str">
        <f t="shared" si="368"/>
        <v/>
      </c>
      <c r="J3382" s="471">
        <f>'Potential Projects'!D3383</f>
        <v>133.01419898153463</v>
      </c>
      <c r="K3382" s="471">
        <f>'Potential Projects'!E3383</f>
        <v>99.834800311760915</v>
      </c>
      <c r="L3382" s="476">
        <f t="shared" si="369"/>
        <v>807.15100070670451</v>
      </c>
      <c r="M3382" s="471">
        <f t="shared" si="370"/>
        <v>1267.4250316588955</v>
      </c>
      <c r="N3382" s="467">
        <f t="shared" si="371"/>
        <v>0</v>
      </c>
      <c r="O3382" s="475" t="str">
        <f t="shared" si="372"/>
        <v/>
      </c>
    </row>
    <row r="3383" spans="1:15" hidden="1">
      <c r="A3383" s="475">
        <f t="shared" si="366"/>
        <v>43586</v>
      </c>
      <c r="B3383" s="475">
        <v>43606</v>
      </c>
      <c r="C3383" s="467">
        <v>22</v>
      </c>
      <c r="D3383" s="467">
        <v>999</v>
      </c>
      <c r="E3383" s="467">
        <v>8</v>
      </c>
      <c r="F3383" s="467">
        <v>0</v>
      </c>
      <c r="G3383" s="467">
        <f t="array" ref="G3383">MAX(IF($A$2:$A$8761=A3383,$D$2:$D$8761))</f>
        <v>1309</v>
      </c>
      <c r="H3383" s="467">
        <f t="shared" si="367"/>
        <v>0</v>
      </c>
      <c r="I3383" s="475" t="str">
        <f t="shared" si="368"/>
        <v/>
      </c>
      <c r="J3383" s="471">
        <f>'Potential Projects'!D3384</f>
        <v>138.41176261427529</v>
      </c>
      <c r="K3383" s="471">
        <f>'Potential Projects'!E3384</f>
        <v>99.826195549344234</v>
      </c>
      <c r="L3383" s="476">
        <f t="shared" si="369"/>
        <v>752.76204183638049</v>
      </c>
      <c r="M3383" s="471">
        <f t="shared" si="370"/>
        <v>1267.4250316588955</v>
      </c>
      <c r="N3383" s="467">
        <f t="shared" si="371"/>
        <v>0</v>
      </c>
      <c r="O3383" s="475" t="str">
        <f t="shared" si="372"/>
        <v/>
      </c>
    </row>
    <row r="3384" spans="1:15" hidden="1">
      <c r="A3384" s="475">
        <f t="shared" si="366"/>
        <v>43586</v>
      </c>
      <c r="B3384" s="475">
        <v>43606</v>
      </c>
      <c r="C3384" s="467">
        <v>23</v>
      </c>
      <c r="D3384" s="467">
        <v>914</v>
      </c>
      <c r="E3384" s="467">
        <v>3</v>
      </c>
      <c r="F3384" s="467">
        <v>0</v>
      </c>
      <c r="G3384" s="467">
        <f t="array" ref="G3384">MAX(IF($A$2:$A$8761=A3384,$D$2:$D$8761))</f>
        <v>1309</v>
      </c>
      <c r="H3384" s="467">
        <f t="shared" si="367"/>
        <v>0</v>
      </c>
      <c r="I3384" s="475" t="str">
        <f t="shared" si="368"/>
        <v/>
      </c>
      <c r="J3384" s="471">
        <f>'Potential Projects'!D3385</f>
        <v>144</v>
      </c>
      <c r="K3384" s="471">
        <f>'Potential Projects'!E3385</f>
        <v>99.705728875510644</v>
      </c>
      <c r="L3384" s="476">
        <f t="shared" si="369"/>
        <v>667.29427112448934</v>
      </c>
      <c r="M3384" s="471">
        <f t="shared" si="370"/>
        <v>1267.4250316588955</v>
      </c>
      <c r="N3384" s="467">
        <f t="shared" si="371"/>
        <v>0</v>
      </c>
      <c r="O3384" s="475" t="str">
        <f t="shared" si="372"/>
        <v/>
      </c>
    </row>
    <row r="3385" spans="1:15" hidden="1">
      <c r="A3385" s="475">
        <f t="shared" si="366"/>
        <v>43586</v>
      </c>
      <c r="B3385" s="475">
        <v>43606</v>
      </c>
      <c r="C3385" s="467">
        <v>24</v>
      </c>
      <c r="D3385" s="467">
        <v>845</v>
      </c>
      <c r="E3385" s="467">
        <v>0</v>
      </c>
      <c r="F3385" s="467">
        <v>0</v>
      </c>
      <c r="G3385" s="467">
        <f t="array" ref="G3385">MAX(IF($A$2:$A$8761=A3385,$D$2:$D$8761))</f>
        <v>1309</v>
      </c>
      <c r="H3385" s="467">
        <f t="shared" si="367"/>
        <v>0</v>
      </c>
      <c r="I3385" s="475" t="str">
        <f t="shared" si="368"/>
        <v/>
      </c>
      <c r="J3385" s="471">
        <f>'Potential Projects'!D3386</f>
        <v>144</v>
      </c>
      <c r="K3385" s="471">
        <f>'Potential Projects'!E3386</f>
        <v>98.861679907546744</v>
      </c>
      <c r="L3385" s="476">
        <f t="shared" si="369"/>
        <v>602.13832009245323</v>
      </c>
      <c r="M3385" s="471">
        <f t="shared" si="370"/>
        <v>1267.4250316588955</v>
      </c>
      <c r="N3385" s="467">
        <f t="shared" si="371"/>
        <v>0</v>
      </c>
      <c r="O3385" s="475" t="str">
        <f t="shared" si="372"/>
        <v/>
      </c>
    </row>
    <row r="3386" spans="1:15" hidden="1">
      <c r="A3386" s="475">
        <f t="shared" si="366"/>
        <v>43586</v>
      </c>
      <c r="B3386" s="475">
        <v>43607</v>
      </c>
      <c r="C3386" s="467">
        <v>1</v>
      </c>
      <c r="D3386" s="467">
        <v>799</v>
      </c>
      <c r="E3386" s="467">
        <v>1</v>
      </c>
      <c r="F3386" s="467">
        <v>0</v>
      </c>
      <c r="G3386" s="467">
        <f t="array" ref="G3386">MAX(IF($A$2:$A$8761=A3386,$D$2:$D$8761))</f>
        <v>1309</v>
      </c>
      <c r="H3386" s="467">
        <f t="shared" si="367"/>
        <v>0</v>
      </c>
      <c r="I3386" s="475" t="str">
        <f t="shared" si="368"/>
        <v/>
      </c>
      <c r="J3386" s="471">
        <f>'Potential Projects'!D3387</f>
        <v>144</v>
      </c>
      <c r="K3386" s="471">
        <f>'Potential Projects'!E3387</f>
        <v>98.382159965598788</v>
      </c>
      <c r="L3386" s="476">
        <f t="shared" si="369"/>
        <v>555.61784003440118</v>
      </c>
      <c r="M3386" s="471">
        <f t="shared" si="370"/>
        <v>1267.4250316588955</v>
      </c>
      <c r="N3386" s="467">
        <f t="shared" si="371"/>
        <v>0</v>
      </c>
      <c r="O3386" s="475" t="str">
        <f t="shared" si="372"/>
        <v/>
      </c>
    </row>
    <row r="3387" spans="1:15" hidden="1">
      <c r="A3387" s="475">
        <f t="shared" si="366"/>
        <v>43586</v>
      </c>
      <c r="B3387" s="475">
        <v>43607</v>
      </c>
      <c r="C3387" s="467">
        <v>2</v>
      </c>
      <c r="D3387" s="467">
        <v>780</v>
      </c>
      <c r="E3387" s="467">
        <v>4</v>
      </c>
      <c r="F3387" s="467">
        <v>0</v>
      </c>
      <c r="G3387" s="467">
        <f t="array" ref="G3387">MAX(IF($A$2:$A$8761=A3387,$D$2:$D$8761))</f>
        <v>1309</v>
      </c>
      <c r="H3387" s="467">
        <f t="shared" si="367"/>
        <v>0</v>
      </c>
      <c r="I3387" s="475" t="str">
        <f t="shared" si="368"/>
        <v/>
      </c>
      <c r="J3387" s="471">
        <f>'Potential Projects'!D3388</f>
        <v>144</v>
      </c>
      <c r="K3387" s="471">
        <f>'Potential Projects'!E3388</f>
        <v>91.924676897441429</v>
      </c>
      <c r="L3387" s="476">
        <f t="shared" si="369"/>
        <v>540.07532310255851</v>
      </c>
      <c r="M3387" s="471">
        <f t="shared" si="370"/>
        <v>1267.4250316588955</v>
      </c>
      <c r="N3387" s="467">
        <f t="shared" si="371"/>
        <v>0</v>
      </c>
      <c r="O3387" s="475" t="str">
        <f t="shared" si="372"/>
        <v/>
      </c>
    </row>
    <row r="3388" spans="1:15" hidden="1">
      <c r="A3388" s="475">
        <f t="shared" si="366"/>
        <v>43586</v>
      </c>
      <c r="B3388" s="475">
        <v>43607</v>
      </c>
      <c r="C3388" s="467">
        <v>3</v>
      </c>
      <c r="D3388" s="467">
        <v>762</v>
      </c>
      <c r="E3388" s="467">
        <v>7</v>
      </c>
      <c r="F3388" s="467">
        <v>0</v>
      </c>
      <c r="G3388" s="467">
        <f t="array" ref="G3388">MAX(IF($A$2:$A$8761=A3388,$D$2:$D$8761))</f>
        <v>1309</v>
      </c>
      <c r="H3388" s="467">
        <f t="shared" si="367"/>
        <v>0</v>
      </c>
      <c r="I3388" s="475" t="str">
        <f t="shared" si="368"/>
        <v/>
      </c>
      <c r="J3388" s="471">
        <f>'Potential Projects'!D3389</f>
        <v>144</v>
      </c>
      <c r="K3388" s="471">
        <f>'Potential Projects'!E3389</f>
        <v>95.038818641152446</v>
      </c>
      <c r="L3388" s="476">
        <f t="shared" si="369"/>
        <v>515.96118135884751</v>
      </c>
      <c r="M3388" s="471">
        <f t="shared" si="370"/>
        <v>1267.4250316588955</v>
      </c>
      <c r="N3388" s="467">
        <f t="shared" si="371"/>
        <v>0</v>
      </c>
      <c r="O3388" s="475" t="str">
        <f t="shared" si="372"/>
        <v/>
      </c>
    </row>
    <row r="3389" spans="1:15" hidden="1">
      <c r="A3389" s="475">
        <f t="shared" si="366"/>
        <v>43586</v>
      </c>
      <c r="B3389" s="475">
        <v>43607</v>
      </c>
      <c r="C3389" s="467">
        <v>4</v>
      </c>
      <c r="D3389" s="467">
        <v>761</v>
      </c>
      <c r="E3389" s="467">
        <v>19</v>
      </c>
      <c r="F3389" s="467">
        <v>0</v>
      </c>
      <c r="G3389" s="467">
        <f t="array" ref="G3389">MAX(IF($A$2:$A$8761=A3389,$D$2:$D$8761))</f>
        <v>1309</v>
      </c>
      <c r="H3389" s="467">
        <f t="shared" si="367"/>
        <v>0</v>
      </c>
      <c r="I3389" s="475" t="str">
        <f t="shared" si="368"/>
        <v/>
      </c>
      <c r="J3389" s="471">
        <f>'Potential Projects'!D3390</f>
        <v>144</v>
      </c>
      <c r="K3389" s="471">
        <f>'Potential Projects'!E3390</f>
        <v>96.63382869275425</v>
      </c>
      <c r="L3389" s="476">
        <f t="shared" si="369"/>
        <v>501.36617130724574</v>
      </c>
      <c r="M3389" s="471">
        <f t="shared" si="370"/>
        <v>1267.4250316588955</v>
      </c>
      <c r="N3389" s="467">
        <f t="shared" si="371"/>
        <v>0</v>
      </c>
      <c r="O3389" s="475" t="str">
        <f t="shared" si="372"/>
        <v/>
      </c>
    </row>
    <row r="3390" spans="1:15" hidden="1">
      <c r="A3390" s="475">
        <f t="shared" si="366"/>
        <v>43586</v>
      </c>
      <c r="B3390" s="475">
        <v>43607</v>
      </c>
      <c r="C3390" s="467">
        <v>5</v>
      </c>
      <c r="D3390" s="467">
        <v>783</v>
      </c>
      <c r="E3390" s="467">
        <v>32</v>
      </c>
      <c r="F3390" s="467">
        <v>0</v>
      </c>
      <c r="G3390" s="467">
        <f t="array" ref="G3390">MAX(IF($A$2:$A$8761=A3390,$D$2:$D$8761))</f>
        <v>1309</v>
      </c>
      <c r="H3390" s="467">
        <f t="shared" si="367"/>
        <v>0</v>
      </c>
      <c r="I3390" s="475" t="str">
        <f t="shared" si="368"/>
        <v/>
      </c>
      <c r="J3390" s="471">
        <f>'Potential Projects'!D3391</f>
        <v>143.44416614637444</v>
      </c>
      <c r="K3390" s="471">
        <f>'Potential Projects'!E3391</f>
        <v>90.959379004515156</v>
      </c>
      <c r="L3390" s="476">
        <f t="shared" si="369"/>
        <v>516.59645484911039</v>
      </c>
      <c r="M3390" s="471">
        <f t="shared" si="370"/>
        <v>1267.4250316588955</v>
      </c>
      <c r="N3390" s="467">
        <f t="shared" si="371"/>
        <v>0</v>
      </c>
      <c r="O3390" s="475" t="str">
        <f t="shared" si="372"/>
        <v/>
      </c>
    </row>
    <row r="3391" spans="1:15" hidden="1">
      <c r="A3391" s="475">
        <f t="shared" si="366"/>
        <v>43586</v>
      </c>
      <c r="B3391" s="475">
        <v>43607</v>
      </c>
      <c r="C3391" s="467">
        <v>6</v>
      </c>
      <c r="D3391" s="467">
        <v>870</v>
      </c>
      <c r="E3391" s="467">
        <v>60</v>
      </c>
      <c r="F3391" s="467">
        <v>1</v>
      </c>
      <c r="G3391" s="467">
        <f t="array" ref="G3391">MAX(IF($A$2:$A$8761=A3391,$D$2:$D$8761))</f>
        <v>1309</v>
      </c>
      <c r="H3391" s="467">
        <f t="shared" si="367"/>
        <v>0</v>
      </c>
      <c r="I3391" s="475" t="str">
        <f t="shared" si="368"/>
        <v/>
      </c>
      <c r="J3391" s="471">
        <f>'Potential Projects'!D3392</f>
        <v>144</v>
      </c>
      <c r="K3391" s="471">
        <f>'Potential Projects'!E3392</f>
        <v>89.277539077617718</v>
      </c>
      <c r="L3391" s="476">
        <f t="shared" si="369"/>
        <v>575.72246092238231</v>
      </c>
      <c r="M3391" s="471">
        <f t="shared" si="370"/>
        <v>1267.4250316588955</v>
      </c>
      <c r="N3391" s="467">
        <f t="shared" si="371"/>
        <v>0</v>
      </c>
      <c r="O3391" s="475" t="str">
        <f t="shared" si="372"/>
        <v/>
      </c>
    </row>
    <row r="3392" spans="1:15" hidden="1">
      <c r="A3392" s="475">
        <f t="shared" si="366"/>
        <v>43586</v>
      </c>
      <c r="B3392" s="475">
        <v>43607</v>
      </c>
      <c r="C3392" s="467">
        <v>7</v>
      </c>
      <c r="D3392" s="467">
        <v>973</v>
      </c>
      <c r="E3392" s="467">
        <v>68</v>
      </c>
      <c r="F3392" s="467">
        <v>2</v>
      </c>
      <c r="G3392" s="467">
        <f t="array" ref="G3392">MAX(IF($A$2:$A$8761=A3392,$D$2:$D$8761))</f>
        <v>1309</v>
      </c>
      <c r="H3392" s="467">
        <f t="shared" si="367"/>
        <v>0</v>
      </c>
      <c r="I3392" s="475" t="str">
        <f t="shared" si="368"/>
        <v/>
      </c>
      <c r="J3392" s="471">
        <f>'Potential Projects'!D3393</f>
        <v>144</v>
      </c>
      <c r="K3392" s="471">
        <f>'Potential Projects'!E3393</f>
        <v>68.676173349817248</v>
      </c>
      <c r="L3392" s="476">
        <f t="shared" si="369"/>
        <v>690.32382665018281</v>
      </c>
      <c r="M3392" s="471">
        <f t="shared" si="370"/>
        <v>1267.4250316588955</v>
      </c>
      <c r="N3392" s="467">
        <f t="shared" si="371"/>
        <v>0</v>
      </c>
      <c r="O3392" s="475" t="str">
        <f t="shared" si="372"/>
        <v/>
      </c>
    </row>
    <row r="3393" spans="1:15" hidden="1">
      <c r="A3393" s="475">
        <f t="shared" si="366"/>
        <v>43586</v>
      </c>
      <c r="B3393" s="475">
        <v>43607</v>
      </c>
      <c r="C3393" s="467">
        <v>8</v>
      </c>
      <c r="D3393" s="467">
        <v>1026</v>
      </c>
      <c r="E3393" s="467">
        <v>43</v>
      </c>
      <c r="F3393" s="467">
        <v>2</v>
      </c>
      <c r="G3393" s="467">
        <f t="array" ref="G3393">MAX(IF($A$2:$A$8761=A3393,$D$2:$D$8761))</f>
        <v>1309</v>
      </c>
      <c r="H3393" s="467">
        <f t="shared" si="367"/>
        <v>0</v>
      </c>
      <c r="I3393" s="475" t="str">
        <f t="shared" si="368"/>
        <v/>
      </c>
      <c r="J3393" s="471">
        <f>'Potential Projects'!D3394</f>
        <v>144</v>
      </c>
      <c r="K3393" s="471">
        <f>'Potential Projects'!E3394</f>
        <v>83.355115781552357</v>
      </c>
      <c r="L3393" s="476">
        <f t="shared" si="369"/>
        <v>753.6448842184476</v>
      </c>
      <c r="M3393" s="471">
        <f t="shared" si="370"/>
        <v>1267.4250316588955</v>
      </c>
      <c r="N3393" s="467">
        <f t="shared" si="371"/>
        <v>0</v>
      </c>
      <c r="O3393" s="475" t="str">
        <f t="shared" si="372"/>
        <v/>
      </c>
    </row>
    <row r="3394" spans="1:15" hidden="1">
      <c r="A3394" s="475">
        <f t="shared" ref="A3394:A3457" si="373">DATE(YEAR(B3394),MONTH(B3394),1)</f>
        <v>43586</v>
      </c>
      <c r="B3394" s="475">
        <v>43607</v>
      </c>
      <c r="C3394" s="467">
        <v>9</v>
      </c>
      <c r="D3394" s="467">
        <v>1025</v>
      </c>
      <c r="E3394" s="467">
        <v>42</v>
      </c>
      <c r="F3394" s="467">
        <v>5</v>
      </c>
      <c r="G3394" s="467">
        <f t="array" ref="G3394">MAX(IF($A$2:$A$8761=A3394,$D$2:$D$8761))</f>
        <v>1309</v>
      </c>
      <c r="H3394" s="467">
        <f t="shared" ref="H3394:H3457" si="374">IF(G3394=D3394,1,0)</f>
        <v>0</v>
      </c>
      <c r="I3394" s="475" t="str">
        <f t="shared" ref="I3394:I3457" si="375">IF(D3394=G3394,B3394,"")</f>
        <v/>
      </c>
      <c r="J3394" s="471">
        <f>'Potential Projects'!D3395</f>
        <v>144</v>
      </c>
      <c r="K3394" s="471">
        <f>'Potential Projects'!E3395</f>
        <v>83.375454310900892</v>
      </c>
      <c r="L3394" s="476">
        <f t="shared" ref="L3394:L3457" si="376">D3394-E3394-F3394-J3394-K3394</f>
        <v>750.62454568909914</v>
      </c>
      <c r="M3394" s="471">
        <f t="shared" ref="M3394:M3457" si="377">MAX($L$2882:$L$3625)</f>
        <v>1267.4250316588955</v>
      </c>
      <c r="N3394" s="467">
        <f t="shared" ref="N3394:N3457" si="378">IF(M3394=L3394,1,0)</f>
        <v>0</v>
      </c>
      <c r="O3394" s="475" t="str">
        <f t="shared" ref="O3394:O3457" si="379">IF(L3394=M3394,B3394,"")</f>
        <v/>
      </c>
    </row>
    <row r="3395" spans="1:15" hidden="1">
      <c r="A3395" s="475">
        <f t="shared" si="373"/>
        <v>43586</v>
      </c>
      <c r="B3395" s="475">
        <v>43607</v>
      </c>
      <c r="C3395" s="467">
        <v>10</v>
      </c>
      <c r="D3395" s="467">
        <v>1046</v>
      </c>
      <c r="E3395" s="467">
        <v>60</v>
      </c>
      <c r="F3395" s="467">
        <v>8</v>
      </c>
      <c r="G3395" s="467">
        <f t="array" ref="G3395">MAX(IF($A$2:$A$8761=A3395,$D$2:$D$8761))</f>
        <v>1309</v>
      </c>
      <c r="H3395" s="467">
        <f t="shared" si="374"/>
        <v>0</v>
      </c>
      <c r="I3395" s="475" t="str">
        <f t="shared" si="375"/>
        <v/>
      </c>
      <c r="J3395" s="471">
        <f>'Potential Projects'!D3396</f>
        <v>144</v>
      </c>
      <c r="K3395" s="471">
        <f>'Potential Projects'!E3396</f>
        <v>94.895666684583958</v>
      </c>
      <c r="L3395" s="476">
        <f t="shared" si="376"/>
        <v>739.10433331541606</v>
      </c>
      <c r="M3395" s="471">
        <f t="shared" si="377"/>
        <v>1267.4250316588955</v>
      </c>
      <c r="N3395" s="467">
        <f t="shared" si="378"/>
        <v>0</v>
      </c>
      <c r="O3395" s="475" t="str">
        <f t="shared" si="379"/>
        <v/>
      </c>
    </row>
    <row r="3396" spans="1:15" hidden="1">
      <c r="A3396" s="475">
        <f t="shared" si="373"/>
        <v>43586</v>
      </c>
      <c r="B3396" s="475">
        <v>43607</v>
      </c>
      <c r="C3396" s="467">
        <v>11</v>
      </c>
      <c r="D3396" s="467">
        <v>1029</v>
      </c>
      <c r="E3396" s="467">
        <v>63</v>
      </c>
      <c r="F3396" s="467">
        <v>12</v>
      </c>
      <c r="G3396" s="467">
        <f t="array" ref="G3396">MAX(IF($A$2:$A$8761=A3396,$D$2:$D$8761))</f>
        <v>1309</v>
      </c>
      <c r="H3396" s="467">
        <f t="shared" si="374"/>
        <v>0</v>
      </c>
      <c r="I3396" s="475" t="str">
        <f t="shared" si="375"/>
        <v/>
      </c>
      <c r="J3396" s="471">
        <f>'Potential Projects'!D3397</f>
        <v>144</v>
      </c>
      <c r="K3396" s="471">
        <f>'Potential Projects'!E3397</f>
        <v>97.421555579445283</v>
      </c>
      <c r="L3396" s="476">
        <f t="shared" si="376"/>
        <v>712.57844442055466</v>
      </c>
      <c r="M3396" s="471">
        <f t="shared" si="377"/>
        <v>1267.4250316588955</v>
      </c>
      <c r="N3396" s="467">
        <f t="shared" si="378"/>
        <v>0</v>
      </c>
      <c r="O3396" s="475" t="str">
        <f t="shared" si="379"/>
        <v/>
      </c>
    </row>
    <row r="3397" spans="1:15" hidden="1">
      <c r="A3397" s="475">
        <f t="shared" si="373"/>
        <v>43586</v>
      </c>
      <c r="B3397" s="475">
        <v>43607</v>
      </c>
      <c r="C3397" s="467">
        <v>12</v>
      </c>
      <c r="D3397" s="467">
        <v>1133</v>
      </c>
      <c r="E3397" s="467">
        <v>82</v>
      </c>
      <c r="F3397" s="467">
        <v>16</v>
      </c>
      <c r="G3397" s="467">
        <f t="array" ref="G3397">MAX(IF($A$2:$A$8761=A3397,$D$2:$D$8761))</f>
        <v>1309</v>
      </c>
      <c r="H3397" s="467">
        <f t="shared" si="374"/>
        <v>0</v>
      </c>
      <c r="I3397" s="475" t="str">
        <f t="shared" si="375"/>
        <v/>
      </c>
      <c r="J3397" s="471">
        <f>'Potential Projects'!D3398</f>
        <v>144</v>
      </c>
      <c r="K3397" s="471">
        <f>'Potential Projects'!E3398</f>
        <v>92.643565684798972</v>
      </c>
      <c r="L3397" s="476">
        <f t="shared" si="376"/>
        <v>798.356434315201</v>
      </c>
      <c r="M3397" s="471">
        <f t="shared" si="377"/>
        <v>1267.4250316588955</v>
      </c>
      <c r="N3397" s="467">
        <f t="shared" si="378"/>
        <v>0</v>
      </c>
      <c r="O3397" s="475" t="str">
        <f t="shared" si="379"/>
        <v/>
      </c>
    </row>
    <row r="3398" spans="1:15" hidden="1">
      <c r="A3398" s="475">
        <f t="shared" si="373"/>
        <v>43586</v>
      </c>
      <c r="B3398" s="475">
        <v>43607</v>
      </c>
      <c r="C3398" s="467">
        <v>13</v>
      </c>
      <c r="D3398" s="467">
        <v>1067</v>
      </c>
      <c r="E3398" s="467">
        <v>85</v>
      </c>
      <c r="F3398" s="467">
        <v>15</v>
      </c>
      <c r="G3398" s="467">
        <f t="array" ref="G3398">MAX(IF($A$2:$A$8761=A3398,$D$2:$D$8761))</f>
        <v>1309</v>
      </c>
      <c r="H3398" s="467">
        <f t="shared" si="374"/>
        <v>0</v>
      </c>
      <c r="I3398" s="475" t="str">
        <f t="shared" si="375"/>
        <v/>
      </c>
      <c r="J3398" s="471">
        <f>'Potential Projects'!D3399</f>
        <v>144</v>
      </c>
      <c r="K3398" s="471">
        <f>'Potential Projects'!E3399</f>
        <v>93.449284347452164</v>
      </c>
      <c r="L3398" s="476">
        <f t="shared" si="376"/>
        <v>729.55071565254786</v>
      </c>
      <c r="M3398" s="471">
        <f t="shared" si="377"/>
        <v>1267.4250316588955</v>
      </c>
      <c r="N3398" s="467">
        <f t="shared" si="378"/>
        <v>0</v>
      </c>
      <c r="O3398" s="475" t="str">
        <f t="shared" si="379"/>
        <v/>
      </c>
    </row>
    <row r="3399" spans="1:15" hidden="1">
      <c r="A3399" s="475">
        <f t="shared" si="373"/>
        <v>43586</v>
      </c>
      <c r="B3399" s="475">
        <v>43607</v>
      </c>
      <c r="C3399" s="467">
        <v>14</v>
      </c>
      <c r="D3399" s="467">
        <v>1039</v>
      </c>
      <c r="E3399" s="467">
        <v>68</v>
      </c>
      <c r="F3399" s="467">
        <v>14</v>
      </c>
      <c r="G3399" s="467">
        <f t="array" ref="G3399">MAX(IF($A$2:$A$8761=A3399,$D$2:$D$8761))</f>
        <v>1309</v>
      </c>
      <c r="H3399" s="467">
        <f t="shared" si="374"/>
        <v>0</v>
      </c>
      <c r="I3399" s="475" t="str">
        <f t="shared" si="375"/>
        <v/>
      </c>
      <c r="J3399" s="471">
        <f>'Potential Projects'!D3400</f>
        <v>144</v>
      </c>
      <c r="K3399" s="471">
        <f>'Potential Projects'!E3400</f>
        <v>93.644064878520751</v>
      </c>
      <c r="L3399" s="476">
        <f t="shared" si="376"/>
        <v>719.35593512147921</v>
      </c>
      <c r="M3399" s="471">
        <f t="shared" si="377"/>
        <v>1267.4250316588955</v>
      </c>
      <c r="N3399" s="467">
        <f t="shared" si="378"/>
        <v>0</v>
      </c>
      <c r="O3399" s="475" t="str">
        <f t="shared" si="379"/>
        <v/>
      </c>
    </row>
    <row r="3400" spans="1:15" hidden="1">
      <c r="A3400" s="475">
        <f t="shared" si="373"/>
        <v>43586</v>
      </c>
      <c r="B3400" s="475">
        <v>43607</v>
      </c>
      <c r="C3400" s="467">
        <v>15</v>
      </c>
      <c r="D3400" s="467">
        <v>1047</v>
      </c>
      <c r="E3400" s="467">
        <v>83</v>
      </c>
      <c r="F3400" s="467">
        <v>11</v>
      </c>
      <c r="G3400" s="467">
        <f t="array" ref="G3400">MAX(IF($A$2:$A$8761=A3400,$D$2:$D$8761))</f>
        <v>1309</v>
      </c>
      <c r="H3400" s="467">
        <f t="shared" si="374"/>
        <v>0</v>
      </c>
      <c r="I3400" s="475" t="str">
        <f t="shared" si="375"/>
        <v/>
      </c>
      <c r="J3400" s="471">
        <f>'Potential Projects'!D3401</f>
        <v>144</v>
      </c>
      <c r="K3400" s="471">
        <f>'Potential Projects'!E3401</f>
        <v>86.941737207052242</v>
      </c>
      <c r="L3400" s="476">
        <f t="shared" si="376"/>
        <v>722.05826279294774</v>
      </c>
      <c r="M3400" s="471">
        <f t="shared" si="377"/>
        <v>1267.4250316588955</v>
      </c>
      <c r="N3400" s="467">
        <f t="shared" si="378"/>
        <v>0</v>
      </c>
      <c r="O3400" s="475" t="str">
        <f t="shared" si="379"/>
        <v/>
      </c>
    </row>
    <row r="3401" spans="1:15" hidden="1">
      <c r="A3401" s="475">
        <f t="shared" si="373"/>
        <v>43586</v>
      </c>
      <c r="B3401" s="475">
        <v>43607</v>
      </c>
      <c r="C3401" s="467">
        <v>16</v>
      </c>
      <c r="D3401" s="467">
        <v>1036</v>
      </c>
      <c r="E3401" s="467">
        <v>79</v>
      </c>
      <c r="F3401" s="467">
        <v>8</v>
      </c>
      <c r="G3401" s="467">
        <f t="array" ref="G3401">MAX(IF($A$2:$A$8761=A3401,$D$2:$D$8761))</f>
        <v>1309</v>
      </c>
      <c r="H3401" s="467">
        <f t="shared" si="374"/>
        <v>0</v>
      </c>
      <c r="I3401" s="475" t="str">
        <f t="shared" si="375"/>
        <v/>
      </c>
      <c r="J3401" s="471">
        <f>'Potential Projects'!D3402</f>
        <v>140.03132573094038</v>
      </c>
      <c r="K3401" s="471">
        <f>'Potential Projects'!E3402</f>
        <v>87.618384433455176</v>
      </c>
      <c r="L3401" s="476">
        <f t="shared" si="376"/>
        <v>721.35028983560449</v>
      </c>
      <c r="M3401" s="471">
        <f t="shared" si="377"/>
        <v>1267.4250316588955</v>
      </c>
      <c r="N3401" s="467">
        <f t="shared" si="378"/>
        <v>0</v>
      </c>
      <c r="O3401" s="475" t="str">
        <f t="shared" si="379"/>
        <v/>
      </c>
    </row>
    <row r="3402" spans="1:15" hidden="1">
      <c r="A3402" s="475">
        <f t="shared" si="373"/>
        <v>43586</v>
      </c>
      <c r="B3402" s="475">
        <v>43607</v>
      </c>
      <c r="C3402" s="467">
        <v>17</v>
      </c>
      <c r="D3402" s="467">
        <v>1021</v>
      </c>
      <c r="E3402" s="467">
        <v>81</v>
      </c>
      <c r="F3402" s="467">
        <v>6</v>
      </c>
      <c r="G3402" s="467">
        <f t="array" ref="G3402">MAX(IF($A$2:$A$8761=A3402,$D$2:$D$8761))</f>
        <v>1309</v>
      </c>
      <c r="H3402" s="467">
        <f t="shared" si="374"/>
        <v>0</v>
      </c>
      <c r="I3402" s="475" t="str">
        <f t="shared" si="375"/>
        <v/>
      </c>
      <c r="J3402" s="471">
        <f>'Potential Projects'!D3403</f>
        <v>109.07657779869353</v>
      </c>
      <c r="K3402" s="471">
        <f>'Potential Projects'!E3403</f>
        <v>85.417912008170276</v>
      </c>
      <c r="L3402" s="476">
        <f t="shared" si="376"/>
        <v>739.50551019313616</v>
      </c>
      <c r="M3402" s="471">
        <f t="shared" si="377"/>
        <v>1267.4250316588955</v>
      </c>
      <c r="N3402" s="467">
        <f t="shared" si="378"/>
        <v>0</v>
      </c>
      <c r="O3402" s="475" t="str">
        <f t="shared" si="379"/>
        <v/>
      </c>
    </row>
    <row r="3403" spans="1:15" hidden="1">
      <c r="A3403" s="475">
        <f t="shared" si="373"/>
        <v>43586</v>
      </c>
      <c r="B3403" s="475">
        <v>43607</v>
      </c>
      <c r="C3403" s="467">
        <v>18</v>
      </c>
      <c r="D3403" s="467">
        <v>1044</v>
      </c>
      <c r="E3403" s="467">
        <v>75</v>
      </c>
      <c r="F3403" s="467">
        <v>4</v>
      </c>
      <c r="G3403" s="467">
        <f t="array" ref="G3403">MAX(IF($A$2:$A$8761=A3403,$D$2:$D$8761))</f>
        <v>1309</v>
      </c>
      <c r="H3403" s="467">
        <f t="shared" si="374"/>
        <v>0</v>
      </c>
      <c r="I3403" s="475" t="str">
        <f t="shared" si="375"/>
        <v/>
      </c>
      <c r="J3403" s="471">
        <f>'Potential Projects'!D3404</f>
        <v>138.90086253704041</v>
      </c>
      <c r="K3403" s="471">
        <f>'Potential Projects'!E3404</f>
        <v>83.922247849924759</v>
      </c>
      <c r="L3403" s="476">
        <f t="shared" si="376"/>
        <v>742.17688961303475</v>
      </c>
      <c r="M3403" s="471">
        <f t="shared" si="377"/>
        <v>1267.4250316588955</v>
      </c>
      <c r="N3403" s="467">
        <f t="shared" si="378"/>
        <v>0</v>
      </c>
      <c r="O3403" s="475" t="str">
        <f t="shared" si="379"/>
        <v/>
      </c>
    </row>
    <row r="3404" spans="1:15" hidden="1">
      <c r="A3404" s="475">
        <f t="shared" si="373"/>
        <v>43586</v>
      </c>
      <c r="B3404" s="475">
        <v>43607</v>
      </c>
      <c r="C3404" s="467">
        <v>19</v>
      </c>
      <c r="D3404" s="467">
        <v>1015</v>
      </c>
      <c r="E3404" s="467">
        <v>73</v>
      </c>
      <c r="F3404" s="467">
        <v>2</v>
      </c>
      <c r="G3404" s="467">
        <f t="array" ref="G3404">MAX(IF($A$2:$A$8761=A3404,$D$2:$D$8761))</f>
        <v>1309</v>
      </c>
      <c r="H3404" s="467">
        <f t="shared" si="374"/>
        <v>0</v>
      </c>
      <c r="I3404" s="475" t="str">
        <f t="shared" si="375"/>
        <v/>
      </c>
      <c r="J3404" s="471">
        <f>'Potential Projects'!D3405</f>
        <v>144</v>
      </c>
      <c r="K3404" s="471">
        <f>'Potential Projects'!E3405</f>
        <v>88.385772790797674</v>
      </c>
      <c r="L3404" s="476">
        <f t="shared" si="376"/>
        <v>707.61422720920234</v>
      </c>
      <c r="M3404" s="471">
        <f t="shared" si="377"/>
        <v>1267.4250316588955</v>
      </c>
      <c r="N3404" s="467">
        <f t="shared" si="378"/>
        <v>0</v>
      </c>
      <c r="O3404" s="475" t="str">
        <f t="shared" si="379"/>
        <v/>
      </c>
    </row>
    <row r="3405" spans="1:15" hidden="1">
      <c r="A3405" s="475">
        <f t="shared" si="373"/>
        <v>43586</v>
      </c>
      <c r="B3405" s="475">
        <v>43607</v>
      </c>
      <c r="C3405" s="467">
        <v>20</v>
      </c>
      <c r="D3405" s="467">
        <v>1005</v>
      </c>
      <c r="E3405" s="467">
        <v>53</v>
      </c>
      <c r="F3405" s="467">
        <v>1</v>
      </c>
      <c r="G3405" s="467">
        <f t="array" ref="G3405">MAX(IF($A$2:$A$8761=A3405,$D$2:$D$8761))</f>
        <v>1309</v>
      </c>
      <c r="H3405" s="467">
        <f t="shared" si="374"/>
        <v>0</v>
      </c>
      <c r="I3405" s="475" t="str">
        <f t="shared" si="375"/>
        <v/>
      </c>
      <c r="J3405" s="471">
        <f>'Potential Projects'!D3406</f>
        <v>144</v>
      </c>
      <c r="K3405" s="471">
        <f>'Potential Projects'!E3406</f>
        <v>94.755643732530643</v>
      </c>
      <c r="L3405" s="476">
        <f t="shared" si="376"/>
        <v>712.24435626746936</v>
      </c>
      <c r="M3405" s="471">
        <f t="shared" si="377"/>
        <v>1267.4250316588955</v>
      </c>
      <c r="N3405" s="467">
        <f t="shared" si="378"/>
        <v>0</v>
      </c>
      <c r="O3405" s="475" t="str">
        <f t="shared" si="379"/>
        <v/>
      </c>
    </row>
    <row r="3406" spans="1:15" hidden="1">
      <c r="A3406" s="475">
        <f t="shared" si="373"/>
        <v>43586</v>
      </c>
      <c r="B3406" s="475">
        <v>43607</v>
      </c>
      <c r="C3406" s="467">
        <v>21</v>
      </c>
      <c r="D3406" s="467">
        <v>1028</v>
      </c>
      <c r="E3406" s="467">
        <v>69</v>
      </c>
      <c r="F3406" s="467">
        <v>0</v>
      </c>
      <c r="G3406" s="467">
        <f t="array" ref="G3406">MAX(IF($A$2:$A$8761=A3406,$D$2:$D$8761))</f>
        <v>1309</v>
      </c>
      <c r="H3406" s="467">
        <f t="shared" si="374"/>
        <v>0</v>
      </c>
      <c r="I3406" s="475" t="str">
        <f t="shared" si="375"/>
        <v/>
      </c>
      <c r="J3406" s="471">
        <f>'Potential Projects'!D3407</f>
        <v>144</v>
      </c>
      <c r="K3406" s="471">
        <f>'Potential Projects'!E3407</f>
        <v>93.900643248763714</v>
      </c>
      <c r="L3406" s="476">
        <f t="shared" si="376"/>
        <v>721.09935675123631</v>
      </c>
      <c r="M3406" s="471">
        <f t="shared" si="377"/>
        <v>1267.4250316588955</v>
      </c>
      <c r="N3406" s="467">
        <f t="shared" si="378"/>
        <v>0</v>
      </c>
      <c r="O3406" s="475" t="str">
        <f t="shared" si="379"/>
        <v/>
      </c>
    </row>
    <row r="3407" spans="1:15" hidden="1">
      <c r="A3407" s="475">
        <f t="shared" si="373"/>
        <v>43586</v>
      </c>
      <c r="B3407" s="475">
        <v>43607</v>
      </c>
      <c r="C3407" s="467">
        <v>22</v>
      </c>
      <c r="D3407" s="467">
        <v>985</v>
      </c>
      <c r="E3407" s="467">
        <v>70</v>
      </c>
      <c r="F3407" s="467">
        <v>0</v>
      </c>
      <c r="G3407" s="467">
        <f t="array" ref="G3407">MAX(IF($A$2:$A$8761=A3407,$D$2:$D$8761))</f>
        <v>1309</v>
      </c>
      <c r="H3407" s="467">
        <f t="shared" si="374"/>
        <v>0</v>
      </c>
      <c r="I3407" s="475" t="str">
        <f t="shared" si="375"/>
        <v/>
      </c>
      <c r="J3407" s="471">
        <f>'Potential Projects'!D3408</f>
        <v>144</v>
      </c>
      <c r="K3407" s="471">
        <f>'Potential Projects'!E3408</f>
        <v>97.067978069232424</v>
      </c>
      <c r="L3407" s="476">
        <f t="shared" si="376"/>
        <v>673.93202193076763</v>
      </c>
      <c r="M3407" s="471">
        <f t="shared" si="377"/>
        <v>1267.4250316588955</v>
      </c>
      <c r="N3407" s="467">
        <f t="shared" si="378"/>
        <v>0</v>
      </c>
      <c r="O3407" s="475" t="str">
        <f t="shared" si="379"/>
        <v/>
      </c>
    </row>
    <row r="3408" spans="1:15" hidden="1">
      <c r="A3408" s="475">
        <f t="shared" si="373"/>
        <v>43586</v>
      </c>
      <c r="B3408" s="475">
        <v>43607</v>
      </c>
      <c r="C3408" s="467">
        <v>23</v>
      </c>
      <c r="D3408" s="467">
        <v>919</v>
      </c>
      <c r="E3408" s="467">
        <v>82</v>
      </c>
      <c r="F3408" s="467">
        <v>0</v>
      </c>
      <c r="G3408" s="467">
        <f t="array" ref="G3408">MAX(IF($A$2:$A$8761=A3408,$D$2:$D$8761))</f>
        <v>1309</v>
      </c>
      <c r="H3408" s="467">
        <f t="shared" si="374"/>
        <v>0</v>
      </c>
      <c r="I3408" s="475" t="str">
        <f t="shared" si="375"/>
        <v/>
      </c>
      <c r="J3408" s="471">
        <f>'Potential Projects'!D3409</f>
        <v>144</v>
      </c>
      <c r="K3408" s="471">
        <f>'Potential Projects'!E3409</f>
        <v>95.110785745001067</v>
      </c>
      <c r="L3408" s="476">
        <f t="shared" si="376"/>
        <v>597.88921425499893</v>
      </c>
      <c r="M3408" s="471">
        <f t="shared" si="377"/>
        <v>1267.4250316588955</v>
      </c>
      <c r="N3408" s="467">
        <f t="shared" si="378"/>
        <v>0</v>
      </c>
      <c r="O3408" s="475" t="str">
        <f t="shared" si="379"/>
        <v/>
      </c>
    </row>
    <row r="3409" spans="1:15" hidden="1">
      <c r="A3409" s="475">
        <f t="shared" si="373"/>
        <v>43586</v>
      </c>
      <c r="B3409" s="475">
        <v>43607</v>
      </c>
      <c r="C3409" s="467">
        <v>24</v>
      </c>
      <c r="D3409" s="467">
        <v>827</v>
      </c>
      <c r="E3409" s="467">
        <v>72</v>
      </c>
      <c r="F3409" s="467">
        <v>0</v>
      </c>
      <c r="G3409" s="467">
        <f t="array" ref="G3409">MAX(IF($A$2:$A$8761=A3409,$D$2:$D$8761))</f>
        <v>1309</v>
      </c>
      <c r="H3409" s="467">
        <f t="shared" si="374"/>
        <v>0</v>
      </c>
      <c r="I3409" s="475" t="str">
        <f t="shared" si="375"/>
        <v/>
      </c>
      <c r="J3409" s="471">
        <f>'Potential Projects'!D3410</f>
        <v>144</v>
      </c>
      <c r="K3409" s="471">
        <f>'Potential Projects'!E3410</f>
        <v>88.629835142980014</v>
      </c>
      <c r="L3409" s="476">
        <f t="shared" si="376"/>
        <v>522.37016485701997</v>
      </c>
      <c r="M3409" s="471">
        <f t="shared" si="377"/>
        <v>1267.4250316588955</v>
      </c>
      <c r="N3409" s="467">
        <f t="shared" si="378"/>
        <v>0</v>
      </c>
      <c r="O3409" s="475" t="str">
        <f t="shared" si="379"/>
        <v/>
      </c>
    </row>
    <row r="3410" spans="1:15" hidden="1">
      <c r="A3410" s="475">
        <f t="shared" si="373"/>
        <v>43586</v>
      </c>
      <c r="B3410" s="475">
        <v>43608</v>
      </c>
      <c r="C3410" s="467">
        <v>1</v>
      </c>
      <c r="D3410" s="467">
        <v>761</v>
      </c>
      <c r="E3410" s="467">
        <v>78</v>
      </c>
      <c r="F3410" s="467">
        <v>0</v>
      </c>
      <c r="G3410" s="467">
        <f t="array" ref="G3410">MAX(IF($A$2:$A$8761=A3410,$D$2:$D$8761))</f>
        <v>1309</v>
      </c>
      <c r="H3410" s="467">
        <f t="shared" si="374"/>
        <v>0</v>
      </c>
      <c r="I3410" s="475" t="str">
        <f t="shared" si="375"/>
        <v/>
      </c>
      <c r="J3410" s="471">
        <f>'Potential Projects'!D3411</f>
        <v>144</v>
      </c>
      <c r="K3410" s="471">
        <f>'Potential Projects'!E3411</f>
        <v>89.398788002580091</v>
      </c>
      <c r="L3410" s="476">
        <f t="shared" si="376"/>
        <v>449.60121199741991</v>
      </c>
      <c r="M3410" s="471">
        <f t="shared" si="377"/>
        <v>1267.4250316588955</v>
      </c>
      <c r="N3410" s="467">
        <f t="shared" si="378"/>
        <v>0</v>
      </c>
      <c r="O3410" s="475" t="str">
        <f t="shared" si="379"/>
        <v/>
      </c>
    </row>
    <row r="3411" spans="1:15" hidden="1">
      <c r="A3411" s="475">
        <f t="shared" si="373"/>
        <v>43586</v>
      </c>
      <c r="B3411" s="475">
        <v>43608</v>
      </c>
      <c r="C3411" s="467">
        <v>2</v>
      </c>
      <c r="D3411" s="467">
        <v>751</v>
      </c>
      <c r="E3411" s="467">
        <v>88</v>
      </c>
      <c r="F3411" s="467">
        <v>0</v>
      </c>
      <c r="G3411" s="467">
        <f t="array" ref="G3411">MAX(IF($A$2:$A$8761=A3411,$D$2:$D$8761))</f>
        <v>1309</v>
      </c>
      <c r="H3411" s="467">
        <f t="shared" si="374"/>
        <v>0</v>
      </c>
      <c r="I3411" s="475" t="str">
        <f t="shared" si="375"/>
        <v/>
      </c>
      <c r="J3411" s="471">
        <f>'Potential Projects'!D3412</f>
        <v>144</v>
      </c>
      <c r="K3411" s="471">
        <f>'Potential Projects'!E3412</f>
        <v>83.283148677703721</v>
      </c>
      <c r="L3411" s="476">
        <f t="shared" si="376"/>
        <v>435.71685132229629</v>
      </c>
      <c r="M3411" s="471">
        <f t="shared" si="377"/>
        <v>1267.4250316588955</v>
      </c>
      <c r="N3411" s="467">
        <f t="shared" si="378"/>
        <v>0</v>
      </c>
      <c r="O3411" s="475" t="str">
        <f t="shared" si="379"/>
        <v/>
      </c>
    </row>
    <row r="3412" spans="1:15" hidden="1">
      <c r="A3412" s="475">
        <f t="shared" si="373"/>
        <v>43586</v>
      </c>
      <c r="B3412" s="475">
        <v>43608</v>
      </c>
      <c r="C3412" s="467">
        <v>3</v>
      </c>
      <c r="D3412" s="467">
        <v>772</v>
      </c>
      <c r="E3412" s="467">
        <v>96</v>
      </c>
      <c r="F3412" s="467">
        <v>0</v>
      </c>
      <c r="G3412" s="467">
        <f t="array" ref="G3412">MAX(IF($A$2:$A$8761=A3412,$D$2:$D$8761))</f>
        <v>1309</v>
      </c>
      <c r="H3412" s="467">
        <f t="shared" si="374"/>
        <v>0</v>
      </c>
      <c r="I3412" s="475" t="str">
        <f t="shared" si="375"/>
        <v/>
      </c>
      <c r="J3412" s="471">
        <f>'Potential Projects'!D3413</f>
        <v>144</v>
      </c>
      <c r="K3412" s="471">
        <f>'Potential Projects'!E3413</f>
        <v>79.476714685013974</v>
      </c>
      <c r="L3412" s="476">
        <f t="shared" si="376"/>
        <v>452.52328531498603</v>
      </c>
      <c r="M3412" s="471">
        <f t="shared" si="377"/>
        <v>1267.4250316588955</v>
      </c>
      <c r="N3412" s="467">
        <f t="shared" si="378"/>
        <v>0</v>
      </c>
      <c r="O3412" s="475" t="str">
        <f t="shared" si="379"/>
        <v/>
      </c>
    </row>
    <row r="3413" spans="1:15" hidden="1">
      <c r="A3413" s="475">
        <f t="shared" si="373"/>
        <v>43586</v>
      </c>
      <c r="B3413" s="475">
        <v>43608</v>
      </c>
      <c r="C3413" s="467">
        <v>4</v>
      </c>
      <c r="D3413" s="467">
        <v>758</v>
      </c>
      <c r="E3413" s="467">
        <v>95</v>
      </c>
      <c r="F3413" s="467">
        <v>0</v>
      </c>
      <c r="G3413" s="467">
        <f t="array" ref="G3413">MAX(IF($A$2:$A$8761=A3413,$D$2:$D$8761))</f>
        <v>1309</v>
      </c>
      <c r="H3413" s="467">
        <f t="shared" si="374"/>
        <v>0</v>
      </c>
      <c r="I3413" s="475" t="str">
        <f t="shared" si="375"/>
        <v/>
      </c>
      <c r="J3413" s="471">
        <f>'Potential Projects'!D3414</f>
        <v>141.22556524400036</v>
      </c>
      <c r="K3413" s="471">
        <f>'Potential Projects'!E3414</f>
        <v>83.101666415824553</v>
      </c>
      <c r="L3413" s="476">
        <f t="shared" si="376"/>
        <v>438.67276834017514</v>
      </c>
      <c r="M3413" s="471">
        <f t="shared" si="377"/>
        <v>1267.4250316588955</v>
      </c>
      <c r="N3413" s="467">
        <f t="shared" si="378"/>
        <v>0</v>
      </c>
      <c r="O3413" s="475" t="str">
        <f t="shared" si="379"/>
        <v/>
      </c>
    </row>
    <row r="3414" spans="1:15" hidden="1">
      <c r="A3414" s="475">
        <f t="shared" si="373"/>
        <v>43586</v>
      </c>
      <c r="B3414" s="475">
        <v>43608</v>
      </c>
      <c r="C3414" s="467">
        <v>5</v>
      </c>
      <c r="D3414" s="467">
        <v>789</v>
      </c>
      <c r="E3414" s="467">
        <v>87</v>
      </c>
      <c r="F3414" s="467">
        <v>0</v>
      </c>
      <c r="G3414" s="467">
        <f t="array" ref="G3414">MAX(IF($A$2:$A$8761=A3414,$D$2:$D$8761))</f>
        <v>1309</v>
      </c>
      <c r="H3414" s="467">
        <f t="shared" si="374"/>
        <v>0</v>
      </c>
      <c r="I3414" s="475" t="str">
        <f t="shared" si="375"/>
        <v/>
      </c>
      <c r="J3414" s="471">
        <f>'Potential Projects'!D3415</f>
        <v>136.1916275047902</v>
      </c>
      <c r="K3414" s="471">
        <f>'Potential Projects'!E3415</f>
        <v>51.017636368522901</v>
      </c>
      <c r="L3414" s="476">
        <f t="shared" si="376"/>
        <v>514.79073612668697</v>
      </c>
      <c r="M3414" s="471">
        <f t="shared" si="377"/>
        <v>1267.4250316588955</v>
      </c>
      <c r="N3414" s="467">
        <f t="shared" si="378"/>
        <v>0</v>
      </c>
      <c r="O3414" s="475" t="str">
        <f t="shared" si="379"/>
        <v/>
      </c>
    </row>
    <row r="3415" spans="1:15" hidden="1">
      <c r="A3415" s="475">
        <f t="shared" si="373"/>
        <v>43586</v>
      </c>
      <c r="B3415" s="475">
        <v>43608</v>
      </c>
      <c r="C3415" s="467">
        <v>6</v>
      </c>
      <c r="D3415" s="467">
        <v>870</v>
      </c>
      <c r="E3415" s="467">
        <v>79</v>
      </c>
      <c r="F3415" s="467">
        <v>0</v>
      </c>
      <c r="G3415" s="467">
        <f t="array" ref="G3415">MAX(IF($A$2:$A$8761=A3415,$D$2:$D$8761))</f>
        <v>1309</v>
      </c>
      <c r="H3415" s="467">
        <f t="shared" si="374"/>
        <v>0</v>
      </c>
      <c r="I3415" s="475" t="str">
        <f t="shared" si="375"/>
        <v/>
      </c>
      <c r="J3415" s="471">
        <f>'Potential Projects'!D3416</f>
        <v>137.28149339750678</v>
      </c>
      <c r="K3415" s="471">
        <f>'Potential Projects'!E3416</f>
        <v>15.410347237153301</v>
      </c>
      <c r="L3415" s="476">
        <f t="shared" si="376"/>
        <v>638.30815936533998</v>
      </c>
      <c r="M3415" s="471">
        <f t="shared" si="377"/>
        <v>1267.4250316588955</v>
      </c>
      <c r="N3415" s="467">
        <f t="shared" si="378"/>
        <v>0</v>
      </c>
      <c r="O3415" s="475" t="str">
        <f t="shared" si="379"/>
        <v/>
      </c>
    </row>
    <row r="3416" spans="1:15" hidden="1">
      <c r="A3416" s="475">
        <f t="shared" si="373"/>
        <v>43586</v>
      </c>
      <c r="B3416" s="475">
        <v>43608</v>
      </c>
      <c r="C3416" s="467">
        <v>7</v>
      </c>
      <c r="D3416" s="467">
        <v>941</v>
      </c>
      <c r="E3416" s="467">
        <v>69</v>
      </c>
      <c r="F3416" s="467">
        <v>8</v>
      </c>
      <c r="G3416" s="467">
        <f t="array" ref="G3416">MAX(IF($A$2:$A$8761=A3416,$D$2:$D$8761))</f>
        <v>1309</v>
      </c>
      <c r="H3416" s="467">
        <f t="shared" si="374"/>
        <v>0</v>
      </c>
      <c r="I3416" s="475" t="str">
        <f t="shared" si="375"/>
        <v/>
      </c>
      <c r="J3416" s="471">
        <f>'Potential Projects'!D3417</f>
        <v>134.27234800887564</v>
      </c>
      <c r="K3416" s="471">
        <f>'Potential Projects'!E3417</f>
        <v>23.590347290905182</v>
      </c>
      <c r="L3416" s="476">
        <f t="shared" si="376"/>
        <v>706.13730470021926</v>
      </c>
      <c r="M3416" s="471">
        <f t="shared" si="377"/>
        <v>1267.4250316588955</v>
      </c>
      <c r="N3416" s="467">
        <f t="shared" si="378"/>
        <v>0</v>
      </c>
      <c r="O3416" s="475" t="str">
        <f t="shared" si="379"/>
        <v/>
      </c>
    </row>
    <row r="3417" spans="1:15" hidden="1">
      <c r="A3417" s="475">
        <f t="shared" si="373"/>
        <v>43586</v>
      </c>
      <c r="B3417" s="475">
        <v>43608</v>
      </c>
      <c r="C3417" s="467">
        <v>8</v>
      </c>
      <c r="D3417" s="467">
        <v>1023</v>
      </c>
      <c r="E3417" s="467">
        <v>61</v>
      </c>
      <c r="F3417" s="467">
        <v>15</v>
      </c>
      <c r="G3417" s="467">
        <f t="array" ref="G3417">MAX(IF($A$2:$A$8761=A3417,$D$2:$D$8761))</f>
        <v>1309</v>
      </c>
      <c r="H3417" s="467">
        <f t="shared" si="374"/>
        <v>0</v>
      </c>
      <c r="I3417" s="475" t="str">
        <f t="shared" si="375"/>
        <v/>
      </c>
      <c r="J3417" s="471">
        <f>'Potential Projects'!D3418</f>
        <v>131.49279462088228</v>
      </c>
      <c r="K3417" s="471">
        <f>'Potential Projects'!E3418</f>
        <v>24.137923081057838</v>
      </c>
      <c r="L3417" s="476">
        <f t="shared" si="376"/>
        <v>791.36928229805994</v>
      </c>
      <c r="M3417" s="471">
        <f t="shared" si="377"/>
        <v>1267.4250316588955</v>
      </c>
      <c r="N3417" s="467">
        <f t="shared" si="378"/>
        <v>0</v>
      </c>
      <c r="O3417" s="475" t="str">
        <f t="shared" si="379"/>
        <v/>
      </c>
    </row>
    <row r="3418" spans="1:15" hidden="1">
      <c r="A3418" s="475">
        <f t="shared" si="373"/>
        <v>43586</v>
      </c>
      <c r="B3418" s="475">
        <v>43608</v>
      </c>
      <c r="C3418" s="467">
        <v>9</v>
      </c>
      <c r="D3418" s="467">
        <v>1035</v>
      </c>
      <c r="E3418" s="467">
        <v>60</v>
      </c>
      <c r="F3418" s="467">
        <v>16</v>
      </c>
      <c r="G3418" s="467">
        <f t="array" ref="G3418">MAX(IF($A$2:$A$8761=A3418,$D$2:$D$8761))</f>
        <v>1309</v>
      </c>
      <c r="H3418" s="467">
        <f t="shared" si="374"/>
        <v>0</v>
      </c>
      <c r="I3418" s="475" t="str">
        <f t="shared" si="375"/>
        <v/>
      </c>
      <c r="J3418" s="471">
        <f>'Potential Projects'!D3419</f>
        <v>130.79914607352822</v>
      </c>
      <c r="K3418" s="471">
        <f>'Potential Projects'!E3419</f>
        <v>44.070464093743283</v>
      </c>
      <c r="L3418" s="476">
        <f t="shared" si="376"/>
        <v>784.1303898327285</v>
      </c>
      <c r="M3418" s="471">
        <f t="shared" si="377"/>
        <v>1267.4250316588955</v>
      </c>
      <c r="N3418" s="467">
        <f t="shared" si="378"/>
        <v>0</v>
      </c>
      <c r="O3418" s="475" t="str">
        <f t="shared" si="379"/>
        <v/>
      </c>
    </row>
    <row r="3419" spans="1:15" hidden="1">
      <c r="A3419" s="475">
        <f t="shared" si="373"/>
        <v>43586</v>
      </c>
      <c r="B3419" s="475">
        <v>43608</v>
      </c>
      <c r="C3419" s="467">
        <v>10</v>
      </c>
      <c r="D3419" s="467">
        <v>1036</v>
      </c>
      <c r="E3419" s="467">
        <v>56</v>
      </c>
      <c r="F3419" s="467">
        <v>19</v>
      </c>
      <c r="G3419" s="467">
        <f t="array" ref="G3419">MAX(IF($A$2:$A$8761=A3419,$D$2:$D$8761))</f>
        <v>1309</v>
      </c>
      <c r="H3419" s="467">
        <f t="shared" si="374"/>
        <v>0</v>
      </c>
      <c r="I3419" s="475" t="str">
        <f t="shared" si="375"/>
        <v/>
      </c>
      <c r="J3419" s="471">
        <f>'Potential Projects'!D3420</f>
        <v>125.7285197417991</v>
      </c>
      <c r="K3419" s="471">
        <f>'Potential Projects'!E3420</f>
        <v>55.129148301440551</v>
      </c>
      <c r="L3419" s="476">
        <f t="shared" si="376"/>
        <v>780.14233195676036</v>
      </c>
      <c r="M3419" s="471">
        <f t="shared" si="377"/>
        <v>1267.4250316588955</v>
      </c>
      <c r="N3419" s="467">
        <f t="shared" si="378"/>
        <v>0</v>
      </c>
      <c r="O3419" s="475" t="str">
        <f t="shared" si="379"/>
        <v/>
      </c>
    </row>
    <row r="3420" spans="1:15" hidden="1">
      <c r="A3420" s="475">
        <f t="shared" si="373"/>
        <v>43586</v>
      </c>
      <c r="B3420" s="475">
        <v>43608</v>
      </c>
      <c r="C3420" s="467">
        <v>11</v>
      </c>
      <c r="D3420" s="467">
        <v>1039</v>
      </c>
      <c r="E3420" s="467">
        <v>43</v>
      </c>
      <c r="F3420" s="467">
        <v>18</v>
      </c>
      <c r="G3420" s="467">
        <f t="array" ref="G3420">MAX(IF($A$2:$A$8761=A3420,$D$2:$D$8761))</f>
        <v>1309</v>
      </c>
      <c r="H3420" s="467">
        <f t="shared" si="374"/>
        <v>0</v>
      </c>
      <c r="I3420" s="475" t="str">
        <f t="shared" si="375"/>
        <v/>
      </c>
      <c r="J3420" s="471">
        <f>'Potential Projects'!D3421</f>
        <v>108.9237182059078</v>
      </c>
      <c r="K3420" s="471">
        <f>'Potential Projects'!E3421</f>
        <v>50.03669345302086</v>
      </c>
      <c r="L3420" s="476">
        <f t="shared" si="376"/>
        <v>819.03958834107129</v>
      </c>
      <c r="M3420" s="471">
        <f t="shared" si="377"/>
        <v>1267.4250316588955</v>
      </c>
      <c r="N3420" s="467">
        <f t="shared" si="378"/>
        <v>0</v>
      </c>
      <c r="O3420" s="475" t="str">
        <f t="shared" si="379"/>
        <v/>
      </c>
    </row>
    <row r="3421" spans="1:15" hidden="1">
      <c r="A3421" s="475">
        <f t="shared" si="373"/>
        <v>43586</v>
      </c>
      <c r="B3421" s="475">
        <v>43608</v>
      </c>
      <c r="C3421" s="467">
        <v>12</v>
      </c>
      <c r="D3421" s="467">
        <v>1043</v>
      </c>
      <c r="E3421" s="467">
        <v>25</v>
      </c>
      <c r="F3421" s="467">
        <v>19</v>
      </c>
      <c r="G3421" s="467">
        <f t="array" ref="G3421">MAX(IF($A$2:$A$8761=A3421,$D$2:$D$8761))</f>
        <v>1309</v>
      </c>
      <c r="H3421" s="467">
        <f t="shared" si="374"/>
        <v>0</v>
      </c>
      <c r="I3421" s="475" t="str">
        <f t="shared" si="375"/>
        <v/>
      </c>
      <c r="J3421" s="471">
        <f>'Potential Projects'!D3422</f>
        <v>110.07911922472218</v>
      </c>
      <c r="K3421" s="471">
        <f>'Potential Projects'!E3422</f>
        <v>55.453782519888193</v>
      </c>
      <c r="L3421" s="476">
        <f t="shared" si="376"/>
        <v>833.4670982553896</v>
      </c>
      <c r="M3421" s="471">
        <f t="shared" si="377"/>
        <v>1267.4250316588955</v>
      </c>
      <c r="N3421" s="467">
        <f t="shared" si="378"/>
        <v>0</v>
      </c>
      <c r="O3421" s="475" t="str">
        <f t="shared" si="379"/>
        <v/>
      </c>
    </row>
    <row r="3422" spans="1:15" hidden="1">
      <c r="A3422" s="475">
        <f t="shared" si="373"/>
        <v>43586</v>
      </c>
      <c r="B3422" s="475">
        <v>43608</v>
      </c>
      <c r="C3422" s="467">
        <v>13</v>
      </c>
      <c r="D3422" s="467">
        <v>1083</v>
      </c>
      <c r="E3422" s="467">
        <v>31</v>
      </c>
      <c r="F3422" s="467">
        <v>19</v>
      </c>
      <c r="G3422" s="467">
        <f t="array" ref="G3422">MAX(IF($A$2:$A$8761=A3422,$D$2:$D$8761))</f>
        <v>1309</v>
      </c>
      <c r="H3422" s="467">
        <f t="shared" si="374"/>
        <v>0</v>
      </c>
      <c r="I3422" s="475" t="str">
        <f t="shared" si="375"/>
        <v/>
      </c>
      <c r="J3422" s="471">
        <f>'Potential Projects'!D3423</f>
        <v>90.725582359864532</v>
      </c>
      <c r="K3422" s="471">
        <f>'Potential Projects'!E3423</f>
        <v>67.214145990109657</v>
      </c>
      <c r="L3422" s="476">
        <f t="shared" si="376"/>
        <v>875.06027165002581</v>
      </c>
      <c r="M3422" s="471">
        <f t="shared" si="377"/>
        <v>1267.4250316588955</v>
      </c>
      <c r="N3422" s="467">
        <f t="shared" si="378"/>
        <v>0</v>
      </c>
      <c r="O3422" s="475" t="str">
        <f t="shared" si="379"/>
        <v/>
      </c>
    </row>
    <row r="3423" spans="1:15" hidden="1">
      <c r="A3423" s="475">
        <f t="shared" si="373"/>
        <v>43586</v>
      </c>
      <c r="B3423" s="475">
        <v>43608</v>
      </c>
      <c r="C3423" s="467">
        <v>14</v>
      </c>
      <c r="D3423" s="467">
        <v>1085</v>
      </c>
      <c r="E3423" s="467">
        <v>59</v>
      </c>
      <c r="F3423" s="467">
        <v>14</v>
      </c>
      <c r="G3423" s="467">
        <f t="array" ref="G3423">MAX(IF($A$2:$A$8761=A3423,$D$2:$D$8761))</f>
        <v>1309</v>
      </c>
      <c r="H3423" s="467">
        <f t="shared" si="374"/>
        <v>0</v>
      </c>
      <c r="I3423" s="475" t="str">
        <f t="shared" si="375"/>
        <v/>
      </c>
      <c r="J3423" s="471">
        <f>'Potential Projects'!D3424</f>
        <v>57.301991441082052</v>
      </c>
      <c r="K3423" s="471">
        <f>'Potential Projects'!E3424</f>
        <v>52.887998817458623</v>
      </c>
      <c r="L3423" s="476">
        <f t="shared" si="376"/>
        <v>901.81000974145934</v>
      </c>
      <c r="M3423" s="471">
        <f t="shared" si="377"/>
        <v>1267.4250316588955</v>
      </c>
      <c r="N3423" s="467">
        <f t="shared" si="378"/>
        <v>0</v>
      </c>
      <c r="O3423" s="475" t="str">
        <f t="shared" si="379"/>
        <v/>
      </c>
    </row>
    <row r="3424" spans="1:15" hidden="1">
      <c r="A3424" s="475">
        <f t="shared" si="373"/>
        <v>43586</v>
      </c>
      <c r="B3424" s="475">
        <v>43608</v>
      </c>
      <c r="C3424" s="467">
        <v>15</v>
      </c>
      <c r="D3424" s="467">
        <v>1080</v>
      </c>
      <c r="E3424" s="467">
        <v>35</v>
      </c>
      <c r="F3424" s="467">
        <v>17</v>
      </c>
      <c r="G3424" s="467">
        <f t="array" ref="G3424">MAX(IF($A$2:$A$8761=A3424,$D$2:$D$8761))</f>
        <v>1309</v>
      </c>
      <c r="H3424" s="467">
        <f t="shared" si="374"/>
        <v>0</v>
      </c>
      <c r="I3424" s="475" t="str">
        <f t="shared" si="375"/>
        <v/>
      </c>
      <c r="J3424" s="471">
        <f>'Potential Projects'!D3425</f>
        <v>47.408270336016272</v>
      </c>
      <c r="K3424" s="471">
        <f>'Potential Projects'!E3425</f>
        <v>40.401706299720487</v>
      </c>
      <c r="L3424" s="476">
        <f t="shared" si="376"/>
        <v>940.19002336426331</v>
      </c>
      <c r="M3424" s="471">
        <f t="shared" si="377"/>
        <v>1267.4250316588955</v>
      </c>
      <c r="N3424" s="467">
        <f t="shared" si="378"/>
        <v>0</v>
      </c>
      <c r="O3424" s="475" t="str">
        <f t="shared" si="379"/>
        <v/>
      </c>
    </row>
    <row r="3425" spans="1:15" hidden="1">
      <c r="A3425" s="475">
        <f t="shared" si="373"/>
        <v>43586</v>
      </c>
      <c r="B3425" s="475">
        <v>43608</v>
      </c>
      <c r="C3425" s="467">
        <v>16</v>
      </c>
      <c r="D3425" s="467">
        <v>1087</v>
      </c>
      <c r="E3425" s="467">
        <v>33</v>
      </c>
      <c r="F3425" s="467">
        <v>18</v>
      </c>
      <c r="G3425" s="467">
        <f t="array" ref="G3425">MAX(IF($A$2:$A$8761=A3425,$D$2:$D$8761))</f>
        <v>1309</v>
      </c>
      <c r="H3425" s="467">
        <f t="shared" si="374"/>
        <v>0</v>
      </c>
      <c r="I3425" s="475" t="str">
        <f t="shared" si="375"/>
        <v/>
      </c>
      <c r="J3425" s="471">
        <f>'Potential Projects'!D3426</f>
        <v>29.514524400136278</v>
      </c>
      <c r="K3425" s="471">
        <f>'Potential Projects'!E3426</f>
        <v>45.663909643087507</v>
      </c>
      <c r="L3425" s="476">
        <f t="shared" si="376"/>
        <v>960.82156595677623</v>
      </c>
      <c r="M3425" s="471">
        <f t="shared" si="377"/>
        <v>1267.4250316588955</v>
      </c>
      <c r="N3425" s="467">
        <f t="shared" si="378"/>
        <v>0</v>
      </c>
      <c r="O3425" s="475" t="str">
        <f t="shared" si="379"/>
        <v/>
      </c>
    </row>
    <row r="3426" spans="1:15" hidden="1">
      <c r="A3426" s="475">
        <f t="shared" si="373"/>
        <v>43586</v>
      </c>
      <c r="B3426" s="475">
        <v>43608</v>
      </c>
      <c r="C3426" s="467">
        <v>17</v>
      </c>
      <c r="D3426" s="467">
        <v>1086</v>
      </c>
      <c r="E3426" s="467">
        <v>27</v>
      </c>
      <c r="F3426" s="467">
        <v>19</v>
      </c>
      <c r="G3426" s="467">
        <f t="array" ref="G3426">MAX(IF($A$2:$A$8761=A3426,$D$2:$D$8761))</f>
        <v>1309</v>
      </c>
      <c r="H3426" s="467">
        <f t="shared" si="374"/>
        <v>0</v>
      </c>
      <c r="I3426" s="475" t="str">
        <f t="shared" si="375"/>
        <v/>
      </c>
      <c r="J3426" s="471">
        <f>'Potential Projects'!D3427</f>
        <v>15.009429645641713</v>
      </c>
      <c r="K3426" s="471">
        <f>'Potential Projects'!E3427</f>
        <v>45.175002687594066</v>
      </c>
      <c r="L3426" s="476">
        <f t="shared" si="376"/>
        <v>979.81556766676431</v>
      </c>
      <c r="M3426" s="471">
        <f t="shared" si="377"/>
        <v>1267.4250316588955</v>
      </c>
      <c r="N3426" s="467">
        <f t="shared" si="378"/>
        <v>0</v>
      </c>
      <c r="O3426" s="475" t="str">
        <f t="shared" si="379"/>
        <v/>
      </c>
    </row>
    <row r="3427" spans="1:15" hidden="1">
      <c r="A3427" s="475">
        <f t="shared" si="373"/>
        <v>43586</v>
      </c>
      <c r="B3427" s="475">
        <v>43608</v>
      </c>
      <c r="C3427" s="467">
        <v>18</v>
      </c>
      <c r="D3427" s="467">
        <v>1092</v>
      </c>
      <c r="E3427" s="467">
        <v>30</v>
      </c>
      <c r="F3427" s="467">
        <v>18</v>
      </c>
      <c r="G3427" s="467">
        <f t="array" ref="G3427">MAX(IF($A$2:$A$8761=A3427,$D$2:$D$8761))</f>
        <v>1309</v>
      </c>
      <c r="H3427" s="467">
        <f t="shared" si="374"/>
        <v>0</v>
      </c>
      <c r="I3427" s="475" t="str">
        <f t="shared" si="375"/>
        <v/>
      </c>
      <c r="J3427" s="471">
        <f>'Potential Projects'!D3428</f>
        <v>1.8520994203682553</v>
      </c>
      <c r="K3427" s="471">
        <f>'Potential Projects'!E3428</f>
        <v>36.179896957643514</v>
      </c>
      <c r="L3427" s="476">
        <f t="shared" si="376"/>
        <v>1005.9680036219883</v>
      </c>
      <c r="M3427" s="471">
        <f t="shared" si="377"/>
        <v>1267.4250316588955</v>
      </c>
      <c r="N3427" s="467">
        <f t="shared" si="378"/>
        <v>0</v>
      </c>
      <c r="O3427" s="475" t="str">
        <f t="shared" si="379"/>
        <v/>
      </c>
    </row>
    <row r="3428" spans="1:15" hidden="1">
      <c r="A3428" s="475">
        <f t="shared" si="373"/>
        <v>43586</v>
      </c>
      <c r="B3428" s="475">
        <v>43608</v>
      </c>
      <c r="C3428" s="467">
        <v>19</v>
      </c>
      <c r="D3428" s="467">
        <v>1091</v>
      </c>
      <c r="E3428" s="467">
        <v>24</v>
      </c>
      <c r="F3428" s="467">
        <v>14</v>
      </c>
      <c r="G3428" s="467">
        <f t="array" ref="G3428">MAX(IF($A$2:$A$8761=A3428,$D$2:$D$8761))</f>
        <v>1309</v>
      </c>
      <c r="H3428" s="467">
        <f t="shared" si="374"/>
        <v>0</v>
      </c>
      <c r="I3428" s="475" t="str">
        <f t="shared" si="375"/>
        <v/>
      </c>
      <c r="J3428" s="471">
        <f>'Potential Projects'!D3429</f>
        <v>52.616037317073278</v>
      </c>
      <c r="K3428" s="471">
        <f>'Potential Projects'!E3429</f>
        <v>31.796161631907115</v>
      </c>
      <c r="L3428" s="476">
        <f t="shared" si="376"/>
        <v>968.5878010510196</v>
      </c>
      <c r="M3428" s="471">
        <f t="shared" si="377"/>
        <v>1267.4250316588955</v>
      </c>
      <c r="N3428" s="467">
        <f t="shared" si="378"/>
        <v>0</v>
      </c>
      <c r="O3428" s="475" t="str">
        <f t="shared" si="379"/>
        <v/>
      </c>
    </row>
    <row r="3429" spans="1:15" hidden="1">
      <c r="A3429" s="475">
        <f t="shared" si="373"/>
        <v>43586</v>
      </c>
      <c r="B3429" s="475">
        <v>43608</v>
      </c>
      <c r="C3429" s="467">
        <v>20</v>
      </c>
      <c r="D3429" s="467">
        <v>1083</v>
      </c>
      <c r="E3429" s="467">
        <v>24</v>
      </c>
      <c r="F3429" s="467">
        <v>2</v>
      </c>
      <c r="G3429" s="467">
        <f t="array" ref="G3429">MAX(IF($A$2:$A$8761=A3429,$D$2:$D$8761))</f>
        <v>1309</v>
      </c>
      <c r="H3429" s="467">
        <f t="shared" si="374"/>
        <v>0</v>
      </c>
      <c r="I3429" s="475" t="str">
        <f t="shared" si="375"/>
        <v/>
      </c>
      <c r="J3429" s="471">
        <f>'Potential Projects'!D3430</f>
        <v>48.416272909254282</v>
      </c>
      <c r="K3429" s="471">
        <f>'Potential Projects'!E3430</f>
        <v>36.190066222317782</v>
      </c>
      <c r="L3429" s="476">
        <f t="shared" si="376"/>
        <v>972.3936608684279</v>
      </c>
      <c r="M3429" s="471">
        <f t="shared" si="377"/>
        <v>1267.4250316588955</v>
      </c>
      <c r="N3429" s="467">
        <f t="shared" si="378"/>
        <v>0</v>
      </c>
      <c r="O3429" s="475" t="str">
        <f t="shared" si="379"/>
        <v/>
      </c>
    </row>
    <row r="3430" spans="1:15" hidden="1">
      <c r="A3430" s="475">
        <f t="shared" si="373"/>
        <v>43586</v>
      </c>
      <c r="B3430" s="475">
        <v>43608</v>
      </c>
      <c r="C3430" s="467">
        <v>21</v>
      </c>
      <c r="D3430" s="467">
        <v>1062</v>
      </c>
      <c r="E3430" s="467">
        <v>22</v>
      </c>
      <c r="F3430" s="467">
        <v>0</v>
      </c>
      <c r="G3430" s="467">
        <f t="array" ref="G3430">MAX(IF($A$2:$A$8761=A3430,$D$2:$D$8761))</f>
        <v>1309</v>
      </c>
      <c r="H3430" s="467">
        <f t="shared" si="374"/>
        <v>0</v>
      </c>
      <c r="I3430" s="475" t="str">
        <f t="shared" si="375"/>
        <v/>
      </c>
      <c r="J3430" s="471">
        <f>'Potential Projects'!D3431</f>
        <v>63.163952407622283</v>
      </c>
      <c r="K3430" s="471">
        <f>'Potential Projects'!E3431</f>
        <v>29.623850247258655</v>
      </c>
      <c r="L3430" s="476">
        <f t="shared" si="376"/>
        <v>947.21219734511897</v>
      </c>
      <c r="M3430" s="471">
        <f t="shared" si="377"/>
        <v>1267.4250316588955</v>
      </c>
      <c r="N3430" s="467">
        <f t="shared" si="378"/>
        <v>0</v>
      </c>
      <c r="O3430" s="475" t="str">
        <f t="shared" si="379"/>
        <v/>
      </c>
    </row>
    <row r="3431" spans="1:15" hidden="1">
      <c r="A3431" s="475">
        <f t="shared" si="373"/>
        <v>43586</v>
      </c>
      <c r="B3431" s="475">
        <v>43608</v>
      </c>
      <c r="C3431" s="467">
        <v>22</v>
      </c>
      <c r="D3431" s="467">
        <v>1027</v>
      </c>
      <c r="E3431" s="467">
        <v>20</v>
      </c>
      <c r="F3431" s="467">
        <v>0</v>
      </c>
      <c r="G3431" s="467">
        <f t="array" ref="G3431">MAX(IF($A$2:$A$8761=A3431,$D$2:$D$8761))</f>
        <v>1309</v>
      </c>
      <c r="H3431" s="467">
        <f t="shared" si="374"/>
        <v>0</v>
      </c>
      <c r="I3431" s="475" t="str">
        <f t="shared" si="375"/>
        <v/>
      </c>
      <c r="J3431" s="471">
        <f>'Potential Projects'!D3432</f>
        <v>79.773965112057411</v>
      </c>
      <c r="K3431" s="471">
        <f>'Potential Projects'!E3432</f>
        <v>17.370668565899805</v>
      </c>
      <c r="L3431" s="476">
        <f t="shared" si="376"/>
        <v>909.85536632204276</v>
      </c>
      <c r="M3431" s="471">
        <f t="shared" si="377"/>
        <v>1267.4250316588955</v>
      </c>
      <c r="N3431" s="467">
        <f t="shared" si="378"/>
        <v>0</v>
      </c>
      <c r="O3431" s="475" t="str">
        <f t="shared" si="379"/>
        <v/>
      </c>
    </row>
    <row r="3432" spans="1:15" hidden="1">
      <c r="A3432" s="475">
        <f t="shared" si="373"/>
        <v>43586</v>
      </c>
      <c r="B3432" s="475">
        <v>43608</v>
      </c>
      <c r="C3432" s="467">
        <v>23</v>
      </c>
      <c r="D3432" s="467">
        <v>951</v>
      </c>
      <c r="E3432" s="467">
        <v>33</v>
      </c>
      <c r="F3432" s="467">
        <v>0</v>
      </c>
      <c r="G3432" s="467">
        <f t="array" ref="G3432">MAX(IF($A$2:$A$8761=A3432,$D$2:$D$8761))</f>
        <v>1309</v>
      </c>
      <c r="H3432" s="467">
        <f t="shared" si="374"/>
        <v>0</v>
      </c>
      <c r="I3432" s="475" t="str">
        <f t="shared" si="375"/>
        <v/>
      </c>
      <c r="J3432" s="471">
        <f>'Potential Projects'!D3433</f>
        <v>58.850992428227279</v>
      </c>
      <c r="K3432" s="471">
        <f>'Potential Projects'!E3433</f>
        <v>33.963779509782839</v>
      </c>
      <c r="L3432" s="476">
        <f t="shared" si="376"/>
        <v>825.18522806198985</v>
      </c>
      <c r="M3432" s="471">
        <f t="shared" si="377"/>
        <v>1267.4250316588955</v>
      </c>
      <c r="N3432" s="467">
        <f t="shared" si="378"/>
        <v>0</v>
      </c>
      <c r="O3432" s="475" t="str">
        <f t="shared" si="379"/>
        <v/>
      </c>
    </row>
    <row r="3433" spans="1:15" hidden="1">
      <c r="A3433" s="475">
        <f t="shared" si="373"/>
        <v>43586</v>
      </c>
      <c r="B3433" s="475">
        <v>43608</v>
      </c>
      <c r="C3433" s="467">
        <v>24</v>
      </c>
      <c r="D3433" s="467">
        <v>854</v>
      </c>
      <c r="E3433" s="467">
        <v>27</v>
      </c>
      <c r="F3433" s="467">
        <v>0</v>
      </c>
      <c r="G3433" s="467">
        <f t="array" ref="G3433">MAX(IF($A$2:$A$8761=A3433,$D$2:$D$8761))</f>
        <v>1309</v>
      </c>
      <c r="H3433" s="467">
        <f t="shared" si="374"/>
        <v>0</v>
      </c>
      <c r="I3433" s="475" t="str">
        <f t="shared" si="375"/>
        <v/>
      </c>
      <c r="J3433" s="471">
        <f>'Potential Projects'!D3434</f>
        <v>34.795219229892936</v>
      </c>
      <c r="K3433" s="471">
        <f>'Potential Projects'!E3434</f>
        <v>33.437324500107508</v>
      </c>
      <c r="L3433" s="476">
        <f t="shared" si="376"/>
        <v>758.76745626999957</v>
      </c>
      <c r="M3433" s="471">
        <f t="shared" si="377"/>
        <v>1267.4250316588955</v>
      </c>
      <c r="N3433" s="467">
        <f t="shared" si="378"/>
        <v>0</v>
      </c>
      <c r="O3433" s="475" t="str">
        <f t="shared" si="379"/>
        <v/>
      </c>
    </row>
    <row r="3434" spans="1:15" hidden="1">
      <c r="A3434" s="475">
        <f t="shared" si="373"/>
        <v>43586</v>
      </c>
      <c r="B3434" s="475">
        <v>43609</v>
      </c>
      <c r="C3434" s="467">
        <v>1</v>
      </c>
      <c r="D3434" s="467">
        <v>812</v>
      </c>
      <c r="E3434" s="467">
        <v>30</v>
      </c>
      <c r="F3434" s="467">
        <v>0</v>
      </c>
      <c r="G3434" s="467">
        <f t="array" ref="G3434">MAX(IF($A$2:$A$8761=A3434,$D$2:$D$8761))</f>
        <v>1309</v>
      </c>
      <c r="H3434" s="467">
        <f t="shared" si="374"/>
        <v>0</v>
      </c>
      <c r="I3434" s="475" t="str">
        <f t="shared" si="375"/>
        <v/>
      </c>
      <c r="J3434" s="471">
        <f>'Potential Projects'!D3435</f>
        <v>61.100198115792608</v>
      </c>
      <c r="K3434" s="471">
        <f>'Potential Projects'!E3435</f>
        <v>33.824538808858307</v>
      </c>
      <c r="L3434" s="476">
        <f t="shared" si="376"/>
        <v>687.07526307534908</v>
      </c>
      <c r="M3434" s="471">
        <f t="shared" si="377"/>
        <v>1267.4250316588955</v>
      </c>
      <c r="N3434" s="467">
        <f t="shared" si="378"/>
        <v>0</v>
      </c>
      <c r="O3434" s="475" t="str">
        <f t="shared" si="379"/>
        <v/>
      </c>
    </row>
    <row r="3435" spans="1:15" hidden="1">
      <c r="A3435" s="475">
        <f t="shared" si="373"/>
        <v>43586</v>
      </c>
      <c r="B3435" s="475">
        <v>43609</v>
      </c>
      <c r="C3435" s="467">
        <v>2</v>
      </c>
      <c r="D3435" s="467">
        <v>779</v>
      </c>
      <c r="E3435" s="467">
        <v>33</v>
      </c>
      <c r="F3435" s="467">
        <v>0</v>
      </c>
      <c r="G3435" s="467">
        <f t="array" ref="G3435">MAX(IF($A$2:$A$8761=A3435,$D$2:$D$8761))</f>
        <v>1309</v>
      </c>
      <c r="H3435" s="467">
        <f t="shared" si="374"/>
        <v>0</v>
      </c>
      <c r="I3435" s="475" t="str">
        <f t="shared" si="375"/>
        <v/>
      </c>
      <c r="J3435" s="471">
        <f>'Potential Projects'!D3436</f>
        <v>48.61648058137461</v>
      </c>
      <c r="K3435" s="471">
        <f>'Potential Projects'!E3436</f>
        <v>38.70265684798968</v>
      </c>
      <c r="L3435" s="476">
        <f t="shared" si="376"/>
        <v>658.68086257063567</v>
      </c>
      <c r="M3435" s="471">
        <f t="shared" si="377"/>
        <v>1267.4250316588955</v>
      </c>
      <c r="N3435" s="467">
        <f t="shared" si="378"/>
        <v>0</v>
      </c>
      <c r="O3435" s="475" t="str">
        <f t="shared" si="379"/>
        <v/>
      </c>
    </row>
    <row r="3436" spans="1:15" hidden="1">
      <c r="A3436" s="475">
        <f t="shared" si="373"/>
        <v>43586</v>
      </c>
      <c r="B3436" s="475">
        <v>43609</v>
      </c>
      <c r="C3436" s="467">
        <v>3</v>
      </c>
      <c r="D3436" s="467">
        <v>740</v>
      </c>
      <c r="E3436" s="467">
        <v>32</v>
      </c>
      <c r="F3436" s="467">
        <v>0</v>
      </c>
      <c r="G3436" s="467">
        <f t="array" ref="G3436">MAX(IF($A$2:$A$8761=A3436,$D$2:$D$8761))</f>
        <v>1309</v>
      </c>
      <c r="H3436" s="467">
        <f t="shared" si="374"/>
        <v>0</v>
      </c>
      <c r="I3436" s="475" t="str">
        <f t="shared" si="375"/>
        <v/>
      </c>
      <c r="J3436" s="471">
        <f>'Potential Projects'!D3437</f>
        <v>29.526722116899009</v>
      </c>
      <c r="K3436" s="471">
        <f>'Potential Projects'!E3437</f>
        <v>36.747811277144706</v>
      </c>
      <c r="L3436" s="476">
        <f t="shared" si="376"/>
        <v>641.72546660595629</v>
      </c>
      <c r="M3436" s="471">
        <f t="shared" si="377"/>
        <v>1267.4250316588955</v>
      </c>
      <c r="N3436" s="467">
        <f t="shared" si="378"/>
        <v>0</v>
      </c>
      <c r="O3436" s="475" t="str">
        <f t="shared" si="379"/>
        <v/>
      </c>
    </row>
    <row r="3437" spans="1:15" hidden="1">
      <c r="A3437" s="475">
        <f t="shared" si="373"/>
        <v>43586</v>
      </c>
      <c r="B3437" s="475">
        <v>43609</v>
      </c>
      <c r="C3437" s="467">
        <v>4</v>
      </c>
      <c r="D3437" s="467">
        <v>762</v>
      </c>
      <c r="E3437" s="467">
        <v>14</v>
      </c>
      <c r="F3437" s="467">
        <v>0</v>
      </c>
      <c r="G3437" s="467">
        <f t="array" ref="G3437">MAX(IF($A$2:$A$8761=A3437,$D$2:$D$8761))</f>
        <v>1309</v>
      </c>
      <c r="H3437" s="467">
        <f t="shared" si="374"/>
        <v>0</v>
      </c>
      <c r="I3437" s="475" t="str">
        <f t="shared" si="375"/>
        <v/>
      </c>
      <c r="J3437" s="471">
        <f>'Potential Projects'!D3438</f>
        <v>36.392708278714437</v>
      </c>
      <c r="K3437" s="471">
        <f>'Potential Projects'!E3438</f>
        <v>32.974231831864117</v>
      </c>
      <c r="L3437" s="476">
        <f t="shared" si="376"/>
        <v>678.63305988942147</v>
      </c>
      <c r="M3437" s="471">
        <f t="shared" si="377"/>
        <v>1267.4250316588955</v>
      </c>
      <c r="N3437" s="467">
        <f t="shared" si="378"/>
        <v>0</v>
      </c>
      <c r="O3437" s="475" t="str">
        <f t="shared" si="379"/>
        <v/>
      </c>
    </row>
    <row r="3438" spans="1:15" hidden="1">
      <c r="A3438" s="475">
        <f t="shared" si="373"/>
        <v>43586</v>
      </c>
      <c r="B3438" s="475">
        <v>43609</v>
      </c>
      <c r="C3438" s="467">
        <v>5</v>
      </c>
      <c r="D3438" s="467">
        <v>780</v>
      </c>
      <c r="E3438" s="467">
        <v>55</v>
      </c>
      <c r="F3438" s="467">
        <v>0</v>
      </c>
      <c r="G3438" s="467">
        <f t="array" ref="G3438">MAX(IF($A$2:$A$8761=A3438,$D$2:$D$8761))</f>
        <v>1309</v>
      </c>
      <c r="H3438" s="467">
        <f t="shared" si="374"/>
        <v>0</v>
      </c>
      <c r="I3438" s="475" t="str">
        <f t="shared" si="375"/>
        <v/>
      </c>
      <c r="J3438" s="471">
        <f>'Potential Projects'!D3439</f>
        <v>73.965936352282029</v>
      </c>
      <c r="K3438" s="471">
        <f>'Potential Projects'!E3439</f>
        <v>28.282289561384651</v>
      </c>
      <c r="L3438" s="476">
        <f t="shared" si="376"/>
        <v>622.75177408633328</v>
      </c>
      <c r="M3438" s="471">
        <f t="shared" si="377"/>
        <v>1267.4250316588955</v>
      </c>
      <c r="N3438" s="467">
        <f t="shared" si="378"/>
        <v>0</v>
      </c>
      <c r="O3438" s="475" t="str">
        <f t="shared" si="379"/>
        <v/>
      </c>
    </row>
    <row r="3439" spans="1:15" hidden="1">
      <c r="A3439" s="475">
        <f t="shared" si="373"/>
        <v>43586</v>
      </c>
      <c r="B3439" s="475">
        <v>43609</v>
      </c>
      <c r="C3439" s="467">
        <v>6</v>
      </c>
      <c r="D3439" s="467">
        <v>837</v>
      </c>
      <c r="E3439" s="467">
        <v>44</v>
      </c>
      <c r="F3439" s="467">
        <v>0</v>
      </c>
      <c r="G3439" s="467">
        <f t="array" ref="G3439">MAX(IF($A$2:$A$8761=A3439,$D$2:$D$8761))</f>
        <v>1309</v>
      </c>
      <c r="H3439" s="467">
        <f t="shared" si="374"/>
        <v>0</v>
      </c>
      <c r="I3439" s="475" t="str">
        <f t="shared" si="375"/>
        <v/>
      </c>
      <c r="J3439" s="471">
        <f>'Potential Projects'!D3440</f>
        <v>52.631266947293021</v>
      </c>
      <c r="K3439" s="471">
        <f>'Potential Projects'!E3440</f>
        <v>22.988796172866049</v>
      </c>
      <c r="L3439" s="476">
        <f t="shared" si="376"/>
        <v>717.3799368798409</v>
      </c>
      <c r="M3439" s="471">
        <f t="shared" si="377"/>
        <v>1267.4250316588955</v>
      </c>
      <c r="N3439" s="467">
        <f t="shared" si="378"/>
        <v>0</v>
      </c>
      <c r="O3439" s="475" t="str">
        <f t="shared" si="379"/>
        <v/>
      </c>
    </row>
    <row r="3440" spans="1:15" hidden="1">
      <c r="A3440" s="475">
        <f t="shared" si="373"/>
        <v>43586</v>
      </c>
      <c r="B3440" s="475">
        <v>43609</v>
      </c>
      <c r="C3440" s="467">
        <v>7</v>
      </c>
      <c r="D3440" s="467">
        <v>911</v>
      </c>
      <c r="E3440" s="467">
        <v>59</v>
      </c>
      <c r="F3440" s="467">
        <v>1</v>
      </c>
      <c r="G3440" s="467">
        <f t="array" ref="G3440">MAX(IF($A$2:$A$8761=A3440,$D$2:$D$8761))</f>
        <v>1309</v>
      </c>
      <c r="H3440" s="467">
        <f t="shared" si="374"/>
        <v>0</v>
      </c>
      <c r="I3440" s="475" t="str">
        <f t="shared" si="375"/>
        <v/>
      </c>
      <c r="J3440" s="471">
        <f>'Potential Projects'!D3441</f>
        <v>33.081480202645515</v>
      </c>
      <c r="K3440" s="471">
        <f>'Potential Projects'!E3441</f>
        <v>38.585319178671256</v>
      </c>
      <c r="L3440" s="476">
        <f t="shared" si="376"/>
        <v>779.33320061868324</v>
      </c>
      <c r="M3440" s="471">
        <f t="shared" si="377"/>
        <v>1267.4250316588955</v>
      </c>
      <c r="N3440" s="467">
        <f t="shared" si="378"/>
        <v>0</v>
      </c>
      <c r="O3440" s="475" t="str">
        <f t="shared" si="379"/>
        <v/>
      </c>
    </row>
    <row r="3441" spans="1:15" hidden="1">
      <c r="A3441" s="475">
        <f t="shared" si="373"/>
        <v>43586</v>
      </c>
      <c r="B3441" s="475">
        <v>43609</v>
      </c>
      <c r="C3441" s="467">
        <v>8</v>
      </c>
      <c r="D3441" s="467">
        <v>1005</v>
      </c>
      <c r="E3441" s="467">
        <v>71</v>
      </c>
      <c r="F3441" s="467">
        <v>2</v>
      </c>
      <c r="G3441" s="467">
        <f t="array" ref="G3441">MAX(IF($A$2:$A$8761=A3441,$D$2:$D$8761))</f>
        <v>1309</v>
      </c>
      <c r="H3441" s="467">
        <f t="shared" si="374"/>
        <v>0</v>
      </c>
      <c r="I3441" s="475" t="str">
        <f t="shared" si="375"/>
        <v/>
      </c>
      <c r="J3441" s="471">
        <f>'Potential Projects'!D3442</f>
        <v>33.202946202369155</v>
      </c>
      <c r="K3441" s="471">
        <f>'Potential Projects'!E3442</f>
        <v>34.104584712964957</v>
      </c>
      <c r="L3441" s="476">
        <f t="shared" si="376"/>
        <v>864.69246908466585</v>
      </c>
      <c r="M3441" s="471">
        <f t="shared" si="377"/>
        <v>1267.4250316588955</v>
      </c>
      <c r="N3441" s="467">
        <f t="shared" si="378"/>
        <v>0</v>
      </c>
      <c r="O3441" s="475" t="str">
        <f t="shared" si="379"/>
        <v/>
      </c>
    </row>
    <row r="3442" spans="1:15" hidden="1">
      <c r="A3442" s="475">
        <f t="shared" si="373"/>
        <v>43586</v>
      </c>
      <c r="B3442" s="475">
        <v>43609</v>
      </c>
      <c r="C3442" s="467">
        <v>9</v>
      </c>
      <c r="D3442" s="467">
        <v>1024</v>
      </c>
      <c r="E3442" s="467">
        <v>83</v>
      </c>
      <c r="F3442" s="467">
        <v>3</v>
      </c>
      <c r="G3442" s="467">
        <f t="array" ref="G3442">MAX(IF($A$2:$A$8761=A3442,$D$2:$D$8761))</f>
        <v>1309</v>
      </c>
      <c r="H3442" s="467">
        <f t="shared" si="374"/>
        <v>0</v>
      </c>
      <c r="I3442" s="475" t="str">
        <f t="shared" si="375"/>
        <v/>
      </c>
      <c r="J3442" s="471">
        <f>'Potential Projects'!D3443</f>
        <v>31.721482404927201</v>
      </c>
      <c r="K3442" s="471">
        <f>'Potential Projects'!E3443</f>
        <v>29.192047624166843</v>
      </c>
      <c r="L3442" s="476">
        <f t="shared" si="376"/>
        <v>877.08646997090591</v>
      </c>
      <c r="M3442" s="471">
        <f t="shared" si="377"/>
        <v>1267.4250316588955</v>
      </c>
      <c r="N3442" s="467">
        <f t="shared" si="378"/>
        <v>0</v>
      </c>
      <c r="O3442" s="475" t="str">
        <f t="shared" si="379"/>
        <v/>
      </c>
    </row>
    <row r="3443" spans="1:15" hidden="1">
      <c r="A3443" s="475">
        <f t="shared" si="373"/>
        <v>43586</v>
      </c>
      <c r="B3443" s="475">
        <v>43609</v>
      </c>
      <c r="C3443" s="467">
        <v>10</v>
      </c>
      <c r="D3443" s="467">
        <v>1051</v>
      </c>
      <c r="E3443" s="467">
        <v>95</v>
      </c>
      <c r="F3443" s="467">
        <v>3</v>
      </c>
      <c r="G3443" s="467">
        <f t="array" ref="G3443">MAX(IF($A$2:$A$8761=A3443,$D$2:$D$8761))</f>
        <v>1309</v>
      </c>
      <c r="H3443" s="467">
        <f t="shared" si="374"/>
        <v>0</v>
      </c>
      <c r="I3443" s="475" t="str">
        <f t="shared" si="375"/>
        <v/>
      </c>
      <c r="J3443" s="471">
        <f>'Potential Projects'!D3444</f>
        <v>19.496018181838238</v>
      </c>
      <c r="K3443" s="471">
        <f>'Potential Projects'!E3444</f>
        <v>32.329656901741558</v>
      </c>
      <c r="L3443" s="476">
        <f t="shared" si="376"/>
        <v>901.17432491642012</v>
      </c>
      <c r="M3443" s="471">
        <f t="shared" si="377"/>
        <v>1267.4250316588955</v>
      </c>
      <c r="N3443" s="467">
        <f t="shared" si="378"/>
        <v>0</v>
      </c>
      <c r="O3443" s="475" t="str">
        <f t="shared" si="379"/>
        <v/>
      </c>
    </row>
    <row r="3444" spans="1:15" hidden="1">
      <c r="A3444" s="475">
        <f t="shared" si="373"/>
        <v>43586</v>
      </c>
      <c r="B3444" s="475">
        <v>43609</v>
      </c>
      <c r="C3444" s="467">
        <v>11</v>
      </c>
      <c r="D3444" s="467">
        <v>1035</v>
      </c>
      <c r="E3444" s="467">
        <v>102</v>
      </c>
      <c r="F3444" s="467">
        <v>2</v>
      </c>
      <c r="G3444" s="467">
        <f t="array" ref="G3444">MAX(IF($A$2:$A$8761=A3444,$D$2:$D$8761))</f>
        <v>1309</v>
      </c>
      <c r="H3444" s="467">
        <f t="shared" si="374"/>
        <v>0</v>
      </c>
      <c r="I3444" s="475" t="str">
        <f t="shared" si="375"/>
        <v/>
      </c>
      <c r="J3444" s="471">
        <f>'Potential Projects'!D3445</f>
        <v>26.826809952126403</v>
      </c>
      <c r="K3444" s="471">
        <f>'Potential Projects'!E3445</f>
        <v>26.647384702214577</v>
      </c>
      <c r="L3444" s="476">
        <f t="shared" si="376"/>
        <v>877.52580534565902</v>
      </c>
      <c r="M3444" s="471">
        <f t="shared" si="377"/>
        <v>1267.4250316588955</v>
      </c>
      <c r="N3444" s="467">
        <f t="shared" si="378"/>
        <v>0</v>
      </c>
      <c r="O3444" s="475" t="str">
        <f t="shared" si="379"/>
        <v/>
      </c>
    </row>
    <row r="3445" spans="1:15" hidden="1">
      <c r="A3445" s="475">
        <f t="shared" si="373"/>
        <v>43586</v>
      </c>
      <c r="B3445" s="475">
        <v>43609</v>
      </c>
      <c r="C3445" s="467">
        <v>12</v>
      </c>
      <c r="D3445" s="467">
        <v>1009</v>
      </c>
      <c r="E3445" s="467">
        <v>102</v>
      </c>
      <c r="F3445" s="467">
        <v>6</v>
      </c>
      <c r="G3445" s="467">
        <f t="array" ref="G3445">MAX(IF($A$2:$A$8761=A3445,$D$2:$D$8761))</f>
        <v>1309</v>
      </c>
      <c r="H3445" s="467">
        <f t="shared" si="374"/>
        <v>0</v>
      </c>
      <c r="I3445" s="475" t="str">
        <f t="shared" si="375"/>
        <v/>
      </c>
      <c r="J3445" s="471">
        <f>'Potential Projects'!D3446</f>
        <v>13.258123157522608</v>
      </c>
      <c r="K3445" s="471">
        <f>'Potential Projects'!E3446</f>
        <v>31.635800150505265</v>
      </c>
      <c r="L3445" s="476">
        <f t="shared" si="376"/>
        <v>856.10607669197213</v>
      </c>
      <c r="M3445" s="471">
        <f t="shared" si="377"/>
        <v>1267.4250316588955</v>
      </c>
      <c r="N3445" s="467">
        <f t="shared" si="378"/>
        <v>0</v>
      </c>
      <c r="O3445" s="475" t="str">
        <f t="shared" si="379"/>
        <v/>
      </c>
    </row>
    <row r="3446" spans="1:15" hidden="1">
      <c r="A3446" s="475">
        <f t="shared" si="373"/>
        <v>43586</v>
      </c>
      <c r="B3446" s="475">
        <v>43609</v>
      </c>
      <c r="C3446" s="467">
        <v>13</v>
      </c>
      <c r="D3446" s="467">
        <v>1004</v>
      </c>
      <c r="E3446" s="467">
        <v>93</v>
      </c>
      <c r="F3446" s="467">
        <v>3</v>
      </c>
      <c r="G3446" s="467">
        <f t="array" ref="G3446">MAX(IF($A$2:$A$8761=A3446,$D$2:$D$8761))</f>
        <v>1309</v>
      </c>
      <c r="H3446" s="467">
        <f t="shared" si="374"/>
        <v>0</v>
      </c>
      <c r="I3446" s="475" t="str">
        <f t="shared" si="375"/>
        <v/>
      </c>
      <c r="J3446" s="471">
        <f>'Potential Projects'!D3447</f>
        <v>5.9096559645603213</v>
      </c>
      <c r="K3446" s="471">
        <f>'Potential Projects'!E3447</f>
        <v>15.352460653622877</v>
      </c>
      <c r="L3446" s="476">
        <f t="shared" si="376"/>
        <v>886.7378833818168</v>
      </c>
      <c r="M3446" s="471">
        <f t="shared" si="377"/>
        <v>1267.4250316588955</v>
      </c>
      <c r="N3446" s="467">
        <f t="shared" si="378"/>
        <v>0</v>
      </c>
      <c r="O3446" s="475" t="str">
        <f t="shared" si="379"/>
        <v/>
      </c>
    </row>
    <row r="3447" spans="1:15" hidden="1">
      <c r="A3447" s="475">
        <f t="shared" si="373"/>
        <v>43586</v>
      </c>
      <c r="B3447" s="475">
        <v>43609</v>
      </c>
      <c r="C3447" s="467">
        <v>14</v>
      </c>
      <c r="D3447" s="467">
        <v>1004</v>
      </c>
      <c r="E3447" s="467">
        <v>68</v>
      </c>
      <c r="F3447" s="467">
        <v>8</v>
      </c>
      <c r="G3447" s="467">
        <f t="array" ref="G3447">MAX(IF($A$2:$A$8761=A3447,$D$2:$D$8761))</f>
        <v>1309</v>
      </c>
      <c r="H3447" s="467">
        <f t="shared" si="374"/>
        <v>0</v>
      </c>
      <c r="I3447" s="475" t="str">
        <f t="shared" si="375"/>
        <v/>
      </c>
      <c r="J3447" s="471">
        <f>'Potential Projects'!D3448</f>
        <v>12.879306741072671</v>
      </c>
      <c r="K3447" s="471">
        <f>'Potential Projects'!E3448</f>
        <v>9.5239074930122545</v>
      </c>
      <c r="L3447" s="476">
        <f t="shared" si="376"/>
        <v>905.596785765915</v>
      </c>
      <c r="M3447" s="471">
        <f t="shared" si="377"/>
        <v>1267.4250316588955</v>
      </c>
      <c r="N3447" s="467">
        <f t="shared" si="378"/>
        <v>0</v>
      </c>
      <c r="O3447" s="475" t="str">
        <f t="shared" si="379"/>
        <v/>
      </c>
    </row>
    <row r="3448" spans="1:15" hidden="1">
      <c r="A3448" s="475">
        <f t="shared" si="373"/>
        <v>43586</v>
      </c>
      <c r="B3448" s="475">
        <v>43609</v>
      </c>
      <c r="C3448" s="467">
        <v>15</v>
      </c>
      <c r="D3448" s="467">
        <v>1019</v>
      </c>
      <c r="E3448" s="467">
        <v>78</v>
      </c>
      <c r="F3448" s="467">
        <v>4</v>
      </c>
      <c r="G3448" s="467">
        <f t="array" ref="G3448">MAX(IF($A$2:$A$8761=A3448,$D$2:$D$8761))</f>
        <v>1309</v>
      </c>
      <c r="H3448" s="467">
        <f t="shared" si="374"/>
        <v>0</v>
      </c>
      <c r="I3448" s="475" t="str">
        <f t="shared" si="375"/>
        <v/>
      </c>
      <c r="J3448" s="471">
        <f>'Potential Projects'!D3449</f>
        <v>4.8120614926581036</v>
      </c>
      <c r="K3448" s="471">
        <f>'Potential Projects'!E3449</f>
        <v>15.290662814448506</v>
      </c>
      <c r="L3448" s="476">
        <f t="shared" si="376"/>
        <v>916.89727569289334</v>
      </c>
      <c r="M3448" s="471">
        <f t="shared" si="377"/>
        <v>1267.4250316588955</v>
      </c>
      <c r="N3448" s="467">
        <f t="shared" si="378"/>
        <v>0</v>
      </c>
      <c r="O3448" s="475" t="str">
        <f t="shared" si="379"/>
        <v/>
      </c>
    </row>
    <row r="3449" spans="1:15" hidden="1">
      <c r="A3449" s="475">
        <f t="shared" si="373"/>
        <v>43586</v>
      </c>
      <c r="B3449" s="475">
        <v>43609</v>
      </c>
      <c r="C3449" s="467">
        <v>16</v>
      </c>
      <c r="D3449" s="467">
        <v>1003</v>
      </c>
      <c r="E3449" s="467">
        <v>46</v>
      </c>
      <c r="F3449" s="467">
        <v>8</v>
      </c>
      <c r="G3449" s="467">
        <f t="array" ref="G3449">MAX(IF($A$2:$A$8761=A3449,$D$2:$D$8761))</f>
        <v>1309</v>
      </c>
      <c r="H3449" s="467">
        <f t="shared" si="374"/>
        <v>0</v>
      </c>
      <c r="I3449" s="475" t="str">
        <f t="shared" si="375"/>
        <v/>
      </c>
      <c r="J3449" s="471">
        <f>'Potential Projects'!D3450</f>
        <v>10.809684153102408</v>
      </c>
      <c r="K3449" s="471">
        <f>'Potential Projects'!E3450</f>
        <v>30.011846807138248</v>
      </c>
      <c r="L3449" s="476">
        <f t="shared" si="376"/>
        <v>908.17846903975942</v>
      </c>
      <c r="M3449" s="471">
        <f t="shared" si="377"/>
        <v>1267.4250316588955</v>
      </c>
      <c r="N3449" s="467">
        <f t="shared" si="378"/>
        <v>0</v>
      </c>
      <c r="O3449" s="475" t="str">
        <f t="shared" si="379"/>
        <v/>
      </c>
    </row>
    <row r="3450" spans="1:15" hidden="1">
      <c r="A3450" s="475">
        <f t="shared" si="373"/>
        <v>43586</v>
      </c>
      <c r="B3450" s="475">
        <v>43609</v>
      </c>
      <c r="C3450" s="467">
        <v>17</v>
      </c>
      <c r="D3450" s="467">
        <v>1004</v>
      </c>
      <c r="E3450" s="467">
        <v>35</v>
      </c>
      <c r="F3450" s="467">
        <v>1</v>
      </c>
      <c r="G3450" s="467">
        <f t="array" ref="G3450">MAX(IF($A$2:$A$8761=A3450,$D$2:$D$8761))</f>
        <v>1309</v>
      </c>
      <c r="H3450" s="467">
        <f t="shared" si="374"/>
        <v>0</v>
      </c>
      <c r="I3450" s="475" t="str">
        <f t="shared" si="375"/>
        <v/>
      </c>
      <c r="J3450" s="471">
        <f>'Potential Projects'!D3451</f>
        <v>5.4957544762828245</v>
      </c>
      <c r="K3450" s="471">
        <f>'Potential Projects'!E3451</f>
        <v>21.087925929907545</v>
      </c>
      <c r="L3450" s="476">
        <f t="shared" si="376"/>
        <v>941.41631959380959</v>
      </c>
      <c r="M3450" s="471">
        <f t="shared" si="377"/>
        <v>1267.4250316588955</v>
      </c>
      <c r="N3450" s="467">
        <f t="shared" si="378"/>
        <v>0</v>
      </c>
      <c r="O3450" s="475" t="str">
        <f t="shared" si="379"/>
        <v/>
      </c>
    </row>
    <row r="3451" spans="1:15" hidden="1">
      <c r="A3451" s="475">
        <f t="shared" si="373"/>
        <v>43586</v>
      </c>
      <c r="B3451" s="475">
        <v>43609</v>
      </c>
      <c r="C3451" s="467">
        <v>18</v>
      </c>
      <c r="D3451" s="467">
        <v>1023</v>
      </c>
      <c r="E3451" s="467">
        <v>33</v>
      </c>
      <c r="F3451" s="467">
        <v>4</v>
      </c>
      <c r="G3451" s="467">
        <f t="array" ref="G3451">MAX(IF($A$2:$A$8761=A3451,$D$2:$D$8761))</f>
        <v>1309</v>
      </c>
      <c r="H3451" s="467">
        <f t="shared" si="374"/>
        <v>0</v>
      </c>
      <c r="I3451" s="475" t="str">
        <f t="shared" si="375"/>
        <v/>
      </c>
      <c r="J3451" s="471">
        <f>'Potential Projects'!D3452</f>
        <v>4.8455833664797376</v>
      </c>
      <c r="K3451" s="471">
        <f>'Potential Projects'!E3452</f>
        <v>21.542413835734251</v>
      </c>
      <c r="L3451" s="476">
        <f t="shared" si="376"/>
        <v>959.61200279778598</v>
      </c>
      <c r="M3451" s="471">
        <f t="shared" si="377"/>
        <v>1267.4250316588955</v>
      </c>
      <c r="N3451" s="467">
        <f t="shared" si="378"/>
        <v>0</v>
      </c>
      <c r="O3451" s="475" t="str">
        <f t="shared" si="379"/>
        <v/>
      </c>
    </row>
    <row r="3452" spans="1:15" hidden="1">
      <c r="A3452" s="475">
        <f t="shared" si="373"/>
        <v>43586</v>
      </c>
      <c r="B3452" s="475">
        <v>43609</v>
      </c>
      <c r="C3452" s="467">
        <v>19</v>
      </c>
      <c r="D3452" s="467">
        <v>982</v>
      </c>
      <c r="E3452" s="467">
        <v>20</v>
      </c>
      <c r="F3452" s="467">
        <v>7</v>
      </c>
      <c r="G3452" s="467">
        <f t="array" ref="G3452">MAX(IF($A$2:$A$8761=A3452,$D$2:$D$8761))</f>
        <v>1309</v>
      </c>
      <c r="H3452" s="467">
        <f t="shared" si="374"/>
        <v>0</v>
      </c>
      <c r="I3452" s="475" t="str">
        <f t="shared" si="375"/>
        <v/>
      </c>
      <c r="J3452" s="471">
        <f>'Potential Projects'!D3453</f>
        <v>3.1281327284606602</v>
      </c>
      <c r="K3452" s="471">
        <f>'Potential Projects'!E3453</f>
        <v>29.999330789077618</v>
      </c>
      <c r="L3452" s="476">
        <f t="shared" si="376"/>
        <v>921.87253648246178</v>
      </c>
      <c r="M3452" s="471">
        <f t="shared" si="377"/>
        <v>1267.4250316588955</v>
      </c>
      <c r="N3452" s="467">
        <f t="shared" si="378"/>
        <v>0</v>
      </c>
      <c r="O3452" s="475" t="str">
        <f t="shared" si="379"/>
        <v/>
      </c>
    </row>
    <row r="3453" spans="1:15" hidden="1">
      <c r="A3453" s="475">
        <f t="shared" si="373"/>
        <v>43586</v>
      </c>
      <c r="B3453" s="475">
        <v>43609</v>
      </c>
      <c r="C3453" s="467">
        <v>20</v>
      </c>
      <c r="D3453" s="467">
        <v>978</v>
      </c>
      <c r="E3453" s="467">
        <v>17</v>
      </c>
      <c r="F3453" s="467">
        <v>1</v>
      </c>
      <c r="G3453" s="467">
        <f t="array" ref="G3453">MAX(IF($A$2:$A$8761=A3453,$D$2:$D$8761))</f>
        <v>1309</v>
      </c>
      <c r="H3453" s="467">
        <f t="shared" si="374"/>
        <v>0</v>
      </c>
      <c r="I3453" s="475" t="str">
        <f t="shared" si="375"/>
        <v/>
      </c>
      <c r="J3453" s="471">
        <f>'Potential Projects'!D3454</f>
        <v>6.4366876271737468</v>
      </c>
      <c r="K3453" s="471">
        <f>'Potential Projects'!E3454</f>
        <v>58.589045044076535</v>
      </c>
      <c r="L3453" s="476">
        <f t="shared" si="376"/>
        <v>894.97426732874965</v>
      </c>
      <c r="M3453" s="471">
        <f t="shared" si="377"/>
        <v>1267.4250316588955</v>
      </c>
      <c r="N3453" s="467">
        <f t="shared" si="378"/>
        <v>0</v>
      </c>
      <c r="O3453" s="475" t="str">
        <f t="shared" si="379"/>
        <v/>
      </c>
    </row>
    <row r="3454" spans="1:15" hidden="1">
      <c r="A3454" s="475">
        <f t="shared" si="373"/>
        <v>43586</v>
      </c>
      <c r="B3454" s="475">
        <v>43609</v>
      </c>
      <c r="C3454" s="467">
        <v>21</v>
      </c>
      <c r="D3454" s="467">
        <v>950</v>
      </c>
      <c r="E3454" s="467">
        <v>14</v>
      </c>
      <c r="F3454" s="467">
        <v>0</v>
      </c>
      <c r="G3454" s="467">
        <f t="array" ref="G3454">MAX(IF($A$2:$A$8761=A3454,$D$2:$D$8761))</f>
        <v>1309</v>
      </c>
      <c r="H3454" s="467">
        <f t="shared" si="374"/>
        <v>0</v>
      </c>
      <c r="I3454" s="475" t="str">
        <f t="shared" si="375"/>
        <v/>
      </c>
      <c r="J3454" s="471">
        <f>'Potential Projects'!D3455</f>
        <v>5.9471444497435728</v>
      </c>
      <c r="K3454" s="471">
        <f>'Potential Projects'!E3455</f>
        <v>38.908388894861325</v>
      </c>
      <c r="L3454" s="476">
        <f t="shared" si="376"/>
        <v>891.14446665539515</v>
      </c>
      <c r="M3454" s="471">
        <f t="shared" si="377"/>
        <v>1267.4250316588955</v>
      </c>
      <c r="N3454" s="467">
        <f t="shared" si="378"/>
        <v>0</v>
      </c>
      <c r="O3454" s="475" t="str">
        <f t="shared" si="379"/>
        <v/>
      </c>
    </row>
    <row r="3455" spans="1:15" hidden="1">
      <c r="A3455" s="475">
        <f t="shared" si="373"/>
        <v>43586</v>
      </c>
      <c r="B3455" s="475">
        <v>43609</v>
      </c>
      <c r="C3455" s="467">
        <v>22</v>
      </c>
      <c r="D3455" s="467">
        <v>931</v>
      </c>
      <c r="E3455" s="467">
        <v>16</v>
      </c>
      <c r="F3455" s="467">
        <v>0</v>
      </c>
      <c r="G3455" s="467">
        <f t="array" ref="G3455">MAX(IF($A$2:$A$8761=A3455,$D$2:$D$8761))</f>
        <v>1309</v>
      </c>
      <c r="H3455" s="467">
        <f t="shared" si="374"/>
        <v>0</v>
      </c>
      <c r="I3455" s="475" t="str">
        <f t="shared" si="375"/>
        <v/>
      </c>
      <c r="J3455" s="471">
        <f>'Potential Projects'!D3456</f>
        <v>7.8445770303869153</v>
      </c>
      <c r="K3455" s="471">
        <f>'Potential Projects'!E3456</f>
        <v>13.802821167490864</v>
      </c>
      <c r="L3455" s="476">
        <f t="shared" si="376"/>
        <v>893.35260180212219</v>
      </c>
      <c r="M3455" s="471">
        <f t="shared" si="377"/>
        <v>1267.4250316588955</v>
      </c>
      <c r="N3455" s="467">
        <f t="shared" si="378"/>
        <v>0</v>
      </c>
      <c r="O3455" s="475" t="str">
        <f t="shared" si="379"/>
        <v/>
      </c>
    </row>
    <row r="3456" spans="1:15" hidden="1">
      <c r="A3456" s="475">
        <f t="shared" si="373"/>
        <v>43586</v>
      </c>
      <c r="B3456" s="475">
        <v>43609</v>
      </c>
      <c r="C3456" s="467">
        <v>23</v>
      </c>
      <c r="D3456" s="467">
        <v>885</v>
      </c>
      <c r="E3456" s="467">
        <v>6</v>
      </c>
      <c r="F3456" s="467">
        <v>0</v>
      </c>
      <c r="G3456" s="467">
        <f t="array" ref="G3456">MAX(IF($A$2:$A$8761=A3456,$D$2:$D$8761))</f>
        <v>1309</v>
      </c>
      <c r="H3456" s="467">
        <f t="shared" si="374"/>
        <v>0</v>
      </c>
      <c r="I3456" s="475" t="str">
        <f t="shared" si="375"/>
        <v/>
      </c>
      <c r="J3456" s="471">
        <f>'Potential Projects'!D3457</f>
        <v>15.597654828494443</v>
      </c>
      <c r="K3456" s="471">
        <f>'Potential Projects'!E3457</f>
        <v>5.0416085250483773</v>
      </c>
      <c r="L3456" s="476">
        <f t="shared" si="376"/>
        <v>858.36073664645721</v>
      </c>
      <c r="M3456" s="471">
        <f t="shared" si="377"/>
        <v>1267.4250316588955</v>
      </c>
      <c r="N3456" s="467">
        <f t="shared" si="378"/>
        <v>0</v>
      </c>
      <c r="O3456" s="475" t="str">
        <f t="shared" si="379"/>
        <v/>
      </c>
    </row>
    <row r="3457" spans="1:15" hidden="1">
      <c r="A3457" s="475">
        <f t="shared" si="373"/>
        <v>43586</v>
      </c>
      <c r="B3457" s="475">
        <v>43609</v>
      </c>
      <c r="C3457" s="467">
        <v>24</v>
      </c>
      <c r="D3457" s="467">
        <v>814</v>
      </c>
      <c r="E3457" s="467">
        <v>21</v>
      </c>
      <c r="F3457" s="467">
        <v>0</v>
      </c>
      <c r="G3457" s="467">
        <f t="array" ref="G3457">MAX(IF($A$2:$A$8761=A3457,$D$2:$D$8761))</f>
        <v>1309</v>
      </c>
      <c r="H3457" s="467">
        <f t="shared" si="374"/>
        <v>0</v>
      </c>
      <c r="I3457" s="475" t="str">
        <f t="shared" si="375"/>
        <v/>
      </c>
      <c r="J3457" s="471">
        <f>'Potential Projects'!D3458</f>
        <v>21.787683006390111</v>
      </c>
      <c r="K3457" s="471">
        <f>'Potential Projects'!E3458</f>
        <v>3.7211686196516882</v>
      </c>
      <c r="L3457" s="476">
        <f t="shared" si="376"/>
        <v>767.49114837395814</v>
      </c>
      <c r="M3457" s="471">
        <f t="shared" si="377"/>
        <v>1267.4250316588955</v>
      </c>
      <c r="N3457" s="467">
        <f t="shared" si="378"/>
        <v>0</v>
      </c>
      <c r="O3457" s="475" t="str">
        <f t="shared" si="379"/>
        <v/>
      </c>
    </row>
    <row r="3458" spans="1:15" hidden="1">
      <c r="A3458" s="475">
        <f t="shared" ref="A3458:A3521" si="380">DATE(YEAR(B3458),MONTH(B3458),1)</f>
        <v>43586</v>
      </c>
      <c r="B3458" s="475">
        <v>43610</v>
      </c>
      <c r="C3458" s="467">
        <v>1</v>
      </c>
      <c r="D3458" s="467">
        <v>805</v>
      </c>
      <c r="E3458" s="467">
        <v>46</v>
      </c>
      <c r="F3458" s="467">
        <v>0</v>
      </c>
      <c r="G3458" s="467">
        <f t="array" ref="G3458">MAX(IF($A$2:$A$8761=A3458,$D$2:$D$8761))</f>
        <v>1309</v>
      </c>
      <c r="H3458" s="467">
        <f t="shared" ref="H3458:H3521" si="381">IF(G3458=D3458,1,0)</f>
        <v>0</v>
      </c>
      <c r="I3458" s="475" t="str">
        <f t="shared" ref="I3458:I3521" si="382">IF(D3458=G3458,B3458,"")</f>
        <v/>
      </c>
      <c r="J3458" s="471">
        <f>'Potential Projects'!D3459</f>
        <v>24.06226380922957</v>
      </c>
      <c r="K3458" s="471">
        <f>'Potential Projects'!E3459</f>
        <v>1.6599368952913351</v>
      </c>
      <c r="L3458" s="476">
        <f t="shared" ref="L3458:L3521" si="383">D3458-E3458-F3458-J3458-K3458</f>
        <v>733.2777992954791</v>
      </c>
      <c r="M3458" s="471">
        <f t="shared" ref="M3458:M3521" si="384">MAX($L$2882:$L$3625)</f>
        <v>1267.4250316588955</v>
      </c>
      <c r="N3458" s="467">
        <f t="shared" ref="N3458:N3521" si="385">IF(M3458=L3458,1,0)</f>
        <v>0</v>
      </c>
      <c r="O3458" s="475" t="str">
        <f t="shared" ref="O3458:O3521" si="386">IF(L3458=M3458,B3458,"")</f>
        <v/>
      </c>
    </row>
    <row r="3459" spans="1:15" hidden="1">
      <c r="A3459" s="475">
        <f t="shared" si="380"/>
        <v>43586</v>
      </c>
      <c r="B3459" s="475">
        <v>43610</v>
      </c>
      <c r="C3459" s="467">
        <v>2</v>
      </c>
      <c r="D3459" s="467">
        <v>762</v>
      </c>
      <c r="E3459" s="467">
        <v>75</v>
      </c>
      <c r="F3459" s="467">
        <v>0</v>
      </c>
      <c r="G3459" s="467">
        <f t="array" ref="G3459">MAX(IF($A$2:$A$8761=A3459,$D$2:$D$8761))</f>
        <v>1309</v>
      </c>
      <c r="H3459" s="467">
        <f t="shared" si="381"/>
        <v>0</v>
      </c>
      <c r="I3459" s="475" t="str">
        <f t="shared" si="382"/>
        <v/>
      </c>
      <c r="J3459" s="471">
        <f>'Potential Projects'!D3460</f>
        <v>29.561380759358258</v>
      </c>
      <c r="K3459" s="471">
        <f>'Potential Projects'!E3460</f>
        <v>10.511108417544614</v>
      </c>
      <c r="L3459" s="476">
        <f t="shared" si="383"/>
        <v>646.92751082309712</v>
      </c>
      <c r="M3459" s="471">
        <f t="shared" si="384"/>
        <v>1267.4250316588955</v>
      </c>
      <c r="N3459" s="467">
        <f t="shared" si="385"/>
        <v>0</v>
      </c>
      <c r="O3459" s="475" t="str">
        <f t="shared" si="386"/>
        <v/>
      </c>
    </row>
    <row r="3460" spans="1:15" hidden="1">
      <c r="A3460" s="475">
        <f t="shared" si="380"/>
        <v>43586</v>
      </c>
      <c r="B3460" s="475">
        <v>43610</v>
      </c>
      <c r="C3460" s="467">
        <v>3</v>
      </c>
      <c r="D3460" s="467">
        <v>724</v>
      </c>
      <c r="E3460" s="467">
        <v>78</v>
      </c>
      <c r="F3460" s="467">
        <v>0</v>
      </c>
      <c r="G3460" s="467">
        <f t="array" ref="G3460">MAX(IF($A$2:$A$8761=A3460,$D$2:$D$8761))</f>
        <v>1309</v>
      </c>
      <c r="H3460" s="467">
        <f t="shared" si="381"/>
        <v>0</v>
      </c>
      <c r="I3460" s="475" t="str">
        <f t="shared" si="382"/>
        <v/>
      </c>
      <c r="J3460" s="471">
        <f>'Potential Projects'!D3461</f>
        <v>86.61296896774266</v>
      </c>
      <c r="K3460" s="471">
        <f>'Potential Projects'!E3461</f>
        <v>21.300698236938292</v>
      </c>
      <c r="L3460" s="476">
        <f t="shared" si="383"/>
        <v>538.08633279531909</v>
      </c>
      <c r="M3460" s="471">
        <f t="shared" si="384"/>
        <v>1267.4250316588955</v>
      </c>
      <c r="N3460" s="467">
        <f t="shared" si="385"/>
        <v>0</v>
      </c>
      <c r="O3460" s="475" t="str">
        <f t="shared" si="386"/>
        <v/>
      </c>
    </row>
    <row r="3461" spans="1:15" hidden="1">
      <c r="A3461" s="475">
        <f t="shared" si="380"/>
        <v>43586</v>
      </c>
      <c r="B3461" s="475">
        <v>43610</v>
      </c>
      <c r="C3461" s="467">
        <v>4</v>
      </c>
      <c r="D3461" s="467">
        <v>732</v>
      </c>
      <c r="E3461" s="467">
        <v>80</v>
      </c>
      <c r="F3461" s="467">
        <v>0</v>
      </c>
      <c r="G3461" s="467">
        <f t="array" ref="G3461">MAX(IF($A$2:$A$8761=A3461,$D$2:$D$8761))</f>
        <v>1309</v>
      </c>
      <c r="H3461" s="467">
        <f t="shared" si="381"/>
        <v>0</v>
      </c>
      <c r="I3461" s="475" t="str">
        <f t="shared" si="382"/>
        <v/>
      </c>
      <c r="J3461" s="471">
        <f>'Potential Projects'!D3462</f>
        <v>111.22278051434594</v>
      </c>
      <c r="K3461" s="471">
        <f>'Potential Projects'!E3462</f>
        <v>26.49015222532789</v>
      </c>
      <c r="L3461" s="476">
        <f t="shared" si="383"/>
        <v>514.28706726032624</v>
      </c>
      <c r="M3461" s="471">
        <f t="shared" si="384"/>
        <v>1267.4250316588955</v>
      </c>
      <c r="N3461" s="467">
        <f t="shared" si="385"/>
        <v>0</v>
      </c>
      <c r="O3461" s="475" t="str">
        <f t="shared" si="386"/>
        <v/>
      </c>
    </row>
    <row r="3462" spans="1:15" hidden="1">
      <c r="A3462" s="475">
        <f t="shared" si="380"/>
        <v>43586</v>
      </c>
      <c r="B3462" s="475">
        <v>43610</v>
      </c>
      <c r="C3462" s="467">
        <v>5</v>
      </c>
      <c r="D3462" s="467">
        <v>726</v>
      </c>
      <c r="E3462" s="467">
        <v>75</v>
      </c>
      <c r="F3462" s="467">
        <v>0</v>
      </c>
      <c r="G3462" s="467">
        <f t="array" ref="G3462">MAX(IF($A$2:$A$8761=A3462,$D$2:$D$8761))</f>
        <v>1309</v>
      </c>
      <c r="H3462" s="467">
        <f t="shared" si="381"/>
        <v>0</v>
      </c>
      <c r="I3462" s="475" t="str">
        <f t="shared" si="382"/>
        <v/>
      </c>
      <c r="J3462" s="471">
        <f>'Potential Projects'!D3463</f>
        <v>94.255394467073046</v>
      </c>
      <c r="K3462" s="471">
        <f>'Potential Projects'!E3463</f>
        <v>33.669653085357986</v>
      </c>
      <c r="L3462" s="476">
        <f t="shared" si="383"/>
        <v>523.07495244756899</v>
      </c>
      <c r="M3462" s="471">
        <f t="shared" si="384"/>
        <v>1267.4250316588955</v>
      </c>
      <c r="N3462" s="467">
        <f t="shared" si="385"/>
        <v>0</v>
      </c>
      <c r="O3462" s="475" t="str">
        <f t="shared" si="386"/>
        <v/>
      </c>
    </row>
    <row r="3463" spans="1:15" hidden="1">
      <c r="A3463" s="475">
        <f t="shared" si="380"/>
        <v>43586</v>
      </c>
      <c r="B3463" s="475">
        <v>43610</v>
      </c>
      <c r="C3463" s="467">
        <v>6</v>
      </c>
      <c r="D3463" s="467">
        <v>764</v>
      </c>
      <c r="E3463" s="467">
        <v>58</v>
      </c>
      <c r="F3463" s="467">
        <v>0</v>
      </c>
      <c r="G3463" s="467">
        <f t="array" ref="G3463">MAX(IF($A$2:$A$8761=A3463,$D$2:$D$8761))</f>
        <v>1309</v>
      </c>
      <c r="H3463" s="467">
        <f t="shared" si="381"/>
        <v>0</v>
      </c>
      <c r="I3463" s="475" t="str">
        <f t="shared" si="382"/>
        <v/>
      </c>
      <c r="J3463" s="471">
        <f>'Potential Projects'!D3464</f>
        <v>115.45889419693164</v>
      </c>
      <c r="K3463" s="471">
        <f>'Potential Projects'!E3464</f>
        <v>15.459629058267042</v>
      </c>
      <c r="L3463" s="476">
        <f t="shared" si="383"/>
        <v>575.08147674480131</v>
      </c>
      <c r="M3463" s="471">
        <f t="shared" si="384"/>
        <v>1267.4250316588955</v>
      </c>
      <c r="N3463" s="467">
        <f t="shared" si="385"/>
        <v>0</v>
      </c>
      <c r="O3463" s="475" t="str">
        <f t="shared" si="386"/>
        <v/>
      </c>
    </row>
    <row r="3464" spans="1:15" hidden="1">
      <c r="A3464" s="475">
        <f t="shared" si="380"/>
        <v>43586</v>
      </c>
      <c r="B3464" s="475">
        <v>43610</v>
      </c>
      <c r="C3464" s="467">
        <v>7</v>
      </c>
      <c r="D3464" s="467">
        <v>799</v>
      </c>
      <c r="E3464" s="467">
        <v>28</v>
      </c>
      <c r="F3464" s="467">
        <v>2</v>
      </c>
      <c r="G3464" s="467">
        <f t="array" ref="G3464">MAX(IF($A$2:$A$8761=A3464,$D$2:$D$8761))</f>
        <v>1309</v>
      </c>
      <c r="H3464" s="467">
        <f t="shared" si="381"/>
        <v>0</v>
      </c>
      <c r="I3464" s="475" t="str">
        <f t="shared" si="382"/>
        <v/>
      </c>
      <c r="J3464" s="471">
        <f>'Potential Projects'!D3465</f>
        <v>65.835603860763655</v>
      </c>
      <c r="K3464" s="471">
        <f>'Potential Projects'!E3465</f>
        <v>8.6149316813588488</v>
      </c>
      <c r="L3464" s="476">
        <f t="shared" si="383"/>
        <v>694.54946445787755</v>
      </c>
      <c r="M3464" s="471">
        <f t="shared" si="384"/>
        <v>1267.4250316588955</v>
      </c>
      <c r="N3464" s="467">
        <f t="shared" si="385"/>
        <v>0</v>
      </c>
      <c r="O3464" s="475" t="str">
        <f t="shared" si="386"/>
        <v/>
      </c>
    </row>
    <row r="3465" spans="1:15" hidden="1">
      <c r="A3465" s="475">
        <f t="shared" si="380"/>
        <v>43586</v>
      </c>
      <c r="B3465" s="475">
        <v>43610</v>
      </c>
      <c r="C3465" s="467">
        <v>8</v>
      </c>
      <c r="D3465" s="467">
        <v>838</v>
      </c>
      <c r="E3465" s="467">
        <v>18</v>
      </c>
      <c r="F3465" s="467">
        <v>7</v>
      </c>
      <c r="G3465" s="467">
        <f t="array" ref="G3465">MAX(IF($A$2:$A$8761=A3465,$D$2:$D$8761))</f>
        <v>1309</v>
      </c>
      <c r="H3465" s="467">
        <f t="shared" si="381"/>
        <v>0</v>
      </c>
      <c r="I3465" s="475" t="str">
        <f t="shared" si="382"/>
        <v/>
      </c>
      <c r="J3465" s="471">
        <f>'Potential Projects'!D3466</f>
        <v>60.913157321026901</v>
      </c>
      <c r="K3465" s="471">
        <f>'Potential Projects'!E3466</f>
        <v>7.3688056331971623</v>
      </c>
      <c r="L3465" s="476">
        <f t="shared" si="383"/>
        <v>744.71803704577587</v>
      </c>
      <c r="M3465" s="471">
        <f t="shared" si="384"/>
        <v>1267.4250316588955</v>
      </c>
      <c r="N3465" s="467">
        <f t="shared" si="385"/>
        <v>0</v>
      </c>
      <c r="O3465" s="475" t="str">
        <f t="shared" si="386"/>
        <v/>
      </c>
    </row>
    <row r="3466" spans="1:15" hidden="1">
      <c r="A3466" s="475">
        <f t="shared" si="380"/>
        <v>43586</v>
      </c>
      <c r="B3466" s="475">
        <v>43610</v>
      </c>
      <c r="C3466" s="467">
        <v>9</v>
      </c>
      <c r="D3466" s="467">
        <v>869</v>
      </c>
      <c r="E3466" s="467">
        <v>18</v>
      </c>
      <c r="F3466" s="467">
        <v>17</v>
      </c>
      <c r="G3466" s="467">
        <f t="array" ref="G3466">MAX(IF($A$2:$A$8761=A3466,$D$2:$D$8761))</f>
        <v>1309</v>
      </c>
      <c r="H3466" s="467">
        <f t="shared" si="381"/>
        <v>0</v>
      </c>
      <c r="I3466" s="475" t="str">
        <f t="shared" si="382"/>
        <v/>
      </c>
      <c r="J3466" s="471">
        <f>'Potential Projects'!D3467</f>
        <v>56.513685364344276</v>
      </c>
      <c r="K3466" s="471">
        <f>'Potential Projects'!E3467</f>
        <v>4.9485206407224256</v>
      </c>
      <c r="L3466" s="476">
        <f t="shared" si="383"/>
        <v>772.53779399493328</v>
      </c>
      <c r="M3466" s="471">
        <f t="shared" si="384"/>
        <v>1267.4250316588955</v>
      </c>
      <c r="N3466" s="467">
        <f t="shared" si="385"/>
        <v>0</v>
      </c>
      <c r="O3466" s="475" t="str">
        <f t="shared" si="386"/>
        <v/>
      </c>
    </row>
    <row r="3467" spans="1:15" hidden="1">
      <c r="A3467" s="475">
        <f t="shared" si="380"/>
        <v>43586</v>
      </c>
      <c r="B3467" s="475">
        <v>43610</v>
      </c>
      <c r="C3467" s="467">
        <v>10</v>
      </c>
      <c r="D3467" s="467">
        <v>916</v>
      </c>
      <c r="E3467" s="467">
        <v>17</v>
      </c>
      <c r="F3467" s="467">
        <v>19</v>
      </c>
      <c r="G3467" s="467">
        <f t="array" ref="G3467">MAX(IF($A$2:$A$8761=A3467,$D$2:$D$8761))</f>
        <v>1309</v>
      </c>
      <c r="H3467" s="467">
        <f t="shared" si="381"/>
        <v>0</v>
      </c>
      <c r="I3467" s="475" t="str">
        <f t="shared" si="382"/>
        <v/>
      </c>
      <c r="J3467" s="471">
        <f>'Potential Projects'!D3468</f>
        <v>47.804397060149633</v>
      </c>
      <c r="K3467" s="471">
        <f>'Potential Projects'!E3468</f>
        <v>3.9284651687809076</v>
      </c>
      <c r="L3467" s="476">
        <f t="shared" si="383"/>
        <v>828.26713777106943</v>
      </c>
      <c r="M3467" s="471">
        <f t="shared" si="384"/>
        <v>1267.4250316588955</v>
      </c>
      <c r="N3467" s="467">
        <f t="shared" si="385"/>
        <v>0</v>
      </c>
      <c r="O3467" s="475" t="str">
        <f t="shared" si="386"/>
        <v/>
      </c>
    </row>
    <row r="3468" spans="1:15" hidden="1">
      <c r="A3468" s="475">
        <f t="shared" si="380"/>
        <v>43586</v>
      </c>
      <c r="B3468" s="475">
        <v>43610</v>
      </c>
      <c r="C3468" s="467">
        <v>11</v>
      </c>
      <c r="D3468" s="467">
        <v>918</v>
      </c>
      <c r="E3468" s="467">
        <v>10</v>
      </c>
      <c r="F3468" s="467">
        <v>19</v>
      </c>
      <c r="G3468" s="467">
        <f t="array" ref="G3468">MAX(IF($A$2:$A$8761=A3468,$D$2:$D$8761))</f>
        <v>1309</v>
      </c>
      <c r="H3468" s="467">
        <f t="shared" si="381"/>
        <v>0</v>
      </c>
      <c r="I3468" s="475" t="str">
        <f t="shared" si="382"/>
        <v/>
      </c>
      <c r="J3468" s="471">
        <f>'Potential Projects'!D3469</f>
        <v>44.401632821059984</v>
      </c>
      <c r="K3468" s="471">
        <f>'Potential Projects'!E3469</f>
        <v>19.413126263169211</v>
      </c>
      <c r="L3468" s="476">
        <f t="shared" si="383"/>
        <v>825.18524091577081</v>
      </c>
      <c r="M3468" s="471">
        <f t="shared" si="384"/>
        <v>1267.4250316588955</v>
      </c>
      <c r="N3468" s="467">
        <f t="shared" si="385"/>
        <v>0</v>
      </c>
      <c r="O3468" s="475" t="str">
        <f t="shared" si="386"/>
        <v/>
      </c>
    </row>
    <row r="3469" spans="1:15" hidden="1">
      <c r="A3469" s="475">
        <f t="shared" si="380"/>
        <v>43586</v>
      </c>
      <c r="B3469" s="475">
        <v>43610</v>
      </c>
      <c r="C3469" s="467">
        <v>12</v>
      </c>
      <c r="D3469" s="467">
        <v>943</v>
      </c>
      <c r="E3469" s="467">
        <v>0</v>
      </c>
      <c r="F3469" s="467">
        <v>19</v>
      </c>
      <c r="G3469" s="467">
        <f t="array" ref="G3469">MAX(IF($A$2:$A$8761=A3469,$D$2:$D$8761))</f>
        <v>1309</v>
      </c>
      <c r="H3469" s="467">
        <f t="shared" si="381"/>
        <v>0</v>
      </c>
      <c r="I3469" s="475" t="str">
        <f t="shared" si="382"/>
        <v/>
      </c>
      <c r="J3469" s="471">
        <f>'Potential Projects'!D3470</f>
        <v>40.390355639107746</v>
      </c>
      <c r="K3469" s="471">
        <f>'Potential Projects'!E3470</f>
        <v>7.1122272629542032</v>
      </c>
      <c r="L3469" s="476">
        <f t="shared" si="383"/>
        <v>876.49741709793807</v>
      </c>
      <c r="M3469" s="471">
        <f t="shared" si="384"/>
        <v>1267.4250316588955</v>
      </c>
      <c r="N3469" s="467">
        <f t="shared" si="385"/>
        <v>0</v>
      </c>
      <c r="O3469" s="475" t="str">
        <f t="shared" si="386"/>
        <v/>
      </c>
    </row>
    <row r="3470" spans="1:15" hidden="1">
      <c r="A3470" s="475">
        <f t="shared" si="380"/>
        <v>43586</v>
      </c>
      <c r="B3470" s="475">
        <v>43610</v>
      </c>
      <c r="C3470" s="467">
        <v>13</v>
      </c>
      <c r="D3470" s="467">
        <v>926</v>
      </c>
      <c r="E3470" s="467">
        <v>0</v>
      </c>
      <c r="F3470" s="467">
        <v>18</v>
      </c>
      <c r="G3470" s="467">
        <f t="array" ref="G3470">MAX(IF($A$2:$A$8761=A3470,$D$2:$D$8761))</f>
        <v>1309</v>
      </c>
      <c r="H3470" s="467">
        <f t="shared" si="381"/>
        <v>0</v>
      </c>
      <c r="I3470" s="475" t="str">
        <f t="shared" si="382"/>
        <v/>
      </c>
      <c r="J3470" s="471">
        <f>'Potential Projects'!D3471</f>
        <v>37.352499792211979</v>
      </c>
      <c r="K3470" s="471">
        <f>'Potential Projects'!E3471</f>
        <v>28.953461029886046</v>
      </c>
      <c r="L3470" s="476">
        <f t="shared" si="383"/>
        <v>841.69403917790191</v>
      </c>
      <c r="M3470" s="471">
        <f t="shared" si="384"/>
        <v>1267.4250316588955</v>
      </c>
      <c r="N3470" s="467">
        <f t="shared" si="385"/>
        <v>0</v>
      </c>
      <c r="O3470" s="475" t="str">
        <f t="shared" si="386"/>
        <v/>
      </c>
    </row>
    <row r="3471" spans="1:15" hidden="1">
      <c r="A3471" s="475">
        <f t="shared" si="380"/>
        <v>43586</v>
      </c>
      <c r="B3471" s="475">
        <v>43610</v>
      </c>
      <c r="C3471" s="467">
        <v>14</v>
      </c>
      <c r="D3471" s="467">
        <v>893</v>
      </c>
      <c r="E3471" s="467">
        <v>0</v>
      </c>
      <c r="F3471" s="467">
        <v>15</v>
      </c>
      <c r="G3471" s="467">
        <f t="array" ref="G3471">MAX(IF($A$2:$A$8761=A3471,$D$2:$D$8761))</f>
        <v>1309</v>
      </c>
      <c r="H3471" s="467">
        <f t="shared" si="381"/>
        <v>0</v>
      </c>
      <c r="I3471" s="475" t="str">
        <f t="shared" si="382"/>
        <v/>
      </c>
      <c r="J3471" s="471">
        <f>'Potential Projects'!D3472</f>
        <v>45.573808606740222</v>
      </c>
      <c r="K3471" s="471">
        <f>'Potential Projects'!E3472</f>
        <v>47.842479036766278</v>
      </c>
      <c r="L3471" s="476">
        <f t="shared" si="383"/>
        <v>784.58371235649349</v>
      </c>
      <c r="M3471" s="471">
        <f t="shared" si="384"/>
        <v>1267.4250316588955</v>
      </c>
      <c r="N3471" s="467">
        <f t="shared" si="385"/>
        <v>0</v>
      </c>
      <c r="O3471" s="475" t="str">
        <f t="shared" si="386"/>
        <v/>
      </c>
    </row>
    <row r="3472" spans="1:15" hidden="1">
      <c r="A3472" s="475">
        <f t="shared" si="380"/>
        <v>43586</v>
      </c>
      <c r="B3472" s="475">
        <v>43610</v>
      </c>
      <c r="C3472" s="467">
        <v>15</v>
      </c>
      <c r="D3472" s="467">
        <v>873</v>
      </c>
      <c r="E3472" s="467">
        <v>0</v>
      </c>
      <c r="F3472" s="467">
        <v>17</v>
      </c>
      <c r="G3472" s="467">
        <f t="array" ref="G3472">MAX(IF($A$2:$A$8761=A3472,$D$2:$D$8761))</f>
        <v>1309</v>
      </c>
      <c r="H3472" s="467">
        <f t="shared" si="381"/>
        <v>0</v>
      </c>
      <c r="I3472" s="475" t="str">
        <f t="shared" si="382"/>
        <v/>
      </c>
      <c r="J3472" s="471">
        <f>'Potential Projects'!D3473</f>
        <v>42.048162226432837</v>
      </c>
      <c r="K3472" s="471">
        <f>'Potential Projects'!E3473</f>
        <v>70.903242313480973</v>
      </c>
      <c r="L3472" s="476">
        <f t="shared" si="383"/>
        <v>743.04859546008618</v>
      </c>
      <c r="M3472" s="471">
        <f t="shared" si="384"/>
        <v>1267.4250316588955</v>
      </c>
      <c r="N3472" s="467">
        <f t="shared" si="385"/>
        <v>0</v>
      </c>
      <c r="O3472" s="475" t="str">
        <f t="shared" si="386"/>
        <v/>
      </c>
    </row>
    <row r="3473" spans="1:15" hidden="1">
      <c r="A3473" s="475">
        <f t="shared" si="380"/>
        <v>43586</v>
      </c>
      <c r="B3473" s="475">
        <v>43610</v>
      </c>
      <c r="C3473" s="467">
        <v>16</v>
      </c>
      <c r="D3473" s="467">
        <v>884</v>
      </c>
      <c r="E3473" s="467">
        <v>1</v>
      </c>
      <c r="F3473" s="467">
        <v>12</v>
      </c>
      <c r="G3473" s="467">
        <f t="array" ref="G3473">MAX(IF($A$2:$A$8761=A3473,$D$2:$D$8761))</f>
        <v>1309</v>
      </c>
      <c r="H3473" s="467">
        <f t="shared" si="381"/>
        <v>0</v>
      </c>
      <c r="I3473" s="475" t="str">
        <f t="shared" si="382"/>
        <v/>
      </c>
      <c r="J3473" s="471">
        <f>'Potential Projects'!D3474</f>
        <v>31.992631731631189</v>
      </c>
      <c r="K3473" s="471">
        <f>'Potential Projects'!E3474</f>
        <v>41.623582562889709</v>
      </c>
      <c r="L3473" s="476">
        <f t="shared" si="383"/>
        <v>797.38378570547911</v>
      </c>
      <c r="M3473" s="471">
        <f t="shared" si="384"/>
        <v>1267.4250316588955</v>
      </c>
      <c r="N3473" s="467">
        <f t="shared" si="385"/>
        <v>0</v>
      </c>
      <c r="O3473" s="475" t="str">
        <f t="shared" si="386"/>
        <v/>
      </c>
    </row>
    <row r="3474" spans="1:15" hidden="1">
      <c r="A3474" s="475">
        <f t="shared" si="380"/>
        <v>43586</v>
      </c>
      <c r="B3474" s="475">
        <v>43610</v>
      </c>
      <c r="C3474" s="467">
        <v>17</v>
      </c>
      <c r="D3474" s="467">
        <v>889</v>
      </c>
      <c r="E3474" s="467">
        <v>11</v>
      </c>
      <c r="F3474" s="467">
        <v>14</v>
      </c>
      <c r="G3474" s="467">
        <f t="array" ref="G3474">MAX(IF($A$2:$A$8761=A3474,$D$2:$D$8761))</f>
        <v>1309</v>
      </c>
      <c r="H3474" s="467">
        <f t="shared" si="381"/>
        <v>0</v>
      </c>
      <c r="I3474" s="475" t="str">
        <f t="shared" si="382"/>
        <v/>
      </c>
      <c r="J3474" s="471">
        <f>'Potential Projects'!D3475</f>
        <v>34.732262273533792</v>
      </c>
      <c r="K3474" s="471">
        <f>'Potential Projects'!E3475</f>
        <v>27.781648838959363</v>
      </c>
      <c r="L3474" s="476">
        <f t="shared" si="383"/>
        <v>801.48608888750687</v>
      </c>
      <c r="M3474" s="471">
        <f t="shared" si="384"/>
        <v>1267.4250316588955</v>
      </c>
      <c r="N3474" s="467">
        <f t="shared" si="385"/>
        <v>0</v>
      </c>
      <c r="O3474" s="475" t="str">
        <f t="shared" si="386"/>
        <v/>
      </c>
    </row>
    <row r="3475" spans="1:15" hidden="1">
      <c r="A3475" s="475">
        <f t="shared" si="380"/>
        <v>43586</v>
      </c>
      <c r="B3475" s="475">
        <v>43610</v>
      </c>
      <c r="C3475" s="467">
        <v>18</v>
      </c>
      <c r="D3475" s="467">
        <v>889</v>
      </c>
      <c r="E3475" s="467">
        <v>23</v>
      </c>
      <c r="F3475" s="467">
        <v>18</v>
      </c>
      <c r="G3475" s="467">
        <f t="array" ref="G3475">MAX(IF($A$2:$A$8761=A3475,$D$2:$D$8761))</f>
        <v>1309</v>
      </c>
      <c r="H3475" s="467">
        <f t="shared" si="381"/>
        <v>0</v>
      </c>
      <c r="I3475" s="475" t="str">
        <f t="shared" si="382"/>
        <v/>
      </c>
      <c r="J3475" s="471">
        <f>'Potential Projects'!D3476</f>
        <v>46.803603731481466</v>
      </c>
      <c r="K3475" s="471">
        <f>'Potential Projects'!E3476</f>
        <v>13.91546533003655</v>
      </c>
      <c r="L3475" s="476">
        <f t="shared" si="383"/>
        <v>787.28093093848202</v>
      </c>
      <c r="M3475" s="471">
        <f t="shared" si="384"/>
        <v>1267.4250316588955</v>
      </c>
      <c r="N3475" s="467">
        <f t="shared" si="385"/>
        <v>0</v>
      </c>
      <c r="O3475" s="475" t="str">
        <f t="shared" si="386"/>
        <v/>
      </c>
    </row>
    <row r="3476" spans="1:15" hidden="1">
      <c r="A3476" s="475">
        <f t="shared" si="380"/>
        <v>43586</v>
      </c>
      <c r="B3476" s="475">
        <v>43610</v>
      </c>
      <c r="C3476" s="467">
        <v>19</v>
      </c>
      <c r="D3476" s="467">
        <v>919</v>
      </c>
      <c r="E3476" s="467">
        <v>37</v>
      </c>
      <c r="F3476" s="467">
        <v>8</v>
      </c>
      <c r="G3476" s="467">
        <f t="array" ref="G3476">MAX(IF($A$2:$A$8761=A3476,$D$2:$D$8761))</f>
        <v>1309</v>
      </c>
      <c r="H3476" s="467">
        <f t="shared" si="381"/>
        <v>0</v>
      </c>
      <c r="I3476" s="475" t="str">
        <f t="shared" si="382"/>
        <v/>
      </c>
      <c r="J3476" s="471">
        <f>'Potential Projects'!D3477</f>
        <v>79.267030492663309</v>
      </c>
      <c r="K3476" s="471">
        <f>'Potential Projects'!E3477</f>
        <v>10.931177273704579</v>
      </c>
      <c r="L3476" s="476">
        <f t="shared" si="383"/>
        <v>783.80179223363211</v>
      </c>
      <c r="M3476" s="471">
        <f t="shared" si="384"/>
        <v>1267.4250316588955</v>
      </c>
      <c r="N3476" s="467">
        <f t="shared" si="385"/>
        <v>0</v>
      </c>
      <c r="O3476" s="475" t="str">
        <f t="shared" si="386"/>
        <v/>
      </c>
    </row>
    <row r="3477" spans="1:15" hidden="1">
      <c r="A3477" s="475">
        <f t="shared" si="380"/>
        <v>43586</v>
      </c>
      <c r="B3477" s="475">
        <v>43610</v>
      </c>
      <c r="C3477" s="467">
        <v>20</v>
      </c>
      <c r="D3477" s="467">
        <v>899</v>
      </c>
      <c r="E3477" s="467">
        <v>59</v>
      </c>
      <c r="F3477" s="467">
        <v>2</v>
      </c>
      <c r="G3477" s="467">
        <f t="array" ref="G3477">MAX(IF($A$2:$A$8761=A3477,$D$2:$D$8761))</f>
        <v>1309</v>
      </c>
      <c r="H3477" s="467">
        <f t="shared" si="381"/>
        <v>0</v>
      </c>
      <c r="I3477" s="475" t="str">
        <f t="shared" si="382"/>
        <v/>
      </c>
      <c r="J3477" s="471">
        <f>'Potential Projects'!D3478</f>
        <v>116.20126169329487</v>
      </c>
      <c r="K3477" s="471">
        <f>'Potential Projects'!E3478</f>
        <v>8.0462351107288761</v>
      </c>
      <c r="L3477" s="476">
        <f t="shared" si="383"/>
        <v>713.75250319597626</v>
      </c>
      <c r="M3477" s="471">
        <f t="shared" si="384"/>
        <v>1267.4250316588955</v>
      </c>
      <c r="N3477" s="467">
        <f t="shared" si="385"/>
        <v>0</v>
      </c>
      <c r="O3477" s="475" t="str">
        <f t="shared" si="386"/>
        <v/>
      </c>
    </row>
    <row r="3478" spans="1:15" hidden="1">
      <c r="A3478" s="475">
        <f t="shared" si="380"/>
        <v>43586</v>
      </c>
      <c r="B3478" s="475">
        <v>43610</v>
      </c>
      <c r="C3478" s="467">
        <v>21</v>
      </c>
      <c r="D3478" s="467">
        <v>904</v>
      </c>
      <c r="E3478" s="467">
        <v>54</v>
      </c>
      <c r="F3478" s="467">
        <v>0</v>
      </c>
      <c r="G3478" s="467">
        <f t="array" ref="G3478">MAX(IF($A$2:$A$8761=A3478,$D$2:$D$8761))</f>
        <v>1309</v>
      </c>
      <c r="H3478" s="467">
        <f t="shared" si="381"/>
        <v>0</v>
      </c>
      <c r="I3478" s="475" t="str">
        <f t="shared" si="382"/>
        <v/>
      </c>
      <c r="J3478" s="471">
        <f>'Potential Projects'!D3479</f>
        <v>113.23574496681357</v>
      </c>
      <c r="K3478" s="471">
        <f>'Potential Projects'!E3479</f>
        <v>6.6765133842184481</v>
      </c>
      <c r="L3478" s="476">
        <f t="shared" si="383"/>
        <v>730.08774164896795</v>
      </c>
      <c r="M3478" s="471">
        <f t="shared" si="384"/>
        <v>1267.4250316588955</v>
      </c>
      <c r="N3478" s="467">
        <f t="shared" si="385"/>
        <v>0</v>
      </c>
      <c r="O3478" s="475" t="str">
        <f t="shared" si="386"/>
        <v/>
      </c>
    </row>
    <row r="3479" spans="1:15" hidden="1">
      <c r="A3479" s="475">
        <f t="shared" si="380"/>
        <v>43586</v>
      </c>
      <c r="B3479" s="475">
        <v>43610</v>
      </c>
      <c r="C3479" s="467">
        <v>22</v>
      </c>
      <c r="D3479" s="467">
        <v>912</v>
      </c>
      <c r="E3479" s="467">
        <v>53</v>
      </c>
      <c r="F3479" s="467">
        <v>0</v>
      </c>
      <c r="G3479" s="467">
        <f t="array" ref="G3479">MAX(IF($A$2:$A$8761=A3479,$D$2:$D$8761))</f>
        <v>1309</v>
      </c>
      <c r="H3479" s="467">
        <f t="shared" si="381"/>
        <v>0</v>
      </c>
      <c r="I3479" s="475" t="str">
        <f t="shared" si="382"/>
        <v/>
      </c>
      <c r="J3479" s="471">
        <f>'Potential Projects'!D3480</f>
        <v>84.11861264420466</v>
      </c>
      <c r="K3479" s="471">
        <f>'Potential Projects'!E3480</f>
        <v>10.479036121264246</v>
      </c>
      <c r="L3479" s="476">
        <f t="shared" si="383"/>
        <v>764.40235123453112</v>
      </c>
      <c r="M3479" s="471">
        <f t="shared" si="384"/>
        <v>1267.4250316588955</v>
      </c>
      <c r="N3479" s="467">
        <f t="shared" si="385"/>
        <v>0</v>
      </c>
      <c r="O3479" s="475" t="str">
        <f t="shared" si="386"/>
        <v/>
      </c>
    </row>
    <row r="3480" spans="1:15" hidden="1">
      <c r="A3480" s="475">
        <f t="shared" si="380"/>
        <v>43586</v>
      </c>
      <c r="B3480" s="475">
        <v>43610</v>
      </c>
      <c r="C3480" s="467">
        <v>23</v>
      </c>
      <c r="D3480" s="467">
        <v>856</v>
      </c>
      <c r="E3480" s="467">
        <v>59</v>
      </c>
      <c r="F3480" s="467">
        <v>0</v>
      </c>
      <c r="G3480" s="467">
        <f t="array" ref="G3480">MAX(IF($A$2:$A$8761=A3480,$D$2:$D$8761))</f>
        <v>1309</v>
      </c>
      <c r="H3480" s="467">
        <f t="shared" si="381"/>
        <v>0</v>
      </c>
      <c r="I3480" s="475" t="str">
        <f t="shared" si="382"/>
        <v/>
      </c>
      <c r="J3480" s="471">
        <f>'Potential Projects'!D3481</f>
        <v>64.898259926186142</v>
      </c>
      <c r="K3480" s="471">
        <f>'Potential Projects'!E3481</f>
        <v>10.27956208342292</v>
      </c>
      <c r="L3480" s="476">
        <f t="shared" si="383"/>
        <v>721.82217799039097</v>
      </c>
      <c r="M3480" s="471">
        <f t="shared" si="384"/>
        <v>1267.4250316588955</v>
      </c>
      <c r="N3480" s="467">
        <f t="shared" si="385"/>
        <v>0</v>
      </c>
      <c r="O3480" s="475" t="str">
        <f t="shared" si="386"/>
        <v/>
      </c>
    </row>
    <row r="3481" spans="1:15" hidden="1">
      <c r="A3481" s="475">
        <f t="shared" si="380"/>
        <v>43586</v>
      </c>
      <c r="B3481" s="475">
        <v>43610</v>
      </c>
      <c r="C3481" s="467">
        <v>24</v>
      </c>
      <c r="D3481" s="467">
        <v>800</v>
      </c>
      <c r="E3481" s="467">
        <v>75</v>
      </c>
      <c r="F3481" s="467">
        <v>0</v>
      </c>
      <c r="G3481" s="467">
        <f t="array" ref="G3481">MAX(IF($A$2:$A$8761=A3481,$D$2:$D$8761))</f>
        <v>1309</v>
      </c>
      <c r="H3481" s="467">
        <f t="shared" si="381"/>
        <v>0</v>
      </c>
      <c r="I3481" s="475" t="str">
        <f t="shared" si="382"/>
        <v/>
      </c>
      <c r="J3481" s="471">
        <f>'Potential Projects'!D3482</f>
        <v>116.76821863196656</v>
      </c>
      <c r="K3481" s="471">
        <f>'Potential Projects'!E3482</f>
        <v>9.8415014513007968</v>
      </c>
      <c r="L3481" s="476">
        <f t="shared" si="383"/>
        <v>598.39027991673265</v>
      </c>
      <c r="M3481" s="471">
        <f t="shared" si="384"/>
        <v>1267.4250316588955</v>
      </c>
      <c r="N3481" s="467">
        <f t="shared" si="385"/>
        <v>0</v>
      </c>
      <c r="O3481" s="475" t="str">
        <f t="shared" si="386"/>
        <v/>
      </c>
    </row>
    <row r="3482" spans="1:15" hidden="1">
      <c r="A3482" s="475">
        <f t="shared" si="380"/>
        <v>43586</v>
      </c>
      <c r="B3482" s="475">
        <v>43611</v>
      </c>
      <c r="C3482" s="467">
        <v>1</v>
      </c>
      <c r="D3482" s="467">
        <v>744</v>
      </c>
      <c r="E3482" s="467">
        <v>59</v>
      </c>
      <c r="F3482" s="467">
        <v>0</v>
      </c>
      <c r="G3482" s="467">
        <f t="array" ref="G3482">MAX(IF($A$2:$A$8761=A3482,$D$2:$D$8761))</f>
        <v>1309</v>
      </c>
      <c r="H3482" s="467">
        <f t="shared" si="381"/>
        <v>0</v>
      </c>
      <c r="I3482" s="475" t="str">
        <f t="shared" si="382"/>
        <v/>
      </c>
      <c r="J3482" s="471">
        <f>'Potential Projects'!D3483</f>
        <v>134.71153797688876</v>
      </c>
      <c r="K3482" s="471">
        <f>'Potential Projects'!E3483</f>
        <v>18.460344388303589</v>
      </c>
      <c r="L3482" s="476">
        <f t="shared" si="383"/>
        <v>531.82811763480765</v>
      </c>
      <c r="M3482" s="471">
        <f t="shared" si="384"/>
        <v>1267.4250316588955</v>
      </c>
      <c r="N3482" s="467">
        <f t="shared" si="385"/>
        <v>0</v>
      </c>
      <c r="O3482" s="475" t="str">
        <f t="shared" si="386"/>
        <v/>
      </c>
    </row>
    <row r="3483" spans="1:15" hidden="1">
      <c r="A3483" s="475">
        <f t="shared" si="380"/>
        <v>43586</v>
      </c>
      <c r="B3483" s="475">
        <v>43611</v>
      </c>
      <c r="C3483" s="467">
        <v>2</v>
      </c>
      <c r="D3483" s="467">
        <v>717</v>
      </c>
      <c r="E3483" s="467">
        <v>8</v>
      </c>
      <c r="F3483" s="467">
        <v>0</v>
      </c>
      <c r="G3483" s="467">
        <f t="array" ref="G3483">MAX(IF($A$2:$A$8761=A3483,$D$2:$D$8761))</f>
        <v>1309</v>
      </c>
      <c r="H3483" s="467">
        <f t="shared" si="381"/>
        <v>0</v>
      </c>
      <c r="I3483" s="475" t="str">
        <f t="shared" si="382"/>
        <v/>
      </c>
      <c r="J3483" s="471">
        <f>'Potential Projects'!D3484</f>
        <v>144</v>
      </c>
      <c r="K3483" s="471">
        <f>'Potential Projects'!E3484</f>
        <v>23.71628972264029</v>
      </c>
      <c r="L3483" s="476">
        <f t="shared" si="383"/>
        <v>541.28371027735966</v>
      </c>
      <c r="M3483" s="471">
        <f t="shared" si="384"/>
        <v>1267.4250316588955</v>
      </c>
      <c r="N3483" s="467">
        <f t="shared" si="385"/>
        <v>0</v>
      </c>
      <c r="O3483" s="475" t="str">
        <f t="shared" si="386"/>
        <v/>
      </c>
    </row>
    <row r="3484" spans="1:15" hidden="1">
      <c r="A3484" s="475">
        <f t="shared" si="380"/>
        <v>43586</v>
      </c>
      <c r="B3484" s="475">
        <v>43611</v>
      </c>
      <c r="C3484" s="467">
        <v>3</v>
      </c>
      <c r="D3484" s="467">
        <v>725</v>
      </c>
      <c r="E3484" s="467">
        <v>6</v>
      </c>
      <c r="F3484" s="467">
        <v>0</v>
      </c>
      <c r="G3484" s="467">
        <f t="array" ref="G3484">MAX(IF($A$2:$A$8761=A3484,$D$2:$D$8761))</f>
        <v>1309</v>
      </c>
      <c r="H3484" s="467">
        <f t="shared" si="381"/>
        <v>0</v>
      </c>
      <c r="I3484" s="475" t="str">
        <f t="shared" si="382"/>
        <v/>
      </c>
      <c r="J3484" s="471">
        <f>'Potential Projects'!D3485</f>
        <v>144</v>
      </c>
      <c r="K3484" s="471">
        <f>'Potential Projects'!E3485</f>
        <v>12.487857019995701</v>
      </c>
      <c r="L3484" s="476">
        <f t="shared" si="383"/>
        <v>562.51214298000434</v>
      </c>
      <c r="M3484" s="471">
        <f t="shared" si="384"/>
        <v>1267.4250316588955</v>
      </c>
      <c r="N3484" s="467">
        <f t="shared" si="385"/>
        <v>0</v>
      </c>
      <c r="O3484" s="475" t="str">
        <f t="shared" si="386"/>
        <v/>
      </c>
    </row>
    <row r="3485" spans="1:15" hidden="1">
      <c r="A3485" s="475">
        <f t="shared" si="380"/>
        <v>43586</v>
      </c>
      <c r="B3485" s="475">
        <v>43611</v>
      </c>
      <c r="C3485" s="467">
        <v>4</v>
      </c>
      <c r="D3485" s="467">
        <v>717</v>
      </c>
      <c r="E3485" s="467">
        <v>3</v>
      </c>
      <c r="F3485" s="467">
        <v>0</v>
      </c>
      <c r="G3485" s="467">
        <f t="array" ref="G3485">MAX(IF($A$2:$A$8761=A3485,$D$2:$D$8761))</f>
        <v>1309</v>
      </c>
      <c r="H3485" s="467">
        <f t="shared" si="381"/>
        <v>0</v>
      </c>
      <c r="I3485" s="475" t="str">
        <f t="shared" si="382"/>
        <v/>
      </c>
      <c r="J3485" s="471">
        <f>'Potential Projects'!D3486</f>
        <v>143.17928701902005</v>
      </c>
      <c r="K3485" s="471">
        <f>'Potential Projects'!E3486</f>
        <v>14.944907815523543</v>
      </c>
      <c r="L3485" s="476">
        <f t="shared" si="383"/>
        <v>555.87580516545643</v>
      </c>
      <c r="M3485" s="471">
        <f t="shared" si="384"/>
        <v>1267.4250316588955</v>
      </c>
      <c r="N3485" s="467">
        <f t="shared" si="385"/>
        <v>0</v>
      </c>
      <c r="O3485" s="475" t="str">
        <f t="shared" si="386"/>
        <v/>
      </c>
    </row>
    <row r="3486" spans="1:15" hidden="1">
      <c r="A3486" s="475">
        <f t="shared" si="380"/>
        <v>43586</v>
      </c>
      <c r="B3486" s="475">
        <v>43611</v>
      </c>
      <c r="C3486" s="467">
        <v>5</v>
      </c>
      <c r="D3486" s="467">
        <v>757</v>
      </c>
      <c r="E3486" s="467">
        <v>10</v>
      </c>
      <c r="F3486" s="467">
        <v>0</v>
      </c>
      <c r="G3486" s="467">
        <f t="array" ref="G3486">MAX(IF($A$2:$A$8761=A3486,$D$2:$D$8761))</f>
        <v>1309</v>
      </c>
      <c r="H3486" s="467">
        <f t="shared" si="381"/>
        <v>0</v>
      </c>
      <c r="I3486" s="475" t="str">
        <f t="shared" si="382"/>
        <v/>
      </c>
      <c r="J3486" s="471">
        <f>'Potential Projects'!D3487</f>
        <v>118.63520275688717</v>
      </c>
      <c r="K3486" s="471">
        <f>'Potential Projects'!E3487</f>
        <v>20.877500376263171</v>
      </c>
      <c r="L3486" s="476">
        <f t="shared" si="383"/>
        <v>607.48729686684976</v>
      </c>
      <c r="M3486" s="471">
        <f t="shared" si="384"/>
        <v>1267.4250316588955</v>
      </c>
      <c r="N3486" s="467">
        <f t="shared" si="385"/>
        <v>0</v>
      </c>
      <c r="O3486" s="475" t="str">
        <f t="shared" si="386"/>
        <v/>
      </c>
    </row>
    <row r="3487" spans="1:15" hidden="1">
      <c r="A3487" s="475">
        <f t="shared" si="380"/>
        <v>43586</v>
      </c>
      <c r="B3487" s="475">
        <v>43611</v>
      </c>
      <c r="C3487" s="467">
        <v>6</v>
      </c>
      <c r="D3487" s="467">
        <v>741</v>
      </c>
      <c r="E3487" s="467">
        <v>24</v>
      </c>
      <c r="F3487" s="467">
        <v>0</v>
      </c>
      <c r="G3487" s="467">
        <f t="array" ref="G3487">MAX(IF($A$2:$A$8761=A3487,$D$2:$D$8761))</f>
        <v>1309</v>
      </c>
      <c r="H3487" s="467">
        <f t="shared" si="381"/>
        <v>0</v>
      </c>
      <c r="I3487" s="475" t="str">
        <f t="shared" si="382"/>
        <v/>
      </c>
      <c r="J3487" s="471">
        <f>'Potential Projects'!D3488</f>
        <v>111.64401663290556</v>
      </c>
      <c r="K3487" s="471">
        <f>'Potential Projects'!E3488</f>
        <v>15.000447645667599</v>
      </c>
      <c r="L3487" s="476">
        <f t="shared" si="383"/>
        <v>590.35553572142692</v>
      </c>
      <c r="M3487" s="471">
        <f t="shared" si="384"/>
        <v>1267.4250316588955</v>
      </c>
      <c r="N3487" s="467">
        <f t="shared" si="385"/>
        <v>0</v>
      </c>
      <c r="O3487" s="475" t="str">
        <f t="shared" si="386"/>
        <v/>
      </c>
    </row>
    <row r="3488" spans="1:15" hidden="1">
      <c r="A3488" s="475">
        <f t="shared" si="380"/>
        <v>43586</v>
      </c>
      <c r="B3488" s="475">
        <v>43611</v>
      </c>
      <c r="C3488" s="467">
        <v>7</v>
      </c>
      <c r="D3488" s="467">
        <v>754</v>
      </c>
      <c r="E3488" s="467">
        <v>19</v>
      </c>
      <c r="F3488" s="467">
        <v>1</v>
      </c>
      <c r="G3488" s="467">
        <f t="array" ref="G3488">MAX(IF($A$2:$A$8761=A3488,$D$2:$D$8761))</f>
        <v>1309</v>
      </c>
      <c r="H3488" s="467">
        <f t="shared" si="381"/>
        <v>0</v>
      </c>
      <c r="I3488" s="475" t="str">
        <f t="shared" si="382"/>
        <v/>
      </c>
      <c r="J3488" s="471">
        <f>'Potential Projects'!D3489</f>
        <v>110.25251211817137</v>
      </c>
      <c r="K3488" s="471">
        <f>'Potential Projects'!E3489</f>
        <v>8.5069810255858958</v>
      </c>
      <c r="L3488" s="476">
        <f t="shared" si="383"/>
        <v>615.24050685624275</v>
      </c>
      <c r="M3488" s="471">
        <f t="shared" si="384"/>
        <v>1267.4250316588955</v>
      </c>
      <c r="N3488" s="467">
        <f t="shared" si="385"/>
        <v>0</v>
      </c>
      <c r="O3488" s="475" t="str">
        <f t="shared" si="386"/>
        <v/>
      </c>
    </row>
    <row r="3489" spans="1:15" hidden="1">
      <c r="A3489" s="475">
        <f t="shared" si="380"/>
        <v>43586</v>
      </c>
      <c r="B3489" s="475">
        <v>43611</v>
      </c>
      <c r="C3489" s="467">
        <v>8</v>
      </c>
      <c r="D3489" s="467">
        <v>813</v>
      </c>
      <c r="E3489" s="467">
        <v>22</v>
      </c>
      <c r="F3489" s="467">
        <v>7</v>
      </c>
      <c r="G3489" s="467">
        <f t="array" ref="G3489">MAX(IF($A$2:$A$8761=A3489,$D$2:$D$8761))</f>
        <v>1309</v>
      </c>
      <c r="H3489" s="467">
        <f t="shared" si="381"/>
        <v>0</v>
      </c>
      <c r="I3489" s="475" t="str">
        <f t="shared" si="382"/>
        <v/>
      </c>
      <c r="J3489" s="471">
        <f>'Potential Projects'!D3490</f>
        <v>107.28327550368394</v>
      </c>
      <c r="K3489" s="471">
        <f>'Potential Projects'!E3490</f>
        <v>7.6926576005160179</v>
      </c>
      <c r="L3489" s="476">
        <f t="shared" si="383"/>
        <v>669.02406689580005</v>
      </c>
      <c r="M3489" s="471">
        <f t="shared" si="384"/>
        <v>1267.4250316588955</v>
      </c>
      <c r="N3489" s="467">
        <f t="shared" si="385"/>
        <v>0</v>
      </c>
      <c r="O3489" s="475" t="str">
        <f t="shared" si="386"/>
        <v/>
      </c>
    </row>
    <row r="3490" spans="1:15" hidden="1">
      <c r="A3490" s="475">
        <f t="shared" si="380"/>
        <v>43586</v>
      </c>
      <c r="B3490" s="475">
        <v>43611</v>
      </c>
      <c r="C3490" s="467">
        <v>9</v>
      </c>
      <c r="D3490" s="467">
        <v>849</v>
      </c>
      <c r="E3490" s="467">
        <v>25</v>
      </c>
      <c r="F3490" s="467">
        <v>11</v>
      </c>
      <c r="G3490" s="467">
        <f t="array" ref="G3490">MAX(IF($A$2:$A$8761=A3490,$D$2:$D$8761))</f>
        <v>1309</v>
      </c>
      <c r="H3490" s="467">
        <f t="shared" si="381"/>
        <v>0</v>
      </c>
      <c r="I3490" s="475" t="str">
        <f t="shared" si="382"/>
        <v/>
      </c>
      <c r="J3490" s="471">
        <f>'Potential Projects'!D3491</f>
        <v>102.13986148283242</v>
      </c>
      <c r="K3490" s="471">
        <f>'Potential Projects'!E3491</f>
        <v>8.3301922704794666</v>
      </c>
      <c r="L3490" s="476">
        <f t="shared" si="383"/>
        <v>702.52994624668816</v>
      </c>
      <c r="M3490" s="471">
        <f t="shared" si="384"/>
        <v>1267.4250316588955</v>
      </c>
      <c r="N3490" s="467">
        <f t="shared" si="385"/>
        <v>0</v>
      </c>
      <c r="O3490" s="475" t="str">
        <f t="shared" si="386"/>
        <v/>
      </c>
    </row>
    <row r="3491" spans="1:15" hidden="1">
      <c r="A3491" s="475">
        <f t="shared" si="380"/>
        <v>43586</v>
      </c>
      <c r="B3491" s="475">
        <v>43611</v>
      </c>
      <c r="C3491" s="467">
        <v>10</v>
      </c>
      <c r="D3491" s="467">
        <v>885</v>
      </c>
      <c r="E3491" s="467">
        <v>36</v>
      </c>
      <c r="F3491" s="467">
        <v>16</v>
      </c>
      <c r="G3491" s="467">
        <f t="array" ref="G3491">MAX(IF($A$2:$A$8761=A3491,$D$2:$D$8761))</f>
        <v>1309</v>
      </c>
      <c r="H3491" s="467">
        <f t="shared" si="381"/>
        <v>0</v>
      </c>
      <c r="I3491" s="475" t="str">
        <f t="shared" si="382"/>
        <v/>
      </c>
      <c r="J3491" s="471">
        <f>'Potential Projects'!D3492</f>
        <v>60.14986268462706</v>
      </c>
      <c r="K3491" s="471">
        <f>'Potential Projects'!E3492</f>
        <v>5.7096509890346159</v>
      </c>
      <c r="L3491" s="476">
        <f t="shared" si="383"/>
        <v>767.14048632633842</v>
      </c>
      <c r="M3491" s="471">
        <f t="shared" si="384"/>
        <v>1267.4250316588955</v>
      </c>
      <c r="N3491" s="467">
        <f t="shared" si="385"/>
        <v>0</v>
      </c>
      <c r="O3491" s="475" t="str">
        <f t="shared" si="386"/>
        <v/>
      </c>
    </row>
    <row r="3492" spans="1:15" hidden="1">
      <c r="A3492" s="475">
        <f t="shared" si="380"/>
        <v>43586</v>
      </c>
      <c r="B3492" s="475">
        <v>43611</v>
      </c>
      <c r="C3492" s="467">
        <v>11</v>
      </c>
      <c r="D3492" s="467">
        <v>897</v>
      </c>
      <c r="E3492" s="467">
        <v>42</v>
      </c>
      <c r="F3492" s="467">
        <v>12</v>
      </c>
      <c r="G3492" s="467">
        <f t="array" ref="G3492">MAX(IF($A$2:$A$8761=A3492,$D$2:$D$8761))</f>
        <v>1309</v>
      </c>
      <c r="H3492" s="467">
        <f t="shared" si="381"/>
        <v>0</v>
      </c>
      <c r="I3492" s="475" t="str">
        <f t="shared" si="382"/>
        <v/>
      </c>
      <c r="J3492" s="471">
        <f>'Potential Projects'!D3493</f>
        <v>52.81372429779934</v>
      </c>
      <c r="K3492" s="471">
        <f>'Potential Projects'!E3493</f>
        <v>5.255945334336702</v>
      </c>
      <c r="L3492" s="476">
        <f t="shared" si="383"/>
        <v>784.93033036786392</v>
      </c>
      <c r="M3492" s="471">
        <f t="shared" si="384"/>
        <v>1267.4250316588955</v>
      </c>
      <c r="N3492" s="467">
        <f t="shared" si="385"/>
        <v>0</v>
      </c>
      <c r="O3492" s="475" t="str">
        <f t="shared" si="386"/>
        <v/>
      </c>
    </row>
    <row r="3493" spans="1:15" hidden="1">
      <c r="A3493" s="475">
        <f t="shared" si="380"/>
        <v>43586</v>
      </c>
      <c r="B3493" s="475">
        <v>43611</v>
      </c>
      <c r="C3493" s="467">
        <v>12</v>
      </c>
      <c r="D3493" s="467">
        <v>921</v>
      </c>
      <c r="E3493" s="467">
        <v>74</v>
      </c>
      <c r="F3493" s="467">
        <v>13</v>
      </c>
      <c r="G3493" s="467">
        <f t="array" ref="G3493">MAX(IF($A$2:$A$8761=A3493,$D$2:$D$8761))</f>
        <v>1309</v>
      </c>
      <c r="H3493" s="467">
        <f t="shared" si="381"/>
        <v>0</v>
      </c>
      <c r="I3493" s="475" t="str">
        <f t="shared" si="382"/>
        <v/>
      </c>
      <c r="J3493" s="471">
        <f>'Potential Projects'!D3494</f>
        <v>77.204963382760695</v>
      </c>
      <c r="K3493" s="471">
        <f>'Potential Projects'!E3494</f>
        <v>6.6287960653622875</v>
      </c>
      <c r="L3493" s="476">
        <f t="shared" si="383"/>
        <v>750.16624055187697</v>
      </c>
      <c r="M3493" s="471">
        <f t="shared" si="384"/>
        <v>1267.4250316588955</v>
      </c>
      <c r="N3493" s="467">
        <f t="shared" si="385"/>
        <v>0</v>
      </c>
      <c r="O3493" s="475" t="str">
        <f t="shared" si="386"/>
        <v/>
      </c>
    </row>
    <row r="3494" spans="1:15" hidden="1">
      <c r="A3494" s="475">
        <f t="shared" si="380"/>
        <v>43586</v>
      </c>
      <c r="B3494" s="475">
        <v>43611</v>
      </c>
      <c r="C3494" s="467">
        <v>13</v>
      </c>
      <c r="D3494" s="467">
        <v>919</v>
      </c>
      <c r="E3494" s="467">
        <v>93</v>
      </c>
      <c r="F3494" s="467">
        <v>13</v>
      </c>
      <c r="G3494" s="467">
        <f t="array" ref="G3494">MAX(IF($A$2:$A$8761=A3494,$D$2:$D$8761))</f>
        <v>1309</v>
      </c>
      <c r="H3494" s="467">
        <f t="shared" si="381"/>
        <v>0</v>
      </c>
      <c r="I3494" s="475" t="str">
        <f t="shared" si="382"/>
        <v/>
      </c>
      <c r="J3494" s="471">
        <f>'Potential Projects'!D3495</f>
        <v>70.387618085306926</v>
      </c>
      <c r="K3494" s="471">
        <f>'Potential Projects'!E3495</f>
        <v>5.0877613416469583</v>
      </c>
      <c r="L3494" s="476">
        <f t="shared" si="383"/>
        <v>737.52462057304615</v>
      </c>
      <c r="M3494" s="471">
        <f t="shared" si="384"/>
        <v>1267.4250316588955</v>
      </c>
      <c r="N3494" s="467">
        <f t="shared" si="385"/>
        <v>0</v>
      </c>
      <c r="O3494" s="475" t="str">
        <f t="shared" si="386"/>
        <v/>
      </c>
    </row>
    <row r="3495" spans="1:15" hidden="1">
      <c r="A3495" s="475">
        <f t="shared" si="380"/>
        <v>43586</v>
      </c>
      <c r="B3495" s="475">
        <v>43611</v>
      </c>
      <c r="C3495" s="467">
        <v>14</v>
      </c>
      <c r="D3495" s="467">
        <v>884</v>
      </c>
      <c r="E3495" s="467">
        <v>93</v>
      </c>
      <c r="F3495" s="467">
        <v>11</v>
      </c>
      <c r="G3495" s="467">
        <f t="array" ref="G3495">MAX(IF($A$2:$A$8761=A3495,$D$2:$D$8761))</f>
        <v>1309</v>
      </c>
      <c r="H3495" s="467">
        <f t="shared" si="381"/>
        <v>0</v>
      </c>
      <c r="I3495" s="475" t="str">
        <f t="shared" si="382"/>
        <v/>
      </c>
      <c r="J3495" s="471">
        <f>'Potential Projects'!D3496</f>
        <v>60.143594638593143</v>
      </c>
      <c r="K3495" s="471">
        <f>'Potential Projects'!E3496</f>
        <v>4.6856842614491505</v>
      </c>
      <c r="L3495" s="476">
        <f t="shared" si="383"/>
        <v>715.17072109995763</v>
      </c>
      <c r="M3495" s="471">
        <f t="shared" si="384"/>
        <v>1267.4250316588955</v>
      </c>
      <c r="N3495" s="467">
        <f t="shared" si="385"/>
        <v>0</v>
      </c>
      <c r="O3495" s="475" t="str">
        <f t="shared" si="386"/>
        <v/>
      </c>
    </row>
    <row r="3496" spans="1:15" hidden="1">
      <c r="A3496" s="475">
        <f t="shared" si="380"/>
        <v>43586</v>
      </c>
      <c r="B3496" s="475">
        <v>43611</v>
      </c>
      <c r="C3496" s="467">
        <v>15</v>
      </c>
      <c r="D3496" s="467">
        <v>883</v>
      </c>
      <c r="E3496" s="467">
        <v>99</v>
      </c>
      <c r="F3496" s="467">
        <v>17</v>
      </c>
      <c r="G3496" s="467">
        <f t="array" ref="G3496">MAX(IF($A$2:$A$8761=A3496,$D$2:$D$8761))</f>
        <v>1309</v>
      </c>
      <c r="H3496" s="467">
        <f t="shared" si="381"/>
        <v>0</v>
      </c>
      <c r="I3496" s="475" t="str">
        <f t="shared" si="382"/>
        <v/>
      </c>
      <c r="J3496" s="471">
        <f>'Potential Projects'!D3497</f>
        <v>70.445963098327042</v>
      </c>
      <c r="K3496" s="471">
        <f>'Potential Projects'!E3497</f>
        <v>3.5568958826058914</v>
      </c>
      <c r="L3496" s="476">
        <f t="shared" si="383"/>
        <v>692.99714101906704</v>
      </c>
      <c r="M3496" s="471">
        <f t="shared" si="384"/>
        <v>1267.4250316588955</v>
      </c>
      <c r="N3496" s="467">
        <f t="shared" si="385"/>
        <v>0</v>
      </c>
      <c r="O3496" s="475" t="str">
        <f t="shared" si="386"/>
        <v/>
      </c>
    </row>
    <row r="3497" spans="1:15" hidden="1">
      <c r="A3497" s="475">
        <f t="shared" si="380"/>
        <v>43586</v>
      </c>
      <c r="B3497" s="475">
        <v>43611</v>
      </c>
      <c r="C3497" s="467">
        <v>16</v>
      </c>
      <c r="D3497" s="467">
        <v>864</v>
      </c>
      <c r="E3497" s="467">
        <v>100</v>
      </c>
      <c r="F3497" s="467">
        <v>17</v>
      </c>
      <c r="G3497" s="467">
        <f t="array" ref="G3497">MAX(IF($A$2:$A$8761=A3497,$D$2:$D$8761))</f>
        <v>1309</v>
      </c>
      <c r="H3497" s="467">
        <f t="shared" si="381"/>
        <v>0</v>
      </c>
      <c r="I3497" s="475" t="str">
        <f t="shared" si="382"/>
        <v/>
      </c>
      <c r="J3497" s="471">
        <f>'Potential Projects'!D3498</f>
        <v>60.077110659351987</v>
      </c>
      <c r="K3497" s="471">
        <f>'Potential Projects'!E3498</f>
        <v>2.5869044829069012</v>
      </c>
      <c r="L3497" s="476">
        <f t="shared" si="383"/>
        <v>684.3359848577411</v>
      </c>
      <c r="M3497" s="471">
        <f t="shared" si="384"/>
        <v>1267.4250316588955</v>
      </c>
      <c r="N3497" s="467">
        <f t="shared" si="385"/>
        <v>0</v>
      </c>
      <c r="O3497" s="475" t="str">
        <f t="shared" si="386"/>
        <v/>
      </c>
    </row>
    <row r="3498" spans="1:15" hidden="1">
      <c r="A3498" s="475">
        <f t="shared" si="380"/>
        <v>43586</v>
      </c>
      <c r="B3498" s="475">
        <v>43611</v>
      </c>
      <c r="C3498" s="467">
        <v>17</v>
      </c>
      <c r="D3498" s="467">
        <v>879</v>
      </c>
      <c r="E3498" s="467">
        <v>97</v>
      </c>
      <c r="F3498" s="467">
        <v>14</v>
      </c>
      <c r="G3498" s="467">
        <f t="array" ref="G3498">MAX(IF($A$2:$A$8761=A3498,$D$2:$D$8761))</f>
        <v>1309</v>
      </c>
      <c r="H3498" s="467">
        <f t="shared" si="381"/>
        <v>0</v>
      </c>
      <c r="I3498" s="475" t="str">
        <f t="shared" si="382"/>
        <v/>
      </c>
      <c r="J3498" s="471">
        <f>'Potential Projects'!D3499</f>
        <v>64.35987717659107</v>
      </c>
      <c r="K3498" s="471">
        <f>'Potential Projects'!E3499</f>
        <v>0.86047624166845837</v>
      </c>
      <c r="L3498" s="476">
        <f t="shared" si="383"/>
        <v>702.77964658174039</v>
      </c>
      <c r="M3498" s="471">
        <f t="shared" si="384"/>
        <v>1267.4250316588955</v>
      </c>
      <c r="N3498" s="467">
        <f t="shared" si="385"/>
        <v>0</v>
      </c>
      <c r="O3498" s="475" t="str">
        <f t="shared" si="386"/>
        <v/>
      </c>
    </row>
    <row r="3499" spans="1:15" hidden="1">
      <c r="A3499" s="475">
        <f t="shared" si="380"/>
        <v>43586</v>
      </c>
      <c r="B3499" s="475">
        <v>43611</v>
      </c>
      <c r="C3499" s="467">
        <v>18</v>
      </c>
      <c r="D3499" s="467">
        <v>887</v>
      </c>
      <c r="E3499" s="467">
        <v>97</v>
      </c>
      <c r="F3499" s="467">
        <v>15</v>
      </c>
      <c r="G3499" s="467">
        <f t="array" ref="G3499">MAX(IF($A$2:$A$8761=A3499,$D$2:$D$8761))</f>
        <v>1309</v>
      </c>
      <c r="H3499" s="467">
        <f t="shared" si="381"/>
        <v>0</v>
      </c>
      <c r="I3499" s="475" t="str">
        <f t="shared" si="382"/>
        <v/>
      </c>
      <c r="J3499" s="471">
        <f>'Potential Projects'!D3500</f>
        <v>98.395581637091311</v>
      </c>
      <c r="K3499" s="471">
        <f>'Potential Projects'!E3500</f>
        <v>0.82292818748656205</v>
      </c>
      <c r="L3499" s="476">
        <f t="shared" si="383"/>
        <v>675.78149017542216</v>
      </c>
      <c r="M3499" s="471">
        <f t="shared" si="384"/>
        <v>1267.4250316588955</v>
      </c>
      <c r="N3499" s="467">
        <f t="shared" si="385"/>
        <v>0</v>
      </c>
      <c r="O3499" s="475" t="str">
        <f t="shared" si="386"/>
        <v/>
      </c>
    </row>
    <row r="3500" spans="1:15" hidden="1">
      <c r="A3500" s="475">
        <f t="shared" si="380"/>
        <v>43586</v>
      </c>
      <c r="B3500" s="475">
        <v>43611</v>
      </c>
      <c r="C3500" s="467">
        <v>19</v>
      </c>
      <c r="D3500" s="467">
        <v>910</v>
      </c>
      <c r="E3500" s="467">
        <v>95</v>
      </c>
      <c r="F3500" s="467">
        <v>10</v>
      </c>
      <c r="G3500" s="467">
        <f t="array" ref="G3500">MAX(IF($A$2:$A$8761=A3500,$D$2:$D$8761))</f>
        <v>1309</v>
      </c>
      <c r="H3500" s="467">
        <f t="shared" si="381"/>
        <v>0</v>
      </c>
      <c r="I3500" s="475" t="str">
        <f t="shared" si="382"/>
        <v/>
      </c>
      <c r="J3500" s="471">
        <f>'Potential Projects'!D3501</f>
        <v>138.96976452319342</v>
      </c>
      <c r="K3500" s="471">
        <f>'Potential Projects'!E3501</f>
        <v>2.1707468823908833</v>
      </c>
      <c r="L3500" s="476">
        <f t="shared" si="383"/>
        <v>663.85948859441578</v>
      </c>
      <c r="M3500" s="471">
        <f t="shared" si="384"/>
        <v>1267.4250316588955</v>
      </c>
      <c r="N3500" s="467">
        <f t="shared" si="385"/>
        <v>0</v>
      </c>
      <c r="O3500" s="475" t="str">
        <f t="shared" si="386"/>
        <v/>
      </c>
    </row>
    <row r="3501" spans="1:15" hidden="1">
      <c r="A3501" s="475">
        <f t="shared" si="380"/>
        <v>43586</v>
      </c>
      <c r="B3501" s="475">
        <v>43611</v>
      </c>
      <c r="C3501" s="467">
        <v>20</v>
      </c>
      <c r="D3501" s="467">
        <v>882</v>
      </c>
      <c r="E3501" s="467">
        <v>85</v>
      </c>
      <c r="F3501" s="467">
        <v>2</v>
      </c>
      <c r="G3501" s="467">
        <f t="array" ref="G3501">MAX(IF($A$2:$A$8761=A3501,$D$2:$D$8761))</f>
        <v>1309</v>
      </c>
      <c r="H3501" s="467">
        <f t="shared" si="381"/>
        <v>0</v>
      </c>
      <c r="I3501" s="475" t="str">
        <f t="shared" si="382"/>
        <v/>
      </c>
      <c r="J3501" s="471">
        <f>'Potential Projects'!D3502</f>
        <v>140.88551120043388</v>
      </c>
      <c r="K3501" s="471">
        <f>'Potential Projects'!E3502</f>
        <v>14.197075736400775</v>
      </c>
      <c r="L3501" s="476">
        <f t="shared" si="383"/>
        <v>639.91741306316533</v>
      </c>
      <c r="M3501" s="471">
        <f t="shared" si="384"/>
        <v>1267.4250316588955</v>
      </c>
      <c r="N3501" s="467">
        <f t="shared" si="385"/>
        <v>0</v>
      </c>
      <c r="O3501" s="475" t="str">
        <f t="shared" si="386"/>
        <v/>
      </c>
    </row>
    <row r="3502" spans="1:15" hidden="1">
      <c r="A3502" s="475">
        <f t="shared" si="380"/>
        <v>43586</v>
      </c>
      <c r="B3502" s="475">
        <v>43611</v>
      </c>
      <c r="C3502" s="467">
        <v>21</v>
      </c>
      <c r="D3502" s="467">
        <v>901</v>
      </c>
      <c r="E3502" s="467">
        <v>87</v>
      </c>
      <c r="F3502" s="467">
        <v>1</v>
      </c>
      <c r="G3502" s="467">
        <f t="array" ref="G3502">MAX(IF($A$2:$A$8761=A3502,$D$2:$D$8761))</f>
        <v>1309</v>
      </c>
      <c r="H3502" s="467">
        <f t="shared" si="381"/>
        <v>0</v>
      </c>
      <c r="I3502" s="475" t="str">
        <f t="shared" si="382"/>
        <v/>
      </c>
      <c r="J3502" s="471">
        <f>'Potential Projects'!D3503</f>
        <v>123.85778653807792</v>
      </c>
      <c r="K3502" s="471">
        <f>'Potential Projects'!E3503</f>
        <v>18.391506288970113</v>
      </c>
      <c r="L3502" s="476">
        <f t="shared" si="383"/>
        <v>670.75070717295193</v>
      </c>
      <c r="M3502" s="471">
        <f t="shared" si="384"/>
        <v>1267.4250316588955</v>
      </c>
      <c r="N3502" s="467">
        <f t="shared" si="385"/>
        <v>0</v>
      </c>
      <c r="O3502" s="475" t="str">
        <f t="shared" si="386"/>
        <v/>
      </c>
    </row>
    <row r="3503" spans="1:15" hidden="1">
      <c r="A3503" s="475">
        <f t="shared" si="380"/>
        <v>43586</v>
      </c>
      <c r="B3503" s="475">
        <v>43611</v>
      </c>
      <c r="C3503" s="467">
        <v>22</v>
      </c>
      <c r="D3503" s="467">
        <v>877</v>
      </c>
      <c r="E3503" s="467">
        <v>88</v>
      </c>
      <c r="F3503" s="467">
        <v>0</v>
      </c>
      <c r="G3503" s="467">
        <f t="array" ref="G3503">MAX(IF($A$2:$A$8761=A3503,$D$2:$D$8761))</f>
        <v>1309</v>
      </c>
      <c r="H3503" s="467">
        <f t="shared" si="381"/>
        <v>0</v>
      </c>
      <c r="I3503" s="475" t="str">
        <f t="shared" si="382"/>
        <v/>
      </c>
      <c r="J3503" s="471">
        <f>'Potential Projects'!D3504</f>
        <v>123.64259638008498</v>
      </c>
      <c r="K3503" s="471">
        <f>'Potential Projects'!E3504</f>
        <v>5.9576245968608896</v>
      </c>
      <c r="L3503" s="476">
        <f t="shared" si="383"/>
        <v>659.39977902305407</v>
      </c>
      <c r="M3503" s="471">
        <f t="shared" si="384"/>
        <v>1267.4250316588955</v>
      </c>
      <c r="N3503" s="467">
        <f t="shared" si="385"/>
        <v>0</v>
      </c>
      <c r="O3503" s="475" t="str">
        <f t="shared" si="386"/>
        <v/>
      </c>
    </row>
    <row r="3504" spans="1:15" hidden="1">
      <c r="A3504" s="475">
        <f t="shared" si="380"/>
        <v>43586</v>
      </c>
      <c r="B3504" s="475">
        <v>43611</v>
      </c>
      <c r="C3504" s="467">
        <v>23</v>
      </c>
      <c r="D3504" s="467">
        <v>842</v>
      </c>
      <c r="E3504" s="467">
        <v>77</v>
      </c>
      <c r="F3504" s="467">
        <v>0</v>
      </c>
      <c r="G3504" s="467">
        <f t="array" ref="G3504">MAX(IF($A$2:$A$8761=A3504,$D$2:$D$8761))</f>
        <v>1309</v>
      </c>
      <c r="H3504" s="467">
        <f t="shared" si="381"/>
        <v>0</v>
      </c>
      <c r="I3504" s="475" t="str">
        <f t="shared" si="382"/>
        <v/>
      </c>
      <c r="J3504" s="471">
        <f>'Potential Projects'!D3505</f>
        <v>123.10440391220646</v>
      </c>
      <c r="K3504" s="471">
        <f>'Potential Projects'!E3505</f>
        <v>15.17488964738766</v>
      </c>
      <c r="L3504" s="476">
        <f t="shared" si="383"/>
        <v>626.72070644040593</v>
      </c>
      <c r="M3504" s="471">
        <f t="shared" si="384"/>
        <v>1267.4250316588955</v>
      </c>
      <c r="N3504" s="467">
        <f t="shared" si="385"/>
        <v>0</v>
      </c>
      <c r="O3504" s="475" t="str">
        <f t="shared" si="386"/>
        <v/>
      </c>
    </row>
    <row r="3505" spans="1:15" hidden="1">
      <c r="A3505" s="475">
        <f t="shared" si="380"/>
        <v>43586</v>
      </c>
      <c r="B3505" s="475">
        <v>43611</v>
      </c>
      <c r="C3505" s="467">
        <v>24</v>
      </c>
      <c r="D3505" s="467">
        <v>797</v>
      </c>
      <c r="E3505" s="467">
        <v>66</v>
      </c>
      <c r="F3505" s="467">
        <v>0</v>
      </c>
      <c r="G3505" s="467">
        <f t="array" ref="G3505">MAX(IF($A$2:$A$8761=A3505,$D$2:$D$8761))</f>
        <v>1309</v>
      </c>
      <c r="H3505" s="467">
        <f t="shared" si="381"/>
        <v>0</v>
      </c>
      <c r="I3505" s="475" t="str">
        <f t="shared" si="382"/>
        <v/>
      </c>
      <c r="J3505" s="471">
        <f>'Potential Projects'!D3506</f>
        <v>141.41302448909619</v>
      </c>
      <c r="K3505" s="471">
        <f>'Potential Projects'!E3506</f>
        <v>9.0130975059127074</v>
      </c>
      <c r="L3505" s="476">
        <f t="shared" si="383"/>
        <v>580.57387800499112</v>
      </c>
      <c r="M3505" s="471">
        <f t="shared" si="384"/>
        <v>1267.4250316588955</v>
      </c>
      <c r="N3505" s="467">
        <f t="shared" si="385"/>
        <v>0</v>
      </c>
      <c r="O3505" s="475" t="str">
        <f t="shared" si="386"/>
        <v/>
      </c>
    </row>
    <row r="3506" spans="1:15" hidden="1">
      <c r="A3506" s="475">
        <f t="shared" si="380"/>
        <v>43586</v>
      </c>
      <c r="B3506" s="475">
        <v>43612</v>
      </c>
      <c r="C3506" s="467">
        <v>1</v>
      </c>
      <c r="D3506" s="467">
        <v>754</v>
      </c>
      <c r="E3506" s="467">
        <v>69</v>
      </c>
      <c r="F3506" s="467">
        <v>0</v>
      </c>
      <c r="G3506" s="467">
        <f t="array" ref="G3506">MAX(IF($A$2:$A$8761=A3506,$D$2:$D$8761))</f>
        <v>1309</v>
      </c>
      <c r="H3506" s="467">
        <f t="shared" si="381"/>
        <v>0</v>
      </c>
      <c r="I3506" s="475" t="str">
        <f t="shared" si="382"/>
        <v/>
      </c>
      <c r="J3506" s="471">
        <f>'Potential Projects'!D3507</f>
        <v>141.80313510883209</v>
      </c>
      <c r="K3506" s="471">
        <f>'Potential Projects'!E3507</f>
        <v>7.8897848849709735</v>
      </c>
      <c r="L3506" s="476">
        <f t="shared" si="383"/>
        <v>535.307080006197</v>
      </c>
      <c r="M3506" s="471">
        <f t="shared" si="384"/>
        <v>1267.4250316588955</v>
      </c>
      <c r="N3506" s="467">
        <f t="shared" si="385"/>
        <v>0</v>
      </c>
      <c r="O3506" s="475" t="str">
        <f t="shared" si="386"/>
        <v/>
      </c>
    </row>
    <row r="3507" spans="1:15" hidden="1">
      <c r="A3507" s="475">
        <f t="shared" si="380"/>
        <v>43586</v>
      </c>
      <c r="B3507" s="475">
        <v>43612</v>
      </c>
      <c r="C3507" s="467">
        <v>2</v>
      </c>
      <c r="D3507" s="467">
        <v>730</v>
      </c>
      <c r="E3507" s="467">
        <v>68</v>
      </c>
      <c r="F3507" s="467">
        <v>0</v>
      </c>
      <c r="G3507" s="467">
        <f t="array" ref="G3507">MAX(IF($A$2:$A$8761=A3507,$D$2:$D$8761))</f>
        <v>1309</v>
      </c>
      <c r="H3507" s="467">
        <f t="shared" si="381"/>
        <v>0</v>
      </c>
      <c r="I3507" s="475" t="str">
        <f t="shared" si="382"/>
        <v/>
      </c>
      <c r="J3507" s="471">
        <f>'Potential Projects'!D3508</f>
        <v>144</v>
      </c>
      <c r="K3507" s="471">
        <f>'Potential Projects'!E3508</f>
        <v>16.512539077617717</v>
      </c>
      <c r="L3507" s="476">
        <f t="shared" si="383"/>
        <v>501.4874609223823</v>
      </c>
      <c r="M3507" s="471">
        <f t="shared" si="384"/>
        <v>1267.4250316588955</v>
      </c>
      <c r="N3507" s="467">
        <f t="shared" si="385"/>
        <v>0</v>
      </c>
      <c r="O3507" s="475" t="str">
        <f t="shared" si="386"/>
        <v/>
      </c>
    </row>
    <row r="3508" spans="1:15" hidden="1">
      <c r="A3508" s="475">
        <f t="shared" si="380"/>
        <v>43586</v>
      </c>
      <c r="B3508" s="475">
        <v>43612</v>
      </c>
      <c r="C3508" s="467">
        <v>3</v>
      </c>
      <c r="D3508" s="467">
        <v>696</v>
      </c>
      <c r="E3508" s="467">
        <v>62</v>
      </c>
      <c r="F3508" s="467">
        <v>0</v>
      </c>
      <c r="G3508" s="467">
        <f t="array" ref="G3508">MAX(IF($A$2:$A$8761=A3508,$D$2:$D$8761))</f>
        <v>1309</v>
      </c>
      <c r="H3508" s="467">
        <f t="shared" si="381"/>
        <v>0</v>
      </c>
      <c r="I3508" s="475" t="str">
        <f t="shared" si="382"/>
        <v/>
      </c>
      <c r="J3508" s="471">
        <f>'Potential Projects'!D3509</f>
        <v>144</v>
      </c>
      <c r="K3508" s="471">
        <f>'Potential Projects'!E3509</f>
        <v>7.5917472049021715</v>
      </c>
      <c r="L3508" s="476">
        <f t="shared" si="383"/>
        <v>482.40825279509784</v>
      </c>
      <c r="M3508" s="471">
        <f t="shared" si="384"/>
        <v>1267.4250316588955</v>
      </c>
      <c r="N3508" s="467">
        <f t="shared" si="385"/>
        <v>0</v>
      </c>
      <c r="O3508" s="475" t="str">
        <f t="shared" si="386"/>
        <v/>
      </c>
    </row>
    <row r="3509" spans="1:15" hidden="1">
      <c r="A3509" s="475">
        <f t="shared" si="380"/>
        <v>43586</v>
      </c>
      <c r="B3509" s="475">
        <v>43612</v>
      </c>
      <c r="C3509" s="467">
        <v>4</v>
      </c>
      <c r="D3509" s="467">
        <v>707</v>
      </c>
      <c r="E3509" s="467">
        <v>58</v>
      </c>
      <c r="F3509" s="467">
        <v>0</v>
      </c>
      <c r="G3509" s="467">
        <f t="array" ref="G3509">MAX(IF($A$2:$A$8761=A3509,$D$2:$D$8761))</f>
        <v>1309</v>
      </c>
      <c r="H3509" s="467">
        <f t="shared" si="381"/>
        <v>0</v>
      </c>
      <c r="I3509" s="475" t="str">
        <f t="shared" si="382"/>
        <v/>
      </c>
      <c r="J3509" s="471">
        <f>'Potential Projects'!D3510</f>
        <v>141.80251867236188</v>
      </c>
      <c r="K3509" s="471">
        <f>'Potential Projects'!E3510</f>
        <v>10.528317942377983</v>
      </c>
      <c r="L3509" s="476">
        <f t="shared" si="383"/>
        <v>496.66916338526011</v>
      </c>
      <c r="M3509" s="471">
        <f t="shared" si="384"/>
        <v>1267.4250316588955</v>
      </c>
      <c r="N3509" s="467">
        <f t="shared" si="385"/>
        <v>0</v>
      </c>
      <c r="O3509" s="475" t="str">
        <f t="shared" si="386"/>
        <v/>
      </c>
    </row>
    <row r="3510" spans="1:15" hidden="1">
      <c r="A3510" s="475">
        <f t="shared" si="380"/>
        <v>43586</v>
      </c>
      <c r="B3510" s="475">
        <v>43612</v>
      </c>
      <c r="C3510" s="467">
        <v>5</v>
      </c>
      <c r="D3510" s="467">
        <v>727</v>
      </c>
      <c r="E3510" s="467">
        <v>52</v>
      </c>
      <c r="F3510" s="467">
        <v>0</v>
      </c>
      <c r="G3510" s="467">
        <f t="array" ref="G3510">MAX(IF($A$2:$A$8761=A3510,$D$2:$D$8761))</f>
        <v>1309</v>
      </c>
      <c r="H3510" s="467">
        <f t="shared" si="381"/>
        <v>0</v>
      </c>
      <c r="I3510" s="475" t="str">
        <f t="shared" si="382"/>
        <v/>
      </c>
      <c r="J3510" s="471">
        <f>'Potential Projects'!D3511</f>
        <v>144</v>
      </c>
      <c r="K3510" s="471">
        <f>'Potential Projects'!E3511</f>
        <v>56.272799451730819</v>
      </c>
      <c r="L3510" s="476">
        <f t="shared" si="383"/>
        <v>474.7272005482692</v>
      </c>
      <c r="M3510" s="471">
        <f t="shared" si="384"/>
        <v>1267.4250316588955</v>
      </c>
      <c r="N3510" s="467">
        <f t="shared" si="385"/>
        <v>0</v>
      </c>
      <c r="O3510" s="475" t="str">
        <f t="shared" si="386"/>
        <v/>
      </c>
    </row>
    <row r="3511" spans="1:15" hidden="1">
      <c r="A3511" s="475">
        <f t="shared" si="380"/>
        <v>43586</v>
      </c>
      <c r="B3511" s="475">
        <v>43612</v>
      </c>
      <c r="C3511" s="467">
        <v>6</v>
      </c>
      <c r="D3511" s="467">
        <v>742</v>
      </c>
      <c r="E3511" s="467">
        <v>55</v>
      </c>
      <c r="F3511" s="467">
        <v>1</v>
      </c>
      <c r="G3511" s="467">
        <f t="array" ref="G3511">MAX(IF($A$2:$A$8761=A3511,$D$2:$D$8761))</f>
        <v>1309</v>
      </c>
      <c r="H3511" s="467">
        <f t="shared" si="381"/>
        <v>0</v>
      </c>
      <c r="I3511" s="475" t="str">
        <f t="shared" si="382"/>
        <v/>
      </c>
      <c r="J3511" s="471">
        <f>'Potential Projects'!D3512</f>
        <v>140.33453180511532</v>
      </c>
      <c r="K3511" s="471">
        <f>'Potential Projects'!E3512</f>
        <v>52.273149430230063</v>
      </c>
      <c r="L3511" s="476">
        <f t="shared" si="383"/>
        <v>493.39231876465453</v>
      </c>
      <c r="M3511" s="471">
        <f t="shared" si="384"/>
        <v>1267.4250316588955</v>
      </c>
      <c r="N3511" s="467">
        <f t="shared" si="385"/>
        <v>0</v>
      </c>
      <c r="O3511" s="475" t="str">
        <f t="shared" si="386"/>
        <v/>
      </c>
    </row>
    <row r="3512" spans="1:15" hidden="1">
      <c r="A3512" s="475">
        <f t="shared" si="380"/>
        <v>43586</v>
      </c>
      <c r="B3512" s="475">
        <v>43612</v>
      </c>
      <c r="C3512" s="467">
        <v>7</v>
      </c>
      <c r="D3512" s="467">
        <v>788</v>
      </c>
      <c r="E3512" s="467">
        <v>42</v>
      </c>
      <c r="F3512" s="467">
        <v>11</v>
      </c>
      <c r="G3512" s="467">
        <f t="array" ref="G3512">MAX(IF($A$2:$A$8761=A3512,$D$2:$D$8761))</f>
        <v>1309</v>
      </c>
      <c r="H3512" s="467">
        <f t="shared" si="381"/>
        <v>0</v>
      </c>
      <c r="I3512" s="475" t="str">
        <f t="shared" si="382"/>
        <v/>
      </c>
      <c r="J3512" s="471">
        <f>'Potential Projects'!D3513</f>
        <v>127.74473122150582</v>
      </c>
      <c r="K3512" s="471">
        <f>'Potential Projects'!E3513</f>
        <v>30.724477585465493</v>
      </c>
      <c r="L3512" s="476">
        <f t="shared" si="383"/>
        <v>576.53079119302868</v>
      </c>
      <c r="M3512" s="471">
        <f t="shared" si="384"/>
        <v>1267.4250316588955</v>
      </c>
      <c r="N3512" s="467">
        <f t="shared" si="385"/>
        <v>0</v>
      </c>
      <c r="O3512" s="475" t="str">
        <f t="shared" si="386"/>
        <v/>
      </c>
    </row>
    <row r="3513" spans="1:15" hidden="1">
      <c r="A3513" s="475">
        <f t="shared" si="380"/>
        <v>43586</v>
      </c>
      <c r="B3513" s="475">
        <v>43612</v>
      </c>
      <c r="C3513" s="467">
        <v>8</v>
      </c>
      <c r="D3513" s="467">
        <v>825</v>
      </c>
      <c r="E3513" s="467">
        <v>31</v>
      </c>
      <c r="F3513" s="467">
        <v>18</v>
      </c>
      <c r="G3513" s="467">
        <f t="array" ref="G3513">MAX(IF($A$2:$A$8761=A3513,$D$2:$D$8761))</f>
        <v>1309</v>
      </c>
      <c r="H3513" s="467">
        <f t="shared" si="381"/>
        <v>0</v>
      </c>
      <c r="I3513" s="475" t="str">
        <f t="shared" si="382"/>
        <v/>
      </c>
      <c r="J3513" s="471">
        <f>'Potential Projects'!D3514</f>
        <v>90.577269103099255</v>
      </c>
      <c r="K3513" s="471">
        <f>'Potential Projects'!E3514</f>
        <v>10.423496291120189</v>
      </c>
      <c r="L3513" s="476">
        <f t="shared" si="383"/>
        <v>674.99923460578054</v>
      </c>
      <c r="M3513" s="471">
        <f t="shared" si="384"/>
        <v>1267.4250316588955</v>
      </c>
      <c r="N3513" s="467">
        <f t="shared" si="385"/>
        <v>0</v>
      </c>
      <c r="O3513" s="475" t="str">
        <f t="shared" si="386"/>
        <v/>
      </c>
    </row>
    <row r="3514" spans="1:15" hidden="1">
      <c r="A3514" s="475">
        <f t="shared" si="380"/>
        <v>43586</v>
      </c>
      <c r="B3514" s="475">
        <v>43612</v>
      </c>
      <c r="C3514" s="467">
        <v>9</v>
      </c>
      <c r="D3514" s="467">
        <v>846</v>
      </c>
      <c r="E3514" s="467">
        <v>24</v>
      </c>
      <c r="F3514" s="467">
        <v>19</v>
      </c>
      <c r="G3514" s="467">
        <f t="array" ref="G3514">MAX(IF($A$2:$A$8761=A3514,$D$2:$D$8761))</f>
        <v>1309</v>
      </c>
      <c r="H3514" s="467">
        <f t="shared" si="381"/>
        <v>0</v>
      </c>
      <c r="I3514" s="475" t="str">
        <f t="shared" si="382"/>
        <v/>
      </c>
      <c r="J3514" s="471">
        <f>'Potential Projects'!D3515</f>
        <v>92.843661029772875</v>
      </c>
      <c r="K3514" s="471">
        <f>'Potential Projects'!E3515</f>
        <v>0.48421344872070521</v>
      </c>
      <c r="L3514" s="476">
        <f t="shared" si="383"/>
        <v>709.67212552150647</v>
      </c>
      <c r="M3514" s="471">
        <f t="shared" si="384"/>
        <v>1267.4250316588955</v>
      </c>
      <c r="N3514" s="467">
        <f t="shared" si="385"/>
        <v>0</v>
      </c>
      <c r="O3514" s="475" t="str">
        <f t="shared" si="386"/>
        <v/>
      </c>
    </row>
    <row r="3515" spans="1:15" hidden="1">
      <c r="A3515" s="475">
        <f t="shared" si="380"/>
        <v>43586</v>
      </c>
      <c r="B3515" s="475">
        <v>43612</v>
      </c>
      <c r="C3515" s="467">
        <v>10</v>
      </c>
      <c r="D3515" s="467">
        <v>876</v>
      </c>
      <c r="E3515" s="467">
        <v>8</v>
      </c>
      <c r="F3515" s="467">
        <v>19</v>
      </c>
      <c r="G3515" s="467">
        <f t="array" ref="G3515">MAX(IF($A$2:$A$8761=A3515,$D$2:$D$8761))</f>
        <v>1309</v>
      </c>
      <c r="H3515" s="467">
        <f t="shared" si="381"/>
        <v>0</v>
      </c>
      <c r="I3515" s="475" t="str">
        <f t="shared" si="382"/>
        <v/>
      </c>
      <c r="J3515" s="471">
        <f>'Potential Projects'!D3516</f>
        <v>123.49564522162616</v>
      </c>
      <c r="K3515" s="471">
        <f>'Potential Projects'!E3516</f>
        <v>1.1037563427219952</v>
      </c>
      <c r="L3515" s="476">
        <f t="shared" si="383"/>
        <v>724.40059843565177</v>
      </c>
      <c r="M3515" s="471">
        <f t="shared" si="384"/>
        <v>1267.4250316588955</v>
      </c>
      <c r="N3515" s="467">
        <f t="shared" si="385"/>
        <v>0</v>
      </c>
      <c r="O3515" s="475" t="str">
        <f t="shared" si="386"/>
        <v/>
      </c>
    </row>
    <row r="3516" spans="1:15" hidden="1">
      <c r="A3516" s="475">
        <f t="shared" si="380"/>
        <v>43586</v>
      </c>
      <c r="B3516" s="475">
        <v>43612</v>
      </c>
      <c r="C3516" s="467">
        <v>11</v>
      </c>
      <c r="D3516" s="467">
        <v>919</v>
      </c>
      <c r="E3516" s="467">
        <v>1</v>
      </c>
      <c r="F3516" s="467">
        <v>19</v>
      </c>
      <c r="G3516" s="467">
        <f t="array" ref="G3516">MAX(IF($A$2:$A$8761=A3516,$D$2:$D$8761))</f>
        <v>1309</v>
      </c>
      <c r="H3516" s="467">
        <f t="shared" si="381"/>
        <v>0</v>
      </c>
      <c r="I3516" s="475" t="str">
        <f t="shared" si="382"/>
        <v/>
      </c>
      <c r="J3516" s="471">
        <f>'Potential Projects'!D3517</f>
        <v>132.82828021307512</v>
      </c>
      <c r="K3516" s="471">
        <f>'Potential Projects'!E3517</f>
        <v>2.1903031606106214E-2</v>
      </c>
      <c r="L3516" s="476">
        <f t="shared" si="383"/>
        <v>766.14981675531874</v>
      </c>
      <c r="M3516" s="471">
        <f t="shared" si="384"/>
        <v>1267.4250316588955</v>
      </c>
      <c r="N3516" s="467">
        <f t="shared" si="385"/>
        <v>0</v>
      </c>
      <c r="O3516" s="475" t="str">
        <f t="shared" si="386"/>
        <v/>
      </c>
    </row>
    <row r="3517" spans="1:15" hidden="1">
      <c r="A3517" s="475">
        <f t="shared" si="380"/>
        <v>43586</v>
      </c>
      <c r="B3517" s="475">
        <v>43612</v>
      </c>
      <c r="C3517" s="467">
        <v>12</v>
      </c>
      <c r="D3517" s="467">
        <v>913</v>
      </c>
      <c r="E3517" s="467">
        <v>1</v>
      </c>
      <c r="F3517" s="467">
        <v>18</v>
      </c>
      <c r="G3517" s="467">
        <f t="array" ref="G3517">MAX(IF($A$2:$A$8761=A3517,$D$2:$D$8761))</f>
        <v>1309</v>
      </c>
      <c r="H3517" s="467">
        <f t="shared" si="381"/>
        <v>0</v>
      </c>
      <c r="I3517" s="475" t="str">
        <f t="shared" si="382"/>
        <v/>
      </c>
      <c r="J3517" s="471">
        <f>'Potential Projects'!D3518</f>
        <v>116.64204021519602</v>
      </c>
      <c r="K3517" s="471">
        <f>'Potential Projects'!E3518</f>
        <v>3.9112556439475379E-2</v>
      </c>
      <c r="L3517" s="476">
        <f t="shared" si="383"/>
        <v>777.31884722836446</v>
      </c>
      <c r="M3517" s="471">
        <f t="shared" si="384"/>
        <v>1267.4250316588955</v>
      </c>
      <c r="N3517" s="467">
        <f t="shared" si="385"/>
        <v>0</v>
      </c>
      <c r="O3517" s="475" t="str">
        <f t="shared" si="386"/>
        <v/>
      </c>
    </row>
    <row r="3518" spans="1:15" hidden="1">
      <c r="A3518" s="475">
        <f t="shared" si="380"/>
        <v>43586</v>
      </c>
      <c r="B3518" s="475">
        <v>43612</v>
      </c>
      <c r="C3518" s="467">
        <v>13</v>
      </c>
      <c r="D3518" s="467">
        <v>953</v>
      </c>
      <c r="E3518" s="467">
        <v>1</v>
      </c>
      <c r="F3518" s="467">
        <v>18</v>
      </c>
      <c r="G3518" s="467">
        <f t="array" ref="G3518">MAX(IF($A$2:$A$8761=A3518,$D$2:$D$8761))</f>
        <v>1309</v>
      </c>
      <c r="H3518" s="467">
        <f t="shared" si="381"/>
        <v>0</v>
      </c>
      <c r="I3518" s="475" t="str">
        <f t="shared" si="382"/>
        <v/>
      </c>
      <c r="J3518" s="471">
        <f>'Potential Projects'!D3519</f>
        <v>102.25784491132659</v>
      </c>
      <c r="K3518" s="471">
        <f>'Potential Projects'!E3519</f>
        <v>0.31524720490217162</v>
      </c>
      <c r="L3518" s="476">
        <f t="shared" si="383"/>
        <v>831.42690788377115</v>
      </c>
      <c r="M3518" s="471">
        <f t="shared" si="384"/>
        <v>1267.4250316588955</v>
      </c>
      <c r="N3518" s="467">
        <f t="shared" si="385"/>
        <v>0</v>
      </c>
      <c r="O3518" s="475" t="str">
        <f t="shared" si="386"/>
        <v/>
      </c>
    </row>
    <row r="3519" spans="1:15" hidden="1">
      <c r="A3519" s="475">
        <f t="shared" si="380"/>
        <v>43586</v>
      </c>
      <c r="B3519" s="475">
        <v>43612</v>
      </c>
      <c r="C3519" s="467">
        <v>14</v>
      </c>
      <c r="D3519" s="467">
        <v>950</v>
      </c>
      <c r="E3519" s="467">
        <v>1</v>
      </c>
      <c r="F3519" s="467">
        <v>15</v>
      </c>
      <c r="G3519" s="467">
        <f t="array" ref="G3519">MAX(IF($A$2:$A$8761=A3519,$D$2:$D$8761))</f>
        <v>1309</v>
      </c>
      <c r="H3519" s="467">
        <f t="shared" si="381"/>
        <v>0</v>
      </c>
      <c r="I3519" s="475" t="str">
        <f t="shared" si="382"/>
        <v/>
      </c>
      <c r="J3519" s="471">
        <f>'Potential Projects'!D3520</f>
        <v>72.56720173593321</v>
      </c>
      <c r="K3519" s="471">
        <f>'Potential Projects'!E3520</f>
        <v>0.12203117609116319</v>
      </c>
      <c r="L3519" s="476">
        <f t="shared" si="383"/>
        <v>861.31076708797571</v>
      </c>
      <c r="M3519" s="471">
        <f t="shared" si="384"/>
        <v>1267.4250316588955</v>
      </c>
      <c r="N3519" s="467">
        <f t="shared" si="385"/>
        <v>0</v>
      </c>
      <c r="O3519" s="475" t="str">
        <f t="shared" si="386"/>
        <v/>
      </c>
    </row>
    <row r="3520" spans="1:15" hidden="1">
      <c r="A3520" s="475">
        <f t="shared" si="380"/>
        <v>43586</v>
      </c>
      <c r="B3520" s="475">
        <v>43612</v>
      </c>
      <c r="C3520" s="467">
        <v>15</v>
      </c>
      <c r="D3520" s="467">
        <v>950</v>
      </c>
      <c r="E3520" s="467">
        <v>0</v>
      </c>
      <c r="F3520" s="467">
        <v>12</v>
      </c>
      <c r="G3520" s="467">
        <f t="array" ref="G3520">MAX(IF($A$2:$A$8761=A3520,$D$2:$D$8761))</f>
        <v>1309</v>
      </c>
      <c r="H3520" s="467">
        <f t="shared" si="381"/>
        <v>0</v>
      </c>
      <c r="I3520" s="475" t="str">
        <f t="shared" si="382"/>
        <v/>
      </c>
      <c r="J3520" s="471">
        <f>'Potential Projects'!D3521</f>
        <v>52.360781996846541</v>
      </c>
      <c r="K3520" s="471">
        <f>'Potential Projects'!E3521</f>
        <v>9.4652386583530423E-2</v>
      </c>
      <c r="L3520" s="476">
        <f t="shared" si="383"/>
        <v>885.54456561656991</v>
      </c>
      <c r="M3520" s="471">
        <f t="shared" si="384"/>
        <v>1267.4250316588955</v>
      </c>
      <c r="N3520" s="467">
        <f t="shared" si="385"/>
        <v>0</v>
      </c>
      <c r="O3520" s="475" t="str">
        <f t="shared" si="386"/>
        <v/>
      </c>
    </row>
    <row r="3521" spans="1:15" hidden="1">
      <c r="A3521" s="475">
        <f t="shared" si="380"/>
        <v>43586</v>
      </c>
      <c r="B3521" s="475">
        <v>43612</v>
      </c>
      <c r="C3521" s="467">
        <v>16</v>
      </c>
      <c r="D3521" s="467">
        <v>939</v>
      </c>
      <c r="E3521" s="467">
        <v>8</v>
      </c>
      <c r="F3521" s="467">
        <v>9</v>
      </c>
      <c r="G3521" s="467">
        <f t="array" ref="G3521">MAX(IF($A$2:$A$8761=A3521,$D$2:$D$8761))</f>
        <v>1309</v>
      </c>
      <c r="H3521" s="467">
        <f t="shared" si="381"/>
        <v>0</v>
      </c>
      <c r="I3521" s="475" t="str">
        <f t="shared" si="382"/>
        <v/>
      </c>
      <c r="J3521" s="471">
        <f>'Potential Projects'!D3522</f>
        <v>73.037702297549032</v>
      </c>
      <c r="K3521" s="471">
        <f>'Potential Projects'!E3522</f>
        <v>65.640256718985157</v>
      </c>
      <c r="L3521" s="476">
        <f t="shared" si="383"/>
        <v>783.32204098346585</v>
      </c>
      <c r="M3521" s="471">
        <f t="shared" si="384"/>
        <v>1267.4250316588955</v>
      </c>
      <c r="N3521" s="467">
        <f t="shared" si="385"/>
        <v>0</v>
      </c>
      <c r="O3521" s="475" t="str">
        <f t="shared" si="386"/>
        <v/>
      </c>
    </row>
    <row r="3522" spans="1:15" hidden="1">
      <c r="A3522" s="475">
        <f t="shared" ref="A3522:A3585" si="387">DATE(YEAR(B3522),MONTH(B3522),1)</f>
        <v>43586</v>
      </c>
      <c r="B3522" s="475">
        <v>43612</v>
      </c>
      <c r="C3522" s="467">
        <v>17</v>
      </c>
      <c r="D3522" s="467">
        <v>965</v>
      </c>
      <c r="E3522" s="467">
        <v>1</v>
      </c>
      <c r="F3522" s="467">
        <v>6</v>
      </c>
      <c r="G3522" s="467">
        <f t="array" ref="G3522">MAX(IF($A$2:$A$8761=A3522,$D$2:$D$8761))</f>
        <v>1309</v>
      </c>
      <c r="H3522" s="467">
        <f t="shared" ref="H3522:H3585" si="388">IF(G3522=D3522,1,0)</f>
        <v>0</v>
      </c>
      <c r="I3522" s="475" t="str">
        <f t="shared" ref="I3522:I3585" si="389">IF(D3522=G3522,B3522,"")</f>
        <v/>
      </c>
      <c r="J3522" s="471">
        <f>'Potential Projects'!D3523</f>
        <v>76.005755426481372</v>
      </c>
      <c r="K3522" s="471">
        <f>'Potential Projects'!E3523</f>
        <v>19.736978230488067</v>
      </c>
      <c r="L3522" s="476">
        <f t="shared" ref="L3522:L3585" si="390">D3522-E3522-F3522-J3522-K3522</f>
        <v>862.25726634303055</v>
      </c>
      <c r="M3522" s="471">
        <f t="shared" ref="M3522:M3585" si="391">MAX($L$2882:$L$3625)</f>
        <v>1267.4250316588955</v>
      </c>
      <c r="N3522" s="467">
        <f t="shared" ref="N3522:N3585" si="392">IF(M3522=L3522,1,0)</f>
        <v>0</v>
      </c>
      <c r="O3522" s="475" t="str">
        <f t="shared" ref="O3522:O3585" si="393">IF(L3522=M3522,B3522,"")</f>
        <v/>
      </c>
    </row>
    <row r="3523" spans="1:15" hidden="1">
      <c r="A3523" s="475">
        <f t="shared" si="387"/>
        <v>43586</v>
      </c>
      <c r="B3523" s="475">
        <v>43612</v>
      </c>
      <c r="C3523" s="467">
        <v>18</v>
      </c>
      <c r="D3523" s="467">
        <v>993</v>
      </c>
      <c r="E3523" s="467">
        <v>10</v>
      </c>
      <c r="F3523" s="467">
        <v>8</v>
      </c>
      <c r="G3523" s="467">
        <f t="array" ref="G3523">MAX(IF($A$2:$A$8761=A3523,$D$2:$D$8761))</f>
        <v>1309</v>
      </c>
      <c r="H3523" s="467">
        <f t="shared" si="388"/>
        <v>0</v>
      </c>
      <c r="I3523" s="475" t="str">
        <f t="shared" si="389"/>
        <v/>
      </c>
      <c r="J3523" s="471">
        <f>'Potential Projects'!D3524</f>
        <v>107.11520209781118</v>
      </c>
      <c r="K3523" s="471">
        <f>'Potential Projects'!E3524</f>
        <v>2.4312365082777898</v>
      </c>
      <c r="L3523" s="476">
        <f t="shared" si="390"/>
        <v>865.45356139391095</v>
      </c>
      <c r="M3523" s="471">
        <f t="shared" si="391"/>
        <v>1267.4250316588955</v>
      </c>
      <c r="N3523" s="467">
        <f t="shared" si="392"/>
        <v>0</v>
      </c>
      <c r="O3523" s="475" t="str">
        <f t="shared" si="393"/>
        <v/>
      </c>
    </row>
    <row r="3524" spans="1:15" hidden="1">
      <c r="A3524" s="475">
        <f t="shared" si="387"/>
        <v>43586</v>
      </c>
      <c r="B3524" s="475">
        <v>43612</v>
      </c>
      <c r="C3524" s="467">
        <v>19</v>
      </c>
      <c r="D3524" s="467">
        <v>1005</v>
      </c>
      <c r="E3524" s="467">
        <v>10</v>
      </c>
      <c r="F3524" s="467">
        <v>12</v>
      </c>
      <c r="G3524" s="467">
        <f t="array" ref="G3524">MAX(IF($A$2:$A$8761=A3524,$D$2:$D$8761))</f>
        <v>1309</v>
      </c>
      <c r="H3524" s="467">
        <f t="shared" si="388"/>
        <v>0</v>
      </c>
      <c r="I3524" s="475" t="str">
        <f t="shared" si="389"/>
        <v/>
      </c>
      <c r="J3524" s="471">
        <f>'Potential Projects'!D3525</f>
        <v>98.433068009740481</v>
      </c>
      <c r="K3524" s="471">
        <f>'Potential Projects'!E3525</f>
        <v>0.16818399268974418</v>
      </c>
      <c r="L3524" s="476">
        <f t="shared" si="390"/>
        <v>884.39874799756979</v>
      </c>
      <c r="M3524" s="471">
        <f t="shared" si="391"/>
        <v>1267.4250316588955</v>
      </c>
      <c r="N3524" s="467">
        <f t="shared" si="392"/>
        <v>0</v>
      </c>
      <c r="O3524" s="475" t="str">
        <f t="shared" si="393"/>
        <v/>
      </c>
    </row>
    <row r="3525" spans="1:15" hidden="1">
      <c r="A3525" s="475">
        <f t="shared" si="387"/>
        <v>43586</v>
      </c>
      <c r="B3525" s="475">
        <v>43612</v>
      </c>
      <c r="C3525" s="467">
        <v>20</v>
      </c>
      <c r="D3525" s="467">
        <v>1001</v>
      </c>
      <c r="E3525" s="467">
        <v>14</v>
      </c>
      <c r="F3525" s="467">
        <v>3</v>
      </c>
      <c r="G3525" s="467">
        <f t="array" ref="G3525">MAX(IF($A$2:$A$8761=A3525,$D$2:$D$8761))</f>
        <v>1309</v>
      </c>
      <c r="H3525" s="467">
        <f t="shared" si="388"/>
        <v>0</v>
      </c>
      <c r="I3525" s="475" t="str">
        <f t="shared" si="389"/>
        <v/>
      </c>
      <c r="J3525" s="471">
        <f>'Potential Projects'!D3526</f>
        <v>109.44460046631035</v>
      </c>
      <c r="K3525" s="471">
        <f>'Potential Projects'!E3526</f>
        <v>1.4667208664803268</v>
      </c>
      <c r="L3525" s="476">
        <f t="shared" si="390"/>
        <v>873.08867866720936</v>
      </c>
      <c r="M3525" s="471">
        <f t="shared" si="391"/>
        <v>1267.4250316588955</v>
      </c>
      <c r="N3525" s="467">
        <f t="shared" si="392"/>
        <v>0</v>
      </c>
      <c r="O3525" s="475" t="str">
        <f t="shared" si="393"/>
        <v/>
      </c>
    </row>
    <row r="3526" spans="1:15" hidden="1">
      <c r="A3526" s="475">
        <f t="shared" si="387"/>
        <v>43586</v>
      </c>
      <c r="B3526" s="475">
        <v>43612</v>
      </c>
      <c r="C3526" s="467">
        <v>21</v>
      </c>
      <c r="D3526" s="467">
        <v>1002</v>
      </c>
      <c r="E3526" s="467">
        <v>13</v>
      </c>
      <c r="F3526" s="467">
        <v>0</v>
      </c>
      <c r="G3526" s="467">
        <f t="array" ref="G3526">MAX(IF($A$2:$A$8761=A3526,$D$2:$D$8761))</f>
        <v>1309</v>
      </c>
      <c r="H3526" s="467">
        <f t="shared" si="388"/>
        <v>0</v>
      </c>
      <c r="I3526" s="475" t="str">
        <f t="shared" si="389"/>
        <v/>
      </c>
      <c r="J3526" s="471">
        <f>'Potential Projects'!D3527</f>
        <v>131.56832492115285</v>
      </c>
      <c r="K3526" s="471">
        <f>'Potential Projects'!E3527</f>
        <v>1.0161442162975705</v>
      </c>
      <c r="L3526" s="476">
        <f t="shared" si="390"/>
        <v>856.41553086254953</v>
      </c>
      <c r="M3526" s="471">
        <f t="shared" si="391"/>
        <v>1267.4250316588955</v>
      </c>
      <c r="N3526" s="467">
        <f t="shared" si="392"/>
        <v>0</v>
      </c>
      <c r="O3526" s="475" t="str">
        <f t="shared" si="393"/>
        <v/>
      </c>
    </row>
    <row r="3527" spans="1:15" hidden="1">
      <c r="A3527" s="475">
        <f t="shared" si="387"/>
        <v>43586</v>
      </c>
      <c r="B3527" s="475">
        <v>43612</v>
      </c>
      <c r="C3527" s="467">
        <v>22</v>
      </c>
      <c r="D3527" s="467">
        <v>963</v>
      </c>
      <c r="E3527" s="467">
        <v>8</v>
      </c>
      <c r="F3527" s="467">
        <v>0</v>
      </c>
      <c r="G3527" s="467">
        <f t="array" ref="G3527">MAX(IF($A$2:$A$8761=A3527,$D$2:$D$8761))</f>
        <v>1309</v>
      </c>
      <c r="H3527" s="467">
        <f t="shared" si="388"/>
        <v>0</v>
      </c>
      <c r="I3527" s="475" t="str">
        <f t="shared" si="389"/>
        <v/>
      </c>
      <c r="J3527" s="471">
        <f>'Potential Projects'!D3528</f>
        <v>130.81031660229996</v>
      </c>
      <c r="K3527" s="471">
        <f>'Potential Projects'!E3528</f>
        <v>0.10325714900021503</v>
      </c>
      <c r="L3527" s="476">
        <f t="shared" si="390"/>
        <v>824.08642624869981</v>
      </c>
      <c r="M3527" s="471">
        <f t="shared" si="391"/>
        <v>1267.4250316588955</v>
      </c>
      <c r="N3527" s="467">
        <f t="shared" si="392"/>
        <v>0</v>
      </c>
      <c r="O3527" s="475" t="str">
        <f t="shared" si="393"/>
        <v/>
      </c>
    </row>
    <row r="3528" spans="1:15" hidden="1">
      <c r="A3528" s="475">
        <f t="shared" si="387"/>
        <v>43586</v>
      </c>
      <c r="B3528" s="475">
        <v>43612</v>
      </c>
      <c r="C3528" s="467">
        <v>23</v>
      </c>
      <c r="D3528" s="467">
        <v>867</v>
      </c>
      <c r="E3528" s="467">
        <v>0</v>
      </c>
      <c r="F3528" s="467">
        <v>0</v>
      </c>
      <c r="G3528" s="467">
        <f t="array" ref="G3528">MAX(IF($A$2:$A$8761=A3528,$D$2:$D$8761))</f>
        <v>1309</v>
      </c>
      <c r="H3528" s="467">
        <f t="shared" si="388"/>
        <v>0</v>
      </c>
      <c r="I3528" s="475" t="str">
        <f t="shared" si="389"/>
        <v/>
      </c>
      <c r="J3528" s="471">
        <f>'Potential Projects'!D3529</f>
        <v>87.523946128805633</v>
      </c>
      <c r="K3528" s="471">
        <f>'Potential Projects'!E3529</f>
        <v>0.77129961298645455</v>
      </c>
      <c r="L3528" s="476">
        <f t="shared" si="390"/>
        <v>778.70475425820791</v>
      </c>
      <c r="M3528" s="471">
        <f t="shared" si="391"/>
        <v>1267.4250316588955</v>
      </c>
      <c r="N3528" s="467">
        <f t="shared" si="392"/>
        <v>0</v>
      </c>
      <c r="O3528" s="475" t="str">
        <f t="shared" si="393"/>
        <v/>
      </c>
    </row>
    <row r="3529" spans="1:15" hidden="1">
      <c r="A3529" s="475">
        <f t="shared" si="387"/>
        <v>43586</v>
      </c>
      <c r="B3529" s="475">
        <v>43612</v>
      </c>
      <c r="C3529" s="467">
        <v>24</v>
      </c>
      <c r="D3529" s="467">
        <v>807</v>
      </c>
      <c r="E3529" s="467">
        <v>0</v>
      </c>
      <c r="F3529" s="467">
        <v>0</v>
      </c>
      <c r="G3529" s="467">
        <f t="array" ref="G3529">MAX(IF($A$2:$A$8761=A3529,$D$2:$D$8761))</f>
        <v>1309</v>
      </c>
      <c r="H3529" s="467">
        <f t="shared" si="388"/>
        <v>0</v>
      </c>
      <c r="I3529" s="475" t="str">
        <f t="shared" si="389"/>
        <v/>
      </c>
      <c r="J3529" s="471">
        <f>'Potential Projects'!D3530</f>
        <v>113.92314792765475</v>
      </c>
      <c r="K3529" s="471">
        <f>'Potential Projects'!E3530</f>
        <v>4.1248102021070743</v>
      </c>
      <c r="L3529" s="476">
        <f t="shared" si="390"/>
        <v>688.95204187023819</v>
      </c>
      <c r="M3529" s="471">
        <f t="shared" si="391"/>
        <v>1267.4250316588955</v>
      </c>
      <c r="N3529" s="467">
        <f t="shared" si="392"/>
        <v>0</v>
      </c>
      <c r="O3529" s="475" t="str">
        <f t="shared" si="393"/>
        <v/>
      </c>
    </row>
    <row r="3530" spans="1:15" hidden="1">
      <c r="A3530" s="475">
        <f t="shared" si="387"/>
        <v>43586</v>
      </c>
      <c r="B3530" s="475">
        <v>43613</v>
      </c>
      <c r="C3530" s="467">
        <v>1</v>
      </c>
      <c r="D3530" s="467">
        <v>735</v>
      </c>
      <c r="E3530" s="467">
        <v>0</v>
      </c>
      <c r="F3530" s="467">
        <v>0</v>
      </c>
      <c r="G3530" s="467">
        <f t="array" ref="G3530">MAX(IF($A$2:$A$8761=A3530,$D$2:$D$8761))</f>
        <v>1309</v>
      </c>
      <c r="H3530" s="467">
        <f t="shared" si="388"/>
        <v>0</v>
      </c>
      <c r="I3530" s="475" t="str">
        <f t="shared" si="389"/>
        <v/>
      </c>
      <c r="J3530" s="471">
        <f>'Potential Projects'!D3531</f>
        <v>85.062694598789477</v>
      </c>
      <c r="K3530" s="471">
        <f>'Potential Projects'!E3531</f>
        <v>12.963465706299722</v>
      </c>
      <c r="L3530" s="476">
        <f t="shared" si="390"/>
        <v>636.97383969491079</v>
      </c>
      <c r="M3530" s="471">
        <f t="shared" si="391"/>
        <v>1267.4250316588955</v>
      </c>
      <c r="N3530" s="467">
        <f t="shared" si="392"/>
        <v>0</v>
      </c>
      <c r="O3530" s="475" t="str">
        <f t="shared" si="393"/>
        <v/>
      </c>
    </row>
    <row r="3531" spans="1:15" hidden="1">
      <c r="A3531" s="475">
        <f t="shared" si="387"/>
        <v>43586</v>
      </c>
      <c r="B3531" s="475">
        <v>43613</v>
      </c>
      <c r="C3531" s="467">
        <v>2</v>
      </c>
      <c r="D3531" s="467">
        <v>720</v>
      </c>
      <c r="E3531" s="467">
        <v>0</v>
      </c>
      <c r="F3531" s="467">
        <v>0</v>
      </c>
      <c r="G3531" s="467">
        <f t="array" ref="G3531">MAX(IF($A$2:$A$8761=A3531,$D$2:$D$8761))</f>
        <v>1309</v>
      </c>
      <c r="H3531" s="467">
        <f t="shared" si="388"/>
        <v>0</v>
      </c>
      <c r="I3531" s="475" t="str">
        <f t="shared" si="389"/>
        <v/>
      </c>
      <c r="J3531" s="471">
        <f>'Potential Projects'!D3532</f>
        <v>74.569113320612274</v>
      </c>
      <c r="K3531" s="471">
        <f>'Potential Projects'!E3532</f>
        <v>19.435811545904105</v>
      </c>
      <c r="L3531" s="476">
        <f t="shared" si="390"/>
        <v>625.99507513348362</v>
      </c>
      <c r="M3531" s="471">
        <f t="shared" si="391"/>
        <v>1267.4250316588955</v>
      </c>
      <c r="N3531" s="467">
        <f t="shared" si="392"/>
        <v>0</v>
      </c>
      <c r="O3531" s="475" t="str">
        <f t="shared" si="393"/>
        <v/>
      </c>
    </row>
    <row r="3532" spans="1:15" hidden="1">
      <c r="A3532" s="475">
        <f t="shared" si="387"/>
        <v>43586</v>
      </c>
      <c r="B3532" s="475">
        <v>43613</v>
      </c>
      <c r="C3532" s="467">
        <v>3</v>
      </c>
      <c r="D3532" s="467">
        <v>722</v>
      </c>
      <c r="E3532" s="467">
        <v>0</v>
      </c>
      <c r="F3532" s="467">
        <v>0</v>
      </c>
      <c r="G3532" s="467">
        <f t="array" ref="G3532">MAX(IF($A$2:$A$8761=A3532,$D$2:$D$8761))</f>
        <v>1309</v>
      </c>
      <c r="H3532" s="467">
        <f t="shared" si="388"/>
        <v>0</v>
      </c>
      <c r="I3532" s="475" t="str">
        <f t="shared" si="389"/>
        <v/>
      </c>
      <c r="J3532" s="471">
        <f>'Potential Projects'!D3533</f>
        <v>106.18456422047318</v>
      </c>
      <c r="K3532" s="471">
        <f>'Potential Projects'!E3533</f>
        <v>54.330469898946461</v>
      </c>
      <c r="L3532" s="476">
        <f t="shared" si="390"/>
        <v>561.48496588058038</v>
      </c>
      <c r="M3532" s="471">
        <f t="shared" si="391"/>
        <v>1267.4250316588955</v>
      </c>
      <c r="N3532" s="467">
        <f t="shared" si="392"/>
        <v>0</v>
      </c>
      <c r="O3532" s="475" t="str">
        <f t="shared" si="393"/>
        <v/>
      </c>
    </row>
    <row r="3533" spans="1:15" hidden="1">
      <c r="A3533" s="475">
        <f t="shared" si="387"/>
        <v>43586</v>
      </c>
      <c r="B3533" s="475">
        <v>43613</v>
      </c>
      <c r="C3533" s="467">
        <v>4</v>
      </c>
      <c r="D3533" s="467">
        <v>739</v>
      </c>
      <c r="E3533" s="467">
        <v>0</v>
      </c>
      <c r="F3533" s="467">
        <v>0</v>
      </c>
      <c r="G3533" s="467">
        <f t="array" ref="G3533">MAX(IF($A$2:$A$8761=A3533,$D$2:$D$8761))</f>
        <v>1309</v>
      </c>
      <c r="H3533" s="467">
        <f t="shared" si="388"/>
        <v>0</v>
      </c>
      <c r="I3533" s="475" t="str">
        <f t="shared" si="389"/>
        <v/>
      </c>
      <c r="J3533" s="471">
        <f>'Potential Projects'!D3534</f>
        <v>130.45139110694197</v>
      </c>
      <c r="K3533" s="471">
        <f>'Potential Projects'!E3534</f>
        <v>37.121727316706085</v>
      </c>
      <c r="L3533" s="476">
        <f t="shared" si="390"/>
        <v>571.42688157635189</v>
      </c>
      <c r="M3533" s="471">
        <f t="shared" si="391"/>
        <v>1267.4250316588955</v>
      </c>
      <c r="N3533" s="467">
        <f t="shared" si="392"/>
        <v>0</v>
      </c>
      <c r="O3533" s="475" t="str">
        <f t="shared" si="393"/>
        <v/>
      </c>
    </row>
    <row r="3534" spans="1:15" hidden="1">
      <c r="A3534" s="475">
        <f t="shared" si="387"/>
        <v>43586</v>
      </c>
      <c r="B3534" s="475">
        <v>43613</v>
      </c>
      <c r="C3534" s="467">
        <v>5</v>
      </c>
      <c r="D3534" s="467">
        <v>772</v>
      </c>
      <c r="E3534" s="467">
        <v>0</v>
      </c>
      <c r="F3534" s="467">
        <v>0</v>
      </c>
      <c r="G3534" s="467">
        <f t="array" ref="G3534">MAX(IF($A$2:$A$8761=A3534,$D$2:$D$8761))</f>
        <v>1309</v>
      </c>
      <c r="H3534" s="467">
        <f t="shared" si="388"/>
        <v>0</v>
      </c>
      <c r="I3534" s="475" t="str">
        <f t="shared" si="389"/>
        <v/>
      </c>
      <c r="J3534" s="471">
        <f>'Potential Projects'!D3535</f>
        <v>120.16045139727197</v>
      </c>
      <c r="K3534" s="471">
        <f>'Potential Projects'!E3535</f>
        <v>68.181790636422278</v>
      </c>
      <c r="L3534" s="476">
        <f t="shared" si="390"/>
        <v>583.65775796630567</v>
      </c>
      <c r="M3534" s="471">
        <f t="shared" si="391"/>
        <v>1267.4250316588955</v>
      </c>
      <c r="N3534" s="467">
        <f t="shared" si="392"/>
        <v>0</v>
      </c>
      <c r="O3534" s="475" t="str">
        <f t="shared" si="393"/>
        <v/>
      </c>
    </row>
    <row r="3535" spans="1:15" hidden="1">
      <c r="A3535" s="475">
        <f t="shared" si="387"/>
        <v>43586</v>
      </c>
      <c r="B3535" s="475">
        <v>43613</v>
      </c>
      <c r="C3535" s="467">
        <v>6</v>
      </c>
      <c r="D3535" s="467">
        <v>821</v>
      </c>
      <c r="E3535" s="467">
        <v>2</v>
      </c>
      <c r="F3535" s="467">
        <v>1</v>
      </c>
      <c r="G3535" s="467">
        <f t="array" ref="G3535">MAX(IF($A$2:$A$8761=A3535,$D$2:$D$8761))</f>
        <v>1309</v>
      </c>
      <c r="H3535" s="467">
        <f t="shared" si="388"/>
        <v>0</v>
      </c>
      <c r="I3535" s="475" t="str">
        <f t="shared" si="389"/>
        <v/>
      </c>
      <c r="J3535" s="471">
        <f>'Potential Projects'!D3536</f>
        <v>96.745554758923035</v>
      </c>
      <c r="K3535" s="471">
        <f>'Potential Projects'!E3536</f>
        <v>59.309498333691678</v>
      </c>
      <c r="L3535" s="476">
        <f t="shared" si="390"/>
        <v>661.94494690738532</v>
      </c>
      <c r="M3535" s="471">
        <f t="shared" si="391"/>
        <v>1267.4250316588955</v>
      </c>
      <c r="N3535" s="467">
        <f t="shared" si="392"/>
        <v>0</v>
      </c>
      <c r="O3535" s="475" t="str">
        <f t="shared" si="393"/>
        <v/>
      </c>
    </row>
    <row r="3536" spans="1:15" hidden="1">
      <c r="A3536" s="475">
        <f t="shared" si="387"/>
        <v>43586</v>
      </c>
      <c r="B3536" s="475">
        <v>43613</v>
      </c>
      <c r="C3536" s="467">
        <v>7</v>
      </c>
      <c r="D3536" s="467">
        <v>936</v>
      </c>
      <c r="E3536" s="467">
        <v>10</v>
      </c>
      <c r="F3536" s="467">
        <v>9</v>
      </c>
      <c r="G3536" s="467">
        <f t="array" ref="G3536">MAX(IF($A$2:$A$8761=A3536,$D$2:$D$8761))</f>
        <v>1309</v>
      </c>
      <c r="H3536" s="467">
        <f t="shared" si="388"/>
        <v>0</v>
      </c>
      <c r="I3536" s="475" t="str">
        <f t="shared" si="389"/>
        <v/>
      </c>
      <c r="J3536" s="471">
        <f>'Potential Projects'!D3537</f>
        <v>56.536338846865512</v>
      </c>
      <c r="K3536" s="471">
        <f>'Potential Projects'!E3537</f>
        <v>22.763507847774672</v>
      </c>
      <c r="L3536" s="476">
        <f t="shared" si="390"/>
        <v>837.70015330535978</v>
      </c>
      <c r="M3536" s="471">
        <f t="shared" si="391"/>
        <v>1267.4250316588955</v>
      </c>
      <c r="N3536" s="467">
        <f t="shared" si="392"/>
        <v>0</v>
      </c>
      <c r="O3536" s="475" t="str">
        <f t="shared" si="393"/>
        <v/>
      </c>
    </row>
    <row r="3537" spans="1:15" hidden="1">
      <c r="A3537" s="475">
        <f t="shared" si="387"/>
        <v>43586</v>
      </c>
      <c r="B3537" s="475">
        <v>43613</v>
      </c>
      <c r="C3537" s="467">
        <v>8</v>
      </c>
      <c r="D3537" s="467">
        <v>982</v>
      </c>
      <c r="E3537" s="467">
        <v>4</v>
      </c>
      <c r="F3537" s="467">
        <v>18</v>
      </c>
      <c r="G3537" s="467">
        <f t="array" ref="G3537">MAX(IF($A$2:$A$8761=A3537,$D$2:$D$8761))</f>
        <v>1309</v>
      </c>
      <c r="H3537" s="467">
        <f t="shared" si="388"/>
        <v>0</v>
      </c>
      <c r="I3537" s="475" t="str">
        <f t="shared" si="389"/>
        <v/>
      </c>
      <c r="J3537" s="471">
        <f>'Potential Projects'!D3538</f>
        <v>58.015280481188896</v>
      </c>
      <c r="K3537" s="471">
        <f>'Potential Projects'!E3538</f>
        <v>26.602796387873571</v>
      </c>
      <c r="L3537" s="476">
        <f t="shared" si="390"/>
        <v>875.38192313093748</v>
      </c>
      <c r="M3537" s="471">
        <f t="shared" si="391"/>
        <v>1267.4250316588955</v>
      </c>
      <c r="N3537" s="467">
        <f t="shared" si="392"/>
        <v>0</v>
      </c>
      <c r="O3537" s="475" t="str">
        <f t="shared" si="393"/>
        <v/>
      </c>
    </row>
    <row r="3538" spans="1:15" hidden="1">
      <c r="A3538" s="475">
        <f t="shared" si="387"/>
        <v>43586</v>
      </c>
      <c r="B3538" s="475">
        <v>43613</v>
      </c>
      <c r="C3538" s="467">
        <v>9</v>
      </c>
      <c r="D3538" s="467">
        <v>1021</v>
      </c>
      <c r="E3538" s="467">
        <v>0</v>
      </c>
      <c r="F3538" s="467">
        <v>19</v>
      </c>
      <c r="G3538" s="467">
        <f t="array" ref="G3538">MAX(IF($A$2:$A$8761=A3538,$D$2:$D$8761))</f>
        <v>1309</v>
      </c>
      <c r="H3538" s="467">
        <f t="shared" si="388"/>
        <v>0</v>
      </c>
      <c r="I3538" s="475" t="str">
        <f t="shared" si="389"/>
        <v/>
      </c>
      <c r="J3538" s="471">
        <f>'Potential Projects'!D3539</f>
        <v>61.604029003654027</v>
      </c>
      <c r="K3538" s="471">
        <f>'Potential Projects'!E3539</f>
        <v>28.577980488067084</v>
      </c>
      <c r="L3538" s="476">
        <f t="shared" si="390"/>
        <v>911.81799050827897</v>
      </c>
      <c r="M3538" s="471">
        <f t="shared" si="391"/>
        <v>1267.4250316588955</v>
      </c>
      <c r="N3538" s="467">
        <f t="shared" si="392"/>
        <v>0</v>
      </c>
      <c r="O3538" s="475" t="str">
        <f t="shared" si="393"/>
        <v/>
      </c>
    </row>
    <row r="3539" spans="1:15" hidden="1">
      <c r="A3539" s="475">
        <f t="shared" si="387"/>
        <v>43586</v>
      </c>
      <c r="B3539" s="475">
        <v>43613</v>
      </c>
      <c r="C3539" s="467">
        <v>10</v>
      </c>
      <c r="D3539" s="467">
        <v>1036</v>
      </c>
      <c r="E3539" s="467">
        <v>0</v>
      </c>
      <c r="F3539" s="467">
        <v>19</v>
      </c>
      <c r="G3539" s="467">
        <f t="array" ref="G3539">MAX(IF($A$2:$A$8761=A3539,$D$2:$D$8761))</f>
        <v>1309</v>
      </c>
      <c r="H3539" s="467">
        <f t="shared" si="388"/>
        <v>0</v>
      </c>
      <c r="I3539" s="475" t="str">
        <f t="shared" si="389"/>
        <v/>
      </c>
      <c r="J3539" s="471">
        <f>'Potential Projects'!D3540</f>
        <v>42.671333606041408</v>
      </c>
      <c r="K3539" s="471">
        <f>'Potential Projects'!E3540</f>
        <v>32.384414480756824</v>
      </c>
      <c r="L3539" s="476">
        <f t="shared" si="390"/>
        <v>941.9442519132017</v>
      </c>
      <c r="M3539" s="471">
        <f t="shared" si="391"/>
        <v>1267.4250316588955</v>
      </c>
      <c r="N3539" s="467">
        <f t="shared" si="392"/>
        <v>0</v>
      </c>
      <c r="O3539" s="475" t="str">
        <f t="shared" si="393"/>
        <v/>
      </c>
    </row>
    <row r="3540" spans="1:15" hidden="1">
      <c r="A3540" s="475">
        <f t="shared" si="387"/>
        <v>43586</v>
      </c>
      <c r="B3540" s="475">
        <v>43613</v>
      </c>
      <c r="C3540" s="467">
        <v>11</v>
      </c>
      <c r="D3540" s="467">
        <v>1066</v>
      </c>
      <c r="E3540" s="467">
        <v>0</v>
      </c>
      <c r="F3540" s="467">
        <v>19</v>
      </c>
      <c r="G3540" s="467">
        <f t="array" ref="G3540">MAX(IF($A$2:$A$8761=A3540,$D$2:$D$8761))</f>
        <v>1309</v>
      </c>
      <c r="H3540" s="467">
        <f t="shared" si="388"/>
        <v>0</v>
      </c>
      <c r="I3540" s="475" t="str">
        <f t="shared" si="389"/>
        <v/>
      </c>
      <c r="J3540" s="471">
        <f>'Potential Projects'!D3541</f>
        <v>32.655189248485563</v>
      </c>
      <c r="K3540" s="471">
        <f>'Potential Projects'!E3541</f>
        <v>45.034979735540745</v>
      </c>
      <c r="L3540" s="476">
        <f t="shared" si="390"/>
        <v>969.3098310159736</v>
      </c>
      <c r="M3540" s="471">
        <f t="shared" si="391"/>
        <v>1267.4250316588955</v>
      </c>
      <c r="N3540" s="467">
        <f t="shared" si="392"/>
        <v>0</v>
      </c>
      <c r="O3540" s="475" t="str">
        <f t="shared" si="393"/>
        <v/>
      </c>
    </row>
    <row r="3541" spans="1:15" hidden="1">
      <c r="A3541" s="475">
        <f t="shared" si="387"/>
        <v>43586</v>
      </c>
      <c r="B3541" s="475">
        <v>43613</v>
      </c>
      <c r="C3541" s="467">
        <v>12</v>
      </c>
      <c r="D3541" s="467">
        <v>1087</v>
      </c>
      <c r="E3541" s="467">
        <v>0</v>
      </c>
      <c r="F3541" s="467">
        <v>19</v>
      </c>
      <c r="G3541" s="467">
        <f t="array" ref="G3541">MAX(IF($A$2:$A$8761=A3541,$D$2:$D$8761))</f>
        <v>1309</v>
      </c>
      <c r="H3541" s="467">
        <f t="shared" si="388"/>
        <v>0</v>
      </c>
      <c r="I3541" s="475" t="str">
        <f t="shared" si="389"/>
        <v/>
      </c>
      <c r="J3541" s="471">
        <f>'Potential Projects'!D3542</f>
        <v>28.037607980352433</v>
      </c>
      <c r="K3541" s="471">
        <f>'Potential Projects'!E3542</f>
        <v>56.901729359277581</v>
      </c>
      <c r="L3541" s="476">
        <f t="shared" si="390"/>
        <v>983.06066266036987</v>
      </c>
      <c r="M3541" s="471">
        <f t="shared" si="391"/>
        <v>1267.4250316588955</v>
      </c>
      <c r="N3541" s="467">
        <f t="shared" si="392"/>
        <v>0</v>
      </c>
      <c r="O3541" s="475" t="str">
        <f t="shared" si="393"/>
        <v/>
      </c>
    </row>
    <row r="3542" spans="1:15" hidden="1">
      <c r="A3542" s="475">
        <f t="shared" si="387"/>
        <v>43586</v>
      </c>
      <c r="B3542" s="475">
        <v>43613</v>
      </c>
      <c r="C3542" s="467">
        <v>13</v>
      </c>
      <c r="D3542" s="467">
        <v>1101</v>
      </c>
      <c r="E3542" s="467">
        <v>0</v>
      </c>
      <c r="F3542" s="467">
        <v>19</v>
      </c>
      <c r="G3542" s="467">
        <f t="array" ref="G3542">MAX(IF($A$2:$A$8761=A3542,$D$2:$D$8761))</f>
        <v>1309</v>
      </c>
      <c r="H3542" s="467">
        <f t="shared" si="388"/>
        <v>0</v>
      </c>
      <c r="I3542" s="475" t="str">
        <f t="shared" si="389"/>
        <v/>
      </c>
      <c r="J3542" s="471">
        <f>'Potential Projects'!D3543</f>
        <v>18.776095586895934</v>
      </c>
      <c r="K3542" s="471">
        <f>'Potential Projects'!E3543</f>
        <v>61.809572941302946</v>
      </c>
      <c r="L3542" s="476">
        <f t="shared" si="390"/>
        <v>1001.4143314718011</v>
      </c>
      <c r="M3542" s="471">
        <f t="shared" si="391"/>
        <v>1267.4250316588955</v>
      </c>
      <c r="N3542" s="467">
        <f t="shared" si="392"/>
        <v>0</v>
      </c>
      <c r="O3542" s="475" t="str">
        <f t="shared" si="393"/>
        <v/>
      </c>
    </row>
    <row r="3543" spans="1:15" hidden="1">
      <c r="A3543" s="475">
        <f t="shared" si="387"/>
        <v>43586</v>
      </c>
      <c r="B3543" s="475">
        <v>43613</v>
      </c>
      <c r="C3543" s="467">
        <v>14</v>
      </c>
      <c r="D3543" s="467">
        <v>1127</v>
      </c>
      <c r="E3543" s="467">
        <v>0</v>
      </c>
      <c r="F3543" s="467">
        <v>19</v>
      </c>
      <c r="G3543" s="467">
        <f t="array" ref="G3543">MAX(IF($A$2:$A$8761=A3543,$D$2:$D$8761))</f>
        <v>1309</v>
      </c>
      <c r="H3543" s="467">
        <f t="shared" si="388"/>
        <v>0</v>
      </c>
      <c r="I3543" s="475" t="str">
        <f t="shared" si="389"/>
        <v/>
      </c>
      <c r="J3543" s="471">
        <f>'Potential Projects'!D3544</f>
        <v>18.436218406151401</v>
      </c>
      <c r="K3543" s="471">
        <f>'Potential Projects'!E3544</f>
        <v>49.699543216512581</v>
      </c>
      <c r="L3543" s="476">
        <f t="shared" si="390"/>
        <v>1039.8642383773358</v>
      </c>
      <c r="M3543" s="471">
        <f t="shared" si="391"/>
        <v>1267.4250316588955</v>
      </c>
      <c r="N3543" s="467">
        <f t="shared" si="392"/>
        <v>0</v>
      </c>
      <c r="O3543" s="475" t="str">
        <f t="shared" si="393"/>
        <v/>
      </c>
    </row>
    <row r="3544" spans="1:15" hidden="1">
      <c r="A3544" s="475">
        <f t="shared" si="387"/>
        <v>43586</v>
      </c>
      <c r="B3544" s="475">
        <v>43613</v>
      </c>
      <c r="C3544" s="467">
        <v>15</v>
      </c>
      <c r="D3544" s="467">
        <v>1131</v>
      </c>
      <c r="E3544" s="467">
        <v>0</v>
      </c>
      <c r="F3544" s="467">
        <v>19</v>
      </c>
      <c r="G3544" s="467">
        <f t="array" ref="G3544">MAX(IF($A$2:$A$8761=A3544,$D$2:$D$8761))</f>
        <v>1309</v>
      </c>
      <c r="H3544" s="467">
        <f t="shared" si="388"/>
        <v>0</v>
      </c>
      <c r="I3544" s="475" t="str">
        <f t="shared" si="389"/>
        <v/>
      </c>
      <c r="J3544" s="471">
        <f>'Potential Projects'!D3545</f>
        <v>17.649316661424635</v>
      </c>
      <c r="K3544" s="471">
        <f>'Potential Projects'!E3545</f>
        <v>36.732166254568909</v>
      </c>
      <c r="L3544" s="476">
        <f t="shared" si="390"/>
        <v>1057.6185170840065</v>
      </c>
      <c r="M3544" s="471">
        <f t="shared" si="391"/>
        <v>1267.4250316588955</v>
      </c>
      <c r="N3544" s="467">
        <f t="shared" si="392"/>
        <v>0</v>
      </c>
      <c r="O3544" s="475" t="str">
        <f t="shared" si="393"/>
        <v/>
      </c>
    </row>
    <row r="3545" spans="1:15" hidden="1">
      <c r="A3545" s="475">
        <f t="shared" si="387"/>
        <v>43586</v>
      </c>
      <c r="B3545" s="475">
        <v>43613</v>
      </c>
      <c r="C3545" s="467">
        <v>16</v>
      </c>
      <c r="D3545" s="467">
        <v>1170</v>
      </c>
      <c r="E3545" s="467">
        <v>2</v>
      </c>
      <c r="F3545" s="467">
        <v>18</v>
      </c>
      <c r="G3545" s="467">
        <f t="array" ref="G3545">MAX(IF($A$2:$A$8761=A3545,$D$2:$D$8761))</f>
        <v>1309</v>
      </c>
      <c r="H3545" s="467">
        <f t="shared" si="388"/>
        <v>0</v>
      </c>
      <c r="I3545" s="475" t="str">
        <f t="shared" si="389"/>
        <v/>
      </c>
      <c r="J3545" s="471">
        <f>'Potential Projects'!D3546</f>
        <v>7.9993573105567197</v>
      </c>
      <c r="K3545" s="471">
        <f>'Potential Projects'!E3546</f>
        <v>84.60593533648678</v>
      </c>
      <c r="L3545" s="476">
        <f t="shared" si="390"/>
        <v>1057.3947073529566</v>
      </c>
      <c r="M3545" s="471">
        <f t="shared" si="391"/>
        <v>1267.4250316588955</v>
      </c>
      <c r="N3545" s="467">
        <f t="shared" si="392"/>
        <v>0</v>
      </c>
      <c r="O3545" s="475" t="str">
        <f t="shared" si="393"/>
        <v/>
      </c>
    </row>
    <row r="3546" spans="1:15" hidden="1">
      <c r="A3546" s="475">
        <f t="shared" si="387"/>
        <v>43586</v>
      </c>
      <c r="B3546" s="475">
        <v>43613</v>
      </c>
      <c r="C3546" s="467">
        <v>17</v>
      </c>
      <c r="D3546" s="467">
        <v>1169</v>
      </c>
      <c r="E3546" s="467">
        <v>1</v>
      </c>
      <c r="F3546" s="467">
        <v>15</v>
      </c>
      <c r="G3546" s="467">
        <f t="array" ref="G3546">MAX(IF($A$2:$A$8761=A3546,$D$2:$D$8761))</f>
        <v>1309</v>
      </c>
      <c r="H3546" s="467">
        <f t="shared" si="388"/>
        <v>0</v>
      </c>
      <c r="I3546" s="475" t="str">
        <f t="shared" si="389"/>
        <v/>
      </c>
      <c r="J3546" s="471">
        <f>'Potential Projects'!D3547</f>
        <v>6.1984822126975798</v>
      </c>
      <c r="K3546" s="471">
        <f>'Potential Projects'!E3547</f>
        <v>99.169104601161038</v>
      </c>
      <c r="L3546" s="476">
        <f t="shared" si="390"/>
        <v>1047.6324131861413</v>
      </c>
      <c r="M3546" s="471">
        <f t="shared" si="391"/>
        <v>1267.4250316588955</v>
      </c>
      <c r="N3546" s="467">
        <f t="shared" si="392"/>
        <v>0</v>
      </c>
      <c r="O3546" s="475" t="str">
        <f t="shared" si="393"/>
        <v/>
      </c>
    </row>
    <row r="3547" spans="1:15" hidden="1">
      <c r="A3547" s="475">
        <f t="shared" si="387"/>
        <v>43586</v>
      </c>
      <c r="B3547" s="475">
        <v>43613</v>
      </c>
      <c r="C3547" s="467">
        <v>18</v>
      </c>
      <c r="D3547" s="467">
        <v>1197</v>
      </c>
      <c r="E3547" s="467">
        <v>5</v>
      </c>
      <c r="F3547" s="467">
        <v>6</v>
      </c>
      <c r="G3547" s="467">
        <f t="array" ref="G3547">MAX(IF($A$2:$A$8761=A3547,$D$2:$D$8761))</f>
        <v>1309</v>
      </c>
      <c r="H3547" s="467">
        <f t="shared" si="388"/>
        <v>0</v>
      </c>
      <c r="I3547" s="475" t="str">
        <f t="shared" si="389"/>
        <v/>
      </c>
      <c r="J3547" s="471">
        <f>'Potential Projects'!D3548</f>
        <v>3.8368639122543589</v>
      </c>
      <c r="K3547" s="471">
        <f>'Potential Projects'!E3548</f>
        <v>98.470554343152003</v>
      </c>
      <c r="L3547" s="476">
        <f t="shared" si="390"/>
        <v>1083.6925817445936</v>
      </c>
      <c r="M3547" s="471">
        <f t="shared" si="391"/>
        <v>1267.4250316588955</v>
      </c>
      <c r="N3547" s="467">
        <f t="shared" si="392"/>
        <v>0</v>
      </c>
      <c r="O3547" s="475" t="str">
        <f t="shared" si="393"/>
        <v/>
      </c>
    </row>
    <row r="3548" spans="1:15" hidden="1">
      <c r="A3548" s="475">
        <f t="shared" si="387"/>
        <v>43586</v>
      </c>
      <c r="B3548" s="475">
        <v>43613</v>
      </c>
      <c r="C3548" s="467">
        <v>19</v>
      </c>
      <c r="D3548" s="467">
        <v>1175</v>
      </c>
      <c r="E3548" s="467">
        <v>4</v>
      </c>
      <c r="F3548" s="467">
        <v>3</v>
      </c>
      <c r="G3548" s="467">
        <f t="array" ref="G3548">MAX(IF($A$2:$A$8761=A3548,$D$2:$D$8761))</f>
        <v>1309</v>
      </c>
      <c r="H3548" s="467">
        <f t="shared" si="388"/>
        <v>0</v>
      </c>
      <c r="I3548" s="475" t="str">
        <f t="shared" si="389"/>
        <v/>
      </c>
      <c r="J3548" s="471">
        <f>'Potential Projects'!D3549</f>
        <v>9.0724774101260195</v>
      </c>
      <c r="K3548" s="471">
        <f>'Potential Projects'!E3549</f>
        <v>98.758422758546573</v>
      </c>
      <c r="L3548" s="476">
        <f t="shared" si="390"/>
        <v>1060.1690998313272</v>
      </c>
      <c r="M3548" s="471">
        <f t="shared" si="391"/>
        <v>1267.4250316588955</v>
      </c>
      <c r="N3548" s="467">
        <f t="shared" si="392"/>
        <v>0</v>
      </c>
      <c r="O3548" s="475" t="str">
        <f t="shared" si="393"/>
        <v/>
      </c>
    </row>
    <row r="3549" spans="1:15" hidden="1">
      <c r="A3549" s="475">
        <f t="shared" si="387"/>
        <v>43586</v>
      </c>
      <c r="B3549" s="475">
        <v>43613</v>
      </c>
      <c r="C3549" s="467">
        <v>20</v>
      </c>
      <c r="D3549" s="467">
        <v>1176</v>
      </c>
      <c r="E3549" s="467">
        <v>10</v>
      </c>
      <c r="F3549" s="467">
        <v>1</v>
      </c>
      <c r="G3549" s="467">
        <f t="array" ref="G3549">MAX(IF($A$2:$A$8761=A3549,$D$2:$D$8761))</f>
        <v>1309</v>
      </c>
      <c r="H3549" s="467">
        <f t="shared" si="388"/>
        <v>0</v>
      </c>
      <c r="I3549" s="475" t="str">
        <f t="shared" si="389"/>
        <v/>
      </c>
      <c r="J3549" s="471">
        <f>'Potential Projects'!D3550</f>
        <v>5.532914377159333</v>
      </c>
      <c r="K3549" s="471">
        <f>'Potential Projects'!E3550</f>
        <v>99.764397710169845</v>
      </c>
      <c r="L3549" s="476">
        <f t="shared" si="390"/>
        <v>1059.7026879126709</v>
      </c>
      <c r="M3549" s="471">
        <f t="shared" si="391"/>
        <v>1267.4250316588955</v>
      </c>
      <c r="N3549" s="467">
        <f t="shared" si="392"/>
        <v>0</v>
      </c>
      <c r="O3549" s="475" t="str">
        <f t="shared" si="393"/>
        <v/>
      </c>
    </row>
    <row r="3550" spans="1:15" hidden="1">
      <c r="A3550" s="475">
        <f t="shared" si="387"/>
        <v>43586</v>
      </c>
      <c r="B3550" s="475">
        <v>43613</v>
      </c>
      <c r="C3550" s="467">
        <v>21</v>
      </c>
      <c r="D3550" s="467">
        <v>1135</v>
      </c>
      <c r="E3550" s="467">
        <v>17</v>
      </c>
      <c r="F3550" s="467">
        <v>0</v>
      </c>
      <c r="G3550" s="467">
        <f t="array" ref="G3550">MAX(IF($A$2:$A$8761=A3550,$D$2:$D$8761))</f>
        <v>1309</v>
      </c>
      <c r="H3550" s="467">
        <f t="shared" si="388"/>
        <v>0</v>
      </c>
      <c r="I3550" s="475" t="str">
        <f t="shared" si="389"/>
        <v/>
      </c>
      <c r="J3550" s="471">
        <f>'Potential Projects'!D3551</f>
        <v>2.5742903602847407</v>
      </c>
      <c r="K3550" s="471">
        <f>'Potential Projects'!E3551</f>
        <v>99.788647495162337</v>
      </c>
      <c r="L3550" s="476">
        <f t="shared" si="390"/>
        <v>1015.6370621445529</v>
      </c>
      <c r="M3550" s="471">
        <f t="shared" si="391"/>
        <v>1267.4250316588955</v>
      </c>
      <c r="N3550" s="467">
        <f t="shared" si="392"/>
        <v>0</v>
      </c>
      <c r="O3550" s="475" t="str">
        <f t="shared" si="393"/>
        <v/>
      </c>
    </row>
    <row r="3551" spans="1:15" hidden="1">
      <c r="A3551" s="475">
        <f t="shared" si="387"/>
        <v>43586</v>
      </c>
      <c r="B3551" s="475">
        <v>43613</v>
      </c>
      <c r="C3551" s="467">
        <v>22</v>
      </c>
      <c r="D3551" s="467">
        <v>1090</v>
      </c>
      <c r="E3551" s="467">
        <v>48</v>
      </c>
      <c r="F3551" s="467">
        <v>0</v>
      </c>
      <c r="G3551" s="467">
        <f t="array" ref="G3551">MAX(IF($A$2:$A$8761=A3551,$D$2:$D$8761))</f>
        <v>1309</v>
      </c>
      <c r="H3551" s="467">
        <f t="shared" si="388"/>
        <v>0</v>
      </c>
      <c r="I3551" s="475" t="str">
        <f t="shared" si="389"/>
        <v/>
      </c>
      <c r="J3551" s="471">
        <f>'Potential Projects'!D3552</f>
        <v>2.8863047333340246</v>
      </c>
      <c r="K3551" s="471">
        <f>'Potential Projects'!E3552</f>
        <v>96.625223930337555</v>
      </c>
      <c r="L3551" s="476">
        <f t="shared" si="390"/>
        <v>942.4884713363283</v>
      </c>
      <c r="M3551" s="471">
        <f t="shared" si="391"/>
        <v>1267.4250316588955</v>
      </c>
      <c r="N3551" s="467">
        <f t="shared" si="392"/>
        <v>0</v>
      </c>
      <c r="O3551" s="475" t="str">
        <f t="shared" si="393"/>
        <v/>
      </c>
    </row>
    <row r="3552" spans="1:15" hidden="1">
      <c r="A3552" s="475">
        <f t="shared" si="387"/>
        <v>43586</v>
      </c>
      <c r="B3552" s="475">
        <v>43613</v>
      </c>
      <c r="C3552" s="467">
        <v>23</v>
      </c>
      <c r="D3552" s="467">
        <v>976</v>
      </c>
      <c r="E3552" s="467">
        <v>36</v>
      </c>
      <c r="F3552" s="467">
        <v>0</v>
      </c>
      <c r="G3552" s="467">
        <f t="array" ref="G3552">MAX(IF($A$2:$A$8761=A3552,$D$2:$D$8761))</f>
        <v>1309</v>
      </c>
      <c r="H3552" s="467">
        <f t="shared" si="388"/>
        <v>0</v>
      </c>
      <c r="I3552" s="475" t="str">
        <f t="shared" si="389"/>
        <v/>
      </c>
      <c r="J3552" s="471">
        <f>'Potential Projects'!D3553</f>
        <v>6.7299366407271011</v>
      </c>
      <c r="K3552" s="471">
        <f>'Potential Projects'!E3553</f>
        <v>99.230120189206616</v>
      </c>
      <c r="L3552" s="476">
        <f t="shared" si="390"/>
        <v>834.03994317006618</v>
      </c>
      <c r="M3552" s="471">
        <f t="shared" si="391"/>
        <v>1267.4250316588955</v>
      </c>
      <c r="N3552" s="467">
        <f t="shared" si="392"/>
        <v>0</v>
      </c>
      <c r="O3552" s="475" t="str">
        <f t="shared" si="393"/>
        <v/>
      </c>
    </row>
    <row r="3553" spans="1:15" hidden="1">
      <c r="A3553" s="475">
        <f t="shared" si="387"/>
        <v>43586</v>
      </c>
      <c r="B3553" s="475">
        <v>43613</v>
      </c>
      <c r="C3553" s="467">
        <v>24</v>
      </c>
      <c r="D3553" s="467">
        <v>872</v>
      </c>
      <c r="E3553" s="467">
        <v>19</v>
      </c>
      <c r="F3553" s="467">
        <v>0</v>
      </c>
      <c r="G3553" s="467">
        <f t="array" ref="G3553">MAX(IF($A$2:$A$8761=A3553,$D$2:$D$8761))</f>
        <v>1309</v>
      </c>
      <c r="H3553" s="467">
        <f t="shared" si="388"/>
        <v>0</v>
      </c>
      <c r="I3553" s="475" t="str">
        <f t="shared" si="389"/>
        <v/>
      </c>
      <c r="J3553" s="471">
        <f>'Potential Projects'!D3554</f>
        <v>7.7635170500062971</v>
      </c>
      <c r="K3553" s="471">
        <f>'Potential Projects'!E3554</f>
        <v>96.723787572565058</v>
      </c>
      <c r="L3553" s="476">
        <f t="shared" si="390"/>
        <v>748.51269537742871</v>
      </c>
      <c r="M3553" s="471">
        <f t="shared" si="391"/>
        <v>1267.4250316588955</v>
      </c>
      <c r="N3553" s="467">
        <f t="shared" si="392"/>
        <v>0</v>
      </c>
      <c r="O3553" s="475" t="str">
        <f t="shared" si="393"/>
        <v/>
      </c>
    </row>
    <row r="3554" spans="1:15" hidden="1">
      <c r="A3554" s="475">
        <f t="shared" si="387"/>
        <v>43586</v>
      </c>
      <c r="B3554" s="475">
        <v>43614</v>
      </c>
      <c r="C3554" s="467">
        <v>1</v>
      </c>
      <c r="D3554" s="467">
        <v>814</v>
      </c>
      <c r="E3554" s="467">
        <v>6</v>
      </c>
      <c r="F3554" s="467">
        <v>0</v>
      </c>
      <c r="G3554" s="467">
        <f t="array" ref="G3554">MAX(IF($A$2:$A$8761=A3554,$D$2:$D$8761))</f>
        <v>1309</v>
      </c>
      <c r="H3554" s="467">
        <f t="shared" si="388"/>
        <v>0</v>
      </c>
      <c r="I3554" s="475" t="str">
        <f t="shared" si="389"/>
        <v/>
      </c>
      <c r="J3554" s="471">
        <f>'Potential Projects'!D3555</f>
        <v>9.544245839751941</v>
      </c>
      <c r="K3554" s="471">
        <f>'Potential Projects'!E3555</f>
        <v>93.720725489142126</v>
      </c>
      <c r="L3554" s="476">
        <f t="shared" si="390"/>
        <v>704.73502867110597</v>
      </c>
      <c r="M3554" s="471">
        <f t="shared" si="391"/>
        <v>1267.4250316588955</v>
      </c>
      <c r="N3554" s="467">
        <f t="shared" si="392"/>
        <v>0</v>
      </c>
      <c r="O3554" s="475" t="str">
        <f t="shared" si="393"/>
        <v/>
      </c>
    </row>
    <row r="3555" spans="1:15" hidden="1">
      <c r="A3555" s="475">
        <f t="shared" si="387"/>
        <v>43586</v>
      </c>
      <c r="B3555" s="475">
        <v>43614</v>
      </c>
      <c r="C3555" s="467">
        <v>2</v>
      </c>
      <c r="D3555" s="467">
        <v>770</v>
      </c>
      <c r="E3555" s="467">
        <v>1</v>
      </c>
      <c r="F3555" s="467">
        <v>0</v>
      </c>
      <c r="G3555" s="467">
        <f t="array" ref="G3555">MAX(IF($A$2:$A$8761=A3555,$D$2:$D$8761))</f>
        <v>1309</v>
      </c>
      <c r="H3555" s="467">
        <f t="shared" si="388"/>
        <v>0</v>
      </c>
      <c r="I3555" s="475" t="str">
        <f t="shared" si="389"/>
        <v/>
      </c>
      <c r="J3555" s="471">
        <f>'Potential Projects'!D3556</f>
        <v>18.070589952221813</v>
      </c>
      <c r="K3555" s="471">
        <f>'Potential Projects'!E3556</f>
        <v>83.286277682218881</v>
      </c>
      <c r="L3555" s="476">
        <f t="shared" si="390"/>
        <v>667.64313236555938</v>
      </c>
      <c r="M3555" s="471">
        <f t="shared" si="391"/>
        <v>1267.4250316588955</v>
      </c>
      <c r="N3555" s="467">
        <f t="shared" si="392"/>
        <v>0</v>
      </c>
      <c r="O3555" s="475" t="str">
        <f t="shared" si="393"/>
        <v/>
      </c>
    </row>
    <row r="3556" spans="1:15" hidden="1">
      <c r="A3556" s="475">
        <f t="shared" si="387"/>
        <v>43586</v>
      </c>
      <c r="B3556" s="475">
        <v>43614</v>
      </c>
      <c r="C3556" s="467">
        <v>3</v>
      </c>
      <c r="D3556" s="467">
        <v>756</v>
      </c>
      <c r="E3556" s="467">
        <v>0</v>
      </c>
      <c r="F3556" s="467">
        <v>0</v>
      </c>
      <c r="G3556" s="467">
        <f t="array" ref="G3556">MAX(IF($A$2:$A$8761=A3556,$D$2:$D$8761))</f>
        <v>1309</v>
      </c>
      <c r="H3556" s="467">
        <f t="shared" si="388"/>
        <v>0</v>
      </c>
      <c r="I3556" s="475" t="str">
        <f t="shared" si="389"/>
        <v/>
      </c>
      <c r="J3556" s="471">
        <f>'Potential Projects'!D3557</f>
        <v>21.993228918257419</v>
      </c>
      <c r="K3556" s="471">
        <f>'Potential Projects'!E3557</f>
        <v>81.587228230488066</v>
      </c>
      <c r="L3556" s="476">
        <f t="shared" si="390"/>
        <v>652.4195428512545</v>
      </c>
      <c r="M3556" s="471">
        <f t="shared" si="391"/>
        <v>1267.4250316588955</v>
      </c>
      <c r="N3556" s="467">
        <f t="shared" si="392"/>
        <v>0</v>
      </c>
      <c r="O3556" s="475" t="str">
        <f t="shared" si="393"/>
        <v/>
      </c>
    </row>
    <row r="3557" spans="1:15" hidden="1">
      <c r="A3557" s="475">
        <f t="shared" si="387"/>
        <v>43586</v>
      </c>
      <c r="B3557" s="475">
        <v>43614</v>
      </c>
      <c r="C3557" s="467">
        <v>4</v>
      </c>
      <c r="D3557" s="467">
        <v>769</v>
      </c>
      <c r="E3557" s="467">
        <v>15</v>
      </c>
      <c r="F3557" s="467">
        <v>0</v>
      </c>
      <c r="G3557" s="467">
        <f t="array" ref="G3557">MAX(IF($A$2:$A$8761=A3557,$D$2:$D$8761))</f>
        <v>1309</v>
      </c>
      <c r="H3557" s="467">
        <f t="shared" si="388"/>
        <v>0</v>
      </c>
      <c r="I3557" s="475" t="str">
        <f t="shared" si="389"/>
        <v/>
      </c>
      <c r="J3557" s="471">
        <f>'Potential Projects'!D3558</f>
        <v>22.163055377746247</v>
      </c>
      <c r="K3557" s="471">
        <f>'Potential Projects'!E3558</f>
        <v>45.846956407224255</v>
      </c>
      <c r="L3557" s="476">
        <f t="shared" si="390"/>
        <v>685.98998821502948</v>
      </c>
      <c r="M3557" s="471">
        <f t="shared" si="391"/>
        <v>1267.4250316588955</v>
      </c>
      <c r="N3557" s="467">
        <f t="shared" si="392"/>
        <v>0</v>
      </c>
      <c r="O3557" s="475" t="str">
        <f t="shared" si="393"/>
        <v/>
      </c>
    </row>
    <row r="3558" spans="1:15" hidden="1">
      <c r="A3558" s="475">
        <f t="shared" si="387"/>
        <v>43586</v>
      </c>
      <c r="B3558" s="475">
        <v>43614</v>
      </c>
      <c r="C3558" s="467">
        <v>5</v>
      </c>
      <c r="D3558" s="467">
        <v>754</v>
      </c>
      <c r="E3558" s="467">
        <v>41</v>
      </c>
      <c r="F3558" s="467">
        <v>0</v>
      </c>
      <c r="G3558" s="467">
        <f t="array" ref="G3558">MAX(IF($A$2:$A$8761=A3558,$D$2:$D$8761))</f>
        <v>1309</v>
      </c>
      <c r="H3558" s="467">
        <f t="shared" si="388"/>
        <v>0</v>
      </c>
      <c r="I3558" s="475" t="str">
        <f t="shared" si="389"/>
        <v/>
      </c>
      <c r="J3558" s="471">
        <f>'Potential Projects'!D3559</f>
        <v>18.8435801986938</v>
      </c>
      <c r="K3558" s="471">
        <f>'Potential Projects'!E3559</f>
        <v>38.117533003655126</v>
      </c>
      <c r="L3558" s="476">
        <f t="shared" si="390"/>
        <v>656.03888679765112</v>
      </c>
      <c r="M3558" s="471">
        <f t="shared" si="391"/>
        <v>1267.4250316588955</v>
      </c>
      <c r="N3558" s="467">
        <f t="shared" si="392"/>
        <v>0</v>
      </c>
      <c r="O3558" s="475" t="str">
        <f t="shared" si="393"/>
        <v/>
      </c>
    </row>
    <row r="3559" spans="1:15" hidden="1">
      <c r="A3559" s="475">
        <f t="shared" si="387"/>
        <v>43586</v>
      </c>
      <c r="B3559" s="475">
        <v>43614</v>
      </c>
      <c r="C3559" s="467">
        <v>6</v>
      </c>
      <c r="D3559" s="467">
        <v>838</v>
      </c>
      <c r="E3559" s="467">
        <v>45</v>
      </c>
      <c r="F3559" s="467">
        <v>1</v>
      </c>
      <c r="G3559" s="467">
        <f t="array" ref="G3559">MAX(IF($A$2:$A$8761=A3559,$D$2:$D$8761))</f>
        <v>1309</v>
      </c>
      <c r="H3559" s="467">
        <f t="shared" si="388"/>
        <v>0</v>
      </c>
      <c r="I3559" s="475" t="str">
        <f t="shared" si="389"/>
        <v/>
      </c>
      <c r="J3559" s="471">
        <f>'Potential Projects'!D3560</f>
        <v>18.711331570034758</v>
      </c>
      <c r="K3559" s="471">
        <f>'Potential Projects'!E3560</f>
        <v>25.590563427219948</v>
      </c>
      <c r="L3559" s="476">
        <f t="shared" si="390"/>
        <v>747.69810500274525</v>
      </c>
      <c r="M3559" s="471">
        <f t="shared" si="391"/>
        <v>1267.4250316588955</v>
      </c>
      <c r="N3559" s="467">
        <f t="shared" si="392"/>
        <v>0</v>
      </c>
      <c r="O3559" s="475" t="str">
        <f t="shared" si="393"/>
        <v/>
      </c>
    </row>
    <row r="3560" spans="1:15" hidden="1">
      <c r="A3560" s="475">
        <f t="shared" si="387"/>
        <v>43586</v>
      </c>
      <c r="B3560" s="475">
        <v>43614</v>
      </c>
      <c r="C3560" s="467">
        <v>7</v>
      </c>
      <c r="D3560" s="467">
        <v>944</v>
      </c>
      <c r="E3560" s="467">
        <v>33</v>
      </c>
      <c r="F3560" s="467">
        <v>10</v>
      </c>
      <c r="G3560" s="467">
        <f t="array" ref="G3560">MAX(IF($A$2:$A$8761=A3560,$D$2:$D$8761))</f>
        <v>1309</v>
      </c>
      <c r="H3560" s="467">
        <f t="shared" si="388"/>
        <v>0</v>
      </c>
      <c r="I3560" s="475" t="str">
        <f t="shared" si="389"/>
        <v/>
      </c>
      <c r="J3560" s="471">
        <f>'Potential Projects'!D3561</f>
        <v>6.7621416015305371</v>
      </c>
      <c r="K3560" s="471">
        <f>'Potential Projects'!E3561</f>
        <v>33.194044399053972</v>
      </c>
      <c r="L3560" s="476">
        <f t="shared" si="390"/>
        <v>861.04381399941553</v>
      </c>
      <c r="M3560" s="471">
        <f t="shared" si="391"/>
        <v>1267.4250316588955</v>
      </c>
      <c r="N3560" s="467">
        <f t="shared" si="392"/>
        <v>0</v>
      </c>
      <c r="O3560" s="475" t="str">
        <f t="shared" si="393"/>
        <v/>
      </c>
    </row>
    <row r="3561" spans="1:15" hidden="1">
      <c r="A3561" s="475">
        <f t="shared" si="387"/>
        <v>43586</v>
      </c>
      <c r="B3561" s="475">
        <v>43614</v>
      </c>
      <c r="C3561" s="467">
        <v>8</v>
      </c>
      <c r="D3561" s="467">
        <v>988</v>
      </c>
      <c r="E3561" s="467">
        <v>21</v>
      </c>
      <c r="F3561" s="467">
        <v>16</v>
      </c>
      <c r="G3561" s="467">
        <f t="array" ref="G3561">MAX(IF($A$2:$A$8761=A3561,$D$2:$D$8761))</f>
        <v>1309</v>
      </c>
      <c r="H3561" s="467">
        <f t="shared" si="388"/>
        <v>0</v>
      </c>
      <c r="I3561" s="475" t="str">
        <f t="shared" si="389"/>
        <v/>
      </c>
      <c r="J3561" s="471">
        <f>'Potential Projects'!D3562</f>
        <v>6.3314627334836571</v>
      </c>
      <c r="K3561" s="471">
        <f>'Potential Projects'!E3562</f>
        <v>27.866131960868632</v>
      </c>
      <c r="L3561" s="476">
        <f t="shared" si="390"/>
        <v>916.80240530564765</v>
      </c>
      <c r="M3561" s="471">
        <f t="shared" si="391"/>
        <v>1267.4250316588955</v>
      </c>
      <c r="N3561" s="467">
        <f t="shared" si="392"/>
        <v>0</v>
      </c>
      <c r="O3561" s="475" t="str">
        <f t="shared" si="393"/>
        <v/>
      </c>
    </row>
    <row r="3562" spans="1:15" hidden="1">
      <c r="A3562" s="475">
        <f t="shared" si="387"/>
        <v>43586</v>
      </c>
      <c r="B3562" s="475">
        <v>43614</v>
      </c>
      <c r="C3562" s="467">
        <v>9</v>
      </c>
      <c r="D3562" s="467">
        <v>1013</v>
      </c>
      <c r="E3562" s="467">
        <v>25</v>
      </c>
      <c r="F3562" s="467">
        <v>19</v>
      </c>
      <c r="G3562" s="467">
        <f t="array" ref="G3562">MAX(IF($A$2:$A$8761=A3562,$D$2:$D$8761))</f>
        <v>1309</v>
      </c>
      <c r="H3562" s="467">
        <f t="shared" si="388"/>
        <v>0</v>
      </c>
      <c r="I3562" s="475" t="str">
        <f t="shared" si="389"/>
        <v/>
      </c>
      <c r="J3562" s="471">
        <f>'Potential Projects'!D3563</f>
        <v>7.9637314038028393</v>
      </c>
      <c r="K3562" s="471">
        <f>'Potential Projects'!E3563</f>
        <v>20.527051870565469</v>
      </c>
      <c r="L3562" s="476">
        <f t="shared" si="390"/>
        <v>940.50921672563163</v>
      </c>
      <c r="M3562" s="471">
        <f t="shared" si="391"/>
        <v>1267.4250316588955</v>
      </c>
      <c r="N3562" s="467">
        <f t="shared" si="392"/>
        <v>0</v>
      </c>
      <c r="O3562" s="475" t="str">
        <f t="shared" si="393"/>
        <v/>
      </c>
    </row>
    <row r="3563" spans="1:15" hidden="1">
      <c r="A3563" s="475">
        <f t="shared" si="387"/>
        <v>43586</v>
      </c>
      <c r="B3563" s="475">
        <v>43614</v>
      </c>
      <c r="C3563" s="467">
        <v>10</v>
      </c>
      <c r="D3563" s="467">
        <v>1029</v>
      </c>
      <c r="E3563" s="467">
        <v>20</v>
      </c>
      <c r="F3563" s="467">
        <v>19</v>
      </c>
      <c r="G3563" s="467">
        <f t="array" ref="G3563">MAX(IF($A$2:$A$8761=A3563,$D$2:$D$8761))</f>
        <v>1309</v>
      </c>
      <c r="H3563" s="467">
        <f t="shared" si="388"/>
        <v>0</v>
      </c>
      <c r="I3563" s="475" t="str">
        <f t="shared" si="389"/>
        <v/>
      </c>
      <c r="J3563" s="471">
        <f>'Potential Projects'!D3564</f>
        <v>8.897814871306803</v>
      </c>
      <c r="K3563" s="471">
        <f>'Potential Projects'!E3564</f>
        <v>14.448960599870995</v>
      </c>
      <c r="L3563" s="476">
        <f t="shared" si="390"/>
        <v>966.65322452882219</v>
      </c>
      <c r="M3563" s="471">
        <f t="shared" si="391"/>
        <v>1267.4250316588955</v>
      </c>
      <c r="N3563" s="467">
        <f t="shared" si="392"/>
        <v>0</v>
      </c>
      <c r="O3563" s="475" t="str">
        <f t="shared" si="393"/>
        <v/>
      </c>
    </row>
    <row r="3564" spans="1:15" hidden="1">
      <c r="A3564" s="475">
        <f t="shared" si="387"/>
        <v>43586</v>
      </c>
      <c r="B3564" s="475">
        <v>43614</v>
      </c>
      <c r="C3564" s="467">
        <v>11</v>
      </c>
      <c r="D3564" s="467">
        <v>1079</v>
      </c>
      <c r="E3564" s="467">
        <v>13</v>
      </c>
      <c r="F3564" s="467">
        <v>19</v>
      </c>
      <c r="G3564" s="467">
        <f t="array" ref="G3564">MAX(IF($A$2:$A$8761=A3564,$D$2:$D$8761))</f>
        <v>1309</v>
      </c>
      <c r="H3564" s="467">
        <f t="shared" si="388"/>
        <v>0</v>
      </c>
      <c r="I3564" s="475" t="str">
        <f t="shared" si="389"/>
        <v/>
      </c>
      <c r="J3564" s="471">
        <f>'Potential Projects'!D3565</f>
        <v>7.4872573200445389</v>
      </c>
      <c r="K3564" s="471">
        <f>'Potential Projects'!E3565</f>
        <v>10.543180713824984</v>
      </c>
      <c r="L3564" s="476">
        <f t="shared" si="390"/>
        <v>1028.9695619661304</v>
      </c>
      <c r="M3564" s="471">
        <f t="shared" si="391"/>
        <v>1267.4250316588955</v>
      </c>
      <c r="N3564" s="467">
        <f t="shared" si="392"/>
        <v>0</v>
      </c>
      <c r="O3564" s="475" t="str">
        <f t="shared" si="393"/>
        <v/>
      </c>
    </row>
    <row r="3565" spans="1:15" hidden="1">
      <c r="A3565" s="475">
        <f t="shared" si="387"/>
        <v>43586</v>
      </c>
      <c r="B3565" s="475">
        <v>43614</v>
      </c>
      <c r="C3565" s="467">
        <v>12</v>
      </c>
      <c r="D3565" s="467">
        <v>1089</v>
      </c>
      <c r="E3565" s="467">
        <v>12</v>
      </c>
      <c r="F3565" s="467">
        <v>20</v>
      </c>
      <c r="G3565" s="467">
        <f t="array" ref="G3565">MAX(IF($A$2:$A$8761=A3565,$D$2:$D$8761))</f>
        <v>1309</v>
      </c>
      <c r="H3565" s="467">
        <f t="shared" si="388"/>
        <v>0</v>
      </c>
      <c r="I3565" s="475" t="str">
        <f t="shared" si="389"/>
        <v/>
      </c>
      <c r="J3565" s="471">
        <f>'Potential Projects'!D3566</f>
        <v>4.834322491332963</v>
      </c>
      <c r="K3565" s="471">
        <f>'Potential Projects'!E3566</f>
        <v>6.0358497097398409</v>
      </c>
      <c r="L3565" s="476">
        <f t="shared" si="390"/>
        <v>1046.1298277989272</v>
      </c>
      <c r="M3565" s="471">
        <f t="shared" si="391"/>
        <v>1267.4250316588955</v>
      </c>
      <c r="N3565" s="467">
        <f t="shared" si="392"/>
        <v>0</v>
      </c>
      <c r="O3565" s="475" t="str">
        <f t="shared" si="393"/>
        <v/>
      </c>
    </row>
    <row r="3566" spans="1:15" hidden="1">
      <c r="A3566" s="475">
        <f t="shared" si="387"/>
        <v>43586</v>
      </c>
      <c r="B3566" s="475">
        <v>43614</v>
      </c>
      <c r="C3566" s="467">
        <v>13</v>
      </c>
      <c r="D3566" s="467">
        <v>1105</v>
      </c>
      <c r="E3566" s="467">
        <v>10</v>
      </c>
      <c r="F3566" s="467">
        <v>19</v>
      </c>
      <c r="G3566" s="467">
        <f t="array" ref="G3566">MAX(IF($A$2:$A$8761=A3566,$D$2:$D$8761))</f>
        <v>1309</v>
      </c>
      <c r="H3566" s="467">
        <f t="shared" si="388"/>
        <v>0</v>
      </c>
      <c r="I3566" s="475" t="str">
        <f t="shared" si="389"/>
        <v/>
      </c>
      <c r="J3566" s="471">
        <f>'Potential Projects'!D3567</f>
        <v>1.8681848966673924</v>
      </c>
      <c r="K3566" s="471">
        <f>'Potential Projects'!E3567</f>
        <v>2.5016391098688451</v>
      </c>
      <c r="L3566" s="476">
        <f t="shared" si="390"/>
        <v>1071.6301759934638</v>
      </c>
      <c r="M3566" s="471">
        <f t="shared" si="391"/>
        <v>1267.4250316588955</v>
      </c>
      <c r="N3566" s="467">
        <f t="shared" si="392"/>
        <v>0</v>
      </c>
      <c r="O3566" s="475" t="str">
        <f t="shared" si="393"/>
        <v/>
      </c>
    </row>
    <row r="3567" spans="1:15" hidden="1">
      <c r="A3567" s="475">
        <f t="shared" si="387"/>
        <v>43586</v>
      </c>
      <c r="B3567" s="475">
        <v>43614</v>
      </c>
      <c r="C3567" s="467">
        <v>14</v>
      </c>
      <c r="D3567" s="467">
        <v>1153</v>
      </c>
      <c r="E3567" s="467">
        <v>10</v>
      </c>
      <c r="F3567" s="467">
        <v>19</v>
      </c>
      <c r="G3567" s="467">
        <f t="array" ref="G3567">MAX(IF($A$2:$A$8761=A3567,$D$2:$D$8761))</f>
        <v>1309</v>
      </c>
      <c r="H3567" s="467">
        <f t="shared" si="388"/>
        <v>0</v>
      </c>
      <c r="I3567" s="475" t="str">
        <f t="shared" si="389"/>
        <v/>
      </c>
      <c r="J3567" s="471">
        <f>'Potential Projects'!D3568</f>
        <v>2.8105014848240284</v>
      </c>
      <c r="K3567" s="471">
        <f>'Potential Projects'!E3568</f>
        <v>1.4596806063212213</v>
      </c>
      <c r="L3567" s="476">
        <f t="shared" si="390"/>
        <v>1119.7298179088548</v>
      </c>
      <c r="M3567" s="471">
        <f t="shared" si="391"/>
        <v>1267.4250316588955</v>
      </c>
      <c r="N3567" s="467">
        <f t="shared" si="392"/>
        <v>0</v>
      </c>
      <c r="O3567" s="475" t="str">
        <f t="shared" si="393"/>
        <v/>
      </c>
    </row>
    <row r="3568" spans="1:15" hidden="1">
      <c r="A3568" s="475">
        <f t="shared" si="387"/>
        <v>43586</v>
      </c>
      <c r="B3568" s="475">
        <v>43614</v>
      </c>
      <c r="C3568" s="467">
        <v>15</v>
      </c>
      <c r="D3568" s="467">
        <v>1179</v>
      </c>
      <c r="E3568" s="467">
        <v>12</v>
      </c>
      <c r="F3568" s="467">
        <v>18</v>
      </c>
      <c r="G3568" s="467">
        <f t="array" ref="G3568">MAX(IF($A$2:$A$8761=A3568,$D$2:$D$8761))</f>
        <v>1309</v>
      </c>
      <c r="H3568" s="467">
        <f t="shared" si="388"/>
        <v>0</v>
      </c>
      <c r="I3568" s="475" t="str">
        <f t="shared" si="389"/>
        <v/>
      </c>
      <c r="J3568" s="471">
        <f>'Potential Projects'!D3569</f>
        <v>3.8316474882271723</v>
      </c>
      <c r="K3568" s="471">
        <f>'Potential Projects'!E3569</f>
        <v>1.367374973124059</v>
      </c>
      <c r="L3568" s="476">
        <f t="shared" si="390"/>
        <v>1143.8009775386488</v>
      </c>
      <c r="M3568" s="471">
        <f t="shared" si="391"/>
        <v>1267.4250316588955</v>
      </c>
      <c r="N3568" s="467">
        <f t="shared" si="392"/>
        <v>0</v>
      </c>
      <c r="O3568" s="475" t="str">
        <f t="shared" si="393"/>
        <v/>
      </c>
    </row>
    <row r="3569" spans="1:15" hidden="1">
      <c r="A3569" s="475">
        <f t="shared" si="387"/>
        <v>43586</v>
      </c>
      <c r="B3569" s="475">
        <v>43614</v>
      </c>
      <c r="C3569" s="467">
        <v>16</v>
      </c>
      <c r="D3569" s="467">
        <v>1199</v>
      </c>
      <c r="E3569" s="467">
        <v>6</v>
      </c>
      <c r="F3569" s="467">
        <v>18</v>
      </c>
      <c r="G3569" s="467">
        <f t="array" ref="G3569">MAX(IF($A$2:$A$8761=A3569,$D$2:$D$8761))</f>
        <v>1309</v>
      </c>
      <c r="H3569" s="467">
        <f t="shared" si="388"/>
        <v>0</v>
      </c>
      <c r="I3569" s="475" t="str">
        <f t="shared" si="389"/>
        <v/>
      </c>
      <c r="J3569" s="471">
        <f>'Potential Projects'!D3570</f>
        <v>5.0718902421800731</v>
      </c>
      <c r="K3569" s="471">
        <f>'Potential Projects'!E3570</f>
        <v>0.92618533648677692</v>
      </c>
      <c r="L3569" s="476">
        <f t="shared" si="390"/>
        <v>1169.0019244213333</v>
      </c>
      <c r="M3569" s="471">
        <f t="shared" si="391"/>
        <v>1267.4250316588955</v>
      </c>
      <c r="N3569" s="467">
        <f t="shared" si="392"/>
        <v>0</v>
      </c>
      <c r="O3569" s="475" t="str">
        <f t="shared" si="393"/>
        <v/>
      </c>
    </row>
    <row r="3570" spans="1:15" hidden="1">
      <c r="A3570" s="475">
        <f t="shared" si="387"/>
        <v>43586</v>
      </c>
      <c r="B3570" s="475">
        <v>43614</v>
      </c>
      <c r="C3570" s="467">
        <v>17</v>
      </c>
      <c r="D3570" s="467">
        <v>1233</v>
      </c>
      <c r="E3570" s="467">
        <v>3</v>
      </c>
      <c r="F3570" s="467">
        <v>19</v>
      </c>
      <c r="G3570" s="467">
        <f t="array" ref="G3570">MAX(IF($A$2:$A$8761=A3570,$D$2:$D$8761))</f>
        <v>1309</v>
      </c>
      <c r="H3570" s="467">
        <f t="shared" si="388"/>
        <v>0</v>
      </c>
      <c r="I3570" s="475" t="str">
        <f t="shared" si="389"/>
        <v/>
      </c>
      <c r="J3570" s="471">
        <f>'Potential Projects'!D3571</f>
        <v>8.7859925068408007</v>
      </c>
      <c r="K3570" s="471">
        <f>'Potential Projects'!E3571</f>
        <v>0.99815244033541173</v>
      </c>
      <c r="L3570" s="476">
        <f t="shared" si="390"/>
        <v>1201.2158550528238</v>
      </c>
      <c r="M3570" s="471">
        <f t="shared" si="391"/>
        <v>1267.4250316588955</v>
      </c>
      <c r="N3570" s="467">
        <f t="shared" si="392"/>
        <v>0</v>
      </c>
      <c r="O3570" s="475" t="str">
        <f t="shared" si="393"/>
        <v/>
      </c>
    </row>
    <row r="3571" spans="1:15" hidden="1">
      <c r="A3571" s="475">
        <f t="shared" si="387"/>
        <v>43586</v>
      </c>
      <c r="B3571" s="475">
        <v>43614</v>
      </c>
      <c r="C3571" s="467">
        <v>18</v>
      </c>
      <c r="D3571" s="467">
        <v>1227</v>
      </c>
      <c r="E3571" s="467">
        <v>8</v>
      </c>
      <c r="F3571" s="467">
        <v>17</v>
      </c>
      <c r="G3571" s="467">
        <f t="array" ref="G3571">MAX(IF($A$2:$A$8761=A3571,$D$2:$D$8761))</f>
        <v>1309</v>
      </c>
      <c r="H3571" s="467">
        <f t="shared" si="388"/>
        <v>0</v>
      </c>
      <c r="I3571" s="475" t="str">
        <f t="shared" si="389"/>
        <v/>
      </c>
      <c r="J3571" s="471">
        <f>'Potential Projects'!D3572</f>
        <v>12.051629659714246</v>
      </c>
      <c r="K3571" s="471">
        <f>'Potential Projects'!E3572</f>
        <v>5.6658449258224035</v>
      </c>
      <c r="L3571" s="476">
        <f t="shared" si="390"/>
        <v>1184.2825254144632</v>
      </c>
      <c r="M3571" s="471">
        <f t="shared" si="391"/>
        <v>1267.4250316588955</v>
      </c>
      <c r="N3571" s="467">
        <f t="shared" si="392"/>
        <v>0</v>
      </c>
      <c r="O3571" s="475" t="str">
        <f t="shared" si="393"/>
        <v/>
      </c>
    </row>
    <row r="3572" spans="1:15" hidden="1">
      <c r="A3572" s="475">
        <f t="shared" si="387"/>
        <v>43586</v>
      </c>
      <c r="B3572" s="475">
        <v>43614</v>
      </c>
      <c r="C3572" s="467">
        <v>19</v>
      </c>
      <c r="D3572" s="467">
        <v>1208</v>
      </c>
      <c r="E3572" s="467">
        <v>14</v>
      </c>
      <c r="F3572" s="467">
        <v>10</v>
      </c>
      <c r="G3572" s="467">
        <f t="array" ref="G3572">MAX(IF($A$2:$A$8761=A3572,$D$2:$D$8761))</f>
        <v>1309</v>
      </c>
      <c r="H3572" s="467">
        <f t="shared" si="388"/>
        <v>0</v>
      </c>
      <c r="I3572" s="475" t="str">
        <f t="shared" si="389"/>
        <v/>
      </c>
      <c r="J3572" s="471">
        <f>'Potential Projects'!D3573</f>
        <v>13.252070453062885</v>
      </c>
      <c r="K3572" s="471">
        <f>'Potential Projects'!E3573</f>
        <v>23.81328886261019</v>
      </c>
      <c r="L3572" s="476">
        <f t="shared" si="390"/>
        <v>1146.934640684327</v>
      </c>
      <c r="M3572" s="471">
        <f t="shared" si="391"/>
        <v>1267.4250316588955</v>
      </c>
      <c r="N3572" s="467">
        <f t="shared" si="392"/>
        <v>0</v>
      </c>
      <c r="O3572" s="475" t="str">
        <f t="shared" si="393"/>
        <v/>
      </c>
    </row>
    <row r="3573" spans="1:15" hidden="1">
      <c r="A3573" s="475">
        <f t="shared" si="387"/>
        <v>43586</v>
      </c>
      <c r="B3573" s="475">
        <v>43614</v>
      </c>
      <c r="C3573" s="467">
        <v>20</v>
      </c>
      <c r="D3573" s="467">
        <v>1183</v>
      </c>
      <c r="E3573" s="467">
        <v>37</v>
      </c>
      <c r="F3573" s="467">
        <v>3</v>
      </c>
      <c r="G3573" s="467">
        <f t="array" ref="G3573">MAX(IF($A$2:$A$8761=A3573,$D$2:$D$8761))</f>
        <v>1309</v>
      </c>
      <c r="H3573" s="467">
        <f t="shared" si="388"/>
        <v>0</v>
      </c>
      <c r="I3573" s="475" t="str">
        <f t="shared" si="389"/>
        <v/>
      </c>
      <c r="J3573" s="471">
        <f>'Potential Projects'!D3574</f>
        <v>13.186557900286282</v>
      </c>
      <c r="K3573" s="471">
        <f>'Potential Projects'!E3574</f>
        <v>38.564198398193938</v>
      </c>
      <c r="L3573" s="476">
        <f t="shared" si="390"/>
        <v>1091.2492437015198</v>
      </c>
      <c r="M3573" s="471">
        <f t="shared" si="391"/>
        <v>1267.4250316588955</v>
      </c>
      <c r="N3573" s="467">
        <f t="shared" si="392"/>
        <v>0</v>
      </c>
      <c r="O3573" s="475" t="str">
        <f t="shared" si="393"/>
        <v/>
      </c>
    </row>
    <row r="3574" spans="1:15" hidden="1">
      <c r="A3574" s="475">
        <f t="shared" si="387"/>
        <v>43586</v>
      </c>
      <c r="B3574" s="475">
        <v>43614</v>
      </c>
      <c r="C3574" s="467">
        <v>21</v>
      </c>
      <c r="D3574" s="467">
        <v>1137</v>
      </c>
      <c r="E3574" s="467">
        <v>43</v>
      </c>
      <c r="F3574" s="467">
        <v>1</v>
      </c>
      <c r="G3574" s="467">
        <f t="array" ref="G3574">MAX(IF($A$2:$A$8761=A3574,$D$2:$D$8761))</f>
        <v>1309</v>
      </c>
      <c r="H3574" s="467">
        <f t="shared" si="388"/>
        <v>0</v>
      </c>
      <c r="I3574" s="475" t="str">
        <f t="shared" si="389"/>
        <v/>
      </c>
      <c r="J3574" s="471">
        <f>'Potential Projects'!D3575</f>
        <v>13.113287768053729</v>
      </c>
      <c r="K3574" s="471">
        <f>'Potential Projects'!E3575</f>
        <v>64.755530692324228</v>
      </c>
      <c r="L3574" s="476">
        <f t="shared" si="390"/>
        <v>1015.1311815396222</v>
      </c>
      <c r="M3574" s="471">
        <f t="shared" si="391"/>
        <v>1267.4250316588955</v>
      </c>
      <c r="N3574" s="467">
        <f t="shared" si="392"/>
        <v>0</v>
      </c>
      <c r="O3574" s="475" t="str">
        <f t="shared" si="393"/>
        <v/>
      </c>
    </row>
    <row r="3575" spans="1:15" hidden="1">
      <c r="A3575" s="475">
        <f t="shared" si="387"/>
        <v>43586</v>
      </c>
      <c r="B3575" s="475">
        <v>43614</v>
      </c>
      <c r="C3575" s="467">
        <v>22</v>
      </c>
      <c r="D3575" s="467">
        <v>1092</v>
      </c>
      <c r="E3575" s="467">
        <v>39</v>
      </c>
      <c r="F3575" s="467">
        <v>0</v>
      </c>
      <c r="G3575" s="467">
        <f t="array" ref="G3575">MAX(IF($A$2:$A$8761=A3575,$D$2:$D$8761))</f>
        <v>1309</v>
      </c>
      <c r="H3575" s="467">
        <f t="shared" si="388"/>
        <v>0</v>
      </c>
      <c r="I3575" s="475" t="str">
        <f t="shared" si="389"/>
        <v/>
      </c>
      <c r="J3575" s="471">
        <f>'Potential Projects'!D3576</f>
        <v>16.578600692882667</v>
      </c>
      <c r="K3575" s="471">
        <f>'Potential Projects'!E3576</f>
        <v>77.927857450010748</v>
      </c>
      <c r="L3575" s="476">
        <f t="shared" si="390"/>
        <v>958.49354185710661</v>
      </c>
      <c r="M3575" s="471">
        <f t="shared" si="391"/>
        <v>1267.4250316588955</v>
      </c>
      <c r="N3575" s="467">
        <f t="shared" si="392"/>
        <v>0</v>
      </c>
      <c r="O3575" s="475" t="str">
        <f t="shared" si="393"/>
        <v/>
      </c>
    </row>
    <row r="3576" spans="1:15" hidden="1">
      <c r="A3576" s="475">
        <f t="shared" si="387"/>
        <v>43586</v>
      </c>
      <c r="B3576" s="475">
        <v>43614</v>
      </c>
      <c r="C3576" s="467">
        <v>23</v>
      </c>
      <c r="D3576" s="467">
        <v>980</v>
      </c>
      <c r="E3576" s="467">
        <v>42</v>
      </c>
      <c r="F3576" s="467">
        <v>0</v>
      </c>
      <c r="G3576" s="467">
        <f t="array" ref="G3576">MAX(IF($A$2:$A$8761=A3576,$D$2:$D$8761))</f>
        <v>1309</v>
      </c>
      <c r="H3576" s="467">
        <f t="shared" si="388"/>
        <v>0</v>
      </c>
      <c r="I3576" s="475" t="str">
        <f t="shared" si="389"/>
        <v/>
      </c>
      <c r="J3576" s="471">
        <f>'Potential Projects'!D3577</f>
        <v>15.795996102304811</v>
      </c>
      <c r="K3576" s="471">
        <f>'Potential Projects'!E3577</f>
        <v>88.51327972479038</v>
      </c>
      <c r="L3576" s="476">
        <f t="shared" si="390"/>
        <v>833.69072417290477</v>
      </c>
      <c r="M3576" s="471">
        <f t="shared" si="391"/>
        <v>1267.4250316588955</v>
      </c>
      <c r="N3576" s="467">
        <f t="shared" si="392"/>
        <v>0</v>
      </c>
      <c r="O3576" s="475" t="str">
        <f t="shared" si="393"/>
        <v/>
      </c>
    </row>
    <row r="3577" spans="1:15" hidden="1">
      <c r="A3577" s="475">
        <f t="shared" si="387"/>
        <v>43586</v>
      </c>
      <c r="B3577" s="475">
        <v>43614</v>
      </c>
      <c r="C3577" s="467">
        <v>24</v>
      </c>
      <c r="D3577" s="467">
        <v>911</v>
      </c>
      <c r="E3577" s="467">
        <v>41</v>
      </c>
      <c r="F3577" s="467">
        <v>0</v>
      </c>
      <c r="G3577" s="467">
        <f t="array" ref="G3577">MAX(IF($A$2:$A$8761=A3577,$D$2:$D$8761))</f>
        <v>1309</v>
      </c>
      <c r="H3577" s="467">
        <f t="shared" si="388"/>
        <v>0</v>
      </c>
      <c r="I3577" s="475" t="str">
        <f t="shared" si="389"/>
        <v/>
      </c>
      <c r="J3577" s="471">
        <f>'Potential Projects'!D3578</f>
        <v>10.562721554006405</v>
      </c>
      <c r="K3577" s="471">
        <f>'Potential Projects'!E3578</f>
        <v>93.634677864975274</v>
      </c>
      <c r="L3577" s="476">
        <f t="shared" si="390"/>
        <v>765.80260058101828</v>
      </c>
      <c r="M3577" s="471">
        <f t="shared" si="391"/>
        <v>1267.4250316588955</v>
      </c>
      <c r="N3577" s="467">
        <f t="shared" si="392"/>
        <v>0</v>
      </c>
      <c r="O3577" s="475" t="str">
        <f t="shared" si="393"/>
        <v/>
      </c>
    </row>
    <row r="3578" spans="1:15" hidden="1">
      <c r="A3578" s="475">
        <f t="shared" si="387"/>
        <v>43586</v>
      </c>
      <c r="B3578" s="477">
        <v>43615</v>
      </c>
      <c r="C3578" s="478">
        <v>1</v>
      </c>
      <c r="D3578" s="478">
        <v>841</v>
      </c>
      <c r="E3578" s="478">
        <v>30</v>
      </c>
      <c r="F3578" s="467">
        <v>0</v>
      </c>
      <c r="G3578" s="467">
        <f t="array" ref="G3578">MAX(IF($A$2:$A$8761=A3578,$D$2:$D$8761))</f>
        <v>1309</v>
      </c>
      <c r="H3578" s="467">
        <f t="shared" si="388"/>
        <v>0</v>
      </c>
      <c r="I3578" s="475" t="str">
        <f t="shared" si="389"/>
        <v/>
      </c>
      <c r="J3578" s="471">
        <f>'Potential Projects'!D3579</f>
        <v>6.4146959175039306</v>
      </c>
      <c r="K3578" s="471">
        <f>'Potential Projects'!E3579</f>
        <v>95.884432111373911</v>
      </c>
      <c r="L3578" s="476">
        <f t="shared" si="390"/>
        <v>708.70087197112218</v>
      </c>
      <c r="M3578" s="471">
        <f t="shared" si="391"/>
        <v>1267.4250316588955</v>
      </c>
      <c r="N3578" s="467">
        <f t="shared" si="392"/>
        <v>0</v>
      </c>
      <c r="O3578" s="475" t="str">
        <f t="shared" si="393"/>
        <v/>
      </c>
    </row>
    <row r="3579" spans="1:15" hidden="1">
      <c r="A3579" s="475">
        <f t="shared" si="387"/>
        <v>43586</v>
      </c>
      <c r="B3579" s="477">
        <v>43615</v>
      </c>
      <c r="C3579" s="478">
        <v>2</v>
      </c>
      <c r="D3579" s="478">
        <v>796</v>
      </c>
      <c r="E3579" s="478">
        <v>19</v>
      </c>
      <c r="F3579" s="467">
        <v>0</v>
      </c>
      <c r="G3579" s="467">
        <f t="array" ref="G3579">MAX(IF($A$2:$A$8761=A3579,$D$2:$D$8761))</f>
        <v>1309</v>
      </c>
      <c r="H3579" s="467">
        <f t="shared" si="388"/>
        <v>0</v>
      </c>
      <c r="I3579" s="475" t="str">
        <f t="shared" si="389"/>
        <v/>
      </c>
      <c r="J3579" s="471">
        <f>'Potential Projects'!D3580</f>
        <v>8.1075058955741905</v>
      </c>
      <c r="K3579" s="471">
        <f>'Potential Projects'!E3580</f>
        <v>99.157370834229198</v>
      </c>
      <c r="L3579" s="476">
        <f t="shared" si="390"/>
        <v>669.73512327019671</v>
      </c>
      <c r="M3579" s="471">
        <f t="shared" si="391"/>
        <v>1267.4250316588955</v>
      </c>
      <c r="N3579" s="467">
        <f t="shared" si="392"/>
        <v>0</v>
      </c>
      <c r="O3579" s="475" t="str">
        <f t="shared" si="393"/>
        <v/>
      </c>
    </row>
    <row r="3580" spans="1:15" hidden="1">
      <c r="A3580" s="475">
        <f t="shared" si="387"/>
        <v>43586</v>
      </c>
      <c r="B3580" s="477">
        <v>43615</v>
      </c>
      <c r="C3580" s="478">
        <v>3</v>
      </c>
      <c r="D3580" s="478">
        <v>762</v>
      </c>
      <c r="E3580" s="478">
        <v>11</v>
      </c>
      <c r="F3580" s="467">
        <v>0</v>
      </c>
      <c r="G3580" s="467">
        <f t="array" ref="G3580">MAX(IF($A$2:$A$8761=A3580,$D$2:$D$8761))</f>
        <v>1309</v>
      </c>
      <c r="H3580" s="467">
        <f t="shared" si="388"/>
        <v>0</v>
      </c>
      <c r="I3580" s="475" t="str">
        <f t="shared" si="389"/>
        <v/>
      </c>
      <c r="J3580" s="471">
        <f>'Potential Projects'!D3581</f>
        <v>3.4646900324997634</v>
      </c>
      <c r="K3580" s="471">
        <f>'Potential Projects'!E3581</f>
        <v>99.786300741775975</v>
      </c>
      <c r="L3580" s="476">
        <f t="shared" si="390"/>
        <v>647.74900922572419</v>
      </c>
      <c r="M3580" s="471">
        <f t="shared" si="391"/>
        <v>1267.4250316588955</v>
      </c>
      <c r="N3580" s="467">
        <f t="shared" si="392"/>
        <v>0</v>
      </c>
      <c r="O3580" s="475" t="str">
        <f t="shared" si="393"/>
        <v/>
      </c>
    </row>
    <row r="3581" spans="1:15" hidden="1">
      <c r="A3581" s="475">
        <f t="shared" si="387"/>
        <v>43586</v>
      </c>
      <c r="B3581" s="477">
        <v>43615</v>
      </c>
      <c r="C3581" s="478">
        <v>4</v>
      </c>
      <c r="D3581" s="478">
        <v>770</v>
      </c>
      <c r="E3581" s="478">
        <v>55</v>
      </c>
      <c r="F3581" s="467">
        <v>0</v>
      </c>
      <c r="G3581" s="467">
        <f t="array" ref="G3581">MAX(IF($A$2:$A$8761=A3581,$D$2:$D$8761))</f>
        <v>1309</v>
      </c>
      <c r="H3581" s="467">
        <f t="shared" si="388"/>
        <v>0</v>
      </c>
      <c r="I3581" s="475" t="str">
        <f t="shared" si="389"/>
        <v/>
      </c>
      <c r="J3581" s="471">
        <f>'Potential Projects'!D3582</f>
        <v>1.7229998083125169</v>
      </c>
      <c r="K3581" s="471">
        <f>'Potential Projects'!E3582</f>
        <v>99.635326273919588</v>
      </c>
      <c r="L3581" s="476">
        <f t="shared" si="390"/>
        <v>613.641673917768</v>
      </c>
      <c r="M3581" s="471">
        <f t="shared" si="391"/>
        <v>1267.4250316588955</v>
      </c>
      <c r="N3581" s="467">
        <f t="shared" si="392"/>
        <v>0</v>
      </c>
      <c r="O3581" s="475" t="str">
        <f t="shared" si="393"/>
        <v/>
      </c>
    </row>
    <row r="3582" spans="1:15" hidden="1">
      <c r="A3582" s="475">
        <f t="shared" si="387"/>
        <v>43586</v>
      </c>
      <c r="B3582" s="477">
        <v>43615</v>
      </c>
      <c r="C3582" s="478">
        <v>5</v>
      </c>
      <c r="D3582" s="478">
        <v>806</v>
      </c>
      <c r="E3582" s="478">
        <v>72</v>
      </c>
      <c r="F3582" s="467">
        <v>0</v>
      </c>
      <c r="G3582" s="467">
        <f t="array" ref="G3582">MAX(IF($A$2:$A$8761=A3582,$D$2:$D$8761))</f>
        <v>1309</v>
      </c>
      <c r="H3582" s="467">
        <f t="shared" si="388"/>
        <v>0</v>
      </c>
      <c r="I3582" s="475" t="str">
        <f t="shared" si="389"/>
        <v/>
      </c>
      <c r="J3582" s="471">
        <f>'Potential Projects'!D3583</f>
        <v>2.4577717758317781</v>
      </c>
      <c r="K3582" s="471">
        <f>'Potential Projects'!E3583</f>
        <v>99.646277789722632</v>
      </c>
      <c r="L3582" s="476">
        <f t="shared" si="390"/>
        <v>631.89595043444558</v>
      </c>
      <c r="M3582" s="471">
        <f t="shared" si="391"/>
        <v>1267.4250316588955</v>
      </c>
      <c r="N3582" s="467">
        <f t="shared" si="392"/>
        <v>0</v>
      </c>
      <c r="O3582" s="475" t="str">
        <f t="shared" si="393"/>
        <v/>
      </c>
    </row>
    <row r="3583" spans="1:15" hidden="1">
      <c r="A3583" s="475">
        <f t="shared" si="387"/>
        <v>43586</v>
      </c>
      <c r="B3583" s="477">
        <v>43615</v>
      </c>
      <c r="C3583" s="478">
        <v>6</v>
      </c>
      <c r="D3583" s="478">
        <v>866</v>
      </c>
      <c r="E3583" s="478">
        <v>45</v>
      </c>
      <c r="F3583" s="467">
        <v>1</v>
      </c>
      <c r="G3583" s="467">
        <f t="array" ref="G3583">MAX(IF($A$2:$A$8761=A3583,$D$2:$D$8761))</f>
        <v>1309</v>
      </c>
      <c r="H3583" s="467">
        <f t="shared" si="388"/>
        <v>0</v>
      </c>
      <c r="I3583" s="475" t="str">
        <f t="shared" si="389"/>
        <v/>
      </c>
      <c r="J3583" s="471">
        <f>'Potential Projects'!D3584</f>
        <v>5.9502655669056539</v>
      </c>
      <c r="K3583" s="471">
        <f>'Potential Projects'!E3584</f>
        <v>92.802362663943228</v>
      </c>
      <c r="L3583" s="476">
        <f t="shared" si="390"/>
        <v>721.24737176915119</v>
      </c>
      <c r="M3583" s="471">
        <f t="shared" si="391"/>
        <v>1267.4250316588955</v>
      </c>
      <c r="N3583" s="467">
        <f t="shared" si="392"/>
        <v>0</v>
      </c>
      <c r="O3583" s="475" t="str">
        <f t="shared" si="393"/>
        <v/>
      </c>
    </row>
    <row r="3584" spans="1:15" hidden="1">
      <c r="A3584" s="475">
        <f t="shared" si="387"/>
        <v>43586</v>
      </c>
      <c r="B3584" s="477">
        <v>43615</v>
      </c>
      <c r="C3584" s="478">
        <v>7</v>
      </c>
      <c r="D3584" s="478">
        <v>975</v>
      </c>
      <c r="E3584" s="478">
        <v>37</v>
      </c>
      <c r="F3584" s="467">
        <v>6</v>
      </c>
      <c r="G3584" s="467">
        <f t="array" ref="G3584">MAX(IF($A$2:$A$8761=A3584,$D$2:$D$8761))</f>
        <v>1309</v>
      </c>
      <c r="H3584" s="467">
        <f t="shared" si="388"/>
        <v>0</v>
      </c>
      <c r="I3584" s="475" t="str">
        <f t="shared" si="389"/>
        <v/>
      </c>
      <c r="J3584" s="471">
        <f>'Potential Projects'!D3585</f>
        <v>1.3013166625611174</v>
      </c>
      <c r="K3584" s="471">
        <f>'Potential Projects'!E3585</f>
        <v>94.362953665878308</v>
      </c>
      <c r="L3584" s="476">
        <f t="shared" si="390"/>
        <v>836.33572967156056</v>
      </c>
      <c r="M3584" s="471">
        <f t="shared" si="391"/>
        <v>1267.4250316588955</v>
      </c>
      <c r="N3584" s="467">
        <f t="shared" si="392"/>
        <v>0</v>
      </c>
      <c r="O3584" s="475" t="str">
        <f t="shared" si="393"/>
        <v/>
      </c>
    </row>
    <row r="3585" spans="1:15" hidden="1">
      <c r="A3585" s="475">
        <f t="shared" si="387"/>
        <v>43586</v>
      </c>
      <c r="B3585" s="477">
        <v>43615</v>
      </c>
      <c r="C3585" s="478">
        <v>8</v>
      </c>
      <c r="D3585" s="478">
        <v>1046</v>
      </c>
      <c r="E3585" s="478">
        <v>28</v>
      </c>
      <c r="F3585" s="467">
        <v>15</v>
      </c>
      <c r="G3585" s="467">
        <f t="array" ref="G3585">MAX(IF($A$2:$A$8761=A3585,$D$2:$D$8761))</f>
        <v>1309</v>
      </c>
      <c r="H3585" s="467">
        <f t="shared" si="388"/>
        <v>0</v>
      </c>
      <c r="I3585" s="475" t="str">
        <f t="shared" si="389"/>
        <v/>
      </c>
      <c r="J3585" s="471">
        <f>'Potential Projects'!D3586</f>
        <v>0.68355355624891823</v>
      </c>
      <c r="K3585" s="471">
        <f>'Potential Projects'!E3586</f>
        <v>89.739067243603529</v>
      </c>
      <c r="L3585" s="476">
        <f t="shared" si="390"/>
        <v>912.57737920014756</v>
      </c>
      <c r="M3585" s="471">
        <f t="shared" si="391"/>
        <v>1267.4250316588955</v>
      </c>
      <c r="N3585" s="467">
        <f t="shared" si="392"/>
        <v>0</v>
      </c>
      <c r="O3585" s="475" t="str">
        <f t="shared" si="393"/>
        <v/>
      </c>
    </row>
    <row r="3586" spans="1:15" hidden="1">
      <c r="A3586" s="475">
        <f t="shared" ref="A3586:A3649" si="394">DATE(YEAR(B3586),MONTH(B3586),1)</f>
        <v>43586</v>
      </c>
      <c r="B3586" s="477">
        <v>43615</v>
      </c>
      <c r="C3586" s="478">
        <v>9</v>
      </c>
      <c r="D3586" s="478">
        <v>1094</v>
      </c>
      <c r="E3586" s="478">
        <v>12</v>
      </c>
      <c r="F3586" s="467">
        <v>19</v>
      </c>
      <c r="G3586" s="467">
        <f t="array" ref="G3586">MAX(IF($A$2:$A$8761=A3586,$D$2:$D$8761))</f>
        <v>1309</v>
      </c>
      <c r="H3586" s="467">
        <f t="shared" ref="H3586:H3649" si="395">IF(G3586=D3586,1,0)</f>
        <v>0</v>
      </c>
      <c r="I3586" s="475" t="str">
        <f t="shared" ref="I3586:I3649" si="396">IF(D3586=G3586,B3586,"")</f>
        <v/>
      </c>
      <c r="J3586" s="471">
        <f>'Potential Projects'!D3587</f>
        <v>0.15496807101219084</v>
      </c>
      <c r="K3586" s="471">
        <f>'Potential Projects'!E3587</f>
        <v>92.450349655987964</v>
      </c>
      <c r="L3586" s="476">
        <f t="shared" ref="L3586:L3649" si="397">D3586-E3586-F3586-J3586-K3586</f>
        <v>970.39468227299972</v>
      </c>
      <c r="M3586" s="471">
        <f t="shared" ref="M3586:M3625" si="398">MAX($L$2882:$L$3625)</f>
        <v>1267.4250316588955</v>
      </c>
      <c r="N3586" s="467">
        <f t="shared" ref="N3586:N3649" si="399">IF(M3586=L3586,1,0)</f>
        <v>0</v>
      </c>
      <c r="O3586" s="475" t="str">
        <f t="shared" ref="O3586:O3649" si="400">IF(L3586=M3586,B3586,"")</f>
        <v/>
      </c>
    </row>
    <row r="3587" spans="1:15" hidden="1">
      <c r="A3587" s="475">
        <f t="shared" si="394"/>
        <v>43586</v>
      </c>
      <c r="B3587" s="477">
        <v>43615</v>
      </c>
      <c r="C3587" s="478">
        <v>10</v>
      </c>
      <c r="D3587" s="478">
        <v>1104</v>
      </c>
      <c r="E3587" s="478">
        <v>11</v>
      </c>
      <c r="F3587" s="467">
        <v>19</v>
      </c>
      <c r="G3587" s="467">
        <f t="array" ref="G3587">MAX(IF($A$2:$A$8761=A3587,$D$2:$D$8761))</f>
        <v>1309</v>
      </c>
      <c r="H3587" s="467">
        <f t="shared" si="395"/>
        <v>0</v>
      </c>
      <c r="I3587" s="475" t="str">
        <f t="shared" si="396"/>
        <v/>
      </c>
      <c r="J3587" s="471">
        <f>'Potential Projects'!D3588</f>
        <v>0.34337844515566279</v>
      </c>
      <c r="K3587" s="471">
        <f>'Potential Projects'!E3588</f>
        <v>98.882800688024076</v>
      </c>
      <c r="L3587" s="476">
        <f t="shared" si="397"/>
        <v>974.7738208668203</v>
      </c>
      <c r="M3587" s="471">
        <f t="shared" si="398"/>
        <v>1267.4250316588955</v>
      </c>
      <c r="N3587" s="467">
        <f t="shared" si="399"/>
        <v>0</v>
      </c>
      <c r="O3587" s="475" t="str">
        <f t="shared" si="400"/>
        <v/>
      </c>
    </row>
    <row r="3588" spans="1:15" hidden="1">
      <c r="A3588" s="475">
        <f t="shared" si="394"/>
        <v>43586</v>
      </c>
      <c r="B3588" s="477">
        <v>43615</v>
      </c>
      <c r="C3588" s="478">
        <v>11</v>
      </c>
      <c r="D3588" s="478">
        <v>1145</v>
      </c>
      <c r="E3588" s="478">
        <v>2</v>
      </c>
      <c r="F3588" s="467">
        <v>15</v>
      </c>
      <c r="G3588" s="467">
        <f t="array" ref="G3588">MAX(IF($A$2:$A$8761=A3588,$D$2:$D$8761))</f>
        <v>1309</v>
      </c>
      <c r="H3588" s="467">
        <f t="shared" si="395"/>
        <v>0</v>
      </c>
      <c r="I3588" s="475" t="str">
        <f t="shared" si="396"/>
        <v/>
      </c>
      <c r="J3588" s="471">
        <f>'Potential Projects'!D3589</f>
        <v>0.46604284050241973</v>
      </c>
      <c r="K3588" s="471">
        <f>'Potential Projects'!E3589</f>
        <v>98.426748279939801</v>
      </c>
      <c r="L3588" s="476">
        <f t="shared" si="397"/>
        <v>1029.1072088795577</v>
      </c>
      <c r="M3588" s="471">
        <f t="shared" si="398"/>
        <v>1267.4250316588955</v>
      </c>
      <c r="N3588" s="467">
        <f t="shared" si="399"/>
        <v>0</v>
      </c>
      <c r="O3588" s="475" t="str">
        <f t="shared" si="400"/>
        <v/>
      </c>
    </row>
    <row r="3589" spans="1:15" hidden="1">
      <c r="A3589" s="475">
        <f t="shared" si="394"/>
        <v>43586</v>
      </c>
      <c r="B3589" s="477">
        <v>43615</v>
      </c>
      <c r="C3589" s="478">
        <v>12</v>
      </c>
      <c r="D3589" s="478">
        <v>1198</v>
      </c>
      <c r="E3589" s="478">
        <v>0</v>
      </c>
      <c r="F3589" s="467">
        <v>11</v>
      </c>
      <c r="G3589" s="467">
        <f t="array" ref="G3589">MAX(IF($A$2:$A$8761=A3589,$D$2:$D$8761))</f>
        <v>1309</v>
      </c>
      <c r="H3589" s="467">
        <f t="shared" si="395"/>
        <v>0</v>
      </c>
      <c r="I3589" s="475" t="str">
        <f t="shared" si="396"/>
        <v/>
      </c>
      <c r="J3589" s="471">
        <f>'Potential Projects'!D3590</f>
        <v>1.0509334470461149</v>
      </c>
      <c r="K3589" s="471">
        <f>'Potential Projects'!E3590</f>
        <v>97.570965545044075</v>
      </c>
      <c r="L3589" s="476">
        <f t="shared" si="397"/>
        <v>1088.3781010079097</v>
      </c>
      <c r="M3589" s="471">
        <f t="shared" si="398"/>
        <v>1267.4250316588955</v>
      </c>
      <c r="N3589" s="467">
        <f t="shared" si="399"/>
        <v>0</v>
      </c>
      <c r="O3589" s="475" t="str">
        <f t="shared" si="400"/>
        <v/>
      </c>
    </row>
    <row r="3590" spans="1:15" hidden="1">
      <c r="A3590" s="475">
        <f t="shared" si="394"/>
        <v>43586</v>
      </c>
      <c r="B3590" s="477">
        <v>43615</v>
      </c>
      <c r="C3590" s="478">
        <v>13</v>
      </c>
      <c r="D3590" s="478">
        <v>1231</v>
      </c>
      <c r="E3590" s="478">
        <v>0</v>
      </c>
      <c r="F3590" s="467">
        <v>18</v>
      </c>
      <c r="G3590" s="467">
        <f t="array" ref="G3590">MAX(IF($A$2:$A$8761=A3590,$D$2:$D$8761))</f>
        <v>1309</v>
      </c>
      <c r="H3590" s="467">
        <f t="shared" si="395"/>
        <v>0</v>
      </c>
      <c r="I3590" s="475" t="str">
        <f t="shared" si="396"/>
        <v/>
      </c>
      <c r="J3590" s="471">
        <f>'Potential Projects'!D3591</f>
        <v>0.93765615634142974</v>
      </c>
      <c r="K3590" s="471">
        <f>'Potential Projects'!E3591</f>
        <v>97.761052569339938</v>
      </c>
      <c r="L3590" s="476">
        <f t="shared" si="397"/>
        <v>1114.3012912743186</v>
      </c>
      <c r="M3590" s="471">
        <f t="shared" si="398"/>
        <v>1267.4250316588955</v>
      </c>
      <c r="N3590" s="467">
        <f t="shared" si="399"/>
        <v>0</v>
      </c>
      <c r="O3590" s="475" t="str">
        <f t="shared" si="400"/>
        <v/>
      </c>
    </row>
    <row r="3591" spans="1:15" hidden="1">
      <c r="A3591" s="475">
        <f t="shared" si="394"/>
        <v>43586</v>
      </c>
      <c r="B3591" s="477">
        <v>43615</v>
      </c>
      <c r="C3591" s="478">
        <v>14</v>
      </c>
      <c r="D3591" s="478">
        <v>1259</v>
      </c>
      <c r="E3591" s="478">
        <v>0</v>
      </c>
      <c r="F3591" s="467">
        <v>19</v>
      </c>
      <c r="G3591" s="467">
        <f t="array" ref="G3591">MAX(IF($A$2:$A$8761=A3591,$D$2:$D$8761))</f>
        <v>1309</v>
      </c>
      <c r="H3591" s="467">
        <f t="shared" si="395"/>
        <v>0</v>
      </c>
      <c r="I3591" s="475" t="str">
        <f t="shared" si="396"/>
        <v/>
      </c>
      <c r="J3591" s="471">
        <f>'Potential Projects'!D3592</f>
        <v>0.63170550165858519</v>
      </c>
      <c r="K3591" s="471">
        <f>'Potential Projects'!E3592</f>
        <v>98.288289830144052</v>
      </c>
      <c r="L3591" s="476">
        <f t="shared" si="397"/>
        <v>1141.0800046681973</v>
      </c>
      <c r="M3591" s="471">
        <f t="shared" si="398"/>
        <v>1267.4250316588955</v>
      </c>
      <c r="N3591" s="467">
        <f t="shared" si="399"/>
        <v>0</v>
      </c>
      <c r="O3591" s="475" t="str">
        <f t="shared" si="400"/>
        <v/>
      </c>
    </row>
    <row r="3592" spans="1:15" hidden="1">
      <c r="A3592" s="475">
        <f t="shared" si="394"/>
        <v>43586</v>
      </c>
      <c r="B3592" s="477">
        <v>43615</v>
      </c>
      <c r="C3592" s="478">
        <v>15</v>
      </c>
      <c r="D3592" s="478">
        <v>1258</v>
      </c>
      <c r="E3592" s="478">
        <v>0</v>
      </c>
      <c r="F3592" s="467">
        <v>19</v>
      </c>
      <c r="G3592" s="467">
        <f t="array" ref="G3592">MAX(IF($A$2:$A$8761=A3592,$D$2:$D$8761))</f>
        <v>1309</v>
      </c>
      <c r="H3592" s="467">
        <f t="shared" si="395"/>
        <v>0</v>
      </c>
      <c r="I3592" s="475" t="str">
        <f t="shared" si="396"/>
        <v/>
      </c>
      <c r="J3592" s="471">
        <f>'Potential Projects'!D3593</f>
        <v>1.1901416657319095</v>
      </c>
      <c r="K3592" s="471">
        <f>'Potential Projects'!E3593</f>
        <v>96.442177166200793</v>
      </c>
      <c r="L3592" s="476">
        <f t="shared" si="397"/>
        <v>1141.3676811680673</v>
      </c>
      <c r="M3592" s="471">
        <f t="shared" si="398"/>
        <v>1267.4250316588955</v>
      </c>
      <c r="N3592" s="467">
        <f t="shared" si="399"/>
        <v>0</v>
      </c>
      <c r="O3592" s="475" t="str">
        <f t="shared" si="400"/>
        <v/>
      </c>
    </row>
    <row r="3593" spans="1:15" hidden="1">
      <c r="A3593" s="475">
        <f t="shared" si="394"/>
        <v>43586</v>
      </c>
      <c r="B3593" s="477">
        <v>43615</v>
      </c>
      <c r="C3593" s="478">
        <v>16</v>
      </c>
      <c r="D3593" s="478">
        <v>1269</v>
      </c>
      <c r="E3593" s="478">
        <v>0</v>
      </c>
      <c r="F3593" s="467">
        <v>14</v>
      </c>
      <c r="G3593" s="467">
        <f t="array" ref="G3593">MAX(IF($A$2:$A$8761=A3593,$D$2:$D$8761))</f>
        <v>1309</v>
      </c>
      <c r="H3593" s="467">
        <f t="shared" si="395"/>
        <v>0</v>
      </c>
      <c r="I3593" s="475" t="str">
        <f t="shared" si="396"/>
        <v/>
      </c>
      <c r="J3593" s="471">
        <f>'Potential Projects'!D3594</f>
        <v>0.39503841900877368</v>
      </c>
      <c r="K3593" s="471">
        <f>'Potential Projects'!E3594</f>
        <v>86.110204257149022</v>
      </c>
      <c r="L3593" s="476">
        <f t="shared" si="397"/>
        <v>1168.4947573238421</v>
      </c>
      <c r="M3593" s="471">
        <f t="shared" si="398"/>
        <v>1267.4250316588955</v>
      </c>
      <c r="N3593" s="467">
        <f t="shared" si="399"/>
        <v>0</v>
      </c>
      <c r="O3593" s="475" t="str">
        <f t="shared" si="400"/>
        <v/>
      </c>
    </row>
    <row r="3594" spans="1:15" hidden="1">
      <c r="A3594" s="475">
        <f t="shared" si="394"/>
        <v>43586</v>
      </c>
      <c r="B3594" s="477">
        <v>43615</v>
      </c>
      <c r="C3594" s="478">
        <v>17</v>
      </c>
      <c r="D3594" s="478">
        <v>1309</v>
      </c>
      <c r="E3594" s="478">
        <v>0</v>
      </c>
      <c r="F3594" s="467">
        <v>13</v>
      </c>
      <c r="G3594" s="467">
        <f t="array" ref="G3594">MAX(IF($A$2:$A$8761=A3594,$D$2:$D$8761))</f>
        <v>1309</v>
      </c>
      <c r="H3594" s="467">
        <f t="shared" si="395"/>
        <v>1</v>
      </c>
      <c r="I3594" s="475">
        <f t="shared" si="396"/>
        <v>43615</v>
      </c>
      <c r="J3594" s="471">
        <f>'Potential Projects'!D3595</f>
        <v>0.55051849087725835</v>
      </c>
      <c r="K3594" s="471">
        <f>'Potential Projects'!E3595</f>
        <v>85.679183885185978</v>
      </c>
      <c r="L3594" s="476">
        <f t="shared" si="397"/>
        <v>1209.7702976239368</v>
      </c>
      <c r="M3594" s="471">
        <f t="shared" si="398"/>
        <v>1267.4250316588955</v>
      </c>
      <c r="N3594" s="467">
        <f t="shared" si="399"/>
        <v>0</v>
      </c>
      <c r="O3594" s="475" t="str">
        <f t="shared" si="400"/>
        <v/>
      </c>
    </row>
    <row r="3595" spans="1:15" hidden="1">
      <c r="A3595" s="475">
        <f t="shared" si="394"/>
        <v>43586</v>
      </c>
      <c r="B3595" s="477">
        <v>43615</v>
      </c>
      <c r="C3595" s="478">
        <v>18</v>
      </c>
      <c r="D3595" s="478">
        <v>1285</v>
      </c>
      <c r="E3595" s="478">
        <v>0</v>
      </c>
      <c r="F3595" s="467">
        <v>5</v>
      </c>
      <c r="G3595" s="467">
        <f t="array" ref="G3595">MAX(IF($A$2:$A$8761=A3595,$D$2:$D$8761))</f>
        <v>1309</v>
      </c>
      <c r="H3595" s="467">
        <f t="shared" si="395"/>
        <v>0</v>
      </c>
      <c r="I3595" s="475" t="str">
        <f t="shared" si="396"/>
        <v/>
      </c>
      <c r="J3595" s="471">
        <f>'Potential Projects'!D3596</f>
        <v>0.8336694187683682</v>
      </c>
      <c r="K3595" s="471">
        <f>'Potential Projects'!E3596</f>
        <v>80.277739840894441</v>
      </c>
      <c r="L3595" s="476">
        <f t="shared" si="397"/>
        <v>1198.8885907403373</v>
      </c>
      <c r="M3595" s="471">
        <f t="shared" si="398"/>
        <v>1267.4250316588955</v>
      </c>
      <c r="N3595" s="467">
        <f t="shared" si="399"/>
        <v>0</v>
      </c>
      <c r="O3595" s="475" t="str">
        <f t="shared" si="400"/>
        <v/>
      </c>
    </row>
    <row r="3596" spans="1:15" hidden="1">
      <c r="A3596" s="475">
        <f t="shared" si="394"/>
        <v>43586</v>
      </c>
      <c r="B3596" s="477">
        <v>43615</v>
      </c>
      <c r="C3596" s="478">
        <v>19</v>
      </c>
      <c r="D3596" s="478">
        <v>1235</v>
      </c>
      <c r="E3596" s="478">
        <v>61</v>
      </c>
      <c r="F3596" s="467">
        <v>3</v>
      </c>
      <c r="G3596" s="467">
        <f t="array" ref="G3596">MAX(IF($A$2:$A$8761=A3596,$D$2:$D$8761))</f>
        <v>1309</v>
      </c>
      <c r="H3596" s="467">
        <f t="shared" si="395"/>
        <v>0</v>
      </c>
      <c r="I3596" s="475" t="str">
        <f t="shared" si="396"/>
        <v/>
      </c>
      <c r="J3596" s="471">
        <f>'Potential Projects'!D3597</f>
        <v>2.8899781955788124</v>
      </c>
      <c r="K3596" s="471">
        <f>'Potential Projects'!E3597</f>
        <v>75.340170715975049</v>
      </c>
      <c r="L3596" s="476">
        <f t="shared" si="397"/>
        <v>1092.7698510884461</v>
      </c>
      <c r="M3596" s="471">
        <f t="shared" si="398"/>
        <v>1267.4250316588955</v>
      </c>
      <c r="N3596" s="467">
        <f t="shared" si="399"/>
        <v>0</v>
      </c>
      <c r="O3596" s="475" t="str">
        <f t="shared" si="400"/>
        <v/>
      </c>
    </row>
    <row r="3597" spans="1:15" hidden="1">
      <c r="A3597" s="475">
        <f t="shared" si="394"/>
        <v>43586</v>
      </c>
      <c r="B3597" s="477">
        <v>43615</v>
      </c>
      <c r="C3597" s="478">
        <v>20</v>
      </c>
      <c r="D3597" s="478">
        <v>1114</v>
      </c>
      <c r="E3597" s="478">
        <v>77</v>
      </c>
      <c r="F3597" s="467">
        <v>2</v>
      </c>
      <c r="G3597" s="467">
        <f t="array" ref="G3597">MAX(IF($A$2:$A$8761=A3597,$D$2:$D$8761))</f>
        <v>1309</v>
      </c>
      <c r="H3597" s="467">
        <f t="shared" si="395"/>
        <v>0</v>
      </c>
      <c r="I3597" s="475" t="str">
        <f t="shared" si="396"/>
        <v/>
      </c>
      <c r="J3597" s="471">
        <f>'Potential Projects'!D3598</f>
        <v>5.9990064005776214</v>
      </c>
      <c r="K3597" s="471">
        <f>'Potential Projects'!E3598</f>
        <v>91.325472532788638</v>
      </c>
      <c r="L3597" s="476">
        <f t="shared" si="397"/>
        <v>937.67552106663379</v>
      </c>
      <c r="M3597" s="471">
        <f t="shared" si="398"/>
        <v>1267.4250316588955</v>
      </c>
      <c r="N3597" s="467">
        <f t="shared" si="399"/>
        <v>0</v>
      </c>
      <c r="O3597" s="475" t="str">
        <f t="shared" si="400"/>
        <v/>
      </c>
    </row>
    <row r="3598" spans="1:15" hidden="1">
      <c r="A3598" s="475">
        <f t="shared" si="394"/>
        <v>43586</v>
      </c>
      <c r="B3598" s="477">
        <v>43615</v>
      </c>
      <c r="C3598" s="478">
        <v>21</v>
      </c>
      <c r="D3598" s="478">
        <v>1112</v>
      </c>
      <c r="E3598" s="478">
        <v>22</v>
      </c>
      <c r="F3598" s="467">
        <v>0</v>
      </c>
      <c r="G3598" s="467">
        <f t="array" ref="G3598">MAX(IF($A$2:$A$8761=A3598,$D$2:$D$8761))</f>
        <v>1309</v>
      </c>
      <c r="H3598" s="467">
        <f t="shared" si="395"/>
        <v>0</v>
      </c>
      <c r="I3598" s="475" t="str">
        <f t="shared" si="396"/>
        <v/>
      </c>
      <c r="J3598" s="471">
        <f>'Potential Projects'!D3599</f>
        <v>3.0639897278813892</v>
      </c>
      <c r="K3598" s="471">
        <f>'Potential Projects'!E3599</f>
        <v>97.003833476671673</v>
      </c>
      <c r="L3598" s="476">
        <f t="shared" si="397"/>
        <v>989.93217679544705</v>
      </c>
      <c r="M3598" s="471">
        <f t="shared" si="398"/>
        <v>1267.4250316588955</v>
      </c>
      <c r="N3598" s="467">
        <f t="shared" si="399"/>
        <v>0</v>
      </c>
      <c r="O3598" s="475" t="str">
        <f t="shared" si="400"/>
        <v/>
      </c>
    </row>
    <row r="3599" spans="1:15" hidden="1">
      <c r="A3599" s="475">
        <f t="shared" si="394"/>
        <v>43586</v>
      </c>
      <c r="B3599" s="477">
        <v>43615</v>
      </c>
      <c r="C3599" s="478">
        <v>22</v>
      </c>
      <c r="D3599" s="478">
        <v>1068</v>
      </c>
      <c r="E3599" s="478">
        <v>22</v>
      </c>
      <c r="F3599" s="467">
        <v>0</v>
      </c>
      <c r="G3599" s="467">
        <f t="array" ref="G3599">MAX(IF($A$2:$A$8761=A3599,$D$2:$D$8761))</f>
        <v>1309</v>
      </c>
      <c r="H3599" s="467">
        <f t="shared" si="395"/>
        <v>0</v>
      </c>
      <c r="I3599" s="475" t="str">
        <f t="shared" si="396"/>
        <v/>
      </c>
      <c r="J3599" s="471">
        <f>'Potential Projects'!D3600</f>
        <v>0.88999409864060131</v>
      </c>
      <c r="K3599" s="471">
        <f>'Potential Projects'!E3600</f>
        <v>98.893752203827134</v>
      </c>
      <c r="L3599" s="476">
        <f t="shared" si="397"/>
        <v>946.21625369753235</v>
      </c>
      <c r="M3599" s="471">
        <f t="shared" si="398"/>
        <v>1267.4250316588955</v>
      </c>
      <c r="N3599" s="467">
        <f t="shared" si="399"/>
        <v>0</v>
      </c>
      <c r="O3599" s="475" t="str">
        <f t="shared" si="400"/>
        <v/>
      </c>
    </row>
    <row r="3600" spans="1:15" hidden="1">
      <c r="A3600" s="475">
        <f t="shared" si="394"/>
        <v>43586</v>
      </c>
      <c r="B3600" s="477">
        <v>43615</v>
      </c>
      <c r="C3600" s="478">
        <v>23</v>
      </c>
      <c r="D3600" s="478">
        <v>963</v>
      </c>
      <c r="E3600" s="478">
        <v>18</v>
      </c>
      <c r="F3600" s="467">
        <v>0</v>
      </c>
      <c r="G3600" s="467">
        <f t="array" ref="G3600">MAX(IF($A$2:$A$8761=A3600,$D$2:$D$8761))</f>
        <v>1309</v>
      </c>
      <c r="H3600" s="467">
        <f t="shared" si="395"/>
        <v>0</v>
      </c>
      <c r="I3600" s="475" t="str">
        <f t="shared" si="396"/>
        <v/>
      </c>
      <c r="J3600" s="471">
        <f>'Potential Projects'!D3601</f>
        <v>2.5786880807721849E-2</v>
      </c>
      <c r="K3600" s="471">
        <f>'Potential Projects'!E3601</f>
        <v>95.749102666093307</v>
      </c>
      <c r="L3600" s="476">
        <f t="shared" si="397"/>
        <v>849.22511045309898</v>
      </c>
      <c r="M3600" s="471">
        <f t="shared" si="398"/>
        <v>1267.4250316588955</v>
      </c>
      <c r="N3600" s="467">
        <f t="shared" si="399"/>
        <v>0</v>
      </c>
      <c r="O3600" s="475" t="str">
        <f t="shared" si="400"/>
        <v/>
      </c>
    </row>
    <row r="3601" spans="1:15" hidden="1">
      <c r="A3601" s="475">
        <f t="shared" si="394"/>
        <v>43586</v>
      </c>
      <c r="B3601" s="477">
        <v>43615</v>
      </c>
      <c r="C3601" s="478">
        <v>24</v>
      </c>
      <c r="D3601" s="478">
        <v>890</v>
      </c>
      <c r="E3601" s="478">
        <v>59</v>
      </c>
      <c r="F3601" s="467">
        <v>0</v>
      </c>
      <c r="G3601" s="467">
        <f t="array" ref="G3601">MAX(IF($A$2:$A$8761=A3601,$D$2:$D$8761))</f>
        <v>1309</v>
      </c>
      <c r="H3601" s="467">
        <f t="shared" si="395"/>
        <v>0</v>
      </c>
      <c r="I3601" s="475" t="str">
        <f t="shared" si="396"/>
        <v/>
      </c>
      <c r="J3601" s="471">
        <f>'Potential Projects'!D3602</f>
        <v>0</v>
      </c>
      <c r="K3601" s="471">
        <f>'Potential Projects'!E3602</f>
        <v>73.32822081272846</v>
      </c>
      <c r="L3601" s="476">
        <f t="shared" si="397"/>
        <v>757.67177918727157</v>
      </c>
      <c r="M3601" s="471">
        <f t="shared" si="398"/>
        <v>1267.4250316588955</v>
      </c>
      <c r="N3601" s="467">
        <f t="shared" si="399"/>
        <v>0</v>
      </c>
      <c r="O3601" s="475" t="str">
        <f t="shared" si="400"/>
        <v/>
      </c>
    </row>
    <row r="3602" spans="1:15" hidden="1">
      <c r="A3602" s="475">
        <f t="shared" si="394"/>
        <v>43586</v>
      </c>
      <c r="B3602" s="475">
        <v>43616</v>
      </c>
      <c r="C3602" s="467">
        <v>1</v>
      </c>
      <c r="D3602" s="467">
        <v>839</v>
      </c>
      <c r="E3602" s="467">
        <v>44</v>
      </c>
      <c r="F3602" s="467">
        <v>0</v>
      </c>
      <c r="G3602" s="467">
        <f t="array" ref="G3602">MAX(IF($A$2:$A$8761=A3602,$D$2:$D$8761))</f>
        <v>1309</v>
      </c>
      <c r="H3602" s="467">
        <f t="shared" si="395"/>
        <v>0</v>
      </c>
      <c r="I3602" s="475" t="str">
        <f t="shared" si="396"/>
        <v/>
      </c>
      <c r="J3602" s="471">
        <f>'Potential Projects'!D3603</f>
        <v>0</v>
      </c>
      <c r="K3602" s="471">
        <f>'Potential Projects'!E3603</f>
        <v>62.805378628251994</v>
      </c>
      <c r="L3602" s="476">
        <f t="shared" si="397"/>
        <v>732.19462137174798</v>
      </c>
      <c r="M3602" s="471">
        <f t="shared" si="398"/>
        <v>1267.4250316588955</v>
      </c>
      <c r="N3602" s="467">
        <f t="shared" si="399"/>
        <v>0</v>
      </c>
      <c r="O3602" s="475" t="str">
        <f t="shared" si="400"/>
        <v/>
      </c>
    </row>
    <row r="3603" spans="1:15" hidden="1">
      <c r="A3603" s="475">
        <f t="shared" si="394"/>
        <v>43586</v>
      </c>
      <c r="B3603" s="475">
        <v>43616</v>
      </c>
      <c r="C3603" s="467">
        <v>2</v>
      </c>
      <c r="D3603" s="467">
        <v>815</v>
      </c>
      <c r="E3603" s="467">
        <v>11</v>
      </c>
      <c r="F3603" s="467">
        <v>0</v>
      </c>
      <c r="G3603" s="467">
        <f t="array" ref="G3603">MAX(IF($A$2:$A$8761=A3603,$D$2:$D$8761))</f>
        <v>1309</v>
      </c>
      <c r="H3603" s="467">
        <f t="shared" si="395"/>
        <v>0</v>
      </c>
      <c r="I3603" s="475" t="str">
        <f t="shared" si="396"/>
        <v/>
      </c>
      <c r="J3603" s="471">
        <f>'Potential Projects'!D3604</f>
        <v>2.380472930272123E-3</v>
      </c>
      <c r="K3603" s="471">
        <f>'Potential Projects'!E3604</f>
        <v>33.574218447645663</v>
      </c>
      <c r="L3603" s="476">
        <f t="shared" si="397"/>
        <v>770.42340107942402</v>
      </c>
      <c r="M3603" s="471">
        <f t="shared" si="398"/>
        <v>1267.4250316588955</v>
      </c>
      <c r="N3603" s="467">
        <f t="shared" si="399"/>
        <v>0</v>
      </c>
      <c r="O3603" s="475" t="str">
        <f t="shared" si="400"/>
        <v/>
      </c>
    </row>
    <row r="3604" spans="1:15" hidden="1">
      <c r="A3604" s="475">
        <f t="shared" si="394"/>
        <v>43586</v>
      </c>
      <c r="B3604" s="475">
        <v>43616</v>
      </c>
      <c r="C3604" s="467">
        <v>3</v>
      </c>
      <c r="D3604" s="467">
        <v>782</v>
      </c>
      <c r="E3604" s="467">
        <v>3</v>
      </c>
      <c r="F3604" s="467">
        <v>0</v>
      </c>
      <c r="G3604" s="467">
        <f t="array" ref="G3604">MAX(IF($A$2:$A$8761=A3604,$D$2:$D$8761))</f>
        <v>1309</v>
      </c>
      <c r="H3604" s="467">
        <f t="shared" si="395"/>
        <v>0</v>
      </c>
      <c r="I3604" s="475" t="str">
        <f t="shared" si="396"/>
        <v/>
      </c>
      <c r="J3604" s="471">
        <f>'Potential Projects'!D3605</f>
        <v>3.8571347128847719</v>
      </c>
      <c r="K3604" s="471">
        <f>'Potential Projects'!E3605</f>
        <v>15.520644646312622</v>
      </c>
      <c r="L3604" s="476">
        <f t="shared" si="397"/>
        <v>759.62222064080265</v>
      </c>
      <c r="M3604" s="471">
        <f t="shared" si="398"/>
        <v>1267.4250316588955</v>
      </c>
      <c r="N3604" s="467">
        <f t="shared" si="399"/>
        <v>0</v>
      </c>
      <c r="O3604" s="475" t="str">
        <f t="shared" si="400"/>
        <v/>
      </c>
    </row>
    <row r="3605" spans="1:15" hidden="1">
      <c r="A3605" s="475">
        <f t="shared" si="394"/>
        <v>43586</v>
      </c>
      <c r="B3605" s="475">
        <v>43616</v>
      </c>
      <c r="C3605" s="467">
        <v>4</v>
      </c>
      <c r="D3605" s="467">
        <v>793</v>
      </c>
      <c r="E3605" s="467">
        <v>7</v>
      </c>
      <c r="F3605" s="467">
        <v>0</v>
      </c>
      <c r="G3605" s="467">
        <f t="array" ref="G3605">MAX(IF($A$2:$A$8761=A3605,$D$2:$D$8761))</f>
        <v>1309</v>
      </c>
      <c r="H3605" s="467">
        <f t="shared" si="395"/>
        <v>0</v>
      </c>
      <c r="I3605" s="475" t="str">
        <f t="shared" si="396"/>
        <v/>
      </c>
      <c r="J3605" s="471">
        <f>'Potential Projects'!D3606</f>
        <v>9.0078948924633018</v>
      </c>
      <c r="K3605" s="471">
        <f>'Potential Projects'!E3606</f>
        <v>10.311634379703289</v>
      </c>
      <c r="L3605" s="476">
        <f t="shared" si="397"/>
        <v>766.68047072783338</v>
      </c>
      <c r="M3605" s="471">
        <f t="shared" si="398"/>
        <v>1267.4250316588955</v>
      </c>
      <c r="N3605" s="467">
        <f t="shared" si="399"/>
        <v>0</v>
      </c>
      <c r="O3605" s="475" t="str">
        <f t="shared" si="400"/>
        <v/>
      </c>
    </row>
    <row r="3606" spans="1:15" hidden="1">
      <c r="A3606" s="475">
        <f t="shared" si="394"/>
        <v>43586</v>
      </c>
      <c r="B3606" s="475">
        <v>43616</v>
      </c>
      <c r="C3606" s="467">
        <v>5</v>
      </c>
      <c r="D3606" s="467">
        <v>820</v>
      </c>
      <c r="E3606" s="467">
        <v>24</v>
      </c>
      <c r="F3606" s="467">
        <v>0</v>
      </c>
      <c r="G3606" s="467">
        <f t="array" ref="G3606">MAX(IF($A$2:$A$8761=A3606,$D$2:$D$8761))</f>
        <v>1309</v>
      </c>
      <c r="H3606" s="467">
        <f t="shared" si="395"/>
        <v>0</v>
      </c>
      <c r="I3606" s="475" t="str">
        <f t="shared" si="396"/>
        <v/>
      </c>
      <c r="J3606" s="471">
        <f>'Potential Projects'!D3607</f>
        <v>7.6614176871998332</v>
      </c>
      <c r="K3606" s="471">
        <f>'Potential Projects'!E3607</f>
        <v>9.4456823801333059</v>
      </c>
      <c r="L3606" s="476">
        <f t="shared" si="397"/>
        <v>778.89289993266686</v>
      </c>
      <c r="M3606" s="471">
        <f t="shared" si="398"/>
        <v>1267.4250316588955</v>
      </c>
      <c r="N3606" s="467">
        <f t="shared" si="399"/>
        <v>0</v>
      </c>
      <c r="O3606" s="475" t="str">
        <f t="shared" si="400"/>
        <v/>
      </c>
    </row>
    <row r="3607" spans="1:15" hidden="1">
      <c r="A3607" s="475">
        <f t="shared" si="394"/>
        <v>43586</v>
      </c>
      <c r="B3607" s="475">
        <v>43616</v>
      </c>
      <c r="C3607" s="467">
        <v>6</v>
      </c>
      <c r="D3607" s="467">
        <v>858</v>
      </c>
      <c r="E3607" s="467">
        <v>22</v>
      </c>
      <c r="F3607" s="467">
        <v>1</v>
      </c>
      <c r="G3607" s="467">
        <f t="array" ref="G3607">MAX(IF($A$2:$A$8761=A3607,$D$2:$D$8761))</f>
        <v>1309</v>
      </c>
      <c r="H3607" s="467">
        <f t="shared" si="395"/>
        <v>0</v>
      </c>
      <c r="I3607" s="475" t="str">
        <f t="shared" si="396"/>
        <v/>
      </c>
      <c r="J3607" s="471">
        <f>'Potential Projects'!D3608</f>
        <v>4.4382484609055322</v>
      </c>
      <c r="K3607" s="471">
        <f>'Potential Projects'!E3608</f>
        <v>4.5683465921307249</v>
      </c>
      <c r="L3607" s="476">
        <f t="shared" si="397"/>
        <v>825.99340494696366</v>
      </c>
      <c r="M3607" s="471">
        <f t="shared" si="398"/>
        <v>1267.4250316588955</v>
      </c>
      <c r="N3607" s="467">
        <f t="shared" si="399"/>
        <v>0</v>
      </c>
      <c r="O3607" s="475" t="str">
        <f t="shared" si="400"/>
        <v/>
      </c>
    </row>
    <row r="3608" spans="1:15" hidden="1">
      <c r="A3608" s="475">
        <f t="shared" si="394"/>
        <v>43586</v>
      </c>
      <c r="B3608" s="475">
        <v>43616</v>
      </c>
      <c r="C3608" s="467">
        <v>7</v>
      </c>
      <c r="D3608" s="467">
        <v>970</v>
      </c>
      <c r="E3608" s="467">
        <v>26</v>
      </c>
      <c r="F3608" s="467">
        <v>9</v>
      </c>
      <c r="G3608" s="467">
        <f t="array" ref="G3608">MAX(IF($A$2:$A$8761=A3608,$D$2:$D$8761))</f>
        <v>1309</v>
      </c>
      <c r="H3608" s="467">
        <f t="shared" si="395"/>
        <v>0</v>
      </c>
      <c r="I3608" s="475" t="str">
        <f t="shared" si="396"/>
        <v/>
      </c>
      <c r="J3608" s="471">
        <f>'Potential Projects'!D3609</f>
        <v>6.754947907205592</v>
      </c>
      <c r="K3608" s="471">
        <f>'Potential Projects'!E3609</f>
        <v>3.0656421737260802</v>
      </c>
      <c r="L3608" s="476">
        <f t="shared" si="397"/>
        <v>925.17940991906823</v>
      </c>
      <c r="M3608" s="471">
        <f t="shared" si="398"/>
        <v>1267.4250316588955</v>
      </c>
      <c r="N3608" s="467">
        <f t="shared" si="399"/>
        <v>0</v>
      </c>
      <c r="O3608" s="475" t="str">
        <f t="shared" si="400"/>
        <v/>
      </c>
    </row>
    <row r="3609" spans="1:15" hidden="1">
      <c r="A3609" s="475">
        <f t="shared" si="394"/>
        <v>43586</v>
      </c>
      <c r="B3609" s="475">
        <v>43616</v>
      </c>
      <c r="C3609" s="467">
        <v>8</v>
      </c>
      <c r="D3609" s="467">
        <v>1022</v>
      </c>
      <c r="E3609" s="467">
        <v>20</v>
      </c>
      <c r="F3609" s="467">
        <v>15</v>
      </c>
      <c r="G3609" s="467">
        <f t="array" ref="G3609">MAX(IF($A$2:$A$8761=A3609,$D$2:$D$8761))</f>
        <v>1309</v>
      </c>
      <c r="H3609" s="467">
        <f t="shared" si="395"/>
        <v>0</v>
      </c>
      <c r="I3609" s="475" t="str">
        <f t="shared" si="396"/>
        <v/>
      </c>
      <c r="J3609" s="471">
        <f>'Potential Projects'!D3610</f>
        <v>0.58085865148681237</v>
      </c>
      <c r="K3609" s="471">
        <f>'Potential Projects'!E3610</f>
        <v>1.6959204472156524</v>
      </c>
      <c r="L3609" s="476">
        <f t="shared" si="397"/>
        <v>984.72322090129762</v>
      </c>
      <c r="M3609" s="471">
        <f t="shared" si="398"/>
        <v>1267.4250316588955</v>
      </c>
      <c r="N3609" s="467">
        <f t="shared" si="399"/>
        <v>0</v>
      </c>
      <c r="O3609" s="475" t="str">
        <f t="shared" si="400"/>
        <v/>
      </c>
    </row>
    <row r="3610" spans="1:15" hidden="1">
      <c r="A3610" s="475">
        <f t="shared" si="394"/>
        <v>43586</v>
      </c>
      <c r="B3610" s="475">
        <v>43616</v>
      </c>
      <c r="C3610" s="467">
        <v>9</v>
      </c>
      <c r="D3610" s="467">
        <v>1071</v>
      </c>
      <c r="E3610" s="467">
        <v>4</v>
      </c>
      <c r="F3610" s="467">
        <v>18</v>
      </c>
      <c r="G3610" s="467">
        <f t="array" ref="G3610">MAX(IF($A$2:$A$8761=A3610,$D$2:$D$8761))</f>
        <v>1309</v>
      </c>
      <c r="H3610" s="467">
        <f t="shared" si="395"/>
        <v>0</v>
      </c>
      <c r="I3610" s="475" t="str">
        <f t="shared" si="396"/>
        <v/>
      </c>
      <c r="J3610" s="471">
        <f>'Potential Projects'!D3611</f>
        <v>0.16414700070930274</v>
      </c>
      <c r="K3610" s="471">
        <f>'Potential Projects'!E3611</f>
        <v>0.36922253278864758</v>
      </c>
      <c r="L3610" s="476">
        <f t="shared" si="397"/>
        <v>1048.466630466502</v>
      </c>
      <c r="M3610" s="471">
        <f t="shared" si="398"/>
        <v>1267.4250316588955</v>
      </c>
      <c r="N3610" s="467">
        <f t="shared" si="399"/>
        <v>0</v>
      </c>
      <c r="O3610" s="475" t="str">
        <f t="shared" si="400"/>
        <v/>
      </c>
    </row>
    <row r="3611" spans="1:15" hidden="1">
      <c r="A3611" s="475">
        <f t="shared" si="394"/>
        <v>43586</v>
      </c>
      <c r="B3611" s="475">
        <v>43616</v>
      </c>
      <c r="C3611" s="467">
        <v>10</v>
      </c>
      <c r="D3611" s="467">
        <v>1093</v>
      </c>
      <c r="E3611" s="467">
        <v>0</v>
      </c>
      <c r="F3611" s="467">
        <v>20</v>
      </c>
      <c r="G3611" s="467">
        <f t="array" ref="G3611">MAX(IF($A$2:$A$8761=A3611,$D$2:$D$8761))</f>
        <v>1309</v>
      </c>
      <c r="H3611" s="467">
        <f t="shared" si="395"/>
        <v>0</v>
      </c>
      <c r="I3611" s="475" t="str">
        <f t="shared" si="396"/>
        <v/>
      </c>
      <c r="J3611" s="471">
        <f>'Potential Projects'!D3612</f>
        <v>0.13192910847951533</v>
      </c>
      <c r="K3611" s="471">
        <f>'Potential Projects'!E3612</f>
        <v>0.97781391098688464</v>
      </c>
      <c r="L3611" s="476">
        <f t="shared" si="397"/>
        <v>1071.8902569805336</v>
      </c>
      <c r="M3611" s="471">
        <f t="shared" si="398"/>
        <v>1267.4250316588955</v>
      </c>
      <c r="N3611" s="467">
        <f t="shared" si="399"/>
        <v>0</v>
      </c>
      <c r="O3611" s="475" t="str">
        <f t="shared" si="400"/>
        <v/>
      </c>
    </row>
    <row r="3612" spans="1:15" hidden="1">
      <c r="A3612" s="475">
        <f t="shared" si="394"/>
        <v>43586</v>
      </c>
      <c r="B3612" s="475">
        <v>43616</v>
      </c>
      <c r="C3612" s="467">
        <v>11</v>
      </c>
      <c r="D3612" s="467">
        <v>1130</v>
      </c>
      <c r="E3612" s="467">
        <v>0</v>
      </c>
      <c r="F3612" s="467">
        <v>19</v>
      </c>
      <c r="G3612" s="467">
        <f t="array" ref="G3612">MAX(IF($A$2:$A$8761=A3612,$D$2:$D$8761))</f>
        <v>1309</v>
      </c>
      <c r="H3612" s="467">
        <f t="shared" si="395"/>
        <v>0</v>
      </c>
      <c r="I3612" s="475" t="str">
        <f t="shared" si="396"/>
        <v/>
      </c>
      <c r="J3612" s="471">
        <f>'Potential Projects'!D3613</f>
        <v>0.36977081913958565</v>
      </c>
      <c r="K3612" s="471">
        <f>'Potential Projects'!E3613</f>
        <v>1.9243377768221888</v>
      </c>
      <c r="L3612" s="476">
        <f t="shared" si="397"/>
        <v>1108.7058914040383</v>
      </c>
      <c r="M3612" s="471">
        <f t="shared" si="398"/>
        <v>1267.4250316588955</v>
      </c>
      <c r="N3612" s="467">
        <f t="shared" si="399"/>
        <v>0</v>
      </c>
      <c r="O3612" s="475" t="str">
        <f t="shared" si="400"/>
        <v/>
      </c>
    </row>
    <row r="3613" spans="1:15" hidden="1">
      <c r="A3613" s="475">
        <f t="shared" si="394"/>
        <v>43586</v>
      </c>
      <c r="B3613" s="475">
        <v>43616</v>
      </c>
      <c r="C3613" s="467">
        <v>12</v>
      </c>
      <c r="D3613" s="467">
        <v>1153</v>
      </c>
      <c r="E3613" s="467">
        <v>0</v>
      </c>
      <c r="F3613" s="467">
        <v>16</v>
      </c>
      <c r="G3613" s="467">
        <f t="array" ref="G3613">MAX(IF($A$2:$A$8761=A3613,$D$2:$D$8761))</f>
        <v>1309</v>
      </c>
      <c r="H3613" s="467">
        <f t="shared" si="395"/>
        <v>0</v>
      </c>
      <c r="I3613" s="475" t="str">
        <f t="shared" si="396"/>
        <v/>
      </c>
      <c r="J3613" s="471">
        <f>'Potential Projects'!D3614</f>
        <v>1.8860163395085048</v>
      </c>
      <c r="K3613" s="471">
        <f>'Potential Projects'!E3614</f>
        <v>2.6236702859600083</v>
      </c>
      <c r="L3613" s="476">
        <f t="shared" si="397"/>
        <v>1132.4903133745313</v>
      </c>
      <c r="M3613" s="471">
        <f t="shared" si="398"/>
        <v>1267.4250316588955</v>
      </c>
      <c r="N3613" s="467">
        <f t="shared" si="399"/>
        <v>0</v>
      </c>
      <c r="O3613" s="475" t="str">
        <f t="shared" si="400"/>
        <v/>
      </c>
    </row>
    <row r="3614" spans="1:15" hidden="1">
      <c r="A3614" s="475">
        <f t="shared" si="394"/>
        <v>43586</v>
      </c>
      <c r="B3614" s="475">
        <v>43616</v>
      </c>
      <c r="C3614" s="467">
        <v>13</v>
      </c>
      <c r="D3614" s="467">
        <v>1185</v>
      </c>
      <c r="E3614" s="467">
        <v>0</v>
      </c>
      <c r="F3614" s="467">
        <v>19</v>
      </c>
      <c r="G3614" s="467">
        <f t="array" ref="G3614">MAX(IF($A$2:$A$8761=A3614,$D$2:$D$8761))</f>
        <v>1309</v>
      </c>
      <c r="H3614" s="467">
        <f t="shared" si="395"/>
        <v>0</v>
      </c>
      <c r="I3614" s="475" t="str">
        <f t="shared" si="396"/>
        <v/>
      </c>
      <c r="J3614" s="471">
        <f>'Potential Projects'!D3615</f>
        <v>0.82069098627524206</v>
      </c>
      <c r="K3614" s="471">
        <f>'Potential Projects'!E3615</f>
        <v>3.7993937325306386</v>
      </c>
      <c r="L3614" s="476">
        <f t="shared" si="397"/>
        <v>1161.3799152811941</v>
      </c>
      <c r="M3614" s="471">
        <f t="shared" si="398"/>
        <v>1267.4250316588955</v>
      </c>
      <c r="N3614" s="467">
        <f t="shared" si="399"/>
        <v>0</v>
      </c>
      <c r="O3614" s="475" t="str">
        <f t="shared" si="400"/>
        <v/>
      </c>
    </row>
    <row r="3615" spans="1:15" hidden="1">
      <c r="A3615" s="475">
        <f t="shared" si="394"/>
        <v>43586</v>
      </c>
      <c r="B3615" s="475">
        <v>43616</v>
      </c>
      <c r="C3615" s="467">
        <v>14</v>
      </c>
      <c r="D3615" s="467">
        <v>1220</v>
      </c>
      <c r="E3615" s="467">
        <v>0</v>
      </c>
      <c r="F3615" s="467">
        <v>18</v>
      </c>
      <c r="G3615" s="467">
        <f t="array" ref="G3615">MAX(IF($A$2:$A$8761=A3615,$D$2:$D$8761))</f>
        <v>1309</v>
      </c>
      <c r="H3615" s="467">
        <f t="shared" si="395"/>
        <v>0</v>
      </c>
      <c r="I3615" s="475" t="str">
        <f t="shared" si="396"/>
        <v/>
      </c>
      <c r="J3615" s="471">
        <f>'Potential Projects'!D3616</f>
        <v>0.76857793543045327</v>
      </c>
      <c r="K3615" s="471">
        <f>'Potential Projects'!E3616</f>
        <v>2.7175404214147498</v>
      </c>
      <c r="L3615" s="476">
        <f t="shared" si="397"/>
        <v>1198.5138816431549</v>
      </c>
      <c r="M3615" s="471">
        <f t="shared" si="398"/>
        <v>1267.4250316588955</v>
      </c>
      <c r="N3615" s="467">
        <f t="shared" si="399"/>
        <v>0</v>
      </c>
      <c r="O3615" s="475" t="str">
        <f t="shared" si="400"/>
        <v/>
      </c>
    </row>
    <row r="3616" spans="1:15" hidden="1">
      <c r="A3616" s="475">
        <f t="shared" si="394"/>
        <v>43586</v>
      </c>
      <c r="B3616" s="475">
        <v>43616</v>
      </c>
      <c r="C3616" s="467">
        <v>15</v>
      </c>
      <c r="D3616" s="467">
        <v>1232</v>
      </c>
      <c r="E3616" s="467">
        <v>3</v>
      </c>
      <c r="F3616" s="467">
        <v>13</v>
      </c>
      <c r="G3616" s="467">
        <f t="array" ref="G3616">MAX(IF($A$2:$A$8761=A3616,$D$2:$D$8761))</f>
        <v>1309</v>
      </c>
      <c r="H3616" s="467">
        <f t="shared" si="395"/>
        <v>0</v>
      </c>
      <c r="I3616" s="475" t="str">
        <f t="shared" si="396"/>
        <v/>
      </c>
      <c r="J3616" s="471">
        <f>'Potential Projects'!D3617</f>
        <v>0.73078666433232708</v>
      </c>
      <c r="K3616" s="471">
        <f>'Potential Projects'!E3617</f>
        <v>1.3892780047301656</v>
      </c>
      <c r="L3616" s="476">
        <f t="shared" si="397"/>
        <v>1213.8799353309375</v>
      </c>
      <c r="M3616" s="471">
        <f t="shared" si="398"/>
        <v>1267.4250316588955</v>
      </c>
      <c r="N3616" s="467">
        <f t="shared" si="399"/>
        <v>0</v>
      </c>
      <c r="O3616" s="475" t="str">
        <f t="shared" si="400"/>
        <v/>
      </c>
    </row>
    <row r="3617" spans="1:15" hidden="1">
      <c r="A3617" s="475">
        <f t="shared" si="394"/>
        <v>43586</v>
      </c>
      <c r="B3617" s="475">
        <v>43616</v>
      </c>
      <c r="C3617" s="467">
        <v>16</v>
      </c>
      <c r="D3617" s="467">
        <v>1270</v>
      </c>
      <c r="E3617" s="467">
        <v>5</v>
      </c>
      <c r="F3617" s="467">
        <v>18</v>
      </c>
      <c r="G3617" s="467">
        <f t="array" ref="G3617">MAX(IF($A$2:$A$8761=A3617,$D$2:$D$8761))</f>
        <v>1309</v>
      </c>
      <c r="H3617" s="467">
        <f t="shared" si="395"/>
        <v>0</v>
      </c>
      <c r="I3617" s="475" t="str">
        <f t="shared" si="396"/>
        <v/>
      </c>
      <c r="J3617" s="471">
        <f>'Potential Projects'!D3618</f>
        <v>1.6266229930841443</v>
      </c>
      <c r="K3617" s="471">
        <f>'Potential Projects'!E3618</f>
        <v>0.7360983121909267</v>
      </c>
      <c r="L3617" s="476">
        <f t="shared" si="397"/>
        <v>1244.637278694725</v>
      </c>
      <c r="M3617" s="471">
        <f t="shared" si="398"/>
        <v>1267.4250316588955</v>
      </c>
      <c r="N3617" s="467">
        <f t="shared" si="399"/>
        <v>0</v>
      </c>
      <c r="O3617" s="475" t="str">
        <f t="shared" si="400"/>
        <v/>
      </c>
    </row>
    <row r="3618" spans="1:15" hidden="1">
      <c r="A3618" s="475">
        <f t="shared" si="394"/>
        <v>43586</v>
      </c>
      <c r="B3618" s="475">
        <v>43616</v>
      </c>
      <c r="C3618" s="467">
        <v>17</v>
      </c>
      <c r="D3618" s="467">
        <v>1268</v>
      </c>
      <c r="E3618" s="467">
        <v>6</v>
      </c>
      <c r="F3618" s="467">
        <v>14</v>
      </c>
      <c r="G3618" s="467">
        <f t="array" ref="G3618">MAX(IF($A$2:$A$8761=A3618,$D$2:$D$8761))</f>
        <v>1309</v>
      </c>
      <c r="H3618" s="467">
        <f t="shared" si="395"/>
        <v>0</v>
      </c>
      <c r="I3618" s="475" t="str">
        <f t="shared" si="396"/>
        <v/>
      </c>
      <c r="J3618" s="471">
        <f>'Potential Projects'!D3619</f>
        <v>2.367303758614324</v>
      </c>
      <c r="K3618" s="471">
        <f>'Potential Projects'!E3619</f>
        <v>0.37782729520533226</v>
      </c>
      <c r="L3618" s="476">
        <f t="shared" si="397"/>
        <v>1245.2548689461803</v>
      </c>
      <c r="M3618" s="471">
        <f t="shared" si="398"/>
        <v>1267.4250316588955</v>
      </c>
      <c r="N3618" s="467">
        <f t="shared" si="399"/>
        <v>0</v>
      </c>
      <c r="O3618" s="475" t="str">
        <f t="shared" si="400"/>
        <v/>
      </c>
    </row>
    <row r="3619" spans="1:15">
      <c r="A3619" s="475">
        <f t="shared" si="394"/>
        <v>43586</v>
      </c>
      <c r="B3619" s="475">
        <v>43616</v>
      </c>
      <c r="C3619" s="467">
        <v>18</v>
      </c>
      <c r="D3619" s="467">
        <v>1298</v>
      </c>
      <c r="E3619" s="467">
        <v>0</v>
      </c>
      <c r="F3619" s="467">
        <v>17</v>
      </c>
      <c r="G3619" s="467">
        <f t="array" ref="G3619">MAX(IF($A$2:$A$8761=A3619,$D$2:$D$8761))</f>
        <v>1309</v>
      </c>
      <c r="H3619" s="467">
        <f t="shared" si="395"/>
        <v>0</v>
      </c>
      <c r="I3619" s="475" t="str">
        <f t="shared" si="396"/>
        <v/>
      </c>
      <c r="J3619" s="471">
        <f>'Potential Projects'!D3620</f>
        <v>1.9022169973074583</v>
      </c>
      <c r="K3619" s="471">
        <f>'Potential Projects'!E3620</f>
        <v>11.672751343797033</v>
      </c>
      <c r="L3619" s="476">
        <f t="shared" si="397"/>
        <v>1267.4250316588955</v>
      </c>
      <c r="M3619" s="471">
        <f t="shared" si="398"/>
        <v>1267.4250316588955</v>
      </c>
      <c r="N3619" s="467">
        <f t="shared" si="399"/>
        <v>1</v>
      </c>
      <c r="O3619" s="475">
        <f t="shared" si="400"/>
        <v>43616</v>
      </c>
    </row>
    <row r="3620" spans="1:15" hidden="1">
      <c r="A3620" s="475">
        <f t="shared" si="394"/>
        <v>43586</v>
      </c>
      <c r="B3620" s="475">
        <v>43616</v>
      </c>
      <c r="C3620" s="467">
        <v>19</v>
      </c>
      <c r="D3620" s="467">
        <v>1264</v>
      </c>
      <c r="E3620" s="467">
        <v>0</v>
      </c>
      <c r="F3620" s="467">
        <v>13</v>
      </c>
      <c r="G3620" s="467">
        <f t="array" ref="G3620">MAX(IF($A$2:$A$8761=A3620,$D$2:$D$8761))</f>
        <v>1309</v>
      </c>
      <c r="H3620" s="467">
        <f t="shared" si="395"/>
        <v>0</v>
      </c>
      <c r="I3620" s="475" t="str">
        <f t="shared" si="396"/>
        <v/>
      </c>
      <c r="J3620" s="471">
        <f>'Potential Projects'!D3621</f>
        <v>3.8241585253206059</v>
      </c>
      <c r="K3620" s="471">
        <f>'Potential Projects'!E3621</f>
        <v>38.288063749731236</v>
      </c>
      <c r="L3620" s="476">
        <f t="shared" si="397"/>
        <v>1208.8877777249481</v>
      </c>
      <c r="M3620" s="471">
        <f t="shared" si="398"/>
        <v>1267.4250316588955</v>
      </c>
      <c r="N3620" s="467">
        <f t="shared" si="399"/>
        <v>0</v>
      </c>
      <c r="O3620" s="475" t="str">
        <f t="shared" si="400"/>
        <v/>
      </c>
    </row>
    <row r="3621" spans="1:15" hidden="1">
      <c r="A3621" s="475">
        <f t="shared" si="394"/>
        <v>43586</v>
      </c>
      <c r="B3621" s="475">
        <v>43616</v>
      </c>
      <c r="C3621" s="467">
        <v>20</v>
      </c>
      <c r="D3621" s="467">
        <v>1163</v>
      </c>
      <c r="E3621" s="467">
        <v>1</v>
      </c>
      <c r="F3621" s="467">
        <v>2</v>
      </c>
      <c r="G3621" s="467">
        <f t="array" ref="G3621">MAX(IF($A$2:$A$8761=A3621,$D$2:$D$8761))</f>
        <v>1309</v>
      </c>
      <c r="H3621" s="467">
        <f t="shared" si="395"/>
        <v>0</v>
      </c>
      <c r="I3621" s="475" t="str">
        <f t="shared" si="396"/>
        <v/>
      </c>
      <c r="J3621" s="471">
        <f>'Potential Projects'!D3622</f>
        <v>11.667408305122395</v>
      </c>
      <c r="K3621" s="471">
        <f>'Potential Projects'!E3622</f>
        <v>57.312411201892061</v>
      </c>
      <c r="L3621" s="476">
        <f t="shared" si="397"/>
        <v>1091.0201804929857</v>
      </c>
      <c r="M3621" s="471">
        <f t="shared" si="398"/>
        <v>1267.4250316588955</v>
      </c>
      <c r="N3621" s="467">
        <f t="shared" si="399"/>
        <v>0</v>
      </c>
      <c r="O3621" s="475" t="str">
        <f t="shared" si="400"/>
        <v/>
      </c>
    </row>
    <row r="3622" spans="1:15" hidden="1">
      <c r="A3622" s="475">
        <f t="shared" si="394"/>
        <v>43586</v>
      </c>
      <c r="B3622" s="475">
        <v>43616</v>
      </c>
      <c r="C3622" s="467">
        <v>21</v>
      </c>
      <c r="D3622" s="467">
        <v>1115</v>
      </c>
      <c r="E3622" s="467">
        <v>0</v>
      </c>
      <c r="F3622" s="467">
        <v>1</v>
      </c>
      <c r="G3622" s="467">
        <f t="array" ref="G3622">MAX(IF($A$2:$A$8761=A3622,$D$2:$D$8761))</f>
        <v>1309</v>
      </c>
      <c r="H3622" s="467">
        <f t="shared" si="395"/>
        <v>0</v>
      </c>
      <c r="I3622" s="475" t="str">
        <f t="shared" si="396"/>
        <v/>
      </c>
      <c r="J3622" s="471">
        <f>'Potential Projects'!D3623</f>
        <v>30.906087533652443</v>
      </c>
      <c r="K3622" s="471">
        <f>'Potential Projects'!E3623</f>
        <v>86.055446678133734</v>
      </c>
      <c r="L3622" s="476">
        <f t="shared" si="397"/>
        <v>997.03846578821378</v>
      </c>
      <c r="M3622" s="471">
        <f t="shared" si="398"/>
        <v>1267.4250316588955</v>
      </c>
      <c r="N3622" s="467">
        <f t="shared" si="399"/>
        <v>0</v>
      </c>
      <c r="O3622" s="475" t="str">
        <f t="shared" si="400"/>
        <v/>
      </c>
    </row>
    <row r="3623" spans="1:15" hidden="1">
      <c r="A3623" s="475">
        <f t="shared" si="394"/>
        <v>43586</v>
      </c>
      <c r="B3623" s="475">
        <v>43616</v>
      </c>
      <c r="C3623" s="467">
        <v>22</v>
      </c>
      <c r="D3623" s="467">
        <v>1090</v>
      </c>
      <c r="E3623" s="467">
        <v>3</v>
      </c>
      <c r="F3623" s="467">
        <v>0</v>
      </c>
      <c r="G3623" s="467">
        <f t="array" ref="G3623">MAX(IF($A$2:$A$8761=A3623,$D$2:$D$8761))</f>
        <v>1309</v>
      </c>
      <c r="H3623" s="467">
        <f t="shared" si="395"/>
        <v>0</v>
      </c>
      <c r="I3623" s="475" t="str">
        <f t="shared" si="396"/>
        <v/>
      </c>
      <c r="J3623" s="471">
        <f>'Potential Projects'!D3624</f>
        <v>56.473226037687944</v>
      </c>
      <c r="K3623" s="471">
        <f>'Potential Projects'!E3624</f>
        <v>70.832057460761121</v>
      </c>
      <c r="L3623" s="476">
        <f t="shared" si="397"/>
        <v>959.69471650155094</v>
      </c>
      <c r="M3623" s="471">
        <f t="shared" si="398"/>
        <v>1267.4250316588955</v>
      </c>
      <c r="N3623" s="467">
        <f t="shared" si="399"/>
        <v>0</v>
      </c>
      <c r="O3623" s="475" t="str">
        <f t="shared" si="400"/>
        <v/>
      </c>
    </row>
    <row r="3624" spans="1:15" hidden="1">
      <c r="A3624" s="475">
        <f t="shared" si="394"/>
        <v>43586</v>
      </c>
      <c r="B3624" s="475">
        <v>43616</v>
      </c>
      <c r="C3624" s="467">
        <v>23</v>
      </c>
      <c r="D3624" s="467">
        <v>1004</v>
      </c>
      <c r="E3624" s="467">
        <v>5</v>
      </c>
      <c r="F3624" s="467">
        <v>0</v>
      </c>
      <c r="G3624" s="467">
        <f t="array" ref="G3624">MAX(IF($A$2:$A$8761=A3624,$D$2:$D$8761))</f>
        <v>1309</v>
      </c>
      <c r="H3624" s="467">
        <f t="shared" si="395"/>
        <v>0</v>
      </c>
      <c r="I3624" s="475" t="str">
        <f t="shared" si="396"/>
        <v/>
      </c>
      <c r="J3624" s="471">
        <f>'Potential Projects'!D3625</f>
        <v>51.496834434516828</v>
      </c>
      <c r="K3624" s="471">
        <f>'Potential Projects'!E3625</f>
        <v>70.165579499032475</v>
      </c>
      <c r="L3624" s="476">
        <f t="shared" si="397"/>
        <v>877.33758606645074</v>
      </c>
      <c r="M3624" s="471">
        <f t="shared" si="398"/>
        <v>1267.4250316588955</v>
      </c>
      <c r="N3624" s="467">
        <f t="shared" si="399"/>
        <v>0</v>
      </c>
      <c r="O3624" s="475" t="str">
        <f t="shared" si="400"/>
        <v/>
      </c>
    </row>
    <row r="3625" spans="1:15" hidden="1">
      <c r="A3625" s="475">
        <f t="shared" si="394"/>
        <v>43586</v>
      </c>
      <c r="B3625" s="475">
        <v>43616</v>
      </c>
      <c r="C3625" s="467">
        <v>24</v>
      </c>
      <c r="D3625" s="467">
        <v>924</v>
      </c>
      <c r="E3625" s="467">
        <v>15</v>
      </c>
      <c r="F3625" s="467">
        <v>0</v>
      </c>
      <c r="G3625" s="467">
        <f t="array" ref="G3625">MAX(IF($A$2:$A$8761=A3625,$D$2:$D$8761))</f>
        <v>1309</v>
      </c>
      <c r="H3625" s="467">
        <f t="shared" si="395"/>
        <v>0</v>
      </c>
      <c r="I3625" s="475" t="str">
        <f t="shared" si="396"/>
        <v/>
      </c>
      <c r="J3625" s="471">
        <f>'Potential Projects'!D3626</f>
        <v>33.469642602554309</v>
      </c>
      <c r="K3625" s="471">
        <f>'Potential Projects'!E3626</f>
        <v>83.981698935712757</v>
      </c>
      <c r="L3625" s="476">
        <f t="shared" si="397"/>
        <v>791.54865846173288</v>
      </c>
      <c r="M3625" s="471">
        <f t="shared" si="398"/>
        <v>1267.4250316588955</v>
      </c>
      <c r="N3625" s="467">
        <f t="shared" si="399"/>
        <v>0</v>
      </c>
      <c r="O3625" s="475" t="str">
        <f t="shared" si="400"/>
        <v/>
      </c>
    </row>
    <row r="3626" spans="1:15" hidden="1">
      <c r="A3626" s="475">
        <f t="shared" si="394"/>
        <v>43617</v>
      </c>
      <c r="B3626" s="475">
        <v>43617</v>
      </c>
      <c r="C3626" s="467">
        <v>1</v>
      </c>
      <c r="D3626" s="467">
        <v>877</v>
      </c>
      <c r="E3626" s="467">
        <v>12</v>
      </c>
      <c r="F3626" s="467">
        <v>0</v>
      </c>
      <c r="G3626" s="467">
        <f t="array" ref="G3626">MAX(IF($A$2:$A$8761=A3626,$D$2:$D$8761))</f>
        <v>1470</v>
      </c>
      <c r="H3626" s="467">
        <f t="shared" si="395"/>
        <v>0</v>
      </c>
      <c r="I3626" s="475" t="str">
        <f t="shared" si="396"/>
        <v/>
      </c>
      <c r="J3626" s="471">
        <f>'Potential Projects'!D3627</f>
        <v>36.346246980375568</v>
      </c>
      <c r="K3626" s="471">
        <f>'Potential Projects'!E3627</f>
        <v>61.305803214362506</v>
      </c>
      <c r="L3626" s="476">
        <f t="shared" si="397"/>
        <v>767.34794980526192</v>
      </c>
      <c r="M3626" s="471">
        <f>MAX($L$3626:$L$4345)</f>
        <v>1381.5671280264469</v>
      </c>
      <c r="N3626" s="467">
        <f t="shared" si="399"/>
        <v>0</v>
      </c>
      <c r="O3626" s="475" t="str">
        <f t="shared" si="400"/>
        <v/>
      </c>
    </row>
    <row r="3627" spans="1:15" hidden="1">
      <c r="A3627" s="475">
        <f t="shared" si="394"/>
        <v>43617</v>
      </c>
      <c r="B3627" s="475">
        <v>43617</v>
      </c>
      <c r="C3627" s="467">
        <v>2</v>
      </c>
      <c r="D3627" s="467">
        <v>830</v>
      </c>
      <c r="E3627" s="467">
        <v>12</v>
      </c>
      <c r="F3627" s="467">
        <v>0</v>
      </c>
      <c r="G3627" s="467">
        <f t="array" ref="G3627">MAX(IF($A$2:$A$8761=A3627,$D$2:$D$8761))</f>
        <v>1470</v>
      </c>
      <c r="H3627" s="467">
        <f t="shared" si="395"/>
        <v>0</v>
      </c>
      <c r="I3627" s="475" t="str">
        <f t="shared" si="396"/>
        <v/>
      </c>
      <c r="J3627" s="471">
        <f>'Potential Projects'!D3628</f>
        <v>14.24138759005254</v>
      </c>
      <c r="K3627" s="471">
        <f>'Potential Projects'!E3628</f>
        <v>43.069964900021496</v>
      </c>
      <c r="L3627" s="476">
        <f t="shared" si="397"/>
        <v>760.68864750992589</v>
      </c>
      <c r="M3627" s="471">
        <f t="shared" ref="M3627:M3690" si="401">MAX($L$3626:$L$4345)</f>
        <v>1381.5671280264469</v>
      </c>
      <c r="N3627" s="467">
        <f t="shared" si="399"/>
        <v>0</v>
      </c>
      <c r="O3627" s="475" t="str">
        <f t="shared" si="400"/>
        <v/>
      </c>
    </row>
    <row r="3628" spans="1:15" hidden="1">
      <c r="A3628" s="475">
        <f t="shared" si="394"/>
        <v>43617</v>
      </c>
      <c r="B3628" s="475">
        <v>43617</v>
      </c>
      <c r="C3628" s="467">
        <v>3</v>
      </c>
      <c r="D3628" s="467">
        <v>782</v>
      </c>
      <c r="E3628" s="467">
        <v>17</v>
      </c>
      <c r="F3628" s="467">
        <v>0</v>
      </c>
      <c r="G3628" s="467">
        <f t="array" ref="G3628">MAX(IF($A$2:$A$8761=A3628,$D$2:$D$8761))</f>
        <v>1470</v>
      </c>
      <c r="H3628" s="467">
        <f t="shared" si="395"/>
        <v>0</v>
      </c>
      <c r="I3628" s="475" t="str">
        <f t="shared" si="396"/>
        <v/>
      </c>
      <c r="J3628" s="471">
        <f>'Potential Projects'!D3629</f>
        <v>27.309346767637699</v>
      </c>
      <c r="K3628" s="471">
        <f>'Potential Projects'!E3629</f>
        <v>36.286283111158895</v>
      </c>
      <c r="L3628" s="476">
        <f t="shared" si="397"/>
        <v>701.40437012120333</v>
      </c>
      <c r="M3628" s="471">
        <f t="shared" si="401"/>
        <v>1381.5671280264469</v>
      </c>
      <c r="N3628" s="467">
        <f t="shared" si="399"/>
        <v>0</v>
      </c>
      <c r="O3628" s="475" t="str">
        <f t="shared" si="400"/>
        <v/>
      </c>
    </row>
    <row r="3629" spans="1:15" hidden="1">
      <c r="A3629" s="475">
        <f t="shared" si="394"/>
        <v>43617</v>
      </c>
      <c r="B3629" s="475">
        <v>43617</v>
      </c>
      <c r="C3629" s="467">
        <v>4</v>
      </c>
      <c r="D3629" s="467">
        <v>773</v>
      </c>
      <c r="E3629" s="467">
        <v>11</v>
      </c>
      <c r="F3629" s="467">
        <v>0</v>
      </c>
      <c r="G3629" s="467">
        <f t="array" ref="G3629">MAX(IF($A$2:$A$8761=A3629,$D$2:$D$8761))</f>
        <v>1470</v>
      </c>
      <c r="H3629" s="467">
        <f t="shared" si="395"/>
        <v>0</v>
      </c>
      <c r="I3629" s="475" t="str">
        <f t="shared" si="396"/>
        <v/>
      </c>
      <c r="J3629" s="471">
        <f>'Potential Projects'!D3630</f>
        <v>35.338003953082897</v>
      </c>
      <c r="K3629" s="471">
        <f>'Potential Projects'!E3630</f>
        <v>35.759045850354767</v>
      </c>
      <c r="L3629" s="476">
        <f t="shared" si="397"/>
        <v>690.90295019656241</v>
      </c>
      <c r="M3629" s="471">
        <f t="shared" si="401"/>
        <v>1381.5671280264469</v>
      </c>
      <c r="N3629" s="467">
        <f t="shared" si="399"/>
        <v>0</v>
      </c>
      <c r="O3629" s="475" t="str">
        <f t="shared" si="400"/>
        <v/>
      </c>
    </row>
    <row r="3630" spans="1:15" hidden="1">
      <c r="A3630" s="475">
        <f t="shared" si="394"/>
        <v>43617</v>
      </c>
      <c r="B3630" s="475">
        <v>43617</v>
      </c>
      <c r="C3630" s="467">
        <v>5</v>
      </c>
      <c r="D3630" s="467">
        <v>768</v>
      </c>
      <c r="E3630" s="467">
        <v>1</v>
      </c>
      <c r="F3630" s="467">
        <v>0</v>
      </c>
      <c r="G3630" s="467">
        <f t="array" ref="G3630">MAX(IF($A$2:$A$8761=A3630,$D$2:$D$8761))</f>
        <v>1470</v>
      </c>
      <c r="H3630" s="467">
        <f t="shared" si="395"/>
        <v>0</v>
      </c>
      <c r="I3630" s="475" t="str">
        <f t="shared" si="396"/>
        <v/>
      </c>
      <c r="J3630" s="471">
        <f>'Potential Projects'!D3631</f>
        <v>46.87220660064952</v>
      </c>
      <c r="K3630" s="471">
        <f>'Potential Projects'!E3631</f>
        <v>28.182161416899593</v>
      </c>
      <c r="L3630" s="476">
        <f t="shared" si="397"/>
        <v>691.94563198245089</v>
      </c>
      <c r="M3630" s="471">
        <f t="shared" si="401"/>
        <v>1381.5671280264469</v>
      </c>
      <c r="N3630" s="467">
        <f t="shared" si="399"/>
        <v>0</v>
      </c>
      <c r="O3630" s="475" t="str">
        <f t="shared" si="400"/>
        <v/>
      </c>
    </row>
    <row r="3631" spans="1:15" hidden="1">
      <c r="A3631" s="475">
        <f t="shared" si="394"/>
        <v>43617</v>
      </c>
      <c r="B3631" s="475">
        <v>43617</v>
      </c>
      <c r="C3631" s="467">
        <v>6</v>
      </c>
      <c r="D3631" s="467">
        <v>777</v>
      </c>
      <c r="E3631" s="467">
        <v>0</v>
      </c>
      <c r="F3631" s="467">
        <v>1</v>
      </c>
      <c r="G3631" s="467">
        <f t="array" ref="G3631">MAX(IF($A$2:$A$8761=A3631,$D$2:$D$8761))</f>
        <v>1470</v>
      </c>
      <c r="H3631" s="467">
        <f t="shared" si="395"/>
        <v>0</v>
      </c>
      <c r="I3631" s="475" t="str">
        <f t="shared" si="396"/>
        <v/>
      </c>
      <c r="J3631" s="471">
        <f>'Potential Projects'!D3632</f>
        <v>80.209290866425022</v>
      </c>
      <c r="K3631" s="471">
        <f>'Potential Projects'!E3632</f>
        <v>16.63378800258009</v>
      </c>
      <c r="L3631" s="476">
        <f t="shared" si="397"/>
        <v>679.15692113099487</v>
      </c>
      <c r="M3631" s="471">
        <f t="shared" si="401"/>
        <v>1381.5671280264469</v>
      </c>
      <c r="N3631" s="467">
        <f t="shared" si="399"/>
        <v>0</v>
      </c>
      <c r="O3631" s="475" t="str">
        <f t="shared" si="400"/>
        <v/>
      </c>
    </row>
    <row r="3632" spans="1:15" hidden="1">
      <c r="A3632" s="475">
        <f t="shared" si="394"/>
        <v>43617</v>
      </c>
      <c r="B3632" s="475">
        <v>43617</v>
      </c>
      <c r="C3632" s="467">
        <v>7</v>
      </c>
      <c r="D3632" s="467">
        <v>821</v>
      </c>
      <c r="E3632" s="467">
        <v>6</v>
      </c>
      <c r="F3632" s="467">
        <v>8</v>
      </c>
      <c r="G3632" s="467">
        <f t="array" ref="G3632">MAX(IF($A$2:$A$8761=A3632,$D$2:$D$8761))</f>
        <v>1470</v>
      </c>
      <c r="H3632" s="467">
        <f t="shared" si="395"/>
        <v>0</v>
      </c>
      <c r="I3632" s="475" t="str">
        <f t="shared" si="396"/>
        <v/>
      </c>
      <c r="J3632" s="471">
        <f>'Potential Projects'!D3633</f>
        <v>18.956789983013802</v>
      </c>
      <c r="K3632" s="471">
        <f>'Potential Projects'!E3633</f>
        <v>20.185990378413248</v>
      </c>
      <c r="L3632" s="476">
        <f t="shared" si="397"/>
        <v>767.85721963857293</v>
      </c>
      <c r="M3632" s="471">
        <f t="shared" si="401"/>
        <v>1381.5671280264469</v>
      </c>
      <c r="N3632" s="467">
        <f t="shared" si="399"/>
        <v>0</v>
      </c>
      <c r="O3632" s="475" t="str">
        <f t="shared" si="400"/>
        <v/>
      </c>
    </row>
    <row r="3633" spans="1:15" hidden="1">
      <c r="A3633" s="475">
        <f t="shared" si="394"/>
        <v>43617</v>
      </c>
      <c r="B3633" s="475">
        <v>43617</v>
      </c>
      <c r="C3633" s="467">
        <v>8</v>
      </c>
      <c r="D3633" s="467">
        <v>889</v>
      </c>
      <c r="E3633" s="467">
        <v>12</v>
      </c>
      <c r="F3633" s="467">
        <v>17</v>
      </c>
      <c r="G3633" s="467">
        <f t="array" ref="G3633">MAX(IF($A$2:$A$8761=A3633,$D$2:$D$8761))</f>
        <v>1470</v>
      </c>
      <c r="H3633" s="467">
        <f t="shared" si="395"/>
        <v>0</v>
      </c>
      <c r="I3633" s="475" t="str">
        <f t="shared" si="396"/>
        <v/>
      </c>
      <c r="J3633" s="471">
        <f>'Potential Projects'!D3634</f>
        <v>1.520258856703103</v>
      </c>
      <c r="K3633" s="471">
        <f>'Potential Projects'!E3634</f>
        <v>20.252481724360354</v>
      </c>
      <c r="L3633" s="476">
        <f t="shared" si="397"/>
        <v>838.22725941893657</v>
      </c>
      <c r="M3633" s="471">
        <f t="shared" si="401"/>
        <v>1381.5671280264469</v>
      </c>
      <c r="N3633" s="467">
        <f t="shared" si="399"/>
        <v>0</v>
      </c>
      <c r="O3633" s="475" t="str">
        <f t="shared" si="400"/>
        <v/>
      </c>
    </row>
    <row r="3634" spans="1:15" hidden="1">
      <c r="A3634" s="475">
        <f t="shared" si="394"/>
        <v>43617</v>
      </c>
      <c r="B3634" s="475">
        <v>43617</v>
      </c>
      <c r="C3634" s="467">
        <v>9</v>
      </c>
      <c r="D3634" s="467">
        <v>964</v>
      </c>
      <c r="E3634" s="467">
        <v>13</v>
      </c>
      <c r="F3634" s="467">
        <v>19</v>
      </c>
      <c r="G3634" s="467">
        <f t="array" ref="G3634">MAX(IF($A$2:$A$8761=A3634,$D$2:$D$8761))</f>
        <v>1470</v>
      </c>
      <c r="H3634" s="467">
        <f t="shared" si="395"/>
        <v>0</v>
      </c>
      <c r="I3634" s="475" t="str">
        <f t="shared" si="396"/>
        <v/>
      </c>
      <c r="J3634" s="471">
        <f>'Potential Projects'!D3635</f>
        <v>0.42981294965635519</v>
      </c>
      <c r="K3634" s="471">
        <f>'Potential Projects'!E3635</f>
        <v>8.2253706192216729</v>
      </c>
      <c r="L3634" s="476">
        <f t="shared" si="397"/>
        <v>923.34481643112201</v>
      </c>
      <c r="M3634" s="471">
        <f t="shared" si="401"/>
        <v>1381.5671280264469</v>
      </c>
      <c r="N3634" s="467">
        <f t="shared" si="399"/>
        <v>0</v>
      </c>
      <c r="O3634" s="475" t="str">
        <f t="shared" si="400"/>
        <v/>
      </c>
    </row>
    <row r="3635" spans="1:15" hidden="1">
      <c r="A3635" s="475">
        <f t="shared" si="394"/>
        <v>43617</v>
      </c>
      <c r="B3635" s="475">
        <v>43617</v>
      </c>
      <c r="C3635" s="467">
        <v>10</v>
      </c>
      <c r="D3635" s="467">
        <v>1022</v>
      </c>
      <c r="E3635" s="467">
        <v>10</v>
      </c>
      <c r="F3635" s="467">
        <v>19</v>
      </c>
      <c r="G3635" s="467">
        <f t="array" ref="G3635">MAX(IF($A$2:$A$8761=A3635,$D$2:$D$8761))</f>
        <v>1470</v>
      </c>
      <c r="H3635" s="467">
        <f t="shared" si="395"/>
        <v>0</v>
      </c>
      <c r="I3635" s="475" t="str">
        <f t="shared" si="396"/>
        <v/>
      </c>
      <c r="J3635" s="471">
        <f>'Potential Projects'!D3636</f>
        <v>1.6634113451001094E-3</v>
      </c>
      <c r="K3635" s="471">
        <f>'Potential Projects'!E3636</f>
        <v>3.5545491292195224</v>
      </c>
      <c r="L3635" s="476">
        <f t="shared" si="397"/>
        <v>989.44378745943538</v>
      </c>
      <c r="M3635" s="471">
        <f t="shared" si="401"/>
        <v>1381.5671280264469</v>
      </c>
      <c r="N3635" s="467">
        <f t="shared" si="399"/>
        <v>0</v>
      </c>
      <c r="O3635" s="475" t="str">
        <f t="shared" si="400"/>
        <v/>
      </c>
    </row>
    <row r="3636" spans="1:15" hidden="1">
      <c r="A3636" s="475">
        <f t="shared" si="394"/>
        <v>43617</v>
      </c>
      <c r="B3636" s="475">
        <v>43617</v>
      </c>
      <c r="C3636" s="467">
        <v>11</v>
      </c>
      <c r="D3636" s="467">
        <v>1070</v>
      </c>
      <c r="E3636" s="467">
        <v>13</v>
      </c>
      <c r="F3636" s="467">
        <v>19</v>
      </c>
      <c r="G3636" s="467">
        <f t="array" ref="G3636">MAX(IF($A$2:$A$8761=A3636,$D$2:$D$8761))</f>
        <v>1470</v>
      </c>
      <c r="H3636" s="467">
        <f t="shared" si="395"/>
        <v>0</v>
      </c>
      <c r="I3636" s="475" t="str">
        <f t="shared" si="396"/>
        <v/>
      </c>
      <c r="J3636" s="471">
        <f>'Potential Projects'!D3637</f>
        <v>3.5276282394377638</v>
      </c>
      <c r="K3636" s="471">
        <f>'Potential Projects'!E3637</f>
        <v>0.55461605031176087</v>
      </c>
      <c r="L3636" s="476">
        <f t="shared" si="397"/>
        <v>1033.9177557102505</v>
      </c>
      <c r="M3636" s="471">
        <f t="shared" si="401"/>
        <v>1381.5671280264469</v>
      </c>
      <c r="N3636" s="467">
        <f t="shared" si="399"/>
        <v>0</v>
      </c>
      <c r="O3636" s="475" t="str">
        <f t="shared" si="400"/>
        <v/>
      </c>
    </row>
    <row r="3637" spans="1:15" hidden="1">
      <c r="A3637" s="475">
        <f t="shared" si="394"/>
        <v>43617</v>
      </c>
      <c r="B3637" s="475">
        <v>43617</v>
      </c>
      <c r="C3637" s="467">
        <v>12</v>
      </c>
      <c r="D3637" s="467">
        <v>1105</v>
      </c>
      <c r="E3637" s="467">
        <v>9</v>
      </c>
      <c r="F3637" s="467">
        <v>19</v>
      </c>
      <c r="G3637" s="467">
        <f t="array" ref="G3637">MAX(IF($A$2:$A$8761=A3637,$D$2:$D$8761))</f>
        <v>1470</v>
      </c>
      <c r="H3637" s="467">
        <f t="shared" si="395"/>
        <v>0</v>
      </c>
      <c r="I3637" s="475" t="str">
        <f t="shared" si="396"/>
        <v/>
      </c>
      <c r="J3637" s="471">
        <f>'Potential Projects'!D3638</f>
        <v>17.236360254244779</v>
      </c>
      <c r="K3637" s="471">
        <f>'Potential Projects'!E3638</f>
        <v>1.3220044076542681</v>
      </c>
      <c r="L3637" s="476">
        <f t="shared" si="397"/>
        <v>1058.4416353381009</v>
      </c>
      <c r="M3637" s="471">
        <f t="shared" si="401"/>
        <v>1381.5671280264469</v>
      </c>
      <c r="N3637" s="467">
        <f t="shared" si="399"/>
        <v>0</v>
      </c>
      <c r="O3637" s="475" t="str">
        <f t="shared" si="400"/>
        <v/>
      </c>
    </row>
    <row r="3638" spans="1:15" hidden="1">
      <c r="A3638" s="475">
        <f t="shared" si="394"/>
        <v>43617</v>
      </c>
      <c r="B3638" s="475">
        <v>43617</v>
      </c>
      <c r="C3638" s="467">
        <v>13</v>
      </c>
      <c r="D3638" s="467">
        <v>1132</v>
      </c>
      <c r="E3638" s="467">
        <v>8</v>
      </c>
      <c r="F3638" s="467">
        <v>19</v>
      </c>
      <c r="G3638" s="467">
        <f t="array" ref="G3638">MAX(IF($A$2:$A$8761=A3638,$D$2:$D$8761))</f>
        <v>1470</v>
      </c>
      <c r="H3638" s="467">
        <f t="shared" si="395"/>
        <v>0</v>
      </c>
      <c r="I3638" s="475" t="str">
        <f t="shared" si="396"/>
        <v/>
      </c>
      <c r="J3638" s="471">
        <f>'Potential Projects'!D3639</f>
        <v>30.251951646221439</v>
      </c>
      <c r="K3638" s="471">
        <f>'Potential Projects'!E3639</f>
        <v>6.1570986347022139</v>
      </c>
      <c r="L3638" s="476">
        <f t="shared" si="397"/>
        <v>1068.5909497190764</v>
      </c>
      <c r="M3638" s="471">
        <f t="shared" si="401"/>
        <v>1381.5671280264469</v>
      </c>
      <c r="N3638" s="467">
        <f t="shared" si="399"/>
        <v>0</v>
      </c>
      <c r="O3638" s="475" t="str">
        <f t="shared" si="400"/>
        <v/>
      </c>
    </row>
    <row r="3639" spans="1:15" hidden="1">
      <c r="A3639" s="475">
        <f t="shared" si="394"/>
        <v>43617</v>
      </c>
      <c r="B3639" s="475">
        <v>43617</v>
      </c>
      <c r="C3639" s="467">
        <v>14</v>
      </c>
      <c r="D3639" s="467">
        <v>1149</v>
      </c>
      <c r="E3639" s="467">
        <v>13</v>
      </c>
      <c r="F3639" s="467">
        <v>19</v>
      </c>
      <c r="G3639" s="467">
        <f t="array" ref="G3639">MAX(IF($A$2:$A$8761=A3639,$D$2:$D$8761))</f>
        <v>1470</v>
      </c>
      <c r="H3639" s="467">
        <f t="shared" si="395"/>
        <v>0</v>
      </c>
      <c r="I3639" s="475" t="str">
        <f t="shared" si="396"/>
        <v/>
      </c>
      <c r="J3639" s="471">
        <f>'Potential Projects'!D3640</f>
        <v>35.006994044570597</v>
      </c>
      <c r="K3639" s="471">
        <f>'Potential Projects'!E3640</f>
        <v>3.1164884970973983</v>
      </c>
      <c r="L3639" s="476">
        <f t="shared" si="397"/>
        <v>1078.876517458332</v>
      </c>
      <c r="M3639" s="471">
        <f t="shared" si="401"/>
        <v>1381.5671280264469</v>
      </c>
      <c r="N3639" s="467">
        <f t="shared" si="399"/>
        <v>0</v>
      </c>
      <c r="O3639" s="475" t="str">
        <f t="shared" si="400"/>
        <v/>
      </c>
    </row>
    <row r="3640" spans="1:15" hidden="1">
      <c r="A3640" s="475">
        <f t="shared" si="394"/>
        <v>43617</v>
      </c>
      <c r="B3640" s="475">
        <v>43617</v>
      </c>
      <c r="C3640" s="467">
        <v>15</v>
      </c>
      <c r="D3640" s="467">
        <v>1189</v>
      </c>
      <c r="E3640" s="467">
        <v>11</v>
      </c>
      <c r="F3640" s="467">
        <v>19</v>
      </c>
      <c r="G3640" s="467">
        <f t="array" ref="G3640">MAX(IF($A$2:$A$8761=A3640,$D$2:$D$8761))</f>
        <v>1470</v>
      </c>
      <c r="H3640" s="467">
        <f t="shared" si="395"/>
        <v>0</v>
      </c>
      <c r="I3640" s="475" t="str">
        <f t="shared" si="396"/>
        <v/>
      </c>
      <c r="J3640" s="471">
        <f>'Potential Projects'!D3641</f>
        <v>51.630644904377803</v>
      </c>
      <c r="K3640" s="471">
        <f>'Potential Projects'!E3641</f>
        <v>3.4442517200602021</v>
      </c>
      <c r="L3640" s="476">
        <f t="shared" si="397"/>
        <v>1103.925103375562</v>
      </c>
      <c r="M3640" s="471">
        <f t="shared" si="401"/>
        <v>1381.5671280264469</v>
      </c>
      <c r="N3640" s="467">
        <f t="shared" si="399"/>
        <v>0</v>
      </c>
      <c r="O3640" s="475" t="str">
        <f t="shared" si="400"/>
        <v/>
      </c>
    </row>
    <row r="3641" spans="1:15" hidden="1">
      <c r="A3641" s="475">
        <f t="shared" si="394"/>
        <v>43617</v>
      </c>
      <c r="B3641" s="475">
        <v>43617</v>
      </c>
      <c r="C3641" s="467">
        <v>16</v>
      </c>
      <c r="D3641" s="467">
        <v>1202</v>
      </c>
      <c r="E3641" s="467">
        <v>5</v>
      </c>
      <c r="F3641" s="467">
        <v>19</v>
      </c>
      <c r="G3641" s="467">
        <f t="array" ref="G3641">MAX(IF($A$2:$A$8761=A3641,$D$2:$D$8761))</f>
        <v>1470</v>
      </c>
      <c r="H3641" s="467">
        <f t="shared" si="395"/>
        <v>0</v>
      </c>
      <c r="I3641" s="475" t="str">
        <f t="shared" si="396"/>
        <v/>
      </c>
      <c r="J3641" s="471">
        <f>'Potential Projects'!D3642</f>
        <v>39.705214890903569</v>
      </c>
      <c r="K3641" s="471">
        <f>'Potential Projects'!E3642</f>
        <v>10.416456030961085</v>
      </c>
      <c r="L3641" s="476">
        <f t="shared" si="397"/>
        <v>1127.8783290781353</v>
      </c>
      <c r="M3641" s="471">
        <f t="shared" si="401"/>
        <v>1381.5671280264469</v>
      </c>
      <c r="N3641" s="467">
        <f t="shared" si="399"/>
        <v>0</v>
      </c>
      <c r="O3641" s="475" t="str">
        <f t="shared" si="400"/>
        <v/>
      </c>
    </row>
    <row r="3642" spans="1:15" hidden="1">
      <c r="A3642" s="475">
        <f t="shared" si="394"/>
        <v>43617</v>
      </c>
      <c r="B3642" s="475">
        <v>43617</v>
      </c>
      <c r="C3642" s="467">
        <v>17</v>
      </c>
      <c r="D3642" s="467">
        <v>1208</v>
      </c>
      <c r="E3642" s="467">
        <v>2</v>
      </c>
      <c r="F3642" s="467">
        <v>19</v>
      </c>
      <c r="G3642" s="467">
        <f t="array" ref="G3642">MAX(IF($A$2:$A$8761=A3642,$D$2:$D$8761))</f>
        <v>1470</v>
      </c>
      <c r="H3642" s="467">
        <f t="shared" si="395"/>
        <v>0</v>
      </c>
      <c r="I3642" s="475" t="str">
        <f t="shared" si="396"/>
        <v/>
      </c>
      <c r="J3642" s="471">
        <f>'Potential Projects'!D3643</f>
        <v>37.458101733929553</v>
      </c>
      <c r="K3642" s="471">
        <f>'Potential Projects'!E3643</f>
        <v>13.215350569769942</v>
      </c>
      <c r="L3642" s="476">
        <f t="shared" si="397"/>
        <v>1136.3265476963004</v>
      </c>
      <c r="M3642" s="471">
        <f t="shared" si="401"/>
        <v>1381.5671280264469</v>
      </c>
      <c r="N3642" s="467">
        <f t="shared" si="399"/>
        <v>0</v>
      </c>
      <c r="O3642" s="475" t="str">
        <f t="shared" si="400"/>
        <v/>
      </c>
    </row>
    <row r="3643" spans="1:15" hidden="1">
      <c r="A3643" s="475">
        <f t="shared" si="394"/>
        <v>43617</v>
      </c>
      <c r="B3643" s="475">
        <v>43617</v>
      </c>
      <c r="C3643" s="467">
        <v>18</v>
      </c>
      <c r="D3643" s="467">
        <v>1215</v>
      </c>
      <c r="E3643" s="467">
        <v>2</v>
      </c>
      <c r="F3643" s="467">
        <v>17</v>
      </c>
      <c r="G3643" s="467">
        <f t="array" ref="G3643">MAX(IF($A$2:$A$8761=A3643,$D$2:$D$8761))</f>
        <v>1470</v>
      </c>
      <c r="H3643" s="467">
        <f t="shared" si="395"/>
        <v>0</v>
      </c>
      <c r="I3643" s="475" t="str">
        <f t="shared" si="396"/>
        <v/>
      </c>
      <c r="J3643" s="471">
        <f>'Potential Projects'!D3644</f>
        <v>50.13736489466671</v>
      </c>
      <c r="K3643" s="471">
        <f>'Potential Projects'!E3644</f>
        <v>30.475721726510429</v>
      </c>
      <c r="L3643" s="476">
        <f t="shared" si="397"/>
        <v>1115.3869133788228</v>
      </c>
      <c r="M3643" s="471">
        <f t="shared" si="401"/>
        <v>1381.5671280264469</v>
      </c>
      <c r="N3643" s="467">
        <f t="shared" si="399"/>
        <v>0</v>
      </c>
      <c r="O3643" s="475" t="str">
        <f t="shared" si="400"/>
        <v/>
      </c>
    </row>
    <row r="3644" spans="1:15" hidden="1">
      <c r="A3644" s="475">
        <f t="shared" si="394"/>
        <v>43617</v>
      </c>
      <c r="B3644" s="475">
        <v>43617</v>
      </c>
      <c r="C3644" s="467">
        <v>19</v>
      </c>
      <c r="D3644" s="467">
        <v>1181</v>
      </c>
      <c r="E3644" s="467">
        <v>0</v>
      </c>
      <c r="F3644" s="467">
        <v>13</v>
      </c>
      <c r="G3644" s="467">
        <f t="array" ref="G3644">MAX(IF($A$2:$A$8761=A3644,$D$2:$D$8761))</f>
        <v>1470</v>
      </c>
      <c r="H3644" s="467">
        <f t="shared" si="395"/>
        <v>0</v>
      </c>
      <c r="I3644" s="475" t="str">
        <f t="shared" si="396"/>
        <v/>
      </c>
      <c r="J3644" s="471">
        <f>'Potential Projects'!D3645</f>
        <v>69.222936806844316</v>
      </c>
      <c r="K3644" s="471">
        <f>'Potential Projects'!E3645</f>
        <v>57.660512954203398</v>
      </c>
      <c r="L3644" s="476">
        <f t="shared" si="397"/>
        <v>1041.1165502389524</v>
      </c>
      <c r="M3644" s="471">
        <f t="shared" si="401"/>
        <v>1381.5671280264469</v>
      </c>
      <c r="N3644" s="467">
        <f t="shared" si="399"/>
        <v>0</v>
      </c>
      <c r="O3644" s="475" t="str">
        <f t="shared" si="400"/>
        <v/>
      </c>
    </row>
    <row r="3645" spans="1:15" hidden="1">
      <c r="A3645" s="475">
        <f t="shared" si="394"/>
        <v>43617</v>
      </c>
      <c r="B3645" s="475">
        <v>43617</v>
      </c>
      <c r="C3645" s="467">
        <v>20</v>
      </c>
      <c r="D3645" s="467">
        <v>1173</v>
      </c>
      <c r="E3645" s="467">
        <v>2</v>
      </c>
      <c r="F3645" s="467">
        <v>2</v>
      </c>
      <c r="G3645" s="467">
        <f t="array" ref="G3645">MAX(IF($A$2:$A$8761=A3645,$D$2:$D$8761))</f>
        <v>1470</v>
      </c>
      <c r="H3645" s="467">
        <f t="shared" si="395"/>
        <v>0</v>
      </c>
      <c r="I3645" s="475" t="str">
        <f t="shared" si="396"/>
        <v/>
      </c>
      <c r="J3645" s="471">
        <f>'Potential Projects'!D3646</f>
        <v>98.624187516038475</v>
      </c>
      <c r="K3645" s="471">
        <f>'Potential Projects'!E3646</f>
        <v>81.539510911631908</v>
      </c>
      <c r="L3645" s="476">
        <f t="shared" si="397"/>
        <v>988.8363015723296</v>
      </c>
      <c r="M3645" s="471">
        <f t="shared" si="401"/>
        <v>1381.5671280264469</v>
      </c>
      <c r="N3645" s="467">
        <f t="shared" si="399"/>
        <v>0</v>
      </c>
      <c r="O3645" s="475" t="str">
        <f t="shared" si="400"/>
        <v/>
      </c>
    </row>
    <row r="3646" spans="1:15" hidden="1">
      <c r="A3646" s="475">
        <f t="shared" si="394"/>
        <v>43617</v>
      </c>
      <c r="B3646" s="475">
        <v>43617</v>
      </c>
      <c r="C3646" s="467">
        <v>21</v>
      </c>
      <c r="D3646" s="467">
        <v>1098</v>
      </c>
      <c r="E3646" s="467">
        <v>7</v>
      </c>
      <c r="F3646" s="467">
        <v>0</v>
      </c>
      <c r="G3646" s="467">
        <f t="array" ref="G3646">MAX(IF($A$2:$A$8761=A3646,$D$2:$D$8761))</f>
        <v>1470</v>
      </c>
      <c r="H3646" s="467">
        <f t="shared" si="395"/>
        <v>0</v>
      </c>
      <c r="I3646" s="475" t="str">
        <f t="shared" si="396"/>
        <v/>
      </c>
      <c r="J3646" s="471">
        <f>'Potential Projects'!D3647</f>
        <v>128.87723597402342</v>
      </c>
      <c r="K3646" s="471">
        <f>'Potential Projects'!E3647</f>
        <v>58.913679262524184</v>
      </c>
      <c r="L3646" s="476">
        <f t="shared" si="397"/>
        <v>903.20908476345244</v>
      </c>
      <c r="M3646" s="471">
        <f t="shared" si="401"/>
        <v>1381.5671280264469</v>
      </c>
      <c r="N3646" s="467">
        <f t="shared" si="399"/>
        <v>0</v>
      </c>
      <c r="O3646" s="475" t="str">
        <f t="shared" si="400"/>
        <v/>
      </c>
    </row>
    <row r="3647" spans="1:15" hidden="1">
      <c r="A3647" s="475">
        <f t="shared" si="394"/>
        <v>43617</v>
      </c>
      <c r="B3647" s="475">
        <v>43617</v>
      </c>
      <c r="C3647" s="467">
        <v>22</v>
      </c>
      <c r="D3647" s="467">
        <v>1060</v>
      </c>
      <c r="E3647" s="467">
        <v>10</v>
      </c>
      <c r="F3647" s="467">
        <v>0</v>
      </c>
      <c r="G3647" s="467">
        <f t="array" ref="G3647">MAX(IF($A$2:$A$8761=A3647,$D$2:$D$8761))</f>
        <v>1470</v>
      </c>
      <c r="H3647" s="467">
        <f t="shared" si="395"/>
        <v>0</v>
      </c>
      <c r="I3647" s="475" t="str">
        <f t="shared" si="396"/>
        <v/>
      </c>
      <c r="J3647" s="471">
        <f>'Potential Projects'!D3648</f>
        <v>129.83031909419293</v>
      </c>
      <c r="K3647" s="471">
        <f>'Potential Projects'!E3648</f>
        <v>50.053120726725439</v>
      </c>
      <c r="L3647" s="476">
        <f t="shared" si="397"/>
        <v>870.11656017908172</v>
      </c>
      <c r="M3647" s="471">
        <f t="shared" si="401"/>
        <v>1381.5671280264469</v>
      </c>
      <c r="N3647" s="467">
        <f t="shared" si="399"/>
        <v>0</v>
      </c>
      <c r="O3647" s="475" t="str">
        <f t="shared" si="400"/>
        <v/>
      </c>
    </row>
    <row r="3648" spans="1:15" hidden="1">
      <c r="A3648" s="475">
        <f t="shared" si="394"/>
        <v>43617</v>
      </c>
      <c r="B3648" s="475">
        <v>43617</v>
      </c>
      <c r="C3648" s="467">
        <v>23</v>
      </c>
      <c r="D3648" s="467">
        <v>985</v>
      </c>
      <c r="E3648" s="467">
        <v>12</v>
      </c>
      <c r="F3648" s="467">
        <v>0</v>
      </c>
      <c r="G3648" s="467">
        <f t="array" ref="G3648">MAX(IF($A$2:$A$8761=A3648,$D$2:$D$8761))</f>
        <v>1470</v>
      </c>
      <c r="H3648" s="467">
        <f t="shared" si="395"/>
        <v>0</v>
      </c>
      <c r="I3648" s="475" t="str">
        <f t="shared" si="396"/>
        <v/>
      </c>
      <c r="J3648" s="471">
        <f>'Potential Projects'!D3649</f>
        <v>102.4823525696864</v>
      </c>
      <c r="K3648" s="471">
        <f>'Potential Projects'!E3649</f>
        <v>72.032812943453024</v>
      </c>
      <c r="L3648" s="476">
        <f t="shared" si="397"/>
        <v>798.48483448686056</v>
      </c>
      <c r="M3648" s="471">
        <f t="shared" si="401"/>
        <v>1381.5671280264469</v>
      </c>
      <c r="N3648" s="467">
        <f t="shared" si="399"/>
        <v>0</v>
      </c>
      <c r="O3648" s="475" t="str">
        <f t="shared" si="400"/>
        <v/>
      </c>
    </row>
    <row r="3649" spans="1:15" hidden="1">
      <c r="A3649" s="475">
        <f t="shared" si="394"/>
        <v>43617</v>
      </c>
      <c r="B3649" s="475">
        <v>43617</v>
      </c>
      <c r="C3649" s="467">
        <v>24</v>
      </c>
      <c r="D3649" s="467">
        <v>907</v>
      </c>
      <c r="E3649" s="467">
        <v>15</v>
      </c>
      <c r="F3649" s="467">
        <v>0</v>
      </c>
      <c r="G3649" s="467">
        <f t="array" ref="G3649">MAX(IF($A$2:$A$8761=A3649,$D$2:$D$8761))</f>
        <v>1470</v>
      </c>
      <c r="H3649" s="467">
        <f t="shared" si="395"/>
        <v>0</v>
      </c>
      <c r="I3649" s="475" t="str">
        <f t="shared" si="396"/>
        <v/>
      </c>
      <c r="J3649" s="471">
        <f>'Potential Projects'!D3650</f>
        <v>97.266098993162529</v>
      </c>
      <c r="K3649" s="471">
        <f>'Potential Projects'!E3650</f>
        <v>90.069959471081489</v>
      </c>
      <c r="L3649" s="476">
        <f t="shared" si="397"/>
        <v>704.66394153575595</v>
      </c>
      <c r="M3649" s="471">
        <f t="shared" si="401"/>
        <v>1381.5671280264469</v>
      </c>
      <c r="N3649" s="467">
        <f t="shared" si="399"/>
        <v>0</v>
      </c>
      <c r="O3649" s="475" t="str">
        <f t="shared" si="400"/>
        <v/>
      </c>
    </row>
    <row r="3650" spans="1:15" hidden="1">
      <c r="A3650" s="475">
        <f t="shared" ref="A3650:A3713" si="402">DATE(YEAR(B3650),MONTH(B3650),1)</f>
        <v>43617</v>
      </c>
      <c r="B3650" s="475">
        <v>43618</v>
      </c>
      <c r="C3650" s="467">
        <v>1</v>
      </c>
      <c r="D3650" s="467">
        <v>830</v>
      </c>
      <c r="E3650" s="467">
        <v>19</v>
      </c>
      <c r="F3650" s="467">
        <v>0</v>
      </c>
      <c r="G3650" s="467">
        <f t="array" ref="G3650">MAX(IF($A$2:$A$8761=A3650,$D$2:$D$8761))</f>
        <v>1470</v>
      </c>
      <c r="H3650" s="467">
        <f t="shared" ref="H3650:H3713" si="403">IF(G3650=D3650,1,0)</f>
        <v>0</v>
      </c>
      <c r="I3650" s="475" t="str">
        <f t="shared" ref="I3650:I3713" si="404">IF(D3650=G3650,B3650,"")</f>
        <v/>
      </c>
      <c r="J3650" s="471">
        <f>'Potential Projects'!D3651</f>
        <v>118.9441450179294</v>
      </c>
      <c r="K3650" s="471">
        <f>'Potential Projects'!E3651</f>
        <v>72.581953235863253</v>
      </c>
      <c r="L3650" s="476">
        <f t="shared" ref="L3650:L3713" si="405">D3650-E3650-F3650-J3650-K3650</f>
        <v>619.47390174620739</v>
      </c>
      <c r="M3650" s="471">
        <f t="shared" si="401"/>
        <v>1381.5671280264469</v>
      </c>
      <c r="N3650" s="467">
        <f t="shared" ref="N3650:N3713" si="406">IF(M3650=L3650,1,0)</f>
        <v>0</v>
      </c>
      <c r="O3650" s="475" t="str">
        <f t="shared" ref="O3650:O3713" si="407">IF(L3650=M3650,B3650,"")</f>
        <v/>
      </c>
    </row>
    <row r="3651" spans="1:15" hidden="1">
      <c r="A3651" s="475">
        <f t="shared" si="402"/>
        <v>43617</v>
      </c>
      <c r="B3651" s="475">
        <v>43618</v>
      </c>
      <c r="C3651" s="467">
        <v>2</v>
      </c>
      <c r="D3651" s="467">
        <v>803</v>
      </c>
      <c r="E3651" s="467">
        <v>17</v>
      </c>
      <c r="F3651" s="467">
        <v>0</v>
      </c>
      <c r="G3651" s="467">
        <f t="array" ref="G3651">MAX(IF($A$2:$A$8761=A3651,$D$2:$D$8761))</f>
        <v>1470</v>
      </c>
      <c r="H3651" s="467">
        <f t="shared" si="403"/>
        <v>0</v>
      </c>
      <c r="I3651" s="475" t="str">
        <f t="shared" si="404"/>
        <v/>
      </c>
      <c r="J3651" s="471">
        <f>'Potential Projects'!D3652</f>
        <v>96.871116668630592</v>
      </c>
      <c r="K3651" s="471">
        <f>'Potential Projects'!E3652</f>
        <v>67.483240378413242</v>
      </c>
      <c r="L3651" s="476">
        <f t="shared" si="405"/>
        <v>621.64564295295611</v>
      </c>
      <c r="M3651" s="471">
        <f t="shared" si="401"/>
        <v>1381.5671280264469</v>
      </c>
      <c r="N3651" s="467">
        <f t="shared" si="406"/>
        <v>0</v>
      </c>
      <c r="O3651" s="475" t="str">
        <f t="shared" si="407"/>
        <v/>
      </c>
    </row>
    <row r="3652" spans="1:15" hidden="1">
      <c r="A3652" s="475">
        <f t="shared" si="402"/>
        <v>43617</v>
      </c>
      <c r="B3652" s="475">
        <v>43618</v>
      </c>
      <c r="C3652" s="467">
        <v>3</v>
      </c>
      <c r="D3652" s="467">
        <v>774</v>
      </c>
      <c r="E3652" s="467">
        <v>11</v>
      </c>
      <c r="F3652" s="467">
        <v>0</v>
      </c>
      <c r="G3652" s="467">
        <f t="array" ref="G3652">MAX(IF($A$2:$A$8761=A3652,$D$2:$D$8761))</f>
        <v>1470</v>
      </c>
      <c r="H3652" s="467">
        <f t="shared" si="403"/>
        <v>0</v>
      </c>
      <c r="I3652" s="475" t="str">
        <f t="shared" si="404"/>
        <v/>
      </c>
      <c r="J3652" s="471">
        <f>'Potential Projects'!D3653</f>
        <v>57.017633591680251</v>
      </c>
      <c r="K3652" s="471">
        <f>'Potential Projects'!E3653</f>
        <v>66.679868469146427</v>
      </c>
      <c r="L3652" s="476">
        <f t="shared" si="405"/>
        <v>639.30249793917335</v>
      </c>
      <c r="M3652" s="471">
        <f t="shared" si="401"/>
        <v>1381.5671280264469</v>
      </c>
      <c r="N3652" s="467">
        <f t="shared" si="406"/>
        <v>0</v>
      </c>
      <c r="O3652" s="475" t="str">
        <f t="shared" si="407"/>
        <v/>
      </c>
    </row>
    <row r="3653" spans="1:15" hidden="1">
      <c r="A3653" s="475">
        <f t="shared" si="402"/>
        <v>43617</v>
      </c>
      <c r="B3653" s="475">
        <v>43618</v>
      </c>
      <c r="C3653" s="467">
        <v>4</v>
      </c>
      <c r="D3653" s="467">
        <v>762</v>
      </c>
      <c r="E3653" s="467">
        <v>7</v>
      </c>
      <c r="F3653" s="467">
        <v>0</v>
      </c>
      <c r="G3653" s="467">
        <f t="array" ref="G3653">MAX(IF($A$2:$A$8761=A3653,$D$2:$D$8761))</f>
        <v>1470</v>
      </c>
      <c r="H3653" s="467">
        <f t="shared" si="403"/>
        <v>0</v>
      </c>
      <c r="I3653" s="475" t="str">
        <f t="shared" si="404"/>
        <v/>
      </c>
      <c r="J3653" s="471">
        <f>'Potential Projects'!D3654</f>
        <v>77.420918795365523</v>
      </c>
      <c r="K3653" s="471">
        <f>'Potential Projects'!E3654</f>
        <v>45.260268060632121</v>
      </c>
      <c r="L3653" s="476">
        <f t="shared" si="405"/>
        <v>632.31881314400232</v>
      </c>
      <c r="M3653" s="471">
        <f t="shared" si="401"/>
        <v>1381.5671280264469</v>
      </c>
      <c r="N3653" s="467">
        <f t="shared" si="406"/>
        <v>0</v>
      </c>
      <c r="O3653" s="475" t="str">
        <f t="shared" si="407"/>
        <v/>
      </c>
    </row>
    <row r="3654" spans="1:15" hidden="1">
      <c r="A3654" s="475">
        <f t="shared" si="402"/>
        <v>43617</v>
      </c>
      <c r="B3654" s="475">
        <v>43618</v>
      </c>
      <c r="C3654" s="467">
        <v>5</v>
      </c>
      <c r="D3654" s="467">
        <v>744</v>
      </c>
      <c r="E3654" s="467">
        <v>10</v>
      </c>
      <c r="F3654" s="467">
        <v>0</v>
      </c>
      <c r="G3654" s="467">
        <f t="array" ref="G3654">MAX(IF($A$2:$A$8761=A3654,$D$2:$D$8761))</f>
        <v>1470</v>
      </c>
      <c r="H3654" s="467">
        <f t="shared" si="403"/>
        <v>0</v>
      </c>
      <c r="I3654" s="475" t="str">
        <f t="shared" si="404"/>
        <v/>
      </c>
      <c r="J3654" s="471">
        <f>'Potential Projects'!D3655</f>
        <v>104.97542925172856</v>
      </c>
      <c r="K3654" s="471">
        <f>'Potential Projects'!E3655</f>
        <v>20.75077569339927</v>
      </c>
      <c r="L3654" s="476">
        <f t="shared" si="405"/>
        <v>608.27379505487215</v>
      </c>
      <c r="M3654" s="471">
        <f t="shared" si="401"/>
        <v>1381.5671280264469</v>
      </c>
      <c r="N3654" s="467">
        <f t="shared" si="406"/>
        <v>0</v>
      </c>
      <c r="O3654" s="475" t="str">
        <f t="shared" si="407"/>
        <v/>
      </c>
    </row>
    <row r="3655" spans="1:15" hidden="1">
      <c r="A3655" s="475">
        <f t="shared" si="402"/>
        <v>43617</v>
      </c>
      <c r="B3655" s="475">
        <v>43618</v>
      </c>
      <c r="C3655" s="467">
        <v>6</v>
      </c>
      <c r="D3655" s="467">
        <v>746</v>
      </c>
      <c r="E3655" s="467">
        <v>17</v>
      </c>
      <c r="F3655" s="467">
        <v>2</v>
      </c>
      <c r="G3655" s="467">
        <f t="array" ref="G3655">MAX(IF($A$2:$A$8761=A3655,$D$2:$D$8761))</f>
        <v>1470</v>
      </c>
      <c r="H3655" s="467">
        <f t="shared" si="403"/>
        <v>0</v>
      </c>
      <c r="I3655" s="475" t="str">
        <f t="shared" si="404"/>
        <v/>
      </c>
      <c r="J3655" s="471">
        <f>'Potential Projects'!D3656</f>
        <v>107.13638966399161</v>
      </c>
      <c r="K3655" s="471">
        <f>'Potential Projects'!E3656</f>
        <v>18.138056923242317</v>
      </c>
      <c r="L3655" s="476">
        <f t="shared" si="405"/>
        <v>601.72555341276609</v>
      </c>
      <c r="M3655" s="471">
        <f t="shared" si="401"/>
        <v>1381.5671280264469</v>
      </c>
      <c r="N3655" s="467">
        <f t="shared" si="406"/>
        <v>0</v>
      </c>
      <c r="O3655" s="475" t="str">
        <f t="shared" si="407"/>
        <v/>
      </c>
    </row>
    <row r="3656" spans="1:15" hidden="1">
      <c r="A3656" s="475">
        <f t="shared" si="402"/>
        <v>43617</v>
      </c>
      <c r="B3656" s="475">
        <v>43618</v>
      </c>
      <c r="C3656" s="467">
        <v>7</v>
      </c>
      <c r="D3656" s="467">
        <v>810</v>
      </c>
      <c r="E3656" s="467">
        <v>36</v>
      </c>
      <c r="F3656" s="467">
        <v>10</v>
      </c>
      <c r="G3656" s="467">
        <f t="array" ref="G3656">MAX(IF($A$2:$A$8761=A3656,$D$2:$D$8761))</f>
        <v>1470</v>
      </c>
      <c r="H3656" s="467">
        <f t="shared" si="403"/>
        <v>0</v>
      </c>
      <c r="I3656" s="475" t="str">
        <f t="shared" si="404"/>
        <v/>
      </c>
      <c r="J3656" s="471">
        <f>'Potential Projects'!D3657</f>
        <v>72.477514057474721</v>
      </c>
      <c r="K3656" s="471">
        <f>'Potential Projects'!E3657</f>
        <v>22.275383143410018</v>
      </c>
      <c r="L3656" s="476">
        <f t="shared" si="405"/>
        <v>669.24710279911517</v>
      </c>
      <c r="M3656" s="471">
        <f t="shared" si="401"/>
        <v>1381.5671280264469</v>
      </c>
      <c r="N3656" s="467">
        <f t="shared" si="406"/>
        <v>0</v>
      </c>
      <c r="O3656" s="475" t="str">
        <f t="shared" si="407"/>
        <v/>
      </c>
    </row>
    <row r="3657" spans="1:15" hidden="1">
      <c r="A3657" s="475">
        <f t="shared" si="402"/>
        <v>43617</v>
      </c>
      <c r="B3657" s="475">
        <v>43618</v>
      </c>
      <c r="C3657" s="467">
        <v>8</v>
      </c>
      <c r="D3657" s="467">
        <v>843</v>
      </c>
      <c r="E3657" s="467">
        <v>23</v>
      </c>
      <c r="F3657" s="467">
        <v>18</v>
      </c>
      <c r="G3657" s="467">
        <f t="array" ref="G3657">MAX(IF($A$2:$A$8761=A3657,$D$2:$D$8761))</f>
        <v>1470</v>
      </c>
      <c r="H3657" s="467">
        <f t="shared" si="403"/>
        <v>0</v>
      </c>
      <c r="I3657" s="475" t="str">
        <f t="shared" si="404"/>
        <v/>
      </c>
      <c r="J3657" s="471">
        <f>'Potential Projects'!D3658</f>
        <v>114.05387788028199</v>
      </c>
      <c r="K3657" s="471">
        <f>'Potential Projects'!E3658</f>
        <v>19.09631455600946</v>
      </c>
      <c r="L3657" s="476">
        <f t="shared" si="405"/>
        <v>668.84980756370851</v>
      </c>
      <c r="M3657" s="471">
        <f t="shared" si="401"/>
        <v>1381.5671280264469</v>
      </c>
      <c r="N3657" s="467">
        <f t="shared" si="406"/>
        <v>0</v>
      </c>
      <c r="O3657" s="475" t="str">
        <f t="shared" si="407"/>
        <v/>
      </c>
    </row>
    <row r="3658" spans="1:15" hidden="1">
      <c r="A3658" s="475">
        <f t="shared" si="402"/>
        <v>43617</v>
      </c>
      <c r="B3658" s="475">
        <v>43618</v>
      </c>
      <c r="C3658" s="467">
        <v>9</v>
      </c>
      <c r="D3658" s="467">
        <v>925</v>
      </c>
      <c r="E3658" s="467">
        <v>34</v>
      </c>
      <c r="F3658" s="467">
        <v>19</v>
      </c>
      <c r="G3658" s="467">
        <f t="array" ref="G3658">MAX(IF($A$2:$A$8761=A3658,$D$2:$D$8761))</f>
        <v>1470</v>
      </c>
      <c r="H3658" s="467">
        <f t="shared" si="403"/>
        <v>0</v>
      </c>
      <c r="I3658" s="475" t="str">
        <f t="shared" si="404"/>
        <v/>
      </c>
      <c r="J3658" s="471">
        <f>'Potential Projects'!D3659</f>
        <v>121.61961873914933</v>
      </c>
      <c r="K3658" s="471">
        <f>'Potential Projects'!E3659</f>
        <v>18.586286820038701</v>
      </c>
      <c r="L3658" s="476">
        <f t="shared" si="405"/>
        <v>731.79409444081193</v>
      </c>
      <c r="M3658" s="471">
        <f t="shared" si="401"/>
        <v>1381.5671280264469</v>
      </c>
      <c r="N3658" s="467">
        <f t="shared" si="406"/>
        <v>0</v>
      </c>
      <c r="O3658" s="475" t="str">
        <f t="shared" si="407"/>
        <v/>
      </c>
    </row>
    <row r="3659" spans="1:15" hidden="1">
      <c r="A3659" s="475">
        <f t="shared" si="402"/>
        <v>43617</v>
      </c>
      <c r="B3659" s="475">
        <v>43618</v>
      </c>
      <c r="C3659" s="467">
        <v>10</v>
      </c>
      <c r="D3659" s="467">
        <v>1002</v>
      </c>
      <c r="E3659" s="467">
        <v>25</v>
      </c>
      <c r="F3659" s="467">
        <v>19</v>
      </c>
      <c r="G3659" s="467">
        <f t="array" ref="G3659">MAX(IF($A$2:$A$8761=A3659,$D$2:$D$8761))</f>
        <v>1470</v>
      </c>
      <c r="H3659" s="467">
        <f t="shared" si="403"/>
        <v>0</v>
      </c>
      <c r="I3659" s="475" t="str">
        <f t="shared" si="404"/>
        <v/>
      </c>
      <c r="J3659" s="471">
        <f>'Potential Projects'!D3660</f>
        <v>117.71543728600579</v>
      </c>
      <c r="K3659" s="471">
        <f>'Potential Projects'!E3660</f>
        <v>14.218978768006879</v>
      </c>
      <c r="L3659" s="476">
        <f t="shared" si="405"/>
        <v>826.06558394598733</v>
      </c>
      <c r="M3659" s="471">
        <f t="shared" si="401"/>
        <v>1381.5671280264469</v>
      </c>
      <c r="N3659" s="467">
        <f t="shared" si="406"/>
        <v>0</v>
      </c>
      <c r="O3659" s="475" t="str">
        <f t="shared" si="407"/>
        <v/>
      </c>
    </row>
    <row r="3660" spans="1:15" hidden="1">
      <c r="A3660" s="475">
        <f t="shared" si="402"/>
        <v>43617</v>
      </c>
      <c r="B3660" s="475">
        <v>43618</v>
      </c>
      <c r="C3660" s="467">
        <v>11</v>
      </c>
      <c r="D3660" s="467">
        <v>1069</v>
      </c>
      <c r="E3660" s="467">
        <v>12</v>
      </c>
      <c r="F3660" s="467">
        <v>20</v>
      </c>
      <c r="G3660" s="467">
        <f t="array" ref="G3660">MAX(IF($A$2:$A$8761=A3660,$D$2:$D$8761))</f>
        <v>1470</v>
      </c>
      <c r="H3660" s="467">
        <f t="shared" si="403"/>
        <v>0</v>
      </c>
      <c r="I3660" s="475" t="str">
        <f t="shared" si="404"/>
        <v/>
      </c>
      <c r="J3660" s="471">
        <f>'Potential Projects'!D3661</f>
        <v>111.82611167026089</v>
      </c>
      <c r="K3660" s="471">
        <f>'Potential Projects'!E3661</f>
        <v>17.227516609331328</v>
      </c>
      <c r="L3660" s="476">
        <f t="shared" si="405"/>
        <v>907.9463717204078</v>
      </c>
      <c r="M3660" s="471">
        <f t="shared" si="401"/>
        <v>1381.5671280264469</v>
      </c>
      <c r="N3660" s="467">
        <f t="shared" si="406"/>
        <v>0</v>
      </c>
      <c r="O3660" s="475" t="str">
        <f t="shared" si="407"/>
        <v/>
      </c>
    </row>
    <row r="3661" spans="1:15" hidden="1">
      <c r="A3661" s="475">
        <f t="shared" si="402"/>
        <v>43617</v>
      </c>
      <c r="B3661" s="475">
        <v>43618</v>
      </c>
      <c r="C3661" s="467">
        <v>12</v>
      </c>
      <c r="D3661" s="467">
        <v>1102</v>
      </c>
      <c r="E3661" s="467">
        <v>11</v>
      </c>
      <c r="F3661" s="467">
        <v>19</v>
      </c>
      <c r="G3661" s="467">
        <f t="array" ref="G3661">MAX(IF($A$2:$A$8761=A3661,$D$2:$D$8761))</f>
        <v>1470</v>
      </c>
      <c r="H3661" s="467">
        <f t="shared" si="403"/>
        <v>0</v>
      </c>
      <c r="I3661" s="475" t="str">
        <f t="shared" si="404"/>
        <v/>
      </c>
      <c r="J3661" s="471">
        <f>'Potential Projects'!D3662</f>
        <v>110.60354736116442</v>
      </c>
      <c r="K3661" s="471">
        <f>'Potential Projects'!E3662</f>
        <v>22.902748548699204</v>
      </c>
      <c r="L3661" s="476">
        <f t="shared" si="405"/>
        <v>938.49370409013648</v>
      </c>
      <c r="M3661" s="471">
        <f t="shared" si="401"/>
        <v>1381.5671280264469</v>
      </c>
      <c r="N3661" s="467">
        <f t="shared" si="406"/>
        <v>0</v>
      </c>
      <c r="O3661" s="475" t="str">
        <f t="shared" si="407"/>
        <v/>
      </c>
    </row>
    <row r="3662" spans="1:15" hidden="1">
      <c r="A3662" s="475">
        <f t="shared" si="402"/>
        <v>43617</v>
      </c>
      <c r="B3662" s="475">
        <v>43618</v>
      </c>
      <c r="C3662" s="467">
        <v>13</v>
      </c>
      <c r="D3662" s="467">
        <v>1149</v>
      </c>
      <c r="E3662" s="467">
        <v>16</v>
      </c>
      <c r="F3662" s="467">
        <v>19</v>
      </c>
      <c r="G3662" s="467">
        <f t="array" ref="G3662">MAX(IF($A$2:$A$8761=A3662,$D$2:$D$8761))</f>
        <v>1470</v>
      </c>
      <c r="H3662" s="467">
        <f t="shared" si="403"/>
        <v>0</v>
      </c>
      <c r="I3662" s="475" t="str">
        <f t="shared" si="404"/>
        <v/>
      </c>
      <c r="J3662" s="471">
        <f>'Potential Projects'!D3663</f>
        <v>107.48010144089564</v>
      </c>
      <c r="K3662" s="471">
        <f>'Potential Projects'!E3663</f>
        <v>33.458445280584819</v>
      </c>
      <c r="L3662" s="476">
        <f t="shared" si="405"/>
        <v>973.06145327851959</v>
      </c>
      <c r="M3662" s="471">
        <f t="shared" si="401"/>
        <v>1381.5671280264469</v>
      </c>
      <c r="N3662" s="467">
        <f t="shared" si="406"/>
        <v>0</v>
      </c>
      <c r="O3662" s="475" t="str">
        <f t="shared" si="407"/>
        <v/>
      </c>
    </row>
    <row r="3663" spans="1:15" hidden="1">
      <c r="A3663" s="475">
        <f t="shared" si="402"/>
        <v>43617</v>
      </c>
      <c r="B3663" s="475">
        <v>43618</v>
      </c>
      <c r="C3663" s="467">
        <v>14</v>
      </c>
      <c r="D3663" s="467">
        <v>1170</v>
      </c>
      <c r="E3663" s="467">
        <v>21</v>
      </c>
      <c r="F3663" s="467">
        <v>19</v>
      </c>
      <c r="G3663" s="467">
        <f t="array" ref="G3663">MAX(IF($A$2:$A$8761=A3663,$D$2:$D$8761))</f>
        <v>1470</v>
      </c>
      <c r="H3663" s="467">
        <f t="shared" si="403"/>
        <v>0</v>
      </c>
      <c r="I3663" s="475" t="str">
        <f t="shared" si="404"/>
        <v/>
      </c>
      <c r="J3663" s="471">
        <f>'Potential Projects'!D3664</f>
        <v>107.47669021097549</v>
      </c>
      <c r="K3663" s="471">
        <f>'Potential Projects'!E3664</f>
        <v>31.798508385293488</v>
      </c>
      <c r="L3663" s="476">
        <f t="shared" si="405"/>
        <v>990.72480140373102</v>
      </c>
      <c r="M3663" s="471">
        <f t="shared" si="401"/>
        <v>1381.5671280264469</v>
      </c>
      <c r="N3663" s="467">
        <f t="shared" si="406"/>
        <v>0</v>
      </c>
      <c r="O3663" s="475" t="str">
        <f t="shared" si="407"/>
        <v/>
      </c>
    </row>
    <row r="3664" spans="1:15" hidden="1">
      <c r="A3664" s="475">
        <f t="shared" si="402"/>
        <v>43617</v>
      </c>
      <c r="B3664" s="475">
        <v>43618</v>
      </c>
      <c r="C3664" s="467">
        <v>15</v>
      </c>
      <c r="D3664" s="467">
        <v>1201</v>
      </c>
      <c r="E3664" s="467">
        <v>16</v>
      </c>
      <c r="F3664" s="467">
        <v>19</v>
      </c>
      <c r="G3664" s="467">
        <f t="array" ref="G3664">MAX(IF($A$2:$A$8761=A3664,$D$2:$D$8761))</f>
        <v>1470</v>
      </c>
      <c r="H3664" s="467">
        <f t="shared" si="403"/>
        <v>0</v>
      </c>
      <c r="I3664" s="475" t="str">
        <f t="shared" si="404"/>
        <v/>
      </c>
      <c r="J3664" s="471">
        <f>'Potential Projects'!D3665</f>
        <v>109.87044912391843</v>
      </c>
      <c r="K3664" s="471">
        <f>'Potential Projects'!E3665</f>
        <v>37.218726456675981</v>
      </c>
      <c r="L3664" s="476">
        <f t="shared" si="405"/>
        <v>1018.9108244194056</v>
      </c>
      <c r="M3664" s="471">
        <f t="shared" si="401"/>
        <v>1381.5671280264469</v>
      </c>
      <c r="N3664" s="467">
        <f t="shared" si="406"/>
        <v>0</v>
      </c>
      <c r="O3664" s="475" t="str">
        <f t="shared" si="407"/>
        <v/>
      </c>
    </row>
    <row r="3665" spans="1:15" hidden="1">
      <c r="A3665" s="475">
        <f t="shared" si="402"/>
        <v>43617</v>
      </c>
      <c r="B3665" s="475">
        <v>43618</v>
      </c>
      <c r="C3665" s="467">
        <v>16</v>
      </c>
      <c r="D3665" s="467">
        <v>1227</v>
      </c>
      <c r="E3665" s="467">
        <v>11</v>
      </c>
      <c r="F3665" s="467">
        <v>19</v>
      </c>
      <c r="G3665" s="467">
        <f t="array" ref="G3665">MAX(IF($A$2:$A$8761=A3665,$D$2:$D$8761))</f>
        <v>1470</v>
      </c>
      <c r="H3665" s="467">
        <f t="shared" si="403"/>
        <v>0</v>
      </c>
      <c r="I3665" s="475" t="str">
        <f t="shared" si="404"/>
        <v/>
      </c>
      <c r="J3665" s="471">
        <f>'Potential Projects'!D3666</f>
        <v>101.55541401509421</v>
      </c>
      <c r="K3665" s="471">
        <f>'Potential Projects'!E3666</f>
        <v>40.882790743926037</v>
      </c>
      <c r="L3665" s="476">
        <f t="shared" si="405"/>
        <v>1054.5617952409798</v>
      </c>
      <c r="M3665" s="471">
        <f t="shared" si="401"/>
        <v>1381.5671280264469</v>
      </c>
      <c r="N3665" s="467">
        <f t="shared" si="406"/>
        <v>0</v>
      </c>
      <c r="O3665" s="475" t="str">
        <f t="shared" si="407"/>
        <v/>
      </c>
    </row>
    <row r="3666" spans="1:15" hidden="1">
      <c r="A3666" s="475">
        <f t="shared" si="402"/>
        <v>43617</v>
      </c>
      <c r="B3666" s="475">
        <v>43618</v>
      </c>
      <c r="C3666" s="467">
        <v>17</v>
      </c>
      <c r="D3666" s="467">
        <v>1232</v>
      </c>
      <c r="E3666" s="467">
        <v>17</v>
      </c>
      <c r="F3666" s="467">
        <v>19</v>
      </c>
      <c r="G3666" s="467">
        <f t="array" ref="G3666">MAX(IF($A$2:$A$8761=A3666,$D$2:$D$8761))</f>
        <v>1470</v>
      </c>
      <c r="H3666" s="467">
        <f t="shared" si="403"/>
        <v>0</v>
      </c>
      <c r="I3666" s="475" t="str">
        <f t="shared" si="404"/>
        <v/>
      </c>
      <c r="J3666" s="471">
        <f>'Potential Projects'!D3667</f>
        <v>103.93182926276118</v>
      </c>
      <c r="K3666" s="471">
        <f>'Potential Projects'!E3667</f>
        <v>32.961715813803487</v>
      </c>
      <c r="L3666" s="476">
        <f t="shared" si="405"/>
        <v>1059.1064549234354</v>
      </c>
      <c r="M3666" s="471">
        <f t="shared" si="401"/>
        <v>1381.5671280264469</v>
      </c>
      <c r="N3666" s="467">
        <f t="shared" si="406"/>
        <v>0</v>
      </c>
      <c r="O3666" s="475" t="str">
        <f t="shared" si="407"/>
        <v/>
      </c>
    </row>
    <row r="3667" spans="1:15" hidden="1">
      <c r="A3667" s="475">
        <f t="shared" si="402"/>
        <v>43617</v>
      </c>
      <c r="B3667" s="475">
        <v>43618</v>
      </c>
      <c r="C3667" s="467">
        <v>18</v>
      </c>
      <c r="D3667" s="467">
        <v>1257</v>
      </c>
      <c r="E3667" s="467">
        <v>17</v>
      </c>
      <c r="F3667" s="467">
        <v>19</v>
      </c>
      <c r="G3667" s="467">
        <f t="array" ref="G3667">MAX(IF($A$2:$A$8761=A3667,$D$2:$D$8761))</f>
        <v>1470</v>
      </c>
      <c r="H3667" s="467">
        <f t="shared" si="403"/>
        <v>0</v>
      </c>
      <c r="I3667" s="475" t="str">
        <f t="shared" si="404"/>
        <v/>
      </c>
      <c r="J3667" s="471">
        <f>'Potential Projects'!D3668</f>
        <v>92.36790067194778</v>
      </c>
      <c r="K3667" s="471">
        <f>'Potential Projects'!E3668</f>
        <v>24.661249086218017</v>
      </c>
      <c r="L3667" s="476">
        <f t="shared" si="405"/>
        <v>1103.9708502418341</v>
      </c>
      <c r="M3667" s="471">
        <f t="shared" si="401"/>
        <v>1381.5671280264469</v>
      </c>
      <c r="N3667" s="467">
        <f t="shared" si="406"/>
        <v>0</v>
      </c>
      <c r="O3667" s="475" t="str">
        <f t="shared" si="407"/>
        <v/>
      </c>
    </row>
    <row r="3668" spans="1:15" hidden="1">
      <c r="A3668" s="475">
        <f t="shared" si="402"/>
        <v>43617</v>
      </c>
      <c r="B3668" s="475">
        <v>43618</v>
      </c>
      <c r="C3668" s="467">
        <v>19</v>
      </c>
      <c r="D3668" s="467">
        <v>1274</v>
      </c>
      <c r="E3668" s="467">
        <v>15</v>
      </c>
      <c r="F3668" s="467">
        <v>15</v>
      </c>
      <c r="G3668" s="467">
        <f t="array" ref="G3668">MAX(IF($A$2:$A$8761=A3668,$D$2:$D$8761))</f>
        <v>1470</v>
      </c>
      <c r="H3668" s="467">
        <f t="shared" si="403"/>
        <v>0</v>
      </c>
      <c r="I3668" s="475" t="str">
        <f t="shared" si="404"/>
        <v/>
      </c>
      <c r="J3668" s="471">
        <f>'Potential Projects'!D3669</f>
        <v>73.971980615842739</v>
      </c>
      <c r="K3668" s="471">
        <f>'Potential Projects'!E3669</f>
        <v>19.716639701139538</v>
      </c>
      <c r="L3668" s="476">
        <f t="shared" si="405"/>
        <v>1150.3113796830178</v>
      </c>
      <c r="M3668" s="471">
        <f t="shared" si="401"/>
        <v>1381.5671280264469</v>
      </c>
      <c r="N3668" s="467">
        <f t="shared" si="406"/>
        <v>0</v>
      </c>
      <c r="O3668" s="475" t="str">
        <f t="shared" si="407"/>
        <v/>
      </c>
    </row>
    <row r="3669" spans="1:15" hidden="1">
      <c r="A3669" s="475">
        <f t="shared" si="402"/>
        <v>43617</v>
      </c>
      <c r="B3669" s="475">
        <v>43618</v>
      </c>
      <c r="C3669" s="467">
        <v>20</v>
      </c>
      <c r="D3669" s="467">
        <v>1239</v>
      </c>
      <c r="E3669" s="467">
        <v>23</v>
      </c>
      <c r="F3669" s="467">
        <v>3</v>
      </c>
      <c r="G3669" s="467">
        <f t="array" ref="G3669">MAX(IF($A$2:$A$8761=A3669,$D$2:$D$8761))</f>
        <v>1470</v>
      </c>
      <c r="H3669" s="467">
        <f t="shared" si="403"/>
        <v>0</v>
      </c>
      <c r="I3669" s="475" t="str">
        <f t="shared" si="404"/>
        <v/>
      </c>
      <c r="J3669" s="471">
        <f>'Potential Projects'!D3670</f>
        <v>45.49492694722958</v>
      </c>
      <c r="K3669" s="471">
        <f>'Potential Projects'!E3670</f>
        <v>23.964263330466569</v>
      </c>
      <c r="L3669" s="476">
        <f t="shared" si="405"/>
        <v>1143.5408097223039</v>
      </c>
      <c r="M3669" s="471">
        <f t="shared" si="401"/>
        <v>1381.5671280264469</v>
      </c>
      <c r="N3669" s="467">
        <f t="shared" si="406"/>
        <v>0</v>
      </c>
      <c r="O3669" s="475" t="str">
        <f t="shared" si="407"/>
        <v/>
      </c>
    </row>
    <row r="3670" spans="1:15" hidden="1">
      <c r="A3670" s="475">
        <f t="shared" si="402"/>
        <v>43617</v>
      </c>
      <c r="B3670" s="475">
        <v>43618</v>
      </c>
      <c r="C3670" s="467">
        <v>21</v>
      </c>
      <c r="D3670" s="467">
        <v>1195</v>
      </c>
      <c r="E3670" s="467">
        <v>29</v>
      </c>
      <c r="F3670" s="467">
        <v>0</v>
      </c>
      <c r="G3670" s="467">
        <f t="array" ref="G3670">MAX(IF($A$2:$A$8761=A3670,$D$2:$D$8761))</f>
        <v>1470</v>
      </c>
      <c r="H3670" s="467">
        <f t="shared" si="403"/>
        <v>0</v>
      </c>
      <c r="I3670" s="475" t="str">
        <f t="shared" si="404"/>
        <v/>
      </c>
      <c r="J3670" s="471">
        <f>'Potential Projects'!D3671</f>
        <v>37.169361260510442</v>
      </c>
      <c r="K3670" s="471">
        <f>'Potential Projects'!E3671</f>
        <v>14.922222532788648</v>
      </c>
      <c r="L3670" s="476">
        <f t="shared" si="405"/>
        <v>1113.9084162067008</v>
      </c>
      <c r="M3670" s="471">
        <f t="shared" si="401"/>
        <v>1381.5671280264469</v>
      </c>
      <c r="N3670" s="467">
        <f t="shared" si="406"/>
        <v>0</v>
      </c>
      <c r="O3670" s="475" t="str">
        <f t="shared" si="407"/>
        <v/>
      </c>
    </row>
    <row r="3671" spans="1:15" hidden="1">
      <c r="A3671" s="475">
        <f t="shared" si="402"/>
        <v>43617</v>
      </c>
      <c r="B3671" s="475">
        <v>43618</v>
      </c>
      <c r="C3671" s="467">
        <v>22</v>
      </c>
      <c r="D3671" s="467">
        <v>1133</v>
      </c>
      <c r="E3671" s="467">
        <v>37</v>
      </c>
      <c r="F3671" s="467">
        <v>0</v>
      </c>
      <c r="G3671" s="467">
        <f t="array" ref="G3671">MAX(IF($A$2:$A$8761=A3671,$D$2:$D$8761))</f>
        <v>1470</v>
      </c>
      <c r="H3671" s="467">
        <f t="shared" si="403"/>
        <v>0</v>
      </c>
      <c r="I3671" s="475" t="str">
        <f t="shared" si="404"/>
        <v/>
      </c>
      <c r="J3671" s="471">
        <f>'Potential Projects'!D3672</f>
        <v>54.485175697651968</v>
      </c>
      <c r="K3671" s="471">
        <f>'Potential Projects'!E3672</f>
        <v>7.5964407116749086</v>
      </c>
      <c r="L3671" s="476">
        <f t="shared" si="405"/>
        <v>1033.9183835906731</v>
      </c>
      <c r="M3671" s="471">
        <f t="shared" si="401"/>
        <v>1381.5671280264469</v>
      </c>
      <c r="N3671" s="467">
        <f t="shared" si="406"/>
        <v>0</v>
      </c>
      <c r="O3671" s="475" t="str">
        <f t="shared" si="407"/>
        <v/>
      </c>
    </row>
    <row r="3672" spans="1:15" hidden="1">
      <c r="A3672" s="475">
        <f t="shared" si="402"/>
        <v>43617</v>
      </c>
      <c r="B3672" s="475">
        <v>43618</v>
      </c>
      <c r="C3672" s="467">
        <v>23</v>
      </c>
      <c r="D3672" s="467">
        <v>986</v>
      </c>
      <c r="E3672" s="467">
        <v>38</v>
      </c>
      <c r="F3672" s="467">
        <v>0</v>
      </c>
      <c r="G3672" s="467">
        <f t="array" ref="G3672">MAX(IF($A$2:$A$8761=A3672,$D$2:$D$8761))</f>
        <v>1470</v>
      </c>
      <c r="H3672" s="467">
        <f t="shared" si="403"/>
        <v>0</v>
      </c>
      <c r="I3672" s="475" t="str">
        <f t="shared" si="404"/>
        <v/>
      </c>
      <c r="J3672" s="471">
        <f>'Potential Projects'!D3673</f>
        <v>69.723191147635589</v>
      </c>
      <c r="K3672" s="471">
        <f>'Potential Projects'!E3673</f>
        <v>8.0157273167060854</v>
      </c>
      <c r="L3672" s="476">
        <f t="shared" si="405"/>
        <v>870.26108153565838</v>
      </c>
      <c r="M3672" s="471">
        <f t="shared" si="401"/>
        <v>1381.5671280264469</v>
      </c>
      <c r="N3672" s="467">
        <f t="shared" si="406"/>
        <v>0</v>
      </c>
      <c r="O3672" s="475" t="str">
        <f t="shared" si="407"/>
        <v/>
      </c>
    </row>
    <row r="3673" spans="1:15" hidden="1">
      <c r="A3673" s="475">
        <f t="shared" si="402"/>
        <v>43617</v>
      </c>
      <c r="B3673" s="475">
        <v>43618</v>
      </c>
      <c r="C3673" s="467">
        <v>24</v>
      </c>
      <c r="D3673" s="467">
        <v>893</v>
      </c>
      <c r="E3673" s="467">
        <v>48</v>
      </c>
      <c r="F3673" s="467">
        <v>0</v>
      </c>
      <c r="G3673" s="467">
        <f t="array" ref="G3673">MAX(IF($A$2:$A$8761=A3673,$D$2:$D$8761))</f>
        <v>1470</v>
      </c>
      <c r="H3673" s="467">
        <f t="shared" si="403"/>
        <v>0</v>
      </c>
      <c r="I3673" s="475" t="str">
        <f t="shared" si="404"/>
        <v/>
      </c>
      <c r="J3673" s="471">
        <f>'Potential Projects'!D3674</f>
        <v>58.940130353916629</v>
      </c>
      <c r="K3673" s="471">
        <f>'Potential Projects'!E3674</f>
        <v>6.9064952160825621</v>
      </c>
      <c r="L3673" s="476">
        <f t="shared" si="405"/>
        <v>779.15337443000078</v>
      </c>
      <c r="M3673" s="471">
        <f t="shared" si="401"/>
        <v>1381.5671280264469</v>
      </c>
      <c r="N3673" s="467">
        <f t="shared" si="406"/>
        <v>0</v>
      </c>
      <c r="O3673" s="475" t="str">
        <f t="shared" si="407"/>
        <v/>
      </c>
    </row>
    <row r="3674" spans="1:15" hidden="1">
      <c r="A3674" s="475">
        <f t="shared" si="402"/>
        <v>43617</v>
      </c>
      <c r="B3674" s="475">
        <v>43619</v>
      </c>
      <c r="C3674" s="467">
        <v>1</v>
      </c>
      <c r="D3674" s="467">
        <v>835</v>
      </c>
      <c r="E3674" s="467">
        <v>83</v>
      </c>
      <c r="F3674" s="467">
        <v>0</v>
      </c>
      <c r="G3674" s="467">
        <f t="array" ref="G3674">MAX(IF($A$2:$A$8761=A3674,$D$2:$D$8761))</f>
        <v>1470</v>
      </c>
      <c r="H3674" s="467">
        <f t="shared" si="403"/>
        <v>0</v>
      </c>
      <c r="I3674" s="475" t="str">
        <f t="shared" si="404"/>
        <v/>
      </c>
      <c r="J3674" s="471">
        <f>'Potential Projects'!D3675</f>
        <v>37.849606285927329</v>
      </c>
      <c r="K3674" s="471">
        <f>'Potential Projects'!E3675</f>
        <v>10.048015749301225</v>
      </c>
      <c r="L3674" s="476">
        <f t="shared" si="405"/>
        <v>704.10237796477145</v>
      </c>
      <c r="M3674" s="471">
        <f t="shared" si="401"/>
        <v>1381.5671280264469</v>
      </c>
      <c r="N3674" s="467">
        <f t="shared" si="406"/>
        <v>0</v>
      </c>
      <c r="O3674" s="475" t="str">
        <f t="shared" si="407"/>
        <v/>
      </c>
    </row>
    <row r="3675" spans="1:15" hidden="1">
      <c r="A3675" s="475">
        <f t="shared" si="402"/>
        <v>43617</v>
      </c>
      <c r="B3675" s="475">
        <v>43619</v>
      </c>
      <c r="C3675" s="467">
        <v>2</v>
      </c>
      <c r="D3675" s="467">
        <v>800</v>
      </c>
      <c r="E3675" s="467">
        <v>94</v>
      </c>
      <c r="F3675" s="467">
        <v>0</v>
      </c>
      <c r="G3675" s="467">
        <f t="array" ref="G3675">MAX(IF($A$2:$A$8761=A3675,$D$2:$D$8761))</f>
        <v>1470</v>
      </c>
      <c r="H3675" s="467">
        <f t="shared" si="403"/>
        <v>0</v>
      </c>
      <c r="I3675" s="475" t="str">
        <f t="shared" si="404"/>
        <v/>
      </c>
      <c r="J3675" s="471">
        <f>'Potential Projects'!D3676</f>
        <v>70.748505708516603</v>
      </c>
      <c r="K3675" s="471">
        <f>'Potential Projects'!E3676</f>
        <v>6.1500583745431099</v>
      </c>
      <c r="L3675" s="476">
        <f t="shared" si="405"/>
        <v>629.1014359169402</v>
      </c>
      <c r="M3675" s="471">
        <f t="shared" si="401"/>
        <v>1381.5671280264469</v>
      </c>
      <c r="N3675" s="467">
        <f t="shared" si="406"/>
        <v>0</v>
      </c>
      <c r="O3675" s="475" t="str">
        <f t="shared" si="407"/>
        <v/>
      </c>
    </row>
    <row r="3676" spans="1:15" hidden="1">
      <c r="A3676" s="475">
        <f t="shared" si="402"/>
        <v>43617</v>
      </c>
      <c r="B3676" s="475">
        <v>43619</v>
      </c>
      <c r="C3676" s="467">
        <v>3</v>
      </c>
      <c r="D3676" s="467">
        <v>759</v>
      </c>
      <c r="E3676" s="467">
        <v>98</v>
      </c>
      <c r="F3676" s="467">
        <v>0</v>
      </c>
      <c r="G3676" s="467">
        <f t="array" ref="G3676">MAX(IF($A$2:$A$8761=A3676,$D$2:$D$8761))</f>
        <v>1470</v>
      </c>
      <c r="H3676" s="467">
        <f t="shared" si="403"/>
        <v>0</v>
      </c>
      <c r="I3676" s="475" t="str">
        <f t="shared" si="404"/>
        <v/>
      </c>
      <c r="J3676" s="471">
        <f>'Potential Projects'!D3677</f>
        <v>73.754808004547655</v>
      </c>
      <c r="K3676" s="471">
        <f>'Potential Projects'!E3677</f>
        <v>9.9963871748011197</v>
      </c>
      <c r="L3676" s="476">
        <f t="shared" si="405"/>
        <v>577.24880482065123</v>
      </c>
      <c r="M3676" s="471">
        <f t="shared" si="401"/>
        <v>1381.5671280264469</v>
      </c>
      <c r="N3676" s="467">
        <f t="shared" si="406"/>
        <v>0</v>
      </c>
      <c r="O3676" s="475" t="str">
        <f t="shared" si="407"/>
        <v/>
      </c>
    </row>
    <row r="3677" spans="1:15" hidden="1">
      <c r="A3677" s="475">
        <f t="shared" si="402"/>
        <v>43617</v>
      </c>
      <c r="B3677" s="475">
        <v>43619</v>
      </c>
      <c r="C3677" s="467">
        <v>4</v>
      </c>
      <c r="D3677" s="467">
        <v>750</v>
      </c>
      <c r="E3677" s="467">
        <v>100</v>
      </c>
      <c r="F3677" s="467">
        <v>0</v>
      </c>
      <c r="G3677" s="467">
        <f t="array" ref="G3677">MAX(IF($A$2:$A$8761=A3677,$D$2:$D$8761))</f>
        <v>1470</v>
      </c>
      <c r="H3677" s="467">
        <f t="shared" si="403"/>
        <v>0</v>
      </c>
      <c r="I3677" s="475" t="str">
        <f t="shared" si="404"/>
        <v/>
      </c>
      <c r="J3677" s="471">
        <f>'Potential Projects'!D3678</f>
        <v>75.456012282505384</v>
      </c>
      <c r="K3677" s="471">
        <f>'Potential Projects'!E3678</f>
        <v>8.4827312405934201</v>
      </c>
      <c r="L3677" s="476">
        <f t="shared" si="405"/>
        <v>566.06125647690112</v>
      </c>
      <c r="M3677" s="471">
        <f t="shared" si="401"/>
        <v>1381.5671280264469</v>
      </c>
      <c r="N3677" s="467">
        <f t="shared" si="406"/>
        <v>0</v>
      </c>
      <c r="O3677" s="475" t="str">
        <f t="shared" si="407"/>
        <v/>
      </c>
    </row>
    <row r="3678" spans="1:15" hidden="1">
      <c r="A3678" s="475">
        <f t="shared" si="402"/>
        <v>43617</v>
      </c>
      <c r="B3678" s="475">
        <v>43619</v>
      </c>
      <c r="C3678" s="467">
        <v>5</v>
      </c>
      <c r="D3678" s="467">
        <v>771</v>
      </c>
      <c r="E3678" s="467">
        <v>98</v>
      </c>
      <c r="F3678" s="467">
        <v>0</v>
      </c>
      <c r="G3678" s="467">
        <f t="array" ref="G3678">MAX(IF($A$2:$A$8761=A3678,$D$2:$D$8761))</f>
        <v>1470</v>
      </c>
      <c r="H3678" s="467">
        <f t="shared" si="403"/>
        <v>0</v>
      </c>
      <c r="I3678" s="475" t="str">
        <f t="shared" si="404"/>
        <v/>
      </c>
      <c r="J3678" s="471">
        <f>'Potential Projects'!D3679</f>
        <v>57.097342679062592</v>
      </c>
      <c r="K3678" s="471">
        <f>'Potential Projects'!E3679</f>
        <v>23.115520855729951</v>
      </c>
      <c r="L3678" s="476">
        <f t="shared" si="405"/>
        <v>592.78713646520737</v>
      </c>
      <c r="M3678" s="471">
        <f t="shared" si="401"/>
        <v>1381.5671280264469</v>
      </c>
      <c r="N3678" s="467">
        <f t="shared" si="406"/>
        <v>0</v>
      </c>
      <c r="O3678" s="475" t="str">
        <f t="shared" si="407"/>
        <v/>
      </c>
    </row>
    <row r="3679" spans="1:15" hidden="1">
      <c r="A3679" s="475">
        <f t="shared" si="402"/>
        <v>43617</v>
      </c>
      <c r="B3679" s="475">
        <v>43619</v>
      </c>
      <c r="C3679" s="467">
        <v>6</v>
      </c>
      <c r="D3679" s="467">
        <v>810</v>
      </c>
      <c r="E3679" s="467">
        <v>95</v>
      </c>
      <c r="F3679" s="467">
        <v>0</v>
      </c>
      <c r="G3679" s="467">
        <f t="array" ref="G3679">MAX(IF($A$2:$A$8761=A3679,$D$2:$D$8761))</f>
        <v>1470</v>
      </c>
      <c r="H3679" s="467">
        <f t="shared" si="403"/>
        <v>0</v>
      </c>
      <c r="I3679" s="475" t="str">
        <f t="shared" si="404"/>
        <v/>
      </c>
      <c r="J3679" s="471">
        <f>'Potential Projects'!D3680</f>
        <v>36.521563313328912</v>
      </c>
      <c r="K3679" s="471">
        <f>'Potential Projects'!E3680</f>
        <v>19.474924102343582</v>
      </c>
      <c r="L3679" s="476">
        <f t="shared" si="405"/>
        <v>659.0035125843275</v>
      </c>
      <c r="M3679" s="471">
        <f t="shared" si="401"/>
        <v>1381.5671280264469</v>
      </c>
      <c r="N3679" s="467">
        <f t="shared" si="406"/>
        <v>0</v>
      </c>
      <c r="O3679" s="475" t="str">
        <f t="shared" si="407"/>
        <v/>
      </c>
    </row>
    <row r="3680" spans="1:15" hidden="1">
      <c r="A3680" s="475">
        <f t="shared" si="402"/>
        <v>43617</v>
      </c>
      <c r="B3680" s="475">
        <v>43619</v>
      </c>
      <c r="C3680" s="467">
        <v>7</v>
      </c>
      <c r="D3680" s="467">
        <v>929</v>
      </c>
      <c r="E3680" s="467">
        <v>95</v>
      </c>
      <c r="F3680" s="467">
        <v>6</v>
      </c>
      <c r="G3680" s="467">
        <f t="array" ref="G3680">MAX(IF($A$2:$A$8761=A3680,$D$2:$D$8761))</f>
        <v>1470</v>
      </c>
      <c r="H3680" s="467">
        <f t="shared" si="403"/>
        <v>0</v>
      </c>
      <c r="I3680" s="475" t="str">
        <f t="shared" si="404"/>
        <v/>
      </c>
      <c r="J3680" s="471">
        <f>'Potential Projects'!D3681</f>
        <v>3.7122211861882648</v>
      </c>
      <c r="K3680" s="471">
        <f>'Potential Projects'!E3681</f>
        <v>33.036029671038484</v>
      </c>
      <c r="L3680" s="476">
        <f t="shared" si="405"/>
        <v>791.25174914277329</v>
      </c>
      <c r="M3680" s="471">
        <f t="shared" si="401"/>
        <v>1381.5671280264469</v>
      </c>
      <c r="N3680" s="467">
        <f t="shared" si="406"/>
        <v>0</v>
      </c>
      <c r="O3680" s="475" t="str">
        <f t="shared" si="407"/>
        <v/>
      </c>
    </row>
    <row r="3681" spans="1:15" hidden="1">
      <c r="A3681" s="475">
        <f t="shared" si="402"/>
        <v>43617</v>
      </c>
      <c r="B3681" s="475">
        <v>43619</v>
      </c>
      <c r="C3681" s="467">
        <v>8</v>
      </c>
      <c r="D3681" s="467">
        <v>1001</v>
      </c>
      <c r="E3681" s="467">
        <v>95</v>
      </c>
      <c r="F3681" s="467">
        <v>18</v>
      </c>
      <c r="G3681" s="467">
        <f t="array" ref="G3681">MAX(IF($A$2:$A$8761=A3681,$D$2:$D$8761))</f>
        <v>1470</v>
      </c>
      <c r="H3681" s="467">
        <f t="shared" si="403"/>
        <v>0</v>
      </c>
      <c r="I3681" s="475" t="str">
        <f t="shared" si="404"/>
        <v/>
      </c>
      <c r="J3681" s="471">
        <f>'Potential Projects'!D3682</f>
        <v>1.8128859818173644</v>
      </c>
      <c r="K3681" s="471">
        <f>'Potential Projects'!E3682</f>
        <v>24.108197538163836</v>
      </c>
      <c r="L3681" s="476">
        <f t="shared" si="405"/>
        <v>862.07891648001885</v>
      </c>
      <c r="M3681" s="471">
        <f t="shared" si="401"/>
        <v>1381.5671280264469</v>
      </c>
      <c r="N3681" s="467">
        <f t="shared" si="406"/>
        <v>0</v>
      </c>
      <c r="O3681" s="475" t="str">
        <f t="shared" si="407"/>
        <v/>
      </c>
    </row>
    <row r="3682" spans="1:15" hidden="1">
      <c r="A3682" s="475">
        <f t="shared" si="402"/>
        <v>43617</v>
      </c>
      <c r="B3682" s="475">
        <v>43619</v>
      </c>
      <c r="C3682" s="467">
        <v>9</v>
      </c>
      <c r="D3682" s="467">
        <v>1069</v>
      </c>
      <c r="E3682" s="467">
        <v>96</v>
      </c>
      <c r="F3682" s="467">
        <v>19</v>
      </c>
      <c r="G3682" s="467">
        <f t="array" ref="G3682">MAX(IF($A$2:$A$8761=A3682,$D$2:$D$8761))</f>
        <v>1470</v>
      </c>
      <c r="H3682" s="467">
        <f t="shared" si="403"/>
        <v>0</v>
      </c>
      <c r="I3682" s="475" t="str">
        <f t="shared" si="404"/>
        <v/>
      </c>
      <c r="J3682" s="471">
        <f>'Potential Projects'!D3683</f>
        <v>6.7676297661142488</v>
      </c>
      <c r="K3682" s="471">
        <f>'Potential Projects'!E3683</f>
        <v>12.023982100623522</v>
      </c>
      <c r="L3682" s="476">
        <f t="shared" si="405"/>
        <v>935.20838813326225</v>
      </c>
      <c r="M3682" s="471">
        <f t="shared" si="401"/>
        <v>1381.5671280264469</v>
      </c>
      <c r="N3682" s="467">
        <f t="shared" si="406"/>
        <v>0</v>
      </c>
      <c r="O3682" s="475" t="str">
        <f t="shared" si="407"/>
        <v/>
      </c>
    </row>
    <row r="3683" spans="1:15" hidden="1">
      <c r="A3683" s="475">
        <f t="shared" si="402"/>
        <v>43617</v>
      </c>
      <c r="B3683" s="475">
        <v>43619</v>
      </c>
      <c r="C3683" s="467">
        <v>10</v>
      </c>
      <c r="D3683" s="467">
        <v>1100</v>
      </c>
      <c r="E3683" s="467">
        <v>94</v>
      </c>
      <c r="F3683" s="467">
        <v>18</v>
      </c>
      <c r="G3683" s="467">
        <f t="array" ref="G3683">MAX(IF($A$2:$A$8761=A3683,$D$2:$D$8761))</f>
        <v>1470</v>
      </c>
      <c r="H3683" s="467">
        <f t="shared" si="403"/>
        <v>0</v>
      </c>
      <c r="I3683" s="475" t="str">
        <f t="shared" si="404"/>
        <v/>
      </c>
      <c r="J3683" s="471">
        <f>'Potential Projects'!D3684</f>
        <v>5.0184223719777679</v>
      </c>
      <c r="K3683" s="471">
        <f>'Potential Projects'!E3684</f>
        <v>16.71279536658783</v>
      </c>
      <c r="L3683" s="476">
        <f t="shared" si="405"/>
        <v>966.26878226143447</v>
      </c>
      <c r="M3683" s="471">
        <f t="shared" si="401"/>
        <v>1381.5671280264469</v>
      </c>
      <c r="N3683" s="467">
        <f t="shared" si="406"/>
        <v>0</v>
      </c>
      <c r="O3683" s="475" t="str">
        <f t="shared" si="407"/>
        <v/>
      </c>
    </row>
    <row r="3684" spans="1:15" hidden="1">
      <c r="A3684" s="475">
        <f t="shared" si="402"/>
        <v>43617</v>
      </c>
      <c r="B3684" s="475">
        <v>43619</v>
      </c>
      <c r="C3684" s="467">
        <v>11</v>
      </c>
      <c r="D3684" s="467">
        <v>1106</v>
      </c>
      <c r="E3684" s="467">
        <v>88</v>
      </c>
      <c r="F3684" s="467">
        <v>18</v>
      </c>
      <c r="G3684" s="467">
        <f t="array" ref="G3684">MAX(IF($A$2:$A$8761=A3684,$D$2:$D$8761))</f>
        <v>1470</v>
      </c>
      <c r="H3684" s="467">
        <f t="shared" si="403"/>
        <v>0</v>
      </c>
      <c r="I3684" s="475" t="str">
        <f t="shared" si="404"/>
        <v/>
      </c>
      <c r="J3684" s="471">
        <f>'Potential Projects'!D3685</f>
        <v>3.9812894871731475</v>
      </c>
      <c r="K3684" s="471">
        <f>'Potential Projects'!E3685</f>
        <v>22.411494839819394</v>
      </c>
      <c r="L3684" s="476">
        <f t="shared" si="405"/>
        <v>973.60721567300743</v>
      </c>
      <c r="M3684" s="471">
        <f t="shared" si="401"/>
        <v>1381.5671280264469</v>
      </c>
      <c r="N3684" s="467">
        <f t="shared" si="406"/>
        <v>0</v>
      </c>
      <c r="O3684" s="475" t="str">
        <f t="shared" si="407"/>
        <v/>
      </c>
    </row>
    <row r="3685" spans="1:15" hidden="1">
      <c r="A3685" s="475">
        <f t="shared" si="402"/>
        <v>43617</v>
      </c>
      <c r="B3685" s="475">
        <v>43619</v>
      </c>
      <c r="C3685" s="467">
        <v>12</v>
      </c>
      <c r="D3685" s="467">
        <v>1141</v>
      </c>
      <c r="E3685" s="467">
        <v>83</v>
      </c>
      <c r="F3685" s="467">
        <v>19</v>
      </c>
      <c r="G3685" s="467">
        <f t="array" ref="G3685">MAX(IF($A$2:$A$8761=A3685,$D$2:$D$8761))</f>
        <v>1470</v>
      </c>
      <c r="H3685" s="467">
        <f t="shared" si="403"/>
        <v>0</v>
      </c>
      <c r="I3685" s="475" t="str">
        <f t="shared" si="404"/>
        <v/>
      </c>
      <c r="J3685" s="471">
        <f>'Potential Projects'!D3686</f>
        <v>4.5332244929916916</v>
      </c>
      <c r="K3685" s="471">
        <f>'Potential Projects'!E3686</f>
        <v>26.109195925607402</v>
      </c>
      <c r="L3685" s="476">
        <f t="shared" si="405"/>
        <v>1008.357579581401</v>
      </c>
      <c r="M3685" s="471">
        <f t="shared" si="401"/>
        <v>1381.5671280264469</v>
      </c>
      <c r="N3685" s="467">
        <f t="shared" si="406"/>
        <v>0</v>
      </c>
      <c r="O3685" s="475" t="str">
        <f t="shared" si="407"/>
        <v/>
      </c>
    </row>
    <row r="3686" spans="1:15" hidden="1">
      <c r="A3686" s="475">
        <f t="shared" si="402"/>
        <v>43617</v>
      </c>
      <c r="B3686" s="475">
        <v>43619</v>
      </c>
      <c r="C3686" s="467">
        <v>13</v>
      </c>
      <c r="D3686" s="467">
        <v>1174</v>
      </c>
      <c r="E3686" s="467">
        <v>85</v>
      </c>
      <c r="F3686" s="467">
        <v>19</v>
      </c>
      <c r="G3686" s="467">
        <f t="array" ref="G3686">MAX(IF($A$2:$A$8761=A3686,$D$2:$D$8761))</f>
        <v>1470</v>
      </c>
      <c r="H3686" s="467">
        <f t="shared" si="403"/>
        <v>0</v>
      </c>
      <c r="I3686" s="475" t="str">
        <f t="shared" si="404"/>
        <v/>
      </c>
      <c r="J3686" s="471">
        <f>'Potential Projects'!D3687</f>
        <v>1.5826779126627801</v>
      </c>
      <c r="K3686" s="471">
        <f>'Potential Projects'!E3687</f>
        <v>23.907158998064933</v>
      </c>
      <c r="L3686" s="476">
        <f t="shared" si="405"/>
        <v>1044.5101630892723</v>
      </c>
      <c r="M3686" s="471">
        <f t="shared" si="401"/>
        <v>1381.5671280264469</v>
      </c>
      <c r="N3686" s="467">
        <f t="shared" si="406"/>
        <v>0</v>
      </c>
      <c r="O3686" s="475" t="str">
        <f t="shared" si="407"/>
        <v/>
      </c>
    </row>
    <row r="3687" spans="1:15" hidden="1">
      <c r="A3687" s="475">
        <f t="shared" si="402"/>
        <v>43617</v>
      </c>
      <c r="B3687" s="475">
        <v>43619</v>
      </c>
      <c r="C3687" s="467">
        <v>14</v>
      </c>
      <c r="D3687" s="467">
        <v>1200</v>
      </c>
      <c r="E3687" s="467">
        <v>100</v>
      </c>
      <c r="F3687" s="467">
        <v>19</v>
      </c>
      <c r="G3687" s="467">
        <f t="array" ref="G3687">MAX(IF($A$2:$A$8761=A3687,$D$2:$D$8761))</f>
        <v>1470</v>
      </c>
      <c r="H3687" s="467">
        <f t="shared" si="403"/>
        <v>0</v>
      </c>
      <c r="I3687" s="475" t="str">
        <f t="shared" si="404"/>
        <v/>
      </c>
      <c r="J3687" s="471">
        <f>'Potential Projects'!D3688</f>
        <v>1.6193939459953368</v>
      </c>
      <c r="K3687" s="471">
        <f>'Potential Projects'!E3688</f>
        <v>22.369253278864761</v>
      </c>
      <c r="L3687" s="476">
        <f t="shared" si="405"/>
        <v>1057.0113527751398</v>
      </c>
      <c r="M3687" s="471">
        <f t="shared" si="401"/>
        <v>1381.5671280264469</v>
      </c>
      <c r="N3687" s="467">
        <f t="shared" si="406"/>
        <v>0</v>
      </c>
      <c r="O3687" s="475" t="str">
        <f t="shared" si="407"/>
        <v/>
      </c>
    </row>
    <row r="3688" spans="1:15" hidden="1">
      <c r="A3688" s="475">
        <f t="shared" si="402"/>
        <v>43617</v>
      </c>
      <c r="B3688" s="475">
        <v>43619</v>
      </c>
      <c r="C3688" s="467">
        <v>15</v>
      </c>
      <c r="D3688" s="467">
        <v>1199</v>
      </c>
      <c r="E3688" s="467">
        <v>98</v>
      </c>
      <c r="F3688" s="467">
        <v>19</v>
      </c>
      <c r="G3688" s="467">
        <f t="array" ref="G3688">MAX(IF($A$2:$A$8761=A3688,$D$2:$D$8761))</f>
        <v>1470</v>
      </c>
      <c r="H3688" s="467">
        <f t="shared" si="403"/>
        <v>0</v>
      </c>
      <c r="I3688" s="475" t="str">
        <f t="shared" si="404"/>
        <v/>
      </c>
      <c r="J3688" s="471">
        <f>'Potential Projects'!D3689</f>
        <v>0.33642429046038591</v>
      </c>
      <c r="K3688" s="471">
        <f>'Potential Projects'!E3689</f>
        <v>25.918326650182756</v>
      </c>
      <c r="L3688" s="476">
        <f t="shared" si="405"/>
        <v>1055.7452490593569</v>
      </c>
      <c r="M3688" s="471">
        <f t="shared" si="401"/>
        <v>1381.5671280264469</v>
      </c>
      <c r="N3688" s="467">
        <f t="shared" si="406"/>
        <v>0</v>
      </c>
      <c r="O3688" s="475" t="str">
        <f t="shared" si="407"/>
        <v/>
      </c>
    </row>
    <row r="3689" spans="1:15" hidden="1">
      <c r="A3689" s="475">
        <f t="shared" si="402"/>
        <v>43617</v>
      </c>
      <c r="B3689" s="475">
        <v>43619</v>
      </c>
      <c r="C3689" s="467">
        <v>16</v>
      </c>
      <c r="D3689" s="467">
        <v>1215</v>
      </c>
      <c r="E3689" s="467">
        <v>96</v>
      </c>
      <c r="F3689" s="467">
        <v>19</v>
      </c>
      <c r="G3689" s="467">
        <f t="array" ref="G3689">MAX(IF($A$2:$A$8761=A3689,$D$2:$D$8761))</f>
        <v>1470</v>
      </c>
      <c r="H3689" s="467">
        <f t="shared" si="403"/>
        <v>0</v>
      </c>
      <c r="I3689" s="475" t="str">
        <f t="shared" si="404"/>
        <v/>
      </c>
      <c r="J3689" s="471">
        <f>'Potential Projects'!D3690</f>
        <v>0.50723730688673041</v>
      </c>
      <c r="K3689" s="471">
        <f>'Potential Projects'!E3690</f>
        <v>28.926864491507203</v>
      </c>
      <c r="L3689" s="476">
        <f t="shared" si="405"/>
        <v>1070.5658982016062</v>
      </c>
      <c r="M3689" s="471">
        <f t="shared" si="401"/>
        <v>1381.5671280264469</v>
      </c>
      <c r="N3689" s="467">
        <f t="shared" si="406"/>
        <v>0</v>
      </c>
      <c r="O3689" s="475" t="str">
        <f t="shared" si="407"/>
        <v/>
      </c>
    </row>
    <row r="3690" spans="1:15" hidden="1">
      <c r="A3690" s="475">
        <f t="shared" si="402"/>
        <v>43617</v>
      </c>
      <c r="B3690" s="475">
        <v>43619</v>
      </c>
      <c r="C3690" s="467">
        <v>17</v>
      </c>
      <c r="D3690" s="467">
        <v>1223</v>
      </c>
      <c r="E3690" s="467">
        <v>89</v>
      </c>
      <c r="F3690" s="467">
        <v>19</v>
      </c>
      <c r="G3690" s="467">
        <f t="array" ref="G3690">MAX(IF($A$2:$A$8761=A3690,$D$2:$D$8761))</f>
        <v>1470</v>
      </c>
      <c r="H3690" s="467">
        <f t="shared" si="403"/>
        <v>0</v>
      </c>
      <c r="I3690" s="475" t="str">
        <f t="shared" si="404"/>
        <v/>
      </c>
      <c r="J3690" s="471">
        <f>'Potential Projects'!D3691</f>
        <v>8.8840189718001866E-2</v>
      </c>
      <c r="K3690" s="471">
        <f>'Potential Projects'!E3691</f>
        <v>36.628909105568695</v>
      </c>
      <c r="L3690" s="476">
        <f t="shared" si="405"/>
        <v>1078.2822507047133</v>
      </c>
      <c r="M3690" s="471">
        <f t="shared" si="401"/>
        <v>1381.5671280264469</v>
      </c>
      <c r="N3690" s="467">
        <f t="shared" si="406"/>
        <v>0</v>
      </c>
      <c r="O3690" s="475" t="str">
        <f t="shared" si="407"/>
        <v/>
      </c>
    </row>
    <row r="3691" spans="1:15" hidden="1">
      <c r="A3691" s="475">
        <f t="shared" si="402"/>
        <v>43617</v>
      </c>
      <c r="B3691" s="475">
        <v>43619</v>
      </c>
      <c r="C3691" s="467">
        <v>18</v>
      </c>
      <c r="D3691" s="467">
        <v>1239</v>
      </c>
      <c r="E3691" s="467">
        <v>85</v>
      </c>
      <c r="F3691" s="467">
        <v>18</v>
      </c>
      <c r="G3691" s="467">
        <f t="array" ref="G3691">MAX(IF($A$2:$A$8761=A3691,$D$2:$D$8761))</f>
        <v>1470</v>
      </c>
      <c r="H3691" s="467">
        <f t="shared" si="403"/>
        <v>0</v>
      </c>
      <c r="I3691" s="475" t="str">
        <f t="shared" si="404"/>
        <v/>
      </c>
      <c r="J3691" s="471">
        <f>'Potential Projects'!D3692</f>
        <v>0.20148516807758868</v>
      </c>
      <c r="K3691" s="471">
        <f>'Potential Projects'!E3692</f>
        <v>47.099340464416258</v>
      </c>
      <c r="L3691" s="476">
        <f t="shared" si="405"/>
        <v>1088.6991743675062</v>
      </c>
      <c r="M3691" s="471">
        <f t="shared" ref="M3691:M3754" si="408">MAX($L$3626:$L$4345)</f>
        <v>1381.5671280264469</v>
      </c>
      <c r="N3691" s="467">
        <f t="shared" si="406"/>
        <v>0</v>
      </c>
      <c r="O3691" s="475" t="str">
        <f t="shared" si="407"/>
        <v/>
      </c>
    </row>
    <row r="3692" spans="1:15" hidden="1">
      <c r="A3692" s="475">
        <f t="shared" si="402"/>
        <v>43617</v>
      </c>
      <c r="B3692" s="475">
        <v>43619</v>
      </c>
      <c r="C3692" s="467">
        <v>19</v>
      </c>
      <c r="D3692" s="467">
        <v>1243</v>
      </c>
      <c r="E3692" s="467">
        <v>86</v>
      </c>
      <c r="F3692" s="467">
        <v>17</v>
      </c>
      <c r="G3692" s="467">
        <f t="array" ref="G3692">MAX(IF($A$2:$A$8761=A3692,$D$2:$D$8761))</f>
        <v>1470</v>
      </c>
      <c r="H3692" s="467">
        <f t="shared" si="403"/>
        <v>0</v>
      </c>
      <c r="I3692" s="475" t="str">
        <f t="shared" si="404"/>
        <v/>
      </c>
      <c r="J3692" s="471">
        <f>'Potential Projects'!D3693</f>
        <v>5.3335635275100195</v>
      </c>
      <c r="K3692" s="471">
        <f>'Potential Projects'!E3693</f>
        <v>49.664341915717053</v>
      </c>
      <c r="L3692" s="476">
        <f t="shared" si="405"/>
        <v>1085.0020945567728</v>
      </c>
      <c r="M3692" s="471">
        <f t="shared" si="408"/>
        <v>1381.5671280264469</v>
      </c>
      <c r="N3692" s="467">
        <f t="shared" si="406"/>
        <v>0</v>
      </c>
      <c r="O3692" s="475" t="str">
        <f t="shared" si="407"/>
        <v/>
      </c>
    </row>
    <row r="3693" spans="1:15" hidden="1">
      <c r="A3693" s="475">
        <f t="shared" si="402"/>
        <v>43617</v>
      </c>
      <c r="B3693" s="475">
        <v>43619</v>
      </c>
      <c r="C3693" s="467">
        <v>20</v>
      </c>
      <c r="D3693" s="467">
        <v>1176</v>
      </c>
      <c r="E3693" s="467">
        <v>84</v>
      </c>
      <c r="F3693" s="467">
        <v>3</v>
      </c>
      <c r="G3693" s="467">
        <f t="array" ref="G3693">MAX(IF($A$2:$A$8761=A3693,$D$2:$D$8761))</f>
        <v>1470</v>
      </c>
      <c r="H3693" s="467">
        <f t="shared" si="403"/>
        <v>0</v>
      </c>
      <c r="I3693" s="475" t="str">
        <f t="shared" si="404"/>
        <v/>
      </c>
      <c r="J3693" s="471">
        <f>'Potential Projects'!D3694</f>
        <v>13.133382020860788</v>
      </c>
      <c r="K3693" s="471">
        <f>'Potential Projects'!E3694</f>
        <v>84.723273005805197</v>
      </c>
      <c r="L3693" s="476">
        <f t="shared" si="405"/>
        <v>991.14334497333402</v>
      </c>
      <c r="M3693" s="471">
        <f t="shared" si="408"/>
        <v>1381.5671280264469</v>
      </c>
      <c r="N3693" s="467">
        <f t="shared" si="406"/>
        <v>0</v>
      </c>
      <c r="O3693" s="475" t="str">
        <f t="shared" si="407"/>
        <v/>
      </c>
    </row>
    <row r="3694" spans="1:15" hidden="1">
      <c r="A3694" s="475">
        <f t="shared" si="402"/>
        <v>43617</v>
      </c>
      <c r="B3694" s="475">
        <v>43619</v>
      </c>
      <c r="C3694" s="467">
        <v>21</v>
      </c>
      <c r="D3694" s="467">
        <v>1121</v>
      </c>
      <c r="E3694" s="467">
        <v>81</v>
      </c>
      <c r="F3694" s="467">
        <v>0</v>
      </c>
      <c r="G3694" s="467">
        <f t="array" ref="G3694">MAX(IF($A$2:$A$8761=A3694,$D$2:$D$8761))</f>
        <v>1470</v>
      </c>
      <c r="H3694" s="467">
        <f t="shared" si="403"/>
        <v>0</v>
      </c>
      <c r="I3694" s="475" t="str">
        <f t="shared" si="404"/>
        <v/>
      </c>
      <c r="J3694" s="471">
        <f>'Potential Projects'!D3695</f>
        <v>20.153904363357963</v>
      </c>
      <c r="K3694" s="471">
        <f>'Potential Projects'!E3695</f>
        <v>96.966285422489776</v>
      </c>
      <c r="L3694" s="476">
        <f t="shared" si="405"/>
        <v>922.87981021415226</v>
      </c>
      <c r="M3694" s="471">
        <f t="shared" si="408"/>
        <v>1381.5671280264469</v>
      </c>
      <c r="N3694" s="467">
        <f t="shared" si="406"/>
        <v>0</v>
      </c>
      <c r="O3694" s="475" t="str">
        <f t="shared" si="407"/>
        <v/>
      </c>
    </row>
    <row r="3695" spans="1:15" hidden="1">
      <c r="A3695" s="475">
        <f t="shared" si="402"/>
        <v>43617</v>
      </c>
      <c r="B3695" s="475">
        <v>43619</v>
      </c>
      <c r="C3695" s="467">
        <v>22</v>
      </c>
      <c r="D3695" s="467">
        <v>1072</v>
      </c>
      <c r="E3695" s="467">
        <v>72</v>
      </c>
      <c r="F3695" s="467">
        <v>0</v>
      </c>
      <c r="G3695" s="467">
        <f t="array" ref="G3695">MAX(IF($A$2:$A$8761=A3695,$D$2:$D$8761))</f>
        <v>1470</v>
      </c>
      <c r="H3695" s="467">
        <f t="shared" si="403"/>
        <v>0</v>
      </c>
      <c r="I3695" s="475" t="str">
        <f t="shared" si="404"/>
        <v/>
      </c>
      <c r="J3695" s="471">
        <f>'Potential Projects'!D3696</f>
        <v>37.647089308750928</v>
      </c>
      <c r="K3695" s="471">
        <f>'Potential Projects'!E3696</f>
        <v>91.141643517523121</v>
      </c>
      <c r="L3695" s="476">
        <f t="shared" si="405"/>
        <v>871.21126717372601</v>
      </c>
      <c r="M3695" s="471">
        <f t="shared" si="408"/>
        <v>1381.5671280264469</v>
      </c>
      <c r="N3695" s="467">
        <f t="shared" si="406"/>
        <v>0</v>
      </c>
      <c r="O3695" s="475" t="str">
        <f t="shared" si="407"/>
        <v/>
      </c>
    </row>
    <row r="3696" spans="1:15" hidden="1">
      <c r="A3696" s="475">
        <f t="shared" si="402"/>
        <v>43617</v>
      </c>
      <c r="B3696" s="475">
        <v>43619</v>
      </c>
      <c r="C3696" s="467">
        <v>23</v>
      </c>
      <c r="D3696" s="467">
        <v>960</v>
      </c>
      <c r="E3696" s="467">
        <v>50</v>
      </c>
      <c r="F3696" s="467">
        <v>0</v>
      </c>
      <c r="G3696" s="467">
        <f t="array" ref="G3696">MAX(IF($A$2:$A$8761=A3696,$D$2:$D$8761))</f>
        <v>1470</v>
      </c>
      <c r="H3696" s="467">
        <f t="shared" si="403"/>
        <v>0</v>
      </c>
      <c r="I3696" s="475" t="str">
        <f t="shared" si="404"/>
        <v/>
      </c>
      <c r="J3696" s="471">
        <f>'Potential Projects'!D3697</f>
        <v>72.332212365721588</v>
      </c>
      <c r="K3696" s="471">
        <f>'Potential Projects'!E3697</f>
        <v>96.791843420769723</v>
      </c>
      <c r="L3696" s="476">
        <f t="shared" si="405"/>
        <v>740.87594421350866</v>
      </c>
      <c r="M3696" s="471">
        <f t="shared" si="408"/>
        <v>1381.5671280264469</v>
      </c>
      <c r="N3696" s="467">
        <f t="shared" si="406"/>
        <v>0</v>
      </c>
      <c r="O3696" s="475" t="str">
        <f t="shared" si="407"/>
        <v/>
      </c>
    </row>
    <row r="3697" spans="1:15" hidden="1">
      <c r="A3697" s="475">
        <f t="shared" si="402"/>
        <v>43617</v>
      </c>
      <c r="B3697" s="475">
        <v>43619</v>
      </c>
      <c r="C3697" s="467">
        <v>24</v>
      </c>
      <c r="D3697" s="467">
        <v>857</v>
      </c>
      <c r="E3697" s="467">
        <v>18</v>
      </c>
      <c r="F3697" s="467">
        <v>0</v>
      </c>
      <c r="G3697" s="467">
        <f t="array" ref="G3697">MAX(IF($A$2:$A$8761=A3697,$D$2:$D$8761))</f>
        <v>1470</v>
      </c>
      <c r="H3697" s="467">
        <f t="shared" si="403"/>
        <v>0</v>
      </c>
      <c r="I3697" s="475" t="str">
        <f t="shared" si="404"/>
        <v/>
      </c>
      <c r="J3697" s="471">
        <f>'Potential Projects'!D3698</f>
        <v>65.040663713219359</v>
      </c>
      <c r="K3697" s="471">
        <f>'Potential Projects'!E3698</f>
        <v>98.364168189636644</v>
      </c>
      <c r="L3697" s="476">
        <f t="shared" si="405"/>
        <v>675.59516809714398</v>
      </c>
      <c r="M3697" s="471">
        <f t="shared" si="408"/>
        <v>1381.5671280264469</v>
      </c>
      <c r="N3697" s="467">
        <f t="shared" si="406"/>
        <v>0</v>
      </c>
      <c r="O3697" s="475" t="str">
        <f t="shared" si="407"/>
        <v/>
      </c>
    </row>
    <row r="3698" spans="1:15" hidden="1">
      <c r="A3698" s="475">
        <f t="shared" si="402"/>
        <v>43617</v>
      </c>
      <c r="B3698" s="475">
        <v>43620</v>
      </c>
      <c r="C3698" s="467">
        <v>1</v>
      </c>
      <c r="D3698" s="467">
        <v>796</v>
      </c>
      <c r="E3698" s="467">
        <v>9</v>
      </c>
      <c r="F3698" s="467">
        <v>0</v>
      </c>
      <c r="G3698" s="467">
        <f t="array" ref="G3698">MAX(IF($A$2:$A$8761=A3698,$D$2:$D$8761))</f>
        <v>1470</v>
      </c>
      <c r="H3698" s="467">
        <f t="shared" si="403"/>
        <v>0</v>
      </c>
      <c r="I3698" s="475" t="str">
        <f t="shared" si="404"/>
        <v/>
      </c>
      <c r="J3698" s="471">
        <f>'Potential Projects'!D3699</f>
        <v>35.673738233387148</v>
      </c>
      <c r="K3698" s="471">
        <f>'Potential Projects'!E3699</f>
        <v>94.925392227477971</v>
      </c>
      <c r="L3698" s="476">
        <f t="shared" si="405"/>
        <v>656.40086953913487</v>
      </c>
      <c r="M3698" s="471">
        <f t="shared" si="408"/>
        <v>1381.5671280264469</v>
      </c>
      <c r="N3698" s="467">
        <f t="shared" si="406"/>
        <v>0</v>
      </c>
      <c r="O3698" s="475" t="str">
        <f t="shared" si="407"/>
        <v/>
      </c>
    </row>
    <row r="3699" spans="1:15" hidden="1">
      <c r="A3699" s="475">
        <f t="shared" si="402"/>
        <v>43617</v>
      </c>
      <c r="B3699" s="475">
        <v>43620</v>
      </c>
      <c r="C3699" s="467">
        <v>2</v>
      </c>
      <c r="D3699" s="467">
        <v>772</v>
      </c>
      <c r="E3699" s="467">
        <v>25</v>
      </c>
      <c r="F3699" s="467">
        <v>0</v>
      </c>
      <c r="G3699" s="467">
        <f t="array" ref="G3699">MAX(IF($A$2:$A$8761=A3699,$D$2:$D$8761))</f>
        <v>1470</v>
      </c>
      <c r="H3699" s="467">
        <f t="shared" si="403"/>
        <v>0</v>
      </c>
      <c r="I3699" s="475" t="str">
        <f t="shared" si="404"/>
        <v/>
      </c>
      <c r="J3699" s="471">
        <f>'Potential Projects'!D3700</f>
        <v>25.682918226401476</v>
      </c>
      <c r="K3699" s="471">
        <f>'Potential Projects'!E3700</f>
        <v>80.760388787357556</v>
      </c>
      <c r="L3699" s="476">
        <f t="shared" si="405"/>
        <v>640.55669298624093</v>
      </c>
      <c r="M3699" s="471">
        <f t="shared" si="408"/>
        <v>1381.5671280264469</v>
      </c>
      <c r="N3699" s="467">
        <f t="shared" si="406"/>
        <v>0</v>
      </c>
      <c r="O3699" s="475" t="str">
        <f t="shared" si="407"/>
        <v/>
      </c>
    </row>
    <row r="3700" spans="1:15" hidden="1">
      <c r="A3700" s="475">
        <f t="shared" si="402"/>
        <v>43617</v>
      </c>
      <c r="B3700" s="475">
        <v>43620</v>
      </c>
      <c r="C3700" s="467">
        <v>3</v>
      </c>
      <c r="D3700" s="467">
        <v>741</v>
      </c>
      <c r="E3700" s="467">
        <v>72</v>
      </c>
      <c r="F3700" s="467">
        <v>0</v>
      </c>
      <c r="G3700" s="467">
        <f t="array" ref="G3700">MAX(IF($A$2:$A$8761=A3700,$D$2:$D$8761))</f>
        <v>1470</v>
      </c>
      <c r="H3700" s="467">
        <f t="shared" si="403"/>
        <v>0</v>
      </c>
      <c r="I3700" s="475" t="str">
        <f t="shared" si="404"/>
        <v/>
      </c>
      <c r="J3700" s="471">
        <f>'Potential Projects'!D3701</f>
        <v>48.583301809502643</v>
      </c>
      <c r="K3700" s="471">
        <f>'Potential Projects'!E3701</f>
        <v>87.280451945818101</v>
      </c>
      <c r="L3700" s="476">
        <f t="shared" si="405"/>
        <v>533.13624624467923</v>
      </c>
      <c r="M3700" s="471">
        <f t="shared" si="408"/>
        <v>1381.5671280264469</v>
      </c>
      <c r="N3700" s="467">
        <f t="shared" si="406"/>
        <v>0</v>
      </c>
      <c r="O3700" s="475" t="str">
        <f t="shared" si="407"/>
        <v/>
      </c>
    </row>
    <row r="3701" spans="1:15" hidden="1">
      <c r="A3701" s="475">
        <f t="shared" si="402"/>
        <v>43617</v>
      </c>
      <c r="B3701" s="475">
        <v>43620</v>
      </c>
      <c r="C3701" s="467">
        <v>4</v>
      </c>
      <c r="D3701" s="467">
        <v>757</v>
      </c>
      <c r="E3701" s="467">
        <v>90</v>
      </c>
      <c r="F3701" s="467">
        <v>0</v>
      </c>
      <c r="G3701" s="467">
        <f t="array" ref="G3701">MAX(IF($A$2:$A$8761=A3701,$D$2:$D$8761))</f>
        <v>1470</v>
      </c>
      <c r="H3701" s="467">
        <f t="shared" si="403"/>
        <v>0</v>
      </c>
      <c r="I3701" s="475" t="str">
        <f t="shared" si="404"/>
        <v/>
      </c>
      <c r="J3701" s="471">
        <f>'Potential Projects'!D3702</f>
        <v>102.14141732929326</v>
      </c>
      <c r="K3701" s="471">
        <f>'Potential Projects'!E3702</f>
        <v>76.035591969468939</v>
      </c>
      <c r="L3701" s="476">
        <f t="shared" si="405"/>
        <v>488.82299070123776</v>
      </c>
      <c r="M3701" s="471">
        <f t="shared" si="408"/>
        <v>1381.5671280264469</v>
      </c>
      <c r="N3701" s="467">
        <f t="shared" si="406"/>
        <v>0</v>
      </c>
      <c r="O3701" s="475" t="str">
        <f t="shared" si="407"/>
        <v/>
      </c>
    </row>
    <row r="3702" spans="1:15" hidden="1">
      <c r="A3702" s="475">
        <f t="shared" si="402"/>
        <v>43617</v>
      </c>
      <c r="B3702" s="475">
        <v>43620</v>
      </c>
      <c r="C3702" s="467">
        <v>5</v>
      </c>
      <c r="D3702" s="467">
        <v>763</v>
      </c>
      <c r="E3702" s="467">
        <v>84</v>
      </c>
      <c r="F3702" s="467">
        <v>0</v>
      </c>
      <c r="G3702" s="467">
        <f t="array" ref="G3702">MAX(IF($A$2:$A$8761=A3702,$D$2:$D$8761))</f>
        <v>1470</v>
      </c>
      <c r="H3702" s="467">
        <f t="shared" si="403"/>
        <v>0</v>
      </c>
      <c r="I3702" s="475" t="str">
        <f t="shared" si="404"/>
        <v/>
      </c>
      <c r="J3702" s="471">
        <f>'Potential Projects'!D3703</f>
        <v>128.14012112724109</v>
      </c>
      <c r="K3702" s="471">
        <f>'Potential Projects'!E3703</f>
        <v>84.353268221887774</v>
      </c>
      <c r="L3702" s="476">
        <f t="shared" si="405"/>
        <v>466.50661065087115</v>
      </c>
      <c r="M3702" s="471">
        <f t="shared" si="408"/>
        <v>1381.5671280264469</v>
      </c>
      <c r="N3702" s="467">
        <f t="shared" si="406"/>
        <v>0</v>
      </c>
      <c r="O3702" s="475" t="str">
        <f t="shared" si="407"/>
        <v/>
      </c>
    </row>
    <row r="3703" spans="1:15" hidden="1">
      <c r="A3703" s="475">
        <f t="shared" si="402"/>
        <v>43617</v>
      </c>
      <c r="B3703" s="475">
        <v>43620</v>
      </c>
      <c r="C3703" s="467">
        <v>6</v>
      </c>
      <c r="D3703" s="467">
        <v>837</v>
      </c>
      <c r="E3703" s="467">
        <v>70</v>
      </c>
      <c r="F3703" s="467">
        <v>1</v>
      </c>
      <c r="G3703" s="467">
        <f t="array" ref="G3703">MAX(IF($A$2:$A$8761=A3703,$D$2:$D$8761))</f>
        <v>1470</v>
      </c>
      <c r="H3703" s="467">
        <f t="shared" si="403"/>
        <v>0</v>
      </c>
      <c r="I3703" s="475" t="str">
        <f t="shared" si="404"/>
        <v/>
      </c>
      <c r="J3703" s="471">
        <f>'Potential Projects'!D3704</f>
        <v>117.03699857812056</v>
      </c>
      <c r="K3703" s="471">
        <f>'Potential Projects'!E3704</f>
        <v>98.298459094818313</v>
      </c>
      <c r="L3703" s="476">
        <f t="shared" si="405"/>
        <v>550.6645423270611</v>
      </c>
      <c r="M3703" s="471">
        <f t="shared" si="408"/>
        <v>1381.5671280264469</v>
      </c>
      <c r="N3703" s="467">
        <f t="shared" si="406"/>
        <v>0</v>
      </c>
      <c r="O3703" s="475" t="str">
        <f t="shared" si="407"/>
        <v/>
      </c>
    </row>
    <row r="3704" spans="1:15" hidden="1">
      <c r="A3704" s="475">
        <f t="shared" si="402"/>
        <v>43617</v>
      </c>
      <c r="B3704" s="475">
        <v>43620</v>
      </c>
      <c r="C3704" s="467">
        <v>7</v>
      </c>
      <c r="D3704" s="467">
        <v>941</v>
      </c>
      <c r="E3704" s="467">
        <v>60</v>
      </c>
      <c r="F3704" s="467">
        <v>10</v>
      </c>
      <c r="G3704" s="467">
        <f t="array" ref="G3704">MAX(IF($A$2:$A$8761=A3704,$D$2:$D$8761))</f>
        <v>1470</v>
      </c>
      <c r="H3704" s="467">
        <f t="shared" si="403"/>
        <v>0</v>
      </c>
      <c r="I3704" s="475" t="str">
        <f t="shared" si="404"/>
        <v/>
      </c>
      <c r="J3704" s="471">
        <f>'Potential Projects'!D3705</f>
        <v>49.466588164088478</v>
      </c>
      <c r="K3704" s="471">
        <f>'Potential Projects'!E3705</f>
        <v>98.913308482046872</v>
      </c>
      <c r="L3704" s="476">
        <f t="shared" si="405"/>
        <v>722.62010335386458</v>
      </c>
      <c r="M3704" s="471">
        <f t="shared" si="408"/>
        <v>1381.5671280264469</v>
      </c>
      <c r="N3704" s="467">
        <f t="shared" si="406"/>
        <v>0</v>
      </c>
      <c r="O3704" s="475" t="str">
        <f t="shared" si="407"/>
        <v/>
      </c>
    </row>
    <row r="3705" spans="1:15" hidden="1">
      <c r="A3705" s="475">
        <f t="shared" si="402"/>
        <v>43617</v>
      </c>
      <c r="B3705" s="475">
        <v>43620</v>
      </c>
      <c r="C3705" s="467">
        <v>8</v>
      </c>
      <c r="D3705" s="467">
        <v>1013</v>
      </c>
      <c r="E3705" s="467">
        <v>55</v>
      </c>
      <c r="F3705" s="467">
        <v>15</v>
      </c>
      <c r="G3705" s="467">
        <f t="array" ref="G3705">MAX(IF($A$2:$A$8761=A3705,$D$2:$D$8761))</f>
        <v>1470</v>
      </c>
      <c r="H3705" s="467">
        <f t="shared" si="403"/>
        <v>0</v>
      </c>
      <c r="I3705" s="475" t="str">
        <f t="shared" si="404"/>
        <v/>
      </c>
      <c r="J3705" s="471">
        <f>'Potential Projects'!D3706</f>
        <v>34.944223506396753</v>
      </c>
      <c r="K3705" s="471">
        <f>'Potential Projects'!E3706</f>
        <v>90.086386744786068</v>
      </c>
      <c r="L3705" s="476">
        <f t="shared" si="405"/>
        <v>817.96938974881721</v>
      </c>
      <c r="M3705" s="471">
        <f t="shared" si="408"/>
        <v>1381.5671280264469</v>
      </c>
      <c r="N3705" s="467">
        <f t="shared" si="406"/>
        <v>0</v>
      </c>
      <c r="O3705" s="475" t="str">
        <f t="shared" si="407"/>
        <v/>
      </c>
    </row>
    <row r="3706" spans="1:15" hidden="1">
      <c r="A3706" s="475">
        <f t="shared" si="402"/>
        <v>43617</v>
      </c>
      <c r="B3706" s="475">
        <v>43620</v>
      </c>
      <c r="C3706" s="467">
        <v>9</v>
      </c>
      <c r="D3706" s="467">
        <v>1039</v>
      </c>
      <c r="E3706" s="467">
        <v>32</v>
      </c>
      <c r="F3706" s="467">
        <v>18</v>
      </c>
      <c r="G3706" s="467">
        <f t="array" ref="G3706">MAX(IF($A$2:$A$8761=A3706,$D$2:$D$8761))</f>
        <v>1470</v>
      </c>
      <c r="H3706" s="467">
        <f t="shared" si="403"/>
        <v>0</v>
      </c>
      <c r="I3706" s="475" t="str">
        <f t="shared" si="404"/>
        <v/>
      </c>
      <c r="J3706" s="471">
        <f>'Potential Projects'!D3707</f>
        <v>26.73471812682789</v>
      </c>
      <c r="K3706" s="471">
        <f>'Potential Projects'!E3707</f>
        <v>78.224330627821985</v>
      </c>
      <c r="L3706" s="476">
        <f t="shared" si="405"/>
        <v>884.04095124535002</v>
      </c>
      <c r="M3706" s="471">
        <f t="shared" si="408"/>
        <v>1381.5671280264469</v>
      </c>
      <c r="N3706" s="467">
        <f t="shared" si="406"/>
        <v>0</v>
      </c>
      <c r="O3706" s="475" t="str">
        <f t="shared" si="407"/>
        <v/>
      </c>
    </row>
    <row r="3707" spans="1:15" hidden="1">
      <c r="A3707" s="475">
        <f t="shared" si="402"/>
        <v>43617</v>
      </c>
      <c r="B3707" s="475">
        <v>43620</v>
      </c>
      <c r="C3707" s="467">
        <v>10</v>
      </c>
      <c r="D3707" s="467">
        <v>1055</v>
      </c>
      <c r="E3707" s="467">
        <v>44</v>
      </c>
      <c r="F3707" s="467">
        <v>19</v>
      </c>
      <c r="G3707" s="467">
        <f t="array" ref="G3707">MAX(IF($A$2:$A$8761=A3707,$D$2:$D$8761))</f>
        <v>1470</v>
      </c>
      <c r="H3707" s="467">
        <f t="shared" si="403"/>
        <v>0</v>
      </c>
      <c r="I3707" s="475" t="str">
        <f t="shared" si="404"/>
        <v/>
      </c>
      <c r="J3707" s="471">
        <f>'Potential Projects'!D3708</f>
        <v>22.944298234586238</v>
      </c>
      <c r="K3707" s="471">
        <f>'Potential Projects'!E3708</f>
        <v>77.15186433025157</v>
      </c>
      <c r="L3707" s="476">
        <f t="shared" si="405"/>
        <v>891.90383743516225</v>
      </c>
      <c r="M3707" s="471">
        <f t="shared" si="408"/>
        <v>1381.5671280264469</v>
      </c>
      <c r="N3707" s="467">
        <f t="shared" si="406"/>
        <v>0</v>
      </c>
      <c r="O3707" s="475" t="str">
        <f t="shared" si="407"/>
        <v/>
      </c>
    </row>
    <row r="3708" spans="1:15" hidden="1">
      <c r="A3708" s="475">
        <f t="shared" si="402"/>
        <v>43617</v>
      </c>
      <c r="B3708" s="475">
        <v>43620</v>
      </c>
      <c r="C3708" s="467">
        <v>11</v>
      </c>
      <c r="D3708" s="467">
        <v>1070</v>
      </c>
      <c r="E3708" s="467">
        <v>59</v>
      </c>
      <c r="F3708" s="467">
        <v>19</v>
      </c>
      <c r="G3708" s="467">
        <f t="array" ref="G3708">MAX(IF($A$2:$A$8761=A3708,$D$2:$D$8761))</f>
        <v>1470</v>
      </c>
      <c r="H3708" s="467">
        <f t="shared" si="403"/>
        <v>0</v>
      </c>
      <c r="I3708" s="475" t="str">
        <f t="shared" si="404"/>
        <v/>
      </c>
      <c r="J3708" s="471">
        <f>'Potential Projects'!D3709</f>
        <v>11.09917653022479</v>
      </c>
      <c r="K3708" s="471">
        <f>'Potential Projects'!E3709</f>
        <v>81.02400741775962</v>
      </c>
      <c r="L3708" s="476">
        <f t="shared" si="405"/>
        <v>899.87681605201556</v>
      </c>
      <c r="M3708" s="471">
        <f t="shared" si="408"/>
        <v>1381.5671280264469</v>
      </c>
      <c r="N3708" s="467">
        <f t="shared" si="406"/>
        <v>0</v>
      </c>
      <c r="O3708" s="475" t="str">
        <f t="shared" si="407"/>
        <v/>
      </c>
    </row>
    <row r="3709" spans="1:15" hidden="1">
      <c r="A3709" s="475">
        <f t="shared" si="402"/>
        <v>43617</v>
      </c>
      <c r="B3709" s="475">
        <v>43620</v>
      </c>
      <c r="C3709" s="467">
        <v>12</v>
      </c>
      <c r="D3709" s="467">
        <v>1093</v>
      </c>
      <c r="E3709" s="467">
        <v>50</v>
      </c>
      <c r="F3709" s="467">
        <v>19</v>
      </c>
      <c r="G3709" s="467">
        <f t="array" ref="G3709">MAX(IF($A$2:$A$8761=A3709,$D$2:$D$8761))</f>
        <v>1470</v>
      </c>
      <c r="H3709" s="467">
        <f t="shared" si="403"/>
        <v>0</v>
      </c>
      <c r="I3709" s="475" t="str">
        <f t="shared" si="404"/>
        <v/>
      </c>
      <c r="J3709" s="471">
        <f>'Potential Projects'!D3710</f>
        <v>3.9569016654126603</v>
      </c>
      <c r="K3709" s="471">
        <f>'Potential Projects'!E3710</f>
        <v>81.537946409374328</v>
      </c>
      <c r="L3709" s="476">
        <f t="shared" si="405"/>
        <v>938.505151925213</v>
      </c>
      <c r="M3709" s="471">
        <f t="shared" si="408"/>
        <v>1381.5671280264469</v>
      </c>
      <c r="N3709" s="467">
        <f t="shared" si="406"/>
        <v>0</v>
      </c>
      <c r="O3709" s="475" t="str">
        <f t="shared" si="407"/>
        <v/>
      </c>
    </row>
    <row r="3710" spans="1:15" hidden="1">
      <c r="A3710" s="475">
        <f t="shared" si="402"/>
        <v>43617</v>
      </c>
      <c r="B3710" s="475">
        <v>43620</v>
      </c>
      <c r="C3710" s="467">
        <v>13</v>
      </c>
      <c r="D3710" s="467">
        <v>1108</v>
      </c>
      <c r="E3710" s="467">
        <v>46</v>
      </c>
      <c r="F3710" s="467">
        <v>19</v>
      </c>
      <c r="G3710" s="467">
        <f t="array" ref="G3710">MAX(IF($A$2:$A$8761=A3710,$D$2:$D$8761))</f>
        <v>1470</v>
      </c>
      <c r="H3710" s="467">
        <f t="shared" si="403"/>
        <v>0</v>
      </c>
      <c r="I3710" s="475" t="str">
        <f t="shared" si="404"/>
        <v/>
      </c>
      <c r="J3710" s="471">
        <f>'Potential Projects'!D3711</f>
        <v>2.7737726606647066</v>
      </c>
      <c r="K3710" s="471">
        <f>'Potential Projects'!E3711</f>
        <v>69.068081165340786</v>
      </c>
      <c r="L3710" s="476">
        <f t="shared" si="405"/>
        <v>971.15814617399451</v>
      </c>
      <c r="M3710" s="471">
        <f t="shared" si="408"/>
        <v>1381.5671280264469</v>
      </c>
      <c r="N3710" s="467">
        <f t="shared" si="406"/>
        <v>0</v>
      </c>
      <c r="O3710" s="475" t="str">
        <f t="shared" si="407"/>
        <v/>
      </c>
    </row>
    <row r="3711" spans="1:15" hidden="1">
      <c r="A3711" s="475">
        <f t="shared" si="402"/>
        <v>43617</v>
      </c>
      <c r="B3711" s="475">
        <v>43620</v>
      </c>
      <c r="C3711" s="467">
        <v>14</v>
      </c>
      <c r="D3711" s="467">
        <v>1140</v>
      </c>
      <c r="E3711" s="467">
        <v>49</v>
      </c>
      <c r="F3711" s="467">
        <v>18</v>
      </c>
      <c r="G3711" s="467">
        <f t="array" ref="G3711">MAX(IF($A$2:$A$8761=A3711,$D$2:$D$8761))</f>
        <v>1470</v>
      </c>
      <c r="H3711" s="467">
        <f t="shared" si="403"/>
        <v>0</v>
      </c>
      <c r="I3711" s="475" t="str">
        <f t="shared" si="404"/>
        <v/>
      </c>
      <c r="J3711" s="471">
        <f>'Potential Projects'!D3712</f>
        <v>1.1665195474114192</v>
      </c>
      <c r="K3711" s="471">
        <f>'Potential Projects'!E3712</f>
        <v>50.442681788862608</v>
      </c>
      <c r="L3711" s="476">
        <f t="shared" si="405"/>
        <v>1021.3907986637261</v>
      </c>
      <c r="M3711" s="471">
        <f t="shared" si="408"/>
        <v>1381.5671280264469</v>
      </c>
      <c r="N3711" s="467">
        <f t="shared" si="406"/>
        <v>0</v>
      </c>
      <c r="O3711" s="475" t="str">
        <f t="shared" si="407"/>
        <v/>
      </c>
    </row>
    <row r="3712" spans="1:15" hidden="1">
      <c r="A3712" s="475">
        <f t="shared" si="402"/>
        <v>43617</v>
      </c>
      <c r="B3712" s="475">
        <v>43620</v>
      </c>
      <c r="C3712" s="467">
        <v>15</v>
      </c>
      <c r="D3712" s="467">
        <v>1133</v>
      </c>
      <c r="E3712" s="467">
        <v>50</v>
      </c>
      <c r="F3712" s="467">
        <v>19</v>
      </c>
      <c r="G3712" s="467">
        <f t="array" ref="G3712">MAX(IF($A$2:$A$8761=A3712,$D$2:$D$8761))</f>
        <v>1470</v>
      </c>
      <c r="H3712" s="467">
        <f t="shared" si="403"/>
        <v>0</v>
      </c>
      <c r="I3712" s="475" t="str">
        <f t="shared" si="404"/>
        <v/>
      </c>
      <c r="J3712" s="471">
        <f>'Potential Projects'!D3713</f>
        <v>1.5950932955717194</v>
      </c>
      <c r="K3712" s="471">
        <f>'Potential Projects'!E3713</f>
        <v>31.563050795527843</v>
      </c>
      <c r="L3712" s="476">
        <f t="shared" si="405"/>
        <v>1030.8418559089002</v>
      </c>
      <c r="M3712" s="471">
        <f t="shared" si="408"/>
        <v>1381.5671280264469</v>
      </c>
      <c r="N3712" s="467">
        <f t="shared" si="406"/>
        <v>0</v>
      </c>
      <c r="O3712" s="475" t="str">
        <f t="shared" si="407"/>
        <v/>
      </c>
    </row>
    <row r="3713" spans="1:15" hidden="1">
      <c r="A3713" s="475">
        <f t="shared" si="402"/>
        <v>43617</v>
      </c>
      <c r="B3713" s="475">
        <v>43620</v>
      </c>
      <c r="C3713" s="467">
        <v>16</v>
      </c>
      <c r="D3713" s="467">
        <v>1123</v>
      </c>
      <c r="E3713" s="467">
        <v>52</v>
      </c>
      <c r="F3713" s="467">
        <v>16</v>
      </c>
      <c r="G3713" s="467">
        <f t="array" ref="G3713">MAX(IF($A$2:$A$8761=A3713,$D$2:$D$8761))</f>
        <v>1470</v>
      </c>
      <c r="H3713" s="467">
        <f t="shared" si="403"/>
        <v>0</v>
      </c>
      <c r="I3713" s="475" t="str">
        <f t="shared" si="404"/>
        <v/>
      </c>
      <c r="J3713" s="471">
        <f>'Potential Projects'!D3714</f>
        <v>2.5937708762451086</v>
      </c>
      <c r="K3713" s="471">
        <f>'Potential Projects'!E3714</f>
        <v>26.946204633412165</v>
      </c>
      <c r="L3713" s="476">
        <f t="shared" si="405"/>
        <v>1025.4600244903427</v>
      </c>
      <c r="M3713" s="471">
        <f t="shared" si="408"/>
        <v>1381.5671280264469</v>
      </c>
      <c r="N3713" s="467">
        <f t="shared" si="406"/>
        <v>0</v>
      </c>
      <c r="O3713" s="475" t="str">
        <f t="shared" si="407"/>
        <v/>
      </c>
    </row>
    <row r="3714" spans="1:15" hidden="1">
      <c r="A3714" s="475">
        <f t="shared" ref="A3714:A3777" si="409">DATE(YEAR(B3714),MONTH(B3714),1)</f>
        <v>43617</v>
      </c>
      <c r="B3714" s="475">
        <v>43620</v>
      </c>
      <c r="C3714" s="467">
        <v>17</v>
      </c>
      <c r="D3714" s="467">
        <v>1133</v>
      </c>
      <c r="E3714" s="467">
        <v>42</v>
      </c>
      <c r="F3714" s="467">
        <v>16</v>
      </c>
      <c r="G3714" s="467">
        <f t="array" ref="G3714">MAX(IF($A$2:$A$8761=A3714,$D$2:$D$8761))</f>
        <v>1470</v>
      </c>
      <c r="H3714" s="467">
        <f t="shared" ref="H3714:H3777" si="410">IF(G3714=D3714,1,0)</f>
        <v>0</v>
      </c>
      <c r="I3714" s="475" t="str">
        <f t="shared" ref="I3714:I3777" si="411">IF(D3714=G3714,B3714,"")</f>
        <v/>
      </c>
      <c r="J3714" s="471">
        <f>'Potential Projects'!D3715</f>
        <v>2.8683390195849343</v>
      </c>
      <c r="K3714" s="471">
        <f>'Potential Projects'!E3715</f>
        <v>32.653508869060417</v>
      </c>
      <c r="L3714" s="476">
        <f t="shared" ref="L3714:L3777" si="412">D3714-E3714-F3714-J3714-K3714</f>
        <v>1039.4781521113546</v>
      </c>
      <c r="M3714" s="471">
        <f t="shared" si="408"/>
        <v>1381.5671280264469</v>
      </c>
      <c r="N3714" s="467">
        <f t="shared" ref="N3714:N3777" si="413">IF(M3714=L3714,1,0)</f>
        <v>0</v>
      </c>
      <c r="O3714" s="475" t="str">
        <f t="shared" ref="O3714:O3777" si="414">IF(L3714=M3714,B3714,"")</f>
        <v/>
      </c>
    </row>
    <row r="3715" spans="1:15" hidden="1">
      <c r="A3715" s="475">
        <f t="shared" si="409"/>
        <v>43617</v>
      </c>
      <c r="B3715" s="475">
        <v>43620</v>
      </c>
      <c r="C3715" s="467">
        <v>18</v>
      </c>
      <c r="D3715" s="467">
        <v>1179</v>
      </c>
      <c r="E3715" s="467">
        <v>41</v>
      </c>
      <c r="F3715" s="467">
        <v>15</v>
      </c>
      <c r="G3715" s="467">
        <f t="array" ref="G3715">MAX(IF($A$2:$A$8761=A3715,$D$2:$D$8761))</f>
        <v>1470</v>
      </c>
      <c r="H3715" s="467">
        <f t="shared" si="410"/>
        <v>0</v>
      </c>
      <c r="I3715" s="475" t="str">
        <f t="shared" si="411"/>
        <v/>
      </c>
      <c r="J3715" s="471">
        <f>'Potential Projects'!D3716</f>
        <v>3.7341104302834318</v>
      </c>
      <c r="K3715" s="471">
        <f>'Potential Projects'!E3716</f>
        <v>41.664259621586758</v>
      </c>
      <c r="L3715" s="476">
        <f t="shared" si="412"/>
        <v>1077.6016299481298</v>
      </c>
      <c r="M3715" s="471">
        <f t="shared" si="408"/>
        <v>1381.5671280264469</v>
      </c>
      <c r="N3715" s="467">
        <f t="shared" si="413"/>
        <v>0</v>
      </c>
      <c r="O3715" s="475" t="str">
        <f t="shared" si="414"/>
        <v/>
      </c>
    </row>
    <row r="3716" spans="1:15" hidden="1">
      <c r="A3716" s="475">
        <f t="shared" si="409"/>
        <v>43617</v>
      </c>
      <c r="B3716" s="475">
        <v>43620</v>
      </c>
      <c r="C3716" s="467">
        <v>19</v>
      </c>
      <c r="D3716" s="467">
        <v>1142</v>
      </c>
      <c r="E3716" s="467">
        <v>34</v>
      </c>
      <c r="F3716" s="467">
        <v>10</v>
      </c>
      <c r="G3716" s="467">
        <f t="array" ref="G3716">MAX(IF($A$2:$A$8761=A3716,$D$2:$D$8761))</f>
        <v>1470</v>
      </c>
      <c r="H3716" s="467">
        <f t="shared" si="410"/>
        <v>0</v>
      </c>
      <c r="I3716" s="475" t="str">
        <f t="shared" si="411"/>
        <v/>
      </c>
      <c r="J3716" s="471">
        <f>'Potential Projects'!D3717</f>
        <v>4.7712088555820831</v>
      </c>
      <c r="K3716" s="471">
        <f>'Potential Projects'!E3717</f>
        <v>46.39844345302086</v>
      </c>
      <c r="L3716" s="476">
        <f t="shared" si="412"/>
        <v>1046.830347691397</v>
      </c>
      <c r="M3716" s="471">
        <f t="shared" si="408"/>
        <v>1381.5671280264469</v>
      </c>
      <c r="N3716" s="467">
        <f t="shared" si="413"/>
        <v>0</v>
      </c>
      <c r="O3716" s="475" t="str">
        <f t="shared" si="414"/>
        <v/>
      </c>
    </row>
    <row r="3717" spans="1:15" hidden="1">
      <c r="A3717" s="475">
        <f t="shared" si="409"/>
        <v>43617</v>
      </c>
      <c r="B3717" s="475">
        <v>43620</v>
      </c>
      <c r="C3717" s="467">
        <v>20</v>
      </c>
      <c r="D3717" s="467">
        <v>1136</v>
      </c>
      <c r="E3717" s="467">
        <v>21</v>
      </c>
      <c r="F3717" s="467">
        <v>3</v>
      </c>
      <c r="G3717" s="467">
        <f t="array" ref="G3717">MAX(IF($A$2:$A$8761=A3717,$D$2:$D$8761))</f>
        <v>1470</v>
      </c>
      <c r="H3717" s="467">
        <f t="shared" si="410"/>
        <v>0</v>
      </c>
      <c r="I3717" s="475" t="str">
        <f t="shared" si="411"/>
        <v/>
      </c>
      <c r="J3717" s="471">
        <f>'Potential Projects'!D3718</f>
        <v>15.129880332112757</v>
      </c>
      <c r="K3717" s="471">
        <f>'Potential Projects'!E3718</f>
        <v>62.304737905826698</v>
      </c>
      <c r="L3717" s="476">
        <f t="shared" si="412"/>
        <v>1034.5653817620605</v>
      </c>
      <c r="M3717" s="471">
        <f t="shared" si="408"/>
        <v>1381.5671280264469</v>
      </c>
      <c r="N3717" s="467">
        <f t="shared" si="413"/>
        <v>0</v>
      </c>
      <c r="O3717" s="475" t="str">
        <f t="shared" si="414"/>
        <v/>
      </c>
    </row>
    <row r="3718" spans="1:15" hidden="1">
      <c r="A3718" s="475">
        <f t="shared" si="409"/>
        <v>43617</v>
      </c>
      <c r="B3718" s="475">
        <v>43620</v>
      </c>
      <c r="C3718" s="467">
        <v>21</v>
      </c>
      <c r="D3718" s="467">
        <v>1085</v>
      </c>
      <c r="E3718" s="467">
        <v>16</v>
      </c>
      <c r="F3718" s="467">
        <v>0</v>
      </c>
      <c r="G3718" s="467">
        <f t="array" ref="G3718">MAX(IF($A$2:$A$8761=A3718,$D$2:$D$8761))</f>
        <v>1470</v>
      </c>
      <c r="H3718" s="467">
        <f t="shared" si="410"/>
        <v>0</v>
      </c>
      <c r="I3718" s="475" t="str">
        <f t="shared" si="411"/>
        <v/>
      </c>
      <c r="J3718" s="471">
        <f>'Potential Projects'!D3719</f>
        <v>37.440025484518138</v>
      </c>
      <c r="K3718" s="471">
        <f>'Potential Projects'!E3719</f>
        <v>72.963691786712531</v>
      </c>
      <c r="L3718" s="476">
        <f t="shared" si="412"/>
        <v>958.59628272876932</v>
      </c>
      <c r="M3718" s="471">
        <f t="shared" si="408"/>
        <v>1381.5671280264469</v>
      </c>
      <c r="N3718" s="467">
        <f t="shared" si="413"/>
        <v>0</v>
      </c>
      <c r="O3718" s="475" t="str">
        <f t="shared" si="414"/>
        <v/>
      </c>
    </row>
    <row r="3719" spans="1:15" hidden="1">
      <c r="A3719" s="475">
        <f t="shared" si="409"/>
        <v>43617</v>
      </c>
      <c r="B3719" s="475">
        <v>43620</v>
      </c>
      <c r="C3719" s="467">
        <v>22</v>
      </c>
      <c r="D3719" s="467">
        <v>1074</v>
      </c>
      <c r="E3719" s="467">
        <v>14</v>
      </c>
      <c r="F3719" s="467">
        <v>0</v>
      </c>
      <c r="G3719" s="467">
        <f t="array" ref="G3719">MAX(IF($A$2:$A$8761=A3719,$D$2:$D$8761))</f>
        <v>1470</v>
      </c>
      <c r="H3719" s="467">
        <f t="shared" si="410"/>
        <v>0</v>
      </c>
      <c r="I3719" s="475" t="str">
        <f t="shared" si="411"/>
        <v/>
      </c>
      <c r="J3719" s="471">
        <f>'Potential Projects'!D3720</f>
        <v>44.266878227822559</v>
      </c>
      <c r="K3719" s="471">
        <f>'Potential Projects'!E3720</f>
        <v>80.618019081917879</v>
      </c>
      <c r="L3719" s="476">
        <f t="shared" si="412"/>
        <v>935.11510269025962</v>
      </c>
      <c r="M3719" s="471">
        <f t="shared" si="408"/>
        <v>1381.5671280264469</v>
      </c>
      <c r="N3719" s="467">
        <f t="shared" si="413"/>
        <v>0</v>
      </c>
      <c r="O3719" s="475" t="str">
        <f t="shared" si="414"/>
        <v/>
      </c>
    </row>
    <row r="3720" spans="1:15" hidden="1">
      <c r="A3720" s="475">
        <f t="shared" si="409"/>
        <v>43617</v>
      </c>
      <c r="B3720" s="475">
        <v>43620</v>
      </c>
      <c r="C3720" s="467">
        <v>23</v>
      </c>
      <c r="D3720" s="467">
        <v>974</v>
      </c>
      <c r="E3720" s="467">
        <v>23</v>
      </c>
      <c r="F3720" s="467">
        <v>0</v>
      </c>
      <c r="G3720" s="467">
        <f t="array" ref="G3720">MAX(IF($A$2:$A$8761=A3720,$D$2:$D$8761))</f>
        <v>1470</v>
      </c>
      <c r="H3720" s="467">
        <f t="shared" si="410"/>
        <v>0</v>
      </c>
      <c r="I3720" s="475" t="str">
        <f t="shared" si="411"/>
        <v/>
      </c>
      <c r="J3720" s="471">
        <f>'Potential Projects'!D3721</f>
        <v>33.250463429830312</v>
      </c>
      <c r="K3720" s="471">
        <f>'Potential Projects'!E3721</f>
        <v>90.22875645022576</v>
      </c>
      <c r="L3720" s="476">
        <f t="shared" si="412"/>
        <v>827.52078011994388</v>
      </c>
      <c r="M3720" s="471">
        <f t="shared" si="408"/>
        <v>1381.5671280264469</v>
      </c>
      <c r="N3720" s="467">
        <f t="shared" si="413"/>
        <v>0</v>
      </c>
      <c r="O3720" s="475" t="str">
        <f t="shared" si="414"/>
        <v/>
      </c>
    </row>
    <row r="3721" spans="1:15" hidden="1">
      <c r="A3721" s="475">
        <f t="shared" si="409"/>
        <v>43617</v>
      </c>
      <c r="B3721" s="475">
        <v>43620</v>
      </c>
      <c r="C3721" s="467">
        <v>24</v>
      </c>
      <c r="D3721" s="467">
        <v>867</v>
      </c>
      <c r="E3721" s="467">
        <v>18</v>
      </c>
      <c r="F3721" s="467">
        <v>0</v>
      </c>
      <c r="G3721" s="467">
        <f t="array" ref="G3721">MAX(IF($A$2:$A$8761=A3721,$D$2:$D$8761))</f>
        <v>1470</v>
      </c>
      <c r="H3721" s="467">
        <f t="shared" si="410"/>
        <v>0</v>
      </c>
      <c r="I3721" s="475" t="str">
        <f t="shared" si="411"/>
        <v/>
      </c>
      <c r="J3721" s="471">
        <f>'Potential Projects'!D3722</f>
        <v>14.989298801221674</v>
      </c>
      <c r="K3721" s="471">
        <f>'Potential Projects'!E3722</f>
        <v>89.886130455815959</v>
      </c>
      <c r="L3721" s="476">
        <f t="shared" si="412"/>
        <v>744.12457074296231</v>
      </c>
      <c r="M3721" s="471">
        <f t="shared" si="408"/>
        <v>1381.5671280264469</v>
      </c>
      <c r="N3721" s="467">
        <f t="shared" si="413"/>
        <v>0</v>
      </c>
      <c r="O3721" s="475" t="str">
        <f t="shared" si="414"/>
        <v/>
      </c>
    </row>
    <row r="3722" spans="1:15" hidden="1">
      <c r="A3722" s="475">
        <f t="shared" si="409"/>
        <v>43617</v>
      </c>
      <c r="B3722" s="475">
        <v>43621</v>
      </c>
      <c r="C3722" s="467">
        <v>1</v>
      </c>
      <c r="D3722" s="467">
        <v>834</v>
      </c>
      <c r="E3722" s="467">
        <v>22</v>
      </c>
      <c r="F3722" s="467">
        <v>0</v>
      </c>
      <c r="G3722" s="467">
        <f t="array" ref="G3722">MAX(IF($A$2:$A$8761=A3722,$D$2:$D$8761))</f>
        <v>1470</v>
      </c>
      <c r="H3722" s="467">
        <f t="shared" si="410"/>
        <v>0</v>
      </c>
      <c r="I3722" s="475" t="str">
        <f t="shared" si="411"/>
        <v/>
      </c>
      <c r="J3722" s="471">
        <f>'Potential Projects'!D3723</f>
        <v>11.093952921061174</v>
      </c>
      <c r="K3722" s="471">
        <f>'Potential Projects'!E3723</f>
        <v>90.339053859385089</v>
      </c>
      <c r="L3722" s="476">
        <f t="shared" si="412"/>
        <v>710.56699321955375</v>
      </c>
      <c r="M3722" s="471">
        <f t="shared" si="408"/>
        <v>1381.5671280264469</v>
      </c>
      <c r="N3722" s="467">
        <f t="shared" si="413"/>
        <v>0</v>
      </c>
      <c r="O3722" s="475" t="str">
        <f t="shared" si="414"/>
        <v/>
      </c>
    </row>
    <row r="3723" spans="1:15" hidden="1">
      <c r="A3723" s="475">
        <f t="shared" si="409"/>
        <v>43617</v>
      </c>
      <c r="B3723" s="475">
        <v>43621</v>
      </c>
      <c r="C3723" s="467">
        <v>2</v>
      </c>
      <c r="D3723" s="467">
        <v>789</v>
      </c>
      <c r="E3723" s="467">
        <v>45</v>
      </c>
      <c r="F3723" s="467">
        <v>0</v>
      </c>
      <c r="G3723" s="467">
        <f t="array" ref="G3723">MAX(IF($A$2:$A$8761=A3723,$D$2:$D$8761))</f>
        <v>1470</v>
      </c>
      <c r="H3723" s="467">
        <f t="shared" si="410"/>
        <v>0</v>
      </c>
      <c r="I3723" s="475" t="str">
        <f t="shared" si="411"/>
        <v/>
      </c>
      <c r="J3723" s="471">
        <f>'Potential Projects'!D3724</f>
        <v>18.7964056575359</v>
      </c>
      <c r="K3723" s="471">
        <f>'Potential Projects'!E3724</f>
        <v>75.388670285960018</v>
      </c>
      <c r="L3723" s="476">
        <f t="shared" si="412"/>
        <v>649.8149240565042</v>
      </c>
      <c r="M3723" s="471">
        <f t="shared" si="408"/>
        <v>1381.5671280264469</v>
      </c>
      <c r="N3723" s="467">
        <f t="shared" si="413"/>
        <v>0</v>
      </c>
      <c r="O3723" s="475" t="str">
        <f t="shared" si="414"/>
        <v/>
      </c>
    </row>
    <row r="3724" spans="1:15" hidden="1">
      <c r="A3724" s="475">
        <f t="shared" si="409"/>
        <v>43617</v>
      </c>
      <c r="B3724" s="475">
        <v>43621</v>
      </c>
      <c r="C3724" s="467">
        <v>3</v>
      </c>
      <c r="D3724" s="467">
        <v>770</v>
      </c>
      <c r="E3724" s="467">
        <v>77</v>
      </c>
      <c r="F3724" s="467">
        <v>0</v>
      </c>
      <c r="G3724" s="467">
        <f t="array" ref="G3724">MAX(IF($A$2:$A$8761=A3724,$D$2:$D$8761))</f>
        <v>1470</v>
      </c>
      <c r="H3724" s="467">
        <f t="shared" si="410"/>
        <v>0</v>
      </c>
      <c r="I3724" s="475" t="str">
        <f t="shared" si="411"/>
        <v/>
      </c>
      <c r="J3724" s="471">
        <f>'Potential Projects'!D3725</f>
        <v>27.00313826503352</v>
      </c>
      <c r="K3724" s="471">
        <f>'Potential Projects'!E3725</f>
        <v>72.27687529563535</v>
      </c>
      <c r="L3724" s="476">
        <f t="shared" si="412"/>
        <v>593.71998643933114</v>
      </c>
      <c r="M3724" s="471">
        <f t="shared" si="408"/>
        <v>1381.5671280264469</v>
      </c>
      <c r="N3724" s="467">
        <f t="shared" si="413"/>
        <v>0</v>
      </c>
      <c r="O3724" s="475" t="str">
        <f t="shared" si="414"/>
        <v/>
      </c>
    </row>
    <row r="3725" spans="1:15" hidden="1">
      <c r="A3725" s="475">
        <f t="shared" si="409"/>
        <v>43617</v>
      </c>
      <c r="B3725" s="475">
        <v>43621</v>
      </c>
      <c r="C3725" s="467">
        <v>4</v>
      </c>
      <c r="D3725" s="467">
        <v>787</v>
      </c>
      <c r="E3725" s="467">
        <v>76</v>
      </c>
      <c r="F3725" s="467">
        <v>0</v>
      </c>
      <c r="G3725" s="467">
        <f t="array" ref="G3725">MAX(IF($A$2:$A$8761=A3725,$D$2:$D$8761))</f>
        <v>1470</v>
      </c>
      <c r="H3725" s="467">
        <f t="shared" si="410"/>
        <v>0</v>
      </c>
      <c r="I3725" s="475" t="str">
        <f t="shared" si="411"/>
        <v/>
      </c>
      <c r="J3725" s="471">
        <f>'Potential Projects'!D3726</f>
        <v>52.116133960800397</v>
      </c>
      <c r="K3725" s="471">
        <f>'Potential Projects'!E3726</f>
        <v>67.81491485702</v>
      </c>
      <c r="L3725" s="476">
        <f t="shared" si="412"/>
        <v>591.0689511821796</v>
      </c>
      <c r="M3725" s="471">
        <f t="shared" si="408"/>
        <v>1381.5671280264469</v>
      </c>
      <c r="N3725" s="467">
        <f t="shared" si="413"/>
        <v>0</v>
      </c>
      <c r="O3725" s="475" t="str">
        <f t="shared" si="414"/>
        <v/>
      </c>
    </row>
    <row r="3726" spans="1:15" hidden="1">
      <c r="A3726" s="475">
        <f t="shared" si="409"/>
        <v>43617</v>
      </c>
      <c r="B3726" s="475">
        <v>43621</v>
      </c>
      <c r="C3726" s="467">
        <v>5</v>
      </c>
      <c r="D3726" s="467">
        <v>791</v>
      </c>
      <c r="E3726" s="467">
        <v>66</v>
      </c>
      <c r="F3726" s="467">
        <v>0</v>
      </c>
      <c r="G3726" s="467">
        <f t="array" ref="G3726">MAX(IF($A$2:$A$8761=A3726,$D$2:$D$8761))</f>
        <v>1470</v>
      </c>
      <c r="H3726" s="467">
        <f t="shared" si="410"/>
        <v>0</v>
      </c>
      <c r="I3726" s="475" t="str">
        <f t="shared" si="411"/>
        <v/>
      </c>
      <c r="J3726" s="471">
        <f>'Potential Projects'!D3727</f>
        <v>58.733646903421764</v>
      </c>
      <c r="K3726" s="471">
        <f>'Potential Projects'!E3727</f>
        <v>87.847584014190502</v>
      </c>
      <c r="L3726" s="476">
        <f t="shared" si="412"/>
        <v>578.41876908238771</v>
      </c>
      <c r="M3726" s="471">
        <f t="shared" si="408"/>
        <v>1381.5671280264469</v>
      </c>
      <c r="N3726" s="467">
        <f t="shared" si="413"/>
        <v>0</v>
      </c>
      <c r="O3726" s="475" t="str">
        <f t="shared" si="414"/>
        <v/>
      </c>
    </row>
    <row r="3727" spans="1:15" hidden="1">
      <c r="A3727" s="475">
        <f t="shared" si="409"/>
        <v>43617</v>
      </c>
      <c r="B3727" s="475">
        <v>43621</v>
      </c>
      <c r="C3727" s="467">
        <v>6</v>
      </c>
      <c r="D3727" s="467">
        <v>853</v>
      </c>
      <c r="E3727" s="467">
        <v>57</v>
      </c>
      <c r="F3727" s="467">
        <v>1</v>
      </c>
      <c r="G3727" s="467">
        <f t="array" ref="G3727">MAX(IF($A$2:$A$8761=A3727,$D$2:$D$8761))</f>
        <v>1470</v>
      </c>
      <c r="H3727" s="467">
        <f t="shared" si="410"/>
        <v>0</v>
      </c>
      <c r="I3727" s="475" t="str">
        <f t="shared" si="411"/>
        <v/>
      </c>
      <c r="J3727" s="471">
        <f>'Potential Projects'!D3728</f>
        <v>54.073238882965548</v>
      </c>
      <c r="K3727" s="471">
        <f>'Potential Projects'!E3728</f>
        <v>63.164431896366381</v>
      </c>
      <c r="L3727" s="476">
        <f t="shared" si="412"/>
        <v>677.76232922066799</v>
      </c>
      <c r="M3727" s="471">
        <f t="shared" si="408"/>
        <v>1381.5671280264469</v>
      </c>
      <c r="N3727" s="467">
        <f t="shared" si="413"/>
        <v>0</v>
      </c>
      <c r="O3727" s="475" t="str">
        <f t="shared" si="414"/>
        <v/>
      </c>
    </row>
    <row r="3728" spans="1:15" hidden="1">
      <c r="A3728" s="475">
        <f t="shared" si="409"/>
        <v>43617</v>
      </c>
      <c r="B3728" s="475">
        <v>43621</v>
      </c>
      <c r="C3728" s="467">
        <v>7</v>
      </c>
      <c r="D3728" s="467">
        <v>942</v>
      </c>
      <c r="E3728" s="467">
        <v>46</v>
      </c>
      <c r="F3728" s="467">
        <v>5</v>
      </c>
      <c r="G3728" s="467">
        <f t="array" ref="G3728">MAX(IF($A$2:$A$8761=A3728,$D$2:$D$8761))</f>
        <v>1470</v>
      </c>
      <c r="H3728" s="467">
        <f t="shared" si="410"/>
        <v>0</v>
      </c>
      <c r="I3728" s="475" t="str">
        <f t="shared" si="411"/>
        <v/>
      </c>
      <c r="J3728" s="471">
        <f>'Potential Projects'!D3729</f>
        <v>40.343395224361423</v>
      </c>
      <c r="K3728" s="471">
        <f>'Potential Projects'!E3729</f>
        <v>73.15064980649322</v>
      </c>
      <c r="L3728" s="476">
        <f t="shared" si="412"/>
        <v>777.50595496914536</v>
      </c>
      <c r="M3728" s="471">
        <f t="shared" si="408"/>
        <v>1381.5671280264469</v>
      </c>
      <c r="N3728" s="467">
        <f t="shared" si="413"/>
        <v>0</v>
      </c>
      <c r="O3728" s="475" t="str">
        <f t="shared" si="414"/>
        <v/>
      </c>
    </row>
    <row r="3729" spans="1:15" hidden="1">
      <c r="A3729" s="475">
        <f t="shared" si="409"/>
        <v>43617</v>
      </c>
      <c r="B3729" s="475">
        <v>43621</v>
      </c>
      <c r="C3729" s="467">
        <v>8</v>
      </c>
      <c r="D3729" s="467">
        <v>1012</v>
      </c>
      <c r="E3729" s="467">
        <v>37</v>
      </c>
      <c r="F3729" s="467">
        <v>12</v>
      </c>
      <c r="G3729" s="467">
        <f t="array" ref="G3729">MAX(IF($A$2:$A$8761=A3729,$D$2:$D$8761))</f>
        <v>1470</v>
      </c>
      <c r="H3729" s="467">
        <f t="shared" si="410"/>
        <v>0</v>
      </c>
      <c r="I3729" s="475" t="str">
        <f t="shared" si="411"/>
        <v/>
      </c>
      <c r="J3729" s="471">
        <f>'Potential Projects'!D3730</f>
        <v>26.049773939247178</v>
      </c>
      <c r="K3729" s="471">
        <f>'Potential Projects'!E3730</f>
        <v>78.444143195011819</v>
      </c>
      <c r="L3729" s="476">
        <f t="shared" si="412"/>
        <v>858.50608286574095</v>
      </c>
      <c r="M3729" s="471">
        <f t="shared" si="408"/>
        <v>1381.5671280264469</v>
      </c>
      <c r="N3729" s="467">
        <f t="shared" si="413"/>
        <v>0</v>
      </c>
      <c r="O3729" s="475" t="str">
        <f t="shared" si="414"/>
        <v/>
      </c>
    </row>
    <row r="3730" spans="1:15" hidden="1">
      <c r="A3730" s="475">
        <f t="shared" si="409"/>
        <v>43617</v>
      </c>
      <c r="B3730" s="475">
        <v>43621</v>
      </c>
      <c r="C3730" s="467">
        <v>9</v>
      </c>
      <c r="D3730" s="467">
        <v>1040</v>
      </c>
      <c r="E3730" s="467">
        <v>31</v>
      </c>
      <c r="F3730" s="467">
        <v>13</v>
      </c>
      <c r="G3730" s="467">
        <f t="array" ref="G3730">MAX(IF($A$2:$A$8761=A3730,$D$2:$D$8761))</f>
        <v>1470</v>
      </c>
      <c r="H3730" s="467">
        <f t="shared" si="410"/>
        <v>0</v>
      </c>
      <c r="I3730" s="475" t="str">
        <f t="shared" si="411"/>
        <v/>
      </c>
      <c r="J3730" s="471">
        <f>'Potential Projects'!D3731</f>
        <v>23.632841103039944</v>
      </c>
      <c r="K3730" s="471">
        <f>'Potential Projects'!E3731</f>
        <v>60.048725650397763</v>
      </c>
      <c r="L3730" s="476">
        <f t="shared" si="412"/>
        <v>912.31843324656234</v>
      </c>
      <c r="M3730" s="471">
        <f t="shared" si="408"/>
        <v>1381.5671280264469</v>
      </c>
      <c r="N3730" s="467">
        <f t="shared" si="413"/>
        <v>0</v>
      </c>
      <c r="O3730" s="475" t="str">
        <f t="shared" si="414"/>
        <v/>
      </c>
    </row>
    <row r="3731" spans="1:15" hidden="1">
      <c r="A3731" s="475">
        <f t="shared" si="409"/>
        <v>43617</v>
      </c>
      <c r="B3731" s="475">
        <v>43621</v>
      </c>
      <c r="C3731" s="467">
        <v>10</v>
      </c>
      <c r="D3731" s="467">
        <v>1072</v>
      </c>
      <c r="E3731" s="467">
        <v>30</v>
      </c>
      <c r="F3731" s="467">
        <v>10</v>
      </c>
      <c r="G3731" s="467">
        <f t="array" ref="G3731">MAX(IF($A$2:$A$8761=A3731,$D$2:$D$8761))</f>
        <v>1470</v>
      </c>
      <c r="H3731" s="467">
        <f t="shared" si="410"/>
        <v>0</v>
      </c>
      <c r="I3731" s="475" t="str">
        <f t="shared" si="411"/>
        <v/>
      </c>
      <c r="J3731" s="471">
        <f>'Potential Projects'!D3732</f>
        <v>13.509775890729404</v>
      </c>
      <c r="K3731" s="471">
        <f>'Potential Projects'!E3732</f>
        <v>49.016637981079342</v>
      </c>
      <c r="L3731" s="476">
        <f t="shared" si="412"/>
        <v>969.47358612819119</v>
      </c>
      <c r="M3731" s="471">
        <f t="shared" si="408"/>
        <v>1381.5671280264469</v>
      </c>
      <c r="N3731" s="467">
        <f t="shared" si="413"/>
        <v>0</v>
      </c>
      <c r="O3731" s="475" t="str">
        <f t="shared" si="414"/>
        <v/>
      </c>
    </row>
    <row r="3732" spans="1:15" hidden="1">
      <c r="A3732" s="475">
        <f t="shared" si="409"/>
        <v>43617</v>
      </c>
      <c r="B3732" s="475">
        <v>43621</v>
      </c>
      <c r="C3732" s="467">
        <v>11</v>
      </c>
      <c r="D3732" s="467">
        <v>1085</v>
      </c>
      <c r="E3732" s="467">
        <v>33</v>
      </c>
      <c r="F3732" s="467">
        <v>12</v>
      </c>
      <c r="G3732" s="467">
        <f t="array" ref="G3732">MAX(IF($A$2:$A$8761=A3732,$D$2:$D$8761))</f>
        <v>1470</v>
      </c>
      <c r="H3732" s="467">
        <f t="shared" si="410"/>
        <v>0</v>
      </c>
      <c r="I3732" s="475" t="str">
        <f t="shared" si="411"/>
        <v/>
      </c>
      <c r="J3732" s="471">
        <f>'Potential Projects'!D3733</f>
        <v>3.6292138629949102</v>
      </c>
      <c r="K3732" s="471">
        <f>'Potential Projects'!E3733</f>
        <v>47.617190711674908</v>
      </c>
      <c r="L3732" s="476">
        <f t="shared" si="412"/>
        <v>988.75359542533022</v>
      </c>
      <c r="M3732" s="471">
        <f t="shared" si="408"/>
        <v>1381.5671280264469</v>
      </c>
      <c r="N3732" s="467">
        <f t="shared" si="413"/>
        <v>0</v>
      </c>
      <c r="O3732" s="475" t="str">
        <f t="shared" si="414"/>
        <v/>
      </c>
    </row>
    <row r="3733" spans="1:15" hidden="1">
      <c r="A3733" s="475">
        <f t="shared" si="409"/>
        <v>43617</v>
      </c>
      <c r="B3733" s="475">
        <v>43621</v>
      </c>
      <c r="C3733" s="467">
        <v>12</v>
      </c>
      <c r="D3733" s="467">
        <v>1099</v>
      </c>
      <c r="E3733" s="467">
        <v>27</v>
      </c>
      <c r="F3733" s="467">
        <v>16</v>
      </c>
      <c r="G3733" s="467">
        <f t="array" ref="G3733">MAX(IF($A$2:$A$8761=A3733,$D$2:$D$8761))</f>
        <v>1470</v>
      </c>
      <c r="H3733" s="467">
        <f t="shared" si="410"/>
        <v>0</v>
      </c>
      <c r="I3733" s="475" t="str">
        <f t="shared" si="411"/>
        <v/>
      </c>
      <c r="J3733" s="471">
        <f>'Potential Projects'!D3734</f>
        <v>6.5571299438001027</v>
      </c>
      <c r="K3733" s="471">
        <f>'Potential Projects'!E3734</f>
        <v>37.153017361857671</v>
      </c>
      <c r="L3733" s="476">
        <f t="shared" si="412"/>
        <v>1012.2898526943421</v>
      </c>
      <c r="M3733" s="471">
        <f t="shared" si="408"/>
        <v>1381.5671280264469</v>
      </c>
      <c r="N3733" s="467">
        <f t="shared" si="413"/>
        <v>0</v>
      </c>
      <c r="O3733" s="475" t="str">
        <f t="shared" si="414"/>
        <v/>
      </c>
    </row>
    <row r="3734" spans="1:15" hidden="1">
      <c r="A3734" s="475">
        <f t="shared" si="409"/>
        <v>43617</v>
      </c>
      <c r="B3734" s="475">
        <v>43621</v>
      </c>
      <c r="C3734" s="467">
        <v>13</v>
      </c>
      <c r="D3734" s="467">
        <v>1124</v>
      </c>
      <c r="E3734" s="467">
        <v>20</v>
      </c>
      <c r="F3734" s="467">
        <v>17</v>
      </c>
      <c r="G3734" s="467">
        <f t="array" ref="G3734">MAX(IF($A$2:$A$8761=A3734,$D$2:$D$8761))</f>
        <v>1470</v>
      </c>
      <c r="H3734" s="467">
        <f t="shared" si="410"/>
        <v>0</v>
      </c>
      <c r="I3734" s="475" t="str">
        <f t="shared" si="411"/>
        <v/>
      </c>
      <c r="J3734" s="471">
        <f>'Potential Projects'!D3735</f>
        <v>3.0627596959469829</v>
      </c>
      <c r="K3734" s="471">
        <f>'Potential Projects'!E3735</f>
        <v>15.260155020425715</v>
      </c>
      <c r="L3734" s="476">
        <f t="shared" si="412"/>
        <v>1068.6770852836271</v>
      </c>
      <c r="M3734" s="471">
        <f t="shared" si="408"/>
        <v>1381.5671280264469</v>
      </c>
      <c r="N3734" s="467">
        <f t="shared" si="413"/>
        <v>0</v>
      </c>
      <c r="O3734" s="475" t="str">
        <f t="shared" si="414"/>
        <v/>
      </c>
    </row>
    <row r="3735" spans="1:15" hidden="1">
      <c r="A3735" s="475">
        <f t="shared" si="409"/>
        <v>43617</v>
      </c>
      <c r="B3735" s="475">
        <v>43621</v>
      </c>
      <c r="C3735" s="467">
        <v>14</v>
      </c>
      <c r="D3735" s="467">
        <v>1128</v>
      </c>
      <c r="E3735" s="467">
        <v>19</v>
      </c>
      <c r="F3735" s="467">
        <v>12</v>
      </c>
      <c r="G3735" s="467">
        <f t="array" ref="G3735">MAX(IF($A$2:$A$8761=A3735,$D$2:$D$8761))</f>
        <v>1470</v>
      </c>
      <c r="H3735" s="467">
        <f t="shared" si="410"/>
        <v>0</v>
      </c>
      <c r="I3735" s="475" t="str">
        <f t="shared" si="411"/>
        <v/>
      </c>
      <c r="J3735" s="471">
        <f>'Potential Projects'!D3736</f>
        <v>2.6870467060652055</v>
      </c>
      <c r="K3735" s="471">
        <f>'Potential Projects'!E3736</f>
        <v>18.216282036121264</v>
      </c>
      <c r="L3735" s="476">
        <f t="shared" si="412"/>
        <v>1076.0966712578133</v>
      </c>
      <c r="M3735" s="471">
        <f t="shared" si="408"/>
        <v>1381.5671280264469</v>
      </c>
      <c r="N3735" s="467">
        <f t="shared" si="413"/>
        <v>0</v>
      </c>
      <c r="O3735" s="475" t="str">
        <f t="shared" si="414"/>
        <v/>
      </c>
    </row>
    <row r="3736" spans="1:15" hidden="1">
      <c r="A3736" s="475">
        <f t="shared" si="409"/>
        <v>43617</v>
      </c>
      <c r="B3736" s="475">
        <v>43621</v>
      </c>
      <c r="C3736" s="467">
        <v>15</v>
      </c>
      <c r="D3736" s="467">
        <v>1151</v>
      </c>
      <c r="E3736" s="467">
        <v>20</v>
      </c>
      <c r="F3736" s="467">
        <v>12</v>
      </c>
      <c r="G3736" s="467">
        <f t="array" ref="G3736">MAX(IF($A$2:$A$8761=A3736,$D$2:$D$8761))</f>
        <v>1470</v>
      </c>
      <c r="H3736" s="467">
        <f t="shared" si="410"/>
        <v>0</v>
      </c>
      <c r="I3736" s="475" t="str">
        <f t="shared" si="411"/>
        <v/>
      </c>
      <c r="J3736" s="471">
        <f>'Potential Projects'!D3737</f>
        <v>1.5870878400074042</v>
      </c>
      <c r="K3736" s="471">
        <f>'Potential Projects'!E3737</f>
        <v>22.428704364652763</v>
      </c>
      <c r="L3736" s="476">
        <f t="shared" si="412"/>
        <v>1094.9842077953399</v>
      </c>
      <c r="M3736" s="471">
        <f t="shared" si="408"/>
        <v>1381.5671280264469</v>
      </c>
      <c r="N3736" s="467">
        <f t="shared" si="413"/>
        <v>0</v>
      </c>
      <c r="O3736" s="475" t="str">
        <f t="shared" si="414"/>
        <v/>
      </c>
    </row>
    <row r="3737" spans="1:15" hidden="1">
      <c r="A3737" s="475">
        <f t="shared" si="409"/>
        <v>43617</v>
      </c>
      <c r="B3737" s="475">
        <v>43621</v>
      </c>
      <c r="C3737" s="467">
        <v>16</v>
      </c>
      <c r="D3737" s="467">
        <v>1135</v>
      </c>
      <c r="E3737" s="467">
        <v>18</v>
      </c>
      <c r="F3737" s="467">
        <v>9</v>
      </c>
      <c r="G3737" s="467">
        <f t="array" ref="G3737">MAX(IF($A$2:$A$8761=A3737,$D$2:$D$8761))</f>
        <v>1470</v>
      </c>
      <c r="H3737" s="467">
        <f t="shared" si="410"/>
        <v>0</v>
      </c>
      <c r="I3737" s="475" t="str">
        <f t="shared" si="411"/>
        <v/>
      </c>
      <c r="J3737" s="471">
        <f>'Potential Projects'!D3738</f>
        <v>0.56425016193367861</v>
      </c>
      <c r="K3737" s="471">
        <f>'Potential Projects'!E3738</f>
        <v>30.427222156525481</v>
      </c>
      <c r="L3737" s="476">
        <f t="shared" si="412"/>
        <v>1077.008527681541</v>
      </c>
      <c r="M3737" s="471">
        <f t="shared" si="408"/>
        <v>1381.5671280264469</v>
      </c>
      <c r="N3737" s="467">
        <f t="shared" si="413"/>
        <v>0</v>
      </c>
      <c r="O3737" s="475" t="str">
        <f t="shared" si="414"/>
        <v/>
      </c>
    </row>
    <row r="3738" spans="1:15" hidden="1">
      <c r="A3738" s="475">
        <f t="shared" si="409"/>
        <v>43617</v>
      </c>
      <c r="B3738" s="475">
        <v>43621</v>
      </c>
      <c r="C3738" s="467">
        <v>17</v>
      </c>
      <c r="D3738" s="467">
        <v>1125</v>
      </c>
      <c r="E3738" s="467">
        <v>18</v>
      </c>
      <c r="F3738" s="467">
        <v>11</v>
      </c>
      <c r="G3738" s="467">
        <f t="array" ref="G3738">MAX(IF($A$2:$A$8761=A3738,$D$2:$D$8761))</f>
        <v>1470</v>
      </c>
      <c r="H3738" s="467">
        <f t="shared" si="410"/>
        <v>0</v>
      </c>
      <c r="I3738" s="475" t="str">
        <f t="shared" si="411"/>
        <v/>
      </c>
      <c r="J3738" s="471">
        <f>'Potential Projects'!D3739</f>
        <v>0.69629578717427976</v>
      </c>
      <c r="K3738" s="471">
        <f>'Potential Projects'!E3739</f>
        <v>22.145529456030964</v>
      </c>
      <c r="L3738" s="476">
        <f t="shared" si="412"/>
        <v>1073.1581747567948</v>
      </c>
      <c r="M3738" s="471">
        <f t="shared" si="408"/>
        <v>1381.5671280264469</v>
      </c>
      <c r="N3738" s="467">
        <f t="shared" si="413"/>
        <v>0</v>
      </c>
      <c r="O3738" s="475" t="str">
        <f t="shared" si="414"/>
        <v/>
      </c>
    </row>
    <row r="3739" spans="1:15" hidden="1">
      <c r="A3739" s="475">
        <f t="shared" si="409"/>
        <v>43617</v>
      </c>
      <c r="B3739" s="475">
        <v>43621</v>
      </c>
      <c r="C3739" s="467">
        <v>18</v>
      </c>
      <c r="D3739" s="467">
        <v>1126</v>
      </c>
      <c r="E3739" s="467">
        <v>25</v>
      </c>
      <c r="F3739" s="467">
        <v>3</v>
      </c>
      <c r="G3739" s="467">
        <f t="array" ref="G3739">MAX(IF($A$2:$A$8761=A3739,$D$2:$D$8761))</f>
        <v>1470</v>
      </c>
      <c r="H3739" s="467">
        <f t="shared" si="410"/>
        <v>0</v>
      </c>
      <c r="I3739" s="475" t="str">
        <f t="shared" si="411"/>
        <v/>
      </c>
      <c r="J3739" s="471">
        <f>'Potential Projects'!D3740</f>
        <v>7.1433199768709459</v>
      </c>
      <c r="K3739" s="471">
        <f>'Potential Projects'!E3740</f>
        <v>35.220074822618791</v>
      </c>
      <c r="L3739" s="476">
        <f t="shared" si="412"/>
        <v>1055.6366052005103</v>
      </c>
      <c r="M3739" s="471">
        <f t="shared" si="408"/>
        <v>1381.5671280264469</v>
      </c>
      <c r="N3739" s="467">
        <f t="shared" si="413"/>
        <v>0</v>
      </c>
      <c r="O3739" s="475" t="str">
        <f t="shared" si="414"/>
        <v/>
      </c>
    </row>
    <row r="3740" spans="1:15" hidden="1">
      <c r="A3740" s="475">
        <f t="shared" si="409"/>
        <v>43617</v>
      </c>
      <c r="B3740" s="475">
        <v>43621</v>
      </c>
      <c r="C3740" s="467">
        <v>19</v>
      </c>
      <c r="D3740" s="467">
        <v>1091</v>
      </c>
      <c r="E3740" s="467">
        <v>9</v>
      </c>
      <c r="F3740" s="467">
        <v>0</v>
      </c>
      <c r="G3740" s="467">
        <f t="array" ref="G3740">MAX(IF($A$2:$A$8761=A3740,$D$2:$D$8761))</f>
        <v>1470</v>
      </c>
      <c r="H3740" s="467">
        <f t="shared" si="410"/>
        <v>0</v>
      </c>
      <c r="I3740" s="475" t="str">
        <f t="shared" si="411"/>
        <v/>
      </c>
      <c r="J3740" s="471">
        <f>'Potential Projects'!D3741</f>
        <v>10.381631546712057</v>
      </c>
      <c r="K3740" s="471">
        <f>'Potential Projects'!E3741</f>
        <v>60.077668942162973</v>
      </c>
      <c r="L3740" s="476">
        <f t="shared" si="412"/>
        <v>1011.540699511125</v>
      </c>
      <c r="M3740" s="471">
        <f t="shared" si="408"/>
        <v>1381.5671280264469</v>
      </c>
      <c r="N3740" s="467">
        <f t="shared" si="413"/>
        <v>0</v>
      </c>
      <c r="O3740" s="475" t="str">
        <f t="shared" si="414"/>
        <v/>
      </c>
    </row>
    <row r="3741" spans="1:15" hidden="1">
      <c r="A3741" s="475">
        <f t="shared" si="409"/>
        <v>43617</v>
      </c>
      <c r="B3741" s="475">
        <v>43621</v>
      </c>
      <c r="C3741" s="467">
        <v>20</v>
      </c>
      <c r="D3741" s="467">
        <v>1084</v>
      </c>
      <c r="E3741" s="467">
        <v>70</v>
      </c>
      <c r="F3741" s="467">
        <v>1</v>
      </c>
      <c r="G3741" s="467">
        <f t="array" ref="G3741">MAX(IF($A$2:$A$8761=A3741,$D$2:$D$8761))</f>
        <v>1470</v>
      </c>
      <c r="H3741" s="467">
        <f t="shared" si="410"/>
        <v>0</v>
      </c>
      <c r="I3741" s="475" t="str">
        <f t="shared" si="411"/>
        <v/>
      </c>
      <c r="J3741" s="471">
        <f>'Potential Projects'!D3742</f>
        <v>3.6118584174399699</v>
      </c>
      <c r="K3741" s="471">
        <f>'Potential Projects'!E3742</f>
        <v>57.94681686734036</v>
      </c>
      <c r="L3741" s="476">
        <f t="shared" si="412"/>
        <v>951.44132471521971</v>
      </c>
      <c r="M3741" s="471">
        <f t="shared" si="408"/>
        <v>1381.5671280264469</v>
      </c>
      <c r="N3741" s="467">
        <f t="shared" si="413"/>
        <v>0</v>
      </c>
      <c r="O3741" s="475" t="str">
        <f t="shared" si="414"/>
        <v/>
      </c>
    </row>
    <row r="3742" spans="1:15" hidden="1">
      <c r="A3742" s="475">
        <f t="shared" si="409"/>
        <v>43617</v>
      </c>
      <c r="B3742" s="475">
        <v>43621</v>
      </c>
      <c r="C3742" s="467">
        <v>21</v>
      </c>
      <c r="D3742" s="467">
        <v>1038</v>
      </c>
      <c r="E3742" s="467">
        <v>42</v>
      </c>
      <c r="F3742" s="467">
        <v>0</v>
      </c>
      <c r="G3742" s="467">
        <f t="array" ref="G3742">MAX(IF($A$2:$A$8761=A3742,$D$2:$D$8761))</f>
        <v>1470</v>
      </c>
      <c r="H3742" s="467">
        <f t="shared" si="410"/>
        <v>0</v>
      </c>
      <c r="I3742" s="475" t="str">
        <f t="shared" si="411"/>
        <v/>
      </c>
      <c r="J3742" s="471">
        <f>'Potential Projects'!D3743</f>
        <v>0.23438180706260639</v>
      </c>
      <c r="K3742" s="471">
        <f>'Potential Projects'!E3743</f>
        <v>62.297697645667597</v>
      </c>
      <c r="L3742" s="476">
        <f t="shared" si="412"/>
        <v>933.46792054726984</v>
      </c>
      <c r="M3742" s="471">
        <f t="shared" si="408"/>
        <v>1381.5671280264469</v>
      </c>
      <c r="N3742" s="467">
        <f t="shared" si="413"/>
        <v>0</v>
      </c>
      <c r="O3742" s="475" t="str">
        <f t="shared" si="414"/>
        <v/>
      </c>
    </row>
    <row r="3743" spans="1:15" hidden="1">
      <c r="A3743" s="475">
        <f t="shared" si="409"/>
        <v>43617</v>
      </c>
      <c r="B3743" s="475">
        <v>43621</v>
      </c>
      <c r="C3743" s="467">
        <v>22</v>
      </c>
      <c r="D3743" s="467">
        <v>1039</v>
      </c>
      <c r="E3743" s="467">
        <v>15</v>
      </c>
      <c r="F3743" s="467">
        <v>0</v>
      </c>
      <c r="G3743" s="467">
        <f t="array" ref="G3743">MAX(IF($A$2:$A$8761=A3743,$D$2:$D$8761))</f>
        <v>1470</v>
      </c>
      <c r="H3743" s="467">
        <f t="shared" si="410"/>
        <v>0</v>
      </c>
      <c r="I3743" s="475" t="str">
        <f t="shared" si="411"/>
        <v/>
      </c>
      <c r="J3743" s="471">
        <f>'Potential Projects'!D3744</f>
        <v>5.0425857284151787</v>
      </c>
      <c r="K3743" s="471">
        <f>'Potential Projects'!E3744</f>
        <v>39.696115781552358</v>
      </c>
      <c r="L3743" s="476">
        <f t="shared" si="412"/>
        <v>979.26129849003246</v>
      </c>
      <c r="M3743" s="471">
        <f t="shared" si="408"/>
        <v>1381.5671280264469</v>
      </c>
      <c r="N3743" s="467">
        <f t="shared" si="413"/>
        <v>0</v>
      </c>
      <c r="O3743" s="475" t="str">
        <f t="shared" si="414"/>
        <v/>
      </c>
    </row>
    <row r="3744" spans="1:15" hidden="1">
      <c r="A3744" s="475">
        <f t="shared" si="409"/>
        <v>43617</v>
      </c>
      <c r="B3744" s="475">
        <v>43621</v>
      </c>
      <c r="C3744" s="467">
        <v>23</v>
      </c>
      <c r="D3744" s="467">
        <v>938</v>
      </c>
      <c r="E3744" s="467">
        <v>3</v>
      </c>
      <c r="F3744" s="467">
        <v>0</v>
      </c>
      <c r="G3744" s="467">
        <f t="array" ref="G3744">MAX(IF($A$2:$A$8761=A3744,$D$2:$D$8761))</f>
        <v>1470</v>
      </c>
      <c r="H3744" s="467">
        <f t="shared" si="410"/>
        <v>0</v>
      </c>
      <c r="I3744" s="475" t="str">
        <f t="shared" si="411"/>
        <v/>
      </c>
      <c r="J3744" s="471">
        <f>'Potential Projects'!D3745</f>
        <v>6.9147999989400599</v>
      </c>
      <c r="K3744" s="471">
        <f>'Potential Projects'!E3745</f>
        <v>57.439918135884767</v>
      </c>
      <c r="L3744" s="476">
        <f t="shared" si="412"/>
        <v>870.64528186517509</v>
      </c>
      <c r="M3744" s="471">
        <f t="shared" si="408"/>
        <v>1381.5671280264469</v>
      </c>
      <c r="N3744" s="467">
        <f t="shared" si="413"/>
        <v>0</v>
      </c>
      <c r="O3744" s="475" t="str">
        <f t="shared" si="414"/>
        <v/>
      </c>
    </row>
    <row r="3745" spans="1:15" hidden="1">
      <c r="A3745" s="475">
        <f t="shared" si="409"/>
        <v>43617</v>
      </c>
      <c r="B3745" s="475">
        <v>43621</v>
      </c>
      <c r="C3745" s="467">
        <v>24</v>
      </c>
      <c r="D3745" s="467">
        <v>845</v>
      </c>
      <c r="E3745" s="467">
        <v>14</v>
      </c>
      <c r="F3745" s="467">
        <v>0</v>
      </c>
      <c r="G3745" s="467">
        <f t="array" ref="G3745">MAX(IF($A$2:$A$8761=A3745,$D$2:$D$8761))</f>
        <v>1470</v>
      </c>
      <c r="H3745" s="467">
        <f t="shared" si="410"/>
        <v>0</v>
      </c>
      <c r="I3745" s="475" t="str">
        <f t="shared" si="411"/>
        <v/>
      </c>
      <c r="J3745" s="471">
        <f>'Potential Projects'!D3746</f>
        <v>2.4595477471917282</v>
      </c>
      <c r="K3745" s="471">
        <f>'Potential Projects'!E3746</f>
        <v>21.963264943023006</v>
      </c>
      <c r="L3745" s="476">
        <f t="shared" si="412"/>
        <v>806.57718730978524</v>
      </c>
      <c r="M3745" s="471">
        <f t="shared" si="408"/>
        <v>1381.5671280264469</v>
      </c>
      <c r="N3745" s="467">
        <f t="shared" si="413"/>
        <v>0</v>
      </c>
      <c r="O3745" s="475" t="str">
        <f t="shared" si="414"/>
        <v/>
      </c>
    </row>
    <row r="3746" spans="1:15" hidden="1">
      <c r="A3746" s="475">
        <f t="shared" si="409"/>
        <v>43617</v>
      </c>
      <c r="B3746" s="475">
        <v>43622</v>
      </c>
      <c r="C3746" s="467">
        <v>1</v>
      </c>
      <c r="D3746" s="467">
        <v>785</v>
      </c>
      <c r="E3746" s="467">
        <v>32</v>
      </c>
      <c r="F3746" s="467">
        <v>0</v>
      </c>
      <c r="G3746" s="467">
        <f t="array" ref="G3746">MAX(IF($A$2:$A$8761=A3746,$D$2:$D$8761))</f>
        <v>1470</v>
      </c>
      <c r="H3746" s="467">
        <f t="shared" si="410"/>
        <v>0</v>
      </c>
      <c r="I3746" s="475" t="str">
        <f t="shared" si="411"/>
        <v/>
      </c>
      <c r="J3746" s="471">
        <f>'Potential Projects'!D3747</f>
        <v>3.9964898457161628</v>
      </c>
      <c r="K3746" s="471">
        <f>'Potential Projects'!E3747</f>
        <v>3.6695400451515803</v>
      </c>
      <c r="L3746" s="476">
        <f t="shared" si="412"/>
        <v>745.33397010913222</v>
      </c>
      <c r="M3746" s="471">
        <f t="shared" si="408"/>
        <v>1381.5671280264469</v>
      </c>
      <c r="N3746" s="467">
        <f t="shared" si="413"/>
        <v>0</v>
      </c>
      <c r="O3746" s="475" t="str">
        <f t="shared" si="414"/>
        <v/>
      </c>
    </row>
    <row r="3747" spans="1:15" hidden="1">
      <c r="A3747" s="475">
        <f t="shared" si="409"/>
        <v>43617</v>
      </c>
      <c r="B3747" s="475">
        <v>43622</v>
      </c>
      <c r="C3747" s="467">
        <v>2</v>
      </c>
      <c r="D3747" s="467">
        <v>769</v>
      </c>
      <c r="E3747" s="467">
        <v>39</v>
      </c>
      <c r="F3747" s="467">
        <v>0</v>
      </c>
      <c r="G3747" s="467">
        <f t="array" ref="G3747">MAX(IF($A$2:$A$8761=A3747,$D$2:$D$8761))</f>
        <v>1470</v>
      </c>
      <c r="H3747" s="467">
        <f t="shared" si="410"/>
        <v>0</v>
      </c>
      <c r="I3747" s="475" t="str">
        <f t="shared" si="411"/>
        <v/>
      </c>
      <c r="J3747" s="471">
        <f>'Potential Projects'!D3748</f>
        <v>0.1848330042151167</v>
      </c>
      <c r="K3747" s="471">
        <f>'Potential Projects'!E3748</f>
        <v>15.382968447645666</v>
      </c>
      <c r="L3747" s="476">
        <f t="shared" si="412"/>
        <v>714.43219854813924</v>
      </c>
      <c r="M3747" s="471">
        <f t="shared" si="408"/>
        <v>1381.5671280264469</v>
      </c>
      <c r="N3747" s="467">
        <f t="shared" si="413"/>
        <v>0</v>
      </c>
      <c r="O3747" s="475" t="str">
        <f t="shared" si="414"/>
        <v/>
      </c>
    </row>
    <row r="3748" spans="1:15" hidden="1">
      <c r="A3748" s="475">
        <f t="shared" si="409"/>
        <v>43617</v>
      </c>
      <c r="B3748" s="475">
        <v>43622</v>
      </c>
      <c r="C3748" s="467">
        <v>3</v>
      </c>
      <c r="D3748" s="467">
        <v>729</v>
      </c>
      <c r="E3748" s="467">
        <v>24</v>
      </c>
      <c r="F3748" s="467">
        <v>0</v>
      </c>
      <c r="G3748" s="467">
        <f t="array" ref="G3748">MAX(IF($A$2:$A$8761=A3748,$D$2:$D$8761))</f>
        <v>1470</v>
      </c>
      <c r="H3748" s="467">
        <f t="shared" si="410"/>
        <v>0</v>
      </c>
      <c r="I3748" s="475" t="str">
        <f t="shared" si="411"/>
        <v/>
      </c>
      <c r="J3748" s="471">
        <f>'Potential Projects'!D3749</f>
        <v>0</v>
      </c>
      <c r="K3748" s="471">
        <f>'Potential Projects'!E3749</f>
        <v>0.91288706729735536</v>
      </c>
      <c r="L3748" s="476">
        <f t="shared" si="412"/>
        <v>704.08711293270267</v>
      </c>
      <c r="M3748" s="471">
        <f t="shared" si="408"/>
        <v>1381.5671280264469</v>
      </c>
      <c r="N3748" s="467">
        <f t="shared" si="413"/>
        <v>0</v>
      </c>
      <c r="O3748" s="475" t="str">
        <f t="shared" si="414"/>
        <v/>
      </c>
    </row>
    <row r="3749" spans="1:15" hidden="1">
      <c r="A3749" s="475">
        <f t="shared" si="409"/>
        <v>43617</v>
      </c>
      <c r="B3749" s="475">
        <v>43622</v>
      </c>
      <c r="C3749" s="467">
        <v>4</v>
      </c>
      <c r="D3749" s="467">
        <v>743</v>
      </c>
      <c r="E3749" s="467">
        <v>30</v>
      </c>
      <c r="F3749" s="467">
        <v>0</v>
      </c>
      <c r="G3749" s="467">
        <f t="array" ref="G3749">MAX(IF($A$2:$A$8761=A3749,$D$2:$D$8761))</f>
        <v>1470</v>
      </c>
      <c r="H3749" s="467">
        <f t="shared" si="410"/>
        <v>0</v>
      </c>
      <c r="I3749" s="475" t="str">
        <f t="shared" si="411"/>
        <v/>
      </c>
      <c r="J3749" s="471">
        <f>'Potential Projects'!D3750</f>
        <v>9.0918471175343199E-2</v>
      </c>
      <c r="K3749" s="471">
        <f>'Potential Projects'!E3750</f>
        <v>6.0202046871640507</v>
      </c>
      <c r="L3749" s="476">
        <f t="shared" si="412"/>
        <v>706.88887684166059</v>
      </c>
      <c r="M3749" s="471">
        <f t="shared" si="408"/>
        <v>1381.5671280264469</v>
      </c>
      <c r="N3749" s="467">
        <f t="shared" si="413"/>
        <v>0</v>
      </c>
      <c r="O3749" s="475" t="str">
        <f t="shared" si="414"/>
        <v/>
      </c>
    </row>
    <row r="3750" spans="1:15" hidden="1">
      <c r="A3750" s="475">
        <f t="shared" si="409"/>
        <v>43617</v>
      </c>
      <c r="B3750" s="475">
        <v>43622</v>
      </c>
      <c r="C3750" s="467">
        <v>5</v>
      </c>
      <c r="D3750" s="467">
        <v>764</v>
      </c>
      <c r="E3750" s="467">
        <v>30</v>
      </c>
      <c r="F3750" s="467">
        <v>0</v>
      </c>
      <c r="G3750" s="467">
        <f t="array" ref="G3750">MAX(IF($A$2:$A$8761=A3750,$D$2:$D$8761))</f>
        <v>1470</v>
      </c>
      <c r="H3750" s="467">
        <f t="shared" si="410"/>
        <v>0</v>
      </c>
      <c r="I3750" s="475" t="str">
        <f t="shared" si="411"/>
        <v/>
      </c>
      <c r="J3750" s="471">
        <f>'Potential Projects'!D3751</f>
        <v>6.6259502170895532E-2</v>
      </c>
      <c r="K3750" s="471">
        <f>'Potential Projects'!E3751</f>
        <v>20.423794721565255</v>
      </c>
      <c r="L3750" s="476">
        <f t="shared" si="412"/>
        <v>713.50994577626386</v>
      </c>
      <c r="M3750" s="471">
        <f t="shared" si="408"/>
        <v>1381.5671280264469</v>
      </c>
      <c r="N3750" s="467">
        <f t="shared" si="413"/>
        <v>0</v>
      </c>
      <c r="O3750" s="475" t="str">
        <f t="shared" si="414"/>
        <v/>
      </c>
    </row>
    <row r="3751" spans="1:15" hidden="1">
      <c r="A3751" s="475">
        <f t="shared" si="409"/>
        <v>43617</v>
      </c>
      <c r="B3751" s="475">
        <v>43622</v>
      </c>
      <c r="C3751" s="467">
        <v>6</v>
      </c>
      <c r="D3751" s="467">
        <v>802</v>
      </c>
      <c r="E3751" s="467">
        <v>42</v>
      </c>
      <c r="F3751" s="467">
        <v>0</v>
      </c>
      <c r="G3751" s="467">
        <f t="array" ref="G3751">MAX(IF($A$2:$A$8761=A3751,$D$2:$D$8761))</f>
        <v>1470</v>
      </c>
      <c r="H3751" s="467">
        <f t="shared" si="410"/>
        <v>0</v>
      </c>
      <c r="I3751" s="475" t="str">
        <f t="shared" si="411"/>
        <v/>
      </c>
      <c r="J3751" s="471">
        <f>'Potential Projects'!D3752</f>
        <v>0.36380081905375178</v>
      </c>
      <c r="K3751" s="471">
        <f>'Potential Projects'!E3752</f>
        <v>13.895126800688026</v>
      </c>
      <c r="L3751" s="476">
        <f t="shared" si="412"/>
        <v>745.74107238025829</v>
      </c>
      <c r="M3751" s="471">
        <f t="shared" si="408"/>
        <v>1381.5671280264469</v>
      </c>
      <c r="N3751" s="467">
        <f t="shared" si="413"/>
        <v>0</v>
      </c>
      <c r="O3751" s="475" t="str">
        <f t="shared" si="414"/>
        <v/>
      </c>
    </row>
    <row r="3752" spans="1:15" hidden="1">
      <c r="A3752" s="475">
        <f t="shared" si="409"/>
        <v>43617</v>
      </c>
      <c r="B3752" s="475">
        <v>43622</v>
      </c>
      <c r="C3752" s="467">
        <v>7</v>
      </c>
      <c r="D3752" s="467">
        <v>874</v>
      </c>
      <c r="E3752" s="467">
        <v>46</v>
      </c>
      <c r="F3752" s="467">
        <v>1</v>
      </c>
      <c r="G3752" s="467">
        <f t="array" ref="G3752">MAX(IF($A$2:$A$8761=A3752,$D$2:$D$8761))</f>
        <v>1470</v>
      </c>
      <c r="H3752" s="467">
        <f t="shared" si="410"/>
        <v>0</v>
      </c>
      <c r="I3752" s="475" t="str">
        <f t="shared" si="411"/>
        <v/>
      </c>
      <c r="J3752" s="471">
        <f>'Potential Projects'!D3753</f>
        <v>3.7561692153445465</v>
      </c>
      <c r="K3752" s="471">
        <f>'Potential Projects'!E3753</f>
        <v>7.5158688454095897</v>
      </c>
      <c r="L3752" s="476">
        <f t="shared" si="412"/>
        <v>815.7279619392458</v>
      </c>
      <c r="M3752" s="471">
        <f t="shared" si="408"/>
        <v>1381.5671280264469</v>
      </c>
      <c r="N3752" s="467">
        <f t="shared" si="413"/>
        <v>0</v>
      </c>
      <c r="O3752" s="475" t="str">
        <f t="shared" si="414"/>
        <v/>
      </c>
    </row>
    <row r="3753" spans="1:15" hidden="1">
      <c r="A3753" s="475">
        <f t="shared" si="409"/>
        <v>43617</v>
      </c>
      <c r="B3753" s="475">
        <v>43622</v>
      </c>
      <c r="C3753" s="467">
        <v>8</v>
      </c>
      <c r="D3753" s="467">
        <v>963</v>
      </c>
      <c r="E3753" s="467">
        <v>52</v>
      </c>
      <c r="F3753" s="467">
        <v>4</v>
      </c>
      <c r="G3753" s="467">
        <f t="array" ref="G3753">MAX(IF($A$2:$A$8761=A3753,$D$2:$D$8761))</f>
        <v>1470</v>
      </c>
      <c r="H3753" s="467">
        <f t="shared" si="410"/>
        <v>0</v>
      </c>
      <c r="I3753" s="475" t="str">
        <f t="shared" si="411"/>
        <v/>
      </c>
      <c r="J3753" s="471">
        <f>'Potential Projects'!D3754</f>
        <v>8.0827192070054954E-2</v>
      </c>
      <c r="K3753" s="471">
        <f>'Potential Projects'!E3754</f>
        <v>8.2034675876155667</v>
      </c>
      <c r="L3753" s="476">
        <f t="shared" si="412"/>
        <v>898.71570522031436</v>
      </c>
      <c r="M3753" s="471">
        <f t="shared" si="408"/>
        <v>1381.5671280264469</v>
      </c>
      <c r="N3753" s="467">
        <f t="shared" si="413"/>
        <v>0</v>
      </c>
      <c r="O3753" s="475" t="str">
        <f t="shared" si="414"/>
        <v/>
      </c>
    </row>
    <row r="3754" spans="1:15" hidden="1">
      <c r="A3754" s="475">
        <f t="shared" si="409"/>
        <v>43617</v>
      </c>
      <c r="B3754" s="475">
        <v>43622</v>
      </c>
      <c r="C3754" s="467">
        <v>9</v>
      </c>
      <c r="D3754" s="467">
        <v>1006</v>
      </c>
      <c r="E3754" s="467">
        <v>42</v>
      </c>
      <c r="F3754" s="467">
        <v>8</v>
      </c>
      <c r="G3754" s="467">
        <f t="array" ref="G3754">MAX(IF($A$2:$A$8761=A3754,$D$2:$D$8761))</f>
        <v>1470</v>
      </c>
      <c r="H3754" s="467">
        <f t="shared" si="410"/>
        <v>0</v>
      </c>
      <c r="I3754" s="475" t="str">
        <f t="shared" si="411"/>
        <v/>
      </c>
      <c r="J3754" s="471">
        <f>'Potential Projects'!D3755</f>
        <v>0.57797005908578314</v>
      </c>
      <c r="K3754" s="471">
        <f>'Potential Projects'!E3755</f>
        <v>6.0076886691034188</v>
      </c>
      <c r="L3754" s="476">
        <f t="shared" si="412"/>
        <v>949.41434127181071</v>
      </c>
      <c r="M3754" s="471">
        <f t="shared" si="408"/>
        <v>1381.5671280264469</v>
      </c>
      <c r="N3754" s="467">
        <f t="shared" si="413"/>
        <v>0</v>
      </c>
      <c r="O3754" s="475" t="str">
        <f t="shared" si="414"/>
        <v/>
      </c>
    </row>
    <row r="3755" spans="1:15" hidden="1">
      <c r="A3755" s="475">
        <f t="shared" si="409"/>
        <v>43617</v>
      </c>
      <c r="B3755" s="475">
        <v>43622</v>
      </c>
      <c r="C3755" s="467">
        <v>10</v>
      </c>
      <c r="D3755" s="467">
        <v>1013</v>
      </c>
      <c r="E3755" s="467">
        <v>40</v>
      </c>
      <c r="F3755" s="467">
        <v>10</v>
      </c>
      <c r="G3755" s="467">
        <f t="array" ref="G3755">MAX(IF($A$2:$A$8761=A3755,$D$2:$D$8761))</f>
        <v>1470</v>
      </c>
      <c r="H3755" s="467">
        <f t="shared" si="410"/>
        <v>0</v>
      </c>
      <c r="I3755" s="475" t="str">
        <f t="shared" si="411"/>
        <v/>
      </c>
      <c r="J3755" s="471">
        <f>'Potential Projects'!D3756</f>
        <v>2.3391276068842153</v>
      </c>
      <c r="K3755" s="471">
        <f>'Potential Projects'!E3756</f>
        <v>0.37391603956138458</v>
      </c>
      <c r="L3755" s="476">
        <f t="shared" si="412"/>
        <v>960.28695635355439</v>
      </c>
      <c r="M3755" s="471">
        <f t="shared" ref="M3755:M3818" si="415">MAX($L$3626:$L$4345)</f>
        <v>1381.5671280264469</v>
      </c>
      <c r="N3755" s="467">
        <f t="shared" si="413"/>
        <v>0</v>
      </c>
      <c r="O3755" s="475" t="str">
        <f t="shared" si="414"/>
        <v/>
      </c>
    </row>
    <row r="3756" spans="1:15" hidden="1">
      <c r="A3756" s="475">
        <f t="shared" si="409"/>
        <v>43617</v>
      </c>
      <c r="B3756" s="475">
        <v>43622</v>
      </c>
      <c r="C3756" s="467">
        <v>11</v>
      </c>
      <c r="D3756" s="467">
        <v>987</v>
      </c>
      <c r="E3756" s="467">
        <v>24</v>
      </c>
      <c r="F3756" s="467">
        <v>9</v>
      </c>
      <c r="G3756" s="467">
        <f t="array" ref="G3756">MAX(IF($A$2:$A$8761=A3756,$D$2:$D$8761))</f>
        <v>1470</v>
      </c>
      <c r="H3756" s="467">
        <f t="shared" si="410"/>
        <v>0</v>
      </c>
      <c r="I3756" s="475" t="str">
        <f t="shared" si="411"/>
        <v/>
      </c>
      <c r="J3756" s="471">
        <f>'Potential Projects'!D3757</f>
        <v>8.7957886228199698</v>
      </c>
      <c r="K3756" s="471">
        <f>'Potential Projects'!E3757</f>
        <v>0.49751171791012683</v>
      </c>
      <c r="L3756" s="476">
        <f t="shared" si="412"/>
        <v>944.70669965926993</v>
      </c>
      <c r="M3756" s="471">
        <f t="shared" si="415"/>
        <v>1381.5671280264469</v>
      </c>
      <c r="N3756" s="467">
        <f t="shared" si="413"/>
        <v>0</v>
      </c>
      <c r="O3756" s="475" t="str">
        <f t="shared" si="414"/>
        <v/>
      </c>
    </row>
    <row r="3757" spans="1:15" hidden="1">
      <c r="A3757" s="475">
        <f t="shared" si="409"/>
        <v>43617</v>
      </c>
      <c r="B3757" s="475">
        <v>43622</v>
      </c>
      <c r="C3757" s="467">
        <v>12</v>
      </c>
      <c r="D3757" s="467">
        <v>1012</v>
      </c>
      <c r="E3757" s="467">
        <v>20</v>
      </c>
      <c r="F3757" s="467">
        <v>12</v>
      </c>
      <c r="G3757" s="467">
        <f t="array" ref="G3757">MAX(IF($A$2:$A$8761=A3757,$D$2:$D$8761))</f>
        <v>1470</v>
      </c>
      <c r="H3757" s="467">
        <f t="shared" si="410"/>
        <v>0</v>
      </c>
      <c r="I3757" s="475" t="str">
        <f t="shared" si="411"/>
        <v/>
      </c>
      <c r="J3757" s="471">
        <f>'Potential Projects'!D3758</f>
        <v>9.6952589306375749</v>
      </c>
      <c r="K3757" s="471">
        <f>'Potential Projects'!E3758</f>
        <v>0.78068662653192855</v>
      </c>
      <c r="L3757" s="476">
        <f t="shared" si="412"/>
        <v>969.52405444283045</v>
      </c>
      <c r="M3757" s="471">
        <f t="shared" si="415"/>
        <v>1381.5671280264469</v>
      </c>
      <c r="N3757" s="467">
        <f t="shared" si="413"/>
        <v>0</v>
      </c>
      <c r="O3757" s="475" t="str">
        <f t="shared" si="414"/>
        <v/>
      </c>
    </row>
    <row r="3758" spans="1:15" hidden="1">
      <c r="A3758" s="475">
        <f t="shared" si="409"/>
        <v>43617</v>
      </c>
      <c r="B3758" s="475">
        <v>43622</v>
      </c>
      <c r="C3758" s="467">
        <v>13</v>
      </c>
      <c r="D3758" s="467">
        <v>1004</v>
      </c>
      <c r="E3758" s="467">
        <v>22</v>
      </c>
      <c r="F3758" s="467">
        <v>12</v>
      </c>
      <c r="G3758" s="467">
        <f t="array" ref="G3758">MAX(IF($A$2:$A$8761=A3758,$D$2:$D$8761))</f>
        <v>1470</v>
      </c>
      <c r="H3758" s="467">
        <f t="shared" si="410"/>
        <v>0</v>
      </c>
      <c r="I3758" s="475" t="str">
        <f t="shared" si="411"/>
        <v/>
      </c>
      <c r="J3758" s="471">
        <f>'Potential Projects'!D3759</f>
        <v>5.6929726974852768</v>
      </c>
      <c r="K3758" s="471">
        <f>'Potential Projects'!E3759</f>
        <v>3.9143846484626965</v>
      </c>
      <c r="L3758" s="476">
        <f t="shared" si="412"/>
        <v>960.392642654052</v>
      </c>
      <c r="M3758" s="471">
        <f t="shared" si="415"/>
        <v>1381.5671280264469</v>
      </c>
      <c r="N3758" s="467">
        <f t="shared" si="413"/>
        <v>0</v>
      </c>
      <c r="O3758" s="475" t="str">
        <f t="shared" si="414"/>
        <v/>
      </c>
    </row>
    <row r="3759" spans="1:15" hidden="1">
      <c r="A3759" s="475">
        <f t="shared" si="409"/>
        <v>43617</v>
      </c>
      <c r="B3759" s="475">
        <v>43622</v>
      </c>
      <c r="C3759" s="467">
        <v>14</v>
      </c>
      <c r="D3759" s="467">
        <v>1013</v>
      </c>
      <c r="E3759" s="467">
        <v>29</v>
      </c>
      <c r="F3759" s="467">
        <v>13</v>
      </c>
      <c r="G3759" s="467">
        <f t="array" ref="G3759">MAX(IF($A$2:$A$8761=A3759,$D$2:$D$8761))</f>
        <v>1470</v>
      </c>
      <c r="H3759" s="467">
        <f t="shared" si="410"/>
        <v>0</v>
      </c>
      <c r="I3759" s="475" t="str">
        <f t="shared" si="411"/>
        <v/>
      </c>
      <c r="J3759" s="471">
        <f>'Potential Projects'!D3760</f>
        <v>3.6930982833450519</v>
      </c>
      <c r="K3759" s="471">
        <f>'Potential Projects'!E3760</f>
        <v>3.926118415394539</v>
      </c>
      <c r="L3759" s="476">
        <f t="shared" si="412"/>
        <v>963.38078330126041</v>
      </c>
      <c r="M3759" s="471">
        <f t="shared" si="415"/>
        <v>1381.5671280264469</v>
      </c>
      <c r="N3759" s="467">
        <f t="shared" si="413"/>
        <v>0</v>
      </c>
      <c r="O3759" s="475" t="str">
        <f t="shared" si="414"/>
        <v/>
      </c>
    </row>
    <row r="3760" spans="1:15" hidden="1">
      <c r="A3760" s="475">
        <f t="shared" si="409"/>
        <v>43617</v>
      </c>
      <c r="B3760" s="475">
        <v>43622</v>
      </c>
      <c r="C3760" s="467">
        <v>15</v>
      </c>
      <c r="D3760" s="467">
        <v>1021</v>
      </c>
      <c r="E3760" s="467">
        <v>63</v>
      </c>
      <c r="F3760" s="467">
        <v>14</v>
      </c>
      <c r="G3760" s="467">
        <f t="array" ref="G3760">MAX(IF($A$2:$A$8761=A3760,$D$2:$D$8761))</f>
        <v>1470</v>
      </c>
      <c r="H3760" s="467">
        <f t="shared" si="410"/>
        <v>0</v>
      </c>
      <c r="I3760" s="475" t="str">
        <f t="shared" si="411"/>
        <v/>
      </c>
      <c r="J3760" s="471">
        <f>'Potential Projects'!D3761</f>
        <v>4.7135724894247586</v>
      </c>
      <c r="K3760" s="471">
        <f>'Potential Projects'!E3761</f>
        <v>17.576400612771447</v>
      </c>
      <c r="L3760" s="476">
        <f t="shared" si="412"/>
        <v>921.7100268978038</v>
      </c>
      <c r="M3760" s="471">
        <f t="shared" si="415"/>
        <v>1381.5671280264469</v>
      </c>
      <c r="N3760" s="467">
        <f t="shared" si="413"/>
        <v>0</v>
      </c>
      <c r="O3760" s="475" t="str">
        <f t="shared" si="414"/>
        <v/>
      </c>
    </row>
    <row r="3761" spans="1:15" hidden="1">
      <c r="A3761" s="475">
        <f t="shared" si="409"/>
        <v>43617</v>
      </c>
      <c r="B3761" s="475">
        <v>43622</v>
      </c>
      <c r="C3761" s="467">
        <v>16</v>
      </c>
      <c r="D3761" s="467">
        <v>1015</v>
      </c>
      <c r="E3761" s="467">
        <v>91</v>
      </c>
      <c r="F3761" s="467">
        <v>17</v>
      </c>
      <c r="G3761" s="467">
        <f t="array" ref="G3761">MAX(IF($A$2:$A$8761=A3761,$D$2:$D$8761))</f>
        <v>1470</v>
      </c>
      <c r="H3761" s="467">
        <f t="shared" si="410"/>
        <v>0</v>
      </c>
      <c r="I3761" s="475" t="str">
        <f t="shared" si="411"/>
        <v/>
      </c>
      <c r="J3761" s="471">
        <f>'Potential Projects'!D3762</f>
        <v>8.3452212660569653</v>
      </c>
      <c r="K3761" s="471">
        <f>'Potential Projects'!E3762</f>
        <v>28.689842399483982</v>
      </c>
      <c r="L3761" s="476">
        <f t="shared" si="412"/>
        <v>869.96493633445914</v>
      </c>
      <c r="M3761" s="471">
        <f t="shared" si="415"/>
        <v>1381.5671280264469</v>
      </c>
      <c r="N3761" s="467">
        <f t="shared" si="413"/>
        <v>0</v>
      </c>
      <c r="O3761" s="475" t="str">
        <f t="shared" si="414"/>
        <v/>
      </c>
    </row>
    <row r="3762" spans="1:15" hidden="1">
      <c r="A3762" s="475">
        <f t="shared" si="409"/>
        <v>43617</v>
      </c>
      <c r="B3762" s="475">
        <v>43622</v>
      </c>
      <c r="C3762" s="467">
        <v>17</v>
      </c>
      <c r="D3762" s="467">
        <v>1020</v>
      </c>
      <c r="E3762" s="467">
        <v>83</v>
      </c>
      <c r="F3762" s="467">
        <v>17</v>
      </c>
      <c r="G3762" s="467">
        <f t="array" ref="G3762">MAX(IF($A$2:$A$8761=A3762,$D$2:$D$8761))</f>
        <v>1470</v>
      </c>
      <c r="H3762" s="467">
        <f t="shared" si="410"/>
        <v>0</v>
      </c>
      <c r="I3762" s="475" t="str">
        <f t="shared" si="411"/>
        <v/>
      </c>
      <c r="J3762" s="471">
        <f>'Potential Projects'!D3763</f>
        <v>12.407284737614303</v>
      </c>
      <c r="K3762" s="471">
        <f>'Potential Projects'!E3763</f>
        <v>15.942278004730166</v>
      </c>
      <c r="L3762" s="476">
        <f t="shared" si="412"/>
        <v>891.65043725765554</v>
      </c>
      <c r="M3762" s="471">
        <f t="shared" si="415"/>
        <v>1381.5671280264469</v>
      </c>
      <c r="N3762" s="467">
        <f t="shared" si="413"/>
        <v>0</v>
      </c>
      <c r="O3762" s="475" t="str">
        <f t="shared" si="414"/>
        <v/>
      </c>
    </row>
    <row r="3763" spans="1:15" hidden="1">
      <c r="A3763" s="475">
        <f t="shared" si="409"/>
        <v>43617</v>
      </c>
      <c r="B3763" s="475">
        <v>43622</v>
      </c>
      <c r="C3763" s="467">
        <v>18</v>
      </c>
      <c r="D3763" s="467">
        <v>1041</v>
      </c>
      <c r="E3763" s="467">
        <v>50</v>
      </c>
      <c r="F3763" s="467">
        <v>15</v>
      </c>
      <c r="G3763" s="467">
        <f t="array" ref="G3763">MAX(IF($A$2:$A$8761=A3763,$D$2:$D$8761))</f>
        <v>1470</v>
      </c>
      <c r="H3763" s="467">
        <f t="shared" si="410"/>
        <v>0</v>
      </c>
      <c r="I3763" s="475" t="str">
        <f t="shared" si="411"/>
        <v/>
      </c>
      <c r="J3763" s="471">
        <f>'Potential Projects'!D3764</f>
        <v>17.19810847586448</v>
      </c>
      <c r="K3763" s="471">
        <f>'Potential Projects'!E3764</f>
        <v>16.777722210277357</v>
      </c>
      <c r="L3763" s="476">
        <f t="shared" si="412"/>
        <v>942.02416931385812</v>
      </c>
      <c r="M3763" s="471">
        <f t="shared" si="415"/>
        <v>1381.5671280264469</v>
      </c>
      <c r="N3763" s="467">
        <f t="shared" si="413"/>
        <v>0</v>
      </c>
      <c r="O3763" s="475" t="str">
        <f t="shared" si="414"/>
        <v/>
      </c>
    </row>
    <row r="3764" spans="1:15" hidden="1">
      <c r="A3764" s="475">
        <f t="shared" si="409"/>
        <v>43617</v>
      </c>
      <c r="B3764" s="475">
        <v>43622</v>
      </c>
      <c r="C3764" s="467">
        <v>19</v>
      </c>
      <c r="D3764" s="467">
        <v>987</v>
      </c>
      <c r="E3764" s="467">
        <v>39</v>
      </c>
      <c r="F3764" s="467">
        <v>16</v>
      </c>
      <c r="G3764" s="467">
        <f t="array" ref="G3764">MAX(IF($A$2:$A$8761=A3764,$D$2:$D$8761))</f>
        <v>1470</v>
      </c>
      <c r="H3764" s="467">
        <f t="shared" si="410"/>
        <v>0</v>
      </c>
      <c r="I3764" s="475" t="str">
        <f t="shared" si="411"/>
        <v/>
      </c>
      <c r="J3764" s="471">
        <f>'Potential Projects'!D3765</f>
        <v>18.108253091719213</v>
      </c>
      <c r="K3764" s="471">
        <f>'Potential Projects'!E3765</f>
        <v>27.410861803913139</v>
      </c>
      <c r="L3764" s="476">
        <f t="shared" si="412"/>
        <v>886.48088510436764</v>
      </c>
      <c r="M3764" s="471">
        <f t="shared" si="415"/>
        <v>1381.5671280264469</v>
      </c>
      <c r="N3764" s="467">
        <f t="shared" si="413"/>
        <v>0</v>
      </c>
      <c r="O3764" s="475" t="str">
        <f t="shared" si="414"/>
        <v/>
      </c>
    </row>
    <row r="3765" spans="1:15" hidden="1">
      <c r="A3765" s="475">
        <f t="shared" si="409"/>
        <v>43617</v>
      </c>
      <c r="B3765" s="475">
        <v>43622</v>
      </c>
      <c r="C3765" s="467">
        <v>20</v>
      </c>
      <c r="D3765" s="467">
        <v>984</v>
      </c>
      <c r="E3765" s="467">
        <v>57</v>
      </c>
      <c r="F3765" s="467">
        <v>3</v>
      </c>
      <c r="G3765" s="467">
        <f t="array" ref="G3765">MAX(IF($A$2:$A$8761=A3765,$D$2:$D$8761))</f>
        <v>1470</v>
      </c>
      <c r="H3765" s="467">
        <f t="shared" si="410"/>
        <v>0</v>
      </c>
      <c r="I3765" s="475" t="str">
        <f t="shared" si="411"/>
        <v/>
      </c>
      <c r="J3765" s="471">
        <f>'Potential Projects'!D3766</f>
        <v>8.2459156286469071</v>
      </c>
      <c r="K3765" s="471">
        <f>'Potential Projects'!E3766</f>
        <v>28.350345409589337</v>
      </c>
      <c r="L3765" s="476">
        <f t="shared" si="412"/>
        <v>887.40373896176379</v>
      </c>
      <c r="M3765" s="471">
        <f t="shared" si="415"/>
        <v>1381.5671280264469</v>
      </c>
      <c r="N3765" s="467">
        <f t="shared" si="413"/>
        <v>0</v>
      </c>
      <c r="O3765" s="475" t="str">
        <f t="shared" si="414"/>
        <v/>
      </c>
    </row>
    <row r="3766" spans="1:15" hidden="1">
      <c r="A3766" s="475">
        <f t="shared" si="409"/>
        <v>43617</v>
      </c>
      <c r="B3766" s="475">
        <v>43622</v>
      </c>
      <c r="C3766" s="467">
        <v>21</v>
      </c>
      <c r="D3766" s="467">
        <v>979</v>
      </c>
      <c r="E3766" s="467">
        <v>62</v>
      </c>
      <c r="F3766" s="467">
        <v>0</v>
      </c>
      <c r="G3766" s="467">
        <f t="array" ref="G3766">MAX(IF($A$2:$A$8761=A3766,$D$2:$D$8761))</f>
        <v>1470</v>
      </c>
      <c r="H3766" s="467">
        <f t="shared" si="410"/>
        <v>0</v>
      </c>
      <c r="I3766" s="475" t="str">
        <f t="shared" si="411"/>
        <v/>
      </c>
      <c r="J3766" s="471">
        <f>'Potential Projects'!D3767</f>
        <v>2.5809736950414233</v>
      </c>
      <c r="K3766" s="471">
        <f>'Potential Projects'!E3767</f>
        <v>24.113673296065361</v>
      </c>
      <c r="L3766" s="476">
        <f t="shared" si="412"/>
        <v>890.30535300889323</v>
      </c>
      <c r="M3766" s="471">
        <f t="shared" si="415"/>
        <v>1381.5671280264469</v>
      </c>
      <c r="N3766" s="467">
        <f t="shared" si="413"/>
        <v>0</v>
      </c>
      <c r="O3766" s="475" t="str">
        <f t="shared" si="414"/>
        <v/>
      </c>
    </row>
    <row r="3767" spans="1:15" hidden="1">
      <c r="A3767" s="475">
        <f t="shared" si="409"/>
        <v>43617</v>
      </c>
      <c r="B3767" s="475">
        <v>43622</v>
      </c>
      <c r="C3767" s="467">
        <v>22</v>
      </c>
      <c r="D3767" s="467">
        <v>969</v>
      </c>
      <c r="E3767" s="467">
        <v>79</v>
      </c>
      <c r="F3767" s="467">
        <v>0</v>
      </c>
      <c r="G3767" s="467">
        <f t="array" ref="G3767">MAX(IF($A$2:$A$8761=A3767,$D$2:$D$8761))</f>
        <v>1470</v>
      </c>
      <c r="H3767" s="467">
        <f t="shared" si="410"/>
        <v>0</v>
      </c>
      <c r="I3767" s="475" t="str">
        <f t="shared" si="411"/>
        <v/>
      </c>
      <c r="J3767" s="471">
        <f>'Potential Projects'!D3768</f>
        <v>55.21027855544019</v>
      </c>
      <c r="K3767" s="471">
        <f>'Potential Projects'!E3768</f>
        <v>22.94890136529779</v>
      </c>
      <c r="L3767" s="476">
        <f t="shared" si="412"/>
        <v>811.84082007926202</v>
      </c>
      <c r="M3767" s="471">
        <f t="shared" si="415"/>
        <v>1381.5671280264469</v>
      </c>
      <c r="N3767" s="467">
        <f t="shared" si="413"/>
        <v>0</v>
      </c>
      <c r="O3767" s="475" t="str">
        <f t="shared" si="414"/>
        <v/>
      </c>
    </row>
    <row r="3768" spans="1:15" hidden="1">
      <c r="A3768" s="475">
        <f t="shared" si="409"/>
        <v>43617</v>
      </c>
      <c r="B3768" s="475">
        <v>43622</v>
      </c>
      <c r="C3768" s="467">
        <v>23</v>
      </c>
      <c r="D3768" s="467">
        <v>931</v>
      </c>
      <c r="E3768" s="467">
        <v>88</v>
      </c>
      <c r="F3768" s="467">
        <v>0</v>
      </c>
      <c r="G3768" s="467">
        <f t="array" ref="G3768">MAX(IF($A$2:$A$8761=A3768,$D$2:$D$8761))</f>
        <v>1470</v>
      </c>
      <c r="H3768" s="467">
        <f t="shared" si="410"/>
        <v>0</v>
      </c>
      <c r="I3768" s="475" t="str">
        <f t="shared" si="411"/>
        <v/>
      </c>
      <c r="J3768" s="471">
        <f>'Potential Projects'!D3769</f>
        <v>70.018003106662931</v>
      </c>
      <c r="K3768" s="471">
        <f>'Potential Projects'!E3769</f>
        <v>44.488968447645668</v>
      </c>
      <c r="L3768" s="476">
        <f t="shared" si="412"/>
        <v>728.49302844569138</v>
      </c>
      <c r="M3768" s="471">
        <f t="shared" si="415"/>
        <v>1381.5671280264469</v>
      </c>
      <c r="N3768" s="467">
        <f t="shared" si="413"/>
        <v>0</v>
      </c>
      <c r="O3768" s="475" t="str">
        <f t="shared" si="414"/>
        <v/>
      </c>
    </row>
    <row r="3769" spans="1:15" hidden="1">
      <c r="A3769" s="475">
        <f t="shared" si="409"/>
        <v>43617</v>
      </c>
      <c r="B3769" s="475">
        <v>43622</v>
      </c>
      <c r="C3769" s="467">
        <v>24</v>
      </c>
      <c r="D3769" s="467">
        <v>843</v>
      </c>
      <c r="E3769" s="467">
        <v>91</v>
      </c>
      <c r="F3769" s="467">
        <v>0</v>
      </c>
      <c r="G3769" s="467">
        <f t="array" ref="G3769">MAX(IF($A$2:$A$8761=A3769,$D$2:$D$8761))</f>
        <v>1470</v>
      </c>
      <c r="H3769" s="467">
        <f t="shared" si="410"/>
        <v>0</v>
      </c>
      <c r="I3769" s="475" t="str">
        <f t="shared" si="411"/>
        <v/>
      </c>
      <c r="J3769" s="471">
        <f>'Potential Projects'!D3770</f>
        <v>89.355030483232156</v>
      </c>
      <c r="K3769" s="471">
        <f>'Potential Projects'!E3770</f>
        <v>53.710144753816387</v>
      </c>
      <c r="L3769" s="476">
        <f t="shared" si="412"/>
        <v>608.93482476295139</v>
      </c>
      <c r="M3769" s="471">
        <f t="shared" si="415"/>
        <v>1381.5671280264469</v>
      </c>
      <c r="N3769" s="467">
        <f t="shared" si="413"/>
        <v>0</v>
      </c>
      <c r="O3769" s="475" t="str">
        <f t="shared" si="414"/>
        <v/>
      </c>
    </row>
    <row r="3770" spans="1:15" hidden="1">
      <c r="A3770" s="475">
        <f t="shared" si="409"/>
        <v>43617</v>
      </c>
      <c r="B3770" s="475">
        <v>43623</v>
      </c>
      <c r="C3770" s="467">
        <v>1</v>
      </c>
      <c r="D3770" s="467">
        <v>790</v>
      </c>
      <c r="E3770" s="467">
        <v>98</v>
      </c>
      <c r="F3770" s="467">
        <v>0</v>
      </c>
      <c r="G3770" s="467">
        <f t="array" ref="G3770">MAX(IF($A$2:$A$8761=A3770,$D$2:$D$8761))</f>
        <v>1470</v>
      </c>
      <c r="H3770" s="467">
        <f t="shared" si="410"/>
        <v>0</v>
      </c>
      <c r="I3770" s="475" t="str">
        <f t="shared" si="411"/>
        <v/>
      </c>
      <c r="J3770" s="471">
        <f>'Potential Projects'!D3771</f>
        <v>66.677241228245521</v>
      </c>
      <c r="K3770" s="471">
        <f>'Potential Projects'!E3771</f>
        <v>16.995188024080843</v>
      </c>
      <c r="L3770" s="476">
        <f t="shared" si="412"/>
        <v>608.32757074767369</v>
      </c>
      <c r="M3770" s="471">
        <f t="shared" si="415"/>
        <v>1381.5671280264469</v>
      </c>
      <c r="N3770" s="467">
        <f t="shared" si="413"/>
        <v>0</v>
      </c>
      <c r="O3770" s="475" t="str">
        <f t="shared" si="414"/>
        <v/>
      </c>
    </row>
    <row r="3771" spans="1:15" hidden="1">
      <c r="A3771" s="475">
        <f t="shared" si="409"/>
        <v>43617</v>
      </c>
      <c r="B3771" s="475">
        <v>43623</v>
      </c>
      <c r="C3771" s="467">
        <v>2</v>
      </c>
      <c r="D3771" s="467">
        <v>781</v>
      </c>
      <c r="E3771" s="467">
        <v>101</v>
      </c>
      <c r="F3771" s="467">
        <v>0</v>
      </c>
      <c r="G3771" s="467">
        <f t="array" ref="G3771">MAX(IF($A$2:$A$8761=A3771,$D$2:$D$8761))</f>
        <v>1470</v>
      </c>
      <c r="H3771" s="467">
        <f t="shared" si="410"/>
        <v>0</v>
      </c>
      <c r="I3771" s="475" t="str">
        <f t="shared" si="411"/>
        <v/>
      </c>
      <c r="J3771" s="471">
        <f>'Potential Projects'!D3772</f>
        <v>35.279495971689464</v>
      </c>
      <c r="K3771" s="471">
        <f>'Potential Projects'!E3772</f>
        <v>3.1274400129004518</v>
      </c>
      <c r="L3771" s="476">
        <f t="shared" si="412"/>
        <v>641.59306401541005</v>
      </c>
      <c r="M3771" s="471">
        <f t="shared" si="415"/>
        <v>1381.5671280264469</v>
      </c>
      <c r="N3771" s="467">
        <f t="shared" si="413"/>
        <v>0</v>
      </c>
      <c r="O3771" s="475" t="str">
        <f t="shared" si="414"/>
        <v/>
      </c>
    </row>
    <row r="3772" spans="1:15" hidden="1">
      <c r="A3772" s="475">
        <f t="shared" si="409"/>
        <v>43617</v>
      </c>
      <c r="B3772" s="475">
        <v>43623</v>
      </c>
      <c r="C3772" s="467">
        <v>3</v>
      </c>
      <c r="D3772" s="467">
        <v>759</v>
      </c>
      <c r="E3772" s="467">
        <v>102</v>
      </c>
      <c r="F3772" s="467">
        <v>0</v>
      </c>
      <c r="G3772" s="467">
        <f t="array" ref="G3772">MAX(IF($A$2:$A$8761=A3772,$D$2:$D$8761))</f>
        <v>1470</v>
      </c>
      <c r="H3772" s="467">
        <f t="shared" si="410"/>
        <v>0</v>
      </c>
      <c r="I3772" s="475" t="str">
        <f t="shared" si="411"/>
        <v/>
      </c>
      <c r="J3772" s="471">
        <f>'Potential Projects'!D3773</f>
        <v>11.617424667090317</v>
      </c>
      <c r="K3772" s="471">
        <f>'Potential Projects'!E3773</f>
        <v>2.2505364975274134</v>
      </c>
      <c r="L3772" s="476">
        <f t="shared" si="412"/>
        <v>643.13203883538233</v>
      </c>
      <c r="M3772" s="471">
        <f t="shared" si="415"/>
        <v>1381.5671280264469</v>
      </c>
      <c r="N3772" s="467">
        <f t="shared" si="413"/>
        <v>0</v>
      </c>
      <c r="O3772" s="475" t="str">
        <f t="shared" si="414"/>
        <v/>
      </c>
    </row>
    <row r="3773" spans="1:15" hidden="1">
      <c r="A3773" s="475">
        <f t="shared" si="409"/>
        <v>43617</v>
      </c>
      <c r="B3773" s="475">
        <v>43623</v>
      </c>
      <c r="C3773" s="467">
        <v>4</v>
      </c>
      <c r="D3773" s="467">
        <v>770</v>
      </c>
      <c r="E3773" s="467">
        <v>103</v>
      </c>
      <c r="F3773" s="467">
        <v>0</v>
      </c>
      <c r="G3773" s="467">
        <f t="array" ref="G3773">MAX(IF($A$2:$A$8761=A3773,$D$2:$D$8761))</f>
        <v>1470</v>
      </c>
      <c r="H3773" s="467">
        <f t="shared" si="410"/>
        <v>0</v>
      </c>
      <c r="I3773" s="475" t="str">
        <f t="shared" si="411"/>
        <v/>
      </c>
      <c r="J3773" s="471">
        <f>'Potential Projects'!D3774</f>
        <v>18.672241382272944</v>
      </c>
      <c r="K3773" s="471">
        <f>'Potential Projects'!E3774</f>
        <v>0.39581907116749088</v>
      </c>
      <c r="L3773" s="476">
        <f t="shared" si="412"/>
        <v>647.93193954655965</v>
      </c>
      <c r="M3773" s="471">
        <f t="shared" si="415"/>
        <v>1381.5671280264469</v>
      </c>
      <c r="N3773" s="467">
        <f t="shared" si="413"/>
        <v>0</v>
      </c>
      <c r="O3773" s="475" t="str">
        <f t="shared" si="414"/>
        <v/>
      </c>
    </row>
    <row r="3774" spans="1:15" hidden="1">
      <c r="A3774" s="475">
        <f t="shared" si="409"/>
        <v>43617</v>
      </c>
      <c r="B3774" s="475">
        <v>43623</v>
      </c>
      <c r="C3774" s="467">
        <v>5</v>
      </c>
      <c r="D3774" s="467">
        <v>792</v>
      </c>
      <c r="E3774" s="467">
        <v>102</v>
      </c>
      <c r="F3774" s="467">
        <v>0</v>
      </c>
      <c r="G3774" s="467">
        <f t="array" ref="G3774">MAX(IF($A$2:$A$8761=A3774,$D$2:$D$8761))</f>
        <v>1470</v>
      </c>
      <c r="H3774" s="467">
        <f t="shared" si="410"/>
        <v>0</v>
      </c>
      <c r="I3774" s="475" t="str">
        <f t="shared" si="411"/>
        <v/>
      </c>
      <c r="J3774" s="471">
        <f>'Potential Projects'!D3775</f>
        <v>53.714664407318793</v>
      </c>
      <c r="K3774" s="471">
        <f>'Potential Projects'!E3775</f>
        <v>2.2622702644592563</v>
      </c>
      <c r="L3774" s="476">
        <f t="shared" si="412"/>
        <v>634.02306532822195</v>
      </c>
      <c r="M3774" s="471">
        <f t="shared" si="415"/>
        <v>1381.5671280264469</v>
      </c>
      <c r="N3774" s="467">
        <f t="shared" si="413"/>
        <v>0</v>
      </c>
      <c r="O3774" s="475" t="str">
        <f t="shared" si="414"/>
        <v/>
      </c>
    </row>
    <row r="3775" spans="1:15" hidden="1">
      <c r="A3775" s="475">
        <f t="shared" si="409"/>
        <v>43617</v>
      </c>
      <c r="B3775" s="475">
        <v>43623</v>
      </c>
      <c r="C3775" s="467">
        <v>6</v>
      </c>
      <c r="D3775" s="467">
        <v>859</v>
      </c>
      <c r="E3775" s="467">
        <v>101</v>
      </c>
      <c r="F3775" s="467">
        <v>2</v>
      </c>
      <c r="G3775" s="467">
        <f t="array" ref="G3775">MAX(IF($A$2:$A$8761=A3775,$D$2:$D$8761))</f>
        <v>1470</v>
      </c>
      <c r="H3775" s="467">
        <f t="shared" si="410"/>
        <v>0</v>
      </c>
      <c r="I3775" s="475" t="str">
        <f t="shared" si="411"/>
        <v/>
      </c>
      <c r="J3775" s="471">
        <f>'Potential Projects'!D3776</f>
        <v>112.29512997642661</v>
      </c>
      <c r="K3775" s="471">
        <f>'Potential Projects'!E3776</f>
        <v>10.256094549559235</v>
      </c>
      <c r="L3775" s="476">
        <f t="shared" si="412"/>
        <v>633.44877547401427</v>
      </c>
      <c r="M3775" s="471">
        <f t="shared" si="415"/>
        <v>1381.5671280264469</v>
      </c>
      <c r="N3775" s="467">
        <f t="shared" si="413"/>
        <v>0</v>
      </c>
      <c r="O3775" s="475" t="str">
        <f t="shared" si="414"/>
        <v/>
      </c>
    </row>
    <row r="3776" spans="1:15" hidden="1">
      <c r="A3776" s="475">
        <f t="shared" si="409"/>
        <v>43617</v>
      </c>
      <c r="B3776" s="475">
        <v>43623</v>
      </c>
      <c r="C3776" s="467">
        <v>7</v>
      </c>
      <c r="D3776" s="467">
        <v>966</v>
      </c>
      <c r="E3776" s="467">
        <v>99</v>
      </c>
      <c r="F3776" s="467">
        <v>13</v>
      </c>
      <c r="G3776" s="467">
        <f t="array" ref="G3776">MAX(IF($A$2:$A$8761=A3776,$D$2:$D$8761))</f>
        <v>1470</v>
      </c>
      <c r="H3776" s="467">
        <f t="shared" si="410"/>
        <v>0</v>
      </c>
      <c r="I3776" s="475" t="str">
        <f t="shared" si="411"/>
        <v/>
      </c>
      <c r="J3776" s="471">
        <f>'Potential Projects'!D3777</f>
        <v>56.2145264667124</v>
      </c>
      <c r="K3776" s="471">
        <f>'Potential Projects'!E3777</f>
        <v>6.7594320038701348</v>
      </c>
      <c r="L3776" s="476">
        <f t="shared" si="412"/>
        <v>791.0260415294174</v>
      </c>
      <c r="M3776" s="471">
        <f t="shared" si="415"/>
        <v>1381.5671280264469</v>
      </c>
      <c r="N3776" s="467">
        <f t="shared" si="413"/>
        <v>0</v>
      </c>
      <c r="O3776" s="475" t="str">
        <f t="shared" si="414"/>
        <v/>
      </c>
    </row>
    <row r="3777" spans="1:15" hidden="1">
      <c r="A3777" s="475">
        <f t="shared" si="409"/>
        <v>43617</v>
      </c>
      <c r="B3777" s="475">
        <v>43623</v>
      </c>
      <c r="C3777" s="467">
        <v>8</v>
      </c>
      <c r="D3777" s="467">
        <v>1033</v>
      </c>
      <c r="E3777" s="467">
        <v>102</v>
      </c>
      <c r="F3777" s="467">
        <v>19</v>
      </c>
      <c r="G3777" s="467">
        <f t="array" ref="G3777">MAX(IF($A$2:$A$8761=A3777,$D$2:$D$8761))</f>
        <v>1470</v>
      </c>
      <c r="H3777" s="467">
        <f t="shared" si="410"/>
        <v>0</v>
      </c>
      <c r="I3777" s="475" t="str">
        <f t="shared" si="411"/>
        <v/>
      </c>
      <c r="J3777" s="471">
        <f>'Potential Projects'!D3778</f>
        <v>13.211394149708866</v>
      </c>
      <c r="K3777" s="471">
        <f>'Potential Projects'!E3778</f>
        <v>20.969023758331545</v>
      </c>
      <c r="L3777" s="476">
        <f t="shared" si="412"/>
        <v>877.81958209195955</v>
      </c>
      <c r="M3777" s="471">
        <f t="shared" si="415"/>
        <v>1381.5671280264469</v>
      </c>
      <c r="N3777" s="467">
        <f t="shared" si="413"/>
        <v>0</v>
      </c>
      <c r="O3777" s="475" t="str">
        <f t="shared" si="414"/>
        <v/>
      </c>
    </row>
    <row r="3778" spans="1:15" hidden="1">
      <c r="A3778" s="475">
        <f t="shared" ref="A3778:A3841" si="416">DATE(YEAR(B3778),MONTH(B3778),1)</f>
        <v>43617</v>
      </c>
      <c r="B3778" s="475">
        <v>43623</v>
      </c>
      <c r="C3778" s="467">
        <v>9</v>
      </c>
      <c r="D3778" s="467">
        <v>1028</v>
      </c>
      <c r="E3778" s="467">
        <v>100</v>
      </c>
      <c r="F3778" s="467">
        <v>19</v>
      </c>
      <c r="G3778" s="467">
        <f t="array" ref="G3778">MAX(IF($A$2:$A$8761=A3778,$D$2:$D$8761))</f>
        <v>1470</v>
      </c>
      <c r="H3778" s="467">
        <f t="shared" ref="H3778:H3841" si="417">IF(G3778=D3778,1,0)</f>
        <v>0</v>
      </c>
      <c r="I3778" s="475" t="str">
        <f t="shared" ref="I3778:I3841" si="418">IF(D3778=G3778,B3778,"")</f>
        <v/>
      </c>
      <c r="J3778" s="471">
        <f>'Potential Projects'!D3779</f>
        <v>13.267654451580702</v>
      </c>
      <c r="K3778" s="471">
        <f>'Potential Projects'!E3779</f>
        <v>42.568541926467425</v>
      </c>
      <c r="L3778" s="476">
        <f t="shared" ref="L3778:L3841" si="419">D3778-E3778-F3778-J3778-K3778</f>
        <v>853.16380362195184</v>
      </c>
      <c r="M3778" s="471">
        <f t="shared" si="415"/>
        <v>1381.5671280264469</v>
      </c>
      <c r="N3778" s="467">
        <f t="shared" ref="N3778:N3841" si="420">IF(M3778=L3778,1,0)</f>
        <v>0</v>
      </c>
      <c r="O3778" s="475" t="str">
        <f t="shared" ref="O3778:O3841" si="421">IF(L3778=M3778,B3778,"")</f>
        <v/>
      </c>
    </row>
    <row r="3779" spans="1:15" hidden="1">
      <c r="A3779" s="475">
        <f t="shared" si="416"/>
        <v>43617</v>
      </c>
      <c r="B3779" s="475">
        <v>43623</v>
      </c>
      <c r="C3779" s="467">
        <v>10</v>
      </c>
      <c r="D3779" s="467">
        <v>1053</v>
      </c>
      <c r="E3779" s="467">
        <v>96</v>
      </c>
      <c r="F3779" s="467">
        <v>19</v>
      </c>
      <c r="G3779" s="467">
        <f t="array" ref="G3779">MAX(IF($A$2:$A$8761=A3779,$D$2:$D$8761))</f>
        <v>1470</v>
      </c>
      <c r="H3779" s="467">
        <f t="shared" si="417"/>
        <v>0</v>
      </c>
      <c r="I3779" s="475" t="str">
        <f t="shared" si="418"/>
        <v/>
      </c>
      <c r="J3779" s="471">
        <f>'Potential Projects'!D3780</f>
        <v>13.858763587506406</v>
      </c>
      <c r="K3779" s="471">
        <f>'Potential Projects'!E3780</f>
        <v>57.664424209847347</v>
      </c>
      <c r="L3779" s="476">
        <f t="shared" si="419"/>
        <v>866.47681220264633</v>
      </c>
      <c r="M3779" s="471">
        <f t="shared" si="415"/>
        <v>1381.5671280264469</v>
      </c>
      <c r="N3779" s="467">
        <f t="shared" si="420"/>
        <v>0</v>
      </c>
      <c r="O3779" s="475" t="str">
        <f t="shared" si="421"/>
        <v/>
      </c>
    </row>
    <row r="3780" spans="1:15" hidden="1">
      <c r="A3780" s="475">
        <f t="shared" si="416"/>
        <v>43617</v>
      </c>
      <c r="B3780" s="475">
        <v>43623</v>
      </c>
      <c r="C3780" s="467">
        <v>11</v>
      </c>
      <c r="D3780" s="467">
        <v>1034</v>
      </c>
      <c r="E3780" s="467">
        <v>85</v>
      </c>
      <c r="F3780" s="467">
        <v>18</v>
      </c>
      <c r="G3780" s="467">
        <f t="array" ref="G3780">MAX(IF($A$2:$A$8761=A3780,$D$2:$D$8761))</f>
        <v>1470</v>
      </c>
      <c r="H3780" s="467">
        <f t="shared" si="417"/>
        <v>0</v>
      </c>
      <c r="I3780" s="475" t="str">
        <f t="shared" si="418"/>
        <v/>
      </c>
      <c r="J3780" s="471">
        <f>'Potential Projects'!D3781</f>
        <v>19.162109571269891</v>
      </c>
      <c r="K3780" s="471">
        <f>'Potential Projects'!E3781</f>
        <v>45.394815254783914</v>
      </c>
      <c r="L3780" s="476">
        <f t="shared" si="419"/>
        <v>866.44307517394623</v>
      </c>
      <c r="M3780" s="471">
        <f t="shared" si="415"/>
        <v>1381.5671280264469</v>
      </c>
      <c r="N3780" s="467">
        <f t="shared" si="420"/>
        <v>0</v>
      </c>
      <c r="O3780" s="475" t="str">
        <f t="shared" si="421"/>
        <v/>
      </c>
    </row>
    <row r="3781" spans="1:15" hidden="1">
      <c r="A3781" s="475">
        <f t="shared" si="416"/>
        <v>43617</v>
      </c>
      <c r="B3781" s="475">
        <v>43623</v>
      </c>
      <c r="C3781" s="467">
        <v>12</v>
      </c>
      <c r="D3781" s="467">
        <v>1032</v>
      </c>
      <c r="E3781" s="467">
        <v>69</v>
      </c>
      <c r="F3781" s="467">
        <v>18</v>
      </c>
      <c r="G3781" s="467">
        <f t="array" ref="G3781">MAX(IF($A$2:$A$8761=A3781,$D$2:$D$8761))</f>
        <v>1470</v>
      </c>
      <c r="H3781" s="467">
        <f t="shared" si="417"/>
        <v>0</v>
      </c>
      <c r="I3781" s="475" t="str">
        <f t="shared" si="418"/>
        <v/>
      </c>
      <c r="J3781" s="471">
        <f>'Potential Projects'!D3782</f>
        <v>14.443997134479019</v>
      </c>
      <c r="K3781" s="471">
        <f>'Potential Projects'!E3782</f>
        <v>43.380518598150935</v>
      </c>
      <c r="L3781" s="476">
        <f t="shared" si="419"/>
        <v>887.17548426737005</v>
      </c>
      <c r="M3781" s="471">
        <f t="shared" si="415"/>
        <v>1381.5671280264469</v>
      </c>
      <c r="N3781" s="467">
        <f t="shared" si="420"/>
        <v>0</v>
      </c>
      <c r="O3781" s="475" t="str">
        <f t="shared" si="421"/>
        <v/>
      </c>
    </row>
    <row r="3782" spans="1:15" hidden="1">
      <c r="A3782" s="475">
        <f t="shared" si="416"/>
        <v>43617</v>
      </c>
      <c r="B3782" s="475">
        <v>43623</v>
      </c>
      <c r="C3782" s="467">
        <v>13</v>
      </c>
      <c r="D3782" s="467">
        <v>1027</v>
      </c>
      <c r="E3782" s="467">
        <v>61</v>
      </c>
      <c r="F3782" s="467">
        <v>17</v>
      </c>
      <c r="G3782" s="467">
        <f t="array" ref="G3782">MAX(IF($A$2:$A$8761=A3782,$D$2:$D$8761))</f>
        <v>1470</v>
      </c>
      <c r="H3782" s="467">
        <f t="shared" si="417"/>
        <v>0</v>
      </c>
      <c r="I3782" s="475" t="str">
        <f t="shared" si="418"/>
        <v/>
      </c>
      <c r="J3782" s="471">
        <f>'Potential Projects'!D3783</f>
        <v>11.116390006440458</v>
      </c>
      <c r="K3782" s="471">
        <f>'Potential Projects'!E3783</f>
        <v>47.823705009675344</v>
      </c>
      <c r="L3782" s="476">
        <f t="shared" si="419"/>
        <v>890.05990498388417</v>
      </c>
      <c r="M3782" s="471">
        <f t="shared" si="415"/>
        <v>1381.5671280264469</v>
      </c>
      <c r="N3782" s="467">
        <f t="shared" si="420"/>
        <v>0</v>
      </c>
      <c r="O3782" s="475" t="str">
        <f t="shared" si="421"/>
        <v/>
      </c>
    </row>
    <row r="3783" spans="1:15" hidden="1">
      <c r="A3783" s="475">
        <f t="shared" si="416"/>
        <v>43617</v>
      </c>
      <c r="B3783" s="475">
        <v>43623</v>
      </c>
      <c r="C3783" s="467">
        <v>14</v>
      </c>
      <c r="D3783" s="467">
        <v>1033</v>
      </c>
      <c r="E3783" s="467">
        <v>74</v>
      </c>
      <c r="F3783" s="467">
        <v>12</v>
      </c>
      <c r="G3783" s="467">
        <f t="array" ref="G3783">MAX(IF($A$2:$A$8761=A3783,$D$2:$D$8761))</f>
        <v>1470</v>
      </c>
      <c r="H3783" s="467">
        <f t="shared" si="417"/>
        <v>0</v>
      </c>
      <c r="I3783" s="475" t="str">
        <f t="shared" si="418"/>
        <v/>
      </c>
      <c r="J3783" s="471">
        <f>'Potential Projects'!D3784</f>
        <v>14.289010350851296</v>
      </c>
      <c r="K3783" s="471">
        <f>'Potential Projects'!E3784</f>
        <v>38.266160718125136</v>
      </c>
      <c r="L3783" s="476">
        <f t="shared" si="419"/>
        <v>894.44482893102361</v>
      </c>
      <c r="M3783" s="471">
        <f t="shared" si="415"/>
        <v>1381.5671280264469</v>
      </c>
      <c r="N3783" s="467">
        <f t="shared" si="420"/>
        <v>0</v>
      </c>
      <c r="O3783" s="475" t="str">
        <f t="shared" si="421"/>
        <v/>
      </c>
    </row>
    <row r="3784" spans="1:15" hidden="1">
      <c r="A3784" s="475">
        <f t="shared" si="416"/>
        <v>43617</v>
      </c>
      <c r="B3784" s="475">
        <v>43623</v>
      </c>
      <c r="C3784" s="467">
        <v>15</v>
      </c>
      <c r="D3784" s="467">
        <v>1013</v>
      </c>
      <c r="E3784" s="467">
        <v>71</v>
      </c>
      <c r="F3784" s="467">
        <v>9</v>
      </c>
      <c r="G3784" s="467">
        <f t="array" ref="G3784">MAX(IF($A$2:$A$8761=A3784,$D$2:$D$8761))</f>
        <v>1470</v>
      </c>
      <c r="H3784" s="467">
        <f t="shared" si="417"/>
        <v>0</v>
      </c>
      <c r="I3784" s="475" t="str">
        <f t="shared" si="418"/>
        <v/>
      </c>
      <c r="J3784" s="471">
        <f>'Potential Projects'!D3785</f>
        <v>16.809397565736443</v>
      </c>
      <c r="K3784" s="471">
        <f>'Potential Projects'!E3785</f>
        <v>37.7021576542679</v>
      </c>
      <c r="L3784" s="476">
        <f t="shared" si="419"/>
        <v>878.48844477999569</v>
      </c>
      <c r="M3784" s="471">
        <f t="shared" si="415"/>
        <v>1381.5671280264469</v>
      </c>
      <c r="N3784" s="467">
        <f t="shared" si="420"/>
        <v>0</v>
      </c>
      <c r="O3784" s="475" t="str">
        <f t="shared" si="421"/>
        <v/>
      </c>
    </row>
    <row r="3785" spans="1:15" hidden="1">
      <c r="A3785" s="475">
        <f t="shared" si="416"/>
        <v>43617</v>
      </c>
      <c r="B3785" s="475">
        <v>43623</v>
      </c>
      <c r="C3785" s="467">
        <v>16</v>
      </c>
      <c r="D3785" s="467">
        <v>1016</v>
      </c>
      <c r="E3785" s="467">
        <v>72</v>
      </c>
      <c r="F3785" s="467">
        <v>12</v>
      </c>
      <c r="G3785" s="467">
        <f t="array" ref="G3785">MAX(IF($A$2:$A$8761=A3785,$D$2:$D$8761))</f>
        <v>1470</v>
      </c>
      <c r="H3785" s="467">
        <f t="shared" si="417"/>
        <v>0</v>
      </c>
      <c r="I3785" s="475" t="str">
        <f t="shared" si="418"/>
        <v/>
      </c>
      <c r="J3785" s="471">
        <f>'Potential Projects'!D3786</f>
        <v>7.6062399752273064</v>
      </c>
      <c r="K3785" s="471">
        <f>'Potential Projects'!E3786</f>
        <v>41.715888196086865</v>
      </c>
      <c r="L3785" s="476">
        <f t="shared" si="419"/>
        <v>882.67787182868585</v>
      </c>
      <c r="M3785" s="471">
        <f t="shared" si="415"/>
        <v>1381.5671280264469</v>
      </c>
      <c r="N3785" s="467">
        <f t="shared" si="420"/>
        <v>0</v>
      </c>
      <c r="O3785" s="475" t="str">
        <f t="shared" si="421"/>
        <v/>
      </c>
    </row>
    <row r="3786" spans="1:15" hidden="1">
      <c r="A3786" s="475">
        <f t="shared" si="416"/>
        <v>43617</v>
      </c>
      <c r="B3786" s="475">
        <v>43623</v>
      </c>
      <c r="C3786" s="467">
        <v>17</v>
      </c>
      <c r="D3786" s="467">
        <v>1000</v>
      </c>
      <c r="E3786" s="467">
        <v>81</v>
      </c>
      <c r="F3786" s="467">
        <v>7</v>
      </c>
      <c r="G3786" s="467">
        <f t="array" ref="G3786">MAX(IF($A$2:$A$8761=A3786,$D$2:$D$8761))</f>
        <v>1470</v>
      </c>
      <c r="H3786" s="467">
        <f t="shared" si="417"/>
        <v>0</v>
      </c>
      <c r="I3786" s="475" t="str">
        <f t="shared" si="418"/>
        <v/>
      </c>
      <c r="J3786" s="471">
        <f>'Potential Projects'!D3787</f>
        <v>4.5412725915913352</v>
      </c>
      <c r="K3786" s="471">
        <f>'Potential Projects'!E3787</f>
        <v>38.211403139109869</v>
      </c>
      <c r="L3786" s="476">
        <f t="shared" si="419"/>
        <v>869.24732426929882</v>
      </c>
      <c r="M3786" s="471">
        <f t="shared" si="415"/>
        <v>1381.5671280264469</v>
      </c>
      <c r="N3786" s="467">
        <f t="shared" si="420"/>
        <v>0</v>
      </c>
      <c r="O3786" s="475" t="str">
        <f t="shared" si="421"/>
        <v/>
      </c>
    </row>
    <row r="3787" spans="1:15" hidden="1">
      <c r="A3787" s="475">
        <f t="shared" si="416"/>
        <v>43617</v>
      </c>
      <c r="B3787" s="475">
        <v>43623</v>
      </c>
      <c r="C3787" s="467">
        <v>18</v>
      </c>
      <c r="D3787" s="467">
        <v>1002</v>
      </c>
      <c r="E3787" s="467">
        <v>54</v>
      </c>
      <c r="F3787" s="467">
        <v>13</v>
      </c>
      <c r="G3787" s="467">
        <f t="array" ref="G3787">MAX(IF($A$2:$A$8761=A3787,$D$2:$D$8761))</f>
        <v>1470</v>
      </c>
      <c r="H3787" s="467">
        <f t="shared" si="417"/>
        <v>0</v>
      </c>
      <c r="I3787" s="475" t="str">
        <f t="shared" si="418"/>
        <v/>
      </c>
      <c r="J3787" s="471">
        <f>'Potential Projects'!D3788</f>
        <v>4.58546061343948</v>
      </c>
      <c r="K3787" s="471">
        <f>'Potential Projects'!E3788</f>
        <v>31.714025263384219</v>
      </c>
      <c r="L3787" s="476">
        <f t="shared" si="419"/>
        <v>898.70051412317628</v>
      </c>
      <c r="M3787" s="471">
        <f t="shared" si="415"/>
        <v>1381.5671280264469</v>
      </c>
      <c r="N3787" s="467">
        <f t="shared" si="420"/>
        <v>0</v>
      </c>
      <c r="O3787" s="475" t="str">
        <f t="shared" si="421"/>
        <v/>
      </c>
    </row>
    <row r="3788" spans="1:15" hidden="1">
      <c r="A3788" s="475">
        <f t="shared" si="416"/>
        <v>43617</v>
      </c>
      <c r="B3788" s="475">
        <v>43623</v>
      </c>
      <c r="C3788" s="467">
        <v>19</v>
      </c>
      <c r="D3788" s="467">
        <v>981</v>
      </c>
      <c r="E3788" s="467">
        <v>35</v>
      </c>
      <c r="F3788" s="467">
        <v>1</v>
      </c>
      <c r="G3788" s="467">
        <f t="array" ref="G3788">MAX(IF($A$2:$A$8761=A3788,$D$2:$D$8761))</f>
        <v>1470</v>
      </c>
      <c r="H3788" s="467">
        <f t="shared" si="417"/>
        <v>0</v>
      </c>
      <c r="I3788" s="475" t="str">
        <f t="shared" si="418"/>
        <v/>
      </c>
      <c r="J3788" s="471">
        <f>'Potential Projects'!D3789</f>
        <v>3.6434228822901642</v>
      </c>
      <c r="K3788" s="471">
        <f>'Potential Projects'!E3789</f>
        <v>18.414973822833801</v>
      </c>
      <c r="L3788" s="476">
        <f t="shared" si="419"/>
        <v>922.94160329487613</v>
      </c>
      <c r="M3788" s="471">
        <f t="shared" si="415"/>
        <v>1381.5671280264469</v>
      </c>
      <c r="N3788" s="467">
        <f t="shared" si="420"/>
        <v>0</v>
      </c>
      <c r="O3788" s="475" t="str">
        <f t="shared" si="421"/>
        <v/>
      </c>
    </row>
    <row r="3789" spans="1:15" hidden="1">
      <c r="A3789" s="475">
        <f t="shared" si="416"/>
        <v>43617</v>
      </c>
      <c r="B3789" s="475">
        <v>43623</v>
      </c>
      <c r="C3789" s="467">
        <v>20</v>
      </c>
      <c r="D3789" s="467">
        <v>947</v>
      </c>
      <c r="E3789" s="467">
        <v>41</v>
      </c>
      <c r="F3789" s="467">
        <v>0</v>
      </c>
      <c r="G3789" s="467">
        <f t="array" ref="G3789">MAX(IF($A$2:$A$8761=A3789,$D$2:$D$8761))</f>
        <v>1470</v>
      </c>
      <c r="H3789" s="467">
        <f t="shared" si="417"/>
        <v>0</v>
      </c>
      <c r="I3789" s="475" t="str">
        <f t="shared" si="418"/>
        <v/>
      </c>
      <c r="J3789" s="471">
        <f>'Potential Projects'!D3790</f>
        <v>3.0542904323501769</v>
      </c>
      <c r="K3789" s="471">
        <f>'Potential Projects'!E3790</f>
        <v>12.398680391313695</v>
      </c>
      <c r="L3789" s="476">
        <f t="shared" si="419"/>
        <v>890.54702917633608</v>
      </c>
      <c r="M3789" s="471">
        <f t="shared" si="415"/>
        <v>1381.5671280264469</v>
      </c>
      <c r="N3789" s="467">
        <f t="shared" si="420"/>
        <v>0</v>
      </c>
      <c r="O3789" s="475" t="str">
        <f t="shared" si="421"/>
        <v/>
      </c>
    </row>
    <row r="3790" spans="1:15" hidden="1">
      <c r="A3790" s="475">
        <f t="shared" si="416"/>
        <v>43617</v>
      </c>
      <c r="B3790" s="475">
        <v>43623</v>
      </c>
      <c r="C3790" s="467">
        <v>21</v>
      </c>
      <c r="D3790" s="467">
        <v>958</v>
      </c>
      <c r="E3790" s="467">
        <v>90</v>
      </c>
      <c r="F3790" s="467">
        <v>1</v>
      </c>
      <c r="G3790" s="467">
        <f t="array" ref="G3790">MAX(IF($A$2:$A$8761=A3790,$D$2:$D$8761))</f>
        <v>1470</v>
      </c>
      <c r="H3790" s="467">
        <f t="shared" si="417"/>
        <v>0</v>
      </c>
      <c r="I3790" s="475" t="str">
        <f t="shared" si="418"/>
        <v/>
      </c>
      <c r="J3790" s="471">
        <f>'Potential Projects'!D3791</f>
        <v>27.394940620877666</v>
      </c>
      <c r="K3790" s="471">
        <f>'Potential Projects'!E3791</f>
        <v>4.2812604278649751</v>
      </c>
      <c r="L3790" s="476">
        <f t="shared" si="419"/>
        <v>835.32379895125734</v>
      </c>
      <c r="M3790" s="471">
        <f t="shared" si="415"/>
        <v>1381.5671280264469</v>
      </c>
      <c r="N3790" s="467">
        <f t="shared" si="420"/>
        <v>0</v>
      </c>
      <c r="O3790" s="475" t="str">
        <f t="shared" si="421"/>
        <v/>
      </c>
    </row>
    <row r="3791" spans="1:15" hidden="1">
      <c r="A3791" s="475">
        <f t="shared" si="416"/>
        <v>43617</v>
      </c>
      <c r="B3791" s="475">
        <v>43623</v>
      </c>
      <c r="C3791" s="467">
        <v>22</v>
      </c>
      <c r="D3791" s="467">
        <v>961</v>
      </c>
      <c r="E3791" s="467">
        <v>46</v>
      </c>
      <c r="F3791" s="467">
        <v>0</v>
      </c>
      <c r="G3791" s="467">
        <f t="array" ref="G3791">MAX(IF($A$2:$A$8761=A3791,$D$2:$D$8761))</f>
        <v>1470</v>
      </c>
      <c r="H3791" s="467">
        <f t="shared" si="417"/>
        <v>0</v>
      </c>
      <c r="I3791" s="475" t="str">
        <f t="shared" si="418"/>
        <v/>
      </c>
      <c r="J3791" s="471">
        <f>'Potential Projects'!D3792</f>
        <v>77.587330891984564</v>
      </c>
      <c r="K3791" s="471">
        <f>'Potential Projects'!E3792</f>
        <v>9.2055312835949259</v>
      </c>
      <c r="L3791" s="476">
        <f t="shared" si="419"/>
        <v>828.20713782442044</v>
      </c>
      <c r="M3791" s="471">
        <f t="shared" si="415"/>
        <v>1381.5671280264469</v>
      </c>
      <c r="N3791" s="467">
        <f t="shared" si="420"/>
        <v>0</v>
      </c>
      <c r="O3791" s="475" t="str">
        <f t="shared" si="421"/>
        <v/>
      </c>
    </row>
    <row r="3792" spans="1:15" hidden="1">
      <c r="A3792" s="475">
        <f t="shared" si="416"/>
        <v>43617</v>
      </c>
      <c r="B3792" s="475">
        <v>43623</v>
      </c>
      <c r="C3792" s="467">
        <v>23</v>
      </c>
      <c r="D3792" s="467">
        <v>919</v>
      </c>
      <c r="E3792" s="467">
        <v>32</v>
      </c>
      <c r="F3792" s="467">
        <v>0</v>
      </c>
      <c r="G3792" s="467">
        <f t="array" ref="G3792">MAX(IF($A$2:$A$8761=A3792,$D$2:$D$8761))</f>
        <v>1470</v>
      </c>
      <c r="H3792" s="467">
        <f t="shared" si="417"/>
        <v>0</v>
      </c>
      <c r="I3792" s="475" t="str">
        <f t="shared" si="418"/>
        <v/>
      </c>
      <c r="J3792" s="471">
        <f>'Potential Projects'!D3793</f>
        <v>114.44685970895426</v>
      </c>
      <c r="K3792" s="471">
        <f>'Potential Projects'!E3793</f>
        <v>33.190133143410023</v>
      </c>
      <c r="L3792" s="476">
        <f t="shared" si="419"/>
        <v>739.36300714763581</v>
      </c>
      <c r="M3792" s="471">
        <f t="shared" si="415"/>
        <v>1381.5671280264469</v>
      </c>
      <c r="N3792" s="467">
        <f t="shared" si="420"/>
        <v>0</v>
      </c>
      <c r="O3792" s="475" t="str">
        <f t="shared" si="421"/>
        <v/>
      </c>
    </row>
    <row r="3793" spans="1:15" hidden="1">
      <c r="A3793" s="475">
        <f t="shared" si="416"/>
        <v>43617</v>
      </c>
      <c r="B3793" s="475">
        <v>43623</v>
      </c>
      <c r="C3793" s="467">
        <v>24</v>
      </c>
      <c r="D3793" s="467">
        <v>851</v>
      </c>
      <c r="E3793" s="467">
        <v>86</v>
      </c>
      <c r="F3793" s="467">
        <v>0</v>
      </c>
      <c r="G3793" s="467">
        <f t="array" ref="G3793">MAX(IF($A$2:$A$8761=A3793,$D$2:$D$8761))</f>
        <v>1470</v>
      </c>
      <c r="H3793" s="467">
        <f t="shared" si="417"/>
        <v>0</v>
      </c>
      <c r="I3793" s="475" t="str">
        <f t="shared" si="418"/>
        <v/>
      </c>
      <c r="J3793" s="471">
        <f>'Potential Projects'!D3794</f>
        <v>113.69946456285672</v>
      </c>
      <c r="K3793" s="471">
        <f>'Potential Projects'!E3794</f>
        <v>42.473889539883892</v>
      </c>
      <c r="L3793" s="476">
        <f t="shared" si="419"/>
        <v>608.82664589725937</v>
      </c>
      <c r="M3793" s="471">
        <f t="shared" si="415"/>
        <v>1381.5671280264469</v>
      </c>
      <c r="N3793" s="467">
        <f t="shared" si="420"/>
        <v>0</v>
      </c>
      <c r="O3793" s="475" t="str">
        <f t="shared" si="421"/>
        <v/>
      </c>
    </row>
    <row r="3794" spans="1:15" hidden="1">
      <c r="A3794" s="475">
        <f t="shared" si="416"/>
        <v>43617</v>
      </c>
      <c r="B3794" s="475">
        <v>43624</v>
      </c>
      <c r="C3794" s="467">
        <v>1</v>
      </c>
      <c r="D3794" s="467">
        <v>806</v>
      </c>
      <c r="E3794" s="467">
        <v>90</v>
      </c>
      <c r="F3794" s="467">
        <v>0</v>
      </c>
      <c r="G3794" s="467">
        <f t="array" ref="G3794">MAX(IF($A$2:$A$8761=A3794,$D$2:$D$8761))</f>
        <v>1470</v>
      </c>
      <c r="H3794" s="467">
        <f t="shared" si="417"/>
        <v>0</v>
      </c>
      <c r="I3794" s="475" t="str">
        <f t="shared" si="418"/>
        <v/>
      </c>
      <c r="J3794" s="471">
        <f>'Potential Projects'!D3795</f>
        <v>111.02327873980086</v>
      </c>
      <c r="K3794" s="471">
        <f>'Potential Projects'!E3795</f>
        <v>62.599646581380348</v>
      </c>
      <c r="L3794" s="476">
        <f t="shared" si="419"/>
        <v>542.37707467881876</v>
      </c>
      <c r="M3794" s="471">
        <f t="shared" si="415"/>
        <v>1381.5671280264469</v>
      </c>
      <c r="N3794" s="467">
        <f t="shared" si="420"/>
        <v>0</v>
      </c>
      <c r="O3794" s="475" t="str">
        <f t="shared" si="421"/>
        <v/>
      </c>
    </row>
    <row r="3795" spans="1:15" hidden="1">
      <c r="A3795" s="475">
        <f t="shared" si="416"/>
        <v>43617</v>
      </c>
      <c r="B3795" s="475">
        <v>43624</v>
      </c>
      <c r="C3795" s="467">
        <v>2</v>
      </c>
      <c r="D3795" s="467">
        <v>791</v>
      </c>
      <c r="E3795" s="467">
        <v>101</v>
      </c>
      <c r="F3795" s="467">
        <v>0</v>
      </c>
      <c r="G3795" s="467">
        <f t="array" ref="G3795">MAX(IF($A$2:$A$8761=A3795,$D$2:$D$8761))</f>
        <v>1470</v>
      </c>
      <c r="H3795" s="467">
        <f t="shared" si="417"/>
        <v>0</v>
      </c>
      <c r="I3795" s="475" t="str">
        <f t="shared" si="418"/>
        <v/>
      </c>
      <c r="J3795" s="471">
        <f>'Potential Projects'!D3796</f>
        <v>86.566600122231463</v>
      </c>
      <c r="K3795" s="471">
        <f>'Potential Projects'!E3796</f>
        <v>75.24551832939153</v>
      </c>
      <c r="L3795" s="476">
        <f t="shared" si="419"/>
        <v>528.18788154837705</v>
      </c>
      <c r="M3795" s="471">
        <f t="shared" si="415"/>
        <v>1381.5671280264469</v>
      </c>
      <c r="N3795" s="467">
        <f t="shared" si="420"/>
        <v>0</v>
      </c>
      <c r="O3795" s="475" t="str">
        <f t="shared" si="421"/>
        <v/>
      </c>
    </row>
    <row r="3796" spans="1:15" hidden="1">
      <c r="A3796" s="475">
        <f t="shared" si="416"/>
        <v>43617</v>
      </c>
      <c r="B3796" s="475">
        <v>43624</v>
      </c>
      <c r="C3796" s="467">
        <v>3</v>
      </c>
      <c r="D3796" s="467">
        <v>781</v>
      </c>
      <c r="E3796" s="467">
        <v>100</v>
      </c>
      <c r="F3796" s="467">
        <v>0</v>
      </c>
      <c r="G3796" s="467">
        <f t="array" ref="G3796">MAX(IF($A$2:$A$8761=A3796,$D$2:$D$8761))</f>
        <v>1470</v>
      </c>
      <c r="H3796" s="467">
        <f t="shared" si="417"/>
        <v>0</v>
      </c>
      <c r="I3796" s="475" t="str">
        <f t="shared" si="418"/>
        <v/>
      </c>
      <c r="J3796" s="471">
        <f>'Potential Projects'!D3797</f>
        <v>101.00789477642485</v>
      </c>
      <c r="K3796" s="471">
        <f>'Potential Projects'!E3797</f>
        <v>68.869389378628256</v>
      </c>
      <c r="L3796" s="476">
        <f t="shared" si="419"/>
        <v>511.12271584494692</v>
      </c>
      <c r="M3796" s="471">
        <f t="shared" si="415"/>
        <v>1381.5671280264469</v>
      </c>
      <c r="N3796" s="467">
        <f t="shared" si="420"/>
        <v>0</v>
      </c>
      <c r="O3796" s="475" t="str">
        <f t="shared" si="421"/>
        <v/>
      </c>
    </row>
    <row r="3797" spans="1:15" hidden="1">
      <c r="A3797" s="475">
        <f t="shared" si="416"/>
        <v>43617</v>
      </c>
      <c r="B3797" s="475">
        <v>43624</v>
      </c>
      <c r="C3797" s="467">
        <v>4</v>
      </c>
      <c r="D3797" s="467">
        <v>739</v>
      </c>
      <c r="E3797" s="467">
        <v>97</v>
      </c>
      <c r="F3797" s="467">
        <v>0</v>
      </c>
      <c r="G3797" s="467">
        <f t="array" ref="G3797">MAX(IF($A$2:$A$8761=A3797,$D$2:$D$8761))</f>
        <v>1470</v>
      </c>
      <c r="H3797" s="467">
        <f t="shared" si="417"/>
        <v>0</v>
      </c>
      <c r="I3797" s="475" t="str">
        <f t="shared" si="418"/>
        <v/>
      </c>
      <c r="J3797" s="471">
        <f>'Potential Projects'!D3798</f>
        <v>131.0941627840827</v>
      </c>
      <c r="K3797" s="471">
        <f>'Potential Projects'!E3798</f>
        <v>80.129112126424431</v>
      </c>
      <c r="L3797" s="476">
        <f t="shared" si="419"/>
        <v>430.77672508949286</v>
      </c>
      <c r="M3797" s="471">
        <f t="shared" si="415"/>
        <v>1381.5671280264469</v>
      </c>
      <c r="N3797" s="467">
        <f t="shared" si="420"/>
        <v>0</v>
      </c>
      <c r="O3797" s="475" t="str">
        <f t="shared" si="421"/>
        <v/>
      </c>
    </row>
    <row r="3798" spans="1:15" hidden="1">
      <c r="A3798" s="475">
        <f t="shared" si="416"/>
        <v>43617</v>
      </c>
      <c r="B3798" s="475">
        <v>43624</v>
      </c>
      <c r="C3798" s="467">
        <v>5</v>
      </c>
      <c r="D3798" s="467">
        <v>749</v>
      </c>
      <c r="E3798" s="467">
        <v>88</v>
      </c>
      <c r="F3798" s="467">
        <v>0</v>
      </c>
      <c r="G3798" s="467">
        <f t="array" ref="G3798">MAX(IF($A$2:$A$8761=A3798,$D$2:$D$8761))</f>
        <v>1470</v>
      </c>
      <c r="H3798" s="467">
        <f t="shared" si="417"/>
        <v>0</v>
      </c>
      <c r="I3798" s="475" t="str">
        <f t="shared" si="418"/>
        <v/>
      </c>
      <c r="J3798" s="471">
        <f>'Potential Projects'!D3799</f>
        <v>106.52004565050093</v>
      </c>
      <c r="K3798" s="471">
        <f>'Potential Projects'!E3799</f>
        <v>87.829592238228344</v>
      </c>
      <c r="L3798" s="476">
        <f t="shared" si="419"/>
        <v>466.65036211127074</v>
      </c>
      <c r="M3798" s="471">
        <f t="shared" si="415"/>
        <v>1381.5671280264469</v>
      </c>
      <c r="N3798" s="467">
        <f t="shared" si="420"/>
        <v>0</v>
      </c>
      <c r="O3798" s="475" t="str">
        <f t="shared" si="421"/>
        <v/>
      </c>
    </row>
    <row r="3799" spans="1:15" hidden="1">
      <c r="A3799" s="475">
        <f t="shared" si="416"/>
        <v>43617</v>
      </c>
      <c r="B3799" s="475">
        <v>43624</v>
      </c>
      <c r="C3799" s="467">
        <v>6</v>
      </c>
      <c r="D3799" s="467">
        <v>793</v>
      </c>
      <c r="E3799" s="467">
        <v>89</v>
      </c>
      <c r="F3799" s="467">
        <v>0</v>
      </c>
      <c r="G3799" s="467">
        <f t="array" ref="G3799">MAX(IF($A$2:$A$8761=A3799,$D$2:$D$8761))</f>
        <v>1470</v>
      </c>
      <c r="H3799" s="467">
        <f t="shared" si="417"/>
        <v>0</v>
      </c>
      <c r="I3799" s="475" t="str">
        <f t="shared" si="418"/>
        <v/>
      </c>
      <c r="J3799" s="471">
        <f>'Potential Projects'!D3800</f>
        <v>5.8230587612056564</v>
      </c>
      <c r="K3799" s="471">
        <f>'Potential Projects'!E3800</f>
        <v>58.381748494947324</v>
      </c>
      <c r="L3799" s="476">
        <f t="shared" si="419"/>
        <v>639.795192743847</v>
      </c>
      <c r="M3799" s="471">
        <f t="shared" si="415"/>
        <v>1381.5671280264469</v>
      </c>
      <c r="N3799" s="467">
        <f t="shared" si="420"/>
        <v>0</v>
      </c>
      <c r="O3799" s="475" t="str">
        <f t="shared" si="421"/>
        <v/>
      </c>
    </row>
    <row r="3800" spans="1:15" hidden="1">
      <c r="A3800" s="475">
        <f t="shared" si="416"/>
        <v>43617</v>
      </c>
      <c r="B3800" s="475">
        <v>43624</v>
      </c>
      <c r="C3800" s="467">
        <v>7</v>
      </c>
      <c r="D3800" s="467">
        <v>849</v>
      </c>
      <c r="E3800" s="467">
        <v>85</v>
      </c>
      <c r="F3800" s="467">
        <v>1</v>
      </c>
      <c r="G3800" s="467">
        <f t="array" ref="G3800">MAX(IF($A$2:$A$8761=A3800,$D$2:$D$8761))</f>
        <v>1470</v>
      </c>
      <c r="H3800" s="467">
        <f t="shared" si="417"/>
        <v>0</v>
      </c>
      <c r="I3800" s="475" t="str">
        <f t="shared" si="418"/>
        <v/>
      </c>
      <c r="J3800" s="471">
        <f>'Potential Projects'!D3801</f>
        <v>73.90243796471789</v>
      </c>
      <c r="K3800" s="471">
        <f>'Potential Projects'!E3801</f>
        <v>36.89018098258439</v>
      </c>
      <c r="L3800" s="476">
        <f t="shared" si="419"/>
        <v>652.20738105269766</v>
      </c>
      <c r="M3800" s="471">
        <f t="shared" si="415"/>
        <v>1381.5671280264469</v>
      </c>
      <c r="N3800" s="467">
        <f t="shared" si="420"/>
        <v>0</v>
      </c>
      <c r="O3800" s="475" t="str">
        <f t="shared" si="421"/>
        <v/>
      </c>
    </row>
    <row r="3801" spans="1:15" hidden="1">
      <c r="A3801" s="475">
        <f t="shared" si="416"/>
        <v>43617</v>
      </c>
      <c r="B3801" s="475">
        <v>43624</v>
      </c>
      <c r="C3801" s="467">
        <v>8</v>
      </c>
      <c r="D3801" s="467">
        <v>847</v>
      </c>
      <c r="E3801" s="467">
        <v>86</v>
      </c>
      <c r="F3801" s="467">
        <v>4</v>
      </c>
      <c r="G3801" s="467">
        <f t="array" ref="G3801">MAX(IF($A$2:$A$8761=A3801,$D$2:$D$8761))</f>
        <v>1470</v>
      </c>
      <c r="H3801" s="467">
        <f t="shared" si="417"/>
        <v>0</v>
      </c>
      <c r="I3801" s="475" t="str">
        <f t="shared" si="418"/>
        <v/>
      </c>
      <c r="J3801" s="471">
        <f>'Potential Projects'!D3802</f>
        <v>61.332386929375417</v>
      </c>
      <c r="K3801" s="471">
        <f>'Potential Projects'!E3802</f>
        <v>35.432847129649538</v>
      </c>
      <c r="L3801" s="476">
        <f t="shared" si="419"/>
        <v>660.23476594097508</v>
      </c>
      <c r="M3801" s="471">
        <f t="shared" si="415"/>
        <v>1381.5671280264469</v>
      </c>
      <c r="N3801" s="467">
        <f t="shared" si="420"/>
        <v>0</v>
      </c>
      <c r="O3801" s="475" t="str">
        <f t="shared" si="421"/>
        <v/>
      </c>
    </row>
    <row r="3802" spans="1:15" hidden="1">
      <c r="A3802" s="475">
        <f t="shared" si="416"/>
        <v>43617</v>
      </c>
      <c r="B3802" s="475">
        <v>43624</v>
      </c>
      <c r="C3802" s="467">
        <v>9</v>
      </c>
      <c r="D3802" s="467">
        <v>951</v>
      </c>
      <c r="E3802" s="467">
        <v>84</v>
      </c>
      <c r="F3802" s="467">
        <v>3</v>
      </c>
      <c r="G3802" s="467">
        <f t="array" ref="G3802">MAX(IF($A$2:$A$8761=A3802,$D$2:$D$8761))</f>
        <v>1470</v>
      </c>
      <c r="H3802" s="467">
        <f t="shared" si="417"/>
        <v>0</v>
      </c>
      <c r="I3802" s="475" t="str">
        <f t="shared" si="418"/>
        <v/>
      </c>
      <c r="J3802" s="471">
        <f>'Potential Projects'!D3803</f>
        <v>54.620584578094658</v>
      </c>
      <c r="K3802" s="471">
        <f>'Potential Projects'!E3803</f>
        <v>41.951345785852503</v>
      </c>
      <c r="L3802" s="476">
        <f t="shared" si="419"/>
        <v>767.4280696360529</v>
      </c>
      <c r="M3802" s="471">
        <f t="shared" si="415"/>
        <v>1381.5671280264469</v>
      </c>
      <c r="N3802" s="467">
        <f t="shared" si="420"/>
        <v>0</v>
      </c>
      <c r="O3802" s="475" t="str">
        <f t="shared" si="421"/>
        <v/>
      </c>
    </row>
    <row r="3803" spans="1:15" hidden="1">
      <c r="A3803" s="475">
        <f t="shared" si="416"/>
        <v>43617</v>
      </c>
      <c r="B3803" s="475">
        <v>43624</v>
      </c>
      <c r="C3803" s="467">
        <v>10</v>
      </c>
      <c r="D3803" s="467">
        <v>986</v>
      </c>
      <c r="E3803" s="467">
        <v>88</v>
      </c>
      <c r="F3803" s="467">
        <v>4</v>
      </c>
      <c r="G3803" s="467">
        <f t="array" ref="G3803">MAX(IF($A$2:$A$8761=A3803,$D$2:$D$8761))</f>
        <v>1470</v>
      </c>
      <c r="H3803" s="467">
        <f t="shared" si="417"/>
        <v>0</v>
      </c>
      <c r="I3803" s="475" t="str">
        <f t="shared" si="418"/>
        <v/>
      </c>
      <c r="J3803" s="471">
        <f>'Potential Projects'!D3804</f>
        <v>58.58017092687065</v>
      </c>
      <c r="K3803" s="471">
        <f>'Potential Projects'!E3804</f>
        <v>39.183741292195229</v>
      </c>
      <c r="L3803" s="476">
        <f t="shared" si="419"/>
        <v>796.2360877809341</v>
      </c>
      <c r="M3803" s="471">
        <f t="shared" si="415"/>
        <v>1381.5671280264469</v>
      </c>
      <c r="N3803" s="467">
        <f t="shared" si="420"/>
        <v>0</v>
      </c>
      <c r="O3803" s="475" t="str">
        <f t="shared" si="421"/>
        <v/>
      </c>
    </row>
    <row r="3804" spans="1:15" hidden="1">
      <c r="A3804" s="475">
        <f t="shared" si="416"/>
        <v>43617</v>
      </c>
      <c r="B3804" s="475">
        <v>43624</v>
      </c>
      <c r="C3804" s="467">
        <v>11</v>
      </c>
      <c r="D3804" s="467">
        <v>972</v>
      </c>
      <c r="E3804" s="467">
        <v>83</v>
      </c>
      <c r="F3804" s="467">
        <v>6</v>
      </c>
      <c r="G3804" s="467">
        <f t="array" ref="G3804">MAX(IF($A$2:$A$8761=A3804,$D$2:$D$8761))</f>
        <v>1470</v>
      </c>
      <c r="H3804" s="467">
        <f t="shared" si="417"/>
        <v>0</v>
      </c>
      <c r="I3804" s="475" t="str">
        <f t="shared" si="418"/>
        <v/>
      </c>
      <c r="J3804" s="471">
        <f>'Potential Projects'!D3805</f>
        <v>64.912698821650821</v>
      </c>
      <c r="K3804" s="471">
        <f>'Potential Projects'!E3805</f>
        <v>46.518910126854436</v>
      </c>
      <c r="L3804" s="476">
        <f t="shared" si="419"/>
        <v>771.56839105149481</v>
      </c>
      <c r="M3804" s="471">
        <f t="shared" si="415"/>
        <v>1381.5671280264469</v>
      </c>
      <c r="N3804" s="467">
        <f t="shared" si="420"/>
        <v>0</v>
      </c>
      <c r="O3804" s="475" t="str">
        <f t="shared" si="421"/>
        <v/>
      </c>
    </row>
    <row r="3805" spans="1:15" hidden="1">
      <c r="A3805" s="475">
        <f t="shared" si="416"/>
        <v>43617</v>
      </c>
      <c r="B3805" s="475">
        <v>43624</v>
      </c>
      <c r="C3805" s="467">
        <v>12</v>
      </c>
      <c r="D3805" s="467">
        <v>950</v>
      </c>
      <c r="E3805" s="467">
        <v>71</v>
      </c>
      <c r="F3805" s="467">
        <v>7</v>
      </c>
      <c r="G3805" s="467">
        <f t="array" ref="G3805">MAX(IF($A$2:$A$8761=A3805,$D$2:$D$8761))</f>
        <v>1470</v>
      </c>
      <c r="H3805" s="467">
        <f t="shared" si="417"/>
        <v>0</v>
      </c>
      <c r="I3805" s="475" t="str">
        <f t="shared" si="418"/>
        <v/>
      </c>
      <c r="J3805" s="471">
        <f>'Potential Projects'!D3806</f>
        <v>55.889996908840963</v>
      </c>
      <c r="K3805" s="471">
        <f>'Potential Projects'!E3806</f>
        <v>33.327027090948185</v>
      </c>
      <c r="L3805" s="476">
        <f t="shared" si="419"/>
        <v>782.78297600021085</v>
      </c>
      <c r="M3805" s="471">
        <f t="shared" si="415"/>
        <v>1381.5671280264469</v>
      </c>
      <c r="N3805" s="467">
        <f t="shared" si="420"/>
        <v>0</v>
      </c>
      <c r="O3805" s="475" t="str">
        <f t="shared" si="421"/>
        <v/>
      </c>
    </row>
    <row r="3806" spans="1:15" hidden="1">
      <c r="A3806" s="475">
        <f t="shared" si="416"/>
        <v>43617</v>
      </c>
      <c r="B3806" s="475">
        <v>43624</v>
      </c>
      <c r="C3806" s="467">
        <v>13</v>
      </c>
      <c r="D3806" s="467">
        <v>950</v>
      </c>
      <c r="E3806" s="467">
        <v>64</v>
      </c>
      <c r="F3806" s="467">
        <v>10</v>
      </c>
      <c r="G3806" s="467">
        <f t="array" ref="G3806">MAX(IF($A$2:$A$8761=A3806,$D$2:$D$8761))</f>
        <v>1470</v>
      </c>
      <c r="H3806" s="467">
        <f t="shared" si="417"/>
        <v>0</v>
      </c>
      <c r="I3806" s="475" t="str">
        <f t="shared" si="418"/>
        <v/>
      </c>
      <c r="J3806" s="471">
        <f>'Potential Projects'!D3807</f>
        <v>110.51164359936872</v>
      </c>
      <c r="K3806" s="471">
        <f>'Potential Projects'!E3807</f>
        <v>34.321268275639646</v>
      </c>
      <c r="L3806" s="476">
        <f t="shared" si="419"/>
        <v>731.16708812499155</v>
      </c>
      <c r="M3806" s="471">
        <f t="shared" si="415"/>
        <v>1381.5671280264469</v>
      </c>
      <c r="N3806" s="467">
        <f t="shared" si="420"/>
        <v>0</v>
      </c>
      <c r="O3806" s="475" t="str">
        <f t="shared" si="421"/>
        <v/>
      </c>
    </row>
    <row r="3807" spans="1:15" hidden="1">
      <c r="A3807" s="475">
        <f t="shared" si="416"/>
        <v>43617</v>
      </c>
      <c r="B3807" s="475">
        <v>43624</v>
      </c>
      <c r="C3807" s="467">
        <v>14</v>
      </c>
      <c r="D3807" s="467">
        <v>935</v>
      </c>
      <c r="E3807" s="467">
        <v>62</v>
      </c>
      <c r="F3807" s="467">
        <v>11</v>
      </c>
      <c r="G3807" s="467">
        <f t="array" ref="G3807">MAX(IF($A$2:$A$8761=A3807,$D$2:$D$8761))</f>
        <v>1470</v>
      </c>
      <c r="H3807" s="467">
        <f t="shared" si="417"/>
        <v>0</v>
      </c>
      <c r="I3807" s="475" t="str">
        <f t="shared" si="418"/>
        <v/>
      </c>
      <c r="J3807" s="471">
        <f>'Potential Projects'!D3808</f>
        <v>119.85851001084602</v>
      </c>
      <c r="K3807" s="471">
        <f>'Potential Projects'!E3808</f>
        <v>42.82903155235433</v>
      </c>
      <c r="L3807" s="476">
        <f t="shared" si="419"/>
        <v>699.31245843679972</v>
      </c>
      <c r="M3807" s="471">
        <f t="shared" si="415"/>
        <v>1381.5671280264469</v>
      </c>
      <c r="N3807" s="467">
        <f t="shared" si="420"/>
        <v>0</v>
      </c>
      <c r="O3807" s="475" t="str">
        <f t="shared" si="421"/>
        <v/>
      </c>
    </row>
    <row r="3808" spans="1:15" hidden="1">
      <c r="A3808" s="475">
        <f t="shared" si="416"/>
        <v>43617</v>
      </c>
      <c r="B3808" s="475">
        <v>43624</v>
      </c>
      <c r="C3808" s="467">
        <v>15</v>
      </c>
      <c r="D3808" s="467">
        <v>931</v>
      </c>
      <c r="E3808" s="467">
        <v>72</v>
      </c>
      <c r="F3808" s="467">
        <v>16</v>
      </c>
      <c r="G3808" s="467">
        <f t="array" ref="G3808">MAX(IF($A$2:$A$8761=A3808,$D$2:$D$8761))</f>
        <v>1470</v>
      </c>
      <c r="H3808" s="467">
        <f t="shared" si="417"/>
        <v>0</v>
      </c>
      <c r="I3808" s="475" t="str">
        <f t="shared" si="418"/>
        <v/>
      </c>
      <c r="J3808" s="471">
        <f>'Potential Projects'!D3809</f>
        <v>113.77992667831528</v>
      </c>
      <c r="K3808" s="471">
        <f>'Potential Projects'!E3809</f>
        <v>45.61384557084498</v>
      </c>
      <c r="L3808" s="476">
        <f t="shared" si="419"/>
        <v>683.60622775083971</v>
      </c>
      <c r="M3808" s="471">
        <f t="shared" si="415"/>
        <v>1381.5671280264469</v>
      </c>
      <c r="N3808" s="467">
        <f t="shared" si="420"/>
        <v>0</v>
      </c>
      <c r="O3808" s="475" t="str">
        <f t="shared" si="421"/>
        <v/>
      </c>
    </row>
    <row r="3809" spans="1:15" hidden="1">
      <c r="A3809" s="475">
        <f t="shared" si="416"/>
        <v>43617</v>
      </c>
      <c r="B3809" s="475">
        <v>43624</v>
      </c>
      <c r="C3809" s="467">
        <v>16</v>
      </c>
      <c r="D3809" s="467">
        <v>937</v>
      </c>
      <c r="E3809" s="467">
        <v>70</v>
      </c>
      <c r="F3809" s="467">
        <v>17</v>
      </c>
      <c r="G3809" s="467">
        <f t="array" ref="G3809">MAX(IF($A$2:$A$8761=A3809,$D$2:$D$8761))</f>
        <v>1470</v>
      </c>
      <c r="H3809" s="467">
        <f t="shared" si="417"/>
        <v>0</v>
      </c>
      <c r="I3809" s="475" t="str">
        <f t="shared" si="418"/>
        <v/>
      </c>
      <c r="J3809" s="471">
        <f>'Potential Projects'!D3810</f>
        <v>127.94364913287096</v>
      </c>
      <c r="K3809" s="471">
        <f>'Potential Projects'!E3810</f>
        <v>29.8593078370243</v>
      </c>
      <c r="L3809" s="476">
        <f t="shared" si="419"/>
        <v>692.19704303010474</v>
      </c>
      <c r="M3809" s="471">
        <f t="shared" si="415"/>
        <v>1381.5671280264469</v>
      </c>
      <c r="N3809" s="467">
        <f t="shared" si="420"/>
        <v>0</v>
      </c>
      <c r="O3809" s="475" t="str">
        <f t="shared" si="421"/>
        <v/>
      </c>
    </row>
    <row r="3810" spans="1:15" hidden="1">
      <c r="A3810" s="475">
        <f t="shared" si="416"/>
        <v>43617</v>
      </c>
      <c r="B3810" s="475">
        <v>43624</v>
      </c>
      <c r="C3810" s="467">
        <v>17</v>
      </c>
      <c r="D3810" s="467">
        <v>951</v>
      </c>
      <c r="E3810" s="467">
        <v>70</v>
      </c>
      <c r="F3810" s="467">
        <v>19</v>
      </c>
      <c r="G3810" s="467">
        <f t="array" ref="G3810">MAX(IF($A$2:$A$8761=A3810,$D$2:$D$8761))</f>
        <v>1470</v>
      </c>
      <c r="H3810" s="467">
        <f t="shared" si="417"/>
        <v>0</v>
      </c>
      <c r="I3810" s="475" t="str">
        <f t="shared" si="418"/>
        <v/>
      </c>
      <c r="J3810" s="471">
        <f>'Potential Projects'!D3811</f>
        <v>129.69670012548215</v>
      </c>
      <c r="K3810" s="471">
        <f>'Potential Projects'!E3811</f>
        <v>33.995851806063214</v>
      </c>
      <c r="L3810" s="476">
        <f t="shared" si="419"/>
        <v>698.30744806845462</v>
      </c>
      <c r="M3810" s="471">
        <f t="shared" si="415"/>
        <v>1381.5671280264469</v>
      </c>
      <c r="N3810" s="467">
        <f t="shared" si="420"/>
        <v>0</v>
      </c>
      <c r="O3810" s="475" t="str">
        <f t="shared" si="421"/>
        <v/>
      </c>
    </row>
    <row r="3811" spans="1:15" hidden="1">
      <c r="A3811" s="475">
        <f t="shared" si="416"/>
        <v>43617</v>
      </c>
      <c r="B3811" s="475">
        <v>43624</v>
      </c>
      <c r="C3811" s="467">
        <v>18</v>
      </c>
      <c r="D3811" s="467">
        <v>934</v>
      </c>
      <c r="E3811" s="467">
        <v>59</v>
      </c>
      <c r="F3811" s="467">
        <v>19</v>
      </c>
      <c r="G3811" s="467">
        <f t="array" ref="G3811">MAX(IF($A$2:$A$8761=A3811,$D$2:$D$8761))</f>
        <v>1470</v>
      </c>
      <c r="H3811" s="467">
        <f t="shared" si="417"/>
        <v>0</v>
      </c>
      <c r="I3811" s="475" t="str">
        <f t="shared" si="418"/>
        <v/>
      </c>
      <c r="J3811" s="471">
        <f>'Potential Projects'!D3812</f>
        <v>122.73202022110506</v>
      </c>
      <c r="K3811" s="471">
        <f>'Potential Projects'!E3812</f>
        <v>20.900967910126855</v>
      </c>
      <c r="L3811" s="476">
        <f t="shared" si="419"/>
        <v>712.36701186876815</v>
      </c>
      <c r="M3811" s="471">
        <f t="shared" si="415"/>
        <v>1381.5671280264469</v>
      </c>
      <c r="N3811" s="467">
        <f t="shared" si="420"/>
        <v>0</v>
      </c>
      <c r="O3811" s="475" t="str">
        <f t="shared" si="421"/>
        <v/>
      </c>
    </row>
    <row r="3812" spans="1:15" hidden="1">
      <c r="A3812" s="475">
        <f t="shared" si="416"/>
        <v>43617</v>
      </c>
      <c r="B3812" s="475">
        <v>43624</v>
      </c>
      <c r="C3812" s="467">
        <v>19</v>
      </c>
      <c r="D3812" s="467">
        <v>934</v>
      </c>
      <c r="E3812" s="467">
        <v>46</v>
      </c>
      <c r="F3812" s="467">
        <v>18</v>
      </c>
      <c r="G3812" s="467">
        <f t="array" ref="G3812">MAX(IF($A$2:$A$8761=A3812,$D$2:$D$8761))</f>
        <v>1470</v>
      </c>
      <c r="H3812" s="467">
        <f t="shared" si="417"/>
        <v>0</v>
      </c>
      <c r="I3812" s="475" t="str">
        <f t="shared" si="418"/>
        <v/>
      </c>
      <c r="J3812" s="471">
        <f>'Potential Projects'!D3813</f>
        <v>103.58930698052905</v>
      </c>
      <c r="K3812" s="471">
        <f>'Potential Projects'!E3813</f>
        <v>7.3547251128789499</v>
      </c>
      <c r="L3812" s="476">
        <f t="shared" si="419"/>
        <v>759.05596790659206</v>
      </c>
      <c r="M3812" s="471">
        <f t="shared" si="415"/>
        <v>1381.5671280264469</v>
      </c>
      <c r="N3812" s="467">
        <f t="shared" si="420"/>
        <v>0</v>
      </c>
      <c r="O3812" s="475" t="str">
        <f t="shared" si="421"/>
        <v/>
      </c>
    </row>
    <row r="3813" spans="1:15" hidden="1">
      <c r="A3813" s="475">
        <f t="shared" si="416"/>
        <v>43617</v>
      </c>
      <c r="B3813" s="475">
        <v>43624</v>
      </c>
      <c r="C3813" s="467">
        <v>20</v>
      </c>
      <c r="D3813" s="467">
        <v>918</v>
      </c>
      <c r="E3813" s="467">
        <v>54</v>
      </c>
      <c r="F3813" s="467">
        <v>2</v>
      </c>
      <c r="G3813" s="467">
        <f t="array" ref="G3813">MAX(IF($A$2:$A$8761=A3813,$D$2:$D$8761))</f>
        <v>1470</v>
      </c>
      <c r="H3813" s="467">
        <f t="shared" si="417"/>
        <v>0</v>
      </c>
      <c r="I3813" s="475" t="str">
        <f t="shared" si="418"/>
        <v/>
      </c>
      <c r="J3813" s="471">
        <f>'Potential Projects'!D3814</f>
        <v>124.33124836410741</v>
      </c>
      <c r="K3813" s="471">
        <f>'Potential Projects'!E3814</f>
        <v>2.4953811008385296</v>
      </c>
      <c r="L3813" s="476">
        <f t="shared" si="419"/>
        <v>735.173370535054</v>
      </c>
      <c r="M3813" s="471">
        <f t="shared" si="415"/>
        <v>1381.5671280264469</v>
      </c>
      <c r="N3813" s="467">
        <f t="shared" si="420"/>
        <v>0</v>
      </c>
      <c r="O3813" s="475" t="str">
        <f t="shared" si="421"/>
        <v/>
      </c>
    </row>
    <row r="3814" spans="1:15" hidden="1">
      <c r="A3814" s="475">
        <f t="shared" si="416"/>
        <v>43617</v>
      </c>
      <c r="B3814" s="475">
        <v>43624</v>
      </c>
      <c r="C3814" s="467">
        <v>21</v>
      </c>
      <c r="D3814" s="467">
        <v>886</v>
      </c>
      <c r="E3814" s="467">
        <v>27</v>
      </c>
      <c r="F3814" s="467">
        <v>1</v>
      </c>
      <c r="G3814" s="467">
        <f t="array" ref="G3814">MAX(IF($A$2:$A$8761=A3814,$D$2:$D$8761))</f>
        <v>1470</v>
      </c>
      <c r="H3814" s="467">
        <f t="shared" si="417"/>
        <v>0</v>
      </c>
      <c r="I3814" s="475" t="str">
        <f t="shared" si="418"/>
        <v/>
      </c>
      <c r="J3814" s="471">
        <f>'Potential Projects'!D3815</f>
        <v>122.28705354590693</v>
      </c>
      <c r="K3814" s="471">
        <f>'Potential Projects'!E3815</f>
        <v>5.8887864975274136</v>
      </c>
      <c r="L3814" s="476">
        <f t="shared" si="419"/>
        <v>729.82415995656561</v>
      </c>
      <c r="M3814" s="471">
        <f t="shared" si="415"/>
        <v>1381.5671280264469</v>
      </c>
      <c r="N3814" s="467">
        <f t="shared" si="420"/>
        <v>0</v>
      </c>
      <c r="O3814" s="475" t="str">
        <f t="shared" si="421"/>
        <v/>
      </c>
    </row>
    <row r="3815" spans="1:15" hidden="1">
      <c r="A3815" s="475">
        <f t="shared" si="416"/>
        <v>43617</v>
      </c>
      <c r="B3815" s="475">
        <v>43624</v>
      </c>
      <c r="C3815" s="467">
        <v>22</v>
      </c>
      <c r="D3815" s="467">
        <v>901</v>
      </c>
      <c r="E3815" s="467">
        <v>13</v>
      </c>
      <c r="F3815" s="467">
        <v>0</v>
      </c>
      <c r="G3815" s="467">
        <f t="array" ref="G3815">MAX(IF($A$2:$A$8761=A3815,$D$2:$D$8761))</f>
        <v>1470</v>
      </c>
      <c r="H3815" s="467">
        <f t="shared" si="417"/>
        <v>0</v>
      </c>
      <c r="I3815" s="475" t="str">
        <f t="shared" si="418"/>
        <v/>
      </c>
      <c r="J3815" s="471">
        <f>'Potential Projects'!D3816</f>
        <v>117.90048216592609</v>
      </c>
      <c r="K3815" s="471">
        <f>'Potential Projects'!E3816</f>
        <v>32.10749758116534</v>
      </c>
      <c r="L3815" s="476">
        <f t="shared" si="419"/>
        <v>737.99202025290856</v>
      </c>
      <c r="M3815" s="471">
        <f t="shared" si="415"/>
        <v>1381.5671280264469</v>
      </c>
      <c r="N3815" s="467">
        <f t="shared" si="420"/>
        <v>0</v>
      </c>
      <c r="O3815" s="475" t="str">
        <f t="shared" si="421"/>
        <v/>
      </c>
    </row>
    <row r="3816" spans="1:15" hidden="1">
      <c r="A3816" s="475">
        <f t="shared" si="416"/>
        <v>43617</v>
      </c>
      <c r="B3816" s="475">
        <v>43624</v>
      </c>
      <c r="C3816" s="467">
        <v>23</v>
      </c>
      <c r="D3816" s="467">
        <v>866</v>
      </c>
      <c r="E3816" s="467">
        <v>17</v>
      </c>
      <c r="F3816" s="467">
        <v>0</v>
      </c>
      <c r="G3816" s="467">
        <f t="array" ref="G3816">MAX(IF($A$2:$A$8761=A3816,$D$2:$D$8761))</f>
        <v>1470</v>
      </c>
      <c r="H3816" s="467">
        <f t="shared" si="417"/>
        <v>0</v>
      </c>
      <c r="I3816" s="475" t="str">
        <f t="shared" si="418"/>
        <v/>
      </c>
      <c r="J3816" s="471">
        <f>'Potential Projects'!D3817</f>
        <v>122.50423636704733</v>
      </c>
      <c r="K3816" s="471">
        <f>'Potential Projects'!E3817</f>
        <v>31.440237368307891</v>
      </c>
      <c r="L3816" s="476">
        <f t="shared" si="419"/>
        <v>695.05552626464487</v>
      </c>
      <c r="M3816" s="471">
        <f t="shared" si="415"/>
        <v>1381.5671280264469</v>
      </c>
      <c r="N3816" s="467">
        <f t="shared" si="420"/>
        <v>0</v>
      </c>
      <c r="O3816" s="475" t="str">
        <f t="shared" si="421"/>
        <v/>
      </c>
    </row>
    <row r="3817" spans="1:15" hidden="1">
      <c r="A3817" s="475">
        <f t="shared" si="416"/>
        <v>43617</v>
      </c>
      <c r="B3817" s="475">
        <v>43624</v>
      </c>
      <c r="C3817" s="467">
        <v>24</v>
      </c>
      <c r="D3817" s="467">
        <v>821</v>
      </c>
      <c r="E3817" s="467">
        <v>27</v>
      </c>
      <c r="F3817" s="467">
        <v>0</v>
      </c>
      <c r="G3817" s="467">
        <f t="array" ref="G3817">MAX(IF($A$2:$A$8761=A3817,$D$2:$D$8761))</f>
        <v>1470</v>
      </c>
      <c r="H3817" s="467">
        <f t="shared" si="417"/>
        <v>0</v>
      </c>
      <c r="I3817" s="475" t="str">
        <f t="shared" si="418"/>
        <v/>
      </c>
      <c r="J3817" s="471">
        <f>'Potential Projects'!D3818</f>
        <v>122.63117558044166</v>
      </c>
      <c r="K3817" s="471">
        <f>'Potential Projects'!E3818</f>
        <v>64.015521124489354</v>
      </c>
      <c r="L3817" s="476">
        <f t="shared" si="419"/>
        <v>607.35330329506894</v>
      </c>
      <c r="M3817" s="471">
        <f t="shared" si="415"/>
        <v>1381.5671280264469</v>
      </c>
      <c r="N3817" s="467">
        <f t="shared" si="420"/>
        <v>0</v>
      </c>
      <c r="O3817" s="475" t="str">
        <f t="shared" si="421"/>
        <v/>
      </c>
    </row>
    <row r="3818" spans="1:15" hidden="1">
      <c r="A3818" s="475">
        <f t="shared" si="416"/>
        <v>43617</v>
      </c>
      <c r="B3818" s="475">
        <v>43625</v>
      </c>
      <c r="C3818" s="467">
        <v>1</v>
      </c>
      <c r="D3818" s="467">
        <v>798</v>
      </c>
      <c r="E3818" s="467">
        <v>30</v>
      </c>
      <c r="F3818" s="467">
        <v>0</v>
      </c>
      <c r="G3818" s="467">
        <f t="array" ref="G3818">MAX(IF($A$2:$A$8761=A3818,$D$2:$D$8761))</f>
        <v>1470</v>
      </c>
      <c r="H3818" s="467">
        <f t="shared" si="417"/>
        <v>0</v>
      </c>
      <c r="I3818" s="475" t="str">
        <f t="shared" si="418"/>
        <v/>
      </c>
      <c r="J3818" s="471">
        <f>'Potential Projects'!D3819</f>
        <v>124.42269763206841</v>
      </c>
      <c r="K3818" s="471">
        <f>'Potential Projects'!E3819</f>
        <v>65.183422059772099</v>
      </c>
      <c r="L3818" s="476">
        <f t="shared" si="419"/>
        <v>578.39388030815951</v>
      </c>
      <c r="M3818" s="471">
        <f t="shared" si="415"/>
        <v>1381.5671280264469</v>
      </c>
      <c r="N3818" s="467">
        <f t="shared" si="420"/>
        <v>0</v>
      </c>
      <c r="O3818" s="475" t="str">
        <f t="shared" si="421"/>
        <v/>
      </c>
    </row>
    <row r="3819" spans="1:15" hidden="1">
      <c r="A3819" s="475">
        <f t="shared" si="416"/>
        <v>43617</v>
      </c>
      <c r="B3819" s="475">
        <v>43625</v>
      </c>
      <c r="C3819" s="467">
        <v>2</v>
      </c>
      <c r="D3819" s="467">
        <v>784</v>
      </c>
      <c r="E3819" s="467">
        <v>31</v>
      </c>
      <c r="F3819" s="467">
        <v>0</v>
      </c>
      <c r="G3819" s="467">
        <f t="array" ref="G3819">MAX(IF($A$2:$A$8761=A3819,$D$2:$D$8761))</f>
        <v>1470</v>
      </c>
      <c r="H3819" s="467">
        <f t="shared" si="417"/>
        <v>0</v>
      </c>
      <c r="I3819" s="475" t="str">
        <f t="shared" si="418"/>
        <v/>
      </c>
      <c r="J3819" s="471">
        <f>'Potential Projects'!D3820</f>
        <v>123.85362298766397</v>
      </c>
      <c r="K3819" s="471">
        <f>'Potential Projects'!E3820</f>
        <v>63.404582992904764</v>
      </c>
      <c r="L3819" s="476">
        <f t="shared" si="419"/>
        <v>565.74179401943127</v>
      </c>
      <c r="M3819" s="471">
        <f t="shared" ref="M3819:M3882" si="422">MAX($L$3626:$L$4345)</f>
        <v>1381.5671280264469</v>
      </c>
      <c r="N3819" s="467">
        <f t="shared" si="420"/>
        <v>0</v>
      </c>
      <c r="O3819" s="475" t="str">
        <f t="shared" si="421"/>
        <v/>
      </c>
    </row>
    <row r="3820" spans="1:15" hidden="1">
      <c r="A3820" s="475">
        <f t="shared" si="416"/>
        <v>43617</v>
      </c>
      <c r="B3820" s="475">
        <v>43625</v>
      </c>
      <c r="C3820" s="467">
        <v>3</v>
      </c>
      <c r="D3820" s="467">
        <v>761</v>
      </c>
      <c r="E3820" s="467">
        <v>51</v>
      </c>
      <c r="F3820" s="467">
        <v>0</v>
      </c>
      <c r="G3820" s="467">
        <f t="array" ref="G3820">MAX(IF($A$2:$A$8761=A3820,$D$2:$D$8761))</f>
        <v>1470</v>
      </c>
      <c r="H3820" s="467">
        <f t="shared" si="417"/>
        <v>0</v>
      </c>
      <c r="I3820" s="475" t="str">
        <f t="shared" si="418"/>
        <v/>
      </c>
      <c r="J3820" s="471">
        <f>'Potential Projects'!D3821</f>
        <v>118.99306693108511</v>
      </c>
      <c r="K3820" s="471">
        <f>'Potential Projects'!E3821</f>
        <v>75.181373736830793</v>
      </c>
      <c r="L3820" s="476">
        <f t="shared" si="419"/>
        <v>515.82555933208414</v>
      </c>
      <c r="M3820" s="471">
        <f t="shared" si="422"/>
        <v>1381.5671280264469</v>
      </c>
      <c r="N3820" s="467">
        <f t="shared" si="420"/>
        <v>0</v>
      </c>
      <c r="O3820" s="475" t="str">
        <f t="shared" si="421"/>
        <v/>
      </c>
    </row>
    <row r="3821" spans="1:15" hidden="1">
      <c r="A3821" s="475">
        <f t="shared" si="416"/>
        <v>43617</v>
      </c>
      <c r="B3821" s="475">
        <v>43625</v>
      </c>
      <c r="C3821" s="467">
        <v>4</v>
      </c>
      <c r="D3821" s="467">
        <v>761</v>
      </c>
      <c r="E3821" s="467">
        <v>60</v>
      </c>
      <c r="F3821" s="467">
        <v>0</v>
      </c>
      <c r="G3821" s="467">
        <f t="array" ref="G3821">MAX(IF($A$2:$A$8761=A3821,$D$2:$D$8761))</f>
        <v>1470</v>
      </c>
      <c r="H3821" s="467">
        <f t="shared" si="417"/>
        <v>0</v>
      </c>
      <c r="I3821" s="475" t="str">
        <f t="shared" si="418"/>
        <v/>
      </c>
      <c r="J3821" s="471">
        <f>'Potential Projects'!D3822</f>
        <v>92.73383851031744</v>
      </c>
      <c r="K3821" s="471">
        <f>'Potential Projects'!E3822</f>
        <v>89.538028703504636</v>
      </c>
      <c r="L3821" s="476">
        <f t="shared" si="419"/>
        <v>518.72813278617787</v>
      </c>
      <c r="M3821" s="471">
        <f t="shared" si="422"/>
        <v>1381.5671280264469</v>
      </c>
      <c r="N3821" s="467">
        <f t="shared" si="420"/>
        <v>0</v>
      </c>
      <c r="O3821" s="475" t="str">
        <f t="shared" si="421"/>
        <v/>
      </c>
    </row>
    <row r="3822" spans="1:15" hidden="1">
      <c r="A3822" s="475">
        <f t="shared" si="416"/>
        <v>43617</v>
      </c>
      <c r="B3822" s="475">
        <v>43625</v>
      </c>
      <c r="C3822" s="467">
        <v>5</v>
      </c>
      <c r="D3822" s="467">
        <v>764</v>
      </c>
      <c r="E3822" s="467">
        <v>60</v>
      </c>
      <c r="F3822" s="467">
        <v>0</v>
      </c>
      <c r="G3822" s="467">
        <f t="array" ref="G3822">MAX(IF($A$2:$A$8761=A3822,$D$2:$D$8761))</f>
        <v>1470</v>
      </c>
      <c r="H3822" s="467">
        <f t="shared" si="417"/>
        <v>0</v>
      </c>
      <c r="I3822" s="475" t="str">
        <f t="shared" si="418"/>
        <v/>
      </c>
      <c r="J3822" s="471">
        <f>'Potential Projects'!D3823</f>
        <v>111.81019994250163</v>
      </c>
      <c r="K3822" s="471">
        <f>'Potential Projects'!E3823</f>
        <v>87.76153639002365</v>
      </c>
      <c r="L3822" s="476">
        <f t="shared" si="419"/>
        <v>504.42826366747471</v>
      </c>
      <c r="M3822" s="471">
        <f t="shared" si="422"/>
        <v>1381.5671280264469</v>
      </c>
      <c r="N3822" s="467">
        <f t="shared" si="420"/>
        <v>0</v>
      </c>
      <c r="O3822" s="475" t="str">
        <f t="shared" si="421"/>
        <v/>
      </c>
    </row>
    <row r="3823" spans="1:15" hidden="1">
      <c r="A3823" s="475">
        <f t="shared" si="416"/>
        <v>43617</v>
      </c>
      <c r="B3823" s="475">
        <v>43625</v>
      </c>
      <c r="C3823" s="467">
        <v>6</v>
      </c>
      <c r="D3823" s="467">
        <v>789</v>
      </c>
      <c r="E3823" s="467">
        <v>59</v>
      </c>
      <c r="F3823" s="467">
        <v>0</v>
      </c>
      <c r="G3823" s="467">
        <f t="array" ref="G3823">MAX(IF($A$2:$A$8761=A3823,$D$2:$D$8761))</f>
        <v>1470</v>
      </c>
      <c r="H3823" s="467">
        <f t="shared" si="417"/>
        <v>0</v>
      </c>
      <c r="I3823" s="475" t="str">
        <f t="shared" si="418"/>
        <v/>
      </c>
      <c r="J3823" s="471">
        <f>'Potential Projects'!D3824</f>
        <v>111.87480209124951</v>
      </c>
      <c r="K3823" s="471">
        <f>'Potential Projects'!E3824</f>
        <v>36.589014298000428</v>
      </c>
      <c r="L3823" s="476">
        <f t="shared" si="419"/>
        <v>581.53618361075007</v>
      </c>
      <c r="M3823" s="471">
        <f t="shared" si="422"/>
        <v>1381.5671280264469</v>
      </c>
      <c r="N3823" s="467">
        <f t="shared" si="420"/>
        <v>0</v>
      </c>
      <c r="O3823" s="475" t="str">
        <f t="shared" si="421"/>
        <v/>
      </c>
    </row>
    <row r="3824" spans="1:15" hidden="1">
      <c r="A3824" s="475">
        <f t="shared" si="416"/>
        <v>43617</v>
      </c>
      <c r="B3824" s="475">
        <v>43625</v>
      </c>
      <c r="C3824" s="467">
        <v>7</v>
      </c>
      <c r="D3824" s="467">
        <v>810</v>
      </c>
      <c r="E3824" s="467">
        <v>53</v>
      </c>
      <c r="F3824" s="467">
        <v>2</v>
      </c>
      <c r="G3824" s="467">
        <f t="array" ref="G3824">MAX(IF($A$2:$A$8761=A3824,$D$2:$D$8761))</f>
        <v>1470</v>
      </c>
      <c r="H3824" s="467">
        <f t="shared" si="417"/>
        <v>0</v>
      </c>
      <c r="I3824" s="475" t="str">
        <f t="shared" si="418"/>
        <v/>
      </c>
      <c r="J3824" s="471">
        <f>'Potential Projects'!D3825</f>
        <v>67.985400395899489</v>
      </c>
      <c r="K3824" s="471">
        <f>'Potential Projects'!E3825</f>
        <v>42.217311169640944</v>
      </c>
      <c r="L3824" s="476">
        <f t="shared" si="419"/>
        <v>644.79728843445957</v>
      </c>
      <c r="M3824" s="471">
        <f t="shared" si="422"/>
        <v>1381.5671280264469</v>
      </c>
      <c r="N3824" s="467">
        <f t="shared" si="420"/>
        <v>0</v>
      </c>
      <c r="O3824" s="475" t="str">
        <f t="shared" si="421"/>
        <v/>
      </c>
    </row>
    <row r="3825" spans="1:15" hidden="1">
      <c r="A3825" s="475">
        <f t="shared" si="416"/>
        <v>43617</v>
      </c>
      <c r="B3825" s="475">
        <v>43625</v>
      </c>
      <c r="C3825" s="467">
        <v>8</v>
      </c>
      <c r="D3825" s="467">
        <v>846</v>
      </c>
      <c r="E3825" s="467">
        <v>35</v>
      </c>
      <c r="F3825" s="467">
        <v>3</v>
      </c>
      <c r="G3825" s="467">
        <f t="array" ref="G3825">MAX(IF($A$2:$A$8761=A3825,$D$2:$D$8761))</f>
        <v>1470</v>
      </c>
      <c r="H3825" s="467">
        <f t="shared" si="417"/>
        <v>0</v>
      </c>
      <c r="I3825" s="475" t="str">
        <f t="shared" si="418"/>
        <v/>
      </c>
      <c r="J3825" s="471">
        <f>'Potential Projects'!D3826</f>
        <v>45.334719017144828</v>
      </c>
      <c r="K3825" s="471">
        <f>'Potential Projects'!E3826</f>
        <v>32.298366856589979</v>
      </c>
      <c r="L3825" s="476">
        <f t="shared" si="419"/>
        <v>730.36691412626521</v>
      </c>
      <c r="M3825" s="471">
        <f t="shared" si="422"/>
        <v>1381.5671280264469</v>
      </c>
      <c r="N3825" s="467">
        <f t="shared" si="420"/>
        <v>0</v>
      </c>
      <c r="O3825" s="475" t="str">
        <f t="shared" si="421"/>
        <v/>
      </c>
    </row>
    <row r="3826" spans="1:15" hidden="1">
      <c r="A3826" s="475">
        <f t="shared" si="416"/>
        <v>43617</v>
      </c>
      <c r="B3826" s="475">
        <v>43625</v>
      </c>
      <c r="C3826" s="467">
        <v>9</v>
      </c>
      <c r="D3826" s="467">
        <v>889</v>
      </c>
      <c r="E3826" s="467">
        <v>15</v>
      </c>
      <c r="F3826" s="467">
        <v>3</v>
      </c>
      <c r="G3826" s="467">
        <f t="array" ref="G3826">MAX(IF($A$2:$A$8761=A3826,$D$2:$D$8761))</f>
        <v>1470</v>
      </c>
      <c r="H3826" s="467">
        <f t="shared" si="417"/>
        <v>0</v>
      </c>
      <c r="I3826" s="475" t="str">
        <f t="shared" si="418"/>
        <v/>
      </c>
      <c r="J3826" s="471">
        <f>'Potential Projects'!D3827</f>
        <v>31.223925787792233</v>
      </c>
      <c r="K3826" s="471">
        <f>'Potential Projects'!E3827</f>
        <v>15.694304396903892</v>
      </c>
      <c r="L3826" s="476">
        <f t="shared" si="419"/>
        <v>824.0817698153038</v>
      </c>
      <c r="M3826" s="471">
        <f t="shared" si="422"/>
        <v>1381.5671280264469</v>
      </c>
      <c r="N3826" s="467">
        <f t="shared" si="420"/>
        <v>0</v>
      </c>
      <c r="O3826" s="475" t="str">
        <f t="shared" si="421"/>
        <v/>
      </c>
    </row>
    <row r="3827" spans="1:15" hidden="1">
      <c r="A3827" s="475">
        <f t="shared" si="416"/>
        <v>43617</v>
      </c>
      <c r="B3827" s="475">
        <v>43625</v>
      </c>
      <c r="C3827" s="467">
        <v>10</v>
      </c>
      <c r="D3827" s="467">
        <v>897</v>
      </c>
      <c r="E3827" s="467">
        <v>14</v>
      </c>
      <c r="F3827" s="467">
        <v>4</v>
      </c>
      <c r="G3827" s="467">
        <f t="array" ref="G3827">MAX(IF($A$2:$A$8761=A3827,$D$2:$D$8761))</f>
        <v>1470</v>
      </c>
      <c r="H3827" s="467">
        <f t="shared" si="417"/>
        <v>0</v>
      </c>
      <c r="I3827" s="475" t="str">
        <f t="shared" si="418"/>
        <v/>
      </c>
      <c r="J3827" s="471">
        <f>'Potential Projects'!D3828</f>
        <v>33.031180936256632</v>
      </c>
      <c r="K3827" s="471">
        <f>'Potential Projects'!E3828</f>
        <v>5.4382098473446572</v>
      </c>
      <c r="L3827" s="476">
        <f t="shared" si="419"/>
        <v>840.53060921639872</v>
      </c>
      <c r="M3827" s="471">
        <f t="shared" si="422"/>
        <v>1381.5671280264469</v>
      </c>
      <c r="N3827" s="467">
        <f t="shared" si="420"/>
        <v>0</v>
      </c>
      <c r="O3827" s="475" t="str">
        <f t="shared" si="421"/>
        <v/>
      </c>
    </row>
    <row r="3828" spans="1:15" hidden="1">
      <c r="A3828" s="475">
        <f t="shared" si="416"/>
        <v>43617</v>
      </c>
      <c r="B3828" s="475">
        <v>43625</v>
      </c>
      <c r="C3828" s="467">
        <v>11</v>
      </c>
      <c r="D3828" s="467">
        <v>933</v>
      </c>
      <c r="E3828" s="467">
        <v>12</v>
      </c>
      <c r="F3828" s="467">
        <v>4</v>
      </c>
      <c r="G3828" s="467">
        <f t="array" ref="G3828">MAX(IF($A$2:$A$8761=A3828,$D$2:$D$8761))</f>
        <v>1470</v>
      </c>
      <c r="H3828" s="467">
        <f t="shared" si="417"/>
        <v>0</v>
      </c>
      <c r="I3828" s="475" t="str">
        <f t="shared" si="418"/>
        <v/>
      </c>
      <c r="J3828" s="471">
        <f>'Potential Projects'!D3829</f>
        <v>50.764680040016152</v>
      </c>
      <c r="K3828" s="471">
        <f>'Potential Projects'!E3829</f>
        <v>1.9290312835949257</v>
      </c>
      <c r="L3828" s="476">
        <f t="shared" si="419"/>
        <v>864.30628867638893</v>
      </c>
      <c r="M3828" s="471">
        <f t="shared" si="422"/>
        <v>1381.5671280264469</v>
      </c>
      <c r="N3828" s="467">
        <f t="shared" si="420"/>
        <v>0</v>
      </c>
      <c r="O3828" s="475" t="str">
        <f t="shared" si="421"/>
        <v/>
      </c>
    </row>
    <row r="3829" spans="1:15" hidden="1">
      <c r="A3829" s="475">
        <f t="shared" si="416"/>
        <v>43617</v>
      </c>
      <c r="B3829" s="475">
        <v>43625</v>
      </c>
      <c r="C3829" s="467">
        <v>12</v>
      </c>
      <c r="D3829" s="467">
        <v>967</v>
      </c>
      <c r="E3829" s="467">
        <v>14</v>
      </c>
      <c r="F3829" s="467">
        <v>7</v>
      </c>
      <c r="G3829" s="467">
        <f t="array" ref="G3829">MAX(IF($A$2:$A$8761=A3829,$D$2:$D$8761))</f>
        <v>1470</v>
      </c>
      <c r="H3829" s="467">
        <f t="shared" si="417"/>
        <v>0</v>
      </c>
      <c r="I3829" s="475" t="str">
        <f t="shared" si="418"/>
        <v/>
      </c>
      <c r="J3829" s="471">
        <f>'Potential Projects'!D3830</f>
        <v>57.405244959237557</v>
      </c>
      <c r="K3829" s="471">
        <f>'Potential Projects'!E3830</f>
        <v>4.2976877015695552</v>
      </c>
      <c r="L3829" s="476">
        <f t="shared" si="419"/>
        <v>884.29706733919295</v>
      </c>
      <c r="M3829" s="471">
        <f t="shared" si="422"/>
        <v>1381.5671280264469</v>
      </c>
      <c r="N3829" s="467">
        <f t="shared" si="420"/>
        <v>0</v>
      </c>
      <c r="O3829" s="475" t="str">
        <f t="shared" si="421"/>
        <v/>
      </c>
    </row>
    <row r="3830" spans="1:15" hidden="1">
      <c r="A3830" s="475">
        <f t="shared" si="416"/>
        <v>43617</v>
      </c>
      <c r="B3830" s="475">
        <v>43625</v>
      </c>
      <c r="C3830" s="467">
        <v>13</v>
      </c>
      <c r="D3830" s="467">
        <v>971</v>
      </c>
      <c r="E3830" s="467">
        <v>11</v>
      </c>
      <c r="F3830" s="467">
        <v>12</v>
      </c>
      <c r="G3830" s="467">
        <f t="array" ref="G3830">MAX(IF($A$2:$A$8761=A3830,$D$2:$D$8761))</f>
        <v>1470</v>
      </c>
      <c r="H3830" s="467">
        <f t="shared" si="417"/>
        <v>0</v>
      </c>
      <c r="I3830" s="475" t="str">
        <f t="shared" si="418"/>
        <v/>
      </c>
      <c r="J3830" s="471">
        <f>'Potential Projects'!D3831</f>
        <v>40.883418459148388</v>
      </c>
      <c r="K3830" s="471">
        <f>'Potential Projects'!E3831</f>
        <v>1.8789672113523974</v>
      </c>
      <c r="L3830" s="476">
        <f t="shared" si="419"/>
        <v>905.23761432949925</v>
      </c>
      <c r="M3830" s="471">
        <f t="shared" si="422"/>
        <v>1381.5671280264469</v>
      </c>
      <c r="N3830" s="467">
        <f t="shared" si="420"/>
        <v>0</v>
      </c>
      <c r="O3830" s="475" t="str">
        <f t="shared" si="421"/>
        <v/>
      </c>
    </row>
    <row r="3831" spans="1:15" hidden="1">
      <c r="A3831" s="475">
        <f t="shared" si="416"/>
        <v>43617</v>
      </c>
      <c r="B3831" s="475">
        <v>43625</v>
      </c>
      <c r="C3831" s="467">
        <v>14</v>
      </c>
      <c r="D3831" s="467">
        <v>941</v>
      </c>
      <c r="E3831" s="467">
        <v>9</v>
      </c>
      <c r="F3831" s="467">
        <v>16</v>
      </c>
      <c r="G3831" s="467">
        <f t="array" ref="G3831">MAX(IF($A$2:$A$8761=A3831,$D$2:$D$8761))</f>
        <v>1470</v>
      </c>
      <c r="H3831" s="467">
        <f t="shared" si="417"/>
        <v>0</v>
      </c>
      <c r="I3831" s="475" t="str">
        <f t="shared" si="418"/>
        <v/>
      </c>
      <c r="J3831" s="471">
        <f>'Potential Projects'!D3832</f>
        <v>14.836377146405475</v>
      </c>
      <c r="K3831" s="471">
        <f>'Potential Projects'!E3832</f>
        <v>1.9634503332616644</v>
      </c>
      <c r="L3831" s="476">
        <f t="shared" si="419"/>
        <v>899.2001725203329</v>
      </c>
      <c r="M3831" s="471">
        <f t="shared" si="422"/>
        <v>1381.5671280264469</v>
      </c>
      <c r="N3831" s="467">
        <f t="shared" si="420"/>
        <v>0</v>
      </c>
      <c r="O3831" s="475" t="str">
        <f t="shared" si="421"/>
        <v/>
      </c>
    </row>
    <row r="3832" spans="1:15" hidden="1">
      <c r="A3832" s="475">
        <f t="shared" si="416"/>
        <v>43617</v>
      </c>
      <c r="B3832" s="475">
        <v>43625</v>
      </c>
      <c r="C3832" s="467">
        <v>15</v>
      </c>
      <c r="D3832" s="467">
        <v>948</v>
      </c>
      <c r="E3832" s="467">
        <v>8</v>
      </c>
      <c r="F3832" s="467">
        <v>16</v>
      </c>
      <c r="G3832" s="467">
        <f t="array" ref="G3832">MAX(IF($A$2:$A$8761=A3832,$D$2:$D$8761))</f>
        <v>1470</v>
      </c>
      <c r="H3832" s="467">
        <f t="shared" si="417"/>
        <v>0</v>
      </c>
      <c r="I3832" s="475" t="str">
        <f t="shared" si="418"/>
        <v/>
      </c>
      <c r="J3832" s="471">
        <f>'Potential Projects'!D3833</f>
        <v>16.744338671911862</v>
      </c>
      <c r="K3832" s="471">
        <f>'Potential Projects'!E3833</f>
        <v>1.7311217480111805</v>
      </c>
      <c r="L3832" s="476">
        <f t="shared" si="419"/>
        <v>905.52453958007686</v>
      </c>
      <c r="M3832" s="471">
        <f t="shared" si="422"/>
        <v>1381.5671280264469</v>
      </c>
      <c r="N3832" s="467">
        <f t="shared" si="420"/>
        <v>0</v>
      </c>
      <c r="O3832" s="475" t="str">
        <f t="shared" si="421"/>
        <v/>
      </c>
    </row>
    <row r="3833" spans="1:15" hidden="1">
      <c r="A3833" s="475">
        <f t="shared" si="416"/>
        <v>43617</v>
      </c>
      <c r="B3833" s="475">
        <v>43625</v>
      </c>
      <c r="C3833" s="467">
        <v>16</v>
      </c>
      <c r="D3833" s="467">
        <v>972</v>
      </c>
      <c r="E3833" s="467">
        <v>7</v>
      </c>
      <c r="F3833" s="467">
        <v>17</v>
      </c>
      <c r="G3833" s="467">
        <f t="array" ref="G3833">MAX(IF($A$2:$A$8761=A3833,$D$2:$D$8761))</f>
        <v>1470</v>
      </c>
      <c r="H3833" s="467">
        <f t="shared" si="417"/>
        <v>0</v>
      </c>
      <c r="I3833" s="475" t="str">
        <f t="shared" si="418"/>
        <v/>
      </c>
      <c r="J3833" s="471">
        <f>'Potential Projects'!D3834</f>
        <v>11.682656592657661</v>
      </c>
      <c r="K3833" s="471">
        <f>'Potential Projects'!E3834</f>
        <v>3.0797226940442912</v>
      </c>
      <c r="L3833" s="476">
        <f t="shared" si="419"/>
        <v>933.23762071329804</v>
      </c>
      <c r="M3833" s="471">
        <f t="shared" si="422"/>
        <v>1381.5671280264469</v>
      </c>
      <c r="N3833" s="467">
        <f t="shared" si="420"/>
        <v>0</v>
      </c>
      <c r="O3833" s="475" t="str">
        <f t="shared" si="421"/>
        <v/>
      </c>
    </row>
    <row r="3834" spans="1:15" hidden="1">
      <c r="A3834" s="475">
        <f t="shared" si="416"/>
        <v>43617</v>
      </c>
      <c r="B3834" s="475">
        <v>43625</v>
      </c>
      <c r="C3834" s="467">
        <v>17</v>
      </c>
      <c r="D3834" s="467">
        <v>986</v>
      </c>
      <c r="E3834" s="467">
        <v>3</v>
      </c>
      <c r="F3834" s="467">
        <v>19</v>
      </c>
      <c r="G3834" s="467">
        <f t="array" ref="G3834">MAX(IF($A$2:$A$8761=A3834,$D$2:$D$8761))</f>
        <v>1470</v>
      </c>
      <c r="H3834" s="467">
        <f t="shared" si="417"/>
        <v>0</v>
      </c>
      <c r="I3834" s="475" t="str">
        <f t="shared" si="418"/>
        <v/>
      </c>
      <c r="J3834" s="471">
        <f>'Potential Projects'!D3835</f>
        <v>3.7687729676004547</v>
      </c>
      <c r="K3834" s="471">
        <f>'Potential Projects'!E3835</f>
        <v>7.9773970113953991</v>
      </c>
      <c r="L3834" s="476">
        <f t="shared" si="419"/>
        <v>952.25383002100421</v>
      </c>
      <c r="M3834" s="471">
        <f t="shared" si="422"/>
        <v>1381.5671280264469</v>
      </c>
      <c r="N3834" s="467">
        <f t="shared" si="420"/>
        <v>0</v>
      </c>
      <c r="O3834" s="475" t="str">
        <f t="shared" si="421"/>
        <v/>
      </c>
    </row>
    <row r="3835" spans="1:15" hidden="1">
      <c r="A3835" s="475">
        <f t="shared" si="416"/>
        <v>43617</v>
      </c>
      <c r="B3835" s="475">
        <v>43625</v>
      </c>
      <c r="C3835" s="467">
        <v>18</v>
      </c>
      <c r="D3835" s="467">
        <v>1018</v>
      </c>
      <c r="E3835" s="467">
        <v>1</v>
      </c>
      <c r="F3835" s="467">
        <v>14</v>
      </c>
      <c r="G3835" s="467">
        <f t="array" ref="G3835">MAX(IF($A$2:$A$8761=A3835,$D$2:$D$8761))</f>
        <v>1470</v>
      </c>
      <c r="H3835" s="467">
        <f t="shared" si="417"/>
        <v>0</v>
      </c>
      <c r="I3835" s="475" t="str">
        <f t="shared" si="418"/>
        <v/>
      </c>
      <c r="J3835" s="471">
        <f>'Potential Projects'!D3836</f>
        <v>5.2455803527249554</v>
      </c>
      <c r="K3835" s="471">
        <f>'Potential Projects'!E3836</f>
        <v>27.430418082132874</v>
      </c>
      <c r="L3835" s="476">
        <f t="shared" si="419"/>
        <v>970.32400156514223</v>
      </c>
      <c r="M3835" s="471">
        <f t="shared" si="422"/>
        <v>1381.5671280264469</v>
      </c>
      <c r="N3835" s="467">
        <f t="shared" si="420"/>
        <v>0</v>
      </c>
      <c r="O3835" s="475" t="str">
        <f t="shared" si="421"/>
        <v/>
      </c>
    </row>
    <row r="3836" spans="1:15" hidden="1">
      <c r="A3836" s="475">
        <f t="shared" si="416"/>
        <v>43617</v>
      </c>
      <c r="B3836" s="475">
        <v>43625</v>
      </c>
      <c r="C3836" s="467">
        <v>19</v>
      </c>
      <c r="D3836" s="467">
        <v>1011</v>
      </c>
      <c r="E3836" s="467">
        <v>2</v>
      </c>
      <c r="F3836" s="467">
        <v>4</v>
      </c>
      <c r="G3836" s="467">
        <f t="array" ref="G3836">MAX(IF($A$2:$A$8761=A3836,$D$2:$D$8761))</f>
        <v>1470</v>
      </c>
      <c r="H3836" s="467">
        <f t="shared" si="417"/>
        <v>0</v>
      </c>
      <c r="I3836" s="475" t="str">
        <f t="shared" si="418"/>
        <v/>
      </c>
      <c r="J3836" s="471">
        <f>'Potential Projects'!D3837</f>
        <v>12.403348457055213</v>
      </c>
      <c r="K3836" s="471">
        <f>'Potential Projects'!E3837</f>
        <v>55.105680767576871</v>
      </c>
      <c r="L3836" s="476">
        <f t="shared" si="419"/>
        <v>937.49097077536794</v>
      </c>
      <c r="M3836" s="471">
        <f t="shared" si="422"/>
        <v>1381.5671280264469</v>
      </c>
      <c r="N3836" s="467">
        <f t="shared" si="420"/>
        <v>0</v>
      </c>
      <c r="O3836" s="475" t="str">
        <f t="shared" si="421"/>
        <v/>
      </c>
    </row>
    <row r="3837" spans="1:15" hidden="1">
      <c r="A3837" s="475">
        <f t="shared" si="416"/>
        <v>43617</v>
      </c>
      <c r="B3837" s="475">
        <v>43625</v>
      </c>
      <c r="C3837" s="467">
        <v>20</v>
      </c>
      <c r="D3837" s="467">
        <v>1003</v>
      </c>
      <c r="E3837" s="467">
        <v>0</v>
      </c>
      <c r="F3837" s="467">
        <v>2</v>
      </c>
      <c r="G3837" s="467">
        <f t="array" ref="G3837">MAX(IF($A$2:$A$8761=A3837,$D$2:$D$8761))</f>
        <v>1470</v>
      </c>
      <c r="H3837" s="467">
        <f t="shared" si="417"/>
        <v>0</v>
      </c>
      <c r="I3837" s="475" t="str">
        <f t="shared" si="418"/>
        <v/>
      </c>
      <c r="J3837" s="471">
        <f>'Potential Projects'!D3838</f>
        <v>29.025705018643411</v>
      </c>
      <c r="K3837" s="471">
        <f>'Potential Projects'!E3838</f>
        <v>75.27211486777037</v>
      </c>
      <c r="L3837" s="476">
        <f t="shared" si="419"/>
        <v>896.70218011358622</v>
      </c>
      <c r="M3837" s="471">
        <f t="shared" si="422"/>
        <v>1381.5671280264469</v>
      </c>
      <c r="N3837" s="467">
        <f t="shared" si="420"/>
        <v>0</v>
      </c>
      <c r="O3837" s="475" t="str">
        <f t="shared" si="421"/>
        <v/>
      </c>
    </row>
    <row r="3838" spans="1:15" hidden="1">
      <c r="A3838" s="475">
        <f t="shared" si="416"/>
        <v>43617</v>
      </c>
      <c r="B3838" s="475">
        <v>43625</v>
      </c>
      <c r="C3838" s="467">
        <v>21</v>
      </c>
      <c r="D3838" s="467">
        <v>1013</v>
      </c>
      <c r="E3838" s="467">
        <v>1</v>
      </c>
      <c r="F3838" s="467">
        <v>0</v>
      </c>
      <c r="G3838" s="467">
        <f t="array" ref="G3838">MAX(IF($A$2:$A$8761=A3838,$D$2:$D$8761))</f>
        <v>1470</v>
      </c>
      <c r="H3838" s="467">
        <f t="shared" si="417"/>
        <v>0</v>
      </c>
      <c r="I3838" s="475" t="str">
        <f t="shared" si="418"/>
        <v/>
      </c>
      <c r="J3838" s="471">
        <f>'Potential Projects'!D3839</f>
        <v>79.612891735070093</v>
      </c>
      <c r="K3838" s="471">
        <f>'Potential Projects'!E3839</f>
        <v>75.962060363362724</v>
      </c>
      <c r="L3838" s="476">
        <f t="shared" si="419"/>
        <v>856.42504790156715</v>
      </c>
      <c r="M3838" s="471">
        <f t="shared" si="422"/>
        <v>1381.5671280264469</v>
      </c>
      <c r="N3838" s="467">
        <f t="shared" si="420"/>
        <v>0</v>
      </c>
      <c r="O3838" s="475" t="str">
        <f t="shared" si="421"/>
        <v/>
      </c>
    </row>
    <row r="3839" spans="1:15" hidden="1">
      <c r="A3839" s="475">
        <f t="shared" si="416"/>
        <v>43617</v>
      </c>
      <c r="B3839" s="475">
        <v>43625</v>
      </c>
      <c r="C3839" s="467">
        <v>22</v>
      </c>
      <c r="D3839" s="467">
        <v>1050</v>
      </c>
      <c r="E3839" s="467">
        <v>4</v>
      </c>
      <c r="F3839" s="467">
        <v>0</v>
      </c>
      <c r="G3839" s="467">
        <f t="array" ref="G3839">MAX(IF($A$2:$A$8761=A3839,$D$2:$D$8761))</f>
        <v>1470</v>
      </c>
      <c r="H3839" s="467">
        <f t="shared" si="417"/>
        <v>0</v>
      </c>
      <c r="I3839" s="475" t="str">
        <f t="shared" si="418"/>
        <v/>
      </c>
      <c r="J3839" s="471">
        <f>'Potential Projects'!D3840</f>
        <v>110.36973491438675</v>
      </c>
      <c r="K3839" s="471">
        <f>'Potential Projects'!E3840</f>
        <v>85.970181305095679</v>
      </c>
      <c r="L3839" s="476">
        <f t="shared" si="419"/>
        <v>849.66008378051754</v>
      </c>
      <c r="M3839" s="471">
        <f t="shared" si="422"/>
        <v>1381.5671280264469</v>
      </c>
      <c r="N3839" s="467">
        <f t="shared" si="420"/>
        <v>0</v>
      </c>
      <c r="O3839" s="475" t="str">
        <f t="shared" si="421"/>
        <v/>
      </c>
    </row>
    <row r="3840" spans="1:15" hidden="1">
      <c r="A3840" s="475">
        <f t="shared" si="416"/>
        <v>43617</v>
      </c>
      <c r="B3840" s="475">
        <v>43625</v>
      </c>
      <c r="C3840" s="467">
        <v>23</v>
      </c>
      <c r="D3840" s="467">
        <v>922</v>
      </c>
      <c r="E3840" s="467">
        <v>5</v>
      </c>
      <c r="F3840" s="467">
        <v>0</v>
      </c>
      <c r="G3840" s="467">
        <f t="array" ref="G3840">MAX(IF($A$2:$A$8761=A3840,$D$2:$D$8761))</f>
        <v>1470</v>
      </c>
      <c r="H3840" s="467">
        <f t="shared" si="417"/>
        <v>0</v>
      </c>
      <c r="I3840" s="475" t="str">
        <f t="shared" si="418"/>
        <v/>
      </c>
      <c r="J3840" s="471">
        <f>'Potential Projects'!D3841</f>
        <v>114.64912367924502</v>
      </c>
      <c r="K3840" s="471">
        <f>'Potential Projects'!E3841</f>
        <v>60.460189744141047</v>
      </c>
      <c r="L3840" s="476">
        <f t="shared" si="419"/>
        <v>741.89068657661392</v>
      </c>
      <c r="M3840" s="471">
        <f t="shared" si="422"/>
        <v>1381.5671280264469</v>
      </c>
      <c r="N3840" s="467">
        <f t="shared" si="420"/>
        <v>0</v>
      </c>
      <c r="O3840" s="475" t="str">
        <f t="shared" si="421"/>
        <v/>
      </c>
    </row>
    <row r="3841" spans="1:15" hidden="1">
      <c r="A3841" s="475">
        <f t="shared" si="416"/>
        <v>43617</v>
      </c>
      <c r="B3841" s="475">
        <v>43625</v>
      </c>
      <c r="C3841" s="467">
        <v>24</v>
      </c>
      <c r="D3841" s="467">
        <v>819</v>
      </c>
      <c r="E3841" s="467">
        <v>6</v>
      </c>
      <c r="F3841" s="467">
        <v>0</v>
      </c>
      <c r="G3841" s="467">
        <f t="array" ref="G3841">MAX(IF($A$2:$A$8761=A3841,$D$2:$D$8761))</f>
        <v>1470</v>
      </c>
      <c r="H3841" s="467">
        <f t="shared" si="417"/>
        <v>0</v>
      </c>
      <c r="I3841" s="475" t="str">
        <f t="shared" si="418"/>
        <v/>
      </c>
      <c r="J3841" s="471">
        <f>'Potential Projects'!D3842</f>
        <v>98.78698742202856</v>
      </c>
      <c r="K3841" s="471">
        <f>'Potential Projects'!E3842</f>
        <v>17.846277252203826</v>
      </c>
      <c r="L3841" s="476">
        <f t="shared" si="419"/>
        <v>696.36673532576765</v>
      </c>
      <c r="M3841" s="471">
        <f t="shared" si="422"/>
        <v>1381.5671280264469</v>
      </c>
      <c r="N3841" s="467">
        <f t="shared" si="420"/>
        <v>0</v>
      </c>
      <c r="O3841" s="475" t="str">
        <f t="shared" si="421"/>
        <v/>
      </c>
    </row>
    <row r="3842" spans="1:15" hidden="1">
      <c r="A3842" s="475">
        <f t="shared" ref="A3842:A3905" si="423">DATE(YEAR(B3842),MONTH(B3842),1)</f>
        <v>43617</v>
      </c>
      <c r="B3842" s="475">
        <v>43626</v>
      </c>
      <c r="C3842" s="467">
        <v>1</v>
      </c>
      <c r="D3842" s="467">
        <v>778</v>
      </c>
      <c r="E3842" s="467">
        <v>9</v>
      </c>
      <c r="F3842" s="467">
        <v>0</v>
      </c>
      <c r="G3842" s="467">
        <f t="array" ref="G3842">MAX(IF($A$2:$A$8761=A3842,$D$2:$D$8761))</f>
        <v>1470</v>
      </c>
      <c r="H3842" s="467">
        <f t="shared" ref="H3842:H3905" si="424">IF(G3842=D3842,1,0)</f>
        <v>0</v>
      </c>
      <c r="I3842" s="475" t="str">
        <f t="shared" ref="I3842:I3905" si="425">IF(D3842=G3842,B3842,"")</f>
        <v/>
      </c>
      <c r="J3842" s="471">
        <f>'Potential Projects'!D3843</f>
        <v>26.545102193558531</v>
      </c>
      <c r="K3842" s="471">
        <f>'Potential Projects'!E3843</f>
        <v>88.774551601806067</v>
      </c>
      <c r="L3842" s="476">
        <f t="shared" ref="L3842:L3905" si="426">D3842-E3842-F3842-J3842-K3842</f>
        <v>653.6803462046355</v>
      </c>
      <c r="M3842" s="471">
        <f t="shared" si="422"/>
        <v>1381.5671280264469</v>
      </c>
      <c r="N3842" s="467">
        <f t="shared" ref="N3842:N3905" si="427">IF(M3842=L3842,1,0)</f>
        <v>0</v>
      </c>
      <c r="O3842" s="475" t="str">
        <f t="shared" ref="O3842:O3905" si="428">IF(L3842=M3842,B3842,"")</f>
        <v/>
      </c>
    </row>
    <row r="3843" spans="1:15" hidden="1">
      <c r="A3843" s="475">
        <f t="shared" si="423"/>
        <v>43617</v>
      </c>
      <c r="B3843" s="475">
        <v>43626</v>
      </c>
      <c r="C3843" s="467">
        <v>2</v>
      </c>
      <c r="D3843" s="467">
        <v>754</v>
      </c>
      <c r="E3843" s="467">
        <v>7</v>
      </c>
      <c r="F3843" s="467">
        <v>0</v>
      </c>
      <c r="G3843" s="467">
        <f t="array" ref="G3843">MAX(IF($A$2:$A$8761=A3843,$D$2:$D$8761))</f>
        <v>1470</v>
      </c>
      <c r="H3843" s="467">
        <f t="shared" si="424"/>
        <v>0</v>
      </c>
      <c r="I3843" s="475" t="str">
        <f t="shared" si="425"/>
        <v/>
      </c>
      <c r="J3843" s="471">
        <f>'Potential Projects'!D3844</f>
        <v>1.7053282453715544</v>
      </c>
      <c r="K3843" s="471">
        <f>'Potential Projects'!E3844</f>
        <v>85.10031804988175</v>
      </c>
      <c r="L3843" s="476">
        <f t="shared" si="426"/>
        <v>660.19435370474673</v>
      </c>
      <c r="M3843" s="471">
        <f t="shared" si="422"/>
        <v>1381.5671280264469</v>
      </c>
      <c r="N3843" s="467">
        <f t="shared" si="427"/>
        <v>0</v>
      </c>
      <c r="O3843" s="475" t="str">
        <f t="shared" si="428"/>
        <v/>
      </c>
    </row>
    <row r="3844" spans="1:15" hidden="1">
      <c r="A3844" s="475">
        <f t="shared" si="423"/>
        <v>43617</v>
      </c>
      <c r="B3844" s="475">
        <v>43626</v>
      </c>
      <c r="C3844" s="467">
        <v>3</v>
      </c>
      <c r="D3844" s="467">
        <v>745</v>
      </c>
      <c r="E3844" s="467">
        <v>6</v>
      </c>
      <c r="F3844" s="467">
        <v>0</v>
      </c>
      <c r="G3844" s="467">
        <f t="array" ref="G3844">MAX(IF($A$2:$A$8761=A3844,$D$2:$D$8761))</f>
        <v>1470</v>
      </c>
      <c r="H3844" s="467">
        <f t="shared" si="424"/>
        <v>0</v>
      </c>
      <c r="I3844" s="475" t="str">
        <f t="shared" si="425"/>
        <v/>
      </c>
      <c r="J3844" s="471">
        <f>'Potential Projects'!D3845</f>
        <v>41.151413347080101</v>
      </c>
      <c r="K3844" s="471">
        <f>'Potential Projects'!E3845</f>
        <v>92.12649768866909</v>
      </c>
      <c r="L3844" s="476">
        <f t="shared" si="426"/>
        <v>605.72208896425082</v>
      </c>
      <c r="M3844" s="471">
        <f t="shared" si="422"/>
        <v>1381.5671280264469</v>
      </c>
      <c r="N3844" s="467">
        <f t="shared" si="427"/>
        <v>0</v>
      </c>
      <c r="O3844" s="475" t="str">
        <f t="shared" si="428"/>
        <v/>
      </c>
    </row>
    <row r="3845" spans="1:15" hidden="1">
      <c r="A3845" s="475">
        <f t="shared" si="423"/>
        <v>43617</v>
      </c>
      <c r="B3845" s="475">
        <v>43626</v>
      </c>
      <c r="C3845" s="467">
        <v>4</v>
      </c>
      <c r="D3845" s="467">
        <v>759</v>
      </c>
      <c r="E3845" s="467">
        <v>8</v>
      </c>
      <c r="F3845" s="467">
        <v>0</v>
      </c>
      <c r="G3845" s="467">
        <f t="array" ref="G3845">MAX(IF($A$2:$A$8761=A3845,$D$2:$D$8761))</f>
        <v>1470</v>
      </c>
      <c r="H3845" s="467">
        <f t="shared" si="424"/>
        <v>0</v>
      </c>
      <c r="I3845" s="475" t="str">
        <f t="shared" si="425"/>
        <v/>
      </c>
      <c r="J3845" s="471">
        <f>'Potential Projects'!D3846</f>
        <v>44.313957782052768</v>
      </c>
      <c r="K3845" s="471">
        <f>'Potential Projects'!E3846</f>
        <v>73.386889647387662</v>
      </c>
      <c r="L3845" s="476">
        <f t="shared" si="426"/>
        <v>633.29915257055961</v>
      </c>
      <c r="M3845" s="471">
        <f t="shared" si="422"/>
        <v>1381.5671280264469</v>
      </c>
      <c r="N3845" s="467">
        <f t="shared" si="427"/>
        <v>0</v>
      </c>
      <c r="O3845" s="475" t="str">
        <f t="shared" si="428"/>
        <v/>
      </c>
    </row>
    <row r="3846" spans="1:15" hidden="1">
      <c r="A3846" s="475">
        <f t="shared" si="423"/>
        <v>43617</v>
      </c>
      <c r="B3846" s="475">
        <v>43626</v>
      </c>
      <c r="C3846" s="467">
        <v>5</v>
      </c>
      <c r="D3846" s="467">
        <v>775</v>
      </c>
      <c r="E3846" s="467">
        <v>7</v>
      </c>
      <c r="F3846" s="467">
        <v>0</v>
      </c>
      <c r="G3846" s="467">
        <f t="array" ref="G3846">MAX(IF($A$2:$A$8761=A3846,$D$2:$D$8761))</f>
        <v>1470</v>
      </c>
      <c r="H3846" s="467">
        <f t="shared" si="424"/>
        <v>0</v>
      </c>
      <c r="I3846" s="475" t="str">
        <f t="shared" si="425"/>
        <v/>
      </c>
      <c r="J3846" s="471">
        <f>'Potential Projects'!D3847</f>
        <v>44.341688626164128</v>
      </c>
      <c r="K3846" s="471">
        <f>'Potential Projects'!E3847</f>
        <v>48.07480762201677</v>
      </c>
      <c r="L3846" s="476">
        <f t="shared" si="426"/>
        <v>675.58350375181908</v>
      </c>
      <c r="M3846" s="471">
        <f t="shared" si="422"/>
        <v>1381.5671280264469</v>
      </c>
      <c r="N3846" s="467">
        <f t="shared" si="427"/>
        <v>0</v>
      </c>
      <c r="O3846" s="475" t="str">
        <f t="shared" si="428"/>
        <v/>
      </c>
    </row>
    <row r="3847" spans="1:15" hidden="1">
      <c r="A3847" s="475">
        <f t="shared" si="423"/>
        <v>43617</v>
      </c>
      <c r="B3847" s="475">
        <v>43626</v>
      </c>
      <c r="C3847" s="467">
        <v>6</v>
      </c>
      <c r="D3847" s="467">
        <v>846</v>
      </c>
      <c r="E3847" s="467">
        <v>6</v>
      </c>
      <c r="F3847" s="467">
        <v>1</v>
      </c>
      <c r="G3847" s="467">
        <f t="array" ref="G3847">MAX(IF($A$2:$A$8761=A3847,$D$2:$D$8761))</f>
        <v>1470</v>
      </c>
      <c r="H3847" s="467">
        <f t="shared" si="424"/>
        <v>0</v>
      </c>
      <c r="I3847" s="475" t="str">
        <f t="shared" si="425"/>
        <v/>
      </c>
      <c r="J3847" s="471">
        <f>'Potential Projects'!D3848</f>
        <v>81.537361764676945</v>
      </c>
      <c r="K3847" s="471">
        <f>'Potential Projects'!E3848</f>
        <v>47.684464308750805</v>
      </c>
      <c r="L3847" s="476">
        <f t="shared" si="426"/>
        <v>709.77817392657232</v>
      </c>
      <c r="M3847" s="471">
        <f t="shared" si="422"/>
        <v>1381.5671280264469</v>
      </c>
      <c r="N3847" s="467">
        <f t="shared" si="427"/>
        <v>0</v>
      </c>
      <c r="O3847" s="475" t="str">
        <f t="shared" si="428"/>
        <v/>
      </c>
    </row>
    <row r="3848" spans="1:15" hidden="1">
      <c r="A3848" s="475">
        <f t="shared" si="423"/>
        <v>43617</v>
      </c>
      <c r="B3848" s="475">
        <v>43626</v>
      </c>
      <c r="C3848" s="467">
        <v>7</v>
      </c>
      <c r="D3848" s="467">
        <v>948</v>
      </c>
      <c r="E3848" s="467">
        <v>9</v>
      </c>
      <c r="F3848" s="467">
        <v>6</v>
      </c>
      <c r="G3848" s="467">
        <f t="array" ref="G3848">MAX(IF($A$2:$A$8761=A3848,$D$2:$D$8761))</f>
        <v>1470</v>
      </c>
      <c r="H3848" s="467">
        <f t="shared" si="424"/>
        <v>0</v>
      </c>
      <c r="I3848" s="475" t="str">
        <f t="shared" si="425"/>
        <v/>
      </c>
      <c r="J3848" s="471">
        <f>'Potential Projects'!D3849</f>
        <v>73.570405574120343</v>
      </c>
      <c r="K3848" s="471">
        <f>'Potential Projects'!E3849</f>
        <v>25.121995001075039</v>
      </c>
      <c r="L3848" s="476">
        <f t="shared" si="426"/>
        <v>834.30759942480472</v>
      </c>
      <c r="M3848" s="471">
        <f t="shared" si="422"/>
        <v>1381.5671280264469</v>
      </c>
      <c r="N3848" s="467">
        <f t="shared" si="427"/>
        <v>0</v>
      </c>
      <c r="O3848" s="475" t="str">
        <f t="shared" si="428"/>
        <v/>
      </c>
    </row>
    <row r="3849" spans="1:15" hidden="1">
      <c r="A3849" s="475">
        <f t="shared" si="423"/>
        <v>43617</v>
      </c>
      <c r="B3849" s="475">
        <v>43626</v>
      </c>
      <c r="C3849" s="467">
        <v>8</v>
      </c>
      <c r="D3849" s="467">
        <v>993</v>
      </c>
      <c r="E3849" s="467">
        <v>7</v>
      </c>
      <c r="F3849" s="467">
        <v>10</v>
      </c>
      <c r="G3849" s="467">
        <f t="array" ref="G3849">MAX(IF($A$2:$A$8761=A3849,$D$2:$D$8761))</f>
        <v>1470</v>
      </c>
      <c r="H3849" s="467">
        <f t="shared" si="424"/>
        <v>0</v>
      </c>
      <c r="I3849" s="475" t="str">
        <f t="shared" si="425"/>
        <v/>
      </c>
      <c r="J3849" s="471">
        <f>'Potential Projects'!D3850</f>
        <v>82.73609620479084</v>
      </c>
      <c r="K3849" s="471">
        <f>'Potential Projects'!E3850</f>
        <v>1.35016544829069</v>
      </c>
      <c r="L3849" s="476">
        <f t="shared" si="426"/>
        <v>891.91373834691854</v>
      </c>
      <c r="M3849" s="471">
        <f t="shared" si="422"/>
        <v>1381.5671280264469</v>
      </c>
      <c r="N3849" s="467">
        <f t="shared" si="427"/>
        <v>0</v>
      </c>
      <c r="O3849" s="475" t="str">
        <f t="shared" si="428"/>
        <v/>
      </c>
    </row>
    <row r="3850" spans="1:15" hidden="1">
      <c r="A3850" s="475">
        <f t="shared" si="423"/>
        <v>43617</v>
      </c>
      <c r="B3850" s="475">
        <v>43626</v>
      </c>
      <c r="C3850" s="467">
        <v>9</v>
      </c>
      <c r="D3850" s="467">
        <v>1070</v>
      </c>
      <c r="E3850" s="467">
        <v>1</v>
      </c>
      <c r="F3850" s="467">
        <v>11</v>
      </c>
      <c r="G3850" s="467">
        <f t="array" ref="G3850">MAX(IF($A$2:$A$8761=A3850,$D$2:$D$8761))</f>
        <v>1470</v>
      </c>
      <c r="H3850" s="467">
        <f t="shared" si="424"/>
        <v>0</v>
      </c>
      <c r="I3850" s="475" t="str">
        <f t="shared" si="425"/>
        <v/>
      </c>
      <c r="J3850" s="471">
        <f>'Potential Projects'!D3851</f>
        <v>67.744132446743833</v>
      </c>
      <c r="K3850" s="471">
        <f>'Potential Projects'!E3851</f>
        <v>25.35510583745431</v>
      </c>
      <c r="L3850" s="476">
        <f t="shared" si="426"/>
        <v>964.90076171580188</v>
      </c>
      <c r="M3850" s="471">
        <f t="shared" si="422"/>
        <v>1381.5671280264469</v>
      </c>
      <c r="N3850" s="467">
        <f t="shared" si="427"/>
        <v>0</v>
      </c>
      <c r="O3850" s="475" t="str">
        <f t="shared" si="428"/>
        <v/>
      </c>
    </row>
    <row r="3851" spans="1:15" hidden="1">
      <c r="A3851" s="475">
        <f t="shared" si="423"/>
        <v>43617</v>
      </c>
      <c r="B3851" s="475">
        <v>43626</v>
      </c>
      <c r="C3851" s="467">
        <v>10</v>
      </c>
      <c r="D3851" s="467">
        <v>1070</v>
      </c>
      <c r="E3851" s="467">
        <v>0</v>
      </c>
      <c r="F3851" s="467">
        <v>14</v>
      </c>
      <c r="G3851" s="467">
        <f t="array" ref="G3851">MAX(IF($A$2:$A$8761=A3851,$D$2:$D$8761))</f>
        <v>1470</v>
      </c>
      <c r="H3851" s="467">
        <f t="shared" si="424"/>
        <v>0</v>
      </c>
      <c r="I3851" s="475" t="str">
        <f t="shared" si="425"/>
        <v/>
      </c>
      <c r="J3851" s="471">
        <f>'Potential Projects'!D3852</f>
        <v>76.530198600499517</v>
      </c>
      <c r="K3851" s="471">
        <f>'Potential Projects'!E3852</f>
        <v>33.668088583100413</v>
      </c>
      <c r="L3851" s="476">
        <f t="shared" si="426"/>
        <v>945.80171281640014</v>
      </c>
      <c r="M3851" s="471">
        <f t="shared" si="422"/>
        <v>1381.5671280264469</v>
      </c>
      <c r="N3851" s="467">
        <f t="shared" si="427"/>
        <v>0</v>
      </c>
      <c r="O3851" s="475" t="str">
        <f t="shared" si="428"/>
        <v/>
      </c>
    </row>
    <row r="3852" spans="1:15" hidden="1">
      <c r="A3852" s="475">
        <f t="shared" si="423"/>
        <v>43617</v>
      </c>
      <c r="B3852" s="475">
        <v>43626</v>
      </c>
      <c r="C3852" s="467">
        <v>11</v>
      </c>
      <c r="D3852" s="467">
        <v>1111</v>
      </c>
      <c r="E3852" s="467">
        <v>8</v>
      </c>
      <c r="F3852" s="467">
        <v>14</v>
      </c>
      <c r="G3852" s="467">
        <f t="array" ref="G3852">MAX(IF($A$2:$A$8761=A3852,$D$2:$D$8761))</f>
        <v>1470</v>
      </c>
      <c r="H3852" s="467">
        <f t="shared" si="424"/>
        <v>0</v>
      </c>
      <c r="I3852" s="475" t="str">
        <f t="shared" si="425"/>
        <v/>
      </c>
      <c r="J3852" s="471">
        <f>'Potential Projects'!D3853</f>
        <v>107.65894415977903</v>
      </c>
      <c r="K3852" s="471">
        <f>'Potential Projects'!E3853</f>
        <v>38.324047301655561</v>
      </c>
      <c r="L3852" s="476">
        <f t="shared" si="426"/>
        <v>943.01700853856539</v>
      </c>
      <c r="M3852" s="471">
        <f t="shared" si="422"/>
        <v>1381.5671280264469</v>
      </c>
      <c r="N3852" s="467">
        <f t="shared" si="427"/>
        <v>0</v>
      </c>
      <c r="O3852" s="475" t="str">
        <f t="shared" si="428"/>
        <v/>
      </c>
    </row>
    <row r="3853" spans="1:15" hidden="1">
      <c r="A3853" s="475">
        <f t="shared" si="423"/>
        <v>43617</v>
      </c>
      <c r="B3853" s="475">
        <v>43626</v>
      </c>
      <c r="C3853" s="467">
        <v>12</v>
      </c>
      <c r="D3853" s="467">
        <v>1142</v>
      </c>
      <c r="E3853" s="467">
        <v>25</v>
      </c>
      <c r="F3853" s="467">
        <v>14</v>
      </c>
      <c r="G3853" s="467">
        <f t="array" ref="G3853">MAX(IF($A$2:$A$8761=A3853,$D$2:$D$8761))</f>
        <v>1470</v>
      </c>
      <c r="H3853" s="467">
        <f t="shared" si="424"/>
        <v>0</v>
      </c>
      <c r="I3853" s="475" t="str">
        <f t="shared" si="425"/>
        <v/>
      </c>
      <c r="J3853" s="471">
        <f>'Potential Projects'!D3854</f>
        <v>129.75256216880339</v>
      </c>
      <c r="K3853" s="471">
        <f>'Potential Projects'!E3854</f>
        <v>36.350427703719632</v>
      </c>
      <c r="L3853" s="476">
        <f t="shared" si="426"/>
        <v>936.89701012747696</v>
      </c>
      <c r="M3853" s="471">
        <f t="shared" si="422"/>
        <v>1381.5671280264469</v>
      </c>
      <c r="N3853" s="467">
        <f t="shared" si="427"/>
        <v>0</v>
      </c>
      <c r="O3853" s="475" t="str">
        <f t="shared" si="428"/>
        <v/>
      </c>
    </row>
    <row r="3854" spans="1:15" hidden="1">
      <c r="A3854" s="475">
        <f t="shared" si="423"/>
        <v>43617</v>
      </c>
      <c r="B3854" s="475">
        <v>43626</v>
      </c>
      <c r="C3854" s="467">
        <v>13</v>
      </c>
      <c r="D3854" s="467">
        <v>1154</v>
      </c>
      <c r="E3854" s="467">
        <v>32</v>
      </c>
      <c r="F3854" s="467">
        <v>15</v>
      </c>
      <c r="G3854" s="467">
        <f t="array" ref="G3854">MAX(IF($A$2:$A$8761=A3854,$D$2:$D$8761))</f>
        <v>1470</v>
      </c>
      <c r="H3854" s="467">
        <f t="shared" si="424"/>
        <v>0</v>
      </c>
      <c r="I3854" s="475" t="str">
        <f t="shared" si="425"/>
        <v/>
      </c>
      <c r="J3854" s="471">
        <f>'Potential Projects'!D3855</f>
        <v>85.191059356949253</v>
      </c>
      <c r="K3854" s="471">
        <f>'Potential Projects'!E3855</f>
        <v>29.574568426144921</v>
      </c>
      <c r="L3854" s="476">
        <f t="shared" si="426"/>
        <v>992.23437221690585</v>
      </c>
      <c r="M3854" s="471">
        <f t="shared" si="422"/>
        <v>1381.5671280264469</v>
      </c>
      <c r="N3854" s="467">
        <f t="shared" si="427"/>
        <v>0</v>
      </c>
      <c r="O3854" s="475" t="str">
        <f t="shared" si="428"/>
        <v/>
      </c>
    </row>
    <row r="3855" spans="1:15" hidden="1">
      <c r="A3855" s="475">
        <f t="shared" si="423"/>
        <v>43617</v>
      </c>
      <c r="B3855" s="475">
        <v>43626</v>
      </c>
      <c r="C3855" s="467">
        <v>14</v>
      </c>
      <c r="D3855" s="467">
        <v>1171</v>
      </c>
      <c r="E3855" s="467">
        <v>27</v>
      </c>
      <c r="F3855" s="467">
        <v>13</v>
      </c>
      <c r="G3855" s="467">
        <f t="array" ref="G3855">MAX(IF($A$2:$A$8761=A3855,$D$2:$D$8761))</f>
        <v>1470</v>
      </c>
      <c r="H3855" s="467">
        <f t="shared" si="424"/>
        <v>0</v>
      </c>
      <c r="I3855" s="475" t="str">
        <f t="shared" si="425"/>
        <v/>
      </c>
      <c r="J3855" s="471">
        <f>'Potential Projects'!D3856</f>
        <v>93.502999104259871</v>
      </c>
      <c r="K3855" s="471">
        <f>'Potential Projects'!E3856</f>
        <v>40.603527090948184</v>
      </c>
      <c r="L3855" s="476">
        <f t="shared" si="426"/>
        <v>996.89347380479182</v>
      </c>
      <c r="M3855" s="471">
        <f t="shared" si="422"/>
        <v>1381.5671280264469</v>
      </c>
      <c r="N3855" s="467">
        <f t="shared" si="427"/>
        <v>0</v>
      </c>
      <c r="O3855" s="475" t="str">
        <f t="shared" si="428"/>
        <v/>
      </c>
    </row>
    <row r="3856" spans="1:15" hidden="1">
      <c r="A3856" s="475">
        <f t="shared" si="423"/>
        <v>43617</v>
      </c>
      <c r="B3856" s="475">
        <v>43626</v>
      </c>
      <c r="C3856" s="467">
        <v>15</v>
      </c>
      <c r="D3856" s="467">
        <v>1196</v>
      </c>
      <c r="E3856" s="467">
        <v>33</v>
      </c>
      <c r="F3856" s="467">
        <v>10</v>
      </c>
      <c r="G3856" s="467">
        <f t="array" ref="G3856">MAX(IF($A$2:$A$8761=A3856,$D$2:$D$8761))</f>
        <v>1470</v>
      </c>
      <c r="H3856" s="467">
        <f t="shared" si="424"/>
        <v>0</v>
      </c>
      <c r="I3856" s="475" t="str">
        <f t="shared" si="425"/>
        <v/>
      </c>
      <c r="J3856" s="471">
        <f>'Potential Projects'!D3857</f>
        <v>102.11819052087205</v>
      </c>
      <c r="K3856" s="471">
        <f>'Potential Projects'!E3857</f>
        <v>32.438389808643301</v>
      </c>
      <c r="L3856" s="476">
        <f t="shared" si="426"/>
        <v>1018.4434196704847</v>
      </c>
      <c r="M3856" s="471">
        <f t="shared" si="422"/>
        <v>1381.5671280264469</v>
      </c>
      <c r="N3856" s="467">
        <f t="shared" si="427"/>
        <v>0</v>
      </c>
      <c r="O3856" s="475" t="str">
        <f t="shared" si="428"/>
        <v/>
      </c>
    </row>
    <row r="3857" spans="1:15" hidden="1">
      <c r="A3857" s="475">
        <f t="shared" si="423"/>
        <v>43617</v>
      </c>
      <c r="B3857" s="475">
        <v>43626</v>
      </c>
      <c r="C3857" s="467">
        <v>16</v>
      </c>
      <c r="D3857" s="467">
        <v>1217</v>
      </c>
      <c r="E3857" s="467">
        <v>38</v>
      </c>
      <c r="F3857" s="467">
        <v>9</v>
      </c>
      <c r="G3857" s="467">
        <f t="array" ref="G3857">MAX(IF($A$2:$A$8761=A3857,$D$2:$D$8761))</f>
        <v>1470</v>
      </c>
      <c r="H3857" s="467">
        <f t="shared" si="424"/>
        <v>0</v>
      </c>
      <c r="I3857" s="475" t="str">
        <f t="shared" si="425"/>
        <v/>
      </c>
      <c r="J3857" s="471">
        <f>'Potential Projects'!D3858</f>
        <v>93.816527781446794</v>
      </c>
      <c r="K3857" s="471">
        <f>'Potential Projects'!E3858</f>
        <v>31.50829321651258</v>
      </c>
      <c r="L3857" s="476">
        <f t="shared" si="426"/>
        <v>1044.6751790020405</v>
      </c>
      <c r="M3857" s="471">
        <f t="shared" si="422"/>
        <v>1381.5671280264469</v>
      </c>
      <c r="N3857" s="467">
        <f t="shared" si="427"/>
        <v>0</v>
      </c>
      <c r="O3857" s="475" t="str">
        <f t="shared" si="428"/>
        <v/>
      </c>
    </row>
    <row r="3858" spans="1:15" hidden="1">
      <c r="A3858" s="475">
        <f t="shared" si="423"/>
        <v>43617</v>
      </c>
      <c r="B3858" s="475">
        <v>43626</v>
      </c>
      <c r="C3858" s="467">
        <v>17</v>
      </c>
      <c r="D3858" s="467">
        <v>1197</v>
      </c>
      <c r="E3858" s="467">
        <v>37</v>
      </c>
      <c r="F3858" s="467">
        <v>9</v>
      </c>
      <c r="G3858" s="467">
        <f t="array" ref="G3858">MAX(IF($A$2:$A$8761=A3858,$D$2:$D$8761))</f>
        <v>1470</v>
      </c>
      <c r="H3858" s="467">
        <f t="shared" si="424"/>
        <v>0</v>
      </c>
      <c r="I3858" s="475" t="str">
        <f t="shared" si="425"/>
        <v/>
      </c>
      <c r="J3858" s="471">
        <f>'Potential Projects'!D3859</f>
        <v>84.23857480472536</v>
      </c>
      <c r="K3858" s="471">
        <f>'Potential Projects'!E3859</f>
        <v>45.472258116534078</v>
      </c>
      <c r="L3858" s="476">
        <f t="shared" si="426"/>
        <v>1021.2891670787405</v>
      </c>
      <c r="M3858" s="471">
        <f t="shared" si="422"/>
        <v>1381.5671280264469</v>
      </c>
      <c r="N3858" s="467">
        <f t="shared" si="427"/>
        <v>0</v>
      </c>
      <c r="O3858" s="475" t="str">
        <f t="shared" si="428"/>
        <v/>
      </c>
    </row>
    <row r="3859" spans="1:15" hidden="1">
      <c r="A3859" s="475">
        <f t="shared" si="423"/>
        <v>43617</v>
      </c>
      <c r="B3859" s="475">
        <v>43626</v>
      </c>
      <c r="C3859" s="467">
        <v>18</v>
      </c>
      <c r="D3859" s="467">
        <v>1213</v>
      </c>
      <c r="E3859" s="467">
        <v>33</v>
      </c>
      <c r="F3859" s="467">
        <v>8</v>
      </c>
      <c r="G3859" s="467">
        <f t="array" ref="G3859">MAX(IF($A$2:$A$8761=A3859,$D$2:$D$8761))</f>
        <v>1470</v>
      </c>
      <c r="H3859" s="467">
        <f t="shared" si="424"/>
        <v>0</v>
      </c>
      <c r="I3859" s="475" t="str">
        <f t="shared" si="425"/>
        <v/>
      </c>
      <c r="J3859" s="471">
        <f>'Potential Projects'!D3860</f>
        <v>86.467176031402261</v>
      </c>
      <c r="K3859" s="471">
        <f>'Potential Projects'!E3860</f>
        <v>43.861603042356471</v>
      </c>
      <c r="L3859" s="476">
        <f t="shared" si="426"/>
        <v>1041.6712209262414</v>
      </c>
      <c r="M3859" s="471">
        <f t="shared" si="422"/>
        <v>1381.5671280264469</v>
      </c>
      <c r="N3859" s="467">
        <f t="shared" si="427"/>
        <v>0</v>
      </c>
      <c r="O3859" s="475" t="str">
        <f t="shared" si="428"/>
        <v/>
      </c>
    </row>
    <row r="3860" spans="1:15" hidden="1">
      <c r="A3860" s="475">
        <f t="shared" si="423"/>
        <v>43617</v>
      </c>
      <c r="B3860" s="475">
        <v>43626</v>
      </c>
      <c r="C3860" s="467">
        <v>19</v>
      </c>
      <c r="D3860" s="467">
        <v>1207</v>
      </c>
      <c r="E3860" s="467">
        <v>24</v>
      </c>
      <c r="F3860" s="467">
        <v>8</v>
      </c>
      <c r="G3860" s="467">
        <f t="array" ref="G3860">MAX(IF($A$2:$A$8761=A3860,$D$2:$D$8761))</f>
        <v>1470</v>
      </c>
      <c r="H3860" s="467">
        <f t="shared" si="424"/>
        <v>0</v>
      </c>
      <c r="I3860" s="475" t="str">
        <f t="shared" si="425"/>
        <v/>
      </c>
      <c r="J3860" s="471">
        <f>'Potential Projects'!D3861</f>
        <v>88.361336230364543</v>
      </c>
      <c r="K3860" s="471">
        <f>'Potential Projects'!E3861</f>
        <v>52.765185390238663</v>
      </c>
      <c r="L3860" s="476">
        <f t="shared" si="426"/>
        <v>1033.8734783793968</v>
      </c>
      <c r="M3860" s="471">
        <f t="shared" si="422"/>
        <v>1381.5671280264469</v>
      </c>
      <c r="N3860" s="467">
        <f t="shared" si="427"/>
        <v>0</v>
      </c>
      <c r="O3860" s="475" t="str">
        <f t="shared" si="428"/>
        <v/>
      </c>
    </row>
    <row r="3861" spans="1:15" hidden="1">
      <c r="A3861" s="475">
        <f t="shared" si="423"/>
        <v>43617</v>
      </c>
      <c r="B3861" s="475">
        <v>43626</v>
      </c>
      <c r="C3861" s="467">
        <v>20</v>
      </c>
      <c r="D3861" s="467">
        <v>1172</v>
      </c>
      <c r="E3861" s="467">
        <v>13</v>
      </c>
      <c r="F3861" s="467">
        <v>2</v>
      </c>
      <c r="G3861" s="467">
        <f t="array" ref="G3861">MAX(IF($A$2:$A$8761=A3861,$D$2:$D$8761))</f>
        <v>1470</v>
      </c>
      <c r="H3861" s="467">
        <f t="shared" si="424"/>
        <v>0</v>
      </c>
      <c r="I3861" s="475" t="str">
        <f t="shared" si="425"/>
        <v/>
      </c>
      <c r="J3861" s="471">
        <f>'Potential Projects'!D3862</f>
        <v>66.751832694024102</v>
      </c>
      <c r="K3861" s="471">
        <f>'Potential Projects'!E3862</f>
        <v>56.941624166845841</v>
      </c>
      <c r="L3861" s="476">
        <f t="shared" si="426"/>
        <v>1033.3065431391299</v>
      </c>
      <c r="M3861" s="471">
        <f t="shared" si="422"/>
        <v>1381.5671280264469</v>
      </c>
      <c r="N3861" s="467">
        <f t="shared" si="427"/>
        <v>0</v>
      </c>
      <c r="O3861" s="475" t="str">
        <f t="shared" si="428"/>
        <v/>
      </c>
    </row>
    <row r="3862" spans="1:15" hidden="1">
      <c r="A3862" s="475">
        <f t="shared" si="423"/>
        <v>43617</v>
      </c>
      <c r="B3862" s="475">
        <v>43626</v>
      </c>
      <c r="C3862" s="467">
        <v>21</v>
      </c>
      <c r="D3862" s="467">
        <v>1143</v>
      </c>
      <c r="E3862" s="467">
        <v>14</v>
      </c>
      <c r="F3862" s="467">
        <v>0</v>
      </c>
      <c r="G3862" s="467">
        <f t="array" ref="G3862">MAX(IF($A$2:$A$8761=A3862,$D$2:$D$8761))</f>
        <v>1470</v>
      </c>
      <c r="H3862" s="467">
        <f t="shared" si="424"/>
        <v>0</v>
      </c>
      <c r="I3862" s="475" t="str">
        <f t="shared" si="425"/>
        <v/>
      </c>
      <c r="J3862" s="471">
        <f>'Potential Projects'!D3863</f>
        <v>107.52779786972837</v>
      </c>
      <c r="K3862" s="471">
        <f>'Potential Projects'!E3863</f>
        <v>56.504345785852507</v>
      </c>
      <c r="L3862" s="476">
        <f t="shared" si="426"/>
        <v>964.96785634441915</v>
      </c>
      <c r="M3862" s="471">
        <f t="shared" si="422"/>
        <v>1381.5671280264469</v>
      </c>
      <c r="N3862" s="467">
        <f t="shared" si="427"/>
        <v>0</v>
      </c>
      <c r="O3862" s="475" t="str">
        <f t="shared" si="428"/>
        <v/>
      </c>
    </row>
    <row r="3863" spans="1:15" hidden="1">
      <c r="A3863" s="475">
        <f t="shared" si="423"/>
        <v>43617</v>
      </c>
      <c r="B3863" s="475">
        <v>43626</v>
      </c>
      <c r="C3863" s="467">
        <v>22</v>
      </c>
      <c r="D3863" s="467">
        <v>1101</v>
      </c>
      <c r="E3863" s="467">
        <v>19</v>
      </c>
      <c r="F3863" s="467">
        <v>0</v>
      </c>
      <c r="G3863" s="467">
        <f t="array" ref="G3863">MAX(IF($A$2:$A$8761=A3863,$D$2:$D$8761))</f>
        <v>1470</v>
      </c>
      <c r="H3863" s="467">
        <f t="shared" si="424"/>
        <v>0</v>
      </c>
      <c r="I3863" s="475" t="str">
        <f t="shared" si="425"/>
        <v/>
      </c>
      <c r="J3863" s="471">
        <f>'Potential Projects'!D3864</f>
        <v>141.83186771904752</v>
      </c>
      <c r="K3863" s="471">
        <f>'Potential Projects'!E3864</f>
        <v>28.912001720060196</v>
      </c>
      <c r="L3863" s="476">
        <f t="shared" si="426"/>
        <v>911.2561305608923</v>
      </c>
      <c r="M3863" s="471">
        <f t="shared" si="422"/>
        <v>1381.5671280264469</v>
      </c>
      <c r="N3863" s="467">
        <f t="shared" si="427"/>
        <v>0</v>
      </c>
      <c r="O3863" s="475" t="str">
        <f t="shared" si="428"/>
        <v/>
      </c>
    </row>
    <row r="3864" spans="1:15" hidden="1">
      <c r="A3864" s="475">
        <f t="shared" si="423"/>
        <v>43617</v>
      </c>
      <c r="B3864" s="475">
        <v>43626</v>
      </c>
      <c r="C3864" s="467">
        <v>23</v>
      </c>
      <c r="D3864" s="467">
        <v>1015</v>
      </c>
      <c r="E3864" s="467">
        <v>41</v>
      </c>
      <c r="F3864" s="467">
        <v>0</v>
      </c>
      <c r="G3864" s="467">
        <f t="array" ref="G3864">MAX(IF($A$2:$A$8761=A3864,$D$2:$D$8761))</f>
        <v>1470</v>
      </c>
      <c r="H3864" s="467">
        <f t="shared" si="424"/>
        <v>0</v>
      </c>
      <c r="I3864" s="475" t="str">
        <f t="shared" si="425"/>
        <v/>
      </c>
      <c r="J3864" s="471">
        <f>'Potential Projects'!D3865</f>
        <v>143.30286362789144</v>
      </c>
      <c r="K3864" s="471">
        <f>'Potential Projects'!E3865</f>
        <v>1.5027044184046441</v>
      </c>
      <c r="L3864" s="476">
        <f t="shared" si="426"/>
        <v>829.194431953704</v>
      </c>
      <c r="M3864" s="471">
        <f t="shared" si="422"/>
        <v>1381.5671280264469</v>
      </c>
      <c r="N3864" s="467">
        <f t="shared" si="427"/>
        <v>0</v>
      </c>
      <c r="O3864" s="475" t="str">
        <f t="shared" si="428"/>
        <v/>
      </c>
    </row>
    <row r="3865" spans="1:15" hidden="1">
      <c r="A3865" s="475">
        <f t="shared" si="423"/>
        <v>43617</v>
      </c>
      <c r="B3865" s="475">
        <v>43626</v>
      </c>
      <c r="C3865" s="467">
        <v>24</v>
      </c>
      <c r="D3865" s="467">
        <v>902</v>
      </c>
      <c r="E3865" s="467">
        <v>52</v>
      </c>
      <c r="F3865" s="467">
        <v>0</v>
      </c>
      <c r="G3865" s="467">
        <f t="array" ref="G3865">MAX(IF($A$2:$A$8761=A3865,$D$2:$D$8761))</f>
        <v>1470</v>
      </c>
      <c r="H3865" s="467">
        <f t="shared" si="424"/>
        <v>0</v>
      </c>
      <c r="I3865" s="475" t="str">
        <f t="shared" si="425"/>
        <v/>
      </c>
      <c r="J3865" s="471">
        <f>'Potential Projects'!D3866</f>
        <v>144</v>
      </c>
      <c r="K3865" s="471">
        <f>'Potential Projects'!E3866</f>
        <v>27.57904579660288</v>
      </c>
      <c r="L3865" s="476">
        <f t="shared" si="426"/>
        <v>678.42095420339717</v>
      </c>
      <c r="M3865" s="471">
        <f t="shared" si="422"/>
        <v>1381.5671280264469</v>
      </c>
      <c r="N3865" s="467">
        <f t="shared" si="427"/>
        <v>0</v>
      </c>
      <c r="O3865" s="475" t="str">
        <f t="shared" si="428"/>
        <v/>
      </c>
    </row>
    <row r="3866" spans="1:15" hidden="1">
      <c r="A3866" s="475">
        <f t="shared" si="423"/>
        <v>43617</v>
      </c>
      <c r="B3866" s="475">
        <v>43627</v>
      </c>
      <c r="C3866" s="467">
        <v>1</v>
      </c>
      <c r="D3866" s="467">
        <v>824</v>
      </c>
      <c r="E3866" s="467">
        <v>49</v>
      </c>
      <c r="F3866" s="467">
        <v>0</v>
      </c>
      <c r="G3866" s="467">
        <f t="array" ref="G3866">MAX(IF($A$2:$A$8761=A3866,$D$2:$D$8761))</f>
        <v>1470</v>
      </c>
      <c r="H3866" s="467">
        <f t="shared" si="424"/>
        <v>0</v>
      </c>
      <c r="I3866" s="475" t="str">
        <f t="shared" si="425"/>
        <v/>
      </c>
      <c r="J3866" s="471">
        <f>'Potential Projects'!D3867</f>
        <v>135.75075807119808</v>
      </c>
      <c r="K3866" s="471">
        <f>'Potential Projects'!E3867</f>
        <v>29.249151956568486</v>
      </c>
      <c r="L3866" s="476">
        <f t="shared" si="426"/>
        <v>610.00008997223335</v>
      </c>
      <c r="M3866" s="471">
        <f t="shared" si="422"/>
        <v>1381.5671280264469</v>
      </c>
      <c r="N3866" s="467">
        <f t="shared" si="427"/>
        <v>0</v>
      </c>
      <c r="O3866" s="475" t="str">
        <f t="shared" si="428"/>
        <v/>
      </c>
    </row>
    <row r="3867" spans="1:15" hidden="1">
      <c r="A3867" s="475">
        <f t="shared" si="423"/>
        <v>43617</v>
      </c>
      <c r="B3867" s="475">
        <v>43627</v>
      </c>
      <c r="C3867" s="467">
        <v>2</v>
      </c>
      <c r="D3867" s="467">
        <v>796</v>
      </c>
      <c r="E3867" s="467">
        <v>43</v>
      </c>
      <c r="F3867" s="467">
        <v>0</v>
      </c>
      <c r="G3867" s="467">
        <f t="array" ref="G3867">MAX(IF($A$2:$A$8761=A3867,$D$2:$D$8761))</f>
        <v>1470</v>
      </c>
      <c r="H3867" s="467">
        <f t="shared" si="424"/>
        <v>0</v>
      </c>
      <c r="I3867" s="475" t="str">
        <f t="shared" si="425"/>
        <v/>
      </c>
      <c r="J3867" s="471">
        <f>'Potential Projects'!D3868</f>
        <v>133.65101058813545</v>
      </c>
      <c r="K3867" s="471">
        <f>'Potential Projects'!E3868</f>
        <v>13.487573962588691</v>
      </c>
      <c r="L3867" s="476">
        <f t="shared" si="426"/>
        <v>605.8614154492758</v>
      </c>
      <c r="M3867" s="471">
        <f t="shared" si="422"/>
        <v>1381.5671280264469</v>
      </c>
      <c r="N3867" s="467">
        <f t="shared" si="427"/>
        <v>0</v>
      </c>
      <c r="O3867" s="475" t="str">
        <f t="shared" si="428"/>
        <v/>
      </c>
    </row>
    <row r="3868" spans="1:15" hidden="1">
      <c r="A3868" s="475">
        <f t="shared" si="423"/>
        <v>43617</v>
      </c>
      <c r="B3868" s="475">
        <v>43627</v>
      </c>
      <c r="C3868" s="467">
        <v>3</v>
      </c>
      <c r="D3868" s="467">
        <v>758</v>
      </c>
      <c r="E3868" s="467">
        <v>56</v>
      </c>
      <c r="F3868" s="467">
        <v>0</v>
      </c>
      <c r="G3868" s="467">
        <f t="array" ref="G3868">MAX(IF($A$2:$A$8761=A3868,$D$2:$D$8761))</f>
        <v>1470</v>
      </c>
      <c r="H3868" s="467">
        <f t="shared" si="424"/>
        <v>0</v>
      </c>
      <c r="I3868" s="475" t="str">
        <f t="shared" si="425"/>
        <v/>
      </c>
      <c r="J3868" s="471">
        <f>'Potential Projects'!D3869</f>
        <v>139.49466768640738</v>
      </c>
      <c r="K3868" s="471">
        <f>'Potential Projects'!E3869</f>
        <v>13.721467050096754</v>
      </c>
      <c r="L3868" s="476">
        <f t="shared" si="426"/>
        <v>548.78386526349584</v>
      </c>
      <c r="M3868" s="471">
        <f t="shared" si="422"/>
        <v>1381.5671280264469</v>
      </c>
      <c r="N3868" s="467">
        <f t="shared" si="427"/>
        <v>0</v>
      </c>
      <c r="O3868" s="475" t="str">
        <f t="shared" si="428"/>
        <v/>
      </c>
    </row>
    <row r="3869" spans="1:15" hidden="1">
      <c r="A3869" s="475">
        <f t="shared" si="423"/>
        <v>43617</v>
      </c>
      <c r="B3869" s="475">
        <v>43627</v>
      </c>
      <c r="C3869" s="467">
        <v>4</v>
      </c>
      <c r="D3869" s="467">
        <v>772</v>
      </c>
      <c r="E3869" s="467">
        <v>61</v>
      </c>
      <c r="F3869" s="467">
        <v>0</v>
      </c>
      <c r="G3869" s="467">
        <f t="array" ref="G3869">MAX(IF($A$2:$A$8761=A3869,$D$2:$D$8761))</f>
        <v>1470</v>
      </c>
      <c r="H3869" s="467">
        <f t="shared" si="424"/>
        <v>0</v>
      </c>
      <c r="I3869" s="475" t="str">
        <f t="shared" si="425"/>
        <v/>
      </c>
      <c r="J3869" s="471">
        <f>'Potential Projects'!D3870</f>
        <v>137.41657641789811</v>
      </c>
      <c r="K3869" s="471">
        <f>'Potential Projects'!E3870</f>
        <v>10.244360782627391</v>
      </c>
      <c r="L3869" s="476">
        <f t="shared" si="426"/>
        <v>563.3390627994745</v>
      </c>
      <c r="M3869" s="471">
        <f t="shared" si="422"/>
        <v>1381.5671280264469</v>
      </c>
      <c r="N3869" s="467">
        <f t="shared" si="427"/>
        <v>0</v>
      </c>
      <c r="O3869" s="475" t="str">
        <f t="shared" si="428"/>
        <v/>
      </c>
    </row>
    <row r="3870" spans="1:15" hidden="1">
      <c r="A3870" s="475">
        <f t="shared" si="423"/>
        <v>43617</v>
      </c>
      <c r="B3870" s="475">
        <v>43627</v>
      </c>
      <c r="C3870" s="467">
        <v>5</v>
      </c>
      <c r="D3870" s="467">
        <v>782</v>
      </c>
      <c r="E3870" s="467">
        <v>54</v>
      </c>
      <c r="F3870" s="467">
        <v>0</v>
      </c>
      <c r="G3870" s="467">
        <f t="array" ref="G3870">MAX(IF($A$2:$A$8761=A3870,$D$2:$D$8761))</f>
        <v>1470</v>
      </c>
      <c r="H3870" s="467">
        <f t="shared" si="424"/>
        <v>0</v>
      </c>
      <c r="I3870" s="475" t="str">
        <f t="shared" si="425"/>
        <v/>
      </c>
      <c r="J3870" s="471">
        <f>'Potential Projects'!D3871</f>
        <v>140.90460000442903</v>
      </c>
      <c r="K3870" s="471">
        <f>'Potential Projects'!E3871</f>
        <v>4.4079851107288759</v>
      </c>
      <c r="L3870" s="476">
        <f t="shared" si="426"/>
        <v>582.68741488484204</v>
      </c>
      <c r="M3870" s="471">
        <f t="shared" si="422"/>
        <v>1381.5671280264469</v>
      </c>
      <c r="N3870" s="467">
        <f t="shared" si="427"/>
        <v>0</v>
      </c>
      <c r="O3870" s="475" t="str">
        <f t="shared" si="428"/>
        <v/>
      </c>
    </row>
    <row r="3871" spans="1:15" hidden="1">
      <c r="A3871" s="475">
        <f t="shared" si="423"/>
        <v>43617</v>
      </c>
      <c r="B3871" s="475">
        <v>43627</v>
      </c>
      <c r="C3871" s="467">
        <v>6</v>
      </c>
      <c r="D3871" s="467">
        <v>863</v>
      </c>
      <c r="E3871" s="467">
        <v>37</v>
      </c>
      <c r="F3871" s="467">
        <v>1</v>
      </c>
      <c r="G3871" s="467">
        <f t="array" ref="G3871">MAX(IF($A$2:$A$8761=A3871,$D$2:$D$8761))</f>
        <v>1470</v>
      </c>
      <c r="H3871" s="467">
        <f t="shared" si="424"/>
        <v>0</v>
      </c>
      <c r="I3871" s="475" t="str">
        <f t="shared" si="425"/>
        <v/>
      </c>
      <c r="J3871" s="471">
        <f>'Potential Projects'!D3872</f>
        <v>125.65603842154682</v>
      </c>
      <c r="K3871" s="471">
        <f>'Potential Projects'!E3872</f>
        <v>5.9451085788002581E-2</v>
      </c>
      <c r="L3871" s="476">
        <f t="shared" si="426"/>
        <v>699.28451049266516</v>
      </c>
      <c r="M3871" s="471">
        <f t="shared" si="422"/>
        <v>1381.5671280264469</v>
      </c>
      <c r="N3871" s="467">
        <f t="shared" si="427"/>
        <v>0</v>
      </c>
      <c r="O3871" s="475" t="str">
        <f t="shared" si="428"/>
        <v/>
      </c>
    </row>
    <row r="3872" spans="1:15" hidden="1">
      <c r="A3872" s="475">
        <f t="shared" si="423"/>
        <v>43617</v>
      </c>
      <c r="B3872" s="475">
        <v>43627</v>
      </c>
      <c r="C3872" s="467">
        <v>7</v>
      </c>
      <c r="D3872" s="467">
        <v>961</v>
      </c>
      <c r="E3872" s="467">
        <v>46</v>
      </c>
      <c r="F3872" s="467">
        <v>7</v>
      </c>
      <c r="G3872" s="467">
        <f t="array" ref="G3872">MAX(IF($A$2:$A$8761=A3872,$D$2:$D$8761))</f>
        <v>1470</v>
      </c>
      <c r="H3872" s="467">
        <f t="shared" si="424"/>
        <v>0</v>
      </c>
      <c r="I3872" s="475" t="str">
        <f t="shared" si="425"/>
        <v/>
      </c>
      <c r="J3872" s="471">
        <f>'Potential Projects'!D3873</f>
        <v>108.61747551277011</v>
      </c>
      <c r="K3872" s="471">
        <f>'Potential Projects'!E3873</f>
        <v>0.24249784992474738</v>
      </c>
      <c r="L3872" s="476">
        <f t="shared" si="426"/>
        <v>799.14002663730503</v>
      </c>
      <c r="M3872" s="471">
        <f t="shared" si="422"/>
        <v>1381.5671280264469</v>
      </c>
      <c r="N3872" s="467">
        <f t="shared" si="427"/>
        <v>0</v>
      </c>
      <c r="O3872" s="475" t="str">
        <f t="shared" si="428"/>
        <v/>
      </c>
    </row>
    <row r="3873" spans="1:15" hidden="1">
      <c r="A3873" s="475">
        <f t="shared" si="423"/>
        <v>43617</v>
      </c>
      <c r="B3873" s="475">
        <v>43627</v>
      </c>
      <c r="C3873" s="467">
        <v>8</v>
      </c>
      <c r="D3873" s="467">
        <v>1049</v>
      </c>
      <c r="E3873" s="467">
        <v>27</v>
      </c>
      <c r="F3873" s="467">
        <v>13</v>
      </c>
      <c r="G3873" s="467">
        <f t="array" ref="G3873">MAX(IF($A$2:$A$8761=A3873,$D$2:$D$8761))</f>
        <v>1470</v>
      </c>
      <c r="H3873" s="467">
        <f t="shared" si="424"/>
        <v>0</v>
      </c>
      <c r="I3873" s="475" t="str">
        <f t="shared" si="425"/>
        <v/>
      </c>
      <c r="J3873" s="471">
        <f>'Potential Projects'!D3874</f>
        <v>79.248638299414793</v>
      </c>
      <c r="K3873" s="471">
        <f>'Potential Projects'!E3874</f>
        <v>1.7162589765641798</v>
      </c>
      <c r="L3873" s="476">
        <f t="shared" si="426"/>
        <v>928.03510272402104</v>
      </c>
      <c r="M3873" s="471">
        <f t="shared" si="422"/>
        <v>1381.5671280264469</v>
      </c>
      <c r="N3873" s="467">
        <f t="shared" si="427"/>
        <v>0</v>
      </c>
      <c r="O3873" s="475" t="str">
        <f t="shared" si="428"/>
        <v/>
      </c>
    </row>
    <row r="3874" spans="1:15" hidden="1">
      <c r="A3874" s="475">
        <f t="shared" si="423"/>
        <v>43617</v>
      </c>
      <c r="B3874" s="475">
        <v>43627</v>
      </c>
      <c r="C3874" s="467">
        <v>9</v>
      </c>
      <c r="D3874" s="467">
        <v>1096</v>
      </c>
      <c r="E3874" s="467">
        <v>20</v>
      </c>
      <c r="F3874" s="467">
        <v>14</v>
      </c>
      <c r="G3874" s="467">
        <f t="array" ref="G3874">MAX(IF($A$2:$A$8761=A3874,$D$2:$D$8761))</f>
        <v>1470</v>
      </c>
      <c r="H3874" s="467">
        <f t="shared" si="424"/>
        <v>0</v>
      </c>
      <c r="I3874" s="475" t="str">
        <f t="shared" si="425"/>
        <v/>
      </c>
      <c r="J3874" s="471">
        <f>'Potential Projects'!D3875</f>
        <v>66.099827983038608</v>
      </c>
      <c r="K3874" s="471">
        <f>'Potential Projects'!E3875</f>
        <v>3.3816716297570419</v>
      </c>
      <c r="L3874" s="476">
        <f t="shared" si="426"/>
        <v>992.51850038720431</v>
      </c>
      <c r="M3874" s="471">
        <f t="shared" si="422"/>
        <v>1381.5671280264469</v>
      </c>
      <c r="N3874" s="467">
        <f t="shared" si="427"/>
        <v>0</v>
      </c>
      <c r="O3874" s="475" t="str">
        <f t="shared" si="428"/>
        <v/>
      </c>
    </row>
    <row r="3875" spans="1:15" hidden="1">
      <c r="A3875" s="475">
        <f t="shared" si="423"/>
        <v>43617</v>
      </c>
      <c r="B3875" s="475">
        <v>43627</v>
      </c>
      <c r="C3875" s="467">
        <v>10</v>
      </c>
      <c r="D3875" s="467">
        <v>1118</v>
      </c>
      <c r="E3875" s="467">
        <v>18</v>
      </c>
      <c r="F3875" s="467">
        <v>13</v>
      </c>
      <c r="G3875" s="467">
        <f t="array" ref="G3875">MAX(IF($A$2:$A$8761=A3875,$D$2:$D$8761))</f>
        <v>1470</v>
      </c>
      <c r="H3875" s="467">
        <f t="shared" si="424"/>
        <v>0</v>
      </c>
      <c r="I3875" s="475" t="str">
        <f t="shared" si="425"/>
        <v/>
      </c>
      <c r="J3875" s="471">
        <f>'Potential Projects'!D3876</f>
        <v>53.393764065893293</v>
      </c>
      <c r="K3875" s="471">
        <f>'Potential Projects'!E3876</f>
        <v>7.3312575790152668</v>
      </c>
      <c r="L3875" s="476">
        <f t="shared" si="426"/>
        <v>1026.2749783550914</v>
      </c>
      <c r="M3875" s="471">
        <f t="shared" si="422"/>
        <v>1381.5671280264469</v>
      </c>
      <c r="N3875" s="467">
        <f t="shared" si="427"/>
        <v>0</v>
      </c>
      <c r="O3875" s="475" t="str">
        <f t="shared" si="428"/>
        <v/>
      </c>
    </row>
    <row r="3876" spans="1:15" hidden="1">
      <c r="A3876" s="475">
        <f t="shared" si="423"/>
        <v>43617</v>
      </c>
      <c r="B3876" s="475">
        <v>43627</v>
      </c>
      <c r="C3876" s="467">
        <v>11</v>
      </c>
      <c r="D3876" s="467">
        <v>1159</v>
      </c>
      <c r="E3876" s="467">
        <v>13</v>
      </c>
      <c r="F3876" s="467">
        <v>14</v>
      </c>
      <c r="G3876" s="467">
        <f t="array" ref="G3876">MAX(IF($A$2:$A$8761=A3876,$D$2:$D$8761))</f>
        <v>1470</v>
      </c>
      <c r="H3876" s="467">
        <f t="shared" si="424"/>
        <v>0</v>
      </c>
      <c r="I3876" s="475" t="str">
        <f t="shared" si="425"/>
        <v/>
      </c>
      <c r="J3876" s="471">
        <f>'Potential Projects'!D3877</f>
        <v>49.133303887022919</v>
      </c>
      <c r="K3876" s="471">
        <f>'Potential Projects'!E3877</f>
        <v>4.5667820898731453</v>
      </c>
      <c r="L3876" s="476">
        <f t="shared" si="426"/>
        <v>1078.2999140231038</v>
      </c>
      <c r="M3876" s="471">
        <f t="shared" si="422"/>
        <v>1381.5671280264469</v>
      </c>
      <c r="N3876" s="467">
        <f t="shared" si="427"/>
        <v>0</v>
      </c>
      <c r="O3876" s="475" t="str">
        <f t="shared" si="428"/>
        <v/>
      </c>
    </row>
    <row r="3877" spans="1:15" hidden="1">
      <c r="A3877" s="475">
        <f t="shared" si="423"/>
        <v>43617</v>
      </c>
      <c r="B3877" s="475">
        <v>43627</v>
      </c>
      <c r="C3877" s="467">
        <v>12</v>
      </c>
      <c r="D3877" s="467">
        <v>1178</v>
      </c>
      <c r="E3877" s="467">
        <v>4</v>
      </c>
      <c r="F3877" s="467">
        <v>14</v>
      </c>
      <c r="G3877" s="467">
        <f t="array" ref="G3877">MAX(IF($A$2:$A$8761=A3877,$D$2:$D$8761))</f>
        <v>1470</v>
      </c>
      <c r="H3877" s="467">
        <f t="shared" si="424"/>
        <v>0</v>
      </c>
      <c r="I3877" s="475" t="str">
        <f t="shared" si="425"/>
        <v/>
      </c>
      <c r="J3877" s="471">
        <f>'Potential Projects'!D3878</f>
        <v>68.327635346937811</v>
      </c>
      <c r="K3877" s="471">
        <f>'Potential Projects'!E3878</f>
        <v>7.8475433240163408</v>
      </c>
      <c r="L3877" s="476">
        <f t="shared" si="426"/>
        <v>1083.8248213290458</v>
      </c>
      <c r="M3877" s="471">
        <f t="shared" si="422"/>
        <v>1381.5671280264469</v>
      </c>
      <c r="N3877" s="467">
        <f t="shared" si="427"/>
        <v>0</v>
      </c>
      <c r="O3877" s="475" t="str">
        <f t="shared" si="428"/>
        <v/>
      </c>
    </row>
    <row r="3878" spans="1:15" hidden="1">
      <c r="A3878" s="475">
        <f t="shared" si="423"/>
        <v>43617</v>
      </c>
      <c r="B3878" s="475">
        <v>43627</v>
      </c>
      <c r="C3878" s="467">
        <v>13</v>
      </c>
      <c r="D3878" s="467">
        <v>1206</v>
      </c>
      <c r="E3878" s="467">
        <v>1</v>
      </c>
      <c r="F3878" s="467">
        <v>14</v>
      </c>
      <c r="G3878" s="467">
        <f t="array" ref="G3878">MAX(IF($A$2:$A$8761=A3878,$D$2:$D$8761))</f>
        <v>1470</v>
      </c>
      <c r="H3878" s="467">
        <f t="shared" si="424"/>
        <v>0</v>
      </c>
      <c r="I3878" s="475" t="str">
        <f t="shared" si="425"/>
        <v/>
      </c>
      <c r="J3878" s="471">
        <f>'Potential Projects'!D3879</f>
        <v>56.349969595017484</v>
      </c>
      <c r="K3878" s="471">
        <f>'Potential Projects'!E3879</f>
        <v>7.1223965276284673</v>
      </c>
      <c r="L3878" s="476">
        <f t="shared" si="426"/>
        <v>1127.527633877354</v>
      </c>
      <c r="M3878" s="471">
        <f t="shared" si="422"/>
        <v>1381.5671280264469</v>
      </c>
      <c r="N3878" s="467">
        <f t="shared" si="427"/>
        <v>0</v>
      </c>
      <c r="O3878" s="475" t="str">
        <f t="shared" si="428"/>
        <v/>
      </c>
    </row>
    <row r="3879" spans="1:15" hidden="1">
      <c r="A3879" s="475">
        <f t="shared" si="423"/>
        <v>43617</v>
      </c>
      <c r="B3879" s="475">
        <v>43627</v>
      </c>
      <c r="C3879" s="467">
        <v>14</v>
      </c>
      <c r="D3879" s="467">
        <v>1252</v>
      </c>
      <c r="E3879" s="467">
        <v>2</v>
      </c>
      <c r="F3879" s="467">
        <v>13</v>
      </c>
      <c r="G3879" s="467">
        <f t="array" ref="G3879">MAX(IF($A$2:$A$8761=A3879,$D$2:$D$8761))</f>
        <v>1470</v>
      </c>
      <c r="H3879" s="467">
        <f t="shared" si="424"/>
        <v>0</v>
      </c>
      <c r="I3879" s="475" t="str">
        <f t="shared" si="425"/>
        <v/>
      </c>
      <c r="J3879" s="471">
        <f>'Potential Projects'!D3880</f>
        <v>38.012550796625263</v>
      </c>
      <c r="K3879" s="471">
        <f>'Potential Projects'!E3880</f>
        <v>9.5497217802623098</v>
      </c>
      <c r="L3879" s="476">
        <f t="shared" si="426"/>
        <v>1189.4377274231124</v>
      </c>
      <c r="M3879" s="471">
        <f t="shared" si="422"/>
        <v>1381.5671280264469</v>
      </c>
      <c r="N3879" s="467">
        <f t="shared" si="427"/>
        <v>0</v>
      </c>
      <c r="O3879" s="475" t="str">
        <f t="shared" si="428"/>
        <v/>
      </c>
    </row>
    <row r="3880" spans="1:15" hidden="1">
      <c r="A3880" s="475">
        <f t="shared" si="423"/>
        <v>43617</v>
      </c>
      <c r="B3880" s="475">
        <v>43627</v>
      </c>
      <c r="C3880" s="467">
        <v>15</v>
      </c>
      <c r="D3880" s="467">
        <v>1265</v>
      </c>
      <c r="E3880" s="467">
        <v>7</v>
      </c>
      <c r="F3880" s="467">
        <v>10</v>
      </c>
      <c r="G3880" s="467">
        <f t="array" ref="G3880">MAX(IF($A$2:$A$8761=A3880,$D$2:$D$8761))</f>
        <v>1470</v>
      </c>
      <c r="H3880" s="467">
        <f t="shared" si="424"/>
        <v>0</v>
      </c>
      <c r="I3880" s="475" t="str">
        <f t="shared" si="425"/>
        <v/>
      </c>
      <c r="J3880" s="471">
        <f>'Potential Projects'!D3881</f>
        <v>29.574113335068851</v>
      </c>
      <c r="K3880" s="471">
        <f>'Potential Projects'!E3881</f>
        <v>15.23668748656203</v>
      </c>
      <c r="L3880" s="476">
        <f t="shared" si="426"/>
        <v>1203.1891991783691</v>
      </c>
      <c r="M3880" s="471">
        <f t="shared" si="422"/>
        <v>1381.5671280264469</v>
      </c>
      <c r="N3880" s="467">
        <f t="shared" si="427"/>
        <v>0</v>
      </c>
      <c r="O3880" s="475" t="str">
        <f t="shared" si="428"/>
        <v/>
      </c>
    </row>
    <row r="3881" spans="1:15" hidden="1">
      <c r="A3881" s="475">
        <f t="shared" si="423"/>
        <v>43617</v>
      </c>
      <c r="B3881" s="475">
        <v>43627</v>
      </c>
      <c r="C3881" s="467">
        <v>16</v>
      </c>
      <c r="D3881" s="467">
        <v>1295</v>
      </c>
      <c r="E3881" s="467">
        <v>7</v>
      </c>
      <c r="F3881" s="467">
        <v>9</v>
      </c>
      <c r="G3881" s="467">
        <f t="array" ref="G3881">MAX(IF($A$2:$A$8761=A3881,$D$2:$D$8761))</f>
        <v>1470</v>
      </c>
      <c r="H3881" s="467">
        <f t="shared" si="424"/>
        <v>0</v>
      </c>
      <c r="I3881" s="475" t="str">
        <f t="shared" si="425"/>
        <v/>
      </c>
      <c r="J3881" s="471">
        <f>'Potential Projects'!D3882</f>
        <v>35.387868007787986</v>
      </c>
      <c r="K3881" s="471">
        <f>'Potential Projects'!E3882</f>
        <v>20.862637604816172</v>
      </c>
      <c r="L3881" s="476">
        <f t="shared" si="426"/>
        <v>1222.7494943873958</v>
      </c>
      <c r="M3881" s="471">
        <f t="shared" si="422"/>
        <v>1381.5671280264469</v>
      </c>
      <c r="N3881" s="467">
        <f t="shared" si="427"/>
        <v>0</v>
      </c>
      <c r="O3881" s="475" t="str">
        <f t="shared" si="428"/>
        <v/>
      </c>
    </row>
    <row r="3882" spans="1:15" hidden="1">
      <c r="A3882" s="475">
        <f t="shared" si="423"/>
        <v>43617</v>
      </c>
      <c r="B3882" s="475">
        <v>43627</v>
      </c>
      <c r="C3882" s="467">
        <v>17</v>
      </c>
      <c r="D3882" s="467">
        <v>1310</v>
      </c>
      <c r="E3882" s="467">
        <v>7</v>
      </c>
      <c r="F3882" s="467">
        <v>8</v>
      </c>
      <c r="G3882" s="467">
        <f t="array" ref="G3882">MAX(IF($A$2:$A$8761=A3882,$D$2:$D$8761))</f>
        <v>1470</v>
      </c>
      <c r="H3882" s="467">
        <f t="shared" si="424"/>
        <v>0</v>
      </c>
      <c r="I3882" s="475" t="str">
        <f t="shared" si="425"/>
        <v/>
      </c>
      <c r="J3882" s="471">
        <f>'Potential Projects'!D3883</f>
        <v>38.7001009081972</v>
      </c>
      <c r="K3882" s="471">
        <f>'Potential Projects'!E3883</f>
        <v>43.091085680498821</v>
      </c>
      <c r="L3882" s="476">
        <f t="shared" si="426"/>
        <v>1213.2088134113042</v>
      </c>
      <c r="M3882" s="471">
        <f t="shared" si="422"/>
        <v>1381.5671280264469</v>
      </c>
      <c r="N3882" s="467">
        <f t="shared" si="427"/>
        <v>0</v>
      </c>
      <c r="O3882" s="475" t="str">
        <f t="shared" si="428"/>
        <v/>
      </c>
    </row>
    <row r="3883" spans="1:15" hidden="1">
      <c r="A3883" s="475">
        <f t="shared" si="423"/>
        <v>43617</v>
      </c>
      <c r="B3883" s="475">
        <v>43627</v>
      </c>
      <c r="C3883" s="467">
        <v>18</v>
      </c>
      <c r="D3883" s="467">
        <v>1314</v>
      </c>
      <c r="E3883" s="467">
        <v>3</v>
      </c>
      <c r="F3883" s="467">
        <v>9</v>
      </c>
      <c r="G3883" s="467">
        <f t="array" ref="G3883">MAX(IF($A$2:$A$8761=A3883,$D$2:$D$8761))</f>
        <v>1470</v>
      </c>
      <c r="H3883" s="467">
        <f t="shared" si="424"/>
        <v>0</v>
      </c>
      <c r="I3883" s="475" t="str">
        <f t="shared" si="425"/>
        <v/>
      </c>
      <c r="J3883" s="471">
        <f>'Potential Projects'!D3884</f>
        <v>34.817966740204611</v>
      </c>
      <c r="K3883" s="471">
        <f>'Potential Projects'!E3884</f>
        <v>58.790083584175449</v>
      </c>
      <c r="L3883" s="476">
        <f t="shared" si="426"/>
        <v>1208.39194967562</v>
      </c>
      <c r="M3883" s="471">
        <f t="shared" ref="M3883:M3946" si="429">MAX($L$3626:$L$4345)</f>
        <v>1381.5671280264469</v>
      </c>
      <c r="N3883" s="467">
        <f t="shared" si="427"/>
        <v>0</v>
      </c>
      <c r="O3883" s="475" t="str">
        <f t="shared" si="428"/>
        <v/>
      </c>
    </row>
    <row r="3884" spans="1:15" hidden="1">
      <c r="A3884" s="475">
        <f t="shared" si="423"/>
        <v>43617</v>
      </c>
      <c r="B3884" s="475">
        <v>43627</v>
      </c>
      <c r="C3884" s="467">
        <v>19</v>
      </c>
      <c r="D3884" s="467">
        <v>1298</v>
      </c>
      <c r="E3884" s="467">
        <v>1</v>
      </c>
      <c r="F3884" s="467">
        <v>8</v>
      </c>
      <c r="G3884" s="467">
        <f t="array" ref="G3884">MAX(IF($A$2:$A$8761=A3884,$D$2:$D$8761))</f>
        <v>1470</v>
      </c>
      <c r="H3884" s="467">
        <f t="shared" si="424"/>
        <v>0</v>
      </c>
      <c r="I3884" s="475" t="str">
        <f t="shared" si="425"/>
        <v/>
      </c>
      <c r="J3884" s="471">
        <f>'Potential Projects'!D3885</f>
        <v>36.346889918097027</v>
      </c>
      <c r="K3884" s="471">
        <f>'Potential Projects'!E3885</f>
        <v>78.371393840034401</v>
      </c>
      <c r="L3884" s="476">
        <f t="shared" si="426"/>
        <v>1174.2817162418685</v>
      </c>
      <c r="M3884" s="471">
        <f t="shared" si="429"/>
        <v>1381.5671280264469</v>
      </c>
      <c r="N3884" s="467">
        <f t="shared" si="427"/>
        <v>0</v>
      </c>
      <c r="O3884" s="475" t="str">
        <f t="shared" si="428"/>
        <v/>
      </c>
    </row>
    <row r="3885" spans="1:15" hidden="1">
      <c r="A3885" s="475">
        <f t="shared" si="423"/>
        <v>43617</v>
      </c>
      <c r="B3885" s="475">
        <v>43627</v>
      </c>
      <c r="C3885" s="467">
        <v>20</v>
      </c>
      <c r="D3885" s="467">
        <v>1282</v>
      </c>
      <c r="E3885" s="467">
        <v>0</v>
      </c>
      <c r="F3885" s="467">
        <v>2</v>
      </c>
      <c r="G3885" s="467">
        <f t="array" ref="G3885">MAX(IF($A$2:$A$8761=A3885,$D$2:$D$8761))</f>
        <v>1470</v>
      </c>
      <c r="H3885" s="467">
        <f t="shared" si="424"/>
        <v>0</v>
      </c>
      <c r="I3885" s="475" t="str">
        <f t="shared" si="425"/>
        <v/>
      </c>
      <c r="J3885" s="471">
        <f>'Potential Projects'!D3886</f>
        <v>62.457285598556254</v>
      </c>
      <c r="K3885" s="471">
        <f>'Potential Projects'!E3886</f>
        <v>93.556452752096334</v>
      </c>
      <c r="L3885" s="476">
        <f t="shared" si="426"/>
        <v>1123.9862616493474</v>
      </c>
      <c r="M3885" s="471">
        <f t="shared" si="429"/>
        <v>1381.5671280264469</v>
      </c>
      <c r="N3885" s="467">
        <f t="shared" si="427"/>
        <v>0</v>
      </c>
      <c r="O3885" s="475" t="str">
        <f t="shared" si="428"/>
        <v/>
      </c>
    </row>
    <row r="3886" spans="1:15" hidden="1">
      <c r="A3886" s="475">
        <f t="shared" si="423"/>
        <v>43617</v>
      </c>
      <c r="B3886" s="475">
        <v>43627</v>
      </c>
      <c r="C3886" s="467">
        <v>21</v>
      </c>
      <c r="D3886" s="467">
        <v>1245</v>
      </c>
      <c r="E3886" s="467">
        <v>0</v>
      </c>
      <c r="F3886" s="467">
        <v>0</v>
      </c>
      <c r="G3886" s="467">
        <f t="array" ref="G3886">MAX(IF($A$2:$A$8761=A3886,$D$2:$D$8761))</f>
        <v>1470</v>
      </c>
      <c r="H3886" s="467">
        <f t="shared" si="424"/>
        <v>0</v>
      </c>
      <c r="I3886" s="475" t="str">
        <f t="shared" si="425"/>
        <v/>
      </c>
      <c r="J3886" s="471">
        <f>'Potential Projects'!D3887</f>
        <v>80.506656153375573</v>
      </c>
      <c r="K3886" s="471">
        <f>'Potential Projects'!E3887</f>
        <v>98.826478606751238</v>
      </c>
      <c r="L3886" s="476">
        <f t="shared" si="426"/>
        <v>1065.6668652398732</v>
      </c>
      <c r="M3886" s="471">
        <f t="shared" si="429"/>
        <v>1381.5671280264469</v>
      </c>
      <c r="N3886" s="467">
        <f t="shared" si="427"/>
        <v>0</v>
      </c>
      <c r="O3886" s="475" t="str">
        <f t="shared" si="428"/>
        <v/>
      </c>
    </row>
    <row r="3887" spans="1:15" hidden="1">
      <c r="A3887" s="475">
        <f t="shared" si="423"/>
        <v>43617</v>
      </c>
      <c r="B3887" s="475">
        <v>43627</v>
      </c>
      <c r="C3887" s="467">
        <v>22</v>
      </c>
      <c r="D3887" s="467">
        <v>1169</v>
      </c>
      <c r="E3887" s="467">
        <v>0</v>
      </c>
      <c r="F3887" s="467">
        <v>0</v>
      </c>
      <c r="G3887" s="467">
        <f t="array" ref="G3887">MAX(IF($A$2:$A$8761=A3887,$D$2:$D$8761))</f>
        <v>1470</v>
      </c>
      <c r="H3887" s="467">
        <f t="shared" si="424"/>
        <v>0</v>
      </c>
      <c r="I3887" s="475" t="str">
        <f t="shared" si="425"/>
        <v/>
      </c>
      <c r="J3887" s="471">
        <f>'Potential Projects'!D3888</f>
        <v>80.841502386687949</v>
      </c>
      <c r="K3887" s="471">
        <f>'Potential Projects'!E3888</f>
        <v>99.264539238873354</v>
      </c>
      <c r="L3887" s="476">
        <f t="shared" si="426"/>
        <v>988.89395837443863</v>
      </c>
      <c r="M3887" s="471">
        <f t="shared" si="429"/>
        <v>1381.5671280264469</v>
      </c>
      <c r="N3887" s="467">
        <f t="shared" si="427"/>
        <v>0</v>
      </c>
      <c r="O3887" s="475" t="str">
        <f t="shared" si="428"/>
        <v/>
      </c>
    </row>
    <row r="3888" spans="1:15" hidden="1">
      <c r="A3888" s="475">
        <f t="shared" si="423"/>
        <v>43617</v>
      </c>
      <c r="B3888" s="475">
        <v>43627</v>
      </c>
      <c r="C3888" s="467">
        <v>23</v>
      </c>
      <c r="D3888" s="467">
        <v>1058</v>
      </c>
      <c r="E3888" s="467">
        <v>0</v>
      </c>
      <c r="F3888" s="467">
        <v>0</v>
      </c>
      <c r="G3888" s="467">
        <f t="array" ref="G3888">MAX(IF($A$2:$A$8761=A3888,$D$2:$D$8761))</f>
        <v>1470</v>
      </c>
      <c r="H3888" s="467">
        <f t="shared" si="424"/>
        <v>0</v>
      </c>
      <c r="I3888" s="475" t="str">
        <f t="shared" si="425"/>
        <v/>
      </c>
      <c r="J3888" s="471">
        <f>'Potential Projects'!D3889</f>
        <v>65.489872599446571</v>
      </c>
      <c r="K3888" s="471">
        <f>'Potential Projects'!E3889</f>
        <v>98.318015373038051</v>
      </c>
      <c r="L3888" s="476">
        <f t="shared" si="426"/>
        <v>894.19211202751535</v>
      </c>
      <c r="M3888" s="471">
        <f t="shared" si="429"/>
        <v>1381.5671280264469</v>
      </c>
      <c r="N3888" s="467">
        <f t="shared" si="427"/>
        <v>0</v>
      </c>
      <c r="O3888" s="475" t="str">
        <f t="shared" si="428"/>
        <v/>
      </c>
    </row>
    <row r="3889" spans="1:15" hidden="1">
      <c r="A3889" s="475">
        <f t="shared" si="423"/>
        <v>43617</v>
      </c>
      <c r="B3889" s="475">
        <v>43627</v>
      </c>
      <c r="C3889" s="467">
        <v>24</v>
      </c>
      <c r="D3889" s="467">
        <v>927</v>
      </c>
      <c r="E3889" s="467">
        <v>0</v>
      </c>
      <c r="F3889" s="467">
        <v>0</v>
      </c>
      <c r="G3889" s="467">
        <f t="array" ref="G3889">MAX(IF($A$2:$A$8761=A3889,$D$2:$D$8761))</f>
        <v>1470</v>
      </c>
      <c r="H3889" s="467">
        <f t="shared" si="424"/>
        <v>0</v>
      </c>
      <c r="I3889" s="475" t="str">
        <f t="shared" si="425"/>
        <v/>
      </c>
      <c r="J3889" s="471">
        <f>'Potential Projects'!D3890</f>
        <v>42.461414681599699</v>
      </c>
      <c r="K3889" s="471">
        <f>'Potential Projects'!E3890</f>
        <v>96.403846860890141</v>
      </c>
      <c r="L3889" s="476">
        <f t="shared" si="426"/>
        <v>788.13473845751025</v>
      </c>
      <c r="M3889" s="471">
        <f t="shared" si="429"/>
        <v>1381.5671280264469</v>
      </c>
      <c r="N3889" s="467">
        <f t="shared" si="427"/>
        <v>0</v>
      </c>
      <c r="O3889" s="475" t="str">
        <f t="shared" si="428"/>
        <v/>
      </c>
    </row>
    <row r="3890" spans="1:15" hidden="1">
      <c r="A3890" s="475">
        <f t="shared" si="423"/>
        <v>43617</v>
      </c>
      <c r="B3890" s="475">
        <v>43628</v>
      </c>
      <c r="C3890" s="467">
        <v>1</v>
      </c>
      <c r="D3890" s="467">
        <v>866</v>
      </c>
      <c r="E3890" s="467">
        <v>0</v>
      </c>
      <c r="F3890" s="467">
        <v>0</v>
      </c>
      <c r="G3890" s="467">
        <f t="array" ref="G3890">MAX(IF($A$2:$A$8761=A3890,$D$2:$D$8761))</f>
        <v>1470</v>
      </c>
      <c r="H3890" s="467">
        <f t="shared" si="424"/>
        <v>0</v>
      </c>
      <c r="I3890" s="475" t="str">
        <f t="shared" si="425"/>
        <v/>
      </c>
      <c r="J3890" s="471">
        <f>'Potential Projects'!D3891</f>
        <v>41.828093463696547</v>
      </c>
      <c r="K3890" s="471">
        <f>'Potential Projects'!E3891</f>
        <v>88.78706761986669</v>
      </c>
      <c r="L3890" s="476">
        <f t="shared" si="426"/>
        <v>735.38483891643682</v>
      </c>
      <c r="M3890" s="471">
        <f t="shared" si="429"/>
        <v>1381.5671280264469</v>
      </c>
      <c r="N3890" s="467">
        <f t="shared" si="427"/>
        <v>0</v>
      </c>
      <c r="O3890" s="475" t="str">
        <f t="shared" si="428"/>
        <v/>
      </c>
    </row>
    <row r="3891" spans="1:15" hidden="1">
      <c r="A3891" s="475">
        <f t="shared" si="423"/>
        <v>43617</v>
      </c>
      <c r="B3891" s="475">
        <v>43628</v>
      </c>
      <c r="C3891" s="467">
        <v>2</v>
      </c>
      <c r="D3891" s="467">
        <v>810</v>
      </c>
      <c r="E3891" s="467">
        <v>1</v>
      </c>
      <c r="F3891" s="467">
        <v>0</v>
      </c>
      <c r="G3891" s="467">
        <f t="array" ref="G3891">MAX(IF($A$2:$A$8761=A3891,$D$2:$D$8761))</f>
        <v>1470</v>
      </c>
      <c r="H3891" s="467">
        <f t="shared" si="424"/>
        <v>0</v>
      </c>
      <c r="I3891" s="475" t="str">
        <f t="shared" si="425"/>
        <v/>
      </c>
      <c r="J3891" s="471">
        <f>'Potential Projects'!D3892</f>
        <v>44.444955108857698</v>
      </c>
      <c r="K3891" s="471">
        <f>'Potential Projects'!E3892</f>
        <v>80.139281391098692</v>
      </c>
      <c r="L3891" s="476">
        <f t="shared" si="426"/>
        <v>684.41576350004357</v>
      </c>
      <c r="M3891" s="471">
        <f t="shared" si="429"/>
        <v>1381.5671280264469</v>
      </c>
      <c r="N3891" s="467">
        <f t="shared" si="427"/>
        <v>0</v>
      </c>
      <c r="O3891" s="475" t="str">
        <f t="shared" si="428"/>
        <v/>
      </c>
    </row>
    <row r="3892" spans="1:15" hidden="1">
      <c r="A3892" s="475">
        <f t="shared" si="423"/>
        <v>43617</v>
      </c>
      <c r="B3892" s="475">
        <v>43628</v>
      </c>
      <c r="C3892" s="467">
        <v>3</v>
      </c>
      <c r="D3892" s="467">
        <v>791</v>
      </c>
      <c r="E3892" s="467">
        <v>3</v>
      </c>
      <c r="F3892" s="467">
        <v>0</v>
      </c>
      <c r="G3892" s="467">
        <f t="array" ref="G3892">MAX(IF($A$2:$A$8761=A3892,$D$2:$D$8761))</f>
        <v>1470</v>
      </c>
      <c r="H3892" s="467">
        <f t="shared" si="424"/>
        <v>0</v>
      </c>
      <c r="I3892" s="475" t="str">
        <f t="shared" si="425"/>
        <v/>
      </c>
      <c r="J3892" s="471">
        <f>'Potential Projects'!D3893</f>
        <v>9.0220252543090886</v>
      </c>
      <c r="K3892" s="471">
        <f>'Potential Projects'!E3893</f>
        <v>83.501396742636004</v>
      </c>
      <c r="L3892" s="476">
        <f t="shared" si="426"/>
        <v>695.4765780030549</v>
      </c>
      <c r="M3892" s="471">
        <f t="shared" si="429"/>
        <v>1381.5671280264469</v>
      </c>
      <c r="N3892" s="467">
        <f t="shared" si="427"/>
        <v>0</v>
      </c>
      <c r="O3892" s="475" t="str">
        <f t="shared" si="428"/>
        <v/>
      </c>
    </row>
    <row r="3893" spans="1:15" hidden="1">
      <c r="A3893" s="475">
        <f t="shared" si="423"/>
        <v>43617</v>
      </c>
      <c r="B3893" s="475">
        <v>43628</v>
      </c>
      <c r="C3893" s="467">
        <v>4</v>
      </c>
      <c r="D3893" s="467">
        <v>776</v>
      </c>
      <c r="E3893" s="467">
        <v>6</v>
      </c>
      <c r="F3893" s="467">
        <v>0</v>
      </c>
      <c r="G3893" s="467">
        <f t="array" ref="G3893">MAX(IF($A$2:$A$8761=A3893,$D$2:$D$8761))</f>
        <v>1470</v>
      </c>
      <c r="H3893" s="467">
        <f t="shared" si="424"/>
        <v>0</v>
      </c>
      <c r="I3893" s="475" t="str">
        <f t="shared" si="425"/>
        <v/>
      </c>
      <c r="J3893" s="471">
        <f>'Potential Projects'!D3894</f>
        <v>14.914338519079553</v>
      </c>
      <c r="K3893" s="471">
        <f>'Potential Projects'!E3894</f>
        <v>93.522815953558379</v>
      </c>
      <c r="L3893" s="476">
        <f t="shared" si="426"/>
        <v>661.56284552736201</v>
      </c>
      <c r="M3893" s="471">
        <f t="shared" si="429"/>
        <v>1381.5671280264469</v>
      </c>
      <c r="N3893" s="467">
        <f t="shared" si="427"/>
        <v>0</v>
      </c>
      <c r="O3893" s="475" t="str">
        <f t="shared" si="428"/>
        <v/>
      </c>
    </row>
    <row r="3894" spans="1:15" hidden="1">
      <c r="A3894" s="475">
        <f t="shared" si="423"/>
        <v>43617</v>
      </c>
      <c r="B3894" s="475">
        <v>43628</v>
      </c>
      <c r="C3894" s="467">
        <v>5</v>
      </c>
      <c r="D3894" s="467">
        <v>819</v>
      </c>
      <c r="E3894" s="467">
        <v>5</v>
      </c>
      <c r="F3894" s="467">
        <v>0</v>
      </c>
      <c r="G3894" s="467">
        <f t="array" ref="G3894">MAX(IF($A$2:$A$8761=A3894,$D$2:$D$8761))</f>
        <v>1470</v>
      </c>
      <c r="H3894" s="467">
        <f t="shared" si="424"/>
        <v>0</v>
      </c>
      <c r="I3894" s="475" t="str">
        <f t="shared" si="425"/>
        <v/>
      </c>
      <c r="J3894" s="471">
        <f>'Potential Projects'!D3895</f>
        <v>23.97637994764651</v>
      </c>
      <c r="K3894" s="471">
        <f>'Potential Projects'!E3895</f>
        <v>78.167226295420349</v>
      </c>
      <c r="L3894" s="476">
        <f t="shared" si="426"/>
        <v>711.85639375693313</v>
      </c>
      <c r="M3894" s="471">
        <f t="shared" si="429"/>
        <v>1381.5671280264469</v>
      </c>
      <c r="N3894" s="467">
        <f t="shared" si="427"/>
        <v>0</v>
      </c>
      <c r="O3894" s="475" t="str">
        <f t="shared" si="428"/>
        <v/>
      </c>
    </row>
    <row r="3895" spans="1:15" hidden="1">
      <c r="A3895" s="475">
        <f t="shared" si="423"/>
        <v>43617</v>
      </c>
      <c r="B3895" s="475">
        <v>43628</v>
      </c>
      <c r="C3895" s="467">
        <v>6</v>
      </c>
      <c r="D3895" s="467">
        <v>868</v>
      </c>
      <c r="E3895" s="467">
        <v>7</v>
      </c>
      <c r="F3895" s="467">
        <v>1</v>
      </c>
      <c r="G3895" s="467">
        <f t="array" ref="G3895">MAX(IF($A$2:$A$8761=A3895,$D$2:$D$8761))</f>
        <v>1470</v>
      </c>
      <c r="H3895" s="467">
        <f t="shared" si="424"/>
        <v>0</v>
      </c>
      <c r="I3895" s="475" t="str">
        <f t="shared" si="425"/>
        <v/>
      </c>
      <c r="J3895" s="471">
        <f>'Potential Projects'!D3896</f>
        <v>35.73732099116782</v>
      </c>
      <c r="K3895" s="471">
        <f>'Potential Projects'!E3896</f>
        <v>49.356917222102787</v>
      </c>
      <c r="L3895" s="476">
        <f t="shared" si="426"/>
        <v>774.90576178672939</v>
      </c>
      <c r="M3895" s="471">
        <f t="shared" si="429"/>
        <v>1381.5671280264469</v>
      </c>
      <c r="N3895" s="467">
        <f t="shared" si="427"/>
        <v>0</v>
      </c>
      <c r="O3895" s="475" t="str">
        <f t="shared" si="428"/>
        <v/>
      </c>
    </row>
    <row r="3896" spans="1:15" hidden="1">
      <c r="A3896" s="475">
        <f t="shared" si="423"/>
        <v>43617</v>
      </c>
      <c r="B3896" s="475">
        <v>43628</v>
      </c>
      <c r="C3896" s="467">
        <v>7</v>
      </c>
      <c r="D3896" s="467">
        <v>999</v>
      </c>
      <c r="E3896" s="467">
        <v>4</v>
      </c>
      <c r="F3896" s="467">
        <v>5</v>
      </c>
      <c r="G3896" s="467">
        <f t="array" ref="G3896">MAX(IF($A$2:$A$8761=A3896,$D$2:$D$8761))</f>
        <v>1470</v>
      </c>
      <c r="H3896" s="467">
        <f t="shared" si="424"/>
        <v>0</v>
      </c>
      <c r="I3896" s="475" t="str">
        <f t="shared" si="425"/>
        <v/>
      </c>
      <c r="J3896" s="471">
        <f>'Potential Projects'!D3897</f>
        <v>3.0895573146768709</v>
      </c>
      <c r="K3896" s="471">
        <f>'Potential Projects'!E3897</f>
        <v>22.190900021500752</v>
      </c>
      <c r="L3896" s="476">
        <f t="shared" si="426"/>
        <v>964.71954266382238</v>
      </c>
      <c r="M3896" s="471">
        <f t="shared" si="429"/>
        <v>1381.5671280264469</v>
      </c>
      <c r="N3896" s="467">
        <f t="shared" si="427"/>
        <v>0</v>
      </c>
      <c r="O3896" s="475" t="str">
        <f t="shared" si="428"/>
        <v/>
      </c>
    </row>
    <row r="3897" spans="1:15" hidden="1">
      <c r="A3897" s="475">
        <f t="shared" si="423"/>
        <v>43617</v>
      </c>
      <c r="B3897" s="475">
        <v>43628</v>
      </c>
      <c r="C3897" s="467">
        <v>8</v>
      </c>
      <c r="D3897" s="467">
        <v>1077</v>
      </c>
      <c r="E3897" s="467">
        <v>2</v>
      </c>
      <c r="F3897" s="467">
        <v>14</v>
      </c>
      <c r="G3897" s="467">
        <f t="array" ref="G3897">MAX(IF($A$2:$A$8761=A3897,$D$2:$D$8761))</f>
        <v>1470</v>
      </c>
      <c r="H3897" s="467">
        <f t="shared" si="424"/>
        <v>0</v>
      </c>
      <c r="I3897" s="475" t="str">
        <f t="shared" si="425"/>
        <v/>
      </c>
      <c r="J3897" s="471">
        <f>'Potential Projects'!D3898</f>
        <v>6.5110464967994686</v>
      </c>
      <c r="K3897" s="471">
        <f>'Potential Projects'!E3898</f>
        <v>11.741589443130511</v>
      </c>
      <c r="L3897" s="476">
        <f t="shared" si="426"/>
        <v>1042.7473640600699</v>
      </c>
      <c r="M3897" s="471">
        <f t="shared" si="429"/>
        <v>1381.5671280264469</v>
      </c>
      <c r="N3897" s="467">
        <f t="shared" si="427"/>
        <v>0</v>
      </c>
      <c r="O3897" s="475" t="str">
        <f t="shared" si="428"/>
        <v/>
      </c>
    </row>
    <row r="3898" spans="1:15" hidden="1">
      <c r="A3898" s="475">
        <f t="shared" si="423"/>
        <v>43617</v>
      </c>
      <c r="B3898" s="475">
        <v>43628</v>
      </c>
      <c r="C3898" s="467">
        <v>9</v>
      </c>
      <c r="D3898" s="467">
        <v>1124</v>
      </c>
      <c r="E3898" s="467">
        <v>0</v>
      </c>
      <c r="F3898" s="467">
        <v>13</v>
      </c>
      <c r="G3898" s="467">
        <f t="array" ref="G3898">MAX(IF($A$2:$A$8761=A3898,$D$2:$D$8761))</f>
        <v>1470</v>
      </c>
      <c r="H3898" s="467">
        <f t="shared" si="424"/>
        <v>0</v>
      </c>
      <c r="I3898" s="475" t="str">
        <f t="shared" si="425"/>
        <v/>
      </c>
      <c r="J3898" s="471">
        <f>'Potential Projects'!D3899</f>
        <v>12.67491895529446</v>
      </c>
      <c r="K3898" s="471">
        <f>'Potential Projects'!E3899</f>
        <v>12.191383842184477</v>
      </c>
      <c r="L3898" s="476">
        <f t="shared" si="426"/>
        <v>1086.133697202521</v>
      </c>
      <c r="M3898" s="471">
        <f t="shared" si="429"/>
        <v>1381.5671280264469</v>
      </c>
      <c r="N3898" s="467">
        <f t="shared" si="427"/>
        <v>0</v>
      </c>
      <c r="O3898" s="475" t="str">
        <f t="shared" si="428"/>
        <v/>
      </c>
    </row>
    <row r="3899" spans="1:15" hidden="1">
      <c r="A3899" s="475">
        <f t="shared" si="423"/>
        <v>43617</v>
      </c>
      <c r="B3899" s="475">
        <v>43628</v>
      </c>
      <c r="C3899" s="467">
        <v>10</v>
      </c>
      <c r="D3899" s="467">
        <v>1173</v>
      </c>
      <c r="E3899" s="467">
        <v>0</v>
      </c>
      <c r="F3899" s="467">
        <v>14</v>
      </c>
      <c r="G3899" s="467">
        <f t="array" ref="G3899">MAX(IF($A$2:$A$8761=A3899,$D$2:$D$8761))</f>
        <v>1470</v>
      </c>
      <c r="H3899" s="467">
        <f t="shared" si="424"/>
        <v>0</v>
      </c>
      <c r="I3899" s="475" t="str">
        <f t="shared" si="425"/>
        <v/>
      </c>
      <c r="J3899" s="471">
        <f>'Potential Projects'!D3900</f>
        <v>9.8489686196310373</v>
      </c>
      <c r="K3899" s="471">
        <f>'Potential Projects'!E3900</f>
        <v>12.955643195011826</v>
      </c>
      <c r="L3899" s="476">
        <f t="shared" si="426"/>
        <v>1136.1953881853572</v>
      </c>
      <c r="M3899" s="471">
        <f t="shared" si="429"/>
        <v>1381.5671280264469</v>
      </c>
      <c r="N3899" s="467">
        <f t="shared" si="427"/>
        <v>0</v>
      </c>
      <c r="O3899" s="475" t="str">
        <f t="shared" si="428"/>
        <v/>
      </c>
    </row>
    <row r="3900" spans="1:15" hidden="1">
      <c r="A3900" s="475">
        <f t="shared" si="423"/>
        <v>43617</v>
      </c>
      <c r="B3900" s="475">
        <v>43628</v>
      </c>
      <c r="C3900" s="467">
        <v>11</v>
      </c>
      <c r="D3900" s="467">
        <v>1187</v>
      </c>
      <c r="E3900" s="467">
        <v>0</v>
      </c>
      <c r="F3900" s="467">
        <v>13</v>
      </c>
      <c r="G3900" s="467">
        <f t="array" ref="G3900">MAX(IF($A$2:$A$8761=A3900,$D$2:$D$8761))</f>
        <v>1470</v>
      </c>
      <c r="H3900" s="467">
        <f t="shared" si="424"/>
        <v>0</v>
      </c>
      <c r="I3900" s="475" t="str">
        <f t="shared" si="425"/>
        <v/>
      </c>
      <c r="J3900" s="471">
        <f>'Potential Projects'!D3901</f>
        <v>15.579032274161658</v>
      </c>
      <c r="K3900" s="471">
        <f>'Potential Projects'!E3901</f>
        <v>20.823525048376695</v>
      </c>
      <c r="L3900" s="476">
        <f t="shared" si="426"/>
        <v>1137.5974426774617</v>
      </c>
      <c r="M3900" s="471">
        <f t="shared" si="429"/>
        <v>1381.5671280264469</v>
      </c>
      <c r="N3900" s="467">
        <f t="shared" si="427"/>
        <v>0</v>
      </c>
      <c r="O3900" s="475" t="str">
        <f t="shared" si="428"/>
        <v/>
      </c>
    </row>
    <row r="3901" spans="1:15" hidden="1">
      <c r="A3901" s="475">
        <f t="shared" si="423"/>
        <v>43617</v>
      </c>
      <c r="B3901" s="475">
        <v>43628</v>
      </c>
      <c r="C3901" s="467">
        <v>12</v>
      </c>
      <c r="D3901" s="467">
        <v>1216</v>
      </c>
      <c r="E3901" s="467">
        <v>0</v>
      </c>
      <c r="F3901" s="467">
        <v>14</v>
      </c>
      <c r="G3901" s="467">
        <f t="array" ref="G3901">MAX(IF($A$2:$A$8761=A3901,$D$2:$D$8761))</f>
        <v>1470</v>
      </c>
      <c r="H3901" s="467">
        <f t="shared" si="424"/>
        <v>0</v>
      </c>
      <c r="I3901" s="475" t="str">
        <f t="shared" si="425"/>
        <v/>
      </c>
      <c r="J3901" s="471">
        <f>'Potential Projects'!D3902</f>
        <v>18.207402950171574</v>
      </c>
      <c r="K3901" s="471">
        <f>'Potential Projects'!E3902</f>
        <v>15.939149000215007</v>
      </c>
      <c r="L3901" s="476">
        <f t="shared" si="426"/>
        <v>1167.8534480496135</v>
      </c>
      <c r="M3901" s="471">
        <f t="shared" si="429"/>
        <v>1381.5671280264469</v>
      </c>
      <c r="N3901" s="467">
        <f t="shared" si="427"/>
        <v>0</v>
      </c>
      <c r="O3901" s="475" t="str">
        <f t="shared" si="428"/>
        <v/>
      </c>
    </row>
    <row r="3902" spans="1:15" hidden="1">
      <c r="A3902" s="475">
        <f t="shared" si="423"/>
        <v>43617</v>
      </c>
      <c r="B3902" s="475">
        <v>43628</v>
      </c>
      <c r="C3902" s="467">
        <v>13</v>
      </c>
      <c r="D3902" s="467">
        <v>1277</v>
      </c>
      <c r="E3902" s="467">
        <v>0</v>
      </c>
      <c r="F3902" s="467">
        <v>15</v>
      </c>
      <c r="G3902" s="467">
        <f t="array" ref="G3902">MAX(IF($A$2:$A$8761=A3902,$D$2:$D$8761))</f>
        <v>1470</v>
      </c>
      <c r="H3902" s="467">
        <f t="shared" si="424"/>
        <v>0</v>
      </c>
      <c r="I3902" s="475" t="str">
        <f t="shared" si="425"/>
        <v/>
      </c>
      <c r="J3902" s="471">
        <f>'Potential Projects'!D3903</f>
        <v>18.936523480786381</v>
      </c>
      <c r="K3902" s="471">
        <f>'Potential Projects'!E3903</f>
        <v>17.795430928832509</v>
      </c>
      <c r="L3902" s="476">
        <f t="shared" si="426"/>
        <v>1225.268045590381</v>
      </c>
      <c r="M3902" s="471">
        <f t="shared" si="429"/>
        <v>1381.5671280264469</v>
      </c>
      <c r="N3902" s="467">
        <f t="shared" si="427"/>
        <v>0</v>
      </c>
      <c r="O3902" s="475" t="str">
        <f t="shared" si="428"/>
        <v/>
      </c>
    </row>
    <row r="3903" spans="1:15" hidden="1">
      <c r="A3903" s="475">
        <f t="shared" si="423"/>
        <v>43617</v>
      </c>
      <c r="B3903" s="475">
        <v>43628</v>
      </c>
      <c r="C3903" s="467">
        <v>14</v>
      </c>
      <c r="D3903" s="467">
        <v>1321</v>
      </c>
      <c r="E3903" s="467">
        <v>0</v>
      </c>
      <c r="F3903" s="467">
        <v>8</v>
      </c>
      <c r="G3903" s="467">
        <f t="array" ref="G3903">MAX(IF($A$2:$A$8761=A3903,$D$2:$D$8761))</f>
        <v>1470</v>
      </c>
      <c r="H3903" s="467">
        <f t="shared" si="424"/>
        <v>0</v>
      </c>
      <c r="I3903" s="475" t="str">
        <f t="shared" si="425"/>
        <v/>
      </c>
      <c r="J3903" s="471">
        <f>'Potential Projects'!D3904</f>
        <v>19.865659842424595</v>
      </c>
      <c r="K3903" s="471">
        <f>'Potential Projects'!E3904</f>
        <v>12.006772575790151</v>
      </c>
      <c r="L3903" s="476">
        <f t="shared" si="426"/>
        <v>1281.1275675817853</v>
      </c>
      <c r="M3903" s="471">
        <f t="shared" si="429"/>
        <v>1381.5671280264469</v>
      </c>
      <c r="N3903" s="467">
        <f t="shared" si="427"/>
        <v>0</v>
      </c>
      <c r="O3903" s="475" t="str">
        <f t="shared" si="428"/>
        <v/>
      </c>
    </row>
    <row r="3904" spans="1:15" hidden="1">
      <c r="A3904" s="475">
        <f t="shared" si="423"/>
        <v>43617</v>
      </c>
      <c r="B3904" s="475">
        <v>43628</v>
      </c>
      <c r="C3904" s="467">
        <v>15</v>
      </c>
      <c r="D3904" s="467">
        <v>1363</v>
      </c>
      <c r="E3904" s="467">
        <v>0</v>
      </c>
      <c r="F3904" s="467">
        <v>12</v>
      </c>
      <c r="G3904" s="467">
        <f t="array" ref="G3904">MAX(IF($A$2:$A$8761=A3904,$D$2:$D$8761))</f>
        <v>1470</v>
      </c>
      <c r="H3904" s="467">
        <f t="shared" si="424"/>
        <v>0</v>
      </c>
      <c r="I3904" s="475" t="str">
        <f t="shared" si="425"/>
        <v/>
      </c>
      <c r="J3904" s="471">
        <f>'Potential Projects'!D3905</f>
        <v>21.19183355997864</v>
      </c>
      <c r="K3904" s="471">
        <f>'Potential Projects'!E3905</f>
        <v>2.3107698344442058</v>
      </c>
      <c r="L3904" s="476">
        <f t="shared" si="426"/>
        <v>1327.497396605577</v>
      </c>
      <c r="M3904" s="471">
        <f t="shared" si="429"/>
        <v>1381.5671280264469</v>
      </c>
      <c r="N3904" s="467">
        <f t="shared" si="427"/>
        <v>0</v>
      </c>
      <c r="O3904" s="475" t="str">
        <f t="shared" si="428"/>
        <v/>
      </c>
    </row>
    <row r="3905" spans="1:15" hidden="1">
      <c r="A3905" s="475">
        <f t="shared" si="423"/>
        <v>43617</v>
      </c>
      <c r="B3905" s="475">
        <v>43628</v>
      </c>
      <c r="C3905" s="467">
        <v>16</v>
      </c>
      <c r="D3905" s="467">
        <v>1396</v>
      </c>
      <c r="E3905" s="467">
        <v>0</v>
      </c>
      <c r="F3905" s="467">
        <v>8</v>
      </c>
      <c r="G3905" s="467">
        <f t="array" ref="G3905">MAX(IF($A$2:$A$8761=A3905,$D$2:$D$8761))</f>
        <v>1470</v>
      </c>
      <c r="H3905" s="467">
        <f t="shared" si="424"/>
        <v>0</v>
      </c>
      <c r="I3905" s="475" t="str">
        <f t="shared" si="425"/>
        <v/>
      </c>
      <c r="J3905" s="471">
        <f>'Potential Projects'!D3906</f>
        <v>16.103919171591681</v>
      </c>
      <c r="K3905" s="471">
        <f>'Potential Projects'!E3906</f>
        <v>0.562438561599656</v>
      </c>
      <c r="L3905" s="476">
        <f t="shared" si="426"/>
        <v>1371.3336422668085</v>
      </c>
      <c r="M3905" s="471">
        <f t="shared" si="429"/>
        <v>1381.5671280264469</v>
      </c>
      <c r="N3905" s="467">
        <f t="shared" si="427"/>
        <v>0</v>
      </c>
      <c r="O3905" s="475" t="str">
        <f t="shared" si="428"/>
        <v/>
      </c>
    </row>
    <row r="3906" spans="1:15" hidden="1">
      <c r="A3906" s="475">
        <f t="shared" ref="A3906:A3969" si="430">DATE(YEAR(B3906),MONTH(B3906),1)</f>
        <v>43617</v>
      </c>
      <c r="B3906" s="475">
        <v>43628</v>
      </c>
      <c r="C3906" s="467">
        <v>17</v>
      </c>
      <c r="D3906" s="467">
        <v>1400</v>
      </c>
      <c r="E3906" s="467">
        <v>0</v>
      </c>
      <c r="F3906" s="467">
        <v>7</v>
      </c>
      <c r="G3906" s="467">
        <f t="array" ref="G3906">MAX(IF($A$2:$A$8761=A3906,$D$2:$D$8761))</f>
        <v>1470</v>
      </c>
      <c r="H3906" s="467">
        <f t="shared" ref="H3906:H3969" si="431">IF(G3906=D3906,1,0)</f>
        <v>0</v>
      </c>
      <c r="I3906" s="475" t="str">
        <f t="shared" ref="I3906:I3969" si="432">IF(D3906=G3906,B3906,"")</f>
        <v/>
      </c>
      <c r="J3906" s="471">
        <f>'Potential Projects'!D3907</f>
        <v>16.014957353857671</v>
      </c>
      <c r="K3906" s="471">
        <f>'Potential Projects'!E3907</f>
        <v>0.26752988604601163</v>
      </c>
      <c r="L3906" s="476">
        <f t="shared" ref="L3906:L3969" si="433">D3906-E3906-F3906-J3906-K3906</f>
        <v>1376.7175127600963</v>
      </c>
      <c r="M3906" s="471">
        <f t="shared" si="429"/>
        <v>1381.5671280264469</v>
      </c>
      <c r="N3906" s="467">
        <f t="shared" ref="N3906:N3969" si="434">IF(M3906=L3906,1,0)</f>
        <v>0</v>
      </c>
      <c r="O3906" s="475" t="str">
        <f t="shared" ref="O3906:O3969" si="435">IF(L3906=M3906,B3906,"")</f>
        <v/>
      </c>
    </row>
    <row r="3907" spans="1:15">
      <c r="A3907" s="475">
        <f t="shared" si="430"/>
        <v>43617</v>
      </c>
      <c r="B3907" s="475">
        <v>43628</v>
      </c>
      <c r="C3907" s="467">
        <v>18</v>
      </c>
      <c r="D3907" s="467">
        <v>1402</v>
      </c>
      <c r="E3907" s="467">
        <v>0</v>
      </c>
      <c r="F3907" s="467">
        <v>8</v>
      </c>
      <c r="G3907" s="467">
        <f t="array" ref="G3907">MAX(IF($A$2:$A$8761=A3907,$D$2:$D$8761))</f>
        <v>1470</v>
      </c>
      <c r="H3907" s="467">
        <f t="shared" si="431"/>
        <v>0</v>
      </c>
      <c r="I3907" s="475" t="str">
        <f t="shared" si="432"/>
        <v/>
      </c>
      <c r="J3907" s="471">
        <f>'Potential Projects'!D3908</f>
        <v>11.663919113952911</v>
      </c>
      <c r="K3907" s="471">
        <f>'Potential Projects'!E3908</f>
        <v>0.76895285960008597</v>
      </c>
      <c r="L3907" s="476">
        <f t="shared" si="433"/>
        <v>1381.5671280264469</v>
      </c>
      <c r="M3907" s="471">
        <f t="shared" si="429"/>
        <v>1381.5671280264469</v>
      </c>
      <c r="N3907" s="467">
        <f t="shared" si="434"/>
        <v>1</v>
      </c>
      <c r="O3907" s="475">
        <f t="shared" si="435"/>
        <v>43628</v>
      </c>
    </row>
    <row r="3908" spans="1:15" hidden="1">
      <c r="A3908" s="475">
        <f t="shared" si="430"/>
        <v>43617</v>
      </c>
      <c r="B3908" s="475">
        <v>43628</v>
      </c>
      <c r="C3908" s="467">
        <v>19</v>
      </c>
      <c r="D3908" s="467">
        <v>1374</v>
      </c>
      <c r="E3908" s="467">
        <v>0</v>
      </c>
      <c r="F3908" s="467">
        <v>8</v>
      </c>
      <c r="G3908" s="467">
        <f t="array" ref="G3908">MAX(IF($A$2:$A$8761=A3908,$D$2:$D$8761))</f>
        <v>1470</v>
      </c>
      <c r="H3908" s="467">
        <f t="shared" si="431"/>
        <v>0</v>
      </c>
      <c r="I3908" s="475" t="str">
        <f t="shared" si="432"/>
        <v/>
      </c>
      <c r="J3908" s="471">
        <f>'Potential Projects'!D3909</f>
        <v>9.4424957219814054</v>
      </c>
      <c r="K3908" s="471">
        <f>'Potential Projects'!E3909</f>
        <v>3.8588448183186417</v>
      </c>
      <c r="L3908" s="476">
        <f t="shared" si="433"/>
        <v>1352.6986594596999</v>
      </c>
      <c r="M3908" s="471">
        <f t="shared" si="429"/>
        <v>1381.5671280264469</v>
      </c>
      <c r="N3908" s="467">
        <f t="shared" si="434"/>
        <v>0</v>
      </c>
      <c r="O3908" s="475" t="str">
        <f t="shared" si="435"/>
        <v/>
      </c>
    </row>
    <row r="3909" spans="1:15" hidden="1">
      <c r="A3909" s="475">
        <f t="shared" si="430"/>
        <v>43617</v>
      </c>
      <c r="B3909" s="475">
        <v>43628</v>
      </c>
      <c r="C3909" s="467">
        <v>20</v>
      </c>
      <c r="D3909" s="467">
        <v>1355</v>
      </c>
      <c r="E3909" s="467">
        <v>0</v>
      </c>
      <c r="F3909" s="467">
        <v>2</v>
      </c>
      <c r="G3909" s="467">
        <f t="array" ref="G3909">MAX(IF($A$2:$A$8761=A3909,$D$2:$D$8761))</f>
        <v>1470</v>
      </c>
      <c r="H3909" s="467">
        <f t="shared" si="431"/>
        <v>0</v>
      </c>
      <c r="I3909" s="475" t="str">
        <f t="shared" si="432"/>
        <v/>
      </c>
      <c r="J3909" s="471">
        <f>'Potential Projects'!D3910</f>
        <v>3.6966924596370139</v>
      </c>
      <c r="K3909" s="471">
        <f>'Potential Projects'!E3910</f>
        <v>11.141602827348958</v>
      </c>
      <c r="L3909" s="476">
        <f t="shared" si="433"/>
        <v>1338.1617047130139</v>
      </c>
      <c r="M3909" s="471">
        <f t="shared" si="429"/>
        <v>1381.5671280264469</v>
      </c>
      <c r="N3909" s="467">
        <f t="shared" si="434"/>
        <v>0</v>
      </c>
      <c r="O3909" s="475" t="str">
        <f t="shared" si="435"/>
        <v/>
      </c>
    </row>
    <row r="3910" spans="1:15" hidden="1">
      <c r="A3910" s="475">
        <f t="shared" si="430"/>
        <v>43617</v>
      </c>
      <c r="B3910" s="475">
        <v>43628</v>
      </c>
      <c r="C3910" s="467">
        <v>21</v>
      </c>
      <c r="D3910" s="467">
        <v>1272</v>
      </c>
      <c r="E3910" s="467">
        <v>0</v>
      </c>
      <c r="F3910" s="467">
        <v>0</v>
      </c>
      <c r="G3910" s="467">
        <f t="array" ref="G3910">MAX(IF($A$2:$A$8761=A3910,$D$2:$D$8761))</f>
        <v>1470</v>
      </c>
      <c r="H3910" s="467">
        <f t="shared" si="431"/>
        <v>0</v>
      </c>
      <c r="I3910" s="475" t="str">
        <f t="shared" si="432"/>
        <v/>
      </c>
      <c r="J3910" s="471">
        <f>'Potential Projects'!D3911</f>
        <v>0.37729245710006298</v>
      </c>
      <c r="K3910" s="471">
        <f>'Potential Projects'!E3911</f>
        <v>22.06730434315201</v>
      </c>
      <c r="L3910" s="476">
        <f t="shared" si="433"/>
        <v>1249.5554031997478</v>
      </c>
      <c r="M3910" s="471">
        <f t="shared" si="429"/>
        <v>1381.5671280264469</v>
      </c>
      <c r="N3910" s="467">
        <f t="shared" si="434"/>
        <v>0</v>
      </c>
      <c r="O3910" s="475" t="str">
        <f t="shared" si="435"/>
        <v/>
      </c>
    </row>
    <row r="3911" spans="1:15" hidden="1">
      <c r="A3911" s="475">
        <f t="shared" si="430"/>
        <v>43617</v>
      </c>
      <c r="B3911" s="475">
        <v>43628</v>
      </c>
      <c r="C3911" s="467">
        <v>22</v>
      </c>
      <c r="D3911" s="467">
        <v>1230</v>
      </c>
      <c r="E3911" s="467">
        <v>0</v>
      </c>
      <c r="F3911" s="467">
        <v>0</v>
      </c>
      <c r="G3911" s="467">
        <f t="array" ref="G3911">MAX(IF($A$2:$A$8761=A3911,$D$2:$D$8761))</f>
        <v>1470</v>
      </c>
      <c r="H3911" s="467">
        <f t="shared" si="431"/>
        <v>0</v>
      </c>
      <c r="I3911" s="475" t="str">
        <f t="shared" si="432"/>
        <v/>
      </c>
      <c r="J3911" s="471">
        <f>'Potential Projects'!D3912</f>
        <v>0</v>
      </c>
      <c r="K3911" s="471">
        <f>'Potential Projects'!E3912</f>
        <v>15.939931251343797</v>
      </c>
      <c r="L3911" s="476">
        <f t="shared" si="433"/>
        <v>1214.0600687486562</v>
      </c>
      <c r="M3911" s="471">
        <f t="shared" si="429"/>
        <v>1381.5671280264469</v>
      </c>
      <c r="N3911" s="467">
        <f t="shared" si="434"/>
        <v>0</v>
      </c>
      <c r="O3911" s="475" t="str">
        <f t="shared" si="435"/>
        <v/>
      </c>
    </row>
    <row r="3912" spans="1:15" hidden="1">
      <c r="A3912" s="475">
        <f t="shared" si="430"/>
        <v>43617</v>
      </c>
      <c r="B3912" s="475">
        <v>43628</v>
      </c>
      <c r="C3912" s="467">
        <v>23</v>
      </c>
      <c r="D3912" s="467">
        <v>1108</v>
      </c>
      <c r="E3912" s="467">
        <v>0</v>
      </c>
      <c r="F3912" s="467">
        <v>0</v>
      </c>
      <c r="G3912" s="467">
        <f t="array" ref="G3912">MAX(IF($A$2:$A$8761=A3912,$D$2:$D$8761))</f>
        <v>1470</v>
      </c>
      <c r="H3912" s="467">
        <f t="shared" si="431"/>
        <v>0</v>
      </c>
      <c r="I3912" s="475" t="str">
        <f t="shared" si="432"/>
        <v/>
      </c>
      <c r="J3912" s="471">
        <f>'Potential Projects'!D3913</f>
        <v>0</v>
      </c>
      <c r="K3912" s="471">
        <f>'Potential Projects'!E3913</f>
        <v>42.289278273489572</v>
      </c>
      <c r="L3912" s="476">
        <f t="shared" si="433"/>
        <v>1065.7107217265104</v>
      </c>
      <c r="M3912" s="471">
        <f t="shared" si="429"/>
        <v>1381.5671280264469</v>
      </c>
      <c r="N3912" s="467">
        <f t="shared" si="434"/>
        <v>0</v>
      </c>
      <c r="O3912" s="475" t="str">
        <f t="shared" si="435"/>
        <v/>
      </c>
    </row>
    <row r="3913" spans="1:15" hidden="1">
      <c r="A3913" s="475">
        <f t="shared" si="430"/>
        <v>43617</v>
      </c>
      <c r="B3913" s="475">
        <v>43628</v>
      </c>
      <c r="C3913" s="467">
        <v>24</v>
      </c>
      <c r="D3913" s="467">
        <v>978</v>
      </c>
      <c r="E3913" s="467">
        <v>0</v>
      </c>
      <c r="F3913" s="467">
        <v>0</v>
      </c>
      <c r="G3913" s="467">
        <f t="array" ref="G3913">MAX(IF($A$2:$A$8761=A3913,$D$2:$D$8761))</f>
        <v>1470</v>
      </c>
      <c r="H3913" s="467">
        <f t="shared" si="431"/>
        <v>0</v>
      </c>
      <c r="I3913" s="475" t="str">
        <f t="shared" si="432"/>
        <v/>
      </c>
      <c r="J3913" s="471">
        <f>'Potential Projects'!D3914</f>
        <v>0.24051432263759021</v>
      </c>
      <c r="K3913" s="471">
        <f>'Potential Projects'!E3914</f>
        <v>60.162934315201028</v>
      </c>
      <c r="L3913" s="476">
        <f t="shared" si="433"/>
        <v>917.59655136216134</v>
      </c>
      <c r="M3913" s="471">
        <f t="shared" si="429"/>
        <v>1381.5671280264469</v>
      </c>
      <c r="N3913" s="467">
        <f t="shared" si="434"/>
        <v>0</v>
      </c>
      <c r="O3913" s="475" t="str">
        <f t="shared" si="435"/>
        <v/>
      </c>
    </row>
    <row r="3914" spans="1:15" hidden="1">
      <c r="A3914" s="475">
        <f t="shared" si="430"/>
        <v>43617</v>
      </c>
      <c r="B3914" s="475">
        <v>43629</v>
      </c>
      <c r="C3914" s="467">
        <v>1</v>
      </c>
      <c r="D3914" s="467">
        <v>905</v>
      </c>
      <c r="E3914" s="467">
        <v>0</v>
      </c>
      <c r="F3914" s="467">
        <v>0</v>
      </c>
      <c r="G3914" s="467">
        <f t="array" ref="G3914">MAX(IF($A$2:$A$8761=A3914,$D$2:$D$8761))</f>
        <v>1470</v>
      </c>
      <c r="H3914" s="467">
        <f t="shared" si="431"/>
        <v>0</v>
      </c>
      <c r="I3914" s="475" t="str">
        <f t="shared" si="432"/>
        <v/>
      </c>
      <c r="J3914" s="471">
        <f>'Potential Projects'!D3915</f>
        <v>3.0684531021781973</v>
      </c>
      <c r="K3914" s="471">
        <f>'Potential Projects'!E3915</f>
        <v>88.694761986669533</v>
      </c>
      <c r="L3914" s="476">
        <f t="shared" si="433"/>
        <v>813.23678491115231</v>
      </c>
      <c r="M3914" s="471">
        <f t="shared" si="429"/>
        <v>1381.5671280264469</v>
      </c>
      <c r="N3914" s="467">
        <f t="shared" si="434"/>
        <v>0</v>
      </c>
      <c r="O3914" s="475" t="str">
        <f t="shared" si="435"/>
        <v/>
      </c>
    </row>
    <row r="3915" spans="1:15" hidden="1">
      <c r="A3915" s="475">
        <f t="shared" si="430"/>
        <v>43617</v>
      </c>
      <c r="B3915" s="475">
        <v>43629</v>
      </c>
      <c r="C3915" s="467">
        <v>2</v>
      </c>
      <c r="D3915" s="467">
        <v>840</v>
      </c>
      <c r="E3915" s="467">
        <v>8</v>
      </c>
      <c r="F3915" s="467">
        <v>0</v>
      </c>
      <c r="G3915" s="467">
        <f t="array" ref="G3915">MAX(IF($A$2:$A$8761=A3915,$D$2:$D$8761))</f>
        <v>1470</v>
      </c>
      <c r="H3915" s="467">
        <f t="shared" si="431"/>
        <v>0</v>
      </c>
      <c r="I3915" s="475" t="str">
        <f t="shared" si="432"/>
        <v/>
      </c>
      <c r="J3915" s="471">
        <f>'Potential Projects'!D3916</f>
        <v>3.4855605469384634</v>
      </c>
      <c r="K3915" s="471">
        <f>'Potential Projects'!E3916</f>
        <v>76.236630509567846</v>
      </c>
      <c r="L3915" s="476">
        <f t="shared" si="433"/>
        <v>752.27780894349371</v>
      </c>
      <c r="M3915" s="471">
        <f t="shared" si="429"/>
        <v>1381.5671280264469</v>
      </c>
      <c r="N3915" s="467">
        <f t="shared" si="434"/>
        <v>0</v>
      </c>
      <c r="O3915" s="475" t="str">
        <f t="shared" si="435"/>
        <v/>
      </c>
    </row>
    <row r="3916" spans="1:15" hidden="1">
      <c r="A3916" s="475">
        <f t="shared" si="430"/>
        <v>43617</v>
      </c>
      <c r="B3916" s="475">
        <v>43629</v>
      </c>
      <c r="C3916" s="467">
        <v>3</v>
      </c>
      <c r="D3916" s="467">
        <v>836</v>
      </c>
      <c r="E3916" s="467">
        <v>25</v>
      </c>
      <c r="F3916" s="467">
        <v>0</v>
      </c>
      <c r="G3916" s="467">
        <f t="array" ref="G3916">MAX(IF($A$2:$A$8761=A3916,$D$2:$D$8761))</f>
        <v>1470</v>
      </c>
      <c r="H3916" s="467">
        <f t="shared" si="431"/>
        <v>0</v>
      </c>
      <c r="I3916" s="475" t="str">
        <f t="shared" si="432"/>
        <v/>
      </c>
      <c r="J3916" s="471">
        <f>'Potential Projects'!D3917</f>
        <v>12.068712883454921</v>
      </c>
      <c r="K3916" s="471">
        <f>'Potential Projects'!E3917</f>
        <v>73.452598742205979</v>
      </c>
      <c r="L3916" s="476">
        <f t="shared" si="433"/>
        <v>725.47868837433907</v>
      </c>
      <c r="M3916" s="471">
        <f t="shared" si="429"/>
        <v>1381.5671280264469</v>
      </c>
      <c r="N3916" s="467">
        <f t="shared" si="434"/>
        <v>0</v>
      </c>
      <c r="O3916" s="475" t="str">
        <f t="shared" si="435"/>
        <v/>
      </c>
    </row>
    <row r="3917" spans="1:15" hidden="1">
      <c r="A3917" s="475">
        <f t="shared" si="430"/>
        <v>43617</v>
      </c>
      <c r="B3917" s="475">
        <v>43629</v>
      </c>
      <c r="C3917" s="467">
        <v>4</v>
      </c>
      <c r="D3917" s="467">
        <v>805</v>
      </c>
      <c r="E3917" s="467">
        <v>30</v>
      </c>
      <c r="F3917" s="467">
        <v>0</v>
      </c>
      <c r="G3917" s="467">
        <f t="array" ref="G3917">MAX(IF($A$2:$A$8761=A3917,$D$2:$D$8761))</f>
        <v>1470</v>
      </c>
      <c r="H3917" s="467">
        <f t="shared" si="431"/>
        <v>0</v>
      </c>
      <c r="I3917" s="475" t="str">
        <f t="shared" si="432"/>
        <v/>
      </c>
      <c r="J3917" s="471">
        <f>'Potential Projects'!D3918</f>
        <v>27.5392561401828</v>
      </c>
      <c r="K3917" s="471">
        <f>'Potential Projects'!E3918</f>
        <v>85.735505966458817</v>
      </c>
      <c r="L3917" s="476">
        <f t="shared" si="433"/>
        <v>661.72523789335833</v>
      </c>
      <c r="M3917" s="471">
        <f t="shared" si="429"/>
        <v>1381.5671280264469</v>
      </c>
      <c r="N3917" s="467">
        <f t="shared" si="434"/>
        <v>0</v>
      </c>
      <c r="O3917" s="475" t="str">
        <f t="shared" si="435"/>
        <v/>
      </c>
    </row>
    <row r="3918" spans="1:15" hidden="1">
      <c r="A3918" s="475">
        <f t="shared" si="430"/>
        <v>43617</v>
      </c>
      <c r="B3918" s="475">
        <v>43629</v>
      </c>
      <c r="C3918" s="467">
        <v>5</v>
      </c>
      <c r="D3918" s="467">
        <v>805</v>
      </c>
      <c r="E3918" s="467">
        <v>18</v>
      </c>
      <c r="F3918" s="467">
        <v>0</v>
      </c>
      <c r="G3918" s="467">
        <f t="array" ref="G3918">MAX(IF($A$2:$A$8761=A3918,$D$2:$D$8761))</f>
        <v>1470</v>
      </c>
      <c r="H3918" s="467">
        <f t="shared" si="431"/>
        <v>0</v>
      </c>
      <c r="I3918" s="475" t="str">
        <f t="shared" si="432"/>
        <v/>
      </c>
      <c r="J3918" s="471">
        <f>'Potential Projects'!D3919</f>
        <v>109.45171587862217</v>
      </c>
      <c r="K3918" s="471">
        <f>'Potential Projects'!E3919</f>
        <v>82.866208826058894</v>
      </c>
      <c r="L3918" s="476">
        <f t="shared" si="433"/>
        <v>594.6820752953189</v>
      </c>
      <c r="M3918" s="471">
        <f t="shared" si="429"/>
        <v>1381.5671280264469</v>
      </c>
      <c r="N3918" s="467">
        <f t="shared" si="434"/>
        <v>0</v>
      </c>
      <c r="O3918" s="475" t="str">
        <f t="shared" si="435"/>
        <v/>
      </c>
    </row>
    <row r="3919" spans="1:15" hidden="1">
      <c r="A3919" s="475">
        <f t="shared" si="430"/>
        <v>43617</v>
      </c>
      <c r="B3919" s="475">
        <v>43629</v>
      </c>
      <c r="C3919" s="467">
        <v>6</v>
      </c>
      <c r="D3919" s="467">
        <v>869</v>
      </c>
      <c r="E3919" s="467">
        <v>16</v>
      </c>
      <c r="F3919" s="467">
        <v>1</v>
      </c>
      <c r="G3919" s="467">
        <f t="array" ref="G3919">MAX(IF($A$2:$A$8761=A3919,$D$2:$D$8761))</f>
        <v>1470</v>
      </c>
      <c r="H3919" s="467">
        <f t="shared" si="431"/>
        <v>0</v>
      </c>
      <c r="I3919" s="475" t="str">
        <f t="shared" si="432"/>
        <v/>
      </c>
      <c r="J3919" s="471">
        <f>'Potential Projects'!D3920</f>
        <v>119.28405513904889</v>
      </c>
      <c r="K3919" s="471">
        <f>'Potential Projects'!E3920</f>
        <v>71.098022844549547</v>
      </c>
      <c r="L3919" s="476">
        <f t="shared" si="433"/>
        <v>661.61792201640162</v>
      </c>
      <c r="M3919" s="471">
        <f t="shared" si="429"/>
        <v>1381.5671280264469</v>
      </c>
      <c r="N3919" s="467">
        <f t="shared" si="434"/>
        <v>0</v>
      </c>
      <c r="O3919" s="475" t="str">
        <f t="shared" si="435"/>
        <v/>
      </c>
    </row>
    <row r="3920" spans="1:15" hidden="1">
      <c r="A3920" s="475">
        <f t="shared" si="430"/>
        <v>43617</v>
      </c>
      <c r="B3920" s="475">
        <v>43629</v>
      </c>
      <c r="C3920" s="467">
        <v>7</v>
      </c>
      <c r="D3920" s="467">
        <v>968</v>
      </c>
      <c r="E3920" s="467">
        <v>15</v>
      </c>
      <c r="F3920" s="467">
        <v>7</v>
      </c>
      <c r="G3920" s="467">
        <f t="array" ref="G3920">MAX(IF($A$2:$A$8761=A3920,$D$2:$D$8761))</f>
        <v>1470</v>
      </c>
      <c r="H3920" s="467">
        <f t="shared" si="431"/>
        <v>0</v>
      </c>
      <c r="I3920" s="475" t="str">
        <f t="shared" si="432"/>
        <v/>
      </c>
      <c r="J3920" s="471">
        <f>'Potential Projects'!D3921</f>
        <v>113.74228565812764</v>
      </c>
      <c r="K3920" s="471">
        <f>'Potential Projects'!E3921</f>
        <v>84.612975596645882</v>
      </c>
      <c r="L3920" s="476">
        <f t="shared" si="433"/>
        <v>747.64473874522639</v>
      </c>
      <c r="M3920" s="471">
        <f t="shared" si="429"/>
        <v>1381.5671280264469</v>
      </c>
      <c r="N3920" s="467">
        <f t="shared" si="434"/>
        <v>0</v>
      </c>
      <c r="O3920" s="475" t="str">
        <f t="shared" si="435"/>
        <v/>
      </c>
    </row>
    <row r="3921" spans="1:15" hidden="1">
      <c r="A3921" s="475">
        <f t="shared" si="430"/>
        <v>43617</v>
      </c>
      <c r="B3921" s="475">
        <v>43629</v>
      </c>
      <c r="C3921" s="467">
        <v>8</v>
      </c>
      <c r="D3921" s="467">
        <v>1081</v>
      </c>
      <c r="E3921" s="467">
        <v>33</v>
      </c>
      <c r="F3921" s="467">
        <v>13</v>
      </c>
      <c r="G3921" s="467">
        <f t="array" ref="G3921">MAX(IF($A$2:$A$8761=A3921,$D$2:$D$8761))</f>
        <v>1470</v>
      </c>
      <c r="H3921" s="467">
        <f t="shared" si="431"/>
        <v>0</v>
      </c>
      <c r="I3921" s="475" t="str">
        <f t="shared" si="432"/>
        <v/>
      </c>
      <c r="J3921" s="471">
        <f>'Potential Projects'!D3922</f>
        <v>113.64716251273107</v>
      </c>
      <c r="K3921" s="471">
        <f>'Potential Projects'!E3922</f>
        <v>67.261081057837018</v>
      </c>
      <c r="L3921" s="476">
        <f t="shared" si="433"/>
        <v>854.09175642943194</v>
      </c>
      <c r="M3921" s="471">
        <f t="shared" si="429"/>
        <v>1381.5671280264469</v>
      </c>
      <c r="N3921" s="467">
        <f t="shared" si="434"/>
        <v>0</v>
      </c>
      <c r="O3921" s="475" t="str">
        <f t="shared" si="435"/>
        <v/>
      </c>
    </row>
    <row r="3922" spans="1:15" hidden="1">
      <c r="A3922" s="475">
        <f t="shared" si="430"/>
        <v>43617</v>
      </c>
      <c r="B3922" s="475">
        <v>43629</v>
      </c>
      <c r="C3922" s="467">
        <v>9</v>
      </c>
      <c r="D3922" s="467">
        <v>1143</v>
      </c>
      <c r="E3922" s="467">
        <v>29</v>
      </c>
      <c r="F3922" s="467">
        <v>13</v>
      </c>
      <c r="G3922" s="467">
        <f t="array" ref="G3922">MAX(IF($A$2:$A$8761=A3922,$D$2:$D$8761))</f>
        <v>1470</v>
      </c>
      <c r="H3922" s="467">
        <f t="shared" si="431"/>
        <v>0</v>
      </c>
      <c r="I3922" s="475" t="str">
        <f t="shared" si="432"/>
        <v/>
      </c>
      <c r="J3922" s="471">
        <f>'Potential Projects'!D3923</f>
        <v>99.385033142779164</v>
      </c>
      <c r="K3922" s="471">
        <f>'Potential Projects'!E3923</f>
        <v>46.956970758976567</v>
      </c>
      <c r="L3922" s="476">
        <f t="shared" si="433"/>
        <v>954.65799609824421</v>
      </c>
      <c r="M3922" s="471">
        <f t="shared" si="429"/>
        <v>1381.5671280264469</v>
      </c>
      <c r="N3922" s="467">
        <f t="shared" si="434"/>
        <v>0</v>
      </c>
      <c r="O3922" s="475" t="str">
        <f t="shared" si="435"/>
        <v/>
      </c>
    </row>
    <row r="3923" spans="1:15" hidden="1">
      <c r="A3923" s="475">
        <f t="shared" si="430"/>
        <v>43617</v>
      </c>
      <c r="B3923" s="475">
        <v>43629</v>
      </c>
      <c r="C3923" s="467">
        <v>10</v>
      </c>
      <c r="D3923" s="467">
        <v>1232</v>
      </c>
      <c r="E3923" s="467">
        <v>34</v>
      </c>
      <c r="F3923" s="467">
        <v>14</v>
      </c>
      <c r="G3923" s="467">
        <f t="array" ref="G3923">MAX(IF($A$2:$A$8761=A3923,$D$2:$D$8761))</f>
        <v>1470</v>
      </c>
      <c r="H3923" s="467">
        <f t="shared" si="431"/>
        <v>0</v>
      </c>
      <c r="I3923" s="475" t="str">
        <f t="shared" si="432"/>
        <v/>
      </c>
      <c r="J3923" s="471">
        <f>'Potential Projects'!D3924</f>
        <v>121.30818016126572</v>
      </c>
      <c r="K3923" s="471">
        <f>'Potential Projects'!E3924</f>
        <v>33.971602021070737</v>
      </c>
      <c r="L3923" s="476">
        <f t="shared" si="433"/>
        <v>1028.7202178176635</v>
      </c>
      <c r="M3923" s="471">
        <f t="shared" si="429"/>
        <v>1381.5671280264469</v>
      </c>
      <c r="N3923" s="467">
        <f t="shared" si="434"/>
        <v>0</v>
      </c>
      <c r="O3923" s="475" t="str">
        <f t="shared" si="435"/>
        <v/>
      </c>
    </row>
    <row r="3924" spans="1:15" hidden="1">
      <c r="A3924" s="475">
        <f t="shared" si="430"/>
        <v>43617</v>
      </c>
      <c r="B3924" s="475">
        <v>43629</v>
      </c>
      <c r="C3924" s="467">
        <v>11</v>
      </c>
      <c r="D3924" s="467">
        <v>1289</v>
      </c>
      <c r="E3924" s="467">
        <v>47</v>
      </c>
      <c r="F3924" s="467">
        <v>17</v>
      </c>
      <c r="G3924" s="467">
        <f t="array" ref="G3924">MAX(IF($A$2:$A$8761=A3924,$D$2:$D$8761))</f>
        <v>1470</v>
      </c>
      <c r="H3924" s="467">
        <f t="shared" si="431"/>
        <v>0</v>
      </c>
      <c r="I3924" s="475" t="str">
        <f t="shared" si="432"/>
        <v/>
      </c>
      <c r="J3924" s="471">
        <f>'Potential Projects'!D3925</f>
        <v>132.40147804442543</v>
      </c>
      <c r="K3924" s="471">
        <f>'Potential Projects'!E3925</f>
        <v>28.040573962588692</v>
      </c>
      <c r="L3924" s="476">
        <f t="shared" si="433"/>
        <v>1064.5579479929859</v>
      </c>
      <c r="M3924" s="471">
        <f t="shared" si="429"/>
        <v>1381.5671280264469</v>
      </c>
      <c r="N3924" s="467">
        <f t="shared" si="434"/>
        <v>0</v>
      </c>
      <c r="O3924" s="475" t="str">
        <f t="shared" si="435"/>
        <v/>
      </c>
    </row>
    <row r="3925" spans="1:15" hidden="1">
      <c r="A3925" s="475">
        <f t="shared" si="430"/>
        <v>43617</v>
      </c>
      <c r="B3925" s="475">
        <v>43629</v>
      </c>
      <c r="C3925" s="467">
        <v>12</v>
      </c>
      <c r="D3925" s="467">
        <v>1356</v>
      </c>
      <c r="E3925" s="467">
        <v>58</v>
      </c>
      <c r="F3925" s="467">
        <v>16</v>
      </c>
      <c r="G3925" s="467">
        <f t="array" ref="G3925">MAX(IF($A$2:$A$8761=A3925,$D$2:$D$8761))</f>
        <v>1470</v>
      </c>
      <c r="H3925" s="467">
        <f t="shared" si="431"/>
        <v>0</v>
      </c>
      <c r="I3925" s="475" t="str">
        <f t="shared" si="432"/>
        <v/>
      </c>
      <c r="J3925" s="471">
        <f>'Potential Projects'!D3926</f>
        <v>137.84287173062873</v>
      </c>
      <c r="K3925" s="471">
        <f>'Potential Projects'!E3926</f>
        <v>9.8946945280584835</v>
      </c>
      <c r="L3925" s="476">
        <f t="shared" si="433"/>
        <v>1134.2624337413129</v>
      </c>
      <c r="M3925" s="471">
        <f t="shared" si="429"/>
        <v>1381.5671280264469</v>
      </c>
      <c r="N3925" s="467">
        <f t="shared" si="434"/>
        <v>0</v>
      </c>
      <c r="O3925" s="475" t="str">
        <f t="shared" si="435"/>
        <v/>
      </c>
    </row>
    <row r="3926" spans="1:15" hidden="1">
      <c r="A3926" s="475">
        <f t="shared" si="430"/>
        <v>43617</v>
      </c>
      <c r="B3926" s="475">
        <v>43629</v>
      </c>
      <c r="C3926" s="467">
        <v>13</v>
      </c>
      <c r="D3926" s="467">
        <v>1402</v>
      </c>
      <c r="E3926" s="467">
        <v>60</v>
      </c>
      <c r="F3926" s="467">
        <v>17</v>
      </c>
      <c r="G3926" s="467">
        <f t="array" ref="G3926">MAX(IF($A$2:$A$8761=A3926,$D$2:$D$8761))</f>
        <v>1470</v>
      </c>
      <c r="H3926" s="467">
        <f t="shared" si="431"/>
        <v>0</v>
      </c>
      <c r="I3926" s="475" t="str">
        <f t="shared" si="432"/>
        <v/>
      </c>
      <c r="J3926" s="471">
        <f>'Potential Projects'!D3927</f>
        <v>144</v>
      </c>
      <c r="K3926" s="471">
        <f>'Potential Projects'!E3927</f>
        <v>7.8655350999784988</v>
      </c>
      <c r="L3926" s="476">
        <f t="shared" si="433"/>
        <v>1173.1344649000216</v>
      </c>
      <c r="M3926" s="471">
        <f t="shared" si="429"/>
        <v>1381.5671280264469</v>
      </c>
      <c r="N3926" s="467">
        <f t="shared" si="434"/>
        <v>0</v>
      </c>
      <c r="O3926" s="475" t="str">
        <f t="shared" si="435"/>
        <v/>
      </c>
    </row>
    <row r="3927" spans="1:15" hidden="1">
      <c r="A3927" s="475">
        <f t="shared" si="430"/>
        <v>43617</v>
      </c>
      <c r="B3927" s="475">
        <v>43629</v>
      </c>
      <c r="C3927" s="467">
        <v>14</v>
      </c>
      <c r="D3927" s="467">
        <v>1411</v>
      </c>
      <c r="E3927" s="467">
        <v>53</v>
      </c>
      <c r="F3927" s="467">
        <v>17</v>
      </c>
      <c r="G3927" s="467">
        <f t="array" ref="G3927">MAX(IF($A$2:$A$8761=A3927,$D$2:$D$8761))</f>
        <v>1470</v>
      </c>
      <c r="H3927" s="467">
        <f t="shared" si="431"/>
        <v>0</v>
      </c>
      <c r="I3927" s="475" t="str">
        <f t="shared" si="432"/>
        <v/>
      </c>
      <c r="J3927" s="471">
        <f>'Potential Projects'!D3928</f>
        <v>144</v>
      </c>
      <c r="K3927" s="471">
        <f>'Potential Projects'!E3928</f>
        <v>4.9758994302300579</v>
      </c>
      <c r="L3927" s="476">
        <f t="shared" si="433"/>
        <v>1192.0241005697699</v>
      </c>
      <c r="M3927" s="471">
        <f t="shared" si="429"/>
        <v>1381.5671280264469</v>
      </c>
      <c r="N3927" s="467">
        <f t="shared" si="434"/>
        <v>0</v>
      </c>
      <c r="O3927" s="475" t="str">
        <f t="shared" si="435"/>
        <v/>
      </c>
    </row>
    <row r="3928" spans="1:15" hidden="1">
      <c r="A3928" s="475">
        <f t="shared" si="430"/>
        <v>43617</v>
      </c>
      <c r="B3928" s="475">
        <v>43629</v>
      </c>
      <c r="C3928" s="467">
        <v>15</v>
      </c>
      <c r="D3928" s="467">
        <v>1451</v>
      </c>
      <c r="E3928" s="467">
        <v>57</v>
      </c>
      <c r="F3928" s="467">
        <v>18</v>
      </c>
      <c r="G3928" s="467">
        <f t="array" ref="G3928">MAX(IF($A$2:$A$8761=A3928,$D$2:$D$8761))</f>
        <v>1470</v>
      </c>
      <c r="H3928" s="467">
        <f t="shared" si="431"/>
        <v>0</v>
      </c>
      <c r="I3928" s="475" t="str">
        <f t="shared" si="432"/>
        <v/>
      </c>
      <c r="J3928" s="471">
        <f>'Potential Projects'!D3929</f>
        <v>144</v>
      </c>
      <c r="K3928" s="471">
        <f>'Potential Projects'!E3929</f>
        <v>1.8766204579660288</v>
      </c>
      <c r="L3928" s="476">
        <f t="shared" si="433"/>
        <v>1230.1233795420339</v>
      </c>
      <c r="M3928" s="471">
        <f t="shared" si="429"/>
        <v>1381.5671280264469</v>
      </c>
      <c r="N3928" s="467">
        <f t="shared" si="434"/>
        <v>0</v>
      </c>
      <c r="O3928" s="475" t="str">
        <f t="shared" si="435"/>
        <v/>
      </c>
    </row>
    <row r="3929" spans="1:15" hidden="1">
      <c r="A3929" s="475">
        <f t="shared" si="430"/>
        <v>43617</v>
      </c>
      <c r="B3929" s="475">
        <v>43629</v>
      </c>
      <c r="C3929" s="467">
        <v>16</v>
      </c>
      <c r="D3929" s="467">
        <v>1470</v>
      </c>
      <c r="E3929" s="467">
        <v>64</v>
      </c>
      <c r="F3929" s="467">
        <v>20</v>
      </c>
      <c r="G3929" s="467">
        <f t="array" ref="G3929">MAX(IF($A$2:$A$8761=A3929,$D$2:$D$8761))</f>
        <v>1470</v>
      </c>
      <c r="H3929" s="467">
        <f t="shared" si="431"/>
        <v>1</v>
      </c>
      <c r="I3929" s="475">
        <f t="shared" si="432"/>
        <v>43629</v>
      </c>
      <c r="J3929" s="471">
        <f>'Potential Projects'!D3930</f>
        <v>144</v>
      </c>
      <c r="K3929" s="471">
        <f>'Potential Projects'!E3930</f>
        <v>1.8860074715115029</v>
      </c>
      <c r="L3929" s="476">
        <f t="shared" si="433"/>
        <v>1240.1139925284886</v>
      </c>
      <c r="M3929" s="471">
        <f t="shared" si="429"/>
        <v>1381.5671280264469</v>
      </c>
      <c r="N3929" s="467">
        <f t="shared" si="434"/>
        <v>0</v>
      </c>
      <c r="O3929" s="475" t="str">
        <f t="shared" si="435"/>
        <v/>
      </c>
    </row>
    <row r="3930" spans="1:15" hidden="1">
      <c r="A3930" s="475">
        <f t="shared" si="430"/>
        <v>43617</v>
      </c>
      <c r="B3930" s="475">
        <v>43629</v>
      </c>
      <c r="C3930" s="467">
        <v>17</v>
      </c>
      <c r="D3930" s="467">
        <v>1459</v>
      </c>
      <c r="E3930" s="467">
        <v>78</v>
      </c>
      <c r="F3930" s="467">
        <v>18</v>
      </c>
      <c r="G3930" s="467">
        <f t="array" ref="G3930">MAX(IF($A$2:$A$8761=A3930,$D$2:$D$8761))</f>
        <v>1470</v>
      </c>
      <c r="H3930" s="467">
        <f t="shared" si="431"/>
        <v>0</v>
      </c>
      <c r="I3930" s="475" t="str">
        <f t="shared" si="432"/>
        <v/>
      </c>
      <c r="J3930" s="471">
        <f>'Potential Projects'!D3931</f>
        <v>144</v>
      </c>
      <c r="K3930" s="471">
        <f>'Potential Projects'!E3931</f>
        <v>2.9795945495592351</v>
      </c>
      <c r="L3930" s="476">
        <f t="shared" si="433"/>
        <v>1216.0204054504409</v>
      </c>
      <c r="M3930" s="471">
        <f t="shared" si="429"/>
        <v>1381.5671280264469</v>
      </c>
      <c r="N3930" s="467">
        <f t="shared" si="434"/>
        <v>0</v>
      </c>
      <c r="O3930" s="475" t="str">
        <f t="shared" si="435"/>
        <v/>
      </c>
    </row>
    <row r="3931" spans="1:15" hidden="1">
      <c r="A3931" s="475">
        <f t="shared" si="430"/>
        <v>43617</v>
      </c>
      <c r="B3931" s="475">
        <v>43629</v>
      </c>
      <c r="C3931" s="467">
        <v>18</v>
      </c>
      <c r="D3931" s="467">
        <v>1457</v>
      </c>
      <c r="E3931" s="467">
        <v>80</v>
      </c>
      <c r="F3931" s="467">
        <v>13</v>
      </c>
      <c r="G3931" s="467">
        <f t="array" ref="G3931">MAX(IF($A$2:$A$8761=A3931,$D$2:$D$8761))</f>
        <v>1470</v>
      </c>
      <c r="H3931" s="467">
        <f t="shared" si="431"/>
        <v>0</v>
      </c>
      <c r="I3931" s="475" t="str">
        <f t="shared" si="432"/>
        <v/>
      </c>
      <c r="J3931" s="471">
        <f>'Potential Projects'!D3932</f>
        <v>144</v>
      </c>
      <c r="K3931" s="471">
        <f>'Potential Projects'!E3932</f>
        <v>6.2611380348312196</v>
      </c>
      <c r="L3931" s="476">
        <f t="shared" si="433"/>
        <v>1213.7388619651688</v>
      </c>
      <c r="M3931" s="471">
        <f t="shared" si="429"/>
        <v>1381.5671280264469</v>
      </c>
      <c r="N3931" s="467">
        <f t="shared" si="434"/>
        <v>0</v>
      </c>
      <c r="O3931" s="475" t="str">
        <f t="shared" si="435"/>
        <v/>
      </c>
    </row>
    <row r="3932" spans="1:15" hidden="1">
      <c r="A3932" s="475">
        <f t="shared" si="430"/>
        <v>43617</v>
      </c>
      <c r="B3932" s="475">
        <v>43629</v>
      </c>
      <c r="C3932" s="467">
        <v>19</v>
      </c>
      <c r="D3932" s="467">
        <v>1437</v>
      </c>
      <c r="E3932" s="467">
        <v>74</v>
      </c>
      <c r="F3932" s="467">
        <v>10</v>
      </c>
      <c r="G3932" s="467">
        <f t="array" ref="G3932">MAX(IF($A$2:$A$8761=A3932,$D$2:$D$8761))</f>
        <v>1470</v>
      </c>
      <c r="H3932" s="467">
        <f t="shared" si="431"/>
        <v>0</v>
      </c>
      <c r="I3932" s="475" t="str">
        <f t="shared" si="432"/>
        <v/>
      </c>
      <c r="J3932" s="471">
        <f>'Potential Projects'!D3933</f>
        <v>142.51083835362678</v>
      </c>
      <c r="K3932" s="471">
        <f>'Potential Projects'!E3933</f>
        <v>29.88433987314556</v>
      </c>
      <c r="L3932" s="476">
        <f t="shared" si="433"/>
        <v>1180.6048217732277</v>
      </c>
      <c r="M3932" s="471">
        <f t="shared" si="429"/>
        <v>1381.5671280264469</v>
      </c>
      <c r="N3932" s="467">
        <f t="shared" si="434"/>
        <v>0</v>
      </c>
      <c r="O3932" s="475" t="str">
        <f t="shared" si="435"/>
        <v/>
      </c>
    </row>
    <row r="3933" spans="1:15" hidden="1">
      <c r="A3933" s="475">
        <f t="shared" si="430"/>
        <v>43617</v>
      </c>
      <c r="B3933" s="475">
        <v>43629</v>
      </c>
      <c r="C3933" s="467">
        <v>20</v>
      </c>
      <c r="D3933" s="467">
        <v>1386</v>
      </c>
      <c r="E3933" s="467">
        <v>88</v>
      </c>
      <c r="F3933" s="467">
        <v>2</v>
      </c>
      <c r="G3933" s="467">
        <f t="array" ref="G3933">MAX(IF($A$2:$A$8761=A3933,$D$2:$D$8761))</f>
        <v>1470</v>
      </c>
      <c r="H3933" s="467">
        <f t="shared" si="431"/>
        <v>0</v>
      </c>
      <c r="I3933" s="475" t="str">
        <f t="shared" si="432"/>
        <v/>
      </c>
      <c r="J3933" s="471">
        <f>'Potential Projects'!D3934</f>
        <v>136.13711594381164</v>
      </c>
      <c r="K3933" s="471">
        <f>'Potential Projects'!E3934</f>
        <v>44.436557622016771</v>
      </c>
      <c r="L3933" s="476">
        <f t="shared" si="433"/>
        <v>1115.4263264341714</v>
      </c>
      <c r="M3933" s="471">
        <f t="shared" si="429"/>
        <v>1381.5671280264469</v>
      </c>
      <c r="N3933" s="467">
        <f t="shared" si="434"/>
        <v>0</v>
      </c>
      <c r="O3933" s="475" t="str">
        <f t="shared" si="435"/>
        <v/>
      </c>
    </row>
    <row r="3934" spans="1:15" hidden="1">
      <c r="A3934" s="475">
        <f t="shared" si="430"/>
        <v>43617</v>
      </c>
      <c r="B3934" s="475">
        <v>43629</v>
      </c>
      <c r="C3934" s="467">
        <v>21</v>
      </c>
      <c r="D3934" s="467">
        <v>1296</v>
      </c>
      <c r="E3934" s="467">
        <v>94</v>
      </c>
      <c r="F3934" s="467">
        <v>0</v>
      </c>
      <c r="G3934" s="467">
        <f t="array" ref="G3934">MAX(IF($A$2:$A$8761=A3934,$D$2:$D$8761))</f>
        <v>1470</v>
      </c>
      <c r="H3934" s="467">
        <f t="shared" si="431"/>
        <v>0</v>
      </c>
      <c r="I3934" s="475" t="str">
        <f t="shared" si="432"/>
        <v/>
      </c>
      <c r="J3934" s="471">
        <f>'Potential Projects'!D3935</f>
        <v>132.20386051243636</v>
      </c>
      <c r="K3934" s="471">
        <f>'Potential Projects'!E3935</f>
        <v>67.063953773382082</v>
      </c>
      <c r="L3934" s="476">
        <f t="shared" si="433"/>
        <v>1002.7321857141815</v>
      </c>
      <c r="M3934" s="471">
        <f t="shared" si="429"/>
        <v>1381.5671280264469</v>
      </c>
      <c r="N3934" s="467">
        <f t="shared" si="434"/>
        <v>0</v>
      </c>
      <c r="O3934" s="475" t="str">
        <f t="shared" si="435"/>
        <v/>
      </c>
    </row>
    <row r="3935" spans="1:15" hidden="1">
      <c r="A3935" s="475">
        <f t="shared" si="430"/>
        <v>43617</v>
      </c>
      <c r="B3935" s="475">
        <v>43629</v>
      </c>
      <c r="C3935" s="467">
        <v>22</v>
      </c>
      <c r="D3935" s="467">
        <v>1240</v>
      </c>
      <c r="E3935" s="467">
        <v>76</v>
      </c>
      <c r="F3935" s="467">
        <v>0</v>
      </c>
      <c r="G3935" s="467">
        <f t="array" ref="G3935">MAX(IF($A$2:$A$8761=A3935,$D$2:$D$8761))</f>
        <v>1470</v>
      </c>
      <c r="H3935" s="467">
        <f t="shared" si="431"/>
        <v>0</v>
      </c>
      <c r="I3935" s="475" t="str">
        <f t="shared" si="432"/>
        <v/>
      </c>
      <c r="J3935" s="471">
        <f>'Potential Projects'!D3936</f>
        <v>131.94293046658572</v>
      </c>
      <c r="K3935" s="471">
        <f>'Potential Projects'!E3936</f>
        <v>56.994034992474738</v>
      </c>
      <c r="L3935" s="476">
        <f t="shared" si="433"/>
        <v>975.0630345409395</v>
      </c>
      <c r="M3935" s="471">
        <f t="shared" si="429"/>
        <v>1381.5671280264469</v>
      </c>
      <c r="N3935" s="467">
        <f t="shared" si="434"/>
        <v>0</v>
      </c>
      <c r="O3935" s="475" t="str">
        <f t="shared" si="435"/>
        <v/>
      </c>
    </row>
    <row r="3936" spans="1:15" hidden="1">
      <c r="A3936" s="475">
        <f t="shared" si="430"/>
        <v>43617</v>
      </c>
      <c r="B3936" s="475">
        <v>43629</v>
      </c>
      <c r="C3936" s="467">
        <v>23</v>
      </c>
      <c r="D3936" s="467">
        <v>1100</v>
      </c>
      <c r="E3936" s="467">
        <v>32</v>
      </c>
      <c r="F3936" s="467">
        <v>0</v>
      </c>
      <c r="G3936" s="467">
        <f t="array" ref="G3936">MAX(IF($A$2:$A$8761=A3936,$D$2:$D$8761))</f>
        <v>1470</v>
      </c>
      <c r="H3936" s="467">
        <f t="shared" si="431"/>
        <v>0</v>
      </c>
      <c r="I3936" s="475" t="str">
        <f t="shared" si="432"/>
        <v/>
      </c>
      <c r="J3936" s="471">
        <f>'Potential Projects'!D3937</f>
        <v>101.9474412124766</v>
      </c>
      <c r="K3936" s="471">
        <f>'Potential Projects'!E3937</f>
        <v>42.056167437110297</v>
      </c>
      <c r="L3936" s="476">
        <f t="shared" si="433"/>
        <v>923.99639135041309</v>
      </c>
      <c r="M3936" s="471">
        <f t="shared" si="429"/>
        <v>1381.5671280264469</v>
      </c>
      <c r="N3936" s="467">
        <f t="shared" si="434"/>
        <v>0</v>
      </c>
      <c r="O3936" s="475" t="str">
        <f t="shared" si="435"/>
        <v/>
      </c>
    </row>
    <row r="3937" spans="1:15" hidden="1">
      <c r="A3937" s="475">
        <f t="shared" si="430"/>
        <v>43617</v>
      </c>
      <c r="B3937" s="475">
        <v>43629</v>
      </c>
      <c r="C3937" s="467">
        <v>24</v>
      </c>
      <c r="D3937" s="467">
        <v>969</v>
      </c>
      <c r="E3937" s="467">
        <v>29</v>
      </c>
      <c r="F3937" s="467">
        <v>0</v>
      </c>
      <c r="G3937" s="467">
        <f t="array" ref="G3937">MAX(IF($A$2:$A$8761=A3937,$D$2:$D$8761))</f>
        <v>1470</v>
      </c>
      <c r="H3937" s="467">
        <f t="shared" si="431"/>
        <v>0</v>
      </c>
      <c r="I3937" s="475" t="str">
        <f t="shared" si="432"/>
        <v/>
      </c>
      <c r="J3937" s="471">
        <f>'Potential Projects'!D3938</f>
        <v>106.31495733072241</v>
      </c>
      <c r="K3937" s="471">
        <f>'Potential Projects'!E3938</f>
        <v>30.235570629972049</v>
      </c>
      <c r="L3937" s="476">
        <f t="shared" si="433"/>
        <v>803.44947203930553</v>
      </c>
      <c r="M3937" s="471">
        <f t="shared" si="429"/>
        <v>1381.5671280264469</v>
      </c>
      <c r="N3937" s="467">
        <f t="shared" si="434"/>
        <v>0</v>
      </c>
      <c r="O3937" s="475" t="str">
        <f t="shared" si="435"/>
        <v/>
      </c>
    </row>
    <row r="3938" spans="1:15" hidden="1">
      <c r="A3938" s="475">
        <f t="shared" si="430"/>
        <v>43617</v>
      </c>
      <c r="B3938" s="475">
        <v>43630</v>
      </c>
      <c r="C3938" s="467">
        <v>1</v>
      </c>
      <c r="D3938" s="467">
        <v>897</v>
      </c>
      <c r="E3938" s="467">
        <v>80</v>
      </c>
      <c r="F3938" s="467">
        <v>0</v>
      </c>
      <c r="G3938" s="467">
        <f t="array" ref="G3938">MAX(IF($A$2:$A$8761=A3938,$D$2:$D$8761))</f>
        <v>1470</v>
      </c>
      <c r="H3938" s="467">
        <f t="shared" si="431"/>
        <v>0</v>
      </c>
      <c r="I3938" s="475" t="str">
        <f t="shared" si="432"/>
        <v/>
      </c>
      <c r="J3938" s="471">
        <f>'Potential Projects'!D3939</f>
        <v>87.901221081790368</v>
      </c>
      <c r="K3938" s="471">
        <f>'Potential Projects'!E3939</f>
        <v>21.913200870780479</v>
      </c>
      <c r="L3938" s="476">
        <f t="shared" si="433"/>
        <v>707.1855780474292</v>
      </c>
      <c r="M3938" s="471">
        <f t="shared" si="429"/>
        <v>1381.5671280264469</v>
      </c>
      <c r="N3938" s="467">
        <f t="shared" si="434"/>
        <v>0</v>
      </c>
      <c r="O3938" s="475" t="str">
        <f t="shared" si="435"/>
        <v/>
      </c>
    </row>
    <row r="3939" spans="1:15" hidden="1">
      <c r="A3939" s="475">
        <f t="shared" si="430"/>
        <v>43617</v>
      </c>
      <c r="B3939" s="475">
        <v>43630</v>
      </c>
      <c r="C3939" s="467">
        <v>2</v>
      </c>
      <c r="D3939" s="467">
        <v>865</v>
      </c>
      <c r="E3939" s="467">
        <v>93</v>
      </c>
      <c r="F3939" s="467">
        <v>0</v>
      </c>
      <c r="G3939" s="467">
        <f t="array" ref="G3939">MAX(IF($A$2:$A$8761=A3939,$D$2:$D$8761))</f>
        <v>1470</v>
      </c>
      <c r="H3939" s="467">
        <f t="shared" si="431"/>
        <v>0</v>
      </c>
      <c r="I3939" s="475" t="str">
        <f t="shared" si="432"/>
        <v/>
      </c>
      <c r="J3939" s="471">
        <f>'Potential Projects'!D3940</f>
        <v>63.792675683594723</v>
      </c>
      <c r="K3939" s="471">
        <f>'Potential Projects'!E3940</f>
        <v>41.431148785207476</v>
      </c>
      <c r="L3939" s="476">
        <f t="shared" si="433"/>
        <v>666.77617553119774</v>
      </c>
      <c r="M3939" s="471">
        <f t="shared" si="429"/>
        <v>1381.5671280264469</v>
      </c>
      <c r="N3939" s="467">
        <f t="shared" si="434"/>
        <v>0</v>
      </c>
      <c r="O3939" s="475" t="str">
        <f t="shared" si="435"/>
        <v/>
      </c>
    </row>
    <row r="3940" spans="1:15" hidden="1">
      <c r="A3940" s="475">
        <f t="shared" si="430"/>
        <v>43617</v>
      </c>
      <c r="B3940" s="475">
        <v>43630</v>
      </c>
      <c r="C3940" s="467">
        <v>3</v>
      </c>
      <c r="D3940" s="467">
        <v>840</v>
      </c>
      <c r="E3940" s="467">
        <v>100</v>
      </c>
      <c r="F3940" s="467">
        <v>0</v>
      </c>
      <c r="G3940" s="467">
        <f t="array" ref="G3940">MAX(IF($A$2:$A$8761=A3940,$D$2:$D$8761))</f>
        <v>1470</v>
      </c>
      <c r="H3940" s="467">
        <f t="shared" si="431"/>
        <v>0</v>
      </c>
      <c r="I3940" s="475" t="str">
        <f t="shared" si="432"/>
        <v/>
      </c>
      <c r="J3940" s="471">
        <f>'Potential Projects'!D3941</f>
        <v>93.427156242782857</v>
      </c>
      <c r="K3940" s="471">
        <f>'Potential Projects'!E3941</f>
        <v>31.729670285960012</v>
      </c>
      <c r="L3940" s="476">
        <f t="shared" si="433"/>
        <v>614.84317347125716</v>
      </c>
      <c r="M3940" s="471">
        <f t="shared" si="429"/>
        <v>1381.5671280264469</v>
      </c>
      <c r="N3940" s="467">
        <f t="shared" si="434"/>
        <v>0</v>
      </c>
      <c r="O3940" s="475" t="str">
        <f t="shared" si="435"/>
        <v/>
      </c>
    </row>
    <row r="3941" spans="1:15" hidden="1">
      <c r="A3941" s="475">
        <f t="shared" si="430"/>
        <v>43617</v>
      </c>
      <c r="B3941" s="475">
        <v>43630</v>
      </c>
      <c r="C3941" s="467">
        <v>4</v>
      </c>
      <c r="D3941" s="467">
        <v>817</v>
      </c>
      <c r="E3941" s="467">
        <v>103</v>
      </c>
      <c r="F3941" s="467">
        <v>0</v>
      </c>
      <c r="G3941" s="467">
        <f t="array" ref="G3941">MAX(IF($A$2:$A$8761=A3941,$D$2:$D$8761))</f>
        <v>1470</v>
      </c>
      <c r="H3941" s="467">
        <f t="shared" si="431"/>
        <v>0</v>
      </c>
      <c r="I3941" s="475" t="str">
        <f t="shared" si="432"/>
        <v/>
      </c>
      <c r="J3941" s="471">
        <f>'Potential Projects'!D3942</f>
        <v>133.81836079925213</v>
      </c>
      <c r="K3941" s="471">
        <f>'Potential Projects'!E3942</f>
        <v>13.732418565899806</v>
      </c>
      <c r="L3941" s="476">
        <f t="shared" si="433"/>
        <v>566.44922063484807</v>
      </c>
      <c r="M3941" s="471">
        <f t="shared" si="429"/>
        <v>1381.5671280264469</v>
      </c>
      <c r="N3941" s="467">
        <f t="shared" si="434"/>
        <v>0</v>
      </c>
      <c r="O3941" s="475" t="str">
        <f t="shared" si="435"/>
        <v/>
      </c>
    </row>
    <row r="3942" spans="1:15" hidden="1">
      <c r="A3942" s="475">
        <f t="shared" si="430"/>
        <v>43617</v>
      </c>
      <c r="B3942" s="475">
        <v>43630</v>
      </c>
      <c r="C3942" s="467">
        <v>5</v>
      </c>
      <c r="D3942" s="467">
        <v>807</v>
      </c>
      <c r="E3942" s="467">
        <v>103</v>
      </c>
      <c r="F3942" s="467">
        <v>0</v>
      </c>
      <c r="G3942" s="467">
        <f t="array" ref="G3942">MAX(IF($A$2:$A$8761=A3942,$D$2:$D$8761))</f>
        <v>1470</v>
      </c>
      <c r="H3942" s="467">
        <f t="shared" si="431"/>
        <v>0</v>
      </c>
      <c r="I3942" s="475" t="str">
        <f t="shared" si="432"/>
        <v/>
      </c>
      <c r="J3942" s="471">
        <f>'Potential Projects'!D3943</f>
        <v>122.44810851488528</v>
      </c>
      <c r="K3942" s="471">
        <f>'Potential Projects'!E3943</f>
        <v>5.5813618039131372</v>
      </c>
      <c r="L3942" s="476">
        <f t="shared" si="433"/>
        <v>575.97052968120158</v>
      </c>
      <c r="M3942" s="471">
        <f t="shared" si="429"/>
        <v>1381.5671280264469</v>
      </c>
      <c r="N3942" s="467">
        <f t="shared" si="434"/>
        <v>0</v>
      </c>
      <c r="O3942" s="475" t="str">
        <f t="shared" si="435"/>
        <v/>
      </c>
    </row>
    <row r="3943" spans="1:15" hidden="1">
      <c r="A3943" s="475">
        <f t="shared" si="430"/>
        <v>43617</v>
      </c>
      <c r="B3943" s="475">
        <v>43630</v>
      </c>
      <c r="C3943" s="467">
        <v>6</v>
      </c>
      <c r="D3943" s="467">
        <v>861</v>
      </c>
      <c r="E3943" s="467">
        <v>99</v>
      </c>
      <c r="F3943" s="467">
        <v>1</v>
      </c>
      <c r="G3943" s="467">
        <f t="array" ref="G3943">MAX(IF($A$2:$A$8761=A3943,$D$2:$D$8761))</f>
        <v>1470</v>
      </c>
      <c r="H3943" s="467">
        <f t="shared" si="431"/>
        <v>0</v>
      </c>
      <c r="I3943" s="475" t="str">
        <f t="shared" si="432"/>
        <v/>
      </c>
      <c r="J3943" s="471">
        <f>'Potential Projects'!D3944</f>
        <v>119.39690542544967</v>
      </c>
      <c r="K3943" s="471">
        <f>'Potential Projects'!E3944</f>
        <v>11.77131498602451</v>
      </c>
      <c r="L3943" s="476">
        <f t="shared" si="433"/>
        <v>629.83177958852582</v>
      </c>
      <c r="M3943" s="471">
        <f t="shared" si="429"/>
        <v>1381.5671280264469</v>
      </c>
      <c r="N3943" s="467">
        <f t="shared" si="434"/>
        <v>0</v>
      </c>
      <c r="O3943" s="475" t="str">
        <f t="shared" si="435"/>
        <v/>
      </c>
    </row>
    <row r="3944" spans="1:15" hidden="1">
      <c r="A3944" s="475">
        <f t="shared" si="430"/>
        <v>43617</v>
      </c>
      <c r="B3944" s="475">
        <v>43630</v>
      </c>
      <c r="C3944" s="467">
        <v>7</v>
      </c>
      <c r="D3944" s="467">
        <v>990</v>
      </c>
      <c r="E3944" s="467">
        <v>88</v>
      </c>
      <c r="F3944" s="467">
        <v>1</v>
      </c>
      <c r="G3944" s="467">
        <f t="array" ref="G3944">MAX(IF($A$2:$A$8761=A3944,$D$2:$D$8761))</f>
        <v>1470</v>
      </c>
      <c r="H3944" s="467">
        <f t="shared" si="431"/>
        <v>0</v>
      </c>
      <c r="I3944" s="475" t="str">
        <f t="shared" si="432"/>
        <v/>
      </c>
      <c r="J3944" s="471">
        <f>'Potential Projects'!D3945</f>
        <v>71.430533674737688</v>
      </c>
      <c r="K3944" s="471">
        <f>'Potential Projects'!E3945</f>
        <v>1.5206961943668029</v>
      </c>
      <c r="L3944" s="476">
        <f t="shared" si="433"/>
        <v>828.04877013089549</v>
      </c>
      <c r="M3944" s="471">
        <f t="shared" si="429"/>
        <v>1381.5671280264469</v>
      </c>
      <c r="N3944" s="467">
        <f t="shared" si="434"/>
        <v>0</v>
      </c>
      <c r="O3944" s="475" t="str">
        <f t="shared" si="435"/>
        <v/>
      </c>
    </row>
    <row r="3945" spans="1:15" hidden="1">
      <c r="A3945" s="475">
        <f t="shared" si="430"/>
        <v>43617</v>
      </c>
      <c r="B3945" s="475">
        <v>43630</v>
      </c>
      <c r="C3945" s="467">
        <v>8</v>
      </c>
      <c r="D3945" s="467">
        <v>1074</v>
      </c>
      <c r="E3945" s="467">
        <v>79</v>
      </c>
      <c r="F3945" s="467">
        <v>2</v>
      </c>
      <c r="G3945" s="467">
        <f t="array" ref="G3945">MAX(IF($A$2:$A$8761=A3945,$D$2:$D$8761))</f>
        <v>1470</v>
      </c>
      <c r="H3945" s="467">
        <f t="shared" si="431"/>
        <v>0</v>
      </c>
      <c r="I3945" s="475" t="str">
        <f t="shared" si="432"/>
        <v/>
      </c>
      <c r="J3945" s="471">
        <f>'Potential Projects'!D3946</f>
        <v>82.132867748470915</v>
      </c>
      <c r="K3945" s="471">
        <f>'Potential Projects'!E3946</f>
        <v>5.5539830144055037E-2</v>
      </c>
      <c r="L3945" s="476">
        <f t="shared" si="433"/>
        <v>910.81159242138494</v>
      </c>
      <c r="M3945" s="471">
        <f t="shared" si="429"/>
        <v>1381.5671280264469</v>
      </c>
      <c r="N3945" s="467">
        <f t="shared" si="434"/>
        <v>0</v>
      </c>
      <c r="O3945" s="475" t="str">
        <f t="shared" si="435"/>
        <v/>
      </c>
    </row>
    <row r="3946" spans="1:15" hidden="1">
      <c r="A3946" s="475">
        <f t="shared" si="430"/>
        <v>43617</v>
      </c>
      <c r="B3946" s="475">
        <v>43630</v>
      </c>
      <c r="C3946" s="467">
        <v>9</v>
      </c>
      <c r="D3946" s="467">
        <v>1107</v>
      </c>
      <c r="E3946" s="467">
        <v>81</v>
      </c>
      <c r="F3946" s="467">
        <v>2</v>
      </c>
      <c r="G3946" s="467">
        <f t="array" ref="G3946">MAX(IF($A$2:$A$8761=A3946,$D$2:$D$8761))</f>
        <v>1470</v>
      </c>
      <c r="H3946" s="467">
        <f t="shared" si="431"/>
        <v>0</v>
      </c>
      <c r="I3946" s="475" t="str">
        <f t="shared" si="432"/>
        <v/>
      </c>
      <c r="J3946" s="471">
        <f>'Potential Projects'!D3947</f>
        <v>110.77327265404803</v>
      </c>
      <c r="K3946" s="471">
        <f>'Potential Projects'!E3947</f>
        <v>26.521442270479469</v>
      </c>
      <c r="L3946" s="476">
        <f t="shared" si="433"/>
        <v>886.70528507547249</v>
      </c>
      <c r="M3946" s="471">
        <f t="shared" si="429"/>
        <v>1381.5671280264469</v>
      </c>
      <c r="N3946" s="467">
        <f t="shared" si="434"/>
        <v>0</v>
      </c>
      <c r="O3946" s="475" t="str">
        <f t="shared" si="435"/>
        <v/>
      </c>
    </row>
    <row r="3947" spans="1:15" hidden="1">
      <c r="A3947" s="475">
        <f t="shared" si="430"/>
        <v>43617</v>
      </c>
      <c r="B3947" s="475">
        <v>43630</v>
      </c>
      <c r="C3947" s="467">
        <v>10</v>
      </c>
      <c r="D3947" s="467">
        <v>1151</v>
      </c>
      <c r="E3947" s="467">
        <v>64</v>
      </c>
      <c r="F3947" s="467">
        <v>2</v>
      </c>
      <c r="G3947" s="467">
        <f t="array" ref="G3947">MAX(IF($A$2:$A$8761=A3947,$D$2:$D$8761))</f>
        <v>1470</v>
      </c>
      <c r="H3947" s="467">
        <f t="shared" si="431"/>
        <v>0</v>
      </c>
      <c r="I3947" s="475" t="str">
        <f t="shared" si="432"/>
        <v/>
      </c>
      <c r="J3947" s="471">
        <f>'Potential Projects'!D3948</f>
        <v>121.16861718041547</v>
      </c>
      <c r="K3947" s="471">
        <f>'Potential Projects'!E3948</f>
        <v>58.521771447000646</v>
      </c>
      <c r="L3947" s="476">
        <f t="shared" si="433"/>
        <v>905.30961137258384</v>
      </c>
      <c r="M3947" s="471">
        <f t="shared" ref="M3947:M4010" si="436">MAX($L$3626:$L$4345)</f>
        <v>1381.5671280264469</v>
      </c>
      <c r="N3947" s="467">
        <f t="shared" si="434"/>
        <v>0</v>
      </c>
      <c r="O3947" s="475" t="str">
        <f t="shared" si="435"/>
        <v/>
      </c>
    </row>
    <row r="3948" spans="1:15" hidden="1">
      <c r="A3948" s="475">
        <f t="shared" si="430"/>
        <v>43617</v>
      </c>
      <c r="B3948" s="475">
        <v>43630</v>
      </c>
      <c r="C3948" s="467">
        <v>11</v>
      </c>
      <c r="D3948" s="467">
        <v>1209</v>
      </c>
      <c r="E3948" s="467">
        <v>84</v>
      </c>
      <c r="F3948" s="467">
        <v>3</v>
      </c>
      <c r="G3948" s="467">
        <f t="array" ref="G3948">MAX(IF($A$2:$A$8761=A3948,$D$2:$D$8761))</f>
        <v>1470</v>
      </c>
      <c r="H3948" s="467">
        <f t="shared" si="431"/>
        <v>0</v>
      </c>
      <c r="I3948" s="475" t="str">
        <f t="shared" si="432"/>
        <v/>
      </c>
      <c r="J3948" s="471">
        <f>'Potential Projects'!D3949</f>
        <v>133.90590083077788</v>
      </c>
      <c r="K3948" s="471">
        <f>'Potential Projects'!E3949</f>
        <v>54.404001505052676</v>
      </c>
      <c r="L3948" s="476">
        <f t="shared" si="433"/>
        <v>933.69009766416946</v>
      </c>
      <c r="M3948" s="471">
        <f t="shared" si="436"/>
        <v>1381.5671280264469</v>
      </c>
      <c r="N3948" s="467">
        <f t="shared" si="434"/>
        <v>0</v>
      </c>
      <c r="O3948" s="475" t="str">
        <f t="shared" si="435"/>
        <v/>
      </c>
    </row>
    <row r="3949" spans="1:15" hidden="1">
      <c r="A3949" s="475">
        <f t="shared" si="430"/>
        <v>43617</v>
      </c>
      <c r="B3949" s="475">
        <v>43630</v>
      </c>
      <c r="C3949" s="467">
        <v>12</v>
      </c>
      <c r="D3949" s="467">
        <v>1235</v>
      </c>
      <c r="E3949" s="467">
        <v>73</v>
      </c>
      <c r="F3949" s="467">
        <v>6</v>
      </c>
      <c r="G3949" s="467">
        <f t="array" ref="G3949">MAX(IF($A$2:$A$8761=A3949,$D$2:$D$8761))</f>
        <v>1470</v>
      </c>
      <c r="H3949" s="467">
        <f t="shared" si="431"/>
        <v>0</v>
      </c>
      <c r="I3949" s="475" t="str">
        <f t="shared" si="432"/>
        <v/>
      </c>
      <c r="J3949" s="471">
        <f>'Potential Projects'!D3950</f>
        <v>128.7888502108797</v>
      </c>
      <c r="K3949" s="471">
        <f>'Potential Projects'!E3950</f>
        <v>49.371779993549772</v>
      </c>
      <c r="L3949" s="476">
        <f t="shared" si="433"/>
        <v>977.83936979557052</v>
      </c>
      <c r="M3949" s="471">
        <f t="shared" si="436"/>
        <v>1381.5671280264469</v>
      </c>
      <c r="N3949" s="467">
        <f t="shared" si="434"/>
        <v>0</v>
      </c>
      <c r="O3949" s="475" t="str">
        <f t="shared" si="435"/>
        <v/>
      </c>
    </row>
    <row r="3950" spans="1:15" hidden="1">
      <c r="A3950" s="475">
        <f t="shared" si="430"/>
        <v>43617</v>
      </c>
      <c r="B3950" s="475">
        <v>43630</v>
      </c>
      <c r="C3950" s="467">
        <v>13</v>
      </c>
      <c r="D3950" s="467">
        <v>1269</v>
      </c>
      <c r="E3950" s="467">
        <v>49</v>
      </c>
      <c r="F3950" s="467">
        <v>11</v>
      </c>
      <c r="G3950" s="467">
        <f t="array" ref="G3950">MAX(IF($A$2:$A$8761=A3950,$D$2:$D$8761))</f>
        <v>1470</v>
      </c>
      <c r="H3950" s="467">
        <f t="shared" si="431"/>
        <v>0</v>
      </c>
      <c r="I3950" s="475" t="str">
        <f t="shared" si="432"/>
        <v/>
      </c>
      <c r="J3950" s="471">
        <f>'Potential Projects'!D3951</f>
        <v>140.8470846648697</v>
      </c>
      <c r="K3950" s="471">
        <f>'Potential Projects'!E3951</f>
        <v>36.585103042356479</v>
      </c>
      <c r="L3950" s="476">
        <f t="shared" si="433"/>
        <v>1031.5678122927739</v>
      </c>
      <c r="M3950" s="471">
        <f t="shared" si="436"/>
        <v>1381.5671280264469</v>
      </c>
      <c r="N3950" s="467">
        <f t="shared" si="434"/>
        <v>0</v>
      </c>
      <c r="O3950" s="475" t="str">
        <f t="shared" si="435"/>
        <v/>
      </c>
    </row>
    <row r="3951" spans="1:15" hidden="1">
      <c r="A3951" s="475">
        <f t="shared" si="430"/>
        <v>43617</v>
      </c>
      <c r="B3951" s="475">
        <v>43630</v>
      </c>
      <c r="C3951" s="467">
        <v>14</v>
      </c>
      <c r="D3951" s="467">
        <v>1275</v>
      </c>
      <c r="E3951" s="467">
        <v>37</v>
      </c>
      <c r="F3951" s="467">
        <v>16</v>
      </c>
      <c r="G3951" s="467">
        <f t="array" ref="G3951">MAX(IF($A$2:$A$8761=A3951,$D$2:$D$8761))</f>
        <v>1470</v>
      </c>
      <c r="H3951" s="467">
        <f t="shared" si="431"/>
        <v>0</v>
      </c>
      <c r="I3951" s="475" t="str">
        <f t="shared" si="432"/>
        <v/>
      </c>
      <c r="J3951" s="471">
        <f>'Potential Projects'!D3952</f>
        <v>141.52629333767234</v>
      </c>
      <c r="K3951" s="471">
        <f>'Potential Projects'!E3952</f>
        <v>42.028006396473877</v>
      </c>
      <c r="L3951" s="476">
        <f t="shared" si="433"/>
        <v>1038.4457002658537</v>
      </c>
      <c r="M3951" s="471">
        <f t="shared" si="436"/>
        <v>1381.5671280264469</v>
      </c>
      <c r="N3951" s="467">
        <f t="shared" si="434"/>
        <v>0</v>
      </c>
      <c r="O3951" s="475" t="str">
        <f t="shared" si="435"/>
        <v/>
      </c>
    </row>
    <row r="3952" spans="1:15" hidden="1">
      <c r="A3952" s="475">
        <f t="shared" si="430"/>
        <v>43617</v>
      </c>
      <c r="B3952" s="475">
        <v>43630</v>
      </c>
      <c r="C3952" s="467">
        <v>15</v>
      </c>
      <c r="D3952" s="467">
        <v>1283</v>
      </c>
      <c r="E3952" s="467">
        <v>22</v>
      </c>
      <c r="F3952" s="467">
        <v>19</v>
      </c>
      <c r="G3952" s="467">
        <f t="array" ref="G3952">MAX(IF($A$2:$A$8761=A3952,$D$2:$D$8761))</f>
        <v>1470</v>
      </c>
      <c r="H3952" s="467">
        <f t="shared" si="431"/>
        <v>0</v>
      </c>
      <c r="I3952" s="475" t="str">
        <f t="shared" si="432"/>
        <v/>
      </c>
      <c r="J3952" s="471">
        <f>'Potential Projects'!D3953</f>
        <v>137.80612546635365</v>
      </c>
      <c r="K3952" s="471">
        <f>'Potential Projects'!E3953</f>
        <v>47.973897226402926</v>
      </c>
      <c r="L3952" s="476">
        <f t="shared" si="433"/>
        <v>1056.2199773072434</v>
      </c>
      <c r="M3952" s="471">
        <f t="shared" si="436"/>
        <v>1381.5671280264469</v>
      </c>
      <c r="N3952" s="467">
        <f t="shared" si="434"/>
        <v>0</v>
      </c>
      <c r="O3952" s="475" t="str">
        <f t="shared" si="435"/>
        <v/>
      </c>
    </row>
    <row r="3953" spans="1:15" hidden="1">
      <c r="A3953" s="475">
        <f t="shared" si="430"/>
        <v>43617</v>
      </c>
      <c r="B3953" s="475">
        <v>43630</v>
      </c>
      <c r="C3953" s="467">
        <v>16</v>
      </c>
      <c r="D3953" s="467">
        <v>1328</v>
      </c>
      <c r="E3953" s="467">
        <v>9</v>
      </c>
      <c r="F3953" s="467">
        <v>19</v>
      </c>
      <c r="G3953" s="467">
        <f t="array" ref="G3953">MAX(IF($A$2:$A$8761=A3953,$D$2:$D$8761))</f>
        <v>1470</v>
      </c>
      <c r="H3953" s="467">
        <f t="shared" si="431"/>
        <v>0</v>
      </c>
      <c r="I3953" s="475" t="str">
        <f t="shared" si="432"/>
        <v/>
      </c>
      <c r="J3953" s="471">
        <f>'Potential Projects'!D3954</f>
        <v>141.36953580282034</v>
      </c>
      <c r="K3953" s="471">
        <f>'Potential Projects'!E3954</f>
        <v>29.181096108363796</v>
      </c>
      <c r="L3953" s="476">
        <f t="shared" si="433"/>
        <v>1129.4493680888158</v>
      </c>
      <c r="M3953" s="471">
        <f t="shared" si="436"/>
        <v>1381.5671280264469</v>
      </c>
      <c r="N3953" s="467">
        <f t="shared" si="434"/>
        <v>0</v>
      </c>
      <c r="O3953" s="475" t="str">
        <f t="shared" si="435"/>
        <v/>
      </c>
    </row>
    <row r="3954" spans="1:15" hidden="1">
      <c r="A3954" s="475">
        <f t="shared" si="430"/>
        <v>43617</v>
      </c>
      <c r="B3954" s="475">
        <v>43630</v>
      </c>
      <c r="C3954" s="467">
        <v>17</v>
      </c>
      <c r="D3954" s="467">
        <v>1347</v>
      </c>
      <c r="E3954" s="467">
        <v>6</v>
      </c>
      <c r="F3954" s="467">
        <v>19</v>
      </c>
      <c r="G3954" s="467">
        <f t="array" ref="G3954">MAX(IF($A$2:$A$8761=A3954,$D$2:$D$8761))</f>
        <v>1470</v>
      </c>
      <c r="H3954" s="467">
        <f t="shared" si="431"/>
        <v>0</v>
      </c>
      <c r="I3954" s="475" t="str">
        <f t="shared" si="432"/>
        <v/>
      </c>
      <c r="J3954" s="471">
        <f>'Potential Projects'!D3955</f>
        <v>144</v>
      </c>
      <c r="K3954" s="471">
        <f>'Potential Projects'!E3955</f>
        <v>12.25239943023006</v>
      </c>
      <c r="L3954" s="476">
        <f t="shared" si="433"/>
        <v>1165.7476005697699</v>
      </c>
      <c r="M3954" s="471">
        <f t="shared" si="436"/>
        <v>1381.5671280264469</v>
      </c>
      <c r="N3954" s="467">
        <f t="shared" si="434"/>
        <v>0</v>
      </c>
      <c r="O3954" s="475" t="str">
        <f t="shared" si="435"/>
        <v/>
      </c>
    </row>
    <row r="3955" spans="1:15" hidden="1">
      <c r="A3955" s="475">
        <f t="shared" si="430"/>
        <v>43617</v>
      </c>
      <c r="B3955" s="475">
        <v>43630</v>
      </c>
      <c r="C3955" s="467">
        <v>18</v>
      </c>
      <c r="D3955" s="467">
        <v>1335</v>
      </c>
      <c r="E3955" s="467">
        <v>7</v>
      </c>
      <c r="F3955" s="467">
        <v>19</v>
      </c>
      <c r="G3955" s="467">
        <f t="array" ref="G3955">MAX(IF($A$2:$A$8761=A3955,$D$2:$D$8761))</f>
        <v>1470</v>
      </c>
      <c r="H3955" s="467">
        <f t="shared" si="431"/>
        <v>0</v>
      </c>
      <c r="I3955" s="475" t="str">
        <f t="shared" si="432"/>
        <v/>
      </c>
      <c r="J3955" s="471">
        <f>'Potential Projects'!D3956</f>
        <v>139.57098821568195</v>
      </c>
      <c r="K3955" s="471">
        <f>'Potential Projects'!E3956</f>
        <v>12.250052676843689</v>
      </c>
      <c r="L3955" s="476">
        <f t="shared" si="433"/>
        <v>1157.1789591074742</v>
      </c>
      <c r="M3955" s="471">
        <f t="shared" si="436"/>
        <v>1381.5671280264469</v>
      </c>
      <c r="N3955" s="467">
        <f t="shared" si="434"/>
        <v>0</v>
      </c>
      <c r="O3955" s="475" t="str">
        <f t="shared" si="435"/>
        <v/>
      </c>
    </row>
    <row r="3956" spans="1:15" hidden="1">
      <c r="A3956" s="475">
        <f t="shared" si="430"/>
        <v>43617</v>
      </c>
      <c r="B3956" s="475">
        <v>43630</v>
      </c>
      <c r="C3956" s="467">
        <v>19</v>
      </c>
      <c r="D3956" s="467">
        <v>1274</v>
      </c>
      <c r="E3956" s="467">
        <v>12</v>
      </c>
      <c r="F3956" s="467">
        <v>17</v>
      </c>
      <c r="G3956" s="467">
        <f t="array" ref="G3956">MAX(IF($A$2:$A$8761=A3956,$D$2:$D$8761))</f>
        <v>1470</v>
      </c>
      <c r="H3956" s="467">
        <f t="shared" si="431"/>
        <v>0</v>
      </c>
      <c r="I3956" s="475" t="str">
        <f t="shared" si="432"/>
        <v/>
      </c>
      <c r="J3956" s="471">
        <f>'Potential Projects'!D3957</f>
        <v>141.38525791186547</v>
      </c>
      <c r="K3956" s="471">
        <f>'Potential Projects'!E3957</f>
        <v>9.8102114061492145</v>
      </c>
      <c r="L3956" s="476">
        <f t="shared" si="433"/>
        <v>1093.8045306819854</v>
      </c>
      <c r="M3956" s="471">
        <f t="shared" si="436"/>
        <v>1381.5671280264469</v>
      </c>
      <c r="N3956" s="467">
        <f t="shared" si="434"/>
        <v>0</v>
      </c>
      <c r="O3956" s="475" t="str">
        <f t="shared" si="435"/>
        <v/>
      </c>
    </row>
    <row r="3957" spans="1:15" hidden="1">
      <c r="A3957" s="475">
        <f t="shared" si="430"/>
        <v>43617</v>
      </c>
      <c r="B3957" s="475">
        <v>43630</v>
      </c>
      <c r="C3957" s="467">
        <v>20</v>
      </c>
      <c r="D3957" s="467">
        <v>1217</v>
      </c>
      <c r="E3957" s="467">
        <v>17</v>
      </c>
      <c r="F3957" s="467">
        <v>3</v>
      </c>
      <c r="G3957" s="467">
        <f t="array" ref="G3957">MAX(IF($A$2:$A$8761=A3957,$D$2:$D$8761))</f>
        <v>1470</v>
      </c>
      <c r="H3957" s="467">
        <f t="shared" si="431"/>
        <v>0</v>
      </c>
      <c r="I3957" s="475" t="str">
        <f t="shared" si="432"/>
        <v/>
      </c>
      <c r="J3957" s="471">
        <f>'Potential Projects'!D3958</f>
        <v>132.95507094302857</v>
      </c>
      <c r="K3957" s="471">
        <f>'Potential Projects'!E3958</f>
        <v>18.840518436895291</v>
      </c>
      <c r="L3957" s="476">
        <f t="shared" si="433"/>
        <v>1045.204410620076</v>
      </c>
      <c r="M3957" s="471">
        <f t="shared" si="436"/>
        <v>1381.5671280264469</v>
      </c>
      <c r="N3957" s="467">
        <f t="shared" si="434"/>
        <v>0</v>
      </c>
      <c r="O3957" s="475" t="str">
        <f t="shared" si="435"/>
        <v/>
      </c>
    </row>
    <row r="3958" spans="1:15" hidden="1">
      <c r="A3958" s="475">
        <f t="shared" si="430"/>
        <v>43617</v>
      </c>
      <c r="B3958" s="475">
        <v>43630</v>
      </c>
      <c r="C3958" s="467">
        <v>21</v>
      </c>
      <c r="D3958" s="467">
        <v>1151</v>
      </c>
      <c r="E3958" s="467">
        <v>22</v>
      </c>
      <c r="F3958" s="467">
        <v>0</v>
      </c>
      <c r="G3958" s="467">
        <f t="array" ref="G3958">MAX(IF($A$2:$A$8761=A3958,$D$2:$D$8761))</f>
        <v>1470</v>
      </c>
      <c r="H3958" s="467">
        <f t="shared" si="431"/>
        <v>0</v>
      </c>
      <c r="I3958" s="475" t="str">
        <f t="shared" si="432"/>
        <v/>
      </c>
      <c r="J3958" s="471">
        <f>'Potential Projects'!D3959</f>
        <v>128.19779885266456</v>
      </c>
      <c r="K3958" s="471">
        <f>'Potential Projects'!E3959</f>
        <v>7.0738969576435178</v>
      </c>
      <c r="L3958" s="476">
        <f t="shared" si="433"/>
        <v>993.72830418969181</v>
      </c>
      <c r="M3958" s="471">
        <f t="shared" si="436"/>
        <v>1381.5671280264469</v>
      </c>
      <c r="N3958" s="467">
        <f t="shared" si="434"/>
        <v>0</v>
      </c>
      <c r="O3958" s="475" t="str">
        <f t="shared" si="435"/>
        <v/>
      </c>
    </row>
    <row r="3959" spans="1:15" hidden="1">
      <c r="A3959" s="475">
        <f t="shared" si="430"/>
        <v>43617</v>
      </c>
      <c r="B3959" s="475">
        <v>43630</v>
      </c>
      <c r="C3959" s="467">
        <v>22</v>
      </c>
      <c r="D3959" s="467">
        <v>1109</v>
      </c>
      <c r="E3959" s="467">
        <v>24</v>
      </c>
      <c r="F3959" s="467">
        <v>0</v>
      </c>
      <c r="G3959" s="467">
        <f t="array" ref="G3959">MAX(IF($A$2:$A$8761=A3959,$D$2:$D$8761))</f>
        <v>1470</v>
      </c>
      <c r="H3959" s="467">
        <f t="shared" si="431"/>
        <v>0</v>
      </c>
      <c r="I3959" s="475" t="str">
        <f t="shared" si="432"/>
        <v/>
      </c>
      <c r="J3959" s="471">
        <f>'Potential Projects'!D3960</f>
        <v>137.4370275057625</v>
      </c>
      <c r="K3959" s="471">
        <f>'Potential Projects'!E3960</f>
        <v>9.8454127069447441</v>
      </c>
      <c r="L3959" s="476">
        <f t="shared" si="433"/>
        <v>937.71755978729277</v>
      </c>
      <c r="M3959" s="471">
        <f t="shared" si="436"/>
        <v>1381.5671280264469</v>
      </c>
      <c r="N3959" s="467">
        <f t="shared" si="434"/>
        <v>0</v>
      </c>
      <c r="O3959" s="475" t="str">
        <f t="shared" si="435"/>
        <v/>
      </c>
    </row>
    <row r="3960" spans="1:15" hidden="1">
      <c r="A3960" s="475">
        <f t="shared" si="430"/>
        <v>43617</v>
      </c>
      <c r="B3960" s="475">
        <v>43630</v>
      </c>
      <c r="C3960" s="467">
        <v>23</v>
      </c>
      <c r="D3960" s="467">
        <v>1014</v>
      </c>
      <c r="E3960" s="467">
        <v>25</v>
      </c>
      <c r="F3960" s="467">
        <v>0</v>
      </c>
      <c r="G3960" s="467">
        <f t="array" ref="G3960">MAX(IF($A$2:$A$8761=A3960,$D$2:$D$8761))</f>
        <v>1470</v>
      </c>
      <c r="H3960" s="467">
        <f t="shared" si="431"/>
        <v>0</v>
      </c>
      <c r="I3960" s="475" t="str">
        <f t="shared" si="432"/>
        <v/>
      </c>
      <c r="J3960" s="471">
        <f>'Potential Projects'!D3961</f>
        <v>125.18486972364909</v>
      </c>
      <c r="K3960" s="471">
        <f>'Potential Projects'!E3961</f>
        <v>4.4197188776607179</v>
      </c>
      <c r="L3960" s="476">
        <f t="shared" si="433"/>
        <v>859.39541139869027</v>
      </c>
      <c r="M3960" s="471">
        <f t="shared" si="436"/>
        <v>1381.5671280264469</v>
      </c>
      <c r="N3960" s="467">
        <f t="shared" si="434"/>
        <v>0</v>
      </c>
      <c r="O3960" s="475" t="str">
        <f t="shared" si="435"/>
        <v/>
      </c>
    </row>
    <row r="3961" spans="1:15" hidden="1">
      <c r="A3961" s="475">
        <f t="shared" si="430"/>
        <v>43617</v>
      </c>
      <c r="B3961" s="475">
        <v>43630</v>
      </c>
      <c r="C3961" s="467">
        <v>24</v>
      </c>
      <c r="D3961" s="467">
        <v>909</v>
      </c>
      <c r="E3961" s="467">
        <v>22</v>
      </c>
      <c r="F3961" s="467">
        <v>0</v>
      </c>
      <c r="G3961" s="467">
        <f t="array" ref="G3961">MAX(IF($A$2:$A$8761=A3961,$D$2:$D$8761))</f>
        <v>1470</v>
      </c>
      <c r="H3961" s="467">
        <f t="shared" si="431"/>
        <v>0</v>
      </c>
      <c r="I3961" s="475" t="str">
        <f t="shared" si="432"/>
        <v/>
      </c>
      <c r="J3961" s="471">
        <f>'Potential Projects'!D3962</f>
        <v>128.53128747127343</v>
      </c>
      <c r="K3961" s="471">
        <f>'Potential Projects'!E3962</f>
        <v>12.286818479896796</v>
      </c>
      <c r="L3961" s="476">
        <f t="shared" si="433"/>
        <v>746.18189404882969</v>
      </c>
      <c r="M3961" s="471">
        <f t="shared" si="436"/>
        <v>1381.5671280264469</v>
      </c>
      <c r="N3961" s="467">
        <f t="shared" si="434"/>
        <v>0</v>
      </c>
      <c r="O3961" s="475" t="str">
        <f t="shared" si="435"/>
        <v/>
      </c>
    </row>
    <row r="3962" spans="1:15" hidden="1">
      <c r="A3962" s="475">
        <f t="shared" si="430"/>
        <v>43617</v>
      </c>
      <c r="B3962" s="475">
        <v>43631</v>
      </c>
      <c r="C3962" s="467">
        <v>1</v>
      </c>
      <c r="D3962" s="467">
        <v>851</v>
      </c>
      <c r="E3962" s="467">
        <v>17</v>
      </c>
      <c r="F3962" s="467">
        <v>0</v>
      </c>
      <c r="G3962" s="467">
        <f t="array" ref="G3962">MAX(IF($A$2:$A$8761=A3962,$D$2:$D$8761))</f>
        <v>1470</v>
      </c>
      <c r="H3962" s="467">
        <f t="shared" si="431"/>
        <v>0</v>
      </c>
      <c r="I3962" s="475" t="str">
        <f t="shared" si="432"/>
        <v/>
      </c>
      <c r="J3962" s="471">
        <f>'Potential Projects'!D3963</f>
        <v>124.62326308401936</v>
      </c>
      <c r="K3962" s="471">
        <f>'Potential Projects'!E3963</f>
        <v>30.086942915502039</v>
      </c>
      <c r="L3962" s="476">
        <f t="shared" si="433"/>
        <v>679.28979400047865</v>
      </c>
      <c r="M3962" s="471">
        <f t="shared" si="436"/>
        <v>1381.5671280264469</v>
      </c>
      <c r="N3962" s="467">
        <f t="shared" si="434"/>
        <v>0</v>
      </c>
      <c r="O3962" s="475" t="str">
        <f t="shared" si="435"/>
        <v/>
      </c>
    </row>
    <row r="3963" spans="1:15" hidden="1">
      <c r="A3963" s="475">
        <f t="shared" si="430"/>
        <v>43617</v>
      </c>
      <c r="B3963" s="475">
        <v>43631</v>
      </c>
      <c r="C3963" s="467">
        <v>2</v>
      </c>
      <c r="D3963" s="467">
        <v>785</v>
      </c>
      <c r="E3963" s="467">
        <v>21</v>
      </c>
      <c r="F3963" s="467">
        <v>0</v>
      </c>
      <c r="G3963" s="467">
        <f t="array" ref="G3963">MAX(IF($A$2:$A$8761=A3963,$D$2:$D$8761))</f>
        <v>1470</v>
      </c>
      <c r="H3963" s="467">
        <f t="shared" si="431"/>
        <v>0</v>
      </c>
      <c r="I3963" s="475" t="str">
        <f t="shared" si="432"/>
        <v/>
      </c>
      <c r="J3963" s="471">
        <f>'Potential Projects'!D3964</f>
        <v>125.90117683481634</v>
      </c>
      <c r="K3963" s="471">
        <f>'Potential Projects'!E3964</f>
        <v>29.355538110083852</v>
      </c>
      <c r="L3963" s="476">
        <f t="shared" si="433"/>
        <v>608.7432850550997</v>
      </c>
      <c r="M3963" s="471">
        <f t="shared" si="436"/>
        <v>1381.5671280264469</v>
      </c>
      <c r="N3963" s="467">
        <f t="shared" si="434"/>
        <v>0</v>
      </c>
      <c r="O3963" s="475" t="str">
        <f t="shared" si="435"/>
        <v/>
      </c>
    </row>
    <row r="3964" spans="1:15" hidden="1">
      <c r="A3964" s="475">
        <f t="shared" si="430"/>
        <v>43617</v>
      </c>
      <c r="B3964" s="475">
        <v>43631</v>
      </c>
      <c r="C3964" s="467">
        <v>3</v>
      </c>
      <c r="D3964" s="467">
        <v>765</v>
      </c>
      <c r="E3964" s="467">
        <v>21</v>
      </c>
      <c r="F3964" s="467">
        <v>0</v>
      </c>
      <c r="G3964" s="467">
        <f t="array" ref="G3964">MAX(IF($A$2:$A$8761=A3964,$D$2:$D$8761))</f>
        <v>1470</v>
      </c>
      <c r="H3964" s="467">
        <f t="shared" si="431"/>
        <v>0</v>
      </c>
      <c r="I3964" s="475" t="str">
        <f t="shared" si="432"/>
        <v/>
      </c>
      <c r="J3964" s="471">
        <f>'Potential Projects'!D3965</f>
        <v>134.7592635208278</v>
      </c>
      <c r="K3964" s="471">
        <f>'Potential Projects'!E3965</f>
        <v>28.879147172651045</v>
      </c>
      <c r="L3964" s="476">
        <f t="shared" si="433"/>
        <v>580.36158930652118</v>
      </c>
      <c r="M3964" s="471">
        <f t="shared" si="436"/>
        <v>1381.5671280264469</v>
      </c>
      <c r="N3964" s="467">
        <f t="shared" si="434"/>
        <v>0</v>
      </c>
      <c r="O3964" s="475" t="str">
        <f t="shared" si="435"/>
        <v/>
      </c>
    </row>
    <row r="3965" spans="1:15" hidden="1">
      <c r="A3965" s="475">
        <f t="shared" si="430"/>
        <v>43617</v>
      </c>
      <c r="B3965" s="475">
        <v>43631</v>
      </c>
      <c r="C3965" s="467">
        <v>4</v>
      </c>
      <c r="D3965" s="467">
        <v>734</v>
      </c>
      <c r="E3965" s="467">
        <v>19</v>
      </c>
      <c r="F3965" s="467">
        <v>0</v>
      </c>
      <c r="G3965" s="467">
        <f t="array" ref="G3965">MAX(IF($A$2:$A$8761=A3965,$D$2:$D$8761))</f>
        <v>1470</v>
      </c>
      <c r="H3965" s="467">
        <f t="shared" si="431"/>
        <v>0</v>
      </c>
      <c r="I3965" s="475" t="str">
        <f t="shared" si="432"/>
        <v/>
      </c>
      <c r="J3965" s="471">
        <f>'Potential Projects'!D3966</f>
        <v>140.09238750160569</v>
      </c>
      <c r="K3965" s="471">
        <f>'Potential Projects'!E3966</f>
        <v>22.248004353902385</v>
      </c>
      <c r="L3965" s="476">
        <f t="shared" si="433"/>
        <v>552.65960814449193</v>
      </c>
      <c r="M3965" s="471">
        <f t="shared" si="436"/>
        <v>1381.5671280264469</v>
      </c>
      <c r="N3965" s="467">
        <f t="shared" si="434"/>
        <v>0</v>
      </c>
      <c r="O3965" s="475" t="str">
        <f t="shared" si="435"/>
        <v/>
      </c>
    </row>
    <row r="3966" spans="1:15" hidden="1">
      <c r="A3966" s="475">
        <f t="shared" si="430"/>
        <v>43617</v>
      </c>
      <c r="B3966" s="475">
        <v>43631</v>
      </c>
      <c r="C3966" s="467">
        <v>5</v>
      </c>
      <c r="D3966" s="467">
        <v>731</v>
      </c>
      <c r="E3966" s="467">
        <v>31</v>
      </c>
      <c r="F3966" s="467">
        <v>0</v>
      </c>
      <c r="G3966" s="467">
        <f t="array" ref="G3966">MAX(IF($A$2:$A$8761=A3966,$D$2:$D$8761))</f>
        <v>1470</v>
      </c>
      <c r="H3966" s="467">
        <f t="shared" si="431"/>
        <v>0</v>
      </c>
      <c r="I3966" s="475" t="str">
        <f t="shared" si="432"/>
        <v/>
      </c>
      <c r="J3966" s="471">
        <f>'Potential Projects'!D3967</f>
        <v>127.03190548135611</v>
      </c>
      <c r="K3966" s="471">
        <f>'Potential Projects'!E3967</f>
        <v>25.598385938507846</v>
      </c>
      <c r="L3966" s="476">
        <f t="shared" si="433"/>
        <v>547.36970858013603</v>
      </c>
      <c r="M3966" s="471">
        <f t="shared" si="436"/>
        <v>1381.5671280264469</v>
      </c>
      <c r="N3966" s="467">
        <f t="shared" si="434"/>
        <v>0</v>
      </c>
      <c r="O3966" s="475" t="str">
        <f t="shared" si="435"/>
        <v/>
      </c>
    </row>
    <row r="3967" spans="1:15" hidden="1">
      <c r="A3967" s="475">
        <f t="shared" si="430"/>
        <v>43617</v>
      </c>
      <c r="B3967" s="475">
        <v>43631</v>
      </c>
      <c r="C3967" s="467">
        <v>6</v>
      </c>
      <c r="D3967" s="467">
        <v>752</v>
      </c>
      <c r="E3967" s="467">
        <v>36</v>
      </c>
      <c r="F3967" s="467">
        <v>1</v>
      </c>
      <c r="G3967" s="467">
        <f t="array" ref="G3967">MAX(IF($A$2:$A$8761=A3967,$D$2:$D$8761))</f>
        <v>1470</v>
      </c>
      <c r="H3967" s="467">
        <f t="shared" si="431"/>
        <v>0</v>
      </c>
      <c r="I3967" s="475" t="str">
        <f t="shared" si="432"/>
        <v/>
      </c>
      <c r="J3967" s="471">
        <f>'Potential Projects'!D3968</f>
        <v>48.898494653051216</v>
      </c>
      <c r="K3967" s="471">
        <f>'Potential Projects'!E3968</f>
        <v>15.910987959578586</v>
      </c>
      <c r="L3967" s="476">
        <f t="shared" si="433"/>
        <v>650.19051738737016</v>
      </c>
      <c r="M3967" s="471">
        <f t="shared" si="436"/>
        <v>1381.5671280264469</v>
      </c>
      <c r="N3967" s="467">
        <f t="shared" si="434"/>
        <v>0</v>
      </c>
      <c r="O3967" s="475" t="str">
        <f t="shared" si="435"/>
        <v/>
      </c>
    </row>
    <row r="3968" spans="1:15" hidden="1">
      <c r="A3968" s="475">
        <f t="shared" si="430"/>
        <v>43617</v>
      </c>
      <c r="B3968" s="475">
        <v>43631</v>
      </c>
      <c r="C3968" s="467">
        <v>7</v>
      </c>
      <c r="D3968" s="467">
        <v>818</v>
      </c>
      <c r="E3968" s="467">
        <v>34</v>
      </c>
      <c r="F3968" s="467">
        <v>12</v>
      </c>
      <c r="G3968" s="467">
        <f t="array" ref="G3968">MAX(IF($A$2:$A$8761=A3968,$D$2:$D$8761))</f>
        <v>1470</v>
      </c>
      <c r="H3968" s="467">
        <f t="shared" si="431"/>
        <v>0</v>
      </c>
      <c r="I3968" s="475" t="str">
        <f t="shared" si="432"/>
        <v/>
      </c>
      <c r="J3968" s="471">
        <f>'Potential Projects'!D3969</f>
        <v>11.194597933310105</v>
      </c>
      <c r="K3968" s="471">
        <f>'Potential Projects'!E3969</f>
        <v>8.0337190926682425</v>
      </c>
      <c r="L3968" s="476">
        <f t="shared" si="433"/>
        <v>752.7716829740217</v>
      </c>
      <c r="M3968" s="471">
        <f t="shared" si="436"/>
        <v>1381.5671280264469</v>
      </c>
      <c r="N3968" s="467">
        <f t="shared" si="434"/>
        <v>0</v>
      </c>
      <c r="O3968" s="475" t="str">
        <f t="shared" si="435"/>
        <v/>
      </c>
    </row>
    <row r="3969" spans="1:15" hidden="1">
      <c r="A3969" s="475">
        <f t="shared" si="430"/>
        <v>43617</v>
      </c>
      <c r="B3969" s="475">
        <v>43631</v>
      </c>
      <c r="C3969" s="467">
        <v>8</v>
      </c>
      <c r="D3969" s="467">
        <v>856</v>
      </c>
      <c r="E3969" s="467">
        <v>12</v>
      </c>
      <c r="F3969" s="467">
        <v>18</v>
      </c>
      <c r="G3969" s="467">
        <f t="array" ref="G3969">MAX(IF($A$2:$A$8761=A3969,$D$2:$D$8761))</f>
        <v>1470</v>
      </c>
      <c r="H3969" s="467">
        <f t="shared" si="431"/>
        <v>0</v>
      </c>
      <c r="I3969" s="475" t="str">
        <f t="shared" si="432"/>
        <v/>
      </c>
      <c r="J3969" s="471">
        <f>'Potential Projects'!D3970</f>
        <v>8.1596654434833535</v>
      </c>
      <c r="K3969" s="471">
        <f>'Potential Projects'!E3970</f>
        <v>4.889069554934423</v>
      </c>
      <c r="L3969" s="476">
        <f t="shared" si="433"/>
        <v>812.95126500158221</v>
      </c>
      <c r="M3969" s="471">
        <f t="shared" si="436"/>
        <v>1381.5671280264469</v>
      </c>
      <c r="N3969" s="467">
        <f t="shared" si="434"/>
        <v>0</v>
      </c>
      <c r="O3969" s="475" t="str">
        <f t="shared" si="435"/>
        <v/>
      </c>
    </row>
    <row r="3970" spans="1:15" hidden="1">
      <c r="A3970" s="475">
        <f t="shared" ref="A3970:A4033" si="437">DATE(YEAR(B3970),MONTH(B3970),1)</f>
        <v>43617</v>
      </c>
      <c r="B3970" s="475">
        <v>43631</v>
      </c>
      <c r="C3970" s="467">
        <v>9</v>
      </c>
      <c r="D3970" s="467">
        <v>938</v>
      </c>
      <c r="E3970" s="467">
        <v>11</v>
      </c>
      <c r="F3970" s="467">
        <v>19</v>
      </c>
      <c r="G3970" s="467">
        <f t="array" ref="G3970">MAX(IF($A$2:$A$8761=A3970,$D$2:$D$8761))</f>
        <v>1470</v>
      </c>
      <c r="H3970" s="467">
        <f t="shared" ref="H3970:H4033" si="438">IF(G3970=D3970,1,0)</f>
        <v>0</v>
      </c>
      <c r="I3970" s="475" t="str">
        <f t="shared" ref="I3970:I4033" si="439">IF(D3970=G3970,B3970,"")</f>
        <v/>
      </c>
      <c r="J3970" s="471">
        <f>'Potential Projects'!D3971</f>
        <v>1.0868026046235562</v>
      </c>
      <c r="K3970" s="471">
        <f>'Potential Projects'!E3971</f>
        <v>5.5766682971404</v>
      </c>
      <c r="L3970" s="476">
        <f t="shared" ref="L3970:L4033" si="440">D3970-E3970-F3970-J3970-K3970</f>
        <v>901.33652909823604</v>
      </c>
      <c r="M3970" s="471">
        <f t="shared" si="436"/>
        <v>1381.5671280264469</v>
      </c>
      <c r="N3970" s="467">
        <f t="shared" ref="N3970:N4033" si="441">IF(M3970=L3970,1,0)</f>
        <v>0</v>
      </c>
      <c r="O3970" s="475" t="str">
        <f t="shared" ref="O3970:O4033" si="442">IF(L3970=M3970,B3970,"")</f>
        <v/>
      </c>
    </row>
    <row r="3971" spans="1:15" hidden="1">
      <c r="A3971" s="475">
        <f t="shared" si="437"/>
        <v>43617</v>
      </c>
      <c r="B3971" s="475">
        <v>43631</v>
      </c>
      <c r="C3971" s="467">
        <v>10</v>
      </c>
      <c r="D3971" s="467">
        <v>1010</v>
      </c>
      <c r="E3971" s="467">
        <v>5</v>
      </c>
      <c r="F3971" s="467">
        <v>19</v>
      </c>
      <c r="G3971" s="467">
        <f t="array" ref="G3971">MAX(IF($A$2:$A$8761=A3971,$D$2:$D$8761))</f>
        <v>1470</v>
      </c>
      <c r="H3971" s="467">
        <f t="shared" si="438"/>
        <v>0</v>
      </c>
      <c r="I3971" s="475" t="str">
        <f t="shared" si="439"/>
        <v/>
      </c>
      <c r="J3971" s="471">
        <f>'Potential Projects'!D3972</f>
        <v>1.1777806942676703</v>
      </c>
      <c r="K3971" s="471">
        <f>'Potential Projects'!E3972</f>
        <v>4.7263613201462054</v>
      </c>
      <c r="L3971" s="476">
        <f t="shared" si="440"/>
        <v>980.09585798558612</v>
      </c>
      <c r="M3971" s="471">
        <f t="shared" si="436"/>
        <v>1381.5671280264469</v>
      </c>
      <c r="N3971" s="467">
        <f t="shared" si="441"/>
        <v>0</v>
      </c>
      <c r="O3971" s="475" t="str">
        <f t="shared" si="442"/>
        <v/>
      </c>
    </row>
    <row r="3972" spans="1:15" hidden="1">
      <c r="A3972" s="475">
        <f t="shared" si="437"/>
        <v>43617</v>
      </c>
      <c r="B3972" s="475">
        <v>43631</v>
      </c>
      <c r="C3972" s="467">
        <v>11</v>
      </c>
      <c r="D3972" s="467">
        <v>1056</v>
      </c>
      <c r="E3972" s="467">
        <v>0</v>
      </c>
      <c r="F3972" s="467">
        <v>19</v>
      </c>
      <c r="G3972" s="467">
        <f t="array" ref="G3972">MAX(IF($A$2:$A$8761=A3972,$D$2:$D$8761))</f>
        <v>1470</v>
      </c>
      <c r="H3972" s="467">
        <f t="shared" si="438"/>
        <v>0</v>
      </c>
      <c r="I3972" s="475" t="str">
        <f t="shared" si="439"/>
        <v/>
      </c>
      <c r="J3972" s="471">
        <f>'Potential Projects'!D3973</f>
        <v>1.2014214137009069</v>
      </c>
      <c r="K3972" s="471">
        <f>'Potential Projects'!E3973</f>
        <v>2.4218494947323159</v>
      </c>
      <c r="L3972" s="476">
        <f t="shared" si="440"/>
        <v>1033.3767290915669</v>
      </c>
      <c r="M3972" s="471">
        <f t="shared" si="436"/>
        <v>1381.5671280264469</v>
      </c>
      <c r="N3972" s="467">
        <f t="shared" si="441"/>
        <v>0</v>
      </c>
      <c r="O3972" s="475" t="str">
        <f t="shared" si="442"/>
        <v/>
      </c>
    </row>
    <row r="3973" spans="1:15" hidden="1">
      <c r="A3973" s="475">
        <f t="shared" si="437"/>
        <v>43617</v>
      </c>
      <c r="B3973" s="475">
        <v>43631</v>
      </c>
      <c r="C3973" s="467">
        <v>12</v>
      </c>
      <c r="D3973" s="467">
        <v>1064</v>
      </c>
      <c r="E3973" s="467">
        <v>0</v>
      </c>
      <c r="F3973" s="467">
        <v>19</v>
      </c>
      <c r="G3973" s="467">
        <f t="array" ref="G3973">MAX(IF($A$2:$A$8761=A3973,$D$2:$D$8761))</f>
        <v>1470</v>
      </c>
      <c r="H3973" s="467">
        <f t="shared" si="438"/>
        <v>0</v>
      </c>
      <c r="I3973" s="475" t="str">
        <f t="shared" si="439"/>
        <v/>
      </c>
      <c r="J3973" s="471">
        <f>'Potential Projects'!D3974</f>
        <v>3.1657009224678783</v>
      </c>
      <c r="K3973" s="471">
        <f>'Potential Projects'!E3974</f>
        <v>6.946390023650828</v>
      </c>
      <c r="L3973" s="476">
        <f t="shared" si="440"/>
        <v>1034.8879090538812</v>
      </c>
      <c r="M3973" s="471">
        <f t="shared" si="436"/>
        <v>1381.5671280264469</v>
      </c>
      <c r="N3973" s="467">
        <f t="shared" si="441"/>
        <v>0</v>
      </c>
      <c r="O3973" s="475" t="str">
        <f t="shared" si="442"/>
        <v/>
      </c>
    </row>
    <row r="3974" spans="1:15" hidden="1">
      <c r="A3974" s="475">
        <f t="shared" si="437"/>
        <v>43617</v>
      </c>
      <c r="B3974" s="475">
        <v>43631</v>
      </c>
      <c r="C3974" s="467">
        <v>13</v>
      </c>
      <c r="D3974" s="467">
        <v>1114</v>
      </c>
      <c r="E3974" s="467">
        <v>0</v>
      </c>
      <c r="F3974" s="467">
        <v>20</v>
      </c>
      <c r="G3974" s="467">
        <f t="array" ref="G3974">MAX(IF($A$2:$A$8761=A3974,$D$2:$D$8761))</f>
        <v>1470</v>
      </c>
      <c r="H3974" s="467">
        <f t="shared" si="438"/>
        <v>0</v>
      </c>
      <c r="I3974" s="475" t="str">
        <f t="shared" si="439"/>
        <v/>
      </c>
      <c r="J3974" s="471">
        <f>'Potential Projects'!D3975</f>
        <v>4.0722350882479343</v>
      </c>
      <c r="K3974" s="471">
        <f>'Potential Projects'!E3975</f>
        <v>12.120981240593421</v>
      </c>
      <c r="L3974" s="476">
        <f t="shared" si="440"/>
        <v>1077.8067836711587</v>
      </c>
      <c r="M3974" s="471">
        <f t="shared" si="436"/>
        <v>1381.5671280264469</v>
      </c>
      <c r="N3974" s="467">
        <f t="shared" si="441"/>
        <v>0</v>
      </c>
      <c r="O3974" s="475" t="str">
        <f t="shared" si="442"/>
        <v/>
      </c>
    </row>
    <row r="3975" spans="1:15" hidden="1">
      <c r="A3975" s="475">
        <f t="shared" si="437"/>
        <v>43617</v>
      </c>
      <c r="B3975" s="475">
        <v>43631</v>
      </c>
      <c r="C3975" s="467">
        <v>14</v>
      </c>
      <c r="D3975" s="467">
        <v>1139</v>
      </c>
      <c r="E3975" s="467">
        <v>0</v>
      </c>
      <c r="F3975" s="467">
        <v>19</v>
      </c>
      <c r="G3975" s="467">
        <f t="array" ref="G3975">MAX(IF($A$2:$A$8761=A3975,$D$2:$D$8761))</f>
        <v>1470</v>
      </c>
      <c r="H3975" s="467">
        <f t="shared" si="438"/>
        <v>0</v>
      </c>
      <c r="I3975" s="475" t="str">
        <f t="shared" si="439"/>
        <v/>
      </c>
      <c r="J3975" s="471">
        <f>'Potential Projects'!D3976</f>
        <v>0.47418410797209182</v>
      </c>
      <c r="K3975" s="471">
        <f>'Potential Projects'!E3976</f>
        <v>14.452871855514942</v>
      </c>
      <c r="L3975" s="476">
        <f t="shared" si="440"/>
        <v>1105.0729440365128</v>
      </c>
      <c r="M3975" s="471">
        <f t="shared" si="436"/>
        <v>1381.5671280264469</v>
      </c>
      <c r="N3975" s="467">
        <f t="shared" si="441"/>
        <v>0</v>
      </c>
      <c r="O3975" s="475" t="str">
        <f t="shared" si="442"/>
        <v/>
      </c>
    </row>
    <row r="3976" spans="1:15" hidden="1">
      <c r="A3976" s="475">
        <f t="shared" si="437"/>
        <v>43617</v>
      </c>
      <c r="B3976" s="475">
        <v>43631</v>
      </c>
      <c r="C3976" s="467">
        <v>15</v>
      </c>
      <c r="D3976" s="467">
        <v>1187</v>
      </c>
      <c r="E3976" s="467">
        <v>0</v>
      </c>
      <c r="F3976" s="467">
        <v>19</v>
      </c>
      <c r="G3976" s="467">
        <f t="array" ref="G3976">MAX(IF($A$2:$A$8761=A3976,$D$2:$D$8761))</f>
        <v>1470</v>
      </c>
      <c r="H3976" s="467">
        <f t="shared" si="438"/>
        <v>0</v>
      </c>
      <c r="I3976" s="475" t="str">
        <f t="shared" si="439"/>
        <v/>
      </c>
      <c r="J3976" s="471">
        <f>'Potential Projects'!D3977</f>
        <v>0.59454355908316325</v>
      </c>
      <c r="K3976" s="471">
        <f>'Potential Projects'!E3977</f>
        <v>22.297286175016126</v>
      </c>
      <c r="L3976" s="476">
        <f t="shared" si="440"/>
        <v>1145.1081702659008</v>
      </c>
      <c r="M3976" s="471">
        <f t="shared" si="436"/>
        <v>1381.5671280264469</v>
      </c>
      <c r="N3976" s="467">
        <f t="shared" si="441"/>
        <v>0</v>
      </c>
      <c r="O3976" s="475" t="str">
        <f t="shared" si="442"/>
        <v/>
      </c>
    </row>
    <row r="3977" spans="1:15" hidden="1">
      <c r="A3977" s="475">
        <f t="shared" si="437"/>
        <v>43617</v>
      </c>
      <c r="B3977" s="475">
        <v>43631</v>
      </c>
      <c r="C3977" s="467">
        <v>16</v>
      </c>
      <c r="D3977" s="467">
        <v>1191</v>
      </c>
      <c r="E3977" s="467">
        <v>0</v>
      </c>
      <c r="F3977" s="467">
        <v>19</v>
      </c>
      <c r="G3977" s="467">
        <f t="array" ref="G3977">MAX(IF($A$2:$A$8761=A3977,$D$2:$D$8761))</f>
        <v>1470</v>
      </c>
      <c r="H3977" s="467">
        <f t="shared" si="438"/>
        <v>0</v>
      </c>
      <c r="I3977" s="475" t="str">
        <f t="shared" si="439"/>
        <v/>
      </c>
      <c r="J3977" s="471">
        <f>'Potential Projects'!D3978</f>
        <v>0.64323104233470862</v>
      </c>
      <c r="K3977" s="471">
        <f>'Potential Projects'!E3978</f>
        <v>20.264215491292198</v>
      </c>
      <c r="L3977" s="476">
        <f t="shared" si="440"/>
        <v>1151.0925534663731</v>
      </c>
      <c r="M3977" s="471">
        <f t="shared" si="436"/>
        <v>1381.5671280264469</v>
      </c>
      <c r="N3977" s="467">
        <f t="shared" si="441"/>
        <v>0</v>
      </c>
      <c r="O3977" s="475" t="str">
        <f t="shared" si="442"/>
        <v/>
      </c>
    </row>
    <row r="3978" spans="1:15" hidden="1">
      <c r="A3978" s="475">
        <f t="shared" si="437"/>
        <v>43617</v>
      </c>
      <c r="B3978" s="475">
        <v>43631</v>
      </c>
      <c r="C3978" s="467">
        <v>17</v>
      </c>
      <c r="D3978" s="467">
        <v>1238</v>
      </c>
      <c r="E3978" s="467">
        <v>0</v>
      </c>
      <c r="F3978" s="467">
        <v>19</v>
      </c>
      <c r="G3978" s="467">
        <f t="array" ref="G3978">MAX(IF($A$2:$A$8761=A3978,$D$2:$D$8761))</f>
        <v>1470</v>
      </c>
      <c r="H3978" s="467">
        <f t="shared" si="438"/>
        <v>0</v>
      </c>
      <c r="I3978" s="475" t="str">
        <f t="shared" si="439"/>
        <v/>
      </c>
      <c r="J3978" s="471">
        <f>'Potential Projects'!D3979</f>
        <v>0.51339725892231569</v>
      </c>
      <c r="K3978" s="471">
        <f>'Potential Projects'!E3979</f>
        <v>21.671485271984519</v>
      </c>
      <c r="L3978" s="476">
        <f t="shared" si="440"/>
        <v>1196.8151174690931</v>
      </c>
      <c r="M3978" s="471">
        <f t="shared" si="436"/>
        <v>1381.5671280264469</v>
      </c>
      <c r="N3978" s="467">
        <f t="shared" si="441"/>
        <v>0</v>
      </c>
      <c r="O3978" s="475" t="str">
        <f t="shared" si="442"/>
        <v/>
      </c>
    </row>
    <row r="3979" spans="1:15" hidden="1">
      <c r="A3979" s="475">
        <f t="shared" si="437"/>
        <v>43617</v>
      </c>
      <c r="B3979" s="475">
        <v>43631</v>
      </c>
      <c r="C3979" s="467">
        <v>18</v>
      </c>
      <c r="D3979" s="467">
        <v>1241</v>
      </c>
      <c r="E3979" s="467">
        <v>0</v>
      </c>
      <c r="F3979" s="467">
        <v>19</v>
      </c>
      <c r="G3979" s="467">
        <f t="array" ref="G3979">MAX(IF($A$2:$A$8761=A3979,$D$2:$D$8761))</f>
        <v>1470</v>
      </c>
      <c r="H3979" s="467">
        <f t="shared" si="438"/>
        <v>0</v>
      </c>
      <c r="I3979" s="475" t="str">
        <f t="shared" si="439"/>
        <v/>
      </c>
      <c r="J3979" s="471">
        <f>'Potential Projects'!D3980</f>
        <v>17.131816046573761</v>
      </c>
      <c r="K3979" s="471">
        <f>'Potential Projects'!E3980</f>
        <v>25.155631799612987</v>
      </c>
      <c r="L3979" s="476">
        <f t="shared" si="440"/>
        <v>1179.7125521538132</v>
      </c>
      <c r="M3979" s="471">
        <f t="shared" si="436"/>
        <v>1381.5671280264469</v>
      </c>
      <c r="N3979" s="467">
        <f t="shared" si="441"/>
        <v>0</v>
      </c>
      <c r="O3979" s="475" t="str">
        <f t="shared" si="442"/>
        <v/>
      </c>
    </row>
    <row r="3980" spans="1:15" hidden="1">
      <c r="A3980" s="475">
        <f t="shared" si="437"/>
        <v>43617</v>
      </c>
      <c r="B3980" s="475">
        <v>43631</v>
      </c>
      <c r="C3980" s="467">
        <v>19</v>
      </c>
      <c r="D3980" s="467">
        <v>1230</v>
      </c>
      <c r="E3980" s="467">
        <v>0</v>
      </c>
      <c r="F3980" s="467">
        <v>17</v>
      </c>
      <c r="G3980" s="467">
        <f t="array" ref="G3980">MAX(IF($A$2:$A$8761=A3980,$D$2:$D$8761))</f>
        <v>1470</v>
      </c>
      <c r="H3980" s="467">
        <f t="shared" si="438"/>
        <v>0</v>
      </c>
      <c r="I3980" s="475" t="str">
        <f t="shared" si="439"/>
        <v/>
      </c>
      <c r="J3980" s="471">
        <f>'Potential Projects'!D3981</f>
        <v>37.215834337468358</v>
      </c>
      <c r="K3980" s="471">
        <f>'Potential Projects'!E3981</f>
        <v>33.590645721350249</v>
      </c>
      <c r="L3980" s="476">
        <f t="shared" si="440"/>
        <v>1142.1935199411814</v>
      </c>
      <c r="M3980" s="471">
        <f t="shared" si="436"/>
        <v>1381.5671280264469</v>
      </c>
      <c r="N3980" s="467">
        <f t="shared" si="441"/>
        <v>0</v>
      </c>
      <c r="O3980" s="475" t="str">
        <f t="shared" si="442"/>
        <v/>
      </c>
    </row>
    <row r="3981" spans="1:15" hidden="1">
      <c r="A3981" s="475">
        <f t="shared" si="437"/>
        <v>43617</v>
      </c>
      <c r="B3981" s="475">
        <v>43631</v>
      </c>
      <c r="C3981" s="467">
        <v>20</v>
      </c>
      <c r="D3981" s="467">
        <v>1166</v>
      </c>
      <c r="E3981" s="467">
        <v>0</v>
      </c>
      <c r="F3981" s="467">
        <v>4</v>
      </c>
      <c r="G3981" s="467">
        <f t="array" ref="G3981">MAX(IF($A$2:$A$8761=A3981,$D$2:$D$8761))</f>
        <v>1470</v>
      </c>
      <c r="H3981" s="467">
        <f t="shared" si="438"/>
        <v>0</v>
      </c>
      <c r="I3981" s="475" t="str">
        <f t="shared" si="439"/>
        <v/>
      </c>
      <c r="J3981" s="471">
        <f>'Potential Projects'!D3982</f>
        <v>18.644308688967179</v>
      </c>
      <c r="K3981" s="471">
        <f>'Potential Projects'!E3982</f>
        <v>39.67499500107504</v>
      </c>
      <c r="L3981" s="476">
        <f t="shared" si="440"/>
        <v>1103.6806963099577</v>
      </c>
      <c r="M3981" s="471">
        <f t="shared" si="436"/>
        <v>1381.5671280264469</v>
      </c>
      <c r="N3981" s="467">
        <f t="shared" si="441"/>
        <v>0</v>
      </c>
      <c r="O3981" s="475" t="str">
        <f t="shared" si="442"/>
        <v/>
      </c>
    </row>
    <row r="3982" spans="1:15" hidden="1">
      <c r="A3982" s="475">
        <f t="shared" si="437"/>
        <v>43617</v>
      </c>
      <c r="B3982" s="475">
        <v>43631</v>
      </c>
      <c r="C3982" s="467">
        <v>21</v>
      </c>
      <c r="D3982" s="467">
        <v>1134</v>
      </c>
      <c r="E3982" s="467">
        <v>0</v>
      </c>
      <c r="F3982" s="467">
        <v>0</v>
      </c>
      <c r="G3982" s="467">
        <f t="array" ref="G3982">MAX(IF($A$2:$A$8761=A3982,$D$2:$D$8761))</f>
        <v>1470</v>
      </c>
      <c r="H3982" s="467">
        <f t="shared" si="438"/>
        <v>0</v>
      </c>
      <c r="I3982" s="475" t="str">
        <f t="shared" si="439"/>
        <v/>
      </c>
      <c r="J3982" s="471">
        <f>'Potential Projects'!D3983</f>
        <v>26.162114311385043</v>
      </c>
      <c r="K3982" s="471">
        <f>'Potential Projects'!E3983</f>
        <v>47.330104547409157</v>
      </c>
      <c r="L3982" s="476">
        <f t="shared" si="440"/>
        <v>1060.5077811412059</v>
      </c>
      <c r="M3982" s="471">
        <f t="shared" si="436"/>
        <v>1381.5671280264469</v>
      </c>
      <c r="N3982" s="467">
        <f t="shared" si="441"/>
        <v>0</v>
      </c>
      <c r="O3982" s="475" t="str">
        <f t="shared" si="442"/>
        <v/>
      </c>
    </row>
    <row r="3983" spans="1:15" hidden="1">
      <c r="A3983" s="475">
        <f t="shared" si="437"/>
        <v>43617</v>
      </c>
      <c r="B3983" s="475">
        <v>43631</v>
      </c>
      <c r="C3983" s="467">
        <v>22</v>
      </c>
      <c r="D3983" s="467">
        <v>1078</v>
      </c>
      <c r="E3983" s="467">
        <v>3</v>
      </c>
      <c r="F3983" s="467">
        <v>0</v>
      </c>
      <c r="G3983" s="467">
        <f t="array" ref="G3983">MAX(IF($A$2:$A$8761=A3983,$D$2:$D$8761))</f>
        <v>1470</v>
      </c>
      <c r="H3983" s="467">
        <f t="shared" si="438"/>
        <v>0</v>
      </c>
      <c r="I3983" s="475" t="str">
        <f t="shared" si="439"/>
        <v/>
      </c>
      <c r="J3983" s="471">
        <f>'Potential Projects'!D3984</f>
        <v>29.918171601979282</v>
      </c>
      <c r="K3983" s="471">
        <f>'Potential Projects'!E3984</f>
        <v>43.942957159750591</v>
      </c>
      <c r="L3983" s="476">
        <f t="shared" si="440"/>
        <v>1001.1388712382701</v>
      </c>
      <c r="M3983" s="471">
        <f t="shared" si="436"/>
        <v>1381.5671280264469</v>
      </c>
      <c r="N3983" s="467">
        <f t="shared" si="441"/>
        <v>0</v>
      </c>
      <c r="O3983" s="475" t="str">
        <f t="shared" si="442"/>
        <v/>
      </c>
    </row>
    <row r="3984" spans="1:15" hidden="1">
      <c r="A3984" s="475">
        <f t="shared" si="437"/>
        <v>43617</v>
      </c>
      <c r="B3984" s="475">
        <v>43631</v>
      </c>
      <c r="C3984" s="467">
        <v>23</v>
      </c>
      <c r="D3984" s="467">
        <v>990</v>
      </c>
      <c r="E3984" s="467">
        <v>4</v>
      </c>
      <c r="F3984" s="467">
        <v>0</v>
      </c>
      <c r="G3984" s="467">
        <f t="array" ref="G3984">MAX(IF($A$2:$A$8761=A3984,$D$2:$D$8761))</f>
        <v>1470</v>
      </c>
      <c r="H3984" s="467">
        <f t="shared" si="438"/>
        <v>0</v>
      </c>
      <c r="I3984" s="475" t="str">
        <f t="shared" si="439"/>
        <v/>
      </c>
      <c r="J3984" s="471">
        <f>'Potential Projects'!D3985</f>
        <v>7.2387790939266434</v>
      </c>
      <c r="K3984" s="471">
        <f>'Potential Projects'!E3985</f>
        <v>36.364508224037849</v>
      </c>
      <c r="L3984" s="476">
        <f t="shared" si="440"/>
        <v>942.39671268203551</v>
      </c>
      <c r="M3984" s="471">
        <f t="shared" si="436"/>
        <v>1381.5671280264469</v>
      </c>
      <c r="N3984" s="467">
        <f t="shared" si="441"/>
        <v>0</v>
      </c>
      <c r="O3984" s="475" t="str">
        <f t="shared" si="442"/>
        <v/>
      </c>
    </row>
    <row r="3985" spans="1:15" hidden="1">
      <c r="A3985" s="475">
        <f t="shared" si="437"/>
        <v>43617</v>
      </c>
      <c r="B3985" s="475">
        <v>43631</v>
      </c>
      <c r="C3985" s="467">
        <v>24</v>
      </c>
      <c r="D3985" s="467">
        <v>886</v>
      </c>
      <c r="E3985" s="467">
        <v>7</v>
      </c>
      <c r="F3985" s="467">
        <v>0</v>
      </c>
      <c r="G3985" s="467">
        <f t="array" ref="G3985">MAX(IF($A$2:$A$8761=A3985,$D$2:$D$8761))</f>
        <v>1470</v>
      </c>
      <c r="H3985" s="467">
        <f t="shared" si="438"/>
        <v>0</v>
      </c>
      <c r="I3985" s="475" t="str">
        <f t="shared" si="439"/>
        <v/>
      </c>
      <c r="J3985" s="471">
        <f>'Potential Projects'!D3986</f>
        <v>116.46871719252051</v>
      </c>
      <c r="K3985" s="471">
        <f>'Potential Projects'!E3986</f>
        <v>62.559751773812074</v>
      </c>
      <c r="L3985" s="476">
        <f t="shared" si="440"/>
        <v>699.97153103366736</v>
      </c>
      <c r="M3985" s="471">
        <f t="shared" si="436"/>
        <v>1381.5671280264469</v>
      </c>
      <c r="N3985" s="467">
        <f t="shared" si="441"/>
        <v>0</v>
      </c>
      <c r="O3985" s="475" t="str">
        <f t="shared" si="442"/>
        <v/>
      </c>
    </row>
    <row r="3986" spans="1:15" hidden="1">
      <c r="A3986" s="475">
        <f t="shared" si="437"/>
        <v>43617</v>
      </c>
      <c r="B3986" s="475">
        <v>43632</v>
      </c>
      <c r="C3986" s="467">
        <v>1</v>
      </c>
      <c r="D3986" s="467">
        <v>848</v>
      </c>
      <c r="E3986" s="467">
        <v>5</v>
      </c>
      <c r="F3986" s="467">
        <v>0</v>
      </c>
      <c r="G3986" s="467">
        <f t="array" ref="G3986">MAX(IF($A$2:$A$8761=A3986,$D$2:$D$8761))</f>
        <v>1470</v>
      </c>
      <c r="H3986" s="467">
        <f t="shared" si="438"/>
        <v>0</v>
      </c>
      <c r="I3986" s="475" t="str">
        <f t="shared" si="439"/>
        <v/>
      </c>
      <c r="J3986" s="471">
        <f>'Potential Projects'!D3987</f>
        <v>140.01076200738265</v>
      </c>
      <c r="K3986" s="471">
        <f>'Potential Projects'!E3987</f>
        <v>84.838263921737266</v>
      </c>
      <c r="L3986" s="476">
        <f t="shared" si="440"/>
        <v>618.15097407088001</v>
      </c>
      <c r="M3986" s="471">
        <f t="shared" si="436"/>
        <v>1381.5671280264469</v>
      </c>
      <c r="N3986" s="467">
        <f t="shared" si="441"/>
        <v>0</v>
      </c>
      <c r="O3986" s="475" t="str">
        <f t="shared" si="442"/>
        <v/>
      </c>
    </row>
    <row r="3987" spans="1:15" hidden="1">
      <c r="A3987" s="475">
        <f t="shared" si="437"/>
        <v>43617</v>
      </c>
      <c r="B3987" s="475">
        <v>43632</v>
      </c>
      <c r="C3987" s="467">
        <v>2</v>
      </c>
      <c r="D3987" s="467">
        <v>796</v>
      </c>
      <c r="E3987" s="467">
        <v>9</v>
      </c>
      <c r="F3987" s="467">
        <v>0</v>
      </c>
      <c r="G3987" s="467">
        <f t="array" ref="G3987">MAX(IF($A$2:$A$8761=A3987,$D$2:$D$8761))</f>
        <v>1470</v>
      </c>
      <c r="H3987" s="467">
        <f t="shared" si="438"/>
        <v>0</v>
      </c>
      <c r="I3987" s="475" t="str">
        <f t="shared" si="439"/>
        <v/>
      </c>
      <c r="J3987" s="471">
        <f>'Potential Projects'!D3988</f>
        <v>144</v>
      </c>
      <c r="K3987" s="471">
        <f>'Potential Projects'!E3988</f>
        <v>75.448903622876799</v>
      </c>
      <c r="L3987" s="476">
        <f t="shared" si="440"/>
        <v>567.55109637712326</v>
      </c>
      <c r="M3987" s="471">
        <f t="shared" si="436"/>
        <v>1381.5671280264469</v>
      </c>
      <c r="N3987" s="467">
        <f t="shared" si="441"/>
        <v>0</v>
      </c>
      <c r="O3987" s="475" t="str">
        <f t="shared" si="442"/>
        <v/>
      </c>
    </row>
    <row r="3988" spans="1:15" hidden="1">
      <c r="A3988" s="475">
        <f t="shared" si="437"/>
        <v>43617</v>
      </c>
      <c r="B3988" s="475">
        <v>43632</v>
      </c>
      <c r="C3988" s="467">
        <v>3</v>
      </c>
      <c r="D3988" s="467">
        <v>780</v>
      </c>
      <c r="E3988" s="467">
        <v>11</v>
      </c>
      <c r="F3988" s="467">
        <v>0</v>
      </c>
      <c r="G3988" s="467">
        <f t="array" ref="G3988">MAX(IF($A$2:$A$8761=A3988,$D$2:$D$8761))</f>
        <v>1470</v>
      </c>
      <c r="H3988" s="467">
        <f t="shared" si="438"/>
        <v>0</v>
      </c>
      <c r="I3988" s="475" t="str">
        <f t="shared" si="439"/>
        <v/>
      </c>
      <c r="J3988" s="471">
        <f>'Potential Projects'!D3989</f>
        <v>135.64004554134482</v>
      </c>
      <c r="K3988" s="471">
        <f>'Potential Projects'!E3989</f>
        <v>61.294851698559448</v>
      </c>
      <c r="L3988" s="476">
        <f t="shared" si="440"/>
        <v>572.06510276009578</v>
      </c>
      <c r="M3988" s="471">
        <f t="shared" si="436"/>
        <v>1381.5671280264469</v>
      </c>
      <c r="N3988" s="467">
        <f t="shared" si="441"/>
        <v>0</v>
      </c>
      <c r="O3988" s="475" t="str">
        <f t="shared" si="442"/>
        <v/>
      </c>
    </row>
    <row r="3989" spans="1:15" hidden="1">
      <c r="A3989" s="475">
        <f t="shared" si="437"/>
        <v>43617</v>
      </c>
      <c r="B3989" s="475">
        <v>43632</v>
      </c>
      <c r="C3989" s="467">
        <v>4</v>
      </c>
      <c r="D3989" s="467">
        <v>763</v>
      </c>
      <c r="E3989" s="467">
        <v>9</v>
      </c>
      <c r="F3989" s="467">
        <v>0</v>
      </c>
      <c r="G3989" s="467">
        <f t="array" ref="G3989">MAX(IF($A$2:$A$8761=A3989,$D$2:$D$8761))</f>
        <v>1470</v>
      </c>
      <c r="H3989" s="467">
        <f t="shared" si="438"/>
        <v>0</v>
      </c>
      <c r="I3989" s="475" t="str">
        <f t="shared" si="439"/>
        <v/>
      </c>
      <c r="J3989" s="471">
        <f>'Potential Projects'!D3990</f>
        <v>137.63875252248411</v>
      </c>
      <c r="K3989" s="471">
        <f>'Potential Projects'!E3990</f>
        <v>55.5054110943883</v>
      </c>
      <c r="L3989" s="476">
        <f t="shared" si="440"/>
        <v>560.85583638312767</v>
      </c>
      <c r="M3989" s="471">
        <f t="shared" si="436"/>
        <v>1381.5671280264469</v>
      </c>
      <c r="N3989" s="467">
        <f t="shared" si="441"/>
        <v>0</v>
      </c>
      <c r="O3989" s="475" t="str">
        <f t="shared" si="442"/>
        <v/>
      </c>
    </row>
    <row r="3990" spans="1:15" hidden="1">
      <c r="A3990" s="475">
        <f t="shared" si="437"/>
        <v>43617</v>
      </c>
      <c r="B3990" s="475">
        <v>43632</v>
      </c>
      <c r="C3990" s="467">
        <v>5</v>
      </c>
      <c r="D3990" s="467">
        <v>769</v>
      </c>
      <c r="E3990" s="467">
        <v>2</v>
      </c>
      <c r="F3990" s="467">
        <v>0</v>
      </c>
      <c r="G3990" s="467">
        <f t="array" ref="G3990">MAX(IF($A$2:$A$8761=A3990,$D$2:$D$8761))</f>
        <v>1470</v>
      </c>
      <c r="H3990" s="467">
        <f t="shared" si="438"/>
        <v>0</v>
      </c>
      <c r="I3990" s="475" t="str">
        <f t="shared" si="439"/>
        <v/>
      </c>
      <c r="J3990" s="471">
        <f>'Potential Projects'!D3991</f>
        <v>141.12557912194055</v>
      </c>
      <c r="K3990" s="471">
        <f>'Potential Projects'!E3991</f>
        <v>46.982785046226617</v>
      </c>
      <c r="L3990" s="476">
        <f t="shared" si="440"/>
        <v>578.8916358318329</v>
      </c>
      <c r="M3990" s="471">
        <f t="shared" si="436"/>
        <v>1381.5671280264469</v>
      </c>
      <c r="N3990" s="467">
        <f t="shared" si="441"/>
        <v>0</v>
      </c>
      <c r="O3990" s="475" t="str">
        <f t="shared" si="442"/>
        <v/>
      </c>
    </row>
    <row r="3991" spans="1:15" hidden="1">
      <c r="A3991" s="475">
        <f t="shared" si="437"/>
        <v>43617</v>
      </c>
      <c r="B3991" s="475">
        <v>43632</v>
      </c>
      <c r="C3991" s="467">
        <v>6</v>
      </c>
      <c r="D3991" s="467">
        <v>765</v>
      </c>
      <c r="E3991" s="467">
        <v>0</v>
      </c>
      <c r="F3991" s="467">
        <v>1</v>
      </c>
      <c r="G3991" s="467">
        <f t="array" ref="G3991">MAX(IF($A$2:$A$8761=A3991,$D$2:$D$8761))</f>
        <v>1470</v>
      </c>
      <c r="H3991" s="467">
        <f t="shared" si="438"/>
        <v>0</v>
      </c>
      <c r="I3991" s="475" t="str">
        <f t="shared" si="439"/>
        <v/>
      </c>
      <c r="J3991" s="471">
        <f>'Potential Projects'!D3992</f>
        <v>120.67193911447966</v>
      </c>
      <c r="K3991" s="471">
        <f>'Potential Projects'!E3992</f>
        <v>44.345816491077187</v>
      </c>
      <c r="L3991" s="476">
        <f t="shared" si="440"/>
        <v>598.98224439444311</v>
      </c>
      <c r="M3991" s="471">
        <f t="shared" si="436"/>
        <v>1381.5671280264469</v>
      </c>
      <c r="N3991" s="467">
        <f t="shared" si="441"/>
        <v>0</v>
      </c>
      <c r="O3991" s="475" t="str">
        <f t="shared" si="442"/>
        <v/>
      </c>
    </row>
    <row r="3992" spans="1:15" hidden="1">
      <c r="A3992" s="475">
        <f t="shared" si="437"/>
        <v>43617</v>
      </c>
      <c r="B3992" s="475">
        <v>43632</v>
      </c>
      <c r="C3992" s="467">
        <v>7</v>
      </c>
      <c r="D3992" s="467">
        <v>781</v>
      </c>
      <c r="E3992" s="467">
        <v>8</v>
      </c>
      <c r="F3992" s="467">
        <v>11</v>
      </c>
      <c r="G3992" s="467">
        <f t="array" ref="G3992">MAX(IF($A$2:$A$8761=A3992,$D$2:$D$8761))</f>
        <v>1470</v>
      </c>
      <c r="H3992" s="467">
        <f t="shared" si="438"/>
        <v>0</v>
      </c>
      <c r="I3992" s="475" t="str">
        <f t="shared" si="439"/>
        <v/>
      </c>
      <c r="J3992" s="471">
        <f>'Potential Projects'!D3993</f>
        <v>117.55691199363312</v>
      </c>
      <c r="K3992" s="471">
        <f>'Potential Projects'!E3993</f>
        <v>34.961931950118256</v>
      </c>
      <c r="L3992" s="476">
        <f t="shared" si="440"/>
        <v>609.48115605624866</v>
      </c>
      <c r="M3992" s="471">
        <f t="shared" si="436"/>
        <v>1381.5671280264469</v>
      </c>
      <c r="N3992" s="467">
        <f t="shared" si="441"/>
        <v>0</v>
      </c>
      <c r="O3992" s="475" t="str">
        <f t="shared" si="442"/>
        <v/>
      </c>
    </row>
    <row r="3993" spans="1:15" hidden="1">
      <c r="A3993" s="475">
        <f t="shared" si="437"/>
        <v>43617</v>
      </c>
      <c r="B3993" s="475">
        <v>43632</v>
      </c>
      <c r="C3993" s="467">
        <v>8</v>
      </c>
      <c r="D3993" s="467">
        <v>865</v>
      </c>
      <c r="E3993" s="467">
        <v>5</v>
      </c>
      <c r="F3993" s="467">
        <v>18</v>
      </c>
      <c r="G3993" s="467">
        <f t="array" ref="G3993">MAX(IF($A$2:$A$8761=A3993,$D$2:$D$8761))</f>
        <v>1470</v>
      </c>
      <c r="H3993" s="467">
        <f t="shared" si="438"/>
        <v>0</v>
      </c>
      <c r="I3993" s="475" t="str">
        <f t="shared" si="439"/>
        <v/>
      </c>
      <c r="J3993" s="471">
        <f>'Potential Projects'!D3994</f>
        <v>106.84650888441553</v>
      </c>
      <c r="K3993" s="471">
        <f>'Potential Projects'!E3994</f>
        <v>23.133512631692106</v>
      </c>
      <c r="L3993" s="476">
        <f t="shared" si="440"/>
        <v>712.01997848389237</v>
      </c>
      <c r="M3993" s="471">
        <f t="shared" si="436"/>
        <v>1381.5671280264469</v>
      </c>
      <c r="N3993" s="467">
        <f t="shared" si="441"/>
        <v>0</v>
      </c>
      <c r="O3993" s="475" t="str">
        <f t="shared" si="442"/>
        <v/>
      </c>
    </row>
    <row r="3994" spans="1:15" hidden="1">
      <c r="A3994" s="475">
        <f t="shared" si="437"/>
        <v>43617</v>
      </c>
      <c r="B3994" s="475">
        <v>43632</v>
      </c>
      <c r="C3994" s="467">
        <v>9</v>
      </c>
      <c r="D3994" s="467">
        <v>960</v>
      </c>
      <c r="E3994" s="467">
        <v>6</v>
      </c>
      <c r="F3994" s="467">
        <v>19</v>
      </c>
      <c r="G3994" s="467">
        <f t="array" ref="G3994">MAX(IF($A$2:$A$8761=A3994,$D$2:$D$8761))</f>
        <v>1470</v>
      </c>
      <c r="H3994" s="467">
        <f t="shared" si="438"/>
        <v>0</v>
      </c>
      <c r="I3994" s="475" t="str">
        <f t="shared" si="439"/>
        <v/>
      </c>
      <c r="J3994" s="471">
        <f>'Potential Projects'!D3995</f>
        <v>118.6970185347375</v>
      </c>
      <c r="K3994" s="471">
        <f>'Potential Projects'!E3995</f>
        <v>15.203050688024081</v>
      </c>
      <c r="L3994" s="476">
        <f t="shared" si="440"/>
        <v>801.09993077723846</v>
      </c>
      <c r="M3994" s="471">
        <f t="shared" si="436"/>
        <v>1381.5671280264469</v>
      </c>
      <c r="N3994" s="467">
        <f t="shared" si="441"/>
        <v>0</v>
      </c>
      <c r="O3994" s="475" t="str">
        <f t="shared" si="442"/>
        <v/>
      </c>
    </row>
    <row r="3995" spans="1:15" hidden="1">
      <c r="A3995" s="475">
        <f t="shared" si="437"/>
        <v>43617</v>
      </c>
      <c r="B3995" s="475">
        <v>43632</v>
      </c>
      <c r="C3995" s="467">
        <v>10</v>
      </c>
      <c r="D3995" s="467">
        <v>1005</v>
      </c>
      <c r="E3995" s="467">
        <v>7</v>
      </c>
      <c r="F3995" s="467">
        <v>19</v>
      </c>
      <c r="G3995" s="467">
        <f t="array" ref="G3995">MAX(IF($A$2:$A$8761=A3995,$D$2:$D$8761))</f>
        <v>1470</v>
      </c>
      <c r="H3995" s="467">
        <f t="shared" si="438"/>
        <v>0</v>
      </c>
      <c r="I3995" s="475" t="str">
        <f t="shared" si="439"/>
        <v/>
      </c>
      <c r="J3995" s="471">
        <f>'Potential Projects'!D3996</f>
        <v>120.35562673508593</v>
      </c>
      <c r="K3995" s="471">
        <f>'Potential Projects'!E3996</f>
        <v>5.2708081057837024</v>
      </c>
      <c r="L3995" s="476">
        <f t="shared" si="440"/>
        <v>853.37356515913041</v>
      </c>
      <c r="M3995" s="471">
        <f t="shared" si="436"/>
        <v>1381.5671280264469</v>
      </c>
      <c r="N3995" s="467">
        <f t="shared" si="441"/>
        <v>0</v>
      </c>
      <c r="O3995" s="475" t="str">
        <f t="shared" si="442"/>
        <v/>
      </c>
    </row>
    <row r="3996" spans="1:15" hidden="1">
      <c r="A3996" s="475">
        <f t="shared" si="437"/>
        <v>43617</v>
      </c>
      <c r="B3996" s="475">
        <v>43632</v>
      </c>
      <c r="C3996" s="467">
        <v>11</v>
      </c>
      <c r="D3996" s="467">
        <v>1093</v>
      </c>
      <c r="E3996" s="467">
        <v>8</v>
      </c>
      <c r="F3996" s="467">
        <v>20</v>
      </c>
      <c r="G3996" s="467">
        <f t="array" ref="G3996">MAX(IF($A$2:$A$8761=A3996,$D$2:$D$8761))</f>
        <v>1470</v>
      </c>
      <c r="H3996" s="467">
        <f t="shared" si="438"/>
        <v>0</v>
      </c>
      <c r="I3996" s="475" t="str">
        <f t="shared" si="439"/>
        <v/>
      </c>
      <c r="J3996" s="471">
        <f>'Potential Projects'!D3997</f>
        <v>131.44855636818556</v>
      </c>
      <c r="K3996" s="471">
        <f>'Potential Projects'!E3997</f>
        <v>1.1686831864115246</v>
      </c>
      <c r="L3996" s="476">
        <f t="shared" si="440"/>
        <v>932.38276044540294</v>
      </c>
      <c r="M3996" s="471">
        <f t="shared" si="436"/>
        <v>1381.5671280264469</v>
      </c>
      <c r="N3996" s="467">
        <f t="shared" si="441"/>
        <v>0</v>
      </c>
      <c r="O3996" s="475" t="str">
        <f t="shared" si="442"/>
        <v/>
      </c>
    </row>
    <row r="3997" spans="1:15" hidden="1">
      <c r="A3997" s="475">
        <f t="shared" si="437"/>
        <v>43617</v>
      </c>
      <c r="B3997" s="475">
        <v>43632</v>
      </c>
      <c r="C3997" s="467">
        <v>12</v>
      </c>
      <c r="D3997" s="467">
        <v>1145</v>
      </c>
      <c r="E3997" s="467">
        <v>4</v>
      </c>
      <c r="F3997" s="467">
        <v>19</v>
      </c>
      <c r="G3997" s="467">
        <f t="array" ref="G3997">MAX(IF($A$2:$A$8761=A3997,$D$2:$D$8761))</f>
        <v>1470</v>
      </c>
      <c r="H3997" s="467">
        <f t="shared" si="438"/>
        <v>0</v>
      </c>
      <c r="I3997" s="475" t="str">
        <f t="shared" si="439"/>
        <v/>
      </c>
      <c r="J3997" s="471">
        <f>'Potential Projects'!D3998</f>
        <v>138.54183407730761</v>
      </c>
      <c r="K3997" s="471">
        <f>'Potential Projects'!E3998</f>
        <v>1.8062178563749731</v>
      </c>
      <c r="L3997" s="476">
        <f t="shared" si="440"/>
        <v>981.65194806631746</v>
      </c>
      <c r="M3997" s="471">
        <f t="shared" si="436"/>
        <v>1381.5671280264469</v>
      </c>
      <c r="N3997" s="467">
        <f t="shared" si="441"/>
        <v>0</v>
      </c>
      <c r="O3997" s="475" t="str">
        <f t="shared" si="442"/>
        <v/>
      </c>
    </row>
    <row r="3998" spans="1:15" hidden="1">
      <c r="A3998" s="475">
        <f t="shared" si="437"/>
        <v>43617</v>
      </c>
      <c r="B3998" s="475">
        <v>43632</v>
      </c>
      <c r="C3998" s="467">
        <v>13</v>
      </c>
      <c r="D3998" s="467">
        <v>1168</v>
      </c>
      <c r="E3998" s="467">
        <v>1</v>
      </c>
      <c r="F3998" s="467">
        <v>19</v>
      </c>
      <c r="G3998" s="467">
        <f t="array" ref="G3998">MAX(IF($A$2:$A$8761=A3998,$D$2:$D$8761))</f>
        <v>1470</v>
      </c>
      <c r="H3998" s="467">
        <f t="shared" si="438"/>
        <v>0</v>
      </c>
      <c r="I3998" s="475" t="str">
        <f t="shared" si="439"/>
        <v/>
      </c>
      <c r="J3998" s="471">
        <f>'Potential Projects'!D3999</f>
        <v>135.67111823178939</v>
      </c>
      <c r="K3998" s="471">
        <f>'Potential Projects'!E3999</f>
        <v>0.13454719415179531</v>
      </c>
      <c r="L3998" s="476">
        <f t="shared" si="440"/>
        <v>1012.1943345740589</v>
      </c>
      <c r="M3998" s="471">
        <f t="shared" si="436"/>
        <v>1381.5671280264469</v>
      </c>
      <c r="N3998" s="467">
        <f t="shared" si="441"/>
        <v>0</v>
      </c>
      <c r="O3998" s="475" t="str">
        <f t="shared" si="442"/>
        <v/>
      </c>
    </row>
    <row r="3999" spans="1:15" hidden="1">
      <c r="A3999" s="475">
        <f t="shared" si="437"/>
        <v>43617</v>
      </c>
      <c r="B3999" s="475">
        <v>43632</v>
      </c>
      <c r="C3999" s="467">
        <v>14</v>
      </c>
      <c r="D3999" s="467">
        <v>1207</v>
      </c>
      <c r="E3999" s="467">
        <v>1</v>
      </c>
      <c r="F3999" s="467">
        <v>19</v>
      </c>
      <c r="G3999" s="467">
        <f t="array" ref="G3999">MAX(IF($A$2:$A$8761=A3999,$D$2:$D$8761))</f>
        <v>1470</v>
      </c>
      <c r="H3999" s="467">
        <f t="shared" si="438"/>
        <v>0</v>
      </c>
      <c r="I3999" s="475" t="str">
        <f t="shared" si="439"/>
        <v/>
      </c>
      <c r="J3999" s="471">
        <f>'Potential Projects'!D4000</f>
        <v>116.94891237040461</v>
      </c>
      <c r="K3999" s="471">
        <f>'Potential Projects'!E4000</f>
        <v>0.96529789292625234</v>
      </c>
      <c r="L3999" s="476">
        <f t="shared" si="440"/>
        <v>1069.0857897366693</v>
      </c>
      <c r="M3999" s="471">
        <f t="shared" si="436"/>
        <v>1381.5671280264469</v>
      </c>
      <c r="N3999" s="467">
        <f t="shared" si="441"/>
        <v>0</v>
      </c>
      <c r="O3999" s="475" t="str">
        <f t="shared" si="442"/>
        <v/>
      </c>
    </row>
    <row r="4000" spans="1:15" hidden="1">
      <c r="A4000" s="475">
        <f t="shared" si="437"/>
        <v>43617</v>
      </c>
      <c r="B4000" s="475">
        <v>43632</v>
      </c>
      <c r="C4000" s="467">
        <v>15</v>
      </c>
      <c r="D4000" s="467">
        <v>1239</v>
      </c>
      <c r="E4000" s="467">
        <v>1</v>
      </c>
      <c r="F4000" s="467">
        <v>19</v>
      </c>
      <c r="G4000" s="467">
        <f t="array" ref="G4000">MAX(IF($A$2:$A$8761=A4000,$D$2:$D$8761))</f>
        <v>1470</v>
      </c>
      <c r="H4000" s="467">
        <f t="shared" si="438"/>
        <v>0</v>
      </c>
      <c r="I4000" s="475" t="str">
        <f t="shared" si="439"/>
        <v/>
      </c>
      <c r="J4000" s="471">
        <f>'Potential Projects'!D4001</f>
        <v>103.1583903247862</v>
      </c>
      <c r="K4000" s="471">
        <f>'Potential Projects'!E4001</f>
        <v>0.38252080197806926</v>
      </c>
      <c r="L4000" s="476">
        <f t="shared" si="440"/>
        <v>1115.4590888732357</v>
      </c>
      <c r="M4000" s="471">
        <f t="shared" si="436"/>
        <v>1381.5671280264469</v>
      </c>
      <c r="N4000" s="467">
        <f t="shared" si="441"/>
        <v>0</v>
      </c>
      <c r="O4000" s="475" t="str">
        <f t="shared" si="442"/>
        <v/>
      </c>
    </row>
    <row r="4001" spans="1:15" hidden="1">
      <c r="A4001" s="475">
        <f t="shared" si="437"/>
        <v>43617</v>
      </c>
      <c r="B4001" s="475">
        <v>43632</v>
      </c>
      <c r="C4001" s="467">
        <v>16</v>
      </c>
      <c r="D4001" s="467">
        <v>1281</v>
      </c>
      <c r="E4001" s="467">
        <v>3</v>
      </c>
      <c r="F4001" s="467">
        <v>16</v>
      </c>
      <c r="G4001" s="467">
        <f t="array" ref="G4001">MAX(IF($A$2:$A$8761=A4001,$D$2:$D$8761))</f>
        <v>1470</v>
      </c>
      <c r="H4001" s="467">
        <f t="shared" si="438"/>
        <v>0</v>
      </c>
      <c r="I4001" s="475" t="str">
        <f t="shared" si="439"/>
        <v/>
      </c>
      <c r="J4001" s="471">
        <f>'Potential Projects'!D4002</f>
        <v>109.30011526306525</v>
      </c>
      <c r="K4001" s="471">
        <f>'Potential Projects'!E4002</f>
        <v>1.1905862180176305</v>
      </c>
      <c r="L4001" s="476">
        <f t="shared" si="440"/>
        <v>1151.5092985189171</v>
      </c>
      <c r="M4001" s="471">
        <f t="shared" si="436"/>
        <v>1381.5671280264469</v>
      </c>
      <c r="N4001" s="467">
        <f t="shared" si="441"/>
        <v>0</v>
      </c>
      <c r="O4001" s="475" t="str">
        <f t="shared" si="442"/>
        <v/>
      </c>
    </row>
    <row r="4002" spans="1:15" hidden="1">
      <c r="A4002" s="475">
        <f t="shared" si="437"/>
        <v>43617</v>
      </c>
      <c r="B4002" s="475">
        <v>43632</v>
      </c>
      <c r="C4002" s="467">
        <v>17</v>
      </c>
      <c r="D4002" s="467">
        <v>1315</v>
      </c>
      <c r="E4002" s="467">
        <v>4</v>
      </c>
      <c r="F4002" s="467">
        <v>17</v>
      </c>
      <c r="G4002" s="467">
        <f t="array" ref="G4002">MAX(IF($A$2:$A$8761=A4002,$D$2:$D$8761))</f>
        <v>1470</v>
      </c>
      <c r="H4002" s="467">
        <f t="shared" si="438"/>
        <v>0</v>
      </c>
      <c r="I4002" s="475" t="str">
        <f t="shared" si="439"/>
        <v/>
      </c>
      <c r="J4002" s="471">
        <f>'Potential Projects'!D4003</f>
        <v>115.01360684966912</v>
      </c>
      <c r="K4002" s="471">
        <f>'Potential Projects'!E4003</f>
        <v>1.4393420769726939</v>
      </c>
      <c r="L4002" s="476">
        <f t="shared" si="440"/>
        <v>1177.5470510733583</v>
      </c>
      <c r="M4002" s="471">
        <f t="shared" si="436"/>
        <v>1381.5671280264469</v>
      </c>
      <c r="N4002" s="467">
        <f t="shared" si="441"/>
        <v>0</v>
      </c>
      <c r="O4002" s="475" t="str">
        <f t="shared" si="442"/>
        <v/>
      </c>
    </row>
    <row r="4003" spans="1:15" hidden="1">
      <c r="A4003" s="475">
        <f t="shared" si="437"/>
        <v>43617</v>
      </c>
      <c r="B4003" s="475">
        <v>43632</v>
      </c>
      <c r="C4003" s="467">
        <v>18</v>
      </c>
      <c r="D4003" s="467">
        <v>1311</v>
      </c>
      <c r="E4003" s="467">
        <v>2</v>
      </c>
      <c r="F4003" s="467">
        <v>19</v>
      </c>
      <c r="G4003" s="467">
        <f t="array" ref="G4003">MAX(IF($A$2:$A$8761=A4003,$D$2:$D$8761))</f>
        <v>1470</v>
      </c>
      <c r="H4003" s="467">
        <f t="shared" si="438"/>
        <v>0</v>
      </c>
      <c r="I4003" s="475" t="str">
        <f t="shared" si="439"/>
        <v/>
      </c>
      <c r="J4003" s="471">
        <f>'Potential Projects'!D4004</f>
        <v>28.697146554233289</v>
      </c>
      <c r="K4003" s="471">
        <f>'Potential Projects'!E4004</f>
        <v>2.92327246828639</v>
      </c>
      <c r="L4003" s="476">
        <f t="shared" si="440"/>
        <v>1258.3795809774804</v>
      </c>
      <c r="M4003" s="471">
        <f t="shared" si="436"/>
        <v>1381.5671280264469</v>
      </c>
      <c r="N4003" s="467">
        <f t="shared" si="441"/>
        <v>0</v>
      </c>
      <c r="O4003" s="475" t="str">
        <f t="shared" si="442"/>
        <v/>
      </c>
    </row>
    <row r="4004" spans="1:15" hidden="1">
      <c r="A4004" s="475">
        <f t="shared" si="437"/>
        <v>43617</v>
      </c>
      <c r="B4004" s="475">
        <v>43632</v>
      </c>
      <c r="C4004" s="467">
        <v>19</v>
      </c>
      <c r="D4004" s="467">
        <v>1287</v>
      </c>
      <c r="E4004" s="467">
        <v>1</v>
      </c>
      <c r="F4004" s="467">
        <v>17</v>
      </c>
      <c r="G4004" s="467">
        <f t="array" ref="G4004">MAX(IF($A$2:$A$8761=A4004,$D$2:$D$8761))</f>
        <v>1470</v>
      </c>
      <c r="H4004" s="467">
        <f t="shared" si="438"/>
        <v>0</v>
      </c>
      <c r="I4004" s="475" t="str">
        <f t="shared" si="439"/>
        <v/>
      </c>
      <c r="J4004" s="471">
        <f>'Potential Projects'!D4005</f>
        <v>0.96789541071770702</v>
      </c>
      <c r="K4004" s="471">
        <f>'Potential Projects'!E4005</f>
        <v>4.6676924854869917</v>
      </c>
      <c r="L4004" s="476">
        <f t="shared" si="440"/>
        <v>1263.3644121037953</v>
      </c>
      <c r="M4004" s="471">
        <f t="shared" si="436"/>
        <v>1381.5671280264469</v>
      </c>
      <c r="N4004" s="467">
        <f t="shared" si="441"/>
        <v>0</v>
      </c>
      <c r="O4004" s="475" t="str">
        <f t="shared" si="442"/>
        <v/>
      </c>
    </row>
    <row r="4005" spans="1:15" hidden="1">
      <c r="A4005" s="475">
        <f t="shared" si="437"/>
        <v>43617</v>
      </c>
      <c r="B4005" s="475">
        <v>43632</v>
      </c>
      <c r="C4005" s="467">
        <v>20</v>
      </c>
      <c r="D4005" s="467">
        <v>1268</v>
      </c>
      <c r="E4005" s="467">
        <v>1</v>
      </c>
      <c r="F4005" s="467">
        <v>4</v>
      </c>
      <c r="G4005" s="467">
        <f t="array" ref="G4005">MAX(IF($A$2:$A$8761=A4005,$D$2:$D$8761))</f>
        <v>1470</v>
      </c>
      <c r="H4005" s="467">
        <f t="shared" si="438"/>
        <v>0</v>
      </c>
      <c r="I4005" s="475" t="str">
        <f t="shared" si="439"/>
        <v/>
      </c>
      <c r="J4005" s="471">
        <f>'Potential Projects'!D4006</f>
        <v>9.5454795264916417</v>
      </c>
      <c r="K4005" s="471">
        <f>'Potential Projects'!E4006</f>
        <v>10.213070737475812</v>
      </c>
      <c r="L4005" s="476">
        <f t="shared" si="440"/>
        <v>1243.2414497360326</v>
      </c>
      <c r="M4005" s="471">
        <f t="shared" si="436"/>
        <v>1381.5671280264469</v>
      </c>
      <c r="N4005" s="467">
        <f t="shared" si="441"/>
        <v>0</v>
      </c>
      <c r="O4005" s="475" t="str">
        <f t="shared" si="442"/>
        <v/>
      </c>
    </row>
    <row r="4006" spans="1:15" hidden="1">
      <c r="A4006" s="475">
        <f t="shared" si="437"/>
        <v>43617</v>
      </c>
      <c r="B4006" s="475">
        <v>43632</v>
      </c>
      <c r="C4006" s="467">
        <v>21</v>
      </c>
      <c r="D4006" s="467">
        <v>1208</v>
      </c>
      <c r="E4006" s="467">
        <v>0</v>
      </c>
      <c r="F4006" s="467">
        <v>0</v>
      </c>
      <c r="G4006" s="467">
        <f t="array" ref="G4006">MAX(IF($A$2:$A$8761=A4006,$D$2:$D$8761))</f>
        <v>1470</v>
      </c>
      <c r="H4006" s="467">
        <f t="shared" si="438"/>
        <v>0</v>
      </c>
      <c r="I4006" s="475" t="str">
        <f t="shared" si="439"/>
        <v/>
      </c>
      <c r="J4006" s="471">
        <f>'Potential Projects'!D4007</f>
        <v>6.5896412290166939</v>
      </c>
      <c r="K4006" s="471">
        <f>'Potential Projects'!E4007</f>
        <v>16.69871484626962</v>
      </c>
      <c r="L4006" s="476">
        <f t="shared" si="440"/>
        <v>1184.7116439247136</v>
      </c>
      <c r="M4006" s="471">
        <f t="shared" si="436"/>
        <v>1381.5671280264469</v>
      </c>
      <c r="N4006" s="467">
        <f t="shared" si="441"/>
        <v>0</v>
      </c>
      <c r="O4006" s="475" t="str">
        <f t="shared" si="442"/>
        <v/>
      </c>
    </row>
    <row r="4007" spans="1:15" hidden="1">
      <c r="A4007" s="475">
        <f t="shared" si="437"/>
        <v>43617</v>
      </c>
      <c r="B4007" s="475">
        <v>43632</v>
      </c>
      <c r="C4007" s="467">
        <v>22</v>
      </c>
      <c r="D4007" s="467">
        <v>1159</v>
      </c>
      <c r="E4007" s="467">
        <v>2</v>
      </c>
      <c r="F4007" s="467">
        <v>0</v>
      </c>
      <c r="G4007" s="467">
        <f t="array" ref="G4007">MAX(IF($A$2:$A$8761=A4007,$D$2:$D$8761))</f>
        <v>1470</v>
      </c>
      <c r="H4007" s="467">
        <f t="shared" si="438"/>
        <v>0</v>
      </c>
      <c r="I4007" s="475" t="str">
        <f t="shared" si="439"/>
        <v/>
      </c>
      <c r="J4007" s="471">
        <f>'Potential Projects'!D4008</f>
        <v>4.78452110246442E-4</v>
      </c>
      <c r="K4007" s="471">
        <f>'Potential Projects'!E4008</f>
        <v>10.694155181681358</v>
      </c>
      <c r="L4007" s="476">
        <f t="shared" si="440"/>
        <v>1146.3053663662085</v>
      </c>
      <c r="M4007" s="471">
        <f t="shared" si="436"/>
        <v>1381.5671280264469</v>
      </c>
      <c r="N4007" s="467">
        <f t="shared" si="441"/>
        <v>0</v>
      </c>
      <c r="O4007" s="475" t="str">
        <f t="shared" si="442"/>
        <v/>
      </c>
    </row>
    <row r="4008" spans="1:15" hidden="1">
      <c r="A4008" s="475">
        <f t="shared" si="437"/>
        <v>43617</v>
      </c>
      <c r="B4008" s="475">
        <v>43632</v>
      </c>
      <c r="C4008" s="467">
        <v>23</v>
      </c>
      <c r="D4008" s="467">
        <v>1061</v>
      </c>
      <c r="E4008" s="467">
        <v>7</v>
      </c>
      <c r="F4008" s="467">
        <v>0</v>
      </c>
      <c r="G4008" s="467">
        <f t="array" ref="G4008">MAX(IF($A$2:$A$8761=A4008,$D$2:$D$8761))</f>
        <v>1470</v>
      </c>
      <c r="H4008" s="467">
        <f t="shared" si="438"/>
        <v>0</v>
      </c>
      <c r="I4008" s="475" t="str">
        <f t="shared" si="439"/>
        <v/>
      </c>
      <c r="J4008" s="471">
        <f>'Potential Projects'!D4009</f>
        <v>6.537035627650738</v>
      </c>
      <c r="K4008" s="471">
        <f>'Potential Projects'!E4009</f>
        <v>16.212154644162545</v>
      </c>
      <c r="L4008" s="476">
        <f t="shared" si="440"/>
        <v>1031.2508097281866</v>
      </c>
      <c r="M4008" s="471">
        <f t="shared" si="436"/>
        <v>1381.5671280264469</v>
      </c>
      <c r="N4008" s="467">
        <f t="shared" si="441"/>
        <v>0</v>
      </c>
      <c r="O4008" s="475" t="str">
        <f t="shared" si="442"/>
        <v/>
      </c>
    </row>
    <row r="4009" spans="1:15" hidden="1">
      <c r="A4009" s="475">
        <f t="shared" si="437"/>
        <v>43617</v>
      </c>
      <c r="B4009" s="475">
        <v>43632</v>
      </c>
      <c r="C4009" s="467">
        <v>24</v>
      </c>
      <c r="D4009" s="467">
        <v>955</v>
      </c>
      <c r="E4009" s="467">
        <v>13</v>
      </c>
      <c r="F4009" s="467">
        <v>0</v>
      </c>
      <c r="G4009" s="467">
        <f t="array" ref="G4009">MAX(IF($A$2:$A$8761=A4009,$D$2:$D$8761))</f>
        <v>1470</v>
      </c>
      <c r="H4009" s="467">
        <f t="shared" si="438"/>
        <v>0</v>
      </c>
      <c r="I4009" s="475" t="str">
        <f t="shared" si="439"/>
        <v/>
      </c>
      <c r="J4009" s="471">
        <f>'Potential Projects'!D4010</f>
        <v>19.115565889810018</v>
      </c>
      <c r="K4009" s="471">
        <f>'Potential Projects'!E4010</f>
        <v>12.608323693829284</v>
      </c>
      <c r="L4009" s="476">
        <f t="shared" si="440"/>
        <v>910.27611041636067</v>
      </c>
      <c r="M4009" s="471">
        <f t="shared" si="436"/>
        <v>1381.5671280264469</v>
      </c>
      <c r="N4009" s="467">
        <f t="shared" si="441"/>
        <v>0</v>
      </c>
      <c r="O4009" s="475" t="str">
        <f t="shared" si="442"/>
        <v/>
      </c>
    </row>
    <row r="4010" spans="1:15" hidden="1">
      <c r="A4010" s="475">
        <f t="shared" si="437"/>
        <v>43617</v>
      </c>
      <c r="B4010" s="475">
        <v>43633</v>
      </c>
      <c r="C4010" s="467">
        <v>1</v>
      </c>
      <c r="D4010" s="467">
        <v>874</v>
      </c>
      <c r="E4010" s="467">
        <v>11</v>
      </c>
      <c r="F4010" s="467">
        <v>0</v>
      </c>
      <c r="G4010" s="467">
        <f t="array" ref="G4010">MAX(IF($A$2:$A$8761=A4010,$D$2:$D$8761))</f>
        <v>1470</v>
      </c>
      <c r="H4010" s="467">
        <f t="shared" si="438"/>
        <v>0</v>
      </c>
      <c r="I4010" s="475" t="str">
        <f t="shared" si="439"/>
        <v/>
      </c>
      <c r="J4010" s="471">
        <f>'Potential Projects'!D4011</f>
        <v>40.899171792857395</v>
      </c>
      <c r="K4010" s="471">
        <f>'Potential Projects'!E4011</f>
        <v>8.815187970328962</v>
      </c>
      <c r="L4010" s="476">
        <f t="shared" si="440"/>
        <v>813.28564023681372</v>
      </c>
      <c r="M4010" s="471">
        <f t="shared" si="436"/>
        <v>1381.5671280264469</v>
      </c>
      <c r="N4010" s="467">
        <f t="shared" si="441"/>
        <v>0</v>
      </c>
      <c r="O4010" s="475" t="str">
        <f t="shared" si="442"/>
        <v/>
      </c>
    </row>
    <row r="4011" spans="1:15" hidden="1">
      <c r="A4011" s="475">
        <f t="shared" si="437"/>
        <v>43617</v>
      </c>
      <c r="B4011" s="475">
        <v>43633</v>
      </c>
      <c r="C4011" s="467">
        <v>2</v>
      </c>
      <c r="D4011" s="467">
        <v>828</v>
      </c>
      <c r="E4011" s="467">
        <v>36</v>
      </c>
      <c r="F4011" s="467">
        <v>0</v>
      </c>
      <c r="G4011" s="467">
        <f t="array" ref="G4011">MAX(IF($A$2:$A$8761=A4011,$D$2:$D$8761))</f>
        <v>1470</v>
      </c>
      <c r="H4011" s="467">
        <f t="shared" si="438"/>
        <v>0</v>
      </c>
      <c r="I4011" s="475" t="str">
        <f t="shared" si="439"/>
        <v/>
      </c>
      <c r="J4011" s="471">
        <f>'Potential Projects'!D4012</f>
        <v>61.066364038680348</v>
      </c>
      <c r="K4011" s="471">
        <f>'Potential Projects'!E4012</f>
        <v>4.5253227800473015</v>
      </c>
      <c r="L4011" s="476">
        <f t="shared" si="440"/>
        <v>726.40831318127232</v>
      </c>
      <c r="M4011" s="471">
        <f t="shared" ref="M4011:M4074" si="443">MAX($L$3626:$L$4345)</f>
        <v>1381.5671280264469</v>
      </c>
      <c r="N4011" s="467">
        <f t="shared" si="441"/>
        <v>0</v>
      </c>
      <c r="O4011" s="475" t="str">
        <f t="shared" si="442"/>
        <v/>
      </c>
    </row>
    <row r="4012" spans="1:15" hidden="1">
      <c r="A4012" s="475">
        <f t="shared" si="437"/>
        <v>43617</v>
      </c>
      <c r="B4012" s="475">
        <v>43633</v>
      </c>
      <c r="C4012" s="467">
        <v>3</v>
      </c>
      <c r="D4012" s="467">
        <v>817</v>
      </c>
      <c r="E4012" s="467">
        <v>40</v>
      </c>
      <c r="F4012" s="467">
        <v>0</v>
      </c>
      <c r="G4012" s="467">
        <f t="array" ref="G4012">MAX(IF($A$2:$A$8761=A4012,$D$2:$D$8761))</f>
        <v>1470</v>
      </c>
      <c r="H4012" s="467">
        <f t="shared" si="438"/>
        <v>0</v>
      </c>
      <c r="I4012" s="475" t="str">
        <f t="shared" si="439"/>
        <v/>
      </c>
      <c r="J4012" s="471">
        <f>'Potential Projects'!D4013</f>
        <v>49.318763706253421</v>
      </c>
      <c r="K4012" s="471">
        <f>'Potential Projects'!E4013</f>
        <v>6.012382175876156</v>
      </c>
      <c r="L4012" s="476">
        <f t="shared" si="440"/>
        <v>721.66885411787041</v>
      </c>
      <c r="M4012" s="471">
        <f t="shared" si="443"/>
        <v>1381.5671280264469</v>
      </c>
      <c r="N4012" s="467">
        <f t="shared" si="441"/>
        <v>0</v>
      </c>
      <c r="O4012" s="475" t="str">
        <f t="shared" si="442"/>
        <v/>
      </c>
    </row>
    <row r="4013" spans="1:15" hidden="1">
      <c r="A4013" s="475">
        <f t="shared" si="437"/>
        <v>43617</v>
      </c>
      <c r="B4013" s="475">
        <v>43633</v>
      </c>
      <c r="C4013" s="467">
        <v>4</v>
      </c>
      <c r="D4013" s="467">
        <v>797</v>
      </c>
      <c r="E4013" s="467">
        <v>51</v>
      </c>
      <c r="F4013" s="467">
        <v>0</v>
      </c>
      <c r="G4013" s="467">
        <f t="array" ref="G4013">MAX(IF($A$2:$A$8761=A4013,$D$2:$D$8761))</f>
        <v>1470</v>
      </c>
      <c r="H4013" s="467">
        <f t="shared" si="438"/>
        <v>0</v>
      </c>
      <c r="I4013" s="475" t="str">
        <f t="shared" si="439"/>
        <v/>
      </c>
      <c r="J4013" s="471">
        <f>'Potential Projects'!D4014</f>
        <v>49.185984874469675</v>
      </c>
      <c r="K4013" s="471">
        <f>'Potential Projects'!E4014</f>
        <v>5.6908769619436681</v>
      </c>
      <c r="L4013" s="476">
        <f t="shared" si="440"/>
        <v>691.12313816358665</v>
      </c>
      <c r="M4013" s="471">
        <f t="shared" si="443"/>
        <v>1381.5671280264469</v>
      </c>
      <c r="N4013" s="467">
        <f t="shared" si="441"/>
        <v>0</v>
      </c>
      <c r="O4013" s="475" t="str">
        <f t="shared" si="442"/>
        <v/>
      </c>
    </row>
    <row r="4014" spans="1:15" hidden="1">
      <c r="A4014" s="475">
        <f t="shared" si="437"/>
        <v>43617</v>
      </c>
      <c r="B4014" s="475">
        <v>43633</v>
      </c>
      <c r="C4014" s="467">
        <v>5</v>
      </c>
      <c r="D4014" s="467">
        <v>797</v>
      </c>
      <c r="E4014" s="467">
        <v>49</v>
      </c>
      <c r="F4014" s="467">
        <v>0</v>
      </c>
      <c r="G4014" s="467">
        <f t="array" ref="G4014">MAX(IF($A$2:$A$8761=A4014,$D$2:$D$8761))</f>
        <v>1470</v>
      </c>
      <c r="H4014" s="467">
        <f t="shared" si="438"/>
        <v>0</v>
      </c>
      <c r="I4014" s="475" t="str">
        <f t="shared" si="439"/>
        <v/>
      </c>
      <c r="J4014" s="471">
        <f>'Potential Projects'!D4015</f>
        <v>66.610205055994726</v>
      </c>
      <c r="K4014" s="471">
        <f>'Potential Projects'!E4015</f>
        <v>12.256310685874006</v>
      </c>
      <c r="L4014" s="476">
        <f t="shared" si="440"/>
        <v>669.13348425813126</v>
      </c>
      <c r="M4014" s="471">
        <f t="shared" si="443"/>
        <v>1381.5671280264469</v>
      </c>
      <c r="N4014" s="467">
        <f t="shared" si="441"/>
        <v>0</v>
      </c>
      <c r="O4014" s="475" t="str">
        <f t="shared" si="442"/>
        <v/>
      </c>
    </row>
    <row r="4015" spans="1:15" hidden="1">
      <c r="A4015" s="475">
        <f t="shared" si="437"/>
        <v>43617</v>
      </c>
      <c r="B4015" s="475">
        <v>43633</v>
      </c>
      <c r="C4015" s="467">
        <v>6</v>
      </c>
      <c r="D4015" s="467">
        <v>880</v>
      </c>
      <c r="E4015" s="467">
        <v>54</v>
      </c>
      <c r="F4015" s="467">
        <v>1</v>
      </c>
      <c r="G4015" s="467">
        <f t="array" ref="G4015">MAX(IF($A$2:$A$8761=A4015,$D$2:$D$8761))</f>
        <v>1470</v>
      </c>
      <c r="H4015" s="467">
        <f t="shared" si="438"/>
        <v>0</v>
      </c>
      <c r="I4015" s="475" t="str">
        <f t="shared" si="439"/>
        <v/>
      </c>
      <c r="J4015" s="471">
        <f>'Potential Projects'!D4016</f>
        <v>70.863368614512297</v>
      </c>
      <c r="K4015" s="471">
        <f>'Potential Projects'!E4016</f>
        <v>16.430402709094817</v>
      </c>
      <c r="L4015" s="476">
        <f t="shared" si="440"/>
        <v>737.70622867639293</v>
      </c>
      <c r="M4015" s="471">
        <f t="shared" si="443"/>
        <v>1381.5671280264469</v>
      </c>
      <c r="N4015" s="467">
        <f t="shared" si="441"/>
        <v>0</v>
      </c>
      <c r="O4015" s="475" t="str">
        <f t="shared" si="442"/>
        <v/>
      </c>
    </row>
    <row r="4016" spans="1:15" hidden="1">
      <c r="A4016" s="475">
        <f t="shared" si="437"/>
        <v>43617</v>
      </c>
      <c r="B4016" s="475">
        <v>43633</v>
      </c>
      <c r="C4016" s="467">
        <v>7</v>
      </c>
      <c r="D4016" s="467">
        <v>973</v>
      </c>
      <c r="E4016" s="467">
        <v>47</v>
      </c>
      <c r="F4016" s="467">
        <v>9</v>
      </c>
      <c r="G4016" s="467">
        <f t="array" ref="G4016">MAX(IF($A$2:$A$8761=A4016,$D$2:$D$8761))</f>
        <v>1470</v>
      </c>
      <c r="H4016" s="467">
        <f t="shared" si="438"/>
        <v>0</v>
      </c>
      <c r="I4016" s="475" t="str">
        <f t="shared" si="439"/>
        <v/>
      </c>
      <c r="J4016" s="471">
        <f>'Potential Projects'!D4017</f>
        <v>32.936062066963792</v>
      </c>
      <c r="K4016" s="471">
        <f>'Potential Projects'!E4017</f>
        <v>13.58457310255859</v>
      </c>
      <c r="L4016" s="476">
        <f t="shared" si="440"/>
        <v>870.47936483047761</v>
      </c>
      <c r="M4016" s="471">
        <f t="shared" si="443"/>
        <v>1381.5671280264469</v>
      </c>
      <c r="N4016" s="467">
        <f t="shared" si="441"/>
        <v>0</v>
      </c>
      <c r="O4016" s="475" t="str">
        <f t="shared" si="442"/>
        <v/>
      </c>
    </row>
    <row r="4017" spans="1:15" hidden="1">
      <c r="A4017" s="475">
        <f t="shared" si="437"/>
        <v>43617</v>
      </c>
      <c r="B4017" s="475">
        <v>43633</v>
      </c>
      <c r="C4017" s="467">
        <v>8</v>
      </c>
      <c r="D4017" s="467">
        <v>1082</v>
      </c>
      <c r="E4017" s="467">
        <v>35</v>
      </c>
      <c r="F4017" s="467">
        <v>14</v>
      </c>
      <c r="G4017" s="467">
        <f t="array" ref="G4017">MAX(IF($A$2:$A$8761=A4017,$D$2:$D$8761))</f>
        <v>1470</v>
      </c>
      <c r="H4017" s="467">
        <f t="shared" si="438"/>
        <v>0</v>
      </c>
      <c r="I4017" s="475" t="str">
        <f t="shared" si="439"/>
        <v/>
      </c>
      <c r="J4017" s="471">
        <f>'Potential Projects'!D4018</f>
        <v>26.147150307573568</v>
      </c>
      <c r="K4017" s="471">
        <f>'Potential Projects'!E4018</f>
        <v>9.0130975059127074</v>
      </c>
      <c r="L4017" s="476">
        <f t="shared" si="440"/>
        <v>997.83975218651369</v>
      </c>
      <c r="M4017" s="471">
        <f t="shared" si="443"/>
        <v>1381.5671280264469</v>
      </c>
      <c r="N4017" s="467">
        <f t="shared" si="441"/>
        <v>0</v>
      </c>
      <c r="O4017" s="475" t="str">
        <f t="shared" si="442"/>
        <v/>
      </c>
    </row>
    <row r="4018" spans="1:15" hidden="1">
      <c r="A4018" s="475">
        <f t="shared" si="437"/>
        <v>43617</v>
      </c>
      <c r="B4018" s="475">
        <v>43633</v>
      </c>
      <c r="C4018" s="467">
        <v>9</v>
      </c>
      <c r="D4018" s="467">
        <v>1154</v>
      </c>
      <c r="E4018" s="467">
        <v>23</v>
      </c>
      <c r="F4018" s="467">
        <v>15</v>
      </c>
      <c r="G4018" s="467">
        <f t="array" ref="G4018">MAX(IF($A$2:$A$8761=A4018,$D$2:$D$8761))</f>
        <v>1470</v>
      </c>
      <c r="H4018" s="467">
        <f t="shared" si="438"/>
        <v>0</v>
      </c>
      <c r="I4018" s="475" t="str">
        <f t="shared" si="439"/>
        <v/>
      </c>
      <c r="J4018" s="471">
        <f>'Potential Projects'!D4019</f>
        <v>43.862043379904684</v>
      </c>
      <c r="K4018" s="471">
        <f>'Potential Projects'!E4019</f>
        <v>9.1077498924962388</v>
      </c>
      <c r="L4018" s="476">
        <f t="shared" si="440"/>
        <v>1063.0302067275991</v>
      </c>
      <c r="M4018" s="471">
        <f t="shared" si="443"/>
        <v>1381.5671280264469</v>
      </c>
      <c r="N4018" s="467">
        <f t="shared" si="441"/>
        <v>0</v>
      </c>
      <c r="O4018" s="475" t="str">
        <f t="shared" si="442"/>
        <v/>
      </c>
    </row>
    <row r="4019" spans="1:15" hidden="1">
      <c r="A4019" s="475">
        <f t="shared" si="437"/>
        <v>43617</v>
      </c>
      <c r="B4019" s="475">
        <v>43633</v>
      </c>
      <c r="C4019" s="467">
        <v>10</v>
      </c>
      <c r="D4019" s="467">
        <v>1204</v>
      </c>
      <c r="E4019" s="467">
        <v>5</v>
      </c>
      <c r="F4019" s="467">
        <v>18</v>
      </c>
      <c r="G4019" s="467">
        <f t="array" ref="G4019">MAX(IF($A$2:$A$8761=A4019,$D$2:$D$8761))</f>
        <v>1470</v>
      </c>
      <c r="H4019" s="467">
        <f t="shared" si="438"/>
        <v>0</v>
      </c>
      <c r="I4019" s="475" t="str">
        <f t="shared" si="439"/>
        <v/>
      </c>
      <c r="J4019" s="471">
        <f>'Potential Projects'!D4020</f>
        <v>69.902183734047142</v>
      </c>
      <c r="K4019" s="471">
        <f>'Potential Projects'!E4020</f>
        <v>7.5854891958718556</v>
      </c>
      <c r="L4019" s="476">
        <f t="shared" si="440"/>
        <v>1103.512327070081</v>
      </c>
      <c r="M4019" s="471">
        <f t="shared" si="443"/>
        <v>1381.5671280264469</v>
      </c>
      <c r="N4019" s="467">
        <f t="shared" si="441"/>
        <v>0</v>
      </c>
      <c r="O4019" s="475" t="str">
        <f t="shared" si="442"/>
        <v/>
      </c>
    </row>
    <row r="4020" spans="1:15" hidden="1">
      <c r="A4020" s="475">
        <f t="shared" si="437"/>
        <v>43617</v>
      </c>
      <c r="B4020" s="475">
        <v>43633</v>
      </c>
      <c r="C4020" s="467">
        <v>11</v>
      </c>
      <c r="D4020" s="467">
        <v>1231</v>
      </c>
      <c r="E4020" s="467">
        <v>10</v>
      </c>
      <c r="F4020" s="467">
        <v>19</v>
      </c>
      <c r="G4020" s="467">
        <f t="array" ref="G4020">MAX(IF($A$2:$A$8761=A4020,$D$2:$D$8761))</f>
        <v>1470</v>
      </c>
      <c r="H4020" s="467">
        <f t="shared" si="438"/>
        <v>0</v>
      </c>
      <c r="I4020" s="475" t="str">
        <f t="shared" si="439"/>
        <v/>
      </c>
      <c r="J4020" s="471">
        <f>'Potential Projects'!D4021</f>
        <v>61.665558826309649</v>
      </c>
      <c r="K4020" s="471">
        <f>'Potential Projects'!E4021</f>
        <v>3.5271703397118896</v>
      </c>
      <c r="L4020" s="476">
        <f t="shared" si="440"/>
        <v>1136.8072708339785</v>
      </c>
      <c r="M4020" s="471">
        <f t="shared" si="443"/>
        <v>1381.5671280264469</v>
      </c>
      <c r="N4020" s="467">
        <f t="shared" si="441"/>
        <v>0</v>
      </c>
      <c r="O4020" s="475" t="str">
        <f t="shared" si="442"/>
        <v/>
      </c>
    </row>
    <row r="4021" spans="1:15" hidden="1">
      <c r="A4021" s="475">
        <f t="shared" si="437"/>
        <v>43617</v>
      </c>
      <c r="B4021" s="475">
        <v>43633</v>
      </c>
      <c r="C4021" s="467">
        <v>12</v>
      </c>
      <c r="D4021" s="467">
        <v>1312</v>
      </c>
      <c r="E4021" s="467">
        <v>5</v>
      </c>
      <c r="F4021" s="467">
        <v>19</v>
      </c>
      <c r="G4021" s="467">
        <f t="array" ref="G4021">MAX(IF($A$2:$A$8761=A4021,$D$2:$D$8761))</f>
        <v>1470</v>
      </c>
      <c r="H4021" s="467">
        <f t="shared" si="438"/>
        <v>0</v>
      </c>
      <c r="I4021" s="475" t="str">
        <f t="shared" si="439"/>
        <v/>
      </c>
      <c r="J4021" s="471">
        <f>'Potential Projects'!D4022</f>
        <v>57.146178429724699</v>
      </c>
      <c r="K4021" s="471">
        <f>'Potential Projects'!E4022</f>
        <v>3.7469829069017413</v>
      </c>
      <c r="L4021" s="476">
        <f t="shared" si="440"/>
        <v>1227.1068386633735</v>
      </c>
      <c r="M4021" s="471">
        <f t="shared" si="443"/>
        <v>1381.5671280264469</v>
      </c>
      <c r="N4021" s="467">
        <f t="shared" si="441"/>
        <v>0</v>
      </c>
      <c r="O4021" s="475" t="str">
        <f t="shared" si="442"/>
        <v/>
      </c>
    </row>
    <row r="4022" spans="1:15" hidden="1">
      <c r="A4022" s="475">
        <f t="shared" si="437"/>
        <v>43617</v>
      </c>
      <c r="B4022" s="475">
        <v>43633</v>
      </c>
      <c r="C4022" s="467">
        <v>13</v>
      </c>
      <c r="D4022" s="467">
        <v>1342</v>
      </c>
      <c r="E4022" s="467">
        <v>3</v>
      </c>
      <c r="F4022" s="467">
        <v>18</v>
      </c>
      <c r="G4022" s="467">
        <f t="array" ref="G4022">MAX(IF($A$2:$A$8761=A4022,$D$2:$D$8761))</f>
        <v>1470</v>
      </c>
      <c r="H4022" s="467">
        <f t="shared" si="438"/>
        <v>0</v>
      </c>
      <c r="I4022" s="475" t="str">
        <f t="shared" si="439"/>
        <v/>
      </c>
      <c r="J4022" s="471">
        <f>'Potential Projects'!D4023</f>
        <v>69.512055705989454</v>
      </c>
      <c r="K4022" s="471">
        <f>'Potential Projects'!E4023</f>
        <v>4.8084976886691031</v>
      </c>
      <c r="L4022" s="476">
        <f t="shared" si="440"/>
        <v>1246.6794466053414</v>
      </c>
      <c r="M4022" s="471">
        <f t="shared" si="443"/>
        <v>1381.5671280264469</v>
      </c>
      <c r="N4022" s="467">
        <f t="shared" si="441"/>
        <v>0</v>
      </c>
      <c r="O4022" s="475" t="str">
        <f t="shared" si="442"/>
        <v/>
      </c>
    </row>
    <row r="4023" spans="1:15" hidden="1">
      <c r="A4023" s="475">
        <f t="shared" si="437"/>
        <v>43617</v>
      </c>
      <c r="B4023" s="475">
        <v>43633</v>
      </c>
      <c r="C4023" s="467">
        <v>14</v>
      </c>
      <c r="D4023" s="467">
        <v>1368</v>
      </c>
      <c r="E4023" s="467">
        <v>7</v>
      </c>
      <c r="F4023" s="467">
        <v>19</v>
      </c>
      <c r="G4023" s="467">
        <f t="array" ref="G4023">MAX(IF($A$2:$A$8761=A4023,$D$2:$D$8761))</f>
        <v>1470</v>
      </c>
      <c r="H4023" s="467">
        <f t="shared" si="438"/>
        <v>0</v>
      </c>
      <c r="I4023" s="475" t="str">
        <f t="shared" si="439"/>
        <v/>
      </c>
      <c r="J4023" s="471">
        <f>'Potential Projects'!D4024</f>
        <v>62.754297548343338</v>
      </c>
      <c r="K4023" s="471">
        <f>'Potential Projects'!E4024</f>
        <v>3.2948417544614061</v>
      </c>
      <c r="L4023" s="476">
        <f t="shared" si="440"/>
        <v>1275.9508606971951</v>
      </c>
      <c r="M4023" s="471">
        <f t="shared" si="443"/>
        <v>1381.5671280264469</v>
      </c>
      <c r="N4023" s="467">
        <f t="shared" si="441"/>
        <v>0</v>
      </c>
      <c r="O4023" s="475" t="str">
        <f t="shared" si="442"/>
        <v/>
      </c>
    </row>
    <row r="4024" spans="1:15" hidden="1">
      <c r="A4024" s="475">
        <f t="shared" si="437"/>
        <v>43617</v>
      </c>
      <c r="B4024" s="475">
        <v>43633</v>
      </c>
      <c r="C4024" s="467">
        <v>15</v>
      </c>
      <c r="D4024" s="467">
        <v>1397</v>
      </c>
      <c r="E4024" s="467">
        <v>7</v>
      </c>
      <c r="F4024" s="467">
        <v>20</v>
      </c>
      <c r="G4024" s="467">
        <f t="array" ref="G4024">MAX(IF($A$2:$A$8761=A4024,$D$2:$D$8761))</f>
        <v>1470</v>
      </c>
      <c r="H4024" s="467">
        <f t="shared" si="438"/>
        <v>0</v>
      </c>
      <c r="I4024" s="475" t="str">
        <f t="shared" si="439"/>
        <v/>
      </c>
      <c r="J4024" s="471">
        <f>'Potential Projects'!D4025</f>
        <v>46.052831601644293</v>
      </c>
      <c r="K4024" s="471">
        <f>'Potential Projects'!E4025</f>
        <v>1.7389442592990754</v>
      </c>
      <c r="L4024" s="476">
        <f t="shared" si="440"/>
        <v>1322.2082241390565</v>
      </c>
      <c r="M4024" s="471">
        <f t="shared" si="443"/>
        <v>1381.5671280264469</v>
      </c>
      <c r="N4024" s="467">
        <f t="shared" si="441"/>
        <v>0</v>
      </c>
      <c r="O4024" s="475" t="str">
        <f t="shared" si="442"/>
        <v/>
      </c>
    </row>
    <row r="4025" spans="1:15" hidden="1">
      <c r="A4025" s="475">
        <f t="shared" si="437"/>
        <v>43617</v>
      </c>
      <c r="B4025" s="475">
        <v>43633</v>
      </c>
      <c r="C4025" s="467">
        <v>16</v>
      </c>
      <c r="D4025" s="467">
        <v>1419</v>
      </c>
      <c r="E4025" s="467">
        <v>13</v>
      </c>
      <c r="F4025" s="467">
        <v>19</v>
      </c>
      <c r="G4025" s="467">
        <f t="array" ref="G4025">MAX(IF($A$2:$A$8761=A4025,$D$2:$D$8761))</f>
        <v>1470</v>
      </c>
      <c r="H4025" s="467">
        <f t="shared" si="438"/>
        <v>0</v>
      </c>
      <c r="I4025" s="475" t="str">
        <f t="shared" si="439"/>
        <v/>
      </c>
      <c r="J4025" s="471">
        <f>'Potential Projects'!D4026</f>
        <v>49.030189528241259</v>
      </c>
      <c r="K4025" s="471">
        <f>'Potential Projects'!E4026</f>
        <v>44.892610030101054</v>
      </c>
      <c r="L4025" s="476">
        <f t="shared" si="440"/>
        <v>1293.0772004416579</v>
      </c>
      <c r="M4025" s="471">
        <f t="shared" si="443"/>
        <v>1381.5671280264469</v>
      </c>
      <c r="N4025" s="467">
        <f t="shared" si="441"/>
        <v>0</v>
      </c>
      <c r="O4025" s="475" t="str">
        <f t="shared" si="442"/>
        <v/>
      </c>
    </row>
    <row r="4026" spans="1:15" hidden="1">
      <c r="A4026" s="475">
        <f t="shared" si="437"/>
        <v>43617</v>
      </c>
      <c r="B4026" s="475">
        <v>43633</v>
      </c>
      <c r="C4026" s="467">
        <v>17</v>
      </c>
      <c r="D4026" s="467">
        <v>1426</v>
      </c>
      <c r="E4026" s="467">
        <v>19</v>
      </c>
      <c r="F4026" s="467">
        <v>19</v>
      </c>
      <c r="G4026" s="467">
        <f t="array" ref="G4026">MAX(IF($A$2:$A$8761=A4026,$D$2:$D$8761))</f>
        <v>1470</v>
      </c>
      <c r="H4026" s="467">
        <f t="shared" si="438"/>
        <v>0</v>
      </c>
      <c r="I4026" s="475" t="str">
        <f t="shared" si="439"/>
        <v/>
      </c>
      <c r="J4026" s="471">
        <f>'Potential Projects'!D4027</f>
        <v>52.041988780429875</v>
      </c>
      <c r="K4026" s="471">
        <f>'Potential Projects'!E4027</f>
        <v>38.36941786712535</v>
      </c>
      <c r="L4026" s="476">
        <f t="shared" si="440"/>
        <v>1297.5885933524448</v>
      </c>
      <c r="M4026" s="471">
        <f t="shared" si="443"/>
        <v>1381.5671280264469</v>
      </c>
      <c r="N4026" s="467">
        <f t="shared" si="441"/>
        <v>0</v>
      </c>
      <c r="O4026" s="475" t="str">
        <f t="shared" si="442"/>
        <v/>
      </c>
    </row>
    <row r="4027" spans="1:15" hidden="1">
      <c r="A4027" s="475">
        <f t="shared" si="437"/>
        <v>43617</v>
      </c>
      <c r="B4027" s="475">
        <v>43633</v>
      </c>
      <c r="C4027" s="467">
        <v>18</v>
      </c>
      <c r="D4027" s="467">
        <v>1430</v>
      </c>
      <c r="E4027" s="467">
        <v>16</v>
      </c>
      <c r="F4027" s="467">
        <v>18</v>
      </c>
      <c r="G4027" s="467">
        <f t="array" ref="G4027">MAX(IF($A$2:$A$8761=A4027,$D$2:$D$8761))</f>
        <v>1470</v>
      </c>
      <c r="H4027" s="467">
        <f t="shared" si="438"/>
        <v>0</v>
      </c>
      <c r="I4027" s="475" t="str">
        <f t="shared" si="439"/>
        <v/>
      </c>
      <c r="J4027" s="471">
        <f>'Potential Projects'!D4028</f>
        <v>22.639504666537189</v>
      </c>
      <c r="K4027" s="471">
        <f>'Potential Projects'!E4028</f>
        <v>3.8940461191141686</v>
      </c>
      <c r="L4027" s="476">
        <f t="shared" si="440"/>
        <v>1369.4664492143486</v>
      </c>
      <c r="M4027" s="471">
        <f t="shared" si="443"/>
        <v>1381.5671280264469</v>
      </c>
      <c r="N4027" s="467">
        <f t="shared" si="441"/>
        <v>0</v>
      </c>
      <c r="O4027" s="475" t="str">
        <f t="shared" si="442"/>
        <v/>
      </c>
    </row>
    <row r="4028" spans="1:15" hidden="1">
      <c r="A4028" s="475">
        <f t="shared" si="437"/>
        <v>43617</v>
      </c>
      <c r="B4028" s="475">
        <v>43633</v>
      </c>
      <c r="C4028" s="467">
        <v>19</v>
      </c>
      <c r="D4028" s="467">
        <v>1433</v>
      </c>
      <c r="E4028" s="467">
        <v>26</v>
      </c>
      <c r="F4028" s="467">
        <v>15</v>
      </c>
      <c r="G4028" s="467">
        <f t="array" ref="G4028">MAX(IF($A$2:$A$8761=A4028,$D$2:$D$8761))</f>
        <v>1470</v>
      </c>
      <c r="H4028" s="467">
        <f t="shared" si="438"/>
        <v>0</v>
      </c>
      <c r="I4028" s="475" t="str">
        <f t="shared" si="439"/>
        <v/>
      </c>
      <c r="J4028" s="471">
        <f>'Potential Projects'!D4029</f>
        <v>37.246965809783809</v>
      </c>
      <c r="K4028" s="471">
        <f>'Potential Projects'!E4029</f>
        <v>57.220887819823695</v>
      </c>
      <c r="L4028" s="476">
        <f t="shared" si="440"/>
        <v>1297.5321463703924</v>
      </c>
      <c r="M4028" s="471">
        <f t="shared" si="443"/>
        <v>1381.5671280264469</v>
      </c>
      <c r="N4028" s="467">
        <f t="shared" si="441"/>
        <v>0</v>
      </c>
      <c r="O4028" s="475" t="str">
        <f t="shared" si="442"/>
        <v/>
      </c>
    </row>
    <row r="4029" spans="1:15" hidden="1">
      <c r="A4029" s="475">
        <f t="shared" si="437"/>
        <v>43617</v>
      </c>
      <c r="B4029" s="475">
        <v>43633</v>
      </c>
      <c r="C4029" s="467">
        <v>20</v>
      </c>
      <c r="D4029" s="467">
        <v>1394</v>
      </c>
      <c r="E4029" s="467">
        <v>49</v>
      </c>
      <c r="F4029" s="467">
        <v>4</v>
      </c>
      <c r="G4029" s="467">
        <f t="array" ref="G4029">MAX(IF($A$2:$A$8761=A4029,$D$2:$D$8761))</f>
        <v>1470</v>
      </c>
      <c r="H4029" s="467">
        <f t="shared" si="438"/>
        <v>0</v>
      </c>
      <c r="I4029" s="475" t="str">
        <f t="shared" si="439"/>
        <v/>
      </c>
      <c r="J4029" s="471">
        <f>'Potential Projects'!D4030</f>
        <v>47.746707817064348</v>
      </c>
      <c r="K4029" s="471">
        <f>'Potential Projects'!E4030</f>
        <v>49.410892549989249</v>
      </c>
      <c r="L4029" s="476">
        <f t="shared" si="440"/>
        <v>1243.8423996329464</v>
      </c>
      <c r="M4029" s="471">
        <f t="shared" si="443"/>
        <v>1381.5671280264469</v>
      </c>
      <c r="N4029" s="467">
        <f t="shared" si="441"/>
        <v>0</v>
      </c>
      <c r="O4029" s="475" t="str">
        <f t="shared" si="442"/>
        <v/>
      </c>
    </row>
    <row r="4030" spans="1:15" hidden="1">
      <c r="A4030" s="475">
        <f t="shared" si="437"/>
        <v>43617</v>
      </c>
      <c r="B4030" s="475">
        <v>43633</v>
      </c>
      <c r="C4030" s="467">
        <v>21</v>
      </c>
      <c r="D4030" s="467">
        <v>1283</v>
      </c>
      <c r="E4030" s="467">
        <v>63</v>
      </c>
      <c r="F4030" s="467">
        <v>0</v>
      </c>
      <c r="G4030" s="467">
        <f t="array" ref="G4030">MAX(IF($A$2:$A$8761=A4030,$D$2:$D$8761))</f>
        <v>1470</v>
      </c>
      <c r="H4030" s="467">
        <f t="shared" si="438"/>
        <v>0</v>
      </c>
      <c r="I4030" s="475" t="str">
        <f t="shared" si="439"/>
        <v/>
      </c>
      <c r="J4030" s="471">
        <f>'Potential Projects'!D4031</f>
        <v>8.2510316730546975</v>
      </c>
      <c r="K4030" s="471">
        <f>'Potential Projects'!E4031</f>
        <v>47.777552193076751</v>
      </c>
      <c r="L4030" s="476">
        <f t="shared" si="440"/>
        <v>1163.9714161338686</v>
      </c>
      <c r="M4030" s="471">
        <f t="shared" si="443"/>
        <v>1381.5671280264469</v>
      </c>
      <c r="N4030" s="467">
        <f t="shared" si="441"/>
        <v>0</v>
      </c>
      <c r="O4030" s="475" t="str">
        <f t="shared" si="442"/>
        <v/>
      </c>
    </row>
    <row r="4031" spans="1:15" hidden="1">
      <c r="A4031" s="475">
        <f t="shared" si="437"/>
        <v>43617</v>
      </c>
      <c r="B4031" s="475">
        <v>43633</v>
      </c>
      <c r="C4031" s="467">
        <v>22</v>
      </c>
      <c r="D4031" s="467">
        <v>1239</v>
      </c>
      <c r="E4031" s="467">
        <v>66</v>
      </c>
      <c r="F4031" s="467">
        <v>0</v>
      </c>
      <c r="G4031" s="467">
        <f t="array" ref="G4031">MAX(IF($A$2:$A$8761=A4031,$D$2:$D$8761))</f>
        <v>1470</v>
      </c>
      <c r="H4031" s="467">
        <f t="shared" si="438"/>
        <v>0</v>
      </c>
      <c r="I4031" s="475" t="str">
        <f t="shared" si="439"/>
        <v/>
      </c>
      <c r="J4031" s="471">
        <f>'Potential Projects'!D4032</f>
        <v>2.8048831730310968</v>
      </c>
      <c r="K4031" s="471">
        <f>'Potential Projects'!E4032</f>
        <v>44.608652870350461</v>
      </c>
      <c r="L4031" s="476">
        <f t="shared" si="440"/>
        <v>1125.5864639566184</v>
      </c>
      <c r="M4031" s="471">
        <f t="shared" si="443"/>
        <v>1381.5671280264469</v>
      </c>
      <c r="N4031" s="467">
        <f t="shared" si="441"/>
        <v>0</v>
      </c>
      <c r="O4031" s="475" t="str">
        <f t="shared" si="442"/>
        <v/>
      </c>
    </row>
    <row r="4032" spans="1:15" hidden="1">
      <c r="A4032" s="475">
        <f t="shared" si="437"/>
        <v>43617</v>
      </c>
      <c r="B4032" s="475">
        <v>43633</v>
      </c>
      <c r="C4032" s="467">
        <v>23</v>
      </c>
      <c r="D4032" s="467">
        <v>1129</v>
      </c>
      <c r="E4032" s="467">
        <v>74</v>
      </c>
      <c r="F4032" s="467">
        <v>0</v>
      </c>
      <c r="G4032" s="467">
        <f t="array" ref="G4032">MAX(IF($A$2:$A$8761=A4032,$D$2:$D$8761))</f>
        <v>1470</v>
      </c>
      <c r="H4032" s="467">
        <f t="shared" si="438"/>
        <v>0</v>
      </c>
      <c r="I4032" s="475" t="str">
        <f t="shared" si="439"/>
        <v/>
      </c>
      <c r="J4032" s="471">
        <f>'Potential Projects'!D4033</f>
        <v>44.5031619406139</v>
      </c>
      <c r="K4032" s="471">
        <f>'Potential Projects'!E4033</f>
        <v>34.998697753171363</v>
      </c>
      <c r="L4032" s="476">
        <f t="shared" si="440"/>
        <v>975.49814030621474</v>
      </c>
      <c r="M4032" s="471">
        <f t="shared" si="443"/>
        <v>1381.5671280264469</v>
      </c>
      <c r="N4032" s="467">
        <f t="shared" si="441"/>
        <v>0</v>
      </c>
      <c r="O4032" s="475" t="str">
        <f t="shared" si="442"/>
        <v/>
      </c>
    </row>
    <row r="4033" spans="1:15" hidden="1">
      <c r="A4033" s="475">
        <f t="shared" si="437"/>
        <v>43617</v>
      </c>
      <c r="B4033" s="475">
        <v>43633</v>
      </c>
      <c r="C4033" s="467">
        <v>24</v>
      </c>
      <c r="D4033" s="467">
        <v>1014</v>
      </c>
      <c r="E4033" s="467">
        <v>87</v>
      </c>
      <c r="F4033" s="467">
        <v>0</v>
      </c>
      <c r="G4033" s="467">
        <f t="array" ref="G4033">MAX(IF($A$2:$A$8761=A4033,$D$2:$D$8761))</f>
        <v>1470</v>
      </c>
      <c r="H4033" s="467">
        <f t="shared" si="438"/>
        <v>0</v>
      </c>
      <c r="I4033" s="475" t="str">
        <f t="shared" si="439"/>
        <v/>
      </c>
      <c r="J4033" s="471">
        <f>'Potential Projects'!D4034</f>
        <v>40.000790981163263</v>
      </c>
      <c r="K4033" s="471">
        <f>'Potential Projects'!E4034</f>
        <v>38.120662008170285</v>
      </c>
      <c r="L4033" s="476">
        <f t="shared" si="440"/>
        <v>848.87854701066647</v>
      </c>
      <c r="M4033" s="471">
        <f t="shared" si="443"/>
        <v>1381.5671280264469</v>
      </c>
      <c r="N4033" s="467">
        <f t="shared" si="441"/>
        <v>0</v>
      </c>
      <c r="O4033" s="475" t="str">
        <f t="shared" si="442"/>
        <v/>
      </c>
    </row>
    <row r="4034" spans="1:15" hidden="1">
      <c r="A4034" s="475">
        <f t="shared" ref="A4034:A4097" si="444">DATE(YEAR(B4034),MONTH(B4034),1)</f>
        <v>43617</v>
      </c>
      <c r="B4034" s="475">
        <v>43634</v>
      </c>
      <c r="C4034" s="467">
        <v>1</v>
      </c>
      <c r="D4034" s="467">
        <v>924</v>
      </c>
      <c r="E4034" s="467">
        <v>91</v>
      </c>
      <c r="F4034" s="467">
        <v>0</v>
      </c>
      <c r="G4034" s="467">
        <f t="array" ref="G4034">MAX(IF($A$2:$A$8761=A4034,$D$2:$D$8761))</f>
        <v>1470</v>
      </c>
      <c r="H4034" s="467">
        <f t="shared" ref="H4034:H4097" si="445">IF(G4034=D4034,1,0)</f>
        <v>0</v>
      </c>
      <c r="I4034" s="475" t="str">
        <f t="shared" ref="I4034:I4097" si="446">IF(D4034=G4034,B4034,"")</f>
        <v/>
      </c>
      <c r="J4034" s="471">
        <f>'Potential Projects'!D4035</f>
        <v>15.582894776081515</v>
      </c>
      <c r="K4034" s="471">
        <f>'Potential Projects'!E4035</f>
        <v>53.813401902816594</v>
      </c>
      <c r="L4034" s="476">
        <f t="shared" ref="L4034:L4097" si="447">D4034-E4034-F4034-J4034-K4034</f>
        <v>763.60370332110188</v>
      </c>
      <c r="M4034" s="471">
        <f t="shared" si="443"/>
        <v>1381.5671280264469</v>
      </c>
      <c r="N4034" s="467">
        <f t="shared" ref="N4034:N4097" si="448">IF(M4034=L4034,1,0)</f>
        <v>0</v>
      </c>
      <c r="O4034" s="475" t="str">
        <f t="shared" ref="O4034:O4097" si="449">IF(L4034=M4034,B4034,"")</f>
        <v/>
      </c>
    </row>
    <row r="4035" spans="1:15" hidden="1">
      <c r="A4035" s="475">
        <f t="shared" si="444"/>
        <v>43617</v>
      </c>
      <c r="B4035" s="475">
        <v>43634</v>
      </c>
      <c r="C4035" s="467">
        <v>2</v>
      </c>
      <c r="D4035" s="467">
        <v>860</v>
      </c>
      <c r="E4035" s="467">
        <v>91</v>
      </c>
      <c r="F4035" s="467">
        <v>0</v>
      </c>
      <c r="G4035" s="467">
        <f t="array" ref="G4035">MAX(IF($A$2:$A$8761=A4035,$D$2:$D$8761))</f>
        <v>1470</v>
      </c>
      <c r="H4035" s="467">
        <f t="shared" si="445"/>
        <v>0</v>
      </c>
      <c r="I4035" s="475" t="str">
        <f t="shared" si="446"/>
        <v/>
      </c>
      <c r="J4035" s="471">
        <f>'Potential Projects'!D4036</f>
        <v>8.2915929850231223</v>
      </c>
      <c r="K4035" s="471">
        <f>'Potential Projects'!E4036</f>
        <v>10.61280106428725</v>
      </c>
      <c r="L4035" s="476">
        <f t="shared" si="447"/>
        <v>750.09560595068956</v>
      </c>
      <c r="M4035" s="471">
        <f t="shared" si="443"/>
        <v>1381.5671280264469</v>
      </c>
      <c r="N4035" s="467">
        <f t="shared" si="448"/>
        <v>0</v>
      </c>
      <c r="O4035" s="475" t="str">
        <f t="shared" si="449"/>
        <v/>
      </c>
    </row>
    <row r="4036" spans="1:15" hidden="1">
      <c r="A4036" s="475">
        <f t="shared" si="444"/>
        <v>43617</v>
      </c>
      <c r="B4036" s="475">
        <v>43634</v>
      </c>
      <c r="C4036" s="467">
        <v>3</v>
      </c>
      <c r="D4036" s="467">
        <v>841</v>
      </c>
      <c r="E4036" s="467">
        <v>95</v>
      </c>
      <c r="F4036" s="467">
        <v>0</v>
      </c>
      <c r="G4036" s="467">
        <f t="array" ref="G4036">MAX(IF($A$2:$A$8761=A4036,$D$2:$D$8761))</f>
        <v>1470</v>
      </c>
      <c r="H4036" s="467">
        <f t="shared" si="445"/>
        <v>0</v>
      </c>
      <c r="I4036" s="475" t="str">
        <f t="shared" si="446"/>
        <v/>
      </c>
      <c r="J4036" s="471">
        <f>'Potential Projects'!D4037</f>
        <v>6.7038232085338736</v>
      </c>
      <c r="K4036" s="471">
        <f>'Potential Projects'!E4037</f>
        <v>12.01381283594926</v>
      </c>
      <c r="L4036" s="476">
        <f t="shared" si="447"/>
        <v>727.28236395551687</v>
      </c>
      <c r="M4036" s="471">
        <f t="shared" si="443"/>
        <v>1381.5671280264469</v>
      </c>
      <c r="N4036" s="467">
        <f t="shared" si="448"/>
        <v>0</v>
      </c>
      <c r="O4036" s="475" t="str">
        <f t="shared" si="449"/>
        <v/>
      </c>
    </row>
    <row r="4037" spans="1:15" hidden="1">
      <c r="A4037" s="475">
        <f t="shared" si="444"/>
        <v>43617</v>
      </c>
      <c r="B4037" s="475">
        <v>43634</v>
      </c>
      <c r="C4037" s="467">
        <v>4</v>
      </c>
      <c r="D4037" s="467">
        <v>831</v>
      </c>
      <c r="E4037" s="467">
        <v>95</v>
      </c>
      <c r="F4037" s="467">
        <v>0</v>
      </c>
      <c r="G4037" s="467">
        <f t="array" ref="G4037">MAX(IF($A$2:$A$8761=A4037,$D$2:$D$8761))</f>
        <v>1470</v>
      </c>
      <c r="H4037" s="467">
        <f t="shared" si="445"/>
        <v>0</v>
      </c>
      <c r="I4037" s="475" t="str">
        <f t="shared" si="446"/>
        <v/>
      </c>
      <c r="J4037" s="471">
        <f>'Potential Projects'!D4038</f>
        <v>5.5759454514146034</v>
      </c>
      <c r="K4037" s="471">
        <f>'Potential Projects'!E4038</f>
        <v>15.892996183616425</v>
      </c>
      <c r="L4037" s="476">
        <f t="shared" si="447"/>
        <v>714.531058364969</v>
      </c>
      <c r="M4037" s="471">
        <f t="shared" si="443"/>
        <v>1381.5671280264469</v>
      </c>
      <c r="N4037" s="467">
        <f t="shared" si="448"/>
        <v>0</v>
      </c>
      <c r="O4037" s="475" t="str">
        <f t="shared" si="449"/>
        <v/>
      </c>
    </row>
    <row r="4038" spans="1:15" hidden="1">
      <c r="A4038" s="475">
        <f t="shared" si="444"/>
        <v>43617</v>
      </c>
      <c r="B4038" s="475">
        <v>43634</v>
      </c>
      <c r="C4038" s="467">
        <v>5</v>
      </c>
      <c r="D4038" s="467">
        <v>852</v>
      </c>
      <c r="E4038" s="467">
        <v>101</v>
      </c>
      <c r="F4038" s="467">
        <v>0</v>
      </c>
      <c r="G4038" s="467">
        <f t="array" ref="G4038">MAX(IF($A$2:$A$8761=A4038,$D$2:$D$8761))</f>
        <v>1470</v>
      </c>
      <c r="H4038" s="467">
        <f t="shared" si="445"/>
        <v>0</v>
      </c>
      <c r="I4038" s="475" t="str">
        <f t="shared" si="446"/>
        <v/>
      </c>
      <c r="J4038" s="471">
        <f>'Potential Projects'!D4039</f>
        <v>20.39720487879071</v>
      </c>
      <c r="K4038" s="471">
        <f>'Potential Projects'!E4039</f>
        <v>26.697448774457108</v>
      </c>
      <c r="L4038" s="476">
        <f t="shared" si="447"/>
        <v>703.90534634675214</v>
      </c>
      <c r="M4038" s="471">
        <f t="shared" si="443"/>
        <v>1381.5671280264469</v>
      </c>
      <c r="N4038" s="467">
        <f t="shared" si="448"/>
        <v>0</v>
      </c>
      <c r="O4038" s="475" t="str">
        <f t="shared" si="449"/>
        <v/>
      </c>
    </row>
    <row r="4039" spans="1:15" hidden="1">
      <c r="A4039" s="475">
        <f t="shared" si="444"/>
        <v>43617</v>
      </c>
      <c r="B4039" s="475">
        <v>43634</v>
      </c>
      <c r="C4039" s="467">
        <v>6</v>
      </c>
      <c r="D4039" s="467">
        <v>874</v>
      </c>
      <c r="E4039" s="467">
        <v>94</v>
      </c>
      <c r="F4039" s="467">
        <v>1</v>
      </c>
      <c r="G4039" s="467">
        <f t="array" ref="G4039">MAX(IF($A$2:$A$8761=A4039,$D$2:$D$8761))</f>
        <v>1470</v>
      </c>
      <c r="H4039" s="467">
        <f t="shared" si="445"/>
        <v>0</v>
      </c>
      <c r="I4039" s="475" t="str">
        <f t="shared" si="446"/>
        <v/>
      </c>
      <c r="J4039" s="471">
        <f>'Potential Projects'!D4040</f>
        <v>37.885366552213689</v>
      </c>
      <c r="K4039" s="471">
        <f>'Potential Projects'!E4040</f>
        <v>27.740189529133524</v>
      </c>
      <c r="L4039" s="476">
        <f t="shared" si="447"/>
        <v>713.37444391865279</v>
      </c>
      <c r="M4039" s="471">
        <f t="shared" si="443"/>
        <v>1381.5671280264469</v>
      </c>
      <c r="N4039" s="467">
        <f t="shared" si="448"/>
        <v>0</v>
      </c>
      <c r="O4039" s="475" t="str">
        <f t="shared" si="449"/>
        <v/>
      </c>
    </row>
    <row r="4040" spans="1:15" hidden="1">
      <c r="A4040" s="475">
        <f t="shared" si="444"/>
        <v>43617</v>
      </c>
      <c r="B4040" s="475">
        <v>43634</v>
      </c>
      <c r="C4040" s="467">
        <v>7</v>
      </c>
      <c r="D4040" s="467">
        <v>1012</v>
      </c>
      <c r="E4040" s="467">
        <v>76</v>
      </c>
      <c r="F4040" s="467">
        <v>12</v>
      </c>
      <c r="G4040" s="467">
        <f t="array" ref="G4040">MAX(IF($A$2:$A$8761=A4040,$D$2:$D$8761))</f>
        <v>1470</v>
      </c>
      <c r="H4040" s="467">
        <f t="shared" si="445"/>
        <v>0</v>
      </c>
      <c r="I4040" s="475" t="str">
        <f t="shared" si="446"/>
        <v/>
      </c>
      <c r="J4040" s="471">
        <f>'Potential Projects'!D4041</f>
        <v>12.30540824990341</v>
      </c>
      <c r="K4040" s="471">
        <f>'Potential Projects'!E4041</f>
        <v>21.828717748871213</v>
      </c>
      <c r="L4040" s="476">
        <f t="shared" si="447"/>
        <v>889.86587400122539</v>
      </c>
      <c r="M4040" s="471">
        <f t="shared" si="443"/>
        <v>1381.5671280264469</v>
      </c>
      <c r="N4040" s="467">
        <f t="shared" si="448"/>
        <v>0</v>
      </c>
      <c r="O4040" s="475" t="str">
        <f t="shared" si="449"/>
        <v/>
      </c>
    </row>
    <row r="4041" spans="1:15" hidden="1">
      <c r="A4041" s="475">
        <f t="shared" si="444"/>
        <v>43617</v>
      </c>
      <c r="B4041" s="475">
        <v>43634</v>
      </c>
      <c r="C4041" s="467">
        <v>8</v>
      </c>
      <c r="D4041" s="467">
        <v>1083</v>
      </c>
      <c r="E4041" s="467">
        <v>94</v>
      </c>
      <c r="F4041" s="467">
        <v>19</v>
      </c>
      <c r="G4041" s="467">
        <f t="array" ref="G4041">MAX(IF($A$2:$A$8761=A4041,$D$2:$D$8761))</f>
        <v>1470</v>
      </c>
      <c r="H4041" s="467">
        <f t="shared" si="445"/>
        <v>0</v>
      </c>
      <c r="I4041" s="475" t="str">
        <f t="shared" si="446"/>
        <v/>
      </c>
      <c r="J4041" s="471">
        <f>'Potential Projects'!D4042</f>
        <v>4.2074699869230106</v>
      </c>
      <c r="K4041" s="471">
        <f>'Potential Projects'!E4042</f>
        <v>19.902033218662652</v>
      </c>
      <c r="L4041" s="476">
        <f t="shared" si="447"/>
        <v>945.89049679441439</v>
      </c>
      <c r="M4041" s="471">
        <f t="shared" si="443"/>
        <v>1381.5671280264469</v>
      </c>
      <c r="N4041" s="467">
        <f t="shared" si="448"/>
        <v>0</v>
      </c>
      <c r="O4041" s="475" t="str">
        <f t="shared" si="449"/>
        <v/>
      </c>
    </row>
    <row r="4042" spans="1:15" hidden="1">
      <c r="A4042" s="475">
        <f t="shared" si="444"/>
        <v>43617</v>
      </c>
      <c r="B4042" s="475">
        <v>43634</v>
      </c>
      <c r="C4042" s="467">
        <v>9</v>
      </c>
      <c r="D4042" s="467">
        <v>1175</v>
      </c>
      <c r="E4042" s="467">
        <v>97</v>
      </c>
      <c r="F4042" s="467">
        <v>19</v>
      </c>
      <c r="G4042" s="467">
        <f t="array" ref="G4042">MAX(IF($A$2:$A$8761=A4042,$D$2:$D$8761))</f>
        <v>1470</v>
      </c>
      <c r="H4042" s="467">
        <f t="shared" si="445"/>
        <v>0</v>
      </c>
      <c r="I4042" s="475" t="str">
        <f t="shared" si="446"/>
        <v/>
      </c>
      <c r="J4042" s="471">
        <f>'Potential Projects'!D4043</f>
        <v>1.5512471007276718</v>
      </c>
      <c r="K4042" s="471">
        <f>'Potential Projects'!E4043</f>
        <v>28.545908191786712</v>
      </c>
      <c r="L4042" s="476">
        <f t="shared" si="447"/>
        <v>1028.9028447074854</v>
      </c>
      <c r="M4042" s="471">
        <f t="shared" si="443"/>
        <v>1381.5671280264469</v>
      </c>
      <c r="N4042" s="467">
        <f t="shared" si="448"/>
        <v>0</v>
      </c>
      <c r="O4042" s="475" t="str">
        <f t="shared" si="449"/>
        <v/>
      </c>
    </row>
    <row r="4043" spans="1:15" hidden="1">
      <c r="A4043" s="475">
        <f t="shared" si="444"/>
        <v>43617</v>
      </c>
      <c r="B4043" s="475">
        <v>43634</v>
      </c>
      <c r="C4043" s="467">
        <v>10</v>
      </c>
      <c r="D4043" s="467">
        <v>1208</v>
      </c>
      <c r="E4043" s="467">
        <v>91</v>
      </c>
      <c r="F4043" s="467">
        <v>19</v>
      </c>
      <c r="G4043" s="467">
        <f t="array" ref="G4043">MAX(IF($A$2:$A$8761=A4043,$D$2:$D$8761))</f>
        <v>1470</v>
      </c>
      <c r="H4043" s="467">
        <f t="shared" si="445"/>
        <v>0</v>
      </c>
      <c r="I4043" s="475" t="str">
        <f t="shared" si="446"/>
        <v/>
      </c>
      <c r="J4043" s="471">
        <f>'Potential Projects'!D4044</f>
        <v>32.000488001352579</v>
      </c>
      <c r="K4043" s="471">
        <f>'Potential Projects'!E4044</f>
        <v>35.708199526983442</v>
      </c>
      <c r="L4043" s="476">
        <f t="shared" si="447"/>
        <v>1030.291312471664</v>
      </c>
      <c r="M4043" s="471">
        <f t="shared" si="443"/>
        <v>1381.5671280264469</v>
      </c>
      <c r="N4043" s="467">
        <f t="shared" si="448"/>
        <v>0</v>
      </c>
      <c r="O4043" s="475" t="str">
        <f t="shared" si="449"/>
        <v/>
      </c>
    </row>
    <row r="4044" spans="1:15" hidden="1">
      <c r="A4044" s="475">
        <f t="shared" si="444"/>
        <v>43617</v>
      </c>
      <c r="B4044" s="475">
        <v>43634</v>
      </c>
      <c r="C4044" s="467">
        <v>11</v>
      </c>
      <c r="D4044" s="467">
        <v>1249</v>
      </c>
      <c r="E4044" s="467">
        <v>78</v>
      </c>
      <c r="F4044" s="467">
        <v>20</v>
      </c>
      <c r="G4044" s="467">
        <f t="array" ref="G4044">MAX(IF($A$2:$A$8761=A4044,$D$2:$D$8761))</f>
        <v>1470</v>
      </c>
      <c r="H4044" s="467">
        <f t="shared" si="445"/>
        <v>0</v>
      </c>
      <c r="I4044" s="475" t="str">
        <f t="shared" si="446"/>
        <v/>
      </c>
      <c r="J4044" s="471">
        <f>'Potential Projects'!D4045</f>
        <v>115.19682433674909</v>
      </c>
      <c r="K4044" s="471">
        <f>'Potential Projects'!E4045</f>
        <v>51.400939421629758</v>
      </c>
      <c r="L4044" s="476">
        <f t="shared" si="447"/>
        <v>984.40223624162104</v>
      </c>
      <c r="M4044" s="471">
        <f t="shared" si="443"/>
        <v>1381.5671280264469</v>
      </c>
      <c r="N4044" s="467">
        <f t="shared" si="448"/>
        <v>0</v>
      </c>
      <c r="O4044" s="475" t="str">
        <f t="shared" si="449"/>
        <v/>
      </c>
    </row>
    <row r="4045" spans="1:15" hidden="1">
      <c r="A4045" s="475">
        <f t="shared" si="444"/>
        <v>43617</v>
      </c>
      <c r="B4045" s="475">
        <v>43634</v>
      </c>
      <c r="C4045" s="467">
        <v>12</v>
      </c>
      <c r="D4045" s="467">
        <v>1286</v>
      </c>
      <c r="E4045" s="467">
        <v>69</v>
      </c>
      <c r="F4045" s="467">
        <v>19</v>
      </c>
      <c r="G4045" s="467">
        <f t="array" ref="G4045">MAX(IF($A$2:$A$8761=A4045,$D$2:$D$8761))</f>
        <v>1470</v>
      </c>
      <c r="H4045" s="467">
        <f t="shared" si="445"/>
        <v>0</v>
      </c>
      <c r="I4045" s="475" t="str">
        <f t="shared" si="446"/>
        <v/>
      </c>
      <c r="J4045" s="471">
        <f>'Potential Projects'!D4046</f>
        <v>144</v>
      </c>
      <c r="K4045" s="471">
        <f>'Potential Projects'!E4046</f>
        <v>57.936647602666099</v>
      </c>
      <c r="L4045" s="476">
        <f t="shared" si="447"/>
        <v>996.06335239733392</v>
      </c>
      <c r="M4045" s="471">
        <f t="shared" si="443"/>
        <v>1381.5671280264469</v>
      </c>
      <c r="N4045" s="467">
        <f t="shared" si="448"/>
        <v>0</v>
      </c>
      <c r="O4045" s="475" t="str">
        <f t="shared" si="449"/>
        <v/>
      </c>
    </row>
    <row r="4046" spans="1:15" hidden="1">
      <c r="A4046" s="475">
        <f t="shared" si="444"/>
        <v>43617</v>
      </c>
      <c r="B4046" s="475">
        <v>43634</v>
      </c>
      <c r="C4046" s="467">
        <v>13</v>
      </c>
      <c r="D4046" s="467">
        <v>1322</v>
      </c>
      <c r="E4046" s="467">
        <v>61</v>
      </c>
      <c r="F4046" s="467">
        <v>19</v>
      </c>
      <c r="G4046" s="467">
        <f t="array" ref="G4046">MAX(IF($A$2:$A$8761=A4046,$D$2:$D$8761))</f>
        <v>1470</v>
      </c>
      <c r="H4046" s="467">
        <f t="shared" si="445"/>
        <v>0</v>
      </c>
      <c r="I4046" s="475" t="str">
        <f t="shared" si="446"/>
        <v/>
      </c>
      <c r="J4046" s="471">
        <f>'Potential Projects'!D4047</f>
        <v>144</v>
      </c>
      <c r="K4046" s="471">
        <f>'Potential Projects'!E4047</f>
        <v>86.438749731240591</v>
      </c>
      <c r="L4046" s="476">
        <f t="shared" si="447"/>
        <v>1011.5612502687594</v>
      </c>
      <c r="M4046" s="471">
        <f t="shared" si="443"/>
        <v>1381.5671280264469</v>
      </c>
      <c r="N4046" s="467">
        <f t="shared" si="448"/>
        <v>0</v>
      </c>
      <c r="O4046" s="475" t="str">
        <f t="shared" si="449"/>
        <v/>
      </c>
    </row>
    <row r="4047" spans="1:15" hidden="1">
      <c r="A4047" s="475">
        <f t="shared" si="444"/>
        <v>43617</v>
      </c>
      <c r="B4047" s="475">
        <v>43634</v>
      </c>
      <c r="C4047" s="467">
        <v>14</v>
      </c>
      <c r="D4047" s="467">
        <v>1343</v>
      </c>
      <c r="E4047" s="467">
        <v>52</v>
      </c>
      <c r="F4047" s="467">
        <v>19</v>
      </c>
      <c r="G4047" s="467">
        <f t="array" ref="G4047">MAX(IF($A$2:$A$8761=A4047,$D$2:$D$8761))</f>
        <v>1470</v>
      </c>
      <c r="H4047" s="467">
        <f t="shared" si="445"/>
        <v>0</v>
      </c>
      <c r="I4047" s="475" t="str">
        <f t="shared" si="446"/>
        <v/>
      </c>
      <c r="J4047" s="471">
        <f>'Potential Projects'!D4048</f>
        <v>144</v>
      </c>
      <c r="K4047" s="471">
        <f>'Potential Projects'!E4048</f>
        <v>81.608349010965398</v>
      </c>
      <c r="L4047" s="476">
        <f t="shared" si="447"/>
        <v>1046.3916509890346</v>
      </c>
      <c r="M4047" s="471">
        <f t="shared" si="443"/>
        <v>1381.5671280264469</v>
      </c>
      <c r="N4047" s="467">
        <f t="shared" si="448"/>
        <v>0</v>
      </c>
      <c r="O4047" s="475" t="str">
        <f t="shared" si="449"/>
        <v/>
      </c>
    </row>
    <row r="4048" spans="1:15" hidden="1">
      <c r="A4048" s="475">
        <f t="shared" si="444"/>
        <v>43617</v>
      </c>
      <c r="B4048" s="475">
        <v>43634</v>
      </c>
      <c r="C4048" s="467">
        <v>15</v>
      </c>
      <c r="D4048" s="467">
        <v>1359</v>
      </c>
      <c r="E4048" s="467">
        <v>66</v>
      </c>
      <c r="F4048" s="467">
        <v>19</v>
      </c>
      <c r="G4048" s="467">
        <f t="array" ref="G4048">MAX(IF($A$2:$A$8761=A4048,$D$2:$D$8761))</f>
        <v>1470</v>
      </c>
      <c r="H4048" s="467">
        <f t="shared" si="445"/>
        <v>0</v>
      </c>
      <c r="I4048" s="475" t="str">
        <f t="shared" si="446"/>
        <v/>
      </c>
      <c r="J4048" s="471">
        <f>'Potential Projects'!D4049</f>
        <v>144</v>
      </c>
      <c r="K4048" s="471">
        <f>'Potential Projects'!E4049</f>
        <v>78.742180875080635</v>
      </c>
      <c r="L4048" s="476">
        <f t="shared" si="447"/>
        <v>1051.2578191249195</v>
      </c>
      <c r="M4048" s="471">
        <f t="shared" si="443"/>
        <v>1381.5671280264469</v>
      </c>
      <c r="N4048" s="467">
        <f t="shared" si="448"/>
        <v>0</v>
      </c>
      <c r="O4048" s="475" t="str">
        <f t="shared" si="449"/>
        <v/>
      </c>
    </row>
    <row r="4049" spans="1:15" hidden="1">
      <c r="A4049" s="475">
        <f t="shared" si="444"/>
        <v>43617</v>
      </c>
      <c r="B4049" s="475">
        <v>43634</v>
      </c>
      <c r="C4049" s="467">
        <v>16</v>
      </c>
      <c r="D4049" s="467">
        <v>1365</v>
      </c>
      <c r="E4049" s="467">
        <v>78</v>
      </c>
      <c r="F4049" s="467">
        <v>19</v>
      </c>
      <c r="G4049" s="467">
        <f t="array" ref="G4049">MAX(IF($A$2:$A$8761=A4049,$D$2:$D$8761))</f>
        <v>1470</v>
      </c>
      <c r="H4049" s="467">
        <f t="shared" si="445"/>
        <v>0</v>
      </c>
      <c r="I4049" s="475" t="str">
        <f t="shared" si="446"/>
        <v/>
      </c>
      <c r="J4049" s="471">
        <f>'Potential Projects'!D4050</f>
        <v>124.79266919483163</v>
      </c>
      <c r="K4049" s="471">
        <f>'Potential Projects'!E4050</f>
        <v>80.021161470651464</v>
      </c>
      <c r="L4049" s="476">
        <f t="shared" si="447"/>
        <v>1063.1861693345168</v>
      </c>
      <c r="M4049" s="471">
        <f t="shared" si="443"/>
        <v>1381.5671280264469</v>
      </c>
      <c r="N4049" s="467">
        <f t="shared" si="448"/>
        <v>0</v>
      </c>
      <c r="O4049" s="475" t="str">
        <f t="shared" si="449"/>
        <v/>
      </c>
    </row>
    <row r="4050" spans="1:15" hidden="1">
      <c r="A4050" s="475">
        <f t="shared" si="444"/>
        <v>43617</v>
      </c>
      <c r="B4050" s="475">
        <v>43634</v>
      </c>
      <c r="C4050" s="467">
        <v>17</v>
      </c>
      <c r="D4050" s="467">
        <v>1368</v>
      </c>
      <c r="E4050" s="467">
        <v>67</v>
      </c>
      <c r="F4050" s="467">
        <v>19</v>
      </c>
      <c r="G4050" s="467">
        <f t="array" ref="G4050">MAX(IF($A$2:$A$8761=A4050,$D$2:$D$8761))</f>
        <v>1470</v>
      </c>
      <c r="H4050" s="467">
        <f t="shared" si="445"/>
        <v>0</v>
      </c>
      <c r="I4050" s="475" t="str">
        <f t="shared" si="446"/>
        <v/>
      </c>
      <c r="J4050" s="471">
        <f>'Potential Projects'!D4051</f>
        <v>50.183871769135123</v>
      </c>
      <c r="K4050" s="471">
        <f>'Potential Projects'!E4051</f>
        <v>68.596383734680714</v>
      </c>
      <c r="L4050" s="476">
        <f t="shared" si="447"/>
        <v>1163.2197444961841</v>
      </c>
      <c r="M4050" s="471">
        <f t="shared" si="443"/>
        <v>1381.5671280264469</v>
      </c>
      <c r="N4050" s="467">
        <f t="shared" si="448"/>
        <v>0</v>
      </c>
      <c r="O4050" s="475" t="str">
        <f t="shared" si="449"/>
        <v/>
      </c>
    </row>
    <row r="4051" spans="1:15" hidden="1">
      <c r="A4051" s="475">
        <f t="shared" si="444"/>
        <v>43617</v>
      </c>
      <c r="B4051" s="475">
        <v>43634</v>
      </c>
      <c r="C4051" s="467">
        <v>18</v>
      </c>
      <c r="D4051" s="467">
        <v>1392</v>
      </c>
      <c r="E4051" s="467">
        <v>80</v>
      </c>
      <c r="F4051" s="467">
        <v>19</v>
      </c>
      <c r="G4051" s="467">
        <f t="array" ref="G4051">MAX(IF($A$2:$A$8761=A4051,$D$2:$D$8761))</f>
        <v>1470</v>
      </c>
      <c r="H4051" s="467">
        <f t="shared" si="445"/>
        <v>0</v>
      </c>
      <c r="I4051" s="475" t="str">
        <f t="shared" si="446"/>
        <v/>
      </c>
      <c r="J4051" s="471">
        <f>'Potential Projects'!D4052</f>
        <v>10.041727742730494</v>
      </c>
      <c r="K4051" s="471">
        <f>'Potential Projects'!E4052</f>
        <v>82.192690604171148</v>
      </c>
      <c r="L4051" s="476">
        <f t="shared" si="447"/>
        <v>1200.7655816530985</v>
      </c>
      <c r="M4051" s="471">
        <f t="shared" si="443"/>
        <v>1381.5671280264469</v>
      </c>
      <c r="N4051" s="467">
        <f t="shared" si="448"/>
        <v>0</v>
      </c>
      <c r="O4051" s="475" t="str">
        <f t="shared" si="449"/>
        <v/>
      </c>
    </row>
    <row r="4052" spans="1:15" hidden="1">
      <c r="A4052" s="475">
        <f t="shared" si="444"/>
        <v>43617</v>
      </c>
      <c r="B4052" s="475">
        <v>43634</v>
      </c>
      <c r="C4052" s="467">
        <v>19</v>
      </c>
      <c r="D4052" s="467">
        <v>1362</v>
      </c>
      <c r="E4052" s="467">
        <v>82</v>
      </c>
      <c r="F4052" s="467">
        <v>17</v>
      </c>
      <c r="G4052" s="467">
        <f t="array" ref="G4052">MAX(IF($A$2:$A$8761=A4052,$D$2:$D$8761))</f>
        <v>1470</v>
      </c>
      <c r="H4052" s="467">
        <f t="shared" si="445"/>
        <v>0</v>
      </c>
      <c r="I4052" s="475" t="str">
        <f t="shared" si="446"/>
        <v/>
      </c>
      <c r="J4052" s="471">
        <f>'Potential Projects'!D4053</f>
        <v>4.7974022364257944</v>
      </c>
      <c r="K4052" s="471">
        <f>'Potential Projects'!E4053</f>
        <v>90.17008761556653</v>
      </c>
      <c r="L4052" s="476">
        <f t="shared" si="447"/>
        <v>1168.0325101480078</v>
      </c>
      <c r="M4052" s="471">
        <f t="shared" si="443"/>
        <v>1381.5671280264469</v>
      </c>
      <c r="N4052" s="467">
        <f t="shared" si="448"/>
        <v>0</v>
      </c>
      <c r="O4052" s="475" t="str">
        <f t="shared" si="449"/>
        <v/>
      </c>
    </row>
    <row r="4053" spans="1:15" hidden="1">
      <c r="A4053" s="475">
        <f t="shared" si="444"/>
        <v>43617</v>
      </c>
      <c r="B4053" s="475">
        <v>43634</v>
      </c>
      <c r="C4053" s="467">
        <v>20</v>
      </c>
      <c r="D4053" s="467">
        <v>1316</v>
      </c>
      <c r="E4053" s="467">
        <v>93</v>
      </c>
      <c r="F4053" s="467">
        <v>3</v>
      </c>
      <c r="G4053" s="467">
        <f t="array" ref="G4053">MAX(IF($A$2:$A$8761=A4053,$D$2:$D$8761))</f>
        <v>1470</v>
      </c>
      <c r="H4053" s="467">
        <f t="shared" si="445"/>
        <v>0</v>
      </c>
      <c r="I4053" s="475" t="str">
        <f t="shared" si="446"/>
        <v/>
      </c>
      <c r="J4053" s="471">
        <f>'Potential Projects'!D4054</f>
        <v>29.86149720510938</v>
      </c>
      <c r="K4053" s="471">
        <f>'Potential Projects'!E4054</f>
        <v>93.293616372823053</v>
      </c>
      <c r="L4053" s="476">
        <f t="shared" si="447"/>
        <v>1096.8448864220677</v>
      </c>
      <c r="M4053" s="471">
        <f t="shared" si="443"/>
        <v>1381.5671280264469</v>
      </c>
      <c r="N4053" s="467">
        <f t="shared" si="448"/>
        <v>0</v>
      </c>
      <c r="O4053" s="475" t="str">
        <f t="shared" si="449"/>
        <v/>
      </c>
    </row>
    <row r="4054" spans="1:15" hidden="1">
      <c r="A4054" s="475">
        <f t="shared" si="444"/>
        <v>43617</v>
      </c>
      <c r="B4054" s="475">
        <v>43634</v>
      </c>
      <c r="C4054" s="467">
        <v>21</v>
      </c>
      <c r="D4054" s="467">
        <v>1245</v>
      </c>
      <c r="E4054" s="467">
        <v>102</v>
      </c>
      <c r="F4054" s="467">
        <v>1</v>
      </c>
      <c r="G4054" s="467">
        <f t="array" ref="G4054">MAX(IF($A$2:$A$8761=A4054,$D$2:$D$8761))</f>
        <v>1470</v>
      </c>
      <c r="H4054" s="467">
        <f t="shared" si="445"/>
        <v>0</v>
      </c>
      <c r="I4054" s="475" t="str">
        <f t="shared" si="446"/>
        <v/>
      </c>
      <c r="J4054" s="471">
        <f>'Potential Projects'!D4055</f>
        <v>135.32680729133179</v>
      </c>
      <c r="K4054" s="471">
        <f>'Potential Projects'!E4055</f>
        <v>72.530324661363153</v>
      </c>
      <c r="L4054" s="476">
        <f t="shared" si="447"/>
        <v>934.14286804730511</v>
      </c>
      <c r="M4054" s="471">
        <f t="shared" si="443"/>
        <v>1381.5671280264469</v>
      </c>
      <c r="N4054" s="467">
        <f t="shared" si="448"/>
        <v>0</v>
      </c>
      <c r="O4054" s="475" t="str">
        <f t="shared" si="449"/>
        <v/>
      </c>
    </row>
    <row r="4055" spans="1:15" hidden="1">
      <c r="A4055" s="475">
        <f t="shared" si="444"/>
        <v>43617</v>
      </c>
      <c r="B4055" s="475">
        <v>43634</v>
      </c>
      <c r="C4055" s="467">
        <v>22</v>
      </c>
      <c r="D4055" s="467">
        <v>1163</v>
      </c>
      <c r="E4055" s="467">
        <v>99</v>
      </c>
      <c r="F4055" s="467">
        <v>0</v>
      </c>
      <c r="G4055" s="467">
        <f t="array" ref="G4055">MAX(IF($A$2:$A$8761=A4055,$D$2:$D$8761))</f>
        <v>1470</v>
      </c>
      <c r="H4055" s="467">
        <f t="shared" si="445"/>
        <v>0</v>
      </c>
      <c r="I4055" s="475" t="str">
        <f t="shared" si="446"/>
        <v/>
      </c>
      <c r="J4055" s="471">
        <f>'Potential Projects'!D4056</f>
        <v>144</v>
      </c>
      <c r="K4055" s="471">
        <f>'Potential Projects'!E4056</f>
        <v>72.723540690174161</v>
      </c>
      <c r="L4055" s="476">
        <f t="shared" si="447"/>
        <v>847.2764593098259</v>
      </c>
      <c r="M4055" s="471">
        <f t="shared" si="443"/>
        <v>1381.5671280264469</v>
      </c>
      <c r="N4055" s="467">
        <f t="shared" si="448"/>
        <v>0</v>
      </c>
      <c r="O4055" s="475" t="str">
        <f t="shared" si="449"/>
        <v/>
      </c>
    </row>
    <row r="4056" spans="1:15" hidden="1">
      <c r="A4056" s="475">
        <f t="shared" si="444"/>
        <v>43617</v>
      </c>
      <c r="B4056" s="475">
        <v>43634</v>
      </c>
      <c r="C4056" s="467">
        <v>23</v>
      </c>
      <c r="D4056" s="467">
        <v>1080</v>
      </c>
      <c r="E4056" s="467">
        <v>102</v>
      </c>
      <c r="F4056" s="467">
        <v>0</v>
      </c>
      <c r="G4056" s="467">
        <f t="array" ref="G4056">MAX(IF($A$2:$A$8761=A4056,$D$2:$D$8761))</f>
        <v>1470</v>
      </c>
      <c r="H4056" s="467">
        <f t="shared" si="445"/>
        <v>0</v>
      </c>
      <c r="I4056" s="475" t="str">
        <f t="shared" si="446"/>
        <v/>
      </c>
      <c r="J4056" s="471">
        <f>'Potential Projects'!D4057</f>
        <v>134.97189392598889</v>
      </c>
      <c r="K4056" s="471">
        <f>'Potential Projects'!E4057</f>
        <v>81.367415663298218</v>
      </c>
      <c r="L4056" s="476">
        <f t="shared" si="447"/>
        <v>761.66069041071296</v>
      </c>
      <c r="M4056" s="471">
        <f t="shared" si="443"/>
        <v>1381.5671280264469</v>
      </c>
      <c r="N4056" s="467">
        <f t="shared" si="448"/>
        <v>0</v>
      </c>
      <c r="O4056" s="475" t="str">
        <f t="shared" si="449"/>
        <v/>
      </c>
    </row>
    <row r="4057" spans="1:15" hidden="1">
      <c r="A4057" s="475">
        <f t="shared" si="444"/>
        <v>43617</v>
      </c>
      <c r="B4057" s="475">
        <v>43634</v>
      </c>
      <c r="C4057" s="467">
        <v>24</v>
      </c>
      <c r="D4057" s="467">
        <v>947</v>
      </c>
      <c r="E4057" s="467">
        <v>102</v>
      </c>
      <c r="F4057" s="467">
        <v>0</v>
      </c>
      <c r="G4057" s="467">
        <f t="array" ref="G4057">MAX(IF($A$2:$A$8761=A4057,$D$2:$D$8761))</f>
        <v>1470</v>
      </c>
      <c r="H4057" s="467">
        <f t="shared" si="445"/>
        <v>0</v>
      </c>
      <c r="I4057" s="475" t="str">
        <f t="shared" si="446"/>
        <v/>
      </c>
      <c r="J4057" s="471">
        <f>'Potential Projects'!D4058</f>
        <v>86.712718341425798</v>
      </c>
      <c r="K4057" s="471">
        <f>'Potential Projects'!E4058</f>
        <v>62.883603741130941</v>
      </c>
      <c r="L4057" s="476">
        <f t="shared" si="447"/>
        <v>695.40367791744325</v>
      </c>
      <c r="M4057" s="471">
        <f t="shared" si="443"/>
        <v>1381.5671280264469</v>
      </c>
      <c r="N4057" s="467">
        <f t="shared" si="448"/>
        <v>0</v>
      </c>
      <c r="O4057" s="475" t="str">
        <f t="shared" si="449"/>
        <v/>
      </c>
    </row>
    <row r="4058" spans="1:15" hidden="1">
      <c r="A4058" s="475">
        <f t="shared" si="444"/>
        <v>43617</v>
      </c>
      <c r="B4058" s="475">
        <v>43635</v>
      </c>
      <c r="C4058" s="467">
        <v>1</v>
      </c>
      <c r="D4058" s="467">
        <v>880</v>
      </c>
      <c r="E4058" s="467">
        <v>103</v>
      </c>
      <c r="F4058" s="467">
        <v>0</v>
      </c>
      <c r="G4058" s="467">
        <f t="array" ref="G4058">MAX(IF($A$2:$A$8761=A4058,$D$2:$D$8761))</f>
        <v>1470</v>
      </c>
      <c r="H4058" s="467">
        <f t="shared" si="445"/>
        <v>0</v>
      </c>
      <c r="I4058" s="475" t="str">
        <f t="shared" si="446"/>
        <v/>
      </c>
      <c r="J4058" s="471">
        <f>'Potential Projects'!D4059</f>
        <v>47.34523898733854</v>
      </c>
      <c r="K4058" s="471">
        <f>'Potential Projects'!E4059</f>
        <v>24.228664211997419</v>
      </c>
      <c r="L4058" s="476">
        <f t="shared" si="447"/>
        <v>705.42609680066403</v>
      </c>
      <c r="M4058" s="471">
        <f t="shared" si="443"/>
        <v>1381.5671280264469</v>
      </c>
      <c r="N4058" s="467">
        <f t="shared" si="448"/>
        <v>0</v>
      </c>
      <c r="O4058" s="475" t="str">
        <f t="shared" si="449"/>
        <v/>
      </c>
    </row>
    <row r="4059" spans="1:15" hidden="1">
      <c r="A4059" s="475">
        <f t="shared" si="444"/>
        <v>43617</v>
      </c>
      <c r="B4059" s="475">
        <v>43635</v>
      </c>
      <c r="C4059" s="467">
        <v>2</v>
      </c>
      <c r="D4059" s="467">
        <v>872</v>
      </c>
      <c r="E4059" s="467">
        <v>103</v>
      </c>
      <c r="F4059" s="467">
        <v>0</v>
      </c>
      <c r="G4059" s="467">
        <f t="array" ref="G4059">MAX(IF($A$2:$A$8761=A4059,$D$2:$D$8761))</f>
        <v>1470</v>
      </c>
      <c r="H4059" s="467">
        <f t="shared" si="445"/>
        <v>0</v>
      </c>
      <c r="I4059" s="475" t="str">
        <f t="shared" si="446"/>
        <v/>
      </c>
      <c r="J4059" s="471">
        <f>'Potential Projects'!D4060</f>
        <v>70.25365493191498</v>
      </c>
      <c r="K4059" s="471">
        <f>'Potential Projects'!E4060</f>
        <v>32.735645237583313</v>
      </c>
      <c r="L4059" s="476">
        <f t="shared" si="447"/>
        <v>666.01069983050172</v>
      </c>
      <c r="M4059" s="471">
        <f t="shared" si="443"/>
        <v>1381.5671280264469</v>
      </c>
      <c r="N4059" s="467">
        <f t="shared" si="448"/>
        <v>0</v>
      </c>
      <c r="O4059" s="475" t="str">
        <f t="shared" si="449"/>
        <v/>
      </c>
    </row>
    <row r="4060" spans="1:15" hidden="1">
      <c r="A4060" s="475">
        <f t="shared" si="444"/>
        <v>43617</v>
      </c>
      <c r="B4060" s="475">
        <v>43635</v>
      </c>
      <c r="C4060" s="467">
        <v>3</v>
      </c>
      <c r="D4060" s="467">
        <v>828</v>
      </c>
      <c r="E4060" s="467">
        <v>103</v>
      </c>
      <c r="F4060" s="467">
        <v>0</v>
      </c>
      <c r="G4060" s="467">
        <f t="array" ref="G4060">MAX(IF($A$2:$A$8761=A4060,$D$2:$D$8761))</f>
        <v>1470</v>
      </c>
      <c r="H4060" s="467">
        <f t="shared" si="445"/>
        <v>0</v>
      </c>
      <c r="I4060" s="475" t="str">
        <f t="shared" si="446"/>
        <v/>
      </c>
      <c r="J4060" s="471">
        <f>'Potential Projects'!D4061</f>
        <v>93.405471782158784</v>
      </c>
      <c r="K4060" s="471">
        <f>'Potential Projects'!E4061</f>
        <v>33.160407600516017</v>
      </c>
      <c r="L4060" s="476">
        <f t="shared" si="447"/>
        <v>598.43412061732522</v>
      </c>
      <c r="M4060" s="471">
        <f t="shared" si="443"/>
        <v>1381.5671280264469</v>
      </c>
      <c r="N4060" s="467">
        <f t="shared" si="448"/>
        <v>0</v>
      </c>
      <c r="O4060" s="475" t="str">
        <f t="shared" si="449"/>
        <v/>
      </c>
    </row>
    <row r="4061" spans="1:15" hidden="1">
      <c r="A4061" s="475">
        <f t="shared" si="444"/>
        <v>43617</v>
      </c>
      <c r="B4061" s="475">
        <v>43635</v>
      </c>
      <c r="C4061" s="467">
        <v>4</v>
      </c>
      <c r="D4061" s="467">
        <v>791</v>
      </c>
      <c r="E4061" s="467">
        <v>101</v>
      </c>
      <c r="F4061" s="467">
        <v>0</v>
      </c>
      <c r="G4061" s="467">
        <f t="array" ref="G4061">MAX(IF($A$2:$A$8761=A4061,$D$2:$D$8761))</f>
        <v>1470</v>
      </c>
      <c r="H4061" s="467">
        <f t="shared" si="445"/>
        <v>0</v>
      </c>
      <c r="I4061" s="475" t="str">
        <f t="shared" si="446"/>
        <v/>
      </c>
      <c r="J4061" s="471">
        <f>'Potential Projects'!D4062</f>
        <v>124.65646878692894</v>
      </c>
      <c r="K4061" s="471">
        <f>'Potential Projects'!E4062</f>
        <v>44.187019511932924</v>
      </c>
      <c r="L4061" s="476">
        <f t="shared" si="447"/>
        <v>521.15651170113813</v>
      </c>
      <c r="M4061" s="471">
        <f t="shared" si="443"/>
        <v>1381.5671280264469</v>
      </c>
      <c r="N4061" s="467">
        <f t="shared" si="448"/>
        <v>0</v>
      </c>
      <c r="O4061" s="475" t="str">
        <f t="shared" si="449"/>
        <v/>
      </c>
    </row>
    <row r="4062" spans="1:15" hidden="1">
      <c r="A4062" s="475">
        <f t="shared" si="444"/>
        <v>43617</v>
      </c>
      <c r="B4062" s="475">
        <v>43635</v>
      </c>
      <c r="C4062" s="467">
        <v>5</v>
      </c>
      <c r="D4062" s="467">
        <v>843</v>
      </c>
      <c r="E4062" s="467">
        <v>103</v>
      </c>
      <c r="F4062" s="467">
        <v>0</v>
      </c>
      <c r="G4062" s="467">
        <f t="array" ref="G4062">MAX(IF($A$2:$A$8761=A4062,$D$2:$D$8761))</f>
        <v>1470</v>
      </c>
      <c r="H4062" s="467">
        <f t="shared" si="445"/>
        <v>0</v>
      </c>
      <c r="I4062" s="475" t="str">
        <f t="shared" si="446"/>
        <v/>
      </c>
      <c r="J4062" s="471">
        <f>'Potential Projects'!D4063</f>
        <v>92.902887850042035</v>
      </c>
      <c r="K4062" s="471">
        <f>'Potential Projects'!E4063</f>
        <v>30.146394001290044</v>
      </c>
      <c r="L4062" s="476">
        <f t="shared" si="447"/>
        <v>616.95071814866799</v>
      </c>
      <c r="M4062" s="471">
        <f t="shared" si="443"/>
        <v>1381.5671280264469</v>
      </c>
      <c r="N4062" s="467">
        <f t="shared" si="448"/>
        <v>0</v>
      </c>
      <c r="O4062" s="475" t="str">
        <f t="shared" si="449"/>
        <v/>
      </c>
    </row>
    <row r="4063" spans="1:15" hidden="1">
      <c r="A4063" s="475">
        <f t="shared" si="444"/>
        <v>43617</v>
      </c>
      <c r="B4063" s="475">
        <v>43635</v>
      </c>
      <c r="C4063" s="467">
        <v>6</v>
      </c>
      <c r="D4063" s="467">
        <v>855</v>
      </c>
      <c r="E4063" s="467">
        <v>103</v>
      </c>
      <c r="F4063" s="467">
        <v>1</v>
      </c>
      <c r="G4063" s="467">
        <f t="array" ref="G4063">MAX(IF($A$2:$A$8761=A4063,$D$2:$D$8761))</f>
        <v>1470</v>
      </c>
      <c r="H4063" s="467">
        <f t="shared" si="445"/>
        <v>0</v>
      </c>
      <c r="I4063" s="475" t="str">
        <f t="shared" si="446"/>
        <v/>
      </c>
      <c r="J4063" s="471">
        <f>'Potential Projects'!D4064</f>
        <v>40.447643663189922</v>
      </c>
      <c r="K4063" s="471">
        <f>'Potential Projects'!E4064</f>
        <v>32.74816125564395</v>
      </c>
      <c r="L4063" s="476">
        <f t="shared" si="447"/>
        <v>677.8041950811662</v>
      </c>
      <c r="M4063" s="471">
        <f t="shared" si="443"/>
        <v>1381.5671280264469</v>
      </c>
      <c r="N4063" s="467">
        <f t="shared" si="448"/>
        <v>0</v>
      </c>
      <c r="O4063" s="475" t="str">
        <f t="shared" si="449"/>
        <v/>
      </c>
    </row>
    <row r="4064" spans="1:15" hidden="1">
      <c r="A4064" s="475">
        <f t="shared" si="444"/>
        <v>43617</v>
      </c>
      <c r="B4064" s="475">
        <v>43635</v>
      </c>
      <c r="C4064" s="467">
        <v>7</v>
      </c>
      <c r="D4064" s="467">
        <v>943</v>
      </c>
      <c r="E4064" s="467">
        <v>102</v>
      </c>
      <c r="F4064" s="467">
        <v>12</v>
      </c>
      <c r="G4064" s="467">
        <f t="array" ref="G4064">MAX(IF($A$2:$A$8761=A4064,$D$2:$D$8761))</f>
        <v>1470</v>
      </c>
      <c r="H4064" s="467">
        <f t="shared" si="445"/>
        <v>0</v>
      </c>
      <c r="I4064" s="475" t="str">
        <f t="shared" si="446"/>
        <v/>
      </c>
      <c r="J4064" s="471">
        <f>'Potential Projects'!D4065</f>
        <v>9.4276769664696918</v>
      </c>
      <c r="K4064" s="471">
        <f>'Potential Projects'!E4065</f>
        <v>15.260937271554505</v>
      </c>
      <c r="L4064" s="476">
        <f t="shared" si="447"/>
        <v>804.31138576197577</v>
      </c>
      <c r="M4064" s="471">
        <f t="shared" si="443"/>
        <v>1381.5671280264469</v>
      </c>
      <c r="N4064" s="467">
        <f t="shared" si="448"/>
        <v>0</v>
      </c>
      <c r="O4064" s="475" t="str">
        <f t="shared" si="449"/>
        <v/>
      </c>
    </row>
    <row r="4065" spans="1:15" hidden="1">
      <c r="A4065" s="475">
        <f t="shared" si="444"/>
        <v>43617</v>
      </c>
      <c r="B4065" s="475">
        <v>43635</v>
      </c>
      <c r="C4065" s="467">
        <v>8</v>
      </c>
      <c r="D4065" s="467">
        <v>1032</v>
      </c>
      <c r="E4065" s="467">
        <v>101</v>
      </c>
      <c r="F4065" s="467">
        <v>19</v>
      </c>
      <c r="G4065" s="467">
        <f t="array" ref="G4065">MAX(IF($A$2:$A$8761=A4065,$D$2:$D$8761))</f>
        <v>1470</v>
      </c>
      <c r="H4065" s="467">
        <f t="shared" si="445"/>
        <v>0</v>
      </c>
      <c r="I4065" s="475" t="str">
        <f t="shared" si="446"/>
        <v/>
      </c>
      <c r="J4065" s="471">
        <f>'Potential Projects'!D4066</f>
        <v>14.348401447063043</v>
      </c>
      <c r="K4065" s="471">
        <f>'Potential Projects'!E4066</f>
        <v>10.116853848634703</v>
      </c>
      <c r="L4065" s="476">
        <f t="shared" si="447"/>
        <v>887.53474470430228</v>
      </c>
      <c r="M4065" s="471">
        <f t="shared" si="443"/>
        <v>1381.5671280264469</v>
      </c>
      <c r="N4065" s="467">
        <f t="shared" si="448"/>
        <v>0</v>
      </c>
      <c r="O4065" s="475" t="str">
        <f t="shared" si="449"/>
        <v/>
      </c>
    </row>
    <row r="4066" spans="1:15" hidden="1">
      <c r="A4066" s="475">
        <f t="shared" si="444"/>
        <v>43617</v>
      </c>
      <c r="B4066" s="475">
        <v>43635</v>
      </c>
      <c r="C4066" s="467">
        <v>9</v>
      </c>
      <c r="D4066" s="467">
        <v>1098</v>
      </c>
      <c r="E4066" s="467">
        <v>101</v>
      </c>
      <c r="F4066" s="467">
        <v>19</v>
      </c>
      <c r="G4066" s="467">
        <f t="array" ref="G4066">MAX(IF($A$2:$A$8761=A4066,$D$2:$D$8761))</f>
        <v>1470</v>
      </c>
      <c r="H4066" s="467">
        <f t="shared" si="445"/>
        <v>0</v>
      </c>
      <c r="I4066" s="475" t="str">
        <f t="shared" si="446"/>
        <v/>
      </c>
      <c r="J4066" s="471">
        <f>'Potential Projects'!D4067</f>
        <v>8.8651528565918341</v>
      </c>
      <c r="K4066" s="471">
        <f>'Potential Projects'!E4067</f>
        <v>3.1430850354762416</v>
      </c>
      <c r="L4066" s="476">
        <f t="shared" si="447"/>
        <v>965.99176210793189</v>
      </c>
      <c r="M4066" s="471">
        <f t="shared" si="443"/>
        <v>1381.5671280264469</v>
      </c>
      <c r="N4066" s="467">
        <f t="shared" si="448"/>
        <v>0</v>
      </c>
      <c r="O4066" s="475" t="str">
        <f t="shared" si="449"/>
        <v/>
      </c>
    </row>
    <row r="4067" spans="1:15" hidden="1">
      <c r="A4067" s="475">
        <f t="shared" si="444"/>
        <v>43617</v>
      </c>
      <c r="B4067" s="475">
        <v>43635</v>
      </c>
      <c r="C4067" s="467">
        <v>10</v>
      </c>
      <c r="D4067" s="467">
        <v>1110</v>
      </c>
      <c r="E4067" s="467">
        <v>101</v>
      </c>
      <c r="F4067" s="467">
        <v>19</v>
      </c>
      <c r="G4067" s="467">
        <f t="array" ref="G4067">MAX(IF($A$2:$A$8761=A4067,$D$2:$D$8761))</f>
        <v>1470</v>
      </c>
      <c r="H4067" s="467">
        <f t="shared" si="445"/>
        <v>0</v>
      </c>
      <c r="I4067" s="475" t="str">
        <f t="shared" si="446"/>
        <v/>
      </c>
      <c r="J4067" s="471">
        <f>'Potential Projects'!D4068</f>
        <v>2.0394615894877632</v>
      </c>
      <c r="K4067" s="471">
        <f>'Potential Projects'!E4068</f>
        <v>5.1636397011395401</v>
      </c>
      <c r="L4067" s="476">
        <f t="shared" si="447"/>
        <v>982.79689870937261</v>
      </c>
      <c r="M4067" s="471">
        <f t="shared" si="443"/>
        <v>1381.5671280264469</v>
      </c>
      <c r="N4067" s="467">
        <f t="shared" si="448"/>
        <v>0</v>
      </c>
      <c r="O4067" s="475" t="str">
        <f t="shared" si="449"/>
        <v/>
      </c>
    </row>
    <row r="4068" spans="1:15" hidden="1">
      <c r="A4068" s="475">
        <f t="shared" si="444"/>
        <v>43617</v>
      </c>
      <c r="B4068" s="475">
        <v>43635</v>
      </c>
      <c r="C4068" s="467">
        <v>11</v>
      </c>
      <c r="D4068" s="467">
        <v>1133</v>
      </c>
      <c r="E4068" s="467">
        <v>101</v>
      </c>
      <c r="F4068" s="467">
        <v>20</v>
      </c>
      <c r="G4068" s="467">
        <f t="array" ref="G4068">MAX(IF($A$2:$A$8761=A4068,$D$2:$D$8761))</f>
        <v>1470</v>
      </c>
      <c r="H4068" s="467">
        <f t="shared" si="445"/>
        <v>0</v>
      </c>
      <c r="I4068" s="475" t="str">
        <f t="shared" si="446"/>
        <v/>
      </c>
      <c r="J4068" s="471">
        <f>'Potential Projects'!D4069</f>
        <v>0.6204267117368808</v>
      </c>
      <c r="K4068" s="471">
        <f>'Potential Projects'!E4069</f>
        <v>3.5975729413029454</v>
      </c>
      <c r="L4068" s="476">
        <f t="shared" si="447"/>
        <v>1007.7820003469602</v>
      </c>
      <c r="M4068" s="471">
        <f t="shared" si="443"/>
        <v>1381.5671280264469</v>
      </c>
      <c r="N4068" s="467">
        <f t="shared" si="448"/>
        <v>0</v>
      </c>
      <c r="O4068" s="475" t="str">
        <f t="shared" si="449"/>
        <v/>
      </c>
    </row>
    <row r="4069" spans="1:15" hidden="1">
      <c r="A4069" s="475">
        <f t="shared" si="444"/>
        <v>43617</v>
      </c>
      <c r="B4069" s="475">
        <v>43635</v>
      </c>
      <c r="C4069" s="467">
        <v>12</v>
      </c>
      <c r="D4069" s="467">
        <v>1122</v>
      </c>
      <c r="E4069" s="467">
        <v>98</v>
      </c>
      <c r="F4069" s="467">
        <v>18</v>
      </c>
      <c r="G4069" s="467">
        <f t="array" ref="G4069">MAX(IF($A$2:$A$8761=A4069,$D$2:$D$8761))</f>
        <v>1470</v>
      </c>
      <c r="H4069" s="467">
        <f t="shared" si="445"/>
        <v>0</v>
      </c>
      <c r="I4069" s="475" t="str">
        <f t="shared" si="446"/>
        <v/>
      </c>
      <c r="J4069" s="471">
        <f>'Potential Projects'!D4070</f>
        <v>0.16449785219807517</v>
      </c>
      <c r="K4069" s="471">
        <f>'Potential Projects'!E4070</f>
        <v>1.633340356912492</v>
      </c>
      <c r="L4069" s="476">
        <f t="shared" si="447"/>
        <v>1004.2021617908894</v>
      </c>
      <c r="M4069" s="471">
        <f t="shared" si="443"/>
        <v>1381.5671280264469</v>
      </c>
      <c r="N4069" s="467">
        <f t="shared" si="448"/>
        <v>0</v>
      </c>
      <c r="O4069" s="475" t="str">
        <f t="shared" si="449"/>
        <v/>
      </c>
    </row>
    <row r="4070" spans="1:15" hidden="1">
      <c r="A4070" s="475">
        <f t="shared" si="444"/>
        <v>43617</v>
      </c>
      <c r="B4070" s="475">
        <v>43635</v>
      </c>
      <c r="C4070" s="467">
        <v>13</v>
      </c>
      <c r="D4070" s="467">
        <v>1091</v>
      </c>
      <c r="E4070" s="467">
        <v>101</v>
      </c>
      <c r="F4070" s="467">
        <v>17</v>
      </c>
      <c r="G4070" s="467">
        <f t="array" ref="G4070">MAX(IF($A$2:$A$8761=A4070,$D$2:$D$8761))</f>
        <v>1470</v>
      </c>
      <c r="H4070" s="467">
        <f t="shared" si="445"/>
        <v>0</v>
      </c>
      <c r="I4070" s="475" t="str">
        <f t="shared" si="446"/>
        <v/>
      </c>
      <c r="J4070" s="471">
        <f>'Potential Projects'!D4071</f>
        <v>4.764853056953864E-2</v>
      </c>
      <c r="K4070" s="471">
        <f>'Potential Projects'!E4071</f>
        <v>15.816335572995053</v>
      </c>
      <c r="L4070" s="476">
        <f t="shared" si="447"/>
        <v>957.13601589643542</v>
      </c>
      <c r="M4070" s="471">
        <f t="shared" si="443"/>
        <v>1381.5671280264469</v>
      </c>
      <c r="N4070" s="467">
        <f t="shared" si="448"/>
        <v>0</v>
      </c>
      <c r="O4070" s="475" t="str">
        <f t="shared" si="449"/>
        <v/>
      </c>
    </row>
    <row r="4071" spans="1:15" hidden="1">
      <c r="A4071" s="475">
        <f t="shared" si="444"/>
        <v>43617</v>
      </c>
      <c r="B4071" s="475">
        <v>43635</v>
      </c>
      <c r="C4071" s="467">
        <v>14</v>
      </c>
      <c r="D4071" s="467">
        <v>1097</v>
      </c>
      <c r="E4071" s="467">
        <v>102</v>
      </c>
      <c r="F4071" s="467">
        <v>10</v>
      </c>
      <c r="G4071" s="467">
        <f t="array" ref="G4071">MAX(IF($A$2:$A$8761=A4071,$D$2:$D$8761))</f>
        <v>1470</v>
      </c>
      <c r="H4071" s="467">
        <f t="shared" si="445"/>
        <v>0</v>
      </c>
      <c r="I4071" s="475" t="str">
        <f t="shared" si="446"/>
        <v/>
      </c>
      <c r="J4071" s="471">
        <f>'Potential Projects'!D4072</f>
        <v>0.87454809958503532</v>
      </c>
      <c r="K4071" s="471">
        <f>'Potential Projects'!E4072</f>
        <v>58.296483121909269</v>
      </c>
      <c r="L4071" s="476">
        <f t="shared" si="447"/>
        <v>925.82896877850567</v>
      </c>
      <c r="M4071" s="471">
        <f t="shared" si="443"/>
        <v>1381.5671280264469</v>
      </c>
      <c r="N4071" s="467">
        <f t="shared" si="448"/>
        <v>0</v>
      </c>
      <c r="O4071" s="475" t="str">
        <f t="shared" si="449"/>
        <v/>
      </c>
    </row>
    <row r="4072" spans="1:15" hidden="1">
      <c r="A4072" s="475">
        <f t="shared" si="444"/>
        <v>43617</v>
      </c>
      <c r="B4072" s="475">
        <v>43635</v>
      </c>
      <c r="C4072" s="467">
        <v>15</v>
      </c>
      <c r="D4072" s="467">
        <v>1086</v>
      </c>
      <c r="E4072" s="467">
        <v>101</v>
      </c>
      <c r="F4072" s="467">
        <v>12</v>
      </c>
      <c r="G4072" s="467">
        <f t="array" ref="G4072">MAX(IF($A$2:$A$8761=A4072,$D$2:$D$8761))</f>
        <v>1470</v>
      </c>
      <c r="H4072" s="467">
        <f t="shared" si="445"/>
        <v>0</v>
      </c>
      <c r="I4072" s="475" t="str">
        <f t="shared" si="446"/>
        <v/>
      </c>
      <c r="J4072" s="471">
        <f>'Potential Projects'!D4073</f>
        <v>4.286300486769373</v>
      </c>
      <c r="K4072" s="471">
        <f>'Potential Projects'!E4073</f>
        <v>99.835582562889698</v>
      </c>
      <c r="L4072" s="476">
        <f t="shared" si="447"/>
        <v>868.87811695034088</v>
      </c>
      <c r="M4072" s="471">
        <f t="shared" si="443"/>
        <v>1381.5671280264469</v>
      </c>
      <c r="N4072" s="467">
        <f t="shared" si="448"/>
        <v>0</v>
      </c>
      <c r="O4072" s="475" t="str">
        <f t="shared" si="449"/>
        <v/>
      </c>
    </row>
    <row r="4073" spans="1:15" hidden="1">
      <c r="A4073" s="475">
        <f t="shared" si="444"/>
        <v>43617</v>
      </c>
      <c r="B4073" s="475">
        <v>43635</v>
      </c>
      <c r="C4073" s="467">
        <v>16</v>
      </c>
      <c r="D4073" s="467">
        <v>1076</v>
      </c>
      <c r="E4073" s="467">
        <v>100</v>
      </c>
      <c r="F4073" s="467">
        <v>15</v>
      </c>
      <c r="G4073" s="467">
        <f t="array" ref="G4073">MAX(IF($A$2:$A$8761=A4073,$D$2:$D$8761))</f>
        <v>1470</v>
      </c>
      <c r="H4073" s="467">
        <f t="shared" si="445"/>
        <v>0</v>
      </c>
      <c r="I4073" s="475" t="str">
        <f t="shared" si="446"/>
        <v/>
      </c>
      <c r="J4073" s="471">
        <f>'Potential Projects'!D4074</f>
        <v>4.6201860791160367</v>
      </c>
      <c r="K4073" s="471">
        <f>'Potential Projects'!E4074</f>
        <v>99.733889916147049</v>
      </c>
      <c r="L4073" s="476">
        <f t="shared" si="447"/>
        <v>856.64592400473691</v>
      </c>
      <c r="M4073" s="471">
        <f t="shared" si="443"/>
        <v>1381.5671280264469</v>
      </c>
      <c r="N4073" s="467">
        <f t="shared" si="448"/>
        <v>0</v>
      </c>
      <c r="O4073" s="475" t="str">
        <f t="shared" si="449"/>
        <v/>
      </c>
    </row>
    <row r="4074" spans="1:15" hidden="1">
      <c r="A4074" s="475">
        <f t="shared" si="444"/>
        <v>43617</v>
      </c>
      <c r="B4074" s="475">
        <v>43635</v>
      </c>
      <c r="C4074" s="467">
        <v>17</v>
      </c>
      <c r="D4074" s="467">
        <v>1054</v>
      </c>
      <c r="E4074" s="467">
        <v>100</v>
      </c>
      <c r="F4074" s="467">
        <v>16</v>
      </c>
      <c r="G4074" s="467">
        <f t="array" ref="G4074">MAX(IF($A$2:$A$8761=A4074,$D$2:$D$8761))</f>
        <v>1470</v>
      </c>
      <c r="H4074" s="467">
        <f t="shared" si="445"/>
        <v>0</v>
      </c>
      <c r="I4074" s="475" t="str">
        <f t="shared" si="446"/>
        <v/>
      </c>
      <c r="J4074" s="471">
        <f>'Potential Projects'!D4075</f>
        <v>13.222928763875281</v>
      </c>
      <c r="K4074" s="471">
        <f>'Potential Projects'!E4075</f>
        <v>58.506126424424856</v>
      </c>
      <c r="L4074" s="476">
        <f t="shared" si="447"/>
        <v>866.27094481169979</v>
      </c>
      <c r="M4074" s="471">
        <f t="shared" si="443"/>
        <v>1381.5671280264469</v>
      </c>
      <c r="N4074" s="467">
        <f t="shared" si="448"/>
        <v>0</v>
      </c>
      <c r="O4074" s="475" t="str">
        <f t="shared" si="449"/>
        <v/>
      </c>
    </row>
    <row r="4075" spans="1:15" hidden="1">
      <c r="A4075" s="475">
        <f t="shared" si="444"/>
        <v>43617</v>
      </c>
      <c r="B4075" s="475">
        <v>43635</v>
      </c>
      <c r="C4075" s="467">
        <v>18</v>
      </c>
      <c r="D4075" s="467">
        <v>1037</v>
      </c>
      <c r="E4075" s="467">
        <v>98</v>
      </c>
      <c r="F4075" s="467">
        <v>19</v>
      </c>
      <c r="G4075" s="467">
        <f t="array" ref="G4075">MAX(IF($A$2:$A$8761=A4075,$D$2:$D$8761))</f>
        <v>1470</v>
      </c>
      <c r="H4075" s="467">
        <f t="shared" si="445"/>
        <v>0</v>
      </c>
      <c r="I4075" s="475" t="str">
        <f t="shared" si="446"/>
        <v/>
      </c>
      <c r="J4075" s="471">
        <f>'Potential Projects'!D4076</f>
        <v>24.302286298216021</v>
      </c>
      <c r="K4075" s="471">
        <f>'Potential Projects'!E4076</f>
        <v>16.796496237368306</v>
      </c>
      <c r="L4075" s="476">
        <f t="shared" si="447"/>
        <v>878.90121746441571</v>
      </c>
      <c r="M4075" s="471">
        <f t="shared" ref="M4075:M4138" si="450">MAX($L$3626:$L$4345)</f>
        <v>1381.5671280264469</v>
      </c>
      <c r="N4075" s="467">
        <f t="shared" si="448"/>
        <v>0</v>
      </c>
      <c r="O4075" s="475" t="str">
        <f t="shared" si="449"/>
        <v/>
      </c>
    </row>
    <row r="4076" spans="1:15" hidden="1">
      <c r="A4076" s="475">
        <f t="shared" si="444"/>
        <v>43617</v>
      </c>
      <c r="B4076" s="475">
        <v>43635</v>
      </c>
      <c r="C4076" s="467">
        <v>19</v>
      </c>
      <c r="D4076" s="467">
        <v>1041</v>
      </c>
      <c r="E4076" s="467">
        <v>101</v>
      </c>
      <c r="F4076" s="467">
        <v>18</v>
      </c>
      <c r="G4076" s="467">
        <f t="array" ref="G4076">MAX(IF($A$2:$A$8761=A4076,$D$2:$D$8761))</f>
        <v>1470</v>
      </c>
      <c r="H4076" s="467">
        <f t="shared" si="445"/>
        <v>0</v>
      </c>
      <c r="I4076" s="475" t="str">
        <f t="shared" si="446"/>
        <v/>
      </c>
      <c r="J4076" s="471">
        <f>'Potential Projects'!D4077</f>
        <v>63.248409172213087</v>
      </c>
      <c r="K4076" s="471">
        <f>'Potential Projects'!E4077</f>
        <v>20.886887389808646</v>
      </c>
      <c r="L4076" s="476">
        <f t="shared" si="447"/>
        <v>837.86470343797828</v>
      </c>
      <c r="M4076" s="471">
        <f t="shared" si="450"/>
        <v>1381.5671280264469</v>
      </c>
      <c r="N4076" s="467">
        <f t="shared" si="448"/>
        <v>0</v>
      </c>
      <c r="O4076" s="475" t="str">
        <f t="shared" si="449"/>
        <v/>
      </c>
    </row>
    <row r="4077" spans="1:15" hidden="1">
      <c r="A4077" s="475">
        <f t="shared" si="444"/>
        <v>43617</v>
      </c>
      <c r="B4077" s="475">
        <v>43635</v>
      </c>
      <c r="C4077" s="467">
        <v>20</v>
      </c>
      <c r="D4077" s="467">
        <v>1005</v>
      </c>
      <c r="E4077" s="467">
        <v>92</v>
      </c>
      <c r="F4077" s="467">
        <v>3</v>
      </c>
      <c r="G4077" s="467">
        <f t="array" ref="G4077">MAX(IF($A$2:$A$8761=A4077,$D$2:$D$8761))</f>
        <v>1470</v>
      </c>
      <c r="H4077" s="467">
        <f t="shared" si="445"/>
        <v>0</v>
      </c>
      <c r="I4077" s="475" t="str">
        <f t="shared" si="446"/>
        <v/>
      </c>
      <c r="J4077" s="471">
        <f>'Potential Projects'!D4078</f>
        <v>125.40507238440608</v>
      </c>
      <c r="K4077" s="471">
        <f>'Potential Projects'!E4078</f>
        <v>33.728321920017201</v>
      </c>
      <c r="L4077" s="476">
        <f t="shared" si="447"/>
        <v>750.86660569557671</v>
      </c>
      <c r="M4077" s="471">
        <f t="shared" si="450"/>
        <v>1381.5671280264469</v>
      </c>
      <c r="N4077" s="467">
        <f t="shared" si="448"/>
        <v>0</v>
      </c>
      <c r="O4077" s="475" t="str">
        <f t="shared" si="449"/>
        <v/>
      </c>
    </row>
    <row r="4078" spans="1:15" hidden="1">
      <c r="A4078" s="475">
        <f t="shared" si="444"/>
        <v>43617</v>
      </c>
      <c r="B4078" s="475">
        <v>43635</v>
      </c>
      <c r="C4078" s="467">
        <v>21</v>
      </c>
      <c r="D4078" s="467">
        <v>1011</v>
      </c>
      <c r="E4078" s="467">
        <v>53</v>
      </c>
      <c r="F4078" s="467">
        <v>1</v>
      </c>
      <c r="G4078" s="467">
        <f t="array" ref="G4078">MAX(IF($A$2:$A$8761=A4078,$D$2:$D$8761))</f>
        <v>1470</v>
      </c>
      <c r="H4078" s="467">
        <f t="shared" si="445"/>
        <v>0</v>
      </c>
      <c r="I4078" s="475" t="str">
        <f t="shared" si="446"/>
        <v/>
      </c>
      <c r="J4078" s="471">
        <f>'Potential Projects'!D4079</f>
        <v>136.92665665190538</v>
      </c>
      <c r="K4078" s="471">
        <f>'Potential Projects'!E4079</f>
        <v>53.062440819178661</v>
      </c>
      <c r="L4078" s="476">
        <f t="shared" si="447"/>
        <v>767.01090252891595</v>
      </c>
      <c r="M4078" s="471">
        <f t="shared" si="450"/>
        <v>1381.5671280264469</v>
      </c>
      <c r="N4078" s="467">
        <f t="shared" si="448"/>
        <v>0</v>
      </c>
      <c r="O4078" s="475" t="str">
        <f t="shared" si="449"/>
        <v/>
      </c>
    </row>
    <row r="4079" spans="1:15" hidden="1">
      <c r="A4079" s="475">
        <f t="shared" si="444"/>
        <v>43617</v>
      </c>
      <c r="B4079" s="475">
        <v>43635</v>
      </c>
      <c r="C4079" s="467">
        <v>22</v>
      </c>
      <c r="D4079" s="467">
        <v>990</v>
      </c>
      <c r="E4079" s="467">
        <v>81</v>
      </c>
      <c r="F4079" s="467">
        <v>0</v>
      </c>
      <c r="G4079" s="467">
        <f t="array" ref="G4079">MAX(IF($A$2:$A$8761=A4079,$D$2:$D$8761))</f>
        <v>1470</v>
      </c>
      <c r="H4079" s="467">
        <f t="shared" si="445"/>
        <v>0</v>
      </c>
      <c r="I4079" s="475" t="str">
        <f t="shared" si="446"/>
        <v/>
      </c>
      <c r="J4079" s="471">
        <f>'Potential Projects'!D4080</f>
        <v>140.93970896801369</v>
      </c>
      <c r="K4079" s="471">
        <f>'Potential Projects'!E4080</f>
        <v>75.418395828854003</v>
      </c>
      <c r="L4079" s="476">
        <f t="shared" si="447"/>
        <v>692.64189520313221</v>
      </c>
      <c r="M4079" s="471">
        <f t="shared" si="450"/>
        <v>1381.5671280264469</v>
      </c>
      <c r="N4079" s="467">
        <f t="shared" si="448"/>
        <v>0</v>
      </c>
      <c r="O4079" s="475" t="str">
        <f t="shared" si="449"/>
        <v/>
      </c>
    </row>
    <row r="4080" spans="1:15" hidden="1">
      <c r="A4080" s="475">
        <f t="shared" si="444"/>
        <v>43617</v>
      </c>
      <c r="B4080" s="475">
        <v>43635</v>
      </c>
      <c r="C4080" s="467">
        <v>23</v>
      </c>
      <c r="D4080" s="467">
        <v>926</v>
      </c>
      <c r="E4080" s="467">
        <v>70</v>
      </c>
      <c r="F4080" s="467">
        <v>0</v>
      </c>
      <c r="G4080" s="467">
        <f t="array" ref="G4080">MAX(IF($A$2:$A$8761=A4080,$D$2:$D$8761))</f>
        <v>1470</v>
      </c>
      <c r="H4080" s="467">
        <f t="shared" si="445"/>
        <v>0</v>
      </c>
      <c r="I4080" s="475" t="str">
        <f t="shared" si="446"/>
        <v/>
      </c>
      <c r="J4080" s="471">
        <f>'Potential Projects'!D4081</f>
        <v>140.33244582522991</v>
      </c>
      <c r="K4080" s="471">
        <f>'Potential Projects'!E4081</f>
        <v>41.708065684798967</v>
      </c>
      <c r="L4080" s="476">
        <f t="shared" si="447"/>
        <v>673.95948848997114</v>
      </c>
      <c r="M4080" s="471">
        <f t="shared" si="450"/>
        <v>1381.5671280264469</v>
      </c>
      <c r="N4080" s="467">
        <f t="shared" si="448"/>
        <v>0</v>
      </c>
      <c r="O4080" s="475" t="str">
        <f t="shared" si="449"/>
        <v/>
      </c>
    </row>
    <row r="4081" spans="1:15" hidden="1">
      <c r="A4081" s="475">
        <f t="shared" si="444"/>
        <v>43617</v>
      </c>
      <c r="B4081" s="475">
        <v>43635</v>
      </c>
      <c r="C4081" s="467">
        <v>24</v>
      </c>
      <c r="D4081" s="467">
        <v>869</v>
      </c>
      <c r="E4081" s="467">
        <v>74</v>
      </c>
      <c r="F4081" s="467">
        <v>0</v>
      </c>
      <c r="G4081" s="467">
        <f t="array" ref="G4081">MAX(IF($A$2:$A$8761=A4081,$D$2:$D$8761))</f>
        <v>1470</v>
      </c>
      <c r="H4081" s="467">
        <f t="shared" si="445"/>
        <v>0</v>
      </c>
      <c r="I4081" s="475" t="str">
        <f t="shared" si="446"/>
        <v/>
      </c>
      <c r="J4081" s="471">
        <f>'Potential Projects'!D4082</f>
        <v>141.31202506310922</v>
      </c>
      <c r="K4081" s="471">
        <f>'Potential Projects'!E4082</f>
        <v>50.07267700494517</v>
      </c>
      <c r="L4081" s="476">
        <f t="shared" si="447"/>
        <v>603.61529793194563</v>
      </c>
      <c r="M4081" s="471">
        <f t="shared" si="450"/>
        <v>1381.5671280264469</v>
      </c>
      <c r="N4081" s="467">
        <f t="shared" si="448"/>
        <v>0</v>
      </c>
      <c r="O4081" s="475" t="str">
        <f t="shared" si="449"/>
        <v/>
      </c>
    </row>
    <row r="4082" spans="1:15" hidden="1">
      <c r="A4082" s="475">
        <f t="shared" si="444"/>
        <v>43617</v>
      </c>
      <c r="B4082" s="475">
        <v>43636</v>
      </c>
      <c r="C4082" s="467">
        <v>1</v>
      </c>
      <c r="D4082" s="467">
        <v>809</v>
      </c>
      <c r="E4082" s="467">
        <v>56</v>
      </c>
      <c r="F4082" s="467">
        <v>0</v>
      </c>
      <c r="G4082" s="467">
        <f t="array" ref="G4082">MAX(IF($A$2:$A$8761=A4082,$D$2:$D$8761))</f>
        <v>1470</v>
      </c>
      <c r="H4082" s="467">
        <f t="shared" si="445"/>
        <v>0</v>
      </c>
      <c r="I4082" s="475" t="str">
        <f t="shared" si="446"/>
        <v/>
      </c>
      <c r="J4082" s="471">
        <f>'Potential Projects'!D4083</f>
        <v>138.67395671819952</v>
      </c>
      <c r="K4082" s="471">
        <f>'Potential Projects'!E4083</f>
        <v>29.626979251773811</v>
      </c>
      <c r="L4082" s="476">
        <f t="shared" si="447"/>
        <v>584.69906403002665</v>
      </c>
      <c r="M4082" s="471">
        <f t="shared" si="450"/>
        <v>1381.5671280264469</v>
      </c>
      <c r="N4082" s="467">
        <f t="shared" si="448"/>
        <v>0</v>
      </c>
      <c r="O4082" s="475" t="str">
        <f t="shared" si="449"/>
        <v/>
      </c>
    </row>
    <row r="4083" spans="1:15" hidden="1">
      <c r="A4083" s="475">
        <f t="shared" si="444"/>
        <v>43617</v>
      </c>
      <c r="B4083" s="475">
        <v>43636</v>
      </c>
      <c r="C4083" s="467">
        <v>2</v>
      </c>
      <c r="D4083" s="467">
        <v>799</v>
      </c>
      <c r="E4083" s="467">
        <v>66</v>
      </c>
      <c r="F4083" s="467">
        <v>0</v>
      </c>
      <c r="G4083" s="467">
        <f t="array" ref="G4083">MAX(IF($A$2:$A$8761=A4083,$D$2:$D$8761))</f>
        <v>1470</v>
      </c>
      <c r="H4083" s="467">
        <f t="shared" si="445"/>
        <v>0</v>
      </c>
      <c r="I4083" s="475" t="str">
        <f t="shared" si="446"/>
        <v/>
      </c>
      <c r="J4083" s="471">
        <f>'Potential Projects'!D4084</f>
        <v>129.85123695957674</v>
      </c>
      <c r="K4083" s="471">
        <f>'Potential Projects'!E4084</f>
        <v>2.6299282949903242</v>
      </c>
      <c r="L4083" s="476">
        <f t="shared" si="447"/>
        <v>600.51883474543297</v>
      </c>
      <c r="M4083" s="471">
        <f t="shared" si="450"/>
        <v>1381.5671280264469</v>
      </c>
      <c r="N4083" s="467">
        <f t="shared" si="448"/>
        <v>0</v>
      </c>
      <c r="O4083" s="475" t="str">
        <f t="shared" si="449"/>
        <v/>
      </c>
    </row>
    <row r="4084" spans="1:15" hidden="1">
      <c r="A4084" s="475">
        <f t="shared" si="444"/>
        <v>43617</v>
      </c>
      <c r="B4084" s="475">
        <v>43636</v>
      </c>
      <c r="C4084" s="467">
        <v>3</v>
      </c>
      <c r="D4084" s="467">
        <v>760</v>
      </c>
      <c r="E4084" s="467">
        <v>56</v>
      </c>
      <c r="F4084" s="467">
        <v>0</v>
      </c>
      <c r="G4084" s="467">
        <f t="array" ref="G4084">MAX(IF($A$2:$A$8761=A4084,$D$2:$D$8761))</f>
        <v>1470</v>
      </c>
      <c r="H4084" s="467">
        <f t="shared" si="445"/>
        <v>0</v>
      </c>
      <c r="I4084" s="475" t="str">
        <f t="shared" si="446"/>
        <v/>
      </c>
      <c r="J4084" s="471">
        <f>'Potential Projects'!D4085</f>
        <v>138.00931236215612</v>
      </c>
      <c r="K4084" s="471">
        <f>'Potential Projects'!E4085</f>
        <v>6.8814631799612984</v>
      </c>
      <c r="L4084" s="476">
        <f t="shared" si="447"/>
        <v>559.10922445788253</v>
      </c>
      <c r="M4084" s="471">
        <f t="shared" si="450"/>
        <v>1381.5671280264469</v>
      </c>
      <c r="N4084" s="467">
        <f t="shared" si="448"/>
        <v>0</v>
      </c>
      <c r="O4084" s="475" t="str">
        <f t="shared" si="449"/>
        <v/>
      </c>
    </row>
    <row r="4085" spans="1:15" hidden="1">
      <c r="A4085" s="475">
        <f t="shared" si="444"/>
        <v>43617</v>
      </c>
      <c r="B4085" s="475">
        <v>43636</v>
      </c>
      <c r="C4085" s="467">
        <v>4</v>
      </c>
      <c r="D4085" s="467">
        <v>745</v>
      </c>
      <c r="E4085" s="467">
        <v>71</v>
      </c>
      <c r="F4085" s="467">
        <v>0</v>
      </c>
      <c r="G4085" s="467">
        <f t="array" ref="G4085">MAX(IF($A$2:$A$8761=A4085,$D$2:$D$8761))</f>
        <v>1470</v>
      </c>
      <c r="H4085" s="467">
        <f t="shared" si="445"/>
        <v>0</v>
      </c>
      <c r="I4085" s="475" t="str">
        <f t="shared" si="446"/>
        <v/>
      </c>
      <c r="J4085" s="471">
        <f>'Potential Projects'!D4086</f>
        <v>139.30129527817908</v>
      </c>
      <c r="K4085" s="471">
        <f>'Potential Projects'!E4086</f>
        <v>5.3599847344657068</v>
      </c>
      <c r="L4085" s="476">
        <f t="shared" si="447"/>
        <v>529.33871998735526</v>
      </c>
      <c r="M4085" s="471">
        <f t="shared" si="450"/>
        <v>1381.5671280264469</v>
      </c>
      <c r="N4085" s="467">
        <f t="shared" si="448"/>
        <v>0</v>
      </c>
      <c r="O4085" s="475" t="str">
        <f t="shared" si="449"/>
        <v/>
      </c>
    </row>
    <row r="4086" spans="1:15" hidden="1">
      <c r="A4086" s="475">
        <f t="shared" si="444"/>
        <v>43617</v>
      </c>
      <c r="B4086" s="475">
        <v>43636</v>
      </c>
      <c r="C4086" s="467">
        <v>5</v>
      </c>
      <c r="D4086" s="467">
        <v>783</v>
      </c>
      <c r="E4086" s="467">
        <v>74</v>
      </c>
      <c r="F4086" s="467">
        <v>0</v>
      </c>
      <c r="G4086" s="467">
        <f t="array" ref="G4086">MAX(IF($A$2:$A$8761=A4086,$D$2:$D$8761))</f>
        <v>1470</v>
      </c>
      <c r="H4086" s="467">
        <f t="shared" si="445"/>
        <v>0</v>
      </c>
      <c r="I4086" s="475" t="str">
        <f t="shared" si="446"/>
        <v/>
      </c>
      <c r="J4086" s="471">
        <f>'Potential Projects'!D4087</f>
        <v>123.70732120172589</v>
      </c>
      <c r="K4086" s="471">
        <f>'Potential Projects'!E4087</f>
        <v>23.207826488927118</v>
      </c>
      <c r="L4086" s="476">
        <f t="shared" si="447"/>
        <v>562.08485230934696</v>
      </c>
      <c r="M4086" s="471">
        <f t="shared" si="450"/>
        <v>1381.5671280264469</v>
      </c>
      <c r="N4086" s="467">
        <f t="shared" si="448"/>
        <v>0</v>
      </c>
      <c r="O4086" s="475" t="str">
        <f t="shared" si="449"/>
        <v/>
      </c>
    </row>
    <row r="4087" spans="1:15" hidden="1">
      <c r="A4087" s="475">
        <f t="shared" si="444"/>
        <v>43617</v>
      </c>
      <c r="B4087" s="475">
        <v>43636</v>
      </c>
      <c r="C4087" s="467">
        <v>6</v>
      </c>
      <c r="D4087" s="467">
        <v>851</v>
      </c>
      <c r="E4087" s="467">
        <v>98</v>
      </c>
      <c r="F4087" s="467">
        <v>0</v>
      </c>
      <c r="G4087" s="467">
        <f t="array" ref="G4087">MAX(IF($A$2:$A$8761=A4087,$D$2:$D$8761))</f>
        <v>1470</v>
      </c>
      <c r="H4087" s="467">
        <f t="shared" si="445"/>
        <v>0</v>
      </c>
      <c r="I4087" s="475" t="str">
        <f t="shared" si="446"/>
        <v/>
      </c>
      <c r="J4087" s="471">
        <f>'Potential Projects'!D4088</f>
        <v>135.30281095851385</v>
      </c>
      <c r="K4087" s="471">
        <f>'Potential Projects'!E4088</f>
        <v>52.688524779617289</v>
      </c>
      <c r="L4087" s="476">
        <f t="shared" si="447"/>
        <v>565.00866426186883</v>
      </c>
      <c r="M4087" s="471">
        <f t="shared" si="450"/>
        <v>1381.5671280264469</v>
      </c>
      <c r="N4087" s="467">
        <f t="shared" si="448"/>
        <v>0</v>
      </c>
      <c r="O4087" s="475" t="str">
        <f t="shared" si="449"/>
        <v/>
      </c>
    </row>
    <row r="4088" spans="1:15" hidden="1">
      <c r="A4088" s="475">
        <f t="shared" si="444"/>
        <v>43617</v>
      </c>
      <c r="B4088" s="475">
        <v>43636</v>
      </c>
      <c r="C4088" s="467">
        <v>7</v>
      </c>
      <c r="D4088" s="467">
        <v>920</v>
      </c>
      <c r="E4088" s="467">
        <v>100</v>
      </c>
      <c r="F4088" s="467">
        <v>1</v>
      </c>
      <c r="G4088" s="467">
        <f t="array" ref="G4088">MAX(IF($A$2:$A$8761=A4088,$D$2:$D$8761))</f>
        <v>1470</v>
      </c>
      <c r="H4088" s="467">
        <f t="shared" si="445"/>
        <v>0</v>
      </c>
      <c r="I4088" s="475" t="str">
        <f t="shared" si="446"/>
        <v/>
      </c>
      <c r="J4088" s="471">
        <f>'Potential Projects'!D4089</f>
        <v>112.42025256189186</v>
      </c>
      <c r="K4088" s="471">
        <f>'Potential Projects'!E4089</f>
        <v>32.184940442915504</v>
      </c>
      <c r="L4088" s="476">
        <f t="shared" si="447"/>
        <v>674.39480699519265</v>
      </c>
      <c r="M4088" s="471">
        <f t="shared" si="450"/>
        <v>1381.5671280264469</v>
      </c>
      <c r="N4088" s="467">
        <f t="shared" si="448"/>
        <v>0</v>
      </c>
      <c r="O4088" s="475" t="str">
        <f t="shared" si="449"/>
        <v/>
      </c>
    </row>
    <row r="4089" spans="1:15" hidden="1">
      <c r="A4089" s="475">
        <f t="shared" si="444"/>
        <v>43617</v>
      </c>
      <c r="B4089" s="475">
        <v>43636</v>
      </c>
      <c r="C4089" s="467">
        <v>8</v>
      </c>
      <c r="D4089" s="467">
        <v>988</v>
      </c>
      <c r="E4089" s="467">
        <v>92</v>
      </c>
      <c r="F4089" s="467">
        <v>4</v>
      </c>
      <c r="G4089" s="467">
        <f t="array" ref="G4089">MAX(IF($A$2:$A$8761=A4089,$D$2:$D$8761))</f>
        <v>1470</v>
      </c>
      <c r="H4089" s="467">
        <f t="shared" si="445"/>
        <v>0</v>
      </c>
      <c r="I4089" s="475" t="str">
        <f t="shared" si="446"/>
        <v/>
      </c>
      <c r="J4089" s="471">
        <f>'Potential Projects'!D4090</f>
        <v>101.54875097324754</v>
      </c>
      <c r="K4089" s="471">
        <f>'Potential Projects'!E4090</f>
        <v>47.136888518598155</v>
      </c>
      <c r="L4089" s="476">
        <f t="shared" si="447"/>
        <v>743.31436050815432</v>
      </c>
      <c r="M4089" s="471">
        <f t="shared" si="450"/>
        <v>1381.5671280264469</v>
      </c>
      <c r="N4089" s="467">
        <f t="shared" si="448"/>
        <v>0</v>
      </c>
      <c r="O4089" s="475" t="str">
        <f t="shared" si="449"/>
        <v/>
      </c>
    </row>
    <row r="4090" spans="1:15" hidden="1">
      <c r="A4090" s="475">
        <f t="shared" si="444"/>
        <v>43617</v>
      </c>
      <c r="B4090" s="475">
        <v>43636</v>
      </c>
      <c r="C4090" s="467">
        <v>9</v>
      </c>
      <c r="D4090" s="467">
        <v>1059</v>
      </c>
      <c r="E4090" s="467">
        <v>97</v>
      </c>
      <c r="F4090" s="467">
        <v>14</v>
      </c>
      <c r="G4090" s="467">
        <f t="array" ref="G4090">MAX(IF($A$2:$A$8761=A4090,$D$2:$D$8761))</f>
        <v>1470</v>
      </c>
      <c r="H4090" s="467">
        <f t="shared" si="445"/>
        <v>0</v>
      </c>
      <c r="I4090" s="475" t="str">
        <f t="shared" si="446"/>
        <v/>
      </c>
      <c r="J4090" s="471">
        <f>'Potential Projects'!D4091</f>
        <v>51.560384830515055</v>
      </c>
      <c r="K4090" s="471">
        <f>'Potential Projects'!E4091</f>
        <v>43.426671414749514</v>
      </c>
      <c r="L4090" s="476">
        <f t="shared" si="447"/>
        <v>853.01294375473537</v>
      </c>
      <c r="M4090" s="471">
        <f t="shared" si="450"/>
        <v>1381.5671280264469</v>
      </c>
      <c r="N4090" s="467">
        <f t="shared" si="448"/>
        <v>0</v>
      </c>
      <c r="O4090" s="475" t="str">
        <f t="shared" si="449"/>
        <v/>
      </c>
    </row>
    <row r="4091" spans="1:15" hidden="1">
      <c r="A4091" s="475">
        <f t="shared" si="444"/>
        <v>43617</v>
      </c>
      <c r="B4091" s="475">
        <v>43636</v>
      </c>
      <c r="C4091" s="467">
        <v>10</v>
      </c>
      <c r="D4091" s="467">
        <v>1070</v>
      </c>
      <c r="E4091" s="467">
        <v>97</v>
      </c>
      <c r="F4091" s="467">
        <v>13</v>
      </c>
      <c r="G4091" s="467">
        <f t="array" ref="G4091">MAX(IF($A$2:$A$8761=A4091,$D$2:$D$8761))</f>
        <v>1470</v>
      </c>
      <c r="H4091" s="467">
        <f t="shared" si="445"/>
        <v>0</v>
      </c>
      <c r="I4091" s="475" t="str">
        <f t="shared" si="446"/>
        <v/>
      </c>
      <c r="J4091" s="471">
        <f>'Potential Projects'!D4092</f>
        <v>16.608975596361091</v>
      </c>
      <c r="K4091" s="471">
        <f>'Potential Projects'!E4092</f>
        <v>31.961216620081704</v>
      </c>
      <c r="L4091" s="476">
        <f t="shared" si="447"/>
        <v>911.42980778355718</v>
      </c>
      <c r="M4091" s="471">
        <f t="shared" si="450"/>
        <v>1381.5671280264469</v>
      </c>
      <c r="N4091" s="467">
        <f t="shared" si="448"/>
        <v>0</v>
      </c>
      <c r="O4091" s="475" t="str">
        <f t="shared" si="449"/>
        <v/>
      </c>
    </row>
    <row r="4092" spans="1:15" hidden="1">
      <c r="A4092" s="475">
        <f t="shared" si="444"/>
        <v>43617</v>
      </c>
      <c r="B4092" s="475">
        <v>43636</v>
      </c>
      <c r="C4092" s="467">
        <v>11</v>
      </c>
      <c r="D4092" s="467">
        <v>1069</v>
      </c>
      <c r="E4092" s="467">
        <v>97</v>
      </c>
      <c r="F4092" s="467">
        <v>19</v>
      </c>
      <c r="G4092" s="467">
        <f t="array" ref="G4092">MAX(IF($A$2:$A$8761=A4092,$D$2:$D$8761))</f>
        <v>1470</v>
      </c>
      <c r="H4092" s="467">
        <f t="shared" si="445"/>
        <v>0</v>
      </c>
      <c r="I4092" s="475" t="str">
        <f t="shared" si="446"/>
        <v/>
      </c>
      <c r="J4092" s="471">
        <f>'Potential Projects'!D4093</f>
        <v>4.0537477614456749</v>
      </c>
      <c r="K4092" s="471">
        <f>'Potential Projects'!E4093</f>
        <v>30.014975811653407</v>
      </c>
      <c r="L4092" s="476">
        <f t="shared" si="447"/>
        <v>918.93127642690092</v>
      </c>
      <c r="M4092" s="471">
        <f t="shared" si="450"/>
        <v>1381.5671280264469</v>
      </c>
      <c r="N4092" s="467">
        <f t="shared" si="448"/>
        <v>0</v>
      </c>
      <c r="O4092" s="475" t="str">
        <f t="shared" si="449"/>
        <v/>
      </c>
    </row>
    <row r="4093" spans="1:15" hidden="1">
      <c r="A4093" s="475">
        <f t="shared" si="444"/>
        <v>43617</v>
      </c>
      <c r="B4093" s="475">
        <v>43636</v>
      </c>
      <c r="C4093" s="467">
        <v>12</v>
      </c>
      <c r="D4093" s="467">
        <v>1081</v>
      </c>
      <c r="E4093" s="467">
        <v>100</v>
      </c>
      <c r="F4093" s="467">
        <v>9</v>
      </c>
      <c r="G4093" s="467">
        <f t="array" ref="G4093">MAX(IF($A$2:$A$8761=A4093,$D$2:$D$8761))</f>
        <v>1470</v>
      </c>
      <c r="H4093" s="467">
        <f t="shared" si="445"/>
        <v>0</v>
      </c>
      <c r="I4093" s="475" t="str">
        <f t="shared" si="446"/>
        <v/>
      </c>
      <c r="J4093" s="471">
        <f>'Potential Projects'!D4094</f>
        <v>1.3071713057075927</v>
      </c>
      <c r="K4093" s="471">
        <f>'Potential Projects'!E4094</f>
        <v>32.354688937862825</v>
      </c>
      <c r="L4093" s="476">
        <f t="shared" si="447"/>
        <v>938.33813975642954</v>
      </c>
      <c r="M4093" s="471">
        <f t="shared" si="450"/>
        <v>1381.5671280264469</v>
      </c>
      <c r="N4093" s="467">
        <f t="shared" si="448"/>
        <v>0</v>
      </c>
      <c r="O4093" s="475" t="str">
        <f t="shared" si="449"/>
        <v/>
      </c>
    </row>
    <row r="4094" spans="1:15" hidden="1">
      <c r="A4094" s="475">
        <f t="shared" si="444"/>
        <v>43617</v>
      </c>
      <c r="B4094" s="475">
        <v>43636</v>
      </c>
      <c r="C4094" s="467">
        <v>13</v>
      </c>
      <c r="D4094" s="467">
        <v>1071</v>
      </c>
      <c r="E4094" s="467">
        <v>101</v>
      </c>
      <c r="F4094" s="467">
        <v>9</v>
      </c>
      <c r="G4094" s="467">
        <f t="array" ref="G4094">MAX(IF($A$2:$A$8761=A4094,$D$2:$D$8761))</f>
        <v>1470</v>
      </c>
      <c r="H4094" s="467">
        <f t="shared" si="445"/>
        <v>0</v>
      </c>
      <c r="I4094" s="475" t="str">
        <f t="shared" si="446"/>
        <v/>
      </c>
      <c r="J4094" s="471">
        <f>'Potential Projects'!D4095</f>
        <v>1.2855337626058465</v>
      </c>
      <c r="K4094" s="471">
        <f>'Potential Projects'!E4095</f>
        <v>40.943806331971622</v>
      </c>
      <c r="L4094" s="476">
        <f t="shared" si="447"/>
        <v>918.77065990542258</v>
      </c>
      <c r="M4094" s="471">
        <f t="shared" si="450"/>
        <v>1381.5671280264469</v>
      </c>
      <c r="N4094" s="467">
        <f t="shared" si="448"/>
        <v>0</v>
      </c>
      <c r="O4094" s="475" t="str">
        <f t="shared" si="449"/>
        <v/>
      </c>
    </row>
    <row r="4095" spans="1:15" hidden="1">
      <c r="A4095" s="475">
        <f t="shared" si="444"/>
        <v>43617</v>
      </c>
      <c r="B4095" s="475">
        <v>43636</v>
      </c>
      <c r="C4095" s="467">
        <v>14</v>
      </c>
      <c r="D4095" s="467">
        <v>1105</v>
      </c>
      <c r="E4095" s="467">
        <v>102</v>
      </c>
      <c r="F4095" s="467">
        <v>14</v>
      </c>
      <c r="G4095" s="467">
        <f t="array" ref="G4095">MAX(IF($A$2:$A$8761=A4095,$D$2:$D$8761))</f>
        <v>1470</v>
      </c>
      <c r="H4095" s="467">
        <f t="shared" si="445"/>
        <v>0</v>
      </c>
      <c r="I4095" s="475" t="str">
        <f t="shared" si="446"/>
        <v/>
      </c>
      <c r="J4095" s="471">
        <f>'Potential Projects'!D4096</f>
        <v>7.0636847256169881</v>
      </c>
      <c r="K4095" s="471">
        <f>'Potential Projects'!E4096</f>
        <v>31.568526553429368</v>
      </c>
      <c r="L4095" s="476">
        <f t="shared" si="447"/>
        <v>950.36778872095363</v>
      </c>
      <c r="M4095" s="471">
        <f t="shared" si="450"/>
        <v>1381.5671280264469</v>
      </c>
      <c r="N4095" s="467">
        <f t="shared" si="448"/>
        <v>0</v>
      </c>
      <c r="O4095" s="475" t="str">
        <f t="shared" si="449"/>
        <v/>
      </c>
    </row>
    <row r="4096" spans="1:15" hidden="1">
      <c r="A4096" s="475">
        <f t="shared" si="444"/>
        <v>43617</v>
      </c>
      <c r="B4096" s="475">
        <v>43636</v>
      </c>
      <c r="C4096" s="467">
        <v>15</v>
      </c>
      <c r="D4096" s="467">
        <v>1071</v>
      </c>
      <c r="E4096" s="467">
        <v>101</v>
      </c>
      <c r="F4096" s="467">
        <v>15</v>
      </c>
      <c r="G4096" s="467">
        <f t="array" ref="G4096">MAX(IF($A$2:$A$8761=A4096,$D$2:$D$8761))</f>
        <v>1470</v>
      </c>
      <c r="H4096" s="467">
        <f t="shared" si="445"/>
        <v>0</v>
      </c>
      <c r="I4096" s="475" t="str">
        <f t="shared" si="446"/>
        <v/>
      </c>
      <c r="J4096" s="471">
        <f>'Potential Projects'!D4097</f>
        <v>22.920207587007805</v>
      </c>
      <c r="K4096" s="471">
        <f>'Potential Projects'!E4097</f>
        <v>15.2836225542894</v>
      </c>
      <c r="L4096" s="476">
        <f t="shared" si="447"/>
        <v>916.7961698587028</v>
      </c>
      <c r="M4096" s="471">
        <f t="shared" si="450"/>
        <v>1381.5671280264469</v>
      </c>
      <c r="N4096" s="467">
        <f t="shared" si="448"/>
        <v>0</v>
      </c>
      <c r="O4096" s="475" t="str">
        <f t="shared" si="449"/>
        <v/>
      </c>
    </row>
    <row r="4097" spans="1:15" hidden="1">
      <c r="A4097" s="475">
        <f t="shared" si="444"/>
        <v>43617</v>
      </c>
      <c r="B4097" s="475">
        <v>43636</v>
      </c>
      <c r="C4097" s="467">
        <v>16</v>
      </c>
      <c r="D4097" s="467">
        <v>1058</v>
      </c>
      <c r="E4097" s="467">
        <v>98</v>
      </c>
      <c r="F4097" s="467">
        <v>9</v>
      </c>
      <c r="G4097" s="467">
        <f t="array" ref="G4097">MAX(IF($A$2:$A$8761=A4097,$D$2:$D$8761))</f>
        <v>1470</v>
      </c>
      <c r="H4097" s="467">
        <f t="shared" si="445"/>
        <v>0</v>
      </c>
      <c r="I4097" s="475" t="str">
        <f t="shared" si="446"/>
        <v/>
      </c>
      <c r="J4097" s="471">
        <f>'Potential Projects'!D4098</f>
        <v>53.151227356357595</v>
      </c>
      <c r="K4097" s="471">
        <f>'Potential Projects'!E4098</f>
        <v>18.93595307460761</v>
      </c>
      <c r="L4097" s="476">
        <f t="shared" si="447"/>
        <v>878.91281956903481</v>
      </c>
      <c r="M4097" s="471">
        <f t="shared" si="450"/>
        <v>1381.5671280264469</v>
      </c>
      <c r="N4097" s="467">
        <f t="shared" si="448"/>
        <v>0</v>
      </c>
      <c r="O4097" s="475" t="str">
        <f t="shared" si="449"/>
        <v/>
      </c>
    </row>
    <row r="4098" spans="1:15" hidden="1">
      <c r="A4098" s="475">
        <f t="shared" ref="A4098:A4161" si="451">DATE(YEAR(B4098),MONTH(B4098),1)</f>
        <v>43617</v>
      </c>
      <c r="B4098" s="475">
        <v>43636</v>
      </c>
      <c r="C4098" s="467">
        <v>17</v>
      </c>
      <c r="D4098" s="467">
        <v>1057</v>
      </c>
      <c r="E4098" s="467">
        <v>96</v>
      </c>
      <c r="F4098" s="467">
        <v>7</v>
      </c>
      <c r="G4098" s="467">
        <f t="array" ref="G4098">MAX(IF($A$2:$A$8761=A4098,$D$2:$D$8761))</f>
        <v>1470</v>
      </c>
      <c r="H4098" s="467">
        <f t="shared" ref="H4098:H4161" si="452">IF(G4098=D4098,1,0)</f>
        <v>0</v>
      </c>
      <c r="I4098" s="475" t="str">
        <f t="shared" ref="I4098:I4161" si="453">IF(D4098=G4098,B4098,"")</f>
        <v/>
      </c>
      <c r="J4098" s="471">
        <f>'Potential Projects'!D4099</f>
        <v>87.295215174625142</v>
      </c>
      <c r="K4098" s="471">
        <f>'Potential Projects'!E4099</f>
        <v>21.145812513437974</v>
      </c>
      <c r="L4098" s="476">
        <f t="shared" ref="L4098:L4161" si="454">D4098-E4098-F4098-J4098-K4098</f>
        <v>845.55897231193694</v>
      </c>
      <c r="M4098" s="471">
        <f t="shared" si="450"/>
        <v>1381.5671280264469</v>
      </c>
      <c r="N4098" s="467">
        <f t="shared" ref="N4098:N4161" si="455">IF(M4098=L4098,1,0)</f>
        <v>0</v>
      </c>
      <c r="O4098" s="475" t="str">
        <f t="shared" ref="O4098:O4161" si="456">IF(L4098=M4098,B4098,"")</f>
        <v/>
      </c>
    </row>
    <row r="4099" spans="1:15" hidden="1">
      <c r="A4099" s="475">
        <f t="shared" si="451"/>
        <v>43617</v>
      </c>
      <c r="B4099" s="475">
        <v>43636</v>
      </c>
      <c r="C4099" s="467">
        <v>18</v>
      </c>
      <c r="D4099" s="467">
        <v>1052</v>
      </c>
      <c r="E4099" s="467">
        <v>95</v>
      </c>
      <c r="F4099" s="467">
        <v>7</v>
      </c>
      <c r="G4099" s="467">
        <f t="array" ref="G4099">MAX(IF($A$2:$A$8761=A4099,$D$2:$D$8761))</f>
        <v>1470</v>
      </c>
      <c r="H4099" s="467">
        <f t="shared" si="452"/>
        <v>0</v>
      </c>
      <c r="I4099" s="475" t="str">
        <f t="shared" si="453"/>
        <v/>
      </c>
      <c r="J4099" s="471">
        <f>'Potential Projects'!D4100</f>
        <v>93.250019492779032</v>
      </c>
      <c r="K4099" s="471">
        <f>'Potential Projects'!E4100</f>
        <v>5.9161652870350458</v>
      </c>
      <c r="L4099" s="476">
        <f t="shared" si="454"/>
        <v>850.8338152201859</v>
      </c>
      <c r="M4099" s="471">
        <f t="shared" si="450"/>
        <v>1381.5671280264469</v>
      </c>
      <c r="N4099" s="467">
        <f t="shared" si="455"/>
        <v>0</v>
      </c>
      <c r="O4099" s="475" t="str">
        <f t="shared" si="456"/>
        <v/>
      </c>
    </row>
    <row r="4100" spans="1:15" hidden="1">
      <c r="A4100" s="475">
        <f t="shared" si="451"/>
        <v>43617</v>
      </c>
      <c r="B4100" s="475">
        <v>43636</v>
      </c>
      <c r="C4100" s="467">
        <v>19</v>
      </c>
      <c r="D4100" s="467">
        <v>1035</v>
      </c>
      <c r="E4100" s="467">
        <v>73</v>
      </c>
      <c r="F4100" s="467">
        <v>3</v>
      </c>
      <c r="G4100" s="467">
        <f t="array" ref="G4100">MAX(IF($A$2:$A$8761=A4100,$D$2:$D$8761))</f>
        <v>1470</v>
      </c>
      <c r="H4100" s="467">
        <f t="shared" si="452"/>
        <v>0</v>
      </c>
      <c r="I4100" s="475" t="str">
        <f t="shared" si="453"/>
        <v/>
      </c>
      <c r="J4100" s="471">
        <f>'Potential Projects'!D4101</f>
        <v>73.305731027100308</v>
      </c>
      <c r="K4100" s="471">
        <f>'Potential Projects'!E4101</f>
        <v>17.132081971619009</v>
      </c>
      <c r="L4100" s="476">
        <f t="shared" si="454"/>
        <v>868.56218700128068</v>
      </c>
      <c r="M4100" s="471">
        <f t="shared" si="450"/>
        <v>1381.5671280264469</v>
      </c>
      <c r="N4100" s="467">
        <f t="shared" si="455"/>
        <v>0</v>
      </c>
      <c r="O4100" s="475" t="str">
        <f t="shared" si="456"/>
        <v/>
      </c>
    </row>
    <row r="4101" spans="1:15" hidden="1">
      <c r="A4101" s="475">
        <f t="shared" si="451"/>
        <v>43617</v>
      </c>
      <c r="B4101" s="475">
        <v>43636</v>
      </c>
      <c r="C4101" s="467">
        <v>20</v>
      </c>
      <c r="D4101" s="467">
        <v>1002</v>
      </c>
      <c r="E4101" s="467">
        <v>18</v>
      </c>
      <c r="F4101" s="467">
        <v>1</v>
      </c>
      <c r="G4101" s="467">
        <f t="array" ref="G4101">MAX(IF($A$2:$A$8761=A4101,$D$2:$D$8761))</f>
        <v>1470</v>
      </c>
      <c r="H4101" s="467">
        <f t="shared" si="452"/>
        <v>0</v>
      </c>
      <c r="I4101" s="475" t="str">
        <f t="shared" si="453"/>
        <v/>
      </c>
      <c r="J4101" s="471">
        <f>'Potential Projects'!D4102</f>
        <v>44.558334953707515</v>
      </c>
      <c r="K4101" s="471">
        <f>'Potential Projects'!E4102</f>
        <v>29.050460169855945</v>
      </c>
      <c r="L4101" s="476">
        <f t="shared" si="454"/>
        <v>909.39120487643652</v>
      </c>
      <c r="M4101" s="471">
        <f t="shared" si="450"/>
        <v>1381.5671280264469</v>
      </c>
      <c r="N4101" s="467">
        <f t="shared" si="455"/>
        <v>0</v>
      </c>
      <c r="O4101" s="475" t="str">
        <f t="shared" si="456"/>
        <v/>
      </c>
    </row>
    <row r="4102" spans="1:15" hidden="1">
      <c r="A4102" s="475">
        <f t="shared" si="451"/>
        <v>43617</v>
      </c>
      <c r="B4102" s="475">
        <v>43636</v>
      </c>
      <c r="C4102" s="467">
        <v>21</v>
      </c>
      <c r="D4102" s="467">
        <v>1009</v>
      </c>
      <c r="E4102" s="467">
        <v>4</v>
      </c>
      <c r="F4102" s="467">
        <v>0</v>
      </c>
      <c r="G4102" s="467">
        <f t="array" ref="G4102">MAX(IF($A$2:$A$8761=A4102,$D$2:$D$8761))</f>
        <v>1470</v>
      </c>
      <c r="H4102" s="467">
        <f t="shared" si="452"/>
        <v>0</v>
      </c>
      <c r="I4102" s="475" t="str">
        <f t="shared" si="453"/>
        <v/>
      </c>
      <c r="J4102" s="471">
        <f>'Potential Projects'!D4103</f>
        <v>31.590200738181935</v>
      </c>
      <c r="K4102" s="471">
        <f>'Potential Projects'!E4103</f>
        <v>51.504978821758762</v>
      </c>
      <c r="L4102" s="476">
        <f t="shared" si="454"/>
        <v>921.90482044005932</v>
      </c>
      <c r="M4102" s="471">
        <f t="shared" si="450"/>
        <v>1381.5671280264469</v>
      </c>
      <c r="N4102" s="467">
        <f t="shared" si="455"/>
        <v>0</v>
      </c>
      <c r="O4102" s="475" t="str">
        <f t="shared" si="456"/>
        <v/>
      </c>
    </row>
    <row r="4103" spans="1:15" hidden="1">
      <c r="A4103" s="475">
        <f t="shared" si="451"/>
        <v>43617</v>
      </c>
      <c r="B4103" s="475">
        <v>43636</v>
      </c>
      <c r="C4103" s="467">
        <v>22</v>
      </c>
      <c r="D4103" s="467">
        <v>991</v>
      </c>
      <c r="E4103" s="467">
        <v>4</v>
      </c>
      <c r="F4103" s="467">
        <v>0</v>
      </c>
      <c r="G4103" s="467">
        <f t="array" ref="G4103">MAX(IF($A$2:$A$8761=A4103,$D$2:$D$8761))</f>
        <v>1470</v>
      </c>
      <c r="H4103" s="467">
        <f t="shared" si="452"/>
        <v>0</v>
      </c>
      <c r="I4103" s="475" t="str">
        <f t="shared" si="453"/>
        <v/>
      </c>
      <c r="J4103" s="471">
        <f>'Potential Projects'!D4104</f>
        <v>17.916217441935682</v>
      </c>
      <c r="K4103" s="471">
        <f>'Potential Projects'!E4104</f>
        <v>69.553859116319074</v>
      </c>
      <c r="L4103" s="476">
        <f t="shared" si="454"/>
        <v>899.52992344174527</v>
      </c>
      <c r="M4103" s="471">
        <f t="shared" si="450"/>
        <v>1381.5671280264469</v>
      </c>
      <c r="N4103" s="467">
        <f t="shared" si="455"/>
        <v>0</v>
      </c>
      <c r="O4103" s="475" t="str">
        <f t="shared" si="456"/>
        <v/>
      </c>
    </row>
    <row r="4104" spans="1:15" hidden="1">
      <c r="A4104" s="475">
        <f t="shared" si="451"/>
        <v>43617</v>
      </c>
      <c r="B4104" s="475">
        <v>43636</v>
      </c>
      <c r="C4104" s="467">
        <v>23</v>
      </c>
      <c r="D4104" s="467">
        <v>932</v>
      </c>
      <c r="E4104" s="467">
        <v>1</v>
      </c>
      <c r="F4104" s="467">
        <v>0</v>
      </c>
      <c r="G4104" s="467">
        <f t="array" ref="G4104">MAX(IF($A$2:$A$8761=A4104,$D$2:$D$8761))</f>
        <v>1470</v>
      </c>
      <c r="H4104" s="467">
        <f t="shared" si="452"/>
        <v>0</v>
      </c>
      <c r="I4104" s="475" t="str">
        <f t="shared" si="453"/>
        <v/>
      </c>
      <c r="J4104" s="471">
        <f>'Potential Projects'!D4105</f>
        <v>62.505907432488236</v>
      </c>
      <c r="K4104" s="471">
        <f>'Potential Projects'!E4105</f>
        <v>92.750734089443128</v>
      </c>
      <c r="L4104" s="476">
        <f t="shared" si="454"/>
        <v>775.74335847806867</v>
      </c>
      <c r="M4104" s="471">
        <f t="shared" si="450"/>
        <v>1381.5671280264469</v>
      </c>
      <c r="N4104" s="467">
        <f t="shared" si="455"/>
        <v>0</v>
      </c>
      <c r="O4104" s="475" t="str">
        <f t="shared" si="456"/>
        <v/>
      </c>
    </row>
    <row r="4105" spans="1:15" hidden="1">
      <c r="A4105" s="475">
        <f t="shared" si="451"/>
        <v>43617</v>
      </c>
      <c r="B4105" s="475">
        <v>43636</v>
      </c>
      <c r="C4105" s="467">
        <v>24</v>
      </c>
      <c r="D4105" s="467">
        <v>862</v>
      </c>
      <c r="E4105" s="467">
        <v>9</v>
      </c>
      <c r="F4105" s="467">
        <v>0</v>
      </c>
      <c r="G4105" s="467">
        <f t="array" ref="G4105">MAX(IF($A$2:$A$8761=A4105,$D$2:$D$8761))</f>
        <v>1470</v>
      </c>
      <c r="H4105" s="467">
        <f t="shared" si="452"/>
        <v>0</v>
      </c>
      <c r="I4105" s="475" t="str">
        <f t="shared" si="453"/>
        <v/>
      </c>
      <c r="J4105" s="471">
        <f>'Potential Projects'!D4106</f>
        <v>70.440990310025725</v>
      </c>
      <c r="K4105" s="471">
        <f>'Potential Projects'!E4106</f>
        <v>96.412451623306822</v>
      </c>
      <c r="L4105" s="476">
        <f t="shared" si="454"/>
        <v>686.14655806666747</v>
      </c>
      <c r="M4105" s="471">
        <f t="shared" si="450"/>
        <v>1381.5671280264469</v>
      </c>
      <c r="N4105" s="467">
        <f t="shared" si="455"/>
        <v>0</v>
      </c>
      <c r="O4105" s="475" t="str">
        <f t="shared" si="456"/>
        <v/>
      </c>
    </row>
    <row r="4106" spans="1:15" hidden="1">
      <c r="A4106" s="475">
        <f t="shared" si="451"/>
        <v>43617</v>
      </c>
      <c r="B4106" s="475">
        <v>43637</v>
      </c>
      <c r="C4106" s="467">
        <v>1</v>
      </c>
      <c r="D4106" s="467">
        <v>819</v>
      </c>
      <c r="E4106" s="467">
        <v>28</v>
      </c>
      <c r="F4106" s="467">
        <v>0</v>
      </c>
      <c r="G4106" s="467">
        <f t="array" ref="G4106">MAX(IF($A$2:$A$8761=A4106,$D$2:$D$8761))</f>
        <v>1470</v>
      </c>
      <c r="H4106" s="467">
        <f t="shared" si="452"/>
        <v>0</v>
      </c>
      <c r="I4106" s="475" t="str">
        <f t="shared" si="453"/>
        <v/>
      </c>
      <c r="J4106" s="471">
        <f>'Potential Projects'!D4107</f>
        <v>74.005467984261614</v>
      </c>
      <c r="K4106" s="471">
        <f>'Potential Projects'!E4107</f>
        <v>99.147201569554952</v>
      </c>
      <c r="L4106" s="476">
        <f t="shared" si="454"/>
        <v>617.84733044618349</v>
      </c>
      <c r="M4106" s="471">
        <f t="shared" si="450"/>
        <v>1381.5671280264469</v>
      </c>
      <c r="N4106" s="467">
        <f t="shared" si="455"/>
        <v>0</v>
      </c>
      <c r="O4106" s="475" t="str">
        <f t="shared" si="456"/>
        <v/>
      </c>
    </row>
    <row r="4107" spans="1:15" hidden="1">
      <c r="A4107" s="475">
        <f t="shared" si="451"/>
        <v>43617</v>
      </c>
      <c r="B4107" s="475">
        <v>43637</v>
      </c>
      <c r="C4107" s="467">
        <v>2</v>
      </c>
      <c r="D4107" s="467">
        <v>803</v>
      </c>
      <c r="E4107" s="467">
        <v>35</v>
      </c>
      <c r="F4107" s="467">
        <v>0</v>
      </c>
      <c r="G4107" s="467">
        <f t="array" ref="G4107">MAX(IF($A$2:$A$8761=A4107,$D$2:$D$8761))</f>
        <v>1470</v>
      </c>
      <c r="H4107" s="467">
        <f t="shared" si="452"/>
        <v>0</v>
      </c>
      <c r="I4107" s="475" t="str">
        <f t="shared" si="453"/>
        <v/>
      </c>
      <c r="J4107" s="471">
        <f>'Potential Projects'!D4108</f>
        <v>85.616927666962951</v>
      </c>
      <c r="K4107" s="471">
        <f>'Potential Projects'!E4108</f>
        <v>98.50653789507632</v>
      </c>
      <c r="L4107" s="476">
        <f t="shared" si="454"/>
        <v>583.87653443796069</v>
      </c>
      <c r="M4107" s="471">
        <f t="shared" si="450"/>
        <v>1381.5671280264469</v>
      </c>
      <c r="N4107" s="467">
        <f t="shared" si="455"/>
        <v>0</v>
      </c>
      <c r="O4107" s="475" t="str">
        <f t="shared" si="456"/>
        <v/>
      </c>
    </row>
    <row r="4108" spans="1:15" hidden="1">
      <c r="A4108" s="475">
        <f t="shared" si="451"/>
        <v>43617</v>
      </c>
      <c r="B4108" s="475">
        <v>43637</v>
      </c>
      <c r="C4108" s="467">
        <v>3</v>
      </c>
      <c r="D4108" s="467">
        <v>778</v>
      </c>
      <c r="E4108" s="467">
        <v>38</v>
      </c>
      <c r="F4108" s="467">
        <v>0</v>
      </c>
      <c r="G4108" s="467">
        <f t="array" ref="G4108">MAX(IF($A$2:$A$8761=A4108,$D$2:$D$8761))</f>
        <v>1470</v>
      </c>
      <c r="H4108" s="467">
        <f t="shared" si="452"/>
        <v>0</v>
      </c>
      <c r="I4108" s="475" t="str">
        <f t="shared" si="453"/>
        <v/>
      </c>
      <c r="J4108" s="471">
        <f>'Potential Projects'!D4109</f>
        <v>78.294512948880012</v>
      </c>
      <c r="K4108" s="471">
        <f>'Potential Projects'!E4109</f>
        <v>89.633463341216952</v>
      </c>
      <c r="L4108" s="476">
        <f t="shared" si="454"/>
        <v>572.07202370990308</v>
      </c>
      <c r="M4108" s="471">
        <f t="shared" si="450"/>
        <v>1381.5671280264469</v>
      </c>
      <c r="N4108" s="467">
        <f t="shared" si="455"/>
        <v>0</v>
      </c>
      <c r="O4108" s="475" t="str">
        <f t="shared" si="456"/>
        <v/>
      </c>
    </row>
    <row r="4109" spans="1:15" hidden="1">
      <c r="A4109" s="475">
        <f t="shared" si="451"/>
        <v>43617</v>
      </c>
      <c r="B4109" s="475">
        <v>43637</v>
      </c>
      <c r="C4109" s="467">
        <v>4</v>
      </c>
      <c r="D4109" s="467">
        <v>763</v>
      </c>
      <c r="E4109" s="467">
        <v>29</v>
      </c>
      <c r="F4109" s="467">
        <v>0</v>
      </c>
      <c r="G4109" s="467">
        <f t="array" ref="G4109">MAX(IF($A$2:$A$8761=A4109,$D$2:$D$8761))</f>
        <v>1470</v>
      </c>
      <c r="H4109" s="467">
        <f t="shared" si="452"/>
        <v>0</v>
      </c>
      <c r="I4109" s="475" t="str">
        <f t="shared" si="453"/>
        <v/>
      </c>
      <c r="J4109" s="471">
        <f>'Potential Projects'!D4110</f>
        <v>84.701370912942124</v>
      </c>
      <c r="K4109" s="471">
        <f>'Potential Projects'!E4110</f>
        <v>69.704833584175447</v>
      </c>
      <c r="L4109" s="476">
        <f t="shared" si="454"/>
        <v>579.59379550288236</v>
      </c>
      <c r="M4109" s="471">
        <f t="shared" si="450"/>
        <v>1381.5671280264469</v>
      </c>
      <c r="N4109" s="467">
        <f t="shared" si="455"/>
        <v>0</v>
      </c>
      <c r="O4109" s="475" t="str">
        <f t="shared" si="456"/>
        <v/>
      </c>
    </row>
    <row r="4110" spans="1:15" hidden="1">
      <c r="A4110" s="475">
        <f t="shared" si="451"/>
        <v>43617</v>
      </c>
      <c r="B4110" s="475">
        <v>43637</v>
      </c>
      <c r="C4110" s="467">
        <v>5</v>
      </c>
      <c r="D4110" s="467">
        <v>783</v>
      </c>
      <c r="E4110" s="467">
        <v>47</v>
      </c>
      <c r="F4110" s="467">
        <v>0</v>
      </c>
      <c r="G4110" s="467">
        <f t="array" ref="G4110">MAX(IF($A$2:$A$8761=A4110,$D$2:$D$8761))</f>
        <v>1470</v>
      </c>
      <c r="H4110" s="467">
        <f t="shared" si="452"/>
        <v>0</v>
      </c>
      <c r="I4110" s="475" t="str">
        <f t="shared" si="453"/>
        <v/>
      </c>
      <c r="J4110" s="471">
        <f>'Potential Projects'!D4111</f>
        <v>80.548911930826236</v>
      </c>
      <c r="K4110" s="471">
        <f>'Potential Projects'!E4111</f>
        <v>60.712856858740054</v>
      </c>
      <c r="L4110" s="476">
        <f t="shared" si="454"/>
        <v>594.7382312104337</v>
      </c>
      <c r="M4110" s="471">
        <f t="shared" si="450"/>
        <v>1381.5671280264469</v>
      </c>
      <c r="N4110" s="467">
        <f t="shared" si="455"/>
        <v>0</v>
      </c>
      <c r="O4110" s="475" t="str">
        <f t="shared" si="456"/>
        <v/>
      </c>
    </row>
    <row r="4111" spans="1:15" hidden="1">
      <c r="A4111" s="475">
        <f t="shared" si="451"/>
        <v>43617</v>
      </c>
      <c r="B4111" s="475">
        <v>43637</v>
      </c>
      <c r="C4111" s="467">
        <v>6</v>
      </c>
      <c r="D4111" s="467">
        <v>812</v>
      </c>
      <c r="E4111" s="467">
        <v>39</v>
      </c>
      <c r="F4111" s="467">
        <v>0</v>
      </c>
      <c r="G4111" s="467">
        <f t="array" ref="G4111">MAX(IF($A$2:$A$8761=A4111,$D$2:$D$8761))</f>
        <v>1470</v>
      </c>
      <c r="H4111" s="467">
        <f t="shared" si="452"/>
        <v>0</v>
      </c>
      <c r="I4111" s="475" t="str">
        <f t="shared" si="453"/>
        <v/>
      </c>
      <c r="J4111" s="471">
        <f>'Potential Projects'!D4112</f>
        <v>76.784861604807716</v>
      </c>
      <c r="K4111" s="471">
        <f>'Potential Projects'!E4112</f>
        <v>65.412621640507425</v>
      </c>
      <c r="L4111" s="476">
        <f t="shared" si="454"/>
        <v>630.80251675468492</v>
      </c>
      <c r="M4111" s="471">
        <f t="shared" si="450"/>
        <v>1381.5671280264469</v>
      </c>
      <c r="N4111" s="467">
        <f t="shared" si="455"/>
        <v>0</v>
      </c>
      <c r="O4111" s="475" t="str">
        <f t="shared" si="456"/>
        <v/>
      </c>
    </row>
    <row r="4112" spans="1:15" hidden="1">
      <c r="A4112" s="475">
        <f t="shared" si="451"/>
        <v>43617</v>
      </c>
      <c r="B4112" s="475">
        <v>43637</v>
      </c>
      <c r="C4112" s="467">
        <v>7</v>
      </c>
      <c r="D4112" s="467">
        <v>874</v>
      </c>
      <c r="E4112" s="467">
        <v>56</v>
      </c>
      <c r="F4112" s="467">
        <v>9</v>
      </c>
      <c r="G4112" s="467">
        <f t="array" ref="G4112">MAX(IF($A$2:$A$8761=A4112,$D$2:$D$8761))</f>
        <v>1470</v>
      </c>
      <c r="H4112" s="467">
        <f t="shared" si="452"/>
        <v>0</v>
      </c>
      <c r="I4112" s="475" t="str">
        <f t="shared" si="453"/>
        <v/>
      </c>
      <c r="J4112" s="471">
        <f>'Potential Projects'!D4113</f>
        <v>57.61175522344265</v>
      </c>
      <c r="K4112" s="471">
        <f>'Potential Projects'!E4113</f>
        <v>53.905707536013757</v>
      </c>
      <c r="L4112" s="476">
        <f t="shared" si="454"/>
        <v>697.48253724054359</v>
      </c>
      <c r="M4112" s="471">
        <f t="shared" si="450"/>
        <v>1381.5671280264469</v>
      </c>
      <c r="N4112" s="467">
        <f t="shared" si="455"/>
        <v>0</v>
      </c>
      <c r="O4112" s="475" t="str">
        <f t="shared" si="456"/>
        <v/>
      </c>
    </row>
    <row r="4113" spans="1:15" hidden="1">
      <c r="A4113" s="475">
        <f t="shared" si="451"/>
        <v>43617</v>
      </c>
      <c r="B4113" s="475">
        <v>43637</v>
      </c>
      <c r="C4113" s="467">
        <v>8</v>
      </c>
      <c r="D4113" s="467">
        <v>962</v>
      </c>
      <c r="E4113" s="467">
        <v>59</v>
      </c>
      <c r="F4113" s="467">
        <v>14</v>
      </c>
      <c r="G4113" s="467">
        <f t="array" ref="G4113">MAX(IF($A$2:$A$8761=A4113,$D$2:$D$8761))</f>
        <v>1470</v>
      </c>
      <c r="H4113" s="467">
        <f t="shared" si="452"/>
        <v>0</v>
      </c>
      <c r="I4113" s="475" t="str">
        <f t="shared" si="453"/>
        <v/>
      </c>
      <c r="J4113" s="471">
        <f>'Potential Projects'!D4114</f>
        <v>56.211160416661698</v>
      </c>
      <c r="K4113" s="471">
        <f>'Potential Projects'!E4114</f>
        <v>25.76891668458396</v>
      </c>
      <c r="L4113" s="476">
        <f t="shared" si="454"/>
        <v>807.01992289875443</v>
      </c>
      <c r="M4113" s="471">
        <f t="shared" si="450"/>
        <v>1381.5671280264469</v>
      </c>
      <c r="N4113" s="467">
        <f t="shared" si="455"/>
        <v>0</v>
      </c>
      <c r="O4113" s="475" t="str">
        <f t="shared" si="456"/>
        <v/>
      </c>
    </row>
    <row r="4114" spans="1:15" hidden="1">
      <c r="A4114" s="475">
        <f t="shared" si="451"/>
        <v>43617</v>
      </c>
      <c r="B4114" s="475">
        <v>43637</v>
      </c>
      <c r="C4114" s="467">
        <v>9</v>
      </c>
      <c r="D4114" s="467">
        <v>1003</v>
      </c>
      <c r="E4114" s="467">
        <v>76</v>
      </c>
      <c r="F4114" s="467">
        <v>8</v>
      </c>
      <c r="G4114" s="467">
        <f t="array" ref="G4114">MAX(IF($A$2:$A$8761=A4114,$D$2:$D$8761))</f>
        <v>1470</v>
      </c>
      <c r="H4114" s="467">
        <f t="shared" si="452"/>
        <v>0</v>
      </c>
      <c r="I4114" s="475" t="str">
        <f t="shared" si="453"/>
        <v/>
      </c>
      <c r="J4114" s="471">
        <f>'Potential Projects'!D4115</f>
        <v>29.976343627412703</v>
      </c>
      <c r="K4114" s="471">
        <f>'Potential Projects'!E4115</f>
        <v>23.174971941517953</v>
      </c>
      <c r="L4114" s="476">
        <f t="shared" si="454"/>
        <v>865.84868443106939</v>
      </c>
      <c r="M4114" s="471">
        <f t="shared" si="450"/>
        <v>1381.5671280264469</v>
      </c>
      <c r="N4114" s="467">
        <f t="shared" si="455"/>
        <v>0</v>
      </c>
      <c r="O4114" s="475" t="str">
        <f t="shared" si="456"/>
        <v/>
      </c>
    </row>
    <row r="4115" spans="1:15" hidden="1">
      <c r="A4115" s="475">
        <f t="shared" si="451"/>
        <v>43617</v>
      </c>
      <c r="B4115" s="475">
        <v>43637</v>
      </c>
      <c r="C4115" s="467">
        <v>10</v>
      </c>
      <c r="D4115" s="467">
        <v>1019</v>
      </c>
      <c r="E4115" s="467">
        <v>47</v>
      </c>
      <c r="F4115" s="467">
        <v>2</v>
      </c>
      <c r="G4115" s="467">
        <f t="array" ref="G4115">MAX(IF($A$2:$A$8761=A4115,$D$2:$D$8761))</f>
        <v>1470</v>
      </c>
      <c r="H4115" s="467">
        <f t="shared" si="452"/>
        <v>0</v>
      </c>
      <c r="I4115" s="475" t="str">
        <f t="shared" si="453"/>
        <v/>
      </c>
      <c r="J4115" s="471">
        <f>'Potential Projects'!D4116</f>
        <v>22.216581524949785</v>
      </c>
      <c r="K4115" s="471">
        <f>'Potential Projects'!E4116</f>
        <v>22.97158664803268</v>
      </c>
      <c r="L4115" s="476">
        <f t="shared" si="454"/>
        <v>924.8118318270175</v>
      </c>
      <c r="M4115" s="471">
        <f t="shared" si="450"/>
        <v>1381.5671280264469</v>
      </c>
      <c r="N4115" s="467">
        <f t="shared" si="455"/>
        <v>0</v>
      </c>
      <c r="O4115" s="475" t="str">
        <f t="shared" si="456"/>
        <v/>
      </c>
    </row>
    <row r="4116" spans="1:15" hidden="1">
      <c r="A4116" s="475">
        <f t="shared" si="451"/>
        <v>43617</v>
      </c>
      <c r="B4116" s="475">
        <v>43637</v>
      </c>
      <c r="C4116" s="467">
        <v>11</v>
      </c>
      <c r="D4116" s="467">
        <v>1019</v>
      </c>
      <c r="E4116" s="467">
        <v>33</v>
      </c>
      <c r="F4116" s="467">
        <v>5</v>
      </c>
      <c r="G4116" s="467">
        <f t="array" ref="G4116">MAX(IF($A$2:$A$8761=A4116,$D$2:$D$8761))</f>
        <v>1470</v>
      </c>
      <c r="H4116" s="467">
        <f t="shared" si="452"/>
        <v>0</v>
      </c>
      <c r="I4116" s="475" t="str">
        <f t="shared" si="453"/>
        <v/>
      </c>
      <c r="J4116" s="471">
        <f>'Potential Projects'!D4117</f>
        <v>18.2872767651623</v>
      </c>
      <c r="K4116" s="471">
        <f>'Potential Projects'!E4117</f>
        <v>32.173988927112447</v>
      </c>
      <c r="L4116" s="476">
        <f t="shared" si="454"/>
        <v>930.53873430772524</v>
      </c>
      <c r="M4116" s="471">
        <f t="shared" si="450"/>
        <v>1381.5671280264469</v>
      </c>
      <c r="N4116" s="467">
        <f t="shared" si="455"/>
        <v>0</v>
      </c>
      <c r="O4116" s="475" t="str">
        <f t="shared" si="456"/>
        <v/>
      </c>
    </row>
    <row r="4117" spans="1:15" hidden="1">
      <c r="A4117" s="475">
        <f t="shared" si="451"/>
        <v>43617</v>
      </c>
      <c r="B4117" s="475">
        <v>43637</v>
      </c>
      <c r="C4117" s="467">
        <v>12</v>
      </c>
      <c r="D4117" s="467">
        <v>1058</v>
      </c>
      <c r="E4117" s="467">
        <v>35</v>
      </c>
      <c r="F4117" s="467">
        <v>8</v>
      </c>
      <c r="G4117" s="467">
        <f t="array" ref="G4117">MAX(IF($A$2:$A$8761=A4117,$D$2:$D$8761))</f>
        <v>1470</v>
      </c>
      <c r="H4117" s="467">
        <f t="shared" si="452"/>
        <v>0</v>
      </c>
      <c r="I4117" s="475" t="str">
        <f t="shared" si="453"/>
        <v/>
      </c>
      <c r="J4117" s="471">
        <f>'Potential Projects'!D4118</f>
        <v>22.183849935153692</v>
      </c>
      <c r="K4117" s="471">
        <f>'Potential Projects'!E4118</f>
        <v>24.018238658353042</v>
      </c>
      <c r="L4117" s="476">
        <f t="shared" si="454"/>
        <v>968.7979114064932</v>
      </c>
      <c r="M4117" s="471">
        <f t="shared" si="450"/>
        <v>1381.5671280264469</v>
      </c>
      <c r="N4117" s="467">
        <f t="shared" si="455"/>
        <v>0</v>
      </c>
      <c r="O4117" s="475" t="str">
        <f t="shared" si="456"/>
        <v/>
      </c>
    </row>
    <row r="4118" spans="1:15" hidden="1">
      <c r="A4118" s="475">
        <f t="shared" si="451"/>
        <v>43617</v>
      </c>
      <c r="B4118" s="475">
        <v>43637</v>
      </c>
      <c r="C4118" s="467">
        <v>13</v>
      </c>
      <c r="D4118" s="467">
        <v>1031</v>
      </c>
      <c r="E4118" s="467">
        <v>39</v>
      </c>
      <c r="F4118" s="467">
        <v>13</v>
      </c>
      <c r="G4118" s="467">
        <f t="array" ref="G4118">MAX(IF($A$2:$A$8761=A4118,$D$2:$D$8761))</f>
        <v>1470</v>
      </c>
      <c r="H4118" s="467">
        <f t="shared" si="452"/>
        <v>0</v>
      </c>
      <c r="I4118" s="475" t="str">
        <f t="shared" si="453"/>
        <v/>
      </c>
      <c r="J4118" s="471">
        <f>'Potential Projects'!D4119</f>
        <v>18.949995881004632</v>
      </c>
      <c r="K4118" s="471">
        <f>'Potential Projects'!E4119</f>
        <v>16.956857718770159</v>
      </c>
      <c r="L4118" s="476">
        <f t="shared" si="454"/>
        <v>943.09314640022524</v>
      </c>
      <c r="M4118" s="471">
        <f t="shared" si="450"/>
        <v>1381.5671280264469</v>
      </c>
      <c r="N4118" s="467">
        <f t="shared" si="455"/>
        <v>0</v>
      </c>
      <c r="O4118" s="475" t="str">
        <f t="shared" si="456"/>
        <v/>
      </c>
    </row>
    <row r="4119" spans="1:15" hidden="1">
      <c r="A4119" s="475">
        <f t="shared" si="451"/>
        <v>43617</v>
      </c>
      <c r="B4119" s="475">
        <v>43637</v>
      </c>
      <c r="C4119" s="467">
        <v>14</v>
      </c>
      <c r="D4119" s="467">
        <v>1028</v>
      </c>
      <c r="E4119" s="467">
        <v>20</v>
      </c>
      <c r="F4119" s="467">
        <v>7</v>
      </c>
      <c r="G4119" s="467">
        <f t="array" ref="G4119">MAX(IF($A$2:$A$8761=A4119,$D$2:$D$8761))</f>
        <v>1470</v>
      </c>
      <c r="H4119" s="467">
        <f t="shared" si="452"/>
        <v>0</v>
      </c>
      <c r="I4119" s="475" t="str">
        <f t="shared" si="453"/>
        <v/>
      </c>
      <c r="J4119" s="471">
        <f>'Potential Projects'!D4120</f>
        <v>8.1283841746196597</v>
      </c>
      <c r="K4119" s="471">
        <f>'Potential Projects'!E4120</f>
        <v>6.9886315846054607</v>
      </c>
      <c r="L4119" s="476">
        <f t="shared" si="454"/>
        <v>985.88298424077482</v>
      </c>
      <c r="M4119" s="471">
        <f t="shared" si="450"/>
        <v>1381.5671280264469</v>
      </c>
      <c r="N4119" s="467">
        <f t="shared" si="455"/>
        <v>0</v>
      </c>
      <c r="O4119" s="475" t="str">
        <f t="shared" si="456"/>
        <v/>
      </c>
    </row>
    <row r="4120" spans="1:15" hidden="1">
      <c r="A4120" s="475">
        <f t="shared" si="451"/>
        <v>43617</v>
      </c>
      <c r="B4120" s="475">
        <v>43637</v>
      </c>
      <c r="C4120" s="467">
        <v>15</v>
      </c>
      <c r="D4120" s="467">
        <v>1023</v>
      </c>
      <c r="E4120" s="467">
        <v>12</v>
      </c>
      <c r="F4120" s="467">
        <v>6</v>
      </c>
      <c r="G4120" s="467">
        <f t="array" ref="G4120">MAX(IF($A$2:$A$8761=A4120,$D$2:$D$8761))</f>
        <v>1470</v>
      </c>
      <c r="H4120" s="467">
        <f t="shared" si="452"/>
        <v>0</v>
      </c>
      <c r="I4120" s="475" t="str">
        <f t="shared" si="453"/>
        <v/>
      </c>
      <c r="J4120" s="471">
        <f>'Potential Projects'!D4121</f>
        <v>5.4341364529374232</v>
      </c>
      <c r="K4120" s="471">
        <f>'Potential Projects'!E4121</f>
        <v>16.834044291550207</v>
      </c>
      <c r="L4120" s="476">
        <f t="shared" si="454"/>
        <v>982.73181925551239</v>
      </c>
      <c r="M4120" s="471">
        <f t="shared" si="450"/>
        <v>1381.5671280264469</v>
      </c>
      <c r="N4120" s="467">
        <f t="shared" si="455"/>
        <v>0</v>
      </c>
      <c r="O4120" s="475" t="str">
        <f t="shared" si="456"/>
        <v/>
      </c>
    </row>
    <row r="4121" spans="1:15" hidden="1">
      <c r="A4121" s="475">
        <f t="shared" si="451"/>
        <v>43617</v>
      </c>
      <c r="B4121" s="475">
        <v>43637</v>
      </c>
      <c r="C4121" s="467">
        <v>16</v>
      </c>
      <c r="D4121" s="467">
        <v>1024</v>
      </c>
      <c r="E4121" s="467">
        <v>9</v>
      </c>
      <c r="F4121" s="467">
        <v>15</v>
      </c>
      <c r="G4121" s="467">
        <f t="array" ref="G4121">MAX(IF($A$2:$A$8761=A4121,$D$2:$D$8761))</f>
        <v>1470</v>
      </c>
      <c r="H4121" s="467">
        <f t="shared" si="452"/>
        <v>0</v>
      </c>
      <c r="I4121" s="475" t="str">
        <f t="shared" si="453"/>
        <v/>
      </c>
      <c r="J4121" s="471">
        <f>'Potential Projects'!D4122</f>
        <v>5.6093597036039382</v>
      </c>
      <c r="K4121" s="471">
        <f>'Potential Projects'!E4122</f>
        <v>35.275614652762847</v>
      </c>
      <c r="L4121" s="476">
        <f t="shared" si="454"/>
        <v>959.1150256436332</v>
      </c>
      <c r="M4121" s="471">
        <f t="shared" si="450"/>
        <v>1381.5671280264469</v>
      </c>
      <c r="N4121" s="467">
        <f t="shared" si="455"/>
        <v>0</v>
      </c>
      <c r="O4121" s="475" t="str">
        <f t="shared" si="456"/>
        <v/>
      </c>
    </row>
    <row r="4122" spans="1:15" hidden="1">
      <c r="A4122" s="475">
        <f t="shared" si="451"/>
        <v>43617</v>
      </c>
      <c r="B4122" s="475">
        <v>43637</v>
      </c>
      <c r="C4122" s="467">
        <v>17</v>
      </c>
      <c r="D4122" s="467">
        <v>1003</v>
      </c>
      <c r="E4122" s="467">
        <v>1</v>
      </c>
      <c r="F4122" s="467">
        <v>15</v>
      </c>
      <c r="G4122" s="467">
        <f t="array" ref="G4122">MAX(IF($A$2:$A$8761=A4122,$D$2:$D$8761))</f>
        <v>1470</v>
      </c>
      <c r="H4122" s="467">
        <f t="shared" si="452"/>
        <v>0</v>
      </c>
      <c r="I4122" s="475" t="str">
        <f t="shared" si="453"/>
        <v/>
      </c>
      <c r="J4122" s="471">
        <f>'Potential Projects'!D4123</f>
        <v>5.9915699546974031</v>
      </c>
      <c r="K4122" s="471">
        <f>'Potential Projects'!E4123</f>
        <v>95.592652440335399</v>
      </c>
      <c r="L4122" s="476">
        <f t="shared" si="454"/>
        <v>885.41577760496716</v>
      </c>
      <c r="M4122" s="471">
        <f t="shared" si="450"/>
        <v>1381.5671280264469</v>
      </c>
      <c r="N4122" s="467">
        <f t="shared" si="455"/>
        <v>0</v>
      </c>
      <c r="O4122" s="475" t="str">
        <f t="shared" si="456"/>
        <v/>
      </c>
    </row>
    <row r="4123" spans="1:15" hidden="1">
      <c r="A4123" s="475">
        <f t="shared" si="451"/>
        <v>43617</v>
      </c>
      <c r="B4123" s="475">
        <v>43637</v>
      </c>
      <c r="C4123" s="467">
        <v>18</v>
      </c>
      <c r="D4123" s="467">
        <v>1016</v>
      </c>
      <c r="E4123" s="467">
        <v>2</v>
      </c>
      <c r="F4123" s="467">
        <v>9</v>
      </c>
      <c r="G4123" s="467">
        <f t="array" ref="G4123">MAX(IF($A$2:$A$8761=A4123,$D$2:$D$8761))</f>
        <v>1470</v>
      </c>
      <c r="H4123" s="467">
        <f t="shared" si="452"/>
        <v>0</v>
      </c>
      <c r="I4123" s="475" t="str">
        <f t="shared" si="453"/>
        <v/>
      </c>
      <c r="J4123" s="471">
        <f>'Potential Projects'!D4124</f>
        <v>5.7281523184108725</v>
      </c>
      <c r="K4123" s="471">
        <f>'Potential Projects'!E4124</f>
        <v>99.561794667813373</v>
      </c>
      <c r="L4123" s="476">
        <f t="shared" si="454"/>
        <v>899.71005301377579</v>
      </c>
      <c r="M4123" s="471">
        <f t="shared" si="450"/>
        <v>1381.5671280264469</v>
      </c>
      <c r="N4123" s="467">
        <f t="shared" si="455"/>
        <v>0</v>
      </c>
      <c r="O4123" s="475" t="str">
        <f t="shared" si="456"/>
        <v/>
      </c>
    </row>
    <row r="4124" spans="1:15" hidden="1">
      <c r="A4124" s="475">
        <f t="shared" si="451"/>
        <v>43617</v>
      </c>
      <c r="B4124" s="475">
        <v>43637</v>
      </c>
      <c r="C4124" s="467">
        <v>19</v>
      </c>
      <c r="D4124" s="467">
        <v>1036</v>
      </c>
      <c r="E4124" s="467">
        <v>1</v>
      </c>
      <c r="F4124" s="467">
        <v>12</v>
      </c>
      <c r="G4124" s="467">
        <f t="array" ref="G4124">MAX(IF($A$2:$A$8761=A4124,$D$2:$D$8761))</f>
        <v>1470</v>
      </c>
      <c r="H4124" s="467">
        <f t="shared" si="452"/>
        <v>0</v>
      </c>
      <c r="I4124" s="475" t="str">
        <f t="shared" si="453"/>
        <v/>
      </c>
      <c r="J4124" s="471">
        <f>'Potential Projects'!D4125</f>
        <v>2.6035435631278747</v>
      </c>
      <c r="K4124" s="471">
        <f>'Potential Projects'!E4125</f>
        <v>81.746025209632336</v>
      </c>
      <c r="L4124" s="476">
        <f t="shared" si="454"/>
        <v>938.65043122723978</v>
      </c>
      <c r="M4124" s="471">
        <f t="shared" si="450"/>
        <v>1381.5671280264469</v>
      </c>
      <c r="N4124" s="467">
        <f t="shared" si="455"/>
        <v>0</v>
      </c>
      <c r="O4124" s="475" t="str">
        <f t="shared" si="456"/>
        <v/>
      </c>
    </row>
    <row r="4125" spans="1:15" hidden="1">
      <c r="A4125" s="475">
        <f t="shared" si="451"/>
        <v>43617</v>
      </c>
      <c r="B4125" s="475">
        <v>43637</v>
      </c>
      <c r="C4125" s="467">
        <v>20</v>
      </c>
      <c r="D4125" s="467">
        <v>1007</v>
      </c>
      <c r="E4125" s="467">
        <v>1</v>
      </c>
      <c r="F4125" s="467">
        <v>4</v>
      </c>
      <c r="G4125" s="467">
        <f t="array" ref="G4125">MAX(IF($A$2:$A$8761=A4125,$D$2:$D$8761))</f>
        <v>1470</v>
      </c>
      <c r="H4125" s="467">
        <f t="shared" si="452"/>
        <v>0</v>
      </c>
      <c r="I4125" s="475" t="str">
        <f t="shared" si="453"/>
        <v/>
      </c>
      <c r="J4125" s="471">
        <f>'Potential Projects'!D4126</f>
        <v>5.5566847320539585</v>
      </c>
      <c r="K4125" s="471">
        <f>'Potential Projects'!E4126</f>
        <v>87.443160180606313</v>
      </c>
      <c r="L4125" s="476">
        <f t="shared" si="454"/>
        <v>909.00015508733964</v>
      </c>
      <c r="M4125" s="471">
        <f t="shared" si="450"/>
        <v>1381.5671280264469</v>
      </c>
      <c r="N4125" s="467">
        <f t="shared" si="455"/>
        <v>0</v>
      </c>
      <c r="O4125" s="475" t="str">
        <f t="shared" si="456"/>
        <v/>
      </c>
    </row>
    <row r="4126" spans="1:15" hidden="1">
      <c r="A4126" s="475">
        <f t="shared" si="451"/>
        <v>43617</v>
      </c>
      <c r="B4126" s="475">
        <v>43637</v>
      </c>
      <c r="C4126" s="467">
        <v>21</v>
      </c>
      <c r="D4126" s="467">
        <v>981</v>
      </c>
      <c r="E4126" s="467">
        <v>4</v>
      </c>
      <c r="F4126" s="467">
        <v>0</v>
      </c>
      <c r="G4126" s="467">
        <f t="array" ref="G4126">MAX(IF($A$2:$A$8761=A4126,$D$2:$D$8761))</f>
        <v>1470</v>
      </c>
      <c r="H4126" s="467">
        <f t="shared" si="452"/>
        <v>0</v>
      </c>
      <c r="I4126" s="475" t="str">
        <f t="shared" si="453"/>
        <v/>
      </c>
      <c r="J4126" s="471">
        <f>'Potential Projects'!D4127</f>
        <v>7.6295115055159046</v>
      </c>
      <c r="K4126" s="471">
        <f>'Potential Projects'!E4127</f>
        <v>74.11281869490432</v>
      </c>
      <c r="L4126" s="476">
        <f t="shared" si="454"/>
        <v>895.25766979957984</v>
      </c>
      <c r="M4126" s="471">
        <f t="shared" si="450"/>
        <v>1381.5671280264469</v>
      </c>
      <c r="N4126" s="467">
        <f t="shared" si="455"/>
        <v>0</v>
      </c>
      <c r="O4126" s="475" t="str">
        <f t="shared" si="456"/>
        <v/>
      </c>
    </row>
    <row r="4127" spans="1:15" hidden="1">
      <c r="A4127" s="475">
        <f t="shared" si="451"/>
        <v>43617</v>
      </c>
      <c r="B4127" s="475">
        <v>43637</v>
      </c>
      <c r="C4127" s="467">
        <v>22</v>
      </c>
      <c r="D4127" s="467">
        <v>982</v>
      </c>
      <c r="E4127" s="467">
        <v>5</v>
      </c>
      <c r="F4127" s="467">
        <v>0</v>
      </c>
      <c r="G4127" s="467">
        <f t="array" ref="G4127">MAX(IF($A$2:$A$8761=A4127,$D$2:$D$8761))</f>
        <v>1470</v>
      </c>
      <c r="H4127" s="467">
        <f t="shared" si="452"/>
        <v>0</v>
      </c>
      <c r="I4127" s="475" t="str">
        <f t="shared" si="453"/>
        <v/>
      </c>
      <c r="J4127" s="471">
        <f>'Potential Projects'!D4128</f>
        <v>5.5205174579659859</v>
      </c>
      <c r="K4127" s="471">
        <f>'Potential Projects'!E4128</f>
        <v>28.867413405719205</v>
      </c>
      <c r="L4127" s="476">
        <f t="shared" si="454"/>
        <v>942.61206913631486</v>
      </c>
      <c r="M4127" s="471">
        <f t="shared" si="450"/>
        <v>1381.5671280264469</v>
      </c>
      <c r="N4127" s="467">
        <f t="shared" si="455"/>
        <v>0</v>
      </c>
      <c r="O4127" s="475" t="str">
        <f t="shared" si="456"/>
        <v/>
      </c>
    </row>
    <row r="4128" spans="1:15" hidden="1">
      <c r="A4128" s="475">
        <f t="shared" si="451"/>
        <v>43617</v>
      </c>
      <c r="B4128" s="475">
        <v>43637</v>
      </c>
      <c r="C4128" s="467">
        <v>23</v>
      </c>
      <c r="D4128" s="467">
        <v>923</v>
      </c>
      <c r="E4128" s="467">
        <v>7</v>
      </c>
      <c r="F4128" s="467">
        <v>0</v>
      </c>
      <c r="G4128" s="467">
        <f t="array" ref="G4128">MAX(IF($A$2:$A$8761=A4128,$D$2:$D$8761))</f>
        <v>1470</v>
      </c>
      <c r="H4128" s="467">
        <f t="shared" si="452"/>
        <v>0</v>
      </c>
      <c r="I4128" s="475" t="str">
        <f t="shared" si="453"/>
        <v/>
      </c>
      <c r="J4128" s="471">
        <f>'Potential Projects'!D4129</f>
        <v>6.8963022572471884</v>
      </c>
      <c r="K4128" s="471">
        <f>'Potential Projects'!E4129</f>
        <v>27.270056600731024</v>
      </c>
      <c r="L4128" s="476">
        <f t="shared" si="454"/>
        <v>881.83364114202186</v>
      </c>
      <c r="M4128" s="471">
        <f t="shared" si="450"/>
        <v>1381.5671280264469</v>
      </c>
      <c r="N4128" s="467">
        <f t="shared" si="455"/>
        <v>0</v>
      </c>
      <c r="O4128" s="475" t="str">
        <f t="shared" si="456"/>
        <v/>
      </c>
    </row>
    <row r="4129" spans="1:15" hidden="1">
      <c r="A4129" s="475">
        <f t="shared" si="451"/>
        <v>43617</v>
      </c>
      <c r="B4129" s="475">
        <v>43637</v>
      </c>
      <c r="C4129" s="467">
        <v>24</v>
      </c>
      <c r="D4129" s="467">
        <v>852</v>
      </c>
      <c r="E4129" s="467">
        <v>9</v>
      </c>
      <c r="F4129" s="467">
        <v>0</v>
      </c>
      <c r="G4129" s="467">
        <f t="array" ref="G4129">MAX(IF($A$2:$A$8761=A4129,$D$2:$D$8761))</f>
        <v>1470</v>
      </c>
      <c r="H4129" s="467">
        <f t="shared" si="452"/>
        <v>0</v>
      </c>
      <c r="I4129" s="475" t="str">
        <f t="shared" si="453"/>
        <v/>
      </c>
      <c r="J4129" s="471">
        <f>'Potential Projects'!D4130</f>
        <v>5.8210027400414557</v>
      </c>
      <c r="K4129" s="471">
        <f>'Potential Projects'!E4130</f>
        <v>34.320486024510863</v>
      </c>
      <c r="L4129" s="476">
        <f t="shared" si="454"/>
        <v>802.85851123544774</v>
      </c>
      <c r="M4129" s="471">
        <f t="shared" si="450"/>
        <v>1381.5671280264469</v>
      </c>
      <c r="N4129" s="467">
        <f t="shared" si="455"/>
        <v>0</v>
      </c>
      <c r="O4129" s="475" t="str">
        <f t="shared" si="456"/>
        <v/>
      </c>
    </row>
    <row r="4130" spans="1:15" hidden="1">
      <c r="A4130" s="475">
        <f t="shared" si="451"/>
        <v>43617</v>
      </c>
      <c r="B4130" s="475">
        <v>43638</v>
      </c>
      <c r="C4130" s="467">
        <v>1</v>
      </c>
      <c r="D4130" s="467">
        <v>803</v>
      </c>
      <c r="E4130" s="467">
        <v>21</v>
      </c>
      <c r="F4130" s="467">
        <v>0</v>
      </c>
      <c r="G4130" s="467">
        <f t="array" ref="G4130">MAX(IF($A$2:$A$8761=A4130,$D$2:$D$8761))</f>
        <v>1470</v>
      </c>
      <c r="H4130" s="467">
        <f t="shared" si="452"/>
        <v>0</v>
      </c>
      <c r="I4130" s="475" t="str">
        <f t="shared" si="453"/>
        <v/>
      </c>
      <c r="J4130" s="471">
        <f>'Potential Projects'!D4131</f>
        <v>11.930555672272115</v>
      </c>
      <c r="K4130" s="471">
        <f>'Potential Projects'!E4131</f>
        <v>69.995831004085147</v>
      </c>
      <c r="L4130" s="476">
        <f t="shared" si="454"/>
        <v>700.07361332364269</v>
      </c>
      <c r="M4130" s="471">
        <f t="shared" si="450"/>
        <v>1381.5671280264469</v>
      </c>
      <c r="N4130" s="467">
        <f t="shared" si="455"/>
        <v>0</v>
      </c>
      <c r="O4130" s="475" t="str">
        <f t="shared" si="456"/>
        <v/>
      </c>
    </row>
    <row r="4131" spans="1:15" hidden="1">
      <c r="A4131" s="475">
        <f t="shared" si="451"/>
        <v>43617</v>
      </c>
      <c r="B4131" s="475">
        <v>43638</v>
      </c>
      <c r="C4131" s="467">
        <v>2</v>
      </c>
      <c r="D4131" s="467">
        <v>800</v>
      </c>
      <c r="E4131" s="467">
        <v>26</v>
      </c>
      <c r="F4131" s="467">
        <v>0</v>
      </c>
      <c r="G4131" s="467">
        <f t="array" ref="G4131">MAX(IF($A$2:$A$8761=A4131,$D$2:$D$8761))</f>
        <v>1470</v>
      </c>
      <c r="H4131" s="467">
        <f t="shared" si="452"/>
        <v>0</v>
      </c>
      <c r="I4131" s="475" t="str">
        <f t="shared" si="453"/>
        <v/>
      </c>
      <c r="J4131" s="471">
        <f>'Potential Projects'!D4132</f>
        <v>7.528860818316093</v>
      </c>
      <c r="K4131" s="471">
        <f>'Potential Projects'!E4132</f>
        <v>41.84339513007955</v>
      </c>
      <c r="L4131" s="476">
        <f t="shared" si="454"/>
        <v>724.6277440516044</v>
      </c>
      <c r="M4131" s="471">
        <f t="shared" si="450"/>
        <v>1381.5671280264469</v>
      </c>
      <c r="N4131" s="467">
        <f t="shared" si="455"/>
        <v>0</v>
      </c>
      <c r="O4131" s="475" t="str">
        <f t="shared" si="456"/>
        <v/>
      </c>
    </row>
    <row r="4132" spans="1:15" hidden="1">
      <c r="A4132" s="475">
        <f t="shared" si="451"/>
        <v>43617</v>
      </c>
      <c r="B4132" s="475">
        <v>43638</v>
      </c>
      <c r="C4132" s="467">
        <v>3</v>
      </c>
      <c r="D4132" s="467">
        <v>759</v>
      </c>
      <c r="E4132" s="467">
        <v>31</v>
      </c>
      <c r="F4132" s="467">
        <v>0</v>
      </c>
      <c r="G4132" s="467">
        <f t="array" ref="G4132">MAX(IF($A$2:$A$8761=A4132,$D$2:$D$8761))</f>
        <v>1470</v>
      </c>
      <c r="H4132" s="467">
        <f t="shared" si="452"/>
        <v>0</v>
      </c>
      <c r="I4132" s="475" t="str">
        <f t="shared" si="453"/>
        <v/>
      </c>
      <c r="J4132" s="471">
        <f>'Potential Projects'!D4133</f>
        <v>6.6593415671865861</v>
      </c>
      <c r="K4132" s="471">
        <f>'Potential Projects'!E4133</f>
        <v>47.08995345087078</v>
      </c>
      <c r="L4132" s="476">
        <f t="shared" si="454"/>
        <v>674.25070498194259</v>
      </c>
      <c r="M4132" s="471">
        <f t="shared" si="450"/>
        <v>1381.5671280264469</v>
      </c>
      <c r="N4132" s="467">
        <f t="shared" si="455"/>
        <v>0</v>
      </c>
      <c r="O4132" s="475" t="str">
        <f t="shared" si="456"/>
        <v/>
      </c>
    </row>
    <row r="4133" spans="1:15" hidden="1">
      <c r="A4133" s="475">
        <f t="shared" si="451"/>
        <v>43617</v>
      </c>
      <c r="B4133" s="475">
        <v>43638</v>
      </c>
      <c r="C4133" s="467">
        <v>4</v>
      </c>
      <c r="D4133" s="467">
        <v>748</v>
      </c>
      <c r="E4133" s="467">
        <v>31</v>
      </c>
      <c r="F4133" s="467">
        <v>0</v>
      </c>
      <c r="G4133" s="467">
        <f t="array" ref="G4133">MAX(IF($A$2:$A$8761=A4133,$D$2:$D$8761))</f>
        <v>1470</v>
      </c>
      <c r="H4133" s="467">
        <f t="shared" si="452"/>
        <v>0</v>
      </c>
      <c r="I4133" s="475" t="str">
        <f t="shared" si="453"/>
        <v/>
      </c>
      <c r="J4133" s="471">
        <f>'Potential Projects'!D4134</f>
        <v>5.0067109851459337</v>
      </c>
      <c r="K4133" s="471">
        <f>'Potential Projects'!E4134</f>
        <v>38.599399698989465</v>
      </c>
      <c r="L4133" s="476">
        <f t="shared" si="454"/>
        <v>673.39388931586461</v>
      </c>
      <c r="M4133" s="471">
        <f t="shared" si="450"/>
        <v>1381.5671280264469</v>
      </c>
      <c r="N4133" s="467">
        <f t="shared" si="455"/>
        <v>0</v>
      </c>
      <c r="O4133" s="475" t="str">
        <f t="shared" si="456"/>
        <v/>
      </c>
    </row>
    <row r="4134" spans="1:15" hidden="1">
      <c r="A4134" s="475">
        <f t="shared" si="451"/>
        <v>43617</v>
      </c>
      <c r="B4134" s="475">
        <v>43638</v>
      </c>
      <c r="C4134" s="467">
        <v>5</v>
      </c>
      <c r="D4134" s="467">
        <v>754</v>
      </c>
      <c r="E4134" s="467">
        <v>24</v>
      </c>
      <c r="F4134" s="467">
        <v>0</v>
      </c>
      <c r="G4134" s="467">
        <f t="array" ref="G4134">MAX(IF($A$2:$A$8761=A4134,$D$2:$D$8761))</f>
        <v>1470</v>
      </c>
      <c r="H4134" s="467">
        <f t="shared" si="452"/>
        <v>0</v>
      </c>
      <c r="I4134" s="475" t="str">
        <f t="shared" si="453"/>
        <v/>
      </c>
      <c r="J4134" s="471">
        <f>'Potential Projects'!D4135</f>
        <v>4.6519988455408363</v>
      </c>
      <c r="K4134" s="471">
        <f>'Potential Projects'!E4135</f>
        <v>46.894390668673402</v>
      </c>
      <c r="L4134" s="476">
        <f t="shared" si="454"/>
        <v>678.45361048578582</v>
      </c>
      <c r="M4134" s="471">
        <f t="shared" si="450"/>
        <v>1381.5671280264469</v>
      </c>
      <c r="N4134" s="467">
        <f t="shared" si="455"/>
        <v>0</v>
      </c>
      <c r="O4134" s="475" t="str">
        <f t="shared" si="456"/>
        <v/>
      </c>
    </row>
    <row r="4135" spans="1:15" hidden="1">
      <c r="A4135" s="475">
        <f t="shared" si="451"/>
        <v>43617</v>
      </c>
      <c r="B4135" s="475">
        <v>43638</v>
      </c>
      <c r="C4135" s="467">
        <v>6</v>
      </c>
      <c r="D4135" s="467">
        <v>781</v>
      </c>
      <c r="E4135" s="467">
        <v>35</v>
      </c>
      <c r="F4135" s="467">
        <v>2</v>
      </c>
      <c r="G4135" s="467">
        <f t="array" ref="G4135">MAX(IF($A$2:$A$8761=A4135,$D$2:$D$8761))</f>
        <v>1470</v>
      </c>
      <c r="H4135" s="467">
        <f t="shared" si="452"/>
        <v>0</v>
      </c>
      <c r="I4135" s="475" t="str">
        <f t="shared" si="453"/>
        <v/>
      </c>
      <c r="J4135" s="471">
        <f>'Potential Projects'!D4136</f>
        <v>0.99340432158551695</v>
      </c>
      <c r="K4135" s="471">
        <f>'Potential Projects'!E4136</f>
        <v>29.634801763061709</v>
      </c>
      <c r="L4135" s="476">
        <f t="shared" si="454"/>
        <v>713.37179391535278</v>
      </c>
      <c r="M4135" s="471">
        <f t="shared" si="450"/>
        <v>1381.5671280264469</v>
      </c>
      <c r="N4135" s="467">
        <f t="shared" si="455"/>
        <v>0</v>
      </c>
      <c r="O4135" s="475" t="str">
        <f t="shared" si="456"/>
        <v/>
      </c>
    </row>
    <row r="4136" spans="1:15" hidden="1">
      <c r="A4136" s="475">
        <f t="shared" si="451"/>
        <v>43617</v>
      </c>
      <c r="B4136" s="475">
        <v>43638</v>
      </c>
      <c r="C4136" s="467">
        <v>7</v>
      </c>
      <c r="D4136" s="467">
        <v>808</v>
      </c>
      <c r="E4136" s="467">
        <v>37</v>
      </c>
      <c r="F4136" s="467">
        <v>10</v>
      </c>
      <c r="G4136" s="467">
        <f t="array" ref="G4136">MAX(IF($A$2:$A$8761=A4136,$D$2:$D$8761))</f>
        <v>1470</v>
      </c>
      <c r="H4136" s="467">
        <f t="shared" si="452"/>
        <v>0</v>
      </c>
      <c r="I4136" s="475" t="str">
        <f t="shared" si="453"/>
        <v/>
      </c>
      <c r="J4136" s="471">
        <f>'Potential Projects'!D4137</f>
        <v>4.9153158321442101</v>
      </c>
      <c r="K4136" s="471">
        <f>'Potential Projects'!E4137</f>
        <v>15.927415233283165</v>
      </c>
      <c r="L4136" s="476">
        <f t="shared" si="454"/>
        <v>740.1572689345727</v>
      </c>
      <c r="M4136" s="471">
        <f t="shared" si="450"/>
        <v>1381.5671280264469</v>
      </c>
      <c r="N4136" s="467">
        <f t="shared" si="455"/>
        <v>0</v>
      </c>
      <c r="O4136" s="475" t="str">
        <f t="shared" si="456"/>
        <v/>
      </c>
    </row>
    <row r="4137" spans="1:15" hidden="1">
      <c r="A4137" s="475">
        <f t="shared" si="451"/>
        <v>43617</v>
      </c>
      <c r="B4137" s="475">
        <v>43638</v>
      </c>
      <c r="C4137" s="467">
        <v>8</v>
      </c>
      <c r="D4137" s="467">
        <v>855</v>
      </c>
      <c r="E4137" s="467">
        <v>28</v>
      </c>
      <c r="F4137" s="467">
        <v>17</v>
      </c>
      <c r="G4137" s="467">
        <f t="array" ref="G4137">MAX(IF($A$2:$A$8761=A4137,$D$2:$D$8761))</f>
        <v>1470</v>
      </c>
      <c r="H4137" s="467">
        <f t="shared" si="452"/>
        <v>0</v>
      </c>
      <c r="I4137" s="475" t="str">
        <f t="shared" si="453"/>
        <v/>
      </c>
      <c r="J4137" s="471">
        <f>'Potential Projects'!D4138</f>
        <v>1.1857097884287984</v>
      </c>
      <c r="K4137" s="471">
        <f>'Potential Projects'!E4138</f>
        <v>21.686348043431519</v>
      </c>
      <c r="L4137" s="476">
        <f t="shared" si="454"/>
        <v>787.12794216813973</v>
      </c>
      <c r="M4137" s="471">
        <f t="shared" si="450"/>
        <v>1381.5671280264469</v>
      </c>
      <c r="N4137" s="467">
        <f t="shared" si="455"/>
        <v>0</v>
      </c>
      <c r="O4137" s="475" t="str">
        <f t="shared" si="456"/>
        <v/>
      </c>
    </row>
    <row r="4138" spans="1:15" hidden="1">
      <c r="A4138" s="475">
        <f t="shared" si="451"/>
        <v>43617</v>
      </c>
      <c r="B4138" s="475">
        <v>43638</v>
      </c>
      <c r="C4138" s="467">
        <v>9</v>
      </c>
      <c r="D4138" s="467">
        <v>901</v>
      </c>
      <c r="E4138" s="467">
        <v>22</v>
      </c>
      <c r="F4138" s="467">
        <v>16</v>
      </c>
      <c r="G4138" s="467">
        <f t="array" ref="G4138">MAX(IF($A$2:$A$8761=A4138,$D$2:$D$8761))</f>
        <v>1470</v>
      </c>
      <c r="H4138" s="467">
        <f t="shared" si="452"/>
        <v>0</v>
      </c>
      <c r="I4138" s="475" t="str">
        <f t="shared" si="453"/>
        <v/>
      </c>
      <c r="J4138" s="471">
        <f>'Potential Projects'!D4139</f>
        <v>0.41531066376419284</v>
      </c>
      <c r="K4138" s="471">
        <f>'Potential Projects'!E4139</f>
        <v>23.729587991829714</v>
      </c>
      <c r="L4138" s="476">
        <f t="shared" si="454"/>
        <v>838.85510134440608</v>
      </c>
      <c r="M4138" s="471">
        <f t="shared" si="450"/>
        <v>1381.5671280264469</v>
      </c>
      <c r="N4138" s="467">
        <f t="shared" si="455"/>
        <v>0</v>
      </c>
      <c r="O4138" s="475" t="str">
        <f t="shared" si="456"/>
        <v/>
      </c>
    </row>
    <row r="4139" spans="1:15" hidden="1">
      <c r="A4139" s="475">
        <f t="shared" si="451"/>
        <v>43617</v>
      </c>
      <c r="B4139" s="475">
        <v>43638</v>
      </c>
      <c r="C4139" s="467">
        <v>10</v>
      </c>
      <c r="D4139" s="467">
        <v>927</v>
      </c>
      <c r="E4139" s="467">
        <v>27</v>
      </c>
      <c r="F4139" s="467">
        <v>19</v>
      </c>
      <c r="G4139" s="467">
        <f t="array" ref="G4139">MAX(IF($A$2:$A$8761=A4139,$D$2:$D$8761))</f>
        <v>1470</v>
      </c>
      <c r="H4139" s="467">
        <f t="shared" si="452"/>
        <v>0</v>
      </c>
      <c r="I4139" s="475" t="str">
        <f t="shared" si="453"/>
        <v/>
      </c>
      <c r="J4139" s="471">
        <f>'Potential Projects'!D4140</f>
        <v>0.46809089739755078</v>
      </c>
      <c r="K4139" s="471">
        <f>'Potential Projects'!E4140</f>
        <v>21.468882229628033</v>
      </c>
      <c r="L4139" s="476">
        <f t="shared" si="454"/>
        <v>859.06302687297443</v>
      </c>
      <c r="M4139" s="471">
        <f t="shared" ref="M4139:M4202" si="457">MAX($L$3626:$L$4345)</f>
        <v>1381.5671280264469</v>
      </c>
      <c r="N4139" s="467">
        <f t="shared" si="455"/>
        <v>0</v>
      </c>
      <c r="O4139" s="475" t="str">
        <f t="shared" si="456"/>
        <v/>
      </c>
    </row>
    <row r="4140" spans="1:15" hidden="1">
      <c r="A4140" s="475">
        <f t="shared" si="451"/>
        <v>43617</v>
      </c>
      <c r="B4140" s="475">
        <v>43638</v>
      </c>
      <c r="C4140" s="467">
        <v>11</v>
      </c>
      <c r="D4140" s="467">
        <v>930</v>
      </c>
      <c r="E4140" s="467">
        <v>31</v>
      </c>
      <c r="F4140" s="467">
        <v>19</v>
      </c>
      <c r="G4140" s="467">
        <f t="array" ref="G4140">MAX(IF($A$2:$A$8761=A4140,$D$2:$D$8761))</f>
        <v>1470</v>
      </c>
      <c r="H4140" s="467">
        <f t="shared" si="452"/>
        <v>0</v>
      </c>
      <c r="I4140" s="475" t="str">
        <f t="shared" si="453"/>
        <v/>
      </c>
      <c r="J4140" s="471">
        <f>'Potential Projects'!D4141</f>
        <v>0.1897525027632358</v>
      </c>
      <c r="K4140" s="471">
        <f>'Potential Projects'!E4141</f>
        <v>19.642325843904537</v>
      </c>
      <c r="L4140" s="476">
        <f t="shared" si="454"/>
        <v>860.1679216533322</v>
      </c>
      <c r="M4140" s="471">
        <f t="shared" si="457"/>
        <v>1381.5671280264469</v>
      </c>
      <c r="N4140" s="467">
        <f t="shared" si="455"/>
        <v>0</v>
      </c>
      <c r="O4140" s="475" t="str">
        <f t="shared" si="456"/>
        <v/>
      </c>
    </row>
    <row r="4141" spans="1:15" hidden="1">
      <c r="A4141" s="475">
        <f t="shared" si="451"/>
        <v>43617</v>
      </c>
      <c r="B4141" s="475">
        <v>43638</v>
      </c>
      <c r="C4141" s="467">
        <v>12</v>
      </c>
      <c r="D4141" s="467">
        <v>944</v>
      </c>
      <c r="E4141" s="467">
        <v>32</v>
      </c>
      <c r="F4141" s="467">
        <v>18</v>
      </c>
      <c r="G4141" s="467">
        <f t="array" ref="G4141">MAX(IF($A$2:$A$8761=A4141,$D$2:$D$8761))</f>
        <v>1470</v>
      </c>
      <c r="H4141" s="467">
        <f t="shared" si="452"/>
        <v>0</v>
      </c>
      <c r="I4141" s="475" t="str">
        <f t="shared" si="453"/>
        <v/>
      </c>
      <c r="J4141" s="471">
        <f>'Potential Projects'!D4142</f>
        <v>0.49406835322518211</v>
      </c>
      <c r="K4141" s="471">
        <f>'Potential Projects'!E4142</f>
        <v>12.907925876155666</v>
      </c>
      <c r="L4141" s="476">
        <f t="shared" si="454"/>
        <v>880.59800577061912</v>
      </c>
      <c r="M4141" s="471">
        <f t="shared" si="457"/>
        <v>1381.5671280264469</v>
      </c>
      <c r="N4141" s="467">
        <f t="shared" si="455"/>
        <v>0</v>
      </c>
      <c r="O4141" s="475" t="str">
        <f t="shared" si="456"/>
        <v/>
      </c>
    </row>
    <row r="4142" spans="1:15" hidden="1">
      <c r="A4142" s="475">
        <f t="shared" si="451"/>
        <v>43617</v>
      </c>
      <c r="B4142" s="475">
        <v>43638</v>
      </c>
      <c r="C4142" s="467">
        <v>13</v>
      </c>
      <c r="D4142" s="467">
        <v>973</v>
      </c>
      <c r="E4142" s="467">
        <v>34</v>
      </c>
      <c r="F4142" s="467">
        <v>19</v>
      </c>
      <c r="G4142" s="467">
        <f t="array" ref="G4142">MAX(IF($A$2:$A$8761=A4142,$D$2:$D$8761))</f>
        <v>1470</v>
      </c>
      <c r="H4142" s="467">
        <f t="shared" si="452"/>
        <v>0</v>
      </c>
      <c r="I4142" s="475" t="str">
        <f t="shared" si="453"/>
        <v/>
      </c>
      <c r="J4142" s="471">
        <f>'Potential Projects'!D4143</f>
        <v>4.23649482011266</v>
      </c>
      <c r="K4142" s="471">
        <f>'Potential Projects'!E4143</f>
        <v>7.1020579982799408</v>
      </c>
      <c r="L4142" s="476">
        <f t="shared" si="454"/>
        <v>908.6614471816074</v>
      </c>
      <c r="M4142" s="471">
        <f t="shared" si="457"/>
        <v>1381.5671280264469</v>
      </c>
      <c r="N4142" s="467">
        <f t="shared" si="455"/>
        <v>0</v>
      </c>
      <c r="O4142" s="475" t="str">
        <f t="shared" si="456"/>
        <v/>
      </c>
    </row>
    <row r="4143" spans="1:15" hidden="1">
      <c r="A4143" s="475">
        <f t="shared" si="451"/>
        <v>43617</v>
      </c>
      <c r="B4143" s="475">
        <v>43638</v>
      </c>
      <c r="C4143" s="467">
        <v>14</v>
      </c>
      <c r="D4143" s="467">
        <v>937</v>
      </c>
      <c r="E4143" s="467">
        <v>29</v>
      </c>
      <c r="F4143" s="467">
        <v>17</v>
      </c>
      <c r="G4143" s="467">
        <f t="array" ref="G4143">MAX(IF($A$2:$A$8761=A4143,$D$2:$D$8761))</f>
        <v>1470</v>
      </c>
      <c r="H4143" s="467">
        <f t="shared" si="452"/>
        <v>0</v>
      </c>
      <c r="I4143" s="475" t="str">
        <f t="shared" si="453"/>
        <v/>
      </c>
      <c r="J4143" s="471">
        <f>'Potential Projects'!D4144</f>
        <v>1.1030638000251758</v>
      </c>
      <c r="K4143" s="471">
        <f>'Potential Projects'!E4144</f>
        <v>3.0030620834229196</v>
      </c>
      <c r="L4143" s="476">
        <f t="shared" si="454"/>
        <v>886.89387411655184</v>
      </c>
      <c r="M4143" s="471">
        <f t="shared" si="457"/>
        <v>1381.5671280264469</v>
      </c>
      <c r="N4143" s="467">
        <f t="shared" si="455"/>
        <v>0</v>
      </c>
      <c r="O4143" s="475" t="str">
        <f t="shared" si="456"/>
        <v/>
      </c>
    </row>
    <row r="4144" spans="1:15" hidden="1">
      <c r="A4144" s="475">
        <f t="shared" si="451"/>
        <v>43617</v>
      </c>
      <c r="B4144" s="475">
        <v>43638</v>
      </c>
      <c r="C4144" s="467">
        <v>15</v>
      </c>
      <c r="D4144" s="467">
        <v>966</v>
      </c>
      <c r="E4144" s="467">
        <v>30</v>
      </c>
      <c r="F4144" s="467">
        <v>14</v>
      </c>
      <c r="G4144" s="467">
        <f t="array" ref="G4144">MAX(IF($A$2:$A$8761=A4144,$D$2:$D$8761))</f>
        <v>1470</v>
      </c>
      <c r="H4144" s="467">
        <f t="shared" si="452"/>
        <v>0</v>
      </c>
      <c r="I4144" s="475" t="str">
        <f t="shared" si="453"/>
        <v/>
      </c>
      <c r="J4144" s="471">
        <f>'Potential Projects'!D4145</f>
        <v>2.3900024711269166</v>
      </c>
      <c r="K4144" s="471">
        <f>'Potential Projects'!E4145</f>
        <v>2.9029339389378621</v>
      </c>
      <c r="L4144" s="476">
        <f t="shared" si="454"/>
        <v>916.70706358993527</v>
      </c>
      <c r="M4144" s="471">
        <f t="shared" si="457"/>
        <v>1381.5671280264469</v>
      </c>
      <c r="N4144" s="467">
        <f t="shared" si="455"/>
        <v>0</v>
      </c>
      <c r="O4144" s="475" t="str">
        <f t="shared" si="456"/>
        <v/>
      </c>
    </row>
    <row r="4145" spans="1:15" hidden="1">
      <c r="A4145" s="475">
        <f t="shared" si="451"/>
        <v>43617</v>
      </c>
      <c r="B4145" s="475">
        <v>43638</v>
      </c>
      <c r="C4145" s="467">
        <v>16</v>
      </c>
      <c r="D4145" s="467">
        <v>971</v>
      </c>
      <c r="E4145" s="467">
        <v>36</v>
      </c>
      <c r="F4145" s="467">
        <v>16</v>
      </c>
      <c r="G4145" s="467">
        <f t="array" ref="G4145">MAX(IF($A$2:$A$8761=A4145,$D$2:$D$8761))</f>
        <v>1470</v>
      </c>
      <c r="H4145" s="467">
        <f t="shared" si="452"/>
        <v>0</v>
      </c>
      <c r="I4145" s="475" t="str">
        <f t="shared" si="453"/>
        <v/>
      </c>
      <c r="J4145" s="471">
        <f>'Potential Projects'!D4146</f>
        <v>2.4625141728393678</v>
      </c>
      <c r="K4145" s="471">
        <f>'Potential Projects'!E4146</f>
        <v>0.76973511072887546</v>
      </c>
      <c r="L4145" s="476">
        <f t="shared" si="454"/>
        <v>915.76775071643169</v>
      </c>
      <c r="M4145" s="471">
        <f t="shared" si="457"/>
        <v>1381.5671280264469</v>
      </c>
      <c r="N4145" s="467">
        <f t="shared" si="455"/>
        <v>0</v>
      </c>
      <c r="O4145" s="475" t="str">
        <f t="shared" si="456"/>
        <v/>
      </c>
    </row>
    <row r="4146" spans="1:15" hidden="1">
      <c r="A4146" s="475">
        <f t="shared" si="451"/>
        <v>43617</v>
      </c>
      <c r="B4146" s="475">
        <v>43638</v>
      </c>
      <c r="C4146" s="467">
        <v>17</v>
      </c>
      <c r="D4146" s="467">
        <v>1011</v>
      </c>
      <c r="E4146" s="467">
        <v>38</v>
      </c>
      <c r="F4146" s="467">
        <v>16</v>
      </c>
      <c r="G4146" s="467">
        <f t="array" ref="G4146">MAX(IF($A$2:$A$8761=A4146,$D$2:$D$8761))</f>
        <v>1470</v>
      </c>
      <c r="H4146" s="467">
        <f t="shared" si="452"/>
        <v>0</v>
      </c>
      <c r="I4146" s="475" t="str">
        <f t="shared" si="453"/>
        <v/>
      </c>
      <c r="J4146" s="471">
        <f>'Potential Projects'!D4147</f>
        <v>0.55249994024762406</v>
      </c>
      <c r="K4146" s="471">
        <f>'Potential Projects'!E4147</f>
        <v>0.98876542678993762</v>
      </c>
      <c r="L4146" s="476">
        <f t="shared" si="454"/>
        <v>955.45873463296255</v>
      </c>
      <c r="M4146" s="471">
        <f t="shared" si="457"/>
        <v>1381.5671280264469</v>
      </c>
      <c r="N4146" s="467">
        <f t="shared" si="455"/>
        <v>0</v>
      </c>
      <c r="O4146" s="475" t="str">
        <f t="shared" si="456"/>
        <v/>
      </c>
    </row>
    <row r="4147" spans="1:15" hidden="1">
      <c r="A4147" s="475">
        <f t="shared" si="451"/>
        <v>43617</v>
      </c>
      <c r="B4147" s="475">
        <v>43638</v>
      </c>
      <c r="C4147" s="467">
        <v>18</v>
      </c>
      <c r="D4147" s="467">
        <v>1030</v>
      </c>
      <c r="E4147" s="467">
        <v>56</v>
      </c>
      <c r="F4147" s="467">
        <v>15</v>
      </c>
      <c r="G4147" s="467">
        <f t="array" ref="G4147">MAX(IF($A$2:$A$8761=A4147,$D$2:$D$8761))</f>
        <v>1470</v>
      </c>
      <c r="H4147" s="467">
        <f t="shared" si="452"/>
        <v>0</v>
      </c>
      <c r="I4147" s="475" t="str">
        <f t="shared" si="453"/>
        <v/>
      </c>
      <c r="J4147" s="471">
        <f>'Potential Projects'!D4148</f>
        <v>5.0975578327086675</v>
      </c>
      <c r="K4147" s="471">
        <f>'Potential Projects'!E4148</f>
        <v>6.7070211782412388</v>
      </c>
      <c r="L4147" s="476">
        <f t="shared" si="454"/>
        <v>947.19542098905015</v>
      </c>
      <c r="M4147" s="471">
        <f t="shared" si="457"/>
        <v>1381.5671280264469</v>
      </c>
      <c r="N4147" s="467">
        <f t="shared" si="455"/>
        <v>0</v>
      </c>
      <c r="O4147" s="475" t="str">
        <f t="shared" si="456"/>
        <v/>
      </c>
    </row>
    <row r="4148" spans="1:15" hidden="1">
      <c r="A4148" s="475">
        <f t="shared" si="451"/>
        <v>43617</v>
      </c>
      <c r="B4148" s="475">
        <v>43638</v>
      </c>
      <c r="C4148" s="467">
        <v>19</v>
      </c>
      <c r="D4148" s="467">
        <v>1019</v>
      </c>
      <c r="E4148" s="467">
        <v>58</v>
      </c>
      <c r="F4148" s="467">
        <v>9</v>
      </c>
      <c r="G4148" s="467">
        <f t="array" ref="G4148">MAX(IF($A$2:$A$8761=A4148,$D$2:$D$8761))</f>
        <v>1470</v>
      </c>
      <c r="H4148" s="467">
        <f t="shared" si="452"/>
        <v>0</v>
      </c>
      <c r="I4148" s="475" t="str">
        <f t="shared" si="453"/>
        <v/>
      </c>
      <c r="J4148" s="471">
        <f>'Potential Projects'!D4149</f>
        <v>29.467361538537684</v>
      </c>
      <c r="K4148" s="471">
        <f>'Potential Projects'!E4149</f>
        <v>8.9004533433670172</v>
      </c>
      <c r="L4148" s="476">
        <f t="shared" si="454"/>
        <v>913.63218511809532</v>
      </c>
      <c r="M4148" s="471">
        <f t="shared" si="457"/>
        <v>1381.5671280264469</v>
      </c>
      <c r="N4148" s="467">
        <f t="shared" si="455"/>
        <v>0</v>
      </c>
      <c r="O4148" s="475" t="str">
        <f t="shared" si="456"/>
        <v/>
      </c>
    </row>
    <row r="4149" spans="1:15" hidden="1">
      <c r="A4149" s="475">
        <f t="shared" si="451"/>
        <v>43617</v>
      </c>
      <c r="B4149" s="475">
        <v>43638</v>
      </c>
      <c r="C4149" s="467">
        <v>20</v>
      </c>
      <c r="D4149" s="467">
        <v>977</v>
      </c>
      <c r="E4149" s="467">
        <v>25</v>
      </c>
      <c r="F4149" s="467">
        <v>3</v>
      </c>
      <c r="G4149" s="467">
        <f t="array" ref="G4149">MAX(IF($A$2:$A$8761=A4149,$D$2:$D$8761))</f>
        <v>1470</v>
      </c>
      <c r="H4149" s="467">
        <f t="shared" si="452"/>
        <v>0</v>
      </c>
      <c r="I4149" s="475" t="str">
        <f t="shared" si="453"/>
        <v/>
      </c>
      <c r="J4149" s="471">
        <f>'Potential Projects'!D4150</f>
        <v>16.551680153246913</v>
      </c>
      <c r="K4149" s="471">
        <f>'Potential Projects'!E4150</f>
        <v>6.7140614384003436</v>
      </c>
      <c r="L4149" s="476">
        <f t="shared" si="454"/>
        <v>925.73425840835273</v>
      </c>
      <c r="M4149" s="471">
        <f t="shared" si="457"/>
        <v>1381.5671280264469</v>
      </c>
      <c r="N4149" s="467">
        <f t="shared" si="455"/>
        <v>0</v>
      </c>
      <c r="O4149" s="475" t="str">
        <f t="shared" si="456"/>
        <v/>
      </c>
    </row>
    <row r="4150" spans="1:15" hidden="1">
      <c r="A4150" s="475">
        <f t="shared" si="451"/>
        <v>43617</v>
      </c>
      <c r="B4150" s="475">
        <v>43638</v>
      </c>
      <c r="C4150" s="467">
        <v>21</v>
      </c>
      <c r="D4150" s="467">
        <v>962</v>
      </c>
      <c r="E4150" s="467">
        <v>18</v>
      </c>
      <c r="F4150" s="467">
        <v>1</v>
      </c>
      <c r="G4150" s="467">
        <f t="array" ref="G4150">MAX(IF($A$2:$A$8761=A4150,$D$2:$D$8761))</f>
        <v>1470</v>
      </c>
      <c r="H4150" s="467">
        <f t="shared" si="452"/>
        <v>0</v>
      </c>
      <c r="I4150" s="475" t="str">
        <f t="shared" si="453"/>
        <v/>
      </c>
      <c r="J4150" s="471">
        <f>'Potential Projects'!D4151</f>
        <v>9.0779775400492984</v>
      </c>
      <c r="K4150" s="471">
        <f>'Potential Projects'!E4151</f>
        <v>14.885456729735543</v>
      </c>
      <c r="L4150" s="476">
        <f t="shared" si="454"/>
        <v>919.0365657302151</v>
      </c>
      <c r="M4150" s="471">
        <f t="shared" si="457"/>
        <v>1381.5671280264469</v>
      </c>
      <c r="N4150" s="467">
        <f t="shared" si="455"/>
        <v>0</v>
      </c>
      <c r="O4150" s="475" t="str">
        <f t="shared" si="456"/>
        <v/>
      </c>
    </row>
    <row r="4151" spans="1:15" hidden="1">
      <c r="A4151" s="475">
        <f t="shared" si="451"/>
        <v>43617</v>
      </c>
      <c r="B4151" s="475">
        <v>43638</v>
      </c>
      <c r="C4151" s="467">
        <v>22</v>
      </c>
      <c r="D4151" s="467">
        <v>952</v>
      </c>
      <c r="E4151" s="467">
        <v>31</v>
      </c>
      <c r="F4151" s="467">
        <v>0</v>
      </c>
      <c r="G4151" s="467">
        <f t="array" ref="G4151">MAX(IF($A$2:$A$8761=A4151,$D$2:$D$8761))</f>
        <v>1470</v>
      </c>
      <c r="H4151" s="467">
        <f t="shared" si="452"/>
        <v>0</v>
      </c>
      <c r="I4151" s="475" t="str">
        <f t="shared" si="453"/>
        <v/>
      </c>
      <c r="J4151" s="471">
        <f>'Potential Projects'!D4152</f>
        <v>3.250069786967559</v>
      </c>
      <c r="K4151" s="471">
        <f>'Potential Projects'!E4152</f>
        <v>39.176701032036121</v>
      </c>
      <c r="L4151" s="476">
        <f t="shared" si="454"/>
        <v>878.57322918099635</v>
      </c>
      <c r="M4151" s="471">
        <f t="shared" si="457"/>
        <v>1381.5671280264469</v>
      </c>
      <c r="N4151" s="467">
        <f t="shared" si="455"/>
        <v>0</v>
      </c>
      <c r="O4151" s="475" t="str">
        <f t="shared" si="456"/>
        <v/>
      </c>
    </row>
    <row r="4152" spans="1:15" hidden="1">
      <c r="A4152" s="475">
        <f t="shared" si="451"/>
        <v>43617</v>
      </c>
      <c r="B4152" s="475">
        <v>43638</v>
      </c>
      <c r="C4152" s="467">
        <v>23</v>
      </c>
      <c r="D4152" s="467">
        <v>910</v>
      </c>
      <c r="E4152" s="467">
        <v>28</v>
      </c>
      <c r="F4152" s="467">
        <v>0</v>
      </c>
      <c r="G4152" s="467">
        <f t="array" ref="G4152">MAX(IF($A$2:$A$8761=A4152,$D$2:$D$8761))</f>
        <v>1470</v>
      </c>
      <c r="H4152" s="467">
        <f t="shared" si="452"/>
        <v>0</v>
      </c>
      <c r="I4152" s="475" t="str">
        <f t="shared" si="453"/>
        <v/>
      </c>
      <c r="J4152" s="471">
        <f>'Potential Projects'!D4153</f>
        <v>3.2476832063780865</v>
      </c>
      <c r="K4152" s="471">
        <f>'Potential Projects'!E4153</f>
        <v>33.524936626531925</v>
      </c>
      <c r="L4152" s="476">
        <f t="shared" si="454"/>
        <v>845.22738016709002</v>
      </c>
      <c r="M4152" s="471">
        <f t="shared" si="457"/>
        <v>1381.5671280264469</v>
      </c>
      <c r="N4152" s="467">
        <f t="shared" si="455"/>
        <v>0</v>
      </c>
      <c r="O4152" s="475" t="str">
        <f t="shared" si="456"/>
        <v/>
      </c>
    </row>
    <row r="4153" spans="1:15" hidden="1">
      <c r="A4153" s="475">
        <f t="shared" si="451"/>
        <v>43617</v>
      </c>
      <c r="B4153" s="475">
        <v>43638</v>
      </c>
      <c r="C4153" s="467">
        <v>24</v>
      </c>
      <c r="D4153" s="467">
        <v>859</v>
      </c>
      <c r="E4153" s="467">
        <v>50</v>
      </c>
      <c r="F4153" s="467">
        <v>0</v>
      </c>
      <c r="G4153" s="467">
        <f t="array" ref="G4153">MAX(IF($A$2:$A$8761=A4153,$D$2:$D$8761))</f>
        <v>1470</v>
      </c>
      <c r="H4153" s="467">
        <f t="shared" si="452"/>
        <v>0</v>
      </c>
      <c r="I4153" s="475" t="str">
        <f t="shared" si="453"/>
        <v/>
      </c>
      <c r="J4153" s="471">
        <f>'Potential Projects'!D4154</f>
        <v>0.22240747152153365</v>
      </c>
      <c r="K4153" s="471">
        <f>'Potential Projects'!E4154</f>
        <v>62.250762577940229</v>
      </c>
      <c r="L4153" s="476">
        <f t="shared" si="454"/>
        <v>746.52682995053829</v>
      </c>
      <c r="M4153" s="471">
        <f t="shared" si="457"/>
        <v>1381.5671280264469</v>
      </c>
      <c r="N4153" s="467">
        <f t="shared" si="455"/>
        <v>0</v>
      </c>
      <c r="O4153" s="475" t="str">
        <f t="shared" si="456"/>
        <v/>
      </c>
    </row>
    <row r="4154" spans="1:15" hidden="1">
      <c r="A4154" s="475">
        <f t="shared" si="451"/>
        <v>43617</v>
      </c>
      <c r="B4154" s="475">
        <v>43639</v>
      </c>
      <c r="C4154" s="467">
        <v>1</v>
      </c>
      <c r="D4154" s="467">
        <v>794</v>
      </c>
      <c r="E4154" s="467">
        <v>90</v>
      </c>
      <c r="F4154" s="467">
        <v>0</v>
      </c>
      <c r="G4154" s="467">
        <f t="array" ref="G4154">MAX(IF($A$2:$A$8761=A4154,$D$2:$D$8761))</f>
        <v>1470</v>
      </c>
      <c r="H4154" s="467">
        <f t="shared" si="452"/>
        <v>0</v>
      </c>
      <c r="I4154" s="475" t="str">
        <f t="shared" si="453"/>
        <v/>
      </c>
      <c r="J4154" s="471">
        <f>'Potential Projects'!D4155</f>
        <v>43.388694177541936</v>
      </c>
      <c r="K4154" s="471">
        <f>'Potential Projects'!E4155</f>
        <v>51.182691356697475</v>
      </c>
      <c r="L4154" s="476">
        <f t="shared" si="454"/>
        <v>609.42861446576057</v>
      </c>
      <c r="M4154" s="471">
        <f t="shared" si="457"/>
        <v>1381.5671280264469</v>
      </c>
      <c r="N4154" s="467">
        <f t="shared" si="455"/>
        <v>0</v>
      </c>
      <c r="O4154" s="475" t="str">
        <f t="shared" si="456"/>
        <v/>
      </c>
    </row>
    <row r="4155" spans="1:15" hidden="1">
      <c r="A4155" s="475">
        <f t="shared" si="451"/>
        <v>43617</v>
      </c>
      <c r="B4155" s="475">
        <v>43639</v>
      </c>
      <c r="C4155" s="467">
        <v>2</v>
      </c>
      <c r="D4155" s="467">
        <v>768</v>
      </c>
      <c r="E4155" s="467">
        <v>103</v>
      </c>
      <c r="F4155" s="467">
        <v>0</v>
      </c>
      <c r="G4155" s="467">
        <f t="array" ref="G4155">MAX(IF($A$2:$A$8761=A4155,$D$2:$D$8761))</f>
        <v>1470</v>
      </c>
      <c r="H4155" s="467">
        <f t="shared" si="452"/>
        <v>0</v>
      </c>
      <c r="I4155" s="475" t="str">
        <f t="shared" si="453"/>
        <v/>
      </c>
      <c r="J4155" s="471">
        <f>'Potential Projects'!D4156</f>
        <v>144</v>
      </c>
      <c r="K4155" s="471">
        <f>'Potential Projects'!E4156</f>
        <v>43.58859739840895</v>
      </c>
      <c r="L4155" s="476">
        <f t="shared" si="454"/>
        <v>477.41140260159102</v>
      </c>
      <c r="M4155" s="471">
        <f t="shared" si="457"/>
        <v>1381.5671280264469</v>
      </c>
      <c r="N4155" s="467">
        <f t="shared" si="455"/>
        <v>0</v>
      </c>
      <c r="O4155" s="475" t="str">
        <f t="shared" si="456"/>
        <v/>
      </c>
    </row>
    <row r="4156" spans="1:15" hidden="1">
      <c r="A4156" s="475">
        <f t="shared" si="451"/>
        <v>43617</v>
      </c>
      <c r="B4156" s="475">
        <v>43639</v>
      </c>
      <c r="C4156" s="467">
        <v>3</v>
      </c>
      <c r="D4156" s="467">
        <v>745</v>
      </c>
      <c r="E4156" s="467">
        <v>102</v>
      </c>
      <c r="F4156" s="467">
        <v>0</v>
      </c>
      <c r="G4156" s="467">
        <f t="array" ref="G4156">MAX(IF($A$2:$A$8761=A4156,$D$2:$D$8761))</f>
        <v>1470</v>
      </c>
      <c r="H4156" s="467">
        <f t="shared" si="452"/>
        <v>0</v>
      </c>
      <c r="I4156" s="475" t="str">
        <f t="shared" si="453"/>
        <v/>
      </c>
      <c r="J4156" s="471">
        <f>'Potential Projects'!D4157</f>
        <v>144</v>
      </c>
      <c r="K4156" s="471">
        <f>'Potential Projects'!E4157</f>
        <v>53.543525263384218</v>
      </c>
      <c r="L4156" s="476">
        <f t="shared" si="454"/>
        <v>445.4564747366158</v>
      </c>
      <c r="M4156" s="471">
        <f t="shared" si="457"/>
        <v>1381.5671280264469</v>
      </c>
      <c r="N4156" s="467">
        <f t="shared" si="455"/>
        <v>0</v>
      </c>
      <c r="O4156" s="475" t="str">
        <f t="shared" si="456"/>
        <v/>
      </c>
    </row>
    <row r="4157" spans="1:15" hidden="1">
      <c r="A4157" s="475">
        <f t="shared" si="451"/>
        <v>43617</v>
      </c>
      <c r="B4157" s="475">
        <v>43639</v>
      </c>
      <c r="C4157" s="467">
        <v>4</v>
      </c>
      <c r="D4157" s="467">
        <v>719</v>
      </c>
      <c r="E4157" s="467">
        <v>103</v>
      </c>
      <c r="F4157" s="467">
        <v>0</v>
      </c>
      <c r="G4157" s="467">
        <f t="array" ref="G4157">MAX(IF($A$2:$A$8761=A4157,$D$2:$D$8761))</f>
        <v>1470</v>
      </c>
      <c r="H4157" s="467">
        <f t="shared" si="452"/>
        <v>0</v>
      </c>
      <c r="I4157" s="475" t="str">
        <f t="shared" si="453"/>
        <v/>
      </c>
      <c r="J4157" s="471">
        <f>'Potential Projects'!D4158</f>
        <v>144</v>
      </c>
      <c r="K4157" s="471">
        <f>'Potential Projects'!E4158</f>
        <v>31.002176736185767</v>
      </c>
      <c r="L4157" s="476">
        <f t="shared" si="454"/>
        <v>440.99782326381421</v>
      </c>
      <c r="M4157" s="471">
        <f t="shared" si="457"/>
        <v>1381.5671280264469</v>
      </c>
      <c r="N4157" s="467">
        <f t="shared" si="455"/>
        <v>0</v>
      </c>
      <c r="O4157" s="475" t="str">
        <f t="shared" si="456"/>
        <v/>
      </c>
    </row>
    <row r="4158" spans="1:15" hidden="1">
      <c r="A4158" s="475">
        <f t="shared" si="451"/>
        <v>43617</v>
      </c>
      <c r="B4158" s="475">
        <v>43639</v>
      </c>
      <c r="C4158" s="467">
        <v>5</v>
      </c>
      <c r="D4158" s="467">
        <v>733</v>
      </c>
      <c r="E4158" s="467">
        <v>100</v>
      </c>
      <c r="F4158" s="467">
        <v>0</v>
      </c>
      <c r="G4158" s="467">
        <f t="array" ref="G4158">MAX(IF($A$2:$A$8761=A4158,$D$2:$D$8761))</f>
        <v>1470</v>
      </c>
      <c r="H4158" s="467">
        <f t="shared" si="452"/>
        <v>0</v>
      </c>
      <c r="I4158" s="475" t="str">
        <f t="shared" si="453"/>
        <v/>
      </c>
      <c r="J4158" s="471">
        <f>'Potential Projects'!D4159</f>
        <v>144</v>
      </c>
      <c r="K4158" s="471">
        <f>'Potential Projects'!E4159</f>
        <v>21.251416415824554</v>
      </c>
      <c r="L4158" s="476">
        <f t="shared" si="454"/>
        <v>467.74858358417544</v>
      </c>
      <c r="M4158" s="471">
        <f t="shared" si="457"/>
        <v>1381.5671280264469</v>
      </c>
      <c r="N4158" s="467">
        <f t="shared" si="455"/>
        <v>0</v>
      </c>
      <c r="O4158" s="475" t="str">
        <f t="shared" si="456"/>
        <v/>
      </c>
    </row>
    <row r="4159" spans="1:15" hidden="1">
      <c r="A4159" s="475">
        <f t="shared" si="451"/>
        <v>43617</v>
      </c>
      <c r="B4159" s="475">
        <v>43639</v>
      </c>
      <c r="C4159" s="467">
        <v>6</v>
      </c>
      <c r="D4159" s="467">
        <v>739</v>
      </c>
      <c r="E4159" s="467">
        <v>101</v>
      </c>
      <c r="F4159" s="467">
        <v>0</v>
      </c>
      <c r="G4159" s="467">
        <f t="array" ref="G4159">MAX(IF($A$2:$A$8761=A4159,$D$2:$D$8761))</f>
        <v>1470</v>
      </c>
      <c r="H4159" s="467">
        <f t="shared" si="452"/>
        <v>0</v>
      </c>
      <c r="I4159" s="475" t="str">
        <f t="shared" si="453"/>
        <v/>
      </c>
      <c r="J4159" s="471">
        <f>'Potential Projects'!D4160</f>
        <v>135.90271248723479</v>
      </c>
      <c r="K4159" s="471">
        <f>'Potential Projects'!E4160</f>
        <v>20.458213771231993</v>
      </c>
      <c r="L4159" s="476">
        <f t="shared" si="454"/>
        <v>481.6390737415332</v>
      </c>
      <c r="M4159" s="471">
        <f t="shared" si="457"/>
        <v>1381.5671280264469</v>
      </c>
      <c r="N4159" s="467">
        <f t="shared" si="455"/>
        <v>0</v>
      </c>
      <c r="O4159" s="475" t="str">
        <f t="shared" si="456"/>
        <v/>
      </c>
    </row>
    <row r="4160" spans="1:15" hidden="1">
      <c r="A4160" s="475">
        <f t="shared" si="451"/>
        <v>43617</v>
      </c>
      <c r="B4160" s="475">
        <v>43639</v>
      </c>
      <c r="C4160" s="467">
        <v>7</v>
      </c>
      <c r="D4160" s="467">
        <v>787</v>
      </c>
      <c r="E4160" s="467">
        <v>103</v>
      </c>
      <c r="F4160" s="467">
        <v>4</v>
      </c>
      <c r="G4160" s="467">
        <f t="array" ref="G4160">MAX(IF($A$2:$A$8761=A4160,$D$2:$D$8761))</f>
        <v>1470</v>
      </c>
      <c r="H4160" s="467">
        <f t="shared" si="452"/>
        <v>0</v>
      </c>
      <c r="I4160" s="475" t="str">
        <f t="shared" si="453"/>
        <v/>
      </c>
      <c r="J4160" s="471">
        <f>'Potential Projects'!D4161</f>
        <v>112.4678737589652</v>
      </c>
      <c r="K4160" s="471">
        <f>'Potential Projects'!E4161</f>
        <v>10.624534831219094</v>
      </c>
      <c r="L4160" s="476">
        <f t="shared" si="454"/>
        <v>556.90759140981572</v>
      </c>
      <c r="M4160" s="471">
        <f t="shared" si="457"/>
        <v>1381.5671280264469</v>
      </c>
      <c r="N4160" s="467">
        <f t="shared" si="455"/>
        <v>0</v>
      </c>
      <c r="O4160" s="475" t="str">
        <f t="shared" si="456"/>
        <v/>
      </c>
    </row>
    <row r="4161" spans="1:15" hidden="1">
      <c r="A4161" s="475">
        <f t="shared" si="451"/>
        <v>43617</v>
      </c>
      <c r="B4161" s="475">
        <v>43639</v>
      </c>
      <c r="C4161" s="467">
        <v>8</v>
      </c>
      <c r="D4161" s="467">
        <v>834</v>
      </c>
      <c r="E4161" s="467">
        <v>102</v>
      </c>
      <c r="F4161" s="467">
        <v>10</v>
      </c>
      <c r="G4161" s="467">
        <f t="array" ref="G4161">MAX(IF($A$2:$A$8761=A4161,$D$2:$D$8761))</f>
        <v>1470</v>
      </c>
      <c r="H4161" s="467">
        <f t="shared" si="452"/>
        <v>0</v>
      </c>
      <c r="I4161" s="475" t="str">
        <f t="shared" si="453"/>
        <v/>
      </c>
      <c r="J4161" s="471">
        <f>'Potential Projects'!D4162</f>
        <v>135.97922575745625</v>
      </c>
      <c r="K4161" s="471">
        <f>'Potential Projects'!E4162</f>
        <v>13.984303429370026</v>
      </c>
      <c r="L4161" s="476">
        <f t="shared" si="454"/>
        <v>572.03647081317376</v>
      </c>
      <c r="M4161" s="471">
        <f t="shared" si="457"/>
        <v>1381.5671280264469</v>
      </c>
      <c r="N4161" s="467">
        <f t="shared" si="455"/>
        <v>0</v>
      </c>
      <c r="O4161" s="475" t="str">
        <f t="shared" si="456"/>
        <v/>
      </c>
    </row>
    <row r="4162" spans="1:15" hidden="1">
      <c r="A4162" s="475">
        <f t="shared" ref="A4162:A4225" si="458">DATE(YEAR(B4162),MONTH(B4162),1)</f>
        <v>43617</v>
      </c>
      <c r="B4162" s="475">
        <v>43639</v>
      </c>
      <c r="C4162" s="467">
        <v>9</v>
      </c>
      <c r="D4162" s="467">
        <v>867</v>
      </c>
      <c r="E4162" s="467">
        <v>101</v>
      </c>
      <c r="F4162" s="467">
        <v>16</v>
      </c>
      <c r="G4162" s="467">
        <f t="array" ref="G4162">MAX(IF($A$2:$A$8761=A4162,$D$2:$D$8761))</f>
        <v>1470</v>
      </c>
      <c r="H4162" s="467">
        <f t="shared" ref="H4162:H4225" si="459">IF(G4162=D4162,1,0)</f>
        <v>0</v>
      </c>
      <c r="I4162" s="475" t="str">
        <f t="shared" ref="I4162:I4225" si="460">IF(D4162=G4162,B4162,"")</f>
        <v/>
      </c>
      <c r="J4162" s="471">
        <f>'Potential Projects'!D4163</f>
        <v>126.22211214726065</v>
      </c>
      <c r="K4162" s="471">
        <f>'Potential Projects'!E4163</f>
        <v>10.987499354977423</v>
      </c>
      <c r="L4162" s="476">
        <f t="shared" ref="L4162:L4225" si="461">D4162-E4162-F4162-J4162-K4162</f>
        <v>612.79038849776191</v>
      </c>
      <c r="M4162" s="471">
        <f t="shared" si="457"/>
        <v>1381.5671280264469</v>
      </c>
      <c r="N4162" s="467">
        <f t="shared" ref="N4162:N4225" si="462">IF(M4162=L4162,1,0)</f>
        <v>0</v>
      </c>
      <c r="O4162" s="475" t="str">
        <f t="shared" ref="O4162:O4225" si="463">IF(L4162=M4162,B4162,"")</f>
        <v/>
      </c>
    </row>
    <row r="4163" spans="1:15" hidden="1">
      <c r="A4163" s="475">
        <f t="shared" si="458"/>
        <v>43617</v>
      </c>
      <c r="B4163" s="475">
        <v>43639</v>
      </c>
      <c r="C4163" s="467">
        <v>10</v>
      </c>
      <c r="D4163" s="467">
        <v>887</v>
      </c>
      <c r="E4163" s="467">
        <v>101</v>
      </c>
      <c r="F4163" s="467">
        <v>18</v>
      </c>
      <c r="G4163" s="467">
        <f t="array" ref="G4163">MAX(IF($A$2:$A$8761=A4163,$D$2:$D$8761))</f>
        <v>1470</v>
      </c>
      <c r="H4163" s="467">
        <f t="shared" si="459"/>
        <v>0</v>
      </c>
      <c r="I4163" s="475" t="str">
        <f t="shared" si="460"/>
        <v/>
      </c>
      <c r="J4163" s="471">
        <f>'Potential Projects'!D4164</f>
        <v>130.27650890134859</v>
      </c>
      <c r="K4163" s="471">
        <f>'Potential Projects'!E4164</f>
        <v>7.8491078262739196</v>
      </c>
      <c r="L4163" s="476">
        <f t="shared" si="461"/>
        <v>629.87438327237749</v>
      </c>
      <c r="M4163" s="471">
        <f t="shared" si="457"/>
        <v>1381.5671280264469</v>
      </c>
      <c r="N4163" s="467">
        <f t="shared" si="462"/>
        <v>0</v>
      </c>
      <c r="O4163" s="475" t="str">
        <f t="shared" si="463"/>
        <v/>
      </c>
    </row>
    <row r="4164" spans="1:15" hidden="1">
      <c r="A4164" s="475">
        <f t="shared" si="458"/>
        <v>43617</v>
      </c>
      <c r="B4164" s="475">
        <v>43639</v>
      </c>
      <c r="C4164" s="467">
        <v>11</v>
      </c>
      <c r="D4164" s="467">
        <v>917</v>
      </c>
      <c r="E4164" s="467">
        <v>96</v>
      </c>
      <c r="F4164" s="467">
        <v>19</v>
      </c>
      <c r="G4164" s="467">
        <f t="array" ref="G4164">MAX(IF($A$2:$A$8761=A4164,$D$2:$D$8761))</f>
        <v>1470</v>
      </c>
      <c r="H4164" s="467">
        <f t="shared" si="459"/>
        <v>0</v>
      </c>
      <c r="I4164" s="475" t="str">
        <f t="shared" si="460"/>
        <v/>
      </c>
      <c r="J4164" s="471">
        <f>'Potential Projects'!D4165</f>
        <v>118.09261988662927</v>
      </c>
      <c r="K4164" s="471">
        <f>'Potential Projects'!E4165</f>
        <v>15.946971511502904</v>
      </c>
      <c r="L4164" s="476">
        <f t="shared" si="461"/>
        <v>667.96040860186793</v>
      </c>
      <c r="M4164" s="471">
        <f t="shared" si="457"/>
        <v>1381.5671280264469</v>
      </c>
      <c r="N4164" s="467">
        <f t="shared" si="462"/>
        <v>0</v>
      </c>
      <c r="O4164" s="475" t="str">
        <f t="shared" si="463"/>
        <v/>
      </c>
    </row>
    <row r="4165" spans="1:15" hidden="1">
      <c r="A4165" s="475">
        <f t="shared" si="458"/>
        <v>43617</v>
      </c>
      <c r="B4165" s="475">
        <v>43639</v>
      </c>
      <c r="C4165" s="467">
        <v>12</v>
      </c>
      <c r="D4165" s="467">
        <v>928</v>
      </c>
      <c r="E4165" s="467">
        <v>86</v>
      </c>
      <c r="F4165" s="467">
        <v>12</v>
      </c>
      <c r="G4165" s="467">
        <f t="array" ref="G4165">MAX(IF($A$2:$A$8761=A4165,$D$2:$D$8761))</f>
        <v>1470</v>
      </c>
      <c r="H4165" s="467">
        <f t="shared" si="459"/>
        <v>0</v>
      </c>
      <c r="I4165" s="475" t="str">
        <f t="shared" si="460"/>
        <v/>
      </c>
      <c r="J4165" s="471">
        <f>'Potential Projects'!D4166</f>
        <v>88.957521872252883</v>
      </c>
      <c r="K4165" s="471">
        <f>'Potential Projects'!E4166</f>
        <v>35.632321167490858</v>
      </c>
      <c r="L4165" s="476">
        <f t="shared" si="461"/>
        <v>705.41015696025624</v>
      </c>
      <c r="M4165" s="471">
        <f t="shared" si="457"/>
        <v>1381.5671280264469</v>
      </c>
      <c r="N4165" s="467">
        <f t="shared" si="462"/>
        <v>0</v>
      </c>
      <c r="O4165" s="475" t="str">
        <f t="shared" si="463"/>
        <v/>
      </c>
    </row>
    <row r="4166" spans="1:15" hidden="1">
      <c r="A4166" s="475">
        <f t="shared" si="458"/>
        <v>43617</v>
      </c>
      <c r="B4166" s="475">
        <v>43639</v>
      </c>
      <c r="C4166" s="467">
        <v>13</v>
      </c>
      <c r="D4166" s="467">
        <v>958</v>
      </c>
      <c r="E4166" s="467">
        <v>79</v>
      </c>
      <c r="F4166" s="467">
        <v>12</v>
      </c>
      <c r="G4166" s="467">
        <f t="array" ref="G4166">MAX(IF($A$2:$A$8761=A4166,$D$2:$D$8761))</f>
        <v>1470</v>
      </c>
      <c r="H4166" s="467">
        <f t="shared" si="459"/>
        <v>0</v>
      </c>
      <c r="I4166" s="475" t="str">
        <f t="shared" si="460"/>
        <v/>
      </c>
      <c r="J4166" s="471">
        <f>'Potential Projects'!D4167</f>
        <v>57.495860769436412</v>
      </c>
      <c r="K4166" s="471">
        <f>'Potential Projects'!E4167</f>
        <v>21.418818157385509</v>
      </c>
      <c r="L4166" s="476">
        <f t="shared" si="461"/>
        <v>788.08532107317808</v>
      </c>
      <c r="M4166" s="471">
        <f t="shared" si="457"/>
        <v>1381.5671280264469</v>
      </c>
      <c r="N4166" s="467">
        <f t="shared" si="462"/>
        <v>0</v>
      </c>
      <c r="O4166" s="475" t="str">
        <f t="shared" si="463"/>
        <v/>
      </c>
    </row>
    <row r="4167" spans="1:15" hidden="1">
      <c r="A4167" s="475">
        <f t="shared" si="458"/>
        <v>43617</v>
      </c>
      <c r="B4167" s="475">
        <v>43639</v>
      </c>
      <c r="C4167" s="467">
        <v>14</v>
      </c>
      <c r="D4167" s="467">
        <v>976</v>
      </c>
      <c r="E4167" s="467">
        <v>86</v>
      </c>
      <c r="F4167" s="467">
        <v>11</v>
      </c>
      <c r="G4167" s="467">
        <f t="array" ref="G4167">MAX(IF($A$2:$A$8761=A4167,$D$2:$D$8761))</f>
        <v>1470</v>
      </c>
      <c r="H4167" s="467">
        <f t="shared" si="459"/>
        <v>0</v>
      </c>
      <c r="I4167" s="475" t="str">
        <f t="shared" si="460"/>
        <v/>
      </c>
      <c r="J4167" s="471">
        <f>'Potential Projects'!D4168</f>
        <v>103.67001559352636</v>
      </c>
      <c r="K4167" s="471">
        <f>'Potential Projects'!E4168</f>
        <v>33.628976026660936</v>
      </c>
      <c r="L4167" s="476">
        <f t="shared" si="461"/>
        <v>741.70100837981272</v>
      </c>
      <c r="M4167" s="471">
        <f t="shared" si="457"/>
        <v>1381.5671280264469</v>
      </c>
      <c r="N4167" s="467">
        <f t="shared" si="462"/>
        <v>0</v>
      </c>
      <c r="O4167" s="475" t="str">
        <f t="shared" si="463"/>
        <v/>
      </c>
    </row>
    <row r="4168" spans="1:15" hidden="1">
      <c r="A4168" s="475">
        <f t="shared" si="458"/>
        <v>43617</v>
      </c>
      <c r="B4168" s="475">
        <v>43639</v>
      </c>
      <c r="C4168" s="467">
        <v>15</v>
      </c>
      <c r="D4168" s="467">
        <v>949</v>
      </c>
      <c r="E4168" s="467">
        <v>84</v>
      </c>
      <c r="F4168" s="467">
        <v>14</v>
      </c>
      <c r="G4168" s="467">
        <f t="array" ref="G4168">MAX(IF($A$2:$A$8761=A4168,$D$2:$D$8761))</f>
        <v>1470</v>
      </c>
      <c r="H4168" s="467">
        <f t="shared" si="459"/>
        <v>0</v>
      </c>
      <c r="I4168" s="475" t="str">
        <f t="shared" si="460"/>
        <v/>
      </c>
      <c r="J4168" s="471">
        <f>'Potential Projects'!D4169</f>
        <v>133.84924541210623</v>
      </c>
      <c r="K4168" s="471">
        <f>'Potential Projects'!E4169</f>
        <v>3.9159491507202748</v>
      </c>
      <c r="L4168" s="476">
        <f t="shared" si="461"/>
        <v>713.23480543717346</v>
      </c>
      <c r="M4168" s="471">
        <f t="shared" si="457"/>
        <v>1381.5671280264469</v>
      </c>
      <c r="N4168" s="467">
        <f t="shared" si="462"/>
        <v>0</v>
      </c>
      <c r="O4168" s="475" t="str">
        <f t="shared" si="463"/>
        <v/>
      </c>
    </row>
    <row r="4169" spans="1:15" hidden="1">
      <c r="A4169" s="475">
        <f t="shared" si="458"/>
        <v>43617</v>
      </c>
      <c r="B4169" s="475">
        <v>43639</v>
      </c>
      <c r="C4169" s="467">
        <v>16</v>
      </c>
      <c r="D4169" s="467">
        <v>982</v>
      </c>
      <c r="E4169" s="467">
        <v>83</v>
      </c>
      <c r="F4169" s="467">
        <v>18</v>
      </c>
      <c r="G4169" s="467">
        <f t="array" ref="G4169">MAX(IF($A$2:$A$8761=A4169,$D$2:$D$8761))</f>
        <v>1470</v>
      </c>
      <c r="H4169" s="467">
        <f t="shared" si="459"/>
        <v>0</v>
      </c>
      <c r="I4169" s="475" t="str">
        <f t="shared" si="460"/>
        <v/>
      </c>
      <c r="J4169" s="471">
        <f>'Potential Projects'!D4170</f>
        <v>143.87386940843919</v>
      </c>
      <c r="K4169" s="471">
        <f>'Potential Projects'!E4170</f>
        <v>8.190169318426145</v>
      </c>
      <c r="L4169" s="476">
        <f t="shared" si="461"/>
        <v>728.93596127313469</v>
      </c>
      <c r="M4169" s="471">
        <f t="shared" si="457"/>
        <v>1381.5671280264469</v>
      </c>
      <c r="N4169" s="467">
        <f t="shared" si="462"/>
        <v>0</v>
      </c>
      <c r="O4169" s="475" t="str">
        <f t="shared" si="463"/>
        <v/>
      </c>
    </row>
    <row r="4170" spans="1:15" hidden="1">
      <c r="A4170" s="475">
        <f t="shared" si="458"/>
        <v>43617</v>
      </c>
      <c r="B4170" s="475">
        <v>43639</v>
      </c>
      <c r="C4170" s="467">
        <v>17</v>
      </c>
      <c r="D4170" s="467">
        <v>997</v>
      </c>
      <c r="E4170" s="467">
        <v>71</v>
      </c>
      <c r="F4170" s="467">
        <v>17</v>
      </c>
      <c r="G4170" s="467">
        <f t="array" ref="G4170">MAX(IF($A$2:$A$8761=A4170,$D$2:$D$8761))</f>
        <v>1470</v>
      </c>
      <c r="H4170" s="467">
        <f t="shared" si="459"/>
        <v>0</v>
      </c>
      <c r="I4170" s="475" t="str">
        <f t="shared" si="460"/>
        <v/>
      </c>
      <c r="J4170" s="471">
        <f>'Potential Projects'!D4171</f>
        <v>144</v>
      </c>
      <c r="K4170" s="471">
        <f>'Potential Projects'!E4171</f>
        <v>12.713145345087078</v>
      </c>
      <c r="L4170" s="476">
        <f t="shared" si="461"/>
        <v>752.28685465491287</v>
      </c>
      <c r="M4170" s="471">
        <f t="shared" si="457"/>
        <v>1381.5671280264469</v>
      </c>
      <c r="N4170" s="467">
        <f t="shared" si="462"/>
        <v>0</v>
      </c>
      <c r="O4170" s="475" t="str">
        <f t="shared" si="463"/>
        <v/>
      </c>
    </row>
    <row r="4171" spans="1:15" hidden="1">
      <c r="A4171" s="475">
        <f t="shared" si="458"/>
        <v>43617</v>
      </c>
      <c r="B4171" s="475">
        <v>43639</v>
      </c>
      <c r="C4171" s="467">
        <v>18</v>
      </c>
      <c r="D4171" s="467">
        <v>1010</v>
      </c>
      <c r="E4171" s="467">
        <v>76</v>
      </c>
      <c r="F4171" s="467">
        <v>15</v>
      </c>
      <c r="G4171" s="467">
        <f t="array" ref="G4171">MAX(IF($A$2:$A$8761=A4171,$D$2:$D$8761))</f>
        <v>1470</v>
      </c>
      <c r="H4171" s="467">
        <f t="shared" si="459"/>
        <v>0</v>
      </c>
      <c r="I4171" s="475" t="str">
        <f t="shared" si="460"/>
        <v/>
      </c>
      <c r="J4171" s="471">
        <f>'Potential Projects'!D4172</f>
        <v>136.10630626935037</v>
      </c>
      <c r="K4171" s="471">
        <f>'Potential Projects'!E4172</f>
        <v>25.333985056976996</v>
      </c>
      <c r="L4171" s="476">
        <f t="shared" si="461"/>
        <v>757.55970867367262</v>
      </c>
      <c r="M4171" s="471">
        <f t="shared" si="457"/>
        <v>1381.5671280264469</v>
      </c>
      <c r="N4171" s="467">
        <f t="shared" si="462"/>
        <v>0</v>
      </c>
      <c r="O4171" s="475" t="str">
        <f t="shared" si="463"/>
        <v/>
      </c>
    </row>
    <row r="4172" spans="1:15" hidden="1">
      <c r="A4172" s="475">
        <f t="shared" si="458"/>
        <v>43617</v>
      </c>
      <c r="B4172" s="475">
        <v>43639</v>
      </c>
      <c r="C4172" s="467">
        <v>19</v>
      </c>
      <c r="D4172" s="467">
        <v>1005</v>
      </c>
      <c r="E4172" s="467">
        <v>89</v>
      </c>
      <c r="F4172" s="467">
        <v>17</v>
      </c>
      <c r="G4172" s="467">
        <f t="array" ref="G4172">MAX(IF($A$2:$A$8761=A4172,$D$2:$D$8761))</f>
        <v>1470</v>
      </c>
      <c r="H4172" s="467">
        <f t="shared" si="459"/>
        <v>0</v>
      </c>
      <c r="I4172" s="475" t="str">
        <f t="shared" si="460"/>
        <v/>
      </c>
      <c r="J4172" s="471">
        <f>'Potential Projects'!D4173</f>
        <v>127.92110440134687</v>
      </c>
      <c r="K4172" s="471">
        <f>'Potential Projects'!E4173</f>
        <v>40.386843528273488</v>
      </c>
      <c r="L4172" s="476">
        <f t="shared" si="461"/>
        <v>730.69205207037965</v>
      </c>
      <c r="M4172" s="471">
        <f t="shared" si="457"/>
        <v>1381.5671280264469</v>
      </c>
      <c r="N4172" s="467">
        <f t="shared" si="462"/>
        <v>0</v>
      </c>
      <c r="O4172" s="475" t="str">
        <f t="shared" si="463"/>
        <v/>
      </c>
    </row>
    <row r="4173" spans="1:15" hidden="1">
      <c r="A4173" s="475">
        <f t="shared" si="458"/>
        <v>43617</v>
      </c>
      <c r="B4173" s="475">
        <v>43639</v>
      </c>
      <c r="C4173" s="467">
        <v>20</v>
      </c>
      <c r="D4173" s="467">
        <v>991</v>
      </c>
      <c r="E4173" s="467">
        <v>87</v>
      </c>
      <c r="F4173" s="467">
        <v>4</v>
      </c>
      <c r="G4173" s="467">
        <f t="array" ref="G4173">MAX(IF($A$2:$A$8761=A4173,$D$2:$D$8761))</f>
        <v>1470</v>
      </c>
      <c r="H4173" s="467">
        <f t="shared" si="459"/>
        <v>0</v>
      </c>
      <c r="I4173" s="475" t="str">
        <f t="shared" si="460"/>
        <v/>
      </c>
      <c r="J4173" s="471">
        <f>'Potential Projects'!D4174</f>
        <v>102.19843174121692</v>
      </c>
      <c r="K4173" s="471">
        <f>'Potential Projects'!E4174</f>
        <v>55.214413674478607</v>
      </c>
      <c r="L4173" s="476">
        <f t="shared" si="461"/>
        <v>742.58715458430447</v>
      </c>
      <c r="M4173" s="471">
        <f t="shared" si="457"/>
        <v>1381.5671280264469</v>
      </c>
      <c r="N4173" s="467">
        <f t="shared" si="462"/>
        <v>0</v>
      </c>
      <c r="O4173" s="475" t="str">
        <f t="shared" si="463"/>
        <v/>
      </c>
    </row>
    <row r="4174" spans="1:15" hidden="1">
      <c r="A4174" s="475">
        <f t="shared" si="458"/>
        <v>43617</v>
      </c>
      <c r="B4174" s="475">
        <v>43639</v>
      </c>
      <c r="C4174" s="467">
        <v>21</v>
      </c>
      <c r="D4174" s="467">
        <v>975</v>
      </c>
      <c r="E4174" s="467">
        <v>100</v>
      </c>
      <c r="F4174" s="467">
        <v>0</v>
      </c>
      <c r="G4174" s="467">
        <f t="array" ref="G4174">MAX(IF($A$2:$A$8761=A4174,$D$2:$D$8761))</f>
        <v>1470</v>
      </c>
      <c r="H4174" s="467">
        <f t="shared" si="459"/>
        <v>0</v>
      </c>
      <c r="I4174" s="475" t="str">
        <f t="shared" si="460"/>
        <v/>
      </c>
      <c r="J4174" s="471">
        <f>'Potential Projects'!D4175</f>
        <v>134.50687528581631</v>
      </c>
      <c r="K4174" s="471">
        <f>'Potential Projects'!E4175</f>
        <v>69.054000645022569</v>
      </c>
      <c r="L4174" s="476">
        <f t="shared" si="461"/>
        <v>671.43912406916115</v>
      </c>
      <c r="M4174" s="471">
        <f t="shared" si="457"/>
        <v>1381.5671280264469</v>
      </c>
      <c r="N4174" s="467">
        <f t="shared" si="462"/>
        <v>0</v>
      </c>
      <c r="O4174" s="475" t="str">
        <f t="shared" si="463"/>
        <v/>
      </c>
    </row>
    <row r="4175" spans="1:15" hidden="1">
      <c r="A4175" s="475">
        <f t="shared" si="458"/>
        <v>43617</v>
      </c>
      <c r="B4175" s="475">
        <v>43639</v>
      </c>
      <c r="C4175" s="467">
        <v>22</v>
      </c>
      <c r="D4175" s="467">
        <v>968</v>
      </c>
      <c r="E4175" s="467">
        <v>103</v>
      </c>
      <c r="F4175" s="467">
        <v>0</v>
      </c>
      <c r="G4175" s="467">
        <f t="array" ref="G4175">MAX(IF($A$2:$A$8761=A4175,$D$2:$D$8761))</f>
        <v>1470</v>
      </c>
      <c r="H4175" s="467">
        <f t="shared" si="459"/>
        <v>0</v>
      </c>
      <c r="I4175" s="475" t="str">
        <f t="shared" si="460"/>
        <v/>
      </c>
      <c r="J4175" s="471">
        <f>'Potential Projects'!D4176</f>
        <v>130.04856401938605</v>
      </c>
      <c r="K4175" s="471">
        <f>'Potential Projects'!E4176</f>
        <v>25.215082885400989</v>
      </c>
      <c r="L4175" s="476">
        <f t="shared" si="461"/>
        <v>709.73635309521296</v>
      </c>
      <c r="M4175" s="471">
        <f t="shared" si="457"/>
        <v>1381.5671280264469</v>
      </c>
      <c r="N4175" s="467">
        <f t="shared" si="462"/>
        <v>0</v>
      </c>
      <c r="O4175" s="475" t="str">
        <f t="shared" si="463"/>
        <v/>
      </c>
    </row>
    <row r="4176" spans="1:15" hidden="1">
      <c r="A4176" s="475">
        <f t="shared" si="458"/>
        <v>43617</v>
      </c>
      <c r="B4176" s="475">
        <v>43639</v>
      </c>
      <c r="C4176" s="467">
        <v>23</v>
      </c>
      <c r="D4176" s="467">
        <v>902</v>
      </c>
      <c r="E4176" s="467">
        <v>93</v>
      </c>
      <c r="F4176" s="467">
        <v>0</v>
      </c>
      <c r="G4176" s="467">
        <f t="array" ref="G4176">MAX(IF($A$2:$A$8761=A4176,$D$2:$D$8761))</f>
        <v>1470</v>
      </c>
      <c r="H4176" s="467">
        <f t="shared" si="459"/>
        <v>0</v>
      </c>
      <c r="I4176" s="475" t="str">
        <f t="shared" si="460"/>
        <v/>
      </c>
      <c r="J4176" s="471">
        <f>'Potential Projects'!D4177</f>
        <v>104.25106990957094</v>
      </c>
      <c r="K4176" s="471">
        <f>'Potential Projects'!E4177</f>
        <v>1.5832762846699635</v>
      </c>
      <c r="L4176" s="476">
        <f t="shared" si="461"/>
        <v>703.16565380575912</v>
      </c>
      <c r="M4176" s="471">
        <f t="shared" si="457"/>
        <v>1381.5671280264469</v>
      </c>
      <c r="N4176" s="467">
        <f t="shared" si="462"/>
        <v>0</v>
      </c>
      <c r="O4176" s="475" t="str">
        <f t="shared" si="463"/>
        <v/>
      </c>
    </row>
    <row r="4177" spans="1:15" hidden="1">
      <c r="A4177" s="475">
        <f t="shared" si="458"/>
        <v>43617</v>
      </c>
      <c r="B4177" s="475">
        <v>43639</v>
      </c>
      <c r="C4177" s="467">
        <v>24</v>
      </c>
      <c r="D4177" s="467">
        <v>827</v>
      </c>
      <c r="E4177" s="467">
        <v>86</v>
      </c>
      <c r="F4177" s="467">
        <v>0</v>
      </c>
      <c r="G4177" s="467">
        <f t="array" ref="G4177">MAX(IF($A$2:$A$8761=A4177,$D$2:$D$8761))</f>
        <v>1470</v>
      </c>
      <c r="H4177" s="467">
        <f t="shared" si="459"/>
        <v>0</v>
      </c>
      <c r="I4177" s="475" t="str">
        <f t="shared" si="460"/>
        <v/>
      </c>
      <c r="J4177" s="471">
        <f>'Potential Projects'!D4178</f>
        <v>109.92716011975145</v>
      </c>
      <c r="K4177" s="471">
        <f>'Potential Projects'!E4178</f>
        <v>1.5433814771016983</v>
      </c>
      <c r="L4177" s="476">
        <f t="shared" si="461"/>
        <v>629.52945840314692</v>
      </c>
      <c r="M4177" s="471">
        <f t="shared" si="457"/>
        <v>1381.5671280264469</v>
      </c>
      <c r="N4177" s="467">
        <f t="shared" si="462"/>
        <v>0</v>
      </c>
      <c r="O4177" s="475" t="str">
        <f t="shared" si="463"/>
        <v/>
      </c>
    </row>
    <row r="4178" spans="1:15" hidden="1">
      <c r="A4178" s="475">
        <f t="shared" si="458"/>
        <v>43617</v>
      </c>
      <c r="B4178" s="475">
        <v>43640</v>
      </c>
      <c r="C4178" s="467">
        <v>1</v>
      </c>
      <c r="D4178" s="467">
        <v>775</v>
      </c>
      <c r="E4178" s="467">
        <v>86</v>
      </c>
      <c r="F4178" s="467">
        <v>0</v>
      </c>
      <c r="G4178" s="467">
        <f t="array" ref="G4178">MAX(IF($A$2:$A$8761=A4178,$D$2:$D$8761))</f>
        <v>1470</v>
      </c>
      <c r="H4178" s="467">
        <f t="shared" si="459"/>
        <v>0</v>
      </c>
      <c r="I4178" s="475" t="str">
        <f t="shared" si="460"/>
        <v/>
      </c>
      <c r="J4178" s="471">
        <f>'Potential Projects'!D4179</f>
        <v>134.41305720661745</v>
      </c>
      <c r="K4178" s="471">
        <f>'Potential Projects'!E4179</f>
        <v>4.0677058697054395E-2</v>
      </c>
      <c r="L4178" s="476">
        <f t="shared" si="461"/>
        <v>554.54626573468556</v>
      </c>
      <c r="M4178" s="471">
        <f t="shared" si="457"/>
        <v>1381.5671280264469</v>
      </c>
      <c r="N4178" s="467">
        <f t="shared" si="462"/>
        <v>0</v>
      </c>
      <c r="O4178" s="475" t="str">
        <f t="shared" si="463"/>
        <v/>
      </c>
    </row>
    <row r="4179" spans="1:15" hidden="1">
      <c r="A4179" s="475">
        <f t="shared" si="458"/>
        <v>43617</v>
      </c>
      <c r="B4179" s="475">
        <v>43640</v>
      </c>
      <c r="C4179" s="467">
        <v>2</v>
      </c>
      <c r="D4179" s="467">
        <v>748</v>
      </c>
      <c r="E4179" s="467">
        <v>94</v>
      </c>
      <c r="F4179" s="467">
        <v>0</v>
      </c>
      <c r="G4179" s="467">
        <f t="array" ref="G4179">MAX(IF($A$2:$A$8761=A4179,$D$2:$D$8761))</f>
        <v>1470</v>
      </c>
      <c r="H4179" s="467">
        <f t="shared" si="459"/>
        <v>0</v>
      </c>
      <c r="I4179" s="475" t="str">
        <f t="shared" si="460"/>
        <v/>
      </c>
      <c r="J4179" s="471">
        <f>'Potential Projects'!D4180</f>
        <v>138.1441037338445</v>
      </c>
      <c r="K4179" s="471">
        <f>'Potential Projects'!E4180</f>
        <v>2.2857377983229412</v>
      </c>
      <c r="L4179" s="476">
        <f t="shared" si="461"/>
        <v>513.57015846783247</v>
      </c>
      <c r="M4179" s="471">
        <f t="shared" si="457"/>
        <v>1381.5671280264469</v>
      </c>
      <c r="N4179" s="467">
        <f t="shared" si="462"/>
        <v>0</v>
      </c>
      <c r="O4179" s="475" t="str">
        <f t="shared" si="463"/>
        <v/>
      </c>
    </row>
    <row r="4180" spans="1:15" hidden="1">
      <c r="A4180" s="475">
        <f t="shared" si="458"/>
        <v>43617</v>
      </c>
      <c r="B4180" s="475">
        <v>43640</v>
      </c>
      <c r="C4180" s="467">
        <v>3</v>
      </c>
      <c r="D4180" s="467">
        <v>732</v>
      </c>
      <c r="E4180" s="467">
        <v>92</v>
      </c>
      <c r="F4180" s="467">
        <v>0</v>
      </c>
      <c r="G4180" s="467">
        <f t="array" ref="G4180">MAX(IF($A$2:$A$8761=A4180,$D$2:$D$8761))</f>
        <v>1470</v>
      </c>
      <c r="H4180" s="467">
        <f t="shared" si="459"/>
        <v>0</v>
      </c>
      <c r="I4180" s="475" t="str">
        <f t="shared" si="460"/>
        <v/>
      </c>
      <c r="J4180" s="471">
        <f>'Potential Projects'!D4181</f>
        <v>144</v>
      </c>
      <c r="K4180" s="471">
        <f>'Potential Projects'!E4181</f>
        <v>66.127599172221025</v>
      </c>
      <c r="L4180" s="476">
        <f t="shared" si="461"/>
        <v>429.87240082777896</v>
      </c>
      <c r="M4180" s="471">
        <f t="shared" si="457"/>
        <v>1381.5671280264469</v>
      </c>
      <c r="N4180" s="467">
        <f t="shared" si="462"/>
        <v>0</v>
      </c>
      <c r="O4180" s="475" t="str">
        <f t="shared" si="463"/>
        <v/>
      </c>
    </row>
    <row r="4181" spans="1:15" hidden="1">
      <c r="A4181" s="475">
        <f t="shared" si="458"/>
        <v>43617</v>
      </c>
      <c r="B4181" s="475">
        <v>43640</v>
      </c>
      <c r="C4181" s="467">
        <v>4</v>
      </c>
      <c r="D4181" s="467">
        <v>737</v>
      </c>
      <c r="E4181" s="467">
        <v>84</v>
      </c>
      <c r="F4181" s="467">
        <v>0</v>
      </c>
      <c r="G4181" s="467">
        <f t="array" ref="G4181">MAX(IF($A$2:$A$8761=A4181,$D$2:$D$8761))</f>
        <v>1470</v>
      </c>
      <c r="H4181" s="467">
        <f t="shared" si="459"/>
        <v>0</v>
      </c>
      <c r="I4181" s="475" t="str">
        <f t="shared" si="460"/>
        <v/>
      </c>
      <c r="J4181" s="471">
        <f>'Potential Projects'!D4182</f>
        <v>142.52022923060059</v>
      </c>
      <c r="K4181" s="471">
        <f>'Potential Projects'!E4182</f>
        <v>47.432579445280581</v>
      </c>
      <c r="L4181" s="476">
        <f t="shared" si="461"/>
        <v>463.04719132411884</v>
      </c>
      <c r="M4181" s="471">
        <f t="shared" si="457"/>
        <v>1381.5671280264469</v>
      </c>
      <c r="N4181" s="467">
        <f t="shared" si="462"/>
        <v>0</v>
      </c>
      <c r="O4181" s="475" t="str">
        <f t="shared" si="463"/>
        <v/>
      </c>
    </row>
    <row r="4182" spans="1:15" hidden="1">
      <c r="A4182" s="475">
        <f t="shared" si="458"/>
        <v>43617</v>
      </c>
      <c r="B4182" s="475">
        <v>43640</v>
      </c>
      <c r="C4182" s="467">
        <v>5</v>
      </c>
      <c r="D4182" s="467">
        <v>758</v>
      </c>
      <c r="E4182" s="467">
        <v>88</v>
      </c>
      <c r="F4182" s="467">
        <v>0</v>
      </c>
      <c r="G4182" s="467">
        <f t="array" ref="G4182">MAX(IF($A$2:$A$8761=A4182,$D$2:$D$8761))</f>
        <v>1470</v>
      </c>
      <c r="H4182" s="467">
        <f t="shared" si="459"/>
        <v>0</v>
      </c>
      <c r="I4182" s="475" t="str">
        <f t="shared" si="460"/>
        <v/>
      </c>
      <c r="J4182" s="471">
        <f>'Potential Projects'!D4183</f>
        <v>137.12537803518669</v>
      </c>
      <c r="K4182" s="471">
        <f>'Potential Projects'!E4183</f>
        <v>1.8891364760266609</v>
      </c>
      <c r="L4182" s="476">
        <f t="shared" si="461"/>
        <v>530.98548548878659</v>
      </c>
      <c r="M4182" s="471">
        <f t="shared" si="457"/>
        <v>1381.5671280264469</v>
      </c>
      <c r="N4182" s="467">
        <f t="shared" si="462"/>
        <v>0</v>
      </c>
      <c r="O4182" s="475" t="str">
        <f t="shared" si="463"/>
        <v/>
      </c>
    </row>
    <row r="4183" spans="1:15" hidden="1">
      <c r="A4183" s="475">
        <f t="shared" si="458"/>
        <v>43617</v>
      </c>
      <c r="B4183" s="475">
        <v>43640</v>
      </c>
      <c r="C4183" s="467">
        <v>6</v>
      </c>
      <c r="D4183" s="467">
        <v>816</v>
      </c>
      <c r="E4183" s="467">
        <v>90</v>
      </c>
      <c r="F4183" s="467">
        <v>2</v>
      </c>
      <c r="G4183" s="467">
        <f t="array" ref="G4183">MAX(IF($A$2:$A$8761=A4183,$D$2:$D$8761))</f>
        <v>1470</v>
      </c>
      <c r="H4183" s="467">
        <f t="shared" si="459"/>
        <v>0</v>
      </c>
      <c r="I4183" s="475" t="str">
        <f t="shared" si="460"/>
        <v/>
      </c>
      <c r="J4183" s="471">
        <f>'Potential Projects'!D4184</f>
        <v>144</v>
      </c>
      <c r="K4183" s="471">
        <f>'Potential Projects'!E4184</f>
        <v>1.5386879703289618</v>
      </c>
      <c r="L4183" s="476">
        <f t="shared" si="461"/>
        <v>578.46131202967103</v>
      </c>
      <c r="M4183" s="471">
        <f t="shared" si="457"/>
        <v>1381.5671280264469</v>
      </c>
      <c r="N4183" s="467">
        <f t="shared" si="462"/>
        <v>0</v>
      </c>
      <c r="O4183" s="475" t="str">
        <f t="shared" si="463"/>
        <v/>
      </c>
    </row>
    <row r="4184" spans="1:15" hidden="1">
      <c r="A4184" s="475">
        <f t="shared" si="458"/>
        <v>43617</v>
      </c>
      <c r="B4184" s="475">
        <v>43640</v>
      </c>
      <c r="C4184" s="467">
        <v>7</v>
      </c>
      <c r="D4184" s="467">
        <v>909</v>
      </c>
      <c r="E4184" s="467">
        <v>90</v>
      </c>
      <c r="F4184" s="467">
        <v>11</v>
      </c>
      <c r="G4184" s="467">
        <f t="array" ref="G4184">MAX(IF($A$2:$A$8761=A4184,$D$2:$D$8761))</f>
        <v>1470</v>
      </c>
      <c r="H4184" s="467">
        <f t="shared" si="459"/>
        <v>0</v>
      </c>
      <c r="I4184" s="475" t="str">
        <f t="shared" si="460"/>
        <v/>
      </c>
      <c r="J4184" s="471">
        <f>'Potential Projects'!D4185</f>
        <v>142.19875760863786</v>
      </c>
      <c r="K4184" s="471">
        <f>'Potential Projects'!E4185</f>
        <v>23.300132122124275</v>
      </c>
      <c r="L4184" s="476">
        <f t="shared" si="461"/>
        <v>642.50111026923787</v>
      </c>
      <c r="M4184" s="471">
        <f t="shared" si="457"/>
        <v>1381.5671280264469</v>
      </c>
      <c r="N4184" s="467">
        <f t="shared" si="462"/>
        <v>0</v>
      </c>
      <c r="O4184" s="475" t="str">
        <f t="shared" si="463"/>
        <v/>
      </c>
    </row>
    <row r="4185" spans="1:15" hidden="1">
      <c r="A4185" s="475">
        <f t="shared" si="458"/>
        <v>43617</v>
      </c>
      <c r="B4185" s="475">
        <v>43640</v>
      </c>
      <c r="C4185" s="467">
        <v>8</v>
      </c>
      <c r="D4185" s="467">
        <v>988</v>
      </c>
      <c r="E4185" s="467">
        <v>83</v>
      </c>
      <c r="F4185" s="467">
        <v>19</v>
      </c>
      <c r="G4185" s="467">
        <f t="array" ref="G4185">MAX(IF($A$2:$A$8761=A4185,$D$2:$D$8761))</f>
        <v>1470</v>
      </c>
      <c r="H4185" s="467">
        <f t="shared" si="459"/>
        <v>0</v>
      </c>
      <c r="I4185" s="475" t="str">
        <f t="shared" si="460"/>
        <v/>
      </c>
      <c r="J4185" s="471">
        <f>'Potential Projects'!D4186</f>
        <v>144</v>
      </c>
      <c r="K4185" s="471">
        <f>'Potential Projects'!E4186</f>
        <v>11.179933132659643</v>
      </c>
      <c r="L4185" s="476">
        <f t="shared" si="461"/>
        <v>730.8200668673403</v>
      </c>
      <c r="M4185" s="471">
        <f t="shared" si="457"/>
        <v>1381.5671280264469</v>
      </c>
      <c r="N4185" s="467">
        <f t="shared" si="462"/>
        <v>0</v>
      </c>
      <c r="O4185" s="475" t="str">
        <f t="shared" si="463"/>
        <v/>
      </c>
    </row>
    <row r="4186" spans="1:15" hidden="1">
      <c r="A4186" s="475">
        <f t="shared" si="458"/>
        <v>43617</v>
      </c>
      <c r="B4186" s="475">
        <v>43640</v>
      </c>
      <c r="C4186" s="467">
        <v>9</v>
      </c>
      <c r="D4186" s="467">
        <v>1018</v>
      </c>
      <c r="E4186" s="467">
        <v>82</v>
      </c>
      <c r="F4186" s="467">
        <v>19</v>
      </c>
      <c r="G4186" s="467">
        <f t="array" ref="G4186">MAX(IF($A$2:$A$8761=A4186,$D$2:$D$8761))</f>
        <v>1470</v>
      </c>
      <c r="H4186" s="467">
        <f t="shared" si="459"/>
        <v>0</v>
      </c>
      <c r="I4186" s="475" t="str">
        <f t="shared" si="460"/>
        <v/>
      </c>
      <c r="J4186" s="471">
        <f>'Potential Projects'!D4187</f>
        <v>144</v>
      </c>
      <c r="K4186" s="471">
        <f>'Potential Projects'!E4187</f>
        <v>6.5826432487637074</v>
      </c>
      <c r="L4186" s="476">
        <f t="shared" si="461"/>
        <v>766.4173567512363</v>
      </c>
      <c r="M4186" s="471">
        <f t="shared" si="457"/>
        <v>1381.5671280264469</v>
      </c>
      <c r="N4186" s="467">
        <f t="shared" si="462"/>
        <v>0</v>
      </c>
      <c r="O4186" s="475" t="str">
        <f t="shared" si="463"/>
        <v/>
      </c>
    </row>
    <row r="4187" spans="1:15" hidden="1">
      <c r="A4187" s="475">
        <f t="shared" si="458"/>
        <v>43617</v>
      </c>
      <c r="B4187" s="475">
        <v>43640</v>
      </c>
      <c r="C4187" s="467">
        <v>10</v>
      </c>
      <c r="D4187" s="467">
        <v>1063</v>
      </c>
      <c r="E4187" s="467">
        <v>67</v>
      </c>
      <c r="F4187" s="467">
        <v>19</v>
      </c>
      <c r="G4187" s="467">
        <f t="array" ref="G4187">MAX(IF($A$2:$A$8761=A4187,$D$2:$D$8761))</f>
        <v>1470</v>
      </c>
      <c r="H4187" s="467">
        <f t="shared" si="459"/>
        <v>0</v>
      </c>
      <c r="I4187" s="475" t="str">
        <f t="shared" si="460"/>
        <v/>
      </c>
      <c r="J4187" s="471">
        <f>'Potential Projects'!D4188</f>
        <v>144</v>
      </c>
      <c r="K4187" s="471">
        <f>'Potential Projects'!E4188</f>
        <v>2.676863362717695</v>
      </c>
      <c r="L4187" s="476">
        <f t="shared" si="461"/>
        <v>830.32313663728235</v>
      </c>
      <c r="M4187" s="471">
        <f t="shared" si="457"/>
        <v>1381.5671280264469</v>
      </c>
      <c r="N4187" s="467">
        <f t="shared" si="462"/>
        <v>0</v>
      </c>
      <c r="O4187" s="475" t="str">
        <f t="shared" si="463"/>
        <v/>
      </c>
    </row>
    <row r="4188" spans="1:15" hidden="1">
      <c r="A4188" s="475">
        <f t="shared" si="458"/>
        <v>43617</v>
      </c>
      <c r="B4188" s="475">
        <v>43640</v>
      </c>
      <c r="C4188" s="467">
        <v>11</v>
      </c>
      <c r="D4188" s="467">
        <v>1083</v>
      </c>
      <c r="E4188" s="467">
        <v>45</v>
      </c>
      <c r="F4188" s="467">
        <v>19</v>
      </c>
      <c r="G4188" s="467">
        <f t="array" ref="G4188">MAX(IF($A$2:$A$8761=A4188,$D$2:$D$8761))</f>
        <v>1470</v>
      </c>
      <c r="H4188" s="467">
        <f t="shared" si="459"/>
        <v>0</v>
      </c>
      <c r="I4188" s="475" t="str">
        <f t="shared" si="460"/>
        <v/>
      </c>
      <c r="J4188" s="471">
        <f>'Potential Projects'!D4189</f>
        <v>144</v>
      </c>
      <c r="K4188" s="471">
        <f>'Potential Projects'!E4189</f>
        <v>7.9445424639862408</v>
      </c>
      <c r="L4188" s="476">
        <f t="shared" si="461"/>
        <v>867.05545753601371</v>
      </c>
      <c r="M4188" s="471">
        <f t="shared" si="457"/>
        <v>1381.5671280264469</v>
      </c>
      <c r="N4188" s="467">
        <f t="shared" si="462"/>
        <v>0</v>
      </c>
      <c r="O4188" s="475" t="str">
        <f t="shared" si="463"/>
        <v/>
      </c>
    </row>
    <row r="4189" spans="1:15" hidden="1">
      <c r="A4189" s="475">
        <f t="shared" si="458"/>
        <v>43617</v>
      </c>
      <c r="B4189" s="475">
        <v>43640</v>
      </c>
      <c r="C4189" s="467">
        <v>12</v>
      </c>
      <c r="D4189" s="467">
        <v>1069</v>
      </c>
      <c r="E4189" s="467">
        <v>30</v>
      </c>
      <c r="F4189" s="467">
        <v>19</v>
      </c>
      <c r="G4189" s="467">
        <f t="array" ref="G4189">MAX(IF($A$2:$A$8761=A4189,$D$2:$D$8761))</f>
        <v>1470</v>
      </c>
      <c r="H4189" s="467">
        <f t="shared" si="459"/>
        <v>0</v>
      </c>
      <c r="I4189" s="475" t="str">
        <f t="shared" si="460"/>
        <v/>
      </c>
      <c r="J4189" s="471">
        <f>'Potential Projects'!D4190</f>
        <v>144</v>
      </c>
      <c r="K4189" s="471">
        <f>'Potential Projects'!E4190</f>
        <v>5.1824137282304878</v>
      </c>
      <c r="L4189" s="476">
        <f t="shared" si="461"/>
        <v>870.81758627176953</v>
      </c>
      <c r="M4189" s="471">
        <f t="shared" si="457"/>
        <v>1381.5671280264469</v>
      </c>
      <c r="N4189" s="467">
        <f t="shared" si="462"/>
        <v>0</v>
      </c>
      <c r="O4189" s="475" t="str">
        <f t="shared" si="463"/>
        <v/>
      </c>
    </row>
    <row r="4190" spans="1:15" hidden="1">
      <c r="A4190" s="475">
        <f t="shared" si="458"/>
        <v>43617</v>
      </c>
      <c r="B4190" s="475">
        <v>43640</v>
      </c>
      <c r="C4190" s="467">
        <v>13</v>
      </c>
      <c r="D4190" s="467">
        <v>1080</v>
      </c>
      <c r="E4190" s="467">
        <v>22</v>
      </c>
      <c r="F4190" s="467">
        <v>19</v>
      </c>
      <c r="G4190" s="467">
        <f t="array" ref="G4190">MAX(IF($A$2:$A$8761=A4190,$D$2:$D$8761))</f>
        <v>1470</v>
      </c>
      <c r="H4190" s="467">
        <f t="shared" si="459"/>
        <v>0</v>
      </c>
      <c r="I4190" s="475" t="str">
        <f t="shared" si="460"/>
        <v/>
      </c>
      <c r="J4190" s="471">
        <f>'Potential Projects'!D4191</f>
        <v>144</v>
      </c>
      <c r="K4190" s="471">
        <f>'Potential Projects'!E4191</f>
        <v>2.9256192216727586</v>
      </c>
      <c r="L4190" s="476">
        <f t="shared" si="461"/>
        <v>892.07438077832728</v>
      </c>
      <c r="M4190" s="471">
        <f t="shared" si="457"/>
        <v>1381.5671280264469</v>
      </c>
      <c r="N4190" s="467">
        <f t="shared" si="462"/>
        <v>0</v>
      </c>
      <c r="O4190" s="475" t="str">
        <f t="shared" si="463"/>
        <v/>
      </c>
    </row>
    <row r="4191" spans="1:15" hidden="1">
      <c r="A4191" s="475">
        <f t="shared" si="458"/>
        <v>43617</v>
      </c>
      <c r="B4191" s="475">
        <v>43640</v>
      </c>
      <c r="C4191" s="467">
        <v>14</v>
      </c>
      <c r="D4191" s="467">
        <v>1085</v>
      </c>
      <c r="E4191" s="467">
        <v>14</v>
      </c>
      <c r="F4191" s="467">
        <v>19</v>
      </c>
      <c r="G4191" s="467">
        <f t="array" ref="G4191">MAX(IF($A$2:$A$8761=A4191,$D$2:$D$8761))</f>
        <v>1470</v>
      </c>
      <c r="H4191" s="467">
        <f t="shared" si="459"/>
        <v>0</v>
      </c>
      <c r="I4191" s="475" t="str">
        <f t="shared" si="460"/>
        <v/>
      </c>
      <c r="J4191" s="471">
        <f>'Potential Projects'!D4192</f>
        <v>144</v>
      </c>
      <c r="K4191" s="471">
        <f>'Potential Projects'!E4192</f>
        <v>2.8669503870135453</v>
      </c>
      <c r="L4191" s="476">
        <f t="shared" si="461"/>
        <v>905.1330496129865</v>
      </c>
      <c r="M4191" s="471">
        <f t="shared" si="457"/>
        <v>1381.5671280264469</v>
      </c>
      <c r="N4191" s="467">
        <f t="shared" si="462"/>
        <v>0</v>
      </c>
      <c r="O4191" s="475" t="str">
        <f t="shared" si="463"/>
        <v/>
      </c>
    </row>
    <row r="4192" spans="1:15" hidden="1">
      <c r="A4192" s="475">
        <f t="shared" si="458"/>
        <v>43617</v>
      </c>
      <c r="B4192" s="475">
        <v>43640</v>
      </c>
      <c r="C4192" s="467">
        <v>15</v>
      </c>
      <c r="D4192" s="467">
        <v>1113</v>
      </c>
      <c r="E4192" s="467">
        <v>11</v>
      </c>
      <c r="F4192" s="467">
        <v>19</v>
      </c>
      <c r="G4192" s="467">
        <f t="array" ref="G4192">MAX(IF($A$2:$A$8761=A4192,$D$2:$D$8761))</f>
        <v>1470</v>
      </c>
      <c r="H4192" s="467">
        <f t="shared" si="459"/>
        <v>0</v>
      </c>
      <c r="I4192" s="475" t="str">
        <f t="shared" si="460"/>
        <v/>
      </c>
      <c r="J4192" s="471">
        <f>'Potential Projects'!D4193</f>
        <v>144</v>
      </c>
      <c r="K4192" s="471">
        <f>'Potential Projects'!E4193</f>
        <v>3.0343521285744997</v>
      </c>
      <c r="L4192" s="476">
        <f t="shared" si="461"/>
        <v>935.96564787142552</v>
      </c>
      <c r="M4192" s="471">
        <f t="shared" si="457"/>
        <v>1381.5671280264469</v>
      </c>
      <c r="N4192" s="467">
        <f t="shared" si="462"/>
        <v>0</v>
      </c>
      <c r="O4192" s="475" t="str">
        <f t="shared" si="463"/>
        <v/>
      </c>
    </row>
    <row r="4193" spans="1:15" hidden="1">
      <c r="A4193" s="475">
        <f t="shared" si="458"/>
        <v>43617</v>
      </c>
      <c r="B4193" s="475">
        <v>43640</v>
      </c>
      <c r="C4193" s="467">
        <v>16</v>
      </c>
      <c r="D4193" s="467">
        <v>1077</v>
      </c>
      <c r="E4193" s="467">
        <v>11</v>
      </c>
      <c r="F4193" s="467">
        <v>19</v>
      </c>
      <c r="G4193" s="467">
        <f t="array" ref="G4193">MAX(IF($A$2:$A$8761=A4193,$D$2:$D$8761))</f>
        <v>1470</v>
      </c>
      <c r="H4193" s="467">
        <f t="shared" si="459"/>
        <v>0</v>
      </c>
      <c r="I4193" s="475" t="str">
        <f t="shared" si="460"/>
        <v/>
      </c>
      <c r="J4193" s="471">
        <f>'Potential Projects'!D4194</f>
        <v>144</v>
      </c>
      <c r="K4193" s="471">
        <f>'Potential Projects'!E4194</f>
        <v>6.0655752526338427</v>
      </c>
      <c r="L4193" s="476">
        <f t="shared" si="461"/>
        <v>896.93442474736617</v>
      </c>
      <c r="M4193" s="471">
        <f t="shared" si="457"/>
        <v>1381.5671280264469</v>
      </c>
      <c r="N4193" s="467">
        <f t="shared" si="462"/>
        <v>0</v>
      </c>
      <c r="O4193" s="475" t="str">
        <f t="shared" si="463"/>
        <v/>
      </c>
    </row>
    <row r="4194" spans="1:15" hidden="1">
      <c r="A4194" s="475">
        <f t="shared" si="458"/>
        <v>43617</v>
      </c>
      <c r="B4194" s="475">
        <v>43640</v>
      </c>
      <c r="C4194" s="467">
        <v>17</v>
      </c>
      <c r="D4194" s="467">
        <v>1102</v>
      </c>
      <c r="E4194" s="467">
        <v>10</v>
      </c>
      <c r="F4194" s="467">
        <v>19</v>
      </c>
      <c r="G4194" s="467">
        <f t="array" ref="G4194">MAX(IF($A$2:$A$8761=A4194,$D$2:$D$8761))</f>
        <v>1470</v>
      </c>
      <c r="H4194" s="467">
        <f t="shared" si="459"/>
        <v>0</v>
      </c>
      <c r="I4194" s="475" t="str">
        <f t="shared" si="460"/>
        <v/>
      </c>
      <c r="J4194" s="471">
        <f>'Potential Projects'!D4195</f>
        <v>138.43010150933443</v>
      </c>
      <c r="K4194" s="471">
        <f>'Potential Projects'!E4195</f>
        <v>5.0017137174801114</v>
      </c>
      <c r="L4194" s="476">
        <f t="shared" si="461"/>
        <v>929.56818477318541</v>
      </c>
      <c r="M4194" s="471">
        <f t="shared" si="457"/>
        <v>1381.5671280264469</v>
      </c>
      <c r="N4194" s="467">
        <f t="shared" si="462"/>
        <v>0</v>
      </c>
      <c r="O4194" s="475" t="str">
        <f t="shared" si="463"/>
        <v/>
      </c>
    </row>
    <row r="4195" spans="1:15" hidden="1">
      <c r="A4195" s="475">
        <f t="shared" si="458"/>
        <v>43617</v>
      </c>
      <c r="B4195" s="475">
        <v>43640</v>
      </c>
      <c r="C4195" s="467">
        <v>18</v>
      </c>
      <c r="D4195" s="467">
        <v>1115</v>
      </c>
      <c r="E4195" s="467">
        <v>6</v>
      </c>
      <c r="F4195" s="467">
        <v>19</v>
      </c>
      <c r="G4195" s="467">
        <f t="array" ref="G4195">MAX(IF($A$2:$A$8761=A4195,$D$2:$D$8761))</f>
        <v>1470</v>
      </c>
      <c r="H4195" s="467">
        <f t="shared" si="459"/>
        <v>0</v>
      </c>
      <c r="I4195" s="475" t="str">
        <f t="shared" si="460"/>
        <v/>
      </c>
      <c r="J4195" s="471">
        <f>'Potential Projects'!D4196</f>
        <v>132.36870223152229</v>
      </c>
      <c r="K4195" s="471">
        <f>'Potential Projects'!E4196</f>
        <v>3.7634101806063209</v>
      </c>
      <c r="L4195" s="476">
        <f t="shared" si="461"/>
        <v>953.86788758787134</v>
      </c>
      <c r="M4195" s="471">
        <f t="shared" si="457"/>
        <v>1381.5671280264469</v>
      </c>
      <c r="N4195" s="467">
        <f t="shared" si="462"/>
        <v>0</v>
      </c>
      <c r="O4195" s="475" t="str">
        <f t="shared" si="463"/>
        <v/>
      </c>
    </row>
    <row r="4196" spans="1:15" hidden="1">
      <c r="A4196" s="475">
        <f t="shared" si="458"/>
        <v>43617</v>
      </c>
      <c r="B4196" s="475">
        <v>43640</v>
      </c>
      <c r="C4196" s="467">
        <v>19</v>
      </c>
      <c r="D4196" s="467">
        <v>1117</v>
      </c>
      <c r="E4196" s="467">
        <v>2</v>
      </c>
      <c r="F4196" s="467">
        <v>17</v>
      </c>
      <c r="G4196" s="467">
        <f t="array" ref="G4196">MAX(IF($A$2:$A$8761=A4196,$D$2:$D$8761))</f>
        <v>1470</v>
      </c>
      <c r="H4196" s="467">
        <f t="shared" si="459"/>
        <v>0</v>
      </c>
      <c r="I4196" s="475" t="str">
        <f t="shared" si="460"/>
        <v/>
      </c>
      <c r="J4196" s="471">
        <f>'Potential Projects'!D4197</f>
        <v>38.949717505458544</v>
      </c>
      <c r="K4196" s="471">
        <f>'Potential Projects'!E4197</f>
        <v>4.0403270801978071</v>
      </c>
      <c r="L4196" s="476">
        <f t="shared" si="461"/>
        <v>1055.0099554143437</v>
      </c>
      <c r="M4196" s="471">
        <f t="shared" si="457"/>
        <v>1381.5671280264469</v>
      </c>
      <c r="N4196" s="467">
        <f t="shared" si="462"/>
        <v>0</v>
      </c>
      <c r="O4196" s="475" t="str">
        <f t="shared" si="463"/>
        <v/>
      </c>
    </row>
    <row r="4197" spans="1:15" hidden="1">
      <c r="A4197" s="475">
        <f t="shared" si="458"/>
        <v>43617</v>
      </c>
      <c r="B4197" s="475">
        <v>43640</v>
      </c>
      <c r="C4197" s="467">
        <v>20</v>
      </c>
      <c r="D4197" s="467">
        <v>1105</v>
      </c>
      <c r="E4197" s="467">
        <v>0</v>
      </c>
      <c r="F4197" s="467">
        <v>4</v>
      </c>
      <c r="G4197" s="467">
        <f t="array" ref="G4197">MAX(IF($A$2:$A$8761=A4197,$D$2:$D$8761))</f>
        <v>1470</v>
      </c>
      <c r="H4197" s="467">
        <f t="shared" si="459"/>
        <v>0</v>
      </c>
      <c r="I4197" s="475" t="str">
        <f t="shared" si="460"/>
        <v/>
      </c>
      <c r="J4197" s="471">
        <f>'Potential Projects'!D4198</f>
        <v>3.8187832329767804</v>
      </c>
      <c r="K4197" s="471">
        <f>'Potential Projects'!E4198</f>
        <v>5.6181276069662438</v>
      </c>
      <c r="L4197" s="476">
        <f t="shared" si="461"/>
        <v>1091.563089160057</v>
      </c>
      <c r="M4197" s="471">
        <f t="shared" si="457"/>
        <v>1381.5671280264469</v>
      </c>
      <c r="N4197" s="467">
        <f t="shared" si="462"/>
        <v>0</v>
      </c>
      <c r="O4197" s="475" t="str">
        <f t="shared" si="463"/>
        <v/>
      </c>
    </row>
    <row r="4198" spans="1:15" hidden="1">
      <c r="A4198" s="475">
        <f t="shared" si="458"/>
        <v>43617</v>
      </c>
      <c r="B4198" s="475">
        <v>43640</v>
      </c>
      <c r="C4198" s="467">
        <v>21</v>
      </c>
      <c r="D4198" s="467">
        <v>1024</v>
      </c>
      <c r="E4198" s="467">
        <v>0</v>
      </c>
      <c r="F4198" s="467">
        <v>1</v>
      </c>
      <c r="G4198" s="467">
        <f t="array" ref="G4198">MAX(IF($A$2:$A$8761=A4198,$D$2:$D$8761))</f>
        <v>1470</v>
      </c>
      <c r="H4198" s="467">
        <f t="shared" si="459"/>
        <v>0</v>
      </c>
      <c r="I4198" s="475" t="str">
        <f t="shared" si="460"/>
        <v/>
      </c>
      <c r="J4198" s="471">
        <f>'Potential Projects'!D4199</f>
        <v>40.803804629022764</v>
      </c>
      <c r="K4198" s="471">
        <f>'Potential Projects'!E4199</f>
        <v>9.7179057729520526</v>
      </c>
      <c r="L4198" s="476">
        <f t="shared" si="461"/>
        <v>972.47828959802519</v>
      </c>
      <c r="M4198" s="471">
        <f t="shared" si="457"/>
        <v>1381.5671280264469</v>
      </c>
      <c r="N4198" s="467">
        <f t="shared" si="462"/>
        <v>0</v>
      </c>
      <c r="O4198" s="475" t="str">
        <f t="shared" si="463"/>
        <v/>
      </c>
    </row>
    <row r="4199" spans="1:15" hidden="1">
      <c r="A4199" s="475">
        <f t="shared" si="458"/>
        <v>43617</v>
      </c>
      <c r="B4199" s="475">
        <v>43640</v>
      </c>
      <c r="C4199" s="467">
        <v>22</v>
      </c>
      <c r="D4199" s="467">
        <v>990</v>
      </c>
      <c r="E4199" s="467">
        <v>0</v>
      </c>
      <c r="F4199" s="467">
        <v>0</v>
      </c>
      <c r="G4199" s="467">
        <f t="array" ref="G4199">MAX(IF($A$2:$A$8761=A4199,$D$2:$D$8761))</f>
        <v>1470</v>
      </c>
      <c r="H4199" s="467">
        <f t="shared" si="459"/>
        <v>0</v>
      </c>
      <c r="I4199" s="475" t="str">
        <f t="shared" si="460"/>
        <v/>
      </c>
      <c r="J4199" s="471">
        <f>'Potential Projects'!D4200</f>
        <v>107.84239120426462</v>
      </c>
      <c r="K4199" s="471">
        <f>'Potential Projects'!E4200</f>
        <v>13.37571205117179</v>
      </c>
      <c r="L4199" s="476">
        <f t="shared" si="461"/>
        <v>868.7818967445636</v>
      </c>
      <c r="M4199" s="471">
        <f t="shared" si="457"/>
        <v>1381.5671280264469</v>
      </c>
      <c r="N4199" s="467">
        <f t="shared" si="462"/>
        <v>0</v>
      </c>
      <c r="O4199" s="475" t="str">
        <f t="shared" si="463"/>
        <v/>
      </c>
    </row>
    <row r="4200" spans="1:15" hidden="1">
      <c r="A4200" s="475">
        <f t="shared" si="458"/>
        <v>43617</v>
      </c>
      <c r="B4200" s="475">
        <v>43640</v>
      </c>
      <c r="C4200" s="467">
        <v>23</v>
      </c>
      <c r="D4200" s="467">
        <v>929</v>
      </c>
      <c r="E4200" s="467">
        <v>0</v>
      </c>
      <c r="F4200" s="467">
        <v>0</v>
      </c>
      <c r="G4200" s="467">
        <f t="array" ref="G4200">MAX(IF($A$2:$A$8761=A4200,$D$2:$D$8761))</f>
        <v>1470</v>
      </c>
      <c r="H4200" s="467">
        <f t="shared" si="459"/>
        <v>0</v>
      </c>
      <c r="I4200" s="475" t="str">
        <f t="shared" si="460"/>
        <v/>
      </c>
      <c r="J4200" s="471">
        <f>'Potential Projects'!D4201</f>
        <v>115.66336500733409</v>
      </c>
      <c r="K4200" s="471">
        <f>'Potential Projects'!E4201</f>
        <v>18.296853902386584</v>
      </c>
      <c r="L4200" s="476">
        <f t="shared" si="461"/>
        <v>795.03978109027935</v>
      </c>
      <c r="M4200" s="471">
        <f t="shared" si="457"/>
        <v>1381.5671280264469</v>
      </c>
      <c r="N4200" s="467">
        <f t="shared" si="462"/>
        <v>0</v>
      </c>
      <c r="O4200" s="475" t="str">
        <f t="shared" si="463"/>
        <v/>
      </c>
    </row>
    <row r="4201" spans="1:15" hidden="1">
      <c r="A4201" s="475">
        <f t="shared" si="458"/>
        <v>43617</v>
      </c>
      <c r="B4201" s="475">
        <v>43640</v>
      </c>
      <c r="C4201" s="467">
        <v>24</v>
      </c>
      <c r="D4201" s="467">
        <v>833</v>
      </c>
      <c r="E4201" s="467">
        <v>0</v>
      </c>
      <c r="F4201" s="467">
        <v>0</v>
      </c>
      <c r="G4201" s="467">
        <f t="array" ref="G4201">MAX(IF($A$2:$A$8761=A4201,$D$2:$D$8761))</f>
        <v>1470</v>
      </c>
      <c r="H4201" s="467">
        <f t="shared" si="459"/>
        <v>0</v>
      </c>
      <c r="I4201" s="475" t="str">
        <f t="shared" si="460"/>
        <v/>
      </c>
      <c r="J4201" s="471">
        <f>'Potential Projects'!D4202</f>
        <v>83.941568406394325</v>
      </c>
      <c r="K4201" s="471">
        <f>'Potential Projects'!E4202</f>
        <v>25.811158245538589</v>
      </c>
      <c r="L4201" s="476">
        <f t="shared" si="461"/>
        <v>723.2472733480671</v>
      </c>
      <c r="M4201" s="471">
        <f t="shared" si="457"/>
        <v>1381.5671280264469</v>
      </c>
      <c r="N4201" s="467">
        <f t="shared" si="462"/>
        <v>0</v>
      </c>
      <c r="O4201" s="475" t="str">
        <f t="shared" si="463"/>
        <v/>
      </c>
    </row>
    <row r="4202" spans="1:15" hidden="1">
      <c r="A4202" s="475">
        <f t="shared" si="458"/>
        <v>43617</v>
      </c>
      <c r="B4202" s="475">
        <v>43641</v>
      </c>
      <c r="C4202" s="467">
        <v>1</v>
      </c>
      <c r="D4202" s="467">
        <v>766</v>
      </c>
      <c r="E4202" s="467">
        <v>0</v>
      </c>
      <c r="F4202" s="467">
        <v>0</v>
      </c>
      <c r="G4202" s="467">
        <f t="array" ref="G4202">MAX(IF($A$2:$A$8761=A4202,$D$2:$D$8761))</f>
        <v>1470</v>
      </c>
      <c r="H4202" s="467">
        <f t="shared" si="459"/>
        <v>0</v>
      </c>
      <c r="I4202" s="475" t="str">
        <f t="shared" si="460"/>
        <v/>
      </c>
      <c r="J4202" s="471">
        <f>'Potential Projects'!D4203</f>
        <v>129.51375563906765</v>
      </c>
      <c r="K4202" s="471">
        <f>'Potential Projects'!E4203</f>
        <v>31.652227424209844</v>
      </c>
      <c r="L4202" s="476">
        <f t="shared" si="461"/>
        <v>604.83401693672249</v>
      </c>
      <c r="M4202" s="471">
        <f t="shared" si="457"/>
        <v>1381.5671280264469</v>
      </c>
      <c r="N4202" s="467">
        <f t="shared" si="462"/>
        <v>0</v>
      </c>
      <c r="O4202" s="475" t="str">
        <f t="shared" si="463"/>
        <v/>
      </c>
    </row>
    <row r="4203" spans="1:15" hidden="1">
      <c r="A4203" s="475">
        <f t="shared" si="458"/>
        <v>43617</v>
      </c>
      <c r="B4203" s="475">
        <v>43641</v>
      </c>
      <c r="C4203" s="467">
        <v>2</v>
      </c>
      <c r="D4203" s="467">
        <v>754</v>
      </c>
      <c r="E4203" s="467">
        <v>2</v>
      </c>
      <c r="F4203" s="467">
        <v>0</v>
      </c>
      <c r="G4203" s="467">
        <f t="array" ref="G4203">MAX(IF($A$2:$A$8761=A4203,$D$2:$D$8761))</f>
        <v>1470</v>
      </c>
      <c r="H4203" s="467">
        <f t="shared" si="459"/>
        <v>0</v>
      </c>
      <c r="I4203" s="475" t="str">
        <f t="shared" si="460"/>
        <v/>
      </c>
      <c r="J4203" s="471">
        <f>'Potential Projects'!D4204</f>
        <v>119.98543466964215</v>
      </c>
      <c r="K4203" s="471">
        <f>'Potential Projects'!E4204</f>
        <v>30.536737314556014</v>
      </c>
      <c r="L4203" s="476">
        <f t="shared" si="461"/>
        <v>601.47782801580183</v>
      </c>
      <c r="M4203" s="471">
        <f t="shared" ref="M4203:M4266" si="464">MAX($L$3626:$L$4345)</f>
        <v>1381.5671280264469</v>
      </c>
      <c r="N4203" s="467">
        <f t="shared" si="462"/>
        <v>0</v>
      </c>
      <c r="O4203" s="475" t="str">
        <f t="shared" si="463"/>
        <v/>
      </c>
    </row>
    <row r="4204" spans="1:15" hidden="1">
      <c r="A4204" s="475">
        <f t="shared" si="458"/>
        <v>43617</v>
      </c>
      <c r="B4204" s="475">
        <v>43641</v>
      </c>
      <c r="C4204" s="467">
        <v>3</v>
      </c>
      <c r="D4204" s="467">
        <v>741</v>
      </c>
      <c r="E4204" s="467">
        <v>3</v>
      </c>
      <c r="F4204" s="467">
        <v>0</v>
      </c>
      <c r="G4204" s="467">
        <f t="array" ref="G4204">MAX(IF($A$2:$A$8761=A4204,$D$2:$D$8761))</f>
        <v>1470</v>
      </c>
      <c r="H4204" s="467">
        <f t="shared" si="459"/>
        <v>0</v>
      </c>
      <c r="I4204" s="475" t="str">
        <f t="shared" si="460"/>
        <v/>
      </c>
      <c r="J4204" s="471">
        <f>'Potential Projects'!D4205</f>
        <v>119.8288445520416</v>
      </c>
      <c r="K4204" s="471">
        <f>'Potential Projects'!E4205</f>
        <v>33.189350892281233</v>
      </c>
      <c r="L4204" s="476">
        <f t="shared" si="461"/>
        <v>584.98180455567717</v>
      </c>
      <c r="M4204" s="471">
        <f t="shared" si="464"/>
        <v>1381.5671280264469</v>
      </c>
      <c r="N4204" s="467">
        <f t="shared" si="462"/>
        <v>0</v>
      </c>
      <c r="O4204" s="475" t="str">
        <f t="shared" si="463"/>
        <v/>
      </c>
    </row>
    <row r="4205" spans="1:15" hidden="1">
      <c r="A4205" s="475">
        <f t="shared" si="458"/>
        <v>43617</v>
      </c>
      <c r="B4205" s="475">
        <v>43641</v>
      </c>
      <c r="C4205" s="467">
        <v>4</v>
      </c>
      <c r="D4205" s="467">
        <v>732</v>
      </c>
      <c r="E4205" s="467">
        <v>1</v>
      </c>
      <c r="F4205" s="467">
        <v>0</v>
      </c>
      <c r="G4205" s="467">
        <f t="array" ref="G4205">MAX(IF($A$2:$A$8761=A4205,$D$2:$D$8761))</f>
        <v>1470</v>
      </c>
      <c r="H4205" s="467">
        <f t="shared" si="459"/>
        <v>0</v>
      </c>
      <c r="I4205" s="475" t="str">
        <f t="shared" si="460"/>
        <v/>
      </c>
      <c r="J4205" s="471">
        <f>'Potential Projects'!D4206</f>
        <v>123.71776929395686</v>
      </c>
      <c r="K4205" s="471">
        <f>'Potential Projects'!E4206</f>
        <v>28.319055364437755</v>
      </c>
      <c r="L4205" s="476">
        <f t="shared" si="461"/>
        <v>578.96317534160539</v>
      </c>
      <c r="M4205" s="471">
        <f t="shared" si="464"/>
        <v>1381.5671280264469</v>
      </c>
      <c r="N4205" s="467">
        <f t="shared" si="462"/>
        <v>0</v>
      </c>
      <c r="O4205" s="475" t="str">
        <f t="shared" si="463"/>
        <v/>
      </c>
    </row>
    <row r="4206" spans="1:15" hidden="1">
      <c r="A4206" s="475">
        <f t="shared" si="458"/>
        <v>43617</v>
      </c>
      <c r="B4206" s="475">
        <v>43641</v>
      </c>
      <c r="C4206" s="467">
        <v>5</v>
      </c>
      <c r="D4206" s="467">
        <v>754</v>
      </c>
      <c r="E4206" s="467">
        <v>0</v>
      </c>
      <c r="F4206" s="467">
        <v>0</v>
      </c>
      <c r="G4206" s="467">
        <f t="array" ref="G4206">MAX(IF($A$2:$A$8761=A4206,$D$2:$D$8761))</f>
        <v>1470</v>
      </c>
      <c r="H4206" s="467">
        <f t="shared" si="459"/>
        <v>0</v>
      </c>
      <c r="I4206" s="475" t="str">
        <f t="shared" si="460"/>
        <v/>
      </c>
      <c r="J4206" s="471">
        <f>'Potential Projects'!D4207</f>
        <v>113.16151007621821</v>
      </c>
      <c r="K4206" s="471">
        <f>'Potential Projects'!E4207</f>
        <v>30.133877983229414</v>
      </c>
      <c r="L4206" s="476">
        <f t="shared" si="461"/>
        <v>610.70461194055235</v>
      </c>
      <c r="M4206" s="471">
        <f t="shared" si="464"/>
        <v>1381.5671280264469</v>
      </c>
      <c r="N4206" s="467">
        <f t="shared" si="462"/>
        <v>0</v>
      </c>
      <c r="O4206" s="475" t="str">
        <f t="shared" si="463"/>
        <v/>
      </c>
    </row>
    <row r="4207" spans="1:15" hidden="1">
      <c r="A4207" s="475">
        <f t="shared" si="458"/>
        <v>43617</v>
      </c>
      <c r="B4207" s="475">
        <v>43641</v>
      </c>
      <c r="C4207" s="467">
        <v>6</v>
      </c>
      <c r="D4207" s="467">
        <v>814</v>
      </c>
      <c r="E4207" s="467">
        <v>5</v>
      </c>
      <c r="F4207" s="467">
        <v>1</v>
      </c>
      <c r="G4207" s="467">
        <f t="array" ref="G4207">MAX(IF($A$2:$A$8761=A4207,$D$2:$D$8761))</f>
        <v>1470</v>
      </c>
      <c r="H4207" s="467">
        <f t="shared" si="459"/>
        <v>0</v>
      </c>
      <c r="I4207" s="475" t="str">
        <f t="shared" si="460"/>
        <v/>
      </c>
      <c r="J4207" s="471">
        <f>'Potential Projects'!D4208</f>
        <v>102.73332480297159</v>
      </c>
      <c r="K4207" s="471">
        <f>'Potential Projects'!E4208</f>
        <v>29.903113900236509</v>
      </c>
      <c r="L4207" s="476">
        <f t="shared" si="461"/>
        <v>675.363561296792</v>
      </c>
      <c r="M4207" s="471">
        <f t="shared" si="464"/>
        <v>1381.5671280264469</v>
      </c>
      <c r="N4207" s="467">
        <f t="shared" si="462"/>
        <v>0</v>
      </c>
      <c r="O4207" s="475" t="str">
        <f t="shared" si="463"/>
        <v/>
      </c>
    </row>
    <row r="4208" spans="1:15" hidden="1">
      <c r="A4208" s="475">
        <f t="shared" si="458"/>
        <v>43617</v>
      </c>
      <c r="B4208" s="475">
        <v>43641</v>
      </c>
      <c r="C4208" s="467">
        <v>7</v>
      </c>
      <c r="D4208" s="467">
        <v>894</v>
      </c>
      <c r="E4208" s="467">
        <v>3</v>
      </c>
      <c r="F4208" s="467">
        <v>4</v>
      </c>
      <c r="G4208" s="467">
        <f t="array" ref="G4208">MAX(IF($A$2:$A$8761=A4208,$D$2:$D$8761))</f>
        <v>1470</v>
      </c>
      <c r="H4208" s="467">
        <f t="shared" si="459"/>
        <v>0</v>
      </c>
      <c r="I4208" s="475" t="str">
        <f t="shared" si="460"/>
        <v/>
      </c>
      <c r="J4208" s="471">
        <f>'Potential Projects'!D4209</f>
        <v>24.805161299371438</v>
      </c>
      <c r="K4208" s="471">
        <f>'Potential Projects'!E4209</f>
        <v>58.790083584175449</v>
      </c>
      <c r="L4208" s="476">
        <f t="shared" si="461"/>
        <v>803.40475511645309</v>
      </c>
      <c r="M4208" s="471">
        <f t="shared" si="464"/>
        <v>1381.5671280264469</v>
      </c>
      <c r="N4208" s="467">
        <f t="shared" si="462"/>
        <v>0</v>
      </c>
      <c r="O4208" s="475" t="str">
        <f t="shared" si="463"/>
        <v/>
      </c>
    </row>
    <row r="4209" spans="1:15" hidden="1">
      <c r="A4209" s="475">
        <f t="shared" si="458"/>
        <v>43617</v>
      </c>
      <c r="B4209" s="475">
        <v>43641</v>
      </c>
      <c r="C4209" s="467">
        <v>8</v>
      </c>
      <c r="D4209" s="467">
        <v>972</v>
      </c>
      <c r="E4209" s="467">
        <v>0</v>
      </c>
      <c r="F4209" s="467">
        <v>15</v>
      </c>
      <c r="G4209" s="467">
        <f t="array" ref="G4209">MAX(IF($A$2:$A$8761=A4209,$D$2:$D$8761))</f>
        <v>1470</v>
      </c>
      <c r="H4209" s="467">
        <f t="shared" si="459"/>
        <v>0</v>
      </c>
      <c r="I4209" s="475" t="str">
        <f t="shared" si="460"/>
        <v/>
      </c>
      <c r="J4209" s="471">
        <f>'Potential Projects'!D4210</f>
        <v>43.906259736225287</v>
      </c>
      <c r="K4209" s="471">
        <f>'Potential Projects'!E4210</f>
        <v>99.278619759191571</v>
      </c>
      <c r="L4209" s="476">
        <f t="shared" si="461"/>
        <v>813.81512050458321</v>
      </c>
      <c r="M4209" s="471">
        <f t="shared" si="464"/>
        <v>1381.5671280264469</v>
      </c>
      <c r="N4209" s="467">
        <f t="shared" si="462"/>
        <v>0</v>
      </c>
      <c r="O4209" s="475" t="str">
        <f t="shared" si="463"/>
        <v/>
      </c>
    </row>
    <row r="4210" spans="1:15" hidden="1">
      <c r="A4210" s="475">
        <f t="shared" si="458"/>
        <v>43617</v>
      </c>
      <c r="B4210" s="475">
        <v>43641</v>
      </c>
      <c r="C4210" s="467">
        <v>9</v>
      </c>
      <c r="D4210" s="467">
        <v>995</v>
      </c>
      <c r="E4210" s="467">
        <v>0</v>
      </c>
      <c r="F4210" s="467">
        <v>12</v>
      </c>
      <c r="G4210" s="467">
        <f t="array" ref="G4210">MAX(IF($A$2:$A$8761=A4210,$D$2:$D$8761))</f>
        <v>1470</v>
      </c>
      <c r="H4210" s="467">
        <f t="shared" si="459"/>
        <v>0</v>
      </c>
      <c r="I4210" s="475" t="str">
        <f t="shared" si="460"/>
        <v/>
      </c>
      <c r="J4210" s="471">
        <f>'Potential Projects'!D4211</f>
        <v>46.772422291188988</v>
      </c>
      <c r="K4210" s="471">
        <f>'Potential Projects'!E4211</f>
        <v>83.751717103848648</v>
      </c>
      <c r="L4210" s="476">
        <f t="shared" si="461"/>
        <v>852.47586060496246</v>
      </c>
      <c r="M4210" s="471">
        <f t="shared" si="464"/>
        <v>1381.5671280264469</v>
      </c>
      <c r="N4210" s="467">
        <f t="shared" si="462"/>
        <v>0</v>
      </c>
      <c r="O4210" s="475" t="str">
        <f t="shared" si="463"/>
        <v/>
      </c>
    </row>
    <row r="4211" spans="1:15" hidden="1">
      <c r="A4211" s="475">
        <f t="shared" si="458"/>
        <v>43617</v>
      </c>
      <c r="B4211" s="475">
        <v>43641</v>
      </c>
      <c r="C4211" s="467">
        <v>10</v>
      </c>
      <c r="D4211" s="467">
        <v>1026</v>
      </c>
      <c r="E4211" s="467">
        <v>0</v>
      </c>
      <c r="F4211" s="467">
        <v>19</v>
      </c>
      <c r="G4211" s="467">
        <f t="array" ref="G4211">MAX(IF($A$2:$A$8761=A4211,$D$2:$D$8761))</f>
        <v>1470</v>
      </c>
      <c r="H4211" s="467">
        <f t="shared" si="459"/>
        <v>0</v>
      </c>
      <c r="I4211" s="475" t="str">
        <f t="shared" si="460"/>
        <v/>
      </c>
      <c r="J4211" s="471">
        <f>'Potential Projects'!D4212</f>
        <v>51.728097021501206</v>
      </c>
      <c r="K4211" s="471">
        <f>'Potential Projects'!E4212</f>
        <v>51.935216942592987</v>
      </c>
      <c r="L4211" s="476">
        <f t="shared" si="461"/>
        <v>903.33668603590581</v>
      </c>
      <c r="M4211" s="471">
        <f t="shared" si="464"/>
        <v>1381.5671280264469</v>
      </c>
      <c r="N4211" s="467">
        <f t="shared" si="462"/>
        <v>0</v>
      </c>
      <c r="O4211" s="475" t="str">
        <f t="shared" si="463"/>
        <v/>
      </c>
    </row>
    <row r="4212" spans="1:15" hidden="1">
      <c r="A4212" s="475">
        <f t="shared" si="458"/>
        <v>43617</v>
      </c>
      <c r="B4212" s="475">
        <v>43641</v>
      </c>
      <c r="C4212" s="467">
        <v>11</v>
      </c>
      <c r="D4212" s="467">
        <v>1062</v>
      </c>
      <c r="E4212" s="467">
        <v>2</v>
      </c>
      <c r="F4212" s="467">
        <v>19</v>
      </c>
      <c r="G4212" s="467">
        <f t="array" ref="G4212">MAX(IF($A$2:$A$8761=A4212,$D$2:$D$8761))</f>
        <v>1470</v>
      </c>
      <c r="H4212" s="467">
        <f t="shared" si="459"/>
        <v>0</v>
      </c>
      <c r="I4212" s="475" t="str">
        <f t="shared" si="460"/>
        <v/>
      </c>
      <c r="J4212" s="471">
        <f>'Potential Projects'!D4213</f>
        <v>28.531107652678593</v>
      </c>
      <c r="K4212" s="471">
        <f>'Potential Projects'!E4213</f>
        <v>6.4355800365512792</v>
      </c>
      <c r="L4212" s="476">
        <f t="shared" si="461"/>
        <v>1006.0333123107702</v>
      </c>
      <c r="M4212" s="471">
        <f t="shared" si="464"/>
        <v>1381.5671280264469</v>
      </c>
      <c r="N4212" s="467">
        <f t="shared" si="462"/>
        <v>0</v>
      </c>
      <c r="O4212" s="475" t="str">
        <f t="shared" si="463"/>
        <v/>
      </c>
    </row>
    <row r="4213" spans="1:15" hidden="1">
      <c r="A4213" s="475">
        <f t="shared" si="458"/>
        <v>43617</v>
      </c>
      <c r="B4213" s="475">
        <v>43641</v>
      </c>
      <c r="C4213" s="467">
        <v>12</v>
      </c>
      <c r="D4213" s="467">
        <v>1067</v>
      </c>
      <c r="E4213" s="467">
        <v>0</v>
      </c>
      <c r="F4213" s="467">
        <v>19</v>
      </c>
      <c r="G4213" s="467">
        <f t="array" ref="G4213">MAX(IF($A$2:$A$8761=A4213,$D$2:$D$8761))</f>
        <v>1470</v>
      </c>
      <c r="H4213" s="467">
        <f t="shared" si="459"/>
        <v>0</v>
      </c>
      <c r="I4213" s="475" t="str">
        <f t="shared" si="460"/>
        <v/>
      </c>
      <c r="J4213" s="471">
        <f>'Potential Projects'!D4214</f>
        <v>9.3684777353398356</v>
      </c>
      <c r="K4213" s="471">
        <f>'Potential Projects'!E4214</f>
        <v>0.39112556439475382</v>
      </c>
      <c r="L4213" s="476">
        <f t="shared" si="461"/>
        <v>1038.2403967002654</v>
      </c>
      <c r="M4213" s="471">
        <f t="shared" si="464"/>
        <v>1381.5671280264469</v>
      </c>
      <c r="N4213" s="467">
        <f t="shared" si="462"/>
        <v>0</v>
      </c>
      <c r="O4213" s="475" t="str">
        <f t="shared" si="463"/>
        <v/>
      </c>
    </row>
    <row r="4214" spans="1:15" hidden="1">
      <c r="A4214" s="475">
        <f t="shared" si="458"/>
        <v>43617</v>
      </c>
      <c r="B4214" s="475">
        <v>43641</v>
      </c>
      <c r="C4214" s="467">
        <v>13</v>
      </c>
      <c r="D4214" s="467">
        <v>1119</v>
      </c>
      <c r="E4214" s="467">
        <v>0</v>
      </c>
      <c r="F4214" s="467">
        <v>18</v>
      </c>
      <c r="G4214" s="467">
        <f t="array" ref="G4214">MAX(IF($A$2:$A$8761=A4214,$D$2:$D$8761))</f>
        <v>1470</v>
      </c>
      <c r="H4214" s="467">
        <f t="shared" si="459"/>
        <v>0</v>
      </c>
      <c r="I4214" s="475" t="str">
        <f t="shared" si="460"/>
        <v/>
      </c>
      <c r="J4214" s="471">
        <f>'Potential Projects'!D4215</f>
        <v>6.2879217565109835</v>
      </c>
      <c r="K4214" s="471">
        <f>'Potential Projects'!E4215</f>
        <v>0.40207708019780691</v>
      </c>
      <c r="L4214" s="476">
        <f t="shared" si="461"/>
        <v>1094.3100011632912</v>
      </c>
      <c r="M4214" s="471">
        <f t="shared" si="464"/>
        <v>1381.5671280264469</v>
      </c>
      <c r="N4214" s="467">
        <f t="shared" si="462"/>
        <v>0</v>
      </c>
      <c r="O4214" s="475" t="str">
        <f t="shared" si="463"/>
        <v/>
      </c>
    </row>
    <row r="4215" spans="1:15" hidden="1">
      <c r="A4215" s="475">
        <f t="shared" si="458"/>
        <v>43617</v>
      </c>
      <c r="B4215" s="475">
        <v>43641</v>
      </c>
      <c r="C4215" s="467">
        <v>14</v>
      </c>
      <c r="D4215" s="467">
        <v>1108</v>
      </c>
      <c r="E4215" s="467">
        <v>0</v>
      </c>
      <c r="F4215" s="467">
        <v>19</v>
      </c>
      <c r="G4215" s="467">
        <f t="array" ref="G4215">MAX(IF($A$2:$A$8761=A4215,$D$2:$D$8761))</f>
        <v>1470</v>
      </c>
      <c r="H4215" s="467">
        <f t="shared" si="459"/>
        <v>0</v>
      </c>
      <c r="I4215" s="475" t="str">
        <f t="shared" si="460"/>
        <v/>
      </c>
      <c r="J4215" s="471">
        <f>'Potential Projects'!D4216</f>
        <v>5.5886654867595311</v>
      </c>
      <c r="K4215" s="471">
        <f>'Potential Projects'!E4216</f>
        <v>0.7360983121909267</v>
      </c>
      <c r="L4215" s="476">
        <f t="shared" si="461"/>
        <v>1082.6752362010495</v>
      </c>
      <c r="M4215" s="471">
        <f t="shared" si="464"/>
        <v>1381.5671280264469</v>
      </c>
      <c r="N4215" s="467">
        <f t="shared" si="462"/>
        <v>0</v>
      </c>
      <c r="O4215" s="475" t="str">
        <f t="shared" si="463"/>
        <v/>
      </c>
    </row>
    <row r="4216" spans="1:15" hidden="1">
      <c r="A4216" s="475">
        <f t="shared" si="458"/>
        <v>43617</v>
      </c>
      <c r="B4216" s="475">
        <v>43641</v>
      </c>
      <c r="C4216" s="467">
        <v>15</v>
      </c>
      <c r="D4216" s="467">
        <v>1116</v>
      </c>
      <c r="E4216" s="467">
        <v>1</v>
      </c>
      <c r="F4216" s="467">
        <v>19</v>
      </c>
      <c r="G4216" s="467">
        <f t="array" ref="G4216">MAX(IF($A$2:$A$8761=A4216,$D$2:$D$8761))</f>
        <v>1470</v>
      </c>
      <c r="H4216" s="467">
        <f t="shared" si="459"/>
        <v>0</v>
      </c>
      <c r="I4216" s="475" t="str">
        <f t="shared" si="460"/>
        <v/>
      </c>
      <c r="J4216" s="471">
        <f>'Potential Projects'!D4217</f>
        <v>7.765993667134981</v>
      </c>
      <c r="K4216" s="471">
        <f>'Potential Projects'!E4217</f>
        <v>2.7848140184906471</v>
      </c>
      <c r="L4216" s="476">
        <f t="shared" si="461"/>
        <v>1085.4491923143744</v>
      </c>
      <c r="M4216" s="471">
        <f t="shared" si="464"/>
        <v>1381.5671280264469</v>
      </c>
      <c r="N4216" s="467">
        <f t="shared" si="462"/>
        <v>0</v>
      </c>
      <c r="O4216" s="475" t="str">
        <f t="shared" si="463"/>
        <v/>
      </c>
    </row>
    <row r="4217" spans="1:15" hidden="1">
      <c r="A4217" s="475">
        <f t="shared" si="458"/>
        <v>43617</v>
      </c>
      <c r="B4217" s="475">
        <v>43641</v>
      </c>
      <c r="C4217" s="467">
        <v>16</v>
      </c>
      <c r="D4217" s="467">
        <v>1118</v>
      </c>
      <c r="E4217" s="467">
        <v>0</v>
      </c>
      <c r="F4217" s="467">
        <v>19</v>
      </c>
      <c r="G4217" s="467">
        <f t="array" ref="G4217">MAX(IF($A$2:$A$8761=A4217,$D$2:$D$8761))</f>
        <v>1470</v>
      </c>
      <c r="H4217" s="467">
        <f t="shared" si="459"/>
        <v>0</v>
      </c>
      <c r="I4217" s="475" t="str">
        <f t="shared" si="460"/>
        <v/>
      </c>
      <c r="J4217" s="471">
        <f>'Potential Projects'!D4218</f>
        <v>4.8974209591408941</v>
      </c>
      <c r="K4217" s="471">
        <f>'Potential Projects'!E4218</f>
        <v>1.0505632659643087</v>
      </c>
      <c r="L4217" s="476">
        <f t="shared" si="461"/>
        <v>1093.0520157748949</v>
      </c>
      <c r="M4217" s="471">
        <f t="shared" si="464"/>
        <v>1381.5671280264469</v>
      </c>
      <c r="N4217" s="467">
        <f t="shared" si="462"/>
        <v>0</v>
      </c>
      <c r="O4217" s="475" t="str">
        <f t="shared" si="463"/>
        <v/>
      </c>
    </row>
    <row r="4218" spans="1:15" hidden="1">
      <c r="A4218" s="475">
        <f t="shared" si="458"/>
        <v>43617</v>
      </c>
      <c r="B4218" s="475">
        <v>43641</v>
      </c>
      <c r="C4218" s="467">
        <v>17</v>
      </c>
      <c r="D4218" s="467">
        <v>1134</v>
      </c>
      <c r="E4218" s="467">
        <v>0</v>
      </c>
      <c r="F4218" s="467">
        <v>16</v>
      </c>
      <c r="G4218" s="467">
        <f t="array" ref="G4218">MAX(IF($A$2:$A$8761=A4218,$D$2:$D$8761))</f>
        <v>1470</v>
      </c>
      <c r="H4218" s="467">
        <f t="shared" si="459"/>
        <v>0</v>
      </c>
      <c r="I4218" s="475" t="str">
        <f t="shared" si="460"/>
        <v/>
      </c>
      <c r="J4218" s="471">
        <f>'Potential Projects'!D4219</f>
        <v>3.6871186243354614</v>
      </c>
      <c r="K4218" s="471">
        <f>'Potential Projects'!E4219</f>
        <v>9.3831022898301448</v>
      </c>
      <c r="L4218" s="476">
        <f t="shared" si="461"/>
        <v>1104.9297790858345</v>
      </c>
      <c r="M4218" s="471">
        <f t="shared" si="464"/>
        <v>1381.5671280264469</v>
      </c>
      <c r="N4218" s="467">
        <f t="shared" si="462"/>
        <v>0</v>
      </c>
      <c r="O4218" s="475" t="str">
        <f t="shared" si="463"/>
        <v/>
      </c>
    </row>
    <row r="4219" spans="1:15" hidden="1">
      <c r="A4219" s="475">
        <f t="shared" si="458"/>
        <v>43617</v>
      </c>
      <c r="B4219" s="475">
        <v>43641</v>
      </c>
      <c r="C4219" s="467">
        <v>18</v>
      </c>
      <c r="D4219" s="467">
        <v>1165</v>
      </c>
      <c r="E4219" s="467">
        <v>0</v>
      </c>
      <c r="F4219" s="467">
        <v>18</v>
      </c>
      <c r="G4219" s="467">
        <f t="array" ref="G4219">MAX(IF($A$2:$A$8761=A4219,$D$2:$D$8761))</f>
        <v>1470</v>
      </c>
      <c r="H4219" s="467">
        <f t="shared" si="459"/>
        <v>0</v>
      </c>
      <c r="I4219" s="475" t="str">
        <f t="shared" si="460"/>
        <v/>
      </c>
      <c r="J4219" s="471">
        <f>'Potential Projects'!D4220</f>
        <v>1.0623610279479176</v>
      </c>
      <c r="K4219" s="471">
        <f>'Potential Projects'!E4220</f>
        <v>49.899799505482697</v>
      </c>
      <c r="L4219" s="476">
        <f t="shared" si="461"/>
        <v>1096.0378394665695</v>
      </c>
      <c r="M4219" s="471">
        <f t="shared" si="464"/>
        <v>1381.5671280264469</v>
      </c>
      <c r="N4219" s="467">
        <f t="shared" si="462"/>
        <v>0</v>
      </c>
      <c r="O4219" s="475" t="str">
        <f t="shared" si="463"/>
        <v/>
      </c>
    </row>
    <row r="4220" spans="1:15" hidden="1">
      <c r="A4220" s="475">
        <f t="shared" si="458"/>
        <v>43617</v>
      </c>
      <c r="B4220" s="475">
        <v>43641</v>
      </c>
      <c r="C4220" s="467">
        <v>19</v>
      </c>
      <c r="D4220" s="467">
        <v>1139</v>
      </c>
      <c r="E4220" s="467">
        <v>0</v>
      </c>
      <c r="F4220" s="467">
        <v>16</v>
      </c>
      <c r="G4220" s="467">
        <f t="array" ref="G4220">MAX(IF($A$2:$A$8761=A4220,$D$2:$D$8761))</f>
        <v>1470</v>
      </c>
      <c r="H4220" s="467">
        <f t="shared" si="459"/>
        <v>0</v>
      </c>
      <c r="I4220" s="475" t="str">
        <f t="shared" si="460"/>
        <v/>
      </c>
      <c r="J4220" s="471">
        <f>'Potential Projects'!D4221</f>
        <v>8.7627936842673506</v>
      </c>
      <c r="K4220" s="471">
        <f>'Potential Projects'!E4221</f>
        <v>11.678227101698559</v>
      </c>
      <c r="L4220" s="476">
        <f t="shared" si="461"/>
        <v>1102.558979214034</v>
      </c>
      <c r="M4220" s="471">
        <f t="shared" si="464"/>
        <v>1381.5671280264469</v>
      </c>
      <c r="N4220" s="467">
        <f t="shared" si="462"/>
        <v>0</v>
      </c>
      <c r="O4220" s="475" t="str">
        <f t="shared" si="463"/>
        <v/>
      </c>
    </row>
    <row r="4221" spans="1:15" hidden="1">
      <c r="A4221" s="475">
        <f t="shared" si="458"/>
        <v>43617</v>
      </c>
      <c r="B4221" s="475">
        <v>43641</v>
      </c>
      <c r="C4221" s="467">
        <v>20</v>
      </c>
      <c r="D4221" s="467">
        <v>1129</v>
      </c>
      <c r="E4221" s="467">
        <v>0</v>
      </c>
      <c r="F4221" s="467">
        <v>3</v>
      </c>
      <c r="G4221" s="467">
        <f t="array" ref="G4221">MAX(IF($A$2:$A$8761=A4221,$D$2:$D$8761))</f>
        <v>1470</v>
      </c>
      <c r="H4221" s="467">
        <f t="shared" si="459"/>
        <v>0</v>
      </c>
      <c r="I4221" s="475" t="str">
        <f t="shared" si="460"/>
        <v/>
      </c>
      <c r="J4221" s="471">
        <f>'Potential Projects'!D4222</f>
        <v>16.929863789367658</v>
      </c>
      <c r="K4221" s="471">
        <f>'Potential Projects'!E4222</f>
        <v>18.41888507847775</v>
      </c>
      <c r="L4221" s="476">
        <f t="shared" si="461"/>
        <v>1090.6512511321546</v>
      </c>
      <c r="M4221" s="471">
        <f t="shared" si="464"/>
        <v>1381.5671280264469</v>
      </c>
      <c r="N4221" s="467">
        <f t="shared" si="462"/>
        <v>0</v>
      </c>
      <c r="O4221" s="475" t="str">
        <f t="shared" si="463"/>
        <v/>
      </c>
    </row>
    <row r="4222" spans="1:15" hidden="1">
      <c r="A4222" s="475">
        <f t="shared" si="458"/>
        <v>43617</v>
      </c>
      <c r="B4222" s="475">
        <v>43641</v>
      </c>
      <c r="C4222" s="467">
        <v>21</v>
      </c>
      <c r="D4222" s="467">
        <v>1091</v>
      </c>
      <c r="E4222" s="467">
        <v>0</v>
      </c>
      <c r="F4222" s="467">
        <v>0</v>
      </c>
      <c r="G4222" s="467">
        <f t="array" ref="G4222">MAX(IF($A$2:$A$8761=A4222,$D$2:$D$8761))</f>
        <v>1470</v>
      </c>
      <c r="H4222" s="467">
        <f t="shared" si="459"/>
        <v>0</v>
      </c>
      <c r="I4222" s="475" t="str">
        <f t="shared" si="460"/>
        <v/>
      </c>
      <c r="J4222" s="471">
        <f>'Potential Projects'!D4223</f>
        <v>23.979289664033708</v>
      </c>
      <c r="K4222" s="471">
        <f>'Potential Projects'!E4223</f>
        <v>12.381470866480326</v>
      </c>
      <c r="L4222" s="476">
        <f t="shared" si="461"/>
        <v>1054.6392394694858</v>
      </c>
      <c r="M4222" s="471">
        <f t="shared" si="464"/>
        <v>1381.5671280264469</v>
      </c>
      <c r="N4222" s="467">
        <f t="shared" si="462"/>
        <v>0</v>
      </c>
      <c r="O4222" s="475" t="str">
        <f t="shared" si="463"/>
        <v/>
      </c>
    </row>
    <row r="4223" spans="1:15" hidden="1">
      <c r="A4223" s="475">
        <f t="shared" si="458"/>
        <v>43617</v>
      </c>
      <c r="B4223" s="475">
        <v>43641</v>
      </c>
      <c r="C4223" s="467">
        <v>22</v>
      </c>
      <c r="D4223" s="467">
        <v>1058</v>
      </c>
      <c r="E4223" s="467">
        <v>0</v>
      </c>
      <c r="F4223" s="467">
        <v>0</v>
      </c>
      <c r="G4223" s="467">
        <f t="array" ref="G4223">MAX(IF($A$2:$A$8761=A4223,$D$2:$D$8761))</f>
        <v>1470</v>
      </c>
      <c r="H4223" s="467">
        <f t="shared" si="459"/>
        <v>0</v>
      </c>
      <c r="I4223" s="475" t="str">
        <f t="shared" si="460"/>
        <v/>
      </c>
      <c r="J4223" s="471">
        <f>'Potential Projects'!D4224</f>
        <v>19.146413158485103</v>
      </c>
      <c r="K4223" s="471">
        <f>'Potential Projects'!E4224</f>
        <v>8.0196385723500327</v>
      </c>
      <c r="L4223" s="476">
        <f t="shared" si="461"/>
        <v>1030.8339482691649</v>
      </c>
      <c r="M4223" s="471">
        <f t="shared" si="464"/>
        <v>1381.5671280264469</v>
      </c>
      <c r="N4223" s="467">
        <f t="shared" si="462"/>
        <v>0</v>
      </c>
      <c r="O4223" s="475" t="str">
        <f t="shared" si="463"/>
        <v/>
      </c>
    </row>
    <row r="4224" spans="1:15" hidden="1">
      <c r="A4224" s="475">
        <f t="shared" si="458"/>
        <v>43617</v>
      </c>
      <c r="B4224" s="475">
        <v>43641</v>
      </c>
      <c r="C4224" s="467">
        <v>23</v>
      </c>
      <c r="D4224" s="467">
        <v>939</v>
      </c>
      <c r="E4224" s="467">
        <v>1</v>
      </c>
      <c r="F4224" s="467">
        <v>0</v>
      </c>
      <c r="G4224" s="467">
        <f t="array" ref="G4224">MAX(IF($A$2:$A$8761=A4224,$D$2:$D$8761))</f>
        <v>1470</v>
      </c>
      <c r="H4224" s="467">
        <f t="shared" si="459"/>
        <v>0</v>
      </c>
      <c r="I4224" s="475" t="str">
        <f t="shared" si="460"/>
        <v/>
      </c>
      <c r="J4224" s="471">
        <f>'Potential Projects'!D4225</f>
        <v>11.935438278274628</v>
      </c>
      <c r="K4224" s="471">
        <f>'Potential Projects'!E4225</f>
        <v>18.547174263599224</v>
      </c>
      <c r="L4224" s="476">
        <f t="shared" si="461"/>
        <v>907.51738745812611</v>
      </c>
      <c r="M4224" s="471">
        <f t="shared" si="464"/>
        <v>1381.5671280264469</v>
      </c>
      <c r="N4224" s="467">
        <f t="shared" si="462"/>
        <v>0</v>
      </c>
      <c r="O4224" s="475" t="str">
        <f t="shared" si="463"/>
        <v/>
      </c>
    </row>
    <row r="4225" spans="1:15" hidden="1">
      <c r="A4225" s="475">
        <f t="shared" si="458"/>
        <v>43617</v>
      </c>
      <c r="B4225" s="475">
        <v>43641</v>
      </c>
      <c r="C4225" s="467">
        <v>24</v>
      </c>
      <c r="D4225" s="467">
        <v>845</v>
      </c>
      <c r="E4225" s="467">
        <v>14</v>
      </c>
      <c r="F4225" s="467">
        <v>0</v>
      </c>
      <c r="G4225" s="467">
        <f t="array" ref="G4225">MAX(IF($A$2:$A$8761=A4225,$D$2:$D$8761))</f>
        <v>1470</v>
      </c>
      <c r="H4225" s="467">
        <f t="shared" si="459"/>
        <v>0</v>
      </c>
      <c r="I4225" s="475" t="str">
        <f t="shared" si="460"/>
        <v/>
      </c>
      <c r="J4225" s="471">
        <f>'Potential Projects'!D4226</f>
        <v>7.4449852821325928</v>
      </c>
      <c r="K4225" s="471">
        <f>'Potential Projects'!E4226</f>
        <v>27.78008433670179</v>
      </c>
      <c r="L4225" s="476">
        <f t="shared" si="461"/>
        <v>795.77493038116563</v>
      </c>
      <c r="M4225" s="471">
        <f t="shared" si="464"/>
        <v>1381.5671280264469</v>
      </c>
      <c r="N4225" s="467">
        <f t="shared" si="462"/>
        <v>0</v>
      </c>
      <c r="O4225" s="475" t="str">
        <f t="shared" si="463"/>
        <v/>
      </c>
    </row>
    <row r="4226" spans="1:15" hidden="1">
      <c r="A4226" s="475">
        <f t="shared" ref="A4226:A4289" si="465">DATE(YEAR(B4226),MONTH(B4226),1)</f>
        <v>43617</v>
      </c>
      <c r="B4226" s="475">
        <v>43642</v>
      </c>
      <c r="C4226" s="467">
        <v>1</v>
      </c>
      <c r="D4226" s="467">
        <v>796</v>
      </c>
      <c r="E4226" s="467">
        <v>74</v>
      </c>
      <c r="F4226" s="467">
        <v>0</v>
      </c>
      <c r="G4226" s="467">
        <f t="array" ref="G4226">MAX(IF($A$2:$A$8761=A4226,$D$2:$D$8761))</f>
        <v>1470</v>
      </c>
      <c r="H4226" s="467">
        <f t="shared" ref="H4226:H4289" si="466">IF(G4226=D4226,1,0)</f>
        <v>0</v>
      </c>
      <c r="I4226" s="475" t="str">
        <f t="shared" ref="I4226:I4289" si="467">IF(D4226=G4226,B4226,"")</f>
        <v/>
      </c>
      <c r="J4226" s="471">
        <f>'Potential Projects'!D4227</f>
        <v>12.128805782301413</v>
      </c>
      <c r="K4226" s="471">
        <f>'Potential Projects'!E4227</f>
        <v>21.72311384648463</v>
      </c>
      <c r="L4226" s="476">
        <f t="shared" ref="L4226:L4289" si="468">D4226-E4226-F4226-J4226-K4226</f>
        <v>688.14808037121395</v>
      </c>
      <c r="M4226" s="471">
        <f t="shared" si="464"/>
        <v>1381.5671280264469</v>
      </c>
      <c r="N4226" s="467">
        <f t="shared" ref="N4226:N4289" si="469">IF(M4226=L4226,1,0)</f>
        <v>0</v>
      </c>
      <c r="O4226" s="475" t="str">
        <f t="shared" ref="O4226:O4289" si="470">IF(L4226=M4226,B4226,"")</f>
        <v/>
      </c>
    </row>
    <row r="4227" spans="1:15" hidden="1">
      <c r="A4227" s="475">
        <f t="shared" si="465"/>
        <v>43617</v>
      </c>
      <c r="B4227" s="475">
        <v>43642</v>
      </c>
      <c r="C4227" s="467">
        <v>2</v>
      </c>
      <c r="D4227" s="467">
        <v>745</v>
      </c>
      <c r="E4227" s="467">
        <v>48</v>
      </c>
      <c r="F4227" s="467">
        <v>0</v>
      </c>
      <c r="G4227" s="467">
        <f t="array" ref="G4227">MAX(IF($A$2:$A$8761=A4227,$D$2:$D$8761))</f>
        <v>1470</v>
      </c>
      <c r="H4227" s="467">
        <f t="shared" si="466"/>
        <v>0</v>
      </c>
      <c r="I4227" s="475" t="str">
        <f t="shared" si="467"/>
        <v/>
      </c>
      <c r="J4227" s="471">
        <f>'Potential Projects'!D4228</f>
        <v>42.837928538926917</v>
      </c>
      <c r="K4227" s="471">
        <f>'Potential Projects'!E4228</f>
        <v>15.15611562029671</v>
      </c>
      <c r="L4227" s="476">
        <f t="shared" si="468"/>
        <v>639.00595584077632</v>
      </c>
      <c r="M4227" s="471">
        <f t="shared" si="464"/>
        <v>1381.5671280264469</v>
      </c>
      <c r="N4227" s="467">
        <f t="shared" si="469"/>
        <v>0</v>
      </c>
      <c r="O4227" s="475" t="str">
        <f t="shared" si="470"/>
        <v/>
      </c>
    </row>
    <row r="4228" spans="1:15" hidden="1">
      <c r="A4228" s="475">
        <f t="shared" si="465"/>
        <v>43617</v>
      </c>
      <c r="B4228" s="475">
        <v>43642</v>
      </c>
      <c r="C4228" s="467">
        <v>3</v>
      </c>
      <c r="D4228" s="467">
        <v>733</v>
      </c>
      <c r="E4228" s="467">
        <v>28</v>
      </c>
      <c r="F4228" s="467">
        <v>0</v>
      </c>
      <c r="G4228" s="467">
        <f t="array" ref="G4228">MAX(IF($A$2:$A$8761=A4228,$D$2:$D$8761))</f>
        <v>1470</v>
      </c>
      <c r="H4228" s="467">
        <f t="shared" si="466"/>
        <v>0</v>
      </c>
      <c r="I4228" s="475" t="str">
        <f t="shared" si="467"/>
        <v/>
      </c>
      <c r="J4228" s="471">
        <f>'Potential Projects'!D4229</f>
        <v>53.945944352773857</v>
      </c>
      <c r="K4228" s="471">
        <f>'Potential Projects'!E4229</f>
        <v>3.7853132122124276</v>
      </c>
      <c r="L4228" s="476">
        <f t="shared" si="468"/>
        <v>647.26874243501379</v>
      </c>
      <c r="M4228" s="471">
        <f t="shared" si="464"/>
        <v>1381.5671280264469</v>
      </c>
      <c r="N4228" s="467">
        <f t="shared" si="469"/>
        <v>0</v>
      </c>
      <c r="O4228" s="475" t="str">
        <f t="shared" si="470"/>
        <v/>
      </c>
    </row>
    <row r="4229" spans="1:15" hidden="1">
      <c r="A4229" s="475">
        <f t="shared" si="465"/>
        <v>43617</v>
      </c>
      <c r="B4229" s="475">
        <v>43642</v>
      </c>
      <c r="C4229" s="467">
        <v>4</v>
      </c>
      <c r="D4229" s="467">
        <v>708</v>
      </c>
      <c r="E4229" s="467">
        <v>18</v>
      </c>
      <c r="F4229" s="467">
        <v>0</v>
      </c>
      <c r="G4229" s="467">
        <f t="array" ref="G4229">MAX(IF($A$2:$A$8761=A4229,$D$2:$D$8761))</f>
        <v>1470</v>
      </c>
      <c r="H4229" s="467">
        <f t="shared" si="466"/>
        <v>0</v>
      </c>
      <c r="I4229" s="475" t="str">
        <f t="shared" si="467"/>
        <v/>
      </c>
      <c r="J4229" s="471">
        <f>'Potential Projects'!D4230</f>
        <v>56.306752453917021</v>
      </c>
      <c r="K4229" s="471">
        <f>'Potential Projects'!E4230</f>
        <v>11.832330574070092</v>
      </c>
      <c r="L4229" s="476">
        <f t="shared" si="468"/>
        <v>621.86091697201289</v>
      </c>
      <c r="M4229" s="471">
        <f t="shared" si="464"/>
        <v>1381.5671280264469</v>
      </c>
      <c r="N4229" s="467">
        <f t="shared" si="469"/>
        <v>0</v>
      </c>
      <c r="O4229" s="475" t="str">
        <f t="shared" si="470"/>
        <v/>
      </c>
    </row>
    <row r="4230" spans="1:15" hidden="1">
      <c r="A4230" s="475">
        <f t="shared" si="465"/>
        <v>43617</v>
      </c>
      <c r="B4230" s="475">
        <v>43642</v>
      </c>
      <c r="C4230" s="467">
        <v>5</v>
      </c>
      <c r="D4230" s="467">
        <v>747</v>
      </c>
      <c r="E4230" s="467">
        <v>6</v>
      </c>
      <c r="F4230" s="467">
        <v>0</v>
      </c>
      <c r="G4230" s="467">
        <f t="array" ref="G4230">MAX(IF($A$2:$A$8761=A4230,$D$2:$D$8761))</f>
        <v>1470</v>
      </c>
      <c r="H4230" s="467">
        <f t="shared" si="466"/>
        <v>0</v>
      </c>
      <c r="I4230" s="475" t="str">
        <f t="shared" si="467"/>
        <v/>
      </c>
      <c r="J4230" s="471">
        <f>'Potential Projects'!D4231</f>
        <v>68.909336151282247</v>
      </c>
      <c r="K4230" s="471">
        <f>'Potential Projects'!E4231</f>
        <v>10.789589819393678</v>
      </c>
      <c r="L4230" s="476">
        <f t="shared" si="468"/>
        <v>661.30107402932413</v>
      </c>
      <c r="M4230" s="471">
        <f t="shared" si="464"/>
        <v>1381.5671280264469</v>
      </c>
      <c r="N4230" s="467">
        <f t="shared" si="469"/>
        <v>0</v>
      </c>
      <c r="O4230" s="475" t="str">
        <f t="shared" si="470"/>
        <v/>
      </c>
    </row>
    <row r="4231" spans="1:15" hidden="1">
      <c r="A4231" s="475">
        <f t="shared" si="465"/>
        <v>43617</v>
      </c>
      <c r="B4231" s="475">
        <v>43642</v>
      </c>
      <c r="C4231" s="467">
        <v>6</v>
      </c>
      <c r="D4231" s="467">
        <v>813</v>
      </c>
      <c r="E4231" s="467">
        <v>3</v>
      </c>
      <c r="F4231" s="467">
        <v>2</v>
      </c>
      <c r="G4231" s="467">
        <f t="array" ref="G4231">MAX(IF($A$2:$A$8761=A4231,$D$2:$D$8761))</f>
        <v>1470</v>
      </c>
      <c r="H4231" s="467">
        <f t="shared" si="466"/>
        <v>0</v>
      </c>
      <c r="I4231" s="475" t="str">
        <f t="shared" si="467"/>
        <v/>
      </c>
      <c r="J4231" s="471">
        <f>'Potential Projects'!D4232</f>
        <v>51.559297511332034</v>
      </c>
      <c r="K4231" s="471">
        <f>'Potential Projects'!E4232</f>
        <v>8.0712671468501398</v>
      </c>
      <c r="L4231" s="476">
        <f t="shared" si="468"/>
        <v>748.36943534181785</v>
      </c>
      <c r="M4231" s="471">
        <f t="shared" si="464"/>
        <v>1381.5671280264469</v>
      </c>
      <c r="N4231" s="467">
        <f t="shared" si="469"/>
        <v>0</v>
      </c>
      <c r="O4231" s="475" t="str">
        <f t="shared" si="470"/>
        <v/>
      </c>
    </row>
    <row r="4232" spans="1:15" hidden="1">
      <c r="A4232" s="475">
        <f t="shared" si="465"/>
        <v>43617</v>
      </c>
      <c r="B4232" s="475">
        <v>43642</v>
      </c>
      <c r="C4232" s="467">
        <v>7</v>
      </c>
      <c r="D4232" s="467">
        <v>901</v>
      </c>
      <c r="E4232" s="467">
        <v>0</v>
      </c>
      <c r="F4232" s="467">
        <v>11</v>
      </c>
      <c r="G4232" s="467">
        <f t="array" ref="G4232">MAX(IF($A$2:$A$8761=A4232,$D$2:$D$8761))</f>
        <v>1470</v>
      </c>
      <c r="H4232" s="467">
        <f t="shared" si="466"/>
        <v>0</v>
      </c>
      <c r="I4232" s="475" t="str">
        <f t="shared" si="467"/>
        <v/>
      </c>
      <c r="J4232" s="471">
        <f>'Potential Projects'!D4233</f>
        <v>23.587487195823837</v>
      </c>
      <c r="K4232" s="471">
        <f>'Potential Projects'!E4233</f>
        <v>1.9305957858525047</v>
      </c>
      <c r="L4232" s="476">
        <f t="shared" si="468"/>
        <v>864.48191701832366</v>
      </c>
      <c r="M4232" s="471">
        <f t="shared" si="464"/>
        <v>1381.5671280264469</v>
      </c>
      <c r="N4232" s="467">
        <f t="shared" si="469"/>
        <v>0</v>
      </c>
      <c r="O4232" s="475" t="str">
        <f t="shared" si="470"/>
        <v/>
      </c>
    </row>
    <row r="4233" spans="1:15" hidden="1">
      <c r="A4233" s="475">
        <f t="shared" si="465"/>
        <v>43617</v>
      </c>
      <c r="B4233" s="475">
        <v>43642</v>
      </c>
      <c r="C4233" s="467">
        <v>8</v>
      </c>
      <c r="D4233" s="467">
        <v>971</v>
      </c>
      <c r="E4233" s="467">
        <v>0</v>
      </c>
      <c r="F4233" s="467">
        <v>19</v>
      </c>
      <c r="G4233" s="467">
        <f t="array" ref="G4233">MAX(IF($A$2:$A$8761=A4233,$D$2:$D$8761))</f>
        <v>1470</v>
      </c>
      <c r="H4233" s="467">
        <f t="shared" si="466"/>
        <v>0</v>
      </c>
      <c r="I4233" s="475" t="str">
        <f t="shared" si="467"/>
        <v/>
      </c>
      <c r="J4233" s="471">
        <f>'Potential Projects'!D4234</f>
        <v>14.986661817599948</v>
      </c>
      <c r="K4233" s="471">
        <f>'Potential Projects'!E4234</f>
        <v>3.4067036658783056</v>
      </c>
      <c r="L4233" s="476">
        <f t="shared" si="468"/>
        <v>933.60663451652169</v>
      </c>
      <c r="M4233" s="471">
        <f t="shared" si="464"/>
        <v>1381.5671280264469</v>
      </c>
      <c r="N4233" s="467">
        <f t="shared" si="469"/>
        <v>0</v>
      </c>
      <c r="O4233" s="475" t="str">
        <f t="shared" si="470"/>
        <v/>
      </c>
    </row>
    <row r="4234" spans="1:15" hidden="1">
      <c r="A4234" s="475">
        <f t="shared" si="465"/>
        <v>43617</v>
      </c>
      <c r="B4234" s="475">
        <v>43642</v>
      </c>
      <c r="C4234" s="467">
        <v>9</v>
      </c>
      <c r="D4234" s="467">
        <v>1030</v>
      </c>
      <c r="E4234" s="467">
        <v>0</v>
      </c>
      <c r="F4234" s="467">
        <v>19</v>
      </c>
      <c r="G4234" s="467">
        <f t="array" ref="G4234">MAX(IF($A$2:$A$8761=A4234,$D$2:$D$8761))</f>
        <v>1470</v>
      </c>
      <c r="H4234" s="467">
        <f t="shared" si="466"/>
        <v>0</v>
      </c>
      <c r="I4234" s="475" t="str">
        <f t="shared" si="467"/>
        <v/>
      </c>
      <c r="J4234" s="471">
        <f>'Potential Projects'!D4235</f>
        <v>14.694486617034061</v>
      </c>
      <c r="K4234" s="471">
        <f>'Potential Projects'!E4235</f>
        <v>1.4581161040636423</v>
      </c>
      <c r="L4234" s="476">
        <f t="shared" si="468"/>
        <v>994.84739727890235</v>
      </c>
      <c r="M4234" s="471">
        <f t="shared" si="464"/>
        <v>1381.5671280264469</v>
      </c>
      <c r="N4234" s="467">
        <f t="shared" si="469"/>
        <v>0</v>
      </c>
      <c r="O4234" s="475" t="str">
        <f t="shared" si="470"/>
        <v/>
      </c>
    </row>
    <row r="4235" spans="1:15" hidden="1">
      <c r="A4235" s="475">
        <f t="shared" si="465"/>
        <v>43617</v>
      </c>
      <c r="B4235" s="475">
        <v>43642</v>
      </c>
      <c r="C4235" s="467">
        <v>10</v>
      </c>
      <c r="D4235" s="467">
        <v>1059</v>
      </c>
      <c r="E4235" s="467">
        <v>0</v>
      </c>
      <c r="F4235" s="467">
        <v>19</v>
      </c>
      <c r="G4235" s="467">
        <f t="array" ref="G4235">MAX(IF($A$2:$A$8761=A4235,$D$2:$D$8761))</f>
        <v>1470</v>
      </c>
      <c r="H4235" s="467">
        <f t="shared" si="466"/>
        <v>0</v>
      </c>
      <c r="I4235" s="475" t="str">
        <f t="shared" si="467"/>
        <v/>
      </c>
      <c r="J4235" s="471">
        <f>'Potential Projects'!D4236</f>
        <v>6.5453063971068124</v>
      </c>
      <c r="K4235" s="471">
        <f>'Potential Projects'!E4236</f>
        <v>0.92149182971403998</v>
      </c>
      <c r="L4235" s="476">
        <f t="shared" si="468"/>
        <v>1032.5332017731791</v>
      </c>
      <c r="M4235" s="471">
        <f t="shared" si="464"/>
        <v>1381.5671280264469</v>
      </c>
      <c r="N4235" s="467">
        <f t="shared" si="469"/>
        <v>0</v>
      </c>
      <c r="O4235" s="475" t="str">
        <f t="shared" si="470"/>
        <v/>
      </c>
    </row>
    <row r="4236" spans="1:15" hidden="1">
      <c r="A4236" s="475">
        <f t="shared" si="465"/>
        <v>43617</v>
      </c>
      <c r="B4236" s="475">
        <v>43642</v>
      </c>
      <c r="C4236" s="467">
        <v>11</v>
      </c>
      <c r="D4236" s="467">
        <v>1057</v>
      </c>
      <c r="E4236" s="467">
        <v>12</v>
      </c>
      <c r="F4236" s="467">
        <v>19</v>
      </c>
      <c r="G4236" s="467">
        <f t="array" ref="G4236">MAX(IF($A$2:$A$8761=A4236,$D$2:$D$8761))</f>
        <v>1470</v>
      </c>
      <c r="H4236" s="467">
        <f t="shared" si="466"/>
        <v>0</v>
      </c>
      <c r="I4236" s="475" t="str">
        <f t="shared" si="467"/>
        <v/>
      </c>
      <c r="J4236" s="471">
        <f>'Potential Projects'!D4237</f>
        <v>2.7930607042727083</v>
      </c>
      <c r="K4236" s="471">
        <f>'Potential Projects'!E4237</f>
        <v>3.6147824661363148</v>
      </c>
      <c r="L4236" s="476">
        <f t="shared" si="468"/>
        <v>1019.592156829591</v>
      </c>
      <c r="M4236" s="471">
        <f t="shared" si="464"/>
        <v>1381.5671280264469</v>
      </c>
      <c r="N4236" s="467">
        <f t="shared" si="469"/>
        <v>0</v>
      </c>
      <c r="O4236" s="475" t="str">
        <f t="shared" si="470"/>
        <v/>
      </c>
    </row>
    <row r="4237" spans="1:15" hidden="1">
      <c r="A4237" s="475">
        <f t="shared" si="465"/>
        <v>43617</v>
      </c>
      <c r="B4237" s="475">
        <v>43642</v>
      </c>
      <c r="C4237" s="467">
        <v>12</v>
      </c>
      <c r="D4237" s="467">
        <v>1116</v>
      </c>
      <c r="E4237" s="467">
        <v>10</v>
      </c>
      <c r="F4237" s="467">
        <v>19</v>
      </c>
      <c r="G4237" s="467">
        <f t="array" ref="G4237">MAX(IF($A$2:$A$8761=A4237,$D$2:$D$8761))</f>
        <v>1470</v>
      </c>
      <c r="H4237" s="467">
        <f t="shared" si="466"/>
        <v>0</v>
      </c>
      <c r="I4237" s="475" t="str">
        <f t="shared" si="467"/>
        <v/>
      </c>
      <c r="J4237" s="471">
        <f>'Potential Projects'!D4238</f>
        <v>4.2998840039550386</v>
      </c>
      <c r="K4237" s="471">
        <f>'Potential Projects'!E4238</f>
        <v>2.1144248011180391</v>
      </c>
      <c r="L4237" s="476">
        <f t="shared" si="468"/>
        <v>1080.585691194927</v>
      </c>
      <c r="M4237" s="471">
        <f t="shared" si="464"/>
        <v>1381.5671280264469</v>
      </c>
      <c r="N4237" s="467">
        <f t="shared" si="469"/>
        <v>0</v>
      </c>
      <c r="O4237" s="475" t="str">
        <f t="shared" si="470"/>
        <v/>
      </c>
    </row>
    <row r="4238" spans="1:15" hidden="1">
      <c r="A4238" s="475">
        <f t="shared" si="465"/>
        <v>43617</v>
      </c>
      <c r="B4238" s="475">
        <v>43642</v>
      </c>
      <c r="C4238" s="467">
        <v>13</v>
      </c>
      <c r="D4238" s="467">
        <v>1104</v>
      </c>
      <c r="E4238" s="467">
        <v>7</v>
      </c>
      <c r="F4238" s="467">
        <v>17</v>
      </c>
      <c r="G4238" s="467">
        <f t="array" ref="G4238">MAX(IF($A$2:$A$8761=A4238,$D$2:$D$8761))</f>
        <v>1470</v>
      </c>
      <c r="H4238" s="467">
        <f t="shared" si="466"/>
        <v>0</v>
      </c>
      <c r="I4238" s="475" t="str">
        <f t="shared" si="467"/>
        <v/>
      </c>
      <c r="J4238" s="471">
        <f>'Potential Projects'!D4239</f>
        <v>3.8889579174038245</v>
      </c>
      <c r="K4238" s="471">
        <f>'Potential Projects'!E4239</f>
        <v>1.6622836486777037</v>
      </c>
      <c r="L4238" s="476">
        <f t="shared" si="468"/>
        <v>1074.4487584339186</v>
      </c>
      <c r="M4238" s="471">
        <f t="shared" si="464"/>
        <v>1381.5671280264469</v>
      </c>
      <c r="N4238" s="467">
        <f t="shared" si="469"/>
        <v>0</v>
      </c>
      <c r="O4238" s="475" t="str">
        <f t="shared" si="470"/>
        <v/>
      </c>
    </row>
    <row r="4239" spans="1:15" hidden="1">
      <c r="A4239" s="475">
        <f t="shared" si="465"/>
        <v>43617</v>
      </c>
      <c r="B4239" s="475">
        <v>43642</v>
      </c>
      <c r="C4239" s="467">
        <v>14</v>
      </c>
      <c r="D4239" s="467">
        <v>1144</v>
      </c>
      <c r="E4239" s="467">
        <v>6</v>
      </c>
      <c r="F4239" s="467">
        <v>17</v>
      </c>
      <c r="G4239" s="467">
        <f t="array" ref="G4239">MAX(IF($A$2:$A$8761=A4239,$D$2:$D$8761))</f>
        <v>1470</v>
      </c>
      <c r="H4239" s="467">
        <f t="shared" si="466"/>
        <v>0</v>
      </c>
      <c r="I4239" s="475" t="str">
        <f t="shared" si="467"/>
        <v/>
      </c>
      <c r="J4239" s="471">
        <f>'Potential Projects'!D4240</f>
        <v>5.5677867081274979</v>
      </c>
      <c r="K4239" s="471">
        <f>'Potential Projects'!E4240</f>
        <v>6.5231921629757039</v>
      </c>
      <c r="L4239" s="476">
        <f t="shared" si="468"/>
        <v>1108.9090211288969</v>
      </c>
      <c r="M4239" s="471">
        <f t="shared" si="464"/>
        <v>1381.5671280264469</v>
      </c>
      <c r="N4239" s="467">
        <f t="shared" si="469"/>
        <v>0</v>
      </c>
      <c r="O4239" s="475" t="str">
        <f t="shared" si="470"/>
        <v/>
      </c>
    </row>
    <row r="4240" spans="1:15" hidden="1">
      <c r="A4240" s="475">
        <f t="shared" si="465"/>
        <v>43617</v>
      </c>
      <c r="B4240" s="475">
        <v>43642</v>
      </c>
      <c r="C4240" s="467">
        <v>15</v>
      </c>
      <c r="D4240" s="467">
        <v>1164</v>
      </c>
      <c r="E4240" s="467">
        <v>9</v>
      </c>
      <c r="F4240" s="467">
        <v>6</v>
      </c>
      <c r="G4240" s="467">
        <f t="array" ref="G4240">MAX(IF($A$2:$A$8761=A4240,$D$2:$D$8761))</f>
        <v>1470</v>
      </c>
      <c r="H4240" s="467">
        <f t="shared" si="466"/>
        <v>0</v>
      </c>
      <c r="I4240" s="475" t="str">
        <f t="shared" si="467"/>
        <v/>
      </c>
      <c r="J4240" s="471">
        <f>'Potential Projects'!D4241</f>
        <v>6.4800624062668133</v>
      </c>
      <c r="K4240" s="471">
        <f>'Potential Projects'!E4241</f>
        <v>4.3641790475166626</v>
      </c>
      <c r="L4240" s="476">
        <f t="shared" si="468"/>
        <v>1138.1557585462165</v>
      </c>
      <c r="M4240" s="471">
        <f t="shared" si="464"/>
        <v>1381.5671280264469</v>
      </c>
      <c r="N4240" s="467">
        <f t="shared" si="469"/>
        <v>0</v>
      </c>
      <c r="O4240" s="475" t="str">
        <f t="shared" si="470"/>
        <v/>
      </c>
    </row>
    <row r="4241" spans="1:15" hidden="1">
      <c r="A4241" s="475">
        <f t="shared" si="465"/>
        <v>43617</v>
      </c>
      <c r="B4241" s="475">
        <v>43642</v>
      </c>
      <c r="C4241" s="467">
        <v>16</v>
      </c>
      <c r="D4241" s="467">
        <v>1169</v>
      </c>
      <c r="E4241" s="467">
        <v>12</v>
      </c>
      <c r="F4241" s="467">
        <v>7</v>
      </c>
      <c r="G4241" s="467">
        <f t="array" ref="G4241">MAX(IF($A$2:$A$8761=A4241,$D$2:$D$8761))</f>
        <v>1470</v>
      </c>
      <c r="H4241" s="467">
        <f t="shared" si="466"/>
        <v>0</v>
      </c>
      <c r="I4241" s="475" t="str">
        <f t="shared" si="467"/>
        <v/>
      </c>
      <c r="J4241" s="471">
        <f>'Potential Projects'!D4242</f>
        <v>8.7138867615311479</v>
      </c>
      <c r="K4241" s="471">
        <f>'Potential Projects'!E4242</f>
        <v>3.5037028058482047</v>
      </c>
      <c r="L4241" s="476">
        <f t="shared" si="468"/>
        <v>1137.7824104326207</v>
      </c>
      <c r="M4241" s="471">
        <f t="shared" si="464"/>
        <v>1381.5671280264469</v>
      </c>
      <c r="N4241" s="467">
        <f t="shared" si="469"/>
        <v>0</v>
      </c>
      <c r="O4241" s="475" t="str">
        <f t="shared" si="470"/>
        <v/>
      </c>
    </row>
    <row r="4242" spans="1:15" hidden="1">
      <c r="A4242" s="475">
        <f t="shared" si="465"/>
        <v>43617</v>
      </c>
      <c r="B4242" s="475">
        <v>43642</v>
      </c>
      <c r="C4242" s="467">
        <v>17</v>
      </c>
      <c r="D4242" s="467">
        <v>1156</v>
      </c>
      <c r="E4242" s="467">
        <v>62</v>
      </c>
      <c r="F4242" s="467">
        <v>6</v>
      </c>
      <c r="G4242" s="467">
        <f t="array" ref="G4242">MAX(IF($A$2:$A$8761=A4242,$D$2:$D$8761))</f>
        <v>1470</v>
      </c>
      <c r="H4242" s="467">
        <f t="shared" si="466"/>
        <v>0</v>
      </c>
      <c r="I4242" s="475" t="str">
        <f t="shared" si="467"/>
        <v/>
      </c>
      <c r="J4242" s="471">
        <f>'Potential Projects'!D4243</f>
        <v>10.651532209137125</v>
      </c>
      <c r="K4242" s="471">
        <f>'Potential Projects'!E4243</f>
        <v>1.7342507525263384</v>
      </c>
      <c r="L4242" s="476">
        <f t="shared" si="468"/>
        <v>1075.6142170383366</v>
      </c>
      <c r="M4242" s="471">
        <f t="shared" si="464"/>
        <v>1381.5671280264469</v>
      </c>
      <c r="N4242" s="467">
        <f t="shared" si="469"/>
        <v>0</v>
      </c>
      <c r="O4242" s="475" t="str">
        <f t="shared" si="470"/>
        <v/>
      </c>
    </row>
    <row r="4243" spans="1:15" hidden="1">
      <c r="A4243" s="475">
        <f t="shared" si="465"/>
        <v>43617</v>
      </c>
      <c r="B4243" s="475">
        <v>43642</v>
      </c>
      <c r="C4243" s="467">
        <v>18</v>
      </c>
      <c r="D4243" s="467">
        <v>1117</v>
      </c>
      <c r="E4243" s="467">
        <v>21</v>
      </c>
      <c r="F4243" s="467">
        <v>4</v>
      </c>
      <c r="G4243" s="467">
        <f t="array" ref="G4243">MAX(IF($A$2:$A$8761=A4243,$D$2:$D$8761))</f>
        <v>1470</v>
      </c>
      <c r="H4243" s="467">
        <f t="shared" si="466"/>
        <v>0</v>
      </c>
      <c r="I4243" s="475" t="str">
        <f t="shared" si="467"/>
        <v/>
      </c>
      <c r="J4243" s="471">
        <f>'Potential Projects'!D4244</f>
        <v>22.29500054481176</v>
      </c>
      <c r="K4243" s="471">
        <f>'Potential Projects'!E4244</f>
        <v>2.3483178886261018</v>
      </c>
      <c r="L4243" s="476">
        <f t="shared" si="468"/>
        <v>1067.3566815665622</v>
      </c>
      <c r="M4243" s="471">
        <f t="shared" si="464"/>
        <v>1381.5671280264469</v>
      </c>
      <c r="N4243" s="467">
        <f t="shared" si="469"/>
        <v>0</v>
      </c>
      <c r="O4243" s="475" t="str">
        <f t="shared" si="470"/>
        <v/>
      </c>
    </row>
    <row r="4244" spans="1:15" hidden="1">
      <c r="A4244" s="475">
        <f t="shared" si="465"/>
        <v>43617</v>
      </c>
      <c r="B4244" s="475">
        <v>43642</v>
      </c>
      <c r="C4244" s="467">
        <v>19</v>
      </c>
      <c r="D4244" s="467">
        <v>1081</v>
      </c>
      <c r="E4244" s="467">
        <v>24</v>
      </c>
      <c r="F4244" s="467">
        <v>0</v>
      </c>
      <c r="G4244" s="467">
        <f t="array" ref="G4244">MAX(IF($A$2:$A$8761=A4244,$D$2:$D$8761))</f>
        <v>1470</v>
      </c>
      <c r="H4244" s="467">
        <f t="shared" si="466"/>
        <v>0</v>
      </c>
      <c r="I4244" s="475" t="str">
        <f t="shared" si="467"/>
        <v/>
      </c>
      <c r="J4244" s="471">
        <f>'Potential Projects'!D4245</f>
        <v>29.230377127503967</v>
      </c>
      <c r="K4244" s="471">
        <f>'Potential Projects'!E4245</f>
        <v>8.0665736400774026</v>
      </c>
      <c r="L4244" s="476">
        <f t="shared" si="468"/>
        <v>1019.7030492324186</v>
      </c>
      <c r="M4244" s="471">
        <f t="shared" si="464"/>
        <v>1381.5671280264469</v>
      </c>
      <c r="N4244" s="467">
        <f t="shared" si="469"/>
        <v>0</v>
      </c>
      <c r="O4244" s="475" t="str">
        <f t="shared" si="470"/>
        <v/>
      </c>
    </row>
    <row r="4245" spans="1:15" hidden="1">
      <c r="A4245" s="475">
        <f t="shared" si="465"/>
        <v>43617</v>
      </c>
      <c r="B4245" s="475">
        <v>43642</v>
      </c>
      <c r="C4245" s="467">
        <v>20</v>
      </c>
      <c r="D4245" s="467">
        <v>1000</v>
      </c>
      <c r="E4245" s="467">
        <v>19</v>
      </c>
      <c r="F4245" s="467">
        <v>1</v>
      </c>
      <c r="G4245" s="467">
        <f t="array" ref="G4245">MAX(IF($A$2:$A$8761=A4245,$D$2:$D$8761))</f>
        <v>1470</v>
      </c>
      <c r="H4245" s="467">
        <f t="shared" si="466"/>
        <v>0</v>
      </c>
      <c r="I4245" s="475" t="str">
        <f t="shared" si="467"/>
        <v/>
      </c>
      <c r="J4245" s="471">
        <f>'Potential Projects'!D4246</f>
        <v>46.513071455881558</v>
      </c>
      <c r="K4245" s="471">
        <f>'Potential Projects'!E4246</f>
        <v>22.089989625886904</v>
      </c>
      <c r="L4245" s="476">
        <f t="shared" si="468"/>
        <v>911.39693891823151</v>
      </c>
      <c r="M4245" s="471">
        <f t="shared" si="464"/>
        <v>1381.5671280264469</v>
      </c>
      <c r="N4245" s="467">
        <f t="shared" si="469"/>
        <v>0</v>
      </c>
      <c r="O4245" s="475" t="str">
        <f t="shared" si="470"/>
        <v/>
      </c>
    </row>
    <row r="4246" spans="1:15" hidden="1">
      <c r="A4246" s="475">
        <f t="shared" si="465"/>
        <v>43617</v>
      </c>
      <c r="B4246" s="475">
        <v>43642</v>
      </c>
      <c r="C4246" s="467">
        <v>21</v>
      </c>
      <c r="D4246" s="467">
        <v>943</v>
      </c>
      <c r="E4246" s="467">
        <v>21</v>
      </c>
      <c r="F4246" s="467">
        <v>0</v>
      </c>
      <c r="G4246" s="467">
        <f t="array" ref="G4246">MAX(IF($A$2:$A$8761=A4246,$D$2:$D$8761))</f>
        <v>1470</v>
      </c>
      <c r="H4246" s="467">
        <f t="shared" si="466"/>
        <v>0</v>
      </c>
      <c r="I4246" s="475" t="str">
        <f t="shared" si="467"/>
        <v/>
      </c>
      <c r="J4246" s="471">
        <f>'Potential Projects'!D4247</f>
        <v>51.006925481890974</v>
      </c>
      <c r="K4246" s="471">
        <f>'Potential Projects'!E4247</f>
        <v>53.563081541603964</v>
      </c>
      <c r="L4246" s="476">
        <f t="shared" si="468"/>
        <v>817.42999297650499</v>
      </c>
      <c r="M4246" s="471">
        <f t="shared" si="464"/>
        <v>1381.5671280264469</v>
      </c>
      <c r="N4246" s="467">
        <f t="shared" si="469"/>
        <v>0</v>
      </c>
      <c r="O4246" s="475" t="str">
        <f t="shared" si="470"/>
        <v/>
      </c>
    </row>
    <row r="4247" spans="1:15" hidden="1">
      <c r="A4247" s="475">
        <f t="shared" si="465"/>
        <v>43617</v>
      </c>
      <c r="B4247" s="475">
        <v>43642</v>
      </c>
      <c r="C4247" s="467">
        <v>22</v>
      </c>
      <c r="D4247" s="467">
        <v>928</v>
      </c>
      <c r="E4247" s="467">
        <v>23</v>
      </c>
      <c r="F4247" s="467">
        <v>0</v>
      </c>
      <c r="G4247" s="467">
        <f t="array" ref="G4247">MAX(IF($A$2:$A$8761=A4247,$D$2:$D$8761))</f>
        <v>1470</v>
      </c>
      <c r="H4247" s="467">
        <f t="shared" si="466"/>
        <v>0</v>
      </c>
      <c r="I4247" s="475" t="str">
        <f t="shared" si="467"/>
        <v/>
      </c>
      <c r="J4247" s="471">
        <f>'Potential Projects'!D4248</f>
        <v>26.472558859899934</v>
      </c>
      <c r="K4247" s="471">
        <f>'Potential Projects'!E4248</f>
        <v>57.801318157385509</v>
      </c>
      <c r="L4247" s="476">
        <f t="shared" si="468"/>
        <v>820.72612298271463</v>
      </c>
      <c r="M4247" s="471">
        <f t="shared" si="464"/>
        <v>1381.5671280264469</v>
      </c>
      <c r="N4247" s="467">
        <f t="shared" si="469"/>
        <v>0</v>
      </c>
      <c r="O4247" s="475" t="str">
        <f t="shared" si="470"/>
        <v/>
      </c>
    </row>
    <row r="4248" spans="1:15" hidden="1">
      <c r="A4248" s="475">
        <f t="shared" si="465"/>
        <v>43617</v>
      </c>
      <c r="B4248" s="475">
        <v>43642</v>
      </c>
      <c r="C4248" s="467">
        <v>23</v>
      </c>
      <c r="D4248" s="467">
        <v>863</v>
      </c>
      <c r="E4248" s="467">
        <v>64</v>
      </c>
      <c r="F4248" s="467">
        <v>0</v>
      </c>
      <c r="G4248" s="467">
        <f t="array" ref="G4248">MAX(IF($A$2:$A$8761=A4248,$D$2:$D$8761))</f>
        <v>1470</v>
      </c>
      <c r="H4248" s="467">
        <f t="shared" si="466"/>
        <v>0</v>
      </c>
      <c r="I4248" s="475" t="str">
        <f t="shared" si="467"/>
        <v/>
      </c>
      <c r="J4248" s="471">
        <f>'Potential Projects'!D4249</f>
        <v>24.443003934135554</v>
      </c>
      <c r="K4248" s="471">
        <f>'Potential Projects'!E4249</f>
        <v>68.887381154590415</v>
      </c>
      <c r="L4248" s="476">
        <f t="shared" si="468"/>
        <v>705.66961491127404</v>
      </c>
      <c r="M4248" s="471">
        <f t="shared" si="464"/>
        <v>1381.5671280264469</v>
      </c>
      <c r="N4248" s="467">
        <f t="shared" si="469"/>
        <v>0</v>
      </c>
      <c r="O4248" s="475" t="str">
        <f t="shared" si="470"/>
        <v/>
      </c>
    </row>
    <row r="4249" spans="1:15" hidden="1">
      <c r="A4249" s="475">
        <f t="shared" si="465"/>
        <v>43617</v>
      </c>
      <c r="B4249" s="475">
        <v>43642</v>
      </c>
      <c r="C4249" s="467">
        <v>24</v>
      </c>
      <c r="D4249" s="467">
        <v>805</v>
      </c>
      <c r="E4249" s="467">
        <v>29</v>
      </c>
      <c r="F4249" s="467">
        <v>0</v>
      </c>
      <c r="G4249" s="467">
        <f t="array" ref="G4249">MAX(IF($A$2:$A$8761=A4249,$D$2:$D$8761))</f>
        <v>1470</v>
      </c>
      <c r="H4249" s="467">
        <f t="shared" si="466"/>
        <v>0</v>
      </c>
      <c r="I4249" s="475" t="str">
        <f t="shared" si="467"/>
        <v/>
      </c>
      <c r="J4249" s="471">
        <f>'Potential Projects'!D4250</f>
        <v>62.417908105763956</v>
      </c>
      <c r="K4249" s="471">
        <f>'Potential Projects'!E4250</f>
        <v>47.606239195871858</v>
      </c>
      <c r="L4249" s="476">
        <f t="shared" si="468"/>
        <v>665.97585269836429</v>
      </c>
      <c r="M4249" s="471">
        <f t="shared" si="464"/>
        <v>1381.5671280264469</v>
      </c>
      <c r="N4249" s="467">
        <f t="shared" si="469"/>
        <v>0</v>
      </c>
      <c r="O4249" s="475" t="str">
        <f t="shared" si="470"/>
        <v/>
      </c>
    </row>
    <row r="4250" spans="1:15" hidden="1">
      <c r="A4250" s="475">
        <f t="shared" si="465"/>
        <v>43617</v>
      </c>
      <c r="B4250" s="475">
        <v>43643</v>
      </c>
      <c r="C4250" s="467">
        <v>1</v>
      </c>
      <c r="D4250" s="467">
        <v>771</v>
      </c>
      <c r="E4250" s="467">
        <v>15</v>
      </c>
      <c r="F4250" s="467">
        <v>0</v>
      </c>
      <c r="G4250" s="467">
        <f t="array" ref="G4250">MAX(IF($A$2:$A$8761=A4250,$D$2:$D$8761))</f>
        <v>1470</v>
      </c>
      <c r="H4250" s="467">
        <f t="shared" si="466"/>
        <v>0</v>
      </c>
      <c r="I4250" s="475" t="str">
        <f t="shared" si="467"/>
        <v/>
      </c>
      <c r="J4250" s="471">
        <f>'Potential Projects'!D4251</f>
        <v>78.523443578356463</v>
      </c>
      <c r="K4250" s="471">
        <f>'Potential Projects'!E4251</f>
        <v>47.10403397118899</v>
      </c>
      <c r="L4250" s="476">
        <f t="shared" si="468"/>
        <v>630.37252245045454</v>
      </c>
      <c r="M4250" s="471">
        <f t="shared" si="464"/>
        <v>1381.5671280264469</v>
      </c>
      <c r="N4250" s="467">
        <f t="shared" si="469"/>
        <v>0</v>
      </c>
      <c r="O4250" s="475" t="str">
        <f t="shared" si="470"/>
        <v/>
      </c>
    </row>
    <row r="4251" spans="1:15" hidden="1">
      <c r="A4251" s="475">
        <f t="shared" si="465"/>
        <v>43617</v>
      </c>
      <c r="B4251" s="475">
        <v>43643</v>
      </c>
      <c r="C4251" s="467">
        <v>2</v>
      </c>
      <c r="D4251" s="467">
        <v>739</v>
      </c>
      <c r="E4251" s="467">
        <v>3</v>
      </c>
      <c r="F4251" s="467">
        <v>0</v>
      </c>
      <c r="G4251" s="467">
        <f t="array" ref="G4251">MAX(IF($A$2:$A$8761=A4251,$D$2:$D$8761))</f>
        <v>1470</v>
      </c>
      <c r="H4251" s="467">
        <f t="shared" si="466"/>
        <v>0</v>
      </c>
      <c r="I4251" s="475" t="str">
        <f t="shared" si="467"/>
        <v/>
      </c>
      <c r="J4251" s="471">
        <f>'Potential Projects'!D4252</f>
        <v>107.87220722609725</v>
      </c>
      <c r="K4251" s="471">
        <f>'Potential Projects'!E4252</f>
        <v>56.312694259299079</v>
      </c>
      <c r="L4251" s="476">
        <f t="shared" si="468"/>
        <v>571.81509851460373</v>
      </c>
      <c r="M4251" s="471">
        <f t="shared" si="464"/>
        <v>1381.5671280264469</v>
      </c>
      <c r="N4251" s="467">
        <f t="shared" si="469"/>
        <v>0</v>
      </c>
      <c r="O4251" s="475" t="str">
        <f t="shared" si="470"/>
        <v/>
      </c>
    </row>
    <row r="4252" spans="1:15" hidden="1">
      <c r="A4252" s="475">
        <f t="shared" si="465"/>
        <v>43617</v>
      </c>
      <c r="B4252" s="475">
        <v>43643</v>
      </c>
      <c r="C4252" s="467">
        <v>3</v>
      </c>
      <c r="D4252" s="467">
        <v>730</v>
      </c>
      <c r="E4252" s="467">
        <v>10</v>
      </c>
      <c r="F4252" s="467">
        <v>0</v>
      </c>
      <c r="G4252" s="467">
        <f t="array" ref="G4252">MAX(IF($A$2:$A$8761=A4252,$D$2:$D$8761))</f>
        <v>1470</v>
      </c>
      <c r="H4252" s="467">
        <f t="shared" si="466"/>
        <v>0</v>
      </c>
      <c r="I4252" s="475" t="str">
        <f t="shared" si="467"/>
        <v/>
      </c>
      <c r="J4252" s="471">
        <f>'Potential Projects'!D4253</f>
        <v>118.28525751491601</v>
      </c>
      <c r="K4252" s="471">
        <f>'Potential Projects'!E4253</f>
        <v>61.944120135454753</v>
      </c>
      <c r="L4252" s="476">
        <f t="shared" si="468"/>
        <v>539.77062234962921</v>
      </c>
      <c r="M4252" s="471">
        <f t="shared" si="464"/>
        <v>1381.5671280264469</v>
      </c>
      <c r="N4252" s="467">
        <f t="shared" si="469"/>
        <v>0</v>
      </c>
      <c r="O4252" s="475" t="str">
        <f t="shared" si="470"/>
        <v/>
      </c>
    </row>
    <row r="4253" spans="1:15" hidden="1">
      <c r="A4253" s="475">
        <f t="shared" si="465"/>
        <v>43617</v>
      </c>
      <c r="B4253" s="475">
        <v>43643</v>
      </c>
      <c r="C4253" s="467">
        <v>4</v>
      </c>
      <c r="D4253" s="467">
        <v>734</v>
      </c>
      <c r="E4253" s="467">
        <v>26</v>
      </c>
      <c r="F4253" s="467">
        <v>0</v>
      </c>
      <c r="G4253" s="467">
        <f t="array" ref="G4253">MAX(IF($A$2:$A$8761=A4253,$D$2:$D$8761))</f>
        <v>1470</v>
      </c>
      <c r="H4253" s="467">
        <f t="shared" si="466"/>
        <v>0</v>
      </c>
      <c r="I4253" s="475" t="str">
        <f t="shared" si="467"/>
        <v/>
      </c>
      <c r="J4253" s="471">
        <f>'Potential Projects'!D4254</f>
        <v>110.67131828040814</v>
      </c>
      <c r="K4253" s="471">
        <f>'Potential Projects'!E4254</f>
        <v>77.741681681358855</v>
      </c>
      <c r="L4253" s="476">
        <f t="shared" si="468"/>
        <v>519.58700003823299</v>
      </c>
      <c r="M4253" s="471">
        <f t="shared" si="464"/>
        <v>1381.5671280264469</v>
      </c>
      <c r="N4253" s="467">
        <f t="shared" si="469"/>
        <v>0</v>
      </c>
      <c r="O4253" s="475" t="str">
        <f t="shared" si="470"/>
        <v/>
      </c>
    </row>
    <row r="4254" spans="1:15" hidden="1">
      <c r="A4254" s="475">
        <f t="shared" si="465"/>
        <v>43617</v>
      </c>
      <c r="B4254" s="475">
        <v>43643</v>
      </c>
      <c r="C4254" s="467">
        <v>5</v>
      </c>
      <c r="D4254" s="467">
        <v>733</v>
      </c>
      <c r="E4254" s="467">
        <v>26</v>
      </c>
      <c r="F4254" s="467">
        <v>0</v>
      </c>
      <c r="G4254" s="467">
        <f t="array" ref="G4254">MAX(IF($A$2:$A$8761=A4254,$D$2:$D$8761))</f>
        <v>1470</v>
      </c>
      <c r="H4254" s="467">
        <f t="shared" si="466"/>
        <v>0</v>
      </c>
      <c r="I4254" s="475" t="str">
        <f t="shared" si="467"/>
        <v/>
      </c>
      <c r="J4254" s="471">
        <f>'Potential Projects'!D4255</f>
        <v>128.65909355743648</v>
      </c>
      <c r="K4254" s="471">
        <f>'Potential Projects'!E4255</f>
        <v>52.735459847344657</v>
      </c>
      <c r="L4254" s="476">
        <f t="shared" si="468"/>
        <v>525.60544659521884</v>
      </c>
      <c r="M4254" s="471">
        <f t="shared" si="464"/>
        <v>1381.5671280264469</v>
      </c>
      <c r="N4254" s="467">
        <f t="shared" si="469"/>
        <v>0</v>
      </c>
      <c r="O4254" s="475" t="str">
        <f t="shared" si="470"/>
        <v/>
      </c>
    </row>
    <row r="4255" spans="1:15" hidden="1">
      <c r="A4255" s="475">
        <f t="shared" si="465"/>
        <v>43617</v>
      </c>
      <c r="B4255" s="475">
        <v>43643</v>
      </c>
      <c r="C4255" s="467">
        <v>6</v>
      </c>
      <c r="D4255" s="467">
        <v>769</v>
      </c>
      <c r="E4255" s="467">
        <v>26</v>
      </c>
      <c r="F4255" s="467">
        <v>0</v>
      </c>
      <c r="G4255" s="467">
        <f t="array" ref="G4255">MAX(IF($A$2:$A$8761=A4255,$D$2:$D$8761))</f>
        <v>1470</v>
      </c>
      <c r="H4255" s="467">
        <f t="shared" si="466"/>
        <v>0</v>
      </c>
      <c r="I4255" s="475" t="str">
        <f t="shared" si="467"/>
        <v/>
      </c>
      <c r="J4255" s="471">
        <f>'Potential Projects'!D4256</f>
        <v>112.82650976539996</v>
      </c>
      <c r="K4255" s="471">
        <f>'Potential Projects'!E4256</f>
        <v>32.0957638142335</v>
      </c>
      <c r="L4255" s="476">
        <f t="shared" si="468"/>
        <v>598.07772642036662</v>
      </c>
      <c r="M4255" s="471">
        <f t="shared" si="464"/>
        <v>1381.5671280264469</v>
      </c>
      <c r="N4255" s="467">
        <f t="shared" si="469"/>
        <v>0</v>
      </c>
      <c r="O4255" s="475" t="str">
        <f t="shared" si="470"/>
        <v/>
      </c>
    </row>
    <row r="4256" spans="1:15" hidden="1">
      <c r="A4256" s="475">
        <f t="shared" si="465"/>
        <v>43617</v>
      </c>
      <c r="B4256" s="475">
        <v>43643</v>
      </c>
      <c r="C4256" s="467">
        <v>7</v>
      </c>
      <c r="D4256" s="467">
        <v>872</v>
      </c>
      <c r="E4256" s="467">
        <v>17</v>
      </c>
      <c r="F4256" s="467">
        <v>1</v>
      </c>
      <c r="G4256" s="467">
        <f t="array" ref="G4256">MAX(IF($A$2:$A$8761=A4256,$D$2:$D$8761))</f>
        <v>1470</v>
      </c>
      <c r="H4256" s="467">
        <f t="shared" si="466"/>
        <v>0</v>
      </c>
      <c r="I4256" s="475" t="str">
        <f t="shared" si="467"/>
        <v/>
      </c>
      <c r="J4256" s="471">
        <f>'Potential Projects'!D4257</f>
        <v>57.2906422358028</v>
      </c>
      <c r="K4256" s="471">
        <f>'Potential Projects'!E4257</f>
        <v>12.556695119329177</v>
      </c>
      <c r="L4256" s="476">
        <f t="shared" si="468"/>
        <v>784.15266264486797</v>
      </c>
      <c r="M4256" s="471">
        <f t="shared" si="464"/>
        <v>1381.5671280264469</v>
      </c>
      <c r="N4256" s="467">
        <f t="shared" si="469"/>
        <v>0</v>
      </c>
      <c r="O4256" s="475" t="str">
        <f t="shared" si="470"/>
        <v/>
      </c>
    </row>
    <row r="4257" spans="1:15" hidden="1">
      <c r="A4257" s="475">
        <f t="shared" si="465"/>
        <v>43617</v>
      </c>
      <c r="B4257" s="475">
        <v>43643</v>
      </c>
      <c r="C4257" s="467">
        <v>8</v>
      </c>
      <c r="D4257" s="467">
        <v>947</v>
      </c>
      <c r="E4257" s="467">
        <v>2</v>
      </c>
      <c r="F4257" s="467">
        <v>7</v>
      </c>
      <c r="G4257" s="467">
        <f t="array" ref="G4257">MAX(IF($A$2:$A$8761=A4257,$D$2:$D$8761))</f>
        <v>1470</v>
      </c>
      <c r="H4257" s="467">
        <f t="shared" si="466"/>
        <v>0</v>
      </c>
      <c r="I4257" s="475" t="str">
        <f t="shared" si="467"/>
        <v/>
      </c>
      <c r="J4257" s="471">
        <f>'Potential Projects'!D4258</f>
        <v>26.334599922919359</v>
      </c>
      <c r="K4257" s="471">
        <f>'Potential Projects'!E4258</f>
        <v>20.553648408944312</v>
      </c>
      <c r="L4257" s="476">
        <f t="shared" si="468"/>
        <v>891.11175166813632</v>
      </c>
      <c r="M4257" s="471">
        <f t="shared" si="464"/>
        <v>1381.5671280264469</v>
      </c>
      <c r="N4257" s="467">
        <f t="shared" si="469"/>
        <v>0</v>
      </c>
      <c r="O4257" s="475" t="str">
        <f t="shared" si="470"/>
        <v/>
      </c>
    </row>
    <row r="4258" spans="1:15" hidden="1">
      <c r="A4258" s="475">
        <f t="shared" si="465"/>
        <v>43617</v>
      </c>
      <c r="B4258" s="475">
        <v>43643</v>
      </c>
      <c r="C4258" s="467">
        <v>9</v>
      </c>
      <c r="D4258" s="467">
        <v>1004</v>
      </c>
      <c r="E4258" s="467">
        <v>1</v>
      </c>
      <c r="F4258" s="467">
        <v>7</v>
      </c>
      <c r="G4258" s="467">
        <f t="array" ref="G4258">MAX(IF($A$2:$A$8761=A4258,$D$2:$D$8761))</f>
        <v>1470</v>
      </c>
      <c r="H4258" s="467">
        <f t="shared" si="466"/>
        <v>0</v>
      </c>
      <c r="I4258" s="475" t="str">
        <f t="shared" si="467"/>
        <v/>
      </c>
      <c r="J4258" s="471">
        <f>'Potential Projects'!D4259</f>
        <v>11.925011025796493</v>
      </c>
      <c r="K4258" s="471">
        <f>'Potential Projects'!E4259</f>
        <v>27.904462266179323</v>
      </c>
      <c r="L4258" s="476">
        <f t="shared" si="468"/>
        <v>956.17052670802423</v>
      </c>
      <c r="M4258" s="471">
        <f t="shared" si="464"/>
        <v>1381.5671280264469</v>
      </c>
      <c r="N4258" s="467">
        <f t="shared" si="469"/>
        <v>0</v>
      </c>
      <c r="O4258" s="475" t="str">
        <f t="shared" si="470"/>
        <v/>
      </c>
    </row>
    <row r="4259" spans="1:15" hidden="1">
      <c r="A4259" s="475">
        <f t="shared" si="465"/>
        <v>43617</v>
      </c>
      <c r="B4259" s="475">
        <v>43643</v>
      </c>
      <c r="C4259" s="467">
        <v>10</v>
      </c>
      <c r="D4259" s="467">
        <v>1018</v>
      </c>
      <c r="E4259" s="467">
        <v>4</v>
      </c>
      <c r="F4259" s="467">
        <v>6</v>
      </c>
      <c r="G4259" s="467">
        <f t="array" ref="G4259">MAX(IF($A$2:$A$8761=A4259,$D$2:$D$8761))</f>
        <v>1470</v>
      </c>
      <c r="H4259" s="467">
        <f t="shared" si="466"/>
        <v>0</v>
      </c>
      <c r="I4259" s="475" t="str">
        <f t="shared" si="467"/>
        <v/>
      </c>
      <c r="J4259" s="471">
        <f>'Potential Projects'!D4260</f>
        <v>4.9115636830061886</v>
      </c>
      <c r="K4259" s="471">
        <f>'Potential Projects'!E4260</f>
        <v>18.864768221887765</v>
      </c>
      <c r="L4259" s="476">
        <f t="shared" si="468"/>
        <v>984.22366809510606</v>
      </c>
      <c r="M4259" s="471">
        <f t="shared" si="464"/>
        <v>1381.5671280264469</v>
      </c>
      <c r="N4259" s="467">
        <f t="shared" si="469"/>
        <v>0</v>
      </c>
      <c r="O4259" s="475" t="str">
        <f t="shared" si="470"/>
        <v/>
      </c>
    </row>
    <row r="4260" spans="1:15" hidden="1">
      <c r="A4260" s="475">
        <f t="shared" si="465"/>
        <v>43617</v>
      </c>
      <c r="B4260" s="475">
        <v>43643</v>
      </c>
      <c r="C4260" s="467">
        <v>11</v>
      </c>
      <c r="D4260" s="467">
        <v>1025</v>
      </c>
      <c r="E4260" s="467">
        <v>15</v>
      </c>
      <c r="F4260" s="467">
        <v>6</v>
      </c>
      <c r="G4260" s="467">
        <f t="array" ref="G4260">MAX(IF($A$2:$A$8761=A4260,$D$2:$D$8761))</f>
        <v>1470</v>
      </c>
      <c r="H4260" s="467">
        <f t="shared" si="466"/>
        <v>0</v>
      </c>
      <c r="I4260" s="475" t="str">
        <f t="shared" si="467"/>
        <v/>
      </c>
      <c r="J4260" s="471">
        <f>'Potential Projects'!D4261</f>
        <v>1.1031307896885516</v>
      </c>
      <c r="K4260" s="471">
        <f>'Potential Projects'!E4261</f>
        <v>22.53274376478177</v>
      </c>
      <c r="L4260" s="476">
        <f t="shared" si="468"/>
        <v>980.36412544552968</v>
      </c>
      <c r="M4260" s="471">
        <f t="shared" si="464"/>
        <v>1381.5671280264469</v>
      </c>
      <c r="N4260" s="467">
        <f t="shared" si="469"/>
        <v>0</v>
      </c>
      <c r="O4260" s="475" t="str">
        <f t="shared" si="470"/>
        <v/>
      </c>
    </row>
    <row r="4261" spans="1:15" hidden="1">
      <c r="A4261" s="475">
        <f t="shared" si="465"/>
        <v>43617</v>
      </c>
      <c r="B4261" s="475">
        <v>43643</v>
      </c>
      <c r="C4261" s="467">
        <v>12</v>
      </c>
      <c r="D4261" s="467">
        <v>1067</v>
      </c>
      <c r="E4261" s="467">
        <v>40</v>
      </c>
      <c r="F4261" s="467">
        <v>9</v>
      </c>
      <c r="G4261" s="467">
        <f t="array" ref="G4261">MAX(IF($A$2:$A$8761=A4261,$D$2:$D$8761))</f>
        <v>1470</v>
      </c>
      <c r="H4261" s="467">
        <f t="shared" si="466"/>
        <v>0</v>
      </c>
      <c r="I4261" s="475" t="str">
        <f t="shared" si="467"/>
        <v/>
      </c>
      <c r="J4261" s="471">
        <f>'Potential Projects'!D4262</f>
        <v>1.1874931266932138</v>
      </c>
      <c r="K4261" s="471">
        <f>'Potential Projects'!E4262</f>
        <v>13.101141904966674</v>
      </c>
      <c r="L4261" s="476">
        <f t="shared" si="468"/>
        <v>1003.7113649683401</v>
      </c>
      <c r="M4261" s="471">
        <f t="shared" si="464"/>
        <v>1381.5671280264469</v>
      </c>
      <c r="N4261" s="467">
        <f t="shared" si="469"/>
        <v>0</v>
      </c>
      <c r="O4261" s="475" t="str">
        <f t="shared" si="470"/>
        <v/>
      </c>
    </row>
    <row r="4262" spans="1:15" hidden="1">
      <c r="A4262" s="475">
        <f t="shared" si="465"/>
        <v>43617</v>
      </c>
      <c r="B4262" s="475">
        <v>43643</v>
      </c>
      <c r="C4262" s="467">
        <v>13</v>
      </c>
      <c r="D4262" s="467">
        <v>1066</v>
      </c>
      <c r="E4262" s="467">
        <v>69</v>
      </c>
      <c r="F4262" s="467">
        <v>7</v>
      </c>
      <c r="G4262" s="467">
        <f t="array" ref="G4262">MAX(IF($A$2:$A$8761=A4262,$D$2:$D$8761))</f>
        <v>1470</v>
      </c>
      <c r="H4262" s="467">
        <f t="shared" si="466"/>
        <v>0</v>
      </c>
      <c r="I4262" s="475" t="str">
        <f t="shared" si="467"/>
        <v/>
      </c>
      <c r="J4262" s="471">
        <f>'Potential Projects'!D4263</f>
        <v>2.9846543500422693</v>
      </c>
      <c r="K4262" s="471">
        <f>'Potential Projects'!E4263</f>
        <v>11.847975596645883</v>
      </c>
      <c r="L4262" s="476">
        <f t="shared" si="468"/>
        <v>975.16737005331174</v>
      </c>
      <c r="M4262" s="471">
        <f t="shared" si="464"/>
        <v>1381.5671280264469</v>
      </c>
      <c r="N4262" s="467">
        <f t="shared" si="469"/>
        <v>0</v>
      </c>
      <c r="O4262" s="475" t="str">
        <f t="shared" si="470"/>
        <v/>
      </c>
    </row>
    <row r="4263" spans="1:15" hidden="1">
      <c r="A4263" s="475">
        <f t="shared" si="465"/>
        <v>43617</v>
      </c>
      <c r="B4263" s="475">
        <v>43643</v>
      </c>
      <c r="C4263" s="467">
        <v>14</v>
      </c>
      <c r="D4263" s="467">
        <v>1037</v>
      </c>
      <c r="E4263" s="467">
        <v>57</v>
      </c>
      <c r="F4263" s="467">
        <v>14</v>
      </c>
      <c r="G4263" s="467">
        <f t="array" ref="G4263">MAX(IF($A$2:$A$8761=A4263,$D$2:$D$8761))</f>
        <v>1470</v>
      </c>
      <c r="H4263" s="467">
        <f t="shared" si="466"/>
        <v>0</v>
      </c>
      <c r="I4263" s="475" t="str">
        <f t="shared" si="467"/>
        <v/>
      </c>
      <c r="J4263" s="471">
        <f>'Potential Projects'!D4264</f>
        <v>4.0423073278735746</v>
      </c>
      <c r="K4263" s="471">
        <f>'Potential Projects'!E4264</f>
        <v>6.9479545259084068</v>
      </c>
      <c r="L4263" s="476">
        <f t="shared" si="468"/>
        <v>955.00973814621807</v>
      </c>
      <c r="M4263" s="471">
        <f t="shared" si="464"/>
        <v>1381.5671280264469</v>
      </c>
      <c r="N4263" s="467">
        <f t="shared" si="469"/>
        <v>0</v>
      </c>
      <c r="O4263" s="475" t="str">
        <f t="shared" si="470"/>
        <v/>
      </c>
    </row>
    <row r="4264" spans="1:15" hidden="1">
      <c r="A4264" s="475">
        <f t="shared" si="465"/>
        <v>43617</v>
      </c>
      <c r="B4264" s="475">
        <v>43643</v>
      </c>
      <c r="C4264" s="467">
        <v>15</v>
      </c>
      <c r="D4264" s="467">
        <v>1032</v>
      </c>
      <c r="E4264" s="467">
        <v>27</v>
      </c>
      <c r="F4264" s="467">
        <v>19</v>
      </c>
      <c r="G4264" s="467">
        <f t="array" ref="G4264">MAX(IF($A$2:$A$8761=A4264,$D$2:$D$8761))</f>
        <v>1470</v>
      </c>
      <c r="H4264" s="467">
        <f t="shared" si="466"/>
        <v>0</v>
      </c>
      <c r="I4264" s="475" t="str">
        <f t="shared" si="467"/>
        <v/>
      </c>
      <c r="J4264" s="471">
        <f>'Potential Projects'!D4265</f>
        <v>3.4423703396800285</v>
      </c>
      <c r="K4264" s="471">
        <f>'Potential Projects'!E4265</f>
        <v>1.3587702107073749</v>
      </c>
      <c r="L4264" s="476">
        <f t="shared" si="468"/>
        <v>981.19885944961266</v>
      </c>
      <c r="M4264" s="471">
        <f t="shared" si="464"/>
        <v>1381.5671280264469</v>
      </c>
      <c r="N4264" s="467">
        <f t="shared" si="469"/>
        <v>0</v>
      </c>
      <c r="O4264" s="475" t="str">
        <f t="shared" si="470"/>
        <v/>
      </c>
    </row>
    <row r="4265" spans="1:15" hidden="1">
      <c r="A4265" s="475">
        <f t="shared" si="465"/>
        <v>43617</v>
      </c>
      <c r="B4265" s="475">
        <v>43643</v>
      </c>
      <c r="C4265" s="467">
        <v>16</v>
      </c>
      <c r="D4265" s="467">
        <v>1029</v>
      </c>
      <c r="E4265" s="467">
        <v>7</v>
      </c>
      <c r="F4265" s="467">
        <v>18</v>
      </c>
      <c r="G4265" s="467">
        <f t="array" ref="G4265">MAX(IF($A$2:$A$8761=A4265,$D$2:$D$8761))</f>
        <v>1470</v>
      </c>
      <c r="H4265" s="467">
        <f t="shared" si="466"/>
        <v>0</v>
      </c>
      <c r="I4265" s="475" t="str">
        <f t="shared" si="467"/>
        <v/>
      </c>
      <c r="J4265" s="471">
        <f>'Potential Projects'!D4266</f>
        <v>1.6117740817995438</v>
      </c>
      <c r="K4265" s="471">
        <f>'Potential Projects'!E4266</f>
        <v>2.0056918942162976</v>
      </c>
      <c r="L4265" s="476">
        <f t="shared" si="468"/>
        <v>1000.3825340239841</v>
      </c>
      <c r="M4265" s="471">
        <f t="shared" si="464"/>
        <v>1381.5671280264469</v>
      </c>
      <c r="N4265" s="467">
        <f t="shared" si="469"/>
        <v>0</v>
      </c>
      <c r="O4265" s="475" t="str">
        <f t="shared" si="470"/>
        <v/>
      </c>
    </row>
    <row r="4266" spans="1:15" hidden="1">
      <c r="A4266" s="475">
        <f t="shared" si="465"/>
        <v>43617</v>
      </c>
      <c r="B4266" s="475">
        <v>43643</v>
      </c>
      <c r="C4266" s="467">
        <v>17</v>
      </c>
      <c r="D4266" s="467">
        <v>1027</v>
      </c>
      <c r="E4266" s="467">
        <v>15</v>
      </c>
      <c r="F4266" s="467">
        <v>17</v>
      </c>
      <c r="G4266" s="467">
        <f t="array" ref="G4266">MAX(IF($A$2:$A$8761=A4266,$D$2:$D$8761))</f>
        <v>1470</v>
      </c>
      <c r="H4266" s="467">
        <f t="shared" si="466"/>
        <v>0</v>
      </c>
      <c r="I4266" s="475" t="str">
        <f t="shared" si="467"/>
        <v/>
      </c>
      <c r="J4266" s="471">
        <f>'Potential Projects'!D4267</f>
        <v>2.9635584177896304</v>
      </c>
      <c r="K4266" s="471">
        <f>'Potential Projects'!E4267</f>
        <v>15.773311760911632</v>
      </c>
      <c r="L4266" s="476">
        <f t="shared" si="468"/>
        <v>976.26312982129878</v>
      </c>
      <c r="M4266" s="471">
        <f t="shared" si="464"/>
        <v>1381.5671280264469</v>
      </c>
      <c r="N4266" s="467">
        <f t="shared" si="469"/>
        <v>0</v>
      </c>
      <c r="O4266" s="475" t="str">
        <f t="shared" si="470"/>
        <v/>
      </c>
    </row>
    <row r="4267" spans="1:15" hidden="1">
      <c r="A4267" s="475">
        <f t="shared" si="465"/>
        <v>43617</v>
      </c>
      <c r="B4267" s="475">
        <v>43643</v>
      </c>
      <c r="C4267" s="467">
        <v>18</v>
      </c>
      <c r="D4267" s="467">
        <v>1061</v>
      </c>
      <c r="E4267" s="467">
        <v>12</v>
      </c>
      <c r="F4267" s="467">
        <v>18</v>
      </c>
      <c r="G4267" s="467">
        <f t="array" ref="G4267">MAX(IF($A$2:$A$8761=A4267,$D$2:$D$8761))</f>
        <v>1470</v>
      </c>
      <c r="H4267" s="467">
        <f t="shared" si="466"/>
        <v>0</v>
      </c>
      <c r="I4267" s="475" t="str">
        <f t="shared" si="467"/>
        <v/>
      </c>
      <c r="J4267" s="471">
        <f>'Potential Projects'!D4268</f>
        <v>7.6174123797365834</v>
      </c>
      <c r="K4267" s="471">
        <f>'Potential Projects'!E4268</f>
        <v>19.268409804343154</v>
      </c>
      <c r="L4267" s="476">
        <f t="shared" si="468"/>
        <v>1004.1141778159202</v>
      </c>
      <c r="M4267" s="471">
        <f t="shared" ref="M4267:M4330" si="471">MAX($L$3626:$L$4345)</f>
        <v>1381.5671280264469</v>
      </c>
      <c r="N4267" s="467">
        <f t="shared" si="469"/>
        <v>0</v>
      </c>
      <c r="O4267" s="475" t="str">
        <f t="shared" si="470"/>
        <v/>
      </c>
    </row>
    <row r="4268" spans="1:15" hidden="1">
      <c r="A4268" s="475">
        <f t="shared" si="465"/>
        <v>43617</v>
      </c>
      <c r="B4268" s="475">
        <v>43643</v>
      </c>
      <c r="C4268" s="467">
        <v>19</v>
      </c>
      <c r="D4268" s="467">
        <v>1039</v>
      </c>
      <c r="E4268" s="467">
        <v>14</v>
      </c>
      <c r="F4268" s="467">
        <v>11</v>
      </c>
      <c r="G4268" s="467">
        <f t="array" ref="G4268">MAX(IF($A$2:$A$8761=A4268,$D$2:$D$8761))</f>
        <v>1470</v>
      </c>
      <c r="H4268" s="467">
        <f t="shared" si="466"/>
        <v>0</v>
      </c>
      <c r="I4268" s="475" t="str">
        <f t="shared" si="467"/>
        <v/>
      </c>
      <c r="J4268" s="471">
        <f>'Potential Projects'!D4269</f>
        <v>12.476844357412064</v>
      </c>
      <c r="K4268" s="471">
        <f>'Potential Projects'!E4269</f>
        <v>37.016123414319502</v>
      </c>
      <c r="L4268" s="476">
        <f t="shared" si="468"/>
        <v>964.50703222826837</v>
      </c>
      <c r="M4268" s="471">
        <f t="shared" si="471"/>
        <v>1381.5671280264469</v>
      </c>
      <c r="N4268" s="467">
        <f t="shared" si="469"/>
        <v>0</v>
      </c>
      <c r="O4268" s="475" t="str">
        <f t="shared" si="470"/>
        <v/>
      </c>
    </row>
    <row r="4269" spans="1:15" hidden="1">
      <c r="A4269" s="475">
        <f t="shared" si="465"/>
        <v>43617</v>
      </c>
      <c r="B4269" s="475">
        <v>43643</v>
      </c>
      <c r="C4269" s="467">
        <v>20</v>
      </c>
      <c r="D4269" s="467">
        <v>1005</v>
      </c>
      <c r="E4269" s="467">
        <v>5</v>
      </c>
      <c r="F4269" s="467">
        <v>4</v>
      </c>
      <c r="G4269" s="467">
        <f t="array" ref="G4269">MAX(IF($A$2:$A$8761=A4269,$D$2:$D$8761))</f>
        <v>1470</v>
      </c>
      <c r="H4269" s="467">
        <f t="shared" si="466"/>
        <v>0</v>
      </c>
      <c r="I4269" s="475" t="str">
        <f t="shared" si="467"/>
        <v/>
      </c>
      <c r="J4269" s="471">
        <f>'Potential Projects'!D4270</f>
        <v>50.441740324776319</v>
      </c>
      <c r="K4269" s="471">
        <f>'Potential Projects'!E4270</f>
        <v>39.562350838529348</v>
      </c>
      <c r="L4269" s="476">
        <f t="shared" si="468"/>
        <v>905.9959088366943</v>
      </c>
      <c r="M4269" s="471">
        <f t="shared" si="471"/>
        <v>1381.5671280264469</v>
      </c>
      <c r="N4269" s="467">
        <f t="shared" si="469"/>
        <v>0</v>
      </c>
      <c r="O4269" s="475" t="str">
        <f t="shared" si="470"/>
        <v/>
      </c>
    </row>
    <row r="4270" spans="1:15" hidden="1">
      <c r="A4270" s="475">
        <f t="shared" si="465"/>
        <v>43617</v>
      </c>
      <c r="B4270" s="475">
        <v>43643</v>
      </c>
      <c r="C4270" s="467">
        <v>21</v>
      </c>
      <c r="D4270" s="467">
        <v>1025</v>
      </c>
      <c r="E4270" s="467">
        <v>10</v>
      </c>
      <c r="F4270" s="467">
        <v>0</v>
      </c>
      <c r="G4270" s="467">
        <f t="array" ref="G4270">MAX(IF($A$2:$A$8761=A4270,$D$2:$D$8761))</f>
        <v>1470</v>
      </c>
      <c r="H4270" s="467">
        <f t="shared" si="466"/>
        <v>0</v>
      </c>
      <c r="I4270" s="475" t="str">
        <f t="shared" si="467"/>
        <v/>
      </c>
      <c r="J4270" s="471">
        <f>'Potential Projects'!D4271</f>
        <v>58.756460831902679</v>
      </c>
      <c r="K4270" s="471">
        <f>'Potential Projects'!E4271</f>
        <v>61.573333100408519</v>
      </c>
      <c r="L4270" s="476">
        <f t="shared" si="468"/>
        <v>894.67020606768881</v>
      </c>
      <c r="M4270" s="471">
        <f t="shared" si="471"/>
        <v>1381.5671280264469</v>
      </c>
      <c r="N4270" s="467">
        <f t="shared" si="469"/>
        <v>0</v>
      </c>
      <c r="O4270" s="475" t="str">
        <f t="shared" si="470"/>
        <v/>
      </c>
    </row>
    <row r="4271" spans="1:15" hidden="1">
      <c r="A4271" s="475">
        <f t="shared" si="465"/>
        <v>43617</v>
      </c>
      <c r="B4271" s="475">
        <v>43643</v>
      </c>
      <c r="C4271" s="467">
        <v>22</v>
      </c>
      <c r="D4271" s="467">
        <v>990</v>
      </c>
      <c r="E4271" s="467">
        <v>23</v>
      </c>
      <c r="F4271" s="467">
        <v>0</v>
      </c>
      <c r="G4271" s="467">
        <f t="array" ref="G4271">MAX(IF($A$2:$A$8761=A4271,$D$2:$D$8761))</f>
        <v>1470</v>
      </c>
      <c r="H4271" s="467">
        <f t="shared" si="466"/>
        <v>0</v>
      </c>
      <c r="I4271" s="475" t="str">
        <f t="shared" si="467"/>
        <v/>
      </c>
      <c r="J4271" s="471">
        <f>'Potential Projects'!D4272</f>
        <v>46.228039141941011</v>
      </c>
      <c r="K4271" s="471">
        <f>'Potential Projects'!E4272</f>
        <v>81.495704848419692</v>
      </c>
      <c r="L4271" s="476">
        <f t="shared" si="468"/>
        <v>839.27625600963927</v>
      </c>
      <c r="M4271" s="471">
        <f t="shared" si="471"/>
        <v>1381.5671280264469</v>
      </c>
      <c r="N4271" s="467">
        <f t="shared" si="469"/>
        <v>0</v>
      </c>
      <c r="O4271" s="475" t="str">
        <f t="shared" si="470"/>
        <v/>
      </c>
    </row>
    <row r="4272" spans="1:15" hidden="1">
      <c r="A4272" s="475">
        <f t="shared" si="465"/>
        <v>43617</v>
      </c>
      <c r="B4272" s="475">
        <v>43643</v>
      </c>
      <c r="C4272" s="467">
        <v>23</v>
      </c>
      <c r="D4272" s="467">
        <v>903</v>
      </c>
      <c r="E4272" s="467">
        <v>17</v>
      </c>
      <c r="F4272" s="467">
        <v>0</v>
      </c>
      <c r="G4272" s="467">
        <f t="array" ref="G4272">MAX(IF($A$2:$A$8761=A4272,$D$2:$D$8761))</f>
        <v>1470</v>
      </c>
      <c r="H4272" s="467">
        <f t="shared" si="466"/>
        <v>0</v>
      </c>
      <c r="I4272" s="475" t="str">
        <f t="shared" si="467"/>
        <v/>
      </c>
      <c r="J4272" s="471">
        <f>'Potential Projects'!D4273</f>
        <v>45.024763529339729</v>
      </c>
      <c r="K4272" s="471">
        <f>'Potential Projects'!E4273</f>
        <v>95.983778004730169</v>
      </c>
      <c r="L4272" s="476">
        <f t="shared" si="468"/>
        <v>744.99145846593012</v>
      </c>
      <c r="M4272" s="471">
        <f t="shared" si="471"/>
        <v>1381.5671280264469</v>
      </c>
      <c r="N4272" s="467">
        <f t="shared" si="469"/>
        <v>0</v>
      </c>
      <c r="O4272" s="475" t="str">
        <f t="shared" si="470"/>
        <v/>
      </c>
    </row>
    <row r="4273" spans="1:15" hidden="1">
      <c r="A4273" s="475">
        <f t="shared" si="465"/>
        <v>43617</v>
      </c>
      <c r="B4273" s="475">
        <v>43643</v>
      </c>
      <c r="C4273" s="467">
        <v>24</v>
      </c>
      <c r="D4273" s="467">
        <v>856</v>
      </c>
      <c r="E4273" s="467">
        <v>12</v>
      </c>
      <c r="F4273" s="467">
        <v>0</v>
      </c>
      <c r="G4273" s="467">
        <f t="array" ref="G4273">MAX(IF($A$2:$A$8761=A4273,$D$2:$D$8761))</f>
        <v>1470</v>
      </c>
      <c r="H4273" s="467">
        <f t="shared" si="466"/>
        <v>0</v>
      </c>
      <c r="I4273" s="475" t="str">
        <f t="shared" si="467"/>
        <v/>
      </c>
      <c r="J4273" s="471">
        <f>'Potential Projects'!D4274</f>
        <v>22.387191612108605</v>
      </c>
      <c r="K4273" s="471">
        <f>'Potential Projects'!E4274</f>
        <v>96.731610083852914</v>
      </c>
      <c r="L4273" s="476">
        <f t="shared" si="468"/>
        <v>724.88119830403843</v>
      </c>
      <c r="M4273" s="471">
        <f t="shared" si="471"/>
        <v>1381.5671280264469</v>
      </c>
      <c r="N4273" s="467">
        <f t="shared" si="469"/>
        <v>0</v>
      </c>
      <c r="O4273" s="475" t="str">
        <f t="shared" si="470"/>
        <v/>
      </c>
    </row>
    <row r="4274" spans="1:15" hidden="1">
      <c r="A4274" s="475">
        <f t="shared" si="465"/>
        <v>43617</v>
      </c>
      <c r="B4274" s="475">
        <v>43644</v>
      </c>
      <c r="C4274" s="467">
        <v>1</v>
      </c>
      <c r="D4274" s="467">
        <v>791</v>
      </c>
      <c r="E4274" s="467">
        <v>14</v>
      </c>
      <c r="F4274" s="467">
        <v>0</v>
      </c>
      <c r="G4274" s="467">
        <f t="array" ref="G4274">MAX(IF($A$2:$A$8761=A4274,$D$2:$D$8761))</f>
        <v>1470</v>
      </c>
      <c r="H4274" s="467">
        <f t="shared" si="466"/>
        <v>0</v>
      </c>
      <c r="I4274" s="475" t="str">
        <f t="shared" si="467"/>
        <v/>
      </c>
      <c r="J4274" s="471">
        <f>'Potential Projects'!D4275</f>
        <v>13.682761855310229</v>
      </c>
      <c r="K4274" s="471">
        <f>'Potential Projects'!E4275</f>
        <v>89.304917867125354</v>
      </c>
      <c r="L4274" s="476">
        <f t="shared" si="468"/>
        <v>674.01232027756441</v>
      </c>
      <c r="M4274" s="471">
        <f t="shared" si="471"/>
        <v>1381.5671280264469</v>
      </c>
      <c r="N4274" s="467">
        <f t="shared" si="469"/>
        <v>0</v>
      </c>
      <c r="O4274" s="475" t="str">
        <f t="shared" si="470"/>
        <v/>
      </c>
    </row>
    <row r="4275" spans="1:15" hidden="1">
      <c r="A4275" s="475">
        <f t="shared" si="465"/>
        <v>43617</v>
      </c>
      <c r="B4275" s="475">
        <v>43644</v>
      </c>
      <c r="C4275" s="467">
        <v>2</v>
      </c>
      <c r="D4275" s="467">
        <v>776</v>
      </c>
      <c r="E4275" s="467">
        <v>11</v>
      </c>
      <c r="F4275" s="467">
        <v>0</v>
      </c>
      <c r="G4275" s="467">
        <f t="array" ref="G4275">MAX(IF($A$2:$A$8761=A4275,$D$2:$D$8761))</f>
        <v>1470</v>
      </c>
      <c r="H4275" s="467">
        <f t="shared" si="466"/>
        <v>0</v>
      </c>
      <c r="I4275" s="475" t="str">
        <f t="shared" si="467"/>
        <v/>
      </c>
      <c r="J4275" s="471">
        <f>'Potential Projects'!D4276</f>
        <v>5.8231736147701989</v>
      </c>
      <c r="K4275" s="471">
        <f>'Potential Projects'!E4276</f>
        <v>59.246918243388521</v>
      </c>
      <c r="L4275" s="476">
        <f t="shared" si="468"/>
        <v>699.92990814184122</v>
      </c>
      <c r="M4275" s="471">
        <f t="shared" si="471"/>
        <v>1381.5671280264469</v>
      </c>
      <c r="N4275" s="467">
        <f t="shared" si="469"/>
        <v>0</v>
      </c>
      <c r="O4275" s="475" t="str">
        <f t="shared" si="470"/>
        <v/>
      </c>
    </row>
    <row r="4276" spans="1:15" hidden="1">
      <c r="A4276" s="475">
        <f t="shared" si="465"/>
        <v>43617</v>
      </c>
      <c r="B4276" s="475">
        <v>43644</v>
      </c>
      <c r="C4276" s="467">
        <v>3</v>
      </c>
      <c r="D4276" s="467">
        <v>776</v>
      </c>
      <c r="E4276" s="467">
        <v>14</v>
      </c>
      <c r="F4276" s="467">
        <v>0</v>
      </c>
      <c r="G4276" s="467">
        <f t="array" ref="G4276">MAX(IF($A$2:$A$8761=A4276,$D$2:$D$8761))</f>
        <v>1470</v>
      </c>
      <c r="H4276" s="467">
        <f t="shared" si="466"/>
        <v>0</v>
      </c>
      <c r="I4276" s="475" t="str">
        <f t="shared" si="467"/>
        <v/>
      </c>
      <c r="J4276" s="471">
        <f>'Potential Projects'!D4277</f>
        <v>1.6098626996479994</v>
      </c>
      <c r="K4276" s="471">
        <f>'Potential Projects'!E4277</f>
        <v>55.857424102343572</v>
      </c>
      <c r="L4276" s="476">
        <f t="shared" si="468"/>
        <v>704.53271319800842</v>
      </c>
      <c r="M4276" s="471">
        <f t="shared" si="471"/>
        <v>1381.5671280264469</v>
      </c>
      <c r="N4276" s="467">
        <f t="shared" si="469"/>
        <v>0</v>
      </c>
      <c r="O4276" s="475" t="str">
        <f t="shared" si="470"/>
        <v/>
      </c>
    </row>
    <row r="4277" spans="1:15" hidden="1">
      <c r="A4277" s="475">
        <f t="shared" si="465"/>
        <v>43617</v>
      </c>
      <c r="B4277" s="475">
        <v>43644</v>
      </c>
      <c r="C4277" s="467">
        <v>4</v>
      </c>
      <c r="D4277" s="467">
        <v>788</v>
      </c>
      <c r="E4277" s="467">
        <v>36</v>
      </c>
      <c r="F4277" s="467">
        <v>0</v>
      </c>
      <c r="G4277" s="467">
        <f t="array" ref="G4277">MAX(IF($A$2:$A$8761=A4277,$D$2:$D$8761))</f>
        <v>1470</v>
      </c>
      <c r="H4277" s="467">
        <f t="shared" si="466"/>
        <v>0</v>
      </c>
      <c r="I4277" s="475" t="str">
        <f t="shared" si="467"/>
        <v/>
      </c>
      <c r="J4277" s="471">
        <f>'Potential Projects'!D4278</f>
        <v>5.9113313493858</v>
      </c>
      <c r="K4277" s="471">
        <f>'Potential Projects'!E4278</f>
        <v>62.23433530423565</v>
      </c>
      <c r="L4277" s="476">
        <f t="shared" si="468"/>
        <v>683.85433334637855</v>
      </c>
      <c r="M4277" s="471">
        <f t="shared" si="471"/>
        <v>1381.5671280264469</v>
      </c>
      <c r="N4277" s="467">
        <f t="shared" si="469"/>
        <v>0</v>
      </c>
      <c r="O4277" s="475" t="str">
        <f t="shared" si="470"/>
        <v/>
      </c>
    </row>
    <row r="4278" spans="1:15" hidden="1">
      <c r="A4278" s="475">
        <f t="shared" si="465"/>
        <v>43617</v>
      </c>
      <c r="B4278" s="475">
        <v>43644</v>
      </c>
      <c r="C4278" s="467">
        <v>5</v>
      </c>
      <c r="D4278" s="467">
        <v>789</v>
      </c>
      <c r="E4278" s="467">
        <v>34</v>
      </c>
      <c r="F4278" s="467">
        <v>0</v>
      </c>
      <c r="G4278" s="467">
        <f t="array" ref="G4278">MAX(IF($A$2:$A$8761=A4278,$D$2:$D$8761))</f>
        <v>1470</v>
      </c>
      <c r="H4278" s="467">
        <f t="shared" si="466"/>
        <v>0</v>
      </c>
      <c r="I4278" s="475" t="str">
        <f t="shared" si="467"/>
        <v/>
      </c>
      <c r="J4278" s="471">
        <f>'Potential Projects'!D4279</f>
        <v>9.7645267587067046</v>
      </c>
      <c r="K4278" s="471">
        <f>'Potential Projects'!E4279</f>
        <v>70.376005052676845</v>
      </c>
      <c r="L4278" s="476">
        <f t="shared" si="468"/>
        <v>674.85946818861646</v>
      </c>
      <c r="M4278" s="471">
        <f t="shared" si="471"/>
        <v>1381.5671280264469</v>
      </c>
      <c r="N4278" s="467">
        <f t="shared" si="469"/>
        <v>0</v>
      </c>
      <c r="O4278" s="475" t="str">
        <f t="shared" si="470"/>
        <v/>
      </c>
    </row>
    <row r="4279" spans="1:15" hidden="1">
      <c r="A4279" s="475">
        <f t="shared" si="465"/>
        <v>43617</v>
      </c>
      <c r="B4279" s="475">
        <v>43644</v>
      </c>
      <c r="C4279" s="467">
        <v>6</v>
      </c>
      <c r="D4279" s="467">
        <v>827</v>
      </c>
      <c r="E4279" s="467">
        <v>22</v>
      </c>
      <c r="F4279" s="467">
        <v>2</v>
      </c>
      <c r="G4279" s="467">
        <f t="array" ref="G4279">MAX(IF($A$2:$A$8761=A4279,$D$2:$D$8761))</f>
        <v>1470</v>
      </c>
      <c r="H4279" s="467">
        <f t="shared" si="466"/>
        <v>0</v>
      </c>
      <c r="I4279" s="475" t="str">
        <f t="shared" si="467"/>
        <v/>
      </c>
      <c r="J4279" s="471">
        <f>'Potential Projects'!D4280</f>
        <v>19.154826758143024</v>
      </c>
      <c r="K4279" s="471">
        <f>'Potential Projects'!E4280</f>
        <v>77.754197699419478</v>
      </c>
      <c r="L4279" s="476">
        <f t="shared" si="468"/>
        <v>706.09097554243749</v>
      </c>
      <c r="M4279" s="471">
        <f t="shared" si="471"/>
        <v>1381.5671280264469</v>
      </c>
      <c r="N4279" s="467">
        <f t="shared" si="469"/>
        <v>0</v>
      </c>
      <c r="O4279" s="475" t="str">
        <f t="shared" si="470"/>
        <v/>
      </c>
    </row>
    <row r="4280" spans="1:15" hidden="1">
      <c r="A4280" s="475">
        <f t="shared" si="465"/>
        <v>43617</v>
      </c>
      <c r="B4280" s="475">
        <v>43644</v>
      </c>
      <c r="C4280" s="467">
        <v>7</v>
      </c>
      <c r="D4280" s="467">
        <v>921</v>
      </c>
      <c r="E4280" s="467">
        <v>6</v>
      </c>
      <c r="F4280" s="467">
        <v>5</v>
      </c>
      <c r="G4280" s="467">
        <f t="array" ref="G4280">MAX(IF($A$2:$A$8761=A4280,$D$2:$D$8761))</f>
        <v>1470</v>
      </c>
      <c r="H4280" s="467">
        <f t="shared" si="466"/>
        <v>0</v>
      </c>
      <c r="I4280" s="475" t="str">
        <f t="shared" si="467"/>
        <v/>
      </c>
      <c r="J4280" s="471">
        <f>'Potential Projects'!D4281</f>
        <v>5.4867725673173346</v>
      </c>
      <c r="K4280" s="471">
        <f>'Potential Projects'!E4281</f>
        <v>49.977242367232854</v>
      </c>
      <c r="L4280" s="476">
        <f t="shared" si="468"/>
        <v>854.53598506544984</v>
      </c>
      <c r="M4280" s="471">
        <f t="shared" si="471"/>
        <v>1381.5671280264469</v>
      </c>
      <c r="N4280" s="467">
        <f t="shared" si="469"/>
        <v>0</v>
      </c>
      <c r="O4280" s="475" t="str">
        <f t="shared" si="470"/>
        <v/>
      </c>
    </row>
    <row r="4281" spans="1:15" hidden="1">
      <c r="A4281" s="475">
        <f t="shared" si="465"/>
        <v>43617</v>
      </c>
      <c r="B4281" s="475">
        <v>43644</v>
      </c>
      <c r="C4281" s="467">
        <v>8</v>
      </c>
      <c r="D4281" s="467">
        <v>940</v>
      </c>
      <c r="E4281" s="467">
        <v>0</v>
      </c>
      <c r="F4281" s="467">
        <v>4</v>
      </c>
      <c r="G4281" s="467">
        <f t="array" ref="G4281">MAX(IF($A$2:$A$8761=A4281,$D$2:$D$8761))</f>
        <v>1470</v>
      </c>
      <c r="H4281" s="467">
        <f t="shared" si="466"/>
        <v>0</v>
      </c>
      <c r="I4281" s="475" t="str">
        <f t="shared" si="467"/>
        <v/>
      </c>
      <c r="J4281" s="471">
        <f>'Potential Projects'!D4282</f>
        <v>16.923081018853754</v>
      </c>
      <c r="K4281" s="471">
        <f>'Potential Projects'!E4282</f>
        <v>35.785642388733606</v>
      </c>
      <c r="L4281" s="476">
        <f t="shared" si="468"/>
        <v>883.29127659241271</v>
      </c>
      <c r="M4281" s="471">
        <f t="shared" si="471"/>
        <v>1381.5671280264469</v>
      </c>
      <c r="N4281" s="467">
        <f t="shared" si="469"/>
        <v>0</v>
      </c>
      <c r="O4281" s="475" t="str">
        <f t="shared" si="470"/>
        <v/>
      </c>
    </row>
    <row r="4282" spans="1:15" hidden="1">
      <c r="A4282" s="475">
        <f t="shared" si="465"/>
        <v>43617</v>
      </c>
      <c r="B4282" s="475">
        <v>43644</v>
      </c>
      <c r="C4282" s="467">
        <v>9</v>
      </c>
      <c r="D4282" s="467">
        <v>1015</v>
      </c>
      <c r="E4282" s="467">
        <v>0</v>
      </c>
      <c r="F4282" s="467">
        <v>13</v>
      </c>
      <c r="G4282" s="467">
        <f t="array" ref="G4282">MAX(IF($A$2:$A$8761=A4282,$D$2:$D$8761))</f>
        <v>1470</v>
      </c>
      <c r="H4282" s="467">
        <f t="shared" si="466"/>
        <v>0</v>
      </c>
      <c r="I4282" s="475" t="str">
        <f t="shared" si="467"/>
        <v/>
      </c>
      <c r="J4282" s="471">
        <f>'Potential Projects'!D4283</f>
        <v>17.946430192276459</v>
      </c>
      <c r="K4282" s="471">
        <f>'Potential Projects'!E4283</f>
        <v>30.163603526123417</v>
      </c>
      <c r="L4282" s="476">
        <f t="shared" si="468"/>
        <v>953.8899662816001</v>
      </c>
      <c r="M4282" s="471">
        <f t="shared" si="471"/>
        <v>1381.5671280264469</v>
      </c>
      <c r="N4282" s="467">
        <f t="shared" si="469"/>
        <v>0</v>
      </c>
      <c r="O4282" s="475" t="str">
        <f t="shared" si="470"/>
        <v/>
      </c>
    </row>
    <row r="4283" spans="1:15" hidden="1">
      <c r="A4283" s="475">
        <f t="shared" si="465"/>
        <v>43617</v>
      </c>
      <c r="B4283" s="475">
        <v>43644</v>
      </c>
      <c r="C4283" s="467">
        <v>10</v>
      </c>
      <c r="D4283" s="467">
        <v>1016</v>
      </c>
      <c r="E4283" s="467">
        <v>0</v>
      </c>
      <c r="F4283" s="467">
        <v>16</v>
      </c>
      <c r="G4283" s="467">
        <f t="array" ref="G4283">MAX(IF($A$2:$A$8761=A4283,$D$2:$D$8761))</f>
        <v>1470</v>
      </c>
      <c r="H4283" s="467">
        <f t="shared" si="466"/>
        <v>0</v>
      </c>
      <c r="I4283" s="475" t="str">
        <f t="shared" si="467"/>
        <v/>
      </c>
      <c r="J4283" s="471">
        <f>'Potential Projects'!D4284</f>
        <v>20.476837604755904</v>
      </c>
      <c r="K4283" s="471">
        <f>'Potential Projects'!E4284</f>
        <v>19.022782949903245</v>
      </c>
      <c r="L4283" s="476">
        <f t="shared" si="468"/>
        <v>960.50037944534085</v>
      </c>
      <c r="M4283" s="471">
        <f t="shared" si="471"/>
        <v>1381.5671280264469</v>
      </c>
      <c r="N4283" s="467">
        <f t="shared" si="469"/>
        <v>0</v>
      </c>
      <c r="O4283" s="475" t="str">
        <f t="shared" si="470"/>
        <v/>
      </c>
    </row>
    <row r="4284" spans="1:15" hidden="1">
      <c r="A4284" s="475">
        <f t="shared" si="465"/>
        <v>43617</v>
      </c>
      <c r="B4284" s="475">
        <v>43644</v>
      </c>
      <c r="C4284" s="467">
        <v>11</v>
      </c>
      <c r="D4284" s="467">
        <v>1025</v>
      </c>
      <c r="E4284" s="467">
        <v>0</v>
      </c>
      <c r="F4284" s="467">
        <v>19</v>
      </c>
      <c r="G4284" s="467">
        <f t="array" ref="G4284">MAX(IF($A$2:$A$8761=A4284,$D$2:$D$8761))</f>
        <v>1470</v>
      </c>
      <c r="H4284" s="467">
        <f t="shared" si="466"/>
        <v>0</v>
      </c>
      <c r="I4284" s="475" t="str">
        <f t="shared" si="467"/>
        <v/>
      </c>
      <c r="J4284" s="471">
        <f>'Potential Projects'!D4285</f>
        <v>8.6983360425945957</v>
      </c>
      <c r="K4284" s="471">
        <f>'Potential Projects'!E4285</f>
        <v>14.204898247688668</v>
      </c>
      <c r="L4284" s="476">
        <f t="shared" si="468"/>
        <v>983.09676570971669</v>
      </c>
      <c r="M4284" s="471">
        <f t="shared" si="471"/>
        <v>1381.5671280264469</v>
      </c>
      <c r="N4284" s="467">
        <f t="shared" si="469"/>
        <v>0</v>
      </c>
      <c r="O4284" s="475" t="str">
        <f t="shared" si="470"/>
        <v/>
      </c>
    </row>
    <row r="4285" spans="1:15" hidden="1">
      <c r="A4285" s="475">
        <f t="shared" si="465"/>
        <v>43617</v>
      </c>
      <c r="B4285" s="475">
        <v>43644</v>
      </c>
      <c r="C4285" s="467">
        <v>12</v>
      </c>
      <c r="D4285" s="467">
        <v>1022</v>
      </c>
      <c r="E4285" s="467">
        <v>0</v>
      </c>
      <c r="F4285" s="467">
        <v>15</v>
      </c>
      <c r="G4285" s="467">
        <f t="array" ref="G4285">MAX(IF($A$2:$A$8761=A4285,$D$2:$D$8761))</f>
        <v>1470</v>
      </c>
      <c r="H4285" s="467">
        <f t="shared" si="466"/>
        <v>0</v>
      </c>
      <c r="I4285" s="475" t="str">
        <f t="shared" si="467"/>
        <v/>
      </c>
      <c r="J4285" s="471">
        <f>'Potential Projects'!D4286</f>
        <v>2.8688995875838641</v>
      </c>
      <c r="K4285" s="471">
        <f>'Potential Projects'!E4286</f>
        <v>4.1592292517738123</v>
      </c>
      <c r="L4285" s="476">
        <f t="shared" si="468"/>
        <v>999.97187116064231</v>
      </c>
      <c r="M4285" s="471">
        <f t="shared" si="471"/>
        <v>1381.5671280264469</v>
      </c>
      <c r="N4285" s="467">
        <f t="shared" si="469"/>
        <v>0</v>
      </c>
      <c r="O4285" s="475" t="str">
        <f t="shared" si="470"/>
        <v/>
      </c>
    </row>
    <row r="4286" spans="1:15" hidden="1">
      <c r="A4286" s="475">
        <f t="shared" si="465"/>
        <v>43617</v>
      </c>
      <c r="B4286" s="475">
        <v>43644</v>
      </c>
      <c r="C4286" s="467">
        <v>13</v>
      </c>
      <c r="D4286" s="467">
        <v>1016</v>
      </c>
      <c r="E4286" s="467">
        <v>1</v>
      </c>
      <c r="F4286" s="467">
        <v>12</v>
      </c>
      <c r="G4286" s="467">
        <f t="array" ref="G4286">MAX(IF($A$2:$A$8761=A4286,$D$2:$D$8761))</f>
        <v>1470</v>
      </c>
      <c r="H4286" s="467">
        <f t="shared" si="466"/>
        <v>0</v>
      </c>
      <c r="I4286" s="475" t="str">
        <f t="shared" si="467"/>
        <v/>
      </c>
      <c r="J4286" s="471">
        <f>'Potential Projects'!D4287</f>
        <v>1.830997675631804</v>
      </c>
      <c r="K4286" s="471">
        <f>'Potential Projects'!E4287</f>
        <v>3.7282088798107935</v>
      </c>
      <c r="L4286" s="476">
        <f t="shared" si="468"/>
        <v>997.44079344455736</v>
      </c>
      <c r="M4286" s="471">
        <f t="shared" si="471"/>
        <v>1381.5671280264469</v>
      </c>
      <c r="N4286" s="467">
        <f t="shared" si="469"/>
        <v>0</v>
      </c>
      <c r="O4286" s="475" t="str">
        <f t="shared" si="470"/>
        <v/>
      </c>
    </row>
    <row r="4287" spans="1:15" hidden="1">
      <c r="A4287" s="475">
        <f t="shared" si="465"/>
        <v>43617</v>
      </c>
      <c r="B4287" s="475">
        <v>43644</v>
      </c>
      <c r="C4287" s="467">
        <v>14</v>
      </c>
      <c r="D4287" s="467">
        <v>1038</v>
      </c>
      <c r="E4287" s="467">
        <v>0</v>
      </c>
      <c r="F4287" s="467">
        <v>13</v>
      </c>
      <c r="G4287" s="467">
        <f t="array" ref="G4287">MAX(IF($A$2:$A$8761=A4287,$D$2:$D$8761))</f>
        <v>1470</v>
      </c>
      <c r="H4287" s="467">
        <f t="shared" si="466"/>
        <v>0</v>
      </c>
      <c r="I4287" s="475" t="str">
        <f t="shared" si="467"/>
        <v/>
      </c>
      <c r="J4287" s="471">
        <f>'Potential Projects'!D4288</f>
        <v>2.9937205963887985</v>
      </c>
      <c r="K4287" s="471">
        <f>'Potential Projects'!E4288</f>
        <v>1.369721726510428</v>
      </c>
      <c r="L4287" s="476">
        <f t="shared" si="468"/>
        <v>1020.6365576771008</v>
      </c>
      <c r="M4287" s="471">
        <f t="shared" si="471"/>
        <v>1381.5671280264469</v>
      </c>
      <c r="N4287" s="467">
        <f t="shared" si="469"/>
        <v>0</v>
      </c>
      <c r="O4287" s="475" t="str">
        <f t="shared" si="470"/>
        <v/>
      </c>
    </row>
    <row r="4288" spans="1:15" hidden="1">
      <c r="A4288" s="475">
        <f t="shared" si="465"/>
        <v>43617</v>
      </c>
      <c r="B4288" s="475">
        <v>43644</v>
      </c>
      <c r="C4288" s="467">
        <v>15</v>
      </c>
      <c r="D4288" s="467">
        <v>1041</v>
      </c>
      <c r="E4288" s="467">
        <v>3</v>
      </c>
      <c r="F4288" s="467">
        <v>14</v>
      </c>
      <c r="G4288" s="467">
        <f t="array" ref="G4288">MAX(IF($A$2:$A$8761=A4288,$D$2:$D$8761))</f>
        <v>1470</v>
      </c>
      <c r="H4288" s="467">
        <f t="shared" si="466"/>
        <v>0</v>
      </c>
      <c r="I4288" s="475" t="str">
        <f t="shared" si="467"/>
        <v/>
      </c>
      <c r="J4288" s="471">
        <f>'Potential Projects'!D4289</f>
        <v>10.376712064584529</v>
      </c>
      <c r="K4288" s="471">
        <f>'Potential Projects'!E4289</f>
        <v>5.7675375725650397</v>
      </c>
      <c r="L4288" s="476">
        <f t="shared" si="468"/>
        <v>1007.8557503628504</v>
      </c>
      <c r="M4288" s="471">
        <f t="shared" si="471"/>
        <v>1381.5671280264469</v>
      </c>
      <c r="N4288" s="467">
        <f t="shared" si="469"/>
        <v>0</v>
      </c>
      <c r="O4288" s="475" t="str">
        <f t="shared" si="470"/>
        <v/>
      </c>
    </row>
    <row r="4289" spans="1:15" hidden="1">
      <c r="A4289" s="475">
        <f t="shared" si="465"/>
        <v>43617</v>
      </c>
      <c r="B4289" s="475">
        <v>43644</v>
      </c>
      <c r="C4289" s="467">
        <v>16</v>
      </c>
      <c r="D4289" s="467">
        <v>1043</v>
      </c>
      <c r="E4289" s="467">
        <v>4</v>
      </c>
      <c r="F4289" s="467">
        <v>18</v>
      </c>
      <c r="G4289" s="467">
        <f t="array" ref="G4289">MAX(IF($A$2:$A$8761=A4289,$D$2:$D$8761))</f>
        <v>1470</v>
      </c>
      <c r="H4289" s="467">
        <f t="shared" si="466"/>
        <v>0</v>
      </c>
      <c r="I4289" s="475" t="str">
        <f t="shared" si="467"/>
        <v/>
      </c>
      <c r="J4289" s="471">
        <f>'Potential Projects'!D4290</f>
        <v>12.068229557852298</v>
      </c>
      <c r="K4289" s="471">
        <f>'Potential Projects'!E4290</f>
        <v>25.408298914211997</v>
      </c>
      <c r="L4289" s="476">
        <f t="shared" si="468"/>
        <v>983.52347152793573</v>
      </c>
      <c r="M4289" s="471">
        <f t="shared" si="471"/>
        <v>1381.5671280264469</v>
      </c>
      <c r="N4289" s="467">
        <f t="shared" si="469"/>
        <v>0</v>
      </c>
      <c r="O4289" s="475" t="str">
        <f t="shared" si="470"/>
        <v/>
      </c>
    </row>
    <row r="4290" spans="1:15" hidden="1">
      <c r="A4290" s="475">
        <f t="shared" ref="A4290:A4353" si="472">DATE(YEAR(B4290),MONTH(B4290),1)</f>
        <v>43617</v>
      </c>
      <c r="B4290" s="475">
        <v>43644</v>
      </c>
      <c r="C4290" s="467">
        <v>17</v>
      </c>
      <c r="D4290" s="467">
        <v>1042</v>
      </c>
      <c r="E4290" s="467">
        <v>7</v>
      </c>
      <c r="F4290" s="467">
        <v>19</v>
      </c>
      <c r="G4290" s="467">
        <f t="array" ref="G4290">MAX(IF($A$2:$A$8761=A4290,$D$2:$D$8761))</f>
        <v>1470</v>
      </c>
      <c r="H4290" s="467">
        <f t="shared" ref="H4290:H4353" si="473">IF(G4290=D4290,1,0)</f>
        <v>0</v>
      </c>
      <c r="I4290" s="475" t="str">
        <f t="shared" ref="I4290:I4353" si="474">IF(D4290=G4290,B4290,"")</f>
        <v/>
      </c>
      <c r="J4290" s="471">
        <f>'Potential Projects'!D4291</f>
        <v>10.005261905813256</v>
      </c>
      <c r="K4290" s="471">
        <f>'Potential Projects'!E4291</f>
        <v>47.088388948613201</v>
      </c>
      <c r="L4290" s="476">
        <f t="shared" ref="L4290:L4353" si="475">D4290-E4290-F4290-J4290-K4290</f>
        <v>958.90634914557347</v>
      </c>
      <c r="M4290" s="471">
        <f t="shared" si="471"/>
        <v>1381.5671280264469</v>
      </c>
      <c r="N4290" s="467">
        <f t="shared" ref="N4290:N4353" si="476">IF(M4290=L4290,1,0)</f>
        <v>0</v>
      </c>
      <c r="O4290" s="475" t="str">
        <f t="shared" ref="O4290:O4353" si="477">IF(L4290=M4290,B4290,"")</f>
        <v/>
      </c>
    </row>
    <row r="4291" spans="1:15" hidden="1">
      <c r="A4291" s="475">
        <f t="shared" si="472"/>
        <v>43617</v>
      </c>
      <c r="B4291" s="475">
        <v>43644</v>
      </c>
      <c r="C4291" s="467">
        <v>18</v>
      </c>
      <c r="D4291" s="467">
        <v>1025</v>
      </c>
      <c r="E4291" s="467">
        <v>12</v>
      </c>
      <c r="F4291" s="467">
        <v>18</v>
      </c>
      <c r="G4291" s="467">
        <f t="array" ref="G4291">MAX(IF($A$2:$A$8761=A4291,$D$2:$D$8761))</f>
        <v>1470</v>
      </c>
      <c r="H4291" s="467">
        <f t="shared" si="473"/>
        <v>0</v>
      </c>
      <c r="I4291" s="475" t="str">
        <f t="shared" si="474"/>
        <v/>
      </c>
      <c r="J4291" s="471">
        <f>'Potential Projects'!D4292</f>
        <v>13.273441186427339</v>
      </c>
      <c r="K4291" s="471">
        <f>'Potential Projects'!E4292</f>
        <v>38.956106213717483</v>
      </c>
      <c r="L4291" s="476">
        <f t="shared" si="475"/>
        <v>942.77045259985516</v>
      </c>
      <c r="M4291" s="471">
        <f t="shared" si="471"/>
        <v>1381.5671280264469</v>
      </c>
      <c r="N4291" s="467">
        <f t="shared" si="476"/>
        <v>0</v>
      </c>
      <c r="O4291" s="475" t="str">
        <f t="shared" si="477"/>
        <v/>
      </c>
    </row>
    <row r="4292" spans="1:15" hidden="1">
      <c r="A4292" s="475">
        <f t="shared" si="472"/>
        <v>43617</v>
      </c>
      <c r="B4292" s="475">
        <v>43644</v>
      </c>
      <c r="C4292" s="467">
        <v>19</v>
      </c>
      <c r="D4292" s="467">
        <v>1031</v>
      </c>
      <c r="E4292" s="467">
        <v>16</v>
      </c>
      <c r="F4292" s="467">
        <v>18</v>
      </c>
      <c r="G4292" s="467">
        <f t="array" ref="G4292">MAX(IF($A$2:$A$8761=A4292,$D$2:$D$8761))</f>
        <v>1470</v>
      </c>
      <c r="H4292" s="467">
        <f t="shared" si="473"/>
        <v>0</v>
      </c>
      <c r="I4292" s="475" t="str">
        <f t="shared" si="474"/>
        <v/>
      </c>
      <c r="J4292" s="471">
        <f>'Potential Projects'!D4293</f>
        <v>34.482848980419533</v>
      </c>
      <c r="K4292" s="471">
        <f>'Potential Projects'!E4293</f>
        <v>47.392684637712321</v>
      </c>
      <c r="L4292" s="476">
        <f t="shared" si="475"/>
        <v>915.12446638186816</v>
      </c>
      <c r="M4292" s="471">
        <f t="shared" si="471"/>
        <v>1381.5671280264469</v>
      </c>
      <c r="N4292" s="467">
        <f t="shared" si="476"/>
        <v>0</v>
      </c>
      <c r="O4292" s="475" t="str">
        <f t="shared" si="477"/>
        <v/>
      </c>
    </row>
    <row r="4293" spans="1:15" hidden="1">
      <c r="A4293" s="475">
        <f t="shared" si="472"/>
        <v>43617</v>
      </c>
      <c r="B4293" s="475">
        <v>43644</v>
      </c>
      <c r="C4293" s="467">
        <v>20</v>
      </c>
      <c r="D4293" s="467">
        <v>1016</v>
      </c>
      <c r="E4293" s="467">
        <v>22</v>
      </c>
      <c r="F4293" s="467">
        <v>4</v>
      </c>
      <c r="G4293" s="467">
        <f t="array" ref="G4293">MAX(IF($A$2:$A$8761=A4293,$D$2:$D$8761))</f>
        <v>1470</v>
      </c>
      <c r="H4293" s="467">
        <f t="shared" si="473"/>
        <v>0</v>
      </c>
      <c r="I4293" s="475" t="str">
        <f t="shared" si="474"/>
        <v/>
      </c>
      <c r="J4293" s="471">
        <f>'Potential Projects'!D4294</f>
        <v>51.176982743482824</v>
      </c>
      <c r="K4293" s="471">
        <f>'Potential Projects'!E4294</f>
        <v>69.486585519243178</v>
      </c>
      <c r="L4293" s="476">
        <f t="shared" si="475"/>
        <v>869.3364317372741</v>
      </c>
      <c r="M4293" s="471">
        <f t="shared" si="471"/>
        <v>1381.5671280264469</v>
      </c>
      <c r="N4293" s="467">
        <f t="shared" si="476"/>
        <v>0</v>
      </c>
      <c r="O4293" s="475" t="str">
        <f t="shared" si="477"/>
        <v/>
      </c>
    </row>
    <row r="4294" spans="1:15" hidden="1">
      <c r="A4294" s="475">
        <f t="shared" si="472"/>
        <v>43617</v>
      </c>
      <c r="B4294" s="475">
        <v>43644</v>
      </c>
      <c r="C4294" s="467">
        <v>21</v>
      </c>
      <c r="D4294" s="467">
        <v>979</v>
      </c>
      <c r="E4294" s="467">
        <v>25</v>
      </c>
      <c r="F4294" s="467">
        <v>0</v>
      </c>
      <c r="G4294" s="467">
        <f t="array" ref="G4294">MAX(IF($A$2:$A$8761=A4294,$D$2:$D$8761))</f>
        <v>1470</v>
      </c>
      <c r="H4294" s="467">
        <f t="shared" si="473"/>
        <v>0</v>
      </c>
      <c r="I4294" s="475" t="str">
        <f t="shared" si="474"/>
        <v/>
      </c>
      <c r="J4294" s="471">
        <f>'Potential Projects'!D4295</f>
        <v>40.434890773479992</v>
      </c>
      <c r="K4294" s="471">
        <f>'Potential Projects'!E4295</f>
        <v>82.276391474951609</v>
      </c>
      <c r="L4294" s="476">
        <f t="shared" si="475"/>
        <v>831.28871775156836</v>
      </c>
      <c r="M4294" s="471">
        <f t="shared" si="471"/>
        <v>1381.5671280264469</v>
      </c>
      <c r="N4294" s="467">
        <f t="shared" si="476"/>
        <v>0</v>
      </c>
      <c r="O4294" s="475" t="str">
        <f t="shared" si="477"/>
        <v/>
      </c>
    </row>
    <row r="4295" spans="1:15" hidden="1">
      <c r="A4295" s="475">
        <f t="shared" si="472"/>
        <v>43617</v>
      </c>
      <c r="B4295" s="475">
        <v>43644</v>
      </c>
      <c r="C4295" s="467">
        <v>22</v>
      </c>
      <c r="D4295" s="467">
        <v>947</v>
      </c>
      <c r="E4295" s="467">
        <v>7</v>
      </c>
      <c r="F4295" s="467">
        <v>0</v>
      </c>
      <c r="G4295" s="467">
        <f t="array" ref="G4295">MAX(IF($A$2:$A$8761=A4295,$D$2:$D$8761))</f>
        <v>1470</v>
      </c>
      <c r="H4295" s="467">
        <f t="shared" si="473"/>
        <v>0</v>
      </c>
      <c r="I4295" s="475" t="str">
        <f t="shared" si="474"/>
        <v/>
      </c>
      <c r="J4295" s="471">
        <f>'Potential Projects'!D4296</f>
        <v>36.773248837844356</v>
      </c>
      <c r="K4295" s="471">
        <f>'Potential Projects'!E4296</f>
        <v>79.34686099763492</v>
      </c>
      <c r="L4295" s="476">
        <f t="shared" si="475"/>
        <v>823.8798901645207</v>
      </c>
      <c r="M4295" s="471">
        <f t="shared" si="471"/>
        <v>1381.5671280264469</v>
      </c>
      <c r="N4295" s="467">
        <f t="shared" si="476"/>
        <v>0</v>
      </c>
      <c r="O4295" s="475" t="str">
        <f t="shared" si="477"/>
        <v/>
      </c>
    </row>
    <row r="4296" spans="1:15" hidden="1">
      <c r="A4296" s="475">
        <f t="shared" si="472"/>
        <v>43617</v>
      </c>
      <c r="B4296" s="475">
        <v>43644</v>
      </c>
      <c r="C4296" s="467">
        <v>23</v>
      </c>
      <c r="D4296" s="467">
        <v>888</v>
      </c>
      <c r="E4296" s="467">
        <v>2</v>
      </c>
      <c r="F4296" s="467">
        <v>0</v>
      </c>
      <c r="G4296" s="467">
        <f t="array" ref="G4296">MAX(IF($A$2:$A$8761=A4296,$D$2:$D$8761))</f>
        <v>1470</v>
      </c>
      <c r="H4296" s="467">
        <f t="shared" si="473"/>
        <v>0</v>
      </c>
      <c r="I4296" s="475" t="str">
        <f t="shared" si="474"/>
        <v/>
      </c>
      <c r="J4296" s="471">
        <f>'Potential Projects'!D4297</f>
        <v>24.995765280191744</v>
      </c>
      <c r="K4296" s="471">
        <f>'Potential Projects'!E4297</f>
        <v>86.452830251558794</v>
      </c>
      <c r="L4296" s="476">
        <f t="shared" si="475"/>
        <v>774.55140446824942</v>
      </c>
      <c r="M4296" s="471">
        <f t="shared" si="471"/>
        <v>1381.5671280264469</v>
      </c>
      <c r="N4296" s="467">
        <f t="shared" si="476"/>
        <v>0</v>
      </c>
      <c r="O4296" s="475" t="str">
        <f t="shared" si="477"/>
        <v/>
      </c>
    </row>
    <row r="4297" spans="1:15" hidden="1">
      <c r="A4297" s="475">
        <f t="shared" si="472"/>
        <v>43617</v>
      </c>
      <c r="B4297" s="475">
        <v>43644</v>
      </c>
      <c r="C4297" s="467">
        <v>24</v>
      </c>
      <c r="D4297" s="467">
        <v>860</v>
      </c>
      <c r="E4297" s="467">
        <v>4</v>
      </c>
      <c r="F4297" s="467">
        <v>0</v>
      </c>
      <c r="G4297" s="467">
        <f t="array" ref="G4297">MAX(IF($A$2:$A$8761=A4297,$D$2:$D$8761))</f>
        <v>1470</v>
      </c>
      <c r="H4297" s="467">
        <f t="shared" si="473"/>
        <v>0</v>
      </c>
      <c r="I4297" s="475" t="str">
        <f t="shared" si="474"/>
        <v/>
      </c>
      <c r="J4297" s="471">
        <f>'Potential Projects'!D4298</f>
        <v>2.4319283689700368</v>
      </c>
      <c r="K4297" s="471">
        <f>'Potential Projects'!E4298</f>
        <v>69.946549182971395</v>
      </c>
      <c r="L4297" s="476">
        <f t="shared" si="475"/>
        <v>783.62152244805861</v>
      </c>
      <c r="M4297" s="471">
        <f t="shared" si="471"/>
        <v>1381.5671280264469</v>
      </c>
      <c r="N4297" s="467">
        <f t="shared" si="476"/>
        <v>0</v>
      </c>
      <c r="O4297" s="475" t="str">
        <f t="shared" si="477"/>
        <v/>
      </c>
    </row>
    <row r="4298" spans="1:15" hidden="1">
      <c r="A4298" s="475">
        <f t="shared" si="472"/>
        <v>43617</v>
      </c>
      <c r="B4298" s="475">
        <v>43645</v>
      </c>
      <c r="C4298" s="467">
        <v>1</v>
      </c>
      <c r="D4298" s="467">
        <v>790</v>
      </c>
      <c r="E4298" s="467">
        <v>0</v>
      </c>
      <c r="F4298" s="467">
        <v>0</v>
      </c>
      <c r="G4298" s="467">
        <f t="array" ref="G4298">MAX(IF($A$2:$A$8761=A4298,$D$2:$D$8761))</f>
        <v>1470</v>
      </c>
      <c r="H4298" s="467">
        <f t="shared" si="473"/>
        <v>0</v>
      </c>
      <c r="I4298" s="475" t="str">
        <f t="shared" si="474"/>
        <v/>
      </c>
      <c r="J4298" s="471">
        <f>'Potential Projects'!D4299</f>
        <v>1.538841240069891</v>
      </c>
      <c r="K4298" s="471">
        <f>'Potential Projects'!E4299</f>
        <v>34.668587776822186</v>
      </c>
      <c r="L4298" s="476">
        <f t="shared" si="475"/>
        <v>753.79257098310791</v>
      </c>
      <c r="M4298" s="471">
        <f t="shared" si="471"/>
        <v>1381.5671280264469</v>
      </c>
      <c r="N4298" s="467">
        <f t="shared" si="476"/>
        <v>0</v>
      </c>
      <c r="O4298" s="475" t="str">
        <f t="shared" si="477"/>
        <v/>
      </c>
    </row>
    <row r="4299" spans="1:15" hidden="1">
      <c r="A4299" s="475">
        <f t="shared" si="472"/>
        <v>43617</v>
      </c>
      <c r="B4299" s="475">
        <v>43645</v>
      </c>
      <c r="C4299" s="467">
        <v>2</v>
      </c>
      <c r="D4299" s="467">
        <v>757</v>
      </c>
      <c r="E4299" s="467">
        <v>0</v>
      </c>
      <c r="F4299" s="467">
        <v>0</v>
      </c>
      <c r="G4299" s="467">
        <f t="array" ref="G4299">MAX(IF($A$2:$A$8761=A4299,$D$2:$D$8761))</f>
        <v>1470</v>
      </c>
      <c r="H4299" s="467">
        <f t="shared" si="473"/>
        <v>0</v>
      </c>
      <c r="I4299" s="475" t="str">
        <f t="shared" si="474"/>
        <v/>
      </c>
      <c r="J4299" s="471">
        <f>'Potential Projects'!D4300</f>
        <v>0.68181665823069793</v>
      </c>
      <c r="K4299" s="471">
        <f>'Potential Projects'!E4300</f>
        <v>24.408581971619004</v>
      </c>
      <c r="L4299" s="476">
        <f t="shared" si="475"/>
        <v>731.90960137015031</v>
      </c>
      <c r="M4299" s="471">
        <f t="shared" si="471"/>
        <v>1381.5671280264469</v>
      </c>
      <c r="N4299" s="467">
        <f t="shared" si="476"/>
        <v>0</v>
      </c>
      <c r="O4299" s="475" t="str">
        <f t="shared" si="477"/>
        <v/>
      </c>
    </row>
    <row r="4300" spans="1:15" hidden="1">
      <c r="A4300" s="475">
        <f t="shared" si="472"/>
        <v>43617</v>
      </c>
      <c r="B4300" s="475">
        <v>43645</v>
      </c>
      <c r="C4300" s="467">
        <v>3</v>
      </c>
      <c r="D4300" s="467">
        <v>743</v>
      </c>
      <c r="E4300" s="467">
        <v>1</v>
      </c>
      <c r="F4300" s="467">
        <v>0</v>
      </c>
      <c r="G4300" s="467">
        <f t="array" ref="G4300">MAX(IF($A$2:$A$8761=A4300,$D$2:$D$8761))</f>
        <v>1470</v>
      </c>
      <c r="H4300" s="467">
        <f t="shared" si="473"/>
        <v>0</v>
      </c>
      <c r="I4300" s="475" t="str">
        <f t="shared" si="474"/>
        <v/>
      </c>
      <c r="J4300" s="471">
        <f>'Potential Projects'!D4301</f>
        <v>8.4123483026418562</v>
      </c>
      <c r="K4300" s="471">
        <f>'Potential Projects'!E4301</f>
        <v>35.661264459256074</v>
      </c>
      <c r="L4300" s="476">
        <f t="shared" si="475"/>
        <v>697.92638723810205</v>
      </c>
      <c r="M4300" s="471">
        <f t="shared" si="471"/>
        <v>1381.5671280264469</v>
      </c>
      <c r="N4300" s="467">
        <f t="shared" si="476"/>
        <v>0</v>
      </c>
      <c r="O4300" s="475" t="str">
        <f t="shared" si="477"/>
        <v/>
      </c>
    </row>
    <row r="4301" spans="1:15" hidden="1">
      <c r="A4301" s="475">
        <f t="shared" si="472"/>
        <v>43617</v>
      </c>
      <c r="B4301" s="475">
        <v>43645</v>
      </c>
      <c r="C4301" s="467">
        <v>4</v>
      </c>
      <c r="D4301" s="467">
        <v>730</v>
      </c>
      <c r="E4301" s="467">
        <v>4</v>
      </c>
      <c r="F4301" s="467">
        <v>0</v>
      </c>
      <c r="G4301" s="467">
        <f t="array" ref="G4301">MAX(IF($A$2:$A$8761=A4301,$D$2:$D$8761))</f>
        <v>1470</v>
      </c>
      <c r="H4301" s="467">
        <f t="shared" si="473"/>
        <v>0</v>
      </c>
      <c r="I4301" s="475" t="str">
        <f t="shared" si="474"/>
        <v/>
      </c>
      <c r="J4301" s="471">
        <f>'Potential Projects'!D4302</f>
        <v>86.728998256320452</v>
      </c>
      <c r="K4301" s="471">
        <f>'Potential Projects'!E4302</f>
        <v>29.980556761986669</v>
      </c>
      <c r="L4301" s="476">
        <f t="shared" si="475"/>
        <v>609.29044498169287</v>
      </c>
      <c r="M4301" s="471">
        <f t="shared" si="471"/>
        <v>1381.5671280264469</v>
      </c>
      <c r="N4301" s="467">
        <f t="shared" si="476"/>
        <v>0</v>
      </c>
      <c r="O4301" s="475" t="str">
        <f t="shared" si="477"/>
        <v/>
      </c>
    </row>
    <row r="4302" spans="1:15" hidden="1">
      <c r="A4302" s="475">
        <f t="shared" si="472"/>
        <v>43617</v>
      </c>
      <c r="B4302" s="475">
        <v>43645</v>
      </c>
      <c r="C4302" s="467">
        <v>5</v>
      </c>
      <c r="D4302" s="467">
        <v>743</v>
      </c>
      <c r="E4302" s="467">
        <v>13</v>
      </c>
      <c r="F4302" s="467">
        <v>0</v>
      </c>
      <c r="G4302" s="467">
        <f t="array" ref="G4302">MAX(IF($A$2:$A$8761=A4302,$D$2:$D$8761))</f>
        <v>1470</v>
      </c>
      <c r="H4302" s="467">
        <f t="shared" si="473"/>
        <v>0</v>
      </c>
      <c r="I4302" s="475" t="str">
        <f t="shared" si="474"/>
        <v/>
      </c>
      <c r="J4302" s="471">
        <f>'Potential Projects'!D4303</f>
        <v>124.31099958553384</v>
      </c>
      <c r="K4302" s="471">
        <f>'Potential Projects'!E4303</f>
        <v>22.950465867555362</v>
      </c>
      <c r="L4302" s="476">
        <f t="shared" si="475"/>
        <v>582.73853454691073</v>
      </c>
      <c r="M4302" s="471">
        <f t="shared" si="471"/>
        <v>1381.5671280264469</v>
      </c>
      <c r="N4302" s="467">
        <f t="shared" si="476"/>
        <v>0</v>
      </c>
      <c r="O4302" s="475" t="str">
        <f t="shared" si="477"/>
        <v/>
      </c>
    </row>
    <row r="4303" spans="1:15" hidden="1">
      <c r="A4303" s="475">
        <f t="shared" si="472"/>
        <v>43617</v>
      </c>
      <c r="B4303" s="475">
        <v>43645</v>
      </c>
      <c r="C4303" s="467">
        <v>6</v>
      </c>
      <c r="D4303" s="467">
        <v>758</v>
      </c>
      <c r="E4303" s="467">
        <v>14</v>
      </c>
      <c r="F4303" s="467">
        <v>2</v>
      </c>
      <c r="G4303" s="467">
        <f t="array" ref="G4303">MAX(IF($A$2:$A$8761=A4303,$D$2:$D$8761))</f>
        <v>1470</v>
      </c>
      <c r="H4303" s="467">
        <f t="shared" si="473"/>
        <v>0</v>
      </c>
      <c r="I4303" s="475" t="str">
        <f t="shared" si="474"/>
        <v/>
      </c>
      <c r="J4303" s="471">
        <f>'Potential Projects'!D4304</f>
        <v>94.236291094019663</v>
      </c>
      <c r="K4303" s="471">
        <f>'Potential Projects'!E4304</f>
        <v>10.062096269619436</v>
      </c>
      <c r="L4303" s="476">
        <f t="shared" si="475"/>
        <v>637.70161263636089</v>
      </c>
      <c r="M4303" s="471">
        <f t="shared" si="471"/>
        <v>1381.5671280264469</v>
      </c>
      <c r="N4303" s="467">
        <f t="shared" si="476"/>
        <v>0</v>
      </c>
      <c r="O4303" s="475" t="str">
        <f t="shared" si="477"/>
        <v/>
      </c>
    </row>
    <row r="4304" spans="1:15" hidden="1">
      <c r="A4304" s="475">
        <f t="shared" si="472"/>
        <v>43617</v>
      </c>
      <c r="B4304" s="475">
        <v>43645</v>
      </c>
      <c r="C4304" s="467">
        <v>7</v>
      </c>
      <c r="D4304" s="467">
        <v>812</v>
      </c>
      <c r="E4304" s="467">
        <v>10</v>
      </c>
      <c r="F4304" s="467">
        <v>11</v>
      </c>
      <c r="G4304" s="467">
        <f t="array" ref="G4304">MAX(IF($A$2:$A$8761=A4304,$D$2:$D$8761))</f>
        <v>1470</v>
      </c>
      <c r="H4304" s="467">
        <f t="shared" si="473"/>
        <v>0</v>
      </c>
      <c r="I4304" s="475" t="str">
        <f t="shared" si="474"/>
        <v/>
      </c>
      <c r="J4304" s="471">
        <f>'Potential Projects'!D4305</f>
        <v>32.10947874614029</v>
      </c>
      <c r="K4304" s="471">
        <f>'Potential Projects'!E4305</f>
        <v>6.7727302730595564</v>
      </c>
      <c r="L4304" s="476">
        <f t="shared" si="475"/>
        <v>752.11779098080012</v>
      </c>
      <c r="M4304" s="471">
        <f t="shared" si="471"/>
        <v>1381.5671280264469</v>
      </c>
      <c r="N4304" s="467">
        <f t="shared" si="476"/>
        <v>0</v>
      </c>
      <c r="O4304" s="475" t="str">
        <f t="shared" si="477"/>
        <v/>
      </c>
    </row>
    <row r="4305" spans="1:15" hidden="1">
      <c r="A4305" s="475">
        <f t="shared" si="472"/>
        <v>43617</v>
      </c>
      <c r="B4305" s="475">
        <v>43645</v>
      </c>
      <c r="C4305" s="467">
        <v>8</v>
      </c>
      <c r="D4305" s="467">
        <v>865</v>
      </c>
      <c r="E4305" s="467">
        <v>6</v>
      </c>
      <c r="F4305" s="467">
        <v>19</v>
      </c>
      <c r="G4305" s="467">
        <f t="array" ref="G4305">MAX(IF($A$2:$A$8761=A4305,$D$2:$D$8761))</f>
        <v>1470</v>
      </c>
      <c r="H4305" s="467">
        <f t="shared" si="473"/>
        <v>0</v>
      </c>
      <c r="I4305" s="475" t="str">
        <f t="shared" si="474"/>
        <v/>
      </c>
      <c r="J4305" s="471">
        <f>'Potential Projects'!D4306</f>
        <v>24.677083078764152</v>
      </c>
      <c r="K4305" s="471">
        <f>'Potential Projects'!E4306</f>
        <v>4.4330171468501405</v>
      </c>
      <c r="L4305" s="476">
        <f t="shared" si="475"/>
        <v>810.88989977438575</v>
      </c>
      <c r="M4305" s="471">
        <f t="shared" si="471"/>
        <v>1381.5671280264469</v>
      </c>
      <c r="N4305" s="467">
        <f t="shared" si="476"/>
        <v>0</v>
      </c>
      <c r="O4305" s="475" t="str">
        <f t="shared" si="477"/>
        <v/>
      </c>
    </row>
    <row r="4306" spans="1:15" hidden="1">
      <c r="A4306" s="475">
        <f t="shared" si="472"/>
        <v>43617</v>
      </c>
      <c r="B4306" s="475">
        <v>43645</v>
      </c>
      <c r="C4306" s="467">
        <v>9</v>
      </c>
      <c r="D4306" s="467">
        <v>927</v>
      </c>
      <c r="E4306" s="467">
        <v>1</v>
      </c>
      <c r="F4306" s="467">
        <v>19</v>
      </c>
      <c r="G4306" s="467">
        <f t="array" ref="G4306">MAX(IF($A$2:$A$8761=A4306,$D$2:$D$8761))</f>
        <v>1470</v>
      </c>
      <c r="H4306" s="467">
        <f t="shared" si="473"/>
        <v>0</v>
      </c>
      <c r="I4306" s="475" t="str">
        <f t="shared" si="474"/>
        <v/>
      </c>
      <c r="J4306" s="471">
        <f>'Potential Projects'!D4307</f>
        <v>14.695253366315345</v>
      </c>
      <c r="K4306" s="471">
        <f>'Potential Projects'!E4307</f>
        <v>2.6440088153085362</v>
      </c>
      <c r="L4306" s="476">
        <f t="shared" si="475"/>
        <v>889.66073781837611</v>
      </c>
      <c r="M4306" s="471">
        <f t="shared" si="471"/>
        <v>1381.5671280264469</v>
      </c>
      <c r="N4306" s="467">
        <f t="shared" si="476"/>
        <v>0</v>
      </c>
      <c r="O4306" s="475" t="str">
        <f t="shared" si="477"/>
        <v/>
      </c>
    </row>
    <row r="4307" spans="1:15" hidden="1">
      <c r="A4307" s="475">
        <f t="shared" si="472"/>
        <v>43617</v>
      </c>
      <c r="B4307" s="475">
        <v>43645</v>
      </c>
      <c r="C4307" s="467">
        <v>10</v>
      </c>
      <c r="D4307" s="467">
        <v>942</v>
      </c>
      <c r="E4307" s="467">
        <v>0</v>
      </c>
      <c r="F4307" s="467">
        <v>19</v>
      </c>
      <c r="G4307" s="467">
        <f t="array" ref="G4307">MAX(IF($A$2:$A$8761=A4307,$D$2:$D$8761))</f>
        <v>1470</v>
      </c>
      <c r="H4307" s="467">
        <f t="shared" si="473"/>
        <v>0</v>
      </c>
      <c r="I4307" s="475" t="str">
        <f t="shared" si="474"/>
        <v/>
      </c>
      <c r="J4307" s="471">
        <f>'Potential Projects'!D4308</f>
        <v>9.4385773878217041</v>
      </c>
      <c r="K4307" s="471">
        <f>'Potential Projects'!E4308</f>
        <v>8.9583399268974429</v>
      </c>
      <c r="L4307" s="476">
        <f t="shared" si="475"/>
        <v>904.60308268528081</v>
      </c>
      <c r="M4307" s="471">
        <f t="shared" si="471"/>
        <v>1381.5671280264469</v>
      </c>
      <c r="N4307" s="467">
        <f t="shared" si="476"/>
        <v>0</v>
      </c>
      <c r="O4307" s="475" t="str">
        <f t="shared" si="477"/>
        <v/>
      </c>
    </row>
    <row r="4308" spans="1:15" hidden="1">
      <c r="A4308" s="475">
        <f t="shared" si="472"/>
        <v>43617</v>
      </c>
      <c r="B4308" s="475">
        <v>43645</v>
      </c>
      <c r="C4308" s="467">
        <v>11</v>
      </c>
      <c r="D4308" s="467">
        <v>990</v>
      </c>
      <c r="E4308" s="467">
        <v>0</v>
      </c>
      <c r="F4308" s="467">
        <v>19</v>
      </c>
      <c r="G4308" s="467">
        <f t="array" ref="G4308">MAX(IF($A$2:$A$8761=A4308,$D$2:$D$8761))</f>
        <v>1470</v>
      </c>
      <c r="H4308" s="467">
        <f t="shared" si="473"/>
        <v>0</v>
      </c>
      <c r="I4308" s="475" t="str">
        <f t="shared" si="474"/>
        <v/>
      </c>
      <c r="J4308" s="471">
        <f>'Potential Projects'!D4309</f>
        <v>3.1408873334540051</v>
      </c>
      <c r="K4308" s="471">
        <f>'Potential Projects'!E4309</f>
        <v>14.651563642227478</v>
      </c>
      <c r="L4308" s="476">
        <f t="shared" si="475"/>
        <v>953.2075490243185</v>
      </c>
      <c r="M4308" s="471">
        <f t="shared" si="471"/>
        <v>1381.5671280264469</v>
      </c>
      <c r="N4308" s="467">
        <f t="shared" si="476"/>
        <v>0</v>
      </c>
      <c r="O4308" s="475" t="str">
        <f t="shared" si="477"/>
        <v/>
      </c>
    </row>
    <row r="4309" spans="1:15" hidden="1">
      <c r="A4309" s="475">
        <f t="shared" si="472"/>
        <v>43617</v>
      </c>
      <c r="B4309" s="475">
        <v>43645</v>
      </c>
      <c r="C4309" s="467">
        <v>12</v>
      </c>
      <c r="D4309" s="467">
        <v>996</v>
      </c>
      <c r="E4309" s="467">
        <v>0</v>
      </c>
      <c r="F4309" s="467">
        <v>19</v>
      </c>
      <c r="G4309" s="467">
        <f t="array" ref="G4309">MAX(IF($A$2:$A$8761=A4309,$D$2:$D$8761))</f>
        <v>1470</v>
      </c>
      <c r="H4309" s="467">
        <f t="shared" si="473"/>
        <v>0</v>
      </c>
      <c r="I4309" s="475" t="str">
        <f t="shared" si="474"/>
        <v/>
      </c>
      <c r="J4309" s="471">
        <f>'Potential Projects'!D4310</f>
        <v>0.59627048833152474</v>
      </c>
      <c r="K4309" s="471">
        <f>'Potential Projects'!E4310</f>
        <v>29.524504353902383</v>
      </c>
      <c r="L4309" s="476">
        <f t="shared" si="475"/>
        <v>946.8792251577662</v>
      </c>
      <c r="M4309" s="471">
        <f t="shared" si="471"/>
        <v>1381.5671280264469</v>
      </c>
      <c r="N4309" s="467">
        <f t="shared" si="476"/>
        <v>0</v>
      </c>
      <c r="O4309" s="475" t="str">
        <f t="shared" si="477"/>
        <v/>
      </c>
    </row>
    <row r="4310" spans="1:15" hidden="1">
      <c r="A4310" s="475">
        <f t="shared" si="472"/>
        <v>43617</v>
      </c>
      <c r="B4310" s="475">
        <v>43645</v>
      </c>
      <c r="C4310" s="467">
        <v>13</v>
      </c>
      <c r="D4310" s="467">
        <v>997</v>
      </c>
      <c r="E4310" s="467">
        <v>0</v>
      </c>
      <c r="F4310" s="467">
        <v>19</v>
      </c>
      <c r="G4310" s="467">
        <f t="array" ref="G4310">MAX(IF($A$2:$A$8761=A4310,$D$2:$D$8761))</f>
        <v>1470</v>
      </c>
      <c r="H4310" s="467">
        <f t="shared" si="473"/>
        <v>0</v>
      </c>
      <c r="I4310" s="475" t="str">
        <f t="shared" si="474"/>
        <v/>
      </c>
      <c r="J4310" s="471">
        <f>'Potential Projects'!D4311</f>
        <v>0.6917730064037918</v>
      </c>
      <c r="K4310" s="471">
        <f>'Potential Projects'!E4311</f>
        <v>26.162389002365082</v>
      </c>
      <c r="L4310" s="476">
        <f t="shared" si="475"/>
        <v>951.14583799123113</v>
      </c>
      <c r="M4310" s="471">
        <f t="shared" si="471"/>
        <v>1381.5671280264469</v>
      </c>
      <c r="N4310" s="467">
        <f t="shared" si="476"/>
        <v>0</v>
      </c>
      <c r="O4310" s="475" t="str">
        <f t="shared" si="477"/>
        <v/>
      </c>
    </row>
    <row r="4311" spans="1:15" hidden="1">
      <c r="A4311" s="475">
        <f t="shared" si="472"/>
        <v>43617</v>
      </c>
      <c r="B4311" s="475">
        <v>43645</v>
      </c>
      <c r="C4311" s="467">
        <v>14</v>
      </c>
      <c r="D4311" s="467">
        <v>1012</v>
      </c>
      <c r="E4311" s="467">
        <v>1</v>
      </c>
      <c r="F4311" s="467">
        <v>19</v>
      </c>
      <c r="G4311" s="467">
        <f t="array" ref="G4311">MAX(IF($A$2:$A$8761=A4311,$D$2:$D$8761))</f>
        <v>1470</v>
      </c>
      <c r="H4311" s="467">
        <f t="shared" si="473"/>
        <v>0</v>
      </c>
      <c r="I4311" s="475" t="str">
        <f t="shared" si="474"/>
        <v/>
      </c>
      <c r="J4311" s="471">
        <f>'Potential Projects'!D4312</f>
        <v>2.7626012183652455</v>
      </c>
      <c r="K4311" s="471">
        <f>'Potential Projects'!E4312</f>
        <v>22.733782304880673</v>
      </c>
      <c r="L4311" s="476">
        <f t="shared" si="475"/>
        <v>966.50361647675402</v>
      </c>
      <c r="M4311" s="471">
        <f t="shared" si="471"/>
        <v>1381.5671280264469</v>
      </c>
      <c r="N4311" s="467">
        <f t="shared" si="476"/>
        <v>0</v>
      </c>
      <c r="O4311" s="475" t="str">
        <f t="shared" si="477"/>
        <v/>
      </c>
    </row>
    <row r="4312" spans="1:15" hidden="1">
      <c r="A4312" s="475">
        <f t="shared" si="472"/>
        <v>43617</v>
      </c>
      <c r="B4312" s="475">
        <v>43645</v>
      </c>
      <c r="C4312" s="467">
        <v>15</v>
      </c>
      <c r="D4312" s="467">
        <v>1000</v>
      </c>
      <c r="E4312" s="467">
        <v>0</v>
      </c>
      <c r="F4312" s="467">
        <v>19</v>
      </c>
      <c r="G4312" s="467">
        <f t="array" ref="G4312">MAX(IF($A$2:$A$8761=A4312,$D$2:$D$8761))</f>
        <v>1470</v>
      </c>
      <c r="H4312" s="467">
        <f t="shared" si="473"/>
        <v>0</v>
      </c>
      <c r="I4312" s="475" t="str">
        <f t="shared" si="474"/>
        <v/>
      </c>
      <c r="J4312" s="471">
        <f>'Potential Projects'!D4313</f>
        <v>1.5891817665147521</v>
      </c>
      <c r="K4312" s="471">
        <f>'Potential Projects'!E4313</f>
        <v>17.840801494302301</v>
      </c>
      <c r="L4312" s="476">
        <f t="shared" si="475"/>
        <v>961.57001673918285</v>
      </c>
      <c r="M4312" s="471">
        <f t="shared" si="471"/>
        <v>1381.5671280264469</v>
      </c>
      <c r="N4312" s="467">
        <f t="shared" si="476"/>
        <v>0</v>
      </c>
      <c r="O4312" s="475" t="str">
        <f t="shared" si="477"/>
        <v/>
      </c>
    </row>
    <row r="4313" spans="1:15" hidden="1">
      <c r="A4313" s="475">
        <f t="shared" si="472"/>
        <v>43617</v>
      </c>
      <c r="B4313" s="475">
        <v>43645</v>
      </c>
      <c r="C4313" s="467">
        <v>16</v>
      </c>
      <c r="D4313" s="467">
        <v>1048</v>
      </c>
      <c r="E4313" s="467">
        <v>0</v>
      </c>
      <c r="F4313" s="467">
        <v>18</v>
      </c>
      <c r="G4313" s="467">
        <f t="array" ref="G4313">MAX(IF($A$2:$A$8761=A4313,$D$2:$D$8761))</f>
        <v>1470</v>
      </c>
      <c r="H4313" s="467">
        <f t="shared" si="473"/>
        <v>0</v>
      </c>
      <c r="I4313" s="475" t="str">
        <f t="shared" si="474"/>
        <v/>
      </c>
      <c r="J4313" s="471">
        <f>'Potential Projects'!D4314</f>
        <v>4.8818922311716664</v>
      </c>
      <c r="K4313" s="471">
        <f>'Potential Projects'!E4314</f>
        <v>17.493481993119758</v>
      </c>
      <c r="L4313" s="476">
        <f t="shared" si="475"/>
        <v>1007.6246257757086</v>
      </c>
      <c r="M4313" s="471">
        <f t="shared" si="471"/>
        <v>1381.5671280264469</v>
      </c>
      <c r="N4313" s="467">
        <f t="shared" si="476"/>
        <v>0</v>
      </c>
      <c r="O4313" s="475" t="str">
        <f t="shared" si="477"/>
        <v/>
      </c>
    </row>
    <row r="4314" spans="1:15" hidden="1">
      <c r="A4314" s="475">
        <f t="shared" si="472"/>
        <v>43617</v>
      </c>
      <c r="B4314" s="475">
        <v>43645</v>
      </c>
      <c r="C4314" s="467">
        <v>17</v>
      </c>
      <c r="D4314" s="467">
        <v>1086</v>
      </c>
      <c r="E4314" s="467">
        <v>0</v>
      </c>
      <c r="F4314" s="467">
        <v>18</v>
      </c>
      <c r="G4314" s="467">
        <f t="array" ref="G4314">MAX(IF($A$2:$A$8761=A4314,$D$2:$D$8761))</f>
        <v>1470</v>
      </c>
      <c r="H4314" s="467">
        <f t="shared" si="473"/>
        <v>0</v>
      </c>
      <c r="I4314" s="475" t="str">
        <f t="shared" si="474"/>
        <v/>
      </c>
      <c r="J4314" s="471">
        <f>'Potential Projects'!D4315</f>
        <v>1.1076457546942058</v>
      </c>
      <c r="K4314" s="471">
        <f>'Potential Projects'!E4315</f>
        <v>20.530180875080628</v>
      </c>
      <c r="L4314" s="476">
        <f t="shared" si="475"/>
        <v>1046.3621733702253</v>
      </c>
      <c r="M4314" s="471">
        <f t="shared" si="471"/>
        <v>1381.5671280264469</v>
      </c>
      <c r="N4314" s="467">
        <f t="shared" si="476"/>
        <v>0</v>
      </c>
      <c r="O4314" s="475" t="str">
        <f t="shared" si="477"/>
        <v/>
      </c>
    </row>
    <row r="4315" spans="1:15" hidden="1">
      <c r="A4315" s="475">
        <f t="shared" si="472"/>
        <v>43617</v>
      </c>
      <c r="B4315" s="475">
        <v>43645</v>
      </c>
      <c r="C4315" s="467">
        <v>18</v>
      </c>
      <c r="D4315" s="467">
        <v>1088</v>
      </c>
      <c r="E4315" s="467">
        <v>0</v>
      </c>
      <c r="F4315" s="467">
        <v>20</v>
      </c>
      <c r="G4315" s="467">
        <f t="array" ref="G4315">MAX(IF($A$2:$A$8761=A4315,$D$2:$D$8761))</f>
        <v>1470</v>
      </c>
      <c r="H4315" s="467">
        <f t="shared" si="473"/>
        <v>0</v>
      </c>
      <c r="I4315" s="475" t="str">
        <f t="shared" si="474"/>
        <v/>
      </c>
      <c r="J4315" s="471">
        <f>'Potential Projects'!D4316</f>
        <v>5.6825559181004301</v>
      </c>
      <c r="K4315" s="471">
        <f>'Potential Projects'!E4316</f>
        <v>18.321885938507851</v>
      </c>
      <c r="L4315" s="476">
        <f t="shared" si="475"/>
        <v>1043.9955581433917</v>
      </c>
      <c r="M4315" s="471">
        <f t="shared" si="471"/>
        <v>1381.5671280264469</v>
      </c>
      <c r="N4315" s="467">
        <f t="shared" si="476"/>
        <v>0</v>
      </c>
      <c r="O4315" s="475" t="str">
        <f t="shared" si="477"/>
        <v/>
      </c>
    </row>
    <row r="4316" spans="1:15" hidden="1">
      <c r="A4316" s="475">
        <f t="shared" si="472"/>
        <v>43617</v>
      </c>
      <c r="B4316" s="475">
        <v>43645</v>
      </c>
      <c r="C4316" s="467">
        <v>19</v>
      </c>
      <c r="D4316" s="467">
        <v>1110</v>
      </c>
      <c r="E4316" s="467">
        <v>0</v>
      </c>
      <c r="F4316" s="467">
        <v>17</v>
      </c>
      <c r="G4316" s="467">
        <f t="array" ref="G4316">MAX(IF($A$2:$A$8761=A4316,$D$2:$D$8761))</f>
        <v>1470</v>
      </c>
      <c r="H4316" s="467">
        <f t="shared" si="473"/>
        <v>0</v>
      </c>
      <c r="I4316" s="475" t="str">
        <f t="shared" si="474"/>
        <v/>
      </c>
      <c r="J4316" s="471">
        <f>'Potential Projects'!D4317</f>
        <v>49.793205543826687</v>
      </c>
      <c r="K4316" s="471">
        <f>'Potential Projects'!E4317</f>
        <v>53.184471995269838</v>
      </c>
      <c r="L4316" s="476">
        <f t="shared" si="475"/>
        <v>990.02232246090352</v>
      </c>
      <c r="M4316" s="471">
        <f t="shared" si="471"/>
        <v>1381.5671280264469</v>
      </c>
      <c r="N4316" s="467">
        <f t="shared" si="476"/>
        <v>0</v>
      </c>
      <c r="O4316" s="475" t="str">
        <f t="shared" si="477"/>
        <v/>
      </c>
    </row>
    <row r="4317" spans="1:15" hidden="1">
      <c r="A4317" s="475">
        <f t="shared" si="472"/>
        <v>43617</v>
      </c>
      <c r="B4317" s="475">
        <v>43645</v>
      </c>
      <c r="C4317" s="467">
        <v>20</v>
      </c>
      <c r="D4317" s="467">
        <v>1098</v>
      </c>
      <c r="E4317" s="467">
        <v>2</v>
      </c>
      <c r="F4317" s="467">
        <v>3</v>
      </c>
      <c r="G4317" s="467">
        <f t="array" ref="G4317">MAX(IF($A$2:$A$8761=A4317,$D$2:$D$8761))</f>
        <v>1470</v>
      </c>
      <c r="H4317" s="467">
        <f t="shared" si="473"/>
        <v>0</v>
      </c>
      <c r="I4317" s="475" t="str">
        <f t="shared" si="474"/>
        <v/>
      </c>
      <c r="J4317" s="471">
        <f>'Potential Projects'!D4318</f>
        <v>37.431185640716627</v>
      </c>
      <c r="K4317" s="471">
        <f>'Potential Projects'!E4318</f>
        <v>70.081878628251985</v>
      </c>
      <c r="L4317" s="476">
        <f t="shared" si="475"/>
        <v>985.48693573103139</v>
      </c>
      <c r="M4317" s="471">
        <f t="shared" si="471"/>
        <v>1381.5671280264469</v>
      </c>
      <c r="N4317" s="467">
        <f t="shared" si="476"/>
        <v>0</v>
      </c>
      <c r="O4317" s="475" t="str">
        <f t="shared" si="477"/>
        <v/>
      </c>
    </row>
    <row r="4318" spans="1:15" hidden="1">
      <c r="A4318" s="475">
        <f t="shared" si="472"/>
        <v>43617</v>
      </c>
      <c r="B4318" s="475">
        <v>43645</v>
      </c>
      <c r="C4318" s="467">
        <v>21</v>
      </c>
      <c r="D4318" s="467">
        <v>1034</v>
      </c>
      <c r="E4318" s="467">
        <v>3</v>
      </c>
      <c r="F4318" s="467">
        <v>0</v>
      </c>
      <c r="G4318" s="467">
        <f t="array" ref="G4318">MAX(IF($A$2:$A$8761=A4318,$D$2:$D$8761))</f>
        <v>1470</v>
      </c>
      <c r="H4318" s="467">
        <f t="shared" si="473"/>
        <v>0</v>
      </c>
      <c r="I4318" s="475" t="str">
        <f t="shared" si="474"/>
        <v/>
      </c>
      <c r="J4318" s="471">
        <f>'Potential Projects'!D4319</f>
        <v>19.325431666476792</v>
      </c>
      <c r="K4318" s="471">
        <f>'Potential Projects'!E4319</f>
        <v>64.157108578800262</v>
      </c>
      <c r="L4318" s="476">
        <f t="shared" si="475"/>
        <v>947.51745975472295</v>
      </c>
      <c r="M4318" s="471">
        <f t="shared" si="471"/>
        <v>1381.5671280264469</v>
      </c>
      <c r="N4318" s="467">
        <f t="shared" si="476"/>
        <v>0</v>
      </c>
      <c r="O4318" s="475" t="str">
        <f t="shared" si="477"/>
        <v/>
      </c>
    </row>
    <row r="4319" spans="1:15" hidden="1">
      <c r="A4319" s="475">
        <f t="shared" si="472"/>
        <v>43617</v>
      </c>
      <c r="B4319" s="475">
        <v>43645</v>
      </c>
      <c r="C4319" s="467">
        <v>22</v>
      </c>
      <c r="D4319" s="467">
        <v>999</v>
      </c>
      <c r="E4319" s="467">
        <v>1</v>
      </c>
      <c r="F4319" s="467">
        <v>0</v>
      </c>
      <c r="G4319" s="467">
        <f t="array" ref="G4319">MAX(IF($A$2:$A$8761=A4319,$D$2:$D$8761))</f>
        <v>1470</v>
      </c>
      <c r="H4319" s="467">
        <f t="shared" si="473"/>
        <v>0</v>
      </c>
      <c r="I4319" s="475" t="str">
        <f t="shared" si="474"/>
        <v/>
      </c>
      <c r="J4319" s="471">
        <f>'Potential Projects'!D4320</f>
        <v>26.829151944549661</v>
      </c>
      <c r="K4319" s="471">
        <f>'Potential Projects'!E4320</f>
        <v>86.694545850354757</v>
      </c>
      <c r="L4319" s="476">
        <f t="shared" si="475"/>
        <v>884.47630220509564</v>
      </c>
      <c r="M4319" s="471">
        <f t="shared" si="471"/>
        <v>1381.5671280264469</v>
      </c>
      <c r="N4319" s="467">
        <f t="shared" si="476"/>
        <v>0</v>
      </c>
      <c r="O4319" s="475" t="str">
        <f t="shared" si="477"/>
        <v/>
      </c>
    </row>
    <row r="4320" spans="1:15" hidden="1">
      <c r="A4320" s="475">
        <f t="shared" si="472"/>
        <v>43617</v>
      </c>
      <c r="B4320" s="475">
        <v>43645</v>
      </c>
      <c r="C4320" s="467">
        <v>23</v>
      </c>
      <c r="D4320" s="467">
        <v>948</v>
      </c>
      <c r="E4320" s="467">
        <v>13</v>
      </c>
      <c r="F4320" s="467">
        <v>0</v>
      </c>
      <c r="G4320" s="467">
        <f t="array" ref="G4320">MAX(IF($A$2:$A$8761=A4320,$D$2:$D$8761))</f>
        <v>1470</v>
      </c>
      <c r="H4320" s="467">
        <f t="shared" si="473"/>
        <v>0</v>
      </c>
      <c r="I4320" s="475" t="str">
        <f t="shared" si="474"/>
        <v/>
      </c>
      <c r="J4320" s="471">
        <f>'Potential Projects'!D4321</f>
        <v>18.951399694646174</v>
      </c>
      <c r="K4320" s="471">
        <f>'Potential Projects'!E4321</f>
        <v>86.718795635347249</v>
      </c>
      <c r="L4320" s="476">
        <f t="shared" si="475"/>
        <v>829.32980467000652</v>
      </c>
      <c r="M4320" s="471">
        <f t="shared" si="471"/>
        <v>1381.5671280264469</v>
      </c>
      <c r="N4320" s="467">
        <f t="shared" si="476"/>
        <v>0</v>
      </c>
      <c r="O4320" s="475" t="str">
        <f t="shared" si="477"/>
        <v/>
      </c>
    </row>
    <row r="4321" spans="1:15" hidden="1">
      <c r="A4321" s="475">
        <f t="shared" si="472"/>
        <v>43617</v>
      </c>
      <c r="B4321" s="475">
        <v>43645</v>
      </c>
      <c r="C4321" s="467">
        <v>24</v>
      </c>
      <c r="D4321" s="467">
        <v>872</v>
      </c>
      <c r="E4321" s="467">
        <v>3</v>
      </c>
      <c r="F4321" s="467">
        <v>0</v>
      </c>
      <c r="G4321" s="467">
        <f t="array" ref="G4321">MAX(IF($A$2:$A$8761=A4321,$D$2:$D$8761))</f>
        <v>1470</v>
      </c>
      <c r="H4321" s="467">
        <f t="shared" si="473"/>
        <v>0</v>
      </c>
      <c r="I4321" s="475" t="str">
        <f t="shared" si="474"/>
        <v/>
      </c>
      <c r="J4321" s="471">
        <f>'Potential Projects'!D4322</f>
        <v>27.069396522746384</v>
      </c>
      <c r="K4321" s="471">
        <f>'Potential Projects'!E4322</f>
        <v>63.600928026230925</v>
      </c>
      <c r="L4321" s="476">
        <f t="shared" si="475"/>
        <v>778.32967545102269</v>
      </c>
      <c r="M4321" s="471">
        <f t="shared" si="471"/>
        <v>1381.5671280264469</v>
      </c>
      <c r="N4321" s="467">
        <f t="shared" si="476"/>
        <v>0</v>
      </c>
      <c r="O4321" s="475" t="str">
        <f t="shared" si="477"/>
        <v/>
      </c>
    </row>
    <row r="4322" spans="1:15" hidden="1">
      <c r="A4322" s="475">
        <f t="shared" si="472"/>
        <v>43617</v>
      </c>
      <c r="B4322" s="475">
        <v>43646</v>
      </c>
      <c r="C4322" s="467">
        <v>1</v>
      </c>
      <c r="D4322" s="467">
        <v>806</v>
      </c>
      <c r="E4322" s="467">
        <v>5</v>
      </c>
      <c r="F4322" s="467">
        <v>0</v>
      </c>
      <c r="G4322" s="467">
        <f t="array" ref="G4322">MAX(IF($A$2:$A$8761=A4322,$D$2:$D$8761))</f>
        <v>1470</v>
      </c>
      <c r="H4322" s="467">
        <f t="shared" si="473"/>
        <v>0</v>
      </c>
      <c r="I4322" s="475" t="str">
        <f t="shared" si="474"/>
        <v/>
      </c>
      <c r="J4322" s="471">
        <f>'Potential Projects'!D4323</f>
        <v>111.92355597258823</v>
      </c>
      <c r="K4322" s="471">
        <f>'Potential Projects'!E4323</f>
        <v>88.991235164480756</v>
      </c>
      <c r="L4322" s="476">
        <f t="shared" si="475"/>
        <v>600.08520886293104</v>
      </c>
      <c r="M4322" s="471">
        <f t="shared" si="471"/>
        <v>1381.5671280264469</v>
      </c>
      <c r="N4322" s="467">
        <f t="shared" si="476"/>
        <v>0</v>
      </c>
      <c r="O4322" s="475" t="str">
        <f t="shared" si="477"/>
        <v/>
      </c>
    </row>
    <row r="4323" spans="1:15" hidden="1">
      <c r="A4323" s="475">
        <f t="shared" si="472"/>
        <v>43617</v>
      </c>
      <c r="B4323" s="475">
        <v>43646</v>
      </c>
      <c r="C4323" s="467">
        <v>2</v>
      </c>
      <c r="D4323" s="467">
        <v>768</v>
      </c>
      <c r="E4323" s="467">
        <v>0</v>
      </c>
      <c r="F4323" s="467">
        <v>0</v>
      </c>
      <c r="G4323" s="467">
        <f t="array" ref="G4323">MAX(IF($A$2:$A$8761=A4323,$D$2:$D$8761))</f>
        <v>1470</v>
      </c>
      <c r="H4323" s="467">
        <f t="shared" si="473"/>
        <v>0</v>
      </c>
      <c r="I4323" s="475" t="str">
        <f t="shared" si="474"/>
        <v/>
      </c>
      <c r="J4323" s="471">
        <f>'Potential Projects'!D4324</f>
        <v>122.65145200741496</v>
      </c>
      <c r="K4323" s="471">
        <f>'Potential Projects'!E4324</f>
        <v>84.666168673403575</v>
      </c>
      <c r="L4323" s="476">
        <f t="shared" si="475"/>
        <v>560.68237931918145</v>
      </c>
      <c r="M4323" s="471">
        <f t="shared" si="471"/>
        <v>1381.5671280264469</v>
      </c>
      <c r="N4323" s="467">
        <f t="shared" si="476"/>
        <v>0</v>
      </c>
      <c r="O4323" s="475" t="str">
        <f t="shared" si="477"/>
        <v/>
      </c>
    </row>
    <row r="4324" spans="1:15" hidden="1">
      <c r="A4324" s="475">
        <f t="shared" si="472"/>
        <v>43617</v>
      </c>
      <c r="B4324" s="475">
        <v>43646</v>
      </c>
      <c r="C4324" s="467">
        <v>3</v>
      </c>
      <c r="D4324" s="467">
        <v>725</v>
      </c>
      <c r="E4324" s="467">
        <v>0</v>
      </c>
      <c r="F4324" s="467">
        <v>0</v>
      </c>
      <c r="G4324" s="467">
        <f t="array" ref="G4324">MAX(IF($A$2:$A$8761=A4324,$D$2:$D$8761))</f>
        <v>1470</v>
      </c>
      <c r="H4324" s="467">
        <f t="shared" si="473"/>
        <v>0</v>
      </c>
      <c r="I4324" s="475" t="str">
        <f t="shared" si="474"/>
        <v/>
      </c>
      <c r="J4324" s="471">
        <f>'Potential Projects'!D4325</f>
        <v>122.63958754658536</v>
      </c>
      <c r="K4324" s="471">
        <f>'Potential Projects'!E4325</f>
        <v>32.667589389378627</v>
      </c>
      <c r="L4324" s="476">
        <f t="shared" si="475"/>
        <v>569.69282306403602</v>
      </c>
      <c r="M4324" s="471">
        <f t="shared" si="471"/>
        <v>1381.5671280264469</v>
      </c>
      <c r="N4324" s="467">
        <f t="shared" si="476"/>
        <v>0</v>
      </c>
      <c r="O4324" s="475" t="str">
        <f t="shared" si="477"/>
        <v/>
      </c>
    </row>
    <row r="4325" spans="1:15" hidden="1">
      <c r="A4325" s="475">
        <f t="shared" si="472"/>
        <v>43617</v>
      </c>
      <c r="B4325" s="475">
        <v>43646</v>
      </c>
      <c r="C4325" s="467">
        <v>4</v>
      </c>
      <c r="D4325" s="467">
        <v>720</v>
      </c>
      <c r="E4325" s="467">
        <v>6</v>
      </c>
      <c r="F4325" s="467">
        <v>0</v>
      </c>
      <c r="G4325" s="467">
        <f t="array" ref="G4325">MAX(IF($A$2:$A$8761=A4325,$D$2:$D$8761))</f>
        <v>1470</v>
      </c>
      <c r="H4325" s="467">
        <f t="shared" si="473"/>
        <v>0</v>
      </c>
      <c r="I4325" s="475" t="str">
        <f t="shared" si="474"/>
        <v/>
      </c>
      <c r="J4325" s="471">
        <f>'Potential Projects'!D4326</f>
        <v>120.98402215076295</v>
      </c>
      <c r="K4325" s="471">
        <f>'Potential Projects'!E4326</f>
        <v>44.821425177381208</v>
      </c>
      <c r="L4325" s="476">
        <f t="shared" si="475"/>
        <v>548.19455267185583</v>
      </c>
      <c r="M4325" s="471">
        <f t="shared" si="471"/>
        <v>1381.5671280264469</v>
      </c>
      <c r="N4325" s="467">
        <f t="shared" si="476"/>
        <v>0</v>
      </c>
      <c r="O4325" s="475" t="str">
        <f t="shared" si="477"/>
        <v/>
      </c>
    </row>
    <row r="4326" spans="1:15" hidden="1">
      <c r="A4326" s="475">
        <f t="shared" si="472"/>
        <v>43617</v>
      </c>
      <c r="B4326" s="475">
        <v>43646</v>
      </c>
      <c r="C4326" s="467">
        <v>5</v>
      </c>
      <c r="D4326" s="467">
        <v>737</v>
      </c>
      <c r="E4326" s="467">
        <v>21</v>
      </c>
      <c r="F4326" s="467">
        <v>0</v>
      </c>
      <c r="G4326" s="467">
        <f t="array" ref="G4326">MAX(IF($A$2:$A$8761=A4326,$D$2:$D$8761))</f>
        <v>1470</v>
      </c>
      <c r="H4326" s="467">
        <f t="shared" si="473"/>
        <v>0</v>
      </c>
      <c r="I4326" s="475" t="str">
        <f t="shared" si="474"/>
        <v/>
      </c>
      <c r="J4326" s="471">
        <f>'Potential Projects'!D4327</f>
        <v>116.69490996588628</v>
      </c>
      <c r="K4326" s="471">
        <f>'Potential Projects'!E4327</f>
        <v>67.459772844549562</v>
      </c>
      <c r="L4326" s="476">
        <f t="shared" si="475"/>
        <v>531.84531718956418</v>
      </c>
      <c r="M4326" s="471">
        <f t="shared" si="471"/>
        <v>1381.5671280264469</v>
      </c>
      <c r="N4326" s="467">
        <f t="shared" si="476"/>
        <v>0</v>
      </c>
      <c r="O4326" s="475" t="str">
        <f t="shared" si="477"/>
        <v/>
      </c>
    </row>
    <row r="4327" spans="1:15" hidden="1">
      <c r="A4327" s="475">
        <f t="shared" si="472"/>
        <v>43617</v>
      </c>
      <c r="B4327" s="475">
        <v>43646</v>
      </c>
      <c r="C4327" s="467">
        <v>6</v>
      </c>
      <c r="D4327" s="467">
        <v>763</v>
      </c>
      <c r="E4327" s="467">
        <v>27</v>
      </c>
      <c r="F4327" s="467">
        <v>1</v>
      </c>
      <c r="G4327" s="467">
        <f t="array" ref="G4327">MAX(IF($A$2:$A$8761=A4327,$D$2:$D$8761))</f>
        <v>1470</v>
      </c>
      <c r="H4327" s="467">
        <f t="shared" si="473"/>
        <v>0</v>
      </c>
      <c r="I4327" s="475" t="str">
        <f t="shared" si="474"/>
        <v/>
      </c>
      <c r="J4327" s="471">
        <f>'Potential Projects'!D4328</f>
        <v>94.243126266109599</v>
      </c>
      <c r="K4327" s="471">
        <f>'Potential Projects'!E4328</f>
        <v>36.315226402924104</v>
      </c>
      <c r="L4327" s="476">
        <f t="shared" si="475"/>
        <v>604.44164733096636</v>
      </c>
      <c r="M4327" s="471">
        <f t="shared" si="471"/>
        <v>1381.5671280264469</v>
      </c>
      <c r="N4327" s="467">
        <f t="shared" si="476"/>
        <v>0</v>
      </c>
      <c r="O4327" s="475" t="str">
        <f t="shared" si="477"/>
        <v/>
      </c>
    </row>
    <row r="4328" spans="1:15" hidden="1">
      <c r="A4328" s="475">
        <f t="shared" si="472"/>
        <v>43617</v>
      </c>
      <c r="B4328" s="475">
        <v>43646</v>
      </c>
      <c r="C4328" s="467">
        <v>7</v>
      </c>
      <c r="D4328" s="467">
        <v>790</v>
      </c>
      <c r="E4328" s="467">
        <v>8</v>
      </c>
      <c r="F4328" s="467">
        <v>11</v>
      </c>
      <c r="G4328" s="467">
        <f t="array" ref="G4328">MAX(IF($A$2:$A$8761=A4328,$D$2:$D$8761))</f>
        <v>1470</v>
      </c>
      <c r="H4328" s="467">
        <f t="shared" si="473"/>
        <v>0</v>
      </c>
      <c r="I4328" s="475" t="str">
        <f t="shared" si="474"/>
        <v/>
      </c>
      <c r="J4328" s="471">
        <f>'Potential Projects'!D4329</f>
        <v>57.188412170923286</v>
      </c>
      <c r="K4328" s="471">
        <f>'Potential Projects'!E4329</f>
        <v>18.199854762416685</v>
      </c>
      <c r="L4328" s="476">
        <f t="shared" si="475"/>
        <v>695.61173306666012</v>
      </c>
      <c r="M4328" s="471">
        <f t="shared" si="471"/>
        <v>1381.5671280264469</v>
      </c>
      <c r="N4328" s="467">
        <f t="shared" si="476"/>
        <v>0</v>
      </c>
      <c r="O4328" s="475" t="str">
        <f t="shared" si="477"/>
        <v/>
      </c>
    </row>
    <row r="4329" spans="1:15" hidden="1">
      <c r="A4329" s="475">
        <f t="shared" si="472"/>
        <v>43617</v>
      </c>
      <c r="B4329" s="475">
        <v>43646</v>
      </c>
      <c r="C4329" s="467">
        <v>8</v>
      </c>
      <c r="D4329" s="467">
        <v>847</v>
      </c>
      <c r="E4329" s="467">
        <v>4</v>
      </c>
      <c r="F4329" s="467">
        <v>17</v>
      </c>
      <c r="G4329" s="467">
        <f t="array" ref="G4329">MAX(IF($A$2:$A$8761=A4329,$D$2:$D$8761))</f>
        <v>1470</v>
      </c>
      <c r="H4329" s="467">
        <f t="shared" si="473"/>
        <v>0</v>
      </c>
      <c r="I4329" s="475" t="str">
        <f t="shared" si="474"/>
        <v/>
      </c>
      <c r="J4329" s="471">
        <f>'Potential Projects'!D4330</f>
        <v>55.622427558947244</v>
      </c>
      <c r="K4329" s="471">
        <f>'Potential Projects'!E4330</f>
        <v>9.1789347452160825</v>
      </c>
      <c r="L4329" s="476">
        <f t="shared" si="475"/>
        <v>761.19863769583662</v>
      </c>
      <c r="M4329" s="471">
        <f t="shared" si="471"/>
        <v>1381.5671280264469</v>
      </c>
      <c r="N4329" s="467">
        <f t="shared" si="476"/>
        <v>0</v>
      </c>
      <c r="O4329" s="475" t="str">
        <f t="shared" si="477"/>
        <v/>
      </c>
    </row>
    <row r="4330" spans="1:15" hidden="1">
      <c r="A4330" s="475">
        <f t="shared" si="472"/>
        <v>43617</v>
      </c>
      <c r="B4330" s="475">
        <v>43646</v>
      </c>
      <c r="C4330" s="467">
        <v>9</v>
      </c>
      <c r="D4330" s="467">
        <v>897</v>
      </c>
      <c r="E4330" s="467">
        <v>0</v>
      </c>
      <c r="F4330" s="467">
        <v>19</v>
      </c>
      <c r="G4330" s="467">
        <f t="array" ref="G4330">MAX(IF($A$2:$A$8761=A4330,$D$2:$D$8761))</f>
        <v>1470</v>
      </c>
      <c r="H4330" s="467">
        <f t="shared" si="473"/>
        <v>0</v>
      </c>
      <c r="I4330" s="475" t="str">
        <f t="shared" si="474"/>
        <v/>
      </c>
      <c r="J4330" s="471">
        <f>'Potential Projects'!D4331</f>
        <v>50.705862760767928</v>
      </c>
      <c r="K4330" s="471">
        <f>'Potential Projects'!E4331</f>
        <v>7.3492493549774238</v>
      </c>
      <c r="L4330" s="476">
        <f t="shared" si="475"/>
        <v>819.94488788425463</v>
      </c>
      <c r="M4330" s="471">
        <f t="shared" si="471"/>
        <v>1381.5671280264469</v>
      </c>
      <c r="N4330" s="467">
        <f t="shared" si="476"/>
        <v>0</v>
      </c>
      <c r="O4330" s="475" t="str">
        <f t="shared" si="477"/>
        <v/>
      </c>
    </row>
    <row r="4331" spans="1:15" hidden="1">
      <c r="A4331" s="475">
        <f t="shared" si="472"/>
        <v>43617</v>
      </c>
      <c r="B4331" s="475">
        <v>43646</v>
      </c>
      <c r="C4331" s="467">
        <v>10</v>
      </c>
      <c r="D4331" s="467">
        <v>960</v>
      </c>
      <c r="E4331" s="467">
        <v>0</v>
      </c>
      <c r="F4331" s="467">
        <v>19</v>
      </c>
      <c r="G4331" s="467">
        <f t="array" ref="G4331">MAX(IF($A$2:$A$8761=A4331,$D$2:$D$8761))</f>
        <v>1470</v>
      </c>
      <c r="H4331" s="467">
        <f t="shared" si="473"/>
        <v>0</v>
      </c>
      <c r="I4331" s="475" t="str">
        <f t="shared" si="474"/>
        <v/>
      </c>
      <c r="J4331" s="471">
        <f>'Potential Projects'!D4332</f>
        <v>46.1579365750124</v>
      </c>
      <c r="K4331" s="471">
        <f>'Potential Projects'!E4332</f>
        <v>32.978925338636856</v>
      </c>
      <c r="L4331" s="476">
        <f t="shared" si="475"/>
        <v>861.86313808635077</v>
      </c>
      <c r="M4331" s="471">
        <f t="shared" ref="M4331:M4345" si="478">MAX($L$3626:$L$4345)</f>
        <v>1381.5671280264469</v>
      </c>
      <c r="N4331" s="467">
        <f t="shared" si="476"/>
        <v>0</v>
      </c>
      <c r="O4331" s="475" t="str">
        <f t="shared" si="477"/>
        <v/>
      </c>
    </row>
    <row r="4332" spans="1:15" hidden="1">
      <c r="A4332" s="475">
        <f t="shared" si="472"/>
        <v>43617</v>
      </c>
      <c r="B4332" s="475">
        <v>43646</v>
      </c>
      <c r="C4332" s="467">
        <v>11</v>
      </c>
      <c r="D4332" s="467">
        <v>977</v>
      </c>
      <c r="E4332" s="467">
        <v>0</v>
      </c>
      <c r="F4332" s="467">
        <v>19</v>
      </c>
      <c r="G4332" s="467">
        <f t="array" ref="G4332">MAX(IF($A$2:$A$8761=A4332,$D$2:$D$8761))</f>
        <v>1470</v>
      </c>
      <c r="H4332" s="467">
        <f t="shared" si="473"/>
        <v>0</v>
      </c>
      <c r="I4332" s="475" t="str">
        <f t="shared" si="474"/>
        <v/>
      </c>
      <c r="J4332" s="471">
        <f>'Potential Projects'!D4333</f>
        <v>38.767160157871288</v>
      </c>
      <c r="K4332" s="471">
        <f>'Potential Projects'!E4333</f>
        <v>56.597433670178461</v>
      </c>
      <c r="L4332" s="476">
        <f t="shared" si="475"/>
        <v>862.63540617195019</v>
      </c>
      <c r="M4332" s="471">
        <f t="shared" si="478"/>
        <v>1381.5671280264469</v>
      </c>
      <c r="N4332" s="467">
        <f t="shared" si="476"/>
        <v>0</v>
      </c>
      <c r="O4332" s="475" t="str">
        <f t="shared" si="477"/>
        <v/>
      </c>
    </row>
    <row r="4333" spans="1:15" hidden="1">
      <c r="A4333" s="475">
        <f t="shared" si="472"/>
        <v>43617</v>
      </c>
      <c r="B4333" s="475">
        <v>43646</v>
      </c>
      <c r="C4333" s="467">
        <v>12</v>
      </c>
      <c r="D4333" s="467">
        <v>1027</v>
      </c>
      <c r="E4333" s="467">
        <v>1</v>
      </c>
      <c r="F4333" s="467">
        <v>19</v>
      </c>
      <c r="G4333" s="467">
        <f t="array" ref="G4333">MAX(IF($A$2:$A$8761=A4333,$D$2:$D$8761))</f>
        <v>1470</v>
      </c>
      <c r="H4333" s="467">
        <f t="shared" si="473"/>
        <v>0</v>
      </c>
      <c r="I4333" s="475" t="str">
        <f t="shared" si="474"/>
        <v/>
      </c>
      <c r="J4333" s="471">
        <f>'Potential Projects'!D4334</f>
        <v>31.352827124174421</v>
      </c>
      <c r="K4333" s="471">
        <f>'Potential Projects'!E4334</f>
        <v>89.040516985594493</v>
      </c>
      <c r="L4333" s="476">
        <f t="shared" si="475"/>
        <v>886.60665589023108</v>
      </c>
      <c r="M4333" s="471">
        <f t="shared" si="478"/>
        <v>1381.5671280264469</v>
      </c>
      <c r="N4333" s="467">
        <f t="shared" si="476"/>
        <v>0</v>
      </c>
      <c r="O4333" s="475" t="str">
        <f t="shared" si="477"/>
        <v/>
      </c>
    </row>
    <row r="4334" spans="1:15" hidden="1">
      <c r="A4334" s="475">
        <f t="shared" si="472"/>
        <v>43617</v>
      </c>
      <c r="B4334" s="475">
        <v>43646</v>
      </c>
      <c r="C4334" s="467">
        <v>13</v>
      </c>
      <c r="D4334" s="467">
        <v>1074</v>
      </c>
      <c r="E4334" s="467">
        <v>6</v>
      </c>
      <c r="F4334" s="467">
        <v>20</v>
      </c>
      <c r="G4334" s="467">
        <f t="array" ref="G4334">MAX(IF($A$2:$A$8761=A4334,$D$2:$D$8761))</f>
        <v>1470</v>
      </c>
      <c r="H4334" s="467">
        <f t="shared" si="473"/>
        <v>0</v>
      </c>
      <c r="I4334" s="475" t="str">
        <f t="shared" si="474"/>
        <v/>
      </c>
      <c r="J4334" s="471">
        <f>'Potential Projects'!D4335</f>
        <v>21.317961316627706</v>
      </c>
      <c r="K4334" s="471">
        <f>'Potential Projects'!E4335</f>
        <v>87.971179692539238</v>
      </c>
      <c r="L4334" s="476">
        <f t="shared" si="475"/>
        <v>938.710858990833</v>
      </c>
      <c r="M4334" s="471">
        <f t="shared" si="478"/>
        <v>1381.5671280264469</v>
      </c>
      <c r="N4334" s="467">
        <f t="shared" si="476"/>
        <v>0</v>
      </c>
      <c r="O4334" s="475" t="str">
        <f t="shared" si="477"/>
        <v/>
      </c>
    </row>
    <row r="4335" spans="1:15" hidden="1">
      <c r="A4335" s="475">
        <f t="shared" si="472"/>
        <v>43617</v>
      </c>
      <c r="B4335" s="475">
        <v>43646</v>
      </c>
      <c r="C4335" s="467">
        <v>14</v>
      </c>
      <c r="D4335" s="467">
        <v>1078</v>
      </c>
      <c r="E4335" s="467">
        <v>6</v>
      </c>
      <c r="F4335" s="467">
        <v>14</v>
      </c>
      <c r="G4335" s="467">
        <f t="array" ref="G4335">MAX(IF($A$2:$A$8761=A4335,$D$2:$D$8761))</f>
        <v>1470</v>
      </c>
      <c r="H4335" s="467">
        <f t="shared" si="473"/>
        <v>0</v>
      </c>
      <c r="I4335" s="475" t="str">
        <f t="shared" si="474"/>
        <v/>
      </c>
      <c r="J4335" s="471">
        <f>'Potential Projects'!D4336</f>
        <v>24.073691755049595</v>
      </c>
      <c r="K4335" s="471">
        <f>'Potential Projects'!E4336</f>
        <v>75.029617017845624</v>
      </c>
      <c r="L4335" s="476">
        <f t="shared" si="475"/>
        <v>958.89669122710484</v>
      </c>
      <c r="M4335" s="471">
        <f t="shared" si="478"/>
        <v>1381.5671280264469</v>
      </c>
      <c r="N4335" s="467">
        <f t="shared" si="476"/>
        <v>0</v>
      </c>
      <c r="O4335" s="475" t="str">
        <f t="shared" si="477"/>
        <v/>
      </c>
    </row>
    <row r="4336" spans="1:15" hidden="1">
      <c r="A4336" s="475">
        <f t="shared" si="472"/>
        <v>43617</v>
      </c>
      <c r="B4336" s="475">
        <v>43646</v>
      </c>
      <c r="C4336" s="467">
        <v>15</v>
      </c>
      <c r="D4336" s="467">
        <v>1107</v>
      </c>
      <c r="E4336" s="467">
        <v>5</v>
      </c>
      <c r="F4336" s="467">
        <v>11</v>
      </c>
      <c r="G4336" s="467">
        <f t="array" ref="G4336">MAX(IF($A$2:$A$8761=A4336,$D$2:$D$8761))</f>
        <v>1470</v>
      </c>
      <c r="H4336" s="467">
        <f t="shared" si="473"/>
        <v>0</v>
      </c>
      <c r="I4336" s="475" t="str">
        <f t="shared" si="474"/>
        <v/>
      </c>
      <c r="J4336" s="471">
        <f>'Potential Projects'!D4337</f>
        <v>30.924604967240366</v>
      </c>
      <c r="K4336" s="471">
        <f>'Potential Projects'!E4337</f>
        <v>41.404552246828636</v>
      </c>
      <c r="L4336" s="476">
        <f t="shared" si="475"/>
        <v>1018.670842785931</v>
      </c>
      <c r="M4336" s="471">
        <f t="shared" si="478"/>
        <v>1381.5671280264469</v>
      </c>
      <c r="N4336" s="467">
        <f t="shared" si="476"/>
        <v>0</v>
      </c>
      <c r="O4336" s="475" t="str">
        <f t="shared" si="477"/>
        <v/>
      </c>
    </row>
    <row r="4337" spans="1:15" hidden="1">
      <c r="A4337" s="475">
        <f t="shared" si="472"/>
        <v>43617</v>
      </c>
      <c r="B4337" s="475">
        <v>43646</v>
      </c>
      <c r="C4337" s="467">
        <v>16</v>
      </c>
      <c r="D4337" s="467">
        <v>1157</v>
      </c>
      <c r="E4337" s="467">
        <v>4</v>
      </c>
      <c r="F4337" s="467">
        <v>17</v>
      </c>
      <c r="G4337" s="467">
        <f t="array" ref="G4337">MAX(IF($A$2:$A$8761=A4337,$D$2:$D$8761))</f>
        <v>1470</v>
      </c>
      <c r="H4337" s="467">
        <f t="shared" si="473"/>
        <v>0</v>
      </c>
      <c r="I4337" s="475" t="str">
        <f t="shared" si="474"/>
        <v/>
      </c>
      <c r="J4337" s="471">
        <f>'Potential Projects'!D4338</f>
        <v>25.747843682331126</v>
      </c>
      <c r="K4337" s="471">
        <f>'Potential Projects'!E4338</f>
        <v>55.453782519888193</v>
      </c>
      <c r="L4337" s="476">
        <f t="shared" si="475"/>
        <v>1054.7983737977806</v>
      </c>
      <c r="M4337" s="471">
        <f t="shared" si="478"/>
        <v>1381.5671280264469</v>
      </c>
      <c r="N4337" s="467">
        <f t="shared" si="476"/>
        <v>0</v>
      </c>
      <c r="O4337" s="475" t="str">
        <f t="shared" si="477"/>
        <v/>
      </c>
    </row>
    <row r="4338" spans="1:15" hidden="1">
      <c r="A4338" s="475">
        <f t="shared" si="472"/>
        <v>43617</v>
      </c>
      <c r="B4338" s="475">
        <v>43646</v>
      </c>
      <c r="C4338" s="467">
        <v>17</v>
      </c>
      <c r="D4338" s="467">
        <v>1181</v>
      </c>
      <c r="E4338" s="467">
        <v>4</v>
      </c>
      <c r="F4338" s="467">
        <v>18</v>
      </c>
      <c r="G4338" s="467">
        <f t="array" ref="G4338">MAX(IF($A$2:$A$8761=A4338,$D$2:$D$8761))</f>
        <v>1470</v>
      </c>
      <c r="H4338" s="467">
        <f t="shared" si="473"/>
        <v>0</v>
      </c>
      <c r="I4338" s="475" t="str">
        <f t="shared" si="474"/>
        <v/>
      </c>
      <c r="J4338" s="471">
        <f>'Potential Projects'!D4339</f>
        <v>23.069711373631471</v>
      </c>
      <c r="K4338" s="471">
        <f>'Potential Projects'!E4339</f>
        <v>71.348343205762205</v>
      </c>
      <c r="L4338" s="476">
        <f t="shared" si="475"/>
        <v>1064.5819454206064</v>
      </c>
      <c r="M4338" s="471">
        <f t="shared" si="478"/>
        <v>1381.5671280264469</v>
      </c>
      <c r="N4338" s="467">
        <f t="shared" si="476"/>
        <v>0</v>
      </c>
      <c r="O4338" s="475" t="str">
        <f t="shared" si="477"/>
        <v/>
      </c>
    </row>
    <row r="4339" spans="1:15" hidden="1">
      <c r="A4339" s="475">
        <f t="shared" si="472"/>
        <v>43617</v>
      </c>
      <c r="B4339" s="475">
        <v>43646</v>
      </c>
      <c r="C4339" s="467">
        <v>18</v>
      </c>
      <c r="D4339" s="467">
        <v>1237</v>
      </c>
      <c r="E4339" s="467">
        <v>6</v>
      </c>
      <c r="F4339" s="467">
        <v>19</v>
      </c>
      <c r="G4339" s="467">
        <f t="array" ref="G4339">MAX(IF($A$2:$A$8761=A4339,$D$2:$D$8761))</f>
        <v>1470</v>
      </c>
      <c r="H4339" s="467">
        <f t="shared" si="473"/>
        <v>0</v>
      </c>
      <c r="I4339" s="475" t="str">
        <f t="shared" si="474"/>
        <v/>
      </c>
      <c r="J4339" s="471">
        <f>'Potential Projects'!D4340</f>
        <v>27.132774583961272</v>
      </c>
      <c r="K4339" s="471">
        <f>'Potential Projects'!E4340</f>
        <v>75.471588905611696</v>
      </c>
      <c r="L4339" s="476">
        <f t="shared" si="475"/>
        <v>1109.395636510427</v>
      </c>
      <c r="M4339" s="471">
        <f t="shared" si="478"/>
        <v>1381.5671280264469</v>
      </c>
      <c r="N4339" s="467">
        <f t="shared" si="476"/>
        <v>0</v>
      </c>
      <c r="O4339" s="475" t="str">
        <f t="shared" si="477"/>
        <v/>
      </c>
    </row>
    <row r="4340" spans="1:15" hidden="1">
      <c r="A4340" s="475">
        <f t="shared" si="472"/>
        <v>43617</v>
      </c>
      <c r="B4340" s="475">
        <v>43646</v>
      </c>
      <c r="C4340" s="467">
        <v>19</v>
      </c>
      <c r="D4340" s="467">
        <v>1220</v>
      </c>
      <c r="E4340" s="467">
        <v>4</v>
      </c>
      <c r="F4340" s="467">
        <v>15</v>
      </c>
      <c r="G4340" s="467">
        <f t="array" ref="G4340">MAX(IF($A$2:$A$8761=A4340,$D$2:$D$8761))</f>
        <v>1470</v>
      </c>
      <c r="H4340" s="467">
        <f t="shared" si="473"/>
        <v>0</v>
      </c>
      <c r="I4340" s="475" t="str">
        <f t="shared" si="474"/>
        <v/>
      </c>
      <c r="J4340" s="471">
        <f>'Potential Projects'!D4341</f>
        <v>32.463926007445522</v>
      </c>
      <c r="K4340" s="471">
        <f>'Potential Projects'!E4341</f>
        <v>96.996010965383789</v>
      </c>
      <c r="L4340" s="476">
        <f t="shared" si="475"/>
        <v>1071.5400630271706</v>
      </c>
      <c r="M4340" s="471">
        <f t="shared" si="478"/>
        <v>1381.5671280264469</v>
      </c>
      <c r="N4340" s="467">
        <f t="shared" si="476"/>
        <v>0</v>
      </c>
      <c r="O4340" s="475" t="str">
        <f t="shared" si="477"/>
        <v/>
      </c>
    </row>
    <row r="4341" spans="1:15" hidden="1">
      <c r="A4341" s="475">
        <f t="shared" si="472"/>
        <v>43617</v>
      </c>
      <c r="B4341" s="475">
        <v>43646</v>
      </c>
      <c r="C4341" s="467">
        <v>20</v>
      </c>
      <c r="D4341" s="467">
        <v>1222</v>
      </c>
      <c r="E4341" s="467">
        <v>2</v>
      </c>
      <c r="F4341" s="467">
        <v>4</v>
      </c>
      <c r="G4341" s="467">
        <f t="array" ref="G4341">MAX(IF($A$2:$A$8761=A4341,$D$2:$D$8761))</f>
        <v>1470</v>
      </c>
      <c r="H4341" s="467">
        <f t="shared" si="473"/>
        <v>0</v>
      </c>
      <c r="I4341" s="475" t="str">
        <f t="shared" si="474"/>
        <v/>
      </c>
      <c r="J4341" s="471">
        <f>'Potential Projects'!D4342</f>
        <v>39.876956743526016</v>
      </c>
      <c r="K4341" s="471">
        <f>'Potential Projects'!E4342</f>
        <v>97.109437379058278</v>
      </c>
      <c r="L4341" s="476">
        <f t="shared" si="475"/>
        <v>1079.0136058774156</v>
      </c>
      <c r="M4341" s="471">
        <f t="shared" si="478"/>
        <v>1381.5671280264469</v>
      </c>
      <c r="N4341" s="467">
        <f t="shared" si="476"/>
        <v>0</v>
      </c>
      <c r="O4341" s="475" t="str">
        <f t="shared" si="477"/>
        <v/>
      </c>
    </row>
    <row r="4342" spans="1:15" hidden="1">
      <c r="A4342" s="475">
        <f t="shared" si="472"/>
        <v>43617</v>
      </c>
      <c r="B4342" s="475">
        <v>43646</v>
      </c>
      <c r="C4342" s="467">
        <v>21</v>
      </c>
      <c r="D4342" s="467">
        <v>1169</v>
      </c>
      <c r="E4342" s="467">
        <v>0</v>
      </c>
      <c r="F4342" s="467">
        <v>0</v>
      </c>
      <c r="G4342" s="467">
        <f t="array" ref="G4342">MAX(IF($A$2:$A$8761=A4342,$D$2:$D$8761))</f>
        <v>1470</v>
      </c>
      <c r="H4342" s="467">
        <f t="shared" si="473"/>
        <v>0</v>
      </c>
      <c r="I4342" s="475" t="str">
        <f t="shared" si="474"/>
        <v/>
      </c>
      <c r="J4342" s="471">
        <f>'Potential Projects'!D4343</f>
        <v>100.60632474983225</v>
      </c>
      <c r="K4342" s="471">
        <f>'Potential Projects'!E4343</f>
        <v>71.58536529778543</v>
      </c>
      <c r="L4342" s="476">
        <f t="shared" si="475"/>
        <v>996.80830995238227</v>
      </c>
      <c r="M4342" s="471">
        <f t="shared" si="478"/>
        <v>1381.5671280264469</v>
      </c>
      <c r="N4342" s="467">
        <f t="shared" si="476"/>
        <v>0</v>
      </c>
      <c r="O4342" s="475" t="str">
        <f t="shared" si="477"/>
        <v/>
      </c>
    </row>
    <row r="4343" spans="1:15" hidden="1">
      <c r="A4343" s="475">
        <f t="shared" si="472"/>
        <v>43617</v>
      </c>
      <c r="B4343" s="475">
        <v>43646</v>
      </c>
      <c r="C4343" s="467">
        <v>22</v>
      </c>
      <c r="D4343" s="467">
        <v>1110</v>
      </c>
      <c r="E4343" s="467">
        <v>0</v>
      </c>
      <c r="F4343" s="467">
        <v>0</v>
      </c>
      <c r="G4343" s="467">
        <f t="array" ref="G4343">MAX(IF($A$2:$A$8761=A4343,$D$2:$D$8761))</f>
        <v>1470</v>
      </c>
      <c r="H4343" s="467">
        <f t="shared" si="473"/>
        <v>0</v>
      </c>
      <c r="I4343" s="475" t="str">
        <f t="shared" si="474"/>
        <v/>
      </c>
      <c r="J4343" s="471">
        <f>'Potential Projects'!D4344</f>
        <v>109.83767973260787</v>
      </c>
      <c r="K4343" s="471">
        <f>'Potential Projects'!E4344</f>
        <v>17.017091055686951</v>
      </c>
      <c r="L4343" s="476">
        <f t="shared" si="475"/>
        <v>983.14522921170521</v>
      </c>
      <c r="M4343" s="471">
        <f t="shared" si="478"/>
        <v>1381.5671280264469</v>
      </c>
      <c r="N4343" s="467">
        <f t="shared" si="476"/>
        <v>0</v>
      </c>
      <c r="O4343" s="475" t="str">
        <f t="shared" si="477"/>
        <v/>
      </c>
    </row>
    <row r="4344" spans="1:15" hidden="1">
      <c r="A4344" s="475">
        <f t="shared" si="472"/>
        <v>43617</v>
      </c>
      <c r="B4344" s="475">
        <v>43646</v>
      </c>
      <c r="C4344" s="467">
        <v>23</v>
      </c>
      <c r="D4344" s="467">
        <v>1015</v>
      </c>
      <c r="E4344" s="467">
        <v>0</v>
      </c>
      <c r="F4344" s="467">
        <v>0</v>
      </c>
      <c r="G4344" s="467">
        <f t="array" ref="G4344">MAX(IF($A$2:$A$8761=A4344,$D$2:$D$8761))</f>
        <v>1470</v>
      </c>
      <c r="H4344" s="467">
        <f t="shared" si="473"/>
        <v>0</v>
      </c>
      <c r="I4344" s="475" t="str">
        <f t="shared" si="474"/>
        <v/>
      </c>
      <c r="J4344" s="471">
        <f>'Potential Projects'!D4345</f>
        <v>98.252145101747374</v>
      </c>
      <c r="K4344" s="471">
        <f>'Potential Projects'!E4345</f>
        <v>21.60186492152225</v>
      </c>
      <c r="L4344" s="476">
        <f t="shared" si="475"/>
        <v>895.14598997673033</v>
      </c>
      <c r="M4344" s="471">
        <f t="shared" si="478"/>
        <v>1381.5671280264469</v>
      </c>
      <c r="N4344" s="467">
        <f t="shared" si="476"/>
        <v>0</v>
      </c>
      <c r="O4344" s="475" t="str">
        <f t="shared" si="477"/>
        <v/>
      </c>
    </row>
    <row r="4345" spans="1:15" hidden="1">
      <c r="A4345" s="475">
        <f t="shared" si="472"/>
        <v>43617</v>
      </c>
      <c r="B4345" s="475">
        <v>43646</v>
      </c>
      <c r="C4345" s="467">
        <v>24</v>
      </c>
      <c r="D4345" s="467">
        <v>894</v>
      </c>
      <c r="E4345" s="467">
        <v>0</v>
      </c>
      <c r="F4345" s="467">
        <v>0</v>
      </c>
      <c r="G4345" s="467">
        <f t="array" ref="G4345">MAX(IF($A$2:$A$8761=A4345,$D$2:$D$8761))</f>
        <v>1470</v>
      </c>
      <c r="H4345" s="467">
        <f t="shared" si="473"/>
        <v>0</v>
      </c>
      <c r="I4345" s="475" t="str">
        <f t="shared" si="474"/>
        <v/>
      </c>
      <c r="J4345" s="471">
        <f>'Potential Projects'!D4346</f>
        <v>106.44283554679865</v>
      </c>
      <c r="K4345" s="471">
        <f>'Potential Projects'!E4346</f>
        <v>32.630041335196729</v>
      </c>
      <c r="L4345" s="476">
        <f t="shared" si="475"/>
        <v>754.9271231180046</v>
      </c>
      <c r="M4345" s="471">
        <f t="shared" si="478"/>
        <v>1381.5671280264469</v>
      </c>
      <c r="N4345" s="467">
        <f t="shared" si="476"/>
        <v>0</v>
      </c>
      <c r="O4345" s="475" t="str">
        <f t="shared" si="477"/>
        <v/>
      </c>
    </row>
    <row r="4346" spans="1:15" hidden="1">
      <c r="A4346" s="475">
        <f t="shared" si="472"/>
        <v>43647</v>
      </c>
      <c r="B4346" s="475">
        <v>43647</v>
      </c>
      <c r="C4346" s="467">
        <v>1</v>
      </c>
      <c r="D4346" s="467">
        <v>820</v>
      </c>
      <c r="E4346" s="467">
        <v>2</v>
      </c>
      <c r="F4346" s="467">
        <v>0</v>
      </c>
      <c r="G4346" s="467">
        <f t="array" ref="G4346">MAX(IF($A$2:$A$8761=A4346,$D$2:$D$8761))</f>
        <v>1590</v>
      </c>
      <c r="H4346" s="467">
        <f t="shared" si="473"/>
        <v>0</v>
      </c>
      <c r="I4346" s="475" t="str">
        <f t="shared" si="474"/>
        <v/>
      </c>
      <c r="J4346" s="471">
        <f>'Potential Projects'!D4347</f>
        <v>57.590641297844904</v>
      </c>
      <c r="K4346" s="471">
        <f>'Potential Projects'!E4347</f>
        <v>85.136301601806068</v>
      </c>
      <c r="L4346" s="476">
        <f t="shared" si="475"/>
        <v>675.27305710034909</v>
      </c>
      <c r="M4346" s="471">
        <f>MAX($L$4346:$L$5089)</f>
        <v>1546.0314085468135</v>
      </c>
      <c r="N4346" s="467">
        <f t="shared" si="476"/>
        <v>0</v>
      </c>
      <c r="O4346" s="475" t="str">
        <f t="shared" si="477"/>
        <v/>
      </c>
    </row>
    <row r="4347" spans="1:15" hidden="1">
      <c r="A4347" s="475">
        <f t="shared" si="472"/>
        <v>43647</v>
      </c>
      <c r="B4347" s="475">
        <v>43647</v>
      </c>
      <c r="C4347" s="467">
        <v>2</v>
      </c>
      <c r="D4347" s="467">
        <v>804</v>
      </c>
      <c r="E4347" s="467">
        <v>3</v>
      </c>
      <c r="F4347" s="467">
        <v>0</v>
      </c>
      <c r="G4347" s="467">
        <f t="array" ref="G4347">MAX(IF($A$2:$A$8761=A4347,$D$2:$D$8761))</f>
        <v>1590</v>
      </c>
      <c r="H4347" s="467">
        <f t="shared" si="473"/>
        <v>0</v>
      </c>
      <c r="I4347" s="475" t="str">
        <f t="shared" si="474"/>
        <v/>
      </c>
      <c r="J4347" s="471">
        <f>'Potential Projects'!D4348</f>
        <v>72.83229313957861</v>
      </c>
      <c r="K4347" s="471">
        <f>'Potential Projects'!E4348</f>
        <v>88.418627338206846</v>
      </c>
      <c r="L4347" s="476">
        <f t="shared" si="475"/>
        <v>639.74907952221452</v>
      </c>
      <c r="M4347" s="471">
        <f t="shared" ref="M4347:M4410" si="479">MAX($L$4346:$L$5089)</f>
        <v>1546.0314085468135</v>
      </c>
      <c r="N4347" s="467">
        <f t="shared" si="476"/>
        <v>0</v>
      </c>
      <c r="O4347" s="475" t="str">
        <f t="shared" si="477"/>
        <v/>
      </c>
    </row>
    <row r="4348" spans="1:15" hidden="1">
      <c r="A4348" s="475">
        <f t="shared" si="472"/>
        <v>43647</v>
      </c>
      <c r="B4348" s="475">
        <v>43647</v>
      </c>
      <c r="C4348" s="467">
        <v>3</v>
      </c>
      <c r="D4348" s="467">
        <v>758</v>
      </c>
      <c r="E4348" s="467">
        <v>0</v>
      </c>
      <c r="F4348" s="467">
        <v>0</v>
      </c>
      <c r="G4348" s="467">
        <f t="array" ref="G4348">MAX(IF($A$2:$A$8761=A4348,$D$2:$D$8761))</f>
        <v>1590</v>
      </c>
      <c r="H4348" s="467">
        <f t="shared" si="473"/>
        <v>0</v>
      </c>
      <c r="I4348" s="475" t="str">
        <f t="shared" si="474"/>
        <v/>
      </c>
      <c r="J4348" s="471">
        <f>'Potential Projects'!D4349</f>
        <v>61.599520740117406</v>
      </c>
      <c r="K4348" s="471">
        <f>'Potential Projects'!E4349</f>
        <v>74.028335572995047</v>
      </c>
      <c r="L4348" s="476">
        <f t="shared" si="475"/>
        <v>622.37214368688751</v>
      </c>
      <c r="M4348" s="471">
        <f t="shared" si="479"/>
        <v>1546.0314085468135</v>
      </c>
      <c r="N4348" s="467">
        <f t="shared" si="476"/>
        <v>0</v>
      </c>
      <c r="O4348" s="475" t="str">
        <f t="shared" si="477"/>
        <v/>
      </c>
    </row>
    <row r="4349" spans="1:15" hidden="1">
      <c r="A4349" s="475">
        <f t="shared" si="472"/>
        <v>43647</v>
      </c>
      <c r="B4349" s="475">
        <v>43647</v>
      </c>
      <c r="C4349" s="467">
        <v>4</v>
      </c>
      <c r="D4349" s="467">
        <v>771</v>
      </c>
      <c r="E4349" s="467">
        <v>0</v>
      </c>
      <c r="F4349" s="467">
        <v>0</v>
      </c>
      <c r="G4349" s="467">
        <f t="array" ref="G4349">MAX(IF($A$2:$A$8761=A4349,$D$2:$D$8761))</f>
        <v>1590</v>
      </c>
      <c r="H4349" s="467">
        <f t="shared" si="473"/>
        <v>0</v>
      </c>
      <c r="I4349" s="475" t="str">
        <f t="shared" si="474"/>
        <v/>
      </c>
      <c r="J4349" s="471">
        <f>'Potential Projects'!D4350</f>
        <v>83.429655198932863</v>
      </c>
      <c r="K4349" s="471">
        <f>'Potential Projects'!E4350</f>
        <v>37.688859385078473</v>
      </c>
      <c r="L4349" s="476">
        <f t="shared" si="475"/>
        <v>649.88148541598866</v>
      </c>
      <c r="M4349" s="471">
        <f t="shared" si="479"/>
        <v>1546.0314085468135</v>
      </c>
      <c r="N4349" s="467">
        <f t="shared" si="476"/>
        <v>0</v>
      </c>
      <c r="O4349" s="475" t="str">
        <f t="shared" si="477"/>
        <v/>
      </c>
    </row>
    <row r="4350" spans="1:15" hidden="1">
      <c r="A4350" s="475">
        <f t="shared" si="472"/>
        <v>43647</v>
      </c>
      <c r="B4350" s="475">
        <v>43647</v>
      </c>
      <c r="C4350" s="467">
        <v>5</v>
      </c>
      <c r="D4350" s="467">
        <v>785</v>
      </c>
      <c r="E4350" s="467">
        <v>1</v>
      </c>
      <c r="F4350" s="467">
        <v>0</v>
      </c>
      <c r="G4350" s="467">
        <f t="array" ref="G4350">MAX(IF($A$2:$A$8761=A4350,$D$2:$D$8761))</f>
        <v>1590</v>
      </c>
      <c r="H4350" s="467">
        <f t="shared" si="473"/>
        <v>0</v>
      </c>
      <c r="I4350" s="475" t="str">
        <f t="shared" si="474"/>
        <v/>
      </c>
      <c r="J4350" s="471">
        <f>'Potential Projects'!D4351</f>
        <v>100.24259231474385</v>
      </c>
      <c r="K4350" s="471">
        <f>'Potential Projects'!E4351</f>
        <v>19.636067834874222</v>
      </c>
      <c r="L4350" s="476">
        <f t="shared" si="475"/>
        <v>664.1213398503819</v>
      </c>
      <c r="M4350" s="471">
        <f t="shared" si="479"/>
        <v>1546.0314085468135</v>
      </c>
      <c r="N4350" s="467">
        <f t="shared" si="476"/>
        <v>0</v>
      </c>
      <c r="O4350" s="475" t="str">
        <f t="shared" si="477"/>
        <v/>
      </c>
    </row>
    <row r="4351" spans="1:15" hidden="1">
      <c r="A4351" s="475">
        <f t="shared" si="472"/>
        <v>43647</v>
      </c>
      <c r="B4351" s="475">
        <v>43647</v>
      </c>
      <c r="C4351" s="467">
        <v>6</v>
      </c>
      <c r="D4351" s="467">
        <v>831</v>
      </c>
      <c r="E4351" s="467">
        <v>0</v>
      </c>
      <c r="F4351" s="467">
        <v>1</v>
      </c>
      <c r="G4351" s="467">
        <f t="array" ref="G4351">MAX(IF($A$2:$A$8761=A4351,$D$2:$D$8761))</f>
        <v>1590</v>
      </c>
      <c r="H4351" s="467">
        <f t="shared" si="473"/>
        <v>0</v>
      </c>
      <c r="I4351" s="475" t="str">
        <f t="shared" si="474"/>
        <v/>
      </c>
      <c r="J4351" s="471">
        <f>'Potential Projects'!D4352</f>
        <v>87.449280377541029</v>
      </c>
      <c r="K4351" s="471">
        <f>'Potential Projects'!E4352</f>
        <v>22.518663244463553</v>
      </c>
      <c r="L4351" s="476">
        <f t="shared" si="475"/>
        <v>720.03205637799533</v>
      </c>
      <c r="M4351" s="471">
        <f t="shared" si="479"/>
        <v>1546.0314085468135</v>
      </c>
      <c r="N4351" s="467">
        <f t="shared" si="476"/>
        <v>0</v>
      </c>
      <c r="O4351" s="475" t="str">
        <f t="shared" si="477"/>
        <v/>
      </c>
    </row>
    <row r="4352" spans="1:15" hidden="1">
      <c r="A4352" s="475">
        <f t="shared" si="472"/>
        <v>43647</v>
      </c>
      <c r="B4352" s="475">
        <v>43647</v>
      </c>
      <c r="C4352" s="467">
        <v>7</v>
      </c>
      <c r="D4352" s="467">
        <v>936</v>
      </c>
      <c r="E4352" s="467">
        <v>1</v>
      </c>
      <c r="F4352" s="467">
        <v>6</v>
      </c>
      <c r="G4352" s="467">
        <f t="array" ref="G4352">MAX(IF($A$2:$A$8761=A4352,$D$2:$D$8761))</f>
        <v>1590</v>
      </c>
      <c r="H4352" s="467">
        <f t="shared" si="473"/>
        <v>0</v>
      </c>
      <c r="I4352" s="475" t="str">
        <f t="shared" si="474"/>
        <v/>
      </c>
      <c r="J4352" s="471">
        <f>'Potential Projects'!D4353</f>
        <v>24.821776940056637</v>
      </c>
      <c r="K4352" s="471">
        <f>'Potential Projects'!E4353</f>
        <v>21.500954525908405</v>
      </c>
      <c r="L4352" s="476">
        <f t="shared" si="475"/>
        <v>882.67726853403497</v>
      </c>
      <c r="M4352" s="471">
        <f t="shared" si="479"/>
        <v>1546.0314085468135</v>
      </c>
      <c r="N4352" s="467">
        <f t="shared" si="476"/>
        <v>0</v>
      </c>
      <c r="O4352" s="475" t="str">
        <f t="shared" si="477"/>
        <v/>
      </c>
    </row>
    <row r="4353" spans="1:15" hidden="1">
      <c r="A4353" s="475">
        <f t="shared" si="472"/>
        <v>43647</v>
      </c>
      <c r="B4353" s="475">
        <v>43647</v>
      </c>
      <c r="C4353" s="467">
        <v>8</v>
      </c>
      <c r="D4353" s="467">
        <v>1014</v>
      </c>
      <c r="E4353" s="467">
        <v>0</v>
      </c>
      <c r="F4353" s="467">
        <v>16</v>
      </c>
      <c r="G4353" s="467">
        <f t="array" ref="G4353">MAX(IF($A$2:$A$8761=A4353,$D$2:$D$8761))</f>
        <v>1590</v>
      </c>
      <c r="H4353" s="467">
        <f t="shared" si="473"/>
        <v>0</v>
      </c>
      <c r="I4353" s="475" t="str">
        <f t="shared" si="474"/>
        <v/>
      </c>
      <c r="J4353" s="471">
        <f>'Potential Projects'!D4354</f>
        <v>13.765002995511868</v>
      </c>
      <c r="K4353" s="471">
        <f>'Potential Projects'!E4354</f>
        <v>20.513753601376049</v>
      </c>
      <c r="L4353" s="476">
        <f t="shared" si="475"/>
        <v>963.72124340311211</v>
      </c>
      <c r="M4353" s="471">
        <f t="shared" si="479"/>
        <v>1546.0314085468135</v>
      </c>
      <c r="N4353" s="467">
        <f t="shared" si="476"/>
        <v>0</v>
      </c>
      <c r="O4353" s="475" t="str">
        <f t="shared" si="477"/>
        <v/>
      </c>
    </row>
    <row r="4354" spans="1:15" hidden="1">
      <c r="A4354" s="475">
        <f t="shared" ref="A4354:A4417" si="480">DATE(YEAR(B4354),MONTH(B4354),1)</f>
        <v>43647</v>
      </c>
      <c r="B4354" s="475">
        <v>43647</v>
      </c>
      <c r="C4354" s="467">
        <v>9</v>
      </c>
      <c r="D4354" s="467">
        <v>1097</v>
      </c>
      <c r="E4354" s="467">
        <v>1</v>
      </c>
      <c r="F4354" s="467">
        <v>19</v>
      </c>
      <c r="G4354" s="467">
        <f t="array" ref="G4354">MAX(IF($A$2:$A$8761=A4354,$D$2:$D$8761))</f>
        <v>1590</v>
      </c>
      <c r="H4354" s="467">
        <f t="shared" ref="H4354:H4417" si="481">IF(G4354=D4354,1,0)</f>
        <v>0</v>
      </c>
      <c r="I4354" s="475" t="str">
        <f t="shared" ref="I4354:I4417" si="482">IF(D4354=G4354,B4354,"")</f>
        <v/>
      </c>
      <c r="J4354" s="471">
        <f>'Potential Projects'!D4355</f>
        <v>11.801096754366215</v>
      </c>
      <c r="K4354" s="471">
        <f>'Potential Projects'!E4355</f>
        <v>17.878349548484195</v>
      </c>
      <c r="L4354" s="476">
        <f t="shared" ref="L4354:L4417" si="483">D4354-E4354-F4354-J4354-K4354</f>
        <v>1047.3205536971495</v>
      </c>
      <c r="M4354" s="471">
        <f t="shared" si="479"/>
        <v>1546.0314085468135</v>
      </c>
      <c r="N4354" s="467">
        <f t="shared" ref="N4354:N4417" si="484">IF(M4354=L4354,1,0)</f>
        <v>0</v>
      </c>
      <c r="O4354" s="475" t="str">
        <f t="shared" ref="O4354:O4417" si="485">IF(L4354=M4354,B4354,"")</f>
        <v/>
      </c>
    </row>
    <row r="4355" spans="1:15" hidden="1">
      <c r="A4355" s="475">
        <f t="shared" si="480"/>
        <v>43647</v>
      </c>
      <c r="B4355" s="475">
        <v>43647</v>
      </c>
      <c r="C4355" s="467">
        <v>10</v>
      </c>
      <c r="D4355" s="467">
        <v>1131</v>
      </c>
      <c r="E4355" s="467">
        <v>5</v>
      </c>
      <c r="F4355" s="467">
        <v>19</v>
      </c>
      <c r="G4355" s="467">
        <f t="array" ref="G4355">MAX(IF($A$2:$A$8761=A4355,$D$2:$D$8761))</f>
        <v>1590</v>
      </c>
      <c r="H4355" s="467">
        <f t="shared" si="481"/>
        <v>0</v>
      </c>
      <c r="I4355" s="475" t="str">
        <f t="shared" si="482"/>
        <v/>
      </c>
      <c r="J4355" s="471">
        <f>'Potential Projects'!D4356</f>
        <v>12.65604011188689</v>
      </c>
      <c r="K4355" s="471">
        <f>'Potential Projects'!E4356</f>
        <v>9.0592503225112893</v>
      </c>
      <c r="L4355" s="476">
        <f t="shared" si="483"/>
        <v>1085.2847095656018</v>
      </c>
      <c r="M4355" s="471">
        <f t="shared" si="479"/>
        <v>1546.0314085468135</v>
      </c>
      <c r="N4355" s="467">
        <f t="shared" si="484"/>
        <v>0</v>
      </c>
      <c r="O4355" s="475" t="str">
        <f t="shared" si="485"/>
        <v/>
      </c>
    </row>
    <row r="4356" spans="1:15" hidden="1">
      <c r="A4356" s="475">
        <f t="shared" si="480"/>
        <v>43647</v>
      </c>
      <c r="B4356" s="475">
        <v>43647</v>
      </c>
      <c r="C4356" s="467">
        <v>11</v>
      </c>
      <c r="D4356" s="467">
        <v>1189</v>
      </c>
      <c r="E4356" s="467">
        <v>3</v>
      </c>
      <c r="F4356" s="467">
        <v>19</v>
      </c>
      <c r="G4356" s="467">
        <f t="array" ref="G4356">MAX(IF($A$2:$A$8761=A4356,$D$2:$D$8761))</f>
        <v>1590</v>
      </c>
      <c r="H4356" s="467">
        <f t="shared" si="481"/>
        <v>0</v>
      </c>
      <c r="I4356" s="475" t="str">
        <f t="shared" si="482"/>
        <v/>
      </c>
      <c r="J4356" s="471">
        <f>'Potential Projects'!D4357</f>
        <v>17.28427618687218</v>
      </c>
      <c r="K4356" s="471">
        <f>'Potential Projects'!E4357</f>
        <v>4.4072028596000861</v>
      </c>
      <c r="L4356" s="476">
        <f t="shared" si="483"/>
        <v>1145.3085209535277</v>
      </c>
      <c r="M4356" s="471">
        <f t="shared" si="479"/>
        <v>1546.0314085468135</v>
      </c>
      <c r="N4356" s="467">
        <f t="shared" si="484"/>
        <v>0</v>
      </c>
      <c r="O4356" s="475" t="str">
        <f t="shared" si="485"/>
        <v/>
      </c>
    </row>
    <row r="4357" spans="1:15" hidden="1">
      <c r="A4357" s="475">
        <f t="shared" si="480"/>
        <v>43647</v>
      </c>
      <c r="B4357" s="475">
        <v>43647</v>
      </c>
      <c r="C4357" s="467">
        <v>12</v>
      </c>
      <c r="D4357" s="467">
        <v>1214</v>
      </c>
      <c r="E4357" s="467">
        <v>2</v>
      </c>
      <c r="F4357" s="467">
        <v>20</v>
      </c>
      <c r="G4357" s="467">
        <f t="array" ref="G4357">MAX(IF($A$2:$A$8761=A4357,$D$2:$D$8761))</f>
        <v>1590</v>
      </c>
      <c r="H4357" s="467">
        <f t="shared" si="481"/>
        <v>0</v>
      </c>
      <c r="I4357" s="475" t="str">
        <f t="shared" si="482"/>
        <v/>
      </c>
      <c r="J4357" s="471">
        <f>'Potential Projects'!D4358</f>
        <v>27.754746568159767</v>
      </c>
      <c r="K4357" s="471">
        <f>'Potential Projects'!E4358</f>
        <v>7.4290389701139539</v>
      </c>
      <c r="L4357" s="476">
        <f t="shared" si="483"/>
        <v>1156.8162144617263</v>
      </c>
      <c r="M4357" s="471">
        <f t="shared" si="479"/>
        <v>1546.0314085468135</v>
      </c>
      <c r="N4357" s="467">
        <f t="shared" si="484"/>
        <v>0</v>
      </c>
      <c r="O4357" s="475" t="str">
        <f t="shared" si="485"/>
        <v/>
      </c>
    </row>
    <row r="4358" spans="1:15" hidden="1">
      <c r="A4358" s="475">
        <f t="shared" si="480"/>
        <v>43647</v>
      </c>
      <c r="B4358" s="475">
        <v>43647</v>
      </c>
      <c r="C4358" s="467">
        <v>13</v>
      </c>
      <c r="D4358" s="467">
        <v>1268</v>
      </c>
      <c r="E4358" s="467">
        <v>2</v>
      </c>
      <c r="F4358" s="467">
        <v>19</v>
      </c>
      <c r="G4358" s="467">
        <f t="array" ref="G4358">MAX(IF($A$2:$A$8761=A4358,$D$2:$D$8761))</f>
        <v>1590</v>
      </c>
      <c r="H4358" s="467">
        <f t="shared" si="481"/>
        <v>0</v>
      </c>
      <c r="I4358" s="475" t="str">
        <f t="shared" si="482"/>
        <v/>
      </c>
      <c r="J4358" s="471">
        <f>'Potential Projects'!D4359</f>
        <v>34.633527136187894</v>
      </c>
      <c r="K4358" s="471">
        <f>'Potential Projects'!E4359</f>
        <v>11.824508062782197</v>
      </c>
      <c r="L4358" s="476">
        <f t="shared" si="483"/>
        <v>1200.54196480103</v>
      </c>
      <c r="M4358" s="471">
        <f t="shared" si="479"/>
        <v>1546.0314085468135</v>
      </c>
      <c r="N4358" s="467">
        <f t="shared" si="484"/>
        <v>0</v>
      </c>
      <c r="O4358" s="475" t="str">
        <f t="shared" si="485"/>
        <v/>
      </c>
    </row>
    <row r="4359" spans="1:15" hidden="1">
      <c r="A4359" s="475">
        <f t="shared" si="480"/>
        <v>43647</v>
      </c>
      <c r="B4359" s="475">
        <v>43647</v>
      </c>
      <c r="C4359" s="467">
        <v>14</v>
      </c>
      <c r="D4359" s="467">
        <v>1293</v>
      </c>
      <c r="E4359" s="467">
        <v>1</v>
      </c>
      <c r="F4359" s="467">
        <v>19</v>
      </c>
      <c r="G4359" s="467">
        <f t="array" ref="G4359">MAX(IF($A$2:$A$8761=A4359,$D$2:$D$8761))</f>
        <v>1590</v>
      </c>
      <c r="H4359" s="467">
        <f t="shared" si="481"/>
        <v>0</v>
      </c>
      <c r="I4359" s="475" t="str">
        <f t="shared" si="482"/>
        <v/>
      </c>
      <c r="J4359" s="471">
        <f>'Potential Projects'!D4360</f>
        <v>33.490566228769843</v>
      </c>
      <c r="K4359" s="471">
        <f>'Potential Projects'!E4360</f>
        <v>16.145663298215439</v>
      </c>
      <c r="L4359" s="476">
        <f t="shared" si="483"/>
        <v>1223.3637704730147</v>
      </c>
      <c r="M4359" s="471">
        <f t="shared" si="479"/>
        <v>1546.0314085468135</v>
      </c>
      <c r="N4359" s="467">
        <f t="shared" si="484"/>
        <v>0</v>
      </c>
      <c r="O4359" s="475" t="str">
        <f t="shared" si="485"/>
        <v/>
      </c>
    </row>
    <row r="4360" spans="1:15" hidden="1">
      <c r="A4360" s="475">
        <f t="shared" si="480"/>
        <v>43647</v>
      </c>
      <c r="B4360" s="475">
        <v>43647</v>
      </c>
      <c r="C4360" s="467">
        <v>15</v>
      </c>
      <c r="D4360" s="467">
        <v>1312</v>
      </c>
      <c r="E4360" s="467">
        <v>1</v>
      </c>
      <c r="F4360" s="467">
        <v>18</v>
      </c>
      <c r="G4360" s="467">
        <f t="array" ref="G4360">MAX(IF($A$2:$A$8761=A4360,$D$2:$D$8761))</f>
        <v>1590</v>
      </c>
      <c r="H4360" s="467">
        <f t="shared" si="481"/>
        <v>0</v>
      </c>
      <c r="I4360" s="475" t="str">
        <f t="shared" si="482"/>
        <v/>
      </c>
      <c r="J4360" s="471">
        <f>'Potential Projects'!D4361</f>
        <v>26.545223806404056</v>
      </c>
      <c r="K4360" s="471">
        <f>'Potential Projects'!E4361</f>
        <v>23.81015985809503</v>
      </c>
      <c r="L4360" s="476">
        <f t="shared" si="483"/>
        <v>1242.644616335501</v>
      </c>
      <c r="M4360" s="471">
        <f t="shared" si="479"/>
        <v>1546.0314085468135</v>
      </c>
      <c r="N4360" s="467">
        <f t="shared" si="484"/>
        <v>0</v>
      </c>
      <c r="O4360" s="475" t="str">
        <f t="shared" si="485"/>
        <v/>
      </c>
    </row>
    <row r="4361" spans="1:15" hidden="1">
      <c r="A4361" s="475">
        <f t="shared" si="480"/>
        <v>43647</v>
      </c>
      <c r="B4361" s="475">
        <v>43647</v>
      </c>
      <c r="C4361" s="467">
        <v>16</v>
      </c>
      <c r="D4361" s="467">
        <v>1340</v>
      </c>
      <c r="E4361" s="467">
        <v>3</v>
      </c>
      <c r="F4361" s="467">
        <v>18</v>
      </c>
      <c r="G4361" s="467">
        <f t="array" ref="G4361">MAX(IF($A$2:$A$8761=A4361,$D$2:$D$8761))</f>
        <v>1590</v>
      </c>
      <c r="H4361" s="467">
        <f t="shared" si="481"/>
        <v>0</v>
      </c>
      <c r="I4361" s="475" t="str">
        <f t="shared" si="482"/>
        <v/>
      </c>
      <c r="J4361" s="471">
        <f>'Potential Projects'!D4362</f>
        <v>12.753111309074148</v>
      </c>
      <c r="K4361" s="471">
        <f>'Potential Projects'!E4362</f>
        <v>36.502184422704794</v>
      </c>
      <c r="L4361" s="476">
        <f t="shared" si="483"/>
        <v>1269.7447042682209</v>
      </c>
      <c r="M4361" s="471">
        <f t="shared" si="479"/>
        <v>1546.0314085468135</v>
      </c>
      <c r="N4361" s="467">
        <f t="shared" si="484"/>
        <v>0</v>
      </c>
      <c r="O4361" s="475" t="str">
        <f t="shared" si="485"/>
        <v/>
      </c>
    </row>
    <row r="4362" spans="1:15" hidden="1">
      <c r="A4362" s="475">
        <f t="shared" si="480"/>
        <v>43647</v>
      </c>
      <c r="B4362" s="475">
        <v>43647</v>
      </c>
      <c r="C4362" s="467">
        <v>17</v>
      </c>
      <c r="D4362" s="467">
        <v>1369</v>
      </c>
      <c r="E4362" s="467">
        <v>1</v>
      </c>
      <c r="F4362" s="467">
        <v>18</v>
      </c>
      <c r="G4362" s="467">
        <f t="array" ref="G4362">MAX(IF($A$2:$A$8761=A4362,$D$2:$D$8761))</f>
        <v>1590</v>
      </c>
      <c r="H4362" s="467">
        <f t="shared" si="481"/>
        <v>0</v>
      </c>
      <c r="I4362" s="475" t="str">
        <f t="shared" si="482"/>
        <v/>
      </c>
      <c r="J4362" s="471">
        <f>'Potential Projects'!D4363</f>
        <v>12.342021767023324</v>
      </c>
      <c r="K4362" s="471">
        <f>'Potential Projects'!E4363</f>
        <v>56.045946624381855</v>
      </c>
      <c r="L4362" s="476">
        <f t="shared" si="483"/>
        <v>1281.6120316085946</v>
      </c>
      <c r="M4362" s="471">
        <f t="shared" si="479"/>
        <v>1546.0314085468135</v>
      </c>
      <c r="N4362" s="467">
        <f t="shared" si="484"/>
        <v>0</v>
      </c>
      <c r="O4362" s="475" t="str">
        <f t="shared" si="485"/>
        <v/>
      </c>
    </row>
    <row r="4363" spans="1:15" hidden="1">
      <c r="A4363" s="475">
        <f t="shared" si="480"/>
        <v>43647</v>
      </c>
      <c r="B4363" s="475">
        <v>43647</v>
      </c>
      <c r="C4363" s="467">
        <v>18</v>
      </c>
      <c r="D4363" s="467">
        <v>1377</v>
      </c>
      <c r="E4363" s="467">
        <v>0</v>
      </c>
      <c r="F4363" s="467">
        <v>18</v>
      </c>
      <c r="G4363" s="467">
        <f t="array" ref="G4363">MAX(IF($A$2:$A$8761=A4363,$D$2:$D$8761))</f>
        <v>1590</v>
      </c>
      <c r="H4363" s="467">
        <f t="shared" si="481"/>
        <v>0</v>
      </c>
      <c r="I4363" s="475" t="str">
        <f t="shared" si="482"/>
        <v/>
      </c>
      <c r="J4363" s="471">
        <f>'Potential Projects'!D4364</f>
        <v>17.13556138179484</v>
      </c>
      <c r="K4363" s="471">
        <f>'Potential Projects'!E4364</f>
        <v>27.24737131799613</v>
      </c>
      <c r="L4363" s="476">
        <f t="shared" si="483"/>
        <v>1314.6170673002091</v>
      </c>
      <c r="M4363" s="471">
        <f t="shared" si="479"/>
        <v>1546.0314085468135</v>
      </c>
      <c r="N4363" s="467">
        <f t="shared" si="484"/>
        <v>0</v>
      </c>
      <c r="O4363" s="475" t="str">
        <f t="shared" si="485"/>
        <v/>
      </c>
    </row>
    <row r="4364" spans="1:15" hidden="1">
      <c r="A4364" s="475">
        <f t="shared" si="480"/>
        <v>43647</v>
      </c>
      <c r="B4364" s="475">
        <v>43647</v>
      </c>
      <c r="C4364" s="467">
        <v>19</v>
      </c>
      <c r="D4364" s="467">
        <v>1354</v>
      </c>
      <c r="E4364" s="467">
        <v>0</v>
      </c>
      <c r="F4364" s="467">
        <v>13</v>
      </c>
      <c r="G4364" s="467">
        <f t="array" ref="G4364">MAX(IF($A$2:$A$8761=A4364,$D$2:$D$8761))</f>
        <v>1590</v>
      </c>
      <c r="H4364" s="467">
        <f t="shared" si="481"/>
        <v>0</v>
      </c>
      <c r="I4364" s="475" t="str">
        <f t="shared" si="482"/>
        <v/>
      </c>
      <c r="J4364" s="471">
        <f>'Potential Projects'!D4365</f>
        <v>11.061709279775947</v>
      </c>
      <c r="K4364" s="471">
        <f>'Potential Projects'!E4365</f>
        <v>45.828964631262096</v>
      </c>
      <c r="L4364" s="476">
        <f t="shared" si="483"/>
        <v>1284.109326088962</v>
      </c>
      <c r="M4364" s="471">
        <f t="shared" si="479"/>
        <v>1546.0314085468135</v>
      </c>
      <c r="N4364" s="467">
        <f t="shared" si="484"/>
        <v>0</v>
      </c>
      <c r="O4364" s="475" t="str">
        <f t="shared" si="485"/>
        <v/>
      </c>
    </row>
    <row r="4365" spans="1:15" hidden="1">
      <c r="A4365" s="475">
        <f t="shared" si="480"/>
        <v>43647</v>
      </c>
      <c r="B4365" s="475">
        <v>43647</v>
      </c>
      <c r="C4365" s="467">
        <v>20</v>
      </c>
      <c r="D4365" s="467">
        <v>1313</v>
      </c>
      <c r="E4365" s="467">
        <v>0</v>
      </c>
      <c r="F4365" s="467">
        <v>1</v>
      </c>
      <c r="G4365" s="467">
        <f t="array" ref="G4365">MAX(IF($A$2:$A$8761=A4365,$D$2:$D$8761))</f>
        <v>1590</v>
      </c>
      <c r="H4365" s="467">
        <f t="shared" si="481"/>
        <v>0</v>
      </c>
      <c r="I4365" s="475" t="str">
        <f t="shared" si="482"/>
        <v/>
      </c>
      <c r="J4365" s="471">
        <f>'Potential Projects'!D4366</f>
        <v>4.9458752887541122</v>
      </c>
      <c r="K4365" s="471">
        <f>'Potential Projects'!E4366</f>
        <v>23.23989878520748</v>
      </c>
      <c r="L4365" s="476">
        <f t="shared" si="483"/>
        <v>1283.8142259260383</v>
      </c>
      <c r="M4365" s="471">
        <f t="shared" si="479"/>
        <v>1546.0314085468135</v>
      </c>
      <c r="N4365" s="467">
        <f t="shared" si="484"/>
        <v>0</v>
      </c>
      <c r="O4365" s="475" t="str">
        <f t="shared" si="485"/>
        <v/>
      </c>
    </row>
    <row r="4366" spans="1:15" hidden="1">
      <c r="A4366" s="475">
        <f t="shared" si="480"/>
        <v>43647</v>
      </c>
      <c r="B4366" s="475">
        <v>43647</v>
      </c>
      <c r="C4366" s="467">
        <v>21</v>
      </c>
      <c r="D4366" s="467">
        <v>1274</v>
      </c>
      <c r="E4366" s="467">
        <v>40</v>
      </c>
      <c r="F4366" s="467">
        <v>0</v>
      </c>
      <c r="G4366" s="467">
        <f t="array" ref="G4366">MAX(IF($A$2:$A$8761=A4366,$D$2:$D$8761))</f>
        <v>1590</v>
      </c>
      <c r="H4366" s="467">
        <f t="shared" si="481"/>
        <v>0</v>
      </c>
      <c r="I4366" s="475" t="str">
        <f t="shared" si="482"/>
        <v/>
      </c>
      <c r="J4366" s="471">
        <f>'Potential Projects'!D4367</f>
        <v>2.3471442298418421</v>
      </c>
      <c r="K4366" s="471">
        <f>'Potential Projects'!E4367</f>
        <v>20.269691249193723</v>
      </c>
      <c r="L4366" s="476">
        <f t="shared" si="483"/>
        <v>1211.3831645209643</v>
      </c>
      <c r="M4366" s="471">
        <f t="shared" si="479"/>
        <v>1546.0314085468135</v>
      </c>
      <c r="N4366" s="467">
        <f t="shared" si="484"/>
        <v>0</v>
      </c>
      <c r="O4366" s="475" t="str">
        <f t="shared" si="485"/>
        <v/>
      </c>
    </row>
    <row r="4367" spans="1:15" hidden="1">
      <c r="A4367" s="475">
        <f t="shared" si="480"/>
        <v>43647</v>
      </c>
      <c r="B4367" s="475">
        <v>43647</v>
      </c>
      <c r="C4367" s="467">
        <v>22</v>
      </c>
      <c r="D4367" s="467">
        <v>1187</v>
      </c>
      <c r="E4367" s="467">
        <v>103</v>
      </c>
      <c r="F4367" s="467">
        <v>0</v>
      </c>
      <c r="G4367" s="467">
        <f t="array" ref="G4367">MAX(IF($A$2:$A$8761=A4367,$D$2:$D$8761))</f>
        <v>1590</v>
      </c>
      <c r="H4367" s="467">
        <f t="shared" si="481"/>
        <v>0</v>
      </c>
      <c r="I4367" s="475" t="str">
        <f t="shared" si="482"/>
        <v/>
      </c>
      <c r="J4367" s="471">
        <f>'Potential Projects'!D4368</f>
        <v>38.806123812511366</v>
      </c>
      <c r="K4367" s="471">
        <f>'Potential Projects'!E4368</f>
        <v>7.6019164695764356</v>
      </c>
      <c r="L4367" s="476">
        <f t="shared" si="483"/>
        <v>1037.5919597179122</v>
      </c>
      <c r="M4367" s="471">
        <f t="shared" si="479"/>
        <v>1546.0314085468135</v>
      </c>
      <c r="N4367" s="467">
        <f t="shared" si="484"/>
        <v>0</v>
      </c>
      <c r="O4367" s="475" t="str">
        <f t="shared" si="485"/>
        <v/>
      </c>
    </row>
    <row r="4368" spans="1:15" hidden="1">
      <c r="A4368" s="475">
        <f t="shared" si="480"/>
        <v>43647</v>
      </c>
      <c r="B4368" s="475">
        <v>43647</v>
      </c>
      <c r="C4368" s="467">
        <v>23</v>
      </c>
      <c r="D4368" s="467">
        <v>1069</v>
      </c>
      <c r="E4368" s="467">
        <v>102</v>
      </c>
      <c r="F4368" s="467">
        <v>0</v>
      </c>
      <c r="G4368" s="467">
        <f t="array" ref="G4368">MAX(IF($A$2:$A$8761=A4368,$D$2:$D$8761))</f>
        <v>1590</v>
      </c>
      <c r="H4368" s="467">
        <f t="shared" si="481"/>
        <v>0</v>
      </c>
      <c r="I4368" s="475" t="str">
        <f t="shared" si="482"/>
        <v/>
      </c>
      <c r="J4368" s="471">
        <f>'Potential Projects'!D4369</f>
        <v>50.012175312738691</v>
      </c>
      <c r="K4368" s="471">
        <f>'Potential Projects'!E4369</f>
        <v>3.7516764136744785</v>
      </c>
      <c r="L4368" s="476">
        <f t="shared" si="483"/>
        <v>913.23614827358688</v>
      </c>
      <c r="M4368" s="471">
        <f t="shared" si="479"/>
        <v>1546.0314085468135</v>
      </c>
      <c r="N4368" s="467">
        <f t="shared" si="484"/>
        <v>0</v>
      </c>
      <c r="O4368" s="475" t="str">
        <f t="shared" si="485"/>
        <v/>
      </c>
    </row>
    <row r="4369" spans="1:15" hidden="1">
      <c r="A4369" s="475">
        <f t="shared" si="480"/>
        <v>43647</v>
      </c>
      <c r="B4369" s="475">
        <v>43647</v>
      </c>
      <c r="C4369" s="467">
        <v>24</v>
      </c>
      <c r="D4369" s="467">
        <v>949</v>
      </c>
      <c r="E4369" s="467">
        <v>103</v>
      </c>
      <c r="F4369" s="467">
        <v>0</v>
      </c>
      <c r="G4369" s="467">
        <f t="array" ref="G4369">MAX(IF($A$2:$A$8761=A4369,$D$2:$D$8761))</f>
        <v>1590</v>
      </c>
      <c r="H4369" s="467">
        <f t="shared" si="481"/>
        <v>0</v>
      </c>
      <c r="I4369" s="475" t="str">
        <f t="shared" si="482"/>
        <v/>
      </c>
      <c r="J4369" s="471">
        <f>'Potential Projects'!D4370</f>
        <v>24.889919057035737</v>
      </c>
      <c r="K4369" s="471">
        <f>'Potential Projects'!E4370</f>
        <v>10.00890319286175</v>
      </c>
      <c r="L4369" s="476">
        <f t="shared" si="483"/>
        <v>811.10117775010247</v>
      </c>
      <c r="M4369" s="471">
        <f t="shared" si="479"/>
        <v>1546.0314085468135</v>
      </c>
      <c r="N4369" s="467">
        <f t="shared" si="484"/>
        <v>0</v>
      </c>
      <c r="O4369" s="475" t="str">
        <f t="shared" si="485"/>
        <v/>
      </c>
    </row>
    <row r="4370" spans="1:15" hidden="1">
      <c r="A4370" s="475">
        <f t="shared" si="480"/>
        <v>43647</v>
      </c>
      <c r="B4370" s="475">
        <v>43648</v>
      </c>
      <c r="C4370" s="467">
        <v>1</v>
      </c>
      <c r="D4370" s="467">
        <v>876</v>
      </c>
      <c r="E4370" s="467">
        <v>97</v>
      </c>
      <c r="F4370" s="467">
        <v>0</v>
      </c>
      <c r="G4370" s="467">
        <f t="array" ref="G4370">MAX(IF($A$2:$A$8761=A4370,$D$2:$D$8761))</f>
        <v>1590</v>
      </c>
      <c r="H4370" s="467">
        <f t="shared" si="481"/>
        <v>0</v>
      </c>
      <c r="I4370" s="475" t="str">
        <f t="shared" si="482"/>
        <v/>
      </c>
      <c r="J4370" s="471">
        <f>'Potential Projects'!D4371</f>
        <v>31.227164863562241</v>
      </c>
      <c r="K4370" s="471">
        <f>'Potential Projects'!E4371</f>
        <v>20.092120242958504</v>
      </c>
      <c r="L4370" s="476">
        <f t="shared" si="483"/>
        <v>727.68071489347926</v>
      </c>
      <c r="M4370" s="471">
        <f t="shared" si="479"/>
        <v>1546.0314085468135</v>
      </c>
      <c r="N4370" s="467">
        <f t="shared" si="484"/>
        <v>0</v>
      </c>
      <c r="O4370" s="475" t="str">
        <f t="shared" si="485"/>
        <v/>
      </c>
    </row>
    <row r="4371" spans="1:15" hidden="1">
      <c r="A4371" s="475">
        <f t="shared" si="480"/>
        <v>43647</v>
      </c>
      <c r="B4371" s="475">
        <v>43648</v>
      </c>
      <c r="C4371" s="467">
        <v>2</v>
      </c>
      <c r="D4371" s="467">
        <v>844</v>
      </c>
      <c r="E4371" s="467">
        <v>68</v>
      </c>
      <c r="F4371" s="467">
        <v>0</v>
      </c>
      <c r="G4371" s="467">
        <f t="array" ref="G4371">MAX(IF($A$2:$A$8761=A4371,$D$2:$D$8761))</f>
        <v>1590</v>
      </c>
      <c r="H4371" s="467">
        <f t="shared" si="481"/>
        <v>0</v>
      </c>
      <c r="I4371" s="475" t="str">
        <f t="shared" si="482"/>
        <v/>
      </c>
      <c r="J4371" s="471">
        <f>'Potential Projects'!D4372</f>
        <v>40.502877856524606</v>
      </c>
      <c r="K4371" s="471">
        <f>'Potential Projects'!E4372</f>
        <v>30.170643786282518</v>
      </c>
      <c r="L4371" s="476">
        <f t="shared" si="483"/>
        <v>705.32647835719285</v>
      </c>
      <c r="M4371" s="471">
        <f t="shared" si="479"/>
        <v>1546.0314085468135</v>
      </c>
      <c r="N4371" s="467">
        <f t="shared" si="484"/>
        <v>0</v>
      </c>
      <c r="O4371" s="475" t="str">
        <f t="shared" si="485"/>
        <v/>
      </c>
    </row>
    <row r="4372" spans="1:15" hidden="1">
      <c r="A4372" s="475">
        <f t="shared" si="480"/>
        <v>43647</v>
      </c>
      <c r="B4372" s="475">
        <v>43648</v>
      </c>
      <c r="C4372" s="467">
        <v>3</v>
      </c>
      <c r="D4372" s="467">
        <v>810</v>
      </c>
      <c r="E4372" s="467">
        <v>42</v>
      </c>
      <c r="F4372" s="467">
        <v>0</v>
      </c>
      <c r="G4372" s="467">
        <f t="array" ref="G4372">MAX(IF($A$2:$A$8761=A4372,$D$2:$D$8761))</f>
        <v>1590</v>
      </c>
      <c r="H4372" s="467">
        <f t="shared" si="481"/>
        <v>0</v>
      </c>
      <c r="I4372" s="475" t="str">
        <f t="shared" si="482"/>
        <v/>
      </c>
      <c r="J4372" s="471">
        <f>'Potential Projects'!D4373</f>
        <v>68.652306072267663</v>
      </c>
      <c r="K4372" s="471">
        <f>'Potential Projects'!E4373</f>
        <v>44.024311277144697</v>
      </c>
      <c r="L4372" s="476">
        <f t="shared" si="483"/>
        <v>655.32338265058763</v>
      </c>
      <c r="M4372" s="471">
        <f t="shared" si="479"/>
        <v>1546.0314085468135</v>
      </c>
      <c r="N4372" s="467">
        <f t="shared" si="484"/>
        <v>0</v>
      </c>
      <c r="O4372" s="475" t="str">
        <f t="shared" si="485"/>
        <v/>
      </c>
    </row>
    <row r="4373" spans="1:15" hidden="1">
      <c r="A4373" s="475">
        <f t="shared" si="480"/>
        <v>43647</v>
      </c>
      <c r="B4373" s="475">
        <v>43648</v>
      </c>
      <c r="C4373" s="467">
        <v>4</v>
      </c>
      <c r="D4373" s="467">
        <v>796</v>
      </c>
      <c r="E4373" s="467">
        <v>41</v>
      </c>
      <c r="F4373" s="467">
        <v>0</v>
      </c>
      <c r="G4373" s="467">
        <f t="array" ref="G4373">MAX(IF($A$2:$A$8761=A4373,$D$2:$D$8761))</f>
        <v>1590</v>
      </c>
      <c r="H4373" s="467">
        <f t="shared" si="481"/>
        <v>0</v>
      </c>
      <c r="I4373" s="475" t="str">
        <f t="shared" si="482"/>
        <v/>
      </c>
      <c r="J4373" s="471">
        <f>'Potential Projects'!D4374</f>
        <v>25.603548175924946</v>
      </c>
      <c r="K4373" s="471">
        <f>'Potential Projects'!E4374</f>
        <v>71.809871371748017</v>
      </c>
      <c r="L4373" s="476">
        <f t="shared" si="483"/>
        <v>657.58658045232698</v>
      </c>
      <c r="M4373" s="471">
        <f t="shared" si="479"/>
        <v>1546.0314085468135</v>
      </c>
      <c r="N4373" s="467">
        <f t="shared" si="484"/>
        <v>0</v>
      </c>
      <c r="O4373" s="475" t="str">
        <f t="shared" si="485"/>
        <v/>
      </c>
    </row>
    <row r="4374" spans="1:15" hidden="1">
      <c r="A4374" s="475">
        <f t="shared" si="480"/>
        <v>43647</v>
      </c>
      <c r="B4374" s="475">
        <v>43648</v>
      </c>
      <c r="C4374" s="467">
        <v>5</v>
      </c>
      <c r="D4374" s="467">
        <v>848</v>
      </c>
      <c r="E4374" s="467">
        <v>51</v>
      </c>
      <c r="F4374" s="467">
        <v>0</v>
      </c>
      <c r="G4374" s="467">
        <f t="array" ref="G4374">MAX(IF($A$2:$A$8761=A4374,$D$2:$D$8761))</f>
        <v>1590</v>
      </c>
      <c r="H4374" s="467">
        <f t="shared" si="481"/>
        <v>0</v>
      </c>
      <c r="I4374" s="475" t="str">
        <f t="shared" si="482"/>
        <v/>
      </c>
      <c r="J4374" s="471">
        <f>'Potential Projects'!D4375</f>
        <v>66.88211841491605</v>
      </c>
      <c r="K4374" s="471">
        <f>'Potential Projects'!E4375</f>
        <v>83.582750860030103</v>
      </c>
      <c r="L4374" s="476">
        <f t="shared" si="483"/>
        <v>646.53513072505393</v>
      </c>
      <c r="M4374" s="471">
        <f t="shared" si="479"/>
        <v>1546.0314085468135</v>
      </c>
      <c r="N4374" s="467">
        <f t="shared" si="484"/>
        <v>0</v>
      </c>
      <c r="O4374" s="475" t="str">
        <f t="shared" si="485"/>
        <v/>
      </c>
    </row>
    <row r="4375" spans="1:15" hidden="1">
      <c r="A4375" s="475">
        <f t="shared" si="480"/>
        <v>43647</v>
      </c>
      <c r="B4375" s="475">
        <v>43648</v>
      </c>
      <c r="C4375" s="467">
        <v>6</v>
      </c>
      <c r="D4375" s="467">
        <v>901</v>
      </c>
      <c r="E4375" s="467">
        <v>34</v>
      </c>
      <c r="F4375" s="467">
        <v>1</v>
      </c>
      <c r="G4375" s="467">
        <f t="array" ref="G4375">MAX(IF($A$2:$A$8761=A4375,$D$2:$D$8761))</f>
        <v>1590</v>
      </c>
      <c r="H4375" s="467">
        <f t="shared" si="481"/>
        <v>0</v>
      </c>
      <c r="I4375" s="475" t="str">
        <f t="shared" si="482"/>
        <v/>
      </c>
      <c r="J4375" s="471">
        <f>'Potential Projects'!D4376</f>
        <v>91.951693912013909</v>
      </c>
      <c r="K4375" s="471">
        <f>'Potential Projects'!E4376</f>
        <v>80.925443775532145</v>
      </c>
      <c r="L4375" s="476">
        <f t="shared" si="483"/>
        <v>693.122862312454</v>
      </c>
      <c r="M4375" s="471">
        <f t="shared" si="479"/>
        <v>1546.0314085468135</v>
      </c>
      <c r="N4375" s="467">
        <f t="shared" si="484"/>
        <v>0</v>
      </c>
      <c r="O4375" s="475" t="str">
        <f t="shared" si="485"/>
        <v/>
      </c>
    </row>
    <row r="4376" spans="1:15" hidden="1">
      <c r="A4376" s="475">
        <f t="shared" si="480"/>
        <v>43647</v>
      </c>
      <c r="B4376" s="475">
        <v>43648</v>
      </c>
      <c r="C4376" s="467">
        <v>7</v>
      </c>
      <c r="D4376" s="467">
        <v>967</v>
      </c>
      <c r="E4376" s="467">
        <v>32</v>
      </c>
      <c r="F4376" s="467">
        <v>5</v>
      </c>
      <c r="G4376" s="467">
        <f t="array" ref="G4376">MAX(IF($A$2:$A$8761=A4376,$D$2:$D$8761))</f>
        <v>1590</v>
      </c>
      <c r="H4376" s="467">
        <f t="shared" si="481"/>
        <v>0</v>
      </c>
      <c r="I4376" s="475" t="str">
        <f t="shared" si="482"/>
        <v/>
      </c>
      <c r="J4376" s="471">
        <f>'Potential Projects'!D4377</f>
        <v>33.550860295626102</v>
      </c>
      <c r="K4376" s="471">
        <f>'Potential Projects'!E4377</f>
        <v>63.781628036981289</v>
      </c>
      <c r="L4376" s="476">
        <f t="shared" si="483"/>
        <v>832.66751166739266</v>
      </c>
      <c r="M4376" s="471">
        <f t="shared" si="479"/>
        <v>1546.0314085468135</v>
      </c>
      <c r="N4376" s="467">
        <f t="shared" si="484"/>
        <v>0</v>
      </c>
      <c r="O4376" s="475" t="str">
        <f t="shared" si="485"/>
        <v/>
      </c>
    </row>
    <row r="4377" spans="1:15" hidden="1">
      <c r="A4377" s="475">
        <f t="shared" si="480"/>
        <v>43647</v>
      </c>
      <c r="B4377" s="475">
        <v>43648</v>
      </c>
      <c r="C4377" s="467">
        <v>8</v>
      </c>
      <c r="D4377" s="467">
        <v>1033</v>
      </c>
      <c r="E4377" s="467">
        <v>63</v>
      </c>
      <c r="F4377" s="467">
        <v>10</v>
      </c>
      <c r="G4377" s="467">
        <f t="array" ref="G4377">MAX(IF($A$2:$A$8761=A4377,$D$2:$D$8761))</f>
        <v>1590</v>
      </c>
      <c r="H4377" s="467">
        <f t="shared" si="481"/>
        <v>0</v>
      </c>
      <c r="I4377" s="475" t="str">
        <f t="shared" si="482"/>
        <v/>
      </c>
      <c r="J4377" s="471">
        <f>'Potential Projects'!D4378</f>
        <v>40.508830826991471</v>
      </c>
      <c r="K4377" s="471">
        <f>'Potential Projects'!E4378</f>
        <v>56.755448398193941</v>
      </c>
      <c r="L4377" s="476">
        <f t="shared" si="483"/>
        <v>862.73572077481458</v>
      </c>
      <c r="M4377" s="471">
        <f t="shared" si="479"/>
        <v>1546.0314085468135</v>
      </c>
      <c r="N4377" s="467">
        <f t="shared" si="484"/>
        <v>0</v>
      </c>
      <c r="O4377" s="475" t="str">
        <f t="shared" si="485"/>
        <v/>
      </c>
    </row>
    <row r="4378" spans="1:15" hidden="1">
      <c r="A4378" s="475">
        <f t="shared" si="480"/>
        <v>43647</v>
      </c>
      <c r="B4378" s="475">
        <v>43648</v>
      </c>
      <c r="C4378" s="467">
        <v>9</v>
      </c>
      <c r="D4378" s="467">
        <v>1051</v>
      </c>
      <c r="E4378" s="467">
        <v>71</v>
      </c>
      <c r="F4378" s="467">
        <v>8</v>
      </c>
      <c r="G4378" s="467">
        <f t="array" ref="G4378">MAX(IF($A$2:$A$8761=A4378,$D$2:$D$8761))</f>
        <v>1590</v>
      </c>
      <c r="H4378" s="467">
        <f t="shared" si="481"/>
        <v>0</v>
      </c>
      <c r="I4378" s="475" t="str">
        <f t="shared" si="482"/>
        <v/>
      </c>
      <c r="J4378" s="471">
        <f>'Potential Projects'!D4379</f>
        <v>27.759009685126205</v>
      </c>
      <c r="K4378" s="471">
        <f>'Potential Projects'!E4379</f>
        <v>50.26041727585465</v>
      </c>
      <c r="L4378" s="476">
        <f t="shared" si="483"/>
        <v>893.98057303901919</v>
      </c>
      <c r="M4378" s="471">
        <f t="shared" si="479"/>
        <v>1546.0314085468135</v>
      </c>
      <c r="N4378" s="467">
        <f t="shared" si="484"/>
        <v>0</v>
      </c>
      <c r="O4378" s="475" t="str">
        <f t="shared" si="485"/>
        <v/>
      </c>
    </row>
    <row r="4379" spans="1:15" hidden="1">
      <c r="A4379" s="475">
        <f t="shared" si="480"/>
        <v>43647</v>
      </c>
      <c r="B4379" s="475">
        <v>43648</v>
      </c>
      <c r="C4379" s="467">
        <v>10</v>
      </c>
      <c r="D4379" s="467">
        <v>1103</v>
      </c>
      <c r="E4379" s="467">
        <v>55</v>
      </c>
      <c r="F4379" s="467">
        <v>12</v>
      </c>
      <c r="G4379" s="467">
        <f t="array" ref="G4379">MAX(IF($A$2:$A$8761=A4379,$D$2:$D$8761))</f>
        <v>1590</v>
      </c>
      <c r="H4379" s="467">
        <f t="shared" si="481"/>
        <v>0</v>
      </c>
      <c r="I4379" s="475" t="str">
        <f t="shared" si="482"/>
        <v/>
      </c>
      <c r="J4379" s="471">
        <f>'Potential Projects'!D4380</f>
        <v>26.637084728961916</v>
      </c>
      <c r="K4379" s="471">
        <f>'Potential Projects'!E4380</f>
        <v>29.693470597720918</v>
      </c>
      <c r="L4379" s="476">
        <f t="shared" si="483"/>
        <v>979.66944467331723</v>
      </c>
      <c r="M4379" s="471">
        <f t="shared" si="479"/>
        <v>1546.0314085468135</v>
      </c>
      <c r="N4379" s="467">
        <f t="shared" si="484"/>
        <v>0</v>
      </c>
      <c r="O4379" s="475" t="str">
        <f t="shared" si="485"/>
        <v/>
      </c>
    </row>
    <row r="4380" spans="1:15" hidden="1">
      <c r="A4380" s="475">
        <f t="shared" si="480"/>
        <v>43647</v>
      </c>
      <c r="B4380" s="475">
        <v>43648</v>
      </c>
      <c r="C4380" s="467">
        <v>11</v>
      </c>
      <c r="D4380" s="467">
        <v>1141</v>
      </c>
      <c r="E4380" s="467">
        <v>35</v>
      </c>
      <c r="F4380" s="467">
        <v>15</v>
      </c>
      <c r="G4380" s="467">
        <f t="array" ref="G4380">MAX(IF($A$2:$A$8761=A4380,$D$2:$D$8761))</f>
        <v>1590</v>
      </c>
      <c r="H4380" s="467">
        <f t="shared" si="481"/>
        <v>0</v>
      </c>
      <c r="I4380" s="475" t="str">
        <f t="shared" si="482"/>
        <v/>
      </c>
      <c r="J4380" s="471">
        <f>'Potential Projects'!D4381</f>
        <v>20.377392138922911</v>
      </c>
      <c r="K4380" s="471">
        <f>'Potential Projects'!E4381</f>
        <v>25.328509299075467</v>
      </c>
      <c r="L4380" s="476">
        <f t="shared" si="483"/>
        <v>1045.2940985620016</v>
      </c>
      <c r="M4380" s="471">
        <f t="shared" si="479"/>
        <v>1546.0314085468135</v>
      </c>
      <c r="N4380" s="467">
        <f t="shared" si="484"/>
        <v>0</v>
      </c>
      <c r="O4380" s="475" t="str">
        <f t="shared" si="485"/>
        <v/>
      </c>
    </row>
    <row r="4381" spans="1:15" hidden="1">
      <c r="A4381" s="475">
        <f t="shared" si="480"/>
        <v>43647</v>
      </c>
      <c r="B4381" s="475">
        <v>43648</v>
      </c>
      <c r="C4381" s="467">
        <v>12</v>
      </c>
      <c r="D4381" s="467">
        <v>1175</v>
      </c>
      <c r="E4381" s="467">
        <v>28</v>
      </c>
      <c r="F4381" s="467">
        <v>16</v>
      </c>
      <c r="G4381" s="467">
        <f t="array" ref="G4381">MAX(IF($A$2:$A$8761=A4381,$D$2:$D$8761))</f>
        <v>1590</v>
      </c>
      <c r="H4381" s="467">
        <f t="shared" si="481"/>
        <v>0</v>
      </c>
      <c r="I4381" s="475" t="str">
        <f t="shared" si="482"/>
        <v/>
      </c>
      <c r="J4381" s="471">
        <f>'Potential Projects'!D4382</f>
        <v>19.297665640793451</v>
      </c>
      <c r="K4381" s="471">
        <f>'Potential Projects'!E4382</f>
        <v>25.423161685659</v>
      </c>
      <c r="L4381" s="476">
        <f t="shared" si="483"/>
        <v>1086.2791726735477</v>
      </c>
      <c r="M4381" s="471">
        <f t="shared" si="479"/>
        <v>1546.0314085468135</v>
      </c>
      <c r="N4381" s="467">
        <f t="shared" si="484"/>
        <v>0</v>
      </c>
      <c r="O4381" s="475" t="str">
        <f t="shared" si="485"/>
        <v/>
      </c>
    </row>
    <row r="4382" spans="1:15" hidden="1">
      <c r="A4382" s="475">
        <f t="shared" si="480"/>
        <v>43647</v>
      </c>
      <c r="B4382" s="475">
        <v>43648</v>
      </c>
      <c r="C4382" s="467">
        <v>13</v>
      </c>
      <c r="D4382" s="467">
        <v>1156</v>
      </c>
      <c r="E4382" s="467">
        <v>24</v>
      </c>
      <c r="F4382" s="467">
        <v>16</v>
      </c>
      <c r="G4382" s="467">
        <f t="array" ref="G4382">MAX(IF($A$2:$A$8761=A4382,$D$2:$D$8761))</f>
        <v>1590</v>
      </c>
      <c r="H4382" s="467">
        <f t="shared" si="481"/>
        <v>0</v>
      </c>
      <c r="I4382" s="475" t="str">
        <f t="shared" si="482"/>
        <v/>
      </c>
      <c r="J4382" s="471">
        <f>'Potential Projects'!D4383</f>
        <v>24.665972983011475</v>
      </c>
      <c r="K4382" s="471">
        <f>'Potential Projects'!E4383</f>
        <v>30.280158944313051</v>
      </c>
      <c r="L4382" s="476">
        <f t="shared" si="483"/>
        <v>1061.0538680726754</v>
      </c>
      <c r="M4382" s="471">
        <f t="shared" si="479"/>
        <v>1546.0314085468135</v>
      </c>
      <c r="N4382" s="467">
        <f t="shared" si="484"/>
        <v>0</v>
      </c>
      <c r="O4382" s="475" t="str">
        <f t="shared" si="485"/>
        <v/>
      </c>
    </row>
    <row r="4383" spans="1:15" hidden="1">
      <c r="A4383" s="475">
        <f t="shared" si="480"/>
        <v>43647</v>
      </c>
      <c r="B4383" s="475">
        <v>43648</v>
      </c>
      <c r="C4383" s="467">
        <v>14</v>
      </c>
      <c r="D4383" s="467">
        <v>1181</v>
      </c>
      <c r="E4383" s="467">
        <v>11</v>
      </c>
      <c r="F4383" s="467">
        <v>18</v>
      </c>
      <c r="G4383" s="467">
        <f t="array" ref="G4383">MAX(IF($A$2:$A$8761=A4383,$D$2:$D$8761))</f>
        <v>1590</v>
      </c>
      <c r="H4383" s="467">
        <f t="shared" si="481"/>
        <v>0</v>
      </c>
      <c r="I4383" s="475" t="str">
        <f t="shared" si="482"/>
        <v/>
      </c>
      <c r="J4383" s="471">
        <f>'Potential Projects'!D4384</f>
        <v>23.114245771350909</v>
      </c>
      <c r="K4383" s="471">
        <f>'Potential Projects'!E4384</f>
        <v>30.343521285745002</v>
      </c>
      <c r="L4383" s="476">
        <f t="shared" si="483"/>
        <v>1098.5422329429041</v>
      </c>
      <c r="M4383" s="471">
        <f t="shared" si="479"/>
        <v>1546.0314085468135</v>
      </c>
      <c r="N4383" s="467">
        <f t="shared" si="484"/>
        <v>0</v>
      </c>
      <c r="O4383" s="475" t="str">
        <f t="shared" si="485"/>
        <v/>
      </c>
    </row>
    <row r="4384" spans="1:15" hidden="1">
      <c r="A4384" s="475">
        <f t="shared" si="480"/>
        <v>43647</v>
      </c>
      <c r="B4384" s="475">
        <v>43648</v>
      </c>
      <c r="C4384" s="467">
        <v>15</v>
      </c>
      <c r="D4384" s="467">
        <v>1206</v>
      </c>
      <c r="E4384" s="467">
        <v>17</v>
      </c>
      <c r="F4384" s="467">
        <v>15</v>
      </c>
      <c r="G4384" s="467">
        <f t="array" ref="G4384">MAX(IF($A$2:$A$8761=A4384,$D$2:$D$8761))</f>
        <v>1590</v>
      </c>
      <c r="H4384" s="467">
        <f t="shared" si="481"/>
        <v>0</v>
      </c>
      <c r="I4384" s="475" t="str">
        <f t="shared" si="482"/>
        <v/>
      </c>
      <c r="J4384" s="471">
        <f>'Potential Projects'!D4385</f>
        <v>23.729152656518199</v>
      </c>
      <c r="K4384" s="471">
        <f>'Potential Projects'!E4385</f>
        <v>25.477919264674266</v>
      </c>
      <c r="L4384" s="476">
        <f t="shared" si="483"/>
        <v>1124.7929280788076</v>
      </c>
      <c r="M4384" s="471">
        <f t="shared" si="479"/>
        <v>1546.0314085468135</v>
      </c>
      <c r="N4384" s="467">
        <f t="shared" si="484"/>
        <v>0</v>
      </c>
      <c r="O4384" s="475" t="str">
        <f t="shared" si="485"/>
        <v/>
      </c>
    </row>
    <row r="4385" spans="1:15" hidden="1">
      <c r="A4385" s="475">
        <f t="shared" si="480"/>
        <v>43647</v>
      </c>
      <c r="B4385" s="475">
        <v>43648</v>
      </c>
      <c r="C4385" s="467">
        <v>16</v>
      </c>
      <c r="D4385" s="467">
        <v>1230</v>
      </c>
      <c r="E4385" s="467">
        <v>19</v>
      </c>
      <c r="F4385" s="467">
        <v>16</v>
      </c>
      <c r="G4385" s="467">
        <f t="array" ref="G4385">MAX(IF($A$2:$A$8761=A4385,$D$2:$D$8761))</f>
        <v>1590</v>
      </c>
      <c r="H4385" s="467">
        <f t="shared" si="481"/>
        <v>0</v>
      </c>
      <c r="I4385" s="475" t="str">
        <f t="shared" si="482"/>
        <v/>
      </c>
      <c r="J4385" s="471">
        <f>'Potential Projects'!D4386</f>
        <v>32.474356577489552</v>
      </c>
      <c r="K4385" s="471">
        <f>'Potential Projects'!E4386</f>
        <v>23.304825628897014</v>
      </c>
      <c r="L4385" s="476">
        <f t="shared" si="483"/>
        <v>1139.2208177936134</v>
      </c>
      <c r="M4385" s="471">
        <f t="shared" si="479"/>
        <v>1546.0314085468135</v>
      </c>
      <c r="N4385" s="467">
        <f t="shared" si="484"/>
        <v>0</v>
      </c>
      <c r="O4385" s="475" t="str">
        <f t="shared" si="485"/>
        <v/>
      </c>
    </row>
    <row r="4386" spans="1:15" hidden="1">
      <c r="A4386" s="475">
        <f t="shared" si="480"/>
        <v>43647</v>
      </c>
      <c r="B4386" s="475">
        <v>43648</v>
      </c>
      <c r="C4386" s="467">
        <v>17</v>
      </c>
      <c r="D4386" s="467">
        <v>1243</v>
      </c>
      <c r="E4386" s="467">
        <v>23</v>
      </c>
      <c r="F4386" s="467">
        <v>18</v>
      </c>
      <c r="G4386" s="467">
        <f t="array" ref="G4386">MAX(IF($A$2:$A$8761=A4386,$D$2:$D$8761))</f>
        <v>1590</v>
      </c>
      <c r="H4386" s="467">
        <f t="shared" si="481"/>
        <v>0</v>
      </c>
      <c r="I4386" s="475" t="str">
        <f t="shared" si="482"/>
        <v/>
      </c>
      <c r="J4386" s="471">
        <f>'Potential Projects'!D4387</f>
        <v>33.909194961510558</v>
      </c>
      <c r="K4386" s="471">
        <f>'Potential Projects'!E4387</f>
        <v>17.177452537088797</v>
      </c>
      <c r="L4386" s="476">
        <f t="shared" si="483"/>
        <v>1150.9133525014006</v>
      </c>
      <c r="M4386" s="471">
        <f t="shared" si="479"/>
        <v>1546.0314085468135</v>
      </c>
      <c r="N4386" s="467">
        <f t="shared" si="484"/>
        <v>0</v>
      </c>
      <c r="O4386" s="475" t="str">
        <f t="shared" si="485"/>
        <v/>
      </c>
    </row>
    <row r="4387" spans="1:15" hidden="1">
      <c r="A4387" s="475">
        <f t="shared" si="480"/>
        <v>43647</v>
      </c>
      <c r="B4387" s="475">
        <v>43648</v>
      </c>
      <c r="C4387" s="467">
        <v>18</v>
      </c>
      <c r="D4387" s="467">
        <v>1258</v>
      </c>
      <c r="E4387" s="467">
        <v>32</v>
      </c>
      <c r="F4387" s="467">
        <v>18</v>
      </c>
      <c r="G4387" s="467">
        <f t="array" ref="G4387">MAX(IF($A$2:$A$8761=A4387,$D$2:$D$8761))</f>
        <v>1590</v>
      </c>
      <c r="H4387" s="467">
        <f t="shared" si="481"/>
        <v>0</v>
      </c>
      <c r="I4387" s="475" t="str">
        <f t="shared" si="482"/>
        <v/>
      </c>
      <c r="J4387" s="471">
        <f>'Potential Projects'!D4388</f>
        <v>19.511536047781178</v>
      </c>
      <c r="K4387" s="471">
        <f>'Potential Projects'!E4388</f>
        <v>19.050161739410878</v>
      </c>
      <c r="L4387" s="476">
        <f t="shared" si="483"/>
        <v>1169.4383022128079</v>
      </c>
      <c r="M4387" s="471">
        <f t="shared" si="479"/>
        <v>1546.0314085468135</v>
      </c>
      <c r="N4387" s="467">
        <f t="shared" si="484"/>
        <v>0</v>
      </c>
      <c r="O4387" s="475" t="str">
        <f t="shared" si="485"/>
        <v/>
      </c>
    </row>
    <row r="4388" spans="1:15" hidden="1">
      <c r="A4388" s="475">
        <f t="shared" si="480"/>
        <v>43647</v>
      </c>
      <c r="B4388" s="475">
        <v>43648</v>
      </c>
      <c r="C4388" s="467">
        <v>19</v>
      </c>
      <c r="D4388" s="467">
        <v>1204</v>
      </c>
      <c r="E4388" s="467">
        <v>40</v>
      </c>
      <c r="F4388" s="467">
        <v>14</v>
      </c>
      <c r="G4388" s="467">
        <f t="array" ref="G4388">MAX(IF($A$2:$A$8761=A4388,$D$2:$D$8761))</f>
        <v>1590</v>
      </c>
      <c r="H4388" s="467">
        <f t="shared" si="481"/>
        <v>0</v>
      </c>
      <c r="I4388" s="475" t="str">
        <f t="shared" si="482"/>
        <v/>
      </c>
      <c r="J4388" s="471">
        <f>'Potential Projects'!D4389</f>
        <v>12.469335231580246</v>
      </c>
      <c r="K4388" s="471">
        <f>'Potential Projects'!E4389</f>
        <v>15.832762846699634</v>
      </c>
      <c r="L4388" s="476">
        <f t="shared" si="483"/>
        <v>1121.6979019217201</v>
      </c>
      <c r="M4388" s="471">
        <f t="shared" si="479"/>
        <v>1546.0314085468135</v>
      </c>
      <c r="N4388" s="467">
        <f t="shared" si="484"/>
        <v>0</v>
      </c>
      <c r="O4388" s="475" t="str">
        <f t="shared" si="485"/>
        <v/>
      </c>
    </row>
    <row r="4389" spans="1:15" hidden="1">
      <c r="A4389" s="475">
        <f t="shared" si="480"/>
        <v>43647</v>
      </c>
      <c r="B4389" s="475">
        <v>43648</v>
      </c>
      <c r="C4389" s="467">
        <v>20</v>
      </c>
      <c r="D4389" s="467">
        <v>1143</v>
      </c>
      <c r="E4389" s="467">
        <v>58</v>
      </c>
      <c r="F4389" s="467">
        <v>2</v>
      </c>
      <c r="G4389" s="467">
        <f t="array" ref="G4389">MAX(IF($A$2:$A$8761=A4389,$D$2:$D$8761))</f>
        <v>1590</v>
      </c>
      <c r="H4389" s="467">
        <f t="shared" si="481"/>
        <v>0</v>
      </c>
      <c r="I4389" s="475" t="str">
        <f t="shared" si="482"/>
        <v/>
      </c>
      <c r="J4389" s="471">
        <f>'Potential Projects'!D4390</f>
        <v>9.9173215773978587</v>
      </c>
      <c r="K4389" s="471">
        <f>'Potential Projects'!E4390</f>
        <v>12.183561330896582</v>
      </c>
      <c r="L4389" s="476">
        <f t="shared" si="483"/>
        <v>1060.8991170917056</v>
      </c>
      <c r="M4389" s="471">
        <f t="shared" si="479"/>
        <v>1546.0314085468135</v>
      </c>
      <c r="N4389" s="467">
        <f t="shared" si="484"/>
        <v>0</v>
      </c>
      <c r="O4389" s="475" t="str">
        <f t="shared" si="485"/>
        <v/>
      </c>
    </row>
    <row r="4390" spans="1:15" hidden="1">
      <c r="A4390" s="475">
        <f t="shared" si="480"/>
        <v>43647</v>
      </c>
      <c r="B4390" s="475">
        <v>43648</v>
      </c>
      <c r="C4390" s="467">
        <v>21</v>
      </c>
      <c r="D4390" s="467">
        <v>1081</v>
      </c>
      <c r="E4390" s="467">
        <v>62</v>
      </c>
      <c r="F4390" s="467">
        <v>0</v>
      </c>
      <c r="G4390" s="467">
        <f t="array" ref="G4390">MAX(IF($A$2:$A$8761=A4390,$D$2:$D$8761))</f>
        <v>1590</v>
      </c>
      <c r="H4390" s="467">
        <f t="shared" si="481"/>
        <v>0</v>
      </c>
      <c r="I4390" s="475" t="str">
        <f t="shared" si="482"/>
        <v/>
      </c>
      <c r="J4390" s="471">
        <f>'Potential Projects'!D4391</f>
        <v>50.036387274010949</v>
      </c>
      <c r="K4390" s="471">
        <f>'Potential Projects'!E4391</f>
        <v>13.579097344657065</v>
      </c>
      <c r="L4390" s="476">
        <f t="shared" si="483"/>
        <v>955.38451538133199</v>
      </c>
      <c r="M4390" s="471">
        <f t="shared" si="479"/>
        <v>1546.0314085468135</v>
      </c>
      <c r="N4390" s="467">
        <f t="shared" si="484"/>
        <v>0</v>
      </c>
      <c r="O4390" s="475" t="str">
        <f t="shared" si="485"/>
        <v/>
      </c>
    </row>
    <row r="4391" spans="1:15" hidden="1">
      <c r="A4391" s="475">
        <f t="shared" si="480"/>
        <v>43647</v>
      </c>
      <c r="B4391" s="475">
        <v>43648</v>
      </c>
      <c r="C4391" s="467">
        <v>22</v>
      </c>
      <c r="D4391" s="467">
        <v>1053</v>
      </c>
      <c r="E4391" s="467">
        <v>73</v>
      </c>
      <c r="F4391" s="467">
        <v>0</v>
      </c>
      <c r="G4391" s="467">
        <f t="array" ref="G4391">MAX(IF($A$2:$A$8761=A4391,$D$2:$D$8761))</f>
        <v>1590</v>
      </c>
      <c r="H4391" s="467">
        <f t="shared" si="481"/>
        <v>0</v>
      </c>
      <c r="I4391" s="475" t="str">
        <f t="shared" si="482"/>
        <v/>
      </c>
      <c r="J4391" s="471">
        <f>'Potential Projects'!D4392</f>
        <v>64.243468488850695</v>
      </c>
      <c r="K4391" s="471">
        <f>'Potential Projects'!E4392</f>
        <v>19.61729380778327</v>
      </c>
      <c r="L4391" s="476">
        <f t="shared" si="483"/>
        <v>896.13923770336601</v>
      </c>
      <c r="M4391" s="471">
        <f t="shared" si="479"/>
        <v>1546.0314085468135</v>
      </c>
      <c r="N4391" s="467">
        <f t="shared" si="484"/>
        <v>0</v>
      </c>
      <c r="O4391" s="475" t="str">
        <f t="shared" si="485"/>
        <v/>
      </c>
    </row>
    <row r="4392" spans="1:15" hidden="1">
      <c r="A4392" s="475">
        <f t="shared" si="480"/>
        <v>43647</v>
      </c>
      <c r="B4392" s="475">
        <v>43648</v>
      </c>
      <c r="C4392" s="467">
        <v>23</v>
      </c>
      <c r="D4392" s="467">
        <v>962</v>
      </c>
      <c r="E4392" s="467">
        <v>67</v>
      </c>
      <c r="F4392" s="467">
        <v>0</v>
      </c>
      <c r="G4392" s="467">
        <f t="array" ref="G4392">MAX(IF($A$2:$A$8761=A4392,$D$2:$D$8761))</f>
        <v>1590</v>
      </c>
      <c r="H4392" s="467">
        <f t="shared" si="481"/>
        <v>0</v>
      </c>
      <c r="I4392" s="475" t="str">
        <f t="shared" si="482"/>
        <v/>
      </c>
      <c r="J4392" s="471">
        <f>'Potential Projects'!D4393</f>
        <v>65.667870878873899</v>
      </c>
      <c r="K4392" s="471">
        <f>'Potential Projects'!E4393</f>
        <v>7.0230506342721988</v>
      </c>
      <c r="L4392" s="476">
        <f t="shared" si="483"/>
        <v>822.30907848685388</v>
      </c>
      <c r="M4392" s="471">
        <f t="shared" si="479"/>
        <v>1546.0314085468135</v>
      </c>
      <c r="N4392" s="467">
        <f t="shared" si="484"/>
        <v>0</v>
      </c>
      <c r="O4392" s="475" t="str">
        <f t="shared" si="485"/>
        <v/>
      </c>
    </row>
    <row r="4393" spans="1:15" hidden="1">
      <c r="A4393" s="475">
        <f t="shared" si="480"/>
        <v>43647</v>
      </c>
      <c r="B4393" s="475">
        <v>43648</v>
      </c>
      <c r="C4393" s="467">
        <v>24</v>
      </c>
      <c r="D4393" s="467">
        <v>900</v>
      </c>
      <c r="E4393" s="467">
        <v>28</v>
      </c>
      <c r="F4393" s="467">
        <v>0</v>
      </c>
      <c r="G4393" s="467">
        <f t="array" ref="G4393">MAX(IF($A$2:$A$8761=A4393,$D$2:$D$8761))</f>
        <v>1590</v>
      </c>
      <c r="H4393" s="467">
        <f t="shared" si="481"/>
        <v>0</v>
      </c>
      <c r="I4393" s="475" t="str">
        <f t="shared" si="482"/>
        <v/>
      </c>
      <c r="J4393" s="471">
        <f>'Potential Projects'!D4394</f>
        <v>75.052762084364986</v>
      </c>
      <c r="K4393" s="471">
        <f>'Potential Projects'!E4394</f>
        <v>3.3065755213932486</v>
      </c>
      <c r="L4393" s="476">
        <f t="shared" si="483"/>
        <v>793.64066239424176</v>
      </c>
      <c r="M4393" s="471">
        <f t="shared" si="479"/>
        <v>1546.0314085468135</v>
      </c>
      <c r="N4393" s="467">
        <f t="shared" si="484"/>
        <v>0</v>
      </c>
      <c r="O4393" s="475" t="str">
        <f t="shared" si="485"/>
        <v/>
      </c>
    </row>
    <row r="4394" spans="1:15" hidden="1">
      <c r="A4394" s="475">
        <f t="shared" si="480"/>
        <v>43647</v>
      </c>
      <c r="B4394" s="475">
        <v>43649</v>
      </c>
      <c r="C4394" s="467">
        <v>1</v>
      </c>
      <c r="D4394" s="467">
        <v>866</v>
      </c>
      <c r="E4394" s="467">
        <v>68</v>
      </c>
      <c r="F4394" s="467">
        <v>0</v>
      </c>
      <c r="G4394" s="467">
        <f t="array" ref="G4394">MAX(IF($A$2:$A$8761=A4394,$D$2:$D$8761))</f>
        <v>1590</v>
      </c>
      <c r="H4394" s="467">
        <f t="shared" si="481"/>
        <v>0</v>
      </c>
      <c r="I4394" s="475" t="str">
        <f t="shared" si="482"/>
        <v/>
      </c>
      <c r="J4394" s="471">
        <f>'Potential Projects'!D4395</f>
        <v>39.740214678329821</v>
      </c>
      <c r="K4394" s="471">
        <f>'Potential Projects'!E4395</f>
        <v>5.3670249946248108</v>
      </c>
      <c r="L4394" s="476">
        <f t="shared" si="483"/>
        <v>752.89276032704538</v>
      </c>
      <c r="M4394" s="471">
        <f t="shared" si="479"/>
        <v>1546.0314085468135</v>
      </c>
      <c r="N4394" s="467">
        <f t="shared" si="484"/>
        <v>0</v>
      </c>
      <c r="O4394" s="475" t="str">
        <f t="shared" si="485"/>
        <v/>
      </c>
    </row>
    <row r="4395" spans="1:15" hidden="1">
      <c r="A4395" s="475">
        <f t="shared" si="480"/>
        <v>43647</v>
      </c>
      <c r="B4395" s="475">
        <v>43649</v>
      </c>
      <c r="C4395" s="467">
        <v>2</v>
      </c>
      <c r="D4395" s="467">
        <v>801</v>
      </c>
      <c r="E4395" s="467">
        <v>75</v>
      </c>
      <c r="F4395" s="467">
        <v>0</v>
      </c>
      <c r="G4395" s="467">
        <f t="array" ref="G4395">MAX(IF($A$2:$A$8761=A4395,$D$2:$D$8761))</f>
        <v>1590</v>
      </c>
      <c r="H4395" s="467">
        <f t="shared" si="481"/>
        <v>0</v>
      </c>
      <c r="I4395" s="475" t="str">
        <f t="shared" si="482"/>
        <v/>
      </c>
      <c r="J4395" s="471">
        <f>'Potential Projects'!D4396</f>
        <v>117.26316677218415</v>
      </c>
      <c r="K4395" s="471">
        <f>'Potential Projects'!E4396</f>
        <v>2.289649053966889</v>
      </c>
      <c r="L4395" s="476">
        <f t="shared" si="483"/>
        <v>606.447184173849</v>
      </c>
      <c r="M4395" s="471">
        <f t="shared" si="479"/>
        <v>1546.0314085468135</v>
      </c>
      <c r="N4395" s="467">
        <f t="shared" si="484"/>
        <v>0</v>
      </c>
      <c r="O4395" s="475" t="str">
        <f t="shared" si="485"/>
        <v/>
      </c>
    </row>
    <row r="4396" spans="1:15" hidden="1">
      <c r="A4396" s="475">
        <f t="shared" si="480"/>
        <v>43647</v>
      </c>
      <c r="B4396" s="475">
        <v>43649</v>
      </c>
      <c r="C4396" s="467">
        <v>3</v>
      </c>
      <c r="D4396" s="467">
        <v>776</v>
      </c>
      <c r="E4396" s="467">
        <v>78</v>
      </c>
      <c r="F4396" s="467">
        <v>0</v>
      </c>
      <c r="G4396" s="467">
        <f t="array" ref="G4396">MAX(IF($A$2:$A$8761=A4396,$D$2:$D$8761))</f>
        <v>1590</v>
      </c>
      <c r="H4396" s="467">
        <f t="shared" si="481"/>
        <v>0</v>
      </c>
      <c r="I4396" s="475" t="str">
        <f t="shared" si="482"/>
        <v/>
      </c>
      <c r="J4396" s="471">
        <f>'Potential Projects'!D4397</f>
        <v>134.00822170873991</v>
      </c>
      <c r="K4396" s="471">
        <f>'Potential Projects'!E4397</f>
        <v>1.0638615351537304</v>
      </c>
      <c r="L4396" s="476">
        <f t="shared" si="483"/>
        <v>562.92791675610636</v>
      </c>
      <c r="M4396" s="471">
        <f t="shared" si="479"/>
        <v>1546.0314085468135</v>
      </c>
      <c r="N4396" s="467">
        <f t="shared" si="484"/>
        <v>0</v>
      </c>
      <c r="O4396" s="475" t="str">
        <f t="shared" si="485"/>
        <v/>
      </c>
    </row>
    <row r="4397" spans="1:15" hidden="1">
      <c r="A4397" s="475">
        <f t="shared" si="480"/>
        <v>43647</v>
      </c>
      <c r="B4397" s="475">
        <v>43649</v>
      </c>
      <c r="C4397" s="467">
        <v>4</v>
      </c>
      <c r="D4397" s="467">
        <v>779</v>
      </c>
      <c r="E4397" s="467">
        <v>85</v>
      </c>
      <c r="F4397" s="467">
        <v>0</v>
      </c>
      <c r="G4397" s="467">
        <f t="array" ref="G4397">MAX(IF($A$2:$A$8761=A4397,$D$2:$D$8761))</f>
        <v>1590</v>
      </c>
      <c r="H4397" s="467">
        <f t="shared" si="481"/>
        <v>0</v>
      </c>
      <c r="I4397" s="475" t="str">
        <f t="shared" si="482"/>
        <v/>
      </c>
      <c r="J4397" s="471">
        <f>'Potential Projects'!D4398</f>
        <v>128.51271992666884</v>
      </c>
      <c r="K4397" s="471">
        <f>'Potential Projects'!E4398</f>
        <v>0.39112556439475382</v>
      </c>
      <c r="L4397" s="476">
        <f t="shared" si="483"/>
        <v>565.09615450893637</v>
      </c>
      <c r="M4397" s="471">
        <f t="shared" si="479"/>
        <v>1546.0314085468135</v>
      </c>
      <c r="N4397" s="467">
        <f t="shared" si="484"/>
        <v>0</v>
      </c>
      <c r="O4397" s="475" t="str">
        <f t="shared" si="485"/>
        <v/>
      </c>
    </row>
    <row r="4398" spans="1:15" hidden="1">
      <c r="A4398" s="475">
        <f t="shared" si="480"/>
        <v>43647</v>
      </c>
      <c r="B4398" s="475">
        <v>43649</v>
      </c>
      <c r="C4398" s="467">
        <v>5</v>
      </c>
      <c r="D4398" s="467">
        <v>802</v>
      </c>
      <c r="E4398" s="467">
        <v>86</v>
      </c>
      <c r="F4398" s="467">
        <v>0</v>
      </c>
      <c r="G4398" s="467">
        <f t="array" ref="G4398">MAX(IF($A$2:$A$8761=A4398,$D$2:$D$8761))</f>
        <v>1590</v>
      </c>
      <c r="H4398" s="467">
        <f t="shared" si="481"/>
        <v>0</v>
      </c>
      <c r="I4398" s="475" t="str">
        <f t="shared" si="482"/>
        <v/>
      </c>
      <c r="J4398" s="471">
        <f>'Potential Projects'!D4399</f>
        <v>129.63446225725011</v>
      </c>
      <c r="K4398" s="471">
        <f>'Potential Projects'!E4399</f>
        <v>0.11811992044721566</v>
      </c>
      <c r="L4398" s="476">
        <f t="shared" si="483"/>
        <v>586.24741782230262</v>
      </c>
      <c r="M4398" s="471">
        <f t="shared" si="479"/>
        <v>1546.0314085468135</v>
      </c>
      <c r="N4398" s="467">
        <f t="shared" si="484"/>
        <v>0</v>
      </c>
      <c r="O4398" s="475" t="str">
        <f t="shared" si="485"/>
        <v/>
      </c>
    </row>
    <row r="4399" spans="1:15" hidden="1">
      <c r="A4399" s="475">
        <f t="shared" si="480"/>
        <v>43647</v>
      </c>
      <c r="B4399" s="475">
        <v>43649</v>
      </c>
      <c r="C4399" s="467">
        <v>6</v>
      </c>
      <c r="D4399" s="467">
        <v>851</v>
      </c>
      <c r="E4399" s="467">
        <v>59</v>
      </c>
      <c r="F4399" s="467">
        <v>0</v>
      </c>
      <c r="G4399" s="467">
        <f t="array" ref="G4399">MAX(IF($A$2:$A$8761=A4399,$D$2:$D$8761))</f>
        <v>1590</v>
      </c>
      <c r="H4399" s="467">
        <f t="shared" si="481"/>
        <v>0</v>
      </c>
      <c r="I4399" s="475" t="str">
        <f t="shared" si="482"/>
        <v/>
      </c>
      <c r="J4399" s="471">
        <f>'Potential Projects'!D4400</f>
        <v>116.13594908874489</v>
      </c>
      <c r="K4399" s="471">
        <f>'Potential Projects'!E4400</f>
        <v>0.17678875510642875</v>
      </c>
      <c r="L4399" s="476">
        <f t="shared" si="483"/>
        <v>675.68726215614879</v>
      </c>
      <c r="M4399" s="471">
        <f t="shared" si="479"/>
        <v>1546.0314085468135</v>
      </c>
      <c r="N4399" s="467">
        <f t="shared" si="484"/>
        <v>0</v>
      </c>
      <c r="O4399" s="475" t="str">
        <f t="shared" si="485"/>
        <v/>
      </c>
    </row>
    <row r="4400" spans="1:15" hidden="1">
      <c r="A4400" s="475">
        <f t="shared" si="480"/>
        <v>43647</v>
      </c>
      <c r="B4400" s="475">
        <v>43649</v>
      </c>
      <c r="C4400" s="467">
        <v>7</v>
      </c>
      <c r="D4400" s="467">
        <v>919</v>
      </c>
      <c r="E4400" s="467">
        <v>24</v>
      </c>
      <c r="F4400" s="467">
        <v>9</v>
      </c>
      <c r="G4400" s="467">
        <f t="array" ref="G4400">MAX(IF($A$2:$A$8761=A4400,$D$2:$D$8761))</f>
        <v>1590</v>
      </c>
      <c r="H4400" s="467">
        <f t="shared" si="481"/>
        <v>0</v>
      </c>
      <c r="I4400" s="475" t="str">
        <f t="shared" si="482"/>
        <v/>
      </c>
      <c r="J4400" s="471">
        <f>'Potential Projects'!D4401</f>
        <v>71.762289447841752</v>
      </c>
      <c r="K4400" s="471">
        <f>'Potential Projects'!E4401</f>
        <v>4.1459309825843907E-2</v>
      </c>
      <c r="L4400" s="476">
        <f t="shared" si="483"/>
        <v>814.19625124233232</v>
      </c>
      <c r="M4400" s="471">
        <f t="shared" si="479"/>
        <v>1546.0314085468135</v>
      </c>
      <c r="N4400" s="467">
        <f t="shared" si="484"/>
        <v>0</v>
      </c>
      <c r="O4400" s="475" t="str">
        <f t="shared" si="485"/>
        <v/>
      </c>
    </row>
    <row r="4401" spans="1:15" hidden="1">
      <c r="A4401" s="475">
        <f t="shared" si="480"/>
        <v>43647</v>
      </c>
      <c r="B4401" s="475">
        <v>43649</v>
      </c>
      <c r="C4401" s="467">
        <v>8</v>
      </c>
      <c r="D4401" s="467">
        <v>1000</v>
      </c>
      <c r="E4401" s="467">
        <v>37</v>
      </c>
      <c r="F4401" s="467">
        <v>18</v>
      </c>
      <c r="G4401" s="467">
        <f t="array" ref="G4401">MAX(IF($A$2:$A$8761=A4401,$D$2:$D$8761))</f>
        <v>1590</v>
      </c>
      <c r="H4401" s="467">
        <f t="shared" si="481"/>
        <v>0</v>
      </c>
      <c r="I4401" s="475" t="str">
        <f t="shared" si="482"/>
        <v/>
      </c>
      <c r="J4401" s="471">
        <f>'Potential Projects'!D4402</f>
        <v>71.235564976011389</v>
      </c>
      <c r="K4401" s="471">
        <f>'Potential Projects'!E4402</f>
        <v>0.13532944528058483</v>
      </c>
      <c r="L4401" s="476">
        <f t="shared" si="483"/>
        <v>873.62910557870805</v>
      </c>
      <c r="M4401" s="471">
        <f t="shared" si="479"/>
        <v>1546.0314085468135</v>
      </c>
      <c r="N4401" s="467">
        <f t="shared" si="484"/>
        <v>0</v>
      </c>
      <c r="O4401" s="475" t="str">
        <f t="shared" si="485"/>
        <v/>
      </c>
    </row>
    <row r="4402" spans="1:15" hidden="1">
      <c r="A4402" s="475">
        <f t="shared" si="480"/>
        <v>43647</v>
      </c>
      <c r="B4402" s="475">
        <v>43649</v>
      </c>
      <c r="C4402" s="467">
        <v>9</v>
      </c>
      <c r="D4402" s="467">
        <v>1059</v>
      </c>
      <c r="E4402" s="467">
        <v>29</v>
      </c>
      <c r="F4402" s="467">
        <v>19</v>
      </c>
      <c r="G4402" s="467">
        <f t="array" ref="G4402">MAX(IF($A$2:$A$8761=A4402,$D$2:$D$8761))</f>
        <v>1590</v>
      </c>
      <c r="H4402" s="467">
        <f t="shared" si="481"/>
        <v>0</v>
      </c>
      <c r="I4402" s="475" t="str">
        <f t="shared" si="482"/>
        <v/>
      </c>
      <c r="J4402" s="471">
        <f>'Potential Projects'!D4403</f>
        <v>76.000433070037815</v>
      </c>
      <c r="K4402" s="471">
        <f>'Potential Projects'!E4403</f>
        <v>8.4483121909266823E-2</v>
      </c>
      <c r="L4402" s="476">
        <f t="shared" si="483"/>
        <v>934.91508380805294</v>
      </c>
      <c r="M4402" s="471">
        <f t="shared" si="479"/>
        <v>1546.0314085468135</v>
      </c>
      <c r="N4402" s="467">
        <f t="shared" si="484"/>
        <v>0</v>
      </c>
      <c r="O4402" s="475" t="str">
        <f t="shared" si="485"/>
        <v/>
      </c>
    </row>
    <row r="4403" spans="1:15" hidden="1">
      <c r="A4403" s="475">
        <f t="shared" si="480"/>
        <v>43647</v>
      </c>
      <c r="B4403" s="475">
        <v>43649</v>
      </c>
      <c r="C4403" s="467">
        <v>10</v>
      </c>
      <c r="D4403" s="467">
        <v>1075</v>
      </c>
      <c r="E4403" s="467">
        <v>13</v>
      </c>
      <c r="F4403" s="467">
        <v>19</v>
      </c>
      <c r="G4403" s="467">
        <f t="array" ref="G4403">MAX(IF($A$2:$A$8761=A4403,$D$2:$D$8761))</f>
        <v>1590</v>
      </c>
      <c r="H4403" s="467">
        <f t="shared" si="481"/>
        <v>0</v>
      </c>
      <c r="I4403" s="475" t="str">
        <f t="shared" si="482"/>
        <v/>
      </c>
      <c r="J4403" s="471">
        <f>'Potential Projects'!D4404</f>
        <v>114.74585375416412</v>
      </c>
      <c r="K4403" s="471">
        <f>'Potential Projects'!E4404</f>
        <v>0.57417232853149858</v>
      </c>
      <c r="L4403" s="476">
        <f t="shared" si="483"/>
        <v>927.67997391730432</v>
      </c>
      <c r="M4403" s="471">
        <f t="shared" si="479"/>
        <v>1546.0314085468135</v>
      </c>
      <c r="N4403" s="467">
        <f t="shared" si="484"/>
        <v>0</v>
      </c>
      <c r="O4403" s="475" t="str">
        <f t="shared" si="485"/>
        <v/>
      </c>
    </row>
    <row r="4404" spans="1:15" hidden="1">
      <c r="A4404" s="475">
        <f t="shared" si="480"/>
        <v>43647</v>
      </c>
      <c r="B4404" s="475">
        <v>43649</v>
      </c>
      <c r="C4404" s="467">
        <v>11</v>
      </c>
      <c r="D4404" s="467">
        <v>1088</v>
      </c>
      <c r="E4404" s="467">
        <v>9</v>
      </c>
      <c r="F4404" s="467">
        <v>19</v>
      </c>
      <c r="G4404" s="467">
        <f t="array" ref="G4404">MAX(IF($A$2:$A$8761=A4404,$D$2:$D$8761))</f>
        <v>1590</v>
      </c>
      <c r="H4404" s="467">
        <f t="shared" si="481"/>
        <v>0</v>
      </c>
      <c r="I4404" s="475" t="str">
        <f t="shared" si="482"/>
        <v/>
      </c>
      <c r="J4404" s="471">
        <f>'Potential Projects'!D4405</f>
        <v>135.36715748288293</v>
      </c>
      <c r="K4404" s="471">
        <f>'Potential Projects'!E4405</f>
        <v>1.2735048376693185</v>
      </c>
      <c r="L4404" s="476">
        <f t="shared" si="483"/>
        <v>923.35933767944778</v>
      </c>
      <c r="M4404" s="471">
        <f t="shared" si="479"/>
        <v>1546.0314085468135</v>
      </c>
      <c r="N4404" s="467">
        <f t="shared" si="484"/>
        <v>0</v>
      </c>
      <c r="O4404" s="475" t="str">
        <f t="shared" si="485"/>
        <v/>
      </c>
    </row>
    <row r="4405" spans="1:15" hidden="1">
      <c r="A4405" s="475">
        <f t="shared" si="480"/>
        <v>43647</v>
      </c>
      <c r="B4405" s="475">
        <v>43649</v>
      </c>
      <c r="C4405" s="467">
        <v>12</v>
      </c>
      <c r="D4405" s="467">
        <v>1113</v>
      </c>
      <c r="E4405" s="467">
        <v>3</v>
      </c>
      <c r="F4405" s="467">
        <v>18</v>
      </c>
      <c r="G4405" s="467">
        <f t="array" ref="G4405">MAX(IF($A$2:$A$8761=A4405,$D$2:$D$8761))</f>
        <v>1590</v>
      </c>
      <c r="H4405" s="467">
        <f t="shared" si="481"/>
        <v>0</v>
      </c>
      <c r="I4405" s="475" t="str">
        <f t="shared" si="482"/>
        <v/>
      </c>
      <c r="J4405" s="471">
        <f>'Potential Projects'!D4406</f>
        <v>134.48852464855347</v>
      </c>
      <c r="K4405" s="471">
        <f>'Potential Projects'!E4406</f>
        <v>0.91601607181251343</v>
      </c>
      <c r="L4405" s="476">
        <f t="shared" si="483"/>
        <v>956.59545927963404</v>
      </c>
      <c r="M4405" s="471">
        <f t="shared" si="479"/>
        <v>1546.0314085468135</v>
      </c>
      <c r="N4405" s="467">
        <f t="shared" si="484"/>
        <v>0</v>
      </c>
      <c r="O4405" s="475" t="str">
        <f t="shared" si="485"/>
        <v/>
      </c>
    </row>
    <row r="4406" spans="1:15" hidden="1">
      <c r="A4406" s="475">
        <f t="shared" si="480"/>
        <v>43647</v>
      </c>
      <c r="B4406" s="475">
        <v>43649</v>
      </c>
      <c r="C4406" s="467">
        <v>13</v>
      </c>
      <c r="D4406" s="467">
        <v>1135</v>
      </c>
      <c r="E4406" s="467">
        <v>3</v>
      </c>
      <c r="F4406" s="467">
        <v>19</v>
      </c>
      <c r="G4406" s="467">
        <f t="array" ref="G4406">MAX(IF($A$2:$A$8761=A4406,$D$2:$D$8761))</f>
        <v>1590</v>
      </c>
      <c r="H4406" s="467">
        <f t="shared" si="481"/>
        <v>0</v>
      </c>
      <c r="I4406" s="475" t="str">
        <f t="shared" si="482"/>
        <v/>
      </c>
      <c r="J4406" s="471">
        <f>'Potential Projects'!D4407</f>
        <v>127.48245092741534</v>
      </c>
      <c r="K4406" s="471">
        <f>'Potential Projects'!E4407</f>
        <v>0.43336712534938721</v>
      </c>
      <c r="L4406" s="476">
        <f t="shared" si="483"/>
        <v>985.08418194723527</v>
      </c>
      <c r="M4406" s="471">
        <f t="shared" si="479"/>
        <v>1546.0314085468135</v>
      </c>
      <c r="N4406" s="467">
        <f t="shared" si="484"/>
        <v>0</v>
      </c>
      <c r="O4406" s="475" t="str">
        <f t="shared" si="485"/>
        <v/>
      </c>
    </row>
    <row r="4407" spans="1:15" hidden="1">
      <c r="A4407" s="475">
        <f t="shared" si="480"/>
        <v>43647</v>
      </c>
      <c r="B4407" s="475">
        <v>43649</v>
      </c>
      <c r="C4407" s="467">
        <v>14</v>
      </c>
      <c r="D4407" s="467">
        <v>1128</v>
      </c>
      <c r="E4407" s="467">
        <v>2</v>
      </c>
      <c r="F4407" s="467">
        <v>16</v>
      </c>
      <c r="G4407" s="467">
        <f t="array" ref="G4407">MAX(IF($A$2:$A$8761=A4407,$D$2:$D$8761))</f>
        <v>1590</v>
      </c>
      <c r="H4407" s="467">
        <f t="shared" si="481"/>
        <v>0</v>
      </c>
      <c r="I4407" s="475" t="str">
        <f t="shared" si="482"/>
        <v/>
      </c>
      <c r="J4407" s="471">
        <f>'Potential Projects'!D4408</f>
        <v>126.23363241301099</v>
      </c>
      <c r="K4407" s="471">
        <f>'Potential Projects'!E4408</f>
        <v>1.9493698129434531</v>
      </c>
      <c r="L4407" s="476">
        <f t="shared" si="483"/>
        <v>981.81699777404549</v>
      </c>
      <c r="M4407" s="471">
        <f t="shared" si="479"/>
        <v>1546.0314085468135</v>
      </c>
      <c r="N4407" s="467">
        <f t="shared" si="484"/>
        <v>0</v>
      </c>
      <c r="O4407" s="475" t="str">
        <f t="shared" si="485"/>
        <v/>
      </c>
    </row>
    <row r="4408" spans="1:15" hidden="1">
      <c r="A4408" s="475">
        <f t="shared" si="480"/>
        <v>43647</v>
      </c>
      <c r="B4408" s="475">
        <v>43649</v>
      </c>
      <c r="C4408" s="467">
        <v>15</v>
      </c>
      <c r="D4408" s="467">
        <v>1143</v>
      </c>
      <c r="E4408" s="467">
        <v>3</v>
      </c>
      <c r="F4408" s="467">
        <v>14</v>
      </c>
      <c r="G4408" s="467">
        <f t="array" ref="G4408">MAX(IF($A$2:$A$8761=A4408,$D$2:$D$8761))</f>
        <v>1590</v>
      </c>
      <c r="H4408" s="467">
        <f t="shared" si="481"/>
        <v>0</v>
      </c>
      <c r="I4408" s="475" t="str">
        <f t="shared" si="482"/>
        <v/>
      </c>
      <c r="J4408" s="471">
        <f>'Potential Projects'!D4409</f>
        <v>134.22777109955186</v>
      </c>
      <c r="K4408" s="471">
        <f>'Potential Projects'!E4409</f>
        <v>0.81667017845624601</v>
      </c>
      <c r="L4408" s="476">
        <f t="shared" si="483"/>
        <v>990.95555872199191</v>
      </c>
      <c r="M4408" s="471">
        <f t="shared" si="479"/>
        <v>1546.0314085468135</v>
      </c>
      <c r="N4408" s="467">
        <f t="shared" si="484"/>
        <v>0</v>
      </c>
      <c r="O4408" s="475" t="str">
        <f t="shared" si="485"/>
        <v/>
      </c>
    </row>
    <row r="4409" spans="1:15" hidden="1">
      <c r="A4409" s="475">
        <f t="shared" si="480"/>
        <v>43647</v>
      </c>
      <c r="B4409" s="475">
        <v>43649</v>
      </c>
      <c r="C4409" s="467">
        <v>16</v>
      </c>
      <c r="D4409" s="467">
        <v>1162</v>
      </c>
      <c r="E4409" s="467">
        <v>3</v>
      </c>
      <c r="F4409" s="467">
        <v>17</v>
      </c>
      <c r="G4409" s="467">
        <f t="array" ref="G4409">MAX(IF($A$2:$A$8761=A4409,$D$2:$D$8761))</f>
        <v>1590</v>
      </c>
      <c r="H4409" s="467">
        <f t="shared" si="481"/>
        <v>0</v>
      </c>
      <c r="I4409" s="475" t="str">
        <f t="shared" si="482"/>
        <v/>
      </c>
      <c r="J4409" s="471">
        <f>'Potential Projects'!D4410</f>
        <v>132.91439216534127</v>
      </c>
      <c r="K4409" s="471">
        <f>'Potential Projects'!E4410</f>
        <v>1.2429970436465276</v>
      </c>
      <c r="L4409" s="476">
        <f t="shared" si="483"/>
        <v>1007.8426107910122</v>
      </c>
      <c r="M4409" s="471">
        <f t="shared" si="479"/>
        <v>1546.0314085468135</v>
      </c>
      <c r="N4409" s="467">
        <f t="shared" si="484"/>
        <v>0</v>
      </c>
      <c r="O4409" s="475" t="str">
        <f t="shared" si="485"/>
        <v/>
      </c>
    </row>
    <row r="4410" spans="1:15" hidden="1">
      <c r="A4410" s="475">
        <f t="shared" si="480"/>
        <v>43647</v>
      </c>
      <c r="B4410" s="475">
        <v>43649</v>
      </c>
      <c r="C4410" s="467">
        <v>17</v>
      </c>
      <c r="D4410" s="467">
        <v>1185</v>
      </c>
      <c r="E4410" s="467">
        <v>4</v>
      </c>
      <c r="F4410" s="467">
        <v>17</v>
      </c>
      <c r="G4410" s="467">
        <f t="array" ref="G4410">MAX(IF($A$2:$A$8761=A4410,$D$2:$D$8761))</f>
        <v>1590</v>
      </c>
      <c r="H4410" s="467">
        <f t="shared" si="481"/>
        <v>0</v>
      </c>
      <c r="I4410" s="475" t="str">
        <f t="shared" si="482"/>
        <v/>
      </c>
      <c r="J4410" s="471">
        <f>'Potential Projects'!D4411</f>
        <v>132.5621569226499</v>
      </c>
      <c r="K4410" s="471">
        <f>'Potential Projects'!E4411</f>
        <v>0.37626279294775317</v>
      </c>
      <c r="L4410" s="476">
        <f t="shared" si="483"/>
        <v>1031.0615802844025</v>
      </c>
      <c r="M4410" s="471">
        <f t="shared" si="479"/>
        <v>1546.0314085468135</v>
      </c>
      <c r="N4410" s="467">
        <f t="shared" si="484"/>
        <v>0</v>
      </c>
      <c r="O4410" s="475" t="str">
        <f t="shared" si="485"/>
        <v/>
      </c>
    </row>
    <row r="4411" spans="1:15" hidden="1">
      <c r="A4411" s="475">
        <f t="shared" si="480"/>
        <v>43647</v>
      </c>
      <c r="B4411" s="475">
        <v>43649</v>
      </c>
      <c r="C4411" s="467">
        <v>18</v>
      </c>
      <c r="D4411" s="467">
        <v>1191</v>
      </c>
      <c r="E4411" s="467">
        <v>2</v>
      </c>
      <c r="F4411" s="467">
        <v>17</v>
      </c>
      <c r="G4411" s="467">
        <f t="array" ref="G4411">MAX(IF($A$2:$A$8761=A4411,$D$2:$D$8761))</f>
        <v>1590</v>
      </c>
      <c r="H4411" s="467">
        <f t="shared" si="481"/>
        <v>0</v>
      </c>
      <c r="I4411" s="475" t="str">
        <f t="shared" si="482"/>
        <v/>
      </c>
      <c r="J4411" s="471">
        <f>'Potential Projects'!D4412</f>
        <v>131.50206689790147</v>
      </c>
      <c r="K4411" s="471">
        <f>'Potential Projects'!E4412</f>
        <v>7.2749354977424213E-2</v>
      </c>
      <c r="L4411" s="476">
        <f t="shared" si="483"/>
        <v>1040.4251837471211</v>
      </c>
      <c r="M4411" s="471">
        <f t="shared" ref="M4411:M4474" si="486">MAX($L$4346:$L$5089)</f>
        <v>1546.0314085468135</v>
      </c>
      <c r="N4411" s="467">
        <f t="shared" si="484"/>
        <v>0</v>
      </c>
      <c r="O4411" s="475" t="str">
        <f t="shared" si="485"/>
        <v/>
      </c>
    </row>
    <row r="4412" spans="1:15" hidden="1">
      <c r="A4412" s="475">
        <f t="shared" si="480"/>
        <v>43647</v>
      </c>
      <c r="B4412" s="475">
        <v>43649</v>
      </c>
      <c r="C4412" s="467">
        <v>19</v>
      </c>
      <c r="D4412" s="467">
        <v>1167</v>
      </c>
      <c r="E4412" s="467">
        <v>1</v>
      </c>
      <c r="F4412" s="467">
        <v>16</v>
      </c>
      <c r="G4412" s="467">
        <f t="array" ref="G4412">MAX(IF($A$2:$A$8761=A4412,$D$2:$D$8761))</f>
        <v>1590</v>
      </c>
      <c r="H4412" s="467">
        <f t="shared" si="481"/>
        <v>0</v>
      </c>
      <c r="I4412" s="475" t="str">
        <f t="shared" si="482"/>
        <v/>
      </c>
      <c r="J4412" s="471">
        <f>'Potential Projects'!D4413</f>
        <v>114.67196096294383</v>
      </c>
      <c r="K4412" s="471">
        <f>'Potential Projects'!E4413</f>
        <v>5.8668834659213076E-2</v>
      </c>
      <c r="L4412" s="476">
        <f t="shared" si="483"/>
        <v>1035.2693702023971</v>
      </c>
      <c r="M4412" s="471">
        <f t="shared" si="486"/>
        <v>1546.0314085468135</v>
      </c>
      <c r="N4412" s="467">
        <f t="shared" si="484"/>
        <v>0</v>
      </c>
      <c r="O4412" s="475" t="str">
        <f t="shared" si="485"/>
        <v/>
      </c>
    </row>
    <row r="4413" spans="1:15" hidden="1">
      <c r="A4413" s="475">
        <f t="shared" si="480"/>
        <v>43647</v>
      </c>
      <c r="B4413" s="475">
        <v>43649</v>
      </c>
      <c r="C4413" s="467">
        <v>20</v>
      </c>
      <c r="D4413" s="467">
        <v>1126</v>
      </c>
      <c r="E4413" s="467">
        <v>0</v>
      </c>
      <c r="F4413" s="467">
        <v>4</v>
      </c>
      <c r="G4413" s="467">
        <f t="array" ref="G4413">MAX(IF($A$2:$A$8761=A4413,$D$2:$D$8761))</f>
        <v>1590</v>
      </c>
      <c r="H4413" s="467">
        <f t="shared" si="481"/>
        <v>0</v>
      </c>
      <c r="I4413" s="475" t="str">
        <f t="shared" si="482"/>
        <v/>
      </c>
      <c r="J4413" s="471">
        <f>'Potential Projects'!D4414</f>
        <v>116.23177506840204</v>
      </c>
      <c r="K4413" s="471">
        <f>'Potential Projects'!E4414</f>
        <v>26.794447914427007</v>
      </c>
      <c r="L4413" s="476">
        <f t="shared" si="483"/>
        <v>978.97377701717096</v>
      </c>
      <c r="M4413" s="471">
        <f t="shared" si="486"/>
        <v>1546.0314085468135</v>
      </c>
      <c r="N4413" s="467">
        <f t="shared" si="484"/>
        <v>0</v>
      </c>
      <c r="O4413" s="475" t="str">
        <f t="shared" si="485"/>
        <v/>
      </c>
    </row>
    <row r="4414" spans="1:15" hidden="1">
      <c r="A4414" s="475">
        <f t="shared" si="480"/>
        <v>43647</v>
      </c>
      <c r="B4414" s="475">
        <v>43649</v>
      </c>
      <c r="C4414" s="467">
        <v>21</v>
      </c>
      <c r="D4414" s="467">
        <v>1078</v>
      </c>
      <c r="E4414" s="467">
        <v>0</v>
      </c>
      <c r="F4414" s="467">
        <v>0</v>
      </c>
      <c r="G4414" s="467">
        <f t="array" ref="G4414">MAX(IF($A$2:$A$8761=A4414,$D$2:$D$8761))</f>
        <v>1590</v>
      </c>
      <c r="H4414" s="467">
        <f t="shared" si="481"/>
        <v>0</v>
      </c>
      <c r="I4414" s="475" t="str">
        <f t="shared" si="482"/>
        <v/>
      </c>
      <c r="J4414" s="471">
        <f>'Potential Projects'!D4415</f>
        <v>112.71372969017311</v>
      </c>
      <c r="K4414" s="471">
        <f>'Potential Projects'!E4415</f>
        <v>35.246671360997638</v>
      </c>
      <c r="L4414" s="476">
        <f t="shared" si="483"/>
        <v>930.03959894882928</v>
      </c>
      <c r="M4414" s="471">
        <f t="shared" si="486"/>
        <v>1546.0314085468135</v>
      </c>
      <c r="N4414" s="467">
        <f t="shared" si="484"/>
        <v>0</v>
      </c>
      <c r="O4414" s="475" t="str">
        <f t="shared" si="485"/>
        <v/>
      </c>
    </row>
    <row r="4415" spans="1:15" hidden="1">
      <c r="A4415" s="475">
        <f t="shared" si="480"/>
        <v>43647</v>
      </c>
      <c r="B4415" s="475">
        <v>43649</v>
      </c>
      <c r="C4415" s="467">
        <v>22</v>
      </c>
      <c r="D4415" s="467">
        <v>1064</v>
      </c>
      <c r="E4415" s="467">
        <v>0</v>
      </c>
      <c r="F4415" s="467">
        <v>0</v>
      </c>
      <c r="G4415" s="467">
        <f t="array" ref="G4415">MAX(IF($A$2:$A$8761=A4415,$D$2:$D$8761))</f>
        <v>1590</v>
      </c>
      <c r="H4415" s="467">
        <f t="shared" si="481"/>
        <v>0</v>
      </c>
      <c r="I4415" s="475" t="str">
        <f t="shared" si="482"/>
        <v/>
      </c>
      <c r="J4415" s="471">
        <f>'Potential Projects'!D4416</f>
        <v>119.32565624276528</v>
      </c>
      <c r="K4415" s="471">
        <f>'Potential Projects'!E4416</f>
        <v>28.953461029886046</v>
      </c>
      <c r="L4415" s="476">
        <f t="shared" si="483"/>
        <v>915.72088272734868</v>
      </c>
      <c r="M4415" s="471">
        <f t="shared" si="486"/>
        <v>1546.0314085468135</v>
      </c>
      <c r="N4415" s="467">
        <f t="shared" si="484"/>
        <v>0</v>
      </c>
      <c r="O4415" s="475" t="str">
        <f t="shared" si="485"/>
        <v/>
      </c>
    </row>
    <row r="4416" spans="1:15" hidden="1">
      <c r="A4416" s="475">
        <f t="shared" si="480"/>
        <v>43647</v>
      </c>
      <c r="B4416" s="475">
        <v>43649</v>
      </c>
      <c r="C4416" s="467">
        <v>23</v>
      </c>
      <c r="D4416" s="467">
        <v>973</v>
      </c>
      <c r="E4416" s="467">
        <v>3</v>
      </c>
      <c r="F4416" s="467">
        <v>0</v>
      </c>
      <c r="G4416" s="467">
        <f t="array" ref="G4416">MAX(IF($A$2:$A$8761=A4416,$D$2:$D$8761))</f>
        <v>1590</v>
      </c>
      <c r="H4416" s="467">
        <f t="shared" si="481"/>
        <v>0</v>
      </c>
      <c r="I4416" s="475" t="str">
        <f t="shared" si="482"/>
        <v/>
      </c>
      <c r="J4416" s="471">
        <f>'Potential Projects'!D4417</f>
        <v>114.96175310752935</v>
      </c>
      <c r="K4416" s="471">
        <f>'Potential Projects'!E4417</f>
        <v>28.502884379703293</v>
      </c>
      <c r="L4416" s="476">
        <f t="shared" si="483"/>
        <v>826.53536251276728</v>
      </c>
      <c r="M4416" s="471">
        <f t="shared" si="486"/>
        <v>1546.0314085468135</v>
      </c>
      <c r="N4416" s="467">
        <f t="shared" si="484"/>
        <v>0</v>
      </c>
      <c r="O4416" s="475" t="str">
        <f t="shared" si="485"/>
        <v/>
      </c>
    </row>
    <row r="4417" spans="1:15" hidden="1">
      <c r="A4417" s="475">
        <f t="shared" si="480"/>
        <v>43647</v>
      </c>
      <c r="B4417" s="475">
        <v>43649</v>
      </c>
      <c r="C4417" s="467">
        <v>24</v>
      </c>
      <c r="D4417" s="467">
        <v>901</v>
      </c>
      <c r="E4417" s="467">
        <v>1</v>
      </c>
      <c r="F4417" s="467">
        <v>0</v>
      </c>
      <c r="G4417" s="467">
        <f t="array" ref="G4417">MAX(IF($A$2:$A$8761=A4417,$D$2:$D$8761))</f>
        <v>1590</v>
      </c>
      <c r="H4417" s="467">
        <f t="shared" si="481"/>
        <v>0</v>
      </c>
      <c r="I4417" s="475" t="str">
        <f t="shared" si="482"/>
        <v/>
      </c>
      <c r="J4417" s="471">
        <f>'Potential Projects'!D4418</f>
        <v>98.064042470094279</v>
      </c>
      <c r="K4417" s="471">
        <f>'Potential Projects'!E4418</f>
        <v>34.72178085357988</v>
      </c>
      <c r="L4417" s="476">
        <f t="shared" si="483"/>
        <v>767.21417667632591</v>
      </c>
      <c r="M4417" s="471">
        <f t="shared" si="486"/>
        <v>1546.0314085468135</v>
      </c>
      <c r="N4417" s="467">
        <f t="shared" si="484"/>
        <v>0</v>
      </c>
      <c r="O4417" s="475" t="str">
        <f t="shared" si="485"/>
        <v/>
      </c>
    </row>
    <row r="4418" spans="1:15" hidden="1">
      <c r="A4418" s="475">
        <f t="shared" ref="A4418:A4481" si="487">DATE(YEAR(B4418),MONTH(B4418),1)</f>
        <v>43647</v>
      </c>
      <c r="B4418" s="475">
        <v>43650</v>
      </c>
      <c r="C4418" s="467">
        <v>1</v>
      </c>
      <c r="D4418" s="467">
        <v>841</v>
      </c>
      <c r="E4418" s="467">
        <v>0</v>
      </c>
      <c r="F4418" s="467">
        <v>0</v>
      </c>
      <c r="G4418" s="467">
        <f t="array" ref="G4418">MAX(IF($A$2:$A$8761=A4418,$D$2:$D$8761))</f>
        <v>1590</v>
      </c>
      <c r="H4418" s="467">
        <f t="shared" ref="H4418:H4481" si="488">IF(G4418=D4418,1,0)</f>
        <v>0</v>
      </c>
      <c r="I4418" s="475" t="str">
        <f t="shared" ref="I4418:I4481" si="489">IF(D4418=G4418,B4418,"")</f>
        <v/>
      </c>
      <c r="J4418" s="471">
        <f>'Potential Projects'!D4419</f>
        <v>97.194078769443479</v>
      </c>
      <c r="K4418" s="471">
        <f>'Potential Projects'!E4419</f>
        <v>30.818347720920233</v>
      </c>
      <c r="L4418" s="476">
        <f t="shared" ref="L4418:L4481" si="490">D4418-E4418-F4418-J4418-K4418</f>
        <v>712.98757350963638</v>
      </c>
      <c r="M4418" s="471">
        <f t="shared" si="486"/>
        <v>1546.0314085468135</v>
      </c>
      <c r="N4418" s="467">
        <f t="shared" ref="N4418:N4481" si="491">IF(M4418=L4418,1,0)</f>
        <v>0</v>
      </c>
      <c r="O4418" s="475" t="str">
        <f t="shared" ref="O4418:O4481" si="492">IF(L4418=M4418,B4418,"")</f>
        <v/>
      </c>
    </row>
    <row r="4419" spans="1:15" hidden="1">
      <c r="A4419" s="475">
        <f t="shared" si="487"/>
        <v>43647</v>
      </c>
      <c r="B4419" s="475">
        <v>43650</v>
      </c>
      <c r="C4419" s="467">
        <v>2</v>
      </c>
      <c r="D4419" s="467">
        <v>795</v>
      </c>
      <c r="E4419" s="467">
        <v>0</v>
      </c>
      <c r="F4419" s="467">
        <v>0</v>
      </c>
      <c r="G4419" s="467">
        <f t="array" ref="G4419">MAX(IF($A$2:$A$8761=A4419,$D$2:$D$8761))</f>
        <v>1590</v>
      </c>
      <c r="H4419" s="467">
        <f t="shared" si="488"/>
        <v>0</v>
      </c>
      <c r="I4419" s="475" t="str">
        <f t="shared" si="489"/>
        <v/>
      </c>
      <c r="J4419" s="471">
        <f>'Potential Projects'!D4420</f>
        <v>98.83733683659942</v>
      </c>
      <c r="K4419" s="471">
        <f>'Potential Projects'!E4420</f>
        <v>23.259455063427218</v>
      </c>
      <c r="L4419" s="476">
        <f t="shared" si="490"/>
        <v>672.90320809997331</v>
      </c>
      <c r="M4419" s="471">
        <f t="shared" si="486"/>
        <v>1546.0314085468135</v>
      </c>
      <c r="N4419" s="467">
        <f t="shared" si="491"/>
        <v>0</v>
      </c>
      <c r="O4419" s="475" t="str">
        <f t="shared" si="492"/>
        <v/>
      </c>
    </row>
    <row r="4420" spans="1:15" hidden="1">
      <c r="A4420" s="475">
        <f t="shared" si="487"/>
        <v>43647</v>
      </c>
      <c r="B4420" s="475">
        <v>43650</v>
      </c>
      <c r="C4420" s="467">
        <v>3</v>
      </c>
      <c r="D4420" s="467">
        <v>783</v>
      </c>
      <c r="E4420" s="467">
        <v>9</v>
      </c>
      <c r="F4420" s="467">
        <v>0</v>
      </c>
      <c r="G4420" s="467">
        <f t="array" ref="G4420">MAX(IF($A$2:$A$8761=A4420,$D$2:$D$8761))</f>
        <v>1590</v>
      </c>
      <c r="H4420" s="467">
        <f t="shared" si="488"/>
        <v>0</v>
      </c>
      <c r="I4420" s="475" t="str">
        <f t="shared" si="489"/>
        <v/>
      </c>
      <c r="J4420" s="471">
        <f>'Potential Projects'!D4421</f>
        <v>63.044273627752574</v>
      </c>
      <c r="K4420" s="471">
        <f>'Potential Projects'!E4421</f>
        <v>21.759097398408944</v>
      </c>
      <c r="L4420" s="476">
        <f t="shared" si="490"/>
        <v>689.19662897383853</v>
      </c>
      <c r="M4420" s="471">
        <f t="shared" si="486"/>
        <v>1546.0314085468135</v>
      </c>
      <c r="N4420" s="467">
        <f t="shared" si="491"/>
        <v>0</v>
      </c>
      <c r="O4420" s="475" t="str">
        <f t="shared" si="492"/>
        <v/>
      </c>
    </row>
    <row r="4421" spans="1:15" hidden="1">
      <c r="A4421" s="475">
        <f t="shared" si="487"/>
        <v>43647</v>
      </c>
      <c r="B4421" s="475">
        <v>43650</v>
      </c>
      <c r="C4421" s="467">
        <v>4</v>
      </c>
      <c r="D4421" s="467">
        <v>782</v>
      </c>
      <c r="E4421" s="467">
        <v>7</v>
      </c>
      <c r="F4421" s="467">
        <v>0</v>
      </c>
      <c r="G4421" s="467">
        <f t="array" ref="G4421">MAX(IF($A$2:$A$8761=A4421,$D$2:$D$8761))</f>
        <v>1590</v>
      </c>
      <c r="H4421" s="467">
        <f t="shared" si="488"/>
        <v>0</v>
      </c>
      <c r="I4421" s="475" t="str">
        <f t="shared" si="489"/>
        <v/>
      </c>
      <c r="J4421" s="471">
        <f>'Potential Projects'!D4422</f>
        <v>95.296531176724585</v>
      </c>
      <c r="K4421" s="471">
        <f>'Potential Projects'!E4422</f>
        <v>17.904163835734252</v>
      </c>
      <c r="L4421" s="476">
        <f t="shared" si="490"/>
        <v>661.79930498754118</v>
      </c>
      <c r="M4421" s="471">
        <f t="shared" si="486"/>
        <v>1546.0314085468135</v>
      </c>
      <c r="N4421" s="467">
        <f t="shared" si="491"/>
        <v>0</v>
      </c>
      <c r="O4421" s="475" t="str">
        <f t="shared" si="492"/>
        <v/>
      </c>
    </row>
    <row r="4422" spans="1:15" hidden="1">
      <c r="A4422" s="475">
        <f t="shared" si="487"/>
        <v>43647</v>
      </c>
      <c r="B4422" s="475">
        <v>43650</v>
      </c>
      <c r="C4422" s="467">
        <v>5</v>
      </c>
      <c r="D4422" s="467">
        <v>774</v>
      </c>
      <c r="E4422" s="467">
        <v>5</v>
      </c>
      <c r="F4422" s="467">
        <v>0</v>
      </c>
      <c r="G4422" s="467">
        <f t="array" ref="G4422">MAX(IF($A$2:$A$8761=A4422,$D$2:$D$8761))</f>
        <v>1590</v>
      </c>
      <c r="H4422" s="467">
        <f t="shared" si="488"/>
        <v>0</v>
      </c>
      <c r="I4422" s="475" t="str">
        <f t="shared" si="489"/>
        <v/>
      </c>
      <c r="J4422" s="471">
        <f>'Potential Projects'!D4423</f>
        <v>110.43581772611864</v>
      </c>
      <c r="K4422" s="471">
        <f>'Potential Projects'!E4423</f>
        <v>28.883058428294991</v>
      </c>
      <c r="L4422" s="476">
        <f t="shared" si="490"/>
        <v>629.68112384558628</v>
      </c>
      <c r="M4422" s="471">
        <f t="shared" si="486"/>
        <v>1546.0314085468135</v>
      </c>
      <c r="N4422" s="467">
        <f t="shared" si="491"/>
        <v>0</v>
      </c>
      <c r="O4422" s="475" t="str">
        <f t="shared" si="492"/>
        <v/>
      </c>
    </row>
    <row r="4423" spans="1:15" hidden="1">
      <c r="A4423" s="475">
        <f t="shared" si="487"/>
        <v>43647</v>
      </c>
      <c r="B4423" s="475">
        <v>43650</v>
      </c>
      <c r="C4423" s="467">
        <v>6</v>
      </c>
      <c r="D4423" s="467">
        <v>779</v>
      </c>
      <c r="E4423" s="467">
        <v>15</v>
      </c>
      <c r="F4423" s="467">
        <v>1</v>
      </c>
      <c r="G4423" s="467">
        <f t="array" ref="G4423">MAX(IF($A$2:$A$8761=A4423,$D$2:$D$8761))</f>
        <v>1590</v>
      </c>
      <c r="H4423" s="467">
        <f t="shared" si="488"/>
        <v>0</v>
      </c>
      <c r="I4423" s="475" t="str">
        <f t="shared" si="489"/>
        <v/>
      </c>
      <c r="J4423" s="471">
        <f>'Potential Projects'!D4424</f>
        <v>82.248698721280547</v>
      </c>
      <c r="K4423" s="471">
        <f>'Potential Projects'!E4424</f>
        <v>27.026776499677496</v>
      </c>
      <c r="L4423" s="476">
        <f t="shared" si="490"/>
        <v>653.72452477904199</v>
      </c>
      <c r="M4423" s="471">
        <f t="shared" si="486"/>
        <v>1546.0314085468135</v>
      </c>
      <c r="N4423" s="467">
        <f t="shared" si="491"/>
        <v>0</v>
      </c>
      <c r="O4423" s="475" t="str">
        <f t="shared" si="492"/>
        <v/>
      </c>
    </row>
    <row r="4424" spans="1:15" hidden="1">
      <c r="A4424" s="475">
        <f t="shared" si="487"/>
        <v>43647</v>
      </c>
      <c r="B4424" s="475">
        <v>43650</v>
      </c>
      <c r="C4424" s="467">
        <v>7</v>
      </c>
      <c r="D4424" s="467">
        <v>809</v>
      </c>
      <c r="E4424" s="467">
        <v>21</v>
      </c>
      <c r="F4424" s="467">
        <v>10</v>
      </c>
      <c r="G4424" s="467">
        <f t="array" ref="G4424">MAX(IF($A$2:$A$8761=A4424,$D$2:$D$8761))</f>
        <v>1590</v>
      </c>
      <c r="H4424" s="467">
        <f t="shared" si="488"/>
        <v>0</v>
      </c>
      <c r="I4424" s="475" t="str">
        <f t="shared" si="489"/>
        <v/>
      </c>
      <c r="J4424" s="471">
        <f>'Potential Projects'!D4425</f>
        <v>30.350689622988405</v>
      </c>
      <c r="K4424" s="471">
        <f>'Potential Projects'!E4425</f>
        <v>15.543329929047516</v>
      </c>
      <c r="L4424" s="476">
        <f t="shared" si="490"/>
        <v>732.10598044796404</v>
      </c>
      <c r="M4424" s="471">
        <f t="shared" si="486"/>
        <v>1546.0314085468135</v>
      </c>
      <c r="N4424" s="467">
        <f t="shared" si="491"/>
        <v>0</v>
      </c>
      <c r="O4424" s="475" t="str">
        <f t="shared" si="492"/>
        <v/>
      </c>
    </row>
    <row r="4425" spans="1:15" hidden="1">
      <c r="A4425" s="475">
        <f t="shared" si="487"/>
        <v>43647</v>
      </c>
      <c r="B4425" s="475">
        <v>43650</v>
      </c>
      <c r="C4425" s="467">
        <v>8</v>
      </c>
      <c r="D4425" s="467">
        <v>854</v>
      </c>
      <c r="E4425" s="467">
        <v>25</v>
      </c>
      <c r="F4425" s="467">
        <v>18</v>
      </c>
      <c r="G4425" s="467">
        <f t="array" ref="G4425">MAX(IF($A$2:$A$8761=A4425,$D$2:$D$8761))</f>
        <v>1590</v>
      </c>
      <c r="H4425" s="467">
        <f t="shared" si="488"/>
        <v>0</v>
      </c>
      <c r="I4425" s="475" t="str">
        <f t="shared" si="489"/>
        <v/>
      </c>
      <c r="J4425" s="471">
        <f>'Potential Projects'!D4426</f>
        <v>40.62102663635573</v>
      </c>
      <c r="K4425" s="471">
        <f>'Potential Projects'!E4426</f>
        <v>8.3200230058052043</v>
      </c>
      <c r="L4425" s="476">
        <f t="shared" si="490"/>
        <v>762.05895035783908</v>
      </c>
      <c r="M4425" s="471">
        <f t="shared" si="486"/>
        <v>1546.0314085468135</v>
      </c>
      <c r="N4425" s="467">
        <f t="shared" si="491"/>
        <v>0</v>
      </c>
      <c r="O4425" s="475" t="str">
        <f t="shared" si="492"/>
        <v/>
      </c>
    </row>
    <row r="4426" spans="1:15" hidden="1">
      <c r="A4426" s="475">
        <f t="shared" si="487"/>
        <v>43647</v>
      </c>
      <c r="B4426" s="475">
        <v>43650</v>
      </c>
      <c r="C4426" s="467">
        <v>9</v>
      </c>
      <c r="D4426" s="467">
        <v>909</v>
      </c>
      <c r="E4426" s="467">
        <v>19</v>
      </c>
      <c r="F4426" s="467">
        <v>15</v>
      </c>
      <c r="G4426" s="467">
        <f t="array" ref="G4426">MAX(IF($A$2:$A$8761=A4426,$D$2:$D$8761))</f>
        <v>1590</v>
      </c>
      <c r="H4426" s="467">
        <f t="shared" si="488"/>
        <v>0</v>
      </c>
      <c r="I4426" s="475" t="str">
        <f t="shared" si="489"/>
        <v/>
      </c>
      <c r="J4426" s="471">
        <f>'Potential Projects'!D4427</f>
        <v>37.492393219917133</v>
      </c>
      <c r="K4426" s="471">
        <f>'Potential Projects'!E4427</f>
        <v>13.850538486347023</v>
      </c>
      <c r="L4426" s="476">
        <f t="shared" si="490"/>
        <v>823.65706829373585</v>
      </c>
      <c r="M4426" s="471">
        <f t="shared" si="486"/>
        <v>1546.0314085468135</v>
      </c>
      <c r="N4426" s="467">
        <f t="shared" si="491"/>
        <v>0</v>
      </c>
      <c r="O4426" s="475" t="str">
        <f t="shared" si="492"/>
        <v/>
      </c>
    </row>
    <row r="4427" spans="1:15" hidden="1">
      <c r="A4427" s="475">
        <f t="shared" si="487"/>
        <v>43647</v>
      </c>
      <c r="B4427" s="475">
        <v>43650</v>
      </c>
      <c r="C4427" s="467">
        <v>10</v>
      </c>
      <c r="D4427" s="467">
        <v>951</v>
      </c>
      <c r="E4427" s="467">
        <v>13</v>
      </c>
      <c r="F4427" s="467">
        <v>16</v>
      </c>
      <c r="G4427" s="467">
        <f t="array" ref="G4427">MAX(IF($A$2:$A$8761=A4427,$D$2:$D$8761))</f>
        <v>1590</v>
      </c>
      <c r="H4427" s="467">
        <f t="shared" si="488"/>
        <v>0</v>
      </c>
      <c r="I4427" s="475" t="str">
        <f t="shared" si="489"/>
        <v/>
      </c>
      <c r="J4427" s="471">
        <f>'Potential Projects'!D4428</f>
        <v>22.013604857522871</v>
      </c>
      <c r="K4427" s="471">
        <f>'Potential Projects'!E4428</f>
        <v>14.297203880885831</v>
      </c>
      <c r="L4427" s="476">
        <f t="shared" si="490"/>
        <v>885.6891912615913</v>
      </c>
      <c r="M4427" s="471">
        <f t="shared" si="486"/>
        <v>1546.0314085468135</v>
      </c>
      <c r="N4427" s="467">
        <f t="shared" si="491"/>
        <v>0</v>
      </c>
      <c r="O4427" s="475" t="str">
        <f t="shared" si="492"/>
        <v/>
      </c>
    </row>
    <row r="4428" spans="1:15" hidden="1">
      <c r="A4428" s="475">
        <f t="shared" si="487"/>
        <v>43647</v>
      </c>
      <c r="B4428" s="475">
        <v>43650</v>
      </c>
      <c r="C4428" s="467">
        <v>11</v>
      </c>
      <c r="D4428" s="467">
        <v>986</v>
      </c>
      <c r="E4428" s="467">
        <v>11</v>
      </c>
      <c r="F4428" s="467">
        <v>18</v>
      </c>
      <c r="G4428" s="467">
        <f t="array" ref="G4428">MAX(IF($A$2:$A$8761=A4428,$D$2:$D$8761))</f>
        <v>1590</v>
      </c>
      <c r="H4428" s="467">
        <f t="shared" si="488"/>
        <v>0</v>
      </c>
      <c r="I4428" s="475" t="str">
        <f t="shared" si="489"/>
        <v/>
      </c>
      <c r="J4428" s="471">
        <f>'Potential Projects'!D4429</f>
        <v>29.588370360651282</v>
      </c>
      <c r="K4428" s="471">
        <f>'Potential Projects'!E4429</f>
        <v>15.087277520963234</v>
      </c>
      <c r="L4428" s="476">
        <f t="shared" si="490"/>
        <v>912.32435211838549</v>
      </c>
      <c r="M4428" s="471">
        <f t="shared" si="486"/>
        <v>1546.0314085468135</v>
      </c>
      <c r="N4428" s="467">
        <f t="shared" si="491"/>
        <v>0</v>
      </c>
      <c r="O4428" s="475" t="str">
        <f t="shared" si="492"/>
        <v/>
      </c>
    </row>
    <row r="4429" spans="1:15" hidden="1">
      <c r="A4429" s="475">
        <f t="shared" si="487"/>
        <v>43647</v>
      </c>
      <c r="B4429" s="475">
        <v>43650</v>
      </c>
      <c r="C4429" s="467">
        <v>12</v>
      </c>
      <c r="D4429" s="467">
        <v>1001</v>
      </c>
      <c r="E4429" s="467">
        <v>14</v>
      </c>
      <c r="F4429" s="467">
        <v>19</v>
      </c>
      <c r="G4429" s="467">
        <f t="array" ref="G4429">MAX(IF($A$2:$A$8761=A4429,$D$2:$D$8761))</f>
        <v>1590</v>
      </c>
      <c r="H4429" s="467">
        <f t="shared" si="488"/>
        <v>0</v>
      </c>
      <c r="I4429" s="475" t="str">
        <f t="shared" si="489"/>
        <v/>
      </c>
      <c r="J4429" s="471">
        <f>'Potential Projects'!D4430</f>
        <v>41.024385019795233</v>
      </c>
      <c r="K4429" s="471">
        <f>'Potential Projects'!E4430</f>
        <v>33.273834014190498</v>
      </c>
      <c r="L4429" s="476">
        <f t="shared" si="490"/>
        <v>893.70178096601433</v>
      </c>
      <c r="M4429" s="471">
        <f t="shared" si="486"/>
        <v>1546.0314085468135</v>
      </c>
      <c r="N4429" s="467">
        <f t="shared" si="491"/>
        <v>0</v>
      </c>
      <c r="O4429" s="475" t="str">
        <f t="shared" si="492"/>
        <v/>
      </c>
    </row>
    <row r="4430" spans="1:15" hidden="1">
      <c r="A4430" s="475">
        <f t="shared" si="487"/>
        <v>43647</v>
      </c>
      <c r="B4430" s="475">
        <v>43650</v>
      </c>
      <c r="C4430" s="467">
        <v>13</v>
      </c>
      <c r="D4430" s="467">
        <v>1060</v>
      </c>
      <c r="E4430" s="467">
        <v>17</v>
      </c>
      <c r="F4430" s="467">
        <v>19</v>
      </c>
      <c r="G4430" s="467">
        <f t="array" ref="G4430">MAX(IF($A$2:$A$8761=A4430,$D$2:$D$8761))</f>
        <v>1590</v>
      </c>
      <c r="H4430" s="467">
        <f t="shared" si="488"/>
        <v>0</v>
      </c>
      <c r="I4430" s="475" t="str">
        <f t="shared" si="489"/>
        <v/>
      </c>
      <c r="J4430" s="471">
        <f>'Potential Projects'!D4431</f>
        <v>58.435410672298843</v>
      </c>
      <c r="K4430" s="471">
        <f>'Potential Projects'!E4431</f>
        <v>51.224932917652126</v>
      </c>
      <c r="L4430" s="476">
        <f t="shared" si="490"/>
        <v>914.33965641004897</v>
      </c>
      <c r="M4430" s="471">
        <f t="shared" si="486"/>
        <v>1546.0314085468135</v>
      </c>
      <c r="N4430" s="467">
        <f t="shared" si="491"/>
        <v>0</v>
      </c>
      <c r="O4430" s="475" t="str">
        <f t="shared" si="492"/>
        <v/>
      </c>
    </row>
    <row r="4431" spans="1:15" hidden="1">
      <c r="A4431" s="475">
        <f t="shared" si="487"/>
        <v>43647</v>
      </c>
      <c r="B4431" s="475">
        <v>43650</v>
      </c>
      <c r="C4431" s="467">
        <v>14</v>
      </c>
      <c r="D4431" s="467">
        <v>1074</v>
      </c>
      <c r="E4431" s="467">
        <v>13</v>
      </c>
      <c r="F4431" s="467">
        <v>18</v>
      </c>
      <c r="G4431" s="467">
        <f t="array" ref="G4431">MAX(IF($A$2:$A$8761=A4431,$D$2:$D$8761))</f>
        <v>1590</v>
      </c>
      <c r="H4431" s="467">
        <f t="shared" si="488"/>
        <v>0</v>
      </c>
      <c r="I4431" s="475" t="str">
        <f t="shared" si="489"/>
        <v/>
      </c>
      <c r="J4431" s="471">
        <f>'Potential Projects'!D4432</f>
        <v>68.479871048243254</v>
      </c>
      <c r="K4431" s="471">
        <f>'Potential Projects'!E4432</f>
        <v>48.854711997419912</v>
      </c>
      <c r="L4431" s="476">
        <f t="shared" si="490"/>
        <v>925.66541695433682</v>
      </c>
      <c r="M4431" s="471">
        <f t="shared" si="486"/>
        <v>1546.0314085468135</v>
      </c>
      <c r="N4431" s="467">
        <f t="shared" si="491"/>
        <v>0</v>
      </c>
      <c r="O4431" s="475" t="str">
        <f t="shared" si="492"/>
        <v/>
      </c>
    </row>
    <row r="4432" spans="1:15" hidden="1">
      <c r="A4432" s="475">
        <f t="shared" si="487"/>
        <v>43647</v>
      </c>
      <c r="B4432" s="475">
        <v>43650</v>
      </c>
      <c r="C4432" s="467">
        <v>15</v>
      </c>
      <c r="D4432" s="467">
        <v>1063</v>
      </c>
      <c r="E4432" s="467">
        <v>9</v>
      </c>
      <c r="F4432" s="467">
        <v>20</v>
      </c>
      <c r="G4432" s="467">
        <f t="array" ref="G4432">MAX(IF($A$2:$A$8761=A4432,$D$2:$D$8761))</f>
        <v>1590</v>
      </c>
      <c r="H4432" s="467">
        <f t="shared" si="488"/>
        <v>0</v>
      </c>
      <c r="I4432" s="475" t="str">
        <f t="shared" si="489"/>
        <v/>
      </c>
      <c r="J4432" s="471">
        <f>'Potential Projects'!D4433</f>
        <v>66.848285745710228</v>
      </c>
      <c r="K4432" s="471">
        <f>'Potential Projects'!E4433</f>
        <v>59.187467157600516</v>
      </c>
      <c r="L4432" s="476">
        <f t="shared" si="490"/>
        <v>907.96424709668929</v>
      </c>
      <c r="M4432" s="471">
        <f t="shared" si="486"/>
        <v>1546.0314085468135</v>
      </c>
      <c r="N4432" s="467">
        <f t="shared" si="491"/>
        <v>0</v>
      </c>
      <c r="O4432" s="475" t="str">
        <f t="shared" si="492"/>
        <v/>
      </c>
    </row>
    <row r="4433" spans="1:15" hidden="1">
      <c r="A4433" s="475">
        <f t="shared" si="487"/>
        <v>43647</v>
      </c>
      <c r="B4433" s="475">
        <v>43650</v>
      </c>
      <c r="C4433" s="467">
        <v>16</v>
      </c>
      <c r="D4433" s="467">
        <v>1070</v>
      </c>
      <c r="E4433" s="467">
        <v>9</v>
      </c>
      <c r="F4433" s="467">
        <v>19</v>
      </c>
      <c r="G4433" s="467">
        <f t="array" ref="G4433">MAX(IF($A$2:$A$8761=A4433,$D$2:$D$8761))</f>
        <v>1590</v>
      </c>
      <c r="H4433" s="467">
        <f t="shared" si="488"/>
        <v>0</v>
      </c>
      <c r="I4433" s="475" t="str">
        <f t="shared" si="489"/>
        <v/>
      </c>
      <c r="J4433" s="471">
        <f>'Potential Projects'!D4434</f>
        <v>93.096193401994171</v>
      </c>
      <c r="K4433" s="471">
        <f>'Potential Projects'!E4434</f>
        <v>77.752633197161899</v>
      </c>
      <c r="L4433" s="476">
        <f t="shared" si="490"/>
        <v>871.15117340084396</v>
      </c>
      <c r="M4433" s="471">
        <f t="shared" si="486"/>
        <v>1546.0314085468135</v>
      </c>
      <c r="N4433" s="467">
        <f t="shared" si="491"/>
        <v>0</v>
      </c>
      <c r="O4433" s="475" t="str">
        <f t="shared" si="492"/>
        <v/>
      </c>
    </row>
    <row r="4434" spans="1:15" hidden="1">
      <c r="A4434" s="475">
        <f t="shared" si="487"/>
        <v>43647</v>
      </c>
      <c r="B4434" s="475">
        <v>43650</v>
      </c>
      <c r="C4434" s="467">
        <v>17</v>
      </c>
      <c r="D4434" s="467">
        <v>1082</v>
      </c>
      <c r="E4434" s="467">
        <v>7</v>
      </c>
      <c r="F4434" s="467">
        <v>19</v>
      </c>
      <c r="G4434" s="467">
        <f t="array" ref="G4434">MAX(IF($A$2:$A$8761=A4434,$D$2:$D$8761))</f>
        <v>1590</v>
      </c>
      <c r="H4434" s="467">
        <f t="shared" si="488"/>
        <v>0</v>
      </c>
      <c r="I4434" s="475" t="str">
        <f t="shared" si="489"/>
        <v/>
      </c>
      <c r="J4434" s="471">
        <f>'Potential Projects'!D4435</f>
        <v>98.615053126914475</v>
      </c>
      <c r="K4434" s="471">
        <f>'Potential Projects'!E4435</f>
        <v>81.009144646312635</v>
      </c>
      <c r="L4434" s="476">
        <f t="shared" si="490"/>
        <v>876.37580222677286</v>
      </c>
      <c r="M4434" s="471">
        <f t="shared" si="486"/>
        <v>1546.0314085468135</v>
      </c>
      <c r="N4434" s="467">
        <f t="shared" si="491"/>
        <v>0</v>
      </c>
      <c r="O4434" s="475" t="str">
        <f t="shared" si="492"/>
        <v/>
      </c>
    </row>
    <row r="4435" spans="1:15" hidden="1">
      <c r="A4435" s="475">
        <f t="shared" si="487"/>
        <v>43647</v>
      </c>
      <c r="B4435" s="475">
        <v>43650</v>
      </c>
      <c r="C4435" s="467">
        <v>18</v>
      </c>
      <c r="D4435" s="467">
        <v>1087</v>
      </c>
      <c r="E4435" s="467">
        <v>5</v>
      </c>
      <c r="F4435" s="467">
        <v>19</v>
      </c>
      <c r="G4435" s="467">
        <f t="array" ref="G4435">MAX(IF($A$2:$A$8761=A4435,$D$2:$D$8761))</f>
        <v>1590</v>
      </c>
      <c r="H4435" s="467">
        <f t="shared" si="488"/>
        <v>0</v>
      </c>
      <c r="I4435" s="475" t="str">
        <f t="shared" si="489"/>
        <v/>
      </c>
      <c r="J4435" s="471">
        <f>'Potential Projects'!D4436</f>
        <v>102.85806951477434</v>
      </c>
      <c r="K4435" s="471">
        <f>'Potential Projects'!E4436</f>
        <v>67.942421791012691</v>
      </c>
      <c r="L4435" s="476">
        <f t="shared" si="490"/>
        <v>892.19950869421291</v>
      </c>
      <c r="M4435" s="471">
        <f t="shared" si="486"/>
        <v>1546.0314085468135</v>
      </c>
      <c r="N4435" s="467">
        <f t="shared" si="491"/>
        <v>0</v>
      </c>
      <c r="O4435" s="475" t="str">
        <f t="shared" si="492"/>
        <v/>
      </c>
    </row>
    <row r="4436" spans="1:15" hidden="1">
      <c r="A4436" s="475">
        <f t="shared" si="487"/>
        <v>43647</v>
      </c>
      <c r="B4436" s="475">
        <v>43650</v>
      </c>
      <c r="C4436" s="467">
        <v>19</v>
      </c>
      <c r="D4436" s="467">
        <v>1081</v>
      </c>
      <c r="E4436" s="467">
        <v>2</v>
      </c>
      <c r="F4436" s="467">
        <v>13</v>
      </c>
      <c r="G4436" s="467">
        <f t="array" ref="G4436">MAX(IF($A$2:$A$8761=A4436,$D$2:$D$8761))</f>
        <v>1590</v>
      </c>
      <c r="H4436" s="467">
        <f t="shared" si="488"/>
        <v>0</v>
      </c>
      <c r="I4436" s="475" t="str">
        <f t="shared" si="489"/>
        <v/>
      </c>
      <c r="J4436" s="471">
        <f>'Potential Projects'!D4437</f>
        <v>82.852307535963533</v>
      </c>
      <c r="K4436" s="471">
        <f>'Potential Projects'!E4437</f>
        <v>28.32844237798323</v>
      </c>
      <c r="L4436" s="476">
        <f t="shared" si="490"/>
        <v>954.81925008605322</v>
      </c>
      <c r="M4436" s="471">
        <f t="shared" si="486"/>
        <v>1546.0314085468135</v>
      </c>
      <c r="N4436" s="467">
        <f t="shared" si="491"/>
        <v>0</v>
      </c>
      <c r="O4436" s="475" t="str">
        <f t="shared" si="492"/>
        <v/>
      </c>
    </row>
    <row r="4437" spans="1:15" hidden="1">
      <c r="A4437" s="475">
        <f t="shared" si="487"/>
        <v>43647</v>
      </c>
      <c r="B4437" s="475">
        <v>43650</v>
      </c>
      <c r="C4437" s="467">
        <v>20</v>
      </c>
      <c r="D4437" s="467">
        <v>1049</v>
      </c>
      <c r="E4437" s="467">
        <v>3</v>
      </c>
      <c r="F4437" s="467">
        <v>3</v>
      </c>
      <c r="G4437" s="467">
        <f t="array" ref="G4437">MAX(IF($A$2:$A$8761=A4437,$D$2:$D$8761))</f>
        <v>1590</v>
      </c>
      <c r="H4437" s="467">
        <f t="shared" si="488"/>
        <v>0</v>
      </c>
      <c r="I4437" s="475" t="str">
        <f t="shared" si="489"/>
        <v/>
      </c>
      <c r="J4437" s="471">
        <f>'Potential Projects'!D4438</f>
        <v>63.459052489710878</v>
      </c>
      <c r="K4437" s="471">
        <f>'Potential Projects'!E4438</f>
        <v>21.770048914211998</v>
      </c>
      <c r="L4437" s="476">
        <f t="shared" si="490"/>
        <v>957.77089859607713</v>
      </c>
      <c r="M4437" s="471">
        <f t="shared" si="486"/>
        <v>1546.0314085468135</v>
      </c>
      <c r="N4437" s="467">
        <f t="shared" si="491"/>
        <v>0</v>
      </c>
      <c r="O4437" s="475" t="str">
        <f t="shared" si="492"/>
        <v/>
      </c>
    </row>
    <row r="4438" spans="1:15" hidden="1">
      <c r="A4438" s="475">
        <f t="shared" si="487"/>
        <v>43647</v>
      </c>
      <c r="B4438" s="475">
        <v>43650</v>
      </c>
      <c r="C4438" s="467">
        <v>21</v>
      </c>
      <c r="D4438" s="467">
        <v>988</v>
      </c>
      <c r="E4438" s="467">
        <v>9</v>
      </c>
      <c r="F4438" s="467">
        <v>1</v>
      </c>
      <c r="G4438" s="467">
        <f t="array" ref="G4438">MAX(IF($A$2:$A$8761=A4438,$D$2:$D$8761))</f>
        <v>1590</v>
      </c>
      <c r="H4438" s="467">
        <f t="shared" si="488"/>
        <v>0</v>
      </c>
      <c r="I4438" s="475" t="str">
        <f t="shared" si="489"/>
        <v/>
      </c>
      <c r="J4438" s="471">
        <f>'Potential Projects'!D4439</f>
        <v>51.312443827470247</v>
      </c>
      <c r="K4438" s="471">
        <f>'Potential Projects'!E4439</f>
        <v>47.610932702644597</v>
      </c>
      <c r="L4438" s="476">
        <f t="shared" si="490"/>
        <v>879.07662346988513</v>
      </c>
      <c r="M4438" s="471">
        <f t="shared" si="486"/>
        <v>1546.0314085468135</v>
      </c>
      <c r="N4438" s="467">
        <f t="shared" si="491"/>
        <v>0</v>
      </c>
      <c r="O4438" s="475" t="str">
        <f t="shared" si="492"/>
        <v/>
      </c>
    </row>
    <row r="4439" spans="1:15" hidden="1">
      <c r="A4439" s="475">
        <f t="shared" si="487"/>
        <v>43647</v>
      </c>
      <c r="B4439" s="475">
        <v>43650</v>
      </c>
      <c r="C4439" s="467">
        <v>22</v>
      </c>
      <c r="D4439" s="467">
        <v>980</v>
      </c>
      <c r="E4439" s="467">
        <v>8</v>
      </c>
      <c r="F4439" s="467">
        <v>0</v>
      </c>
      <c r="G4439" s="467">
        <f t="array" ref="G4439">MAX(IF($A$2:$A$8761=A4439,$D$2:$D$8761))</f>
        <v>1590</v>
      </c>
      <c r="H4439" s="467">
        <f t="shared" si="488"/>
        <v>0</v>
      </c>
      <c r="I4439" s="475" t="str">
        <f t="shared" si="489"/>
        <v/>
      </c>
      <c r="J4439" s="471">
        <f>'Potential Projects'!D4440</f>
        <v>56.942747450258658</v>
      </c>
      <c r="K4439" s="471">
        <f>'Potential Projects'!E4440</f>
        <v>46.415652977854236</v>
      </c>
      <c r="L4439" s="476">
        <f t="shared" si="490"/>
        <v>868.64159957188701</v>
      </c>
      <c r="M4439" s="471">
        <f t="shared" si="486"/>
        <v>1546.0314085468135</v>
      </c>
      <c r="N4439" s="467">
        <f t="shared" si="491"/>
        <v>0</v>
      </c>
      <c r="O4439" s="475" t="str">
        <f t="shared" si="492"/>
        <v/>
      </c>
    </row>
    <row r="4440" spans="1:15" hidden="1">
      <c r="A4440" s="475">
        <f t="shared" si="487"/>
        <v>43647</v>
      </c>
      <c r="B4440" s="475">
        <v>43650</v>
      </c>
      <c r="C4440" s="467">
        <v>23</v>
      </c>
      <c r="D4440" s="467">
        <v>922</v>
      </c>
      <c r="E4440" s="467">
        <v>1</v>
      </c>
      <c r="F4440" s="467">
        <v>0</v>
      </c>
      <c r="G4440" s="467">
        <f t="array" ref="G4440">MAX(IF($A$2:$A$8761=A4440,$D$2:$D$8761))</f>
        <v>1590</v>
      </c>
      <c r="H4440" s="467">
        <f t="shared" si="488"/>
        <v>0</v>
      </c>
      <c r="I4440" s="475" t="str">
        <f t="shared" si="489"/>
        <v/>
      </c>
      <c r="J4440" s="471">
        <f>'Potential Projects'!D4441</f>
        <v>72.64035352345563</v>
      </c>
      <c r="K4440" s="471">
        <f>'Potential Projects'!E4441</f>
        <v>75.846287196301873</v>
      </c>
      <c r="L4440" s="476">
        <f t="shared" si="490"/>
        <v>772.51335928024253</v>
      </c>
      <c r="M4440" s="471">
        <f t="shared" si="486"/>
        <v>1546.0314085468135</v>
      </c>
      <c r="N4440" s="467">
        <f t="shared" si="491"/>
        <v>0</v>
      </c>
      <c r="O4440" s="475" t="str">
        <f t="shared" si="492"/>
        <v/>
      </c>
    </row>
    <row r="4441" spans="1:15" hidden="1">
      <c r="A4441" s="475">
        <f t="shared" si="487"/>
        <v>43647</v>
      </c>
      <c r="B4441" s="475">
        <v>43650</v>
      </c>
      <c r="C4441" s="467">
        <v>24</v>
      </c>
      <c r="D4441" s="467">
        <v>871</v>
      </c>
      <c r="E4441" s="467">
        <v>0</v>
      </c>
      <c r="F4441" s="467">
        <v>0</v>
      </c>
      <c r="G4441" s="467">
        <f t="array" ref="G4441">MAX(IF($A$2:$A$8761=A4441,$D$2:$D$8761))</f>
        <v>1590</v>
      </c>
      <c r="H4441" s="467">
        <f t="shared" si="488"/>
        <v>0</v>
      </c>
      <c r="I4441" s="475" t="str">
        <f t="shared" si="489"/>
        <v/>
      </c>
      <c r="J4441" s="471">
        <f>'Potential Projects'!D4442</f>
        <v>54.218709015866835</v>
      </c>
      <c r="K4441" s="471">
        <f>'Potential Projects'!E4442</f>
        <v>89.236079767791864</v>
      </c>
      <c r="L4441" s="476">
        <f t="shared" si="490"/>
        <v>727.54521121634139</v>
      </c>
      <c r="M4441" s="471">
        <f t="shared" si="486"/>
        <v>1546.0314085468135</v>
      </c>
      <c r="N4441" s="467">
        <f t="shared" si="491"/>
        <v>0</v>
      </c>
      <c r="O4441" s="475" t="str">
        <f t="shared" si="492"/>
        <v/>
      </c>
    </row>
    <row r="4442" spans="1:15" hidden="1">
      <c r="A4442" s="475">
        <f t="shared" si="487"/>
        <v>43647</v>
      </c>
      <c r="B4442" s="475">
        <v>43651</v>
      </c>
      <c r="C4442" s="467">
        <v>1</v>
      </c>
      <c r="D4442" s="467">
        <v>829</v>
      </c>
      <c r="E4442" s="467">
        <v>4</v>
      </c>
      <c r="F4442" s="467">
        <v>0</v>
      </c>
      <c r="G4442" s="467">
        <f t="array" ref="G4442">MAX(IF($A$2:$A$8761=A4442,$D$2:$D$8761))</f>
        <v>1590</v>
      </c>
      <c r="H4442" s="467">
        <f t="shared" si="488"/>
        <v>0</v>
      </c>
      <c r="I4442" s="475" t="str">
        <f t="shared" si="489"/>
        <v/>
      </c>
      <c r="J4442" s="471">
        <f>'Potential Projects'!D4443</f>
        <v>24.472786079419826</v>
      </c>
      <c r="K4442" s="471">
        <f>'Potential Projects'!E4443</f>
        <v>93.412518544399063</v>
      </c>
      <c r="L4442" s="476">
        <f t="shared" si="490"/>
        <v>707.11469537618109</v>
      </c>
      <c r="M4442" s="471">
        <f t="shared" si="486"/>
        <v>1546.0314085468135</v>
      </c>
      <c r="N4442" s="467">
        <f t="shared" si="491"/>
        <v>0</v>
      </c>
      <c r="O4442" s="475" t="str">
        <f t="shared" si="492"/>
        <v/>
      </c>
    </row>
    <row r="4443" spans="1:15" hidden="1">
      <c r="A4443" s="475">
        <f t="shared" si="487"/>
        <v>43647</v>
      </c>
      <c r="B4443" s="475">
        <v>43651</v>
      </c>
      <c r="C4443" s="467">
        <v>2</v>
      </c>
      <c r="D4443" s="467">
        <v>752</v>
      </c>
      <c r="E4443" s="467">
        <v>5</v>
      </c>
      <c r="F4443" s="467">
        <v>0</v>
      </c>
      <c r="G4443" s="467">
        <f t="array" ref="G4443">MAX(IF($A$2:$A$8761=A4443,$D$2:$D$8761))</f>
        <v>1590</v>
      </c>
      <c r="H4443" s="467">
        <f t="shared" si="488"/>
        <v>0</v>
      </c>
      <c r="I4443" s="475" t="str">
        <f t="shared" si="489"/>
        <v/>
      </c>
      <c r="J4443" s="471">
        <f>'Potential Projects'!D4444</f>
        <v>44.39510936030161</v>
      </c>
      <c r="K4443" s="471">
        <f>'Potential Projects'!E4444</f>
        <v>99.824631047086655</v>
      </c>
      <c r="L4443" s="476">
        <f t="shared" si="490"/>
        <v>602.78025959261174</v>
      </c>
      <c r="M4443" s="471">
        <f t="shared" si="486"/>
        <v>1546.0314085468135</v>
      </c>
      <c r="N4443" s="467">
        <f t="shared" si="491"/>
        <v>0</v>
      </c>
      <c r="O4443" s="475" t="str">
        <f t="shared" si="492"/>
        <v/>
      </c>
    </row>
    <row r="4444" spans="1:15" hidden="1">
      <c r="A4444" s="475">
        <f t="shared" si="487"/>
        <v>43647</v>
      </c>
      <c r="B4444" s="475">
        <v>43651</v>
      </c>
      <c r="C4444" s="467">
        <v>3</v>
      </c>
      <c r="D4444" s="467">
        <v>742</v>
      </c>
      <c r="E4444" s="467">
        <v>11</v>
      </c>
      <c r="F4444" s="467">
        <v>0</v>
      </c>
      <c r="G4444" s="467">
        <f t="array" ref="G4444">MAX(IF($A$2:$A$8761=A4444,$D$2:$D$8761))</f>
        <v>1590</v>
      </c>
      <c r="H4444" s="467">
        <f t="shared" si="488"/>
        <v>0</v>
      </c>
      <c r="I4444" s="475" t="str">
        <f t="shared" si="489"/>
        <v/>
      </c>
      <c r="J4444" s="471">
        <f>'Potential Projects'!D4445</f>
        <v>76.382127580618473</v>
      </c>
      <c r="K4444" s="471">
        <f>'Potential Projects'!E4445</f>
        <v>99.835582562889698</v>
      </c>
      <c r="L4444" s="476">
        <f t="shared" si="490"/>
        <v>554.78228985649184</v>
      </c>
      <c r="M4444" s="471">
        <f t="shared" si="486"/>
        <v>1546.0314085468135</v>
      </c>
      <c r="N4444" s="467">
        <f t="shared" si="491"/>
        <v>0</v>
      </c>
      <c r="O4444" s="475" t="str">
        <f t="shared" si="492"/>
        <v/>
      </c>
    </row>
    <row r="4445" spans="1:15" hidden="1">
      <c r="A4445" s="475">
        <f t="shared" si="487"/>
        <v>43647</v>
      </c>
      <c r="B4445" s="475">
        <v>43651</v>
      </c>
      <c r="C4445" s="467">
        <v>4</v>
      </c>
      <c r="D4445" s="467">
        <v>732</v>
      </c>
      <c r="E4445" s="467">
        <v>17</v>
      </c>
      <c r="F4445" s="467">
        <v>0</v>
      </c>
      <c r="G4445" s="467">
        <f t="array" ref="G4445">MAX(IF($A$2:$A$8761=A4445,$D$2:$D$8761))</f>
        <v>1590</v>
      </c>
      <c r="H4445" s="467">
        <f t="shared" si="488"/>
        <v>0</v>
      </c>
      <c r="I4445" s="475" t="str">
        <f t="shared" si="489"/>
        <v/>
      </c>
      <c r="J4445" s="471">
        <f>'Potential Projects'!D4446</f>
        <v>87.149887303561584</v>
      </c>
      <c r="K4445" s="471">
        <f>'Potential Projects'!E4446</f>
        <v>94.881586164265755</v>
      </c>
      <c r="L4445" s="476">
        <f t="shared" si="490"/>
        <v>532.96852653217263</v>
      </c>
      <c r="M4445" s="471">
        <f t="shared" si="486"/>
        <v>1546.0314085468135</v>
      </c>
      <c r="N4445" s="467">
        <f t="shared" si="491"/>
        <v>0</v>
      </c>
      <c r="O4445" s="475" t="str">
        <f t="shared" si="492"/>
        <v/>
      </c>
    </row>
    <row r="4446" spans="1:15" hidden="1">
      <c r="A4446" s="475">
        <f t="shared" si="487"/>
        <v>43647</v>
      </c>
      <c r="B4446" s="475">
        <v>43651</v>
      </c>
      <c r="C4446" s="467">
        <v>5</v>
      </c>
      <c r="D4446" s="467">
        <v>765</v>
      </c>
      <c r="E4446" s="467">
        <v>26</v>
      </c>
      <c r="F4446" s="467">
        <v>0</v>
      </c>
      <c r="G4446" s="467">
        <f t="array" ref="G4446">MAX(IF($A$2:$A$8761=A4446,$D$2:$D$8761))</f>
        <v>1590</v>
      </c>
      <c r="H4446" s="467">
        <f t="shared" si="488"/>
        <v>0</v>
      </c>
      <c r="I4446" s="475" t="str">
        <f t="shared" si="489"/>
        <v/>
      </c>
      <c r="J4446" s="471">
        <f>'Potential Projects'!D4447</f>
        <v>70.126286662816625</v>
      </c>
      <c r="K4446" s="471">
        <f>'Potential Projects'!E4447</f>
        <v>90.438399752741347</v>
      </c>
      <c r="L4446" s="476">
        <f t="shared" si="490"/>
        <v>578.43531358444204</v>
      </c>
      <c r="M4446" s="471">
        <f t="shared" si="486"/>
        <v>1546.0314085468135</v>
      </c>
      <c r="N4446" s="467">
        <f t="shared" si="491"/>
        <v>0</v>
      </c>
      <c r="O4446" s="475" t="str">
        <f t="shared" si="492"/>
        <v/>
      </c>
    </row>
    <row r="4447" spans="1:15" hidden="1">
      <c r="A4447" s="475">
        <f t="shared" si="487"/>
        <v>43647</v>
      </c>
      <c r="B4447" s="475">
        <v>43651</v>
      </c>
      <c r="C4447" s="467">
        <v>6</v>
      </c>
      <c r="D4447" s="467">
        <v>774</v>
      </c>
      <c r="E4447" s="467">
        <v>24</v>
      </c>
      <c r="F4447" s="467">
        <v>0</v>
      </c>
      <c r="G4447" s="467">
        <f t="array" ref="G4447">MAX(IF($A$2:$A$8761=A4447,$D$2:$D$8761))</f>
        <v>1590</v>
      </c>
      <c r="H4447" s="467">
        <f t="shared" si="488"/>
        <v>0</v>
      </c>
      <c r="I4447" s="475" t="str">
        <f t="shared" si="489"/>
        <v/>
      </c>
      <c r="J4447" s="471">
        <f>'Potential Projects'!D4448</f>
        <v>30.882545539836009</v>
      </c>
      <c r="K4447" s="471">
        <f>'Potential Projects'!E4448</f>
        <v>88.694761986669533</v>
      </c>
      <c r="L4447" s="476">
        <f t="shared" si="490"/>
        <v>630.42269247349452</v>
      </c>
      <c r="M4447" s="471">
        <f t="shared" si="486"/>
        <v>1546.0314085468135</v>
      </c>
      <c r="N4447" s="467">
        <f t="shared" si="491"/>
        <v>0</v>
      </c>
      <c r="O4447" s="475" t="str">
        <f t="shared" si="492"/>
        <v/>
      </c>
    </row>
    <row r="4448" spans="1:15" hidden="1">
      <c r="A4448" s="475">
        <f t="shared" si="487"/>
        <v>43647</v>
      </c>
      <c r="B4448" s="475">
        <v>43651</v>
      </c>
      <c r="C4448" s="467">
        <v>7</v>
      </c>
      <c r="D4448" s="467">
        <v>823</v>
      </c>
      <c r="E4448" s="467">
        <v>16</v>
      </c>
      <c r="F4448" s="467">
        <v>8</v>
      </c>
      <c r="G4448" s="467">
        <f t="array" ref="G4448">MAX(IF($A$2:$A$8761=A4448,$D$2:$D$8761))</f>
        <v>1590</v>
      </c>
      <c r="H4448" s="467">
        <f t="shared" si="488"/>
        <v>0</v>
      </c>
      <c r="I4448" s="475" t="str">
        <f t="shared" si="489"/>
        <v/>
      </c>
      <c r="J4448" s="471">
        <f>'Potential Projects'!D4449</f>
        <v>17.595481933927129</v>
      </c>
      <c r="K4448" s="471">
        <f>'Potential Projects'!E4449</f>
        <v>74.120641206192218</v>
      </c>
      <c r="L4448" s="476">
        <f t="shared" si="490"/>
        <v>707.28387685988071</v>
      </c>
      <c r="M4448" s="471">
        <f t="shared" si="486"/>
        <v>1546.0314085468135</v>
      </c>
      <c r="N4448" s="467">
        <f t="shared" si="491"/>
        <v>0</v>
      </c>
      <c r="O4448" s="475" t="str">
        <f t="shared" si="492"/>
        <v/>
      </c>
    </row>
    <row r="4449" spans="1:15" hidden="1">
      <c r="A4449" s="475">
        <f t="shared" si="487"/>
        <v>43647</v>
      </c>
      <c r="B4449" s="475">
        <v>43651</v>
      </c>
      <c r="C4449" s="467">
        <v>8</v>
      </c>
      <c r="D4449" s="467">
        <v>917</v>
      </c>
      <c r="E4449" s="467">
        <v>12</v>
      </c>
      <c r="F4449" s="467">
        <v>14</v>
      </c>
      <c r="G4449" s="467">
        <f t="array" ref="G4449">MAX(IF($A$2:$A$8761=A4449,$D$2:$D$8761))</f>
        <v>1590</v>
      </c>
      <c r="H4449" s="467">
        <f t="shared" si="488"/>
        <v>0</v>
      </c>
      <c r="I4449" s="475" t="str">
        <f t="shared" si="489"/>
        <v/>
      </c>
      <c r="J4449" s="471">
        <f>'Potential Projects'!D4450</f>
        <v>12.347432604208443</v>
      </c>
      <c r="K4449" s="471">
        <f>'Potential Projects'!E4450</f>
        <v>68.468876800688022</v>
      </c>
      <c r="L4449" s="476">
        <f t="shared" si="490"/>
        <v>810.1836905951036</v>
      </c>
      <c r="M4449" s="471">
        <f t="shared" si="486"/>
        <v>1546.0314085468135</v>
      </c>
      <c r="N4449" s="467">
        <f t="shared" si="491"/>
        <v>0</v>
      </c>
      <c r="O4449" s="475" t="str">
        <f t="shared" si="492"/>
        <v/>
      </c>
    </row>
    <row r="4450" spans="1:15" hidden="1">
      <c r="A4450" s="475">
        <f t="shared" si="487"/>
        <v>43647</v>
      </c>
      <c r="B4450" s="475">
        <v>43651</v>
      </c>
      <c r="C4450" s="467">
        <v>9</v>
      </c>
      <c r="D4450" s="467">
        <v>966</v>
      </c>
      <c r="E4450" s="467">
        <v>12</v>
      </c>
      <c r="F4450" s="467">
        <v>17</v>
      </c>
      <c r="G4450" s="467">
        <f t="array" ref="G4450">MAX(IF($A$2:$A$8761=A4450,$D$2:$D$8761))</f>
        <v>1590</v>
      </c>
      <c r="H4450" s="467">
        <f t="shared" si="488"/>
        <v>0</v>
      </c>
      <c r="I4450" s="475" t="str">
        <f t="shared" si="489"/>
        <v/>
      </c>
      <c r="J4450" s="471">
        <f>'Potential Projects'!D4451</f>
        <v>10.546310494776016</v>
      </c>
      <c r="K4450" s="471">
        <f>'Potential Projects'!E4451</f>
        <v>67.277508331541597</v>
      </c>
      <c r="L4450" s="476">
        <f t="shared" si="490"/>
        <v>859.17618117368238</v>
      </c>
      <c r="M4450" s="471">
        <f t="shared" si="486"/>
        <v>1546.0314085468135</v>
      </c>
      <c r="N4450" s="467">
        <f t="shared" si="491"/>
        <v>0</v>
      </c>
      <c r="O4450" s="475" t="str">
        <f t="shared" si="492"/>
        <v/>
      </c>
    </row>
    <row r="4451" spans="1:15" hidden="1">
      <c r="A4451" s="475">
        <f t="shared" si="487"/>
        <v>43647</v>
      </c>
      <c r="B4451" s="475">
        <v>43651</v>
      </c>
      <c r="C4451" s="467">
        <v>10</v>
      </c>
      <c r="D4451" s="467">
        <v>1014</v>
      </c>
      <c r="E4451" s="467">
        <v>9</v>
      </c>
      <c r="F4451" s="467">
        <v>19</v>
      </c>
      <c r="G4451" s="467">
        <f t="array" ref="G4451">MAX(IF($A$2:$A$8761=A4451,$D$2:$D$8761))</f>
        <v>1590</v>
      </c>
      <c r="H4451" s="467">
        <f t="shared" si="488"/>
        <v>0</v>
      </c>
      <c r="I4451" s="475" t="str">
        <f t="shared" si="489"/>
        <v/>
      </c>
      <c r="J4451" s="471">
        <f>'Potential Projects'!D4452</f>
        <v>21.865330889053268</v>
      </c>
      <c r="K4451" s="471">
        <f>'Potential Projects'!E4452</f>
        <v>70.798420662223165</v>
      </c>
      <c r="L4451" s="476">
        <f t="shared" si="490"/>
        <v>893.33624844872361</v>
      </c>
      <c r="M4451" s="471">
        <f t="shared" si="486"/>
        <v>1546.0314085468135</v>
      </c>
      <c r="N4451" s="467">
        <f t="shared" si="491"/>
        <v>0</v>
      </c>
      <c r="O4451" s="475" t="str">
        <f t="shared" si="492"/>
        <v/>
      </c>
    </row>
    <row r="4452" spans="1:15" hidden="1">
      <c r="A4452" s="475">
        <f t="shared" si="487"/>
        <v>43647</v>
      </c>
      <c r="B4452" s="475">
        <v>43651</v>
      </c>
      <c r="C4452" s="467">
        <v>11</v>
      </c>
      <c r="D4452" s="467">
        <v>1084</v>
      </c>
      <c r="E4452" s="467">
        <v>4</v>
      </c>
      <c r="F4452" s="467">
        <v>18</v>
      </c>
      <c r="G4452" s="467">
        <f t="array" ref="G4452">MAX(IF($A$2:$A$8761=A4452,$D$2:$D$8761))</f>
        <v>1590</v>
      </c>
      <c r="H4452" s="467">
        <f t="shared" si="488"/>
        <v>0</v>
      </c>
      <c r="I4452" s="475" t="str">
        <f t="shared" si="489"/>
        <v/>
      </c>
      <c r="J4452" s="471">
        <f>'Potential Projects'!D4453</f>
        <v>31.593210981851431</v>
      </c>
      <c r="K4452" s="471">
        <f>'Potential Projects'!E4453</f>
        <v>64.125818533648683</v>
      </c>
      <c r="L4452" s="476">
        <f t="shared" si="490"/>
        <v>966.2809704844999</v>
      </c>
      <c r="M4452" s="471">
        <f t="shared" si="486"/>
        <v>1546.0314085468135</v>
      </c>
      <c r="N4452" s="467">
        <f t="shared" si="491"/>
        <v>0</v>
      </c>
      <c r="O4452" s="475" t="str">
        <f t="shared" si="492"/>
        <v/>
      </c>
    </row>
    <row r="4453" spans="1:15" hidden="1">
      <c r="A4453" s="475">
        <f t="shared" si="487"/>
        <v>43647</v>
      </c>
      <c r="B4453" s="475">
        <v>43651</v>
      </c>
      <c r="C4453" s="467">
        <v>12</v>
      </c>
      <c r="D4453" s="467">
        <v>1110</v>
      </c>
      <c r="E4453" s="467">
        <v>3</v>
      </c>
      <c r="F4453" s="467">
        <v>19</v>
      </c>
      <c r="G4453" s="467">
        <f t="array" ref="G4453">MAX(IF($A$2:$A$8761=A4453,$D$2:$D$8761))</f>
        <v>1590</v>
      </c>
      <c r="H4453" s="467">
        <f t="shared" si="488"/>
        <v>0</v>
      </c>
      <c r="I4453" s="475" t="str">
        <f t="shared" si="489"/>
        <v/>
      </c>
      <c r="J4453" s="471">
        <f>'Potential Projects'!D4454</f>
        <v>38.163033953649609</v>
      </c>
      <c r="K4453" s="471">
        <f>'Potential Projects'!E4454</f>
        <v>45.215679746291123</v>
      </c>
      <c r="L4453" s="476">
        <f t="shared" si="490"/>
        <v>1004.6212863000593</v>
      </c>
      <c r="M4453" s="471">
        <f t="shared" si="486"/>
        <v>1546.0314085468135</v>
      </c>
      <c r="N4453" s="467">
        <f t="shared" si="491"/>
        <v>0</v>
      </c>
      <c r="O4453" s="475" t="str">
        <f t="shared" si="492"/>
        <v/>
      </c>
    </row>
    <row r="4454" spans="1:15" hidden="1">
      <c r="A4454" s="475">
        <f t="shared" si="487"/>
        <v>43647</v>
      </c>
      <c r="B4454" s="475">
        <v>43651</v>
      </c>
      <c r="C4454" s="467">
        <v>13</v>
      </c>
      <c r="D4454" s="467">
        <v>1174</v>
      </c>
      <c r="E4454" s="467">
        <v>4</v>
      </c>
      <c r="F4454" s="467">
        <v>19</v>
      </c>
      <c r="G4454" s="467">
        <f t="array" ref="G4454">MAX(IF($A$2:$A$8761=A4454,$D$2:$D$8761))</f>
        <v>1590</v>
      </c>
      <c r="H4454" s="467">
        <f t="shared" si="488"/>
        <v>0</v>
      </c>
      <c r="I4454" s="475" t="str">
        <f t="shared" si="489"/>
        <v/>
      </c>
      <c r="J4454" s="471">
        <f>'Potential Projects'!D4455</f>
        <v>19.220468517190145</v>
      </c>
      <c r="K4454" s="471">
        <f>'Potential Projects'!E4455</f>
        <v>47.821358256288974</v>
      </c>
      <c r="L4454" s="476">
        <f t="shared" si="490"/>
        <v>1083.958173226521</v>
      </c>
      <c r="M4454" s="471">
        <f t="shared" si="486"/>
        <v>1546.0314085468135</v>
      </c>
      <c r="N4454" s="467">
        <f t="shared" si="491"/>
        <v>0</v>
      </c>
      <c r="O4454" s="475" t="str">
        <f t="shared" si="492"/>
        <v/>
      </c>
    </row>
    <row r="4455" spans="1:15" hidden="1">
      <c r="A4455" s="475">
        <f t="shared" si="487"/>
        <v>43647</v>
      </c>
      <c r="B4455" s="475">
        <v>43651</v>
      </c>
      <c r="C4455" s="467">
        <v>14</v>
      </c>
      <c r="D4455" s="467">
        <v>1194</v>
      </c>
      <c r="E4455" s="467">
        <v>10</v>
      </c>
      <c r="F4455" s="467">
        <v>18</v>
      </c>
      <c r="G4455" s="467">
        <f t="array" ref="G4455">MAX(IF($A$2:$A$8761=A4455,$D$2:$D$8761))</f>
        <v>1590</v>
      </c>
      <c r="H4455" s="467">
        <f t="shared" si="488"/>
        <v>0</v>
      </c>
      <c r="I4455" s="475" t="str">
        <f t="shared" si="489"/>
        <v/>
      </c>
      <c r="J4455" s="471">
        <f>'Potential Projects'!D4456</f>
        <v>21.215491054486805</v>
      </c>
      <c r="K4455" s="471">
        <f>'Potential Projects'!E4456</f>
        <v>43.382865351537305</v>
      </c>
      <c r="L4455" s="476">
        <f t="shared" si="490"/>
        <v>1101.4016435939759</v>
      </c>
      <c r="M4455" s="471">
        <f t="shared" si="486"/>
        <v>1546.0314085468135</v>
      </c>
      <c r="N4455" s="467">
        <f t="shared" si="491"/>
        <v>0</v>
      </c>
      <c r="O4455" s="475" t="str">
        <f t="shared" si="492"/>
        <v/>
      </c>
    </row>
    <row r="4456" spans="1:15" hidden="1">
      <c r="A4456" s="475">
        <f t="shared" si="487"/>
        <v>43647</v>
      </c>
      <c r="B4456" s="475">
        <v>43651</v>
      </c>
      <c r="C4456" s="467">
        <v>15</v>
      </c>
      <c r="D4456" s="467">
        <v>1218</v>
      </c>
      <c r="E4456" s="467">
        <v>11</v>
      </c>
      <c r="F4456" s="467">
        <v>17</v>
      </c>
      <c r="G4456" s="467">
        <f t="array" ref="G4456">MAX(IF($A$2:$A$8761=A4456,$D$2:$D$8761))</f>
        <v>1590</v>
      </c>
      <c r="H4456" s="467">
        <f t="shared" si="488"/>
        <v>0</v>
      </c>
      <c r="I4456" s="475" t="str">
        <f t="shared" si="489"/>
        <v/>
      </c>
      <c r="J4456" s="471">
        <f>'Potential Projects'!D4457</f>
        <v>13.167703850848797</v>
      </c>
      <c r="K4456" s="471">
        <f>'Potential Projects'!E4457</f>
        <v>45.832093635777255</v>
      </c>
      <c r="L4456" s="476">
        <f t="shared" si="490"/>
        <v>1131.000202513374</v>
      </c>
      <c r="M4456" s="471">
        <f t="shared" si="486"/>
        <v>1546.0314085468135</v>
      </c>
      <c r="N4456" s="467">
        <f t="shared" si="491"/>
        <v>0</v>
      </c>
      <c r="O4456" s="475" t="str">
        <f t="shared" si="492"/>
        <v/>
      </c>
    </row>
    <row r="4457" spans="1:15" hidden="1">
      <c r="A4457" s="475">
        <f t="shared" si="487"/>
        <v>43647</v>
      </c>
      <c r="B4457" s="475">
        <v>43651</v>
      </c>
      <c r="C4457" s="467">
        <v>16</v>
      </c>
      <c r="D4457" s="467">
        <v>1237</v>
      </c>
      <c r="E4457" s="467">
        <v>12</v>
      </c>
      <c r="F4457" s="467">
        <v>13</v>
      </c>
      <c r="G4457" s="467">
        <f t="array" ref="G4457">MAX(IF($A$2:$A$8761=A4457,$D$2:$D$8761))</f>
        <v>1590</v>
      </c>
      <c r="H4457" s="467">
        <f t="shared" si="488"/>
        <v>0</v>
      </c>
      <c r="I4457" s="475" t="str">
        <f t="shared" si="489"/>
        <v/>
      </c>
      <c r="J4457" s="471">
        <f>'Potential Projects'!D4458</f>
        <v>16.754495641364116</v>
      </c>
      <c r="K4457" s="471">
        <f>'Potential Projects'!E4458</f>
        <v>85.802779563534713</v>
      </c>
      <c r="L4457" s="476">
        <f t="shared" si="490"/>
        <v>1109.4427247951012</v>
      </c>
      <c r="M4457" s="471">
        <f t="shared" si="486"/>
        <v>1546.0314085468135</v>
      </c>
      <c r="N4457" s="467">
        <f t="shared" si="491"/>
        <v>0</v>
      </c>
      <c r="O4457" s="475" t="str">
        <f t="shared" si="492"/>
        <v/>
      </c>
    </row>
    <row r="4458" spans="1:15" hidden="1">
      <c r="A4458" s="475">
        <f t="shared" si="487"/>
        <v>43647</v>
      </c>
      <c r="B4458" s="475">
        <v>43651</v>
      </c>
      <c r="C4458" s="467">
        <v>17</v>
      </c>
      <c r="D4458" s="467">
        <v>1263</v>
      </c>
      <c r="E4458" s="467">
        <v>4</v>
      </c>
      <c r="F4458" s="467">
        <v>11</v>
      </c>
      <c r="G4458" s="467">
        <f t="array" ref="G4458">MAX(IF($A$2:$A$8761=A4458,$D$2:$D$8761))</f>
        <v>1590</v>
      </c>
      <c r="H4458" s="467">
        <f t="shared" si="488"/>
        <v>0</v>
      </c>
      <c r="I4458" s="475" t="str">
        <f t="shared" si="489"/>
        <v/>
      </c>
      <c r="J4458" s="471">
        <f>'Potential Projects'!D4459</f>
        <v>17.231768063925987</v>
      </c>
      <c r="K4458" s="471">
        <f>'Potential Projects'!E4459</f>
        <v>89.530206192216724</v>
      </c>
      <c r="L4458" s="476">
        <f t="shared" si="490"/>
        <v>1141.2380257438572</v>
      </c>
      <c r="M4458" s="471">
        <f t="shared" si="486"/>
        <v>1546.0314085468135</v>
      </c>
      <c r="N4458" s="467">
        <f t="shared" si="491"/>
        <v>0</v>
      </c>
      <c r="O4458" s="475" t="str">
        <f t="shared" si="492"/>
        <v/>
      </c>
    </row>
    <row r="4459" spans="1:15" hidden="1">
      <c r="A4459" s="475">
        <f t="shared" si="487"/>
        <v>43647</v>
      </c>
      <c r="B4459" s="475">
        <v>43651</v>
      </c>
      <c r="C4459" s="467">
        <v>18</v>
      </c>
      <c r="D4459" s="467">
        <v>1264</v>
      </c>
      <c r="E4459" s="467">
        <v>0</v>
      </c>
      <c r="F4459" s="467">
        <v>9</v>
      </c>
      <c r="G4459" s="467">
        <f t="array" ref="G4459">MAX(IF($A$2:$A$8761=A4459,$D$2:$D$8761))</f>
        <v>1590</v>
      </c>
      <c r="H4459" s="467">
        <f t="shared" si="488"/>
        <v>0</v>
      </c>
      <c r="I4459" s="475" t="str">
        <f t="shared" si="489"/>
        <v/>
      </c>
      <c r="J4459" s="471">
        <f>'Potential Projects'!D4460</f>
        <v>26.382724026929154</v>
      </c>
      <c r="K4459" s="471">
        <f>'Potential Projects'!E4460</f>
        <v>62.675524940872926</v>
      </c>
      <c r="L4459" s="476">
        <f t="shared" si="490"/>
        <v>1165.941751032198</v>
      </c>
      <c r="M4459" s="471">
        <f t="shared" si="486"/>
        <v>1546.0314085468135</v>
      </c>
      <c r="N4459" s="467">
        <f t="shared" si="491"/>
        <v>0</v>
      </c>
      <c r="O4459" s="475" t="str">
        <f t="shared" si="492"/>
        <v/>
      </c>
    </row>
    <row r="4460" spans="1:15" hidden="1">
      <c r="A4460" s="475">
        <f t="shared" si="487"/>
        <v>43647</v>
      </c>
      <c r="B4460" s="475">
        <v>43651</v>
      </c>
      <c r="C4460" s="467">
        <v>19</v>
      </c>
      <c r="D4460" s="467">
        <v>1278</v>
      </c>
      <c r="E4460" s="467">
        <v>0</v>
      </c>
      <c r="F4460" s="467">
        <v>13</v>
      </c>
      <c r="G4460" s="467">
        <f t="array" ref="G4460">MAX(IF($A$2:$A$8761=A4460,$D$2:$D$8761))</f>
        <v>1590</v>
      </c>
      <c r="H4460" s="467">
        <f t="shared" si="488"/>
        <v>0</v>
      </c>
      <c r="I4460" s="475" t="str">
        <f t="shared" si="489"/>
        <v/>
      </c>
      <c r="J4460" s="471">
        <f>'Potential Projects'!D4461</f>
        <v>47.329348003926128</v>
      </c>
      <c r="K4460" s="471">
        <f>'Potential Projects'!E4461</f>
        <v>46.487620081702865</v>
      </c>
      <c r="L4460" s="476">
        <f t="shared" si="490"/>
        <v>1171.183031914371</v>
      </c>
      <c r="M4460" s="471">
        <f t="shared" si="486"/>
        <v>1546.0314085468135</v>
      </c>
      <c r="N4460" s="467">
        <f t="shared" si="491"/>
        <v>0</v>
      </c>
      <c r="O4460" s="475" t="str">
        <f t="shared" si="492"/>
        <v/>
      </c>
    </row>
    <row r="4461" spans="1:15" hidden="1">
      <c r="A4461" s="475">
        <f t="shared" si="487"/>
        <v>43647</v>
      </c>
      <c r="B4461" s="475">
        <v>43651</v>
      </c>
      <c r="C4461" s="467">
        <v>20</v>
      </c>
      <c r="D4461" s="467">
        <v>1233</v>
      </c>
      <c r="E4461" s="467">
        <v>1</v>
      </c>
      <c r="F4461" s="467">
        <v>2</v>
      </c>
      <c r="G4461" s="467">
        <f t="array" ref="G4461">MAX(IF($A$2:$A$8761=A4461,$D$2:$D$8761))</f>
        <v>1590</v>
      </c>
      <c r="H4461" s="467">
        <f t="shared" si="488"/>
        <v>0</v>
      </c>
      <c r="I4461" s="475" t="str">
        <f t="shared" si="489"/>
        <v/>
      </c>
      <c r="J4461" s="471">
        <f>'Potential Projects'!D4462</f>
        <v>106.29011803702359</v>
      </c>
      <c r="K4461" s="471">
        <f>'Potential Projects'!E4462</f>
        <v>38.155863308965813</v>
      </c>
      <c r="L4461" s="476">
        <f t="shared" si="490"/>
        <v>1085.5540186540106</v>
      </c>
      <c r="M4461" s="471">
        <f t="shared" si="486"/>
        <v>1546.0314085468135</v>
      </c>
      <c r="N4461" s="467">
        <f t="shared" si="491"/>
        <v>0</v>
      </c>
      <c r="O4461" s="475" t="str">
        <f t="shared" si="492"/>
        <v/>
      </c>
    </row>
    <row r="4462" spans="1:15" hidden="1">
      <c r="A4462" s="475">
        <f t="shared" si="487"/>
        <v>43647</v>
      </c>
      <c r="B4462" s="475">
        <v>43651</v>
      </c>
      <c r="C4462" s="467">
        <v>21</v>
      </c>
      <c r="D4462" s="467">
        <v>1168</v>
      </c>
      <c r="E4462" s="467">
        <v>6</v>
      </c>
      <c r="F4462" s="467">
        <v>0</v>
      </c>
      <c r="G4462" s="467">
        <f t="array" ref="G4462">MAX(IF($A$2:$A$8761=A4462,$D$2:$D$8761))</f>
        <v>1590</v>
      </c>
      <c r="H4462" s="467">
        <f t="shared" si="488"/>
        <v>0</v>
      </c>
      <c r="I4462" s="475" t="str">
        <f t="shared" si="489"/>
        <v/>
      </c>
      <c r="J4462" s="471">
        <f>'Potential Projects'!D4463</f>
        <v>107.5846913533191</v>
      </c>
      <c r="K4462" s="471">
        <f>'Potential Projects'!E4463</f>
        <v>59.522270640722425</v>
      </c>
      <c r="L4462" s="476">
        <f t="shared" si="490"/>
        <v>994.89303800595837</v>
      </c>
      <c r="M4462" s="471">
        <f t="shared" si="486"/>
        <v>1546.0314085468135</v>
      </c>
      <c r="N4462" s="467">
        <f t="shared" si="491"/>
        <v>0</v>
      </c>
      <c r="O4462" s="475" t="str">
        <f t="shared" si="492"/>
        <v/>
      </c>
    </row>
    <row r="4463" spans="1:15" hidden="1">
      <c r="A4463" s="475">
        <f t="shared" si="487"/>
        <v>43647</v>
      </c>
      <c r="B4463" s="475">
        <v>43651</v>
      </c>
      <c r="C4463" s="467">
        <v>22</v>
      </c>
      <c r="D4463" s="467">
        <v>1107</v>
      </c>
      <c r="E4463" s="467">
        <v>68</v>
      </c>
      <c r="F4463" s="467">
        <v>0</v>
      </c>
      <c r="G4463" s="467">
        <f t="array" ref="G4463">MAX(IF($A$2:$A$8761=A4463,$D$2:$D$8761))</f>
        <v>1590</v>
      </c>
      <c r="H4463" s="467">
        <f t="shared" si="488"/>
        <v>0</v>
      </c>
      <c r="I4463" s="475" t="str">
        <f t="shared" si="489"/>
        <v/>
      </c>
      <c r="J4463" s="471">
        <f>'Potential Projects'!D4464</f>
        <v>54.462402932973745</v>
      </c>
      <c r="K4463" s="471">
        <f>'Potential Projects'!E4464</f>
        <v>56.537200333261666</v>
      </c>
      <c r="L4463" s="476">
        <f t="shared" si="490"/>
        <v>928.00039673376455</v>
      </c>
      <c r="M4463" s="471">
        <f t="shared" si="486"/>
        <v>1546.0314085468135</v>
      </c>
      <c r="N4463" s="467">
        <f t="shared" si="491"/>
        <v>0</v>
      </c>
      <c r="O4463" s="475" t="str">
        <f t="shared" si="492"/>
        <v/>
      </c>
    </row>
    <row r="4464" spans="1:15" hidden="1">
      <c r="A4464" s="475">
        <f t="shared" si="487"/>
        <v>43647</v>
      </c>
      <c r="B4464" s="475">
        <v>43651</v>
      </c>
      <c r="C4464" s="467">
        <v>23</v>
      </c>
      <c r="D4464" s="467">
        <v>1022</v>
      </c>
      <c r="E4464" s="467">
        <v>65</v>
      </c>
      <c r="F4464" s="467">
        <v>0</v>
      </c>
      <c r="G4464" s="467">
        <f t="array" ref="G4464">MAX(IF($A$2:$A$8761=A4464,$D$2:$D$8761))</f>
        <v>1590</v>
      </c>
      <c r="H4464" s="467">
        <f t="shared" si="488"/>
        <v>0</v>
      </c>
      <c r="I4464" s="475" t="str">
        <f t="shared" si="489"/>
        <v/>
      </c>
      <c r="J4464" s="471">
        <f>'Potential Projects'!D4465</f>
        <v>18.538186292564358</v>
      </c>
      <c r="K4464" s="471">
        <f>'Potential Projects'!E4465</f>
        <v>51.321149806493224</v>
      </c>
      <c r="L4464" s="476">
        <f t="shared" si="490"/>
        <v>887.1406639009424</v>
      </c>
      <c r="M4464" s="471">
        <f t="shared" si="486"/>
        <v>1546.0314085468135</v>
      </c>
      <c r="N4464" s="467">
        <f t="shared" si="491"/>
        <v>0</v>
      </c>
      <c r="O4464" s="475" t="str">
        <f t="shared" si="492"/>
        <v/>
      </c>
    </row>
    <row r="4465" spans="1:15" hidden="1">
      <c r="A4465" s="475">
        <f t="shared" si="487"/>
        <v>43647</v>
      </c>
      <c r="B4465" s="475">
        <v>43651</v>
      </c>
      <c r="C4465" s="467">
        <v>24</v>
      </c>
      <c r="D4465" s="467">
        <v>915</v>
      </c>
      <c r="E4465" s="467">
        <v>26</v>
      </c>
      <c r="F4465" s="467">
        <v>0</v>
      </c>
      <c r="G4465" s="467">
        <f t="array" ref="G4465">MAX(IF($A$2:$A$8761=A4465,$D$2:$D$8761))</f>
        <v>1590</v>
      </c>
      <c r="H4465" s="467">
        <f t="shared" si="488"/>
        <v>0</v>
      </c>
      <c r="I4465" s="475" t="str">
        <f t="shared" si="489"/>
        <v/>
      </c>
      <c r="J4465" s="471">
        <f>'Potential Projects'!D4466</f>
        <v>22.310846467412553</v>
      </c>
      <c r="K4465" s="471">
        <f>'Potential Projects'!E4466</f>
        <v>56.491829767791877</v>
      </c>
      <c r="L4465" s="476">
        <f t="shared" si="490"/>
        <v>810.19732376479556</v>
      </c>
      <c r="M4465" s="471">
        <f t="shared" si="486"/>
        <v>1546.0314085468135</v>
      </c>
      <c r="N4465" s="467">
        <f t="shared" si="491"/>
        <v>0</v>
      </c>
      <c r="O4465" s="475" t="str">
        <f t="shared" si="492"/>
        <v/>
      </c>
    </row>
    <row r="4466" spans="1:15" hidden="1">
      <c r="A4466" s="475">
        <f t="shared" si="487"/>
        <v>43647</v>
      </c>
      <c r="B4466" s="475">
        <v>43652</v>
      </c>
      <c r="C4466" s="467">
        <v>1</v>
      </c>
      <c r="D4466" s="467">
        <v>863</v>
      </c>
      <c r="E4466" s="467">
        <v>11</v>
      </c>
      <c r="F4466" s="467">
        <v>0</v>
      </c>
      <c r="G4466" s="467">
        <f t="array" ref="G4466">MAX(IF($A$2:$A$8761=A4466,$D$2:$D$8761))</f>
        <v>1590</v>
      </c>
      <c r="H4466" s="467">
        <f t="shared" si="488"/>
        <v>0</v>
      </c>
      <c r="I4466" s="475" t="str">
        <f t="shared" si="489"/>
        <v/>
      </c>
      <c r="J4466" s="471">
        <f>'Potential Projects'!D4467</f>
        <v>2.5127506843456566</v>
      </c>
      <c r="K4466" s="471">
        <f>'Potential Projects'!E4467</f>
        <v>66.406862825198886</v>
      </c>
      <c r="L4466" s="476">
        <f t="shared" si="490"/>
        <v>783.08038649045545</v>
      </c>
      <c r="M4466" s="471">
        <f t="shared" si="486"/>
        <v>1546.0314085468135</v>
      </c>
      <c r="N4466" s="467">
        <f t="shared" si="491"/>
        <v>0</v>
      </c>
      <c r="O4466" s="475" t="str">
        <f t="shared" si="492"/>
        <v/>
      </c>
    </row>
    <row r="4467" spans="1:15" hidden="1">
      <c r="A4467" s="475">
        <f t="shared" si="487"/>
        <v>43647</v>
      </c>
      <c r="B4467" s="475">
        <v>43652</v>
      </c>
      <c r="C4467" s="467">
        <v>2</v>
      </c>
      <c r="D4467" s="467">
        <v>810</v>
      </c>
      <c r="E4467" s="467">
        <v>8</v>
      </c>
      <c r="F4467" s="467">
        <v>0</v>
      </c>
      <c r="G4467" s="467">
        <f t="array" ref="G4467">MAX(IF($A$2:$A$8761=A4467,$D$2:$D$8761))</f>
        <v>1590</v>
      </c>
      <c r="H4467" s="467">
        <f t="shared" si="488"/>
        <v>0</v>
      </c>
      <c r="I4467" s="475" t="str">
        <f t="shared" si="489"/>
        <v/>
      </c>
      <c r="J4467" s="471">
        <f>'Potential Projects'!D4468</f>
        <v>2.8157726317749625</v>
      </c>
      <c r="K4467" s="471">
        <f>'Potential Projects'!E4468</f>
        <v>44.598483605676194</v>
      </c>
      <c r="L4467" s="476">
        <f t="shared" si="490"/>
        <v>754.58574376254887</v>
      </c>
      <c r="M4467" s="471">
        <f t="shared" si="486"/>
        <v>1546.0314085468135</v>
      </c>
      <c r="N4467" s="467">
        <f t="shared" si="491"/>
        <v>0</v>
      </c>
      <c r="O4467" s="475" t="str">
        <f t="shared" si="492"/>
        <v/>
      </c>
    </row>
    <row r="4468" spans="1:15" hidden="1">
      <c r="A4468" s="475">
        <f t="shared" si="487"/>
        <v>43647</v>
      </c>
      <c r="B4468" s="475">
        <v>43652</v>
      </c>
      <c r="C4468" s="467">
        <v>3</v>
      </c>
      <c r="D4468" s="467">
        <v>788</v>
      </c>
      <c r="E4468" s="467">
        <v>16</v>
      </c>
      <c r="F4468" s="467">
        <v>0</v>
      </c>
      <c r="G4468" s="467">
        <f t="array" ref="G4468">MAX(IF($A$2:$A$8761=A4468,$D$2:$D$8761))</f>
        <v>1590</v>
      </c>
      <c r="H4468" s="467">
        <f t="shared" si="488"/>
        <v>0</v>
      </c>
      <c r="I4468" s="475" t="str">
        <f t="shared" si="489"/>
        <v/>
      </c>
      <c r="J4468" s="471">
        <f>'Potential Projects'!D4469</f>
        <v>19.328875244143937</v>
      </c>
      <c r="K4468" s="471">
        <f>'Potential Projects'!E4469</f>
        <v>60.379617877875738</v>
      </c>
      <c r="L4468" s="476">
        <f t="shared" si="490"/>
        <v>692.2915068779804</v>
      </c>
      <c r="M4468" s="471">
        <f t="shared" si="486"/>
        <v>1546.0314085468135</v>
      </c>
      <c r="N4468" s="467">
        <f t="shared" si="491"/>
        <v>0</v>
      </c>
      <c r="O4468" s="475" t="str">
        <f t="shared" si="492"/>
        <v/>
      </c>
    </row>
    <row r="4469" spans="1:15" hidden="1">
      <c r="A4469" s="475">
        <f t="shared" si="487"/>
        <v>43647</v>
      </c>
      <c r="B4469" s="475">
        <v>43652</v>
      </c>
      <c r="C4469" s="467">
        <v>4</v>
      </c>
      <c r="D4469" s="467">
        <v>786</v>
      </c>
      <c r="E4469" s="467">
        <v>38</v>
      </c>
      <c r="F4469" s="467">
        <v>0</v>
      </c>
      <c r="G4469" s="467">
        <f t="array" ref="G4469">MAX(IF($A$2:$A$8761=A4469,$D$2:$D$8761))</f>
        <v>1590</v>
      </c>
      <c r="H4469" s="467">
        <f t="shared" si="488"/>
        <v>0</v>
      </c>
      <c r="I4469" s="475" t="str">
        <f t="shared" si="489"/>
        <v/>
      </c>
      <c r="J4469" s="471">
        <f>'Potential Projects'!D4470</f>
        <v>22.175800483351001</v>
      </c>
      <c r="K4469" s="471">
        <f>'Potential Projects'!E4470</f>
        <v>34.534040582670393</v>
      </c>
      <c r="L4469" s="476">
        <f t="shared" si="490"/>
        <v>691.29015893397855</v>
      </c>
      <c r="M4469" s="471">
        <f t="shared" si="486"/>
        <v>1546.0314085468135</v>
      </c>
      <c r="N4469" s="467">
        <f t="shared" si="491"/>
        <v>0</v>
      </c>
      <c r="O4469" s="475" t="str">
        <f t="shared" si="492"/>
        <v/>
      </c>
    </row>
    <row r="4470" spans="1:15" hidden="1">
      <c r="A4470" s="475">
        <f t="shared" si="487"/>
        <v>43647</v>
      </c>
      <c r="B4470" s="475">
        <v>43652</v>
      </c>
      <c r="C4470" s="467">
        <v>5</v>
      </c>
      <c r="D4470" s="467">
        <v>773</v>
      </c>
      <c r="E4470" s="467">
        <v>52</v>
      </c>
      <c r="F4470" s="467">
        <v>0</v>
      </c>
      <c r="G4470" s="467">
        <f t="array" ref="G4470">MAX(IF($A$2:$A$8761=A4470,$D$2:$D$8761))</f>
        <v>1590</v>
      </c>
      <c r="H4470" s="467">
        <f t="shared" si="488"/>
        <v>0</v>
      </c>
      <c r="I4470" s="475" t="str">
        <f t="shared" si="489"/>
        <v/>
      </c>
      <c r="J4470" s="471">
        <f>'Potential Projects'!D4471</f>
        <v>10.282294949042452</v>
      </c>
      <c r="K4470" s="471">
        <f>'Potential Projects'!E4471</f>
        <v>6.9761155665448307</v>
      </c>
      <c r="L4470" s="476">
        <f t="shared" si="490"/>
        <v>703.74158948441266</v>
      </c>
      <c r="M4470" s="471">
        <f t="shared" si="486"/>
        <v>1546.0314085468135</v>
      </c>
      <c r="N4470" s="467">
        <f t="shared" si="491"/>
        <v>0</v>
      </c>
      <c r="O4470" s="475" t="str">
        <f t="shared" si="492"/>
        <v/>
      </c>
    </row>
    <row r="4471" spans="1:15" hidden="1">
      <c r="A4471" s="475">
        <f t="shared" si="487"/>
        <v>43647</v>
      </c>
      <c r="B4471" s="475">
        <v>43652</v>
      </c>
      <c r="C4471" s="467">
        <v>6</v>
      </c>
      <c r="D4471" s="467">
        <v>764</v>
      </c>
      <c r="E4471" s="467">
        <v>46</v>
      </c>
      <c r="F4471" s="467">
        <v>0</v>
      </c>
      <c r="G4471" s="467">
        <f t="array" ref="G4471">MAX(IF($A$2:$A$8761=A4471,$D$2:$D$8761))</f>
        <v>1590</v>
      </c>
      <c r="H4471" s="467">
        <f t="shared" si="488"/>
        <v>0</v>
      </c>
      <c r="I4471" s="475" t="str">
        <f t="shared" si="489"/>
        <v/>
      </c>
      <c r="J4471" s="471">
        <f>'Potential Projects'!D4472</f>
        <v>7.8936417240531993</v>
      </c>
      <c r="K4471" s="471">
        <f>'Potential Projects'!E4472</f>
        <v>5.8934800043001507</v>
      </c>
      <c r="L4471" s="476">
        <f t="shared" si="490"/>
        <v>704.21287827164667</v>
      </c>
      <c r="M4471" s="471">
        <f t="shared" si="486"/>
        <v>1546.0314085468135</v>
      </c>
      <c r="N4471" s="467">
        <f t="shared" si="491"/>
        <v>0</v>
      </c>
      <c r="O4471" s="475" t="str">
        <f t="shared" si="492"/>
        <v/>
      </c>
    </row>
    <row r="4472" spans="1:15" hidden="1">
      <c r="A4472" s="475">
        <f t="shared" si="487"/>
        <v>43647</v>
      </c>
      <c r="B4472" s="475">
        <v>43652</v>
      </c>
      <c r="C4472" s="467">
        <v>7</v>
      </c>
      <c r="D4472" s="467">
        <v>818</v>
      </c>
      <c r="E4472" s="467">
        <v>40</v>
      </c>
      <c r="F4472" s="467">
        <v>6</v>
      </c>
      <c r="G4472" s="467">
        <f t="array" ref="G4472">MAX(IF($A$2:$A$8761=A4472,$D$2:$D$8761))</f>
        <v>1590</v>
      </c>
      <c r="H4472" s="467">
        <f t="shared" si="488"/>
        <v>0</v>
      </c>
      <c r="I4472" s="475" t="str">
        <f t="shared" si="489"/>
        <v/>
      </c>
      <c r="J4472" s="471">
        <f>'Potential Projects'!D4473</f>
        <v>3.3048223329831252</v>
      </c>
      <c r="K4472" s="471">
        <f>'Potential Projects'!E4473</f>
        <v>15.095100032251128</v>
      </c>
      <c r="L4472" s="476">
        <f t="shared" si="490"/>
        <v>753.60007763476574</v>
      </c>
      <c r="M4472" s="471">
        <f t="shared" si="486"/>
        <v>1546.0314085468135</v>
      </c>
      <c r="N4472" s="467">
        <f t="shared" si="491"/>
        <v>0</v>
      </c>
      <c r="O4472" s="475" t="str">
        <f t="shared" si="492"/>
        <v/>
      </c>
    </row>
    <row r="4473" spans="1:15" hidden="1">
      <c r="A4473" s="475">
        <f t="shared" si="487"/>
        <v>43647</v>
      </c>
      <c r="B4473" s="475">
        <v>43652</v>
      </c>
      <c r="C4473" s="467">
        <v>8</v>
      </c>
      <c r="D4473" s="467">
        <v>833</v>
      </c>
      <c r="E4473" s="467">
        <v>44</v>
      </c>
      <c r="F4473" s="467">
        <v>17</v>
      </c>
      <c r="G4473" s="467">
        <f t="array" ref="G4473">MAX(IF($A$2:$A$8761=A4473,$D$2:$D$8761))</f>
        <v>1590</v>
      </c>
      <c r="H4473" s="467">
        <f t="shared" si="488"/>
        <v>0</v>
      </c>
      <c r="I4473" s="475" t="str">
        <f t="shared" si="489"/>
        <v/>
      </c>
      <c r="J4473" s="471">
        <f>'Potential Projects'!D4474</f>
        <v>3.9850875672731139</v>
      </c>
      <c r="K4473" s="471">
        <f>'Potential Projects'!E4474</f>
        <v>15.485443345517092</v>
      </c>
      <c r="L4473" s="476">
        <f t="shared" si="490"/>
        <v>752.5294690872098</v>
      </c>
      <c r="M4473" s="471">
        <f t="shared" si="486"/>
        <v>1546.0314085468135</v>
      </c>
      <c r="N4473" s="467">
        <f t="shared" si="491"/>
        <v>0</v>
      </c>
      <c r="O4473" s="475" t="str">
        <f t="shared" si="492"/>
        <v/>
      </c>
    </row>
    <row r="4474" spans="1:15" hidden="1">
      <c r="A4474" s="475">
        <f t="shared" si="487"/>
        <v>43647</v>
      </c>
      <c r="B4474" s="475">
        <v>43652</v>
      </c>
      <c r="C4474" s="467">
        <v>9</v>
      </c>
      <c r="D4474" s="467">
        <v>910</v>
      </c>
      <c r="E4474" s="467">
        <v>42</v>
      </c>
      <c r="F4474" s="467">
        <v>15</v>
      </c>
      <c r="G4474" s="467">
        <f t="array" ref="G4474">MAX(IF($A$2:$A$8761=A4474,$D$2:$D$8761))</f>
        <v>1590</v>
      </c>
      <c r="H4474" s="467">
        <f t="shared" si="488"/>
        <v>0</v>
      </c>
      <c r="I4474" s="475" t="str">
        <f t="shared" si="489"/>
        <v/>
      </c>
      <c r="J4474" s="471">
        <f>'Potential Projects'!D4475</f>
        <v>4.0328573308973965</v>
      </c>
      <c r="K4474" s="471">
        <f>'Potential Projects'!E4475</f>
        <v>7.9609697376908199</v>
      </c>
      <c r="L4474" s="476">
        <f t="shared" si="490"/>
        <v>841.00617293141181</v>
      </c>
      <c r="M4474" s="471">
        <f t="shared" si="486"/>
        <v>1546.0314085468135</v>
      </c>
      <c r="N4474" s="467">
        <f t="shared" si="491"/>
        <v>0</v>
      </c>
      <c r="O4474" s="475" t="str">
        <f t="shared" si="492"/>
        <v/>
      </c>
    </row>
    <row r="4475" spans="1:15" hidden="1">
      <c r="A4475" s="475">
        <f t="shared" si="487"/>
        <v>43647</v>
      </c>
      <c r="B4475" s="475">
        <v>43652</v>
      </c>
      <c r="C4475" s="467">
        <v>10</v>
      </c>
      <c r="D4475" s="467">
        <v>987</v>
      </c>
      <c r="E4475" s="467">
        <v>38</v>
      </c>
      <c r="F4475" s="467">
        <v>18</v>
      </c>
      <c r="G4475" s="467">
        <f t="array" ref="G4475">MAX(IF($A$2:$A$8761=A4475,$D$2:$D$8761))</f>
        <v>1590</v>
      </c>
      <c r="H4475" s="467">
        <f t="shared" si="488"/>
        <v>0</v>
      </c>
      <c r="I4475" s="475" t="str">
        <f t="shared" si="489"/>
        <v/>
      </c>
      <c r="J4475" s="471">
        <f>'Potential Projects'!D4476</f>
        <v>9.2879038335252098</v>
      </c>
      <c r="K4475" s="471">
        <f>'Potential Projects'!E4476</f>
        <v>7.1317835411739408</v>
      </c>
      <c r="L4475" s="476">
        <f t="shared" si="490"/>
        <v>914.58031262530085</v>
      </c>
      <c r="M4475" s="471">
        <f t="shared" ref="M4475:M4538" si="493">MAX($L$4346:$L$5089)</f>
        <v>1546.0314085468135</v>
      </c>
      <c r="N4475" s="467">
        <f t="shared" si="491"/>
        <v>0</v>
      </c>
      <c r="O4475" s="475" t="str">
        <f t="shared" si="492"/>
        <v/>
      </c>
    </row>
    <row r="4476" spans="1:15" hidden="1">
      <c r="A4476" s="475">
        <f t="shared" si="487"/>
        <v>43647</v>
      </c>
      <c r="B4476" s="475">
        <v>43652</v>
      </c>
      <c r="C4476" s="467">
        <v>11</v>
      </c>
      <c r="D4476" s="467">
        <v>1030</v>
      </c>
      <c r="E4476" s="467">
        <v>30</v>
      </c>
      <c r="F4476" s="467">
        <v>15</v>
      </c>
      <c r="G4476" s="467">
        <f t="array" ref="G4476">MAX(IF($A$2:$A$8761=A4476,$D$2:$D$8761))</f>
        <v>1590</v>
      </c>
      <c r="H4476" s="467">
        <f t="shared" si="488"/>
        <v>0</v>
      </c>
      <c r="I4476" s="475" t="str">
        <f t="shared" si="489"/>
        <v/>
      </c>
      <c r="J4476" s="471">
        <f>'Potential Projects'!D4477</f>
        <v>22.069209712659152</v>
      </c>
      <c r="K4476" s="471">
        <f>'Potential Projects'!E4477</f>
        <v>4.1341972156525477</v>
      </c>
      <c r="L4476" s="476">
        <f t="shared" si="490"/>
        <v>958.79659307168833</v>
      </c>
      <c r="M4476" s="471">
        <f t="shared" si="493"/>
        <v>1546.0314085468135</v>
      </c>
      <c r="N4476" s="467">
        <f t="shared" si="491"/>
        <v>0</v>
      </c>
      <c r="O4476" s="475" t="str">
        <f t="shared" si="492"/>
        <v/>
      </c>
    </row>
    <row r="4477" spans="1:15" hidden="1">
      <c r="A4477" s="475">
        <f t="shared" si="487"/>
        <v>43647</v>
      </c>
      <c r="B4477" s="475">
        <v>43652</v>
      </c>
      <c r="C4477" s="467">
        <v>12</v>
      </c>
      <c r="D4477" s="467">
        <v>1077</v>
      </c>
      <c r="E4477" s="467">
        <v>29</v>
      </c>
      <c r="F4477" s="467">
        <v>18</v>
      </c>
      <c r="G4477" s="467">
        <f t="array" ref="G4477">MAX(IF($A$2:$A$8761=A4477,$D$2:$D$8761))</f>
        <v>1590</v>
      </c>
      <c r="H4477" s="467">
        <f t="shared" si="488"/>
        <v>0</v>
      </c>
      <c r="I4477" s="475" t="str">
        <f t="shared" si="489"/>
        <v/>
      </c>
      <c r="J4477" s="471">
        <f>'Potential Projects'!D4478</f>
        <v>15.392827973897367</v>
      </c>
      <c r="K4477" s="471">
        <f>'Potential Projects'!E4478</f>
        <v>4.373566061062137</v>
      </c>
      <c r="L4477" s="476">
        <f t="shared" si="490"/>
        <v>1010.2336059650405</v>
      </c>
      <c r="M4477" s="471">
        <f t="shared" si="493"/>
        <v>1546.0314085468135</v>
      </c>
      <c r="N4477" s="467">
        <f t="shared" si="491"/>
        <v>0</v>
      </c>
      <c r="O4477" s="475" t="str">
        <f t="shared" si="492"/>
        <v/>
      </c>
    </row>
    <row r="4478" spans="1:15" hidden="1">
      <c r="A4478" s="475">
        <f t="shared" si="487"/>
        <v>43647</v>
      </c>
      <c r="B4478" s="475">
        <v>43652</v>
      </c>
      <c r="C4478" s="467">
        <v>13</v>
      </c>
      <c r="D4478" s="467">
        <v>1119</v>
      </c>
      <c r="E4478" s="467">
        <v>28</v>
      </c>
      <c r="F4478" s="467">
        <v>18</v>
      </c>
      <c r="G4478" s="467">
        <f t="array" ref="G4478">MAX(IF($A$2:$A$8761=A4478,$D$2:$D$8761))</f>
        <v>1590</v>
      </c>
      <c r="H4478" s="467">
        <f t="shared" si="488"/>
        <v>0</v>
      </c>
      <c r="I4478" s="475" t="str">
        <f t="shared" si="489"/>
        <v/>
      </c>
      <c r="J4478" s="471">
        <f>'Potential Projects'!D4479</f>
        <v>10.887142433888435</v>
      </c>
      <c r="K4478" s="471">
        <f>'Potential Projects'!E4479</f>
        <v>2.963167275854655</v>
      </c>
      <c r="L4478" s="476">
        <f t="shared" si="490"/>
        <v>1059.149690290257</v>
      </c>
      <c r="M4478" s="471">
        <f t="shared" si="493"/>
        <v>1546.0314085468135</v>
      </c>
      <c r="N4478" s="467">
        <f t="shared" si="491"/>
        <v>0</v>
      </c>
      <c r="O4478" s="475" t="str">
        <f t="shared" si="492"/>
        <v/>
      </c>
    </row>
    <row r="4479" spans="1:15" hidden="1">
      <c r="A4479" s="475">
        <f t="shared" si="487"/>
        <v>43647</v>
      </c>
      <c r="B4479" s="475">
        <v>43652</v>
      </c>
      <c r="C4479" s="467">
        <v>14</v>
      </c>
      <c r="D4479" s="467">
        <v>1137</v>
      </c>
      <c r="E4479" s="467">
        <v>25</v>
      </c>
      <c r="F4479" s="467">
        <v>19</v>
      </c>
      <c r="G4479" s="467">
        <f t="array" ref="G4479">MAX(IF($A$2:$A$8761=A4479,$D$2:$D$8761))</f>
        <v>1590</v>
      </c>
      <c r="H4479" s="467">
        <f t="shared" si="488"/>
        <v>0</v>
      </c>
      <c r="I4479" s="475" t="str">
        <f t="shared" si="489"/>
        <v/>
      </c>
      <c r="J4479" s="471">
        <f>'Potential Projects'!D4480</f>
        <v>10.025013818864617</v>
      </c>
      <c r="K4479" s="471">
        <f>'Potential Projects'!E4480</f>
        <v>3.9300296710384863</v>
      </c>
      <c r="L4479" s="476">
        <f t="shared" si="490"/>
        <v>1079.0449565100969</v>
      </c>
      <c r="M4479" s="471">
        <f t="shared" si="493"/>
        <v>1546.0314085468135</v>
      </c>
      <c r="N4479" s="467">
        <f t="shared" si="491"/>
        <v>0</v>
      </c>
      <c r="O4479" s="475" t="str">
        <f t="shared" si="492"/>
        <v/>
      </c>
    </row>
    <row r="4480" spans="1:15" hidden="1">
      <c r="A4480" s="475">
        <f t="shared" si="487"/>
        <v>43647</v>
      </c>
      <c r="B4480" s="475">
        <v>43652</v>
      </c>
      <c r="C4480" s="467">
        <v>15</v>
      </c>
      <c r="D4480" s="467">
        <v>1172</v>
      </c>
      <c r="E4480" s="467">
        <v>19</v>
      </c>
      <c r="F4480" s="467">
        <v>17</v>
      </c>
      <c r="G4480" s="467">
        <f t="array" ref="G4480">MAX(IF($A$2:$A$8761=A4480,$D$2:$D$8761))</f>
        <v>1590</v>
      </c>
      <c r="H4480" s="467">
        <f t="shared" si="488"/>
        <v>0</v>
      </c>
      <c r="I4480" s="475" t="str">
        <f t="shared" si="489"/>
        <v/>
      </c>
      <c r="J4480" s="471">
        <f>'Potential Projects'!D4481</f>
        <v>3.6569356472056223</v>
      </c>
      <c r="K4480" s="471">
        <f>'Potential Projects'!E4481</f>
        <v>0.84091996344872078</v>
      </c>
      <c r="L4480" s="476">
        <f t="shared" si="490"/>
        <v>1131.5021443893456</v>
      </c>
      <c r="M4480" s="471">
        <f t="shared" si="493"/>
        <v>1546.0314085468135</v>
      </c>
      <c r="N4480" s="467">
        <f t="shared" si="491"/>
        <v>0</v>
      </c>
      <c r="O4480" s="475" t="str">
        <f t="shared" si="492"/>
        <v/>
      </c>
    </row>
    <row r="4481" spans="1:15" hidden="1">
      <c r="A4481" s="475">
        <f t="shared" si="487"/>
        <v>43647</v>
      </c>
      <c r="B4481" s="475">
        <v>43652</v>
      </c>
      <c r="C4481" s="467">
        <v>16</v>
      </c>
      <c r="D4481" s="467">
        <v>1193</v>
      </c>
      <c r="E4481" s="467">
        <v>19</v>
      </c>
      <c r="F4481" s="467">
        <v>19</v>
      </c>
      <c r="G4481" s="467">
        <f t="array" ref="G4481">MAX(IF($A$2:$A$8761=A4481,$D$2:$D$8761))</f>
        <v>1590</v>
      </c>
      <c r="H4481" s="467">
        <f t="shared" si="488"/>
        <v>0</v>
      </c>
      <c r="I4481" s="475" t="str">
        <f t="shared" si="489"/>
        <v/>
      </c>
      <c r="J4481" s="471">
        <f>'Potential Projects'!D4482</f>
        <v>2.6432808676222614</v>
      </c>
      <c r="K4481" s="471">
        <f>'Potential Projects'!E4482</f>
        <v>0.17444200172006019</v>
      </c>
      <c r="L4481" s="476">
        <f t="shared" si="490"/>
        <v>1152.1822771306577</v>
      </c>
      <c r="M4481" s="471">
        <f t="shared" si="493"/>
        <v>1546.0314085468135</v>
      </c>
      <c r="N4481" s="467">
        <f t="shared" si="491"/>
        <v>0</v>
      </c>
      <c r="O4481" s="475" t="str">
        <f t="shared" si="492"/>
        <v/>
      </c>
    </row>
    <row r="4482" spans="1:15" hidden="1">
      <c r="A4482" s="475">
        <f t="shared" ref="A4482:A4545" si="494">DATE(YEAR(B4482),MONTH(B4482),1)</f>
        <v>43647</v>
      </c>
      <c r="B4482" s="475">
        <v>43652</v>
      </c>
      <c r="C4482" s="467">
        <v>17</v>
      </c>
      <c r="D4482" s="467">
        <v>1223</v>
      </c>
      <c r="E4482" s="467">
        <v>25</v>
      </c>
      <c r="F4482" s="467">
        <v>19</v>
      </c>
      <c r="G4482" s="467">
        <f t="array" ref="G4482">MAX(IF($A$2:$A$8761=A4482,$D$2:$D$8761))</f>
        <v>1590</v>
      </c>
      <c r="H4482" s="467">
        <f t="shared" ref="H4482:H4545" si="495">IF(G4482=D4482,1,0)</f>
        <v>0</v>
      </c>
      <c r="I4482" s="475" t="str">
        <f t="shared" ref="I4482:I4545" si="496">IF(D4482=G4482,B4482,"")</f>
        <v/>
      </c>
      <c r="J4482" s="471">
        <f>'Potential Projects'!D4483</f>
        <v>1.611329803374248</v>
      </c>
      <c r="K4482" s="471">
        <f>'Potential Projects'!E4483</f>
        <v>0.29490867555364436</v>
      </c>
      <c r="L4482" s="476">
        <f t="shared" ref="L4482:L4545" si="497">D4482-E4482-F4482-J4482-K4482</f>
        <v>1177.0937615210721</v>
      </c>
      <c r="M4482" s="471">
        <f t="shared" si="493"/>
        <v>1546.0314085468135</v>
      </c>
      <c r="N4482" s="467">
        <f t="shared" ref="N4482:N4545" si="498">IF(M4482=L4482,1,0)</f>
        <v>0</v>
      </c>
      <c r="O4482" s="475" t="str">
        <f t="shared" ref="O4482:O4545" si="499">IF(L4482=M4482,B4482,"")</f>
        <v/>
      </c>
    </row>
    <row r="4483" spans="1:15" hidden="1">
      <c r="A4483" s="475">
        <f t="shared" si="494"/>
        <v>43647</v>
      </c>
      <c r="B4483" s="475">
        <v>43652</v>
      </c>
      <c r="C4483" s="467">
        <v>18</v>
      </c>
      <c r="D4483" s="467">
        <v>1232</v>
      </c>
      <c r="E4483" s="467">
        <v>40</v>
      </c>
      <c r="F4483" s="467">
        <v>19</v>
      </c>
      <c r="G4483" s="467">
        <f t="array" ref="G4483">MAX(IF($A$2:$A$8761=A4483,$D$2:$D$8761))</f>
        <v>1590</v>
      </c>
      <c r="H4483" s="467">
        <f t="shared" si="495"/>
        <v>0</v>
      </c>
      <c r="I4483" s="475" t="str">
        <f t="shared" si="496"/>
        <v/>
      </c>
      <c r="J4483" s="471">
        <f>'Potential Projects'!D4484</f>
        <v>1.8569552109292233</v>
      </c>
      <c r="K4483" s="471">
        <f>'Potential Projects'!E4484</f>
        <v>2.8927646742635993</v>
      </c>
      <c r="L4483" s="476">
        <f t="shared" si="497"/>
        <v>1168.2502801148071</v>
      </c>
      <c r="M4483" s="471">
        <f t="shared" si="493"/>
        <v>1546.0314085468135</v>
      </c>
      <c r="N4483" s="467">
        <f t="shared" si="498"/>
        <v>0</v>
      </c>
      <c r="O4483" s="475" t="str">
        <f t="shared" si="499"/>
        <v/>
      </c>
    </row>
    <row r="4484" spans="1:15" hidden="1">
      <c r="A4484" s="475">
        <f t="shared" si="494"/>
        <v>43647</v>
      </c>
      <c r="B4484" s="475">
        <v>43652</v>
      </c>
      <c r="C4484" s="467">
        <v>19</v>
      </c>
      <c r="D4484" s="467">
        <v>1216</v>
      </c>
      <c r="E4484" s="467">
        <v>43</v>
      </c>
      <c r="F4484" s="467">
        <v>16</v>
      </c>
      <c r="G4484" s="467">
        <f t="array" ref="G4484">MAX(IF($A$2:$A$8761=A4484,$D$2:$D$8761))</f>
        <v>1590</v>
      </c>
      <c r="H4484" s="467">
        <f t="shared" si="495"/>
        <v>0</v>
      </c>
      <c r="I4484" s="475" t="str">
        <f t="shared" si="496"/>
        <v/>
      </c>
      <c r="J4484" s="471">
        <f>'Potential Projects'!D4485</f>
        <v>1.019901732923423</v>
      </c>
      <c r="K4484" s="471">
        <f>'Potential Projects'!E4485</f>
        <v>32.770846538378841</v>
      </c>
      <c r="L4484" s="476">
        <f t="shared" si="497"/>
        <v>1123.2092517286976</v>
      </c>
      <c r="M4484" s="471">
        <f t="shared" si="493"/>
        <v>1546.0314085468135</v>
      </c>
      <c r="N4484" s="467">
        <f t="shared" si="498"/>
        <v>0</v>
      </c>
      <c r="O4484" s="475" t="str">
        <f t="shared" si="499"/>
        <v/>
      </c>
    </row>
    <row r="4485" spans="1:15" hidden="1">
      <c r="A4485" s="475">
        <f t="shared" si="494"/>
        <v>43647</v>
      </c>
      <c r="B4485" s="475">
        <v>43652</v>
      </c>
      <c r="C4485" s="467">
        <v>20</v>
      </c>
      <c r="D4485" s="467">
        <v>1172</v>
      </c>
      <c r="E4485" s="467">
        <v>33</v>
      </c>
      <c r="F4485" s="467">
        <v>4</v>
      </c>
      <c r="G4485" s="467">
        <f t="array" ref="G4485">MAX(IF($A$2:$A$8761=A4485,$D$2:$D$8761))</f>
        <v>1590</v>
      </c>
      <c r="H4485" s="467">
        <f t="shared" si="495"/>
        <v>0</v>
      </c>
      <c r="I4485" s="475" t="str">
        <f t="shared" si="496"/>
        <v/>
      </c>
      <c r="J4485" s="471">
        <f>'Potential Projects'!D4486</f>
        <v>2.4661808729618873</v>
      </c>
      <c r="K4485" s="471">
        <f>'Potential Projects'!E4486</f>
        <v>62.439285099978505</v>
      </c>
      <c r="L4485" s="476">
        <f t="shared" si="497"/>
        <v>1070.0945340270598</v>
      </c>
      <c r="M4485" s="471">
        <f t="shared" si="493"/>
        <v>1546.0314085468135</v>
      </c>
      <c r="N4485" s="467">
        <f t="shared" si="498"/>
        <v>0</v>
      </c>
      <c r="O4485" s="475" t="str">
        <f t="shared" si="499"/>
        <v/>
      </c>
    </row>
    <row r="4486" spans="1:15" hidden="1">
      <c r="A4486" s="475">
        <f t="shared" si="494"/>
        <v>43647</v>
      </c>
      <c r="B4486" s="475">
        <v>43652</v>
      </c>
      <c r="C4486" s="467">
        <v>21</v>
      </c>
      <c r="D4486" s="467">
        <v>1095</v>
      </c>
      <c r="E4486" s="467">
        <v>27</v>
      </c>
      <c r="F4486" s="467">
        <v>0</v>
      </c>
      <c r="G4486" s="467">
        <f t="array" ref="G4486">MAX(IF($A$2:$A$8761=A4486,$D$2:$D$8761))</f>
        <v>1590</v>
      </c>
      <c r="H4486" s="467">
        <f t="shared" si="495"/>
        <v>0</v>
      </c>
      <c r="I4486" s="475" t="str">
        <f t="shared" si="496"/>
        <v/>
      </c>
      <c r="J4486" s="471">
        <f>'Potential Projects'!D4487</f>
        <v>0</v>
      </c>
      <c r="K4486" s="471">
        <f>'Potential Projects'!E4487</f>
        <v>84.067746559879595</v>
      </c>
      <c r="L4486" s="476">
        <f t="shared" si="497"/>
        <v>983.93225344012035</v>
      </c>
      <c r="M4486" s="471">
        <f t="shared" si="493"/>
        <v>1546.0314085468135</v>
      </c>
      <c r="N4486" s="467">
        <f t="shared" si="498"/>
        <v>0</v>
      </c>
      <c r="O4486" s="475" t="str">
        <f t="shared" si="499"/>
        <v/>
      </c>
    </row>
    <row r="4487" spans="1:15" hidden="1">
      <c r="A4487" s="475">
        <f t="shared" si="494"/>
        <v>43647</v>
      </c>
      <c r="B4487" s="475">
        <v>43652</v>
      </c>
      <c r="C4487" s="467">
        <v>22</v>
      </c>
      <c r="D4487" s="467">
        <v>1060</v>
      </c>
      <c r="E4487" s="467">
        <v>32</v>
      </c>
      <c r="F4487" s="467">
        <v>0</v>
      </c>
      <c r="G4487" s="467">
        <f t="array" ref="G4487">MAX(IF($A$2:$A$8761=A4487,$D$2:$D$8761))</f>
        <v>1590</v>
      </c>
      <c r="H4487" s="467">
        <f t="shared" si="495"/>
        <v>0</v>
      </c>
      <c r="I4487" s="475" t="str">
        <f t="shared" si="496"/>
        <v/>
      </c>
      <c r="J4487" s="471">
        <f>'Potential Projects'!D4488</f>
        <v>0</v>
      </c>
      <c r="K4487" s="471">
        <f>'Potential Projects'!E4488</f>
        <v>90.98597554289401</v>
      </c>
      <c r="L4487" s="476">
        <f t="shared" si="497"/>
        <v>937.01402445710596</v>
      </c>
      <c r="M4487" s="471">
        <f t="shared" si="493"/>
        <v>1546.0314085468135</v>
      </c>
      <c r="N4487" s="467">
        <f t="shared" si="498"/>
        <v>0</v>
      </c>
      <c r="O4487" s="475" t="str">
        <f t="shared" si="499"/>
        <v/>
      </c>
    </row>
    <row r="4488" spans="1:15" hidden="1">
      <c r="A4488" s="475">
        <f t="shared" si="494"/>
        <v>43647</v>
      </c>
      <c r="B4488" s="475">
        <v>43652</v>
      </c>
      <c r="C4488" s="467">
        <v>23</v>
      </c>
      <c r="D4488" s="467">
        <v>979</v>
      </c>
      <c r="E4488" s="467">
        <v>26</v>
      </c>
      <c r="F4488" s="467">
        <v>0</v>
      </c>
      <c r="G4488" s="467">
        <f t="array" ref="G4488">MAX(IF($A$2:$A$8761=A4488,$D$2:$D$8761))</f>
        <v>1590</v>
      </c>
      <c r="H4488" s="467">
        <f t="shared" si="495"/>
        <v>0</v>
      </c>
      <c r="I4488" s="475" t="str">
        <f t="shared" si="496"/>
        <v/>
      </c>
      <c r="J4488" s="471">
        <f>'Potential Projects'!D4489</f>
        <v>0</v>
      </c>
      <c r="K4488" s="471">
        <f>'Potential Projects'!E4489</f>
        <v>92.167956998494944</v>
      </c>
      <c r="L4488" s="476">
        <f t="shared" si="497"/>
        <v>860.8320430015051</v>
      </c>
      <c r="M4488" s="471">
        <f t="shared" si="493"/>
        <v>1546.0314085468135</v>
      </c>
      <c r="N4488" s="467">
        <f t="shared" si="498"/>
        <v>0</v>
      </c>
      <c r="O4488" s="475" t="str">
        <f t="shared" si="499"/>
        <v/>
      </c>
    </row>
    <row r="4489" spans="1:15" hidden="1">
      <c r="A4489" s="475">
        <f t="shared" si="494"/>
        <v>43647</v>
      </c>
      <c r="B4489" s="475">
        <v>43652</v>
      </c>
      <c r="C4489" s="467">
        <v>24</v>
      </c>
      <c r="D4489" s="467">
        <v>898</v>
      </c>
      <c r="E4489" s="467">
        <v>47</v>
      </c>
      <c r="F4489" s="467">
        <v>0</v>
      </c>
      <c r="G4489" s="467">
        <f t="array" ref="G4489">MAX(IF($A$2:$A$8761=A4489,$D$2:$D$8761))</f>
        <v>1590</v>
      </c>
      <c r="H4489" s="467">
        <f t="shared" si="495"/>
        <v>0</v>
      </c>
      <c r="I4489" s="475" t="str">
        <f t="shared" si="496"/>
        <v/>
      </c>
      <c r="J4489" s="471">
        <f>'Potential Projects'!D4490</f>
        <v>2.6702308683014906E-2</v>
      </c>
      <c r="K4489" s="471">
        <f>'Potential Projects'!E4490</f>
        <v>49.595503816383577</v>
      </c>
      <c r="L4489" s="476">
        <f t="shared" si="497"/>
        <v>801.37779387493333</v>
      </c>
      <c r="M4489" s="471">
        <f t="shared" si="493"/>
        <v>1546.0314085468135</v>
      </c>
      <c r="N4489" s="467">
        <f t="shared" si="498"/>
        <v>0</v>
      </c>
      <c r="O4489" s="475" t="str">
        <f t="shared" si="499"/>
        <v/>
      </c>
    </row>
    <row r="4490" spans="1:15" hidden="1">
      <c r="A4490" s="475">
        <f t="shared" si="494"/>
        <v>43647</v>
      </c>
      <c r="B4490" s="475">
        <v>43653</v>
      </c>
      <c r="C4490" s="467">
        <v>1</v>
      </c>
      <c r="D4490" s="467">
        <v>844</v>
      </c>
      <c r="E4490" s="467">
        <v>73</v>
      </c>
      <c r="F4490" s="467">
        <v>0</v>
      </c>
      <c r="G4490" s="467">
        <f t="array" ref="G4490">MAX(IF($A$2:$A$8761=A4490,$D$2:$D$8761))</f>
        <v>1590</v>
      </c>
      <c r="H4490" s="467">
        <f t="shared" si="495"/>
        <v>0</v>
      </c>
      <c r="I4490" s="475" t="str">
        <f t="shared" si="496"/>
        <v/>
      </c>
      <c r="J4490" s="471">
        <f>'Potential Projects'!D4491</f>
        <v>12.517020099417518</v>
      </c>
      <c r="K4490" s="471">
        <f>'Potential Projects'!E4491</f>
        <v>19.724462212427433</v>
      </c>
      <c r="L4490" s="476">
        <f t="shared" si="497"/>
        <v>738.75851768815505</v>
      </c>
      <c r="M4490" s="471">
        <f t="shared" si="493"/>
        <v>1546.0314085468135</v>
      </c>
      <c r="N4490" s="467">
        <f t="shared" si="498"/>
        <v>0</v>
      </c>
      <c r="O4490" s="475" t="str">
        <f t="shared" si="499"/>
        <v/>
      </c>
    </row>
    <row r="4491" spans="1:15" hidden="1">
      <c r="A4491" s="475">
        <f t="shared" si="494"/>
        <v>43647</v>
      </c>
      <c r="B4491" s="475">
        <v>43653</v>
      </c>
      <c r="C4491" s="467">
        <v>2</v>
      </c>
      <c r="D4491" s="467">
        <v>807</v>
      </c>
      <c r="E4491" s="467">
        <v>83</v>
      </c>
      <c r="F4491" s="467">
        <v>0</v>
      </c>
      <c r="G4491" s="467">
        <f t="array" ref="G4491">MAX(IF($A$2:$A$8761=A4491,$D$2:$D$8761))</f>
        <v>1590</v>
      </c>
      <c r="H4491" s="467">
        <f t="shared" si="495"/>
        <v>0</v>
      </c>
      <c r="I4491" s="475" t="str">
        <f t="shared" si="496"/>
        <v/>
      </c>
      <c r="J4491" s="471">
        <f>'Potential Projects'!D4492</f>
        <v>11.455917773308142</v>
      </c>
      <c r="K4491" s="471">
        <f>'Potential Projects'!E4492</f>
        <v>25.957439206622233</v>
      </c>
      <c r="L4491" s="476">
        <f t="shared" si="497"/>
        <v>686.58664302006969</v>
      </c>
      <c r="M4491" s="471">
        <f t="shared" si="493"/>
        <v>1546.0314085468135</v>
      </c>
      <c r="N4491" s="467">
        <f t="shared" si="498"/>
        <v>0</v>
      </c>
      <c r="O4491" s="475" t="str">
        <f t="shared" si="499"/>
        <v/>
      </c>
    </row>
    <row r="4492" spans="1:15" hidden="1">
      <c r="A4492" s="475">
        <f t="shared" si="494"/>
        <v>43647</v>
      </c>
      <c r="B4492" s="475">
        <v>43653</v>
      </c>
      <c r="C4492" s="467">
        <v>3</v>
      </c>
      <c r="D4492" s="467">
        <v>765</v>
      </c>
      <c r="E4492" s="467">
        <v>87</v>
      </c>
      <c r="F4492" s="467">
        <v>0</v>
      </c>
      <c r="G4492" s="467">
        <f t="array" ref="G4492">MAX(IF($A$2:$A$8761=A4492,$D$2:$D$8761))</f>
        <v>1590</v>
      </c>
      <c r="H4492" s="467">
        <f t="shared" si="495"/>
        <v>0</v>
      </c>
      <c r="I4492" s="475" t="str">
        <f t="shared" si="496"/>
        <v/>
      </c>
      <c r="J4492" s="471">
        <f>'Potential Projects'!D4493</f>
        <v>16.249398011821185</v>
      </c>
      <c r="K4492" s="471">
        <f>'Potential Projects'!E4493</f>
        <v>40.196756503977639</v>
      </c>
      <c r="L4492" s="476">
        <f t="shared" si="497"/>
        <v>621.55384548420113</v>
      </c>
      <c r="M4492" s="471">
        <f t="shared" si="493"/>
        <v>1546.0314085468135</v>
      </c>
      <c r="N4492" s="467">
        <f t="shared" si="498"/>
        <v>0</v>
      </c>
      <c r="O4492" s="475" t="str">
        <f t="shared" si="499"/>
        <v/>
      </c>
    </row>
    <row r="4493" spans="1:15" hidden="1">
      <c r="A4493" s="475">
        <f t="shared" si="494"/>
        <v>43647</v>
      </c>
      <c r="B4493" s="475">
        <v>43653</v>
      </c>
      <c r="C4493" s="467">
        <v>4</v>
      </c>
      <c r="D4493" s="467">
        <v>754</v>
      </c>
      <c r="E4493" s="467">
        <v>79</v>
      </c>
      <c r="F4493" s="467">
        <v>0</v>
      </c>
      <c r="G4493" s="467">
        <f t="array" ref="G4493">MAX(IF($A$2:$A$8761=A4493,$D$2:$D$8761))</f>
        <v>1590</v>
      </c>
      <c r="H4493" s="467">
        <f t="shared" si="495"/>
        <v>0</v>
      </c>
      <c r="I4493" s="475" t="str">
        <f t="shared" si="496"/>
        <v/>
      </c>
      <c r="J4493" s="471">
        <f>'Potential Projects'!D4494</f>
        <v>13.939554559488446</v>
      </c>
      <c r="K4493" s="471">
        <f>'Potential Projects'!E4494</f>
        <v>48.997863953988393</v>
      </c>
      <c r="L4493" s="476">
        <f t="shared" si="497"/>
        <v>612.06258148652319</v>
      </c>
      <c r="M4493" s="471">
        <f t="shared" si="493"/>
        <v>1546.0314085468135</v>
      </c>
      <c r="N4493" s="467">
        <f t="shared" si="498"/>
        <v>0</v>
      </c>
      <c r="O4493" s="475" t="str">
        <f t="shared" si="499"/>
        <v/>
      </c>
    </row>
    <row r="4494" spans="1:15" hidden="1">
      <c r="A4494" s="475">
        <f t="shared" si="494"/>
        <v>43647</v>
      </c>
      <c r="B4494" s="475">
        <v>43653</v>
      </c>
      <c r="C4494" s="467">
        <v>5</v>
      </c>
      <c r="D4494" s="467">
        <v>770</v>
      </c>
      <c r="E4494" s="467">
        <v>70</v>
      </c>
      <c r="F4494" s="467">
        <v>0</v>
      </c>
      <c r="G4494" s="467">
        <f t="array" ref="G4494">MAX(IF($A$2:$A$8761=A4494,$D$2:$D$8761))</f>
        <v>1590</v>
      </c>
      <c r="H4494" s="467">
        <f t="shared" si="495"/>
        <v>0</v>
      </c>
      <c r="I4494" s="475" t="str">
        <f t="shared" si="496"/>
        <v/>
      </c>
      <c r="J4494" s="471">
        <f>'Potential Projects'!D4495</f>
        <v>11.404453851485417</v>
      </c>
      <c r="K4494" s="471">
        <f>'Potential Projects'!E4495</f>
        <v>25.297219253923892</v>
      </c>
      <c r="L4494" s="476">
        <f t="shared" si="497"/>
        <v>663.29832689459067</v>
      </c>
      <c r="M4494" s="471">
        <f t="shared" si="493"/>
        <v>1546.0314085468135</v>
      </c>
      <c r="N4494" s="467">
        <f t="shared" si="498"/>
        <v>0</v>
      </c>
      <c r="O4494" s="475" t="str">
        <f t="shared" si="499"/>
        <v/>
      </c>
    </row>
    <row r="4495" spans="1:15" hidden="1">
      <c r="A4495" s="475">
        <f t="shared" si="494"/>
        <v>43647</v>
      </c>
      <c r="B4495" s="475">
        <v>43653</v>
      </c>
      <c r="C4495" s="467">
        <v>6</v>
      </c>
      <c r="D4495" s="467">
        <v>753</v>
      </c>
      <c r="E4495" s="467">
        <v>59</v>
      </c>
      <c r="F4495" s="467">
        <v>1</v>
      </c>
      <c r="G4495" s="467">
        <f t="array" ref="G4495">MAX(IF($A$2:$A$8761=A4495,$D$2:$D$8761))</f>
        <v>1590</v>
      </c>
      <c r="H4495" s="467">
        <f t="shared" si="495"/>
        <v>0</v>
      </c>
      <c r="I4495" s="475" t="str">
        <f t="shared" si="496"/>
        <v/>
      </c>
      <c r="J4495" s="471">
        <f>'Potential Projects'!D4496</f>
        <v>28.020245843334894</v>
      </c>
      <c r="K4495" s="471">
        <f>'Potential Projects'!E4496</f>
        <v>16.548522629542035</v>
      </c>
      <c r="L4495" s="476">
        <f t="shared" si="497"/>
        <v>648.43123152712303</v>
      </c>
      <c r="M4495" s="471">
        <f t="shared" si="493"/>
        <v>1546.0314085468135</v>
      </c>
      <c r="N4495" s="467">
        <f t="shared" si="498"/>
        <v>0</v>
      </c>
      <c r="O4495" s="475" t="str">
        <f t="shared" si="499"/>
        <v/>
      </c>
    </row>
    <row r="4496" spans="1:15" hidden="1">
      <c r="A4496" s="475">
        <f t="shared" si="494"/>
        <v>43647</v>
      </c>
      <c r="B4496" s="475">
        <v>43653</v>
      </c>
      <c r="C4496" s="467">
        <v>7</v>
      </c>
      <c r="D4496" s="467">
        <v>808</v>
      </c>
      <c r="E4496" s="467">
        <v>49</v>
      </c>
      <c r="F4496" s="467">
        <v>9</v>
      </c>
      <c r="G4496" s="467">
        <f t="array" ref="G4496">MAX(IF($A$2:$A$8761=A4496,$D$2:$D$8761))</f>
        <v>1590</v>
      </c>
      <c r="H4496" s="467">
        <f t="shared" si="495"/>
        <v>0</v>
      </c>
      <c r="I4496" s="475" t="str">
        <f t="shared" si="496"/>
        <v/>
      </c>
      <c r="J4496" s="471">
        <f>'Potential Projects'!D4497</f>
        <v>17.886442471103514</v>
      </c>
      <c r="K4496" s="471">
        <f>'Potential Projects'!E4497</f>
        <v>7.9750502580090306</v>
      </c>
      <c r="L4496" s="476">
        <f t="shared" si="497"/>
        <v>724.13850727088754</v>
      </c>
      <c r="M4496" s="471">
        <f t="shared" si="493"/>
        <v>1546.0314085468135</v>
      </c>
      <c r="N4496" s="467">
        <f t="shared" si="498"/>
        <v>0</v>
      </c>
      <c r="O4496" s="475" t="str">
        <f t="shared" si="499"/>
        <v/>
      </c>
    </row>
    <row r="4497" spans="1:15" hidden="1">
      <c r="A4497" s="475">
        <f t="shared" si="494"/>
        <v>43647</v>
      </c>
      <c r="B4497" s="475">
        <v>43653</v>
      </c>
      <c r="C4497" s="467">
        <v>8</v>
      </c>
      <c r="D4497" s="467">
        <v>849</v>
      </c>
      <c r="E4497" s="467">
        <v>44</v>
      </c>
      <c r="F4497" s="467">
        <v>18</v>
      </c>
      <c r="G4497" s="467">
        <f t="array" ref="G4497">MAX(IF($A$2:$A$8761=A4497,$D$2:$D$8761))</f>
        <v>1590</v>
      </c>
      <c r="H4497" s="467">
        <f t="shared" si="495"/>
        <v>0</v>
      </c>
      <c r="I4497" s="475" t="str">
        <f t="shared" si="496"/>
        <v/>
      </c>
      <c r="J4497" s="471">
        <f>'Potential Projects'!D4498</f>
        <v>38.575082953079679</v>
      </c>
      <c r="K4497" s="471">
        <f>'Potential Projects'!E4498</f>
        <v>2.0753122446785639</v>
      </c>
      <c r="L4497" s="476">
        <f t="shared" si="497"/>
        <v>746.34960480224174</v>
      </c>
      <c r="M4497" s="471">
        <f t="shared" si="493"/>
        <v>1546.0314085468135</v>
      </c>
      <c r="N4497" s="467">
        <f t="shared" si="498"/>
        <v>0</v>
      </c>
      <c r="O4497" s="475" t="str">
        <f t="shared" si="499"/>
        <v/>
      </c>
    </row>
    <row r="4498" spans="1:15" hidden="1">
      <c r="A4498" s="475">
        <f t="shared" si="494"/>
        <v>43647</v>
      </c>
      <c r="B4498" s="475">
        <v>43653</v>
      </c>
      <c r="C4498" s="467">
        <v>9</v>
      </c>
      <c r="D4498" s="467">
        <v>881</v>
      </c>
      <c r="E4498" s="467">
        <v>29</v>
      </c>
      <c r="F4498" s="467">
        <v>19</v>
      </c>
      <c r="G4498" s="467">
        <f t="array" ref="G4498">MAX(IF($A$2:$A$8761=A4498,$D$2:$D$8761))</f>
        <v>1590</v>
      </c>
      <c r="H4498" s="467">
        <f t="shared" si="495"/>
        <v>0</v>
      </c>
      <c r="I4498" s="475" t="str">
        <f t="shared" si="496"/>
        <v/>
      </c>
      <c r="J4498" s="471">
        <f>'Potential Projects'!D4499</f>
        <v>53.047710766965871</v>
      </c>
      <c r="K4498" s="471">
        <f>'Potential Projects'!E4499</f>
        <v>0.67977623091808215</v>
      </c>
      <c r="L4498" s="476">
        <f t="shared" si="497"/>
        <v>779.27251300211606</v>
      </c>
      <c r="M4498" s="471">
        <f t="shared" si="493"/>
        <v>1546.0314085468135</v>
      </c>
      <c r="N4498" s="467">
        <f t="shared" si="498"/>
        <v>0</v>
      </c>
      <c r="O4498" s="475" t="str">
        <f t="shared" si="499"/>
        <v/>
      </c>
    </row>
    <row r="4499" spans="1:15" hidden="1">
      <c r="A4499" s="475">
        <f t="shared" si="494"/>
        <v>43647</v>
      </c>
      <c r="B4499" s="475">
        <v>43653</v>
      </c>
      <c r="C4499" s="467">
        <v>10</v>
      </c>
      <c r="D4499" s="467">
        <v>927</v>
      </c>
      <c r="E4499" s="467">
        <v>25</v>
      </c>
      <c r="F4499" s="467">
        <v>19</v>
      </c>
      <c r="G4499" s="467">
        <f t="array" ref="G4499">MAX(IF($A$2:$A$8761=A4499,$D$2:$D$8761))</f>
        <v>1590</v>
      </c>
      <c r="H4499" s="467">
        <f t="shared" si="495"/>
        <v>0</v>
      </c>
      <c r="I4499" s="475" t="str">
        <f t="shared" si="496"/>
        <v/>
      </c>
      <c r="J4499" s="471">
        <f>'Potential Projects'!D4500</f>
        <v>45.807798920957154</v>
      </c>
      <c r="K4499" s="471">
        <f>'Potential Projects'!E4500</f>
        <v>1.590316544829069</v>
      </c>
      <c r="L4499" s="476">
        <f t="shared" si="497"/>
        <v>835.60188453421381</v>
      </c>
      <c r="M4499" s="471">
        <f t="shared" si="493"/>
        <v>1546.0314085468135</v>
      </c>
      <c r="N4499" s="467">
        <f t="shared" si="498"/>
        <v>0</v>
      </c>
      <c r="O4499" s="475" t="str">
        <f t="shared" si="499"/>
        <v/>
      </c>
    </row>
    <row r="4500" spans="1:15" hidden="1">
      <c r="A4500" s="475">
        <f t="shared" si="494"/>
        <v>43647</v>
      </c>
      <c r="B4500" s="475">
        <v>43653</v>
      </c>
      <c r="C4500" s="467">
        <v>11</v>
      </c>
      <c r="D4500" s="467">
        <v>991</v>
      </c>
      <c r="E4500" s="467">
        <v>17</v>
      </c>
      <c r="F4500" s="467">
        <v>19</v>
      </c>
      <c r="G4500" s="467">
        <f t="array" ref="G4500">MAX(IF($A$2:$A$8761=A4500,$D$2:$D$8761))</f>
        <v>1590</v>
      </c>
      <c r="H4500" s="467">
        <f t="shared" si="495"/>
        <v>0</v>
      </c>
      <c r="I4500" s="475" t="str">
        <f t="shared" si="496"/>
        <v/>
      </c>
      <c r="J4500" s="471">
        <f>'Potential Projects'!D4501</f>
        <v>67.156972691253031</v>
      </c>
      <c r="K4500" s="471">
        <f>'Potential Projects'!E4501</f>
        <v>4.8726422812298438</v>
      </c>
      <c r="L4500" s="476">
        <f t="shared" si="497"/>
        <v>882.97038502751707</v>
      </c>
      <c r="M4500" s="471">
        <f t="shared" si="493"/>
        <v>1546.0314085468135</v>
      </c>
      <c r="N4500" s="467">
        <f t="shared" si="498"/>
        <v>0</v>
      </c>
      <c r="O4500" s="475" t="str">
        <f t="shared" si="499"/>
        <v/>
      </c>
    </row>
    <row r="4501" spans="1:15" hidden="1">
      <c r="A4501" s="475">
        <f t="shared" si="494"/>
        <v>43647</v>
      </c>
      <c r="B4501" s="475">
        <v>43653</v>
      </c>
      <c r="C4501" s="467">
        <v>12</v>
      </c>
      <c r="D4501" s="467">
        <v>1032</v>
      </c>
      <c r="E4501" s="467">
        <v>16</v>
      </c>
      <c r="F4501" s="467">
        <v>20</v>
      </c>
      <c r="G4501" s="467">
        <f t="array" ref="G4501">MAX(IF($A$2:$A$8761=A4501,$D$2:$D$8761))</f>
        <v>1590</v>
      </c>
      <c r="H4501" s="467">
        <f t="shared" si="495"/>
        <v>0</v>
      </c>
      <c r="I4501" s="475" t="str">
        <f t="shared" si="496"/>
        <v/>
      </c>
      <c r="J4501" s="471">
        <f>'Potential Projects'!D4502</f>
        <v>64.97414101561354</v>
      </c>
      <c r="K4501" s="471">
        <f>'Potential Projects'!E4502</f>
        <v>6.9010194581810369</v>
      </c>
      <c r="L4501" s="476">
        <f t="shared" si="497"/>
        <v>924.12483952620539</v>
      </c>
      <c r="M4501" s="471">
        <f t="shared" si="493"/>
        <v>1546.0314085468135</v>
      </c>
      <c r="N4501" s="467">
        <f t="shared" si="498"/>
        <v>0</v>
      </c>
      <c r="O4501" s="475" t="str">
        <f t="shared" si="499"/>
        <v/>
      </c>
    </row>
    <row r="4502" spans="1:15" hidden="1">
      <c r="A4502" s="475">
        <f t="shared" si="494"/>
        <v>43647</v>
      </c>
      <c r="B4502" s="475">
        <v>43653</v>
      </c>
      <c r="C4502" s="467">
        <v>13</v>
      </c>
      <c r="D4502" s="467">
        <v>1040</v>
      </c>
      <c r="E4502" s="467">
        <v>16</v>
      </c>
      <c r="F4502" s="467">
        <v>17</v>
      </c>
      <c r="G4502" s="467">
        <f t="array" ref="G4502">MAX(IF($A$2:$A$8761=A4502,$D$2:$D$8761))</f>
        <v>1590</v>
      </c>
      <c r="H4502" s="467">
        <f t="shared" si="495"/>
        <v>0</v>
      </c>
      <c r="I4502" s="475" t="str">
        <f t="shared" si="496"/>
        <v/>
      </c>
      <c r="J4502" s="471">
        <f>'Potential Projects'!D4503</f>
        <v>65.526752182873636</v>
      </c>
      <c r="K4502" s="471">
        <f>'Potential Projects'!E4503</f>
        <v>10.545527467211352</v>
      </c>
      <c r="L4502" s="476">
        <f t="shared" si="497"/>
        <v>930.92772034991492</v>
      </c>
      <c r="M4502" s="471">
        <f t="shared" si="493"/>
        <v>1546.0314085468135</v>
      </c>
      <c r="N4502" s="467">
        <f t="shared" si="498"/>
        <v>0</v>
      </c>
      <c r="O4502" s="475" t="str">
        <f t="shared" si="499"/>
        <v/>
      </c>
    </row>
    <row r="4503" spans="1:15" hidden="1">
      <c r="A4503" s="475">
        <f t="shared" si="494"/>
        <v>43647</v>
      </c>
      <c r="B4503" s="475">
        <v>43653</v>
      </c>
      <c r="C4503" s="467">
        <v>14</v>
      </c>
      <c r="D4503" s="467">
        <v>1065</v>
      </c>
      <c r="E4503" s="467">
        <v>19</v>
      </c>
      <c r="F4503" s="467">
        <v>18</v>
      </c>
      <c r="G4503" s="467">
        <f t="array" ref="G4503">MAX(IF($A$2:$A$8761=A4503,$D$2:$D$8761))</f>
        <v>1590</v>
      </c>
      <c r="H4503" s="467">
        <f t="shared" si="495"/>
        <v>0</v>
      </c>
      <c r="I4503" s="475" t="str">
        <f t="shared" si="496"/>
        <v/>
      </c>
      <c r="J4503" s="471">
        <f>'Potential Projects'!D4504</f>
        <v>73.830789965209988</v>
      </c>
      <c r="K4503" s="471">
        <f>'Potential Projects'!E4504</f>
        <v>18.470513652977854</v>
      </c>
      <c r="L4503" s="476">
        <f t="shared" si="497"/>
        <v>935.69869638181217</v>
      </c>
      <c r="M4503" s="471">
        <f t="shared" si="493"/>
        <v>1546.0314085468135</v>
      </c>
      <c r="N4503" s="467">
        <f t="shared" si="498"/>
        <v>0</v>
      </c>
      <c r="O4503" s="475" t="str">
        <f t="shared" si="499"/>
        <v/>
      </c>
    </row>
    <row r="4504" spans="1:15" hidden="1">
      <c r="A4504" s="475">
        <f t="shared" si="494"/>
        <v>43647</v>
      </c>
      <c r="B4504" s="475">
        <v>43653</v>
      </c>
      <c r="C4504" s="467">
        <v>15</v>
      </c>
      <c r="D4504" s="467">
        <v>1083</v>
      </c>
      <c r="E4504" s="467">
        <v>21</v>
      </c>
      <c r="F4504" s="467">
        <v>19</v>
      </c>
      <c r="G4504" s="467">
        <f t="array" ref="G4504">MAX(IF($A$2:$A$8761=A4504,$D$2:$D$8761))</f>
        <v>1590</v>
      </c>
      <c r="H4504" s="467">
        <f t="shared" si="495"/>
        <v>0</v>
      </c>
      <c r="I4504" s="475" t="str">
        <f t="shared" si="496"/>
        <v/>
      </c>
      <c r="J4504" s="471">
        <f>'Potential Projects'!D4505</f>
        <v>108.37878334431856</v>
      </c>
      <c r="K4504" s="471">
        <f>'Potential Projects'!E4505</f>
        <v>33.197173403569124</v>
      </c>
      <c r="L4504" s="476">
        <f t="shared" si="497"/>
        <v>901.42404325211237</v>
      </c>
      <c r="M4504" s="471">
        <f t="shared" si="493"/>
        <v>1546.0314085468135</v>
      </c>
      <c r="N4504" s="467">
        <f t="shared" si="498"/>
        <v>0</v>
      </c>
      <c r="O4504" s="475" t="str">
        <f t="shared" si="499"/>
        <v/>
      </c>
    </row>
    <row r="4505" spans="1:15" hidden="1">
      <c r="A4505" s="475">
        <f t="shared" si="494"/>
        <v>43647</v>
      </c>
      <c r="B4505" s="475">
        <v>43653</v>
      </c>
      <c r="C4505" s="467">
        <v>16</v>
      </c>
      <c r="D4505" s="467">
        <v>1104</v>
      </c>
      <c r="E4505" s="467">
        <v>26</v>
      </c>
      <c r="F4505" s="467">
        <v>19</v>
      </c>
      <c r="G4505" s="467">
        <f t="array" ref="G4505">MAX(IF($A$2:$A$8761=A4505,$D$2:$D$8761))</f>
        <v>1590</v>
      </c>
      <c r="H4505" s="467">
        <f t="shared" si="495"/>
        <v>0</v>
      </c>
      <c r="I4505" s="475" t="str">
        <f t="shared" si="496"/>
        <v/>
      </c>
      <c r="J4505" s="471">
        <f>'Potential Projects'!D4506</f>
        <v>73.643046203634711</v>
      </c>
      <c r="K4505" s="471">
        <f>'Potential Projects'!E4506</f>
        <v>32.125489357127499</v>
      </c>
      <c r="L4505" s="476">
        <f t="shared" si="497"/>
        <v>953.2314644392377</v>
      </c>
      <c r="M4505" s="471">
        <f t="shared" si="493"/>
        <v>1546.0314085468135</v>
      </c>
      <c r="N4505" s="467">
        <f t="shared" si="498"/>
        <v>0</v>
      </c>
      <c r="O4505" s="475" t="str">
        <f t="shared" si="499"/>
        <v/>
      </c>
    </row>
    <row r="4506" spans="1:15" hidden="1">
      <c r="A4506" s="475">
        <f t="shared" si="494"/>
        <v>43647</v>
      </c>
      <c r="B4506" s="475">
        <v>43653</v>
      </c>
      <c r="C4506" s="467">
        <v>17</v>
      </c>
      <c r="D4506" s="467">
        <v>1135</v>
      </c>
      <c r="E4506" s="467">
        <v>28</v>
      </c>
      <c r="F4506" s="467">
        <v>20</v>
      </c>
      <c r="G4506" s="467">
        <f t="array" ref="G4506">MAX(IF($A$2:$A$8761=A4506,$D$2:$D$8761))</f>
        <v>1590</v>
      </c>
      <c r="H4506" s="467">
        <f t="shared" si="495"/>
        <v>0</v>
      </c>
      <c r="I4506" s="475" t="str">
        <f t="shared" si="496"/>
        <v/>
      </c>
      <c r="J4506" s="471">
        <f>'Potential Projects'!D4507</f>
        <v>43.874073597706513</v>
      </c>
      <c r="K4506" s="471">
        <f>'Potential Projects'!E4507</f>
        <v>47.754084659213071</v>
      </c>
      <c r="L4506" s="476">
        <f t="shared" si="497"/>
        <v>995.37184174308049</v>
      </c>
      <c r="M4506" s="471">
        <f t="shared" si="493"/>
        <v>1546.0314085468135</v>
      </c>
      <c r="N4506" s="467">
        <f t="shared" si="498"/>
        <v>0</v>
      </c>
      <c r="O4506" s="475" t="str">
        <f t="shared" si="499"/>
        <v/>
      </c>
    </row>
    <row r="4507" spans="1:15" hidden="1">
      <c r="A4507" s="475">
        <f t="shared" si="494"/>
        <v>43647</v>
      </c>
      <c r="B4507" s="475">
        <v>43653</v>
      </c>
      <c r="C4507" s="467">
        <v>18</v>
      </c>
      <c r="D4507" s="467">
        <v>1169</v>
      </c>
      <c r="E4507" s="467">
        <v>21</v>
      </c>
      <c r="F4507" s="467">
        <v>19</v>
      </c>
      <c r="G4507" s="467">
        <f t="array" ref="G4507">MAX(IF($A$2:$A$8761=A4507,$D$2:$D$8761))</f>
        <v>1590</v>
      </c>
      <c r="H4507" s="467">
        <f t="shared" si="495"/>
        <v>0</v>
      </c>
      <c r="I4507" s="475" t="str">
        <f t="shared" si="496"/>
        <v/>
      </c>
      <c r="J4507" s="471">
        <f>'Potential Projects'!D4508</f>
        <v>45.950664328755209</v>
      </c>
      <c r="K4507" s="471">
        <f>'Potential Projects'!E4508</f>
        <v>59.701406149215224</v>
      </c>
      <c r="L4507" s="476">
        <f t="shared" si="497"/>
        <v>1023.3479295220295</v>
      </c>
      <c r="M4507" s="471">
        <f t="shared" si="493"/>
        <v>1546.0314085468135</v>
      </c>
      <c r="N4507" s="467">
        <f t="shared" si="498"/>
        <v>0</v>
      </c>
      <c r="O4507" s="475" t="str">
        <f t="shared" si="499"/>
        <v/>
      </c>
    </row>
    <row r="4508" spans="1:15" hidden="1">
      <c r="A4508" s="475">
        <f t="shared" si="494"/>
        <v>43647</v>
      </c>
      <c r="B4508" s="475">
        <v>43653</v>
      </c>
      <c r="C4508" s="467">
        <v>19</v>
      </c>
      <c r="D4508" s="467">
        <v>1144</v>
      </c>
      <c r="E4508" s="467">
        <v>8</v>
      </c>
      <c r="F4508" s="467">
        <v>16</v>
      </c>
      <c r="G4508" s="467">
        <f t="array" ref="G4508">MAX(IF($A$2:$A$8761=A4508,$D$2:$D$8761))</f>
        <v>1590</v>
      </c>
      <c r="H4508" s="467">
        <f t="shared" si="495"/>
        <v>0</v>
      </c>
      <c r="I4508" s="475" t="str">
        <f t="shared" si="496"/>
        <v/>
      </c>
      <c r="J4508" s="471">
        <f>'Potential Projects'!D4509</f>
        <v>43.551742282799935</v>
      </c>
      <c r="K4508" s="471">
        <f>'Potential Projects'!E4509</f>
        <v>38.464852504837665</v>
      </c>
      <c r="L4508" s="476">
        <f t="shared" si="497"/>
        <v>1037.9834052123624</v>
      </c>
      <c r="M4508" s="471">
        <f t="shared" si="493"/>
        <v>1546.0314085468135</v>
      </c>
      <c r="N4508" s="467">
        <f t="shared" si="498"/>
        <v>0</v>
      </c>
      <c r="O4508" s="475" t="str">
        <f t="shared" si="499"/>
        <v/>
      </c>
    </row>
    <row r="4509" spans="1:15" hidden="1">
      <c r="A4509" s="475">
        <f t="shared" si="494"/>
        <v>43647</v>
      </c>
      <c r="B4509" s="475">
        <v>43653</v>
      </c>
      <c r="C4509" s="467">
        <v>20</v>
      </c>
      <c r="D4509" s="467">
        <v>1153</v>
      </c>
      <c r="E4509" s="467">
        <v>6</v>
      </c>
      <c r="F4509" s="467">
        <v>4</v>
      </c>
      <c r="G4509" s="467">
        <f t="array" ref="G4509">MAX(IF($A$2:$A$8761=A4509,$D$2:$D$8761))</f>
        <v>1590</v>
      </c>
      <c r="H4509" s="467">
        <f t="shared" si="495"/>
        <v>0</v>
      </c>
      <c r="I4509" s="475" t="str">
        <f t="shared" si="496"/>
        <v/>
      </c>
      <c r="J4509" s="471">
        <f>'Potential Projects'!D4510</f>
        <v>31.856399065767434</v>
      </c>
      <c r="K4509" s="471">
        <f>'Potential Projects'!E4510</f>
        <v>43.379736347022146</v>
      </c>
      <c r="L4509" s="476">
        <f t="shared" si="497"/>
        <v>1067.7638645872105</v>
      </c>
      <c r="M4509" s="471">
        <f t="shared" si="493"/>
        <v>1546.0314085468135</v>
      </c>
      <c r="N4509" s="467">
        <f t="shared" si="498"/>
        <v>0</v>
      </c>
      <c r="O4509" s="475" t="str">
        <f t="shared" si="499"/>
        <v/>
      </c>
    </row>
    <row r="4510" spans="1:15" hidden="1">
      <c r="A4510" s="475">
        <f t="shared" si="494"/>
        <v>43647</v>
      </c>
      <c r="B4510" s="475">
        <v>43653</v>
      </c>
      <c r="C4510" s="467">
        <v>21</v>
      </c>
      <c r="D4510" s="467">
        <v>1085</v>
      </c>
      <c r="E4510" s="467">
        <v>15</v>
      </c>
      <c r="F4510" s="467">
        <v>0</v>
      </c>
      <c r="G4510" s="467">
        <f t="array" ref="G4510">MAX(IF($A$2:$A$8761=A4510,$D$2:$D$8761))</f>
        <v>1590</v>
      </c>
      <c r="H4510" s="467">
        <f t="shared" si="495"/>
        <v>0</v>
      </c>
      <c r="I4510" s="475" t="str">
        <f t="shared" si="496"/>
        <v/>
      </c>
      <c r="J4510" s="471">
        <f>'Potential Projects'!D4511</f>
        <v>65.801195401641081</v>
      </c>
      <c r="K4510" s="471">
        <f>'Potential Projects'!E4511</f>
        <v>48.050557837024286</v>
      </c>
      <c r="L4510" s="476">
        <f t="shared" si="497"/>
        <v>956.14824676133469</v>
      </c>
      <c r="M4510" s="471">
        <f t="shared" si="493"/>
        <v>1546.0314085468135</v>
      </c>
      <c r="N4510" s="467">
        <f t="shared" si="498"/>
        <v>0</v>
      </c>
      <c r="O4510" s="475" t="str">
        <f t="shared" si="499"/>
        <v/>
      </c>
    </row>
    <row r="4511" spans="1:15" hidden="1">
      <c r="A4511" s="475">
        <f t="shared" si="494"/>
        <v>43647</v>
      </c>
      <c r="B4511" s="475">
        <v>43653</v>
      </c>
      <c r="C4511" s="467">
        <v>22</v>
      </c>
      <c r="D4511" s="467">
        <v>1057</v>
      </c>
      <c r="E4511" s="467">
        <v>27</v>
      </c>
      <c r="F4511" s="467">
        <v>0</v>
      </c>
      <c r="G4511" s="467">
        <f t="array" ref="G4511">MAX(IF($A$2:$A$8761=A4511,$D$2:$D$8761))</f>
        <v>1590</v>
      </c>
      <c r="H4511" s="467">
        <f t="shared" si="495"/>
        <v>0</v>
      </c>
      <c r="I4511" s="475" t="str">
        <f t="shared" si="496"/>
        <v/>
      </c>
      <c r="J4511" s="471">
        <f>'Potential Projects'!D4512</f>
        <v>144</v>
      </c>
      <c r="K4511" s="471">
        <f>'Potential Projects'!E4512</f>
        <v>52.645500967533863</v>
      </c>
      <c r="L4511" s="476">
        <f t="shared" si="497"/>
        <v>833.35449903246615</v>
      </c>
      <c r="M4511" s="471">
        <f t="shared" si="493"/>
        <v>1546.0314085468135</v>
      </c>
      <c r="N4511" s="467">
        <f t="shared" si="498"/>
        <v>0</v>
      </c>
      <c r="O4511" s="475" t="str">
        <f t="shared" si="499"/>
        <v/>
      </c>
    </row>
    <row r="4512" spans="1:15" hidden="1">
      <c r="A4512" s="475">
        <f t="shared" si="494"/>
        <v>43647</v>
      </c>
      <c r="B4512" s="475">
        <v>43653</v>
      </c>
      <c r="C4512" s="467">
        <v>23</v>
      </c>
      <c r="D4512" s="467">
        <v>953</v>
      </c>
      <c r="E4512" s="467">
        <v>32</v>
      </c>
      <c r="F4512" s="467">
        <v>0</v>
      </c>
      <c r="G4512" s="467">
        <f t="array" ref="G4512">MAX(IF($A$2:$A$8761=A4512,$D$2:$D$8761))</f>
        <v>1590</v>
      </c>
      <c r="H4512" s="467">
        <f t="shared" si="495"/>
        <v>0</v>
      </c>
      <c r="I4512" s="475" t="str">
        <f t="shared" si="496"/>
        <v/>
      </c>
      <c r="J4512" s="471">
        <f>'Potential Projects'!D4513</f>
        <v>71.186350903196526</v>
      </c>
      <c r="K4512" s="471">
        <f>'Potential Projects'!E4513</f>
        <v>34.136657009245326</v>
      </c>
      <c r="L4512" s="476">
        <f t="shared" si="497"/>
        <v>815.67699208755812</v>
      </c>
      <c r="M4512" s="471">
        <f t="shared" si="493"/>
        <v>1546.0314085468135</v>
      </c>
      <c r="N4512" s="467">
        <f t="shared" si="498"/>
        <v>0</v>
      </c>
      <c r="O4512" s="475" t="str">
        <f t="shared" si="499"/>
        <v/>
      </c>
    </row>
    <row r="4513" spans="1:15" hidden="1">
      <c r="A4513" s="475">
        <f t="shared" si="494"/>
        <v>43647</v>
      </c>
      <c r="B4513" s="475">
        <v>43653</v>
      </c>
      <c r="C4513" s="467">
        <v>24</v>
      </c>
      <c r="D4513" s="467">
        <v>860</v>
      </c>
      <c r="E4513" s="467">
        <v>16</v>
      </c>
      <c r="F4513" s="467">
        <v>0</v>
      </c>
      <c r="G4513" s="467">
        <f t="array" ref="G4513">MAX(IF($A$2:$A$8761=A4513,$D$2:$D$8761))</f>
        <v>1590</v>
      </c>
      <c r="H4513" s="467">
        <f t="shared" si="495"/>
        <v>0</v>
      </c>
      <c r="I4513" s="475" t="str">
        <f t="shared" si="496"/>
        <v/>
      </c>
      <c r="J4513" s="471">
        <f>'Potential Projects'!D4514</f>
        <v>21.032664088517471</v>
      </c>
      <c r="K4513" s="471">
        <f>'Potential Projects'!E4514</f>
        <v>77.912994678563749</v>
      </c>
      <c r="L4513" s="476">
        <f t="shared" si="497"/>
        <v>745.05434123291877</v>
      </c>
      <c r="M4513" s="471">
        <f t="shared" si="493"/>
        <v>1546.0314085468135</v>
      </c>
      <c r="N4513" s="467">
        <f t="shared" si="498"/>
        <v>0</v>
      </c>
      <c r="O4513" s="475" t="str">
        <f t="shared" si="499"/>
        <v/>
      </c>
    </row>
    <row r="4514" spans="1:15" hidden="1">
      <c r="A4514" s="475">
        <f t="shared" si="494"/>
        <v>43647</v>
      </c>
      <c r="B4514" s="475">
        <v>43654</v>
      </c>
      <c r="C4514" s="467">
        <v>1</v>
      </c>
      <c r="D4514" s="467">
        <v>801</v>
      </c>
      <c r="E4514" s="467">
        <v>11</v>
      </c>
      <c r="F4514" s="467">
        <v>0</v>
      </c>
      <c r="G4514" s="467">
        <f t="array" ref="G4514">MAX(IF($A$2:$A$8761=A4514,$D$2:$D$8761))</f>
        <v>1590</v>
      </c>
      <c r="H4514" s="467">
        <f t="shared" si="495"/>
        <v>0</v>
      </c>
      <c r="I4514" s="475" t="str">
        <f t="shared" si="496"/>
        <v/>
      </c>
      <c r="J4514" s="471">
        <f>'Potential Projects'!D4515</f>
        <v>23.180904991398513</v>
      </c>
      <c r="K4514" s="471">
        <f>'Potential Projects'!E4515</f>
        <v>56.648279993549778</v>
      </c>
      <c r="L4514" s="476">
        <f t="shared" si="497"/>
        <v>710.17081501505174</v>
      </c>
      <c r="M4514" s="471">
        <f t="shared" si="493"/>
        <v>1546.0314085468135</v>
      </c>
      <c r="N4514" s="467">
        <f t="shared" si="498"/>
        <v>0</v>
      </c>
      <c r="O4514" s="475" t="str">
        <f t="shared" si="499"/>
        <v/>
      </c>
    </row>
    <row r="4515" spans="1:15" hidden="1">
      <c r="A4515" s="475">
        <f t="shared" si="494"/>
        <v>43647</v>
      </c>
      <c r="B4515" s="475">
        <v>43654</v>
      </c>
      <c r="C4515" s="467">
        <v>2</v>
      </c>
      <c r="D4515" s="467">
        <v>751</v>
      </c>
      <c r="E4515" s="467">
        <v>4</v>
      </c>
      <c r="F4515" s="467">
        <v>0</v>
      </c>
      <c r="G4515" s="467">
        <f t="array" ref="G4515">MAX(IF($A$2:$A$8761=A4515,$D$2:$D$8761))</f>
        <v>1590</v>
      </c>
      <c r="H4515" s="467">
        <f t="shared" si="495"/>
        <v>0</v>
      </c>
      <c r="I4515" s="475" t="str">
        <f t="shared" si="496"/>
        <v/>
      </c>
      <c r="J4515" s="471">
        <f>'Potential Projects'!D4516</f>
        <v>50.115195892992077</v>
      </c>
      <c r="K4515" s="471">
        <f>'Potential Projects'!E4516</f>
        <v>44.758845087078051</v>
      </c>
      <c r="L4515" s="476">
        <f t="shared" si="497"/>
        <v>652.12595901992984</v>
      </c>
      <c r="M4515" s="471">
        <f t="shared" si="493"/>
        <v>1546.0314085468135</v>
      </c>
      <c r="N4515" s="467">
        <f t="shared" si="498"/>
        <v>0</v>
      </c>
      <c r="O4515" s="475" t="str">
        <f t="shared" si="499"/>
        <v/>
      </c>
    </row>
    <row r="4516" spans="1:15" hidden="1">
      <c r="A4516" s="475">
        <f t="shared" si="494"/>
        <v>43647</v>
      </c>
      <c r="B4516" s="475">
        <v>43654</v>
      </c>
      <c r="C4516" s="467">
        <v>3</v>
      </c>
      <c r="D4516" s="467">
        <v>739</v>
      </c>
      <c r="E4516" s="467">
        <v>3</v>
      </c>
      <c r="F4516" s="467">
        <v>0</v>
      </c>
      <c r="G4516" s="467">
        <f t="array" ref="G4516">MAX(IF($A$2:$A$8761=A4516,$D$2:$D$8761))</f>
        <v>1590</v>
      </c>
      <c r="H4516" s="467">
        <f t="shared" si="495"/>
        <v>0</v>
      </c>
      <c r="I4516" s="475" t="str">
        <f t="shared" si="496"/>
        <v/>
      </c>
      <c r="J4516" s="471">
        <f>'Potential Projects'!D4517</f>
        <v>89.09209011123022</v>
      </c>
      <c r="K4516" s="471">
        <f>'Potential Projects'!E4517</f>
        <v>37.069316491077188</v>
      </c>
      <c r="L4516" s="476">
        <f t="shared" si="497"/>
        <v>609.83859339769265</v>
      </c>
      <c r="M4516" s="471">
        <f t="shared" si="493"/>
        <v>1546.0314085468135</v>
      </c>
      <c r="N4516" s="467">
        <f t="shared" si="498"/>
        <v>0</v>
      </c>
      <c r="O4516" s="475" t="str">
        <f t="shared" si="499"/>
        <v/>
      </c>
    </row>
    <row r="4517" spans="1:15" hidden="1">
      <c r="A4517" s="475">
        <f t="shared" si="494"/>
        <v>43647</v>
      </c>
      <c r="B4517" s="475">
        <v>43654</v>
      </c>
      <c r="C4517" s="467">
        <v>4</v>
      </c>
      <c r="D4517" s="467">
        <v>754</v>
      </c>
      <c r="E4517" s="467">
        <v>21</v>
      </c>
      <c r="F4517" s="467">
        <v>0</v>
      </c>
      <c r="G4517" s="467">
        <f t="array" ref="G4517">MAX(IF($A$2:$A$8761=A4517,$D$2:$D$8761))</f>
        <v>1590</v>
      </c>
      <c r="H4517" s="467">
        <f t="shared" si="495"/>
        <v>0</v>
      </c>
      <c r="I4517" s="475" t="str">
        <f t="shared" si="496"/>
        <v/>
      </c>
      <c r="J4517" s="471">
        <f>'Potential Projects'!D4518</f>
        <v>85.137612599877855</v>
      </c>
      <c r="K4517" s="471">
        <f>'Potential Projects'!E4518</f>
        <v>12.611452698344442</v>
      </c>
      <c r="L4517" s="476">
        <f t="shared" si="497"/>
        <v>635.25093470177762</v>
      </c>
      <c r="M4517" s="471">
        <f t="shared" si="493"/>
        <v>1546.0314085468135</v>
      </c>
      <c r="N4517" s="467">
        <f t="shared" si="498"/>
        <v>0</v>
      </c>
      <c r="O4517" s="475" t="str">
        <f t="shared" si="499"/>
        <v/>
      </c>
    </row>
    <row r="4518" spans="1:15" hidden="1">
      <c r="A4518" s="475">
        <f t="shared" si="494"/>
        <v>43647</v>
      </c>
      <c r="B4518" s="475">
        <v>43654</v>
      </c>
      <c r="C4518" s="467">
        <v>5</v>
      </c>
      <c r="D4518" s="467">
        <v>785</v>
      </c>
      <c r="E4518" s="467">
        <v>31</v>
      </c>
      <c r="F4518" s="467">
        <v>0</v>
      </c>
      <c r="G4518" s="467">
        <f t="array" ref="G4518">MAX(IF($A$2:$A$8761=A4518,$D$2:$D$8761))</f>
        <v>1590</v>
      </c>
      <c r="H4518" s="467">
        <f t="shared" si="495"/>
        <v>0</v>
      </c>
      <c r="I4518" s="475" t="str">
        <f t="shared" si="496"/>
        <v/>
      </c>
      <c r="J4518" s="471">
        <f>'Potential Projects'!D4519</f>
        <v>44.294236603702302</v>
      </c>
      <c r="K4518" s="471">
        <f>'Potential Projects'!E4519</f>
        <v>4.7865946570629969</v>
      </c>
      <c r="L4518" s="476">
        <f t="shared" si="497"/>
        <v>704.91916873923469</v>
      </c>
      <c r="M4518" s="471">
        <f t="shared" si="493"/>
        <v>1546.0314085468135</v>
      </c>
      <c r="N4518" s="467">
        <f t="shared" si="498"/>
        <v>0</v>
      </c>
      <c r="O4518" s="475" t="str">
        <f t="shared" si="499"/>
        <v/>
      </c>
    </row>
    <row r="4519" spans="1:15" hidden="1">
      <c r="A4519" s="475">
        <f t="shared" si="494"/>
        <v>43647</v>
      </c>
      <c r="B4519" s="475">
        <v>43654</v>
      </c>
      <c r="C4519" s="467">
        <v>6</v>
      </c>
      <c r="D4519" s="467">
        <v>844</v>
      </c>
      <c r="E4519" s="467">
        <v>36</v>
      </c>
      <c r="F4519" s="467">
        <v>1</v>
      </c>
      <c r="G4519" s="467">
        <f t="array" ref="G4519">MAX(IF($A$2:$A$8761=A4519,$D$2:$D$8761))</f>
        <v>1590</v>
      </c>
      <c r="H4519" s="467">
        <f t="shared" si="495"/>
        <v>0</v>
      </c>
      <c r="I4519" s="475" t="str">
        <f t="shared" si="496"/>
        <v/>
      </c>
      <c r="J4519" s="471">
        <f>'Potential Projects'!D4520</f>
        <v>33.948356843678788</v>
      </c>
      <c r="K4519" s="471">
        <f>'Potential Projects'!E4520</f>
        <v>1.2226585142980004</v>
      </c>
      <c r="L4519" s="476">
        <f t="shared" si="497"/>
        <v>771.82898464202322</v>
      </c>
      <c r="M4519" s="471">
        <f t="shared" si="493"/>
        <v>1546.0314085468135</v>
      </c>
      <c r="N4519" s="467">
        <f t="shared" si="498"/>
        <v>0</v>
      </c>
      <c r="O4519" s="475" t="str">
        <f t="shared" si="499"/>
        <v/>
      </c>
    </row>
    <row r="4520" spans="1:15" hidden="1">
      <c r="A4520" s="475">
        <f t="shared" si="494"/>
        <v>43647</v>
      </c>
      <c r="B4520" s="475">
        <v>43654</v>
      </c>
      <c r="C4520" s="467">
        <v>7</v>
      </c>
      <c r="D4520" s="467">
        <v>916</v>
      </c>
      <c r="E4520" s="467">
        <v>33</v>
      </c>
      <c r="F4520" s="467">
        <v>2</v>
      </c>
      <c r="G4520" s="467">
        <f t="array" ref="G4520">MAX(IF($A$2:$A$8761=A4520,$D$2:$D$8761))</f>
        <v>1590</v>
      </c>
      <c r="H4520" s="467">
        <f t="shared" si="495"/>
        <v>0</v>
      </c>
      <c r="I4520" s="475" t="str">
        <f t="shared" si="496"/>
        <v/>
      </c>
      <c r="J4520" s="471">
        <f>'Potential Projects'!D4521</f>
        <v>36.154423213352459</v>
      </c>
      <c r="K4520" s="471">
        <f>'Potential Projects'!E4521</f>
        <v>0.46152816598580954</v>
      </c>
      <c r="L4520" s="476">
        <f t="shared" si="497"/>
        <v>844.38404862066182</v>
      </c>
      <c r="M4520" s="471">
        <f t="shared" si="493"/>
        <v>1546.0314085468135</v>
      </c>
      <c r="N4520" s="467">
        <f t="shared" si="498"/>
        <v>0</v>
      </c>
      <c r="O4520" s="475" t="str">
        <f t="shared" si="499"/>
        <v/>
      </c>
    </row>
    <row r="4521" spans="1:15" hidden="1">
      <c r="A4521" s="475">
        <f t="shared" si="494"/>
        <v>43647</v>
      </c>
      <c r="B4521" s="475">
        <v>43654</v>
      </c>
      <c r="C4521" s="467">
        <v>8</v>
      </c>
      <c r="D4521" s="467">
        <v>1002</v>
      </c>
      <c r="E4521" s="467">
        <v>13</v>
      </c>
      <c r="F4521" s="467">
        <v>5</v>
      </c>
      <c r="G4521" s="467">
        <f t="array" ref="G4521">MAX(IF($A$2:$A$8761=A4521,$D$2:$D$8761))</f>
        <v>1590</v>
      </c>
      <c r="H4521" s="467">
        <f t="shared" si="495"/>
        <v>0</v>
      </c>
      <c r="I4521" s="475" t="str">
        <f t="shared" si="496"/>
        <v/>
      </c>
      <c r="J4521" s="471">
        <f>'Potential Projects'!D4522</f>
        <v>69.218798481865221</v>
      </c>
      <c r="K4521" s="471">
        <f>'Potential Projects'!E4522</f>
        <v>0.67899397978929277</v>
      </c>
      <c r="L4521" s="476">
        <f t="shared" si="497"/>
        <v>914.10220753834551</v>
      </c>
      <c r="M4521" s="471">
        <f t="shared" si="493"/>
        <v>1546.0314085468135</v>
      </c>
      <c r="N4521" s="467">
        <f t="shared" si="498"/>
        <v>0</v>
      </c>
      <c r="O4521" s="475" t="str">
        <f t="shared" si="499"/>
        <v/>
      </c>
    </row>
    <row r="4522" spans="1:15" hidden="1">
      <c r="A4522" s="475">
        <f t="shared" si="494"/>
        <v>43647</v>
      </c>
      <c r="B4522" s="475">
        <v>43654</v>
      </c>
      <c r="C4522" s="467">
        <v>9</v>
      </c>
      <c r="D4522" s="467">
        <v>1081</v>
      </c>
      <c r="E4522" s="467">
        <v>11</v>
      </c>
      <c r="F4522" s="467">
        <v>11</v>
      </c>
      <c r="G4522" s="467">
        <f t="array" ref="G4522">MAX(IF($A$2:$A$8761=A4522,$D$2:$D$8761))</f>
        <v>1590</v>
      </c>
      <c r="H4522" s="467">
        <f t="shared" si="495"/>
        <v>0</v>
      </c>
      <c r="I4522" s="475" t="str">
        <f t="shared" si="496"/>
        <v/>
      </c>
      <c r="J4522" s="471">
        <f>'Potential Projects'!D4523</f>
        <v>50.264193624058983</v>
      </c>
      <c r="K4522" s="471">
        <f>'Potential Projects'!E4523</f>
        <v>0.78616238443345521</v>
      </c>
      <c r="L4522" s="476">
        <f t="shared" si="497"/>
        <v>1007.9496439915075</v>
      </c>
      <c r="M4522" s="471">
        <f t="shared" si="493"/>
        <v>1546.0314085468135</v>
      </c>
      <c r="N4522" s="467">
        <f t="shared" si="498"/>
        <v>0</v>
      </c>
      <c r="O4522" s="475" t="str">
        <f t="shared" si="499"/>
        <v/>
      </c>
    </row>
    <row r="4523" spans="1:15" hidden="1">
      <c r="A4523" s="475">
        <f t="shared" si="494"/>
        <v>43647</v>
      </c>
      <c r="B4523" s="475">
        <v>43654</v>
      </c>
      <c r="C4523" s="467">
        <v>10</v>
      </c>
      <c r="D4523" s="467">
        <v>1082</v>
      </c>
      <c r="E4523" s="467">
        <v>3</v>
      </c>
      <c r="F4523" s="467">
        <v>13</v>
      </c>
      <c r="G4523" s="467">
        <f t="array" ref="G4523">MAX(IF($A$2:$A$8761=A4523,$D$2:$D$8761))</f>
        <v>1590</v>
      </c>
      <c r="H4523" s="467">
        <f t="shared" si="495"/>
        <v>0</v>
      </c>
      <c r="I4523" s="475" t="str">
        <f t="shared" si="496"/>
        <v/>
      </c>
      <c r="J4523" s="471">
        <f>'Potential Projects'!D4524</f>
        <v>66.504532245247489</v>
      </c>
      <c r="K4523" s="471">
        <f>'Potential Projects'!E4524</f>
        <v>0.67038921737260826</v>
      </c>
      <c r="L4523" s="476">
        <f t="shared" si="497"/>
        <v>998.82507853737991</v>
      </c>
      <c r="M4523" s="471">
        <f t="shared" si="493"/>
        <v>1546.0314085468135</v>
      </c>
      <c r="N4523" s="467">
        <f t="shared" si="498"/>
        <v>0</v>
      </c>
      <c r="O4523" s="475" t="str">
        <f t="shared" si="499"/>
        <v/>
      </c>
    </row>
    <row r="4524" spans="1:15" hidden="1">
      <c r="A4524" s="475">
        <f t="shared" si="494"/>
        <v>43647</v>
      </c>
      <c r="B4524" s="475">
        <v>43654</v>
      </c>
      <c r="C4524" s="467">
        <v>11</v>
      </c>
      <c r="D4524" s="467">
        <v>1119</v>
      </c>
      <c r="E4524" s="467">
        <v>2</v>
      </c>
      <c r="F4524" s="467">
        <v>16</v>
      </c>
      <c r="G4524" s="467">
        <f t="array" ref="G4524">MAX(IF($A$2:$A$8761=A4524,$D$2:$D$8761))</f>
        <v>1590</v>
      </c>
      <c r="H4524" s="467">
        <f t="shared" si="495"/>
        <v>0</v>
      </c>
      <c r="I4524" s="475" t="str">
        <f t="shared" si="496"/>
        <v/>
      </c>
      <c r="J4524" s="471">
        <f>'Potential Projects'!D4525</f>
        <v>73.597917176303156</v>
      </c>
      <c r="K4524" s="471">
        <f>'Potential Projects'!E4525</f>
        <v>0.11029740915932057</v>
      </c>
      <c r="L4524" s="476">
        <f t="shared" si="497"/>
        <v>1027.2917854145376</v>
      </c>
      <c r="M4524" s="471">
        <f t="shared" si="493"/>
        <v>1546.0314085468135</v>
      </c>
      <c r="N4524" s="467">
        <f t="shared" si="498"/>
        <v>0</v>
      </c>
      <c r="O4524" s="475" t="str">
        <f t="shared" si="499"/>
        <v/>
      </c>
    </row>
    <row r="4525" spans="1:15" hidden="1">
      <c r="A4525" s="475">
        <f t="shared" si="494"/>
        <v>43647</v>
      </c>
      <c r="B4525" s="475">
        <v>43654</v>
      </c>
      <c r="C4525" s="467">
        <v>12</v>
      </c>
      <c r="D4525" s="467">
        <v>1151</v>
      </c>
      <c r="E4525" s="467">
        <v>3</v>
      </c>
      <c r="F4525" s="467">
        <v>19</v>
      </c>
      <c r="G4525" s="467">
        <f t="array" ref="G4525">MAX(IF($A$2:$A$8761=A4525,$D$2:$D$8761))</f>
        <v>1590</v>
      </c>
      <c r="H4525" s="467">
        <f t="shared" si="495"/>
        <v>0</v>
      </c>
      <c r="I4525" s="475" t="str">
        <f t="shared" si="496"/>
        <v/>
      </c>
      <c r="J4525" s="471">
        <f>'Potential Projects'!D4526</f>
        <v>70.700692002669072</v>
      </c>
      <c r="K4525" s="471">
        <f>'Potential Projects'!E4526</f>
        <v>1.3329559234573209</v>
      </c>
      <c r="L4525" s="476">
        <f t="shared" si="497"/>
        <v>1056.9663520738736</v>
      </c>
      <c r="M4525" s="471">
        <f t="shared" si="493"/>
        <v>1546.0314085468135</v>
      </c>
      <c r="N4525" s="467">
        <f t="shared" si="498"/>
        <v>0</v>
      </c>
      <c r="O4525" s="475" t="str">
        <f t="shared" si="499"/>
        <v/>
      </c>
    </row>
    <row r="4526" spans="1:15" hidden="1">
      <c r="A4526" s="475">
        <f t="shared" si="494"/>
        <v>43647</v>
      </c>
      <c r="B4526" s="475">
        <v>43654</v>
      </c>
      <c r="C4526" s="467">
        <v>13</v>
      </c>
      <c r="D4526" s="467">
        <v>1168</v>
      </c>
      <c r="E4526" s="467">
        <v>3</v>
      </c>
      <c r="F4526" s="467">
        <v>17</v>
      </c>
      <c r="G4526" s="467">
        <f t="array" ref="G4526">MAX(IF($A$2:$A$8761=A4526,$D$2:$D$8761))</f>
        <v>1590</v>
      </c>
      <c r="H4526" s="467">
        <f t="shared" si="495"/>
        <v>0</v>
      </c>
      <c r="I4526" s="475" t="str">
        <f t="shared" si="496"/>
        <v/>
      </c>
      <c r="J4526" s="471">
        <f>'Potential Projects'!D4527</f>
        <v>57.858026652419177</v>
      </c>
      <c r="K4526" s="471">
        <f>'Potential Projects'!E4527</f>
        <v>0.76504160395613852</v>
      </c>
      <c r="L4526" s="476">
        <f t="shared" si="497"/>
        <v>1089.3769317436247</v>
      </c>
      <c r="M4526" s="471">
        <f t="shared" si="493"/>
        <v>1546.0314085468135</v>
      </c>
      <c r="N4526" s="467">
        <f t="shared" si="498"/>
        <v>0</v>
      </c>
      <c r="O4526" s="475" t="str">
        <f t="shared" si="499"/>
        <v/>
      </c>
    </row>
    <row r="4527" spans="1:15" hidden="1">
      <c r="A4527" s="475">
        <f t="shared" si="494"/>
        <v>43647</v>
      </c>
      <c r="B4527" s="475">
        <v>43654</v>
      </c>
      <c r="C4527" s="467">
        <v>14</v>
      </c>
      <c r="D4527" s="467">
        <v>1195</v>
      </c>
      <c r="E4527" s="467">
        <v>10</v>
      </c>
      <c r="F4527" s="467">
        <v>15</v>
      </c>
      <c r="G4527" s="467">
        <f t="array" ref="G4527">MAX(IF($A$2:$A$8761=A4527,$D$2:$D$8761))</f>
        <v>1590</v>
      </c>
      <c r="H4527" s="467">
        <f t="shared" si="495"/>
        <v>0</v>
      </c>
      <c r="I4527" s="475" t="str">
        <f t="shared" si="496"/>
        <v/>
      </c>
      <c r="J4527" s="471">
        <f>'Potential Projects'!D4528</f>
        <v>42.171554031600358</v>
      </c>
      <c r="K4527" s="471">
        <f>'Potential Projects'!E4528</f>
        <v>0.39112556439475382</v>
      </c>
      <c r="L4527" s="476">
        <f t="shared" si="497"/>
        <v>1127.4373204040048</v>
      </c>
      <c r="M4527" s="471">
        <f t="shared" si="493"/>
        <v>1546.0314085468135</v>
      </c>
      <c r="N4527" s="467">
        <f t="shared" si="498"/>
        <v>0</v>
      </c>
      <c r="O4527" s="475" t="str">
        <f t="shared" si="499"/>
        <v/>
      </c>
    </row>
    <row r="4528" spans="1:15" hidden="1">
      <c r="A4528" s="475">
        <f t="shared" si="494"/>
        <v>43647</v>
      </c>
      <c r="B4528" s="475">
        <v>43654</v>
      </c>
      <c r="C4528" s="467">
        <v>15</v>
      </c>
      <c r="D4528" s="467">
        <v>1225</v>
      </c>
      <c r="E4528" s="467">
        <v>1</v>
      </c>
      <c r="F4528" s="467">
        <v>17</v>
      </c>
      <c r="G4528" s="467">
        <f t="array" ref="G4528">MAX(IF($A$2:$A$8761=A4528,$D$2:$D$8761))</f>
        <v>1590</v>
      </c>
      <c r="H4528" s="467">
        <f t="shared" si="495"/>
        <v>0</v>
      </c>
      <c r="I4528" s="475" t="str">
        <f t="shared" si="496"/>
        <v/>
      </c>
      <c r="J4528" s="471">
        <f>'Potential Projects'!D4529</f>
        <v>18.233861921408533</v>
      </c>
      <c r="K4528" s="471">
        <f>'Potential Projects'!E4529</f>
        <v>0.13845844979574287</v>
      </c>
      <c r="L4528" s="476">
        <f t="shared" si="497"/>
        <v>1188.6276796287957</v>
      </c>
      <c r="M4528" s="471">
        <f t="shared" si="493"/>
        <v>1546.0314085468135</v>
      </c>
      <c r="N4528" s="467">
        <f t="shared" si="498"/>
        <v>0</v>
      </c>
      <c r="O4528" s="475" t="str">
        <f t="shared" si="499"/>
        <v/>
      </c>
    </row>
    <row r="4529" spans="1:15" hidden="1">
      <c r="A4529" s="475">
        <f t="shared" si="494"/>
        <v>43647</v>
      </c>
      <c r="B4529" s="475">
        <v>43654</v>
      </c>
      <c r="C4529" s="467">
        <v>16</v>
      </c>
      <c r="D4529" s="467">
        <v>1229</v>
      </c>
      <c r="E4529" s="467">
        <v>1</v>
      </c>
      <c r="F4529" s="467">
        <v>12</v>
      </c>
      <c r="G4529" s="467">
        <f t="array" ref="G4529">MAX(IF($A$2:$A$8761=A4529,$D$2:$D$8761))</f>
        <v>1590</v>
      </c>
      <c r="H4529" s="467">
        <f t="shared" si="495"/>
        <v>0</v>
      </c>
      <c r="I4529" s="475" t="str">
        <f t="shared" si="496"/>
        <v/>
      </c>
      <c r="J4529" s="471">
        <f>'Potential Projects'!D4530</f>
        <v>22.294468879711562</v>
      </c>
      <c r="K4529" s="471">
        <f>'Potential Projects'!E4530</f>
        <v>0.78538013330466572</v>
      </c>
      <c r="L4529" s="476">
        <f t="shared" si="497"/>
        <v>1192.9201509869838</v>
      </c>
      <c r="M4529" s="471">
        <f t="shared" si="493"/>
        <v>1546.0314085468135</v>
      </c>
      <c r="N4529" s="467">
        <f t="shared" si="498"/>
        <v>0</v>
      </c>
      <c r="O4529" s="475" t="str">
        <f t="shared" si="499"/>
        <v/>
      </c>
    </row>
    <row r="4530" spans="1:15" hidden="1">
      <c r="A4530" s="475">
        <f t="shared" si="494"/>
        <v>43647</v>
      </c>
      <c r="B4530" s="475">
        <v>43654</v>
      </c>
      <c r="C4530" s="467">
        <v>17</v>
      </c>
      <c r="D4530" s="467">
        <v>1227</v>
      </c>
      <c r="E4530" s="467">
        <v>6</v>
      </c>
      <c r="F4530" s="467">
        <v>2</v>
      </c>
      <c r="G4530" s="467">
        <f t="array" ref="G4530">MAX(IF($A$2:$A$8761=A4530,$D$2:$D$8761))</f>
        <v>1590</v>
      </c>
      <c r="H4530" s="467">
        <f t="shared" si="495"/>
        <v>0</v>
      </c>
      <c r="I4530" s="475" t="str">
        <f t="shared" si="496"/>
        <v/>
      </c>
      <c r="J4530" s="471">
        <f>'Potential Projects'!D4531</f>
        <v>22.180872286509075</v>
      </c>
      <c r="K4530" s="471">
        <f>'Potential Projects'!E4531</f>
        <v>0.67977623091808215</v>
      </c>
      <c r="L4530" s="476">
        <f t="shared" si="497"/>
        <v>1196.1393514825727</v>
      </c>
      <c r="M4530" s="471">
        <f t="shared" si="493"/>
        <v>1546.0314085468135</v>
      </c>
      <c r="N4530" s="467">
        <f t="shared" si="498"/>
        <v>0</v>
      </c>
      <c r="O4530" s="475" t="str">
        <f t="shared" si="499"/>
        <v/>
      </c>
    </row>
    <row r="4531" spans="1:15" hidden="1">
      <c r="A4531" s="475">
        <f t="shared" si="494"/>
        <v>43647</v>
      </c>
      <c r="B4531" s="475">
        <v>43654</v>
      </c>
      <c r="C4531" s="467">
        <v>18</v>
      </c>
      <c r="D4531" s="467">
        <v>1222</v>
      </c>
      <c r="E4531" s="467">
        <v>11</v>
      </c>
      <c r="F4531" s="467">
        <v>3</v>
      </c>
      <c r="G4531" s="467">
        <f t="array" ref="G4531">MAX(IF($A$2:$A$8761=A4531,$D$2:$D$8761))</f>
        <v>1590</v>
      </c>
      <c r="H4531" s="467">
        <f t="shared" si="495"/>
        <v>0</v>
      </c>
      <c r="I4531" s="475" t="str">
        <f t="shared" si="496"/>
        <v/>
      </c>
      <c r="J4531" s="471">
        <f>'Potential Projects'!D4532</f>
        <v>11.136673799125093</v>
      </c>
      <c r="K4531" s="471">
        <f>'Potential Projects'!E4532</f>
        <v>1.9071282519888197</v>
      </c>
      <c r="L4531" s="476">
        <f t="shared" si="497"/>
        <v>1194.9561979488863</v>
      </c>
      <c r="M4531" s="471">
        <f t="shared" si="493"/>
        <v>1546.0314085468135</v>
      </c>
      <c r="N4531" s="467">
        <f t="shared" si="498"/>
        <v>0</v>
      </c>
      <c r="O4531" s="475" t="str">
        <f t="shared" si="499"/>
        <v/>
      </c>
    </row>
    <row r="4532" spans="1:15" hidden="1">
      <c r="A4532" s="475">
        <f t="shared" si="494"/>
        <v>43647</v>
      </c>
      <c r="B4532" s="475">
        <v>43654</v>
      </c>
      <c r="C4532" s="467">
        <v>19</v>
      </c>
      <c r="D4532" s="467">
        <v>1222</v>
      </c>
      <c r="E4532" s="467">
        <v>12</v>
      </c>
      <c r="F4532" s="467">
        <v>2</v>
      </c>
      <c r="G4532" s="467">
        <f t="array" ref="G4532">MAX(IF($A$2:$A$8761=A4532,$D$2:$D$8761))</f>
        <v>1590</v>
      </c>
      <c r="H4532" s="467">
        <f t="shared" si="495"/>
        <v>0</v>
      </c>
      <c r="I4532" s="475" t="str">
        <f t="shared" si="496"/>
        <v/>
      </c>
      <c r="J4532" s="471">
        <f>'Potential Projects'!D4533</f>
        <v>20.143379571440292</v>
      </c>
      <c r="K4532" s="471">
        <f>'Potential Projects'!E4533</f>
        <v>10.180216190066654</v>
      </c>
      <c r="L4532" s="476">
        <f t="shared" si="497"/>
        <v>1177.676404238493</v>
      </c>
      <c r="M4532" s="471">
        <f t="shared" si="493"/>
        <v>1546.0314085468135</v>
      </c>
      <c r="N4532" s="467">
        <f t="shared" si="498"/>
        <v>0</v>
      </c>
      <c r="O4532" s="475" t="str">
        <f t="shared" si="499"/>
        <v/>
      </c>
    </row>
    <row r="4533" spans="1:15" hidden="1">
      <c r="A4533" s="475">
        <f t="shared" si="494"/>
        <v>43647</v>
      </c>
      <c r="B4533" s="475">
        <v>43654</v>
      </c>
      <c r="C4533" s="467">
        <v>20</v>
      </c>
      <c r="D4533" s="467">
        <v>1185</v>
      </c>
      <c r="E4533" s="467">
        <v>3</v>
      </c>
      <c r="F4533" s="467">
        <v>3</v>
      </c>
      <c r="G4533" s="467">
        <f t="array" ref="G4533">MAX(IF($A$2:$A$8761=A4533,$D$2:$D$8761))</f>
        <v>1590</v>
      </c>
      <c r="H4533" s="467">
        <f t="shared" si="495"/>
        <v>0</v>
      </c>
      <c r="I4533" s="475" t="str">
        <f t="shared" si="496"/>
        <v/>
      </c>
      <c r="J4533" s="471">
        <f>'Potential Projects'!D4534</f>
        <v>52.459901088479533</v>
      </c>
      <c r="K4533" s="471">
        <f>'Potential Projects'!E4534</f>
        <v>24.339743872285531</v>
      </c>
      <c r="L4533" s="476">
        <f t="shared" si="497"/>
        <v>1102.2003550392351</v>
      </c>
      <c r="M4533" s="471">
        <f t="shared" si="493"/>
        <v>1546.0314085468135</v>
      </c>
      <c r="N4533" s="467">
        <f t="shared" si="498"/>
        <v>0</v>
      </c>
      <c r="O4533" s="475" t="str">
        <f t="shared" si="499"/>
        <v/>
      </c>
    </row>
    <row r="4534" spans="1:15" hidden="1">
      <c r="A4534" s="475">
        <f t="shared" si="494"/>
        <v>43647</v>
      </c>
      <c r="B4534" s="475">
        <v>43654</v>
      </c>
      <c r="C4534" s="467">
        <v>21</v>
      </c>
      <c r="D4534" s="467">
        <v>1147</v>
      </c>
      <c r="E4534" s="467">
        <v>4</v>
      </c>
      <c r="F4534" s="467">
        <v>0</v>
      </c>
      <c r="G4534" s="467">
        <f t="array" ref="G4534">MAX(IF($A$2:$A$8761=A4534,$D$2:$D$8761))</f>
        <v>1590</v>
      </c>
      <c r="H4534" s="467">
        <f t="shared" si="495"/>
        <v>0</v>
      </c>
      <c r="I4534" s="475" t="str">
        <f t="shared" si="496"/>
        <v/>
      </c>
      <c r="J4534" s="471">
        <f>'Potential Projects'!D4535</f>
        <v>73.80000980271808</v>
      </c>
      <c r="K4534" s="471">
        <f>'Potential Projects'!E4535</f>
        <v>33.959868254138897</v>
      </c>
      <c r="L4534" s="476">
        <f t="shared" si="497"/>
        <v>1035.2401219431431</v>
      </c>
      <c r="M4534" s="471">
        <f t="shared" si="493"/>
        <v>1546.0314085468135</v>
      </c>
      <c r="N4534" s="467">
        <f t="shared" si="498"/>
        <v>0</v>
      </c>
      <c r="O4534" s="475" t="str">
        <f t="shared" si="499"/>
        <v/>
      </c>
    </row>
    <row r="4535" spans="1:15" hidden="1">
      <c r="A4535" s="475">
        <f t="shared" si="494"/>
        <v>43647</v>
      </c>
      <c r="B4535" s="475">
        <v>43654</v>
      </c>
      <c r="C4535" s="467">
        <v>22</v>
      </c>
      <c r="D4535" s="467">
        <v>1095</v>
      </c>
      <c r="E4535" s="467">
        <v>1</v>
      </c>
      <c r="F4535" s="467">
        <v>0</v>
      </c>
      <c r="G4535" s="467">
        <f t="array" ref="G4535">MAX(IF($A$2:$A$8761=A4535,$D$2:$D$8761))</f>
        <v>1590</v>
      </c>
      <c r="H4535" s="467">
        <f t="shared" si="495"/>
        <v>0</v>
      </c>
      <c r="I4535" s="475" t="str">
        <f t="shared" si="496"/>
        <v/>
      </c>
      <c r="J4535" s="471">
        <f>'Potential Projects'!D4536</f>
        <v>53.91721444568104</v>
      </c>
      <c r="K4535" s="471">
        <f>'Potential Projects'!E4536</f>
        <v>49.385078262739192</v>
      </c>
      <c r="L4535" s="476">
        <f t="shared" si="497"/>
        <v>990.69770729157972</v>
      </c>
      <c r="M4535" s="471">
        <f t="shared" si="493"/>
        <v>1546.0314085468135</v>
      </c>
      <c r="N4535" s="467">
        <f t="shared" si="498"/>
        <v>0</v>
      </c>
      <c r="O4535" s="475" t="str">
        <f t="shared" si="499"/>
        <v/>
      </c>
    </row>
    <row r="4536" spans="1:15" hidden="1">
      <c r="A4536" s="475">
        <f t="shared" si="494"/>
        <v>43647</v>
      </c>
      <c r="B4536" s="475">
        <v>43654</v>
      </c>
      <c r="C4536" s="467">
        <v>23</v>
      </c>
      <c r="D4536" s="467">
        <v>1021</v>
      </c>
      <c r="E4536" s="467">
        <v>0</v>
      </c>
      <c r="F4536" s="467">
        <v>0</v>
      </c>
      <c r="G4536" s="467">
        <f t="array" ref="G4536">MAX(IF($A$2:$A$8761=A4536,$D$2:$D$8761))</f>
        <v>1590</v>
      </c>
      <c r="H4536" s="467">
        <f t="shared" si="495"/>
        <v>0</v>
      </c>
      <c r="I4536" s="475" t="str">
        <f t="shared" si="496"/>
        <v/>
      </c>
      <c r="J4536" s="471">
        <f>'Potential Projects'!D4537</f>
        <v>19.933689816988146</v>
      </c>
      <c r="K4536" s="471">
        <f>'Potential Projects'!E4537</f>
        <v>33.111125779402279</v>
      </c>
      <c r="L4536" s="476">
        <f t="shared" si="497"/>
        <v>967.95518440360956</v>
      </c>
      <c r="M4536" s="471">
        <f t="shared" si="493"/>
        <v>1546.0314085468135</v>
      </c>
      <c r="N4536" s="467">
        <f t="shared" si="498"/>
        <v>0</v>
      </c>
      <c r="O4536" s="475" t="str">
        <f t="shared" si="499"/>
        <v/>
      </c>
    </row>
    <row r="4537" spans="1:15" hidden="1">
      <c r="A4537" s="475">
        <f t="shared" si="494"/>
        <v>43647</v>
      </c>
      <c r="B4537" s="475">
        <v>43654</v>
      </c>
      <c r="C4537" s="467">
        <v>24</v>
      </c>
      <c r="D4537" s="467">
        <v>919</v>
      </c>
      <c r="E4537" s="467">
        <v>0</v>
      </c>
      <c r="F4537" s="467">
        <v>0</v>
      </c>
      <c r="G4537" s="467">
        <f t="array" ref="G4537">MAX(IF($A$2:$A$8761=A4537,$D$2:$D$8761))</f>
        <v>1590</v>
      </c>
      <c r="H4537" s="467">
        <f t="shared" si="495"/>
        <v>0</v>
      </c>
      <c r="I4537" s="475" t="str">
        <f t="shared" si="496"/>
        <v/>
      </c>
      <c r="J4537" s="471">
        <f>'Potential Projects'!D4538</f>
        <v>14.456807950753108</v>
      </c>
      <c r="K4537" s="471">
        <f>'Potential Projects'!E4538</f>
        <v>28.136790851429801</v>
      </c>
      <c r="L4537" s="476">
        <f t="shared" si="497"/>
        <v>876.40640119781699</v>
      </c>
      <c r="M4537" s="471">
        <f t="shared" si="493"/>
        <v>1546.0314085468135</v>
      </c>
      <c r="N4537" s="467">
        <f t="shared" si="498"/>
        <v>0</v>
      </c>
      <c r="O4537" s="475" t="str">
        <f t="shared" si="499"/>
        <v/>
      </c>
    </row>
    <row r="4538" spans="1:15" hidden="1">
      <c r="A4538" s="475">
        <f t="shared" si="494"/>
        <v>43647</v>
      </c>
      <c r="B4538" s="475">
        <v>43655</v>
      </c>
      <c r="C4538" s="467">
        <v>1</v>
      </c>
      <c r="D4538" s="467">
        <v>846</v>
      </c>
      <c r="E4538" s="467">
        <v>0</v>
      </c>
      <c r="F4538" s="467">
        <v>0</v>
      </c>
      <c r="G4538" s="467">
        <f t="array" ref="G4538">MAX(IF($A$2:$A$8761=A4538,$D$2:$D$8761))</f>
        <v>1590</v>
      </c>
      <c r="H4538" s="467">
        <f t="shared" si="495"/>
        <v>0</v>
      </c>
      <c r="I4538" s="475" t="str">
        <f t="shared" si="496"/>
        <v/>
      </c>
      <c r="J4538" s="471">
        <f>'Potential Projects'!D4539</f>
        <v>8.3422529269732486</v>
      </c>
      <c r="K4538" s="471">
        <f>'Potential Projects'!E4539</f>
        <v>29.97742775747151</v>
      </c>
      <c r="L4538" s="476">
        <f t="shared" si="497"/>
        <v>807.68031931555515</v>
      </c>
      <c r="M4538" s="471">
        <f t="shared" si="493"/>
        <v>1546.0314085468135</v>
      </c>
      <c r="N4538" s="467">
        <f t="shared" si="498"/>
        <v>0</v>
      </c>
      <c r="O4538" s="475" t="str">
        <f t="shared" si="499"/>
        <v/>
      </c>
    </row>
    <row r="4539" spans="1:15" hidden="1">
      <c r="A4539" s="475">
        <f t="shared" si="494"/>
        <v>43647</v>
      </c>
      <c r="B4539" s="475">
        <v>43655</v>
      </c>
      <c r="C4539" s="467">
        <v>2</v>
      </c>
      <c r="D4539" s="467">
        <v>818</v>
      </c>
      <c r="E4539" s="467">
        <v>0</v>
      </c>
      <c r="F4539" s="467">
        <v>0</v>
      </c>
      <c r="G4539" s="467">
        <f t="array" ref="G4539">MAX(IF($A$2:$A$8761=A4539,$D$2:$D$8761))</f>
        <v>1590</v>
      </c>
      <c r="H4539" s="467">
        <f t="shared" si="495"/>
        <v>0</v>
      </c>
      <c r="I4539" s="475" t="str">
        <f t="shared" si="496"/>
        <v/>
      </c>
      <c r="J4539" s="471">
        <f>'Potential Projects'!D4540</f>
        <v>25.397895521217524</v>
      </c>
      <c r="K4539" s="471">
        <f>'Potential Projects'!E4540</f>
        <v>26.601231885615999</v>
      </c>
      <c r="L4539" s="476">
        <f t="shared" si="497"/>
        <v>766.00087259316649</v>
      </c>
      <c r="M4539" s="471">
        <f t="shared" ref="M4539:M4602" si="500">MAX($L$4346:$L$5089)</f>
        <v>1546.0314085468135</v>
      </c>
      <c r="N4539" s="467">
        <f t="shared" si="498"/>
        <v>0</v>
      </c>
      <c r="O4539" s="475" t="str">
        <f t="shared" si="499"/>
        <v/>
      </c>
    </row>
    <row r="4540" spans="1:15" hidden="1">
      <c r="A4540" s="475">
        <f t="shared" si="494"/>
        <v>43647</v>
      </c>
      <c r="B4540" s="475">
        <v>43655</v>
      </c>
      <c r="C4540" s="467">
        <v>3</v>
      </c>
      <c r="D4540" s="467">
        <v>788</v>
      </c>
      <c r="E4540" s="467">
        <v>0</v>
      </c>
      <c r="F4540" s="467">
        <v>0</v>
      </c>
      <c r="G4540" s="467">
        <f t="array" ref="G4540">MAX(IF($A$2:$A$8761=A4540,$D$2:$D$8761))</f>
        <v>1590</v>
      </c>
      <c r="H4540" s="467">
        <f t="shared" si="495"/>
        <v>0</v>
      </c>
      <c r="I4540" s="475" t="str">
        <f t="shared" si="496"/>
        <v/>
      </c>
      <c r="J4540" s="471">
        <f>'Potential Projects'!D4541</f>
        <v>69.532521961831975</v>
      </c>
      <c r="K4540" s="471">
        <f>'Potential Projects'!E4541</f>
        <v>24.35930015050527</v>
      </c>
      <c r="L4540" s="476">
        <f t="shared" si="497"/>
        <v>694.10817788766269</v>
      </c>
      <c r="M4540" s="471">
        <f t="shared" si="500"/>
        <v>1546.0314085468135</v>
      </c>
      <c r="N4540" s="467">
        <f t="shared" si="498"/>
        <v>0</v>
      </c>
      <c r="O4540" s="475" t="str">
        <f t="shared" si="499"/>
        <v/>
      </c>
    </row>
    <row r="4541" spans="1:15" hidden="1">
      <c r="A4541" s="475">
        <f t="shared" si="494"/>
        <v>43647</v>
      </c>
      <c r="B4541" s="475">
        <v>43655</v>
      </c>
      <c r="C4541" s="467">
        <v>4</v>
      </c>
      <c r="D4541" s="467">
        <v>811</v>
      </c>
      <c r="E4541" s="467">
        <v>4</v>
      </c>
      <c r="F4541" s="467">
        <v>0</v>
      </c>
      <c r="G4541" s="467">
        <f t="array" ref="G4541">MAX(IF($A$2:$A$8761=A4541,$D$2:$D$8761))</f>
        <v>1590</v>
      </c>
      <c r="H4541" s="467">
        <f t="shared" si="495"/>
        <v>0</v>
      </c>
      <c r="I4541" s="475" t="str">
        <f t="shared" si="496"/>
        <v/>
      </c>
      <c r="J4541" s="471">
        <f>'Potential Projects'!D4542</f>
        <v>71.20614194593233</v>
      </c>
      <c r="K4541" s="471">
        <f>'Potential Projects'!E4542</f>
        <v>18.720051763061708</v>
      </c>
      <c r="L4541" s="476">
        <f t="shared" si="497"/>
        <v>717.07380629100589</v>
      </c>
      <c r="M4541" s="471">
        <f t="shared" si="500"/>
        <v>1546.0314085468135</v>
      </c>
      <c r="N4541" s="467">
        <f t="shared" si="498"/>
        <v>0</v>
      </c>
      <c r="O4541" s="475" t="str">
        <f t="shared" si="499"/>
        <v/>
      </c>
    </row>
    <row r="4542" spans="1:15" hidden="1">
      <c r="A4542" s="475">
        <f t="shared" si="494"/>
        <v>43647</v>
      </c>
      <c r="B4542" s="475">
        <v>43655</v>
      </c>
      <c r="C4542" s="467">
        <v>5</v>
      </c>
      <c r="D4542" s="467">
        <v>811</v>
      </c>
      <c r="E4542" s="467">
        <v>11</v>
      </c>
      <c r="F4542" s="467">
        <v>0</v>
      </c>
      <c r="G4542" s="467">
        <f t="array" ref="G4542">MAX(IF($A$2:$A$8761=A4542,$D$2:$D$8761))</f>
        <v>1590</v>
      </c>
      <c r="H4542" s="467">
        <f t="shared" si="495"/>
        <v>0</v>
      </c>
      <c r="I4542" s="475" t="str">
        <f t="shared" si="496"/>
        <v/>
      </c>
      <c r="J4542" s="471">
        <f>'Potential Projects'!D4543</f>
        <v>67.855524155765565</v>
      </c>
      <c r="K4542" s="471">
        <f>'Potential Projects'!E4543</f>
        <v>35.838835465491293</v>
      </c>
      <c r="L4542" s="476">
        <f t="shared" si="497"/>
        <v>696.30564037874308</v>
      </c>
      <c r="M4542" s="471">
        <f t="shared" si="500"/>
        <v>1546.0314085468135</v>
      </c>
      <c r="N4542" s="467">
        <f t="shared" si="498"/>
        <v>0</v>
      </c>
      <c r="O4542" s="475" t="str">
        <f t="shared" si="499"/>
        <v/>
      </c>
    </row>
    <row r="4543" spans="1:15" hidden="1">
      <c r="A4543" s="475">
        <f t="shared" si="494"/>
        <v>43647</v>
      </c>
      <c r="B4543" s="475">
        <v>43655</v>
      </c>
      <c r="C4543" s="467">
        <v>6</v>
      </c>
      <c r="D4543" s="467">
        <v>838</v>
      </c>
      <c r="E4543" s="467">
        <v>6</v>
      </c>
      <c r="F4543" s="467">
        <v>1</v>
      </c>
      <c r="G4543" s="467">
        <f t="array" ref="G4543">MAX(IF($A$2:$A$8761=A4543,$D$2:$D$8761))</f>
        <v>1590</v>
      </c>
      <c r="H4543" s="467">
        <f t="shared" si="495"/>
        <v>0</v>
      </c>
      <c r="I4543" s="475" t="str">
        <f t="shared" si="496"/>
        <v/>
      </c>
      <c r="J4543" s="471">
        <f>'Potential Projects'!D4544</f>
        <v>112.86862060957263</v>
      </c>
      <c r="K4543" s="471">
        <f>'Potential Projects'!E4544</f>
        <v>45.246969791442694</v>
      </c>
      <c r="L4543" s="476">
        <f t="shared" si="497"/>
        <v>672.88440959898469</v>
      </c>
      <c r="M4543" s="471">
        <f t="shared" si="500"/>
        <v>1546.0314085468135</v>
      </c>
      <c r="N4543" s="467">
        <f t="shared" si="498"/>
        <v>0</v>
      </c>
      <c r="O4543" s="475" t="str">
        <f t="shared" si="499"/>
        <v/>
      </c>
    </row>
    <row r="4544" spans="1:15" hidden="1">
      <c r="A4544" s="475">
        <f t="shared" si="494"/>
        <v>43647</v>
      </c>
      <c r="B4544" s="475">
        <v>43655</v>
      </c>
      <c r="C4544" s="467">
        <v>7</v>
      </c>
      <c r="D4544" s="467">
        <v>933</v>
      </c>
      <c r="E4544" s="467">
        <v>4</v>
      </c>
      <c r="F4544" s="467">
        <v>9</v>
      </c>
      <c r="G4544" s="467">
        <f t="array" ref="G4544">MAX(IF($A$2:$A$8761=A4544,$D$2:$D$8761))</f>
        <v>1590</v>
      </c>
      <c r="H4544" s="467">
        <f t="shared" si="495"/>
        <v>0</v>
      </c>
      <c r="I4544" s="475" t="str">
        <f t="shared" si="496"/>
        <v/>
      </c>
      <c r="J4544" s="471">
        <f>'Potential Projects'!D4545</f>
        <v>139.11795777847664</v>
      </c>
      <c r="K4544" s="471">
        <f>'Potential Projects'!E4545</f>
        <v>28.019453182111373</v>
      </c>
      <c r="L4544" s="476">
        <f t="shared" si="497"/>
        <v>752.86258903941189</v>
      </c>
      <c r="M4544" s="471">
        <f t="shared" si="500"/>
        <v>1546.0314085468135</v>
      </c>
      <c r="N4544" s="467">
        <f t="shared" si="498"/>
        <v>0</v>
      </c>
      <c r="O4544" s="475" t="str">
        <f t="shared" si="499"/>
        <v/>
      </c>
    </row>
    <row r="4545" spans="1:15" hidden="1">
      <c r="A4545" s="475">
        <f t="shared" si="494"/>
        <v>43647</v>
      </c>
      <c r="B4545" s="475">
        <v>43655</v>
      </c>
      <c r="C4545" s="467">
        <v>8</v>
      </c>
      <c r="D4545" s="467">
        <v>1010</v>
      </c>
      <c r="E4545" s="467">
        <v>4</v>
      </c>
      <c r="F4545" s="467">
        <v>18</v>
      </c>
      <c r="G4545" s="467">
        <f t="array" ref="G4545">MAX(IF($A$2:$A$8761=A4545,$D$2:$D$8761))</f>
        <v>1590</v>
      </c>
      <c r="H4545" s="467">
        <f t="shared" si="495"/>
        <v>0</v>
      </c>
      <c r="I4545" s="475" t="str">
        <f t="shared" si="496"/>
        <v/>
      </c>
      <c r="J4545" s="471">
        <f>'Potential Projects'!D4546</f>
        <v>127.58819609127657</v>
      </c>
      <c r="K4545" s="471">
        <f>'Potential Projects'!E4546</f>
        <v>37.824188830359063</v>
      </c>
      <c r="L4545" s="476">
        <f t="shared" si="497"/>
        <v>822.58761507836437</v>
      </c>
      <c r="M4545" s="471">
        <f t="shared" si="500"/>
        <v>1546.0314085468135</v>
      </c>
      <c r="N4545" s="467">
        <f t="shared" si="498"/>
        <v>0</v>
      </c>
      <c r="O4545" s="475" t="str">
        <f t="shared" si="499"/>
        <v/>
      </c>
    </row>
    <row r="4546" spans="1:15" hidden="1">
      <c r="A4546" s="475">
        <f t="shared" ref="A4546:A4609" si="501">DATE(YEAR(B4546),MONTH(B4546),1)</f>
        <v>43647</v>
      </c>
      <c r="B4546" s="475">
        <v>43655</v>
      </c>
      <c r="C4546" s="467">
        <v>9</v>
      </c>
      <c r="D4546" s="467">
        <v>1078</v>
      </c>
      <c r="E4546" s="467">
        <v>4</v>
      </c>
      <c r="F4546" s="467">
        <v>18</v>
      </c>
      <c r="G4546" s="467">
        <f t="array" ref="G4546">MAX(IF($A$2:$A$8761=A4546,$D$2:$D$8761))</f>
        <v>1590</v>
      </c>
      <c r="H4546" s="467">
        <f t="shared" ref="H4546:H4609" si="502">IF(G4546=D4546,1,0)</f>
        <v>0</v>
      </c>
      <c r="I4546" s="475" t="str">
        <f t="shared" ref="I4546:I4609" si="503">IF(D4546=G4546,B4546,"")</f>
        <v/>
      </c>
      <c r="J4546" s="471">
        <f>'Potential Projects'!D4547</f>
        <v>109.23767623235233</v>
      </c>
      <c r="K4546" s="471">
        <f>'Potential Projects'!E4547</f>
        <v>36.88861648032681</v>
      </c>
      <c r="L4546" s="476">
        <f t="shared" ref="L4546:L4609" si="504">D4546-E4546-F4546-J4546-K4546</f>
        <v>909.87370728732083</v>
      </c>
      <c r="M4546" s="471">
        <f t="shared" si="500"/>
        <v>1546.0314085468135</v>
      </c>
      <c r="N4546" s="467">
        <f t="shared" ref="N4546:N4609" si="505">IF(M4546=L4546,1,0)</f>
        <v>0</v>
      </c>
      <c r="O4546" s="475" t="str">
        <f t="shared" ref="O4546:O4609" si="506">IF(L4546=M4546,B4546,"")</f>
        <v/>
      </c>
    </row>
    <row r="4547" spans="1:15" hidden="1">
      <c r="A4547" s="475">
        <f t="shared" si="501"/>
        <v>43647</v>
      </c>
      <c r="B4547" s="475">
        <v>43655</v>
      </c>
      <c r="C4547" s="467">
        <v>10</v>
      </c>
      <c r="D4547" s="467">
        <v>1120</v>
      </c>
      <c r="E4547" s="467">
        <v>1</v>
      </c>
      <c r="F4547" s="467">
        <v>16</v>
      </c>
      <c r="G4547" s="467">
        <f t="array" ref="G4547">MAX(IF($A$2:$A$8761=A4547,$D$2:$D$8761))</f>
        <v>1590</v>
      </c>
      <c r="H4547" s="467">
        <f t="shared" si="502"/>
        <v>0</v>
      </c>
      <c r="I4547" s="475" t="str">
        <f t="shared" si="503"/>
        <v/>
      </c>
      <c r="J4547" s="471">
        <f>'Potential Projects'!D4548</f>
        <v>90.350641994366455</v>
      </c>
      <c r="K4547" s="471">
        <f>'Potential Projects'!E4548</f>
        <v>32.318705385938507</v>
      </c>
      <c r="L4547" s="476">
        <f t="shared" si="504"/>
        <v>980.330652619695</v>
      </c>
      <c r="M4547" s="471">
        <f t="shared" si="500"/>
        <v>1546.0314085468135</v>
      </c>
      <c r="N4547" s="467">
        <f t="shared" si="505"/>
        <v>0</v>
      </c>
      <c r="O4547" s="475" t="str">
        <f t="shared" si="506"/>
        <v/>
      </c>
    </row>
    <row r="4548" spans="1:15" hidden="1">
      <c r="A4548" s="475">
        <f t="shared" si="501"/>
        <v>43647</v>
      </c>
      <c r="B4548" s="475">
        <v>43655</v>
      </c>
      <c r="C4548" s="467">
        <v>11</v>
      </c>
      <c r="D4548" s="467">
        <v>1155</v>
      </c>
      <c r="E4548" s="467">
        <v>0</v>
      </c>
      <c r="F4548" s="467">
        <v>18</v>
      </c>
      <c r="G4548" s="467">
        <f t="array" ref="G4548">MAX(IF($A$2:$A$8761=A4548,$D$2:$D$8761))</f>
        <v>1590</v>
      </c>
      <c r="H4548" s="467">
        <f t="shared" si="502"/>
        <v>0</v>
      </c>
      <c r="I4548" s="475" t="str">
        <f t="shared" si="503"/>
        <v/>
      </c>
      <c r="J4548" s="471">
        <f>'Potential Projects'!D4549</f>
        <v>70.235096233408612</v>
      </c>
      <c r="K4548" s="471">
        <f>'Potential Projects'!E4549</f>
        <v>32.202149967748873</v>
      </c>
      <c r="L4548" s="476">
        <f t="shared" si="504"/>
        <v>1034.5627537988426</v>
      </c>
      <c r="M4548" s="471">
        <f t="shared" si="500"/>
        <v>1546.0314085468135</v>
      </c>
      <c r="N4548" s="467">
        <f t="shared" si="505"/>
        <v>0</v>
      </c>
      <c r="O4548" s="475" t="str">
        <f t="shared" si="506"/>
        <v/>
      </c>
    </row>
    <row r="4549" spans="1:15" hidden="1">
      <c r="A4549" s="475">
        <f t="shared" si="501"/>
        <v>43647</v>
      </c>
      <c r="B4549" s="475">
        <v>43655</v>
      </c>
      <c r="C4549" s="467">
        <v>12</v>
      </c>
      <c r="D4549" s="467">
        <v>1196</v>
      </c>
      <c r="E4549" s="467">
        <v>1</v>
      </c>
      <c r="F4549" s="467">
        <v>17</v>
      </c>
      <c r="G4549" s="467">
        <f t="array" ref="G4549">MAX(IF($A$2:$A$8761=A4549,$D$2:$D$8761))</f>
        <v>1590</v>
      </c>
      <c r="H4549" s="467">
        <f t="shared" si="502"/>
        <v>0</v>
      </c>
      <c r="I4549" s="475" t="str">
        <f t="shared" si="503"/>
        <v/>
      </c>
      <c r="J4549" s="471">
        <f>'Potential Projects'!D4550</f>
        <v>68.135939951486606</v>
      </c>
      <c r="K4549" s="471">
        <f>'Potential Projects'!E4550</f>
        <v>30.000895291335198</v>
      </c>
      <c r="L4549" s="476">
        <f t="shared" si="504"/>
        <v>1079.8631647571783</v>
      </c>
      <c r="M4549" s="471">
        <f t="shared" si="500"/>
        <v>1546.0314085468135</v>
      </c>
      <c r="N4549" s="467">
        <f t="shared" si="505"/>
        <v>0</v>
      </c>
      <c r="O4549" s="475" t="str">
        <f t="shared" si="506"/>
        <v/>
      </c>
    </row>
    <row r="4550" spans="1:15" hidden="1">
      <c r="A4550" s="475">
        <f t="shared" si="501"/>
        <v>43647</v>
      </c>
      <c r="B4550" s="475">
        <v>43655</v>
      </c>
      <c r="C4550" s="467">
        <v>13</v>
      </c>
      <c r="D4550" s="467">
        <v>1230</v>
      </c>
      <c r="E4550" s="467">
        <v>6</v>
      </c>
      <c r="F4550" s="467">
        <v>19</v>
      </c>
      <c r="G4550" s="467">
        <f t="array" ref="G4550">MAX(IF($A$2:$A$8761=A4550,$D$2:$D$8761))</f>
        <v>1590</v>
      </c>
      <c r="H4550" s="467">
        <f t="shared" si="502"/>
        <v>0</v>
      </c>
      <c r="I4550" s="475" t="str">
        <f t="shared" si="503"/>
        <v/>
      </c>
      <c r="J4550" s="471">
        <f>'Potential Projects'!D4551</f>
        <v>69.663930293069498</v>
      </c>
      <c r="K4550" s="471">
        <f>'Potential Projects'!E4551</f>
        <v>25.728239625886907</v>
      </c>
      <c r="L4550" s="476">
        <f t="shared" si="504"/>
        <v>1109.6078300810434</v>
      </c>
      <c r="M4550" s="471">
        <f t="shared" si="500"/>
        <v>1546.0314085468135</v>
      </c>
      <c r="N4550" s="467">
        <f t="shared" si="505"/>
        <v>0</v>
      </c>
      <c r="O4550" s="475" t="str">
        <f t="shared" si="506"/>
        <v/>
      </c>
    </row>
    <row r="4551" spans="1:15" hidden="1">
      <c r="A4551" s="475">
        <f t="shared" si="501"/>
        <v>43647</v>
      </c>
      <c r="B4551" s="475">
        <v>43655</v>
      </c>
      <c r="C4551" s="467">
        <v>14</v>
      </c>
      <c r="D4551" s="467">
        <v>1261</v>
      </c>
      <c r="E4551" s="467">
        <v>9</v>
      </c>
      <c r="F4551" s="467">
        <v>18</v>
      </c>
      <c r="G4551" s="467">
        <f t="array" ref="G4551">MAX(IF($A$2:$A$8761=A4551,$D$2:$D$8761))</f>
        <v>1590</v>
      </c>
      <c r="H4551" s="467">
        <f t="shared" si="502"/>
        <v>0</v>
      </c>
      <c r="I4551" s="475" t="str">
        <f t="shared" si="503"/>
        <v/>
      </c>
      <c r="J4551" s="471">
        <f>'Potential Projects'!D4552</f>
        <v>78.08756931624535</v>
      </c>
      <c r="K4551" s="471">
        <f>'Potential Projects'!E4552</f>
        <v>16.317758546549129</v>
      </c>
      <c r="L4551" s="476">
        <f t="shared" si="504"/>
        <v>1139.5946721372054</v>
      </c>
      <c r="M4551" s="471">
        <f t="shared" si="500"/>
        <v>1546.0314085468135</v>
      </c>
      <c r="N4551" s="467">
        <f t="shared" si="505"/>
        <v>0</v>
      </c>
      <c r="O4551" s="475" t="str">
        <f t="shared" si="506"/>
        <v/>
      </c>
    </row>
    <row r="4552" spans="1:15" hidden="1">
      <c r="A4552" s="475">
        <f t="shared" si="501"/>
        <v>43647</v>
      </c>
      <c r="B4552" s="475">
        <v>43655</v>
      </c>
      <c r="C4552" s="467">
        <v>15</v>
      </c>
      <c r="D4552" s="467">
        <v>1299</v>
      </c>
      <c r="E4552" s="467">
        <v>11</v>
      </c>
      <c r="F4552" s="467">
        <v>19</v>
      </c>
      <c r="G4552" s="467">
        <f t="array" ref="G4552">MAX(IF($A$2:$A$8761=A4552,$D$2:$D$8761))</f>
        <v>1590</v>
      </c>
      <c r="H4552" s="467">
        <f t="shared" si="502"/>
        <v>0</v>
      </c>
      <c r="I4552" s="475" t="str">
        <f t="shared" si="503"/>
        <v/>
      </c>
      <c r="J4552" s="471">
        <f>'Potential Projects'!D4553</f>
        <v>64.384751590197197</v>
      </c>
      <c r="K4552" s="471">
        <f>'Potential Projects'!E4553</f>
        <v>9.9776131477101693</v>
      </c>
      <c r="L4552" s="476">
        <f t="shared" si="504"/>
        <v>1194.6376352620928</v>
      </c>
      <c r="M4552" s="471">
        <f t="shared" si="500"/>
        <v>1546.0314085468135</v>
      </c>
      <c r="N4552" s="467">
        <f t="shared" si="505"/>
        <v>0</v>
      </c>
      <c r="O4552" s="475" t="str">
        <f t="shared" si="506"/>
        <v/>
      </c>
    </row>
    <row r="4553" spans="1:15" hidden="1">
      <c r="A4553" s="475">
        <f t="shared" si="501"/>
        <v>43647</v>
      </c>
      <c r="B4553" s="475">
        <v>43655</v>
      </c>
      <c r="C4553" s="467">
        <v>16</v>
      </c>
      <c r="D4553" s="467">
        <v>1313</v>
      </c>
      <c r="E4553" s="467">
        <v>5</v>
      </c>
      <c r="F4553" s="467">
        <v>13</v>
      </c>
      <c r="G4553" s="467">
        <f t="array" ref="G4553">MAX(IF($A$2:$A$8761=A4553,$D$2:$D$8761))</f>
        <v>1590</v>
      </c>
      <c r="H4553" s="467">
        <f t="shared" si="502"/>
        <v>0</v>
      </c>
      <c r="I4553" s="475" t="str">
        <f t="shared" si="503"/>
        <v/>
      </c>
      <c r="J4553" s="471">
        <f>'Potential Projects'!D4554</f>
        <v>74.916449890504978</v>
      </c>
      <c r="K4553" s="471">
        <f>'Potential Projects'!E4554</f>
        <v>6.2572267791872722</v>
      </c>
      <c r="L4553" s="476">
        <f t="shared" si="504"/>
        <v>1213.8263233303078</v>
      </c>
      <c r="M4553" s="471">
        <f t="shared" si="500"/>
        <v>1546.0314085468135</v>
      </c>
      <c r="N4553" s="467">
        <f t="shared" si="505"/>
        <v>0</v>
      </c>
      <c r="O4553" s="475" t="str">
        <f t="shared" si="506"/>
        <v/>
      </c>
    </row>
    <row r="4554" spans="1:15" hidden="1">
      <c r="A4554" s="475">
        <f t="shared" si="501"/>
        <v>43647</v>
      </c>
      <c r="B4554" s="475">
        <v>43655</v>
      </c>
      <c r="C4554" s="467">
        <v>17</v>
      </c>
      <c r="D4554" s="467">
        <v>1303</v>
      </c>
      <c r="E4554" s="467">
        <v>7</v>
      </c>
      <c r="F4554" s="467">
        <v>10</v>
      </c>
      <c r="G4554" s="467">
        <f t="array" ref="G4554">MAX(IF($A$2:$A$8761=A4554,$D$2:$D$8761))</f>
        <v>1590</v>
      </c>
      <c r="H4554" s="467">
        <f t="shared" si="502"/>
        <v>0</v>
      </c>
      <c r="I4554" s="475" t="str">
        <f t="shared" si="503"/>
        <v/>
      </c>
      <c r="J4554" s="471">
        <f>'Potential Projects'!D4555</f>
        <v>59.221949212655083</v>
      </c>
      <c r="K4554" s="471">
        <f>'Potential Projects'!E4555</f>
        <v>7.0340021500752528</v>
      </c>
      <c r="L4554" s="476">
        <f t="shared" si="504"/>
        <v>1219.7440486372698</v>
      </c>
      <c r="M4554" s="471">
        <f t="shared" si="500"/>
        <v>1546.0314085468135</v>
      </c>
      <c r="N4554" s="467">
        <f t="shared" si="505"/>
        <v>0</v>
      </c>
      <c r="O4554" s="475" t="str">
        <f t="shared" si="506"/>
        <v/>
      </c>
    </row>
    <row r="4555" spans="1:15" hidden="1">
      <c r="A4555" s="475">
        <f t="shared" si="501"/>
        <v>43647</v>
      </c>
      <c r="B4555" s="475">
        <v>43655</v>
      </c>
      <c r="C4555" s="467">
        <v>18</v>
      </c>
      <c r="D4555" s="467">
        <v>1309</v>
      </c>
      <c r="E4555" s="467">
        <v>5</v>
      </c>
      <c r="F4555" s="467">
        <v>7</v>
      </c>
      <c r="G4555" s="467">
        <f t="array" ref="G4555">MAX(IF($A$2:$A$8761=A4555,$D$2:$D$8761))</f>
        <v>1590</v>
      </c>
      <c r="H4555" s="467">
        <f t="shared" si="502"/>
        <v>0</v>
      </c>
      <c r="I4555" s="475" t="str">
        <f t="shared" si="503"/>
        <v/>
      </c>
      <c r="J4555" s="471">
        <f>'Potential Projects'!D4556</f>
        <v>49.679817479099547</v>
      </c>
      <c r="K4555" s="471">
        <f>'Potential Projects'!E4556</f>
        <v>11.367673403569125</v>
      </c>
      <c r="L4555" s="476">
        <f t="shared" si="504"/>
        <v>1235.9525091173314</v>
      </c>
      <c r="M4555" s="471">
        <f t="shared" si="500"/>
        <v>1546.0314085468135</v>
      </c>
      <c r="N4555" s="467">
        <f t="shared" si="505"/>
        <v>0</v>
      </c>
      <c r="O4555" s="475" t="str">
        <f t="shared" si="506"/>
        <v/>
      </c>
    </row>
    <row r="4556" spans="1:15" hidden="1">
      <c r="A4556" s="475">
        <f t="shared" si="501"/>
        <v>43647</v>
      </c>
      <c r="B4556" s="475">
        <v>43655</v>
      </c>
      <c r="C4556" s="467">
        <v>19</v>
      </c>
      <c r="D4556" s="467">
        <v>1312</v>
      </c>
      <c r="E4556" s="467">
        <v>4</v>
      </c>
      <c r="F4556" s="467">
        <v>3</v>
      </c>
      <c r="G4556" s="467">
        <f t="array" ref="G4556">MAX(IF($A$2:$A$8761=A4556,$D$2:$D$8761))</f>
        <v>1590</v>
      </c>
      <c r="H4556" s="467">
        <f t="shared" si="502"/>
        <v>0</v>
      </c>
      <c r="I4556" s="475" t="str">
        <f t="shared" si="503"/>
        <v/>
      </c>
      <c r="J4556" s="471">
        <f>'Potential Projects'!D4557</f>
        <v>22.024597860263469</v>
      </c>
      <c r="K4556" s="471">
        <f>'Potential Projects'!E4557</f>
        <v>53.053053805633198</v>
      </c>
      <c r="L4556" s="476">
        <f t="shared" si="504"/>
        <v>1229.9223483341034</v>
      </c>
      <c r="M4556" s="471">
        <f t="shared" si="500"/>
        <v>1546.0314085468135</v>
      </c>
      <c r="N4556" s="467">
        <f t="shared" si="505"/>
        <v>0</v>
      </c>
      <c r="O4556" s="475" t="str">
        <f t="shared" si="506"/>
        <v/>
      </c>
    </row>
    <row r="4557" spans="1:15" hidden="1">
      <c r="A4557" s="475">
        <f t="shared" si="501"/>
        <v>43647</v>
      </c>
      <c r="B4557" s="475">
        <v>43655</v>
      </c>
      <c r="C4557" s="467">
        <v>20</v>
      </c>
      <c r="D4557" s="467">
        <v>1250</v>
      </c>
      <c r="E4557" s="467">
        <v>0</v>
      </c>
      <c r="F4557" s="467">
        <v>0</v>
      </c>
      <c r="G4557" s="467">
        <f t="array" ref="G4557">MAX(IF($A$2:$A$8761=A4557,$D$2:$D$8761))</f>
        <v>1590</v>
      </c>
      <c r="H4557" s="467">
        <f t="shared" si="502"/>
        <v>0</v>
      </c>
      <c r="I4557" s="475" t="str">
        <f t="shared" si="503"/>
        <v/>
      </c>
      <c r="J4557" s="471">
        <f>'Potential Projects'!D4558</f>
        <v>26.398654194363239</v>
      </c>
      <c r="K4557" s="471">
        <f>'Potential Projects'!E4558</f>
        <v>76.968035314986025</v>
      </c>
      <c r="L4557" s="476">
        <f t="shared" si="504"/>
        <v>1146.6333104906507</v>
      </c>
      <c r="M4557" s="471">
        <f t="shared" si="500"/>
        <v>1546.0314085468135</v>
      </c>
      <c r="N4557" s="467">
        <f t="shared" si="505"/>
        <v>0</v>
      </c>
      <c r="O4557" s="475" t="str">
        <f t="shared" si="506"/>
        <v/>
      </c>
    </row>
    <row r="4558" spans="1:15" hidden="1">
      <c r="A4558" s="475">
        <f t="shared" si="501"/>
        <v>43647</v>
      </c>
      <c r="B4558" s="475">
        <v>43655</v>
      </c>
      <c r="C4558" s="467">
        <v>21</v>
      </c>
      <c r="D4558" s="467">
        <v>1215</v>
      </c>
      <c r="E4558" s="467">
        <v>0</v>
      </c>
      <c r="F4558" s="467">
        <v>0</v>
      </c>
      <c r="G4558" s="467">
        <f t="array" ref="G4558">MAX(IF($A$2:$A$8761=A4558,$D$2:$D$8761))</f>
        <v>1590</v>
      </c>
      <c r="H4558" s="467">
        <f t="shared" si="502"/>
        <v>0</v>
      </c>
      <c r="I4558" s="475" t="str">
        <f t="shared" si="503"/>
        <v/>
      </c>
      <c r="J4558" s="471">
        <f>'Potential Projects'!D4559</f>
        <v>53.920814388567244</v>
      </c>
      <c r="K4558" s="471">
        <f>'Potential Projects'!E4559</f>
        <v>85.253639271124484</v>
      </c>
      <c r="L4558" s="476">
        <f t="shared" si="504"/>
        <v>1075.8255463403082</v>
      </c>
      <c r="M4558" s="471">
        <f t="shared" si="500"/>
        <v>1546.0314085468135</v>
      </c>
      <c r="N4558" s="467">
        <f t="shared" si="505"/>
        <v>0</v>
      </c>
      <c r="O4558" s="475" t="str">
        <f t="shared" si="506"/>
        <v/>
      </c>
    </row>
    <row r="4559" spans="1:15" hidden="1">
      <c r="A4559" s="475">
        <f t="shared" si="501"/>
        <v>43647</v>
      </c>
      <c r="B4559" s="475">
        <v>43655</v>
      </c>
      <c r="C4559" s="467">
        <v>22</v>
      </c>
      <c r="D4559" s="467">
        <v>1158</v>
      </c>
      <c r="E4559" s="467">
        <v>0</v>
      </c>
      <c r="F4559" s="467">
        <v>0</v>
      </c>
      <c r="G4559" s="467">
        <f t="array" ref="G4559">MAX(IF($A$2:$A$8761=A4559,$D$2:$D$8761))</f>
        <v>1590</v>
      </c>
      <c r="H4559" s="467">
        <f t="shared" si="502"/>
        <v>0</v>
      </c>
      <c r="I4559" s="475" t="str">
        <f t="shared" si="503"/>
        <v/>
      </c>
      <c r="J4559" s="471">
        <f>'Potential Projects'!D4560</f>
        <v>65.295125117596257</v>
      </c>
      <c r="K4559" s="471">
        <f>'Potential Projects'!E4560</f>
        <v>79.488448451945828</v>
      </c>
      <c r="L4559" s="476">
        <f t="shared" si="504"/>
        <v>1013.216426430458</v>
      </c>
      <c r="M4559" s="471">
        <f t="shared" si="500"/>
        <v>1546.0314085468135</v>
      </c>
      <c r="N4559" s="467">
        <f t="shared" si="505"/>
        <v>0</v>
      </c>
      <c r="O4559" s="475" t="str">
        <f t="shared" si="506"/>
        <v/>
      </c>
    </row>
    <row r="4560" spans="1:15" hidden="1">
      <c r="A4560" s="475">
        <f t="shared" si="501"/>
        <v>43647</v>
      </c>
      <c r="B4560" s="475">
        <v>43655</v>
      </c>
      <c r="C4560" s="467">
        <v>23</v>
      </c>
      <c r="D4560" s="467">
        <v>1072</v>
      </c>
      <c r="E4560" s="467">
        <v>0</v>
      </c>
      <c r="F4560" s="467">
        <v>0</v>
      </c>
      <c r="G4560" s="467">
        <f t="array" ref="G4560">MAX(IF($A$2:$A$8761=A4560,$D$2:$D$8761))</f>
        <v>1590</v>
      </c>
      <c r="H4560" s="467">
        <f t="shared" si="502"/>
        <v>0</v>
      </c>
      <c r="I4560" s="475" t="str">
        <f t="shared" si="503"/>
        <v/>
      </c>
      <c r="J4560" s="471">
        <f>'Potential Projects'!D4561</f>
        <v>138.89311388051829</v>
      </c>
      <c r="K4560" s="471">
        <f>'Potential Projects'!E4561</f>
        <v>90.874895882605884</v>
      </c>
      <c r="L4560" s="476">
        <f t="shared" si="504"/>
        <v>842.23199023687584</v>
      </c>
      <c r="M4560" s="471">
        <f t="shared" si="500"/>
        <v>1546.0314085468135</v>
      </c>
      <c r="N4560" s="467">
        <f t="shared" si="505"/>
        <v>0</v>
      </c>
      <c r="O4560" s="475" t="str">
        <f t="shared" si="506"/>
        <v/>
      </c>
    </row>
    <row r="4561" spans="1:15" hidden="1">
      <c r="A4561" s="475">
        <f t="shared" si="501"/>
        <v>43647</v>
      </c>
      <c r="B4561" s="475">
        <v>43655</v>
      </c>
      <c r="C4561" s="467">
        <v>24</v>
      </c>
      <c r="D4561" s="467">
        <v>970</v>
      </c>
      <c r="E4561" s="467">
        <v>0</v>
      </c>
      <c r="F4561" s="467">
        <v>0</v>
      </c>
      <c r="G4561" s="467">
        <f t="array" ref="G4561">MAX(IF($A$2:$A$8761=A4561,$D$2:$D$8761))</f>
        <v>1590</v>
      </c>
      <c r="H4561" s="467">
        <f t="shared" si="502"/>
        <v>0</v>
      </c>
      <c r="I4561" s="475" t="str">
        <f t="shared" si="503"/>
        <v/>
      </c>
      <c r="J4561" s="471">
        <f>'Potential Projects'!D4562</f>
        <v>144</v>
      </c>
      <c r="K4561" s="471">
        <f>'Potential Projects'!E4562</f>
        <v>89.272845570844979</v>
      </c>
      <c r="L4561" s="476">
        <f t="shared" si="504"/>
        <v>736.72715442915501</v>
      </c>
      <c r="M4561" s="471">
        <f t="shared" si="500"/>
        <v>1546.0314085468135</v>
      </c>
      <c r="N4561" s="467">
        <f t="shared" si="505"/>
        <v>0</v>
      </c>
      <c r="O4561" s="475" t="str">
        <f t="shared" si="506"/>
        <v/>
      </c>
    </row>
    <row r="4562" spans="1:15" hidden="1">
      <c r="A4562" s="475">
        <f t="shared" si="501"/>
        <v>43647</v>
      </c>
      <c r="B4562" s="475">
        <v>43656</v>
      </c>
      <c r="C4562" s="467">
        <v>1</v>
      </c>
      <c r="D4562" s="467">
        <v>906</v>
      </c>
      <c r="E4562" s="467">
        <v>8</v>
      </c>
      <c r="F4562" s="467">
        <v>0</v>
      </c>
      <c r="G4562" s="467">
        <f t="array" ref="G4562">MAX(IF($A$2:$A$8761=A4562,$D$2:$D$8761))</f>
        <v>1590</v>
      </c>
      <c r="H4562" s="467">
        <f t="shared" si="502"/>
        <v>0</v>
      </c>
      <c r="I4562" s="475" t="str">
        <f t="shared" si="503"/>
        <v/>
      </c>
      <c r="J4562" s="471">
        <f>'Potential Projects'!D4563</f>
        <v>120.54653495598444</v>
      </c>
      <c r="K4562" s="471">
        <f>'Potential Projects'!E4563</f>
        <v>72.178311653407874</v>
      </c>
      <c r="L4562" s="476">
        <f t="shared" si="504"/>
        <v>705.27515339060767</v>
      </c>
      <c r="M4562" s="471">
        <f t="shared" si="500"/>
        <v>1546.0314085468135</v>
      </c>
      <c r="N4562" s="467">
        <f t="shared" si="505"/>
        <v>0</v>
      </c>
      <c r="O4562" s="475" t="str">
        <f t="shared" si="506"/>
        <v/>
      </c>
    </row>
    <row r="4563" spans="1:15" hidden="1">
      <c r="A4563" s="475">
        <f t="shared" si="501"/>
        <v>43647</v>
      </c>
      <c r="B4563" s="475">
        <v>43656</v>
      </c>
      <c r="C4563" s="467">
        <v>2</v>
      </c>
      <c r="D4563" s="467">
        <v>879</v>
      </c>
      <c r="E4563" s="467">
        <v>20</v>
      </c>
      <c r="F4563" s="467">
        <v>0</v>
      </c>
      <c r="G4563" s="467">
        <f t="array" ref="G4563">MAX(IF($A$2:$A$8761=A4563,$D$2:$D$8761))</f>
        <v>1590</v>
      </c>
      <c r="H4563" s="467">
        <f t="shared" si="502"/>
        <v>0</v>
      </c>
      <c r="I4563" s="475" t="str">
        <f t="shared" si="503"/>
        <v/>
      </c>
      <c r="J4563" s="471">
        <f>'Potential Projects'!D4564</f>
        <v>117.63368587476137</v>
      </c>
      <c r="K4563" s="471">
        <f>'Potential Projects'!E4564</f>
        <v>51.163917329606541</v>
      </c>
      <c r="L4563" s="476">
        <f t="shared" si="504"/>
        <v>690.20239679563213</v>
      </c>
      <c r="M4563" s="471">
        <f t="shared" si="500"/>
        <v>1546.0314085468135</v>
      </c>
      <c r="N4563" s="467">
        <f t="shared" si="505"/>
        <v>0</v>
      </c>
      <c r="O4563" s="475" t="str">
        <f t="shared" si="506"/>
        <v/>
      </c>
    </row>
    <row r="4564" spans="1:15" hidden="1">
      <c r="A4564" s="475">
        <f t="shared" si="501"/>
        <v>43647</v>
      </c>
      <c r="B4564" s="475">
        <v>43656</v>
      </c>
      <c r="C4564" s="467">
        <v>3</v>
      </c>
      <c r="D4564" s="467">
        <v>843</v>
      </c>
      <c r="E4564" s="467">
        <v>19</v>
      </c>
      <c r="F4564" s="467">
        <v>0</v>
      </c>
      <c r="G4564" s="467">
        <f t="array" ref="G4564">MAX(IF($A$2:$A$8761=A4564,$D$2:$D$8761))</f>
        <v>1590</v>
      </c>
      <c r="H4564" s="467">
        <f t="shared" si="502"/>
        <v>0</v>
      </c>
      <c r="I4564" s="475" t="str">
        <f t="shared" si="503"/>
        <v/>
      </c>
      <c r="J4564" s="471">
        <f>'Potential Projects'!D4565</f>
        <v>125.60599102518887</v>
      </c>
      <c r="K4564" s="471">
        <f>'Potential Projects'!E4565</f>
        <v>38.931856428725006</v>
      </c>
      <c r="L4564" s="476">
        <f t="shared" si="504"/>
        <v>659.46215254608614</v>
      </c>
      <c r="M4564" s="471">
        <f t="shared" si="500"/>
        <v>1546.0314085468135</v>
      </c>
      <c r="N4564" s="467">
        <f t="shared" si="505"/>
        <v>0</v>
      </c>
      <c r="O4564" s="475" t="str">
        <f t="shared" si="506"/>
        <v/>
      </c>
    </row>
    <row r="4565" spans="1:15" hidden="1">
      <c r="A4565" s="475">
        <f t="shared" si="501"/>
        <v>43647</v>
      </c>
      <c r="B4565" s="475">
        <v>43656</v>
      </c>
      <c r="C4565" s="467">
        <v>4</v>
      </c>
      <c r="D4565" s="467">
        <v>776</v>
      </c>
      <c r="E4565" s="467">
        <v>5</v>
      </c>
      <c r="F4565" s="467">
        <v>0</v>
      </c>
      <c r="G4565" s="467">
        <f t="array" ref="G4565">MAX(IF($A$2:$A$8761=A4565,$D$2:$D$8761))</f>
        <v>1590</v>
      </c>
      <c r="H4565" s="467">
        <f t="shared" si="502"/>
        <v>0</v>
      </c>
      <c r="I4565" s="475" t="str">
        <f t="shared" si="503"/>
        <v/>
      </c>
      <c r="J4565" s="471">
        <f>'Potential Projects'!D4566</f>
        <v>133.81473781789714</v>
      </c>
      <c r="K4565" s="471">
        <f>'Potential Projects'!E4566</f>
        <v>34.464420232208127</v>
      </c>
      <c r="L4565" s="476">
        <f t="shared" si="504"/>
        <v>602.72084194989475</v>
      </c>
      <c r="M4565" s="471">
        <f t="shared" si="500"/>
        <v>1546.0314085468135</v>
      </c>
      <c r="N4565" s="467">
        <f t="shared" si="505"/>
        <v>0</v>
      </c>
      <c r="O4565" s="475" t="str">
        <f t="shared" si="506"/>
        <v/>
      </c>
    </row>
    <row r="4566" spans="1:15" hidden="1">
      <c r="A4566" s="475">
        <f t="shared" si="501"/>
        <v>43647</v>
      </c>
      <c r="B4566" s="475">
        <v>43656</v>
      </c>
      <c r="C4566" s="467">
        <v>5</v>
      </c>
      <c r="D4566" s="467">
        <v>800</v>
      </c>
      <c r="E4566" s="467">
        <v>10</v>
      </c>
      <c r="F4566" s="467">
        <v>0</v>
      </c>
      <c r="G4566" s="467">
        <f t="array" ref="G4566">MAX(IF($A$2:$A$8761=A4566,$D$2:$D$8761))</f>
        <v>1590</v>
      </c>
      <c r="H4566" s="467">
        <f t="shared" si="502"/>
        <v>0</v>
      </c>
      <c r="I4566" s="475" t="str">
        <f t="shared" si="503"/>
        <v/>
      </c>
      <c r="J4566" s="471">
        <f>'Potential Projects'!D4567</f>
        <v>128.22322982384171</v>
      </c>
      <c r="K4566" s="471">
        <f>'Potential Projects'!E4567</f>
        <v>57.191944528058485</v>
      </c>
      <c r="L4566" s="476">
        <f t="shared" si="504"/>
        <v>604.58482564809981</v>
      </c>
      <c r="M4566" s="471">
        <f t="shared" si="500"/>
        <v>1546.0314085468135</v>
      </c>
      <c r="N4566" s="467">
        <f t="shared" si="505"/>
        <v>0</v>
      </c>
      <c r="O4566" s="475" t="str">
        <f t="shared" si="506"/>
        <v/>
      </c>
    </row>
    <row r="4567" spans="1:15" hidden="1">
      <c r="A4567" s="475">
        <f t="shared" si="501"/>
        <v>43647</v>
      </c>
      <c r="B4567" s="475">
        <v>43656</v>
      </c>
      <c r="C4567" s="467">
        <v>6</v>
      </c>
      <c r="D4567" s="467">
        <v>863</v>
      </c>
      <c r="E4567" s="467">
        <v>28</v>
      </c>
      <c r="F4567" s="467">
        <v>1</v>
      </c>
      <c r="G4567" s="467">
        <f t="array" ref="G4567">MAX(IF($A$2:$A$8761=A4567,$D$2:$D$8761))</f>
        <v>1590</v>
      </c>
      <c r="H4567" s="467">
        <f t="shared" si="502"/>
        <v>0</v>
      </c>
      <c r="I4567" s="475" t="str">
        <f t="shared" si="503"/>
        <v/>
      </c>
      <c r="J4567" s="471">
        <f>'Potential Projects'!D4568</f>
        <v>103.77046147824089</v>
      </c>
      <c r="K4567" s="471">
        <f>'Potential Projects'!E4568</f>
        <v>22.13614244248549</v>
      </c>
      <c r="L4567" s="476">
        <f t="shared" si="504"/>
        <v>708.09339607927359</v>
      </c>
      <c r="M4567" s="471">
        <f t="shared" si="500"/>
        <v>1546.0314085468135</v>
      </c>
      <c r="N4567" s="467">
        <f t="shared" si="505"/>
        <v>0</v>
      </c>
      <c r="O4567" s="475" t="str">
        <f t="shared" si="506"/>
        <v/>
      </c>
    </row>
    <row r="4568" spans="1:15" hidden="1">
      <c r="A4568" s="475">
        <f t="shared" si="501"/>
        <v>43647</v>
      </c>
      <c r="B4568" s="475">
        <v>43656</v>
      </c>
      <c r="C4568" s="467">
        <v>7</v>
      </c>
      <c r="D4568" s="467">
        <v>943</v>
      </c>
      <c r="E4568" s="467">
        <v>31</v>
      </c>
      <c r="F4568" s="467">
        <v>0</v>
      </c>
      <c r="G4568" s="467">
        <f t="array" ref="G4568">MAX(IF($A$2:$A$8761=A4568,$D$2:$D$8761))</f>
        <v>1590</v>
      </c>
      <c r="H4568" s="467">
        <f t="shared" si="502"/>
        <v>0</v>
      </c>
      <c r="I4568" s="475" t="str">
        <f t="shared" si="503"/>
        <v/>
      </c>
      <c r="J4568" s="471">
        <f>'Potential Projects'!D4569</f>
        <v>53.289719274096676</v>
      </c>
      <c r="K4568" s="471">
        <f>'Potential Projects'!E4569</f>
        <v>17.119565953558375</v>
      </c>
      <c r="L4568" s="476">
        <f t="shared" si="504"/>
        <v>841.590714772345</v>
      </c>
      <c r="M4568" s="471">
        <f t="shared" si="500"/>
        <v>1546.0314085468135</v>
      </c>
      <c r="N4568" s="467">
        <f t="shared" si="505"/>
        <v>0</v>
      </c>
      <c r="O4568" s="475" t="str">
        <f t="shared" si="506"/>
        <v/>
      </c>
    </row>
    <row r="4569" spans="1:15" hidden="1">
      <c r="A4569" s="475">
        <f t="shared" si="501"/>
        <v>43647</v>
      </c>
      <c r="B4569" s="475">
        <v>43656</v>
      </c>
      <c r="C4569" s="467">
        <v>8</v>
      </c>
      <c r="D4569" s="467">
        <v>1050</v>
      </c>
      <c r="E4569" s="467">
        <v>33</v>
      </c>
      <c r="F4569" s="467">
        <v>2</v>
      </c>
      <c r="G4569" s="467">
        <f t="array" ref="G4569">MAX(IF($A$2:$A$8761=A4569,$D$2:$D$8761))</f>
        <v>1590</v>
      </c>
      <c r="H4569" s="467">
        <f t="shared" si="502"/>
        <v>0</v>
      </c>
      <c r="I4569" s="475" t="str">
        <f t="shared" si="503"/>
        <v/>
      </c>
      <c r="J4569" s="471">
        <f>'Potential Projects'!D4570</f>
        <v>86.213419515008098</v>
      </c>
      <c r="K4569" s="471">
        <f>'Potential Projects'!E4570</f>
        <v>22.262867125349388</v>
      </c>
      <c r="L4569" s="476">
        <f t="shared" si="504"/>
        <v>906.52371335964244</v>
      </c>
      <c r="M4569" s="471">
        <f t="shared" si="500"/>
        <v>1546.0314085468135</v>
      </c>
      <c r="N4569" s="467">
        <f t="shared" si="505"/>
        <v>0</v>
      </c>
      <c r="O4569" s="475" t="str">
        <f t="shared" si="506"/>
        <v/>
      </c>
    </row>
    <row r="4570" spans="1:15" hidden="1">
      <c r="A4570" s="475">
        <f t="shared" si="501"/>
        <v>43647</v>
      </c>
      <c r="B4570" s="475">
        <v>43656</v>
      </c>
      <c r="C4570" s="467">
        <v>9</v>
      </c>
      <c r="D4570" s="467">
        <v>1076</v>
      </c>
      <c r="E4570" s="467">
        <v>27</v>
      </c>
      <c r="F4570" s="467">
        <v>3</v>
      </c>
      <c r="G4570" s="467">
        <f t="array" ref="G4570">MAX(IF($A$2:$A$8761=A4570,$D$2:$D$8761))</f>
        <v>1590</v>
      </c>
      <c r="H4570" s="467">
        <f t="shared" si="502"/>
        <v>0</v>
      </c>
      <c r="I4570" s="475" t="str">
        <f t="shared" si="503"/>
        <v/>
      </c>
      <c r="J4570" s="471">
        <f>'Potential Projects'!D4571</f>
        <v>74.642878755834204</v>
      </c>
      <c r="K4570" s="471">
        <f>'Potential Projects'!E4571</f>
        <v>40.607438346592133</v>
      </c>
      <c r="L4570" s="476">
        <f t="shared" si="504"/>
        <v>930.74968289757362</v>
      </c>
      <c r="M4570" s="471">
        <f t="shared" si="500"/>
        <v>1546.0314085468135</v>
      </c>
      <c r="N4570" s="467">
        <f t="shared" si="505"/>
        <v>0</v>
      </c>
      <c r="O4570" s="475" t="str">
        <f t="shared" si="506"/>
        <v/>
      </c>
    </row>
    <row r="4571" spans="1:15" hidden="1">
      <c r="A4571" s="475">
        <f t="shared" si="501"/>
        <v>43647</v>
      </c>
      <c r="B4571" s="475">
        <v>43656</v>
      </c>
      <c r="C4571" s="467">
        <v>10</v>
      </c>
      <c r="D4571" s="467">
        <v>1118</v>
      </c>
      <c r="E4571" s="467">
        <v>14</v>
      </c>
      <c r="F4571" s="467">
        <v>8</v>
      </c>
      <c r="G4571" s="467">
        <f t="array" ref="G4571">MAX(IF($A$2:$A$8761=A4571,$D$2:$D$8761))</f>
        <v>1590</v>
      </c>
      <c r="H4571" s="467">
        <f t="shared" si="502"/>
        <v>0</v>
      </c>
      <c r="I4571" s="475" t="str">
        <f t="shared" si="503"/>
        <v/>
      </c>
      <c r="J4571" s="471">
        <f>'Potential Projects'!D4572</f>
        <v>57.622765600754533</v>
      </c>
      <c r="K4571" s="471">
        <f>'Potential Projects'!E4572</f>
        <v>40.567543539023866</v>
      </c>
      <c r="L4571" s="476">
        <f t="shared" si="504"/>
        <v>997.80969086022162</v>
      </c>
      <c r="M4571" s="471">
        <f t="shared" si="500"/>
        <v>1546.0314085468135</v>
      </c>
      <c r="N4571" s="467">
        <f t="shared" si="505"/>
        <v>0</v>
      </c>
      <c r="O4571" s="475" t="str">
        <f t="shared" si="506"/>
        <v/>
      </c>
    </row>
    <row r="4572" spans="1:15" hidden="1">
      <c r="A4572" s="475">
        <f t="shared" si="501"/>
        <v>43647</v>
      </c>
      <c r="B4572" s="475">
        <v>43656</v>
      </c>
      <c r="C4572" s="467">
        <v>11</v>
      </c>
      <c r="D4572" s="467">
        <v>1151</v>
      </c>
      <c r="E4572" s="467">
        <v>12</v>
      </c>
      <c r="F4572" s="467">
        <v>8</v>
      </c>
      <c r="G4572" s="467">
        <f t="array" ref="G4572">MAX(IF($A$2:$A$8761=A4572,$D$2:$D$8761))</f>
        <v>1590</v>
      </c>
      <c r="H4572" s="467">
        <f t="shared" si="502"/>
        <v>0</v>
      </c>
      <c r="I4572" s="475" t="str">
        <f t="shared" si="503"/>
        <v/>
      </c>
      <c r="J4572" s="471">
        <f>'Potential Projects'!D4573</f>
        <v>74.299937340689254</v>
      </c>
      <c r="K4572" s="471">
        <f>'Potential Projects'!E4573</f>
        <v>26.795230165555793</v>
      </c>
      <c r="L4572" s="476">
        <f t="shared" si="504"/>
        <v>1029.9048324937551</v>
      </c>
      <c r="M4572" s="471">
        <f t="shared" si="500"/>
        <v>1546.0314085468135</v>
      </c>
      <c r="N4572" s="467">
        <f t="shared" si="505"/>
        <v>0</v>
      </c>
      <c r="O4572" s="475" t="str">
        <f t="shared" si="506"/>
        <v/>
      </c>
    </row>
    <row r="4573" spans="1:15" hidden="1">
      <c r="A4573" s="475">
        <f t="shared" si="501"/>
        <v>43647</v>
      </c>
      <c r="B4573" s="475">
        <v>43656</v>
      </c>
      <c r="C4573" s="467">
        <v>12</v>
      </c>
      <c r="D4573" s="467">
        <v>1209</v>
      </c>
      <c r="E4573" s="467">
        <v>7</v>
      </c>
      <c r="F4573" s="467">
        <v>8</v>
      </c>
      <c r="G4573" s="467">
        <f t="array" ref="G4573">MAX(IF($A$2:$A$8761=A4573,$D$2:$D$8761))</f>
        <v>1590</v>
      </c>
      <c r="H4573" s="467">
        <f t="shared" si="502"/>
        <v>0</v>
      </c>
      <c r="I4573" s="475" t="str">
        <f t="shared" si="503"/>
        <v/>
      </c>
      <c r="J4573" s="471">
        <f>'Potential Projects'!D4574</f>
        <v>91.72118816012906</v>
      </c>
      <c r="K4573" s="471">
        <f>'Potential Projects'!E4574</f>
        <v>25.208824876370674</v>
      </c>
      <c r="L4573" s="476">
        <f t="shared" si="504"/>
        <v>1077.0699869635002</v>
      </c>
      <c r="M4573" s="471">
        <f t="shared" si="500"/>
        <v>1546.0314085468135</v>
      </c>
      <c r="N4573" s="467">
        <f t="shared" si="505"/>
        <v>0</v>
      </c>
      <c r="O4573" s="475" t="str">
        <f t="shared" si="506"/>
        <v/>
      </c>
    </row>
    <row r="4574" spans="1:15" hidden="1">
      <c r="A4574" s="475">
        <f t="shared" si="501"/>
        <v>43647</v>
      </c>
      <c r="B4574" s="475">
        <v>43656</v>
      </c>
      <c r="C4574" s="467">
        <v>13</v>
      </c>
      <c r="D4574" s="467">
        <v>1251</v>
      </c>
      <c r="E4574" s="467">
        <v>6</v>
      </c>
      <c r="F4574" s="467">
        <v>13</v>
      </c>
      <c r="G4574" s="467">
        <f t="array" ref="G4574">MAX(IF($A$2:$A$8761=A4574,$D$2:$D$8761))</f>
        <v>1590</v>
      </c>
      <c r="H4574" s="467">
        <f t="shared" si="502"/>
        <v>0</v>
      </c>
      <c r="I4574" s="475" t="str">
        <f t="shared" si="503"/>
        <v/>
      </c>
      <c r="J4574" s="471">
        <f>'Potential Projects'!D4575</f>
        <v>125.90158449889606</v>
      </c>
      <c r="K4574" s="471">
        <f>'Potential Projects'!E4575</f>
        <v>23.745233014405503</v>
      </c>
      <c r="L4574" s="476">
        <f t="shared" si="504"/>
        <v>1082.3531824866984</v>
      </c>
      <c r="M4574" s="471">
        <f t="shared" si="500"/>
        <v>1546.0314085468135</v>
      </c>
      <c r="N4574" s="467">
        <f t="shared" si="505"/>
        <v>0</v>
      </c>
      <c r="O4574" s="475" t="str">
        <f t="shared" si="506"/>
        <v/>
      </c>
    </row>
    <row r="4575" spans="1:15" hidden="1">
      <c r="A4575" s="475">
        <f t="shared" si="501"/>
        <v>43647</v>
      </c>
      <c r="B4575" s="475">
        <v>43656</v>
      </c>
      <c r="C4575" s="467">
        <v>14</v>
      </c>
      <c r="D4575" s="467">
        <v>1240</v>
      </c>
      <c r="E4575" s="467">
        <v>6</v>
      </c>
      <c r="F4575" s="467">
        <v>15</v>
      </c>
      <c r="G4575" s="467">
        <f t="array" ref="G4575">MAX(IF($A$2:$A$8761=A4575,$D$2:$D$8761))</f>
        <v>1590</v>
      </c>
      <c r="H4575" s="467">
        <f t="shared" si="502"/>
        <v>0</v>
      </c>
      <c r="I4575" s="475" t="str">
        <f t="shared" si="503"/>
        <v/>
      </c>
      <c r="J4575" s="471">
        <f>'Potential Projects'!D4576</f>
        <v>142.83797043257013</v>
      </c>
      <c r="K4575" s="471">
        <f>'Potential Projects'!E4576</f>
        <v>22.464687916577081</v>
      </c>
      <c r="L4575" s="476">
        <f t="shared" si="504"/>
        <v>1053.6973416508529</v>
      </c>
      <c r="M4575" s="471">
        <f t="shared" si="500"/>
        <v>1546.0314085468135</v>
      </c>
      <c r="N4575" s="467">
        <f t="shared" si="505"/>
        <v>0</v>
      </c>
      <c r="O4575" s="475" t="str">
        <f t="shared" si="506"/>
        <v/>
      </c>
    </row>
    <row r="4576" spans="1:15" hidden="1">
      <c r="A4576" s="475">
        <f t="shared" si="501"/>
        <v>43647</v>
      </c>
      <c r="B4576" s="475">
        <v>43656</v>
      </c>
      <c r="C4576" s="467">
        <v>15</v>
      </c>
      <c r="D4576" s="467">
        <v>1259</v>
      </c>
      <c r="E4576" s="467">
        <v>16</v>
      </c>
      <c r="F4576" s="467">
        <v>15</v>
      </c>
      <c r="G4576" s="467">
        <f t="array" ref="G4576">MAX(IF($A$2:$A$8761=A4576,$D$2:$D$8761))</f>
        <v>1590</v>
      </c>
      <c r="H4576" s="467">
        <f t="shared" si="502"/>
        <v>0</v>
      </c>
      <c r="I4576" s="475" t="str">
        <f t="shared" si="503"/>
        <v/>
      </c>
      <c r="J4576" s="471">
        <f>'Potential Projects'!D4577</f>
        <v>142.63459723590796</v>
      </c>
      <c r="K4576" s="471">
        <f>'Potential Projects'!E4577</f>
        <v>26.556643571274993</v>
      </c>
      <c r="L4576" s="476">
        <f t="shared" si="504"/>
        <v>1058.8087591928172</v>
      </c>
      <c r="M4576" s="471">
        <f t="shared" si="500"/>
        <v>1546.0314085468135</v>
      </c>
      <c r="N4576" s="467">
        <f t="shared" si="505"/>
        <v>0</v>
      </c>
      <c r="O4576" s="475" t="str">
        <f t="shared" si="506"/>
        <v/>
      </c>
    </row>
    <row r="4577" spans="1:15" hidden="1">
      <c r="A4577" s="475">
        <f t="shared" si="501"/>
        <v>43647</v>
      </c>
      <c r="B4577" s="475">
        <v>43656</v>
      </c>
      <c r="C4577" s="467">
        <v>16</v>
      </c>
      <c r="D4577" s="467">
        <v>1268</v>
      </c>
      <c r="E4577" s="467">
        <v>7</v>
      </c>
      <c r="F4577" s="467">
        <v>15</v>
      </c>
      <c r="G4577" s="467">
        <f t="array" ref="G4577">MAX(IF($A$2:$A$8761=A4577,$D$2:$D$8761))</f>
        <v>1590</v>
      </c>
      <c r="H4577" s="467">
        <f t="shared" si="502"/>
        <v>0</v>
      </c>
      <c r="I4577" s="475" t="str">
        <f t="shared" si="503"/>
        <v/>
      </c>
      <c r="J4577" s="471">
        <f>'Potential Projects'!D4578</f>
        <v>141.58310878889299</v>
      </c>
      <c r="K4577" s="471">
        <f>'Potential Projects'!E4578</f>
        <v>25.153285046226621</v>
      </c>
      <c r="L4577" s="476">
        <f t="shared" si="504"/>
        <v>1079.2636061648805</v>
      </c>
      <c r="M4577" s="471">
        <f t="shared" si="500"/>
        <v>1546.0314085468135</v>
      </c>
      <c r="N4577" s="467">
        <f t="shared" si="505"/>
        <v>0</v>
      </c>
      <c r="O4577" s="475" t="str">
        <f t="shared" si="506"/>
        <v/>
      </c>
    </row>
    <row r="4578" spans="1:15" hidden="1">
      <c r="A4578" s="475">
        <f t="shared" si="501"/>
        <v>43647</v>
      </c>
      <c r="B4578" s="475">
        <v>43656</v>
      </c>
      <c r="C4578" s="467">
        <v>17</v>
      </c>
      <c r="D4578" s="467">
        <v>1280</v>
      </c>
      <c r="E4578" s="467">
        <v>2</v>
      </c>
      <c r="F4578" s="467">
        <v>16</v>
      </c>
      <c r="G4578" s="467">
        <f t="array" ref="G4578">MAX(IF($A$2:$A$8761=A4578,$D$2:$D$8761))</f>
        <v>1590</v>
      </c>
      <c r="H4578" s="467">
        <f t="shared" si="502"/>
        <v>0</v>
      </c>
      <c r="I4578" s="475" t="str">
        <f t="shared" si="503"/>
        <v/>
      </c>
      <c r="J4578" s="471">
        <f>'Potential Projects'!D4579</f>
        <v>123.59831589870518</v>
      </c>
      <c r="K4578" s="471">
        <f>'Potential Projects'!E4579</f>
        <v>29.202999139969897</v>
      </c>
      <c r="L4578" s="476">
        <f t="shared" si="504"/>
        <v>1109.1986849613249</v>
      </c>
      <c r="M4578" s="471">
        <f t="shared" si="500"/>
        <v>1546.0314085468135</v>
      </c>
      <c r="N4578" s="467">
        <f t="shared" si="505"/>
        <v>0</v>
      </c>
      <c r="O4578" s="475" t="str">
        <f t="shared" si="506"/>
        <v/>
      </c>
    </row>
    <row r="4579" spans="1:15" hidden="1">
      <c r="A4579" s="475">
        <f t="shared" si="501"/>
        <v>43647</v>
      </c>
      <c r="B4579" s="475">
        <v>43656</v>
      </c>
      <c r="C4579" s="467">
        <v>18</v>
      </c>
      <c r="D4579" s="467">
        <v>1304</v>
      </c>
      <c r="E4579" s="467">
        <v>1</v>
      </c>
      <c r="F4579" s="467">
        <v>9</v>
      </c>
      <c r="G4579" s="467">
        <f t="array" ref="G4579">MAX(IF($A$2:$A$8761=A4579,$D$2:$D$8761))</f>
        <v>1590</v>
      </c>
      <c r="H4579" s="467">
        <f t="shared" si="502"/>
        <v>0</v>
      </c>
      <c r="I4579" s="475" t="str">
        <f t="shared" si="503"/>
        <v/>
      </c>
      <c r="J4579" s="471">
        <f>'Potential Projects'!D4580</f>
        <v>107.37858141699662</v>
      </c>
      <c r="K4579" s="471">
        <f>'Potential Projects'!E4580</f>
        <v>55.661861320146201</v>
      </c>
      <c r="L4579" s="476">
        <f t="shared" si="504"/>
        <v>1130.9595572628571</v>
      </c>
      <c r="M4579" s="471">
        <f t="shared" si="500"/>
        <v>1546.0314085468135</v>
      </c>
      <c r="N4579" s="467">
        <f t="shared" si="505"/>
        <v>0</v>
      </c>
      <c r="O4579" s="475" t="str">
        <f t="shared" si="506"/>
        <v/>
      </c>
    </row>
    <row r="4580" spans="1:15" hidden="1">
      <c r="A4580" s="475">
        <f t="shared" si="501"/>
        <v>43647</v>
      </c>
      <c r="B4580" s="475">
        <v>43656</v>
      </c>
      <c r="C4580" s="467">
        <v>19</v>
      </c>
      <c r="D4580" s="467">
        <v>1302</v>
      </c>
      <c r="E4580" s="467">
        <v>0</v>
      </c>
      <c r="F4580" s="467">
        <v>4</v>
      </c>
      <c r="G4580" s="467">
        <f t="array" ref="G4580">MAX(IF($A$2:$A$8761=A4580,$D$2:$D$8761))</f>
        <v>1590</v>
      </c>
      <c r="H4580" s="467">
        <f t="shared" si="502"/>
        <v>0</v>
      </c>
      <c r="I4580" s="475" t="str">
        <f t="shared" si="503"/>
        <v/>
      </c>
      <c r="J4580" s="471">
        <f>'Potential Projects'!D4581</f>
        <v>109.90612392921176</v>
      </c>
      <c r="K4580" s="471">
        <f>'Potential Projects'!E4581</f>
        <v>45.982285852504837</v>
      </c>
      <c r="L4580" s="476">
        <f t="shared" si="504"/>
        <v>1142.1115902182833</v>
      </c>
      <c r="M4580" s="471">
        <f t="shared" si="500"/>
        <v>1546.0314085468135</v>
      </c>
      <c r="N4580" s="467">
        <f t="shared" si="505"/>
        <v>0</v>
      </c>
      <c r="O4580" s="475" t="str">
        <f t="shared" si="506"/>
        <v/>
      </c>
    </row>
    <row r="4581" spans="1:15" hidden="1">
      <c r="A4581" s="475">
        <f t="shared" si="501"/>
        <v>43647</v>
      </c>
      <c r="B4581" s="475">
        <v>43656</v>
      </c>
      <c r="C4581" s="467">
        <v>20</v>
      </c>
      <c r="D4581" s="467">
        <v>1256</v>
      </c>
      <c r="E4581" s="467">
        <v>0</v>
      </c>
      <c r="F4581" s="467">
        <v>2</v>
      </c>
      <c r="G4581" s="467">
        <f t="array" ref="G4581">MAX(IF($A$2:$A$8761=A4581,$D$2:$D$8761))</f>
        <v>1590</v>
      </c>
      <c r="H4581" s="467">
        <f t="shared" si="502"/>
        <v>0</v>
      </c>
      <c r="I4581" s="475" t="str">
        <f t="shared" si="503"/>
        <v/>
      </c>
      <c r="J4581" s="471">
        <f>'Potential Projects'!D4582</f>
        <v>111.97949103016147</v>
      </c>
      <c r="K4581" s="471">
        <f>'Potential Projects'!E4582</f>
        <v>62.374358256288971</v>
      </c>
      <c r="L4581" s="476">
        <f t="shared" si="504"/>
        <v>1079.6461507135496</v>
      </c>
      <c r="M4581" s="471">
        <f t="shared" si="500"/>
        <v>1546.0314085468135</v>
      </c>
      <c r="N4581" s="467">
        <f t="shared" si="505"/>
        <v>0</v>
      </c>
      <c r="O4581" s="475" t="str">
        <f t="shared" si="506"/>
        <v/>
      </c>
    </row>
    <row r="4582" spans="1:15" hidden="1">
      <c r="A4582" s="475">
        <f t="shared" si="501"/>
        <v>43647</v>
      </c>
      <c r="B4582" s="475">
        <v>43656</v>
      </c>
      <c r="C4582" s="467">
        <v>21</v>
      </c>
      <c r="D4582" s="467">
        <v>1221</v>
      </c>
      <c r="E4582" s="467">
        <v>0</v>
      </c>
      <c r="F4582" s="467">
        <v>1</v>
      </c>
      <c r="G4582" s="467">
        <f t="array" ref="G4582">MAX(IF($A$2:$A$8761=A4582,$D$2:$D$8761))</f>
        <v>1590</v>
      </c>
      <c r="H4582" s="467">
        <f t="shared" si="502"/>
        <v>0</v>
      </c>
      <c r="I4582" s="475" t="str">
        <f t="shared" si="503"/>
        <v/>
      </c>
      <c r="J4582" s="471">
        <f>'Potential Projects'!D4583</f>
        <v>135.84770550389311</v>
      </c>
      <c r="K4582" s="471">
        <f>'Potential Projects'!E4583</f>
        <v>27.431200333261664</v>
      </c>
      <c r="L4582" s="476">
        <f t="shared" si="504"/>
        <v>1056.7210941628452</v>
      </c>
      <c r="M4582" s="471">
        <f t="shared" si="500"/>
        <v>1546.0314085468135</v>
      </c>
      <c r="N4582" s="467">
        <f t="shared" si="505"/>
        <v>0</v>
      </c>
      <c r="O4582" s="475" t="str">
        <f t="shared" si="506"/>
        <v/>
      </c>
    </row>
    <row r="4583" spans="1:15" hidden="1">
      <c r="A4583" s="475">
        <f t="shared" si="501"/>
        <v>43647</v>
      </c>
      <c r="B4583" s="475">
        <v>43656</v>
      </c>
      <c r="C4583" s="467">
        <v>22</v>
      </c>
      <c r="D4583" s="467">
        <v>1158</v>
      </c>
      <c r="E4583" s="467">
        <v>11</v>
      </c>
      <c r="F4583" s="467">
        <v>0</v>
      </c>
      <c r="G4583" s="467">
        <f t="array" ref="G4583">MAX(IF($A$2:$A$8761=A4583,$D$2:$D$8761))</f>
        <v>1590</v>
      </c>
      <c r="H4583" s="467">
        <f t="shared" si="502"/>
        <v>0</v>
      </c>
      <c r="I4583" s="475" t="str">
        <f t="shared" si="503"/>
        <v/>
      </c>
      <c r="J4583" s="471">
        <f>'Potential Projects'!D4584</f>
        <v>142.40987339443623</v>
      </c>
      <c r="K4583" s="471">
        <f>'Potential Projects'!E4584</f>
        <v>54.608169049666728</v>
      </c>
      <c r="L4583" s="476">
        <f t="shared" si="504"/>
        <v>949.98195755589711</v>
      </c>
      <c r="M4583" s="471">
        <f t="shared" si="500"/>
        <v>1546.0314085468135</v>
      </c>
      <c r="N4583" s="467">
        <f t="shared" si="505"/>
        <v>0</v>
      </c>
      <c r="O4583" s="475" t="str">
        <f t="shared" si="506"/>
        <v/>
      </c>
    </row>
    <row r="4584" spans="1:15" hidden="1">
      <c r="A4584" s="475">
        <f t="shared" si="501"/>
        <v>43647</v>
      </c>
      <c r="B4584" s="475">
        <v>43656</v>
      </c>
      <c r="C4584" s="467">
        <v>23</v>
      </c>
      <c r="D4584" s="467">
        <v>1069</v>
      </c>
      <c r="E4584" s="467">
        <v>25</v>
      </c>
      <c r="F4584" s="467">
        <v>0</v>
      </c>
      <c r="G4584" s="467">
        <f t="array" ref="G4584">MAX(IF($A$2:$A$8761=A4584,$D$2:$D$8761))</f>
        <v>1590</v>
      </c>
      <c r="H4584" s="467">
        <f t="shared" si="502"/>
        <v>0</v>
      </c>
      <c r="I4584" s="475" t="str">
        <f t="shared" si="503"/>
        <v/>
      </c>
      <c r="J4584" s="471">
        <f>'Potential Projects'!D4585</f>
        <v>144</v>
      </c>
      <c r="K4584" s="471">
        <f>'Potential Projects'!E4585</f>
        <v>37.156928617501613</v>
      </c>
      <c r="L4584" s="476">
        <f t="shared" si="504"/>
        <v>862.84307138249835</v>
      </c>
      <c r="M4584" s="471">
        <f t="shared" si="500"/>
        <v>1546.0314085468135</v>
      </c>
      <c r="N4584" s="467">
        <f t="shared" si="505"/>
        <v>0</v>
      </c>
      <c r="O4584" s="475" t="str">
        <f t="shared" si="506"/>
        <v/>
      </c>
    </row>
    <row r="4585" spans="1:15" hidden="1">
      <c r="A4585" s="475">
        <f t="shared" si="501"/>
        <v>43647</v>
      </c>
      <c r="B4585" s="475">
        <v>43656</v>
      </c>
      <c r="C4585" s="467">
        <v>24</v>
      </c>
      <c r="D4585" s="467">
        <v>982</v>
      </c>
      <c r="E4585" s="467">
        <v>41</v>
      </c>
      <c r="F4585" s="467">
        <v>0</v>
      </c>
      <c r="G4585" s="467">
        <f t="array" ref="G4585">MAX(IF($A$2:$A$8761=A4585,$D$2:$D$8761))</f>
        <v>1590</v>
      </c>
      <c r="H4585" s="467">
        <f t="shared" si="502"/>
        <v>0</v>
      </c>
      <c r="I4585" s="475" t="str">
        <f t="shared" si="503"/>
        <v/>
      </c>
      <c r="J4585" s="471">
        <f>'Potential Projects'!D4586</f>
        <v>140.64222528637367</v>
      </c>
      <c r="K4585" s="471">
        <f>'Potential Projects'!E4586</f>
        <v>16.665078047731672</v>
      </c>
      <c r="L4585" s="476">
        <f t="shared" si="504"/>
        <v>783.69269666589469</v>
      </c>
      <c r="M4585" s="471">
        <f t="shared" si="500"/>
        <v>1546.0314085468135</v>
      </c>
      <c r="N4585" s="467">
        <f t="shared" si="505"/>
        <v>0</v>
      </c>
      <c r="O4585" s="475" t="str">
        <f t="shared" si="506"/>
        <v/>
      </c>
    </row>
    <row r="4586" spans="1:15" hidden="1">
      <c r="A4586" s="475">
        <f t="shared" si="501"/>
        <v>43647</v>
      </c>
      <c r="B4586" s="475">
        <v>43657</v>
      </c>
      <c r="C4586" s="467">
        <v>1</v>
      </c>
      <c r="D4586" s="467">
        <v>896</v>
      </c>
      <c r="E4586" s="467">
        <v>58</v>
      </c>
      <c r="F4586" s="467">
        <v>0</v>
      </c>
      <c r="G4586" s="467">
        <f t="array" ref="G4586">MAX(IF($A$2:$A$8761=A4586,$D$2:$D$8761))</f>
        <v>1590</v>
      </c>
      <c r="H4586" s="467">
        <f t="shared" si="502"/>
        <v>0</v>
      </c>
      <c r="I4586" s="475" t="str">
        <f t="shared" si="503"/>
        <v/>
      </c>
      <c r="J4586" s="471">
        <f>'Potential Projects'!D4587</f>
        <v>142.1352969100671</v>
      </c>
      <c r="K4586" s="471">
        <f>'Potential Projects'!E4587</f>
        <v>15.622337293055256</v>
      </c>
      <c r="L4586" s="476">
        <f t="shared" si="504"/>
        <v>680.24236579687761</v>
      </c>
      <c r="M4586" s="471">
        <f t="shared" si="500"/>
        <v>1546.0314085468135</v>
      </c>
      <c r="N4586" s="467">
        <f t="shared" si="505"/>
        <v>0</v>
      </c>
      <c r="O4586" s="475" t="str">
        <f t="shared" si="506"/>
        <v/>
      </c>
    </row>
    <row r="4587" spans="1:15" hidden="1">
      <c r="A4587" s="475">
        <f t="shared" si="501"/>
        <v>43647</v>
      </c>
      <c r="B4587" s="475">
        <v>43657</v>
      </c>
      <c r="C4587" s="467">
        <v>2</v>
      </c>
      <c r="D4587" s="467">
        <v>864</v>
      </c>
      <c r="E4587" s="467">
        <v>50</v>
      </c>
      <c r="F4587" s="467">
        <v>0</v>
      </c>
      <c r="G4587" s="467">
        <f t="array" ref="G4587">MAX(IF($A$2:$A$8761=A4587,$D$2:$D$8761))</f>
        <v>1590</v>
      </c>
      <c r="H4587" s="467">
        <f t="shared" si="502"/>
        <v>0</v>
      </c>
      <c r="I4587" s="475" t="str">
        <f t="shared" si="503"/>
        <v/>
      </c>
      <c r="J4587" s="471">
        <f>'Potential Projects'!D4588</f>
        <v>144</v>
      </c>
      <c r="K4587" s="471">
        <f>'Potential Projects'!E4588</f>
        <v>79.708261019135662</v>
      </c>
      <c r="L4587" s="476">
        <f t="shared" si="504"/>
        <v>590.29173898086435</v>
      </c>
      <c r="M4587" s="471">
        <f t="shared" si="500"/>
        <v>1546.0314085468135</v>
      </c>
      <c r="N4587" s="467">
        <f t="shared" si="505"/>
        <v>0</v>
      </c>
      <c r="O4587" s="475" t="str">
        <f t="shared" si="506"/>
        <v/>
      </c>
    </row>
    <row r="4588" spans="1:15" hidden="1">
      <c r="A4588" s="475">
        <f t="shared" si="501"/>
        <v>43647</v>
      </c>
      <c r="B4588" s="475">
        <v>43657</v>
      </c>
      <c r="C4588" s="467">
        <v>3</v>
      </c>
      <c r="D4588" s="467">
        <v>827</v>
      </c>
      <c r="E4588" s="467">
        <v>33</v>
      </c>
      <c r="F4588" s="467">
        <v>0</v>
      </c>
      <c r="G4588" s="467">
        <f t="array" ref="G4588">MAX(IF($A$2:$A$8761=A4588,$D$2:$D$8761))</f>
        <v>1590</v>
      </c>
      <c r="H4588" s="467">
        <f t="shared" si="502"/>
        <v>0</v>
      </c>
      <c r="I4588" s="475" t="str">
        <f t="shared" si="503"/>
        <v/>
      </c>
      <c r="J4588" s="471">
        <f>'Potential Projects'!D4589</f>
        <v>139.3893510991758</v>
      </c>
      <c r="K4588" s="471">
        <f>'Potential Projects'!E4589</f>
        <v>29.526068856159966</v>
      </c>
      <c r="L4588" s="476">
        <f t="shared" si="504"/>
        <v>625.08458004466422</v>
      </c>
      <c r="M4588" s="471">
        <f t="shared" si="500"/>
        <v>1546.0314085468135</v>
      </c>
      <c r="N4588" s="467">
        <f t="shared" si="505"/>
        <v>0</v>
      </c>
      <c r="O4588" s="475" t="str">
        <f t="shared" si="506"/>
        <v/>
      </c>
    </row>
    <row r="4589" spans="1:15" hidden="1">
      <c r="A4589" s="475">
        <f t="shared" si="501"/>
        <v>43647</v>
      </c>
      <c r="B4589" s="475">
        <v>43657</v>
      </c>
      <c r="C4589" s="467">
        <v>4</v>
      </c>
      <c r="D4589" s="467">
        <v>797</v>
      </c>
      <c r="E4589" s="467">
        <v>29</v>
      </c>
      <c r="F4589" s="467">
        <v>0</v>
      </c>
      <c r="G4589" s="467">
        <f t="array" ref="G4589">MAX(IF($A$2:$A$8761=A4589,$D$2:$D$8761))</f>
        <v>1590</v>
      </c>
      <c r="H4589" s="467">
        <f t="shared" si="502"/>
        <v>0</v>
      </c>
      <c r="I4589" s="475" t="str">
        <f t="shared" si="503"/>
        <v/>
      </c>
      <c r="J4589" s="471">
        <f>'Potential Projects'!D4590</f>
        <v>138.18421017088008</v>
      </c>
      <c r="K4589" s="471">
        <f>'Potential Projects'!E4590</f>
        <v>5.0502132874650609</v>
      </c>
      <c r="L4589" s="476">
        <f t="shared" si="504"/>
        <v>624.76557654165481</v>
      </c>
      <c r="M4589" s="471">
        <f t="shared" si="500"/>
        <v>1546.0314085468135</v>
      </c>
      <c r="N4589" s="467">
        <f t="shared" si="505"/>
        <v>0</v>
      </c>
      <c r="O4589" s="475" t="str">
        <f t="shared" si="506"/>
        <v/>
      </c>
    </row>
    <row r="4590" spans="1:15" hidden="1">
      <c r="A4590" s="475">
        <f t="shared" si="501"/>
        <v>43647</v>
      </c>
      <c r="B4590" s="475">
        <v>43657</v>
      </c>
      <c r="C4590" s="467">
        <v>5</v>
      </c>
      <c r="D4590" s="467">
        <v>822</v>
      </c>
      <c r="E4590" s="467">
        <v>31</v>
      </c>
      <c r="F4590" s="467">
        <v>0</v>
      </c>
      <c r="G4590" s="467">
        <f t="array" ref="G4590">MAX(IF($A$2:$A$8761=A4590,$D$2:$D$8761))</f>
        <v>1590</v>
      </c>
      <c r="H4590" s="467">
        <f t="shared" si="502"/>
        <v>0</v>
      </c>
      <c r="I4590" s="475" t="str">
        <f t="shared" si="503"/>
        <v/>
      </c>
      <c r="J4590" s="471">
        <f>'Potential Projects'!D4591</f>
        <v>144</v>
      </c>
      <c r="K4590" s="471">
        <f>'Potential Projects'!E4591</f>
        <v>13.635419425929905</v>
      </c>
      <c r="L4590" s="476">
        <f t="shared" si="504"/>
        <v>633.36458057407015</v>
      </c>
      <c r="M4590" s="471">
        <f t="shared" si="500"/>
        <v>1546.0314085468135</v>
      </c>
      <c r="N4590" s="467">
        <f t="shared" si="505"/>
        <v>0</v>
      </c>
      <c r="O4590" s="475" t="str">
        <f t="shared" si="506"/>
        <v/>
      </c>
    </row>
    <row r="4591" spans="1:15" hidden="1">
      <c r="A4591" s="475">
        <f t="shared" si="501"/>
        <v>43647</v>
      </c>
      <c r="B4591" s="475">
        <v>43657</v>
      </c>
      <c r="C4591" s="467">
        <v>6</v>
      </c>
      <c r="D4591" s="467">
        <v>898</v>
      </c>
      <c r="E4591" s="467">
        <v>34</v>
      </c>
      <c r="F4591" s="467">
        <v>0</v>
      </c>
      <c r="G4591" s="467">
        <f t="array" ref="G4591">MAX(IF($A$2:$A$8761=A4591,$D$2:$D$8761))</f>
        <v>1590</v>
      </c>
      <c r="H4591" s="467">
        <f t="shared" si="502"/>
        <v>0</v>
      </c>
      <c r="I4591" s="475" t="str">
        <f t="shared" si="503"/>
        <v/>
      </c>
      <c r="J4591" s="471">
        <f>'Potential Projects'!D4592</f>
        <v>144</v>
      </c>
      <c r="K4591" s="471">
        <f>'Potential Projects'!E4592</f>
        <v>8.2832572027520968</v>
      </c>
      <c r="L4591" s="476">
        <f t="shared" si="504"/>
        <v>711.71674279724789</v>
      </c>
      <c r="M4591" s="471">
        <f t="shared" si="500"/>
        <v>1546.0314085468135</v>
      </c>
      <c r="N4591" s="467">
        <f t="shared" si="505"/>
        <v>0</v>
      </c>
      <c r="O4591" s="475" t="str">
        <f t="shared" si="506"/>
        <v/>
      </c>
    </row>
    <row r="4592" spans="1:15" hidden="1">
      <c r="A4592" s="475">
        <f t="shared" si="501"/>
        <v>43647</v>
      </c>
      <c r="B4592" s="475">
        <v>43657</v>
      </c>
      <c r="C4592" s="467">
        <v>7</v>
      </c>
      <c r="D4592" s="467">
        <v>987</v>
      </c>
      <c r="E4592" s="467">
        <v>27</v>
      </c>
      <c r="F4592" s="467">
        <v>1</v>
      </c>
      <c r="G4592" s="467">
        <f t="array" ref="G4592">MAX(IF($A$2:$A$8761=A4592,$D$2:$D$8761))</f>
        <v>1590</v>
      </c>
      <c r="H4592" s="467">
        <f t="shared" si="502"/>
        <v>0</v>
      </c>
      <c r="I4592" s="475" t="str">
        <f t="shared" si="503"/>
        <v/>
      </c>
      <c r="J4592" s="471">
        <f>'Potential Projects'!D4593</f>
        <v>88.17459260340317</v>
      </c>
      <c r="K4592" s="471">
        <f>'Potential Projects'!E4593</f>
        <v>24.785627015695553</v>
      </c>
      <c r="L4592" s="476">
        <f t="shared" si="504"/>
        <v>846.03978038090122</v>
      </c>
      <c r="M4592" s="471">
        <f t="shared" si="500"/>
        <v>1546.0314085468135</v>
      </c>
      <c r="N4592" s="467">
        <f t="shared" si="505"/>
        <v>0</v>
      </c>
      <c r="O4592" s="475" t="str">
        <f t="shared" si="506"/>
        <v/>
      </c>
    </row>
    <row r="4593" spans="1:15" hidden="1">
      <c r="A4593" s="475">
        <f t="shared" si="501"/>
        <v>43647</v>
      </c>
      <c r="B4593" s="475">
        <v>43657</v>
      </c>
      <c r="C4593" s="467">
        <v>8</v>
      </c>
      <c r="D4593" s="467">
        <v>1080</v>
      </c>
      <c r="E4593" s="467">
        <v>19</v>
      </c>
      <c r="F4593" s="467">
        <v>3</v>
      </c>
      <c r="G4593" s="467">
        <f t="array" ref="G4593">MAX(IF($A$2:$A$8761=A4593,$D$2:$D$8761))</f>
        <v>1590</v>
      </c>
      <c r="H4593" s="467">
        <f t="shared" si="502"/>
        <v>0</v>
      </c>
      <c r="I4593" s="475" t="str">
        <f t="shared" si="503"/>
        <v/>
      </c>
      <c r="J4593" s="471">
        <f>'Potential Projects'!D4594</f>
        <v>84.50336695442212</v>
      </c>
      <c r="K4593" s="471">
        <f>'Potential Projects'!E4594</f>
        <v>44.157293969038918</v>
      </c>
      <c r="L4593" s="476">
        <f t="shared" si="504"/>
        <v>929.33933907653898</v>
      </c>
      <c r="M4593" s="471">
        <f t="shared" si="500"/>
        <v>1546.0314085468135</v>
      </c>
      <c r="N4593" s="467">
        <f t="shared" si="505"/>
        <v>0</v>
      </c>
      <c r="O4593" s="475" t="str">
        <f t="shared" si="506"/>
        <v/>
      </c>
    </row>
    <row r="4594" spans="1:15" hidden="1">
      <c r="A4594" s="475">
        <f t="shared" si="501"/>
        <v>43647</v>
      </c>
      <c r="B4594" s="475">
        <v>43657</v>
      </c>
      <c r="C4594" s="467">
        <v>9</v>
      </c>
      <c r="D4594" s="467">
        <v>1096</v>
      </c>
      <c r="E4594" s="467">
        <v>10</v>
      </c>
      <c r="F4594" s="467">
        <v>17</v>
      </c>
      <c r="G4594" s="467">
        <f t="array" ref="G4594">MAX(IF($A$2:$A$8761=A4594,$D$2:$D$8761))</f>
        <v>1590</v>
      </c>
      <c r="H4594" s="467">
        <f t="shared" si="502"/>
        <v>0</v>
      </c>
      <c r="I4594" s="475" t="str">
        <f t="shared" si="503"/>
        <v/>
      </c>
      <c r="J4594" s="471">
        <f>'Potential Projects'!D4595</f>
        <v>48.863255050736065</v>
      </c>
      <c r="K4594" s="471">
        <f>'Potential Projects'!E4595</f>
        <v>61.057829606536231</v>
      </c>
      <c r="L4594" s="476">
        <f t="shared" si="504"/>
        <v>959.07891534272778</v>
      </c>
      <c r="M4594" s="471">
        <f t="shared" si="500"/>
        <v>1546.0314085468135</v>
      </c>
      <c r="N4594" s="467">
        <f t="shared" si="505"/>
        <v>0</v>
      </c>
      <c r="O4594" s="475" t="str">
        <f t="shared" si="506"/>
        <v/>
      </c>
    </row>
    <row r="4595" spans="1:15" hidden="1">
      <c r="A4595" s="475">
        <f t="shared" si="501"/>
        <v>43647</v>
      </c>
      <c r="B4595" s="475">
        <v>43657</v>
      </c>
      <c r="C4595" s="467">
        <v>10</v>
      </c>
      <c r="D4595" s="467">
        <v>1140</v>
      </c>
      <c r="E4595" s="467">
        <v>11</v>
      </c>
      <c r="F4595" s="467">
        <v>11</v>
      </c>
      <c r="G4595" s="467">
        <f t="array" ref="G4595">MAX(IF($A$2:$A$8761=A4595,$D$2:$D$8761))</f>
        <v>1590</v>
      </c>
      <c r="H4595" s="467">
        <f t="shared" si="502"/>
        <v>0</v>
      </c>
      <c r="I4595" s="475" t="str">
        <f t="shared" si="503"/>
        <v/>
      </c>
      <c r="J4595" s="471">
        <f>'Potential Projects'!D4596</f>
        <v>70.620128431476843</v>
      </c>
      <c r="K4595" s="471">
        <f>'Potential Projects'!E4596</f>
        <v>60.065152924102343</v>
      </c>
      <c r="L4595" s="476">
        <f t="shared" si="504"/>
        <v>987.31471864442085</v>
      </c>
      <c r="M4595" s="471">
        <f t="shared" si="500"/>
        <v>1546.0314085468135</v>
      </c>
      <c r="N4595" s="467">
        <f t="shared" si="505"/>
        <v>0</v>
      </c>
      <c r="O4595" s="475" t="str">
        <f t="shared" si="506"/>
        <v/>
      </c>
    </row>
    <row r="4596" spans="1:15" hidden="1">
      <c r="A4596" s="475">
        <f t="shared" si="501"/>
        <v>43647</v>
      </c>
      <c r="B4596" s="475">
        <v>43657</v>
      </c>
      <c r="C4596" s="467">
        <v>11</v>
      </c>
      <c r="D4596" s="467">
        <v>1194</v>
      </c>
      <c r="E4596" s="467">
        <v>6</v>
      </c>
      <c r="F4596" s="467">
        <v>13</v>
      </c>
      <c r="G4596" s="467">
        <f t="array" ref="G4596">MAX(IF($A$2:$A$8761=A4596,$D$2:$D$8761))</f>
        <v>1590</v>
      </c>
      <c r="H4596" s="467">
        <f t="shared" si="502"/>
        <v>0</v>
      </c>
      <c r="I4596" s="475" t="str">
        <f t="shared" si="503"/>
        <v/>
      </c>
      <c r="J4596" s="471">
        <f>'Potential Projects'!D4597</f>
        <v>77.478317264944934</v>
      </c>
      <c r="K4596" s="471">
        <f>'Potential Projects'!E4597</f>
        <v>89.050686250268754</v>
      </c>
      <c r="L4596" s="476">
        <f t="shared" si="504"/>
        <v>1008.4709964847863</v>
      </c>
      <c r="M4596" s="471">
        <f t="shared" si="500"/>
        <v>1546.0314085468135</v>
      </c>
      <c r="N4596" s="467">
        <f t="shared" si="505"/>
        <v>0</v>
      </c>
      <c r="O4596" s="475" t="str">
        <f t="shared" si="506"/>
        <v/>
      </c>
    </row>
    <row r="4597" spans="1:15" hidden="1">
      <c r="A4597" s="475">
        <f t="shared" si="501"/>
        <v>43647</v>
      </c>
      <c r="B4597" s="475">
        <v>43657</v>
      </c>
      <c r="C4597" s="467">
        <v>12</v>
      </c>
      <c r="D4597" s="467">
        <v>1277</v>
      </c>
      <c r="E4597" s="467">
        <v>2</v>
      </c>
      <c r="F4597" s="467">
        <v>14</v>
      </c>
      <c r="G4597" s="467">
        <f t="array" ref="G4597">MAX(IF($A$2:$A$8761=A4597,$D$2:$D$8761))</f>
        <v>1590</v>
      </c>
      <c r="H4597" s="467">
        <f t="shared" si="502"/>
        <v>0</v>
      </c>
      <c r="I4597" s="475" t="str">
        <f t="shared" si="503"/>
        <v/>
      </c>
      <c r="J4597" s="471">
        <f>'Potential Projects'!D4598</f>
        <v>66.211406642078373</v>
      </c>
      <c r="K4597" s="471">
        <f>'Potential Projects'!E4598</f>
        <v>83.050820092453236</v>
      </c>
      <c r="L4597" s="476">
        <f t="shared" si="504"/>
        <v>1111.7377732654684</v>
      </c>
      <c r="M4597" s="471">
        <f t="shared" si="500"/>
        <v>1546.0314085468135</v>
      </c>
      <c r="N4597" s="467">
        <f t="shared" si="505"/>
        <v>0</v>
      </c>
      <c r="O4597" s="475" t="str">
        <f t="shared" si="506"/>
        <v/>
      </c>
    </row>
    <row r="4598" spans="1:15" hidden="1">
      <c r="A4598" s="475">
        <f t="shared" si="501"/>
        <v>43647</v>
      </c>
      <c r="B4598" s="475">
        <v>43657</v>
      </c>
      <c r="C4598" s="467">
        <v>13</v>
      </c>
      <c r="D4598" s="467">
        <v>1271</v>
      </c>
      <c r="E4598" s="467">
        <v>0</v>
      </c>
      <c r="F4598" s="467">
        <v>15</v>
      </c>
      <c r="G4598" s="467">
        <f t="array" ref="G4598">MAX(IF($A$2:$A$8761=A4598,$D$2:$D$8761))</f>
        <v>1590</v>
      </c>
      <c r="H4598" s="467">
        <f t="shared" si="502"/>
        <v>0</v>
      </c>
      <c r="I4598" s="475" t="str">
        <f t="shared" si="503"/>
        <v/>
      </c>
      <c r="J4598" s="471">
        <f>'Potential Projects'!D4599</f>
        <v>51.697373324367064</v>
      </c>
      <c r="K4598" s="471">
        <f>'Potential Projects'!E4599</f>
        <v>83.308962964953764</v>
      </c>
      <c r="L4598" s="476">
        <f t="shared" si="504"/>
        <v>1120.9936637106791</v>
      </c>
      <c r="M4598" s="471">
        <f t="shared" si="500"/>
        <v>1546.0314085468135</v>
      </c>
      <c r="N4598" s="467">
        <f t="shared" si="505"/>
        <v>0</v>
      </c>
      <c r="O4598" s="475" t="str">
        <f t="shared" si="506"/>
        <v/>
      </c>
    </row>
    <row r="4599" spans="1:15" hidden="1">
      <c r="A4599" s="475">
        <f t="shared" si="501"/>
        <v>43647</v>
      </c>
      <c r="B4599" s="475">
        <v>43657</v>
      </c>
      <c r="C4599" s="467">
        <v>14</v>
      </c>
      <c r="D4599" s="467">
        <v>1309</v>
      </c>
      <c r="E4599" s="467">
        <v>0</v>
      </c>
      <c r="F4599" s="467">
        <v>14</v>
      </c>
      <c r="G4599" s="467">
        <f t="array" ref="G4599">MAX(IF($A$2:$A$8761=A4599,$D$2:$D$8761))</f>
        <v>1590</v>
      </c>
      <c r="H4599" s="467">
        <f t="shared" si="502"/>
        <v>0</v>
      </c>
      <c r="I4599" s="475" t="str">
        <f t="shared" si="503"/>
        <v/>
      </c>
      <c r="J4599" s="471">
        <f>'Potential Projects'!D4600</f>
        <v>53.914832909262046</v>
      </c>
      <c r="K4599" s="471">
        <f>'Potential Projects'!E4600</f>
        <v>80.78542082347883</v>
      </c>
      <c r="L4599" s="476">
        <f t="shared" si="504"/>
        <v>1160.2997462672593</v>
      </c>
      <c r="M4599" s="471">
        <f t="shared" si="500"/>
        <v>1546.0314085468135</v>
      </c>
      <c r="N4599" s="467">
        <f t="shared" si="505"/>
        <v>0</v>
      </c>
      <c r="O4599" s="475" t="str">
        <f t="shared" si="506"/>
        <v/>
      </c>
    </row>
    <row r="4600" spans="1:15" hidden="1">
      <c r="A4600" s="475">
        <f t="shared" si="501"/>
        <v>43647</v>
      </c>
      <c r="B4600" s="475">
        <v>43657</v>
      </c>
      <c r="C4600" s="467">
        <v>15</v>
      </c>
      <c r="D4600" s="467">
        <v>1289</v>
      </c>
      <c r="E4600" s="467">
        <v>0</v>
      </c>
      <c r="F4600" s="467">
        <v>16</v>
      </c>
      <c r="G4600" s="467">
        <f t="array" ref="G4600">MAX(IF($A$2:$A$8761=A4600,$D$2:$D$8761))</f>
        <v>1590</v>
      </c>
      <c r="H4600" s="467">
        <f t="shared" si="502"/>
        <v>0</v>
      </c>
      <c r="I4600" s="475" t="str">
        <f t="shared" si="503"/>
        <v/>
      </c>
      <c r="J4600" s="471">
        <f>'Potential Projects'!D4601</f>
        <v>56.33892498533887</v>
      </c>
      <c r="K4600" s="471">
        <f>'Potential Projects'!E4601</f>
        <v>74.604854654912913</v>
      </c>
      <c r="L4600" s="476">
        <f t="shared" si="504"/>
        <v>1142.0562203597481</v>
      </c>
      <c r="M4600" s="471">
        <f t="shared" si="500"/>
        <v>1546.0314085468135</v>
      </c>
      <c r="N4600" s="467">
        <f t="shared" si="505"/>
        <v>0</v>
      </c>
      <c r="O4600" s="475" t="str">
        <f t="shared" si="506"/>
        <v/>
      </c>
    </row>
    <row r="4601" spans="1:15" hidden="1">
      <c r="A4601" s="475">
        <f t="shared" si="501"/>
        <v>43647</v>
      </c>
      <c r="B4601" s="475">
        <v>43657</v>
      </c>
      <c r="C4601" s="467">
        <v>16</v>
      </c>
      <c r="D4601" s="467">
        <v>1308</v>
      </c>
      <c r="E4601" s="467">
        <v>0</v>
      </c>
      <c r="F4601" s="467">
        <v>15</v>
      </c>
      <c r="G4601" s="467">
        <f t="array" ref="G4601">MAX(IF($A$2:$A$8761=A4601,$D$2:$D$8761))</f>
        <v>1590</v>
      </c>
      <c r="H4601" s="467">
        <f t="shared" si="502"/>
        <v>0</v>
      </c>
      <c r="I4601" s="475" t="str">
        <f t="shared" si="503"/>
        <v/>
      </c>
      <c r="J4601" s="471">
        <f>'Potential Projects'!D4602</f>
        <v>52.653241860925121</v>
      </c>
      <c r="K4601" s="471">
        <f>'Potential Projects'!E4602</f>
        <v>45.232889271124492</v>
      </c>
      <c r="L4601" s="476">
        <f t="shared" si="504"/>
        <v>1195.1138688679503</v>
      </c>
      <c r="M4601" s="471">
        <f t="shared" si="500"/>
        <v>1546.0314085468135</v>
      </c>
      <c r="N4601" s="467">
        <f t="shared" si="505"/>
        <v>0</v>
      </c>
      <c r="O4601" s="475" t="str">
        <f t="shared" si="506"/>
        <v/>
      </c>
    </row>
    <row r="4602" spans="1:15" hidden="1">
      <c r="A4602" s="475">
        <f t="shared" si="501"/>
        <v>43647</v>
      </c>
      <c r="B4602" s="475">
        <v>43657</v>
      </c>
      <c r="C4602" s="467">
        <v>17</v>
      </c>
      <c r="D4602" s="467">
        <v>1328</v>
      </c>
      <c r="E4602" s="467">
        <v>0</v>
      </c>
      <c r="F4602" s="467">
        <v>16</v>
      </c>
      <c r="G4602" s="467">
        <f t="array" ref="G4602">MAX(IF($A$2:$A$8761=A4602,$D$2:$D$8761))</f>
        <v>1590</v>
      </c>
      <c r="H4602" s="467">
        <f t="shared" si="502"/>
        <v>0</v>
      </c>
      <c r="I4602" s="475" t="str">
        <f t="shared" si="503"/>
        <v/>
      </c>
      <c r="J4602" s="471">
        <f>'Potential Projects'!D4603</f>
        <v>52.077432548433144</v>
      </c>
      <c r="K4602" s="471">
        <f>'Potential Projects'!E4603</f>
        <v>36.622651096538377</v>
      </c>
      <c r="L4602" s="476">
        <f t="shared" si="504"/>
        <v>1223.2999163550285</v>
      </c>
      <c r="M4602" s="471">
        <f t="shared" si="500"/>
        <v>1546.0314085468135</v>
      </c>
      <c r="N4602" s="467">
        <f t="shared" si="505"/>
        <v>0</v>
      </c>
      <c r="O4602" s="475" t="str">
        <f t="shared" si="506"/>
        <v/>
      </c>
    </row>
    <row r="4603" spans="1:15" hidden="1">
      <c r="A4603" s="475">
        <f t="shared" si="501"/>
        <v>43647</v>
      </c>
      <c r="B4603" s="475">
        <v>43657</v>
      </c>
      <c r="C4603" s="467">
        <v>18</v>
      </c>
      <c r="D4603" s="467">
        <v>1331</v>
      </c>
      <c r="E4603" s="467">
        <v>0</v>
      </c>
      <c r="F4603" s="467">
        <v>13</v>
      </c>
      <c r="G4603" s="467">
        <f t="array" ref="G4603">MAX(IF($A$2:$A$8761=A4603,$D$2:$D$8761))</f>
        <v>1590</v>
      </c>
      <c r="H4603" s="467">
        <f t="shared" si="502"/>
        <v>0</v>
      </c>
      <c r="I4603" s="475" t="str">
        <f t="shared" si="503"/>
        <v/>
      </c>
      <c r="J4603" s="471">
        <f>'Potential Projects'!D4604</f>
        <v>34.984998933514468</v>
      </c>
      <c r="K4603" s="471">
        <f>'Potential Projects'!E4604</f>
        <v>24.134794076542679</v>
      </c>
      <c r="L4603" s="476">
        <f t="shared" si="504"/>
        <v>1258.880206989943</v>
      </c>
      <c r="M4603" s="471">
        <f t="shared" ref="M4603:M4666" si="507">MAX($L$4346:$L$5089)</f>
        <v>1546.0314085468135</v>
      </c>
      <c r="N4603" s="467">
        <f t="shared" si="505"/>
        <v>0</v>
      </c>
      <c r="O4603" s="475" t="str">
        <f t="shared" si="506"/>
        <v/>
      </c>
    </row>
    <row r="4604" spans="1:15" hidden="1">
      <c r="A4604" s="475">
        <f t="shared" si="501"/>
        <v>43647</v>
      </c>
      <c r="B4604" s="475">
        <v>43657</v>
      </c>
      <c r="C4604" s="467">
        <v>19</v>
      </c>
      <c r="D4604" s="467">
        <v>1313</v>
      </c>
      <c r="E4604" s="467">
        <v>0</v>
      </c>
      <c r="F4604" s="467">
        <v>11</v>
      </c>
      <c r="G4604" s="467">
        <f t="array" ref="G4604">MAX(IF($A$2:$A$8761=A4604,$D$2:$D$8761))</f>
        <v>1590</v>
      </c>
      <c r="H4604" s="467">
        <f t="shared" si="502"/>
        <v>0</v>
      </c>
      <c r="I4604" s="475" t="str">
        <f t="shared" si="503"/>
        <v/>
      </c>
      <c r="J4604" s="471">
        <f>'Potential Projects'!D4605</f>
        <v>15.915009401908044</v>
      </c>
      <c r="K4604" s="471">
        <f>'Potential Projects'!E4605</f>
        <v>21.618292195226832</v>
      </c>
      <c r="L4604" s="476">
        <f t="shared" si="504"/>
        <v>1264.4666984028652</v>
      </c>
      <c r="M4604" s="471">
        <f t="shared" si="507"/>
        <v>1546.0314085468135</v>
      </c>
      <c r="N4604" s="467">
        <f t="shared" si="505"/>
        <v>0</v>
      </c>
      <c r="O4604" s="475" t="str">
        <f t="shared" si="506"/>
        <v/>
      </c>
    </row>
    <row r="4605" spans="1:15" hidden="1">
      <c r="A4605" s="475">
        <f t="shared" si="501"/>
        <v>43647</v>
      </c>
      <c r="B4605" s="475">
        <v>43657</v>
      </c>
      <c r="C4605" s="467">
        <v>20</v>
      </c>
      <c r="D4605" s="467">
        <v>1277</v>
      </c>
      <c r="E4605" s="467">
        <v>0</v>
      </c>
      <c r="F4605" s="467">
        <v>3</v>
      </c>
      <c r="G4605" s="467">
        <f t="array" ref="G4605">MAX(IF($A$2:$A$8761=A4605,$D$2:$D$8761))</f>
        <v>1590</v>
      </c>
      <c r="H4605" s="467">
        <f t="shared" si="502"/>
        <v>0</v>
      </c>
      <c r="I4605" s="475" t="str">
        <f t="shared" si="503"/>
        <v/>
      </c>
      <c r="J4605" s="471">
        <f>'Potential Projects'!D4606</f>
        <v>15.479146279382872</v>
      </c>
      <c r="K4605" s="471">
        <f>'Potential Projects'!E4606</f>
        <v>76.88433444420555</v>
      </c>
      <c r="L4605" s="476">
        <f t="shared" si="504"/>
        <v>1181.6365192764117</v>
      </c>
      <c r="M4605" s="471">
        <f t="shared" si="507"/>
        <v>1546.0314085468135</v>
      </c>
      <c r="N4605" s="467">
        <f t="shared" si="505"/>
        <v>0</v>
      </c>
      <c r="O4605" s="475" t="str">
        <f t="shared" si="506"/>
        <v/>
      </c>
    </row>
    <row r="4606" spans="1:15" hidden="1">
      <c r="A4606" s="475">
        <f t="shared" si="501"/>
        <v>43647</v>
      </c>
      <c r="B4606" s="475">
        <v>43657</v>
      </c>
      <c r="C4606" s="467">
        <v>21</v>
      </c>
      <c r="D4606" s="467">
        <v>1227</v>
      </c>
      <c r="E4606" s="467">
        <v>0</v>
      </c>
      <c r="F4606" s="467">
        <v>1</v>
      </c>
      <c r="G4606" s="467">
        <f t="array" ref="G4606">MAX(IF($A$2:$A$8761=A4606,$D$2:$D$8761))</f>
        <v>1590</v>
      </c>
      <c r="H4606" s="467">
        <f t="shared" si="502"/>
        <v>0</v>
      </c>
      <c r="I4606" s="475" t="str">
        <f t="shared" si="503"/>
        <v/>
      </c>
      <c r="J4606" s="471">
        <f>'Potential Projects'!D4607</f>
        <v>15.326386134593744</v>
      </c>
      <c r="K4606" s="471">
        <f>'Potential Projects'!E4607</f>
        <v>80.033677488712101</v>
      </c>
      <c r="L4606" s="476">
        <f t="shared" si="504"/>
        <v>1130.6399363766941</v>
      </c>
      <c r="M4606" s="471">
        <f t="shared" si="507"/>
        <v>1546.0314085468135</v>
      </c>
      <c r="N4606" s="467">
        <f t="shared" si="505"/>
        <v>0</v>
      </c>
      <c r="O4606" s="475" t="str">
        <f t="shared" si="506"/>
        <v/>
      </c>
    </row>
    <row r="4607" spans="1:15" hidden="1">
      <c r="A4607" s="475">
        <f t="shared" si="501"/>
        <v>43647</v>
      </c>
      <c r="B4607" s="475">
        <v>43657</v>
      </c>
      <c r="C4607" s="467">
        <v>22</v>
      </c>
      <c r="D4607" s="467">
        <v>1176</v>
      </c>
      <c r="E4607" s="467">
        <v>3</v>
      </c>
      <c r="F4607" s="467">
        <v>0</v>
      </c>
      <c r="G4607" s="467">
        <f t="array" ref="G4607">MAX(IF($A$2:$A$8761=A4607,$D$2:$D$8761))</f>
        <v>1590</v>
      </c>
      <c r="H4607" s="467">
        <f t="shared" si="502"/>
        <v>0</v>
      </c>
      <c r="I4607" s="475" t="str">
        <f t="shared" si="503"/>
        <v/>
      </c>
      <c r="J4607" s="471">
        <f>'Potential Projects'!D4608</f>
        <v>5.2013355388213505</v>
      </c>
      <c r="K4607" s="471">
        <f>'Potential Projects'!E4608</f>
        <v>79.299925929907545</v>
      </c>
      <c r="L4607" s="476">
        <f t="shared" si="504"/>
        <v>1088.4987385312711</v>
      </c>
      <c r="M4607" s="471">
        <f t="shared" si="507"/>
        <v>1546.0314085468135</v>
      </c>
      <c r="N4607" s="467">
        <f t="shared" si="505"/>
        <v>0</v>
      </c>
      <c r="O4607" s="475" t="str">
        <f t="shared" si="506"/>
        <v/>
      </c>
    </row>
    <row r="4608" spans="1:15" hidden="1">
      <c r="A4608" s="475">
        <f t="shared" si="501"/>
        <v>43647</v>
      </c>
      <c r="B4608" s="475">
        <v>43657</v>
      </c>
      <c r="C4608" s="467">
        <v>23</v>
      </c>
      <c r="D4608" s="467">
        <v>1068</v>
      </c>
      <c r="E4608" s="467">
        <v>0</v>
      </c>
      <c r="F4608" s="467">
        <v>0</v>
      </c>
      <c r="G4608" s="467">
        <f t="array" ref="G4608">MAX(IF($A$2:$A$8761=A4608,$D$2:$D$8761))</f>
        <v>1590</v>
      </c>
      <c r="H4608" s="467">
        <f t="shared" si="502"/>
        <v>0</v>
      </c>
      <c r="I4608" s="475" t="str">
        <f t="shared" si="503"/>
        <v/>
      </c>
      <c r="J4608" s="471">
        <f>'Potential Projects'!D4609</f>
        <v>3.8912387959086168</v>
      </c>
      <c r="K4608" s="471">
        <f>'Potential Projects'!E4609</f>
        <v>94.125149322726301</v>
      </c>
      <c r="L4608" s="476">
        <f t="shared" si="504"/>
        <v>969.98361188136516</v>
      </c>
      <c r="M4608" s="471">
        <f t="shared" si="507"/>
        <v>1546.0314085468135</v>
      </c>
      <c r="N4608" s="467">
        <f t="shared" si="505"/>
        <v>0</v>
      </c>
      <c r="O4608" s="475" t="str">
        <f t="shared" si="506"/>
        <v/>
      </c>
    </row>
    <row r="4609" spans="1:15" hidden="1">
      <c r="A4609" s="475">
        <f t="shared" si="501"/>
        <v>43647</v>
      </c>
      <c r="B4609" s="475">
        <v>43657</v>
      </c>
      <c r="C4609" s="467">
        <v>24</v>
      </c>
      <c r="D4609" s="467">
        <v>978</v>
      </c>
      <c r="E4609" s="467">
        <v>0</v>
      </c>
      <c r="F4609" s="467">
        <v>0</v>
      </c>
      <c r="G4609" s="467">
        <f t="array" ref="G4609">MAX(IF($A$2:$A$8761=A4609,$D$2:$D$8761))</f>
        <v>1590</v>
      </c>
      <c r="H4609" s="467">
        <f t="shared" si="502"/>
        <v>0</v>
      </c>
      <c r="I4609" s="475" t="str">
        <f t="shared" si="503"/>
        <v/>
      </c>
      <c r="J4609" s="471">
        <f>'Potential Projects'!D4610</f>
        <v>15.770617782328159</v>
      </c>
      <c r="K4609" s="471">
        <f>'Potential Projects'!E4610</f>
        <v>89.22825725650398</v>
      </c>
      <c r="L4609" s="476">
        <f t="shared" si="504"/>
        <v>873.00112496116787</v>
      </c>
      <c r="M4609" s="471">
        <f t="shared" si="507"/>
        <v>1546.0314085468135</v>
      </c>
      <c r="N4609" s="467">
        <f t="shared" si="505"/>
        <v>0</v>
      </c>
      <c r="O4609" s="475" t="str">
        <f t="shared" si="506"/>
        <v/>
      </c>
    </row>
    <row r="4610" spans="1:15" hidden="1">
      <c r="A4610" s="475">
        <f t="shared" ref="A4610:A4673" si="508">DATE(YEAR(B4610),MONTH(B4610),1)</f>
        <v>43647</v>
      </c>
      <c r="B4610" s="475">
        <v>43658</v>
      </c>
      <c r="C4610" s="467">
        <v>1</v>
      </c>
      <c r="D4610" s="467">
        <v>907</v>
      </c>
      <c r="E4610" s="467">
        <v>0</v>
      </c>
      <c r="F4610" s="467">
        <v>0</v>
      </c>
      <c r="G4610" s="467">
        <f t="array" ref="G4610">MAX(IF($A$2:$A$8761=A4610,$D$2:$D$8761))</f>
        <v>1590</v>
      </c>
      <c r="H4610" s="467">
        <f t="shared" ref="H4610:H4673" si="509">IF(G4610=D4610,1,0)</f>
        <v>0</v>
      </c>
      <c r="I4610" s="475" t="str">
        <f t="shared" ref="I4610:I4673" si="510">IF(D4610=G4610,B4610,"")</f>
        <v/>
      </c>
      <c r="J4610" s="471">
        <f>'Potential Projects'!D4611</f>
        <v>28.21260344051306</v>
      </c>
      <c r="K4610" s="471">
        <f>'Potential Projects'!E4611</f>
        <v>91.707211083637915</v>
      </c>
      <c r="L4610" s="476">
        <f t="shared" ref="L4610:L4673" si="511">D4610-E4610-F4610-J4610-K4610</f>
        <v>787.08018547584902</v>
      </c>
      <c r="M4610" s="471">
        <f t="shared" si="507"/>
        <v>1546.0314085468135</v>
      </c>
      <c r="N4610" s="467">
        <f t="shared" ref="N4610:N4673" si="512">IF(M4610=L4610,1,0)</f>
        <v>0</v>
      </c>
      <c r="O4610" s="475" t="str">
        <f t="shared" ref="O4610:O4673" si="513">IF(L4610=M4610,B4610,"")</f>
        <v/>
      </c>
    </row>
    <row r="4611" spans="1:15" hidden="1">
      <c r="A4611" s="475">
        <f t="shared" si="508"/>
        <v>43647</v>
      </c>
      <c r="B4611" s="475">
        <v>43658</v>
      </c>
      <c r="C4611" s="467">
        <v>2</v>
      </c>
      <c r="D4611" s="467">
        <v>866</v>
      </c>
      <c r="E4611" s="467">
        <v>4</v>
      </c>
      <c r="F4611" s="467">
        <v>0</v>
      </c>
      <c r="G4611" s="467">
        <f t="array" ref="G4611">MAX(IF($A$2:$A$8761=A4611,$D$2:$D$8761))</f>
        <v>1590</v>
      </c>
      <c r="H4611" s="467">
        <f t="shared" si="509"/>
        <v>0</v>
      </c>
      <c r="I4611" s="475" t="str">
        <f t="shared" si="510"/>
        <v/>
      </c>
      <c r="J4611" s="471">
        <f>'Potential Projects'!D4612</f>
        <v>28.126793600207513</v>
      </c>
      <c r="K4611" s="471">
        <f>'Potential Projects'!E4612</f>
        <v>80.586729036766286</v>
      </c>
      <c r="L4611" s="476">
        <f t="shared" si="511"/>
        <v>753.28647736302617</v>
      </c>
      <c r="M4611" s="471">
        <f t="shared" si="507"/>
        <v>1546.0314085468135</v>
      </c>
      <c r="N4611" s="467">
        <f t="shared" si="512"/>
        <v>0</v>
      </c>
      <c r="O4611" s="475" t="str">
        <f t="shared" si="513"/>
        <v/>
      </c>
    </row>
    <row r="4612" spans="1:15" hidden="1">
      <c r="A4612" s="475">
        <f t="shared" si="508"/>
        <v>43647</v>
      </c>
      <c r="B4612" s="475">
        <v>43658</v>
      </c>
      <c r="C4612" s="467">
        <v>3</v>
      </c>
      <c r="D4612" s="467">
        <v>826</v>
      </c>
      <c r="E4612" s="467">
        <v>36</v>
      </c>
      <c r="F4612" s="467">
        <v>0</v>
      </c>
      <c r="G4612" s="467">
        <f t="array" ref="G4612">MAX(IF($A$2:$A$8761=A4612,$D$2:$D$8761))</f>
        <v>1590</v>
      </c>
      <c r="H4612" s="467">
        <f t="shared" si="509"/>
        <v>0</v>
      </c>
      <c r="I4612" s="475" t="str">
        <f t="shared" si="510"/>
        <v/>
      </c>
      <c r="J4612" s="471">
        <f>'Potential Projects'!D4613</f>
        <v>25.334118798979379</v>
      </c>
      <c r="K4612" s="471">
        <f>'Potential Projects'!E4613</f>
        <v>56.951793431520102</v>
      </c>
      <c r="L4612" s="476">
        <f t="shared" si="511"/>
        <v>707.71408776950057</v>
      </c>
      <c r="M4612" s="471">
        <f t="shared" si="507"/>
        <v>1546.0314085468135</v>
      </c>
      <c r="N4612" s="467">
        <f t="shared" si="512"/>
        <v>0</v>
      </c>
      <c r="O4612" s="475" t="str">
        <f t="shared" si="513"/>
        <v/>
      </c>
    </row>
    <row r="4613" spans="1:15" hidden="1">
      <c r="A4613" s="475">
        <f t="shared" si="508"/>
        <v>43647</v>
      </c>
      <c r="B4613" s="475">
        <v>43658</v>
      </c>
      <c r="C4613" s="467">
        <v>4</v>
      </c>
      <c r="D4613" s="467">
        <v>809</v>
      </c>
      <c r="E4613" s="467">
        <v>56</v>
      </c>
      <c r="F4613" s="467">
        <v>0</v>
      </c>
      <c r="G4613" s="467">
        <f t="array" ref="G4613">MAX(IF($A$2:$A$8761=A4613,$D$2:$D$8761))</f>
        <v>1590</v>
      </c>
      <c r="H4613" s="467">
        <f t="shared" si="509"/>
        <v>0</v>
      </c>
      <c r="I4613" s="475" t="str">
        <f t="shared" si="510"/>
        <v/>
      </c>
      <c r="J4613" s="471">
        <f>'Potential Projects'!D4614</f>
        <v>18.187345890484647</v>
      </c>
      <c r="K4613" s="471">
        <f>'Potential Projects'!E4614</f>
        <v>88.056445065577293</v>
      </c>
      <c r="L4613" s="476">
        <f t="shared" si="511"/>
        <v>646.75620904393804</v>
      </c>
      <c r="M4613" s="471">
        <f t="shared" si="507"/>
        <v>1546.0314085468135</v>
      </c>
      <c r="N4613" s="467">
        <f t="shared" si="512"/>
        <v>0</v>
      </c>
      <c r="O4613" s="475" t="str">
        <f t="shared" si="513"/>
        <v/>
      </c>
    </row>
    <row r="4614" spans="1:15" hidden="1">
      <c r="A4614" s="475">
        <f t="shared" si="508"/>
        <v>43647</v>
      </c>
      <c r="B4614" s="475">
        <v>43658</v>
      </c>
      <c r="C4614" s="467">
        <v>5</v>
      </c>
      <c r="D4614" s="467">
        <v>815</v>
      </c>
      <c r="E4614" s="467">
        <v>60</v>
      </c>
      <c r="F4614" s="467">
        <v>0</v>
      </c>
      <c r="G4614" s="467">
        <f t="array" ref="G4614">MAX(IF($A$2:$A$8761=A4614,$D$2:$D$8761))</f>
        <v>1590</v>
      </c>
      <c r="H4614" s="467">
        <f t="shared" si="509"/>
        <v>0</v>
      </c>
      <c r="I4614" s="475" t="str">
        <f t="shared" si="510"/>
        <v/>
      </c>
      <c r="J4614" s="471">
        <f>'Potential Projects'!D4615</f>
        <v>33.942538827259497</v>
      </c>
      <c r="K4614" s="471">
        <f>'Potential Projects'!E4615</f>
        <v>93.012788217587598</v>
      </c>
      <c r="L4614" s="476">
        <f t="shared" si="511"/>
        <v>628.04467295515292</v>
      </c>
      <c r="M4614" s="471">
        <f t="shared" si="507"/>
        <v>1546.0314085468135</v>
      </c>
      <c r="N4614" s="467">
        <f t="shared" si="512"/>
        <v>0</v>
      </c>
      <c r="O4614" s="475" t="str">
        <f t="shared" si="513"/>
        <v/>
      </c>
    </row>
    <row r="4615" spans="1:15" hidden="1">
      <c r="A4615" s="475">
        <f t="shared" si="508"/>
        <v>43647</v>
      </c>
      <c r="B4615" s="475">
        <v>43658</v>
      </c>
      <c r="C4615" s="467">
        <v>6</v>
      </c>
      <c r="D4615" s="467">
        <v>873</v>
      </c>
      <c r="E4615" s="467">
        <v>54</v>
      </c>
      <c r="F4615" s="467">
        <v>0</v>
      </c>
      <c r="G4615" s="467">
        <f t="array" ref="G4615">MAX(IF($A$2:$A$8761=A4615,$D$2:$D$8761))</f>
        <v>1590</v>
      </c>
      <c r="H4615" s="467">
        <f t="shared" si="509"/>
        <v>0</v>
      </c>
      <c r="I4615" s="475" t="str">
        <f t="shared" si="510"/>
        <v/>
      </c>
      <c r="J4615" s="471">
        <f>'Potential Projects'!D4616</f>
        <v>50.597365046265423</v>
      </c>
      <c r="K4615" s="471">
        <f>'Potential Projects'!E4616</f>
        <v>79.955452375833161</v>
      </c>
      <c r="L4615" s="476">
        <f t="shared" si="511"/>
        <v>688.44718257790146</v>
      </c>
      <c r="M4615" s="471">
        <f t="shared" si="507"/>
        <v>1546.0314085468135</v>
      </c>
      <c r="N4615" s="467">
        <f t="shared" si="512"/>
        <v>0</v>
      </c>
      <c r="O4615" s="475" t="str">
        <f t="shared" si="513"/>
        <v/>
      </c>
    </row>
    <row r="4616" spans="1:15" hidden="1">
      <c r="A4616" s="475">
        <f t="shared" si="508"/>
        <v>43647</v>
      </c>
      <c r="B4616" s="475">
        <v>43658</v>
      </c>
      <c r="C4616" s="467">
        <v>7</v>
      </c>
      <c r="D4616" s="467">
        <v>950</v>
      </c>
      <c r="E4616" s="467">
        <v>27</v>
      </c>
      <c r="F4616" s="467">
        <v>5</v>
      </c>
      <c r="G4616" s="467">
        <f t="array" ref="G4616">MAX(IF($A$2:$A$8761=A4616,$D$2:$D$8761))</f>
        <v>1590</v>
      </c>
      <c r="H4616" s="467">
        <f t="shared" si="509"/>
        <v>0</v>
      </c>
      <c r="I4616" s="475" t="str">
        <f t="shared" si="510"/>
        <v/>
      </c>
      <c r="J4616" s="471">
        <f>'Potential Projects'!D4617</f>
        <v>37.251977996596054</v>
      </c>
      <c r="K4616" s="471">
        <f>'Potential Projects'!E4617</f>
        <v>67.645166362072672</v>
      </c>
      <c r="L4616" s="476">
        <f t="shared" si="511"/>
        <v>813.1028556413313</v>
      </c>
      <c r="M4616" s="471">
        <f t="shared" si="507"/>
        <v>1546.0314085468135</v>
      </c>
      <c r="N4616" s="467">
        <f t="shared" si="512"/>
        <v>0</v>
      </c>
      <c r="O4616" s="475" t="str">
        <f t="shared" si="513"/>
        <v/>
      </c>
    </row>
    <row r="4617" spans="1:15" hidden="1">
      <c r="A4617" s="475">
        <f t="shared" si="508"/>
        <v>43647</v>
      </c>
      <c r="B4617" s="475">
        <v>43658</v>
      </c>
      <c r="C4617" s="467">
        <v>8</v>
      </c>
      <c r="D4617" s="467">
        <v>1062</v>
      </c>
      <c r="E4617" s="467">
        <v>13</v>
      </c>
      <c r="F4617" s="467">
        <v>16</v>
      </c>
      <c r="G4617" s="467">
        <f t="array" ref="G4617">MAX(IF($A$2:$A$8761=A4617,$D$2:$D$8761))</f>
        <v>1590</v>
      </c>
      <c r="H4617" s="467">
        <f t="shared" si="509"/>
        <v>0</v>
      </c>
      <c r="I4617" s="475" t="str">
        <f t="shared" si="510"/>
        <v/>
      </c>
      <c r="J4617" s="471">
        <f>'Potential Projects'!D4618</f>
        <v>26.605998935653407</v>
      </c>
      <c r="K4617" s="471">
        <f>'Potential Projects'!E4618</f>
        <v>70.268054396903892</v>
      </c>
      <c r="L4617" s="476">
        <f t="shared" si="511"/>
        <v>936.1259466674428</v>
      </c>
      <c r="M4617" s="471">
        <f t="shared" si="507"/>
        <v>1546.0314085468135</v>
      </c>
      <c r="N4617" s="467">
        <f t="shared" si="512"/>
        <v>0</v>
      </c>
      <c r="O4617" s="475" t="str">
        <f t="shared" si="513"/>
        <v/>
      </c>
    </row>
    <row r="4618" spans="1:15" hidden="1">
      <c r="A4618" s="475">
        <f t="shared" si="508"/>
        <v>43647</v>
      </c>
      <c r="B4618" s="475">
        <v>43658</v>
      </c>
      <c r="C4618" s="467">
        <v>9</v>
      </c>
      <c r="D4618" s="467">
        <v>1127</v>
      </c>
      <c r="E4618" s="467">
        <v>9</v>
      </c>
      <c r="F4618" s="467">
        <v>18</v>
      </c>
      <c r="G4618" s="467">
        <f t="array" ref="G4618">MAX(IF($A$2:$A$8761=A4618,$D$2:$D$8761))</f>
        <v>1590</v>
      </c>
      <c r="H4618" s="467">
        <f t="shared" si="509"/>
        <v>0</v>
      </c>
      <c r="I4618" s="475" t="str">
        <f t="shared" si="510"/>
        <v/>
      </c>
      <c r="J4618" s="471">
        <f>'Potential Projects'!D4619</f>
        <v>43.122636535862391</v>
      </c>
      <c r="K4618" s="471">
        <f>'Potential Projects'!E4619</f>
        <v>76.218638733605673</v>
      </c>
      <c r="L4618" s="476">
        <f t="shared" si="511"/>
        <v>980.65872473053207</v>
      </c>
      <c r="M4618" s="471">
        <f t="shared" si="507"/>
        <v>1546.0314085468135</v>
      </c>
      <c r="N4618" s="467">
        <f t="shared" si="512"/>
        <v>0</v>
      </c>
      <c r="O4618" s="475" t="str">
        <f t="shared" si="513"/>
        <v/>
      </c>
    </row>
    <row r="4619" spans="1:15" hidden="1">
      <c r="A4619" s="475">
        <f t="shared" si="508"/>
        <v>43647</v>
      </c>
      <c r="B4619" s="475">
        <v>43658</v>
      </c>
      <c r="C4619" s="467">
        <v>10</v>
      </c>
      <c r="D4619" s="467">
        <v>1173</v>
      </c>
      <c r="E4619" s="467">
        <v>6</v>
      </c>
      <c r="F4619" s="467">
        <v>19</v>
      </c>
      <c r="G4619" s="467">
        <f t="array" ref="G4619">MAX(IF($A$2:$A$8761=A4619,$D$2:$D$8761))</f>
        <v>1590</v>
      </c>
      <c r="H4619" s="467">
        <f t="shared" si="509"/>
        <v>0</v>
      </c>
      <c r="I4619" s="475" t="str">
        <f t="shared" si="510"/>
        <v/>
      </c>
      <c r="J4619" s="471">
        <f>'Potential Projects'!D4620</f>
        <v>57.876238354597113</v>
      </c>
      <c r="K4619" s="471">
        <f>'Potential Projects'!E4620</f>
        <v>86.599111212642441</v>
      </c>
      <c r="L4619" s="476">
        <f t="shared" si="511"/>
        <v>1003.5246504327605</v>
      </c>
      <c r="M4619" s="471">
        <f t="shared" si="507"/>
        <v>1546.0314085468135</v>
      </c>
      <c r="N4619" s="467">
        <f t="shared" si="512"/>
        <v>0</v>
      </c>
      <c r="O4619" s="475" t="str">
        <f t="shared" si="513"/>
        <v/>
      </c>
    </row>
    <row r="4620" spans="1:15" hidden="1">
      <c r="A4620" s="475">
        <f t="shared" si="508"/>
        <v>43647</v>
      </c>
      <c r="B4620" s="475">
        <v>43658</v>
      </c>
      <c r="C4620" s="467">
        <v>11</v>
      </c>
      <c r="D4620" s="467">
        <v>1232</v>
      </c>
      <c r="E4620" s="467">
        <v>1</v>
      </c>
      <c r="F4620" s="467">
        <v>20</v>
      </c>
      <c r="G4620" s="467">
        <f t="array" ref="G4620">MAX(IF($A$2:$A$8761=A4620,$D$2:$D$8761))</f>
        <v>1590</v>
      </c>
      <c r="H4620" s="467">
        <f t="shared" si="509"/>
        <v>0</v>
      </c>
      <c r="I4620" s="475" t="str">
        <f t="shared" si="510"/>
        <v/>
      </c>
      <c r="J4620" s="471">
        <f>'Potential Projects'!D4621</f>
        <v>116.90658465154071</v>
      </c>
      <c r="K4620" s="471">
        <f>'Potential Projects'!E4621</f>
        <v>94.011722909051826</v>
      </c>
      <c r="L4620" s="476">
        <f t="shared" si="511"/>
        <v>1000.0816924394074</v>
      </c>
      <c r="M4620" s="471">
        <f t="shared" si="507"/>
        <v>1546.0314085468135</v>
      </c>
      <c r="N4620" s="467">
        <f t="shared" si="512"/>
        <v>0</v>
      </c>
      <c r="O4620" s="475" t="str">
        <f t="shared" si="513"/>
        <v/>
      </c>
    </row>
    <row r="4621" spans="1:15" hidden="1">
      <c r="A4621" s="475">
        <f t="shared" si="508"/>
        <v>43647</v>
      </c>
      <c r="B4621" s="475">
        <v>43658</v>
      </c>
      <c r="C4621" s="467">
        <v>12</v>
      </c>
      <c r="D4621" s="467">
        <v>1281</v>
      </c>
      <c r="E4621" s="467">
        <v>0</v>
      </c>
      <c r="F4621" s="467">
        <v>19</v>
      </c>
      <c r="G4621" s="467">
        <f t="array" ref="G4621">MAX(IF($A$2:$A$8761=A4621,$D$2:$D$8761))</f>
        <v>1590</v>
      </c>
      <c r="H4621" s="467">
        <f t="shared" si="509"/>
        <v>0</v>
      </c>
      <c r="I4621" s="475" t="str">
        <f t="shared" si="510"/>
        <v/>
      </c>
      <c r="J4621" s="471">
        <f>'Potential Projects'!D4622</f>
        <v>77.464558137463001</v>
      </c>
      <c r="K4621" s="471">
        <f>'Potential Projects'!E4622</f>
        <v>96.751948613201463</v>
      </c>
      <c r="L4621" s="476">
        <f t="shared" si="511"/>
        <v>1087.7834932493356</v>
      </c>
      <c r="M4621" s="471">
        <f t="shared" si="507"/>
        <v>1546.0314085468135</v>
      </c>
      <c r="N4621" s="467">
        <f t="shared" si="512"/>
        <v>0</v>
      </c>
      <c r="O4621" s="475" t="str">
        <f t="shared" si="513"/>
        <v/>
      </c>
    </row>
    <row r="4622" spans="1:15" hidden="1">
      <c r="A4622" s="475">
        <f t="shared" si="508"/>
        <v>43647</v>
      </c>
      <c r="B4622" s="475">
        <v>43658</v>
      </c>
      <c r="C4622" s="467">
        <v>13</v>
      </c>
      <c r="D4622" s="467">
        <v>1317</v>
      </c>
      <c r="E4622" s="467">
        <v>0</v>
      </c>
      <c r="F4622" s="467">
        <v>19</v>
      </c>
      <c r="G4622" s="467">
        <f t="array" ref="G4622">MAX(IF($A$2:$A$8761=A4622,$D$2:$D$8761))</f>
        <v>1590</v>
      </c>
      <c r="H4622" s="467">
        <f t="shared" si="509"/>
        <v>0</v>
      </c>
      <c r="I4622" s="475" t="str">
        <f t="shared" si="510"/>
        <v/>
      </c>
      <c r="J4622" s="471">
        <f>'Potential Projects'!D4623</f>
        <v>40.423876869710838</v>
      </c>
      <c r="K4622" s="471">
        <f>'Potential Projects'!E4623</f>
        <v>93.325688669103414</v>
      </c>
      <c r="L4622" s="476">
        <f t="shared" si="511"/>
        <v>1164.2504344611859</v>
      </c>
      <c r="M4622" s="471">
        <f t="shared" si="507"/>
        <v>1546.0314085468135</v>
      </c>
      <c r="N4622" s="467">
        <f t="shared" si="512"/>
        <v>0</v>
      </c>
      <c r="O4622" s="475" t="str">
        <f t="shared" si="513"/>
        <v/>
      </c>
    </row>
    <row r="4623" spans="1:15" hidden="1">
      <c r="A4623" s="475">
        <f t="shared" si="508"/>
        <v>43647</v>
      </c>
      <c r="B4623" s="475">
        <v>43658</v>
      </c>
      <c r="C4623" s="467">
        <v>14</v>
      </c>
      <c r="D4623" s="467">
        <v>1390</v>
      </c>
      <c r="E4623" s="467">
        <v>1</v>
      </c>
      <c r="F4623" s="467">
        <v>19</v>
      </c>
      <c r="G4623" s="467">
        <f t="array" ref="G4623">MAX(IF($A$2:$A$8761=A4623,$D$2:$D$8761))</f>
        <v>1590</v>
      </c>
      <c r="H4623" s="467">
        <f t="shared" si="509"/>
        <v>0</v>
      </c>
      <c r="I4623" s="475" t="str">
        <f t="shared" si="510"/>
        <v/>
      </c>
      <c r="J4623" s="471">
        <f>'Potential Projects'!D4624</f>
        <v>28.722113182382916</v>
      </c>
      <c r="K4623" s="471">
        <f>'Potential Projects'!E4624</f>
        <v>84.068528811008406</v>
      </c>
      <c r="L4623" s="476">
        <f t="shared" si="511"/>
        <v>1257.2093580066087</v>
      </c>
      <c r="M4623" s="471">
        <f t="shared" si="507"/>
        <v>1546.0314085468135</v>
      </c>
      <c r="N4623" s="467">
        <f t="shared" si="512"/>
        <v>0</v>
      </c>
      <c r="O4623" s="475" t="str">
        <f t="shared" si="513"/>
        <v/>
      </c>
    </row>
    <row r="4624" spans="1:15" hidden="1">
      <c r="A4624" s="475">
        <f t="shared" si="508"/>
        <v>43647</v>
      </c>
      <c r="B4624" s="475">
        <v>43658</v>
      </c>
      <c r="C4624" s="467">
        <v>15</v>
      </c>
      <c r="D4624" s="467">
        <v>1431</v>
      </c>
      <c r="E4624" s="467">
        <v>2</v>
      </c>
      <c r="F4624" s="467">
        <v>19</v>
      </c>
      <c r="G4624" s="467">
        <f t="array" ref="G4624">MAX(IF($A$2:$A$8761=A4624,$D$2:$D$8761))</f>
        <v>1590</v>
      </c>
      <c r="H4624" s="467">
        <f t="shared" si="509"/>
        <v>0</v>
      </c>
      <c r="I4624" s="475" t="str">
        <f t="shared" si="510"/>
        <v/>
      </c>
      <c r="J4624" s="471">
        <f>'Potential Projects'!D4625</f>
        <v>22.490135083727228</v>
      </c>
      <c r="K4624" s="471">
        <f>'Potential Projects'!E4625</f>
        <v>72.787685282734898</v>
      </c>
      <c r="L4624" s="476">
        <f t="shared" si="511"/>
        <v>1314.722179633538</v>
      </c>
      <c r="M4624" s="471">
        <f t="shared" si="507"/>
        <v>1546.0314085468135</v>
      </c>
      <c r="N4624" s="467">
        <f t="shared" si="512"/>
        <v>0</v>
      </c>
      <c r="O4624" s="475" t="str">
        <f t="shared" si="513"/>
        <v/>
      </c>
    </row>
    <row r="4625" spans="1:15" hidden="1">
      <c r="A4625" s="475">
        <f t="shared" si="508"/>
        <v>43647</v>
      </c>
      <c r="B4625" s="475">
        <v>43658</v>
      </c>
      <c r="C4625" s="467">
        <v>16</v>
      </c>
      <c r="D4625" s="467">
        <v>1402</v>
      </c>
      <c r="E4625" s="467">
        <v>2</v>
      </c>
      <c r="F4625" s="467">
        <v>19</v>
      </c>
      <c r="G4625" s="467">
        <f t="array" ref="G4625">MAX(IF($A$2:$A$8761=A4625,$D$2:$D$8761))</f>
        <v>1590</v>
      </c>
      <c r="H4625" s="467">
        <f t="shared" si="509"/>
        <v>0</v>
      </c>
      <c r="I4625" s="475" t="str">
        <f t="shared" si="510"/>
        <v/>
      </c>
      <c r="J4625" s="471">
        <f>'Potential Projects'!D4626</f>
        <v>23.168194140878889</v>
      </c>
      <c r="K4625" s="471">
        <f>'Potential Projects'!E4626</f>
        <v>64.117996022360785</v>
      </c>
      <c r="L4625" s="476">
        <f t="shared" si="511"/>
        <v>1293.7138098367602</v>
      </c>
      <c r="M4625" s="471">
        <f t="shared" si="507"/>
        <v>1546.0314085468135</v>
      </c>
      <c r="N4625" s="467">
        <f t="shared" si="512"/>
        <v>0</v>
      </c>
      <c r="O4625" s="475" t="str">
        <f t="shared" si="513"/>
        <v/>
      </c>
    </row>
    <row r="4626" spans="1:15" hidden="1">
      <c r="A4626" s="475">
        <f t="shared" si="508"/>
        <v>43647</v>
      </c>
      <c r="B4626" s="475">
        <v>43658</v>
      </c>
      <c r="C4626" s="467">
        <v>17</v>
      </c>
      <c r="D4626" s="467">
        <v>1416</v>
      </c>
      <c r="E4626" s="467">
        <v>6</v>
      </c>
      <c r="F4626" s="467">
        <v>19</v>
      </c>
      <c r="G4626" s="467">
        <f t="array" ref="G4626">MAX(IF($A$2:$A$8761=A4626,$D$2:$D$8761))</f>
        <v>1590</v>
      </c>
      <c r="H4626" s="467">
        <f t="shared" si="509"/>
        <v>0</v>
      </c>
      <c r="I4626" s="475" t="str">
        <f t="shared" si="510"/>
        <v/>
      </c>
      <c r="J4626" s="471">
        <f>'Potential Projects'!D4627</f>
        <v>24.414303905444349</v>
      </c>
      <c r="K4626" s="471">
        <f>'Potential Projects'!E4627</f>
        <v>53.134407923027311</v>
      </c>
      <c r="L4626" s="476">
        <f t="shared" si="511"/>
        <v>1313.4512881715284</v>
      </c>
      <c r="M4626" s="471">
        <f t="shared" si="507"/>
        <v>1546.0314085468135</v>
      </c>
      <c r="N4626" s="467">
        <f t="shared" si="512"/>
        <v>0</v>
      </c>
      <c r="O4626" s="475" t="str">
        <f t="shared" si="513"/>
        <v/>
      </c>
    </row>
    <row r="4627" spans="1:15" hidden="1">
      <c r="A4627" s="475">
        <f t="shared" si="508"/>
        <v>43647</v>
      </c>
      <c r="B4627" s="475">
        <v>43658</v>
      </c>
      <c r="C4627" s="467">
        <v>18</v>
      </c>
      <c r="D4627" s="467">
        <v>1418</v>
      </c>
      <c r="E4627" s="467">
        <v>8</v>
      </c>
      <c r="F4627" s="467">
        <v>9</v>
      </c>
      <c r="G4627" s="467">
        <f t="array" ref="G4627">MAX(IF($A$2:$A$8761=A4627,$D$2:$D$8761))</f>
        <v>1590</v>
      </c>
      <c r="H4627" s="467">
        <f t="shared" si="509"/>
        <v>0</v>
      </c>
      <c r="I4627" s="475" t="str">
        <f t="shared" si="510"/>
        <v/>
      </c>
      <c r="J4627" s="471">
        <f>'Potential Projects'!D4628</f>
        <v>26.942902332915075</v>
      </c>
      <c r="K4627" s="471">
        <f>'Potential Projects'!E4628</f>
        <v>84.382993764781745</v>
      </c>
      <c r="L4627" s="476">
        <f t="shared" si="511"/>
        <v>1289.6741039023032</v>
      </c>
      <c r="M4627" s="471">
        <f t="shared" si="507"/>
        <v>1546.0314085468135</v>
      </c>
      <c r="N4627" s="467">
        <f t="shared" si="512"/>
        <v>0</v>
      </c>
      <c r="O4627" s="475" t="str">
        <f t="shared" si="513"/>
        <v/>
      </c>
    </row>
    <row r="4628" spans="1:15" hidden="1">
      <c r="A4628" s="475">
        <f t="shared" si="508"/>
        <v>43647</v>
      </c>
      <c r="B4628" s="475">
        <v>43658</v>
      </c>
      <c r="C4628" s="467">
        <v>19</v>
      </c>
      <c r="D4628" s="467">
        <v>1385</v>
      </c>
      <c r="E4628" s="467">
        <v>12</v>
      </c>
      <c r="F4628" s="467">
        <v>3</v>
      </c>
      <c r="G4628" s="467">
        <f t="array" ref="G4628">MAX(IF($A$2:$A$8761=A4628,$D$2:$D$8761))</f>
        <v>1590</v>
      </c>
      <c r="H4628" s="467">
        <f t="shared" si="509"/>
        <v>0</v>
      </c>
      <c r="I4628" s="475" t="str">
        <f t="shared" si="510"/>
        <v/>
      </c>
      <c r="J4628" s="471">
        <f>'Potential Projects'!D4629</f>
        <v>24.503771157042831</v>
      </c>
      <c r="K4628" s="471">
        <f>'Potential Projects'!E4629</f>
        <v>42.858757095248329</v>
      </c>
      <c r="L4628" s="476">
        <f t="shared" si="511"/>
        <v>1302.6374717477088</v>
      </c>
      <c r="M4628" s="471">
        <f t="shared" si="507"/>
        <v>1546.0314085468135</v>
      </c>
      <c r="N4628" s="467">
        <f t="shared" si="512"/>
        <v>0</v>
      </c>
      <c r="O4628" s="475" t="str">
        <f t="shared" si="513"/>
        <v/>
      </c>
    </row>
    <row r="4629" spans="1:15" hidden="1">
      <c r="A4629" s="475">
        <f t="shared" si="508"/>
        <v>43647</v>
      </c>
      <c r="B4629" s="475">
        <v>43658</v>
      </c>
      <c r="C4629" s="467">
        <v>20</v>
      </c>
      <c r="D4629" s="467">
        <v>1314</v>
      </c>
      <c r="E4629" s="467">
        <v>15</v>
      </c>
      <c r="F4629" s="467">
        <v>2</v>
      </c>
      <c r="G4629" s="467">
        <f t="array" ref="G4629">MAX(IF($A$2:$A$8761=A4629,$D$2:$D$8761))</f>
        <v>1590</v>
      </c>
      <c r="H4629" s="467">
        <f t="shared" si="509"/>
        <v>0</v>
      </c>
      <c r="I4629" s="475" t="str">
        <f t="shared" si="510"/>
        <v/>
      </c>
      <c r="J4629" s="471">
        <f>'Potential Projects'!D4630</f>
        <v>55.382089669076613</v>
      </c>
      <c r="K4629" s="471">
        <f>'Potential Projects'!E4630</f>
        <v>59.481593582025369</v>
      </c>
      <c r="L4629" s="476">
        <f t="shared" si="511"/>
        <v>1182.136316748898</v>
      </c>
      <c r="M4629" s="471">
        <f t="shared" si="507"/>
        <v>1546.0314085468135</v>
      </c>
      <c r="N4629" s="467">
        <f t="shared" si="512"/>
        <v>0</v>
      </c>
      <c r="O4629" s="475" t="str">
        <f t="shared" si="513"/>
        <v/>
      </c>
    </row>
    <row r="4630" spans="1:15" hidden="1">
      <c r="A4630" s="475">
        <f t="shared" si="508"/>
        <v>43647</v>
      </c>
      <c r="B4630" s="475">
        <v>43658</v>
      </c>
      <c r="C4630" s="467">
        <v>21</v>
      </c>
      <c r="D4630" s="467">
        <v>1250</v>
      </c>
      <c r="E4630" s="467">
        <v>13</v>
      </c>
      <c r="F4630" s="467">
        <v>1</v>
      </c>
      <c r="G4630" s="467">
        <f t="array" ref="G4630">MAX(IF($A$2:$A$8761=A4630,$D$2:$D$8761))</f>
        <v>1590</v>
      </c>
      <c r="H4630" s="467">
        <f t="shared" si="509"/>
        <v>0</v>
      </c>
      <c r="I4630" s="475" t="str">
        <f t="shared" si="510"/>
        <v/>
      </c>
      <c r="J4630" s="471">
        <f>'Potential Projects'!D4631</f>
        <v>36.514588616839973</v>
      </c>
      <c r="K4630" s="471">
        <f>'Potential Projects'!E4631</f>
        <v>63.392849225972917</v>
      </c>
      <c r="L4630" s="476">
        <f t="shared" si="511"/>
        <v>1136.0925621571871</v>
      </c>
      <c r="M4630" s="471">
        <f t="shared" si="507"/>
        <v>1546.0314085468135</v>
      </c>
      <c r="N4630" s="467">
        <f t="shared" si="512"/>
        <v>0</v>
      </c>
      <c r="O4630" s="475" t="str">
        <f t="shared" si="513"/>
        <v/>
      </c>
    </row>
    <row r="4631" spans="1:15" hidden="1">
      <c r="A4631" s="475">
        <f t="shared" si="508"/>
        <v>43647</v>
      </c>
      <c r="B4631" s="475">
        <v>43658</v>
      </c>
      <c r="C4631" s="467">
        <v>22</v>
      </c>
      <c r="D4631" s="467">
        <v>1199</v>
      </c>
      <c r="E4631" s="467">
        <v>13</v>
      </c>
      <c r="F4631" s="467">
        <v>0</v>
      </c>
      <c r="G4631" s="467">
        <f t="array" ref="G4631">MAX(IF($A$2:$A$8761=A4631,$D$2:$D$8761))</f>
        <v>1590</v>
      </c>
      <c r="H4631" s="467">
        <f t="shared" si="509"/>
        <v>0</v>
      </c>
      <c r="I4631" s="475" t="str">
        <f t="shared" si="510"/>
        <v/>
      </c>
      <c r="J4631" s="471">
        <f>'Potential Projects'!D4632</f>
        <v>24.627260236775118</v>
      </c>
      <c r="K4631" s="471">
        <f>'Potential Projects'!E4632</f>
        <v>75.394146043861525</v>
      </c>
      <c r="L4631" s="476">
        <f t="shared" si="511"/>
        <v>1085.9785937193633</v>
      </c>
      <c r="M4631" s="471">
        <f t="shared" si="507"/>
        <v>1546.0314085468135</v>
      </c>
      <c r="N4631" s="467">
        <f t="shared" si="512"/>
        <v>0</v>
      </c>
      <c r="O4631" s="475" t="str">
        <f t="shared" si="513"/>
        <v/>
      </c>
    </row>
    <row r="4632" spans="1:15" hidden="1">
      <c r="A4632" s="475">
        <f t="shared" si="508"/>
        <v>43647</v>
      </c>
      <c r="B4632" s="475">
        <v>43658</v>
      </c>
      <c r="C4632" s="467">
        <v>23</v>
      </c>
      <c r="D4632" s="467">
        <v>1118</v>
      </c>
      <c r="E4632" s="467">
        <v>4</v>
      </c>
      <c r="F4632" s="467">
        <v>0</v>
      </c>
      <c r="G4632" s="467">
        <f t="array" ref="G4632">MAX(IF($A$2:$A$8761=A4632,$D$2:$D$8761))</f>
        <v>1590</v>
      </c>
      <c r="H4632" s="467">
        <f t="shared" si="509"/>
        <v>0</v>
      </c>
      <c r="I4632" s="475" t="str">
        <f t="shared" si="510"/>
        <v/>
      </c>
      <c r="J4632" s="471">
        <f>'Potential Projects'!D4633</f>
        <v>16.064973085609623</v>
      </c>
      <c r="K4632" s="471">
        <f>'Potential Projects'!E4633</f>
        <v>89.939323532573638</v>
      </c>
      <c r="L4632" s="476">
        <f t="shared" si="511"/>
        <v>1007.9957033818167</v>
      </c>
      <c r="M4632" s="471">
        <f t="shared" si="507"/>
        <v>1546.0314085468135</v>
      </c>
      <c r="N4632" s="467">
        <f t="shared" si="512"/>
        <v>0</v>
      </c>
      <c r="O4632" s="475" t="str">
        <f t="shared" si="513"/>
        <v/>
      </c>
    </row>
    <row r="4633" spans="1:15" hidden="1">
      <c r="A4633" s="475">
        <f t="shared" si="508"/>
        <v>43647</v>
      </c>
      <c r="B4633" s="475">
        <v>43658</v>
      </c>
      <c r="C4633" s="467">
        <v>24</v>
      </c>
      <c r="D4633" s="467">
        <v>1001</v>
      </c>
      <c r="E4633" s="467">
        <v>0</v>
      </c>
      <c r="F4633" s="467">
        <v>0</v>
      </c>
      <c r="G4633" s="467">
        <f t="array" ref="G4633">MAX(IF($A$2:$A$8761=A4633,$D$2:$D$8761))</f>
        <v>1590</v>
      </c>
      <c r="H4633" s="467">
        <f t="shared" si="509"/>
        <v>0</v>
      </c>
      <c r="I4633" s="475" t="str">
        <f t="shared" si="510"/>
        <v/>
      </c>
      <c r="J4633" s="471">
        <f>'Potential Projects'!D4634</f>
        <v>5.7624254831574726</v>
      </c>
      <c r="K4633" s="471">
        <f>'Potential Projects'!E4634</f>
        <v>99.047073425069868</v>
      </c>
      <c r="L4633" s="476">
        <f t="shared" si="511"/>
        <v>896.1905010917726</v>
      </c>
      <c r="M4633" s="471">
        <f t="shared" si="507"/>
        <v>1546.0314085468135</v>
      </c>
      <c r="N4633" s="467">
        <f t="shared" si="512"/>
        <v>0</v>
      </c>
      <c r="O4633" s="475" t="str">
        <f t="shared" si="513"/>
        <v/>
      </c>
    </row>
    <row r="4634" spans="1:15" hidden="1">
      <c r="A4634" s="475">
        <f t="shared" si="508"/>
        <v>43647</v>
      </c>
      <c r="B4634" s="475">
        <v>43659</v>
      </c>
      <c r="C4634" s="467">
        <v>1</v>
      </c>
      <c r="D4634" s="467">
        <v>913</v>
      </c>
      <c r="E4634" s="467">
        <v>0</v>
      </c>
      <c r="F4634" s="467">
        <v>0</v>
      </c>
      <c r="G4634" s="467">
        <f t="array" ref="G4634">MAX(IF($A$2:$A$8761=A4634,$D$2:$D$8761))</f>
        <v>1590</v>
      </c>
      <c r="H4634" s="467">
        <f t="shared" si="509"/>
        <v>0</v>
      </c>
      <c r="I4634" s="475" t="str">
        <f t="shared" si="510"/>
        <v/>
      </c>
      <c r="J4634" s="471">
        <f>'Potential Projects'!D4635</f>
        <v>7.1517678571902445</v>
      </c>
      <c r="K4634" s="471">
        <f>'Potential Projects'!E4635</f>
        <v>85.194970436465283</v>
      </c>
      <c r="L4634" s="476">
        <f t="shared" si="511"/>
        <v>820.65326170634444</v>
      </c>
      <c r="M4634" s="471">
        <f t="shared" si="507"/>
        <v>1546.0314085468135</v>
      </c>
      <c r="N4634" s="467">
        <f t="shared" si="512"/>
        <v>0</v>
      </c>
      <c r="O4634" s="475" t="str">
        <f t="shared" si="513"/>
        <v/>
      </c>
    </row>
    <row r="4635" spans="1:15" hidden="1">
      <c r="A4635" s="475">
        <f t="shared" si="508"/>
        <v>43647</v>
      </c>
      <c r="B4635" s="475">
        <v>43659</v>
      </c>
      <c r="C4635" s="467">
        <v>2</v>
      </c>
      <c r="D4635" s="467">
        <v>860</v>
      </c>
      <c r="E4635" s="467">
        <v>0</v>
      </c>
      <c r="F4635" s="467">
        <v>0</v>
      </c>
      <c r="G4635" s="467">
        <f t="array" ref="G4635">MAX(IF($A$2:$A$8761=A4635,$D$2:$D$8761))</f>
        <v>1590</v>
      </c>
      <c r="H4635" s="467">
        <f t="shared" si="509"/>
        <v>0</v>
      </c>
      <c r="I4635" s="475" t="str">
        <f t="shared" si="510"/>
        <v/>
      </c>
      <c r="J4635" s="471">
        <f>'Potential Projects'!D4636</f>
        <v>15.383739697758086</v>
      </c>
      <c r="K4635" s="471">
        <f>'Potential Projects'!E4636</f>
        <v>86.15792157600518</v>
      </c>
      <c r="L4635" s="476">
        <f t="shared" si="511"/>
        <v>758.45833872623678</v>
      </c>
      <c r="M4635" s="471">
        <f t="shared" si="507"/>
        <v>1546.0314085468135</v>
      </c>
      <c r="N4635" s="467">
        <f t="shared" si="512"/>
        <v>0</v>
      </c>
      <c r="O4635" s="475" t="str">
        <f t="shared" si="513"/>
        <v/>
      </c>
    </row>
    <row r="4636" spans="1:15" hidden="1">
      <c r="A4636" s="475">
        <f t="shared" si="508"/>
        <v>43647</v>
      </c>
      <c r="B4636" s="475">
        <v>43659</v>
      </c>
      <c r="C4636" s="467">
        <v>3</v>
      </c>
      <c r="D4636" s="467">
        <v>834</v>
      </c>
      <c r="E4636" s="467">
        <v>0</v>
      </c>
      <c r="F4636" s="467">
        <v>0</v>
      </c>
      <c r="G4636" s="467">
        <f t="array" ref="G4636">MAX(IF($A$2:$A$8761=A4636,$D$2:$D$8761))</f>
        <v>1590</v>
      </c>
      <c r="H4636" s="467">
        <f t="shared" si="509"/>
        <v>0</v>
      </c>
      <c r="I4636" s="475" t="str">
        <f t="shared" si="510"/>
        <v/>
      </c>
      <c r="J4636" s="471">
        <f>'Potential Projects'!D4637</f>
        <v>40.830607092712349</v>
      </c>
      <c r="K4636" s="471">
        <f>'Potential Projects'!E4637</f>
        <v>89.66788239088369</v>
      </c>
      <c r="L4636" s="476">
        <f t="shared" si="511"/>
        <v>703.50151051640387</v>
      </c>
      <c r="M4636" s="471">
        <f t="shared" si="507"/>
        <v>1546.0314085468135</v>
      </c>
      <c r="N4636" s="467">
        <f t="shared" si="512"/>
        <v>0</v>
      </c>
      <c r="O4636" s="475" t="str">
        <f t="shared" si="513"/>
        <v/>
      </c>
    </row>
    <row r="4637" spans="1:15" hidden="1">
      <c r="A4637" s="475">
        <f t="shared" si="508"/>
        <v>43647</v>
      </c>
      <c r="B4637" s="475">
        <v>43659</v>
      </c>
      <c r="C4637" s="467">
        <v>4</v>
      </c>
      <c r="D4637" s="467">
        <v>824</v>
      </c>
      <c r="E4637" s="467">
        <v>0</v>
      </c>
      <c r="F4637" s="467">
        <v>0</v>
      </c>
      <c r="G4637" s="467">
        <f t="array" ref="G4637">MAX(IF($A$2:$A$8761=A4637,$D$2:$D$8761))</f>
        <v>1590</v>
      </c>
      <c r="H4637" s="467">
        <f t="shared" si="509"/>
        <v>0</v>
      </c>
      <c r="I4637" s="475" t="str">
        <f t="shared" si="510"/>
        <v/>
      </c>
      <c r="J4637" s="471">
        <f>'Potential Projects'!D4638</f>
        <v>110.57462612758582</v>
      </c>
      <c r="K4637" s="471">
        <f>'Potential Projects'!E4638</f>
        <v>91.148683777682223</v>
      </c>
      <c r="L4637" s="476">
        <f t="shared" si="511"/>
        <v>622.27669009473198</v>
      </c>
      <c r="M4637" s="471">
        <f t="shared" si="507"/>
        <v>1546.0314085468135</v>
      </c>
      <c r="N4637" s="467">
        <f t="shared" si="512"/>
        <v>0</v>
      </c>
      <c r="O4637" s="475" t="str">
        <f t="shared" si="513"/>
        <v/>
      </c>
    </row>
    <row r="4638" spans="1:15" hidden="1">
      <c r="A4638" s="475">
        <f t="shared" si="508"/>
        <v>43647</v>
      </c>
      <c r="B4638" s="475">
        <v>43659</v>
      </c>
      <c r="C4638" s="467">
        <v>5</v>
      </c>
      <c r="D4638" s="467">
        <v>786</v>
      </c>
      <c r="E4638" s="467">
        <v>0</v>
      </c>
      <c r="F4638" s="467">
        <v>0</v>
      </c>
      <c r="G4638" s="467">
        <f t="array" ref="G4638">MAX(IF($A$2:$A$8761=A4638,$D$2:$D$8761))</f>
        <v>1590</v>
      </c>
      <c r="H4638" s="467">
        <f t="shared" si="509"/>
        <v>0</v>
      </c>
      <c r="I4638" s="475" t="str">
        <f t="shared" si="510"/>
        <v/>
      </c>
      <c r="J4638" s="471">
        <f>'Potential Projects'!D4639</f>
        <v>115.36565960548701</v>
      </c>
      <c r="K4638" s="471">
        <f>'Potential Projects'!E4639</f>
        <v>89.335425661148122</v>
      </c>
      <c r="L4638" s="476">
        <f t="shared" si="511"/>
        <v>581.29891473336488</v>
      </c>
      <c r="M4638" s="471">
        <f t="shared" si="507"/>
        <v>1546.0314085468135</v>
      </c>
      <c r="N4638" s="467">
        <f t="shared" si="512"/>
        <v>0</v>
      </c>
      <c r="O4638" s="475" t="str">
        <f t="shared" si="513"/>
        <v/>
      </c>
    </row>
    <row r="4639" spans="1:15" hidden="1">
      <c r="A4639" s="475">
        <f t="shared" si="508"/>
        <v>43647</v>
      </c>
      <c r="B4639" s="475">
        <v>43659</v>
      </c>
      <c r="C4639" s="467">
        <v>6</v>
      </c>
      <c r="D4639" s="467">
        <v>820</v>
      </c>
      <c r="E4639" s="467">
        <v>0</v>
      </c>
      <c r="F4639" s="467">
        <v>0</v>
      </c>
      <c r="G4639" s="467">
        <f t="array" ref="G4639">MAX(IF($A$2:$A$8761=A4639,$D$2:$D$8761))</f>
        <v>1590</v>
      </c>
      <c r="H4639" s="467">
        <f t="shared" si="509"/>
        <v>0</v>
      </c>
      <c r="I4639" s="475" t="str">
        <f t="shared" si="510"/>
        <v/>
      </c>
      <c r="J4639" s="471">
        <f>'Potential Projects'!D4640</f>
        <v>111.98444924263308</v>
      </c>
      <c r="K4639" s="471">
        <f>'Potential Projects'!E4640</f>
        <v>70.709244033541168</v>
      </c>
      <c r="L4639" s="476">
        <f t="shared" si="511"/>
        <v>637.30630672382574</v>
      </c>
      <c r="M4639" s="471">
        <f t="shared" si="507"/>
        <v>1546.0314085468135</v>
      </c>
      <c r="N4639" s="467">
        <f t="shared" si="512"/>
        <v>0</v>
      </c>
      <c r="O4639" s="475" t="str">
        <f t="shared" si="513"/>
        <v/>
      </c>
    </row>
    <row r="4640" spans="1:15" hidden="1">
      <c r="A4640" s="475">
        <f t="shared" si="508"/>
        <v>43647</v>
      </c>
      <c r="B4640" s="475">
        <v>43659</v>
      </c>
      <c r="C4640" s="467">
        <v>7</v>
      </c>
      <c r="D4640" s="467">
        <v>842</v>
      </c>
      <c r="E4640" s="467">
        <v>0</v>
      </c>
      <c r="F4640" s="467">
        <v>2</v>
      </c>
      <c r="G4640" s="467">
        <f t="array" ref="G4640">MAX(IF($A$2:$A$8761=A4640,$D$2:$D$8761))</f>
        <v>1590</v>
      </c>
      <c r="H4640" s="467">
        <f t="shared" si="509"/>
        <v>0</v>
      </c>
      <c r="I4640" s="475" t="str">
        <f t="shared" si="510"/>
        <v/>
      </c>
      <c r="J4640" s="471">
        <f>'Potential Projects'!D4641</f>
        <v>25.027232550254968</v>
      </c>
      <c r="K4640" s="471">
        <f>'Potential Projects'!E4641</f>
        <v>82.831789776392185</v>
      </c>
      <c r="L4640" s="476">
        <f t="shared" si="511"/>
        <v>732.14097767335284</v>
      </c>
      <c r="M4640" s="471">
        <f t="shared" si="507"/>
        <v>1546.0314085468135</v>
      </c>
      <c r="N4640" s="467">
        <f t="shared" si="512"/>
        <v>0</v>
      </c>
      <c r="O4640" s="475" t="str">
        <f t="shared" si="513"/>
        <v/>
      </c>
    </row>
    <row r="4641" spans="1:15" hidden="1">
      <c r="A4641" s="475">
        <f t="shared" si="508"/>
        <v>43647</v>
      </c>
      <c r="B4641" s="475">
        <v>43659</v>
      </c>
      <c r="C4641" s="467">
        <v>8</v>
      </c>
      <c r="D4641" s="467">
        <v>917</v>
      </c>
      <c r="E4641" s="467">
        <v>2</v>
      </c>
      <c r="F4641" s="467">
        <v>9</v>
      </c>
      <c r="G4641" s="467">
        <f t="array" ref="G4641">MAX(IF($A$2:$A$8761=A4641,$D$2:$D$8761))</f>
        <v>1590</v>
      </c>
      <c r="H4641" s="467">
        <f t="shared" si="509"/>
        <v>0</v>
      </c>
      <c r="I4641" s="475" t="str">
        <f t="shared" si="510"/>
        <v/>
      </c>
      <c r="J4641" s="471">
        <f>'Potential Projects'!D4642</f>
        <v>22.639667198891274</v>
      </c>
      <c r="K4641" s="471">
        <f>'Potential Projects'!E4642</f>
        <v>86.87289910771878</v>
      </c>
      <c r="L4641" s="476">
        <f t="shared" si="511"/>
        <v>796.4874336933899</v>
      </c>
      <c r="M4641" s="471">
        <f t="shared" si="507"/>
        <v>1546.0314085468135</v>
      </c>
      <c r="N4641" s="467">
        <f t="shared" si="512"/>
        <v>0</v>
      </c>
      <c r="O4641" s="475" t="str">
        <f t="shared" si="513"/>
        <v/>
      </c>
    </row>
    <row r="4642" spans="1:15" hidden="1">
      <c r="A4642" s="475">
        <f t="shared" si="508"/>
        <v>43647</v>
      </c>
      <c r="B4642" s="475">
        <v>43659</v>
      </c>
      <c r="C4642" s="467">
        <v>9</v>
      </c>
      <c r="D4642" s="467">
        <v>973</v>
      </c>
      <c r="E4642" s="467">
        <v>1</v>
      </c>
      <c r="F4642" s="467">
        <v>17</v>
      </c>
      <c r="G4642" s="467">
        <f t="array" ref="G4642">MAX(IF($A$2:$A$8761=A4642,$D$2:$D$8761))</f>
        <v>1590</v>
      </c>
      <c r="H4642" s="467">
        <f t="shared" si="509"/>
        <v>0</v>
      </c>
      <c r="I4642" s="475" t="str">
        <f t="shared" si="510"/>
        <v/>
      </c>
      <c r="J4642" s="471">
        <f>'Potential Projects'!D4643</f>
        <v>23.046634554516483</v>
      </c>
      <c r="K4642" s="471">
        <f>'Potential Projects'!E4643</f>
        <v>80.05166926467426</v>
      </c>
      <c r="L4642" s="476">
        <f t="shared" si="511"/>
        <v>851.90169618080927</v>
      </c>
      <c r="M4642" s="471">
        <f t="shared" si="507"/>
        <v>1546.0314085468135</v>
      </c>
      <c r="N4642" s="467">
        <f t="shared" si="512"/>
        <v>0</v>
      </c>
      <c r="O4642" s="475" t="str">
        <f t="shared" si="513"/>
        <v/>
      </c>
    </row>
    <row r="4643" spans="1:15" hidden="1">
      <c r="A4643" s="475">
        <f t="shared" si="508"/>
        <v>43647</v>
      </c>
      <c r="B4643" s="475">
        <v>43659</v>
      </c>
      <c r="C4643" s="467">
        <v>10</v>
      </c>
      <c r="D4643" s="467">
        <v>1067</v>
      </c>
      <c r="E4643" s="467">
        <v>0</v>
      </c>
      <c r="F4643" s="467">
        <v>18</v>
      </c>
      <c r="G4643" s="467">
        <f t="array" ref="G4643">MAX(IF($A$2:$A$8761=A4643,$D$2:$D$8761))</f>
        <v>1590</v>
      </c>
      <c r="H4643" s="467">
        <f t="shared" si="509"/>
        <v>0</v>
      </c>
      <c r="I4643" s="475" t="str">
        <f t="shared" si="510"/>
        <v/>
      </c>
      <c r="J4643" s="471">
        <f>'Potential Projects'!D4644</f>
        <v>12.390614227552868</v>
      </c>
      <c r="K4643" s="471">
        <f>'Potential Projects'!E4644</f>
        <v>75.810303644377555</v>
      </c>
      <c r="L4643" s="476">
        <f t="shared" si="511"/>
        <v>960.7990821280697</v>
      </c>
      <c r="M4643" s="471">
        <f t="shared" si="507"/>
        <v>1546.0314085468135</v>
      </c>
      <c r="N4643" s="467">
        <f t="shared" si="512"/>
        <v>0</v>
      </c>
      <c r="O4643" s="475" t="str">
        <f t="shared" si="513"/>
        <v/>
      </c>
    </row>
    <row r="4644" spans="1:15" hidden="1">
      <c r="A4644" s="475">
        <f t="shared" si="508"/>
        <v>43647</v>
      </c>
      <c r="B4644" s="475">
        <v>43659</v>
      </c>
      <c r="C4644" s="467">
        <v>11</v>
      </c>
      <c r="D4644" s="467">
        <v>1108</v>
      </c>
      <c r="E4644" s="467">
        <v>0</v>
      </c>
      <c r="F4644" s="467">
        <v>18</v>
      </c>
      <c r="G4644" s="467">
        <f t="array" ref="G4644">MAX(IF($A$2:$A$8761=A4644,$D$2:$D$8761))</f>
        <v>1590</v>
      </c>
      <c r="H4644" s="467">
        <f t="shared" si="509"/>
        <v>0</v>
      </c>
      <c r="I4644" s="475" t="str">
        <f t="shared" si="510"/>
        <v/>
      </c>
      <c r="J4644" s="471">
        <f>'Potential Projects'!D4645</f>
        <v>9.4404057332191833</v>
      </c>
      <c r="K4644" s="471">
        <f>'Potential Projects'!E4645</f>
        <v>60.277142980004299</v>
      </c>
      <c r="L4644" s="476">
        <f t="shared" si="511"/>
        <v>1020.2824512867764</v>
      </c>
      <c r="M4644" s="471">
        <f t="shared" si="507"/>
        <v>1546.0314085468135</v>
      </c>
      <c r="N4644" s="467">
        <f t="shared" si="512"/>
        <v>0</v>
      </c>
      <c r="O4644" s="475" t="str">
        <f t="shared" si="513"/>
        <v/>
      </c>
    </row>
    <row r="4645" spans="1:15" hidden="1">
      <c r="A4645" s="475">
        <f t="shared" si="508"/>
        <v>43647</v>
      </c>
      <c r="B4645" s="475">
        <v>43659</v>
      </c>
      <c r="C4645" s="467">
        <v>12</v>
      </c>
      <c r="D4645" s="467">
        <v>1188</v>
      </c>
      <c r="E4645" s="467">
        <v>0</v>
      </c>
      <c r="F4645" s="467">
        <v>18</v>
      </c>
      <c r="G4645" s="467">
        <f t="array" ref="G4645">MAX(IF($A$2:$A$8761=A4645,$D$2:$D$8761))</f>
        <v>1590</v>
      </c>
      <c r="H4645" s="467">
        <f t="shared" si="509"/>
        <v>0</v>
      </c>
      <c r="I4645" s="475" t="str">
        <f t="shared" si="510"/>
        <v/>
      </c>
      <c r="J4645" s="471">
        <f>'Potential Projects'!D4646</f>
        <v>7.0018702924440275</v>
      </c>
      <c r="K4645" s="471">
        <f>'Potential Projects'!E4646</f>
        <v>60.980386744786074</v>
      </c>
      <c r="L4645" s="476">
        <f t="shared" si="511"/>
        <v>1102.0177429627699</v>
      </c>
      <c r="M4645" s="471">
        <f t="shared" si="507"/>
        <v>1546.0314085468135</v>
      </c>
      <c r="N4645" s="467">
        <f t="shared" si="512"/>
        <v>0</v>
      </c>
      <c r="O4645" s="475" t="str">
        <f t="shared" si="513"/>
        <v/>
      </c>
    </row>
    <row r="4646" spans="1:15" hidden="1">
      <c r="A4646" s="475">
        <f t="shared" si="508"/>
        <v>43647</v>
      </c>
      <c r="B4646" s="475">
        <v>43659</v>
      </c>
      <c r="C4646" s="467">
        <v>13</v>
      </c>
      <c r="D4646" s="467">
        <v>1228</v>
      </c>
      <c r="E4646" s="467">
        <v>1</v>
      </c>
      <c r="F4646" s="467">
        <v>19</v>
      </c>
      <c r="G4646" s="467">
        <f t="array" ref="G4646">MAX(IF($A$2:$A$8761=A4646,$D$2:$D$8761))</f>
        <v>1590</v>
      </c>
      <c r="H4646" s="467">
        <f t="shared" si="509"/>
        <v>0</v>
      </c>
      <c r="I4646" s="475" t="str">
        <f t="shared" si="510"/>
        <v/>
      </c>
      <c r="J4646" s="471">
        <f>'Potential Projects'!D4647</f>
        <v>7.3298918557351911</v>
      </c>
      <c r="K4646" s="471">
        <f>'Potential Projects'!E4647</f>
        <v>69.874582079122774</v>
      </c>
      <c r="L4646" s="476">
        <f t="shared" si="511"/>
        <v>1130.795526065142</v>
      </c>
      <c r="M4646" s="471">
        <f t="shared" si="507"/>
        <v>1546.0314085468135</v>
      </c>
      <c r="N4646" s="467">
        <f t="shared" si="512"/>
        <v>0</v>
      </c>
      <c r="O4646" s="475" t="str">
        <f t="shared" si="513"/>
        <v/>
      </c>
    </row>
    <row r="4647" spans="1:15" hidden="1">
      <c r="A4647" s="475">
        <f t="shared" si="508"/>
        <v>43647</v>
      </c>
      <c r="B4647" s="475">
        <v>43659</v>
      </c>
      <c r="C4647" s="467">
        <v>14</v>
      </c>
      <c r="D4647" s="467">
        <v>1253</v>
      </c>
      <c r="E4647" s="467">
        <v>1</v>
      </c>
      <c r="F4647" s="467">
        <v>18</v>
      </c>
      <c r="G4647" s="467">
        <f t="array" ref="G4647">MAX(IF($A$2:$A$8761=A4647,$D$2:$D$8761))</f>
        <v>1590</v>
      </c>
      <c r="H4647" s="467">
        <f t="shared" si="509"/>
        <v>0</v>
      </c>
      <c r="I4647" s="475" t="str">
        <f t="shared" si="510"/>
        <v/>
      </c>
      <c r="J4647" s="471">
        <f>'Potential Projects'!D4648</f>
        <v>12.322345389667614</v>
      </c>
      <c r="K4647" s="471">
        <f>'Potential Projects'!E4648</f>
        <v>65.504927273704581</v>
      </c>
      <c r="L4647" s="476">
        <f t="shared" si="511"/>
        <v>1156.1727273366278</v>
      </c>
      <c r="M4647" s="471">
        <f t="shared" si="507"/>
        <v>1546.0314085468135</v>
      </c>
      <c r="N4647" s="467">
        <f t="shared" si="512"/>
        <v>0</v>
      </c>
      <c r="O4647" s="475" t="str">
        <f t="shared" si="513"/>
        <v/>
      </c>
    </row>
    <row r="4648" spans="1:15" hidden="1">
      <c r="A4648" s="475">
        <f t="shared" si="508"/>
        <v>43647</v>
      </c>
      <c r="B4648" s="475">
        <v>43659</v>
      </c>
      <c r="C4648" s="467">
        <v>15</v>
      </c>
      <c r="D4648" s="467">
        <v>1301</v>
      </c>
      <c r="E4648" s="467">
        <v>4</v>
      </c>
      <c r="F4648" s="467">
        <v>18</v>
      </c>
      <c r="G4648" s="467">
        <f t="array" ref="G4648">MAX(IF($A$2:$A$8761=A4648,$D$2:$D$8761))</f>
        <v>1590</v>
      </c>
      <c r="H4648" s="467">
        <f t="shared" si="509"/>
        <v>0</v>
      </c>
      <c r="I4648" s="475" t="str">
        <f t="shared" si="510"/>
        <v/>
      </c>
      <c r="J4648" s="471">
        <f>'Potential Projects'!D4649</f>
        <v>13.306148486606254</v>
      </c>
      <c r="K4648" s="471">
        <f>'Potential Projects'!E4649</f>
        <v>82.319415287035042</v>
      </c>
      <c r="L4648" s="476">
        <f t="shared" si="511"/>
        <v>1183.3744362263587</v>
      </c>
      <c r="M4648" s="471">
        <f t="shared" si="507"/>
        <v>1546.0314085468135</v>
      </c>
      <c r="N4648" s="467">
        <f t="shared" si="512"/>
        <v>0</v>
      </c>
      <c r="O4648" s="475" t="str">
        <f t="shared" si="513"/>
        <v/>
      </c>
    </row>
    <row r="4649" spans="1:15" hidden="1">
      <c r="A4649" s="475">
        <f t="shared" si="508"/>
        <v>43647</v>
      </c>
      <c r="B4649" s="475">
        <v>43659</v>
      </c>
      <c r="C4649" s="467">
        <v>16</v>
      </c>
      <c r="D4649" s="467">
        <v>1311</v>
      </c>
      <c r="E4649" s="467">
        <v>11</v>
      </c>
      <c r="F4649" s="467">
        <v>19</v>
      </c>
      <c r="G4649" s="467">
        <f t="array" ref="G4649">MAX(IF($A$2:$A$8761=A4649,$D$2:$D$8761))</f>
        <v>1590</v>
      </c>
      <c r="H4649" s="467">
        <f t="shared" si="509"/>
        <v>0</v>
      </c>
      <c r="I4649" s="475" t="str">
        <f t="shared" si="510"/>
        <v/>
      </c>
      <c r="J4649" s="471">
        <f>'Potential Projects'!D4650</f>
        <v>14.224293410488999</v>
      </c>
      <c r="K4649" s="471">
        <f>'Potential Projects'!E4650</f>
        <v>71.418745807353261</v>
      </c>
      <c r="L4649" s="476">
        <f t="shared" si="511"/>
        <v>1195.3569607821578</v>
      </c>
      <c r="M4649" s="471">
        <f t="shared" si="507"/>
        <v>1546.0314085468135</v>
      </c>
      <c r="N4649" s="467">
        <f t="shared" si="512"/>
        <v>0</v>
      </c>
      <c r="O4649" s="475" t="str">
        <f t="shared" si="513"/>
        <v/>
      </c>
    </row>
    <row r="4650" spans="1:15" hidden="1">
      <c r="A4650" s="475">
        <f t="shared" si="508"/>
        <v>43647</v>
      </c>
      <c r="B4650" s="475">
        <v>43659</v>
      </c>
      <c r="C4650" s="467">
        <v>17</v>
      </c>
      <c r="D4650" s="467">
        <v>1301</v>
      </c>
      <c r="E4650" s="467">
        <v>21</v>
      </c>
      <c r="F4650" s="467">
        <v>19</v>
      </c>
      <c r="G4650" s="467">
        <f t="array" ref="G4650">MAX(IF($A$2:$A$8761=A4650,$D$2:$D$8761))</f>
        <v>1590</v>
      </c>
      <c r="H4650" s="467">
        <f t="shared" si="509"/>
        <v>0</v>
      </c>
      <c r="I4650" s="475" t="str">
        <f t="shared" si="510"/>
        <v/>
      </c>
      <c r="J4650" s="471">
        <f>'Potential Projects'!D4651</f>
        <v>8.1379446610318311</v>
      </c>
      <c r="K4650" s="471">
        <f>'Potential Projects'!E4651</f>
        <v>67.644384110943889</v>
      </c>
      <c r="L4650" s="476">
        <f t="shared" si="511"/>
        <v>1185.2176712280243</v>
      </c>
      <c r="M4650" s="471">
        <f t="shared" si="507"/>
        <v>1546.0314085468135</v>
      </c>
      <c r="N4650" s="467">
        <f t="shared" si="512"/>
        <v>0</v>
      </c>
      <c r="O4650" s="475" t="str">
        <f t="shared" si="513"/>
        <v/>
      </c>
    </row>
    <row r="4651" spans="1:15" hidden="1">
      <c r="A4651" s="475">
        <f t="shared" si="508"/>
        <v>43647</v>
      </c>
      <c r="B4651" s="475">
        <v>43659</v>
      </c>
      <c r="C4651" s="467">
        <v>18</v>
      </c>
      <c r="D4651" s="467">
        <v>1332</v>
      </c>
      <c r="E4651" s="467">
        <v>23</v>
      </c>
      <c r="F4651" s="467">
        <v>19</v>
      </c>
      <c r="G4651" s="467">
        <f t="array" ref="G4651">MAX(IF($A$2:$A$8761=A4651,$D$2:$D$8761))</f>
        <v>1590</v>
      </c>
      <c r="H4651" s="467">
        <f t="shared" si="509"/>
        <v>0</v>
      </c>
      <c r="I4651" s="475" t="str">
        <f t="shared" si="510"/>
        <v/>
      </c>
      <c r="J4651" s="471">
        <f>'Potential Projects'!D4652</f>
        <v>8.1167495903487961</v>
      </c>
      <c r="K4651" s="471">
        <f>'Potential Projects'!E4652</f>
        <v>47.238581165340783</v>
      </c>
      <c r="L4651" s="476">
        <f t="shared" si="511"/>
        <v>1234.6446692443105</v>
      </c>
      <c r="M4651" s="471">
        <f t="shared" si="507"/>
        <v>1546.0314085468135</v>
      </c>
      <c r="N4651" s="467">
        <f t="shared" si="512"/>
        <v>0</v>
      </c>
      <c r="O4651" s="475" t="str">
        <f t="shared" si="513"/>
        <v/>
      </c>
    </row>
    <row r="4652" spans="1:15" hidden="1">
      <c r="A4652" s="475">
        <f t="shared" si="508"/>
        <v>43647</v>
      </c>
      <c r="B4652" s="475">
        <v>43659</v>
      </c>
      <c r="C4652" s="467">
        <v>19</v>
      </c>
      <c r="D4652" s="467">
        <v>1319</v>
      </c>
      <c r="E4652" s="467">
        <v>26</v>
      </c>
      <c r="F4652" s="467">
        <v>16</v>
      </c>
      <c r="G4652" s="467">
        <f t="array" ref="G4652">MAX(IF($A$2:$A$8761=A4652,$D$2:$D$8761))</f>
        <v>1590</v>
      </c>
      <c r="H4652" s="467">
        <f t="shared" si="509"/>
        <v>0</v>
      </c>
      <c r="I4652" s="475" t="str">
        <f t="shared" si="510"/>
        <v/>
      </c>
      <c r="J4652" s="471">
        <f>'Potential Projects'!D4653</f>
        <v>17.614687687907395</v>
      </c>
      <c r="K4652" s="471">
        <f>'Potential Projects'!E4653</f>
        <v>52.896603579875297</v>
      </c>
      <c r="L4652" s="476">
        <f t="shared" si="511"/>
        <v>1206.4887087322172</v>
      </c>
      <c r="M4652" s="471">
        <f t="shared" si="507"/>
        <v>1546.0314085468135</v>
      </c>
      <c r="N4652" s="467">
        <f t="shared" si="512"/>
        <v>0</v>
      </c>
      <c r="O4652" s="475" t="str">
        <f t="shared" si="513"/>
        <v/>
      </c>
    </row>
    <row r="4653" spans="1:15" hidden="1">
      <c r="A4653" s="475">
        <f t="shared" si="508"/>
        <v>43647</v>
      </c>
      <c r="B4653" s="475">
        <v>43659</v>
      </c>
      <c r="C4653" s="467">
        <v>20</v>
      </c>
      <c r="D4653" s="467">
        <v>1264</v>
      </c>
      <c r="E4653" s="467">
        <v>42</v>
      </c>
      <c r="F4653" s="467">
        <v>3</v>
      </c>
      <c r="G4653" s="467">
        <f t="array" ref="G4653">MAX(IF($A$2:$A$8761=A4653,$D$2:$D$8761))</f>
        <v>1590</v>
      </c>
      <c r="H4653" s="467">
        <f t="shared" si="509"/>
        <v>0</v>
      </c>
      <c r="I4653" s="475" t="str">
        <f t="shared" si="510"/>
        <v/>
      </c>
      <c r="J4653" s="471">
        <f>'Potential Projects'!D4654</f>
        <v>15.327152079014327</v>
      </c>
      <c r="K4653" s="471">
        <f>'Potential Projects'!E4654</f>
        <v>30.158127768221888</v>
      </c>
      <c r="L4653" s="476">
        <f t="shared" si="511"/>
        <v>1173.5147201527639</v>
      </c>
      <c r="M4653" s="471">
        <f t="shared" si="507"/>
        <v>1546.0314085468135</v>
      </c>
      <c r="N4653" s="467">
        <f t="shared" si="512"/>
        <v>0</v>
      </c>
      <c r="O4653" s="475" t="str">
        <f t="shared" si="513"/>
        <v/>
      </c>
    </row>
    <row r="4654" spans="1:15" hidden="1">
      <c r="A4654" s="475">
        <f t="shared" si="508"/>
        <v>43647</v>
      </c>
      <c r="B4654" s="475">
        <v>43659</v>
      </c>
      <c r="C4654" s="467">
        <v>21</v>
      </c>
      <c r="D4654" s="467">
        <v>1199</v>
      </c>
      <c r="E4654" s="467">
        <v>33</v>
      </c>
      <c r="F4654" s="467">
        <v>1</v>
      </c>
      <c r="G4654" s="467">
        <f t="array" ref="G4654">MAX(IF($A$2:$A$8761=A4654,$D$2:$D$8761))</f>
        <v>1590</v>
      </c>
      <c r="H4654" s="467">
        <f t="shared" si="509"/>
        <v>0</v>
      </c>
      <c r="I4654" s="475" t="str">
        <f t="shared" si="510"/>
        <v/>
      </c>
      <c r="J4654" s="471">
        <f>'Potential Projects'!D4655</f>
        <v>13.098749346018238</v>
      </c>
      <c r="K4654" s="471">
        <f>'Potential Projects'!E4655</f>
        <v>28.885405181681357</v>
      </c>
      <c r="L4654" s="476">
        <f t="shared" si="511"/>
        <v>1123.0158454723005</v>
      </c>
      <c r="M4654" s="471">
        <f t="shared" si="507"/>
        <v>1546.0314085468135</v>
      </c>
      <c r="N4654" s="467">
        <f t="shared" si="512"/>
        <v>0</v>
      </c>
      <c r="O4654" s="475" t="str">
        <f t="shared" si="513"/>
        <v/>
      </c>
    </row>
    <row r="4655" spans="1:15" hidden="1">
      <c r="A4655" s="475">
        <f t="shared" si="508"/>
        <v>43647</v>
      </c>
      <c r="B4655" s="475">
        <v>43659</v>
      </c>
      <c r="C4655" s="467">
        <v>22</v>
      </c>
      <c r="D4655" s="467">
        <v>1139</v>
      </c>
      <c r="E4655" s="467">
        <v>34</v>
      </c>
      <c r="F4655" s="467">
        <v>0</v>
      </c>
      <c r="G4655" s="467">
        <f t="array" ref="G4655">MAX(IF($A$2:$A$8761=A4655,$D$2:$D$8761))</f>
        <v>1590</v>
      </c>
      <c r="H4655" s="467">
        <f t="shared" si="509"/>
        <v>0</v>
      </c>
      <c r="I4655" s="475" t="str">
        <f t="shared" si="510"/>
        <v/>
      </c>
      <c r="J4655" s="471">
        <f>'Potential Projects'!D4656</f>
        <v>10.793361479863469</v>
      </c>
      <c r="K4655" s="471">
        <f>'Potential Projects'!E4656</f>
        <v>36.816649376478175</v>
      </c>
      <c r="L4655" s="476">
        <f t="shared" si="511"/>
        <v>1057.3899891436583</v>
      </c>
      <c r="M4655" s="471">
        <f t="shared" si="507"/>
        <v>1546.0314085468135</v>
      </c>
      <c r="N4655" s="467">
        <f t="shared" si="512"/>
        <v>0</v>
      </c>
      <c r="O4655" s="475" t="str">
        <f t="shared" si="513"/>
        <v/>
      </c>
    </row>
    <row r="4656" spans="1:15" hidden="1">
      <c r="A4656" s="475">
        <f t="shared" si="508"/>
        <v>43647</v>
      </c>
      <c r="B4656" s="475">
        <v>43659</v>
      </c>
      <c r="C4656" s="467">
        <v>23</v>
      </c>
      <c r="D4656" s="467">
        <v>1041</v>
      </c>
      <c r="E4656" s="467">
        <v>55</v>
      </c>
      <c r="F4656" s="467">
        <v>0</v>
      </c>
      <c r="G4656" s="467">
        <f t="array" ref="G4656">MAX(IF($A$2:$A$8761=A4656,$D$2:$D$8761))</f>
        <v>1590</v>
      </c>
      <c r="H4656" s="467">
        <f t="shared" si="509"/>
        <v>0</v>
      </c>
      <c r="I4656" s="475" t="str">
        <f t="shared" si="510"/>
        <v/>
      </c>
      <c r="J4656" s="471">
        <f>'Potential Projects'!D4657</f>
        <v>3.1324961971546639</v>
      </c>
      <c r="K4656" s="471">
        <f>'Potential Projects'!E4657</f>
        <v>27.785560094603312</v>
      </c>
      <c r="L4656" s="476">
        <f t="shared" si="511"/>
        <v>955.08194370824208</v>
      </c>
      <c r="M4656" s="471">
        <f t="shared" si="507"/>
        <v>1546.0314085468135</v>
      </c>
      <c r="N4656" s="467">
        <f t="shared" si="512"/>
        <v>0</v>
      </c>
      <c r="O4656" s="475" t="str">
        <f t="shared" si="513"/>
        <v/>
      </c>
    </row>
    <row r="4657" spans="1:15" hidden="1">
      <c r="A4657" s="475">
        <f t="shared" si="508"/>
        <v>43647</v>
      </c>
      <c r="B4657" s="475">
        <v>43659</v>
      </c>
      <c r="C4657" s="467">
        <v>24</v>
      </c>
      <c r="D4657" s="467">
        <v>950</v>
      </c>
      <c r="E4657" s="467">
        <v>53</v>
      </c>
      <c r="F4657" s="467">
        <v>0</v>
      </c>
      <c r="G4657" s="467">
        <f t="array" ref="G4657">MAX(IF($A$2:$A$8761=A4657,$D$2:$D$8761))</f>
        <v>1590</v>
      </c>
      <c r="H4657" s="467">
        <f t="shared" si="509"/>
        <v>0</v>
      </c>
      <c r="I4657" s="475" t="str">
        <f t="shared" si="510"/>
        <v/>
      </c>
      <c r="J4657" s="471">
        <f>'Potential Projects'!D4658</f>
        <v>4.6077324980432141E-2</v>
      </c>
      <c r="K4657" s="471">
        <f>'Potential Projects'!E4658</f>
        <v>52.144077993979792</v>
      </c>
      <c r="L4657" s="476">
        <f t="shared" si="511"/>
        <v>844.80984468103986</v>
      </c>
      <c r="M4657" s="471">
        <f t="shared" si="507"/>
        <v>1546.0314085468135</v>
      </c>
      <c r="N4657" s="467">
        <f t="shared" si="512"/>
        <v>0</v>
      </c>
      <c r="O4657" s="475" t="str">
        <f t="shared" si="513"/>
        <v/>
      </c>
    </row>
    <row r="4658" spans="1:15" hidden="1">
      <c r="A4658" s="475">
        <f t="shared" si="508"/>
        <v>43647</v>
      </c>
      <c r="B4658" s="475">
        <v>43660</v>
      </c>
      <c r="C4658" s="467">
        <v>1</v>
      </c>
      <c r="D4658" s="467">
        <v>881</v>
      </c>
      <c r="E4658" s="467">
        <v>41</v>
      </c>
      <c r="F4658" s="467">
        <v>0</v>
      </c>
      <c r="G4658" s="467">
        <f t="array" ref="G4658">MAX(IF($A$2:$A$8761=A4658,$D$2:$D$8761))</f>
        <v>1590</v>
      </c>
      <c r="H4658" s="467">
        <f t="shared" si="509"/>
        <v>0</v>
      </c>
      <c r="I4658" s="475" t="str">
        <f t="shared" si="510"/>
        <v/>
      </c>
      <c r="J4658" s="471">
        <f>'Potential Projects'!D4659</f>
        <v>2.4658448146596208</v>
      </c>
      <c r="K4658" s="471">
        <f>'Potential Projects'!E4659</f>
        <v>62.54019549559235</v>
      </c>
      <c r="L4658" s="476">
        <f t="shared" si="511"/>
        <v>774.99395968974807</v>
      </c>
      <c r="M4658" s="471">
        <f t="shared" si="507"/>
        <v>1546.0314085468135</v>
      </c>
      <c r="N4658" s="467">
        <f t="shared" si="512"/>
        <v>0</v>
      </c>
      <c r="O4658" s="475" t="str">
        <f t="shared" si="513"/>
        <v/>
      </c>
    </row>
    <row r="4659" spans="1:15" hidden="1">
      <c r="A4659" s="475">
        <f t="shared" si="508"/>
        <v>43647</v>
      </c>
      <c r="B4659" s="475">
        <v>43660</v>
      </c>
      <c r="C4659" s="467">
        <v>2</v>
      </c>
      <c r="D4659" s="467">
        <v>837</v>
      </c>
      <c r="E4659" s="467">
        <v>69</v>
      </c>
      <c r="F4659" s="467">
        <v>0</v>
      </c>
      <c r="G4659" s="467">
        <f t="array" ref="G4659">MAX(IF($A$2:$A$8761=A4659,$D$2:$D$8761))</f>
        <v>1590</v>
      </c>
      <c r="H4659" s="467">
        <f t="shared" si="509"/>
        <v>0</v>
      </c>
      <c r="I4659" s="475" t="str">
        <f t="shared" si="510"/>
        <v/>
      </c>
      <c r="J4659" s="471">
        <f>'Potential Projects'!D4660</f>
        <v>0.15237502573896891</v>
      </c>
      <c r="K4659" s="471">
        <f>'Potential Projects'!E4660</f>
        <v>91.851927542463983</v>
      </c>
      <c r="L4659" s="476">
        <f t="shared" si="511"/>
        <v>675.99569743179711</v>
      </c>
      <c r="M4659" s="471">
        <f t="shared" si="507"/>
        <v>1546.0314085468135</v>
      </c>
      <c r="N4659" s="467">
        <f t="shared" si="512"/>
        <v>0</v>
      </c>
      <c r="O4659" s="475" t="str">
        <f t="shared" si="513"/>
        <v/>
      </c>
    </row>
    <row r="4660" spans="1:15" hidden="1">
      <c r="A4660" s="475">
        <f t="shared" si="508"/>
        <v>43647</v>
      </c>
      <c r="B4660" s="475">
        <v>43660</v>
      </c>
      <c r="C4660" s="467">
        <v>3</v>
      </c>
      <c r="D4660" s="467">
        <v>800</v>
      </c>
      <c r="E4660" s="467">
        <v>48</v>
      </c>
      <c r="F4660" s="467">
        <v>0</v>
      </c>
      <c r="G4660" s="467">
        <f t="array" ref="G4660">MAX(IF($A$2:$A$8761=A4660,$D$2:$D$8761))</f>
        <v>1590</v>
      </c>
      <c r="H4660" s="467">
        <f t="shared" si="509"/>
        <v>0</v>
      </c>
      <c r="I4660" s="475" t="str">
        <f t="shared" si="510"/>
        <v/>
      </c>
      <c r="J4660" s="471">
        <f>'Potential Projects'!D4661</f>
        <v>0</v>
      </c>
      <c r="K4660" s="471">
        <f>'Potential Projects'!E4661</f>
        <v>46.680053859385083</v>
      </c>
      <c r="L4660" s="476">
        <f t="shared" si="511"/>
        <v>705.31994614061489</v>
      </c>
      <c r="M4660" s="471">
        <f t="shared" si="507"/>
        <v>1546.0314085468135</v>
      </c>
      <c r="N4660" s="467">
        <f t="shared" si="512"/>
        <v>0</v>
      </c>
      <c r="O4660" s="475" t="str">
        <f t="shared" si="513"/>
        <v/>
      </c>
    </row>
    <row r="4661" spans="1:15" hidden="1">
      <c r="A4661" s="475">
        <f t="shared" si="508"/>
        <v>43647</v>
      </c>
      <c r="B4661" s="475">
        <v>43660</v>
      </c>
      <c r="C4661" s="467">
        <v>4</v>
      </c>
      <c r="D4661" s="467">
        <v>792</v>
      </c>
      <c r="E4661" s="467">
        <v>58</v>
      </c>
      <c r="F4661" s="467">
        <v>0</v>
      </c>
      <c r="G4661" s="467">
        <f t="array" ref="G4661">MAX(IF($A$2:$A$8761=A4661,$D$2:$D$8761))</f>
        <v>1590</v>
      </c>
      <c r="H4661" s="467">
        <f t="shared" si="509"/>
        <v>0</v>
      </c>
      <c r="I4661" s="475" t="str">
        <f t="shared" si="510"/>
        <v/>
      </c>
      <c r="J4661" s="471">
        <f>'Potential Projects'!D4662</f>
        <v>2.5734669598756308</v>
      </c>
      <c r="K4661" s="471">
        <f>'Potential Projects'!E4662</f>
        <v>65.942987905826698</v>
      </c>
      <c r="L4661" s="476">
        <f t="shared" si="511"/>
        <v>665.48354513429763</v>
      </c>
      <c r="M4661" s="471">
        <f t="shared" si="507"/>
        <v>1546.0314085468135</v>
      </c>
      <c r="N4661" s="467">
        <f t="shared" si="512"/>
        <v>0</v>
      </c>
      <c r="O4661" s="475" t="str">
        <f t="shared" si="513"/>
        <v/>
      </c>
    </row>
    <row r="4662" spans="1:15" hidden="1">
      <c r="A4662" s="475">
        <f t="shared" si="508"/>
        <v>43647</v>
      </c>
      <c r="B4662" s="475">
        <v>43660</v>
      </c>
      <c r="C4662" s="467">
        <v>5</v>
      </c>
      <c r="D4662" s="467">
        <v>787</v>
      </c>
      <c r="E4662" s="467">
        <v>64</v>
      </c>
      <c r="F4662" s="467">
        <v>0</v>
      </c>
      <c r="G4662" s="467">
        <f t="array" ref="G4662">MAX(IF($A$2:$A$8761=A4662,$D$2:$D$8761))</f>
        <v>1590</v>
      </c>
      <c r="H4662" s="467">
        <f t="shared" si="509"/>
        <v>0</v>
      </c>
      <c r="I4662" s="475" t="str">
        <f t="shared" si="510"/>
        <v/>
      </c>
      <c r="J4662" s="471">
        <f>'Potential Projects'!D4663</f>
        <v>1.9711656050259836</v>
      </c>
      <c r="K4662" s="471">
        <f>'Potential Projects'!E4663</f>
        <v>87.138082240378424</v>
      </c>
      <c r="L4662" s="476">
        <f t="shared" si="511"/>
        <v>633.8907521545957</v>
      </c>
      <c r="M4662" s="471">
        <f t="shared" si="507"/>
        <v>1546.0314085468135</v>
      </c>
      <c r="N4662" s="467">
        <f t="shared" si="512"/>
        <v>0</v>
      </c>
      <c r="O4662" s="475" t="str">
        <f t="shared" si="513"/>
        <v/>
      </c>
    </row>
    <row r="4663" spans="1:15" hidden="1">
      <c r="A4663" s="475">
        <f t="shared" si="508"/>
        <v>43647</v>
      </c>
      <c r="B4663" s="475">
        <v>43660</v>
      </c>
      <c r="C4663" s="467">
        <v>6</v>
      </c>
      <c r="D4663" s="467">
        <v>763</v>
      </c>
      <c r="E4663" s="467">
        <v>62</v>
      </c>
      <c r="F4663" s="467">
        <v>0</v>
      </c>
      <c r="G4663" s="467">
        <f t="array" ref="G4663">MAX(IF($A$2:$A$8761=A4663,$D$2:$D$8761))</f>
        <v>1590</v>
      </c>
      <c r="H4663" s="467">
        <f t="shared" si="509"/>
        <v>0</v>
      </c>
      <c r="I4663" s="475" t="str">
        <f t="shared" si="510"/>
        <v/>
      </c>
      <c r="J4663" s="471">
        <f>'Potential Projects'!D4664</f>
        <v>1.2828252976607089</v>
      </c>
      <c r="K4663" s="471">
        <f>'Potential Projects'!E4664</f>
        <v>70.62319640937433</v>
      </c>
      <c r="L4663" s="476">
        <f t="shared" si="511"/>
        <v>629.09397829296495</v>
      </c>
      <c r="M4663" s="471">
        <f t="shared" si="507"/>
        <v>1546.0314085468135</v>
      </c>
      <c r="N4663" s="467">
        <f t="shared" si="512"/>
        <v>0</v>
      </c>
      <c r="O4663" s="475" t="str">
        <f t="shared" si="513"/>
        <v/>
      </c>
    </row>
    <row r="4664" spans="1:15" hidden="1">
      <c r="A4664" s="475">
        <f t="shared" si="508"/>
        <v>43647</v>
      </c>
      <c r="B4664" s="475">
        <v>43660</v>
      </c>
      <c r="C4664" s="467">
        <v>7</v>
      </c>
      <c r="D4664" s="467">
        <v>804</v>
      </c>
      <c r="E4664" s="467">
        <v>30</v>
      </c>
      <c r="F4664" s="467">
        <v>2</v>
      </c>
      <c r="G4664" s="467">
        <f t="array" ref="G4664">MAX(IF($A$2:$A$8761=A4664,$D$2:$D$8761))</f>
        <v>1590</v>
      </c>
      <c r="H4664" s="467">
        <f t="shared" si="509"/>
        <v>0</v>
      </c>
      <c r="I4664" s="475" t="str">
        <f t="shared" si="510"/>
        <v/>
      </c>
      <c r="J4664" s="471">
        <f>'Potential Projects'!D4665</f>
        <v>5.338788817961821</v>
      </c>
      <c r="K4664" s="471">
        <f>'Potential Projects'!E4665</f>
        <v>19.918460492367231</v>
      </c>
      <c r="L4664" s="476">
        <f t="shared" si="511"/>
        <v>746.74275068967097</v>
      </c>
      <c r="M4664" s="471">
        <f t="shared" si="507"/>
        <v>1546.0314085468135</v>
      </c>
      <c r="N4664" s="467">
        <f t="shared" si="512"/>
        <v>0</v>
      </c>
      <c r="O4664" s="475" t="str">
        <f t="shared" si="513"/>
        <v/>
      </c>
    </row>
    <row r="4665" spans="1:15" hidden="1">
      <c r="A4665" s="475">
        <f t="shared" si="508"/>
        <v>43647</v>
      </c>
      <c r="B4665" s="475">
        <v>43660</v>
      </c>
      <c r="C4665" s="467">
        <v>8</v>
      </c>
      <c r="D4665" s="467">
        <v>883</v>
      </c>
      <c r="E4665" s="467">
        <v>28</v>
      </c>
      <c r="F4665" s="467">
        <v>4</v>
      </c>
      <c r="G4665" s="467">
        <f t="array" ref="G4665">MAX(IF($A$2:$A$8761=A4665,$D$2:$D$8761))</f>
        <v>1590</v>
      </c>
      <c r="H4665" s="467">
        <f t="shared" si="509"/>
        <v>0</v>
      </c>
      <c r="I4665" s="475" t="str">
        <f t="shared" si="510"/>
        <v/>
      </c>
      <c r="J4665" s="471">
        <f>'Potential Projects'!D4666</f>
        <v>3.4189548781685337</v>
      </c>
      <c r="K4665" s="471">
        <f>'Potential Projects'!E4666</f>
        <v>11.348117125349388</v>
      </c>
      <c r="L4665" s="476">
        <f t="shared" si="511"/>
        <v>836.23292799648209</v>
      </c>
      <c r="M4665" s="471">
        <f t="shared" si="507"/>
        <v>1546.0314085468135</v>
      </c>
      <c r="N4665" s="467">
        <f t="shared" si="512"/>
        <v>0</v>
      </c>
      <c r="O4665" s="475" t="str">
        <f t="shared" si="513"/>
        <v/>
      </c>
    </row>
    <row r="4666" spans="1:15" hidden="1">
      <c r="A4666" s="475">
        <f t="shared" si="508"/>
        <v>43647</v>
      </c>
      <c r="B4666" s="475">
        <v>43660</v>
      </c>
      <c r="C4666" s="467">
        <v>9</v>
      </c>
      <c r="D4666" s="467">
        <v>930</v>
      </c>
      <c r="E4666" s="467">
        <v>40</v>
      </c>
      <c r="F4666" s="467">
        <v>10</v>
      </c>
      <c r="G4666" s="467">
        <f t="array" ref="G4666">MAX(IF($A$2:$A$8761=A4666,$D$2:$D$8761))</f>
        <v>1590</v>
      </c>
      <c r="H4666" s="467">
        <f t="shared" si="509"/>
        <v>0</v>
      </c>
      <c r="I4666" s="475" t="str">
        <f t="shared" si="510"/>
        <v/>
      </c>
      <c r="J4666" s="471">
        <f>'Potential Projects'!D4667</f>
        <v>4.9955688969575975</v>
      </c>
      <c r="K4666" s="471">
        <f>'Potential Projects'!E4667</f>
        <v>3.9355054289400129</v>
      </c>
      <c r="L4666" s="476">
        <f t="shared" si="511"/>
        <v>871.06892567410239</v>
      </c>
      <c r="M4666" s="471">
        <f t="shared" si="507"/>
        <v>1546.0314085468135</v>
      </c>
      <c r="N4666" s="467">
        <f t="shared" si="512"/>
        <v>0</v>
      </c>
      <c r="O4666" s="475" t="str">
        <f t="shared" si="513"/>
        <v/>
      </c>
    </row>
    <row r="4667" spans="1:15" hidden="1">
      <c r="A4667" s="475">
        <f t="shared" si="508"/>
        <v>43647</v>
      </c>
      <c r="B4667" s="475">
        <v>43660</v>
      </c>
      <c r="C4667" s="467">
        <v>10</v>
      </c>
      <c r="D4667" s="467">
        <v>978</v>
      </c>
      <c r="E4667" s="467">
        <v>48</v>
      </c>
      <c r="F4667" s="467">
        <v>12</v>
      </c>
      <c r="G4667" s="467">
        <f t="array" ref="G4667">MAX(IF($A$2:$A$8761=A4667,$D$2:$D$8761))</f>
        <v>1590</v>
      </c>
      <c r="H4667" s="467">
        <f t="shared" si="509"/>
        <v>0</v>
      </c>
      <c r="I4667" s="475" t="str">
        <f t="shared" si="510"/>
        <v/>
      </c>
      <c r="J4667" s="471">
        <f>'Potential Projects'!D4668</f>
        <v>8.9410217068665077</v>
      </c>
      <c r="K4667" s="471">
        <f>'Potential Projects'!E4668</f>
        <v>1.3047948828208988</v>
      </c>
      <c r="L4667" s="476">
        <f t="shared" si="511"/>
        <v>907.75418341031252</v>
      </c>
      <c r="M4667" s="471">
        <f t="shared" ref="M4667:M4730" si="514">MAX($L$4346:$L$5089)</f>
        <v>1546.0314085468135</v>
      </c>
      <c r="N4667" s="467">
        <f t="shared" si="512"/>
        <v>0</v>
      </c>
      <c r="O4667" s="475" t="str">
        <f t="shared" si="513"/>
        <v/>
      </c>
    </row>
    <row r="4668" spans="1:15" hidden="1">
      <c r="A4668" s="475">
        <f t="shared" si="508"/>
        <v>43647</v>
      </c>
      <c r="B4668" s="475">
        <v>43660</v>
      </c>
      <c r="C4668" s="467">
        <v>11</v>
      </c>
      <c r="D4668" s="467">
        <v>994</v>
      </c>
      <c r="E4668" s="467">
        <v>45</v>
      </c>
      <c r="F4668" s="467">
        <v>16</v>
      </c>
      <c r="G4668" s="467">
        <f t="array" ref="G4668">MAX(IF($A$2:$A$8761=A4668,$D$2:$D$8761))</f>
        <v>1590</v>
      </c>
      <c r="H4668" s="467">
        <f t="shared" si="509"/>
        <v>0</v>
      </c>
      <c r="I4668" s="475" t="str">
        <f t="shared" si="510"/>
        <v/>
      </c>
      <c r="J4668" s="471">
        <f>'Potential Projects'!D4669</f>
        <v>11.571145133157287</v>
      </c>
      <c r="K4668" s="471">
        <f>'Potential Projects'!E4669</f>
        <v>5.273154859170071</v>
      </c>
      <c r="L4668" s="476">
        <f t="shared" si="511"/>
        <v>916.15570000767264</v>
      </c>
      <c r="M4668" s="471">
        <f t="shared" si="514"/>
        <v>1546.0314085468135</v>
      </c>
      <c r="N4668" s="467">
        <f t="shared" si="512"/>
        <v>0</v>
      </c>
      <c r="O4668" s="475" t="str">
        <f t="shared" si="513"/>
        <v/>
      </c>
    </row>
    <row r="4669" spans="1:15" hidden="1">
      <c r="A4669" s="475">
        <f t="shared" si="508"/>
        <v>43647</v>
      </c>
      <c r="B4669" s="475">
        <v>43660</v>
      </c>
      <c r="C4669" s="467">
        <v>12</v>
      </c>
      <c r="D4669" s="467">
        <v>1040</v>
      </c>
      <c r="E4669" s="467">
        <v>48</v>
      </c>
      <c r="F4669" s="467">
        <v>17</v>
      </c>
      <c r="G4669" s="467">
        <f t="array" ref="G4669">MAX(IF($A$2:$A$8761=A4669,$D$2:$D$8761))</f>
        <v>1590</v>
      </c>
      <c r="H4669" s="467">
        <f t="shared" si="509"/>
        <v>0</v>
      </c>
      <c r="I4669" s="475" t="str">
        <f t="shared" si="510"/>
        <v/>
      </c>
      <c r="J4669" s="471">
        <f>'Potential Projects'!D4670</f>
        <v>14.98667284807126</v>
      </c>
      <c r="K4669" s="471">
        <f>'Potential Projects'!E4670</f>
        <v>4.1083829284024942</v>
      </c>
      <c r="L4669" s="476">
        <f t="shared" si="511"/>
        <v>955.90494422352617</v>
      </c>
      <c r="M4669" s="471">
        <f t="shared" si="514"/>
        <v>1546.0314085468135</v>
      </c>
      <c r="N4669" s="467">
        <f t="shared" si="512"/>
        <v>0</v>
      </c>
      <c r="O4669" s="475" t="str">
        <f t="shared" si="513"/>
        <v/>
      </c>
    </row>
    <row r="4670" spans="1:15" hidden="1">
      <c r="A4670" s="475">
        <f t="shared" si="508"/>
        <v>43647</v>
      </c>
      <c r="B4670" s="475">
        <v>43660</v>
      </c>
      <c r="C4670" s="467">
        <v>13</v>
      </c>
      <c r="D4670" s="467">
        <v>1080</v>
      </c>
      <c r="E4670" s="467">
        <v>35</v>
      </c>
      <c r="F4670" s="467">
        <v>18</v>
      </c>
      <c r="G4670" s="467">
        <f t="array" ref="G4670">MAX(IF($A$2:$A$8761=A4670,$D$2:$D$8761))</f>
        <v>1590</v>
      </c>
      <c r="H4670" s="467">
        <f t="shared" si="509"/>
        <v>0</v>
      </c>
      <c r="I4670" s="475" t="str">
        <f t="shared" si="510"/>
        <v/>
      </c>
      <c r="J4670" s="471">
        <f>'Potential Projects'!D4671</f>
        <v>10.354514033436205</v>
      </c>
      <c r="K4670" s="471">
        <f>'Potential Projects'!E4671</f>
        <v>3.2776322296280371</v>
      </c>
      <c r="L4670" s="476">
        <f t="shared" si="511"/>
        <v>1013.3678537369358</v>
      </c>
      <c r="M4670" s="471">
        <f t="shared" si="514"/>
        <v>1546.0314085468135</v>
      </c>
      <c r="N4670" s="467">
        <f t="shared" si="512"/>
        <v>0</v>
      </c>
      <c r="O4670" s="475" t="str">
        <f t="shared" si="513"/>
        <v/>
      </c>
    </row>
    <row r="4671" spans="1:15" hidden="1">
      <c r="A4671" s="475">
        <f t="shared" si="508"/>
        <v>43647</v>
      </c>
      <c r="B4671" s="475">
        <v>43660</v>
      </c>
      <c r="C4671" s="467">
        <v>14</v>
      </c>
      <c r="D4671" s="467">
        <v>1125</v>
      </c>
      <c r="E4671" s="467">
        <v>44</v>
      </c>
      <c r="F4671" s="467">
        <v>19</v>
      </c>
      <c r="G4671" s="467">
        <f t="array" ref="G4671">MAX(IF($A$2:$A$8761=A4671,$D$2:$D$8761))</f>
        <v>1590</v>
      </c>
      <c r="H4671" s="467">
        <f t="shared" si="509"/>
        <v>0</v>
      </c>
      <c r="I4671" s="475" t="str">
        <f t="shared" si="510"/>
        <v/>
      </c>
      <c r="J4671" s="471">
        <f>'Potential Projects'!D4672</f>
        <v>15.033495356092805</v>
      </c>
      <c r="K4671" s="471">
        <f>'Potential Projects'!E4672</f>
        <v>3.6476370135454745</v>
      </c>
      <c r="L4671" s="476">
        <f t="shared" si="511"/>
        <v>1043.3188676303619</v>
      </c>
      <c r="M4671" s="471">
        <f t="shared" si="514"/>
        <v>1546.0314085468135</v>
      </c>
      <c r="N4671" s="467">
        <f t="shared" si="512"/>
        <v>0</v>
      </c>
      <c r="O4671" s="475" t="str">
        <f t="shared" si="513"/>
        <v/>
      </c>
    </row>
    <row r="4672" spans="1:15" hidden="1">
      <c r="A4672" s="475">
        <f t="shared" si="508"/>
        <v>43647</v>
      </c>
      <c r="B4672" s="475">
        <v>43660</v>
      </c>
      <c r="C4672" s="467">
        <v>15</v>
      </c>
      <c r="D4672" s="467">
        <v>1157</v>
      </c>
      <c r="E4672" s="467">
        <v>38</v>
      </c>
      <c r="F4672" s="467">
        <v>19</v>
      </c>
      <c r="G4672" s="467">
        <f t="array" ref="G4672">MAX(IF($A$2:$A$8761=A4672,$D$2:$D$8761))</f>
        <v>1590</v>
      </c>
      <c r="H4672" s="467">
        <f t="shared" si="509"/>
        <v>0</v>
      </c>
      <c r="I4672" s="475" t="str">
        <f t="shared" si="510"/>
        <v/>
      </c>
      <c r="J4672" s="471">
        <f>'Potential Projects'!D4673</f>
        <v>15.16012509779303</v>
      </c>
      <c r="K4672" s="471">
        <f>'Potential Projects'!E4673</f>
        <v>5.0259635024725862</v>
      </c>
      <c r="L4672" s="476">
        <f t="shared" si="511"/>
        <v>1079.8139113997343</v>
      </c>
      <c r="M4672" s="471">
        <f t="shared" si="514"/>
        <v>1546.0314085468135</v>
      </c>
      <c r="N4672" s="467">
        <f t="shared" si="512"/>
        <v>0</v>
      </c>
      <c r="O4672" s="475" t="str">
        <f t="shared" si="513"/>
        <v/>
      </c>
    </row>
    <row r="4673" spans="1:15" hidden="1">
      <c r="A4673" s="475">
        <f t="shared" si="508"/>
        <v>43647</v>
      </c>
      <c r="B4673" s="475">
        <v>43660</v>
      </c>
      <c r="C4673" s="467">
        <v>16</v>
      </c>
      <c r="D4673" s="467">
        <v>1204</v>
      </c>
      <c r="E4673" s="467">
        <v>26</v>
      </c>
      <c r="F4673" s="467">
        <v>20</v>
      </c>
      <c r="G4673" s="467">
        <f t="array" ref="G4673">MAX(IF($A$2:$A$8761=A4673,$D$2:$D$8761))</f>
        <v>1590</v>
      </c>
      <c r="H4673" s="467">
        <f t="shared" si="509"/>
        <v>0</v>
      </c>
      <c r="I4673" s="475" t="str">
        <f t="shared" si="510"/>
        <v/>
      </c>
      <c r="J4673" s="471">
        <f>'Potential Projects'!D4674</f>
        <v>11.62426146377635</v>
      </c>
      <c r="K4673" s="471">
        <f>'Potential Projects'!E4674</f>
        <v>3.499009299075468</v>
      </c>
      <c r="L4673" s="476">
        <f t="shared" si="511"/>
        <v>1142.8767292371483</v>
      </c>
      <c r="M4673" s="471">
        <f t="shared" si="514"/>
        <v>1546.0314085468135</v>
      </c>
      <c r="N4673" s="467">
        <f t="shared" si="512"/>
        <v>0</v>
      </c>
      <c r="O4673" s="475" t="str">
        <f t="shared" si="513"/>
        <v/>
      </c>
    </row>
    <row r="4674" spans="1:15" hidden="1">
      <c r="A4674" s="475">
        <f t="shared" ref="A4674:A4737" si="515">DATE(YEAR(B4674),MONTH(B4674),1)</f>
        <v>43647</v>
      </c>
      <c r="B4674" s="475">
        <v>43660</v>
      </c>
      <c r="C4674" s="467">
        <v>17</v>
      </c>
      <c r="D4674" s="467">
        <v>1243</v>
      </c>
      <c r="E4674" s="467">
        <v>21</v>
      </c>
      <c r="F4674" s="467">
        <v>19</v>
      </c>
      <c r="G4674" s="467">
        <f t="array" ref="G4674">MAX(IF($A$2:$A$8761=A4674,$D$2:$D$8761))</f>
        <v>1590</v>
      </c>
      <c r="H4674" s="467">
        <f t="shared" ref="H4674:H4737" si="516">IF(G4674=D4674,1,0)</f>
        <v>0</v>
      </c>
      <c r="I4674" s="475" t="str">
        <f t="shared" ref="I4674:I4737" si="517">IF(D4674=G4674,B4674,"")</f>
        <v/>
      </c>
      <c r="J4674" s="471">
        <f>'Potential Projects'!D4675</f>
        <v>11.391976688899774</v>
      </c>
      <c r="K4674" s="471">
        <f>'Potential Projects'!E4675</f>
        <v>3.7305556331971621</v>
      </c>
      <c r="L4674" s="476">
        <f t="shared" ref="L4674:L4737" si="518">D4674-E4674-F4674-J4674-K4674</f>
        <v>1187.877467677903</v>
      </c>
      <c r="M4674" s="471">
        <f t="shared" si="514"/>
        <v>1546.0314085468135</v>
      </c>
      <c r="N4674" s="467">
        <f t="shared" ref="N4674:N4737" si="519">IF(M4674=L4674,1,0)</f>
        <v>0</v>
      </c>
      <c r="O4674" s="475" t="str">
        <f t="shared" ref="O4674:O4737" si="520">IF(L4674=M4674,B4674,"")</f>
        <v/>
      </c>
    </row>
    <row r="4675" spans="1:15" hidden="1">
      <c r="A4675" s="475">
        <f t="shared" si="515"/>
        <v>43647</v>
      </c>
      <c r="B4675" s="475">
        <v>43660</v>
      </c>
      <c r="C4675" s="467">
        <v>18</v>
      </c>
      <c r="D4675" s="467">
        <v>1242</v>
      </c>
      <c r="E4675" s="467">
        <v>23</v>
      </c>
      <c r="F4675" s="467">
        <v>19</v>
      </c>
      <c r="G4675" s="467">
        <f t="array" ref="G4675">MAX(IF($A$2:$A$8761=A4675,$D$2:$D$8761))</f>
        <v>1590</v>
      </c>
      <c r="H4675" s="467">
        <f t="shared" si="516"/>
        <v>0</v>
      </c>
      <c r="I4675" s="475" t="str">
        <f t="shared" si="517"/>
        <v/>
      </c>
      <c r="J4675" s="471">
        <f>'Potential Projects'!D4676</f>
        <v>15.640439473530718</v>
      </c>
      <c r="K4675" s="471">
        <f>'Potential Projects'!E4676</f>
        <v>2.4367122661793164</v>
      </c>
      <c r="L4675" s="476">
        <f t="shared" si="518"/>
        <v>1181.92284826029</v>
      </c>
      <c r="M4675" s="471">
        <f t="shared" si="514"/>
        <v>1546.0314085468135</v>
      </c>
      <c r="N4675" s="467">
        <f t="shared" si="519"/>
        <v>0</v>
      </c>
      <c r="O4675" s="475" t="str">
        <f t="shared" si="520"/>
        <v/>
      </c>
    </row>
    <row r="4676" spans="1:15" hidden="1">
      <c r="A4676" s="475">
        <f t="shared" si="515"/>
        <v>43647</v>
      </c>
      <c r="B4676" s="475">
        <v>43660</v>
      </c>
      <c r="C4676" s="467">
        <v>19</v>
      </c>
      <c r="D4676" s="467">
        <v>1267</v>
      </c>
      <c r="E4676" s="467">
        <v>23</v>
      </c>
      <c r="F4676" s="467">
        <v>16</v>
      </c>
      <c r="G4676" s="467">
        <f t="array" ref="G4676">MAX(IF($A$2:$A$8761=A4676,$D$2:$D$8761))</f>
        <v>1590</v>
      </c>
      <c r="H4676" s="467">
        <f t="shared" si="516"/>
        <v>0</v>
      </c>
      <c r="I4676" s="475" t="str">
        <f t="shared" si="517"/>
        <v/>
      </c>
      <c r="J4676" s="471">
        <f>'Potential Projects'!D4677</f>
        <v>14.767989776217076</v>
      </c>
      <c r="K4676" s="471">
        <f>'Potential Projects'!E4677</f>
        <v>1.1577316706084715</v>
      </c>
      <c r="L4676" s="476">
        <f t="shared" si="518"/>
        <v>1212.0742785531745</v>
      </c>
      <c r="M4676" s="471">
        <f t="shared" si="514"/>
        <v>1546.0314085468135</v>
      </c>
      <c r="N4676" s="467">
        <f t="shared" si="519"/>
        <v>0</v>
      </c>
      <c r="O4676" s="475" t="str">
        <f t="shared" si="520"/>
        <v/>
      </c>
    </row>
    <row r="4677" spans="1:15" hidden="1">
      <c r="A4677" s="475">
        <f t="shared" si="515"/>
        <v>43647</v>
      </c>
      <c r="B4677" s="475">
        <v>43660</v>
      </c>
      <c r="C4677" s="467">
        <v>20</v>
      </c>
      <c r="D4677" s="467">
        <v>1243</v>
      </c>
      <c r="E4677" s="467">
        <v>11</v>
      </c>
      <c r="F4677" s="467">
        <v>3</v>
      </c>
      <c r="G4677" s="467">
        <f t="array" ref="G4677">MAX(IF($A$2:$A$8761=A4677,$D$2:$D$8761))</f>
        <v>1590</v>
      </c>
      <c r="H4677" s="467">
        <f t="shared" si="516"/>
        <v>0</v>
      </c>
      <c r="I4677" s="475" t="str">
        <f t="shared" si="517"/>
        <v/>
      </c>
      <c r="J4677" s="471">
        <f>'Potential Projects'!D4678</f>
        <v>7.185248155080207</v>
      </c>
      <c r="K4677" s="471">
        <f>'Potential Projects'!E4678</f>
        <v>52.214480595570848</v>
      </c>
      <c r="L4677" s="476">
        <f t="shared" si="518"/>
        <v>1169.6002712493489</v>
      </c>
      <c r="M4677" s="471">
        <f t="shared" si="514"/>
        <v>1546.0314085468135</v>
      </c>
      <c r="N4677" s="467">
        <f t="shared" si="519"/>
        <v>0</v>
      </c>
      <c r="O4677" s="475" t="str">
        <f t="shared" si="520"/>
        <v/>
      </c>
    </row>
    <row r="4678" spans="1:15" hidden="1">
      <c r="A4678" s="475">
        <f t="shared" si="515"/>
        <v>43647</v>
      </c>
      <c r="B4678" s="475">
        <v>43660</v>
      </c>
      <c r="C4678" s="467">
        <v>21</v>
      </c>
      <c r="D4678" s="467">
        <v>1172</v>
      </c>
      <c r="E4678" s="467">
        <v>8</v>
      </c>
      <c r="F4678" s="467">
        <v>1</v>
      </c>
      <c r="G4678" s="467">
        <f t="array" ref="G4678">MAX(IF($A$2:$A$8761=A4678,$D$2:$D$8761))</f>
        <v>1590</v>
      </c>
      <c r="H4678" s="467">
        <f t="shared" si="516"/>
        <v>0</v>
      </c>
      <c r="I4678" s="475" t="str">
        <f t="shared" si="517"/>
        <v/>
      </c>
      <c r="J4678" s="471">
        <f>'Potential Projects'!D4679</f>
        <v>88.246472423203798</v>
      </c>
      <c r="K4678" s="471">
        <f>'Potential Projects'!E4679</f>
        <v>58.531940711674906</v>
      </c>
      <c r="L4678" s="476">
        <f t="shared" si="518"/>
        <v>1016.2215868651213</v>
      </c>
      <c r="M4678" s="471">
        <f t="shared" si="514"/>
        <v>1546.0314085468135</v>
      </c>
      <c r="N4678" s="467">
        <f t="shared" si="519"/>
        <v>0</v>
      </c>
      <c r="O4678" s="475" t="str">
        <f t="shared" si="520"/>
        <v/>
      </c>
    </row>
    <row r="4679" spans="1:15" hidden="1">
      <c r="A4679" s="475">
        <f t="shared" si="515"/>
        <v>43647</v>
      </c>
      <c r="B4679" s="475">
        <v>43660</v>
      </c>
      <c r="C4679" s="467">
        <v>22</v>
      </c>
      <c r="D4679" s="467">
        <v>1141</v>
      </c>
      <c r="E4679" s="467">
        <v>6</v>
      </c>
      <c r="F4679" s="467">
        <v>0</v>
      </c>
      <c r="G4679" s="467">
        <f t="array" ref="G4679">MAX(IF($A$2:$A$8761=A4679,$D$2:$D$8761))</f>
        <v>1590</v>
      </c>
      <c r="H4679" s="467">
        <f t="shared" si="516"/>
        <v>0</v>
      </c>
      <c r="I4679" s="475" t="str">
        <f t="shared" si="517"/>
        <v/>
      </c>
      <c r="J4679" s="471">
        <f>'Potential Projects'!D4680</f>
        <v>109.29415746205633</v>
      </c>
      <c r="K4679" s="471">
        <f>'Potential Projects'!E4680</f>
        <v>43.728620350462258</v>
      </c>
      <c r="L4679" s="476">
        <f t="shared" si="518"/>
        <v>981.9772221874814</v>
      </c>
      <c r="M4679" s="471">
        <f t="shared" si="514"/>
        <v>1546.0314085468135</v>
      </c>
      <c r="N4679" s="467">
        <f t="shared" si="519"/>
        <v>0</v>
      </c>
      <c r="O4679" s="475" t="str">
        <f t="shared" si="520"/>
        <v/>
      </c>
    </row>
    <row r="4680" spans="1:15" hidden="1">
      <c r="A4680" s="475">
        <f t="shared" si="515"/>
        <v>43647</v>
      </c>
      <c r="B4680" s="475">
        <v>43660</v>
      </c>
      <c r="C4680" s="467">
        <v>23</v>
      </c>
      <c r="D4680" s="467">
        <v>1039</v>
      </c>
      <c r="E4680" s="467">
        <v>5</v>
      </c>
      <c r="F4680" s="467">
        <v>0</v>
      </c>
      <c r="G4680" s="467">
        <f t="array" ref="G4680">MAX(IF($A$2:$A$8761=A4680,$D$2:$D$8761))</f>
        <v>1590</v>
      </c>
      <c r="H4680" s="467">
        <f t="shared" si="516"/>
        <v>0</v>
      </c>
      <c r="I4680" s="475" t="str">
        <f t="shared" si="517"/>
        <v/>
      </c>
      <c r="J4680" s="471">
        <f>'Potential Projects'!D4681</f>
        <v>128.47785919058978</v>
      </c>
      <c r="K4680" s="471">
        <f>'Potential Projects'!E4681</f>
        <v>20.466818533648681</v>
      </c>
      <c r="L4680" s="476">
        <f t="shared" si="518"/>
        <v>885.05532227576145</v>
      </c>
      <c r="M4680" s="471">
        <f t="shared" si="514"/>
        <v>1546.0314085468135</v>
      </c>
      <c r="N4680" s="467">
        <f t="shared" si="519"/>
        <v>0</v>
      </c>
      <c r="O4680" s="475" t="str">
        <f t="shared" si="520"/>
        <v/>
      </c>
    </row>
    <row r="4681" spans="1:15" hidden="1">
      <c r="A4681" s="475">
        <f t="shared" si="515"/>
        <v>43647</v>
      </c>
      <c r="B4681" s="475">
        <v>43660</v>
      </c>
      <c r="C4681" s="467">
        <v>24</v>
      </c>
      <c r="D4681" s="467">
        <v>936</v>
      </c>
      <c r="E4681" s="467">
        <v>3</v>
      </c>
      <c r="F4681" s="467">
        <v>0</v>
      </c>
      <c r="G4681" s="467">
        <f t="array" ref="G4681">MAX(IF($A$2:$A$8761=A4681,$D$2:$D$8761))</f>
        <v>1590</v>
      </c>
      <c r="H4681" s="467">
        <f t="shared" si="516"/>
        <v>0</v>
      </c>
      <c r="I4681" s="475" t="str">
        <f t="shared" si="517"/>
        <v/>
      </c>
      <c r="J4681" s="471">
        <f>'Potential Projects'!D4682</f>
        <v>140.47894173638281</v>
      </c>
      <c r="K4681" s="471">
        <f>'Potential Projects'!E4682</f>
        <v>6.7328354654912923</v>
      </c>
      <c r="L4681" s="476">
        <f t="shared" si="518"/>
        <v>785.78822279812584</v>
      </c>
      <c r="M4681" s="471">
        <f t="shared" si="514"/>
        <v>1546.0314085468135</v>
      </c>
      <c r="N4681" s="467">
        <f t="shared" si="519"/>
        <v>0</v>
      </c>
      <c r="O4681" s="475" t="str">
        <f t="shared" si="520"/>
        <v/>
      </c>
    </row>
    <row r="4682" spans="1:15" hidden="1">
      <c r="A4682" s="475">
        <f t="shared" si="515"/>
        <v>43647</v>
      </c>
      <c r="B4682" s="475">
        <v>43661</v>
      </c>
      <c r="C4682" s="467">
        <v>1</v>
      </c>
      <c r="D4682" s="467">
        <v>848</v>
      </c>
      <c r="E4682" s="467">
        <v>0</v>
      </c>
      <c r="F4682" s="467">
        <v>0</v>
      </c>
      <c r="G4682" s="467">
        <f t="array" ref="G4682">MAX(IF($A$2:$A$8761=A4682,$D$2:$D$8761))</f>
        <v>1590</v>
      </c>
      <c r="H4682" s="467">
        <f t="shared" si="516"/>
        <v>0</v>
      </c>
      <c r="I4682" s="475" t="str">
        <f t="shared" si="517"/>
        <v/>
      </c>
      <c r="J4682" s="471">
        <f>'Potential Projects'!D4683</f>
        <v>144</v>
      </c>
      <c r="K4682" s="471">
        <f>'Potential Projects'!E4683</f>
        <v>49.834090410664373</v>
      </c>
      <c r="L4682" s="476">
        <f t="shared" si="518"/>
        <v>654.16590958933557</v>
      </c>
      <c r="M4682" s="471">
        <f t="shared" si="514"/>
        <v>1546.0314085468135</v>
      </c>
      <c r="N4682" s="467">
        <f t="shared" si="519"/>
        <v>0</v>
      </c>
      <c r="O4682" s="475" t="str">
        <f t="shared" si="520"/>
        <v/>
      </c>
    </row>
    <row r="4683" spans="1:15" hidden="1">
      <c r="A4683" s="475">
        <f t="shared" si="515"/>
        <v>43647</v>
      </c>
      <c r="B4683" s="475">
        <v>43661</v>
      </c>
      <c r="C4683" s="467">
        <v>2</v>
      </c>
      <c r="D4683" s="467">
        <v>835</v>
      </c>
      <c r="E4683" s="467">
        <v>1</v>
      </c>
      <c r="F4683" s="467">
        <v>0</v>
      </c>
      <c r="G4683" s="467">
        <f t="array" ref="G4683">MAX(IF($A$2:$A$8761=A4683,$D$2:$D$8761))</f>
        <v>1590</v>
      </c>
      <c r="H4683" s="467">
        <f t="shared" si="516"/>
        <v>0</v>
      </c>
      <c r="I4683" s="475" t="str">
        <f t="shared" si="517"/>
        <v/>
      </c>
      <c r="J4683" s="471">
        <f>'Potential Projects'!D4684</f>
        <v>130.71631310211973</v>
      </c>
      <c r="K4683" s="471">
        <f>'Potential Projects'!E4684</f>
        <v>76.416548269189434</v>
      </c>
      <c r="L4683" s="476">
        <f t="shared" si="518"/>
        <v>626.86713862869078</v>
      </c>
      <c r="M4683" s="471">
        <f t="shared" si="514"/>
        <v>1546.0314085468135</v>
      </c>
      <c r="N4683" s="467">
        <f t="shared" si="519"/>
        <v>0</v>
      </c>
      <c r="O4683" s="475" t="str">
        <f t="shared" si="520"/>
        <v/>
      </c>
    </row>
    <row r="4684" spans="1:15" hidden="1">
      <c r="A4684" s="475">
        <f t="shared" si="515"/>
        <v>43647</v>
      </c>
      <c r="B4684" s="475">
        <v>43661</v>
      </c>
      <c r="C4684" s="467">
        <v>3</v>
      </c>
      <c r="D4684" s="467">
        <v>808</v>
      </c>
      <c r="E4684" s="467">
        <v>0</v>
      </c>
      <c r="F4684" s="467">
        <v>0</v>
      </c>
      <c r="G4684" s="467">
        <f t="array" ref="G4684">MAX(IF($A$2:$A$8761=A4684,$D$2:$D$8761))</f>
        <v>1590</v>
      </c>
      <c r="H4684" s="467">
        <f t="shared" si="516"/>
        <v>0</v>
      </c>
      <c r="I4684" s="475" t="str">
        <f t="shared" si="517"/>
        <v/>
      </c>
      <c r="J4684" s="471">
        <f>'Potential Projects'!D4685</f>
        <v>97.180523526832232</v>
      </c>
      <c r="K4684" s="471">
        <f>'Potential Projects'!E4685</f>
        <v>43.404768383143413</v>
      </c>
      <c r="L4684" s="476">
        <f t="shared" si="518"/>
        <v>667.41470809002442</v>
      </c>
      <c r="M4684" s="471">
        <f t="shared" si="514"/>
        <v>1546.0314085468135</v>
      </c>
      <c r="N4684" s="467">
        <f t="shared" si="519"/>
        <v>0</v>
      </c>
      <c r="O4684" s="475" t="str">
        <f t="shared" si="520"/>
        <v/>
      </c>
    </row>
    <row r="4685" spans="1:15" hidden="1">
      <c r="A4685" s="475">
        <f t="shared" si="515"/>
        <v>43647</v>
      </c>
      <c r="B4685" s="475">
        <v>43661</v>
      </c>
      <c r="C4685" s="467">
        <v>4</v>
      </c>
      <c r="D4685" s="467">
        <v>792</v>
      </c>
      <c r="E4685" s="467">
        <v>0</v>
      </c>
      <c r="F4685" s="467">
        <v>0</v>
      </c>
      <c r="G4685" s="467">
        <f t="array" ref="G4685">MAX(IF($A$2:$A$8761=A4685,$D$2:$D$8761))</f>
        <v>1590</v>
      </c>
      <c r="H4685" s="467">
        <f t="shared" si="516"/>
        <v>0</v>
      </c>
      <c r="I4685" s="475" t="str">
        <f t="shared" si="517"/>
        <v/>
      </c>
      <c r="J4685" s="471">
        <f>'Potential Projects'!D4686</f>
        <v>113.92046442349535</v>
      </c>
      <c r="K4685" s="471">
        <f>'Potential Projects'!E4686</f>
        <v>22.236270586970544</v>
      </c>
      <c r="L4685" s="476">
        <f t="shared" si="518"/>
        <v>655.84326498953408</v>
      </c>
      <c r="M4685" s="471">
        <f t="shared" si="514"/>
        <v>1546.0314085468135</v>
      </c>
      <c r="N4685" s="467">
        <f t="shared" si="519"/>
        <v>0</v>
      </c>
      <c r="O4685" s="475" t="str">
        <f t="shared" si="520"/>
        <v/>
      </c>
    </row>
    <row r="4686" spans="1:15" hidden="1">
      <c r="A4686" s="475">
        <f t="shared" si="515"/>
        <v>43647</v>
      </c>
      <c r="B4686" s="475">
        <v>43661</v>
      </c>
      <c r="C4686" s="467">
        <v>5</v>
      </c>
      <c r="D4686" s="467">
        <v>814</v>
      </c>
      <c r="E4686" s="467">
        <v>2</v>
      </c>
      <c r="F4686" s="467">
        <v>0</v>
      </c>
      <c r="G4686" s="467">
        <f t="array" ref="G4686">MAX(IF($A$2:$A$8761=A4686,$D$2:$D$8761))</f>
        <v>1590</v>
      </c>
      <c r="H4686" s="467">
        <f t="shared" si="516"/>
        <v>0</v>
      </c>
      <c r="I4686" s="475" t="str">
        <f t="shared" si="517"/>
        <v/>
      </c>
      <c r="J4686" s="471">
        <f>'Potential Projects'!D4687</f>
        <v>135.05473869234422</v>
      </c>
      <c r="K4686" s="471">
        <f>'Potential Projects'!E4687</f>
        <v>19.780784293700282</v>
      </c>
      <c r="L4686" s="476">
        <f t="shared" si="518"/>
        <v>657.16447701395543</v>
      </c>
      <c r="M4686" s="471">
        <f t="shared" si="514"/>
        <v>1546.0314085468135</v>
      </c>
      <c r="N4686" s="467">
        <f t="shared" si="519"/>
        <v>0</v>
      </c>
      <c r="O4686" s="475" t="str">
        <f t="shared" si="520"/>
        <v/>
      </c>
    </row>
    <row r="4687" spans="1:15" hidden="1">
      <c r="A4687" s="475">
        <f t="shared" si="515"/>
        <v>43647</v>
      </c>
      <c r="B4687" s="475">
        <v>43661</v>
      </c>
      <c r="C4687" s="467">
        <v>6</v>
      </c>
      <c r="D4687" s="467">
        <v>848</v>
      </c>
      <c r="E4687" s="467">
        <v>6</v>
      </c>
      <c r="F4687" s="467">
        <v>0</v>
      </c>
      <c r="G4687" s="467">
        <f t="array" ref="G4687">MAX(IF($A$2:$A$8761=A4687,$D$2:$D$8761))</f>
        <v>1590</v>
      </c>
      <c r="H4687" s="467">
        <f t="shared" si="516"/>
        <v>0</v>
      </c>
      <c r="I4687" s="475" t="str">
        <f t="shared" si="517"/>
        <v/>
      </c>
      <c r="J4687" s="471">
        <f>'Potential Projects'!D4688</f>
        <v>142.9232902921176</v>
      </c>
      <c r="K4687" s="471">
        <f>'Potential Projects'!E4688</f>
        <v>55.211284669963455</v>
      </c>
      <c r="L4687" s="476">
        <f t="shared" si="518"/>
        <v>643.86542503791895</v>
      </c>
      <c r="M4687" s="471">
        <f t="shared" si="514"/>
        <v>1546.0314085468135</v>
      </c>
      <c r="N4687" s="467">
        <f t="shared" si="519"/>
        <v>0</v>
      </c>
      <c r="O4687" s="475" t="str">
        <f t="shared" si="520"/>
        <v/>
      </c>
    </row>
    <row r="4688" spans="1:15" hidden="1">
      <c r="A4688" s="475">
        <f t="shared" si="515"/>
        <v>43647</v>
      </c>
      <c r="B4688" s="475">
        <v>43661</v>
      </c>
      <c r="C4688" s="467">
        <v>7</v>
      </c>
      <c r="D4688" s="467">
        <v>957</v>
      </c>
      <c r="E4688" s="467">
        <v>28</v>
      </c>
      <c r="F4688" s="467">
        <v>3</v>
      </c>
      <c r="G4688" s="467">
        <f t="array" ref="G4688">MAX(IF($A$2:$A$8761=A4688,$D$2:$D$8761))</f>
        <v>1590</v>
      </c>
      <c r="H4688" s="467">
        <f t="shared" si="516"/>
        <v>0</v>
      </c>
      <c r="I4688" s="475" t="str">
        <f t="shared" si="517"/>
        <v/>
      </c>
      <c r="J4688" s="471">
        <f>'Potential Projects'!D4689</f>
        <v>77.275318004666701</v>
      </c>
      <c r="K4688" s="471">
        <f>'Potential Projects'!E4689</f>
        <v>16.143316544829069</v>
      </c>
      <c r="L4688" s="476">
        <f t="shared" si="518"/>
        <v>832.58136545050422</v>
      </c>
      <c r="M4688" s="471">
        <f t="shared" si="514"/>
        <v>1546.0314085468135</v>
      </c>
      <c r="N4688" s="467">
        <f t="shared" si="519"/>
        <v>0</v>
      </c>
      <c r="O4688" s="475" t="str">
        <f t="shared" si="520"/>
        <v/>
      </c>
    </row>
    <row r="4689" spans="1:15" hidden="1">
      <c r="A4689" s="475">
        <f t="shared" si="515"/>
        <v>43647</v>
      </c>
      <c r="B4689" s="475">
        <v>43661</v>
      </c>
      <c r="C4689" s="467">
        <v>8</v>
      </c>
      <c r="D4689" s="467">
        <v>1001</v>
      </c>
      <c r="E4689" s="467">
        <v>39</v>
      </c>
      <c r="F4689" s="467">
        <v>8</v>
      </c>
      <c r="G4689" s="467">
        <f t="array" ref="G4689">MAX(IF($A$2:$A$8761=A4689,$D$2:$D$8761))</f>
        <v>1590</v>
      </c>
      <c r="H4689" s="467">
        <f t="shared" si="516"/>
        <v>0</v>
      </c>
      <c r="I4689" s="475" t="str">
        <f t="shared" si="517"/>
        <v/>
      </c>
      <c r="J4689" s="471">
        <f>'Potential Projects'!D4690</f>
        <v>46.103350744673776</v>
      </c>
      <c r="K4689" s="471">
        <f>'Potential Projects'!E4690</f>
        <v>2.5313646527628468</v>
      </c>
      <c r="L4689" s="476">
        <f t="shared" si="518"/>
        <v>905.36528460256341</v>
      </c>
      <c r="M4689" s="471">
        <f t="shared" si="514"/>
        <v>1546.0314085468135</v>
      </c>
      <c r="N4689" s="467">
        <f t="shared" si="519"/>
        <v>0</v>
      </c>
      <c r="O4689" s="475" t="str">
        <f t="shared" si="520"/>
        <v/>
      </c>
    </row>
    <row r="4690" spans="1:15" hidden="1">
      <c r="A4690" s="475">
        <f t="shared" si="515"/>
        <v>43647</v>
      </c>
      <c r="B4690" s="475">
        <v>43661</v>
      </c>
      <c r="C4690" s="467">
        <v>9</v>
      </c>
      <c r="D4690" s="467">
        <v>1063</v>
      </c>
      <c r="E4690" s="467">
        <v>24</v>
      </c>
      <c r="F4690" s="467">
        <v>6</v>
      </c>
      <c r="G4690" s="467">
        <f t="array" ref="G4690">MAX(IF($A$2:$A$8761=A4690,$D$2:$D$8761))</f>
        <v>1590</v>
      </c>
      <c r="H4690" s="467">
        <f t="shared" si="516"/>
        <v>0</v>
      </c>
      <c r="I4690" s="475" t="str">
        <f t="shared" si="517"/>
        <v/>
      </c>
      <c r="J4690" s="471">
        <f>'Potential Projects'!D4691</f>
        <v>32.538682422753766</v>
      </c>
      <c r="K4690" s="471">
        <f>'Potential Projects'!E4691</f>
        <v>2.9702075360137603</v>
      </c>
      <c r="L4690" s="476">
        <f t="shared" si="518"/>
        <v>997.49111004123256</v>
      </c>
      <c r="M4690" s="471">
        <f t="shared" si="514"/>
        <v>1546.0314085468135</v>
      </c>
      <c r="N4690" s="467">
        <f t="shared" si="519"/>
        <v>0</v>
      </c>
      <c r="O4690" s="475" t="str">
        <f t="shared" si="520"/>
        <v/>
      </c>
    </row>
    <row r="4691" spans="1:15" hidden="1">
      <c r="A4691" s="475">
        <f t="shared" si="515"/>
        <v>43647</v>
      </c>
      <c r="B4691" s="475">
        <v>43661</v>
      </c>
      <c r="C4691" s="467">
        <v>10</v>
      </c>
      <c r="D4691" s="467">
        <v>1100</v>
      </c>
      <c r="E4691" s="467">
        <v>18</v>
      </c>
      <c r="F4691" s="467">
        <v>4</v>
      </c>
      <c r="G4691" s="467">
        <f t="array" ref="G4691">MAX(IF($A$2:$A$8761=A4691,$D$2:$D$8761))</f>
        <v>1590</v>
      </c>
      <c r="H4691" s="467">
        <f t="shared" si="516"/>
        <v>0</v>
      </c>
      <c r="I4691" s="475" t="str">
        <f t="shared" si="517"/>
        <v/>
      </c>
      <c r="J4691" s="471">
        <f>'Potential Projects'!D4692</f>
        <v>45.590774585492575</v>
      </c>
      <c r="K4691" s="471">
        <f>'Potential Projects'!E4692</f>
        <v>4.7842479036766283</v>
      </c>
      <c r="L4691" s="476">
        <f t="shared" si="518"/>
        <v>1027.6249775108306</v>
      </c>
      <c r="M4691" s="471">
        <f t="shared" si="514"/>
        <v>1546.0314085468135</v>
      </c>
      <c r="N4691" s="467">
        <f t="shared" si="519"/>
        <v>0</v>
      </c>
      <c r="O4691" s="475" t="str">
        <f t="shared" si="520"/>
        <v/>
      </c>
    </row>
    <row r="4692" spans="1:15" hidden="1">
      <c r="A4692" s="475">
        <f t="shared" si="515"/>
        <v>43647</v>
      </c>
      <c r="B4692" s="475">
        <v>43661</v>
      </c>
      <c r="C4692" s="467">
        <v>11</v>
      </c>
      <c r="D4692" s="467">
        <v>1157</v>
      </c>
      <c r="E4692" s="467">
        <v>22</v>
      </c>
      <c r="F4692" s="467">
        <v>5</v>
      </c>
      <c r="G4692" s="467">
        <f t="array" ref="G4692">MAX(IF($A$2:$A$8761=A4692,$D$2:$D$8761))</f>
        <v>1590</v>
      </c>
      <c r="H4692" s="467">
        <f t="shared" si="516"/>
        <v>0</v>
      </c>
      <c r="I4692" s="475" t="str">
        <f t="shared" si="517"/>
        <v/>
      </c>
      <c r="J4692" s="471">
        <f>'Potential Projects'!D4693</f>
        <v>59.277519526073611</v>
      </c>
      <c r="K4692" s="471">
        <f>'Potential Projects'!E4693</f>
        <v>9.9197265641797454</v>
      </c>
      <c r="L4692" s="476">
        <f t="shared" si="518"/>
        <v>1060.8027539097468</v>
      </c>
      <c r="M4692" s="471">
        <f t="shared" si="514"/>
        <v>1546.0314085468135</v>
      </c>
      <c r="N4692" s="467">
        <f t="shared" si="519"/>
        <v>0</v>
      </c>
      <c r="O4692" s="475" t="str">
        <f t="shared" si="520"/>
        <v/>
      </c>
    </row>
    <row r="4693" spans="1:15" hidden="1">
      <c r="A4693" s="475">
        <f t="shared" si="515"/>
        <v>43647</v>
      </c>
      <c r="B4693" s="475">
        <v>43661</v>
      </c>
      <c r="C4693" s="467">
        <v>12</v>
      </c>
      <c r="D4693" s="467">
        <v>1160</v>
      </c>
      <c r="E4693" s="467">
        <v>26</v>
      </c>
      <c r="F4693" s="467">
        <v>10</v>
      </c>
      <c r="G4693" s="467">
        <f t="array" ref="G4693">MAX(IF($A$2:$A$8761=A4693,$D$2:$D$8761))</f>
        <v>1590</v>
      </c>
      <c r="H4693" s="467">
        <f t="shared" si="516"/>
        <v>0</v>
      </c>
      <c r="I4693" s="475" t="str">
        <f t="shared" si="517"/>
        <v/>
      </c>
      <c r="J4693" s="471">
        <f>'Potential Projects'!D4694</f>
        <v>51.894317372062687</v>
      </c>
      <c r="K4693" s="471">
        <f>'Potential Projects'!E4694</f>
        <v>34.833642764996775</v>
      </c>
      <c r="L4693" s="476">
        <f t="shared" si="518"/>
        <v>1037.2720398629406</v>
      </c>
      <c r="M4693" s="471">
        <f t="shared" si="514"/>
        <v>1546.0314085468135</v>
      </c>
      <c r="N4693" s="467">
        <f t="shared" si="519"/>
        <v>0</v>
      </c>
      <c r="O4693" s="475" t="str">
        <f t="shared" si="520"/>
        <v/>
      </c>
    </row>
    <row r="4694" spans="1:15" hidden="1">
      <c r="A4694" s="475">
        <f t="shared" si="515"/>
        <v>43647</v>
      </c>
      <c r="B4694" s="475">
        <v>43661</v>
      </c>
      <c r="C4694" s="467">
        <v>13</v>
      </c>
      <c r="D4694" s="467">
        <v>1175</v>
      </c>
      <c r="E4694" s="467">
        <v>6</v>
      </c>
      <c r="F4694" s="467">
        <v>8</v>
      </c>
      <c r="G4694" s="467">
        <f t="array" ref="G4694">MAX(IF($A$2:$A$8761=A4694,$D$2:$D$8761))</f>
        <v>1590</v>
      </c>
      <c r="H4694" s="467">
        <f t="shared" si="516"/>
        <v>0</v>
      </c>
      <c r="I4694" s="475" t="str">
        <f t="shared" si="517"/>
        <v/>
      </c>
      <c r="J4694" s="471">
        <f>'Potential Projects'!D4695</f>
        <v>50.634485196483453</v>
      </c>
      <c r="K4694" s="471">
        <f>'Potential Projects'!E4695</f>
        <v>45.872770694474305</v>
      </c>
      <c r="L4694" s="476">
        <f t="shared" si="518"/>
        <v>1064.4927441090422</v>
      </c>
      <c r="M4694" s="471">
        <f t="shared" si="514"/>
        <v>1546.0314085468135</v>
      </c>
      <c r="N4694" s="467">
        <f t="shared" si="519"/>
        <v>0</v>
      </c>
      <c r="O4694" s="475" t="str">
        <f t="shared" si="520"/>
        <v/>
      </c>
    </row>
    <row r="4695" spans="1:15" hidden="1">
      <c r="A4695" s="475">
        <f t="shared" si="515"/>
        <v>43647</v>
      </c>
      <c r="B4695" s="475">
        <v>43661</v>
      </c>
      <c r="C4695" s="467">
        <v>14</v>
      </c>
      <c r="D4695" s="467">
        <v>1183</v>
      </c>
      <c r="E4695" s="467">
        <v>1</v>
      </c>
      <c r="F4695" s="467">
        <v>10</v>
      </c>
      <c r="G4695" s="467">
        <f t="array" ref="G4695">MAX(IF($A$2:$A$8761=A4695,$D$2:$D$8761))</f>
        <v>1590</v>
      </c>
      <c r="H4695" s="467">
        <f t="shared" si="516"/>
        <v>0</v>
      </c>
      <c r="I4695" s="475" t="str">
        <f t="shared" si="517"/>
        <v/>
      </c>
      <c r="J4695" s="471">
        <f>'Potential Projects'!D4696</f>
        <v>36.437433541708415</v>
      </c>
      <c r="K4695" s="471">
        <f>'Potential Projects'!E4696</f>
        <v>92.118675177381235</v>
      </c>
      <c r="L4695" s="476">
        <f t="shared" si="518"/>
        <v>1043.4438912809103</v>
      </c>
      <c r="M4695" s="471">
        <f t="shared" si="514"/>
        <v>1546.0314085468135</v>
      </c>
      <c r="N4695" s="467">
        <f t="shared" si="519"/>
        <v>0</v>
      </c>
      <c r="O4695" s="475" t="str">
        <f t="shared" si="520"/>
        <v/>
      </c>
    </row>
    <row r="4696" spans="1:15" hidden="1">
      <c r="A4696" s="475">
        <f t="shared" si="515"/>
        <v>43647</v>
      </c>
      <c r="B4696" s="475">
        <v>43661</v>
      </c>
      <c r="C4696" s="467">
        <v>15</v>
      </c>
      <c r="D4696" s="467">
        <v>1167</v>
      </c>
      <c r="E4696" s="467">
        <v>5</v>
      </c>
      <c r="F4696" s="467">
        <v>6</v>
      </c>
      <c r="G4696" s="467">
        <f t="array" ref="G4696">MAX(IF($A$2:$A$8761=A4696,$D$2:$D$8761))</f>
        <v>1590</v>
      </c>
      <c r="H4696" s="467">
        <f t="shared" si="516"/>
        <v>0</v>
      </c>
      <c r="I4696" s="475" t="str">
        <f t="shared" si="517"/>
        <v/>
      </c>
      <c r="J4696" s="471">
        <f>'Potential Projects'!D4697</f>
        <v>36.960315572190375</v>
      </c>
      <c r="K4696" s="471">
        <f>'Potential Projects'!E4697</f>
        <v>96.555603579875296</v>
      </c>
      <c r="L4696" s="476">
        <f t="shared" si="518"/>
        <v>1022.4840808479343</v>
      </c>
      <c r="M4696" s="471">
        <f t="shared" si="514"/>
        <v>1546.0314085468135</v>
      </c>
      <c r="N4696" s="467">
        <f t="shared" si="519"/>
        <v>0</v>
      </c>
      <c r="O4696" s="475" t="str">
        <f t="shared" si="520"/>
        <v/>
      </c>
    </row>
    <row r="4697" spans="1:15" hidden="1">
      <c r="A4697" s="475">
        <f t="shared" si="515"/>
        <v>43647</v>
      </c>
      <c r="B4697" s="475">
        <v>43661</v>
      </c>
      <c r="C4697" s="467">
        <v>16</v>
      </c>
      <c r="D4697" s="467">
        <v>1156</v>
      </c>
      <c r="E4697" s="467">
        <v>18</v>
      </c>
      <c r="F4697" s="467">
        <v>9</v>
      </c>
      <c r="G4697" s="467">
        <f t="array" ref="G4697">MAX(IF($A$2:$A$8761=A4697,$D$2:$D$8761))</f>
        <v>1590</v>
      </c>
      <c r="H4697" s="467">
        <f t="shared" si="516"/>
        <v>0</v>
      </c>
      <c r="I4697" s="475" t="str">
        <f t="shared" si="517"/>
        <v/>
      </c>
      <c r="J4697" s="471">
        <f>'Potential Projects'!D4698</f>
        <v>29.544350909714566</v>
      </c>
      <c r="K4697" s="471">
        <f>'Potential Projects'!E4698</f>
        <v>62.608251343797036</v>
      </c>
      <c r="L4697" s="476">
        <f t="shared" si="518"/>
        <v>1036.8473977464885</v>
      </c>
      <c r="M4697" s="471">
        <f t="shared" si="514"/>
        <v>1546.0314085468135</v>
      </c>
      <c r="N4697" s="467">
        <f t="shared" si="519"/>
        <v>0</v>
      </c>
      <c r="O4697" s="475" t="str">
        <f t="shared" si="520"/>
        <v/>
      </c>
    </row>
    <row r="4698" spans="1:15" hidden="1">
      <c r="A4698" s="475">
        <f t="shared" si="515"/>
        <v>43647</v>
      </c>
      <c r="B4698" s="475">
        <v>43661</v>
      </c>
      <c r="C4698" s="467">
        <v>17</v>
      </c>
      <c r="D4698" s="467">
        <v>1159</v>
      </c>
      <c r="E4698" s="467">
        <v>34</v>
      </c>
      <c r="F4698" s="467">
        <v>15</v>
      </c>
      <c r="G4698" s="467">
        <f t="array" ref="G4698">MAX(IF($A$2:$A$8761=A4698,$D$2:$D$8761))</f>
        <v>1590</v>
      </c>
      <c r="H4698" s="467">
        <f t="shared" si="516"/>
        <v>0</v>
      </c>
      <c r="I4698" s="475" t="str">
        <f t="shared" si="517"/>
        <v/>
      </c>
      <c r="J4698" s="471">
        <f>'Potential Projects'!D4699</f>
        <v>25.397868343360116</v>
      </c>
      <c r="K4698" s="471">
        <f>'Potential Projects'!E4699</f>
        <v>77.393579929047519</v>
      </c>
      <c r="L4698" s="476">
        <f t="shared" si="518"/>
        <v>1007.2085517275923</v>
      </c>
      <c r="M4698" s="471">
        <f t="shared" si="514"/>
        <v>1546.0314085468135</v>
      </c>
      <c r="N4698" s="467">
        <f t="shared" si="519"/>
        <v>0</v>
      </c>
      <c r="O4698" s="475" t="str">
        <f t="shared" si="520"/>
        <v/>
      </c>
    </row>
    <row r="4699" spans="1:15" hidden="1">
      <c r="A4699" s="475">
        <f t="shared" si="515"/>
        <v>43647</v>
      </c>
      <c r="B4699" s="475">
        <v>43661</v>
      </c>
      <c r="C4699" s="467">
        <v>18</v>
      </c>
      <c r="D4699" s="467">
        <v>1142</v>
      </c>
      <c r="E4699" s="467">
        <v>5</v>
      </c>
      <c r="F4699" s="467">
        <v>16</v>
      </c>
      <c r="G4699" s="467">
        <f t="array" ref="G4699">MAX(IF($A$2:$A$8761=A4699,$D$2:$D$8761))</f>
        <v>1590</v>
      </c>
      <c r="H4699" s="467">
        <f t="shared" si="516"/>
        <v>0</v>
      </c>
      <c r="I4699" s="475" t="str">
        <f t="shared" si="517"/>
        <v/>
      </c>
      <c r="J4699" s="471">
        <f>'Potential Projects'!D4700</f>
        <v>36.35854163988872</v>
      </c>
      <c r="K4699" s="471">
        <f>'Potential Projects'!E4700</f>
        <v>48.239080359062569</v>
      </c>
      <c r="L4699" s="476">
        <f t="shared" si="518"/>
        <v>1036.4023780010486</v>
      </c>
      <c r="M4699" s="471">
        <f t="shared" si="514"/>
        <v>1546.0314085468135</v>
      </c>
      <c r="N4699" s="467">
        <f t="shared" si="519"/>
        <v>0</v>
      </c>
      <c r="O4699" s="475" t="str">
        <f t="shared" si="520"/>
        <v/>
      </c>
    </row>
    <row r="4700" spans="1:15" hidden="1">
      <c r="A4700" s="475">
        <f t="shared" si="515"/>
        <v>43647</v>
      </c>
      <c r="B4700" s="475">
        <v>43661</v>
      </c>
      <c r="C4700" s="467">
        <v>19</v>
      </c>
      <c r="D4700" s="467">
        <v>1129</v>
      </c>
      <c r="E4700" s="467">
        <v>0</v>
      </c>
      <c r="F4700" s="467">
        <v>12</v>
      </c>
      <c r="G4700" s="467">
        <f t="array" ref="G4700">MAX(IF($A$2:$A$8761=A4700,$D$2:$D$8761))</f>
        <v>1590</v>
      </c>
      <c r="H4700" s="467">
        <f t="shared" si="516"/>
        <v>0</v>
      </c>
      <c r="I4700" s="475" t="str">
        <f t="shared" si="517"/>
        <v/>
      </c>
      <c r="J4700" s="471">
        <f>'Potential Projects'!D4701</f>
        <v>29.625417627904564</v>
      </c>
      <c r="K4700" s="471">
        <f>'Potential Projects'!E4701</f>
        <v>19.848840141904965</v>
      </c>
      <c r="L4700" s="476">
        <f t="shared" si="518"/>
        <v>1067.5257422301904</v>
      </c>
      <c r="M4700" s="471">
        <f t="shared" si="514"/>
        <v>1546.0314085468135</v>
      </c>
      <c r="N4700" s="467">
        <f t="shared" si="519"/>
        <v>0</v>
      </c>
      <c r="O4700" s="475" t="str">
        <f t="shared" si="520"/>
        <v/>
      </c>
    </row>
    <row r="4701" spans="1:15" hidden="1">
      <c r="A4701" s="475">
        <f t="shared" si="515"/>
        <v>43647</v>
      </c>
      <c r="B4701" s="475">
        <v>43661</v>
      </c>
      <c r="C4701" s="467">
        <v>20</v>
      </c>
      <c r="D4701" s="467">
        <v>1119</v>
      </c>
      <c r="E4701" s="467">
        <v>0</v>
      </c>
      <c r="F4701" s="467">
        <v>3</v>
      </c>
      <c r="G4701" s="467">
        <f t="array" ref="G4701">MAX(IF($A$2:$A$8761=A4701,$D$2:$D$8761))</f>
        <v>1590</v>
      </c>
      <c r="H4701" s="467">
        <f t="shared" si="516"/>
        <v>0</v>
      </c>
      <c r="I4701" s="475" t="str">
        <f t="shared" si="517"/>
        <v/>
      </c>
      <c r="J4701" s="471">
        <f>'Potential Projects'!D4702</f>
        <v>48.481860707484024</v>
      </c>
      <c r="K4701" s="471">
        <f>'Potential Projects'!E4702</f>
        <v>9.3095706837239316</v>
      </c>
      <c r="L4701" s="476">
        <f t="shared" si="518"/>
        <v>1058.2085686087921</v>
      </c>
      <c r="M4701" s="471">
        <f t="shared" si="514"/>
        <v>1546.0314085468135</v>
      </c>
      <c r="N4701" s="467">
        <f t="shared" si="519"/>
        <v>0</v>
      </c>
      <c r="O4701" s="475" t="str">
        <f t="shared" si="520"/>
        <v/>
      </c>
    </row>
    <row r="4702" spans="1:15" hidden="1">
      <c r="A4702" s="475">
        <f t="shared" si="515"/>
        <v>43647</v>
      </c>
      <c r="B4702" s="475">
        <v>43661</v>
      </c>
      <c r="C4702" s="467">
        <v>21</v>
      </c>
      <c r="D4702" s="467">
        <v>1088</v>
      </c>
      <c r="E4702" s="467">
        <v>2</v>
      </c>
      <c r="F4702" s="467">
        <v>0</v>
      </c>
      <c r="G4702" s="467">
        <f t="array" ref="G4702">MAX(IF($A$2:$A$8761=A4702,$D$2:$D$8761))</f>
        <v>1590</v>
      </c>
      <c r="H4702" s="467">
        <f t="shared" si="516"/>
        <v>0</v>
      </c>
      <c r="I4702" s="475" t="str">
        <f t="shared" si="517"/>
        <v/>
      </c>
      <c r="J4702" s="471">
        <f>'Potential Projects'!D4703</f>
        <v>105.01377355386659</v>
      </c>
      <c r="K4702" s="471">
        <f>'Potential Projects'!E4703</f>
        <v>4.0090370350462265</v>
      </c>
      <c r="L4702" s="476">
        <f t="shared" si="518"/>
        <v>976.97718941108712</v>
      </c>
      <c r="M4702" s="471">
        <f t="shared" si="514"/>
        <v>1546.0314085468135</v>
      </c>
      <c r="N4702" s="467">
        <f t="shared" si="519"/>
        <v>0</v>
      </c>
      <c r="O4702" s="475" t="str">
        <f t="shared" si="520"/>
        <v/>
      </c>
    </row>
    <row r="4703" spans="1:15" hidden="1">
      <c r="A4703" s="475">
        <f t="shared" si="515"/>
        <v>43647</v>
      </c>
      <c r="B4703" s="475">
        <v>43661</v>
      </c>
      <c r="C4703" s="467">
        <v>22</v>
      </c>
      <c r="D4703" s="467">
        <v>1058</v>
      </c>
      <c r="E4703" s="467">
        <v>0</v>
      </c>
      <c r="F4703" s="467">
        <v>0</v>
      </c>
      <c r="G4703" s="467">
        <f t="array" ref="G4703">MAX(IF($A$2:$A$8761=A4703,$D$2:$D$8761))</f>
        <v>1590</v>
      </c>
      <c r="H4703" s="467">
        <f t="shared" si="516"/>
        <v>0</v>
      </c>
      <c r="I4703" s="475" t="str">
        <f t="shared" si="517"/>
        <v/>
      </c>
      <c r="J4703" s="471">
        <f>'Potential Projects'!D4704</f>
        <v>99.721095459938468</v>
      </c>
      <c r="K4703" s="471">
        <f>'Potential Projects'!E4704</f>
        <v>1.3924070092453236</v>
      </c>
      <c r="L4703" s="476">
        <f t="shared" si="518"/>
        <v>956.8864975308162</v>
      </c>
      <c r="M4703" s="471">
        <f t="shared" si="514"/>
        <v>1546.0314085468135</v>
      </c>
      <c r="N4703" s="467">
        <f t="shared" si="519"/>
        <v>0</v>
      </c>
      <c r="O4703" s="475" t="str">
        <f t="shared" si="520"/>
        <v/>
      </c>
    </row>
    <row r="4704" spans="1:15" hidden="1">
      <c r="A4704" s="475">
        <f t="shared" si="515"/>
        <v>43647</v>
      </c>
      <c r="B4704" s="475">
        <v>43661</v>
      </c>
      <c r="C4704" s="467">
        <v>23</v>
      </c>
      <c r="D4704" s="467">
        <v>998</v>
      </c>
      <c r="E4704" s="467">
        <v>2</v>
      </c>
      <c r="F4704" s="467">
        <v>0</v>
      </c>
      <c r="G4704" s="467">
        <f t="array" ref="G4704">MAX(IF($A$2:$A$8761=A4704,$D$2:$D$8761))</f>
        <v>1590</v>
      </c>
      <c r="H4704" s="467">
        <f t="shared" si="516"/>
        <v>0</v>
      </c>
      <c r="I4704" s="475" t="str">
        <f t="shared" si="517"/>
        <v/>
      </c>
      <c r="J4704" s="471">
        <f>'Potential Projects'!D4705</f>
        <v>99.293514818456742</v>
      </c>
      <c r="K4704" s="471">
        <f>'Potential Projects'!E4705</f>
        <v>0.78381563104708663</v>
      </c>
      <c r="L4704" s="476">
        <f t="shared" si="518"/>
        <v>895.92266955049615</v>
      </c>
      <c r="M4704" s="471">
        <f t="shared" si="514"/>
        <v>1546.0314085468135</v>
      </c>
      <c r="N4704" s="467">
        <f t="shared" si="519"/>
        <v>0</v>
      </c>
      <c r="O4704" s="475" t="str">
        <f t="shared" si="520"/>
        <v/>
      </c>
    </row>
    <row r="4705" spans="1:15" hidden="1">
      <c r="A4705" s="475">
        <f t="shared" si="515"/>
        <v>43647</v>
      </c>
      <c r="B4705" s="475">
        <v>43661</v>
      </c>
      <c r="C4705" s="467">
        <v>24</v>
      </c>
      <c r="D4705" s="467">
        <v>909</v>
      </c>
      <c r="E4705" s="467">
        <v>11</v>
      </c>
      <c r="F4705" s="467">
        <v>0</v>
      </c>
      <c r="G4705" s="467">
        <f t="array" ref="G4705">MAX(IF($A$2:$A$8761=A4705,$D$2:$D$8761))</f>
        <v>1590</v>
      </c>
      <c r="H4705" s="467">
        <f t="shared" si="516"/>
        <v>0</v>
      </c>
      <c r="I4705" s="475" t="str">
        <f t="shared" si="517"/>
        <v/>
      </c>
      <c r="J4705" s="471">
        <f>'Potential Projects'!D4706</f>
        <v>25.265929379383639</v>
      </c>
      <c r="K4705" s="471">
        <f>'Potential Projects'!E4706</f>
        <v>2.5391871640507415</v>
      </c>
      <c r="L4705" s="476">
        <f t="shared" si="518"/>
        <v>870.19488345656555</v>
      </c>
      <c r="M4705" s="471">
        <f t="shared" si="514"/>
        <v>1546.0314085468135</v>
      </c>
      <c r="N4705" s="467">
        <f t="shared" si="519"/>
        <v>0</v>
      </c>
      <c r="O4705" s="475" t="str">
        <f t="shared" si="520"/>
        <v/>
      </c>
    </row>
    <row r="4706" spans="1:15" hidden="1">
      <c r="A4706" s="475">
        <f t="shared" si="515"/>
        <v>43647</v>
      </c>
      <c r="B4706" s="475">
        <v>43662</v>
      </c>
      <c r="C4706" s="467">
        <v>1</v>
      </c>
      <c r="D4706" s="467">
        <v>822</v>
      </c>
      <c r="E4706" s="467">
        <v>10</v>
      </c>
      <c r="F4706" s="467">
        <v>0</v>
      </c>
      <c r="G4706" s="467">
        <f t="array" ref="G4706">MAX(IF($A$2:$A$8761=A4706,$D$2:$D$8761))</f>
        <v>1590</v>
      </c>
      <c r="H4706" s="467">
        <f t="shared" si="516"/>
        <v>0</v>
      </c>
      <c r="I4706" s="475" t="str">
        <f t="shared" si="517"/>
        <v/>
      </c>
      <c r="J4706" s="471">
        <f>'Potential Projects'!D4707</f>
        <v>7.9827307775086123</v>
      </c>
      <c r="K4706" s="471">
        <f>'Potential Projects'!E4707</f>
        <v>2.2794797892926253</v>
      </c>
      <c r="L4706" s="476">
        <f t="shared" si="518"/>
        <v>801.73778943319871</v>
      </c>
      <c r="M4706" s="471">
        <f t="shared" si="514"/>
        <v>1546.0314085468135</v>
      </c>
      <c r="N4706" s="467">
        <f t="shared" si="519"/>
        <v>0</v>
      </c>
      <c r="O4706" s="475" t="str">
        <f t="shared" si="520"/>
        <v/>
      </c>
    </row>
    <row r="4707" spans="1:15" hidden="1">
      <c r="A4707" s="475">
        <f t="shared" si="515"/>
        <v>43647</v>
      </c>
      <c r="B4707" s="475">
        <v>43662</v>
      </c>
      <c r="C4707" s="467">
        <v>2</v>
      </c>
      <c r="D4707" s="467">
        <v>798</v>
      </c>
      <c r="E4707" s="467">
        <v>4</v>
      </c>
      <c r="F4707" s="467">
        <v>0</v>
      </c>
      <c r="G4707" s="467">
        <f t="array" ref="G4707">MAX(IF($A$2:$A$8761=A4707,$D$2:$D$8761))</f>
        <v>1590</v>
      </c>
      <c r="H4707" s="467">
        <f t="shared" si="516"/>
        <v>0</v>
      </c>
      <c r="I4707" s="475" t="str">
        <f t="shared" si="517"/>
        <v/>
      </c>
      <c r="J4707" s="471">
        <f>'Potential Projects'!D4708</f>
        <v>14.810688338675211</v>
      </c>
      <c r="K4707" s="471">
        <f>'Potential Projects'!E4708</f>
        <v>2.2505364975274134</v>
      </c>
      <c r="L4707" s="476">
        <f t="shared" si="518"/>
        <v>776.93877516379746</v>
      </c>
      <c r="M4707" s="471">
        <f t="shared" si="514"/>
        <v>1546.0314085468135</v>
      </c>
      <c r="N4707" s="467">
        <f t="shared" si="519"/>
        <v>0</v>
      </c>
      <c r="O4707" s="475" t="str">
        <f t="shared" si="520"/>
        <v/>
      </c>
    </row>
    <row r="4708" spans="1:15" hidden="1">
      <c r="A4708" s="475">
        <f t="shared" si="515"/>
        <v>43647</v>
      </c>
      <c r="B4708" s="475">
        <v>43662</v>
      </c>
      <c r="C4708" s="467">
        <v>3</v>
      </c>
      <c r="D4708" s="467">
        <v>778</v>
      </c>
      <c r="E4708" s="467">
        <v>7</v>
      </c>
      <c r="F4708" s="467">
        <v>0</v>
      </c>
      <c r="G4708" s="467">
        <f t="array" ref="G4708">MAX(IF($A$2:$A$8761=A4708,$D$2:$D$8761))</f>
        <v>1590</v>
      </c>
      <c r="H4708" s="467">
        <f t="shared" si="516"/>
        <v>0</v>
      </c>
      <c r="I4708" s="475" t="str">
        <f t="shared" si="517"/>
        <v/>
      </c>
      <c r="J4708" s="471">
        <f>'Potential Projects'!D4709</f>
        <v>11.832690617973897</v>
      </c>
      <c r="K4708" s="471">
        <f>'Potential Projects'!E4709</f>
        <v>7.4697160288110078</v>
      </c>
      <c r="L4708" s="476">
        <f t="shared" si="518"/>
        <v>751.6975933532151</v>
      </c>
      <c r="M4708" s="471">
        <f t="shared" si="514"/>
        <v>1546.0314085468135</v>
      </c>
      <c r="N4708" s="467">
        <f t="shared" si="519"/>
        <v>0</v>
      </c>
      <c r="O4708" s="475" t="str">
        <f t="shared" si="520"/>
        <v/>
      </c>
    </row>
    <row r="4709" spans="1:15" hidden="1">
      <c r="A4709" s="475">
        <f t="shared" si="515"/>
        <v>43647</v>
      </c>
      <c r="B4709" s="475">
        <v>43662</v>
      </c>
      <c r="C4709" s="467">
        <v>4</v>
      </c>
      <c r="D4709" s="467">
        <v>771</v>
      </c>
      <c r="E4709" s="467">
        <v>24</v>
      </c>
      <c r="F4709" s="467">
        <v>0</v>
      </c>
      <c r="G4709" s="467">
        <f t="array" ref="G4709">MAX(IF($A$2:$A$8761=A4709,$D$2:$D$8761))</f>
        <v>1590</v>
      </c>
      <c r="H4709" s="467">
        <f t="shared" si="516"/>
        <v>0</v>
      </c>
      <c r="I4709" s="475" t="str">
        <f t="shared" si="517"/>
        <v/>
      </c>
      <c r="J4709" s="471">
        <f>'Potential Projects'!D4710</f>
        <v>7.6250620072191557</v>
      </c>
      <c r="K4709" s="471">
        <f>'Potential Projects'!E4710</f>
        <v>24.953028757256508</v>
      </c>
      <c r="L4709" s="476">
        <f t="shared" si="518"/>
        <v>714.42190923552425</v>
      </c>
      <c r="M4709" s="471">
        <f t="shared" si="514"/>
        <v>1546.0314085468135</v>
      </c>
      <c r="N4709" s="467">
        <f t="shared" si="519"/>
        <v>0</v>
      </c>
      <c r="O4709" s="475" t="str">
        <f t="shared" si="520"/>
        <v/>
      </c>
    </row>
    <row r="4710" spans="1:15" hidden="1">
      <c r="A4710" s="475">
        <f t="shared" si="515"/>
        <v>43647</v>
      </c>
      <c r="B4710" s="475">
        <v>43662</v>
      </c>
      <c r="C4710" s="467">
        <v>5</v>
      </c>
      <c r="D4710" s="467">
        <v>793</v>
      </c>
      <c r="E4710" s="467">
        <v>37</v>
      </c>
      <c r="F4710" s="467">
        <v>0</v>
      </c>
      <c r="G4710" s="467">
        <f t="array" ref="G4710">MAX(IF($A$2:$A$8761=A4710,$D$2:$D$8761))</f>
        <v>1590</v>
      </c>
      <c r="H4710" s="467">
        <f t="shared" si="516"/>
        <v>0</v>
      </c>
      <c r="I4710" s="475" t="str">
        <f t="shared" si="517"/>
        <v/>
      </c>
      <c r="J4710" s="471">
        <f>'Potential Projects'!D4711</f>
        <v>13.315159610601842</v>
      </c>
      <c r="K4710" s="471">
        <f>'Potential Projects'!E4711</f>
        <v>39.868993281014838</v>
      </c>
      <c r="L4710" s="476">
        <f t="shared" si="518"/>
        <v>702.81584710838331</v>
      </c>
      <c r="M4710" s="471">
        <f t="shared" si="514"/>
        <v>1546.0314085468135</v>
      </c>
      <c r="N4710" s="467">
        <f t="shared" si="519"/>
        <v>0</v>
      </c>
      <c r="O4710" s="475" t="str">
        <f t="shared" si="520"/>
        <v/>
      </c>
    </row>
    <row r="4711" spans="1:15" hidden="1">
      <c r="A4711" s="475">
        <f t="shared" si="515"/>
        <v>43647</v>
      </c>
      <c r="B4711" s="475">
        <v>43662</v>
      </c>
      <c r="C4711" s="467">
        <v>6</v>
      </c>
      <c r="D4711" s="467">
        <v>848</v>
      </c>
      <c r="E4711" s="467">
        <v>58</v>
      </c>
      <c r="F4711" s="467">
        <v>1</v>
      </c>
      <c r="G4711" s="467">
        <f t="array" ref="G4711">MAX(IF($A$2:$A$8761=A4711,$D$2:$D$8761))</f>
        <v>1590</v>
      </c>
      <c r="H4711" s="467">
        <f t="shared" si="516"/>
        <v>0</v>
      </c>
      <c r="I4711" s="475" t="str">
        <f t="shared" si="517"/>
        <v/>
      </c>
      <c r="J4711" s="471">
        <f>'Potential Projects'!D4712</f>
        <v>32.575312858505804</v>
      </c>
      <c r="K4711" s="471">
        <f>'Potential Projects'!E4712</f>
        <v>32.483760374113096</v>
      </c>
      <c r="L4711" s="476">
        <f t="shared" si="518"/>
        <v>723.94092676738114</v>
      </c>
      <c r="M4711" s="471">
        <f t="shared" si="514"/>
        <v>1546.0314085468135</v>
      </c>
      <c r="N4711" s="467">
        <f t="shared" si="519"/>
        <v>0</v>
      </c>
      <c r="O4711" s="475" t="str">
        <f t="shared" si="520"/>
        <v/>
      </c>
    </row>
    <row r="4712" spans="1:15" hidden="1">
      <c r="A4712" s="475">
        <f t="shared" si="515"/>
        <v>43647</v>
      </c>
      <c r="B4712" s="475">
        <v>43662</v>
      </c>
      <c r="C4712" s="467">
        <v>7</v>
      </c>
      <c r="D4712" s="467">
        <v>940</v>
      </c>
      <c r="E4712" s="467">
        <v>50</v>
      </c>
      <c r="F4712" s="467">
        <v>7</v>
      </c>
      <c r="G4712" s="467">
        <f t="array" ref="G4712">MAX(IF($A$2:$A$8761=A4712,$D$2:$D$8761))</f>
        <v>1590</v>
      </c>
      <c r="H4712" s="467">
        <f t="shared" si="516"/>
        <v>0</v>
      </c>
      <c r="I4712" s="475" t="str">
        <f t="shared" si="517"/>
        <v/>
      </c>
      <c r="J4712" s="471">
        <f>'Potential Projects'!D4713</f>
        <v>32.526120582405511</v>
      </c>
      <c r="K4712" s="471">
        <f>'Potential Projects'!E4713</f>
        <v>12.149924532358632</v>
      </c>
      <c r="L4712" s="476">
        <f t="shared" si="518"/>
        <v>838.32395488523582</v>
      </c>
      <c r="M4712" s="471">
        <f t="shared" si="514"/>
        <v>1546.0314085468135</v>
      </c>
      <c r="N4712" s="467">
        <f t="shared" si="519"/>
        <v>0</v>
      </c>
      <c r="O4712" s="475" t="str">
        <f t="shared" si="520"/>
        <v/>
      </c>
    </row>
    <row r="4713" spans="1:15" hidden="1">
      <c r="A4713" s="475">
        <f t="shared" si="515"/>
        <v>43647</v>
      </c>
      <c r="B4713" s="475">
        <v>43662</v>
      </c>
      <c r="C4713" s="467">
        <v>8</v>
      </c>
      <c r="D4713" s="467">
        <v>1011</v>
      </c>
      <c r="E4713" s="467">
        <v>22</v>
      </c>
      <c r="F4713" s="467">
        <v>17</v>
      </c>
      <c r="G4713" s="467">
        <f t="array" ref="G4713">MAX(IF($A$2:$A$8761=A4713,$D$2:$D$8761))</f>
        <v>1590</v>
      </c>
      <c r="H4713" s="467">
        <f t="shared" si="516"/>
        <v>0</v>
      </c>
      <c r="I4713" s="475" t="str">
        <f t="shared" si="517"/>
        <v/>
      </c>
      <c r="J4713" s="471">
        <f>'Potential Projects'!D4714</f>
        <v>31.182486163564253</v>
      </c>
      <c r="K4713" s="471">
        <f>'Potential Projects'!E4714</f>
        <v>11.088409750591273</v>
      </c>
      <c r="L4713" s="476">
        <f t="shared" si="518"/>
        <v>929.72910408584448</v>
      </c>
      <c r="M4713" s="471">
        <f t="shared" si="514"/>
        <v>1546.0314085468135</v>
      </c>
      <c r="N4713" s="467">
        <f t="shared" si="519"/>
        <v>0</v>
      </c>
      <c r="O4713" s="475" t="str">
        <f t="shared" si="520"/>
        <v/>
      </c>
    </row>
    <row r="4714" spans="1:15" hidden="1">
      <c r="A4714" s="475">
        <f t="shared" si="515"/>
        <v>43647</v>
      </c>
      <c r="B4714" s="475">
        <v>43662</v>
      </c>
      <c r="C4714" s="467">
        <v>9</v>
      </c>
      <c r="D4714" s="467">
        <v>1052</v>
      </c>
      <c r="E4714" s="467">
        <v>0</v>
      </c>
      <c r="F4714" s="467">
        <v>18</v>
      </c>
      <c r="G4714" s="467">
        <f t="array" ref="G4714">MAX(IF($A$2:$A$8761=A4714,$D$2:$D$8761))</f>
        <v>1590</v>
      </c>
      <c r="H4714" s="467">
        <f t="shared" si="516"/>
        <v>0</v>
      </c>
      <c r="I4714" s="475" t="str">
        <f t="shared" si="517"/>
        <v/>
      </c>
      <c r="J4714" s="471">
        <f>'Potential Projects'!D4715</f>
        <v>31.635969208211932</v>
      </c>
      <c r="K4714" s="471">
        <f>'Potential Projects'!E4715</f>
        <v>12.530880832079124</v>
      </c>
      <c r="L4714" s="476">
        <f t="shared" si="518"/>
        <v>989.83314995970898</v>
      </c>
      <c r="M4714" s="471">
        <f t="shared" si="514"/>
        <v>1546.0314085468135</v>
      </c>
      <c r="N4714" s="467">
        <f t="shared" si="519"/>
        <v>0</v>
      </c>
      <c r="O4714" s="475" t="str">
        <f t="shared" si="520"/>
        <v/>
      </c>
    </row>
    <row r="4715" spans="1:15" hidden="1">
      <c r="A4715" s="475">
        <f t="shared" si="515"/>
        <v>43647</v>
      </c>
      <c r="B4715" s="475">
        <v>43662</v>
      </c>
      <c r="C4715" s="467">
        <v>10</v>
      </c>
      <c r="D4715" s="467">
        <v>1077</v>
      </c>
      <c r="E4715" s="467">
        <v>0</v>
      </c>
      <c r="F4715" s="467">
        <v>17</v>
      </c>
      <c r="G4715" s="467">
        <f t="array" ref="G4715">MAX(IF($A$2:$A$8761=A4715,$D$2:$D$8761))</f>
        <v>1590</v>
      </c>
      <c r="H4715" s="467">
        <f t="shared" si="516"/>
        <v>0</v>
      </c>
      <c r="I4715" s="475" t="str">
        <f t="shared" si="517"/>
        <v/>
      </c>
      <c r="J4715" s="471">
        <f>'Potential Projects'!D4716</f>
        <v>33.680896844120781</v>
      </c>
      <c r="K4715" s="471">
        <f>'Potential Projects'!E4716</f>
        <v>20.66942157600516</v>
      </c>
      <c r="L4715" s="476">
        <f t="shared" si="518"/>
        <v>1005.6496815798741</v>
      </c>
      <c r="M4715" s="471">
        <f t="shared" si="514"/>
        <v>1546.0314085468135</v>
      </c>
      <c r="N4715" s="467">
        <f t="shared" si="519"/>
        <v>0</v>
      </c>
      <c r="O4715" s="475" t="str">
        <f t="shared" si="520"/>
        <v/>
      </c>
    </row>
    <row r="4716" spans="1:15" hidden="1">
      <c r="A4716" s="475">
        <f t="shared" si="515"/>
        <v>43647</v>
      </c>
      <c r="B4716" s="475">
        <v>43662</v>
      </c>
      <c r="C4716" s="467">
        <v>11</v>
      </c>
      <c r="D4716" s="467">
        <v>1093</v>
      </c>
      <c r="E4716" s="467">
        <v>0</v>
      </c>
      <c r="F4716" s="467">
        <v>16</v>
      </c>
      <c r="G4716" s="467">
        <f t="array" ref="G4716">MAX(IF($A$2:$A$8761=A4716,$D$2:$D$8761))</f>
        <v>1590</v>
      </c>
      <c r="H4716" s="467">
        <f t="shared" si="516"/>
        <v>0</v>
      </c>
      <c r="I4716" s="475" t="str">
        <f t="shared" si="517"/>
        <v/>
      </c>
      <c r="J4716" s="471">
        <f>'Potential Projects'!D4717</f>
        <v>32.462115624335844</v>
      </c>
      <c r="K4716" s="471">
        <f>'Potential Projects'!E4717</f>
        <v>27.272403354117397</v>
      </c>
      <c r="L4716" s="476">
        <f t="shared" si="518"/>
        <v>1017.2654810215467</v>
      </c>
      <c r="M4716" s="471">
        <f t="shared" si="514"/>
        <v>1546.0314085468135</v>
      </c>
      <c r="N4716" s="467">
        <f t="shared" si="519"/>
        <v>0</v>
      </c>
      <c r="O4716" s="475" t="str">
        <f t="shared" si="520"/>
        <v/>
      </c>
    </row>
    <row r="4717" spans="1:15" hidden="1">
      <c r="A4717" s="475">
        <f t="shared" si="515"/>
        <v>43647</v>
      </c>
      <c r="B4717" s="475">
        <v>43662</v>
      </c>
      <c r="C4717" s="467">
        <v>12</v>
      </c>
      <c r="D4717" s="467">
        <v>1141</v>
      </c>
      <c r="E4717" s="467">
        <v>0</v>
      </c>
      <c r="F4717" s="467">
        <v>18</v>
      </c>
      <c r="G4717" s="467">
        <f t="array" ref="G4717">MAX(IF($A$2:$A$8761=A4717,$D$2:$D$8761))</f>
        <v>1590</v>
      </c>
      <c r="H4717" s="467">
        <f t="shared" si="516"/>
        <v>0</v>
      </c>
      <c r="I4717" s="475" t="str">
        <f t="shared" si="517"/>
        <v/>
      </c>
      <c r="J4717" s="471">
        <f>'Potential Projects'!D4718</f>
        <v>20.83749366646191</v>
      </c>
      <c r="K4717" s="471">
        <f>'Potential Projects'!E4718</f>
        <v>42.275197753171362</v>
      </c>
      <c r="L4717" s="476">
        <f t="shared" si="518"/>
        <v>1059.8873085803668</v>
      </c>
      <c r="M4717" s="471">
        <f t="shared" si="514"/>
        <v>1546.0314085468135</v>
      </c>
      <c r="N4717" s="467">
        <f t="shared" si="519"/>
        <v>0</v>
      </c>
      <c r="O4717" s="475" t="str">
        <f t="shared" si="520"/>
        <v/>
      </c>
    </row>
    <row r="4718" spans="1:15" hidden="1">
      <c r="A4718" s="475">
        <f t="shared" si="515"/>
        <v>43647</v>
      </c>
      <c r="B4718" s="475">
        <v>43662</v>
      </c>
      <c r="C4718" s="467">
        <v>13</v>
      </c>
      <c r="D4718" s="467">
        <v>1163</v>
      </c>
      <c r="E4718" s="467">
        <v>1</v>
      </c>
      <c r="F4718" s="467">
        <v>18</v>
      </c>
      <c r="G4718" s="467">
        <f t="array" ref="G4718">MAX(IF($A$2:$A$8761=A4718,$D$2:$D$8761))</f>
        <v>1590</v>
      </c>
      <c r="H4718" s="467">
        <f t="shared" si="516"/>
        <v>0</v>
      </c>
      <c r="I4718" s="475" t="str">
        <f t="shared" si="517"/>
        <v/>
      </c>
      <c r="J4718" s="471">
        <f>'Potential Projects'!D4719</f>
        <v>11.89316038637407</v>
      </c>
      <c r="K4718" s="471">
        <f>'Potential Projects'!E4719</f>
        <v>51.997014781767369</v>
      </c>
      <c r="L4718" s="476">
        <f t="shared" si="518"/>
        <v>1080.1098248318585</v>
      </c>
      <c r="M4718" s="471">
        <f t="shared" si="514"/>
        <v>1546.0314085468135</v>
      </c>
      <c r="N4718" s="467">
        <f t="shared" si="519"/>
        <v>0</v>
      </c>
      <c r="O4718" s="475" t="str">
        <f t="shared" si="520"/>
        <v/>
      </c>
    </row>
    <row r="4719" spans="1:15" hidden="1">
      <c r="A4719" s="475">
        <f t="shared" si="515"/>
        <v>43647</v>
      </c>
      <c r="B4719" s="475">
        <v>43662</v>
      </c>
      <c r="C4719" s="467">
        <v>14</v>
      </c>
      <c r="D4719" s="467">
        <v>1181</v>
      </c>
      <c r="E4719" s="467">
        <v>2</v>
      </c>
      <c r="F4719" s="467">
        <v>15</v>
      </c>
      <c r="G4719" s="467">
        <f t="array" ref="G4719">MAX(IF($A$2:$A$8761=A4719,$D$2:$D$8761))</f>
        <v>1590</v>
      </c>
      <c r="H4719" s="467">
        <f t="shared" si="516"/>
        <v>0</v>
      </c>
      <c r="I4719" s="475" t="str">
        <f t="shared" si="517"/>
        <v/>
      </c>
      <c r="J4719" s="471">
        <f>'Potential Projects'!D4720</f>
        <v>12.930867960981342</v>
      </c>
      <c r="K4719" s="471">
        <f>'Potential Projects'!E4720</f>
        <v>39.564697591915717</v>
      </c>
      <c r="L4719" s="476">
        <f t="shared" si="518"/>
        <v>1111.504434447103</v>
      </c>
      <c r="M4719" s="471">
        <f t="shared" si="514"/>
        <v>1546.0314085468135</v>
      </c>
      <c r="N4719" s="467">
        <f t="shared" si="519"/>
        <v>0</v>
      </c>
      <c r="O4719" s="475" t="str">
        <f t="shared" si="520"/>
        <v/>
      </c>
    </row>
    <row r="4720" spans="1:15" hidden="1">
      <c r="A4720" s="475">
        <f t="shared" si="515"/>
        <v>43647</v>
      </c>
      <c r="B4720" s="475">
        <v>43662</v>
      </c>
      <c r="C4720" s="467">
        <v>15</v>
      </c>
      <c r="D4720" s="467">
        <v>1178</v>
      </c>
      <c r="E4720" s="467">
        <v>5</v>
      </c>
      <c r="F4720" s="467">
        <v>17</v>
      </c>
      <c r="G4720" s="467">
        <f t="array" ref="G4720">MAX(IF($A$2:$A$8761=A4720,$D$2:$D$8761))</f>
        <v>1590</v>
      </c>
      <c r="H4720" s="467">
        <f t="shared" si="516"/>
        <v>0</v>
      </c>
      <c r="I4720" s="475" t="str">
        <f t="shared" si="517"/>
        <v/>
      </c>
      <c r="J4720" s="471">
        <f>'Potential Projects'!D4721</f>
        <v>8.4902408094071014</v>
      </c>
      <c r="K4720" s="471">
        <f>'Potential Projects'!E4721</f>
        <v>43.079351913566967</v>
      </c>
      <c r="L4720" s="476">
        <f t="shared" si="518"/>
        <v>1104.4304072770258</v>
      </c>
      <c r="M4720" s="471">
        <f t="shared" si="514"/>
        <v>1546.0314085468135</v>
      </c>
      <c r="N4720" s="467">
        <f t="shared" si="519"/>
        <v>0</v>
      </c>
      <c r="O4720" s="475" t="str">
        <f t="shared" si="520"/>
        <v/>
      </c>
    </row>
    <row r="4721" spans="1:15" hidden="1">
      <c r="A4721" s="475">
        <f t="shared" si="515"/>
        <v>43647</v>
      </c>
      <c r="B4721" s="475">
        <v>43662</v>
      </c>
      <c r="C4721" s="467">
        <v>16</v>
      </c>
      <c r="D4721" s="467">
        <v>1198</v>
      </c>
      <c r="E4721" s="467">
        <v>7</v>
      </c>
      <c r="F4721" s="467">
        <v>17</v>
      </c>
      <c r="G4721" s="467">
        <f t="array" ref="G4721">MAX(IF($A$2:$A$8761=A4721,$D$2:$D$8761))</f>
        <v>1590</v>
      </c>
      <c r="H4721" s="467">
        <f t="shared" si="516"/>
        <v>0</v>
      </c>
      <c r="I4721" s="475" t="str">
        <f t="shared" si="517"/>
        <v/>
      </c>
      <c r="J4721" s="471">
        <f>'Potential Projects'!D4722</f>
        <v>2.3094937273943734</v>
      </c>
      <c r="K4721" s="471">
        <f>'Potential Projects'!E4722</f>
        <v>23.176536443775532</v>
      </c>
      <c r="L4721" s="476">
        <f t="shared" si="518"/>
        <v>1148.5139698288301</v>
      </c>
      <c r="M4721" s="471">
        <f t="shared" si="514"/>
        <v>1546.0314085468135</v>
      </c>
      <c r="N4721" s="467">
        <f t="shared" si="519"/>
        <v>0</v>
      </c>
      <c r="O4721" s="475" t="str">
        <f t="shared" si="520"/>
        <v/>
      </c>
    </row>
    <row r="4722" spans="1:15" hidden="1">
      <c r="A4722" s="475">
        <f t="shared" si="515"/>
        <v>43647</v>
      </c>
      <c r="B4722" s="475">
        <v>43662</v>
      </c>
      <c r="C4722" s="467">
        <v>17</v>
      </c>
      <c r="D4722" s="467">
        <v>1184</v>
      </c>
      <c r="E4722" s="467">
        <v>5</v>
      </c>
      <c r="F4722" s="467">
        <v>19</v>
      </c>
      <c r="G4722" s="467">
        <f t="array" ref="G4722">MAX(IF($A$2:$A$8761=A4722,$D$2:$D$8761))</f>
        <v>1590</v>
      </c>
      <c r="H4722" s="467">
        <f t="shared" si="516"/>
        <v>0</v>
      </c>
      <c r="I4722" s="475" t="str">
        <f t="shared" si="517"/>
        <v/>
      </c>
      <c r="J4722" s="471">
        <f>'Potential Projects'!D4723</f>
        <v>1.9013797561840182</v>
      </c>
      <c r="K4722" s="471">
        <f>'Potential Projects'!E4723</f>
        <v>40.113837884325953</v>
      </c>
      <c r="L4722" s="476">
        <f t="shared" si="518"/>
        <v>1117.9847823594901</v>
      </c>
      <c r="M4722" s="471">
        <f t="shared" si="514"/>
        <v>1546.0314085468135</v>
      </c>
      <c r="N4722" s="467">
        <f t="shared" si="519"/>
        <v>0</v>
      </c>
      <c r="O4722" s="475" t="str">
        <f t="shared" si="520"/>
        <v/>
      </c>
    </row>
    <row r="4723" spans="1:15" hidden="1">
      <c r="A4723" s="475">
        <f t="shared" si="515"/>
        <v>43647</v>
      </c>
      <c r="B4723" s="475">
        <v>43662</v>
      </c>
      <c r="C4723" s="467">
        <v>18</v>
      </c>
      <c r="D4723" s="467">
        <v>1202</v>
      </c>
      <c r="E4723" s="467">
        <v>7</v>
      </c>
      <c r="F4723" s="467">
        <v>14</v>
      </c>
      <c r="G4723" s="467">
        <f t="array" ref="G4723">MAX(IF($A$2:$A$8761=A4723,$D$2:$D$8761))</f>
        <v>1590</v>
      </c>
      <c r="H4723" s="467">
        <f t="shared" si="516"/>
        <v>0</v>
      </c>
      <c r="I4723" s="475" t="str">
        <f t="shared" si="517"/>
        <v/>
      </c>
      <c r="J4723" s="471">
        <f>'Potential Projects'!D4724</f>
        <v>2.1684232996953692</v>
      </c>
      <c r="K4723" s="471">
        <f>'Potential Projects'!E4724</f>
        <v>86.973809503332618</v>
      </c>
      <c r="L4723" s="476">
        <f t="shared" si="518"/>
        <v>1091.857767196972</v>
      </c>
      <c r="M4723" s="471">
        <f t="shared" si="514"/>
        <v>1546.0314085468135</v>
      </c>
      <c r="N4723" s="467">
        <f t="shared" si="519"/>
        <v>0</v>
      </c>
      <c r="O4723" s="475" t="str">
        <f t="shared" si="520"/>
        <v/>
      </c>
    </row>
    <row r="4724" spans="1:15" hidden="1">
      <c r="A4724" s="475">
        <f t="shared" si="515"/>
        <v>43647</v>
      </c>
      <c r="B4724" s="475">
        <v>43662</v>
      </c>
      <c r="C4724" s="467">
        <v>19</v>
      </c>
      <c r="D4724" s="467">
        <v>1224</v>
      </c>
      <c r="E4724" s="467">
        <v>16</v>
      </c>
      <c r="F4724" s="467">
        <v>15</v>
      </c>
      <c r="G4724" s="467">
        <f t="array" ref="G4724">MAX(IF($A$2:$A$8761=A4724,$D$2:$D$8761))</f>
        <v>1590</v>
      </c>
      <c r="H4724" s="467">
        <f t="shared" si="516"/>
        <v>0</v>
      </c>
      <c r="I4724" s="475" t="str">
        <f t="shared" si="517"/>
        <v/>
      </c>
      <c r="J4724" s="471">
        <f>'Potential Projects'!D4725</f>
        <v>0.77393692240150724</v>
      </c>
      <c r="K4724" s="471">
        <f>'Potential Projects'!E4725</f>
        <v>27.298999892496237</v>
      </c>
      <c r="L4724" s="476">
        <f t="shared" si="518"/>
        <v>1164.927063185102</v>
      </c>
      <c r="M4724" s="471">
        <f t="shared" si="514"/>
        <v>1546.0314085468135</v>
      </c>
      <c r="N4724" s="467">
        <f t="shared" si="519"/>
        <v>0</v>
      </c>
      <c r="O4724" s="475" t="str">
        <f t="shared" si="520"/>
        <v/>
      </c>
    </row>
    <row r="4725" spans="1:15" hidden="1">
      <c r="A4725" s="475">
        <f t="shared" si="515"/>
        <v>43647</v>
      </c>
      <c r="B4725" s="475">
        <v>43662</v>
      </c>
      <c r="C4725" s="467">
        <v>20</v>
      </c>
      <c r="D4725" s="467">
        <v>1160</v>
      </c>
      <c r="E4725" s="467">
        <v>28</v>
      </c>
      <c r="F4725" s="467">
        <v>3</v>
      </c>
      <c r="G4725" s="467">
        <f t="array" ref="G4725">MAX(IF($A$2:$A$8761=A4725,$D$2:$D$8761))</f>
        <v>1590</v>
      </c>
      <c r="H4725" s="467">
        <f t="shared" si="516"/>
        <v>0</v>
      </c>
      <c r="I4725" s="475" t="str">
        <f t="shared" si="517"/>
        <v/>
      </c>
      <c r="J4725" s="471">
        <f>'Potential Projects'!D4726</f>
        <v>8.7398935006044898</v>
      </c>
      <c r="K4725" s="471">
        <f>'Potential Projects'!E4726</f>
        <v>90.736437432810163</v>
      </c>
      <c r="L4725" s="476">
        <f t="shared" si="518"/>
        <v>1029.5236690665854</v>
      </c>
      <c r="M4725" s="471">
        <f t="shared" si="514"/>
        <v>1546.0314085468135</v>
      </c>
      <c r="N4725" s="467">
        <f t="shared" si="519"/>
        <v>0</v>
      </c>
      <c r="O4725" s="475" t="str">
        <f t="shared" si="520"/>
        <v/>
      </c>
    </row>
    <row r="4726" spans="1:15" hidden="1">
      <c r="A4726" s="475">
        <f t="shared" si="515"/>
        <v>43647</v>
      </c>
      <c r="B4726" s="475">
        <v>43662</v>
      </c>
      <c r="C4726" s="467">
        <v>21</v>
      </c>
      <c r="D4726" s="467">
        <v>1140</v>
      </c>
      <c r="E4726" s="467">
        <v>24</v>
      </c>
      <c r="F4726" s="467">
        <v>0</v>
      </c>
      <c r="G4726" s="467">
        <f t="array" ref="G4726">MAX(IF($A$2:$A$8761=A4726,$D$2:$D$8761))</f>
        <v>1590</v>
      </c>
      <c r="H4726" s="467">
        <f t="shared" si="516"/>
        <v>0</v>
      </c>
      <c r="I4726" s="475" t="str">
        <f t="shared" si="517"/>
        <v/>
      </c>
      <c r="J4726" s="471">
        <f>'Potential Projects'!D4727</f>
        <v>19.462870679194737</v>
      </c>
      <c r="K4726" s="471">
        <f>'Potential Projects'!E4727</f>
        <v>74.779296656632994</v>
      </c>
      <c r="L4726" s="476">
        <f t="shared" si="518"/>
        <v>1021.7578326641722</v>
      </c>
      <c r="M4726" s="471">
        <f t="shared" si="514"/>
        <v>1546.0314085468135</v>
      </c>
      <c r="N4726" s="467">
        <f t="shared" si="519"/>
        <v>0</v>
      </c>
      <c r="O4726" s="475" t="str">
        <f t="shared" si="520"/>
        <v/>
      </c>
    </row>
    <row r="4727" spans="1:15" hidden="1">
      <c r="A4727" s="475">
        <f t="shared" si="515"/>
        <v>43647</v>
      </c>
      <c r="B4727" s="475">
        <v>43662</v>
      </c>
      <c r="C4727" s="467">
        <v>22</v>
      </c>
      <c r="D4727" s="467">
        <v>1095</v>
      </c>
      <c r="E4727" s="467">
        <v>2</v>
      </c>
      <c r="F4727" s="467">
        <v>0</v>
      </c>
      <c r="G4727" s="467">
        <f t="array" ref="G4727">MAX(IF($A$2:$A$8761=A4727,$D$2:$D$8761))</f>
        <v>1590</v>
      </c>
      <c r="H4727" s="467">
        <f t="shared" si="516"/>
        <v>0</v>
      </c>
      <c r="I4727" s="475" t="str">
        <f t="shared" si="517"/>
        <v/>
      </c>
      <c r="J4727" s="471">
        <f>'Potential Projects'!D4728</f>
        <v>78.706195871710023</v>
      </c>
      <c r="K4727" s="471">
        <f>'Potential Projects'!E4728</f>
        <v>77.289540528918508</v>
      </c>
      <c r="L4727" s="476">
        <f t="shared" si="518"/>
        <v>937.00426359937137</v>
      </c>
      <c r="M4727" s="471">
        <f t="shared" si="514"/>
        <v>1546.0314085468135</v>
      </c>
      <c r="N4727" s="467">
        <f t="shared" si="519"/>
        <v>0</v>
      </c>
      <c r="O4727" s="475" t="str">
        <f t="shared" si="520"/>
        <v/>
      </c>
    </row>
    <row r="4728" spans="1:15" hidden="1">
      <c r="A4728" s="475">
        <f t="shared" si="515"/>
        <v>43647</v>
      </c>
      <c r="B4728" s="475">
        <v>43662</v>
      </c>
      <c r="C4728" s="467">
        <v>23</v>
      </c>
      <c r="D4728" s="467">
        <v>1009</v>
      </c>
      <c r="E4728" s="467">
        <v>0</v>
      </c>
      <c r="F4728" s="467">
        <v>0</v>
      </c>
      <c r="G4728" s="467">
        <f t="array" ref="G4728">MAX(IF($A$2:$A$8761=A4728,$D$2:$D$8761))</f>
        <v>1590</v>
      </c>
      <c r="H4728" s="467">
        <f t="shared" si="516"/>
        <v>0</v>
      </c>
      <c r="I4728" s="475" t="str">
        <f t="shared" si="517"/>
        <v/>
      </c>
      <c r="J4728" s="471">
        <f>'Potential Projects'!D4729</f>
        <v>104.66356464030504</v>
      </c>
      <c r="K4728" s="471">
        <f>'Potential Projects'!E4729</f>
        <v>61.876846538378842</v>
      </c>
      <c r="L4728" s="476">
        <f t="shared" si="518"/>
        <v>842.45958882131617</v>
      </c>
      <c r="M4728" s="471">
        <f t="shared" si="514"/>
        <v>1546.0314085468135</v>
      </c>
      <c r="N4728" s="467">
        <f t="shared" si="519"/>
        <v>0</v>
      </c>
      <c r="O4728" s="475" t="str">
        <f t="shared" si="520"/>
        <v/>
      </c>
    </row>
    <row r="4729" spans="1:15" hidden="1">
      <c r="A4729" s="475">
        <f t="shared" si="515"/>
        <v>43647</v>
      </c>
      <c r="B4729" s="475">
        <v>43662</v>
      </c>
      <c r="C4729" s="467">
        <v>24</v>
      </c>
      <c r="D4729" s="467">
        <v>900</v>
      </c>
      <c r="E4729" s="467">
        <v>0</v>
      </c>
      <c r="F4729" s="467">
        <v>0</v>
      </c>
      <c r="G4729" s="467">
        <f t="array" ref="G4729">MAX(IF($A$2:$A$8761=A4729,$D$2:$D$8761))</f>
        <v>1590</v>
      </c>
      <c r="H4729" s="467">
        <f t="shared" si="516"/>
        <v>0</v>
      </c>
      <c r="I4729" s="475" t="str">
        <f t="shared" si="517"/>
        <v/>
      </c>
      <c r="J4729" s="471">
        <f>'Potential Projects'!D4730</f>
        <v>61.456887064241386</v>
      </c>
      <c r="K4729" s="471">
        <f>'Potential Projects'!E4730</f>
        <v>52.797257686519032</v>
      </c>
      <c r="L4729" s="476">
        <f t="shared" si="518"/>
        <v>785.74585524923953</v>
      </c>
      <c r="M4729" s="471">
        <f t="shared" si="514"/>
        <v>1546.0314085468135</v>
      </c>
      <c r="N4729" s="467">
        <f t="shared" si="519"/>
        <v>0</v>
      </c>
      <c r="O4729" s="475" t="str">
        <f t="shared" si="520"/>
        <v/>
      </c>
    </row>
    <row r="4730" spans="1:15" hidden="1">
      <c r="A4730" s="475">
        <f t="shared" si="515"/>
        <v>43647</v>
      </c>
      <c r="B4730" s="475">
        <v>43663</v>
      </c>
      <c r="C4730" s="467">
        <v>1</v>
      </c>
      <c r="D4730" s="467">
        <v>837</v>
      </c>
      <c r="E4730" s="467">
        <v>0</v>
      </c>
      <c r="F4730" s="467">
        <v>0</v>
      </c>
      <c r="G4730" s="467">
        <f t="array" ref="G4730">MAX(IF($A$2:$A$8761=A4730,$D$2:$D$8761))</f>
        <v>1590</v>
      </c>
      <c r="H4730" s="467">
        <f t="shared" si="516"/>
        <v>0</v>
      </c>
      <c r="I4730" s="475" t="str">
        <f t="shared" si="517"/>
        <v/>
      </c>
      <c r="J4730" s="471">
        <f>'Potential Projects'!D4731</f>
        <v>61.592502443729366</v>
      </c>
      <c r="K4730" s="471">
        <f>'Potential Projects'!E4731</f>
        <v>49.559520264459259</v>
      </c>
      <c r="L4730" s="476">
        <f t="shared" si="518"/>
        <v>725.84797729181139</v>
      </c>
      <c r="M4730" s="471">
        <f t="shared" si="514"/>
        <v>1546.0314085468135</v>
      </c>
      <c r="N4730" s="467">
        <f t="shared" si="519"/>
        <v>0</v>
      </c>
      <c r="O4730" s="475" t="str">
        <f t="shared" si="520"/>
        <v/>
      </c>
    </row>
    <row r="4731" spans="1:15" hidden="1">
      <c r="A4731" s="475">
        <f t="shared" si="515"/>
        <v>43647</v>
      </c>
      <c r="B4731" s="475">
        <v>43663</v>
      </c>
      <c r="C4731" s="467">
        <v>2</v>
      </c>
      <c r="D4731" s="467">
        <v>797</v>
      </c>
      <c r="E4731" s="467">
        <v>2</v>
      </c>
      <c r="F4731" s="467">
        <v>0</v>
      </c>
      <c r="G4731" s="467">
        <f t="array" ref="G4731">MAX(IF($A$2:$A$8761=A4731,$D$2:$D$8761))</f>
        <v>1590</v>
      </c>
      <c r="H4731" s="467">
        <f t="shared" si="516"/>
        <v>0</v>
      </c>
      <c r="I4731" s="475" t="str">
        <f t="shared" si="517"/>
        <v/>
      </c>
      <c r="J4731" s="471">
        <f>'Potential Projects'!D4732</f>
        <v>73.014841096282908</v>
      </c>
      <c r="K4731" s="471">
        <f>'Potential Projects'!E4732</f>
        <v>38.744116157815519</v>
      </c>
      <c r="L4731" s="476">
        <f t="shared" si="518"/>
        <v>683.24104274590161</v>
      </c>
      <c r="M4731" s="471">
        <f t="shared" ref="M4731:M4794" si="521">MAX($L$4346:$L$5089)</f>
        <v>1546.0314085468135</v>
      </c>
      <c r="N4731" s="467">
        <f t="shared" si="519"/>
        <v>0</v>
      </c>
      <c r="O4731" s="475" t="str">
        <f t="shared" si="520"/>
        <v/>
      </c>
    </row>
    <row r="4732" spans="1:15" hidden="1">
      <c r="A4732" s="475">
        <f t="shared" si="515"/>
        <v>43647</v>
      </c>
      <c r="B4732" s="475">
        <v>43663</v>
      </c>
      <c r="C4732" s="467">
        <v>3</v>
      </c>
      <c r="D4732" s="467">
        <v>799</v>
      </c>
      <c r="E4732" s="467">
        <v>61</v>
      </c>
      <c r="F4732" s="467">
        <v>0</v>
      </c>
      <c r="G4732" s="467">
        <f t="array" ref="G4732">MAX(IF($A$2:$A$8761=A4732,$D$2:$D$8761))</f>
        <v>1590</v>
      </c>
      <c r="H4732" s="467">
        <f t="shared" si="516"/>
        <v>0</v>
      </c>
      <c r="I4732" s="475" t="str">
        <f t="shared" si="517"/>
        <v/>
      </c>
      <c r="J4732" s="471">
        <f>'Potential Projects'!D4733</f>
        <v>88.49217809351174</v>
      </c>
      <c r="K4732" s="471">
        <f>'Potential Projects'!E4733</f>
        <v>37.231242474736618</v>
      </c>
      <c r="L4732" s="476">
        <f t="shared" si="518"/>
        <v>612.27657943175166</v>
      </c>
      <c r="M4732" s="471">
        <f t="shared" si="521"/>
        <v>1546.0314085468135</v>
      </c>
      <c r="N4732" s="467">
        <f t="shared" si="519"/>
        <v>0</v>
      </c>
      <c r="O4732" s="475" t="str">
        <f t="shared" si="520"/>
        <v/>
      </c>
    </row>
    <row r="4733" spans="1:15" hidden="1">
      <c r="A4733" s="475">
        <f t="shared" si="515"/>
        <v>43647</v>
      </c>
      <c r="B4733" s="475">
        <v>43663</v>
      </c>
      <c r="C4733" s="467">
        <v>4</v>
      </c>
      <c r="D4733" s="467">
        <v>779</v>
      </c>
      <c r="E4733" s="467">
        <v>92</v>
      </c>
      <c r="F4733" s="467">
        <v>0</v>
      </c>
      <c r="G4733" s="467">
        <f t="array" ref="G4733">MAX(IF($A$2:$A$8761=A4733,$D$2:$D$8761))</f>
        <v>1590</v>
      </c>
      <c r="H4733" s="467">
        <f t="shared" si="516"/>
        <v>0</v>
      </c>
      <c r="I4733" s="475" t="str">
        <f t="shared" si="517"/>
        <v/>
      </c>
      <c r="J4733" s="471">
        <f>'Potential Projects'!D4734</f>
        <v>126.24896167108223</v>
      </c>
      <c r="K4733" s="471">
        <f>'Potential Projects'!E4734</f>
        <v>23.438590571920017</v>
      </c>
      <c r="L4733" s="476">
        <f t="shared" si="518"/>
        <v>537.3124477569977</v>
      </c>
      <c r="M4733" s="471">
        <f t="shared" si="521"/>
        <v>1546.0314085468135</v>
      </c>
      <c r="N4733" s="467">
        <f t="shared" si="519"/>
        <v>0</v>
      </c>
      <c r="O4733" s="475" t="str">
        <f t="shared" si="520"/>
        <v/>
      </c>
    </row>
    <row r="4734" spans="1:15" hidden="1">
      <c r="A4734" s="475">
        <f t="shared" si="515"/>
        <v>43647</v>
      </c>
      <c r="B4734" s="475">
        <v>43663</v>
      </c>
      <c r="C4734" s="467">
        <v>5</v>
      </c>
      <c r="D4734" s="467">
        <v>783</v>
      </c>
      <c r="E4734" s="467">
        <v>83</v>
      </c>
      <c r="F4734" s="467">
        <v>0</v>
      </c>
      <c r="G4734" s="467">
        <f t="array" ref="G4734">MAX(IF($A$2:$A$8761=A4734,$D$2:$D$8761))</f>
        <v>1590</v>
      </c>
      <c r="H4734" s="467">
        <f t="shared" si="516"/>
        <v>0</v>
      </c>
      <c r="I4734" s="475" t="str">
        <f t="shared" si="517"/>
        <v/>
      </c>
      <c r="J4734" s="471">
        <f>'Potential Projects'!D4735</f>
        <v>130.45142469221886</v>
      </c>
      <c r="K4734" s="471">
        <f>'Potential Projects'!E4735</f>
        <v>2.1245940657923028</v>
      </c>
      <c r="L4734" s="476">
        <f t="shared" si="518"/>
        <v>567.42398124198883</v>
      </c>
      <c r="M4734" s="471">
        <f t="shared" si="521"/>
        <v>1546.0314085468135</v>
      </c>
      <c r="N4734" s="467">
        <f t="shared" si="519"/>
        <v>0</v>
      </c>
      <c r="O4734" s="475" t="str">
        <f t="shared" si="520"/>
        <v/>
      </c>
    </row>
    <row r="4735" spans="1:15" hidden="1">
      <c r="A4735" s="475">
        <f t="shared" si="515"/>
        <v>43647</v>
      </c>
      <c r="B4735" s="475">
        <v>43663</v>
      </c>
      <c r="C4735" s="467">
        <v>6</v>
      </c>
      <c r="D4735" s="467">
        <v>855</v>
      </c>
      <c r="E4735" s="467">
        <v>79</v>
      </c>
      <c r="F4735" s="467">
        <v>0</v>
      </c>
      <c r="G4735" s="467">
        <f t="array" ref="G4735">MAX(IF($A$2:$A$8761=A4735,$D$2:$D$8761))</f>
        <v>1590</v>
      </c>
      <c r="H4735" s="467">
        <f t="shared" si="516"/>
        <v>0</v>
      </c>
      <c r="I4735" s="475" t="str">
        <f t="shared" si="517"/>
        <v/>
      </c>
      <c r="J4735" s="471">
        <f>'Potential Projects'!D4736</f>
        <v>75.370422764506571</v>
      </c>
      <c r="K4735" s="471">
        <f>'Potential Projects'!E4736</f>
        <v>0.57886583530423574</v>
      </c>
      <c r="L4735" s="476">
        <f t="shared" si="518"/>
        <v>700.05071140018924</v>
      </c>
      <c r="M4735" s="471">
        <f t="shared" si="521"/>
        <v>1546.0314085468135</v>
      </c>
      <c r="N4735" s="467">
        <f t="shared" si="519"/>
        <v>0</v>
      </c>
      <c r="O4735" s="475" t="str">
        <f t="shared" si="520"/>
        <v/>
      </c>
    </row>
    <row r="4736" spans="1:15" hidden="1">
      <c r="A4736" s="475">
        <f t="shared" si="515"/>
        <v>43647</v>
      </c>
      <c r="B4736" s="475">
        <v>43663</v>
      </c>
      <c r="C4736" s="467">
        <v>7</v>
      </c>
      <c r="D4736" s="467">
        <v>914</v>
      </c>
      <c r="E4736" s="467">
        <v>76</v>
      </c>
      <c r="F4736" s="467">
        <v>2</v>
      </c>
      <c r="G4736" s="467">
        <f t="array" ref="G4736">MAX(IF($A$2:$A$8761=A4736,$D$2:$D$8761))</f>
        <v>1590</v>
      </c>
      <c r="H4736" s="467">
        <f t="shared" si="516"/>
        <v>0</v>
      </c>
      <c r="I4736" s="475" t="str">
        <f t="shared" si="517"/>
        <v/>
      </c>
      <c r="J4736" s="471">
        <f>'Potential Projects'!D4737</f>
        <v>67.547006339381753</v>
      </c>
      <c r="K4736" s="471">
        <f>'Potential Projects'!E4737</f>
        <v>2.6197590303160614</v>
      </c>
      <c r="L4736" s="476">
        <f t="shared" si="518"/>
        <v>765.83323463030217</v>
      </c>
      <c r="M4736" s="471">
        <f t="shared" si="521"/>
        <v>1546.0314085468135</v>
      </c>
      <c r="N4736" s="467">
        <f t="shared" si="519"/>
        <v>0</v>
      </c>
      <c r="O4736" s="475" t="str">
        <f t="shared" si="520"/>
        <v/>
      </c>
    </row>
    <row r="4737" spans="1:15" hidden="1">
      <c r="A4737" s="475">
        <f t="shared" si="515"/>
        <v>43647</v>
      </c>
      <c r="B4737" s="475">
        <v>43663</v>
      </c>
      <c r="C4737" s="467">
        <v>8</v>
      </c>
      <c r="D4737" s="467">
        <v>1000</v>
      </c>
      <c r="E4737" s="467">
        <v>71</v>
      </c>
      <c r="F4737" s="467">
        <v>3</v>
      </c>
      <c r="G4737" s="467">
        <f t="array" ref="G4737">MAX(IF($A$2:$A$8761=A4737,$D$2:$D$8761))</f>
        <v>1590</v>
      </c>
      <c r="H4737" s="467">
        <f t="shared" si="516"/>
        <v>0</v>
      </c>
      <c r="I4737" s="475" t="str">
        <f t="shared" si="517"/>
        <v/>
      </c>
      <c r="J4737" s="471">
        <f>'Potential Projects'!D4738</f>
        <v>120.50747846409833</v>
      </c>
      <c r="K4737" s="471">
        <f>'Potential Projects'!E4738</f>
        <v>5.1730267146850135</v>
      </c>
      <c r="L4737" s="476">
        <f t="shared" si="518"/>
        <v>800.31949482121672</v>
      </c>
      <c r="M4737" s="471">
        <f t="shared" si="521"/>
        <v>1546.0314085468135</v>
      </c>
      <c r="N4737" s="467">
        <f t="shared" si="519"/>
        <v>0</v>
      </c>
      <c r="O4737" s="475" t="str">
        <f t="shared" si="520"/>
        <v/>
      </c>
    </row>
    <row r="4738" spans="1:15" hidden="1">
      <c r="A4738" s="475">
        <f t="shared" ref="A4738:A4801" si="522">DATE(YEAR(B4738),MONTH(B4738),1)</f>
        <v>43647</v>
      </c>
      <c r="B4738" s="475">
        <v>43663</v>
      </c>
      <c r="C4738" s="467">
        <v>9</v>
      </c>
      <c r="D4738" s="467">
        <v>1051</v>
      </c>
      <c r="E4738" s="467">
        <v>97</v>
      </c>
      <c r="F4738" s="467">
        <v>4</v>
      </c>
      <c r="G4738" s="467">
        <f t="array" ref="G4738">MAX(IF($A$2:$A$8761=A4738,$D$2:$D$8761))</f>
        <v>1590</v>
      </c>
      <c r="H4738" s="467">
        <f t="shared" ref="H4738:H4801" si="523">IF(G4738=D4738,1,0)</f>
        <v>0</v>
      </c>
      <c r="I4738" s="475" t="str">
        <f t="shared" ref="I4738:I4801" si="524">IF(D4738=G4738,B4738,"")</f>
        <v/>
      </c>
      <c r="J4738" s="471">
        <f>'Potential Projects'!D4739</f>
        <v>113.56649062789151</v>
      </c>
      <c r="K4738" s="471">
        <f>'Potential Projects'!E4739</f>
        <v>21.41647140399914</v>
      </c>
      <c r="L4738" s="476">
        <f t="shared" ref="L4738:L4801" si="525">D4738-E4738-F4738-J4738-K4738</f>
        <v>815.01703796810932</v>
      </c>
      <c r="M4738" s="471">
        <f t="shared" si="521"/>
        <v>1546.0314085468135</v>
      </c>
      <c r="N4738" s="467">
        <f t="shared" ref="N4738:N4801" si="526">IF(M4738=L4738,1,0)</f>
        <v>0</v>
      </c>
      <c r="O4738" s="475" t="str">
        <f t="shared" ref="O4738:O4801" si="527">IF(L4738=M4738,B4738,"")</f>
        <v/>
      </c>
    </row>
    <row r="4739" spans="1:15" hidden="1">
      <c r="A4739" s="475">
        <f t="shared" si="522"/>
        <v>43647</v>
      </c>
      <c r="B4739" s="475">
        <v>43663</v>
      </c>
      <c r="C4739" s="467">
        <v>10</v>
      </c>
      <c r="D4739" s="467">
        <v>1071</v>
      </c>
      <c r="E4739" s="467">
        <v>100</v>
      </c>
      <c r="F4739" s="467">
        <v>5</v>
      </c>
      <c r="G4739" s="467">
        <f t="array" ref="G4739">MAX(IF($A$2:$A$8761=A4739,$D$2:$D$8761))</f>
        <v>1590</v>
      </c>
      <c r="H4739" s="467">
        <f t="shared" si="523"/>
        <v>0</v>
      </c>
      <c r="I4739" s="475" t="str">
        <f t="shared" si="524"/>
        <v/>
      </c>
      <c r="J4739" s="471">
        <f>'Potential Projects'!D4740</f>
        <v>69.707855097508585</v>
      </c>
      <c r="K4739" s="471">
        <f>'Potential Projects'!E4740</f>
        <v>25.549886368522898</v>
      </c>
      <c r="L4739" s="476">
        <f t="shared" si="525"/>
        <v>870.74225853396842</v>
      </c>
      <c r="M4739" s="471">
        <f t="shared" si="521"/>
        <v>1546.0314085468135</v>
      </c>
      <c r="N4739" s="467">
        <f t="shared" si="526"/>
        <v>0</v>
      </c>
      <c r="O4739" s="475" t="str">
        <f t="shared" si="527"/>
        <v/>
      </c>
    </row>
    <row r="4740" spans="1:15" hidden="1">
      <c r="A4740" s="475">
        <f t="shared" si="522"/>
        <v>43647</v>
      </c>
      <c r="B4740" s="475">
        <v>43663</v>
      </c>
      <c r="C4740" s="467">
        <v>11</v>
      </c>
      <c r="D4740" s="467">
        <v>1098</v>
      </c>
      <c r="E4740" s="467">
        <v>99</v>
      </c>
      <c r="F4740" s="467">
        <v>9</v>
      </c>
      <c r="G4740" s="467">
        <f t="array" ref="G4740">MAX(IF($A$2:$A$8761=A4740,$D$2:$D$8761))</f>
        <v>1590</v>
      </c>
      <c r="H4740" s="467">
        <f t="shared" si="523"/>
        <v>0</v>
      </c>
      <c r="I4740" s="475" t="str">
        <f t="shared" si="524"/>
        <v/>
      </c>
      <c r="J4740" s="471">
        <f>'Potential Projects'!D4741</f>
        <v>25.336662063935837</v>
      </c>
      <c r="K4740" s="471">
        <f>'Potential Projects'!E4741</f>
        <v>31.760178079982801</v>
      </c>
      <c r="L4740" s="476">
        <f t="shared" si="525"/>
        <v>932.9031598560814</v>
      </c>
      <c r="M4740" s="471">
        <f t="shared" si="521"/>
        <v>1546.0314085468135</v>
      </c>
      <c r="N4740" s="467">
        <f t="shared" si="526"/>
        <v>0</v>
      </c>
      <c r="O4740" s="475" t="str">
        <f t="shared" si="527"/>
        <v/>
      </c>
    </row>
    <row r="4741" spans="1:15" hidden="1">
      <c r="A4741" s="475">
        <f t="shared" si="522"/>
        <v>43647</v>
      </c>
      <c r="B4741" s="475">
        <v>43663</v>
      </c>
      <c r="C4741" s="467">
        <v>12</v>
      </c>
      <c r="D4741" s="467">
        <v>1083</v>
      </c>
      <c r="E4741" s="467">
        <v>96</v>
      </c>
      <c r="F4741" s="467">
        <v>7</v>
      </c>
      <c r="G4741" s="467">
        <f t="array" ref="G4741">MAX(IF($A$2:$A$8761=A4741,$D$2:$D$8761))</f>
        <v>1590</v>
      </c>
      <c r="H4741" s="467">
        <f t="shared" si="523"/>
        <v>0</v>
      </c>
      <c r="I4741" s="475" t="str">
        <f t="shared" si="524"/>
        <v/>
      </c>
      <c r="J4741" s="471">
        <f>'Potential Projects'!D4742</f>
        <v>7.3059188035902523</v>
      </c>
      <c r="K4741" s="471">
        <f>'Potential Projects'!E4742</f>
        <v>34.297018490647176</v>
      </c>
      <c r="L4741" s="476">
        <f t="shared" si="525"/>
        <v>938.39706270576266</v>
      </c>
      <c r="M4741" s="471">
        <f t="shared" si="521"/>
        <v>1546.0314085468135</v>
      </c>
      <c r="N4741" s="467">
        <f t="shared" si="526"/>
        <v>0</v>
      </c>
      <c r="O4741" s="475" t="str">
        <f t="shared" si="527"/>
        <v/>
      </c>
    </row>
    <row r="4742" spans="1:15" hidden="1">
      <c r="A4742" s="475">
        <f t="shared" si="522"/>
        <v>43647</v>
      </c>
      <c r="B4742" s="475">
        <v>43663</v>
      </c>
      <c r="C4742" s="467">
        <v>13</v>
      </c>
      <c r="D4742" s="467">
        <v>1108</v>
      </c>
      <c r="E4742" s="467">
        <v>94</v>
      </c>
      <c r="F4742" s="467">
        <v>11</v>
      </c>
      <c r="G4742" s="467">
        <f t="array" ref="G4742">MAX(IF($A$2:$A$8761=A4742,$D$2:$D$8761))</f>
        <v>1590</v>
      </c>
      <c r="H4742" s="467">
        <f t="shared" si="523"/>
        <v>0</v>
      </c>
      <c r="I4742" s="475" t="str">
        <f t="shared" si="524"/>
        <v/>
      </c>
      <c r="J4742" s="471">
        <f>'Potential Projects'!D4743</f>
        <v>14.235441157648777</v>
      </c>
      <c r="K4742" s="471">
        <f>'Potential Projects'!E4743</f>
        <v>43.182609062567195</v>
      </c>
      <c r="L4742" s="476">
        <f t="shared" si="525"/>
        <v>945.58194977978405</v>
      </c>
      <c r="M4742" s="471">
        <f t="shared" si="521"/>
        <v>1546.0314085468135</v>
      </c>
      <c r="N4742" s="467">
        <f t="shared" si="526"/>
        <v>0</v>
      </c>
      <c r="O4742" s="475" t="str">
        <f t="shared" si="527"/>
        <v/>
      </c>
    </row>
    <row r="4743" spans="1:15" hidden="1">
      <c r="A4743" s="475">
        <f t="shared" si="522"/>
        <v>43647</v>
      </c>
      <c r="B4743" s="475">
        <v>43663</v>
      </c>
      <c r="C4743" s="467">
        <v>14</v>
      </c>
      <c r="D4743" s="467">
        <v>1123</v>
      </c>
      <c r="E4743" s="467">
        <v>95</v>
      </c>
      <c r="F4743" s="467">
        <v>13</v>
      </c>
      <c r="G4743" s="467">
        <f t="array" ref="G4743">MAX(IF($A$2:$A$8761=A4743,$D$2:$D$8761))</f>
        <v>1590</v>
      </c>
      <c r="H4743" s="467">
        <f t="shared" si="523"/>
        <v>0</v>
      </c>
      <c r="I4743" s="475" t="str">
        <f t="shared" si="524"/>
        <v/>
      </c>
      <c r="J4743" s="471">
        <f>'Potential Projects'!D4744</f>
        <v>10.468882961463999</v>
      </c>
      <c r="K4743" s="471">
        <f>'Potential Projects'!E4744</f>
        <v>46.698827886476032</v>
      </c>
      <c r="L4743" s="476">
        <f t="shared" si="525"/>
        <v>957.83228915205996</v>
      </c>
      <c r="M4743" s="471">
        <f t="shared" si="521"/>
        <v>1546.0314085468135</v>
      </c>
      <c r="N4743" s="467">
        <f t="shared" si="526"/>
        <v>0</v>
      </c>
      <c r="O4743" s="475" t="str">
        <f t="shared" si="527"/>
        <v/>
      </c>
    </row>
    <row r="4744" spans="1:15" hidden="1">
      <c r="A4744" s="475">
        <f t="shared" si="522"/>
        <v>43647</v>
      </c>
      <c r="B4744" s="475">
        <v>43663</v>
      </c>
      <c r="C4744" s="467">
        <v>15</v>
      </c>
      <c r="D4744" s="467">
        <v>1097</v>
      </c>
      <c r="E4744" s="467">
        <v>71</v>
      </c>
      <c r="F4744" s="467">
        <v>13</v>
      </c>
      <c r="G4744" s="467">
        <f t="array" ref="G4744">MAX(IF($A$2:$A$8761=A4744,$D$2:$D$8761))</f>
        <v>1590</v>
      </c>
      <c r="H4744" s="467">
        <f t="shared" si="523"/>
        <v>0</v>
      </c>
      <c r="I4744" s="475" t="str">
        <f t="shared" si="524"/>
        <v/>
      </c>
      <c r="J4744" s="471">
        <f>'Potential Projects'!D4745</f>
        <v>15.408891100477922</v>
      </c>
      <c r="K4744" s="471">
        <f>'Potential Projects'!E4745</f>
        <v>63.225447484411951</v>
      </c>
      <c r="L4744" s="476">
        <f t="shared" si="525"/>
        <v>934.36566141511014</v>
      </c>
      <c r="M4744" s="471">
        <f t="shared" si="521"/>
        <v>1546.0314085468135</v>
      </c>
      <c r="N4744" s="467">
        <f t="shared" si="526"/>
        <v>0</v>
      </c>
      <c r="O4744" s="475" t="str">
        <f t="shared" si="527"/>
        <v/>
      </c>
    </row>
    <row r="4745" spans="1:15" hidden="1">
      <c r="A4745" s="475">
        <f t="shared" si="522"/>
        <v>43647</v>
      </c>
      <c r="B4745" s="475">
        <v>43663</v>
      </c>
      <c r="C4745" s="467">
        <v>16</v>
      </c>
      <c r="D4745" s="467">
        <v>1102</v>
      </c>
      <c r="E4745" s="467">
        <v>67</v>
      </c>
      <c r="F4745" s="467">
        <v>15</v>
      </c>
      <c r="G4745" s="467">
        <f t="array" ref="G4745">MAX(IF($A$2:$A$8761=A4745,$D$2:$D$8761))</f>
        <v>1590</v>
      </c>
      <c r="H4745" s="467">
        <f t="shared" si="523"/>
        <v>0</v>
      </c>
      <c r="I4745" s="475" t="str">
        <f t="shared" si="524"/>
        <v/>
      </c>
      <c r="J4745" s="471">
        <f>'Potential Projects'!D4746</f>
        <v>12.417600865029579</v>
      </c>
      <c r="K4745" s="471">
        <f>'Potential Projects'!E4746</f>
        <v>55.772940980434321</v>
      </c>
      <c r="L4745" s="476">
        <f t="shared" si="525"/>
        <v>951.80945815453606</v>
      </c>
      <c r="M4745" s="471">
        <f t="shared" si="521"/>
        <v>1546.0314085468135</v>
      </c>
      <c r="N4745" s="467">
        <f t="shared" si="526"/>
        <v>0</v>
      </c>
      <c r="O4745" s="475" t="str">
        <f t="shared" si="527"/>
        <v/>
      </c>
    </row>
    <row r="4746" spans="1:15" hidden="1">
      <c r="A4746" s="475">
        <f t="shared" si="522"/>
        <v>43647</v>
      </c>
      <c r="B4746" s="475">
        <v>43663</v>
      </c>
      <c r="C4746" s="467">
        <v>17</v>
      </c>
      <c r="D4746" s="467">
        <v>1116</v>
      </c>
      <c r="E4746" s="467">
        <v>62</v>
      </c>
      <c r="F4746" s="467">
        <v>13</v>
      </c>
      <c r="G4746" s="467">
        <f t="array" ref="G4746">MAX(IF($A$2:$A$8761=A4746,$D$2:$D$8761))</f>
        <v>1590</v>
      </c>
      <c r="H4746" s="467">
        <f t="shared" si="523"/>
        <v>0</v>
      </c>
      <c r="I4746" s="475" t="str">
        <f t="shared" si="524"/>
        <v/>
      </c>
      <c r="J4746" s="471">
        <f>'Potential Projects'!D4747</f>
        <v>30.516744697044029</v>
      </c>
      <c r="K4746" s="471">
        <f>'Potential Projects'!E4747</f>
        <v>36.526434207697271</v>
      </c>
      <c r="L4746" s="476">
        <f t="shared" si="525"/>
        <v>973.95682109525865</v>
      </c>
      <c r="M4746" s="471">
        <f t="shared" si="521"/>
        <v>1546.0314085468135</v>
      </c>
      <c r="N4746" s="467">
        <f t="shared" si="526"/>
        <v>0</v>
      </c>
      <c r="O4746" s="475" t="str">
        <f t="shared" si="527"/>
        <v/>
      </c>
    </row>
    <row r="4747" spans="1:15" hidden="1">
      <c r="A4747" s="475">
        <f t="shared" si="522"/>
        <v>43647</v>
      </c>
      <c r="B4747" s="475">
        <v>43663</v>
      </c>
      <c r="C4747" s="467">
        <v>18</v>
      </c>
      <c r="D4747" s="467">
        <v>1098</v>
      </c>
      <c r="E4747" s="467">
        <v>51</v>
      </c>
      <c r="F4747" s="467">
        <v>11</v>
      </c>
      <c r="G4747" s="467">
        <f t="array" ref="G4747">MAX(IF($A$2:$A$8761=A4747,$D$2:$D$8761))</f>
        <v>1590</v>
      </c>
      <c r="H4747" s="467">
        <f t="shared" si="523"/>
        <v>0</v>
      </c>
      <c r="I4747" s="475" t="str">
        <f t="shared" si="524"/>
        <v/>
      </c>
      <c r="J4747" s="471">
        <f>'Potential Projects'!D4748</f>
        <v>36.139425955550074</v>
      </c>
      <c r="K4747" s="471">
        <f>'Potential Projects'!E4748</f>
        <v>90.333578101483539</v>
      </c>
      <c r="L4747" s="476">
        <f t="shared" si="525"/>
        <v>909.52699594296632</v>
      </c>
      <c r="M4747" s="471">
        <f t="shared" si="521"/>
        <v>1546.0314085468135</v>
      </c>
      <c r="N4747" s="467">
        <f t="shared" si="526"/>
        <v>0</v>
      </c>
      <c r="O4747" s="475" t="str">
        <f t="shared" si="527"/>
        <v/>
      </c>
    </row>
    <row r="4748" spans="1:15" hidden="1">
      <c r="A4748" s="475">
        <f t="shared" si="522"/>
        <v>43647</v>
      </c>
      <c r="B4748" s="475">
        <v>43663</v>
      </c>
      <c r="C4748" s="467">
        <v>19</v>
      </c>
      <c r="D4748" s="467">
        <v>1076</v>
      </c>
      <c r="E4748" s="467">
        <v>15</v>
      </c>
      <c r="F4748" s="467">
        <v>10</v>
      </c>
      <c r="G4748" s="467">
        <f t="array" ref="G4748">MAX(IF($A$2:$A$8761=A4748,$D$2:$D$8761))</f>
        <v>1590</v>
      </c>
      <c r="H4748" s="467">
        <f t="shared" si="523"/>
        <v>0</v>
      </c>
      <c r="I4748" s="475" t="str">
        <f t="shared" si="524"/>
        <v/>
      </c>
      <c r="J4748" s="471">
        <f>'Potential Projects'!D4749</f>
        <v>62.945423023042792</v>
      </c>
      <c r="K4748" s="471">
        <f>'Potential Projects'!E4749</f>
        <v>99.834018060632133</v>
      </c>
      <c r="L4748" s="476">
        <f t="shared" si="525"/>
        <v>888.22055891632499</v>
      </c>
      <c r="M4748" s="471">
        <f t="shared" si="521"/>
        <v>1546.0314085468135</v>
      </c>
      <c r="N4748" s="467">
        <f t="shared" si="526"/>
        <v>0</v>
      </c>
      <c r="O4748" s="475" t="str">
        <f t="shared" si="527"/>
        <v/>
      </c>
    </row>
    <row r="4749" spans="1:15" hidden="1">
      <c r="A4749" s="475">
        <f t="shared" si="522"/>
        <v>43647</v>
      </c>
      <c r="B4749" s="475">
        <v>43663</v>
      </c>
      <c r="C4749" s="467">
        <v>20</v>
      </c>
      <c r="D4749" s="467">
        <v>1078</v>
      </c>
      <c r="E4749" s="467">
        <v>30</v>
      </c>
      <c r="F4749" s="467">
        <v>2</v>
      </c>
      <c r="G4749" s="467">
        <f t="array" ref="G4749">MAX(IF($A$2:$A$8761=A4749,$D$2:$D$8761))</f>
        <v>1590</v>
      </c>
      <c r="H4749" s="467">
        <f t="shared" si="523"/>
        <v>0</v>
      </c>
      <c r="I4749" s="475" t="str">
        <f t="shared" si="524"/>
        <v/>
      </c>
      <c r="J4749" s="471">
        <f>'Potential Projects'!D4750</f>
        <v>65.690284756896446</v>
      </c>
      <c r="K4749" s="471">
        <f>'Potential Projects'!E4750</f>
        <v>97.143856428724987</v>
      </c>
      <c r="L4749" s="476">
        <f t="shared" si="525"/>
        <v>883.16585881437857</v>
      </c>
      <c r="M4749" s="471">
        <f t="shared" si="521"/>
        <v>1546.0314085468135</v>
      </c>
      <c r="N4749" s="467">
        <f t="shared" si="526"/>
        <v>0</v>
      </c>
      <c r="O4749" s="475" t="str">
        <f t="shared" si="527"/>
        <v/>
      </c>
    </row>
    <row r="4750" spans="1:15" hidden="1">
      <c r="A4750" s="475">
        <f t="shared" si="522"/>
        <v>43647</v>
      </c>
      <c r="B4750" s="475">
        <v>43663</v>
      </c>
      <c r="C4750" s="467">
        <v>21</v>
      </c>
      <c r="D4750" s="467">
        <v>1073</v>
      </c>
      <c r="E4750" s="467">
        <v>57</v>
      </c>
      <c r="F4750" s="467">
        <v>1</v>
      </c>
      <c r="G4750" s="467">
        <f t="array" ref="G4750">MAX(IF($A$2:$A$8761=A4750,$D$2:$D$8761))</f>
        <v>1590</v>
      </c>
      <c r="H4750" s="467">
        <f t="shared" si="523"/>
        <v>0</v>
      </c>
      <c r="I4750" s="475" t="str">
        <f t="shared" si="524"/>
        <v/>
      </c>
      <c r="J4750" s="471">
        <f>'Potential Projects'!D4751</f>
        <v>49.210621542927505</v>
      </c>
      <c r="K4750" s="471">
        <f>'Potential Projects'!E4751</f>
        <v>90.940604977424215</v>
      </c>
      <c r="L4750" s="476">
        <f t="shared" si="525"/>
        <v>874.84877347964834</v>
      </c>
      <c r="M4750" s="471">
        <f t="shared" si="521"/>
        <v>1546.0314085468135</v>
      </c>
      <c r="N4750" s="467">
        <f t="shared" si="526"/>
        <v>0</v>
      </c>
      <c r="O4750" s="475" t="str">
        <f t="shared" si="527"/>
        <v/>
      </c>
    </row>
    <row r="4751" spans="1:15" hidden="1">
      <c r="A4751" s="475">
        <f t="shared" si="522"/>
        <v>43647</v>
      </c>
      <c r="B4751" s="475">
        <v>43663</v>
      </c>
      <c r="C4751" s="467">
        <v>22</v>
      </c>
      <c r="D4751" s="467">
        <v>1059</v>
      </c>
      <c r="E4751" s="467">
        <v>83</v>
      </c>
      <c r="F4751" s="467">
        <v>0</v>
      </c>
      <c r="G4751" s="467">
        <f t="array" ref="G4751">MAX(IF($A$2:$A$8761=A4751,$D$2:$D$8761))</f>
        <v>1590</v>
      </c>
      <c r="H4751" s="467">
        <f t="shared" si="523"/>
        <v>0</v>
      </c>
      <c r="I4751" s="475" t="str">
        <f t="shared" si="524"/>
        <v/>
      </c>
      <c r="J4751" s="471">
        <f>'Potential Projects'!D4752</f>
        <v>40.935906259755512</v>
      </c>
      <c r="K4751" s="471">
        <f>'Potential Projects'!E4752</f>
        <v>90.903056923242318</v>
      </c>
      <c r="L4751" s="476">
        <f t="shared" si="525"/>
        <v>844.16103681700224</v>
      </c>
      <c r="M4751" s="471">
        <f t="shared" si="521"/>
        <v>1546.0314085468135</v>
      </c>
      <c r="N4751" s="467">
        <f t="shared" si="526"/>
        <v>0</v>
      </c>
      <c r="O4751" s="475" t="str">
        <f t="shared" si="527"/>
        <v/>
      </c>
    </row>
    <row r="4752" spans="1:15" hidden="1">
      <c r="A4752" s="475">
        <f t="shared" si="522"/>
        <v>43647</v>
      </c>
      <c r="B4752" s="475">
        <v>43663</v>
      </c>
      <c r="C4752" s="467">
        <v>23</v>
      </c>
      <c r="D4752" s="467">
        <v>962</v>
      </c>
      <c r="E4752" s="467">
        <v>99</v>
      </c>
      <c r="F4752" s="467">
        <v>0</v>
      </c>
      <c r="G4752" s="467">
        <f t="array" ref="G4752">MAX(IF($A$2:$A$8761=A4752,$D$2:$D$8761))</f>
        <v>1590</v>
      </c>
      <c r="H4752" s="467">
        <f t="shared" si="523"/>
        <v>0</v>
      </c>
      <c r="I4752" s="475" t="str">
        <f t="shared" si="524"/>
        <v/>
      </c>
      <c r="J4752" s="471">
        <f>'Potential Projects'!D4753</f>
        <v>19.260105109832764</v>
      </c>
      <c r="K4752" s="471">
        <f>'Potential Projects'!E4753</f>
        <v>92.760903354117374</v>
      </c>
      <c r="L4752" s="476">
        <f t="shared" si="525"/>
        <v>750.97899153604976</v>
      </c>
      <c r="M4752" s="471">
        <f t="shared" si="521"/>
        <v>1546.0314085468135</v>
      </c>
      <c r="N4752" s="467">
        <f t="shared" si="526"/>
        <v>0</v>
      </c>
      <c r="O4752" s="475" t="str">
        <f t="shared" si="527"/>
        <v/>
      </c>
    </row>
    <row r="4753" spans="1:15" hidden="1">
      <c r="A4753" s="475">
        <f t="shared" si="522"/>
        <v>43647</v>
      </c>
      <c r="B4753" s="475">
        <v>43663</v>
      </c>
      <c r="C4753" s="467">
        <v>24</v>
      </c>
      <c r="D4753" s="467">
        <v>905</v>
      </c>
      <c r="E4753" s="467">
        <v>95</v>
      </c>
      <c r="F4753" s="467">
        <v>0</v>
      </c>
      <c r="G4753" s="467">
        <f t="array" ref="G4753">MAX(IF($A$2:$A$8761=A4753,$D$2:$D$8761))</f>
        <v>1590</v>
      </c>
      <c r="H4753" s="467">
        <f t="shared" si="523"/>
        <v>0</v>
      </c>
      <c r="I4753" s="475" t="str">
        <f t="shared" si="524"/>
        <v/>
      </c>
      <c r="J4753" s="471">
        <f>'Potential Projects'!D4754</f>
        <v>8.8226512037180207</v>
      </c>
      <c r="K4753" s="471">
        <f>'Potential Projects'!E4754</f>
        <v>83.566323586325524</v>
      </c>
      <c r="L4753" s="476">
        <f t="shared" si="525"/>
        <v>717.61102520995644</v>
      </c>
      <c r="M4753" s="471">
        <f t="shared" si="521"/>
        <v>1546.0314085468135</v>
      </c>
      <c r="N4753" s="467">
        <f t="shared" si="526"/>
        <v>0</v>
      </c>
      <c r="O4753" s="475" t="str">
        <f t="shared" si="527"/>
        <v/>
      </c>
    </row>
    <row r="4754" spans="1:15" hidden="1">
      <c r="A4754" s="475">
        <f t="shared" si="522"/>
        <v>43647</v>
      </c>
      <c r="B4754" s="475">
        <v>43664</v>
      </c>
      <c r="C4754" s="467">
        <v>1</v>
      </c>
      <c r="D4754" s="467">
        <v>843</v>
      </c>
      <c r="E4754" s="467">
        <v>99</v>
      </c>
      <c r="F4754" s="467">
        <v>0</v>
      </c>
      <c r="G4754" s="467">
        <f t="array" ref="G4754">MAX(IF($A$2:$A$8761=A4754,$D$2:$D$8761))</f>
        <v>1590</v>
      </c>
      <c r="H4754" s="467">
        <f t="shared" si="523"/>
        <v>0</v>
      </c>
      <c r="I4754" s="475" t="str">
        <f t="shared" si="524"/>
        <v/>
      </c>
      <c r="J4754" s="471">
        <f>'Potential Projects'!D4755</f>
        <v>15.369444760429724</v>
      </c>
      <c r="K4754" s="471">
        <f>'Potential Projects'!E4755</f>
        <v>84.640354386153518</v>
      </c>
      <c r="L4754" s="476">
        <f t="shared" si="525"/>
        <v>643.99020085341681</v>
      </c>
      <c r="M4754" s="471">
        <f t="shared" si="521"/>
        <v>1546.0314085468135</v>
      </c>
      <c r="N4754" s="467">
        <f t="shared" si="526"/>
        <v>0</v>
      </c>
      <c r="O4754" s="475" t="str">
        <f t="shared" si="527"/>
        <v/>
      </c>
    </row>
    <row r="4755" spans="1:15" hidden="1">
      <c r="A4755" s="475">
        <f t="shared" si="522"/>
        <v>43647</v>
      </c>
      <c r="B4755" s="475">
        <v>43664</v>
      </c>
      <c r="C4755" s="467">
        <v>2</v>
      </c>
      <c r="D4755" s="467">
        <v>818</v>
      </c>
      <c r="E4755" s="467">
        <v>99</v>
      </c>
      <c r="F4755" s="467">
        <v>0</v>
      </c>
      <c r="G4755" s="467">
        <f t="array" ref="G4755">MAX(IF($A$2:$A$8761=A4755,$D$2:$D$8761))</f>
        <v>1590</v>
      </c>
      <c r="H4755" s="467">
        <f t="shared" si="523"/>
        <v>0</v>
      </c>
      <c r="I4755" s="475" t="str">
        <f t="shared" si="524"/>
        <v/>
      </c>
      <c r="J4755" s="471">
        <f>'Potential Projects'!D4756</f>
        <v>17.528714371424527</v>
      </c>
      <c r="K4755" s="471">
        <f>'Potential Projects'!E4756</f>
        <v>77.361507632767143</v>
      </c>
      <c r="L4755" s="476">
        <f t="shared" si="525"/>
        <v>624.10977799580837</v>
      </c>
      <c r="M4755" s="471">
        <f t="shared" si="521"/>
        <v>1546.0314085468135</v>
      </c>
      <c r="N4755" s="467">
        <f t="shared" si="526"/>
        <v>0</v>
      </c>
      <c r="O4755" s="475" t="str">
        <f t="shared" si="527"/>
        <v/>
      </c>
    </row>
    <row r="4756" spans="1:15" hidden="1">
      <c r="A4756" s="475">
        <f t="shared" si="522"/>
        <v>43647</v>
      </c>
      <c r="B4756" s="475">
        <v>43664</v>
      </c>
      <c r="C4756" s="467">
        <v>3</v>
      </c>
      <c r="D4756" s="467">
        <v>787</v>
      </c>
      <c r="E4756" s="467">
        <v>96</v>
      </c>
      <c r="F4756" s="467">
        <v>0</v>
      </c>
      <c r="G4756" s="467">
        <f t="array" ref="G4756">MAX(IF($A$2:$A$8761=A4756,$D$2:$D$8761))</f>
        <v>1590</v>
      </c>
      <c r="H4756" s="467">
        <f t="shared" si="523"/>
        <v>0</v>
      </c>
      <c r="I4756" s="475" t="str">
        <f t="shared" si="524"/>
        <v/>
      </c>
      <c r="J4756" s="471">
        <f>'Potential Projects'!D4757</f>
        <v>6.2729414198258988</v>
      </c>
      <c r="K4756" s="471">
        <f>'Potential Projects'!E4757</f>
        <v>91.602389432380136</v>
      </c>
      <c r="L4756" s="476">
        <f t="shared" si="525"/>
        <v>593.12466914779395</v>
      </c>
      <c r="M4756" s="471">
        <f t="shared" si="521"/>
        <v>1546.0314085468135</v>
      </c>
      <c r="N4756" s="467">
        <f t="shared" si="526"/>
        <v>0</v>
      </c>
      <c r="O4756" s="475" t="str">
        <f t="shared" si="527"/>
        <v/>
      </c>
    </row>
    <row r="4757" spans="1:15" hidden="1">
      <c r="A4757" s="475">
        <f t="shared" si="522"/>
        <v>43647</v>
      </c>
      <c r="B4757" s="475">
        <v>43664</v>
      </c>
      <c r="C4757" s="467">
        <v>4</v>
      </c>
      <c r="D4757" s="467">
        <v>787</v>
      </c>
      <c r="E4757" s="467">
        <v>92</v>
      </c>
      <c r="F4757" s="467">
        <v>0</v>
      </c>
      <c r="G4757" s="467">
        <f t="array" ref="G4757">MAX(IF($A$2:$A$8761=A4757,$D$2:$D$8761))</f>
        <v>1590</v>
      </c>
      <c r="H4757" s="467">
        <f t="shared" si="523"/>
        <v>0</v>
      </c>
      <c r="I4757" s="475" t="str">
        <f t="shared" si="524"/>
        <v/>
      </c>
      <c r="J4757" s="471">
        <f>'Potential Projects'!D4758</f>
        <v>3.1580716525429233</v>
      </c>
      <c r="K4757" s="471">
        <f>'Potential Projects'!E4758</f>
        <v>88.570384057192001</v>
      </c>
      <c r="L4757" s="476">
        <f t="shared" si="525"/>
        <v>603.27154429026507</v>
      </c>
      <c r="M4757" s="471">
        <f t="shared" si="521"/>
        <v>1546.0314085468135</v>
      </c>
      <c r="N4757" s="467">
        <f t="shared" si="526"/>
        <v>0</v>
      </c>
      <c r="O4757" s="475" t="str">
        <f t="shared" si="527"/>
        <v/>
      </c>
    </row>
    <row r="4758" spans="1:15" hidden="1">
      <c r="A4758" s="475">
        <f t="shared" si="522"/>
        <v>43647</v>
      </c>
      <c r="B4758" s="475">
        <v>43664</v>
      </c>
      <c r="C4758" s="467">
        <v>5</v>
      </c>
      <c r="D4758" s="467">
        <v>793</v>
      </c>
      <c r="E4758" s="467">
        <v>90</v>
      </c>
      <c r="F4758" s="467">
        <v>0</v>
      </c>
      <c r="G4758" s="467">
        <f t="array" ref="G4758">MAX(IF($A$2:$A$8761=A4758,$D$2:$D$8761))</f>
        <v>1590</v>
      </c>
      <c r="H4758" s="467">
        <f t="shared" si="523"/>
        <v>0</v>
      </c>
      <c r="I4758" s="475" t="str">
        <f t="shared" si="524"/>
        <v/>
      </c>
      <c r="J4758" s="471">
        <f>'Potential Projects'!D4759</f>
        <v>4.9382427456301254</v>
      </c>
      <c r="K4758" s="471">
        <f>'Potential Projects'!E4759</f>
        <v>92.071740109653831</v>
      </c>
      <c r="L4758" s="476">
        <f t="shared" si="525"/>
        <v>605.99001714471615</v>
      </c>
      <c r="M4758" s="471">
        <f t="shared" si="521"/>
        <v>1546.0314085468135</v>
      </c>
      <c r="N4758" s="467">
        <f t="shared" si="526"/>
        <v>0</v>
      </c>
      <c r="O4758" s="475" t="str">
        <f t="shared" si="527"/>
        <v/>
      </c>
    </row>
    <row r="4759" spans="1:15" hidden="1">
      <c r="A4759" s="475">
        <f t="shared" si="522"/>
        <v>43647</v>
      </c>
      <c r="B4759" s="475">
        <v>43664</v>
      </c>
      <c r="C4759" s="467">
        <v>6</v>
      </c>
      <c r="D4759" s="467">
        <v>853</v>
      </c>
      <c r="E4759" s="467">
        <v>98</v>
      </c>
      <c r="F4759" s="467">
        <v>0</v>
      </c>
      <c r="G4759" s="467">
        <f t="array" ref="G4759">MAX(IF($A$2:$A$8761=A4759,$D$2:$D$8761))</f>
        <v>1590</v>
      </c>
      <c r="H4759" s="467">
        <f t="shared" si="523"/>
        <v>0</v>
      </c>
      <c r="I4759" s="475" t="str">
        <f t="shared" si="524"/>
        <v/>
      </c>
      <c r="J4759" s="471">
        <f>'Potential Projects'!D4760</f>
        <v>2.4076273883103654</v>
      </c>
      <c r="K4759" s="471">
        <f>'Potential Projects'!E4760</f>
        <v>81.238344227047946</v>
      </c>
      <c r="L4759" s="476">
        <f t="shared" si="525"/>
        <v>671.35402838464165</v>
      </c>
      <c r="M4759" s="471">
        <f t="shared" si="521"/>
        <v>1546.0314085468135</v>
      </c>
      <c r="N4759" s="467">
        <f t="shared" si="526"/>
        <v>0</v>
      </c>
      <c r="O4759" s="475" t="str">
        <f t="shared" si="527"/>
        <v/>
      </c>
    </row>
    <row r="4760" spans="1:15" hidden="1">
      <c r="A4760" s="475">
        <f t="shared" si="522"/>
        <v>43647</v>
      </c>
      <c r="B4760" s="475">
        <v>43664</v>
      </c>
      <c r="C4760" s="467">
        <v>7</v>
      </c>
      <c r="D4760" s="467">
        <v>907</v>
      </c>
      <c r="E4760" s="467">
        <v>97</v>
      </c>
      <c r="F4760" s="467">
        <v>9</v>
      </c>
      <c r="G4760" s="467">
        <f t="array" ref="G4760">MAX(IF($A$2:$A$8761=A4760,$D$2:$D$8761))</f>
        <v>1590</v>
      </c>
      <c r="H4760" s="467">
        <f t="shared" si="523"/>
        <v>0</v>
      </c>
      <c r="I4760" s="475" t="str">
        <f t="shared" si="524"/>
        <v/>
      </c>
      <c r="J4760" s="471">
        <f>'Potential Projects'!D4761</f>
        <v>0.54257928365692387</v>
      </c>
      <c r="K4760" s="471">
        <f>'Potential Projects'!E4761</f>
        <v>92.804709417329619</v>
      </c>
      <c r="L4760" s="476">
        <f t="shared" si="525"/>
        <v>707.6527112990135</v>
      </c>
      <c r="M4760" s="471">
        <f t="shared" si="521"/>
        <v>1546.0314085468135</v>
      </c>
      <c r="N4760" s="467">
        <f t="shared" si="526"/>
        <v>0</v>
      </c>
      <c r="O4760" s="475" t="str">
        <f t="shared" si="527"/>
        <v/>
      </c>
    </row>
    <row r="4761" spans="1:15" hidden="1">
      <c r="A4761" s="475">
        <f t="shared" si="522"/>
        <v>43647</v>
      </c>
      <c r="B4761" s="475">
        <v>43664</v>
      </c>
      <c r="C4761" s="467">
        <v>8</v>
      </c>
      <c r="D4761" s="467">
        <v>1007</v>
      </c>
      <c r="E4761" s="467">
        <v>94</v>
      </c>
      <c r="F4761" s="467">
        <v>17</v>
      </c>
      <c r="G4761" s="467">
        <f t="array" ref="G4761">MAX(IF($A$2:$A$8761=A4761,$D$2:$D$8761))</f>
        <v>1590</v>
      </c>
      <c r="H4761" s="467">
        <f t="shared" si="523"/>
        <v>0</v>
      </c>
      <c r="I4761" s="475" t="str">
        <f t="shared" si="524"/>
        <v/>
      </c>
      <c r="J4761" s="471">
        <f>'Potential Projects'!D4762</f>
        <v>0.31231409670260407</v>
      </c>
      <c r="K4761" s="471">
        <f>'Potential Projects'!E4762</f>
        <v>87.544070576220165</v>
      </c>
      <c r="L4761" s="476">
        <f t="shared" si="525"/>
        <v>808.14361532707721</v>
      </c>
      <c r="M4761" s="471">
        <f t="shared" si="521"/>
        <v>1546.0314085468135</v>
      </c>
      <c r="N4761" s="467">
        <f t="shared" si="526"/>
        <v>0</v>
      </c>
      <c r="O4761" s="475" t="str">
        <f t="shared" si="527"/>
        <v/>
      </c>
    </row>
    <row r="4762" spans="1:15" hidden="1">
      <c r="A4762" s="475">
        <f t="shared" si="522"/>
        <v>43647</v>
      </c>
      <c r="B4762" s="475">
        <v>43664</v>
      </c>
      <c r="C4762" s="467">
        <v>9</v>
      </c>
      <c r="D4762" s="467">
        <v>1058</v>
      </c>
      <c r="E4762" s="467">
        <v>89</v>
      </c>
      <c r="F4762" s="467">
        <v>19</v>
      </c>
      <c r="G4762" s="467">
        <f t="array" ref="G4762">MAX(IF($A$2:$A$8761=A4762,$D$2:$D$8761))</f>
        <v>1590</v>
      </c>
      <c r="H4762" s="467">
        <f t="shared" si="523"/>
        <v>0</v>
      </c>
      <c r="I4762" s="475" t="str">
        <f t="shared" si="524"/>
        <v/>
      </c>
      <c r="J4762" s="471">
        <f>'Potential Projects'!D4763</f>
        <v>0.79627063115275132</v>
      </c>
      <c r="K4762" s="471">
        <f>'Potential Projects'!E4763</f>
        <v>85.112834067942387</v>
      </c>
      <c r="L4762" s="476">
        <f t="shared" si="525"/>
        <v>864.09089530090489</v>
      </c>
      <c r="M4762" s="471">
        <f t="shared" si="521"/>
        <v>1546.0314085468135</v>
      </c>
      <c r="N4762" s="467">
        <f t="shared" si="526"/>
        <v>0</v>
      </c>
      <c r="O4762" s="475" t="str">
        <f t="shared" si="527"/>
        <v/>
      </c>
    </row>
    <row r="4763" spans="1:15" hidden="1">
      <c r="A4763" s="475">
        <f t="shared" si="522"/>
        <v>43647</v>
      </c>
      <c r="B4763" s="475">
        <v>43664</v>
      </c>
      <c r="C4763" s="467">
        <v>10</v>
      </c>
      <c r="D4763" s="467">
        <v>1079</v>
      </c>
      <c r="E4763" s="467">
        <v>97</v>
      </c>
      <c r="F4763" s="467">
        <v>19</v>
      </c>
      <c r="G4763" s="467">
        <f t="array" ref="G4763">MAX(IF($A$2:$A$8761=A4763,$D$2:$D$8761))</f>
        <v>1590</v>
      </c>
      <c r="H4763" s="467">
        <f t="shared" si="523"/>
        <v>0</v>
      </c>
      <c r="I4763" s="475" t="str">
        <f t="shared" si="524"/>
        <v/>
      </c>
      <c r="J4763" s="471">
        <f>'Potential Projects'!D4764</f>
        <v>0.22380447630906419</v>
      </c>
      <c r="K4763" s="471">
        <f>'Potential Projects'!E4764</f>
        <v>81.224263706729744</v>
      </c>
      <c r="L4763" s="476">
        <f t="shared" si="525"/>
        <v>881.5519318169612</v>
      </c>
      <c r="M4763" s="471">
        <f t="shared" si="521"/>
        <v>1546.0314085468135</v>
      </c>
      <c r="N4763" s="467">
        <f t="shared" si="526"/>
        <v>0</v>
      </c>
      <c r="O4763" s="475" t="str">
        <f t="shared" si="527"/>
        <v/>
      </c>
    </row>
    <row r="4764" spans="1:15" hidden="1">
      <c r="A4764" s="475">
        <f t="shared" si="522"/>
        <v>43647</v>
      </c>
      <c r="B4764" s="475">
        <v>43664</v>
      </c>
      <c r="C4764" s="467">
        <v>11</v>
      </c>
      <c r="D4764" s="467">
        <v>1101</v>
      </c>
      <c r="E4764" s="467">
        <v>103</v>
      </c>
      <c r="F4764" s="467">
        <v>19</v>
      </c>
      <c r="G4764" s="467">
        <f t="array" ref="G4764">MAX(IF($A$2:$A$8761=A4764,$D$2:$D$8761))</f>
        <v>1590</v>
      </c>
      <c r="H4764" s="467">
        <f t="shared" si="523"/>
        <v>0</v>
      </c>
      <c r="I4764" s="475" t="str">
        <f t="shared" si="524"/>
        <v/>
      </c>
      <c r="J4764" s="471">
        <f>'Potential Projects'!D4765</f>
        <v>0</v>
      </c>
      <c r="K4764" s="471">
        <f>'Potential Projects'!E4765</f>
        <v>80.416980541818972</v>
      </c>
      <c r="L4764" s="476">
        <f t="shared" si="525"/>
        <v>898.58301945818107</v>
      </c>
      <c r="M4764" s="471">
        <f t="shared" si="521"/>
        <v>1546.0314085468135</v>
      </c>
      <c r="N4764" s="467">
        <f t="shared" si="526"/>
        <v>0</v>
      </c>
      <c r="O4764" s="475" t="str">
        <f t="shared" si="527"/>
        <v/>
      </c>
    </row>
    <row r="4765" spans="1:15" hidden="1">
      <c r="A4765" s="475">
        <f t="shared" si="522"/>
        <v>43647</v>
      </c>
      <c r="B4765" s="475">
        <v>43664</v>
      </c>
      <c r="C4765" s="467">
        <v>12</v>
      </c>
      <c r="D4765" s="467">
        <v>1125</v>
      </c>
      <c r="E4765" s="467">
        <v>102</v>
      </c>
      <c r="F4765" s="467">
        <v>19</v>
      </c>
      <c r="G4765" s="467">
        <f t="array" ref="G4765">MAX(IF($A$2:$A$8761=A4765,$D$2:$D$8761))</f>
        <v>1590</v>
      </c>
      <c r="H4765" s="467">
        <f t="shared" si="523"/>
        <v>0</v>
      </c>
      <c r="I4765" s="475" t="str">
        <f t="shared" si="524"/>
        <v/>
      </c>
      <c r="J4765" s="471">
        <f>'Potential Projects'!D4766</f>
        <v>0</v>
      </c>
      <c r="K4765" s="471">
        <f>'Potential Projects'!E4766</f>
        <v>53.32371269619437</v>
      </c>
      <c r="L4765" s="476">
        <f t="shared" si="525"/>
        <v>950.67628730380568</v>
      </c>
      <c r="M4765" s="471">
        <f t="shared" si="521"/>
        <v>1546.0314085468135</v>
      </c>
      <c r="N4765" s="467">
        <f t="shared" si="526"/>
        <v>0</v>
      </c>
      <c r="O4765" s="475" t="str">
        <f t="shared" si="527"/>
        <v/>
      </c>
    </row>
    <row r="4766" spans="1:15" hidden="1">
      <c r="A4766" s="475">
        <f t="shared" si="522"/>
        <v>43647</v>
      </c>
      <c r="B4766" s="475">
        <v>43664</v>
      </c>
      <c r="C4766" s="467">
        <v>13</v>
      </c>
      <c r="D4766" s="467">
        <v>1135</v>
      </c>
      <c r="E4766" s="467">
        <v>103</v>
      </c>
      <c r="F4766" s="467">
        <v>20</v>
      </c>
      <c r="G4766" s="467">
        <f t="array" ref="G4766">MAX(IF($A$2:$A$8761=A4766,$D$2:$D$8761))</f>
        <v>1590</v>
      </c>
      <c r="H4766" s="467">
        <f t="shared" si="523"/>
        <v>0</v>
      </c>
      <c r="I4766" s="475" t="str">
        <f t="shared" si="524"/>
        <v/>
      </c>
      <c r="J4766" s="471">
        <f>'Potential Projects'!D4767</f>
        <v>0</v>
      </c>
      <c r="K4766" s="471">
        <f>'Potential Projects'!E4767</f>
        <v>34.986181735110733</v>
      </c>
      <c r="L4766" s="476">
        <f t="shared" si="525"/>
        <v>977.01381826488932</v>
      </c>
      <c r="M4766" s="471">
        <f t="shared" si="521"/>
        <v>1546.0314085468135</v>
      </c>
      <c r="N4766" s="467">
        <f t="shared" si="526"/>
        <v>0</v>
      </c>
      <c r="O4766" s="475" t="str">
        <f t="shared" si="527"/>
        <v/>
      </c>
    </row>
    <row r="4767" spans="1:15" hidden="1">
      <c r="A4767" s="475">
        <f t="shared" si="522"/>
        <v>43647</v>
      </c>
      <c r="B4767" s="475">
        <v>43664</v>
      </c>
      <c r="C4767" s="467">
        <v>14</v>
      </c>
      <c r="D4767" s="467">
        <v>1151</v>
      </c>
      <c r="E4767" s="467">
        <v>103</v>
      </c>
      <c r="F4767" s="467">
        <v>19</v>
      </c>
      <c r="G4767" s="467">
        <f t="array" ref="G4767">MAX(IF($A$2:$A$8761=A4767,$D$2:$D$8761))</f>
        <v>1590</v>
      </c>
      <c r="H4767" s="467">
        <f t="shared" si="523"/>
        <v>0</v>
      </c>
      <c r="I4767" s="475" t="str">
        <f t="shared" si="524"/>
        <v/>
      </c>
      <c r="J4767" s="471">
        <f>'Potential Projects'!D4768</f>
        <v>0</v>
      </c>
      <c r="K4767" s="471">
        <f>'Potential Projects'!E4768</f>
        <v>42.314310309610839</v>
      </c>
      <c r="L4767" s="476">
        <f t="shared" si="525"/>
        <v>986.68568969038915</v>
      </c>
      <c r="M4767" s="471">
        <f t="shared" si="521"/>
        <v>1546.0314085468135</v>
      </c>
      <c r="N4767" s="467">
        <f t="shared" si="526"/>
        <v>0</v>
      </c>
      <c r="O4767" s="475" t="str">
        <f t="shared" si="527"/>
        <v/>
      </c>
    </row>
    <row r="4768" spans="1:15" hidden="1">
      <c r="A4768" s="475">
        <f t="shared" si="522"/>
        <v>43647</v>
      </c>
      <c r="B4768" s="475">
        <v>43664</v>
      </c>
      <c r="C4768" s="467">
        <v>15</v>
      </c>
      <c r="D4768" s="467">
        <v>1162</v>
      </c>
      <c r="E4768" s="467">
        <v>101</v>
      </c>
      <c r="F4768" s="467">
        <v>19</v>
      </c>
      <c r="G4768" s="467">
        <f t="array" ref="G4768">MAX(IF($A$2:$A$8761=A4768,$D$2:$D$8761))</f>
        <v>1590</v>
      </c>
      <c r="H4768" s="467">
        <f t="shared" si="523"/>
        <v>0</v>
      </c>
      <c r="I4768" s="475" t="str">
        <f t="shared" si="524"/>
        <v/>
      </c>
      <c r="J4768" s="471">
        <f>'Potential Projects'!D4769</f>
        <v>0</v>
      </c>
      <c r="K4768" s="471">
        <f>'Potential Projects'!E4769</f>
        <v>39.462222694044293</v>
      </c>
      <c r="L4768" s="476">
        <f t="shared" si="525"/>
        <v>1002.5377773059557</v>
      </c>
      <c r="M4768" s="471">
        <f t="shared" si="521"/>
        <v>1546.0314085468135</v>
      </c>
      <c r="N4768" s="467">
        <f t="shared" si="526"/>
        <v>0</v>
      </c>
      <c r="O4768" s="475" t="str">
        <f t="shared" si="527"/>
        <v/>
      </c>
    </row>
    <row r="4769" spans="1:15" hidden="1">
      <c r="A4769" s="475">
        <f t="shared" si="522"/>
        <v>43647</v>
      </c>
      <c r="B4769" s="475">
        <v>43664</v>
      </c>
      <c r="C4769" s="467">
        <v>16</v>
      </c>
      <c r="D4769" s="467">
        <v>1187</v>
      </c>
      <c r="E4769" s="467">
        <v>98</v>
      </c>
      <c r="F4769" s="467">
        <v>19</v>
      </c>
      <c r="G4769" s="467">
        <f t="array" ref="G4769">MAX(IF($A$2:$A$8761=A4769,$D$2:$D$8761))</f>
        <v>1590</v>
      </c>
      <c r="H4769" s="467">
        <f t="shared" si="523"/>
        <v>0</v>
      </c>
      <c r="I4769" s="475" t="str">
        <f t="shared" si="524"/>
        <v/>
      </c>
      <c r="J4769" s="471">
        <f>'Potential Projects'!D4770</f>
        <v>0.28836302150794446</v>
      </c>
      <c r="K4769" s="471">
        <f>'Potential Projects'!E4770</f>
        <v>34.334566544829066</v>
      </c>
      <c r="L4769" s="476">
        <f t="shared" si="525"/>
        <v>1035.377070433663</v>
      </c>
      <c r="M4769" s="471">
        <f t="shared" si="521"/>
        <v>1546.0314085468135</v>
      </c>
      <c r="N4769" s="467">
        <f t="shared" si="526"/>
        <v>0</v>
      </c>
      <c r="O4769" s="475" t="str">
        <f t="shared" si="527"/>
        <v/>
      </c>
    </row>
    <row r="4770" spans="1:15" hidden="1">
      <c r="A4770" s="475">
        <f t="shared" si="522"/>
        <v>43647</v>
      </c>
      <c r="B4770" s="475">
        <v>43664</v>
      </c>
      <c r="C4770" s="467">
        <v>17</v>
      </c>
      <c r="D4770" s="467">
        <v>1187</v>
      </c>
      <c r="E4770" s="467">
        <v>96</v>
      </c>
      <c r="F4770" s="467">
        <v>19</v>
      </c>
      <c r="G4770" s="467">
        <f t="array" ref="G4770">MAX(IF($A$2:$A$8761=A4770,$D$2:$D$8761))</f>
        <v>1590</v>
      </c>
      <c r="H4770" s="467">
        <f t="shared" si="523"/>
        <v>0</v>
      </c>
      <c r="I4770" s="475" t="str">
        <f t="shared" si="524"/>
        <v/>
      </c>
      <c r="J4770" s="471">
        <f>'Potential Projects'!D4771</f>
        <v>1.4528527104915887</v>
      </c>
      <c r="K4770" s="471">
        <f>'Potential Projects'!E4771</f>
        <v>27.506296441625459</v>
      </c>
      <c r="L4770" s="476">
        <f t="shared" si="525"/>
        <v>1043.0408508478829</v>
      </c>
      <c r="M4770" s="471">
        <f t="shared" si="521"/>
        <v>1546.0314085468135</v>
      </c>
      <c r="N4770" s="467">
        <f t="shared" si="526"/>
        <v>0</v>
      </c>
      <c r="O4770" s="475" t="str">
        <f t="shared" si="527"/>
        <v/>
      </c>
    </row>
    <row r="4771" spans="1:15" hidden="1">
      <c r="A4771" s="475">
        <f t="shared" si="522"/>
        <v>43647</v>
      </c>
      <c r="B4771" s="475">
        <v>43664</v>
      </c>
      <c r="C4771" s="467">
        <v>18</v>
      </c>
      <c r="D4771" s="467">
        <v>1184</v>
      </c>
      <c r="E4771" s="467">
        <v>97</v>
      </c>
      <c r="F4771" s="467">
        <v>19</v>
      </c>
      <c r="G4771" s="467">
        <f t="array" ref="G4771">MAX(IF($A$2:$A$8761=A4771,$D$2:$D$8761))</f>
        <v>1590</v>
      </c>
      <c r="H4771" s="467">
        <f t="shared" si="523"/>
        <v>0</v>
      </c>
      <c r="I4771" s="475" t="str">
        <f t="shared" si="524"/>
        <v/>
      </c>
      <c r="J4771" s="471">
        <f>'Potential Projects'!D4772</f>
        <v>1.0914177597911718</v>
      </c>
      <c r="K4771" s="471">
        <f>'Potential Projects'!E4772</f>
        <v>10.371085465491293</v>
      </c>
      <c r="L4771" s="476">
        <f t="shared" si="525"/>
        <v>1056.5374967747175</v>
      </c>
      <c r="M4771" s="471">
        <f t="shared" si="521"/>
        <v>1546.0314085468135</v>
      </c>
      <c r="N4771" s="467">
        <f t="shared" si="526"/>
        <v>0</v>
      </c>
      <c r="O4771" s="475" t="str">
        <f t="shared" si="527"/>
        <v/>
      </c>
    </row>
    <row r="4772" spans="1:15" hidden="1">
      <c r="A4772" s="475">
        <f t="shared" si="522"/>
        <v>43647</v>
      </c>
      <c r="B4772" s="475">
        <v>43664</v>
      </c>
      <c r="C4772" s="467">
        <v>19</v>
      </c>
      <c r="D4772" s="467">
        <v>1163</v>
      </c>
      <c r="E4772" s="467">
        <v>98</v>
      </c>
      <c r="F4772" s="467">
        <v>17</v>
      </c>
      <c r="G4772" s="467">
        <f t="array" ref="G4772">MAX(IF($A$2:$A$8761=A4772,$D$2:$D$8761))</f>
        <v>1590</v>
      </c>
      <c r="H4772" s="467">
        <f t="shared" si="523"/>
        <v>0</v>
      </c>
      <c r="I4772" s="475" t="str">
        <f t="shared" si="524"/>
        <v/>
      </c>
      <c r="J4772" s="471">
        <f>'Potential Projects'!D4773</f>
        <v>0.69280985576044929</v>
      </c>
      <c r="K4772" s="471">
        <f>'Potential Projects'!E4773</f>
        <v>3.6601530316061064</v>
      </c>
      <c r="L4772" s="476">
        <f t="shared" si="525"/>
        <v>1043.6470371126334</v>
      </c>
      <c r="M4772" s="471">
        <f t="shared" si="521"/>
        <v>1546.0314085468135</v>
      </c>
      <c r="N4772" s="467">
        <f t="shared" si="526"/>
        <v>0</v>
      </c>
      <c r="O4772" s="475" t="str">
        <f t="shared" si="527"/>
        <v/>
      </c>
    </row>
    <row r="4773" spans="1:15" hidden="1">
      <c r="A4773" s="475">
        <f t="shared" si="522"/>
        <v>43647</v>
      </c>
      <c r="B4773" s="475">
        <v>43664</v>
      </c>
      <c r="C4773" s="467">
        <v>20</v>
      </c>
      <c r="D4773" s="467">
        <v>1120</v>
      </c>
      <c r="E4773" s="467">
        <v>97</v>
      </c>
      <c r="F4773" s="467">
        <v>3</v>
      </c>
      <c r="G4773" s="467">
        <f t="array" ref="G4773">MAX(IF($A$2:$A$8761=A4773,$D$2:$D$8761))</f>
        <v>1590</v>
      </c>
      <c r="H4773" s="467">
        <f t="shared" si="523"/>
        <v>0</v>
      </c>
      <c r="I4773" s="475" t="str">
        <f t="shared" si="524"/>
        <v/>
      </c>
      <c r="J4773" s="471">
        <f>'Potential Projects'!D4774</f>
        <v>0.239118469178768</v>
      </c>
      <c r="K4773" s="471">
        <f>'Potential Projects'!E4774</f>
        <v>0.27222339281874869</v>
      </c>
      <c r="L4773" s="476">
        <f t="shared" si="525"/>
        <v>1019.4886581380025</v>
      </c>
      <c r="M4773" s="471">
        <f t="shared" si="521"/>
        <v>1546.0314085468135</v>
      </c>
      <c r="N4773" s="467">
        <f t="shared" si="526"/>
        <v>0</v>
      </c>
      <c r="O4773" s="475" t="str">
        <f t="shared" si="527"/>
        <v/>
      </c>
    </row>
    <row r="4774" spans="1:15" hidden="1">
      <c r="A4774" s="475">
        <f t="shared" si="522"/>
        <v>43647</v>
      </c>
      <c r="B4774" s="475">
        <v>43664</v>
      </c>
      <c r="C4774" s="467">
        <v>21</v>
      </c>
      <c r="D4774" s="467">
        <v>1084</v>
      </c>
      <c r="E4774" s="467">
        <v>65</v>
      </c>
      <c r="F4774" s="467">
        <v>0</v>
      </c>
      <c r="G4774" s="467">
        <f t="array" ref="G4774">MAX(IF($A$2:$A$8761=A4774,$D$2:$D$8761))</f>
        <v>1590</v>
      </c>
      <c r="H4774" s="467">
        <f t="shared" si="523"/>
        <v>0</v>
      </c>
      <c r="I4774" s="475" t="str">
        <f t="shared" si="524"/>
        <v/>
      </c>
      <c r="J4774" s="471">
        <f>'Potential Projects'!D4775</f>
        <v>0.39117855678307278</v>
      </c>
      <c r="K4774" s="471">
        <f>'Potential Projects'!E4775</f>
        <v>3.6421612556439475</v>
      </c>
      <c r="L4774" s="476">
        <f t="shared" si="525"/>
        <v>1014.966660187573</v>
      </c>
      <c r="M4774" s="471">
        <f t="shared" si="521"/>
        <v>1546.0314085468135</v>
      </c>
      <c r="N4774" s="467">
        <f t="shared" si="526"/>
        <v>0</v>
      </c>
      <c r="O4774" s="475" t="str">
        <f t="shared" si="527"/>
        <v/>
      </c>
    </row>
    <row r="4775" spans="1:15" hidden="1">
      <c r="A4775" s="475">
        <f t="shared" si="522"/>
        <v>43647</v>
      </c>
      <c r="B4775" s="475">
        <v>43664</v>
      </c>
      <c r="C4775" s="467">
        <v>22</v>
      </c>
      <c r="D4775" s="467">
        <v>1046</v>
      </c>
      <c r="E4775" s="467">
        <v>43</v>
      </c>
      <c r="F4775" s="467">
        <v>0</v>
      </c>
      <c r="G4775" s="467">
        <f t="array" ref="G4775">MAX(IF($A$2:$A$8761=A4775,$D$2:$D$8761))</f>
        <v>1590</v>
      </c>
      <c r="H4775" s="467">
        <f t="shared" si="523"/>
        <v>0</v>
      </c>
      <c r="I4775" s="475" t="str">
        <f t="shared" si="524"/>
        <v/>
      </c>
      <c r="J4775" s="471">
        <f>'Potential Projects'!D4776</f>
        <v>0.70144826602331278</v>
      </c>
      <c r="K4775" s="471">
        <f>'Potential Projects'!E4776</f>
        <v>19.056419748441197</v>
      </c>
      <c r="L4775" s="476">
        <f t="shared" si="525"/>
        <v>983.24213198553548</v>
      </c>
      <c r="M4775" s="471">
        <f t="shared" si="521"/>
        <v>1546.0314085468135</v>
      </c>
      <c r="N4775" s="467">
        <f t="shared" si="526"/>
        <v>0</v>
      </c>
      <c r="O4775" s="475" t="str">
        <f t="shared" si="527"/>
        <v/>
      </c>
    </row>
    <row r="4776" spans="1:15" hidden="1">
      <c r="A4776" s="475">
        <f t="shared" si="522"/>
        <v>43647</v>
      </c>
      <c r="B4776" s="475">
        <v>43664</v>
      </c>
      <c r="C4776" s="467">
        <v>23</v>
      </c>
      <c r="D4776" s="467">
        <v>973</v>
      </c>
      <c r="E4776" s="467">
        <v>28</v>
      </c>
      <c r="F4776" s="467">
        <v>0</v>
      </c>
      <c r="G4776" s="467">
        <f t="array" ref="G4776">MAX(IF($A$2:$A$8761=A4776,$D$2:$D$8761))</f>
        <v>1590</v>
      </c>
      <c r="H4776" s="467">
        <f t="shared" si="523"/>
        <v>0</v>
      </c>
      <c r="I4776" s="475" t="str">
        <f t="shared" si="524"/>
        <v/>
      </c>
      <c r="J4776" s="471">
        <f>'Potential Projects'!D4777</f>
        <v>3.9122783284981808</v>
      </c>
      <c r="K4776" s="471">
        <f>'Potential Projects'!E4777</f>
        <v>44.833158944313048</v>
      </c>
      <c r="L4776" s="476">
        <f t="shared" si="525"/>
        <v>896.25456272718884</v>
      </c>
      <c r="M4776" s="471">
        <f t="shared" si="521"/>
        <v>1546.0314085468135</v>
      </c>
      <c r="N4776" s="467">
        <f t="shared" si="526"/>
        <v>0</v>
      </c>
      <c r="O4776" s="475" t="str">
        <f t="shared" si="527"/>
        <v/>
      </c>
    </row>
    <row r="4777" spans="1:15" hidden="1">
      <c r="A4777" s="475">
        <f t="shared" si="522"/>
        <v>43647</v>
      </c>
      <c r="B4777" s="475">
        <v>43664</v>
      </c>
      <c r="C4777" s="467">
        <v>24</v>
      </c>
      <c r="D4777" s="467">
        <v>872</v>
      </c>
      <c r="E4777" s="467">
        <v>12</v>
      </c>
      <c r="F4777" s="467">
        <v>0</v>
      </c>
      <c r="G4777" s="467">
        <f t="array" ref="G4777">MAX(IF($A$2:$A$8761=A4777,$D$2:$D$8761))</f>
        <v>1590</v>
      </c>
      <c r="H4777" s="467">
        <f t="shared" si="523"/>
        <v>0</v>
      </c>
      <c r="I4777" s="475" t="str">
        <f t="shared" si="524"/>
        <v/>
      </c>
      <c r="J4777" s="471">
        <f>'Potential Projects'!D4778</f>
        <v>4.4084280871328136</v>
      </c>
      <c r="K4777" s="471">
        <f>'Potential Projects'!E4778</f>
        <v>60.234901419049677</v>
      </c>
      <c r="L4777" s="476">
        <f t="shared" si="525"/>
        <v>795.35667049381743</v>
      </c>
      <c r="M4777" s="471">
        <f t="shared" si="521"/>
        <v>1546.0314085468135</v>
      </c>
      <c r="N4777" s="467">
        <f t="shared" si="526"/>
        <v>0</v>
      </c>
      <c r="O4777" s="475" t="str">
        <f t="shared" si="527"/>
        <v/>
      </c>
    </row>
    <row r="4778" spans="1:15" hidden="1">
      <c r="A4778" s="475">
        <f t="shared" si="522"/>
        <v>43647</v>
      </c>
      <c r="B4778" s="475">
        <v>43665</v>
      </c>
      <c r="C4778" s="467">
        <v>1</v>
      </c>
      <c r="D4778" s="467">
        <v>824</v>
      </c>
      <c r="E4778" s="467">
        <v>16</v>
      </c>
      <c r="F4778" s="467">
        <v>0</v>
      </c>
      <c r="G4778" s="467">
        <f t="array" ref="G4778">MAX(IF($A$2:$A$8761=A4778,$D$2:$D$8761))</f>
        <v>1590</v>
      </c>
      <c r="H4778" s="467">
        <f t="shared" si="523"/>
        <v>0</v>
      </c>
      <c r="I4778" s="475" t="str">
        <f t="shared" si="524"/>
        <v/>
      </c>
      <c r="J4778" s="471">
        <f>'Potential Projects'!D4779</f>
        <v>4.7251119187398691</v>
      </c>
      <c r="K4778" s="471">
        <f>'Potential Projects'!E4779</f>
        <v>82.877942592990749</v>
      </c>
      <c r="L4778" s="476">
        <f t="shared" si="525"/>
        <v>720.39694548826935</v>
      </c>
      <c r="M4778" s="471">
        <f t="shared" si="521"/>
        <v>1546.0314085468135</v>
      </c>
      <c r="N4778" s="467">
        <f t="shared" si="526"/>
        <v>0</v>
      </c>
      <c r="O4778" s="475" t="str">
        <f t="shared" si="527"/>
        <v/>
      </c>
    </row>
    <row r="4779" spans="1:15" hidden="1">
      <c r="A4779" s="475">
        <f t="shared" si="522"/>
        <v>43647</v>
      </c>
      <c r="B4779" s="475">
        <v>43665</v>
      </c>
      <c r="C4779" s="467">
        <v>2</v>
      </c>
      <c r="D4779" s="467">
        <v>803</v>
      </c>
      <c r="E4779" s="467">
        <v>65</v>
      </c>
      <c r="F4779" s="467">
        <v>0</v>
      </c>
      <c r="G4779" s="467">
        <f t="array" ref="G4779">MAX(IF($A$2:$A$8761=A4779,$D$2:$D$8761))</f>
        <v>1590</v>
      </c>
      <c r="H4779" s="467">
        <f t="shared" si="523"/>
        <v>0</v>
      </c>
      <c r="I4779" s="475" t="str">
        <f t="shared" si="524"/>
        <v/>
      </c>
      <c r="J4779" s="471">
        <f>'Potential Projects'!D4780</f>
        <v>3.5448700060020633</v>
      </c>
      <c r="K4779" s="471">
        <f>'Potential Projects'!E4780</f>
        <v>96.443741668458401</v>
      </c>
      <c r="L4779" s="476">
        <f t="shared" si="525"/>
        <v>638.01138832553954</v>
      </c>
      <c r="M4779" s="471">
        <f t="shared" si="521"/>
        <v>1546.0314085468135</v>
      </c>
      <c r="N4779" s="467">
        <f t="shared" si="526"/>
        <v>0</v>
      </c>
      <c r="O4779" s="475" t="str">
        <f t="shared" si="527"/>
        <v/>
      </c>
    </row>
    <row r="4780" spans="1:15" hidden="1">
      <c r="A4780" s="475">
        <f t="shared" si="522"/>
        <v>43647</v>
      </c>
      <c r="B4780" s="475">
        <v>43665</v>
      </c>
      <c r="C4780" s="467">
        <v>3</v>
      </c>
      <c r="D4780" s="467">
        <v>773</v>
      </c>
      <c r="E4780" s="467">
        <v>92</v>
      </c>
      <c r="F4780" s="467">
        <v>0</v>
      </c>
      <c r="G4780" s="467">
        <f t="array" ref="G4780">MAX(IF($A$2:$A$8761=A4780,$D$2:$D$8761))</f>
        <v>1590</v>
      </c>
      <c r="H4780" s="467">
        <f t="shared" si="523"/>
        <v>0</v>
      </c>
      <c r="I4780" s="475" t="str">
        <f t="shared" si="524"/>
        <v/>
      </c>
      <c r="J4780" s="471">
        <f>'Potential Projects'!D4781</f>
        <v>1.6683902529670309</v>
      </c>
      <c r="K4780" s="471">
        <f>'Potential Projects'!E4781</f>
        <v>98.798317566114804</v>
      </c>
      <c r="L4780" s="476">
        <f t="shared" si="525"/>
        <v>580.53329218091812</v>
      </c>
      <c r="M4780" s="471">
        <f t="shared" si="521"/>
        <v>1546.0314085468135</v>
      </c>
      <c r="N4780" s="467">
        <f t="shared" si="526"/>
        <v>0</v>
      </c>
      <c r="O4780" s="475" t="str">
        <f t="shared" si="527"/>
        <v/>
      </c>
    </row>
    <row r="4781" spans="1:15" hidden="1">
      <c r="A4781" s="475">
        <f t="shared" si="522"/>
        <v>43647</v>
      </c>
      <c r="B4781" s="475">
        <v>43665</v>
      </c>
      <c r="C4781" s="467">
        <v>4</v>
      </c>
      <c r="D4781" s="467">
        <v>742</v>
      </c>
      <c r="E4781" s="467">
        <v>99</v>
      </c>
      <c r="F4781" s="467">
        <v>0</v>
      </c>
      <c r="G4781" s="467">
        <f t="array" ref="G4781">MAX(IF($A$2:$A$8761=A4781,$D$2:$D$8761))</f>
        <v>1590</v>
      </c>
      <c r="H4781" s="467">
        <f t="shared" si="523"/>
        <v>0</v>
      </c>
      <c r="I4781" s="475" t="str">
        <f t="shared" si="524"/>
        <v/>
      </c>
      <c r="J4781" s="471">
        <f>'Potential Projects'!D4782</f>
        <v>7.2208849147653948</v>
      </c>
      <c r="K4781" s="471">
        <f>'Potential Projects'!E4782</f>
        <v>98.702100677273705</v>
      </c>
      <c r="L4781" s="476">
        <f t="shared" si="525"/>
        <v>537.07701440796086</v>
      </c>
      <c r="M4781" s="471">
        <f t="shared" si="521"/>
        <v>1546.0314085468135</v>
      </c>
      <c r="N4781" s="467">
        <f t="shared" si="526"/>
        <v>0</v>
      </c>
      <c r="O4781" s="475" t="str">
        <f t="shared" si="527"/>
        <v/>
      </c>
    </row>
    <row r="4782" spans="1:15" hidden="1">
      <c r="A4782" s="475">
        <f t="shared" si="522"/>
        <v>43647</v>
      </c>
      <c r="B4782" s="475">
        <v>43665</v>
      </c>
      <c r="C4782" s="467">
        <v>5</v>
      </c>
      <c r="D4782" s="467">
        <v>771</v>
      </c>
      <c r="E4782" s="467">
        <v>92</v>
      </c>
      <c r="F4782" s="467">
        <v>0</v>
      </c>
      <c r="G4782" s="467">
        <f t="array" ref="G4782">MAX(IF($A$2:$A$8761=A4782,$D$2:$D$8761))</f>
        <v>1590</v>
      </c>
      <c r="H4782" s="467">
        <f t="shared" si="523"/>
        <v>0</v>
      </c>
      <c r="I4782" s="475" t="str">
        <f t="shared" si="524"/>
        <v/>
      </c>
      <c r="J4782" s="471">
        <f>'Potential Projects'!D4783</f>
        <v>21.652969263472862</v>
      </c>
      <c r="K4782" s="471">
        <f>'Potential Projects'!E4783</f>
        <v>97.338636959793604</v>
      </c>
      <c r="L4782" s="476">
        <f t="shared" si="525"/>
        <v>560.00839377673356</v>
      </c>
      <c r="M4782" s="471">
        <f t="shared" si="521"/>
        <v>1546.0314085468135</v>
      </c>
      <c r="N4782" s="467">
        <f t="shared" si="526"/>
        <v>0</v>
      </c>
      <c r="O4782" s="475" t="str">
        <f t="shared" si="527"/>
        <v/>
      </c>
    </row>
    <row r="4783" spans="1:15" hidden="1">
      <c r="A4783" s="475">
        <f t="shared" si="522"/>
        <v>43647</v>
      </c>
      <c r="B4783" s="475">
        <v>43665</v>
      </c>
      <c r="C4783" s="467">
        <v>6</v>
      </c>
      <c r="D4783" s="467">
        <v>817</v>
      </c>
      <c r="E4783" s="467">
        <v>92</v>
      </c>
      <c r="F4783" s="467">
        <v>1</v>
      </c>
      <c r="G4783" s="467">
        <f t="array" ref="G4783">MAX(IF($A$2:$A$8761=A4783,$D$2:$D$8761))</f>
        <v>1590</v>
      </c>
      <c r="H4783" s="467">
        <f t="shared" si="523"/>
        <v>0</v>
      </c>
      <c r="I4783" s="475" t="str">
        <f t="shared" si="524"/>
        <v/>
      </c>
      <c r="J4783" s="471">
        <f>'Potential Projects'!D4784</f>
        <v>25.146571757790475</v>
      </c>
      <c r="K4783" s="471">
        <f>'Potential Projects'!E4784</f>
        <v>74.342800526768428</v>
      </c>
      <c r="L4783" s="476">
        <f t="shared" si="525"/>
        <v>624.51062771544105</v>
      </c>
      <c r="M4783" s="471">
        <f t="shared" si="521"/>
        <v>1546.0314085468135</v>
      </c>
      <c r="N4783" s="467">
        <f t="shared" si="526"/>
        <v>0</v>
      </c>
      <c r="O4783" s="475" t="str">
        <f t="shared" si="527"/>
        <v/>
      </c>
    </row>
    <row r="4784" spans="1:15" hidden="1">
      <c r="A4784" s="475">
        <f t="shared" si="522"/>
        <v>43647</v>
      </c>
      <c r="B4784" s="475">
        <v>43665</v>
      </c>
      <c r="C4784" s="467">
        <v>7</v>
      </c>
      <c r="D4784" s="467">
        <v>907</v>
      </c>
      <c r="E4784" s="467">
        <v>89</v>
      </c>
      <c r="F4784" s="467">
        <v>8</v>
      </c>
      <c r="G4784" s="467">
        <f t="array" ref="G4784">MAX(IF($A$2:$A$8761=A4784,$D$2:$D$8761))</f>
        <v>1590</v>
      </c>
      <c r="H4784" s="467">
        <f t="shared" si="523"/>
        <v>0</v>
      </c>
      <c r="I4784" s="475" t="str">
        <f t="shared" si="524"/>
        <v/>
      </c>
      <c r="J4784" s="471">
        <f>'Potential Projects'!D4785</f>
        <v>6.2447481165737324</v>
      </c>
      <c r="K4784" s="471">
        <f>'Potential Projects'!E4785</f>
        <v>50.558454955923452</v>
      </c>
      <c r="L4784" s="476">
        <f t="shared" si="525"/>
        <v>753.19679692750276</v>
      </c>
      <c r="M4784" s="471">
        <f t="shared" si="521"/>
        <v>1546.0314085468135</v>
      </c>
      <c r="N4784" s="467">
        <f t="shared" si="526"/>
        <v>0</v>
      </c>
      <c r="O4784" s="475" t="str">
        <f t="shared" si="527"/>
        <v/>
      </c>
    </row>
    <row r="4785" spans="1:15" hidden="1">
      <c r="A4785" s="475">
        <f t="shared" si="522"/>
        <v>43647</v>
      </c>
      <c r="B4785" s="475">
        <v>43665</v>
      </c>
      <c r="C4785" s="467">
        <v>8</v>
      </c>
      <c r="D4785" s="467">
        <v>973</v>
      </c>
      <c r="E4785" s="467">
        <v>63</v>
      </c>
      <c r="F4785" s="467">
        <v>18</v>
      </c>
      <c r="G4785" s="467">
        <f t="array" ref="G4785">MAX(IF($A$2:$A$8761=A4785,$D$2:$D$8761))</f>
        <v>1590</v>
      </c>
      <c r="H4785" s="467">
        <f t="shared" si="523"/>
        <v>0</v>
      </c>
      <c r="I4785" s="475" t="str">
        <f t="shared" si="524"/>
        <v/>
      </c>
      <c r="J4785" s="471">
        <f>'Potential Projects'!D4786</f>
        <v>4.5879535051075928</v>
      </c>
      <c r="K4785" s="471">
        <f>'Potential Projects'!E4786</f>
        <v>64.437154482906905</v>
      </c>
      <c r="L4785" s="476">
        <f t="shared" si="525"/>
        <v>822.9748920119855</v>
      </c>
      <c r="M4785" s="471">
        <f t="shared" si="521"/>
        <v>1546.0314085468135</v>
      </c>
      <c r="N4785" s="467">
        <f t="shared" si="526"/>
        <v>0</v>
      </c>
      <c r="O4785" s="475" t="str">
        <f t="shared" si="527"/>
        <v/>
      </c>
    </row>
    <row r="4786" spans="1:15" hidden="1">
      <c r="A4786" s="475">
        <f t="shared" si="522"/>
        <v>43647</v>
      </c>
      <c r="B4786" s="475">
        <v>43665</v>
      </c>
      <c r="C4786" s="467">
        <v>9</v>
      </c>
      <c r="D4786" s="467">
        <v>1004</v>
      </c>
      <c r="E4786" s="467">
        <v>48</v>
      </c>
      <c r="F4786" s="467">
        <v>19</v>
      </c>
      <c r="G4786" s="467">
        <f t="array" ref="G4786">MAX(IF($A$2:$A$8761=A4786,$D$2:$D$8761))</f>
        <v>1590</v>
      </c>
      <c r="H4786" s="467">
        <f t="shared" si="523"/>
        <v>0</v>
      </c>
      <c r="I4786" s="475" t="str">
        <f t="shared" si="524"/>
        <v/>
      </c>
      <c r="J4786" s="471">
        <f>'Potential Projects'!D4787</f>
        <v>6.8814306164747316</v>
      </c>
      <c r="K4786" s="471">
        <f>'Potential Projects'!E4787</f>
        <v>55.284816276069662</v>
      </c>
      <c r="L4786" s="476">
        <f t="shared" si="525"/>
        <v>874.83375310745555</v>
      </c>
      <c r="M4786" s="471">
        <f t="shared" si="521"/>
        <v>1546.0314085468135</v>
      </c>
      <c r="N4786" s="467">
        <f t="shared" si="526"/>
        <v>0</v>
      </c>
      <c r="O4786" s="475" t="str">
        <f t="shared" si="527"/>
        <v/>
      </c>
    </row>
    <row r="4787" spans="1:15" hidden="1">
      <c r="A4787" s="475">
        <f t="shared" si="522"/>
        <v>43647</v>
      </c>
      <c r="B4787" s="475">
        <v>43665</v>
      </c>
      <c r="C4787" s="467">
        <v>10</v>
      </c>
      <c r="D4787" s="467">
        <v>1052</v>
      </c>
      <c r="E4787" s="467">
        <v>46</v>
      </c>
      <c r="F4787" s="467">
        <v>19</v>
      </c>
      <c r="G4787" s="467">
        <f t="array" ref="G4787">MAX(IF($A$2:$A$8761=A4787,$D$2:$D$8761))</f>
        <v>1590</v>
      </c>
      <c r="H4787" s="467">
        <f t="shared" si="523"/>
        <v>0</v>
      </c>
      <c r="I4787" s="475" t="str">
        <f t="shared" si="524"/>
        <v/>
      </c>
      <c r="J4787" s="471">
        <f>'Potential Projects'!D4788</f>
        <v>5.8749845319923457</v>
      </c>
      <c r="K4787" s="471">
        <f>'Potential Projects'!E4788</f>
        <v>60.841928294990318</v>
      </c>
      <c r="L4787" s="476">
        <f t="shared" si="525"/>
        <v>920.28308717301729</v>
      </c>
      <c r="M4787" s="471">
        <f t="shared" si="521"/>
        <v>1546.0314085468135</v>
      </c>
      <c r="N4787" s="467">
        <f t="shared" si="526"/>
        <v>0</v>
      </c>
      <c r="O4787" s="475" t="str">
        <f t="shared" si="527"/>
        <v/>
      </c>
    </row>
    <row r="4788" spans="1:15" hidden="1">
      <c r="A4788" s="475">
        <f t="shared" si="522"/>
        <v>43647</v>
      </c>
      <c r="B4788" s="475">
        <v>43665</v>
      </c>
      <c r="C4788" s="467">
        <v>11</v>
      </c>
      <c r="D4788" s="467">
        <v>1061</v>
      </c>
      <c r="E4788" s="467">
        <v>43</v>
      </c>
      <c r="F4788" s="467">
        <v>18</v>
      </c>
      <c r="G4788" s="467">
        <f t="array" ref="G4788">MAX(IF($A$2:$A$8761=A4788,$D$2:$D$8761))</f>
        <v>1590</v>
      </c>
      <c r="H4788" s="467">
        <f t="shared" si="523"/>
        <v>0</v>
      </c>
      <c r="I4788" s="475" t="str">
        <f t="shared" si="524"/>
        <v/>
      </c>
      <c r="J4788" s="471">
        <f>'Potential Projects'!D4789</f>
        <v>5.6576740743918652</v>
      </c>
      <c r="K4788" s="471">
        <f>'Potential Projects'!E4789</f>
        <v>59.217192700494522</v>
      </c>
      <c r="L4788" s="476">
        <f t="shared" si="525"/>
        <v>935.1251332251137</v>
      </c>
      <c r="M4788" s="471">
        <f t="shared" si="521"/>
        <v>1546.0314085468135</v>
      </c>
      <c r="N4788" s="467">
        <f t="shared" si="526"/>
        <v>0</v>
      </c>
      <c r="O4788" s="475" t="str">
        <f t="shared" si="527"/>
        <v/>
      </c>
    </row>
    <row r="4789" spans="1:15" hidden="1">
      <c r="A4789" s="475">
        <f t="shared" si="522"/>
        <v>43647</v>
      </c>
      <c r="B4789" s="475">
        <v>43665</v>
      </c>
      <c r="C4789" s="467">
        <v>12</v>
      </c>
      <c r="D4789" s="467">
        <v>1103</v>
      </c>
      <c r="E4789" s="467">
        <v>41</v>
      </c>
      <c r="F4789" s="467">
        <v>18</v>
      </c>
      <c r="G4789" s="467">
        <f t="array" ref="G4789">MAX(IF($A$2:$A$8761=A4789,$D$2:$D$8761))</f>
        <v>1590</v>
      </c>
      <c r="H4789" s="467">
        <f t="shared" si="523"/>
        <v>0</v>
      </c>
      <c r="I4789" s="475" t="str">
        <f t="shared" si="524"/>
        <v/>
      </c>
      <c r="J4789" s="471">
        <f>'Potential Projects'!D4790</f>
        <v>9.8180128047320352</v>
      </c>
      <c r="K4789" s="471">
        <f>'Potential Projects'!E4790</f>
        <v>48.623165663298217</v>
      </c>
      <c r="L4789" s="476">
        <f t="shared" si="525"/>
        <v>985.55882153196978</v>
      </c>
      <c r="M4789" s="471">
        <f t="shared" si="521"/>
        <v>1546.0314085468135</v>
      </c>
      <c r="N4789" s="467">
        <f t="shared" si="526"/>
        <v>0</v>
      </c>
      <c r="O4789" s="475" t="str">
        <f t="shared" si="527"/>
        <v/>
      </c>
    </row>
    <row r="4790" spans="1:15" hidden="1">
      <c r="A4790" s="475">
        <f t="shared" si="522"/>
        <v>43647</v>
      </c>
      <c r="B4790" s="475">
        <v>43665</v>
      </c>
      <c r="C4790" s="467">
        <v>13</v>
      </c>
      <c r="D4790" s="467">
        <v>1112</v>
      </c>
      <c r="E4790" s="467">
        <v>29</v>
      </c>
      <c r="F4790" s="467">
        <v>16</v>
      </c>
      <c r="G4790" s="467">
        <f t="array" ref="G4790">MAX(IF($A$2:$A$8761=A4790,$D$2:$D$8761))</f>
        <v>1590</v>
      </c>
      <c r="H4790" s="467">
        <f t="shared" si="523"/>
        <v>0</v>
      </c>
      <c r="I4790" s="475" t="str">
        <f t="shared" si="524"/>
        <v/>
      </c>
      <c r="J4790" s="471">
        <f>'Potential Projects'!D4791</f>
        <v>4.2349786621923746</v>
      </c>
      <c r="K4790" s="471">
        <f>'Potential Projects'!E4791</f>
        <v>58.064936787787573</v>
      </c>
      <c r="L4790" s="476">
        <f t="shared" si="525"/>
        <v>1004.7000845500201</v>
      </c>
      <c r="M4790" s="471">
        <f t="shared" si="521"/>
        <v>1546.0314085468135</v>
      </c>
      <c r="N4790" s="467">
        <f t="shared" si="526"/>
        <v>0</v>
      </c>
      <c r="O4790" s="475" t="str">
        <f t="shared" si="527"/>
        <v/>
      </c>
    </row>
    <row r="4791" spans="1:15" hidden="1">
      <c r="A4791" s="475">
        <f t="shared" si="522"/>
        <v>43647</v>
      </c>
      <c r="B4791" s="475">
        <v>43665</v>
      </c>
      <c r="C4791" s="467">
        <v>14</v>
      </c>
      <c r="D4791" s="467">
        <v>1122</v>
      </c>
      <c r="E4791" s="467">
        <v>19</v>
      </c>
      <c r="F4791" s="467">
        <v>19</v>
      </c>
      <c r="G4791" s="467">
        <f t="array" ref="G4791">MAX(IF($A$2:$A$8761=A4791,$D$2:$D$8761))</f>
        <v>1590</v>
      </c>
      <c r="H4791" s="467">
        <f t="shared" si="523"/>
        <v>0</v>
      </c>
      <c r="I4791" s="475" t="str">
        <f t="shared" si="524"/>
        <v/>
      </c>
      <c r="J4791" s="471">
        <f>'Potential Projects'!D4792</f>
        <v>13.903235768937588</v>
      </c>
      <c r="K4791" s="471">
        <f>'Potential Projects'!E4792</f>
        <v>66.180792248978719</v>
      </c>
      <c r="L4791" s="476">
        <f t="shared" si="525"/>
        <v>1003.9159719820838</v>
      </c>
      <c r="M4791" s="471">
        <f t="shared" si="521"/>
        <v>1546.0314085468135</v>
      </c>
      <c r="N4791" s="467">
        <f t="shared" si="526"/>
        <v>0</v>
      </c>
      <c r="O4791" s="475" t="str">
        <f t="shared" si="527"/>
        <v/>
      </c>
    </row>
    <row r="4792" spans="1:15" hidden="1">
      <c r="A4792" s="475">
        <f t="shared" si="522"/>
        <v>43647</v>
      </c>
      <c r="B4792" s="475">
        <v>43665</v>
      </c>
      <c r="C4792" s="467">
        <v>15</v>
      </c>
      <c r="D4792" s="467">
        <v>1106</v>
      </c>
      <c r="E4792" s="467">
        <v>18</v>
      </c>
      <c r="F4792" s="467">
        <v>18</v>
      </c>
      <c r="G4792" s="467">
        <f t="array" ref="G4792">MAX(IF($A$2:$A$8761=A4792,$D$2:$D$8761))</f>
        <v>1590</v>
      </c>
      <c r="H4792" s="467">
        <f t="shared" si="523"/>
        <v>0</v>
      </c>
      <c r="I4792" s="475" t="str">
        <f t="shared" si="524"/>
        <v/>
      </c>
      <c r="J4792" s="471">
        <f>'Potential Projects'!D4793</f>
        <v>58.495555547697172</v>
      </c>
      <c r="K4792" s="471">
        <f>'Potential Projects'!E4793</f>
        <v>78.49498951838315</v>
      </c>
      <c r="L4792" s="476">
        <f t="shared" si="525"/>
        <v>933.00945493391964</v>
      </c>
      <c r="M4792" s="471">
        <f t="shared" si="521"/>
        <v>1546.0314085468135</v>
      </c>
      <c r="N4792" s="467">
        <f t="shared" si="526"/>
        <v>0</v>
      </c>
      <c r="O4792" s="475" t="str">
        <f t="shared" si="527"/>
        <v/>
      </c>
    </row>
    <row r="4793" spans="1:15" hidden="1">
      <c r="A4793" s="475">
        <f t="shared" si="522"/>
        <v>43647</v>
      </c>
      <c r="B4793" s="475">
        <v>43665</v>
      </c>
      <c r="C4793" s="467">
        <v>16</v>
      </c>
      <c r="D4793" s="467">
        <v>1097</v>
      </c>
      <c r="E4793" s="467">
        <v>15</v>
      </c>
      <c r="F4793" s="467">
        <v>19</v>
      </c>
      <c r="G4793" s="467">
        <f t="array" ref="G4793">MAX(IF($A$2:$A$8761=A4793,$D$2:$D$8761))</f>
        <v>1590</v>
      </c>
      <c r="H4793" s="467">
        <f t="shared" si="523"/>
        <v>0</v>
      </c>
      <c r="I4793" s="475" t="str">
        <f t="shared" si="524"/>
        <v/>
      </c>
      <c r="J4793" s="471">
        <f>'Potential Projects'!D4794</f>
        <v>16.273859944829578</v>
      </c>
      <c r="K4793" s="471">
        <f>'Potential Projects'!E4794</f>
        <v>96.895882820898734</v>
      </c>
      <c r="L4793" s="476">
        <f t="shared" si="525"/>
        <v>949.8302572342717</v>
      </c>
      <c r="M4793" s="471">
        <f t="shared" si="521"/>
        <v>1546.0314085468135</v>
      </c>
      <c r="N4793" s="467">
        <f t="shared" si="526"/>
        <v>0</v>
      </c>
      <c r="O4793" s="475" t="str">
        <f t="shared" si="527"/>
        <v/>
      </c>
    </row>
    <row r="4794" spans="1:15" hidden="1">
      <c r="A4794" s="475">
        <f t="shared" si="522"/>
        <v>43647</v>
      </c>
      <c r="B4794" s="475">
        <v>43665</v>
      </c>
      <c r="C4794" s="467">
        <v>17</v>
      </c>
      <c r="D4794" s="467">
        <v>1099</v>
      </c>
      <c r="E4794" s="467">
        <v>12</v>
      </c>
      <c r="F4794" s="467">
        <v>19</v>
      </c>
      <c r="G4794" s="467">
        <f t="array" ref="G4794">MAX(IF($A$2:$A$8761=A4794,$D$2:$D$8761))</f>
        <v>1590</v>
      </c>
      <c r="H4794" s="467">
        <f t="shared" si="523"/>
        <v>0</v>
      </c>
      <c r="I4794" s="475" t="str">
        <f t="shared" si="524"/>
        <v/>
      </c>
      <c r="J4794" s="471">
        <f>'Potential Projects'!D4795</f>
        <v>0.3531012069108368</v>
      </c>
      <c r="K4794" s="471">
        <f>'Potential Projects'!E4795</f>
        <v>87.300008224037853</v>
      </c>
      <c r="L4794" s="476">
        <f t="shared" si="525"/>
        <v>980.34689056905131</v>
      </c>
      <c r="M4794" s="471">
        <f t="shared" si="521"/>
        <v>1546.0314085468135</v>
      </c>
      <c r="N4794" s="467">
        <f t="shared" si="526"/>
        <v>0</v>
      </c>
      <c r="O4794" s="475" t="str">
        <f t="shared" si="527"/>
        <v/>
      </c>
    </row>
    <row r="4795" spans="1:15" hidden="1">
      <c r="A4795" s="475">
        <f t="shared" si="522"/>
        <v>43647</v>
      </c>
      <c r="B4795" s="475">
        <v>43665</v>
      </c>
      <c r="C4795" s="467">
        <v>18</v>
      </c>
      <c r="D4795" s="467">
        <v>1116</v>
      </c>
      <c r="E4795" s="467">
        <v>5</v>
      </c>
      <c r="F4795" s="467">
        <v>19</v>
      </c>
      <c r="G4795" s="467">
        <f t="array" ref="G4795">MAX(IF($A$2:$A$8761=A4795,$D$2:$D$8761))</f>
        <v>1590</v>
      </c>
      <c r="H4795" s="467">
        <f t="shared" si="523"/>
        <v>0</v>
      </c>
      <c r="I4795" s="475" t="str">
        <f t="shared" si="524"/>
        <v/>
      </c>
      <c r="J4795" s="471">
        <f>'Potential Projects'!D4796</f>
        <v>14.958988111174204</v>
      </c>
      <c r="K4795" s="471">
        <f>'Potential Projects'!E4796</f>
        <v>85.251292517738136</v>
      </c>
      <c r="L4795" s="476">
        <f t="shared" si="525"/>
        <v>991.78971937108759</v>
      </c>
      <c r="M4795" s="471">
        <f t="shared" ref="M4795:M4858" si="528">MAX($L$4346:$L$5089)</f>
        <v>1546.0314085468135</v>
      </c>
      <c r="N4795" s="467">
        <f t="shared" si="526"/>
        <v>0</v>
      </c>
      <c r="O4795" s="475" t="str">
        <f t="shared" si="527"/>
        <v/>
      </c>
    </row>
    <row r="4796" spans="1:15" hidden="1">
      <c r="A4796" s="475">
        <f t="shared" si="522"/>
        <v>43647</v>
      </c>
      <c r="B4796" s="475">
        <v>43665</v>
      </c>
      <c r="C4796" s="467">
        <v>19</v>
      </c>
      <c r="D4796" s="467">
        <v>1101</v>
      </c>
      <c r="E4796" s="467">
        <v>3</v>
      </c>
      <c r="F4796" s="467">
        <v>16</v>
      </c>
      <c r="G4796" s="467">
        <f t="array" ref="G4796">MAX(IF($A$2:$A$8761=A4796,$D$2:$D$8761))</f>
        <v>1590</v>
      </c>
      <c r="H4796" s="467">
        <f t="shared" si="523"/>
        <v>0</v>
      </c>
      <c r="I4796" s="475" t="str">
        <f t="shared" si="524"/>
        <v/>
      </c>
      <c r="J4796" s="471">
        <f>'Potential Projects'!D4797</f>
        <v>16.59021679192794</v>
      </c>
      <c r="K4796" s="471">
        <f>'Potential Projects'!E4797</f>
        <v>78.925227639217368</v>
      </c>
      <c r="L4796" s="476">
        <f t="shared" si="525"/>
        <v>986.4845555688546</v>
      </c>
      <c r="M4796" s="471">
        <f t="shared" si="528"/>
        <v>1546.0314085468135</v>
      </c>
      <c r="N4796" s="467">
        <f t="shared" si="526"/>
        <v>0</v>
      </c>
      <c r="O4796" s="475" t="str">
        <f t="shared" si="527"/>
        <v/>
      </c>
    </row>
    <row r="4797" spans="1:15" hidden="1">
      <c r="A4797" s="475">
        <f t="shared" si="522"/>
        <v>43647</v>
      </c>
      <c r="B4797" s="475">
        <v>43665</v>
      </c>
      <c r="C4797" s="467">
        <v>20</v>
      </c>
      <c r="D4797" s="467">
        <v>1074</v>
      </c>
      <c r="E4797" s="467">
        <v>1</v>
      </c>
      <c r="F4797" s="467">
        <v>3</v>
      </c>
      <c r="G4797" s="467">
        <f t="array" ref="G4797">MAX(IF($A$2:$A$8761=A4797,$D$2:$D$8761))</f>
        <v>1590</v>
      </c>
      <c r="H4797" s="467">
        <f t="shared" si="523"/>
        <v>0</v>
      </c>
      <c r="I4797" s="475" t="str">
        <f t="shared" si="524"/>
        <v/>
      </c>
      <c r="J4797" s="471">
        <f>'Potential Projects'!D4798</f>
        <v>14.694593819369636</v>
      </c>
      <c r="K4797" s="471">
        <f>'Potential Projects'!E4798</f>
        <v>73.688056331971623</v>
      </c>
      <c r="L4797" s="476">
        <f t="shared" si="525"/>
        <v>981.61734984865871</v>
      </c>
      <c r="M4797" s="471">
        <f t="shared" si="528"/>
        <v>1546.0314085468135</v>
      </c>
      <c r="N4797" s="467">
        <f t="shared" si="526"/>
        <v>0</v>
      </c>
      <c r="O4797" s="475" t="str">
        <f t="shared" si="527"/>
        <v/>
      </c>
    </row>
    <row r="4798" spans="1:15" hidden="1">
      <c r="A4798" s="475">
        <f t="shared" si="522"/>
        <v>43647</v>
      </c>
      <c r="B4798" s="475">
        <v>43665</v>
      </c>
      <c r="C4798" s="467">
        <v>21</v>
      </c>
      <c r="D4798" s="467">
        <v>1056</v>
      </c>
      <c r="E4798" s="467">
        <v>5</v>
      </c>
      <c r="F4798" s="467">
        <v>0</v>
      </c>
      <c r="G4798" s="467">
        <f t="array" ref="G4798">MAX(IF($A$2:$A$8761=A4798,$D$2:$D$8761))</f>
        <v>1590</v>
      </c>
      <c r="H4798" s="467">
        <f t="shared" si="523"/>
        <v>0</v>
      </c>
      <c r="I4798" s="475" t="str">
        <f t="shared" si="524"/>
        <v/>
      </c>
      <c r="J4798" s="471">
        <f>'Potential Projects'!D4799</f>
        <v>25.696798817609842</v>
      </c>
      <c r="K4798" s="471">
        <f>'Potential Projects'!E4799</f>
        <v>73.322745054826925</v>
      </c>
      <c r="L4798" s="476">
        <f t="shared" si="525"/>
        <v>951.98045612756334</v>
      </c>
      <c r="M4798" s="471">
        <f t="shared" si="528"/>
        <v>1546.0314085468135</v>
      </c>
      <c r="N4798" s="467">
        <f t="shared" si="526"/>
        <v>0</v>
      </c>
      <c r="O4798" s="475" t="str">
        <f t="shared" si="527"/>
        <v/>
      </c>
    </row>
    <row r="4799" spans="1:15" hidden="1">
      <c r="A4799" s="475">
        <f t="shared" si="522"/>
        <v>43647</v>
      </c>
      <c r="B4799" s="475">
        <v>43665</v>
      </c>
      <c r="C4799" s="467">
        <v>22</v>
      </c>
      <c r="D4799" s="467">
        <v>998</v>
      </c>
      <c r="E4799" s="467">
        <v>4</v>
      </c>
      <c r="F4799" s="467">
        <v>0</v>
      </c>
      <c r="G4799" s="467">
        <f t="array" ref="G4799">MAX(IF($A$2:$A$8761=A4799,$D$2:$D$8761))</f>
        <v>1590</v>
      </c>
      <c r="H4799" s="467">
        <f t="shared" si="523"/>
        <v>0</v>
      </c>
      <c r="I4799" s="475" t="str">
        <f t="shared" si="524"/>
        <v/>
      </c>
      <c r="J4799" s="471">
        <f>'Potential Projects'!D4800</f>
        <v>11.126134915167427</v>
      </c>
      <c r="K4799" s="471">
        <f>'Potential Projects'!E4800</f>
        <v>45.020116964093738</v>
      </c>
      <c r="L4799" s="476">
        <f t="shared" si="525"/>
        <v>937.85374812073883</v>
      </c>
      <c r="M4799" s="471">
        <f t="shared" si="528"/>
        <v>1546.0314085468135</v>
      </c>
      <c r="N4799" s="467">
        <f t="shared" si="526"/>
        <v>0</v>
      </c>
      <c r="O4799" s="475" t="str">
        <f t="shared" si="527"/>
        <v/>
      </c>
    </row>
    <row r="4800" spans="1:15" hidden="1">
      <c r="A4800" s="475">
        <f t="shared" si="522"/>
        <v>43647</v>
      </c>
      <c r="B4800" s="475">
        <v>43665</v>
      </c>
      <c r="C4800" s="467">
        <v>23</v>
      </c>
      <c r="D4800" s="467">
        <v>918</v>
      </c>
      <c r="E4800" s="467">
        <v>4</v>
      </c>
      <c r="F4800" s="467">
        <v>0</v>
      </c>
      <c r="G4800" s="467">
        <f t="array" ref="G4800">MAX(IF($A$2:$A$8761=A4800,$D$2:$D$8761))</f>
        <v>1590</v>
      </c>
      <c r="H4800" s="467">
        <f t="shared" si="523"/>
        <v>0</v>
      </c>
      <c r="I4800" s="475" t="str">
        <f t="shared" si="524"/>
        <v/>
      </c>
      <c r="J4800" s="471">
        <f>'Potential Projects'!D4801</f>
        <v>0.34504163747457961</v>
      </c>
      <c r="K4800" s="471">
        <f>'Potential Projects'!E4801</f>
        <v>22.725959793592779</v>
      </c>
      <c r="L4800" s="476">
        <f t="shared" si="525"/>
        <v>890.92899856893268</v>
      </c>
      <c r="M4800" s="471">
        <f t="shared" si="528"/>
        <v>1546.0314085468135</v>
      </c>
      <c r="N4800" s="467">
        <f t="shared" si="526"/>
        <v>0</v>
      </c>
      <c r="O4800" s="475" t="str">
        <f t="shared" si="527"/>
        <v/>
      </c>
    </row>
    <row r="4801" spans="1:15" hidden="1">
      <c r="A4801" s="475">
        <f t="shared" si="522"/>
        <v>43647</v>
      </c>
      <c r="B4801" s="475">
        <v>43665</v>
      </c>
      <c r="C4801" s="467">
        <v>24</v>
      </c>
      <c r="D4801" s="467">
        <v>854</v>
      </c>
      <c r="E4801" s="467">
        <v>2</v>
      </c>
      <c r="F4801" s="467">
        <v>0</v>
      </c>
      <c r="G4801" s="467">
        <f t="array" ref="G4801">MAX(IF($A$2:$A$8761=A4801,$D$2:$D$8761))</f>
        <v>1590</v>
      </c>
      <c r="H4801" s="467">
        <f t="shared" si="523"/>
        <v>0</v>
      </c>
      <c r="I4801" s="475" t="str">
        <f t="shared" si="524"/>
        <v/>
      </c>
      <c r="J4801" s="471">
        <f>'Potential Projects'!D4802</f>
        <v>1.0346692651376659</v>
      </c>
      <c r="K4801" s="471">
        <f>'Potential Projects'!E4802</f>
        <v>31.095264620511717</v>
      </c>
      <c r="L4801" s="476">
        <f t="shared" si="525"/>
        <v>819.87006611435061</v>
      </c>
      <c r="M4801" s="471">
        <f t="shared" si="528"/>
        <v>1546.0314085468135</v>
      </c>
      <c r="N4801" s="467">
        <f t="shared" si="526"/>
        <v>0</v>
      </c>
      <c r="O4801" s="475" t="str">
        <f t="shared" si="527"/>
        <v/>
      </c>
    </row>
    <row r="4802" spans="1:15" hidden="1">
      <c r="A4802" s="475">
        <f t="shared" ref="A4802:A4865" si="529">DATE(YEAR(B4802),MONTH(B4802),1)</f>
        <v>43647</v>
      </c>
      <c r="B4802" s="475">
        <v>43666</v>
      </c>
      <c r="C4802" s="467">
        <v>1</v>
      </c>
      <c r="D4802" s="467">
        <v>787</v>
      </c>
      <c r="E4802" s="467">
        <v>1</v>
      </c>
      <c r="F4802" s="467">
        <v>0</v>
      </c>
      <c r="G4802" s="467">
        <f t="array" ref="G4802">MAX(IF($A$2:$A$8761=A4802,$D$2:$D$8761))</f>
        <v>1590</v>
      </c>
      <c r="H4802" s="467">
        <f t="shared" ref="H4802:H4865" si="530">IF(G4802=D4802,1,0)</f>
        <v>0</v>
      </c>
      <c r="I4802" s="475" t="str">
        <f t="shared" ref="I4802:I4865" si="531">IF(D4802=G4802,B4802,"")</f>
        <v/>
      </c>
      <c r="J4802" s="471">
        <f>'Potential Projects'!D4803</f>
        <v>0.13479884752730398</v>
      </c>
      <c r="K4802" s="471">
        <f>'Potential Projects'!E4803</f>
        <v>25.809593743281017</v>
      </c>
      <c r="L4802" s="476">
        <f t="shared" ref="L4802:L4865" si="532">D4802-E4802-F4802-J4802-K4802</f>
        <v>760.05560740919168</v>
      </c>
      <c r="M4802" s="471">
        <f t="shared" si="528"/>
        <v>1546.0314085468135</v>
      </c>
      <c r="N4802" s="467">
        <f t="shared" ref="N4802:N4865" si="533">IF(M4802=L4802,1,0)</f>
        <v>0</v>
      </c>
      <c r="O4802" s="475" t="str">
        <f t="shared" ref="O4802:O4865" si="534">IF(L4802=M4802,B4802,"")</f>
        <v/>
      </c>
    </row>
    <row r="4803" spans="1:15" hidden="1">
      <c r="A4803" s="475">
        <f t="shared" si="529"/>
        <v>43647</v>
      </c>
      <c r="B4803" s="475">
        <v>43666</v>
      </c>
      <c r="C4803" s="467">
        <v>2</v>
      </c>
      <c r="D4803" s="467">
        <v>781</v>
      </c>
      <c r="E4803" s="467">
        <v>1</v>
      </c>
      <c r="F4803" s="467">
        <v>0</v>
      </c>
      <c r="G4803" s="467">
        <f t="array" ref="G4803">MAX(IF($A$2:$A$8761=A4803,$D$2:$D$8761))</f>
        <v>1590</v>
      </c>
      <c r="H4803" s="467">
        <f t="shared" si="530"/>
        <v>0</v>
      </c>
      <c r="I4803" s="475" t="str">
        <f t="shared" si="531"/>
        <v/>
      </c>
      <c r="J4803" s="471">
        <f>'Potential Projects'!D4804</f>
        <v>9.4072284641706503</v>
      </c>
      <c r="K4803" s="471">
        <f>'Potential Projects'!E4804</f>
        <v>25.448975972909054</v>
      </c>
      <c r="L4803" s="476">
        <f t="shared" si="532"/>
        <v>745.14379556292033</v>
      </c>
      <c r="M4803" s="471">
        <f t="shared" si="528"/>
        <v>1546.0314085468135</v>
      </c>
      <c r="N4803" s="467">
        <f t="shared" si="533"/>
        <v>0</v>
      </c>
      <c r="O4803" s="475" t="str">
        <f t="shared" si="534"/>
        <v/>
      </c>
    </row>
    <row r="4804" spans="1:15" hidden="1">
      <c r="A4804" s="475">
        <f t="shared" si="529"/>
        <v>43647</v>
      </c>
      <c r="B4804" s="475">
        <v>43666</v>
      </c>
      <c r="C4804" s="467">
        <v>3</v>
      </c>
      <c r="D4804" s="467">
        <v>768</v>
      </c>
      <c r="E4804" s="467">
        <v>0</v>
      </c>
      <c r="F4804" s="467">
        <v>0</v>
      </c>
      <c r="G4804" s="467">
        <f t="array" ref="G4804">MAX(IF($A$2:$A$8761=A4804,$D$2:$D$8761))</f>
        <v>1590</v>
      </c>
      <c r="H4804" s="467">
        <f t="shared" si="530"/>
        <v>0</v>
      </c>
      <c r="I4804" s="475" t="str">
        <f t="shared" si="531"/>
        <v/>
      </c>
      <c r="J4804" s="471">
        <f>'Potential Projects'!D4805</f>
        <v>1.6543577979795308</v>
      </c>
      <c r="K4804" s="471">
        <f>'Potential Projects'!E4805</f>
        <v>14.946472317781122</v>
      </c>
      <c r="L4804" s="476">
        <f t="shared" si="532"/>
        <v>751.39916988423931</v>
      </c>
      <c r="M4804" s="471">
        <f t="shared" si="528"/>
        <v>1546.0314085468135</v>
      </c>
      <c r="N4804" s="467">
        <f t="shared" si="533"/>
        <v>0</v>
      </c>
      <c r="O4804" s="475" t="str">
        <f t="shared" si="534"/>
        <v/>
      </c>
    </row>
    <row r="4805" spans="1:15" hidden="1">
      <c r="A4805" s="475">
        <f t="shared" si="529"/>
        <v>43647</v>
      </c>
      <c r="B4805" s="475">
        <v>43666</v>
      </c>
      <c r="C4805" s="467">
        <v>4</v>
      </c>
      <c r="D4805" s="467">
        <v>737</v>
      </c>
      <c r="E4805" s="467">
        <v>0</v>
      </c>
      <c r="F4805" s="467">
        <v>0</v>
      </c>
      <c r="G4805" s="467">
        <f t="array" ref="G4805">MAX(IF($A$2:$A$8761=A4805,$D$2:$D$8761))</f>
        <v>1590</v>
      </c>
      <c r="H4805" s="467">
        <f t="shared" si="530"/>
        <v>0</v>
      </c>
      <c r="I4805" s="475" t="str">
        <f t="shared" si="531"/>
        <v/>
      </c>
      <c r="J4805" s="471">
        <f>'Potential Projects'!D4806</f>
        <v>4.8996562728408755</v>
      </c>
      <c r="K4805" s="471">
        <f>'Potential Projects'!E4806</f>
        <v>6.4426202967103849</v>
      </c>
      <c r="L4805" s="476">
        <f t="shared" si="532"/>
        <v>725.65772343044875</v>
      </c>
      <c r="M4805" s="471">
        <f t="shared" si="528"/>
        <v>1546.0314085468135</v>
      </c>
      <c r="N4805" s="467">
        <f t="shared" si="533"/>
        <v>0</v>
      </c>
      <c r="O4805" s="475" t="str">
        <f t="shared" si="534"/>
        <v/>
      </c>
    </row>
    <row r="4806" spans="1:15" hidden="1">
      <c r="A4806" s="475">
        <f t="shared" si="529"/>
        <v>43647</v>
      </c>
      <c r="B4806" s="475">
        <v>43666</v>
      </c>
      <c r="C4806" s="467">
        <v>5</v>
      </c>
      <c r="D4806" s="467">
        <v>740</v>
      </c>
      <c r="E4806" s="467">
        <v>0</v>
      </c>
      <c r="F4806" s="467">
        <v>0</v>
      </c>
      <c r="G4806" s="467">
        <f t="array" ref="G4806">MAX(IF($A$2:$A$8761=A4806,$D$2:$D$8761))</f>
        <v>1590</v>
      </c>
      <c r="H4806" s="467">
        <f t="shared" si="530"/>
        <v>0</v>
      </c>
      <c r="I4806" s="475" t="str">
        <f t="shared" si="531"/>
        <v/>
      </c>
      <c r="J4806" s="471">
        <f>'Potential Projects'!D4807</f>
        <v>38.364949349101174</v>
      </c>
      <c r="K4806" s="471">
        <f>'Potential Projects'!E4807</f>
        <v>8.2363221350247251</v>
      </c>
      <c r="L4806" s="476">
        <f t="shared" si="532"/>
        <v>693.39872851587415</v>
      </c>
      <c r="M4806" s="471">
        <f t="shared" si="528"/>
        <v>1546.0314085468135</v>
      </c>
      <c r="N4806" s="467">
        <f t="shared" si="533"/>
        <v>0</v>
      </c>
      <c r="O4806" s="475" t="str">
        <f t="shared" si="534"/>
        <v/>
      </c>
    </row>
    <row r="4807" spans="1:15" hidden="1">
      <c r="A4807" s="475">
        <f t="shared" si="529"/>
        <v>43647</v>
      </c>
      <c r="B4807" s="475">
        <v>43666</v>
      </c>
      <c r="C4807" s="467">
        <v>6</v>
      </c>
      <c r="D4807" s="467">
        <v>749</v>
      </c>
      <c r="E4807" s="467">
        <v>0</v>
      </c>
      <c r="F4807" s="467">
        <v>1</v>
      </c>
      <c r="G4807" s="467">
        <f t="array" ref="G4807">MAX(IF($A$2:$A$8761=A4807,$D$2:$D$8761))</f>
        <v>1590</v>
      </c>
      <c r="H4807" s="467">
        <f t="shared" si="530"/>
        <v>0</v>
      </c>
      <c r="I4807" s="475" t="str">
        <f t="shared" si="531"/>
        <v/>
      </c>
      <c r="J4807" s="471">
        <f>'Potential Projects'!D4808</f>
        <v>64.583566206258908</v>
      </c>
      <c r="K4807" s="471">
        <f>'Potential Projects'!E4808</f>
        <v>9.1366931842614498</v>
      </c>
      <c r="L4807" s="476">
        <f t="shared" si="532"/>
        <v>674.27974060947963</v>
      </c>
      <c r="M4807" s="471">
        <f t="shared" si="528"/>
        <v>1546.0314085468135</v>
      </c>
      <c r="N4807" s="467">
        <f t="shared" si="533"/>
        <v>0</v>
      </c>
      <c r="O4807" s="475" t="str">
        <f t="shared" si="534"/>
        <v/>
      </c>
    </row>
    <row r="4808" spans="1:15" hidden="1">
      <c r="A4808" s="475">
        <f t="shared" si="529"/>
        <v>43647</v>
      </c>
      <c r="B4808" s="475">
        <v>43666</v>
      </c>
      <c r="C4808" s="467">
        <v>7</v>
      </c>
      <c r="D4808" s="467">
        <v>794</v>
      </c>
      <c r="E4808" s="467">
        <v>0</v>
      </c>
      <c r="F4808" s="467">
        <v>8</v>
      </c>
      <c r="G4808" s="467">
        <f t="array" ref="G4808">MAX(IF($A$2:$A$8761=A4808,$D$2:$D$8761))</f>
        <v>1590</v>
      </c>
      <c r="H4808" s="467">
        <f t="shared" si="530"/>
        <v>0</v>
      </c>
      <c r="I4808" s="475" t="str">
        <f t="shared" si="531"/>
        <v/>
      </c>
      <c r="J4808" s="471">
        <f>'Potential Projects'!D4809</f>
        <v>5.5593657339856737</v>
      </c>
      <c r="K4808" s="471">
        <f>'Potential Projects'!E4809</f>
        <v>5.5954423242313478</v>
      </c>
      <c r="L4808" s="476">
        <f t="shared" si="532"/>
        <v>774.8451919417829</v>
      </c>
      <c r="M4808" s="471">
        <f t="shared" si="528"/>
        <v>1546.0314085468135</v>
      </c>
      <c r="N4808" s="467">
        <f t="shared" si="533"/>
        <v>0</v>
      </c>
      <c r="O4808" s="475" t="str">
        <f t="shared" si="534"/>
        <v/>
      </c>
    </row>
    <row r="4809" spans="1:15" hidden="1">
      <c r="A4809" s="475">
        <f t="shared" si="529"/>
        <v>43647</v>
      </c>
      <c r="B4809" s="475">
        <v>43666</v>
      </c>
      <c r="C4809" s="467">
        <v>8</v>
      </c>
      <c r="D4809" s="467">
        <v>827</v>
      </c>
      <c r="E4809" s="467">
        <v>0</v>
      </c>
      <c r="F4809" s="467">
        <v>18</v>
      </c>
      <c r="G4809" s="467">
        <f t="array" ref="G4809">MAX(IF($A$2:$A$8761=A4809,$D$2:$D$8761))</f>
        <v>1590</v>
      </c>
      <c r="H4809" s="467">
        <f t="shared" si="530"/>
        <v>0</v>
      </c>
      <c r="I4809" s="475" t="str">
        <f t="shared" si="531"/>
        <v/>
      </c>
      <c r="J4809" s="471">
        <f>'Potential Projects'!D4810</f>
        <v>9.2850783963784416</v>
      </c>
      <c r="K4809" s="471">
        <f>'Potential Projects'!E4810</f>
        <v>3.8064339926897448</v>
      </c>
      <c r="L4809" s="476">
        <f t="shared" si="532"/>
        <v>795.90848761093173</v>
      </c>
      <c r="M4809" s="471">
        <f t="shared" si="528"/>
        <v>1546.0314085468135</v>
      </c>
      <c r="N4809" s="467">
        <f t="shared" si="533"/>
        <v>0</v>
      </c>
      <c r="O4809" s="475" t="str">
        <f t="shared" si="534"/>
        <v/>
      </c>
    </row>
    <row r="4810" spans="1:15" hidden="1">
      <c r="A4810" s="475">
        <f t="shared" si="529"/>
        <v>43647</v>
      </c>
      <c r="B4810" s="475">
        <v>43666</v>
      </c>
      <c r="C4810" s="467">
        <v>9</v>
      </c>
      <c r="D4810" s="467">
        <v>910</v>
      </c>
      <c r="E4810" s="467">
        <v>0</v>
      </c>
      <c r="F4810" s="467">
        <v>19</v>
      </c>
      <c r="G4810" s="467">
        <f t="array" ref="G4810">MAX(IF($A$2:$A$8761=A4810,$D$2:$D$8761))</f>
        <v>1590</v>
      </c>
      <c r="H4810" s="467">
        <f t="shared" si="530"/>
        <v>0</v>
      </c>
      <c r="I4810" s="475" t="str">
        <f t="shared" si="531"/>
        <v/>
      </c>
      <c r="J4810" s="471">
        <f>'Potential Projects'!D4811</f>
        <v>12.233736080879151</v>
      </c>
      <c r="K4810" s="471">
        <f>'Potential Projects'!E4811</f>
        <v>7.4470307460761127</v>
      </c>
      <c r="L4810" s="476">
        <f t="shared" si="532"/>
        <v>871.31923317304472</v>
      </c>
      <c r="M4810" s="471">
        <f t="shared" si="528"/>
        <v>1546.0314085468135</v>
      </c>
      <c r="N4810" s="467">
        <f t="shared" si="533"/>
        <v>0</v>
      </c>
      <c r="O4810" s="475" t="str">
        <f t="shared" si="534"/>
        <v/>
      </c>
    </row>
    <row r="4811" spans="1:15" hidden="1">
      <c r="A4811" s="475">
        <f t="shared" si="529"/>
        <v>43647</v>
      </c>
      <c r="B4811" s="475">
        <v>43666</v>
      </c>
      <c r="C4811" s="467">
        <v>10</v>
      </c>
      <c r="D4811" s="467">
        <v>951</v>
      </c>
      <c r="E4811" s="467">
        <v>0</v>
      </c>
      <c r="F4811" s="467">
        <v>19</v>
      </c>
      <c r="G4811" s="467">
        <f t="array" ref="G4811">MAX(IF($A$2:$A$8761=A4811,$D$2:$D$8761))</f>
        <v>1590</v>
      </c>
      <c r="H4811" s="467">
        <f t="shared" si="530"/>
        <v>0</v>
      </c>
      <c r="I4811" s="475" t="str">
        <f t="shared" si="531"/>
        <v/>
      </c>
      <c r="J4811" s="471">
        <f>'Potential Projects'!D4812</f>
        <v>12.252192198943339</v>
      </c>
      <c r="K4811" s="471">
        <f>'Potential Projects'!E4812</f>
        <v>13.529033272414534</v>
      </c>
      <c r="L4811" s="476">
        <f t="shared" si="532"/>
        <v>906.21877452864214</v>
      </c>
      <c r="M4811" s="471">
        <f t="shared" si="528"/>
        <v>1546.0314085468135</v>
      </c>
      <c r="N4811" s="467">
        <f t="shared" si="533"/>
        <v>0</v>
      </c>
      <c r="O4811" s="475" t="str">
        <f t="shared" si="534"/>
        <v/>
      </c>
    </row>
    <row r="4812" spans="1:15" hidden="1">
      <c r="A4812" s="475">
        <f t="shared" si="529"/>
        <v>43647</v>
      </c>
      <c r="B4812" s="475">
        <v>43666</v>
      </c>
      <c r="C4812" s="467">
        <v>11</v>
      </c>
      <c r="D4812" s="467">
        <v>976</v>
      </c>
      <c r="E4812" s="467">
        <v>0</v>
      </c>
      <c r="F4812" s="467">
        <v>19</v>
      </c>
      <c r="G4812" s="467">
        <f t="array" ref="G4812">MAX(IF($A$2:$A$8761=A4812,$D$2:$D$8761))</f>
        <v>1590</v>
      </c>
      <c r="H4812" s="467">
        <f t="shared" si="530"/>
        <v>0</v>
      </c>
      <c r="I4812" s="475" t="str">
        <f t="shared" si="531"/>
        <v/>
      </c>
      <c r="J4812" s="471">
        <f>'Potential Projects'!D4813</f>
        <v>7.1150287188767836</v>
      </c>
      <c r="K4812" s="471">
        <f>'Potential Projects'!E4813</f>
        <v>15.984519565684799</v>
      </c>
      <c r="L4812" s="476">
        <f t="shared" si="532"/>
        <v>933.90045171543841</v>
      </c>
      <c r="M4812" s="471">
        <f t="shared" si="528"/>
        <v>1546.0314085468135</v>
      </c>
      <c r="N4812" s="467">
        <f t="shared" si="533"/>
        <v>0</v>
      </c>
      <c r="O4812" s="475" t="str">
        <f t="shared" si="534"/>
        <v/>
      </c>
    </row>
    <row r="4813" spans="1:15" hidden="1">
      <c r="A4813" s="475">
        <f t="shared" si="529"/>
        <v>43647</v>
      </c>
      <c r="B4813" s="475">
        <v>43666</v>
      </c>
      <c r="C4813" s="467">
        <v>12</v>
      </c>
      <c r="D4813" s="467">
        <v>978</v>
      </c>
      <c r="E4813" s="467">
        <v>0</v>
      </c>
      <c r="F4813" s="467">
        <v>17</v>
      </c>
      <c r="G4813" s="467">
        <f t="array" ref="G4813">MAX(IF($A$2:$A$8761=A4813,$D$2:$D$8761))</f>
        <v>1590</v>
      </c>
      <c r="H4813" s="467">
        <f t="shared" si="530"/>
        <v>0</v>
      </c>
      <c r="I4813" s="475" t="str">
        <f t="shared" si="531"/>
        <v/>
      </c>
      <c r="J4813" s="471">
        <f>'Potential Projects'!D4814</f>
        <v>10.715079377256894</v>
      </c>
      <c r="K4813" s="471">
        <f>'Potential Projects'!E4814</f>
        <v>7.3500316061062128</v>
      </c>
      <c r="L4813" s="476">
        <f t="shared" si="532"/>
        <v>942.93488901663693</v>
      </c>
      <c r="M4813" s="471">
        <f t="shared" si="528"/>
        <v>1546.0314085468135</v>
      </c>
      <c r="N4813" s="467">
        <f t="shared" si="533"/>
        <v>0</v>
      </c>
      <c r="O4813" s="475" t="str">
        <f t="shared" si="534"/>
        <v/>
      </c>
    </row>
    <row r="4814" spans="1:15" hidden="1">
      <c r="A4814" s="475">
        <f t="shared" si="529"/>
        <v>43647</v>
      </c>
      <c r="B4814" s="475">
        <v>43666</v>
      </c>
      <c r="C4814" s="467">
        <v>13</v>
      </c>
      <c r="D4814" s="467">
        <v>1038</v>
      </c>
      <c r="E4814" s="467">
        <v>0</v>
      </c>
      <c r="F4814" s="467">
        <v>18</v>
      </c>
      <c r="G4814" s="467">
        <f t="array" ref="G4814">MAX(IF($A$2:$A$8761=A4814,$D$2:$D$8761))</f>
        <v>1590</v>
      </c>
      <c r="H4814" s="467">
        <f t="shared" si="530"/>
        <v>0</v>
      </c>
      <c r="I4814" s="475" t="str">
        <f t="shared" si="531"/>
        <v/>
      </c>
      <c r="J4814" s="471">
        <f>'Potential Projects'!D4815</f>
        <v>11.943417469650491</v>
      </c>
      <c r="K4814" s="471">
        <f>'Potential Projects'!E4815</f>
        <v>7.7098671253493878</v>
      </c>
      <c r="L4814" s="476">
        <f t="shared" si="532"/>
        <v>1000.3467154050001</v>
      </c>
      <c r="M4814" s="471">
        <f t="shared" si="528"/>
        <v>1546.0314085468135</v>
      </c>
      <c r="N4814" s="467">
        <f t="shared" si="533"/>
        <v>0</v>
      </c>
      <c r="O4814" s="475" t="str">
        <f t="shared" si="534"/>
        <v/>
      </c>
    </row>
    <row r="4815" spans="1:15" hidden="1">
      <c r="A4815" s="475">
        <f t="shared" si="529"/>
        <v>43647</v>
      </c>
      <c r="B4815" s="475">
        <v>43666</v>
      </c>
      <c r="C4815" s="467">
        <v>14</v>
      </c>
      <c r="D4815" s="467">
        <v>1053</v>
      </c>
      <c r="E4815" s="467">
        <v>2</v>
      </c>
      <c r="F4815" s="467">
        <v>17</v>
      </c>
      <c r="G4815" s="467">
        <f t="array" ref="G4815">MAX(IF($A$2:$A$8761=A4815,$D$2:$D$8761))</f>
        <v>1590</v>
      </c>
      <c r="H4815" s="467">
        <f t="shared" si="530"/>
        <v>0</v>
      </c>
      <c r="I4815" s="475" t="str">
        <f t="shared" si="531"/>
        <v/>
      </c>
      <c r="J4815" s="471">
        <f>'Potential Projects'!D4816</f>
        <v>11.99827317671444</v>
      </c>
      <c r="K4815" s="471">
        <f>'Potential Projects'!E4816</f>
        <v>4.4916859815093524</v>
      </c>
      <c r="L4815" s="476">
        <f t="shared" si="532"/>
        <v>1017.5100408417762</v>
      </c>
      <c r="M4815" s="471">
        <f t="shared" si="528"/>
        <v>1546.0314085468135</v>
      </c>
      <c r="N4815" s="467">
        <f t="shared" si="533"/>
        <v>0</v>
      </c>
      <c r="O4815" s="475" t="str">
        <f t="shared" si="534"/>
        <v/>
      </c>
    </row>
    <row r="4816" spans="1:15" hidden="1">
      <c r="A4816" s="475">
        <f t="shared" si="529"/>
        <v>43647</v>
      </c>
      <c r="B4816" s="475">
        <v>43666</v>
      </c>
      <c r="C4816" s="467">
        <v>15</v>
      </c>
      <c r="D4816" s="467">
        <v>1039</v>
      </c>
      <c r="E4816" s="467">
        <v>2</v>
      </c>
      <c r="F4816" s="467">
        <v>17</v>
      </c>
      <c r="G4816" s="467">
        <f t="array" ref="G4816">MAX(IF($A$2:$A$8761=A4816,$D$2:$D$8761))</f>
        <v>1590</v>
      </c>
      <c r="H4816" s="467">
        <f t="shared" si="530"/>
        <v>0</v>
      </c>
      <c r="I4816" s="475" t="str">
        <f t="shared" si="531"/>
        <v/>
      </c>
      <c r="J4816" s="471">
        <f>'Potential Projects'!D4817</f>
        <v>11.244305668299784</v>
      </c>
      <c r="K4816" s="471">
        <f>'Potential Projects'!E4817</f>
        <v>2.0440221995269834</v>
      </c>
      <c r="L4816" s="476">
        <f t="shared" si="532"/>
        <v>1006.7116721321731</v>
      </c>
      <c r="M4816" s="471">
        <f t="shared" si="528"/>
        <v>1546.0314085468135</v>
      </c>
      <c r="N4816" s="467">
        <f t="shared" si="533"/>
        <v>0</v>
      </c>
      <c r="O4816" s="475" t="str">
        <f t="shared" si="534"/>
        <v/>
      </c>
    </row>
    <row r="4817" spans="1:15" hidden="1">
      <c r="A4817" s="475">
        <f t="shared" si="529"/>
        <v>43647</v>
      </c>
      <c r="B4817" s="475">
        <v>43666</v>
      </c>
      <c r="C4817" s="467">
        <v>16</v>
      </c>
      <c r="D4817" s="467">
        <v>1060</v>
      </c>
      <c r="E4817" s="467">
        <v>6</v>
      </c>
      <c r="F4817" s="467">
        <v>18</v>
      </c>
      <c r="G4817" s="467">
        <f t="array" ref="G4817">MAX(IF($A$2:$A$8761=A4817,$D$2:$D$8761))</f>
        <v>1590</v>
      </c>
      <c r="H4817" s="467">
        <f t="shared" si="530"/>
        <v>0</v>
      </c>
      <c r="I4817" s="475" t="str">
        <f t="shared" si="531"/>
        <v/>
      </c>
      <c r="J4817" s="471">
        <f>'Potential Projects'!D4818</f>
        <v>9.3600766116412952</v>
      </c>
      <c r="K4817" s="471">
        <f>'Potential Projects'!E4818</f>
        <v>5.8050856267469371</v>
      </c>
      <c r="L4817" s="476">
        <f t="shared" si="532"/>
        <v>1020.8348377616118</v>
      </c>
      <c r="M4817" s="471">
        <f t="shared" si="528"/>
        <v>1546.0314085468135</v>
      </c>
      <c r="N4817" s="467">
        <f t="shared" si="533"/>
        <v>0</v>
      </c>
      <c r="O4817" s="475" t="str">
        <f t="shared" si="534"/>
        <v/>
      </c>
    </row>
    <row r="4818" spans="1:15" hidden="1">
      <c r="A4818" s="475">
        <f t="shared" si="529"/>
        <v>43647</v>
      </c>
      <c r="B4818" s="475">
        <v>43666</v>
      </c>
      <c r="C4818" s="467">
        <v>17</v>
      </c>
      <c r="D4818" s="467">
        <v>1092</v>
      </c>
      <c r="E4818" s="467">
        <v>2</v>
      </c>
      <c r="F4818" s="467">
        <v>19</v>
      </c>
      <c r="G4818" s="467">
        <f t="array" ref="G4818">MAX(IF($A$2:$A$8761=A4818,$D$2:$D$8761))</f>
        <v>1590</v>
      </c>
      <c r="H4818" s="467">
        <f t="shared" si="530"/>
        <v>0</v>
      </c>
      <c r="I4818" s="475" t="str">
        <f t="shared" si="531"/>
        <v/>
      </c>
      <c r="J4818" s="471">
        <f>'Potential Projects'!D4819</f>
        <v>5.9678509715828749</v>
      </c>
      <c r="K4818" s="471">
        <f>'Potential Projects'!E4819</f>
        <v>3.7485474091593205</v>
      </c>
      <c r="L4818" s="476">
        <f t="shared" si="532"/>
        <v>1061.2836016192578</v>
      </c>
      <c r="M4818" s="471">
        <f t="shared" si="528"/>
        <v>1546.0314085468135</v>
      </c>
      <c r="N4818" s="467">
        <f t="shared" si="533"/>
        <v>0</v>
      </c>
      <c r="O4818" s="475" t="str">
        <f t="shared" si="534"/>
        <v/>
      </c>
    </row>
    <row r="4819" spans="1:15" hidden="1">
      <c r="A4819" s="475">
        <f t="shared" si="529"/>
        <v>43647</v>
      </c>
      <c r="B4819" s="475">
        <v>43666</v>
      </c>
      <c r="C4819" s="467">
        <v>18</v>
      </c>
      <c r="D4819" s="467">
        <v>1129</v>
      </c>
      <c r="E4819" s="467">
        <v>6</v>
      </c>
      <c r="F4819" s="467">
        <v>19</v>
      </c>
      <c r="G4819" s="467">
        <f t="array" ref="G4819">MAX(IF($A$2:$A$8761=A4819,$D$2:$D$8761))</f>
        <v>1590</v>
      </c>
      <c r="H4819" s="467">
        <f t="shared" si="530"/>
        <v>0</v>
      </c>
      <c r="I4819" s="475" t="str">
        <f t="shared" si="531"/>
        <v/>
      </c>
      <c r="J4819" s="471">
        <f>'Potential Projects'!D4820</f>
        <v>4.3985755181495625</v>
      </c>
      <c r="K4819" s="471">
        <f>'Potential Projects'!E4820</f>
        <v>12.9204418942163</v>
      </c>
      <c r="L4819" s="476">
        <f t="shared" si="532"/>
        <v>1086.6809825876342</v>
      </c>
      <c r="M4819" s="471">
        <f t="shared" si="528"/>
        <v>1546.0314085468135</v>
      </c>
      <c r="N4819" s="467">
        <f t="shared" si="533"/>
        <v>0</v>
      </c>
      <c r="O4819" s="475" t="str">
        <f t="shared" si="534"/>
        <v/>
      </c>
    </row>
    <row r="4820" spans="1:15" hidden="1">
      <c r="A4820" s="475">
        <f t="shared" si="529"/>
        <v>43647</v>
      </c>
      <c r="B4820" s="475">
        <v>43666</v>
      </c>
      <c r="C4820" s="467">
        <v>19</v>
      </c>
      <c r="D4820" s="467">
        <v>1137</v>
      </c>
      <c r="E4820" s="467">
        <v>7</v>
      </c>
      <c r="F4820" s="467">
        <v>16</v>
      </c>
      <c r="G4820" s="467">
        <f t="array" ref="G4820">MAX(IF($A$2:$A$8761=A4820,$D$2:$D$8761))</f>
        <v>1590</v>
      </c>
      <c r="H4820" s="467">
        <f t="shared" si="530"/>
        <v>0</v>
      </c>
      <c r="I4820" s="475" t="str">
        <f t="shared" si="531"/>
        <v/>
      </c>
      <c r="J4820" s="471">
        <f>'Potential Projects'!D4821</f>
        <v>5.685492513505416</v>
      </c>
      <c r="K4820" s="471">
        <f>'Potential Projects'!E4821</f>
        <v>64.276010750376258</v>
      </c>
      <c r="L4820" s="476">
        <f t="shared" si="532"/>
        <v>1044.0384967361183</v>
      </c>
      <c r="M4820" s="471">
        <f t="shared" si="528"/>
        <v>1546.0314085468135</v>
      </c>
      <c r="N4820" s="467">
        <f t="shared" si="533"/>
        <v>0</v>
      </c>
      <c r="O4820" s="475" t="str">
        <f t="shared" si="534"/>
        <v/>
      </c>
    </row>
    <row r="4821" spans="1:15" hidden="1">
      <c r="A4821" s="475">
        <f t="shared" si="529"/>
        <v>43647</v>
      </c>
      <c r="B4821" s="475">
        <v>43666</v>
      </c>
      <c r="C4821" s="467">
        <v>20</v>
      </c>
      <c r="D4821" s="467">
        <v>1098</v>
      </c>
      <c r="E4821" s="467">
        <v>11</v>
      </c>
      <c r="F4821" s="467">
        <v>3</v>
      </c>
      <c r="G4821" s="467">
        <f t="array" ref="G4821">MAX(IF($A$2:$A$8761=A4821,$D$2:$D$8761))</f>
        <v>1590</v>
      </c>
      <c r="H4821" s="467">
        <f t="shared" si="530"/>
        <v>0</v>
      </c>
      <c r="I4821" s="475" t="str">
        <f t="shared" si="531"/>
        <v/>
      </c>
      <c r="J4821" s="471">
        <f>'Potential Projects'!D4822</f>
        <v>12.043414607882216</v>
      </c>
      <c r="K4821" s="471">
        <f>'Potential Projects'!E4822</f>
        <v>89.033476725435392</v>
      </c>
      <c r="L4821" s="476">
        <f t="shared" si="532"/>
        <v>982.92310866668242</v>
      </c>
      <c r="M4821" s="471">
        <f t="shared" si="528"/>
        <v>1546.0314085468135</v>
      </c>
      <c r="N4821" s="467">
        <f t="shared" si="533"/>
        <v>0</v>
      </c>
      <c r="O4821" s="475" t="str">
        <f t="shared" si="534"/>
        <v/>
      </c>
    </row>
    <row r="4822" spans="1:15" hidden="1">
      <c r="A4822" s="475">
        <f t="shared" si="529"/>
        <v>43647</v>
      </c>
      <c r="B4822" s="475">
        <v>43666</v>
      </c>
      <c r="C4822" s="467">
        <v>21</v>
      </c>
      <c r="D4822" s="467">
        <v>1060</v>
      </c>
      <c r="E4822" s="467">
        <v>27</v>
      </c>
      <c r="F4822" s="467">
        <v>0</v>
      </c>
      <c r="G4822" s="467">
        <f t="array" ref="G4822">MAX(IF($A$2:$A$8761=A4822,$D$2:$D$8761))</f>
        <v>1590</v>
      </c>
      <c r="H4822" s="467">
        <f t="shared" si="530"/>
        <v>0</v>
      </c>
      <c r="I4822" s="475" t="str">
        <f t="shared" si="531"/>
        <v/>
      </c>
      <c r="J4822" s="471">
        <f>'Potential Projects'!D4823</f>
        <v>7.338849363270727</v>
      </c>
      <c r="K4822" s="471">
        <f>'Potential Projects'!E4823</f>
        <v>92.465212427434963</v>
      </c>
      <c r="L4822" s="476">
        <f t="shared" si="532"/>
        <v>933.19593820929424</v>
      </c>
      <c r="M4822" s="471">
        <f t="shared" si="528"/>
        <v>1546.0314085468135</v>
      </c>
      <c r="N4822" s="467">
        <f t="shared" si="533"/>
        <v>0</v>
      </c>
      <c r="O4822" s="475" t="str">
        <f t="shared" si="534"/>
        <v/>
      </c>
    </row>
    <row r="4823" spans="1:15" hidden="1">
      <c r="A4823" s="475">
        <f t="shared" si="529"/>
        <v>43647</v>
      </c>
      <c r="B4823" s="475">
        <v>43666</v>
      </c>
      <c r="C4823" s="467">
        <v>22</v>
      </c>
      <c r="D4823" s="467">
        <v>1008</v>
      </c>
      <c r="E4823" s="467">
        <v>31</v>
      </c>
      <c r="F4823" s="467">
        <v>0</v>
      </c>
      <c r="G4823" s="467">
        <f t="array" ref="G4823">MAX(IF($A$2:$A$8761=A4823,$D$2:$D$8761))</f>
        <v>1590</v>
      </c>
      <c r="H4823" s="467">
        <f t="shared" si="530"/>
        <v>0</v>
      </c>
      <c r="I4823" s="475" t="str">
        <f t="shared" si="531"/>
        <v/>
      </c>
      <c r="J4823" s="471">
        <f>'Potential Projects'!D4824</f>
        <v>1.0800811938219759</v>
      </c>
      <c r="K4823" s="471">
        <f>'Potential Projects'!E4824</f>
        <v>39.68829327026446</v>
      </c>
      <c r="L4823" s="476">
        <f t="shared" si="532"/>
        <v>936.23162553591351</v>
      </c>
      <c r="M4823" s="471">
        <f t="shared" si="528"/>
        <v>1546.0314085468135</v>
      </c>
      <c r="N4823" s="467">
        <f t="shared" si="533"/>
        <v>0</v>
      </c>
      <c r="O4823" s="475" t="str">
        <f t="shared" si="534"/>
        <v/>
      </c>
    </row>
    <row r="4824" spans="1:15" hidden="1">
      <c r="A4824" s="475">
        <f t="shared" si="529"/>
        <v>43647</v>
      </c>
      <c r="B4824" s="475">
        <v>43666</v>
      </c>
      <c r="C4824" s="467">
        <v>23</v>
      </c>
      <c r="D4824" s="467">
        <v>961</v>
      </c>
      <c r="E4824" s="467">
        <v>52</v>
      </c>
      <c r="F4824" s="467">
        <v>0</v>
      </c>
      <c r="G4824" s="467">
        <f t="array" ref="G4824">MAX(IF($A$2:$A$8761=A4824,$D$2:$D$8761))</f>
        <v>1590</v>
      </c>
      <c r="H4824" s="467">
        <f t="shared" si="530"/>
        <v>0</v>
      </c>
      <c r="I4824" s="475" t="str">
        <f t="shared" si="531"/>
        <v/>
      </c>
      <c r="J4824" s="471">
        <f>'Potential Projects'!D4825</f>
        <v>2.0196168665539851</v>
      </c>
      <c r="K4824" s="471">
        <f>'Potential Projects'!E4825</f>
        <v>42.875184368952915</v>
      </c>
      <c r="L4824" s="476">
        <f t="shared" si="532"/>
        <v>864.10519876449314</v>
      </c>
      <c r="M4824" s="471">
        <f t="shared" si="528"/>
        <v>1546.0314085468135</v>
      </c>
      <c r="N4824" s="467">
        <f t="shared" si="533"/>
        <v>0</v>
      </c>
      <c r="O4824" s="475" t="str">
        <f t="shared" si="534"/>
        <v/>
      </c>
    </row>
    <row r="4825" spans="1:15" hidden="1">
      <c r="A4825" s="475">
        <f t="shared" si="529"/>
        <v>43647</v>
      </c>
      <c r="B4825" s="475">
        <v>43666</v>
      </c>
      <c r="C4825" s="467">
        <v>24</v>
      </c>
      <c r="D4825" s="467">
        <v>891</v>
      </c>
      <c r="E4825" s="467">
        <v>66</v>
      </c>
      <c r="F4825" s="467">
        <v>0</v>
      </c>
      <c r="G4825" s="467">
        <f t="array" ref="G4825">MAX(IF($A$2:$A$8761=A4825,$D$2:$D$8761))</f>
        <v>1590</v>
      </c>
      <c r="H4825" s="467">
        <f t="shared" si="530"/>
        <v>0</v>
      </c>
      <c r="I4825" s="475" t="str">
        <f t="shared" si="531"/>
        <v/>
      </c>
      <c r="J4825" s="471">
        <f>'Potential Projects'!D4826</f>
        <v>4.1040694109751268</v>
      </c>
      <c r="K4825" s="471">
        <f>'Potential Projects'!E4826</f>
        <v>67.489498387443561</v>
      </c>
      <c r="L4825" s="476">
        <f t="shared" si="532"/>
        <v>753.40643220158131</v>
      </c>
      <c r="M4825" s="471">
        <f t="shared" si="528"/>
        <v>1546.0314085468135</v>
      </c>
      <c r="N4825" s="467">
        <f t="shared" si="533"/>
        <v>0</v>
      </c>
      <c r="O4825" s="475" t="str">
        <f t="shared" si="534"/>
        <v/>
      </c>
    </row>
    <row r="4826" spans="1:15" hidden="1">
      <c r="A4826" s="475">
        <f t="shared" si="529"/>
        <v>43647</v>
      </c>
      <c r="B4826" s="475">
        <v>43667</v>
      </c>
      <c r="C4826" s="467">
        <v>1</v>
      </c>
      <c r="D4826" s="467">
        <v>812</v>
      </c>
      <c r="E4826" s="467">
        <v>58</v>
      </c>
      <c r="F4826" s="467">
        <v>0</v>
      </c>
      <c r="G4826" s="467">
        <f t="array" ref="G4826">MAX(IF($A$2:$A$8761=A4826,$D$2:$D$8761))</f>
        <v>1590</v>
      </c>
      <c r="H4826" s="467">
        <f t="shared" si="530"/>
        <v>0</v>
      </c>
      <c r="I4826" s="475" t="str">
        <f t="shared" si="531"/>
        <v/>
      </c>
      <c r="J4826" s="471">
        <f>'Potential Projects'!D4827</f>
        <v>6.1498544850692092</v>
      </c>
      <c r="K4826" s="471">
        <f>'Potential Projects'!E4827</f>
        <v>97.316733928187489</v>
      </c>
      <c r="L4826" s="476">
        <f t="shared" si="532"/>
        <v>650.53341158674334</v>
      </c>
      <c r="M4826" s="471">
        <f t="shared" si="528"/>
        <v>1546.0314085468135</v>
      </c>
      <c r="N4826" s="467">
        <f t="shared" si="533"/>
        <v>0</v>
      </c>
      <c r="O4826" s="475" t="str">
        <f t="shared" si="534"/>
        <v/>
      </c>
    </row>
    <row r="4827" spans="1:15" hidden="1">
      <c r="A4827" s="475">
        <f t="shared" si="529"/>
        <v>43647</v>
      </c>
      <c r="B4827" s="475">
        <v>43667</v>
      </c>
      <c r="C4827" s="467">
        <v>2</v>
      </c>
      <c r="D4827" s="467">
        <v>763</v>
      </c>
      <c r="E4827" s="467">
        <v>63</v>
      </c>
      <c r="F4827" s="467">
        <v>0</v>
      </c>
      <c r="G4827" s="467">
        <f t="array" ref="G4827">MAX(IF($A$2:$A$8761=A4827,$D$2:$D$8761))</f>
        <v>1590</v>
      </c>
      <c r="H4827" s="467">
        <f t="shared" si="530"/>
        <v>0</v>
      </c>
      <c r="I4827" s="475" t="str">
        <f t="shared" si="531"/>
        <v/>
      </c>
      <c r="J4827" s="471">
        <f>'Potential Projects'!D4828</f>
        <v>12.0560568351688</v>
      </c>
      <c r="K4827" s="471">
        <f>'Potential Projects'!E4828</f>
        <v>99.805857019995699</v>
      </c>
      <c r="L4827" s="476">
        <f t="shared" si="532"/>
        <v>588.1380861448356</v>
      </c>
      <c r="M4827" s="471">
        <f t="shared" si="528"/>
        <v>1546.0314085468135</v>
      </c>
      <c r="N4827" s="467">
        <f t="shared" si="533"/>
        <v>0</v>
      </c>
      <c r="O4827" s="475" t="str">
        <f t="shared" si="534"/>
        <v/>
      </c>
    </row>
    <row r="4828" spans="1:15" hidden="1">
      <c r="A4828" s="475">
        <f t="shared" si="529"/>
        <v>43647</v>
      </c>
      <c r="B4828" s="475">
        <v>43667</v>
      </c>
      <c r="C4828" s="467">
        <v>3</v>
      </c>
      <c r="D4828" s="467">
        <v>754</v>
      </c>
      <c r="E4828" s="467">
        <v>52</v>
      </c>
      <c r="F4828" s="467">
        <v>0</v>
      </c>
      <c r="G4828" s="467">
        <f t="array" ref="G4828">MAX(IF($A$2:$A$8761=A4828,$D$2:$D$8761))</f>
        <v>1590</v>
      </c>
      <c r="H4828" s="467">
        <f t="shared" si="530"/>
        <v>0</v>
      </c>
      <c r="I4828" s="475" t="str">
        <f t="shared" si="531"/>
        <v/>
      </c>
      <c r="J4828" s="471">
        <f>'Potential Projects'!D4829</f>
        <v>28.9701602268328</v>
      </c>
      <c r="K4828" s="471">
        <f>'Potential Projects'!E4829</f>
        <v>63.133924102343578</v>
      </c>
      <c r="L4828" s="476">
        <f t="shared" si="532"/>
        <v>609.89591567082357</v>
      </c>
      <c r="M4828" s="471">
        <f t="shared" si="528"/>
        <v>1546.0314085468135</v>
      </c>
      <c r="N4828" s="467">
        <f t="shared" si="533"/>
        <v>0</v>
      </c>
      <c r="O4828" s="475" t="str">
        <f t="shared" si="534"/>
        <v/>
      </c>
    </row>
    <row r="4829" spans="1:15" hidden="1">
      <c r="A4829" s="475">
        <f t="shared" si="529"/>
        <v>43647</v>
      </c>
      <c r="B4829" s="475">
        <v>43667</v>
      </c>
      <c r="C4829" s="467">
        <v>4</v>
      </c>
      <c r="D4829" s="467">
        <v>744</v>
      </c>
      <c r="E4829" s="467">
        <v>50</v>
      </c>
      <c r="F4829" s="467">
        <v>0</v>
      </c>
      <c r="G4829" s="467">
        <f t="array" ref="G4829">MAX(IF($A$2:$A$8761=A4829,$D$2:$D$8761))</f>
        <v>1590</v>
      </c>
      <c r="H4829" s="467">
        <f t="shared" si="530"/>
        <v>0</v>
      </c>
      <c r="I4829" s="475" t="str">
        <f t="shared" si="531"/>
        <v/>
      </c>
      <c r="J4829" s="471">
        <f>'Potential Projects'!D4830</f>
        <v>38.347225636796175</v>
      </c>
      <c r="K4829" s="471">
        <f>'Potential Projects'!E4830</f>
        <v>79.846719468931411</v>
      </c>
      <c r="L4829" s="476">
        <f t="shared" si="532"/>
        <v>575.80605489427239</v>
      </c>
      <c r="M4829" s="471">
        <f t="shared" si="528"/>
        <v>1546.0314085468135</v>
      </c>
      <c r="N4829" s="467">
        <f t="shared" si="533"/>
        <v>0</v>
      </c>
      <c r="O4829" s="475" t="str">
        <f t="shared" si="534"/>
        <v/>
      </c>
    </row>
    <row r="4830" spans="1:15" hidden="1">
      <c r="A4830" s="475">
        <f t="shared" si="529"/>
        <v>43647</v>
      </c>
      <c r="B4830" s="475">
        <v>43667</v>
      </c>
      <c r="C4830" s="467">
        <v>5</v>
      </c>
      <c r="D4830" s="467">
        <v>726</v>
      </c>
      <c r="E4830" s="467">
        <v>59</v>
      </c>
      <c r="F4830" s="467">
        <v>0</v>
      </c>
      <c r="G4830" s="467">
        <f t="array" ref="G4830">MAX(IF($A$2:$A$8761=A4830,$D$2:$D$8761))</f>
        <v>1590</v>
      </c>
      <c r="H4830" s="467">
        <f t="shared" si="530"/>
        <v>0</v>
      </c>
      <c r="I4830" s="475" t="str">
        <f t="shared" si="531"/>
        <v/>
      </c>
      <c r="J4830" s="471">
        <f>'Potential Projects'!D4831</f>
        <v>33.226775590803818</v>
      </c>
      <c r="K4830" s="471">
        <f>'Potential Projects'!E4831</f>
        <v>99.805857019995699</v>
      </c>
      <c r="L4830" s="476">
        <f t="shared" si="532"/>
        <v>533.96736738920049</v>
      </c>
      <c r="M4830" s="471">
        <f t="shared" si="528"/>
        <v>1546.0314085468135</v>
      </c>
      <c r="N4830" s="467">
        <f t="shared" si="533"/>
        <v>0</v>
      </c>
      <c r="O4830" s="475" t="str">
        <f t="shared" si="534"/>
        <v/>
      </c>
    </row>
    <row r="4831" spans="1:15" hidden="1">
      <c r="A4831" s="475">
        <f t="shared" si="529"/>
        <v>43647</v>
      </c>
      <c r="B4831" s="475">
        <v>43667</v>
      </c>
      <c r="C4831" s="467">
        <v>6</v>
      </c>
      <c r="D4831" s="467">
        <v>748</v>
      </c>
      <c r="E4831" s="467">
        <v>61</v>
      </c>
      <c r="F4831" s="467">
        <v>0</v>
      </c>
      <c r="G4831" s="467">
        <f t="array" ref="G4831">MAX(IF($A$2:$A$8761=A4831,$D$2:$D$8761))</f>
        <v>1590</v>
      </c>
      <c r="H4831" s="467">
        <f t="shared" si="530"/>
        <v>0</v>
      </c>
      <c r="I4831" s="475" t="str">
        <f t="shared" si="531"/>
        <v/>
      </c>
      <c r="J4831" s="471">
        <f>'Potential Projects'!D4832</f>
        <v>38.919679077256937</v>
      </c>
      <c r="K4831" s="471">
        <f>'Potential Projects'!E4832</f>
        <v>72.801765803053115</v>
      </c>
      <c r="L4831" s="476">
        <f t="shared" si="532"/>
        <v>575.27855511969005</v>
      </c>
      <c r="M4831" s="471">
        <f t="shared" si="528"/>
        <v>1546.0314085468135</v>
      </c>
      <c r="N4831" s="467">
        <f t="shared" si="533"/>
        <v>0</v>
      </c>
      <c r="O4831" s="475" t="str">
        <f t="shared" si="534"/>
        <v/>
      </c>
    </row>
    <row r="4832" spans="1:15" hidden="1">
      <c r="A4832" s="475">
        <f t="shared" si="529"/>
        <v>43647</v>
      </c>
      <c r="B4832" s="475">
        <v>43667</v>
      </c>
      <c r="C4832" s="467">
        <v>7</v>
      </c>
      <c r="D4832" s="467">
        <v>764</v>
      </c>
      <c r="E4832" s="467">
        <v>61</v>
      </c>
      <c r="F4832" s="467">
        <v>9</v>
      </c>
      <c r="G4832" s="467">
        <f t="array" ref="G4832">MAX(IF($A$2:$A$8761=A4832,$D$2:$D$8761))</f>
        <v>1590</v>
      </c>
      <c r="H4832" s="467">
        <f t="shared" si="530"/>
        <v>0</v>
      </c>
      <c r="I4832" s="475" t="str">
        <f t="shared" si="531"/>
        <v/>
      </c>
      <c r="J4832" s="471">
        <f>'Potential Projects'!D4833</f>
        <v>18.314076998607142</v>
      </c>
      <c r="K4832" s="471">
        <f>'Potential Projects'!E4833</f>
        <v>56.458192969253922</v>
      </c>
      <c r="L4832" s="476">
        <f t="shared" si="532"/>
        <v>619.22773003213899</v>
      </c>
      <c r="M4832" s="471">
        <f t="shared" si="528"/>
        <v>1546.0314085468135</v>
      </c>
      <c r="N4832" s="467">
        <f t="shared" si="533"/>
        <v>0</v>
      </c>
      <c r="O4832" s="475" t="str">
        <f t="shared" si="534"/>
        <v/>
      </c>
    </row>
    <row r="4833" spans="1:15" hidden="1">
      <c r="A4833" s="475">
        <f t="shared" si="529"/>
        <v>43647</v>
      </c>
      <c r="B4833" s="475">
        <v>43667</v>
      </c>
      <c r="C4833" s="467">
        <v>8</v>
      </c>
      <c r="D4833" s="467">
        <v>826</v>
      </c>
      <c r="E4833" s="467">
        <v>42</v>
      </c>
      <c r="F4833" s="467">
        <v>18</v>
      </c>
      <c r="G4833" s="467">
        <f t="array" ref="G4833">MAX(IF($A$2:$A$8761=A4833,$D$2:$D$8761))</f>
        <v>1590</v>
      </c>
      <c r="H4833" s="467">
        <f t="shared" si="530"/>
        <v>0</v>
      </c>
      <c r="I4833" s="475" t="str">
        <f t="shared" si="531"/>
        <v/>
      </c>
      <c r="J4833" s="471">
        <f>'Potential Projects'!D4834</f>
        <v>17.564620446291809</v>
      </c>
      <c r="K4833" s="471">
        <f>'Potential Projects'!E4834</f>
        <v>64.647580036551275</v>
      </c>
      <c r="L4833" s="476">
        <f t="shared" si="532"/>
        <v>683.78779951715694</v>
      </c>
      <c r="M4833" s="471">
        <f t="shared" si="528"/>
        <v>1546.0314085468135</v>
      </c>
      <c r="N4833" s="467">
        <f t="shared" si="533"/>
        <v>0</v>
      </c>
      <c r="O4833" s="475" t="str">
        <f t="shared" si="534"/>
        <v/>
      </c>
    </row>
    <row r="4834" spans="1:15" hidden="1">
      <c r="A4834" s="475">
        <f t="shared" si="529"/>
        <v>43647</v>
      </c>
      <c r="B4834" s="475">
        <v>43667</v>
      </c>
      <c r="C4834" s="467">
        <v>9</v>
      </c>
      <c r="D4834" s="467">
        <v>896</v>
      </c>
      <c r="E4834" s="467">
        <v>30</v>
      </c>
      <c r="F4834" s="467">
        <v>19</v>
      </c>
      <c r="G4834" s="467">
        <f t="array" ref="G4834">MAX(IF($A$2:$A$8761=A4834,$D$2:$D$8761))</f>
        <v>1590</v>
      </c>
      <c r="H4834" s="467">
        <f t="shared" si="530"/>
        <v>0</v>
      </c>
      <c r="I4834" s="475" t="str">
        <f t="shared" si="531"/>
        <v/>
      </c>
      <c r="J4834" s="471">
        <f>'Potential Projects'!D4835</f>
        <v>23.999697513875656</v>
      </c>
      <c r="K4834" s="471">
        <f>'Potential Projects'!E4835</f>
        <v>59.139749838744358</v>
      </c>
      <c r="L4834" s="476">
        <f t="shared" si="532"/>
        <v>763.86055264738002</v>
      </c>
      <c r="M4834" s="471">
        <f t="shared" si="528"/>
        <v>1546.0314085468135</v>
      </c>
      <c r="N4834" s="467">
        <f t="shared" si="533"/>
        <v>0</v>
      </c>
      <c r="O4834" s="475" t="str">
        <f t="shared" si="534"/>
        <v/>
      </c>
    </row>
    <row r="4835" spans="1:15" hidden="1">
      <c r="A4835" s="475">
        <f t="shared" si="529"/>
        <v>43647</v>
      </c>
      <c r="B4835" s="475">
        <v>43667</v>
      </c>
      <c r="C4835" s="467">
        <v>10</v>
      </c>
      <c r="D4835" s="467">
        <v>949</v>
      </c>
      <c r="E4835" s="467">
        <v>18</v>
      </c>
      <c r="F4835" s="467">
        <v>19</v>
      </c>
      <c r="G4835" s="467">
        <f t="array" ref="G4835">MAX(IF($A$2:$A$8761=A4835,$D$2:$D$8761))</f>
        <v>1590</v>
      </c>
      <c r="H4835" s="467">
        <f t="shared" si="530"/>
        <v>0</v>
      </c>
      <c r="I4835" s="475" t="str">
        <f t="shared" si="531"/>
        <v/>
      </c>
      <c r="J4835" s="471">
        <f>'Potential Projects'!D4836</f>
        <v>19.407804186803091</v>
      </c>
      <c r="K4835" s="471">
        <f>'Potential Projects'!E4836</f>
        <v>44.844892711244896</v>
      </c>
      <c r="L4835" s="476">
        <f t="shared" si="532"/>
        <v>847.74730310195196</v>
      </c>
      <c r="M4835" s="471">
        <f t="shared" si="528"/>
        <v>1546.0314085468135</v>
      </c>
      <c r="N4835" s="467">
        <f t="shared" si="533"/>
        <v>0</v>
      </c>
      <c r="O4835" s="475" t="str">
        <f t="shared" si="534"/>
        <v/>
      </c>
    </row>
    <row r="4836" spans="1:15" hidden="1">
      <c r="A4836" s="475">
        <f t="shared" si="529"/>
        <v>43647</v>
      </c>
      <c r="B4836" s="475">
        <v>43667</v>
      </c>
      <c r="C4836" s="467">
        <v>11</v>
      </c>
      <c r="D4836" s="467">
        <v>982</v>
      </c>
      <c r="E4836" s="467">
        <v>8</v>
      </c>
      <c r="F4836" s="467">
        <v>19</v>
      </c>
      <c r="G4836" s="467">
        <f t="array" ref="G4836">MAX(IF($A$2:$A$8761=A4836,$D$2:$D$8761))</f>
        <v>1590</v>
      </c>
      <c r="H4836" s="467">
        <f t="shared" si="530"/>
        <v>0</v>
      </c>
      <c r="I4836" s="475" t="str">
        <f t="shared" si="531"/>
        <v/>
      </c>
      <c r="J4836" s="471">
        <f>'Potential Projects'!D4837</f>
        <v>15.643293717311048</v>
      </c>
      <c r="K4836" s="471">
        <f>'Potential Projects'!E4837</f>
        <v>24.112108793807785</v>
      </c>
      <c r="L4836" s="476">
        <f t="shared" si="532"/>
        <v>915.24459748888114</v>
      </c>
      <c r="M4836" s="471">
        <f t="shared" si="528"/>
        <v>1546.0314085468135</v>
      </c>
      <c r="N4836" s="467">
        <f t="shared" si="533"/>
        <v>0</v>
      </c>
      <c r="O4836" s="475" t="str">
        <f t="shared" si="534"/>
        <v/>
      </c>
    </row>
    <row r="4837" spans="1:15" hidden="1">
      <c r="A4837" s="475">
        <f t="shared" si="529"/>
        <v>43647</v>
      </c>
      <c r="B4837" s="475">
        <v>43667</v>
      </c>
      <c r="C4837" s="467">
        <v>12</v>
      </c>
      <c r="D4837" s="467">
        <v>1033</v>
      </c>
      <c r="E4837" s="467">
        <v>3</v>
      </c>
      <c r="F4837" s="467">
        <v>19</v>
      </c>
      <c r="G4837" s="467">
        <f t="array" ref="G4837">MAX(IF($A$2:$A$8761=A4837,$D$2:$D$8761))</f>
        <v>1590</v>
      </c>
      <c r="H4837" s="467">
        <f t="shared" si="530"/>
        <v>0</v>
      </c>
      <c r="I4837" s="475" t="str">
        <f t="shared" si="531"/>
        <v/>
      </c>
      <c r="J4837" s="471">
        <f>'Potential Projects'!D4838</f>
        <v>12.653381738186724</v>
      </c>
      <c r="K4837" s="471">
        <f>'Potential Projects'!E4838</f>
        <v>11.043821436250269</v>
      </c>
      <c r="L4837" s="476">
        <f t="shared" si="532"/>
        <v>987.30279682556306</v>
      </c>
      <c r="M4837" s="471">
        <f t="shared" si="528"/>
        <v>1546.0314085468135</v>
      </c>
      <c r="N4837" s="467">
        <f t="shared" si="533"/>
        <v>0</v>
      </c>
      <c r="O4837" s="475" t="str">
        <f t="shared" si="534"/>
        <v/>
      </c>
    </row>
    <row r="4838" spans="1:15" hidden="1">
      <c r="A4838" s="475">
        <f t="shared" si="529"/>
        <v>43647</v>
      </c>
      <c r="B4838" s="475">
        <v>43667</v>
      </c>
      <c r="C4838" s="467">
        <v>13</v>
      </c>
      <c r="D4838" s="467">
        <v>1062</v>
      </c>
      <c r="E4838" s="467">
        <v>2</v>
      </c>
      <c r="F4838" s="467">
        <v>19</v>
      </c>
      <c r="G4838" s="467">
        <f t="array" ref="G4838">MAX(IF($A$2:$A$8761=A4838,$D$2:$D$8761))</f>
        <v>1590</v>
      </c>
      <c r="H4838" s="467">
        <f t="shared" si="530"/>
        <v>0</v>
      </c>
      <c r="I4838" s="475" t="str">
        <f t="shared" si="531"/>
        <v/>
      </c>
      <c r="J4838" s="471">
        <f>'Potential Projects'!D4839</f>
        <v>10.569342853996929</v>
      </c>
      <c r="K4838" s="471">
        <f>'Potential Projects'!E4839</f>
        <v>10.188820952483338</v>
      </c>
      <c r="L4838" s="476">
        <f t="shared" si="532"/>
        <v>1020.2418361935198</v>
      </c>
      <c r="M4838" s="471">
        <f t="shared" si="528"/>
        <v>1546.0314085468135</v>
      </c>
      <c r="N4838" s="467">
        <f t="shared" si="533"/>
        <v>0</v>
      </c>
      <c r="O4838" s="475" t="str">
        <f t="shared" si="534"/>
        <v/>
      </c>
    </row>
    <row r="4839" spans="1:15" hidden="1">
      <c r="A4839" s="475">
        <f t="shared" si="529"/>
        <v>43647</v>
      </c>
      <c r="B4839" s="475">
        <v>43667</v>
      </c>
      <c r="C4839" s="467">
        <v>14</v>
      </c>
      <c r="D4839" s="467">
        <v>1112</v>
      </c>
      <c r="E4839" s="467">
        <v>0</v>
      </c>
      <c r="F4839" s="467">
        <v>19</v>
      </c>
      <c r="G4839" s="467">
        <f t="array" ref="G4839">MAX(IF($A$2:$A$8761=A4839,$D$2:$D$8761))</f>
        <v>1590</v>
      </c>
      <c r="H4839" s="467">
        <f t="shared" si="530"/>
        <v>0</v>
      </c>
      <c r="I4839" s="475" t="str">
        <f t="shared" si="531"/>
        <v/>
      </c>
      <c r="J4839" s="471">
        <f>'Potential Projects'!D4840</f>
        <v>4.1984463326393957</v>
      </c>
      <c r="K4839" s="471">
        <f>'Potential Projects'!E4840</f>
        <v>4.006690281659858</v>
      </c>
      <c r="L4839" s="476">
        <f t="shared" si="532"/>
        <v>1084.7948633857009</v>
      </c>
      <c r="M4839" s="471">
        <f t="shared" si="528"/>
        <v>1546.0314085468135</v>
      </c>
      <c r="N4839" s="467">
        <f t="shared" si="533"/>
        <v>0</v>
      </c>
      <c r="O4839" s="475" t="str">
        <f t="shared" si="534"/>
        <v/>
      </c>
    </row>
    <row r="4840" spans="1:15" hidden="1">
      <c r="A4840" s="475">
        <f t="shared" si="529"/>
        <v>43647</v>
      </c>
      <c r="B4840" s="475">
        <v>43667</v>
      </c>
      <c r="C4840" s="467">
        <v>15</v>
      </c>
      <c r="D4840" s="467">
        <v>1169</v>
      </c>
      <c r="E4840" s="467">
        <v>0</v>
      </c>
      <c r="F4840" s="467">
        <v>20</v>
      </c>
      <c r="G4840" s="467">
        <f t="array" ref="G4840">MAX(IF($A$2:$A$8761=A4840,$D$2:$D$8761))</f>
        <v>1590</v>
      </c>
      <c r="H4840" s="467">
        <f t="shared" si="530"/>
        <v>0</v>
      </c>
      <c r="I4840" s="475" t="str">
        <f t="shared" si="531"/>
        <v/>
      </c>
      <c r="J4840" s="471">
        <f>'Potential Projects'!D4841</f>
        <v>2.2110338054459198</v>
      </c>
      <c r="K4840" s="471">
        <f>'Potential Projects'!E4841</f>
        <v>1.9478053106858737</v>
      </c>
      <c r="L4840" s="476">
        <f t="shared" si="532"/>
        <v>1144.8411608838683</v>
      </c>
      <c r="M4840" s="471">
        <f t="shared" si="528"/>
        <v>1546.0314085468135</v>
      </c>
      <c r="N4840" s="467">
        <f t="shared" si="533"/>
        <v>0</v>
      </c>
      <c r="O4840" s="475" t="str">
        <f t="shared" si="534"/>
        <v/>
      </c>
    </row>
    <row r="4841" spans="1:15" hidden="1">
      <c r="A4841" s="475">
        <f t="shared" si="529"/>
        <v>43647</v>
      </c>
      <c r="B4841" s="475">
        <v>43667</v>
      </c>
      <c r="C4841" s="467">
        <v>16</v>
      </c>
      <c r="D4841" s="467">
        <v>1206</v>
      </c>
      <c r="E4841" s="467">
        <v>0</v>
      </c>
      <c r="F4841" s="467">
        <v>19</v>
      </c>
      <c r="G4841" s="467">
        <f t="array" ref="G4841">MAX(IF($A$2:$A$8761=A4841,$D$2:$D$8761))</f>
        <v>1590</v>
      </c>
      <c r="H4841" s="467">
        <f t="shared" si="530"/>
        <v>0</v>
      </c>
      <c r="I4841" s="475" t="str">
        <f t="shared" si="531"/>
        <v/>
      </c>
      <c r="J4841" s="471">
        <f>'Potential Projects'!D4842</f>
        <v>2.8087368681819305</v>
      </c>
      <c r="K4841" s="471">
        <f>'Potential Projects'!E4842</f>
        <v>0.66647796172866047</v>
      </c>
      <c r="L4841" s="476">
        <f t="shared" si="532"/>
        <v>1183.5247851700894</v>
      </c>
      <c r="M4841" s="471">
        <f t="shared" si="528"/>
        <v>1546.0314085468135</v>
      </c>
      <c r="N4841" s="467">
        <f t="shared" si="533"/>
        <v>0</v>
      </c>
      <c r="O4841" s="475" t="str">
        <f t="shared" si="534"/>
        <v/>
      </c>
    </row>
    <row r="4842" spans="1:15" hidden="1">
      <c r="A4842" s="475">
        <f t="shared" si="529"/>
        <v>43647</v>
      </c>
      <c r="B4842" s="475">
        <v>43667</v>
      </c>
      <c r="C4842" s="467">
        <v>17</v>
      </c>
      <c r="D4842" s="467">
        <v>1269</v>
      </c>
      <c r="E4842" s="467">
        <v>0</v>
      </c>
      <c r="F4842" s="467">
        <v>19</v>
      </c>
      <c r="G4842" s="467">
        <f t="array" ref="G4842">MAX(IF($A$2:$A$8761=A4842,$D$2:$D$8761))</f>
        <v>1590</v>
      </c>
      <c r="H4842" s="467">
        <f t="shared" si="530"/>
        <v>0</v>
      </c>
      <c r="I4842" s="475" t="str">
        <f t="shared" si="531"/>
        <v/>
      </c>
      <c r="J4842" s="471">
        <f>'Potential Projects'!D4843</f>
        <v>4.0366181599484081</v>
      </c>
      <c r="K4842" s="471">
        <f>'Potential Projects'!E4843</f>
        <v>1.30244812943453</v>
      </c>
      <c r="L4842" s="476">
        <f t="shared" si="532"/>
        <v>1244.6609337106172</v>
      </c>
      <c r="M4842" s="471">
        <f t="shared" si="528"/>
        <v>1546.0314085468135</v>
      </c>
      <c r="N4842" s="467">
        <f t="shared" si="533"/>
        <v>0</v>
      </c>
      <c r="O4842" s="475" t="str">
        <f t="shared" si="534"/>
        <v/>
      </c>
    </row>
    <row r="4843" spans="1:15" hidden="1">
      <c r="A4843" s="475">
        <f t="shared" si="529"/>
        <v>43647</v>
      </c>
      <c r="B4843" s="475">
        <v>43667</v>
      </c>
      <c r="C4843" s="467">
        <v>18</v>
      </c>
      <c r="D4843" s="467">
        <v>1295</v>
      </c>
      <c r="E4843" s="467">
        <v>0</v>
      </c>
      <c r="F4843" s="467">
        <v>19</v>
      </c>
      <c r="G4843" s="467">
        <f t="array" ref="G4843">MAX(IF($A$2:$A$8761=A4843,$D$2:$D$8761))</f>
        <v>1590</v>
      </c>
      <c r="H4843" s="467">
        <f t="shared" si="530"/>
        <v>0</v>
      </c>
      <c r="I4843" s="475" t="str">
        <f t="shared" si="531"/>
        <v/>
      </c>
      <c r="J4843" s="471">
        <f>'Potential Projects'!D4844</f>
        <v>11.715793185846097</v>
      </c>
      <c r="K4843" s="471">
        <f>'Potential Projects'!E4844</f>
        <v>26.258605891206187</v>
      </c>
      <c r="L4843" s="476">
        <f t="shared" si="532"/>
        <v>1238.0256009229479</v>
      </c>
      <c r="M4843" s="471">
        <f t="shared" si="528"/>
        <v>1546.0314085468135</v>
      </c>
      <c r="N4843" s="467">
        <f t="shared" si="533"/>
        <v>0</v>
      </c>
      <c r="O4843" s="475" t="str">
        <f t="shared" si="534"/>
        <v/>
      </c>
    </row>
    <row r="4844" spans="1:15" hidden="1">
      <c r="A4844" s="475">
        <f t="shared" si="529"/>
        <v>43647</v>
      </c>
      <c r="B4844" s="475">
        <v>43667</v>
      </c>
      <c r="C4844" s="467">
        <v>19</v>
      </c>
      <c r="D4844" s="467">
        <v>1310</v>
      </c>
      <c r="E4844" s="467">
        <v>0</v>
      </c>
      <c r="F4844" s="467">
        <v>15</v>
      </c>
      <c r="G4844" s="467">
        <f t="array" ref="G4844">MAX(IF($A$2:$A$8761=A4844,$D$2:$D$8761))</f>
        <v>1590</v>
      </c>
      <c r="H4844" s="467">
        <f t="shared" si="530"/>
        <v>0</v>
      </c>
      <c r="I4844" s="475" t="str">
        <f t="shared" si="531"/>
        <v/>
      </c>
      <c r="J4844" s="471">
        <f>'Potential Projects'!D4845</f>
        <v>48.546312267099914</v>
      </c>
      <c r="K4844" s="471">
        <f>'Potential Projects'!E4845</f>
        <v>32.105150827778971</v>
      </c>
      <c r="L4844" s="476">
        <f t="shared" si="532"/>
        <v>1214.3485369051211</v>
      </c>
      <c r="M4844" s="471">
        <f t="shared" si="528"/>
        <v>1546.0314085468135</v>
      </c>
      <c r="N4844" s="467">
        <f t="shared" si="533"/>
        <v>0</v>
      </c>
      <c r="O4844" s="475" t="str">
        <f t="shared" si="534"/>
        <v/>
      </c>
    </row>
    <row r="4845" spans="1:15" hidden="1">
      <c r="A4845" s="475">
        <f t="shared" si="529"/>
        <v>43647</v>
      </c>
      <c r="B4845" s="475">
        <v>43667</v>
      </c>
      <c r="C4845" s="467">
        <v>20</v>
      </c>
      <c r="D4845" s="467">
        <v>1292</v>
      </c>
      <c r="E4845" s="467">
        <v>1</v>
      </c>
      <c r="F4845" s="467">
        <v>3</v>
      </c>
      <c r="G4845" s="467">
        <f t="array" ref="G4845">MAX(IF($A$2:$A$8761=A4845,$D$2:$D$8761))</f>
        <v>1590</v>
      </c>
      <c r="H4845" s="467">
        <f t="shared" si="530"/>
        <v>0</v>
      </c>
      <c r="I4845" s="475" t="str">
        <f t="shared" si="531"/>
        <v/>
      </c>
      <c r="J4845" s="471">
        <f>'Potential Projects'!D4846</f>
        <v>38.532222652150629</v>
      </c>
      <c r="K4845" s="471">
        <f>'Potential Projects'!E4846</f>
        <v>21.877217318856161</v>
      </c>
      <c r="L4845" s="476">
        <f t="shared" si="532"/>
        <v>1227.5905600289932</v>
      </c>
      <c r="M4845" s="471">
        <f t="shared" si="528"/>
        <v>1546.0314085468135</v>
      </c>
      <c r="N4845" s="467">
        <f t="shared" si="533"/>
        <v>0</v>
      </c>
      <c r="O4845" s="475" t="str">
        <f t="shared" si="534"/>
        <v/>
      </c>
    </row>
    <row r="4846" spans="1:15" hidden="1">
      <c r="A4846" s="475">
        <f t="shared" si="529"/>
        <v>43647</v>
      </c>
      <c r="B4846" s="475">
        <v>43667</v>
      </c>
      <c r="C4846" s="467">
        <v>21</v>
      </c>
      <c r="D4846" s="467">
        <v>1216</v>
      </c>
      <c r="E4846" s="467">
        <v>11</v>
      </c>
      <c r="F4846" s="467">
        <v>0</v>
      </c>
      <c r="G4846" s="467">
        <f t="array" ref="G4846">MAX(IF($A$2:$A$8761=A4846,$D$2:$D$8761))</f>
        <v>1590</v>
      </c>
      <c r="H4846" s="467">
        <f t="shared" si="530"/>
        <v>0</v>
      </c>
      <c r="I4846" s="475" t="str">
        <f t="shared" si="531"/>
        <v/>
      </c>
      <c r="J4846" s="471">
        <f>'Potential Projects'!D4847</f>
        <v>30.972448430528928</v>
      </c>
      <c r="K4846" s="471">
        <f>'Potential Projects'!E4847</f>
        <v>40.303924908621802</v>
      </c>
      <c r="L4846" s="476">
        <f t="shared" si="532"/>
        <v>1133.7236266608493</v>
      </c>
      <c r="M4846" s="471">
        <f t="shared" si="528"/>
        <v>1546.0314085468135</v>
      </c>
      <c r="N4846" s="467">
        <f t="shared" si="533"/>
        <v>0</v>
      </c>
      <c r="O4846" s="475" t="str">
        <f t="shared" si="534"/>
        <v/>
      </c>
    </row>
    <row r="4847" spans="1:15" hidden="1">
      <c r="A4847" s="475">
        <f t="shared" si="529"/>
        <v>43647</v>
      </c>
      <c r="B4847" s="475">
        <v>43667</v>
      </c>
      <c r="C4847" s="467">
        <v>22</v>
      </c>
      <c r="D4847" s="467">
        <v>1175</v>
      </c>
      <c r="E4847" s="467">
        <v>13</v>
      </c>
      <c r="F4847" s="467">
        <v>0</v>
      </c>
      <c r="G4847" s="467">
        <f t="array" ref="G4847">MAX(IF($A$2:$A$8761=A4847,$D$2:$D$8761))</f>
        <v>1590</v>
      </c>
      <c r="H4847" s="467">
        <f t="shared" si="530"/>
        <v>0</v>
      </c>
      <c r="I4847" s="475" t="str">
        <f t="shared" si="531"/>
        <v/>
      </c>
      <c r="J4847" s="471">
        <f>'Potential Projects'!D4848</f>
        <v>33.923188446292095</v>
      </c>
      <c r="K4847" s="471">
        <f>'Potential Projects'!E4848</f>
        <v>0.30116668458396045</v>
      </c>
      <c r="L4847" s="476">
        <f t="shared" si="532"/>
        <v>1127.7756448691241</v>
      </c>
      <c r="M4847" s="471">
        <f t="shared" si="528"/>
        <v>1546.0314085468135</v>
      </c>
      <c r="N4847" s="467">
        <f t="shared" si="533"/>
        <v>0</v>
      </c>
      <c r="O4847" s="475" t="str">
        <f t="shared" si="534"/>
        <v/>
      </c>
    </row>
    <row r="4848" spans="1:15" hidden="1">
      <c r="A4848" s="475">
        <f t="shared" si="529"/>
        <v>43647</v>
      </c>
      <c r="B4848" s="475">
        <v>43667</v>
      </c>
      <c r="C4848" s="467">
        <v>23</v>
      </c>
      <c r="D4848" s="467">
        <v>1039</v>
      </c>
      <c r="E4848" s="467">
        <v>19</v>
      </c>
      <c r="F4848" s="467">
        <v>0</v>
      </c>
      <c r="G4848" s="467">
        <f t="array" ref="G4848">MAX(IF($A$2:$A$8761=A4848,$D$2:$D$8761))</f>
        <v>1590</v>
      </c>
      <c r="H4848" s="467">
        <f t="shared" si="530"/>
        <v>0</v>
      </c>
      <c r="I4848" s="475" t="str">
        <f t="shared" si="531"/>
        <v/>
      </c>
      <c r="J4848" s="471">
        <f>'Potential Projects'!D4849</f>
        <v>79.883840973237369</v>
      </c>
      <c r="K4848" s="471">
        <f>'Potential Projects'!E4849</f>
        <v>1.0685550419264673</v>
      </c>
      <c r="L4848" s="476">
        <f t="shared" si="532"/>
        <v>939.04760398483609</v>
      </c>
      <c r="M4848" s="471">
        <f t="shared" si="528"/>
        <v>1546.0314085468135</v>
      </c>
      <c r="N4848" s="467">
        <f t="shared" si="533"/>
        <v>0</v>
      </c>
      <c r="O4848" s="475" t="str">
        <f t="shared" si="534"/>
        <v/>
      </c>
    </row>
    <row r="4849" spans="1:15" hidden="1">
      <c r="A4849" s="475">
        <f t="shared" si="529"/>
        <v>43647</v>
      </c>
      <c r="B4849" s="475">
        <v>43667</v>
      </c>
      <c r="C4849" s="467">
        <v>24</v>
      </c>
      <c r="D4849" s="467">
        <v>940</v>
      </c>
      <c r="E4849" s="467">
        <v>12</v>
      </c>
      <c r="F4849" s="467">
        <v>0</v>
      </c>
      <c r="G4849" s="467">
        <f t="array" ref="G4849">MAX(IF($A$2:$A$8761=A4849,$D$2:$D$8761))</f>
        <v>1590</v>
      </c>
      <c r="H4849" s="467">
        <f t="shared" si="530"/>
        <v>0</v>
      </c>
      <c r="I4849" s="475" t="str">
        <f t="shared" si="531"/>
        <v/>
      </c>
      <c r="J4849" s="471">
        <f>'Potential Projects'!D4850</f>
        <v>98.445947225744675</v>
      </c>
      <c r="K4849" s="471">
        <f>'Potential Projects'!E4850</f>
        <v>4.3571387873575578</v>
      </c>
      <c r="L4849" s="476">
        <f t="shared" si="532"/>
        <v>825.1969139868977</v>
      </c>
      <c r="M4849" s="471">
        <f t="shared" si="528"/>
        <v>1546.0314085468135</v>
      </c>
      <c r="N4849" s="467">
        <f t="shared" si="533"/>
        <v>0</v>
      </c>
      <c r="O4849" s="475" t="str">
        <f t="shared" si="534"/>
        <v/>
      </c>
    </row>
    <row r="4850" spans="1:15" hidden="1">
      <c r="A4850" s="475">
        <f t="shared" si="529"/>
        <v>43647</v>
      </c>
      <c r="B4850" s="475">
        <v>43668</v>
      </c>
      <c r="C4850" s="467">
        <v>1</v>
      </c>
      <c r="D4850" s="467">
        <v>866</v>
      </c>
      <c r="E4850" s="467">
        <v>7</v>
      </c>
      <c r="F4850" s="467">
        <v>0</v>
      </c>
      <c r="G4850" s="467">
        <f t="array" ref="G4850">MAX(IF($A$2:$A$8761=A4850,$D$2:$D$8761))</f>
        <v>1590</v>
      </c>
      <c r="H4850" s="467">
        <f t="shared" si="530"/>
        <v>0</v>
      </c>
      <c r="I4850" s="475" t="str">
        <f t="shared" si="531"/>
        <v/>
      </c>
      <c r="J4850" s="471">
        <f>'Potential Projects'!D4851</f>
        <v>116.13076004585102</v>
      </c>
      <c r="K4850" s="471">
        <f>'Potential Projects'!E4851</f>
        <v>16.652562029671039</v>
      </c>
      <c r="L4850" s="476">
        <f t="shared" si="532"/>
        <v>726.21667792447795</v>
      </c>
      <c r="M4850" s="471">
        <f t="shared" si="528"/>
        <v>1546.0314085468135</v>
      </c>
      <c r="N4850" s="467">
        <f t="shared" si="533"/>
        <v>0</v>
      </c>
      <c r="O4850" s="475" t="str">
        <f t="shared" si="534"/>
        <v/>
      </c>
    </row>
    <row r="4851" spans="1:15" hidden="1">
      <c r="A4851" s="475">
        <f t="shared" si="529"/>
        <v>43647</v>
      </c>
      <c r="B4851" s="475">
        <v>43668</v>
      </c>
      <c r="C4851" s="467">
        <v>2</v>
      </c>
      <c r="D4851" s="467">
        <v>810</v>
      </c>
      <c r="E4851" s="467">
        <v>16</v>
      </c>
      <c r="F4851" s="467">
        <v>0</v>
      </c>
      <c r="G4851" s="467">
        <f t="array" ref="G4851">MAX(IF($A$2:$A$8761=A4851,$D$2:$D$8761))</f>
        <v>1590</v>
      </c>
      <c r="H4851" s="467">
        <f t="shared" si="530"/>
        <v>0</v>
      </c>
      <c r="I4851" s="475" t="str">
        <f t="shared" si="531"/>
        <v/>
      </c>
      <c r="J4851" s="471">
        <f>'Potential Projects'!D4852</f>
        <v>126.36486985661281</v>
      </c>
      <c r="K4851" s="471">
        <f>'Potential Projects'!E4852</f>
        <v>19.135427112448934</v>
      </c>
      <c r="L4851" s="476">
        <f t="shared" si="532"/>
        <v>648.49970303093824</v>
      </c>
      <c r="M4851" s="471">
        <f t="shared" si="528"/>
        <v>1546.0314085468135</v>
      </c>
      <c r="N4851" s="467">
        <f t="shared" si="533"/>
        <v>0</v>
      </c>
      <c r="O4851" s="475" t="str">
        <f t="shared" si="534"/>
        <v/>
      </c>
    </row>
    <row r="4852" spans="1:15" hidden="1">
      <c r="A4852" s="475">
        <f t="shared" si="529"/>
        <v>43647</v>
      </c>
      <c r="B4852" s="475">
        <v>43668</v>
      </c>
      <c r="C4852" s="467">
        <v>3</v>
      </c>
      <c r="D4852" s="467">
        <v>815</v>
      </c>
      <c r="E4852" s="467">
        <v>17</v>
      </c>
      <c r="F4852" s="467">
        <v>0</v>
      </c>
      <c r="G4852" s="467">
        <f t="array" ref="G4852">MAX(IF($A$2:$A$8761=A4852,$D$2:$D$8761))</f>
        <v>1590</v>
      </c>
      <c r="H4852" s="467">
        <f t="shared" si="530"/>
        <v>0</v>
      </c>
      <c r="I4852" s="475" t="str">
        <f t="shared" si="531"/>
        <v/>
      </c>
      <c r="J4852" s="471">
        <f>'Potential Projects'!D4853</f>
        <v>122.17954900886816</v>
      </c>
      <c r="K4852" s="471">
        <f>'Potential Projects'!E4853</f>
        <v>37.805414803268114</v>
      </c>
      <c r="L4852" s="476">
        <f t="shared" si="532"/>
        <v>638.01503618786364</v>
      </c>
      <c r="M4852" s="471">
        <f t="shared" si="528"/>
        <v>1546.0314085468135</v>
      </c>
      <c r="N4852" s="467">
        <f t="shared" si="533"/>
        <v>0</v>
      </c>
      <c r="O4852" s="475" t="str">
        <f t="shared" si="534"/>
        <v/>
      </c>
    </row>
    <row r="4853" spans="1:15" hidden="1">
      <c r="A4853" s="475">
        <f t="shared" si="529"/>
        <v>43647</v>
      </c>
      <c r="B4853" s="475">
        <v>43668</v>
      </c>
      <c r="C4853" s="467">
        <v>4</v>
      </c>
      <c r="D4853" s="467">
        <v>806</v>
      </c>
      <c r="E4853" s="467">
        <v>13</v>
      </c>
      <c r="F4853" s="467">
        <v>0</v>
      </c>
      <c r="G4853" s="467">
        <f t="array" ref="G4853">MAX(IF($A$2:$A$8761=A4853,$D$2:$D$8761))</f>
        <v>1590</v>
      </c>
      <c r="H4853" s="467">
        <f t="shared" si="530"/>
        <v>0</v>
      </c>
      <c r="I4853" s="475" t="str">
        <f t="shared" si="531"/>
        <v/>
      </c>
      <c r="J4853" s="471">
        <f>'Potential Projects'!D4854</f>
        <v>110.34723512999464</v>
      </c>
      <c r="K4853" s="471">
        <f>'Potential Projects'!E4854</f>
        <v>61.070345624596854</v>
      </c>
      <c r="L4853" s="476">
        <f t="shared" si="532"/>
        <v>621.58241924540857</v>
      </c>
      <c r="M4853" s="471">
        <f t="shared" si="528"/>
        <v>1546.0314085468135</v>
      </c>
      <c r="N4853" s="467">
        <f t="shared" si="533"/>
        <v>0</v>
      </c>
      <c r="O4853" s="475" t="str">
        <f t="shared" si="534"/>
        <v/>
      </c>
    </row>
    <row r="4854" spans="1:15" hidden="1">
      <c r="A4854" s="475">
        <f t="shared" si="529"/>
        <v>43647</v>
      </c>
      <c r="B4854" s="475">
        <v>43668</v>
      </c>
      <c r="C4854" s="467">
        <v>5</v>
      </c>
      <c r="D4854" s="467">
        <v>834</v>
      </c>
      <c r="E4854" s="467">
        <v>51</v>
      </c>
      <c r="F4854" s="467">
        <v>0</v>
      </c>
      <c r="G4854" s="467">
        <f t="array" ref="G4854">MAX(IF($A$2:$A$8761=A4854,$D$2:$D$8761))</f>
        <v>1590</v>
      </c>
      <c r="H4854" s="467">
        <f t="shared" si="530"/>
        <v>0</v>
      </c>
      <c r="I4854" s="475" t="str">
        <f t="shared" si="531"/>
        <v/>
      </c>
      <c r="J4854" s="471">
        <f>'Potential Projects'!D4855</f>
        <v>110.81977247414014</v>
      </c>
      <c r="K4854" s="471">
        <f>'Potential Projects'!E4855</f>
        <v>38.848155557944523</v>
      </c>
      <c r="L4854" s="476">
        <f t="shared" si="532"/>
        <v>633.33207196791534</v>
      </c>
      <c r="M4854" s="471">
        <f t="shared" si="528"/>
        <v>1546.0314085468135</v>
      </c>
      <c r="N4854" s="467">
        <f t="shared" si="533"/>
        <v>0</v>
      </c>
      <c r="O4854" s="475" t="str">
        <f t="shared" si="534"/>
        <v/>
      </c>
    </row>
    <row r="4855" spans="1:15" hidden="1">
      <c r="A4855" s="475">
        <f t="shared" si="529"/>
        <v>43647</v>
      </c>
      <c r="B4855" s="475">
        <v>43668</v>
      </c>
      <c r="C4855" s="467">
        <v>6</v>
      </c>
      <c r="D4855" s="467">
        <v>856</v>
      </c>
      <c r="E4855" s="467">
        <v>52</v>
      </c>
      <c r="F4855" s="467">
        <v>0</v>
      </c>
      <c r="G4855" s="467">
        <f t="array" ref="G4855">MAX(IF($A$2:$A$8761=A4855,$D$2:$D$8761))</f>
        <v>1590</v>
      </c>
      <c r="H4855" s="467">
        <f t="shared" si="530"/>
        <v>0</v>
      </c>
      <c r="I4855" s="475" t="str">
        <f t="shared" si="531"/>
        <v/>
      </c>
      <c r="J4855" s="471">
        <f>'Potential Projects'!D4856</f>
        <v>79.245633448049134</v>
      </c>
      <c r="K4855" s="471">
        <f>'Potential Projects'!E4856</f>
        <v>23.049811760911631</v>
      </c>
      <c r="L4855" s="476">
        <f t="shared" si="532"/>
        <v>701.70455479103919</v>
      </c>
      <c r="M4855" s="471">
        <f t="shared" si="528"/>
        <v>1546.0314085468135</v>
      </c>
      <c r="N4855" s="467">
        <f t="shared" si="533"/>
        <v>0</v>
      </c>
      <c r="O4855" s="475" t="str">
        <f t="shared" si="534"/>
        <v/>
      </c>
    </row>
    <row r="4856" spans="1:15" hidden="1">
      <c r="A4856" s="475">
        <f t="shared" si="529"/>
        <v>43647</v>
      </c>
      <c r="B4856" s="475">
        <v>43668</v>
      </c>
      <c r="C4856" s="467">
        <v>7</v>
      </c>
      <c r="D4856" s="467">
        <v>933</v>
      </c>
      <c r="E4856" s="467">
        <v>5</v>
      </c>
      <c r="F4856" s="467">
        <v>1</v>
      </c>
      <c r="G4856" s="467">
        <f t="array" ref="G4856">MAX(IF($A$2:$A$8761=A4856,$D$2:$D$8761))</f>
        <v>1590</v>
      </c>
      <c r="H4856" s="467">
        <f t="shared" si="530"/>
        <v>0</v>
      </c>
      <c r="I4856" s="475" t="str">
        <f t="shared" si="531"/>
        <v/>
      </c>
      <c r="J4856" s="471">
        <f>'Potential Projects'!D4857</f>
        <v>41.042633980415218</v>
      </c>
      <c r="K4856" s="471">
        <f>'Potential Projects'!E4857</f>
        <v>11.934805471941518</v>
      </c>
      <c r="L4856" s="476">
        <f t="shared" si="532"/>
        <v>874.02256054764325</v>
      </c>
      <c r="M4856" s="471">
        <f t="shared" si="528"/>
        <v>1546.0314085468135</v>
      </c>
      <c r="N4856" s="467">
        <f t="shared" si="533"/>
        <v>0</v>
      </c>
      <c r="O4856" s="475" t="str">
        <f t="shared" si="534"/>
        <v/>
      </c>
    </row>
    <row r="4857" spans="1:15" hidden="1">
      <c r="A4857" s="475">
        <f t="shared" si="529"/>
        <v>43647</v>
      </c>
      <c r="B4857" s="475">
        <v>43668</v>
      </c>
      <c r="C4857" s="467">
        <v>8</v>
      </c>
      <c r="D4857" s="467">
        <v>1049</v>
      </c>
      <c r="E4857" s="467">
        <v>30</v>
      </c>
      <c r="F4857" s="467">
        <v>1</v>
      </c>
      <c r="G4857" s="467">
        <f t="array" ref="G4857">MAX(IF($A$2:$A$8761=A4857,$D$2:$D$8761))</f>
        <v>1590</v>
      </c>
      <c r="H4857" s="467">
        <f t="shared" si="530"/>
        <v>0</v>
      </c>
      <c r="I4857" s="475" t="str">
        <f t="shared" si="531"/>
        <v/>
      </c>
      <c r="J4857" s="471">
        <f>'Potential Projects'!D4858</f>
        <v>87.302680937335438</v>
      </c>
      <c r="K4857" s="471">
        <f>'Potential Projects'!E4858</f>
        <v>19.43190029026016</v>
      </c>
      <c r="L4857" s="476">
        <f t="shared" si="532"/>
        <v>911.26541877240436</v>
      </c>
      <c r="M4857" s="471">
        <f t="shared" si="528"/>
        <v>1546.0314085468135</v>
      </c>
      <c r="N4857" s="467">
        <f t="shared" si="533"/>
        <v>0</v>
      </c>
      <c r="O4857" s="475" t="str">
        <f t="shared" si="534"/>
        <v/>
      </c>
    </row>
    <row r="4858" spans="1:15" hidden="1">
      <c r="A4858" s="475">
        <f t="shared" si="529"/>
        <v>43647</v>
      </c>
      <c r="B4858" s="475">
        <v>43668</v>
      </c>
      <c r="C4858" s="467">
        <v>9</v>
      </c>
      <c r="D4858" s="467">
        <v>1066</v>
      </c>
      <c r="E4858" s="467">
        <v>8</v>
      </c>
      <c r="F4858" s="467">
        <v>1</v>
      </c>
      <c r="G4858" s="467">
        <f t="array" ref="G4858">MAX(IF($A$2:$A$8761=A4858,$D$2:$D$8761))</f>
        <v>1590</v>
      </c>
      <c r="H4858" s="467">
        <f t="shared" si="530"/>
        <v>0</v>
      </c>
      <c r="I4858" s="475" t="str">
        <f t="shared" si="531"/>
        <v/>
      </c>
      <c r="J4858" s="471">
        <f>'Potential Projects'!D4859</f>
        <v>88.316806645578765</v>
      </c>
      <c r="K4858" s="471">
        <f>'Potential Projects'!E4859</f>
        <v>16.416322188776608</v>
      </c>
      <c r="L4858" s="476">
        <f t="shared" si="532"/>
        <v>952.26687116564472</v>
      </c>
      <c r="M4858" s="471">
        <f t="shared" si="528"/>
        <v>1546.0314085468135</v>
      </c>
      <c r="N4858" s="467">
        <f t="shared" si="533"/>
        <v>0</v>
      </c>
      <c r="O4858" s="475" t="str">
        <f t="shared" si="534"/>
        <v/>
      </c>
    </row>
    <row r="4859" spans="1:15" hidden="1">
      <c r="A4859" s="475">
        <f t="shared" si="529"/>
        <v>43647</v>
      </c>
      <c r="B4859" s="475">
        <v>43668</v>
      </c>
      <c r="C4859" s="467">
        <v>10</v>
      </c>
      <c r="D4859" s="467">
        <v>1102</v>
      </c>
      <c r="E4859" s="467">
        <v>27</v>
      </c>
      <c r="F4859" s="467">
        <v>4</v>
      </c>
      <c r="G4859" s="467">
        <f t="array" ref="G4859">MAX(IF($A$2:$A$8761=A4859,$D$2:$D$8761))</f>
        <v>1590</v>
      </c>
      <c r="H4859" s="467">
        <f t="shared" si="530"/>
        <v>0</v>
      </c>
      <c r="I4859" s="475" t="str">
        <f t="shared" si="531"/>
        <v/>
      </c>
      <c r="J4859" s="471">
        <f>'Potential Projects'!D4860</f>
        <v>89.913598452384974</v>
      </c>
      <c r="K4859" s="471">
        <f>'Potential Projects'!E4860</f>
        <v>16.69871484626962</v>
      </c>
      <c r="L4859" s="476">
        <f t="shared" si="532"/>
        <v>964.38768670134539</v>
      </c>
      <c r="M4859" s="471">
        <f t="shared" ref="M4859:M4922" si="535">MAX($L$4346:$L$5089)</f>
        <v>1546.0314085468135</v>
      </c>
      <c r="N4859" s="467">
        <f t="shared" si="533"/>
        <v>0</v>
      </c>
      <c r="O4859" s="475" t="str">
        <f t="shared" si="534"/>
        <v/>
      </c>
    </row>
    <row r="4860" spans="1:15" hidden="1">
      <c r="A4860" s="475">
        <f t="shared" si="529"/>
        <v>43647</v>
      </c>
      <c r="B4860" s="475">
        <v>43668</v>
      </c>
      <c r="C4860" s="467">
        <v>11</v>
      </c>
      <c r="D4860" s="467">
        <v>1122</v>
      </c>
      <c r="E4860" s="467">
        <v>52</v>
      </c>
      <c r="F4860" s="467">
        <v>12</v>
      </c>
      <c r="G4860" s="467">
        <f t="array" ref="G4860">MAX(IF($A$2:$A$8761=A4860,$D$2:$D$8761))</f>
        <v>1590</v>
      </c>
      <c r="H4860" s="467">
        <f t="shared" si="530"/>
        <v>0</v>
      </c>
      <c r="I4860" s="475" t="str">
        <f t="shared" si="531"/>
        <v/>
      </c>
      <c r="J4860" s="471">
        <f>'Potential Projects'!D4861</f>
        <v>103.76357172576208</v>
      </c>
      <c r="K4860" s="471">
        <f>'Potential Projects'!E4861</f>
        <v>12.136626263169212</v>
      </c>
      <c r="L4860" s="476">
        <f t="shared" si="532"/>
        <v>942.09980201106873</v>
      </c>
      <c r="M4860" s="471">
        <f t="shared" si="535"/>
        <v>1546.0314085468135</v>
      </c>
      <c r="N4860" s="467">
        <f t="shared" si="533"/>
        <v>0</v>
      </c>
      <c r="O4860" s="475" t="str">
        <f t="shared" si="534"/>
        <v/>
      </c>
    </row>
    <row r="4861" spans="1:15" hidden="1">
      <c r="A4861" s="475">
        <f t="shared" si="529"/>
        <v>43647</v>
      </c>
      <c r="B4861" s="475">
        <v>43668</v>
      </c>
      <c r="C4861" s="467">
        <v>12</v>
      </c>
      <c r="D4861" s="467">
        <v>1121</v>
      </c>
      <c r="E4861" s="467">
        <v>53</v>
      </c>
      <c r="F4861" s="467">
        <v>15</v>
      </c>
      <c r="G4861" s="467">
        <f t="array" ref="G4861">MAX(IF($A$2:$A$8761=A4861,$D$2:$D$8761))</f>
        <v>1590</v>
      </c>
      <c r="H4861" s="467">
        <f t="shared" si="530"/>
        <v>0</v>
      </c>
      <c r="I4861" s="475" t="str">
        <f t="shared" si="531"/>
        <v/>
      </c>
      <c r="J4861" s="471">
        <f>'Potential Projects'!D4862</f>
        <v>96.490224791151206</v>
      </c>
      <c r="K4861" s="471">
        <f>'Potential Projects'!E4862</f>
        <v>5.726078262739196</v>
      </c>
      <c r="L4861" s="476">
        <f t="shared" si="532"/>
        <v>950.78369694610967</v>
      </c>
      <c r="M4861" s="471">
        <f t="shared" si="535"/>
        <v>1546.0314085468135</v>
      </c>
      <c r="N4861" s="467">
        <f t="shared" si="533"/>
        <v>0</v>
      </c>
      <c r="O4861" s="475" t="str">
        <f t="shared" si="534"/>
        <v/>
      </c>
    </row>
    <row r="4862" spans="1:15" hidden="1">
      <c r="A4862" s="475">
        <f t="shared" si="529"/>
        <v>43647</v>
      </c>
      <c r="B4862" s="475">
        <v>43668</v>
      </c>
      <c r="C4862" s="467">
        <v>13</v>
      </c>
      <c r="D4862" s="467">
        <v>1194</v>
      </c>
      <c r="E4862" s="467">
        <v>43</v>
      </c>
      <c r="F4862" s="467">
        <v>18</v>
      </c>
      <c r="G4862" s="467">
        <f t="array" ref="G4862">MAX(IF($A$2:$A$8761=A4862,$D$2:$D$8761))</f>
        <v>1590</v>
      </c>
      <c r="H4862" s="467">
        <f t="shared" si="530"/>
        <v>0</v>
      </c>
      <c r="I4862" s="475" t="str">
        <f t="shared" si="531"/>
        <v/>
      </c>
      <c r="J4862" s="471">
        <f>'Potential Projects'!D4863</f>
        <v>104.19943009037434</v>
      </c>
      <c r="K4862" s="471">
        <f>'Potential Projects'!E4863</f>
        <v>3.6265162330681573</v>
      </c>
      <c r="L4862" s="476">
        <f t="shared" si="532"/>
        <v>1025.1740536765576</v>
      </c>
      <c r="M4862" s="471">
        <f t="shared" si="535"/>
        <v>1546.0314085468135</v>
      </c>
      <c r="N4862" s="467">
        <f t="shared" si="533"/>
        <v>0</v>
      </c>
      <c r="O4862" s="475" t="str">
        <f t="shared" si="534"/>
        <v/>
      </c>
    </row>
    <row r="4863" spans="1:15" hidden="1">
      <c r="A4863" s="475">
        <f t="shared" si="529"/>
        <v>43647</v>
      </c>
      <c r="B4863" s="475">
        <v>43668</v>
      </c>
      <c r="C4863" s="467">
        <v>14</v>
      </c>
      <c r="D4863" s="467">
        <v>1294</v>
      </c>
      <c r="E4863" s="467">
        <v>28</v>
      </c>
      <c r="F4863" s="467">
        <v>18</v>
      </c>
      <c r="G4863" s="467">
        <f t="array" ref="G4863">MAX(IF($A$2:$A$8761=A4863,$D$2:$D$8761))</f>
        <v>1590</v>
      </c>
      <c r="H4863" s="467">
        <f t="shared" si="530"/>
        <v>0</v>
      </c>
      <c r="I4863" s="475" t="str">
        <f t="shared" si="531"/>
        <v/>
      </c>
      <c r="J4863" s="471">
        <f>'Potential Projects'!D4864</f>
        <v>126.95490851829871</v>
      </c>
      <c r="K4863" s="471">
        <f>'Potential Projects'!E4864</f>
        <v>2.820015319286175</v>
      </c>
      <c r="L4863" s="476">
        <f t="shared" si="532"/>
        <v>1118.2250761624152</v>
      </c>
      <c r="M4863" s="471">
        <f t="shared" si="535"/>
        <v>1546.0314085468135</v>
      </c>
      <c r="N4863" s="467">
        <f t="shared" si="533"/>
        <v>0</v>
      </c>
      <c r="O4863" s="475" t="str">
        <f t="shared" si="534"/>
        <v/>
      </c>
    </row>
    <row r="4864" spans="1:15" hidden="1">
      <c r="A4864" s="475">
        <f t="shared" si="529"/>
        <v>43647</v>
      </c>
      <c r="B4864" s="475">
        <v>43668</v>
      </c>
      <c r="C4864" s="467">
        <v>15</v>
      </c>
      <c r="D4864" s="467">
        <v>1317</v>
      </c>
      <c r="E4864" s="467">
        <v>7</v>
      </c>
      <c r="F4864" s="467">
        <v>18</v>
      </c>
      <c r="G4864" s="467">
        <f t="array" ref="G4864">MAX(IF($A$2:$A$8761=A4864,$D$2:$D$8761))</f>
        <v>1590</v>
      </c>
      <c r="H4864" s="467">
        <f t="shared" si="530"/>
        <v>0</v>
      </c>
      <c r="I4864" s="475" t="str">
        <f t="shared" si="531"/>
        <v/>
      </c>
      <c r="J4864" s="471">
        <f>'Potential Projects'!D4865</f>
        <v>133.47964978632768</v>
      </c>
      <c r="K4864" s="471">
        <f>'Potential Projects'!E4865</f>
        <v>1.2805450978284239</v>
      </c>
      <c r="L4864" s="476">
        <f t="shared" si="532"/>
        <v>1157.2398051158439</v>
      </c>
      <c r="M4864" s="471">
        <f t="shared" si="535"/>
        <v>1546.0314085468135</v>
      </c>
      <c r="N4864" s="467">
        <f t="shared" si="533"/>
        <v>0</v>
      </c>
      <c r="O4864" s="475" t="str">
        <f t="shared" si="534"/>
        <v/>
      </c>
    </row>
    <row r="4865" spans="1:15" hidden="1">
      <c r="A4865" s="475">
        <f t="shared" si="529"/>
        <v>43647</v>
      </c>
      <c r="B4865" s="475">
        <v>43668</v>
      </c>
      <c r="C4865" s="467">
        <v>16</v>
      </c>
      <c r="D4865" s="467">
        <v>1411</v>
      </c>
      <c r="E4865" s="467">
        <v>0</v>
      </c>
      <c r="F4865" s="467">
        <v>16</v>
      </c>
      <c r="G4865" s="467">
        <f t="array" ref="G4865">MAX(IF($A$2:$A$8761=A4865,$D$2:$D$8761))</f>
        <v>1590</v>
      </c>
      <c r="H4865" s="467">
        <f t="shared" si="530"/>
        <v>0</v>
      </c>
      <c r="I4865" s="475" t="str">
        <f t="shared" si="531"/>
        <v/>
      </c>
      <c r="J4865" s="471">
        <f>'Potential Projects'!D4866</f>
        <v>113.0940734577929</v>
      </c>
      <c r="K4865" s="471">
        <f>'Potential Projects'!E4866</f>
        <v>2.0440221995269834</v>
      </c>
      <c r="L4865" s="476">
        <f t="shared" si="532"/>
        <v>1279.86190434268</v>
      </c>
      <c r="M4865" s="471">
        <f t="shared" si="535"/>
        <v>1546.0314085468135</v>
      </c>
      <c r="N4865" s="467">
        <f t="shared" si="533"/>
        <v>0</v>
      </c>
      <c r="O4865" s="475" t="str">
        <f t="shared" si="534"/>
        <v/>
      </c>
    </row>
    <row r="4866" spans="1:15" hidden="1">
      <c r="A4866" s="475">
        <f t="shared" ref="A4866:A4929" si="536">DATE(YEAR(B4866),MONTH(B4866),1)</f>
        <v>43647</v>
      </c>
      <c r="B4866" s="475">
        <v>43668</v>
      </c>
      <c r="C4866" s="467">
        <v>17</v>
      </c>
      <c r="D4866" s="467">
        <v>1463</v>
      </c>
      <c r="E4866" s="467">
        <v>10</v>
      </c>
      <c r="F4866" s="467">
        <v>15</v>
      </c>
      <c r="G4866" s="467">
        <f t="array" ref="G4866">MAX(IF($A$2:$A$8761=A4866,$D$2:$D$8761))</f>
        <v>1590</v>
      </c>
      <c r="H4866" s="467">
        <f t="shared" ref="H4866:H4929" si="537">IF(G4866=D4866,1,0)</f>
        <v>0</v>
      </c>
      <c r="I4866" s="475" t="str">
        <f t="shared" ref="I4866:I4929" si="538">IF(D4866=G4866,B4866,"")</f>
        <v/>
      </c>
      <c r="J4866" s="471">
        <f>'Potential Projects'!D4867</f>
        <v>75.492368107197294</v>
      </c>
      <c r="K4866" s="471">
        <f>'Potential Projects'!E4867</f>
        <v>2.8192330681573852</v>
      </c>
      <c r="L4866" s="476">
        <f t="shared" ref="L4866:L4929" si="539">D4866-E4866-F4866-J4866-K4866</f>
        <v>1359.6883988246452</v>
      </c>
      <c r="M4866" s="471">
        <f t="shared" si="535"/>
        <v>1546.0314085468135</v>
      </c>
      <c r="N4866" s="467">
        <f t="shared" ref="N4866:N4929" si="540">IF(M4866=L4866,1,0)</f>
        <v>0</v>
      </c>
      <c r="O4866" s="475" t="str">
        <f t="shared" ref="O4866:O4929" si="541">IF(L4866=M4866,B4866,"")</f>
        <v/>
      </c>
    </row>
    <row r="4867" spans="1:15" hidden="1">
      <c r="A4867" s="475">
        <f t="shared" si="536"/>
        <v>43647</v>
      </c>
      <c r="B4867" s="475">
        <v>43668</v>
      </c>
      <c r="C4867" s="467">
        <v>18</v>
      </c>
      <c r="D4867" s="467">
        <v>1466</v>
      </c>
      <c r="E4867" s="467">
        <v>38</v>
      </c>
      <c r="F4867" s="467">
        <v>11</v>
      </c>
      <c r="G4867" s="467">
        <f t="array" ref="G4867">MAX(IF($A$2:$A$8761=A4867,$D$2:$D$8761))</f>
        <v>1590</v>
      </c>
      <c r="H4867" s="467">
        <f t="shared" si="537"/>
        <v>0</v>
      </c>
      <c r="I4867" s="475" t="str">
        <f t="shared" si="538"/>
        <v/>
      </c>
      <c r="J4867" s="471">
        <f>'Potential Projects'!D4868</f>
        <v>40.335414138232494</v>
      </c>
      <c r="K4867" s="471">
        <f>'Potential Projects'!E4868</f>
        <v>49.503198183186413</v>
      </c>
      <c r="L4867" s="476">
        <f t="shared" si="539"/>
        <v>1327.1613876785811</v>
      </c>
      <c r="M4867" s="471">
        <f t="shared" si="535"/>
        <v>1546.0314085468135</v>
      </c>
      <c r="N4867" s="467">
        <f t="shared" si="540"/>
        <v>0</v>
      </c>
      <c r="O4867" s="475" t="str">
        <f t="shared" si="541"/>
        <v/>
      </c>
    </row>
    <row r="4868" spans="1:15" hidden="1">
      <c r="A4868" s="475">
        <f t="shared" si="536"/>
        <v>43647</v>
      </c>
      <c r="B4868" s="475">
        <v>43668</v>
      </c>
      <c r="C4868" s="467">
        <v>19</v>
      </c>
      <c r="D4868" s="467">
        <v>1478</v>
      </c>
      <c r="E4868" s="467">
        <v>58</v>
      </c>
      <c r="F4868" s="467">
        <v>12</v>
      </c>
      <c r="G4868" s="467">
        <f t="array" ref="G4868">MAX(IF($A$2:$A$8761=A4868,$D$2:$D$8761))</f>
        <v>1590</v>
      </c>
      <c r="H4868" s="467">
        <f t="shared" si="537"/>
        <v>0</v>
      </c>
      <c r="I4868" s="475" t="str">
        <f t="shared" si="538"/>
        <v/>
      </c>
      <c r="J4868" s="471">
        <f>'Potential Projects'!D4869</f>
        <v>45.872392259068462</v>
      </c>
      <c r="K4868" s="471">
        <f>'Potential Projects'!E4869</f>
        <v>92.386205063427226</v>
      </c>
      <c r="L4868" s="476">
        <f t="shared" si="539"/>
        <v>1269.7414026775043</v>
      </c>
      <c r="M4868" s="471">
        <f t="shared" si="535"/>
        <v>1546.0314085468135</v>
      </c>
      <c r="N4868" s="467">
        <f t="shared" si="540"/>
        <v>0</v>
      </c>
      <c r="O4868" s="475" t="str">
        <f t="shared" si="541"/>
        <v/>
      </c>
    </row>
    <row r="4869" spans="1:15" hidden="1">
      <c r="A4869" s="475">
        <f t="shared" si="536"/>
        <v>43647</v>
      </c>
      <c r="B4869" s="475">
        <v>43668</v>
      </c>
      <c r="C4869" s="467">
        <v>20</v>
      </c>
      <c r="D4869" s="467">
        <v>1421</v>
      </c>
      <c r="E4869" s="467">
        <v>42</v>
      </c>
      <c r="F4869" s="467">
        <v>3</v>
      </c>
      <c r="G4869" s="467">
        <f t="array" ref="G4869">MAX(IF($A$2:$A$8761=A4869,$D$2:$D$8761))</f>
        <v>1590</v>
      </c>
      <c r="H4869" s="467">
        <f t="shared" si="537"/>
        <v>0</v>
      </c>
      <c r="I4869" s="475" t="str">
        <f t="shared" si="538"/>
        <v/>
      </c>
      <c r="J4869" s="471">
        <f>'Potential Projects'!D4870</f>
        <v>109.64871114293376</v>
      </c>
      <c r="K4869" s="471">
        <f>'Potential Projects'!E4870</f>
        <v>28.306539346377125</v>
      </c>
      <c r="L4869" s="476">
        <f t="shared" si="539"/>
        <v>1238.0447495106891</v>
      </c>
      <c r="M4869" s="471">
        <f t="shared" si="535"/>
        <v>1546.0314085468135</v>
      </c>
      <c r="N4869" s="467">
        <f t="shared" si="540"/>
        <v>0</v>
      </c>
      <c r="O4869" s="475" t="str">
        <f t="shared" si="541"/>
        <v/>
      </c>
    </row>
    <row r="4870" spans="1:15" hidden="1">
      <c r="A4870" s="475">
        <f t="shared" si="536"/>
        <v>43647</v>
      </c>
      <c r="B4870" s="475">
        <v>43668</v>
      </c>
      <c r="C4870" s="467">
        <v>21</v>
      </c>
      <c r="D4870" s="467">
        <v>1362</v>
      </c>
      <c r="E4870" s="467">
        <v>42</v>
      </c>
      <c r="F4870" s="467">
        <v>0</v>
      </c>
      <c r="G4870" s="467">
        <f t="array" ref="G4870">MAX(IF($A$2:$A$8761=A4870,$D$2:$D$8761))</f>
        <v>1590</v>
      </c>
      <c r="H4870" s="467">
        <f t="shared" si="537"/>
        <v>0</v>
      </c>
      <c r="I4870" s="475" t="str">
        <f t="shared" si="538"/>
        <v/>
      </c>
      <c r="J4870" s="471">
        <f>'Potential Projects'!D4871</f>
        <v>133.32122284051601</v>
      </c>
      <c r="K4870" s="471">
        <f>'Potential Projects'!E4871</f>
        <v>27.338112448935714</v>
      </c>
      <c r="L4870" s="476">
        <f t="shared" si="539"/>
        <v>1159.3406647105483</v>
      </c>
      <c r="M4870" s="471">
        <f t="shared" si="535"/>
        <v>1546.0314085468135</v>
      </c>
      <c r="N4870" s="467">
        <f t="shared" si="540"/>
        <v>0</v>
      </c>
      <c r="O4870" s="475" t="str">
        <f t="shared" si="541"/>
        <v/>
      </c>
    </row>
    <row r="4871" spans="1:15" hidden="1">
      <c r="A4871" s="475">
        <f t="shared" si="536"/>
        <v>43647</v>
      </c>
      <c r="B4871" s="475">
        <v>43668</v>
      </c>
      <c r="C4871" s="467">
        <v>22</v>
      </c>
      <c r="D4871" s="467">
        <v>1277</v>
      </c>
      <c r="E4871" s="467">
        <v>25</v>
      </c>
      <c r="F4871" s="467">
        <v>0</v>
      </c>
      <c r="G4871" s="467">
        <f t="array" ref="G4871">MAX(IF($A$2:$A$8761=A4871,$D$2:$D$8761))</f>
        <v>1590</v>
      </c>
      <c r="H4871" s="467">
        <f t="shared" si="537"/>
        <v>0</v>
      </c>
      <c r="I4871" s="475" t="str">
        <f t="shared" si="538"/>
        <v/>
      </c>
      <c r="J4871" s="471">
        <f>'Potential Projects'!D4872</f>
        <v>108.19212487401938</v>
      </c>
      <c r="K4871" s="471">
        <f>'Potential Projects'!E4872</f>
        <v>8.4506589443130515</v>
      </c>
      <c r="L4871" s="476">
        <f t="shared" si="539"/>
        <v>1135.3572161816676</v>
      </c>
      <c r="M4871" s="471">
        <f t="shared" si="535"/>
        <v>1546.0314085468135</v>
      </c>
      <c r="N4871" s="467">
        <f t="shared" si="540"/>
        <v>0</v>
      </c>
      <c r="O4871" s="475" t="str">
        <f t="shared" si="541"/>
        <v/>
      </c>
    </row>
    <row r="4872" spans="1:15" hidden="1">
      <c r="A4872" s="475">
        <f t="shared" si="536"/>
        <v>43647</v>
      </c>
      <c r="B4872" s="475">
        <v>43668</v>
      </c>
      <c r="C4872" s="467">
        <v>23</v>
      </c>
      <c r="D4872" s="467">
        <v>1157</v>
      </c>
      <c r="E4872" s="467">
        <v>9</v>
      </c>
      <c r="F4872" s="467">
        <v>0</v>
      </c>
      <c r="G4872" s="467">
        <f t="array" ref="G4872">MAX(IF($A$2:$A$8761=A4872,$D$2:$D$8761))</f>
        <v>1590</v>
      </c>
      <c r="H4872" s="467">
        <f t="shared" si="537"/>
        <v>0</v>
      </c>
      <c r="I4872" s="475" t="str">
        <f t="shared" si="538"/>
        <v/>
      </c>
      <c r="J4872" s="471">
        <f>'Potential Projects'!D4873</f>
        <v>75.793376700632962</v>
      </c>
      <c r="K4872" s="471">
        <f>'Potential Projects'!E4873</f>
        <v>9.6451564179746292</v>
      </c>
      <c r="L4872" s="476">
        <f t="shared" si="539"/>
        <v>1062.5614668813923</v>
      </c>
      <c r="M4872" s="471">
        <f t="shared" si="535"/>
        <v>1546.0314085468135</v>
      </c>
      <c r="N4872" s="467">
        <f t="shared" si="540"/>
        <v>0</v>
      </c>
      <c r="O4872" s="475" t="str">
        <f t="shared" si="541"/>
        <v/>
      </c>
    </row>
    <row r="4873" spans="1:15" hidden="1">
      <c r="A4873" s="475">
        <f t="shared" si="536"/>
        <v>43647</v>
      </c>
      <c r="B4873" s="475">
        <v>43668</v>
      </c>
      <c r="C4873" s="467">
        <v>24</v>
      </c>
      <c r="D4873" s="467">
        <v>1027</v>
      </c>
      <c r="E4873" s="467">
        <v>10</v>
      </c>
      <c r="F4873" s="467">
        <v>0</v>
      </c>
      <c r="G4873" s="467">
        <f t="array" ref="G4873">MAX(IF($A$2:$A$8761=A4873,$D$2:$D$8761))</f>
        <v>1590</v>
      </c>
      <c r="H4873" s="467">
        <f t="shared" si="537"/>
        <v>0</v>
      </c>
      <c r="I4873" s="475" t="str">
        <f t="shared" si="538"/>
        <v/>
      </c>
      <c r="J4873" s="471">
        <f>'Potential Projects'!D4874</f>
        <v>82.927237396656025</v>
      </c>
      <c r="K4873" s="471">
        <f>'Potential Projects'!E4874</f>
        <v>10.385165985809504</v>
      </c>
      <c r="L4873" s="476">
        <f t="shared" si="539"/>
        <v>923.6875966175345</v>
      </c>
      <c r="M4873" s="471">
        <f t="shared" si="535"/>
        <v>1546.0314085468135</v>
      </c>
      <c r="N4873" s="467">
        <f t="shared" si="540"/>
        <v>0</v>
      </c>
      <c r="O4873" s="475" t="str">
        <f t="shared" si="541"/>
        <v/>
      </c>
    </row>
    <row r="4874" spans="1:15" hidden="1">
      <c r="A4874" s="475">
        <f t="shared" si="536"/>
        <v>43647</v>
      </c>
      <c r="B4874" s="475">
        <v>43669</v>
      </c>
      <c r="C4874" s="467">
        <v>1</v>
      </c>
      <c r="D4874" s="467">
        <v>948</v>
      </c>
      <c r="E4874" s="467">
        <v>15</v>
      </c>
      <c r="F4874" s="467">
        <v>0</v>
      </c>
      <c r="G4874" s="467">
        <f t="array" ref="G4874">MAX(IF($A$2:$A$8761=A4874,$D$2:$D$8761))</f>
        <v>1590</v>
      </c>
      <c r="H4874" s="467">
        <f t="shared" si="537"/>
        <v>0</v>
      </c>
      <c r="I4874" s="475" t="str">
        <f t="shared" si="538"/>
        <v/>
      </c>
      <c r="J4874" s="471">
        <f>'Potential Projects'!D4875</f>
        <v>61.404640053508473</v>
      </c>
      <c r="K4874" s="471">
        <f>'Potential Projects'!E4875</f>
        <v>15.828069339926897</v>
      </c>
      <c r="L4874" s="476">
        <f t="shared" si="539"/>
        <v>855.76729060656464</v>
      </c>
      <c r="M4874" s="471">
        <f t="shared" si="535"/>
        <v>1546.0314085468135</v>
      </c>
      <c r="N4874" s="467">
        <f t="shared" si="540"/>
        <v>0</v>
      </c>
      <c r="O4874" s="475" t="str">
        <f t="shared" si="541"/>
        <v/>
      </c>
    </row>
    <row r="4875" spans="1:15" hidden="1">
      <c r="A4875" s="475">
        <f t="shared" si="536"/>
        <v>43647</v>
      </c>
      <c r="B4875" s="475">
        <v>43669</v>
      </c>
      <c r="C4875" s="467">
        <v>2</v>
      </c>
      <c r="D4875" s="467">
        <v>908</v>
      </c>
      <c r="E4875" s="467">
        <v>14</v>
      </c>
      <c r="F4875" s="467">
        <v>0</v>
      </c>
      <c r="G4875" s="467">
        <f t="array" ref="G4875">MAX(IF($A$2:$A$8761=A4875,$D$2:$D$8761))</f>
        <v>1590</v>
      </c>
      <c r="H4875" s="467">
        <f t="shared" si="537"/>
        <v>0</v>
      </c>
      <c r="I4875" s="475" t="str">
        <f t="shared" si="538"/>
        <v/>
      </c>
      <c r="J4875" s="471">
        <f>'Potential Projects'!D4876</f>
        <v>50.032146745274723</v>
      </c>
      <c r="K4875" s="471">
        <f>'Potential Projects'!E4876</f>
        <v>5.3560734788217585</v>
      </c>
      <c r="L4875" s="476">
        <f t="shared" si="539"/>
        <v>838.61177977590353</v>
      </c>
      <c r="M4875" s="471">
        <f t="shared" si="535"/>
        <v>1546.0314085468135</v>
      </c>
      <c r="N4875" s="467">
        <f t="shared" si="540"/>
        <v>0</v>
      </c>
      <c r="O4875" s="475" t="str">
        <f t="shared" si="541"/>
        <v/>
      </c>
    </row>
    <row r="4876" spans="1:15" hidden="1">
      <c r="A4876" s="475">
        <f t="shared" si="536"/>
        <v>43647</v>
      </c>
      <c r="B4876" s="475">
        <v>43669</v>
      </c>
      <c r="C4876" s="467">
        <v>3</v>
      </c>
      <c r="D4876" s="467">
        <v>864</v>
      </c>
      <c r="E4876" s="467">
        <v>7</v>
      </c>
      <c r="F4876" s="467">
        <v>0</v>
      </c>
      <c r="G4876" s="467">
        <f t="array" ref="G4876">MAX(IF($A$2:$A$8761=A4876,$D$2:$D$8761))</f>
        <v>1590</v>
      </c>
      <c r="H4876" s="467">
        <f t="shared" si="537"/>
        <v>0</v>
      </c>
      <c r="I4876" s="475" t="str">
        <f t="shared" si="538"/>
        <v/>
      </c>
      <c r="J4876" s="471">
        <f>'Potential Projects'!D4877</f>
        <v>37.762134612647834</v>
      </c>
      <c r="K4876" s="471">
        <f>'Potential Projects'!E4877</f>
        <v>1.8171693721780264</v>
      </c>
      <c r="L4876" s="476">
        <f t="shared" si="539"/>
        <v>817.42069601517414</v>
      </c>
      <c r="M4876" s="471">
        <f t="shared" si="535"/>
        <v>1546.0314085468135</v>
      </c>
      <c r="N4876" s="467">
        <f t="shared" si="540"/>
        <v>0</v>
      </c>
      <c r="O4876" s="475" t="str">
        <f t="shared" si="541"/>
        <v/>
      </c>
    </row>
    <row r="4877" spans="1:15" hidden="1">
      <c r="A4877" s="475">
        <f t="shared" si="536"/>
        <v>43647</v>
      </c>
      <c r="B4877" s="475">
        <v>43669</v>
      </c>
      <c r="C4877" s="467">
        <v>4</v>
      </c>
      <c r="D4877" s="467">
        <v>838</v>
      </c>
      <c r="E4877" s="467">
        <v>1</v>
      </c>
      <c r="F4877" s="467">
        <v>0</v>
      </c>
      <c r="G4877" s="467">
        <f t="array" ref="G4877">MAX(IF($A$2:$A$8761=A4877,$D$2:$D$8761))</f>
        <v>1590</v>
      </c>
      <c r="H4877" s="467">
        <f t="shared" si="537"/>
        <v>0</v>
      </c>
      <c r="I4877" s="475" t="str">
        <f t="shared" si="538"/>
        <v/>
      </c>
      <c r="J4877" s="471">
        <f>'Potential Projects'!D4878</f>
        <v>41.704035067406153</v>
      </c>
      <c r="K4877" s="471">
        <f>'Potential Projects'!E4878</f>
        <v>5.2449938185336471</v>
      </c>
      <c r="L4877" s="476">
        <f t="shared" si="539"/>
        <v>790.05097111406019</v>
      </c>
      <c r="M4877" s="471">
        <f t="shared" si="535"/>
        <v>1546.0314085468135</v>
      </c>
      <c r="N4877" s="467">
        <f t="shared" si="540"/>
        <v>0</v>
      </c>
      <c r="O4877" s="475" t="str">
        <f t="shared" si="541"/>
        <v/>
      </c>
    </row>
    <row r="4878" spans="1:15" hidden="1">
      <c r="A4878" s="475">
        <f t="shared" si="536"/>
        <v>43647</v>
      </c>
      <c r="B4878" s="475">
        <v>43669</v>
      </c>
      <c r="C4878" s="467">
        <v>5</v>
      </c>
      <c r="D4878" s="467">
        <v>852</v>
      </c>
      <c r="E4878" s="467">
        <v>3</v>
      </c>
      <c r="F4878" s="467">
        <v>0</v>
      </c>
      <c r="G4878" s="467">
        <f t="array" ref="G4878">MAX(IF($A$2:$A$8761=A4878,$D$2:$D$8761))</f>
        <v>1590</v>
      </c>
      <c r="H4878" s="467">
        <f t="shared" si="537"/>
        <v>0</v>
      </c>
      <c r="I4878" s="475" t="str">
        <f t="shared" si="538"/>
        <v/>
      </c>
      <c r="J4878" s="471">
        <f>'Potential Projects'!D4879</f>
        <v>101.38893471424583</v>
      </c>
      <c r="K4878" s="471">
        <f>'Potential Projects'!E4879</f>
        <v>5.1276561492152224</v>
      </c>
      <c r="L4878" s="476">
        <f t="shared" si="539"/>
        <v>742.48340913653897</v>
      </c>
      <c r="M4878" s="471">
        <f t="shared" si="535"/>
        <v>1546.0314085468135</v>
      </c>
      <c r="N4878" s="467">
        <f t="shared" si="540"/>
        <v>0</v>
      </c>
      <c r="O4878" s="475" t="str">
        <f t="shared" si="541"/>
        <v/>
      </c>
    </row>
    <row r="4879" spans="1:15" hidden="1">
      <c r="A4879" s="475">
        <f t="shared" si="536"/>
        <v>43647</v>
      </c>
      <c r="B4879" s="475">
        <v>43669</v>
      </c>
      <c r="C4879" s="467">
        <v>6</v>
      </c>
      <c r="D4879" s="467">
        <v>899</v>
      </c>
      <c r="E4879" s="467">
        <v>3</v>
      </c>
      <c r="F4879" s="467">
        <v>0</v>
      </c>
      <c r="G4879" s="467">
        <f t="array" ref="G4879">MAX(IF($A$2:$A$8761=A4879,$D$2:$D$8761))</f>
        <v>1590</v>
      </c>
      <c r="H4879" s="467">
        <f t="shared" si="537"/>
        <v>0</v>
      </c>
      <c r="I4879" s="475" t="str">
        <f t="shared" si="538"/>
        <v/>
      </c>
      <c r="J4879" s="471">
        <f>'Potential Projects'!D4880</f>
        <v>95.370745157795227</v>
      </c>
      <c r="K4879" s="471">
        <f>'Potential Projects'!E4880</f>
        <v>6.4676523328316486</v>
      </c>
      <c r="L4879" s="476">
        <f t="shared" si="539"/>
        <v>794.1616025093731</v>
      </c>
      <c r="M4879" s="471">
        <f t="shared" si="535"/>
        <v>1546.0314085468135</v>
      </c>
      <c r="N4879" s="467">
        <f t="shared" si="540"/>
        <v>0</v>
      </c>
      <c r="O4879" s="475" t="str">
        <f t="shared" si="541"/>
        <v/>
      </c>
    </row>
    <row r="4880" spans="1:15" hidden="1">
      <c r="A4880" s="475">
        <f t="shared" si="536"/>
        <v>43647</v>
      </c>
      <c r="B4880" s="475">
        <v>43669</v>
      </c>
      <c r="C4880" s="467">
        <v>7</v>
      </c>
      <c r="D4880" s="467">
        <v>986</v>
      </c>
      <c r="E4880" s="467">
        <v>1</v>
      </c>
      <c r="F4880" s="467">
        <v>7</v>
      </c>
      <c r="G4880" s="467">
        <f t="array" ref="G4880">MAX(IF($A$2:$A$8761=A4880,$D$2:$D$8761))</f>
        <v>1590</v>
      </c>
      <c r="H4880" s="467">
        <f t="shared" si="537"/>
        <v>0</v>
      </c>
      <c r="I4880" s="475" t="str">
        <f t="shared" si="538"/>
        <v/>
      </c>
      <c r="J4880" s="471">
        <f>'Potential Projects'!D4881</f>
        <v>40.758711002288493</v>
      </c>
      <c r="K4880" s="471">
        <f>'Potential Projects'!E4881</f>
        <v>0.36374677488712104</v>
      </c>
      <c r="L4880" s="476">
        <f t="shared" si="539"/>
        <v>936.87754222282445</v>
      </c>
      <c r="M4880" s="471">
        <f t="shared" si="535"/>
        <v>1546.0314085468135</v>
      </c>
      <c r="N4880" s="467">
        <f t="shared" si="540"/>
        <v>0</v>
      </c>
      <c r="O4880" s="475" t="str">
        <f t="shared" si="541"/>
        <v/>
      </c>
    </row>
    <row r="4881" spans="1:15" hidden="1">
      <c r="A4881" s="475">
        <f t="shared" si="536"/>
        <v>43647</v>
      </c>
      <c r="B4881" s="475">
        <v>43669</v>
      </c>
      <c r="C4881" s="467">
        <v>8</v>
      </c>
      <c r="D4881" s="467">
        <v>1080</v>
      </c>
      <c r="E4881" s="467">
        <v>0</v>
      </c>
      <c r="F4881" s="467">
        <v>17</v>
      </c>
      <c r="G4881" s="467">
        <f t="array" ref="G4881">MAX(IF($A$2:$A$8761=A4881,$D$2:$D$8761))</f>
        <v>1590</v>
      </c>
      <c r="H4881" s="467">
        <f t="shared" si="537"/>
        <v>0</v>
      </c>
      <c r="I4881" s="475" t="str">
        <f t="shared" si="538"/>
        <v/>
      </c>
      <c r="J4881" s="471">
        <f>'Potential Projects'!D4882</f>
        <v>29.041067205784557</v>
      </c>
      <c r="K4881" s="471">
        <f>'Potential Projects'!E4882</f>
        <v>1.593445549344227</v>
      </c>
      <c r="L4881" s="476">
        <f t="shared" si="539"/>
        <v>1032.365487244871</v>
      </c>
      <c r="M4881" s="471">
        <f t="shared" si="535"/>
        <v>1546.0314085468135</v>
      </c>
      <c r="N4881" s="467">
        <f t="shared" si="540"/>
        <v>0</v>
      </c>
      <c r="O4881" s="475" t="str">
        <f t="shared" si="541"/>
        <v/>
      </c>
    </row>
    <row r="4882" spans="1:15" hidden="1">
      <c r="A4882" s="475">
        <f t="shared" si="536"/>
        <v>43647</v>
      </c>
      <c r="B4882" s="475">
        <v>43669</v>
      </c>
      <c r="C4882" s="467">
        <v>9</v>
      </c>
      <c r="D4882" s="467">
        <v>1165</v>
      </c>
      <c r="E4882" s="467">
        <v>0</v>
      </c>
      <c r="F4882" s="467">
        <v>14</v>
      </c>
      <c r="G4882" s="467">
        <f t="array" ref="G4882">MAX(IF($A$2:$A$8761=A4882,$D$2:$D$8761))</f>
        <v>1590</v>
      </c>
      <c r="H4882" s="467">
        <f t="shared" si="537"/>
        <v>0</v>
      </c>
      <c r="I4882" s="475" t="str">
        <f t="shared" si="538"/>
        <v/>
      </c>
      <c r="J4882" s="471">
        <f>'Potential Projects'!D4883</f>
        <v>35.006828243102419</v>
      </c>
      <c r="K4882" s="471">
        <f>'Potential Projects'!E4883</f>
        <v>1.7373797570414964</v>
      </c>
      <c r="L4882" s="476">
        <f t="shared" si="539"/>
        <v>1114.255791999856</v>
      </c>
      <c r="M4882" s="471">
        <f t="shared" si="535"/>
        <v>1546.0314085468135</v>
      </c>
      <c r="N4882" s="467">
        <f t="shared" si="540"/>
        <v>0</v>
      </c>
      <c r="O4882" s="475" t="str">
        <f t="shared" si="541"/>
        <v/>
      </c>
    </row>
    <row r="4883" spans="1:15" hidden="1">
      <c r="A4883" s="475">
        <f t="shared" si="536"/>
        <v>43647</v>
      </c>
      <c r="B4883" s="475">
        <v>43669</v>
      </c>
      <c r="C4883" s="467">
        <v>10</v>
      </c>
      <c r="D4883" s="467">
        <v>1249</v>
      </c>
      <c r="E4883" s="467">
        <v>0</v>
      </c>
      <c r="F4883" s="467">
        <v>19</v>
      </c>
      <c r="G4883" s="467">
        <f t="array" ref="G4883">MAX(IF($A$2:$A$8761=A4883,$D$2:$D$8761))</f>
        <v>1590</v>
      </c>
      <c r="H4883" s="467">
        <f t="shared" si="537"/>
        <v>0</v>
      </c>
      <c r="I4883" s="475" t="str">
        <f t="shared" si="538"/>
        <v/>
      </c>
      <c r="J4883" s="471">
        <f>'Potential Projects'!D4884</f>
        <v>33.195784054917233</v>
      </c>
      <c r="K4883" s="471">
        <f>'Potential Projects'!E4884</f>
        <v>29.682519081917867</v>
      </c>
      <c r="L4883" s="476">
        <f t="shared" si="539"/>
        <v>1167.1216968631647</v>
      </c>
      <c r="M4883" s="471">
        <f t="shared" si="535"/>
        <v>1546.0314085468135</v>
      </c>
      <c r="N4883" s="467">
        <f t="shared" si="540"/>
        <v>0</v>
      </c>
      <c r="O4883" s="475" t="str">
        <f t="shared" si="541"/>
        <v/>
      </c>
    </row>
    <row r="4884" spans="1:15" hidden="1">
      <c r="A4884" s="475">
        <f t="shared" si="536"/>
        <v>43647</v>
      </c>
      <c r="B4884" s="475">
        <v>43669</v>
      </c>
      <c r="C4884" s="467">
        <v>11</v>
      </c>
      <c r="D4884" s="467">
        <v>1313</v>
      </c>
      <c r="E4884" s="467">
        <v>0</v>
      </c>
      <c r="F4884" s="467">
        <v>19</v>
      </c>
      <c r="G4884" s="467">
        <f t="array" ref="G4884">MAX(IF($A$2:$A$8761=A4884,$D$2:$D$8761))</f>
        <v>1590</v>
      </c>
      <c r="H4884" s="467">
        <f t="shared" si="537"/>
        <v>0</v>
      </c>
      <c r="I4884" s="475" t="str">
        <f t="shared" si="538"/>
        <v/>
      </c>
      <c r="J4884" s="471">
        <f>'Potential Projects'!D4885</f>
        <v>21.138489133556575</v>
      </c>
      <c r="K4884" s="471">
        <f>'Potential Projects'!E4885</f>
        <v>52.401438615351537</v>
      </c>
      <c r="L4884" s="476">
        <f t="shared" si="539"/>
        <v>1220.460072251092</v>
      </c>
      <c r="M4884" s="471">
        <f t="shared" si="535"/>
        <v>1546.0314085468135</v>
      </c>
      <c r="N4884" s="467">
        <f t="shared" si="540"/>
        <v>0</v>
      </c>
      <c r="O4884" s="475" t="str">
        <f t="shared" si="541"/>
        <v/>
      </c>
    </row>
    <row r="4885" spans="1:15" hidden="1">
      <c r="A4885" s="475">
        <f t="shared" si="536"/>
        <v>43647</v>
      </c>
      <c r="B4885" s="475">
        <v>43669</v>
      </c>
      <c r="C4885" s="467">
        <v>12</v>
      </c>
      <c r="D4885" s="467">
        <v>1363</v>
      </c>
      <c r="E4885" s="467">
        <v>0</v>
      </c>
      <c r="F4885" s="467">
        <v>19</v>
      </c>
      <c r="G4885" s="467">
        <f t="array" ref="G4885">MAX(IF($A$2:$A$8761=A4885,$D$2:$D$8761))</f>
        <v>1590</v>
      </c>
      <c r="H4885" s="467">
        <f t="shared" si="537"/>
        <v>0</v>
      </c>
      <c r="I4885" s="475" t="str">
        <f t="shared" si="538"/>
        <v/>
      </c>
      <c r="J4885" s="471">
        <f>'Potential Projects'!D4886</f>
        <v>13.308241187049052</v>
      </c>
      <c r="K4885" s="471">
        <f>'Potential Projects'!E4886</f>
        <v>48.338426252418827</v>
      </c>
      <c r="L4885" s="476">
        <f t="shared" si="539"/>
        <v>1282.353332560532</v>
      </c>
      <c r="M4885" s="471">
        <f t="shared" si="535"/>
        <v>1546.0314085468135</v>
      </c>
      <c r="N4885" s="467">
        <f t="shared" si="540"/>
        <v>0</v>
      </c>
      <c r="O4885" s="475" t="str">
        <f t="shared" si="541"/>
        <v/>
      </c>
    </row>
    <row r="4886" spans="1:15" hidden="1">
      <c r="A4886" s="475">
        <f t="shared" si="536"/>
        <v>43647</v>
      </c>
      <c r="B4886" s="475">
        <v>43669</v>
      </c>
      <c r="C4886" s="467">
        <v>13</v>
      </c>
      <c r="D4886" s="467">
        <v>1436</v>
      </c>
      <c r="E4886" s="467">
        <v>0</v>
      </c>
      <c r="F4886" s="467">
        <v>19</v>
      </c>
      <c r="G4886" s="467">
        <f t="array" ref="G4886">MAX(IF($A$2:$A$8761=A4886,$D$2:$D$8761))</f>
        <v>1590</v>
      </c>
      <c r="H4886" s="467">
        <f t="shared" si="537"/>
        <v>0</v>
      </c>
      <c r="I4886" s="475" t="str">
        <f t="shared" si="538"/>
        <v/>
      </c>
      <c r="J4886" s="471">
        <f>'Potential Projects'!D4887</f>
        <v>6.7719296624863654</v>
      </c>
      <c r="K4886" s="471">
        <f>'Potential Projects'!E4887</f>
        <v>63.122190335411744</v>
      </c>
      <c r="L4886" s="476">
        <f t="shared" si="539"/>
        <v>1347.1058800021019</v>
      </c>
      <c r="M4886" s="471">
        <f t="shared" si="535"/>
        <v>1546.0314085468135</v>
      </c>
      <c r="N4886" s="467">
        <f t="shared" si="540"/>
        <v>0</v>
      </c>
      <c r="O4886" s="475" t="str">
        <f t="shared" si="541"/>
        <v/>
      </c>
    </row>
    <row r="4887" spans="1:15" hidden="1">
      <c r="A4887" s="475">
        <f t="shared" si="536"/>
        <v>43647</v>
      </c>
      <c r="B4887" s="475">
        <v>43669</v>
      </c>
      <c r="C4887" s="467">
        <v>14</v>
      </c>
      <c r="D4887" s="467">
        <v>1497</v>
      </c>
      <c r="E4887" s="467">
        <v>2</v>
      </c>
      <c r="F4887" s="467">
        <v>19</v>
      </c>
      <c r="G4887" s="467">
        <f t="array" ref="G4887">MAX(IF($A$2:$A$8761=A4887,$D$2:$D$8761))</f>
        <v>1590</v>
      </c>
      <c r="H4887" s="467">
        <f t="shared" si="537"/>
        <v>0</v>
      </c>
      <c r="I4887" s="475" t="str">
        <f t="shared" si="538"/>
        <v/>
      </c>
      <c r="J4887" s="471">
        <f>'Potential Projects'!D4888</f>
        <v>7.3427207572023789</v>
      </c>
      <c r="K4887" s="471">
        <f>'Potential Projects'!E4888</f>
        <v>50.240860997634918</v>
      </c>
      <c r="L4887" s="476">
        <f t="shared" si="539"/>
        <v>1418.4164182451627</v>
      </c>
      <c r="M4887" s="471">
        <f t="shared" si="535"/>
        <v>1546.0314085468135</v>
      </c>
      <c r="N4887" s="467">
        <f t="shared" si="540"/>
        <v>0</v>
      </c>
      <c r="O4887" s="475" t="str">
        <f t="shared" si="541"/>
        <v/>
      </c>
    </row>
    <row r="4888" spans="1:15" hidden="1">
      <c r="A4888" s="475">
        <f t="shared" si="536"/>
        <v>43647</v>
      </c>
      <c r="B4888" s="475">
        <v>43669</v>
      </c>
      <c r="C4888" s="467">
        <v>15</v>
      </c>
      <c r="D4888" s="467">
        <v>1520</v>
      </c>
      <c r="E4888" s="467">
        <v>3</v>
      </c>
      <c r="F4888" s="467">
        <v>19</v>
      </c>
      <c r="G4888" s="467">
        <f t="array" ref="G4888">MAX(IF($A$2:$A$8761=A4888,$D$2:$D$8761))</f>
        <v>1590</v>
      </c>
      <c r="H4888" s="467">
        <f t="shared" si="537"/>
        <v>0</v>
      </c>
      <c r="I4888" s="475" t="str">
        <f t="shared" si="538"/>
        <v/>
      </c>
      <c r="J4888" s="471">
        <f>'Potential Projects'!D4889</f>
        <v>4.1241412330809162</v>
      </c>
      <c r="K4888" s="471">
        <f>'Potential Projects'!E4889</f>
        <v>24.392936949043218</v>
      </c>
      <c r="L4888" s="476">
        <f t="shared" si="539"/>
        <v>1469.4829218178759</v>
      </c>
      <c r="M4888" s="471">
        <f t="shared" si="535"/>
        <v>1546.0314085468135</v>
      </c>
      <c r="N4888" s="467">
        <f t="shared" si="540"/>
        <v>0</v>
      </c>
      <c r="O4888" s="475" t="str">
        <f t="shared" si="541"/>
        <v/>
      </c>
    </row>
    <row r="4889" spans="1:15" hidden="1">
      <c r="A4889" s="475">
        <f t="shared" si="536"/>
        <v>43647</v>
      </c>
      <c r="B4889" s="475">
        <v>43669</v>
      </c>
      <c r="C4889" s="467">
        <v>16</v>
      </c>
      <c r="D4889" s="467">
        <v>1573</v>
      </c>
      <c r="E4889" s="467">
        <v>12</v>
      </c>
      <c r="F4889" s="467">
        <v>19</v>
      </c>
      <c r="G4889" s="467">
        <f t="array" ref="G4889">MAX(IF($A$2:$A$8761=A4889,$D$2:$D$8761))</f>
        <v>1590</v>
      </c>
      <c r="H4889" s="467">
        <f t="shared" si="537"/>
        <v>0</v>
      </c>
      <c r="I4889" s="475" t="str">
        <f t="shared" si="538"/>
        <v/>
      </c>
      <c r="J4889" s="471">
        <f>'Potential Projects'!D4890</f>
        <v>6.2901629257837959</v>
      </c>
      <c r="K4889" s="471">
        <f>'Potential Projects'!E4890</f>
        <v>11.582010212857449</v>
      </c>
      <c r="L4889" s="476">
        <f t="shared" si="539"/>
        <v>1524.1278268613587</v>
      </c>
      <c r="M4889" s="471">
        <f t="shared" si="535"/>
        <v>1546.0314085468135</v>
      </c>
      <c r="N4889" s="467">
        <f t="shared" si="540"/>
        <v>0</v>
      </c>
      <c r="O4889" s="475" t="str">
        <f t="shared" si="541"/>
        <v/>
      </c>
    </row>
    <row r="4890" spans="1:15">
      <c r="A4890" s="475">
        <f t="shared" si="536"/>
        <v>43647</v>
      </c>
      <c r="B4890" s="475">
        <v>43669</v>
      </c>
      <c r="C4890" s="467">
        <v>17</v>
      </c>
      <c r="D4890" s="467">
        <v>1590</v>
      </c>
      <c r="E4890" s="467">
        <v>19</v>
      </c>
      <c r="F4890" s="467">
        <v>19</v>
      </c>
      <c r="G4890" s="467">
        <f t="array" ref="G4890">MAX(IF($A$2:$A$8761=A4890,$D$2:$D$8761))</f>
        <v>1590</v>
      </c>
      <c r="H4890" s="467">
        <f t="shared" si="537"/>
        <v>1</v>
      </c>
      <c r="I4890" s="475">
        <f t="shared" si="538"/>
        <v>43669</v>
      </c>
      <c r="J4890" s="471">
        <f>'Potential Projects'!D4891</f>
        <v>2.8896510102709199</v>
      </c>
      <c r="K4890" s="471">
        <f>'Potential Projects'!E4891</f>
        <v>3.0789404429155018</v>
      </c>
      <c r="L4890" s="476">
        <f t="shared" si="539"/>
        <v>1546.0314085468135</v>
      </c>
      <c r="M4890" s="471">
        <f t="shared" si="535"/>
        <v>1546.0314085468135</v>
      </c>
      <c r="N4890" s="467">
        <f t="shared" si="540"/>
        <v>1</v>
      </c>
      <c r="O4890" s="475">
        <f t="shared" si="541"/>
        <v>43669</v>
      </c>
    </row>
    <row r="4891" spans="1:15" hidden="1">
      <c r="A4891" s="475">
        <f t="shared" si="536"/>
        <v>43647</v>
      </c>
      <c r="B4891" s="475">
        <v>43669</v>
      </c>
      <c r="C4891" s="467">
        <v>18</v>
      </c>
      <c r="D4891" s="467">
        <v>1555</v>
      </c>
      <c r="E4891" s="467">
        <v>25</v>
      </c>
      <c r="F4891" s="467">
        <v>18</v>
      </c>
      <c r="G4891" s="467">
        <f t="array" ref="G4891">MAX(IF($A$2:$A$8761=A4891,$D$2:$D$8761))</f>
        <v>1590</v>
      </c>
      <c r="H4891" s="467">
        <f t="shared" si="537"/>
        <v>0</v>
      </c>
      <c r="I4891" s="475" t="str">
        <f t="shared" si="538"/>
        <v/>
      </c>
      <c r="J4891" s="471">
        <f>'Potential Projects'!D4892</f>
        <v>2.8644978163150112</v>
      </c>
      <c r="K4891" s="471">
        <f>'Potential Projects'!E4892</f>
        <v>3.186891098688454</v>
      </c>
      <c r="L4891" s="476">
        <f t="shared" si="539"/>
        <v>1505.9486110849966</v>
      </c>
      <c r="M4891" s="471">
        <f t="shared" si="535"/>
        <v>1546.0314085468135</v>
      </c>
      <c r="N4891" s="467">
        <f t="shared" si="540"/>
        <v>0</v>
      </c>
      <c r="O4891" s="475" t="str">
        <f t="shared" si="541"/>
        <v/>
      </c>
    </row>
    <row r="4892" spans="1:15" hidden="1">
      <c r="A4892" s="475">
        <f t="shared" si="536"/>
        <v>43647</v>
      </c>
      <c r="B4892" s="475">
        <v>43669</v>
      </c>
      <c r="C4892" s="467">
        <v>19</v>
      </c>
      <c r="D4892" s="467">
        <v>1526</v>
      </c>
      <c r="E4892" s="467">
        <v>22</v>
      </c>
      <c r="F4892" s="467">
        <v>13</v>
      </c>
      <c r="G4892" s="467">
        <f t="array" ref="G4892">MAX(IF($A$2:$A$8761=A4892,$D$2:$D$8761))</f>
        <v>1590</v>
      </c>
      <c r="H4892" s="467">
        <f t="shared" si="537"/>
        <v>0</v>
      </c>
      <c r="I4892" s="475" t="str">
        <f t="shared" si="538"/>
        <v/>
      </c>
      <c r="J4892" s="471">
        <f>'Potential Projects'!D4893</f>
        <v>7.3255538487091751</v>
      </c>
      <c r="K4892" s="471">
        <f>'Potential Projects'!E4893</f>
        <v>8.3489662975704153</v>
      </c>
      <c r="L4892" s="476">
        <f t="shared" si="539"/>
        <v>1475.3254798537205</v>
      </c>
      <c r="M4892" s="471">
        <f t="shared" si="535"/>
        <v>1546.0314085468135</v>
      </c>
      <c r="N4892" s="467">
        <f t="shared" si="540"/>
        <v>0</v>
      </c>
      <c r="O4892" s="475" t="str">
        <f t="shared" si="541"/>
        <v/>
      </c>
    </row>
    <row r="4893" spans="1:15" hidden="1">
      <c r="A4893" s="475">
        <f t="shared" si="536"/>
        <v>43647</v>
      </c>
      <c r="B4893" s="475">
        <v>43669</v>
      </c>
      <c r="C4893" s="467">
        <v>20</v>
      </c>
      <c r="D4893" s="467">
        <v>1477</v>
      </c>
      <c r="E4893" s="467">
        <v>2</v>
      </c>
      <c r="F4893" s="467">
        <v>2</v>
      </c>
      <c r="G4893" s="467">
        <f t="array" ref="G4893">MAX(IF($A$2:$A$8761=A4893,$D$2:$D$8761))</f>
        <v>1590</v>
      </c>
      <c r="H4893" s="467">
        <f t="shared" si="537"/>
        <v>0</v>
      </c>
      <c r="I4893" s="475" t="str">
        <f t="shared" si="538"/>
        <v/>
      </c>
      <c r="J4893" s="471">
        <f>'Potential Projects'!D4894</f>
        <v>5.1468156464143249</v>
      </c>
      <c r="K4893" s="471">
        <f>'Potential Projects'!E4894</f>
        <v>24.70270839604386</v>
      </c>
      <c r="L4893" s="476">
        <f t="shared" si="539"/>
        <v>1443.1504759575419</v>
      </c>
      <c r="M4893" s="471">
        <f t="shared" si="535"/>
        <v>1546.0314085468135</v>
      </c>
      <c r="N4893" s="467">
        <f t="shared" si="540"/>
        <v>0</v>
      </c>
      <c r="O4893" s="475" t="str">
        <f t="shared" si="541"/>
        <v/>
      </c>
    </row>
    <row r="4894" spans="1:15" hidden="1">
      <c r="A4894" s="475">
        <f t="shared" si="536"/>
        <v>43647</v>
      </c>
      <c r="B4894" s="475">
        <v>43669</v>
      </c>
      <c r="C4894" s="467">
        <v>21</v>
      </c>
      <c r="D4894" s="467">
        <v>1377</v>
      </c>
      <c r="E4894" s="467">
        <v>20</v>
      </c>
      <c r="F4894" s="467">
        <v>0</v>
      </c>
      <c r="G4894" s="467">
        <f t="array" ref="G4894">MAX(IF($A$2:$A$8761=A4894,$D$2:$D$8761))</f>
        <v>1590</v>
      </c>
      <c r="H4894" s="467">
        <f t="shared" si="537"/>
        <v>0</v>
      </c>
      <c r="I4894" s="475" t="str">
        <f t="shared" si="538"/>
        <v/>
      </c>
      <c r="J4894" s="471">
        <f>'Potential Projects'!D4895</f>
        <v>1.9063896591037754</v>
      </c>
      <c r="K4894" s="471">
        <f>'Potential Projects'!E4895</f>
        <v>28.549037196301871</v>
      </c>
      <c r="L4894" s="476">
        <f t="shared" si="539"/>
        <v>1326.5445731445943</v>
      </c>
      <c r="M4894" s="471">
        <f t="shared" si="535"/>
        <v>1546.0314085468135</v>
      </c>
      <c r="N4894" s="467">
        <f t="shared" si="540"/>
        <v>0</v>
      </c>
      <c r="O4894" s="475" t="str">
        <f t="shared" si="541"/>
        <v/>
      </c>
    </row>
    <row r="4895" spans="1:15" hidden="1">
      <c r="A4895" s="475">
        <f t="shared" si="536"/>
        <v>43647</v>
      </c>
      <c r="B4895" s="475">
        <v>43669</v>
      </c>
      <c r="C4895" s="467">
        <v>22</v>
      </c>
      <c r="D4895" s="467">
        <v>1169</v>
      </c>
      <c r="E4895" s="467">
        <v>31</v>
      </c>
      <c r="F4895" s="467">
        <v>0</v>
      </c>
      <c r="G4895" s="467">
        <f t="array" ref="G4895">MAX(IF($A$2:$A$8761=A4895,$D$2:$D$8761))</f>
        <v>1590</v>
      </c>
      <c r="H4895" s="467">
        <f t="shared" si="537"/>
        <v>0</v>
      </c>
      <c r="I4895" s="475" t="str">
        <f t="shared" si="538"/>
        <v/>
      </c>
      <c r="J4895" s="471">
        <f>'Potential Projects'!D4896</f>
        <v>1.9400821325655626</v>
      </c>
      <c r="K4895" s="471">
        <f>'Potential Projects'!E4896</f>
        <v>13.917029832294128</v>
      </c>
      <c r="L4895" s="476">
        <f t="shared" si="539"/>
        <v>1122.1428880351405</v>
      </c>
      <c r="M4895" s="471">
        <f t="shared" si="535"/>
        <v>1546.0314085468135</v>
      </c>
      <c r="N4895" s="467">
        <f t="shared" si="540"/>
        <v>0</v>
      </c>
      <c r="O4895" s="475" t="str">
        <f t="shared" si="541"/>
        <v/>
      </c>
    </row>
    <row r="4896" spans="1:15" hidden="1">
      <c r="A4896" s="475">
        <f t="shared" si="536"/>
        <v>43647</v>
      </c>
      <c r="B4896" s="475">
        <v>43669</v>
      </c>
      <c r="C4896" s="467">
        <v>23</v>
      </c>
      <c r="D4896" s="467">
        <v>1047</v>
      </c>
      <c r="E4896" s="467">
        <v>9</v>
      </c>
      <c r="F4896" s="467">
        <v>0</v>
      </c>
      <c r="G4896" s="467">
        <f t="array" ref="G4896">MAX(IF($A$2:$A$8761=A4896,$D$2:$D$8761))</f>
        <v>1590</v>
      </c>
      <c r="H4896" s="467">
        <f t="shared" si="537"/>
        <v>0</v>
      </c>
      <c r="I4896" s="475" t="str">
        <f t="shared" si="538"/>
        <v/>
      </c>
      <c r="J4896" s="471">
        <f>'Potential Projects'!D4897</f>
        <v>0.62993925973820775</v>
      </c>
      <c r="K4896" s="471">
        <f>'Potential Projects'!E4897</f>
        <v>3.347252580090303</v>
      </c>
      <c r="L4896" s="476">
        <f t="shared" si="539"/>
        <v>1034.0228081601715</v>
      </c>
      <c r="M4896" s="471">
        <f t="shared" si="535"/>
        <v>1546.0314085468135</v>
      </c>
      <c r="N4896" s="467">
        <f t="shared" si="540"/>
        <v>0</v>
      </c>
      <c r="O4896" s="475" t="str">
        <f t="shared" si="541"/>
        <v/>
      </c>
    </row>
    <row r="4897" spans="1:15" hidden="1">
      <c r="A4897" s="475">
        <f t="shared" si="536"/>
        <v>43647</v>
      </c>
      <c r="B4897" s="475">
        <v>43669</v>
      </c>
      <c r="C4897" s="467">
        <v>24</v>
      </c>
      <c r="D4897" s="467">
        <v>967</v>
      </c>
      <c r="E4897" s="467">
        <v>65</v>
      </c>
      <c r="F4897" s="467">
        <v>0</v>
      </c>
      <c r="G4897" s="467">
        <f t="array" ref="G4897">MAX(IF($A$2:$A$8761=A4897,$D$2:$D$8761))</f>
        <v>1590</v>
      </c>
      <c r="H4897" s="467">
        <f t="shared" si="537"/>
        <v>0</v>
      </c>
      <c r="I4897" s="475" t="str">
        <f t="shared" si="538"/>
        <v/>
      </c>
      <c r="J4897" s="471">
        <f>'Potential Projects'!D4898</f>
        <v>1.2154074701740438</v>
      </c>
      <c r="K4897" s="471">
        <f>'Potential Projects'!E4898</f>
        <v>4.0504963448720703</v>
      </c>
      <c r="L4897" s="476">
        <f t="shared" si="539"/>
        <v>896.73409618495396</v>
      </c>
      <c r="M4897" s="471">
        <f t="shared" si="535"/>
        <v>1546.0314085468135</v>
      </c>
      <c r="N4897" s="467">
        <f t="shared" si="540"/>
        <v>0</v>
      </c>
      <c r="O4897" s="475" t="str">
        <f t="shared" si="541"/>
        <v/>
      </c>
    </row>
    <row r="4898" spans="1:15" hidden="1">
      <c r="A4898" s="475">
        <f t="shared" si="536"/>
        <v>43647</v>
      </c>
      <c r="B4898" s="475">
        <v>43670</v>
      </c>
      <c r="C4898" s="467">
        <v>1</v>
      </c>
      <c r="D4898" s="467">
        <v>915</v>
      </c>
      <c r="E4898" s="467">
        <v>44</v>
      </c>
      <c r="F4898" s="467">
        <v>0</v>
      </c>
      <c r="G4898" s="467">
        <f t="array" ref="G4898">MAX(IF($A$2:$A$8761=A4898,$D$2:$D$8761))</f>
        <v>1590</v>
      </c>
      <c r="H4898" s="467">
        <f t="shared" si="537"/>
        <v>0</v>
      </c>
      <c r="I4898" s="475" t="str">
        <f t="shared" si="538"/>
        <v/>
      </c>
      <c r="J4898" s="471">
        <f>'Potential Projects'!D4899</f>
        <v>0.87019324885142146</v>
      </c>
      <c r="K4898" s="471">
        <f>'Potential Projects'!E4899</f>
        <v>5.2379535583745431</v>
      </c>
      <c r="L4898" s="476">
        <f t="shared" si="539"/>
        <v>864.89185319277408</v>
      </c>
      <c r="M4898" s="471">
        <f t="shared" si="535"/>
        <v>1546.0314085468135</v>
      </c>
      <c r="N4898" s="467">
        <f t="shared" si="540"/>
        <v>0</v>
      </c>
      <c r="O4898" s="475" t="str">
        <f t="shared" si="541"/>
        <v/>
      </c>
    </row>
    <row r="4899" spans="1:15" hidden="1">
      <c r="A4899" s="475">
        <f t="shared" si="536"/>
        <v>43647</v>
      </c>
      <c r="B4899" s="475">
        <v>43670</v>
      </c>
      <c r="C4899" s="467">
        <v>2</v>
      </c>
      <c r="D4899" s="467">
        <v>850</v>
      </c>
      <c r="E4899" s="467">
        <v>67</v>
      </c>
      <c r="F4899" s="467">
        <v>0</v>
      </c>
      <c r="G4899" s="467">
        <f t="array" ref="G4899">MAX(IF($A$2:$A$8761=A4899,$D$2:$D$8761))</f>
        <v>1590</v>
      </c>
      <c r="H4899" s="467">
        <f t="shared" si="537"/>
        <v>0</v>
      </c>
      <c r="I4899" s="475" t="str">
        <f t="shared" si="538"/>
        <v/>
      </c>
      <c r="J4899" s="471">
        <f>'Potential Projects'!D4900</f>
        <v>5.5923265041910817</v>
      </c>
      <c r="K4899" s="471">
        <f>'Potential Projects'!E4900</f>
        <v>12.450308965813804</v>
      </c>
      <c r="L4899" s="476">
        <f t="shared" si="539"/>
        <v>764.95736452999517</v>
      </c>
      <c r="M4899" s="471">
        <f t="shared" si="535"/>
        <v>1546.0314085468135</v>
      </c>
      <c r="N4899" s="467">
        <f t="shared" si="540"/>
        <v>0</v>
      </c>
      <c r="O4899" s="475" t="str">
        <f t="shared" si="541"/>
        <v/>
      </c>
    </row>
    <row r="4900" spans="1:15" hidden="1">
      <c r="A4900" s="475">
        <f t="shared" si="536"/>
        <v>43647</v>
      </c>
      <c r="B4900" s="475">
        <v>43670</v>
      </c>
      <c r="C4900" s="467">
        <v>3</v>
      </c>
      <c r="D4900" s="467">
        <v>798</v>
      </c>
      <c r="E4900" s="467">
        <v>32</v>
      </c>
      <c r="F4900" s="467">
        <v>0</v>
      </c>
      <c r="G4900" s="467">
        <f t="array" ref="G4900">MAX(IF($A$2:$A$8761=A4900,$D$2:$D$8761))</f>
        <v>1590</v>
      </c>
      <c r="H4900" s="467">
        <f t="shared" si="537"/>
        <v>0</v>
      </c>
      <c r="I4900" s="475" t="str">
        <f t="shared" si="538"/>
        <v/>
      </c>
      <c r="J4900" s="471">
        <f>'Potential Projects'!D4901</f>
        <v>4.0618475867806216</v>
      </c>
      <c r="K4900" s="471">
        <f>'Potential Projects'!E4901</f>
        <v>24.228664211997419</v>
      </c>
      <c r="L4900" s="476">
        <f t="shared" si="539"/>
        <v>737.70948820122203</v>
      </c>
      <c r="M4900" s="471">
        <f t="shared" si="535"/>
        <v>1546.0314085468135</v>
      </c>
      <c r="N4900" s="467">
        <f t="shared" si="540"/>
        <v>0</v>
      </c>
      <c r="O4900" s="475" t="str">
        <f t="shared" si="541"/>
        <v/>
      </c>
    </row>
    <row r="4901" spans="1:15" hidden="1">
      <c r="A4901" s="475">
        <f t="shared" si="536"/>
        <v>43647</v>
      </c>
      <c r="B4901" s="475">
        <v>43670</v>
      </c>
      <c r="C4901" s="467">
        <v>4</v>
      </c>
      <c r="D4901" s="467">
        <v>802</v>
      </c>
      <c r="E4901" s="467">
        <v>88</v>
      </c>
      <c r="F4901" s="467">
        <v>0</v>
      </c>
      <c r="G4901" s="467">
        <f t="array" ref="G4901">MAX(IF($A$2:$A$8761=A4901,$D$2:$D$8761))</f>
        <v>1590</v>
      </c>
      <c r="H4901" s="467">
        <f t="shared" si="537"/>
        <v>0</v>
      </c>
      <c r="I4901" s="475" t="str">
        <f t="shared" si="538"/>
        <v/>
      </c>
      <c r="J4901" s="471">
        <f>'Potential Projects'!D4902</f>
        <v>2.3441817175816326</v>
      </c>
      <c r="K4901" s="471">
        <f>'Potential Projects'!E4902</f>
        <v>18.087992850999786</v>
      </c>
      <c r="L4901" s="476">
        <f t="shared" si="539"/>
        <v>693.56782543141867</v>
      </c>
      <c r="M4901" s="471">
        <f t="shared" si="535"/>
        <v>1546.0314085468135</v>
      </c>
      <c r="N4901" s="467">
        <f t="shared" si="540"/>
        <v>0</v>
      </c>
      <c r="O4901" s="475" t="str">
        <f t="shared" si="541"/>
        <v/>
      </c>
    </row>
    <row r="4902" spans="1:15" hidden="1">
      <c r="A4902" s="475">
        <f t="shared" si="536"/>
        <v>43647</v>
      </c>
      <c r="B4902" s="475">
        <v>43670</v>
      </c>
      <c r="C4902" s="467">
        <v>5</v>
      </c>
      <c r="D4902" s="467">
        <v>782</v>
      </c>
      <c r="E4902" s="467">
        <v>84</v>
      </c>
      <c r="F4902" s="467">
        <v>0</v>
      </c>
      <c r="G4902" s="467">
        <f t="array" ref="G4902">MAX(IF($A$2:$A$8761=A4902,$D$2:$D$8761))</f>
        <v>1590</v>
      </c>
      <c r="H4902" s="467">
        <f t="shared" si="537"/>
        <v>0</v>
      </c>
      <c r="I4902" s="475" t="str">
        <f t="shared" si="538"/>
        <v/>
      </c>
      <c r="J4902" s="471">
        <f>'Potential Projects'!D4903</f>
        <v>0</v>
      </c>
      <c r="K4902" s="471">
        <f>'Potential Projects'!E4903</f>
        <v>36.510006933992692</v>
      </c>
      <c r="L4902" s="476">
        <f t="shared" si="539"/>
        <v>661.48999306600729</v>
      </c>
      <c r="M4902" s="471">
        <f t="shared" si="535"/>
        <v>1546.0314085468135</v>
      </c>
      <c r="N4902" s="467">
        <f t="shared" si="540"/>
        <v>0</v>
      </c>
      <c r="O4902" s="475" t="str">
        <f t="shared" si="541"/>
        <v/>
      </c>
    </row>
    <row r="4903" spans="1:15" hidden="1">
      <c r="A4903" s="475">
        <f t="shared" si="536"/>
        <v>43647</v>
      </c>
      <c r="B4903" s="475">
        <v>43670</v>
      </c>
      <c r="C4903" s="467">
        <v>6</v>
      </c>
      <c r="D4903" s="467">
        <v>797</v>
      </c>
      <c r="E4903" s="467">
        <v>99</v>
      </c>
      <c r="F4903" s="467">
        <v>1</v>
      </c>
      <c r="G4903" s="467">
        <f t="array" ref="G4903">MAX(IF($A$2:$A$8761=A4903,$D$2:$D$8761))</f>
        <v>1590</v>
      </c>
      <c r="H4903" s="467">
        <f t="shared" si="537"/>
        <v>0</v>
      </c>
      <c r="I4903" s="475" t="str">
        <f t="shared" si="538"/>
        <v/>
      </c>
      <c r="J4903" s="471">
        <f>'Potential Projects'!D4904</f>
        <v>3.072367194730703</v>
      </c>
      <c r="K4903" s="471">
        <f>'Potential Projects'!E4904</f>
        <v>33.78542625241883</v>
      </c>
      <c r="L4903" s="476">
        <f t="shared" si="539"/>
        <v>660.14220655285044</v>
      </c>
      <c r="M4903" s="471">
        <f t="shared" si="535"/>
        <v>1546.0314085468135</v>
      </c>
      <c r="N4903" s="467">
        <f t="shared" si="540"/>
        <v>0</v>
      </c>
      <c r="O4903" s="475" t="str">
        <f t="shared" si="541"/>
        <v/>
      </c>
    </row>
    <row r="4904" spans="1:15" hidden="1">
      <c r="A4904" s="475">
        <f t="shared" si="536"/>
        <v>43647</v>
      </c>
      <c r="B4904" s="475">
        <v>43670</v>
      </c>
      <c r="C4904" s="467">
        <v>7</v>
      </c>
      <c r="D4904" s="467">
        <v>881</v>
      </c>
      <c r="E4904" s="467">
        <v>98</v>
      </c>
      <c r="F4904" s="467">
        <v>7</v>
      </c>
      <c r="G4904" s="467">
        <f t="array" ref="G4904">MAX(IF($A$2:$A$8761=A4904,$D$2:$D$8761))</f>
        <v>1590</v>
      </c>
      <c r="H4904" s="467">
        <f t="shared" si="537"/>
        <v>0</v>
      </c>
      <c r="I4904" s="475" t="str">
        <f t="shared" si="538"/>
        <v/>
      </c>
      <c r="J4904" s="471">
        <f>'Potential Projects'!D4905</f>
        <v>1.7215429690602853</v>
      </c>
      <c r="K4904" s="471">
        <f>'Potential Projects'!E4905</f>
        <v>23.149157654267903</v>
      </c>
      <c r="L4904" s="476">
        <f t="shared" si="539"/>
        <v>751.12929937667184</v>
      </c>
      <c r="M4904" s="471">
        <f t="shared" si="535"/>
        <v>1546.0314085468135</v>
      </c>
      <c r="N4904" s="467">
        <f t="shared" si="540"/>
        <v>0</v>
      </c>
      <c r="O4904" s="475" t="str">
        <f t="shared" si="541"/>
        <v/>
      </c>
    </row>
    <row r="4905" spans="1:15" hidden="1">
      <c r="A4905" s="475">
        <f t="shared" si="536"/>
        <v>43647</v>
      </c>
      <c r="B4905" s="475">
        <v>43670</v>
      </c>
      <c r="C4905" s="467">
        <v>8</v>
      </c>
      <c r="D4905" s="467">
        <v>972</v>
      </c>
      <c r="E4905" s="467">
        <v>100</v>
      </c>
      <c r="F4905" s="467">
        <v>18</v>
      </c>
      <c r="G4905" s="467">
        <f t="array" ref="G4905">MAX(IF($A$2:$A$8761=A4905,$D$2:$D$8761))</f>
        <v>1590</v>
      </c>
      <c r="H4905" s="467">
        <f t="shared" si="537"/>
        <v>0</v>
      </c>
      <c r="I4905" s="475" t="str">
        <f t="shared" si="538"/>
        <v/>
      </c>
      <c r="J4905" s="471">
        <f>'Potential Projects'!D4906</f>
        <v>4.1837951646696479E-2</v>
      </c>
      <c r="K4905" s="471">
        <f>'Potential Projects'!E4906</f>
        <v>19.905162223177811</v>
      </c>
      <c r="L4905" s="476">
        <f t="shared" si="539"/>
        <v>834.05299982517545</v>
      </c>
      <c r="M4905" s="471">
        <f t="shared" si="535"/>
        <v>1546.0314085468135</v>
      </c>
      <c r="N4905" s="467">
        <f t="shared" si="540"/>
        <v>0</v>
      </c>
      <c r="O4905" s="475" t="str">
        <f t="shared" si="541"/>
        <v/>
      </c>
    </row>
    <row r="4906" spans="1:15" hidden="1">
      <c r="A4906" s="475">
        <f t="shared" si="536"/>
        <v>43647</v>
      </c>
      <c r="B4906" s="475">
        <v>43670</v>
      </c>
      <c r="C4906" s="467">
        <v>9</v>
      </c>
      <c r="D4906" s="467">
        <v>1007</v>
      </c>
      <c r="E4906" s="467">
        <v>91</v>
      </c>
      <c r="F4906" s="467">
        <v>19</v>
      </c>
      <c r="G4906" s="467">
        <f t="array" ref="G4906">MAX(IF($A$2:$A$8761=A4906,$D$2:$D$8761))</f>
        <v>1590</v>
      </c>
      <c r="H4906" s="467">
        <f t="shared" si="537"/>
        <v>0</v>
      </c>
      <c r="I4906" s="475" t="str">
        <f t="shared" si="538"/>
        <v/>
      </c>
      <c r="J4906" s="471">
        <f>'Potential Projects'!D4907</f>
        <v>0</v>
      </c>
      <c r="K4906" s="471">
        <f>'Potential Projects'!E4907</f>
        <v>22.521792248978716</v>
      </c>
      <c r="L4906" s="476">
        <f t="shared" si="539"/>
        <v>874.47820775102127</v>
      </c>
      <c r="M4906" s="471">
        <f t="shared" si="535"/>
        <v>1546.0314085468135</v>
      </c>
      <c r="N4906" s="467">
        <f t="shared" si="540"/>
        <v>0</v>
      </c>
      <c r="O4906" s="475" t="str">
        <f t="shared" si="541"/>
        <v/>
      </c>
    </row>
    <row r="4907" spans="1:15" hidden="1">
      <c r="A4907" s="475">
        <f t="shared" si="536"/>
        <v>43647</v>
      </c>
      <c r="B4907" s="475">
        <v>43670</v>
      </c>
      <c r="C4907" s="467">
        <v>10</v>
      </c>
      <c r="D4907" s="467">
        <v>1062</v>
      </c>
      <c r="E4907" s="467">
        <v>84</v>
      </c>
      <c r="F4907" s="467">
        <v>19</v>
      </c>
      <c r="G4907" s="467">
        <f t="array" ref="G4907">MAX(IF($A$2:$A$8761=A4907,$D$2:$D$8761))</f>
        <v>1590</v>
      </c>
      <c r="H4907" s="467">
        <f t="shared" si="537"/>
        <v>0</v>
      </c>
      <c r="I4907" s="475" t="str">
        <f t="shared" si="538"/>
        <v/>
      </c>
      <c r="J4907" s="471">
        <f>'Potential Projects'!D4908</f>
        <v>0</v>
      </c>
      <c r="K4907" s="471">
        <f>'Potential Projects'!E4908</f>
        <v>36.831512147925181</v>
      </c>
      <c r="L4907" s="476">
        <f t="shared" si="539"/>
        <v>922.1684878520748</v>
      </c>
      <c r="M4907" s="471">
        <f t="shared" si="535"/>
        <v>1546.0314085468135</v>
      </c>
      <c r="N4907" s="467">
        <f t="shared" si="540"/>
        <v>0</v>
      </c>
      <c r="O4907" s="475" t="str">
        <f t="shared" si="541"/>
        <v/>
      </c>
    </row>
    <row r="4908" spans="1:15" hidden="1">
      <c r="A4908" s="475">
        <f t="shared" si="536"/>
        <v>43647</v>
      </c>
      <c r="B4908" s="475">
        <v>43670</v>
      </c>
      <c r="C4908" s="467">
        <v>11</v>
      </c>
      <c r="D4908" s="467">
        <v>1105</v>
      </c>
      <c r="E4908" s="467">
        <v>93</v>
      </c>
      <c r="F4908" s="467">
        <v>19</v>
      </c>
      <c r="G4908" s="467">
        <f t="array" ref="G4908">MAX(IF($A$2:$A$8761=A4908,$D$2:$D$8761))</f>
        <v>1590</v>
      </c>
      <c r="H4908" s="467">
        <f t="shared" si="537"/>
        <v>0</v>
      </c>
      <c r="I4908" s="475" t="str">
        <f t="shared" si="538"/>
        <v/>
      </c>
      <c r="J4908" s="471">
        <f>'Potential Projects'!D4909</f>
        <v>0.62220592697132981</v>
      </c>
      <c r="K4908" s="471">
        <f>'Potential Projects'!E4909</f>
        <v>44.677490969683937</v>
      </c>
      <c r="L4908" s="476">
        <f t="shared" si="539"/>
        <v>947.70030310334471</v>
      </c>
      <c r="M4908" s="471">
        <f t="shared" si="535"/>
        <v>1546.0314085468135</v>
      </c>
      <c r="N4908" s="467">
        <f t="shared" si="540"/>
        <v>0</v>
      </c>
      <c r="O4908" s="475" t="str">
        <f t="shared" si="541"/>
        <v/>
      </c>
    </row>
    <row r="4909" spans="1:15" hidden="1">
      <c r="A4909" s="475">
        <f t="shared" si="536"/>
        <v>43647</v>
      </c>
      <c r="B4909" s="475">
        <v>43670</v>
      </c>
      <c r="C4909" s="467">
        <v>12</v>
      </c>
      <c r="D4909" s="467">
        <v>1110</v>
      </c>
      <c r="E4909" s="467">
        <v>88</v>
      </c>
      <c r="F4909" s="467">
        <v>19</v>
      </c>
      <c r="G4909" s="467">
        <f t="array" ref="G4909">MAX(IF($A$2:$A$8761=A4909,$D$2:$D$8761))</f>
        <v>1590</v>
      </c>
      <c r="H4909" s="467">
        <f t="shared" si="537"/>
        <v>0</v>
      </c>
      <c r="I4909" s="475" t="str">
        <f t="shared" si="538"/>
        <v/>
      </c>
      <c r="J4909" s="471">
        <f>'Potential Projects'!D4910</f>
        <v>1.3287679976824649</v>
      </c>
      <c r="K4909" s="471">
        <f>'Potential Projects'!E4910</f>
        <v>35.096479144270056</v>
      </c>
      <c r="L4909" s="476">
        <f t="shared" si="539"/>
        <v>966.57475285804753</v>
      </c>
      <c r="M4909" s="471">
        <f t="shared" si="535"/>
        <v>1546.0314085468135</v>
      </c>
      <c r="N4909" s="467">
        <f t="shared" si="540"/>
        <v>0</v>
      </c>
      <c r="O4909" s="475" t="str">
        <f t="shared" si="541"/>
        <v/>
      </c>
    </row>
    <row r="4910" spans="1:15" hidden="1">
      <c r="A4910" s="475">
        <f t="shared" si="536"/>
        <v>43647</v>
      </c>
      <c r="B4910" s="475">
        <v>43670</v>
      </c>
      <c r="C4910" s="467">
        <v>13</v>
      </c>
      <c r="D4910" s="467">
        <v>1139</v>
      </c>
      <c r="E4910" s="467">
        <v>76</v>
      </c>
      <c r="F4910" s="467">
        <v>20</v>
      </c>
      <c r="G4910" s="467">
        <f t="array" ref="G4910">MAX(IF($A$2:$A$8761=A4910,$D$2:$D$8761))</f>
        <v>1590</v>
      </c>
      <c r="H4910" s="467">
        <f t="shared" si="537"/>
        <v>0</v>
      </c>
      <c r="I4910" s="475" t="str">
        <f t="shared" si="538"/>
        <v/>
      </c>
      <c r="J4910" s="471">
        <f>'Potential Projects'!D4911</f>
        <v>1.1902779024294654</v>
      </c>
      <c r="K4910" s="471">
        <f>'Potential Projects'!E4911</f>
        <v>29.520593098258438</v>
      </c>
      <c r="L4910" s="476">
        <f t="shared" si="539"/>
        <v>1012.2891289993121</v>
      </c>
      <c r="M4910" s="471">
        <f t="shared" si="535"/>
        <v>1546.0314085468135</v>
      </c>
      <c r="N4910" s="467">
        <f t="shared" si="540"/>
        <v>0</v>
      </c>
      <c r="O4910" s="475" t="str">
        <f t="shared" si="541"/>
        <v/>
      </c>
    </row>
    <row r="4911" spans="1:15" hidden="1">
      <c r="A4911" s="475">
        <f t="shared" si="536"/>
        <v>43647</v>
      </c>
      <c r="B4911" s="475">
        <v>43670</v>
      </c>
      <c r="C4911" s="467">
        <v>14</v>
      </c>
      <c r="D4911" s="467">
        <v>1154</v>
      </c>
      <c r="E4911" s="467">
        <v>56</v>
      </c>
      <c r="F4911" s="467">
        <v>19</v>
      </c>
      <c r="G4911" s="467">
        <f t="array" ref="G4911">MAX(IF($A$2:$A$8761=A4911,$D$2:$D$8761))</f>
        <v>1590</v>
      </c>
      <c r="H4911" s="467">
        <f t="shared" si="537"/>
        <v>0</v>
      </c>
      <c r="I4911" s="475" t="str">
        <f t="shared" si="538"/>
        <v/>
      </c>
      <c r="J4911" s="471">
        <f>'Potential Projects'!D4912</f>
        <v>0.67838982739698961</v>
      </c>
      <c r="K4911" s="471">
        <f>'Potential Projects'!E4912</f>
        <v>32.809176843689528</v>
      </c>
      <c r="L4911" s="476">
        <f t="shared" si="539"/>
        <v>1045.5124333289134</v>
      </c>
      <c r="M4911" s="471">
        <f t="shared" si="535"/>
        <v>1546.0314085468135</v>
      </c>
      <c r="N4911" s="467">
        <f t="shared" si="540"/>
        <v>0</v>
      </c>
      <c r="O4911" s="475" t="str">
        <f t="shared" si="541"/>
        <v/>
      </c>
    </row>
    <row r="4912" spans="1:15" hidden="1">
      <c r="A4912" s="475">
        <f t="shared" si="536"/>
        <v>43647</v>
      </c>
      <c r="B4912" s="475">
        <v>43670</v>
      </c>
      <c r="C4912" s="467">
        <v>15</v>
      </c>
      <c r="D4912" s="467">
        <v>1191</v>
      </c>
      <c r="E4912" s="467">
        <v>39</v>
      </c>
      <c r="F4912" s="467">
        <v>19</v>
      </c>
      <c r="G4912" s="467">
        <f t="array" ref="G4912">MAX(IF($A$2:$A$8761=A4912,$D$2:$D$8761))</f>
        <v>1590</v>
      </c>
      <c r="H4912" s="467">
        <f t="shared" si="537"/>
        <v>0</v>
      </c>
      <c r="I4912" s="475" t="str">
        <f t="shared" si="538"/>
        <v/>
      </c>
      <c r="J4912" s="471">
        <f>'Potential Projects'!D4913</f>
        <v>0.40547684057016659</v>
      </c>
      <c r="K4912" s="471">
        <f>'Potential Projects'!E4913</f>
        <v>30.96306417974629</v>
      </c>
      <c r="L4912" s="476">
        <f t="shared" si="539"/>
        <v>1101.6314589796837</v>
      </c>
      <c r="M4912" s="471">
        <f t="shared" si="535"/>
        <v>1546.0314085468135</v>
      </c>
      <c r="N4912" s="467">
        <f t="shared" si="540"/>
        <v>0</v>
      </c>
      <c r="O4912" s="475" t="str">
        <f t="shared" si="541"/>
        <v/>
      </c>
    </row>
    <row r="4913" spans="1:15" hidden="1">
      <c r="A4913" s="475">
        <f t="shared" si="536"/>
        <v>43647</v>
      </c>
      <c r="B4913" s="475">
        <v>43670</v>
      </c>
      <c r="C4913" s="467">
        <v>16</v>
      </c>
      <c r="D4913" s="467">
        <v>1208</v>
      </c>
      <c r="E4913" s="467">
        <v>29</v>
      </c>
      <c r="F4913" s="467">
        <v>19</v>
      </c>
      <c r="G4913" s="467">
        <f t="array" ref="G4913">MAX(IF($A$2:$A$8761=A4913,$D$2:$D$8761))</f>
        <v>1590</v>
      </c>
      <c r="H4913" s="467">
        <f t="shared" si="537"/>
        <v>0</v>
      </c>
      <c r="I4913" s="475" t="str">
        <f t="shared" si="538"/>
        <v/>
      </c>
      <c r="J4913" s="471">
        <f>'Potential Projects'!D4914</f>
        <v>0.17248615629158365</v>
      </c>
      <c r="K4913" s="471">
        <f>'Potential Projects'!E4914</f>
        <v>13.216915072027524</v>
      </c>
      <c r="L4913" s="476">
        <f t="shared" si="539"/>
        <v>1146.6105987716808</v>
      </c>
      <c r="M4913" s="471">
        <f t="shared" si="535"/>
        <v>1546.0314085468135</v>
      </c>
      <c r="N4913" s="467">
        <f t="shared" si="540"/>
        <v>0</v>
      </c>
      <c r="O4913" s="475" t="str">
        <f t="shared" si="541"/>
        <v/>
      </c>
    </row>
    <row r="4914" spans="1:15" hidden="1">
      <c r="A4914" s="475">
        <f t="shared" si="536"/>
        <v>43647</v>
      </c>
      <c r="B4914" s="475">
        <v>43670</v>
      </c>
      <c r="C4914" s="467">
        <v>17</v>
      </c>
      <c r="D4914" s="467">
        <v>1208</v>
      </c>
      <c r="E4914" s="467">
        <v>18</v>
      </c>
      <c r="F4914" s="467">
        <v>19</v>
      </c>
      <c r="G4914" s="467">
        <f t="array" ref="G4914">MAX(IF($A$2:$A$8761=A4914,$D$2:$D$8761))</f>
        <v>1590</v>
      </c>
      <c r="H4914" s="467">
        <f t="shared" si="537"/>
        <v>0</v>
      </c>
      <c r="I4914" s="475" t="str">
        <f t="shared" si="538"/>
        <v/>
      </c>
      <c r="J4914" s="471">
        <f>'Potential Projects'!D4915</f>
        <v>0.19852419330243309</v>
      </c>
      <c r="K4914" s="471">
        <f>'Potential Projects'!E4915</f>
        <v>5.1769379703289617</v>
      </c>
      <c r="L4914" s="476">
        <f t="shared" si="539"/>
        <v>1165.6245378363685</v>
      </c>
      <c r="M4914" s="471">
        <f t="shared" si="535"/>
        <v>1546.0314085468135</v>
      </c>
      <c r="N4914" s="467">
        <f t="shared" si="540"/>
        <v>0</v>
      </c>
      <c r="O4914" s="475" t="str">
        <f t="shared" si="541"/>
        <v/>
      </c>
    </row>
    <row r="4915" spans="1:15" hidden="1">
      <c r="A4915" s="475">
        <f t="shared" si="536"/>
        <v>43647</v>
      </c>
      <c r="B4915" s="475">
        <v>43670</v>
      </c>
      <c r="C4915" s="467">
        <v>18</v>
      </c>
      <c r="D4915" s="467">
        <v>1220</v>
      </c>
      <c r="E4915" s="467">
        <v>16</v>
      </c>
      <c r="F4915" s="467">
        <v>19</v>
      </c>
      <c r="G4915" s="467">
        <f t="array" ref="G4915">MAX(IF($A$2:$A$8761=A4915,$D$2:$D$8761))</f>
        <v>1590</v>
      </c>
      <c r="H4915" s="467">
        <f t="shared" si="537"/>
        <v>0</v>
      </c>
      <c r="I4915" s="475" t="str">
        <f t="shared" si="538"/>
        <v/>
      </c>
      <c r="J4915" s="471">
        <f>'Potential Projects'!D4916</f>
        <v>3.7072437282337858</v>
      </c>
      <c r="K4915" s="471">
        <f>'Potential Projects'!E4916</f>
        <v>1.6247355944958073</v>
      </c>
      <c r="L4915" s="476">
        <f t="shared" si="539"/>
        <v>1179.6680206772703</v>
      </c>
      <c r="M4915" s="471">
        <f t="shared" si="535"/>
        <v>1546.0314085468135</v>
      </c>
      <c r="N4915" s="467">
        <f t="shared" si="540"/>
        <v>0</v>
      </c>
      <c r="O4915" s="475" t="str">
        <f t="shared" si="541"/>
        <v/>
      </c>
    </row>
    <row r="4916" spans="1:15" hidden="1">
      <c r="A4916" s="475">
        <f t="shared" si="536"/>
        <v>43647</v>
      </c>
      <c r="B4916" s="475">
        <v>43670</v>
      </c>
      <c r="C4916" s="467">
        <v>19</v>
      </c>
      <c r="D4916" s="467">
        <v>1193</v>
      </c>
      <c r="E4916" s="467">
        <v>9</v>
      </c>
      <c r="F4916" s="467">
        <v>15</v>
      </c>
      <c r="G4916" s="467">
        <f t="array" ref="G4916">MAX(IF($A$2:$A$8761=A4916,$D$2:$D$8761))</f>
        <v>1590</v>
      </c>
      <c r="H4916" s="467">
        <f t="shared" si="537"/>
        <v>0</v>
      </c>
      <c r="I4916" s="475" t="str">
        <f t="shared" si="538"/>
        <v/>
      </c>
      <c r="J4916" s="471">
        <f>'Potential Projects'!D4917</f>
        <v>23.639338161870882</v>
      </c>
      <c r="K4916" s="471">
        <f>'Potential Projects'!E4917</f>
        <v>0.40051257794022793</v>
      </c>
      <c r="L4916" s="476">
        <f t="shared" si="539"/>
        <v>1144.9601492601889</v>
      </c>
      <c r="M4916" s="471">
        <f t="shared" si="535"/>
        <v>1546.0314085468135</v>
      </c>
      <c r="N4916" s="467">
        <f t="shared" si="540"/>
        <v>0</v>
      </c>
      <c r="O4916" s="475" t="str">
        <f t="shared" si="541"/>
        <v/>
      </c>
    </row>
    <row r="4917" spans="1:15" hidden="1">
      <c r="A4917" s="475">
        <f t="shared" si="536"/>
        <v>43647</v>
      </c>
      <c r="B4917" s="475">
        <v>43670</v>
      </c>
      <c r="C4917" s="467">
        <v>20</v>
      </c>
      <c r="D4917" s="467">
        <v>1177</v>
      </c>
      <c r="E4917" s="467">
        <v>8</v>
      </c>
      <c r="F4917" s="467">
        <v>3</v>
      </c>
      <c r="G4917" s="467">
        <f t="array" ref="G4917">MAX(IF($A$2:$A$8761=A4917,$D$2:$D$8761))</f>
        <v>1590</v>
      </c>
      <c r="H4917" s="467">
        <f t="shared" si="537"/>
        <v>0</v>
      </c>
      <c r="I4917" s="475" t="str">
        <f t="shared" si="538"/>
        <v/>
      </c>
      <c r="J4917" s="471">
        <f>'Potential Projects'!D4918</f>
        <v>26.874310228824754</v>
      </c>
      <c r="K4917" s="471">
        <f>'Potential Projects'!E4918</f>
        <v>0.11107966028811007</v>
      </c>
      <c r="L4917" s="476">
        <f t="shared" si="539"/>
        <v>1139.0146101108871</v>
      </c>
      <c r="M4917" s="471">
        <f t="shared" si="535"/>
        <v>1546.0314085468135</v>
      </c>
      <c r="N4917" s="467">
        <f t="shared" si="540"/>
        <v>0</v>
      </c>
      <c r="O4917" s="475" t="str">
        <f t="shared" si="541"/>
        <v/>
      </c>
    </row>
    <row r="4918" spans="1:15" hidden="1">
      <c r="A4918" s="475">
        <f t="shared" si="536"/>
        <v>43647</v>
      </c>
      <c r="B4918" s="475">
        <v>43670</v>
      </c>
      <c r="C4918" s="467">
        <v>21</v>
      </c>
      <c r="D4918" s="467">
        <v>1105</v>
      </c>
      <c r="E4918" s="467">
        <v>11</v>
      </c>
      <c r="F4918" s="467">
        <v>0</v>
      </c>
      <c r="G4918" s="467">
        <f t="array" ref="G4918">MAX(IF($A$2:$A$8761=A4918,$D$2:$D$8761))</f>
        <v>1590</v>
      </c>
      <c r="H4918" s="467">
        <f t="shared" si="537"/>
        <v>0</v>
      </c>
      <c r="I4918" s="475" t="str">
        <f t="shared" si="538"/>
        <v/>
      </c>
      <c r="J4918" s="471">
        <f>'Potential Projects'!D4919</f>
        <v>18.886809849305056</v>
      </c>
      <c r="K4918" s="471">
        <f>'Potential Projects'!E4919</f>
        <v>3.1290045151580306E-2</v>
      </c>
      <c r="L4918" s="476">
        <f t="shared" si="539"/>
        <v>1075.0819001055434</v>
      </c>
      <c r="M4918" s="471">
        <f t="shared" si="535"/>
        <v>1546.0314085468135</v>
      </c>
      <c r="N4918" s="467">
        <f t="shared" si="540"/>
        <v>0</v>
      </c>
      <c r="O4918" s="475" t="str">
        <f t="shared" si="541"/>
        <v/>
      </c>
    </row>
    <row r="4919" spans="1:15" hidden="1">
      <c r="A4919" s="475">
        <f t="shared" si="536"/>
        <v>43647</v>
      </c>
      <c r="B4919" s="475">
        <v>43670</v>
      </c>
      <c r="C4919" s="467">
        <v>22</v>
      </c>
      <c r="D4919" s="467">
        <v>1072</v>
      </c>
      <c r="E4919" s="467">
        <v>21</v>
      </c>
      <c r="F4919" s="467">
        <v>0</v>
      </c>
      <c r="G4919" s="467">
        <f t="array" ref="G4919">MAX(IF($A$2:$A$8761=A4919,$D$2:$D$8761))</f>
        <v>1590</v>
      </c>
      <c r="H4919" s="467">
        <f t="shared" si="537"/>
        <v>0</v>
      </c>
      <c r="I4919" s="475" t="str">
        <f t="shared" si="538"/>
        <v/>
      </c>
      <c r="J4919" s="471">
        <f>'Potential Projects'!D4920</f>
        <v>18.810818516726837</v>
      </c>
      <c r="K4919" s="471">
        <f>'Potential Projects'!E4920</f>
        <v>0.83935546119114168</v>
      </c>
      <c r="L4919" s="476">
        <f t="shared" si="539"/>
        <v>1031.349826022082</v>
      </c>
      <c r="M4919" s="471">
        <f t="shared" si="535"/>
        <v>1546.0314085468135</v>
      </c>
      <c r="N4919" s="467">
        <f t="shared" si="540"/>
        <v>0</v>
      </c>
      <c r="O4919" s="475" t="str">
        <f t="shared" si="541"/>
        <v/>
      </c>
    </row>
    <row r="4920" spans="1:15" hidden="1">
      <c r="A4920" s="475">
        <f t="shared" si="536"/>
        <v>43647</v>
      </c>
      <c r="B4920" s="475">
        <v>43670</v>
      </c>
      <c r="C4920" s="467">
        <v>23</v>
      </c>
      <c r="D4920" s="467">
        <v>969</v>
      </c>
      <c r="E4920" s="467">
        <v>18</v>
      </c>
      <c r="F4920" s="467">
        <v>0</v>
      </c>
      <c r="G4920" s="467">
        <f t="array" ref="G4920">MAX(IF($A$2:$A$8761=A4920,$D$2:$D$8761))</f>
        <v>1590</v>
      </c>
      <c r="H4920" s="467">
        <f t="shared" si="537"/>
        <v>0</v>
      </c>
      <c r="I4920" s="475" t="str">
        <f t="shared" si="538"/>
        <v/>
      </c>
      <c r="J4920" s="471">
        <f>'Potential Projects'!D4921</f>
        <v>20.482621269152094</v>
      </c>
      <c r="K4920" s="471">
        <f>'Potential Projects'!E4921</f>
        <v>19.967742313480972</v>
      </c>
      <c r="L4920" s="476">
        <f t="shared" si="539"/>
        <v>910.54963641736697</v>
      </c>
      <c r="M4920" s="471">
        <f t="shared" si="535"/>
        <v>1546.0314085468135</v>
      </c>
      <c r="N4920" s="467">
        <f t="shared" si="540"/>
        <v>0</v>
      </c>
      <c r="O4920" s="475" t="str">
        <f t="shared" si="541"/>
        <v/>
      </c>
    </row>
    <row r="4921" spans="1:15" hidden="1">
      <c r="A4921" s="475">
        <f t="shared" si="536"/>
        <v>43647</v>
      </c>
      <c r="B4921" s="475">
        <v>43670</v>
      </c>
      <c r="C4921" s="467">
        <v>24</v>
      </c>
      <c r="D4921" s="467">
        <v>909</v>
      </c>
      <c r="E4921" s="467">
        <v>6</v>
      </c>
      <c r="F4921" s="467">
        <v>0</v>
      </c>
      <c r="G4921" s="467">
        <f t="array" ref="G4921">MAX(IF($A$2:$A$8761=A4921,$D$2:$D$8761))</f>
        <v>1590</v>
      </c>
      <c r="H4921" s="467">
        <f t="shared" si="537"/>
        <v>0</v>
      </c>
      <c r="I4921" s="475" t="str">
        <f t="shared" si="538"/>
        <v/>
      </c>
      <c r="J4921" s="471">
        <f>'Potential Projects'!D4922</f>
        <v>34.237175977472617</v>
      </c>
      <c r="K4921" s="471">
        <f>'Potential Projects'!E4922</f>
        <v>35.457879165770805</v>
      </c>
      <c r="L4921" s="476">
        <f t="shared" si="539"/>
        <v>833.30494485675661</v>
      </c>
      <c r="M4921" s="471">
        <f t="shared" si="535"/>
        <v>1546.0314085468135</v>
      </c>
      <c r="N4921" s="467">
        <f t="shared" si="540"/>
        <v>0</v>
      </c>
      <c r="O4921" s="475" t="str">
        <f t="shared" si="541"/>
        <v/>
      </c>
    </row>
    <row r="4922" spans="1:15" hidden="1">
      <c r="A4922" s="475">
        <f t="shared" si="536"/>
        <v>43647</v>
      </c>
      <c r="B4922" s="475">
        <v>43671</v>
      </c>
      <c r="C4922" s="467">
        <v>1</v>
      </c>
      <c r="D4922" s="467">
        <v>842</v>
      </c>
      <c r="E4922" s="467">
        <v>1</v>
      </c>
      <c r="F4922" s="467">
        <v>0</v>
      </c>
      <c r="G4922" s="467">
        <f t="array" ref="G4922">MAX(IF($A$2:$A$8761=A4922,$D$2:$D$8761))</f>
        <v>1590</v>
      </c>
      <c r="H4922" s="467">
        <f t="shared" si="537"/>
        <v>0</v>
      </c>
      <c r="I4922" s="475" t="str">
        <f t="shared" si="538"/>
        <v/>
      </c>
      <c r="J4922" s="471">
        <f>'Potential Projects'!D4923</f>
        <v>24.658298586731057</v>
      </c>
      <c r="K4922" s="471">
        <f>'Potential Projects'!E4923</f>
        <v>21.262367931627608</v>
      </c>
      <c r="L4922" s="476">
        <f t="shared" si="539"/>
        <v>795.07933348164136</v>
      </c>
      <c r="M4922" s="471">
        <f t="shared" si="535"/>
        <v>1546.0314085468135</v>
      </c>
      <c r="N4922" s="467">
        <f t="shared" si="540"/>
        <v>0</v>
      </c>
      <c r="O4922" s="475" t="str">
        <f t="shared" si="541"/>
        <v/>
      </c>
    </row>
    <row r="4923" spans="1:15" hidden="1">
      <c r="A4923" s="475">
        <f t="shared" si="536"/>
        <v>43647</v>
      </c>
      <c r="B4923" s="475">
        <v>43671</v>
      </c>
      <c r="C4923" s="467">
        <v>2</v>
      </c>
      <c r="D4923" s="467">
        <v>801</v>
      </c>
      <c r="E4923" s="467">
        <v>0</v>
      </c>
      <c r="F4923" s="467">
        <v>0</v>
      </c>
      <c r="G4923" s="467">
        <f t="array" ref="G4923">MAX(IF($A$2:$A$8761=A4923,$D$2:$D$8761))</f>
        <v>1590</v>
      </c>
      <c r="H4923" s="467">
        <f t="shared" si="537"/>
        <v>0</v>
      </c>
      <c r="I4923" s="475" t="str">
        <f t="shared" si="538"/>
        <v/>
      </c>
      <c r="J4923" s="471">
        <f>'Potential Projects'!D4924</f>
        <v>8.0274309996914788</v>
      </c>
      <c r="K4923" s="471">
        <f>'Potential Projects'!E4924</f>
        <v>28.95267877875726</v>
      </c>
      <c r="L4923" s="476">
        <f t="shared" si="539"/>
        <v>764.01989022155135</v>
      </c>
      <c r="M4923" s="471">
        <f t="shared" ref="M4923:M4986" si="542">MAX($L$4346:$L$5089)</f>
        <v>1546.0314085468135</v>
      </c>
      <c r="N4923" s="467">
        <f t="shared" si="540"/>
        <v>0</v>
      </c>
      <c r="O4923" s="475" t="str">
        <f t="shared" si="541"/>
        <v/>
      </c>
    </row>
    <row r="4924" spans="1:15" hidden="1">
      <c r="A4924" s="475">
        <f t="shared" si="536"/>
        <v>43647</v>
      </c>
      <c r="B4924" s="475">
        <v>43671</v>
      </c>
      <c r="C4924" s="467">
        <v>3</v>
      </c>
      <c r="D4924" s="467">
        <v>780</v>
      </c>
      <c r="E4924" s="467">
        <v>0</v>
      </c>
      <c r="F4924" s="467">
        <v>0</v>
      </c>
      <c r="G4924" s="467">
        <f t="array" ref="G4924">MAX(IF($A$2:$A$8761=A4924,$D$2:$D$8761))</f>
        <v>1590</v>
      </c>
      <c r="H4924" s="467">
        <f t="shared" si="537"/>
        <v>0</v>
      </c>
      <c r="I4924" s="475" t="str">
        <f t="shared" si="538"/>
        <v/>
      </c>
      <c r="J4924" s="471">
        <f>'Potential Projects'!D4925</f>
        <v>1.7018832884558175</v>
      </c>
      <c r="K4924" s="471">
        <f>'Potential Projects'!E4925</f>
        <v>38.590794936572777</v>
      </c>
      <c r="L4924" s="476">
        <f t="shared" si="539"/>
        <v>739.70732177497132</v>
      </c>
      <c r="M4924" s="471">
        <f t="shared" si="542"/>
        <v>1546.0314085468135</v>
      </c>
      <c r="N4924" s="467">
        <f t="shared" si="540"/>
        <v>0</v>
      </c>
      <c r="O4924" s="475" t="str">
        <f t="shared" si="541"/>
        <v/>
      </c>
    </row>
    <row r="4925" spans="1:15" hidden="1">
      <c r="A4925" s="475">
        <f t="shared" si="536"/>
        <v>43647</v>
      </c>
      <c r="B4925" s="475">
        <v>43671</v>
      </c>
      <c r="C4925" s="467">
        <v>4</v>
      </c>
      <c r="D4925" s="467">
        <v>785</v>
      </c>
      <c r="E4925" s="467">
        <v>0</v>
      </c>
      <c r="F4925" s="467">
        <v>0</v>
      </c>
      <c r="G4925" s="467">
        <f t="array" ref="G4925">MAX(IF($A$2:$A$8761=A4925,$D$2:$D$8761))</f>
        <v>1590</v>
      </c>
      <c r="H4925" s="467">
        <f t="shared" si="537"/>
        <v>0</v>
      </c>
      <c r="I4925" s="475" t="str">
        <f t="shared" si="538"/>
        <v/>
      </c>
      <c r="J4925" s="471">
        <f>'Potential Projects'!D4926</f>
        <v>0.86128377381613619</v>
      </c>
      <c r="K4925" s="471">
        <f>'Potential Projects'!E4926</f>
        <v>39.387908836809295</v>
      </c>
      <c r="L4925" s="476">
        <f t="shared" si="539"/>
        <v>744.75080738937459</v>
      </c>
      <c r="M4925" s="471">
        <f t="shared" si="542"/>
        <v>1546.0314085468135</v>
      </c>
      <c r="N4925" s="467">
        <f t="shared" si="540"/>
        <v>0</v>
      </c>
      <c r="O4925" s="475" t="str">
        <f t="shared" si="541"/>
        <v/>
      </c>
    </row>
    <row r="4926" spans="1:15" hidden="1">
      <c r="A4926" s="475">
        <f t="shared" si="536"/>
        <v>43647</v>
      </c>
      <c r="B4926" s="475">
        <v>43671</v>
      </c>
      <c r="C4926" s="467">
        <v>5</v>
      </c>
      <c r="D4926" s="467">
        <v>804</v>
      </c>
      <c r="E4926" s="467">
        <v>0</v>
      </c>
      <c r="F4926" s="467">
        <v>0</v>
      </c>
      <c r="G4926" s="467">
        <f t="array" ref="G4926">MAX(IF($A$2:$A$8761=A4926,$D$2:$D$8761))</f>
        <v>1590</v>
      </c>
      <c r="H4926" s="467">
        <f t="shared" si="537"/>
        <v>0</v>
      </c>
      <c r="I4926" s="475" t="str">
        <f t="shared" si="538"/>
        <v/>
      </c>
      <c r="J4926" s="471">
        <f>'Potential Projects'!D4927</f>
        <v>0.33015517390574123</v>
      </c>
      <c r="K4926" s="471">
        <f>'Potential Projects'!E4927</f>
        <v>29.529980111803912</v>
      </c>
      <c r="L4926" s="476">
        <f t="shared" si="539"/>
        <v>774.13986471429041</v>
      </c>
      <c r="M4926" s="471">
        <f t="shared" si="542"/>
        <v>1546.0314085468135</v>
      </c>
      <c r="N4926" s="467">
        <f t="shared" si="540"/>
        <v>0</v>
      </c>
      <c r="O4926" s="475" t="str">
        <f t="shared" si="541"/>
        <v/>
      </c>
    </row>
    <row r="4927" spans="1:15" hidden="1">
      <c r="A4927" s="475">
        <f t="shared" si="536"/>
        <v>43647</v>
      </c>
      <c r="B4927" s="475">
        <v>43671</v>
      </c>
      <c r="C4927" s="467">
        <v>6</v>
      </c>
      <c r="D4927" s="467">
        <v>848</v>
      </c>
      <c r="E4927" s="467">
        <v>1</v>
      </c>
      <c r="F4927" s="467">
        <v>0</v>
      </c>
      <c r="G4927" s="467">
        <f t="array" ref="G4927">MAX(IF($A$2:$A$8761=A4927,$D$2:$D$8761))</f>
        <v>1590</v>
      </c>
      <c r="H4927" s="467">
        <f t="shared" si="537"/>
        <v>0</v>
      </c>
      <c r="I4927" s="475" t="str">
        <f t="shared" si="538"/>
        <v/>
      </c>
      <c r="J4927" s="471">
        <f>'Potential Projects'!D4928</f>
        <v>0.44684261617400367</v>
      </c>
      <c r="K4927" s="471">
        <f>'Potential Projects'!E4928</f>
        <v>34.717087346807141</v>
      </c>
      <c r="L4927" s="476">
        <f t="shared" si="539"/>
        <v>811.83607003701889</v>
      </c>
      <c r="M4927" s="471">
        <f t="shared" si="542"/>
        <v>1546.0314085468135</v>
      </c>
      <c r="N4927" s="467">
        <f t="shared" si="540"/>
        <v>0</v>
      </c>
      <c r="O4927" s="475" t="str">
        <f t="shared" si="541"/>
        <v/>
      </c>
    </row>
    <row r="4928" spans="1:15" hidden="1">
      <c r="A4928" s="475">
        <f t="shared" si="536"/>
        <v>43647</v>
      </c>
      <c r="B4928" s="475">
        <v>43671</v>
      </c>
      <c r="C4928" s="467">
        <v>7</v>
      </c>
      <c r="D4928" s="467">
        <v>949</v>
      </c>
      <c r="E4928" s="467">
        <v>4</v>
      </c>
      <c r="F4928" s="467">
        <v>8</v>
      </c>
      <c r="G4928" s="467">
        <f t="array" ref="G4928">MAX(IF($A$2:$A$8761=A4928,$D$2:$D$8761))</f>
        <v>1590</v>
      </c>
      <c r="H4928" s="467">
        <f t="shared" si="537"/>
        <v>0</v>
      </c>
      <c r="I4928" s="475" t="str">
        <f t="shared" si="538"/>
        <v/>
      </c>
      <c r="J4928" s="471">
        <f>'Potential Projects'!D4929</f>
        <v>1.0495698656609355E-3</v>
      </c>
      <c r="K4928" s="471">
        <f>'Potential Projects'!E4929</f>
        <v>29.993855031176089</v>
      </c>
      <c r="L4928" s="476">
        <f t="shared" si="539"/>
        <v>907.00509539895825</v>
      </c>
      <c r="M4928" s="471">
        <f t="shared" si="542"/>
        <v>1546.0314085468135</v>
      </c>
      <c r="N4928" s="467">
        <f t="shared" si="540"/>
        <v>0</v>
      </c>
      <c r="O4928" s="475" t="str">
        <f t="shared" si="541"/>
        <v/>
      </c>
    </row>
    <row r="4929" spans="1:15" hidden="1">
      <c r="A4929" s="475">
        <f t="shared" si="536"/>
        <v>43647</v>
      </c>
      <c r="B4929" s="475">
        <v>43671</v>
      </c>
      <c r="C4929" s="467">
        <v>8</v>
      </c>
      <c r="D4929" s="467">
        <v>1002</v>
      </c>
      <c r="E4929" s="467">
        <v>1</v>
      </c>
      <c r="F4929" s="467">
        <v>17</v>
      </c>
      <c r="G4929" s="467">
        <f t="array" ref="G4929">MAX(IF($A$2:$A$8761=A4929,$D$2:$D$8761))</f>
        <v>1590</v>
      </c>
      <c r="H4929" s="467">
        <f t="shared" si="537"/>
        <v>0</v>
      </c>
      <c r="I4929" s="475" t="str">
        <f t="shared" si="538"/>
        <v/>
      </c>
      <c r="J4929" s="471">
        <f>'Potential Projects'!D4930</f>
        <v>0</v>
      </c>
      <c r="K4929" s="471">
        <f>'Potential Projects'!E4930</f>
        <v>26.808528434745217</v>
      </c>
      <c r="L4929" s="476">
        <f t="shared" si="539"/>
        <v>957.1914715652548</v>
      </c>
      <c r="M4929" s="471">
        <f t="shared" si="542"/>
        <v>1546.0314085468135</v>
      </c>
      <c r="N4929" s="467">
        <f t="shared" si="540"/>
        <v>0</v>
      </c>
      <c r="O4929" s="475" t="str">
        <f t="shared" si="541"/>
        <v/>
      </c>
    </row>
    <row r="4930" spans="1:15" hidden="1">
      <c r="A4930" s="475">
        <f t="shared" ref="A4930:A4993" si="543">DATE(YEAR(B4930),MONTH(B4930),1)</f>
        <v>43647</v>
      </c>
      <c r="B4930" s="475">
        <v>43671</v>
      </c>
      <c r="C4930" s="467">
        <v>9</v>
      </c>
      <c r="D4930" s="467">
        <v>1069</v>
      </c>
      <c r="E4930" s="467">
        <v>2</v>
      </c>
      <c r="F4930" s="467">
        <v>19</v>
      </c>
      <c r="G4930" s="467">
        <f t="array" ref="G4930">MAX(IF($A$2:$A$8761=A4930,$D$2:$D$8761))</f>
        <v>1590</v>
      </c>
      <c r="H4930" s="467">
        <f t="shared" ref="H4930:H4993" si="544">IF(G4930=D4930,1,0)</f>
        <v>0</v>
      </c>
      <c r="I4930" s="475" t="str">
        <f t="shared" ref="I4930:I4993" si="545">IF(D4930=G4930,B4930,"")</f>
        <v/>
      </c>
      <c r="J4930" s="471">
        <f>'Potential Projects'!D4931</f>
        <v>6.2007137013025031E-3</v>
      </c>
      <c r="K4930" s="471">
        <f>'Potential Projects'!E4931</f>
        <v>16.456216996344871</v>
      </c>
      <c r="L4930" s="476">
        <f t="shared" ref="L4930:L4993" si="546">D4930-E4930-F4930-J4930-K4930</f>
        <v>1031.5375822899539</v>
      </c>
      <c r="M4930" s="471">
        <f t="shared" si="542"/>
        <v>1546.0314085468135</v>
      </c>
      <c r="N4930" s="467">
        <f t="shared" ref="N4930:N4993" si="547">IF(M4930=L4930,1,0)</f>
        <v>0</v>
      </c>
      <c r="O4930" s="475" t="str">
        <f t="shared" ref="O4930:O4993" si="548">IF(L4930=M4930,B4930,"")</f>
        <v/>
      </c>
    </row>
    <row r="4931" spans="1:15" hidden="1">
      <c r="A4931" s="475">
        <f t="shared" si="543"/>
        <v>43647</v>
      </c>
      <c r="B4931" s="475">
        <v>43671</v>
      </c>
      <c r="C4931" s="467">
        <v>10</v>
      </c>
      <c r="D4931" s="467">
        <v>1100</v>
      </c>
      <c r="E4931" s="467">
        <v>0</v>
      </c>
      <c r="F4931" s="467">
        <v>19</v>
      </c>
      <c r="G4931" s="467">
        <f t="array" ref="G4931">MAX(IF($A$2:$A$8761=A4931,$D$2:$D$8761))</f>
        <v>1590</v>
      </c>
      <c r="H4931" s="467">
        <f t="shared" si="544"/>
        <v>0</v>
      </c>
      <c r="I4931" s="475" t="str">
        <f t="shared" si="545"/>
        <v/>
      </c>
      <c r="J4931" s="471">
        <f>'Potential Projects'!D4932</f>
        <v>9.5257093024331829E-2</v>
      </c>
      <c r="K4931" s="471">
        <f>'Potential Projects'!E4932</f>
        <v>8.9606866802838105</v>
      </c>
      <c r="L4931" s="476">
        <f t="shared" si="546"/>
        <v>1071.9440562266918</v>
      </c>
      <c r="M4931" s="471">
        <f t="shared" si="542"/>
        <v>1546.0314085468135</v>
      </c>
      <c r="N4931" s="467">
        <f t="shared" si="547"/>
        <v>0</v>
      </c>
      <c r="O4931" s="475" t="str">
        <f t="shared" si="548"/>
        <v/>
      </c>
    </row>
    <row r="4932" spans="1:15" hidden="1">
      <c r="A4932" s="475">
        <f t="shared" si="543"/>
        <v>43647</v>
      </c>
      <c r="B4932" s="475">
        <v>43671</v>
      </c>
      <c r="C4932" s="467">
        <v>11</v>
      </c>
      <c r="D4932" s="467">
        <v>1134</v>
      </c>
      <c r="E4932" s="467">
        <v>0</v>
      </c>
      <c r="F4932" s="467">
        <v>19</v>
      </c>
      <c r="G4932" s="467">
        <f t="array" ref="G4932">MAX(IF($A$2:$A$8761=A4932,$D$2:$D$8761))</f>
        <v>1590</v>
      </c>
      <c r="H4932" s="467">
        <f t="shared" si="544"/>
        <v>0</v>
      </c>
      <c r="I4932" s="475" t="str">
        <f t="shared" si="545"/>
        <v/>
      </c>
      <c r="J4932" s="471">
        <f>'Potential Projects'!D4933</f>
        <v>0.3054023139802533</v>
      </c>
      <c r="K4932" s="471">
        <f>'Potential Projects'!E4933</f>
        <v>5.7581505590195654</v>
      </c>
      <c r="L4932" s="476">
        <f t="shared" si="546"/>
        <v>1108.9364471270001</v>
      </c>
      <c r="M4932" s="471">
        <f t="shared" si="542"/>
        <v>1546.0314085468135</v>
      </c>
      <c r="N4932" s="467">
        <f t="shared" si="547"/>
        <v>0</v>
      </c>
      <c r="O4932" s="475" t="str">
        <f t="shared" si="548"/>
        <v/>
      </c>
    </row>
    <row r="4933" spans="1:15" hidden="1">
      <c r="A4933" s="475">
        <f t="shared" si="543"/>
        <v>43647</v>
      </c>
      <c r="B4933" s="475">
        <v>43671</v>
      </c>
      <c r="C4933" s="467">
        <v>12</v>
      </c>
      <c r="D4933" s="467">
        <v>1180</v>
      </c>
      <c r="E4933" s="467">
        <v>2</v>
      </c>
      <c r="F4933" s="467">
        <v>19</v>
      </c>
      <c r="G4933" s="467">
        <f t="array" ref="G4933">MAX(IF($A$2:$A$8761=A4933,$D$2:$D$8761))</f>
        <v>1590</v>
      </c>
      <c r="H4933" s="467">
        <f t="shared" si="544"/>
        <v>0</v>
      </c>
      <c r="I4933" s="475" t="str">
        <f t="shared" si="545"/>
        <v/>
      </c>
      <c r="J4933" s="471">
        <f>'Potential Projects'!D4934</f>
        <v>1.4569181618894662</v>
      </c>
      <c r="K4933" s="471">
        <f>'Potential Projects'!E4934</f>
        <v>3.1297867662868204</v>
      </c>
      <c r="L4933" s="476">
        <f t="shared" si="546"/>
        <v>1154.4132950718238</v>
      </c>
      <c r="M4933" s="471">
        <f t="shared" si="542"/>
        <v>1546.0314085468135</v>
      </c>
      <c r="N4933" s="467">
        <f t="shared" si="547"/>
        <v>0</v>
      </c>
      <c r="O4933" s="475" t="str">
        <f t="shared" si="548"/>
        <v/>
      </c>
    </row>
    <row r="4934" spans="1:15" hidden="1">
      <c r="A4934" s="475">
        <f t="shared" si="543"/>
        <v>43647</v>
      </c>
      <c r="B4934" s="475">
        <v>43671</v>
      </c>
      <c r="C4934" s="467">
        <v>13</v>
      </c>
      <c r="D4934" s="467">
        <v>1222</v>
      </c>
      <c r="E4934" s="467">
        <v>2</v>
      </c>
      <c r="F4934" s="467">
        <v>19</v>
      </c>
      <c r="G4934" s="467">
        <f t="array" ref="G4934">MAX(IF($A$2:$A$8761=A4934,$D$2:$D$8761))</f>
        <v>1590</v>
      </c>
      <c r="H4934" s="467">
        <f t="shared" si="544"/>
        <v>0</v>
      </c>
      <c r="I4934" s="475" t="str">
        <f t="shared" si="545"/>
        <v/>
      </c>
      <c r="J4934" s="471">
        <f>'Potential Projects'!D4935</f>
        <v>3.1490466852710788</v>
      </c>
      <c r="K4934" s="471">
        <f>'Potential Projects'!E4935</f>
        <v>5.0877613416469583</v>
      </c>
      <c r="L4934" s="476">
        <f t="shared" si="546"/>
        <v>1192.763191973082</v>
      </c>
      <c r="M4934" s="471">
        <f t="shared" si="542"/>
        <v>1546.0314085468135</v>
      </c>
      <c r="N4934" s="467">
        <f t="shared" si="547"/>
        <v>0</v>
      </c>
      <c r="O4934" s="475" t="str">
        <f t="shared" si="548"/>
        <v/>
      </c>
    </row>
    <row r="4935" spans="1:15" hidden="1">
      <c r="A4935" s="475">
        <f t="shared" si="543"/>
        <v>43647</v>
      </c>
      <c r="B4935" s="475">
        <v>43671</v>
      </c>
      <c r="C4935" s="467">
        <v>14</v>
      </c>
      <c r="D4935" s="467">
        <v>1261</v>
      </c>
      <c r="E4935" s="467">
        <v>2</v>
      </c>
      <c r="F4935" s="467">
        <v>19</v>
      </c>
      <c r="G4935" s="467">
        <f t="array" ref="G4935">MAX(IF($A$2:$A$8761=A4935,$D$2:$D$8761))</f>
        <v>1590</v>
      </c>
      <c r="H4935" s="467">
        <f t="shared" si="544"/>
        <v>0</v>
      </c>
      <c r="I4935" s="475" t="str">
        <f t="shared" si="545"/>
        <v/>
      </c>
      <c r="J4935" s="471">
        <f>'Potential Projects'!D4936</f>
        <v>3.3647800112310122</v>
      </c>
      <c r="K4935" s="471">
        <f>'Potential Projects'!E4936</f>
        <v>7.7278589013115457</v>
      </c>
      <c r="L4935" s="476">
        <f t="shared" si="546"/>
        <v>1228.9073610874575</v>
      </c>
      <c r="M4935" s="471">
        <f t="shared" si="542"/>
        <v>1546.0314085468135</v>
      </c>
      <c r="N4935" s="467">
        <f t="shared" si="547"/>
        <v>0</v>
      </c>
      <c r="O4935" s="475" t="str">
        <f t="shared" si="548"/>
        <v/>
      </c>
    </row>
    <row r="4936" spans="1:15" hidden="1">
      <c r="A4936" s="475">
        <f t="shared" si="543"/>
        <v>43647</v>
      </c>
      <c r="B4936" s="475">
        <v>43671</v>
      </c>
      <c r="C4936" s="467">
        <v>15</v>
      </c>
      <c r="D4936" s="467">
        <v>1306</v>
      </c>
      <c r="E4936" s="467">
        <v>1</v>
      </c>
      <c r="F4936" s="467">
        <v>20</v>
      </c>
      <c r="G4936" s="467">
        <f t="array" ref="G4936">MAX(IF($A$2:$A$8761=A4936,$D$2:$D$8761))</f>
        <v>1590</v>
      </c>
      <c r="H4936" s="467">
        <f t="shared" si="544"/>
        <v>0</v>
      </c>
      <c r="I4936" s="475" t="str">
        <f t="shared" si="545"/>
        <v/>
      </c>
      <c r="J4936" s="471">
        <f>'Potential Projects'!D4937</f>
        <v>1.7055191363203164</v>
      </c>
      <c r="K4936" s="471">
        <f>'Potential Projects'!E4937</f>
        <v>8.2863862072672543</v>
      </c>
      <c r="L4936" s="476">
        <f t="shared" si="546"/>
        <v>1275.0080946564124</v>
      </c>
      <c r="M4936" s="471">
        <f t="shared" si="542"/>
        <v>1546.0314085468135</v>
      </c>
      <c r="N4936" s="467">
        <f t="shared" si="547"/>
        <v>0</v>
      </c>
      <c r="O4936" s="475" t="str">
        <f t="shared" si="548"/>
        <v/>
      </c>
    </row>
    <row r="4937" spans="1:15" hidden="1">
      <c r="A4937" s="475">
        <f t="shared" si="543"/>
        <v>43647</v>
      </c>
      <c r="B4937" s="475">
        <v>43671</v>
      </c>
      <c r="C4937" s="467">
        <v>16</v>
      </c>
      <c r="D4937" s="467">
        <v>1329</v>
      </c>
      <c r="E4937" s="467">
        <v>1</v>
      </c>
      <c r="F4937" s="467">
        <v>19</v>
      </c>
      <c r="G4937" s="467">
        <f t="array" ref="G4937">MAX(IF($A$2:$A$8761=A4937,$D$2:$D$8761))</f>
        <v>1590</v>
      </c>
      <c r="H4937" s="467">
        <f t="shared" si="544"/>
        <v>0</v>
      </c>
      <c r="I4937" s="475" t="str">
        <f t="shared" si="545"/>
        <v/>
      </c>
      <c r="J4937" s="471">
        <f>'Potential Projects'!D4938</f>
        <v>2.2203829220423605</v>
      </c>
      <c r="K4937" s="471">
        <f>'Potential Projects'!E4938</f>
        <v>7.4861433025155888</v>
      </c>
      <c r="L4937" s="476">
        <f t="shared" si="546"/>
        <v>1299.2934737754422</v>
      </c>
      <c r="M4937" s="471">
        <f t="shared" si="542"/>
        <v>1546.0314085468135</v>
      </c>
      <c r="N4937" s="467">
        <f t="shared" si="547"/>
        <v>0</v>
      </c>
      <c r="O4937" s="475" t="str">
        <f t="shared" si="548"/>
        <v/>
      </c>
    </row>
    <row r="4938" spans="1:15" hidden="1">
      <c r="A4938" s="475">
        <f t="shared" si="543"/>
        <v>43647</v>
      </c>
      <c r="B4938" s="475">
        <v>43671</v>
      </c>
      <c r="C4938" s="467">
        <v>17</v>
      </c>
      <c r="D4938" s="467">
        <v>1361</v>
      </c>
      <c r="E4938" s="467">
        <v>0</v>
      </c>
      <c r="F4938" s="467">
        <v>19</v>
      </c>
      <c r="G4938" s="467">
        <f t="array" ref="G4938">MAX(IF($A$2:$A$8761=A4938,$D$2:$D$8761))</f>
        <v>1590</v>
      </c>
      <c r="H4938" s="467">
        <f t="shared" si="544"/>
        <v>0</v>
      </c>
      <c r="I4938" s="475" t="str">
        <f t="shared" si="545"/>
        <v/>
      </c>
      <c r="J4938" s="471">
        <f>'Potential Projects'!D4939</f>
        <v>4.2004664378927297</v>
      </c>
      <c r="K4938" s="471">
        <f>'Potential Projects'!E4939</f>
        <v>5.0330037626316919</v>
      </c>
      <c r="L4938" s="476">
        <f t="shared" si="546"/>
        <v>1332.7665297994754</v>
      </c>
      <c r="M4938" s="471">
        <f t="shared" si="542"/>
        <v>1546.0314085468135</v>
      </c>
      <c r="N4938" s="467">
        <f t="shared" si="547"/>
        <v>0</v>
      </c>
      <c r="O4938" s="475" t="str">
        <f t="shared" si="548"/>
        <v/>
      </c>
    </row>
    <row r="4939" spans="1:15" hidden="1">
      <c r="A4939" s="475">
        <f t="shared" si="543"/>
        <v>43647</v>
      </c>
      <c r="B4939" s="475">
        <v>43671</v>
      </c>
      <c r="C4939" s="467">
        <v>18</v>
      </c>
      <c r="D4939" s="467">
        <v>1370</v>
      </c>
      <c r="E4939" s="467">
        <v>0</v>
      </c>
      <c r="F4939" s="467">
        <v>19</v>
      </c>
      <c r="G4939" s="467">
        <f t="array" ref="G4939">MAX(IF($A$2:$A$8761=A4939,$D$2:$D$8761))</f>
        <v>1590</v>
      </c>
      <c r="H4939" s="467">
        <f t="shared" si="544"/>
        <v>0</v>
      </c>
      <c r="I4939" s="475" t="str">
        <f t="shared" si="545"/>
        <v/>
      </c>
      <c r="J4939" s="471">
        <f>'Potential Projects'!D4940</f>
        <v>3.063822085682546</v>
      </c>
      <c r="K4939" s="471">
        <f>'Potential Projects'!E4940</f>
        <v>2.0948685228983015</v>
      </c>
      <c r="L4939" s="476">
        <f t="shared" si="546"/>
        <v>1345.8413093914191</v>
      </c>
      <c r="M4939" s="471">
        <f t="shared" si="542"/>
        <v>1546.0314085468135</v>
      </c>
      <c r="N4939" s="467">
        <f t="shared" si="547"/>
        <v>0</v>
      </c>
      <c r="O4939" s="475" t="str">
        <f t="shared" si="548"/>
        <v/>
      </c>
    </row>
    <row r="4940" spans="1:15" hidden="1">
      <c r="A4940" s="475">
        <f t="shared" si="543"/>
        <v>43647</v>
      </c>
      <c r="B4940" s="475">
        <v>43671</v>
      </c>
      <c r="C4940" s="467">
        <v>19</v>
      </c>
      <c r="D4940" s="467">
        <v>1353</v>
      </c>
      <c r="E4940" s="467">
        <v>0</v>
      </c>
      <c r="F4940" s="467">
        <v>15</v>
      </c>
      <c r="G4940" s="467">
        <f t="array" ref="G4940">MAX(IF($A$2:$A$8761=A4940,$D$2:$D$8761))</f>
        <v>1590</v>
      </c>
      <c r="H4940" s="467">
        <f t="shared" si="544"/>
        <v>0</v>
      </c>
      <c r="I4940" s="475" t="str">
        <f t="shared" si="545"/>
        <v/>
      </c>
      <c r="J4940" s="471">
        <f>'Potential Projects'!D4941</f>
        <v>6.0617963343355239</v>
      </c>
      <c r="K4940" s="471">
        <f>'Potential Projects'!E4941</f>
        <v>8.8394377553214373E-2</v>
      </c>
      <c r="L4940" s="476">
        <f t="shared" si="546"/>
        <v>1331.8498092881114</v>
      </c>
      <c r="M4940" s="471">
        <f t="shared" si="542"/>
        <v>1546.0314085468135</v>
      </c>
      <c r="N4940" s="467">
        <f t="shared" si="547"/>
        <v>0</v>
      </c>
      <c r="O4940" s="475" t="str">
        <f t="shared" si="548"/>
        <v/>
      </c>
    </row>
    <row r="4941" spans="1:15" hidden="1">
      <c r="A4941" s="475">
        <f t="shared" si="543"/>
        <v>43647</v>
      </c>
      <c r="B4941" s="475">
        <v>43671</v>
      </c>
      <c r="C4941" s="467">
        <v>20</v>
      </c>
      <c r="D4941" s="467">
        <v>1336</v>
      </c>
      <c r="E4941" s="467">
        <v>0</v>
      </c>
      <c r="F4941" s="467">
        <v>2</v>
      </c>
      <c r="G4941" s="467">
        <f t="array" ref="G4941">MAX(IF($A$2:$A$8761=A4941,$D$2:$D$8761))</f>
        <v>1590</v>
      </c>
      <c r="H4941" s="467">
        <f t="shared" si="544"/>
        <v>0</v>
      </c>
      <c r="I4941" s="475" t="str">
        <f t="shared" si="545"/>
        <v/>
      </c>
      <c r="J4941" s="471">
        <f>'Potential Projects'!D4942</f>
        <v>41.706511856536203</v>
      </c>
      <c r="K4941" s="471">
        <f>'Potential Projects'!E4942</f>
        <v>0.64535718125134378</v>
      </c>
      <c r="L4941" s="476">
        <f t="shared" si="546"/>
        <v>1291.6481309622125</v>
      </c>
      <c r="M4941" s="471">
        <f t="shared" si="542"/>
        <v>1546.0314085468135</v>
      </c>
      <c r="N4941" s="467">
        <f t="shared" si="547"/>
        <v>0</v>
      </c>
      <c r="O4941" s="475" t="str">
        <f t="shared" si="548"/>
        <v/>
      </c>
    </row>
    <row r="4942" spans="1:15" hidden="1">
      <c r="A4942" s="475">
        <f t="shared" si="543"/>
        <v>43647</v>
      </c>
      <c r="B4942" s="475">
        <v>43671</v>
      </c>
      <c r="C4942" s="467">
        <v>21</v>
      </c>
      <c r="D4942" s="467">
        <v>1254</v>
      </c>
      <c r="E4942" s="467">
        <v>0</v>
      </c>
      <c r="F4942" s="467">
        <v>0</v>
      </c>
      <c r="G4942" s="467">
        <f t="array" ref="G4942">MAX(IF($A$2:$A$8761=A4942,$D$2:$D$8761))</f>
        <v>1590</v>
      </c>
      <c r="H4942" s="467">
        <f t="shared" si="544"/>
        <v>0</v>
      </c>
      <c r="I4942" s="475" t="str">
        <f t="shared" si="545"/>
        <v/>
      </c>
      <c r="J4942" s="471">
        <f>'Potential Projects'!D4943</f>
        <v>17.889226377316493</v>
      </c>
      <c r="K4942" s="471">
        <f>'Potential Projects'!E4943</f>
        <v>4.2820426789937649</v>
      </c>
      <c r="L4942" s="476">
        <f t="shared" si="546"/>
        <v>1231.8287309436898</v>
      </c>
      <c r="M4942" s="471">
        <f t="shared" si="542"/>
        <v>1546.0314085468135</v>
      </c>
      <c r="N4942" s="467">
        <f t="shared" si="547"/>
        <v>0</v>
      </c>
      <c r="O4942" s="475" t="str">
        <f t="shared" si="548"/>
        <v/>
      </c>
    </row>
    <row r="4943" spans="1:15" hidden="1">
      <c r="A4943" s="475">
        <f t="shared" si="543"/>
        <v>43647</v>
      </c>
      <c r="B4943" s="475">
        <v>43671</v>
      </c>
      <c r="C4943" s="467">
        <v>22</v>
      </c>
      <c r="D4943" s="467">
        <v>1180</v>
      </c>
      <c r="E4943" s="467">
        <v>1</v>
      </c>
      <c r="F4943" s="467">
        <v>0</v>
      </c>
      <c r="G4943" s="467">
        <f t="array" ref="G4943">MAX(IF($A$2:$A$8761=A4943,$D$2:$D$8761))</f>
        <v>1590</v>
      </c>
      <c r="H4943" s="467">
        <f t="shared" si="544"/>
        <v>0</v>
      </c>
      <c r="I4943" s="475" t="str">
        <f t="shared" si="545"/>
        <v/>
      </c>
      <c r="J4943" s="471">
        <f>'Potential Projects'!D4944</f>
        <v>7.0660252207787098</v>
      </c>
      <c r="K4943" s="471">
        <f>'Potential Projects'!E4944</f>
        <v>22.72126628682004</v>
      </c>
      <c r="L4943" s="476">
        <f t="shared" si="546"/>
        <v>1149.2127084924011</v>
      </c>
      <c r="M4943" s="471">
        <f t="shared" si="542"/>
        <v>1546.0314085468135</v>
      </c>
      <c r="N4943" s="467">
        <f t="shared" si="547"/>
        <v>0</v>
      </c>
      <c r="O4943" s="475" t="str">
        <f t="shared" si="548"/>
        <v/>
      </c>
    </row>
    <row r="4944" spans="1:15" hidden="1">
      <c r="A4944" s="475">
        <f t="shared" si="543"/>
        <v>43647</v>
      </c>
      <c r="B4944" s="475">
        <v>43671</v>
      </c>
      <c r="C4944" s="467">
        <v>23</v>
      </c>
      <c r="D4944" s="467">
        <v>1076</v>
      </c>
      <c r="E4944" s="467">
        <v>2</v>
      </c>
      <c r="F4944" s="467">
        <v>0</v>
      </c>
      <c r="G4944" s="467">
        <f t="array" ref="G4944">MAX(IF($A$2:$A$8761=A4944,$D$2:$D$8761))</f>
        <v>1590</v>
      </c>
      <c r="H4944" s="467">
        <f t="shared" si="544"/>
        <v>0</v>
      </c>
      <c r="I4944" s="475" t="str">
        <f t="shared" si="545"/>
        <v/>
      </c>
      <c r="J4944" s="471">
        <f>'Potential Projects'!D4945</f>
        <v>3.1179243742831608</v>
      </c>
      <c r="K4944" s="471">
        <f>'Potential Projects'!E4945</f>
        <v>65.457992205977206</v>
      </c>
      <c r="L4944" s="476">
        <f t="shared" si="546"/>
        <v>1005.4240834197396</v>
      </c>
      <c r="M4944" s="471">
        <f t="shared" si="542"/>
        <v>1546.0314085468135</v>
      </c>
      <c r="N4944" s="467">
        <f t="shared" si="547"/>
        <v>0</v>
      </c>
      <c r="O4944" s="475" t="str">
        <f t="shared" si="548"/>
        <v/>
      </c>
    </row>
    <row r="4945" spans="1:15" hidden="1">
      <c r="A4945" s="475">
        <f t="shared" si="543"/>
        <v>43647</v>
      </c>
      <c r="B4945" s="475">
        <v>43671</v>
      </c>
      <c r="C4945" s="467">
        <v>24</v>
      </c>
      <c r="D4945" s="467">
        <v>958</v>
      </c>
      <c r="E4945" s="467">
        <v>3</v>
      </c>
      <c r="F4945" s="467">
        <v>0</v>
      </c>
      <c r="G4945" s="467">
        <f t="array" ref="G4945">MAX(IF($A$2:$A$8761=A4945,$D$2:$D$8761))</f>
        <v>1590</v>
      </c>
      <c r="H4945" s="467">
        <f t="shared" si="544"/>
        <v>0</v>
      </c>
      <c r="I4945" s="475" t="str">
        <f t="shared" si="545"/>
        <v/>
      </c>
      <c r="J4945" s="471">
        <f>'Potential Projects'!D4946</f>
        <v>7.5653100945790319</v>
      </c>
      <c r="K4945" s="471">
        <f>'Potential Projects'!E4946</f>
        <v>73.826514781767358</v>
      </c>
      <c r="L4945" s="476">
        <f t="shared" si="546"/>
        <v>873.60817512365361</v>
      </c>
      <c r="M4945" s="471">
        <f t="shared" si="542"/>
        <v>1546.0314085468135</v>
      </c>
      <c r="N4945" s="467">
        <f t="shared" si="547"/>
        <v>0</v>
      </c>
      <c r="O4945" s="475" t="str">
        <f t="shared" si="548"/>
        <v/>
      </c>
    </row>
    <row r="4946" spans="1:15" hidden="1">
      <c r="A4946" s="475">
        <f t="shared" si="543"/>
        <v>43647</v>
      </c>
      <c r="B4946" s="475">
        <v>43672</v>
      </c>
      <c r="C4946" s="467">
        <v>1</v>
      </c>
      <c r="D4946" s="467">
        <v>899</v>
      </c>
      <c r="E4946" s="467">
        <v>1</v>
      </c>
      <c r="F4946" s="467">
        <v>0</v>
      </c>
      <c r="G4946" s="467">
        <f t="array" ref="G4946">MAX(IF($A$2:$A$8761=A4946,$D$2:$D$8761))</f>
        <v>1590</v>
      </c>
      <c r="H4946" s="467">
        <f t="shared" si="544"/>
        <v>0</v>
      </c>
      <c r="I4946" s="475" t="str">
        <f t="shared" si="545"/>
        <v/>
      </c>
      <c r="J4946" s="471">
        <f>'Potential Projects'!D4947</f>
        <v>0</v>
      </c>
      <c r="K4946" s="471">
        <f>'Potential Projects'!E4947</f>
        <v>56.719464846269624</v>
      </c>
      <c r="L4946" s="476">
        <f t="shared" si="546"/>
        <v>841.2805351537304</v>
      </c>
      <c r="M4946" s="471">
        <f t="shared" si="542"/>
        <v>1546.0314085468135</v>
      </c>
      <c r="N4946" s="467">
        <f t="shared" si="547"/>
        <v>0</v>
      </c>
      <c r="O4946" s="475" t="str">
        <f t="shared" si="548"/>
        <v/>
      </c>
    </row>
    <row r="4947" spans="1:15" hidden="1">
      <c r="A4947" s="475">
        <f t="shared" si="543"/>
        <v>43647</v>
      </c>
      <c r="B4947" s="475">
        <v>43672</v>
      </c>
      <c r="C4947" s="467">
        <v>2</v>
      </c>
      <c r="D4947" s="467">
        <v>828</v>
      </c>
      <c r="E4947" s="467">
        <v>2</v>
      </c>
      <c r="F4947" s="467">
        <v>0</v>
      </c>
      <c r="G4947" s="467">
        <f t="array" ref="G4947">MAX(IF($A$2:$A$8761=A4947,$D$2:$D$8761))</f>
        <v>1590</v>
      </c>
      <c r="H4947" s="467">
        <f t="shared" si="544"/>
        <v>0</v>
      </c>
      <c r="I4947" s="475" t="str">
        <f t="shared" si="545"/>
        <v/>
      </c>
      <c r="J4947" s="471">
        <f>'Potential Projects'!D4948</f>
        <v>15.158613125942829</v>
      </c>
      <c r="K4947" s="471">
        <f>'Potential Projects'!E4948</f>
        <v>45.667820898731449</v>
      </c>
      <c r="L4947" s="476">
        <f t="shared" si="546"/>
        <v>765.1735659753258</v>
      </c>
      <c r="M4947" s="471">
        <f t="shared" si="542"/>
        <v>1546.0314085468135</v>
      </c>
      <c r="N4947" s="467">
        <f t="shared" si="547"/>
        <v>0</v>
      </c>
      <c r="O4947" s="475" t="str">
        <f t="shared" si="548"/>
        <v/>
      </c>
    </row>
    <row r="4948" spans="1:15" hidden="1">
      <c r="A4948" s="475">
        <f t="shared" si="543"/>
        <v>43647</v>
      </c>
      <c r="B4948" s="475">
        <v>43672</v>
      </c>
      <c r="C4948" s="467">
        <v>3</v>
      </c>
      <c r="D4948" s="467">
        <v>808</v>
      </c>
      <c r="E4948" s="467">
        <v>1</v>
      </c>
      <c r="F4948" s="467">
        <v>0</v>
      </c>
      <c r="G4948" s="467">
        <f t="array" ref="G4948">MAX(IF($A$2:$A$8761=A4948,$D$2:$D$8761))</f>
        <v>1590</v>
      </c>
      <c r="H4948" s="467">
        <f t="shared" si="544"/>
        <v>0</v>
      </c>
      <c r="I4948" s="475" t="str">
        <f t="shared" si="545"/>
        <v/>
      </c>
      <c r="J4948" s="471">
        <f>'Potential Projects'!D4949</f>
        <v>75.140313006656001</v>
      </c>
      <c r="K4948" s="471">
        <f>'Potential Projects'!E4949</f>
        <v>31.598252096323371</v>
      </c>
      <c r="L4948" s="476">
        <f t="shared" si="546"/>
        <v>700.26143489702065</v>
      </c>
      <c r="M4948" s="471">
        <f t="shared" si="542"/>
        <v>1546.0314085468135</v>
      </c>
      <c r="N4948" s="467">
        <f t="shared" si="547"/>
        <v>0</v>
      </c>
      <c r="O4948" s="475" t="str">
        <f t="shared" si="548"/>
        <v/>
      </c>
    </row>
    <row r="4949" spans="1:15" hidden="1">
      <c r="A4949" s="475">
        <f t="shared" si="543"/>
        <v>43647</v>
      </c>
      <c r="B4949" s="475">
        <v>43672</v>
      </c>
      <c r="C4949" s="467">
        <v>4</v>
      </c>
      <c r="D4949" s="467">
        <v>791</v>
      </c>
      <c r="E4949" s="467">
        <v>1</v>
      </c>
      <c r="F4949" s="467">
        <v>0</v>
      </c>
      <c r="G4949" s="467">
        <f t="array" ref="G4949">MAX(IF($A$2:$A$8761=A4949,$D$2:$D$8761))</f>
        <v>1590</v>
      </c>
      <c r="H4949" s="467">
        <f t="shared" si="544"/>
        <v>0</v>
      </c>
      <c r="I4949" s="475" t="str">
        <f t="shared" si="545"/>
        <v/>
      </c>
      <c r="J4949" s="471">
        <f>'Potential Projects'!D4950</f>
        <v>114.02993239142319</v>
      </c>
      <c r="K4949" s="471">
        <f>'Potential Projects'!E4950</f>
        <v>1.805435605246184</v>
      </c>
      <c r="L4949" s="476">
        <f t="shared" si="546"/>
        <v>674.16463200333055</v>
      </c>
      <c r="M4949" s="471">
        <f t="shared" si="542"/>
        <v>1546.0314085468135</v>
      </c>
      <c r="N4949" s="467">
        <f t="shared" si="547"/>
        <v>0</v>
      </c>
      <c r="O4949" s="475" t="str">
        <f t="shared" si="548"/>
        <v/>
      </c>
    </row>
    <row r="4950" spans="1:15" hidden="1">
      <c r="A4950" s="475">
        <f t="shared" si="543"/>
        <v>43647</v>
      </c>
      <c r="B4950" s="475">
        <v>43672</v>
      </c>
      <c r="C4950" s="467">
        <v>5</v>
      </c>
      <c r="D4950" s="467">
        <v>808</v>
      </c>
      <c r="E4950" s="467">
        <v>5</v>
      </c>
      <c r="F4950" s="467">
        <v>0</v>
      </c>
      <c r="G4950" s="467">
        <f t="array" ref="G4950">MAX(IF($A$2:$A$8761=A4950,$D$2:$D$8761))</f>
        <v>1590</v>
      </c>
      <c r="H4950" s="467">
        <f t="shared" si="544"/>
        <v>0</v>
      </c>
      <c r="I4950" s="475" t="str">
        <f t="shared" si="545"/>
        <v/>
      </c>
      <c r="J4950" s="471">
        <f>'Potential Projects'!D4951</f>
        <v>112.38441986440594</v>
      </c>
      <c r="K4950" s="471">
        <f>'Potential Projects'!E4951</f>
        <v>3.4810175231133091</v>
      </c>
      <c r="L4950" s="476">
        <f t="shared" si="546"/>
        <v>687.13456261248075</v>
      </c>
      <c r="M4950" s="471">
        <f t="shared" si="542"/>
        <v>1546.0314085468135</v>
      </c>
      <c r="N4950" s="467">
        <f t="shared" si="547"/>
        <v>0</v>
      </c>
      <c r="O4950" s="475" t="str">
        <f t="shared" si="548"/>
        <v/>
      </c>
    </row>
    <row r="4951" spans="1:15" hidden="1">
      <c r="A4951" s="475">
        <f t="shared" si="543"/>
        <v>43647</v>
      </c>
      <c r="B4951" s="475">
        <v>43672</v>
      </c>
      <c r="C4951" s="467">
        <v>6</v>
      </c>
      <c r="D4951" s="467">
        <v>850</v>
      </c>
      <c r="E4951" s="467">
        <v>9</v>
      </c>
      <c r="F4951" s="467">
        <v>0</v>
      </c>
      <c r="G4951" s="467">
        <f t="array" ref="G4951">MAX(IF($A$2:$A$8761=A4951,$D$2:$D$8761))</f>
        <v>1590</v>
      </c>
      <c r="H4951" s="467">
        <f t="shared" si="544"/>
        <v>0</v>
      </c>
      <c r="I4951" s="475" t="str">
        <f t="shared" si="545"/>
        <v/>
      </c>
      <c r="J4951" s="471">
        <f>'Potential Projects'!D4952</f>
        <v>112.24049897674969</v>
      </c>
      <c r="K4951" s="471">
        <f>'Potential Projects'!E4952</f>
        <v>10.366391958718555</v>
      </c>
      <c r="L4951" s="476">
        <f t="shared" si="546"/>
        <v>718.39310906453181</v>
      </c>
      <c r="M4951" s="471">
        <f t="shared" si="542"/>
        <v>1546.0314085468135</v>
      </c>
      <c r="N4951" s="467">
        <f t="shared" si="547"/>
        <v>0</v>
      </c>
      <c r="O4951" s="475" t="str">
        <f t="shared" si="548"/>
        <v/>
      </c>
    </row>
    <row r="4952" spans="1:15" hidden="1">
      <c r="A4952" s="475">
        <f t="shared" si="543"/>
        <v>43647</v>
      </c>
      <c r="B4952" s="475">
        <v>43672</v>
      </c>
      <c r="C4952" s="467">
        <v>7</v>
      </c>
      <c r="D4952" s="467">
        <v>923</v>
      </c>
      <c r="E4952" s="467">
        <v>6</v>
      </c>
      <c r="F4952" s="467">
        <v>8</v>
      </c>
      <c r="G4952" s="467">
        <f t="array" ref="G4952">MAX(IF($A$2:$A$8761=A4952,$D$2:$D$8761))</f>
        <v>1590</v>
      </c>
      <c r="H4952" s="467">
        <f t="shared" si="544"/>
        <v>0</v>
      </c>
      <c r="I4952" s="475" t="str">
        <f t="shared" si="545"/>
        <v/>
      </c>
      <c r="J4952" s="471">
        <f>'Potential Projects'!D4953</f>
        <v>46.227445379363076</v>
      </c>
      <c r="K4952" s="471">
        <f>'Potential Projects'!E4953</f>
        <v>28.236136744786066</v>
      </c>
      <c r="L4952" s="476">
        <f t="shared" si="546"/>
        <v>834.53641787585082</v>
      </c>
      <c r="M4952" s="471">
        <f t="shared" si="542"/>
        <v>1546.0314085468135</v>
      </c>
      <c r="N4952" s="467">
        <f t="shared" si="547"/>
        <v>0</v>
      </c>
      <c r="O4952" s="475" t="str">
        <f t="shared" si="548"/>
        <v/>
      </c>
    </row>
    <row r="4953" spans="1:15" hidden="1">
      <c r="A4953" s="475">
        <f t="shared" si="543"/>
        <v>43647</v>
      </c>
      <c r="B4953" s="475">
        <v>43672</v>
      </c>
      <c r="C4953" s="467">
        <v>8</v>
      </c>
      <c r="D4953" s="467">
        <v>1027</v>
      </c>
      <c r="E4953" s="467">
        <v>4</v>
      </c>
      <c r="F4953" s="467">
        <v>16</v>
      </c>
      <c r="G4953" s="467">
        <f t="array" ref="G4953">MAX(IF($A$2:$A$8761=A4953,$D$2:$D$8761))</f>
        <v>1590</v>
      </c>
      <c r="H4953" s="467">
        <f t="shared" si="544"/>
        <v>0</v>
      </c>
      <c r="I4953" s="475" t="str">
        <f t="shared" si="545"/>
        <v/>
      </c>
      <c r="J4953" s="471">
        <f>'Potential Projects'!D4954</f>
        <v>54.098607461291948</v>
      </c>
      <c r="K4953" s="471">
        <f>'Potential Projects'!E4954</f>
        <v>32.898353472371532</v>
      </c>
      <c r="L4953" s="476">
        <f t="shared" si="546"/>
        <v>920.00303906633644</v>
      </c>
      <c r="M4953" s="471">
        <f t="shared" si="542"/>
        <v>1546.0314085468135</v>
      </c>
      <c r="N4953" s="467">
        <f t="shared" si="547"/>
        <v>0</v>
      </c>
      <c r="O4953" s="475" t="str">
        <f t="shared" si="548"/>
        <v/>
      </c>
    </row>
    <row r="4954" spans="1:15" hidden="1">
      <c r="A4954" s="475">
        <f t="shared" si="543"/>
        <v>43647</v>
      </c>
      <c r="B4954" s="475">
        <v>43672</v>
      </c>
      <c r="C4954" s="467">
        <v>9</v>
      </c>
      <c r="D4954" s="467">
        <v>1060</v>
      </c>
      <c r="E4954" s="467">
        <v>0</v>
      </c>
      <c r="F4954" s="467">
        <v>19</v>
      </c>
      <c r="G4954" s="467">
        <f t="array" ref="G4954">MAX(IF($A$2:$A$8761=A4954,$D$2:$D$8761))</f>
        <v>1590</v>
      </c>
      <c r="H4954" s="467">
        <f t="shared" si="544"/>
        <v>0</v>
      </c>
      <c r="I4954" s="475" t="str">
        <f t="shared" si="545"/>
        <v/>
      </c>
      <c r="J4954" s="471">
        <f>'Potential Projects'!D4955</f>
        <v>43.846313337572461</v>
      </c>
      <c r="K4954" s="471">
        <f>'Potential Projects'!E4955</f>
        <v>19.474924102343582</v>
      </c>
      <c r="L4954" s="476">
        <f t="shared" si="546"/>
        <v>977.6787625600839</v>
      </c>
      <c r="M4954" s="471">
        <f t="shared" si="542"/>
        <v>1546.0314085468135</v>
      </c>
      <c r="N4954" s="467">
        <f t="shared" si="547"/>
        <v>0</v>
      </c>
      <c r="O4954" s="475" t="str">
        <f t="shared" si="548"/>
        <v/>
      </c>
    </row>
    <row r="4955" spans="1:15" hidden="1">
      <c r="A4955" s="475">
        <f t="shared" si="543"/>
        <v>43647</v>
      </c>
      <c r="B4955" s="475">
        <v>43672</v>
      </c>
      <c r="C4955" s="467">
        <v>10</v>
      </c>
      <c r="D4955" s="467">
        <v>1130</v>
      </c>
      <c r="E4955" s="467">
        <v>0</v>
      </c>
      <c r="F4955" s="467">
        <v>19</v>
      </c>
      <c r="G4955" s="467">
        <f t="array" ref="G4955">MAX(IF($A$2:$A$8761=A4955,$D$2:$D$8761))</f>
        <v>1590</v>
      </c>
      <c r="H4955" s="467">
        <f t="shared" si="544"/>
        <v>0</v>
      </c>
      <c r="I4955" s="475" t="str">
        <f t="shared" si="545"/>
        <v/>
      </c>
      <c r="J4955" s="471">
        <f>'Potential Projects'!D4956</f>
        <v>25.115101387552969</v>
      </c>
      <c r="K4955" s="471">
        <f>'Potential Projects'!E4956</f>
        <v>26.054438346592132</v>
      </c>
      <c r="L4955" s="476">
        <f t="shared" si="546"/>
        <v>1059.8304602658548</v>
      </c>
      <c r="M4955" s="471">
        <f t="shared" si="542"/>
        <v>1546.0314085468135</v>
      </c>
      <c r="N4955" s="467">
        <f t="shared" si="547"/>
        <v>0</v>
      </c>
      <c r="O4955" s="475" t="str">
        <f t="shared" si="548"/>
        <v/>
      </c>
    </row>
    <row r="4956" spans="1:15" hidden="1">
      <c r="A4956" s="475">
        <f t="shared" si="543"/>
        <v>43647</v>
      </c>
      <c r="B4956" s="475">
        <v>43672</v>
      </c>
      <c r="C4956" s="467">
        <v>11</v>
      </c>
      <c r="D4956" s="467">
        <v>1173</v>
      </c>
      <c r="E4956" s="467">
        <v>0</v>
      </c>
      <c r="F4956" s="467">
        <v>20</v>
      </c>
      <c r="G4956" s="467">
        <f t="array" ref="G4956">MAX(IF($A$2:$A$8761=A4956,$D$2:$D$8761))</f>
        <v>1590</v>
      </c>
      <c r="H4956" s="467">
        <f t="shared" si="544"/>
        <v>0</v>
      </c>
      <c r="I4956" s="475" t="str">
        <f t="shared" si="545"/>
        <v/>
      </c>
      <c r="J4956" s="471">
        <f>'Potential Projects'!D4957</f>
        <v>17.668265034404953</v>
      </c>
      <c r="K4956" s="471">
        <f>'Potential Projects'!E4957</f>
        <v>39.655438722855301</v>
      </c>
      <c r="L4956" s="476">
        <f t="shared" si="546"/>
        <v>1095.6762962427397</v>
      </c>
      <c r="M4956" s="471">
        <f t="shared" si="542"/>
        <v>1546.0314085468135</v>
      </c>
      <c r="N4956" s="467">
        <f t="shared" si="547"/>
        <v>0</v>
      </c>
      <c r="O4956" s="475" t="str">
        <f t="shared" si="548"/>
        <v/>
      </c>
    </row>
    <row r="4957" spans="1:15" hidden="1">
      <c r="A4957" s="475">
        <f t="shared" si="543"/>
        <v>43647</v>
      </c>
      <c r="B4957" s="475">
        <v>43672</v>
      </c>
      <c r="C4957" s="467">
        <v>12</v>
      </c>
      <c r="D4957" s="467">
        <v>1235</v>
      </c>
      <c r="E4957" s="467">
        <v>0</v>
      </c>
      <c r="F4957" s="467">
        <v>19</v>
      </c>
      <c r="G4957" s="467">
        <f t="array" ref="G4957">MAX(IF($A$2:$A$8761=A4957,$D$2:$D$8761))</f>
        <v>1590</v>
      </c>
      <c r="H4957" s="467">
        <f t="shared" si="544"/>
        <v>0</v>
      </c>
      <c r="I4957" s="475" t="str">
        <f t="shared" si="545"/>
        <v/>
      </c>
      <c r="J4957" s="471">
        <f>'Potential Projects'!D4958</f>
        <v>12.992816077532474</v>
      </c>
      <c r="K4957" s="471">
        <f>'Potential Projects'!E4958</f>
        <v>25.782214953773384</v>
      </c>
      <c r="L4957" s="476">
        <f t="shared" si="546"/>
        <v>1177.2249689686942</v>
      </c>
      <c r="M4957" s="471">
        <f t="shared" si="542"/>
        <v>1546.0314085468135</v>
      </c>
      <c r="N4957" s="467">
        <f t="shared" si="547"/>
        <v>0</v>
      </c>
      <c r="O4957" s="475" t="str">
        <f t="shared" si="548"/>
        <v/>
      </c>
    </row>
    <row r="4958" spans="1:15" hidden="1">
      <c r="A4958" s="475">
        <f t="shared" si="543"/>
        <v>43647</v>
      </c>
      <c r="B4958" s="475">
        <v>43672</v>
      </c>
      <c r="C4958" s="467">
        <v>13</v>
      </c>
      <c r="D4958" s="467">
        <v>1321</v>
      </c>
      <c r="E4958" s="467">
        <v>0</v>
      </c>
      <c r="F4958" s="467">
        <v>19</v>
      </c>
      <c r="G4958" s="467">
        <f t="array" ref="G4958">MAX(IF($A$2:$A$8761=A4958,$D$2:$D$8761))</f>
        <v>1590</v>
      </c>
      <c r="H4958" s="467">
        <f t="shared" si="544"/>
        <v>0</v>
      </c>
      <c r="I4958" s="475" t="str">
        <f t="shared" si="545"/>
        <v/>
      </c>
      <c r="J4958" s="471">
        <f>'Potential Projects'!D4959</f>
        <v>7.473238843454566</v>
      </c>
      <c r="K4958" s="471">
        <f>'Potential Projects'!E4959</f>
        <v>10.347617931627605</v>
      </c>
      <c r="L4958" s="476">
        <f t="shared" si="546"/>
        <v>1284.1791432249179</v>
      </c>
      <c r="M4958" s="471">
        <f t="shared" si="542"/>
        <v>1546.0314085468135</v>
      </c>
      <c r="N4958" s="467">
        <f t="shared" si="547"/>
        <v>0</v>
      </c>
      <c r="O4958" s="475" t="str">
        <f t="shared" si="548"/>
        <v/>
      </c>
    </row>
    <row r="4959" spans="1:15" hidden="1">
      <c r="A4959" s="475">
        <f t="shared" si="543"/>
        <v>43647</v>
      </c>
      <c r="B4959" s="475">
        <v>43672</v>
      </c>
      <c r="C4959" s="467">
        <v>14</v>
      </c>
      <c r="D4959" s="467">
        <v>1362</v>
      </c>
      <c r="E4959" s="467">
        <v>0</v>
      </c>
      <c r="F4959" s="467">
        <v>19</v>
      </c>
      <c r="G4959" s="467">
        <f t="array" ref="G4959">MAX(IF($A$2:$A$8761=A4959,$D$2:$D$8761))</f>
        <v>1590</v>
      </c>
      <c r="H4959" s="467">
        <f t="shared" si="544"/>
        <v>0</v>
      </c>
      <c r="I4959" s="475" t="str">
        <f t="shared" si="545"/>
        <v/>
      </c>
      <c r="J4959" s="471">
        <f>'Potential Projects'!D4960</f>
        <v>6.3805464383724129</v>
      </c>
      <c r="K4959" s="471">
        <f>'Potential Projects'!E4960</f>
        <v>10.959338314341004</v>
      </c>
      <c r="L4959" s="476">
        <f t="shared" si="546"/>
        <v>1325.6601152472865</v>
      </c>
      <c r="M4959" s="471">
        <f t="shared" si="542"/>
        <v>1546.0314085468135</v>
      </c>
      <c r="N4959" s="467">
        <f t="shared" si="547"/>
        <v>0</v>
      </c>
      <c r="O4959" s="475" t="str">
        <f t="shared" si="548"/>
        <v/>
      </c>
    </row>
    <row r="4960" spans="1:15" hidden="1">
      <c r="A4960" s="475">
        <f t="shared" si="543"/>
        <v>43647</v>
      </c>
      <c r="B4960" s="475">
        <v>43672</v>
      </c>
      <c r="C4960" s="467">
        <v>15</v>
      </c>
      <c r="D4960" s="467">
        <v>1385</v>
      </c>
      <c r="E4960" s="467">
        <v>1</v>
      </c>
      <c r="F4960" s="467">
        <v>19</v>
      </c>
      <c r="G4960" s="467">
        <f t="array" ref="G4960">MAX(IF($A$2:$A$8761=A4960,$D$2:$D$8761))</f>
        <v>1590</v>
      </c>
      <c r="H4960" s="467">
        <f t="shared" si="544"/>
        <v>0</v>
      </c>
      <c r="I4960" s="475" t="str">
        <f t="shared" si="545"/>
        <v/>
      </c>
      <c r="J4960" s="471">
        <f>'Potential Projects'!D4961</f>
        <v>7.3658246355143069</v>
      </c>
      <c r="K4960" s="471">
        <f>'Potential Projects'!E4961</f>
        <v>9.8798317566114822</v>
      </c>
      <c r="L4960" s="476">
        <f t="shared" si="546"/>
        <v>1347.754343607874</v>
      </c>
      <c r="M4960" s="471">
        <f t="shared" si="542"/>
        <v>1546.0314085468135</v>
      </c>
      <c r="N4960" s="467">
        <f t="shared" si="547"/>
        <v>0</v>
      </c>
      <c r="O4960" s="475" t="str">
        <f t="shared" si="548"/>
        <v/>
      </c>
    </row>
    <row r="4961" spans="1:15" hidden="1">
      <c r="A4961" s="475">
        <f t="shared" si="543"/>
        <v>43647</v>
      </c>
      <c r="B4961" s="475">
        <v>43672</v>
      </c>
      <c r="C4961" s="467">
        <v>16</v>
      </c>
      <c r="D4961" s="467">
        <v>1427</v>
      </c>
      <c r="E4961" s="467">
        <v>1</v>
      </c>
      <c r="F4961" s="467">
        <v>19</v>
      </c>
      <c r="G4961" s="467">
        <f t="array" ref="G4961">MAX(IF($A$2:$A$8761=A4961,$D$2:$D$8761))</f>
        <v>1590</v>
      </c>
      <c r="H4961" s="467">
        <f t="shared" si="544"/>
        <v>0</v>
      </c>
      <c r="I4961" s="475" t="str">
        <f t="shared" si="545"/>
        <v/>
      </c>
      <c r="J4961" s="471">
        <f>'Potential Projects'!D4962</f>
        <v>7.3456660066546853</v>
      </c>
      <c r="K4961" s="471">
        <f>'Potential Projects'!E4962</f>
        <v>3.4896222855299932</v>
      </c>
      <c r="L4961" s="476">
        <f t="shared" si="546"/>
        <v>1396.1647117078153</v>
      </c>
      <c r="M4961" s="471">
        <f t="shared" si="542"/>
        <v>1546.0314085468135</v>
      </c>
      <c r="N4961" s="467">
        <f t="shared" si="547"/>
        <v>0</v>
      </c>
      <c r="O4961" s="475" t="str">
        <f t="shared" si="548"/>
        <v/>
      </c>
    </row>
    <row r="4962" spans="1:15" hidden="1">
      <c r="A4962" s="475">
        <f t="shared" si="543"/>
        <v>43647</v>
      </c>
      <c r="B4962" s="475">
        <v>43672</v>
      </c>
      <c r="C4962" s="467">
        <v>17</v>
      </c>
      <c r="D4962" s="467">
        <v>1476</v>
      </c>
      <c r="E4962" s="467">
        <v>0</v>
      </c>
      <c r="F4962" s="467">
        <v>19</v>
      </c>
      <c r="G4962" s="467">
        <f t="array" ref="G4962">MAX(IF($A$2:$A$8761=A4962,$D$2:$D$8761))</f>
        <v>1590</v>
      </c>
      <c r="H4962" s="467">
        <f t="shared" si="544"/>
        <v>0</v>
      </c>
      <c r="I4962" s="475" t="str">
        <f t="shared" si="545"/>
        <v/>
      </c>
      <c r="J4962" s="471">
        <f>'Potential Projects'!D4963</f>
        <v>15.26808187450821</v>
      </c>
      <c r="K4962" s="471">
        <f>'Potential Projects'!E4963</f>
        <v>7.7568021930767577</v>
      </c>
      <c r="L4962" s="476">
        <f t="shared" si="546"/>
        <v>1433.9751159324151</v>
      </c>
      <c r="M4962" s="471">
        <f t="shared" si="542"/>
        <v>1546.0314085468135</v>
      </c>
      <c r="N4962" s="467">
        <f t="shared" si="547"/>
        <v>0</v>
      </c>
      <c r="O4962" s="475" t="str">
        <f t="shared" si="548"/>
        <v/>
      </c>
    </row>
    <row r="4963" spans="1:15" hidden="1">
      <c r="A4963" s="475">
        <f t="shared" si="543"/>
        <v>43647</v>
      </c>
      <c r="B4963" s="475">
        <v>43672</v>
      </c>
      <c r="C4963" s="467">
        <v>18</v>
      </c>
      <c r="D4963" s="467">
        <v>1476</v>
      </c>
      <c r="E4963" s="467">
        <v>2</v>
      </c>
      <c r="F4963" s="467">
        <v>19</v>
      </c>
      <c r="G4963" s="467">
        <f t="array" ref="G4963">MAX(IF($A$2:$A$8761=A4963,$D$2:$D$8761))</f>
        <v>1590</v>
      </c>
      <c r="H4963" s="467">
        <f t="shared" si="544"/>
        <v>0</v>
      </c>
      <c r="I4963" s="475" t="str">
        <f t="shared" si="545"/>
        <v/>
      </c>
      <c r="J4963" s="471">
        <f>'Potential Projects'!D4964</f>
        <v>17.672367100810035</v>
      </c>
      <c r="K4963" s="471">
        <f>'Potential Projects'!E4964</f>
        <v>13.530597774672112</v>
      </c>
      <c r="L4963" s="476">
        <f t="shared" si="546"/>
        <v>1423.7970351245178</v>
      </c>
      <c r="M4963" s="471">
        <f t="shared" si="542"/>
        <v>1546.0314085468135</v>
      </c>
      <c r="N4963" s="467">
        <f t="shared" si="547"/>
        <v>0</v>
      </c>
      <c r="O4963" s="475" t="str">
        <f t="shared" si="548"/>
        <v/>
      </c>
    </row>
    <row r="4964" spans="1:15" hidden="1">
      <c r="A4964" s="475">
        <f t="shared" si="543"/>
        <v>43647</v>
      </c>
      <c r="B4964" s="475">
        <v>43672</v>
      </c>
      <c r="C4964" s="467">
        <v>19</v>
      </c>
      <c r="D4964" s="467">
        <v>1437</v>
      </c>
      <c r="E4964" s="467">
        <v>2</v>
      </c>
      <c r="F4964" s="467">
        <v>13</v>
      </c>
      <c r="G4964" s="467">
        <f t="array" ref="G4964">MAX(IF($A$2:$A$8761=A4964,$D$2:$D$8761))</f>
        <v>1590</v>
      </c>
      <c r="H4964" s="467">
        <f t="shared" si="544"/>
        <v>0</v>
      </c>
      <c r="I4964" s="475" t="str">
        <f t="shared" si="545"/>
        <v/>
      </c>
      <c r="J4964" s="471">
        <f>'Potential Projects'!D4965</f>
        <v>16.547627912788403</v>
      </c>
      <c r="K4964" s="471">
        <f>'Potential Projects'!E4965</f>
        <v>36.019535476241671</v>
      </c>
      <c r="L4964" s="476">
        <f t="shared" si="546"/>
        <v>1369.4328366109701</v>
      </c>
      <c r="M4964" s="471">
        <f t="shared" si="542"/>
        <v>1546.0314085468135</v>
      </c>
      <c r="N4964" s="467">
        <f t="shared" si="547"/>
        <v>0</v>
      </c>
      <c r="O4964" s="475" t="str">
        <f t="shared" si="548"/>
        <v/>
      </c>
    </row>
    <row r="4965" spans="1:15" hidden="1">
      <c r="A4965" s="475">
        <f t="shared" si="543"/>
        <v>43647</v>
      </c>
      <c r="B4965" s="475">
        <v>43672</v>
      </c>
      <c r="C4965" s="467">
        <v>20</v>
      </c>
      <c r="D4965" s="467">
        <v>1408</v>
      </c>
      <c r="E4965" s="467">
        <v>8</v>
      </c>
      <c r="F4965" s="467">
        <v>3</v>
      </c>
      <c r="G4965" s="467">
        <f t="array" ref="G4965">MAX(IF($A$2:$A$8761=A4965,$D$2:$D$8761))</f>
        <v>1590</v>
      </c>
      <c r="H4965" s="467">
        <f t="shared" si="544"/>
        <v>0</v>
      </c>
      <c r="I4965" s="475" t="str">
        <f t="shared" si="545"/>
        <v/>
      </c>
      <c r="J4965" s="471">
        <f>'Potential Projects'!D4966</f>
        <v>10.403691186830324</v>
      </c>
      <c r="K4965" s="471">
        <f>'Potential Projects'!E4966</f>
        <v>89.21652348957214</v>
      </c>
      <c r="L4965" s="476">
        <f t="shared" si="546"/>
        <v>1297.3797853235974</v>
      </c>
      <c r="M4965" s="471">
        <f t="shared" si="542"/>
        <v>1546.0314085468135</v>
      </c>
      <c r="N4965" s="467">
        <f t="shared" si="547"/>
        <v>0</v>
      </c>
      <c r="O4965" s="475" t="str">
        <f t="shared" si="548"/>
        <v/>
      </c>
    </row>
    <row r="4966" spans="1:15" hidden="1">
      <c r="A4966" s="475">
        <f t="shared" si="543"/>
        <v>43647</v>
      </c>
      <c r="B4966" s="475">
        <v>43672</v>
      </c>
      <c r="C4966" s="467">
        <v>21</v>
      </c>
      <c r="D4966" s="467">
        <v>1316</v>
      </c>
      <c r="E4966" s="467">
        <v>30</v>
      </c>
      <c r="F4966" s="467">
        <v>0</v>
      </c>
      <c r="G4966" s="467">
        <f t="array" ref="G4966">MAX(IF($A$2:$A$8761=A4966,$D$2:$D$8761))</f>
        <v>1590</v>
      </c>
      <c r="H4966" s="467">
        <f t="shared" si="544"/>
        <v>0</v>
      </c>
      <c r="I4966" s="475" t="str">
        <f t="shared" si="545"/>
        <v/>
      </c>
      <c r="J4966" s="471">
        <f>'Potential Projects'!D4967</f>
        <v>3.1889438298085304</v>
      </c>
      <c r="K4966" s="471">
        <f>'Potential Projects'!E4967</f>
        <v>88.872332992904759</v>
      </c>
      <c r="L4966" s="476">
        <f t="shared" si="546"/>
        <v>1193.9387231772866</v>
      </c>
      <c r="M4966" s="471">
        <f t="shared" si="542"/>
        <v>1546.0314085468135</v>
      </c>
      <c r="N4966" s="467">
        <f t="shared" si="547"/>
        <v>0</v>
      </c>
      <c r="O4966" s="475" t="str">
        <f t="shared" si="548"/>
        <v/>
      </c>
    </row>
    <row r="4967" spans="1:15" hidden="1">
      <c r="A4967" s="475">
        <f t="shared" si="543"/>
        <v>43647</v>
      </c>
      <c r="B4967" s="475">
        <v>43672</v>
      </c>
      <c r="C4967" s="467">
        <v>22</v>
      </c>
      <c r="D4967" s="467">
        <v>1250</v>
      </c>
      <c r="E4967" s="467">
        <v>39</v>
      </c>
      <c r="F4967" s="467">
        <v>0</v>
      </c>
      <c r="G4967" s="467">
        <f t="array" ref="G4967">MAX(IF($A$2:$A$8761=A4967,$D$2:$D$8761))</f>
        <v>1590</v>
      </c>
      <c r="H4967" s="467">
        <f t="shared" si="544"/>
        <v>0</v>
      </c>
      <c r="I4967" s="475" t="str">
        <f t="shared" si="545"/>
        <v/>
      </c>
      <c r="J4967" s="471">
        <f>'Potential Projects'!D4968</f>
        <v>85.352912887091151</v>
      </c>
      <c r="K4967" s="471">
        <f>'Potential Projects'!E4968</f>
        <v>96.816875456890969</v>
      </c>
      <c r="L4967" s="476">
        <f t="shared" si="546"/>
        <v>1028.8302116560178</v>
      </c>
      <c r="M4967" s="471">
        <f t="shared" si="542"/>
        <v>1546.0314085468135</v>
      </c>
      <c r="N4967" s="467">
        <f t="shared" si="547"/>
        <v>0</v>
      </c>
      <c r="O4967" s="475" t="str">
        <f t="shared" si="548"/>
        <v/>
      </c>
    </row>
    <row r="4968" spans="1:15" hidden="1">
      <c r="A4968" s="475">
        <f t="shared" si="543"/>
        <v>43647</v>
      </c>
      <c r="B4968" s="475">
        <v>43672</v>
      </c>
      <c r="C4968" s="467">
        <v>23</v>
      </c>
      <c r="D4968" s="467">
        <v>1139</v>
      </c>
      <c r="E4968" s="467">
        <v>32</v>
      </c>
      <c r="F4968" s="467">
        <v>0</v>
      </c>
      <c r="G4968" s="467">
        <f t="array" ref="G4968">MAX(IF($A$2:$A$8761=A4968,$D$2:$D$8761))</f>
        <v>1590</v>
      </c>
      <c r="H4968" s="467">
        <f t="shared" si="544"/>
        <v>0</v>
      </c>
      <c r="I4968" s="475" t="str">
        <f t="shared" si="545"/>
        <v/>
      </c>
      <c r="J4968" s="471">
        <f>'Potential Projects'!D4969</f>
        <v>91.92308495561872</v>
      </c>
      <c r="K4968" s="471">
        <f>'Potential Projects'!E4969</f>
        <v>81.524648140184908</v>
      </c>
      <c r="L4968" s="476">
        <f t="shared" si="546"/>
        <v>933.55226690419636</v>
      </c>
      <c r="M4968" s="471">
        <f t="shared" si="542"/>
        <v>1546.0314085468135</v>
      </c>
      <c r="N4968" s="467">
        <f t="shared" si="547"/>
        <v>0</v>
      </c>
      <c r="O4968" s="475" t="str">
        <f t="shared" si="548"/>
        <v/>
      </c>
    </row>
    <row r="4969" spans="1:15" hidden="1">
      <c r="A4969" s="475">
        <f t="shared" si="543"/>
        <v>43647</v>
      </c>
      <c r="B4969" s="475">
        <v>43672</v>
      </c>
      <c r="C4969" s="467">
        <v>24</v>
      </c>
      <c r="D4969" s="467">
        <v>1029</v>
      </c>
      <c r="E4969" s="467">
        <v>40</v>
      </c>
      <c r="F4969" s="467">
        <v>0</v>
      </c>
      <c r="G4969" s="467">
        <f t="array" ref="G4969">MAX(IF($A$2:$A$8761=A4969,$D$2:$D$8761))</f>
        <v>1590</v>
      </c>
      <c r="H4969" s="467">
        <f t="shared" si="544"/>
        <v>0</v>
      </c>
      <c r="I4969" s="475" t="str">
        <f t="shared" si="545"/>
        <v/>
      </c>
      <c r="J4969" s="471">
        <f>'Potential Projects'!D4970</f>
        <v>83.377504398928764</v>
      </c>
      <c r="K4969" s="471">
        <f>'Potential Projects'!E4970</f>
        <v>63.90835271984519</v>
      </c>
      <c r="L4969" s="476">
        <f t="shared" si="546"/>
        <v>841.71414288122605</v>
      </c>
      <c r="M4969" s="471">
        <f t="shared" si="542"/>
        <v>1546.0314085468135</v>
      </c>
      <c r="N4969" s="467">
        <f t="shared" si="547"/>
        <v>0</v>
      </c>
      <c r="O4969" s="475" t="str">
        <f t="shared" si="548"/>
        <v/>
      </c>
    </row>
    <row r="4970" spans="1:15" hidden="1">
      <c r="A4970" s="475">
        <f t="shared" si="543"/>
        <v>43647</v>
      </c>
      <c r="B4970" s="475">
        <v>43673</v>
      </c>
      <c r="C4970" s="467">
        <v>1</v>
      </c>
      <c r="D4970" s="467">
        <v>926</v>
      </c>
      <c r="E4970" s="467">
        <v>68</v>
      </c>
      <c r="F4970" s="467">
        <v>0</v>
      </c>
      <c r="G4970" s="467">
        <f t="array" ref="G4970">MAX(IF($A$2:$A$8761=A4970,$D$2:$D$8761))</f>
        <v>1590</v>
      </c>
      <c r="H4970" s="467">
        <f t="shared" si="544"/>
        <v>0</v>
      </c>
      <c r="I4970" s="475" t="str">
        <f t="shared" si="545"/>
        <v/>
      </c>
      <c r="J4970" s="471">
        <f>'Potential Projects'!D4971</f>
        <v>79.48577098184046</v>
      </c>
      <c r="K4970" s="471">
        <f>'Potential Projects'!E4971</f>
        <v>83.189278542248971</v>
      </c>
      <c r="L4970" s="476">
        <f t="shared" si="546"/>
        <v>695.32495047591055</v>
      </c>
      <c r="M4970" s="471">
        <f t="shared" si="542"/>
        <v>1546.0314085468135</v>
      </c>
      <c r="N4970" s="467">
        <f t="shared" si="547"/>
        <v>0</v>
      </c>
      <c r="O4970" s="475" t="str">
        <f t="shared" si="548"/>
        <v/>
      </c>
    </row>
    <row r="4971" spans="1:15" hidden="1">
      <c r="A4971" s="475">
        <f t="shared" si="543"/>
        <v>43647</v>
      </c>
      <c r="B4971" s="475">
        <v>43673</v>
      </c>
      <c r="C4971" s="467">
        <v>2</v>
      </c>
      <c r="D4971" s="467">
        <v>872</v>
      </c>
      <c r="E4971" s="467">
        <v>94</v>
      </c>
      <c r="F4971" s="467">
        <v>0</v>
      </c>
      <c r="G4971" s="467">
        <f t="array" ref="G4971">MAX(IF($A$2:$A$8761=A4971,$D$2:$D$8761))</f>
        <v>1590</v>
      </c>
      <c r="H4971" s="467">
        <f t="shared" si="544"/>
        <v>0</v>
      </c>
      <c r="I4971" s="475" t="str">
        <f t="shared" si="545"/>
        <v/>
      </c>
      <c r="J4971" s="471">
        <f>'Potential Projects'!D4972</f>
        <v>49.980585743731673</v>
      </c>
      <c r="K4971" s="471">
        <f>'Potential Projects'!E4972</f>
        <v>58.891776230918083</v>
      </c>
      <c r="L4971" s="476">
        <f t="shared" si="546"/>
        <v>669.12763802535028</v>
      </c>
      <c r="M4971" s="471">
        <f t="shared" si="542"/>
        <v>1546.0314085468135</v>
      </c>
      <c r="N4971" s="467">
        <f t="shared" si="547"/>
        <v>0</v>
      </c>
      <c r="O4971" s="475" t="str">
        <f t="shared" si="548"/>
        <v/>
      </c>
    </row>
    <row r="4972" spans="1:15" hidden="1">
      <c r="A4972" s="475">
        <f t="shared" si="543"/>
        <v>43647</v>
      </c>
      <c r="B4972" s="475">
        <v>43673</v>
      </c>
      <c r="C4972" s="467">
        <v>3</v>
      </c>
      <c r="D4972" s="467">
        <v>861</v>
      </c>
      <c r="E4972" s="467">
        <v>96</v>
      </c>
      <c r="F4972" s="467">
        <v>0</v>
      </c>
      <c r="G4972" s="467">
        <f t="array" ref="G4972">MAX(IF($A$2:$A$8761=A4972,$D$2:$D$8761))</f>
        <v>1590</v>
      </c>
      <c r="H4972" s="467">
        <f t="shared" si="544"/>
        <v>0</v>
      </c>
      <c r="I4972" s="475" t="str">
        <f t="shared" si="545"/>
        <v/>
      </c>
      <c r="J4972" s="471">
        <f>'Potential Projects'!D4973</f>
        <v>20.660353260473268</v>
      </c>
      <c r="K4972" s="471">
        <f>'Potential Projects'!E4973</f>
        <v>43.71688658353041</v>
      </c>
      <c r="L4972" s="476">
        <f t="shared" si="546"/>
        <v>700.62276015599639</v>
      </c>
      <c r="M4972" s="471">
        <f t="shared" si="542"/>
        <v>1546.0314085468135</v>
      </c>
      <c r="N4972" s="467">
        <f t="shared" si="547"/>
        <v>0</v>
      </c>
      <c r="O4972" s="475" t="str">
        <f t="shared" si="548"/>
        <v/>
      </c>
    </row>
    <row r="4973" spans="1:15" hidden="1">
      <c r="A4973" s="475">
        <f t="shared" si="543"/>
        <v>43647</v>
      </c>
      <c r="B4973" s="475">
        <v>43673</v>
      </c>
      <c r="C4973" s="467">
        <v>4</v>
      </c>
      <c r="D4973" s="467">
        <v>842</v>
      </c>
      <c r="E4973" s="467">
        <v>97</v>
      </c>
      <c r="F4973" s="467">
        <v>0</v>
      </c>
      <c r="G4973" s="467">
        <f t="array" ref="G4973">MAX(IF($A$2:$A$8761=A4973,$D$2:$D$8761))</f>
        <v>1590</v>
      </c>
      <c r="H4973" s="467">
        <f t="shared" si="544"/>
        <v>0</v>
      </c>
      <c r="I4973" s="475" t="str">
        <f t="shared" si="545"/>
        <v/>
      </c>
      <c r="J4973" s="471">
        <f>'Potential Projects'!D4974</f>
        <v>36.292767601481025</v>
      </c>
      <c r="K4973" s="471">
        <f>'Potential Projects'!E4974</f>
        <v>13.671402977854225</v>
      </c>
      <c r="L4973" s="476">
        <f t="shared" si="546"/>
        <v>695.03582942066475</v>
      </c>
      <c r="M4973" s="471">
        <f t="shared" si="542"/>
        <v>1546.0314085468135</v>
      </c>
      <c r="N4973" s="467">
        <f t="shared" si="547"/>
        <v>0</v>
      </c>
      <c r="O4973" s="475" t="str">
        <f t="shared" si="548"/>
        <v/>
      </c>
    </row>
    <row r="4974" spans="1:15" hidden="1">
      <c r="A4974" s="475">
        <f t="shared" si="543"/>
        <v>43647</v>
      </c>
      <c r="B4974" s="475">
        <v>43673</v>
      </c>
      <c r="C4974" s="467">
        <v>5</v>
      </c>
      <c r="D4974" s="467">
        <v>826</v>
      </c>
      <c r="E4974" s="467">
        <v>98</v>
      </c>
      <c r="F4974" s="467">
        <v>0</v>
      </c>
      <c r="G4974" s="467">
        <f t="array" ref="G4974">MAX(IF($A$2:$A$8761=A4974,$D$2:$D$8761))</f>
        <v>1590</v>
      </c>
      <c r="H4974" s="467">
        <f t="shared" si="544"/>
        <v>0</v>
      </c>
      <c r="I4974" s="475" t="str">
        <f t="shared" si="545"/>
        <v/>
      </c>
      <c r="J4974" s="471">
        <f>'Potential Projects'!D4975</f>
        <v>89.044541130273217</v>
      </c>
      <c r="K4974" s="471">
        <f>'Potential Projects'!E4975</f>
        <v>3.745418404644163</v>
      </c>
      <c r="L4974" s="476">
        <f t="shared" si="546"/>
        <v>635.21004046508256</v>
      </c>
      <c r="M4974" s="471">
        <f t="shared" si="542"/>
        <v>1546.0314085468135</v>
      </c>
      <c r="N4974" s="467">
        <f t="shared" si="547"/>
        <v>0</v>
      </c>
      <c r="O4974" s="475" t="str">
        <f t="shared" si="548"/>
        <v/>
      </c>
    </row>
    <row r="4975" spans="1:15" hidden="1">
      <c r="A4975" s="475">
        <f t="shared" si="543"/>
        <v>43647</v>
      </c>
      <c r="B4975" s="475">
        <v>43673</v>
      </c>
      <c r="C4975" s="467">
        <v>6</v>
      </c>
      <c r="D4975" s="467">
        <v>845</v>
      </c>
      <c r="E4975" s="467">
        <v>99</v>
      </c>
      <c r="F4975" s="467">
        <v>0</v>
      </c>
      <c r="G4975" s="467">
        <f t="array" ref="G4975">MAX(IF($A$2:$A$8761=A4975,$D$2:$D$8761))</f>
        <v>1590</v>
      </c>
      <c r="H4975" s="467">
        <f t="shared" si="544"/>
        <v>0</v>
      </c>
      <c r="I4975" s="475" t="str">
        <f t="shared" si="545"/>
        <v/>
      </c>
      <c r="J4975" s="471">
        <f>'Potential Projects'!D4976</f>
        <v>76.019209541063205</v>
      </c>
      <c r="K4975" s="471">
        <f>'Potential Projects'!E4976</f>
        <v>0.12907143625026876</v>
      </c>
      <c r="L4975" s="476">
        <f t="shared" si="546"/>
        <v>669.85171902268655</v>
      </c>
      <c r="M4975" s="471">
        <f t="shared" si="542"/>
        <v>1546.0314085468135</v>
      </c>
      <c r="N4975" s="467">
        <f t="shared" si="547"/>
        <v>0</v>
      </c>
      <c r="O4975" s="475" t="str">
        <f t="shared" si="548"/>
        <v/>
      </c>
    </row>
    <row r="4976" spans="1:15" hidden="1">
      <c r="A4976" s="475">
        <f t="shared" si="543"/>
        <v>43647</v>
      </c>
      <c r="B4976" s="475">
        <v>43673</v>
      </c>
      <c r="C4976" s="467">
        <v>7</v>
      </c>
      <c r="D4976" s="467">
        <v>890</v>
      </c>
      <c r="E4976" s="467">
        <v>100</v>
      </c>
      <c r="F4976" s="467">
        <v>7</v>
      </c>
      <c r="G4976" s="467">
        <f t="array" ref="G4976">MAX(IF($A$2:$A$8761=A4976,$D$2:$D$8761))</f>
        <v>1590</v>
      </c>
      <c r="H4976" s="467">
        <f t="shared" si="544"/>
        <v>0</v>
      </c>
      <c r="I4976" s="475" t="str">
        <f t="shared" si="545"/>
        <v/>
      </c>
      <c r="J4976" s="471">
        <f>'Potential Projects'!D4977</f>
        <v>7.4164016233513719</v>
      </c>
      <c r="K4976" s="471">
        <f>'Potential Projects'!E4977</f>
        <v>0.69855025800903026</v>
      </c>
      <c r="L4976" s="476">
        <f t="shared" si="546"/>
        <v>774.88504811863959</v>
      </c>
      <c r="M4976" s="471">
        <f t="shared" si="542"/>
        <v>1546.0314085468135</v>
      </c>
      <c r="N4976" s="467">
        <f t="shared" si="547"/>
        <v>0</v>
      </c>
      <c r="O4976" s="475" t="str">
        <f t="shared" si="548"/>
        <v/>
      </c>
    </row>
    <row r="4977" spans="1:15" hidden="1">
      <c r="A4977" s="475">
        <f t="shared" si="543"/>
        <v>43647</v>
      </c>
      <c r="B4977" s="475">
        <v>43673</v>
      </c>
      <c r="C4977" s="467">
        <v>8</v>
      </c>
      <c r="D4977" s="467">
        <v>933</v>
      </c>
      <c r="E4977" s="467">
        <v>93</v>
      </c>
      <c r="F4977" s="467">
        <v>17</v>
      </c>
      <c r="G4977" s="467">
        <f t="array" ref="G4977">MAX(IF($A$2:$A$8761=A4977,$D$2:$D$8761))</f>
        <v>1590</v>
      </c>
      <c r="H4977" s="467">
        <f t="shared" si="544"/>
        <v>0</v>
      </c>
      <c r="I4977" s="475" t="str">
        <f t="shared" si="545"/>
        <v/>
      </c>
      <c r="J4977" s="471">
        <f>'Potential Projects'!D4978</f>
        <v>2.7141836083040233E-2</v>
      </c>
      <c r="K4977" s="471">
        <f>'Potential Projects'!E4978</f>
        <v>1.7373797570414964</v>
      </c>
      <c r="L4977" s="476">
        <f t="shared" si="546"/>
        <v>821.23547840687547</v>
      </c>
      <c r="M4977" s="471">
        <f t="shared" si="542"/>
        <v>1546.0314085468135</v>
      </c>
      <c r="N4977" s="467">
        <f t="shared" si="547"/>
        <v>0</v>
      </c>
      <c r="O4977" s="475" t="str">
        <f t="shared" si="548"/>
        <v/>
      </c>
    </row>
    <row r="4978" spans="1:15" hidden="1">
      <c r="A4978" s="475">
        <f t="shared" si="543"/>
        <v>43647</v>
      </c>
      <c r="B4978" s="475">
        <v>43673</v>
      </c>
      <c r="C4978" s="467">
        <v>9</v>
      </c>
      <c r="D4978" s="467">
        <v>1005</v>
      </c>
      <c r="E4978" s="467">
        <v>93</v>
      </c>
      <c r="F4978" s="467">
        <v>19</v>
      </c>
      <c r="G4978" s="467">
        <f t="array" ref="G4978">MAX(IF($A$2:$A$8761=A4978,$D$2:$D$8761))</f>
        <v>1590</v>
      </c>
      <c r="H4978" s="467">
        <f t="shared" si="544"/>
        <v>0</v>
      </c>
      <c r="I4978" s="475" t="str">
        <f t="shared" si="545"/>
        <v/>
      </c>
      <c r="J4978" s="471">
        <f>'Potential Projects'!D4979</f>
        <v>0.57033136259798134</v>
      </c>
      <c r="K4978" s="471">
        <f>'Potential Projects'!E4979</f>
        <v>4.9148838421844765</v>
      </c>
      <c r="L4978" s="476">
        <f t="shared" si="546"/>
        <v>887.51478479521757</v>
      </c>
      <c r="M4978" s="471">
        <f t="shared" si="542"/>
        <v>1546.0314085468135</v>
      </c>
      <c r="N4978" s="467">
        <f t="shared" si="547"/>
        <v>0</v>
      </c>
      <c r="O4978" s="475" t="str">
        <f t="shared" si="548"/>
        <v/>
      </c>
    </row>
    <row r="4979" spans="1:15" hidden="1">
      <c r="A4979" s="475">
        <f t="shared" si="543"/>
        <v>43647</v>
      </c>
      <c r="B4979" s="475">
        <v>43673</v>
      </c>
      <c r="C4979" s="467">
        <v>10</v>
      </c>
      <c r="D4979" s="467">
        <v>1082</v>
      </c>
      <c r="E4979" s="467">
        <v>85</v>
      </c>
      <c r="F4979" s="467">
        <v>19</v>
      </c>
      <c r="G4979" s="467">
        <f t="array" ref="G4979">MAX(IF($A$2:$A$8761=A4979,$D$2:$D$8761))</f>
        <v>1590</v>
      </c>
      <c r="H4979" s="467">
        <f t="shared" si="544"/>
        <v>0</v>
      </c>
      <c r="I4979" s="475" t="str">
        <f t="shared" si="545"/>
        <v/>
      </c>
      <c r="J4979" s="471">
        <f>'Potential Projects'!D4980</f>
        <v>1.1722327186780817</v>
      </c>
      <c r="K4979" s="471">
        <f>'Potential Projects'!E4980</f>
        <v>7.3914909159320583</v>
      </c>
      <c r="L4979" s="476">
        <f t="shared" si="546"/>
        <v>969.43627636538986</v>
      </c>
      <c r="M4979" s="471">
        <f t="shared" si="542"/>
        <v>1546.0314085468135</v>
      </c>
      <c r="N4979" s="467">
        <f t="shared" si="547"/>
        <v>0</v>
      </c>
      <c r="O4979" s="475" t="str">
        <f t="shared" si="548"/>
        <v/>
      </c>
    </row>
    <row r="4980" spans="1:15" hidden="1">
      <c r="A4980" s="475">
        <f t="shared" si="543"/>
        <v>43647</v>
      </c>
      <c r="B4980" s="475">
        <v>43673</v>
      </c>
      <c r="C4980" s="467">
        <v>11</v>
      </c>
      <c r="D4980" s="467">
        <v>1140</v>
      </c>
      <c r="E4980" s="467">
        <v>88</v>
      </c>
      <c r="F4980" s="467">
        <v>19</v>
      </c>
      <c r="G4980" s="467">
        <f t="array" ref="G4980">MAX(IF($A$2:$A$8761=A4980,$D$2:$D$8761))</f>
        <v>1590</v>
      </c>
      <c r="H4980" s="467">
        <f t="shared" si="544"/>
        <v>0</v>
      </c>
      <c r="I4980" s="475" t="str">
        <f t="shared" si="545"/>
        <v/>
      </c>
      <c r="J4980" s="471">
        <f>'Potential Projects'!D4981</f>
        <v>0.10588492056122199</v>
      </c>
      <c r="K4980" s="471">
        <f>'Potential Projects'!E4981</f>
        <v>9.5113914749516226</v>
      </c>
      <c r="L4980" s="476">
        <f t="shared" si="546"/>
        <v>1023.3827236044871</v>
      </c>
      <c r="M4980" s="471">
        <f t="shared" si="542"/>
        <v>1546.0314085468135</v>
      </c>
      <c r="N4980" s="467">
        <f t="shared" si="547"/>
        <v>0</v>
      </c>
      <c r="O4980" s="475" t="str">
        <f t="shared" si="548"/>
        <v/>
      </c>
    </row>
    <row r="4981" spans="1:15" hidden="1">
      <c r="A4981" s="475">
        <f t="shared" si="543"/>
        <v>43647</v>
      </c>
      <c r="B4981" s="475">
        <v>43673</v>
      </c>
      <c r="C4981" s="467">
        <v>12</v>
      </c>
      <c r="D4981" s="467">
        <v>1162</v>
      </c>
      <c r="E4981" s="467">
        <v>94</v>
      </c>
      <c r="F4981" s="467">
        <v>19</v>
      </c>
      <c r="G4981" s="467">
        <f t="array" ref="G4981">MAX(IF($A$2:$A$8761=A4981,$D$2:$D$8761))</f>
        <v>1590</v>
      </c>
      <c r="H4981" s="467">
        <f t="shared" si="544"/>
        <v>0</v>
      </c>
      <c r="I4981" s="475" t="str">
        <f t="shared" si="545"/>
        <v/>
      </c>
      <c r="J4981" s="471">
        <f>'Potential Projects'!D4982</f>
        <v>1.4675909335624577</v>
      </c>
      <c r="K4981" s="471">
        <f>'Potential Projects'!E4982</f>
        <v>1.6967026983444418</v>
      </c>
      <c r="L4981" s="476">
        <f t="shared" si="546"/>
        <v>1045.835706368093</v>
      </c>
      <c r="M4981" s="471">
        <f t="shared" si="542"/>
        <v>1546.0314085468135</v>
      </c>
      <c r="N4981" s="467">
        <f t="shared" si="547"/>
        <v>0</v>
      </c>
      <c r="O4981" s="475" t="str">
        <f t="shared" si="548"/>
        <v/>
      </c>
    </row>
    <row r="4982" spans="1:15" hidden="1">
      <c r="A4982" s="475">
        <f t="shared" si="543"/>
        <v>43647</v>
      </c>
      <c r="B4982" s="475">
        <v>43673</v>
      </c>
      <c r="C4982" s="467">
        <v>13</v>
      </c>
      <c r="D4982" s="467">
        <v>1197</v>
      </c>
      <c r="E4982" s="467">
        <v>97</v>
      </c>
      <c r="F4982" s="467">
        <v>19</v>
      </c>
      <c r="G4982" s="467">
        <f t="array" ref="G4982">MAX(IF($A$2:$A$8761=A4982,$D$2:$D$8761))</f>
        <v>1590</v>
      </c>
      <c r="H4982" s="467">
        <f t="shared" si="544"/>
        <v>0</v>
      </c>
      <c r="I4982" s="475" t="str">
        <f t="shared" si="545"/>
        <v/>
      </c>
      <c r="J4982" s="471">
        <f>'Potential Projects'!D4983</f>
        <v>1.1144463049975382</v>
      </c>
      <c r="K4982" s="471">
        <f>'Potential Projects'!E4983</f>
        <v>0.53271301870565479</v>
      </c>
      <c r="L4982" s="476">
        <f t="shared" si="546"/>
        <v>1079.3528406762969</v>
      </c>
      <c r="M4982" s="471">
        <f t="shared" si="542"/>
        <v>1546.0314085468135</v>
      </c>
      <c r="N4982" s="467">
        <f t="shared" si="547"/>
        <v>0</v>
      </c>
      <c r="O4982" s="475" t="str">
        <f t="shared" si="548"/>
        <v/>
      </c>
    </row>
    <row r="4983" spans="1:15" hidden="1">
      <c r="A4983" s="475">
        <f t="shared" si="543"/>
        <v>43647</v>
      </c>
      <c r="B4983" s="475">
        <v>43673</v>
      </c>
      <c r="C4983" s="467">
        <v>14</v>
      </c>
      <c r="D4983" s="467">
        <v>1220</v>
      </c>
      <c r="E4983" s="467">
        <v>100</v>
      </c>
      <c r="F4983" s="467">
        <v>17</v>
      </c>
      <c r="G4983" s="467">
        <f t="array" ref="G4983">MAX(IF($A$2:$A$8761=A4983,$D$2:$D$8761))</f>
        <v>1590</v>
      </c>
      <c r="H4983" s="467">
        <f t="shared" si="544"/>
        <v>0</v>
      </c>
      <c r="I4983" s="475" t="str">
        <f t="shared" si="545"/>
        <v/>
      </c>
      <c r="J4983" s="471">
        <f>'Potential Projects'!D4984</f>
        <v>3.5065514158288149</v>
      </c>
      <c r="K4983" s="471">
        <f>'Potential Projects'!E4984</f>
        <v>8.3747805848204688</v>
      </c>
      <c r="L4983" s="476">
        <f t="shared" si="546"/>
        <v>1091.1186679993507</v>
      </c>
      <c r="M4983" s="471">
        <f t="shared" si="542"/>
        <v>1546.0314085468135</v>
      </c>
      <c r="N4983" s="467">
        <f t="shared" si="547"/>
        <v>0</v>
      </c>
      <c r="O4983" s="475" t="str">
        <f t="shared" si="548"/>
        <v/>
      </c>
    </row>
    <row r="4984" spans="1:15" hidden="1">
      <c r="A4984" s="475">
        <f t="shared" si="543"/>
        <v>43647</v>
      </c>
      <c r="B4984" s="475">
        <v>43673</v>
      </c>
      <c r="C4984" s="467">
        <v>15</v>
      </c>
      <c r="D4984" s="467">
        <v>1228</v>
      </c>
      <c r="E4984" s="467">
        <v>97</v>
      </c>
      <c r="F4984" s="467">
        <v>19</v>
      </c>
      <c r="G4984" s="467">
        <f t="array" ref="G4984">MAX(IF($A$2:$A$8761=A4984,$D$2:$D$8761))</f>
        <v>1590</v>
      </c>
      <c r="H4984" s="467">
        <f t="shared" si="544"/>
        <v>0</v>
      </c>
      <c r="I4984" s="475" t="str">
        <f t="shared" si="545"/>
        <v/>
      </c>
      <c r="J4984" s="471">
        <f>'Potential Projects'!D4985</f>
        <v>17.476631961763147</v>
      </c>
      <c r="K4984" s="471">
        <f>'Potential Projects'!E4985</f>
        <v>12.766338421844765</v>
      </c>
      <c r="L4984" s="476">
        <f t="shared" si="546"/>
        <v>1081.7570296163922</v>
      </c>
      <c r="M4984" s="471">
        <f t="shared" si="542"/>
        <v>1546.0314085468135</v>
      </c>
      <c r="N4984" s="467">
        <f t="shared" si="547"/>
        <v>0</v>
      </c>
      <c r="O4984" s="475" t="str">
        <f t="shared" si="548"/>
        <v/>
      </c>
    </row>
    <row r="4985" spans="1:15" hidden="1">
      <c r="A4985" s="475">
        <f t="shared" si="543"/>
        <v>43647</v>
      </c>
      <c r="B4985" s="475">
        <v>43673</v>
      </c>
      <c r="C4985" s="467">
        <v>16</v>
      </c>
      <c r="D4985" s="467">
        <v>1258</v>
      </c>
      <c r="E4985" s="467">
        <v>93</v>
      </c>
      <c r="F4985" s="467">
        <v>19</v>
      </c>
      <c r="G4985" s="467">
        <f t="array" ref="G4985">MAX(IF($A$2:$A$8761=A4985,$D$2:$D$8761))</f>
        <v>1590</v>
      </c>
      <c r="H4985" s="467">
        <f t="shared" si="544"/>
        <v>0</v>
      </c>
      <c r="I4985" s="475" t="str">
        <f t="shared" si="545"/>
        <v/>
      </c>
      <c r="J4985" s="471">
        <f>'Potential Projects'!D4986</f>
        <v>11.243427390720921</v>
      </c>
      <c r="K4985" s="471">
        <f>'Potential Projects'!E4986</f>
        <v>77.121356536228774</v>
      </c>
      <c r="L4985" s="476">
        <f t="shared" si="546"/>
        <v>1057.6352160730503</v>
      </c>
      <c r="M4985" s="471">
        <f t="shared" si="542"/>
        <v>1546.0314085468135</v>
      </c>
      <c r="N4985" s="467">
        <f t="shared" si="547"/>
        <v>0</v>
      </c>
      <c r="O4985" s="475" t="str">
        <f t="shared" si="548"/>
        <v/>
      </c>
    </row>
    <row r="4986" spans="1:15" hidden="1">
      <c r="A4986" s="475">
        <f t="shared" si="543"/>
        <v>43647</v>
      </c>
      <c r="B4986" s="475">
        <v>43673</v>
      </c>
      <c r="C4986" s="467">
        <v>17</v>
      </c>
      <c r="D4986" s="467">
        <v>1273</v>
      </c>
      <c r="E4986" s="467">
        <v>92</v>
      </c>
      <c r="F4986" s="467">
        <v>19</v>
      </c>
      <c r="G4986" s="467">
        <f t="array" ref="G4986">MAX(IF($A$2:$A$8761=A4986,$D$2:$D$8761))</f>
        <v>1590</v>
      </c>
      <c r="H4986" s="467">
        <f t="shared" si="544"/>
        <v>0</v>
      </c>
      <c r="I4986" s="475" t="str">
        <f t="shared" si="545"/>
        <v/>
      </c>
      <c r="J4986" s="471">
        <f>'Potential Projects'!D4987</f>
        <v>14.292573490795267</v>
      </c>
      <c r="K4986" s="471">
        <f>'Potential Projects'!E4987</f>
        <v>93.765313803483139</v>
      </c>
      <c r="L4986" s="476">
        <f t="shared" si="546"/>
        <v>1053.9421127057215</v>
      </c>
      <c r="M4986" s="471">
        <f t="shared" si="542"/>
        <v>1546.0314085468135</v>
      </c>
      <c r="N4986" s="467">
        <f t="shared" si="547"/>
        <v>0</v>
      </c>
      <c r="O4986" s="475" t="str">
        <f t="shared" si="548"/>
        <v/>
      </c>
    </row>
    <row r="4987" spans="1:15" hidden="1">
      <c r="A4987" s="475">
        <f t="shared" si="543"/>
        <v>43647</v>
      </c>
      <c r="B4987" s="475">
        <v>43673</v>
      </c>
      <c r="C4987" s="467">
        <v>18</v>
      </c>
      <c r="D4987" s="467">
        <v>1289</v>
      </c>
      <c r="E4987" s="467">
        <v>92</v>
      </c>
      <c r="F4987" s="467">
        <v>19</v>
      </c>
      <c r="G4987" s="467">
        <f t="array" ref="G4987">MAX(IF($A$2:$A$8761=A4987,$D$2:$D$8761))</f>
        <v>1590</v>
      </c>
      <c r="H4987" s="467">
        <f t="shared" si="544"/>
        <v>0</v>
      </c>
      <c r="I4987" s="475" t="str">
        <f t="shared" si="545"/>
        <v/>
      </c>
      <c r="J4987" s="471">
        <f>'Potential Projects'!D4988</f>
        <v>37.585480564418532</v>
      </c>
      <c r="K4987" s="471">
        <f>'Potential Projects'!E4988</f>
        <v>98.901574715115032</v>
      </c>
      <c r="L4987" s="476">
        <f t="shared" si="546"/>
        <v>1041.5129447204665</v>
      </c>
      <c r="M4987" s="471">
        <f t="shared" ref="M4987:M5050" si="549">MAX($L$4346:$L$5089)</f>
        <v>1546.0314085468135</v>
      </c>
      <c r="N4987" s="467">
        <f t="shared" si="547"/>
        <v>0</v>
      </c>
      <c r="O4987" s="475" t="str">
        <f t="shared" si="548"/>
        <v/>
      </c>
    </row>
    <row r="4988" spans="1:15" hidden="1">
      <c r="A4988" s="475">
        <f t="shared" si="543"/>
        <v>43647</v>
      </c>
      <c r="B4988" s="475">
        <v>43673</v>
      </c>
      <c r="C4988" s="467">
        <v>19</v>
      </c>
      <c r="D4988" s="467">
        <v>1276</v>
      </c>
      <c r="E4988" s="467">
        <v>90</v>
      </c>
      <c r="F4988" s="467">
        <v>14</v>
      </c>
      <c r="G4988" s="467">
        <f t="array" ref="G4988">MAX(IF($A$2:$A$8761=A4988,$D$2:$D$8761))</f>
        <v>1590</v>
      </c>
      <c r="H4988" s="467">
        <f t="shared" si="544"/>
        <v>0</v>
      </c>
      <c r="I4988" s="475" t="str">
        <f t="shared" si="545"/>
        <v/>
      </c>
      <c r="J4988" s="471">
        <f>'Potential Projects'!D4989</f>
        <v>43.187999453162362</v>
      </c>
      <c r="K4988" s="471">
        <f>'Potential Projects'!E4989</f>
        <v>99.833235809503336</v>
      </c>
      <c r="L4988" s="476">
        <f t="shared" si="546"/>
        <v>1028.9787647373344</v>
      </c>
      <c r="M4988" s="471">
        <f t="shared" si="549"/>
        <v>1546.0314085468135</v>
      </c>
      <c r="N4988" s="467">
        <f t="shared" si="547"/>
        <v>0</v>
      </c>
      <c r="O4988" s="475" t="str">
        <f t="shared" si="548"/>
        <v/>
      </c>
    </row>
    <row r="4989" spans="1:15" hidden="1">
      <c r="A4989" s="475">
        <f t="shared" si="543"/>
        <v>43647</v>
      </c>
      <c r="B4989" s="475">
        <v>43673</v>
      </c>
      <c r="C4989" s="467">
        <v>20</v>
      </c>
      <c r="D4989" s="467">
        <v>1222</v>
      </c>
      <c r="E4989" s="467">
        <v>80</v>
      </c>
      <c r="F4989" s="467">
        <v>3</v>
      </c>
      <c r="G4989" s="467">
        <f t="array" ref="G4989">MAX(IF($A$2:$A$8761=A4989,$D$2:$D$8761))</f>
        <v>1590</v>
      </c>
      <c r="H4989" s="467">
        <f t="shared" si="544"/>
        <v>0</v>
      </c>
      <c r="I4989" s="475" t="str">
        <f t="shared" si="545"/>
        <v/>
      </c>
      <c r="J4989" s="471">
        <f>'Potential Projects'!D4990</f>
        <v>56.953008590378353</v>
      </c>
      <c r="K4989" s="471">
        <f>'Potential Projects'!E4990</f>
        <v>79.541641528703494</v>
      </c>
      <c r="L4989" s="476">
        <f t="shared" si="546"/>
        <v>1002.5053498809181</v>
      </c>
      <c r="M4989" s="471">
        <f t="shared" si="549"/>
        <v>1546.0314085468135</v>
      </c>
      <c r="N4989" s="467">
        <f t="shared" si="547"/>
        <v>0</v>
      </c>
      <c r="O4989" s="475" t="str">
        <f t="shared" si="548"/>
        <v/>
      </c>
    </row>
    <row r="4990" spans="1:15" hidden="1">
      <c r="A4990" s="475">
        <f t="shared" si="543"/>
        <v>43647</v>
      </c>
      <c r="B4990" s="475">
        <v>43673</v>
      </c>
      <c r="C4990" s="467">
        <v>21</v>
      </c>
      <c r="D4990" s="467">
        <v>1124</v>
      </c>
      <c r="E4990" s="467">
        <v>77</v>
      </c>
      <c r="F4990" s="467">
        <v>0</v>
      </c>
      <c r="G4990" s="467">
        <f t="array" ref="G4990">MAX(IF($A$2:$A$8761=A4990,$D$2:$D$8761))</f>
        <v>1590</v>
      </c>
      <c r="H4990" s="467">
        <f t="shared" si="544"/>
        <v>0</v>
      </c>
      <c r="I4990" s="475" t="str">
        <f t="shared" si="545"/>
        <v/>
      </c>
      <c r="J4990" s="471">
        <f>'Potential Projects'!D4991</f>
        <v>49.366506155149068</v>
      </c>
      <c r="K4990" s="471">
        <f>'Potential Projects'!E4991</f>
        <v>88.801930391313689</v>
      </c>
      <c r="L4990" s="476">
        <f t="shared" si="546"/>
        <v>908.83156345353723</v>
      </c>
      <c r="M4990" s="471">
        <f t="shared" si="549"/>
        <v>1546.0314085468135</v>
      </c>
      <c r="N4990" s="467">
        <f t="shared" si="547"/>
        <v>0</v>
      </c>
      <c r="O4990" s="475" t="str">
        <f t="shared" si="548"/>
        <v/>
      </c>
    </row>
    <row r="4991" spans="1:15" hidden="1">
      <c r="A4991" s="475">
        <f t="shared" si="543"/>
        <v>43647</v>
      </c>
      <c r="B4991" s="475">
        <v>43673</v>
      </c>
      <c r="C4991" s="467">
        <v>22</v>
      </c>
      <c r="D4991" s="467">
        <v>1109</v>
      </c>
      <c r="E4991" s="467">
        <v>71</v>
      </c>
      <c r="F4991" s="467">
        <v>0</v>
      </c>
      <c r="G4991" s="467">
        <f t="array" ref="G4991">MAX(IF($A$2:$A$8761=A4991,$D$2:$D$8761))</f>
        <v>1590</v>
      </c>
      <c r="H4991" s="467">
        <f t="shared" si="544"/>
        <v>0</v>
      </c>
      <c r="I4991" s="475" t="str">
        <f t="shared" si="545"/>
        <v/>
      </c>
      <c r="J4991" s="471">
        <f>'Potential Projects'!D4992</f>
        <v>34.262963008092171</v>
      </c>
      <c r="K4991" s="471">
        <f>'Potential Projects'!E4992</f>
        <v>98.915655235433235</v>
      </c>
      <c r="L4991" s="476">
        <f t="shared" si="546"/>
        <v>904.82138175647469</v>
      </c>
      <c r="M4991" s="471">
        <f t="shared" si="549"/>
        <v>1546.0314085468135</v>
      </c>
      <c r="N4991" s="467">
        <f t="shared" si="547"/>
        <v>0</v>
      </c>
      <c r="O4991" s="475" t="str">
        <f t="shared" si="548"/>
        <v/>
      </c>
    </row>
    <row r="4992" spans="1:15" hidden="1">
      <c r="A4992" s="475">
        <f t="shared" si="543"/>
        <v>43647</v>
      </c>
      <c r="B4992" s="475">
        <v>43673</v>
      </c>
      <c r="C4992" s="467">
        <v>23</v>
      </c>
      <c r="D4992" s="467">
        <v>1012</v>
      </c>
      <c r="E4992" s="467">
        <v>42</v>
      </c>
      <c r="F4992" s="467">
        <v>0</v>
      </c>
      <c r="G4992" s="467">
        <f t="array" ref="G4992">MAX(IF($A$2:$A$8761=A4992,$D$2:$D$8761))</f>
        <v>1590</v>
      </c>
      <c r="H4992" s="467">
        <f t="shared" si="544"/>
        <v>0</v>
      </c>
      <c r="I4992" s="475" t="str">
        <f t="shared" si="545"/>
        <v/>
      </c>
      <c r="J4992" s="471">
        <f>'Potential Projects'!D4993</f>
        <v>22.120673636153711</v>
      </c>
      <c r="K4992" s="471">
        <f>'Potential Projects'!E4993</f>
        <v>98.198330950333258</v>
      </c>
      <c r="L4992" s="476">
        <f t="shared" si="546"/>
        <v>849.68099541351307</v>
      </c>
      <c r="M4992" s="471">
        <f t="shared" si="549"/>
        <v>1546.0314085468135</v>
      </c>
      <c r="N4992" s="467">
        <f t="shared" si="547"/>
        <v>0</v>
      </c>
      <c r="O4992" s="475" t="str">
        <f t="shared" si="548"/>
        <v/>
      </c>
    </row>
    <row r="4993" spans="1:15" hidden="1">
      <c r="A4993" s="475">
        <f t="shared" si="543"/>
        <v>43647</v>
      </c>
      <c r="B4993" s="475">
        <v>43673</v>
      </c>
      <c r="C4993" s="467">
        <v>24</v>
      </c>
      <c r="D4993" s="467">
        <v>942</v>
      </c>
      <c r="E4993" s="467">
        <v>19</v>
      </c>
      <c r="F4993" s="467">
        <v>0</v>
      </c>
      <c r="G4993" s="467">
        <f t="array" ref="G4993">MAX(IF($A$2:$A$8761=A4993,$D$2:$D$8761))</f>
        <v>1590</v>
      </c>
      <c r="H4993" s="467">
        <f t="shared" si="544"/>
        <v>0</v>
      </c>
      <c r="I4993" s="475" t="str">
        <f t="shared" si="545"/>
        <v/>
      </c>
      <c r="J4993" s="471">
        <f>'Potential Projects'!D4994</f>
        <v>20.908496443353773</v>
      </c>
      <c r="K4993" s="471">
        <f>'Potential Projects'!E4994</f>
        <v>99.795687755321438</v>
      </c>
      <c r="L4993" s="476">
        <f t="shared" si="546"/>
        <v>802.29581580132481</v>
      </c>
      <c r="M4993" s="471">
        <f t="shared" si="549"/>
        <v>1546.0314085468135</v>
      </c>
      <c r="N4993" s="467">
        <f t="shared" si="547"/>
        <v>0</v>
      </c>
      <c r="O4993" s="475" t="str">
        <f t="shared" si="548"/>
        <v/>
      </c>
    </row>
    <row r="4994" spans="1:15" hidden="1">
      <c r="A4994" s="475">
        <f t="shared" ref="A4994:A5057" si="550">DATE(YEAR(B4994),MONTH(B4994),1)</f>
        <v>43647</v>
      </c>
      <c r="B4994" s="475">
        <v>43674</v>
      </c>
      <c r="C4994" s="467">
        <v>1</v>
      </c>
      <c r="D4994" s="467">
        <v>870</v>
      </c>
      <c r="E4994" s="467">
        <v>13</v>
      </c>
      <c r="F4994" s="467">
        <v>0</v>
      </c>
      <c r="G4994" s="467">
        <f t="array" ref="G4994">MAX(IF($A$2:$A$8761=A4994,$D$2:$D$8761))</f>
        <v>1590</v>
      </c>
      <c r="H4994" s="467">
        <f t="shared" ref="H4994:H5057" si="551">IF(G4994=D4994,1,0)</f>
        <v>0</v>
      </c>
      <c r="I4994" s="475" t="str">
        <f t="shared" ref="I4994:I5057" si="552">IF(D4994=G4994,B4994,"")</f>
        <v/>
      </c>
      <c r="J4994" s="471">
        <f>'Potential Projects'!D4995</f>
        <v>23.237489016250873</v>
      </c>
      <c r="K4994" s="471">
        <f>'Potential Projects'!E4995</f>
        <v>99.389699419479669</v>
      </c>
      <c r="L4994" s="476">
        <f t="shared" ref="L4994:L5057" si="553">D4994-E4994-F4994-J4994-K4994</f>
        <v>734.37281156426945</v>
      </c>
      <c r="M4994" s="471">
        <f t="shared" si="549"/>
        <v>1546.0314085468135</v>
      </c>
      <c r="N4994" s="467">
        <f t="shared" ref="N4994:N5057" si="554">IF(M4994=L4994,1,0)</f>
        <v>0</v>
      </c>
      <c r="O4994" s="475" t="str">
        <f t="shared" ref="O4994:O5057" si="555">IF(L4994=M4994,B4994,"")</f>
        <v/>
      </c>
    </row>
    <row r="4995" spans="1:15" hidden="1">
      <c r="A4995" s="475">
        <f t="shared" si="550"/>
        <v>43647</v>
      </c>
      <c r="B4995" s="475">
        <v>43674</v>
      </c>
      <c r="C4995" s="467">
        <v>2</v>
      </c>
      <c r="D4995" s="467">
        <v>852</v>
      </c>
      <c r="E4995" s="467">
        <v>50</v>
      </c>
      <c r="F4995" s="467">
        <v>0</v>
      </c>
      <c r="G4995" s="467">
        <f t="array" ref="G4995">MAX(IF($A$2:$A$8761=A4995,$D$2:$D$8761))</f>
        <v>1590</v>
      </c>
      <c r="H4995" s="467">
        <f t="shared" si="551"/>
        <v>0</v>
      </c>
      <c r="I4995" s="475" t="str">
        <f t="shared" si="552"/>
        <v/>
      </c>
      <c r="J4995" s="471">
        <f>'Potential Projects'!D4996</f>
        <v>16.653404692113853</v>
      </c>
      <c r="K4995" s="471">
        <f>'Potential Projects'!E4996</f>
        <v>99.823848795957872</v>
      </c>
      <c r="L4995" s="476">
        <f t="shared" si="553"/>
        <v>685.52274651192829</v>
      </c>
      <c r="M4995" s="471">
        <f t="shared" si="549"/>
        <v>1546.0314085468135</v>
      </c>
      <c r="N4995" s="467">
        <f t="shared" si="554"/>
        <v>0</v>
      </c>
      <c r="O4995" s="475" t="str">
        <f t="shared" si="555"/>
        <v/>
      </c>
    </row>
    <row r="4996" spans="1:15" hidden="1">
      <c r="A4996" s="475">
        <f t="shared" si="550"/>
        <v>43647</v>
      </c>
      <c r="B4996" s="475">
        <v>43674</v>
      </c>
      <c r="C4996" s="467">
        <v>3</v>
      </c>
      <c r="D4996" s="467">
        <v>809</v>
      </c>
      <c r="E4996" s="467">
        <v>67</v>
      </c>
      <c r="F4996" s="467">
        <v>0</v>
      </c>
      <c r="G4996" s="467">
        <f t="array" ref="G4996">MAX(IF($A$2:$A$8761=A4996,$D$2:$D$8761))</f>
        <v>1590</v>
      </c>
      <c r="H4996" s="467">
        <f t="shared" si="551"/>
        <v>0</v>
      </c>
      <c r="I4996" s="475" t="str">
        <f t="shared" si="552"/>
        <v/>
      </c>
      <c r="J4996" s="471">
        <f>'Potential Projects'!D4997</f>
        <v>8.0913081041039483</v>
      </c>
      <c r="K4996" s="471">
        <f>'Potential Projects'!E4997</f>
        <v>99.835582562889698</v>
      </c>
      <c r="L4996" s="476">
        <f t="shared" si="553"/>
        <v>634.0731093330063</v>
      </c>
      <c r="M4996" s="471">
        <f t="shared" si="549"/>
        <v>1546.0314085468135</v>
      </c>
      <c r="N4996" s="467">
        <f t="shared" si="554"/>
        <v>0</v>
      </c>
      <c r="O4996" s="475" t="str">
        <f t="shared" si="555"/>
        <v/>
      </c>
    </row>
    <row r="4997" spans="1:15" hidden="1">
      <c r="A4997" s="475">
        <f t="shared" si="550"/>
        <v>43647</v>
      </c>
      <c r="B4997" s="475">
        <v>43674</v>
      </c>
      <c r="C4997" s="467">
        <v>4</v>
      </c>
      <c r="D4997" s="467">
        <v>784</v>
      </c>
      <c r="E4997" s="467">
        <v>74</v>
      </c>
      <c r="F4997" s="467">
        <v>0</v>
      </c>
      <c r="G4997" s="467">
        <f t="array" ref="G4997">MAX(IF($A$2:$A$8761=A4997,$D$2:$D$8761))</f>
        <v>1590</v>
      </c>
      <c r="H4997" s="467">
        <f t="shared" si="551"/>
        <v>0</v>
      </c>
      <c r="I4997" s="475" t="str">
        <f t="shared" si="552"/>
        <v/>
      </c>
      <c r="J4997" s="471">
        <f>'Potential Projects'!D4998</f>
        <v>6.6560891164637361</v>
      </c>
      <c r="K4997" s="471">
        <f>'Potential Projects'!E4998</f>
        <v>99.835582562889698</v>
      </c>
      <c r="L4997" s="476">
        <f t="shared" si="553"/>
        <v>603.50832832064657</v>
      </c>
      <c r="M4997" s="471">
        <f t="shared" si="549"/>
        <v>1546.0314085468135</v>
      </c>
      <c r="N4997" s="467">
        <f t="shared" si="554"/>
        <v>0</v>
      </c>
      <c r="O4997" s="475" t="str">
        <f t="shared" si="555"/>
        <v/>
      </c>
    </row>
    <row r="4998" spans="1:15" hidden="1">
      <c r="A4998" s="475">
        <f t="shared" si="550"/>
        <v>43647</v>
      </c>
      <c r="B4998" s="475">
        <v>43674</v>
      </c>
      <c r="C4998" s="467">
        <v>5</v>
      </c>
      <c r="D4998" s="467">
        <v>791</v>
      </c>
      <c r="E4998" s="467">
        <v>70</v>
      </c>
      <c r="F4998" s="467">
        <v>0</v>
      </c>
      <c r="G4998" s="467">
        <f t="array" ref="G4998">MAX(IF($A$2:$A$8761=A4998,$D$2:$D$8761))</f>
        <v>1590</v>
      </c>
      <c r="H4998" s="467">
        <f t="shared" si="551"/>
        <v>0</v>
      </c>
      <c r="I4998" s="475" t="str">
        <f t="shared" si="552"/>
        <v/>
      </c>
      <c r="J4998" s="471">
        <f>'Potential Projects'!D4999</f>
        <v>0.9392025518016095</v>
      </c>
      <c r="K4998" s="471">
        <f>'Potential Projects'!E4999</f>
        <v>99.824631047086655</v>
      </c>
      <c r="L4998" s="476">
        <f t="shared" si="553"/>
        <v>620.23616640111175</v>
      </c>
      <c r="M4998" s="471">
        <f t="shared" si="549"/>
        <v>1546.0314085468135</v>
      </c>
      <c r="N4998" s="467">
        <f t="shared" si="554"/>
        <v>0</v>
      </c>
      <c r="O4998" s="475" t="str">
        <f t="shared" si="555"/>
        <v/>
      </c>
    </row>
    <row r="4999" spans="1:15" hidden="1">
      <c r="A4999" s="475">
        <f t="shared" si="550"/>
        <v>43647</v>
      </c>
      <c r="B4999" s="475">
        <v>43674</v>
      </c>
      <c r="C4999" s="467">
        <v>6</v>
      </c>
      <c r="D4999" s="467">
        <v>778</v>
      </c>
      <c r="E4999" s="467">
        <v>51</v>
      </c>
      <c r="F4999" s="467">
        <v>0</v>
      </c>
      <c r="G4999" s="467">
        <f t="array" ref="G4999">MAX(IF($A$2:$A$8761=A4999,$D$2:$D$8761))</f>
        <v>1590</v>
      </c>
      <c r="H4999" s="467">
        <f t="shared" si="551"/>
        <v>0</v>
      </c>
      <c r="I4999" s="475" t="str">
        <f t="shared" si="552"/>
        <v/>
      </c>
      <c r="J4999" s="471">
        <f>'Potential Projects'!D5000</f>
        <v>2.3478100982027441</v>
      </c>
      <c r="K4999" s="471">
        <f>'Potential Projects'!E5000</f>
        <v>99.835582562889698</v>
      </c>
      <c r="L4999" s="476">
        <f t="shared" si="553"/>
        <v>624.81660733890749</v>
      </c>
      <c r="M4999" s="471">
        <f t="shared" si="549"/>
        <v>1546.0314085468135</v>
      </c>
      <c r="N4999" s="467">
        <f t="shared" si="554"/>
        <v>0</v>
      </c>
      <c r="O4999" s="475" t="str">
        <f t="shared" si="555"/>
        <v/>
      </c>
    </row>
    <row r="5000" spans="1:15" hidden="1">
      <c r="A5000" s="475">
        <f t="shared" si="550"/>
        <v>43647</v>
      </c>
      <c r="B5000" s="475">
        <v>43674</v>
      </c>
      <c r="C5000" s="467">
        <v>7</v>
      </c>
      <c r="D5000" s="467">
        <v>809</v>
      </c>
      <c r="E5000" s="467">
        <v>43</v>
      </c>
      <c r="F5000" s="467">
        <v>7</v>
      </c>
      <c r="G5000" s="467">
        <f t="array" ref="G5000">MAX(IF($A$2:$A$8761=A5000,$D$2:$D$8761))</f>
        <v>1590</v>
      </c>
      <c r="H5000" s="467">
        <f t="shared" si="551"/>
        <v>0</v>
      </c>
      <c r="I5000" s="475" t="str">
        <f t="shared" si="552"/>
        <v/>
      </c>
      <c r="J5000" s="471">
        <f>'Potential Projects'!D5001</f>
        <v>0.48848328264350277</v>
      </c>
      <c r="K5000" s="471">
        <f>'Potential Projects'!E5001</f>
        <v>99.835582562889698</v>
      </c>
      <c r="L5000" s="476">
        <f t="shared" si="553"/>
        <v>658.67593415446674</v>
      </c>
      <c r="M5000" s="471">
        <f t="shared" si="549"/>
        <v>1546.0314085468135</v>
      </c>
      <c r="N5000" s="467">
        <f t="shared" si="554"/>
        <v>0</v>
      </c>
      <c r="O5000" s="475" t="str">
        <f t="shared" si="555"/>
        <v/>
      </c>
    </row>
    <row r="5001" spans="1:15" hidden="1">
      <c r="A5001" s="475">
        <f t="shared" si="550"/>
        <v>43647</v>
      </c>
      <c r="B5001" s="475">
        <v>43674</v>
      </c>
      <c r="C5001" s="467">
        <v>8</v>
      </c>
      <c r="D5001" s="467">
        <v>888</v>
      </c>
      <c r="E5001" s="467">
        <v>23</v>
      </c>
      <c r="F5001" s="467">
        <v>11</v>
      </c>
      <c r="G5001" s="467">
        <f t="array" ref="G5001">MAX(IF($A$2:$A$8761=A5001,$D$2:$D$8761))</f>
        <v>1590</v>
      </c>
      <c r="H5001" s="467">
        <f t="shared" si="551"/>
        <v>0</v>
      </c>
      <c r="I5001" s="475" t="str">
        <f t="shared" si="552"/>
        <v/>
      </c>
      <c r="J5001" s="471">
        <f>'Potential Projects'!D5002</f>
        <v>5.8689683129575371E-2</v>
      </c>
      <c r="K5001" s="471">
        <f>'Potential Projects'!E5002</f>
        <v>99.829324553859394</v>
      </c>
      <c r="L5001" s="476">
        <f t="shared" si="553"/>
        <v>754.11198576301103</v>
      </c>
      <c r="M5001" s="471">
        <f t="shared" si="549"/>
        <v>1546.0314085468135</v>
      </c>
      <c r="N5001" s="467">
        <f t="shared" si="554"/>
        <v>0</v>
      </c>
      <c r="O5001" s="475" t="str">
        <f t="shared" si="555"/>
        <v/>
      </c>
    </row>
    <row r="5002" spans="1:15" hidden="1">
      <c r="A5002" s="475">
        <f t="shared" si="550"/>
        <v>43647</v>
      </c>
      <c r="B5002" s="475">
        <v>43674</v>
      </c>
      <c r="C5002" s="467">
        <v>9</v>
      </c>
      <c r="D5002" s="467">
        <v>920</v>
      </c>
      <c r="E5002" s="467">
        <v>7</v>
      </c>
      <c r="F5002" s="467">
        <v>15</v>
      </c>
      <c r="G5002" s="467">
        <f t="array" ref="G5002">MAX(IF($A$2:$A$8761=A5002,$D$2:$D$8761))</f>
        <v>1590</v>
      </c>
      <c r="H5002" s="467">
        <f t="shared" si="551"/>
        <v>0</v>
      </c>
      <c r="I5002" s="475" t="str">
        <f t="shared" si="552"/>
        <v/>
      </c>
      <c r="J5002" s="471">
        <f>'Potential Projects'!D5003</f>
        <v>0.6540835152911062</v>
      </c>
      <c r="K5002" s="471">
        <f>'Potential Projects'!E5003</f>
        <v>99.591520210707372</v>
      </c>
      <c r="L5002" s="476">
        <f t="shared" si="553"/>
        <v>797.75439627400158</v>
      </c>
      <c r="M5002" s="471">
        <f t="shared" si="549"/>
        <v>1546.0314085468135</v>
      </c>
      <c r="N5002" s="467">
        <f t="shared" si="554"/>
        <v>0</v>
      </c>
      <c r="O5002" s="475" t="str">
        <f t="shared" si="555"/>
        <v/>
      </c>
    </row>
    <row r="5003" spans="1:15" hidden="1">
      <c r="A5003" s="475">
        <f t="shared" si="550"/>
        <v>43647</v>
      </c>
      <c r="B5003" s="475">
        <v>43674</v>
      </c>
      <c r="C5003" s="467">
        <v>10</v>
      </c>
      <c r="D5003" s="467">
        <v>985</v>
      </c>
      <c r="E5003" s="467">
        <v>4</v>
      </c>
      <c r="F5003" s="467">
        <v>19</v>
      </c>
      <c r="G5003" s="467">
        <f t="array" ref="G5003">MAX(IF($A$2:$A$8761=A5003,$D$2:$D$8761))</f>
        <v>1590</v>
      </c>
      <c r="H5003" s="467">
        <f t="shared" si="551"/>
        <v>0</v>
      </c>
      <c r="I5003" s="475" t="str">
        <f t="shared" si="552"/>
        <v/>
      </c>
      <c r="J5003" s="471">
        <f>'Potential Projects'!D5004</f>
        <v>2.1889514956416112</v>
      </c>
      <c r="K5003" s="471">
        <f>'Potential Projects'!E5004</f>
        <v>99.835582562889698</v>
      </c>
      <c r="L5003" s="476">
        <f t="shared" si="553"/>
        <v>859.97546594146866</v>
      </c>
      <c r="M5003" s="471">
        <f t="shared" si="549"/>
        <v>1546.0314085468135</v>
      </c>
      <c r="N5003" s="467">
        <f t="shared" si="554"/>
        <v>0</v>
      </c>
      <c r="O5003" s="475" t="str">
        <f t="shared" si="555"/>
        <v/>
      </c>
    </row>
    <row r="5004" spans="1:15" hidden="1">
      <c r="A5004" s="475">
        <f t="shared" si="550"/>
        <v>43647</v>
      </c>
      <c r="B5004" s="475">
        <v>43674</v>
      </c>
      <c r="C5004" s="467">
        <v>11</v>
      </c>
      <c r="D5004" s="467">
        <v>1035</v>
      </c>
      <c r="E5004" s="467">
        <v>1</v>
      </c>
      <c r="F5004" s="467">
        <v>19</v>
      </c>
      <c r="G5004" s="467">
        <f t="array" ref="G5004">MAX(IF($A$2:$A$8761=A5004,$D$2:$D$8761))</f>
        <v>1590</v>
      </c>
      <c r="H5004" s="467">
        <f t="shared" si="551"/>
        <v>0</v>
      </c>
      <c r="I5004" s="475" t="str">
        <f t="shared" si="552"/>
        <v/>
      </c>
      <c r="J5004" s="471">
        <f>'Potential Projects'!D5005</f>
        <v>2.9506118735197773</v>
      </c>
      <c r="K5004" s="471">
        <f>'Potential Projects'!E5005</f>
        <v>99.835582562889698</v>
      </c>
      <c r="L5004" s="476">
        <f t="shared" si="553"/>
        <v>912.21380556359054</v>
      </c>
      <c r="M5004" s="471">
        <f t="shared" si="549"/>
        <v>1546.0314085468135</v>
      </c>
      <c r="N5004" s="467">
        <f t="shared" si="554"/>
        <v>0</v>
      </c>
      <c r="O5004" s="475" t="str">
        <f t="shared" si="555"/>
        <v/>
      </c>
    </row>
    <row r="5005" spans="1:15" hidden="1">
      <c r="A5005" s="475">
        <f t="shared" si="550"/>
        <v>43647</v>
      </c>
      <c r="B5005" s="475">
        <v>43674</v>
      </c>
      <c r="C5005" s="467">
        <v>12</v>
      </c>
      <c r="D5005" s="467">
        <v>1068</v>
      </c>
      <c r="E5005" s="467">
        <v>0</v>
      </c>
      <c r="F5005" s="467">
        <v>20</v>
      </c>
      <c r="G5005" s="467">
        <f t="array" ref="G5005">MAX(IF($A$2:$A$8761=A5005,$D$2:$D$8761))</f>
        <v>1590</v>
      </c>
      <c r="H5005" s="467">
        <f t="shared" si="551"/>
        <v>0</v>
      </c>
      <c r="I5005" s="475" t="str">
        <f t="shared" si="552"/>
        <v/>
      </c>
      <c r="J5005" s="471">
        <f>'Potential Projects'!D5006</f>
        <v>1.0061405602136435</v>
      </c>
      <c r="K5005" s="471">
        <f>'Potential Projects'!E5006</f>
        <v>99.305216297570411</v>
      </c>
      <c r="L5005" s="476">
        <f t="shared" si="553"/>
        <v>947.68864314221594</v>
      </c>
      <c r="M5005" s="471">
        <f t="shared" si="549"/>
        <v>1546.0314085468135</v>
      </c>
      <c r="N5005" s="467">
        <f t="shared" si="554"/>
        <v>0</v>
      </c>
      <c r="O5005" s="475" t="str">
        <f t="shared" si="555"/>
        <v/>
      </c>
    </row>
    <row r="5006" spans="1:15" hidden="1">
      <c r="A5006" s="475">
        <f t="shared" si="550"/>
        <v>43647</v>
      </c>
      <c r="B5006" s="475">
        <v>43674</v>
      </c>
      <c r="C5006" s="467">
        <v>13</v>
      </c>
      <c r="D5006" s="467">
        <v>1091</v>
      </c>
      <c r="E5006" s="467">
        <v>3</v>
      </c>
      <c r="F5006" s="467">
        <v>19</v>
      </c>
      <c r="G5006" s="467">
        <f t="array" ref="G5006">MAX(IF($A$2:$A$8761=A5006,$D$2:$D$8761))</f>
        <v>1590</v>
      </c>
      <c r="H5006" s="467">
        <f t="shared" si="551"/>
        <v>0</v>
      </c>
      <c r="I5006" s="475" t="str">
        <f t="shared" si="552"/>
        <v/>
      </c>
      <c r="J5006" s="471">
        <f>'Potential Projects'!D5007</f>
        <v>1.4251302332673415</v>
      </c>
      <c r="K5006" s="471">
        <f>'Potential Projects'!E5007</f>
        <v>99.456190765426797</v>
      </c>
      <c r="L5006" s="476">
        <f t="shared" si="553"/>
        <v>968.11867900130596</v>
      </c>
      <c r="M5006" s="471">
        <f t="shared" si="549"/>
        <v>1546.0314085468135</v>
      </c>
      <c r="N5006" s="467">
        <f t="shared" si="554"/>
        <v>0</v>
      </c>
      <c r="O5006" s="475" t="str">
        <f t="shared" si="555"/>
        <v/>
      </c>
    </row>
    <row r="5007" spans="1:15" hidden="1">
      <c r="A5007" s="475">
        <f t="shared" si="550"/>
        <v>43647</v>
      </c>
      <c r="B5007" s="475">
        <v>43674</v>
      </c>
      <c r="C5007" s="467">
        <v>14</v>
      </c>
      <c r="D5007" s="467">
        <v>1141</v>
      </c>
      <c r="E5007" s="467">
        <v>5</v>
      </c>
      <c r="F5007" s="467">
        <v>19</v>
      </c>
      <c r="G5007" s="467">
        <f t="array" ref="G5007">MAX(IF($A$2:$A$8761=A5007,$D$2:$D$8761))</f>
        <v>1590</v>
      </c>
      <c r="H5007" s="467">
        <f t="shared" si="551"/>
        <v>0</v>
      </c>
      <c r="I5007" s="475" t="str">
        <f t="shared" si="552"/>
        <v/>
      </c>
      <c r="J5007" s="471">
        <f>'Potential Projects'!D5008</f>
        <v>3.2443694102369292</v>
      </c>
      <c r="K5007" s="471">
        <f>'Potential Projects'!E5008</f>
        <v>99.831671307245756</v>
      </c>
      <c r="L5007" s="476">
        <f t="shared" si="553"/>
        <v>1013.9239592825173</v>
      </c>
      <c r="M5007" s="471">
        <f t="shared" si="549"/>
        <v>1546.0314085468135</v>
      </c>
      <c r="N5007" s="467">
        <f t="shared" si="554"/>
        <v>0</v>
      </c>
      <c r="O5007" s="475" t="str">
        <f t="shared" si="555"/>
        <v/>
      </c>
    </row>
    <row r="5008" spans="1:15" hidden="1">
      <c r="A5008" s="475">
        <f t="shared" si="550"/>
        <v>43647</v>
      </c>
      <c r="B5008" s="475">
        <v>43674</v>
      </c>
      <c r="C5008" s="467">
        <v>15</v>
      </c>
      <c r="D5008" s="467">
        <v>1175</v>
      </c>
      <c r="E5008" s="467">
        <v>4</v>
      </c>
      <c r="F5008" s="467">
        <v>19</v>
      </c>
      <c r="G5008" s="467">
        <f t="array" ref="G5008">MAX(IF($A$2:$A$8761=A5008,$D$2:$D$8761))</f>
        <v>1590</v>
      </c>
      <c r="H5008" s="467">
        <f t="shared" si="551"/>
        <v>0</v>
      </c>
      <c r="I5008" s="475" t="str">
        <f t="shared" si="552"/>
        <v/>
      </c>
      <c r="J5008" s="471">
        <f>'Potential Projects'!D5009</f>
        <v>5.2823600001991631</v>
      </c>
      <c r="K5008" s="471">
        <f>'Potential Projects'!E5009</f>
        <v>99.835582562889698</v>
      </c>
      <c r="L5008" s="476">
        <f t="shared" si="553"/>
        <v>1046.8820574369113</v>
      </c>
      <c r="M5008" s="471">
        <f t="shared" si="549"/>
        <v>1546.0314085468135</v>
      </c>
      <c r="N5008" s="467">
        <f t="shared" si="554"/>
        <v>0</v>
      </c>
      <c r="O5008" s="475" t="str">
        <f t="shared" si="555"/>
        <v/>
      </c>
    </row>
    <row r="5009" spans="1:15" hidden="1">
      <c r="A5009" s="475">
        <f t="shared" si="550"/>
        <v>43647</v>
      </c>
      <c r="B5009" s="475">
        <v>43674</v>
      </c>
      <c r="C5009" s="467">
        <v>16</v>
      </c>
      <c r="D5009" s="467">
        <v>1206</v>
      </c>
      <c r="E5009" s="467">
        <v>2</v>
      </c>
      <c r="F5009" s="467">
        <v>19</v>
      </c>
      <c r="G5009" s="467">
        <f t="array" ref="G5009">MAX(IF($A$2:$A$8761=A5009,$D$2:$D$8761))</f>
        <v>1590</v>
      </c>
      <c r="H5009" s="467">
        <f t="shared" si="551"/>
        <v>0</v>
      </c>
      <c r="I5009" s="475" t="str">
        <f t="shared" si="552"/>
        <v/>
      </c>
      <c r="J5009" s="471">
        <f>'Potential Projects'!D5010</f>
        <v>11.743637372629182</v>
      </c>
      <c r="K5009" s="471">
        <f>'Potential Projects'!E5010</f>
        <v>99.835582562889698</v>
      </c>
      <c r="L5009" s="476">
        <f t="shared" si="553"/>
        <v>1073.4207800644813</v>
      </c>
      <c r="M5009" s="471">
        <f t="shared" si="549"/>
        <v>1546.0314085468135</v>
      </c>
      <c r="N5009" s="467">
        <f t="shared" si="554"/>
        <v>0</v>
      </c>
      <c r="O5009" s="475" t="str">
        <f t="shared" si="555"/>
        <v/>
      </c>
    </row>
    <row r="5010" spans="1:15" hidden="1">
      <c r="A5010" s="475">
        <f t="shared" si="550"/>
        <v>43647</v>
      </c>
      <c r="B5010" s="475">
        <v>43674</v>
      </c>
      <c r="C5010" s="467">
        <v>17</v>
      </c>
      <c r="D5010" s="467">
        <v>1262</v>
      </c>
      <c r="E5010" s="467">
        <v>1</v>
      </c>
      <c r="F5010" s="467">
        <v>19</v>
      </c>
      <c r="G5010" s="467">
        <f t="array" ref="G5010">MAX(IF($A$2:$A$8761=A5010,$D$2:$D$8761))</f>
        <v>1590</v>
      </c>
      <c r="H5010" s="467">
        <f t="shared" si="551"/>
        <v>0</v>
      </c>
      <c r="I5010" s="475" t="str">
        <f t="shared" si="552"/>
        <v/>
      </c>
      <c r="J5010" s="471">
        <f>'Potential Projects'!D5011</f>
        <v>7.4538741447942432</v>
      </c>
      <c r="K5010" s="471">
        <f>'Potential Projects'!E5011</f>
        <v>95.487048537948837</v>
      </c>
      <c r="L5010" s="476">
        <f t="shared" si="553"/>
        <v>1139.0590773172569</v>
      </c>
      <c r="M5010" s="471">
        <f t="shared" si="549"/>
        <v>1546.0314085468135</v>
      </c>
      <c r="N5010" s="467">
        <f t="shared" si="554"/>
        <v>0</v>
      </c>
      <c r="O5010" s="475" t="str">
        <f t="shared" si="555"/>
        <v/>
      </c>
    </row>
    <row r="5011" spans="1:15" hidden="1">
      <c r="A5011" s="475">
        <f t="shared" si="550"/>
        <v>43647</v>
      </c>
      <c r="B5011" s="475">
        <v>43674</v>
      </c>
      <c r="C5011" s="467">
        <v>18</v>
      </c>
      <c r="D5011" s="467">
        <v>1299</v>
      </c>
      <c r="E5011" s="467">
        <v>0</v>
      </c>
      <c r="F5011" s="467">
        <v>19</v>
      </c>
      <c r="G5011" s="467">
        <f t="array" ref="G5011">MAX(IF($A$2:$A$8761=A5011,$D$2:$D$8761))</f>
        <v>1590</v>
      </c>
      <c r="H5011" s="467">
        <f t="shared" si="551"/>
        <v>0</v>
      </c>
      <c r="I5011" s="475" t="str">
        <f t="shared" si="552"/>
        <v/>
      </c>
      <c r="J5011" s="471">
        <f>'Potential Projects'!D5012</f>
        <v>16.577124557949425</v>
      </c>
      <c r="K5011" s="471">
        <f>'Potential Projects'!E5012</f>
        <v>96.715182810148363</v>
      </c>
      <c r="L5011" s="476">
        <f t="shared" si="553"/>
        <v>1166.7076926319021</v>
      </c>
      <c r="M5011" s="471">
        <f t="shared" si="549"/>
        <v>1546.0314085468135</v>
      </c>
      <c r="N5011" s="467">
        <f t="shared" si="554"/>
        <v>0</v>
      </c>
      <c r="O5011" s="475" t="str">
        <f t="shared" si="555"/>
        <v/>
      </c>
    </row>
    <row r="5012" spans="1:15" hidden="1">
      <c r="A5012" s="475">
        <f t="shared" si="550"/>
        <v>43647</v>
      </c>
      <c r="B5012" s="475">
        <v>43674</v>
      </c>
      <c r="C5012" s="467">
        <v>19</v>
      </c>
      <c r="D5012" s="467">
        <v>1302</v>
      </c>
      <c r="E5012" s="467">
        <v>0</v>
      </c>
      <c r="F5012" s="467">
        <v>14</v>
      </c>
      <c r="G5012" s="467">
        <f t="array" ref="G5012">MAX(IF($A$2:$A$8761=A5012,$D$2:$D$8761))</f>
        <v>1590</v>
      </c>
      <c r="H5012" s="467">
        <f t="shared" si="551"/>
        <v>0</v>
      </c>
      <c r="I5012" s="475" t="str">
        <f t="shared" si="552"/>
        <v/>
      </c>
      <c r="J5012" s="471">
        <f>'Potential Projects'!D5013</f>
        <v>34.009166633465412</v>
      </c>
      <c r="K5012" s="471">
        <f>'Potential Projects'!E5013</f>
        <v>96.942817888626081</v>
      </c>
      <c r="L5012" s="476">
        <f t="shared" si="553"/>
        <v>1157.0480154779086</v>
      </c>
      <c r="M5012" s="471">
        <f t="shared" si="549"/>
        <v>1546.0314085468135</v>
      </c>
      <c r="N5012" s="467">
        <f t="shared" si="554"/>
        <v>0</v>
      </c>
      <c r="O5012" s="475" t="str">
        <f t="shared" si="555"/>
        <v/>
      </c>
    </row>
    <row r="5013" spans="1:15" hidden="1">
      <c r="A5013" s="475">
        <f t="shared" si="550"/>
        <v>43647</v>
      </c>
      <c r="B5013" s="475">
        <v>43674</v>
      </c>
      <c r="C5013" s="467">
        <v>20</v>
      </c>
      <c r="D5013" s="467">
        <v>1248</v>
      </c>
      <c r="E5013" s="467">
        <v>0</v>
      </c>
      <c r="F5013" s="467">
        <v>2</v>
      </c>
      <c r="G5013" s="467">
        <f t="array" ref="G5013">MAX(IF($A$2:$A$8761=A5013,$D$2:$D$8761))</f>
        <v>1590</v>
      </c>
      <c r="H5013" s="467">
        <f t="shared" si="551"/>
        <v>0</v>
      </c>
      <c r="I5013" s="475" t="str">
        <f t="shared" si="552"/>
        <v/>
      </c>
      <c r="J5013" s="471">
        <f>'Potential Projects'!D5014</f>
        <v>44.991460634217269</v>
      </c>
      <c r="K5013" s="471">
        <f>'Potential Projects'!E5014</f>
        <v>95.993165018275633</v>
      </c>
      <c r="L5013" s="476">
        <f t="shared" si="553"/>
        <v>1105.0153743475071</v>
      </c>
      <c r="M5013" s="471">
        <f t="shared" si="549"/>
        <v>1546.0314085468135</v>
      </c>
      <c r="N5013" s="467">
        <f t="shared" si="554"/>
        <v>0</v>
      </c>
      <c r="O5013" s="475" t="str">
        <f t="shared" si="555"/>
        <v/>
      </c>
    </row>
    <row r="5014" spans="1:15" hidden="1">
      <c r="A5014" s="475">
        <f t="shared" si="550"/>
        <v>43647</v>
      </c>
      <c r="B5014" s="475">
        <v>43674</v>
      </c>
      <c r="C5014" s="467">
        <v>21</v>
      </c>
      <c r="D5014" s="467">
        <v>1175</v>
      </c>
      <c r="E5014" s="467">
        <v>0</v>
      </c>
      <c r="F5014" s="467">
        <v>0</v>
      </c>
      <c r="G5014" s="467">
        <f t="array" ref="G5014">MAX(IF($A$2:$A$8761=A5014,$D$2:$D$8761))</f>
        <v>1590</v>
      </c>
      <c r="H5014" s="467">
        <f t="shared" si="551"/>
        <v>0</v>
      </c>
      <c r="I5014" s="475" t="str">
        <f t="shared" si="552"/>
        <v/>
      </c>
      <c r="J5014" s="471">
        <f>'Potential Projects'!D5015</f>
        <v>20.386550593443204</v>
      </c>
      <c r="K5014" s="471">
        <f>'Potential Projects'!E5015</f>
        <v>99.30834530208557</v>
      </c>
      <c r="L5014" s="476">
        <f t="shared" si="553"/>
        <v>1055.3051041044712</v>
      </c>
      <c r="M5014" s="471">
        <f t="shared" si="549"/>
        <v>1546.0314085468135</v>
      </c>
      <c r="N5014" s="467">
        <f t="shared" si="554"/>
        <v>0</v>
      </c>
      <c r="O5014" s="475" t="str">
        <f t="shared" si="555"/>
        <v/>
      </c>
    </row>
    <row r="5015" spans="1:15" hidden="1">
      <c r="A5015" s="475">
        <f t="shared" si="550"/>
        <v>43647</v>
      </c>
      <c r="B5015" s="475">
        <v>43674</v>
      </c>
      <c r="C5015" s="467">
        <v>22</v>
      </c>
      <c r="D5015" s="467">
        <v>1090</v>
      </c>
      <c r="E5015" s="467">
        <v>0</v>
      </c>
      <c r="F5015" s="467">
        <v>0</v>
      </c>
      <c r="G5015" s="467">
        <f t="array" ref="G5015">MAX(IF($A$2:$A$8761=A5015,$D$2:$D$8761))</f>
        <v>1590</v>
      </c>
      <c r="H5015" s="467">
        <f t="shared" si="551"/>
        <v>0</v>
      </c>
      <c r="I5015" s="475" t="str">
        <f t="shared" si="552"/>
        <v/>
      </c>
      <c r="J5015" s="471">
        <f>'Potential Projects'!D5016</f>
        <v>6.5174037144268047</v>
      </c>
      <c r="K5015" s="471">
        <f>'Potential Projects'!E5016</f>
        <v>99.803510266609337</v>
      </c>
      <c r="L5015" s="476">
        <f t="shared" si="553"/>
        <v>983.67908601896386</v>
      </c>
      <c r="M5015" s="471">
        <f t="shared" si="549"/>
        <v>1546.0314085468135</v>
      </c>
      <c r="N5015" s="467">
        <f t="shared" si="554"/>
        <v>0</v>
      </c>
      <c r="O5015" s="475" t="str">
        <f t="shared" si="555"/>
        <v/>
      </c>
    </row>
    <row r="5016" spans="1:15" hidden="1">
      <c r="A5016" s="475">
        <f t="shared" si="550"/>
        <v>43647</v>
      </c>
      <c r="B5016" s="475">
        <v>43674</v>
      </c>
      <c r="C5016" s="467">
        <v>23</v>
      </c>
      <c r="D5016" s="467">
        <v>992</v>
      </c>
      <c r="E5016" s="467">
        <v>0</v>
      </c>
      <c r="F5016" s="467">
        <v>0</v>
      </c>
      <c r="G5016" s="467">
        <f t="array" ref="G5016">MAX(IF($A$2:$A$8761=A5016,$D$2:$D$8761))</f>
        <v>1590</v>
      </c>
      <c r="H5016" s="467">
        <f t="shared" si="551"/>
        <v>0</v>
      </c>
      <c r="I5016" s="475" t="str">
        <f t="shared" si="552"/>
        <v/>
      </c>
      <c r="J5016" s="471">
        <f>'Potential Projects'!D5017</f>
        <v>14.881465792545516</v>
      </c>
      <c r="K5016" s="471">
        <f>'Potential Projects'!E5017</f>
        <v>99.80272801548054</v>
      </c>
      <c r="L5016" s="476">
        <f t="shared" si="553"/>
        <v>877.31580619197393</v>
      </c>
      <c r="M5016" s="471">
        <f t="shared" si="549"/>
        <v>1546.0314085468135</v>
      </c>
      <c r="N5016" s="467">
        <f t="shared" si="554"/>
        <v>0</v>
      </c>
      <c r="O5016" s="475" t="str">
        <f t="shared" si="555"/>
        <v/>
      </c>
    </row>
    <row r="5017" spans="1:15" hidden="1">
      <c r="A5017" s="475">
        <f t="shared" si="550"/>
        <v>43647</v>
      </c>
      <c r="B5017" s="475">
        <v>43674</v>
      </c>
      <c r="C5017" s="467">
        <v>24</v>
      </c>
      <c r="D5017" s="467">
        <v>878</v>
      </c>
      <c r="E5017" s="467">
        <v>0</v>
      </c>
      <c r="F5017" s="467">
        <v>0</v>
      </c>
      <c r="G5017" s="467">
        <f t="array" ref="G5017">MAX(IF($A$2:$A$8761=A5017,$D$2:$D$8761))</f>
        <v>1590</v>
      </c>
      <c r="H5017" s="467">
        <f t="shared" si="551"/>
        <v>0</v>
      </c>
      <c r="I5017" s="475" t="str">
        <f t="shared" si="552"/>
        <v/>
      </c>
      <c r="J5017" s="471">
        <f>'Potential Projects'!D5018</f>
        <v>6.6580740696489951</v>
      </c>
      <c r="K5017" s="471">
        <f>'Potential Projects'!E5018</f>
        <v>97.310475919157184</v>
      </c>
      <c r="L5017" s="476">
        <f t="shared" si="553"/>
        <v>774.03145001119378</v>
      </c>
      <c r="M5017" s="471">
        <f t="shared" si="549"/>
        <v>1546.0314085468135</v>
      </c>
      <c r="N5017" s="467">
        <f t="shared" si="554"/>
        <v>0</v>
      </c>
      <c r="O5017" s="475" t="str">
        <f t="shared" si="555"/>
        <v/>
      </c>
    </row>
    <row r="5018" spans="1:15" hidden="1">
      <c r="A5018" s="475">
        <f t="shared" si="550"/>
        <v>43647</v>
      </c>
      <c r="B5018" s="475">
        <v>43675</v>
      </c>
      <c r="C5018" s="467">
        <v>1</v>
      </c>
      <c r="D5018" s="467">
        <v>845</v>
      </c>
      <c r="E5018" s="467">
        <v>0</v>
      </c>
      <c r="F5018" s="467">
        <v>0</v>
      </c>
      <c r="G5018" s="467">
        <f t="array" ref="G5018">MAX(IF($A$2:$A$8761=A5018,$D$2:$D$8761))</f>
        <v>1590</v>
      </c>
      <c r="H5018" s="467">
        <f t="shared" si="551"/>
        <v>0</v>
      </c>
      <c r="I5018" s="475" t="str">
        <f t="shared" si="552"/>
        <v/>
      </c>
      <c r="J5018" s="471">
        <f>'Potential Projects'!D5019</f>
        <v>13.875058148306804</v>
      </c>
      <c r="K5018" s="471">
        <f>'Potential Projects'!E5019</f>
        <v>98.547214953773405</v>
      </c>
      <c r="L5018" s="476">
        <f t="shared" si="553"/>
        <v>732.57772689791977</v>
      </c>
      <c r="M5018" s="471">
        <f t="shared" si="549"/>
        <v>1546.0314085468135</v>
      </c>
      <c r="N5018" s="467">
        <f t="shared" si="554"/>
        <v>0</v>
      </c>
      <c r="O5018" s="475" t="str">
        <f t="shared" si="555"/>
        <v/>
      </c>
    </row>
    <row r="5019" spans="1:15" hidden="1">
      <c r="A5019" s="475">
        <f t="shared" si="550"/>
        <v>43647</v>
      </c>
      <c r="B5019" s="475">
        <v>43675</v>
      </c>
      <c r="C5019" s="467">
        <v>2</v>
      </c>
      <c r="D5019" s="467">
        <v>824</v>
      </c>
      <c r="E5019" s="467">
        <v>0</v>
      </c>
      <c r="F5019" s="467">
        <v>0</v>
      </c>
      <c r="G5019" s="467">
        <f t="array" ref="G5019">MAX(IF($A$2:$A$8761=A5019,$D$2:$D$8761))</f>
        <v>1590</v>
      </c>
      <c r="H5019" s="467">
        <f t="shared" si="551"/>
        <v>0</v>
      </c>
      <c r="I5019" s="475" t="str">
        <f t="shared" si="552"/>
        <v/>
      </c>
      <c r="J5019" s="471">
        <f>'Potential Projects'!D5020</f>
        <v>1.4749318061053001</v>
      </c>
      <c r="K5019" s="471">
        <f>'Potential Projects'!E5020</f>
        <v>94.20806794237798</v>
      </c>
      <c r="L5019" s="476">
        <f t="shared" si="553"/>
        <v>728.31700025151679</v>
      </c>
      <c r="M5019" s="471">
        <f t="shared" si="549"/>
        <v>1546.0314085468135</v>
      </c>
      <c r="N5019" s="467">
        <f t="shared" si="554"/>
        <v>0</v>
      </c>
      <c r="O5019" s="475" t="str">
        <f t="shared" si="555"/>
        <v/>
      </c>
    </row>
    <row r="5020" spans="1:15" hidden="1">
      <c r="A5020" s="475">
        <f t="shared" si="550"/>
        <v>43647</v>
      </c>
      <c r="B5020" s="475">
        <v>43675</v>
      </c>
      <c r="C5020" s="467">
        <v>3</v>
      </c>
      <c r="D5020" s="467">
        <v>815</v>
      </c>
      <c r="E5020" s="467">
        <v>0</v>
      </c>
      <c r="F5020" s="467">
        <v>0</v>
      </c>
      <c r="G5020" s="467">
        <f t="array" ref="G5020">MAX(IF($A$2:$A$8761=A5020,$D$2:$D$8761))</f>
        <v>1590</v>
      </c>
      <c r="H5020" s="467">
        <f t="shared" si="551"/>
        <v>0</v>
      </c>
      <c r="I5020" s="475" t="str">
        <f t="shared" si="552"/>
        <v/>
      </c>
      <c r="J5020" s="471">
        <f>'Potential Projects'!D5021</f>
        <v>0</v>
      </c>
      <c r="K5020" s="471">
        <f>'Potential Projects'!E5021</f>
        <v>96.924826112663936</v>
      </c>
      <c r="L5020" s="476">
        <f t="shared" si="553"/>
        <v>718.07517388733606</v>
      </c>
      <c r="M5020" s="471">
        <f t="shared" si="549"/>
        <v>1546.0314085468135</v>
      </c>
      <c r="N5020" s="467">
        <f t="shared" si="554"/>
        <v>0</v>
      </c>
      <c r="O5020" s="475" t="str">
        <f t="shared" si="555"/>
        <v/>
      </c>
    </row>
    <row r="5021" spans="1:15" hidden="1">
      <c r="A5021" s="475">
        <f t="shared" si="550"/>
        <v>43647</v>
      </c>
      <c r="B5021" s="475">
        <v>43675</v>
      </c>
      <c r="C5021" s="467">
        <v>4</v>
      </c>
      <c r="D5021" s="467">
        <v>785</v>
      </c>
      <c r="E5021" s="467">
        <v>0</v>
      </c>
      <c r="F5021" s="467">
        <v>0</v>
      </c>
      <c r="G5021" s="467">
        <f t="array" ref="G5021">MAX(IF($A$2:$A$8761=A5021,$D$2:$D$8761))</f>
        <v>1590</v>
      </c>
      <c r="H5021" s="467">
        <f t="shared" si="551"/>
        <v>0</v>
      </c>
      <c r="I5021" s="475" t="str">
        <f t="shared" si="552"/>
        <v/>
      </c>
      <c r="J5021" s="471">
        <f>'Potential Projects'!D5022</f>
        <v>1.8524983656677584E-3</v>
      </c>
      <c r="K5021" s="471">
        <f>'Potential Projects'!E5022</f>
        <v>87.052034616211543</v>
      </c>
      <c r="L5021" s="476">
        <f t="shared" si="553"/>
        <v>697.94611288542274</v>
      </c>
      <c r="M5021" s="471">
        <f t="shared" si="549"/>
        <v>1546.0314085468135</v>
      </c>
      <c r="N5021" s="467">
        <f t="shared" si="554"/>
        <v>0</v>
      </c>
      <c r="O5021" s="475" t="str">
        <f t="shared" si="555"/>
        <v/>
      </c>
    </row>
    <row r="5022" spans="1:15" hidden="1">
      <c r="A5022" s="475">
        <f t="shared" si="550"/>
        <v>43647</v>
      </c>
      <c r="B5022" s="475">
        <v>43675</v>
      </c>
      <c r="C5022" s="467">
        <v>5</v>
      </c>
      <c r="D5022" s="467">
        <v>806</v>
      </c>
      <c r="E5022" s="467">
        <v>0</v>
      </c>
      <c r="F5022" s="467">
        <v>0</v>
      </c>
      <c r="G5022" s="467">
        <f t="array" ref="G5022">MAX(IF($A$2:$A$8761=A5022,$D$2:$D$8761))</f>
        <v>1590</v>
      </c>
      <c r="H5022" s="467">
        <f t="shared" si="551"/>
        <v>0</v>
      </c>
      <c r="I5022" s="475" t="str">
        <f t="shared" si="552"/>
        <v/>
      </c>
      <c r="J5022" s="471">
        <f>'Potential Projects'!D5023</f>
        <v>0</v>
      </c>
      <c r="K5022" s="471">
        <f>'Potential Projects'!E5023</f>
        <v>78.786769189421634</v>
      </c>
      <c r="L5022" s="476">
        <f t="shared" si="553"/>
        <v>727.21323081057835</v>
      </c>
      <c r="M5022" s="471">
        <f t="shared" si="549"/>
        <v>1546.0314085468135</v>
      </c>
      <c r="N5022" s="467">
        <f t="shared" si="554"/>
        <v>0</v>
      </c>
      <c r="O5022" s="475" t="str">
        <f t="shared" si="555"/>
        <v/>
      </c>
    </row>
    <row r="5023" spans="1:15" hidden="1">
      <c r="A5023" s="475">
        <f t="shared" si="550"/>
        <v>43647</v>
      </c>
      <c r="B5023" s="475">
        <v>43675</v>
      </c>
      <c r="C5023" s="467">
        <v>6</v>
      </c>
      <c r="D5023" s="467">
        <v>859</v>
      </c>
      <c r="E5023" s="467">
        <v>0</v>
      </c>
      <c r="F5023" s="467">
        <v>0</v>
      </c>
      <c r="G5023" s="467">
        <f t="array" ref="G5023">MAX(IF($A$2:$A$8761=A5023,$D$2:$D$8761))</f>
        <v>1590</v>
      </c>
      <c r="H5023" s="467">
        <f t="shared" si="551"/>
        <v>0</v>
      </c>
      <c r="I5023" s="475" t="str">
        <f t="shared" si="552"/>
        <v/>
      </c>
      <c r="J5023" s="471">
        <f>'Potential Projects'!D5024</f>
        <v>0</v>
      </c>
      <c r="K5023" s="471">
        <f>'Potential Projects'!E5024</f>
        <v>73.812434261449155</v>
      </c>
      <c r="L5023" s="476">
        <f t="shared" si="553"/>
        <v>785.1875657385508</v>
      </c>
      <c r="M5023" s="471">
        <f t="shared" si="549"/>
        <v>1546.0314085468135</v>
      </c>
      <c r="N5023" s="467">
        <f t="shared" si="554"/>
        <v>0</v>
      </c>
      <c r="O5023" s="475" t="str">
        <f t="shared" si="555"/>
        <v/>
      </c>
    </row>
    <row r="5024" spans="1:15" hidden="1">
      <c r="A5024" s="475">
        <f t="shared" si="550"/>
        <v>43647</v>
      </c>
      <c r="B5024" s="475">
        <v>43675</v>
      </c>
      <c r="C5024" s="467">
        <v>7</v>
      </c>
      <c r="D5024" s="467">
        <v>921</v>
      </c>
      <c r="E5024" s="467">
        <v>0</v>
      </c>
      <c r="F5024" s="467">
        <v>7</v>
      </c>
      <c r="G5024" s="467">
        <f t="array" ref="G5024">MAX(IF($A$2:$A$8761=A5024,$D$2:$D$8761))</f>
        <v>1590</v>
      </c>
      <c r="H5024" s="467">
        <f t="shared" si="551"/>
        <v>0</v>
      </c>
      <c r="I5024" s="475" t="str">
        <f t="shared" si="552"/>
        <v/>
      </c>
      <c r="J5024" s="471">
        <f>'Potential Projects'!D5025</f>
        <v>0</v>
      </c>
      <c r="K5024" s="471">
        <f>'Potential Projects'!E5025</f>
        <v>33.271487260804129</v>
      </c>
      <c r="L5024" s="476">
        <f t="shared" si="553"/>
        <v>880.72851273919582</v>
      </c>
      <c r="M5024" s="471">
        <f t="shared" si="549"/>
        <v>1546.0314085468135</v>
      </c>
      <c r="N5024" s="467">
        <f t="shared" si="554"/>
        <v>0</v>
      </c>
      <c r="O5024" s="475" t="str">
        <f t="shared" si="555"/>
        <v/>
      </c>
    </row>
    <row r="5025" spans="1:15" hidden="1">
      <c r="A5025" s="475">
        <f t="shared" si="550"/>
        <v>43647</v>
      </c>
      <c r="B5025" s="475">
        <v>43675</v>
      </c>
      <c r="C5025" s="467">
        <v>8</v>
      </c>
      <c r="D5025" s="467">
        <v>1022</v>
      </c>
      <c r="E5025" s="467">
        <v>1</v>
      </c>
      <c r="F5025" s="467">
        <v>17</v>
      </c>
      <c r="G5025" s="467">
        <f t="array" ref="G5025">MAX(IF($A$2:$A$8761=A5025,$D$2:$D$8761))</f>
        <v>1590</v>
      </c>
      <c r="H5025" s="467">
        <f t="shared" si="551"/>
        <v>0</v>
      </c>
      <c r="I5025" s="475" t="str">
        <f t="shared" si="552"/>
        <v/>
      </c>
      <c r="J5025" s="471">
        <f>'Potential Projects'!D5026</f>
        <v>0</v>
      </c>
      <c r="K5025" s="471">
        <f>'Potential Projects'!E5026</f>
        <v>21.505648032681144</v>
      </c>
      <c r="L5025" s="476">
        <f t="shared" si="553"/>
        <v>982.49435196731883</v>
      </c>
      <c r="M5025" s="471">
        <f t="shared" si="549"/>
        <v>1546.0314085468135</v>
      </c>
      <c r="N5025" s="467">
        <f t="shared" si="554"/>
        <v>0</v>
      </c>
      <c r="O5025" s="475" t="str">
        <f t="shared" si="555"/>
        <v/>
      </c>
    </row>
    <row r="5026" spans="1:15" hidden="1">
      <c r="A5026" s="475">
        <f t="shared" si="550"/>
        <v>43647</v>
      </c>
      <c r="B5026" s="475">
        <v>43675</v>
      </c>
      <c r="C5026" s="467">
        <v>9</v>
      </c>
      <c r="D5026" s="467">
        <v>1117</v>
      </c>
      <c r="E5026" s="467">
        <v>0</v>
      </c>
      <c r="F5026" s="467">
        <v>19</v>
      </c>
      <c r="G5026" s="467">
        <f t="array" ref="G5026">MAX(IF($A$2:$A$8761=A5026,$D$2:$D$8761))</f>
        <v>1590</v>
      </c>
      <c r="H5026" s="467">
        <f t="shared" si="551"/>
        <v>0</v>
      </c>
      <c r="I5026" s="475" t="str">
        <f t="shared" si="552"/>
        <v/>
      </c>
      <c r="J5026" s="471">
        <f>'Potential Projects'!D5027</f>
        <v>0.67833689348809223</v>
      </c>
      <c r="K5026" s="471">
        <f>'Potential Projects'!E5027</f>
        <v>40.425956084712965</v>
      </c>
      <c r="L5026" s="476">
        <f t="shared" si="553"/>
        <v>1056.8957070217991</v>
      </c>
      <c r="M5026" s="471">
        <f t="shared" si="549"/>
        <v>1546.0314085468135</v>
      </c>
      <c r="N5026" s="467">
        <f t="shared" si="554"/>
        <v>0</v>
      </c>
      <c r="O5026" s="475" t="str">
        <f t="shared" si="555"/>
        <v/>
      </c>
    </row>
    <row r="5027" spans="1:15" hidden="1">
      <c r="A5027" s="475">
        <f t="shared" si="550"/>
        <v>43647</v>
      </c>
      <c r="B5027" s="475">
        <v>43675</v>
      </c>
      <c r="C5027" s="467">
        <v>10</v>
      </c>
      <c r="D5027" s="467">
        <v>1138</v>
      </c>
      <c r="E5027" s="467">
        <v>0</v>
      </c>
      <c r="F5027" s="467">
        <v>19</v>
      </c>
      <c r="G5027" s="467">
        <f t="array" ref="G5027">MAX(IF($A$2:$A$8761=A5027,$D$2:$D$8761))</f>
        <v>1590</v>
      </c>
      <c r="H5027" s="467">
        <f t="shared" si="551"/>
        <v>0</v>
      </c>
      <c r="I5027" s="475" t="str">
        <f t="shared" si="552"/>
        <v/>
      </c>
      <c r="J5027" s="471">
        <f>'Potential Projects'!D5028</f>
        <v>2.1490547512804441</v>
      </c>
      <c r="K5027" s="471">
        <f>'Potential Projects'!E5028</f>
        <v>48.218741829714048</v>
      </c>
      <c r="L5027" s="476">
        <f t="shared" si="553"/>
        <v>1068.6322034190057</v>
      </c>
      <c r="M5027" s="471">
        <f t="shared" si="549"/>
        <v>1546.0314085468135</v>
      </c>
      <c r="N5027" s="467">
        <f t="shared" si="554"/>
        <v>0</v>
      </c>
      <c r="O5027" s="475" t="str">
        <f t="shared" si="555"/>
        <v/>
      </c>
    </row>
    <row r="5028" spans="1:15" hidden="1">
      <c r="A5028" s="475">
        <f t="shared" si="550"/>
        <v>43647</v>
      </c>
      <c r="B5028" s="475">
        <v>43675</v>
      </c>
      <c r="C5028" s="467">
        <v>11</v>
      </c>
      <c r="D5028" s="467">
        <v>1179</v>
      </c>
      <c r="E5028" s="467">
        <v>0</v>
      </c>
      <c r="F5028" s="467">
        <v>19</v>
      </c>
      <c r="G5028" s="467">
        <f t="array" ref="G5028">MAX(IF($A$2:$A$8761=A5028,$D$2:$D$8761))</f>
        <v>1590</v>
      </c>
      <c r="H5028" s="467">
        <f t="shared" si="551"/>
        <v>0</v>
      </c>
      <c r="I5028" s="475" t="str">
        <f t="shared" si="552"/>
        <v/>
      </c>
      <c r="J5028" s="471">
        <f>'Potential Projects'!D5029</f>
        <v>6.8913513616496038</v>
      </c>
      <c r="K5028" s="471">
        <f>'Potential Projects'!E5029</f>
        <v>38.052606159965599</v>
      </c>
      <c r="L5028" s="476">
        <f t="shared" si="553"/>
        <v>1115.0560424783848</v>
      </c>
      <c r="M5028" s="471">
        <f t="shared" si="549"/>
        <v>1546.0314085468135</v>
      </c>
      <c r="N5028" s="467">
        <f t="shared" si="554"/>
        <v>0</v>
      </c>
      <c r="O5028" s="475" t="str">
        <f t="shared" si="555"/>
        <v/>
      </c>
    </row>
    <row r="5029" spans="1:15" hidden="1">
      <c r="A5029" s="475">
        <f t="shared" si="550"/>
        <v>43647</v>
      </c>
      <c r="B5029" s="475">
        <v>43675</v>
      </c>
      <c r="C5029" s="467">
        <v>12</v>
      </c>
      <c r="D5029" s="467">
        <v>1233</v>
      </c>
      <c r="E5029" s="467">
        <v>0</v>
      </c>
      <c r="F5029" s="467">
        <v>19</v>
      </c>
      <c r="G5029" s="467">
        <f t="array" ref="G5029">MAX(IF($A$2:$A$8761=A5029,$D$2:$D$8761))</f>
        <v>1590</v>
      </c>
      <c r="H5029" s="467">
        <f t="shared" si="551"/>
        <v>0</v>
      </c>
      <c r="I5029" s="475" t="str">
        <f t="shared" si="552"/>
        <v/>
      </c>
      <c r="J5029" s="471">
        <f>'Potential Projects'!D5030</f>
        <v>9.7496932162441183</v>
      </c>
      <c r="K5029" s="471">
        <f>'Potential Projects'!E5030</f>
        <v>39.618672919802194</v>
      </c>
      <c r="L5029" s="476">
        <f t="shared" si="553"/>
        <v>1164.6316338639535</v>
      </c>
      <c r="M5029" s="471">
        <f t="shared" si="549"/>
        <v>1546.0314085468135</v>
      </c>
      <c r="N5029" s="467">
        <f t="shared" si="554"/>
        <v>0</v>
      </c>
      <c r="O5029" s="475" t="str">
        <f t="shared" si="555"/>
        <v/>
      </c>
    </row>
    <row r="5030" spans="1:15" hidden="1">
      <c r="A5030" s="475">
        <f t="shared" si="550"/>
        <v>43647</v>
      </c>
      <c r="B5030" s="475">
        <v>43675</v>
      </c>
      <c r="C5030" s="467">
        <v>13</v>
      </c>
      <c r="D5030" s="467">
        <v>1289</v>
      </c>
      <c r="E5030" s="467">
        <v>1</v>
      </c>
      <c r="F5030" s="467">
        <v>19</v>
      </c>
      <c r="G5030" s="467">
        <f t="array" ref="G5030">MAX(IF($A$2:$A$8761=A5030,$D$2:$D$8761))</f>
        <v>1590</v>
      </c>
      <c r="H5030" s="467">
        <f t="shared" si="551"/>
        <v>0</v>
      </c>
      <c r="I5030" s="475" t="str">
        <f t="shared" si="552"/>
        <v/>
      </c>
      <c r="J5030" s="471">
        <f>'Potential Projects'!D5031</f>
        <v>12.060701982118246</v>
      </c>
      <c r="K5030" s="471">
        <f>'Potential Projects'!E5031</f>
        <v>32.847507149000215</v>
      </c>
      <c r="L5030" s="476">
        <f t="shared" si="553"/>
        <v>1224.0917908688816</v>
      </c>
      <c r="M5030" s="471">
        <f t="shared" si="549"/>
        <v>1546.0314085468135</v>
      </c>
      <c r="N5030" s="467">
        <f t="shared" si="554"/>
        <v>0</v>
      </c>
      <c r="O5030" s="475" t="str">
        <f t="shared" si="555"/>
        <v/>
      </c>
    </row>
    <row r="5031" spans="1:15" hidden="1">
      <c r="A5031" s="475">
        <f t="shared" si="550"/>
        <v>43647</v>
      </c>
      <c r="B5031" s="475">
        <v>43675</v>
      </c>
      <c r="C5031" s="467">
        <v>14</v>
      </c>
      <c r="D5031" s="467">
        <v>1338</v>
      </c>
      <c r="E5031" s="467">
        <v>0</v>
      </c>
      <c r="F5031" s="467">
        <v>19</v>
      </c>
      <c r="G5031" s="467">
        <f t="array" ref="G5031">MAX(IF($A$2:$A$8761=A5031,$D$2:$D$8761))</f>
        <v>1590</v>
      </c>
      <c r="H5031" s="467">
        <f t="shared" si="551"/>
        <v>0</v>
      </c>
      <c r="I5031" s="475" t="str">
        <f t="shared" si="552"/>
        <v/>
      </c>
      <c r="J5031" s="471">
        <f>'Potential Projects'!D5032</f>
        <v>22.626822349320872</v>
      </c>
      <c r="K5031" s="471">
        <f>'Potential Projects'!E5032</f>
        <v>27.34045920232208</v>
      </c>
      <c r="L5031" s="476">
        <f t="shared" si="553"/>
        <v>1269.0327184483569</v>
      </c>
      <c r="M5031" s="471">
        <f t="shared" si="549"/>
        <v>1546.0314085468135</v>
      </c>
      <c r="N5031" s="467">
        <f t="shared" si="554"/>
        <v>0</v>
      </c>
      <c r="O5031" s="475" t="str">
        <f t="shared" si="555"/>
        <v/>
      </c>
    </row>
    <row r="5032" spans="1:15" hidden="1">
      <c r="A5032" s="475">
        <f t="shared" si="550"/>
        <v>43647</v>
      </c>
      <c r="B5032" s="475">
        <v>43675</v>
      </c>
      <c r="C5032" s="467">
        <v>15</v>
      </c>
      <c r="D5032" s="467">
        <v>1375</v>
      </c>
      <c r="E5032" s="467">
        <v>1</v>
      </c>
      <c r="F5032" s="467">
        <v>19</v>
      </c>
      <c r="G5032" s="467">
        <f t="array" ref="G5032">MAX(IF($A$2:$A$8761=A5032,$D$2:$D$8761))</f>
        <v>1590</v>
      </c>
      <c r="H5032" s="467">
        <f t="shared" si="551"/>
        <v>0</v>
      </c>
      <c r="I5032" s="475" t="str">
        <f t="shared" si="552"/>
        <v/>
      </c>
      <c r="J5032" s="471">
        <f>'Potential Projects'!D5033</f>
        <v>18.001146619123102</v>
      </c>
      <c r="K5032" s="471">
        <f>'Potential Projects'!E5033</f>
        <v>13.755103848634704</v>
      </c>
      <c r="L5032" s="476">
        <f t="shared" si="553"/>
        <v>1323.2437495322422</v>
      </c>
      <c r="M5032" s="471">
        <f t="shared" si="549"/>
        <v>1546.0314085468135</v>
      </c>
      <c r="N5032" s="467">
        <f t="shared" si="554"/>
        <v>0</v>
      </c>
      <c r="O5032" s="475" t="str">
        <f t="shared" si="555"/>
        <v/>
      </c>
    </row>
    <row r="5033" spans="1:15" hidden="1">
      <c r="A5033" s="475">
        <f t="shared" si="550"/>
        <v>43647</v>
      </c>
      <c r="B5033" s="475">
        <v>43675</v>
      </c>
      <c r="C5033" s="467">
        <v>16</v>
      </c>
      <c r="D5033" s="467">
        <v>1419</v>
      </c>
      <c r="E5033" s="467">
        <v>0</v>
      </c>
      <c r="F5033" s="467">
        <v>19</v>
      </c>
      <c r="G5033" s="467">
        <f t="array" ref="G5033">MAX(IF($A$2:$A$8761=A5033,$D$2:$D$8761))</f>
        <v>1590</v>
      </c>
      <c r="H5033" s="467">
        <f t="shared" si="551"/>
        <v>0</v>
      </c>
      <c r="I5033" s="475" t="str">
        <f t="shared" si="552"/>
        <v/>
      </c>
      <c r="J5033" s="471">
        <f>'Potential Projects'!D5034</f>
        <v>13.909921595296804</v>
      </c>
      <c r="K5033" s="471">
        <f>'Potential Projects'!E5034</f>
        <v>12.534792087723071</v>
      </c>
      <c r="L5033" s="476">
        <f t="shared" si="553"/>
        <v>1373.5552863169803</v>
      </c>
      <c r="M5033" s="471">
        <f t="shared" si="549"/>
        <v>1546.0314085468135</v>
      </c>
      <c r="N5033" s="467">
        <f t="shared" si="554"/>
        <v>0</v>
      </c>
      <c r="O5033" s="475" t="str">
        <f t="shared" si="555"/>
        <v/>
      </c>
    </row>
    <row r="5034" spans="1:15" hidden="1">
      <c r="A5034" s="475">
        <f t="shared" si="550"/>
        <v>43647</v>
      </c>
      <c r="B5034" s="475">
        <v>43675</v>
      </c>
      <c r="C5034" s="467">
        <v>17</v>
      </c>
      <c r="D5034" s="467">
        <v>1454</v>
      </c>
      <c r="E5034" s="467">
        <v>1</v>
      </c>
      <c r="F5034" s="467">
        <v>20</v>
      </c>
      <c r="G5034" s="467">
        <f t="array" ref="G5034">MAX(IF($A$2:$A$8761=A5034,$D$2:$D$8761))</f>
        <v>1590</v>
      </c>
      <c r="H5034" s="467">
        <f t="shared" si="551"/>
        <v>0</v>
      </c>
      <c r="I5034" s="475" t="str">
        <f t="shared" si="552"/>
        <v/>
      </c>
      <c r="J5034" s="471">
        <f>'Potential Projects'!D5035</f>
        <v>18.432458040308454</v>
      </c>
      <c r="K5034" s="471">
        <f>'Potential Projects'!E5035</f>
        <v>21.363278327241456</v>
      </c>
      <c r="L5034" s="476">
        <f t="shared" si="553"/>
        <v>1393.2042636324502</v>
      </c>
      <c r="M5034" s="471">
        <f t="shared" si="549"/>
        <v>1546.0314085468135</v>
      </c>
      <c r="N5034" s="467">
        <f t="shared" si="554"/>
        <v>0</v>
      </c>
      <c r="O5034" s="475" t="str">
        <f t="shared" si="555"/>
        <v/>
      </c>
    </row>
    <row r="5035" spans="1:15" hidden="1">
      <c r="A5035" s="475">
        <f t="shared" si="550"/>
        <v>43647</v>
      </c>
      <c r="B5035" s="475">
        <v>43675</v>
      </c>
      <c r="C5035" s="467">
        <v>18</v>
      </c>
      <c r="D5035" s="467">
        <v>1454</v>
      </c>
      <c r="E5035" s="467">
        <v>1</v>
      </c>
      <c r="F5035" s="467">
        <v>18</v>
      </c>
      <c r="G5035" s="467">
        <f t="array" ref="G5035">MAX(IF($A$2:$A$8761=A5035,$D$2:$D$8761))</f>
        <v>1590</v>
      </c>
      <c r="H5035" s="467">
        <f t="shared" si="551"/>
        <v>0</v>
      </c>
      <c r="I5035" s="475" t="str">
        <f t="shared" si="552"/>
        <v/>
      </c>
      <c r="J5035" s="471">
        <f>'Potential Projects'!D5036</f>
        <v>12.127681882158113</v>
      </c>
      <c r="K5035" s="471">
        <f>'Potential Projects'!E5036</f>
        <v>14.103987852074825</v>
      </c>
      <c r="L5035" s="476">
        <f t="shared" si="553"/>
        <v>1408.768330265767</v>
      </c>
      <c r="M5035" s="471">
        <f t="shared" si="549"/>
        <v>1546.0314085468135</v>
      </c>
      <c r="N5035" s="467">
        <f t="shared" si="554"/>
        <v>0</v>
      </c>
      <c r="O5035" s="475" t="str">
        <f t="shared" si="555"/>
        <v/>
      </c>
    </row>
    <row r="5036" spans="1:15" hidden="1">
      <c r="A5036" s="475">
        <f t="shared" si="550"/>
        <v>43647</v>
      </c>
      <c r="B5036" s="475">
        <v>43675</v>
      </c>
      <c r="C5036" s="467">
        <v>19</v>
      </c>
      <c r="D5036" s="467">
        <v>1445</v>
      </c>
      <c r="E5036" s="467">
        <v>0</v>
      </c>
      <c r="F5036" s="467">
        <v>14</v>
      </c>
      <c r="G5036" s="467">
        <f t="array" ref="G5036">MAX(IF($A$2:$A$8761=A5036,$D$2:$D$8761))</f>
        <v>1590</v>
      </c>
      <c r="H5036" s="467">
        <f t="shared" si="551"/>
        <v>0</v>
      </c>
      <c r="I5036" s="475" t="str">
        <f t="shared" si="552"/>
        <v/>
      </c>
      <c r="J5036" s="471">
        <f>'Potential Projects'!D5037</f>
        <v>7.9227687393261359</v>
      </c>
      <c r="K5036" s="471">
        <f>'Potential Projects'!E5037</f>
        <v>4.9978024618361649</v>
      </c>
      <c r="L5036" s="476">
        <f t="shared" si="553"/>
        <v>1418.0794287988376</v>
      </c>
      <c r="M5036" s="471">
        <f t="shared" si="549"/>
        <v>1546.0314085468135</v>
      </c>
      <c r="N5036" s="467">
        <f t="shared" si="554"/>
        <v>0</v>
      </c>
      <c r="O5036" s="475" t="str">
        <f t="shared" si="555"/>
        <v/>
      </c>
    </row>
    <row r="5037" spans="1:15" hidden="1">
      <c r="A5037" s="475">
        <f t="shared" si="550"/>
        <v>43647</v>
      </c>
      <c r="B5037" s="475">
        <v>43675</v>
      </c>
      <c r="C5037" s="467">
        <v>20</v>
      </c>
      <c r="D5037" s="467">
        <v>1387</v>
      </c>
      <c r="E5037" s="467">
        <v>0</v>
      </c>
      <c r="F5037" s="467">
        <v>3</v>
      </c>
      <c r="G5037" s="467">
        <f t="array" ref="G5037">MAX(IF($A$2:$A$8761=A5037,$D$2:$D$8761))</f>
        <v>1590</v>
      </c>
      <c r="H5037" s="467">
        <f t="shared" si="551"/>
        <v>0</v>
      </c>
      <c r="I5037" s="475" t="str">
        <f t="shared" si="552"/>
        <v/>
      </c>
      <c r="J5037" s="471">
        <f>'Potential Projects'!D5038</f>
        <v>0.41127026453152005</v>
      </c>
      <c r="K5037" s="471">
        <f>'Potential Projects'!E5038</f>
        <v>1.4784546334121693</v>
      </c>
      <c r="L5037" s="476">
        <f t="shared" si="553"/>
        <v>1382.1102751020562</v>
      </c>
      <c r="M5037" s="471">
        <f t="shared" si="549"/>
        <v>1546.0314085468135</v>
      </c>
      <c r="N5037" s="467">
        <f t="shared" si="554"/>
        <v>0</v>
      </c>
      <c r="O5037" s="475" t="str">
        <f t="shared" si="555"/>
        <v/>
      </c>
    </row>
    <row r="5038" spans="1:15" hidden="1">
      <c r="A5038" s="475">
        <f t="shared" si="550"/>
        <v>43647</v>
      </c>
      <c r="B5038" s="475">
        <v>43675</v>
      </c>
      <c r="C5038" s="467">
        <v>21</v>
      </c>
      <c r="D5038" s="467">
        <v>1308</v>
      </c>
      <c r="E5038" s="467">
        <v>0</v>
      </c>
      <c r="F5038" s="467">
        <v>0</v>
      </c>
      <c r="G5038" s="467">
        <f t="array" ref="G5038">MAX(IF($A$2:$A$8761=A5038,$D$2:$D$8761))</f>
        <v>1590</v>
      </c>
      <c r="H5038" s="467">
        <f t="shared" si="551"/>
        <v>0</v>
      </c>
      <c r="I5038" s="475" t="str">
        <f t="shared" si="552"/>
        <v/>
      </c>
      <c r="J5038" s="471">
        <f>'Potential Projects'!D5039</f>
        <v>0.10521904821932915</v>
      </c>
      <c r="K5038" s="471">
        <f>'Potential Projects'!E5039</f>
        <v>0.73062255428940015</v>
      </c>
      <c r="L5038" s="476">
        <f t="shared" si="553"/>
        <v>1307.1641583974913</v>
      </c>
      <c r="M5038" s="471">
        <f t="shared" si="549"/>
        <v>1546.0314085468135</v>
      </c>
      <c r="N5038" s="467">
        <f t="shared" si="554"/>
        <v>0</v>
      </c>
      <c r="O5038" s="475" t="str">
        <f t="shared" si="555"/>
        <v/>
      </c>
    </row>
    <row r="5039" spans="1:15" hidden="1">
      <c r="A5039" s="475">
        <f t="shared" si="550"/>
        <v>43647</v>
      </c>
      <c r="B5039" s="475">
        <v>43675</v>
      </c>
      <c r="C5039" s="467">
        <v>22</v>
      </c>
      <c r="D5039" s="467">
        <v>1199</v>
      </c>
      <c r="E5039" s="467">
        <v>3</v>
      </c>
      <c r="F5039" s="467">
        <v>0</v>
      </c>
      <c r="G5039" s="467">
        <f t="array" ref="G5039">MAX(IF($A$2:$A$8761=A5039,$D$2:$D$8761))</f>
        <v>1590</v>
      </c>
      <c r="H5039" s="467">
        <f t="shared" si="551"/>
        <v>0</v>
      </c>
      <c r="I5039" s="475" t="str">
        <f t="shared" si="552"/>
        <v/>
      </c>
      <c r="J5039" s="471">
        <f>'Potential Projects'!D5040</f>
        <v>13.585478877800547</v>
      </c>
      <c r="K5039" s="471">
        <f>'Potential Projects'!E5040</f>
        <v>3.6765803053106859E-2</v>
      </c>
      <c r="L5039" s="476">
        <f t="shared" si="553"/>
        <v>1182.3777553191462</v>
      </c>
      <c r="M5039" s="471">
        <f t="shared" si="549"/>
        <v>1546.0314085468135</v>
      </c>
      <c r="N5039" s="467">
        <f t="shared" si="554"/>
        <v>0</v>
      </c>
      <c r="O5039" s="475" t="str">
        <f t="shared" si="555"/>
        <v/>
      </c>
    </row>
    <row r="5040" spans="1:15" hidden="1">
      <c r="A5040" s="475">
        <f t="shared" si="550"/>
        <v>43647</v>
      </c>
      <c r="B5040" s="475">
        <v>43675</v>
      </c>
      <c r="C5040" s="467">
        <v>23</v>
      </c>
      <c r="D5040" s="467">
        <v>1105</v>
      </c>
      <c r="E5040" s="467">
        <v>8</v>
      </c>
      <c r="F5040" s="467">
        <v>0</v>
      </c>
      <c r="G5040" s="467">
        <f t="array" ref="G5040">MAX(IF($A$2:$A$8761=A5040,$D$2:$D$8761))</f>
        <v>1590</v>
      </c>
      <c r="H5040" s="467">
        <f t="shared" si="551"/>
        <v>0</v>
      </c>
      <c r="I5040" s="475" t="str">
        <f t="shared" si="552"/>
        <v/>
      </c>
      <c r="J5040" s="471">
        <f>'Potential Projects'!D5041</f>
        <v>80.967417870764578</v>
      </c>
      <c r="K5040" s="471">
        <f>'Potential Projects'!E5041</f>
        <v>3.3073577725220376</v>
      </c>
      <c r="L5040" s="476">
        <f t="shared" si="553"/>
        <v>1012.7252243567134</v>
      </c>
      <c r="M5040" s="471">
        <f t="shared" si="549"/>
        <v>1546.0314085468135</v>
      </c>
      <c r="N5040" s="467">
        <f t="shared" si="554"/>
        <v>0</v>
      </c>
      <c r="O5040" s="475" t="str">
        <f t="shared" si="555"/>
        <v/>
      </c>
    </row>
    <row r="5041" spans="1:15" hidden="1">
      <c r="A5041" s="475">
        <f t="shared" si="550"/>
        <v>43647</v>
      </c>
      <c r="B5041" s="475">
        <v>43675</v>
      </c>
      <c r="C5041" s="467">
        <v>24</v>
      </c>
      <c r="D5041" s="467">
        <v>971</v>
      </c>
      <c r="E5041" s="467">
        <v>5</v>
      </c>
      <c r="F5041" s="467">
        <v>0</v>
      </c>
      <c r="G5041" s="467">
        <f t="array" ref="G5041">MAX(IF($A$2:$A$8761=A5041,$D$2:$D$8761))</f>
        <v>1590</v>
      </c>
      <c r="H5041" s="467">
        <f t="shared" si="551"/>
        <v>0</v>
      </c>
      <c r="I5041" s="475" t="str">
        <f t="shared" si="552"/>
        <v/>
      </c>
      <c r="J5041" s="471">
        <f>'Potential Projects'!D5042</f>
        <v>120.76844647523978</v>
      </c>
      <c r="K5041" s="471">
        <f>'Potential Projects'!E5042</f>
        <v>12.455002472586541</v>
      </c>
      <c r="L5041" s="476">
        <f t="shared" si="553"/>
        <v>832.77655105217366</v>
      </c>
      <c r="M5041" s="471">
        <f t="shared" si="549"/>
        <v>1546.0314085468135</v>
      </c>
      <c r="N5041" s="467">
        <f t="shared" si="554"/>
        <v>0</v>
      </c>
      <c r="O5041" s="475" t="str">
        <f t="shared" si="555"/>
        <v/>
      </c>
    </row>
    <row r="5042" spans="1:15" hidden="1">
      <c r="A5042" s="475">
        <f t="shared" si="550"/>
        <v>43647</v>
      </c>
      <c r="B5042" s="475">
        <v>43676</v>
      </c>
      <c r="C5042" s="467">
        <v>1</v>
      </c>
      <c r="D5042" s="467">
        <v>921</v>
      </c>
      <c r="E5042" s="467">
        <v>5</v>
      </c>
      <c r="F5042" s="467">
        <v>0</v>
      </c>
      <c r="G5042" s="467">
        <f t="array" ref="G5042">MAX(IF($A$2:$A$8761=A5042,$D$2:$D$8761))</f>
        <v>1590</v>
      </c>
      <c r="H5042" s="467">
        <f t="shared" si="551"/>
        <v>0</v>
      </c>
      <c r="I5042" s="475" t="str">
        <f t="shared" si="552"/>
        <v/>
      </c>
      <c r="J5042" s="471">
        <f>'Potential Projects'!D5043</f>
        <v>106.51410084588802</v>
      </c>
      <c r="K5042" s="471">
        <f>'Potential Projects'!E5043</f>
        <v>26.855463502472585</v>
      </c>
      <c r="L5042" s="476">
        <f t="shared" si="553"/>
        <v>782.63043565163935</v>
      </c>
      <c r="M5042" s="471">
        <f t="shared" si="549"/>
        <v>1546.0314085468135</v>
      </c>
      <c r="N5042" s="467">
        <f t="shared" si="554"/>
        <v>0</v>
      </c>
      <c r="O5042" s="475" t="str">
        <f t="shared" si="555"/>
        <v/>
      </c>
    </row>
    <row r="5043" spans="1:15" hidden="1">
      <c r="A5043" s="475">
        <f t="shared" si="550"/>
        <v>43647</v>
      </c>
      <c r="B5043" s="475">
        <v>43676</v>
      </c>
      <c r="C5043" s="467">
        <v>2</v>
      </c>
      <c r="D5043" s="467">
        <v>873</v>
      </c>
      <c r="E5043" s="467">
        <v>15</v>
      </c>
      <c r="F5043" s="467">
        <v>0</v>
      </c>
      <c r="G5043" s="467">
        <f t="array" ref="G5043">MAX(IF($A$2:$A$8761=A5043,$D$2:$D$8761))</f>
        <v>1590</v>
      </c>
      <c r="H5043" s="467">
        <f t="shared" si="551"/>
        <v>0</v>
      </c>
      <c r="I5043" s="475" t="str">
        <f t="shared" si="552"/>
        <v/>
      </c>
      <c r="J5043" s="471">
        <f>'Potential Projects'!D5044</f>
        <v>44.738079653177472</v>
      </c>
      <c r="K5043" s="471">
        <f>'Potential Projects'!E5044</f>
        <v>45.317372393033757</v>
      </c>
      <c r="L5043" s="476">
        <f t="shared" si="553"/>
        <v>767.94454795378874</v>
      </c>
      <c r="M5043" s="471">
        <f t="shared" si="549"/>
        <v>1546.0314085468135</v>
      </c>
      <c r="N5043" s="467">
        <f t="shared" si="554"/>
        <v>0</v>
      </c>
      <c r="O5043" s="475" t="str">
        <f t="shared" si="555"/>
        <v/>
      </c>
    </row>
    <row r="5044" spans="1:15" hidden="1">
      <c r="A5044" s="475">
        <f t="shared" si="550"/>
        <v>43647</v>
      </c>
      <c r="B5044" s="475">
        <v>43676</v>
      </c>
      <c r="C5044" s="467">
        <v>3</v>
      </c>
      <c r="D5044" s="467">
        <v>826</v>
      </c>
      <c r="E5044" s="467">
        <v>8</v>
      </c>
      <c r="F5044" s="467">
        <v>0</v>
      </c>
      <c r="G5044" s="467">
        <f t="array" ref="G5044">MAX(IF($A$2:$A$8761=A5044,$D$2:$D$8761))</f>
        <v>1590</v>
      </c>
      <c r="H5044" s="467">
        <f t="shared" si="551"/>
        <v>0</v>
      </c>
      <c r="I5044" s="475" t="str">
        <f t="shared" si="552"/>
        <v/>
      </c>
      <c r="J5044" s="471">
        <f>'Potential Projects'!D5045</f>
        <v>85.462872961207239</v>
      </c>
      <c r="K5044" s="471">
        <f>'Potential Projects'!E5045</f>
        <v>61.788452160825628</v>
      </c>
      <c r="L5044" s="476">
        <f t="shared" si="553"/>
        <v>670.74867487796712</v>
      </c>
      <c r="M5044" s="471">
        <f t="shared" si="549"/>
        <v>1546.0314085468135</v>
      </c>
      <c r="N5044" s="467">
        <f t="shared" si="554"/>
        <v>0</v>
      </c>
      <c r="O5044" s="475" t="str">
        <f t="shared" si="555"/>
        <v/>
      </c>
    </row>
    <row r="5045" spans="1:15" hidden="1">
      <c r="A5045" s="475">
        <f t="shared" si="550"/>
        <v>43647</v>
      </c>
      <c r="B5045" s="475">
        <v>43676</v>
      </c>
      <c r="C5045" s="467">
        <v>4</v>
      </c>
      <c r="D5045" s="467">
        <v>807</v>
      </c>
      <c r="E5045" s="467">
        <v>29</v>
      </c>
      <c r="F5045" s="467">
        <v>0</v>
      </c>
      <c r="G5045" s="467">
        <f t="array" ref="G5045">MAX(IF($A$2:$A$8761=A5045,$D$2:$D$8761))</f>
        <v>1590</v>
      </c>
      <c r="H5045" s="467">
        <f t="shared" si="551"/>
        <v>0</v>
      </c>
      <c r="I5045" s="475" t="str">
        <f t="shared" si="552"/>
        <v/>
      </c>
      <c r="J5045" s="471">
        <f>'Potential Projects'!D5046</f>
        <v>133.51077604778075</v>
      </c>
      <c r="K5045" s="471">
        <f>'Potential Projects'!E5046</f>
        <v>45.440968071382507</v>
      </c>
      <c r="L5045" s="476">
        <f t="shared" si="553"/>
        <v>599.04825588083679</v>
      </c>
      <c r="M5045" s="471">
        <f t="shared" si="549"/>
        <v>1546.0314085468135</v>
      </c>
      <c r="N5045" s="467">
        <f t="shared" si="554"/>
        <v>0</v>
      </c>
      <c r="O5045" s="475" t="str">
        <f t="shared" si="555"/>
        <v/>
      </c>
    </row>
    <row r="5046" spans="1:15" hidden="1">
      <c r="A5046" s="475">
        <f t="shared" si="550"/>
        <v>43647</v>
      </c>
      <c r="B5046" s="475">
        <v>43676</v>
      </c>
      <c r="C5046" s="467">
        <v>5</v>
      </c>
      <c r="D5046" s="467">
        <v>829</v>
      </c>
      <c r="E5046" s="467">
        <v>58</v>
      </c>
      <c r="F5046" s="467">
        <v>0</v>
      </c>
      <c r="G5046" s="467">
        <f t="array" ref="G5046">MAX(IF($A$2:$A$8761=A5046,$D$2:$D$8761))</f>
        <v>1590</v>
      </c>
      <c r="H5046" s="467">
        <f t="shared" si="551"/>
        <v>0</v>
      </c>
      <c r="I5046" s="475" t="str">
        <f t="shared" si="552"/>
        <v/>
      </c>
      <c r="J5046" s="471">
        <f>'Potential Projects'!D5047</f>
        <v>141.71285726157822</v>
      </c>
      <c r="K5046" s="471">
        <f>'Potential Projects'!E5047</f>
        <v>22.309019941947966</v>
      </c>
      <c r="L5046" s="476">
        <f t="shared" si="553"/>
        <v>606.97812279647383</v>
      </c>
      <c r="M5046" s="471">
        <f t="shared" si="549"/>
        <v>1546.0314085468135</v>
      </c>
      <c r="N5046" s="467">
        <f t="shared" si="554"/>
        <v>0</v>
      </c>
      <c r="O5046" s="475" t="str">
        <f t="shared" si="555"/>
        <v/>
      </c>
    </row>
    <row r="5047" spans="1:15" hidden="1">
      <c r="A5047" s="475">
        <f t="shared" si="550"/>
        <v>43647</v>
      </c>
      <c r="B5047" s="475">
        <v>43676</v>
      </c>
      <c r="C5047" s="467">
        <v>6</v>
      </c>
      <c r="D5047" s="467">
        <v>902</v>
      </c>
      <c r="E5047" s="467">
        <v>75</v>
      </c>
      <c r="F5047" s="467">
        <v>0</v>
      </c>
      <c r="G5047" s="467">
        <f t="array" ref="G5047">MAX(IF($A$2:$A$8761=A5047,$D$2:$D$8761))</f>
        <v>1590</v>
      </c>
      <c r="H5047" s="467">
        <f t="shared" si="551"/>
        <v>0</v>
      </c>
      <c r="I5047" s="475" t="str">
        <f t="shared" si="552"/>
        <v/>
      </c>
      <c r="J5047" s="471">
        <f>'Potential Projects'!D5048</f>
        <v>133.9712963520021</v>
      </c>
      <c r="K5047" s="471">
        <f>'Potential Projects'!E5048</f>
        <v>18.514319716190069</v>
      </c>
      <c r="L5047" s="476">
        <f t="shared" si="553"/>
        <v>674.51438393180786</v>
      </c>
      <c r="M5047" s="471">
        <f t="shared" si="549"/>
        <v>1546.0314085468135</v>
      </c>
      <c r="N5047" s="467">
        <f t="shared" si="554"/>
        <v>0</v>
      </c>
      <c r="O5047" s="475" t="str">
        <f t="shared" si="555"/>
        <v/>
      </c>
    </row>
    <row r="5048" spans="1:15" hidden="1">
      <c r="A5048" s="475">
        <f t="shared" si="550"/>
        <v>43647</v>
      </c>
      <c r="B5048" s="475">
        <v>43676</v>
      </c>
      <c r="C5048" s="467">
        <v>7</v>
      </c>
      <c r="D5048" s="467">
        <v>964</v>
      </c>
      <c r="E5048" s="467">
        <v>72</v>
      </c>
      <c r="F5048" s="467">
        <v>6</v>
      </c>
      <c r="G5048" s="467">
        <f t="array" ref="G5048">MAX(IF($A$2:$A$8761=A5048,$D$2:$D$8761))</f>
        <v>1590</v>
      </c>
      <c r="H5048" s="467">
        <f t="shared" si="551"/>
        <v>0</v>
      </c>
      <c r="I5048" s="475" t="str">
        <f t="shared" si="552"/>
        <v/>
      </c>
      <c r="J5048" s="471">
        <f>'Potential Projects'!D5049</f>
        <v>66.965578617604237</v>
      </c>
      <c r="K5048" s="471">
        <f>'Potential Projects'!E5049</f>
        <v>4.201470812728445</v>
      </c>
      <c r="L5048" s="476">
        <f t="shared" si="553"/>
        <v>814.83295056966733</v>
      </c>
      <c r="M5048" s="471">
        <f t="shared" si="549"/>
        <v>1546.0314085468135</v>
      </c>
      <c r="N5048" s="467">
        <f t="shared" si="554"/>
        <v>0</v>
      </c>
      <c r="O5048" s="475" t="str">
        <f t="shared" si="555"/>
        <v/>
      </c>
    </row>
    <row r="5049" spans="1:15" hidden="1">
      <c r="A5049" s="475">
        <f t="shared" si="550"/>
        <v>43647</v>
      </c>
      <c r="B5049" s="475">
        <v>43676</v>
      </c>
      <c r="C5049" s="467">
        <v>8</v>
      </c>
      <c r="D5049" s="467">
        <v>1056</v>
      </c>
      <c r="E5049" s="467">
        <v>40</v>
      </c>
      <c r="F5049" s="467">
        <v>16</v>
      </c>
      <c r="G5049" s="467">
        <f t="array" ref="G5049">MAX(IF($A$2:$A$8761=A5049,$D$2:$D$8761))</f>
        <v>1590</v>
      </c>
      <c r="H5049" s="467">
        <f t="shared" si="551"/>
        <v>0</v>
      </c>
      <c r="I5049" s="475" t="str">
        <f t="shared" si="552"/>
        <v/>
      </c>
      <c r="J5049" s="471">
        <f>'Potential Projects'!D5050</f>
        <v>76.763269415460371</v>
      </c>
      <c r="K5049" s="471">
        <f>'Potential Projects'!E5050</f>
        <v>6.9862848312190922</v>
      </c>
      <c r="L5049" s="476">
        <f t="shared" si="553"/>
        <v>916.25044575332049</v>
      </c>
      <c r="M5049" s="471">
        <f t="shared" si="549"/>
        <v>1546.0314085468135</v>
      </c>
      <c r="N5049" s="467">
        <f t="shared" si="554"/>
        <v>0</v>
      </c>
      <c r="O5049" s="475" t="str">
        <f t="shared" si="555"/>
        <v/>
      </c>
    </row>
    <row r="5050" spans="1:15" hidden="1">
      <c r="A5050" s="475">
        <f t="shared" si="550"/>
        <v>43647</v>
      </c>
      <c r="B5050" s="475">
        <v>43676</v>
      </c>
      <c r="C5050" s="467">
        <v>9</v>
      </c>
      <c r="D5050" s="467">
        <v>1117</v>
      </c>
      <c r="E5050" s="467">
        <v>60</v>
      </c>
      <c r="F5050" s="467">
        <v>19</v>
      </c>
      <c r="G5050" s="467">
        <f t="array" ref="G5050">MAX(IF($A$2:$A$8761=A5050,$D$2:$D$8761))</f>
        <v>1590</v>
      </c>
      <c r="H5050" s="467">
        <f t="shared" si="551"/>
        <v>0</v>
      </c>
      <c r="I5050" s="475" t="str">
        <f t="shared" si="552"/>
        <v/>
      </c>
      <c r="J5050" s="471">
        <f>'Potential Projects'!D5051</f>
        <v>101.41052225623147</v>
      </c>
      <c r="K5050" s="471">
        <f>'Potential Projects'!E5051</f>
        <v>5.9513665878305746</v>
      </c>
      <c r="L5050" s="476">
        <f t="shared" si="553"/>
        <v>930.63811115593796</v>
      </c>
      <c r="M5050" s="471">
        <f t="shared" si="549"/>
        <v>1546.0314085468135</v>
      </c>
      <c r="N5050" s="467">
        <f t="shared" si="554"/>
        <v>0</v>
      </c>
      <c r="O5050" s="475" t="str">
        <f t="shared" si="555"/>
        <v/>
      </c>
    </row>
    <row r="5051" spans="1:15" hidden="1">
      <c r="A5051" s="475">
        <f t="shared" si="550"/>
        <v>43647</v>
      </c>
      <c r="B5051" s="475">
        <v>43676</v>
      </c>
      <c r="C5051" s="467">
        <v>10</v>
      </c>
      <c r="D5051" s="467">
        <v>1156</v>
      </c>
      <c r="E5051" s="467">
        <v>69</v>
      </c>
      <c r="F5051" s="467">
        <v>19</v>
      </c>
      <c r="G5051" s="467">
        <f t="array" ref="G5051">MAX(IF($A$2:$A$8761=A5051,$D$2:$D$8761))</f>
        <v>1590</v>
      </c>
      <c r="H5051" s="467">
        <f t="shared" si="551"/>
        <v>0</v>
      </c>
      <c r="I5051" s="475" t="str">
        <f t="shared" si="552"/>
        <v/>
      </c>
      <c r="J5051" s="471">
        <f>'Potential Projects'!D5052</f>
        <v>108.89079379622579</v>
      </c>
      <c r="K5051" s="471">
        <f>'Potential Projects'!E5052</f>
        <v>3.9824404966673832</v>
      </c>
      <c r="L5051" s="476">
        <f t="shared" si="553"/>
        <v>955.12676570710676</v>
      </c>
      <c r="M5051" s="471">
        <f t="shared" ref="M5051:M5089" si="556">MAX($L$4346:$L$5089)</f>
        <v>1546.0314085468135</v>
      </c>
      <c r="N5051" s="467">
        <f t="shared" si="554"/>
        <v>0</v>
      </c>
      <c r="O5051" s="475" t="str">
        <f t="shared" si="555"/>
        <v/>
      </c>
    </row>
    <row r="5052" spans="1:15" hidden="1">
      <c r="A5052" s="475">
        <f t="shared" si="550"/>
        <v>43647</v>
      </c>
      <c r="B5052" s="475">
        <v>43676</v>
      </c>
      <c r="C5052" s="467">
        <v>11</v>
      </c>
      <c r="D5052" s="467">
        <v>1201</v>
      </c>
      <c r="E5052" s="467">
        <v>59</v>
      </c>
      <c r="F5052" s="467">
        <v>19</v>
      </c>
      <c r="G5052" s="467">
        <f t="array" ref="G5052">MAX(IF($A$2:$A$8761=A5052,$D$2:$D$8761))</f>
        <v>1590</v>
      </c>
      <c r="H5052" s="467">
        <f t="shared" si="551"/>
        <v>0</v>
      </c>
      <c r="I5052" s="475" t="str">
        <f t="shared" si="552"/>
        <v/>
      </c>
      <c r="J5052" s="471">
        <f>'Potential Projects'!D5053</f>
        <v>93.6912641298062</v>
      </c>
      <c r="K5052" s="471">
        <f>'Potential Projects'!E5053</f>
        <v>1.8805317136099766</v>
      </c>
      <c r="L5052" s="476">
        <f t="shared" si="553"/>
        <v>1027.4282041565837</v>
      </c>
      <c r="M5052" s="471">
        <f t="shared" si="556"/>
        <v>1546.0314085468135</v>
      </c>
      <c r="N5052" s="467">
        <f t="shared" si="554"/>
        <v>0</v>
      </c>
      <c r="O5052" s="475" t="str">
        <f t="shared" si="555"/>
        <v/>
      </c>
    </row>
    <row r="5053" spans="1:15" hidden="1">
      <c r="A5053" s="475">
        <f t="shared" si="550"/>
        <v>43647</v>
      </c>
      <c r="B5053" s="475">
        <v>43676</v>
      </c>
      <c r="C5053" s="467">
        <v>12</v>
      </c>
      <c r="D5053" s="467">
        <v>1245</v>
      </c>
      <c r="E5053" s="467">
        <v>44</v>
      </c>
      <c r="F5053" s="467">
        <v>19</v>
      </c>
      <c r="G5053" s="467">
        <f t="array" ref="G5053">MAX(IF($A$2:$A$8761=A5053,$D$2:$D$8761))</f>
        <v>1590</v>
      </c>
      <c r="H5053" s="467">
        <f t="shared" si="551"/>
        <v>0</v>
      </c>
      <c r="I5053" s="475" t="str">
        <f t="shared" si="552"/>
        <v/>
      </c>
      <c r="J5053" s="471">
        <f>'Potential Projects'!D5054</f>
        <v>108.15824507892461</v>
      </c>
      <c r="K5053" s="471">
        <f>'Potential Projects'!E5054</f>
        <v>3.9276829176521182</v>
      </c>
      <c r="L5053" s="476">
        <f t="shared" si="553"/>
        <v>1069.9140720034231</v>
      </c>
      <c r="M5053" s="471">
        <f t="shared" si="556"/>
        <v>1546.0314085468135</v>
      </c>
      <c r="N5053" s="467">
        <f t="shared" si="554"/>
        <v>0</v>
      </c>
      <c r="O5053" s="475" t="str">
        <f t="shared" si="555"/>
        <v/>
      </c>
    </row>
    <row r="5054" spans="1:15" hidden="1">
      <c r="A5054" s="475">
        <f t="shared" si="550"/>
        <v>43647</v>
      </c>
      <c r="B5054" s="475">
        <v>43676</v>
      </c>
      <c r="C5054" s="467">
        <v>13</v>
      </c>
      <c r="D5054" s="467">
        <v>1297</v>
      </c>
      <c r="E5054" s="467">
        <v>31</v>
      </c>
      <c r="F5054" s="467">
        <v>19</v>
      </c>
      <c r="G5054" s="467">
        <f t="array" ref="G5054">MAX(IF($A$2:$A$8761=A5054,$D$2:$D$8761))</f>
        <v>1590</v>
      </c>
      <c r="H5054" s="467">
        <f t="shared" si="551"/>
        <v>0</v>
      </c>
      <c r="I5054" s="475" t="str">
        <f t="shared" si="552"/>
        <v/>
      </c>
      <c r="J5054" s="471">
        <f>'Potential Projects'!D5055</f>
        <v>128.59273826960199</v>
      </c>
      <c r="K5054" s="471">
        <f>'Potential Projects'!E5055</f>
        <v>9.6701884540958929</v>
      </c>
      <c r="L5054" s="476">
        <f t="shared" si="553"/>
        <v>1108.737073276302</v>
      </c>
      <c r="M5054" s="471">
        <f t="shared" si="556"/>
        <v>1546.0314085468135</v>
      </c>
      <c r="N5054" s="467">
        <f t="shared" si="554"/>
        <v>0</v>
      </c>
      <c r="O5054" s="475" t="str">
        <f t="shared" si="555"/>
        <v/>
      </c>
    </row>
    <row r="5055" spans="1:15" hidden="1">
      <c r="A5055" s="475">
        <f t="shared" si="550"/>
        <v>43647</v>
      </c>
      <c r="B5055" s="475">
        <v>43676</v>
      </c>
      <c r="C5055" s="467">
        <v>14</v>
      </c>
      <c r="D5055" s="467">
        <v>1353</v>
      </c>
      <c r="E5055" s="467">
        <v>24</v>
      </c>
      <c r="F5055" s="467">
        <v>19</v>
      </c>
      <c r="G5055" s="467">
        <f t="array" ref="G5055">MAX(IF($A$2:$A$8761=A5055,$D$2:$D$8761))</f>
        <v>1590</v>
      </c>
      <c r="H5055" s="467">
        <f t="shared" si="551"/>
        <v>0</v>
      </c>
      <c r="I5055" s="475" t="str">
        <f t="shared" si="552"/>
        <v/>
      </c>
      <c r="J5055" s="471">
        <f>'Potential Projects'!D5056</f>
        <v>129.50526902953979</v>
      </c>
      <c r="K5055" s="471">
        <f>'Potential Projects'!E5056</f>
        <v>8.0970814341001933</v>
      </c>
      <c r="L5055" s="476">
        <f t="shared" si="553"/>
        <v>1172.3976495363602</v>
      </c>
      <c r="M5055" s="471">
        <f t="shared" si="556"/>
        <v>1546.0314085468135</v>
      </c>
      <c r="N5055" s="467">
        <f t="shared" si="554"/>
        <v>0</v>
      </c>
      <c r="O5055" s="475" t="str">
        <f t="shared" si="555"/>
        <v/>
      </c>
    </row>
    <row r="5056" spans="1:15" hidden="1">
      <c r="A5056" s="475">
        <f t="shared" si="550"/>
        <v>43647</v>
      </c>
      <c r="B5056" s="475">
        <v>43676</v>
      </c>
      <c r="C5056" s="467">
        <v>15</v>
      </c>
      <c r="D5056" s="467">
        <v>1360</v>
      </c>
      <c r="E5056" s="467">
        <v>24</v>
      </c>
      <c r="F5056" s="467">
        <v>20</v>
      </c>
      <c r="G5056" s="467">
        <f t="array" ref="G5056">MAX(IF($A$2:$A$8761=A5056,$D$2:$D$8761))</f>
        <v>1590</v>
      </c>
      <c r="H5056" s="467">
        <f t="shared" si="551"/>
        <v>0</v>
      </c>
      <c r="I5056" s="475" t="str">
        <f t="shared" si="552"/>
        <v/>
      </c>
      <c r="J5056" s="471">
        <f>'Potential Projects'!D5057</f>
        <v>112.15228791633598</v>
      </c>
      <c r="K5056" s="471">
        <f>'Potential Projects'!E5057</f>
        <v>9.5043512147925178</v>
      </c>
      <c r="L5056" s="476">
        <f t="shared" si="553"/>
        <v>1194.3433608688715</v>
      </c>
      <c r="M5056" s="471">
        <f t="shared" si="556"/>
        <v>1546.0314085468135</v>
      </c>
      <c r="N5056" s="467">
        <f t="shared" si="554"/>
        <v>0</v>
      </c>
      <c r="O5056" s="475" t="str">
        <f t="shared" si="555"/>
        <v/>
      </c>
    </row>
    <row r="5057" spans="1:15" hidden="1">
      <c r="A5057" s="475">
        <f t="shared" si="550"/>
        <v>43647</v>
      </c>
      <c r="B5057" s="475">
        <v>43676</v>
      </c>
      <c r="C5057" s="467">
        <v>16</v>
      </c>
      <c r="D5057" s="467">
        <v>1397</v>
      </c>
      <c r="E5057" s="467">
        <v>21</v>
      </c>
      <c r="F5057" s="467">
        <v>19</v>
      </c>
      <c r="G5057" s="467">
        <f t="array" ref="G5057">MAX(IF($A$2:$A$8761=A5057,$D$2:$D$8761))</f>
        <v>1590</v>
      </c>
      <c r="H5057" s="467">
        <f t="shared" si="551"/>
        <v>0</v>
      </c>
      <c r="I5057" s="475" t="str">
        <f t="shared" si="552"/>
        <v/>
      </c>
      <c r="J5057" s="471">
        <f>'Potential Projects'!D5058</f>
        <v>95.155857079350397</v>
      </c>
      <c r="K5057" s="471">
        <f>'Potential Projects'!E5058</f>
        <v>15.440072780047304</v>
      </c>
      <c r="L5057" s="476">
        <f t="shared" si="553"/>
        <v>1246.4040701406022</v>
      </c>
      <c r="M5057" s="471">
        <f t="shared" si="556"/>
        <v>1546.0314085468135</v>
      </c>
      <c r="N5057" s="467">
        <f t="shared" si="554"/>
        <v>0</v>
      </c>
      <c r="O5057" s="475" t="str">
        <f t="shared" si="555"/>
        <v/>
      </c>
    </row>
    <row r="5058" spans="1:15" hidden="1">
      <c r="A5058" s="475">
        <f t="shared" ref="A5058:A5121" si="557">DATE(YEAR(B5058),MONTH(B5058),1)</f>
        <v>43647</v>
      </c>
      <c r="B5058" s="475">
        <v>43676</v>
      </c>
      <c r="C5058" s="467">
        <v>17</v>
      </c>
      <c r="D5058" s="467">
        <v>1429</v>
      </c>
      <c r="E5058" s="467">
        <v>19</v>
      </c>
      <c r="F5058" s="467">
        <v>19</v>
      </c>
      <c r="G5058" s="467">
        <f t="array" ref="G5058">MAX(IF($A$2:$A$8761=A5058,$D$2:$D$8761))</f>
        <v>1590</v>
      </c>
      <c r="H5058" s="467">
        <f t="shared" ref="H5058:H5121" si="558">IF(G5058=D5058,1,0)</f>
        <v>0</v>
      </c>
      <c r="I5058" s="475" t="str">
        <f t="shared" ref="I5058:I5121" si="559">IF(D5058=G5058,B5058,"")</f>
        <v/>
      </c>
      <c r="J5058" s="471">
        <f>'Potential Projects'!D5059</f>
        <v>105.59948198207509</v>
      </c>
      <c r="K5058" s="471">
        <f>'Potential Projects'!E5059</f>
        <v>25.765005428940011</v>
      </c>
      <c r="L5058" s="476">
        <f t="shared" ref="L5058:L5121" si="560">D5058-E5058-F5058-J5058-K5058</f>
        <v>1259.635512588985</v>
      </c>
      <c r="M5058" s="471">
        <f t="shared" si="556"/>
        <v>1546.0314085468135</v>
      </c>
      <c r="N5058" s="467">
        <f t="shared" ref="N5058:N5121" si="561">IF(M5058=L5058,1,0)</f>
        <v>0</v>
      </c>
      <c r="O5058" s="475" t="str">
        <f t="shared" ref="O5058:O5121" si="562">IF(L5058=M5058,B5058,"")</f>
        <v/>
      </c>
    </row>
    <row r="5059" spans="1:15" hidden="1">
      <c r="A5059" s="475">
        <f t="shared" si="557"/>
        <v>43647</v>
      </c>
      <c r="B5059" s="475">
        <v>43676</v>
      </c>
      <c r="C5059" s="467">
        <v>18</v>
      </c>
      <c r="D5059" s="467">
        <v>1448</v>
      </c>
      <c r="E5059" s="467">
        <v>21</v>
      </c>
      <c r="F5059" s="467">
        <v>19</v>
      </c>
      <c r="G5059" s="467">
        <f t="array" ref="G5059">MAX(IF($A$2:$A$8761=A5059,$D$2:$D$8761))</f>
        <v>1590</v>
      </c>
      <c r="H5059" s="467">
        <f t="shared" si="558"/>
        <v>0</v>
      </c>
      <c r="I5059" s="475" t="str">
        <f t="shared" si="559"/>
        <v/>
      </c>
      <c r="J5059" s="471">
        <f>'Potential Projects'!D5060</f>
        <v>118.91567671682618</v>
      </c>
      <c r="K5059" s="471">
        <f>'Potential Projects'!E5060</f>
        <v>20.493415072027521</v>
      </c>
      <c r="L5059" s="476">
        <f t="shared" si="560"/>
        <v>1268.5909082111461</v>
      </c>
      <c r="M5059" s="471">
        <f t="shared" si="556"/>
        <v>1546.0314085468135</v>
      </c>
      <c r="N5059" s="467">
        <f t="shared" si="561"/>
        <v>0</v>
      </c>
      <c r="O5059" s="475" t="str">
        <f t="shared" si="562"/>
        <v/>
      </c>
    </row>
    <row r="5060" spans="1:15" hidden="1">
      <c r="A5060" s="475">
        <f t="shared" si="557"/>
        <v>43647</v>
      </c>
      <c r="B5060" s="475">
        <v>43676</v>
      </c>
      <c r="C5060" s="467">
        <v>19</v>
      </c>
      <c r="D5060" s="467">
        <v>1433</v>
      </c>
      <c r="E5060" s="467">
        <v>22</v>
      </c>
      <c r="F5060" s="467">
        <v>13</v>
      </c>
      <c r="G5060" s="467">
        <f t="array" ref="G5060">MAX(IF($A$2:$A$8761=A5060,$D$2:$D$8761))</f>
        <v>1590</v>
      </c>
      <c r="H5060" s="467">
        <f t="shared" si="558"/>
        <v>0</v>
      </c>
      <c r="I5060" s="475" t="str">
        <f t="shared" si="559"/>
        <v/>
      </c>
      <c r="J5060" s="471">
        <f>'Potential Projects'!D5061</f>
        <v>102.92586349655346</v>
      </c>
      <c r="K5060" s="471">
        <f>'Potential Projects'!E5061</f>
        <v>44.45533164910772</v>
      </c>
      <c r="L5060" s="476">
        <f t="shared" si="560"/>
        <v>1250.6188048543388</v>
      </c>
      <c r="M5060" s="471">
        <f t="shared" si="556"/>
        <v>1546.0314085468135</v>
      </c>
      <c r="N5060" s="467">
        <f t="shared" si="561"/>
        <v>0</v>
      </c>
      <c r="O5060" s="475" t="str">
        <f t="shared" si="562"/>
        <v/>
      </c>
    </row>
    <row r="5061" spans="1:15" hidden="1">
      <c r="A5061" s="475">
        <f t="shared" si="557"/>
        <v>43647</v>
      </c>
      <c r="B5061" s="475">
        <v>43676</v>
      </c>
      <c r="C5061" s="467">
        <v>20</v>
      </c>
      <c r="D5061" s="467">
        <v>1389</v>
      </c>
      <c r="E5061" s="467">
        <v>19</v>
      </c>
      <c r="F5061" s="467">
        <v>2</v>
      </c>
      <c r="G5061" s="467">
        <f t="array" ref="G5061">MAX(IF($A$2:$A$8761=A5061,$D$2:$D$8761))</f>
        <v>1590</v>
      </c>
      <c r="H5061" s="467">
        <f t="shared" si="558"/>
        <v>0</v>
      </c>
      <c r="I5061" s="475" t="str">
        <f t="shared" si="559"/>
        <v/>
      </c>
      <c r="J5061" s="471">
        <f>'Potential Projects'!D5062</f>
        <v>115.38139004366286</v>
      </c>
      <c r="K5061" s="471">
        <f>'Potential Projects'!E5062</f>
        <v>43.877248064932274</v>
      </c>
      <c r="L5061" s="476">
        <f t="shared" si="560"/>
        <v>1208.7413618914049</v>
      </c>
      <c r="M5061" s="471">
        <f t="shared" si="556"/>
        <v>1546.0314085468135</v>
      </c>
      <c r="N5061" s="467">
        <f t="shared" si="561"/>
        <v>0</v>
      </c>
      <c r="O5061" s="475" t="str">
        <f t="shared" si="562"/>
        <v/>
      </c>
    </row>
    <row r="5062" spans="1:15" hidden="1">
      <c r="A5062" s="475">
        <f t="shared" si="557"/>
        <v>43647</v>
      </c>
      <c r="B5062" s="475">
        <v>43676</v>
      </c>
      <c r="C5062" s="467">
        <v>21</v>
      </c>
      <c r="D5062" s="467">
        <v>1297</v>
      </c>
      <c r="E5062" s="467">
        <v>16</v>
      </c>
      <c r="F5062" s="467">
        <v>0</v>
      </c>
      <c r="G5062" s="467">
        <f t="array" ref="G5062">MAX(IF($A$2:$A$8761=A5062,$D$2:$D$8761))</f>
        <v>1590</v>
      </c>
      <c r="H5062" s="467">
        <f t="shared" si="558"/>
        <v>0</v>
      </c>
      <c r="I5062" s="475" t="str">
        <f t="shared" si="559"/>
        <v/>
      </c>
      <c r="J5062" s="471">
        <f>'Potential Projects'!D5063</f>
        <v>144</v>
      </c>
      <c r="K5062" s="471">
        <f>'Potential Projects'!E5063</f>
        <v>28.619439797892927</v>
      </c>
      <c r="L5062" s="476">
        <f t="shared" si="560"/>
        <v>1108.3805602021071</v>
      </c>
      <c r="M5062" s="471">
        <f t="shared" si="556"/>
        <v>1546.0314085468135</v>
      </c>
      <c r="N5062" s="467">
        <f t="shared" si="561"/>
        <v>0</v>
      </c>
      <c r="O5062" s="475" t="str">
        <f t="shared" si="562"/>
        <v/>
      </c>
    </row>
    <row r="5063" spans="1:15" hidden="1">
      <c r="A5063" s="475">
        <f t="shared" si="557"/>
        <v>43647</v>
      </c>
      <c r="B5063" s="475">
        <v>43676</v>
      </c>
      <c r="C5063" s="467">
        <v>22</v>
      </c>
      <c r="D5063" s="467">
        <v>1204</v>
      </c>
      <c r="E5063" s="467">
        <v>16</v>
      </c>
      <c r="F5063" s="467">
        <v>0</v>
      </c>
      <c r="G5063" s="467">
        <f t="array" ref="G5063">MAX(IF($A$2:$A$8761=A5063,$D$2:$D$8761))</f>
        <v>1590</v>
      </c>
      <c r="H5063" s="467">
        <f t="shared" si="558"/>
        <v>0</v>
      </c>
      <c r="I5063" s="475" t="str">
        <f t="shared" si="559"/>
        <v/>
      </c>
      <c r="J5063" s="471">
        <f>'Potential Projects'!D5064</f>
        <v>140.27083811670664</v>
      </c>
      <c r="K5063" s="471">
        <f>'Potential Projects'!E5064</f>
        <v>14.430186572780048</v>
      </c>
      <c r="L5063" s="476">
        <f t="shared" si="560"/>
        <v>1033.2989753105132</v>
      </c>
      <c r="M5063" s="471">
        <f t="shared" si="556"/>
        <v>1546.0314085468135</v>
      </c>
      <c r="N5063" s="467">
        <f t="shared" si="561"/>
        <v>0</v>
      </c>
      <c r="O5063" s="475" t="str">
        <f t="shared" si="562"/>
        <v/>
      </c>
    </row>
    <row r="5064" spans="1:15" hidden="1">
      <c r="A5064" s="475">
        <f t="shared" si="557"/>
        <v>43647</v>
      </c>
      <c r="B5064" s="475">
        <v>43676</v>
      </c>
      <c r="C5064" s="467">
        <v>23</v>
      </c>
      <c r="D5064" s="467">
        <v>1092</v>
      </c>
      <c r="E5064" s="467">
        <v>15</v>
      </c>
      <c r="F5064" s="467">
        <v>0</v>
      </c>
      <c r="G5064" s="467">
        <f t="array" ref="G5064">MAX(IF($A$2:$A$8761=A5064,$D$2:$D$8761))</f>
        <v>1590</v>
      </c>
      <c r="H5064" s="467">
        <f t="shared" si="558"/>
        <v>0</v>
      </c>
      <c r="I5064" s="475" t="str">
        <f t="shared" si="559"/>
        <v/>
      </c>
      <c r="J5064" s="471">
        <f>'Potential Projects'!D5065</f>
        <v>117.28894127268804</v>
      </c>
      <c r="K5064" s="471">
        <f>'Potential Projects'!E5065</f>
        <v>9.7116477639217376</v>
      </c>
      <c r="L5064" s="476">
        <f t="shared" si="560"/>
        <v>949.99941096339023</v>
      </c>
      <c r="M5064" s="471">
        <f t="shared" si="556"/>
        <v>1546.0314085468135</v>
      </c>
      <c r="N5064" s="467">
        <f t="shared" si="561"/>
        <v>0</v>
      </c>
      <c r="O5064" s="475" t="str">
        <f t="shared" si="562"/>
        <v/>
      </c>
    </row>
    <row r="5065" spans="1:15" hidden="1">
      <c r="A5065" s="475">
        <f t="shared" si="557"/>
        <v>43647</v>
      </c>
      <c r="B5065" s="475">
        <v>43676</v>
      </c>
      <c r="C5065" s="467">
        <v>24</v>
      </c>
      <c r="D5065" s="467">
        <v>990</v>
      </c>
      <c r="E5065" s="467">
        <v>17</v>
      </c>
      <c r="F5065" s="467">
        <v>0</v>
      </c>
      <c r="G5065" s="467">
        <f t="array" ref="G5065">MAX(IF($A$2:$A$8761=A5065,$D$2:$D$8761))</f>
        <v>1590</v>
      </c>
      <c r="H5065" s="467">
        <f t="shared" si="558"/>
        <v>0</v>
      </c>
      <c r="I5065" s="475" t="str">
        <f t="shared" si="559"/>
        <v/>
      </c>
      <c r="J5065" s="471">
        <f>'Potential Projects'!D5066</f>
        <v>132.43119453035291</v>
      </c>
      <c r="K5065" s="471">
        <f>'Potential Projects'!E5066</f>
        <v>17.630375940657924</v>
      </c>
      <c r="L5065" s="476">
        <f t="shared" si="560"/>
        <v>822.9384295289891</v>
      </c>
      <c r="M5065" s="471">
        <f t="shared" si="556"/>
        <v>1546.0314085468135</v>
      </c>
      <c r="N5065" s="467">
        <f t="shared" si="561"/>
        <v>0</v>
      </c>
      <c r="O5065" s="475" t="str">
        <f t="shared" si="562"/>
        <v/>
      </c>
    </row>
    <row r="5066" spans="1:15" hidden="1">
      <c r="A5066" s="475">
        <f t="shared" si="557"/>
        <v>43647</v>
      </c>
      <c r="B5066" s="475">
        <v>43677</v>
      </c>
      <c r="C5066" s="467">
        <v>1</v>
      </c>
      <c r="D5066" s="467">
        <v>879</v>
      </c>
      <c r="E5066" s="467">
        <v>12</v>
      </c>
      <c r="F5066" s="467">
        <v>0</v>
      </c>
      <c r="G5066" s="467">
        <f t="array" ref="G5066">MAX(IF($A$2:$A$8761=A5066,$D$2:$D$8761))</f>
        <v>1590</v>
      </c>
      <c r="H5066" s="467">
        <f t="shared" si="558"/>
        <v>0</v>
      </c>
      <c r="I5066" s="475" t="str">
        <f t="shared" si="559"/>
        <v/>
      </c>
      <c r="J5066" s="471">
        <f>'Potential Projects'!D5067</f>
        <v>144</v>
      </c>
      <c r="K5066" s="471">
        <f>'Potential Projects'!E5067</f>
        <v>26.545692055471942</v>
      </c>
      <c r="L5066" s="476">
        <f t="shared" si="560"/>
        <v>696.45430794452807</v>
      </c>
      <c r="M5066" s="471">
        <f t="shared" si="556"/>
        <v>1546.0314085468135</v>
      </c>
      <c r="N5066" s="467">
        <f t="shared" si="561"/>
        <v>0</v>
      </c>
      <c r="O5066" s="475" t="str">
        <f t="shared" si="562"/>
        <v/>
      </c>
    </row>
    <row r="5067" spans="1:15" hidden="1">
      <c r="A5067" s="475">
        <f t="shared" si="557"/>
        <v>43647</v>
      </c>
      <c r="B5067" s="475">
        <v>43677</v>
      </c>
      <c r="C5067" s="467">
        <v>2</v>
      </c>
      <c r="D5067" s="467">
        <v>858</v>
      </c>
      <c r="E5067" s="467">
        <v>8</v>
      </c>
      <c r="F5067" s="467">
        <v>0</v>
      </c>
      <c r="G5067" s="467">
        <f t="array" ref="G5067">MAX(IF($A$2:$A$8761=A5067,$D$2:$D$8761))</f>
        <v>1590</v>
      </c>
      <c r="H5067" s="467">
        <f t="shared" si="558"/>
        <v>0</v>
      </c>
      <c r="I5067" s="475" t="str">
        <f t="shared" si="559"/>
        <v/>
      </c>
      <c r="J5067" s="471">
        <f>'Potential Projects'!D5068</f>
        <v>144</v>
      </c>
      <c r="K5067" s="471">
        <f>'Potential Projects'!E5068</f>
        <v>26.258605891206187</v>
      </c>
      <c r="L5067" s="476">
        <f t="shared" si="560"/>
        <v>679.74139410879377</v>
      </c>
      <c r="M5067" s="471">
        <f t="shared" si="556"/>
        <v>1546.0314085468135</v>
      </c>
      <c r="N5067" s="467">
        <f t="shared" si="561"/>
        <v>0</v>
      </c>
      <c r="O5067" s="475" t="str">
        <f t="shared" si="562"/>
        <v/>
      </c>
    </row>
    <row r="5068" spans="1:15" hidden="1">
      <c r="A5068" s="475">
        <f t="shared" si="557"/>
        <v>43647</v>
      </c>
      <c r="B5068" s="475">
        <v>43677</v>
      </c>
      <c r="C5068" s="467">
        <v>3</v>
      </c>
      <c r="D5068" s="467">
        <v>830</v>
      </c>
      <c r="E5068" s="467">
        <v>11</v>
      </c>
      <c r="F5068" s="467">
        <v>0</v>
      </c>
      <c r="G5068" s="467">
        <f t="array" ref="G5068">MAX(IF($A$2:$A$8761=A5068,$D$2:$D$8761))</f>
        <v>1590</v>
      </c>
      <c r="H5068" s="467">
        <f t="shared" si="558"/>
        <v>0</v>
      </c>
      <c r="I5068" s="475" t="str">
        <f t="shared" si="559"/>
        <v/>
      </c>
      <c r="J5068" s="471">
        <f>'Potential Projects'!D5069</f>
        <v>144</v>
      </c>
      <c r="K5068" s="471">
        <f>'Potential Projects'!E5069</f>
        <v>52.287229950548273</v>
      </c>
      <c r="L5068" s="476">
        <f t="shared" si="560"/>
        <v>622.71277004945171</v>
      </c>
      <c r="M5068" s="471">
        <f t="shared" si="556"/>
        <v>1546.0314085468135</v>
      </c>
      <c r="N5068" s="467">
        <f t="shared" si="561"/>
        <v>0</v>
      </c>
      <c r="O5068" s="475" t="str">
        <f t="shared" si="562"/>
        <v/>
      </c>
    </row>
    <row r="5069" spans="1:15" hidden="1">
      <c r="A5069" s="475">
        <f t="shared" si="557"/>
        <v>43647</v>
      </c>
      <c r="B5069" s="475">
        <v>43677</v>
      </c>
      <c r="C5069" s="467">
        <v>4</v>
      </c>
      <c r="D5069" s="467">
        <v>810</v>
      </c>
      <c r="E5069" s="467">
        <v>14</v>
      </c>
      <c r="F5069" s="467">
        <v>0</v>
      </c>
      <c r="G5069" s="467">
        <f t="array" ref="G5069">MAX(IF($A$2:$A$8761=A5069,$D$2:$D$8761))</f>
        <v>1590</v>
      </c>
      <c r="H5069" s="467">
        <f t="shared" si="558"/>
        <v>0</v>
      </c>
      <c r="I5069" s="475" t="str">
        <f t="shared" si="559"/>
        <v/>
      </c>
      <c r="J5069" s="471">
        <f>'Potential Projects'!D5070</f>
        <v>144</v>
      </c>
      <c r="K5069" s="471">
        <f>'Potential Projects'!E5070</f>
        <v>65.261647172651038</v>
      </c>
      <c r="L5069" s="476">
        <f t="shared" si="560"/>
        <v>586.73835282734899</v>
      </c>
      <c r="M5069" s="471">
        <f t="shared" si="556"/>
        <v>1546.0314085468135</v>
      </c>
      <c r="N5069" s="467">
        <f t="shared" si="561"/>
        <v>0</v>
      </c>
      <c r="O5069" s="475" t="str">
        <f t="shared" si="562"/>
        <v/>
      </c>
    </row>
    <row r="5070" spans="1:15" hidden="1">
      <c r="A5070" s="475">
        <f t="shared" si="557"/>
        <v>43647</v>
      </c>
      <c r="B5070" s="475">
        <v>43677</v>
      </c>
      <c r="C5070" s="467">
        <v>5</v>
      </c>
      <c r="D5070" s="467">
        <v>834</v>
      </c>
      <c r="E5070" s="467">
        <v>21</v>
      </c>
      <c r="F5070" s="467">
        <v>0</v>
      </c>
      <c r="G5070" s="467">
        <f t="array" ref="G5070">MAX(IF($A$2:$A$8761=A5070,$D$2:$D$8761))</f>
        <v>1590</v>
      </c>
      <c r="H5070" s="467">
        <f t="shared" si="558"/>
        <v>0</v>
      </c>
      <c r="I5070" s="475" t="str">
        <f t="shared" si="559"/>
        <v/>
      </c>
      <c r="J5070" s="471">
        <f>'Potential Projects'!D5071</f>
        <v>143.66339938025402</v>
      </c>
      <c r="K5070" s="471">
        <f>'Potential Projects'!E5071</f>
        <v>56.705384325951407</v>
      </c>
      <c r="L5070" s="476">
        <f t="shared" si="560"/>
        <v>612.63121629379452</v>
      </c>
      <c r="M5070" s="471">
        <f t="shared" si="556"/>
        <v>1546.0314085468135</v>
      </c>
      <c r="N5070" s="467">
        <f t="shared" si="561"/>
        <v>0</v>
      </c>
      <c r="O5070" s="475" t="str">
        <f t="shared" si="562"/>
        <v/>
      </c>
    </row>
    <row r="5071" spans="1:15" hidden="1">
      <c r="A5071" s="475">
        <f t="shared" si="557"/>
        <v>43647</v>
      </c>
      <c r="B5071" s="475">
        <v>43677</v>
      </c>
      <c r="C5071" s="467">
        <v>6</v>
      </c>
      <c r="D5071" s="467">
        <v>865</v>
      </c>
      <c r="E5071" s="467">
        <v>20</v>
      </c>
      <c r="F5071" s="467">
        <v>1</v>
      </c>
      <c r="G5071" s="467">
        <f t="array" ref="G5071">MAX(IF($A$2:$A$8761=A5071,$D$2:$D$8761))</f>
        <v>1590</v>
      </c>
      <c r="H5071" s="467">
        <f t="shared" si="558"/>
        <v>0</v>
      </c>
      <c r="I5071" s="475" t="str">
        <f t="shared" si="559"/>
        <v/>
      </c>
      <c r="J5071" s="471">
        <f>'Potential Projects'!D5072</f>
        <v>144</v>
      </c>
      <c r="K5071" s="471">
        <f>'Potential Projects'!E5072</f>
        <v>53.581073317566116</v>
      </c>
      <c r="L5071" s="476">
        <f t="shared" si="560"/>
        <v>646.41892668243383</v>
      </c>
      <c r="M5071" s="471">
        <f t="shared" si="556"/>
        <v>1546.0314085468135</v>
      </c>
      <c r="N5071" s="467">
        <f t="shared" si="561"/>
        <v>0</v>
      </c>
      <c r="O5071" s="475" t="str">
        <f t="shared" si="562"/>
        <v/>
      </c>
    </row>
    <row r="5072" spans="1:15" hidden="1">
      <c r="A5072" s="475">
        <f t="shared" si="557"/>
        <v>43647</v>
      </c>
      <c r="B5072" s="475">
        <v>43677</v>
      </c>
      <c r="C5072" s="467">
        <v>7</v>
      </c>
      <c r="D5072" s="467">
        <v>968</v>
      </c>
      <c r="E5072" s="467">
        <v>26</v>
      </c>
      <c r="F5072" s="467">
        <v>6</v>
      </c>
      <c r="G5072" s="467">
        <f t="array" ref="G5072">MAX(IF($A$2:$A$8761=A5072,$D$2:$D$8761))</f>
        <v>1590</v>
      </c>
      <c r="H5072" s="467">
        <f t="shared" si="558"/>
        <v>0</v>
      </c>
      <c r="I5072" s="475" t="str">
        <f t="shared" si="559"/>
        <v/>
      </c>
      <c r="J5072" s="471">
        <f>'Potential Projects'!D5073</f>
        <v>85.285112065337486</v>
      </c>
      <c r="K5072" s="471">
        <f>'Potential Projects'!E5073</f>
        <v>17.150855998709957</v>
      </c>
      <c r="L5072" s="476">
        <f t="shared" si="560"/>
        <v>833.56403193595258</v>
      </c>
      <c r="M5072" s="471">
        <f t="shared" si="556"/>
        <v>1546.0314085468135</v>
      </c>
      <c r="N5072" s="467">
        <f t="shared" si="561"/>
        <v>0</v>
      </c>
      <c r="O5072" s="475" t="str">
        <f t="shared" si="562"/>
        <v/>
      </c>
    </row>
    <row r="5073" spans="1:15" hidden="1">
      <c r="A5073" s="475">
        <f t="shared" si="557"/>
        <v>43647</v>
      </c>
      <c r="B5073" s="475">
        <v>43677</v>
      </c>
      <c r="C5073" s="467">
        <v>8</v>
      </c>
      <c r="D5073" s="467">
        <v>1034</v>
      </c>
      <c r="E5073" s="467">
        <v>20</v>
      </c>
      <c r="F5073" s="467">
        <v>16</v>
      </c>
      <c r="G5073" s="467">
        <f t="array" ref="G5073">MAX(IF($A$2:$A$8761=A5073,$D$2:$D$8761))</f>
        <v>1590</v>
      </c>
      <c r="H5073" s="467">
        <f t="shared" si="558"/>
        <v>0</v>
      </c>
      <c r="I5073" s="475" t="str">
        <f t="shared" si="559"/>
        <v/>
      </c>
      <c r="J5073" s="471">
        <f>'Potential Projects'!D5074</f>
        <v>54.20999887361247</v>
      </c>
      <c r="K5073" s="471">
        <f>'Potential Projects'!E5074</f>
        <v>15.151422113523973</v>
      </c>
      <c r="L5073" s="476">
        <f t="shared" si="560"/>
        <v>928.6385790128636</v>
      </c>
      <c r="M5073" s="471">
        <f t="shared" si="556"/>
        <v>1546.0314085468135</v>
      </c>
      <c r="N5073" s="467">
        <f t="shared" si="561"/>
        <v>0</v>
      </c>
      <c r="O5073" s="475" t="str">
        <f t="shared" si="562"/>
        <v/>
      </c>
    </row>
    <row r="5074" spans="1:15" hidden="1">
      <c r="A5074" s="475">
        <f t="shared" si="557"/>
        <v>43647</v>
      </c>
      <c r="B5074" s="475">
        <v>43677</v>
      </c>
      <c r="C5074" s="467">
        <v>9</v>
      </c>
      <c r="D5074" s="467">
        <v>1104</v>
      </c>
      <c r="E5074" s="467">
        <v>5</v>
      </c>
      <c r="F5074" s="467">
        <v>19</v>
      </c>
      <c r="G5074" s="467">
        <f t="array" ref="G5074">MAX(IF($A$2:$A$8761=A5074,$D$2:$D$8761))</f>
        <v>1590</v>
      </c>
      <c r="H5074" s="467">
        <f t="shared" si="558"/>
        <v>0</v>
      </c>
      <c r="I5074" s="475" t="str">
        <f t="shared" si="559"/>
        <v/>
      </c>
      <c r="J5074" s="471">
        <f>'Potential Projects'!D5075</f>
        <v>33.540451714586716</v>
      </c>
      <c r="K5074" s="471">
        <f>'Potential Projects'!E5075</f>
        <v>14.884674478606753</v>
      </c>
      <c r="L5074" s="476">
        <f t="shared" si="560"/>
        <v>1031.5748738068066</v>
      </c>
      <c r="M5074" s="471">
        <f t="shared" si="556"/>
        <v>1546.0314085468135</v>
      </c>
      <c r="N5074" s="467">
        <f t="shared" si="561"/>
        <v>0</v>
      </c>
      <c r="O5074" s="475" t="str">
        <f t="shared" si="562"/>
        <v/>
      </c>
    </row>
    <row r="5075" spans="1:15" hidden="1">
      <c r="A5075" s="475">
        <f t="shared" si="557"/>
        <v>43647</v>
      </c>
      <c r="B5075" s="475">
        <v>43677</v>
      </c>
      <c r="C5075" s="467">
        <v>10</v>
      </c>
      <c r="D5075" s="467">
        <v>1163</v>
      </c>
      <c r="E5075" s="467">
        <v>7</v>
      </c>
      <c r="F5075" s="467">
        <v>19</v>
      </c>
      <c r="G5075" s="467">
        <f t="array" ref="G5075">MAX(IF($A$2:$A$8761=A5075,$D$2:$D$8761))</f>
        <v>1590</v>
      </c>
      <c r="H5075" s="467">
        <f t="shared" si="558"/>
        <v>0</v>
      </c>
      <c r="I5075" s="475" t="str">
        <f t="shared" si="559"/>
        <v/>
      </c>
      <c r="J5075" s="471">
        <f>'Potential Projects'!D5076</f>
        <v>29.775298419678034</v>
      </c>
      <c r="K5075" s="471">
        <f>'Potential Projects'!E5076</f>
        <v>17.738326596430877</v>
      </c>
      <c r="L5075" s="476">
        <f t="shared" si="560"/>
        <v>1089.4863749838912</v>
      </c>
      <c r="M5075" s="471">
        <f t="shared" si="556"/>
        <v>1546.0314085468135</v>
      </c>
      <c r="N5075" s="467">
        <f t="shared" si="561"/>
        <v>0</v>
      </c>
      <c r="O5075" s="475" t="str">
        <f t="shared" si="562"/>
        <v/>
      </c>
    </row>
    <row r="5076" spans="1:15" hidden="1">
      <c r="A5076" s="475">
        <f t="shared" si="557"/>
        <v>43647</v>
      </c>
      <c r="B5076" s="475">
        <v>43677</v>
      </c>
      <c r="C5076" s="467">
        <v>11</v>
      </c>
      <c r="D5076" s="467">
        <v>1209</v>
      </c>
      <c r="E5076" s="467">
        <v>9</v>
      </c>
      <c r="F5076" s="467">
        <v>19</v>
      </c>
      <c r="G5076" s="467">
        <f t="array" ref="G5076">MAX(IF($A$2:$A$8761=A5076,$D$2:$D$8761))</f>
        <v>1590</v>
      </c>
      <c r="H5076" s="467">
        <f t="shared" si="558"/>
        <v>0</v>
      </c>
      <c r="I5076" s="475" t="str">
        <f t="shared" si="559"/>
        <v/>
      </c>
      <c r="J5076" s="471">
        <f>'Potential Projects'!D5077</f>
        <v>31.843550614031496</v>
      </c>
      <c r="K5076" s="471">
        <f>'Potential Projects'!E5077</f>
        <v>16.709666362072671</v>
      </c>
      <c r="L5076" s="476">
        <f t="shared" si="560"/>
        <v>1132.4467830238957</v>
      </c>
      <c r="M5076" s="471">
        <f t="shared" si="556"/>
        <v>1546.0314085468135</v>
      </c>
      <c r="N5076" s="467">
        <f t="shared" si="561"/>
        <v>0</v>
      </c>
      <c r="O5076" s="475" t="str">
        <f t="shared" si="562"/>
        <v/>
      </c>
    </row>
    <row r="5077" spans="1:15" hidden="1">
      <c r="A5077" s="475">
        <f t="shared" si="557"/>
        <v>43647</v>
      </c>
      <c r="B5077" s="475">
        <v>43677</v>
      </c>
      <c r="C5077" s="467">
        <v>12</v>
      </c>
      <c r="D5077" s="467">
        <v>1252</v>
      </c>
      <c r="E5077" s="467">
        <v>3</v>
      </c>
      <c r="F5077" s="467">
        <v>19</v>
      </c>
      <c r="G5077" s="467">
        <f t="array" ref="G5077">MAX(IF($A$2:$A$8761=A5077,$D$2:$D$8761))</f>
        <v>1590</v>
      </c>
      <c r="H5077" s="467">
        <f t="shared" si="558"/>
        <v>0</v>
      </c>
      <c r="I5077" s="475" t="str">
        <f t="shared" si="559"/>
        <v/>
      </c>
      <c r="J5077" s="471">
        <f>'Potential Projects'!D5078</f>
        <v>27.842934437780098</v>
      </c>
      <c r="K5077" s="471">
        <f>'Potential Projects'!E5078</f>
        <v>7.3265640722425296</v>
      </c>
      <c r="L5077" s="476">
        <f t="shared" si="560"/>
        <v>1194.8305014899775</v>
      </c>
      <c r="M5077" s="471">
        <f t="shared" si="556"/>
        <v>1546.0314085468135</v>
      </c>
      <c r="N5077" s="467">
        <f t="shared" si="561"/>
        <v>0</v>
      </c>
      <c r="O5077" s="475" t="str">
        <f t="shared" si="562"/>
        <v/>
      </c>
    </row>
    <row r="5078" spans="1:15" hidden="1">
      <c r="A5078" s="475">
        <f t="shared" si="557"/>
        <v>43647</v>
      </c>
      <c r="B5078" s="475">
        <v>43677</v>
      </c>
      <c r="C5078" s="467">
        <v>13</v>
      </c>
      <c r="D5078" s="467">
        <v>1322</v>
      </c>
      <c r="E5078" s="467">
        <v>2</v>
      </c>
      <c r="F5078" s="467">
        <v>19</v>
      </c>
      <c r="G5078" s="467">
        <f t="array" ref="G5078">MAX(IF($A$2:$A$8761=A5078,$D$2:$D$8761))</f>
        <v>1590</v>
      </c>
      <c r="H5078" s="467">
        <f t="shared" si="558"/>
        <v>0</v>
      </c>
      <c r="I5078" s="475" t="str">
        <f t="shared" si="559"/>
        <v/>
      </c>
      <c r="J5078" s="471">
        <f>'Potential Projects'!D5079</f>
        <v>27.622709563036768</v>
      </c>
      <c r="K5078" s="471">
        <f>'Potential Projects'!E5079</f>
        <v>8.7854624274349593</v>
      </c>
      <c r="L5078" s="476">
        <f t="shared" si="560"/>
        <v>1264.5918280095282</v>
      </c>
      <c r="M5078" s="471">
        <f t="shared" si="556"/>
        <v>1546.0314085468135</v>
      </c>
      <c r="N5078" s="467">
        <f t="shared" si="561"/>
        <v>0</v>
      </c>
      <c r="O5078" s="475" t="str">
        <f t="shared" si="562"/>
        <v/>
      </c>
    </row>
    <row r="5079" spans="1:15" hidden="1">
      <c r="A5079" s="475">
        <f t="shared" si="557"/>
        <v>43647</v>
      </c>
      <c r="B5079" s="475">
        <v>43677</v>
      </c>
      <c r="C5079" s="467">
        <v>14</v>
      </c>
      <c r="D5079" s="467">
        <v>1376</v>
      </c>
      <c r="E5079" s="467">
        <v>5</v>
      </c>
      <c r="F5079" s="467">
        <v>19</v>
      </c>
      <c r="G5079" s="467">
        <f t="array" ref="G5079">MAX(IF($A$2:$A$8761=A5079,$D$2:$D$8761))</f>
        <v>1590</v>
      </c>
      <c r="H5079" s="467">
        <f t="shared" si="558"/>
        <v>0</v>
      </c>
      <c r="I5079" s="475" t="str">
        <f t="shared" si="559"/>
        <v/>
      </c>
      <c r="J5079" s="471">
        <f>'Potential Projects'!D5080</f>
        <v>25.994040706681659</v>
      </c>
      <c r="K5079" s="471">
        <f>'Potential Projects'!E5080</f>
        <v>6.7476982369382927</v>
      </c>
      <c r="L5079" s="476">
        <f t="shared" si="560"/>
        <v>1319.25826105638</v>
      </c>
      <c r="M5079" s="471">
        <f t="shared" si="556"/>
        <v>1546.0314085468135</v>
      </c>
      <c r="N5079" s="467">
        <f t="shared" si="561"/>
        <v>0</v>
      </c>
      <c r="O5079" s="475" t="str">
        <f t="shared" si="562"/>
        <v/>
      </c>
    </row>
    <row r="5080" spans="1:15" hidden="1">
      <c r="A5080" s="475">
        <f t="shared" si="557"/>
        <v>43647</v>
      </c>
      <c r="B5080" s="475">
        <v>43677</v>
      </c>
      <c r="C5080" s="467">
        <v>15</v>
      </c>
      <c r="D5080" s="467">
        <v>1418</v>
      </c>
      <c r="E5080" s="467">
        <v>5</v>
      </c>
      <c r="F5080" s="467">
        <v>20</v>
      </c>
      <c r="G5080" s="467">
        <f t="array" ref="G5080">MAX(IF($A$2:$A$8761=A5080,$D$2:$D$8761))</f>
        <v>1590</v>
      </c>
      <c r="H5080" s="467">
        <f t="shared" si="558"/>
        <v>0</v>
      </c>
      <c r="I5080" s="475" t="str">
        <f t="shared" si="559"/>
        <v/>
      </c>
      <c r="J5080" s="471">
        <f>'Potential Projects'!D5081</f>
        <v>22.347606900408291</v>
      </c>
      <c r="K5080" s="471">
        <f>'Potential Projects'!E5081</f>
        <v>11.740024940872932</v>
      </c>
      <c r="L5080" s="476">
        <f t="shared" si="560"/>
        <v>1358.9123681587189</v>
      </c>
      <c r="M5080" s="471">
        <f t="shared" si="556"/>
        <v>1546.0314085468135</v>
      </c>
      <c r="N5080" s="467">
        <f t="shared" si="561"/>
        <v>0</v>
      </c>
      <c r="O5080" s="475" t="str">
        <f t="shared" si="562"/>
        <v/>
      </c>
    </row>
    <row r="5081" spans="1:15" hidden="1">
      <c r="A5081" s="475">
        <f t="shared" si="557"/>
        <v>43647</v>
      </c>
      <c r="B5081" s="475">
        <v>43677</v>
      </c>
      <c r="C5081" s="467">
        <v>16</v>
      </c>
      <c r="D5081" s="467">
        <v>1450</v>
      </c>
      <c r="E5081" s="467">
        <v>6</v>
      </c>
      <c r="F5081" s="467">
        <v>19</v>
      </c>
      <c r="G5081" s="467">
        <f t="array" ref="G5081">MAX(IF($A$2:$A$8761=A5081,$D$2:$D$8761))</f>
        <v>1590</v>
      </c>
      <c r="H5081" s="467">
        <f t="shared" si="558"/>
        <v>0</v>
      </c>
      <c r="I5081" s="475" t="str">
        <f t="shared" si="559"/>
        <v/>
      </c>
      <c r="J5081" s="471">
        <f>'Potential Projects'!D5082</f>
        <v>25.002814456087513</v>
      </c>
      <c r="K5081" s="471">
        <f>'Potential Projects'!E5082</f>
        <v>10.926483766931845</v>
      </c>
      <c r="L5081" s="476">
        <f t="shared" si="560"/>
        <v>1389.0707017769807</v>
      </c>
      <c r="M5081" s="471">
        <f t="shared" si="556"/>
        <v>1546.0314085468135</v>
      </c>
      <c r="N5081" s="467">
        <f t="shared" si="561"/>
        <v>0</v>
      </c>
      <c r="O5081" s="475" t="str">
        <f t="shared" si="562"/>
        <v/>
      </c>
    </row>
    <row r="5082" spans="1:15" hidden="1">
      <c r="A5082" s="475">
        <f t="shared" si="557"/>
        <v>43647</v>
      </c>
      <c r="B5082" s="475">
        <v>43677</v>
      </c>
      <c r="C5082" s="467">
        <v>17</v>
      </c>
      <c r="D5082" s="467">
        <v>1474</v>
      </c>
      <c r="E5082" s="467">
        <v>8</v>
      </c>
      <c r="F5082" s="467">
        <v>19</v>
      </c>
      <c r="G5082" s="467">
        <f t="array" ref="G5082">MAX(IF($A$2:$A$8761=A5082,$D$2:$D$8761))</f>
        <v>1590</v>
      </c>
      <c r="H5082" s="467">
        <f t="shared" si="558"/>
        <v>0</v>
      </c>
      <c r="I5082" s="475" t="str">
        <f t="shared" si="559"/>
        <v/>
      </c>
      <c r="J5082" s="471">
        <f>'Potential Projects'!D5083</f>
        <v>16.127680629953367</v>
      </c>
      <c r="K5082" s="471">
        <f>'Potential Projects'!E5083</f>
        <v>36.765020801978075</v>
      </c>
      <c r="L5082" s="476">
        <f t="shared" si="560"/>
        <v>1394.1072985680685</v>
      </c>
      <c r="M5082" s="471">
        <f t="shared" si="556"/>
        <v>1546.0314085468135</v>
      </c>
      <c r="N5082" s="467">
        <f t="shared" si="561"/>
        <v>0</v>
      </c>
      <c r="O5082" s="475" t="str">
        <f t="shared" si="562"/>
        <v/>
      </c>
    </row>
    <row r="5083" spans="1:15" hidden="1">
      <c r="A5083" s="475">
        <f t="shared" si="557"/>
        <v>43647</v>
      </c>
      <c r="B5083" s="475">
        <v>43677</v>
      </c>
      <c r="C5083" s="467">
        <v>18</v>
      </c>
      <c r="D5083" s="467">
        <v>1463</v>
      </c>
      <c r="E5083" s="467">
        <v>11</v>
      </c>
      <c r="F5083" s="467">
        <v>19</v>
      </c>
      <c r="G5083" s="467">
        <f t="array" ref="G5083">MAX(IF($A$2:$A$8761=A5083,$D$2:$D$8761))</f>
        <v>1590</v>
      </c>
      <c r="H5083" s="467">
        <f t="shared" si="558"/>
        <v>0</v>
      </c>
      <c r="I5083" s="475" t="str">
        <f t="shared" si="559"/>
        <v/>
      </c>
      <c r="J5083" s="471">
        <f>'Potential Projects'!D5084</f>
        <v>12.863567857752171</v>
      </c>
      <c r="K5083" s="471">
        <f>'Potential Projects'!E5084</f>
        <v>68.01204214147495</v>
      </c>
      <c r="L5083" s="476">
        <f t="shared" si="560"/>
        <v>1352.124390000773</v>
      </c>
      <c r="M5083" s="471">
        <f t="shared" si="556"/>
        <v>1546.0314085468135</v>
      </c>
      <c r="N5083" s="467">
        <f t="shared" si="561"/>
        <v>0</v>
      </c>
      <c r="O5083" s="475" t="str">
        <f t="shared" si="562"/>
        <v/>
      </c>
    </row>
    <row r="5084" spans="1:15" hidden="1">
      <c r="A5084" s="475">
        <f t="shared" si="557"/>
        <v>43647</v>
      </c>
      <c r="B5084" s="475">
        <v>43677</v>
      </c>
      <c r="C5084" s="467">
        <v>19</v>
      </c>
      <c r="D5084" s="467">
        <v>1438</v>
      </c>
      <c r="E5084" s="467">
        <v>14</v>
      </c>
      <c r="F5084" s="467">
        <v>13</v>
      </c>
      <c r="G5084" s="467">
        <f t="array" ref="G5084">MAX(IF($A$2:$A$8761=A5084,$D$2:$D$8761))</f>
        <v>1590</v>
      </c>
      <c r="H5084" s="467">
        <f t="shared" si="558"/>
        <v>0</v>
      </c>
      <c r="I5084" s="475" t="str">
        <f t="shared" si="559"/>
        <v/>
      </c>
      <c r="J5084" s="471">
        <f>'Potential Projects'!D5085</f>
        <v>5.829902301847806</v>
      </c>
      <c r="K5084" s="471">
        <f>'Potential Projects'!E5085</f>
        <v>64.553709901096539</v>
      </c>
      <c r="L5084" s="476">
        <f t="shared" si="560"/>
        <v>1340.6163877970557</v>
      </c>
      <c r="M5084" s="471">
        <f t="shared" si="556"/>
        <v>1546.0314085468135</v>
      </c>
      <c r="N5084" s="467">
        <f t="shared" si="561"/>
        <v>0</v>
      </c>
      <c r="O5084" s="475" t="str">
        <f t="shared" si="562"/>
        <v/>
      </c>
    </row>
    <row r="5085" spans="1:15" hidden="1">
      <c r="A5085" s="475">
        <f t="shared" si="557"/>
        <v>43647</v>
      </c>
      <c r="B5085" s="475">
        <v>43677</v>
      </c>
      <c r="C5085" s="467">
        <v>20</v>
      </c>
      <c r="D5085" s="467">
        <v>1403</v>
      </c>
      <c r="E5085" s="467">
        <v>15</v>
      </c>
      <c r="F5085" s="467">
        <v>2</v>
      </c>
      <c r="G5085" s="467">
        <f t="array" ref="G5085">MAX(IF($A$2:$A$8761=A5085,$D$2:$D$8761))</f>
        <v>1590</v>
      </c>
      <c r="H5085" s="467">
        <f t="shared" si="558"/>
        <v>0</v>
      </c>
      <c r="I5085" s="475" t="str">
        <f t="shared" si="559"/>
        <v/>
      </c>
      <c r="J5085" s="471">
        <f>'Potential Projects'!D5086</f>
        <v>6.6171515216678145</v>
      </c>
      <c r="K5085" s="471">
        <f>'Potential Projects'!E5086</f>
        <v>56.078018920662224</v>
      </c>
      <c r="L5085" s="476">
        <f t="shared" si="560"/>
        <v>1323.3048295576698</v>
      </c>
      <c r="M5085" s="471">
        <f t="shared" si="556"/>
        <v>1546.0314085468135</v>
      </c>
      <c r="N5085" s="467">
        <f t="shared" si="561"/>
        <v>0</v>
      </c>
      <c r="O5085" s="475" t="str">
        <f t="shared" si="562"/>
        <v/>
      </c>
    </row>
    <row r="5086" spans="1:15" hidden="1">
      <c r="A5086" s="475">
        <f t="shared" si="557"/>
        <v>43647</v>
      </c>
      <c r="B5086" s="475">
        <v>43677</v>
      </c>
      <c r="C5086" s="467">
        <v>21</v>
      </c>
      <c r="D5086" s="467">
        <v>1329</v>
      </c>
      <c r="E5086" s="467">
        <v>27</v>
      </c>
      <c r="F5086" s="467">
        <v>0</v>
      </c>
      <c r="G5086" s="467">
        <f t="array" ref="G5086">MAX(IF($A$2:$A$8761=A5086,$D$2:$D$8761))</f>
        <v>1590</v>
      </c>
      <c r="H5086" s="467">
        <f t="shared" si="558"/>
        <v>0</v>
      </c>
      <c r="I5086" s="475" t="str">
        <f t="shared" si="559"/>
        <v/>
      </c>
      <c r="J5086" s="471">
        <f>'Potential Projects'!D5087</f>
        <v>11.018601663627344</v>
      </c>
      <c r="K5086" s="471">
        <f>'Potential Projects'!E5087</f>
        <v>52.21604509782842</v>
      </c>
      <c r="L5086" s="476">
        <f t="shared" si="560"/>
        <v>1238.7653532385443</v>
      </c>
      <c r="M5086" s="471">
        <f t="shared" si="556"/>
        <v>1546.0314085468135</v>
      </c>
      <c r="N5086" s="467">
        <f t="shared" si="561"/>
        <v>0</v>
      </c>
      <c r="O5086" s="475" t="str">
        <f t="shared" si="562"/>
        <v/>
      </c>
    </row>
    <row r="5087" spans="1:15" hidden="1">
      <c r="A5087" s="475">
        <f t="shared" si="557"/>
        <v>43647</v>
      </c>
      <c r="B5087" s="475">
        <v>43677</v>
      </c>
      <c r="C5087" s="467">
        <v>22</v>
      </c>
      <c r="D5087" s="467">
        <v>1245</v>
      </c>
      <c r="E5087" s="467">
        <v>34</v>
      </c>
      <c r="F5087" s="467">
        <v>0</v>
      </c>
      <c r="G5087" s="467">
        <f t="array" ref="G5087">MAX(IF($A$2:$A$8761=A5087,$D$2:$D$8761))</f>
        <v>1590</v>
      </c>
      <c r="H5087" s="467">
        <f t="shared" si="558"/>
        <v>0</v>
      </c>
      <c r="I5087" s="475" t="str">
        <f t="shared" si="559"/>
        <v/>
      </c>
      <c r="J5087" s="471">
        <f>'Potential Projects'!D5088</f>
        <v>39.942566637624545</v>
      </c>
      <c r="K5087" s="471">
        <f>'Potential Projects'!E5088</f>
        <v>53.678854708664801</v>
      </c>
      <c r="L5087" s="476">
        <f t="shared" si="560"/>
        <v>1117.3785786537105</v>
      </c>
      <c r="M5087" s="471">
        <f t="shared" si="556"/>
        <v>1546.0314085468135</v>
      </c>
      <c r="N5087" s="467">
        <f t="shared" si="561"/>
        <v>0</v>
      </c>
      <c r="O5087" s="475" t="str">
        <f t="shared" si="562"/>
        <v/>
      </c>
    </row>
    <row r="5088" spans="1:15" hidden="1">
      <c r="A5088" s="475">
        <f t="shared" si="557"/>
        <v>43647</v>
      </c>
      <c r="B5088" s="475">
        <v>43677</v>
      </c>
      <c r="C5088" s="467">
        <v>23</v>
      </c>
      <c r="D5088" s="467">
        <v>1117</v>
      </c>
      <c r="E5088" s="467">
        <v>18</v>
      </c>
      <c r="F5088" s="467">
        <v>0</v>
      </c>
      <c r="G5088" s="467">
        <f t="array" ref="G5088">MAX(IF($A$2:$A$8761=A5088,$D$2:$D$8761))</f>
        <v>1590</v>
      </c>
      <c r="H5088" s="467">
        <f t="shared" si="558"/>
        <v>0</v>
      </c>
      <c r="I5088" s="475" t="str">
        <f t="shared" si="559"/>
        <v/>
      </c>
      <c r="J5088" s="471">
        <f>'Potential Projects'!D5089</f>
        <v>64.618229707565987</v>
      </c>
      <c r="K5088" s="471">
        <f>'Potential Projects'!E5089</f>
        <v>21.292093474521607</v>
      </c>
      <c r="L5088" s="476">
        <f t="shared" si="560"/>
        <v>1013.0896768179125</v>
      </c>
      <c r="M5088" s="471">
        <f t="shared" si="556"/>
        <v>1546.0314085468135</v>
      </c>
      <c r="N5088" s="467">
        <f t="shared" si="561"/>
        <v>0</v>
      </c>
      <c r="O5088" s="475" t="str">
        <f t="shared" si="562"/>
        <v/>
      </c>
    </row>
    <row r="5089" spans="1:15" hidden="1">
      <c r="A5089" s="475">
        <f t="shared" si="557"/>
        <v>43647</v>
      </c>
      <c r="B5089" s="475">
        <v>43677</v>
      </c>
      <c r="C5089" s="467">
        <v>24</v>
      </c>
      <c r="D5089" s="467">
        <v>985</v>
      </c>
      <c r="E5089" s="467">
        <v>11</v>
      </c>
      <c r="F5089" s="467">
        <v>0</v>
      </c>
      <c r="G5089" s="467">
        <f t="array" ref="G5089">MAX(IF($A$2:$A$8761=A5089,$D$2:$D$8761))</f>
        <v>1590</v>
      </c>
      <c r="H5089" s="467">
        <f t="shared" si="558"/>
        <v>0</v>
      </c>
      <c r="I5089" s="475" t="str">
        <f t="shared" si="559"/>
        <v/>
      </c>
      <c r="J5089" s="471">
        <f>'Potential Projects'!D5090</f>
        <v>37.144489859696172</v>
      </c>
      <c r="K5089" s="471">
        <f>'Potential Projects'!E5090</f>
        <v>6.7930688024080839</v>
      </c>
      <c r="L5089" s="476">
        <f t="shared" si="560"/>
        <v>930.06244133789573</v>
      </c>
      <c r="M5089" s="471">
        <f t="shared" si="556"/>
        <v>1546.0314085468135</v>
      </c>
      <c r="N5089" s="467">
        <f t="shared" si="561"/>
        <v>0</v>
      </c>
      <c r="O5089" s="475" t="str">
        <f t="shared" si="562"/>
        <v/>
      </c>
    </row>
    <row r="5090" spans="1:15" hidden="1">
      <c r="A5090" s="475">
        <f t="shared" si="557"/>
        <v>43678</v>
      </c>
      <c r="B5090" s="475">
        <v>43678</v>
      </c>
      <c r="C5090" s="467">
        <v>1</v>
      </c>
      <c r="D5090" s="467">
        <v>936</v>
      </c>
      <c r="E5090" s="467">
        <v>5</v>
      </c>
      <c r="F5090" s="467">
        <v>0</v>
      </c>
      <c r="G5090" s="467">
        <f t="array" ref="G5090">MAX(IF($A$2:$A$8761=A5090,$D$2:$D$8761))</f>
        <v>1656</v>
      </c>
      <c r="H5090" s="467">
        <f t="shared" si="558"/>
        <v>0</v>
      </c>
      <c r="I5090" s="475" t="str">
        <f t="shared" si="559"/>
        <v/>
      </c>
      <c r="J5090" s="471">
        <f>'Potential Projects'!D5091</f>
        <v>17.117647260460345</v>
      </c>
      <c r="K5090" s="471">
        <f>'Potential Projects'!E5091</f>
        <v>6.8134073317566113</v>
      </c>
      <c r="L5090" s="476">
        <f t="shared" si="560"/>
        <v>907.06894540778308</v>
      </c>
      <c r="M5090" s="471">
        <f>MAX($L$5090:$L$5833)</f>
        <v>1591.124916816126</v>
      </c>
      <c r="N5090" s="467">
        <f t="shared" si="561"/>
        <v>0</v>
      </c>
      <c r="O5090" s="475" t="str">
        <f t="shared" si="562"/>
        <v/>
      </c>
    </row>
    <row r="5091" spans="1:15" hidden="1">
      <c r="A5091" s="475">
        <f t="shared" si="557"/>
        <v>43678</v>
      </c>
      <c r="B5091" s="475">
        <v>43678</v>
      </c>
      <c r="C5091" s="467">
        <v>2</v>
      </c>
      <c r="D5091" s="467">
        <v>904</v>
      </c>
      <c r="E5091" s="467">
        <v>9</v>
      </c>
      <c r="F5091" s="467">
        <v>0</v>
      </c>
      <c r="G5091" s="467">
        <f t="array" ref="G5091">MAX(IF($A$2:$A$8761=A5091,$D$2:$D$8761))</f>
        <v>1656</v>
      </c>
      <c r="H5091" s="467">
        <f t="shared" si="558"/>
        <v>0</v>
      </c>
      <c r="I5091" s="475" t="str">
        <f t="shared" si="559"/>
        <v/>
      </c>
      <c r="J5091" s="471">
        <f>'Potential Projects'!D5092</f>
        <v>5.1048197495126075</v>
      </c>
      <c r="K5091" s="471">
        <f>'Potential Projects'!E5092</f>
        <v>0.83309745216082565</v>
      </c>
      <c r="L5091" s="476">
        <f t="shared" si="560"/>
        <v>889.06208279832663</v>
      </c>
      <c r="M5091" s="471">
        <f t="shared" ref="M5091:M5154" si="563">MAX($L$5090:$L$5833)</f>
        <v>1591.124916816126</v>
      </c>
      <c r="N5091" s="467">
        <f t="shared" si="561"/>
        <v>0</v>
      </c>
      <c r="O5091" s="475" t="str">
        <f t="shared" si="562"/>
        <v/>
      </c>
    </row>
    <row r="5092" spans="1:15" hidden="1">
      <c r="A5092" s="475">
        <f t="shared" si="557"/>
        <v>43678</v>
      </c>
      <c r="B5092" s="475">
        <v>43678</v>
      </c>
      <c r="C5092" s="467">
        <v>3</v>
      </c>
      <c r="D5092" s="467">
        <v>867</v>
      </c>
      <c r="E5092" s="467">
        <v>17</v>
      </c>
      <c r="F5092" s="467">
        <v>0</v>
      </c>
      <c r="G5092" s="467">
        <f t="array" ref="G5092">MAX(IF($A$2:$A$8761=A5092,$D$2:$D$8761))</f>
        <v>1656</v>
      </c>
      <c r="H5092" s="467">
        <f t="shared" si="558"/>
        <v>0</v>
      </c>
      <c r="I5092" s="475" t="str">
        <f t="shared" si="559"/>
        <v/>
      </c>
      <c r="J5092" s="471">
        <f>'Potential Projects'!D5093</f>
        <v>0.2375172403693801</v>
      </c>
      <c r="K5092" s="471">
        <f>'Potential Projects'!E5093</f>
        <v>2.7292741883465923</v>
      </c>
      <c r="L5092" s="476">
        <f t="shared" si="560"/>
        <v>847.03320857128404</v>
      </c>
      <c r="M5092" s="471">
        <f t="shared" si="563"/>
        <v>1591.124916816126</v>
      </c>
      <c r="N5092" s="467">
        <f t="shared" si="561"/>
        <v>0</v>
      </c>
      <c r="O5092" s="475" t="str">
        <f t="shared" si="562"/>
        <v/>
      </c>
    </row>
    <row r="5093" spans="1:15" hidden="1">
      <c r="A5093" s="475">
        <f t="shared" si="557"/>
        <v>43678</v>
      </c>
      <c r="B5093" s="475">
        <v>43678</v>
      </c>
      <c r="C5093" s="467">
        <v>4</v>
      </c>
      <c r="D5093" s="467">
        <v>838</v>
      </c>
      <c r="E5093" s="467">
        <v>48</v>
      </c>
      <c r="F5093" s="467">
        <v>0</v>
      </c>
      <c r="G5093" s="467">
        <f t="array" ref="G5093">MAX(IF($A$2:$A$8761=A5093,$D$2:$D$8761))</f>
        <v>1656</v>
      </c>
      <c r="H5093" s="467">
        <f t="shared" si="558"/>
        <v>0</v>
      </c>
      <c r="I5093" s="475" t="str">
        <f t="shared" si="559"/>
        <v/>
      </c>
      <c r="J5093" s="471">
        <f>'Potential Projects'!D5094</f>
        <v>0.92931122245312092</v>
      </c>
      <c r="K5093" s="471">
        <f>'Potential Projects'!E5094</f>
        <v>3.0507794022790798E-2</v>
      </c>
      <c r="L5093" s="476">
        <f t="shared" si="560"/>
        <v>789.04018098352412</v>
      </c>
      <c r="M5093" s="471">
        <f t="shared" si="563"/>
        <v>1591.124916816126</v>
      </c>
      <c r="N5093" s="467">
        <f t="shared" si="561"/>
        <v>0</v>
      </c>
      <c r="O5093" s="475" t="str">
        <f t="shared" si="562"/>
        <v/>
      </c>
    </row>
    <row r="5094" spans="1:15" hidden="1">
      <c r="A5094" s="475">
        <f t="shared" si="557"/>
        <v>43678</v>
      </c>
      <c r="B5094" s="475">
        <v>43678</v>
      </c>
      <c r="C5094" s="467">
        <v>5</v>
      </c>
      <c r="D5094" s="467">
        <v>832</v>
      </c>
      <c r="E5094" s="467">
        <v>60</v>
      </c>
      <c r="F5094" s="467">
        <v>0</v>
      </c>
      <c r="G5094" s="467">
        <f t="array" ref="G5094">MAX(IF($A$2:$A$8761=A5094,$D$2:$D$8761))</f>
        <v>1656</v>
      </c>
      <c r="H5094" s="467">
        <f t="shared" si="558"/>
        <v>0</v>
      </c>
      <c r="I5094" s="475" t="str">
        <f t="shared" si="559"/>
        <v/>
      </c>
      <c r="J5094" s="471">
        <f>'Potential Projects'!D5095</f>
        <v>2.2670977408779107</v>
      </c>
      <c r="K5094" s="471">
        <f>'Potential Projects'!E5095</f>
        <v>3.9597552139324876</v>
      </c>
      <c r="L5094" s="476">
        <f t="shared" si="560"/>
        <v>765.7731470451896</v>
      </c>
      <c r="M5094" s="471">
        <f t="shared" si="563"/>
        <v>1591.124916816126</v>
      </c>
      <c r="N5094" s="467">
        <f t="shared" si="561"/>
        <v>0</v>
      </c>
      <c r="O5094" s="475" t="str">
        <f t="shared" si="562"/>
        <v/>
      </c>
    </row>
    <row r="5095" spans="1:15" hidden="1">
      <c r="A5095" s="475">
        <f t="shared" si="557"/>
        <v>43678</v>
      </c>
      <c r="B5095" s="475">
        <v>43678</v>
      </c>
      <c r="C5095" s="467">
        <v>6</v>
      </c>
      <c r="D5095" s="467">
        <v>911</v>
      </c>
      <c r="E5095" s="467">
        <v>53</v>
      </c>
      <c r="F5095" s="467">
        <v>1</v>
      </c>
      <c r="G5095" s="467">
        <f t="array" ref="G5095">MAX(IF($A$2:$A$8761=A5095,$D$2:$D$8761))</f>
        <v>1656</v>
      </c>
      <c r="H5095" s="467">
        <f t="shared" si="558"/>
        <v>0</v>
      </c>
      <c r="I5095" s="475" t="str">
        <f t="shared" si="559"/>
        <v/>
      </c>
      <c r="J5095" s="471">
        <f>'Potential Projects'!D5096</f>
        <v>2.1002180921290421</v>
      </c>
      <c r="K5095" s="471">
        <f>'Potential Projects'!E5096</f>
        <v>20.754686949043215</v>
      </c>
      <c r="L5095" s="476">
        <f t="shared" si="560"/>
        <v>834.14509495882783</v>
      </c>
      <c r="M5095" s="471">
        <f t="shared" si="563"/>
        <v>1591.124916816126</v>
      </c>
      <c r="N5095" s="467">
        <f t="shared" si="561"/>
        <v>0</v>
      </c>
      <c r="O5095" s="475" t="str">
        <f t="shared" si="562"/>
        <v/>
      </c>
    </row>
    <row r="5096" spans="1:15" hidden="1">
      <c r="A5096" s="475">
        <f t="shared" si="557"/>
        <v>43678</v>
      </c>
      <c r="B5096" s="475">
        <v>43678</v>
      </c>
      <c r="C5096" s="467">
        <v>7</v>
      </c>
      <c r="D5096" s="467">
        <v>981</v>
      </c>
      <c r="E5096" s="467">
        <v>34</v>
      </c>
      <c r="F5096" s="467">
        <v>5</v>
      </c>
      <c r="G5096" s="467">
        <f t="array" ref="G5096">MAX(IF($A$2:$A$8761=A5096,$D$2:$D$8761))</f>
        <v>1656</v>
      </c>
      <c r="H5096" s="467">
        <f t="shared" si="558"/>
        <v>0</v>
      </c>
      <c r="I5096" s="475" t="str">
        <f t="shared" si="559"/>
        <v/>
      </c>
      <c r="J5096" s="471">
        <f>'Potential Projects'!D5097</f>
        <v>0</v>
      </c>
      <c r="K5096" s="471">
        <f>'Potential Projects'!E5097</f>
        <v>21.89208009030316</v>
      </c>
      <c r="L5096" s="476">
        <f t="shared" si="560"/>
        <v>920.10791990969688</v>
      </c>
      <c r="M5096" s="471">
        <f t="shared" si="563"/>
        <v>1591.124916816126</v>
      </c>
      <c r="N5096" s="467">
        <f t="shared" si="561"/>
        <v>0</v>
      </c>
      <c r="O5096" s="475" t="str">
        <f t="shared" si="562"/>
        <v/>
      </c>
    </row>
    <row r="5097" spans="1:15" hidden="1">
      <c r="A5097" s="475">
        <f t="shared" si="557"/>
        <v>43678</v>
      </c>
      <c r="B5097" s="475">
        <v>43678</v>
      </c>
      <c r="C5097" s="467">
        <v>8</v>
      </c>
      <c r="D5097" s="467">
        <v>1069</v>
      </c>
      <c r="E5097" s="467">
        <v>26</v>
      </c>
      <c r="F5097" s="467">
        <v>17</v>
      </c>
      <c r="G5097" s="467">
        <f t="array" ref="G5097">MAX(IF($A$2:$A$8761=A5097,$D$2:$D$8761))</f>
        <v>1656</v>
      </c>
      <c r="H5097" s="467">
        <f t="shared" si="558"/>
        <v>0</v>
      </c>
      <c r="I5097" s="475" t="str">
        <f t="shared" si="559"/>
        <v/>
      </c>
      <c r="J5097" s="471">
        <f>'Potential Projects'!D5098</f>
        <v>0.45379117700431099</v>
      </c>
      <c r="K5097" s="471">
        <f>'Potential Projects'!E5098</f>
        <v>20.560688669103421</v>
      </c>
      <c r="L5097" s="476">
        <f t="shared" si="560"/>
        <v>1004.9855201538921</v>
      </c>
      <c r="M5097" s="471">
        <f t="shared" si="563"/>
        <v>1591.124916816126</v>
      </c>
      <c r="N5097" s="467">
        <f t="shared" si="561"/>
        <v>0</v>
      </c>
      <c r="O5097" s="475" t="str">
        <f t="shared" si="562"/>
        <v/>
      </c>
    </row>
    <row r="5098" spans="1:15" hidden="1">
      <c r="A5098" s="475">
        <f t="shared" si="557"/>
        <v>43678</v>
      </c>
      <c r="B5098" s="475">
        <v>43678</v>
      </c>
      <c r="C5098" s="467">
        <v>9</v>
      </c>
      <c r="D5098" s="467">
        <v>1102</v>
      </c>
      <c r="E5098" s="467">
        <v>23</v>
      </c>
      <c r="F5098" s="467">
        <v>19</v>
      </c>
      <c r="G5098" s="467">
        <f t="array" ref="G5098">MAX(IF($A$2:$A$8761=A5098,$D$2:$D$8761))</f>
        <v>1656</v>
      </c>
      <c r="H5098" s="467">
        <f t="shared" si="558"/>
        <v>0</v>
      </c>
      <c r="I5098" s="475" t="str">
        <f t="shared" si="559"/>
        <v/>
      </c>
      <c r="J5098" s="471">
        <f>'Potential Projects'!D5099</f>
        <v>0.24541299890059606</v>
      </c>
      <c r="K5098" s="471">
        <f>'Potential Projects'!E5099</f>
        <v>27.618158353042357</v>
      </c>
      <c r="L5098" s="476">
        <f t="shared" si="560"/>
        <v>1032.1364286480571</v>
      </c>
      <c r="M5098" s="471">
        <f t="shared" si="563"/>
        <v>1591.124916816126</v>
      </c>
      <c r="N5098" s="467">
        <f t="shared" si="561"/>
        <v>0</v>
      </c>
      <c r="O5098" s="475" t="str">
        <f t="shared" si="562"/>
        <v/>
      </c>
    </row>
    <row r="5099" spans="1:15" hidden="1">
      <c r="A5099" s="475">
        <f t="shared" si="557"/>
        <v>43678</v>
      </c>
      <c r="B5099" s="475">
        <v>43678</v>
      </c>
      <c r="C5099" s="467">
        <v>10</v>
      </c>
      <c r="D5099" s="467">
        <v>1144</v>
      </c>
      <c r="E5099" s="467">
        <v>16</v>
      </c>
      <c r="F5099" s="467">
        <v>19</v>
      </c>
      <c r="G5099" s="467">
        <f t="array" ref="G5099">MAX(IF($A$2:$A$8761=A5099,$D$2:$D$8761))</f>
        <v>1656</v>
      </c>
      <c r="H5099" s="467">
        <f t="shared" si="558"/>
        <v>0</v>
      </c>
      <c r="I5099" s="475" t="str">
        <f t="shared" si="559"/>
        <v/>
      </c>
      <c r="J5099" s="471">
        <f>'Potential Projects'!D5100</f>
        <v>0</v>
      </c>
      <c r="K5099" s="471">
        <f>'Potential Projects'!E5100</f>
        <v>40.281239625886904</v>
      </c>
      <c r="L5099" s="476">
        <f t="shared" si="560"/>
        <v>1068.7187603741131</v>
      </c>
      <c r="M5099" s="471">
        <f t="shared" si="563"/>
        <v>1591.124916816126</v>
      </c>
      <c r="N5099" s="467">
        <f t="shared" si="561"/>
        <v>0</v>
      </c>
      <c r="O5099" s="475" t="str">
        <f t="shared" si="562"/>
        <v/>
      </c>
    </row>
    <row r="5100" spans="1:15" hidden="1">
      <c r="A5100" s="475">
        <f t="shared" si="557"/>
        <v>43678</v>
      </c>
      <c r="B5100" s="475">
        <v>43678</v>
      </c>
      <c r="C5100" s="467">
        <v>11</v>
      </c>
      <c r="D5100" s="467">
        <v>1210</v>
      </c>
      <c r="E5100" s="467">
        <v>10</v>
      </c>
      <c r="F5100" s="467">
        <v>19</v>
      </c>
      <c r="G5100" s="467">
        <f t="array" ref="G5100">MAX(IF($A$2:$A$8761=A5100,$D$2:$D$8761))</f>
        <v>1656</v>
      </c>
      <c r="H5100" s="467">
        <f t="shared" si="558"/>
        <v>0</v>
      </c>
      <c r="I5100" s="475" t="str">
        <f t="shared" si="559"/>
        <v/>
      </c>
      <c r="J5100" s="471">
        <f>'Potential Projects'!D5101</f>
        <v>0.34644051517050745</v>
      </c>
      <c r="K5100" s="471">
        <f>'Potential Projects'!E5101</f>
        <v>46.550200172006022</v>
      </c>
      <c r="L5100" s="476">
        <f t="shared" si="560"/>
        <v>1134.1033593128234</v>
      </c>
      <c r="M5100" s="471">
        <f t="shared" si="563"/>
        <v>1591.124916816126</v>
      </c>
      <c r="N5100" s="467">
        <f t="shared" si="561"/>
        <v>0</v>
      </c>
      <c r="O5100" s="475" t="str">
        <f t="shared" si="562"/>
        <v/>
      </c>
    </row>
    <row r="5101" spans="1:15" hidden="1">
      <c r="A5101" s="475">
        <f t="shared" si="557"/>
        <v>43678</v>
      </c>
      <c r="B5101" s="475">
        <v>43678</v>
      </c>
      <c r="C5101" s="467">
        <v>12</v>
      </c>
      <c r="D5101" s="467">
        <v>1269</v>
      </c>
      <c r="E5101" s="467">
        <v>5</v>
      </c>
      <c r="F5101" s="467">
        <v>19</v>
      </c>
      <c r="G5101" s="467">
        <f t="array" ref="G5101">MAX(IF($A$2:$A$8761=A5101,$D$2:$D$8761))</f>
        <v>1656</v>
      </c>
      <c r="H5101" s="467">
        <f t="shared" si="558"/>
        <v>0</v>
      </c>
      <c r="I5101" s="475" t="str">
        <f t="shared" si="559"/>
        <v/>
      </c>
      <c r="J5101" s="471">
        <f>'Potential Projects'!D5102</f>
        <v>1.568480517945682</v>
      </c>
      <c r="K5101" s="471">
        <f>'Potential Projects'!E5102</f>
        <v>50.85883938937863</v>
      </c>
      <c r="L5101" s="476">
        <f t="shared" si="560"/>
        <v>1192.5726800926757</v>
      </c>
      <c r="M5101" s="471">
        <f t="shared" si="563"/>
        <v>1591.124916816126</v>
      </c>
      <c r="N5101" s="467">
        <f t="shared" si="561"/>
        <v>0</v>
      </c>
      <c r="O5101" s="475" t="str">
        <f t="shared" si="562"/>
        <v/>
      </c>
    </row>
    <row r="5102" spans="1:15" hidden="1">
      <c r="A5102" s="475">
        <f t="shared" si="557"/>
        <v>43678</v>
      </c>
      <c r="B5102" s="475">
        <v>43678</v>
      </c>
      <c r="C5102" s="467">
        <v>13</v>
      </c>
      <c r="D5102" s="467">
        <v>1333</v>
      </c>
      <c r="E5102" s="467">
        <v>5</v>
      </c>
      <c r="F5102" s="467">
        <v>19</v>
      </c>
      <c r="G5102" s="467">
        <f t="array" ref="G5102">MAX(IF($A$2:$A$8761=A5102,$D$2:$D$8761))</f>
        <v>1656</v>
      </c>
      <c r="H5102" s="467">
        <f t="shared" si="558"/>
        <v>0</v>
      </c>
      <c r="I5102" s="475" t="str">
        <f t="shared" si="559"/>
        <v/>
      </c>
      <c r="J5102" s="471">
        <f>'Potential Projects'!D5103</f>
        <v>3.4027999216178499</v>
      </c>
      <c r="K5102" s="471">
        <f>'Potential Projects'!E5103</f>
        <v>75.1352209202322</v>
      </c>
      <c r="L5102" s="476">
        <f t="shared" si="560"/>
        <v>1230.4619791581499</v>
      </c>
      <c r="M5102" s="471">
        <f t="shared" si="563"/>
        <v>1591.124916816126</v>
      </c>
      <c r="N5102" s="467">
        <f t="shared" si="561"/>
        <v>0</v>
      </c>
      <c r="O5102" s="475" t="str">
        <f t="shared" si="562"/>
        <v/>
      </c>
    </row>
    <row r="5103" spans="1:15" hidden="1">
      <c r="A5103" s="475">
        <f t="shared" si="557"/>
        <v>43678</v>
      </c>
      <c r="B5103" s="475">
        <v>43678</v>
      </c>
      <c r="C5103" s="467">
        <v>14</v>
      </c>
      <c r="D5103" s="467">
        <v>1386</v>
      </c>
      <c r="E5103" s="467">
        <v>4</v>
      </c>
      <c r="F5103" s="467">
        <v>19</v>
      </c>
      <c r="G5103" s="467">
        <f t="array" ref="G5103">MAX(IF($A$2:$A$8761=A5103,$D$2:$D$8761))</f>
        <v>1656</v>
      </c>
      <c r="H5103" s="467">
        <f t="shared" si="558"/>
        <v>0</v>
      </c>
      <c r="I5103" s="475" t="str">
        <f t="shared" si="559"/>
        <v/>
      </c>
      <c r="J5103" s="471">
        <f>'Potential Projects'!D5104</f>
        <v>7.7804289380093756</v>
      </c>
      <c r="K5103" s="471">
        <f>'Potential Projects'!E5104</f>
        <v>83.920683347667179</v>
      </c>
      <c r="L5103" s="476">
        <f t="shared" si="560"/>
        <v>1271.2988877143234</v>
      </c>
      <c r="M5103" s="471">
        <f t="shared" si="563"/>
        <v>1591.124916816126</v>
      </c>
      <c r="N5103" s="467">
        <f t="shared" si="561"/>
        <v>0</v>
      </c>
      <c r="O5103" s="475" t="str">
        <f t="shared" si="562"/>
        <v/>
      </c>
    </row>
    <row r="5104" spans="1:15" hidden="1">
      <c r="A5104" s="475">
        <f t="shared" si="557"/>
        <v>43678</v>
      </c>
      <c r="B5104" s="475">
        <v>43678</v>
      </c>
      <c r="C5104" s="467">
        <v>15</v>
      </c>
      <c r="D5104" s="467">
        <v>1428</v>
      </c>
      <c r="E5104" s="467">
        <v>7</v>
      </c>
      <c r="F5104" s="467">
        <v>19</v>
      </c>
      <c r="G5104" s="467">
        <f t="array" ref="G5104">MAX(IF($A$2:$A$8761=A5104,$D$2:$D$8761))</f>
        <v>1656</v>
      </c>
      <c r="H5104" s="467">
        <f t="shared" si="558"/>
        <v>0</v>
      </c>
      <c r="I5104" s="475" t="str">
        <f t="shared" si="559"/>
        <v/>
      </c>
      <c r="J5104" s="471">
        <f>'Potential Projects'!D5105</f>
        <v>3.7524127690053817</v>
      </c>
      <c r="K5104" s="471">
        <f>'Potential Projects'!E5105</f>
        <v>62.777999838744357</v>
      </c>
      <c r="L5104" s="476">
        <f t="shared" si="560"/>
        <v>1335.4695873922503</v>
      </c>
      <c r="M5104" s="471">
        <f t="shared" si="563"/>
        <v>1591.124916816126</v>
      </c>
      <c r="N5104" s="467">
        <f t="shared" si="561"/>
        <v>0</v>
      </c>
      <c r="O5104" s="475" t="str">
        <f t="shared" si="562"/>
        <v/>
      </c>
    </row>
    <row r="5105" spans="1:15" hidden="1">
      <c r="A5105" s="475">
        <f t="shared" si="557"/>
        <v>43678</v>
      </c>
      <c r="B5105" s="475">
        <v>43678</v>
      </c>
      <c r="C5105" s="467">
        <v>16</v>
      </c>
      <c r="D5105" s="467">
        <v>1460</v>
      </c>
      <c r="E5105" s="467">
        <v>10</v>
      </c>
      <c r="F5105" s="467">
        <v>19</v>
      </c>
      <c r="G5105" s="467">
        <f t="array" ref="G5105">MAX(IF($A$2:$A$8761=A5105,$D$2:$D$8761))</f>
        <v>1656</v>
      </c>
      <c r="H5105" s="467">
        <f t="shared" si="558"/>
        <v>0</v>
      </c>
      <c r="I5105" s="475" t="str">
        <f t="shared" si="559"/>
        <v/>
      </c>
      <c r="J5105" s="471">
        <f>'Potential Projects'!D5106</f>
        <v>3.5660976628113392</v>
      </c>
      <c r="K5105" s="471">
        <f>'Potential Projects'!E5106</f>
        <v>73.986094012040425</v>
      </c>
      <c r="L5105" s="476">
        <f t="shared" si="560"/>
        <v>1353.4478083251481</v>
      </c>
      <c r="M5105" s="471">
        <f t="shared" si="563"/>
        <v>1591.124916816126</v>
      </c>
      <c r="N5105" s="467">
        <f t="shared" si="561"/>
        <v>0</v>
      </c>
      <c r="O5105" s="475" t="str">
        <f t="shared" si="562"/>
        <v/>
      </c>
    </row>
    <row r="5106" spans="1:15" hidden="1">
      <c r="A5106" s="475">
        <f t="shared" si="557"/>
        <v>43678</v>
      </c>
      <c r="B5106" s="475">
        <v>43678</v>
      </c>
      <c r="C5106" s="467">
        <v>17</v>
      </c>
      <c r="D5106" s="467">
        <v>1488</v>
      </c>
      <c r="E5106" s="467">
        <v>9</v>
      </c>
      <c r="F5106" s="467">
        <v>20</v>
      </c>
      <c r="G5106" s="467">
        <f t="array" ref="G5106">MAX(IF($A$2:$A$8761=A5106,$D$2:$D$8761))</f>
        <v>1656</v>
      </c>
      <c r="H5106" s="467">
        <f t="shared" si="558"/>
        <v>0</v>
      </c>
      <c r="I5106" s="475" t="str">
        <f t="shared" si="559"/>
        <v/>
      </c>
      <c r="J5106" s="471">
        <f>'Potential Projects'!D5107</f>
        <v>1.1206257759261269</v>
      </c>
      <c r="K5106" s="471">
        <f>'Potential Projects'!E5107</f>
        <v>80.457657600516029</v>
      </c>
      <c r="L5106" s="476">
        <f t="shared" si="560"/>
        <v>1377.4217166235578</v>
      </c>
      <c r="M5106" s="471">
        <f t="shared" si="563"/>
        <v>1591.124916816126</v>
      </c>
      <c r="N5106" s="467">
        <f t="shared" si="561"/>
        <v>0</v>
      </c>
      <c r="O5106" s="475" t="str">
        <f t="shared" si="562"/>
        <v/>
      </c>
    </row>
    <row r="5107" spans="1:15" hidden="1">
      <c r="A5107" s="475">
        <f t="shared" si="557"/>
        <v>43678</v>
      </c>
      <c r="B5107" s="475">
        <v>43678</v>
      </c>
      <c r="C5107" s="467">
        <v>18</v>
      </c>
      <c r="D5107" s="467">
        <v>1523</v>
      </c>
      <c r="E5107" s="467">
        <v>9</v>
      </c>
      <c r="F5107" s="467">
        <v>18</v>
      </c>
      <c r="G5107" s="467">
        <f t="array" ref="G5107">MAX(IF($A$2:$A$8761=A5107,$D$2:$D$8761))</f>
        <v>1656</v>
      </c>
      <c r="H5107" s="467">
        <f t="shared" si="558"/>
        <v>0</v>
      </c>
      <c r="I5107" s="475" t="str">
        <f t="shared" si="559"/>
        <v/>
      </c>
      <c r="J5107" s="471">
        <f>'Potential Projects'!D5108</f>
        <v>3.6261499886488613</v>
      </c>
      <c r="K5107" s="471">
        <f>'Potential Projects'!E5108</f>
        <v>59.721744678563752</v>
      </c>
      <c r="L5107" s="476">
        <f t="shared" si="560"/>
        <v>1432.6521053327874</v>
      </c>
      <c r="M5107" s="471">
        <f t="shared" si="563"/>
        <v>1591.124916816126</v>
      </c>
      <c r="N5107" s="467">
        <f t="shared" si="561"/>
        <v>0</v>
      </c>
      <c r="O5107" s="475" t="str">
        <f t="shared" si="562"/>
        <v/>
      </c>
    </row>
    <row r="5108" spans="1:15" hidden="1">
      <c r="A5108" s="475">
        <f t="shared" si="557"/>
        <v>43678</v>
      </c>
      <c r="B5108" s="475">
        <v>43678</v>
      </c>
      <c r="C5108" s="467">
        <v>19</v>
      </c>
      <c r="D5108" s="467">
        <v>1500</v>
      </c>
      <c r="E5108" s="467">
        <v>7</v>
      </c>
      <c r="F5108" s="467">
        <v>14</v>
      </c>
      <c r="G5108" s="467">
        <f t="array" ref="G5108">MAX(IF($A$2:$A$8761=A5108,$D$2:$D$8761))</f>
        <v>1656</v>
      </c>
      <c r="H5108" s="467">
        <f t="shared" si="558"/>
        <v>0</v>
      </c>
      <c r="I5108" s="475" t="str">
        <f t="shared" si="559"/>
        <v/>
      </c>
      <c r="J5108" s="471">
        <f>'Potential Projects'!D5109</f>
        <v>12.473237882584485</v>
      </c>
      <c r="K5108" s="471">
        <f>'Potential Projects'!E5109</f>
        <v>30.527350301010539</v>
      </c>
      <c r="L5108" s="476">
        <f t="shared" si="560"/>
        <v>1435.999411816405</v>
      </c>
      <c r="M5108" s="471">
        <f t="shared" si="563"/>
        <v>1591.124916816126</v>
      </c>
      <c r="N5108" s="467">
        <f t="shared" si="561"/>
        <v>0</v>
      </c>
      <c r="O5108" s="475" t="str">
        <f t="shared" si="562"/>
        <v/>
      </c>
    </row>
    <row r="5109" spans="1:15" hidden="1">
      <c r="A5109" s="475">
        <f t="shared" si="557"/>
        <v>43678</v>
      </c>
      <c r="B5109" s="475">
        <v>43678</v>
      </c>
      <c r="C5109" s="467">
        <v>20</v>
      </c>
      <c r="D5109" s="467">
        <v>1447</v>
      </c>
      <c r="E5109" s="467">
        <v>4</v>
      </c>
      <c r="F5109" s="467">
        <v>2</v>
      </c>
      <c r="G5109" s="467">
        <f t="array" ref="G5109">MAX(IF($A$2:$A$8761=A5109,$D$2:$D$8761))</f>
        <v>1656</v>
      </c>
      <c r="H5109" s="467">
        <f t="shared" si="558"/>
        <v>0</v>
      </c>
      <c r="I5109" s="475" t="str">
        <f t="shared" si="559"/>
        <v/>
      </c>
      <c r="J5109" s="471">
        <f>'Potential Projects'!D5110</f>
        <v>21.486670415865252</v>
      </c>
      <c r="K5109" s="471">
        <f>'Potential Projects'!E5110</f>
        <v>41.072877768221886</v>
      </c>
      <c r="L5109" s="476">
        <f t="shared" si="560"/>
        <v>1378.4404518159129</v>
      </c>
      <c r="M5109" s="471">
        <f t="shared" si="563"/>
        <v>1591.124916816126</v>
      </c>
      <c r="N5109" s="467">
        <f t="shared" si="561"/>
        <v>0</v>
      </c>
      <c r="O5109" s="475" t="str">
        <f t="shared" si="562"/>
        <v/>
      </c>
    </row>
    <row r="5110" spans="1:15" hidden="1">
      <c r="A5110" s="475">
        <f t="shared" si="557"/>
        <v>43678</v>
      </c>
      <c r="B5110" s="475">
        <v>43678</v>
      </c>
      <c r="C5110" s="467">
        <v>21</v>
      </c>
      <c r="D5110" s="467">
        <v>1368</v>
      </c>
      <c r="E5110" s="467">
        <v>0</v>
      </c>
      <c r="F5110" s="467">
        <v>0</v>
      </c>
      <c r="G5110" s="467">
        <f t="array" ref="G5110">MAX(IF($A$2:$A$8761=A5110,$D$2:$D$8761))</f>
        <v>1656</v>
      </c>
      <c r="H5110" s="467">
        <f t="shared" si="558"/>
        <v>0</v>
      </c>
      <c r="I5110" s="475" t="str">
        <f t="shared" si="559"/>
        <v/>
      </c>
      <c r="J5110" s="471">
        <f>'Potential Projects'!D5111</f>
        <v>20.347847139263738</v>
      </c>
      <c r="K5110" s="471">
        <f>'Potential Projects'!E5111</f>
        <v>50.138386099763494</v>
      </c>
      <c r="L5110" s="476">
        <f t="shared" si="560"/>
        <v>1297.5137667609729</v>
      </c>
      <c r="M5110" s="471">
        <f t="shared" si="563"/>
        <v>1591.124916816126</v>
      </c>
      <c r="N5110" s="467">
        <f t="shared" si="561"/>
        <v>0</v>
      </c>
      <c r="O5110" s="475" t="str">
        <f t="shared" si="562"/>
        <v/>
      </c>
    </row>
    <row r="5111" spans="1:15" hidden="1">
      <c r="A5111" s="475">
        <f t="shared" si="557"/>
        <v>43678</v>
      </c>
      <c r="B5111" s="475">
        <v>43678</v>
      </c>
      <c r="C5111" s="467">
        <v>22</v>
      </c>
      <c r="D5111" s="467">
        <v>1262</v>
      </c>
      <c r="E5111" s="467">
        <v>0</v>
      </c>
      <c r="F5111" s="467">
        <v>0</v>
      </c>
      <c r="G5111" s="467">
        <f t="array" ref="G5111">MAX(IF($A$2:$A$8761=A5111,$D$2:$D$8761))</f>
        <v>1656</v>
      </c>
      <c r="H5111" s="467">
        <f t="shared" si="558"/>
        <v>0</v>
      </c>
      <c r="I5111" s="475" t="str">
        <f t="shared" si="559"/>
        <v/>
      </c>
      <c r="J5111" s="471">
        <f>'Potential Projects'!D5112</f>
        <v>8.5562286768844551</v>
      </c>
      <c r="K5111" s="471">
        <f>'Potential Projects'!E5112</f>
        <v>69.001589819393686</v>
      </c>
      <c r="L5111" s="476">
        <f t="shared" si="560"/>
        <v>1184.4421815037217</v>
      </c>
      <c r="M5111" s="471">
        <f t="shared" si="563"/>
        <v>1591.124916816126</v>
      </c>
      <c r="N5111" s="467">
        <f t="shared" si="561"/>
        <v>0</v>
      </c>
      <c r="O5111" s="475" t="str">
        <f t="shared" si="562"/>
        <v/>
      </c>
    </row>
    <row r="5112" spans="1:15" hidden="1">
      <c r="A5112" s="475">
        <f t="shared" si="557"/>
        <v>43678</v>
      </c>
      <c r="B5112" s="475">
        <v>43678</v>
      </c>
      <c r="C5112" s="467">
        <v>23</v>
      </c>
      <c r="D5112" s="467">
        <v>1143</v>
      </c>
      <c r="E5112" s="467">
        <v>0</v>
      </c>
      <c r="F5112" s="467">
        <v>0</v>
      </c>
      <c r="G5112" s="467">
        <f t="array" ref="G5112">MAX(IF($A$2:$A$8761=A5112,$D$2:$D$8761))</f>
        <v>1656</v>
      </c>
      <c r="H5112" s="467">
        <f t="shared" si="558"/>
        <v>0</v>
      </c>
      <c r="I5112" s="475" t="str">
        <f t="shared" si="559"/>
        <v/>
      </c>
      <c r="J5112" s="471">
        <f>'Potential Projects'!D5113</f>
        <v>4.7754064117726109</v>
      </c>
      <c r="K5112" s="471">
        <f>'Potential Projects'!E5113</f>
        <v>76.4400158030531</v>
      </c>
      <c r="L5112" s="476">
        <f t="shared" si="560"/>
        <v>1061.7845777851744</v>
      </c>
      <c r="M5112" s="471">
        <f t="shared" si="563"/>
        <v>1591.124916816126</v>
      </c>
      <c r="N5112" s="467">
        <f t="shared" si="561"/>
        <v>0</v>
      </c>
      <c r="O5112" s="475" t="str">
        <f t="shared" si="562"/>
        <v/>
      </c>
    </row>
    <row r="5113" spans="1:15" hidden="1">
      <c r="A5113" s="475">
        <f t="shared" si="557"/>
        <v>43678</v>
      </c>
      <c r="B5113" s="475">
        <v>43678</v>
      </c>
      <c r="C5113" s="467">
        <v>24</v>
      </c>
      <c r="D5113" s="467">
        <v>1042</v>
      </c>
      <c r="E5113" s="467">
        <v>1</v>
      </c>
      <c r="F5113" s="467">
        <v>0</v>
      </c>
      <c r="G5113" s="467">
        <f t="array" ref="G5113">MAX(IF($A$2:$A$8761=A5113,$D$2:$D$8761))</f>
        <v>1656</v>
      </c>
      <c r="H5113" s="467">
        <f t="shared" si="558"/>
        <v>0</v>
      </c>
      <c r="I5113" s="475" t="str">
        <f t="shared" si="559"/>
        <v/>
      </c>
      <c r="J5113" s="471">
        <f>'Potential Projects'!D5114</f>
        <v>2.0377657031520617</v>
      </c>
      <c r="K5113" s="471">
        <f>'Potential Projects'!E5114</f>
        <v>74.154278004730159</v>
      </c>
      <c r="L5113" s="476">
        <f t="shared" si="560"/>
        <v>964.80795629211786</v>
      </c>
      <c r="M5113" s="471">
        <f t="shared" si="563"/>
        <v>1591.124916816126</v>
      </c>
      <c r="N5113" s="467">
        <f t="shared" si="561"/>
        <v>0</v>
      </c>
      <c r="O5113" s="475" t="str">
        <f t="shared" si="562"/>
        <v/>
      </c>
    </row>
    <row r="5114" spans="1:15" hidden="1">
      <c r="A5114" s="475">
        <f t="shared" si="557"/>
        <v>43678</v>
      </c>
      <c r="B5114" s="475">
        <v>43679</v>
      </c>
      <c r="C5114" s="467">
        <v>1</v>
      </c>
      <c r="D5114" s="467">
        <v>944</v>
      </c>
      <c r="E5114" s="467">
        <v>2</v>
      </c>
      <c r="F5114" s="467">
        <v>0</v>
      </c>
      <c r="G5114" s="467">
        <f t="array" ref="G5114">MAX(IF($A$2:$A$8761=A5114,$D$2:$D$8761))</f>
        <v>1656</v>
      </c>
      <c r="H5114" s="467">
        <f t="shared" si="558"/>
        <v>0</v>
      </c>
      <c r="I5114" s="475" t="str">
        <f t="shared" si="559"/>
        <v/>
      </c>
      <c r="J5114" s="471">
        <f>'Potential Projects'!D5115</f>
        <v>2.0361152341953632</v>
      </c>
      <c r="K5114" s="471">
        <f>'Potential Projects'!E5115</f>
        <v>74.86143302515589</v>
      </c>
      <c r="L5114" s="476">
        <f t="shared" si="560"/>
        <v>865.1024517406488</v>
      </c>
      <c r="M5114" s="471">
        <f t="shared" si="563"/>
        <v>1591.124916816126</v>
      </c>
      <c r="N5114" s="467">
        <f t="shared" si="561"/>
        <v>0</v>
      </c>
      <c r="O5114" s="475" t="str">
        <f t="shared" si="562"/>
        <v/>
      </c>
    </row>
    <row r="5115" spans="1:15" hidden="1">
      <c r="A5115" s="475">
        <f t="shared" si="557"/>
        <v>43678</v>
      </c>
      <c r="B5115" s="475">
        <v>43679</v>
      </c>
      <c r="C5115" s="467">
        <v>2</v>
      </c>
      <c r="D5115" s="467">
        <v>914</v>
      </c>
      <c r="E5115" s="467">
        <v>6</v>
      </c>
      <c r="F5115" s="467">
        <v>0</v>
      </c>
      <c r="G5115" s="467">
        <f t="array" ref="G5115">MAX(IF($A$2:$A$8761=A5115,$D$2:$D$8761))</f>
        <v>1656</v>
      </c>
      <c r="H5115" s="467">
        <f t="shared" si="558"/>
        <v>0</v>
      </c>
      <c r="I5115" s="475" t="str">
        <f t="shared" si="559"/>
        <v/>
      </c>
      <c r="J5115" s="471">
        <f>'Potential Projects'!D5116</f>
        <v>8.1689541492828841</v>
      </c>
      <c r="K5115" s="471">
        <f>'Potential Projects'!E5116</f>
        <v>86.10629300150508</v>
      </c>
      <c r="L5115" s="476">
        <f t="shared" si="560"/>
        <v>813.72475284921211</v>
      </c>
      <c r="M5115" s="471">
        <f t="shared" si="563"/>
        <v>1591.124916816126</v>
      </c>
      <c r="N5115" s="467">
        <f t="shared" si="561"/>
        <v>0</v>
      </c>
      <c r="O5115" s="475" t="str">
        <f t="shared" si="562"/>
        <v/>
      </c>
    </row>
    <row r="5116" spans="1:15" hidden="1">
      <c r="A5116" s="475">
        <f t="shared" si="557"/>
        <v>43678</v>
      </c>
      <c r="B5116" s="475">
        <v>43679</v>
      </c>
      <c r="C5116" s="467">
        <v>3</v>
      </c>
      <c r="D5116" s="467">
        <v>863</v>
      </c>
      <c r="E5116" s="467">
        <v>17</v>
      </c>
      <c r="F5116" s="467">
        <v>0</v>
      </c>
      <c r="G5116" s="467">
        <f t="array" ref="G5116">MAX(IF($A$2:$A$8761=A5116,$D$2:$D$8761))</f>
        <v>1656</v>
      </c>
      <c r="H5116" s="467">
        <f t="shared" si="558"/>
        <v>0</v>
      </c>
      <c r="I5116" s="475" t="str">
        <f t="shared" si="559"/>
        <v/>
      </c>
      <c r="J5116" s="471">
        <f>'Potential Projects'!D5117</f>
        <v>6.0560352336959555</v>
      </c>
      <c r="K5116" s="471">
        <f>'Potential Projects'!E5117</f>
        <v>64.875997366157819</v>
      </c>
      <c r="L5116" s="476">
        <f t="shared" si="560"/>
        <v>775.06796740014624</v>
      </c>
      <c r="M5116" s="471">
        <f t="shared" si="563"/>
        <v>1591.124916816126</v>
      </c>
      <c r="N5116" s="467">
        <f t="shared" si="561"/>
        <v>0</v>
      </c>
      <c r="O5116" s="475" t="str">
        <f t="shared" si="562"/>
        <v/>
      </c>
    </row>
    <row r="5117" spans="1:15" hidden="1">
      <c r="A5117" s="475">
        <f t="shared" si="557"/>
        <v>43678</v>
      </c>
      <c r="B5117" s="475">
        <v>43679</v>
      </c>
      <c r="C5117" s="467">
        <v>4</v>
      </c>
      <c r="D5117" s="467">
        <v>846</v>
      </c>
      <c r="E5117" s="467">
        <v>22</v>
      </c>
      <c r="F5117" s="467">
        <v>0</v>
      </c>
      <c r="G5117" s="467">
        <f t="array" ref="G5117">MAX(IF($A$2:$A$8761=A5117,$D$2:$D$8761))</f>
        <v>1656</v>
      </c>
      <c r="H5117" s="467">
        <f t="shared" si="558"/>
        <v>0</v>
      </c>
      <c r="I5117" s="475" t="str">
        <f t="shared" si="559"/>
        <v/>
      </c>
      <c r="J5117" s="471">
        <f>'Potential Projects'!D5118</f>
        <v>56.868222174905881</v>
      </c>
      <c r="K5117" s="471">
        <f>'Potential Projects'!E5118</f>
        <v>45.528580197806924</v>
      </c>
      <c r="L5117" s="476">
        <f t="shared" si="560"/>
        <v>721.60319762728716</v>
      </c>
      <c r="M5117" s="471">
        <f t="shared" si="563"/>
        <v>1591.124916816126</v>
      </c>
      <c r="N5117" s="467">
        <f t="shared" si="561"/>
        <v>0</v>
      </c>
      <c r="O5117" s="475" t="str">
        <f t="shared" si="562"/>
        <v/>
      </c>
    </row>
    <row r="5118" spans="1:15" hidden="1">
      <c r="A5118" s="475">
        <f t="shared" si="557"/>
        <v>43678</v>
      </c>
      <c r="B5118" s="475">
        <v>43679</v>
      </c>
      <c r="C5118" s="467">
        <v>5</v>
      </c>
      <c r="D5118" s="467">
        <v>843</v>
      </c>
      <c r="E5118" s="467">
        <v>19</v>
      </c>
      <c r="F5118" s="467">
        <v>0</v>
      </c>
      <c r="G5118" s="467">
        <f t="array" ref="G5118">MAX(IF($A$2:$A$8761=A5118,$D$2:$D$8761))</f>
        <v>1656</v>
      </c>
      <c r="H5118" s="467">
        <f t="shared" si="558"/>
        <v>0</v>
      </c>
      <c r="I5118" s="475" t="str">
        <f t="shared" si="559"/>
        <v/>
      </c>
      <c r="J5118" s="471">
        <f>'Potential Projects'!D5119</f>
        <v>130.8201739033218</v>
      </c>
      <c r="K5118" s="471">
        <f>'Potential Projects'!E5119</f>
        <v>50.768098258439046</v>
      </c>
      <c r="L5118" s="476">
        <f t="shared" si="560"/>
        <v>642.41172783823913</v>
      </c>
      <c r="M5118" s="471">
        <f t="shared" si="563"/>
        <v>1591.124916816126</v>
      </c>
      <c r="N5118" s="467">
        <f t="shared" si="561"/>
        <v>0</v>
      </c>
      <c r="O5118" s="475" t="str">
        <f t="shared" si="562"/>
        <v/>
      </c>
    </row>
    <row r="5119" spans="1:15" hidden="1">
      <c r="A5119" s="475">
        <f t="shared" si="557"/>
        <v>43678</v>
      </c>
      <c r="B5119" s="475">
        <v>43679</v>
      </c>
      <c r="C5119" s="467">
        <v>6</v>
      </c>
      <c r="D5119" s="467">
        <v>877</v>
      </c>
      <c r="E5119" s="467">
        <v>49</v>
      </c>
      <c r="F5119" s="467">
        <v>0</v>
      </c>
      <c r="G5119" s="467">
        <f t="array" ref="G5119">MAX(IF($A$2:$A$8761=A5119,$D$2:$D$8761))</f>
        <v>1656</v>
      </c>
      <c r="H5119" s="467">
        <f t="shared" si="558"/>
        <v>0</v>
      </c>
      <c r="I5119" s="475" t="str">
        <f t="shared" si="559"/>
        <v/>
      </c>
      <c r="J5119" s="471">
        <f>'Potential Projects'!D5120</f>
        <v>136.36678026041633</v>
      </c>
      <c r="K5119" s="471">
        <f>'Potential Projects'!E5120</f>
        <v>35.762957105998709</v>
      </c>
      <c r="L5119" s="476">
        <f t="shared" si="560"/>
        <v>655.87026263358496</v>
      </c>
      <c r="M5119" s="471">
        <f t="shared" si="563"/>
        <v>1591.124916816126</v>
      </c>
      <c r="N5119" s="467">
        <f t="shared" si="561"/>
        <v>0</v>
      </c>
      <c r="O5119" s="475" t="str">
        <f t="shared" si="562"/>
        <v/>
      </c>
    </row>
    <row r="5120" spans="1:15" hidden="1">
      <c r="A5120" s="475">
        <f t="shared" si="557"/>
        <v>43678</v>
      </c>
      <c r="B5120" s="475">
        <v>43679</v>
      </c>
      <c r="C5120" s="467">
        <v>7</v>
      </c>
      <c r="D5120" s="467">
        <v>974</v>
      </c>
      <c r="E5120" s="467">
        <v>76</v>
      </c>
      <c r="F5120" s="467">
        <v>5</v>
      </c>
      <c r="G5120" s="467">
        <f t="array" ref="G5120">MAX(IF($A$2:$A$8761=A5120,$D$2:$D$8761))</f>
        <v>1656</v>
      </c>
      <c r="H5120" s="467">
        <f t="shared" si="558"/>
        <v>0</v>
      </c>
      <c r="I5120" s="475" t="str">
        <f t="shared" si="559"/>
        <v/>
      </c>
      <c r="J5120" s="471">
        <f>'Potential Projects'!D5121</f>
        <v>132.04736602237699</v>
      </c>
      <c r="K5120" s="471">
        <f>'Potential Projects'!E5121</f>
        <v>35.465701677058703</v>
      </c>
      <c r="L5120" s="476">
        <f t="shared" si="560"/>
        <v>725.48693230056426</v>
      </c>
      <c r="M5120" s="471">
        <f t="shared" si="563"/>
        <v>1591.124916816126</v>
      </c>
      <c r="N5120" s="467">
        <f t="shared" si="561"/>
        <v>0</v>
      </c>
      <c r="O5120" s="475" t="str">
        <f t="shared" si="562"/>
        <v/>
      </c>
    </row>
    <row r="5121" spans="1:15" hidden="1">
      <c r="A5121" s="475">
        <f t="shared" si="557"/>
        <v>43678</v>
      </c>
      <c r="B5121" s="475">
        <v>43679</v>
      </c>
      <c r="C5121" s="467">
        <v>8</v>
      </c>
      <c r="D5121" s="467">
        <v>1048</v>
      </c>
      <c r="E5121" s="467">
        <v>56</v>
      </c>
      <c r="F5121" s="467">
        <v>15</v>
      </c>
      <c r="G5121" s="467">
        <f t="array" ref="G5121">MAX(IF($A$2:$A$8761=A5121,$D$2:$D$8761))</f>
        <v>1656</v>
      </c>
      <c r="H5121" s="467">
        <f t="shared" si="558"/>
        <v>0</v>
      </c>
      <c r="I5121" s="475" t="str">
        <f t="shared" si="559"/>
        <v/>
      </c>
      <c r="J5121" s="471">
        <f>'Potential Projects'!D5122</f>
        <v>131.92232191574971</v>
      </c>
      <c r="K5121" s="471">
        <f>'Potential Projects'!E5122</f>
        <v>30.023580574070092</v>
      </c>
      <c r="L5121" s="476">
        <f t="shared" si="560"/>
        <v>815.0540975101801</v>
      </c>
      <c r="M5121" s="471">
        <f t="shared" si="563"/>
        <v>1591.124916816126</v>
      </c>
      <c r="N5121" s="467">
        <f t="shared" si="561"/>
        <v>0</v>
      </c>
      <c r="O5121" s="475" t="str">
        <f t="shared" si="562"/>
        <v/>
      </c>
    </row>
    <row r="5122" spans="1:15" hidden="1">
      <c r="A5122" s="475">
        <f t="shared" ref="A5122:A5185" si="564">DATE(YEAR(B5122),MONTH(B5122),1)</f>
        <v>43678</v>
      </c>
      <c r="B5122" s="475">
        <v>43679</v>
      </c>
      <c r="C5122" s="467">
        <v>9</v>
      </c>
      <c r="D5122" s="467">
        <v>1116</v>
      </c>
      <c r="E5122" s="467">
        <v>37</v>
      </c>
      <c r="F5122" s="467">
        <v>19</v>
      </c>
      <c r="G5122" s="467">
        <f t="array" ref="G5122">MAX(IF($A$2:$A$8761=A5122,$D$2:$D$8761))</f>
        <v>1656</v>
      </c>
      <c r="H5122" s="467">
        <f t="shared" ref="H5122:H5185" si="565">IF(G5122=D5122,1,0)</f>
        <v>0</v>
      </c>
      <c r="I5122" s="475" t="str">
        <f t="shared" ref="I5122:I5185" si="566">IF(D5122=G5122,B5122,"")</f>
        <v/>
      </c>
      <c r="J5122" s="471">
        <f>'Potential Projects'!D5123</f>
        <v>136.95022806112911</v>
      </c>
      <c r="K5122" s="471">
        <f>'Potential Projects'!E5123</f>
        <v>23.058416523328315</v>
      </c>
      <c r="L5122" s="476">
        <f t="shared" ref="L5122:L5185" si="567">D5122-E5122-F5122-J5122-K5122</f>
        <v>899.99135541554256</v>
      </c>
      <c r="M5122" s="471">
        <f t="shared" si="563"/>
        <v>1591.124916816126</v>
      </c>
      <c r="N5122" s="467">
        <f t="shared" ref="N5122:N5185" si="568">IF(M5122=L5122,1,0)</f>
        <v>0</v>
      </c>
      <c r="O5122" s="475" t="str">
        <f t="shared" ref="O5122:O5185" si="569">IF(L5122=M5122,B5122,"")</f>
        <v/>
      </c>
    </row>
    <row r="5123" spans="1:15" hidden="1">
      <c r="A5123" s="475">
        <f t="shared" si="564"/>
        <v>43678</v>
      </c>
      <c r="B5123" s="475">
        <v>43679</v>
      </c>
      <c r="C5123" s="467">
        <v>10</v>
      </c>
      <c r="D5123" s="467">
        <v>1205</v>
      </c>
      <c r="E5123" s="467">
        <v>38</v>
      </c>
      <c r="F5123" s="467">
        <v>19</v>
      </c>
      <c r="G5123" s="467">
        <f t="array" ref="G5123">MAX(IF($A$2:$A$8761=A5123,$D$2:$D$8761))</f>
        <v>1656</v>
      </c>
      <c r="H5123" s="467">
        <f t="shared" si="565"/>
        <v>0</v>
      </c>
      <c r="I5123" s="475" t="str">
        <f t="shared" si="566"/>
        <v/>
      </c>
      <c r="J5123" s="471">
        <f>'Potential Projects'!D5124</f>
        <v>144</v>
      </c>
      <c r="K5123" s="471">
        <f>'Potential Projects'!E5124</f>
        <v>17.340160771877017</v>
      </c>
      <c r="L5123" s="476">
        <f t="shared" si="567"/>
        <v>986.65983922812302</v>
      </c>
      <c r="M5123" s="471">
        <f t="shared" si="563"/>
        <v>1591.124916816126</v>
      </c>
      <c r="N5123" s="467">
        <f t="shared" si="568"/>
        <v>0</v>
      </c>
      <c r="O5123" s="475" t="str">
        <f t="shared" si="569"/>
        <v/>
      </c>
    </row>
    <row r="5124" spans="1:15" hidden="1">
      <c r="A5124" s="475">
        <f t="shared" si="564"/>
        <v>43678</v>
      </c>
      <c r="B5124" s="475">
        <v>43679</v>
      </c>
      <c r="C5124" s="467">
        <v>11</v>
      </c>
      <c r="D5124" s="467">
        <v>1264</v>
      </c>
      <c r="E5124" s="467">
        <v>29</v>
      </c>
      <c r="F5124" s="467">
        <v>19</v>
      </c>
      <c r="G5124" s="467">
        <f t="array" ref="G5124">MAX(IF($A$2:$A$8761=A5124,$D$2:$D$8761))</f>
        <v>1656</v>
      </c>
      <c r="H5124" s="467">
        <f t="shared" si="565"/>
        <v>0</v>
      </c>
      <c r="I5124" s="475" t="str">
        <f t="shared" si="566"/>
        <v/>
      </c>
      <c r="J5124" s="471">
        <f>'Potential Projects'!D5125</f>
        <v>142.53951259147976</v>
      </c>
      <c r="K5124" s="471">
        <f>'Potential Projects'!E5125</f>
        <v>19.26997430660073</v>
      </c>
      <c r="L5124" s="476">
        <f t="shared" si="567"/>
        <v>1054.1905131019196</v>
      </c>
      <c r="M5124" s="471">
        <f t="shared" si="563"/>
        <v>1591.124916816126</v>
      </c>
      <c r="N5124" s="467">
        <f t="shared" si="568"/>
        <v>0</v>
      </c>
      <c r="O5124" s="475" t="str">
        <f t="shared" si="569"/>
        <v/>
      </c>
    </row>
    <row r="5125" spans="1:15" hidden="1">
      <c r="A5125" s="475">
        <f t="shared" si="564"/>
        <v>43678</v>
      </c>
      <c r="B5125" s="475">
        <v>43679</v>
      </c>
      <c r="C5125" s="467">
        <v>12</v>
      </c>
      <c r="D5125" s="467">
        <v>1310</v>
      </c>
      <c r="E5125" s="467">
        <v>31</v>
      </c>
      <c r="F5125" s="467">
        <v>19</v>
      </c>
      <c r="G5125" s="467">
        <f t="array" ref="G5125">MAX(IF($A$2:$A$8761=A5125,$D$2:$D$8761))</f>
        <v>1656</v>
      </c>
      <c r="H5125" s="467">
        <f t="shared" si="565"/>
        <v>0</v>
      </c>
      <c r="I5125" s="475" t="str">
        <f t="shared" si="566"/>
        <v/>
      </c>
      <c r="J5125" s="471">
        <f>'Potential Projects'!D5126</f>
        <v>142.4467072810649</v>
      </c>
      <c r="K5125" s="471">
        <f>'Potential Projects'!E5126</f>
        <v>18.132581165340788</v>
      </c>
      <c r="L5125" s="476">
        <f t="shared" si="567"/>
        <v>1099.4207115535944</v>
      </c>
      <c r="M5125" s="471">
        <f t="shared" si="563"/>
        <v>1591.124916816126</v>
      </c>
      <c r="N5125" s="467">
        <f t="shared" si="568"/>
        <v>0</v>
      </c>
      <c r="O5125" s="475" t="str">
        <f t="shared" si="569"/>
        <v/>
      </c>
    </row>
    <row r="5126" spans="1:15" hidden="1">
      <c r="A5126" s="475">
        <f t="shared" si="564"/>
        <v>43678</v>
      </c>
      <c r="B5126" s="475">
        <v>43679</v>
      </c>
      <c r="C5126" s="467">
        <v>13</v>
      </c>
      <c r="D5126" s="467">
        <v>1354</v>
      </c>
      <c r="E5126" s="467">
        <v>28</v>
      </c>
      <c r="F5126" s="467">
        <v>20</v>
      </c>
      <c r="G5126" s="467">
        <f t="array" ref="G5126">MAX(IF($A$2:$A$8761=A5126,$D$2:$D$8761))</f>
        <v>1656</v>
      </c>
      <c r="H5126" s="467">
        <f t="shared" si="565"/>
        <v>0</v>
      </c>
      <c r="I5126" s="475" t="str">
        <f t="shared" si="566"/>
        <v/>
      </c>
      <c r="J5126" s="471">
        <f>'Potential Projects'!D5127</f>
        <v>144</v>
      </c>
      <c r="K5126" s="471">
        <f>'Potential Projects'!E5127</f>
        <v>13.310785207482262</v>
      </c>
      <c r="L5126" s="476">
        <f t="shared" si="567"/>
        <v>1148.6892147925178</v>
      </c>
      <c r="M5126" s="471">
        <f t="shared" si="563"/>
        <v>1591.124916816126</v>
      </c>
      <c r="N5126" s="467">
        <f t="shared" si="568"/>
        <v>0</v>
      </c>
      <c r="O5126" s="475" t="str">
        <f t="shared" si="569"/>
        <v/>
      </c>
    </row>
    <row r="5127" spans="1:15" hidden="1">
      <c r="A5127" s="475">
        <f t="shared" si="564"/>
        <v>43678</v>
      </c>
      <c r="B5127" s="475">
        <v>43679</v>
      </c>
      <c r="C5127" s="467">
        <v>14</v>
      </c>
      <c r="D5127" s="467">
        <v>1391</v>
      </c>
      <c r="E5127" s="467">
        <v>25</v>
      </c>
      <c r="F5127" s="467">
        <v>19</v>
      </c>
      <c r="G5127" s="467">
        <f t="array" ref="G5127">MAX(IF($A$2:$A$8761=A5127,$D$2:$D$8761))</f>
        <v>1656</v>
      </c>
      <c r="H5127" s="467">
        <f t="shared" si="565"/>
        <v>0</v>
      </c>
      <c r="I5127" s="475" t="str">
        <f t="shared" si="566"/>
        <v/>
      </c>
      <c r="J5127" s="471">
        <f>'Potential Projects'!D5128</f>
        <v>144</v>
      </c>
      <c r="K5127" s="471">
        <f>'Potential Projects'!E5128</f>
        <v>5.0228344979574286</v>
      </c>
      <c r="L5127" s="476">
        <f t="shared" si="567"/>
        <v>1197.9771655020427</v>
      </c>
      <c r="M5127" s="471">
        <f t="shared" si="563"/>
        <v>1591.124916816126</v>
      </c>
      <c r="N5127" s="467">
        <f t="shared" si="568"/>
        <v>0</v>
      </c>
      <c r="O5127" s="475" t="str">
        <f t="shared" si="569"/>
        <v/>
      </c>
    </row>
    <row r="5128" spans="1:15" hidden="1">
      <c r="A5128" s="475">
        <f t="shared" si="564"/>
        <v>43678</v>
      </c>
      <c r="B5128" s="475">
        <v>43679</v>
      </c>
      <c r="C5128" s="467">
        <v>15</v>
      </c>
      <c r="D5128" s="467">
        <v>1452</v>
      </c>
      <c r="E5128" s="467">
        <v>30</v>
      </c>
      <c r="F5128" s="467">
        <v>19</v>
      </c>
      <c r="G5128" s="467">
        <f t="array" ref="G5128">MAX(IF($A$2:$A$8761=A5128,$D$2:$D$8761))</f>
        <v>1656</v>
      </c>
      <c r="H5128" s="467">
        <f t="shared" si="565"/>
        <v>0</v>
      </c>
      <c r="I5128" s="475" t="str">
        <f t="shared" si="566"/>
        <v/>
      </c>
      <c r="J5128" s="471">
        <f>'Potential Projects'!D5129</f>
        <v>144</v>
      </c>
      <c r="K5128" s="471">
        <f>'Potential Projects'!E5129</f>
        <v>5.3795410126854453</v>
      </c>
      <c r="L5128" s="476">
        <f t="shared" si="567"/>
        <v>1253.6204589873146</v>
      </c>
      <c r="M5128" s="471">
        <f t="shared" si="563"/>
        <v>1591.124916816126</v>
      </c>
      <c r="N5128" s="467">
        <f t="shared" si="568"/>
        <v>0</v>
      </c>
      <c r="O5128" s="475" t="str">
        <f t="shared" si="569"/>
        <v/>
      </c>
    </row>
    <row r="5129" spans="1:15" hidden="1">
      <c r="A5129" s="475">
        <f t="shared" si="564"/>
        <v>43678</v>
      </c>
      <c r="B5129" s="475">
        <v>43679</v>
      </c>
      <c r="C5129" s="467">
        <v>16</v>
      </c>
      <c r="D5129" s="467">
        <v>1482</v>
      </c>
      <c r="E5129" s="467">
        <v>39</v>
      </c>
      <c r="F5129" s="467">
        <v>17</v>
      </c>
      <c r="G5129" s="467">
        <f t="array" ref="G5129">MAX(IF($A$2:$A$8761=A5129,$D$2:$D$8761))</f>
        <v>1656</v>
      </c>
      <c r="H5129" s="467">
        <f t="shared" si="565"/>
        <v>0</v>
      </c>
      <c r="I5129" s="475" t="str">
        <f t="shared" si="566"/>
        <v/>
      </c>
      <c r="J5129" s="471">
        <f>'Potential Projects'!D5130</f>
        <v>144</v>
      </c>
      <c r="K5129" s="471">
        <f>'Potential Projects'!E5130</f>
        <v>6.315895613846485</v>
      </c>
      <c r="L5129" s="476">
        <f t="shared" si="567"/>
        <v>1275.6841043861534</v>
      </c>
      <c r="M5129" s="471">
        <f t="shared" si="563"/>
        <v>1591.124916816126</v>
      </c>
      <c r="N5129" s="467">
        <f t="shared" si="568"/>
        <v>0</v>
      </c>
      <c r="O5129" s="475" t="str">
        <f t="shared" si="569"/>
        <v/>
      </c>
    </row>
    <row r="5130" spans="1:15" hidden="1">
      <c r="A5130" s="475">
        <f t="shared" si="564"/>
        <v>43678</v>
      </c>
      <c r="B5130" s="475">
        <v>43679</v>
      </c>
      <c r="C5130" s="467">
        <v>17</v>
      </c>
      <c r="D5130" s="467">
        <v>1496</v>
      </c>
      <c r="E5130" s="467">
        <v>52</v>
      </c>
      <c r="F5130" s="467">
        <v>15</v>
      </c>
      <c r="G5130" s="467">
        <f t="array" ref="G5130">MAX(IF($A$2:$A$8761=A5130,$D$2:$D$8761))</f>
        <v>1656</v>
      </c>
      <c r="H5130" s="467">
        <f t="shared" si="565"/>
        <v>0</v>
      </c>
      <c r="I5130" s="475" t="str">
        <f t="shared" si="566"/>
        <v/>
      </c>
      <c r="J5130" s="471">
        <f>'Potential Projects'!D5131</f>
        <v>144</v>
      </c>
      <c r="K5130" s="471">
        <f>'Potential Projects'!E5131</f>
        <v>10.596373790582669</v>
      </c>
      <c r="L5130" s="476">
        <f t="shared" si="567"/>
        <v>1274.4036262094173</v>
      </c>
      <c r="M5130" s="471">
        <f t="shared" si="563"/>
        <v>1591.124916816126</v>
      </c>
      <c r="N5130" s="467">
        <f t="shared" si="568"/>
        <v>0</v>
      </c>
      <c r="O5130" s="475" t="str">
        <f t="shared" si="569"/>
        <v/>
      </c>
    </row>
    <row r="5131" spans="1:15" hidden="1">
      <c r="A5131" s="475">
        <f t="shared" si="564"/>
        <v>43678</v>
      </c>
      <c r="B5131" s="475">
        <v>43679</v>
      </c>
      <c r="C5131" s="467">
        <v>18</v>
      </c>
      <c r="D5131" s="467">
        <v>1487</v>
      </c>
      <c r="E5131" s="467">
        <v>58</v>
      </c>
      <c r="F5131" s="467">
        <v>7</v>
      </c>
      <c r="G5131" s="467">
        <f t="array" ref="G5131">MAX(IF($A$2:$A$8761=A5131,$D$2:$D$8761))</f>
        <v>1656</v>
      </c>
      <c r="H5131" s="467">
        <f t="shared" si="565"/>
        <v>0</v>
      </c>
      <c r="I5131" s="475" t="str">
        <f t="shared" si="566"/>
        <v/>
      </c>
      <c r="J5131" s="471">
        <f>'Potential Projects'!D5132</f>
        <v>144</v>
      </c>
      <c r="K5131" s="471">
        <f>'Potential Projects'!E5132</f>
        <v>16.452305740700925</v>
      </c>
      <c r="L5131" s="476">
        <f t="shared" si="567"/>
        <v>1261.5476942592991</v>
      </c>
      <c r="M5131" s="471">
        <f t="shared" si="563"/>
        <v>1591.124916816126</v>
      </c>
      <c r="N5131" s="467">
        <f t="shared" si="568"/>
        <v>0</v>
      </c>
      <c r="O5131" s="475" t="str">
        <f t="shared" si="569"/>
        <v/>
      </c>
    </row>
    <row r="5132" spans="1:15" hidden="1">
      <c r="A5132" s="475">
        <f t="shared" si="564"/>
        <v>43678</v>
      </c>
      <c r="B5132" s="475">
        <v>43679</v>
      </c>
      <c r="C5132" s="467">
        <v>19</v>
      </c>
      <c r="D5132" s="467">
        <v>1393</v>
      </c>
      <c r="E5132" s="467">
        <v>64</v>
      </c>
      <c r="F5132" s="467">
        <v>6</v>
      </c>
      <c r="G5132" s="467">
        <f t="array" ref="G5132">MAX(IF($A$2:$A$8761=A5132,$D$2:$D$8761))</f>
        <v>1656</v>
      </c>
      <c r="H5132" s="467">
        <f t="shared" si="565"/>
        <v>0</v>
      </c>
      <c r="I5132" s="475" t="str">
        <f t="shared" si="566"/>
        <v/>
      </c>
      <c r="J5132" s="471">
        <f>'Potential Projects'!D5133</f>
        <v>144</v>
      </c>
      <c r="K5132" s="471">
        <f>'Potential Projects'!E5133</f>
        <v>39.624148677703715</v>
      </c>
      <c r="L5132" s="476">
        <f t="shared" si="567"/>
        <v>1139.3758513222963</v>
      </c>
      <c r="M5132" s="471">
        <f t="shared" si="563"/>
        <v>1591.124916816126</v>
      </c>
      <c r="N5132" s="467">
        <f t="shared" si="568"/>
        <v>0</v>
      </c>
      <c r="O5132" s="475" t="str">
        <f t="shared" si="569"/>
        <v/>
      </c>
    </row>
    <row r="5133" spans="1:15" hidden="1">
      <c r="A5133" s="475">
        <f t="shared" si="564"/>
        <v>43678</v>
      </c>
      <c r="B5133" s="475">
        <v>43679</v>
      </c>
      <c r="C5133" s="467">
        <v>20</v>
      </c>
      <c r="D5133" s="467">
        <v>1342</v>
      </c>
      <c r="E5133" s="467">
        <v>38</v>
      </c>
      <c r="F5133" s="467">
        <v>2</v>
      </c>
      <c r="G5133" s="467">
        <f t="array" ref="G5133">MAX(IF($A$2:$A$8761=A5133,$D$2:$D$8761))</f>
        <v>1656</v>
      </c>
      <c r="H5133" s="467">
        <f t="shared" si="565"/>
        <v>0</v>
      </c>
      <c r="I5133" s="475" t="str">
        <f t="shared" si="566"/>
        <v/>
      </c>
      <c r="J5133" s="471">
        <f>'Potential Projects'!D5134</f>
        <v>144</v>
      </c>
      <c r="K5133" s="471">
        <f>'Potential Projects'!E5134</f>
        <v>61.560817082347882</v>
      </c>
      <c r="L5133" s="476">
        <f t="shared" si="567"/>
        <v>1096.439182917652</v>
      </c>
      <c r="M5133" s="471">
        <f t="shared" si="563"/>
        <v>1591.124916816126</v>
      </c>
      <c r="N5133" s="467">
        <f t="shared" si="568"/>
        <v>0</v>
      </c>
      <c r="O5133" s="475" t="str">
        <f t="shared" si="569"/>
        <v/>
      </c>
    </row>
    <row r="5134" spans="1:15" hidden="1">
      <c r="A5134" s="475">
        <f t="shared" si="564"/>
        <v>43678</v>
      </c>
      <c r="B5134" s="475">
        <v>43679</v>
      </c>
      <c r="C5134" s="467">
        <v>21</v>
      </c>
      <c r="D5134" s="467">
        <v>1266</v>
      </c>
      <c r="E5134" s="467">
        <v>28</v>
      </c>
      <c r="F5134" s="467">
        <v>0</v>
      </c>
      <c r="G5134" s="467">
        <f t="array" ref="G5134">MAX(IF($A$2:$A$8761=A5134,$D$2:$D$8761))</f>
        <v>1656</v>
      </c>
      <c r="H5134" s="467">
        <f t="shared" si="565"/>
        <v>0</v>
      </c>
      <c r="I5134" s="475" t="str">
        <f t="shared" si="566"/>
        <v/>
      </c>
      <c r="J5134" s="471">
        <f>'Potential Projects'!D5135</f>
        <v>144</v>
      </c>
      <c r="K5134" s="471">
        <f>'Potential Projects'!E5135</f>
        <v>79.67931772737046</v>
      </c>
      <c r="L5134" s="476">
        <f t="shared" si="567"/>
        <v>1014.3206822726295</v>
      </c>
      <c r="M5134" s="471">
        <f t="shared" si="563"/>
        <v>1591.124916816126</v>
      </c>
      <c r="N5134" s="467">
        <f t="shared" si="568"/>
        <v>0</v>
      </c>
      <c r="O5134" s="475" t="str">
        <f t="shared" si="569"/>
        <v/>
      </c>
    </row>
    <row r="5135" spans="1:15" hidden="1">
      <c r="A5135" s="475">
        <f t="shared" si="564"/>
        <v>43678</v>
      </c>
      <c r="B5135" s="475">
        <v>43679</v>
      </c>
      <c r="C5135" s="467">
        <v>22</v>
      </c>
      <c r="D5135" s="467">
        <v>1212</v>
      </c>
      <c r="E5135" s="467">
        <v>24</v>
      </c>
      <c r="F5135" s="467">
        <v>0</v>
      </c>
      <c r="G5135" s="467">
        <f t="array" ref="G5135">MAX(IF($A$2:$A$8761=A5135,$D$2:$D$8761))</f>
        <v>1656</v>
      </c>
      <c r="H5135" s="467">
        <f t="shared" si="565"/>
        <v>0</v>
      </c>
      <c r="I5135" s="475" t="str">
        <f t="shared" si="566"/>
        <v/>
      </c>
      <c r="J5135" s="471">
        <f>'Potential Projects'!D5136</f>
        <v>144</v>
      </c>
      <c r="K5135" s="471">
        <f>'Potential Projects'!E5136</f>
        <v>86.980849763491719</v>
      </c>
      <c r="L5135" s="476">
        <f t="shared" si="567"/>
        <v>957.01915023650827</v>
      </c>
      <c r="M5135" s="471">
        <f t="shared" si="563"/>
        <v>1591.124916816126</v>
      </c>
      <c r="N5135" s="467">
        <f t="shared" si="568"/>
        <v>0</v>
      </c>
      <c r="O5135" s="475" t="str">
        <f t="shared" si="569"/>
        <v/>
      </c>
    </row>
    <row r="5136" spans="1:15" hidden="1">
      <c r="A5136" s="475">
        <f t="shared" si="564"/>
        <v>43678</v>
      </c>
      <c r="B5136" s="475">
        <v>43679</v>
      </c>
      <c r="C5136" s="467">
        <v>23</v>
      </c>
      <c r="D5136" s="467">
        <v>1121</v>
      </c>
      <c r="E5136" s="467">
        <v>23</v>
      </c>
      <c r="F5136" s="467">
        <v>0</v>
      </c>
      <c r="G5136" s="467">
        <f t="array" ref="G5136">MAX(IF($A$2:$A$8761=A5136,$D$2:$D$8761))</f>
        <v>1656</v>
      </c>
      <c r="H5136" s="467">
        <f t="shared" si="565"/>
        <v>0</v>
      </c>
      <c r="I5136" s="475" t="str">
        <f t="shared" si="566"/>
        <v/>
      </c>
      <c r="J5136" s="471">
        <f>'Potential Projects'!D5137</f>
        <v>144</v>
      </c>
      <c r="K5136" s="471">
        <f>'Potential Projects'!E5137</f>
        <v>95.687304826918947</v>
      </c>
      <c r="L5136" s="476">
        <f t="shared" si="567"/>
        <v>858.31269517308101</v>
      </c>
      <c r="M5136" s="471">
        <f t="shared" si="563"/>
        <v>1591.124916816126</v>
      </c>
      <c r="N5136" s="467">
        <f t="shared" si="568"/>
        <v>0</v>
      </c>
      <c r="O5136" s="475" t="str">
        <f t="shared" si="569"/>
        <v/>
      </c>
    </row>
    <row r="5137" spans="1:15" hidden="1">
      <c r="A5137" s="475">
        <f t="shared" si="564"/>
        <v>43678</v>
      </c>
      <c r="B5137" s="475">
        <v>43679</v>
      </c>
      <c r="C5137" s="467">
        <v>24</v>
      </c>
      <c r="D5137" s="467">
        <v>1031</v>
      </c>
      <c r="E5137" s="467">
        <v>15</v>
      </c>
      <c r="F5137" s="467">
        <v>0</v>
      </c>
      <c r="G5137" s="467">
        <f t="array" ref="G5137">MAX(IF($A$2:$A$8761=A5137,$D$2:$D$8761))</f>
        <v>1656</v>
      </c>
      <c r="H5137" s="467">
        <f t="shared" si="565"/>
        <v>0</v>
      </c>
      <c r="I5137" s="475" t="str">
        <f t="shared" si="566"/>
        <v/>
      </c>
      <c r="J5137" s="471">
        <f>'Potential Projects'!D5138</f>
        <v>144</v>
      </c>
      <c r="K5137" s="471">
        <f>'Potential Projects'!E5138</f>
        <v>94.235446731885617</v>
      </c>
      <c r="L5137" s="476">
        <f t="shared" si="567"/>
        <v>777.76455326811435</v>
      </c>
      <c r="M5137" s="471">
        <f t="shared" si="563"/>
        <v>1591.124916816126</v>
      </c>
      <c r="N5137" s="467">
        <f t="shared" si="568"/>
        <v>0</v>
      </c>
      <c r="O5137" s="475" t="str">
        <f t="shared" si="569"/>
        <v/>
      </c>
    </row>
    <row r="5138" spans="1:15" hidden="1">
      <c r="A5138" s="475">
        <f t="shared" si="564"/>
        <v>43678</v>
      </c>
      <c r="B5138" s="475">
        <v>43680</v>
      </c>
      <c r="C5138" s="467">
        <v>1</v>
      </c>
      <c r="D5138" s="467">
        <v>957</v>
      </c>
      <c r="E5138" s="467">
        <v>20</v>
      </c>
      <c r="F5138" s="467">
        <v>0</v>
      </c>
      <c r="G5138" s="467">
        <f t="array" ref="G5138">MAX(IF($A$2:$A$8761=A5138,$D$2:$D$8761))</f>
        <v>1656</v>
      </c>
      <c r="H5138" s="467">
        <f t="shared" si="565"/>
        <v>0</v>
      </c>
      <c r="I5138" s="475" t="str">
        <f t="shared" si="566"/>
        <v/>
      </c>
      <c r="J5138" s="471">
        <f>'Potential Projects'!D5139</f>
        <v>133.80454292748931</v>
      </c>
      <c r="K5138" s="471">
        <f>'Potential Projects'!E5139</f>
        <v>97.072671576005163</v>
      </c>
      <c r="L5138" s="476">
        <f t="shared" si="567"/>
        <v>706.12278549650546</v>
      </c>
      <c r="M5138" s="471">
        <f t="shared" si="563"/>
        <v>1591.124916816126</v>
      </c>
      <c r="N5138" s="467">
        <f t="shared" si="568"/>
        <v>0</v>
      </c>
      <c r="O5138" s="475" t="str">
        <f t="shared" si="569"/>
        <v/>
      </c>
    </row>
    <row r="5139" spans="1:15" hidden="1">
      <c r="A5139" s="475">
        <f t="shared" si="564"/>
        <v>43678</v>
      </c>
      <c r="B5139" s="475">
        <v>43680</v>
      </c>
      <c r="C5139" s="467">
        <v>2</v>
      </c>
      <c r="D5139" s="467">
        <v>906</v>
      </c>
      <c r="E5139" s="467">
        <v>7</v>
      </c>
      <c r="F5139" s="467">
        <v>0</v>
      </c>
      <c r="G5139" s="467">
        <f t="array" ref="G5139">MAX(IF($A$2:$A$8761=A5139,$D$2:$D$8761))</f>
        <v>1656</v>
      </c>
      <c r="H5139" s="467">
        <f t="shared" si="565"/>
        <v>0</v>
      </c>
      <c r="I5139" s="475" t="str">
        <f t="shared" si="566"/>
        <v/>
      </c>
      <c r="J5139" s="471">
        <f>'Potential Projects'!D5140</f>
        <v>95.678529262714164</v>
      </c>
      <c r="K5139" s="471">
        <f>'Potential Projects'!E5140</f>
        <v>97.713335250483766</v>
      </c>
      <c r="L5139" s="476">
        <f t="shared" si="567"/>
        <v>705.6081354868021</v>
      </c>
      <c r="M5139" s="471">
        <f t="shared" si="563"/>
        <v>1591.124916816126</v>
      </c>
      <c r="N5139" s="467">
        <f t="shared" si="568"/>
        <v>0</v>
      </c>
      <c r="O5139" s="475" t="str">
        <f t="shared" si="569"/>
        <v/>
      </c>
    </row>
    <row r="5140" spans="1:15" hidden="1">
      <c r="A5140" s="475">
        <f t="shared" si="564"/>
        <v>43678</v>
      </c>
      <c r="B5140" s="475">
        <v>43680</v>
      </c>
      <c r="C5140" s="467">
        <v>3</v>
      </c>
      <c r="D5140" s="467">
        <v>872</v>
      </c>
      <c r="E5140" s="467">
        <v>19</v>
      </c>
      <c r="F5140" s="467">
        <v>0</v>
      </c>
      <c r="G5140" s="467">
        <f t="array" ref="G5140">MAX(IF($A$2:$A$8761=A5140,$D$2:$D$8761))</f>
        <v>1656</v>
      </c>
      <c r="H5140" s="467">
        <f t="shared" si="565"/>
        <v>0</v>
      </c>
      <c r="I5140" s="475" t="str">
        <f t="shared" si="566"/>
        <v/>
      </c>
      <c r="J5140" s="471">
        <f>'Potential Projects'!D5141</f>
        <v>104.02620474386174</v>
      </c>
      <c r="K5140" s="471">
        <f>'Potential Projects'!E5141</f>
        <v>94.255003010105355</v>
      </c>
      <c r="L5140" s="476">
        <f t="shared" si="567"/>
        <v>654.71879224603288</v>
      </c>
      <c r="M5140" s="471">
        <f t="shared" si="563"/>
        <v>1591.124916816126</v>
      </c>
      <c r="N5140" s="467">
        <f t="shared" si="568"/>
        <v>0</v>
      </c>
      <c r="O5140" s="475" t="str">
        <f t="shared" si="569"/>
        <v/>
      </c>
    </row>
    <row r="5141" spans="1:15" hidden="1">
      <c r="A5141" s="475">
        <f t="shared" si="564"/>
        <v>43678</v>
      </c>
      <c r="B5141" s="475">
        <v>43680</v>
      </c>
      <c r="C5141" s="467">
        <v>4</v>
      </c>
      <c r="D5141" s="467">
        <v>848</v>
      </c>
      <c r="E5141" s="467">
        <v>27</v>
      </c>
      <c r="F5141" s="467">
        <v>0</v>
      </c>
      <c r="G5141" s="467">
        <f t="array" ref="G5141">MAX(IF($A$2:$A$8761=A5141,$D$2:$D$8761))</f>
        <v>1656</v>
      </c>
      <c r="H5141" s="467">
        <f t="shared" si="565"/>
        <v>0</v>
      </c>
      <c r="I5141" s="475" t="str">
        <f t="shared" si="566"/>
        <v/>
      </c>
      <c r="J5141" s="471">
        <f>'Potential Projects'!D5142</f>
        <v>122.24002319790742</v>
      </c>
      <c r="K5141" s="471">
        <f>'Potential Projects'!E5142</f>
        <v>98.683326650182778</v>
      </c>
      <c r="L5141" s="476">
        <f t="shared" si="567"/>
        <v>600.07665015190969</v>
      </c>
      <c r="M5141" s="471">
        <f t="shared" si="563"/>
        <v>1591.124916816126</v>
      </c>
      <c r="N5141" s="467">
        <f t="shared" si="568"/>
        <v>0</v>
      </c>
      <c r="O5141" s="475" t="str">
        <f t="shared" si="569"/>
        <v/>
      </c>
    </row>
    <row r="5142" spans="1:15" hidden="1">
      <c r="A5142" s="475">
        <f t="shared" si="564"/>
        <v>43678</v>
      </c>
      <c r="B5142" s="475">
        <v>43680</v>
      </c>
      <c r="C5142" s="467">
        <v>5</v>
      </c>
      <c r="D5142" s="467">
        <v>848</v>
      </c>
      <c r="E5142" s="467">
        <v>32</v>
      </c>
      <c r="F5142" s="467">
        <v>0</v>
      </c>
      <c r="G5142" s="467">
        <f t="array" ref="G5142">MAX(IF($A$2:$A$8761=A5142,$D$2:$D$8761))</f>
        <v>1656</v>
      </c>
      <c r="H5142" s="467">
        <f t="shared" si="565"/>
        <v>0</v>
      </c>
      <c r="I5142" s="475" t="str">
        <f t="shared" si="566"/>
        <v/>
      </c>
      <c r="J5142" s="471">
        <f>'Potential Projects'!D5143</f>
        <v>139.802564430872</v>
      </c>
      <c r="K5142" s="471">
        <f>'Potential Projects'!E5143</f>
        <v>98.261693291765198</v>
      </c>
      <c r="L5142" s="476">
        <f t="shared" si="567"/>
        <v>577.93574227736281</v>
      </c>
      <c r="M5142" s="471">
        <f t="shared" si="563"/>
        <v>1591.124916816126</v>
      </c>
      <c r="N5142" s="467">
        <f t="shared" si="568"/>
        <v>0</v>
      </c>
      <c r="O5142" s="475" t="str">
        <f t="shared" si="569"/>
        <v/>
      </c>
    </row>
    <row r="5143" spans="1:15" hidden="1">
      <c r="A5143" s="475">
        <f t="shared" si="564"/>
        <v>43678</v>
      </c>
      <c r="B5143" s="475">
        <v>43680</v>
      </c>
      <c r="C5143" s="467">
        <v>6</v>
      </c>
      <c r="D5143" s="467">
        <v>851</v>
      </c>
      <c r="E5143" s="467">
        <v>36</v>
      </c>
      <c r="F5143" s="467">
        <v>0</v>
      </c>
      <c r="G5143" s="467">
        <f t="array" ref="G5143">MAX(IF($A$2:$A$8761=A5143,$D$2:$D$8761))</f>
        <v>1656</v>
      </c>
      <c r="H5143" s="467">
        <f t="shared" si="565"/>
        <v>0</v>
      </c>
      <c r="I5143" s="475" t="str">
        <f t="shared" si="566"/>
        <v/>
      </c>
      <c r="J5143" s="471">
        <f>'Potential Projects'!D5144</f>
        <v>141.20694687792351</v>
      </c>
      <c r="K5143" s="471">
        <f>'Potential Projects'!E5144</f>
        <v>87.25698441195442</v>
      </c>
      <c r="L5143" s="476">
        <f t="shared" si="567"/>
        <v>586.53606871012198</v>
      </c>
      <c r="M5143" s="471">
        <f t="shared" si="563"/>
        <v>1591.124916816126</v>
      </c>
      <c r="N5143" s="467">
        <f t="shared" si="568"/>
        <v>0</v>
      </c>
      <c r="O5143" s="475" t="str">
        <f t="shared" si="569"/>
        <v/>
      </c>
    </row>
    <row r="5144" spans="1:15" hidden="1">
      <c r="A5144" s="475">
        <f t="shared" si="564"/>
        <v>43678</v>
      </c>
      <c r="B5144" s="475">
        <v>43680</v>
      </c>
      <c r="C5144" s="467">
        <v>7</v>
      </c>
      <c r="D5144" s="467">
        <v>871</v>
      </c>
      <c r="E5144" s="467">
        <v>20</v>
      </c>
      <c r="F5144" s="467">
        <v>4</v>
      </c>
      <c r="G5144" s="467">
        <f t="array" ref="G5144">MAX(IF($A$2:$A$8761=A5144,$D$2:$D$8761))</f>
        <v>1656</v>
      </c>
      <c r="H5144" s="467">
        <f t="shared" si="565"/>
        <v>0</v>
      </c>
      <c r="I5144" s="475" t="str">
        <f t="shared" si="566"/>
        <v/>
      </c>
      <c r="J5144" s="471">
        <f>'Potential Projects'!D5145</f>
        <v>81.475110846153527</v>
      </c>
      <c r="K5144" s="471">
        <f>'Potential Projects'!E5145</f>
        <v>38.242693184261448</v>
      </c>
      <c r="L5144" s="476">
        <f t="shared" si="567"/>
        <v>727.28219596958502</v>
      </c>
      <c r="M5144" s="471">
        <f t="shared" si="563"/>
        <v>1591.124916816126</v>
      </c>
      <c r="N5144" s="467">
        <f t="shared" si="568"/>
        <v>0</v>
      </c>
      <c r="O5144" s="475" t="str">
        <f t="shared" si="569"/>
        <v/>
      </c>
    </row>
    <row r="5145" spans="1:15" hidden="1">
      <c r="A5145" s="475">
        <f t="shared" si="564"/>
        <v>43678</v>
      </c>
      <c r="B5145" s="475">
        <v>43680</v>
      </c>
      <c r="C5145" s="467">
        <v>8</v>
      </c>
      <c r="D5145" s="467">
        <v>924</v>
      </c>
      <c r="E5145" s="467">
        <v>3</v>
      </c>
      <c r="F5145" s="467">
        <v>16</v>
      </c>
      <c r="G5145" s="467">
        <f t="array" ref="G5145">MAX(IF($A$2:$A$8761=A5145,$D$2:$D$8761))</f>
        <v>1656</v>
      </c>
      <c r="H5145" s="467">
        <f t="shared" si="565"/>
        <v>0</v>
      </c>
      <c r="I5145" s="475" t="str">
        <f t="shared" si="566"/>
        <v/>
      </c>
      <c r="J5145" s="471">
        <f>'Potential Projects'!D5146</f>
        <v>82.503909647964107</v>
      </c>
      <c r="K5145" s="471">
        <f>'Potential Projects'!E5146</f>
        <v>26.637215437540316</v>
      </c>
      <c r="L5145" s="476">
        <f t="shared" si="567"/>
        <v>795.85887491449557</v>
      </c>
      <c r="M5145" s="471">
        <f t="shared" si="563"/>
        <v>1591.124916816126</v>
      </c>
      <c r="N5145" s="467">
        <f t="shared" si="568"/>
        <v>0</v>
      </c>
      <c r="O5145" s="475" t="str">
        <f t="shared" si="569"/>
        <v/>
      </c>
    </row>
    <row r="5146" spans="1:15" hidden="1">
      <c r="A5146" s="475">
        <f t="shared" si="564"/>
        <v>43678</v>
      </c>
      <c r="B5146" s="475">
        <v>43680</v>
      </c>
      <c r="C5146" s="467">
        <v>9</v>
      </c>
      <c r="D5146" s="467">
        <v>1012</v>
      </c>
      <c r="E5146" s="467">
        <v>0</v>
      </c>
      <c r="F5146" s="467">
        <v>18</v>
      </c>
      <c r="G5146" s="467">
        <f t="array" ref="G5146">MAX(IF($A$2:$A$8761=A5146,$D$2:$D$8761))</f>
        <v>1656</v>
      </c>
      <c r="H5146" s="467">
        <f t="shared" si="565"/>
        <v>0</v>
      </c>
      <c r="I5146" s="475" t="str">
        <f t="shared" si="566"/>
        <v/>
      </c>
      <c r="J5146" s="471">
        <f>'Potential Projects'!D5147</f>
        <v>81.576861256507115</v>
      </c>
      <c r="K5146" s="471">
        <f>'Potential Projects'!E5147</f>
        <v>37.253927757471516</v>
      </c>
      <c r="L5146" s="476">
        <f t="shared" si="567"/>
        <v>875.16921098602143</v>
      </c>
      <c r="M5146" s="471">
        <f t="shared" si="563"/>
        <v>1591.124916816126</v>
      </c>
      <c r="N5146" s="467">
        <f t="shared" si="568"/>
        <v>0</v>
      </c>
      <c r="O5146" s="475" t="str">
        <f t="shared" si="569"/>
        <v/>
      </c>
    </row>
    <row r="5147" spans="1:15" hidden="1">
      <c r="A5147" s="475">
        <f t="shared" si="564"/>
        <v>43678</v>
      </c>
      <c r="B5147" s="475">
        <v>43680</v>
      </c>
      <c r="C5147" s="467">
        <v>10</v>
      </c>
      <c r="D5147" s="467">
        <v>1091</v>
      </c>
      <c r="E5147" s="467">
        <v>4</v>
      </c>
      <c r="F5147" s="467">
        <v>19</v>
      </c>
      <c r="G5147" s="467">
        <f t="array" ref="G5147">MAX(IF($A$2:$A$8761=A5147,$D$2:$D$8761))</f>
        <v>1656</v>
      </c>
      <c r="H5147" s="467">
        <f t="shared" si="565"/>
        <v>0</v>
      </c>
      <c r="I5147" s="475" t="str">
        <f t="shared" si="566"/>
        <v/>
      </c>
      <c r="J5147" s="471">
        <f>'Potential Projects'!D5148</f>
        <v>76.737055898686094</v>
      </c>
      <c r="K5147" s="471">
        <f>'Potential Projects'!E5148</f>
        <v>34.373679101268543</v>
      </c>
      <c r="L5147" s="476">
        <f t="shared" si="567"/>
        <v>956.88926500004538</v>
      </c>
      <c r="M5147" s="471">
        <f t="shared" si="563"/>
        <v>1591.124916816126</v>
      </c>
      <c r="N5147" s="467">
        <f t="shared" si="568"/>
        <v>0</v>
      </c>
      <c r="O5147" s="475" t="str">
        <f t="shared" si="569"/>
        <v/>
      </c>
    </row>
    <row r="5148" spans="1:15" hidden="1">
      <c r="A5148" s="475">
        <f t="shared" si="564"/>
        <v>43678</v>
      </c>
      <c r="B5148" s="475">
        <v>43680</v>
      </c>
      <c r="C5148" s="467">
        <v>11</v>
      </c>
      <c r="D5148" s="467">
        <v>1142</v>
      </c>
      <c r="E5148" s="467">
        <v>5</v>
      </c>
      <c r="F5148" s="467">
        <v>19</v>
      </c>
      <c r="G5148" s="467">
        <f t="array" ref="G5148">MAX(IF($A$2:$A$8761=A5148,$D$2:$D$8761))</f>
        <v>1656</v>
      </c>
      <c r="H5148" s="467">
        <f t="shared" si="565"/>
        <v>0</v>
      </c>
      <c r="I5148" s="475" t="str">
        <f t="shared" si="566"/>
        <v/>
      </c>
      <c r="J5148" s="471">
        <f>'Potential Projects'!D5149</f>
        <v>47.042765723631533</v>
      </c>
      <c r="K5148" s="471">
        <f>'Potential Projects'!E5149</f>
        <v>30.159692270479468</v>
      </c>
      <c r="L5148" s="476">
        <f t="shared" si="567"/>
        <v>1040.7975420058892</v>
      </c>
      <c r="M5148" s="471">
        <f t="shared" si="563"/>
        <v>1591.124916816126</v>
      </c>
      <c r="N5148" s="467">
        <f t="shared" si="568"/>
        <v>0</v>
      </c>
      <c r="O5148" s="475" t="str">
        <f t="shared" si="569"/>
        <v/>
      </c>
    </row>
    <row r="5149" spans="1:15" hidden="1">
      <c r="A5149" s="475">
        <f t="shared" si="564"/>
        <v>43678</v>
      </c>
      <c r="B5149" s="475">
        <v>43680</v>
      </c>
      <c r="C5149" s="467">
        <v>12</v>
      </c>
      <c r="D5149" s="467">
        <v>1183</v>
      </c>
      <c r="E5149" s="467">
        <v>9</v>
      </c>
      <c r="F5149" s="467">
        <v>19</v>
      </c>
      <c r="G5149" s="467">
        <f t="array" ref="G5149">MAX(IF($A$2:$A$8761=A5149,$D$2:$D$8761))</f>
        <v>1656</v>
      </c>
      <c r="H5149" s="467">
        <f t="shared" si="565"/>
        <v>0</v>
      </c>
      <c r="I5149" s="475" t="str">
        <f t="shared" si="566"/>
        <v/>
      </c>
      <c r="J5149" s="471">
        <f>'Potential Projects'!D5150</f>
        <v>38.003119519609157</v>
      </c>
      <c r="K5149" s="471">
        <f>'Potential Projects'!E5150</f>
        <v>29.149023812083424</v>
      </c>
      <c r="L5149" s="476">
        <f t="shared" si="567"/>
        <v>1087.8478566683075</v>
      </c>
      <c r="M5149" s="471">
        <f t="shared" si="563"/>
        <v>1591.124916816126</v>
      </c>
      <c r="N5149" s="467">
        <f t="shared" si="568"/>
        <v>0</v>
      </c>
      <c r="O5149" s="475" t="str">
        <f t="shared" si="569"/>
        <v/>
      </c>
    </row>
    <row r="5150" spans="1:15" hidden="1">
      <c r="A5150" s="475">
        <f t="shared" si="564"/>
        <v>43678</v>
      </c>
      <c r="B5150" s="475">
        <v>43680</v>
      </c>
      <c r="C5150" s="467">
        <v>13</v>
      </c>
      <c r="D5150" s="467">
        <v>1206</v>
      </c>
      <c r="E5150" s="467">
        <v>7</v>
      </c>
      <c r="F5150" s="467">
        <v>20</v>
      </c>
      <c r="G5150" s="467">
        <f t="array" ref="G5150">MAX(IF($A$2:$A$8761=A5150,$D$2:$D$8761))</f>
        <v>1656</v>
      </c>
      <c r="H5150" s="467">
        <f t="shared" si="565"/>
        <v>0</v>
      </c>
      <c r="I5150" s="475" t="str">
        <f t="shared" si="566"/>
        <v/>
      </c>
      <c r="J5150" s="471">
        <f>'Potential Projects'!D5151</f>
        <v>28.693448039611411</v>
      </c>
      <c r="K5150" s="471">
        <f>'Potential Projects'!E5151</f>
        <v>22.670419963448715</v>
      </c>
      <c r="L5150" s="476">
        <f t="shared" si="567"/>
        <v>1127.6361319969399</v>
      </c>
      <c r="M5150" s="471">
        <f t="shared" si="563"/>
        <v>1591.124916816126</v>
      </c>
      <c r="N5150" s="467">
        <f t="shared" si="568"/>
        <v>0</v>
      </c>
      <c r="O5150" s="475" t="str">
        <f t="shared" si="569"/>
        <v/>
      </c>
    </row>
    <row r="5151" spans="1:15" hidden="1">
      <c r="A5151" s="475">
        <f t="shared" si="564"/>
        <v>43678</v>
      </c>
      <c r="B5151" s="475">
        <v>43680</v>
      </c>
      <c r="C5151" s="467">
        <v>14</v>
      </c>
      <c r="D5151" s="467">
        <v>1266</v>
      </c>
      <c r="E5151" s="467">
        <v>6</v>
      </c>
      <c r="F5151" s="467">
        <v>19</v>
      </c>
      <c r="G5151" s="467">
        <f t="array" ref="G5151">MAX(IF($A$2:$A$8761=A5151,$D$2:$D$8761))</f>
        <v>1656</v>
      </c>
      <c r="H5151" s="467">
        <f t="shared" si="565"/>
        <v>0</v>
      </c>
      <c r="I5151" s="475" t="str">
        <f t="shared" si="566"/>
        <v/>
      </c>
      <c r="J5151" s="471">
        <f>'Potential Projects'!D5152</f>
        <v>13.438289736662757</v>
      </c>
      <c r="K5151" s="471">
        <f>'Potential Projects'!E5152</f>
        <v>20.848557084497955</v>
      </c>
      <c r="L5151" s="476">
        <f t="shared" si="567"/>
        <v>1206.7131531788393</v>
      </c>
      <c r="M5151" s="471">
        <f t="shared" si="563"/>
        <v>1591.124916816126</v>
      </c>
      <c r="N5151" s="467">
        <f t="shared" si="568"/>
        <v>0</v>
      </c>
      <c r="O5151" s="475" t="str">
        <f t="shared" si="569"/>
        <v/>
      </c>
    </row>
    <row r="5152" spans="1:15" hidden="1">
      <c r="A5152" s="475">
        <f t="shared" si="564"/>
        <v>43678</v>
      </c>
      <c r="B5152" s="475">
        <v>43680</v>
      </c>
      <c r="C5152" s="467">
        <v>15</v>
      </c>
      <c r="D5152" s="467">
        <v>1283</v>
      </c>
      <c r="E5152" s="467">
        <v>5</v>
      </c>
      <c r="F5152" s="467">
        <v>19</v>
      </c>
      <c r="G5152" s="467">
        <f t="array" ref="G5152">MAX(IF($A$2:$A$8761=A5152,$D$2:$D$8761))</f>
        <v>1656</v>
      </c>
      <c r="H5152" s="467">
        <f t="shared" si="565"/>
        <v>0</v>
      </c>
      <c r="I5152" s="475" t="str">
        <f t="shared" si="566"/>
        <v/>
      </c>
      <c r="J5152" s="471">
        <f>'Potential Projects'!D5153</f>
        <v>7.6089393692891241</v>
      </c>
      <c r="K5152" s="471">
        <f>'Potential Projects'!E5153</f>
        <v>15.76236024510858</v>
      </c>
      <c r="L5152" s="476">
        <f t="shared" si="567"/>
        <v>1235.6287003856023</v>
      </c>
      <c r="M5152" s="471">
        <f t="shared" si="563"/>
        <v>1591.124916816126</v>
      </c>
      <c r="N5152" s="467">
        <f t="shared" si="568"/>
        <v>0</v>
      </c>
      <c r="O5152" s="475" t="str">
        <f t="shared" si="569"/>
        <v/>
      </c>
    </row>
    <row r="5153" spans="1:15" hidden="1">
      <c r="A5153" s="475">
        <f t="shared" si="564"/>
        <v>43678</v>
      </c>
      <c r="B5153" s="475">
        <v>43680</v>
      </c>
      <c r="C5153" s="467">
        <v>16</v>
      </c>
      <c r="D5153" s="467">
        <v>1313</v>
      </c>
      <c r="E5153" s="467">
        <v>5</v>
      </c>
      <c r="F5153" s="467">
        <v>19</v>
      </c>
      <c r="G5153" s="467">
        <f t="array" ref="G5153">MAX(IF($A$2:$A$8761=A5153,$D$2:$D$8761))</f>
        <v>1656</v>
      </c>
      <c r="H5153" s="467">
        <f t="shared" si="565"/>
        <v>0</v>
      </c>
      <c r="I5153" s="475" t="str">
        <f t="shared" si="566"/>
        <v/>
      </c>
      <c r="J5153" s="471">
        <f>'Potential Projects'!D5154</f>
        <v>3.1969625022414809</v>
      </c>
      <c r="K5153" s="471">
        <f>'Potential Projects'!E5154</f>
        <v>27.092485594495813</v>
      </c>
      <c r="L5153" s="476">
        <f t="shared" si="567"/>
        <v>1258.7105519032627</v>
      </c>
      <c r="M5153" s="471">
        <f t="shared" si="563"/>
        <v>1591.124916816126</v>
      </c>
      <c r="N5153" s="467">
        <f t="shared" si="568"/>
        <v>0</v>
      </c>
      <c r="O5153" s="475" t="str">
        <f t="shared" si="569"/>
        <v/>
      </c>
    </row>
    <row r="5154" spans="1:15" hidden="1">
      <c r="A5154" s="475">
        <f t="shared" si="564"/>
        <v>43678</v>
      </c>
      <c r="B5154" s="475">
        <v>43680</v>
      </c>
      <c r="C5154" s="467">
        <v>17</v>
      </c>
      <c r="D5154" s="467">
        <v>1336</v>
      </c>
      <c r="E5154" s="467">
        <v>3</v>
      </c>
      <c r="F5154" s="467">
        <v>19</v>
      </c>
      <c r="G5154" s="467">
        <f t="array" ref="G5154">MAX(IF($A$2:$A$8761=A5154,$D$2:$D$8761))</f>
        <v>1656</v>
      </c>
      <c r="H5154" s="467">
        <f t="shared" si="565"/>
        <v>0</v>
      </c>
      <c r="I5154" s="475" t="str">
        <f t="shared" si="566"/>
        <v/>
      </c>
      <c r="J5154" s="471">
        <f>'Potential Projects'!D5155</f>
        <v>0</v>
      </c>
      <c r="K5154" s="471">
        <f>'Potential Projects'!E5155</f>
        <v>40.104450870780475</v>
      </c>
      <c r="L5154" s="476">
        <f t="shared" si="567"/>
        <v>1273.8955491292195</v>
      </c>
      <c r="M5154" s="471">
        <f t="shared" si="563"/>
        <v>1591.124916816126</v>
      </c>
      <c r="N5154" s="467">
        <f t="shared" si="568"/>
        <v>0</v>
      </c>
      <c r="O5154" s="475" t="str">
        <f t="shared" si="569"/>
        <v/>
      </c>
    </row>
    <row r="5155" spans="1:15" hidden="1">
      <c r="A5155" s="475">
        <f t="shared" si="564"/>
        <v>43678</v>
      </c>
      <c r="B5155" s="475">
        <v>43680</v>
      </c>
      <c r="C5155" s="467">
        <v>18</v>
      </c>
      <c r="D5155" s="467">
        <v>1338</v>
      </c>
      <c r="E5155" s="467">
        <v>2</v>
      </c>
      <c r="F5155" s="467">
        <v>17</v>
      </c>
      <c r="G5155" s="467">
        <f t="array" ref="G5155">MAX(IF($A$2:$A$8761=A5155,$D$2:$D$8761))</f>
        <v>1656</v>
      </c>
      <c r="H5155" s="467">
        <f t="shared" si="565"/>
        <v>0</v>
      </c>
      <c r="I5155" s="475" t="str">
        <f t="shared" si="566"/>
        <v/>
      </c>
      <c r="J5155" s="471">
        <f>'Potential Projects'!D5156</f>
        <v>3.5067728808315921E-2</v>
      </c>
      <c r="K5155" s="471">
        <f>'Potential Projects'!E5156</f>
        <v>58.979388357342508</v>
      </c>
      <c r="L5155" s="476">
        <f t="shared" si="567"/>
        <v>1259.9855439138491</v>
      </c>
      <c r="M5155" s="471">
        <f t="shared" ref="M5155:M5218" si="570">MAX($L$5090:$L$5833)</f>
        <v>1591.124916816126</v>
      </c>
      <c r="N5155" s="467">
        <f t="shared" si="568"/>
        <v>0</v>
      </c>
      <c r="O5155" s="475" t="str">
        <f t="shared" si="569"/>
        <v/>
      </c>
    </row>
    <row r="5156" spans="1:15" hidden="1">
      <c r="A5156" s="475">
        <f t="shared" si="564"/>
        <v>43678</v>
      </c>
      <c r="B5156" s="475">
        <v>43680</v>
      </c>
      <c r="C5156" s="467">
        <v>19</v>
      </c>
      <c r="D5156" s="467">
        <v>1292</v>
      </c>
      <c r="E5156" s="467">
        <v>0</v>
      </c>
      <c r="F5156" s="467">
        <v>12</v>
      </c>
      <c r="G5156" s="467">
        <f t="array" ref="G5156">MAX(IF($A$2:$A$8761=A5156,$D$2:$D$8761))</f>
        <v>1656</v>
      </c>
      <c r="H5156" s="467">
        <f t="shared" si="565"/>
        <v>0</v>
      </c>
      <c r="I5156" s="475" t="str">
        <f t="shared" si="566"/>
        <v/>
      </c>
      <c r="J5156" s="471">
        <f>'Potential Projects'!D5157</f>
        <v>7.7903957878308533E-2</v>
      </c>
      <c r="K5156" s="471">
        <f>'Potential Projects'!E5157</f>
        <v>83.612476402924088</v>
      </c>
      <c r="L5156" s="476">
        <f t="shared" si="567"/>
        <v>1196.3096196391975</v>
      </c>
      <c r="M5156" s="471">
        <f t="shared" si="570"/>
        <v>1591.124916816126</v>
      </c>
      <c r="N5156" s="467">
        <f t="shared" si="568"/>
        <v>0</v>
      </c>
      <c r="O5156" s="475" t="str">
        <f t="shared" si="569"/>
        <v/>
      </c>
    </row>
    <row r="5157" spans="1:15" hidden="1">
      <c r="A5157" s="475">
        <f t="shared" si="564"/>
        <v>43678</v>
      </c>
      <c r="B5157" s="475">
        <v>43680</v>
      </c>
      <c r="C5157" s="467">
        <v>20</v>
      </c>
      <c r="D5157" s="467">
        <v>1223</v>
      </c>
      <c r="E5157" s="467">
        <v>0</v>
      </c>
      <c r="F5157" s="467">
        <v>2</v>
      </c>
      <c r="G5157" s="467">
        <f t="array" ref="G5157">MAX(IF($A$2:$A$8761=A5157,$D$2:$D$8761))</f>
        <v>1656</v>
      </c>
      <c r="H5157" s="467">
        <f t="shared" si="565"/>
        <v>0</v>
      </c>
      <c r="I5157" s="475" t="str">
        <f t="shared" si="566"/>
        <v/>
      </c>
      <c r="J5157" s="471">
        <f>'Potential Projects'!D5158</f>
        <v>3.5813146846252915</v>
      </c>
      <c r="K5157" s="471">
        <f>'Potential Projects'!E5158</f>
        <v>90.898363416469579</v>
      </c>
      <c r="L5157" s="476">
        <f t="shared" si="567"/>
        <v>1126.520321898905</v>
      </c>
      <c r="M5157" s="471">
        <f t="shared" si="570"/>
        <v>1591.124916816126</v>
      </c>
      <c r="N5157" s="467">
        <f t="shared" si="568"/>
        <v>0</v>
      </c>
      <c r="O5157" s="475" t="str">
        <f t="shared" si="569"/>
        <v/>
      </c>
    </row>
    <row r="5158" spans="1:15" hidden="1">
      <c r="A5158" s="475">
        <f t="shared" si="564"/>
        <v>43678</v>
      </c>
      <c r="B5158" s="475">
        <v>43680</v>
      </c>
      <c r="C5158" s="467">
        <v>21</v>
      </c>
      <c r="D5158" s="467">
        <v>1154</v>
      </c>
      <c r="E5158" s="467">
        <v>0</v>
      </c>
      <c r="F5158" s="467">
        <v>0</v>
      </c>
      <c r="G5158" s="467">
        <f t="array" ref="G5158">MAX(IF($A$2:$A$8761=A5158,$D$2:$D$8761))</f>
        <v>1656</v>
      </c>
      <c r="H5158" s="467">
        <f t="shared" si="565"/>
        <v>0</v>
      </c>
      <c r="I5158" s="475" t="str">
        <f t="shared" si="566"/>
        <v/>
      </c>
      <c r="J5158" s="471">
        <f>'Potential Projects'!D5159</f>
        <v>2.4745173547384485</v>
      </c>
      <c r="K5158" s="471">
        <f>'Potential Projects'!E5159</f>
        <v>98.12558159535584</v>
      </c>
      <c r="L5158" s="476">
        <f t="shared" si="567"/>
        <v>1053.3999010499056</v>
      </c>
      <c r="M5158" s="471">
        <f t="shared" si="570"/>
        <v>1591.124916816126</v>
      </c>
      <c r="N5158" s="467">
        <f t="shared" si="568"/>
        <v>0</v>
      </c>
      <c r="O5158" s="475" t="str">
        <f t="shared" si="569"/>
        <v/>
      </c>
    </row>
    <row r="5159" spans="1:15" hidden="1">
      <c r="A5159" s="475">
        <f t="shared" si="564"/>
        <v>43678</v>
      </c>
      <c r="B5159" s="475">
        <v>43680</v>
      </c>
      <c r="C5159" s="467">
        <v>22</v>
      </c>
      <c r="D5159" s="467">
        <v>1127</v>
      </c>
      <c r="E5159" s="467">
        <v>0</v>
      </c>
      <c r="F5159" s="467">
        <v>0</v>
      </c>
      <c r="G5159" s="467">
        <f t="array" ref="G5159">MAX(IF($A$2:$A$8761=A5159,$D$2:$D$8761))</f>
        <v>1656</v>
      </c>
      <c r="H5159" s="467">
        <f t="shared" si="565"/>
        <v>0</v>
      </c>
      <c r="I5159" s="475" t="str">
        <f t="shared" si="566"/>
        <v/>
      </c>
      <c r="J5159" s="471">
        <f>'Potential Projects'!D5160</f>
        <v>4.240009300764866</v>
      </c>
      <c r="K5159" s="471">
        <f>'Potential Projects'!E5160</f>
        <v>99.187878628252008</v>
      </c>
      <c r="L5159" s="476">
        <f t="shared" si="567"/>
        <v>1023.5721120709832</v>
      </c>
      <c r="M5159" s="471">
        <f t="shared" si="570"/>
        <v>1591.124916816126</v>
      </c>
      <c r="N5159" s="467">
        <f t="shared" si="568"/>
        <v>0</v>
      </c>
      <c r="O5159" s="475" t="str">
        <f t="shared" si="569"/>
        <v/>
      </c>
    </row>
    <row r="5160" spans="1:15" hidden="1">
      <c r="A5160" s="475">
        <f t="shared" si="564"/>
        <v>43678</v>
      </c>
      <c r="B5160" s="475">
        <v>43680</v>
      </c>
      <c r="C5160" s="467">
        <v>23</v>
      </c>
      <c r="D5160" s="467">
        <v>1042</v>
      </c>
      <c r="E5160" s="467">
        <v>0</v>
      </c>
      <c r="F5160" s="467">
        <v>0</v>
      </c>
      <c r="G5160" s="467">
        <f t="array" ref="G5160">MAX(IF($A$2:$A$8761=A5160,$D$2:$D$8761))</f>
        <v>1656</v>
      </c>
      <c r="H5160" s="467">
        <f t="shared" si="565"/>
        <v>0</v>
      </c>
      <c r="I5160" s="475" t="str">
        <f t="shared" si="566"/>
        <v/>
      </c>
      <c r="J5160" s="471">
        <f>'Potential Projects'!D5161</f>
        <v>5.5387432809781334</v>
      </c>
      <c r="K5160" s="471">
        <f>'Potential Projects'!E5161</f>
        <v>98.963372554289393</v>
      </c>
      <c r="L5160" s="476">
        <f t="shared" si="567"/>
        <v>937.49788416473234</v>
      </c>
      <c r="M5160" s="471">
        <f t="shared" si="570"/>
        <v>1591.124916816126</v>
      </c>
      <c r="N5160" s="467">
        <f t="shared" si="568"/>
        <v>0</v>
      </c>
      <c r="O5160" s="475" t="str">
        <f t="shared" si="569"/>
        <v/>
      </c>
    </row>
    <row r="5161" spans="1:15" hidden="1">
      <c r="A5161" s="475">
        <f t="shared" si="564"/>
        <v>43678</v>
      </c>
      <c r="B5161" s="475">
        <v>43680</v>
      </c>
      <c r="C5161" s="467">
        <v>24</v>
      </c>
      <c r="D5161" s="467">
        <v>949</v>
      </c>
      <c r="E5161" s="467">
        <v>1</v>
      </c>
      <c r="F5161" s="467">
        <v>0</v>
      </c>
      <c r="G5161" s="467">
        <f t="array" ref="G5161">MAX(IF($A$2:$A$8761=A5161,$D$2:$D$8761))</f>
        <v>1656</v>
      </c>
      <c r="H5161" s="467">
        <f t="shared" si="565"/>
        <v>0</v>
      </c>
      <c r="I5161" s="475" t="str">
        <f t="shared" si="566"/>
        <v/>
      </c>
      <c r="J5161" s="471">
        <f>'Potential Projects'!D5162</f>
        <v>14.17626699134723</v>
      </c>
      <c r="K5161" s="471">
        <f>'Potential Projects'!E5162</f>
        <v>98.066912760696638</v>
      </c>
      <c r="L5161" s="476">
        <f t="shared" si="567"/>
        <v>835.75682024795617</v>
      </c>
      <c r="M5161" s="471">
        <f t="shared" si="570"/>
        <v>1591.124916816126</v>
      </c>
      <c r="N5161" s="467">
        <f t="shared" si="568"/>
        <v>0</v>
      </c>
      <c r="O5161" s="475" t="str">
        <f t="shared" si="569"/>
        <v/>
      </c>
    </row>
    <row r="5162" spans="1:15" hidden="1">
      <c r="A5162" s="475">
        <f t="shared" si="564"/>
        <v>43678</v>
      </c>
      <c r="B5162" s="475">
        <v>43681</v>
      </c>
      <c r="C5162" s="467">
        <v>1</v>
      </c>
      <c r="D5162" s="467">
        <v>882</v>
      </c>
      <c r="E5162" s="467">
        <v>4</v>
      </c>
      <c r="F5162" s="467">
        <v>0</v>
      </c>
      <c r="G5162" s="467">
        <f t="array" ref="G5162">MAX(IF($A$2:$A$8761=A5162,$D$2:$D$8761))</f>
        <v>1656</v>
      </c>
      <c r="H5162" s="467">
        <f t="shared" si="565"/>
        <v>0</v>
      </c>
      <c r="I5162" s="475" t="str">
        <f t="shared" si="566"/>
        <v/>
      </c>
      <c r="J5162" s="471">
        <f>'Potential Projects'!D5163</f>
        <v>28.433751190138317</v>
      </c>
      <c r="K5162" s="471">
        <f>'Potential Projects'!E5163</f>
        <v>93.742628520748241</v>
      </c>
      <c r="L5162" s="476">
        <f t="shared" si="567"/>
        <v>755.82362028911348</v>
      </c>
      <c r="M5162" s="471">
        <f t="shared" si="570"/>
        <v>1591.124916816126</v>
      </c>
      <c r="N5162" s="467">
        <f t="shared" si="568"/>
        <v>0</v>
      </c>
      <c r="O5162" s="475" t="str">
        <f t="shared" si="569"/>
        <v/>
      </c>
    </row>
    <row r="5163" spans="1:15" hidden="1">
      <c r="A5163" s="475">
        <f t="shared" si="564"/>
        <v>43678</v>
      </c>
      <c r="B5163" s="475">
        <v>43681</v>
      </c>
      <c r="C5163" s="467">
        <v>2</v>
      </c>
      <c r="D5163" s="467">
        <v>822</v>
      </c>
      <c r="E5163" s="467">
        <v>2</v>
      </c>
      <c r="F5163" s="467">
        <v>0</v>
      </c>
      <c r="G5163" s="467">
        <f t="array" ref="G5163">MAX(IF($A$2:$A$8761=A5163,$D$2:$D$8761))</f>
        <v>1656</v>
      </c>
      <c r="H5163" s="467">
        <f t="shared" si="565"/>
        <v>0</v>
      </c>
      <c r="I5163" s="475" t="str">
        <f t="shared" si="566"/>
        <v/>
      </c>
      <c r="J5163" s="471">
        <f>'Potential Projects'!D5164</f>
        <v>63.805198168711527</v>
      </c>
      <c r="K5163" s="471">
        <f>'Potential Projects'!E5164</f>
        <v>75.759457321006238</v>
      </c>
      <c r="L5163" s="476">
        <f t="shared" si="567"/>
        <v>680.43534451028222</v>
      </c>
      <c r="M5163" s="471">
        <f t="shared" si="570"/>
        <v>1591.124916816126</v>
      </c>
      <c r="N5163" s="467">
        <f t="shared" si="568"/>
        <v>0</v>
      </c>
      <c r="O5163" s="475" t="str">
        <f t="shared" si="569"/>
        <v/>
      </c>
    </row>
    <row r="5164" spans="1:15" hidden="1">
      <c r="A5164" s="475">
        <f t="shared" si="564"/>
        <v>43678</v>
      </c>
      <c r="B5164" s="475">
        <v>43681</v>
      </c>
      <c r="C5164" s="467">
        <v>3</v>
      </c>
      <c r="D5164" s="467">
        <v>819</v>
      </c>
      <c r="E5164" s="467">
        <v>3</v>
      </c>
      <c r="F5164" s="467">
        <v>0</v>
      </c>
      <c r="G5164" s="467">
        <f t="array" ref="G5164">MAX(IF($A$2:$A$8761=A5164,$D$2:$D$8761))</f>
        <v>1656</v>
      </c>
      <c r="H5164" s="467">
        <f t="shared" si="565"/>
        <v>0</v>
      </c>
      <c r="I5164" s="475" t="str">
        <f t="shared" si="566"/>
        <v/>
      </c>
      <c r="J5164" s="471">
        <f>'Potential Projects'!D5165</f>
        <v>55.624937982364159</v>
      </c>
      <c r="K5164" s="471">
        <f>'Potential Projects'!E5165</f>
        <v>83.931634863470222</v>
      </c>
      <c r="L5164" s="476">
        <f t="shared" si="567"/>
        <v>676.44342715416565</v>
      </c>
      <c r="M5164" s="471">
        <f t="shared" si="570"/>
        <v>1591.124916816126</v>
      </c>
      <c r="N5164" s="467">
        <f t="shared" si="568"/>
        <v>0</v>
      </c>
      <c r="O5164" s="475" t="str">
        <f t="shared" si="569"/>
        <v/>
      </c>
    </row>
    <row r="5165" spans="1:15" hidden="1">
      <c r="A5165" s="475">
        <f t="shared" si="564"/>
        <v>43678</v>
      </c>
      <c r="B5165" s="475">
        <v>43681</v>
      </c>
      <c r="C5165" s="467">
        <v>4</v>
      </c>
      <c r="D5165" s="467">
        <v>790</v>
      </c>
      <c r="E5165" s="467">
        <v>5</v>
      </c>
      <c r="F5165" s="467">
        <v>0</v>
      </c>
      <c r="G5165" s="467">
        <f t="array" ref="G5165">MAX(IF($A$2:$A$8761=A5165,$D$2:$D$8761))</f>
        <v>1656</v>
      </c>
      <c r="H5165" s="467">
        <f t="shared" si="565"/>
        <v>0</v>
      </c>
      <c r="I5165" s="475" t="str">
        <f t="shared" si="566"/>
        <v/>
      </c>
      <c r="J5165" s="471">
        <f>'Potential Projects'!D5166</f>
        <v>42.318265578491818</v>
      </c>
      <c r="K5165" s="471">
        <f>'Potential Projects'!E5166</f>
        <v>71.632300365512791</v>
      </c>
      <c r="L5165" s="476">
        <f t="shared" si="567"/>
        <v>671.04943405599533</v>
      </c>
      <c r="M5165" s="471">
        <f t="shared" si="570"/>
        <v>1591.124916816126</v>
      </c>
      <c r="N5165" s="467">
        <f t="shared" si="568"/>
        <v>0</v>
      </c>
      <c r="O5165" s="475" t="str">
        <f t="shared" si="569"/>
        <v/>
      </c>
    </row>
    <row r="5166" spans="1:15" hidden="1">
      <c r="A5166" s="475">
        <f t="shared" si="564"/>
        <v>43678</v>
      </c>
      <c r="B5166" s="475">
        <v>43681</v>
      </c>
      <c r="C5166" s="467">
        <v>5</v>
      </c>
      <c r="D5166" s="467">
        <v>797</v>
      </c>
      <c r="E5166" s="467">
        <v>7</v>
      </c>
      <c r="F5166" s="467">
        <v>0</v>
      </c>
      <c r="G5166" s="467">
        <f t="array" ref="G5166">MAX(IF($A$2:$A$8761=A5166,$D$2:$D$8761))</f>
        <v>1656</v>
      </c>
      <c r="H5166" s="467">
        <f t="shared" si="565"/>
        <v>0</v>
      </c>
      <c r="I5166" s="475" t="str">
        <f t="shared" si="566"/>
        <v/>
      </c>
      <c r="J5166" s="471">
        <f>'Potential Projects'!D5167</f>
        <v>79.905990254874638</v>
      </c>
      <c r="K5166" s="471">
        <f>'Potential Projects'!E5167</f>
        <v>82.333495807353245</v>
      </c>
      <c r="L5166" s="476">
        <f t="shared" si="567"/>
        <v>627.7605139377722</v>
      </c>
      <c r="M5166" s="471">
        <f t="shared" si="570"/>
        <v>1591.124916816126</v>
      </c>
      <c r="N5166" s="467">
        <f t="shared" si="568"/>
        <v>0</v>
      </c>
      <c r="O5166" s="475" t="str">
        <f t="shared" si="569"/>
        <v/>
      </c>
    </row>
    <row r="5167" spans="1:15" hidden="1">
      <c r="A5167" s="475">
        <f t="shared" si="564"/>
        <v>43678</v>
      </c>
      <c r="B5167" s="475">
        <v>43681</v>
      </c>
      <c r="C5167" s="467">
        <v>6</v>
      </c>
      <c r="D5167" s="467">
        <v>807</v>
      </c>
      <c r="E5167" s="467">
        <v>10</v>
      </c>
      <c r="F5167" s="467">
        <v>0</v>
      </c>
      <c r="G5167" s="467">
        <f t="array" ref="G5167">MAX(IF($A$2:$A$8761=A5167,$D$2:$D$8761))</f>
        <v>1656</v>
      </c>
      <c r="H5167" s="467">
        <f t="shared" si="565"/>
        <v>0</v>
      </c>
      <c r="I5167" s="475" t="str">
        <f t="shared" si="566"/>
        <v/>
      </c>
      <c r="J5167" s="471">
        <f>'Potential Projects'!D5168</f>
        <v>117.33709239562739</v>
      </c>
      <c r="K5167" s="471">
        <f>'Potential Projects'!E5168</f>
        <v>65.724739840894429</v>
      </c>
      <c r="L5167" s="476">
        <f t="shared" si="567"/>
        <v>613.93816776347808</v>
      </c>
      <c r="M5167" s="471">
        <f t="shared" si="570"/>
        <v>1591.124916816126</v>
      </c>
      <c r="N5167" s="467">
        <f t="shared" si="568"/>
        <v>0</v>
      </c>
      <c r="O5167" s="475" t="str">
        <f t="shared" si="569"/>
        <v/>
      </c>
    </row>
    <row r="5168" spans="1:15" hidden="1">
      <c r="A5168" s="475">
        <f t="shared" si="564"/>
        <v>43678</v>
      </c>
      <c r="B5168" s="475">
        <v>43681</v>
      </c>
      <c r="C5168" s="467">
        <v>7</v>
      </c>
      <c r="D5168" s="467">
        <v>823</v>
      </c>
      <c r="E5168" s="467">
        <v>14</v>
      </c>
      <c r="F5168" s="467">
        <v>4</v>
      </c>
      <c r="G5168" s="467">
        <f t="array" ref="G5168">MAX(IF($A$2:$A$8761=A5168,$D$2:$D$8761))</f>
        <v>1656</v>
      </c>
      <c r="H5168" s="467">
        <f t="shared" si="565"/>
        <v>0</v>
      </c>
      <c r="I5168" s="475" t="str">
        <f t="shared" si="566"/>
        <v/>
      </c>
      <c r="J5168" s="471">
        <f>'Potential Projects'!D5169</f>
        <v>56.148104957137406</v>
      </c>
      <c r="K5168" s="471">
        <f>'Potential Projects'!E5169</f>
        <v>27.848140184906473</v>
      </c>
      <c r="L5168" s="476">
        <f t="shared" si="567"/>
        <v>721.0037548579561</v>
      </c>
      <c r="M5168" s="471">
        <f t="shared" si="570"/>
        <v>1591.124916816126</v>
      </c>
      <c r="N5168" s="467">
        <f t="shared" si="568"/>
        <v>0</v>
      </c>
      <c r="O5168" s="475" t="str">
        <f t="shared" si="569"/>
        <v/>
      </c>
    </row>
    <row r="5169" spans="1:15" hidden="1">
      <c r="A5169" s="475">
        <f t="shared" si="564"/>
        <v>43678</v>
      </c>
      <c r="B5169" s="475">
        <v>43681</v>
      </c>
      <c r="C5169" s="467">
        <v>8</v>
      </c>
      <c r="D5169" s="467">
        <v>868</v>
      </c>
      <c r="E5169" s="467">
        <v>21</v>
      </c>
      <c r="F5169" s="467">
        <v>12</v>
      </c>
      <c r="G5169" s="467">
        <f t="array" ref="G5169">MAX(IF($A$2:$A$8761=A5169,$D$2:$D$8761))</f>
        <v>1656</v>
      </c>
      <c r="H5169" s="467">
        <f t="shared" si="565"/>
        <v>0</v>
      </c>
      <c r="I5169" s="475" t="str">
        <f t="shared" si="566"/>
        <v/>
      </c>
      <c r="J5169" s="471">
        <f>'Potential Projects'!D5170</f>
        <v>32.884278140952645</v>
      </c>
      <c r="K5169" s="471">
        <f>'Potential Projects'!E5170</f>
        <v>42.187585626746937</v>
      </c>
      <c r="L5169" s="476">
        <f t="shared" si="567"/>
        <v>759.9281362323004</v>
      </c>
      <c r="M5169" s="471">
        <f t="shared" si="570"/>
        <v>1591.124916816126</v>
      </c>
      <c r="N5169" s="467">
        <f t="shared" si="568"/>
        <v>0</v>
      </c>
      <c r="O5169" s="475" t="str">
        <f t="shared" si="569"/>
        <v/>
      </c>
    </row>
    <row r="5170" spans="1:15" hidden="1">
      <c r="A5170" s="475">
        <f t="shared" si="564"/>
        <v>43678</v>
      </c>
      <c r="B5170" s="475">
        <v>43681</v>
      </c>
      <c r="C5170" s="467">
        <v>9</v>
      </c>
      <c r="D5170" s="467">
        <v>937</v>
      </c>
      <c r="E5170" s="467">
        <v>15</v>
      </c>
      <c r="F5170" s="467">
        <v>18</v>
      </c>
      <c r="G5170" s="467">
        <f t="array" ref="G5170">MAX(IF($A$2:$A$8761=A5170,$D$2:$D$8761))</f>
        <v>1656</v>
      </c>
      <c r="H5170" s="467">
        <f t="shared" si="565"/>
        <v>0</v>
      </c>
      <c r="I5170" s="475" t="str">
        <f t="shared" si="566"/>
        <v/>
      </c>
      <c r="J5170" s="471">
        <f>'Potential Projects'!D5171</f>
        <v>27.306590568896684</v>
      </c>
      <c r="K5170" s="471">
        <f>'Potential Projects'!E5171</f>
        <v>62.18114222747797</v>
      </c>
      <c r="L5170" s="476">
        <f t="shared" si="567"/>
        <v>814.51226720362536</v>
      </c>
      <c r="M5170" s="471">
        <f t="shared" si="570"/>
        <v>1591.124916816126</v>
      </c>
      <c r="N5170" s="467">
        <f t="shared" si="568"/>
        <v>0</v>
      </c>
      <c r="O5170" s="475" t="str">
        <f t="shared" si="569"/>
        <v/>
      </c>
    </row>
    <row r="5171" spans="1:15" hidden="1">
      <c r="A5171" s="475">
        <f t="shared" si="564"/>
        <v>43678</v>
      </c>
      <c r="B5171" s="475">
        <v>43681</v>
      </c>
      <c r="C5171" s="467">
        <v>10</v>
      </c>
      <c r="D5171" s="467">
        <v>1005</v>
      </c>
      <c r="E5171" s="467">
        <v>4</v>
      </c>
      <c r="F5171" s="467">
        <v>19</v>
      </c>
      <c r="G5171" s="467">
        <f t="array" ref="G5171">MAX(IF($A$2:$A$8761=A5171,$D$2:$D$8761))</f>
        <v>1656</v>
      </c>
      <c r="H5171" s="467">
        <f t="shared" si="565"/>
        <v>0</v>
      </c>
      <c r="I5171" s="475" t="str">
        <f t="shared" si="566"/>
        <v/>
      </c>
      <c r="J5171" s="471">
        <f>'Potential Projects'!D5172</f>
        <v>29.860198290823817</v>
      </c>
      <c r="K5171" s="471">
        <f>'Potential Projects'!E5172</f>
        <v>82.348358578800259</v>
      </c>
      <c r="L5171" s="476">
        <f t="shared" si="567"/>
        <v>869.79144313037591</v>
      </c>
      <c r="M5171" s="471">
        <f t="shared" si="570"/>
        <v>1591.124916816126</v>
      </c>
      <c r="N5171" s="467">
        <f t="shared" si="568"/>
        <v>0</v>
      </c>
      <c r="O5171" s="475" t="str">
        <f t="shared" si="569"/>
        <v/>
      </c>
    </row>
    <row r="5172" spans="1:15" hidden="1">
      <c r="A5172" s="475">
        <f t="shared" si="564"/>
        <v>43678</v>
      </c>
      <c r="B5172" s="475">
        <v>43681</v>
      </c>
      <c r="C5172" s="467">
        <v>11</v>
      </c>
      <c r="D5172" s="467">
        <v>1076</v>
      </c>
      <c r="E5172" s="467">
        <v>5</v>
      </c>
      <c r="F5172" s="467">
        <v>19</v>
      </c>
      <c r="G5172" s="467">
        <f t="array" ref="G5172">MAX(IF($A$2:$A$8761=A5172,$D$2:$D$8761))</f>
        <v>1656</v>
      </c>
      <c r="H5172" s="467">
        <f t="shared" si="565"/>
        <v>0</v>
      </c>
      <c r="I5172" s="475" t="str">
        <f t="shared" si="566"/>
        <v/>
      </c>
      <c r="J5172" s="471">
        <f>'Potential Projects'!D5173</f>
        <v>19.800223077823084</v>
      </c>
      <c r="K5172" s="471">
        <f>'Potential Projects'!E5173</f>
        <v>52.992820468716403</v>
      </c>
      <c r="L5172" s="476">
        <f t="shared" si="567"/>
        <v>979.20695645346041</v>
      </c>
      <c r="M5172" s="471">
        <f t="shared" si="570"/>
        <v>1591.124916816126</v>
      </c>
      <c r="N5172" s="467">
        <f t="shared" si="568"/>
        <v>0</v>
      </c>
      <c r="O5172" s="475" t="str">
        <f t="shared" si="569"/>
        <v/>
      </c>
    </row>
    <row r="5173" spans="1:15" hidden="1">
      <c r="A5173" s="475">
        <f t="shared" si="564"/>
        <v>43678</v>
      </c>
      <c r="B5173" s="475">
        <v>43681</v>
      </c>
      <c r="C5173" s="467">
        <v>12</v>
      </c>
      <c r="D5173" s="467">
        <v>1130</v>
      </c>
      <c r="E5173" s="467">
        <v>8</v>
      </c>
      <c r="F5173" s="467">
        <v>19</v>
      </c>
      <c r="G5173" s="467">
        <f t="array" ref="G5173">MAX(IF($A$2:$A$8761=A5173,$D$2:$D$8761))</f>
        <v>1656</v>
      </c>
      <c r="H5173" s="467">
        <f t="shared" si="565"/>
        <v>0</v>
      </c>
      <c r="I5173" s="475" t="str">
        <f t="shared" si="566"/>
        <v/>
      </c>
      <c r="J5173" s="471">
        <f>'Potential Projects'!D5174</f>
        <v>18.921215183734681</v>
      </c>
      <c r="K5173" s="471">
        <f>'Potential Projects'!E5174</f>
        <v>27.987380885831001</v>
      </c>
      <c r="L5173" s="476">
        <f t="shared" si="567"/>
        <v>1056.0914039304344</v>
      </c>
      <c r="M5173" s="471">
        <f t="shared" si="570"/>
        <v>1591.124916816126</v>
      </c>
      <c r="N5173" s="467">
        <f t="shared" si="568"/>
        <v>0</v>
      </c>
      <c r="O5173" s="475" t="str">
        <f t="shared" si="569"/>
        <v/>
      </c>
    </row>
    <row r="5174" spans="1:15" hidden="1">
      <c r="A5174" s="475">
        <f t="shared" si="564"/>
        <v>43678</v>
      </c>
      <c r="B5174" s="475">
        <v>43681</v>
      </c>
      <c r="C5174" s="467">
        <v>13</v>
      </c>
      <c r="D5174" s="467">
        <v>1182</v>
      </c>
      <c r="E5174" s="467">
        <v>10</v>
      </c>
      <c r="F5174" s="467">
        <v>18</v>
      </c>
      <c r="G5174" s="467">
        <f t="array" ref="G5174">MAX(IF($A$2:$A$8761=A5174,$D$2:$D$8761))</f>
        <v>1656</v>
      </c>
      <c r="H5174" s="467">
        <f t="shared" si="565"/>
        <v>0</v>
      </c>
      <c r="I5174" s="475" t="str">
        <f t="shared" si="566"/>
        <v/>
      </c>
      <c r="J5174" s="471">
        <f>'Potential Projects'!D5175</f>
        <v>16.689529636184556</v>
      </c>
      <c r="K5174" s="471">
        <f>'Potential Projects'!E5175</f>
        <v>38.69952784347452</v>
      </c>
      <c r="L5174" s="476">
        <f t="shared" si="567"/>
        <v>1098.610942520341</v>
      </c>
      <c r="M5174" s="471">
        <f t="shared" si="570"/>
        <v>1591.124916816126</v>
      </c>
      <c r="N5174" s="467">
        <f t="shared" si="568"/>
        <v>0</v>
      </c>
      <c r="O5174" s="475" t="str">
        <f t="shared" si="569"/>
        <v/>
      </c>
    </row>
    <row r="5175" spans="1:15" hidden="1">
      <c r="A5175" s="475">
        <f t="shared" si="564"/>
        <v>43678</v>
      </c>
      <c r="B5175" s="475">
        <v>43681</v>
      </c>
      <c r="C5175" s="467">
        <v>14</v>
      </c>
      <c r="D5175" s="467">
        <v>1215</v>
      </c>
      <c r="E5175" s="467">
        <v>8</v>
      </c>
      <c r="F5175" s="467">
        <v>19</v>
      </c>
      <c r="G5175" s="467">
        <f t="array" ref="G5175">MAX(IF($A$2:$A$8761=A5175,$D$2:$D$8761))</f>
        <v>1656</v>
      </c>
      <c r="H5175" s="467">
        <f t="shared" si="565"/>
        <v>0</v>
      </c>
      <c r="I5175" s="475" t="str">
        <f t="shared" si="566"/>
        <v/>
      </c>
      <c r="J5175" s="471">
        <f>'Potential Projects'!D5176</f>
        <v>9.2929137828821826</v>
      </c>
      <c r="K5175" s="471">
        <f>'Potential Projects'!E5176</f>
        <v>97.689867716620086</v>
      </c>
      <c r="L5175" s="476">
        <f t="shared" si="567"/>
        <v>1081.0172185004978</v>
      </c>
      <c r="M5175" s="471">
        <f t="shared" si="570"/>
        <v>1591.124916816126</v>
      </c>
      <c r="N5175" s="467">
        <f t="shared" si="568"/>
        <v>0</v>
      </c>
      <c r="O5175" s="475" t="str">
        <f t="shared" si="569"/>
        <v/>
      </c>
    </row>
    <row r="5176" spans="1:15" hidden="1">
      <c r="A5176" s="475">
        <f t="shared" si="564"/>
        <v>43678</v>
      </c>
      <c r="B5176" s="475">
        <v>43681</v>
      </c>
      <c r="C5176" s="467">
        <v>15</v>
      </c>
      <c r="D5176" s="467">
        <v>1279</v>
      </c>
      <c r="E5176" s="467">
        <v>7</v>
      </c>
      <c r="F5176" s="467">
        <v>18</v>
      </c>
      <c r="G5176" s="467">
        <f t="array" ref="G5176">MAX(IF($A$2:$A$8761=A5176,$D$2:$D$8761))</f>
        <v>1656</v>
      </c>
      <c r="H5176" s="467">
        <f t="shared" si="565"/>
        <v>0</v>
      </c>
      <c r="I5176" s="475" t="str">
        <f t="shared" si="566"/>
        <v/>
      </c>
      <c r="J5176" s="471">
        <f>'Potential Projects'!D5177</f>
        <v>12.730571969507844</v>
      </c>
      <c r="K5176" s="471">
        <f>'Potential Projects'!E5177</f>
        <v>70.494124973124059</v>
      </c>
      <c r="L5176" s="476">
        <f t="shared" si="567"/>
        <v>1170.7753030573681</v>
      </c>
      <c r="M5176" s="471">
        <f t="shared" si="570"/>
        <v>1591.124916816126</v>
      </c>
      <c r="N5176" s="467">
        <f t="shared" si="568"/>
        <v>0</v>
      </c>
      <c r="O5176" s="475" t="str">
        <f t="shared" si="569"/>
        <v/>
      </c>
    </row>
    <row r="5177" spans="1:15" hidden="1">
      <c r="A5177" s="475">
        <f t="shared" si="564"/>
        <v>43678</v>
      </c>
      <c r="B5177" s="475">
        <v>43681</v>
      </c>
      <c r="C5177" s="467">
        <v>16</v>
      </c>
      <c r="D5177" s="467">
        <v>1336</v>
      </c>
      <c r="E5177" s="467">
        <v>11</v>
      </c>
      <c r="F5177" s="467">
        <v>18</v>
      </c>
      <c r="G5177" s="467">
        <f t="array" ref="G5177">MAX(IF($A$2:$A$8761=A5177,$D$2:$D$8761))</f>
        <v>1656</v>
      </c>
      <c r="H5177" s="467">
        <f t="shared" si="565"/>
        <v>0</v>
      </c>
      <c r="I5177" s="475" t="str">
        <f t="shared" si="566"/>
        <v/>
      </c>
      <c r="J5177" s="471">
        <f>'Potential Projects'!D5178</f>
        <v>7.0803337468504441</v>
      </c>
      <c r="K5177" s="471">
        <f>'Potential Projects'!E5178</f>
        <v>7.0191393786282523</v>
      </c>
      <c r="L5177" s="476">
        <f t="shared" si="567"/>
        <v>1292.9005268745211</v>
      </c>
      <c r="M5177" s="471">
        <f t="shared" si="570"/>
        <v>1591.124916816126</v>
      </c>
      <c r="N5177" s="467">
        <f t="shared" si="568"/>
        <v>0</v>
      </c>
      <c r="O5177" s="475" t="str">
        <f t="shared" si="569"/>
        <v/>
      </c>
    </row>
    <row r="5178" spans="1:15" hidden="1">
      <c r="A5178" s="475">
        <f t="shared" si="564"/>
        <v>43678</v>
      </c>
      <c r="B5178" s="475">
        <v>43681</v>
      </c>
      <c r="C5178" s="467">
        <v>17</v>
      </c>
      <c r="D5178" s="467">
        <v>1353</v>
      </c>
      <c r="E5178" s="467">
        <v>11</v>
      </c>
      <c r="F5178" s="467">
        <v>18</v>
      </c>
      <c r="G5178" s="467">
        <f t="array" ref="G5178">MAX(IF($A$2:$A$8761=A5178,$D$2:$D$8761))</f>
        <v>1656</v>
      </c>
      <c r="H5178" s="467">
        <f t="shared" si="565"/>
        <v>0</v>
      </c>
      <c r="I5178" s="475" t="str">
        <f t="shared" si="566"/>
        <v/>
      </c>
      <c r="J5178" s="471">
        <f>'Potential Projects'!D5179</f>
        <v>7.6035108334431492</v>
      </c>
      <c r="K5178" s="471">
        <f>'Potential Projects'!E5179</f>
        <v>20.332271339496881</v>
      </c>
      <c r="L5178" s="476">
        <f t="shared" si="567"/>
        <v>1296.06421782706</v>
      </c>
      <c r="M5178" s="471">
        <f t="shared" si="570"/>
        <v>1591.124916816126</v>
      </c>
      <c r="N5178" s="467">
        <f t="shared" si="568"/>
        <v>0</v>
      </c>
      <c r="O5178" s="475" t="str">
        <f t="shared" si="569"/>
        <v/>
      </c>
    </row>
    <row r="5179" spans="1:15" hidden="1">
      <c r="A5179" s="475">
        <f t="shared" si="564"/>
        <v>43678</v>
      </c>
      <c r="B5179" s="475">
        <v>43681</v>
      </c>
      <c r="C5179" s="467">
        <v>18</v>
      </c>
      <c r="D5179" s="467">
        <v>1385</v>
      </c>
      <c r="E5179" s="467">
        <v>6</v>
      </c>
      <c r="F5179" s="467">
        <v>16</v>
      </c>
      <c r="G5179" s="467">
        <f t="array" ref="G5179">MAX(IF($A$2:$A$8761=A5179,$D$2:$D$8761))</f>
        <v>1656</v>
      </c>
      <c r="H5179" s="467">
        <f t="shared" si="565"/>
        <v>0</v>
      </c>
      <c r="I5179" s="475" t="str">
        <f t="shared" si="566"/>
        <v/>
      </c>
      <c r="J5179" s="471">
        <f>'Potential Projects'!D5180</f>
        <v>9.737560440528199</v>
      </c>
      <c r="K5179" s="471">
        <f>'Potential Projects'!E5180</f>
        <v>24.597886744786067</v>
      </c>
      <c r="L5179" s="476">
        <f t="shared" si="567"/>
        <v>1328.6645528146857</v>
      </c>
      <c r="M5179" s="471">
        <f t="shared" si="570"/>
        <v>1591.124916816126</v>
      </c>
      <c r="N5179" s="467">
        <f t="shared" si="568"/>
        <v>0</v>
      </c>
      <c r="O5179" s="475" t="str">
        <f t="shared" si="569"/>
        <v/>
      </c>
    </row>
    <row r="5180" spans="1:15" hidden="1">
      <c r="A5180" s="475">
        <f t="shared" si="564"/>
        <v>43678</v>
      </c>
      <c r="B5180" s="475">
        <v>43681</v>
      </c>
      <c r="C5180" s="467">
        <v>19</v>
      </c>
      <c r="D5180" s="467">
        <v>1381</v>
      </c>
      <c r="E5180" s="467">
        <v>6</v>
      </c>
      <c r="F5180" s="467">
        <v>10</v>
      </c>
      <c r="G5180" s="467">
        <f t="array" ref="G5180">MAX(IF($A$2:$A$8761=A5180,$D$2:$D$8761))</f>
        <v>1656</v>
      </c>
      <c r="H5180" s="467">
        <f t="shared" si="565"/>
        <v>0</v>
      </c>
      <c r="I5180" s="475" t="str">
        <f t="shared" si="566"/>
        <v/>
      </c>
      <c r="J5180" s="471">
        <f>'Potential Projects'!D5181</f>
        <v>14.755043125563843</v>
      </c>
      <c r="K5180" s="471">
        <f>'Potential Projects'!E5181</f>
        <v>53.676507955278439</v>
      </c>
      <c r="L5180" s="476">
        <f t="shared" si="567"/>
        <v>1296.5684489191578</v>
      </c>
      <c r="M5180" s="471">
        <f t="shared" si="570"/>
        <v>1591.124916816126</v>
      </c>
      <c r="N5180" s="467">
        <f t="shared" si="568"/>
        <v>0</v>
      </c>
      <c r="O5180" s="475" t="str">
        <f t="shared" si="569"/>
        <v/>
      </c>
    </row>
    <row r="5181" spans="1:15" hidden="1">
      <c r="A5181" s="475">
        <f t="shared" si="564"/>
        <v>43678</v>
      </c>
      <c r="B5181" s="475">
        <v>43681</v>
      </c>
      <c r="C5181" s="467">
        <v>20</v>
      </c>
      <c r="D5181" s="467">
        <v>1356</v>
      </c>
      <c r="E5181" s="467">
        <v>2</v>
      </c>
      <c r="F5181" s="467">
        <v>2</v>
      </c>
      <c r="G5181" s="467">
        <f t="array" ref="G5181">MAX(IF($A$2:$A$8761=A5181,$D$2:$D$8761))</f>
        <v>1656</v>
      </c>
      <c r="H5181" s="467">
        <f t="shared" si="565"/>
        <v>0</v>
      </c>
      <c r="I5181" s="475" t="str">
        <f t="shared" si="566"/>
        <v/>
      </c>
      <c r="J5181" s="471">
        <f>'Potential Projects'!D5182</f>
        <v>44.761705418253911</v>
      </c>
      <c r="K5181" s="471">
        <f>'Potential Projects'!E5182</f>
        <v>15.307090088153085</v>
      </c>
      <c r="L5181" s="476">
        <f t="shared" si="567"/>
        <v>1291.931204493593</v>
      </c>
      <c r="M5181" s="471">
        <f t="shared" si="570"/>
        <v>1591.124916816126</v>
      </c>
      <c r="N5181" s="467">
        <f t="shared" si="568"/>
        <v>0</v>
      </c>
      <c r="O5181" s="475" t="str">
        <f t="shared" si="569"/>
        <v/>
      </c>
    </row>
    <row r="5182" spans="1:15" hidden="1">
      <c r="A5182" s="475">
        <f t="shared" si="564"/>
        <v>43678</v>
      </c>
      <c r="B5182" s="475">
        <v>43681</v>
      </c>
      <c r="C5182" s="467">
        <v>21</v>
      </c>
      <c r="D5182" s="467">
        <v>1297</v>
      </c>
      <c r="E5182" s="467">
        <v>1</v>
      </c>
      <c r="F5182" s="467">
        <v>0</v>
      </c>
      <c r="G5182" s="467">
        <f t="array" ref="G5182">MAX(IF($A$2:$A$8761=A5182,$D$2:$D$8761))</f>
        <v>1656</v>
      </c>
      <c r="H5182" s="467">
        <f t="shared" si="565"/>
        <v>0</v>
      </c>
      <c r="I5182" s="475" t="str">
        <f t="shared" si="566"/>
        <v/>
      </c>
      <c r="J5182" s="471">
        <f>'Potential Projects'!D5183</f>
        <v>60.133688554474922</v>
      </c>
      <c r="K5182" s="471">
        <f>'Potential Projects'!E5183</f>
        <v>12.552783863685228</v>
      </c>
      <c r="L5182" s="476">
        <f t="shared" si="567"/>
        <v>1223.3135275818399</v>
      </c>
      <c r="M5182" s="471">
        <f t="shared" si="570"/>
        <v>1591.124916816126</v>
      </c>
      <c r="N5182" s="467">
        <f t="shared" si="568"/>
        <v>0</v>
      </c>
      <c r="O5182" s="475" t="str">
        <f t="shared" si="569"/>
        <v/>
      </c>
    </row>
    <row r="5183" spans="1:15" hidden="1">
      <c r="A5183" s="475">
        <f t="shared" si="564"/>
        <v>43678</v>
      </c>
      <c r="B5183" s="475">
        <v>43681</v>
      </c>
      <c r="C5183" s="467">
        <v>22</v>
      </c>
      <c r="D5183" s="467">
        <v>1197</v>
      </c>
      <c r="E5183" s="467">
        <v>0</v>
      </c>
      <c r="F5183" s="467">
        <v>0</v>
      </c>
      <c r="G5183" s="467">
        <f t="array" ref="G5183">MAX(IF($A$2:$A$8761=A5183,$D$2:$D$8761))</f>
        <v>1656</v>
      </c>
      <c r="H5183" s="467">
        <f t="shared" si="565"/>
        <v>0</v>
      </c>
      <c r="I5183" s="475" t="str">
        <f t="shared" si="566"/>
        <v/>
      </c>
      <c r="J5183" s="471">
        <f>'Potential Projects'!D5184</f>
        <v>43.487623889525388</v>
      </c>
      <c r="K5183" s="471">
        <f>'Potential Projects'!E5184</f>
        <v>0.53193076757686519</v>
      </c>
      <c r="L5183" s="476">
        <f t="shared" si="567"/>
        <v>1152.9804453428978</v>
      </c>
      <c r="M5183" s="471">
        <f t="shared" si="570"/>
        <v>1591.124916816126</v>
      </c>
      <c r="N5183" s="467">
        <f t="shared" si="568"/>
        <v>0</v>
      </c>
      <c r="O5183" s="475" t="str">
        <f t="shared" si="569"/>
        <v/>
      </c>
    </row>
    <row r="5184" spans="1:15" hidden="1">
      <c r="A5184" s="475">
        <f t="shared" si="564"/>
        <v>43678</v>
      </c>
      <c r="B5184" s="475">
        <v>43681</v>
      </c>
      <c r="C5184" s="467">
        <v>23</v>
      </c>
      <c r="D5184" s="467">
        <v>1104</v>
      </c>
      <c r="E5184" s="467">
        <v>0</v>
      </c>
      <c r="F5184" s="467">
        <v>0</v>
      </c>
      <c r="G5184" s="467">
        <f t="array" ref="G5184">MAX(IF($A$2:$A$8761=A5184,$D$2:$D$8761))</f>
        <v>1656</v>
      </c>
      <c r="H5184" s="467">
        <f t="shared" si="565"/>
        <v>0</v>
      </c>
      <c r="I5184" s="475" t="str">
        <f t="shared" si="566"/>
        <v/>
      </c>
      <c r="J5184" s="471">
        <f>'Potential Projects'!D5185</f>
        <v>35.882434272124748</v>
      </c>
      <c r="K5184" s="471">
        <f>'Potential Projects'!E5185</f>
        <v>0.42241560954633411</v>
      </c>
      <c r="L5184" s="476">
        <f t="shared" si="567"/>
        <v>1067.6951501183289</v>
      </c>
      <c r="M5184" s="471">
        <f t="shared" si="570"/>
        <v>1591.124916816126</v>
      </c>
      <c r="N5184" s="467">
        <f t="shared" si="568"/>
        <v>0</v>
      </c>
      <c r="O5184" s="475" t="str">
        <f t="shared" si="569"/>
        <v/>
      </c>
    </row>
    <row r="5185" spans="1:15" hidden="1">
      <c r="A5185" s="475">
        <f t="shared" si="564"/>
        <v>43678</v>
      </c>
      <c r="B5185" s="475">
        <v>43681</v>
      </c>
      <c r="C5185" s="467">
        <v>24</v>
      </c>
      <c r="D5185" s="467">
        <v>978</v>
      </c>
      <c r="E5185" s="467">
        <v>10</v>
      </c>
      <c r="F5185" s="467">
        <v>0</v>
      </c>
      <c r="G5185" s="467">
        <f t="array" ref="G5185">MAX(IF($A$2:$A$8761=A5185,$D$2:$D$8761))</f>
        <v>1656</v>
      </c>
      <c r="H5185" s="467">
        <f t="shared" si="565"/>
        <v>0</v>
      </c>
      <c r="I5185" s="475" t="str">
        <f t="shared" si="566"/>
        <v/>
      </c>
      <c r="J5185" s="471">
        <f>'Potential Projects'!D5186</f>
        <v>37.250477642894431</v>
      </c>
      <c r="K5185" s="471">
        <f>'Potential Projects'!E5186</f>
        <v>5.1628574500107514E-2</v>
      </c>
      <c r="L5185" s="476">
        <f t="shared" si="567"/>
        <v>930.69789378260543</v>
      </c>
      <c r="M5185" s="471">
        <f t="shared" si="570"/>
        <v>1591.124916816126</v>
      </c>
      <c r="N5185" s="467">
        <f t="shared" si="568"/>
        <v>0</v>
      </c>
      <c r="O5185" s="475" t="str">
        <f t="shared" si="569"/>
        <v/>
      </c>
    </row>
    <row r="5186" spans="1:15" hidden="1">
      <c r="A5186" s="475">
        <f t="shared" ref="A5186:A5249" si="571">DATE(YEAR(B5186),MONTH(B5186),1)</f>
        <v>43678</v>
      </c>
      <c r="B5186" s="475">
        <v>43682</v>
      </c>
      <c r="C5186" s="467">
        <v>1</v>
      </c>
      <c r="D5186" s="467">
        <v>895</v>
      </c>
      <c r="E5186" s="467">
        <v>13</v>
      </c>
      <c r="F5186" s="467">
        <v>0</v>
      </c>
      <c r="G5186" s="467">
        <f t="array" ref="G5186">MAX(IF($A$2:$A$8761=A5186,$D$2:$D$8761))</f>
        <v>1656</v>
      </c>
      <c r="H5186" s="467">
        <f t="shared" ref="H5186:H5249" si="572">IF(G5186=D5186,1,0)</f>
        <v>0</v>
      </c>
      <c r="I5186" s="475" t="str">
        <f t="shared" ref="I5186:I5249" si="573">IF(D5186=G5186,B5186,"")</f>
        <v/>
      </c>
      <c r="J5186" s="471">
        <f>'Potential Projects'!D5187</f>
        <v>43.139468221362151</v>
      </c>
      <c r="K5186" s="471">
        <f>'Potential Projects'!E5187</f>
        <v>0.47560868630402064</v>
      </c>
      <c r="L5186" s="476">
        <f t="shared" ref="L5186:L5249" si="574">D5186-E5186-F5186-J5186-K5186</f>
        <v>838.38492309233391</v>
      </c>
      <c r="M5186" s="471">
        <f t="shared" si="570"/>
        <v>1591.124916816126</v>
      </c>
      <c r="N5186" s="467">
        <f t="shared" ref="N5186:N5249" si="575">IF(M5186=L5186,1,0)</f>
        <v>0</v>
      </c>
      <c r="O5186" s="475" t="str">
        <f t="shared" ref="O5186:O5249" si="576">IF(L5186=M5186,B5186,"")</f>
        <v/>
      </c>
    </row>
    <row r="5187" spans="1:15" hidden="1">
      <c r="A5187" s="475">
        <f t="shared" si="571"/>
        <v>43678</v>
      </c>
      <c r="B5187" s="475">
        <v>43682</v>
      </c>
      <c r="C5187" s="467">
        <v>2</v>
      </c>
      <c r="D5187" s="467">
        <v>847</v>
      </c>
      <c r="E5187" s="467">
        <v>7</v>
      </c>
      <c r="F5187" s="467">
        <v>0</v>
      </c>
      <c r="G5187" s="467">
        <f t="array" ref="G5187">MAX(IF($A$2:$A$8761=A5187,$D$2:$D$8761))</f>
        <v>1656</v>
      </c>
      <c r="H5187" s="467">
        <f t="shared" si="572"/>
        <v>0</v>
      </c>
      <c r="I5187" s="475" t="str">
        <f t="shared" si="573"/>
        <v/>
      </c>
      <c r="J5187" s="471">
        <f>'Potential Projects'!D5188</f>
        <v>44.498006628120812</v>
      </c>
      <c r="K5187" s="471">
        <f>'Potential Projects'!E5188</f>
        <v>2.375696678133735</v>
      </c>
      <c r="L5187" s="476">
        <f t="shared" si="574"/>
        <v>793.12629669374542</v>
      </c>
      <c r="M5187" s="471">
        <f t="shared" si="570"/>
        <v>1591.124916816126</v>
      </c>
      <c r="N5187" s="467">
        <f t="shared" si="575"/>
        <v>0</v>
      </c>
      <c r="O5187" s="475" t="str">
        <f t="shared" si="576"/>
        <v/>
      </c>
    </row>
    <row r="5188" spans="1:15" hidden="1">
      <c r="A5188" s="475">
        <f t="shared" si="571"/>
        <v>43678</v>
      </c>
      <c r="B5188" s="475">
        <v>43682</v>
      </c>
      <c r="C5188" s="467">
        <v>3</v>
      </c>
      <c r="D5188" s="467">
        <v>833</v>
      </c>
      <c r="E5188" s="467">
        <v>4</v>
      </c>
      <c r="F5188" s="467">
        <v>0</v>
      </c>
      <c r="G5188" s="467">
        <f t="array" ref="G5188">MAX(IF($A$2:$A$8761=A5188,$D$2:$D$8761))</f>
        <v>1656</v>
      </c>
      <c r="H5188" s="467">
        <f t="shared" si="572"/>
        <v>0</v>
      </c>
      <c r="I5188" s="475" t="str">
        <f t="shared" si="573"/>
        <v/>
      </c>
      <c r="J5188" s="471">
        <f>'Potential Projects'!D5189</f>
        <v>19.105052478600559</v>
      </c>
      <c r="K5188" s="471">
        <f>'Potential Projects'!E5189</f>
        <v>9.0569035691249198</v>
      </c>
      <c r="L5188" s="476">
        <f t="shared" si="574"/>
        <v>800.83804395227457</v>
      </c>
      <c r="M5188" s="471">
        <f t="shared" si="570"/>
        <v>1591.124916816126</v>
      </c>
      <c r="N5188" s="467">
        <f t="shared" si="575"/>
        <v>0</v>
      </c>
      <c r="O5188" s="475" t="str">
        <f t="shared" si="576"/>
        <v/>
      </c>
    </row>
    <row r="5189" spans="1:15" hidden="1">
      <c r="A5189" s="475">
        <f t="shared" si="571"/>
        <v>43678</v>
      </c>
      <c r="B5189" s="475">
        <v>43682</v>
      </c>
      <c r="C5189" s="467">
        <v>4</v>
      </c>
      <c r="D5189" s="467">
        <v>835</v>
      </c>
      <c r="E5189" s="467">
        <v>5</v>
      </c>
      <c r="F5189" s="467">
        <v>0</v>
      </c>
      <c r="G5189" s="467">
        <f t="array" ref="G5189">MAX(IF($A$2:$A$8761=A5189,$D$2:$D$8761))</f>
        <v>1656</v>
      </c>
      <c r="H5189" s="467">
        <f t="shared" si="572"/>
        <v>0</v>
      </c>
      <c r="I5189" s="475" t="str">
        <f t="shared" si="573"/>
        <v/>
      </c>
      <c r="J5189" s="471">
        <f>'Potential Projects'!D5190</f>
        <v>12.661727202083664</v>
      </c>
      <c r="K5189" s="471">
        <f>'Potential Projects'!E5190</f>
        <v>18.150572941302944</v>
      </c>
      <c r="L5189" s="476">
        <f t="shared" si="574"/>
        <v>799.18769985661345</v>
      </c>
      <c r="M5189" s="471">
        <f t="shared" si="570"/>
        <v>1591.124916816126</v>
      </c>
      <c r="N5189" s="467">
        <f t="shared" si="575"/>
        <v>0</v>
      </c>
      <c r="O5189" s="475" t="str">
        <f t="shared" si="576"/>
        <v/>
      </c>
    </row>
    <row r="5190" spans="1:15" hidden="1">
      <c r="A5190" s="475">
        <f t="shared" si="571"/>
        <v>43678</v>
      </c>
      <c r="B5190" s="475">
        <v>43682</v>
      </c>
      <c r="C5190" s="467">
        <v>5</v>
      </c>
      <c r="D5190" s="467">
        <v>838</v>
      </c>
      <c r="E5190" s="467">
        <v>6</v>
      </c>
      <c r="F5190" s="467">
        <v>0</v>
      </c>
      <c r="G5190" s="467">
        <f t="array" ref="G5190">MAX(IF($A$2:$A$8761=A5190,$D$2:$D$8761))</f>
        <v>1656</v>
      </c>
      <c r="H5190" s="467">
        <f t="shared" si="572"/>
        <v>0</v>
      </c>
      <c r="I5190" s="475" t="str">
        <f t="shared" si="573"/>
        <v/>
      </c>
      <c r="J5190" s="471">
        <f>'Potential Projects'!D5191</f>
        <v>30.872503346193938</v>
      </c>
      <c r="K5190" s="471">
        <f>'Potential Projects'!E5191</f>
        <v>20.808662276929692</v>
      </c>
      <c r="L5190" s="476">
        <f t="shared" si="574"/>
        <v>780.31883437687634</v>
      </c>
      <c r="M5190" s="471">
        <f t="shared" si="570"/>
        <v>1591.124916816126</v>
      </c>
      <c r="N5190" s="467">
        <f t="shared" si="575"/>
        <v>0</v>
      </c>
      <c r="O5190" s="475" t="str">
        <f t="shared" si="576"/>
        <v/>
      </c>
    </row>
    <row r="5191" spans="1:15" hidden="1">
      <c r="A5191" s="475">
        <f t="shared" si="571"/>
        <v>43678</v>
      </c>
      <c r="B5191" s="475">
        <v>43682</v>
      </c>
      <c r="C5191" s="467">
        <v>6</v>
      </c>
      <c r="D5191" s="467">
        <v>896</v>
      </c>
      <c r="E5191" s="467">
        <v>5</v>
      </c>
      <c r="F5191" s="467">
        <v>0</v>
      </c>
      <c r="G5191" s="467">
        <f t="array" ref="G5191">MAX(IF($A$2:$A$8761=A5191,$D$2:$D$8761))</f>
        <v>1656</v>
      </c>
      <c r="H5191" s="467">
        <f t="shared" si="572"/>
        <v>0</v>
      </c>
      <c r="I5191" s="475" t="str">
        <f t="shared" si="573"/>
        <v/>
      </c>
      <c r="J5191" s="471">
        <f>'Potential Projects'!D5192</f>
        <v>32.710069725803969</v>
      </c>
      <c r="K5191" s="471">
        <f>'Potential Projects'!E5192</f>
        <v>27.873172221027733</v>
      </c>
      <c r="L5191" s="476">
        <f t="shared" si="574"/>
        <v>830.41675805316834</v>
      </c>
      <c r="M5191" s="471">
        <f t="shared" si="570"/>
        <v>1591.124916816126</v>
      </c>
      <c r="N5191" s="467">
        <f t="shared" si="575"/>
        <v>0</v>
      </c>
      <c r="O5191" s="475" t="str">
        <f t="shared" si="576"/>
        <v/>
      </c>
    </row>
    <row r="5192" spans="1:15" hidden="1">
      <c r="A5192" s="475">
        <f t="shared" si="571"/>
        <v>43678</v>
      </c>
      <c r="B5192" s="475">
        <v>43682</v>
      </c>
      <c r="C5192" s="467">
        <v>7</v>
      </c>
      <c r="D5192" s="467">
        <v>969</v>
      </c>
      <c r="E5192" s="467">
        <v>4</v>
      </c>
      <c r="F5192" s="467">
        <v>4</v>
      </c>
      <c r="G5192" s="467">
        <f t="array" ref="G5192">MAX(IF($A$2:$A$8761=A5192,$D$2:$D$8761))</f>
        <v>1656</v>
      </c>
      <c r="H5192" s="467">
        <f t="shared" si="572"/>
        <v>0</v>
      </c>
      <c r="I5192" s="475" t="str">
        <f t="shared" si="573"/>
        <v/>
      </c>
      <c r="J5192" s="471">
        <f>'Potential Projects'!D5193</f>
        <v>22.66404238773416</v>
      </c>
      <c r="K5192" s="471">
        <f>'Potential Projects'!E5193</f>
        <v>15.432250268759406</v>
      </c>
      <c r="L5192" s="476">
        <f t="shared" si="574"/>
        <v>922.90370734350643</v>
      </c>
      <c r="M5192" s="471">
        <f t="shared" si="570"/>
        <v>1591.124916816126</v>
      </c>
      <c r="N5192" s="467">
        <f t="shared" si="575"/>
        <v>0</v>
      </c>
      <c r="O5192" s="475" t="str">
        <f t="shared" si="576"/>
        <v/>
      </c>
    </row>
    <row r="5193" spans="1:15" hidden="1">
      <c r="A5193" s="475">
        <f t="shared" si="571"/>
        <v>43678</v>
      </c>
      <c r="B5193" s="475">
        <v>43682</v>
      </c>
      <c r="C5193" s="467">
        <v>8</v>
      </c>
      <c r="D5193" s="467">
        <v>1047</v>
      </c>
      <c r="E5193" s="467">
        <v>5</v>
      </c>
      <c r="F5193" s="467">
        <v>15</v>
      </c>
      <c r="G5193" s="467">
        <f t="array" ref="G5193">MAX(IF($A$2:$A$8761=A5193,$D$2:$D$8761))</f>
        <v>1656</v>
      </c>
      <c r="H5193" s="467">
        <f t="shared" si="572"/>
        <v>0</v>
      </c>
      <c r="I5193" s="475" t="str">
        <f t="shared" si="573"/>
        <v/>
      </c>
      <c r="J5193" s="471">
        <f>'Potential Projects'!D5194</f>
        <v>1.2732627803703813</v>
      </c>
      <c r="K5193" s="471">
        <f>'Potential Projects'!E5194</f>
        <v>12.14053751881316</v>
      </c>
      <c r="L5193" s="476">
        <f t="shared" si="574"/>
        <v>1013.5861997008163</v>
      </c>
      <c r="M5193" s="471">
        <f t="shared" si="570"/>
        <v>1591.124916816126</v>
      </c>
      <c r="N5193" s="467">
        <f t="shared" si="575"/>
        <v>0</v>
      </c>
      <c r="O5193" s="475" t="str">
        <f t="shared" si="576"/>
        <v/>
      </c>
    </row>
    <row r="5194" spans="1:15" hidden="1">
      <c r="A5194" s="475">
        <f t="shared" si="571"/>
        <v>43678</v>
      </c>
      <c r="B5194" s="475">
        <v>43682</v>
      </c>
      <c r="C5194" s="467">
        <v>9</v>
      </c>
      <c r="D5194" s="467">
        <v>1125</v>
      </c>
      <c r="E5194" s="467">
        <v>4</v>
      </c>
      <c r="F5194" s="467">
        <v>18</v>
      </c>
      <c r="G5194" s="467">
        <f t="array" ref="G5194">MAX(IF($A$2:$A$8761=A5194,$D$2:$D$8761))</f>
        <v>1656</v>
      </c>
      <c r="H5194" s="467">
        <f t="shared" si="572"/>
        <v>0</v>
      </c>
      <c r="I5194" s="475" t="str">
        <f t="shared" si="573"/>
        <v/>
      </c>
      <c r="J5194" s="471">
        <f>'Potential Projects'!D5195</f>
        <v>5.8764878150981997E-2</v>
      </c>
      <c r="K5194" s="471">
        <f>'Potential Projects'!E5195</f>
        <v>7.0113168673403576</v>
      </c>
      <c r="L5194" s="476">
        <f t="shared" si="574"/>
        <v>1095.9299182545087</v>
      </c>
      <c r="M5194" s="471">
        <f t="shared" si="570"/>
        <v>1591.124916816126</v>
      </c>
      <c r="N5194" s="467">
        <f t="shared" si="575"/>
        <v>0</v>
      </c>
      <c r="O5194" s="475" t="str">
        <f t="shared" si="576"/>
        <v/>
      </c>
    </row>
    <row r="5195" spans="1:15" hidden="1">
      <c r="A5195" s="475">
        <f t="shared" si="571"/>
        <v>43678</v>
      </c>
      <c r="B5195" s="475">
        <v>43682</v>
      </c>
      <c r="C5195" s="467">
        <v>10</v>
      </c>
      <c r="D5195" s="467">
        <v>1178</v>
      </c>
      <c r="E5195" s="467">
        <v>2</v>
      </c>
      <c r="F5195" s="467">
        <v>19</v>
      </c>
      <c r="G5195" s="467">
        <f t="array" ref="G5195">MAX(IF($A$2:$A$8761=A5195,$D$2:$D$8761))</f>
        <v>1656</v>
      </c>
      <c r="H5195" s="467">
        <f t="shared" si="572"/>
        <v>0</v>
      </c>
      <c r="I5195" s="475" t="str">
        <f t="shared" si="573"/>
        <v/>
      </c>
      <c r="J5195" s="471">
        <f>'Potential Projects'!D5196</f>
        <v>1.4402712105322939E-2</v>
      </c>
      <c r="K5195" s="471">
        <f>'Potential Projects'!E5196</f>
        <v>5.645506396473877</v>
      </c>
      <c r="L5195" s="476">
        <f t="shared" si="574"/>
        <v>1151.3400908914209</v>
      </c>
      <c r="M5195" s="471">
        <f t="shared" si="570"/>
        <v>1591.124916816126</v>
      </c>
      <c r="N5195" s="467">
        <f t="shared" si="575"/>
        <v>0</v>
      </c>
      <c r="O5195" s="475" t="str">
        <f t="shared" si="576"/>
        <v/>
      </c>
    </row>
    <row r="5196" spans="1:15" hidden="1">
      <c r="A5196" s="475">
        <f t="shared" si="571"/>
        <v>43678</v>
      </c>
      <c r="B5196" s="475">
        <v>43682</v>
      </c>
      <c r="C5196" s="467">
        <v>11</v>
      </c>
      <c r="D5196" s="467">
        <v>1251</v>
      </c>
      <c r="E5196" s="467">
        <v>3</v>
      </c>
      <c r="F5196" s="467">
        <v>19</v>
      </c>
      <c r="G5196" s="467">
        <f t="array" ref="G5196">MAX(IF($A$2:$A$8761=A5196,$D$2:$D$8761))</f>
        <v>1656</v>
      </c>
      <c r="H5196" s="467">
        <f t="shared" si="572"/>
        <v>0</v>
      </c>
      <c r="I5196" s="475" t="str">
        <f t="shared" si="573"/>
        <v/>
      </c>
      <c r="J5196" s="471">
        <f>'Potential Projects'!D5197</f>
        <v>0</v>
      </c>
      <c r="K5196" s="471">
        <f>'Potential Projects'!E5197</f>
        <v>5.4608951300795532</v>
      </c>
      <c r="L5196" s="476">
        <f t="shared" si="574"/>
        <v>1223.5391048699205</v>
      </c>
      <c r="M5196" s="471">
        <f t="shared" si="570"/>
        <v>1591.124916816126</v>
      </c>
      <c r="N5196" s="467">
        <f t="shared" si="575"/>
        <v>0</v>
      </c>
      <c r="O5196" s="475" t="str">
        <f t="shared" si="576"/>
        <v/>
      </c>
    </row>
    <row r="5197" spans="1:15" hidden="1">
      <c r="A5197" s="475">
        <f t="shared" si="571"/>
        <v>43678</v>
      </c>
      <c r="B5197" s="475">
        <v>43682</v>
      </c>
      <c r="C5197" s="467">
        <v>12</v>
      </c>
      <c r="D5197" s="467">
        <v>1305</v>
      </c>
      <c r="E5197" s="467">
        <v>4</v>
      </c>
      <c r="F5197" s="467">
        <v>19</v>
      </c>
      <c r="G5197" s="467">
        <f t="array" ref="G5197">MAX(IF($A$2:$A$8761=A5197,$D$2:$D$8761))</f>
        <v>1656</v>
      </c>
      <c r="H5197" s="467">
        <f t="shared" si="572"/>
        <v>0</v>
      </c>
      <c r="I5197" s="475" t="str">
        <f t="shared" si="573"/>
        <v/>
      </c>
      <c r="J5197" s="471">
        <f>'Potential Projects'!D5198</f>
        <v>0.55523920550820915</v>
      </c>
      <c r="K5197" s="471">
        <f>'Potential Projects'!E5198</f>
        <v>2.2082949365727798</v>
      </c>
      <c r="L5197" s="476">
        <f t="shared" si="574"/>
        <v>1279.2364658579188</v>
      </c>
      <c r="M5197" s="471">
        <f t="shared" si="570"/>
        <v>1591.124916816126</v>
      </c>
      <c r="N5197" s="467">
        <f t="shared" si="575"/>
        <v>0</v>
      </c>
      <c r="O5197" s="475" t="str">
        <f t="shared" si="576"/>
        <v/>
      </c>
    </row>
    <row r="5198" spans="1:15" hidden="1">
      <c r="A5198" s="475">
        <f t="shared" si="571"/>
        <v>43678</v>
      </c>
      <c r="B5198" s="475">
        <v>43682</v>
      </c>
      <c r="C5198" s="467">
        <v>13</v>
      </c>
      <c r="D5198" s="467">
        <v>1379</v>
      </c>
      <c r="E5198" s="467">
        <v>5</v>
      </c>
      <c r="F5198" s="467">
        <v>18</v>
      </c>
      <c r="G5198" s="467">
        <f t="array" ref="G5198">MAX(IF($A$2:$A$8761=A5198,$D$2:$D$8761))</f>
        <v>1656</v>
      </c>
      <c r="H5198" s="467">
        <f t="shared" si="572"/>
        <v>0</v>
      </c>
      <c r="I5198" s="475" t="str">
        <f t="shared" si="573"/>
        <v/>
      </c>
      <c r="J5198" s="471">
        <f>'Potential Projects'!D5199</f>
        <v>3.4915127331362905</v>
      </c>
      <c r="K5198" s="471">
        <f>'Potential Projects'!E5199</f>
        <v>1.4847126424424855</v>
      </c>
      <c r="L5198" s="476">
        <f t="shared" si="574"/>
        <v>1351.0237746244213</v>
      </c>
      <c r="M5198" s="471">
        <f t="shared" si="570"/>
        <v>1591.124916816126</v>
      </c>
      <c r="N5198" s="467">
        <f t="shared" si="575"/>
        <v>0</v>
      </c>
      <c r="O5198" s="475" t="str">
        <f t="shared" si="576"/>
        <v/>
      </c>
    </row>
    <row r="5199" spans="1:15" hidden="1">
      <c r="A5199" s="475">
        <f t="shared" si="571"/>
        <v>43678</v>
      </c>
      <c r="B5199" s="475">
        <v>43682</v>
      </c>
      <c r="C5199" s="467">
        <v>14</v>
      </c>
      <c r="D5199" s="467">
        <v>1460</v>
      </c>
      <c r="E5199" s="467">
        <v>5</v>
      </c>
      <c r="F5199" s="467">
        <v>18</v>
      </c>
      <c r="G5199" s="467">
        <f t="array" ref="G5199">MAX(IF($A$2:$A$8761=A5199,$D$2:$D$8761))</f>
        <v>1656</v>
      </c>
      <c r="H5199" s="467">
        <f t="shared" si="572"/>
        <v>0</v>
      </c>
      <c r="I5199" s="475" t="str">
        <f t="shared" si="573"/>
        <v/>
      </c>
      <c r="J5199" s="471">
        <f>'Potential Projects'!D5200</f>
        <v>3.4212617597431141</v>
      </c>
      <c r="K5199" s="471">
        <f>'Potential Projects'!E5200</f>
        <v>1.3493831971619006</v>
      </c>
      <c r="L5199" s="476">
        <f t="shared" si="574"/>
        <v>1432.229355043095</v>
      </c>
      <c r="M5199" s="471">
        <f t="shared" si="570"/>
        <v>1591.124916816126</v>
      </c>
      <c r="N5199" s="467">
        <f t="shared" si="575"/>
        <v>0</v>
      </c>
      <c r="O5199" s="475" t="str">
        <f t="shared" si="576"/>
        <v/>
      </c>
    </row>
    <row r="5200" spans="1:15" hidden="1">
      <c r="A5200" s="475">
        <f t="shared" si="571"/>
        <v>43678</v>
      </c>
      <c r="B5200" s="475">
        <v>43682</v>
      </c>
      <c r="C5200" s="467">
        <v>15</v>
      </c>
      <c r="D5200" s="467">
        <v>1513</v>
      </c>
      <c r="E5200" s="467">
        <v>5</v>
      </c>
      <c r="F5200" s="467">
        <v>18</v>
      </c>
      <c r="G5200" s="467">
        <f t="array" ref="G5200">MAX(IF($A$2:$A$8761=A5200,$D$2:$D$8761))</f>
        <v>1656</v>
      </c>
      <c r="H5200" s="467">
        <f t="shared" si="572"/>
        <v>0</v>
      </c>
      <c r="I5200" s="475" t="str">
        <f t="shared" si="573"/>
        <v/>
      </c>
      <c r="J5200" s="471">
        <f>'Potential Projects'!D5201</f>
        <v>9.8607121277242609</v>
      </c>
      <c r="K5200" s="471">
        <f>'Potential Projects'!E5201</f>
        <v>3.9597552139324876</v>
      </c>
      <c r="L5200" s="476">
        <f t="shared" si="574"/>
        <v>1476.1795326583431</v>
      </c>
      <c r="M5200" s="471">
        <f t="shared" si="570"/>
        <v>1591.124916816126</v>
      </c>
      <c r="N5200" s="467">
        <f t="shared" si="575"/>
        <v>0</v>
      </c>
      <c r="O5200" s="475" t="str">
        <f t="shared" si="576"/>
        <v/>
      </c>
    </row>
    <row r="5201" spans="1:15" hidden="1">
      <c r="A5201" s="475">
        <f t="shared" si="571"/>
        <v>43678</v>
      </c>
      <c r="B5201" s="475">
        <v>43682</v>
      </c>
      <c r="C5201" s="467">
        <v>16</v>
      </c>
      <c r="D5201" s="467">
        <v>1550</v>
      </c>
      <c r="E5201" s="467">
        <v>1</v>
      </c>
      <c r="F5201" s="467">
        <v>19</v>
      </c>
      <c r="G5201" s="467">
        <f t="array" ref="G5201">MAX(IF($A$2:$A$8761=A5201,$D$2:$D$8761))</f>
        <v>1656</v>
      </c>
      <c r="H5201" s="467">
        <f t="shared" si="572"/>
        <v>0</v>
      </c>
      <c r="I5201" s="475" t="str">
        <f t="shared" si="573"/>
        <v/>
      </c>
      <c r="J5201" s="471">
        <f>'Potential Projects'!D5202</f>
        <v>9.2490531004334819</v>
      </c>
      <c r="K5201" s="471">
        <f>'Potential Projects'!E5202</f>
        <v>3.8369417867125351</v>
      </c>
      <c r="L5201" s="476">
        <f t="shared" si="574"/>
        <v>1516.9140051128541</v>
      </c>
      <c r="M5201" s="471">
        <f t="shared" si="570"/>
        <v>1591.124916816126</v>
      </c>
      <c r="N5201" s="467">
        <f t="shared" si="575"/>
        <v>0</v>
      </c>
      <c r="O5201" s="475" t="str">
        <f t="shared" si="576"/>
        <v/>
      </c>
    </row>
    <row r="5202" spans="1:15" hidden="1">
      <c r="A5202" s="475">
        <f t="shared" si="571"/>
        <v>43678</v>
      </c>
      <c r="B5202" s="475">
        <v>43682</v>
      </c>
      <c r="C5202" s="467">
        <v>17</v>
      </c>
      <c r="D5202" s="467">
        <v>1563</v>
      </c>
      <c r="E5202" s="467">
        <v>3</v>
      </c>
      <c r="F5202" s="467">
        <v>18</v>
      </c>
      <c r="G5202" s="467">
        <f t="array" ref="G5202">MAX(IF($A$2:$A$8761=A5202,$D$2:$D$8761))</f>
        <v>1656</v>
      </c>
      <c r="H5202" s="467">
        <f t="shared" si="572"/>
        <v>0</v>
      </c>
      <c r="I5202" s="475" t="str">
        <f t="shared" si="573"/>
        <v/>
      </c>
      <c r="J5202" s="471">
        <f>'Potential Projects'!D5203</f>
        <v>13.459767000013837</v>
      </c>
      <c r="K5202" s="471">
        <f>'Potential Projects'!E5203</f>
        <v>8.7228823371318001</v>
      </c>
      <c r="L5202" s="476">
        <f t="shared" si="574"/>
        <v>1519.8173506628543</v>
      </c>
      <c r="M5202" s="471">
        <f t="shared" si="570"/>
        <v>1591.124916816126</v>
      </c>
      <c r="N5202" s="467">
        <f t="shared" si="575"/>
        <v>0</v>
      </c>
      <c r="O5202" s="475" t="str">
        <f t="shared" si="576"/>
        <v/>
      </c>
    </row>
    <row r="5203" spans="1:15" hidden="1">
      <c r="A5203" s="475">
        <f t="shared" si="571"/>
        <v>43678</v>
      </c>
      <c r="B5203" s="475">
        <v>43682</v>
      </c>
      <c r="C5203" s="467">
        <v>18</v>
      </c>
      <c r="D5203" s="467">
        <v>1559</v>
      </c>
      <c r="E5203" s="467">
        <v>2</v>
      </c>
      <c r="F5203" s="467">
        <v>18</v>
      </c>
      <c r="G5203" s="467">
        <f t="array" ref="G5203">MAX(IF($A$2:$A$8761=A5203,$D$2:$D$8761))</f>
        <v>1656</v>
      </c>
      <c r="H5203" s="467">
        <f t="shared" si="572"/>
        <v>0</v>
      </c>
      <c r="I5203" s="475" t="str">
        <f t="shared" si="573"/>
        <v/>
      </c>
      <c r="J5203" s="471">
        <f>'Potential Projects'!D5204</f>
        <v>18.826607810000535</v>
      </c>
      <c r="K5203" s="471">
        <f>'Potential Projects'!E5204</f>
        <v>32.261601053536872</v>
      </c>
      <c r="L5203" s="476">
        <f t="shared" si="574"/>
        <v>1487.9117911364626</v>
      </c>
      <c r="M5203" s="471">
        <f t="shared" si="570"/>
        <v>1591.124916816126</v>
      </c>
      <c r="N5203" s="467">
        <f t="shared" si="575"/>
        <v>0</v>
      </c>
      <c r="O5203" s="475" t="str">
        <f t="shared" si="576"/>
        <v/>
      </c>
    </row>
    <row r="5204" spans="1:15" hidden="1">
      <c r="A5204" s="475">
        <f t="shared" si="571"/>
        <v>43678</v>
      </c>
      <c r="B5204" s="475">
        <v>43682</v>
      </c>
      <c r="C5204" s="467">
        <v>19</v>
      </c>
      <c r="D5204" s="467">
        <v>1532</v>
      </c>
      <c r="E5204" s="467">
        <v>0</v>
      </c>
      <c r="F5204" s="467">
        <v>12</v>
      </c>
      <c r="G5204" s="467">
        <f t="array" ref="G5204">MAX(IF($A$2:$A$8761=A5204,$D$2:$D$8761))</f>
        <v>1656</v>
      </c>
      <c r="H5204" s="467">
        <f t="shared" si="572"/>
        <v>0</v>
      </c>
      <c r="I5204" s="475" t="str">
        <f t="shared" si="573"/>
        <v/>
      </c>
      <c r="J5204" s="471">
        <f>'Potential Projects'!D5205</f>
        <v>15.217009030142428</v>
      </c>
      <c r="K5204" s="471">
        <f>'Potential Projects'!E5205</f>
        <v>71.55876875940659</v>
      </c>
      <c r="L5204" s="476">
        <f t="shared" si="574"/>
        <v>1433.224222210451</v>
      </c>
      <c r="M5204" s="471">
        <f t="shared" si="570"/>
        <v>1591.124916816126</v>
      </c>
      <c r="N5204" s="467">
        <f t="shared" si="575"/>
        <v>0</v>
      </c>
      <c r="O5204" s="475" t="str">
        <f t="shared" si="576"/>
        <v/>
      </c>
    </row>
    <row r="5205" spans="1:15" hidden="1">
      <c r="A5205" s="475">
        <f t="shared" si="571"/>
        <v>43678</v>
      </c>
      <c r="B5205" s="475">
        <v>43682</v>
      </c>
      <c r="C5205" s="467">
        <v>20</v>
      </c>
      <c r="D5205" s="467">
        <v>1454</v>
      </c>
      <c r="E5205" s="467">
        <v>0</v>
      </c>
      <c r="F5205" s="467">
        <v>1</v>
      </c>
      <c r="G5205" s="467">
        <f t="array" ref="G5205">MAX(IF($A$2:$A$8761=A5205,$D$2:$D$8761))</f>
        <v>1656</v>
      </c>
      <c r="H5205" s="467">
        <f t="shared" si="572"/>
        <v>0</v>
      </c>
      <c r="I5205" s="475" t="str">
        <f t="shared" si="573"/>
        <v/>
      </c>
      <c r="J5205" s="471">
        <f>'Potential Projects'!D5206</f>
        <v>18.165274435522118</v>
      </c>
      <c r="K5205" s="471">
        <f>'Potential Projects'!E5206</f>
        <v>76.204558213287456</v>
      </c>
      <c r="L5205" s="476">
        <f t="shared" si="574"/>
        <v>1358.6301673511903</v>
      </c>
      <c r="M5205" s="471">
        <f t="shared" si="570"/>
        <v>1591.124916816126</v>
      </c>
      <c r="N5205" s="467">
        <f t="shared" si="575"/>
        <v>0</v>
      </c>
      <c r="O5205" s="475" t="str">
        <f t="shared" si="576"/>
        <v/>
      </c>
    </row>
    <row r="5206" spans="1:15" hidden="1">
      <c r="A5206" s="475">
        <f t="shared" si="571"/>
        <v>43678</v>
      </c>
      <c r="B5206" s="475">
        <v>43682</v>
      </c>
      <c r="C5206" s="467">
        <v>21</v>
      </c>
      <c r="D5206" s="467">
        <v>1389</v>
      </c>
      <c r="E5206" s="467">
        <v>0</v>
      </c>
      <c r="F5206" s="467">
        <v>0</v>
      </c>
      <c r="G5206" s="467">
        <f t="array" ref="G5206">MAX(IF($A$2:$A$8761=A5206,$D$2:$D$8761))</f>
        <v>1656</v>
      </c>
      <c r="H5206" s="467">
        <f t="shared" si="572"/>
        <v>0</v>
      </c>
      <c r="I5206" s="475" t="str">
        <f t="shared" si="573"/>
        <v/>
      </c>
      <c r="J5206" s="471">
        <f>'Potential Projects'!D5207</f>
        <v>37.319334699856185</v>
      </c>
      <c r="K5206" s="471">
        <f>'Potential Projects'!E5207</f>
        <v>97.671875940657912</v>
      </c>
      <c r="L5206" s="476">
        <f t="shared" si="574"/>
        <v>1254.0087893594859</v>
      </c>
      <c r="M5206" s="471">
        <f t="shared" si="570"/>
        <v>1591.124916816126</v>
      </c>
      <c r="N5206" s="467">
        <f t="shared" si="575"/>
        <v>0</v>
      </c>
      <c r="O5206" s="475" t="str">
        <f t="shared" si="576"/>
        <v/>
      </c>
    </row>
    <row r="5207" spans="1:15" hidden="1">
      <c r="A5207" s="475">
        <f t="shared" si="571"/>
        <v>43678</v>
      </c>
      <c r="B5207" s="475">
        <v>43682</v>
      </c>
      <c r="C5207" s="467">
        <v>22</v>
      </c>
      <c r="D5207" s="467">
        <v>1301</v>
      </c>
      <c r="E5207" s="467">
        <v>0</v>
      </c>
      <c r="F5207" s="467">
        <v>0</v>
      </c>
      <c r="G5207" s="467">
        <f t="array" ref="G5207">MAX(IF($A$2:$A$8761=A5207,$D$2:$D$8761))</f>
        <v>1656</v>
      </c>
      <c r="H5207" s="467">
        <f t="shared" si="572"/>
        <v>0</v>
      </c>
      <c r="I5207" s="475" t="str">
        <f t="shared" si="573"/>
        <v/>
      </c>
      <c r="J5207" s="471">
        <f>'Potential Projects'!D5208</f>
        <v>55.230241619169092</v>
      </c>
      <c r="K5207" s="471">
        <f>'Potential Projects'!E5208</f>
        <v>69.203410610621376</v>
      </c>
      <c r="L5207" s="476">
        <f t="shared" si="574"/>
        <v>1176.5663477702094</v>
      </c>
      <c r="M5207" s="471">
        <f t="shared" si="570"/>
        <v>1591.124916816126</v>
      </c>
      <c r="N5207" s="467">
        <f t="shared" si="575"/>
        <v>0</v>
      </c>
      <c r="O5207" s="475" t="str">
        <f t="shared" si="576"/>
        <v/>
      </c>
    </row>
    <row r="5208" spans="1:15" hidden="1">
      <c r="A5208" s="475">
        <f t="shared" si="571"/>
        <v>43678</v>
      </c>
      <c r="B5208" s="475">
        <v>43682</v>
      </c>
      <c r="C5208" s="467">
        <v>23</v>
      </c>
      <c r="D5208" s="467">
        <v>1160</v>
      </c>
      <c r="E5208" s="467">
        <v>0</v>
      </c>
      <c r="F5208" s="467">
        <v>0</v>
      </c>
      <c r="G5208" s="467">
        <f t="array" ref="G5208">MAX(IF($A$2:$A$8761=A5208,$D$2:$D$8761))</f>
        <v>1656</v>
      </c>
      <c r="H5208" s="467">
        <f t="shared" si="572"/>
        <v>0</v>
      </c>
      <c r="I5208" s="475" t="str">
        <f t="shared" si="573"/>
        <v/>
      </c>
      <c r="J5208" s="471">
        <f>'Potential Projects'!D5209</f>
        <v>125.52223674677333</v>
      </c>
      <c r="K5208" s="471">
        <f>'Potential Projects'!E5209</f>
        <v>7.7122138787357564</v>
      </c>
      <c r="L5208" s="476">
        <f t="shared" si="574"/>
        <v>1026.7655493744908</v>
      </c>
      <c r="M5208" s="471">
        <f t="shared" si="570"/>
        <v>1591.124916816126</v>
      </c>
      <c r="N5208" s="467">
        <f t="shared" si="575"/>
        <v>0</v>
      </c>
      <c r="O5208" s="475" t="str">
        <f t="shared" si="576"/>
        <v/>
      </c>
    </row>
    <row r="5209" spans="1:15" hidden="1">
      <c r="A5209" s="475">
        <f t="shared" si="571"/>
        <v>43678</v>
      </c>
      <c r="B5209" s="475">
        <v>43682</v>
      </c>
      <c r="C5209" s="467">
        <v>24</v>
      </c>
      <c r="D5209" s="467">
        <v>1037</v>
      </c>
      <c r="E5209" s="467">
        <v>0</v>
      </c>
      <c r="F5209" s="467">
        <v>0</v>
      </c>
      <c r="G5209" s="467">
        <f t="array" ref="G5209">MAX(IF($A$2:$A$8761=A5209,$D$2:$D$8761))</f>
        <v>1656</v>
      </c>
      <c r="H5209" s="467">
        <f t="shared" si="572"/>
        <v>0</v>
      </c>
      <c r="I5209" s="475" t="str">
        <f t="shared" si="573"/>
        <v/>
      </c>
      <c r="J5209" s="471">
        <f>'Potential Projects'!D5210</f>
        <v>81.587740696838011</v>
      </c>
      <c r="K5209" s="471">
        <f>'Potential Projects'!E5210</f>
        <v>9.3213044506557718</v>
      </c>
      <c r="L5209" s="476">
        <f t="shared" si="574"/>
        <v>946.09095485250623</v>
      </c>
      <c r="M5209" s="471">
        <f t="shared" si="570"/>
        <v>1591.124916816126</v>
      </c>
      <c r="N5209" s="467">
        <f t="shared" si="575"/>
        <v>0</v>
      </c>
      <c r="O5209" s="475" t="str">
        <f t="shared" si="576"/>
        <v/>
      </c>
    </row>
    <row r="5210" spans="1:15" hidden="1">
      <c r="A5210" s="475">
        <f t="shared" si="571"/>
        <v>43678</v>
      </c>
      <c r="B5210" s="475">
        <v>43683</v>
      </c>
      <c r="C5210" s="467">
        <v>1</v>
      </c>
      <c r="D5210" s="467">
        <v>966</v>
      </c>
      <c r="E5210" s="467">
        <v>0</v>
      </c>
      <c r="F5210" s="467">
        <v>0</v>
      </c>
      <c r="G5210" s="467">
        <f t="array" ref="G5210">MAX(IF($A$2:$A$8761=A5210,$D$2:$D$8761))</f>
        <v>1656</v>
      </c>
      <c r="H5210" s="467">
        <f t="shared" si="572"/>
        <v>0</v>
      </c>
      <c r="I5210" s="475" t="str">
        <f t="shared" si="573"/>
        <v/>
      </c>
      <c r="J5210" s="471">
        <f>'Potential Projects'!D5211</f>
        <v>133.68409060250769</v>
      </c>
      <c r="K5210" s="471">
        <f>'Potential Projects'!E5211</f>
        <v>3.2768499784992482</v>
      </c>
      <c r="L5210" s="476">
        <f t="shared" si="574"/>
        <v>829.03905941899302</v>
      </c>
      <c r="M5210" s="471">
        <f t="shared" si="570"/>
        <v>1591.124916816126</v>
      </c>
      <c r="N5210" s="467">
        <f t="shared" si="575"/>
        <v>0</v>
      </c>
      <c r="O5210" s="475" t="str">
        <f t="shared" si="576"/>
        <v/>
      </c>
    </row>
    <row r="5211" spans="1:15" hidden="1">
      <c r="A5211" s="475">
        <f t="shared" si="571"/>
        <v>43678</v>
      </c>
      <c r="B5211" s="475">
        <v>43683</v>
      </c>
      <c r="C5211" s="467">
        <v>2</v>
      </c>
      <c r="D5211" s="467">
        <v>894</v>
      </c>
      <c r="E5211" s="467">
        <v>0</v>
      </c>
      <c r="F5211" s="467">
        <v>0</v>
      </c>
      <c r="G5211" s="467">
        <f t="array" ref="G5211">MAX(IF($A$2:$A$8761=A5211,$D$2:$D$8761))</f>
        <v>1656</v>
      </c>
      <c r="H5211" s="467">
        <f t="shared" si="572"/>
        <v>0</v>
      </c>
      <c r="I5211" s="475" t="str">
        <f t="shared" si="573"/>
        <v/>
      </c>
      <c r="J5211" s="471">
        <f>'Potential Projects'!D5212</f>
        <v>144</v>
      </c>
      <c r="K5211" s="471">
        <f>'Potential Projects'!E5212</f>
        <v>8.2879507095248339</v>
      </c>
      <c r="L5211" s="476">
        <f t="shared" si="574"/>
        <v>741.71204929047519</v>
      </c>
      <c r="M5211" s="471">
        <f t="shared" si="570"/>
        <v>1591.124916816126</v>
      </c>
      <c r="N5211" s="467">
        <f t="shared" si="575"/>
        <v>0</v>
      </c>
      <c r="O5211" s="475" t="str">
        <f t="shared" si="576"/>
        <v/>
      </c>
    </row>
    <row r="5212" spans="1:15" hidden="1">
      <c r="A5212" s="475">
        <f t="shared" si="571"/>
        <v>43678</v>
      </c>
      <c r="B5212" s="475">
        <v>43683</v>
      </c>
      <c r="C5212" s="467">
        <v>3</v>
      </c>
      <c r="D5212" s="467">
        <v>869</v>
      </c>
      <c r="E5212" s="467">
        <v>0</v>
      </c>
      <c r="F5212" s="467">
        <v>0</v>
      </c>
      <c r="G5212" s="467">
        <f t="array" ref="G5212">MAX(IF($A$2:$A$8761=A5212,$D$2:$D$8761))</f>
        <v>1656</v>
      </c>
      <c r="H5212" s="467">
        <f t="shared" si="572"/>
        <v>0</v>
      </c>
      <c r="I5212" s="475" t="str">
        <f t="shared" si="573"/>
        <v/>
      </c>
      <c r="J5212" s="471">
        <f>'Potential Projects'!D5213</f>
        <v>139.75174058978692</v>
      </c>
      <c r="K5212" s="471">
        <f>'Potential Projects'!E5213</f>
        <v>4.3954690926682431</v>
      </c>
      <c r="L5212" s="476">
        <f t="shared" si="574"/>
        <v>724.85279031754487</v>
      </c>
      <c r="M5212" s="471">
        <f t="shared" si="570"/>
        <v>1591.124916816126</v>
      </c>
      <c r="N5212" s="467">
        <f t="shared" si="575"/>
        <v>0</v>
      </c>
      <c r="O5212" s="475" t="str">
        <f t="shared" si="576"/>
        <v/>
      </c>
    </row>
    <row r="5213" spans="1:15" hidden="1">
      <c r="A5213" s="475">
        <f t="shared" si="571"/>
        <v>43678</v>
      </c>
      <c r="B5213" s="475">
        <v>43683</v>
      </c>
      <c r="C5213" s="467">
        <v>4</v>
      </c>
      <c r="D5213" s="467">
        <v>858</v>
      </c>
      <c r="E5213" s="467">
        <v>0</v>
      </c>
      <c r="F5213" s="467">
        <v>0</v>
      </c>
      <c r="G5213" s="467">
        <f t="array" ref="G5213">MAX(IF($A$2:$A$8761=A5213,$D$2:$D$8761))</f>
        <v>1656</v>
      </c>
      <c r="H5213" s="467">
        <f t="shared" si="572"/>
        <v>0</v>
      </c>
      <c r="I5213" s="475" t="str">
        <f t="shared" si="573"/>
        <v/>
      </c>
      <c r="J5213" s="471">
        <f>'Potential Projects'!D5214</f>
        <v>101.25831703189307</v>
      </c>
      <c r="K5213" s="471">
        <f>'Potential Projects'!E5214</f>
        <v>20.542696893141262</v>
      </c>
      <c r="L5213" s="476">
        <f t="shared" si="574"/>
        <v>736.19898607496566</v>
      </c>
      <c r="M5213" s="471">
        <f t="shared" si="570"/>
        <v>1591.124916816126</v>
      </c>
      <c r="N5213" s="467">
        <f t="shared" si="575"/>
        <v>0</v>
      </c>
      <c r="O5213" s="475" t="str">
        <f t="shared" si="576"/>
        <v/>
      </c>
    </row>
    <row r="5214" spans="1:15" hidden="1">
      <c r="A5214" s="475">
        <f t="shared" si="571"/>
        <v>43678</v>
      </c>
      <c r="B5214" s="475">
        <v>43683</v>
      </c>
      <c r="C5214" s="467">
        <v>5</v>
      </c>
      <c r="D5214" s="467">
        <v>872</v>
      </c>
      <c r="E5214" s="467">
        <v>1</v>
      </c>
      <c r="F5214" s="467">
        <v>0</v>
      </c>
      <c r="G5214" s="467">
        <f t="array" ref="G5214">MAX(IF($A$2:$A$8761=A5214,$D$2:$D$8761))</f>
        <v>1656</v>
      </c>
      <c r="H5214" s="467">
        <f t="shared" si="572"/>
        <v>0</v>
      </c>
      <c r="I5214" s="475" t="str">
        <f t="shared" si="573"/>
        <v/>
      </c>
      <c r="J5214" s="471">
        <f>'Potential Projects'!D5215</f>
        <v>143.87898767903982</v>
      </c>
      <c r="K5214" s="471">
        <f>'Potential Projects'!E5215</f>
        <v>22.802620404214149</v>
      </c>
      <c r="L5214" s="476">
        <f t="shared" si="574"/>
        <v>704.31839191674601</v>
      </c>
      <c r="M5214" s="471">
        <f t="shared" si="570"/>
        <v>1591.124916816126</v>
      </c>
      <c r="N5214" s="467">
        <f t="shared" si="575"/>
        <v>0</v>
      </c>
      <c r="O5214" s="475" t="str">
        <f t="shared" si="576"/>
        <v/>
      </c>
    </row>
    <row r="5215" spans="1:15" hidden="1">
      <c r="A5215" s="475">
        <f t="shared" si="571"/>
        <v>43678</v>
      </c>
      <c r="B5215" s="475">
        <v>43683</v>
      </c>
      <c r="C5215" s="467">
        <v>6</v>
      </c>
      <c r="D5215" s="467">
        <v>911</v>
      </c>
      <c r="E5215" s="467">
        <v>0</v>
      </c>
      <c r="F5215" s="467">
        <v>1</v>
      </c>
      <c r="G5215" s="467">
        <f t="array" ref="G5215">MAX(IF($A$2:$A$8761=A5215,$D$2:$D$8761))</f>
        <v>1656</v>
      </c>
      <c r="H5215" s="467">
        <f t="shared" si="572"/>
        <v>0</v>
      </c>
      <c r="I5215" s="475" t="str">
        <f t="shared" si="573"/>
        <v/>
      </c>
      <c r="J5215" s="471">
        <f>'Potential Projects'!D5216</f>
        <v>95.045836913817197</v>
      </c>
      <c r="K5215" s="471">
        <f>'Potential Projects'!E5216</f>
        <v>22.260520371963015</v>
      </c>
      <c r="L5215" s="476">
        <f t="shared" si="574"/>
        <v>792.69364271421978</v>
      </c>
      <c r="M5215" s="471">
        <f t="shared" si="570"/>
        <v>1591.124916816126</v>
      </c>
      <c r="N5215" s="467">
        <f t="shared" si="575"/>
        <v>0</v>
      </c>
      <c r="O5215" s="475" t="str">
        <f t="shared" si="576"/>
        <v/>
      </c>
    </row>
    <row r="5216" spans="1:15" hidden="1">
      <c r="A5216" s="475">
        <f t="shared" si="571"/>
        <v>43678</v>
      </c>
      <c r="B5216" s="475">
        <v>43683</v>
      </c>
      <c r="C5216" s="467">
        <v>7</v>
      </c>
      <c r="D5216" s="467">
        <v>977</v>
      </c>
      <c r="E5216" s="467">
        <v>0</v>
      </c>
      <c r="F5216" s="467">
        <v>4</v>
      </c>
      <c r="G5216" s="467">
        <f t="array" ref="G5216">MAX(IF($A$2:$A$8761=A5216,$D$2:$D$8761))</f>
        <v>1656</v>
      </c>
      <c r="H5216" s="467">
        <f t="shared" si="572"/>
        <v>0</v>
      </c>
      <c r="I5216" s="475" t="str">
        <f t="shared" si="573"/>
        <v/>
      </c>
      <c r="J5216" s="471">
        <f>'Potential Projects'!D5217</f>
        <v>74.491412953162936</v>
      </c>
      <c r="K5216" s="471">
        <f>'Potential Projects'!E5217</f>
        <v>49.514931950118253</v>
      </c>
      <c r="L5216" s="476">
        <f t="shared" si="574"/>
        <v>848.99365509671884</v>
      </c>
      <c r="M5216" s="471">
        <f t="shared" si="570"/>
        <v>1591.124916816126</v>
      </c>
      <c r="N5216" s="467">
        <f t="shared" si="575"/>
        <v>0</v>
      </c>
      <c r="O5216" s="475" t="str">
        <f t="shared" si="576"/>
        <v/>
      </c>
    </row>
    <row r="5217" spans="1:15" hidden="1">
      <c r="A5217" s="475">
        <f t="shared" si="571"/>
        <v>43678</v>
      </c>
      <c r="B5217" s="475">
        <v>43683</v>
      </c>
      <c r="C5217" s="467">
        <v>8</v>
      </c>
      <c r="D5217" s="467">
        <v>1079</v>
      </c>
      <c r="E5217" s="467">
        <v>0</v>
      </c>
      <c r="F5217" s="467">
        <v>14</v>
      </c>
      <c r="G5217" s="467">
        <f t="array" ref="G5217">MAX(IF($A$2:$A$8761=A5217,$D$2:$D$8761))</f>
        <v>1656</v>
      </c>
      <c r="H5217" s="467">
        <f t="shared" si="572"/>
        <v>0</v>
      </c>
      <c r="I5217" s="475" t="str">
        <f t="shared" si="573"/>
        <v/>
      </c>
      <c r="J5217" s="471">
        <f>'Potential Projects'!D5218</f>
        <v>50.202832667027508</v>
      </c>
      <c r="K5217" s="471">
        <f>'Potential Projects'!E5218</f>
        <v>30.04626585680499</v>
      </c>
      <c r="L5217" s="476">
        <f t="shared" si="574"/>
        <v>984.75090147616754</v>
      </c>
      <c r="M5217" s="471">
        <f t="shared" si="570"/>
        <v>1591.124916816126</v>
      </c>
      <c r="N5217" s="467">
        <f t="shared" si="575"/>
        <v>0</v>
      </c>
      <c r="O5217" s="475" t="str">
        <f t="shared" si="576"/>
        <v/>
      </c>
    </row>
    <row r="5218" spans="1:15" hidden="1">
      <c r="A5218" s="475">
        <f t="shared" si="571"/>
        <v>43678</v>
      </c>
      <c r="B5218" s="475">
        <v>43683</v>
      </c>
      <c r="C5218" s="467">
        <v>9</v>
      </c>
      <c r="D5218" s="467">
        <v>1150</v>
      </c>
      <c r="E5218" s="467">
        <v>0</v>
      </c>
      <c r="F5218" s="467">
        <v>18</v>
      </c>
      <c r="G5218" s="467">
        <f t="array" ref="G5218">MAX(IF($A$2:$A$8761=A5218,$D$2:$D$8761))</f>
        <v>1656</v>
      </c>
      <c r="H5218" s="467">
        <f t="shared" si="572"/>
        <v>0</v>
      </c>
      <c r="I5218" s="475" t="str">
        <f t="shared" si="573"/>
        <v/>
      </c>
      <c r="J5218" s="471">
        <f>'Potential Projects'!D5219</f>
        <v>27.362585105376613</v>
      </c>
      <c r="K5218" s="471">
        <f>'Potential Projects'!E5219</f>
        <v>12.206246613631476</v>
      </c>
      <c r="L5218" s="476">
        <f t="shared" si="574"/>
        <v>1092.4311682809919</v>
      </c>
      <c r="M5218" s="471">
        <f t="shared" si="570"/>
        <v>1591.124916816126</v>
      </c>
      <c r="N5218" s="467">
        <f t="shared" si="575"/>
        <v>0</v>
      </c>
      <c r="O5218" s="475" t="str">
        <f t="shared" si="576"/>
        <v/>
      </c>
    </row>
    <row r="5219" spans="1:15" hidden="1">
      <c r="A5219" s="475">
        <f t="shared" si="571"/>
        <v>43678</v>
      </c>
      <c r="B5219" s="475">
        <v>43683</v>
      </c>
      <c r="C5219" s="467">
        <v>10</v>
      </c>
      <c r="D5219" s="467">
        <v>1210</v>
      </c>
      <c r="E5219" s="467">
        <v>0</v>
      </c>
      <c r="F5219" s="467">
        <v>19</v>
      </c>
      <c r="G5219" s="467">
        <f t="array" ref="G5219">MAX(IF($A$2:$A$8761=A5219,$D$2:$D$8761))</f>
        <v>1656</v>
      </c>
      <c r="H5219" s="467">
        <f t="shared" si="572"/>
        <v>0</v>
      </c>
      <c r="I5219" s="475" t="str">
        <f t="shared" si="573"/>
        <v/>
      </c>
      <c r="J5219" s="471">
        <f>'Potential Projects'!D5220</f>
        <v>11.488495786164053</v>
      </c>
      <c r="K5219" s="471">
        <f>'Potential Projects'!E5220</f>
        <v>21.184142818748654</v>
      </c>
      <c r="L5219" s="476">
        <f t="shared" si="574"/>
        <v>1158.3273613950873</v>
      </c>
      <c r="M5219" s="471">
        <f t="shared" ref="M5219:M5282" si="577">MAX($L$5090:$L$5833)</f>
        <v>1591.124916816126</v>
      </c>
      <c r="N5219" s="467">
        <f t="shared" si="575"/>
        <v>0</v>
      </c>
      <c r="O5219" s="475" t="str">
        <f t="shared" si="576"/>
        <v/>
      </c>
    </row>
    <row r="5220" spans="1:15" hidden="1">
      <c r="A5220" s="475">
        <f t="shared" si="571"/>
        <v>43678</v>
      </c>
      <c r="B5220" s="475">
        <v>43683</v>
      </c>
      <c r="C5220" s="467">
        <v>11</v>
      </c>
      <c r="D5220" s="467">
        <v>1282</v>
      </c>
      <c r="E5220" s="467">
        <v>0</v>
      </c>
      <c r="F5220" s="467">
        <v>19</v>
      </c>
      <c r="G5220" s="467">
        <f t="array" ref="G5220">MAX(IF($A$2:$A$8761=A5220,$D$2:$D$8761))</f>
        <v>1656</v>
      </c>
      <c r="H5220" s="467">
        <f t="shared" si="572"/>
        <v>0</v>
      </c>
      <c r="I5220" s="475" t="str">
        <f t="shared" si="573"/>
        <v/>
      </c>
      <c r="J5220" s="471">
        <f>'Potential Projects'!D5221</f>
        <v>8.9185866670228897</v>
      </c>
      <c r="K5220" s="471">
        <f>'Potential Projects'!E5221</f>
        <v>50.932370995484845</v>
      </c>
      <c r="L5220" s="476">
        <f t="shared" si="574"/>
        <v>1203.1490423374921</v>
      </c>
      <c r="M5220" s="471">
        <f t="shared" si="577"/>
        <v>1591.124916816126</v>
      </c>
      <c r="N5220" s="467">
        <f t="shared" si="575"/>
        <v>0</v>
      </c>
      <c r="O5220" s="475" t="str">
        <f t="shared" si="576"/>
        <v/>
      </c>
    </row>
    <row r="5221" spans="1:15" hidden="1">
      <c r="A5221" s="475">
        <f t="shared" si="571"/>
        <v>43678</v>
      </c>
      <c r="B5221" s="475">
        <v>43683</v>
      </c>
      <c r="C5221" s="467">
        <v>12</v>
      </c>
      <c r="D5221" s="467">
        <v>1355</v>
      </c>
      <c r="E5221" s="467">
        <v>0</v>
      </c>
      <c r="F5221" s="467">
        <v>18</v>
      </c>
      <c r="G5221" s="467">
        <f t="array" ref="G5221">MAX(IF($A$2:$A$8761=A5221,$D$2:$D$8761))</f>
        <v>1656</v>
      </c>
      <c r="H5221" s="467">
        <f t="shared" si="572"/>
        <v>0</v>
      </c>
      <c r="I5221" s="475" t="str">
        <f t="shared" si="573"/>
        <v/>
      </c>
      <c r="J5221" s="471">
        <f>'Potential Projects'!D5222</f>
        <v>4.0729836014663485</v>
      </c>
      <c r="K5221" s="471">
        <f>'Potential Projects'!E5222</f>
        <v>66.142461943668025</v>
      </c>
      <c r="L5221" s="476">
        <f t="shared" si="574"/>
        <v>1266.7845544548657</v>
      </c>
      <c r="M5221" s="471">
        <f t="shared" si="577"/>
        <v>1591.124916816126</v>
      </c>
      <c r="N5221" s="467">
        <f t="shared" si="575"/>
        <v>0</v>
      </c>
      <c r="O5221" s="475" t="str">
        <f t="shared" si="576"/>
        <v/>
      </c>
    </row>
    <row r="5222" spans="1:15" hidden="1">
      <c r="A5222" s="475">
        <f t="shared" si="571"/>
        <v>43678</v>
      </c>
      <c r="B5222" s="475">
        <v>43683</v>
      </c>
      <c r="C5222" s="467">
        <v>13</v>
      </c>
      <c r="D5222" s="467">
        <v>1433</v>
      </c>
      <c r="E5222" s="467">
        <v>0</v>
      </c>
      <c r="F5222" s="467">
        <v>18</v>
      </c>
      <c r="G5222" s="467">
        <f t="array" ref="G5222">MAX(IF($A$2:$A$8761=A5222,$D$2:$D$8761))</f>
        <v>1656</v>
      </c>
      <c r="H5222" s="467">
        <f t="shared" si="572"/>
        <v>0</v>
      </c>
      <c r="I5222" s="475" t="str">
        <f t="shared" si="573"/>
        <v/>
      </c>
      <c r="J5222" s="471">
        <f>'Potential Projects'!D5223</f>
        <v>5.4223036709184544</v>
      </c>
      <c r="K5222" s="471">
        <f>'Potential Projects'!E5223</f>
        <v>76.813931842614494</v>
      </c>
      <c r="L5222" s="476">
        <f t="shared" si="574"/>
        <v>1332.7637644864672</v>
      </c>
      <c r="M5222" s="471">
        <f t="shared" si="577"/>
        <v>1591.124916816126</v>
      </c>
      <c r="N5222" s="467">
        <f t="shared" si="575"/>
        <v>0</v>
      </c>
      <c r="O5222" s="475" t="str">
        <f t="shared" si="576"/>
        <v/>
      </c>
    </row>
    <row r="5223" spans="1:15" hidden="1">
      <c r="A5223" s="475">
        <f t="shared" si="571"/>
        <v>43678</v>
      </c>
      <c r="B5223" s="475">
        <v>43683</v>
      </c>
      <c r="C5223" s="467">
        <v>14</v>
      </c>
      <c r="D5223" s="467">
        <v>1527</v>
      </c>
      <c r="E5223" s="467">
        <v>1</v>
      </c>
      <c r="F5223" s="467">
        <v>18</v>
      </c>
      <c r="G5223" s="467">
        <f t="array" ref="G5223">MAX(IF($A$2:$A$8761=A5223,$D$2:$D$8761))</f>
        <v>1656</v>
      </c>
      <c r="H5223" s="467">
        <f t="shared" si="572"/>
        <v>0</v>
      </c>
      <c r="I5223" s="475" t="str">
        <f t="shared" si="573"/>
        <v/>
      </c>
      <c r="J5223" s="471">
        <f>'Potential Projects'!D5224</f>
        <v>10.000505990457109</v>
      </c>
      <c r="K5223" s="471">
        <f>'Potential Projects'!E5224</f>
        <v>50.067201247043648</v>
      </c>
      <c r="L5223" s="476">
        <f t="shared" si="574"/>
        <v>1447.9322927624992</v>
      </c>
      <c r="M5223" s="471">
        <f t="shared" si="577"/>
        <v>1591.124916816126</v>
      </c>
      <c r="N5223" s="467">
        <f t="shared" si="575"/>
        <v>0</v>
      </c>
      <c r="O5223" s="475" t="str">
        <f t="shared" si="576"/>
        <v/>
      </c>
    </row>
    <row r="5224" spans="1:15" hidden="1">
      <c r="A5224" s="475">
        <f t="shared" si="571"/>
        <v>43678</v>
      </c>
      <c r="B5224" s="475">
        <v>43683</v>
      </c>
      <c r="C5224" s="467">
        <v>15</v>
      </c>
      <c r="D5224" s="467">
        <v>1568</v>
      </c>
      <c r="E5224" s="467">
        <v>1</v>
      </c>
      <c r="F5224" s="467">
        <v>19</v>
      </c>
      <c r="G5224" s="467">
        <f t="array" ref="G5224">MAX(IF($A$2:$A$8761=A5224,$D$2:$D$8761))</f>
        <v>1656</v>
      </c>
      <c r="H5224" s="467">
        <f t="shared" si="572"/>
        <v>0</v>
      </c>
      <c r="I5224" s="475" t="str">
        <f t="shared" si="573"/>
        <v/>
      </c>
      <c r="J5224" s="471">
        <f>'Potential Projects'!D5225</f>
        <v>9.653286480947509</v>
      </c>
      <c r="K5224" s="471">
        <f>'Potential Projects'!E5225</f>
        <v>27.593126316921094</v>
      </c>
      <c r="L5224" s="476">
        <f t="shared" si="574"/>
        <v>1510.7535872021313</v>
      </c>
      <c r="M5224" s="471">
        <f t="shared" si="577"/>
        <v>1591.124916816126</v>
      </c>
      <c r="N5224" s="467">
        <f t="shared" si="575"/>
        <v>0</v>
      </c>
      <c r="O5224" s="475" t="str">
        <f t="shared" si="576"/>
        <v/>
      </c>
    </row>
    <row r="5225" spans="1:15" hidden="1">
      <c r="A5225" s="475">
        <f t="shared" si="571"/>
        <v>43678</v>
      </c>
      <c r="B5225" s="475">
        <v>43683</v>
      </c>
      <c r="C5225" s="467">
        <v>16</v>
      </c>
      <c r="D5225" s="467">
        <v>1580</v>
      </c>
      <c r="E5225" s="467">
        <v>4</v>
      </c>
      <c r="F5225" s="467">
        <v>18</v>
      </c>
      <c r="G5225" s="467">
        <f t="array" ref="G5225">MAX(IF($A$2:$A$8761=A5225,$D$2:$D$8761))</f>
        <v>1656</v>
      </c>
      <c r="H5225" s="467">
        <f t="shared" si="572"/>
        <v>0</v>
      </c>
      <c r="I5225" s="475" t="str">
        <f t="shared" si="573"/>
        <v/>
      </c>
      <c r="J5225" s="471">
        <f>'Potential Projects'!D5226</f>
        <v>14.121270063334967</v>
      </c>
      <c r="K5225" s="471">
        <f>'Potential Projects'!E5226</f>
        <v>12.815620242958506</v>
      </c>
      <c r="L5225" s="476">
        <f t="shared" si="574"/>
        <v>1531.0631096937066</v>
      </c>
      <c r="M5225" s="471">
        <f t="shared" si="577"/>
        <v>1591.124916816126</v>
      </c>
      <c r="N5225" s="467">
        <f t="shared" si="575"/>
        <v>0</v>
      </c>
      <c r="O5225" s="475" t="str">
        <f t="shared" si="576"/>
        <v/>
      </c>
    </row>
    <row r="5226" spans="1:15" hidden="1">
      <c r="A5226" s="475">
        <f t="shared" si="571"/>
        <v>43678</v>
      </c>
      <c r="B5226" s="475">
        <v>43683</v>
      </c>
      <c r="C5226" s="467">
        <v>17</v>
      </c>
      <c r="D5226" s="467">
        <v>1619</v>
      </c>
      <c r="E5226" s="467">
        <v>3</v>
      </c>
      <c r="F5226" s="467">
        <v>18</v>
      </c>
      <c r="G5226" s="467">
        <f t="array" ref="G5226">MAX(IF($A$2:$A$8761=A5226,$D$2:$D$8761))</f>
        <v>1656</v>
      </c>
      <c r="H5226" s="467">
        <f t="shared" si="572"/>
        <v>0</v>
      </c>
      <c r="I5226" s="475" t="str">
        <f t="shared" si="573"/>
        <v/>
      </c>
      <c r="J5226" s="471">
        <f>'Potential Projects'!D5227</f>
        <v>9.4271161514633555</v>
      </c>
      <c r="K5226" s="471">
        <f>'Potential Projects'!E5227</f>
        <v>4.1600115029026021</v>
      </c>
      <c r="L5226" s="476">
        <f t="shared" si="574"/>
        <v>1584.412872345634</v>
      </c>
      <c r="M5226" s="471">
        <f t="shared" si="577"/>
        <v>1591.124916816126</v>
      </c>
      <c r="N5226" s="467">
        <f t="shared" si="575"/>
        <v>0</v>
      </c>
      <c r="O5226" s="475" t="str">
        <f t="shared" si="576"/>
        <v/>
      </c>
    </row>
    <row r="5227" spans="1:15">
      <c r="A5227" s="475">
        <f t="shared" si="571"/>
        <v>43678</v>
      </c>
      <c r="B5227" s="475">
        <v>43683</v>
      </c>
      <c r="C5227" s="467">
        <v>18</v>
      </c>
      <c r="D5227" s="467">
        <v>1629</v>
      </c>
      <c r="E5227" s="467">
        <v>3</v>
      </c>
      <c r="F5227" s="467">
        <v>17</v>
      </c>
      <c r="G5227" s="467">
        <f t="array" ref="G5227">MAX(IF($A$2:$A$8761=A5227,$D$2:$D$8761))</f>
        <v>1656</v>
      </c>
      <c r="H5227" s="467">
        <f t="shared" si="572"/>
        <v>0</v>
      </c>
      <c r="I5227" s="475" t="str">
        <f t="shared" si="573"/>
        <v/>
      </c>
      <c r="J5227" s="471">
        <f>'Potential Projects'!D5228</f>
        <v>8.4763358714682138</v>
      </c>
      <c r="K5227" s="471">
        <f>'Potential Projects'!E5228</f>
        <v>9.3987473124059342</v>
      </c>
      <c r="L5227" s="476">
        <f t="shared" si="574"/>
        <v>1591.124916816126</v>
      </c>
      <c r="M5227" s="471">
        <f t="shared" si="577"/>
        <v>1591.124916816126</v>
      </c>
      <c r="N5227" s="467">
        <f t="shared" si="575"/>
        <v>1</v>
      </c>
      <c r="O5227" s="475">
        <f t="shared" si="576"/>
        <v>43683</v>
      </c>
    </row>
    <row r="5228" spans="1:15" hidden="1">
      <c r="A5228" s="475">
        <f t="shared" si="571"/>
        <v>43678</v>
      </c>
      <c r="B5228" s="475">
        <v>43683</v>
      </c>
      <c r="C5228" s="467">
        <v>19</v>
      </c>
      <c r="D5228" s="467">
        <v>1606</v>
      </c>
      <c r="E5228" s="467">
        <v>2</v>
      </c>
      <c r="F5228" s="467">
        <v>11</v>
      </c>
      <c r="G5228" s="467">
        <f t="array" ref="G5228">MAX(IF($A$2:$A$8761=A5228,$D$2:$D$8761))</f>
        <v>1656</v>
      </c>
      <c r="H5228" s="467">
        <f t="shared" si="572"/>
        <v>0</v>
      </c>
      <c r="I5228" s="475" t="str">
        <f t="shared" si="573"/>
        <v/>
      </c>
      <c r="J5228" s="471">
        <f>'Potential Projects'!D5229</f>
        <v>22.09703056875297</v>
      </c>
      <c r="K5228" s="471">
        <f>'Potential Projects'!E5229</f>
        <v>13.701910771877017</v>
      </c>
      <c r="L5228" s="476">
        <f t="shared" si="574"/>
        <v>1557.2010586593701</v>
      </c>
      <c r="M5228" s="471">
        <f t="shared" si="577"/>
        <v>1591.124916816126</v>
      </c>
      <c r="N5228" s="467">
        <f t="shared" si="575"/>
        <v>0</v>
      </c>
      <c r="O5228" s="475" t="str">
        <f t="shared" si="576"/>
        <v/>
      </c>
    </row>
    <row r="5229" spans="1:15" hidden="1">
      <c r="A5229" s="475">
        <f t="shared" si="571"/>
        <v>43678</v>
      </c>
      <c r="B5229" s="475">
        <v>43683</v>
      </c>
      <c r="C5229" s="467">
        <v>20</v>
      </c>
      <c r="D5229" s="467">
        <v>1525</v>
      </c>
      <c r="E5229" s="467">
        <v>0</v>
      </c>
      <c r="F5229" s="467">
        <v>2</v>
      </c>
      <c r="G5229" s="467">
        <f t="array" ref="G5229">MAX(IF($A$2:$A$8761=A5229,$D$2:$D$8761))</f>
        <v>1656</v>
      </c>
      <c r="H5229" s="467">
        <f t="shared" si="572"/>
        <v>0</v>
      </c>
      <c r="I5229" s="475" t="str">
        <f t="shared" si="573"/>
        <v/>
      </c>
      <c r="J5229" s="471">
        <f>'Potential Projects'!D5230</f>
        <v>18.15265782318156</v>
      </c>
      <c r="K5229" s="471">
        <f>'Potential Projects'!E5230</f>
        <v>24.487589335626748</v>
      </c>
      <c r="L5229" s="476">
        <f t="shared" si="574"/>
        <v>1480.3597528411917</v>
      </c>
      <c r="M5229" s="471">
        <f t="shared" si="577"/>
        <v>1591.124916816126</v>
      </c>
      <c r="N5229" s="467">
        <f t="shared" si="575"/>
        <v>0</v>
      </c>
      <c r="O5229" s="475" t="str">
        <f t="shared" si="576"/>
        <v/>
      </c>
    </row>
    <row r="5230" spans="1:15" hidden="1">
      <c r="A5230" s="475">
        <f t="shared" si="571"/>
        <v>43678</v>
      </c>
      <c r="B5230" s="475">
        <v>43683</v>
      </c>
      <c r="C5230" s="467">
        <v>21</v>
      </c>
      <c r="D5230" s="467">
        <v>1466</v>
      </c>
      <c r="E5230" s="467">
        <v>3</v>
      </c>
      <c r="F5230" s="467">
        <v>0</v>
      </c>
      <c r="G5230" s="467">
        <f t="array" ref="G5230">MAX(IF($A$2:$A$8761=A5230,$D$2:$D$8761))</f>
        <v>1656</v>
      </c>
      <c r="H5230" s="467">
        <f t="shared" si="572"/>
        <v>0</v>
      </c>
      <c r="I5230" s="475" t="str">
        <f t="shared" si="573"/>
        <v/>
      </c>
      <c r="J5230" s="471">
        <f>'Potential Projects'!D5231</f>
        <v>23.431378156446169</v>
      </c>
      <c r="K5230" s="471">
        <f>'Potential Projects'!E5231</f>
        <v>50.140732853149864</v>
      </c>
      <c r="L5230" s="476">
        <f t="shared" si="574"/>
        <v>1389.427888990404</v>
      </c>
      <c r="M5230" s="471">
        <f t="shared" si="577"/>
        <v>1591.124916816126</v>
      </c>
      <c r="N5230" s="467">
        <f t="shared" si="575"/>
        <v>0</v>
      </c>
      <c r="O5230" s="475" t="str">
        <f t="shared" si="576"/>
        <v/>
      </c>
    </row>
    <row r="5231" spans="1:15" hidden="1">
      <c r="A5231" s="475">
        <f t="shared" si="571"/>
        <v>43678</v>
      </c>
      <c r="B5231" s="475">
        <v>43683</v>
      </c>
      <c r="C5231" s="467">
        <v>22</v>
      </c>
      <c r="D5231" s="467">
        <v>1362</v>
      </c>
      <c r="E5231" s="467">
        <v>6</v>
      </c>
      <c r="F5231" s="467">
        <v>0</v>
      </c>
      <c r="G5231" s="467">
        <f t="array" ref="G5231">MAX(IF($A$2:$A$8761=A5231,$D$2:$D$8761))</f>
        <v>1656</v>
      </c>
      <c r="H5231" s="467">
        <f t="shared" si="572"/>
        <v>0</v>
      </c>
      <c r="I5231" s="475" t="str">
        <f t="shared" si="573"/>
        <v/>
      </c>
      <c r="J5231" s="471">
        <f>'Potential Projects'!D5232</f>
        <v>25.572832086560819</v>
      </c>
      <c r="K5231" s="471">
        <f>'Potential Projects'!E5232</f>
        <v>74.870037787572556</v>
      </c>
      <c r="L5231" s="476">
        <f t="shared" si="574"/>
        <v>1255.5571301258667</v>
      </c>
      <c r="M5231" s="471">
        <f t="shared" si="577"/>
        <v>1591.124916816126</v>
      </c>
      <c r="N5231" s="467">
        <f t="shared" si="575"/>
        <v>0</v>
      </c>
      <c r="O5231" s="475" t="str">
        <f t="shared" si="576"/>
        <v/>
      </c>
    </row>
    <row r="5232" spans="1:15" hidden="1">
      <c r="A5232" s="475">
        <f t="shared" si="571"/>
        <v>43678</v>
      </c>
      <c r="B5232" s="475">
        <v>43683</v>
      </c>
      <c r="C5232" s="467">
        <v>23</v>
      </c>
      <c r="D5232" s="467">
        <v>1201</v>
      </c>
      <c r="E5232" s="467">
        <v>4</v>
      </c>
      <c r="F5232" s="467">
        <v>0</v>
      </c>
      <c r="G5232" s="467">
        <f t="array" ref="G5232">MAX(IF($A$2:$A$8761=A5232,$D$2:$D$8761))</f>
        <v>1656</v>
      </c>
      <c r="H5232" s="467">
        <f t="shared" si="572"/>
        <v>0</v>
      </c>
      <c r="I5232" s="475" t="str">
        <f t="shared" si="573"/>
        <v/>
      </c>
      <c r="J5232" s="471">
        <f>'Potential Projects'!D5233</f>
        <v>70.219567107768356</v>
      </c>
      <c r="K5232" s="471">
        <f>'Potential Projects'!E5233</f>
        <v>52.469494463556224</v>
      </c>
      <c r="L5232" s="476">
        <f t="shared" si="574"/>
        <v>1074.3109384286754</v>
      </c>
      <c r="M5232" s="471">
        <f t="shared" si="577"/>
        <v>1591.124916816126</v>
      </c>
      <c r="N5232" s="467">
        <f t="shared" si="575"/>
        <v>0</v>
      </c>
      <c r="O5232" s="475" t="str">
        <f t="shared" si="576"/>
        <v/>
      </c>
    </row>
    <row r="5233" spans="1:15" hidden="1">
      <c r="A5233" s="475">
        <f t="shared" si="571"/>
        <v>43678</v>
      </c>
      <c r="B5233" s="475">
        <v>43683</v>
      </c>
      <c r="C5233" s="467">
        <v>24</v>
      </c>
      <c r="D5233" s="467">
        <v>1108</v>
      </c>
      <c r="E5233" s="467">
        <v>1</v>
      </c>
      <c r="F5233" s="467">
        <v>0</v>
      </c>
      <c r="G5233" s="467">
        <f t="array" ref="G5233">MAX(IF($A$2:$A$8761=A5233,$D$2:$D$8761))</f>
        <v>1656</v>
      </c>
      <c r="H5233" s="467">
        <f t="shared" si="572"/>
        <v>0</v>
      </c>
      <c r="I5233" s="475" t="str">
        <f t="shared" si="573"/>
        <v/>
      </c>
      <c r="J5233" s="471">
        <f>'Potential Projects'!D5234</f>
        <v>87.794173424824123</v>
      </c>
      <c r="K5233" s="471">
        <f>'Potential Projects'!E5234</f>
        <v>46.120744302300594</v>
      </c>
      <c r="L5233" s="476">
        <f t="shared" si="574"/>
        <v>973.0850822728753</v>
      </c>
      <c r="M5233" s="471">
        <f t="shared" si="577"/>
        <v>1591.124916816126</v>
      </c>
      <c r="N5233" s="467">
        <f t="shared" si="575"/>
        <v>0</v>
      </c>
      <c r="O5233" s="475" t="str">
        <f t="shared" si="576"/>
        <v/>
      </c>
    </row>
    <row r="5234" spans="1:15" hidden="1">
      <c r="A5234" s="475">
        <f t="shared" si="571"/>
        <v>43678</v>
      </c>
      <c r="B5234" s="475">
        <v>43684</v>
      </c>
      <c r="C5234" s="467">
        <v>1</v>
      </c>
      <c r="D5234" s="467">
        <v>1002</v>
      </c>
      <c r="E5234" s="467">
        <v>0</v>
      </c>
      <c r="F5234" s="467">
        <v>0</v>
      </c>
      <c r="G5234" s="467">
        <f t="array" ref="G5234">MAX(IF($A$2:$A$8761=A5234,$D$2:$D$8761))</f>
        <v>1656</v>
      </c>
      <c r="H5234" s="467">
        <f t="shared" si="572"/>
        <v>0</v>
      </c>
      <c r="I5234" s="475" t="str">
        <f t="shared" si="573"/>
        <v/>
      </c>
      <c r="J5234" s="471">
        <f>'Potential Projects'!D5235</f>
        <v>90.886652162509975</v>
      </c>
      <c r="K5234" s="471">
        <f>'Potential Projects'!E5235</f>
        <v>61.599929638787358</v>
      </c>
      <c r="L5234" s="476">
        <f t="shared" si="574"/>
        <v>849.51341819870265</v>
      </c>
      <c r="M5234" s="471">
        <f t="shared" si="577"/>
        <v>1591.124916816126</v>
      </c>
      <c r="N5234" s="467">
        <f t="shared" si="575"/>
        <v>0</v>
      </c>
      <c r="O5234" s="475" t="str">
        <f t="shared" si="576"/>
        <v/>
      </c>
    </row>
    <row r="5235" spans="1:15" hidden="1">
      <c r="A5235" s="475">
        <f t="shared" si="571"/>
        <v>43678</v>
      </c>
      <c r="B5235" s="475">
        <v>43684</v>
      </c>
      <c r="C5235" s="467">
        <v>2</v>
      </c>
      <c r="D5235" s="467">
        <v>938</v>
      </c>
      <c r="E5235" s="467">
        <v>0</v>
      </c>
      <c r="F5235" s="467">
        <v>0</v>
      </c>
      <c r="G5235" s="467">
        <f t="array" ref="G5235">MAX(IF($A$2:$A$8761=A5235,$D$2:$D$8761))</f>
        <v>1656</v>
      </c>
      <c r="H5235" s="467">
        <f t="shared" si="572"/>
        <v>0</v>
      </c>
      <c r="I5235" s="475" t="str">
        <f t="shared" si="573"/>
        <v/>
      </c>
      <c r="J5235" s="471">
        <f>'Potential Projects'!D5236</f>
        <v>82.27820941494835</v>
      </c>
      <c r="K5235" s="471">
        <f>'Potential Projects'!E5236</f>
        <v>37.86017238228338</v>
      </c>
      <c r="L5235" s="476">
        <f t="shared" si="574"/>
        <v>817.86161820276823</v>
      </c>
      <c r="M5235" s="471">
        <f t="shared" si="577"/>
        <v>1591.124916816126</v>
      </c>
      <c r="N5235" s="467">
        <f t="shared" si="575"/>
        <v>0</v>
      </c>
      <c r="O5235" s="475" t="str">
        <f t="shared" si="576"/>
        <v/>
      </c>
    </row>
    <row r="5236" spans="1:15" hidden="1">
      <c r="A5236" s="475">
        <f t="shared" si="571"/>
        <v>43678</v>
      </c>
      <c r="B5236" s="475">
        <v>43684</v>
      </c>
      <c r="C5236" s="467">
        <v>3</v>
      </c>
      <c r="D5236" s="467">
        <v>900</v>
      </c>
      <c r="E5236" s="467">
        <v>0</v>
      </c>
      <c r="F5236" s="467">
        <v>0</v>
      </c>
      <c r="G5236" s="467">
        <f t="array" ref="G5236">MAX(IF($A$2:$A$8761=A5236,$D$2:$D$8761))</f>
        <v>1656</v>
      </c>
      <c r="H5236" s="467">
        <f t="shared" si="572"/>
        <v>0</v>
      </c>
      <c r="I5236" s="475" t="str">
        <f t="shared" si="573"/>
        <v/>
      </c>
      <c r="J5236" s="471">
        <f>'Potential Projects'!D5237</f>
        <v>99.068335561320922</v>
      </c>
      <c r="K5236" s="471">
        <f>'Potential Projects'!E5237</f>
        <v>38.855978069232421</v>
      </c>
      <c r="L5236" s="476">
        <f t="shared" si="574"/>
        <v>762.07568636944666</v>
      </c>
      <c r="M5236" s="471">
        <f t="shared" si="577"/>
        <v>1591.124916816126</v>
      </c>
      <c r="N5236" s="467">
        <f t="shared" si="575"/>
        <v>0</v>
      </c>
      <c r="O5236" s="475" t="str">
        <f t="shared" si="576"/>
        <v/>
      </c>
    </row>
    <row r="5237" spans="1:15" hidden="1">
      <c r="A5237" s="475">
        <f t="shared" si="571"/>
        <v>43678</v>
      </c>
      <c r="B5237" s="475">
        <v>43684</v>
      </c>
      <c r="C5237" s="467">
        <v>4</v>
      </c>
      <c r="D5237" s="467">
        <v>884</v>
      </c>
      <c r="E5237" s="467">
        <v>0</v>
      </c>
      <c r="F5237" s="467">
        <v>0</v>
      </c>
      <c r="G5237" s="467">
        <f t="array" ref="G5237">MAX(IF($A$2:$A$8761=A5237,$D$2:$D$8761))</f>
        <v>1656</v>
      </c>
      <c r="H5237" s="467">
        <f t="shared" si="572"/>
        <v>0</v>
      </c>
      <c r="I5237" s="475" t="str">
        <f t="shared" si="573"/>
        <v/>
      </c>
      <c r="J5237" s="471">
        <f>'Potential Projects'!D5238</f>
        <v>112.92055103543514</v>
      </c>
      <c r="K5237" s="471">
        <f>'Potential Projects'!E5238</f>
        <v>44.925464577510212</v>
      </c>
      <c r="L5237" s="476">
        <f t="shared" si="574"/>
        <v>726.15398438705472</v>
      </c>
      <c r="M5237" s="471">
        <f t="shared" si="577"/>
        <v>1591.124916816126</v>
      </c>
      <c r="N5237" s="467">
        <f t="shared" si="575"/>
        <v>0</v>
      </c>
      <c r="O5237" s="475" t="str">
        <f t="shared" si="576"/>
        <v/>
      </c>
    </row>
    <row r="5238" spans="1:15" hidden="1">
      <c r="A5238" s="475">
        <f t="shared" si="571"/>
        <v>43678</v>
      </c>
      <c r="B5238" s="475">
        <v>43684</v>
      </c>
      <c r="C5238" s="467">
        <v>5</v>
      </c>
      <c r="D5238" s="467">
        <v>892</v>
      </c>
      <c r="E5238" s="467">
        <v>0</v>
      </c>
      <c r="F5238" s="467">
        <v>0</v>
      </c>
      <c r="G5238" s="467">
        <f t="array" ref="G5238">MAX(IF($A$2:$A$8761=A5238,$D$2:$D$8761))</f>
        <v>1656</v>
      </c>
      <c r="H5238" s="467">
        <f t="shared" si="572"/>
        <v>0</v>
      </c>
      <c r="I5238" s="475" t="str">
        <f t="shared" si="573"/>
        <v/>
      </c>
      <c r="J5238" s="471">
        <f>'Potential Projects'!D5239</f>
        <v>77.555425869330037</v>
      </c>
      <c r="K5238" s="471">
        <f>'Potential Projects'!E5239</f>
        <v>25.610119705439686</v>
      </c>
      <c r="L5238" s="476">
        <f t="shared" si="574"/>
        <v>788.83445442523021</v>
      </c>
      <c r="M5238" s="471">
        <f t="shared" si="577"/>
        <v>1591.124916816126</v>
      </c>
      <c r="N5238" s="467">
        <f t="shared" si="575"/>
        <v>0</v>
      </c>
      <c r="O5238" s="475" t="str">
        <f t="shared" si="576"/>
        <v/>
      </c>
    </row>
    <row r="5239" spans="1:15" hidden="1">
      <c r="A5239" s="475">
        <f t="shared" si="571"/>
        <v>43678</v>
      </c>
      <c r="B5239" s="475">
        <v>43684</v>
      </c>
      <c r="C5239" s="467">
        <v>6</v>
      </c>
      <c r="D5239" s="467">
        <v>961</v>
      </c>
      <c r="E5239" s="467">
        <v>0</v>
      </c>
      <c r="F5239" s="467">
        <v>0</v>
      </c>
      <c r="G5239" s="467">
        <f t="array" ref="G5239">MAX(IF($A$2:$A$8761=A5239,$D$2:$D$8761))</f>
        <v>1656</v>
      </c>
      <c r="H5239" s="467">
        <f t="shared" si="572"/>
        <v>0</v>
      </c>
      <c r="I5239" s="475" t="str">
        <f t="shared" si="573"/>
        <v/>
      </c>
      <c r="J5239" s="471">
        <f>'Potential Projects'!D5240</f>
        <v>87.513434598268418</v>
      </c>
      <c r="K5239" s="471">
        <f>'Potential Projects'!E5240</f>
        <v>5.9286813050956777</v>
      </c>
      <c r="L5239" s="476">
        <f t="shared" si="574"/>
        <v>867.55788409663592</v>
      </c>
      <c r="M5239" s="471">
        <f t="shared" si="577"/>
        <v>1591.124916816126</v>
      </c>
      <c r="N5239" s="467">
        <f t="shared" si="575"/>
        <v>0</v>
      </c>
      <c r="O5239" s="475" t="str">
        <f t="shared" si="576"/>
        <v/>
      </c>
    </row>
    <row r="5240" spans="1:15" hidden="1">
      <c r="A5240" s="475">
        <f t="shared" si="571"/>
        <v>43678</v>
      </c>
      <c r="B5240" s="475">
        <v>43684</v>
      </c>
      <c r="C5240" s="467">
        <v>7</v>
      </c>
      <c r="D5240" s="467">
        <v>1030</v>
      </c>
      <c r="E5240" s="467">
        <v>5</v>
      </c>
      <c r="F5240" s="467">
        <v>4</v>
      </c>
      <c r="G5240" s="467">
        <f t="array" ref="G5240">MAX(IF($A$2:$A$8761=A5240,$D$2:$D$8761))</f>
        <v>1656</v>
      </c>
      <c r="H5240" s="467">
        <f t="shared" si="572"/>
        <v>0</v>
      </c>
      <c r="I5240" s="475" t="str">
        <f t="shared" si="573"/>
        <v/>
      </c>
      <c r="J5240" s="471">
        <f>'Potential Projects'!D5241</f>
        <v>50.255088619707486</v>
      </c>
      <c r="K5240" s="471">
        <f>'Potential Projects'!E5241</f>
        <v>7.2053151472801549</v>
      </c>
      <c r="L5240" s="476">
        <f t="shared" si="574"/>
        <v>963.53959623301228</v>
      </c>
      <c r="M5240" s="471">
        <f t="shared" si="577"/>
        <v>1591.124916816126</v>
      </c>
      <c r="N5240" s="467">
        <f t="shared" si="575"/>
        <v>0</v>
      </c>
      <c r="O5240" s="475" t="str">
        <f t="shared" si="576"/>
        <v/>
      </c>
    </row>
    <row r="5241" spans="1:15" hidden="1">
      <c r="A5241" s="475">
        <f t="shared" si="571"/>
        <v>43678</v>
      </c>
      <c r="B5241" s="475">
        <v>43684</v>
      </c>
      <c r="C5241" s="467">
        <v>8</v>
      </c>
      <c r="D5241" s="467">
        <v>1106</v>
      </c>
      <c r="E5241" s="467">
        <v>19</v>
      </c>
      <c r="F5241" s="467">
        <v>15</v>
      </c>
      <c r="G5241" s="467">
        <f t="array" ref="G5241">MAX(IF($A$2:$A$8761=A5241,$D$2:$D$8761))</f>
        <v>1656</v>
      </c>
      <c r="H5241" s="467">
        <f t="shared" si="572"/>
        <v>0</v>
      </c>
      <c r="I5241" s="475" t="str">
        <f t="shared" si="573"/>
        <v/>
      </c>
      <c r="J5241" s="471">
        <f>'Potential Projects'!D5242</f>
        <v>80.624842797595377</v>
      </c>
      <c r="K5241" s="471">
        <f>'Potential Projects'!E5242</f>
        <v>16.683852074822621</v>
      </c>
      <c r="L5241" s="476">
        <f t="shared" si="574"/>
        <v>974.69130512758193</v>
      </c>
      <c r="M5241" s="471">
        <f t="shared" si="577"/>
        <v>1591.124916816126</v>
      </c>
      <c r="N5241" s="467">
        <f t="shared" si="575"/>
        <v>0</v>
      </c>
      <c r="O5241" s="475" t="str">
        <f t="shared" si="576"/>
        <v/>
      </c>
    </row>
    <row r="5242" spans="1:15" hidden="1">
      <c r="A5242" s="475">
        <f t="shared" si="571"/>
        <v>43678</v>
      </c>
      <c r="B5242" s="475">
        <v>43684</v>
      </c>
      <c r="C5242" s="467">
        <v>9</v>
      </c>
      <c r="D5242" s="467">
        <v>1181</v>
      </c>
      <c r="E5242" s="467">
        <v>14</v>
      </c>
      <c r="F5242" s="467">
        <v>18</v>
      </c>
      <c r="G5242" s="467">
        <f t="array" ref="G5242">MAX(IF($A$2:$A$8761=A5242,$D$2:$D$8761))</f>
        <v>1656</v>
      </c>
      <c r="H5242" s="467">
        <f t="shared" si="572"/>
        <v>0</v>
      </c>
      <c r="I5242" s="475" t="str">
        <f t="shared" si="573"/>
        <v/>
      </c>
      <c r="J5242" s="471">
        <f>'Potential Projects'!D5243</f>
        <v>89.931346767431236</v>
      </c>
      <c r="K5242" s="471">
        <f>'Potential Projects'!E5243</f>
        <v>16.392072403784134</v>
      </c>
      <c r="L5242" s="476">
        <f t="shared" si="574"/>
        <v>1042.6765808287846</v>
      </c>
      <c r="M5242" s="471">
        <f t="shared" si="577"/>
        <v>1591.124916816126</v>
      </c>
      <c r="N5242" s="467">
        <f t="shared" si="575"/>
        <v>0</v>
      </c>
      <c r="O5242" s="475" t="str">
        <f t="shared" si="576"/>
        <v/>
      </c>
    </row>
    <row r="5243" spans="1:15" hidden="1">
      <c r="A5243" s="475">
        <f t="shared" si="571"/>
        <v>43678</v>
      </c>
      <c r="B5243" s="475">
        <v>43684</v>
      </c>
      <c r="C5243" s="467">
        <v>10</v>
      </c>
      <c r="D5243" s="467">
        <v>1257</v>
      </c>
      <c r="E5243" s="467">
        <v>9</v>
      </c>
      <c r="F5243" s="467">
        <v>19</v>
      </c>
      <c r="G5243" s="467">
        <f t="array" ref="G5243">MAX(IF($A$2:$A$8761=A5243,$D$2:$D$8761))</f>
        <v>1656</v>
      </c>
      <c r="H5243" s="467">
        <f t="shared" si="572"/>
        <v>0</v>
      </c>
      <c r="I5243" s="475" t="str">
        <f t="shared" si="573"/>
        <v/>
      </c>
      <c r="J5243" s="471">
        <f>'Potential Projects'!D5244</f>
        <v>84.210257803590864</v>
      </c>
      <c r="K5243" s="471">
        <f>'Potential Projects'!E5244</f>
        <v>15.397048967963878</v>
      </c>
      <c r="L5243" s="476">
        <f t="shared" si="574"/>
        <v>1129.3926932284453</v>
      </c>
      <c r="M5243" s="471">
        <f t="shared" si="577"/>
        <v>1591.124916816126</v>
      </c>
      <c r="N5243" s="467">
        <f t="shared" si="575"/>
        <v>0</v>
      </c>
      <c r="O5243" s="475" t="str">
        <f t="shared" si="576"/>
        <v/>
      </c>
    </row>
    <row r="5244" spans="1:15" hidden="1">
      <c r="A5244" s="475">
        <f t="shared" si="571"/>
        <v>43678</v>
      </c>
      <c r="B5244" s="475">
        <v>43684</v>
      </c>
      <c r="C5244" s="467">
        <v>11</v>
      </c>
      <c r="D5244" s="467">
        <v>1336</v>
      </c>
      <c r="E5244" s="467">
        <v>8</v>
      </c>
      <c r="F5244" s="467">
        <v>19</v>
      </c>
      <c r="G5244" s="467">
        <f t="array" ref="G5244">MAX(IF($A$2:$A$8761=A5244,$D$2:$D$8761))</f>
        <v>1656</v>
      </c>
      <c r="H5244" s="467">
        <f t="shared" si="572"/>
        <v>0</v>
      </c>
      <c r="I5244" s="475" t="str">
        <f t="shared" si="573"/>
        <v/>
      </c>
      <c r="J5244" s="471">
        <f>'Potential Projects'!D5245</f>
        <v>36.362440338246287</v>
      </c>
      <c r="K5244" s="471">
        <f>'Potential Projects'!E5245</f>
        <v>23.343155934207697</v>
      </c>
      <c r="L5244" s="476">
        <f t="shared" si="574"/>
        <v>1249.2944037275461</v>
      </c>
      <c r="M5244" s="471">
        <f t="shared" si="577"/>
        <v>1591.124916816126</v>
      </c>
      <c r="N5244" s="467">
        <f t="shared" si="575"/>
        <v>0</v>
      </c>
      <c r="O5244" s="475" t="str">
        <f t="shared" si="576"/>
        <v/>
      </c>
    </row>
    <row r="5245" spans="1:15" hidden="1">
      <c r="A5245" s="475">
        <f t="shared" si="571"/>
        <v>43678</v>
      </c>
      <c r="B5245" s="475">
        <v>43684</v>
      </c>
      <c r="C5245" s="467">
        <v>12</v>
      </c>
      <c r="D5245" s="467">
        <v>1419</v>
      </c>
      <c r="E5245" s="467">
        <v>6</v>
      </c>
      <c r="F5245" s="467">
        <v>19</v>
      </c>
      <c r="G5245" s="467">
        <f t="array" ref="G5245">MAX(IF($A$2:$A$8761=A5245,$D$2:$D$8761))</f>
        <v>1656</v>
      </c>
      <c r="H5245" s="467">
        <f t="shared" si="572"/>
        <v>0</v>
      </c>
      <c r="I5245" s="475" t="str">
        <f t="shared" si="573"/>
        <v/>
      </c>
      <c r="J5245" s="471">
        <f>'Potential Projects'!D5246</f>
        <v>27.714196165780407</v>
      </c>
      <c r="K5245" s="471">
        <f>'Potential Projects'!E5246</f>
        <v>25.188486347022145</v>
      </c>
      <c r="L5245" s="476">
        <f t="shared" si="574"/>
        <v>1341.0973174871976</v>
      </c>
      <c r="M5245" s="471">
        <f t="shared" si="577"/>
        <v>1591.124916816126</v>
      </c>
      <c r="N5245" s="467">
        <f t="shared" si="575"/>
        <v>0</v>
      </c>
      <c r="O5245" s="475" t="str">
        <f t="shared" si="576"/>
        <v/>
      </c>
    </row>
    <row r="5246" spans="1:15" hidden="1">
      <c r="A5246" s="475">
        <f t="shared" si="571"/>
        <v>43678</v>
      </c>
      <c r="B5246" s="475">
        <v>43684</v>
      </c>
      <c r="C5246" s="467">
        <v>13</v>
      </c>
      <c r="D5246" s="467">
        <v>1494</v>
      </c>
      <c r="E5246" s="467">
        <v>5</v>
      </c>
      <c r="F5246" s="467">
        <v>18</v>
      </c>
      <c r="G5246" s="467">
        <f t="array" ref="G5246">MAX(IF($A$2:$A$8761=A5246,$D$2:$D$8761))</f>
        <v>1656</v>
      </c>
      <c r="H5246" s="467">
        <f t="shared" si="572"/>
        <v>0</v>
      </c>
      <c r="I5246" s="475" t="str">
        <f t="shared" si="573"/>
        <v/>
      </c>
      <c r="J5246" s="471">
        <f>'Potential Projects'!D5247</f>
        <v>39.269777155448466</v>
      </c>
      <c r="K5246" s="471">
        <f>'Potential Projects'!E5247</f>
        <v>19.67126913566975</v>
      </c>
      <c r="L5246" s="476">
        <f t="shared" si="574"/>
        <v>1412.0589537088817</v>
      </c>
      <c r="M5246" s="471">
        <f t="shared" si="577"/>
        <v>1591.124916816126</v>
      </c>
      <c r="N5246" s="467">
        <f t="shared" si="575"/>
        <v>0</v>
      </c>
      <c r="O5246" s="475" t="str">
        <f t="shared" si="576"/>
        <v/>
      </c>
    </row>
    <row r="5247" spans="1:15" hidden="1">
      <c r="A5247" s="475">
        <f t="shared" si="571"/>
        <v>43678</v>
      </c>
      <c r="B5247" s="475">
        <v>43684</v>
      </c>
      <c r="C5247" s="467">
        <v>14</v>
      </c>
      <c r="D5247" s="467">
        <v>1562</v>
      </c>
      <c r="E5247" s="467">
        <v>6</v>
      </c>
      <c r="F5247" s="467">
        <v>18</v>
      </c>
      <c r="G5247" s="467">
        <f t="array" ref="G5247">MAX(IF($A$2:$A$8761=A5247,$D$2:$D$8761))</f>
        <v>1656</v>
      </c>
      <c r="H5247" s="467">
        <f t="shared" si="572"/>
        <v>0</v>
      </c>
      <c r="I5247" s="475" t="str">
        <f t="shared" si="573"/>
        <v/>
      </c>
      <c r="J5247" s="471">
        <f>'Potential Projects'!D5248</f>
        <v>53.708322398478209</v>
      </c>
      <c r="K5247" s="471">
        <f>'Potential Projects'!E5248</f>
        <v>22.176037250053749</v>
      </c>
      <c r="L5247" s="476">
        <f t="shared" si="574"/>
        <v>1462.1156403514681</v>
      </c>
      <c r="M5247" s="471">
        <f t="shared" si="577"/>
        <v>1591.124916816126</v>
      </c>
      <c r="N5247" s="467">
        <f t="shared" si="575"/>
        <v>0</v>
      </c>
      <c r="O5247" s="475" t="str">
        <f t="shared" si="576"/>
        <v/>
      </c>
    </row>
    <row r="5248" spans="1:15" hidden="1">
      <c r="A5248" s="475">
        <f t="shared" si="571"/>
        <v>43678</v>
      </c>
      <c r="B5248" s="475">
        <v>43684</v>
      </c>
      <c r="C5248" s="467">
        <v>15</v>
      </c>
      <c r="D5248" s="467">
        <v>1609</v>
      </c>
      <c r="E5248" s="467">
        <v>6</v>
      </c>
      <c r="F5248" s="467">
        <v>18</v>
      </c>
      <c r="G5248" s="467">
        <f t="array" ref="G5248">MAX(IF($A$2:$A$8761=A5248,$D$2:$D$8761))</f>
        <v>1656</v>
      </c>
      <c r="H5248" s="467">
        <f t="shared" si="572"/>
        <v>0</v>
      </c>
      <c r="I5248" s="475" t="str">
        <f t="shared" si="573"/>
        <v/>
      </c>
      <c r="J5248" s="471">
        <f>'Potential Projects'!D5249</f>
        <v>75.471600954476926</v>
      </c>
      <c r="K5248" s="471">
        <f>'Potential Projects'!E5249</f>
        <v>27.75192329606536</v>
      </c>
      <c r="L5248" s="476">
        <f t="shared" si="574"/>
        <v>1481.7764757494576</v>
      </c>
      <c r="M5248" s="471">
        <f t="shared" si="577"/>
        <v>1591.124916816126</v>
      </c>
      <c r="N5248" s="467">
        <f t="shared" si="575"/>
        <v>0</v>
      </c>
      <c r="O5248" s="475" t="str">
        <f t="shared" si="576"/>
        <v/>
      </c>
    </row>
    <row r="5249" spans="1:15" hidden="1">
      <c r="A5249" s="475">
        <f t="shared" si="571"/>
        <v>43678</v>
      </c>
      <c r="B5249" s="475">
        <v>43684</v>
      </c>
      <c r="C5249" s="467">
        <v>16</v>
      </c>
      <c r="D5249" s="467">
        <v>1638</v>
      </c>
      <c r="E5249" s="467">
        <v>8</v>
      </c>
      <c r="F5249" s="467">
        <v>19</v>
      </c>
      <c r="G5249" s="467">
        <f t="array" ref="G5249">MAX(IF($A$2:$A$8761=A5249,$D$2:$D$8761))</f>
        <v>1656</v>
      </c>
      <c r="H5249" s="467">
        <f t="shared" si="572"/>
        <v>0</v>
      </c>
      <c r="I5249" s="475" t="str">
        <f t="shared" si="573"/>
        <v/>
      </c>
      <c r="J5249" s="471">
        <f>'Potential Projects'!D5250</f>
        <v>69.955980853330246</v>
      </c>
      <c r="K5249" s="471">
        <f>'Potential Projects'!E5250</f>
        <v>15.01374591485702</v>
      </c>
      <c r="L5249" s="476">
        <f t="shared" si="574"/>
        <v>1526.0302732318128</v>
      </c>
      <c r="M5249" s="471">
        <f t="shared" si="577"/>
        <v>1591.124916816126</v>
      </c>
      <c r="N5249" s="467">
        <f t="shared" si="575"/>
        <v>0</v>
      </c>
      <c r="O5249" s="475" t="str">
        <f t="shared" si="576"/>
        <v/>
      </c>
    </row>
    <row r="5250" spans="1:15" hidden="1">
      <c r="A5250" s="475">
        <f t="shared" ref="A5250:A5313" si="578">DATE(YEAR(B5250),MONTH(B5250),1)</f>
        <v>43678</v>
      </c>
      <c r="B5250" s="475">
        <v>43684</v>
      </c>
      <c r="C5250" s="467">
        <v>17</v>
      </c>
      <c r="D5250" s="467">
        <v>1656</v>
      </c>
      <c r="E5250" s="467">
        <v>7</v>
      </c>
      <c r="F5250" s="467">
        <v>14</v>
      </c>
      <c r="G5250" s="467">
        <f t="array" ref="G5250">MAX(IF($A$2:$A$8761=A5250,$D$2:$D$8761))</f>
        <v>1656</v>
      </c>
      <c r="H5250" s="467">
        <f t="shared" ref="H5250:H5313" si="579">IF(G5250=D5250,1,0)</f>
        <v>1</v>
      </c>
      <c r="I5250" s="475">
        <f t="shared" ref="I5250:I5313" si="580">IF(D5250=G5250,B5250,"")</f>
        <v>43684</v>
      </c>
      <c r="J5250" s="471">
        <f>'Potential Projects'!D5251</f>
        <v>54.827885904387202</v>
      </c>
      <c r="K5250" s="471">
        <f>'Potential Projects'!E5251</f>
        <v>11.723597667168351</v>
      </c>
      <c r="L5250" s="476">
        <f t="shared" ref="L5250:L5313" si="581">D5250-E5250-F5250-J5250-K5250</f>
        <v>1568.4485164284445</v>
      </c>
      <c r="M5250" s="471">
        <f t="shared" si="577"/>
        <v>1591.124916816126</v>
      </c>
      <c r="N5250" s="467">
        <f t="shared" ref="N5250:N5313" si="582">IF(M5250=L5250,1,0)</f>
        <v>0</v>
      </c>
      <c r="O5250" s="475" t="str">
        <f t="shared" ref="O5250:O5313" si="583">IF(L5250=M5250,B5250,"")</f>
        <v/>
      </c>
    </row>
    <row r="5251" spans="1:15" hidden="1">
      <c r="A5251" s="475">
        <f t="shared" si="578"/>
        <v>43678</v>
      </c>
      <c r="B5251" s="475">
        <v>43684</v>
      </c>
      <c r="C5251" s="467">
        <v>18</v>
      </c>
      <c r="D5251" s="467">
        <v>1641</v>
      </c>
      <c r="E5251" s="467">
        <v>4</v>
      </c>
      <c r="F5251" s="467">
        <v>7</v>
      </c>
      <c r="G5251" s="467">
        <f t="array" ref="G5251">MAX(IF($A$2:$A$8761=A5251,$D$2:$D$8761))</f>
        <v>1656</v>
      </c>
      <c r="H5251" s="467">
        <f t="shared" si="579"/>
        <v>0</v>
      </c>
      <c r="I5251" s="475" t="str">
        <f t="shared" si="580"/>
        <v/>
      </c>
      <c r="J5251" s="471">
        <f>'Potential Projects'!D5252</f>
        <v>71.445794141847713</v>
      </c>
      <c r="K5251" s="471">
        <f>'Potential Projects'!E5252</f>
        <v>19.59147952053322</v>
      </c>
      <c r="L5251" s="476">
        <f t="shared" si="581"/>
        <v>1538.962726337619</v>
      </c>
      <c r="M5251" s="471">
        <f t="shared" si="577"/>
        <v>1591.124916816126</v>
      </c>
      <c r="N5251" s="467">
        <f t="shared" si="582"/>
        <v>0</v>
      </c>
      <c r="O5251" s="475" t="str">
        <f t="shared" si="583"/>
        <v/>
      </c>
    </row>
    <row r="5252" spans="1:15" hidden="1">
      <c r="A5252" s="475">
        <f t="shared" si="578"/>
        <v>43678</v>
      </c>
      <c r="B5252" s="475">
        <v>43684</v>
      </c>
      <c r="C5252" s="467">
        <v>19</v>
      </c>
      <c r="D5252" s="467">
        <v>1575</v>
      </c>
      <c r="E5252" s="467">
        <v>3</v>
      </c>
      <c r="F5252" s="467">
        <v>5</v>
      </c>
      <c r="G5252" s="467">
        <f t="array" ref="G5252">MAX(IF($A$2:$A$8761=A5252,$D$2:$D$8761))</f>
        <v>1656</v>
      </c>
      <c r="H5252" s="467">
        <f t="shared" si="579"/>
        <v>0</v>
      </c>
      <c r="I5252" s="475" t="str">
        <f t="shared" si="580"/>
        <v/>
      </c>
      <c r="J5252" s="471">
        <f>'Potential Projects'!D5253</f>
        <v>93.402568863612458</v>
      </c>
      <c r="K5252" s="471">
        <f>'Potential Projects'!E5253</f>
        <v>32.389107987529563</v>
      </c>
      <c r="L5252" s="476">
        <f t="shared" si="581"/>
        <v>1441.208323148858</v>
      </c>
      <c r="M5252" s="471">
        <f t="shared" si="577"/>
        <v>1591.124916816126</v>
      </c>
      <c r="N5252" s="467">
        <f t="shared" si="582"/>
        <v>0</v>
      </c>
      <c r="O5252" s="475" t="str">
        <f t="shared" si="583"/>
        <v/>
      </c>
    </row>
    <row r="5253" spans="1:15" hidden="1">
      <c r="A5253" s="475">
        <f t="shared" si="578"/>
        <v>43678</v>
      </c>
      <c r="B5253" s="475">
        <v>43684</v>
      </c>
      <c r="C5253" s="467">
        <v>20</v>
      </c>
      <c r="D5253" s="467">
        <v>1498</v>
      </c>
      <c r="E5253" s="467">
        <v>4</v>
      </c>
      <c r="F5253" s="467">
        <v>2</v>
      </c>
      <c r="G5253" s="467">
        <f t="array" ref="G5253">MAX(IF($A$2:$A$8761=A5253,$D$2:$D$8761))</f>
        <v>1656</v>
      </c>
      <c r="H5253" s="467">
        <f t="shared" si="579"/>
        <v>0</v>
      </c>
      <c r="I5253" s="475" t="str">
        <f t="shared" si="580"/>
        <v/>
      </c>
      <c r="J5253" s="471">
        <f>'Potential Projects'!D5254</f>
        <v>104.78300380535474</v>
      </c>
      <c r="K5253" s="471">
        <f>'Potential Projects'!E5254</f>
        <v>68.899897172651052</v>
      </c>
      <c r="L5253" s="476">
        <f t="shared" si="581"/>
        <v>1318.3170990219942</v>
      </c>
      <c r="M5253" s="471">
        <f t="shared" si="577"/>
        <v>1591.124916816126</v>
      </c>
      <c r="N5253" s="467">
        <f t="shared" si="582"/>
        <v>0</v>
      </c>
      <c r="O5253" s="475" t="str">
        <f t="shared" si="583"/>
        <v/>
      </c>
    </row>
    <row r="5254" spans="1:15" hidden="1">
      <c r="A5254" s="475">
        <f t="shared" si="578"/>
        <v>43678</v>
      </c>
      <c r="B5254" s="475">
        <v>43684</v>
      </c>
      <c r="C5254" s="467">
        <v>21</v>
      </c>
      <c r="D5254" s="467">
        <v>1420</v>
      </c>
      <c r="E5254" s="467">
        <v>2</v>
      </c>
      <c r="F5254" s="467">
        <v>1</v>
      </c>
      <c r="G5254" s="467">
        <f t="array" ref="G5254">MAX(IF($A$2:$A$8761=A5254,$D$2:$D$8761))</f>
        <v>1656</v>
      </c>
      <c r="H5254" s="467">
        <f t="shared" si="579"/>
        <v>0</v>
      </c>
      <c r="I5254" s="475" t="str">
        <f t="shared" si="580"/>
        <v/>
      </c>
      <c r="J5254" s="471">
        <f>'Potential Projects'!D5255</f>
        <v>101.31699546174752</v>
      </c>
      <c r="K5254" s="471">
        <f>'Potential Projects'!E5255</f>
        <v>79.978137658568059</v>
      </c>
      <c r="L5254" s="476">
        <f t="shared" si="581"/>
        <v>1235.7048668796845</v>
      </c>
      <c r="M5254" s="471">
        <f t="shared" si="577"/>
        <v>1591.124916816126</v>
      </c>
      <c r="N5254" s="467">
        <f t="shared" si="582"/>
        <v>0</v>
      </c>
      <c r="O5254" s="475" t="str">
        <f t="shared" si="583"/>
        <v/>
      </c>
    </row>
    <row r="5255" spans="1:15" hidden="1">
      <c r="A5255" s="475">
        <f t="shared" si="578"/>
        <v>43678</v>
      </c>
      <c r="B5255" s="475">
        <v>43684</v>
      </c>
      <c r="C5255" s="467">
        <v>22</v>
      </c>
      <c r="D5255" s="467">
        <v>1355</v>
      </c>
      <c r="E5255" s="467">
        <v>28</v>
      </c>
      <c r="F5255" s="467">
        <v>0</v>
      </c>
      <c r="G5255" s="467">
        <f t="array" ref="G5255">MAX(IF($A$2:$A$8761=A5255,$D$2:$D$8761))</f>
        <v>1656</v>
      </c>
      <c r="H5255" s="467">
        <f t="shared" si="579"/>
        <v>0</v>
      </c>
      <c r="I5255" s="475" t="str">
        <f t="shared" si="580"/>
        <v/>
      </c>
      <c r="J5255" s="471">
        <f>'Potential Projects'!D5256</f>
        <v>99.642110365532645</v>
      </c>
      <c r="K5255" s="471">
        <f>'Potential Projects'!E5256</f>
        <v>71.849766179316276</v>
      </c>
      <c r="L5255" s="476">
        <f t="shared" si="581"/>
        <v>1155.508123455151</v>
      </c>
      <c r="M5255" s="471">
        <f t="shared" si="577"/>
        <v>1591.124916816126</v>
      </c>
      <c r="N5255" s="467">
        <f t="shared" si="582"/>
        <v>0</v>
      </c>
      <c r="O5255" s="475" t="str">
        <f t="shared" si="583"/>
        <v/>
      </c>
    </row>
    <row r="5256" spans="1:15" hidden="1">
      <c r="A5256" s="475">
        <f t="shared" si="578"/>
        <v>43678</v>
      </c>
      <c r="B5256" s="475">
        <v>43684</v>
      </c>
      <c r="C5256" s="467">
        <v>23</v>
      </c>
      <c r="D5256" s="467">
        <v>1234</v>
      </c>
      <c r="E5256" s="467">
        <v>49</v>
      </c>
      <c r="F5256" s="467">
        <v>0</v>
      </c>
      <c r="G5256" s="467">
        <f t="array" ref="G5256">MAX(IF($A$2:$A$8761=A5256,$D$2:$D$8761))</f>
        <v>1656</v>
      </c>
      <c r="H5256" s="467">
        <f t="shared" si="579"/>
        <v>0</v>
      </c>
      <c r="I5256" s="475" t="str">
        <f t="shared" si="580"/>
        <v/>
      </c>
      <c r="J5256" s="471">
        <f>'Potential Projects'!D5257</f>
        <v>101.15655375819452</v>
      </c>
      <c r="K5256" s="471">
        <f>'Potential Projects'!E5257</f>
        <v>71.028402494087288</v>
      </c>
      <c r="L5256" s="476">
        <f t="shared" si="581"/>
        <v>1012.8150437477182</v>
      </c>
      <c r="M5256" s="471">
        <f t="shared" si="577"/>
        <v>1591.124916816126</v>
      </c>
      <c r="N5256" s="467">
        <f t="shared" si="582"/>
        <v>0</v>
      </c>
      <c r="O5256" s="475" t="str">
        <f t="shared" si="583"/>
        <v/>
      </c>
    </row>
    <row r="5257" spans="1:15" hidden="1">
      <c r="A5257" s="475">
        <f t="shared" si="578"/>
        <v>43678</v>
      </c>
      <c r="B5257" s="475">
        <v>43684</v>
      </c>
      <c r="C5257" s="467">
        <v>24</v>
      </c>
      <c r="D5257" s="467">
        <v>1114</v>
      </c>
      <c r="E5257" s="467">
        <v>40</v>
      </c>
      <c r="F5257" s="467">
        <v>0</v>
      </c>
      <c r="G5257" s="467">
        <f t="array" ref="G5257">MAX(IF($A$2:$A$8761=A5257,$D$2:$D$8761))</f>
        <v>1656</v>
      </c>
      <c r="H5257" s="467">
        <f t="shared" si="579"/>
        <v>0</v>
      </c>
      <c r="I5257" s="475" t="str">
        <f t="shared" si="580"/>
        <v/>
      </c>
      <c r="J5257" s="471">
        <f>'Potential Projects'!D5258</f>
        <v>95.640473261546234</v>
      </c>
      <c r="K5257" s="471">
        <f>'Potential Projects'!E5258</f>
        <v>67.757028273489567</v>
      </c>
      <c r="L5257" s="476">
        <f t="shared" si="581"/>
        <v>910.60249846496413</v>
      </c>
      <c r="M5257" s="471">
        <f t="shared" si="577"/>
        <v>1591.124916816126</v>
      </c>
      <c r="N5257" s="467">
        <f t="shared" si="582"/>
        <v>0</v>
      </c>
      <c r="O5257" s="475" t="str">
        <f t="shared" si="583"/>
        <v/>
      </c>
    </row>
    <row r="5258" spans="1:15" hidden="1">
      <c r="A5258" s="475">
        <f t="shared" si="578"/>
        <v>43678</v>
      </c>
      <c r="B5258" s="475">
        <v>43685</v>
      </c>
      <c r="C5258" s="467">
        <v>1</v>
      </c>
      <c r="D5258" s="467">
        <v>1043</v>
      </c>
      <c r="E5258" s="467">
        <v>35</v>
      </c>
      <c r="F5258" s="467">
        <v>0</v>
      </c>
      <c r="G5258" s="467">
        <f t="array" ref="G5258">MAX(IF($A$2:$A$8761=A5258,$D$2:$D$8761))</f>
        <v>1656</v>
      </c>
      <c r="H5258" s="467">
        <f t="shared" si="579"/>
        <v>0</v>
      </c>
      <c r="I5258" s="475" t="str">
        <f t="shared" si="580"/>
        <v/>
      </c>
      <c r="J5258" s="471">
        <f>'Potential Projects'!D5259</f>
        <v>116.75920494670362</v>
      </c>
      <c r="K5258" s="471">
        <f>'Potential Projects'!E5259</f>
        <v>42.520042356482485</v>
      </c>
      <c r="L5258" s="476">
        <f t="shared" si="581"/>
        <v>848.72075269681386</v>
      </c>
      <c r="M5258" s="471">
        <f t="shared" si="577"/>
        <v>1591.124916816126</v>
      </c>
      <c r="N5258" s="467">
        <f t="shared" si="582"/>
        <v>0</v>
      </c>
      <c r="O5258" s="475" t="str">
        <f t="shared" si="583"/>
        <v/>
      </c>
    </row>
    <row r="5259" spans="1:15" hidden="1">
      <c r="A5259" s="475">
        <f t="shared" si="578"/>
        <v>43678</v>
      </c>
      <c r="B5259" s="475">
        <v>43685</v>
      </c>
      <c r="C5259" s="467">
        <v>2</v>
      </c>
      <c r="D5259" s="467">
        <v>977</v>
      </c>
      <c r="E5259" s="467">
        <v>25</v>
      </c>
      <c r="F5259" s="467">
        <v>0</v>
      </c>
      <c r="G5259" s="467">
        <f t="array" ref="G5259">MAX(IF($A$2:$A$8761=A5259,$D$2:$D$8761))</f>
        <v>1656</v>
      </c>
      <c r="H5259" s="467">
        <f t="shared" si="579"/>
        <v>0</v>
      </c>
      <c r="I5259" s="475" t="str">
        <f t="shared" si="580"/>
        <v/>
      </c>
      <c r="J5259" s="471">
        <f>'Potential Projects'!D5260</f>
        <v>111.73298884224828</v>
      </c>
      <c r="K5259" s="471">
        <f>'Potential Projects'!E5260</f>
        <v>25.034382874650614</v>
      </c>
      <c r="L5259" s="476">
        <f t="shared" si="581"/>
        <v>815.23262828310112</v>
      </c>
      <c r="M5259" s="471">
        <f t="shared" si="577"/>
        <v>1591.124916816126</v>
      </c>
      <c r="N5259" s="467">
        <f t="shared" si="582"/>
        <v>0</v>
      </c>
      <c r="O5259" s="475" t="str">
        <f t="shared" si="583"/>
        <v/>
      </c>
    </row>
    <row r="5260" spans="1:15" hidden="1">
      <c r="A5260" s="475">
        <f t="shared" si="578"/>
        <v>43678</v>
      </c>
      <c r="B5260" s="475">
        <v>43685</v>
      </c>
      <c r="C5260" s="467">
        <v>3</v>
      </c>
      <c r="D5260" s="467">
        <v>945</v>
      </c>
      <c r="E5260" s="467">
        <v>18</v>
      </c>
      <c r="F5260" s="467">
        <v>0</v>
      </c>
      <c r="G5260" s="467">
        <f t="array" ref="G5260">MAX(IF($A$2:$A$8761=A5260,$D$2:$D$8761))</f>
        <v>1656</v>
      </c>
      <c r="H5260" s="467">
        <f t="shared" si="579"/>
        <v>0</v>
      </c>
      <c r="I5260" s="475" t="str">
        <f t="shared" si="580"/>
        <v/>
      </c>
      <c r="J5260" s="471">
        <f>'Potential Projects'!D5261</f>
        <v>95.560288683070368</v>
      </c>
      <c r="K5260" s="471">
        <f>'Potential Projects'!E5261</f>
        <v>23.882126961943669</v>
      </c>
      <c r="L5260" s="476">
        <f t="shared" si="581"/>
        <v>807.55758435498603</v>
      </c>
      <c r="M5260" s="471">
        <f t="shared" si="577"/>
        <v>1591.124916816126</v>
      </c>
      <c r="N5260" s="467">
        <f t="shared" si="582"/>
        <v>0</v>
      </c>
      <c r="O5260" s="475" t="str">
        <f t="shared" si="583"/>
        <v/>
      </c>
    </row>
    <row r="5261" spans="1:15" hidden="1">
      <c r="A5261" s="475">
        <f t="shared" si="578"/>
        <v>43678</v>
      </c>
      <c r="B5261" s="475">
        <v>43685</v>
      </c>
      <c r="C5261" s="467">
        <v>4</v>
      </c>
      <c r="D5261" s="467">
        <v>905</v>
      </c>
      <c r="E5261" s="467">
        <v>15</v>
      </c>
      <c r="F5261" s="467">
        <v>0</v>
      </c>
      <c r="G5261" s="467">
        <f t="array" ref="G5261">MAX(IF($A$2:$A$8761=A5261,$D$2:$D$8761))</f>
        <v>1656</v>
      </c>
      <c r="H5261" s="467">
        <f t="shared" si="579"/>
        <v>0</v>
      </c>
      <c r="I5261" s="475" t="str">
        <f t="shared" si="580"/>
        <v/>
      </c>
      <c r="J5261" s="471">
        <f>'Potential Projects'!D5262</f>
        <v>86.397617169721997</v>
      </c>
      <c r="K5261" s="471">
        <f>'Potential Projects'!E5262</f>
        <v>28.557641958718555</v>
      </c>
      <c r="L5261" s="476">
        <f t="shared" si="581"/>
        <v>775.04474087155938</v>
      </c>
      <c r="M5261" s="471">
        <f t="shared" si="577"/>
        <v>1591.124916816126</v>
      </c>
      <c r="N5261" s="467">
        <f t="shared" si="582"/>
        <v>0</v>
      </c>
      <c r="O5261" s="475" t="str">
        <f t="shared" si="583"/>
        <v/>
      </c>
    </row>
    <row r="5262" spans="1:15" hidden="1">
      <c r="A5262" s="475">
        <f t="shared" si="578"/>
        <v>43678</v>
      </c>
      <c r="B5262" s="475">
        <v>43685</v>
      </c>
      <c r="C5262" s="467">
        <v>5</v>
      </c>
      <c r="D5262" s="467">
        <v>914</v>
      </c>
      <c r="E5262" s="467">
        <v>10</v>
      </c>
      <c r="F5262" s="467">
        <v>0</v>
      </c>
      <c r="G5262" s="467">
        <f t="array" ref="G5262">MAX(IF($A$2:$A$8761=A5262,$D$2:$D$8761))</f>
        <v>1656</v>
      </c>
      <c r="H5262" s="467">
        <f t="shared" si="579"/>
        <v>0</v>
      </c>
      <c r="I5262" s="475" t="str">
        <f t="shared" si="580"/>
        <v/>
      </c>
      <c r="J5262" s="471">
        <f>'Potential Projects'!D5263</f>
        <v>106.07091809927772</v>
      </c>
      <c r="K5262" s="471">
        <f>'Potential Projects'!E5263</f>
        <v>26.106066921092239</v>
      </c>
      <c r="L5262" s="476">
        <f t="shared" si="581"/>
        <v>771.82301497962999</v>
      </c>
      <c r="M5262" s="471">
        <f t="shared" si="577"/>
        <v>1591.124916816126</v>
      </c>
      <c r="N5262" s="467">
        <f t="shared" si="582"/>
        <v>0</v>
      </c>
      <c r="O5262" s="475" t="str">
        <f t="shared" si="583"/>
        <v/>
      </c>
    </row>
    <row r="5263" spans="1:15" hidden="1">
      <c r="A5263" s="475">
        <f t="shared" si="578"/>
        <v>43678</v>
      </c>
      <c r="B5263" s="475">
        <v>43685</v>
      </c>
      <c r="C5263" s="467">
        <v>6</v>
      </c>
      <c r="D5263" s="467">
        <v>971</v>
      </c>
      <c r="E5263" s="467">
        <v>5</v>
      </c>
      <c r="F5263" s="467">
        <v>0</v>
      </c>
      <c r="G5263" s="467">
        <f t="array" ref="G5263">MAX(IF($A$2:$A$8761=A5263,$D$2:$D$8761))</f>
        <v>1656</v>
      </c>
      <c r="H5263" s="467">
        <f t="shared" si="579"/>
        <v>0</v>
      </c>
      <c r="I5263" s="475" t="str">
        <f t="shared" si="580"/>
        <v/>
      </c>
      <c r="J5263" s="471">
        <f>'Potential Projects'!D5264</f>
        <v>114.68217278505472</v>
      </c>
      <c r="K5263" s="471">
        <f>'Potential Projects'!E5264</f>
        <v>21.696517308105783</v>
      </c>
      <c r="L5263" s="476">
        <f t="shared" si="581"/>
        <v>829.62130990683954</v>
      </c>
      <c r="M5263" s="471">
        <f t="shared" si="577"/>
        <v>1591.124916816126</v>
      </c>
      <c r="N5263" s="467">
        <f t="shared" si="582"/>
        <v>0</v>
      </c>
      <c r="O5263" s="475" t="str">
        <f t="shared" si="583"/>
        <v/>
      </c>
    </row>
    <row r="5264" spans="1:15" hidden="1">
      <c r="A5264" s="475">
        <f t="shared" si="578"/>
        <v>43678</v>
      </c>
      <c r="B5264" s="475">
        <v>43685</v>
      </c>
      <c r="C5264" s="467">
        <v>7</v>
      </c>
      <c r="D5264" s="467">
        <v>1037</v>
      </c>
      <c r="E5264" s="467">
        <v>10</v>
      </c>
      <c r="F5264" s="467">
        <v>3</v>
      </c>
      <c r="G5264" s="467">
        <f t="array" ref="G5264">MAX(IF($A$2:$A$8761=A5264,$D$2:$D$8761))</f>
        <v>1656</v>
      </c>
      <c r="H5264" s="467">
        <f t="shared" si="579"/>
        <v>0</v>
      </c>
      <c r="I5264" s="475" t="str">
        <f t="shared" si="580"/>
        <v/>
      </c>
      <c r="J5264" s="471">
        <f>'Potential Projects'!D5265</f>
        <v>46.439668894852105</v>
      </c>
      <c r="K5264" s="471">
        <f>'Potential Projects'!E5265</f>
        <v>8.4960295097828418</v>
      </c>
      <c r="L5264" s="476">
        <f t="shared" si="581"/>
        <v>969.06430159536512</v>
      </c>
      <c r="M5264" s="471">
        <f t="shared" si="577"/>
        <v>1591.124916816126</v>
      </c>
      <c r="N5264" s="467">
        <f t="shared" si="582"/>
        <v>0</v>
      </c>
      <c r="O5264" s="475" t="str">
        <f t="shared" si="583"/>
        <v/>
      </c>
    </row>
    <row r="5265" spans="1:15" hidden="1">
      <c r="A5265" s="475">
        <f t="shared" si="578"/>
        <v>43678</v>
      </c>
      <c r="B5265" s="475">
        <v>43685</v>
      </c>
      <c r="C5265" s="467">
        <v>8</v>
      </c>
      <c r="D5265" s="467">
        <v>1087</v>
      </c>
      <c r="E5265" s="467">
        <v>16</v>
      </c>
      <c r="F5265" s="467">
        <v>14</v>
      </c>
      <c r="G5265" s="467">
        <f t="array" ref="G5265">MAX(IF($A$2:$A$8761=A5265,$D$2:$D$8761))</f>
        <v>1656</v>
      </c>
      <c r="H5265" s="467">
        <f t="shared" si="579"/>
        <v>0</v>
      </c>
      <c r="I5265" s="475" t="str">
        <f t="shared" si="580"/>
        <v/>
      </c>
      <c r="J5265" s="471">
        <f>'Potential Projects'!D5266</f>
        <v>30.443323308938918</v>
      </c>
      <c r="K5265" s="471">
        <f>'Potential Projects'!E5266</f>
        <v>11.057901956568481</v>
      </c>
      <c r="L5265" s="476">
        <f t="shared" si="581"/>
        <v>1015.4987747344926</v>
      </c>
      <c r="M5265" s="471">
        <f t="shared" si="577"/>
        <v>1591.124916816126</v>
      </c>
      <c r="N5265" s="467">
        <f t="shared" si="582"/>
        <v>0</v>
      </c>
      <c r="O5265" s="475" t="str">
        <f t="shared" si="583"/>
        <v/>
      </c>
    </row>
    <row r="5266" spans="1:15" hidden="1">
      <c r="A5266" s="475">
        <f t="shared" si="578"/>
        <v>43678</v>
      </c>
      <c r="B5266" s="475">
        <v>43685</v>
      </c>
      <c r="C5266" s="467">
        <v>9</v>
      </c>
      <c r="D5266" s="467">
        <v>1181</v>
      </c>
      <c r="E5266" s="467">
        <v>5</v>
      </c>
      <c r="F5266" s="467">
        <v>18</v>
      </c>
      <c r="G5266" s="467">
        <f t="array" ref="G5266">MAX(IF($A$2:$A$8761=A5266,$D$2:$D$8761))</f>
        <v>1656</v>
      </c>
      <c r="H5266" s="467">
        <f t="shared" si="579"/>
        <v>0</v>
      </c>
      <c r="I5266" s="475" t="str">
        <f t="shared" si="580"/>
        <v/>
      </c>
      <c r="J5266" s="471">
        <f>'Potential Projects'!D5267</f>
        <v>47.456875884241306</v>
      </c>
      <c r="K5266" s="471">
        <f>'Potential Projects'!E5267</f>
        <v>13.320954472156524</v>
      </c>
      <c r="L5266" s="476">
        <f t="shared" si="581"/>
        <v>1097.2221696436022</v>
      </c>
      <c r="M5266" s="471">
        <f t="shared" si="577"/>
        <v>1591.124916816126</v>
      </c>
      <c r="N5266" s="467">
        <f t="shared" si="582"/>
        <v>0</v>
      </c>
      <c r="O5266" s="475" t="str">
        <f t="shared" si="583"/>
        <v/>
      </c>
    </row>
    <row r="5267" spans="1:15" hidden="1">
      <c r="A5267" s="475">
        <f t="shared" si="578"/>
        <v>43678</v>
      </c>
      <c r="B5267" s="475">
        <v>43685</v>
      </c>
      <c r="C5267" s="467">
        <v>10</v>
      </c>
      <c r="D5267" s="467">
        <v>1257</v>
      </c>
      <c r="E5267" s="467">
        <v>5</v>
      </c>
      <c r="F5267" s="467">
        <v>19</v>
      </c>
      <c r="G5267" s="467">
        <f t="array" ref="G5267">MAX(IF($A$2:$A$8761=A5267,$D$2:$D$8761))</f>
        <v>1656</v>
      </c>
      <c r="H5267" s="467">
        <f t="shared" si="579"/>
        <v>0</v>
      </c>
      <c r="I5267" s="475" t="str">
        <f t="shared" si="580"/>
        <v/>
      </c>
      <c r="J5267" s="471">
        <f>'Potential Projects'!D5268</f>
        <v>40.868659989034555</v>
      </c>
      <c r="K5267" s="471">
        <f>'Potential Projects'!E5268</f>
        <v>11.421648731455599</v>
      </c>
      <c r="L5267" s="476">
        <f t="shared" si="581"/>
        <v>1180.7096912795098</v>
      </c>
      <c r="M5267" s="471">
        <f t="shared" si="577"/>
        <v>1591.124916816126</v>
      </c>
      <c r="N5267" s="467">
        <f t="shared" si="582"/>
        <v>0</v>
      </c>
      <c r="O5267" s="475" t="str">
        <f t="shared" si="583"/>
        <v/>
      </c>
    </row>
    <row r="5268" spans="1:15" hidden="1">
      <c r="A5268" s="475">
        <f t="shared" si="578"/>
        <v>43678</v>
      </c>
      <c r="B5268" s="475">
        <v>43685</v>
      </c>
      <c r="C5268" s="467">
        <v>11</v>
      </c>
      <c r="D5268" s="467">
        <v>1319</v>
      </c>
      <c r="E5268" s="467">
        <v>0</v>
      </c>
      <c r="F5268" s="467">
        <v>19</v>
      </c>
      <c r="G5268" s="467">
        <f t="array" ref="G5268">MAX(IF($A$2:$A$8761=A5268,$D$2:$D$8761))</f>
        <v>1656</v>
      </c>
      <c r="H5268" s="467">
        <f t="shared" si="579"/>
        <v>0</v>
      </c>
      <c r="I5268" s="475" t="str">
        <f t="shared" si="580"/>
        <v/>
      </c>
      <c r="J5268" s="471">
        <f>'Potential Projects'!D5269</f>
        <v>23.920619898422629</v>
      </c>
      <c r="K5268" s="471">
        <f>'Potential Projects'!E5269</f>
        <v>6.998018598150936</v>
      </c>
      <c r="L5268" s="476">
        <f t="shared" si="581"/>
        <v>1269.0813615034263</v>
      </c>
      <c r="M5268" s="471">
        <f t="shared" si="577"/>
        <v>1591.124916816126</v>
      </c>
      <c r="N5268" s="467">
        <f t="shared" si="582"/>
        <v>0</v>
      </c>
      <c r="O5268" s="475" t="str">
        <f t="shared" si="583"/>
        <v/>
      </c>
    </row>
    <row r="5269" spans="1:15" hidden="1">
      <c r="A5269" s="475">
        <f t="shared" si="578"/>
        <v>43678</v>
      </c>
      <c r="B5269" s="475">
        <v>43685</v>
      </c>
      <c r="C5269" s="467">
        <v>12</v>
      </c>
      <c r="D5269" s="467">
        <v>1426</v>
      </c>
      <c r="E5269" s="467">
        <v>4</v>
      </c>
      <c r="F5269" s="467">
        <v>17</v>
      </c>
      <c r="G5269" s="467">
        <f t="array" ref="G5269">MAX(IF($A$2:$A$8761=A5269,$D$2:$D$8761))</f>
        <v>1656</v>
      </c>
      <c r="H5269" s="467">
        <f t="shared" si="579"/>
        <v>0</v>
      </c>
      <c r="I5269" s="475" t="str">
        <f t="shared" si="580"/>
        <v/>
      </c>
      <c r="J5269" s="471">
        <f>'Potential Projects'!D5270</f>
        <v>33.790049896662097</v>
      </c>
      <c r="K5269" s="471">
        <f>'Potential Projects'!E5270</f>
        <v>7.6488515373038055</v>
      </c>
      <c r="L5269" s="476">
        <f t="shared" si="581"/>
        <v>1363.5610985660342</v>
      </c>
      <c r="M5269" s="471">
        <f t="shared" si="577"/>
        <v>1591.124916816126</v>
      </c>
      <c r="N5269" s="467">
        <f t="shared" si="582"/>
        <v>0</v>
      </c>
      <c r="O5269" s="475" t="str">
        <f t="shared" si="583"/>
        <v/>
      </c>
    </row>
    <row r="5270" spans="1:15" hidden="1">
      <c r="A5270" s="475">
        <f t="shared" si="578"/>
        <v>43678</v>
      </c>
      <c r="B5270" s="475">
        <v>43685</v>
      </c>
      <c r="C5270" s="467">
        <v>13</v>
      </c>
      <c r="D5270" s="467">
        <v>1521</v>
      </c>
      <c r="E5270" s="467">
        <v>10</v>
      </c>
      <c r="F5270" s="467">
        <v>17</v>
      </c>
      <c r="G5270" s="467">
        <f t="array" ref="G5270">MAX(IF($A$2:$A$8761=A5270,$D$2:$D$8761))</f>
        <v>1656</v>
      </c>
      <c r="H5270" s="467">
        <f t="shared" si="579"/>
        <v>0</v>
      </c>
      <c r="I5270" s="475" t="str">
        <f t="shared" si="580"/>
        <v/>
      </c>
      <c r="J5270" s="471">
        <f>'Potential Projects'!D5271</f>
        <v>23.182084038693258</v>
      </c>
      <c r="K5270" s="471">
        <f>'Potential Projects'!E5271</f>
        <v>5.2528163298215444</v>
      </c>
      <c r="L5270" s="476">
        <f t="shared" si="581"/>
        <v>1465.5650996314851</v>
      </c>
      <c r="M5270" s="471">
        <f t="shared" si="577"/>
        <v>1591.124916816126</v>
      </c>
      <c r="N5270" s="467">
        <f t="shared" si="582"/>
        <v>0</v>
      </c>
      <c r="O5270" s="475" t="str">
        <f t="shared" si="583"/>
        <v/>
      </c>
    </row>
    <row r="5271" spans="1:15" hidden="1">
      <c r="A5271" s="475">
        <f t="shared" si="578"/>
        <v>43678</v>
      </c>
      <c r="B5271" s="475">
        <v>43685</v>
      </c>
      <c r="C5271" s="467">
        <v>14</v>
      </c>
      <c r="D5271" s="467">
        <v>1560</v>
      </c>
      <c r="E5271" s="467">
        <v>12</v>
      </c>
      <c r="F5271" s="467">
        <v>15</v>
      </c>
      <c r="G5271" s="467">
        <f t="array" ref="G5271">MAX(IF($A$2:$A$8761=A5271,$D$2:$D$8761))</f>
        <v>1656</v>
      </c>
      <c r="H5271" s="467">
        <f t="shared" si="579"/>
        <v>0</v>
      </c>
      <c r="I5271" s="475" t="str">
        <f t="shared" si="580"/>
        <v/>
      </c>
      <c r="J5271" s="471">
        <f>'Potential Projects'!D5272</f>
        <v>28.557303508415231</v>
      </c>
      <c r="K5271" s="471">
        <f>'Potential Projects'!E5272</f>
        <v>7.11848527198452</v>
      </c>
      <c r="L5271" s="476">
        <f t="shared" si="581"/>
        <v>1497.3242112196001</v>
      </c>
      <c r="M5271" s="471">
        <f t="shared" si="577"/>
        <v>1591.124916816126</v>
      </c>
      <c r="N5271" s="467">
        <f t="shared" si="582"/>
        <v>0</v>
      </c>
      <c r="O5271" s="475" t="str">
        <f t="shared" si="583"/>
        <v/>
      </c>
    </row>
    <row r="5272" spans="1:15" hidden="1">
      <c r="A5272" s="475">
        <f t="shared" si="578"/>
        <v>43678</v>
      </c>
      <c r="B5272" s="475">
        <v>43685</v>
      </c>
      <c r="C5272" s="467">
        <v>15</v>
      </c>
      <c r="D5272" s="467">
        <v>1595</v>
      </c>
      <c r="E5272" s="467">
        <v>8</v>
      </c>
      <c r="F5272" s="467">
        <v>13</v>
      </c>
      <c r="G5272" s="467">
        <f t="array" ref="G5272">MAX(IF($A$2:$A$8761=A5272,$D$2:$D$8761))</f>
        <v>1656</v>
      </c>
      <c r="H5272" s="467">
        <f t="shared" si="579"/>
        <v>0</v>
      </c>
      <c r="I5272" s="475" t="str">
        <f t="shared" si="580"/>
        <v/>
      </c>
      <c r="J5272" s="471">
        <f>'Potential Projects'!D5273</f>
        <v>19.471240897893598</v>
      </c>
      <c r="K5272" s="471">
        <f>'Potential Projects'!E5273</f>
        <v>41.288779079767792</v>
      </c>
      <c r="L5272" s="476">
        <f t="shared" si="581"/>
        <v>1513.2399800223386</v>
      </c>
      <c r="M5272" s="471">
        <f t="shared" si="577"/>
        <v>1591.124916816126</v>
      </c>
      <c r="N5272" s="467">
        <f t="shared" si="582"/>
        <v>0</v>
      </c>
      <c r="O5272" s="475" t="str">
        <f t="shared" si="583"/>
        <v/>
      </c>
    </row>
    <row r="5273" spans="1:15" hidden="1">
      <c r="A5273" s="475">
        <f t="shared" si="578"/>
        <v>43678</v>
      </c>
      <c r="B5273" s="475">
        <v>43685</v>
      </c>
      <c r="C5273" s="467">
        <v>16</v>
      </c>
      <c r="D5273" s="467">
        <v>1611</v>
      </c>
      <c r="E5273" s="467">
        <v>6</v>
      </c>
      <c r="F5273" s="467">
        <v>4</v>
      </c>
      <c r="G5273" s="467">
        <f t="array" ref="G5273">MAX(IF($A$2:$A$8761=A5273,$D$2:$D$8761))</f>
        <v>1656</v>
      </c>
      <c r="H5273" s="467">
        <f t="shared" si="579"/>
        <v>0</v>
      </c>
      <c r="I5273" s="475" t="str">
        <f t="shared" si="580"/>
        <v/>
      </c>
      <c r="J5273" s="471">
        <f>'Potential Projects'!D5274</f>
        <v>5.6981531051110279</v>
      </c>
      <c r="K5273" s="471">
        <f>'Potential Projects'!E5274</f>
        <v>73.976706998494947</v>
      </c>
      <c r="L5273" s="476">
        <f t="shared" si="581"/>
        <v>1521.3251398963939</v>
      </c>
      <c r="M5273" s="471">
        <f t="shared" si="577"/>
        <v>1591.124916816126</v>
      </c>
      <c r="N5273" s="467">
        <f t="shared" si="582"/>
        <v>0</v>
      </c>
      <c r="O5273" s="475" t="str">
        <f t="shared" si="583"/>
        <v/>
      </c>
    </row>
    <row r="5274" spans="1:15" hidden="1">
      <c r="A5274" s="475">
        <f t="shared" si="578"/>
        <v>43678</v>
      </c>
      <c r="B5274" s="475">
        <v>43685</v>
      </c>
      <c r="C5274" s="467">
        <v>17</v>
      </c>
      <c r="D5274" s="467">
        <v>1618</v>
      </c>
      <c r="E5274" s="467">
        <v>22</v>
      </c>
      <c r="F5274" s="467">
        <v>5</v>
      </c>
      <c r="G5274" s="467">
        <f t="array" ref="G5274">MAX(IF($A$2:$A$8761=A5274,$D$2:$D$8761))</f>
        <v>1656</v>
      </c>
      <c r="H5274" s="467">
        <f t="shared" si="579"/>
        <v>0</v>
      </c>
      <c r="I5274" s="475" t="str">
        <f t="shared" si="580"/>
        <v/>
      </c>
      <c r="J5274" s="471">
        <f>'Potential Projects'!D5275</f>
        <v>4.0576418505596976</v>
      </c>
      <c r="K5274" s="471">
        <f>'Potential Projects'!E5275</f>
        <v>51.309416039561391</v>
      </c>
      <c r="L5274" s="476">
        <f t="shared" si="581"/>
        <v>1535.6329421098787</v>
      </c>
      <c r="M5274" s="471">
        <f t="shared" si="577"/>
        <v>1591.124916816126</v>
      </c>
      <c r="N5274" s="467">
        <f t="shared" si="582"/>
        <v>0</v>
      </c>
      <c r="O5274" s="475" t="str">
        <f t="shared" si="583"/>
        <v/>
      </c>
    </row>
    <row r="5275" spans="1:15" hidden="1">
      <c r="A5275" s="475">
        <f t="shared" si="578"/>
        <v>43678</v>
      </c>
      <c r="B5275" s="475">
        <v>43685</v>
      </c>
      <c r="C5275" s="467">
        <v>18</v>
      </c>
      <c r="D5275" s="467">
        <v>1568</v>
      </c>
      <c r="E5275" s="467">
        <v>92</v>
      </c>
      <c r="F5275" s="467">
        <v>3</v>
      </c>
      <c r="G5275" s="467">
        <f t="array" ref="G5275">MAX(IF($A$2:$A$8761=A5275,$D$2:$D$8761))</f>
        <v>1656</v>
      </c>
      <c r="H5275" s="467">
        <f t="shared" si="579"/>
        <v>0</v>
      </c>
      <c r="I5275" s="475" t="str">
        <f t="shared" si="580"/>
        <v/>
      </c>
      <c r="J5275" s="471">
        <f>'Potential Projects'!D5276</f>
        <v>2.2958863997157675</v>
      </c>
      <c r="K5275" s="471">
        <f>'Potential Projects'!E5276</f>
        <v>30.164385777252207</v>
      </c>
      <c r="L5275" s="476">
        <f t="shared" si="581"/>
        <v>1440.5397278230321</v>
      </c>
      <c r="M5275" s="471">
        <f t="shared" si="577"/>
        <v>1591.124916816126</v>
      </c>
      <c r="N5275" s="467">
        <f t="shared" si="582"/>
        <v>0</v>
      </c>
      <c r="O5275" s="475" t="str">
        <f t="shared" si="583"/>
        <v/>
      </c>
    </row>
    <row r="5276" spans="1:15" hidden="1">
      <c r="A5276" s="475">
        <f t="shared" si="578"/>
        <v>43678</v>
      </c>
      <c r="B5276" s="475">
        <v>43685</v>
      </c>
      <c r="C5276" s="467">
        <v>19</v>
      </c>
      <c r="D5276" s="467">
        <v>1525</v>
      </c>
      <c r="E5276" s="467">
        <v>94</v>
      </c>
      <c r="F5276" s="467">
        <v>2</v>
      </c>
      <c r="G5276" s="467">
        <f t="array" ref="G5276">MAX(IF($A$2:$A$8761=A5276,$D$2:$D$8761))</f>
        <v>1656</v>
      </c>
      <c r="H5276" s="467">
        <f t="shared" si="579"/>
        <v>0</v>
      </c>
      <c r="I5276" s="475" t="str">
        <f t="shared" si="580"/>
        <v/>
      </c>
      <c r="J5276" s="471">
        <f>'Potential Projects'!D5277</f>
        <v>27.895042087935074</v>
      </c>
      <c r="K5276" s="471">
        <f>'Potential Projects'!E5277</f>
        <v>6.1883886798537961</v>
      </c>
      <c r="L5276" s="476">
        <f t="shared" si="581"/>
        <v>1394.9165692322113</v>
      </c>
      <c r="M5276" s="471">
        <f t="shared" si="577"/>
        <v>1591.124916816126</v>
      </c>
      <c r="N5276" s="467">
        <f t="shared" si="582"/>
        <v>0</v>
      </c>
      <c r="O5276" s="475" t="str">
        <f t="shared" si="583"/>
        <v/>
      </c>
    </row>
    <row r="5277" spans="1:15" hidden="1">
      <c r="A5277" s="475">
        <f t="shared" si="578"/>
        <v>43678</v>
      </c>
      <c r="B5277" s="475">
        <v>43685</v>
      </c>
      <c r="C5277" s="467">
        <v>20</v>
      </c>
      <c r="D5277" s="467">
        <v>1450</v>
      </c>
      <c r="E5277" s="467">
        <v>51</v>
      </c>
      <c r="F5277" s="467">
        <v>0</v>
      </c>
      <c r="G5277" s="467">
        <f t="array" ref="G5277">MAX(IF($A$2:$A$8761=A5277,$D$2:$D$8761))</f>
        <v>1656</v>
      </c>
      <c r="H5277" s="467">
        <f t="shared" si="579"/>
        <v>0</v>
      </c>
      <c r="I5277" s="475" t="str">
        <f t="shared" si="580"/>
        <v/>
      </c>
      <c r="J5277" s="471">
        <f>'Potential Projects'!D5278</f>
        <v>19.665275898577015</v>
      </c>
      <c r="K5277" s="471">
        <f>'Potential Projects'!E5278</f>
        <v>16.941994947323156</v>
      </c>
      <c r="L5277" s="476">
        <f t="shared" si="581"/>
        <v>1362.3927291540999</v>
      </c>
      <c r="M5277" s="471">
        <f t="shared" si="577"/>
        <v>1591.124916816126</v>
      </c>
      <c r="N5277" s="467">
        <f t="shared" si="582"/>
        <v>0</v>
      </c>
      <c r="O5277" s="475" t="str">
        <f t="shared" si="583"/>
        <v/>
      </c>
    </row>
    <row r="5278" spans="1:15" hidden="1">
      <c r="A5278" s="475">
        <f t="shared" si="578"/>
        <v>43678</v>
      </c>
      <c r="B5278" s="475">
        <v>43685</v>
      </c>
      <c r="C5278" s="467">
        <v>21</v>
      </c>
      <c r="D5278" s="467">
        <v>1427</v>
      </c>
      <c r="E5278" s="467">
        <v>50</v>
      </c>
      <c r="F5278" s="467">
        <v>0</v>
      </c>
      <c r="G5278" s="467">
        <f t="array" ref="G5278">MAX(IF($A$2:$A$8761=A5278,$D$2:$D$8761))</f>
        <v>1656</v>
      </c>
      <c r="H5278" s="467">
        <f t="shared" si="579"/>
        <v>0</v>
      </c>
      <c r="I5278" s="475" t="str">
        <f t="shared" si="580"/>
        <v/>
      </c>
      <c r="J5278" s="471">
        <f>'Potential Projects'!D5279</f>
        <v>9.5822001197744946</v>
      </c>
      <c r="K5278" s="471">
        <f>'Potential Projects'!E5279</f>
        <v>23.578613523973342</v>
      </c>
      <c r="L5278" s="476">
        <f t="shared" si="581"/>
        <v>1343.839186356252</v>
      </c>
      <c r="M5278" s="471">
        <f t="shared" si="577"/>
        <v>1591.124916816126</v>
      </c>
      <c r="N5278" s="467">
        <f t="shared" si="582"/>
        <v>0</v>
      </c>
      <c r="O5278" s="475" t="str">
        <f t="shared" si="583"/>
        <v/>
      </c>
    </row>
    <row r="5279" spans="1:15" hidden="1">
      <c r="A5279" s="475">
        <f t="shared" si="578"/>
        <v>43678</v>
      </c>
      <c r="B5279" s="475">
        <v>43685</v>
      </c>
      <c r="C5279" s="467">
        <v>22</v>
      </c>
      <c r="D5279" s="467">
        <v>1346</v>
      </c>
      <c r="E5279" s="467">
        <v>53</v>
      </c>
      <c r="F5279" s="467">
        <v>0</v>
      </c>
      <c r="G5279" s="467">
        <f t="array" ref="G5279">MAX(IF($A$2:$A$8761=A5279,$D$2:$D$8761))</f>
        <v>1656</v>
      </c>
      <c r="H5279" s="467">
        <f t="shared" si="579"/>
        <v>0</v>
      </c>
      <c r="I5279" s="475" t="str">
        <f t="shared" si="580"/>
        <v/>
      </c>
      <c r="J5279" s="471">
        <f>'Potential Projects'!D5280</f>
        <v>62.283818517258311</v>
      </c>
      <c r="K5279" s="471">
        <f>'Potential Projects'!E5280</f>
        <v>44.765103096108362</v>
      </c>
      <c r="L5279" s="476">
        <f t="shared" si="581"/>
        <v>1185.9510783866333</v>
      </c>
      <c r="M5279" s="471">
        <f t="shared" si="577"/>
        <v>1591.124916816126</v>
      </c>
      <c r="N5279" s="467">
        <f t="shared" si="582"/>
        <v>0</v>
      </c>
      <c r="O5279" s="475" t="str">
        <f t="shared" si="583"/>
        <v/>
      </c>
    </row>
    <row r="5280" spans="1:15" hidden="1">
      <c r="A5280" s="475">
        <f t="shared" si="578"/>
        <v>43678</v>
      </c>
      <c r="B5280" s="475">
        <v>43685</v>
      </c>
      <c r="C5280" s="467">
        <v>23</v>
      </c>
      <c r="D5280" s="467">
        <v>1225</v>
      </c>
      <c r="E5280" s="467">
        <v>32</v>
      </c>
      <c r="F5280" s="467">
        <v>0</v>
      </c>
      <c r="G5280" s="467">
        <f t="array" ref="G5280">MAX(IF($A$2:$A$8761=A5280,$D$2:$D$8761))</f>
        <v>1656</v>
      </c>
      <c r="H5280" s="467">
        <f t="shared" si="579"/>
        <v>0</v>
      </c>
      <c r="I5280" s="475" t="str">
        <f t="shared" si="580"/>
        <v/>
      </c>
      <c r="J5280" s="471">
        <f>'Potential Projects'!D5281</f>
        <v>126.26447752487471</v>
      </c>
      <c r="K5280" s="471">
        <f>'Potential Projects'!E5281</f>
        <v>30.549253332616644</v>
      </c>
      <c r="L5280" s="476">
        <f t="shared" si="581"/>
        <v>1036.1862691425085</v>
      </c>
      <c r="M5280" s="471">
        <f t="shared" si="577"/>
        <v>1591.124916816126</v>
      </c>
      <c r="N5280" s="467">
        <f t="shared" si="582"/>
        <v>0</v>
      </c>
      <c r="O5280" s="475" t="str">
        <f t="shared" si="583"/>
        <v/>
      </c>
    </row>
    <row r="5281" spans="1:15" hidden="1">
      <c r="A5281" s="475">
        <f t="shared" si="578"/>
        <v>43678</v>
      </c>
      <c r="B5281" s="475">
        <v>43685</v>
      </c>
      <c r="C5281" s="467">
        <v>24</v>
      </c>
      <c r="D5281" s="467">
        <v>1120</v>
      </c>
      <c r="E5281" s="467">
        <v>42</v>
      </c>
      <c r="F5281" s="467">
        <v>0</v>
      </c>
      <c r="G5281" s="467">
        <f t="array" ref="G5281">MAX(IF($A$2:$A$8761=A5281,$D$2:$D$8761))</f>
        <v>1656</v>
      </c>
      <c r="H5281" s="467">
        <f t="shared" si="579"/>
        <v>0</v>
      </c>
      <c r="I5281" s="475" t="str">
        <f t="shared" si="580"/>
        <v/>
      </c>
      <c r="J5281" s="471">
        <f>'Potential Projects'!D5282</f>
        <v>134.16832068996712</v>
      </c>
      <c r="K5281" s="471">
        <f>'Potential Projects'!E5282</f>
        <v>37.786640776177165</v>
      </c>
      <c r="L5281" s="476">
        <f t="shared" si="581"/>
        <v>906.04503853385575</v>
      </c>
      <c r="M5281" s="471">
        <f t="shared" si="577"/>
        <v>1591.124916816126</v>
      </c>
      <c r="N5281" s="467">
        <f t="shared" si="582"/>
        <v>0</v>
      </c>
      <c r="O5281" s="475" t="str">
        <f t="shared" si="583"/>
        <v/>
      </c>
    </row>
    <row r="5282" spans="1:15" hidden="1">
      <c r="A5282" s="475">
        <f t="shared" si="578"/>
        <v>43678</v>
      </c>
      <c r="B5282" s="475">
        <v>43686</v>
      </c>
      <c r="C5282" s="467">
        <v>1</v>
      </c>
      <c r="D5282" s="467">
        <v>1034</v>
      </c>
      <c r="E5282" s="467">
        <v>17</v>
      </c>
      <c r="F5282" s="467">
        <v>0</v>
      </c>
      <c r="G5282" s="467">
        <f t="array" ref="G5282">MAX(IF($A$2:$A$8761=A5282,$D$2:$D$8761))</f>
        <v>1656</v>
      </c>
      <c r="H5282" s="467">
        <f t="shared" si="579"/>
        <v>0</v>
      </c>
      <c r="I5282" s="475" t="str">
        <f t="shared" si="580"/>
        <v/>
      </c>
      <c r="J5282" s="471">
        <f>'Potential Projects'!D5283</f>
        <v>107.85787288291806</v>
      </c>
      <c r="K5282" s="471">
        <f>'Potential Projects'!E5283</f>
        <v>26.841382982154371</v>
      </c>
      <c r="L5282" s="476">
        <f t="shared" si="581"/>
        <v>882.30074413492753</v>
      </c>
      <c r="M5282" s="471">
        <f t="shared" si="577"/>
        <v>1591.124916816126</v>
      </c>
      <c r="N5282" s="467">
        <f t="shared" si="582"/>
        <v>0</v>
      </c>
      <c r="O5282" s="475" t="str">
        <f t="shared" si="583"/>
        <v/>
      </c>
    </row>
    <row r="5283" spans="1:15" hidden="1">
      <c r="A5283" s="475">
        <f t="shared" si="578"/>
        <v>43678</v>
      </c>
      <c r="B5283" s="475">
        <v>43686</v>
      </c>
      <c r="C5283" s="467">
        <v>2</v>
      </c>
      <c r="D5283" s="467">
        <v>1011</v>
      </c>
      <c r="E5283" s="467">
        <v>66</v>
      </c>
      <c r="F5283" s="467">
        <v>0</v>
      </c>
      <c r="G5283" s="467">
        <f t="array" ref="G5283">MAX(IF($A$2:$A$8761=A5283,$D$2:$D$8761))</f>
        <v>1656</v>
      </c>
      <c r="H5283" s="467">
        <f t="shared" si="579"/>
        <v>0</v>
      </c>
      <c r="I5283" s="475" t="str">
        <f t="shared" si="580"/>
        <v/>
      </c>
      <c r="J5283" s="471">
        <f>'Potential Projects'!D5284</f>
        <v>93.705881809344191</v>
      </c>
      <c r="K5283" s="471">
        <f>'Potential Projects'!E5284</f>
        <v>9.5262542463986239</v>
      </c>
      <c r="L5283" s="476">
        <f t="shared" si="581"/>
        <v>841.76786394425721</v>
      </c>
      <c r="M5283" s="471">
        <f t="shared" ref="M5283:M5346" si="584">MAX($L$5090:$L$5833)</f>
        <v>1591.124916816126</v>
      </c>
      <c r="N5283" s="467">
        <f t="shared" si="582"/>
        <v>0</v>
      </c>
      <c r="O5283" s="475" t="str">
        <f t="shared" si="583"/>
        <v/>
      </c>
    </row>
    <row r="5284" spans="1:15" hidden="1">
      <c r="A5284" s="475">
        <f t="shared" si="578"/>
        <v>43678</v>
      </c>
      <c r="B5284" s="475">
        <v>43686</v>
      </c>
      <c r="C5284" s="467">
        <v>3</v>
      </c>
      <c r="D5284" s="467">
        <v>964</v>
      </c>
      <c r="E5284" s="467">
        <v>89</v>
      </c>
      <c r="F5284" s="467">
        <v>0</v>
      </c>
      <c r="G5284" s="467">
        <f t="array" ref="G5284">MAX(IF($A$2:$A$8761=A5284,$D$2:$D$8761))</f>
        <v>1656</v>
      </c>
      <c r="H5284" s="467">
        <f t="shared" si="579"/>
        <v>0</v>
      </c>
      <c r="I5284" s="475" t="str">
        <f t="shared" si="580"/>
        <v/>
      </c>
      <c r="J5284" s="471">
        <f>'Potential Projects'!D5285</f>
        <v>72.949163576470085</v>
      </c>
      <c r="K5284" s="471">
        <f>'Potential Projects'!E5285</f>
        <v>10.270175069877446</v>
      </c>
      <c r="L5284" s="476">
        <f t="shared" si="581"/>
        <v>791.78066135365248</v>
      </c>
      <c r="M5284" s="471">
        <f t="shared" si="584"/>
        <v>1591.124916816126</v>
      </c>
      <c r="N5284" s="467">
        <f t="shared" si="582"/>
        <v>0</v>
      </c>
      <c r="O5284" s="475" t="str">
        <f t="shared" si="583"/>
        <v/>
      </c>
    </row>
    <row r="5285" spans="1:15" hidden="1">
      <c r="A5285" s="475">
        <f t="shared" si="578"/>
        <v>43678</v>
      </c>
      <c r="B5285" s="475">
        <v>43686</v>
      </c>
      <c r="C5285" s="467">
        <v>4</v>
      </c>
      <c r="D5285" s="467">
        <v>962</v>
      </c>
      <c r="E5285" s="467">
        <v>90</v>
      </c>
      <c r="F5285" s="467">
        <v>0</v>
      </c>
      <c r="G5285" s="467">
        <f t="array" ref="G5285">MAX(IF($A$2:$A$8761=A5285,$D$2:$D$8761))</f>
        <v>1656</v>
      </c>
      <c r="H5285" s="467">
        <f t="shared" si="579"/>
        <v>0</v>
      </c>
      <c r="I5285" s="475" t="str">
        <f t="shared" si="580"/>
        <v/>
      </c>
      <c r="J5285" s="471">
        <f>'Potential Projects'!D5286</f>
        <v>3.9381371703508257</v>
      </c>
      <c r="K5285" s="471">
        <f>'Potential Projects'!E5286</f>
        <v>8.2871684583960441</v>
      </c>
      <c r="L5285" s="476">
        <f t="shared" si="581"/>
        <v>859.77469437125308</v>
      </c>
      <c r="M5285" s="471">
        <f t="shared" si="584"/>
        <v>1591.124916816126</v>
      </c>
      <c r="N5285" s="467">
        <f t="shared" si="582"/>
        <v>0</v>
      </c>
      <c r="O5285" s="475" t="str">
        <f t="shared" si="583"/>
        <v/>
      </c>
    </row>
    <row r="5286" spans="1:15" hidden="1">
      <c r="A5286" s="475">
        <f t="shared" si="578"/>
        <v>43678</v>
      </c>
      <c r="B5286" s="475">
        <v>43686</v>
      </c>
      <c r="C5286" s="467">
        <v>5</v>
      </c>
      <c r="D5286" s="467">
        <v>957</v>
      </c>
      <c r="E5286" s="467">
        <v>89</v>
      </c>
      <c r="F5286" s="467">
        <v>0</v>
      </c>
      <c r="G5286" s="467">
        <f t="array" ref="G5286">MAX(IF($A$2:$A$8761=A5286,$D$2:$D$8761))</f>
        <v>1656</v>
      </c>
      <c r="H5286" s="467">
        <f t="shared" si="579"/>
        <v>0</v>
      </c>
      <c r="I5286" s="475" t="str">
        <f t="shared" si="580"/>
        <v/>
      </c>
      <c r="J5286" s="471">
        <f>'Potential Projects'!D5287</f>
        <v>5.8752719496397807</v>
      </c>
      <c r="K5286" s="471">
        <f>'Potential Projects'!E5287</f>
        <v>8.6876810363362722</v>
      </c>
      <c r="L5286" s="476">
        <f t="shared" si="581"/>
        <v>853.43704701402396</v>
      </c>
      <c r="M5286" s="471">
        <f t="shared" si="584"/>
        <v>1591.124916816126</v>
      </c>
      <c r="N5286" s="467">
        <f t="shared" si="582"/>
        <v>0</v>
      </c>
      <c r="O5286" s="475" t="str">
        <f t="shared" si="583"/>
        <v/>
      </c>
    </row>
    <row r="5287" spans="1:15" hidden="1">
      <c r="A5287" s="475">
        <f t="shared" si="578"/>
        <v>43678</v>
      </c>
      <c r="B5287" s="475">
        <v>43686</v>
      </c>
      <c r="C5287" s="467">
        <v>6</v>
      </c>
      <c r="D5287" s="467">
        <v>1033</v>
      </c>
      <c r="E5287" s="467">
        <v>63</v>
      </c>
      <c r="F5287" s="467">
        <v>0</v>
      </c>
      <c r="G5287" s="467">
        <f t="array" ref="G5287">MAX(IF($A$2:$A$8761=A5287,$D$2:$D$8761))</f>
        <v>1656</v>
      </c>
      <c r="H5287" s="467">
        <f t="shared" si="579"/>
        <v>0</v>
      </c>
      <c r="I5287" s="475" t="str">
        <f t="shared" si="580"/>
        <v/>
      </c>
      <c r="J5287" s="471">
        <f>'Potential Projects'!D5288</f>
        <v>13.958030865057033</v>
      </c>
      <c r="K5287" s="471">
        <f>'Potential Projects'!E5288</f>
        <v>5.094801601806064</v>
      </c>
      <c r="L5287" s="476">
        <f t="shared" si="581"/>
        <v>950.94716753313696</v>
      </c>
      <c r="M5287" s="471">
        <f t="shared" si="584"/>
        <v>1591.124916816126</v>
      </c>
      <c r="N5287" s="467">
        <f t="shared" si="582"/>
        <v>0</v>
      </c>
      <c r="O5287" s="475" t="str">
        <f t="shared" si="583"/>
        <v/>
      </c>
    </row>
    <row r="5288" spans="1:15" hidden="1">
      <c r="A5288" s="475">
        <f t="shared" si="578"/>
        <v>43678</v>
      </c>
      <c r="B5288" s="475">
        <v>43686</v>
      </c>
      <c r="C5288" s="467">
        <v>7</v>
      </c>
      <c r="D5288" s="467">
        <v>1077</v>
      </c>
      <c r="E5288" s="467">
        <v>64</v>
      </c>
      <c r="F5288" s="467">
        <v>0</v>
      </c>
      <c r="G5288" s="467">
        <f t="array" ref="G5288">MAX(IF($A$2:$A$8761=A5288,$D$2:$D$8761))</f>
        <v>1656</v>
      </c>
      <c r="H5288" s="467">
        <f t="shared" si="579"/>
        <v>0</v>
      </c>
      <c r="I5288" s="475" t="str">
        <f t="shared" si="580"/>
        <v/>
      </c>
      <c r="J5288" s="471">
        <f>'Potential Projects'!D5289</f>
        <v>21.441039422184694</v>
      </c>
      <c r="K5288" s="471">
        <f>'Potential Projects'!E5289</f>
        <v>6.9917605891206192</v>
      </c>
      <c r="L5288" s="476">
        <f t="shared" si="581"/>
        <v>984.56719998869471</v>
      </c>
      <c r="M5288" s="471">
        <f t="shared" si="584"/>
        <v>1591.124916816126</v>
      </c>
      <c r="N5288" s="467">
        <f t="shared" si="582"/>
        <v>0</v>
      </c>
      <c r="O5288" s="475" t="str">
        <f t="shared" si="583"/>
        <v/>
      </c>
    </row>
    <row r="5289" spans="1:15" hidden="1">
      <c r="A5289" s="475">
        <f t="shared" si="578"/>
        <v>43678</v>
      </c>
      <c r="B5289" s="475">
        <v>43686</v>
      </c>
      <c r="C5289" s="467">
        <v>8</v>
      </c>
      <c r="D5289" s="467">
        <v>1114</v>
      </c>
      <c r="E5289" s="467">
        <v>33</v>
      </c>
      <c r="F5289" s="467">
        <v>0</v>
      </c>
      <c r="G5289" s="467">
        <f t="array" ref="G5289">MAX(IF($A$2:$A$8761=A5289,$D$2:$D$8761))</f>
        <v>1656</v>
      </c>
      <c r="H5289" s="467">
        <f t="shared" si="579"/>
        <v>0</v>
      </c>
      <c r="I5289" s="475" t="str">
        <f t="shared" si="580"/>
        <v/>
      </c>
      <c r="J5289" s="471">
        <f>'Potential Projects'!D5290</f>
        <v>8.3731222237934819</v>
      </c>
      <c r="K5289" s="471">
        <f>'Potential Projects'!E5290</f>
        <v>3.5670651472801547</v>
      </c>
      <c r="L5289" s="476">
        <f t="shared" si="581"/>
        <v>1069.0598126289265</v>
      </c>
      <c r="M5289" s="471">
        <f t="shared" si="584"/>
        <v>1591.124916816126</v>
      </c>
      <c r="N5289" s="467">
        <f t="shared" si="582"/>
        <v>0</v>
      </c>
      <c r="O5289" s="475" t="str">
        <f t="shared" si="583"/>
        <v/>
      </c>
    </row>
    <row r="5290" spans="1:15" hidden="1">
      <c r="A5290" s="475">
        <f t="shared" si="578"/>
        <v>43678</v>
      </c>
      <c r="B5290" s="475">
        <v>43686</v>
      </c>
      <c r="C5290" s="467">
        <v>9</v>
      </c>
      <c r="D5290" s="467">
        <v>1157</v>
      </c>
      <c r="E5290" s="467">
        <v>6</v>
      </c>
      <c r="F5290" s="467">
        <v>0</v>
      </c>
      <c r="G5290" s="467">
        <f t="array" ref="G5290">MAX(IF($A$2:$A$8761=A5290,$D$2:$D$8761))</f>
        <v>1656</v>
      </c>
      <c r="H5290" s="467">
        <f t="shared" si="579"/>
        <v>0</v>
      </c>
      <c r="I5290" s="475" t="str">
        <f t="shared" si="580"/>
        <v/>
      </c>
      <c r="J5290" s="471">
        <f>'Potential Projects'!D5291</f>
        <v>7.8682067925963439</v>
      </c>
      <c r="K5290" s="471">
        <f>'Potential Projects'!E5291</f>
        <v>4.3188084820468715</v>
      </c>
      <c r="L5290" s="476">
        <f t="shared" si="581"/>
        <v>1138.8129847253567</v>
      </c>
      <c r="M5290" s="471">
        <f t="shared" si="584"/>
        <v>1591.124916816126</v>
      </c>
      <c r="N5290" s="467">
        <f t="shared" si="582"/>
        <v>0</v>
      </c>
      <c r="O5290" s="475" t="str">
        <f t="shared" si="583"/>
        <v/>
      </c>
    </row>
    <row r="5291" spans="1:15" hidden="1">
      <c r="A5291" s="475">
        <f t="shared" si="578"/>
        <v>43678</v>
      </c>
      <c r="B5291" s="475">
        <v>43686</v>
      </c>
      <c r="C5291" s="467">
        <v>10</v>
      </c>
      <c r="D5291" s="467">
        <v>1182</v>
      </c>
      <c r="E5291" s="467">
        <v>3</v>
      </c>
      <c r="F5291" s="467">
        <v>2</v>
      </c>
      <c r="G5291" s="467">
        <f t="array" ref="G5291">MAX(IF($A$2:$A$8761=A5291,$D$2:$D$8761))</f>
        <v>1656</v>
      </c>
      <c r="H5291" s="467">
        <f t="shared" si="579"/>
        <v>0</v>
      </c>
      <c r="I5291" s="475" t="str">
        <f t="shared" si="580"/>
        <v/>
      </c>
      <c r="J5291" s="471">
        <f>'Potential Projects'!D5292</f>
        <v>10.47294271764228</v>
      </c>
      <c r="K5291" s="471">
        <f>'Potential Projects'!E5292</f>
        <v>4.7318370780477315</v>
      </c>
      <c r="L5291" s="476">
        <f t="shared" si="581"/>
        <v>1161.79522020431</v>
      </c>
      <c r="M5291" s="471">
        <f t="shared" si="584"/>
        <v>1591.124916816126</v>
      </c>
      <c r="N5291" s="467">
        <f t="shared" si="582"/>
        <v>0</v>
      </c>
      <c r="O5291" s="475" t="str">
        <f t="shared" si="583"/>
        <v/>
      </c>
    </row>
    <row r="5292" spans="1:15" hidden="1">
      <c r="A5292" s="475">
        <f t="shared" si="578"/>
        <v>43678</v>
      </c>
      <c r="B5292" s="475">
        <v>43686</v>
      </c>
      <c r="C5292" s="467">
        <v>11</v>
      </c>
      <c r="D5292" s="467">
        <v>1182</v>
      </c>
      <c r="E5292" s="467">
        <v>0</v>
      </c>
      <c r="F5292" s="467">
        <v>5</v>
      </c>
      <c r="G5292" s="467">
        <f t="array" ref="G5292">MAX(IF($A$2:$A$8761=A5292,$D$2:$D$8761))</f>
        <v>1656</v>
      </c>
      <c r="H5292" s="467">
        <f t="shared" si="579"/>
        <v>0</v>
      </c>
      <c r="I5292" s="475" t="str">
        <f t="shared" si="580"/>
        <v/>
      </c>
      <c r="J5292" s="471">
        <f>'Potential Projects'!D5293</f>
        <v>7.6652649916992193</v>
      </c>
      <c r="K5292" s="471">
        <f>'Potential Projects'!E5293</f>
        <v>0.70480826703934629</v>
      </c>
      <c r="L5292" s="476">
        <f t="shared" si="581"/>
        <v>1168.6299267412614</v>
      </c>
      <c r="M5292" s="471">
        <f t="shared" si="584"/>
        <v>1591.124916816126</v>
      </c>
      <c r="N5292" s="467">
        <f t="shared" si="582"/>
        <v>0</v>
      </c>
      <c r="O5292" s="475" t="str">
        <f t="shared" si="583"/>
        <v/>
      </c>
    </row>
    <row r="5293" spans="1:15" hidden="1">
      <c r="A5293" s="475">
        <f t="shared" si="578"/>
        <v>43678</v>
      </c>
      <c r="B5293" s="475">
        <v>43686</v>
      </c>
      <c r="C5293" s="467">
        <v>12</v>
      </c>
      <c r="D5293" s="467">
        <v>1196</v>
      </c>
      <c r="E5293" s="467">
        <v>0</v>
      </c>
      <c r="F5293" s="467">
        <v>10</v>
      </c>
      <c r="G5293" s="467">
        <f t="array" ref="G5293">MAX(IF($A$2:$A$8761=A5293,$D$2:$D$8761))</f>
        <v>1656</v>
      </c>
      <c r="H5293" s="467">
        <f t="shared" si="579"/>
        <v>0</v>
      </c>
      <c r="I5293" s="475" t="str">
        <f t="shared" si="580"/>
        <v/>
      </c>
      <c r="J5293" s="471">
        <f>'Potential Projects'!D5294</f>
        <v>6.1739837122572441</v>
      </c>
      <c r="K5293" s="471">
        <f>'Potential Projects'!E5294</f>
        <v>1.2304810255858956</v>
      </c>
      <c r="L5293" s="476">
        <f t="shared" si="581"/>
        <v>1178.5955352621568</v>
      </c>
      <c r="M5293" s="471">
        <f t="shared" si="584"/>
        <v>1591.124916816126</v>
      </c>
      <c r="N5293" s="467">
        <f t="shared" si="582"/>
        <v>0</v>
      </c>
      <c r="O5293" s="475" t="str">
        <f t="shared" si="583"/>
        <v/>
      </c>
    </row>
    <row r="5294" spans="1:15" hidden="1">
      <c r="A5294" s="475">
        <f t="shared" si="578"/>
        <v>43678</v>
      </c>
      <c r="B5294" s="475">
        <v>43686</v>
      </c>
      <c r="C5294" s="467">
        <v>13</v>
      </c>
      <c r="D5294" s="467">
        <v>1176</v>
      </c>
      <c r="E5294" s="467">
        <v>0</v>
      </c>
      <c r="F5294" s="467">
        <v>15</v>
      </c>
      <c r="G5294" s="467">
        <f t="array" ref="G5294">MAX(IF($A$2:$A$8761=A5294,$D$2:$D$8761))</f>
        <v>1656</v>
      </c>
      <c r="H5294" s="467">
        <f t="shared" si="579"/>
        <v>0</v>
      </c>
      <c r="I5294" s="475" t="str">
        <f t="shared" si="580"/>
        <v/>
      </c>
      <c r="J5294" s="471">
        <f>'Potential Projects'!D5295</f>
        <v>20.406855550885567</v>
      </c>
      <c r="K5294" s="471">
        <f>'Potential Projects'!E5295</f>
        <v>0.91523382068372394</v>
      </c>
      <c r="L5294" s="476">
        <f t="shared" si="581"/>
        <v>1139.6779106284307</v>
      </c>
      <c r="M5294" s="471">
        <f t="shared" si="584"/>
        <v>1591.124916816126</v>
      </c>
      <c r="N5294" s="467">
        <f t="shared" si="582"/>
        <v>0</v>
      </c>
      <c r="O5294" s="475" t="str">
        <f t="shared" si="583"/>
        <v/>
      </c>
    </row>
    <row r="5295" spans="1:15" hidden="1">
      <c r="A5295" s="475">
        <f t="shared" si="578"/>
        <v>43678</v>
      </c>
      <c r="B5295" s="475">
        <v>43686</v>
      </c>
      <c r="C5295" s="467">
        <v>14</v>
      </c>
      <c r="D5295" s="467">
        <v>1197</v>
      </c>
      <c r="E5295" s="467">
        <v>22</v>
      </c>
      <c r="F5295" s="467">
        <v>18</v>
      </c>
      <c r="G5295" s="467">
        <f t="array" ref="G5295">MAX(IF($A$2:$A$8761=A5295,$D$2:$D$8761))</f>
        <v>1656</v>
      </c>
      <c r="H5295" s="467">
        <f t="shared" si="579"/>
        <v>0</v>
      </c>
      <c r="I5295" s="475" t="str">
        <f t="shared" si="580"/>
        <v/>
      </c>
      <c r="J5295" s="471">
        <f>'Potential Projects'!D5296</f>
        <v>1.9891468945766624</v>
      </c>
      <c r="K5295" s="471">
        <f>'Potential Projects'!E5296</f>
        <v>2.7793382605891215</v>
      </c>
      <c r="L5295" s="476">
        <f t="shared" si="581"/>
        <v>1152.2315148448342</v>
      </c>
      <c r="M5295" s="471">
        <f t="shared" si="584"/>
        <v>1591.124916816126</v>
      </c>
      <c r="N5295" s="467">
        <f t="shared" si="582"/>
        <v>0</v>
      </c>
      <c r="O5295" s="475" t="str">
        <f t="shared" si="583"/>
        <v/>
      </c>
    </row>
    <row r="5296" spans="1:15" hidden="1">
      <c r="A5296" s="475">
        <f t="shared" si="578"/>
        <v>43678</v>
      </c>
      <c r="B5296" s="475">
        <v>43686</v>
      </c>
      <c r="C5296" s="467">
        <v>15</v>
      </c>
      <c r="D5296" s="467">
        <v>1193</v>
      </c>
      <c r="E5296" s="467">
        <v>62</v>
      </c>
      <c r="F5296" s="467">
        <v>19</v>
      </c>
      <c r="G5296" s="467">
        <f t="array" ref="G5296">MAX(IF($A$2:$A$8761=A5296,$D$2:$D$8761))</f>
        <v>1656</v>
      </c>
      <c r="H5296" s="467">
        <f t="shared" si="579"/>
        <v>0</v>
      </c>
      <c r="I5296" s="475" t="str">
        <f t="shared" si="580"/>
        <v/>
      </c>
      <c r="J5296" s="471">
        <f>'Potential Projects'!D5297</f>
        <v>1.8935328828246003</v>
      </c>
      <c r="K5296" s="471">
        <f>'Potential Projects'!E5297</f>
        <v>22.57420307460761</v>
      </c>
      <c r="L5296" s="476">
        <f t="shared" si="581"/>
        <v>1087.5322640425679</v>
      </c>
      <c r="M5296" s="471">
        <f t="shared" si="584"/>
        <v>1591.124916816126</v>
      </c>
      <c r="N5296" s="467">
        <f t="shared" si="582"/>
        <v>0</v>
      </c>
      <c r="O5296" s="475" t="str">
        <f t="shared" si="583"/>
        <v/>
      </c>
    </row>
    <row r="5297" spans="1:15" hidden="1">
      <c r="A5297" s="475">
        <f t="shared" si="578"/>
        <v>43678</v>
      </c>
      <c r="B5297" s="475">
        <v>43686</v>
      </c>
      <c r="C5297" s="467">
        <v>16</v>
      </c>
      <c r="D5297" s="467">
        <v>1181</v>
      </c>
      <c r="E5297" s="467">
        <v>48</v>
      </c>
      <c r="F5297" s="467">
        <v>19</v>
      </c>
      <c r="G5297" s="467">
        <f t="array" ref="G5297">MAX(IF($A$2:$A$8761=A5297,$D$2:$D$8761))</f>
        <v>1656</v>
      </c>
      <c r="H5297" s="467">
        <f t="shared" si="579"/>
        <v>0</v>
      </c>
      <c r="I5297" s="475" t="str">
        <f t="shared" si="580"/>
        <v/>
      </c>
      <c r="J5297" s="471">
        <f>'Potential Projects'!D5298</f>
        <v>5.1407713613855321</v>
      </c>
      <c r="K5297" s="471">
        <f>'Potential Projects'!E5298</f>
        <v>12.259439690389163</v>
      </c>
      <c r="L5297" s="476">
        <f t="shared" si="581"/>
        <v>1096.5997889482253</v>
      </c>
      <c r="M5297" s="471">
        <f t="shared" si="584"/>
        <v>1591.124916816126</v>
      </c>
      <c r="N5297" s="467">
        <f t="shared" si="582"/>
        <v>0</v>
      </c>
      <c r="O5297" s="475" t="str">
        <f t="shared" si="583"/>
        <v/>
      </c>
    </row>
    <row r="5298" spans="1:15" hidden="1">
      <c r="A5298" s="475">
        <f t="shared" si="578"/>
        <v>43678</v>
      </c>
      <c r="B5298" s="475">
        <v>43686</v>
      </c>
      <c r="C5298" s="467">
        <v>17</v>
      </c>
      <c r="D5298" s="467">
        <v>1213</v>
      </c>
      <c r="E5298" s="467">
        <v>55</v>
      </c>
      <c r="F5298" s="467">
        <v>17</v>
      </c>
      <c r="G5298" s="467">
        <f t="array" ref="G5298">MAX(IF($A$2:$A$8761=A5298,$D$2:$D$8761))</f>
        <v>1656</v>
      </c>
      <c r="H5298" s="467">
        <f t="shared" si="579"/>
        <v>0</v>
      </c>
      <c r="I5298" s="475" t="str">
        <f t="shared" si="580"/>
        <v/>
      </c>
      <c r="J5298" s="471">
        <f>'Potential Projects'!D5299</f>
        <v>5.8927636496646043</v>
      </c>
      <c r="K5298" s="471">
        <f>'Potential Projects'!E5299</f>
        <v>6.1891709309825851</v>
      </c>
      <c r="L5298" s="476">
        <f t="shared" si="581"/>
        <v>1128.9180654193528</v>
      </c>
      <c r="M5298" s="471">
        <f t="shared" si="584"/>
        <v>1591.124916816126</v>
      </c>
      <c r="N5298" s="467">
        <f t="shared" si="582"/>
        <v>0</v>
      </c>
      <c r="O5298" s="475" t="str">
        <f t="shared" si="583"/>
        <v/>
      </c>
    </row>
    <row r="5299" spans="1:15" hidden="1">
      <c r="A5299" s="475">
        <f t="shared" si="578"/>
        <v>43678</v>
      </c>
      <c r="B5299" s="475">
        <v>43686</v>
      </c>
      <c r="C5299" s="467">
        <v>18</v>
      </c>
      <c r="D5299" s="467">
        <v>1197</v>
      </c>
      <c r="E5299" s="467">
        <v>56</v>
      </c>
      <c r="F5299" s="467">
        <v>10</v>
      </c>
      <c r="G5299" s="467">
        <f t="array" ref="G5299">MAX(IF($A$2:$A$8761=A5299,$D$2:$D$8761))</f>
        <v>1656</v>
      </c>
      <c r="H5299" s="467">
        <f t="shared" si="579"/>
        <v>0</v>
      </c>
      <c r="I5299" s="475" t="str">
        <f t="shared" si="580"/>
        <v/>
      </c>
      <c r="J5299" s="471">
        <f>'Potential Projects'!D5300</f>
        <v>6.344195929441816</v>
      </c>
      <c r="K5299" s="471">
        <f>'Potential Projects'!E5300</f>
        <v>7.5901827026445927</v>
      </c>
      <c r="L5299" s="476">
        <f t="shared" si="581"/>
        <v>1117.0656213679135</v>
      </c>
      <c r="M5299" s="471">
        <f t="shared" si="584"/>
        <v>1591.124916816126</v>
      </c>
      <c r="N5299" s="467">
        <f t="shared" si="582"/>
        <v>0</v>
      </c>
      <c r="O5299" s="475" t="str">
        <f t="shared" si="583"/>
        <v/>
      </c>
    </row>
    <row r="5300" spans="1:15" hidden="1">
      <c r="A5300" s="475">
        <f t="shared" si="578"/>
        <v>43678</v>
      </c>
      <c r="B5300" s="475">
        <v>43686</v>
      </c>
      <c r="C5300" s="467">
        <v>19</v>
      </c>
      <c r="D5300" s="467">
        <v>1130</v>
      </c>
      <c r="E5300" s="467">
        <v>50</v>
      </c>
      <c r="F5300" s="467">
        <v>9</v>
      </c>
      <c r="G5300" s="467">
        <f t="array" ref="G5300">MAX(IF($A$2:$A$8761=A5300,$D$2:$D$8761))</f>
        <v>1656</v>
      </c>
      <c r="H5300" s="467">
        <f t="shared" si="579"/>
        <v>0</v>
      </c>
      <c r="I5300" s="475" t="str">
        <f t="shared" si="580"/>
        <v/>
      </c>
      <c r="J5300" s="471">
        <f>'Potential Projects'!D5301</f>
        <v>5.8429575965014084</v>
      </c>
      <c r="K5300" s="471">
        <f>'Potential Projects'!E5301</f>
        <v>11.828419318426144</v>
      </c>
      <c r="L5300" s="476">
        <f t="shared" si="581"/>
        <v>1053.3286230850724</v>
      </c>
      <c r="M5300" s="471">
        <f t="shared" si="584"/>
        <v>1591.124916816126</v>
      </c>
      <c r="N5300" s="467">
        <f t="shared" si="582"/>
        <v>0</v>
      </c>
      <c r="O5300" s="475" t="str">
        <f t="shared" si="583"/>
        <v/>
      </c>
    </row>
    <row r="5301" spans="1:15" hidden="1">
      <c r="A5301" s="475">
        <f t="shared" si="578"/>
        <v>43678</v>
      </c>
      <c r="B5301" s="475">
        <v>43686</v>
      </c>
      <c r="C5301" s="467">
        <v>20</v>
      </c>
      <c r="D5301" s="467">
        <v>1103</v>
      </c>
      <c r="E5301" s="467">
        <v>67</v>
      </c>
      <c r="F5301" s="467">
        <v>2</v>
      </c>
      <c r="G5301" s="467">
        <f t="array" ref="G5301">MAX(IF($A$2:$A$8761=A5301,$D$2:$D$8761))</f>
        <v>1656</v>
      </c>
      <c r="H5301" s="467">
        <f t="shared" si="579"/>
        <v>0</v>
      </c>
      <c r="I5301" s="475" t="str">
        <f t="shared" si="580"/>
        <v/>
      </c>
      <c r="J5301" s="471">
        <f>'Potential Projects'!D5302</f>
        <v>24.228036650567525</v>
      </c>
      <c r="K5301" s="471">
        <f>'Potential Projects'!E5302</f>
        <v>11.973135777252203</v>
      </c>
      <c r="L5301" s="476">
        <f t="shared" si="581"/>
        <v>997.79882757218024</v>
      </c>
      <c r="M5301" s="471">
        <f t="shared" si="584"/>
        <v>1591.124916816126</v>
      </c>
      <c r="N5301" s="467">
        <f t="shared" si="582"/>
        <v>0</v>
      </c>
      <c r="O5301" s="475" t="str">
        <f t="shared" si="583"/>
        <v/>
      </c>
    </row>
    <row r="5302" spans="1:15" hidden="1">
      <c r="A5302" s="475">
        <f t="shared" si="578"/>
        <v>43678</v>
      </c>
      <c r="B5302" s="475">
        <v>43686</v>
      </c>
      <c r="C5302" s="467">
        <v>21</v>
      </c>
      <c r="D5302" s="467">
        <v>1070</v>
      </c>
      <c r="E5302" s="467">
        <v>40</v>
      </c>
      <c r="F5302" s="467">
        <v>0</v>
      </c>
      <c r="G5302" s="467">
        <f t="array" ref="G5302">MAX(IF($A$2:$A$8761=A5302,$D$2:$D$8761))</f>
        <v>1656</v>
      </c>
      <c r="H5302" s="467">
        <f t="shared" si="579"/>
        <v>0</v>
      </c>
      <c r="I5302" s="475" t="str">
        <f t="shared" si="580"/>
        <v/>
      </c>
      <c r="J5302" s="471">
        <f>'Potential Projects'!D5303</f>
        <v>17.30430443099517</v>
      </c>
      <c r="K5302" s="471">
        <f>'Potential Projects'!E5303</f>
        <v>21.952313427219952</v>
      </c>
      <c r="L5302" s="476">
        <f t="shared" si="581"/>
        <v>990.74338214178488</v>
      </c>
      <c r="M5302" s="471">
        <f t="shared" si="584"/>
        <v>1591.124916816126</v>
      </c>
      <c r="N5302" s="467">
        <f t="shared" si="582"/>
        <v>0</v>
      </c>
      <c r="O5302" s="475" t="str">
        <f t="shared" si="583"/>
        <v/>
      </c>
    </row>
    <row r="5303" spans="1:15" hidden="1">
      <c r="A5303" s="475">
        <f t="shared" si="578"/>
        <v>43678</v>
      </c>
      <c r="B5303" s="475">
        <v>43686</v>
      </c>
      <c r="C5303" s="467">
        <v>22</v>
      </c>
      <c r="D5303" s="467">
        <v>1040</v>
      </c>
      <c r="E5303" s="467">
        <v>13</v>
      </c>
      <c r="F5303" s="467">
        <v>0</v>
      </c>
      <c r="G5303" s="467">
        <f t="array" ref="G5303">MAX(IF($A$2:$A$8761=A5303,$D$2:$D$8761))</f>
        <v>1656</v>
      </c>
      <c r="H5303" s="467">
        <f t="shared" si="579"/>
        <v>0</v>
      </c>
      <c r="I5303" s="475" t="str">
        <f t="shared" si="580"/>
        <v/>
      </c>
      <c r="J5303" s="471">
        <f>'Potential Projects'!D5304</f>
        <v>13.158824029938081</v>
      </c>
      <c r="K5303" s="471">
        <f>'Potential Projects'!E5304</f>
        <v>17.344854278649755</v>
      </c>
      <c r="L5303" s="476">
        <f t="shared" si="581"/>
        <v>996.49632169141216</v>
      </c>
      <c r="M5303" s="471">
        <f t="shared" si="584"/>
        <v>1591.124916816126</v>
      </c>
      <c r="N5303" s="467">
        <f t="shared" si="582"/>
        <v>0</v>
      </c>
      <c r="O5303" s="475" t="str">
        <f t="shared" si="583"/>
        <v/>
      </c>
    </row>
    <row r="5304" spans="1:15" hidden="1">
      <c r="A5304" s="475">
        <f t="shared" si="578"/>
        <v>43678</v>
      </c>
      <c r="B5304" s="475">
        <v>43686</v>
      </c>
      <c r="C5304" s="467">
        <v>23</v>
      </c>
      <c r="D5304" s="467">
        <v>1002</v>
      </c>
      <c r="E5304" s="467">
        <v>8</v>
      </c>
      <c r="F5304" s="467">
        <v>0</v>
      </c>
      <c r="G5304" s="467">
        <f t="array" ref="G5304">MAX(IF($A$2:$A$8761=A5304,$D$2:$D$8761))</f>
        <v>1656</v>
      </c>
      <c r="H5304" s="467">
        <f t="shared" si="579"/>
        <v>0</v>
      </c>
      <c r="I5304" s="475" t="str">
        <f t="shared" si="580"/>
        <v/>
      </c>
      <c r="J5304" s="471">
        <f>'Potential Projects'!D5305</f>
        <v>3.9868887679259322</v>
      </c>
      <c r="K5304" s="471">
        <f>'Potential Projects'!E5305</f>
        <v>25.395000645022574</v>
      </c>
      <c r="L5304" s="476">
        <f t="shared" si="581"/>
        <v>964.61811058705143</v>
      </c>
      <c r="M5304" s="471">
        <f t="shared" si="584"/>
        <v>1591.124916816126</v>
      </c>
      <c r="N5304" s="467">
        <f t="shared" si="582"/>
        <v>0</v>
      </c>
      <c r="O5304" s="475" t="str">
        <f t="shared" si="583"/>
        <v/>
      </c>
    </row>
    <row r="5305" spans="1:15" hidden="1">
      <c r="A5305" s="475">
        <f t="shared" si="578"/>
        <v>43678</v>
      </c>
      <c r="B5305" s="475">
        <v>43686</v>
      </c>
      <c r="C5305" s="467">
        <v>24</v>
      </c>
      <c r="D5305" s="467">
        <v>920</v>
      </c>
      <c r="E5305" s="467">
        <v>17</v>
      </c>
      <c r="F5305" s="467">
        <v>0</v>
      </c>
      <c r="G5305" s="467">
        <f t="array" ref="G5305">MAX(IF($A$2:$A$8761=A5305,$D$2:$D$8761))</f>
        <v>1656</v>
      </c>
      <c r="H5305" s="467">
        <f t="shared" si="579"/>
        <v>0</v>
      </c>
      <c r="I5305" s="475" t="str">
        <f t="shared" si="580"/>
        <v/>
      </c>
      <c r="J5305" s="471">
        <f>'Potential Projects'!D5306</f>
        <v>27.148947081114507</v>
      </c>
      <c r="K5305" s="471">
        <f>'Potential Projects'!E5306</f>
        <v>22.944207858525047</v>
      </c>
      <c r="L5305" s="476">
        <f t="shared" si="581"/>
        <v>852.90684506036041</v>
      </c>
      <c r="M5305" s="471">
        <f t="shared" si="584"/>
        <v>1591.124916816126</v>
      </c>
      <c r="N5305" s="467">
        <f t="shared" si="582"/>
        <v>0</v>
      </c>
      <c r="O5305" s="475" t="str">
        <f t="shared" si="583"/>
        <v/>
      </c>
    </row>
    <row r="5306" spans="1:15" hidden="1">
      <c r="A5306" s="475">
        <f t="shared" si="578"/>
        <v>43678</v>
      </c>
      <c r="B5306" s="475">
        <v>43687</v>
      </c>
      <c r="C5306" s="467">
        <v>1</v>
      </c>
      <c r="D5306" s="467">
        <v>882</v>
      </c>
      <c r="E5306" s="467">
        <v>20</v>
      </c>
      <c r="F5306" s="467">
        <v>0</v>
      </c>
      <c r="G5306" s="467">
        <f t="array" ref="G5306">MAX(IF($A$2:$A$8761=A5306,$D$2:$D$8761))</f>
        <v>1656</v>
      </c>
      <c r="H5306" s="467">
        <f t="shared" si="579"/>
        <v>0</v>
      </c>
      <c r="I5306" s="475" t="str">
        <f t="shared" si="580"/>
        <v/>
      </c>
      <c r="J5306" s="471">
        <f>'Potential Projects'!D5307</f>
        <v>44.338197688500912</v>
      </c>
      <c r="K5306" s="471">
        <f>'Potential Projects'!E5307</f>
        <v>41.306770855729958</v>
      </c>
      <c r="L5306" s="476">
        <f t="shared" si="581"/>
        <v>776.35503145576911</v>
      </c>
      <c r="M5306" s="471">
        <f t="shared" si="584"/>
        <v>1591.124916816126</v>
      </c>
      <c r="N5306" s="467">
        <f t="shared" si="582"/>
        <v>0</v>
      </c>
      <c r="O5306" s="475" t="str">
        <f t="shared" si="583"/>
        <v/>
      </c>
    </row>
    <row r="5307" spans="1:15" hidden="1">
      <c r="A5307" s="475">
        <f t="shared" si="578"/>
        <v>43678</v>
      </c>
      <c r="B5307" s="475">
        <v>43687</v>
      </c>
      <c r="C5307" s="467">
        <v>2</v>
      </c>
      <c r="D5307" s="467">
        <v>859</v>
      </c>
      <c r="E5307" s="467">
        <v>19</v>
      </c>
      <c r="F5307" s="467">
        <v>0</v>
      </c>
      <c r="G5307" s="467">
        <f t="array" ref="G5307">MAX(IF($A$2:$A$8761=A5307,$D$2:$D$8761))</f>
        <v>1656</v>
      </c>
      <c r="H5307" s="467">
        <f t="shared" si="579"/>
        <v>0</v>
      </c>
      <c r="I5307" s="475" t="str">
        <f t="shared" si="580"/>
        <v/>
      </c>
      <c r="J5307" s="471">
        <f>'Potential Projects'!D5308</f>
        <v>95.070755817807751</v>
      </c>
      <c r="K5307" s="471">
        <f>'Potential Projects'!E5308</f>
        <v>45.756997527413461</v>
      </c>
      <c r="L5307" s="476">
        <f t="shared" si="581"/>
        <v>699.17224665477886</v>
      </c>
      <c r="M5307" s="471">
        <f t="shared" si="584"/>
        <v>1591.124916816126</v>
      </c>
      <c r="N5307" s="467">
        <f t="shared" si="582"/>
        <v>0</v>
      </c>
      <c r="O5307" s="475" t="str">
        <f t="shared" si="583"/>
        <v/>
      </c>
    </row>
    <row r="5308" spans="1:15" hidden="1">
      <c r="A5308" s="475">
        <f t="shared" si="578"/>
        <v>43678</v>
      </c>
      <c r="B5308" s="475">
        <v>43687</v>
      </c>
      <c r="C5308" s="467">
        <v>3</v>
      </c>
      <c r="D5308" s="467">
        <v>816</v>
      </c>
      <c r="E5308" s="467">
        <v>3</v>
      </c>
      <c r="F5308" s="467">
        <v>0</v>
      </c>
      <c r="G5308" s="467">
        <f t="array" ref="G5308">MAX(IF($A$2:$A$8761=A5308,$D$2:$D$8761))</f>
        <v>1656</v>
      </c>
      <c r="H5308" s="467">
        <f t="shared" si="579"/>
        <v>0</v>
      </c>
      <c r="I5308" s="475" t="str">
        <f t="shared" si="580"/>
        <v/>
      </c>
      <c r="J5308" s="471">
        <f>'Potential Projects'!D5309</f>
        <v>38.353953565733534</v>
      </c>
      <c r="K5308" s="471">
        <f>'Potential Projects'!E5309</f>
        <v>34.523871317996125</v>
      </c>
      <c r="L5308" s="476">
        <f t="shared" si="581"/>
        <v>740.12217511627034</v>
      </c>
      <c r="M5308" s="471">
        <f t="shared" si="584"/>
        <v>1591.124916816126</v>
      </c>
      <c r="N5308" s="467">
        <f t="shared" si="582"/>
        <v>0</v>
      </c>
      <c r="O5308" s="475" t="str">
        <f t="shared" si="583"/>
        <v/>
      </c>
    </row>
    <row r="5309" spans="1:15" hidden="1">
      <c r="A5309" s="475">
        <f t="shared" si="578"/>
        <v>43678</v>
      </c>
      <c r="B5309" s="475">
        <v>43687</v>
      </c>
      <c r="C5309" s="467">
        <v>4</v>
      </c>
      <c r="D5309" s="467">
        <v>803</v>
      </c>
      <c r="E5309" s="467">
        <v>15</v>
      </c>
      <c r="F5309" s="467">
        <v>0</v>
      </c>
      <c r="G5309" s="467">
        <f t="array" ref="G5309">MAX(IF($A$2:$A$8761=A5309,$D$2:$D$8761))</f>
        <v>1656</v>
      </c>
      <c r="H5309" s="467">
        <f t="shared" si="579"/>
        <v>0</v>
      </c>
      <c r="I5309" s="475" t="str">
        <f t="shared" si="580"/>
        <v/>
      </c>
      <c r="J5309" s="471">
        <f>'Potential Projects'!D5310</f>
        <v>32.900685479988184</v>
      </c>
      <c r="K5309" s="471">
        <f>'Potential Projects'!E5310</f>
        <v>37.739705708449797</v>
      </c>
      <c r="L5309" s="476">
        <f t="shared" si="581"/>
        <v>717.359608811562</v>
      </c>
      <c r="M5309" s="471">
        <f t="shared" si="584"/>
        <v>1591.124916816126</v>
      </c>
      <c r="N5309" s="467">
        <f t="shared" si="582"/>
        <v>0</v>
      </c>
      <c r="O5309" s="475" t="str">
        <f t="shared" si="583"/>
        <v/>
      </c>
    </row>
    <row r="5310" spans="1:15" hidden="1">
      <c r="A5310" s="475">
        <f t="shared" si="578"/>
        <v>43678</v>
      </c>
      <c r="B5310" s="475">
        <v>43687</v>
      </c>
      <c r="C5310" s="467">
        <v>5</v>
      </c>
      <c r="D5310" s="467">
        <v>811</v>
      </c>
      <c r="E5310" s="467">
        <v>34</v>
      </c>
      <c r="F5310" s="467">
        <v>0</v>
      </c>
      <c r="G5310" s="467">
        <f t="array" ref="G5310">MAX(IF($A$2:$A$8761=A5310,$D$2:$D$8761))</f>
        <v>1656</v>
      </c>
      <c r="H5310" s="467">
        <f t="shared" si="579"/>
        <v>0</v>
      </c>
      <c r="I5310" s="475" t="str">
        <f t="shared" si="580"/>
        <v/>
      </c>
      <c r="J5310" s="471">
        <f>'Potential Projects'!D5311</f>
        <v>71.054243856927016</v>
      </c>
      <c r="K5310" s="471">
        <f>'Potential Projects'!E5311</f>
        <v>36.712609976349171</v>
      </c>
      <c r="L5310" s="476">
        <f t="shared" si="581"/>
        <v>669.23314616672383</v>
      </c>
      <c r="M5310" s="471">
        <f t="shared" si="584"/>
        <v>1591.124916816126</v>
      </c>
      <c r="N5310" s="467">
        <f t="shared" si="582"/>
        <v>0</v>
      </c>
      <c r="O5310" s="475" t="str">
        <f t="shared" si="583"/>
        <v/>
      </c>
    </row>
    <row r="5311" spans="1:15" hidden="1">
      <c r="A5311" s="475">
        <f t="shared" si="578"/>
        <v>43678</v>
      </c>
      <c r="B5311" s="475">
        <v>43687</v>
      </c>
      <c r="C5311" s="467">
        <v>6</v>
      </c>
      <c r="D5311" s="467">
        <v>850</v>
      </c>
      <c r="E5311" s="467">
        <v>25</v>
      </c>
      <c r="F5311" s="467">
        <v>0</v>
      </c>
      <c r="G5311" s="467">
        <f t="array" ref="G5311">MAX(IF($A$2:$A$8761=A5311,$D$2:$D$8761))</f>
        <v>1656</v>
      </c>
      <c r="H5311" s="467">
        <f t="shared" si="579"/>
        <v>0</v>
      </c>
      <c r="I5311" s="475" t="str">
        <f t="shared" si="580"/>
        <v/>
      </c>
      <c r="J5311" s="471">
        <f>'Potential Projects'!D5312</f>
        <v>102.77304432624217</v>
      </c>
      <c r="K5311" s="471">
        <f>'Potential Projects'!E5312</f>
        <v>41.976377821973777</v>
      </c>
      <c r="L5311" s="476">
        <f t="shared" si="581"/>
        <v>680.2505778517841</v>
      </c>
      <c r="M5311" s="471">
        <f t="shared" si="584"/>
        <v>1591.124916816126</v>
      </c>
      <c r="N5311" s="467">
        <f t="shared" si="582"/>
        <v>0</v>
      </c>
      <c r="O5311" s="475" t="str">
        <f t="shared" si="583"/>
        <v/>
      </c>
    </row>
    <row r="5312" spans="1:15" hidden="1">
      <c r="A5312" s="475">
        <f t="shared" si="578"/>
        <v>43678</v>
      </c>
      <c r="B5312" s="475">
        <v>43687</v>
      </c>
      <c r="C5312" s="467">
        <v>7</v>
      </c>
      <c r="D5312" s="467">
        <v>849</v>
      </c>
      <c r="E5312" s="467">
        <v>9</v>
      </c>
      <c r="F5312" s="467">
        <v>3</v>
      </c>
      <c r="G5312" s="467">
        <f t="array" ref="G5312">MAX(IF($A$2:$A$8761=A5312,$D$2:$D$8761))</f>
        <v>1656</v>
      </c>
      <c r="H5312" s="467">
        <f t="shared" si="579"/>
        <v>0</v>
      </c>
      <c r="I5312" s="475" t="str">
        <f t="shared" si="580"/>
        <v/>
      </c>
      <c r="J5312" s="471">
        <f>'Potential Projects'!D5313</f>
        <v>45.667398745268869</v>
      </c>
      <c r="K5312" s="471">
        <f>'Potential Projects'!E5313</f>
        <v>25.233074661363148</v>
      </c>
      <c r="L5312" s="476">
        <f t="shared" si="581"/>
        <v>766.09952659336795</v>
      </c>
      <c r="M5312" s="471">
        <f t="shared" si="584"/>
        <v>1591.124916816126</v>
      </c>
      <c r="N5312" s="467">
        <f t="shared" si="582"/>
        <v>0</v>
      </c>
      <c r="O5312" s="475" t="str">
        <f t="shared" si="583"/>
        <v/>
      </c>
    </row>
    <row r="5313" spans="1:15" hidden="1">
      <c r="A5313" s="475">
        <f t="shared" si="578"/>
        <v>43678</v>
      </c>
      <c r="B5313" s="475">
        <v>43687</v>
      </c>
      <c r="C5313" s="467">
        <v>8</v>
      </c>
      <c r="D5313" s="467">
        <v>885</v>
      </c>
      <c r="E5313" s="467">
        <v>1</v>
      </c>
      <c r="F5313" s="467">
        <v>12</v>
      </c>
      <c r="G5313" s="467">
        <f t="array" ref="G5313">MAX(IF($A$2:$A$8761=A5313,$D$2:$D$8761))</f>
        <v>1656</v>
      </c>
      <c r="H5313" s="467">
        <f t="shared" si="579"/>
        <v>0</v>
      </c>
      <c r="I5313" s="475" t="str">
        <f t="shared" si="580"/>
        <v/>
      </c>
      <c r="J5313" s="471">
        <f>'Potential Projects'!D5314</f>
        <v>26.236058061280126</v>
      </c>
      <c r="K5313" s="471">
        <f>'Potential Projects'!E5314</f>
        <v>28.689060148355193</v>
      </c>
      <c r="L5313" s="476">
        <f t="shared" si="581"/>
        <v>817.07488179036466</v>
      </c>
      <c r="M5313" s="471">
        <f t="shared" si="584"/>
        <v>1591.124916816126</v>
      </c>
      <c r="N5313" s="467">
        <f t="shared" si="582"/>
        <v>0</v>
      </c>
      <c r="O5313" s="475" t="str">
        <f t="shared" si="583"/>
        <v/>
      </c>
    </row>
    <row r="5314" spans="1:15" hidden="1">
      <c r="A5314" s="475">
        <f t="shared" ref="A5314:A5377" si="585">DATE(YEAR(B5314),MONTH(B5314),1)</f>
        <v>43678</v>
      </c>
      <c r="B5314" s="475">
        <v>43687</v>
      </c>
      <c r="C5314" s="467">
        <v>9</v>
      </c>
      <c r="D5314" s="467">
        <v>975</v>
      </c>
      <c r="E5314" s="467">
        <v>3</v>
      </c>
      <c r="F5314" s="467">
        <v>18</v>
      </c>
      <c r="G5314" s="467">
        <f t="array" ref="G5314">MAX(IF($A$2:$A$8761=A5314,$D$2:$D$8761))</f>
        <v>1656</v>
      </c>
      <c r="H5314" s="467">
        <f t="shared" ref="H5314:H5377" si="586">IF(G5314=D5314,1,0)</f>
        <v>0</v>
      </c>
      <c r="I5314" s="475" t="str">
        <f t="shared" ref="I5314:I5377" si="587">IF(D5314=G5314,B5314,"")</f>
        <v/>
      </c>
      <c r="J5314" s="471">
        <f>'Potential Projects'!D5315</f>
        <v>51.833862676044177</v>
      </c>
      <c r="K5314" s="471">
        <f>'Potential Projects'!E5315</f>
        <v>31.396431305095678</v>
      </c>
      <c r="L5314" s="476">
        <f t="shared" ref="L5314:L5377" si="588">D5314-E5314-F5314-J5314-K5314</f>
        <v>870.76970601886012</v>
      </c>
      <c r="M5314" s="471">
        <f t="shared" si="584"/>
        <v>1591.124916816126</v>
      </c>
      <c r="N5314" s="467">
        <f t="shared" ref="N5314:N5377" si="589">IF(M5314=L5314,1,0)</f>
        <v>0</v>
      </c>
      <c r="O5314" s="475" t="str">
        <f t="shared" ref="O5314:O5377" si="590">IF(L5314=M5314,B5314,"")</f>
        <v/>
      </c>
    </row>
    <row r="5315" spans="1:15" hidden="1">
      <c r="A5315" s="475">
        <f t="shared" si="585"/>
        <v>43678</v>
      </c>
      <c r="B5315" s="475">
        <v>43687</v>
      </c>
      <c r="C5315" s="467">
        <v>10</v>
      </c>
      <c r="D5315" s="467">
        <v>1046</v>
      </c>
      <c r="E5315" s="467">
        <v>2</v>
      </c>
      <c r="F5315" s="467">
        <v>17</v>
      </c>
      <c r="G5315" s="467">
        <f t="array" ref="G5315">MAX(IF($A$2:$A$8761=A5315,$D$2:$D$8761))</f>
        <v>1656</v>
      </c>
      <c r="H5315" s="467">
        <f t="shared" si="586"/>
        <v>0</v>
      </c>
      <c r="I5315" s="475" t="str">
        <f t="shared" si="587"/>
        <v/>
      </c>
      <c r="J5315" s="471">
        <f>'Potential Projects'!D5316</f>
        <v>37.286108959311527</v>
      </c>
      <c r="K5315" s="471">
        <f>'Potential Projects'!E5316</f>
        <v>25.706336594280803</v>
      </c>
      <c r="L5315" s="476">
        <f t="shared" si="588"/>
        <v>964.00755444640765</v>
      </c>
      <c r="M5315" s="471">
        <f t="shared" si="584"/>
        <v>1591.124916816126</v>
      </c>
      <c r="N5315" s="467">
        <f t="shared" si="589"/>
        <v>0</v>
      </c>
      <c r="O5315" s="475" t="str">
        <f t="shared" si="590"/>
        <v/>
      </c>
    </row>
    <row r="5316" spans="1:15" hidden="1">
      <c r="A5316" s="475">
        <f t="shared" si="585"/>
        <v>43678</v>
      </c>
      <c r="B5316" s="475">
        <v>43687</v>
      </c>
      <c r="C5316" s="467">
        <v>11</v>
      </c>
      <c r="D5316" s="467">
        <v>1124</v>
      </c>
      <c r="E5316" s="467">
        <v>0</v>
      </c>
      <c r="F5316" s="467">
        <v>17</v>
      </c>
      <c r="G5316" s="467">
        <f t="array" ref="G5316">MAX(IF($A$2:$A$8761=A5316,$D$2:$D$8761))</f>
        <v>1656</v>
      </c>
      <c r="H5316" s="467">
        <f t="shared" si="586"/>
        <v>0</v>
      </c>
      <c r="I5316" s="475" t="str">
        <f t="shared" si="587"/>
        <v/>
      </c>
      <c r="J5316" s="471">
        <f>'Potential Projects'!D5317</f>
        <v>27.433769790395662</v>
      </c>
      <c r="K5316" s="471">
        <f>'Potential Projects'!E5317</f>
        <v>20.880629380778327</v>
      </c>
      <c r="L5316" s="476">
        <f t="shared" si="588"/>
        <v>1058.685600828826</v>
      </c>
      <c r="M5316" s="471">
        <f t="shared" si="584"/>
        <v>1591.124916816126</v>
      </c>
      <c r="N5316" s="467">
        <f t="shared" si="589"/>
        <v>0</v>
      </c>
      <c r="O5316" s="475" t="str">
        <f t="shared" si="590"/>
        <v/>
      </c>
    </row>
    <row r="5317" spans="1:15" hidden="1">
      <c r="A5317" s="475">
        <f t="shared" si="585"/>
        <v>43678</v>
      </c>
      <c r="B5317" s="475">
        <v>43687</v>
      </c>
      <c r="C5317" s="467">
        <v>12</v>
      </c>
      <c r="D5317" s="467">
        <v>1158</v>
      </c>
      <c r="E5317" s="467">
        <v>0</v>
      </c>
      <c r="F5317" s="467">
        <v>19</v>
      </c>
      <c r="G5317" s="467">
        <f t="array" ref="G5317">MAX(IF($A$2:$A$8761=A5317,$D$2:$D$8761))</f>
        <v>1656</v>
      </c>
      <c r="H5317" s="467">
        <f t="shared" si="586"/>
        <v>0</v>
      </c>
      <c r="I5317" s="475" t="str">
        <f t="shared" si="587"/>
        <v/>
      </c>
      <c r="J5317" s="471">
        <f>'Potential Projects'!D5318</f>
        <v>21.557489300676632</v>
      </c>
      <c r="K5317" s="471">
        <f>'Potential Projects'!E5318</f>
        <v>21.648799989249625</v>
      </c>
      <c r="L5317" s="476">
        <f t="shared" si="588"/>
        <v>1095.7937107100736</v>
      </c>
      <c r="M5317" s="471">
        <f t="shared" si="584"/>
        <v>1591.124916816126</v>
      </c>
      <c r="N5317" s="467">
        <f t="shared" si="589"/>
        <v>0</v>
      </c>
      <c r="O5317" s="475" t="str">
        <f t="shared" si="590"/>
        <v/>
      </c>
    </row>
    <row r="5318" spans="1:15" hidden="1">
      <c r="A5318" s="475">
        <f t="shared" si="585"/>
        <v>43678</v>
      </c>
      <c r="B5318" s="475">
        <v>43687</v>
      </c>
      <c r="C5318" s="467">
        <v>13</v>
      </c>
      <c r="D5318" s="467">
        <v>1202</v>
      </c>
      <c r="E5318" s="467">
        <v>1</v>
      </c>
      <c r="F5318" s="467">
        <v>19</v>
      </c>
      <c r="G5318" s="467">
        <f t="array" ref="G5318">MAX(IF($A$2:$A$8761=A5318,$D$2:$D$8761))</f>
        <v>1656</v>
      </c>
      <c r="H5318" s="467">
        <f t="shared" si="586"/>
        <v>0</v>
      </c>
      <c r="I5318" s="475" t="str">
        <f t="shared" si="587"/>
        <v/>
      </c>
      <c r="J5318" s="471">
        <f>'Potential Projects'!D5319</f>
        <v>19.443940918427781</v>
      </c>
      <c r="K5318" s="471">
        <f>'Potential Projects'!E5319</f>
        <v>26.82417345732101</v>
      </c>
      <c r="L5318" s="476">
        <f t="shared" si="588"/>
        <v>1135.7318856242512</v>
      </c>
      <c r="M5318" s="471">
        <f t="shared" si="584"/>
        <v>1591.124916816126</v>
      </c>
      <c r="N5318" s="467">
        <f t="shared" si="589"/>
        <v>0</v>
      </c>
      <c r="O5318" s="475" t="str">
        <f t="shared" si="590"/>
        <v/>
      </c>
    </row>
    <row r="5319" spans="1:15" hidden="1">
      <c r="A5319" s="475">
        <f t="shared" si="585"/>
        <v>43678</v>
      </c>
      <c r="B5319" s="475">
        <v>43687</v>
      </c>
      <c r="C5319" s="467">
        <v>14</v>
      </c>
      <c r="D5319" s="467">
        <v>1238</v>
      </c>
      <c r="E5319" s="467">
        <v>1</v>
      </c>
      <c r="F5319" s="467">
        <v>18</v>
      </c>
      <c r="G5319" s="467">
        <f t="array" ref="G5319">MAX(IF($A$2:$A$8761=A5319,$D$2:$D$8761))</f>
        <v>1656</v>
      </c>
      <c r="H5319" s="467">
        <f t="shared" si="586"/>
        <v>0</v>
      </c>
      <c r="I5319" s="475" t="str">
        <f t="shared" si="587"/>
        <v/>
      </c>
      <c r="J5319" s="471">
        <f>'Potential Projects'!D5320</f>
        <v>23.866676423482698</v>
      </c>
      <c r="K5319" s="471">
        <f>'Potential Projects'!E5320</f>
        <v>27.140202913351967</v>
      </c>
      <c r="L5319" s="476">
        <f t="shared" si="588"/>
        <v>1167.9931206631654</v>
      </c>
      <c r="M5319" s="471">
        <f t="shared" si="584"/>
        <v>1591.124916816126</v>
      </c>
      <c r="N5319" s="467">
        <f t="shared" si="589"/>
        <v>0</v>
      </c>
      <c r="O5319" s="475" t="str">
        <f t="shared" si="590"/>
        <v/>
      </c>
    </row>
    <row r="5320" spans="1:15" hidden="1">
      <c r="A5320" s="475">
        <f t="shared" si="585"/>
        <v>43678</v>
      </c>
      <c r="B5320" s="475">
        <v>43687</v>
      </c>
      <c r="C5320" s="467">
        <v>15</v>
      </c>
      <c r="D5320" s="467">
        <v>1259</v>
      </c>
      <c r="E5320" s="467">
        <v>0</v>
      </c>
      <c r="F5320" s="467">
        <v>13</v>
      </c>
      <c r="G5320" s="467">
        <f t="array" ref="G5320">MAX(IF($A$2:$A$8761=A5320,$D$2:$D$8761))</f>
        <v>1656</v>
      </c>
      <c r="H5320" s="467">
        <f t="shared" si="586"/>
        <v>0</v>
      </c>
      <c r="I5320" s="475" t="str">
        <f t="shared" si="587"/>
        <v/>
      </c>
      <c r="J5320" s="471">
        <f>'Potential Projects'!D5321</f>
        <v>14.331950908564764</v>
      </c>
      <c r="K5320" s="471">
        <f>'Potential Projects'!E5321</f>
        <v>18.152919694689313</v>
      </c>
      <c r="L5320" s="476">
        <f t="shared" si="588"/>
        <v>1213.515129396746</v>
      </c>
      <c r="M5320" s="471">
        <f t="shared" si="584"/>
        <v>1591.124916816126</v>
      </c>
      <c r="N5320" s="467">
        <f t="shared" si="589"/>
        <v>0</v>
      </c>
      <c r="O5320" s="475" t="str">
        <f t="shared" si="590"/>
        <v/>
      </c>
    </row>
    <row r="5321" spans="1:15" hidden="1">
      <c r="A5321" s="475">
        <f t="shared" si="585"/>
        <v>43678</v>
      </c>
      <c r="B5321" s="475">
        <v>43687</v>
      </c>
      <c r="C5321" s="467">
        <v>16</v>
      </c>
      <c r="D5321" s="467">
        <v>1272</v>
      </c>
      <c r="E5321" s="467">
        <v>5</v>
      </c>
      <c r="F5321" s="467">
        <v>8</v>
      </c>
      <c r="G5321" s="467">
        <f t="array" ref="G5321">MAX(IF($A$2:$A$8761=A5321,$D$2:$D$8761))</f>
        <v>1656</v>
      </c>
      <c r="H5321" s="467">
        <f t="shared" si="586"/>
        <v>0</v>
      </c>
      <c r="I5321" s="475" t="str">
        <f t="shared" si="587"/>
        <v/>
      </c>
      <c r="J5321" s="471">
        <f>'Potential Projects'!D5322</f>
        <v>9.8059734396078149</v>
      </c>
      <c r="K5321" s="471">
        <f>'Potential Projects'!E5322</f>
        <v>17.998033971188992</v>
      </c>
      <c r="L5321" s="476">
        <f t="shared" si="588"/>
        <v>1231.1959925892031</v>
      </c>
      <c r="M5321" s="471">
        <f t="shared" si="584"/>
        <v>1591.124916816126</v>
      </c>
      <c r="N5321" s="467">
        <f t="shared" si="589"/>
        <v>0</v>
      </c>
      <c r="O5321" s="475" t="str">
        <f t="shared" si="590"/>
        <v/>
      </c>
    </row>
    <row r="5322" spans="1:15" hidden="1">
      <c r="A5322" s="475">
        <f t="shared" si="585"/>
        <v>43678</v>
      </c>
      <c r="B5322" s="475">
        <v>43687</v>
      </c>
      <c r="C5322" s="467">
        <v>17</v>
      </c>
      <c r="D5322" s="467">
        <v>1266</v>
      </c>
      <c r="E5322" s="467">
        <v>30</v>
      </c>
      <c r="F5322" s="467">
        <v>2</v>
      </c>
      <c r="G5322" s="467">
        <f t="array" ref="G5322">MAX(IF($A$2:$A$8761=A5322,$D$2:$D$8761))</f>
        <v>1656</v>
      </c>
      <c r="H5322" s="467">
        <f t="shared" si="586"/>
        <v>0</v>
      </c>
      <c r="I5322" s="475" t="str">
        <f t="shared" si="587"/>
        <v/>
      </c>
      <c r="J5322" s="471">
        <f>'Potential Projects'!D5323</f>
        <v>12.340921796374866</v>
      </c>
      <c r="K5322" s="471">
        <f>'Potential Projects'!E5323</f>
        <v>30.639994463556228</v>
      </c>
      <c r="L5322" s="476">
        <f t="shared" si="588"/>
        <v>1191.0190837400689</v>
      </c>
      <c r="M5322" s="471">
        <f t="shared" si="584"/>
        <v>1591.124916816126</v>
      </c>
      <c r="N5322" s="467">
        <f t="shared" si="589"/>
        <v>0</v>
      </c>
      <c r="O5322" s="475" t="str">
        <f t="shared" si="590"/>
        <v/>
      </c>
    </row>
    <row r="5323" spans="1:15" hidden="1">
      <c r="A5323" s="475">
        <f t="shared" si="585"/>
        <v>43678</v>
      </c>
      <c r="B5323" s="475">
        <v>43687</v>
      </c>
      <c r="C5323" s="467">
        <v>18</v>
      </c>
      <c r="D5323" s="467">
        <v>1207</v>
      </c>
      <c r="E5323" s="467">
        <v>91</v>
      </c>
      <c r="F5323" s="467">
        <v>1</v>
      </c>
      <c r="G5323" s="467">
        <f t="array" ref="G5323">MAX(IF($A$2:$A$8761=A5323,$D$2:$D$8761))</f>
        <v>1656</v>
      </c>
      <c r="H5323" s="467">
        <f t="shared" si="586"/>
        <v>0</v>
      </c>
      <c r="I5323" s="475" t="str">
        <f t="shared" si="587"/>
        <v/>
      </c>
      <c r="J5323" s="471">
        <f>'Potential Projects'!D5324</f>
        <v>2.0106017533923137</v>
      </c>
      <c r="K5323" s="471">
        <f>'Potential Projects'!E5324</f>
        <v>43.396163620726732</v>
      </c>
      <c r="L5323" s="476">
        <f t="shared" si="588"/>
        <v>1069.5932346258808</v>
      </c>
      <c r="M5323" s="471">
        <f t="shared" si="584"/>
        <v>1591.124916816126</v>
      </c>
      <c r="N5323" s="467">
        <f t="shared" si="589"/>
        <v>0</v>
      </c>
      <c r="O5323" s="475" t="str">
        <f t="shared" si="590"/>
        <v/>
      </c>
    </row>
    <row r="5324" spans="1:15" hidden="1">
      <c r="A5324" s="475">
        <f t="shared" si="585"/>
        <v>43678</v>
      </c>
      <c r="B5324" s="475">
        <v>43687</v>
      </c>
      <c r="C5324" s="467">
        <v>19</v>
      </c>
      <c r="D5324" s="467">
        <v>1153</v>
      </c>
      <c r="E5324" s="467">
        <v>44</v>
      </c>
      <c r="F5324" s="467">
        <v>2</v>
      </c>
      <c r="G5324" s="467">
        <f t="array" ref="G5324">MAX(IF($A$2:$A$8761=A5324,$D$2:$D$8761))</f>
        <v>1656</v>
      </c>
      <c r="H5324" s="467">
        <f t="shared" si="586"/>
        <v>0</v>
      </c>
      <c r="I5324" s="475" t="str">
        <f t="shared" si="587"/>
        <v/>
      </c>
      <c r="J5324" s="471">
        <f>'Potential Projects'!D5325</f>
        <v>0</v>
      </c>
      <c r="K5324" s="471">
        <f>'Potential Projects'!E5325</f>
        <v>91.313738765856812</v>
      </c>
      <c r="L5324" s="476">
        <f t="shared" si="588"/>
        <v>1015.6862612341432</v>
      </c>
      <c r="M5324" s="471">
        <f t="shared" si="584"/>
        <v>1591.124916816126</v>
      </c>
      <c r="N5324" s="467">
        <f t="shared" si="589"/>
        <v>0</v>
      </c>
      <c r="O5324" s="475" t="str">
        <f t="shared" si="590"/>
        <v/>
      </c>
    </row>
    <row r="5325" spans="1:15" hidden="1">
      <c r="A5325" s="475">
        <f t="shared" si="585"/>
        <v>43678</v>
      </c>
      <c r="B5325" s="475">
        <v>43687</v>
      </c>
      <c r="C5325" s="467">
        <v>20</v>
      </c>
      <c r="D5325" s="467">
        <v>1095</v>
      </c>
      <c r="E5325" s="467">
        <v>16</v>
      </c>
      <c r="F5325" s="467">
        <v>1</v>
      </c>
      <c r="G5325" s="467">
        <f t="array" ref="G5325">MAX(IF($A$2:$A$8761=A5325,$D$2:$D$8761))</f>
        <v>1656</v>
      </c>
      <c r="H5325" s="467">
        <f t="shared" si="586"/>
        <v>0</v>
      </c>
      <c r="I5325" s="475" t="str">
        <f t="shared" si="587"/>
        <v/>
      </c>
      <c r="J5325" s="471">
        <f>'Potential Projects'!D5326</f>
        <v>0</v>
      </c>
      <c r="K5325" s="471">
        <f>'Potential Projects'!E5326</f>
        <v>99.827760051601814</v>
      </c>
      <c r="L5325" s="476">
        <f t="shared" si="588"/>
        <v>978.17223994839821</v>
      </c>
      <c r="M5325" s="471">
        <f t="shared" si="584"/>
        <v>1591.124916816126</v>
      </c>
      <c r="N5325" s="467">
        <f t="shared" si="589"/>
        <v>0</v>
      </c>
      <c r="O5325" s="475" t="str">
        <f t="shared" si="590"/>
        <v/>
      </c>
    </row>
    <row r="5326" spans="1:15" hidden="1">
      <c r="A5326" s="475">
        <f t="shared" si="585"/>
        <v>43678</v>
      </c>
      <c r="B5326" s="475">
        <v>43687</v>
      </c>
      <c r="C5326" s="467">
        <v>21</v>
      </c>
      <c r="D5326" s="467">
        <v>1053</v>
      </c>
      <c r="E5326" s="467">
        <v>25</v>
      </c>
      <c r="F5326" s="467">
        <v>0</v>
      </c>
      <c r="G5326" s="467">
        <f t="array" ref="G5326">MAX(IF($A$2:$A$8761=A5326,$D$2:$D$8761))</f>
        <v>1656</v>
      </c>
      <c r="H5326" s="467">
        <f t="shared" si="586"/>
        <v>0</v>
      </c>
      <c r="I5326" s="475" t="str">
        <f t="shared" si="587"/>
        <v/>
      </c>
      <c r="J5326" s="471">
        <f>'Potential Projects'!D5327</f>
        <v>0</v>
      </c>
      <c r="K5326" s="471">
        <f>'Potential Projects'!E5327</f>
        <v>99.833235809503336</v>
      </c>
      <c r="L5326" s="476">
        <f t="shared" si="588"/>
        <v>928.16676419049668</v>
      </c>
      <c r="M5326" s="471">
        <f t="shared" si="584"/>
        <v>1591.124916816126</v>
      </c>
      <c r="N5326" s="467">
        <f t="shared" si="589"/>
        <v>0</v>
      </c>
      <c r="O5326" s="475" t="str">
        <f t="shared" si="590"/>
        <v/>
      </c>
    </row>
    <row r="5327" spans="1:15" hidden="1">
      <c r="A5327" s="475">
        <f t="shared" si="585"/>
        <v>43678</v>
      </c>
      <c r="B5327" s="475">
        <v>43687</v>
      </c>
      <c r="C5327" s="467">
        <v>22</v>
      </c>
      <c r="D5327" s="467">
        <v>1014</v>
      </c>
      <c r="E5327" s="467">
        <v>1</v>
      </c>
      <c r="F5327" s="467">
        <v>0</v>
      </c>
      <c r="G5327" s="467">
        <f t="array" ref="G5327">MAX(IF($A$2:$A$8761=A5327,$D$2:$D$8761))</f>
        <v>1656</v>
      </c>
      <c r="H5327" s="467">
        <f t="shared" si="586"/>
        <v>0</v>
      </c>
      <c r="I5327" s="475" t="str">
        <f t="shared" si="587"/>
        <v/>
      </c>
      <c r="J5327" s="471">
        <f>'Potential Projects'!D5328</f>
        <v>0</v>
      </c>
      <c r="K5327" s="471">
        <f>'Potential Projects'!E5328</f>
        <v>99.826977800473031</v>
      </c>
      <c r="L5327" s="476">
        <f t="shared" si="588"/>
        <v>913.17302219952694</v>
      </c>
      <c r="M5327" s="471">
        <f t="shared" si="584"/>
        <v>1591.124916816126</v>
      </c>
      <c r="N5327" s="467">
        <f t="shared" si="589"/>
        <v>0</v>
      </c>
      <c r="O5327" s="475" t="str">
        <f t="shared" si="590"/>
        <v/>
      </c>
    </row>
    <row r="5328" spans="1:15" hidden="1">
      <c r="A5328" s="475">
        <f t="shared" si="585"/>
        <v>43678</v>
      </c>
      <c r="B5328" s="475">
        <v>43687</v>
      </c>
      <c r="C5328" s="467">
        <v>23</v>
      </c>
      <c r="D5328" s="467">
        <v>935</v>
      </c>
      <c r="E5328" s="467">
        <v>23</v>
      </c>
      <c r="F5328" s="467">
        <v>0</v>
      </c>
      <c r="G5328" s="467">
        <f t="array" ref="G5328">MAX(IF($A$2:$A$8761=A5328,$D$2:$D$8761))</f>
        <v>1656</v>
      </c>
      <c r="H5328" s="467">
        <f t="shared" si="586"/>
        <v>0</v>
      </c>
      <c r="I5328" s="475" t="str">
        <f t="shared" si="587"/>
        <v/>
      </c>
      <c r="J5328" s="471">
        <f>'Potential Projects'!D5329</f>
        <v>0</v>
      </c>
      <c r="K5328" s="471">
        <f>'Potential Projects'!E5329</f>
        <v>99.701817619866702</v>
      </c>
      <c r="L5328" s="476">
        <f t="shared" si="588"/>
        <v>812.29818238013331</v>
      </c>
      <c r="M5328" s="471">
        <f t="shared" si="584"/>
        <v>1591.124916816126</v>
      </c>
      <c r="N5328" s="467">
        <f t="shared" si="589"/>
        <v>0</v>
      </c>
      <c r="O5328" s="475" t="str">
        <f t="shared" si="590"/>
        <v/>
      </c>
    </row>
    <row r="5329" spans="1:15" hidden="1">
      <c r="A5329" s="475">
        <f t="shared" si="585"/>
        <v>43678</v>
      </c>
      <c r="B5329" s="475">
        <v>43687</v>
      </c>
      <c r="C5329" s="467">
        <v>24</v>
      </c>
      <c r="D5329" s="467">
        <v>867</v>
      </c>
      <c r="E5329" s="467">
        <v>2</v>
      </c>
      <c r="F5329" s="467">
        <v>0</v>
      </c>
      <c r="G5329" s="467">
        <f t="array" ref="G5329">MAX(IF($A$2:$A$8761=A5329,$D$2:$D$8761))</f>
        <v>1656</v>
      </c>
      <c r="H5329" s="467">
        <f t="shared" si="586"/>
        <v>0</v>
      </c>
      <c r="I5329" s="475" t="str">
        <f t="shared" si="587"/>
        <v/>
      </c>
      <c r="J5329" s="471">
        <f>'Potential Projects'!D5330</f>
        <v>0</v>
      </c>
      <c r="K5329" s="471">
        <f>'Potential Projects'!E5330</f>
        <v>99.285660019350686</v>
      </c>
      <c r="L5329" s="476">
        <f t="shared" si="588"/>
        <v>765.71433998064936</v>
      </c>
      <c r="M5329" s="471">
        <f t="shared" si="584"/>
        <v>1591.124916816126</v>
      </c>
      <c r="N5329" s="467">
        <f t="shared" si="589"/>
        <v>0</v>
      </c>
      <c r="O5329" s="475" t="str">
        <f t="shared" si="590"/>
        <v/>
      </c>
    </row>
    <row r="5330" spans="1:15" hidden="1">
      <c r="A5330" s="475">
        <f t="shared" si="585"/>
        <v>43678</v>
      </c>
      <c r="B5330" s="475">
        <v>43688</v>
      </c>
      <c r="C5330" s="467">
        <v>1</v>
      </c>
      <c r="D5330" s="467">
        <v>834</v>
      </c>
      <c r="E5330" s="467">
        <v>3</v>
      </c>
      <c r="F5330" s="467">
        <v>0</v>
      </c>
      <c r="G5330" s="467">
        <f t="array" ref="G5330">MAX(IF($A$2:$A$8761=A5330,$D$2:$D$8761))</f>
        <v>1656</v>
      </c>
      <c r="H5330" s="467">
        <f t="shared" si="586"/>
        <v>0</v>
      </c>
      <c r="I5330" s="475" t="str">
        <f t="shared" si="587"/>
        <v/>
      </c>
      <c r="J5330" s="471">
        <f>'Potential Projects'!D5331</f>
        <v>0.13881734482128424</v>
      </c>
      <c r="K5330" s="471">
        <f>'Potential Projects'!E5331</f>
        <v>99.342764351752308</v>
      </c>
      <c r="L5330" s="476">
        <f t="shared" si="588"/>
        <v>731.51841830342642</v>
      </c>
      <c r="M5330" s="471">
        <f t="shared" si="584"/>
        <v>1591.124916816126</v>
      </c>
      <c r="N5330" s="467">
        <f t="shared" si="589"/>
        <v>0</v>
      </c>
      <c r="O5330" s="475" t="str">
        <f t="shared" si="590"/>
        <v/>
      </c>
    </row>
    <row r="5331" spans="1:15" hidden="1">
      <c r="A5331" s="475">
        <f t="shared" si="585"/>
        <v>43678</v>
      </c>
      <c r="B5331" s="475">
        <v>43688</v>
      </c>
      <c r="C5331" s="467">
        <v>2</v>
      </c>
      <c r="D5331" s="467">
        <v>798</v>
      </c>
      <c r="E5331" s="467">
        <v>12</v>
      </c>
      <c r="F5331" s="467">
        <v>0</v>
      </c>
      <c r="G5331" s="467">
        <f t="array" ref="G5331">MAX(IF($A$2:$A$8761=A5331,$D$2:$D$8761))</f>
        <v>1656</v>
      </c>
      <c r="H5331" s="467">
        <f t="shared" si="586"/>
        <v>0</v>
      </c>
      <c r="I5331" s="475" t="str">
        <f t="shared" si="587"/>
        <v/>
      </c>
      <c r="J5331" s="471">
        <f>'Potential Projects'!D5332</f>
        <v>4.7539156145594443</v>
      </c>
      <c r="K5331" s="471">
        <f>'Potential Projects'!E5332</f>
        <v>99.64080203182111</v>
      </c>
      <c r="L5331" s="476">
        <f t="shared" si="588"/>
        <v>681.60528235361949</v>
      </c>
      <c r="M5331" s="471">
        <f t="shared" si="584"/>
        <v>1591.124916816126</v>
      </c>
      <c r="N5331" s="467">
        <f t="shared" si="589"/>
        <v>0</v>
      </c>
      <c r="O5331" s="475" t="str">
        <f t="shared" si="590"/>
        <v/>
      </c>
    </row>
    <row r="5332" spans="1:15" hidden="1">
      <c r="A5332" s="475">
        <f t="shared" si="585"/>
        <v>43678</v>
      </c>
      <c r="B5332" s="475">
        <v>43688</v>
      </c>
      <c r="C5332" s="467">
        <v>3</v>
      </c>
      <c r="D5332" s="467">
        <v>782</v>
      </c>
      <c r="E5332" s="467">
        <v>24</v>
      </c>
      <c r="F5332" s="467">
        <v>0</v>
      </c>
      <c r="G5332" s="467">
        <f t="array" ref="G5332">MAX(IF($A$2:$A$8761=A5332,$D$2:$D$8761))</f>
        <v>1656</v>
      </c>
      <c r="H5332" s="467">
        <f t="shared" si="586"/>
        <v>0</v>
      </c>
      <c r="I5332" s="475" t="str">
        <f t="shared" si="587"/>
        <v/>
      </c>
      <c r="J5332" s="471">
        <f>'Potential Projects'!D5333</f>
        <v>5.4820840793373478</v>
      </c>
      <c r="K5332" s="471">
        <f>'Potential Projects'!E5333</f>
        <v>99.62906826488927</v>
      </c>
      <c r="L5332" s="476">
        <f t="shared" si="588"/>
        <v>652.88884765577336</v>
      </c>
      <c r="M5332" s="471">
        <f t="shared" si="584"/>
        <v>1591.124916816126</v>
      </c>
      <c r="N5332" s="467">
        <f t="shared" si="589"/>
        <v>0</v>
      </c>
      <c r="O5332" s="475" t="str">
        <f t="shared" si="590"/>
        <v/>
      </c>
    </row>
    <row r="5333" spans="1:15" hidden="1">
      <c r="A5333" s="475">
        <f t="shared" si="585"/>
        <v>43678</v>
      </c>
      <c r="B5333" s="475">
        <v>43688</v>
      </c>
      <c r="C5333" s="467">
        <v>4</v>
      </c>
      <c r="D5333" s="467">
        <v>775</v>
      </c>
      <c r="E5333" s="467">
        <v>28</v>
      </c>
      <c r="F5333" s="467">
        <v>0</v>
      </c>
      <c r="G5333" s="467">
        <f t="array" ref="G5333">MAX(IF($A$2:$A$8761=A5333,$D$2:$D$8761))</f>
        <v>1656</v>
      </c>
      <c r="H5333" s="467">
        <f t="shared" si="586"/>
        <v>0</v>
      </c>
      <c r="I5333" s="475" t="str">
        <f t="shared" si="587"/>
        <v/>
      </c>
      <c r="J5333" s="471">
        <f>'Potential Projects'!D5334</f>
        <v>4.4178350629913483</v>
      </c>
      <c r="K5333" s="471">
        <f>'Potential Projects'!E5334</f>
        <v>99.298958288540092</v>
      </c>
      <c r="L5333" s="476">
        <f t="shared" si="588"/>
        <v>643.28320664846854</v>
      </c>
      <c r="M5333" s="471">
        <f t="shared" si="584"/>
        <v>1591.124916816126</v>
      </c>
      <c r="N5333" s="467">
        <f t="shared" si="589"/>
        <v>0</v>
      </c>
      <c r="O5333" s="475" t="str">
        <f t="shared" si="590"/>
        <v/>
      </c>
    </row>
    <row r="5334" spans="1:15" hidden="1">
      <c r="A5334" s="475">
        <f t="shared" si="585"/>
        <v>43678</v>
      </c>
      <c r="B5334" s="475">
        <v>43688</v>
      </c>
      <c r="C5334" s="467">
        <v>5</v>
      </c>
      <c r="D5334" s="467">
        <v>779</v>
      </c>
      <c r="E5334" s="467">
        <v>21</v>
      </c>
      <c r="F5334" s="467">
        <v>0</v>
      </c>
      <c r="G5334" s="467">
        <f t="array" ref="G5334">MAX(IF($A$2:$A$8761=A5334,$D$2:$D$8761))</f>
        <v>1656</v>
      </c>
      <c r="H5334" s="467">
        <f t="shared" si="586"/>
        <v>0</v>
      </c>
      <c r="I5334" s="475" t="str">
        <f t="shared" si="587"/>
        <v/>
      </c>
      <c r="J5334" s="471">
        <f>'Potential Projects'!D5335</f>
        <v>1.1412659967262426</v>
      </c>
      <c r="K5334" s="471">
        <f>'Potential Projects'!E5335</f>
        <v>99.592302461836169</v>
      </c>
      <c r="L5334" s="476">
        <f t="shared" si="588"/>
        <v>657.26643154143756</v>
      </c>
      <c r="M5334" s="471">
        <f t="shared" si="584"/>
        <v>1591.124916816126</v>
      </c>
      <c r="N5334" s="467">
        <f t="shared" si="589"/>
        <v>0</v>
      </c>
      <c r="O5334" s="475" t="str">
        <f t="shared" si="590"/>
        <v/>
      </c>
    </row>
    <row r="5335" spans="1:15" hidden="1">
      <c r="A5335" s="475">
        <f t="shared" si="585"/>
        <v>43678</v>
      </c>
      <c r="B5335" s="475">
        <v>43688</v>
      </c>
      <c r="C5335" s="467">
        <v>6</v>
      </c>
      <c r="D5335" s="467">
        <v>783</v>
      </c>
      <c r="E5335" s="467">
        <v>19</v>
      </c>
      <c r="F5335" s="467">
        <v>0</v>
      </c>
      <c r="G5335" s="467">
        <f t="array" ref="G5335">MAX(IF($A$2:$A$8761=A5335,$D$2:$D$8761))</f>
        <v>1656</v>
      </c>
      <c r="H5335" s="467">
        <f t="shared" si="586"/>
        <v>0</v>
      </c>
      <c r="I5335" s="475" t="str">
        <f t="shared" si="587"/>
        <v/>
      </c>
      <c r="J5335" s="471">
        <f>'Potential Projects'!D5336</f>
        <v>1.6152441916705143</v>
      </c>
      <c r="K5335" s="471">
        <f>'Potential Projects'!E5336</f>
        <v>96.904487583315415</v>
      </c>
      <c r="L5335" s="476">
        <f t="shared" si="588"/>
        <v>665.48026822501402</v>
      </c>
      <c r="M5335" s="471">
        <f t="shared" si="584"/>
        <v>1591.124916816126</v>
      </c>
      <c r="N5335" s="467">
        <f t="shared" si="589"/>
        <v>0</v>
      </c>
      <c r="O5335" s="475" t="str">
        <f t="shared" si="590"/>
        <v/>
      </c>
    </row>
    <row r="5336" spans="1:15" hidden="1">
      <c r="A5336" s="475">
        <f t="shared" si="585"/>
        <v>43678</v>
      </c>
      <c r="B5336" s="475">
        <v>43688</v>
      </c>
      <c r="C5336" s="467">
        <v>7</v>
      </c>
      <c r="D5336" s="467">
        <v>812</v>
      </c>
      <c r="E5336" s="467">
        <v>23</v>
      </c>
      <c r="F5336" s="467">
        <v>0</v>
      </c>
      <c r="G5336" s="467">
        <f t="array" ref="G5336">MAX(IF($A$2:$A$8761=A5336,$D$2:$D$8761))</f>
        <v>1656</v>
      </c>
      <c r="H5336" s="467">
        <f t="shared" si="586"/>
        <v>0</v>
      </c>
      <c r="I5336" s="475" t="str">
        <f t="shared" si="587"/>
        <v/>
      </c>
      <c r="J5336" s="471">
        <f>'Potential Projects'!D5337</f>
        <v>0.83014151379065515</v>
      </c>
      <c r="K5336" s="471">
        <f>'Potential Projects'!E5337</f>
        <v>84.292252633842182</v>
      </c>
      <c r="L5336" s="476">
        <f t="shared" si="588"/>
        <v>703.8776058523672</v>
      </c>
      <c r="M5336" s="471">
        <f t="shared" si="584"/>
        <v>1591.124916816126</v>
      </c>
      <c r="N5336" s="467">
        <f t="shared" si="589"/>
        <v>0</v>
      </c>
      <c r="O5336" s="475" t="str">
        <f t="shared" si="590"/>
        <v/>
      </c>
    </row>
    <row r="5337" spans="1:15" hidden="1">
      <c r="A5337" s="475">
        <f t="shared" si="585"/>
        <v>43678</v>
      </c>
      <c r="B5337" s="475">
        <v>43688</v>
      </c>
      <c r="C5337" s="467">
        <v>8</v>
      </c>
      <c r="D5337" s="467">
        <v>815</v>
      </c>
      <c r="E5337" s="467">
        <v>20</v>
      </c>
      <c r="F5337" s="467">
        <v>0</v>
      </c>
      <c r="G5337" s="467">
        <f t="array" ref="G5337">MAX(IF($A$2:$A$8761=A5337,$D$2:$D$8761))</f>
        <v>1656</v>
      </c>
      <c r="H5337" s="467">
        <f t="shared" si="586"/>
        <v>0</v>
      </c>
      <c r="I5337" s="475" t="str">
        <f t="shared" si="587"/>
        <v/>
      </c>
      <c r="J5337" s="471">
        <f>'Potential Projects'!D5338</f>
        <v>0</v>
      </c>
      <c r="K5337" s="471">
        <f>'Potential Projects'!E5338</f>
        <v>72.729016448075697</v>
      </c>
      <c r="L5337" s="476">
        <f t="shared" si="588"/>
        <v>722.27098355192425</v>
      </c>
      <c r="M5337" s="471">
        <f t="shared" si="584"/>
        <v>1591.124916816126</v>
      </c>
      <c r="N5337" s="467">
        <f t="shared" si="589"/>
        <v>0</v>
      </c>
      <c r="O5337" s="475" t="str">
        <f t="shared" si="590"/>
        <v/>
      </c>
    </row>
    <row r="5338" spans="1:15" hidden="1">
      <c r="A5338" s="475">
        <f t="shared" si="585"/>
        <v>43678</v>
      </c>
      <c r="B5338" s="475">
        <v>43688</v>
      </c>
      <c r="C5338" s="467">
        <v>9</v>
      </c>
      <c r="D5338" s="467">
        <v>833</v>
      </c>
      <c r="E5338" s="467">
        <v>30</v>
      </c>
      <c r="F5338" s="467">
        <v>1</v>
      </c>
      <c r="G5338" s="467">
        <f t="array" ref="G5338">MAX(IF($A$2:$A$8761=A5338,$D$2:$D$8761))</f>
        <v>1656</v>
      </c>
      <c r="H5338" s="467">
        <f t="shared" si="586"/>
        <v>0</v>
      </c>
      <c r="I5338" s="475" t="str">
        <f t="shared" si="587"/>
        <v/>
      </c>
      <c r="J5338" s="471">
        <f>'Potential Projects'!D5339</f>
        <v>0</v>
      </c>
      <c r="K5338" s="471">
        <f>'Potential Projects'!E5339</f>
        <v>52.855926521178247</v>
      </c>
      <c r="L5338" s="476">
        <f t="shared" si="588"/>
        <v>749.14407347882172</v>
      </c>
      <c r="M5338" s="471">
        <f t="shared" si="584"/>
        <v>1591.124916816126</v>
      </c>
      <c r="N5338" s="467">
        <f t="shared" si="589"/>
        <v>0</v>
      </c>
      <c r="O5338" s="475" t="str">
        <f t="shared" si="590"/>
        <v/>
      </c>
    </row>
    <row r="5339" spans="1:15" hidden="1">
      <c r="A5339" s="475">
        <f t="shared" si="585"/>
        <v>43678</v>
      </c>
      <c r="B5339" s="475">
        <v>43688</v>
      </c>
      <c r="C5339" s="467">
        <v>10</v>
      </c>
      <c r="D5339" s="467">
        <v>925</v>
      </c>
      <c r="E5339" s="467">
        <v>15</v>
      </c>
      <c r="F5339" s="467">
        <v>0</v>
      </c>
      <c r="G5339" s="467">
        <f t="array" ref="G5339">MAX(IF($A$2:$A$8761=A5339,$D$2:$D$8761))</f>
        <v>1656</v>
      </c>
      <c r="H5339" s="467">
        <f t="shared" si="586"/>
        <v>0</v>
      </c>
      <c r="I5339" s="475" t="str">
        <f t="shared" si="587"/>
        <v/>
      </c>
      <c r="J5339" s="471">
        <f>'Potential Projects'!D5340</f>
        <v>1.1269400106847807E-2</v>
      </c>
      <c r="K5339" s="471">
        <f>'Potential Projects'!E5340</f>
        <v>37.34232213502473</v>
      </c>
      <c r="L5339" s="476">
        <f t="shared" si="588"/>
        <v>872.6464084648685</v>
      </c>
      <c r="M5339" s="471">
        <f t="shared" si="584"/>
        <v>1591.124916816126</v>
      </c>
      <c r="N5339" s="467">
        <f t="shared" si="589"/>
        <v>0</v>
      </c>
      <c r="O5339" s="475" t="str">
        <f t="shared" si="590"/>
        <v/>
      </c>
    </row>
    <row r="5340" spans="1:15" hidden="1">
      <c r="A5340" s="475">
        <f t="shared" si="585"/>
        <v>43678</v>
      </c>
      <c r="B5340" s="475">
        <v>43688</v>
      </c>
      <c r="C5340" s="467">
        <v>11</v>
      </c>
      <c r="D5340" s="467">
        <v>957</v>
      </c>
      <c r="E5340" s="467">
        <v>13</v>
      </c>
      <c r="F5340" s="467">
        <v>1</v>
      </c>
      <c r="G5340" s="467">
        <f t="array" ref="G5340">MAX(IF($A$2:$A$8761=A5340,$D$2:$D$8761))</f>
        <v>1656</v>
      </c>
      <c r="H5340" s="467">
        <f t="shared" si="586"/>
        <v>0</v>
      </c>
      <c r="I5340" s="475" t="str">
        <f t="shared" si="587"/>
        <v/>
      </c>
      <c r="J5340" s="471">
        <f>'Potential Projects'!D5341</f>
        <v>0.81191742171907344</v>
      </c>
      <c r="K5340" s="471">
        <f>'Potential Projects'!E5341</f>
        <v>45.641224360352616</v>
      </c>
      <c r="L5340" s="476">
        <f t="shared" si="588"/>
        <v>896.54685821792839</v>
      </c>
      <c r="M5340" s="471">
        <f t="shared" si="584"/>
        <v>1591.124916816126</v>
      </c>
      <c r="N5340" s="467">
        <f t="shared" si="589"/>
        <v>0</v>
      </c>
      <c r="O5340" s="475" t="str">
        <f t="shared" si="590"/>
        <v/>
      </c>
    </row>
    <row r="5341" spans="1:15" hidden="1">
      <c r="A5341" s="475">
        <f t="shared" si="585"/>
        <v>43678</v>
      </c>
      <c r="B5341" s="475">
        <v>43688</v>
      </c>
      <c r="C5341" s="467">
        <v>12</v>
      </c>
      <c r="D5341" s="467">
        <v>1001</v>
      </c>
      <c r="E5341" s="467">
        <v>7</v>
      </c>
      <c r="F5341" s="467">
        <v>3</v>
      </c>
      <c r="G5341" s="467">
        <f t="array" ref="G5341">MAX(IF($A$2:$A$8761=A5341,$D$2:$D$8761))</f>
        <v>1656</v>
      </c>
      <c r="H5341" s="467">
        <f t="shared" si="586"/>
        <v>0</v>
      </c>
      <c r="I5341" s="475" t="str">
        <f t="shared" si="587"/>
        <v/>
      </c>
      <c r="J5341" s="471">
        <f>'Potential Projects'!D5342</f>
        <v>0.64854228344785514</v>
      </c>
      <c r="K5341" s="471">
        <f>'Potential Projects'!E5342</f>
        <v>32.554162975704152</v>
      </c>
      <c r="L5341" s="476">
        <f t="shared" si="588"/>
        <v>957.79729474084797</v>
      </c>
      <c r="M5341" s="471">
        <f t="shared" si="584"/>
        <v>1591.124916816126</v>
      </c>
      <c r="N5341" s="467">
        <f t="shared" si="589"/>
        <v>0</v>
      </c>
      <c r="O5341" s="475" t="str">
        <f t="shared" si="590"/>
        <v/>
      </c>
    </row>
    <row r="5342" spans="1:15" hidden="1">
      <c r="A5342" s="475">
        <f t="shared" si="585"/>
        <v>43678</v>
      </c>
      <c r="B5342" s="475">
        <v>43688</v>
      </c>
      <c r="C5342" s="467">
        <v>13</v>
      </c>
      <c r="D5342" s="467">
        <v>998</v>
      </c>
      <c r="E5342" s="467">
        <v>51</v>
      </c>
      <c r="F5342" s="467">
        <v>3</v>
      </c>
      <c r="G5342" s="467">
        <f t="array" ref="G5342">MAX(IF($A$2:$A$8761=A5342,$D$2:$D$8761))</f>
        <v>1656</v>
      </c>
      <c r="H5342" s="467">
        <f t="shared" si="586"/>
        <v>0</v>
      </c>
      <c r="I5342" s="475" t="str">
        <f t="shared" si="587"/>
        <v/>
      </c>
      <c r="J5342" s="471">
        <f>'Potential Projects'!D5343</f>
        <v>0.26996040510737812</v>
      </c>
      <c r="K5342" s="471">
        <f>'Potential Projects'!E5343</f>
        <v>22.247222102773595</v>
      </c>
      <c r="L5342" s="476">
        <f t="shared" si="588"/>
        <v>921.48281749211912</v>
      </c>
      <c r="M5342" s="471">
        <f t="shared" si="584"/>
        <v>1591.124916816126</v>
      </c>
      <c r="N5342" s="467">
        <f t="shared" si="589"/>
        <v>0</v>
      </c>
      <c r="O5342" s="475" t="str">
        <f t="shared" si="590"/>
        <v/>
      </c>
    </row>
    <row r="5343" spans="1:15" hidden="1">
      <c r="A5343" s="475">
        <f t="shared" si="585"/>
        <v>43678</v>
      </c>
      <c r="B5343" s="475">
        <v>43688</v>
      </c>
      <c r="C5343" s="467">
        <v>14</v>
      </c>
      <c r="D5343" s="467">
        <v>970</v>
      </c>
      <c r="E5343" s="467">
        <v>30</v>
      </c>
      <c r="F5343" s="467">
        <v>6</v>
      </c>
      <c r="G5343" s="467">
        <f t="array" ref="G5343">MAX(IF($A$2:$A$8761=A5343,$D$2:$D$8761))</f>
        <v>1656</v>
      </c>
      <c r="H5343" s="467">
        <f t="shared" si="586"/>
        <v>0</v>
      </c>
      <c r="I5343" s="475" t="str">
        <f t="shared" si="587"/>
        <v/>
      </c>
      <c r="J5343" s="471">
        <f>'Potential Projects'!D5344</f>
        <v>0.9672096787079858</v>
      </c>
      <c r="K5343" s="471">
        <f>'Potential Projects'!E5344</f>
        <v>8.5758191249193736</v>
      </c>
      <c r="L5343" s="476">
        <f t="shared" si="588"/>
        <v>924.45697119637271</v>
      </c>
      <c r="M5343" s="471">
        <f t="shared" si="584"/>
        <v>1591.124916816126</v>
      </c>
      <c r="N5343" s="467">
        <f t="shared" si="589"/>
        <v>0</v>
      </c>
      <c r="O5343" s="475" t="str">
        <f t="shared" si="590"/>
        <v/>
      </c>
    </row>
    <row r="5344" spans="1:15" hidden="1">
      <c r="A5344" s="475">
        <f t="shared" si="585"/>
        <v>43678</v>
      </c>
      <c r="B5344" s="475">
        <v>43688</v>
      </c>
      <c r="C5344" s="467">
        <v>15</v>
      </c>
      <c r="D5344" s="467">
        <v>979</v>
      </c>
      <c r="E5344" s="467">
        <v>66</v>
      </c>
      <c r="F5344" s="467">
        <v>11</v>
      </c>
      <c r="G5344" s="467">
        <f t="array" ref="G5344">MAX(IF($A$2:$A$8761=A5344,$D$2:$D$8761))</f>
        <v>1656</v>
      </c>
      <c r="H5344" s="467">
        <f t="shared" si="586"/>
        <v>0</v>
      </c>
      <c r="I5344" s="475" t="str">
        <f t="shared" si="587"/>
        <v/>
      </c>
      <c r="J5344" s="471">
        <f>'Potential Projects'!D5345</f>
        <v>2.2829136534066148</v>
      </c>
      <c r="K5344" s="471">
        <f>'Potential Projects'!E5345</f>
        <v>7.7364636637282311</v>
      </c>
      <c r="L5344" s="476">
        <f t="shared" si="588"/>
        <v>891.98062268286515</v>
      </c>
      <c r="M5344" s="471">
        <f t="shared" si="584"/>
        <v>1591.124916816126</v>
      </c>
      <c r="N5344" s="467">
        <f t="shared" si="589"/>
        <v>0</v>
      </c>
      <c r="O5344" s="475" t="str">
        <f t="shared" si="590"/>
        <v/>
      </c>
    </row>
    <row r="5345" spans="1:15" hidden="1">
      <c r="A5345" s="475">
        <f t="shared" si="585"/>
        <v>43678</v>
      </c>
      <c r="B5345" s="475">
        <v>43688</v>
      </c>
      <c r="C5345" s="467">
        <v>16</v>
      </c>
      <c r="D5345" s="467">
        <v>976</v>
      </c>
      <c r="E5345" s="467">
        <v>71</v>
      </c>
      <c r="F5345" s="467">
        <v>12</v>
      </c>
      <c r="G5345" s="467">
        <f t="array" ref="G5345">MAX(IF($A$2:$A$8761=A5345,$D$2:$D$8761))</f>
        <v>1656</v>
      </c>
      <c r="H5345" s="467">
        <f t="shared" si="586"/>
        <v>0</v>
      </c>
      <c r="I5345" s="475" t="str">
        <f t="shared" si="587"/>
        <v/>
      </c>
      <c r="J5345" s="471">
        <f>'Potential Projects'!D5346</f>
        <v>2.5707789696371832</v>
      </c>
      <c r="K5345" s="471">
        <f>'Potential Projects'!E5346</f>
        <v>4.3469695226832936</v>
      </c>
      <c r="L5345" s="476">
        <f t="shared" si="588"/>
        <v>886.08225150767953</v>
      </c>
      <c r="M5345" s="471">
        <f t="shared" si="584"/>
        <v>1591.124916816126</v>
      </c>
      <c r="N5345" s="467">
        <f t="shared" si="589"/>
        <v>0</v>
      </c>
      <c r="O5345" s="475" t="str">
        <f t="shared" si="590"/>
        <v/>
      </c>
    </row>
    <row r="5346" spans="1:15" hidden="1">
      <c r="A5346" s="475">
        <f t="shared" si="585"/>
        <v>43678</v>
      </c>
      <c r="B5346" s="475">
        <v>43688</v>
      </c>
      <c r="C5346" s="467">
        <v>17</v>
      </c>
      <c r="D5346" s="467">
        <v>989</v>
      </c>
      <c r="E5346" s="467">
        <v>36</v>
      </c>
      <c r="F5346" s="467">
        <v>10</v>
      </c>
      <c r="G5346" s="467">
        <f t="array" ref="G5346">MAX(IF($A$2:$A$8761=A5346,$D$2:$D$8761))</f>
        <v>1656</v>
      </c>
      <c r="H5346" s="467">
        <f t="shared" si="586"/>
        <v>0</v>
      </c>
      <c r="I5346" s="475" t="str">
        <f t="shared" si="587"/>
        <v/>
      </c>
      <c r="J5346" s="471">
        <f>'Potential Projects'!D5347</f>
        <v>3.0763360921313638</v>
      </c>
      <c r="K5346" s="471">
        <f>'Potential Projects'!E5347</f>
        <v>1.4964464093743282</v>
      </c>
      <c r="L5346" s="476">
        <f t="shared" si="588"/>
        <v>938.42721749849431</v>
      </c>
      <c r="M5346" s="471">
        <f t="shared" si="584"/>
        <v>1591.124916816126</v>
      </c>
      <c r="N5346" s="467">
        <f t="shared" si="589"/>
        <v>0</v>
      </c>
      <c r="O5346" s="475" t="str">
        <f t="shared" si="590"/>
        <v/>
      </c>
    </row>
    <row r="5347" spans="1:15" hidden="1">
      <c r="A5347" s="475">
        <f t="shared" si="585"/>
        <v>43678</v>
      </c>
      <c r="B5347" s="475">
        <v>43688</v>
      </c>
      <c r="C5347" s="467">
        <v>18</v>
      </c>
      <c r="D5347" s="467">
        <v>1043</v>
      </c>
      <c r="E5347" s="467">
        <v>22</v>
      </c>
      <c r="F5347" s="467">
        <v>17</v>
      </c>
      <c r="G5347" s="467">
        <f t="array" ref="G5347">MAX(IF($A$2:$A$8761=A5347,$D$2:$D$8761))</f>
        <v>1656</v>
      </c>
      <c r="H5347" s="467">
        <f t="shared" si="586"/>
        <v>0</v>
      </c>
      <c r="I5347" s="475" t="str">
        <f t="shared" si="587"/>
        <v/>
      </c>
      <c r="J5347" s="471">
        <f>'Potential Projects'!D5348</f>
        <v>4.1176474951299422</v>
      </c>
      <c r="K5347" s="471">
        <f>'Potential Projects'!E5348</f>
        <v>0.52880176306170712</v>
      </c>
      <c r="L5347" s="476">
        <f t="shared" si="588"/>
        <v>999.35355074180836</v>
      </c>
      <c r="M5347" s="471">
        <f t="shared" ref="M5347:M5410" si="591">MAX($L$5090:$L$5833)</f>
        <v>1591.124916816126</v>
      </c>
      <c r="N5347" s="467">
        <f t="shared" si="589"/>
        <v>0</v>
      </c>
      <c r="O5347" s="475" t="str">
        <f t="shared" si="590"/>
        <v/>
      </c>
    </row>
    <row r="5348" spans="1:15" hidden="1">
      <c r="A5348" s="475">
        <f t="shared" si="585"/>
        <v>43678</v>
      </c>
      <c r="B5348" s="475">
        <v>43688</v>
      </c>
      <c r="C5348" s="467">
        <v>19</v>
      </c>
      <c r="D5348" s="467">
        <v>1022</v>
      </c>
      <c r="E5348" s="467">
        <v>18</v>
      </c>
      <c r="F5348" s="467">
        <v>10</v>
      </c>
      <c r="G5348" s="467">
        <f t="array" ref="G5348">MAX(IF($A$2:$A$8761=A5348,$D$2:$D$8761))</f>
        <v>1656</v>
      </c>
      <c r="H5348" s="467">
        <f t="shared" si="586"/>
        <v>0</v>
      </c>
      <c r="I5348" s="475" t="str">
        <f t="shared" si="587"/>
        <v/>
      </c>
      <c r="J5348" s="471">
        <f>'Potential Projects'!D5349</f>
        <v>11.139575527477957</v>
      </c>
      <c r="K5348" s="471">
        <f>'Potential Projects'!E5349</f>
        <v>1.0795065577295204</v>
      </c>
      <c r="L5348" s="476">
        <f t="shared" si="588"/>
        <v>981.78091791479255</v>
      </c>
      <c r="M5348" s="471">
        <f t="shared" si="591"/>
        <v>1591.124916816126</v>
      </c>
      <c r="N5348" s="467">
        <f t="shared" si="589"/>
        <v>0</v>
      </c>
      <c r="O5348" s="475" t="str">
        <f t="shared" si="590"/>
        <v/>
      </c>
    </row>
    <row r="5349" spans="1:15" hidden="1">
      <c r="A5349" s="475">
        <f t="shared" si="585"/>
        <v>43678</v>
      </c>
      <c r="B5349" s="475">
        <v>43688</v>
      </c>
      <c r="C5349" s="467">
        <v>20</v>
      </c>
      <c r="D5349" s="467">
        <v>1021</v>
      </c>
      <c r="E5349" s="467">
        <v>17</v>
      </c>
      <c r="F5349" s="467">
        <v>1</v>
      </c>
      <c r="G5349" s="467">
        <f t="array" ref="G5349">MAX(IF($A$2:$A$8761=A5349,$D$2:$D$8761))</f>
        <v>1656</v>
      </c>
      <c r="H5349" s="467">
        <f t="shared" si="586"/>
        <v>0</v>
      </c>
      <c r="I5349" s="475" t="str">
        <f t="shared" si="587"/>
        <v/>
      </c>
      <c r="J5349" s="471">
        <f>'Potential Projects'!D5350</f>
        <v>17.536350206139215</v>
      </c>
      <c r="K5349" s="471">
        <f>'Potential Projects'!E5350</f>
        <v>16.412410933132659</v>
      </c>
      <c r="L5349" s="476">
        <f t="shared" si="588"/>
        <v>969.05123886072818</v>
      </c>
      <c r="M5349" s="471">
        <f t="shared" si="591"/>
        <v>1591.124916816126</v>
      </c>
      <c r="N5349" s="467">
        <f t="shared" si="589"/>
        <v>0</v>
      </c>
      <c r="O5349" s="475" t="str">
        <f t="shared" si="590"/>
        <v/>
      </c>
    </row>
    <row r="5350" spans="1:15" hidden="1">
      <c r="A5350" s="475">
        <f t="shared" si="585"/>
        <v>43678</v>
      </c>
      <c r="B5350" s="475">
        <v>43688</v>
      </c>
      <c r="C5350" s="467">
        <v>21</v>
      </c>
      <c r="D5350" s="467">
        <v>999</v>
      </c>
      <c r="E5350" s="467">
        <v>25</v>
      </c>
      <c r="F5350" s="467">
        <v>1</v>
      </c>
      <c r="G5350" s="467">
        <f t="array" ref="G5350">MAX(IF($A$2:$A$8761=A5350,$D$2:$D$8761))</f>
        <v>1656</v>
      </c>
      <c r="H5350" s="467">
        <f t="shared" si="586"/>
        <v>0</v>
      </c>
      <c r="I5350" s="475" t="str">
        <f t="shared" si="587"/>
        <v/>
      </c>
      <c r="J5350" s="471">
        <f>'Potential Projects'!D5351</f>
        <v>5.3611365868220009</v>
      </c>
      <c r="K5350" s="471">
        <f>'Potential Projects'!E5351</f>
        <v>20.358867877875728</v>
      </c>
      <c r="L5350" s="476">
        <f t="shared" si="588"/>
        <v>947.27999553530231</v>
      </c>
      <c r="M5350" s="471">
        <f t="shared" si="591"/>
        <v>1591.124916816126</v>
      </c>
      <c r="N5350" s="467">
        <f t="shared" si="589"/>
        <v>0</v>
      </c>
      <c r="O5350" s="475" t="str">
        <f t="shared" si="590"/>
        <v/>
      </c>
    </row>
    <row r="5351" spans="1:15" hidden="1">
      <c r="A5351" s="475">
        <f t="shared" si="585"/>
        <v>43678</v>
      </c>
      <c r="B5351" s="475">
        <v>43688</v>
      </c>
      <c r="C5351" s="467">
        <v>22</v>
      </c>
      <c r="D5351" s="467">
        <v>938</v>
      </c>
      <c r="E5351" s="467">
        <v>12</v>
      </c>
      <c r="F5351" s="467">
        <v>0</v>
      </c>
      <c r="G5351" s="467">
        <f t="array" ref="G5351">MAX(IF($A$2:$A$8761=A5351,$D$2:$D$8761))</f>
        <v>1656</v>
      </c>
      <c r="H5351" s="467">
        <f t="shared" si="586"/>
        <v>0</v>
      </c>
      <c r="I5351" s="475" t="str">
        <f t="shared" si="587"/>
        <v/>
      </c>
      <c r="J5351" s="471">
        <f>'Potential Projects'!D5352</f>
        <v>3.3400297244599861</v>
      </c>
      <c r="K5351" s="471">
        <f>'Potential Projects'!E5352</f>
        <v>63.301325843904536</v>
      </c>
      <c r="L5351" s="476">
        <f t="shared" si="588"/>
        <v>859.35864443163541</v>
      </c>
      <c r="M5351" s="471">
        <f t="shared" si="591"/>
        <v>1591.124916816126</v>
      </c>
      <c r="N5351" s="467">
        <f t="shared" si="589"/>
        <v>0</v>
      </c>
      <c r="O5351" s="475" t="str">
        <f t="shared" si="590"/>
        <v/>
      </c>
    </row>
    <row r="5352" spans="1:15" hidden="1">
      <c r="A5352" s="475">
        <f t="shared" si="585"/>
        <v>43678</v>
      </c>
      <c r="B5352" s="475">
        <v>43688</v>
      </c>
      <c r="C5352" s="467">
        <v>23</v>
      </c>
      <c r="D5352" s="467">
        <v>891</v>
      </c>
      <c r="E5352" s="467">
        <v>4</v>
      </c>
      <c r="F5352" s="467">
        <v>0</v>
      </c>
      <c r="G5352" s="467">
        <f t="array" ref="G5352">MAX(IF($A$2:$A$8761=A5352,$D$2:$D$8761))</f>
        <v>1656</v>
      </c>
      <c r="H5352" s="467">
        <f t="shared" si="586"/>
        <v>0</v>
      </c>
      <c r="I5352" s="475" t="str">
        <f t="shared" si="587"/>
        <v/>
      </c>
      <c r="J5352" s="471">
        <f>'Potential Projects'!D5353</f>
        <v>4.5267339256520245</v>
      </c>
      <c r="K5352" s="471">
        <f>'Potential Projects'!E5353</f>
        <v>57.411757095248333</v>
      </c>
      <c r="L5352" s="476">
        <f t="shared" si="588"/>
        <v>825.0615089790997</v>
      </c>
      <c r="M5352" s="471">
        <f t="shared" si="591"/>
        <v>1591.124916816126</v>
      </c>
      <c r="N5352" s="467">
        <f t="shared" si="589"/>
        <v>0</v>
      </c>
      <c r="O5352" s="475" t="str">
        <f t="shared" si="590"/>
        <v/>
      </c>
    </row>
    <row r="5353" spans="1:15" hidden="1">
      <c r="A5353" s="475">
        <f t="shared" si="585"/>
        <v>43678</v>
      </c>
      <c r="B5353" s="475">
        <v>43688</v>
      </c>
      <c r="C5353" s="467">
        <v>24</v>
      </c>
      <c r="D5353" s="467">
        <v>834</v>
      </c>
      <c r="E5353" s="467">
        <v>18</v>
      </c>
      <c r="F5353" s="467">
        <v>0</v>
      </c>
      <c r="G5353" s="467">
        <f t="array" ref="G5353">MAX(IF($A$2:$A$8761=A5353,$D$2:$D$8761))</f>
        <v>1656</v>
      </c>
      <c r="H5353" s="467">
        <f t="shared" si="586"/>
        <v>0</v>
      </c>
      <c r="I5353" s="475" t="str">
        <f t="shared" si="587"/>
        <v/>
      </c>
      <c r="J5353" s="471">
        <f>'Potential Projects'!D5354</f>
        <v>2.7825067926167013</v>
      </c>
      <c r="K5353" s="471">
        <f>'Potential Projects'!E5354</f>
        <v>50.002274403354122</v>
      </c>
      <c r="L5353" s="476">
        <f t="shared" si="588"/>
        <v>763.21521880402918</v>
      </c>
      <c r="M5353" s="471">
        <f t="shared" si="591"/>
        <v>1591.124916816126</v>
      </c>
      <c r="N5353" s="467">
        <f t="shared" si="589"/>
        <v>0</v>
      </c>
      <c r="O5353" s="475" t="str">
        <f t="shared" si="590"/>
        <v/>
      </c>
    </row>
    <row r="5354" spans="1:15" hidden="1">
      <c r="A5354" s="475">
        <f t="shared" si="585"/>
        <v>43678</v>
      </c>
      <c r="B5354" s="475">
        <v>43689</v>
      </c>
      <c r="C5354" s="467">
        <v>1</v>
      </c>
      <c r="D5354" s="467">
        <v>800</v>
      </c>
      <c r="E5354" s="467">
        <v>57</v>
      </c>
      <c r="F5354" s="467">
        <v>0</v>
      </c>
      <c r="G5354" s="467">
        <f t="array" ref="G5354">MAX(IF($A$2:$A$8761=A5354,$D$2:$D$8761))</f>
        <v>1656</v>
      </c>
      <c r="H5354" s="467">
        <f t="shared" si="586"/>
        <v>0</v>
      </c>
      <c r="I5354" s="475" t="str">
        <f t="shared" si="587"/>
        <v/>
      </c>
      <c r="J5354" s="471">
        <f>'Potential Projects'!D5355</f>
        <v>1.3485747956821941</v>
      </c>
      <c r="K5354" s="471">
        <f>'Potential Projects'!E5355</f>
        <v>30.151869759191573</v>
      </c>
      <c r="L5354" s="476">
        <f t="shared" si="588"/>
        <v>711.49955544512625</v>
      </c>
      <c r="M5354" s="471">
        <f t="shared" si="591"/>
        <v>1591.124916816126</v>
      </c>
      <c r="N5354" s="467">
        <f t="shared" si="589"/>
        <v>0</v>
      </c>
      <c r="O5354" s="475" t="str">
        <f t="shared" si="590"/>
        <v/>
      </c>
    </row>
    <row r="5355" spans="1:15" hidden="1">
      <c r="A5355" s="475">
        <f t="shared" si="585"/>
        <v>43678</v>
      </c>
      <c r="B5355" s="475">
        <v>43689</v>
      </c>
      <c r="C5355" s="467">
        <v>2</v>
      </c>
      <c r="D5355" s="467">
        <v>757</v>
      </c>
      <c r="E5355" s="467">
        <v>82</v>
      </c>
      <c r="F5355" s="467">
        <v>0</v>
      </c>
      <c r="G5355" s="467">
        <f t="array" ref="G5355">MAX(IF($A$2:$A$8761=A5355,$D$2:$D$8761))</f>
        <v>1656</v>
      </c>
      <c r="H5355" s="467">
        <f t="shared" si="586"/>
        <v>0</v>
      </c>
      <c r="I5355" s="475" t="str">
        <f t="shared" si="587"/>
        <v/>
      </c>
      <c r="J5355" s="471">
        <f>'Potential Projects'!D5356</f>
        <v>3.6796545379168095</v>
      </c>
      <c r="K5355" s="471">
        <f>'Potential Projects'!E5356</f>
        <v>22.644605676198665</v>
      </c>
      <c r="L5355" s="476">
        <f t="shared" si="588"/>
        <v>648.6757397858845</v>
      </c>
      <c r="M5355" s="471">
        <f t="shared" si="591"/>
        <v>1591.124916816126</v>
      </c>
      <c r="N5355" s="467">
        <f t="shared" si="589"/>
        <v>0</v>
      </c>
      <c r="O5355" s="475" t="str">
        <f t="shared" si="590"/>
        <v/>
      </c>
    </row>
    <row r="5356" spans="1:15" hidden="1">
      <c r="A5356" s="475">
        <f t="shared" si="585"/>
        <v>43678</v>
      </c>
      <c r="B5356" s="475">
        <v>43689</v>
      </c>
      <c r="C5356" s="467">
        <v>3</v>
      </c>
      <c r="D5356" s="467">
        <v>755</v>
      </c>
      <c r="E5356" s="467">
        <v>78</v>
      </c>
      <c r="F5356" s="467">
        <v>0</v>
      </c>
      <c r="G5356" s="467">
        <f t="array" ref="G5356">MAX(IF($A$2:$A$8761=A5356,$D$2:$D$8761))</f>
        <v>1656</v>
      </c>
      <c r="H5356" s="467">
        <f t="shared" si="586"/>
        <v>0</v>
      </c>
      <c r="I5356" s="475" t="str">
        <f t="shared" si="587"/>
        <v/>
      </c>
      <c r="J5356" s="471">
        <f>'Potential Projects'!D5357</f>
        <v>5.4359488560763216</v>
      </c>
      <c r="K5356" s="471">
        <f>'Potential Projects'!E5357</f>
        <v>14.61714459256074</v>
      </c>
      <c r="L5356" s="476">
        <f t="shared" si="588"/>
        <v>656.94690655136299</v>
      </c>
      <c r="M5356" s="471">
        <f t="shared" si="591"/>
        <v>1591.124916816126</v>
      </c>
      <c r="N5356" s="467">
        <f t="shared" si="589"/>
        <v>0</v>
      </c>
      <c r="O5356" s="475" t="str">
        <f t="shared" si="590"/>
        <v/>
      </c>
    </row>
    <row r="5357" spans="1:15" hidden="1">
      <c r="A5357" s="475">
        <f t="shared" si="585"/>
        <v>43678</v>
      </c>
      <c r="B5357" s="475">
        <v>43689</v>
      </c>
      <c r="C5357" s="467">
        <v>4</v>
      </c>
      <c r="D5357" s="467">
        <v>729</v>
      </c>
      <c r="E5357" s="467">
        <v>86</v>
      </c>
      <c r="F5357" s="467">
        <v>0</v>
      </c>
      <c r="G5357" s="467">
        <f t="array" ref="G5357">MAX(IF($A$2:$A$8761=A5357,$D$2:$D$8761))</f>
        <v>1656</v>
      </c>
      <c r="H5357" s="467">
        <f t="shared" si="586"/>
        <v>0</v>
      </c>
      <c r="I5357" s="475" t="str">
        <f t="shared" si="587"/>
        <v/>
      </c>
      <c r="J5357" s="471">
        <f>'Potential Projects'!D5358</f>
        <v>2.2316970129871425</v>
      </c>
      <c r="K5357" s="471">
        <f>'Potential Projects'!E5358</f>
        <v>2.7464837131799613</v>
      </c>
      <c r="L5357" s="476">
        <f t="shared" si="588"/>
        <v>638.02181927383288</v>
      </c>
      <c r="M5357" s="471">
        <f t="shared" si="591"/>
        <v>1591.124916816126</v>
      </c>
      <c r="N5357" s="467">
        <f t="shared" si="589"/>
        <v>0</v>
      </c>
      <c r="O5357" s="475" t="str">
        <f t="shared" si="590"/>
        <v/>
      </c>
    </row>
    <row r="5358" spans="1:15" hidden="1">
      <c r="A5358" s="475">
        <f t="shared" si="585"/>
        <v>43678</v>
      </c>
      <c r="B5358" s="475">
        <v>43689</v>
      </c>
      <c r="C5358" s="467">
        <v>5</v>
      </c>
      <c r="D5358" s="467">
        <v>721</v>
      </c>
      <c r="E5358" s="467">
        <v>86</v>
      </c>
      <c r="F5358" s="467">
        <v>0</v>
      </c>
      <c r="G5358" s="467">
        <f t="array" ref="G5358">MAX(IF($A$2:$A$8761=A5358,$D$2:$D$8761))</f>
        <v>1656</v>
      </c>
      <c r="H5358" s="467">
        <f t="shared" si="586"/>
        <v>0</v>
      </c>
      <c r="I5358" s="475" t="str">
        <f t="shared" si="587"/>
        <v/>
      </c>
      <c r="J5358" s="471">
        <f>'Potential Projects'!D5359</f>
        <v>1.5311460931396907</v>
      </c>
      <c r="K5358" s="471">
        <f>'Potential Projects'!E5359</f>
        <v>0.11499091593205762</v>
      </c>
      <c r="L5358" s="476">
        <f t="shared" si="588"/>
        <v>633.35386299092829</v>
      </c>
      <c r="M5358" s="471">
        <f t="shared" si="591"/>
        <v>1591.124916816126</v>
      </c>
      <c r="N5358" s="467">
        <f t="shared" si="589"/>
        <v>0</v>
      </c>
      <c r="O5358" s="475" t="str">
        <f t="shared" si="590"/>
        <v/>
      </c>
    </row>
    <row r="5359" spans="1:15" hidden="1">
      <c r="A5359" s="475">
        <f t="shared" si="585"/>
        <v>43678</v>
      </c>
      <c r="B5359" s="475">
        <v>43689</v>
      </c>
      <c r="C5359" s="467">
        <v>6</v>
      </c>
      <c r="D5359" s="467">
        <v>780</v>
      </c>
      <c r="E5359" s="467">
        <v>80</v>
      </c>
      <c r="F5359" s="467">
        <v>0</v>
      </c>
      <c r="G5359" s="467">
        <f t="array" ref="G5359">MAX(IF($A$2:$A$8761=A5359,$D$2:$D$8761))</f>
        <v>1656</v>
      </c>
      <c r="H5359" s="467">
        <f t="shared" si="586"/>
        <v>0</v>
      </c>
      <c r="I5359" s="475" t="str">
        <f t="shared" si="587"/>
        <v/>
      </c>
      <c r="J5359" s="471">
        <f>'Potential Projects'!D5360</f>
        <v>6.6418992556544099E-2</v>
      </c>
      <c r="K5359" s="471">
        <f>'Potential Projects'!E5360</f>
        <v>0.18930477316706085</v>
      </c>
      <c r="L5359" s="476">
        <f t="shared" si="588"/>
        <v>699.74427623427641</v>
      </c>
      <c r="M5359" s="471">
        <f t="shared" si="591"/>
        <v>1591.124916816126</v>
      </c>
      <c r="N5359" s="467">
        <f t="shared" si="589"/>
        <v>0</v>
      </c>
      <c r="O5359" s="475" t="str">
        <f t="shared" si="590"/>
        <v/>
      </c>
    </row>
    <row r="5360" spans="1:15" hidden="1">
      <c r="A5360" s="475">
        <f t="shared" si="585"/>
        <v>43678</v>
      </c>
      <c r="B5360" s="475">
        <v>43689</v>
      </c>
      <c r="C5360" s="467">
        <v>7</v>
      </c>
      <c r="D5360" s="467">
        <v>857</v>
      </c>
      <c r="E5360" s="467">
        <v>78</v>
      </c>
      <c r="F5360" s="467">
        <v>3</v>
      </c>
      <c r="G5360" s="467">
        <f t="array" ref="G5360">MAX(IF($A$2:$A$8761=A5360,$D$2:$D$8761))</f>
        <v>1656</v>
      </c>
      <c r="H5360" s="467">
        <f t="shared" si="586"/>
        <v>0</v>
      </c>
      <c r="I5360" s="475" t="str">
        <f t="shared" si="587"/>
        <v/>
      </c>
      <c r="J5360" s="471">
        <f>'Potential Projects'!D5361</f>
        <v>0.17787203521788758</v>
      </c>
      <c r="K5360" s="471">
        <f>'Potential Projects'!E5361</f>
        <v>8.3700870780477318E-2</v>
      </c>
      <c r="L5360" s="476">
        <f t="shared" si="588"/>
        <v>775.73842709400162</v>
      </c>
      <c r="M5360" s="471">
        <f t="shared" si="591"/>
        <v>1591.124916816126</v>
      </c>
      <c r="N5360" s="467">
        <f t="shared" si="589"/>
        <v>0</v>
      </c>
      <c r="O5360" s="475" t="str">
        <f t="shared" si="590"/>
        <v/>
      </c>
    </row>
    <row r="5361" spans="1:15" hidden="1">
      <c r="A5361" s="475">
        <f t="shared" si="585"/>
        <v>43678</v>
      </c>
      <c r="B5361" s="475">
        <v>43689</v>
      </c>
      <c r="C5361" s="467">
        <v>8</v>
      </c>
      <c r="D5361" s="467">
        <v>935</v>
      </c>
      <c r="E5361" s="467">
        <v>50</v>
      </c>
      <c r="F5361" s="467">
        <v>15</v>
      </c>
      <c r="G5361" s="467">
        <f t="array" ref="G5361">MAX(IF($A$2:$A$8761=A5361,$D$2:$D$8761))</f>
        <v>1656</v>
      </c>
      <c r="H5361" s="467">
        <f t="shared" si="586"/>
        <v>0</v>
      </c>
      <c r="I5361" s="475" t="str">
        <f t="shared" si="587"/>
        <v/>
      </c>
      <c r="J5361" s="471">
        <f>'Potential Projects'!D5362</f>
        <v>0</v>
      </c>
      <c r="K5361" s="471">
        <f>'Potential Projects'!E5362</f>
        <v>3.0750291872715549</v>
      </c>
      <c r="L5361" s="476">
        <f t="shared" si="588"/>
        <v>866.92497081272847</v>
      </c>
      <c r="M5361" s="471">
        <f t="shared" si="591"/>
        <v>1591.124916816126</v>
      </c>
      <c r="N5361" s="467">
        <f t="shared" si="589"/>
        <v>0</v>
      </c>
      <c r="O5361" s="475" t="str">
        <f t="shared" si="590"/>
        <v/>
      </c>
    </row>
    <row r="5362" spans="1:15" hidden="1">
      <c r="A5362" s="475">
        <f t="shared" si="585"/>
        <v>43678</v>
      </c>
      <c r="B5362" s="475">
        <v>43689</v>
      </c>
      <c r="C5362" s="467">
        <v>9</v>
      </c>
      <c r="D5362" s="467">
        <v>1014</v>
      </c>
      <c r="E5362" s="467">
        <v>35</v>
      </c>
      <c r="F5362" s="467">
        <v>19</v>
      </c>
      <c r="G5362" s="467">
        <f t="array" ref="G5362">MAX(IF($A$2:$A$8761=A5362,$D$2:$D$8761))</f>
        <v>1656</v>
      </c>
      <c r="H5362" s="467">
        <f t="shared" si="586"/>
        <v>0</v>
      </c>
      <c r="I5362" s="475" t="str">
        <f t="shared" si="587"/>
        <v/>
      </c>
      <c r="J5362" s="471">
        <f>'Potential Projects'!D5363</f>
        <v>1.3403385476490786E-2</v>
      </c>
      <c r="K5362" s="471">
        <f>'Potential Projects'!E5363</f>
        <v>6.018640184906471</v>
      </c>
      <c r="L5362" s="476">
        <f t="shared" si="588"/>
        <v>953.96795642961706</v>
      </c>
      <c r="M5362" s="471">
        <f t="shared" si="591"/>
        <v>1591.124916816126</v>
      </c>
      <c r="N5362" s="467">
        <f t="shared" si="589"/>
        <v>0</v>
      </c>
      <c r="O5362" s="475" t="str">
        <f t="shared" si="590"/>
        <v/>
      </c>
    </row>
    <row r="5363" spans="1:15" hidden="1">
      <c r="A5363" s="475">
        <f t="shared" si="585"/>
        <v>43678</v>
      </c>
      <c r="B5363" s="475">
        <v>43689</v>
      </c>
      <c r="C5363" s="467">
        <v>10</v>
      </c>
      <c r="D5363" s="467">
        <v>1076</v>
      </c>
      <c r="E5363" s="467">
        <v>20</v>
      </c>
      <c r="F5363" s="467">
        <v>19</v>
      </c>
      <c r="G5363" s="467">
        <f t="array" ref="G5363">MAX(IF($A$2:$A$8761=A5363,$D$2:$D$8761))</f>
        <v>1656</v>
      </c>
      <c r="H5363" s="467">
        <f t="shared" si="586"/>
        <v>0</v>
      </c>
      <c r="I5363" s="475" t="str">
        <f t="shared" si="587"/>
        <v/>
      </c>
      <c r="J5363" s="471">
        <f>'Potential Projects'!D5364</f>
        <v>9.6752328745320249E-2</v>
      </c>
      <c r="K5363" s="471">
        <f>'Potential Projects'!E5364</f>
        <v>15.991559825843906</v>
      </c>
      <c r="L5363" s="476">
        <f t="shared" si="588"/>
        <v>1020.9116878454107</v>
      </c>
      <c r="M5363" s="471">
        <f t="shared" si="591"/>
        <v>1591.124916816126</v>
      </c>
      <c r="N5363" s="467">
        <f t="shared" si="589"/>
        <v>0</v>
      </c>
      <c r="O5363" s="475" t="str">
        <f t="shared" si="590"/>
        <v/>
      </c>
    </row>
    <row r="5364" spans="1:15" hidden="1">
      <c r="A5364" s="475">
        <f t="shared" si="585"/>
        <v>43678</v>
      </c>
      <c r="B5364" s="475">
        <v>43689</v>
      </c>
      <c r="C5364" s="467">
        <v>11</v>
      </c>
      <c r="D5364" s="467">
        <v>1088</v>
      </c>
      <c r="E5364" s="467">
        <v>15</v>
      </c>
      <c r="F5364" s="467">
        <v>19</v>
      </c>
      <c r="G5364" s="467">
        <f t="array" ref="G5364">MAX(IF($A$2:$A$8761=A5364,$D$2:$D$8761))</f>
        <v>1656</v>
      </c>
      <c r="H5364" s="467">
        <f t="shared" si="586"/>
        <v>0</v>
      </c>
      <c r="I5364" s="475" t="str">
        <f t="shared" si="587"/>
        <v/>
      </c>
      <c r="J5364" s="471">
        <f>'Potential Projects'!D5365</f>
        <v>0.30599279259955187</v>
      </c>
      <c r="K5364" s="471">
        <f>'Potential Projects'!E5365</f>
        <v>27.589215061277145</v>
      </c>
      <c r="L5364" s="476">
        <f t="shared" si="588"/>
        <v>1026.1047921461234</v>
      </c>
      <c r="M5364" s="471">
        <f t="shared" si="591"/>
        <v>1591.124916816126</v>
      </c>
      <c r="N5364" s="467">
        <f t="shared" si="589"/>
        <v>0</v>
      </c>
      <c r="O5364" s="475" t="str">
        <f t="shared" si="590"/>
        <v/>
      </c>
    </row>
    <row r="5365" spans="1:15" hidden="1">
      <c r="A5365" s="475">
        <f t="shared" si="585"/>
        <v>43678</v>
      </c>
      <c r="B5365" s="475">
        <v>43689</v>
      </c>
      <c r="C5365" s="467">
        <v>12</v>
      </c>
      <c r="D5365" s="467">
        <v>1085</v>
      </c>
      <c r="E5365" s="467">
        <v>11</v>
      </c>
      <c r="F5365" s="467">
        <v>19</v>
      </c>
      <c r="G5365" s="467">
        <f t="array" ref="G5365">MAX(IF($A$2:$A$8761=A5365,$D$2:$D$8761))</f>
        <v>1656</v>
      </c>
      <c r="H5365" s="467">
        <f t="shared" si="586"/>
        <v>0</v>
      </c>
      <c r="I5365" s="475" t="str">
        <f t="shared" si="587"/>
        <v/>
      </c>
      <c r="J5365" s="471">
        <f>'Potential Projects'!D5366</f>
        <v>2.6473515109519221</v>
      </c>
      <c r="K5365" s="471">
        <f>'Potential Projects'!E5366</f>
        <v>27.760528058482052</v>
      </c>
      <c r="L5365" s="476">
        <f t="shared" si="588"/>
        <v>1024.592120430566</v>
      </c>
      <c r="M5365" s="471">
        <f t="shared" si="591"/>
        <v>1591.124916816126</v>
      </c>
      <c r="N5365" s="467">
        <f t="shared" si="589"/>
        <v>0</v>
      </c>
      <c r="O5365" s="475" t="str">
        <f t="shared" si="590"/>
        <v/>
      </c>
    </row>
    <row r="5366" spans="1:15" hidden="1">
      <c r="A5366" s="475">
        <f t="shared" si="585"/>
        <v>43678</v>
      </c>
      <c r="B5366" s="475">
        <v>43689</v>
      </c>
      <c r="C5366" s="467">
        <v>13</v>
      </c>
      <c r="D5366" s="467">
        <v>1146</v>
      </c>
      <c r="E5366" s="467">
        <v>6</v>
      </c>
      <c r="F5366" s="467">
        <v>19</v>
      </c>
      <c r="G5366" s="467">
        <f t="array" ref="G5366">MAX(IF($A$2:$A$8761=A5366,$D$2:$D$8761))</f>
        <v>1656</v>
      </c>
      <c r="H5366" s="467">
        <f t="shared" si="586"/>
        <v>0</v>
      </c>
      <c r="I5366" s="475" t="str">
        <f t="shared" si="587"/>
        <v/>
      </c>
      <c r="J5366" s="471">
        <f>'Potential Projects'!D5367</f>
        <v>0.43698836490763038</v>
      </c>
      <c r="K5366" s="471">
        <f>'Potential Projects'!E5367</f>
        <v>16.188687110298861</v>
      </c>
      <c r="L5366" s="476">
        <f t="shared" si="588"/>
        <v>1104.3743245247936</v>
      </c>
      <c r="M5366" s="471">
        <f t="shared" si="591"/>
        <v>1591.124916816126</v>
      </c>
      <c r="N5366" s="467">
        <f t="shared" si="589"/>
        <v>0</v>
      </c>
      <c r="O5366" s="475" t="str">
        <f t="shared" si="590"/>
        <v/>
      </c>
    </row>
    <row r="5367" spans="1:15" hidden="1">
      <c r="A5367" s="475">
        <f t="shared" si="585"/>
        <v>43678</v>
      </c>
      <c r="B5367" s="475">
        <v>43689</v>
      </c>
      <c r="C5367" s="467">
        <v>14</v>
      </c>
      <c r="D5367" s="467">
        <v>1171</v>
      </c>
      <c r="E5367" s="467">
        <v>4</v>
      </c>
      <c r="F5367" s="467">
        <v>19</v>
      </c>
      <c r="G5367" s="467">
        <f t="array" ref="G5367">MAX(IF($A$2:$A$8761=A5367,$D$2:$D$8761))</f>
        <v>1656</v>
      </c>
      <c r="H5367" s="467">
        <f t="shared" si="586"/>
        <v>0</v>
      </c>
      <c r="I5367" s="475" t="str">
        <f t="shared" si="587"/>
        <v/>
      </c>
      <c r="J5367" s="471">
        <f>'Potential Projects'!D5368</f>
        <v>0.60932894760277478</v>
      </c>
      <c r="K5367" s="471">
        <f>'Potential Projects'!E5368</f>
        <v>13.230995592345732</v>
      </c>
      <c r="L5367" s="476">
        <f t="shared" si="588"/>
        <v>1134.1596754600514</v>
      </c>
      <c r="M5367" s="471">
        <f t="shared" si="591"/>
        <v>1591.124916816126</v>
      </c>
      <c r="N5367" s="467">
        <f t="shared" si="589"/>
        <v>0</v>
      </c>
      <c r="O5367" s="475" t="str">
        <f t="shared" si="590"/>
        <v/>
      </c>
    </row>
    <row r="5368" spans="1:15" hidden="1">
      <c r="A5368" s="475">
        <f t="shared" si="585"/>
        <v>43678</v>
      </c>
      <c r="B5368" s="475">
        <v>43689</v>
      </c>
      <c r="C5368" s="467">
        <v>15</v>
      </c>
      <c r="D5368" s="467">
        <v>1172</v>
      </c>
      <c r="E5368" s="467">
        <v>1</v>
      </c>
      <c r="F5368" s="467">
        <v>19</v>
      </c>
      <c r="G5368" s="467">
        <f t="array" ref="G5368">MAX(IF($A$2:$A$8761=A5368,$D$2:$D$8761))</f>
        <v>1656</v>
      </c>
      <c r="H5368" s="467">
        <f t="shared" si="586"/>
        <v>0</v>
      </c>
      <c r="I5368" s="475" t="str">
        <f t="shared" si="587"/>
        <v/>
      </c>
      <c r="J5368" s="471">
        <f>'Potential Projects'!D5369</f>
        <v>2.063662491356022</v>
      </c>
      <c r="K5368" s="471">
        <f>'Potential Projects'!E5369</f>
        <v>2.6940728875510644</v>
      </c>
      <c r="L5368" s="476">
        <f t="shared" si="588"/>
        <v>1147.2422646210928</v>
      </c>
      <c r="M5368" s="471">
        <f t="shared" si="591"/>
        <v>1591.124916816126</v>
      </c>
      <c r="N5368" s="467">
        <f t="shared" si="589"/>
        <v>0</v>
      </c>
      <c r="O5368" s="475" t="str">
        <f t="shared" si="590"/>
        <v/>
      </c>
    </row>
    <row r="5369" spans="1:15" hidden="1">
      <c r="A5369" s="475">
        <f t="shared" si="585"/>
        <v>43678</v>
      </c>
      <c r="B5369" s="475">
        <v>43689</v>
      </c>
      <c r="C5369" s="467">
        <v>16</v>
      </c>
      <c r="D5369" s="467">
        <v>1176</v>
      </c>
      <c r="E5369" s="467">
        <v>1</v>
      </c>
      <c r="F5369" s="467">
        <v>17</v>
      </c>
      <c r="G5369" s="467">
        <f t="array" ref="G5369">MAX(IF($A$2:$A$8761=A5369,$D$2:$D$8761))</f>
        <v>1656</v>
      </c>
      <c r="H5369" s="467">
        <f t="shared" si="586"/>
        <v>0</v>
      </c>
      <c r="I5369" s="475" t="str">
        <f t="shared" si="587"/>
        <v/>
      </c>
      <c r="J5369" s="471">
        <f>'Potential Projects'!D5370</f>
        <v>2.8463520553859385</v>
      </c>
      <c r="K5369" s="471">
        <f>'Potential Projects'!E5370</f>
        <v>27.08622758546549</v>
      </c>
      <c r="L5369" s="476">
        <f t="shared" si="588"/>
        <v>1128.0674203591486</v>
      </c>
      <c r="M5369" s="471">
        <f t="shared" si="591"/>
        <v>1591.124916816126</v>
      </c>
      <c r="N5369" s="467">
        <f t="shared" si="589"/>
        <v>0</v>
      </c>
      <c r="O5369" s="475" t="str">
        <f t="shared" si="590"/>
        <v/>
      </c>
    </row>
    <row r="5370" spans="1:15" hidden="1">
      <c r="A5370" s="475">
        <f t="shared" si="585"/>
        <v>43678</v>
      </c>
      <c r="B5370" s="475">
        <v>43689</v>
      </c>
      <c r="C5370" s="467">
        <v>17</v>
      </c>
      <c r="D5370" s="467">
        <v>1202</v>
      </c>
      <c r="E5370" s="467">
        <v>1</v>
      </c>
      <c r="F5370" s="467">
        <v>19</v>
      </c>
      <c r="G5370" s="467">
        <f t="array" ref="G5370">MAX(IF($A$2:$A$8761=A5370,$D$2:$D$8761))</f>
        <v>1656</v>
      </c>
      <c r="H5370" s="467">
        <f t="shared" si="586"/>
        <v>0</v>
      </c>
      <c r="I5370" s="475" t="str">
        <f t="shared" si="587"/>
        <v/>
      </c>
      <c r="J5370" s="471">
        <f>'Potential Projects'!D5371</f>
        <v>5.0607046611812985</v>
      </c>
      <c r="K5370" s="471">
        <f>'Potential Projects'!E5371</f>
        <v>23.147593152010316</v>
      </c>
      <c r="L5370" s="476">
        <f t="shared" si="588"/>
        <v>1153.7917021868084</v>
      </c>
      <c r="M5370" s="471">
        <f t="shared" si="591"/>
        <v>1591.124916816126</v>
      </c>
      <c r="N5370" s="467">
        <f t="shared" si="589"/>
        <v>0</v>
      </c>
      <c r="O5370" s="475" t="str">
        <f t="shared" si="590"/>
        <v/>
      </c>
    </row>
    <row r="5371" spans="1:15" hidden="1">
      <c r="A5371" s="475">
        <f t="shared" si="585"/>
        <v>43678</v>
      </c>
      <c r="B5371" s="475">
        <v>43689</v>
      </c>
      <c r="C5371" s="467">
        <v>18</v>
      </c>
      <c r="D5371" s="467">
        <v>1202</v>
      </c>
      <c r="E5371" s="467">
        <v>0</v>
      </c>
      <c r="F5371" s="467">
        <v>19</v>
      </c>
      <c r="G5371" s="467">
        <f t="array" ref="G5371">MAX(IF($A$2:$A$8761=A5371,$D$2:$D$8761))</f>
        <v>1656</v>
      </c>
      <c r="H5371" s="467">
        <f t="shared" si="586"/>
        <v>0</v>
      </c>
      <c r="I5371" s="475" t="str">
        <f t="shared" si="587"/>
        <v/>
      </c>
      <c r="J5371" s="471">
        <f>'Potential Projects'!D5372</f>
        <v>11.168639005175606</v>
      </c>
      <c r="K5371" s="471">
        <f>'Potential Projects'!E5372</f>
        <v>28.398062728445499</v>
      </c>
      <c r="L5371" s="476">
        <f t="shared" si="588"/>
        <v>1143.4332982663789</v>
      </c>
      <c r="M5371" s="471">
        <f t="shared" si="591"/>
        <v>1591.124916816126</v>
      </c>
      <c r="N5371" s="467">
        <f t="shared" si="589"/>
        <v>0</v>
      </c>
      <c r="O5371" s="475" t="str">
        <f t="shared" si="590"/>
        <v/>
      </c>
    </row>
    <row r="5372" spans="1:15" hidden="1">
      <c r="A5372" s="475">
        <f t="shared" si="585"/>
        <v>43678</v>
      </c>
      <c r="B5372" s="475">
        <v>43689</v>
      </c>
      <c r="C5372" s="467">
        <v>19</v>
      </c>
      <c r="D5372" s="467">
        <v>1218</v>
      </c>
      <c r="E5372" s="467">
        <v>0</v>
      </c>
      <c r="F5372" s="467">
        <v>10</v>
      </c>
      <c r="G5372" s="467">
        <f t="array" ref="G5372">MAX(IF($A$2:$A$8761=A5372,$D$2:$D$8761))</f>
        <v>1656</v>
      </c>
      <c r="H5372" s="467">
        <f t="shared" si="586"/>
        <v>0</v>
      </c>
      <c r="I5372" s="475" t="str">
        <f t="shared" si="587"/>
        <v/>
      </c>
      <c r="J5372" s="471">
        <f>'Potential Projects'!D5373</f>
        <v>27.843637918544946</v>
      </c>
      <c r="K5372" s="471">
        <f>'Potential Projects'!E5373</f>
        <v>54.222519243173522</v>
      </c>
      <c r="L5372" s="476">
        <f t="shared" si="588"/>
        <v>1125.9338428382814</v>
      </c>
      <c r="M5372" s="471">
        <f t="shared" si="591"/>
        <v>1591.124916816126</v>
      </c>
      <c r="N5372" s="467">
        <f t="shared" si="589"/>
        <v>0</v>
      </c>
      <c r="O5372" s="475" t="str">
        <f t="shared" si="590"/>
        <v/>
      </c>
    </row>
    <row r="5373" spans="1:15" hidden="1">
      <c r="A5373" s="475">
        <f t="shared" si="585"/>
        <v>43678</v>
      </c>
      <c r="B5373" s="475">
        <v>43689</v>
      </c>
      <c r="C5373" s="467">
        <v>20</v>
      </c>
      <c r="D5373" s="467">
        <v>1144</v>
      </c>
      <c r="E5373" s="467">
        <v>0</v>
      </c>
      <c r="F5373" s="467">
        <v>1</v>
      </c>
      <c r="G5373" s="467">
        <f t="array" ref="G5373">MAX(IF($A$2:$A$8761=A5373,$D$2:$D$8761))</f>
        <v>1656</v>
      </c>
      <c r="H5373" s="467">
        <f t="shared" si="586"/>
        <v>0</v>
      </c>
      <c r="I5373" s="475" t="str">
        <f t="shared" si="587"/>
        <v/>
      </c>
      <c r="J5373" s="471">
        <f>'Potential Projects'!D5374</f>
        <v>40.192498574430623</v>
      </c>
      <c r="K5373" s="471">
        <f>'Potential Projects'!E5374</f>
        <v>75.082810094603317</v>
      </c>
      <c r="L5373" s="476">
        <f t="shared" si="588"/>
        <v>1027.7246913309662</v>
      </c>
      <c r="M5373" s="471">
        <f t="shared" si="591"/>
        <v>1591.124916816126</v>
      </c>
      <c r="N5373" s="467">
        <f t="shared" si="589"/>
        <v>0</v>
      </c>
      <c r="O5373" s="475" t="str">
        <f t="shared" si="590"/>
        <v/>
      </c>
    </row>
    <row r="5374" spans="1:15" hidden="1">
      <c r="A5374" s="475">
        <f t="shared" si="585"/>
        <v>43678</v>
      </c>
      <c r="B5374" s="475">
        <v>43689</v>
      </c>
      <c r="C5374" s="467">
        <v>21</v>
      </c>
      <c r="D5374" s="467">
        <v>1121</v>
      </c>
      <c r="E5374" s="467">
        <v>2</v>
      </c>
      <c r="F5374" s="467">
        <v>0</v>
      </c>
      <c r="G5374" s="467">
        <f t="array" ref="G5374">MAX(IF($A$2:$A$8761=A5374,$D$2:$D$8761))</f>
        <v>1656</v>
      </c>
      <c r="H5374" s="467">
        <f t="shared" si="586"/>
        <v>0</v>
      </c>
      <c r="I5374" s="475" t="str">
        <f t="shared" si="587"/>
        <v/>
      </c>
      <c r="J5374" s="471">
        <f>'Potential Projects'!D5375</f>
        <v>20.777763914443632</v>
      </c>
      <c r="K5374" s="471">
        <f>'Potential Projects'!E5375</f>
        <v>65.281203450870777</v>
      </c>
      <c r="L5374" s="476">
        <f t="shared" si="588"/>
        <v>1032.9410326346856</v>
      </c>
      <c r="M5374" s="471">
        <f t="shared" si="591"/>
        <v>1591.124916816126</v>
      </c>
      <c r="N5374" s="467">
        <f t="shared" si="589"/>
        <v>0</v>
      </c>
      <c r="O5374" s="475" t="str">
        <f t="shared" si="590"/>
        <v/>
      </c>
    </row>
    <row r="5375" spans="1:15" hidden="1">
      <c r="A5375" s="475">
        <f t="shared" si="585"/>
        <v>43678</v>
      </c>
      <c r="B5375" s="475">
        <v>43689</v>
      </c>
      <c r="C5375" s="467">
        <v>22</v>
      </c>
      <c r="D5375" s="467">
        <v>1065</v>
      </c>
      <c r="E5375" s="467">
        <v>21</v>
      </c>
      <c r="F5375" s="467">
        <v>0</v>
      </c>
      <c r="G5375" s="467">
        <f t="array" ref="G5375">MAX(IF($A$2:$A$8761=A5375,$D$2:$D$8761))</f>
        <v>1656</v>
      </c>
      <c r="H5375" s="467">
        <f t="shared" si="586"/>
        <v>0</v>
      </c>
      <c r="I5375" s="475" t="str">
        <f t="shared" si="587"/>
        <v/>
      </c>
      <c r="J5375" s="471">
        <f>'Potential Projects'!D5376</f>
        <v>7.2395838334008893</v>
      </c>
      <c r="K5375" s="471">
        <f>'Potential Projects'!E5376</f>
        <v>58.124387873575579</v>
      </c>
      <c r="L5375" s="476">
        <f t="shared" si="588"/>
        <v>978.63602829302351</v>
      </c>
      <c r="M5375" s="471">
        <f t="shared" si="591"/>
        <v>1591.124916816126</v>
      </c>
      <c r="N5375" s="467">
        <f t="shared" si="589"/>
        <v>0</v>
      </c>
      <c r="O5375" s="475" t="str">
        <f t="shared" si="590"/>
        <v/>
      </c>
    </row>
    <row r="5376" spans="1:15" hidden="1">
      <c r="A5376" s="475">
        <f t="shared" si="585"/>
        <v>43678</v>
      </c>
      <c r="B5376" s="475">
        <v>43689</v>
      </c>
      <c r="C5376" s="467">
        <v>23</v>
      </c>
      <c r="D5376" s="467">
        <v>999</v>
      </c>
      <c r="E5376" s="467">
        <v>30</v>
      </c>
      <c r="F5376" s="467">
        <v>0</v>
      </c>
      <c r="G5376" s="467">
        <f t="array" ref="G5376">MAX(IF($A$2:$A$8761=A5376,$D$2:$D$8761))</f>
        <v>1656</v>
      </c>
      <c r="H5376" s="467">
        <f t="shared" si="586"/>
        <v>0</v>
      </c>
      <c r="I5376" s="475" t="str">
        <f t="shared" si="587"/>
        <v/>
      </c>
      <c r="J5376" s="471">
        <f>'Potential Projects'!D5377</f>
        <v>3.6542099326063258</v>
      </c>
      <c r="K5376" s="471">
        <f>'Potential Projects'!E5377</f>
        <v>50.526382659643083</v>
      </c>
      <c r="L5376" s="476">
        <f t="shared" si="588"/>
        <v>914.81940740775053</v>
      </c>
      <c r="M5376" s="471">
        <f t="shared" si="591"/>
        <v>1591.124916816126</v>
      </c>
      <c r="N5376" s="467">
        <f t="shared" si="589"/>
        <v>0</v>
      </c>
      <c r="O5376" s="475" t="str">
        <f t="shared" si="590"/>
        <v/>
      </c>
    </row>
    <row r="5377" spans="1:15" hidden="1">
      <c r="A5377" s="475">
        <f t="shared" si="585"/>
        <v>43678</v>
      </c>
      <c r="B5377" s="475">
        <v>43689</v>
      </c>
      <c r="C5377" s="467">
        <v>24</v>
      </c>
      <c r="D5377" s="467">
        <v>913</v>
      </c>
      <c r="E5377" s="467">
        <v>18</v>
      </c>
      <c r="F5377" s="467">
        <v>0</v>
      </c>
      <c r="G5377" s="467">
        <f t="array" ref="G5377">MAX(IF($A$2:$A$8761=A5377,$D$2:$D$8761))</f>
        <v>1656</v>
      </c>
      <c r="H5377" s="467">
        <f t="shared" si="586"/>
        <v>0</v>
      </c>
      <c r="I5377" s="475" t="str">
        <f t="shared" si="587"/>
        <v/>
      </c>
      <c r="J5377" s="471">
        <f>'Potential Projects'!D5378</f>
        <v>12.577640673848592</v>
      </c>
      <c r="K5377" s="471">
        <f>'Potential Projects'!E5378</f>
        <v>47.032849118469152</v>
      </c>
      <c r="L5377" s="476">
        <f t="shared" si="588"/>
        <v>835.38951020768229</v>
      </c>
      <c r="M5377" s="471">
        <f t="shared" si="591"/>
        <v>1591.124916816126</v>
      </c>
      <c r="N5377" s="467">
        <f t="shared" si="589"/>
        <v>0</v>
      </c>
      <c r="O5377" s="475" t="str">
        <f t="shared" si="590"/>
        <v/>
      </c>
    </row>
    <row r="5378" spans="1:15" hidden="1">
      <c r="A5378" s="475">
        <f t="shared" ref="A5378:A5441" si="592">DATE(YEAR(B5378),MONTH(B5378),1)</f>
        <v>43678</v>
      </c>
      <c r="B5378" s="475">
        <v>43690</v>
      </c>
      <c r="C5378" s="467">
        <v>1</v>
      </c>
      <c r="D5378" s="467">
        <v>851</v>
      </c>
      <c r="E5378" s="467">
        <v>10</v>
      </c>
      <c r="F5378" s="467">
        <v>0</v>
      </c>
      <c r="G5378" s="467">
        <f t="array" ref="G5378">MAX(IF($A$2:$A$8761=A5378,$D$2:$D$8761))</f>
        <v>1656</v>
      </c>
      <c r="H5378" s="467">
        <f t="shared" ref="H5378:H5441" si="593">IF(G5378=D5378,1,0)</f>
        <v>0</v>
      </c>
      <c r="I5378" s="475" t="str">
        <f t="shared" ref="I5378:I5441" si="594">IF(D5378=G5378,B5378,"")</f>
        <v/>
      </c>
      <c r="J5378" s="471">
        <f>'Potential Projects'!D5379</f>
        <v>23.975061882251204</v>
      </c>
      <c r="K5378" s="471">
        <f>'Potential Projects'!E5379</f>
        <v>28.73755971834014</v>
      </c>
      <c r="L5378" s="476">
        <f t="shared" ref="L5378:L5441" si="595">D5378-E5378-F5378-J5378-K5378</f>
        <v>788.28737839940868</v>
      </c>
      <c r="M5378" s="471">
        <f t="shared" si="591"/>
        <v>1591.124916816126</v>
      </c>
      <c r="N5378" s="467">
        <f t="shared" ref="N5378:N5441" si="596">IF(M5378=L5378,1,0)</f>
        <v>0</v>
      </c>
      <c r="O5378" s="475" t="str">
        <f t="shared" ref="O5378:O5441" si="597">IF(L5378=M5378,B5378,"")</f>
        <v/>
      </c>
    </row>
    <row r="5379" spans="1:15" hidden="1">
      <c r="A5379" s="475">
        <f t="shared" si="592"/>
        <v>43678</v>
      </c>
      <c r="B5379" s="475">
        <v>43690</v>
      </c>
      <c r="C5379" s="467">
        <v>2</v>
      </c>
      <c r="D5379" s="467">
        <v>817</v>
      </c>
      <c r="E5379" s="467">
        <v>9</v>
      </c>
      <c r="F5379" s="467">
        <v>0</v>
      </c>
      <c r="G5379" s="467">
        <f t="array" ref="G5379">MAX(IF($A$2:$A$8761=A5379,$D$2:$D$8761))</f>
        <v>1656</v>
      </c>
      <c r="H5379" s="467">
        <f t="shared" si="593"/>
        <v>0</v>
      </c>
      <c r="I5379" s="475" t="str">
        <f t="shared" si="594"/>
        <v/>
      </c>
      <c r="J5379" s="471">
        <f>'Potential Projects'!D5380</f>
        <v>20.820380477282047</v>
      </c>
      <c r="K5379" s="471">
        <f>'Potential Projects'!E5380</f>
        <v>33.937182971403999</v>
      </c>
      <c r="L5379" s="476">
        <f t="shared" si="595"/>
        <v>753.24243655131397</v>
      </c>
      <c r="M5379" s="471">
        <f t="shared" si="591"/>
        <v>1591.124916816126</v>
      </c>
      <c r="N5379" s="467">
        <f t="shared" si="596"/>
        <v>0</v>
      </c>
      <c r="O5379" s="475" t="str">
        <f t="shared" si="597"/>
        <v/>
      </c>
    </row>
    <row r="5380" spans="1:15" hidden="1">
      <c r="A5380" s="475">
        <f t="shared" si="592"/>
        <v>43678</v>
      </c>
      <c r="B5380" s="475">
        <v>43690</v>
      </c>
      <c r="C5380" s="467">
        <v>3</v>
      </c>
      <c r="D5380" s="467">
        <v>781</v>
      </c>
      <c r="E5380" s="467">
        <v>3</v>
      </c>
      <c r="F5380" s="467">
        <v>0</v>
      </c>
      <c r="G5380" s="467">
        <f t="array" ref="G5380">MAX(IF($A$2:$A$8761=A5380,$D$2:$D$8761))</f>
        <v>1656</v>
      </c>
      <c r="H5380" s="467">
        <f t="shared" si="593"/>
        <v>0</v>
      </c>
      <c r="I5380" s="475" t="str">
        <f t="shared" si="594"/>
        <v/>
      </c>
      <c r="J5380" s="471">
        <f>'Potential Projects'!D5381</f>
        <v>11.998793300669437</v>
      </c>
      <c r="K5380" s="471">
        <f>'Potential Projects'!E5381</f>
        <v>28.222838475596646</v>
      </c>
      <c r="L5380" s="476">
        <f t="shared" si="595"/>
        <v>737.77836822373388</v>
      </c>
      <c r="M5380" s="471">
        <f t="shared" si="591"/>
        <v>1591.124916816126</v>
      </c>
      <c r="N5380" s="467">
        <f t="shared" si="596"/>
        <v>0</v>
      </c>
      <c r="O5380" s="475" t="str">
        <f t="shared" si="597"/>
        <v/>
      </c>
    </row>
    <row r="5381" spans="1:15" hidden="1">
      <c r="A5381" s="475">
        <f t="shared" si="592"/>
        <v>43678</v>
      </c>
      <c r="B5381" s="475">
        <v>43690</v>
      </c>
      <c r="C5381" s="467">
        <v>4</v>
      </c>
      <c r="D5381" s="467">
        <v>785</v>
      </c>
      <c r="E5381" s="467">
        <v>4</v>
      </c>
      <c r="F5381" s="467">
        <v>0</v>
      </c>
      <c r="G5381" s="467">
        <f t="array" ref="G5381">MAX(IF($A$2:$A$8761=A5381,$D$2:$D$8761))</f>
        <v>1656</v>
      </c>
      <c r="H5381" s="467">
        <f t="shared" si="593"/>
        <v>0</v>
      </c>
      <c r="I5381" s="475" t="str">
        <f t="shared" si="594"/>
        <v/>
      </c>
      <c r="J5381" s="471">
        <f>'Potential Projects'!D5382</f>
        <v>6.9574619018141419</v>
      </c>
      <c r="K5381" s="471">
        <f>'Potential Projects'!E5382</f>
        <v>30.578196624381853</v>
      </c>
      <c r="L5381" s="476">
        <f t="shared" si="595"/>
        <v>743.4643414738041</v>
      </c>
      <c r="M5381" s="471">
        <f t="shared" si="591"/>
        <v>1591.124916816126</v>
      </c>
      <c r="N5381" s="467">
        <f t="shared" si="596"/>
        <v>0</v>
      </c>
      <c r="O5381" s="475" t="str">
        <f t="shared" si="597"/>
        <v/>
      </c>
    </row>
    <row r="5382" spans="1:15" hidden="1">
      <c r="A5382" s="475">
        <f t="shared" si="592"/>
        <v>43678</v>
      </c>
      <c r="B5382" s="475">
        <v>43690</v>
      </c>
      <c r="C5382" s="467">
        <v>5</v>
      </c>
      <c r="D5382" s="467">
        <v>797</v>
      </c>
      <c r="E5382" s="467">
        <v>4</v>
      </c>
      <c r="F5382" s="467">
        <v>0</v>
      </c>
      <c r="G5382" s="467">
        <f t="array" ref="G5382">MAX(IF($A$2:$A$8761=A5382,$D$2:$D$8761))</f>
        <v>1656</v>
      </c>
      <c r="H5382" s="467">
        <f t="shared" si="593"/>
        <v>0</v>
      </c>
      <c r="I5382" s="475" t="str">
        <f t="shared" si="594"/>
        <v/>
      </c>
      <c r="J5382" s="471">
        <f>'Potential Projects'!D5383</f>
        <v>7.1611240220327588</v>
      </c>
      <c r="K5382" s="471">
        <f>'Potential Projects'!E5383</f>
        <v>50.002274403354122</v>
      </c>
      <c r="L5382" s="476">
        <f t="shared" si="595"/>
        <v>735.83660157461316</v>
      </c>
      <c r="M5382" s="471">
        <f t="shared" si="591"/>
        <v>1591.124916816126</v>
      </c>
      <c r="N5382" s="467">
        <f t="shared" si="596"/>
        <v>0</v>
      </c>
      <c r="O5382" s="475" t="str">
        <f t="shared" si="597"/>
        <v/>
      </c>
    </row>
    <row r="5383" spans="1:15" hidden="1">
      <c r="A5383" s="475">
        <f t="shared" si="592"/>
        <v>43678</v>
      </c>
      <c r="B5383" s="475">
        <v>43690</v>
      </c>
      <c r="C5383" s="467">
        <v>6</v>
      </c>
      <c r="D5383" s="467">
        <v>857</v>
      </c>
      <c r="E5383" s="467">
        <v>3</v>
      </c>
      <c r="F5383" s="467">
        <v>0</v>
      </c>
      <c r="G5383" s="467">
        <f t="array" ref="G5383">MAX(IF($A$2:$A$8761=A5383,$D$2:$D$8761))</f>
        <v>1656</v>
      </c>
      <c r="H5383" s="467">
        <f t="shared" si="593"/>
        <v>0</v>
      </c>
      <c r="I5383" s="475" t="str">
        <f t="shared" si="594"/>
        <v/>
      </c>
      <c r="J5383" s="471">
        <f>'Potential Projects'!D5384</f>
        <v>12.209944914691649</v>
      </c>
      <c r="K5383" s="471">
        <f>'Potential Projects'!E5384</f>
        <v>30.975580197806927</v>
      </c>
      <c r="L5383" s="476">
        <f t="shared" si="595"/>
        <v>810.81447488750143</v>
      </c>
      <c r="M5383" s="471">
        <f t="shared" si="591"/>
        <v>1591.124916816126</v>
      </c>
      <c r="N5383" s="467">
        <f t="shared" si="596"/>
        <v>0</v>
      </c>
      <c r="O5383" s="475" t="str">
        <f t="shared" si="597"/>
        <v/>
      </c>
    </row>
    <row r="5384" spans="1:15" hidden="1">
      <c r="A5384" s="475">
        <f t="shared" si="592"/>
        <v>43678</v>
      </c>
      <c r="B5384" s="475">
        <v>43690</v>
      </c>
      <c r="C5384" s="467">
        <v>7</v>
      </c>
      <c r="D5384" s="467">
        <v>894</v>
      </c>
      <c r="E5384" s="467">
        <v>3</v>
      </c>
      <c r="F5384" s="467">
        <v>3</v>
      </c>
      <c r="G5384" s="467">
        <f t="array" ref="G5384">MAX(IF($A$2:$A$8761=A5384,$D$2:$D$8761))</f>
        <v>1656</v>
      </c>
      <c r="H5384" s="467">
        <f t="shared" si="593"/>
        <v>0</v>
      </c>
      <c r="I5384" s="475" t="str">
        <f t="shared" si="594"/>
        <v/>
      </c>
      <c r="J5384" s="471">
        <f>'Potential Projects'!D5385</f>
        <v>11.699686434153097</v>
      </c>
      <c r="K5384" s="471">
        <f>'Potential Projects'!E5385</f>
        <v>9.0350005375188136</v>
      </c>
      <c r="L5384" s="476">
        <f t="shared" si="595"/>
        <v>867.26531302832802</v>
      </c>
      <c r="M5384" s="471">
        <f t="shared" si="591"/>
        <v>1591.124916816126</v>
      </c>
      <c r="N5384" s="467">
        <f t="shared" si="596"/>
        <v>0</v>
      </c>
      <c r="O5384" s="475" t="str">
        <f t="shared" si="597"/>
        <v/>
      </c>
    </row>
    <row r="5385" spans="1:15" hidden="1">
      <c r="A5385" s="475">
        <f t="shared" si="592"/>
        <v>43678</v>
      </c>
      <c r="B5385" s="475">
        <v>43690</v>
      </c>
      <c r="C5385" s="467">
        <v>8</v>
      </c>
      <c r="D5385" s="467">
        <v>955</v>
      </c>
      <c r="E5385" s="467">
        <v>4</v>
      </c>
      <c r="F5385" s="467">
        <v>15</v>
      </c>
      <c r="G5385" s="467">
        <f t="array" ref="G5385">MAX(IF($A$2:$A$8761=A5385,$D$2:$D$8761))</f>
        <v>1656</v>
      </c>
      <c r="H5385" s="467">
        <f t="shared" si="593"/>
        <v>0</v>
      </c>
      <c r="I5385" s="475" t="str">
        <f t="shared" si="594"/>
        <v/>
      </c>
      <c r="J5385" s="471">
        <f>'Potential Projects'!D5386</f>
        <v>5.4680338287825165</v>
      </c>
      <c r="K5385" s="471">
        <f>'Potential Projects'!E5386</f>
        <v>2.9029339389378621</v>
      </c>
      <c r="L5385" s="476">
        <f t="shared" si="595"/>
        <v>927.62903223227966</v>
      </c>
      <c r="M5385" s="471">
        <f t="shared" si="591"/>
        <v>1591.124916816126</v>
      </c>
      <c r="N5385" s="467">
        <f t="shared" si="596"/>
        <v>0</v>
      </c>
      <c r="O5385" s="475" t="str">
        <f t="shared" si="597"/>
        <v/>
      </c>
    </row>
    <row r="5386" spans="1:15" hidden="1">
      <c r="A5386" s="475">
        <f t="shared" si="592"/>
        <v>43678</v>
      </c>
      <c r="B5386" s="475">
        <v>43690</v>
      </c>
      <c r="C5386" s="467">
        <v>9</v>
      </c>
      <c r="D5386" s="467">
        <v>1014</v>
      </c>
      <c r="E5386" s="467">
        <v>1</v>
      </c>
      <c r="F5386" s="467">
        <v>19</v>
      </c>
      <c r="G5386" s="467">
        <f t="array" ref="G5386">MAX(IF($A$2:$A$8761=A5386,$D$2:$D$8761))</f>
        <v>1656</v>
      </c>
      <c r="H5386" s="467">
        <f t="shared" si="593"/>
        <v>0</v>
      </c>
      <c r="I5386" s="475" t="str">
        <f t="shared" si="594"/>
        <v/>
      </c>
      <c r="J5386" s="471">
        <f>'Potential Projects'!D5387</f>
        <v>1.2470741588221648</v>
      </c>
      <c r="K5386" s="471">
        <f>'Potential Projects'!E5387</f>
        <v>2.1261585680498816</v>
      </c>
      <c r="L5386" s="476">
        <f t="shared" si="595"/>
        <v>990.62676727312794</v>
      </c>
      <c r="M5386" s="471">
        <f t="shared" si="591"/>
        <v>1591.124916816126</v>
      </c>
      <c r="N5386" s="467">
        <f t="shared" si="596"/>
        <v>0</v>
      </c>
      <c r="O5386" s="475" t="str">
        <f t="shared" si="597"/>
        <v/>
      </c>
    </row>
    <row r="5387" spans="1:15" hidden="1">
      <c r="A5387" s="475">
        <f t="shared" si="592"/>
        <v>43678</v>
      </c>
      <c r="B5387" s="475">
        <v>43690</v>
      </c>
      <c r="C5387" s="467">
        <v>10</v>
      </c>
      <c r="D5387" s="467">
        <v>1058</v>
      </c>
      <c r="E5387" s="467">
        <v>0</v>
      </c>
      <c r="F5387" s="467">
        <v>19</v>
      </c>
      <c r="G5387" s="467">
        <f t="array" ref="G5387">MAX(IF($A$2:$A$8761=A5387,$D$2:$D$8761))</f>
        <v>1656</v>
      </c>
      <c r="H5387" s="467">
        <f t="shared" si="593"/>
        <v>0</v>
      </c>
      <c r="I5387" s="475" t="str">
        <f t="shared" si="594"/>
        <v/>
      </c>
      <c r="J5387" s="471">
        <f>'Potential Projects'!D5388</f>
        <v>0.11336025842092642</v>
      </c>
      <c r="K5387" s="471">
        <f>'Potential Projects'!E5388</f>
        <v>4.9344401204042141</v>
      </c>
      <c r="L5387" s="476">
        <f t="shared" si="595"/>
        <v>1033.9521996211749</v>
      </c>
      <c r="M5387" s="471">
        <f t="shared" si="591"/>
        <v>1591.124916816126</v>
      </c>
      <c r="N5387" s="467">
        <f t="shared" si="596"/>
        <v>0</v>
      </c>
      <c r="O5387" s="475" t="str">
        <f t="shared" si="597"/>
        <v/>
      </c>
    </row>
    <row r="5388" spans="1:15" hidden="1">
      <c r="A5388" s="475">
        <f t="shared" si="592"/>
        <v>43678</v>
      </c>
      <c r="B5388" s="475">
        <v>43690</v>
      </c>
      <c r="C5388" s="467">
        <v>11</v>
      </c>
      <c r="D5388" s="467">
        <v>1088</v>
      </c>
      <c r="E5388" s="467">
        <v>0</v>
      </c>
      <c r="F5388" s="467">
        <v>19</v>
      </c>
      <c r="G5388" s="467">
        <f t="array" ref="G5388">MAX(IF($A$2:$A$8761=A5388,$D$2:$D$8761))</f>
        <v>1656</v>
      </c>
      <c r="H5388" s="467">
        <f t="shared" si="593"/>
        <v>0</v>
      </c>
      <c r="I5388" s="475" t="str">
        <f t="shared" si="594"/>
        <v/>
      </c>
      <c r="J5388" s="471">
        <f>'Potential Projects'!D5389</f>
        <v>0.23940335927596623</v>
      </c>
      <c r="K5388" s="471">
        <f>'Potential Projects'!E5389</f>
        <v>3.0030620834229196</v>
      </c>
      <c r="L5388" s="476">
        <f t="shared" si="595"/>
        <v>1065.7575345573011</v>
      </c>
      <c r="M5388" s="471">
        <f t="shared" si="591"/>
        <v>1591.124916816126</v>
      </c>
      <c r="N5388" s="467">
        <f t="shared" si="596"/>
        <v>0</v>
      </c>
      <c r="O5388" s="475" t="str">
        <f t="shared" si="597"/>
        <v/>
      </c>
    </row>
    <row r="5389" spans="1:15" hidden="1">
      <c r="A5389" s="475">
        <f t="shared" si="592"/>
        <v>43678</v>
      </c>
      <c r="B5389" s="475">
        <v>43690</v>
      </c>
      <c r="C5389" s="467">
        <v>12</v>
      </c>
      <c r="D5389" s="467">
        <v>1140</v>
      </c>
      <c r="E5389" s="467">
        <v>0</v>
      </c>
      <c r="F5389" s="467">
        <v>20</v>
      </c>
      <c r="G5389" s="467">
        <f t="array" ref="G5389">MAX(IF($A$2:$A$8761=A5389,$D$2:$D$8761))</f>
        <v>1656</v>
      </c>
      <c r="H5389" s="467">
        <f t="shared" si="593"/>
        <v>0</v>
      </c>
      <c r="I5389" s="475" t="str">
        <f t="shared" si="594"/>
        <v/>
      </c>
      <c r="J5389" s="471">
        <f>'Potential Projects'!D5390</f>
        <v>1.7192037223228398</v>
      </c>
      <c r="K5389" s="471">
        <f>'Potential Projects'!E5390</f>
        <v>7.5495056439475379</v>
      </c>
      <c r="L5389" s="476">
        <f t="shared" si="595"/>
        <v>1110.7312906337297</v>
      </c>
      <c r="M5389" s="471">
        <f t="shared" si="591"/>
        <v>1591.124916816126</v>
      </c>
      <c r="N5389" s="467">
        <f t="shared" si="596"/>
        <v>0</v>
      </c>
      <c r="O5389" s="475" t="str">
        <f t="shared" si="597"/>
        <v/>
      </c>
    </row>
    <row r="5390" spans="1:15" hidden="1">
      <c r="A5390" s="475">
        <f t="shared" si="592"/>
        <v>43678</v>
      </c>
      <c r="B5390" s="475">
        <v>43690</v>
      </c>
      <c r="C5390" s="467">
        <v>13</v>
      </c>
      <c r="D5390" s="467">
        <v>1186</v>
      </c>
      <c r="E5390" s="467">
        <v>0</v>
      </c>
      <c r="F5390" s="467">
        <v>18</v>
      </c>
      <c r="G5390" s="467">
        <f t="array" ref="G5390">MAX(IF($A$2:$A$8761=A5390,$D$2:$D$8761))</f>
        <v>1656</v>
      </c>
      <c r="H5390" s="467">
        <f t="shared" si="593"/>
        <v>0</v>
      </c>
      <c r="I5390" s="475" t="str">
        <f t="shared" si="594"/>
        <v/>
      </c>
      <c r="J5390" s="471">
        <f>'Potential Projects'!D5391</f>
        <v>4.0721656061418461</v>
      </c>
      <c r="K5390" s="471">
        <f>'Potential Projects'!E5391</f>
        <v>5.1253093958288538</v>
      </c>
      <c r="L5390" s="476">
        <f t="shared" si="595"/>
        <v>1158.8025249980292</v>
      </c>
      <c r="M5390" s="471">
        <f t="shared" si="591"/>
        <v>1591.124916816126</v>
      </c>
      <c r="N5390" s="467">
        <f t="shared" si="596"/>
        <v>0</v>
      </c>
      <c r="O5390" s="475" t="str">
        <f t="shared" si="597"/>
        <v/>
      </c>
    </row>
    <row r="5391" spans="1:15" hidden="1">
      <c r="A5391" s="475">
        <f t="shared" si="592"/>
        <v>43678</v>
      </c>
      <c r="B5391" s="475">
        <v>43690</v>
      </c>
      <c r="C5391" s="467">
        <v>14</v>
      </c>
      <c r="D5391" s="467">
        <v>1218</v>
      </c>
      <c r="E5391" s="467">
        <v>1</v>
      </c>
      <c r="F5391" s="467">
        <v>20</v>
      </c>
      <c r="G5391" s="467">
        <f t="array" ref="G5391">MAX(IF($A$2:$A$8761=A5391,$D$2:$D$8761))</f>
        <v>1656</v>
      </c>
      <c r="H5391" s="467">
        <f t="shared" si="593"/>
        <v>0</v>
      </c>
      <c r="I5391" s="475" t="str">
        <f t="shared" si="594"/>
        <v/>
      </c>
      <c r="J5391" s="471">
        <f>'Potential Projects'!D5392</f>
        <v>2.444384174737297</v>
      </c>
      <c r="K5391" s="471">
        <f>'Potential Projects'!E5392</f>
        <v>3.0351343797032899</v>
      </c>
      <c r="L5391" s="476">
        <f t="shared" si="595"/>
        <v>1191.5204814455594</v>
      </c>
      <c r="M5391" s="471">
        <f t="shared" si="591"/>
        <v>1591.124916816126</v>
      </c>
      <c r="N5391" s="467">
        <f t="shared" si="596"/>
        <v>0</v>
      </c>
      <c r="O5391" s="475" t="str">
        <f t="shared" si="597"/>
        <v/>
      </c>
    </row>
    <row r="5392" spans="1:15" hidden="1">
      <c r="A5392" s="475">
        <f t="shared" si="592"/>
        <v>43678</v>
      </c>
      <c r="B5392" s="475">
        <v>43690</v>
      </c>
      <c r="C5392" s="467">
        <v>15</v>
      </c>
      <c r="D5392" s="467">
        <v>1259</v>
      </c>
      <c r="E5392" s="467">
        <v>1</v>
      </c>
      <c r="F5392" s="467">
        <v>19</v>
      </c>
      <c r="G5392" s="467">
        <f t="array" ref="G5392">MAX(IF($A$2:$A$8761=A5392,$D$2:$D$8761))</f>
        <v>1656</v>
      </c>
      <c r="H5392" s="467">
        <f t="shared" si="593"/>
        <v>0</v>
      </c>
      <c r="I5392" s="475" t="str">
        <f t="shared" si="594"/>
        <v/>
      </c>
      <c r="J5392" s="471">
        <f>'Potential Projects'!D5393</f>
        <v>2.8639079980547661</v>
      </c>
      <c r="K5392" s="471">
        <f>'Potential Projects'!E5393</f>
        <v>5.5187817136099762</v>
      </c>
      <c r="L5392" s="476">
        <f t="shared" si="595"/>
        <v>1230.6173102883351</v>
      </c>
      <c r="M5392" s="471">
        <f t="shared" si="591"/>
        <v>1591.124916816126</v>
      </c>
      <c r="N5392" s="467">
        <f t="shared" si="596"/>
        <v>0</v>
      </c>
      <c r="O5392" s="475" t="str">
        <f t="shared" si="597"/>
        <v/>
      </c>
    </row>
    <row r="5393" spans="1:15" hidden="1">
      <c r="A5393" s="475">
        <f t="shared" si="592"/>
        <v>43678</v>
      </c>
      <c r="B5393" s="475">
        <v>43690</v>
      </c>
      <c r="C5393" s="467">
        <v>16</v>
      </c>
      <c r="D5393" s="467">
        <v>1287</v>
      </c>
      <c r="E5393" s="467">
        <v>3</v>
      </c>
      <c r="F5393" s="467">
        <v>19</v>
      </c>
      <c r="G5393" s="467">
        <f t="array" ref="G5393">MAX(IF($A$2:$A$8761=A5393,$D$2:$D$8761))</f>
        <v>1656</v>
      </c>
      <c r="H5393" s="467">
        <f t="shared" si="593"/>
        <v>0</v>
      </c>
      <c r="I5393" s="475" t="str">
        <f t="shared" si="594"/>
        <v/>
      </c>
      <c r="J5393" s="471">
        <f>'Potential Projects'!D5394</f>
        <v>1.7478970561549965</v>
      </c>
      <c r="K5393" s="471">
        <f>'Potential Projects'!E5394</f>
        <v>1.8781849602236078</v>
      </c>
      <c r="L5393" s="476">
        <f t="shared" si="595"/>
        <v>1261.3739179836216</v>
      </c>
      <c r="M5393" s="471">
        <f t="shared" si="591"/>
        <v>1591.124916816126</v>
      </c>
      <c r="N5393" s="467">
        <f t="shared" si="596"/>
        <v>0</v>
      </c>
      <c r="O5393" s="475" t="str">
        <f t="shared" si="597"/>
        <v/>
      </c>
    </row>
    <row r="5394" spans="1:15" hidden="1">
      <c r="A5394" s="475">
        <f t="shared" si="592"/>
        <v>43678</v>
      </c>
      <c r="B5394" s="475">
        <v>43690</v>
      </c>
      <c r="C5394" s="467">
        <v>17</v>
      </c>
      <c r="D5394" s="467">
        <v>1369</v>
      </c>
      <c r="E5394" s="467">
        <v>1</v>
      </c>
      <c r="F5394" s="467">
        <v>19</v>
      </c>
      <c r="G5394" s="467">
        <f t="array" ref="G5394">MAX(IF($A$2:$A$8761=A5394,$D$2:$D$8761))</f>
        <v>1656</v>
      </c>
      <c r="H5394" s="467">
        <f t="shared" si="593"/>
        <v>0</v>
      </c>
      <c r="I5394" s="475" t="str">
        <f t="shared" si="594"/>
        <v/>
      </c>
      <c r="J5394" s="471">
        <f>'Potential Projects'!D5395</f>
        <v>4.9595415131113922</v>
      </c>
      <c r="K5394" s="471">
        <f>'Potential Projects'!E5395</f>
        <v>0.62501865190281658</v>
      </c>
      <c r="L5394" s="476">
        <f t="shared" si="595"/>
        <v>1343.4154398349858</v>
      </c>
      <c r="M5394" s="471">
        <f t="shared" si="591"/>
        <v>1591.124916816126</v>
      </c>
      <c r="N5394" s="467">
        <f t="shared" si="596"/>
        <v>0</v>
      </c>
      <c r="O5394" s="475" t="str">
        <f t="shared" si="597"/>
        <v/>
      </c>
    </row>
    <row r="5395" spans="1:15" hidden="1">
      <c r="A5395" s="475">
        <f t="shared" si="592"/>
        <v>43678</v>
      </c>
      <c r="B5395" s="475">
        <v>43690</v>
      </c>
      <c r="C5395" s="467">
        <v>18</v>
      </c>
      <c r="D5395" s="467">
        <v>1375</v>
      </c>
      <c r="E5395" s="467">
        <v>1</v>
      </c>
      <c r="F5395" s="467">
        <v>18</v>
      </c>
      <c r="G5395" s="467">
        <f t="array" ref="G5395">MAX(IF($A$2:$A$8761=A5395,$D$2:$D$8761))</f>
        <v>1656</v>
      </c>
      <c r="H5395" s="467">
        <f t="shared" si="593"/>
        <v>0</v>
      </c>
      <c r="I5395" s="475" t="str">
        <f t="shared" si="594"/>
        <v/>
      </c>
      <c r="J5395" s="471">
        <f>'Potential Projects'!D5396</f>
        <v>9.4893178727893286</v>
      </c>
      <c r="K5395" s="471">
        <f>'Potential Projects'!E5396</f>
        <v>4.7826834014190496</v>
      </c>
      <c r="L5395" s="476">
        <f t="shared" si="595"/>
        <v>1341.7279987257916</v>
      </c>
      <c r="M5395" s="471">
        <f t="shared" si="591"/>
        <v>1591.124916816126</v>
      </c>
      <c r="N5395" s="467">
        <f t="shared" si="596"/>
        <v>0</v>
      </c>
      <c r="O5395" s="475" t="str">
        <f t="shared" si="597"/>
        <v/>
      </c>
    </row>
    <row r="5396" spans="1:15" hidden="1">
      <c r="A5396" s="475">
        <f t="shared" si="592"/>
        <v>43678</v>
      </c>
      <c r="B5396" s="475">
        <v>43690</v>
      </c>
      <c r="C5396" s="467">
        <v>19</v>
      </c>
      <c r="D5396" s="467">
        <v>1333</v>
      </c>
      <c r="E5396" s="467">
        <v>2</v>
      </c>
      <c r="F5396" s="467">
        <v>10</v>
      </c>
      <c r="G5396" s="467">
        <f t="array" ref="G5396">MAX(IF($A$2:$A$8761=A5396,$D$2:$D$8761))</f>
        <v>1656</v>
      </c>
      <c r="H5396" s="467">
        <f t="shared" si="593"/>
        <v>0</v>
      </c>
      <c r="I5396" s="475" t="str">
        <f t="shared" si="594"/>
        <v/>
      </c>
      <c r="J5396" s="471">
        <f>'Potential Projects'!D5397</f>
        <v>4.8880221536641235</v>
      </c>
      <c r="K5396" s="471">
        <f>'Potential Projects'!E5397</f>
        <v>20.92208869060417</v>
      </c>
      <c r="L5396" s="476">
        <f t="shared" si="595"/>
        <v>1295.1898891557316</v>
      </c>
      <c r="M5396" s="471">
        <f t="shared" si="591"/>
        <v>1591.124916816126</v>
      </c>
      <c r="N5396" s="467">
        <f t="shared" si="596"/>
        <v>0</v>
      </c>
      <c r="O5396" s="475" t="str">
        <f t="shared" si="597"/>
        <v/>
      </c>
    </row>
    <row r="5397" spans="1:15" hidden="1">
      <c r="A5397" s="475">
        <f t="shared" si="592"/>
        <v>43678</v>
      </c>
      <c r="B5397" s="475">
        <v>43690</v>
      </c>
      <c r="C5397" s="467">
        <v>20</v>
      </c>
      <c r="D5397" s="467">
        <v>1301</v>
      </c>
      <c r="E5397" s="467">
        <v>3</v>
      </c>
      <c r="F5397" s="467">
        <v>1</v>
      </c>
      <c r="G5397" s="467">
        <f t="array" ref="G5397">MAX(IF($A$2:$A$8761=A5397,$D$2:$D$8761))</f>
        <v>1656</v>
      </c>
      <c r="H5397" s="467">
        <f t="shared" si="593"/>
        <v>0</v>
      </c>
      <c r="I5397" s="475" t="str">
        <f t="shared" si="594"/>
        <v/>
      </c>
      <c r="J5397" s="471">
        <f>'Potential Projects'!D5398</f>
        <v>1.2849993818768985</v>
      </c>
      <c r="K5397" s="471">
        <f>'Potential Projects'!E5398</f>
        <v>16.771464201247042</v>
      </c>
      <c r="L5397" s="476">
        <f t="shared" si="595"/>
        <v>1278.9435364168762</v>
      </c>
      <c r="M5397" s="471">
        <f t="shared" si="591"/>
        <v>1591.124916816126</v>
      </c>
      <c r="N5397" s="467">
        <f t="shared" si="596"/>
        <v>0</v>
      </c>
      <c r="O5397" s="475" t="str">
        <f t="shared" si="597"/>
        <v/>
      </c>
    </row>
    <row r="5398" spans="1:15" hidden="1">
      <c r="A5398" s="475">
        <f t="shared" si="592"/>
        <v>43678</v>
      </c>
      <c r="B5398" s="475">
        <v>43690</v>
      </c>
      <c r="C5398" s="467">
        <v>21</v>
      </c>
      <c r="D5398" s="467">
        <v>1239</v>
      </c>
      <c r="E5398" s="467">
        <v>0</v>
      </c>
      <c r="F5398" s="467">
        <v>0</v>
      </c>
      <c r="G5398" s="467">
        <f t="array" ref="G5398">MAX(IF($A$2:$A$8761=A5398,$D$2:$D$8761))</f>
        <v>1656</v>
      </c>
      <c r="H5398" s="467">
        <f t="shared" si="593"/>
        <v>0</v>
      </c>
      <c r="I5398" s="475" t="str">
        <f t="shared" si="594"/>
        <v/>
      </c>
      <c r="J5398" s="471">
        <f>'Potential Projects'!D5399</f>
        <v>1.2332955496601754</v>
      </c>
      <c r="K5398" s="471">
        <f>'Potential Projects'!E5399</f>
        <v>36.858890937432811</v>
      </c>
      <c r="L5398" s="476">
        <f t="shared" si="595"/>
        <v>1200.9078135129071</v>
      </c>
      <c r="M5398" s="471">
        <f t="shared" si="591"/>
        <v>1591.124916816126</v>
      </c>
      <c r="N5398" s="467">
        <f t="shared" si="596"/>
        <v>0</v>
      </c>
      <c r="O5398" s="475" t="str">
        <f t="shared" si="597"/>
        <v/>
      </c>
    </row>
    <row r="5399" spans="1:15" hidden="1">
      <c r="A5399" s="475">
        <f t="shared" si="592"/>
        <v>43678</v>
      </c>
      <c r="B5399" s="475">
        <v>43690</v>
      </c>
      <c r="C5399" s="467">
        <v>22</v>
      </c>
      <c r="D5399" s="467">
        <v>1138</v>
      </c>
      <c r="E5399" s="467">
        <v>0</v>
      </c>
      <c r="F5399" s="467">
        <v>0</v>
      </c>
      <c r="G5399" s="467">
        <f t="array" ref="G5399">MAX(IF($A$2:$A$8761=A5399,$D$2:$D$8761))</f>
        <v>1656</v>
      </c>
      <c r="H5399" s="467">
        <f t="shared" si="593"/>
        <v>0</v>
      </c>
      <c r="I5399" s="475" t="str">
        <f t="shared" si="594"/>
        <v/>
      </c>
      <c r="J5399" s="471">
        <f>'Potential Projects'!D5400</f>
        <v>2.4027120282486236</v>
      </c>
      <c r="K5399" s="471">
        <f>'Potential Projects'!E5400</f>
        <v>50.953491775962156</v>
      </c>
      <c r="L5399" s="476">
        <f t="shared" si="595"/>
        <v>1084.6437961957893</v>
      </c>
      <c r="M5399" s="471">
        <f t="shared" si="591"/>
        <v>1591.124916816126</v>
      </c>
      <c r="N5399" s="467">
        <f t="shared" si="596"/>
        <v>0</v>
      </c>
      <c r="O5399" s="475" t="str">
        <f t="shared" si="597"/>
        <v/>
      </c>
    </row>
    <row r="5400" spans="1:15" hidden="1">
      <c r="A5400" s="475">
        <f t="shared" si="592"/>
        <v>43678</v>
      </c>
      <c r="B5400" s="475">
        <v>43690</v>
      </c>
      <c r="C5400" s="467">
        <v>23</v>
      </c>
      <c r="D5400" s="467">
        <v>1028</v>
      </c>
      <c r="E5400" s="467">
        <v>0</v>
      </c>
      <c r="F5400" s="467">
        <v>0</v>
      </c>
      <c r="G5400" s="467">
        <f t="array" ref="G5400">MAX(IF($A$2:$A$8761=A5400,$D$2:$D$8761))</f>
        <v>1656</v>
      </c>
      <c r="H5400" s="467">
        <f t="shared" si="593"/>
        <v>0</v>
      </c>
      <c r="I5400" s="475" t="str">
        <f t="shared" si="594"/>
        <v/>
      </c>
      <c r="J5400" s="471">
        <f>'Potential Projects'!D5401</f>
        <v>4.5735871990711869</v>
      </c>
      <c r="K5400" s="471">
        <f>'Potential Projects'!E5401</f>
        <v>69.696228821758766</v>
      </c>
      <c r="L5400" s="476">
        <f t="shared" si="595"/>
        <v>953.73018397917008</v>
      </c>
      <c r="M5400" s="471">
        <f t="shared" si="591"/>
        <v>1591.124916816126</v>
      </c>
      <c r="N5400" s="467">
        <f t="shared" si="596"/>
        <v>0</v>
      </c>
      <c r="O5400" s="475" t="str">
        <f t="shared" si="597"/>
        <v/>
      </c>
    </row>
    <row r="5401" spans="1:15" hidden="1">
      <c r="A5401" s="475">
        <f t="shared" si="592"/>
        <v>43678</v>
      </c>
      <c r="B5401" s="475">
        <v>43690</v>
      </c>
      <c r="C5401" s="467">
        <v>24</v>
      </c>
      <c r="D5401" s="467">
        <v>937</v>
      </c>
      <c r="E5401" s="467">
        <v>2</v>
      </c>
      <c r="F5401" s="467">
        <v>0</v>
      </c>
      <c r="G5401" s="467">
        <f t="array" ref="G5401">MAX(IF($A$2:$A$8761=A5401,$D$2:$D$8761))</f>
        <v>1656</v>
      </c>
      <c r="H5401" s="467">
        <f t="shared" si="593"/>
        <v>0</v>
      </c>
      <c r="I5401" s="475" t="str">
        <f t="shared" si="594"/>
        <v/>
      </c>
      <c r="J5401" s="471">
        <f>'Potential Projects'!D5402</f>
        <v>1.5264006147836156</v>
      </c>
      <c r="K5401" s="471">
        <f>'Potential Projects'!E5402</f>
        <v>70.32750548269189</v>
      </c>
      <c r="L5401" s="476">
        <f t="shared" si="595"/>
        <v>863.14609390252451</v>
      </c>
      <c r="M5401" s="471">
        <f t="shared" si="591"/>
        <v>1591.124916816126</v>
      </c>
      <c r="N5401" s="467">
        <f t="shared" si="596"/>
        <v>0</v>
      </c>
      <c r="O5401" s="475" t="str">
        <f t="shared" si="597"/>
        <v/>
      </c>
    </row>
    <row r="5402" spans="1:15" hidden="1">
      <c r="A5402" s="475">
        <f t="shared" si="592"/>
        <v>43678</v>
      </c>
      <c r="B5402" s="475">
        <v>43691</v>
      </c>
      <c r="C5402" s="467">
        <v>1</v>
      </c>
      <c r="D5402" s="467">
        <v>898</v>
      </c>
      <c r="E5402" s="467">
        <v>0</v>
      </c>
      <c r="F5402" s="467">
        <v>0</v>
      </c>
      <c r="G5402" s="467">
        <f t="array" ref="G5402">MAX(IF($A$2:$A$8761=A5402,$D$2:$D$8761))</f>
        <v>1656</v>
      </c>
      <c r="H5402" s="467">
        <f t="shared" si="593"/>
        <v>0</v>
      </c>
      <c r="I5402" s="475" t="str">
        <f t="shared" si="594"/>
        <v/>
      </c>
      <c r="J5402" s="471">
        <f>'Potential Projects'!D5403</f>
        <v>2.1968446327068865</v>
      </c>
      <c r="K5402" s="471">
        <f>'Potential Projects'!E5403</f>
        <v>82.499333046656631</v>
      </c>
      <c r="L5402" s="476">
        <f t="shared" si="595"/>
        <v>813.30382232063653</v>
      </c>
      <c r="M5402" s="471">
        <f t="shared" si="591"/>
        <v>1591.124916816126</v>
      </c>
      <c r="N5402" s="467">
        <f t="shared" si="596"/>
        <v>0</v>
      </c>
      <c r="O5402" s="475" t="str">
        <f t="shared" si="597"/>
        <v/>
      </c>
    </row>
    <row r="5403" spans="1:15" hidden="1">
      <c r="A5403" s="475">
        <f t="shared" si="592"/>
        <v>43678</v>
      </c>
      <c r="B5403" s="475">
        <v>43691</v>
      </c>
      <c r="C5403" s="467">
        <v>2</v>
      </c>
      <c r="D5403" s="467">
        <v>836</v>
      </c>
      <c r="E5403" s="467">
        <v>0</v>
      </c>
      <c r="F5403" s="467">
        <v>0</v>
      </c>
      <c r="G5403" s="467">
        <f t="array" ref="G5403">MAX(IF($A$2:$A$8761=A5403,$D$2:$D$8761))</f>
        <v>1656</v>
      </c>
      <c r="H5403" s="467">
        <f t="shared" si="593"/>
        <v>0</v>
      </c>
      <c r="I5403" s="475" t="str">
        <f t="shared" si="594"/>
        <v/>
      </c>
      <c r="J5403" s="471">
        <f>'Potential Projects'!D5404</f>
        <v>1.2746617533357871</v>
      </c>
      <c r="K5403" s="471">
        <f>'Potential Projects'!E5404</f>
        <v>81.457374543109012</v>
      </c>
      <c r="L5403" s="476">
        <f t="shared" si="595"/>
        <v>753.26796370355521</v>
      </c>
      <c r="M5403" s="471">
        <f t="shared" si="591"/>
        <v>1591.124916816126</v>
      </c>
      <c r="N5403" s="467">
        <f t="shared" si="596"/>
        <v>0</v>
      </c>
      <c r="O5403" s="475" t="str">
        <f t="shared" si="597"/>
        <v/>
      </c>
    </row>
    <row r="5404" spans="1:15" hidden="1">
      <c r="A5404" s="475">
        <f t="shared" si="592"/>
        <v>43678</v>
      </c>
      <c r="B5404" s="475">
        <v>43691</v>
      </c>
      <c r="C5404" s="467">
        <v>3</v>
      </c>
      <c r="D5404" s="467">
        <v>819</v>
      </c>
      <c r="E5404" s="467">
        <v>0</v>
      </c>
      <c r="F5404" s="467">
        <v>0</v>
      </c>
      <c r="G5404" s="467">
        <f t="array" ref="G5404">MAX(IF($A$2:$A$8761=A5404,$D$2:$D$8761))</f>
        <v>1656</v>
      </c>
      <c r="H5404" s="467">
        <f t="shared" si="593"/>
        <v>0</v>
      </c>
      <c r="I5404" s="475" t="str">
        <f t="shared" si="594"/>
        <v/>
      </c>
      <c r="J5404" s="471">
        <f>'Potential Projects'!D5405</f>
        <v>2.9779710372521571</v>
      </c>
      <c r="K5404" s="471">
        <f>'Potential Projects'!E5405</f>
        <v>63.554775209632332</v>
      </c>
      <c r="L5404" s="476">
        <f t="shared" si="595"/>
        <v>752.46725375311553</v>
      </c>
      <c r="M5404" s="471">
        <f t="shared" si="591"/>
        <v>1591.124916816126</v>
      </c>
      <c r="N5404" s="467">
        <f t="shared" si="596"/>
        <v>0</v>
      </c>
      <c r="O5404" s="475" t="str">
        <f t="shared" si="597"/>
        <v/>
      </c>
    </row>
    <row r="5405" spans="1:15" hidden="1">
      <c r="A5405" s="475">
        <f t="shared" si="592"/>
        <v>43678</v>
      </c>
      <c r="B5405" s="475">
        <v>43691</v>
      </c>
      <c r="C5405" s="467">
        <v>4</v>
      </c>
      <c r="D5405" s="467">
        <v>798</v>
      </c>
      <c r="E5405" s="467">
        <v>0</v>
      </c>
      <c r="F5405" s="467">
        <v>0</v>
      </c>
      <c r="G5405" s="467">
        <f t="array" ref="G5405">MAX(IF($A$2:$A$8761=A5405,$D$2:$D$8761))</f>
        <v>1656</v>
      </c>
      <c r="H5405" s="467">
        <f t="shared" si="593"/>
        <v>0</v>
      </c>
      <c r="I5405" s="475" t="str">
        <f t="shared" si="594"/>
        <v/>
      </c>
      <c r="J5405" s="471">
        <f>'Potential Projects'!D5406</f>
        <v>20.695570738705612</v>
      </c>
      <c r="K5405" s="471">
        <f>'Potential Projects'!E5406</f>
        <v>61.94099113093958</v>
      </c>
      <c r="L5405" s="476">
        <f t="shared" si="595"/>
        <v>715.36343813035489</v>
      </c>
      <c r="M5405" s="471">
        <f t="shared" si="591"/>
        <v>1591.124916816126</v>
      </c>
      <c r="N5405" s="467">
        <f t="shared" si="596"/>
        <v>0</v>
      </c>
      <c r="O5405" s="475" t="str">
        <f t="shared" si="597"/>
        <v/>
      </c>
    </row>
    <row r="5406" spans="1:15" hidden="1">
      <c r="A5406" s="475">
        <f t="shared" si="592"/>
        <v>43678</v>
      </c>
      <c r="B5406" s="475">
        <v>43691</v>
      </c>
      <c r="C5406" s="467">
        <v>5</v>
      </c>
      <c r="D5406" s="467">
        <v>819</v>
      </c>
      <c r="E5406" s="467">
        <v>1</v>
      </c>
      <c r="F5406" s="467">
        <v>0</v>
      </c>
      <c r="G5406" s="467">
        <f t="array" ref="G5406">MAX(IF($A$2:$A$8761=A5406,$D$2:$D$8761))</f>
        <v>1656</v>
      </c>
      <c r="H5406" s="467">
        <f t="shared" si="593"/>
        <v>0</v>
      </c>
      <c r="I5406" s="475" t="str">
        <f t="shared" si="594"/>
        <v/>
      </c>
      <c r="J5406" s="471">
        <f>'Potential Projects'!D5407</f>
        <v>66.723638225276702</v>
      </c>
      <c r="K5406" s="471">
        <f>'Potential Projects'!E5407</f>
        <v>59.10220178456246</v>
      </c>
      <c r="L5406" s="476">
        <f t="shared" si="595"/>
        <v>692.17415999016089</v>
      </c>
      <c r="M5406" s="471">
        <f t="shared" si="591"/>
        <v>1591.124916816126</v>
      </c>
      <c r="N5406" s="467">
        <f t="shared" si="596"/>
        <v>0</v>
      </c>
      <c r="O5406" s="475" t="str">
        <f t="shared" si="597"/>
        <v/>
      </c>
    </row>
    <row r="5407" spans="1:15" hidden="1">
      <c r="A5407" s="475">
        <f t="shared" si="592"/>
        <v>43678</v>
      </c>
      <c r="B5407" s="475">
        <v>43691</v>
      </c>
      <c r="C5407" s="467">
        <v>6</v>
      </c>
      <c r="D5407" s="467">
        <v>866</v>
      </c>
      <c r="E5407" s="467">
        <v>4</v>
      </c>
      <c r="F5407" s="467">
        <v>0</v>
      </c>
      <c r="G5407" s="467">
        <f t="array" ref="G5407">MAX(IF($A$2:$A$8761=A5407,$D$2:$D$8761))</f>
        <v>1656</v>
      </c>
      <c r="H5407" s="467">
        <f t="shared" si="593"/>
        <v>0</v>
      </c>
      <c r="I5407" s="475" t="str">
        <f t="shared" si="594"/>
        <v/>
      </c>
      <c r="J5407" s="471">
        <f>'Potential Projects'!D5408</f>
        <v>88.170294987380345</v>
      </c>
      <c r="K5407" s="471">
        <f>'Potential Projects'!E5408</f>
        <v>53.093730864330254</v>
      </c>
      <c r="L5407" s="476">
        <f t="shared" si="595"/>
        <v>720.73597414828942</v>
      </c>
      <c r="M5407" s="471">
        <f t="shared" si="591"/>
        <v>1591.124916816126</v>
      </c>
      <c r="N5407" s="467">
        <f t="shared" si="596"/>
        <v>0</v>
      </c>
      <c r="O5407" s="475" t="str">
        <f t="shared" si="597"/>
        <v/>
      </c>
    </row>
    <row r="5408" spans="1:15" hidden="1">
      <c r="A5408" s="475">
        <f t="shared" si="592"/>
        <v>43678</v>
      </c>
      <c r="B5408" s="475">
        <v>43691</v>
      </c>
      <c r="C5408" s="467">
        <v>7</v>
      </c>
      <c r="D5408" s="467">
        <v>950</v>
      </c>
      <c r="E5408" s="467">
        <v>6</v>
      </c>
      <c r="F5408" s="467">
        <v>1</v>
      </c>
      <c r="G5408" s="467">
        <f t="array" ref="G5408">MAX(IF($A$2:$A$8761=A5408,$D$2:$D$8761))</f>
        <v>1656</v>
      </c>
      <c r="H5408" s="467">
        <f t="shared" si="593"/>
        <v>0</v>
      </c>
      <c r="I5408" s="475" t="str">
        <f t="shared" si="594"/>
        <v/>
      </c>
      <c r="J5408" s="471">
        <f>'Potential Projects'!D5409</f>
        <v>43.383085377443834</v>
      </c>
      <c r="K5408" s="471">
        <f>'Potential Projects'!E5409</f>
        <v>41.96229730165556</v>
      </c>
      <c r="L5408" s="476">
        <f t="shared" si="595"/>
        <v>857.65461732090057</v>
      </c>
      <c r="M5408" s="471">
        <f t="shared" si="591"/>
        <v>1591.124916816126</v>
      </c>
      <c r="N5408" s="467">
        <f t="shared" si="596"/>
        <v>0</v>
      </c>
      <c r="O5408" s="475" t="str">
        <f t="shared" si="597"/>
        <v/>
      </c>
    </row>
    <row r="5409" spans="1:15" hidden="1">
      <c r="A5409" s="475">
        <f t="shared" si="592"/>
        <v>43678</v>
      </c>
      <c r="B5409" s="475">
        <v>43691</v>
      </c>
      <c r="C5409" s="467">
        <v>8</v>
      </c>
      <c r="D5409" s="467">
        <v>1030</v>
      </c>
      <c r="E5409" s="467">
        <v>0</v>
      </c>
      <c r="F5409" s="467">
        <v>9</v>
      </c>
      <c r="G5409" s="467">
        <f t="array" ref="G5409">MAX(IF($A$2:$A$8761=A5409,$D$2:$D$8761))</f>
        <v>1656</v>
      </c>
      <c r="H5409" s="467">
        <f t="shared" si="593"/>
        <v>0</v>
      </c>
      <c r="I5409" s="475" t="str">
        <f t="shared" si="594"/>
        <v/>
      </c>
      <c r="J5409" s="471">
        <f>'Potential Projects'!D5410</f>
        <v>15.422255584920805</v>
      </c>
      <c r="K5409" s="471">
        <f>'Potential Projects'!E5410</f>
        <v>27.255976080412815</v>
      </c>
      <c r="L5409" s="476">
        <f t="shared" si="595"/>
        <v>978.32176833466644</v>
      </c>
      <c r="M5409" s="471">
        <f t="shared" si="591"/>
        <v>1591.124916816126</v>
      </c>
      <c r="N5409" s="467">
        <f t="shared" si="596"/>
        <v>0</v>
      </c>
      <c r="O5409" s="475" t="str">
        <f t="shared" si="597"/>
        <v/>
      </c>
    </row>
    <row r="5410" spans="1:15" hidden="1">
      <c r="A5410" s="475">
        <f t="shared" si="592"/>
        <v>43678</v>
      </c>
      <c r="B5410" s="475">
        <v>43691</v>
      </c>
      <c r="C5410" s="467">
        <v>9</v>
      </c>
      <c r="D5410" s="467">
        <v>1070</v>
      </c>
      <c r="E5410" s="467">
        <v>1</v>
      </c>
      <c r="F5410" s="467">
        <v>17</v>
      </c>
      <c r="G5410" s="467">
        <f t="array" ref="G5410">MAX(IF($A$2:$A$8761=A5410,$D$2:$D$8761))</f>
        <v>1656</v>
      </c>
      <c r="H5410" s="467">
        <f t="shared" si="593"/>
        <v>0</v>
      </c>
      <c r="I5410" s="475" t="str">
        <f t="shared" si="594"/>
        <v/>
      </c>
      <c r="J5410" s="471">
        <f>'Potential Projects'!D5411</f>
        <v>17.271559429068731</v>
      </c>
      <c r="K5410" s="471">
        <f>'Potential Projects'!E5411</f>
        <v>27.671351429800044</v>
      </c>
      <c r="L5410" s="476">
        <f t="shared" si="595"/>
        <v>1007.0570891411312</v>
      </c>
      <c r="M5410" s="471">
        <f t="shared" si="591"/>
        <v>1591.124916816126</v>
      </c>
      <c r="N5410" s="467">
        <f t="shared" si="596"/>
        <v>0</v>
      </c>
      <c r="O5410" s="475" t="str">
        <f t="shared" si="597"/>
        <v/>
      </c>
    </row>
    <row r="5411" spans="1:15" hidden="1">
      <c r="A5411" s="475">
        <f t="shared" si="592"/>
        <v>43678</v>
      </c>
      <c r="B5411" s="475">
        <v>43691</v>
      </c>
      <c r="C5411" s="467">
        <v>10</v>
      </c>
      <c r="D5411" s="467">
        <v>1138</v>
      </c>
      <c r="E5411" s="467">
        <v>6</v>
      </c>
      <c r="F5411" s="467">
        <v>19</v>
      </c>
      <c r="G5411" s="467">
        <f t="array" ref="G5411">MAX(IF($A$2:$A$8761=A5411,$D$2:$D$8761))</f>
        <v>1656</v>
      </c>
      <c r="H5411" s="467">
        <f t="shared" si="593"/>
        <v>0</v>
      </c>
      <c r="I5411" s="475" t="str">
        <f t="shared" si="594"/>
        <v/>
      </c>
      <c r="J5411" s="471">
        <f>'Potential Projects'!D5412</f>
        <v>19.562647823753331</v>
      </c>
      <c r="K5411" s="471">
        <f>'Potential Projects'!E5412</f>
        <v>31.771129595785851</v>
      </c>
      <c r="L5411" s="476">
        <f t="shared" si="595"/>
        <v>1061.6662225804607</v>
      </c>
      <c r="M5411" s="471">
        <f t="shared" ref="M5411:M5474" si="598">MAX($L$5090:$L$5833)</f>
        <v>1591.124916816126</v>
      </c>
      <c r="N5411" s="467">
        <f t="shared" si="596"/>
        <v>0</v>
      </c>
      <c r="O5411" s="475" t="str">
        <f t="shared" si="597"/>
        <v/>
      </c>
    </row>
    <row r="5412" spans="1:15" hidden="1">
      <c r="A5412" s="475">
        <f t="shared" si="592"/>
        <v>43678</v>
      </c>
      <c r="B5412" s="475">
        <v>43691</v>
      </c>
      <c r="C5412" s="467">
        <v>11</v>
      </c>
      <c r="D5412" s="467">
        <v>1197</v>
      </c>
      <c r="E5412" s="467">
        <v>11</v>
      </c>
      <c r="F5412" s="467">
        <v>19</v>
      </c>
      <c r="G5412" s="467">
        <f t="array" ref="G5412">MAX(IF($A$2:$A$8761=A5412,$D$2:$D$8761))</f>
        <v>1656</v>
      </c>
      <c r="H5412" s="467">
        <f t="shared" si="593"/>
        <v>0</v>
      </c>
      <c r="I5412" s="475" t="str">
        <f t="shared" si="594"/>
        <v/>
      </c>
      <c r="J5412" s="471">
        <f>'Potential Projects'!D5413</f>
        <v>20.644917715997948</v>
      </c>
      <c r="K5412" s="471">
        <f>'Potential Projects'!E5413</f>
        <v>50.073459256073967</v>
      </c>
      <c r="L5412" s="476">
        <f t="shared" si="595"/>
        <v>1096.2816230279282</v>
      </c>
      <c r="M5412" s="471">
        <f t="shared" si="598"/>
        <v>1591.124916816126</v>
      </c>
      <c r="N5412" s="467">
        <f t="shared" si="596"/>
        <v>0</v>
      </c>
      <c r="O5412" s="475" t="str">
        <f t="shared" si="597"/>
        <v/>
      </c>
    </row>
    <row r="5413" spans="1:15" hidden="1">
      <c r="A5413" s="475">
        <f t="shared" si="592"/>
        <v>43678</v>
      </c>
      <c r="B5413" s="475">
        <v>43691</v>
      </c>
      <c r="C5413" s="467">
        <v>12</v>
      </c>
      <c r="D5413" s="467">
        <v>1247</v>
      </c>
      <c r="E5413" s="467">
        <v>14</v>
      </c>
      <c r="F5413" s="467">
        <v>19</v>
      </c>
      <c r="G5413" s="467">
        <f t="array" ref="G5413">MAX(IF($A$2:$A$8761=A5413,$D$2:$D$8761))</f>
        <v>1656</v>
      </c>
      <c r="H5413" s="467">
        <f t="shared" si="593"/>
        <v>0</v>
      </c>
      <c r="I5413" s="475" t="str">
        <f t="shared" si="594"/>
        <v/>
      </c>
      <c r="J5413" s="471">
        <f>'Potential Projects'!D5414</f>
        <v>18.460929761909298</v>
      </c>
      <c r="K5413" s="471">
        <f>'Potential Projects'!E5414</f>
        <v>51.142796549129223</v>
      </c>
      <c r="L5413" s="476">
        <f t="shared" si="595"/>
        <v>1144.3962736889616</v>
      </c>
      <c r="M5413" s="471">
        <f t="shared" si="598"/>
        <v>1591.124916816126</v>
      </c>
      <c r="N5413" s="467">
        <f t="shared" si="596"/>
        <v>0</v>
      </c>
      <c r="O5413" s="475" t="str">
        <f t="shared" si="597"/>
        <v/>
      </c>
    </row>
    <row r="5414" spans="1:15" hidden="1">
      <c r="A5414" s="475">
        <f t="shared" si="592"/>
        <v>43678</v>
      </c>
      <c r="B5414" s="475">
        <v>43691</v>
      </c>
      <c r="C5414" s="467">
        <v>13</v>
      </c>
      <c r="D5414" s="467">
        <v>1283</v>
      </c>
      <c r="E5414" s="467">
        <v>21</v>
      </c>
      <c r="F5414" s="467">
        <v>19</v>
      </c>
      <c r="G5414" s="467">
        <f t="array" ref="G5414">MAX(IF($A$2:$A$8761=A5414,$D$2:$D$8761))</f>
        <v>1656</v>
      </c>
      <c r="H5414" s="467">
        <f t="shared" si="593"/>
        <v>0</v>
      </c>
      <c r="I5414" s="475" t="str">
        <f t="shared" si="594"/>
        <v/>
      </c>
      <c r="J5414" s="471">
        <f>'Potential Projects'!D5415</f>
        <v>11.328745850531373</v>
      </c>
      <c r="K5414" s="471">
        <f>'Potential Projects'!E5415</f>
        <v>35.87638351967319</v>
      </c>
      <c r="L5414" s="476">
        <f t="shared" si="595"/>
        <v>1195.7948706297955</v>
      </c>
      <c r="M5414" s="471">
        <f t="shared" si="598"/>
        <v>1591.124916816126</v>
      </c>
      <c r="N5414" s="467">
        <f t="shared" si="596"/>
        <v>0</v>
      </c>
      <c r="O5414" s="475" t="str">
        <f t="shared" si="597"/>
        <v/>
      </c>
    </row>
    <row r="5415" spans="1:15" hidden="1">
      <c r="A5415" s="475">
        <f t="shared" si="592"/>
        <v>43678</v>
      </c>
      <c r="B5415" s="475">
        <v>43691</v>
      </c>
      <c r="C5415" s="467">
        <v>14</v>
      </c>
      <c r="D5415" s="467">
        <v>1339</v>
      </c>
      <c r="E5415" s="467">
        <v>31</v>
      </c>
      <c r="F5415" s="467">
        <v>19</v>
      </c>
      <c r="G5415" s="467">
        <f t="array" ref="G5415">MAX(IF($A$2:$A$8761=A5415,$D$2:$D$8761))</f>
        <v>1656</v>
      </c>
      <c r="H5415" s="467">
        <f t="shared" si="593"/>
        <v>0</v>
      </c>
      <c r="I5415" s="475" t="str">
        <f t="shared" si="594"/>
        <v/>
      </c>
      <c r="J5415" s="471">
        <f>'Potential Projects'!D5416</f>
        <v>14.719542083493474</v>
      </c>
      <c r="K5415" s="471">
        <f>'Potential Projects'!E5416</f>
        <v>35.451621156740487</v>
      </c>
      <c r="L5415" s="476">
        <f t="shared" si="595"/>
        <v>1238.8288367597661</v>
      </c>
      <c r="M5415" s="471">
        <f t="shared" si="598"/>
        <v>1591.124916816126</v>
      </c>
      <c r="N5415" s="467">
        <f t="shared" si="596"/>
        <v>0</v>
      </c>
      <c r="O5415" s="475" t="str">
        <f t="shared" si="597"/>
        <v/>
      </c>
    </row>
    <row r="5416" spans="1:15" hidden="1">
      <c r="A5416" s="475">
        <f t="shared" si="592"/>
        <v>43678</v>
      </c>
      <c r="B5416" s="475">
        <v>43691</v>
      </c>
      <c r="C5416" s="467">
        <v>15</v>
      </c>
      <c r="D5416" s="467">
        <v>1356</v>
      </c>
      <c r="E5416" s="467">
        <v>37</v>
      </c>
      <c r="F5416" s="467">
        <v>19</v>
      </c>
      <c r="G5416" s="467">
        <f t="array" ref="G5416">MAX(IF($A$2:$A$8761=A5416,$D$2:$D$8761))</f>
        <v>1656</v>
      </c>
      <c r="H5416" s="467">
        <f t="shared" si="593"/>
        <v>0</v>
      </c>
      <c r="I5416" s="475" t="str">
        <f t="shared" si="594"/>
        <v/>
      </c>
      <c r="J5416" s="471">
        <f>'Potential Projects'!D5417</f>
        <v>18.280655873429374</v>
      </c>
      <c r="K5416" s="471">
        <f>'Potential Projects'!E5417</f>
        <v>40.718518006880238</v>
      </c>
      <c r="L5416" s="476">
        <f t="shared" si="595"/>
        <v>1241.0008261196904</v>
      </c>
      <c r="M5416" s="471">
        <f t="shared" si="598"/>
        <v>1591.124916816126</v>
      </c>
      <c r="N5416" s="467">
        <f t="shared" si="596"/>
        <v>0</v>
      </c>
      <c r="O5416" s="475" t="str">
        <f t="shared" si="597"/>
        <v/>
      </c>
    </row>
    <row r="5417" spans="1:15" hidden="1">
      <c r="A5417" s="475">
        <f t="shared" si="592"/>
        <v>43678</v>
      </c>
      <c r="B5417" s="475">
        <v>43691</v>
      </c>
      <c r="C5417" s="467">
        <v>16</v>
      </c>
      <c r="D5417" s="467">
        <v>1374</v>
      </c>
      <c r="E5417" s="467">
        <v>35</v>
      </c>
      <c r="F5417" s="467">
        <v>18</v>
      </c>
      <c r="G5417" s="467">
        <f t="array" ref="G5417">MAX(IF($A$2:$A$8761=A5417,$D$2:$D$8761))</f>
        <v>1656</v>
      </c>
      <c r="H5417" s="467">
        <f t="shared" si="593"/>
        <v>0</v>
      </c>
      <c r="I5417" s="475" t="str">
        <f t="shared" si="594"/>
        <v/>
      </c>
      <c r="J5417" s="471">
        <f>'Potential Projects'!D5418</f>
        <v>27.422570767844782</v>
      </c>
      <c r="K5417" s="471">
        <f>'Potential Projects'!E5418</f>
        <v>33.621153515373038</v>
      </c>
      <c r="L5417" s="476">
        <f t="shared" si="595"/>
        <v>1259.9562757167823</v>
      </c>
      <c r="M5417" s="471">
        <f t="shared" si="598"/>
        <v>1591.124916816126</v>
      </c>
      <c r="N5417" s="467">
        <f t="shared" si="596"/>
        <v>0</v>
      </c>
      <c r="O5417" s="475" t="str">
        <f t="shared" si="597"/>
        <v/>
      </c>
    </row>
    <row r="5418" spans="1:15" hidden="1">
      <c r="A5418" s="475">
        <f t="shared" si="592"/>
        <v>43678</v>
      </c>
      <c r="B5418" s="475">
        <v>43691</v>
      </c>
      <c r="C5418" s="467">
        <v>17</v>
      </c>
      <c r="D5418" s="467">
        <v>1416</v>
      </c>
      <c r="E5418" s="467">
        <v>46</v>
      </c>
      <c r="F5418" s="467">
        <v>10</v>
      </c>
      <c r="G5418" s="467">
        <f t="array" ref="G5418">MAX(IF($A$2:$A$8761=A5418,$D$2:$D$8761))</f>
        <v>1656</v>
      </c>
      <c r="H5418" s="467">
        <f t="shared" si="593"/>
        <v>0</v>
      </c>
      <c r="I5418" s="475" t="str">
        <f t="shared" si="594"/>
        <v/>
      </c>
      <c r="J5418" s="471">
        <f>'Potential Projects'!D5419</f>
        <v>25.639403734344771</v>
      </c>
      <c r="K5418" s="471">
        <f>'Potential Projects'!E5419</f>
        <v>72.590557998279948</v>
      </c>
      <c r="L5418" s="476">
        <f t="shared" si="595"/>
        <v>1261.7700382673752</v>
      </c>
      <c r="M5418" s="471">
        <f t="shared" si="598"/>
        <v>1591.124916816126</v>
      </c>
      <c r="N5418" s="467">
        <f t="shared" si="596"/>
        <v>0</v>
      </c>
      <c r="O5418" s="475" t="str">
        <f t="shared" si="597"/>
        <v/>
      </c>
    </row>
    <row r="5419" spans="1:15" hidden="1">
      <c r="A5419" s="475">
        <f t="shared" si="592"/>
        <v>43678</v>
      </c>
      <c r="B5419" s="475">
        <v>43691</v>
      </c>
      <c r="C5419" s="467">
        <v>18</v>
      </c>
      <c r="D5419" s="467">
        <v>1411</v>
      </c>
      <c r="E5419" s="467">
        <v>37</v>
      </c>
      <c r="F5419" s="467">
        <v>9</v>
      </c>
      <c r="G5419" s="467">
        <f t="array" ref="G5419">MAX(IF($A$2:$A$8761=A5419,$D$2:$D$8761))</f>
        <v>1656</v>
      </c>
      <c r="H5419" s="467">
        <f t="shared" si="593"/>
        <v>0</v>
      </c>
      <c r="I5419" s="475" t="str">
        <f t="shared" si="594"/>
        <v/>
      </c>
      <c r="J5419" s="471">
        <f>'Potential Projects'!D5420</f>
        <v>20.521418312321298</v>
      </c>
      <c r="K5419" s="471">
        <f>'Potential Projects'!E5420</f>
        <v>83.778313642227488</v>
      </c>
      <c r="L5419" s="476">
        <f t="shared" si="595"/>
        <v>1260.7002680454514</v>
      </c>
      <c r="M5419" s="471">
        <f t="shared" si="598"/>
        <v>1591.124916816126</v>
      </c>
      <c r="N5419" s="467">
        <f t="shared" si="596"/>
        <v>0</v>
      </c>
      <c r="O5419" s="475" t="str">
        <f t="shared" si="597"/>
        <v/>
      </c>
    </row>
    <row r="5420" spans="1:15" hidden="1">
      <c r="A5420" s="475">
        <f t="shared" si="592"/>
        <v>43678</v>
      </c>
      <c r="B5420" s="475">
        <v>43691</v>
      </c>
      <c r="C5420" s="467">
        <v>19</v>
      </c>
      <c r="D5420" s="467">
        <v>1348</v>
      </c>
      <c r="E5420" s="467">
        <v>46</v>
      </c>
      <c r="F5420" s="467">
        <v>4</v>
      </c>
      <c r="G5420" s="467">
        <f t="array" ref="G5420">MAX(IF($A$2:$A$8761=A5420,$D$2:$D$8761))</f>
        <v>1656</v>
      </c>
      <c r="H5420" s="467">
        <f t="shared" si="593"/>
        <v>0</v>
      </c>
      <c r="I5420" s="475" t="str">
        <f t="shared" si="594"/>
        <v/>
      </c>
      <c r="J5420" s="471">
        <f>'Potential Projects'!D5421</f>
        <v>11.507067400157807</v>
      </c>
      <c r="K5420" s="471">
        <f>'Potential Projects'!E5421</f>
        <v>75.484887174801116</v>
      </c>
      <c r="L5420" s="476">
        <f t="shared" si="595"/>
        <v>1211.008045425041</v>
      </c>
      <c r="M5420" s="471">
        <f t="shared" si="598"/>
        <v>1591.124916816126</v>
      </c>
      <c r="N5420" s="467">
        <f t="shared" si="596"/>
        <v>0</v>
      </c>
      <c r="O5420" s="475" t="str">
        <f t="shared" si="597"/>
        <v/>
      </c>
    </row>
    <row r="5421" spans="1:15" hidden="1">
      <c r="A5421" s="475">
        <f t="shared" si="592"/>
        <v>43678</v>
      </c>
      <c r="B5421" s="475">
        <v>43691</v>
      </c>
      <c r="C5421" s="467">
        <v>20</v>
      </c>
      <c r="D5421" s="467">
        <v>1310</v>
      </c>
      <c r="E5421" s="467">
        <v>37</v>
      </c>
      <c r="F5421" s="467">
        <v>1</v>
      </c>
      <c r="G5421" s="467">
        <f t="array" ref="G5421">MAX(IF($A$2:$A$8761=A5421,$D$2:$D$8761))</f>
        <v>1656</v>
      </c>
      <c r="H5421" s="467">
        <f t="shared" si="593"/>
        <v>0</v>
      </c>
      <c r="I5421" s="475" t="str">
        <f t="shared" si="594"/>
        <v/>
      </c>
      <c r="J5421" s="471">
        <f>'Potential Projects'!D5422</f>
        <v>9.5634693473783141</v>
      </c>
      <c r="K5421" s="471">
        <f>'Potential Projects'!E5422</f>
        <v>98.779543539023877</v>
      </c>
      <c r="L5421" s="476">
        <f t="shared" si="595"/>
        <v>1163.6569871135978</v>
      </c>
      <c r="M5421" s="471">
        <f t="shared" si="598"/>
        <v>1591.124916816126</v>
      </c>
      <c r="N5421" s="467">
        <f t="shared" si="596"/>
        <v>0</v>
      </c>
      <c r="O5421" s="475" t="str">
        <f t="shared" si="597"/>
        <v/>
      </c>
    </row>
    <row r="5422" spans="1:15" hidden="1">
      <c r="A5422" s="475">
        <f t="shared" si="592"/>
        <v>43678</v>
      </c>
      <c r="B5422" s="475">
        <v>43691</v>
      </c>
      <c r="C5422" s="467">
        <v>21</v>
      </c>
      <c r="D5422" s="467">
        <v>1257</v>
      </c>
      <c r="E5422" s="467">
        <v>27</v>
      </c>
      <c r="F5422" s="467">
        <v>0</v>
      </c>
      <c r="G5422" s="467">
        <f t="array" ref="G5422">MAX(IF($A$2:$A$8761=A5422,$D$2:$D$8761))</f>
        <v>1656</v>
      </c>
      <c r="H5422" s="467">
        <f t="shared" si="593"/>
        <v>0</v>
      </c>
      <c r="I5422" s="475" t="str">
        <f t="shared" si="594"/>
        <v/>
      </c>
      <c r="J5422" s="471">
        <f>'Potential Projects'!D5423</f>
        <v>5.9585092539476419</v>
      </c>
      <c r="K5422" s="471">
        <f>'Potential Projects'!E5423</f>
        <v>99.807421522253279</v>
      </c>
      <c r="L5422" s="476">
        <f t="shared" si="595"/>
        <v>1124.2340692237992</v>
      </c>
      <c r="M5422" s="471">
        <f t="shared" si="598"/>
        <v>1591.124916816126</v>
      </c>
      <c r="N5422" s="467">
        <f t="shared" si="596"/>
        <v>0</v>
      </c>
      <c r="O5422" s="475" t="str">
        <f t="shared" si="597"/>
        <v/>
      </c>
    </row>
    <row r="5423" spans="1:15" hidden="1">
      <c r="A5423" s="475">
        <f t="shared" si="592"/>
        <v>43678</v>
      </c>
      <c r="B5423" s="475">
        <v>43691</v>
      </c>
      <c r="C5423" s="467">
        <v>22</v>
      </c>
      <c r="D5423" s="467">
        <v>1205</v>
      </c>
      <c r="E5423" s="467">
        <v>13</v>
      </c>
      <c r="F5423" s="467">
        <v>0</v>
      </c>
      <c r="G5423" s="467">
        <f t="array" ref="G5423">MAX(IF($A$2:$A$8761=A5423,$D$2:$D$8761))</f>
        <v>1656</v>
      </c>
      <c r="H5423" s="467">
        <f t="shared" si="593"/>
        <v>0</v>
      </c>
      <c r="I5423" s="475" t="str">
        <f t="shared" si="594"/>
        <v/>
      </c>
      <c r="J5423" s="471">
        <f>'Potential Projects'!D5424</f>
        <v>89.675648715880399</v>
      </c>
      <c r="K5423" s="471">
        <f>'Potential Projects'!E5424</f>
        <v>99.62906826488927</v>
      </c>
      <c r="L5423" s="476">
        <f t="shared" si="595"/>
        <v>1002.6952830192303</v>
      </c>
      <c r="M5423" s="471">
        <f t="shared" si="598"/>
        <v>1591.124916816126</v>
      </c>
      <c r="N5423" s="467">
        <f t="shared" si="596"/>
        <v>0</v>
      </c>
      <c r="O5423" s="475" t="str">
        <f t="shared" si="597"/>
        <v/>
      </c>
    </row>
    <row r="5424" spans="1:15" hidden="1">
      <c r="A5424" s="475">
        <f t="shared" si="592"/>
        <v>43678</v>
      </c>
      <c r="B5424" s="475">
        <v>43691</v>
      </c>
      <c r="C5424" s="467">
        <v>23</v>
      </c>
      <c r="D5424" s="467">
        <v>1084</v>
      </c>
      <c r="E5424" s="467">
        <v>16</v>
      </c>
      <c r="F5424" s="467">
        <v>0</v>
      </c>
      <c r="G5424" s="467">
        <f t="array" ref="G5424">MAX(IF($A$2:$A$8761=A5424,$D$2:$D$8761))</f>
        <v>1656</v>
      </c>
      <c r="H5424" s="467">
        <f t="shared" si="593"/>
        <v>0</v>
      </c>
      <c r="I5424" s="475" t="str">
        <f t="shared" si="594"/>
        <v/>
      </c>
      <c r="J5424" s="471">
        <f>'Potential Projects'!D5425</f>
        <v>96.75297816709552</v>
      </c>
      <c r="K5424" s="471">
        <f>'Potential Projects'!E5425</f>
        <v>74.122205708449798</v>
      </c>
      <c r="L5424" s="476">
        <f t="shared" si="595"/>
        <v>897.1248161244547</v>
      </c>
      <c r="M5424" s="471">
        <f t="shared" si="598"/>
        <v>1591.124916816126</v>
      </c>
      <c r="N5424" s="467">
        <f t="shared" si="596"/>
        <v>0</v>
      </c>
      <c r="O5424" s="475" t="str">
        <f t="shared" si="597"/>
        <v/>
      </c>
    </row>
    <row r="5425" spans="1:15" hidden="1">
      <c r="A5425" s="475">
        <f t="shared" si="592"/>
        <v>43678</v>
      </c>
      <c r="B5425" s="475">
        <v>43691</v>
      </c>
      <c r="C5425" s="467">
        <v>24</v>
      </c>
      <c r="D5425" s="467">
        <v>979</v>
      </c>
      <c r="E5425" s="467">
        <v>16</v>
      </c>
      <c r="F5425" s="467">
        <v>0</v>
      </c>
      <c r="G5425" s="467">
        <f t="array" ref="G5425">MAX(IF($A$2:$A$8761=A5425,$D$2:$D$8761))</f>
        <v>1656</v>
      </c>
      <c r="H5425" s="467">
        <f t="shared" si="593"/>
        <v>0</v>
      </c>
      <c r="I5425" s="475" t="str">
        <f t="shared" si="594"/>
        <v/>
      </c>
      <c r="J5425" s="471">
        <f>'Potential Projects'!D5426</f>
        <v>56.947857563949398</v>
      </c>
      <c r="K5425" s="471">
        <f>'Potential Projects'!E5426</f>
        <v>55.079084229198024</v>
      </c>
      <c r="L5425" s="476">
        <f t="shared" si="595"/>
        <v>850.97305820685267</v>
      </c>
      <c r="M5425" s="471">
        <f t="shared" si="598"/>
        <v>1591.124916816126</v>
      </c>
      <c r="N5425" s="467">
        <f t="shared" si="596"/>
        <v>0</v>
      </c>
      <c r="O5425" s="475" t="str">
        <f t="shared" si="597"/>
        <v/>
      </c>
    </row>
    <row r="5426" spans="1:15" hidden="1">
      <c r="A5426" s="475">
        <f t="shared" si="592"/>
        <v>43678</v>
      </c>
      <c r="B5426" s="475">
        <v>43692</v>
      </c>
      <c r="C5426" s="467">
        <v>1</v>
      </c>
      <c r="D5426" s="467">
        <v>916</v>
      </c>
      <c r="E5426" s="467">
        <v>24</v>
      </c>
      <c r="F5426" s="467">
        <v>0</v>
      </c>
      <c r="G5426" s="467">
        <f t="array" ref="G5426">MAX(IF($A$2:$A$8761=A5426,$D$2:$D$8761))</f>
        <v>1656</v>
      </c>
      <c r="H5426" s="467">
        <f t="shared" si="593"/>
        <v>0</v>
      </c>
      <c r="I5426" s="475" t="str">
        <f t="shared" si="594"/>
        <v/>
      </c>
      <c r="J5426" s="471">
        <f>'Potential Projects'!D5427</f>
        <v>87.978133162325364</v>
      </c>
      <c r="K5426" s="471">
        <f>'Potential Projects'!E5427</f>
        <v>42.870490862180176</v>
      </c>
      <c r="L5426" s="476">
        <f t="shared" si="595"/>
        <v>761.15137597549449</v>
      </c>
      <c r="M5426" s="471">
        <f t="shared" si="598"/>
        <v>1591.124916816126</v>
      </c>
      <c r="N5426" s="467">
        <f t="shared" si="596"/>
        <v>0</v>
      </c>
      <c r="O5426" s="475" t="str">
        <f t="shared" si="597"/>
        <v/>
      </c>
    </row>
    <row r="5427" spans="1:15" hidden="1">
      <c r="A5427" s="475">
        <f t="shared" si="592"/>
        <v>43678</v>
      </c>
      <c r="B5427" s="475">
        <v>43692</v>
      </c>
      <c r="C5427" s="467">
        <v>2</v>
      </c>
      <c r="D5427" s="467">
        <v>870</v>
      </c>
      <c r="E5427" s="467">
        <v>14</v>
      </c>
      <c r="F5427" s="467">
        <v>0</v>
      </c>
      <c r="G5427" s="467">
        <f t="array" ref="G5427">MAX(IF($A$2:$A$8761=A5427,$D$2:$D$8761))</f>
        <v>1656</v>
      </c>
      <c r="H5427" s="467">
        <f t="shared" si="593"/>
        <v>0</v>
      </c>
      <c r="I5427" s="475" t="str">
        <f t="shared" si="594"/>
        <v/>
      </c>
      <c r="J5427" s="471">
        <f>'Potential Projects'!D5428</f>
        <v>73.799213815833369</v>
      </c>
      <c r="K5427" s="471">
        <f>'Potential Projects'!E5428</f>
        <v>85.436686035261232</v>
      </c>
      <c r="L5427" s="476">
        <f t="shared" si="595"/>
        <v>696.76410014890541</v>
      </c>
      <c r="M5427" s="471">
        <f t="shared" si="598"/>
        <v>1591.124916816126</v>
      </c>
      <c r="N5427" s="467">
        <f t="shared" si="596"/>
        <v>0</v>
      </c>
      <c r="O5427" s="475" t="str">
        <f t="shared" si="597"/>
        <v/>
      </c>
    </row>
    <row r="5428" spans="1:15" hidden="1">
      <c r="A5428" s="475">
        <f t="shared" si="592"/>
        <v>43678</v>
      </c>
      <c r="B5428" s="475">
        <v>43692</v>
      </c>
      <c r="C5428" s="467">
        <v>3</v>
      </c>
      <c r="D5428" s="467">
        <v>817</v>
      </c>
      <c r="E5428" s="467">
        <v>1</v>
      </c>
      <c r="F5428" s="467">
        <v>0</v>
      </c>
      <c r="G5428" s="467">
        <f t="array" ref="G5428">MAX(IF($A$2:$A$8761=A5428,$D$2:$D$8761))</f>
        <v>1656</v>
      </c>
      <c r="H5428" s="467">
        <f t="shared" si="593"/>
        <v>0</v>
      </c>
      <c r="I5428" s="475" t="str">
        <f t="shared" si="594"/>
        <v/>
      </c>
      <c r="J5428" s="471">
        <f>'Potential Projects'!D5429</f>
        <v>16.160380810405972</v>
      </c>
      <c r="K5428" s="471">
        <f>'Potential Projects'!E5429</f>
        <v>98.901574715115032</v>
      </c>
      <c r="L5428" s="476">
        <f t="shared" si="595"/>
        <v>700.93804447447906</v>
      </c>
      <c r="M5428" s="471">
        <f t="shared" si="598"/>
        <v>1591.124916816126</v>
      </c>
      <c r="N5428" s="467">
        <f t="shared" si="596"/>
        <v>0</v>
      </c>
      <c r="O5428" s="475" t="str">
        <f t="shared" si="597"/>
        <v/>
      </c>
    </row>
    <row r="5429" spans="1:15" hidden="1">
      <c r="A5429" s="475">
        <f t="shared" si="592"/>
        <v>43678</v>
      </c>
      <c r="B5429" s="475">
        <v>43692</v>
      </c>
      <c r="C5429" s="467">
        <v>4</v>
      </c>
      <c r="D5429" s="467">
        <v>811</v>
      </c>
      <c r="E5429" s="467">
        <v>8</v>
      </c>
      <c r="F5429" s="467">
        <v>0</v>
      </c>
      <c r="G5429" s="467">
        <f t="array" ref="G5429">MAX(IF($A$2:$A$8761=A5429,$D$2:$D$8761))</f>
        <v>1656</v>
      </c>
      <c r="H5429" s="467">
        <f t="shared" si="593"/>
        <v>0</v>
      </c>
      <c r="I5429" s="475" t="str">
        <f t="shared" si="594"/>
        <v/>
      </c>
      <c r="J5429" s="471">
        <f>'Potential Projects'!D5430</f>
        <v>32.893913982017807</v>
      </c>
      <c r="K5429" s="471">
        <f>'Potential Projects'!E5430</f>
        <v>49.108943614276498</v>
      </c>
      <c r="L5429" s="476">
        <f t="shared" si="595"/>
        <v>720.99714240370565</v>
      </c>
      <c r="M5429" s="471">
        <f t="shared" si="598"/>
        <v>1591.124916816126</v>
      </c>
      <c r="N5429" s="467">
        <f t="shared" si="596"/>
        <v>0</v>
      </c>
      <c r="O5429" s="475" t="str">
        <f t="shared" si="597"/>
        <v/>
      </c>
    </row>
    <row r="5430" spans="1:15" hidden="1">
      <c r="A5430" s="475">
        <f t="shared" si="592"/>
        <v>43678</v>
      </c>
      <c r="B5430" s="475">
        <v>43692</v>
      </c>
      <c r="C5430" s="467">
        <v>5</v>
      </c>
      <c r="D5430" s="467">
        <v>821</v>
      </c>
      <c r="E5430" s="467">
        <v>28</v>
      </c>
      <c r="F5430" s="467">
        <v>0</v>
      </c>
      <c r="G5430" s="467">
        <f t="array" ref="G5430">MAX(IF($A$2:$A$8761=A5430,$D$2:$D$8761))</f>
        <v>1656</v>
      </c>
      <c r="H5430" s="467">
        <f t="shared" si="593"/>
        <v>0</v>
      </c>
      <c r="I5430" s="475" t="str">
        <f t="shared" si="594"/>
        <v/>
      </c>
      <c r="J5430" s="471">
        <f>'Potential Projects'!D5431</f>
        <v>85.960002096013042</v>
      </c>
      <c r="K5430" s="471">
        <f>'Potential Projects'!E5431</f>
        <v>10.558043485271986</v>
      </c>
      <c r="L5430" s="476">
        <f t="shared" si="595"/>
        <v>696.48195441871496</v>
      </c>
      <c r="M5430" s="471">
        <f t="shared" si="598"/>
        <v>1591.124916816126</v>
      </c>
      <c r="N5430" s="467">
        <f t="shared" si="596"/>
        <v>0</v>
      </c>
      <c r="O5430" s="475" t="str">
        <f t="shared" si="597"/>
        <v/>
      </c>
    </row>
    <row r="5431" spans="1:15" hidden="1">
      <c r="A5431" s="475">
        <f t="shared" si="592"/>
        <v>43678</v>
      </c>
      <c r="B5431" s="475">
        <v>43692</v>
      </c>
      <c r="C5431" s="467">
        <v>6</v>
      </c>
      <c r="D5431" s="467">
        <v>906</v>
      </c>
      <c r="E5431" s="467">
        <v>32</v>
      </c>
      <c r="F5431" s="467">
        <v>0</v>
      </c>
      <c r="G5431" s="467">
        <f t="array" ref="G5431">MAX(IF($A$2:$A$8761=A5431,$D$2:$D$8761))</f>
        <v>1656</v>
      </c>
      <c r="H5431" s="467">
        <f t="shared" si="593"/>
        <v>0</v>
      </c>
      <c r="I5431" s="475" t="str">
        <f t="shared" si="594"/>
        <v/>
      </c>
      <c r="J5431" s="471">
        <f>'Potential Projects'!D5432</f>
        <v>140.45608047915047</v>
      </c>
      <c r="K5431" s="471">
        <f>'Potential Projects'!E5432</f>
        <v>34.076423672328531</v>
      </c>
      <c r="L5431" s="476">
        <f t="shared" si="595"/>
        <v>699.46749584852091</v>
      </c>
      <c r="M5431" s="471">
        <f t="shared" si="598"/>
        <v>1591.124916816126</v>
      </c>
      <c r="N5431" s="467">
        <f t="shared" si="596"/>
        <v>0</v>
      </c>
      <c r="O5431" s="475" t="str">
        <f t="shared" si="597"/>
        <v/>
      </c>
    </row>
    <row r="5432" spans="1:15" hidden="1">
      <c r="A5432" s="475">
        <f t="shared" si="592"/>
        <v>43678</v>
      </c>
      <c r="B5432" s="475">
        <v>43692</v>
      </c>
      <c r="C5432" s="467">
        <v>7</v>
      </c>
      <c r="D5432" s="467">
        <v>985</v>
      </c>
      <c r="E5432" s="467">
        <v>31</v>
      </c>
      <c r="F5432" s="467">
        <v>1</v>
      </c>
      <c r="G5432" s="467">
        <f t="array" ref="G5432">MAX(IF($A$2:$A$8761=A5432,$D$2:$D$8761))</f>
        <v>1656</v>
      </c>
      <c r="H5432" s="467">
        <f t="shared" si="593"/>
        <v>0</v>
      </c>
      <c r="I5432" s="475" t="str">
        <f t="shared" si="594"/>
        <v/>
      </c>
      <c r="J5432" s="471">
        <f>'Potential Projects'!D5433</f>
        <v>89.589071122146947</v>
      </c>
      <c r="K5432" s="471">
        <f>'Potential Projects'!E5433</f>
        <v>44.208140292410235</v>
      </c>
      <c r="L5432" s="476">
        <f t="shared" si="595"/>
        <v>819.20278858544282</v>
      </c>
      <c r="M5432" s="471">
        <f t="shared" si="598"/>
        <v>1591.124916816126</v>
      </c>
      <c r="N5432" s="467">
        <f t="shared" si="596"/>
        <v>0</v>
      </c>
      <c r="O5432" s="475" t="str">
        <f t="shared" si="597"/>
        <v/>
      </c>
    </row>
    <row r="5433" spans="1:15" hidden="1">
      <c r="A5433" s="475">
        <f t="shared" si="592"/>
        <v>43678</v>
      </c>
      <c r="B5433" s="475">
        <v>43692</v>
      </c>
      <c r="C5433" s="467">
        <v>8</v>
      </c>
      <c r="D5433" s="467">
        <v>1065</v>
      </c>
      <c r="E5433" s="467">
        <v>13</v>
      </c>
      <c r="F5433" s="467">
        <v>13</v>
      </c>
      <c r="G5433" s="467">
        <f t="array" ref="G5433">MAX(IF($A$2:$A$8761=A5433,$D$2:$D$8761))</f>
        <v>1656</v>
      </c>
      <c r="H5433" s="467">
        <f t="shared" si="593"/>
        <v>0</v>
      </c>
      <c r="I5433" s="475" t="str">
        <f t="shared" si="594"/>
        <v/>
      </c>
      <c r="J5433" s="471">
        <f>'Potential Projects'!D5434</f>
        <v>17.319600255225996</v>
      </c>
      <c r="K5433" s="471">
        <f>'Potential Projects'!E5434</f>
        <v>93.446937594065801</v>
      </c>
      <c r="L5433" s="476">
        <f t="shared" si="595"/>
        <v>928.23346215070819</v>
      </c>
      <c r="M5433" s="471">
        <f t="shared" si="598"/>
        <v>1591.124916816126</v>
      </c>
      <c r="N5433" s="467">
        <f t="shared" si="596"/>
        <v>0</v>
      </c>
      <c r="O5433" s="475" t="str">
        <f t="shared" si="597"/>
        <v/>
      </c>
    </row>
    <row r="5434" spans="1:15" hidden="1">
      <c r="A5434" s="475">
        <f t="shared" si="592"/>
        <v>43678</v>
      </c>
      <c r="B5434" s="475">
        <v>43692</v>
      </c>
      <c r="C5434" s="467">
        <v>9</v>
      </c>
      <c r="D5434" s="467">
        <v>1114</v>
      </c>
      <c r="E5434" s="467">
        <v>58</v>
      </c>
      <c r="F5434" s="467">
        <v>19</v>
      </c>
      <c r="G5434" s="467">
        <f t="array" ref="G5434">MAX(IF($A$2:$A$8761=A5434,$D$2:$D$8761))</f>
        <v>1656</v>
      </c>
      <c r="H5434" s="467">
        <f t="shared" si="593"/>
        <v>0</v>
      </c>
      <c r="I5434" s="475" t="str">
        <f t="shared" si="594"/>
        <v/>
      </c>
      <c r="J5434" s="471">
        <f>'Potential Projects'!D5435</f>
        <v>24.222007475861691</v>
      </c>
      <c r="K5434" s="471">
        <f>'Potential Projects'!E5435</f>
        <v>99.832453558374539</v>
      </c>
      <c r="L5434" s="476">
        <f t="shared" si="595"/>
        <v>912.94553896576372</v>
      </c>
      <c r="M5434" s="471">
        <f t="shared" si="598"/>
        <v>1591.124916816126</v>
      </c>
      <c r="N5434" s="467">
        <f t="shared" si="596"/>
        <v>0</v>
      </c>
      <c r="O5434" s="475" t="str">
        <f t="shared" si="597"/>
        <v/>
      </c>
    </row>
    <row r="5435" spans="1:15" hidden="1">
      <c r="A5435" s="475">
        <f t="shared" si="592"/>
        <v>43678</v>
      </c>
      <c r="B5435" s="475">
        <v>43692</v>
      </c>
      <c r="C5435" s="467">
        <v>10</v>
      </c>
      <c r="D5435" s="467">
        <v>1159</v>
      </c>
      <c r="E5435" s="467">
        <v>33</v>
      </c>
      <c r="F5435" s="467">
        <v>19</v>
      </c>
      <c r="G5435" s="467">
        <f t="array" ref="G5435">MAX(IF($A$2:$A$8761=A5435,$D$2:$D$8761))</f>
        <v>1656</v>
      </c>
      <c r="H5435" s="467">
        <f t="shared" si="593"/>
        <v>0</v>
      </c>
      <c r="I5435" s="475" t="str">
        <f t="shared" si="594"/>
        <v/>
      </c>
      <c r="J5435" s="471">
        <f>'Potential Projects'!D5436</f>
        <v>28.060974854460952</v>
      </c>
      <c r="K5435" s="471">
        <f>'Potential Projects'!E5436</f>
        <v>97.93862357557515</v>
      </c>
      <c r="L5435" s="476">
        <f t="shared" si="595"/>
        <v>981.00040156996397</v>
      </c>
      <c r="M5435" s="471">
        <f t="shared" si="598"/>
        <v>1591.124916816126</v>
      </c>
      <c r="N5435" s="467">
        <f t="shared" si="596"/>
        <v>0</v>
      </c>
      <c r="O5435" s="475" t="str">
        <f t="shared" si="597"/>
        <v/>
      </c>
    </row>
    <row r="5436" spans="1:15" hidden="1">
      <c r="A5436" s="475">
        <f t="shared" si="592"/>
        <v>43678</v>
      </c>
      <c r="B5436" s="475">
        <v>43692</v>
      </c>
      <c r="C5436" s="467">
        <v>11</v>
      </c>
      <c r="D5436" s="467">
        <v>1166</v>
      </c>
      <c r="E5436" s="467">
        <v>8</v>
      </c>
      <c r="F5436" s="467">
        <v>19</v>
      </c>
      <c r="G5436" s="467">
        <f t="array" ref="G5436">MAX(IF($A$2:$A$8761=A5436,$D$2:$D$8761))</f>
        <v>1656</v>
      </c>
      <c r="H5436" s="467">
        <f t="shared" si="593"/>
        <v>0</v>
      </c>
      <c r="I5436" s="475" t="str">
        <f t="shared" si="594"/>
        <v/>
      </c>
      <c r="J5436" s="471">
        <f>'Potential Projects'!D5437</f>
        <v>24.772899286626661</v>
      </c>
      <c r="K5436" s="471">
        <f>'Potential Projects'!E5437</f>
        <v>98.457256073962583</v>
      </c>
      <c r="L5436" s="476">
        <f t="shared" si="595"/>
        <v>1015.7698446394108</v>
      </c>
      <c r="M5436" s="471">
        <f t="shared" si="598"/>
        <v>1591.124916816126</v>
      </c>
      <c r="N5436" s="467">
        <f t="shared" si="596"/>
        <v>0</v>
      </c>
      <c r="O5436" s="475" t="str">
        <f t="shared" si="597"/>
        <v/>
      </c>
    </row>
    <row r="5437" spans="1:15" hidden="1">
      <c r="A5437" s="475">
        <f t="shared" si="592"/>
        <v>43678</v>
      </c>
      <c r="B5437" s="475">
        <v>43692</v>
      </c>
      <c r="C5437" s="467">
        <v>12</v>
      </c>
      <c r="D5437" s="467">
        <v>1230</v>
      </c>
      <c r="E5437" s="467">
        <v>12</v>
      </c>
      <c r="F5437" s="467">
        <v>19</v>
      </c>
      <c r="G5437" s="467">
        <f t="array" ref="G5437">MAX(IF($A$2:$A$8761=A5437,$D$2:$D$8761))</f>
        <v>1656</v>
      </c>
      <c r="H5437" s="467">
        <f t="shared" si="593"/>
        <v>0</v>
      </c>
      <c r="I5437" s="475" t="str">
        <f t="shared" si="594"/>
        <v/>
      </c>
      <c r="J5437" s="471">
        <f>'Potential Projects'!D5438</f>
        <v>20.002115847096917</v>
      </c>
      <c r="K5437" s="471">
        <f>'Potential Projects'!E5438</f>
        <v>85.298227585465483</v>
      </c>
      <c r="L5437" s="476">
        <f t="shared" si="595"/>
        <v>1093.6996565674376</v>
      </c>
      <c r="M5437" s="471">
        <f t="shared" si="598"/>
        <v>1591.124916816126</v>
      </c>
      <c r="N5437" s="467">
        <f t="shared" si="596"/>
        <v>0</v>
      </c>
      <c r="O5437" s="475" t="str">
        <f t="shared" si="597"/>
        <v/>
      </c>
    </row>
    <row r="5438" spans="1:15" hidden="1">
      <c r="A5438" s="475">
        <f t="shared" si="592"/>
        <v>43678</v>
      </c>
      <c r="B5438" s="475">
        <v>43692</v>
      </c>
      <c r="C5438" s="467">
        <v>13</v>
      </c>
      <c r="D5438" s="467">
        <v>1287</v>
      </c>
      <c r="E5438" s="467">
        <v>13</v>
      </c>
      <c r="F5438" s="467">
        <v>19</v>
      </c>
      <c r="G5438" s="467">
        <f t="array" ref="G5438">MAX(IF($A$2:$A$8761=A5438,$D$2:$D$8761))</f>
        <v>1656</v>
      </c>
      <c r="H5438" s="467">
        <f t="shared" si="593"/>
        <v>0</v>
      </c>
      <c r="I5438" s="475" t="str">
        <f t="shared" si="594"/>
        <v/>
      </c>
      <c r="J5438" s="471">
        <f>'Potential Projects'!D5439</f>
        <v>8.9279693242772229</v>
      </c>
      <c r="K5438" s="471">
        <f>'Potential Projects'!E5439</f>
        <v>61.784540905181686</v>
      </c>
      <c r="L5438" s="476">
        <f t="shared" si="595"/>
        <v>1184.287489770541</v>
      </c>
      <c r="M5438" s="471">
        <f t="shared" si="598"/>
        <v>1591.124916816126</v>
      </c>
      <c r="N5438" s="467">
        <f t="shared" si="596"/>
        <v>0</v>
      </c>
      <c r="O5438" s="475" t="str">
        <f t="shared" si="597"/>
        <v/>
      </c>
    </row>
    <row r="5439" spans="1:15" hidden="1">
      <c r="A5439" s="475">
        <f t="shared" si="592"/>
        <v>43678</v>
      </c>
      <c r="B5439" s="475">
        <v>43692</v>
      </c>
      <c r="C5439" s="467">
        <v>14</v>
      </c>
      <c r="D5439" s="467">
        <v>1342</v>
      </c>
      <c r="E5439" s="467">
        <v>9</v>
      </c>
      <c r="F5439" s="467">
        <v>19</v>
      </c>
      <c r="G5439" s="467">
        <f t="array" ref="G5439">MAX(IF($A$2:$A$8761=A5439,$D$2:$D$8761))</f>
        <v>1656</v>
      </c>
      <c r="H5439" s="467">
        <f t="shared" si="593"/>
        <v>0</v>
      </c>
      <c r="I5439" s="475" t="str">
        <f t="shared" si="594"/>
        <v/>
      </c>
      <c r="J5439" s="471">
        <f>'Potential Projects'!D5440</f>
        <v>3.1513095081605229</v>
      </c>
      <c r="K5439" s="471">
        <f>'Potential Projects'!E5440</f>
        <v>88.473384917222106</v>
      </c>
      <c r="L5439" s="476">
        <f t="shared" si="595"/>
        <v>1222.3753055746174</v>
      </c>
      <c r="M5439" s="471">
        <f t="shared" si="598"/>
        <v>1591.124916816126</v>
      </c>
      <c r="N5439" s="467">
        <f t="shared" si="596"/>
        <v>0</v>
      </c>
      <c r="O5439" s="475" t="str">
        <f t="shared" si="597"/>
        <v/>
      </c>
    </row>
    <row r="5440" spans="1:15" hidden="1">
      <c r="A5440" s="475">
        <f t="shared" si="592"/>
        <v>43678</v>
      </c>
      <c r="B5440" s="475">
        <v>43692</v>
      </c>
      <c r="C5440" s="467">
        <v>15</v>
      </c>
      <c r="D5440" s="467">
        <v>1383</v>
      </c>
      <c r="E5440" s="467">
        <v>15</v>
      </c>
      <c r="F5440" s="467">
        <v>19</v>
      </c>
      <c r="G5440" s="467">
        <f t="array" ref="G5440">MAX(IF($A$2:$A$8761=A5440,$D$2:$D$8761))</f>
        <v>1656</v>
      </c>
      <c r="H5440" s="467">
        <f t="shared" si="593"/>
        <v>0</v>
      </c>
      <c r="I5440" s="475" t="str">
        <f t="shared" si="594"/>
        <v/>
      </c>
      <c r="J5440" s="471">
        <f>'Potential Projects'!D5441</f>
        <v>3.4529301985720764</v>
      </c>
      <c r="K5440" s="471">
        <f>'Potential Projects'!E5441</f>
        <v>86.279170500967524</v>
      </c>
      <c r="L5440" s="476">
        <f t="shared" si="595"/>
        <v>1259.2678993004604</v>
      </c>
      <c r="M5440" s="471">
        <f t="shared" si="598"/>
        <v>1591.124916816126</v>
      </c>
      <c r="N5440" s="467">
        <f t="shared" si="596"/>
        <v>0</v>
      </c>
      <c r="O5440" s="475" t="str">
        <f t="shared" si="597"/>
        <v/>
      </c>
    </row>
    <row r="5441" spans="1:15" hidden="1">
      <c r="A5441" s="475">
        <f t="shared" si="592"/>
        <v>43678</v>
      </c>
      <c r="B5441" s="475">
        <v>43692</v>
      </c>
      <c r="C5441" s="467">
        <v>16</v>
      </c>
      <c r="D5441" s="467">
        <v>1371</v>
      </c>
      <c r="E5441" s="467">
        <v>17</v>
      </c>
      <c r="F5441" s="467">
        <v>20</v>
      </c>
      <c r="G5441" s="467">
        <f t="array" ref="G5441">MAX(IF($A$2:$A$8761=A5441,$D$2:$D$8761))</f>
        <v>1656</v>
      </c>
      <c r="H5441" s="467">
        <f t="shared" si="593"/>
        <v>0</v>
      </c>
      <c r="I5441" s="475" t="str">
        <f t="shared" si="594"/>
        <v/>
      </c>
      <c r="J5441" s="471">
        <f>'Potential Projects'!D5442</f>
        <v>5.4056256638547415</v>
      </c>
      <c r="K5441" s="471">
        <f>'Potential Projects'!E5442</f>
        <v>91.901991614706517</v>
      </c>
      <c r="L5441" s="476">
        <f t="shared" si="595"/>
        <v>1236.6923827214387</v>
      </c>
      <c r="M5441" s="471">
        <f t="shared" si="598"/>
        <v>1591.124916816126</v>
      </c>
      <c r="N5441" s="467">
        <f t="shared" si="596"/>
        <v>0</v>
      </c>
      <c r="O5441" s="475" t="str">
        <f t="shared" si="597"/>
        <v/>
      </c>
    </row>
    <row r="5442" spans="1:15" hidden="1">
      <c r="A5442" s="475">
        <f t="shared" ref="A5442:A5505" si="599">DATE(YEAR(B5442),MONTH(B5442),1)</f>
        <v>43678</v>
      </c>
      <c r="B5442" s="475">
        <v>43692</v>
      </c>
      <c r="C5442" s="467">
        <v>17</v>
      </c>
      <c r="D5442" s="467">
        <v>1395</v>
      </c>
      <c r="E5442" s="467">
        <v>20</v>
      </c>
      <c r="F5442" s="467">
        <v>19</v>
      </c>
      <c r="G5442" s="467">
        <f t="array" ref="G5442">MAX(IF($A$2:$A$8761=A5442,$D$2:$D$8761))</f>
        <v>1656</v>
      </c>
      <c r="H5442" s="467">
        <f t="shared" ref="H5442:H5505" si="600">IF(G5442=D5442,1,0)</f>
        <v>0</v>
      </c>
      <c r="I5442" s="475" t="str">
        <f t="shared" ref="I5442:I5505" si="601">IF(D5442=G5442,B5442,"")</f>
        <v/>
      </c>
      <c r="J5442" s="471">
        <f>'Potential Projects'!D5443</f>
        <v>3.3610406514555269</v>
      </c>
      <c r="K5442" s="471">
        <f>'Potential Projects'!E5443</f>
        <v>95.800731240593407</v>
      </c>
      <c r="L5442" s="476">
        <f t="shared" ref="L5442:L5505" si="602">D5442-E5442-F5442-J5442-K5442</f>
        <v>1256.838228107951</v>
      </c>
      <c r="M5442" s="471">
        <f t="shared" si="598"/>
        <v>1591.124916816126</v>
      </c>
      <c r="N5442" s="467">
        <f t="shared" ref="N5442:N5505" si="603">IF(M5442=L5442,1,0)</f>
        <v>0</v>
      </c>
      <c r="O5442" s="475" t="str">
        <f t="shared" ref="O5442:O5505" si="604">IF(L5442=M5442,B5442,"")</f>
        <v/>
      </c>
    </row>
    <row r="5443" spans="1:15" hidden="1">
      <c r="A5443" s="475">
        <f t="shared" si="599"/>
        <v>43678</v>
      </c>
      <c r="B5443" s="475">
        <v>43692</v>
      </c>
      <c r="C5443" s="467">
        <v>18</v>
      </c>
      <c r="D5443" s="467">
        <v>1392</v>
      </c>
      <c r="E5443" s="467">
        <v>32</v>
      </c>
      <c r="F5443" s="467">
        <v>17</v>
      </c>
      <c r="G5443" s="467">
        <f t="array" ref="G5443">MAX(IF($A$2:$A$8761=A5443,$D$2:$D$8761))</f>
        <v>1656</v>
      </c>
      <c r="H5443" s="467">
        <f t="shared" si="600"/>
        <v>0</v>
      </c>
      <c r="I5443" s="475" t="str">
        <f t="shared" si="601"/>
        <v/>
      </c>
      <c r="J5443" s="471">
        <f>'Potential Projects'!D5444</f>
        <v>1.5801825365376851</v>
      </c>
      <c r="K5443" s="471">
        <f>'Potential Projects'!E5444</f>
        <v>93.288922866050314</v>
      </c>
      <c r="L5443" s="476">
        <f t="shared" si="602"/>
        <v>1248.130894597412</v>
      </c>
      <c r="M5443" s="471">
        <f t="shared" si="598"/>
        <v>1591.124916816126</v>
      </c>
      <c r="N5443" s="467">
        <f t="shared" si="603"/>
        <v>0</v>
      </c>
      <c r="O5443" s="475" t="str">
        <f t="shared" si="604"/>
        <v/>
      </c>
    </row>
    <row r="5444" spans="1:15" hidden="1">
      <c r="A5444" s="475">
        <f t="shared" si="599"/>
        <v>43678</v>
      </c>
      <c r="B5444" s="475">
        <v>43692</v>
      </c>
      <c r="C5444" s="467">
        <v>19</v>
      </c>
      <c r="D5444" s="467">
        <v>1370</v>
      </c>
      <c r="E5444" s="467">
        <v>23</v>
      </c>
      <c r="F5444" s="467">
        <v>9</v>
      </c>
      <c r="G5444" s="467">
        <f t="array" ref="G5444">MAX(IF($A$2:$A$8761=A5444,$D$2:$D$8761))</f>
        <v>1656</v>
      </c>
      <c r="H5444" s="467">
        <f t="shared" si="600"/>
        <v>0</v>
      </c>
      <c r="I5444" s="475" t="str">
        <f t="shared" si="601"/>
        <v/>
      </c>
      <c r="J5444" s="471">
        <f>'Potential Projects'!D5445</f>
        <v>10.02618558640893</v>
      </c>
      <c r="K5444" s="471">
        <f>'Potential Projects'!E5445</f>
        <v>94.474033326166406</v>
      </c>
      <c r="L5444" s="476">
        <f t="shared" si="602"/>
        <v>1233.4997810874247</v>
      </c>
      <c r="M5444" s="471">
        <f t="shared" si="598"/>
        <v>1591.124916816126</v>
      </c>
      <c r="N5444" s="467">
        <f t="shared" si="603"/>
        <v>0</v>
      </c>
      <c r="O5444" s="475" t="str">
        <f t="shared" si="604"/>
        <v/>
      </c>
    </row>
    <row r="5445" spans="1:15" hidden="1">
      <c r="A5445" s="475">
        <f t="shared" si="599"/>
        <v>43678</v>
      </c>
      <c r="B5445" s="475">
        <v>43692</v>
      </c>
      <c r="C5445" s="467">
        <v>20</v>
      </c>
      <c r="D5445" s="467">
        <v>1304</v>
      </c>
      <c r="E5445" s="467">
        <v>29</v>
      </c>
      <c r="F5445" s="467">
        <v>1</v>
      </c>
      <c r="G5445" s="467">
        <f t="array" ref="G5445">MAX(IF($A$2:$A$8761=A5445,$D$2:$D$8761))</f>
        <v>1656</v>
      </c>
      <c r="H5445" s="467">
        <f t="shared" si="600"/>
        <v>0</v>
      </c>
      <c r="I5445" s="475" t="str">
        <f t="shared" si="601"/>
        <v/>
      </c>
      <c r="J5445" s="471">
        <f>'Potential Projects'!D5446</f>
        <v>15.514159549072232</v>
      </c>
      <c r="K5445" s="471">
        <f>'Potential Projects'!E5446</f>
        <v>84.828094657062991</v>
      </c>
      <c r="L5445" s="476">
        <f t="shared" si="602"/>
        <v>1173.6577457938647</v>
      </c>
      <c r="M5445" s="471">
        <f t="shared" si="598"/>
        <v>1591.124916816126</v>
      </c>
      <c r="N5445" s="467">
        <f t="shared" si="603"/>
        <v>0</v>
      </c>
      <c r="O5445" s="475" t="str">
        <f t="shared" si="604"/>
        <v/>
      </c>
    </row>
    <row r="5446" spans="1:15" hidden="1">
      <c r="A5446" s="475">
        <f t="shared" si="599"/>
        <v>43678</v>
      </c>
      <c r="B5446" s="475">
        <v>43692</v>
      </c>
      <c r="C5446" s="467">
        <v>21</v>
      </c>
      <c r="D5446" s="467">
        <v>1248</v>
      </c>
      <c r="E5446" s="467">
        <v>60</v>
      </c>
      <c r="F5446" s="467">
        <v>0</v>
      </c>
      <c r="G5446" s="467">
        <f t="array" ref="G5446">MAX(IF($A$2:$A$8761=A5446,$D$2:$D$8761))</f>
        <v>1656</v>
      </c>
      <c r="H5446" s="467">
        <f t="shared" si="600"/>
        <v>0</v>
      </c>
      <c r="I5446" s="475" t="str">
        <f t="shared" si="601"/>
        <v/>
      </c>
      <c r="J5446" s="471">
        <f>'Potential Projects'!D5447</f>
        <v>10.929985535396208</v>
      </c>
      <c r="K5446" s="471">
        <f>'Potential Projects'!E5447</f>
        <v>86.600675714900021</v>
      </c>
      <c r="L5446" s="476">
        <f t="shared" si="602"/>
        <v>1090.4693387497039</v>
      </c>
      <c r="M5446" s="471">
        <f t="shared" si="598"/>
        <v>1591.124916816126</v>
      </c>
      <c r="N5446" s="467">
        <f t="shared" si="603"/>
        <v>0</v>
      </c>
      <c r="O5446" s="475" t="str">
        <f t="shared" si="604"/>
        <v/>
      </c>
    </row>
    <row r="5447" spans="1:15" hidden="1">
      <c r="A5447" s="475">
        <f t="shared" si="599"/>
        <v>43678</v>
      </c>
      <c r="B5447" s="475">
        <v>43692</v>
      </c>
      <c r="C5447" s="467">
        <v>22</v>
      </c>
      <c r="D5447" s="467">
        <v>1170</v>
      </c>
      <c r="E5447" s="467">
        <v>62</v>
      </c>
      <c r="F5447" s="467">
        <v>0</v>
      </c>
      <c r="G5447" s="467">
        <f t="array" ref="G5447">MAX(IF($A$2:$A$8761=A5447,$D$2:$D$8761))</f>
        <v>1656</v>
      </c>
      <c r="H5447" s="467">
        <f t="shared" si="600"/>
        <v>0</v>
      </c>
      <c r="I5447" s="475" t="str">
        <f t="shared" si="601"/>
        <v/>
      </c>
      <c r="J5447" s="471">
        <f>'Potential Projects'!D5448</f>
        <v>5.4350528938965095</v>
      </c>
      <c r="K5447" s="471">
        <f>'Potential Projects'!E5448</f>
        <v>97.75166555579446</v>
      </c>
      <c r="L5447" s="476">
        <f t="shared" si="602"/>
        <v>1004.8132815503091</v>
      </c>
      <c r="M5447" s="471">
        <f t="shared" si="598"/>
        <v>1591.124916816126</v>
      </c>
      <c r="N5447" s="467">
        <f t="shared" si="603"/>
        <v>0</v>
      </c>
      <c r="O5447" s="475" t="str">
        <f t="shared" si="604"/>
        <v/>
      </c>
    </row>
    <row r="5448" spans="1:15" hidden="1">
      <c r="A5448" s="475">
        <f t="shared" si="599"/>
        <v>43678</v>
      </c>
      <c r="B5448" s="475">
        <v>43692</v>
      </c>
      <c r="C5448" s="467">
        <v>23</v>
      </c>
      <c r="D5448" s="467">
        <v>1082</v>
      </c>
      <c r="E5448" s="467">
        <v>54</v>
      </c>
      <c r="F5448" s="467">
        <v>0</v>
      </c>
      <c r="G5448" s="467">
        <f t="array" ref="G5448">MAX(IF($A$2:$A$8761=A5448,$D$2:$D$8761))</f>
        <v>1656</v>
      </c>
      <c r="H5448" s="467">
        <f t="shared" si="600"/>
        <v>0</v>
      </c>
      <c r="I5448" s="475" t="str">
        <f t="shared" si="601"/>
        <v/>
      </c>
      <c r="J5448" s="471">
        <f>'Potential Projects'!D5449</f>
        <v>0.62525660187838039</v>
      </c>
      <c r="K5448" s="471">
        <f>'Potential Projects'!E5449</f>
        <v>79.977355407439262</v>
      </c>
      <c r="L5448" s="476">
        <f t="shared" si="602"/>
        <v>947.39738799068232</v>
      </c>
      <c r="M5448" s="471">
        <f t="shared" si="598"/>
        <v>1591.124916816126</v>
      </c>
      <c r="N5448" s="467">
        <f t="shared" si="603"/>
        <v>0</v>
      </c>
      <c r="O5448" s="475" t="str">
        <f t="shared" si="604"/>
        <v/>
      </c>
    </row>
    <row r="5449" spans="1:15" hidden="1">
      <c r="A5449" s="475">
        <f t="shared" si="599"/>
        <v>43678</v>
      </c>
      <c r="B5449" s="475">
        <v>43692</v>
      </c>
      <c r="C5449" s="467">
        <v>24</v>
      </c>
      <c r="D5449" s="467">
        <v>959</v>
      </c>
      <c r="E5449" s="467">
        <v>58</v>
      </c>
      <c r="F5449" s="467">
        <v>0</v>
      </c>
      <c r="G5449" s="467">
        <f t="array" ref="G5449">MAX(IF($A$2:$A$8761=A5449,$D$2:$D$8761))</f>
        <v>1656</v>
      </c>
      <c r="H5449" s="467">
        <f t="shared" si="600"/>
        <v>0</v>
      </c>
      <c r="I5449" s="475" t="str">
        <f t="shared" si="601"/>
        <v/>
      </c>
      <c r="J5449" s="471">
        <f>'Potential Projects'!D5450</f>
        <v>0.62249912416540909</v>
      </c>
      <c r="K5449" s="471">
        <f>'Potential Projects'!E5450</f>
        <v>52.934151634057201</v>
      </c>
      <c r="L5449" s="476">
        <f t="shared" si="602"/>
        <v>847.44334924177736</v>
      </c>
      <c r="M5449" s="471">
        <f t="shared" si="598"/>
        <v>1591.124916816126</v>
      </c>
      <c r="N5449" s="467">
        <f t="shared" si="603"/>
        <v>0</v>
      </c>
      <c r="O5449" s="475" t="str">
        <f t="shared" si="604"/>
        <v/>
      </c>
    </row>
    <row r="5450" spans="1:15" hidden="1">
      <c r="A5450" s="475">
        <f t="shared" si="599"/>
        <v>43678</v>
      </c>
      <c r="B5450" s="475">
        <v>43693</v>
      </c>
      <c r="C5450" s="467">
        <v>1</v>
      </c>
      <c r="D5450" s="467">
        <v>920</v>
      </c>
      <c r="E5450" s="467">
        <v>51</v>
      </c>
      <c r="F5450" s="467">
        <v>0</v>
      </c>
      <c r="G5450" s="467">
        <f t="array" ref="G5450">MAX(IF($A$2:$A$8761=A5450,$D$2:$D$8761))</f>
        <v>1656</v>
      </c>
      <c r="H5450" s="467">
        <f t="shared" si="600"/>
        <v>0</v>
      </c>
      <c r="I5450" s="475" t="str">
        <f t="shared" si="601"/>
        <v/>
      </c>
      <c r="J5450" s="471">
        <f>'Potential Projects'!D5451</f>
        <v>1.7945912977093605</v>
      </c>
      <c r="K5450" s="471">
        <f>'Potential Projects'!E5451</f>
        <v>71.068297301655562</v>
      </c>
      <c r="L5450" s="476">
        <f t="shared" si="602"/>
        <v>796.13711140063504</v>
      </c>
      <c r="M5450" s="471">
        <f t="shared" si="598"/>
        <v>1591.124916816126</v>
      </c>
      <c r="N5450" s="467">
        <f t="shared" si="603"/>
        <v>0</v>
      </c>
      <c r="O5450" s="475" t="str">
        <f t="shared" si="604"/>
        <v/>
      </c>
    </row>
    <row r="5451" spans="1:15" hidden="1">
      <c r="A5451" s="475">
        <f t="shared" si="599"/>
        <v>43678</v>
      </c>
      <c r="B5451" s="475">
        <v>43693</v>
      </c>
      <c r="C5451" s="467">
        <v>2</v>
      </c>
      <c r="D5451" s="467">
        <v>857</v>
      </c>
      <c r="E5451" s="467">
        <v>42</v>
      </c>
      <c r="F5451" s="467">
        <v>0</v>
      </c>
      <c r="G5451" s="467">
        <f t="array" ref="G5451">MAX(IF($A$2:$A$8761=A5451,$D$2:$D$8761))</f>
        <v>1656</v>
      </c>
      <c r="H5451" s="467">
        <f t="shared" si="600"/>
        <v>0</v>
      </c>
      <c r="I5451" s="475" t="str">
        <f t="shared" si="601"/>
        <v/>
      </c>
      <c r="J5451" s="471">
        <f>'Potential Projects'!D5452</f>
        <v>1.6362545558910628</v>
      </c>
      <c r="K5451" s="471">
        <f>'Potential Projects'!E5452</f>
        <v>91.562494624811862</v>
      </c>
      <c r="L5451" s="476">
        <f t="shared" si="602"/>
        <v>721.80125081929714</v>
      </c>
      <c r="M5451" s="471">
        <f t="shared" si="598"/>
        <v>1591.124916816126</v>
      </c>
      <c r="N5451" s="467">
        <f t="shared" si="603"/>
        <v>0</v>
      </c>
      <c r="O5451" s="475" t="str">
        <f t="shared" si="604"/>
        <v/>
      </c>
    </row>
    <row r="5452" spans="1:15" hidden="1">
      <c r="A5452" s="475">
        <f t="shared" si="599"/>
        <v>43678</v>
      </c>
      <c r="B5452" s="475">
        <v>43693</v>
      </c>
      <c r="C5452" s="467">
        <v>3</v>
      </c>
      <c r="D5452" s="467">
        <v>847</v>
      </c>
      <c r="E5452" s="467">
        <v>80</v>
      </c>
      <c r="F5452" s="467">
        <v>0</v>
      </c>
      <c r="G5452" s="467">
        <f t="array" ref="G5452">MAX(IF($A$2:$A$8761=A5452,$D$2:$D$8761))</f>
        <v>1656</v>
      </c>
      <c r="H5452" s="467">
        <f t="shared" si="600"/>
        <v>0</v>
      </c>
      <c r="I5452" s="475" t="str">
        <f t="shared" si="601"/>
        <v/>
      </c>
      <c r="J5452" s="471">
        <f>'Potential Projects'!D5453</f>
        <v>3.2564440502956429</v>
      </c>
      <c r="K5452" s="471">
        <f>'Potential Projects'!E5453</f>
        <v>96.636957697269409</v>
      </c>
      <c r="L5452" s="476">
        <f t="shared" si="602"/>
        <v>667.10659825243499</v>
      </c>
      <c r="M5452" s="471">
        <f t="shared" si="598"/>
        <v>1591.124916816126</v>
      </c>
      <c r="N5452" s="467">
        <f t="shared" si="603"/>
        <v>0</v>
      </c>
      <c r="O5452" s="475" t="str">
        <f t="shared" si="604"/>
        <v/>
      </c>
    </row>
    <row r="5453" spans="1:15" hidden="1">
      <c r="A5453" s="475">
        <f t="shared" si="599"/>
        <v>43678</v>
      </c>
      <c r="B5453" s="475">
        <v>43693</v>
      </c>
      <c r="C5453" s="467">
        <v>4</v>
      </c>
      <c r="D5453" s="467">
        <v>833</v>
      </c>
      <c r="E5453" s="467">
        <v>92</v>
      </c>
      <c r="F5453" s="467">
        <v>0</v>
      </c>
      <c r="G5453" s="467">
        <f t="array" ref="G5453">MAX(IF($A$2:$A$8761=A5453,$D$2:$D$8761))</f>
        <v>1656</v>
      </c>
      <c r="H5453" s="467">
        <f t="shared" si="600"/>
        <v>0</v>
      </c>
      <c r="I5453" s="475" t="str">
        <f t="shared" si="601"/>
        <v/>
      </c>
      <c r="J5453" s="471">
        <f>'Potential Projects'!D5454</f>
        <v>69.945517567829256</v>
      </c>
      <c r="K5453" s="471">
        <f>'Potential Projects'!E5454</f>
        <v>57.389071812513436</v>
      </c>
      <c r="L5453" s="476">
        <f t="shared" si="602"/>
        <v>613.66541061965734</v>
      </c>
      <c r="M5453" s="471">
        <f t="shared" si="598"/>
        <v>1591.124916816126</v>
      </c>
      <c r="N5453" s="467">
        <f t="shared" si="603"/>
        <v>0</v>
      </c>
      <c r="O5453" s="475" t="str">
        <f t="shared" si="604"/>
        <v/>
      </c>
    </row>
    <row r="5454" spans="1:15" hidden="1">
      <c r="A5454" s="475">
        <f t="shared" si="599"/>
        <v>43678</v>
      </c>
      <c r="B5454" s="475">
        <v>43693</v>
      </c>
      <c r="C5454" s="467">
        <v>5</v>
      </c>
      <c r="D5454" s="467">
        <v>838</v>
      </c>
      <c r="E5454" s="467">
        <v>90</v>
      </c>
      <c r="F5454" s="467">
        <v>0</v>
      </c>
      <c r="G5454" s="467">
        <f t="array" ref="G5454">MAX(IF($A$2:$A$8761=A5454,$D$2:$D$8761))</f>
        <v>1656</v>
      </c>
      <c r="H5454" s="467">
        <f t="shared" si="600"/>
        <v>0</v>
      </c>
      <c r="I5454" s="475" t="str">
        <f t="shared" si="601"/>
        <v/>
      </c>
      <c r="J5454" s="471">
        <f>'Potential Projects'!D5455</f>
        <v>89.806194690403174</v>
      </c>
      <c r="K5454" s="471">
        <f>'Potential Projects'!E5455</f>
        <v>28.128968340141899</v>
      </c>
      <c r="L5454" s="476">
        <f t="shared" si="602"/>
        <v>630.06483696945497</v>
      </c>
      <c r="M5454" s="471">
        <f t="shared" si="598"/>
        <v>1591.124916816126</v>
      </c>
      <c r="N5454" s="467">
        <f t="shared" si="603"/>
        <v>0</v>
      </c>
      <c r="O5454" s="475" t="str">
        <f t="shared" si="604"/>
        <v/>
      </c>
    </row>
    <row r="5455" spans="1:15" hidden="1">
      <c r="A5455" s="475">
        <f t="shared" si="599"/>
        <v>43678</v>
      </c>
      <c r="B5455" s="475">
        <v>43693</v>
      </c>
      <c r="C5455" s="467">
        <v>6</v>
      </c>
      <c r="D5455" s="467">
        <v>898</v>
      </c>
      <c r="E5455" s="467">
        <v>92</v>
      </c>
      <c r="F5455" s="467">
        <v>0</v>
      </c>
      <c r="G5455" s="467">
        <f t="array" ref="G5455">MAX(IF($A$2:$A$8761=A5455,$D$2:$D$8761))</f>
        <v>1656</v>
      </c>
      <c r="H5455" s="467">
        <f t="shared" si="600"/>
        <v>0</v>
      </c>
      <c r="I5455" s="475" t="str">
        <f t="shared" si="601"/>
        <v/>
      </c>
      <c r="J5455" s="471">
        <f>'Potential Projects'!D5456</f>
        <v>101.01591824758874</v>
      </c>
      <c r="K5455" s="471">
        <f>'Potential Projects'!E5456</f>
        <v>15.601998763706728</v>
      </c>
      <c r="L5455" s="476">
        <f t="shared" si="602"/>
        <v>689.3820829887045</v>
      </c>
      <c r="M5455" s="471">
        <f t="shared" si="598"/>
        <v>1591.124916816126</v>
      </c>
      <c r="N5455" s="467">
        <f t="shared" si="603"/>
        <v>0</v>
      </c>
      <c r="O5455" s="475" t="str">
        <f t="shared" si="604"/>
        <v/>
      </c>
    </row>
    <row r="5456" spans="1:15" hidden="1">
      <c r="A5456" s="475">
        <f t="shared" si="599"/>
        <v>43678</v>
      </c>
      <c r="B5456" s="475">
        <v>43693</v>
      </c>
      <c r="C5456" s="467">
        <v>7</v>
      </c>
      <c r="D5456" s="467">
        <v>938</v>
      </c>
      <c r="E5456" s="467">
        <v>89</v>
      </c>
      <c r="F5456" s="467">
        <v>2</v>
      </c>
      <c r="G5456" s="467">
        <f t="array" ref="G5456">MAX(IF($A$2:$A$8761=A5456,$D$2:$D$8761))</f>
        <v>1656</v>
      </c>
      <c r="H5456" s="467">
        <f t="shared" si="600"/>
        <v>0</v>
      </c>
      <c r="I5456" s="475" t="str">
        <f t="shared" si="601"/>
        <v/>
      </c>
      <c r="J5456" s="471">
        <f>'Potential Projects'!D5457</f>
        <v>58.311175526562863</v>
      </c>
      <c r="K5456" s="471">
        <f>'Potential Projects'!E5457</f>
        <v>15.497959363577728</v>
      </c>
      <c r="L5456" s="476">
        <f t="shared" si="602"/>
        <v>773.19086510985937</v>
      </c>
      <c r="M5456" s="471">
        <f t="shared" si="598"/>
        <v>1591.124916816126</v>
      </c>
      <c r="N5456" s="467">
        <f t="shared" si="603"/>
        <v>0</v>
      </c>
      <c r="O5456" s="475" t="str">
        <f t="shared" si="604"/>
        <v/>
      </c>
    </row>
    <row r="5457" spans="1:15" hidden="1">
      <c r="A5457" s="475">
        <f t="shared" si="599"/>
        <v>43678</v>
      </c>
      <c r="B5457" s="475">
        <v>43693</v>
      </c>
      <c r="C5457" s="467">
        <v>8</v>
      </c>
      <c r="D5457" s="467">
        <v>1040</v>
      </c>
      <c r="E5457" s="467">
        <v>82</v>
      </c>
      <c r="F5457" s="467">
        <v>14</v>
      </c>
      <c r="G5457" s="467">
        <f t="array" ref="G5457">MAX(IF($A$2:$A$8761=A5457,$D$2:$D$8761))</f>
        <v>1656</v>
      </c>
      <c r="H5457" s="467">
        <f t="shared" si="600"/>
        <v>0</v>
      </c>
      <c r="I5457" s="475" t="str">
        <f t="shared" si="601"/>
        <v/>
      </c>
      <c r="J5457" s="471">
        <f>'Potential Projects'!D5458</f>
        <v>33.424021580840147</v>
      </c>
      <c r="K5457" s="471">
        <f>'Potential Projects'!E5458</f>
        <v>8.2730879380778326</v>
      </c>
      <c r="L5457" s="476">
        <f t="shared" si="602"/>
        <v>902.30289048108193</v>
      </c>
      <c r="M5457" s="471">
        <f t="shared" si="598"/>
        <v>1591.124916816126</v>
      </c>
      <c r="N5457" s="467">
        <f t="shared" si="603"/>
        <v>0</v>
      </c>
      <c r="O5457" s="475" t="str">
        <f t="shared" si="604"/>
        <v/>
      </c>
    </row>
    <row r="5458" spans="1:15" hidden="1">
      <c r="A5458" s="475">
        <f t="shared" si="599"/>
        <v>43678</v>
      </c>
      <c r="B5458" s="475">
        <v>43693</v>
      </c>
      <c r="C5458" s="467">
        <v>9</v>
      </c>
      <c r="D5458" s="467">
        <v>1082</v>
      </c>
      <c r="E5458" s="467">
        <v>84</v>
      </c>
      <c r="F5458" s="467">
        <v>18</v>
      </c>
      <c r="G5458" s="467">
        <f t="array" ref="G5458">MAX(IF($A$2:$A$8761=A5458,$D$2:$D$8761))</f>
        <v>1656</v>
      </c>
      <c r="H5458" s="467">
        <f t="shared" si="600"/>
        <v>0</v>
      </c>
      <c r="I5458" s="475" t="str">
        <f t="shared" si="601"/>
        <v/>
      </c>
      <c r="J5458" s="471">
        <f>'Potential Projects'!D5459</f>
        <v>25.346422585647687</v>
      </c>
      <c r="K5458" s="471">
        <f>'Potential Projects'!E5459</f>
        <v>13.111311169640937</v>
      </c>
      <c r="L5458" s="476">
        <f t="shared" si="602"/>
        <v>941.54226624471141</v>
      </c>
      <c r="M5458" s="471">
        <f t="shared" si="598"/>
        <v>1591.124916816126</v>
      </c>
      <c r="N5458" s="467">
        <f t="shared" si="603"/>
        <v>0</v>
      </c>
      <c r="O5458" s="475" t="str">
        <f t="shared" si="604"/>
        <v/>
      </c>
    </row>
    <row r="5459" spans="1:15" hidden="1">
      <c r="A5459" s="475">
        <f t="shared" si="599"/>
        <v>43678</v>
      </c>
      <c r="B5459" s="475">
        <v>43693</v>
      </c>
      <c r="C5459" s="467">
        <v>10</v>
      </c>
      <c r="D5459" s="467">
        <v>1127</v>
      </c>
      <c r="E5459" s="467">
        <v>96</v>
      </c>
      <c r="F5459" s="467">
        <v>19</v>
      </c>
      <c r="G5459" s="467">
        <f t="array" ref="G5459">MAX(IF($A$2:$A$8761=A5459,$D$2:$D$8761))</f>
        <v>1656</v>
      </c>
      <c r="H5459" s="467">
        <f t="shared" si="600"/>
        <v>0</v>
      </c>
      <c r="I5459" s="475" t="str">
        <f t="shared" si="601"/>
        <v/>
      </c>
      <c r="J5459" s="471">
        <f>'Potential Projects'!D5460</f>
        <v>12.760076547037318</v>
      </c>
      <c r="K5459" s="471">
        <f>'Potential Projects'!E5460</f>
        <v>13.533726779187271</v>
      </c>
      <c r="L5459" s="476">
        <f t="shared" si="602"/>
        <v>985.70619667377537</v>
      </c>
      <c r="M5459" s="471">
        <f t="shared" si="598"/>
        <v>1591.124916816126</v>
      </c>
      <c r="N5459" s="467">
        <f t="shared" si="603"/>
        <v>0</v>
      </c>
      <c r="O5459" s="475" t="str">
        <f t="shared" si="604"/>
        <v/>
      </c>
    </row>
    <row r="5460" spans="1:15" hidden="1">
      <c r="A5460" s="475">
        <f t="shared" si="599"/>
        <v>43678</v>
      </c>
      <c r="B5460" s="475">
        <v>43693</v>
      </c>
      <c r="C5460" s="467">
        <v>11</v>
      </c>
      <c r="D5460" s="467">
        <v>1157</v>
      </c>
      <c r="E5460" s="467">
        <v>88</v>
      </c>
      <c r="F5460" s="467">
        <v>19</v>
      </c>
      <c r="G5460" s="467">
        <f t="array" ref="G5460">MAX(IF($A$2:$A$8761=A5460,$D$2:$D$8761))</f>
        <v>1656</v>
      </c>
      <c r="H5460" s="467">
        <f t="shared" si="600"/>
        <v>0</v>
      </c>
      <c r="I5460" s="475" t="str">
        <f t="shared" si="601"/>
        <v/>
      </c>
      <c r="J5460" s="471">
        <f>'Potential Projects'!D5461</f>
        <v>6.487993911687397</v>
      </c>
      <c r="K5460" s="471">
        <f>'Potential Projects'!E5461</f>
        <v>15.142035099978498</v>
      </c>
      <c r="L5460" s="476">
        <f t="shared" si="602"/>
        <v>1028.369970988334</v>
      </c>
      <c r="M5460" s="471">
        <f t="shared" si="598"/>
        <v>1591.124916816126</v>
      </c>
      <c r="N5460" s="467">
        <f t="shared" si="603"/>
        <v>0</v>
      </c>
      <c r="O5460" s="475" t="str">
        <f t="shared" si="604"/>
        <v/>
      </c>
    </row>
    <row r="5461" spans="1:15" hidden="1">
      <c r="A5461" s="475">
        <f t="shared" si="599"/>
        <v>43678</v>
      </c>
      <c r="B5461" s="475">
        <v>43693</v>
      </c>
      <c r="C5461" s="467">
        <v>12</v>
      </c>
      <c r="D5461" s="467">
        <v>1200</v>
      </c>
      <c r="E5461" s="467">
        <v>73</v>
      </c>
      <c r="F5461" s="467">
        <v>19</v>
      </c>
      <c r="G5461" s="467">
        <f t="array" ref="G5461">MAX(IF($A$2:$A$8761=A5461,$D$2:$D$8761))</f>
        <v>1656</v>
      </c>
      <c r="H5461" s="467">
        <f t="shared" si="600"/>
        <v>0</v>
      </c>
      <c r="I5461" s="475" t="str">
        <f t="shared" si="601"/>
        <v/>
      </c>
      <c r="J5461" s="471">
        <f>'Potential Projects'!D5462</f>
        <v>3.5605891827792582</v>
      </c>
      <c r="K5461" s="471">
        <f>'Potential Projects'!E5462</f>
        <v>23.178100946033108</v>
      </c>
      <c r="L5461" s="476">
        <f t="shared" si="602"/>
        <v>1081.2613098711877</v>
      </c>
      <c r="M5461" s="471">
        <f t="shared" si="598"/>
        <v>1591.124916816126</v>
      </c>
      <c r="N5461" s="467">
        <f t="shared" si="603"/>
        <v>0</v>
      </c>
      <c r="O5461" s="475" t="str">
        <f t="shared" si="604"/>
        <v/>
      </c>
    </row>
    <row r="5462" spans="1:15" hidden="1">
      <c r="A5462" s="475">
        <f t="shared" si="599"/>
        <v>43678</v>
      </c>
      <c r="B5462" s="475">
        <v>43693</v>
      </c>
      <c r="C5462" s="467">
        <v>13</v>
      </c>
      <c r="D5462" s="467">
        <v>1249</v>
      </c>
      <c r="E5462" s="467">
        <v>66</v>
      </c>
      <c r="F5462" s="467">
        <v>20</v>
      </c>
      <c r="G5462" s="467">
        <f t="array" ref="G5462">MAX(IF($A$2:$A$8761=A5462,$D$2:$D$8761))</f>
        <v>1656</v>
      </c>
      <c r="H5462" s="467">
        <f t="shared" si="600"/>
        <v>0</v>
      </c>
      <c r="I5462" s="475" t="str">
        <f t="shared" si="601"/>
        <v/>
      </c>
      <c r="J5462" s="471">
        <f>'Potential Projects'!D5463</f>
        <v>3.5127079276885973</v>
      </c>
      <c r="K5462" s="471">
        <f>'Potential Projects'!E5463</f>
        <v>20.225885185981507</v>
      </c>
      <c r="L5462" s="476">
        <f t="shared" si="602"/>
        <v>1139.26140688633</v>
      </c>
      <c r="M5462" s="471">
        <f t="shared" si="598"/>
        <v>1591.124916816126</v>
      </c>
      <c r="N5462" s="467">
        <f t="shared" si="603"/>
        <v>0</v>
      </c>
      <c r="O5462" s="475" t="str">
        <f t="shared" si="604"/>
        <v/>
      </c>
    </row>
    <row r="5463" spans="1:15" hidden="1">
      <c r="A5463" s="475">
        <f t="shared" si="599"/>
        <v>43678</v>
      </c>
      <c r="B5463" s="475">
        <v>43693</v>
      </c>
      <c r="C5463" s="467">
        <v>14</v>
      </c>
      <c r="D5463" s="467">
        <v>1277</v>
      </c>
      <c r="E5463" s="467">
        <v>53</v>
      </c>
      <c r="F5463" s="467">
        <v>19</v>
      </c>
      <c r="G5463" s="467">
        <f t="array" ref="G5463">MAX(IF($A$2:$A$8761=A5463,$D$2:$D$8761))</f>
        <v>1656</v>
      </c>
      <c r="H5463" s="467">
        <f t="shared" si="600"/>
        <v>0</v>
      </c>
      <c r="I5463" s="475" t="str">
        <f t="shared" si="601"/>
        <v/>
      </c>
      <c r="J5463" s="471">
        <f>'Potential Projects'!D5464</f>
        <v>3.8238038000233168</v>
      </c>
      <c r="K5463" s="471">
        <f>'Potential Projects'!E5464</f>
        <v>17.77743915287035</v>
      </c>
      <c r="L5463" s="476">
        <f t="shared" si="602"/>
        <v>1183.3987570471063</v>
      </c>
      <c r="M5463" s="471">
        <f t="shared" si="598"/>
        <v>1591.124916816126</v>
      </c>
      <c r="N5463" s="467">
        <f t="shared" si="603"/>
        <v>0</v>
      </c>
      <c r="O5463" s="475" t="str">
        <f t="shared" si="604"/>
        <v/>
      </c>
    </row>
    <row r="5464" spans="1:15" hidden="1">
      <c r="A5464" s="475">
        <f t="shared" si="599"/>
        <v>43678</v>
      </c>
      <c r="B5464" s="475">
        <v>43693</v>
      </c>
      <c r="C5464" s="467">
        <v>15</v>
      </c>
      <c r="D5464" s="467">
        <v>1310</v>
      </c>
      <c r="E5464" s="467">
        <v>39</v>
      </c>
      <c r="F5464" s="467">
        <v>19</v>
      </c>
      <c r="G5464" s="467">
        <f t="array" ref="G5464">MAX(IF($A$2:$A$8761=A5464,$D$2:$D$8761))</f>
        <v>1656</v>
      </c>
      <c r="H5464" s="467">
        <f t="shared" si="600"/>
        <v>0</v>
      </c>
      <c r="I5464" s="475" t="str">
        <f t="shared" si="601"/>
        <v/>
      </c>
      <c r="J5464" s="471">
        <f>'Potential Projects'!D5465</f>
        <v>3.0286858446719913</v>
      </c>
      <c r="K5464" s="471">
        <f>'Potential Projects'!E5465</f>
        <v>20.942427219952698</v>
      </c>
      <c r="L5464" s="476">
        <f t="shared" si="602"/>
        <v>1228.0288869353753</v>
      </c>
      <c r="M5464" s="471">
        <f t="shared" si="598"/>
        <v>1591.124916816126</v>
      </c>
      <c r="N5464" s="467">
        <f t="shared" si="603"/>
        <v>0</v>
      </c>
      <c r="O5464" s="475" t="str">
        <f t="shared" si="604"/>
        <v/>
      </c>
    </row>
    <row r="5465" spans="1:15" hidden="1">
      <c r="A5465" s="475">
        <f t="shared" si="599"/>
        <v>43678</v>
      </c>
      <c r="B5465" s="475">
        <v>43693</v>
      </c>
      <c r="C5465" s="467">
        <v>16</v>
      </c>
      <c r="D5465" s="467">
        <v>1310</v>
      </c>
      <c r="E5465" s="467">
        <v>33</v>
      </c>
      <c r="F5465" s="467">
        <v>19</v>
      </c>
      <c r="G5465" s="467">
        <f t="array" ref="G5465">MAX(IF($A$2:$A$8761=A5465,$D$2:$D$8761))</f>
        <v>1656</v>
      </c>
      <c r="H5465" s="467">
        <f t="shared" si="600"/>
        <v>0</v>
      </c>
      <c r="I5465" s="475" t="str">
        <f t="shared" si="601"/>
        <v/>
      </c>
      <c r="J5465" s="471">
        <f>'Potential Projects'!D5466</f>
        <v>6.049356543344345</v>
      </c>
      <c r="K5465" s="471">
        <f>'Potential Projects'!E5466</f>
        <v>15.63328880885831</v>
      </c>
      <c r="L5465" s="476">
        <f t="shared" si="602"/>
        <v>1236.3173546477974</v>
      </c>
      <c r="M5465" s="471">
        <f t="shared" si="598"/>
        <v>1591.124916816126</v>
      </c>
      <c r="N5465" s="467">
        <f t="shared" si="603"/>
        <v>0</v>
      </c>
      <c r="O5465" s="475" t="str">
        <f t="shared" si="604"/>
        <v/>
      </c>
    </row>
    <row r="5466" spans="1:15" hidden="1">
      <c r="A5466" s="475">
        <f t="shared" si="599"/>
        <v>43678</v>
      </c>
      <c r="B5466" s="475">
        <v>43693</v>
      </c>
      <c r="C5466" s="467">
        <v>17</v>
      </c>
      <c r="D5466" s="467">
        <v>1305</v>
      </c>
      <c r="E5466" s="467">
        <v>34</v>
      </c>
      <c r="F5466" s="467">
        <v>18</v>
      </c>
      <c r="G5466" s="467">
        <f t="array" ref="G5466">MAX(IF($A$2:$A$8761=A5466,$D$2:$D$8761))</f>
        <v>1656</v>
      </c>
      <c r="H5466" s="467">
        <f t="shared" si="600"/>
        <v>0</v>
      </c>
      <c r="I5466" s="475" t="str">
        <f t="shared" si="601"/>
        <v/>
      </c>
      <c r="J5466" s="471">
        <f>'Potential Projects'!D5467</f>
        <v>9.0767126163753584</v>
      </c>
      <c r="K5466" s="471">
        <f>'Potential Projects'!E5467</f>
        <v>15.769400505267683</v>
      </c>
      <c r="L5466" s="476">
        <f t="shared" si="602"/>
        <v>1228.1538868783571</v>
      </c>
      <c r="M5466" s="471">
        <f t="shared" si="598"/>
        <v>1591.124916816126</v>
      </c>
      <c r="N5466" s="467">
        <f t="shared" si="603"/>
        <v>0</v>
      </c>
      <c r="O5466" s="475" t="str">
        <f t="shared" si="604"/>
        <v/>
      </c>
    </row>
    <row r="5467" spans="1:15" hidden="1">
      <c r="A5467" s="475">
        <f t="shared" si="599"/>
        <v>43678</v>
      </c>
      <c r="B5467" s="475">
        <v>43693</v>
      </c>
      <c r="C5467" s="467">
        <v>18</v>
      </c>
      <c r="D5467" s="467">
        <v>1274</v>
      </c>
      <c r="E5467" s="467">
        <v>28</v>
      </c>
      <c r="F5467" s="467">
        <v>13</v>
      </c>
      <c r="G5467" s="467">
        <f t="array" ref="G5467">MAX(IF($A$2:$A$8761=A5467,$D$2:$D$8761))</f>
        <v>1656</v>
      </c>
      <c r="H5467" s="467">
        <f t="shared" si="600"/>
        <v>0</v>
      </c>
      <c r="I5467" s="475" t="str">
        <f t="shared" si="601"/>
        <v/>
      </c>
      <c r="J5467" s="471">
        <f>'Potential Projects'!D5468</f>
        <v>10.417902081358411</v>
      </c>
      <c r="K5467" s="471">
        <f>'Potential Projects'!E5468</f>
        <v>18.885106751236293</v>
      </c>
      <c r="L5467" s="476">
        <f t="shared" si="602"/>
        <v>1203.6969911674055</v>
      </c>
      <c r="M5467" s="471">
        <f t="shared" si="598"/>
        <v>1591.124916816126</v>
      </c>
      <c r="N5467" s="467">
        <f t="shared" si="603"/>
        <v>0</v>
      </c>
      <c r="O5467" s="475" t="str">
        <f t="shared" si="604"/>
        <v/>
      </c>
    </row>
    <row r="5468" spans="1:15" hidden="1">
      <c r="A5468" s="475">
        <f t="shared" si="599"/>
        <v>43678</v>
      </c>
      <c r="B5468" s="475">
        <v>43693</v>
      </c>
      <c r="C5468" s="467">
        <v>19</v>
      </c>
      <c r="D5468" s="467">
        <v>1224</v>
      </c>
      <c r="E5468" s="467">
        <v>31</v>
      </c>
      <c r="F5468" s="467">
        <v>4</v>
      </c>
      <c r="G5468" s="467">
        <f t="array" ref="G5468">MAX(IF($A$2:$A$8761=A5468,$D$2:$D$8761))</f>
        <v>1656</v>
      </c>
      <c r="H5468" s="467">
        <f t="shared" si="600"/>
        <v>0</v>
      </c>
      <c r="I5468" s="475" t="str">
        <f t="shared" si="601"/>
        <v/>
      </c>
      <c r="J5468" s="471">
        <f>'Potential Projects'!D5469</f>
        <v>24.404813354666008</v>
      </c>
      <c r="K5468" s="471">
        <f>'Potential Projects'!E5469</f>
        <v>22.905095302085574</v>
      </c>
      <c r="L5468" s="476">
        <f t="shared" si="602"/>
        <v>1141.6900913432485</v>
      </c>
      <c r="M5468" s="471">
        <f t="shared" si="598"/>
        <v>1591.124916816126</v>
      </c>
      <c r="N5468" s="467">
        <f t="shared" si="603"/>
        <v>0</v>
      </c>
      <c r="O5468" s="475" t="str">
        <f t="shared" si="604"/>
        <v/>
      </c>
    </row>
    <row r="5469" spans="1:15" hidden="1">
      <c r="A5469" s="475">
        <f t="shared" si="599"/>
        <v>43678</v>
      </c>
      <c r="B5469" s="475">
        <v>43693</v>
      </c>
      <c r="C5469" s="467">
        <v>20</v>
      </c>
      <c r="D5469" s="467">
        <v>1185</v>
      </c>
      <c r="E5469" s="467">
        <v>38</v>
      </c>
      <c r="F5469" s="467">
        <v>0</v>
      </c>
      <c r="G5469" s="467">
        <f t="array" ref="G5469">MAX(IF($A$2:$A$8761=A5469,$D$2:$D$8761))</f>
        <v>1656</v>
      </c>
      <c r="H5469" s="467">
        <f t="shared" si="600"/>
        <v>0</v>
      </c>
      <c r="I5469" s="475" t="str">
        <f t="shared" si="601"/>
        <v/>
      </c>
      <c r="J5469" s="471">
        <f>'Potential Projects'!D5470</f>
        <v>28.479122303530922</v>
      </c>
      <c r="K5469" s="471">
        <f>'Potential Projects'!E5470</f>
        <v>43.79041818963664</v>
      </c>
      <c r="L5469" s="476">
        <f t="shared" si="602"/>
        <v>1074.7304595068324</v>
      </c>
      <c r="M5469" s="471">
        <f t="shared" si="598"/>
        <v>1591.124916816126</v>
      </c>
      <c r="N5469" s="467">
        <f t="shared" si="603"/>
        <v>0</v>
      </c>
      <c r="O5469" s="475" t="str">
        <f t="shared" si="604"/>
        <v/>
      </c>
    </row>
    <row r="5470" spans="1:15" hidden="1">
      <c r="A5470" s="475">
        <f t="shared" si="599"/>
        <v>43678</v>
      </c>
      <c r="B5470" s="475">
        <v>43693</v>
      </c>
      <c r="C5470" s="467">
        <v>21</v>
      </c>
      <c r="D5470" s="467">
        <v>1152</v>
      </c>
      <c r="E5470" s="467">
        <v>28</v>
      </c>
      <c r="F5470" s="467">
        <v>0</v>
      </c>
      <c r="G5470" s="467">
        <f t="array" ref="G5470">MAX(IF($A$2:$A$8761=A5470,$D$2:$D$8761))</f>
        <v>1656</v>
      </c>
      <c r="H5470" s="467">
        <f t="shared" si="600"/>
        <v>0</v>
      </c>
      <c r="I5470" s="475" t="str">
        <f t="shared" si="601"/>
        <v/>
      </c>
      <c r="J5470" s="471">
        <f>'Potential Projects'!D5471</f>
        <v>13.834642685195924</v>
      </c>
      <c r="K5470" s="471">
        <f>'Potential Projects'!E5471</f>
        <v>36.823689636637283</v>
      </c>
      <c r="L5470" s="476">
        <f t="shared" si="602"/>
        <v>1073.3416676781669</v>
      </c>
      <c r="M5470" s="471">
        <f t="shared" si="598"/>
        <v>1591.124916816126</v>
      </c>
      <c r="N5470" s="467">
        <f t="shared" si="603"/>
        <v>0</v>
      </c>
      <c r="O5470" s="475" t="str">
        <f t="shared" si="604"/>
        <v/>
      </c>
    </row>
    <row r="5471" spans="1:15" hidden="1">
      <c r="A5471" s="475">
        <f t="shared" si="599"/>
        <v>43678</v>
      </c>
      <c r="B5471" s="475">
        <v>43693</v>
      </c>
      <c r="C5471" s="467">
        <v>22</v>
      </c>
      <c r="D5471" s="467">
        <v>1111</v>
      </c>
      <c r="E5471" s="467">
        <v>51</v>
      </c>
      <c r="F5471" s="467">
        <v>0</v>
      </c>
      <c r="G5471" s="467">
        <f t="array" ref="G5471">MAX(IF($A$2:$A$8761=A5471,$D$2:$D$8761))</f>
        <v>1656</v>
      </c>
      <c r="H5471" s="467">
        <f t="shared" si="600"/>
        <v>0</v>
      </c>
      <c r="I5471" s="475" t="str">
        <f t="shared" si="601"/>
        <v/>
      </c>
      <c r="J5471" s="471">
        <f>'Potential Projects'!D5472</f>
        <v>11.88166277733777</v>
      </c>
      <c r="K5471" s="471">
        <f>'Potential Projects'!E5472</f>
        <v>11.794000268759408</v>
      </c>
      <c r="L5471" s="476">
        <f t="shared" si="602"/>
        <v>1036.3243369539027</v>
      </c>
      <c r="M5471" s="471">
        <f t="shared" si="598"/>
        <v>1591.124916816126</v>
      </c>
      <c r="N5471" s="467">
        <f t="shared" si="603"/>
        <v>0</v>
      </c>
      <c r="O5471" s="475" t="str">
        <f t="shared" si="604"/>
        <v/>
      </c>
    </row>
    <row r="5472" spans="1:15" hidden="1">
      <c r="A5472" s="475">
        <f t="shared" si="599"/>
        <v>43678</v>
      </c>
      <c r="B5472" s="475">
        <v>43693</v>
      </c>
      <c r="C5472" s="467">
        <v>23</v>
      </c>
      <c r="D5472" s="467">
        <v>1014</v>
      </c>
      <c r="E5472" s="467">
        <v>64</v>
      </c>
      <c r="F5472" s="467">
        <v>0</v>
      </c>
      <c r="G5472" s="467">
        <f t="array" ref="G5472">MAX(IF($A$2:$A$8761=A5472,$D$2:$D$8761))</f>
        <v>1656</v>
      </c>
      <c r="H5472" s="467">
        <f t="shared" si="600"/>
        <v>0</v>
      </c>
      <c r="I5472" s="475" t="str">
        <f t="shared" si="601"/>
        <v/>
      </c>
      <c r="J5472" s="471">
        <f>'Potential Projects'!D5473</f>
        <v>82.597496724189085</v>
      </c>
      <c r="K5472" s="471">
        <f>'Potential Projects'!E5473</f>
        <v>10.989063857235003</v>
      </c>
      <c r="L5472" s="476">
        <f t="shared" si="602"/>
        <v>856.41343941857588</v>
      </c>
      <c r="M5472" s="471">
        <f t="shared" si="598"/>
        <v>1591.124916816126</v>
      </c>
      <c r="N5472" s="467">
        <f t="shared" si="603"/>
        <v>0</v>
      </c>
      <c r="O5472" s="475" t="str">
        <f t="shared" si="604"/>
        <v/>
      </c>
    </row>
    <row r="5473" spans="1:15" hidden="1">
      <c r="A5473" s="475">
        <f t="shared" si="599"/>
        <v>43678</v>
      </c>
      <c r="B5473" s="475">
        <v>43693</v>
      </c>
      <c r="C5473" s="467">
        <v>24</v>
      </c>
      <c r="D5473" s="467">
        <v>941</v>
      </c>
      <c r="E5473" s="467">
        <v>58</v>
      </c>
      <c r="F5473" s="467">
        <v>0</v>
      </c>
      <c r="G5473" s="467">
        <f t="array" ref="G5473">MAX(IF($A$2:$A$8761=A5473,$D$2:$D$8761))</f>
        <v>1656</v>
      </c>
      <c r="H5473" s="467">
        <f t="shared" si="600"/>
        <v>0</v>
      </c>
      <c r="I5473" s="475" t="str">
        <f t="shared" si="601"/>
        <v/>
      </c>
      <c r="J5473" s="471">
        <f>'Potential Projects'!D5474</f>
        <v>77.537729475612096</v>
      </c>
      <c r="K5473" s="471">
        <f>'Potential Projects'!E5474</f>
        <v>16.913833906686733</v>
      </c>
      <c r="L5473" s="476">
        <f t="shared" si="602"/>
        <v>788.54843661770121</v>
      </c>
      <c r="M5473" s="471">
        <f t="shared" si="598"/>
        <v>1591.124916816126</v>
      </c>
      <c r="N5473" s="467">
        <f t="shared" si="603"/>
        <v>0</v>
      </c>
      <c r="O5473" s="475" t="str">
        <f t="shared" si="604"/>
        <v/>
      </c>
    </row>
    <row r="5474" spans="1:15" hidden="1">
      <c r="A5474" s="475">
        <f t="shared" si="599"/>
        <v>43678</v>
      </c>
      <c r="B5474" s="475">
        <v>43694</v>
      </c>
      <c r="C5474" s="467">
        <v>1</v>
      </c>
      <c r="D5474" s="467">
        <v>903</v>
      </c>
      <c r="E5474" s="467">
        <v>72</v>
      </c>
      <c r="F5474" s="467">
        <v>0</v>
      </c>
      <c r="G5474" s="467">
        <f t="array" ref="G5474">MAX(IF($A$2:$A$8761=A5474,$D$2:$D$8761))</f>
        <v>1656</v>
      </c>
      <c r="H5474" s="467">
        <f t="shared" si="600"/>
        <v>0</v>
      </c>
      <c r="I5474" s="475" t="str">
        <f t="shared" si="601"/>
        <v/>
      </c>
      <c r="J5474" s="471">
        <f>'Potential Projects'!D5475</f>
        <v>38.268832053374993</v>
      </c>
      <c r="K5474" s="471">
        <f>'Potential Projects'!E5475</f>
        <v>11.071982476886692</v>
      </c>
      <c r="L5474" s="476">
        <f t="shared" si="602"/>
        <v>781.6591854697383</v>
      </c>
      <c r="M5474" s="471">
        <f t="shared" si="598"/>
        <v>1591.124916816126</v>
      </c>
      <c r="N5474" s="467">
        <f t="shared" si="603"/>
        <v>0</v>
      </c>
      <c r="O5474" s="475" t="str">
        <f t="shared" si="604"/>
        <v/>
      </c>
    </row>
    <row r="5475" spans="1:15" hidden="1">
      <c r="A5475" s="475">
        <f t="shared" si="599"/>
        <v>43678</v>
      </c>
      <c r="B5475" s="475">
        <v>43694</v>
      </c>
      <c r="C5475" s="467">
        <v>2</v>
      </c>
      <c r="D5475" s="467">
        <v>830</v>
      </c>
      <c r="E5475" s="467">
        <v>47</v>
      </c>
      <c r="F5475" s="467">
        <v>0</v>
      </c>
      <c r="G5475" s="467">
        <f t="array" ref="G5475">MAX(IF($A$2:$A$8761=A5475,$D$2:$D$8761))</f>
        <v>1656</v>
      </c>
      <c r="H5475" s="467">
        <f t="shared" si="600"/>
        <v>0</v>
      </c>
      <c r="I5475" s="475" t="str">
        <f t="shared" si="601"/>
        <v/>
      </c>
      <c r="J5475" s="471">
        <f>'Potential Projects'!D5476</f>
        <v>26.182308396517417</v>
      </c>
      <c r="K5475" s="471">
        <f>'Potential Projects'!E5476</f>
        <v>13.569710331111589</v>
      </c>
      <c r="L5475" s="476">
        <f t="shared" si="602"/>
        <v>743.24798127237102</v>
      </c>
      <c r="M5475" s="471">
        <f t="shared" ref="M5475:M5538" si="605">MAX($L$5090:$L$5833)</f>
        <v>1591.124916816126</v>
      </c>
      <c r="N5475" s="467">
        <f t="shared" si="603"/>
        <v>0</v>
      </c>
      <c r="O5475" s="475" t="str">
        <f t="shared" si="604"/>
        <v/>
      </c>
    </row>
    <row r="5476" spans="1:15" hidden="1">
      <c r="A5476" s="475">
        <f t="shared" si="599"/>
        <v>43678</v>
      </c>
      <c r="B5476" s="475">
        <v>43694</v>
      </c>
      <c r="C5476" s="467">
        <v>3</v>
      </c>
      <c r="D5476" s="467">
        <v>822</v>
      </c>
      <c r="E5476" s="467">
        <v>18</v>
      </c>
      <c r="F5476" s="467">
        <v>0</v>
      </c>
      <c r="G5476" s="467">
        <f t="array" ref="G5476">MAX(IF($A$2:$A$8761=A5476,$D$2:$D$8761))</f>
        <v>1656</v>
      </c>
      <c r="H5476" s="467">
        <f t="shared" si="600"/>
        <v>0</v>
      </c>
      <c r="I5476" s="475" t="str">
        <f t="shared" si="601"/>
        <v/>
      </c>
      <c r="J5476" s="471">
        <f>'Potential Projects'!D5477</f>
        <v>23.503018520617637</v>
      </c>
      <c r="K5476" s="471">
        <f>'Potential Projects'!E5477</f>
        <v>21.008136314771015</v>
      </c>
      <c r="L5476" s="476">
        <f t="shared" si="602"/>
        <v>759.48884516461135</v>
      </c>
      <c r="M5476" s="471">
        <f t="shared" si="605"/>
        <v>1591.124916816126</v>
      </c>
      <c r="N5476" s="467">
        <f t="shared" si="603"/>
        <v>0</v>
      </c>
      <c r="O5476" s="475" t="str">
        <f t="shared" si="604"/>
        <v/>
      </c>
    </row>
    <row r="5477" spans="1:15" hidden="1">
      <c r="A5477" s="475">
        <f t="shared" si="599"/>
        <v>43678</v>
      </c>
      <c r="B5477" s="475">
        <v>43694</v>
      </c>
      <c r="C5477" s="467">
        <v>4</v>
      </c>
      <c r="D5477" s="467">
        <v>819</v>
      </c>
      <c r="E5477" s="467">
        <v>43</v>
      </c>
      <c r="F5477" s="467">
        <v>0</v>
      </c>
      <c r="G5477" s="467">
        <f t="array" ref="G5477">MAX(IF($A$2:$A$8761=A5477,$D$2:$D$8761))</f>
        <v>1656</v>
      </c>
      <c r="H5477" s="467">
        <f t="shared" si="600"/>
        <v>0</v>
      </c>
      <c r="I5477" s="475" t="str">
        <f t="shared" si="601"/>
        <v/>
      </c>
      <c r="J5477" s="471">
        <f>'Potential Projects'!D5478</f>
        <v>99.6858270906516</v>
      </c>
      <c r="K5477" s="471">
        <f>'Potential Projects'!E5478</f>
        <v>33.93405396688884</v>
      </c>
      <c r="L5477" s="476">
        <f t="shared" si="602"/>
        <v>642.38011894245949</v>
      </c>
      <c r="M5477" s="471">
        <f t="shared" si="605"/>
        <v>1591.124916816126</v>
      </c>
      <c r="N5477" s="467">
        <f t="shared" si="603"/>
        <v>0</v>
      </c>
      <c r="O5477" s="475" t="str">
        <f t="shared" si="604"/>
        <v/>
      </c>
    </row>
    <row r="5478" spans="1:15" hidden="1">
      <c r="A5478" s="475">
        <f t="shared" si="599"/>
        <v>43678</v>
      </c>
      <c r="B5478" s="475">
        <v>43694</v>
      </c>
      <c r="C5478" s="467">
        <v>5</v>
      </c>
      <c r="D5478" s="467">
        <v>809</v>
      </c>
      <c r="E5478" s="467">
        <v>66</v>
      </c>
      <c r="F5478" s="467">
        <v>0</v>
      </c>
      <c r="G5478" s="467">
        <f t="array" ref="G5478">MAX(IF($A$2:$A$8761=A5478,$D$2:$D$8761))</f>
        <v>1656</v>
      </c>
      <c r="H5478" s="467">
        <f t="shared" si="600"/>
        <v>0</v>
      </c>
      <c r="I5478" s="475" t="str">
        <f t="shared" si="601"/>
        <v/>
      </c>
      <c r="J5478" s="471">
        <f>'Potential Projects'!D5479</f>
        <v>83.427262404459412</v>
      </c>
      <c r="K5478" s="471">
        <f>'Potential Projects'!E5479</f>
        <v>40.386061277144698</v>
      </c>
      <c r="L5478" s="476">
        <f t="shared" si="602"/>
        <v>619.18667631839594</v>
      </c>
      <c r="M5478" s="471">
        <f t="shared" si="605"/>
        <v>1591.124916816126</v>
      </c>
      <c r="N5478" s="467">
        <f t="shared" si="603"/>
        <v>0</v>
      </c>
      <c r="O5478" s="475" t="str">
        <f t="shared" si="604"/>
        <v/>
      </c>
    </row>
    <row r="5479" spans="1:15" hidden="1">
      <c r="A5479" s="475">
        <f t="shared" si="599"/>
        <v>43678</v>
      </c>
      <c r="B5479" s="475">
        <v>43694</v>
      </c>
      <c r="C5479" s="467">
        <v>6</v>
      </c>
      <c r="D5479" s="467">
        <v>802</v>
      </c>
      <c r="E5479" s="467">
        <v>34</v>
      </c>
      <c r="F5479" s="467">
        <v>0</v>
      </c>
      <c r="G5479" s="467">
        <f t="array" ref="G5479">MAX(IF($A$2:$A$8761=A5479,$D$2:$D$8761))</f>
        <v>1656</v>
      </c>
      <c r="H5479" s="467">
        <f t="shared" si="600"/>
        <v>0</v>
      </c>
      <c r="I5479" s="475" t="str">
        <f t="shared" si="601"/>
        <v/>
      </c>
      <c r="J5479" s="471">
        <f>'Potential Projects'!D5480</f>
        <v>107.95440714327776</v>
      </c>
      <c r="K5479" s="471">
        <f>'Potential Projects'!E5480</f>
        <v>39.394949096968396</v>
      </c>
      <c r="L5479" s="476">
        <f t="shared" si="602"/>
        <v>620.65064375975385</v>
      </c>
      <c r="M5479" s="471">
        <f t="shared" si="605"/>
        <v>1591.124916816126</v>
      </c>
      <c r="N5479" s="467">
        <f t="shared" si="603"/>
        <v>0</v>
      </c>
      <c r="O5479" s="475" t="str">
        <f t="shared" si="604"/>
        <v/>
      </c>
    </row>
    <row r="5480" spans="1:15" hidden="1">
      <c r="A5480" s="475">
        <f t="shared" si="599"/>
        <v>43678</v>
      </c>
      <c r="B5480" s="475">
        <v>43694</v>
      </c>
      <c r="C5480" s="467">
        <v>7</v>
      </c>
      <c r="D5480" s="467">
        <v>835</v>
      </c>
      <c r="E5480" s="467">
        <v>37</v>
      </c>
      <c r="F5480" s="467">
        <v>2</v>
      </c>
      <c r="G5480" s="467">
        <f t="array" ref="G5480">MAX(IF($A$2:$A$8761=A5480,$D$2:$D$8761))</f>
        <v>1656</v>
      </c>
      <c r="H5480" s="467">
        <f t="shared" si="600"/>
        <v>0</v>
      </c>
      <c r="I5480" s="475" t="str">
        <f t="shared" si="601"/>
        <v/>
      </c>
      <c r="J5480" s="471">
        <f>'Potential Projects'!D5481</f>
        <v>64.002758308939931</v>
      </c>
      <c r="K5480" s="471">
        <f>'Potential Projects'!E5481</f>
        <v>19.754970006450225</v>
      </c>
      <c r="L5480" s="476">
        <f t="shared" si="602"/>
        <v>712.24227168460982</v>
      </c>
      <c r="M5480" s="471">
        <f t="shared" si="605"/>
        <v>1591.124916816126</v>
      </c>
      <c r="N5480" s="467">
        <f t="shared" si="603"/>
        <v>0</v>
      </c>
      <c r="O5480" s="475" t="str">
        <f t="shared" si="604"/>
        <v/>
      </c>
    </row>
    <row r="5481" spans="1:15" hidden="1">
      <c r="A5481" s="475">
        <f t="shared" si="599"/>
        <v>43678</v>
      </c>
      <c r="B5481" s="475">
        <v>43694</v>
      </c>
      <c r="C5481" s="467">
        <v>8</v>
      </c>
      <c r="D5481" s="467">
        <v>875</v>
      </c>
      <c r="E5481" s="467">
        <v>35</v>
      </c>
      <c r="F5481" s="467">
        <v>9</v>
      </c>
      <c r="G5481" s="467">
        <f t="array" ref="G5481">MAX(IF($A$2:$A$8761=A5481,$D$2:$D$8761))</f>
        <v>1656</v>
      </c>
      <c r="H5481" s="467">
        <f t="shared" si="600"/>
        <v>0</v>
      </c>
      <c r="I5481" s="475" t="str">
        <f t="shared" si="601"/>
        <v/>
      </c>
      <c r="J5481" s="471">
        <f>'Potential Projects'!D5482</f>
        <v>17.627969904351101</v>
      </c>
      <c r="K5481" s="471">
        <f>'Potential Projects'!E5482</f>
        <v>10.439923564824769</v>
      </c>
      <c r="L5481" s="476">
        <f t="shared" si="602"/>
        <v>802.93210653082417</v>
      </c>
      <c r="M5481" s="471">
        <f t="shared" si="605"/>
        <v>1591.124916816126</v>
      </c>
      <c r="N5481" s="467">
        <f t="shared" si="603"/>
        <v>0</v>
      </c>
      <c r="O5481" s="475" t="str">
        <f t="shared" si="604"/>
        <v/>
      </c>
    </row>
    <row r="5482" spans="1:15" hidden="1">
      <c r="A5482" s="475">
        <f t="shared" si="599"/>
        <v>43678</v>
      </c>
      <c r="B5482" s="475">
        <v>43694</v>
      </c>
      <c r="C5482" s="467">
        <v>9</v>
      </c>
      <c r="D5482" s="467">
        <v>949</v>
      </c>
      <c r="E5482" s="467">
        <v>34</v>
      </c>
      <c r="F5482" s="467">
        <v>15</v>
      </c>
      <c r="G5482" s="467">
        <f t="array" ref="G5482">MAX(IF($A$2:$A$8761=A5482,$D$2:$D$8761))</f>
        <v>1656</v>
      </c>
      <c r="H5482" s="467">
        <f t="shared" si="600"/>
        <v>0</v>
      </c>
      <c r="I5482" s="475" t="str">
        <f t="shared" si="601"/>
        <v/>
      </c>
      <c r="J5482" s="471">
        <f>'Potential Projects'!D5483</f>
        <v>18.488274199054906</v>
      </c>
      <c r="K5482" s="471">
        <f>'Potential Projects'!E5483</f>
        <v>7.9766147602666093</v>
      </c>
      <c r="L5482" s="476">
        <f t="shared" si="602"/>
        <v>873.53511104067854</v>
      </c>
      <c r="M5482" s="471">
        <f t="shared" si="605"/>
        <v>1591.124916816126</v>
      </c>
      <c r="N5482" s="467">
        <f t="shared" si="603"/>
        <v>0</v>
      </c>
      <c r="O5482" s="475" t="str">
        <f t="shared" si="604"/>
        <v/>
      </c>
    </row>
    <row r="5483" spans="1:15" hidden="1">
      <c r="A5483" s="475">
        <f t="shared" si="599"/>
        <v>43678</v>
      </c>
      <c r="B5483" s="475">
        <v>43694</v>
      </c>
      <c r="C5483" s="467">
        <v>10</v>
      </c>
      <c r="D5483" s="467">
        <v>1034</v>
      </c>
      <c r="E5483" s="467">
        <v>27</v>
      </c>
      <c r="F5483" s="467">
        <v>16</v>
      </c>
      <c r="G5483" s="467">
        <f t="array" ref="G5483">MAX(IF($A$2:$A$8761=A5483,$D$2:$D$8761))</f>
        <v>1656</v>
      </c>
      <c r="H5483" s="467">
        <f t="shared" si="600"/>
        <v>0</v>
      </c>
      <c r="I5483" s="475" t="str">
        <f t="shared" si="601"/>
        <v/>
      </c>
      <c r="J5483" s="471">
        <f>'Potential Projects'!D5484</f>
        <v>14.550281008269549</v>
      </c>
      <c r="K5483" s="471">
        <f>'Potential Projects'!E5484</f>
        <v>9.8250741775962158</v>
      </c>
      <c r="L5483" s="476">
        <f t="shared" si="602"/>
        <v>966.62464481413429</v>
      </c>
      <c r="M5483" s="471">
        <f t="shared" si="605"/>
        <v>1591.124916816126</v>
      </c>
      <c r="N5483" s="467">
        <f t="shared" si="603"/>
        <v>0</v>
      </c>
      <c r="O5483" s="475" t="str">
        <f t="shared" si="604"/>
        <v/>
      </c>
    </row>
    <row r="5484" spans="1:15" hidden="1">
      <c r="A5484" s="475">
        <f t="shared" si="599"/>
        <v>43678</v>
      </c>
      <c r="B5484" s="475">
        <v>43694</v>
      </c>
      <c r="C5484" s="467">
        <v>11</v>
      </c>
      <c r="D5484" s="467">
        <v>1081</v>
      </c>
      <c r="E5484" s="467">
        <v>18</v>
      </c>
      <c r="F5484" s="467">
        <v>18</v>
      </c>
      <c r="G5484" s="467">
        <f t="array" ref="G5484">MAX(IF($A$2:$A$8761=A5484,$D$2:$D$8761))</f>
        <v>1656</v>
      </c>
      <c r="H5484" s="467">
        <f t="shared" si="600"/>
        <v>0</v>
      </c>
      <c r="I5484" s="475" t="str">
        <f t="shared" si="601"/>
        <v/>
      </c>
      <c r="J5484" s="471">
        <f>'Potential Projects'!D5485</f>
        <v>14.981232439666735</v>
      </c>
      <c r="K5484" s="471">
        <f>'Potential Projects'!E5485</f>
        <v>11.144731831864114</v>
      </c>
      <c r="L5484" s="476">
        <f t="shared" si="602"/>
        <v>1018.8740357284693</v>
      </c>
      <c r="M5484" s="471">
        <f t="shared" si="605"/>
        <v>1591.124916816126</v>
      </c>
      <c r="N5484" s="467">
        <f t="shared" si="603"/>
        <v>0</v>
      </c>
      <c r="O5484" s="475" t="str">
        <f t="shared" si="604"/>
        <v/>
      </c>
    </row>
    <row r="5485" spans="1:15" hidden="1">
      <c r="A5485" s="475">
        <f t="shared" si="599"/>
        <v>43678</v>
      </c>
      <c r="B5485" s="475">
        <v>43694</v>
      </c>
      <c r="C5485" s="467">
        <v>12</v>
      </c>
      <c r="D5485" s="467">
        <v>1074</v>
      </c>
      <c r="E5485" s="467">
        <v>21</v>
      </c>
      <c r="F5485" s="467">
        <v>19</v>
      </c>
      <c r="G5485" s="467">
        <f t="array" ref="G5485">MAX(IF($A$2:$A$8761=A5485,$D$2:$D$8761))</f>
        <v>1656</v>
      </c>
      <c r="H5485" s="467">
        <f t="shared" si="600"/>
        <v>0</v>
      </c>
      <c r="I5485" s="475" t="str">
        <f t="shared" si="601"/>
        <v/>
      </c>
      <c r="J5485" s="471">
        <f>'Potential Projects'!D5486</f>
        <v>13.113228745903019</v>
      </c>
      <c r="K5485" s="471">
        <f>'Potential Projects'!E5486</f>
        <v>17.434030907331756</v>
      </c>
      <c r="L5485" s="476">
        <f t="shared" si="602"/>
        <v>1003.4527403467653</v>
      </c>
      <c r="M5485" s="471">
        <f t="shared" si="605"/>
        <v>1591.124916816126</v>
      </c>
      <c r="N5485" s="467">
        <f t="shared" si="603"/>
        <v>0</v>
      </c>
      <c r="O5485" s="475" t="str">
        <f t="shared" si="604"/>
        <v/>
      </c>
    </row>
    <row r="5486" spans="1:15" hidden="1">
      <c r="A5486" s="475">
        <f t="shared" si="599"/>
        <v>43678</v>
      </c>
      <c r="B5486" s="475">
        <v>43694</v>
      </c>
      <c r="C5486" s="467">
        <v>13</v>
      </c>
      <c r="D5486" s="467">
        <v>1110</v>
      </c>
      <c r="E5486" s="467">
        <v>14</v>
      </c>
      <c r="F5486" s="467">
        <v>18</v>
      </c>
      <c r="G5486" s="467">
        <f t="array" ref="G5486">MAX(IF($A$2:$A$8761=A5486,$D$2:$D$8761))</f>
        <v>1656</v>
      </c>
      <c r="H5486" s="467">
        <f t="shared" si="600"/>
        <v>0</v>
      </c>
      <c r="I5486" s="475" t="str">
        <f t="shared" si="601"/>
        <v/>
      </c>
      <c r="J5486" s="471">
        <f>'Potential Projects'!D5487</f>
        <v>6.8199991146338297</v>
      </c>
      <c r="K5486" s="471">
        <f>'Potential Projects'!E5487</f>
        <v>8.0564043754031385</v>
      </c>
      <c r="L5486" s="476">
        <f t="shared" si="602"/>
        <v>1063.1235965099629</v>
      </c>
      <c r="M5486" s="471">
        <f t="shared" si="605"/>
        <v>1591.124916816126</v>
      </c>
      <c r="N5486" s="467">
        <f t="shared" si="603"/>
        <v>0</v>
      </c>
      <c r="O5486" s="475" t="str">
        <f t="shared" si="604"/>
        <v/>
      </c>
    </row>
    <row r="5487" spans="1:15" hidden="1">
      <c r="A5487" s="475">
        <f t="shared" si="599"/>
        <v>43678</v>
      </c>
      <c r="B5487" s="475">
        <v>43694</v>
      </c>
      <c r="C5487" s="467">
        <v>14</v>
      </c>
      <c r="D5487" s="467">
        <v>1135</v>
      </c>
      <c r="E5487" s="467">
        <v>22</v>
      </c>
      <c r="F5487" s="467">
        <v>19</v>
      </c>
      <c r="G5487" s="467">
        <f t="array" ref="G5487">MAX(IF($A$2:$A$8761=A5487,$D$2:$D$8761))</f>
        <v>1656</v>
      </c>
      <c r="H5487" s="467">
        <f t="shared" si="600"/>
        <v>0</v>
      </c>
      <c r="I5487" s="475" t="str">
        <f t="shared" si="601"/>
        <v/>
      </c>
      <c r="J5487" s="471">
        <f>'Potential Projects'!D5488</f>
        <v>2.3977464668391648</v>
      </c>
      <c r="K5487" s="471">
        <f>'Potential Projects'!E5488</f>
        <v>2.3850836916792089</v>
      </c>
      <c r="L5487" s="476">
        <f t="shared" si="602"/>
        <v>1089.2171698414816</v>
      </c>
      <c r="M5487" s="471">
        <f t="shared" si="605"/>
        <v>1591.124916816126</v>
      </c>
      <c r="N5487" s="467">
        <f t="shared" si="603"/>
        <v>0</v>
      </c>
      <c r="O5487" s="475" t="str">
        <f t="shared" si="604"/>
        <v/>
      </c>
    </row>
    <row r="5488" spans="1:15" hidden="1">
      <c r="A5488" s="475">
        <f t="shared" si="599"/>
        <v>43678</v>
      </c>
      <c r="B5488" s="475">
        <v>43694</v>
      </c>
      <c r="C5488" s="467">
        <v>15</v>
      </c>
      <c r="D5488" s="467">
        <v>1123</v>
      </c>
      <c r="E5488" s="467">
        <v>28</v>
      </c>
      <c r="F5488" s="467">
        <v>17</v>
      </c>
      <c r="G5488" s="467">
        <f t="array" ref="G5488">MAX(IF($A$2:$A$8761=A5488,$D$2:$D$8761))</f>
        <v>1656</v>
      </c>
      <c r="H5488" s="467">
        <f t="shared" si="600"/>
        <v>0</v>
      </c>
      <c r="I5488" s="475" t="str">
        <f t="shared" si="601"/>
        <v/>
      </c>
      <c r="J5488" s="471">
        <f>'Potential Projects'!D5489</f>
        <v>2.8007346362129417</v>
      </c>
      <c r="K5488" s="471">
        <f>'Potential Projects'!E5489</f>
        <v>0.50298747581165337</v>
      </c>
      <c r="L5488" s="476">
        <f t="shared" si="602"/>
        <v>1074.6962778879756</v>
      </c>
      <c r="M5488" s="471">
        <f t="shared" si="605"/>
        <v>1591.124916816126</v>
      </c>
      <c r="N5488" s="467">
        <f t="shared" si="603"/>
        <v>0</v>
      </c>
      <c r="O5488" s="475" t="str">
        <f t="shared" si="604"/>
        <v/>
      </c>
    </row>
    <row r="5489" spans="1:15" hidden="1">
      <c r="A5489" s="475">
        <f t="shared" si="599"/>
        <v>43678</v>
      </c>
      <c r="B5489" s="475">
        <v>43694</v>
      </c>
      <c r="C5489" s="467">
        <v>16</v>
      </c>
      <c r="D5489" s="467">
        <v>1152</v>
      </c>
      <c r="E5489" s="467">
        <v>37</v>
      </c>
      <c r="F5489" s="467">
        <v>13</v>
      </c>
      <c r="G5489" s="467">
        <f t="array" ref="G5489">MAX(IF($A$2:$A$8761=A5489,$D$2:$D$8761))</f>
        <v>1656</v>
      </c>
      <c r="H5489" s="467">
        <f t="shared" si="600"/>
        <v>0</v>
      </c>
      <c r="I5489" s="475" t="str">
        <f t="shared" si="601"/>
        <v/>
      </c>
      <c r="J5489" s="471">
        <f>'Potential Projects'!D5490</f>
        <v>1.0872657514226636</v>
      </c>
      <c r="K5489" s="471">
        <f>'Potential Projects'!E5490</f>
        <v>12.023982100623522</v>
      </c>
      <c r="L5489" s="476">
        <f t="shared" si="602"/>
        <v>1088.8887521479539</v>
      </c>
      <c r="M5489" s="471">
        <f t="shared" si="605"/>
        <v>1591.124916816126</v>
      </c>
      <c r="N5489" s="467">
        <f t="shared" si="603"/>
        <v>0</v>
      </c>
      <c r="O5489" s="475" t="str">
        <f t="shared" si="604"/>
        <v/>
      </c>
    </row>
    <row r="5490" spans="1:15" hidden="1">
      <c r="A5490" s="475">
        <f t="shared" si="599"/>
        <v>43678</v>
      </c>
      <c r="B5490" s="475">
        <v>43694</v>
      </c>
      <c r="C5490" s="467">
        <v>17</v>
      </c>
      <c r="D5490" s="467">
        <v>1171</v>
      </c>
      <c r="E5490" s="467">
        <v>38</v>
      </c>
      <c r="F5490" s="467">
        <v>13</v>
      </c>
      <c r="G5490" s="467">
        <f t="array" ref="G5490">MAX(IF($A$2:$A$8761=A5490,$D$2:$D$8761))</f>
        <v>1656</v>
      </c>
      <c r="H5490" s="467">
        <f t="shared" si="600"/>
        <v>0</v>
      </c>
      <c r="I5490" s="475" t="str">
        <f t="shared" si="601"/>
        <v/>
      </c>
      <c r="J5490" s="471">
        <f>'Potential Projects'!D5491</f>
        <v>0.33987303831895765</v>
      </c>
      <c r="K5490" s="471">
        <f>'Potential Projects'!E5491</f>
        <v>28.763374005590197</v>
      </c>
      <c r="L5490" s="476">
        <f t="shared" si="602"/>
        <v>1090.8967529560909</v>
      </c>
      <c r="M5490" s="471">
        <f t="shared" si="605"/>
        <v>1591.124916816126</v>
      </c>
      <c r="N5490" s="467">
        <f t="shared" si="603"/>
        <v>0</v>
      </c>
      <c r="O5490" s="475" t="str">
        <f t="shared" si="604"/>
        <v/>
      </c>
    </row>
    <row r="5491" spans="1:15" hidden="1">
      <c r="A5491" s="475">
        <f t="shared" si="599"/>
        <v>43678</v>
      </c>
      <c r="B5491" s="475">
        <v>43694</v>
      </c>
      <c r="C5491" s="467">
        <v>18</v>
      </c>
      <c r="D5491" s="467">
        <v>1185</v>
      </c>
      <c r="E5491" s="467">
        <v>51</v>
      </c>
      <c r="F5491" s="467">
        <v>11</v>
      </c>
      <c r="G5491" s="467">
        <f t="array" ref="G5491">MAX(IF($A$2:$A$8761=A5491,$D$2:$D$8761))</f>
        <v>1656</v>
      </c>
      <c r="H5491" s="467">
        <f t="shared" si="600"/>
        <v>0</v>
      </c>
      <c r="I5491" s="475" t="str">
        <f t="shared" si="601"/>
        <v/>
      </c>
      <c r="J5491" s="471">
        <f>'Potential Projects'!D5492</f>
        <v>0.43378030232831505</v>
      </c>
      <c r="K5491" s="471">
        <f>'Potential Projects'!E5492</f>
        <v>16.757383680928836</v>
      </c>
      <c r="L5491" s="476">
        <f t="shared" si="602"/>
        <v>1105.8088360167428</v>
      </c>
      <c r="M5491" s="471">
        <f t="shared" si="605"/>
        <v>1591.124916816126</v>
      </c>
      <c r="N5491" s="467">
        <f t="shared" si="603"/>
        <v>0</v>
      </c>
      <c r="O5491" s="475" t="str">
        <f t="shared" si="604"/>
        <v/>
      </c>
    </row>
    <row r="5492" spans="1:15" hidden="1">
      <c r="A5492" s="475">
        <f t="shared" si="599"/>
        <v>43678</v>
      </c>
      <c r="B5492" s="475">
        <v>43694</v>
      </c>
      <c r="C5492" s="467">
        <v>19</v>
      </c>
      <c r="D5492" s="467">
        <v>1145</v>
      </c>
      <c r="E5492" s="467">
        <v>69</v>
      </c>
      <c r="F5492" s="467">
        <v>8</v>
      </c>
      <c r="G5492" s="467">
        <f t="array" ref="G5492">MAX(IF($A$2:$A$8761=A5492,$D$2:$D$8761))</f>
        <v>1656</v>
      </c>
      <c r="H5492" s="467">
        <f t="shared" si="600"/>
        <v>0</v>
      </c>
      <c r="I5492" s="475" t="str">
        <f t="shared" si="601"/>
        <v/>
      </c>
      <c r="J5492" s="471">
        <f>'Potential Projects'!D5493</f>
        <v>11.037049639491487</v>
      </c>
      <c r="K5492" s="471">
        <f>'Potential Projects'!E5493</f>
        <v>9.02248451945818</v>
      </c>
      <c r="L5492" s="476">
        <f t="shared" si="602"/>
        <v>1047.9404658410504</v>
      </c>
      <c r="M5492" s="471">
        <f t="shared" si="605"/>
        <v>1591.124916816126</v>
      </c>
      <c r="N5492" s="467">
        <f t="shared" si="603"/>
        <v>0</v>
      </c>
      <c r="O5492" s="475" t="str">
        <f t="shared" si="604"/>
        <v/>
      </c>
    </row>
    <row r="5493" spans="1:15" hidden="1">
      <c r="A5493" s="475">
        <f t="shared" si="599"/>
        <v>43678</v>
      </c>
      <c r="B5493" s="475">
        <v>43694</v>
      </c>
      <c r="C5493" s="467">
        <v>20</v>
      </c>
      <c r="D5493" s="467">
        <v>1098</v>
      </c>
      <c r="E5493" s="467">
        <v>58</v>
      </c>
      <c r="F5493" s="467">
        <v>1</v>
      </c>
      <c r="G5493" s="467">
        <f t="array" ref="G5493">MAX(IF($A$2:$A$8761=A5493,$D$2:$D$8761))</f>
        <v>1656</v>
      </c>
      <c r="H5493" s="467">
        <f t="shared" si="600"/>
        <v>0</v>
      </c>
      <c r="I5493" s="475" t="str">
        <f t="shared" si="601"/>
        <v/>
      </c>
      <c r="J5493" s="471">
        <f>'Potential Projects'!D5494</f>
        <v>24.478529431069891</v>
      </c>
      <c r="K5493" s="471">
        <f>'Potential Projects'!E5494</f>
        <v>7.846761072887551</v>
      </c>
      <c r="L5493" s="476">
        <f t="shared" si="602"/>
        <v>1006.6747094960425</v>
      </c>
      <c r="M5493" s="471">
        <f t="shared" si="605"/>
        <v>1591.124916816126</v>
      </c>
      <c r="N5493" s="467">
        <f t="shared" si="603"/>
        <v>0</v>
      </c>
      <c r="O5493" s="475" t="str">
        <f t="shared" si="604"/>
        <v/>
      </c>
    </row>
    <row r="5494" spans="1:15" hidden="1">
      <c r="A5494" s="475">
        <f t="shared" si="599"/>
        <v>43678</v>
      </c>
      <c r="B5494" s="475">
        <v>43694</v>
      </c>
      <c r="C5494" s="467">
        <v>21</v>
      </c>
      <c r="D5494" s="467">
        <v>1102</v>
      </c>
      <c r="E5494" s="467">
        <v>32</v>
      </c>
      <c r="F5494" s="467">
        <v>0</v>
      </c>
      <c r="G5494" s="467">
        <f t="array" ref="G5494">MAX(IF($A$2:$A$8761=A5494,$D$2:$D$8761))</f>
        <v>1656</v>
      </c>
      <c r="H5494" s="467">
        <f t="shared" si="600"/>
        <v>0</v>
      </c>
      <c r="I5494" s="475" t="str">
        <f t="shared" si="601"/>
        <v/>
      </c>
      <c r="J5494" s="471">
        <f>'Potential Projects'!D5495</f>
        <v>24.037224730183134</v>
      </c>
      <c r="K5494" s="471">
        <f>'Potential Projects'!E5495</f>
        <v>24.321752096323372</v>
      </c>
      <c r="L5494" s="476">
        <f t="shared" si="602"/>
        <v>1021.6410231734934</v>
      </c>
      <c r="M5494" s="471">
        <f t="shared" si="605"/>
        <v>1591.124916816126</v>
      </c>
      <c r="N5494" s="467">
        <f t="shared" si="603"/>
        <v>0</v>
      </c>
      <c r="O5494" s="475" t="str">
        <f t="shared" si="604"/>
        <v/>
      </c>
    </row>
    <row r="5495" spans="1:15" hidden="1">
      <c r="A5495" s="475">
        <f t="shared" si="599"/>
        <v>43678</v>
      </c>
      <c r="B5495" s="475">
        <v>43694</v>
      </c>
      <c r="C5495" s="467">
        <v>22</v>
      </c>
      <c r="D5495" s="467">
        <v>1052</v>
      </c>
      <c r="E5495" s="467">
        <v>31</v>
      </c>
      <c r="F5495" s="467">
        <v>0</v>
      </c>
      <c r="G5495" s="467">
        <f t="array" ref="G5495">MAX(IF($A$2:$A$8761=A5495,$D$2:$D$8761))</f>
        <v>1656</v>
      </c>
      <c r="H5495" s="467">
        <f t="shared" si="600"/>
        <v>0</v>
      </c>
      <c r="I5495" s="475" t="str">
        <f t="shared" si="601"/>
        <v/>
      </c>
      <c r="J5495" s="471">
        <f>'Potential Projects'!D5496</f>
        <v>23.763180109992707</v>
      </c>
      <c r="K5495" s="471">
        <f>'Potential Projects'!E5496</f>
        <v>25.932407170500969</v>
      </c>
      <c r="L5495" s="476">
        <f t="shared" si="602"/>
        <v>971.30441271950633</v>
      </c>
      <c r="M5495" s="471">
        <f t="shared" si="605"/>
        <v>1591.124916816126</v>
      </c>
      <c r="N5495" s="467">
        <f t="shared" si="603"/>
        <v>0</v>
      </c>
      <c r="O5495" s="475" t="str">
        <f t="shared" si="604"/>
        <v/>
      </c>
    </row>
    <row r="5496" spans="1:15" hidden="1">
      <c r="A5496" s="475">
        <f t="shared" si="599"/>
        <v>43678</v>
      </c>
      <c r="B5496" s="475">
        <v>43694</v>
      </c>
      <c r="C5496" s="467">
        <v>23</v>
      </c>
      <c r="D5496" s="467">
        <v>940</v>
      </c>
      <c r="E5496" s="467">
        <v>36</v>
      </c>
      <c r="F5496" s="467">
        <v>0</v>
      </c>
      <c r="G5496" s="467">
        <f t="array" ref="G5496">MAX(IF($A$2:$A$8761=A5496,$D$2:$D$8761))</f>
        <v>1656</v>
      </c>
      <c r="H5496" s="467">
        <f t="shared" si="600"/>
        <v>0</v>
      </c>
      <c r="I5496" s="475" t="str">
        <f t="shared" si="601"/>
        <v/>
      </c>
      <c r="J5496" s="471">
        <f>'Potential Projects'!D5497</f>
        <v>48.419381997589241</v>
      </c>
      <c r="K5496" s="471">
        <f>'Potential Projects'!E5497</f>
        <v>19.525770425714899</v>
      </c>
      <c r="L5496" s="476">
        <f t="shared" si="602"/>
        <v>836.05484757669592</v>
      </c>
      <c r="M5496" s="471">
        <f t="shared" si="605"/>
        <v>1591.124916816126</v>
      </c>
      <c r="N5496" s="467">
        <f t="shared" si="603"/>
        <v>0</v>
      </c>
      <c r="O5496" s="475" t="str">
        <f t="shared" si="604"/>
        <v/>
      </c>
    </row>
    <row r="5497" spans="1:15" hidden="1">
      <c r="A5497" s="475">
        <f t="shared" si="599"/>
        <v>43678</v>
      </c>
      <c r="B5497" s="475">
        <v>43694</v>
      </c>
      <c r="C5497" s="467">
        <v>24</v>
      </c>
      <c r="D5497" s="467">
        <v>880</v>
      </c>
      <c r="E5497" s="467">
        <v>50</v>
      </c>
      <c r="F5497" s="467">
        <v>0</v>
      </c>
      <c r="G5497" s="467">
        <f t="array" ref="G5497">MAX(IF($A$2:$A$8761=A5497,$D$2:$D$8761))</f>
        <v>1656</v>
      </c>
      <c r="H5497" s="467">
        <f t="shared" si="600"/>
        <v>0</v>
      </c>
      <c r="I5497" s="475" t="str">
        <f t="shared" si="601"/>
        <v/>
      </c>
      <c r="J5497" s="471">
        <f>'Potential Projects'!D5498</f>
        <v>55.139103362925994</v>
      </c>
      <c r="K5497" s="471">
        <f>'Potential Projects'!E5498</f>
        <v>23.433114814018484</v>
      </c>
      <c r="L5497" s="476">
        <f t="shared" si="602"/>
        <v>751.42778182305551</v>
      </c>
      <c r="M5497" s="471">
        <f t="shared" si="605"/>
        <v>1591.124916816126</v>
      </c>
      <c r="N5497" s="467">
        <f t="shared" si="603"/>
        <v>0</v>
      </c>
      <c r="O5497" s="475" t="str">
        <f t="shared" si="604"/>
        <v/>
      </c>
    </row>
    <row r="5498" spans="1:15" hidden="1">
      <c r="A5498" s="475">
        <f t="shared" si="599"/>
        <v>43678</v>
      </c>
      <c r="B5498" s="475">
        <v>43695</v>
      </c>
      <c r="C5498" s="467">
        <v>1</v>
      </c>
      <c r="D5498" s="467">
        <v>845</v>
      </c>
      <c r="E5498" s="467">
        <v>60</v>
      </c>
      <c r="F5498" s="467">
        <v>0</v>
      </c>
      <c r="G5498" s="467">
        <f t="array" ref="G5498">MAX(IF($A$2:$A$8761=A5498,$D$2:$D$8761))</f>
        <v>1656</v>
      </c>
      <c r="H5498" s="467">
        <f t="shared" si="600"/>
        <v>0</v>
      </c>
      <c r="I5498" s="475" t="str">
        <f t="shared" si="601"/>
        <v/>
      </c>
      <c r="J5498" s="471">
        <f>'Potential Projects'!D5499</f>
        <v>74.302295856856901</v>
      </c>
      <c r="K5498" s="471">
        <f>'Potential Projects'!E5499</f>
        <v>23.342373683078907</v>
      </c>
      <c r="L5498" s="476">
        <f t="shared" si="602"/>
        <v>687.35533046006424</v>
      </c>
      <c r="M5498" s="471">
        <f t="shared" si="605"/>
        <v>1591.124916816126</v>
      </c>
      <c r="N5498" s="467">
        <f t="shared" si="603"/>
        <v>0</v>
      </c>
      <c r="O5498" s="475" t="str">
        <f t="shared" si="604"/>
        <v/>
      </c>
    </row>
    <row r="5499" spans="1:15" hidden="1">
      <c r="A5499" s="475">
        <f t="shared" si="599"/>
        <v>43678</v>
      </c>
      <c r="B5499" s="475">
        <v>43695</v>
      </c>
      <c r="C5499" s="467">
        <v>2</v>
      </c>
      <c r="D5499" s="467">
        <v>799</v>
      </c>
      <c r="E5499" s="467">
        <v>55</v>
      </c>
      <c r="F5499" s="467">
        <v>0</v>
      </c>
      <c r="G5499" s="467">
        <f t="array" ref="G5499">MAX(IF($A$2:$A$8761=A5499,$D$2:$D$8761))</f>
        <v>1656</v>
      </c>
      <c r="H5499" s="467">
        <f t="shared" si="600"/>
        <v>0</v>
      </c>
      <c r="I5499" s="475" t="str">
        <f t="shared" si="601"/>
        <v/>
      </c>
      <c r="J5499" s="471">
        <f>'Potential Projects'!D5500</f>
        <v>90.28591662606047</v>
      </c>
      <c r="K5499" s="471">
        <f>'Potential Projects'!E5500</f>
        <v>9.83524344227048</v>
      </c>
      <c r="L5499" s="476">
        <f t="shared" si="602"/>
        <v>643.87883993166906</v>
      </c>
      <c r="M5499" s="471">
        <f t="shared" si="605"/>
        <v>1591.124916816126</v>
      </c>
      <c r="N5499" s="467">
        <f t="shared" si="603"/>
        <v>0</v>
      </c>
      <c r="O5499" s="475" t="str">
        <f t="shared" si="604"/>
        <v/>
      </c>
    </row>
    <row r="5500" spans="1:15" hidden="1">
      <c r="A5500" s="475">
        <f t="shared" si="599"/>
        <v>43678</v>
      </c>
      <c r="B5500" s="475">
        <v>43695</v>
      </c>
      <c r="C5500" s="467">
        <v>3</v>
      </c>
      <c r="D5500" s="467">
        <v>791</v>
      </c>
      <c r="E5500" s="467">
        <v>57</v>
      </c>
      <c r="F5500" s="467">
        <v>0</v>
      </c>
      <c r="G5500" s="467">
        <f t="array" ref="G5500">MAX(IF($A$2:$A$8761=A5500,$D$2:$D$8761))</f>
        <v>1656</v>
      </c>
      <c r="H5500" s="467">
        <f t="shared" si="600"/>
        <v>0</v>
      </c>
      <c r="I5500" s="475" t="str">
        <f t="shared" si="601"/>
        <v/>
      </c>
      <c r="J5500" s="471">
        <f>'Potential Projects'!D5501</f>
        <v>95.198537509040762</v>
      </c>
      <c r="K5500" s="471">
        <f>'Potential Projects'!E5501</f>
        <v>10.071483283164911</v>
      </c>
      <c r="L5500" s="476">
        <f t="shared" si="602"/>
        <v>628.72997920779437</v>
      </c>
      <c r="M5500" s="471">
        <f t="shared" si="605"/>
        <v>1591.124916816126</v>
      </c>
      <c r="N5500" s="467">
        <f t="shared" si="603"/>
        <v>0</v>
      </c>
      <c r="O5500" s="475" t="str">
        <f t="shared" si="604"/>
        <v/>
      </c>
    </row>
    <row r="5501" spans="1:15" hidden="1">
      <c r="A5501" s="475">
        <f t="shared" si="599"/>
        <v>43678</v>
      </c>
      <c r="B5501" s="475">
        <v>43695</v>
      </c>
      <c r="C5501" s="467">
        <v>4</v>
      </c>
      <c r="D5501" s="467">
        <v>760</v>
      </c>
      <c r="E5501" s="467">
        <v>52</v>
      </c>
      <c r="F5501" s="467">
        <v>0</v>
      </c>
      <c r="G5501" s="467">
        <f t="array" ref="G5501">MAX(IF($A$2:$A$8761=A5501,$D$2:$D$8761))</f>
        <v>1656</v>
      </c>
      <c r="H5501" s="467">
        <f t="shared" si="600"/>
        <v>0</v>
      </c>
      <c r="I5501" s="475" t="str">
        <f t="shared" si="601"/>
        <v/>
      </c>
      <c r="J5501" s="471">
        <f>'Potential Projects'!D5502</f>
        <v>75.384992455343706</v>
      </c>
      <c r="K5501" s="471">
        <f>'Potential Projects'!E5502</f>
        <v>17.868180283809934</v>
      </c>
      <c r="L5501" s="476">
        <f t="shared" si="602"/>
        <v>614.74682726084632</v>
      </c>
      <c r="M5501" s="471">
        <f t="shared" si="605"/>
        <v>1591.124916816126</v>
      </c>
      <c r="N5501" s="467">
        <f t="shared" si="603"/>
        <v>0</v>
      </c>
      <c r="O5501" s="475" t="str">
        <f t="shared" si="604"/>
        <v/>
      </c>
    </row>
    <row r="5502" spans="1:15" hidden="1">
      <c r="A5502" s="475">
        <f t="shared" si="599"/>
        <v>43678</v>
      </c>
      <c r="B5502" s="475">
        <v>43695</v>
      </c>
      <c r="C5502" s="467">
        <v>5</v>
      </c>
      <c r="D5502" s="467">
        <v>736</v>
      </c>
      <c r="E5502" s="467">
        <v>42</v>
      </c>
      <c r="F5502" s="467">
        <v>0</v>
      </c>
      <c r="G5502" s="467">
        <f t="array" ref="G5502">MAX(IF($A$2:$A$8761=A5502,$D$2:$D$8761))</f>
        <v>1656</v>
      </c>
      <c r="H5502" s="467">
        <f t="shared" si="600"/>
        <v>0</v>
      </c>
      <c r="I5502" s="475" t="str">
        <f t="shared" si="601"/>
        <v/>
      </c>
      <c r="J5502" s="471">
        <f>'Potential Projects'!D5503</f>
        <v>72.739275437921066</v>
      </c>
      <c r="K5502" s="471">
        <f>'Potential Projects'!E5503</f>
        <v>14.333969683938939</v>
      </c>
      <c r="L5502" s="476">
        <f t="shared" si="602"/>
        <v>606.92675487814006</v>
      </c>
      <c r="M5502" s="471">
        <f t="shared" si="605"/>
        <v>1591.124916816126</v>
      </c>
      <c r="N5502" s="467">
        <f t="shared" si="603"/>
        <v>0</v>
      </c>
      <c r="O5502" s="475" t="str">
        <f t="shared" si="604"/>
        <v/>
      </c>
    </row>
    <row r="5503" spans="1:15" hidden="1">
      <c r="A5503" s="475">
        <f t="shared" si="599"/>
        <v>43678</v>
      </c>
      <c r="B5503" s="475">
        <v>43695</v>
      </c>
      <c r="C5503" s="467">
        <v>6</v>
      </c>
      <c r="D5503" s="467">
        <v>775</v>
      </c>
      <c r="E5503" s="467">
        <v>45</v>
      </c>
      <c r="F5503" s="467">
        <v>0</v>
      </c>
      <c r="G5503" s="467">
        <f t="array" ref="G5503">MAX(IF($A$2:$A$8761=A5503,$D$2:$D$8761))</f>
        <v>1656</v>
      </c>
      <c r="H5503" s="467">
        <f t="shared" si="600"/>
        <v>0</v>
      </c>
      <c r="I5503" s="475" t="str">
        <f t="shared" si="601"/>
        <v/>
      </c>
      <c r="J5503" s="471">
        <f>'Potential Projects'!D5504</f>
        <v>114.72831454939239</v>
      </c>
      <c r="K5503" s="471">
        <f>'Potential Projects'!E5504</f>
        <v>13.771531122339281</v>
      </c>
      <c r="L5503" s="476">
        <f t="shared" si="602"/>
        <v>601.50015432826831</v>
      </c>
      <c r="M5503" s="471">
        <f t="shared" si="605"/>
        <v>1591.124916816126</v>
      </c>
      <c r="N5503" s="467">
        <f t="shared" si="603"/>
        <v>0</v>
      </c>
      <c r="O5503" s="475" t="str">
        <f t="shared" si="604"/>
        <v/>
      </c>
    </row>
    <row r="5504" spans="1:15" hidden="1">
      <c r="A5504" s="475">
        <f t="shared" si="599"/>
        <v>43678</v>
      </c>
      <c r="B5504" s="475">
        <v>43695</v>
      </c>
      <c r="C5504" s="467">
        <v>7</v>
      </c>
      <c r="D5504" s="467">
        <v>790</v>
      </c>
      <c r="E5504" s="467">
        <v>37</v>
      </c>
      <c r="F5504" s="467">
        <v>3</v>
      </c>
      <c r="G5504" s="467">
        <f t="array" ref="G5504">MAX(IF($A$2:$A$8761=A5504,$D$2:$D$8761))</f>
        <v>1656</v>
      </c>
      <c r="H5504" s="467">
        <f t="shared" si="600"/>
        <v>0</v>
      </c>
      <c r="I5504" s="475" t="str">
        <f t="shared" si="601"/>
        <v/>
      </c>
      <c r="J5504" s="471">
        <f>'Potential Projects'!D5505</f>
        <v>63.42613050619839</v>
      </c>
      <c r="K5504" s="471">
        <f>'Potential Projects'!E5505</f>
        <v>3.0632954203397116</v>
      </c>
      <c r="L5504" s="476">
        <f t="shared" si="602"/>
        <v>683.51057407346184</v>
      </c>
      <c r="M5504" s="471">
        <f t="shared" si="605"/>
        <v>1591.124916816126</v>
      </c>
      <c r="N5504" s="467">
        <f t="shared" si="603"/>
        <v>0</v>
      </c>
      <c r="O5504" s="475" t="str">
        <f t="shared" si="604"/>
        <v/>
      </c>
    </row>
    <row r="5505" spans="1:15" hidden="1">
      <c r="A5505" s="475">
        <f t="shared" si="599"/>
        <v>43678</v>
      </c>
      <c r="B5505" s="475">
        <v>43695</v>
      </c>
      <c r="C5505" s="467">
        <v>8</v>
      </c>
      <c r="D5505" s="467">
        <v>844</v>
      </c>
      <c r="E5505" s="467">
        <v>29</v>
      </c>
      <c r="F5505" s="467">
        <v>14</v>
      </c>
      <c r="G5505" s="467">
        <f t="array" ref="G5505">MAX(IF($A$2:$A$8761=A5505,$D$2:$D$8761))</f>
        <v>1656</v>
      </c>
      <c r="H5505" s="467">
        <f t="shared" si="600"/>
        <v>0</v>
      </c>
      <c r="I5505" s="475" t="str">
        <f t="shared" si="601"/>
        <v/>
      </c>
      <c r="J5505" s="471">
        <f>'Potential Projects'!D5506</f>
        <v>19.023282848657068</v>
      </c>
      <c r="K5505" s="471">
        <f>'Potential Projects'!E5506</f>
        <v>1.6771464201247044</v>
      </c>
      <c r="L5505" s="476">
        <f t="shared" si="602"/>
        <v>780.29957073121818</v>
      </c>
      <c r="M5505" s="471">
        <f t="shared" si="605"/>
        <v>1591.124916816126</v>
      </c>
      <c r="N5505" s="467">
        <f t="shared" si="603"/>
        <v>0</v>
      </c>
      <c r="O5505" s="475" t="str">
        <f t="shared" si="604"/>
        <v/>
      </c>
    </row>
    <row r="5506" spans="1:15" hidden="1">
      <c r="A5506" s="475">
        <f t="shared" ref="A5506:A5569" si="606">DATE(YEAR(B5506),MONTH(B5506),1)</f>
        <v>43678</v>
      </c>
      <c r="B5506" s="475">
        <v>43695</v>
      </c>
      <c r="C5506" s="467">
        <v>9</v>
      </c>
      <c r="D5506" s="467">
        <v>941</v>
      </c>
      <c r="E5506" s="467">
        <v>30</v>
      </c>
      <c r="F5506" s="467">
        <v>19</v>
      </c>
      <c r="G5506" s="467">
        <f t="array" ref="G5506">MAX(IF($A$2:$A$8761=A5506,$D$2:$D$8761))</f>
        <v>1656</v>
      </c>
      <c r="H5506" s="467">
        <f t="shared" ref="H5506:H5569" si="607">IF(G5506=D5506,1,0)</f>
        <v>0</v>
      </c>
      <c r="I5506" s="475" t="str">
        <f t="shared" ref="I5506:I5569" si="608">IF(D5506=G5506,B5506,"")</f>
        <v/>
      </c>
      <c r="J5506" s="471">
        <f>'Potential Projects'!D5507</f>
        <v>12.654948803011219</v>
      </c>
      <c r="K5506" s="471">
        <f>'Potential Projects'!E5507</f>
        <v>1.498793162760697</v>
      </c>
      <c r="L5506" s="476">
        <f t="shared" ref="L5506:L5569" si="609">D5506-E5506-F5506-J5506-K5506</f>
        <v>877.84625803422819</v>
      </c>
      <c r="M5506" s="471">
        <f t="shared" si="605"/>
        <v>1591.124916816126</v>
      </c>
      <c r="N5506" s="467">
        <f t="shared" ref="N5506:N5569" si="610">IF(M5506=L5506,1,0)</f>
        <v>0</v>
      </c>
      <c r="O5506" s="475" t="str">
        <f t="shared" ref="O5506:O5569" si="611">IF(L5506=M5506,B5506,"")</f>
        <v/>
      </c>
    </row>
    <row r="5507" spans="1:15" hidden="1">
      <c r="A5507" s="475">
        <f t="shared" si="606"/>
        <v>43678</v>
      </c>
      <c r="B5507" s="475">
        <v>43695</v>
      </c>
      <c r="C5507" s="467">
        <v>10</v>
      </c>
      <c r="D5507" s="467">
        <v>990</v>
      </c>
      <c r="E5507" s="467">
        <v>48</v>
      </c>
      <c r="F5507" s="467">
        <v>20</v>
      </c>
      <c r="G5507" s="467">
        <f t="array" ref="G5507">MAX(IF($A$2:$A$8761=A5507,$D$2:$D$8761))</f>
        <v>1656</v>
      </c>
      <c r="H5507" s="467">
        <f t="shared" si="607"/>
        <v>0</v>
      </c>
      <c r="I5507" s="475" t="str">
        <f t="shared" si="608"/>
        <v/>
      </c>
      <c r="J5507" s="471">
        <f>'Potential Projects'!D5508</f>
        <v>12.124107254129045</v>
      </c>
      <c r="K5507" s="471">
        <f>'Potential Projects'!E5508</f>
        <v>0.40677058697054397</v>
      </c>
      <c r="L5507" s="476">
        <f t="shared" si="609"/>
        <v>909.4691221589004</v>
      </c>
      <c r="M5507" s="471">
        <f t="shared" si="605"/>
        <v>1591.124916816126</v>
      </c>
      <c r="N5507" s="467">
        <f t="shared" si="610"/>
        <v>0</v>
      </c>
      <c r="O5507" s="475" t="str">
        <f t="shared" si="611"/>
        <v/>
      </c>
    </row>
    <row r="5508" spans="1:15" hidden="1">
      <c r="A5508" s="475">
        <f t="shared" si="606"/>
        <v>43678</v>
      </c>
      <c r="B5508" s="475">
        <v>43695</v>
      </c>
      <c r="C5508" s="467">
        <v>11</v>
      </c>
      <c r="D5508" s="467">
        <v>1017</v>
      </c>
      <c r="E5508" s="467">
        <v>36</v>
      </c>
      <c r="F5508" s="467">
        <v>19</v>
      </c>
      <c r="G5508" s="467">
        <f t="array" ref="G5508">MAX(IF($A$2:$A$8761=A5508,$D$2:$D$8761))</f>
        <v>1656</v>
      </c>
      <c r="H5508" s="467">
        <f t="shared" si="607"/>
        <v>0</v>
      </c>
      <c r="I5508" s="475" t="str">
        <f t="shared" si="608"/>
        <v/>
      </c>
      <c r="J5508" s="471">
        <f>'Potential Projects'!D5509</f>
        <v>10.074070453998495</v>
      </c>
      <c r="K5508" s="471">
        <f>'Potential Projects'!E5509</f>
        <v>0.39973032681143844</v>
      </c>
      <c r="L5508" s="476">
        <f t="shared" si="609"/>
        <v>951.52619921919006</v>
      </c>
      <c r="M5508" s="471">
        <f t="shared" si="605"/>
        <v>1591.124916816126</v>
      </c>
      <c r="N5508" s="467">
        <f t="shared" si="610"/>
        <v>0</v>
      </c>
      <c r="O5508" s="475" t="str">
        <f t="shared" si="611"/>
        <v/>
      </c>
    </row>
    <row r="5509" spans="1:15" hidden="1">
      <c r="A5509" s="475">
        <f t="shared" si="606"/>
        <v>43678</v>
      </c>
      <c r="B5509" s="475">
        <v>43695</v>
      </c>
      <c r="C5509" s="467">
        <v>12</v>
      </c>
      <c r="D5509" s="467">
        <v>1072</v>
      </c>
      <c r="E5509" s="467">
        <v>19</v>
      </c>
      <c r="F5509" s="467">
        <v>19</v>
      </c>
      <c r="G5509" s="467">
        <f t="array" ref="G5509">MAX(IF($A$2:$A$8761=A5509,$D$2:$D$8761))</f>
        <v>1656</v>
      </c>
      <c r="H5509" s="467">
        <f t="shared" si="607"/>
        <v>0</v>
      </c>
      <c r="I5509" s="475" t="str">
        <f t="shared" si="608"/>
        <v/>
      </c>
      <c r="J5509" s="471">
        <f>'Potential Projects'!D5510</f>
        <v>14.637742919136288</v>
      </c>
      <c r="K5509" s="471">
        <f>'Potential Projects'!E5510</f>
        <v>5.0979306063212206</v>
      </c>
      <c r="L5509" s="476">
        <f t="shared" si="609"/>
        <v>1014.2643264745425</v>
      </c>
      <c r="M5509" s="471">
        <f t="shared" si="605"/>
        <v>1591.124916816126</v>
      </c>
      <c r="N5509" s="467">
        <f t="shared" si="610"/>
        <v>0</v>
      </c>
      <c r="O5509" s="475" t="str">
        <f t="shared" si="611"/>
        <v/>
      </c>
    </row>
    <row r="5510" spans="1:15" hidden="1">
      <c r="A5510" s="475">
        <f t="shared" si="606"/>
        <v>43678</v>
      </c>
      <c r="B5510" s="475">
        <v>43695</v>
      </c>
      <c r="C5510" s="467">
        <v>13</v>
      </c>
      <c r="D5510" s="467">
        <v>1115</v>
      </c>
      <c r="E5510" s="467">
        <v>18</v>
      </c>
      <c r="F5510" s="467">
        <v>18</v>
      </c>
      <c r="G5510" s="467">
        <f t="array" ref="G5510">MAX(IF($A$2:$A$8761=A5510,$D$2:$D$8761))</f>
        <v>1656</v>
      </c>
      <c r="H5510" s="467">
        <f t="shared" si="607"/>
        <v>0</v>
      </c>
      <c r="I5510" s="475" t="str">
        <f t="shared" si="608"/>
        <v/>
      </c>
      <c r="J5510" s="471">
        <f>'Potential Projects'!D5511</f>
        <v>33.38884993784815</v>
      </c>
      <c r="K5510" s="471">
        <f>'Potential Projects'!E5511</f>
        <v>13.719120296710384</v>
      </c>
      <c r="L5510" s="476">
        <f t="shared" si="609"/>
        <v>1031.8920297654415</v>
      </c>
      <c r="M5510" s="471">
        <f t="shared" si="605"/>
        <v>1591.124916816126</v>
      </c>
      <c r="N5510" s="467">
        <f t="shared" si="610"/>
        <v>0</v>
      </c>
      <c r="O5510" s="475" t="str">
        <f t="shared" si="611"/>
        <v/>
      </c>
    </row>
    <row r="5511" spans="1:15" hidden="1">
      <c r="A5511" s="475">
        <f t="shared" si="606"/>
        <v>43678</v>
      </c>
      <c r="B5511" s="475">
        <v>43695</v>
      </c>
      <c r="C5511" s="467">
        <v>14</v>
      </c>
      <c r="D5511" s="467">
        <v>1173</v>
      </c>
      <c r="E5511" s="467">
        <v>20</v>
      </c>
      <c r="F5511" s="467">
        <v>19</v>
      </c>
      <c r="G5511" s="467">
        <f t="array" ref="G5511">MAX(IF($A$2:$A$8761=A5511,$D$2:$D$8761))</f>
        <v>1656</v>
      </c>
      <c r="H5511" s="467">
        <f t="shared" si="607"/>
        <v>0</v>
      </c>
      <c r="I5511" s="475" t="str">
        <f t="shared" si="608"/>
        <v/>
      </c>
      <c r="J5511" s="471">
        <f>'Potential Projects'!D5512</f>
        <v>61.046082755626323</v>
      </c>
      <c r="K5511" s="471">
        <f>'Potential Projects'!E5512</f>
        <v>26.563683831434094</v>
      </c>
      <c r="L5511" s="476">
        <f t="shared" si="609"/>
        <v>1046.3902334129398</v>
      </c>
      <c r="M5511" s="471">
        <f t="shared" si="605"/>
        <v>1591.124916816126</v>
      </c>
      <c r="N5511" s="467">
        <f t="shared" si="610"/>
        <v>0</v>
      </c>
      <c r="O5511" s="475" t="str">
        <f t="shared" si="611"/>
        <v/>
      </c>
    </row>
    <row r="5512" spans="1:15" hidden="1">
      <c r="A5512" s="475">
        <f t="shared" si="606"/>
        <v>43678</v>
      </c>
      <c r="B5512" s="475">
        <v>43695</v>
      </c>
      <c r="C5512" s="467">
        <v>15</v>
      </c>
      <c r="D5512" s="467">
        <v>1204</v>
      </c>
      <c r="E5512" s="467">
        <v>18</v>
      </c>
      <c r="F5512" s="467">
        <v>19</v>
      </c>
      <c r="G5512" s="467">
        <f t="array" ref="G5512">MAX(IF($A$2:$A$8761=A5512,$D$2:$D$8761))</f>
        <v>1656</v>
      </c>
      <c r="H5512" s="467">
        <f t="shared" si="607"/>
        <v>0</v>
      </c>
      <c r="I5512" s="475" t="str">
        <f t="shared" si="608"/>
        <v/>
      </c>
      <c r="J5512" s="471">
        <f>'Potential Projects'!D5513</f>
        <v>75.290353801289868</v>
      </c>
      <c r="K5512" s="471">
        <f>'Potential Projects'!E5513</f>
        <v>17.051510105353689</v>
      </c>
      <c r="L5512" s="476">
        <f t="shared" si="609"/>
        <v>1074.6581360933565</v>
      </c>
      <c r="M5512" s="471">
        <f t="shared" si="605"/>
        <v>1591.124916816126</v>
      </c>
      <c r="N5512" s="467">
        <f t="shared" si="610"/>
        <v>0</v>
      </c>
      <c r="O5512" s="475" t="str">
        <f t="shared" si="611"/>
        <v/>
      </c>
    </row>
    <row r="5513" spans="1:15" hidden="1">
      <c r="A5513" s="475">
        <f t="shared" si="606"/>
        <v>43678</v>
      </c>
      <c r="B5513" s="475">
        <v>43695</v>
      </c>
      <c r="C5513" s="467">
        <v>16</v>
      </c>
      <c r="D5513" s="467">
        <v>1224</v>
      </c>
      <c r="E5513" s="467">
        <v>24</v>
      </c>
      <c r="F5513" s="467">
        <v>19</v>
      </c>
      <c r="G5513" s="467">
        <f t="array" ref="G5513">MAX(IF($A$2:$A$8761=A5513,$D$2:$D$8761))</f>
        <v>1656</v>
      </c>
      <c r="H5513" s="467">
        <f t="shared" si="607"/>
        <v>0</v>
      </c>
      <c r="I5513" s="475" t="str">
        <f t="shared" si="608"/>
        <v/>
      </c>
      <c r="J5513" s="471">
        <f>'Potential Projects'!D5514</f>
        <v>63.466448458490596</v>
      </c>
      <c r="K5513" s="471">
        <f>'Potential Projects'!E5514</f>
        <v>5.2074457643517515</v>
      </c>
      <c r="L5513" s="476">
        <f t="shared" si="609"/>
        <v>1112.3261057771576</v>
      </c>
      <c r="M5513" s="471">
        <f t="shared" si="605"/>
        <v>1591.124916816126</v>
      </c>
      <c r="N5513" s="467">
        <f t="shared" si="610"/>
        <v>0</v>
      </c>
      <c r="O5513" s="475" t="str">
        <f t="shared" si="611"/>
        <v/>
      </c>
    </row>
    <row r="5514" spans="1:15" hidden="1">
      <c r="A5514" s="475">
        <f t="shared" si="606"/>
        <v>43678</v>
      </c>
      <c r="B5514" s="475">
        <v>43695</v>
      </c>
      <c r="C5514" s="467">
        <v>17</v>
      </c>
      <c r="D5514" s="467">
        <v>1293</v>
      </c>
      <c r="E5514" s="467">
        <v>22</v>
      </c>
      <c r="F5514" s="467">
        <v>19</v>
      </c>
      <c r="G5514" s="467">
        <f t="array" ref="G5514">MAX(IF($A$2:$A$8761=A5514,$D$2:$D$8761))</f>
        <v>1656</v>
      </c>
      <c r="H5514" s="467">
        <f t="shared" si="607"/>
        <v>0</v>
      </c>
      <c r="I5514" s="475" t="str">
        <f t="shared" si="608"/>
        <v/>
      </c>
      <c r="J5514" s="471">
        <f>'Potential Projects'!D5515</f>
        <v>58.717095431100205</v>
      </c>
      <c r="K5514" s="471">
        <f>'Potential Projects'!E5515</f>
        <v>3.9120378950763279</v>
      </c>
      <c r="L5514" s="476">
        <f t="shared" si="609"/>
        <v>1189.3708666738235</v>
      </c>
      <c r="M5514" s="471">
        <f t="shared" si="605"/>
        <v>1591.124916816126</v>
      </c>
      <c r="N5514" s="467">
        <f t="shared" si="610"/>
        <v>0</v>
      </c>
      <c r="O5514" s="475" t="str">
        <f t="shared" si="611"/>
        <v/>
      </c>
    </row>
    <row r="5515" spans="1:15" hidden="1">
      <c r="A5515" s="475">
        <f t="shared" si="606"/>
        <v>43678</v>
      </c>
      <c r="B5515" s="475">
        <v>43695</v>
      </c>
      <c r="C5515" s="467">
        <v>18</v>
      </c>
      <c r="D5515" s="467">
        <v>1312</v>
      </c>
      <c r="E5515" s="467">
        <v>27</v>
      </c>
      <c r="F5515" s="467">
        <v>18</v>
      </c>
      <c r="G5515" s="467">
        <f t="array" ref="G5515">MAX(IF($A$2:$A$8761=A5515,$D$2:$D$8761))</f>
        <v>1656</v>
      </c>
      <c r="H5515" s="467">
        <f t="shared" si="607"/>
        <v>0</v>
      </c>
      <c r="I5515" s="475" t="str">
        <f t="shared" si="608"/>
        <v/>
      </c>
      <c r="J5515" s="471">
        <f>'Potential Projects'!D5516</f>
        <v>45.701078252239974</v>
      </c>
      <c r="K5515" s="471">
        <f>'Potential Projects'!E5516</f>
        <v>10.913967748871212</v>
      </c>
      <c r="L5515" s="476">
        <f t="shared" si="609"/>
        <v>1210.3849539988887</v>
      </c>
      <c r="M5515" s="471">
        <f t="shared" si="605"/>
        <v>1591.124916816126</v>
      </c>
      <c r="N5515" s="467">
        <f t="shared" si="610"/>
        <v>0</v>
      </c>
      <c r="O5515" s="475" t="str">
        <f t="shared" si="611"/>
        <v/>
      </c>
    </row>
    <row r="5516" spans="1:15" hidden="1">
      <c r="A5516" s="475">
        <f t="shared" si="606"/>
        <v>43678</v>
      </c>
      <c r="B5516" s="475">
        <v>43695</v>
      </c>
      <c r="C5516" s="467">
        <v>19</v>
      </c>
      <c r="D5516" s="467">
        <v>1295</v>
      </c>
      <c r="E5516" s="467">
        <v>14</v>
      </c>
      <c r="F5516" s="467">
        <v>9</v>
      </c>
      <c r="G5516" s="467">
        <f t="array" ref="G5516">MAX(IF($A$2:$A$8761=A5516,$D$2:$D$8761))</f>
        <v>1656</v>
      </c>
      <c r="H5516" s="467">
        <f t="shared" si="607"/>
        <v>0</v>
      </c>
      <c r="I5516" s="475" t="str">
        <f t="shared" si="608"/>
        <v/>
      </c>
      <c r="J5516" s="471">
        <f>'Potential Projects'!D5517</f>
        <v>86.857265117848712</v>
      </c>
      <c r="K5516" s="471">
        <f>'Potential Projects'!E5517</f>
        <v>14.757949795742853</v>
      </c>
      <c r="L5516" s="476">
        <f t="shared" si="609"/>
        <v>1170.3847850864083</v>
      </c>
      <c r="M5516" s="471">
        <f t="shared" si="605"/>
        <v>1591.124916816126</v>
      </c>
      <c r="N5516" s="467">
        <f t="shared" si="610"/>
        <v>0</v>
      </c>
      <c r="O5516" s="475" t="str">
        <f t="shared" si="611"/>
        <v/>
      </c>
    </row>
    <row r="5517" spans="1:15" hidden="1">
      <c r="A5517" s="475">
        <f t="shared" si="606"/>
        <v>43678</v>
      </c>
      <c r="B5517" s="475">
        <v>43695</v>
      </c>
      <c r="C5517" s="467">
        <v>20</v>
      </c>
      <c r="D5517" s="467">
        <v>1241</v>
      </c>
      <c r="E5517" s="467">
        <v>10</v>
      </c>
      <c r="F5517" s="467">
        <v>0</v>
      </c>
      <c r="G5517" s="467">
        <f t="array" ref="G5517">MAX(IF($A$2:$A$8761=A5517,$D$2:$D$8761))</f>
        <v>1656</v>
      </c>
      <c r="H5517" s="467">
        <f t="shared" si="607"/>
        <v>0</v>
      </c>
      <c r="I5517" s="475" t="str">
        <f t="shared" si="608"/>
        <v/>
      </c>
      <c r="J5517" s="471">
        <f>'Potential Projects'!D5518</f>
        <v>142.66137896247241</v>
      </c>
      <c r="K5517" s="471">
        <f>'Potential Projects'!E5518</f>
        <v>70.217990324661358</v>
      </c>
      <c r="L5517" s="476">
        <f t="shared" si="609"/>
        <v>1018.1206307128663</v>
      </c>
      <c r="M5517" s="471">
        <f t="shared" si="605"/>
        <v>1591.124916816126</v>
      </c>
      <c r="N5517" s="467">
        <f t="shared" si="610"/>
        <v>0</v>
      </c>
      <c r="O5517" s="475" t="str">
        <f t="shared" si="611"/>
        <v/>
      </c>
    </row>
    <row r="5518" spans="1:15" hidden="1">
      <c r="A5518" s="475">
        <f t="shared" si="606"/>
        <v>43678</v>
      </c>
      <c r="B5518" s="475">
        <v>43695</v>
      </c>
      <c r="C5518" s="467">
        <v>21</v>
      </c>
      <c r="D5518" s="467">
        <v>1209</v>
      </c>
      <c r="E5518" s="467">
        <v>21</v>
      </c>
      <c r="F5518" s="467">
        <v>0</v>
      </c>
      <c r="G5518" s="467">
        <f t="array" ref="G5518">MAX(IF($A$2:$A$8761=A5518,$D$2:$D$8761))</f>
        <v>1656</v>
      </c>
      <c r="H5518" s="467">
        <f t="shared" si="607"/>
        <v>0</v>
      </c>
      <c r="I5518" s="475" t="str">
        <f t="shared" si="608"/>
        <v/>
      </c>
      <c r="J5518" s="471">
        <f>'Potential Projects'!D5519</f>
        <v>144</v>
      </c>
      <c r="K5518" s="471">
        <f>'Potential Projects'!E5519</f>
        <v>79.670712964953765</v>
      </c>
      <c r="L5518" s="476">
        <f t="shared" si="609"/>
        <v>964.32928703504626</v>
      </c>
      <c r="M5518" s="471">
        <f t="shared" si="605"/>
        <v>1591.124916816126</v>
      </c>
      <c r="N5518" s="467">
        <f t="shared" si="610"/>
        <v>0</v>
      </c>
      <c r="O5518" s="475" t="str">
        <f t="shared" si="611"/>
        <v/>
      </c>
    </row>
    <row r="5519" spans="1:15" hidden="1">
      <c r="A5519" s="475">
        <f t="shared" si="606"/>
        <v>43678</v>
      </c>
      <c r="B5519" s="475">
        <v>43695</v>
      </c>
      <c r="C5519" s="467">
        <v>22</v>
      </c>
      <c r="D5519" s="467">
        <v>1097</v>
      </c>
      <c r="E5519" s="467">
        <v>26</v>
      </c>
      <c r="F5519" s="467">
        <v>0</v>
      </c>
      <c r="G5519" s="467">
        <f t="array" ref="G5519">MAX(IF($A$2:$A$8761=A5519,$D$2:$D$8761))</f>
        <v>1656</v>
      </c>
      <c r="H5519" s="467">
        <f t="shared" si="607"/>
        <v>0</v>
      </c>
      <c r="I5519" s="475" t="str">
        <f t="shared" si="608"/>
        <v/>
      </c>
      <c r="J5519" s="471">
        <f>'Potential Projects'!D5520</f>
        <v>144</v>
      </c>
      <c r="K5519" s="471">
        <f>'Potential Projects'!E5520</f>
        <v>75.638990647172648</v>
      </c>
      <c r="L5519" s="476">
        <f t="shared" si="609"/>
        <v>851.3610093528273</v>
      </c>
      <c r="M5519" s="471">
        <f t="shared" si="605"/>
        <v>1591.124916816126</v>
      </c>
      <c r="N5519" s="467">
        <f t="shared" si="610"/>
        <v>0</v>
      </c>
      <c r="O5519" s="475" t="str">
        <f t="shared" si="611"/>
        <v/>
      </c>
    </row>
    <row r="5520" spans="1:15" hidden="1">
      <c r="A5520" s="475">
        <f t="shared" si="606"/>
        <v>43678</v>
      </c>
      <c r="B5520" s="475">
        <v>43695</v>
      </c>
      <c r="C5520" s="467">
        <v>23</v>
      </c>
      <c r="D5520" s="467">
        <v>1023</v>
      </c>
      <c r="E5520" s="467">
        <v>28</v>
      </c>
      <c r="F5520" s="467">
        <v>0</v>
      </c>
      <c r="G5520" s="467">
        <f t="array" ref="G5520">MAX(IF($A$2:$A$8761=A5520,$D$2:$D$8761))</f>
        <v>1656</v>
      </c>
      <c r="H5520" s="467">
        <f t="shared" si="607"/>
        <v>0</v>
      </c>
      <c r="I5520" s="475" t="str">
        <f t="shared" si="608"/>
        <v/>
      </c>
      <c r="J5520" s="471">
        <f>'Potential Projects'!D5521</f>
        <v>144</v>
      </c>
      <c r="K5520" s="471">
        <f>'Potential Projects'!E5521</f>
        <v>69.373941356697486</v>
      </c>
      <c r="L5520" s="476">
        <f t="shared" si="609"/>
        <v>781.62605864330249</v>
      </c>
      <c r="M5520" s="471">
        <f t="shared" si="605"/>
        <v>1591.124916816126</v>
      </c>
      <c r="N5520" s="467">
        <f t="shared" si="610"/>
        <v>0</v>
      </c>
      <c r="O5520" s="475" t="str">
        <f t="shared" si="611"/>
        <v/>
      </c>
    </row>
    <row r="5521" spans="1:15" hidden="1">
      <c r="A5521" s="475">
        <f t="shared" si="606"/>
        <v>43678</v>
      </c>
      <c r="B5521" s="475">
        <v>43695</v>
      </c>
      <c r="C5521" s="467">
        <v>24</v>
      </c>
      <c r="D5521" s="467">
        <v>907</v>
      </c>
      <c r="E5521" s="467">
        <v>15</v>
      </c>
      <c r="F5521" s="467">
        <v>0</v>
      </c>
      <c r="G5521" s="467">
        <f t="array" ref="G5521">MAX(IF($A$2:$A$8761=A5521,$D$2:$D$8761))</f>
        <v>1656</v>
      </c>
      <c r="H5521" s="467">
        <f t="shared" si="607"/>
        <v>0</v>
      </c>
      <c r="I5521" s="475" t="str">
        <f t="shared" si="608"/>
        <v/>
      </c>
      <c r="J5521" s="471">
        <f>'Potential Projects'!D5522</f>
        <v>144</v>
      </c>
      <c r="K5521" s="471">
        <f>'Potential Projects'!E5522</f>
        <v>74.994415717050103</v>
      </c>
      <c r="L5521" s="476">
        <f t="shared" si="609"/>
        <v>673.00558428294994</v>
      </c>
      <c r="M5521" s="471">
        <f t="shared" si="605"/>
        <v>1591.124916816126</v>
      </c>
      <c r="N5521" s="467">
        <f t="shared" si="610"/>
        <v>0</v>
      </c>
      <c r="O5521" s="475" t="str">
        <f t="shared" si="611"/>
        <v/>
      </c>
    </row>
    <row r="5522" spans="1:15" hidden="1">
      <c r="A5522" s="475">
        <f t="shared" si="606"/>
        <v>43678</v>
      </c>
      <c r="B5522" s="475">
        <v>43696</v>
      </c>
      <c r="C5522" s="467">
        <v>1</v>
      </c>
      <c r="D5522" s="467">
        <v>858</v>
      </c>
      <c r="E5522" s="467">
        <v>11</v>
      </c>
      <c r="F5522" s="467">
        <v>0</v>
      </c>
      <c r="G5522" s="467">
        <f t="array" ref="G5522">MAX(IF($A$2:$A$8761=A5522,$D$2:$D$8761))</f>
        <v>1656</v>
      </c>
      <c r="H5522" s="467">
        <f t="shared" si="607"/>
        <v>0</v>
      </c>
      <c r="I5522" s="475" t="str">
        <f t="shared" si="608"/>
        <v/>
      </c>
      <c r="J5522" s="471">
        <f>'Potential Projects'!D5523</f>
        <v>144</v>
      </c>
      <c r="K5522" s="471">
        <f>'Potential Projects'!E5523</f>
        <v>61.795492420984736</v>
      </c>
      <c r="L5522" s="476">
        <f t="shared" si="609"/>
        <v>641.20450757901529</v>
      </c>
      <c r="M5522" s="471">
        <f t="shared" si="605"/>
        <v>1591.124916816126</v>
      </c>
      <c r="N5522" s="467">
        <f t="shared" si="610"/>
        <v>0</v>
      </c>
      <c r="O5522" s="475" t="str">
        <f t="shared" si="611"/>
        <v/>
      </c>
    </row>
    <row r="5523" spans="1:15" hidden="1">
      <c r="A5523" s="475">
        <f t="shared" si="606"/>
        <v>43678</v>
      </c>
      <c r="B5523" s="475">
        <v>43696</v>
      </c>
      <c r="C5523" s="467">
        <v>2</v>
      </c>
      <c r="D5523" s="467">
        <v>799</v>
      </c>
      <c r="E5523" s="467">
        <v>21</v>
      </c>
      <c r="F5523" s="467">
        <v>0</v>
      </c>
      <c r="G5523" s="467">
        <f t="array" ref="G5523">MAX(IF($A$2:$A$8761=A5523,$D$2:$D$8761))</f>
        <v>1656</v>
      </c>
      <c r="H5523" s="467">
        <f t="shared" si="607"/>
        <v>0</v>
      </c>
      <c r="I5523" s="475" t="str">
        <f t="shared" si="608"/>
        <v/>
      </c>
      <c r="J5523" s="471">
        <f>'Potential Projects'!D5524</f>
        <v>144</v>
      </c>
      <c r="K5523" s="471">
        <f>'Potential Projects'!E5524</f>
        <v>44.15964072242528</v>
      </c>
      <c r="L5523" s="476">
        <f t="shared" si="609"/>
        <v>589.84035927757475</v>
      </c>
      <c r="M5523" s="471">
        <f t="shared" si="605"/>
        <v>1591.124916816126</v>
      </c>
      <c r="N5523" s="467">
        <f t="shared" si="610"/>
        <v>0</v>
      </c>
      <c r="O5523" s="475" t="str">
        <f t="shared" si="611"/>
        <v/>
      </c>
    </row>
    <row r="5524" spans="1:15" hidden="1">
      <c r="A5524" s="475">
        <f t="shared" si="606"/>
        <v>43678</v>
      </c>
      <c r="B5524" s="475">
        <v>43696</v>
      </c>
      <c r="C5524" s="467">
        <v>3</v>
      </c>
      <c r="D5524" s="467">
        <v>777</v>
      </c>
      <c r="E5524" s="467">
        <v>29</v>
      </c>
      <c r="F5524" s="467">
        <v>0</v>
      </c>
      <c r="G5524" s="467">
        <f t="array" ref="G5524">MAX(IF($A$2:$A$8761=A5524,$D$2:$D$8761))</f>
        <v>1656</v>
      </c>
      <c r="H5524" s="467">
        <f t="shared" si="607"/>
        <v>0</v>
      </c>
      <c r="I5524" s="475" t="str">
        <f t="shared" si="608"/>
        <v/>
      </c>
      <c r="J5524" s="471">
        <f>'Potential Projects'!D5525</f>
        <v>144</v>
      </c>
      <c r="K5524" s="471">
        <f>'Potential Projects'!E5525</f>
        <v>44.667321705009684</v>
      </c>
      <c r="L5524" s="476">
        <f t="shared" si="609"/>
        <v>559.33267829499027</v>
      </c>
      <c r="M5524" s="471">
        <f t="shared" si="605"/>
        <v>1591.124916816126</v>
      </c>
      <c r="N5524" s="467">
        <f t="shared" si="610"/>
        <v>0</v>
      </c>
      <c r="O5524" s="475" t="str">
        <f t="shared" si="611"/>
        <v/>
      </c>
    </row>
    <row r="5525" spans="1:15" hidden="1">
      <c r="A5525" s="475">
        <f t="shared" si="606"/>
        <v>43678</v>
      </c>
      <c r="B5525" s="475">
        <v>43696</v>
      </c>
      <c r="C5525" s="467">
        <v>4</v>
      </c>
      <c r="D5525" s="467">
        <v>792</v>
      </c>
      <c r="E5525" s="467">
        <v>28</v>
      </c>
      <c r="F5525" s="467">
        <v>0</v>
      </c>
      <c r="G5525" s="467">
        <f t="array" ref="G5525">MAX(IF($A$2:$A$8761=A5525,$D$2:$D$8761))</f>
        <v>1656</v>
      </c>
      <c r="H5525" s="467">
        <f t="shared" si="607"/>
        <v>0</v>
      </c>
      <c r="I5525" s="475" t="str">
        <f t="shared" si="608"/>
        <v/>
      </c>
      <c r="J5525" s="471">
        <f>'Potential Projects'!D5526</f>
        <v>144</v>
      </c>
      <c r="K5525" s="471">
        <f>'Potential Projects'!E5526</f>
        <v>20.667857073747584</v>
      </c>
      <c r="L5525" s="476">
        <f t="shared" si="609"/>
        <v>599.33214292625246</v>
      </c>
      <c r="M5525" s="471">
        <f t="shared" si="605"/>
        <v>1591.124916816126</v>
      </c>
      <c r="N5525" s="467">
        <f t="shared" si="610"/>
        <v>0</v>
      </c>
      <c r="O5525" s="475" t="str">
        <f t="shared" si="611"/>
        <v/>
      </c>
    </row>
    <row r="5526" spans="1:15" hidden="1">
      <c r="A5526" s="475">
        <f t="shared" si="606"/>
        <v>43678</v>
      </c>
      <c r="B5526" s="475">
        <v>43696</v>
      </c>
      <c r="C5526" s="467">
        <v>5</v>
      </c>
      <c r="D5526" s="467">
        <v>814</v>
      </c>
      <c r="E5526" s="467">
        <v>76</v>
      </c>
      <c r="F5526" s="467">
        <v>0</v>
      </c>
      <c r="G5526" s="467">
        <f t="array" ref="G5526">MAX(IF($A$2:$A$8761=A5526,$D$2:$D$8761))</f>
        <v>1656</v>
      </c>
      <c r="H5526" s="467">
        <f t="shared" si="607"/>
        <v>0</v>
      </c>
      <c r="I5526" s="475" t="str">
        <f t="shared" si="608"/>
        <v/>
      </c>
      <c r="J5526" s="471">
        <f>'Potential Projects'!D5527</f>
        <v>144</v>
      </c>
      <c r="K5526" s="471">
        <f>'Potential Projects'!E5527</f>
        <v>10.983588099333476</v>
      </c>
      <c r="L5526" s="476">
        <f t="shared" si="609"/>
        <v>583.01641190066653</v>
      </c>
      <c r="M5526" s="471">
        <f t="shared" si="605"/>
        <v>1591.124916816126</v>
      </c>
      <c r="N5526" s="467">
        <f t="shared" si="610"/>
        <v>0</v>
      </c>
      <c r="O5526" s="475" t="str">
        <f t="shared" si="611"/>
        <v/>
      </c>
    </row>
    <row r="5527" spans="1:15" hidden="1">
      <c r="A5527" s="475">
        <f t="shared" si="606"/>
        <v>43678</v>
      </c>
      <c r="B5527" s="475">
        <v>43696</v>
      </c>
      <c r="C5527" s="467">
        <v>6</v>
      </c>
      <c r="D5527" s="467">
        <v>839</v>
      </c>
      <c r="E5527" s="467">
        <v>68</v>
      </c>
      <c r="F5527" s="467">
        <v>0</v>
      </c>
      <c r="G5527" s="467">
        <f t="array" ref="G5527">MAX(IF($A$2:$A$8761=A5527,$D$2:$D$8761))</f>
        <v>1656</v>
      </c>
      <c r="H5527" s="467">
        <f t="shared" si="607"/>
        <v>0</v>
      </c>
      <c r="I5527" s="475" t="str">
        <f t="shared" si="608"/>
        <v/>
      </c>
      <c r="J5527" s="471">
        <f>'Potential Projects'!D5528</f>
        <v>144</v>
      </c>
      <c r="K5527" s="471">
        <f>'Potential Projects'!E5528</f>
        <v>3.3480348312190928</v>
      </c>
      <c r="L5527" s="476">
        <f t="shared" si="609"/>
        <v>623.65196516878086</v>
      </c>
      <c r="M5527" s="471">
        <f t="shared" si="605"/>
        <v>1591.124916816126</v>
      </c>
      <c r="N5527" s="467">
        <f t="shared" si="610"/>
        <v>0</v>
      </c>
      <c r="O5527" s="475" t="str">
        <f t="shared" si="611"/>
        <v/>
      </c>
    </row>
    <row r="5528" spans="1:15" hidden="1">
      <c r="A5528" s="475">
        <f t="shared" si="606"/>
        <v>43678</v>
      </c>
      <c r="B5528" s="475">
        <v>43696</v>
      </c>
      <c r="C5528" s="467">
        <v>7</v>
      </c>
      <c r="D5528" s="467">
        <v>957</v>
      </c>
      <c r="E5528" s="467">
        <v>57</v>
      </c>
      <c r="F5528" s="467">
        <v>3</v>
      </c>
      <c r="G5528" s="467">
        <f t="array" ref="G5528">MAX(IF($A$2:$A$8761=A5528,$D$2:$D$8761))</f>
        <v>1656</v>
      </c>
      <c r="H5528" s="467">
        <f t="shared" si="607"/>
        <v>0</v>
      </c>
      <c r="I5528" s="475" t="str">
        <f t="shared" si="608"/>
        <v/>
      </c>
      <c r="J5528" s="471">
        <f>'Potential Projects'!D5529</f>
        <v>144</v>
      </c>
      <c r="K5528" s="471">
        <f>'Potential Projects'!E5529</f>
        <v>2.1668356267469364</v>
      </c>
      <c r="L5528" s="476">
        <f t="shared" si="609"/>
        <v>750.83316437325311</v>
      </c>
      <c r="M5528" s="471">
        <f t="shared" si="605"/>
        <v>1591.124916816126</v>
      </c>
      <c r="N5528" s="467">
        <f t="shared" si="610"/>
        <v>0</v>
      </c>
      <c r="O5528" s="475" t="str">
        <f t="shared" si="611"/>
        <v/>
      </c>
    </row>
    <row r="5529" spans="1:15" hidden="1">
      <c r="A5529" s="475">
        <f t="shared" si="606"/>
        <v>43678</v>
      </c>
      <c r="B5529" s="475">
        <v>43696</v>
      </c>
      <c r="C5529" s="467">
        <v>8</v>
      </c>
      <c r="D5529" s="467">
        <v>999</v>
      </c>
      <c r="E5529" s="467">
        <v>60</v>
      </c>
      <c r="F5529" s="467">
        <v>14</v>
      </c>
      <c r="G5529" s="467">
        <f t="array" ref="G5529">MAX(IF($A$2:$A$8761=A5529,$D$2:$D$8761))</f>
        <v>1656</v>
      </c>
      <c r="H5529" s="467">
        <f t="shared" si="607"/>
        <v>0</v>
      </c>
      <c r="I5529" s="475" t="str">
        <f t="shared" si="608"/>
        <v/>
      </c>
      <c r="J5529" s="471">
        <f>'Potential Projects'!D5530</f>
        <v>144</v>
      </c>
      <c r="K5529" s="471">
        <f>'Potential Projects'!E5530</f>
        <v>3.0836339496882399</v>
      </c>
      <c r="L5529" s="476">
        <f t="shared" si="609"/>
        <v>777.91636605031181</v>
      </c>
      <c r="M5529" s="471">
        <f t="shared" si="605"/>
        <v>1591.124916816126</v>
      </c>
      <c r="N5529" s="467">
        <f t="shared" si="610"/>
        <v>0</v>
      </c>
      <c r="O5529" s="475" t="str">
        <f t="shared" si="611"/>
        <v/>
      </c>
    </row>
    <row r="5530" spans="1:15" hidden="1">
      <c r="A5530" s="475">
        <f t="shared" si="606"/>
        <v>43678</v>
      </c>
      <c r="B5530" s="475">
        <v>43696</v>
      </c>
      <c r="C5530" s="467">
        <v>9</v>
      </c>
      <c r="D5530" s="467">
        <v>1088</v>
      </c>
      <c r="E5530" s="467">
        <v>67</v>
      </c>
      <c r="F5530" s="467">
        <v>19</v>
      </c>
      <c r="G5530" s="467">
        <f t="array" ref="G5530">MAX(IF($A$2:$A$8761=A5530,$D$2:$D$8761))</f>
        <v>1656</v>
      </c>
      <c r="H5530" s="467">
        <f t="shared" si="607"/>
        <v>0</v>
      </c>
      <c r="I5530" s="475" t="str">
        <f t="shared" si="608"/>
        <v/>
      </c>
      <c r="J5530" s="471">
        <f>'Potential Projects'!D5531</f>
        <v>143.85684389303148</v>
      </c>
      <c r="K5530" s="471">
        <f>'Potential Projects'!E5531</f>
        <v>7.7020446140614922</v>
      </c>
      <c r="L5530" s="476">
        <f t="shared" si="609"/>
        <v>850.441111492907</v>
      </c>
      <c r="M5530" s="471">
        <f t="shared" si="605"/>
        <v>1591.124916816126</v>
      </c>
      <c r="N5530" s="467">
        <f t="shared" si="610"/>
        <v>0</v>
      </c>
      <c r="O5530" s="475" t="str">
        <f t="shared" si="611"/>
        <v/>
      </c>
    </row>
    <row r="5531" spans="1:15" hidden="1">
      <c r="A5531" s="475">
        <f t="shared" si="606"/>
        <v>43678</v>
      </c>
      <c r="B5531" s="475">
        <v>43696</v>
      </c>
      <c r="C5531" s="467">
        <v>10</v>
      </c>
      <c r="D5531" s="467">
        <v>1180</v>
      </c>
      <c r="E5531" s="467">
        <v>65</v>
      </c>
      <c r="F5531" s="467">
        <v>20</v>
      </c>
      <c r="G5531" s="467">
        <f t="array" ref="G5531">MAX(IF($A$2:$A$8761=A5531,$D$2:$D$8761))</f>
        <v>1656</v>
      </c>
      <c r="H5531" s="467">
        <f t="shared" si="607"/>
        <v>0</v>
      </c>
      <c r="I5531" s="475" t="str">
        <f t="shared" si="608"/>
        <v/>
      </c>
      <c r="J5531" s="471">
        <f>'Potential Projects'!D5532</f>
        <v>97.52783389382445</v>
      </c>
      <c r="K5531" s="471">
        <f>'Potential Projects'!E5532</f>
        <v>9.9830889056116963</v>
      </c>
      <c r="L5531" s="476">
        <f t="shared" si="609"/>
        <v>987.48907720056388</v>
      </c>
      <c r="M5531" s="471">
        <f t="shared" si="605"/>
        <v>1591.124916816126</v>
      </c>
      <c r="N5531" s="467">
        <f t="shared" si="610"/>
        <v>0</v>
      </c>
      <c r="O5531" s="475" t="str">
        <f t="shared" si="611"/>
        <v/>
      </c>
    </row>
    <row r="5532" spans="1:15" hidden="1">
      <c r="A5532" s="475">
        <f t="shared" si="606"/>
        <v>43678</v>
      </c>
      <c r="B5532" s="475">
        <v>43696</v>
      </c>
      <c r="C5532" s="467">
        <v>11</v>
      </c>
      <c r="D5532" s="467">
        <v>1208</v>
      </c>
      <c r="E5532" s="467">
        <v>55</v>
      </c>
      <c r="F5532" s="467">
        <v>19</v>
      </c>
      <c r="G5532" s="467">
        <f t="array" ref="G5532">MAX(IF($A$2:$A$8761=A5532,$D$2:$D$8761))</f>
        <v>1656</v>
      </c>
      <c r="H5532" s="467">
        <f t="shared" si="607"/>
        <v>0</v>
      </c>
      <c r="I5532" s="475" t="str">
        <f t="shared" si="608"/>
        <v/>
      </c>
      <c r="J5532" s="471">
        <f>'Potential Projects'!D5533</f>
        <v>47.680518440120167</v>
      </c>
      <c r="K5532" s="471">
        <f>'Potential Projects'!E5533</f>
        <v>13.658104708664805</v>
      </c>
      <c r="L5532" s="476">
        <f t="shared" si="609"/>
        <v>1072.6613768512152</v>
      </c>
      <c r="M5532" s="471">
        <f t="shared" si="605"/>
        <v>1591.124916816126</v>
      </c>
      <c r="N5532" s="467">
        <f t="shared" si="610"/>
        <v>0</v>
      </c>
      <c r="O5532" s="475" t="str">
        <f t="shared" si="611"/>
        <v/>
      </c>
    </row>
    <row r="5533" spans="1:15" hidden="1">
      <c r="A5533" s="475">
        <f t="shared" si="606"/>
        <v>43678</v>
      </c>
      <c r="B5533" s="475">
        <v>43696</v>
      </c>
      <c r="C5533" s="467">
        <v>12</v>
      </c>
      <c r="D5533" s="467">
        <v>1248</v>
      </c>
      <c r="E5533" s="467">
        <v>46</v>
      </c>
      <c r="F5533" s="467">
        <v>19</v>
      </c>
      <c r="G5533" s="467">
        <f t="array" ref="G5533">MAX(IF($A$2:$A$8761=A5533,$D$2:$D$8761))</f>
        <v>1656</v>
      </c>
      <c r="H5533" s="467">
        <f t="shared" si="607"/>
        <v>0</v>
      </c>
      <c r="I5533" s="475" t="str">
        <f t="shared" si="608"/>
        <v/>
      </c>
      <c r="J5533" s="471">
        <f>'Potential Projects'!D5534</f>
        <v>35.270218964375481</v>
      </c>
      <c r="K5533" s="471">
        <f>'Potential Projects'!E5534</f>
        <v>13.9491021285745</v>
      </c>
      <c r="L5533" s="476">
        <f t="shared" si="609"/>
        <v>1133.7806789070501</v>
      </c>
      <c r="M5533" s="471">
        <f t="shared" si="605"/>
        <v>1591.124916816126</v>
      </c>
      <c r="N5533" s="467">
        <f t="shared" si="610"/>
        <v>0</v>
      </c>
      <c r="O5533" s="475" t="str">
        <f t="shared" si="611"/>
        <v/>
      </c>
    </row>
    <row r="5534" spans="1:15" hidden="1">
      <c r="A5534" s="475">
        <f t="shared" si="606"/>
        <v>43678</v>
      </c>
      <c r="B5534" s="475">
        <v>43696</v>
      </c>
      <c r="C5534" s="467">
        <v>13</v>
      </c>
      <c r="D5534" s="467">
        <v>1296</v>
      </c>
      <c r="E5534" s="467">
        <v>39</v>
      </c>
      <c r="F5534" s="467">
        <v>19</v>
      </c>
      <c r="G5534" s="467">
        <f t="array" ref="G5534">MAX(IF($A$2:$A$8761=A5534,$D$2:$D$8761))</f>
        <v>1656</v>
      </c>
      <c r="H5534" s="467">
        <f t="shared" si="607"/>
        <v>0</v>
      </c>
      <c r="I5534" s="475" t="str">
        <f t="shared" si="608"/>
        <v/>
      </c>
      <c r="J5534" s="471">
        <f>'Potential Projects'!D5535</f>
        <v>26.026826177815238</v>
      </c>
      <c r="K5534" s="471">
        <f>'Potential Projects'!E5535</f>
        <v>9.2712403784132444</v>
      </c>
      <c r="L5534" s="476">
        <f t="shared" si="609"/>
        <v>1202.7019334437714</v>
      </c>
      <c r="M5534" s="471">
        <f t="shared" si="605"/>
        <v>1591.124916816126</v>
      </c>
      <c r="N5534" s="467">
        <f t="shared" si="610"/>
        <v>0</v>
      </c>
      <c r="O5534" s="475" t="str">
        <f t="shared" si="611"/>
        <v/>
      </c>
    </row>
    <row r="5535" spans="1:15" hidden="1">
      <c r="A5535" s="475">
        <f t="shared" si="606"/>
        <v>43678</v>
      </c>
      <c r="B5535" s="475">
        <v>43696</v>
      </c>
      <c r="C5535" s="467">
        <v>14</v>
      </c>
      <c r="D5535" s="467">
        <v>1325</v>
      </c>
      <c r="E5535" s="467">
        <v>27</v>
      </c>
      <c r="F5535" s="467">
        <v>19</v>
      </c>
      <c r="G5535" s="467">
        <f t="array" ref="G5535">MAX(IF($A$2:$A$8761=A5535,$D$2:$D$8761))</f>
        <v>1656</v>
      </c>
      <c r="H5535" s="467">
        <f t="shared" si="607"/>
        <v>0</v>
      </c>
      <c r="I5535" s="475" t="str">
        <f t="shared" si="608"/>
        <v/>
      </c>
      <c r="J5535" s="471">
        <f>'Potential Projects'!D5536</f>
        <v>18.991459679790836</v>
      </c>
      <c r="K5535" s="471">
        <f>'Potential Projects'!E5536</f>
        <v>14.211938507847774</v>
      </c>
      <c r="L5535" s="476">
        <f t="shared" si="609"/>
        <v>1245.7966018123616</v>
      </c>
      <c r="M5535" s="471">
        <f t="shared" si="605"/>
        <v>1591.124916816126</v>
      </c>
      <c r="N5535" s="467">
        <f t="shared" si="610"/>
        <v>0</v>
      </c>
      <c r="O5535" s="475" t="str">
        <f t="shared" si="611"/>
        <v/>
      </c>
    </row>
    <row r="5536" spans="1:15" hidden="1">
      <c r="A5536" s="475">
        <f t="shared" si="606"/>
        <v>43678</v>
      </c>
      <c r="B5536" s="475">
        <v>43696</v>
      </c>
      <c r="C5536" s="467">
        <v>15</v>
      </c>
      <c r="D5536" s="467">
        <v>1370</v>
      </c>
      <c r="E5536" s="467">
        <v>27</v>
      </c>
      <c r="F5536" s="467">
        <v>19</v>
      </c>
      <c r="G5536" s="467">
        <f t="array" ref="G5536">MAX(IF($A$2:$A$8761=A5536,$D$2:$D$8761))</f>
        <v>1656</v>
      </c>
      <c r="H5536" s="467">
        <f t="shared" si="607"/>
        <v>0</v>
      </c>
      <c r="I5536" s="475" t="str">
        <f t="shared" si="608"/>
        <v/>
      </c>
      <c r="J5536" s="471">
        <f>'Potential Projects'!D5537</f>
        <v>15.613137339651997</v>
      </c>
      <c r="K5536" s="471">
        <f>'Potential Projects'!E5537</f>
        <v>10.91475</v>
      </c>
      <c r="L5536" s="476">
        <f t="shared" si="609"/>
        <v>1297.4721126603481</v>
      </c>
      <c r="M5536" s="471">
        <f t="shared" si="605"/>
        <v>1591.124916816126</v>
      </c>
      <c r="N5536" s="467">
        <f t="shared" si="610"/>
        <v>0</v>
      </c>
      <c r="O5536" s="475" t="str">
        <f t="shared" si="611"/>
        <v/>
      </c>
    </row>
    <row r="5537" spans="1:15" hidden="1">
      <c r="A5537" s="475">
        <f t="shared" si="606"/>
        <v>43678</v>
      </c>
      <c r="B5537" s="475">
        <v>43696</v>
      </c>
      <c r="C5537" s="467">
        <v>16</v>
      </c>
      <c r="D5537" s="467">
        <v>1407</v>
      </c>
      <c r="E5537" s="467">
        <v>20</v>
      </c>
      <c r="F5537" s="467">
        <v>19</v>
      </c>
      <c r="G5537" s="467">
        <f t="array" ref="G5537">MAX(IF($A$2:$A$8761=A5537,$D$2:$D$8761))</f>
        <v>1656</v>
      </c>
      <c r="H5537" s="467">
        <f t="shared" si="607"/>
        <v>0</v>
      </c>
      <c r="I5537" s="475" t="str">
        <f t="shared" si="608"/>
        <v/>
      </c>
      <c r="J5537" s="471">
        <f>'Potential Projects'!D5538</f>
        <v>7.1699066261681672</v>
      </c>
      <c r="K5537" s="471">
        <f>'Potential Projects'!E5538</f>
        <v>6.9080597183401418</v>
      </c>
      <c r="L5537" s="476">
        <f t="shared" si="609"/>
        <v>1353.9220336554918</v>
      </c>
      <c r="M5537" s="471">
        <f t="shared" si="605"/>
        <v>1591.124916816126</v>
      </c>
      <c r="N5537" s="467">
        <f t="shared" si="610"/>
        <v>0</v>
      </c>
      <c r="O5537" s="475" t="str">
        <f t="shared" si="611"/>
        <v/>
      </c>
    </row>
    <row r="5538" spans="1:15" hidden="1">
      <c r="A5538" s="475">
        <f t="shared" si="606"/>
        <v>43678</v>
      </c>
      <c r="B5538" s="475">
        <v>43696</v>
      </c>
      <c r="C5538" s="467">
        <v>17</v>
      </c>
      <c r="D5538" s="467">
        <v>1421</v>
      </c>
      <c r="E5538" s="467">
        <v>14</v>
      </c>
      <c r="F5538" s="467">
        <v>20</v>
      </c>
      <c r="G5538" s="467">
        <f t="array" ref="G5538">MAX(IF($A$2:$A$8761=A5538,$D$2:$D$8761))</f>
        <v>1656</v>
      </c>
      <c r="H5538" s="467">
        <f t="shared" si="607"/>
        <v>0</v>
      </c>
      <c r="I5538" s="475" t="str">
        <f t="shared" si="608"/>
        <v/>
      </c>
      <c r="J5538" s="471">
        <f>'Potential Projects'!D5539</f>
        <v>4.3920616308449514</v>
      </c>
      <c r="K5538" s="471">
        <f>'Potential Projects'!E5539</f>
        <v>5.7980453665878304</v>
      </c>
      <c r="L5538" s="476">
        <f t="shared" si="609"/>
        <v>1376.8098930025674</v>
      </c>
      <c r="M5538" s="471">
        <f t="shared" si="605"/>
        <v>1591.124916816126</v>
      </c>
      <c r="N5538" s="467">
        <f t="shared" si="610"/>
        <v>0</v>
      </c>
      <c r="O5538" s="475" t="str">
        <f t="shared" si="611"/>
        <v/>
      </c>
    </row>
    <row r="5539" spans="1:15" hidden="1">
      <c r="A5539" s="475">
        <f t="shared" si="606"/>
        <v>43678</v>
      </c>
      <c r="B5539" s="475">
        <v>43696</v>
      </c>
      <c r="C5539" s="467">
        <v>18</v>
      </c>
      <c r="D5539" s="467">
        <v>1436</v>
      </c>
      <c r="E5539" s="467">
        <v>9</v>
      </c>
      <c r="F5539" s="467">
        <v>18</v>
      </c>
      <c r="G5539" s="467">
        <f t="array" ref="G5539">MAX(IF($A$2:$A$8761=A5539,$D$2:$D$8761))</f>
        <v>1656</v>
      </c>
      <c r="H5539" s="467">
        <f t="shared" si="607"/>
        <v>0</v>
      </c>
      <c r="I5539" s="475" t="str">
        <f t="shared" si="608"/>
        <v/>
      </c>
      <c r="J5539" s="471">
        <f>'Potential Projects'!D5540</f>
        <v>8.0411384243419874</v>
      </c>
      <c r="K5539" s="471">
        <f>'Potential Projects'!E5540</f>
        <v>5.9482375833154162</v>
      </c>
      <c r="L5539" s="476">
        <f t="shared" si="609"/>
        <v>1395.0106239923425</v>
      </c>
      <c r="M5539" s="471">
        <f t="shared" ref="M5539:M5602" si="612">MAX($L$5090:$L$5833)</f>
        <v>1591.124916816126</v>
      </c>
      <c r="N5539" s="467">
        <f t="shared" si="610"/>
        <v>0</v>
      </c>
      <c r="O5539" s="475" t="str">
        <f t="shared" si="611"/>
        <v/>
      </c>
    </row>
    <row r="5540" spans="1:15" hidden="1">
      <c r="A5540" s="475">
        <f t="shared" si="606"/>
        <v>43678</v>
      </c>
      <c r="B5540" s="475">
        <v>43696</v>
      </c>
      <c r="C5540" s="467">
        <v>19</v>
      </c>
      <c r="D5540" s="467">
        <v>1404</v>
      </c>
      <c r="E5540" s="467">
        <v>5</v>
      </c>
      <c r="F5540" s="467">
        <v>8</v>
      </c>
      <c r="G5540" s="467">
        <f t="array" ref="G5540">MAX(IF($A$2:$A$8761=A5540,$D$2:$D$8761))</f>
        <v>1656</v>
      </c>
      <c r="H5540" s="467">
        <f t="shared" si="607"/>
        <v>0</v>
      </c>
      <c r="I5540" s="475" t="str">
        <f t="shared" si="608"/>
        <v/>
      </c>
      <c r="J5540" s="471">
        <f>'Potential Projects'!D5541</f>
        <v>11.579860030397951</v>
      </c>
      <c r="K5540" s="471">
        <f>'Potential Projects'!E5541</f>
        <v>7.1435173081057837</v>
      </c>
      <c r="L5540" s="476">
        <f t="shared" si="609"/>
        <v>1372.2766226614963</v>
      </c>
      <c r="M5540" s="471">
        <f t="shared" si="612"/>
        <v>1591.124916816126</v>
      </c>
      <c r="N5540" s="467">
        <f t="shared" si="610"/>
        <v>0</v>
      </c>
      <c r="O5540" s="475" t="str">
        <f t="shared" si="611"/>
        <v/>
      </c>
    </row>
    <row r="5541" spans="1:15" hidden="1">
      <c r="A5541" s="475">
        <f t="shared" si="606"/>
        <v>43678</v>
      </c>
      <c r="B5541" s="475">
        <v>43696</v>
      </c>
      <c r="C5541" s="467">
        <v>20</v>
      </c>
      <c r="D5541" s="467">
        <v>1363</v>
      </c>
      <c r="E5541" s="467">
        <v>2</v>
      </c>
      <c r="F5541" s="467">
        <v>1</v>
      </c>
      <c r="G5541" s="467">
        <f t="array" ref="G5541">MAX(IF($A$2:$A$8761=A5541,$D$2:$D$8761))</f>
        <v>1656</v>
      </c>
      <c r="H5541" s="467">
        <f t="shared" si="607"/>
        <v>0</v>
      </c>
      <c r="I5541" s="475" t="str">
        <f t="shared" si="608"/>
        <v/>
      </c>
      <c r="J5541" s="471">
        <f>'Potential Projects'!D5542</f>
        <v>37.696964071597193</v>
      </c>
      <c r="K5541" s="471">
        <f>'Potential Projects'!E5542</f>
        <v>32.031619221672756</v>
      </c>
      <c r="L5541" s="476">
        <f t="shared" si="609"/>
        <v>1290.27141670673</v>
      </c>
      <c r="M5541" s="471">
        <f t="shared" si="612"/>
        <v>1591.124916816126</v>
      </c>
      <c r="N5541" s="467">
        <f t="shared" si="610"/>
        <v>0</v>
      </c>
      <c r="O5541" s="475" t="str">
        <f t="shared" si="611"/>
        <v/>
      </c>
    </row>
    <row r="5542" spans="1:15" hidden="1">
      <c r="A5542" s="475">
        <f t="shared" si="606"/>
        <v>43678</v>
      </c>
      <c r="B5542" s="475">
        <v>43696</v>
      </c>
      <c r="C5542" s="467">
        <v>21</v>
      </c>
      <c r="D5542" s="467">
        <v>1293</v>
      </c>
      <c r="E5542" s="467">
        <v>0</v>
      </c>
      <c r="F5542" s="467">
        <v>0</v>
      </c>
      <c r="G5542" s="467">
        <f t="array" ref="G5542">MAX(IF($A$2:$A$8761=A5542,$D$2:$D$8761))</f>
        <v>1656</v>
      </c>
      <c r="H5542" s="467">
        <f t="shared" si="607"/>
        <v>0</v>
      </c>
      <c r="I5542" s="475" t="str">
        <f t="shared" si="608"/>
        <v/>
      </c>
      <c r="J5542" s="471">
        <f>'Potential Projects'!D5543</f>
        <v>51.145964853672496</v>
      </c>
      <c r="K5542" s="471">
        <f>'Potential Projects'!E5543</f>
        <v>75.495838690604174</v>
      </c>
      <c r="L5542" s="476">
        <f t="shared" si="609"/>
        <v>1166.3581964557234</v>
      </c>
      <c r="M5542" s="471">
        <f t="shared" si="612"/>
        <v>1591.124916816126</v>
      </c>
      <c r="N5542" s="467">
        <f t="shared" si="610"/>
        <v>0</v>
      </c>
      <c r="O5542" s="475" t="str">
        <f t="shared" si="611"/>
        <v/>
      </c>
    </row>
    <row r="5543" spans="1:15" hidden="1">
      <c r="A5543" s="475">
        <f t="shared" si="606"/>
        <v>43678</v>
      </c>
      <c r="B5543" s="475">
        <v>43696</v>
      </c>
      <c r="C5543" s="467">
        <v>22</v>
      </c>
      <c r="D5543" s="467">
        <v>1172</v>
      </c>
      <c r="E5543" s="467">
        <v>0</v>
      </c>
      <c r="F5543" s="467">
        <v>0</v>
      </c>
      <c r="G5543" s="467">
        <f t="array" ref="G5543">MAX(IF($A$2:$A$8761=A5543,$D$2:$D$8761))</f>
        <v>1656</v>
      </c>
      <c r="H5543" s="467">
        <f t="shared" si="607"/>
        <v>0</v>
      </c>
      <c r="I5543" s="475" t="str">
        <f t="shared" si="608"/>
        <v/>
      </c>
      <c r="J5543" s="471">
        <f>'Potential Projects'!D5544</f>
        <v>25.628212710820581</v>
      </c>
      <c r="K5543" s="471">
        <f>'Potential Projects'!E5544</f>
        <v>70.615373898086432</v>
      </c>
      <c r="L5543" s="476">
        <f t="shared" si="609"/>
        <v>1075.7564133910928</v>
      </c>
      <c r="M5543" s="471">
        <f t="shared" si="612"/>
        <v>1591.124916816126</v>
      </c>
      <c r="N5543" s="467">
        <f t="shared" si="610"/>
        <v>0</v>
      </c>
      <c r="O5543" s="475" t="str">
        <f t="shared" si="611"/>
        <v/>
      </c>
    </row>
    <row r="5544" spans="1:15" hidden="1">
      <c r="A5544" s="475">
        <f t="shared" si="606"/>
        <v>43678</v>
      </c>
      <c r="B5544" s="475">
        <v>43696</v>
      </c>
      <c r="C5544" s="467">
        <v>23</v>
      </c>
      <c r="D5544" s="467">
        <v>1059</v>
      </c>
      <c r="E5544" s="467">
        <v>0</v>
      </c>
      <c r="F5544" s="467">
        <v>0</v>
      </c>
      <c r="G5544" s="467">
        <f t="array" ref="G5544">MAX(IF($A$2:$A$8761=A5544,$D$2:$D$8761))</f>
        <v>1656</v>
      </c>
      <c r="H5544" s="467">
        <f t="shared" si="607"/>
        <v>0</v>
      </c>
      <c r="I5544" s="475" t="str">
        <f t="shared" si="608"/>
        <v/>
      </c>
      <c r="J5544" s="471">
        <f>'Potential Projects'!D5545</f>
        <v>22.511886235553558</v>
      </c>
      <c r="K5544" s="471">
        <f>'Potential Projects'!E5545</f>
        <v>74.967819178671249</v>
      </c>
      <c r="L5544" s="476">
        <f t="shared" si="609"/>
        <v>961.52029458577533</v>
      </c>
      <c r="M5544" s="471">
        <f t="shared" si="612"/>
        <v>1591.124916816126</v>
      </c>
      <c r="N5544" s="467">
        <f t="shared" si="610"/>
        <v>0</v>
      </c>
      <c r="O5544" s="475" t="str">
        <f t="shared" si="611"/>
        <v/>
      </c>
    </row>
    <row r="5545" spans="1:15" hidden="1">
      <c r="A5545" s="475">
        <f t="shared" si="606"/>
        <v>43678</v>
      </c>
      <c r="B5545" s="475">
        <v>43696</v>
      </c>
      <c r="C5545" s="467">
        <v>24</v>
      </c>
      <c r="D5545" s="467">
        <v>951</v>
      </c>
      <c r="E5545" s="467">
        <v>0</v>
      </c>
      <c r="F5545" s="467">
        <v>0</v>
      </c>
      <c r="G5545" s="467">
        <f t="array" ref="G5545">MAX(IF($A$2:$A$8761=A5545,$D$2:$D$8761))</f>
        <v>1656</v>
      </c>
      <c r="H5545" s="467">
        <f t="shared" si="607"/>
        <v>0</v>
      </c>
      <c r="I5545" s="475" t="str">
        <f t="shared" si="608"/>
        <v/>
      </c>
      <c r="J5545" s="471">
        <f>'Potential Projects'!D5546</f>
        <v>16.520038963783197</v>
      </c>
      <c r="K5545" s="471">
        <f>'Potential Projects'!E5546</f>
        <v>64.063238443345512</v>
      </c>
      <c r="L5545" s="476">
        <f t="shared" si="609"/>
        <v>870.41672259287122</v>
      </c>
      <c r="M5545" s="471">
        <f t="shared" si="612"/>
        <v>1591.124916816126</v>
      </c>
      <c r="N5545" s="467">
        <f t="shared" si="610"/>
        <v>0</v>
      </c>
      <c r="O5545" s="475" t="str">
        <f t="shared" si="611"/>
        <v/>
      </c>
    </row>
    <row r="5546" spans="1:15" hidden="1">
      <c r="A5546" s="475">
        <f t="shared" si="606"/>
        <v>43678</v>
      </c>
      <c r="B5546" s="475">
        <v>43697</v>
      </c>
      <c r="C5546" s="467">
        <v>1</v>
      </c>
      <c r="D5546" s="467">
        <v>875</v>
      </c>
      <c r="E5546" s="467">
        <v>0</v>
      </c>
      <c r="F5546" s="467">
        <v>0</v>
      </c>
      <c r="G5546" s="467">
        <f t="array" ref="G5546">MAX(IF($A$2:$A$8761=A5546,$D$2:$D$8761))</f>
        <v>1656</v>
      </c>
      <c r="H5546" s="467">
        <f t="shared" si="607"/>
        <v>0</v>
      </c>
      <c r="I5546" s="475" t="str">
        <f t="shared" si="608"/>
        <v/>
      </c>
      <c r="J5546" s="471">
        <f>'Potential Projects'!D5547</f>
        <v>6.7106613973089759</v>
      </c>
      <c r="K5546" s="471">
        <f>'Potential Projects'!E5547</f>
        <v>39.129765964308753</v>
      </c>
      <c r="L5546" s="476">
        <f t="shared" si="609"/>
        <v>829.15957263838231</v>
      </c>
      <c r="M5546" s="471">
        <f t="shared" si="612"/>
        <v>1591.124916816126</v>
      </c>
      <c r="N5546" s="467">
        <f t="shared" si="610"/>
        <v>0</v>
      </c>
      <c r="O5546" s="475" t="str">
        <f t="shared" si="611"/>
        <v/>
      </c>
    </row>
    <row r="5547" spans="1:15" hidden="1">
      <c r="A5547" s="475">
        <f t="shared" si="606"/>
        <v>43678</v>
      </c>
      <c r="B5547" s="475">
        <v>43697</v>
      </c>
      <c r="C5547" s="467">
        <v>2</v>
      </c>
      <c r="D5547" s="467">
        <v>816</v>
      </c>
      <c r="E5547" s="467">
        <v>0</v>
      </c>
      <c r="F5547" s="467">
        <v>0</v>
      </c>
      <c r="G5547" s="467">
        <f t="array" ref="G5547">MAX(IF($A$2:$A$8761=A5547,$D$2:$D$8761))</f>
        <v>1656</v>
      </c>
      <c r="H5547" s="467">
        <f t="shared" si="607"/>
        <v>0</v>
      </c>
      <c r="I5547" s="475" t="str">
        <f t="shared" si="608"/>
        <v/>
      </c>
      <c r="J5547" s="471">
        <f>'Potential Projects'!D5548</f>
        <v>2.7533367801530777</v>
      </c>
      <c r="K5547" s="471">
        <f>'Potential Projects'!E5548</f>
        <v>35.327243227262954</v>
      </c>
      <c r="L5547" s="476">
        <f t="shared" si="609"/>
        <v>777.91941999258393</v>
      </c>
      <c r="M5547" s="471">
        <f t="shared" si="612"/>
        <v>1591.124916816126</v>
      </c>
      <c r="N5547" s="467">
        <f t="shared" si="610"/>
        <v>0</v>
      </c>
      <c r="O5547" s="475" t="str">
        <f t="shared" si="611"/>
        <v/>
      </c>
    </row>
    <row r="5548" spans="1:15" hidden="1">
      <c r="A5548" s="475">
        <f t="shared" si="606"/>
        <v>43678</v>
      </c>
      <c r="B5548" s="475">
        <v>43697</v>
      </c>
      <c r="C5548" s="467">
        <v>3</v>
      </c>
      <c r="D5548" s="467">
        <v>808</v>
      </c>
      <c r="E5548" s="467">
        <v>0</v>
      </c>
      <c r="F5548" s="467">
        <v>0</v>
      </c>
      <c r="G5548" s="467">
        <f t="array" ref="G5548">MAX(IF($A$2:$A$8761=A5548,$D$2:$D$8761))</f>
        <v>1656</v>
      </c>
      <c r="H5548" s="467">
        <f t="shared" si="607"/>
        <v>0</v>
      </c>
      <c r="I5548" s="475" t="str">
        <f t="shared" si="608"/>
        <v/>
      </c>
      <c r="J5548" s="471">
        <f>'Potential Projects'!D5549</f>
        <v>8.9161648424733574E-3</v>
      </c>
      <c r="K5548" s="471">
        <f>'Potential Projects'!E5549</f>
        <v>52.401438615351537</v>
      </c>
      <c r="L5548" s="476">
        <f t="shared" si="609"/>
        <v>755.58964521980602</v>
      </c>
      <c r="M5548" s="471">
        <f t="shared" si="612"/>
        <v>1591.124916816126</v>
      </c>
      <c r="N5548" s="467">
        <f t="shared" si="610"/>
        <v>0</v>
      </c>
      <c r="O5548" s="475" t="str">
        <f t="shared" si="611"/>
        <v/>
      </c>
    </row>
    <row r="5549" spans="1:15" hidden="1">
      <c r="A5549" s="475">
        <f t="shared" si="606"/>
        <v>43678</v>
      </c>
      <c r="B5549" s="475">
        <v>43697</v>
      </c>
      <c r="C5549" s="467">
        <v>4</v>
      </c>
      <c r="D5549" s="467">
        <v>805</v>
      </c>
      <c r="E5549" s="467">
        <v>2</v>
      </c>
      <c r="F5549" s="467">
        <v>0</v>
      </c>
      <c r="G5549" s="467">
        <f t="array" ref="G5549">MAX(IF($A$2:$A$8761=A5549,$D$2:$D$8761))</f>
        <v>1656</v>
      </c>
      <c r="H5549" s="467">
        <f t="shared" si="607"/>
        <v>0</v>
      </c>
      <c r="I5549" s="475" t="str">
        <f t="shared" si="608"/>
        <v/>
      </c>
      <c r="J5549" s="471">
        <f>'Potential Projects'!D5550</f>
        <v>3.6804890112224365E-3</v>
      </c>
      <c r="K5549" s="471">
        <f>'Potential Projects'!E5550</f>
        <v>54.701256933992688</v>
      </c>
      <c r="L5549" s="476">
        <f t="shared" si="609"/>
        <v>748.29506257699609</v>
      </c>
      <c r="M5549" s="471">
        <f t="shared" si="612"/>
        <v>1591.124916816126</v>
      </c>
      <c r="N5549" s="467">
        <f t="shared" si="610"/>
        <v>0</v>
      </c>
      <c r="O5549" s="475" t="str">
        <f t="shared" si="611"/>
        <v/>
      </c>
    </row>
    <row r="5550" spans="1:15" hidden="1">
      <c r="A5550" s="475">
        <f t="shared" si="606"/>
        <v>43678</v>
      </c>
      <c r="B5550" s="475">
        <v>43697</v>
      </c>
      <c r="C5550" s="467">
        <v>5</v>
      </c>
      <c r="D5550" s="467">
        <v>828</v>
      </c>
      <c r="E5550" s="467">
        <v>3</v>
      </c>
      <c r="F5550" s="467">
        <v>0</v>
      </c>
      <c r="G5550" s="467">
        <f t="array" ref="G5550">MAX(IF($A$2:$A$8761=A5550,$D$2:$D$8761))</f>
        <v>1656</v>
      </c>
      <c r="H5550" s="467">
        <f t="shared" si="607"/>
        <v>0</v>
      </c>
      <c r="I5550" s="475" t="str">
        <f t="shared" si="608"/>
        <v/>
      </c>
      <c r="J5550" s="471">
        <f>'Potential Projects'!D5551</f>
        <v>0.93626247031605969</v>
      </c>
      <c r="K5550" s="471">
        <f>'Potential Projects'!E5551</f>
        <v>51.626227746721142</v>
      </c>
      <c r="L5550" s="476">
        <f t="shared" si="609"/>
        <v>772.43750978296282</v>
      </c>
      <c r="M5550" s="471">
        <f t="shared" si="612"/>
        <v>1591.124916816126</v>
      </c>
      <c r="N5550" s="467">
        <f t="shared" si="610"/>
        <v>0</v>
      </c>
      <c r="O5550" s="475" t="str">
        <f t="shared" si="611"/>
        <v/>
      </c>
    </row>
    <row r="5551" spans="1:15" hidden="1">
      <c r="A5551" s="475">
        <f t="shared" si="606"/>
        <v>43678</v>
      </c>
      <c r="B5551" s="475">
        <v>43697</v>
      </c>
      <c r="C5551" s="467">
        <v>6</v>
      </c>
      <c r="D5551" s="467">
        <v>873</v>
      </c>
      <c r="E5551" s="467">
        <v>5</v>
      </c>
      <c r="F5551" s="467">
        <v>0</v>
      </c>
      <c r="G5551" s="467">
        <f t="array" ref="G5551">MAX(IF($A$2:$A$8761=A5551,$D$2:$D$8761))</f>
        <v>1656</v>
      </c>
      <c r="H5551" s="467">
        <f t="shared" si="607"/>
        <v>0</v>
      </c>
      <c r="I5551" s="475" t="str">
        <f t="shared" si="608"/>
        <v/>
      </c>
      <c r="J5551" s="471">
        <f>'Potential Projects'!D5552</f>
        <v>0.71566338006850649</v>
      </c>
      <c r="K5551" s="471">
        <f>'Potential Projects'!E5552</f>
        <v>40.48618942162976</v>
      </c>
      <c r="L5551" s="476">
        <f t="shared" si="609"/>
        <v>826.79814719830176</v>
      </c>
      <c r="M5551" s="471">
        <f t="shared" si="612"/>
        <v>1591.124916816126</v>
      </c>
      <c r="N5551" s="467">
        <f t="shared" si="610"/>
        <v>0</v>
      </c>
      <c r="O5551" s="475" t="str">
        <f t="shared" si="611"/>
        <v/>
      </c>
    </row>
    <row r="5552" spans="1:15" hidden="1">
      <c r="A5552" s="475">
        <f t="shared" si="606"/>
        <v>43678</v>
      </c>
      <c r="B5552" s="475">
        <v>43697</v>
      </c>
      <c r="C5552" s="467">
        <v>7</v>
      </c>
      <c r="D5552" s="467">
        <v>963</v>
      </c>
      <c r="E5552" s="467">
        <v>0</v>
      </c>
      <c r="F5552" s="467">
        <v>2</v>
      </c>
      <c r="G5552" s="467">
        <f t="array" ref="G5552">MAX(IF($A$2:$A$8761=A5552,$D$2:$D$8761))</f>
        <v>1656</v>
      </c>
      <c r="H5552" s="467">
        <f t="shared" si="607"/>
        <v>0</v>
      </c>
      <c r="I5552" s="475" t="str">
        <f t="shared" si="608"/>
        <v/>
      </c>
      <c r="J5552" s="471">
        <f>'Potential Projects'!D5553</f>
        <v>1.1197344547882777</v>
      </c>
      <c r="K5552" s="471">
        <f>'Potential Projects'!E5553</f>
        <v>26.430701139539885</v>
      </c>
      <c r="L5552" s="476">
        <f t="shared" si="609"/>
        <v>933.44956440567182</v>
      </c>
      <c r="M5552" s="471">
        <f t="shared" si="612"/>
        <v>1591.124916816126</v>
      </c>
      <c r="N5552" s="467">
        <f t="shared" si="610"/>
        <v>0</v>
      </c>
      <c r="O5552" s="475" t="str">
        <f t="shared" si="611"/>
        <v/>
      </c>
    </row>
    <row r="5553" spans="1:15" hidden="1">
      <c r="A5553" s="475">
        <f t="shared" si="606"/>
        <v>43678</v>
      </c>
      <c r="B5553" s="475">
        <v>43697</v>
      </c>
      <c r="C5553" s="467">
        <v>8</v>
      </c>
      <c r="D5553" s="467">
        <v>1038</v>
      </c>
      <c r="E5553" s="467">
        <v>1</v>
      </c>
      <c r="F5553" s="467">
        <v>14</v>
      </c>
      <c r="G5553" s="467">
        <f t="array" ref="G5553">MAX(IF($A$2:$A$8761=A5553,$D$2:$D$8761))</f>
        <v>1656</v>
      </c>
      <c r="H5553" s="467">
        <f t="shared" si="607"/>
        <v>0</v>
      </c>
      <c r="I5553" s="475" t="str">
        <f t="shared" si="608"/>
        <v/>
      </c>
      <c r="J5553" s="471">
        <f>'Potential Projects'!D5554</f>
        <v>0.11652823429466395</v>
      </c>
      <c r="K5553" s="471">
        <f>'Potential Projects'!E5554</f>
        <v>10.963249569984947</v>
      </c>
      <c r="L5553" s="476">
        <f t="shared" si="609"/>
        <v>1011.9202221957204</v>
      </c>
      <c r="M5553" s="471">
        <f t="shared" si="612"/>
        <v>1591.124916816126</v>
      </c>
      <c r="N5553" s="467">
        <f t="shared" si="610"/>
        <v>0</v>
      </c>
      <c r="O5553" s="475" t="str">
        <f t="shared" si="611"/>
        <v/>
      </c>
    </row>
    <row r="5554" spans="1:15" hidden="1">
      <c r="A5554" s="475">
        <f t="shared" si="606"/>
        <v>43678</v>
      </c>
      <c r="B5554" s="475">
        <v>43697</v>
      </c>
      <c r="C5554" s="467">
        <v>9</v>
      </c>
      <c r="D5554" s="467">
        <v>1104</v>
      </c>
      <c r="E5554" s="467">
        <v>0</v>
      </c>
      <c r="F5554" s="467">
        <v>19</v>
      </c>
      <c r="G5554" s="467">
        <f t="array" ref="G5554">MAX(IF($A$2:$A$8761=A5554,$D$2:$D$8761))</f>
        <v>1656</v>
      </c>
      <c r="H5554" s="467">
        <f t="shared" si="607"/>
        <v>0</v>
      </c>
      <c r="I5554" s="475" t="str">
        <f t="shared" si="608"/>
        <v/>
      </c>
      <c r="J5554" s="471">
        <f>'Potential Projects'!D5555</f>
        <v>1.1109264966085379E-3</v>
      </c>
      <c r="K5554" s="471">
        <f>'Potential Projects'!E5555</f>
        <v>21.917894377553218</v>
      </c>
      <c r="L5554" s="476">
        <f t="shared" si="609"/>
        <v>1063.08099469595</v>
      </c>
      <c r="M5554" s="471">
        <f t="shared" si="612"/>
        <v>1591.124916816126</v>
      </c>
      <c r="N5554" s="467">
        <f t="shared" si="610"/>
        <v>0</v>
      </c>
      <c r="O5554" s="475" t="str">
        <f t="shared" si="611"/>
        <v/>
      </c>
    </row>
    <row r="5555" spans="1:15" hidden="1">
      <c r="A5555" s="475">
        <f t="shared" si="606"/>
        <v>43678</v>
      </c>
      <c r="B5555" s="475">
        <v>43697</v>
      </c>
      <c r="C5555" s="467">
        <v>10</v>
      </c>
      <c r="D5555" s="467">
        <v>1137</v>
      </c>
      <c r="E5555" s="467">
        <v>1</v>
      </c>
      <c r="F5555" s="467">
        <v>19</v>
      </c>
      <c r="G5555" s="467">
        <f t="array" ref="G5555">MAX(IF($A$2:$A$8761=A5555,$D$2:$D$8761))</f>
        <v>1656</v>
      </c>
      <c r="H5555" s="467">
        <f t="shared" si="607"/>
        <v>0</v>
      </c>
      <c r="I5555" s="475" t="str">
        <f t="shared" si="608"/>
        <v/>
      </c>
      <c r="J5555" s="471">
        <f>'Potential Projects'!D5556</f>
        <v>0</v>
      </c>
      <c r="K5555" s="471">
        <f>'Potential Projects'!E5556</f>
        <v>17.713294560309613</v>
      </c>
      <c r="L5555" s="476">
        <f t="shared" si="609"/>
        <v>1099.2867054396904</v>
      </c>
      <c r="M5555" s="471">
        <f t="shared" si="612"/>
        <v>1591.124916816126</v>
      </c>
      <c r="N5555" s="467">
        <f t="shared" si="610"/>
        <v>0</v>
      </c>
      <c r="O5555" s="475" t="str">
        <f t="shared" si="611"/>
        <v/>
      </c>
    </row>
    <row r="5556" spans="1:15" hidden="1">
      <c r="A5556" s="475">
        <f t="shared" si="606"/>
        <v>43678</v>
      </c>
      <c r="B5556" s="475">
        <v>43697</v>
      </c>
      <c r="C5556" s="467">
        <v>11</v>
      </c>
      <c r="D5556" s="467">
        <v>1198</v>
      </c>
      <c r="E5556" s="467">
        <v>0</v>
      </c>
      <c r="F5556" s="467">
        <v>19</v>
      </c>
      <c r="G5556" s="467">
        <f t="array" ref="G5556">MAX(IF($A$2:$A$8761=A5556,$D$2:$D$8761))</f>
        <v>1656</v>
      </c>
      <c r="H5556" s="467">
        <f t="shared" si="607"/>
        <v>0</v>
      </c>
      <c r="I5556" s="475" t="str">
        <f t="shared" si="608"/>
        <v/>
      </c>
      <c r="J5556" s="471">
        <f>'Potential Projects'!D5557</f>
        <v>0.45788902863553255</v>
      </c>
      <c r="K5556" s="471">
        <f>'Potential Projects'!E5557</f>
        <v>24.806747796172864</v>
      </c>
      <c r="L5556" s="476">
        <f t="shared" si="609"/>
        <v>1153.7353631751917</v>
      </c>
      <c r="M5556" s="471">
        <f t="shared" si="612"/>
        <v>1591.124916816126</v>
      </c>
      <c r="N5556" s="467">
        <f t="shared" si="610"/>
        <v>0</v>
      </c>
      <c r="O5556" s="475" t="str">
        <f t="shared" si="611"/>
        <v/>
      </c>
    </row>
    <row r="5557" spans="1:15" hidden="1">
      <c r="A5557" s="475">
        <f t="shared" si="606"/>
        <v>43678</v>
      </c>
      <c r="B5557" s="475">
        <v>43697</v>
      </c>
      <c r="C5557" s="467">
        <v>12</v>
      </c>
      <c r="D5557" s="467">
        <v>1272</v>
      </c>
      <c r="E5557" s="467">
        <v>0</v>
      </c>
      <c r="F5557" s="467">
        <v>19</v>
      </c>
      <c r="G5557" s="467">
        <f t="array" ref="G5557">MAX(IF($A$2:$A$8761=A5557,$D$2:$D$8761))</f>
        <v>1656</v>
      </c>
      <c r="H5557" s="467">
        <f t="shared" si="607"/>
        <v>0</v>
      </c>
      <c r="I5557" s="475" t="str">
        <f t="shared" si="608"/>
        <v/>
      </c>
      <c r="J5557" s="471">
        <f>'Potential Projects'!D5558</f>
        <v>0.7640194468856164</v>
      </c>
      <c r="K5557" s="471">
        <f>'Potential Projects'!E5558</f>
        <v>37.972816544829065</v>
      </c>
      <c r="L5557" s="476">
        <f t="shared" si="609"/>
        <v>1214.2631640082852</v>
      </c>
      <c r="M5557" s="471">
        <f t="shared" si="612"/>
        <v>1591.124916816126</v>
      </c>
      <c r="N5557" s="467">
        <f t="shared" si="610"/>
        <v>0</v>
      </c>
      <c r="O5557" s="475" t="str">
        <f t="shared" si="611"/>
        <v/>
      </c>
    </row>
    <row r="5558" spans="1:15" hidden="1">
      <c r="A5558" s="475">
        <f t="shared" si="606"/>
        <v>43678</v>
      </c>
      <c r="B5558" s="475">
        <v>43697</v>
      </c>
      <c r="C5558" s="467">
        <v>13</v>
      </c>
      <c r="D5558" s="467">
        <v>1323</v>
      </c>
      <c r="E5558" s="467">
        <v>0</v>
      </c>
      <c r="F5558" s="467">
        <v>19</v>
      </c>
      <c r="G5558" s="467">
        <f t="array" ref="G5558">MAX(IF($A$2:$A$8761=A5558,$D$2:$D$8761))</f>
        <v>1656</v>
      </c>
      <c r="H5558" s="467">
        <f t="shared" si="607"/>
        <v>0</v>
      </c>
      <c r="I5558" s="475" t="str">
        <f t="shared" si="608"/>
        <v/>
      </c>
      <c r="J5558" s="471">
        <f>'Potential Projects'!D5559</f>
        <v>1.4997103264253162</v>
      </c>
      <c r="K5558" s="471">
        <f>'Potential Projects'!E5559</f>
        <v>46.163768114383998</v>
      </c>
      <c r="L5558" s="476">
        <f t="shared" si="609"/>
        <v>1256.3365215591905</v>
      </c>
      <c r="M5558" s="471">
        <f t="shared" si="612"/>
        <v>1591.124916816126</v>
      </c>
      <c r="N5558" s="467">
        <f t="shared" si="610"/>
        <v>0</v>
      </c>
      <c r="O5558" s="475" t="str">
        <f t="shared" si="611"/>
        <v/>
      </c>
    </row>
    <row r="5559" spans="1:15" hidden="1">
      <c r="A5559" s="475">
        <f t="shared" si="606"/>
        <v>43678</v>
      </c>
      <c r="B5559" s="475">
        <v>43697</v>
      </c>
      <c r="C5559" s="467">
        <v>14</v>
      </c>
      <c r="D5559" s="467">
        <v>1395</v>
      </c>
      <c r="E5559" s="467">
        <v>0</v>
      </c>
      <c r="F5559" s="467">
        <v>17</v>
      </c>
      <c r="G5559" s="467">
        <f t="array" ref="G5559">MAX(IF($A$2:$A$8761=A5559,$D$2:$D$8761))</f>
        <v>1656</v>
      </c>
      <c r="H5559" s="467">
        <f t="shared" si="607"/>
        <v>0</v>
      </c>
      <c r="I5559" s="475" t="str">
        <f t="shared" si="608"/>
        <v/>
      </c>
      <c r="J5559" s="471">
        <f>'Potential Projects'!D5560</f>
        <v>2.0539192224292546</v>
      </c>
      <c r="K5559" s="471">
        <f>'Potential Projects'!E5560</f>
        <v>39.975379434530211</v>
      </c>
      <c r="L5559" s="476">
        <f t="shared" si="609"/>
        <v>1335.9707013430407</v>
      </c>
      <c r="M5559" s="471">
        <f t="shared" si="612"/>
        <v>1591.124916816126</v>
      </c>
      <c r="N5559" s="467">
        <f t="shared" si="610"/>
        <v>0</v>
      </c>
      <c r="O5559" s="475" t="str">
        <f t="shared" si="611"/>
        <v/>
      </c>
    </row>
    <row r="5560" spans="1:15" hidden="1">
      <c r="A5560" s="475">
        <f t="shared" si="606"/>
        <v>43678</v>
      </c>
      <c r="B5560" s="475">
        <v>43697</v>
      </c>
      <c r="C5560" s="467">
        <v>15</v>
      </c>
      <c r="D5560" s="467">
        <v>1464</v>
      </c>
      <c r="E5560" s="467">
        <v>0</v>
      </c>
      <c r="F5560" s="467">
        <v>16</v>
      </c>
      <c r="G5560" s="467">
        <f t="array" ref="G5560">MAX(IF($A$2:$A$8761=A5560,$D$2:$D$8761))</f>
        <v>1656</v>
      </c>
      <c r="H5560" s="467">
        <f t="shared" si="607"/>
        <v>0</v>
      </c>
      <c r="I5560" s="475" t="str">
        <f t="shared" si="608"/>
        <v/>
      </c>
      <c r="J5560" s="471">
        <f>'Potential Projects'!D5561</f>
        <v>1.5451977557183647</v>
      </c>
      <c r="K5560" s="471">
        <f>'Potential Projects'!E5561</f>
        <v>39.308901472801544</v>
      </c>
      <c r="L5560" s="476">
        <f t="shared" si="609"/>
        <v>1407.14590077148</v>
      </c>
      <c r="M5560" s="471">
        <f t="shared" si="612"/>
        <v>1591.124916816126</v>
      </c>
      <c r="N5560" s="467">
        <f t="shared" si="610"/>
        <v>0</v>
      </c>
      <c r="O5560" s="475" t="str">
        <f t="shared" si="611"/>
        <v/>
      </c>
    </row>
    <row r="5561" spans="1:15" hidden="1">
      <c r="A5561" s="475">
        <f t="shared" si="606"/>
        <v>43678</v>
      </c>
      <c r="B5561" s="475">
        <v>43697</v>
      </c>
      <c r="C5561" s="467">
        <v>16</v>
      </c>
      <c r="D5561" s="467">
        <v>1490</v>
      </c>
      <c r="E5561" s="467">
        <v>0</v>
      </c>
      <c r="F5561" s="467">
        <v>16</v>
      </c>
      <c r="G5561" s="467">
        <f t="array" ref="G5561">MAX(IF($A$2:$A$8761=A5561,$D$2:$D$8761))</f>
        <v>1656</v>
      </c>
      <c r="H5561" s="467">
        <f t="shared" si="607"/>
        <v>0</v>
      </c>
      <c r="I5561" s="475" t="str">
        <f t="shared" si="608"/>
        <v/>
      </c>
      <c r="J5561" s="471">
        <f>'Potential Projects'!D5562</f>
        <v>4.1751627915971934</v>
      </c>
      <c r="K5561" s="471">
        <f>'Potential Projects'!E5562</f>
        <v>38.962364222747802</v>
      </c>
      <c r="L5561" s="476">
        <f t="shared" si="609"/>
        <v>1430.8624729856551</v>
      </c>
      <c r="M5561" s="471">
        <f t="shared" si="612"/>
        <v>1591.124916816126</v>
      </c>
      <c r="N5561" s="467">
        <f t="shared" si="610"/>
        <v>0</v>
      </c>
      <c r="O5561" s="475" t="str">
        <f t="shared" si="611"/>
        <v/>
      </c>
    </row>
    <row r="5562" spans="1:15" hidden="1">
      <c r="A5562" s="475">
        <f t="shared" si="606"/>
        <v>43678</v>
      </c>
      <c r="B5562" s="475">
        <v>43697</v>
      </c>
      <c r="C5562" s="467">
        <v>17</v>
      </c>
      <c r="D5562" s="467">
        <v>1531</v>
      </c>
      <c r="E5562" s="467">
        <v>1</v>
      </c>
      <c r="F5562" s="467">
        <v>17</v>
      </c>
      <c r="G5562" s="467">
        <f t="array" ref="G5562">MAX(IF($A$2:$A$8761=A5562,$D$2:$D$8761))</f>
        <v>1656</v>
      </c>
      <c r="H5562" s="467">
        <f t="shared" si="607"/>
        <v>0</v>
      </c>
      <c r="I5562" s="475" t="str">
        <f t="shared" si="608"/>
        <v/>
      </c>
      <c r="J5562" s="471">
        <f>'Potential Projects'!D5563</f>
        <v>6.6266294935292143</v>
      </c>
      <c r="K5562" s="471">
        <f>'Potential Projects'!E5563</f>
        <v>34.835207267254354</v>
      </c>
      <c r="L5562" s="476">
        <f t="shared" si="609"/>
        <v>1471.5381632392164</v>
      </c>
      <c r="M5562" s="471">
        <f t="shared" si="612"/>
        <v>1591.124916816126</v>
      </c>
      <c r="N5562" s="467">
        <f t="shared" si="610"/>
        <v>0</v>
      </c>
      <c r="O5562" s="475" t="str">
        <f t="shared" si="611"/>
        <v/>
      </c>
    </row>
    <row r="5563" spans="1:15" hidden="1">
      <c r="A5563" s="475">
        <f t="shared" si="606"/>
        <v>43678</v>
      </c>
      <c r="B5563" s="475">
        <v>43697</v>
      </c>
      <c r="C5563" s="467">
        <v>18</v>
      </c>
      <c r="D5563" s="467">
        <v>1492</v>
      </c>
      <c r="E5563" s="467">
        <v>2</v>
      </c>
      <c r="F5563" s="467">
        <v>8</v>
      </c>
      <c r="G5563" s="467">
        <f t="array" ref="G5563">MAX(IF($A$2:$A$8761=A5563,$D$2:$D$8761))</f>
        <v>1656</v>
      </c>
      <c r="H5563" s="467">
        <f t="shared" si="607"/>
        <v>0</v>
      </c>
      <c r="I5563" s="475" t="str">
        <f t="shared" si="608"/>
        <v/>
      </c>
      <c r="J5563" s="471">
        <f>'Potential Projects'!D5564</f>
        <v>6.9127001350779134</v>
      </c>
      <c r="K5563" s="471">
        <f>'Potential Projects'!E5564</f>
        <v>60.630720490217158</v>
      </c>
      <c r="L5563" s="476">
        <f t="shared" si="609"/>
        <v>1414.4565793747049</v>
      </c>
      <c r="M5563" s="471">
        <f t="shared" si="612"/>
        <v>1591.124916816126</v>
      </c>
      <c r="N5563" s="467">
        <f t="shared" si="610"/>
        <v>0</v>
      </c>
      <c r="O5563" s="475" t="str">
        <f t="shared" si="611"/>
        <v/>
      </c>
    </row>
    <row r="5564" spans="1:15" hidden="1">
      <c r="A5564" s="475">
        <f t="shared" si="606"/>
        <v>43678</v>
      </c>
      <c r="B5564" s="475">
        <v>43697</v>
      </c>
      <c r="C5564" s="467">
        <v>19</v>
      </c>
      <c r="D5564" s="467">
        <v>1484</v>
      </c>
      <c r="E5564" s="467">
        <v>11</v>
      </c>
      <c r="F5564" s="467">
        <v>3</v>
      </c>
      <c r="G5564" s="467">
        <f t="array" ref="G5564">MAX(IF($A$2:$A$8761=A5564,$D$2:$D$8761))</f>
        <v>1656</v>
      </c>
      <c r="H5564" s="467">
        <f t="shared" si="607"/>
        <v>0</v>
      </c>
      <c r="I5564" s="475" t="str">
        <f t="shared" si="608"/>
        <v/>
      </c>
      <c r="J5564" s="471">
        <f>'Potential Projects'!D5565</f>
        <v>4.1605126397786112</v>
      </c>
      <c r="K5564" s="471">
        <f>'Potential Projects'!E5565</f>
        <v>47.372346108363793</v>
      </c>
      <c r="L5564" s="476">
        <f t="shared" si="609"/>
        <v>1418.4671412518576</v>
      </c>
      <c r="M5564" s="471">
        <f t="shared" si="612"/>
        <v>1591.124916816126</v>
      </c>
      <c r="N5564" s="467">
        <f t="shared" si="610"/>
        <v>0</v>
      </c>
      <c r="O5564" s="475" t="str">
        <f t="shared" si="611"/>
        <v/>
      </c>
    </row>
    <row r="5565" spans="1:15" hidden="1">
      <c r="A5565" s="475">
        <f t="shared" si="606"/>
        <v>43678</v>
      </c>
      <c r="B5565" s="475">
        <v>43697</v>
      </c>
      <c r="C5565" s="467">
        <v>20</v>
      </c>
      <c r="D5565" s="467">
        <v>1440</v>
      </c>
      <c r="E5565" s="467">
        <v>14</v>
      </c>
      <c r="F5565" s="467">
        <v>0</v>
      </c>
      <c r="G5565" s="467">
        <f t="array" ref="G5565">MAX(IF($A$2:$A$8761=A5565,$D$2:$D$8761))</f>
        <v>1656</v>
      </c>
      <c r="H5565" s="467">
        <f t="shared" si="607"/>
        <v>0</v>
      </c>
      <c r="I5565" s="475" t="str">
        <f t="shared" si="608"/>
        <v/>
      </c>
      <c r="J5565" s="471">
        <f>'Potential Projects'!D5566</f>
        <v>6.1808928393105109</v>
      </c>
      <c r="K5565" s="471">
        <f>'Potential Projects'!E5566</f>
        <v>49.137104654912918</v>
      </c>
      <c r="L5565" s="476">
        <f t="shared" si="609"/>
        <v>1370.6820025057766</v>
      </c>
      <c r="M5565" s="471">
        <f t="shared" si="612"/>
        <v>1591.124916816126</v>
      </c>
      <c r="N5565" s="467">
        <f t="shared" si="610"/>
        <v>0</v>
      </c>
      <c r="O5565" s="475" t="str">
        <f t="shared" si="611"/>
        <v/>
      </c>
    </row>
    <row r="5566" spans="1:15" hidden="1">
      <c r="A5566" s="475">
        <f t="shared" si="606"/>
        <v>43678</v>
      </c>
      <c r="B5566" s="475">
        <v>43697</v>
      </c>
      <c r="C5566" s="467">
        <v>21</v>
      </c>
      <c r="D5566" s="467">
        <v>1349</v>
      </c>
      <c r="E5566" s="467">
        <v>18</v>
      </c>
      <c r="F5566" s="467">
        <v>0</v>
      </c>
      <c r="G5566" s="467">
        <f t="array" ref="G5566">MAX(IF($A$2:$A$8761=A5566,$D$2:$D$8761))</f>
        <v>1656</v>
      </c>
      <c r="H5566" s="467">
        <f t="shared" si="607"/>
        <v>0</v>
      </c>
      <c r="I5566" s="475" t="str">
        <f t="shared" si="608"/>
        <v/>
      </c>
      <c r="J5566" s="471">
        <f>'Potential Projects'!D5567</f>
        <v>7.1050479392554724</v>
      </c>
      <c r="K5566" s="471">
        <f>'Potential Projects'!E5567</f>
        <v>29.63323726080413</v>
      </c>
      <c r="L5566" s="476">
        <f t="shared" si="609"/>
        <v>1294.2617147999404</v>
      </c>
      <c r="M5566" s="471">
        <f t="shared" si="612"/>
        <v>1591.124916816126</v>
      </c>
      <c r="N5566" s="467">
        <f t="shared" si="610"/>
        <v>0</v>
      </c>
      <c r="O5566" s="475" t="str">
        <f t="shared" si="611"/>
        <v/>
      </c>
    </row>
    <row r="5567" spans="1:15" hidden="1">
      <c r="A5567" s="475">
        <f t="shared" si="606"/>
        <v>43678</v>
      </c>
      <c r="B5567" s="475">
        <v>43697</v>
      </c>
      <c r="C5567" s="467">
        <v>22</v>
      </c>
      <c r="D5567" s="467">
        <v>1259</v>
      </c>
      <c r="E5567" s="467">
        <v>8</v>
      </c>
      <c r="F5567" s="467">
        <v>0</v>
      </c>
      <c r="G5567" s="467">
        <f t="array" ref="G5567">MAX(IF($A$2:$A$8761=A5567,$D$2:$D$8761))</f>
        <v>1656</v>
      </c>
      <c r="H5567" s="467">
        <f t="shared" si="607"/>
        <v>0</v>
      </c>
      <c r="I5567" s="475" t="str">
        <f t="shared" si="608"/>
        <v/>
      </c>
      <c r="J5567" s="471">
        <f>'Potential Projects'!D5568</f>
        <v>12.881358952666695</v>
      </c>
      <c r="K5567" s="471">
        <f>'Potential Projects'!E5568</f>
        <v>55.238663459471084</v>
      </c>
      <c r="L5567" s="476">
        <f t="shared" si="609"/>
        <v>1182.8799775878622</v>
      </c>
      <c r="M5567" s="471">
        <f t="shared" si="612"/>
        <v>1591.124916816126</v>
      </c>
      <c r="N5567" s="467">
        <f t="shared" si="610"/>
        <v>0</v>
      </c>
      <c r="O5567" s="475" t="str">
        <f t="shared" si="611"/>
        <v/>
      </c>
    </row>
    <row r="5568" spans="1:15" hidden="1">
      <c r="A5568" s="475">
        <f t="shared" si="606"/>
        <v>43678</v>
      </c>
      <c r="B5568" s="475">
        <v>43697</v>
      </c>
      <c r="C5568" s="467">
        <v>23</v>
      </c>
      <c r="D5568" s="467">
        <v>1121</v>
      </c>
      <c r="E5568" s="467">
        <v>2</v>
      </c>
      <c r="F5568" s="467">
        <v>0</v>
      </c>
      <c r="G5568" s="467">
        <f t="array" ref="G5568">MAX(IF($A$2:$A$8761=A5568,$D$2:$D$8761))</f>
        <v>1656</v>
      </c>
      <c r="H5568" s="467">
        <f t="shared" si="607"/>
        <v>0</v>
      </c>
      <c r="I5568" s="475" t="str">
        <f t="shared" si="608"/>
        <v/>
      </c>
      <c r="J5568" s="471">
        <f>'Potential Projects'!D5569</f>
        <v>25.499634883540686</v>
      </c>
      <c r="K5568" s="471">
        <f>'Potential Projects'!E5569</f>
        <v>80.430278811008378</v>
      </c>
      <c r="L5568" s="476">
        <f t="shared" si="609"/>
        <v>1013.0700863054509</v>
      </c>
      <c r="M5568" s="471">
        <f t="shared" si="612"/>
        <v>1591.124916816126</v>
      </c>
      <c r="N5568" s="467">
        <f t="shared" si="610"/>
        <v>0</v>
      </c>
      <c r="O5568" s="475" t="str">
        <f t="shared" si="611"/>
        <v/>
      </c>
    </row>
    <row r="5569" spans="1:15" hidden="1">
      <c r="A5569" s="475">
        <f t="shared" si="606"/>
        <v>43678</v>
      </c>
      <c r="B5569" s="475">
        <v>43697</v>
      </c>
      <c r="C5569" s="467">
        <v>24</v>
      </c>
      <c r="D5569" s="467">
        <v>1030</v>
      </c>
      <c r="E5569" s="467">
        <v>4</v>
      </c>
      <c r="F5569" s="467">
        <v>0</v>
      </c>
      <c r="G5569" s="467">
        <f t="array" ref="G5569">MAX(IF($A$2:$A$8761=A5569,$D$2:$D$8761))</f>
        <v>1656</v>
      </c>
      <c r="H5569" s="467">
        <f t="shared" si="607"/>
        <v>0</v>
      </c>
      <c r="I5569" s="475" t="str">
        <f t="shared" si="608"/>
        <v/>
      </c>
      <c r="J5569" s="471">
        <f>'Potential Projects'!D5570</f>
        <v>52.970390883293916</v>
      </c>
      <c r="K5569" s="471">
        <f>'Potential Projects'!E5570</f>
        <v>92.825830197806923</v>
      </c>
      <c r="L5569" s="476">
        <f t="shared" si="609"/>
        <v>880.20377891889916</v>
      </c>
      <c r="M5569" s="471">
        <f t="shared" si="612"/>
        <v>1591.124916816126</v>
      </c>
      <c r="N5569" s="467">
        <f t="shared" si="610"/>
        <v>0</v>
      </c>
      <c r="O5569" s="475" t="str">
        <f t="shared" si="611"/>
        <v/>
      </c>
    </row>
    <row r="5570" spans="1:15" hidden="1">
      <c r="A5570" s="475">
        <f t="shared" ref="A5570:A5633" si="613">DATE(YEAR(B5570),MONTH(B5570),1)</f>
        <v>43678</v>
      </c>
      <c r="B5570" s="475">
        <v>43698</v>
      </c>
      <c r="C5570" s="467">
        <v>1</v>
      </c>
      <c r="D5570" s="467">
        <v>963</v>
      </c>
      <c r="E5570" s="467">
        <v>4</v>
      </c>
      <c r="F5570" s="467">
        <v>0</v>
      </c>
      <c r="G5570" s="467">
        <f t="array" ref="G5570">MAX(IF($A$2:$A$8761=A5570,$D$2:$D$8761))</f>
        <v>1656</v>
      </c>
      <c r="H5570" s="467">
        <f t="shared" ref="H5570:H5633" si="614">IF(G5570=D5570,1,0)</f>
        <v>0</v>
      </c>
      <c r="I5570" s="475" t="str">
        <f t="shared" ref="I5570:I5633" si="615">IF(D5570=G5570,B5570,"")</f>
        <v/>
      </c>
      <c r="J5570" s="471">
        <f>'Potential Projects'!D5571</f>
        <v>66.612307104363225</v>
      </c>
      <c r="K5570" s="471">
        <f>'Potential Projects'!E5571</f>
        <v>84.602806331971621</v>
      </c>
      <c r="L5570" s="476">
        <f t="shared" ref="L5570:L5633" si="616">D5570-E5570-F5570-J5570-K5570</f>
        <v>807.78488656366517</v>
      </c>
      <c r="M5570" s="471">
        <f t="shared" si="612"/>
        <v>1591.124916816126</v>
      </c>
      <c r="N5570" s="467">
        <f t="shared" ref="N5570:N5633" si="617">IF(M5570=L5570,1,0)</f>
        <v>0</v>
      </c>
      <c r="O5570" s="475" t="str">
        <f t="shared" ref="O5570:O5633" si="618">IF(L5570=M5570,B5570,"")</f>
        <v/>
      </c>
    </row>
    <row r="5571" spans="1:15" hidden="1">
      <c r="A5571" s="475">
        <f t="shared" si="613"/>
        <v>43678</v>
      </c>
      <c r="B5571" s="475">
        <v>43698</v>
      </c>
      <c r="C5571" s="467">
        <v>2</v>
      </c>
      <c r="D5571" s="467">
        <v>907</v>
      </c>
      <c r="E5571" s="467">
        <v>0</v>
      </c>
      <c r="F5571" s="467">
        <v>0</v>
      </c>
      <c r="G5571" s="467">
        <f t="array" ref="G5571">MAX(IF($A$2:$A$8761=A5571,$D$2:$D$8761))</f>
        <v>1656</v>
      </c>
      <c r="H5571" s="467">
        <f t="shared" si="614"/>
        <v>0</v>
      </c>
      <c r="I5571" s="475" t="str">
        <f t="shared" si="615"/>
        <v/>
      </c>
      <c r="J5571" s="471">
        <f>'Potential Projects'!D5572</f>
        <v>75.497256477048595</v>
      </c>
      <c r="K5571" s="471">
        <f>'Potential Projects'!E5572</f>
        <v>77.546901150290267</v>
      </c>
      <c r="L5571" s="476">
        <f t="shared" si="616"/>
        <v>753.9558423726611</v>
      </c>
      <c r="M5571" s="471">
        <f t="shared" si="612"/>
        <v>1591.124916816126</v>
      </c>
      <c r="N5571" s="467">
        <f t="shared" si="617"/>
        <v>0</v>
      </c>
      <c r="O5571" s="475" t="str">
        <f t="shared" si="618"/>
        <v/>
      </c>
    </row>
    <row r="5572" spans="1:15" hidden="1">
      <c r="A5572" s="475">
        <f t="shared" si="613"/>
        <v>43678</v>
      </c>
      <c r="B5572" s="475">
        <v>43698</v>
      </c>
      <c r="C5572" s="467">
        <v>3</v>
      </c>
      <c r="D5572" s="467">
        <v>878</v>
      </c>
      <c r="E5572" s="467">
        <v>2</v>
      </c>
      <c r="F5572" s="467">
        <v>0</v>
      </c>
      <c r="G5572" s="467">
        <f t="array" ref="G5572">MAX(IF($A$2:$A$8761=A5572,$D$2:$D$8761))</f>
        <v>1656</v>
      </c>
      <c r="H5572" s="467">
        <f t="shared" si="614"/>
        <v>0</v>
      </c>
      <c r="I5572" s="475" t="str">
        <f t="shared" si="615"/>
        <v/>
      </c>
      <c r="J5572" s="471">
        <f>'Potential Projects'!D5573</f>
        <v>90.894191347957388</v>
      </c>
      <c r="K5572" s="471">
        <f>'Potential Projects'!E5573</f>
        <v>59.016936411524405</v>
      </c>
      <c r="L5572" s="476">
        <f t="shared" si="616"/>
        <v>726.08887224051819</v>
      </c>
      <c r="M5572" s="471">
        <f t="shared" si="612"/>
        <v>1591.124916816126</v>
      </c>
      <c r="N5572" s="467">
        <f t="shared" si="617"/>
        <v>0</v>
      </c>
      <c r="O5572" s="475" t="str">
        <f t="shared" si="618"/>
        <v/>
      </c>
    </row>
    <row r="5573" spans="1:15" hidden="1">
      <c r="A5573" s="475">
        <f t="shared" si="613"/>
        <v>43678</v>
      </c>
      <c r="B5573" s="475">
        <v>43698</v>
      </c>
      <c r="C5573" s="467">
        <v>4</v>
      </c>
      <c r="D5573" s="467">
        <v>883</v>
      </c>
      <c r="E5573" s="467">
        <v>26</v>
      </c>
      <c r="F5573" s="467">
        <v>0</v>
      </c>
      <c r="G5573" s="467">
        <f t="array" ref="G5573">MAX(IF($A$2:$A$8761=A5573,$D$2:$D$8761))</f>
        <v>1656</v>
      </c>
      <c r="H5573" s="467">
        <f t="shared" si="614"/>
        <v>0</v>
      </c>
      <c r="I5573" s="475" t="str">
        <f t="shared" si="615"/>
        <v/>
      </c>
      <c r="J5573" s="471">
        <f>'Potential Projects'!D5574</f>
        <v>72.872942365160796</v>
      </c>
      <c r="K5573" s="471">
        <f>'Potential Projects'!E5574</f>
        <v>72.453664050741779</v>
      </c>
      <c r="L5573" s="476">
        <f t="shared" si="616"/>
        <v>711.67339358409743</v>
      </c>
      <c r="M5573" s="471">
        <f t="shared" si="612"/>
        <v>1591.124916816126</v>
      </c>
      <c r="N5573" s="467">
        <f t="shared" si="617"/>
        <v>0</v>
      </c>
      <c r="O5573" s="475" t="str">
        <f t="shared" si="618"/>
        <v/>
      </c>
    </row>
    <row r="5574" spans="1:15" hidden="1">
      <c r="A5574" s="475">
        <f t="shared" si="613"/>
        <v>43678</v>
      </c>
      <c r="B5574" s="475">
        <v>43698</v>
      </c>
      <c r="C5574" s="467">
        <v>5</v>
      </c>
      <c r="D5574" s="467">
        <v>872</v>
      </c>
      <c r="E5574" s="467">
        <v>62</v>
      </c>
      <c r="F5574" s="467">
        <v>0</v>
      </c>
      <c r="G5574" s="467">
        <f t="array" ref="G5574">MAX(IF($A$2:$A$8761=A5574,$D$2:$D$8761))</f>
        <v>1656</v>
      </c>
      <c r="H5574" s="467">
        <f t="shared" si="614"/>
        <v>0</v>
      </c>
      <c r="I5574" s="475" t="str">
        <f t="shared" si="615"/>
        <v/>
      </c>
      <c r="J5574" s="471">
        <f>'Potential Projects'!D5575</f>
        <v>83.660012386021506</v>
      </c>
      <c r="K5574" s="471">
        <f>'Potential Projects'!E5575</f>
        <v>80.90354074392603</v>
      </c>
      <c r="L5574" s="476">
        <f t="shared" si="616"/>
        <v>645.43644687005246</v>
      </c>
      <c r="M5574" s="471">
        <f t="shared" si="612"/>
        <v>1591.124916816126</v>
      </c>
      <c r="N5574" s="467">
        <f t="shared" si="617"/>
        <v>0</v>
      </c>
      <c r="O5574" s="475" t="str">
        <f t="shared" si="618"/>
        <v/>
      </c>
    </row>
    <row r="5575" spans="1:15" hidden="1">
      <c r="A5575" s="475">
        <f t="shared" si="613"/>
        <v>43678</v>
      </c>
      <c r="B5575" s="475">
        <v>43698</v>
      </c>
      <c r="C5575" s="467">
        <v>6</v>
      </c>
      <c r="D5575" s="467">
        <v>921</v>
      </c>
      <c r="E5575" s="467">
        <v>66</v>
      </c>
      <c r="F5575" s="467">
        <v>0</v>
      </c>
      <c r="G5575" s="467">
        <f t="array" ref="G5575">MAX(IF($A$2:$A$8761=A5575,$D$2:$D$8761))</f>
        <v>1656</v>
      </c>
      <c r="H5575" s="467">
        <f t="shared" si="614"/>
        <v>0</v>
      </c>
      <c r="I5575" s="475" t="str">
        <f t="shared" si="615"/>
        <v/>
      </c>
      <c r="J5575" s="471">
        <f>'Potential Projects'!D5576</f>
        <v>119.99817713793858</v>
      </c>
      <c r="K5575" s="471">
        <f>'Potential Projects'!E5576</f>
        <v>65.250695656847995</v>
      </c>
      <c r="L5575" s="476">
        <f t="shared" si="616"/>
        <v>669.75112720521338</v>
      </c>
      <c r="M5575" s="471">
        <f t="shared" si="612"/>
        <v>1591.124916816126</v>
      </c>
      <c r="N5575" s="467">
        <f t="shared" si="617"/>
        <v>0</v>
      </c>
      <c r="O5575" s="475" t="str">
        <f t="shared" si="618"/>
        <v/>
      </c>
    </row>
    <row r="5576" spans="1:15" hidden="1">
      <c r="A5576" s="475">
        <f t="shared" si="613"/>
        <v>43678</v>
      </c>
      <c r="B5576" s="475">
        <v>43698</v>
      </c>
      <c r="C5576" s="467">
        <v>7</v>
      </c>
      <c r="D5576" s="467">
        <v>1010</v>
      </c>
      <c r="E5576" s="467">
        <v>77</v>
      </c>
      <c r="F5576" s="467">
        <v>2</v>
      </c>
      <c r="G5576" s="467">
        <f t="array" ref="G5576">MAX(IF($A$2:$A$8761=A5576,$D$2:$D$8761))</f>
        <v>1656</v>
      </c>
      <c r="H5576" s="467">
        <f t="shared" si="614"/>
        <v>0</v>
      </c>
      <c r="I5576" s="475" t="str">
        <f t="shared" si="615"/>
        <v/>
      </c>
      <c r="J5576" s="471">
        <f>'Potential Projects'!D5577</f>
        <v>110.68863574450793</v>
      </c>
      <c r="K5576" s="471">
        <f>'Potential Projects'!E5577</f>
        <v>66.97634164695765</v>
      </c>
      <c r="L5576" s="476">
        <f t="shared" si="616"/>
        <v>753.33502260853447</v>
      </c>
      <c r="M5576" s="471">
        <f t="shared" si="612"/>
        <v>1591.124916816126</v>
      </c>
      <c r="N5576" s="467">
        <f t="shared" si="617"/>
        <v>0</v>
      </c>
      <c r="O5576" s="475" t="str">
        <f t="shared" si="618"/>
        <v/>
      </c>
    </row>
    <row r="5577" spans="1:15" hidden="1">
      <c r="A5577" s="475">
        <f t="shared" si="613"/>
        <v>43678</v>
      </c>
      <c r="B5577" s="475">
        <v>43698</v>
      </c>
      <c r="C5577" s="467">
        <v>8</v>
      </c>
      <c r="D5577" s="467">
        <v>1052</v>
      </c>
      <c r="E5577" s="467">
        <v>62</v>
      </c>
      <c r="F5577" s="467">
        <v>10</v>
      </c>
      <c r="G5577" s="467">
        <f t="array" ref="G5577">MAX(IF($A$2:$A$8761=A5577,$D$2:$D$8761))</f>
        <v>1656</v>
      </c>
      <c r="H5577" s="467">
        <f t="shared" si="614"/>
        <v>0</v>
      </c>
      <c r="I5577" s="475" t="str">
        <f t="shared" si="615"/>
        <v/>
      </c>
      <c r="J5577" s="471">
        <f>'Potential Projects'!D5578</f>
        <v>78.600433113907371</v>
      </c>
      <c r="K5577" s="471">
        <f>'Potential Projects'!E5578</f>
        <v>23.87899795742851</v>
      </c>
      <c r="L5577" s="476">
        <f t="shared" si="616"/>
        <v>877.52056892866415</v>
      </c>
      <c r="M5577" s="471">
        <f t="shared" si="612"/>
        <v>1591.124916816126</v>
      </c>
      <c r="N5577" s="467">
        <f t="shared" si="617"/>
        <v>0</v>
      </c>
      <c r="O5577" s="475" t="str">
        <f t="shared" si="618"/>
        <v/>
      </c>
    </row>
    <row r="5578" spans="1:15" hidden="1">
      <c r="A5578" s="475">
        <f t="shared" si="613"/>
        <v>43678</v>
      </c>
      <c r="B5578" s="475">
        <v>43698</v>
      </c>
      <c r="C5578" s="467">
        <v>9</v>
      </c>
      <c r="D5578" s="467">
        <v>1119</v>
      </c>
      <c r="E5578" s="467">
        <v>50</v>
      </c>
      <c r="F5578" s="467">
        <v>19</v>
      </c>
      <c r="G5578" s="467">
        <f t="array" ref="G5578">MAX(IF($A$2:$A$8761=A5578,$D$2:$D$8761))</f>
        <v>1656</v>
      </c>
      <c r="H5578" s="467">
        <f t="shared" si="614"/>
        <v>0</v>
      </c>
      <c r="I5578" s="475" t="str">
        <f t="shared" si="615"/>
        <v/>
      </c>
      <c r="J5578" s="471">
        <f>'Potential Projects'!D5579</f>
        <v>82.55087354422389</v>
      </c>
      <c r="K5578" s="471">
        <f>'Potential Projects'!E5579</f>
        <v>8.9927589765641791</v>
      </c>
      <c r="L5578" s="476">
        <f t="shared" si="616"/>
        <v>958.45636747921185</v>
      </c>
      <c r="M5578" s="471">
        <f t="shared" si="612"/>
        <v>1591.124916816126</v>
      </c>
      <c r="N5578" s="467">
        <f t="shared" si="617"/>
        <v>0</v>
      </c>
      <c r="O5578" s="475" t="str">
        <f t="shared" si="618"/>
        <v/>
      </c>
    </row>
    <row r="5579" spans="1:15" hidden="1">
      <c r="A5579" s="475">
        <f t="shared" si="613"/>
        <v>43678</v>
      </c>
      <c r="B5579" s="475">
        <v>43698</v>
      </c>
      <c r="C5579" s="467">
        <v>10</v>
      </c>
      <c r="D5579" s="467">
        <v>1178</v>
      </c>
      <c r="E5579" s="467">
        <v>32</v>
      </c>
      <c r="F5579" s="467">
        <v>19</v>
      </c>
      <c r="G5579" s="467">
        <f t="array" ref="G5579">MAX(IF($A$2:$A$8761=A5579,$D$2:$D$8761))</f>
        <v>1656</v>
      </c>
      <c r="H5579" s="467">
        <f t="shared" si="614"/>
        <v>0</v>
      </c>
      <c r="I5579" s="475" t="str">
        <f t="shared" si="615"/>
        <v/>
      </c>
      <c r="J5579" s="471">
        <f>'Potential Projects'!D5580</f>
        <v>91.589010436758727</v>
      </c>
      <c r="K5579" s="471">
        <f>'Potential Projects'!E5580</f>
        <v>13.499307729520533</v>
      </c>
      <c r="L5579" s="476">
        <f t="shared" si="616"/>
        <v>1021.9116818337206</v>
      </c>
      <c r="M5579" s="471">
        <f t="shared" si="612"/>
        <v>1591.124916816126</v>
      </c>
      <c r="N5579" s="467">
        <f t="shared" si="617"/>
        <v>0</v>
      </c>
      <c r="O5579" s="475" t="str">
        <f t="shared" si="618"/>
        <v/>
      </c>
    </row>
    <row r="5580" spans="1:15" hidden="1">
      <c r="A5580" s="475">
        <f t="shared" si="613"/>
        <v>43678</v>
      </c>
      <c r="B5580" s="475">
        <v>43698</v>
      </c>
      <c r="C5580" s="467">
        <v>11</v>
      </c>
      <c r="D5580" s="467">
        <v>1226</v>
      </c>
      <c r="E5580" s="467">
        <v>26</v>
      </c>
      <c r="F5580" s="467">
        <v>19</v>
      </c>
      <c r="G5580" s="467">
        <f t="array" ref="G5580">MAX(IF($A$2:$A$8761=A5580,$D$2:$D$8761))</f>
        <v>1656</v>
      </c>
      <c r="H5580" s="467">
        <f t="shared" si="614"/>
        <v>0</v>
      </c>
      <c r="I5580" s="475" t="str">
        <f t="shared" si="615"/>
        <v/>
      </c>
      <c r="J5580" s="471">
        <f>'Potential Projects'!D5581</f>
        <v>99.913100043141199</v>
      </c>
      <c r="K5580" s="471">
        <f>'Potential Projects'!E5581</f>
        <v>28.602230273059554</v>
      </c>
      <c r="L5580" s="476">
        <f t="shared" si="616"/>
        <v>1052.4846696837992</v>
      </c>
      <c r="M5580" s="471">
        <f t="shared" si="612"/>
        <v>1591.124916816126</v>
      </c>
      <c r="N5580" s="467">
        <f t="shared" si="617"/>
        <v>0</v>
      </c>
      <c r="O5580" s="475" t="str">
        <f t="shared" si="618"/>
        <v/>
      </c>
    </row>
    <row r="5581" spans="1:15" hidden="1">
      <c r="A5581" s="475">
        <f t="shared" si="613"/>
        <v>43678</v>
      </c>
      <c r="B5581" s="475">
        <v>43698</v>
      </c>
      <c r="C5581" s="467">
        <v>12</v>
      </c>
      <c r="D5581" s="467">
        <v>1298</v>
      </c>
      <c r="E5581" s="467">
        <v>26</v>
      </c>
      <c r="F5581" s="467">
        <v>19</v>
      </c>
      <c r="G5581" s="467">
        <f t="array" ref="G5581">MAX(IF($A$2:$A$8761=A5581,$D$2:$D$8761))</f>
        <v>1656</v>
      </c>
      <c r="H5581" s="467">
        <f t="shared" si="614"/>
        <v>0</v>
      </c>
      <c r="I5581" s="475" t="str">
        <f t="shared" si="615"/>
        <v/>
      </c>
      <c r="J5581" s="471">
        <f>'Potential Projects'!D5582</f>
        <v>102.69251918167458</v>
      </c>
      <c r="K5581" s="471">
        <f>'Potential Projects'!E5582</f>
        <v>19.962266555579447</v>
      </c>
      <c r="L5581" s="476">
        <f t="shared" si="616"/>
        <v>1130.3452142627461</v>
      </c>
      <c r="M5581" s="471">
        <f t="shared" si="612"/>
        <v>1591.124916816126</v>
      </c>
      <c r="N5581" s="467">
        <f t="shared" si="617"/>
        <v>0</v>
      </c>
      <c r="O5581" s="475" t="str">
        <f t="shared" si="618"/>
        <v/>
      </c>
    </row>
    <row r="5582" spans="1:15" hidden="1">
      <c r="A5582" s="475">
        <f t="shared" si="613"/>
        <v>43678</v>
      </c>
      <c r="B5582" s="475">
        <v>43698</v>
      </c>
      <c r="C5582" s="467">
        <v>13</v>
      </c>
      <c r="D5582" s="467">
        <v>1355</v>
      </c>
      <c r="E5582" s="467">
        <v>29</v>
      </c>
      <c r="F5582" s="467">
        <v>19</v>
      </c>
      <c r="G5582" s="467">
        <f t="array" ref="G5582">MAX(IF($A$2:$A$8761=A5582,$D$2:$D$8761))</f>
        <v>1656</v>
      </c>
      <c r="H5582" s="467">
        <f t="shared" si="614"/>
        <v>0</v>
      </c>
      <c r="I5582" s="475" t="str">
        <f t="shared" si="615"/>
        <v/>
      </c>
      <c r="J5582" s="471">
        <f>'Potential Projects'!D5583</f>
        <v>92.438595937001125</v>
      </c>
      <c r="K5582" s="471">
        <f>'Potential Projects'!E5583</f>
        <v>12.136626263169212</v>
      </c>
      <c r="L5582" s="476">
        <f t="shared" si="616"/>
        <v>1202.4247777998296</v>
      </c>
      <c r="M5582" s="471">
        <f t="shared" si="612"/>
        <v>1591.124916816126</v>
      </c>
      <c r="N5582" s="467">
        <f t="shared" si="617"/>
        <v>0</v>
      </c>
      <c r="O5582" s="475" t="str">
        <f t="shared" si="618"/>
        <v/>
      </c>
    </row>
    <row r="5583" spans="1:15" hidden="1">
      <c r="A5583" s="475">
        <f t="shared" si="613"/>
        <v>43678</v>
      </c>
      <c r="B5583" s="475">
        <v>43698</v>
      </c>
      <c r="C5583" s="467">
        <v>14</v>
      </c>
      <c r="D5583" s="467">
        <v>1416</v>
      </c>
      <c r="E5583" s="467">
        <v>37</v>
      </c>
      <c r="F5583" s="467">
        <v>17</v>
      </c>
      <c r="G5583" s="467">
        <f t="array" ref="G5583">MAX(IF($A$2:$A$8761=A5583,$D$2:$D$8761))</f>
        <v>1656</v>
      </c>
      <c r="H5583" s="467">
        <f t="shared" si="614"/>
        <v>0</v>
      </c>
      <c r="I5583" s="475" t="str">
        <f t="shared" si="615"/>
        <v/>
      </c>
      <c r="J5583" s="471">
        <f>'Potential Projects'!D5584</f>
        <v>93.963264985149976</v>
      </c>
      <c r="K5583" s="471">
        <f>'Potential Projects'!E5584</f>
        <v>4.7075872930552567</v>
      </c>
      <c r="L5583" s="476">
        <f t="shared" si="616"/>
        <v>1263.3291477217947</v>
      </c>
      <c r="M5583" s="471">
        <f t="shared" si="612"/>
        <v>1591.124916816126</v>
      </c>
      <c r="N5583" s="467">
        <f t="shared" si="617"/>
        <v>0</v>
      </c>
      <c r="O5583" s="475" t="str">
        <f t="shared" si="618"/>
        <v/>
      </c>
    </row>
    <row r="5584" spans="1:15" hidden="1">
      <c r="A5584" s="475">
        <f t="shared" si="613"/>
        <v>43678</v>
      </c>
      <c r="B5584" s="475">
        <v>43698</v>
      </c>
      <c r="C5584" s="467">
        <v>15</v>
      </c>
      <c r="D5584" s="467">
        <v>1444</v>
      </c>
      <c r="E5584" s="467">
        <v>43</v>
      </c>
      <c r="F5584" s="467">
        <v>12</v>
      </c>
      <c r="G5584" s="467">
        <f t="array" ref="G5584">MAX(IF($A$2:$A$8761=A5584,$D$2:$D$8761))</f>
        <v>1656</v>
      </c>
      <c r="H5584" s="467">
        <f t="shared" si="614"/>
        <v>0</v>
      </c>
      <c r="I5584" s="475" t="str">
        <f t="shared" si="615"/>
        <v/>
      </c>
      <c r="J5584" s="471">
        <f>'Potential Projects'!D5585</f>
        <v>87.582239562060323</v>
      </c>
      <c r="K5584" s="471">
        <f>'Potential Projects'!E5585</f>
        <v>2.7683867447860679</v>
      </c>
      <c r="L5584" s="476">
        <f t="shared" si="616"/>
        <v>1298.6493736931536</v>
      </c>
      <c r="M5584" s="471">
        <f t="shared" si="612"/>
        <v>1591.124916816126</v>
      </c>
      <c r="N5584" s="467">
        <f t="shared" si="617"/>
        <v>0</v>
      </c>
      <c r="O5584" s="475" t="str">
        <f t="shared" si="618"/>
        <v/>
      </c>
    </row>
    <row r="5585" spans="1:15" hidden="1">
      <c r="A5585" s="475">
        <f t="shared" si="613"/>
        <v>43678</v>
      </c>
      <c r="B5585" s="475">
        <v>43698</v>
      </c>
      <c r="C5585" s="467">
        <v>16</v>
      </c>
      <c r="D5585" s="467">
        <v>1456</v>
      </c>
      <c r="E5585" s="467">
        <v>59</v>
      </c>
      <c r="F5585" s="467">
        <v>5</v>
      </c>
      <c r="G5585" s="467">
        <f t="array" ref="G5585">MAX(IF($A$2:$A$8761=A5585,$D$2:$D$8761))</f>
        <v>1656</v>
      </c>
      <c r="H5585" s="467">
        <f t="shared" si="614"/>
        <v>0</v>
      </c>
      <c r="I5585" s="475" t="str">
        <f t="shared" si="615"/>
        <v/>
      </c>
      <c r="J5585" s="471">
        <f>'Potential Projects'!D5586</f>
        <v>99.760928000618236</v>
      </c>
      <c r="K5585" s="471">
        <f>'Potential Projects'!E5586</f>
        <v>0.65943770156955495</v>
      </c>
      <c r="L5585" s="476">
        <f t="shared" si="616"/>
        <v>1291.5796342978124</v>
      </c>
      <c r="M5585" s="471">
        <f t="shared" si="612"/>
        <v>1591.124916816126</v>
      </c>
      <c r="N5585" s="467">
        <f t="shared" si="617"/>
        <v>0</v>
      </c>
      <c r="O5585" s="475" t="str">
        <f t="shared" si="618"/>
        <v/>
      </c>
    </row>
    <row r="5586" spans="1:15" hidden="1">
      <c r="A5586" s="475">
        <f t="shared" si="613"/>
        <v>43678</v>
      </c>
      <c r="B5586" s="475">
        <v>43698</v>
      </c>
      <c r="C5586" s="467">
        <v>17</v>
      </c>
      <c r="D5586" s="467">
        <v>1408</v>
      </c>
      <c r="E5586" s="467">
        <v>86</v>
      </c>
      <c r="F5586" s="467">
        <v>4</v>
      </c>
      <c r="G5586" s="467">
        <f t="array" ref="G5586">MAX(IF($A$2:$A$8761=A5586,$D$2:$D$8761))</f>
        <v>1656</v>
      </c>
      <c r="H5586" s="467">
        <f t="shared" si="614"/>
        <v>0</v>
      </c>
      <c r="I5586" s="475" t="str">
        <f t="shared" si="615"/>
        <v/>
      </c>
      <c r="J5586" s="471">
        <f>'Potential Projects'!D5587</f>
        <v>111.24384732379751</v>
      </c>
      <c r="K5586" s="471">
        <f>'Potential Projects'!E5587</f>
        <v>4.9469561384648468</v>
      </c>
      <c r="L5586" s="476">
        <f t="shared" si="616"/>
        <v>1201.8091965377375</v>
      </c>
      <c r="M5586" s="471">
        <f t="shared" si="612"/>
        <v>1591.124916816126</v>
      </c>
      <c r="N5586" s="467">
        <f t="shared" si="617"/>
        <v>0</v>
      </c>
      <c r="O5586" s="475" t="str">
        <f t="shared" si="618"/>
        <v/>
      </c>
    </row>
    <row r="5587" spans="1:15" hidden="1">
      <c r="A5587" s="475">
        <f t="shared" si="613"/>
        <v>43678</v>
      </c>
      <c r="B5587" s="475">
        <v>43698</v>
      </c>
      <c r="C5587" s="467">
        <v>18</v>
      </c>
      <c r="D5587" s="467">
        <v>1389</v>
      </c>
      <c r="E5587" s="467">
        <v>81</v>
      </c>
      <c r="F5587" s="467">
        <v>2</v>
      </c>
      <c r="G5587" s="467">
        <f t="array" ref="G5587">MAX(IF($A$2:$A$8761=A5587,$D$2:$D$8761))</f>
        <v>1656</v>
      </c>
      <c r="H5587" s="467">
        <f t="shared" si="614"/>
        <v>0</v>
      </c>
      <c r="I5587" s="475" t="str">
        <f t="shared" si="615"/>
        <v/>
      </c>
      <c r="J5587" s="471">
        <f>'Potential Projects'!D5588</f>
        <v>121.35289525898385</v>
      </c>
      <c r="K5587" s="471">
        <f>'Potential Projects'!E5588</f>
        <v>4.8413522360782633</v>
      </c>
      <c r="L5587" s="476">
        <f t="shared" si="616"/>
        <v>1179.8057525049378</v>
      </c>
      <c r="M5587" s="471">
        <f t="shared" si="612"/>
        <v>1591.124916816126</v>
      </c>
      <c r="N5587" s="467">
        <f t="shared" si="617"/>
        <v>0</v>
      </c>
      <c r="O5587" s="475" t="str">
        <f t="shared" si="618"/>
        <v/>
      </c>
    </row>
    <row r="5588" spans="1:15" hidden="1">
      <c r="A5588" s="475">
        <f t="shared" si="613"/>
        <v>43678</v>
      </c>
      <c r="B5588" s="475">
        <v>43698</v>
      </c>
      <c r="C5588" s="467">
        <v>19</v>
      </c>
      <c r="D5588" s="467">
        <v>1357</v>
      </c>
      <c r="E5588" s="467">
        <v>74</v>
      </c>
      <c r="F5588" s="467">
        <v>1</v>
      </c>
      <c r="G5588" s="467">
        <f t="array" ref="G5588">MAX(IF($A$2:$A$8761=A5588,$D$2:$D$8761))</f>
        <v>1656</v>
      </c>
      <c r="H5588" s="467">
        <f t="shared" si="614"/>
        <v>0</v>
      </c>
      <c r="I5588" s="475" t="str">
        <f t="shared" si="615"/>
        <v/>
      </c>
      <c r="J5588" s="471">
        <f>'Potential Projects'!D5589</f>
        <v>131.06748213689022</v>
      </c>
      <c r="K5588" s="471">
        <f>'Potential Projects'!E5589</f>
        <v>38.877098849709739</v>
      </c>
      <c r="L5588" s="476">
        <f t="shared" si="616"/>
        <v>1112.0554190134001</v>
      </c>
      <c r="M5588" s="471">
        <f t="shared" si="612"/>
        <v>1591.124916816126</v>
      </c>
      <c r="N5588" s="467">
        <f t="shared" si="617"/>
        <v>0</v>
      </c>
      <c r="O5588" s="475" t="str">
        <f t="shared" si="618"/>
        <v/>
      </c>
    </row>
    <row r="5589" spans="1:15" hidden="1">
      <c r="A5589" s="475">
        <f t="shared" si="613"/>
        <v>43678</v>
      </c>
      <c r="B5589" s="475">
        <v>43698</v>
      </c>
      <c r="C5589" s="467">
        <v>20</v>
      </c>
      <c r="D5589" s="467">
        <v>1285</v>
      </c>
      <c r="E5589" s="467">
        <v>78</v>
      </c>
      <c r="F5589" s="467">
        <v>0</v>
      </c>
      <c r="G5589" s="467">
        <f t="array" ref="G5589">MAX(IF($A$2:$A$8761=A5589,$D$2:$D$8761))</f>
        <v>1656</v>
      </c>
      <c r="H5589" s="467">
        <f t="shared" si="614"/>
        <v>0</v>
      </c>
      <c r="I5589" s="475" t="str">
        <f t="shared" si="615"/>
        <v/>
      </c>
      <c r="J5589" s="471">
        <f>'Potential Projects'!D5590</f>
        <v>136.04917025372947</v>
      </c>
      <c r="K5589" s="471">
        <f>'Potential Projects'!E5590</f>
        <v>80.079048054181897</v>
      </c>
      <c r="L5589" s="476">
        <f t="shared" si="616"/>
        <v>990.87178169208869</v>
      </c>
      <c r="M5589" s="471">
        <f t="shared" si="612"/>
        <v>1591.124916816126</v>
      </c>
      <c r="N5589" s="467">
        <f t="shared" si="617"/>
        <v>0</v>
      </c>
      <c r="O5589" s="475" t="str">
        <f t="shared" si="618"/>
        <v/>
      </c>
    </row>
    <row r="5590" spans="1:15" hidden="1">
      <c r="A5590" s="475">
        <f t="shared" si="613"/>
        <v>43678</v>
      </c>
      <c r="B5590" s="475">
        <v>43698</v>
      </c>
      <c r="C5590" s="467">
        <v>21</v>
      </c>
      <c r="D5590" s="467">
        <v>1250</v>
      </c>
      <c r="E5590" s="467">
        <v>96</v>
      </c>
      <c r="F5590" s="467">
        <v>0</v>
      </c>
      <c r="G5590" s="467">
        <f t="array" ref="G5590">MAX(IF($A$2:$A$8761=A5590,$D$2:$D$8761))</f>
        <v>1656</v>
      </c>
      <c r="H5590" s="467">
        <f t="shared" si="614"/>
        <v>0</v>
      </c>
      <c r="I5590" s="475" t="str">
        <f t="shared" si="615"/>
        <v/>
      </c>
      <c r="J5590" s="471">
        <f>'Potential Projects'!D5591</f>
        <v>134.38062855606609</v>
      </c>
      <c r="K5590" s="471">
        <f>'Potential Projects'!E5591</f>
        <v>45.153099655987965</v>
      </c>
      <c r="L5590" s="476">
        <f t="shared" si="616"/>
        <v>974.46627178794597</v>
      </c>
      <c r="M5590" s="471">
        <f t="shared" si="612"/>
        <v>1591.124916816126</v>
      </c>
      <c r="N5590" s="467">
        <f t="shared" si="617"/>
        <v>0</v>
      </c>
      <c r="O5590" s="475" t="str">
        <f t="shared" si="618"/>
        <v/>
      </c>
    </row>
    <row r="5591" spans="1:15" hidden="1">
      <c r="A5591" s="475">
        <f t="shared" si="613"/>
        <v>43678</v>
      </c>
      <c r="B5591" s="475">
        <v>43698</v>
      </c>
      <c r="C5591" s="467">
        <v>22</v>
      </c>
      <c r="D5591" s="467">
        <v>1185</v>
      </c>
      <c r="E5591" s="467">
        <v>56</v>
      </c>
      <c r="F5591" s="467">
        <v>0</v>
      </c>
      <c r="G5591" s="467">
        <f t="array" ref="G5591">MAX(IF($A$2:$A$8761=A5591,$D$2:$D$8761))</f>
        <v>1656</v>
      </c>
      <c r="H5591" s="467">
        <f t="shared" si="614"/>
        <v>0</v>
      </c>
      <c r="I5591" s="475" t="str">
        <f t="shared" si="615"/>
        <v/>
      </c>
      <c r="J5591" s="471">
        <f>'Potential Projects'!D5592</f>
        <v>130.49379793130052</v>
      </c>
      <c r="K5591" s="471">
        <f>'Potential Projects'!E5592</f>
        <v>66.347411739410887</v>
      </c>
      <c r="L5591" s="476">
        <f t="shared" si="616"/>
        <v>932.15879032928865</v>
      </c>
      <c r="M5591" s="471">
        <f t="shared" si="612"/>
        <v>1591.124916816126</v>
      </c>
      <c r="N5591" s="467">
        <f t="shared" si="617"/>
        <v>0</v>
      </c>
      <c r="O5591" s="475" t="str">
        <f t="shared" si="618"/>
        <v/>
      </c>
    </row>
    <row r="5592" spans="1:15" hidden="1">
      <c r="A5592" s="475">
        <f t="shared" si="613"/>
        <v>43678</v>
      </c>
      <c r="B5592" s="475">
        <v>43698</v>
      </c>
      <c r="C5592" s="467">
        <v>23</v>
      </c>
      <c r="D5592" s="467">
        <v>1069</v>
      </c>
      <c r="E5592" s="467">
        <v>8</v>
      </c>
      <c r="F5592" s="467">
        <v>0</v>
      </c>
      <c r="G5592" s="467">
        <f t="array" ref="G5592">MAX(IF($A$2:$A$8761=A5592,$D$2:$D$8761))</f>
        <v>1656</v>
      </c>
      <c r="H5592" s="467">
        <f t="shared" si="614"/>
        <v>0</v>
      </c>
      <c r="I5592" s="475" t="str">
        <f t="shared" si="615"/>
        <v/>
      </c>
      <c r="J5592" s="471">
        <f>'Potential Projects'!D5593</f>
        <v>121.52941067960846</v>
      </c>
      <c r="K5592" s="471">
        <f>'Potential Projects'!E5593</f>
        <v>99.80820377338209</v>
      </c>
      <c r="L5592" s="476">
        <f t="shared" si="616"/>
        <v>839.66238554700954</v>
      </c>
      <c r="M5592" s="471">
        <f t="shared" si="612"/>
        <v>1591.124916816126</v>
      </c>
      <c r="N5592" s="467">
        <f t="shared" si="617"/>
        <v>0</v>
      </c>
      <c r="O5592" s="475" t="str">
        <f t="shared" si="618"/>
        <v/>
      </c>
    </row>
    <row r="5593" spans="1:15" hidden="1">
      <c r="A5593" s="475">
        <f t="shared" si="613"/>
        <v>43678</v>
      </c>
      <c r="B5593" s="475">
        <v>43698</v>
      </c>
      <c r="C5593" s="467">
        <v>24</v>
      </c>
      <c r="D5593" s="467">
        <v>996</v>
      </c>
      <c r="E5593" s="467">
        <v>27</v>
      </c>
      <c r="F5593" s="467">
        <v>0</v>
      </c>
      <c r="G5593" s="467">
        <f t="array" ref="G5593">MAX(IF($A$2:$A$8761=A5593,$D$2:$D$8761))</f>
        <v>1656</v>
      </c>
      <c r="H5593" s="467">
        <f t="shared" si="614"/>
        <v>0</v>
      </c>
      <c r="I5593" s="475" t="str">
        <f t="shared" si="615"/>
        <v/>
      </c>
      <c r="J5593" s="471">
        <f>'Potential Projects'!D5594</f>
        <v>114.52698736960441</v>
      </c>
      <c r="K5593" s="471">
        <f>'Potential Projects'!E5594</f>
        <v>99.747188185336483</v>
      </c>
      <c r="L5593" s="476">
        <f t="shared" si="616"/>
        <v>754.72582444505906</v>
      </c>
      <c r="M5593" s="471">
        <f t="shared" si="612"/>
        <v>1591.124916816126</v>
      </c>
      <c r="N5593" s="467">
        <f t="shared" si="617"/>
        <v>0</v>
      </c>
      <c r="O5593" s="475" t="str">
        <f t="shared" si="618"/>
        <v/>
      </c>
    </row>
    <row r="5594" spans="1:15" hidden="1">
      <c r="A5594" s="475">
        <f t="shared" si="613"/>
        <v>43678</v>
      </c>
      <c r="B5594" s="475">
        <v>43699</v>
      </c>
      <c r="C5594" s="467">
        <v>1</v>
      </c>
      <c r="D5594" s="467">
        <v>918</v>
      </c>
      <c r="E5594" s="467">
        <v>66</v>
      </c>
      <c r="F5594" s="467">
        <v>0</v>
      </c>
      <c r="G5594" s="467">
        <f t="array" ref="G5594">MAX(IF($A$2:$A$8761=A5594,$D$2:$D$8761))</f>
        <v>1656</v>
      </c>
      <c r="H5594" s="467">
        <f t="shared" si="614"/>
        <v>0</v>
      </c>
      <c r="I5594" s="475" t="str">
        <f t="shared" si="615"/>
        <v/>
      </c>
      <c r="J5594" s="471">
        <f>'Potential Projects'!D5595</f>
        <v>99.866755645281486</v>
      </c>
      <c r="K5594" s="471">
        <f>'Potential Projects'!E5595</f>
        <v>99.835582562889698</v>
      </c>
      <c r="L5594" s="476">
        <f t="shared" si="616"/>
        <v>652.29766179182877</v>
      </c>
      <c r="M5594" s="471">
        <f t="shared" si="612"/>
        <v>1591.124916816126</v>
      </c>
      <c r="N5594" s="467">
        <f t="shared" si="617"/>
        <v>0</v>
      </c>
      <c r="O5594" s="475" t="str">
        <f t="shared" si="618"/>
        <v/>
      </c>
    </row>
    <row r="5595" spans="1:15" hidden="1">
      <c r="A5595" s="475">
        <f t="shared" si="613"/>
        <v>43678</v>
      </c>
      <c r="B5595" s="475">
        <v>43699</v>
      </c>
      <c r="C5595" s="467">
        <v>2</v>
      </c>
      <c r="D5595" s="467">
        <v>872</v>
      </c>
      <c r="E5595" s="467">
        <v>50</v>
      </c>
      <c r="F5595" s="467">
        <v>0</v>
      </c>
      <c r="G5595" s="467">
        <f t="array" ref="G5595">MAX(IF($A$2:$A$8761=A5595,$D$2:$D$8761))</f>
        <v>1656</v>
      </c>
      <c r="H5595" s="467">
        <f t="shared" si="614"/>
        <v>0</v>
      </c>
      <c r="I5595" s="475" t="str">
        <f t="shared" si="615"/>
        <v/>
      </c>
      <c r="J5595" s="471">
        <f>'Potential Projects'!D5596</f>
        <v>96.129633733291044</v>
      </c>
      <c r="K5595" s="471">
        <f>'Potential Projects'!E5596</f>
        <v>99.835582562889698</v>
      </c>
      <c r="L5595" s="476">
        <f t="shared" si="616"/>
        <v>626.03478370381924</v>
      </c>
      <c r="M5595" s="471">
        <f t="shared" si="612"/>
        <v>1591.124916816126</v>
      </c>
      <c r="N5595" s="467">
        <f t="shared" si="617"/>
        <v>0</v>
      </c>
      <c r="O5595" s="475" t="str">
        <f t="shared" si="618"/>
        <v/>
      </c>
    </row>
    <row r="5596" spans="1:15" hidden="1">
      <c r="A5596" s="475">
        <f t="shared" si="613"/>
        <v>43678</v>
      </c>
      <c r="B5596" s="475">
        <v>43699</v>
      </c>
      <c r="C5596" s="467">
        <v>3</v>
      </c>
      <c r="D5596" s="467">
        <v>878</v>
      </c>
      <c r="E5596" s="467">
        <v>50</v>
      </c>
      <c r="F5596" s="467">
        <v>0</v>
      </c>
      <c r="G5596" s="467">
        <f t="array" ref="G5596">MAX(IF($A$2:$A$8761=A5596,$D$2:$D$8761))</f>
        <v>1656</v>
      </c>
      <c r="H5596" s="467">
        <f t="shared" si="614"/>
        <v>0</v>
      </c>
      <c r="I5596" s="475" t="str">
        <f t="shared" si="615"/>
        <v/>
      </c>
      <c r="J5596" s="471">
        <f>'Potential Projects'!D5597</f>
        <v>86.006450008184274</v>
      </c>
      <c r="K5596" s="471">
        <f>'Potential Projects'!E5597</f>
        <v>99.835582562889698</v>
      </c>
      <c r="L5596" s="476">
        <f t="shared" si="616"/>
        <v>642.15796742892599</v>
      </c>
      <c r="M5596" s="471">
        <f t="shared" si="612"/>
        <v>1591.124916816126</v>
      </c>
      <c r="N5596" s="467">
        <f t="shared" si="617"/>
        <v>0</v>
      </c>
      <c r="O5596" s="475" t="str">
        <f t="shared" si="618"/>
        <v/>
      </c>
    </row>
    <row r="5597" spans="1:15" hidden="1">
      <c r="A5597" s="475">
        <f t="shared" si="613"/>
        <v>43678</v>
      </c>
      <c r="B5597" s="475">
        <v>43699</v>
      </c>
      <c r="C5597" s="467">
        <v>4</v>
      </c>
      <c r="D5597" s="467">
        <v>843</v>
      </c>
      <c r="E5597" s="467">
        <v>46</v>
      </c>
      <c r="F5597" s="467">
        <v>0</v>
      </c>
      <c r="G5597" s="467">
        <f t="array" ref="G5597">MAX(IF($A$2:$A$8761=A5597,$D$2:$D$8761))</f>
        <v>1656</v>
      </c>
      <c r="H5597" s="467">
        <f t="shared" si="614"/>
        <v>0</v>
      </c>
      <c r="I5597" s="475" t="str">
        <f t="shared" si="615"/>
        <v/>
      </c>
      <c r="J5597" s="471">
        <f>'Potential Projects'!D5598</f>
        <v>61.94648753479597</v>
      </c>
      <c r="K5597" s="471">
        <f>'Potential Projects'!E5598</f>
        <v>99.823066544829047</v>
      </c>
      <c r="L5597" s="476">
        <f t="shared" si="616"/>
        <v>635.2304459203749</v>
      </c>
      <c r="M5597" s="471">
        <f t="shared" si="612"/>
        <v>1591.124916816126</v>
      </c>
      <c r="N5597" s="467">
        <f t="shared" si="617"/>
        <v>0</v>
      </c>
      <c r="O5597" s="475" t="str">
        <f t="shared" si="618"/>
        <v/>
      </c>
    </row>
    <row r="5598" spans="1:15" hidden="1">
      <c r="A5598" s="475">
        <f t="shared" si="613"/>
        <v>43678</v>
      </c>
      <c r="B5598" s="475">
        <v>43699</v>
      </c>
      <c r="C5598" s="467">
        <v>5</v>
      </c>
      <c r="D5598" s="467">
        <v>860</v>
      </c>
      <c r="E5598" s="467">
        <v>37</v>
      </c>
      <c r="F5598" s="467">
        <v>0</v>
      </c>
      <c r="G5598" s="467">
        <f t="array" ref="G5598">MAX(IF($A$2:$A$8761=A5598,$D$2:$D$8761))</f>
        <v>1656</v>
      </c>
      <c r="H5598" s="467">
        <f t="shared" si="614"/>
        <v>0</v>
      </c>
      <c r="I5598" s="475" t="str">
        <f t="shared" si="615"/>
        <v/>
      </c>
      <c r="J5598" s="471">
        <f>'Potential Projects'!D5599</f>
        <v>91.091926232808845</v>
      </c>
      <c r="K5598" s="471">
        <f>'Potential Projects'!E5599</f>
        <v>98.99935610621371</v>
      </c>
      <c r="L5598" s="476">
        <f t="shared" si="616"/>
        <v>632.90871766097746</v>
      </c>
      <c r="M5598" s="471">
        <f t="shared" si="612"/>
        <v>1591.124916816126</v>
      </c>
      <c r="N5598" s="467">
        <f t="shared" si="617"/>
        <v>0</v>
      </c>
      <c r="O5598" s="475" t="str">
        <f t="shared" si="618"/>
        <v/>
      </c>
    </row>
    <row r="5599" spans="1:15" hidden="1">
      <c r="A5599" s="475">
        <f t="shared" si="613"/>
        <v>43678</v>
      </c>
      <c r="B5599" s="475">
        <v>43699</v>
      </c>
      <c r="C5599" s="467">
        <v>6</v>
      </c>
      <c r="D5599" s="467">
        <v>906</v>
      </c>
      <c r="E5599" s="467">
        <v>33</v>
      </c>
      <c r="F5599" s="467">
        <v>0</v>
      </c>
      <c r="G5599" s="467">
        <f t="array" ref="G5599">MAX(IF($A$2:$A$8761=A5599,$D$2:$D$8761))</f>
        <v>1656</v>
      </c>
      <c r="H5599" s="467">
        <f t="shared" si="614"/>
        <v>0</v>
      </c>
      <c r="I5599" s="475" t="str">
        <f t="shared" si="615"/>
        <v/>
      </c>
      <c r="J5599" s="471">
        <f>'Potential Projects'!D5600</f>
        <v>101.40337787566796</v>
      </c>
      <c r="K5599" s="471">
        <f>'Potential Projects'!E5600</f>
        <v>99.744841431950093</v>
      </c>
      <c r="L5599" s="476">
        <f t="shared" si="616"/>
        <v>671.85178069238191</v>
      </c>
      <c r="M5599" s="471">
        <f t="shared" si="612"/>
        <v>1591.124916816126</v>
      </c>
      <c r="N5599" s="467">
        <f t="shared" si="617"/>
        <v>0</v>
      </c>
      <c r="O5599" s="475" t="str">
        <f t="shared" si="618"/>
        <v/>
      </c>
    </row>
    <row r="5600" spans="1:15" hidden="1">
      <c r="A5600" s="475">
        <f t="shared" si="613"/>
        <v>43678</v>
      </c>
      <c r="B5600" s="475">
        <v>43699</v>
      </c>
      <c r="C5600" s="467">
        <v>7</v>
      </c>
      <c r="D5600" s="467">
        <v>997</v>
      </c>
      <c r="E5600" s="467">
        <v>42</v>
      </c>
      <c r="F5600" s="467">
        <v>0</v>
      </c>
      <c r="G5600" s="467">
        <f t="array" ref="G5600">MAX(IF($A$2:$A$8761=A5600,$D$2:$D$8761))</f>
        <v>1656</v>
      </c>
      <c r="H5600" s="467">
        <f t="shared" si="614"/>
        <v>0</v>
      </c>
      <c r="I5600" s="475" t="str">
        <f t="shared" si="615"/>
        <v/>
      </c>
      <c r="J5600" s="471">
        <f>'Potential Projects'!D5601</f>
        <v>49.329598318287722</v>
      </c>
      <c r="K5600" s="471">
        <f>'Potential Projects'!E5601</f>
        <v>99.834800311760915</v>
      </c>
      <c r="L5600" s="476">
        <f t="shared" si="616"/>
        <v>805.83560136995141</v>
      </c>
      <c r="M5600" s="471">
        <f t="shared" si="612"/>
        <v>1591.124916816126</v>
      </c>
      <c r="N5600" s="467">
        <f t="shared" si="617"/>
        <v>0</v>
      </c>
      <c r="O5600" s="475" t="str">
        <f t="shared" si="618"/>
        <v/>
      </c>
    </row>
    <row r="5601" spans="1:15" hidden="1">
      <c r="A5601" s="475">
        <f t="shared" si="613"/>
        <v>43678</v>
      </c>
      <c r="B5601" s="475">
        <v>43699</v>
      </c>
      <c r="C5601" s="467">
        <v>8</v>
      </c>
      <c r="D5601" s="467">
        <v>1090</v>
      </c>
      <c r="E5601" s="467">
        <v>56</v>
      </c>
      <c r="F5601" s="467">
        <v>8</v>
      </c>
      <c r="G5601" s="467">
        <f t="array" ref="G5601">MAX(IF($A$2:$A$8761=A5601,$D$2:$D$8761))</f>
        <v>1656</v>
      </c>
      <c r="H5601" s="467">
        <f t="shared" si="614"/>
        <v>0</v>
      </c>
      <c r="I5601" s="475" t="str">
        <f t="shared" si="615"/>
        <v/>
      </c>
      <c r="J5601" s="471">
        <f>'Potential Projects'!D5602</f>
        <v>27.899694163425693</v>
      </c>
      <c r="K5601" s="471">
        <f>'Potential Projects'!E5602</f>
        <v>99.835582562889698</v>
      </c>
      <c r="L5601" s="476">
        <f t="shared" si="616"/>
        <v>898.26472327368458</v>
      </c>
      <c r="M5601" s="471">
        <f t="shared" si="612"/>
        <v>1591.124916816126</v>
      </c>
      <c r="N5601" s="467">
        <f t="shared" si="617"/>
        <v>0</v>
      </c>
      <c r="O5601" s="475" t="str">
        <f t="shared" si="618"/>
        <v/>
      </c>
    </row>
    <row r="5602" spans="1:15" hidden="1">
      <c r="A5602" s="475">
        <f t="shared" si="613"/>
        <v>43678</v>
      </c>
      <c r="B5602" s="475">
        <v>43699</v>
      </c>
      <c r="C5602" s="467">
        <v>9</v>
      </c>
      <c r="D5602" s="467">
        <v>1108</v>
      </c>
      <c r="E5602" s="467">
        <v>58</v>
      </c>
      <c r="F5602" s="467">
        <v>1</v>
      </c>
      <c r="G5602" s="467">
        <f t="array" ref="G5602">MAX(IF($A$2:$A$8761=A5602,$D$2:$D$8761))</f>
        <v>1656</v>
      </c>
      <c r="H5602" s="467">
        <f t="shared" si="614"/>
        <v>0</v>
      </c>
      <c r="I5602" s="475" t="str">
        <f t="shared" si="615"/>
        <v/>
      </c>
      <c r="J5602" s="471">
        <f>'Potential Projects'!D5603</f>
        <v>29.661513166096519</v>
      </c>
      <c r="K5602" s="471">
        <f>'Potential Projects'!E5603</f>
        <v>99.835582562889698</v>
      </c>
      <c r="L5602" s="476">
        <f t="shared" si="616"/>
        <v>919.50290427101379</v>
      </c>
      <c r="M5602" s="471">
        <f t="shared" si="612"/>
        <v>1591.124916816126</v>
      </c>
      <c r="N5602" s="467">
        <f t="shared" si="617"/>
        <v>0</v>
      </c>
      <c r="O5602" s="475" t="str">
        <f t="shared" si="618"/>
        <v/>
      </c>
    </row>
    <row r="5603" spans="1:15" hidden="1">
      <c r="A5603" s="475">
        <f t="shared" si="613"/>
        <v>43678</v>
      </c>
      <c r="B5603" s="475">
        <v>43699</v>
      </c>
      <c r="C5603" s="467">
        <v>10</v>
      </c>
      <c r="D5603" s="467">
        <v>1122</v>
      </c>
      <c r="E5603" s="467">
        <v>36</v>
      </c>
      <c r="F5603" s="467">
        <v>3</v>
      </c>
      <c r="G5603" s="467">
        <f t="array" ref="G5603">MAX(IF($A$2:$A$8761=A5603,$D$2:$D$8761))</f>
        <v>1656</v>
      </c>
      <c r="H5603" s="467">
        <f t="shared" si="614"/>
        <v>0</v>
      </c>
      <c r="I5603" s="475" t="str">
        <f t="shared" si="615"/>
        <v/>
      </c>
      <c r="J5603" s="471">
        <f>'Potential Projects'!D5604</f>
        <v>24.68982246428958</v>
      </c>
      <c r="K5603" s="471">
        <f>'Potential Projects'!E5604</f>
        <v>99.835582562889698</v>
      </c>
      <c r="L5603" s="476">
        <f t="shared" si="616"/>
        <v>958.47459497282068</v>
      </c>
      <c r="M5603" s="471">
        <f t="shared" ref="M5603:M5666" si="619">MAX($L$5090:$L$5833)</f>
        <v>1591.124916816126</v>
      </c>
      <c r="N5603" s="467">
        <f t="shared" si="617"/>
        <v>0</v>
      </c>
      <c r="O5603" s="475" t="str">
        <f t="shared" si="618"/>
        <v/>
      </c>
    </row>
    <row r="5604" spans="1:15" hidden="1">
      <c r="A5604" s="475">
        <f t="shared" si="613"/>
        <v>43678</v>
      </c>
      <c r="B5604" s="475">
        <v>43699</v>
      </c>
      <c r="C5604" s="467">
        <v>11</v>
      </c>
      <c r="D5604" s="467">
        <v>1139</v>
      </c>
      <c r="E5604" s="467">
        <v>40</v>
      </c>
      <c r="F5604" s="467">
        <v>14</v>
      </c>
      <c r="G5604" s="467">
        <f t="array" ref="G5604">MAX(IF($A$2:$A$8761=A5604,$D$2:$D$8761))</f>
        <v>1656</v>
      </c>
      <c r="H5604" s="467">
        <f t="shared" si="614"/>
        <v>0</v>
      </c>
      <c r="I5604" s="475" t="str">
        <f t="shared" si="615"/>
        <v/>
      </c>
      <c r="J5604" s="471">
        <f>'Potential Projects'!D5605</f>
        <v>28.957870946736254</v>
      </c>
      <c r="K5604" s="471">
        <f>'Potential Projects'!E5605</f>
        <v>99.835582562889698</v>
      </c>
      <c r="L5604" s="476">
        <f t="shared" si="616"/>
        <v>956.20654649037408</v>
      </c>
      <c r="M5604" s="471">
        <f t="shared" si="619"/>
        <v>1591.124916816126</v>
      </c>
      <c r="N5604" s="467">
        <f t="shared" si="617"/>
        <v>0</v>
      </c>
      <c r="O5604" s="475" t="str">
        <f t="shared" si="618"/>
        <v/>
      </c>
    </row>
    <row r="5605" spans="1:15" hidden="1">
      <c r="A5605" s="475">
        <f t="shared" si="613"/>
        <v>43678</v>
      </c>
      <c r="B5605" s="475">
        <v>43699</v>
      </c>
      <c r="C5605" s="467">
        <v>12</v>
      </c>
      <c r="D5605" s="467">
        <v>1157</v>
      </c>
      <c r="E5605" s="467">
        <v>45</v>
      </c>
      <c r="F5605" s="467">
        <v>13</v>
      </c>
      <c r="G5605" s="467">
        <f t="array" ref="G5605">MAX(IF($A$2:$A$8761=A5605,$D$2:$D$8761))</f>
        <v>1656</v>
      </c>
      <c r="H5605" s="467">
        <f t="shared" si="614"/>
        <v>0</v>
      </c>
      <c r="I5605" s="475" t="str">
        <f t="shared" si="615"/>
        <v/>
      </c>
      <c r="J5605" s="471">
        <f>'Potential Projects'!D5606</f>
        <v>32.842951355620094</v>
      </c>
      <c r="K5605" s="471">
        <f>'Potential Projects'!E5606</f>
        <v>99.834800311760915</v>
      </c>
      <c r="L5605" s="476">
        <f t="shared" si="616"/>
        <v>966.3222483326191</v>
      </c>
      <c r="M5605" s="471">
        <f t="shared" si="619"/>
        <v>1591.124916816126</v>
      </c>
      <c r="N5605" s="467">
        <f t="shared" si="617"/>
        <v>0</v>
      </c>
      <c r="O5605" s="475" t="str">
        <f t="shared" si="618"/>
        <v/>
      </c>
    </row>
    <row r="5606" spans="1:15" hidden="1">
      <c r="A5606" s="475">
        <f t="shared" si="613"/>
        <v>43678</v>
      </c>
      <c r="B5606" s="475">
        <v>43699</v>
      </c>
      <c r="C5606" s="467">
        <v>13</v>
      </c>
      <c r="D5606" s="467">
        <v>1181</v>
      </c>
      <c r="E5606" s="467">
        <v>24</v>
      </c>
      <c r="F5606" s="467">
        <v>18</v>
      </c>
      <c r="G5606" s="467">
        <f t="array" ref="G5606">MAX(IF($A$2:$A$8761=A5606,$D$2:$D$8761))</f>
        <v>1656</v>
      </c>
      <c r="H5606" s="467">
        <f t="shared" si="614"/>
        <v>0</v>
      </c>
      <c r="I5606" s="475" t="str">
        <f t="shared" si="615"/>
        <v/>
      </c>
      <c r="J5606" s="471">
        <f>'Potential Projects'!D5607</f>
        <v>34.175116627111031</v>
      </c>
      <c r="K5606" s="471">
        <f>'Potential Projects'!E5607</f>
        <v>99.835582562889698</v>
      </c>
      <c r="L5606" s="476">
        <f t="shared" si="616"/>
        <v>1004.9893008099992</v>
      </c>
      <c r="M5606" s="471">
        <f t="shared" si="619"/>
        <v>1591.124916816126</v>
      </c>
      <c r="N5606" s="467">
        <f t="shared" si="617"/>
        <v>0</v>
      </c>
      <c r="O5606" s="475" t="str">
        <f t="shared" si="618"/>
        <v/>
      </c>
    </row>
    <row r="5607" spans="1:15" hidden="1">
      <c r="A5607" s="475">
        <f t="shared" si="613"/>
        <v>43678</v>
      </c>
      <c r="B5607" s="475">
        <v>43699</v>
      </c>
      <c r="C5607" s="467">
        <v>14</v>
      </c>
      <c r="D5607" s="467">
        <v>1243</v>
      </c>
      <c r="E5607" s="467">
        <v>3</v>
      </c>
      <c r="F5607" s="467">
        <v>15</v>
      </c>
      <c r="G5607" s="467">
        <f t="array" ref="G5607">MAX(IF($A$2:$A$8761=A5607,$D$2:$D$8761))</f>
        <v>1656</v>
      </c>
      <c r="H5607" s="467">
        <f t="shared" si="614"/>
        <v>0</v>
      </c>
      <c r="I5607" s="475" t="str">
        <f t="shared" si="615"/>
        <v/>
      </c>
      <c r="J5607" s="471">
        <f>'Potential Projects'!D5608</f>
        <v>37.281189093533953</v>
      </c>
      <c r="K5607" s="471">
        <f>'Potential Projects'!E5608</f>
        <v>99.831671307245756</v>
      </c>
      <c r="L5607" s="476">
        <f t="shared" si="616"/>
        <v>1087.8871395992201</v>
      </c>
      <c r="M5607" s="471">
        <f t="shared" si="619"/>
        <v>1591.124916816126</v>
      </c>
      <c r="N5607" s="467">
        <f t="shared" si="617"/>
        <v>0</v>
      </c>
      <c r="O5607" s="475" t="str">
        <f t="shared" si="618"/>
        <v/>
      </c>
    </row>
    <row r="5608" spans="1:15" hidden="1">
      <c r="A5608" s="475">
        <f t="shared" si="613"/>
        <v>43678</v>
      </c>
      <c r="B5608" s="475">
        <v>43699</v>
      </c>
      <c r="C5608" s="467">
        <v>15</v>
      </c>
      <c r="D5608" s="467">
        <v>1261</v>
      </c>
      <c r="E5608" s="467">
        <v>1</v>
      </c>
      <c r="F5608" s="467">
        <v>19</v>
      </c>
      <c r="G5608" s="467">
        <f t="array" ref="G5608">MAX(IF($A$2:$A$8761=A5608,$D$2:$D$8761))</f>
        <v>1656</v>
      </c>
      <c r="H5608" s="467">
        <f t="shared" si="614"/>
        <v>0</v>
      </c>
      <c r="I5608" s="475" t="str">
        <f t="shared" si="615"/>
        <v/>
      </c>
      <c r="J5608" s="471">
        <f>'Potential Projects'!D5609</f>
        <v>31.634395534649965</v>
      </c>
      <c r="K5608" s="471">
        <f>'Potential Projects'!E5609</f>
        <v>99.832453558374539</v>
      </c>
      <c r="L5608" s="476">
        <f t="shared" si="616"/>
        <v>1109.5331509069756</v>
      </c>
      <c r="M5608" s="471">
        <f t="shared" si="619"/>
        <v>1591.124916816126</v>
      </c>
      <c r="N5608" s="467">
        <f t="shared" si="617"/>
        <v>0</v>
      </c>
      <c r="O5608" s="475" t="str">
        <f t="shared" si="618"/>
        <v/>
      </c>
    </row>
    <row r="5609" spans="1:15" hidden="1">
      <c r="A5609" s="475">
        <f t="shared" si="613"/>
        <v>43678</v>
      </c>
      <c r="B5609" s="475">
        <v>43699</v>
      </c>
      <c r="C5609" s="467">
        <v>16</v>
      </c>
      <c r="D5609" s="467">
        <v>1270</v>
      </c>
      <c r="E5609" s="467">
        <v>3</v>
      </c>
      <c r="F5609" s="467">
        <v>19</v>
      </c>
      <c r="G5609" s="467">
        <f t="array" ref="G5609">MAX(IF($A$2:$A$8761=A5609,$D$2:$D$8761))</f>
        <v>1656</v>
      </c>
      <c r="H5609" s="467">
        <f t="shared" si="614"/>
        <v>0</v>
      </c>
      <c r="I5609" s="475" t="str">
        <f t="shared" si="615"/>
        <v/>
      </c>
      <c r="J5609" s="471">
        <f>'Potential Projects'!D5610</f>
        <v>27.897514760788049</v>
      </c>
      <c r="K5609" s="471">
        <f>'Potential Projects'!E5610</f>
        <v>97.843971188991617</v>
      </c>
      <c r="L5609" s="476">
        <f t="shared" si="616"/>
        <v>1122.2585140502204</v>
      </c>
      <c r="M5609" s="471">
        <f t="shared" si="619"/>
        <v>1591.124916816126</v>
      </c>
      <c r="N5609" s="467">
        <f t="shared" si="617"/>
        <v>0</v>
      </c>
      <c r="O5609" s="475" t="str">
        <f t="shared" si="618"/>
        <v/>
      </c>
    </row>
    <row r="5610" spans="1:15" hidden="1">
      <c r="A5610" s="475">
        <f t="shared" si="613"/>
        <v>43678</v>
      </c>
      <c r="B5610" s="475">
        <v>43699</v>
      </c>
      <c r="C5610" s="467">
        <v>17</v>
      </c>
      <c r="D5610" s="467">
        <v>1283</v>
      </c>
      <c r="E5610" s="467">
        <v>2</v>
      </c>
      <c r="F5610" s="467">
        <v>19</v>
      </c>
      <c r="G5610" s="467">
        <f t="array" ref="G5610">MAX(IF($A$2:$A$8761=A5610,$D$2:$D$8761))</f>
        <v>1656</v>
      </c>
      <c r="H5610" s="467">
        <f t="shared" si="614"/>
        <v>0</v>
      </c>
      <c r="I5610" s="475" t="str">
        <f t="shared" si="615"/>
        <v/>
      </c>
      <c r="J5610" s="471">
        <f>'Potential Projects'!D5611</f>
        <v>12.770378898729149</v>
      </c>
      <c r="K5610" s="471">
        <f>'Potential Projects'!E5611</f>
        <v>95.69982084497957</v>
      </c>
      <c r="L5610" s="476">
        <f t="shared" si="616"/>
        <v>1153.5298002562913</v>
      </c>
      <c r="M5610" s="471">
        <f t="shared" si="619"/>
        <v>1591.124916816126</v>
      </c>
      <c r="N5610" s="467">
        <f t="shared" si="617"/>
        <v>0</v>
      </c>
      <c r="O5610" s="475" t="str">
        <f t="shared" si="618"/>
        <v/>
      </c>
    </row>
    <row r="5611" spans="1:15" hidden="1">
      <c r="A5611" s="475">
        <f t="shared" si="613"/>
        <v>43678</v>
      </c>
      <c r="B5611" s="475">
        <v>43699</v>
      </c>
      <c r="C5611" s="467">
        <v>18</v>
      </c>
      <c r="D5611" s="467">
        <v>1305</v>
      </c>
      <c r="E5611" s="467">
        <v>0</v>
      </c>
      <c r="F5611" s="467">
        <v>18</v>
      </c>
      <c r="G5611" s="467">
        <f t="array" ref="G5611">MAX(IF($A$2:$A$8761=A5611,$D$2:$D$8761))</f>
        <v>1656</v>
      </c>
      <c r="H5611" s="467">
        <f t="shared" si="614"/>
        <v>0</v>
      </c>
      <c r="I5611" s="475" t="str">
        <f t="shared" si="615"/>
        <v/>
      </c>
      <c r="J5611" s="471">
        <f>'Potential Projects'!D5612</f>
        <v>11.686688320817707</v>
      </c>
      <c r="K5611" s="471">
        <f>'Potential Projects'!E5612</f>
        <v>89.817292356482483</v>
      </c>
      <c r="L5611" s="476">
        <f t="shared" si="616"/>
        <v>1185.4960193226998</v>
      </c>
      <c r="M5611" s="471">
        <f t="shared" si="619"/>
        <v>1591.124916816126</v>
      </c>
      <c r="N5611" s="467">
        <f t="shared" si="617"/>
        <v>0</v>
      </c>
      <c r="O5611" s="475" t="str">
        <f t="shared" si="618"/>
        <v/>
      </c>
    </row>
    <row r="5612" spans="1:15" hidden="1">
      <c r="A5612" s="475">
        <f t="shared" si="613"/>
        <v>43678</v>
      </c>
      <c r="B5612" s="475">
        <v>43699</v>
      </c>
      <c r="C5612" s="467">
        <v>19</v>
      </c>
      <c r="D5612" s="467">
        <v>1290</v>
      </c>
      <c r="E5612" s="467">
        <v>0</v>
      </c>
      <c r="F5612" s="467">
        <v>7</v>
      </c>
      <c r="G5612" s="467">
        <f t="array" ref="G5612">MAX(IF($A$2:$A$8761=A5612,$D$2:$D$8761))</f>
        <v>1656</v>
      </c>
      <c r="H5612" s="467">
        <f t="shared" si="614"/>
        <v>0</v>
      </c>
      <c r="I5612" s="475" t="str">
        <f t="shared" si="615"/>
        <v/>
      </c>
      <c r="J5612" s="471">
        <f>'Potential Projects'!D5613</f>
        <v>23.234845752084297</v>
      </c>
      <c r="K5612" s="471">
        <f>'Potential Projects'!E5613</f>
        <v>91.893386852289822</v>
      </c>
      <c r="L5612" s="476">
        <f t="shared" si="616"/>
        <v>1167.871767395626</v>
      </c>
      <c r="M5612" s="471">
        <f t="shared" si="619"/>
        <v>1591.124916816126</v>
      </c>
      <c r="N5612" s="467">
        <f t="shared" si="617"/>
        <v>0</v>
      </c>
      <c r="O5612" s="475" t="str">
        <f t="shared" si="618"/>
        <v/>
      </c>
    </row>
    <row r="5613" spans="1:15" hidden="1">
      <c r="A5613" s="475">
        <f t="shared" si="613"/>
        <v>43678</v>
      </c>
      <c r="B5613" s="475">
        <v>43699</v>
      </c>
      <c r="C5613" s="467">
        <v>20</v>
      </c>
      <c r="D5613" s="467">
        <v>1246</v>
      </c>
      <c r="E5613" s="467">
        <v>0</v>
      </c>
      <c r="F5613" s="467">
        <v>0</v>
      </c>
      <c r="G5613" s="467">
        <f t="array" ref="G5613">MAX(IF($A$2:$A$8761=A5613,$D$2:$D$8761))</f>
        <v>1656</v>
      </c>
      <c r="H5613" s="467">
        <f t="shared" si="614"/>
        <v>0</v>
      </c>
      <c r="I5613" s="475" t="str">
        <f t="shared" si="615"/>
        <v/>
      </c>
      <c r="J5613" s="471">
        <f>'Potential Projects'!D5614</f>
        <v>18.834435387296097</v>
      </c>
      <c r="K5613" s="471">
        <f>'Potential Projects'!E5614</f>
        <v>92.322842721995258</v>
      </c>
      <c r="L5613" s="476">
        <f t="shared" si="616"/>
        <v>1134.8427218907086</v>
      </c>
      <c r="M5613" s="471">
        <f t="shared" si="619"/>
        <v>1591.124916816126</v>
      </c>
      <c r="N5613" s="467">
        <f t="shared" si="617"/>
        <v>0</v>
      </c>
      <c r="O5613" s="475" t="str">
        <f t="shared" si="618"/>
        <v/>
      </c>
    </row>
    <row r="5614" spans="1:15" hidden="1">
      <c r="A5614" s="475">
        <f t="shared" si="613"/>
        <v>43678</v>
      </c>
      <c r="B5614" s="475">
        <v>43699</v>
      </c>
      <c r="C5614" s="467">
        <v>21</v>
      </c>
      <c r="D5614" s="467">
        <v>1226</v>
      </c>
      <c r="E5614" s="467">
        <v>4</v>
      </c>
      <c r="F5614" s="467">
        <v>0</v>
      </c>
      <c r="G5614" s="467">
        <f t="array" ref="G5614">MAX(IF($A$2:$A$8761=A5614,$D$2:$D$8761))</f>
        <v>1656</v>
      </c>
      <c r="H5614" s="467">
        <f t="shared" si="614"/>
        <v>0</v>
      </c>
      <c r="I5614" s="475" t="str">
        <f t="shared" si="615"/>
        <v/>
      </c>
      <c r="J5614" s="471">
        <f>'Potential Projects'!D5615</f>
        <v>19.81752628410112</v>
      </c>
      <c r="K5614" s="471">
        <f>'Potential Projects'!E5615</f>
        <v>77.701004622661799</v>
      </c>
      <c r="L5614" s="476">
        <f t="shared" si="616"/>
        <v>1124.4814690932371</v>
      </c>
      <c r="M5614" s="471">
        <f t="shared" si="619"/>
        <v>1591.124916816126</v>
      </c>
      <c r="N5614" s="467">
        <f t="shared" si="617"/>
        <v>0</v>
      </c>
      <c r="O5614" s="475" t="str">
        <f t="shared" si="618"/>
        <v/>
      </c>
    </row>
    <row r="5615" spans="1:15" hidden="1">
      <c r="A5615" s="475">
        <f t="shared" si="613"/>
        <v>43678</v>
      </c>
      <c r="B5615" s="475">
        <v>43699</v>
      </c>
      <c r="C5615" s="467">
        <v>22</v>
      </c>
      <c r="D5615" s="467">
        <v>1142</v>
      </c>
      <c r="E5615" s="467">
        <v>8</v>
      </c>
      <c r="F5615" s="467">
        <v>0</v>
      </c>
      <c r="G5615" s="467">
        <f t="array" ref="G5615">MAX(IF($A$2:$A$8761=A5615,$D$2:$D$8761))</f>
        <v>1656</v>
      </c>
      <c r="H5615" s="467">
        <f t="shared" si="614"/>
        <v>0</v>
      </c>
      <c r="I5615" s="475" t="str">
        <f t="shared" si="615"/>
        <v/>
      </c>
      <c r="J5615" s="471">
        <f>'Potential Projects'!D5616</f>
        <v>86.085131401451491</v>
      </c>
      <c r="K5615" s="471">
        <f>'Potential Projects'!E5616</f>
        <v>90.363303644377552</v>
      </c>
      <c r="L5615" s="476">
        <f t="shared" si="616"/>
        <v>957.551564954171</v>
      </c>
      <c r="M5615" s="471">
        <f t="shared" si="619"/>
        <v>1591.124916816126</v>
      </c>
      <c r="N5615" s="467">
        <f t="shared" si="617"/>
        <v>0</v>
      </c>
      <c r="O5615" s="475" t="str">
        <f t="shared" si="618"/>
        <v/>
      </c>
    </row>
    <row r="5616" spans="1:15" hidden="1">
      <c r="A5616" s="475">
        <f t="shared" si="613"/>
        <v>43678</v>
      </c>
      <c r="B5616" s="475">
        <v>43699</v>
      </c>
      <c r="C5616" s="467">
        <v>23</v>
      </c>
      <c r="D5616" s="467">
        <v>1038</v>
      </c>
      <c r="E5616" s="467">
        <v>10</v>
      </c>
      <c r="F5616" s="467">
        <v>0</v>
      </c>
      <c r="G5616" s="467">
        <f t="array" ref="G5616">MAX(IF($A$2:$A$8761=A5616,$D$2:$D$8761))</f>
        <v>1656</v>
      </c>
      <c r="H5616" s="467">
        <f t="shared" si="614"/>
        <v>0</v>
      </c>
      <c r="I5616" s="475" t="str">
        <f t="shared" si="615"/>
        <v/>
      </c>
      <c r="J5616" s="471">
        <f>'Potential Projects'!D5617</f>
        <v>111.24339899209117</v>
      </c>
      <c r="K5616" s="471">
        <f>'Potential Projects'!E5617</f>
        <v>77.217573425069887</v>
      </c>
      <c r="L5616" s="476">
        <f t="shared" si="616"/>
        <v>839.53902758283891</v>
      </c>
      <c r="M5616" s="471">
        <f t="shared" si="619"/>
        <v>1591.124916816126</v>
      </c>
      <c r="N5616" s="467">
        <f t="shared" si="617"/>
        <v>0</v>
      </c>
      <c r="O5616" s="475" t="str">
        <f t="shared" si="618"/>
        <v/>
      </c>
    </row>
    <row r="5617" spans="1:15" hidden="1">
      <c r="A5617" s="475">
        <f t="shared" si="613"/>
        <v>43678</v>
      </c>
      <c r="B5617" s="475">
        <v>43699</v>
      </c>
      <c r="C5617" s="467">
        <v>24</v>
      </c>
      <c r="D5617" s="467">
        <v>920</v>
      </c>
      <c r="E5617" s="467">
        <v>12</v>
      </c>
      <c r="F5617" s="467">
        <v>0</v>
      </c>
      <c r="G5617" s="467">
        <f t="array" ref="G5617">MAX(IF($A$2:$A$8761=A5617,$D$2:$D$8761))</f>
        <v>1656</v>
      </c>
      <c r="H5617" s="467">
        <f t="shared" si="614"/>
        <v>0</v>
      </c>
      <c r="I5617" s="475" t="str">
        <f t="shared" si="615"/>
        <v/>
      </c>
      <c r="J5617" s="471">
        <f>'Potential Projects'!D5618</f>
        <v>107.21529963841382</v>
      </c>
      <c r="K5617" s="471">
        <f>'Potential Projects'!E5618</f>
        <v>32.276463824983878</v>
      </c>
      <c r="L5617" s="476">
        <f t="shared" si="616"/>
        <v>768.50823653660223</v>
      </c>
      <c r="M5617" s="471">
        <f t="shared" si="619"/>
        <v>1591.124916816126</v>
      </c>
      <c r="N5617" s="467">
        <f t="shared" si="617"/>
        <v>0</v>
      </c>
      <c r="O5617" s="475" t="str">
        <f t="shared" si="618"/>
        <v/>
      </c>
    </row>
    <row r="5618" spans="1:15" hidden="1">
      <c r="A5618" s="475">
        <f t="shared" si="613"/>
        <v>43678</v>
      </c>
      <c r="B5618" s="475">
        <v>43700</v>
      </c>
      <c r="C5618" s="467">
        <v>1</v>
      </c>
      <c r="D5618" s="467">
        <v>854</v>
      </c>
      <c r="E5618" s="467">
        <v>4</v>
      </c>
      <c r="F5618" s="467">
        <v>0</v>
      </c>
      <c r="G5618" s="467">
        <f t="array" ref="G5618">MAX(IF($A$2:$A$8761=A5618,$D$2:$D$8761))</f>
        <v>1656</v>
      </c>
      <c r="H5618" s="467">
        <f t="shared" si="614"/>
        <v>0</v>
      </c>
      <c r="I5618" s="475" t="str">
        <f t="shared" si="615"/>
        <v/>
      </c>
      <c r="J5618" s="471">
        <f>'Potential Projects'!D5619</f>
        <v>61.570661040566058</v>
      </c>
      <c r="K5618" s="471">
        <f>'Potential Projects'!E5619</f>
        <v>15.869528649752743</v>
      </c>
      <c r="L5618" s="476">
        <f t="shared" si="616"/>
        <v>772.55981030968121</v>
      </c>
      <c r="M5618" s="471">
        <f t="shared" si="619"/>
        <v>1591.124916816126</v>
      </c>
      <c r="N5618" s="467">
        <f t="shared" si="617"/>
        <v>0</v>
      </c>
      <c r="O5618" s="475" t="str">
        <f t="shared" si="618"/>
        <v/>
      </c>
    </row>
    <row r="5619" spans="1:15" hidden="1">
      <c r="A5619" s="475">
        <f t="shared" si="613"/>
        <v>43678</v>
      </c>
      <c r="B5619" s="475">
        <v>43700</v>
      </c>
      <c r="C5619" s="467">
        <v>2</v>
      </c>
      <c r="D5619" s="467">
        <v>840</v>
      </c>
      <c r="E5619" s="467">
        <v>0</v>
      </c>
      <c r="F5619" s="467">
        <v>0</v>
      </c>
      <c r="G5619" s="467">
        <f t="array" ref="G5619">MAX(IF($A$2:$A$8761=A5619,$D$2:$D$8761))</f>
        <v>1656</v>
      </c>
      <c r="H5619" s="467">
        <f t="shared" si="614"/>
        <v>0</v>
      </c>
      <c r="I5619" s="475" t="str">
        <f t="shared" si="615"/>
        <v/>
      </c>
      <c r="J5619" s="471">
        <f>'Potential Projects'!D5620</f>
        <v>30.683074388124414</v>
      </c>
      <c r="K5619" s="471">
        <f>'Potential Projects'!E5620</f>
        <v>1.312617394108794</v>
      </c>
      <c r="L5619" s="476">
        <f t="shared" si="616"/>
        <v>808.00430821776683</v>
      </c>
      <c r="M5619" s="471">
        <f t="shared" si="619"/>
        <v>1591.124916816126</v>
      </c>
      <c r="N5619" s="467">
        <f t="shared" si="617"/>
        <v>0</v>
      </c>
      <c r="O5619" s="475" t="str">
        <f t="shared" si="618"/>
        <v/>
      </c>
    </row>
    <row r="5620" spans="1:15" hidden="1">
      <c r="A5620" s="475">
        <f t="shared" si="613"/>
        <v>43678</v>
      </c>
      <c r="B5620" s="475">
        <v>43700</v>
      </c>
      <c r="C5620" s="467">
        <v>3</v>
      </c>
      <c r="D5620" s="467">
        <v>806</v>
      </c>
      <c r="E5620" s="467">
        <v>0</v>
      </c>
      <c r="F5620" s="467">
        <v>0</v>
      </c>
      <c r="G5620" s="467">
        <f t="array" ref="G5620">MAX(IF($A$2:$A$8761=A5620,$D$2:$D$8761))</f>
        <v>1656</v>
      </c>
      <c r="H5620" s="467">
        <f t="shared" si="614"/>
        <v>0</v>
      </c>
      <c r="I5620" s="475" t="str">
        <f t="shared" si="615"/>
        <v/>
      </c>
      <c r="J5620" s="471">
        <f>'Potential Projects'!D5621</f>
        <v>43.994174172902639</v>
      </c>
      <c r="K5620" s="471">
        <f>'Potential Projects'!E5621</f>
        <v>8.2136368522898309E-2</v>
      </c>
      <c r="L5620" s="476">
        <f t="shared" si="616"/>
        <v>761.92368945857447</v>
      </c>
      <c r="M5620" s="471">
        <f t="shared" si="619"/>
        <v>1591.124916816126</v>
      </c>
      <c r="N5620" s="467">
        <f t="shared" si="617"/>
        <v>0</v>
      </c>
      <c r="O5620" s="475" t="str">
        <f t="shared" si="618"/>
        <v/>
      </c>
    </row>
    <row r="5621" spans="1:15" hidden="1">
      <c r="A5621" s="475">
        <f t="shared" si="613"/>
        <v>43678</v>
      </c>
      <c r="B5621" s="475">
        <v>43700</v>
      </c>
      <c r="C5621" s="467">
        <v>4</v>
      </c>
      <c r="D5621" s="467">
        <v>832</v>
      </c>
      <c r="E5621" s="467">
        <v>0</v>
      </c>
      <c r="F5621" s="467">
        <v>0</v>
      </c>
      <c r="G5621" s="467">
        <f t="array" ref="G5621">MAX(IF($A$2:$A$8761=A5621,$D$2:$D$8761))</f>
        <v>1656</v>
      </c>
      <c r="H5621" s="467">
        <f t="shared" si="614"/>
        <v>0</v>
      </c>
      <c r="I5621" s="475" t="str">
        <f t="shared" si="615"/>
        <v/>
      </c>
      <c r="J5621" s="471">
        <f>'Potential Projects'!D5622</f>
        <v>43.008333069732856</v>
      </c>
      <c r="K5621" s="471">
        <f>'Potential Projects'!E5622</f>
        <v>1.5989213072457538</v>
      </c>
      <c r="L5621" s="476">
        <f t="shared" si="616"/>
        <v>787.39274562302137</v>
      </c>
      <c r="M5621" s="471">
        <f t="shared" si="619"/>
        <v>1591.124916816126</v>
      </c>
      <c r="N5621" s="467">
        <f t="shared" si="617"/>
        <v>0</v>
      </c>
      <c r="O5621" s="475" t="str">
        <f t="shared" si="618"/>
        <v/>
      </c>
    </row>
    <row r="5622" spans="1:15" hidden="1">
      <c r="A5622" s="475">
        <f t="shared" si="613"/>
        <v>43678</v>
      </c>
      <c r="B5622" s="475">
        <v>43700</v>
      </c>
      <c r="C5622" s="467">
        <v>5</v>
      </c>
      <c r="D5622" s="467">
        <v>824</v>
      </c>
      <c r="E5622" s="467">
        <v>1</v>
      </c>
      <c r="F5622" s="467">
        <v>0</v>
      </c>
      <c r="G5622" s="467">
        <f t="array" ref="G5622">MAX(IF($A$2:$A$8761=A5622,$D$2:$D$8761))</f>
        <v>1656</v>
      </c>
      <c r="H5622" s="467">
        <f t="shared" si="614"/>
        <v>0</v>
      </c>
      <c r="I5622" s="475" t="str">
        <f t="shared" si="615"/>
        <v/>
      </c>
      <c r="J5622" s="471">
        <f>'Potential Projects'!D5623</f>
        <v>2.5542268841574356</v>
      </c>
      <c r="K5622" s="471">
        <f>'Potential Projects'!E5623</f>
        <v>7.1748073532573633</v>
      </c>
      <c r="L5622" s="476">
        <f t="shared" si="616"/>
        <v>813.27096576258521</v>
      </c>
      <c r="M5622" s="471">
        <f t="shared" si="619"/>
        <v>1591.124916816126</v>
      </c>
      <c r="N5622" s="467">
        <f t="shared" si="617"/>
        <v>0</v>
      </c>
      <c r="O5622" s="475" t="str">
        <f t="shared" si="618"/>
        <v/>
      </c>
    </row>
    <row r="5623" spans="1:15" hidden="1">
      <c r="A5623" s="475">
        <f t="shared" si="613"/>
        <v>43678</v>
      </c>
      <c r="B5623" s="475">
        <v>43700</v>
      </c>
      <c r="C5623" s="467">
        <v>6</v>
      </c>
      <c r="D5623" s="467">
        <v>879</v>
      </c>
      <c r="E5623" s="467">
        <v>6</v>
      </c>
      <c r="F5623" s="467">
        <v>0</v>
      </c>
      <c r="G5623" s="467">
        <f t="array" ref="G5623">MAX(IF($A$2:$A$8761=A5623,$D$2:$D$8761))</f>
        <v>1656</v>
      </c>
      <c r="H5623" s="467">
        <f t="shared" si="614"/>
        <v>0</v>
      </c>
      <c r="I5623" s="475" t="str">
        <f t="shared" si="615"/>
        <v/>
      </c>
      <c r="J5623" s="471">
        <f>'Potential Projects'!D5624</f>
        <v>2.4274829070090713</v>
      </c>
      <c r="K5623" s="471">
        <f>'Potential Projects'!E5624</f>
        <v>15.578531229843044</v>
      </c>
      <c r="L5623" s="476">
        <f t="shared" si="616"/>
        <v>854.99398586314783</v>
      </c>
      <c r="M5623" s="471">
        <f t="shared" si="619"/>
        <v>1591.124916816126</v>
      </c>
      <c r="N5623" s="467">
        <f t="shared" si="617"/>
        <v>0</v>
      </c>
      <c r="O5623" s="475" t="str">
        <f t="shared" si="618"/>
        <v/>
      </c>
    </row>
    <row r="5624" spans="1:15" hidden="1">
      <c r="A5624" s="475">
        <f t="shared" si="613"/>
        <v>43678</v>
      </c>
      <c r="B5624" s="475">
        <v>43700</v>
      </c>
      <c r="C5624" s="467">
        <v>7</v>
      </c>
      <c r="D5624" s="467">
        <v>958</v>
      </c>
      <c r="E5624" s="467">
        <v>1</v>
      </c>
      <c r="F5624" s="467">
        <v>2</v>
      </c>
      <c r="G5624" s="467">
        <f t="array" ref="G5624">MAX(IF($A$2:$A$8761=A5624,$D$2:$D$8761))</f>
        <v>1656</v>
      </c>
      <c r="H5624" s="467">
        <f t="shared" si="614"/>
        <v>0</v>
      </c>
      <c r="I5624" s="475" t="str">
        <f t="shared" si="615"/>
        <v/>
      </c>
      <c r="J5624" s="471">
        <f>'Potential Projects'!D5625</f>
        <v>3.3187111035811117</v>
      </c>
      <c r="K5624" s="471">
        <f>'Potential Projects'!E5625</f>
        <v>15.573055471941519</v>
      </c>
      <c r="L5624" s="476">
        <f t="shared" si="616"/>
        <v>936.10823342447736</v>
      </c>
      <c r="M5624" s="471">
        <f t="shared" si="619"/>
        <v>1591.124916816126</v>
      </c>
      <c r="N5624" s="467">
        <f t="shared" si="617"/>
        <v>0</v>
      </c>
      <c r="O5624" s="475" t="str">
        <f t="shared" si="618"/>
        <v/>
      </c>
    </row>
    <row r="5625" spans="1:15" hidden="1">
      <c r="A5625" s="475">
        <f t="shared" si="613"/>
        <v>43678</v>
      </c>
      <c r="B5625" s="475">
        <v>43700</v>
      </c>
      <c r="C5625" s="467">
        <v>8</v>
      </c>
      <c r="D5625" s="467">
        <v>1018</v>
      </c>
      <c r="E5625" s="467">
        <v>0</v>
      </c>
      <c r="F5625" s="467">
        <v>12</v>
      </c>
      <c r="G5625" s="467">
        <f t="array" ref="G5625">MAX(IF($A$2:$A$8761=A5625,$D$2:$D$8761))</f>
        <v>1656</v>
      </c>
      <c r="H5625" s="467">
        <f t="shared" si="614"/>
        <v>0</v>
      </c>
      <c r="I5625" s="475" t="str">
        <f t="shared" si="615"/>
        <v/>
      </c>
      <c r="J5625" s="471">
        <f>'Potential Projects'!D5626</f>
        <v>0.35871822277993382</v>
      </c>
      <c r="K5625" s="471">
        <f>'Potential Projects'!E5626</f>
        <v>8.6094559234573218</v>
      </c>
      <c r="L5625" s="476">
        <f t="shared" si="616"/>
        <v>997.03182585376283</v>
      </c>
      <c r="M5625" s="471">
        <f t="shared" si="619"/>
        <v>1591.124916816126</v>
      </c>
      <c r="N5625" s="467">
        <f t="shared" si="617"/>
        <v>0</v>
      </c>
      <c r="O5625" s="475" t="str">
        <f t="shared" si="618"/>
        <v/>
      </c>
    </row>
    <row r="5626" spans="1:15" hidden="1">
      <c r="A5626" s="475">
        <f t="shared" si="613"/>
        <v>43678</v>
      </c>
      <c r="B5626" s="475">
        <v>43700</v>
      </c>
      <c r="C5626" s="467">
        <v>9</v>
      </c>
      <c r="D5626" s="467">
        <v>1039</v>
      </c>
      <c r="E5626" s="467">
        <v>1</v>
      </c>
      <c r="F5626" s="467">
        <v>18</v>
      </c>
      <c r="G5626" s="467">
        <f t="array" ref="G5626">MAX(IF($A$2:$A$8761=A5626,$D$2:$D$8761))</f>
        <v>1656</v>
      </c>
      <c r="H5626" s="467">
        <f t="shared" si="614"/>
        <v>0</v>
      </c>
      <c r="I5626" s="475" t="str">
        <f t="shared" si="615"/>
        <v/>
      </c>
      <c r="J5626" s="471">
        <f>'Potential Projects'!D5627</f>
        <v>1.0054449695313787</v>
      </c>
      <c r="K5626" s="471">
        <f>'Potential Projects'!E5627</f>
        <v>3.6789270586970546</v>
      </c>
      <c r="L5626" s="476">
        <f t="shared" si="616"/>
        <v>1015.3156279717716</v>
      </c>
      <c r="M5626" s="471">
        <f t="shared" si="619"/>
        <v>1591.124916816126</v>
      </c>
      <c r="N5626" s="467">
        <f t="shared" si="617"/>
        <v>0</v>
      </c>
      <c r="O5626" s="475" t="str">
        <f t="shared" si="618"/>
        <v/>
      </c>
    </row>
    <row r="5627" spans="1:15" hidden="1">
      <c r="A5627" s="475">
        <f t="shared" si="613"/>
        <v>43678</v>
      </c>
      <c r="B5627" s="475">
        <v>43700</v>
      </c>
      <c r="C5627" s="467">
        <v>10</v>
      </c>
      <c r="D5627" s="467">
        <v>1112</v>
      </c>
      <c r="E5627" s="467">
        <v>0</v>
      </c>
      <c r="F5627" s="467">
        <v>19</v>
      </c>
      <c r="G5627" s="467">
        <f t="array" ref="G5627">MAX(IF($A$2:$A$8761=A5627,$D$2:$D$8761))</f>
        <v>1656</v>
      </c>
      <c r="H5627" s="467">
        <f t="shared" si="614"/>
        <v>0</v>
      </c>
      <c r="I5627" s="475" t="str">
        <f t="shared" si="615"/>
        <v/>
      </c>
      <c r="J5627" s="471">
        <f>'Potential Projects'!D5628</f>
        <v>3.3749646959119608</v>
      </c>
      <c r="K5627" s="471">
        <f>'Potential Projects'!E5628</f>
        <v>7.7583666953343364</v>
      </c>
      <c r="L5627" s="476">
        <f t="shared" si="616"/>
        <v>1081.8666686087536</v>
      </c>
      <c r="M5627" s="471">
        <f t="shared" si="619"/>
        <v>1591.124916816126</v>
      </c>
      <c r="N5627" s="467">
        <f t="shared" si="617"/>
        <v>0</v>
      </c>
      <c r="O5627" s="475" t="str">
        <f t="shared" si="618"/>
        <v/>
      </c>
    </row>
    <row r="5628" spans="1:15" hidden="1">
      <c r="A5628" s="475">
        <f t="shared" si="613"/>
        <v>43678</v>
      </c>
      <c r="B5628" s="475">
        <v>43700</v>
      </c>
      <c r="C5628" s="467">
        <v>11</v>
      </c>
      <c r="D5628" s="467">
        <v>1164</v>
      </c>
      <c r="E5628" s="467">
        <v>0</v>
      </c>
      <c r="F5628" s="467">
        <v>19</v>
      </c>
      <c r="G5628" s="467">
        <f t="array" ref="G5628">MAX(IF($A$2:$A$8761=A5628,$D$2:$D$8761))</f>
        <v>1656</v>
      </c>
      <c r="H5628" s="467">
        <f t="shared" si="614"/>
        <v>0</v>
      </c>
      <c r="I5628" s="475" t="str">
        <f t="shared" si="615"/>
        <v/>
      </c>
      <c r="J5628" s="471">
        <f>'Potential Projects'!D5629</f>
        <v>10.560863851428447</v>
      </c>
      <c r="K5628" s="471">
        <f>'Potential Projects'!E5629</f>
        <v>5.2668968501397551</v>
      </c>
      <c r="L5628" s="476">
        <f t="shared" si="616"/>
        <v>1129.1722392984318</v>
      </c>
      <c r="M5628" s="471">
        <f t="shared" si="619"/>
        <v>1591.124916816126</v>
      </c>
      <c r="N5628" s="467">
        <f t="shared" si="617"/>
        <v>0</v>
      </c>
      <c r="O5628" s="475" t="str">
        <f t="shared" si="618"/>
        <v/>
      </c>
    </row>
    <row r="5629" spans="1:15" hidden="1">
      <c r="A5629" s="475">
        <f t="shared" si="613"/>
        <v>43678</v>
      </c>
      <c r="B5629" s="475">
        <v>43700</v>
      </c>
      <c r="C5629" s="467">
        <v>12</v>
      </c>
      <c r="D5629" s="467">
        <v>1194</v>
      </c>
      <c r="E5629" s="467">
        <v>0</v>
      </c>
      <c r="F5629" s="467">
        <v>15</v>
      </c>
      <c r="G5629" s="467">
        <f t="array" ref="G5629">MAX(IF($A$2:$A$8761=A5629,$D$2:$D$8761))</f>
        <v>1656</v>
      </c>
      <c r="H5629" s="467">
        <f t="shared" si="614"/>
        <v>0</v>
      </c>
      <c r="I5629" s="475" t="str">
        <f t="shared" si="615"/>
        <v/>
      </c>
      <c r="J5629" s="471">
        <f>'Potential Projects'!D5630</f>
        <v>14.657411399098661</v>
      </c>
      <c r="K5629" s="471">
        <f>'Potential Projects'!E5630</f>
        <v>2.7824672651042786</v>
      </c>
      <c r="L5629" s="476">
        <f t="shared" si="616"/>
        <v>1161.560121335797</v>
      </c>
      <c r="M5629" s="471">
        <f t="shared" si="619"/>
        <v>1591.124916816126</v>
      </c>
      <c r="N5629" s="467">
        <f t="shared" si="617"/>
        <v>0</v>
      </c>
      <c r="O5629" s="475" t="str">
        <f t="shared" si="618"/>
        <v/>
      </c>
    </row>
    <row r="5630" spans="1:15" hidden="1">
      <c r="A5630" s="475">
        <f t="shared" si="613"/>
        <v>43678</v>
      </c>
      <c r="B5630" s="475">
        <v>43700</v>
      </c>
      <c r="C5630" s="467">
        <v>13</v>
      </c>
      <c r="D5630" s="467">
        <v>1223</v>
      </c>
      <c r="E5630" s="467">
        <v>0</v>
      </c>
      <c r="F5630" s="467">
        <v>16</v>
      </c>
      <c r="G5630" s="467">
        <f t="array" ref="G5630">MAX(IF($A$2:$A$8761=A5630,$D$2:$D$8761))</f>
        <v>1656</v>
      </c>
      <c r="H5630" s="467">
        <f t="shared" si="614"/>
        <v>0</v>
      </c>
      <c r="I5630" s="475" t="str">
        <f t="shared" si="615"/>
        <v/>
      </c>
      <c r="J5630" s="471">
        <f>'Potential Projects'!D5631</f>
        <v>21.736566979324259</v>
      </c>
      <c r="K5630" s="471">
        <f>'Potential Projects'!E5631</f>
        <v>1.5308654590410666</v>
      </c>
      <c r="L5630" s="476">
        <f t="shared" si="616"/>
        <v>1183.7325675616348</v>
      </c>
      <c r="M5630" s="471">
        <f t="shared" si="619"/>
        <v>1591.124916816126</v>
      </c>
      <c r="N5630" s="467">
        <f t="shared" si="617"/>
        <v>0</v>
      </c>
      <c r="O5630" s="475" t="str">
        <f t="shared" si="618"/>
        <v/>
      </c>
    </row>
    <row r="5631" spans="1:15" hidden="1">
      <c r="A5631" s="475">
        <f t="shared" si="613"/>
        <v>43678</v>
      </c>
      <c r="B5631" s="475">
        <v>43700</v>
      </c>
      <c r="C5631" s="467">
        <v>14</v>
      </c>
      <c r="D5631" s="467">
        <v>1268</v>
      </c>
      <c r="E5631" s="467">
        <v>0</v>
      </c>
      <c r="F5631" s="467">
        <v>17</v>
      </c>
      <c r="G5631" s="467">
        <f t="array" ref="G5631">MAX(IF($A$2:$A$8761=A5631,$D$2:$D$8761))</f>
        <v>1656</v>
      </c>
      <c r="H5631" s="467">
        <f t="shared" si="614"/>
        <v>0</v>
      </c>
      <c r="I5631" s="475" t="str">
        <f t="shared" si="615"/>
        <v/>
      </c>
      <c r="J5631" s="471">
        <f>'Potential Projects'!D5632</f>
        <v>25.067550849376143</v>
      </c>
      <c r="K5631" s="471">
        <f>'Potential Projects'!E5632</f>
        <v>2.22393995914857</v>
      </c>
      <c r="L5631" s="476">
        <f t="shared" si="616"/>
        <v>1223.7085091914753</v>
      </c>
      <c r="M5631" s="471">
        <f t="shared" si="619"/>
        <v>1591.124916816126</v>
      </c>
      <c r="N5631" s="467">
        <f t="shared" si="617"/>
        <v>0</v>
      </c>
      <c r="O5631" s="475" t="str">
        <f t="shared" si="618"/>
        <v/>
      </c>
    </row>
    <row r="5632" spans="1:15" hidden="1">
      <c r="A5632" s="475">
        <f t="shared" si="613"/>
        <v>43678</v>
      </c>
      <c r="B5632" s="475">
        <v>43700</v>
      </c>
      <c r="C5632" s="467">
        <v>15</v>
      </c>
      <c r="D5632" s="467">
        <v>1295</v>
      </c>
      <c r="E5632" s="467">
        <v>0</v>
      </c>
      <c r="F5632" s="467">
        <v>16</v>
      </c>
      <c r="G5632" s="467">
        <f t="array" ref="G5632">MAX(IF($A$2:$A$8761=A5632,$D$2:$D$8761))</f>
        <v>1656</v>
      </c>
      <c r="H5632" s="467">
        <f t="shared" si="614"/>
        <v>0</v>
      </c>
      <c r="I5632" s="475" t="str">
        <f t="shared" si="615"/>
        <v/>
      </c>
      <c r="J5632" s="471">
        <f>'Potential Projects'!D5633</f>
        <v>27.564309713950454</v>
      </c>
      <c r="K5632" s="471">
        <f>'Potential Projects'!E5633</f>
        <v>0.562438561599656</v>
      </c>
      <c r="L5632" s="476">
        <f t="shared" si="616"/>
        <v>1250.8732517244498</v>
      </c>
      <c r="M5632" s="471">
        <f t="shared" si="619"/>
        <v>1591.124916816126</v>
      </c>
      <c r="N5632" s="467">
        <f t="shared" si="617"/>
        <v>0</v>
      </c>
      <c r="O5632" s="475" t="str">
        <f t="shared" si="618"/>
        <v/>
      </c>
    </row>
    <row r="5633" spans="1:15" hidden="1">
      <c r="A5633" s="475">
        <f t="shared" si="613"/>
        <v>43678</v>
      </c>
      <c r="B5633" s="475">
        <v>43700</v>
      </c>
      <c r="C5633" s="467">
        <v>16</v>
      </c>
      <c r="D5633" s="467">
        <v>1309</v>
      </c>
      <c r="E5633" s="467">
        <v>0</v>
      </c>
      <c r="F5633" s="467">
        <v>14</v>
      </c>
      <c r="G5633" s="467">
        <f t="array" ref="G5633">MAX(IF($A$2:$A$8761=A5633,$D$2:$D$8761))</f>
        <v>1656</v>
      </c>
      <c r="H5633" s="467">
        <f t="shared" si="614"/>
        <v>0</v>
      </c>
      <c r="I5633" s="475" t="str">
        <f t="shared" si="615"/>
        <v/>
      </c>
      <c r="J5633" s="471">
        <f>'Potential Projects'!D5634</f>
        <v>37.347786683287708</v>
      </c>
      <c r="K5633" s="471">
        <f>'Potential Projects'!E5634</f>
        <v>0.30507794022790796</v>
      </c>
      <c r="L5633" s="476">
        <f t="shared" si="616"/>
        <v>1257.3471353764844</v>
      </c>
      <c r="M5633" s="471">
        <f t="shared" si="619"/>
        <v>1591.124916816126</v>
      </c>
      <c r="N5633" s="467">
        <f t="shared" si="617"/>
        <v>0</v>
      </c>
      <c r="O5633" s="475" t="str">
        <f t="shared" si="618"/>
        <v/>
      </c>
    </row>
    <row r="5634" spans="1:15" hidden="1">
      <c r="A5634" s="475">
        <f t="shared" ref="A5634:A5697" si="620">DATE(YEAR(B5634),MONTH(B5634),1)</f>
        <v>43678</v>
      </c>
      <c r="B5634" s="475">
        <v>43700</v>
      </c>
      <c r="C5634" s="467">
        <v>17</v>
      </c>
      <c r="D5634" s="467">
        <v>1334</v>
      </c>
      <c r="E5634" s="467">
        <v>0</v>
      </c>
      <c r="F5634" s="467">
        <v>12</v>
      </c>
      <c r="G5634" s="467">
        <f t="array" ref="G5634">MAX(IF($A$2:$A$8761=A5634,$D$2:$D$8761))</f>
        <v>1656</v>
      </c>
      <c r="H5634" s="467">
        <f t="shared" ref="H5634:H5697" si="621">IF(G5634=D5634,1,0)</f>
        <v>0</v>
      </c>
      <c r="I5634" s="475" t="str">
        <f t="shared" ref="I5634:I5697" si="622">IF(D5634=G5634,B5634,"")</f>
        <v/>
      </c>
      <c r="J5634" s="471">
        <f>'Potential Projects'!D5635</f>
        <v>41.576179183259917</v>
      </c>
      <c r="K5634" s="471">
        <f>'Potential Projects'!E5635</f>
        <v>0.73766281444850579</v>
      </c>
      <c r="L5634" s="476">
        <f t="shared" ref="L5634:L5697" si="623">D5634-E5634-F5634-J5634-K5634</f>
        <v>1279.6861580022917</v>
      </c>
      <c r="M5634" s="471">
        <f t="shared" si="619"/>
        <v>1591.124916816126</v>
      </c>
      <c r="N5634" s="467">
        <f t="shared" ref="N5634:N5697" si="624">IF(M5634=L5634,1,0)</f>
        <v>0</v>
      </c>
      <c r="O5634" s="475" t="str">
        <f t="shared" ref="O5634:O5697" si="625">IF(L5634=M5634,B5634,"")</f>
        <v/>
      </c>
    </row>
    <row r="5635" spans="1:15" hidden="1">
      <c r="A5635" s="475">
        <f t="shared" si="620"/>
        <v>43678</v>
      </c>
      <c r="B5635" s="475">
        <v>43700</v>
      </c>
      <c r="C5635" s="467">
        <v>18</v>
      </c>
      <c r="D5635" s="467">
        <v>1298</v>
      </c>
      <c r="E5635" s="467">
        <v>0</v>
      </c>
      <c r="F5635" s="467">
        <v>14</v>
      </c>
      <c r="G5635" s="467">
        <f t="array" ref="G5635">MAX(IF($A$2:$A$8761=A5635,$D$2:$D$8761))</f>
        <v>1656</v>
      </c>
      <c r="H5635" s="467">
        <f t="shared" si="621"/>
        <v>0</v>
      </c>
      <c r="I5635" s="475" t="str">
        <f t="shared" si="622"/>
        <v/>
      </c>
      <c r="J5635" s="471">
        <f>'Potential Projects'!D5636</f>
        <v>28.279692225165054</v>
      </c>
      <c r="K5635" s="471">
        <f>'Potential Projects'!E5636</f>
        <v>0.91679832294130292</v>
      </c>
      <c r="L5635" s="476">
        <f t="shared" si="623"/>
        <v>1254.8035094518937</v>
      </c>
      <c r="M5635" s="471">
        <f t="shared" si="619"/>
        <v>1591.124916816126</v>
      </c>
      <c r="N5635" s="467">
        <f t="shared" si="624"/>
        <v>0</v>
      </c>
      <c r="O5635" s="475" t="str">
        <f t="shared" si="625"/>
        <v/>
      </c>
    </row>
    <row r="5636" spans="1:15" hidden="1">
      <c r="A5636" s="475">
        <f t="shared" si="620"/>
        <v>43678</v>
      </c>
      <c r="B5636" s="475">
        <v>43700</v>
      </c>
      <c r="C5636" s="467">
        <v>19</v>
      </c>
      <c r="D5636" s="467">
        <v>1244</v>
      </c>
      <c r="E5636" s="467">
        <v>0</v>
      </c>
      <c r="F5636" s="467">
        <v>5</v>
      </c>
      <c r="G5636" s="467">
        <f t="array" ref="G5636">MAX(IF($A$2:$A$8761=A5636,$D$2:$D$8761))</f>
        <v>1656</v>
      </c>
      <c r="H5636" s="467">
        <f t="shared" si="621"/>
        <v>0</v>
      </c>
      <c r="I5636" s="475" t="str">
        <f t="shared" si="622"/>
        <v/>
      </c>
      <c r="J5636" s="471">
        <f>'Potential Projects'!D5637</f>
        <v>43.540041630670146</v>
      </c>
      <c r="K5636" s="471">
        <f>'Potential Projects'!E5637</f>
        <v>2.8700793915287033</v>
      </c>
      <c r="L5636" s="476">
        <f t="shared" si="623"/>
        <v>1192.5898789778012</v>
      </c>
      <c r="M5636" s="471">
        <f t="shared" si="619"/>
        <v>1591.124916816126</v>
      </c>
      <c r="N5636" s="467">
        <f t="shared" si="624"/>
        <v>0</v>
      </c>
      <c r="O5636" s="475" t="str">
        <f t="shared" si="625"/>
        <v/>
      </c>
    </row>
    <row r="5637" spans="1:15" hidden="1">
      <c r="A5637" s="475">
        <f t="shared" si="620"/>
        <v>43678</v>
      </c>
      <c r="B5637" s="475">
        <v>43700</v>
      </c>
      <c r="C5637" s="467">
        <v>20</v>
      </c>
      <c r="D5637" s="467">
        <v>1205</v>
      </c>
      <c r="E5637" s="467">
        <v>0</v>
      </c>
      <c r="F5637" s="467">
        <v>0</v>
      </c>
      <c r="G5637" s="467">
        <f t="array" ref="G5637">MAX(IF($A$2:$A$8761=A5637,$D$2:$D$8761))</f>
        <v>1656</v>
      </c>
      <c r="H5637" s="467">
        <f t="shared" si="621"/>
        <v>0</v>
      </c>
      <c r="I5637" s="475" t="str">
        <f t="shared" si="622"/>
        <v/>
      </c>
      <c r="J5637" s="471">
        <f>'Potential Projects'!D5638</f>
        <v>86.966104527729954</v>
      </c>
      <c r="K5637" s="471">
        <f>'Potential Projects'!E5638</f>
        <v>16.080736454525908</v>
      </c>
      <c r="L5637" s="476">
        <f t="shared" si="623"/>
        <v>1101.9531590177442</v>
      </c>
      <c r="M5637" s="471">
        <f t="shared" si="619"/>
        <v>1591.124916816126</v>
      </c>
      <c r="N5637" s="467">
        <f t="shared" si="624"/>
        <v>0</v>
      </c>
      <c r="O5637" s="475" t="str">
        <f t="shared" si="625"/>
        <v/>
      </c>
    </row>
    <row r="5638" spans="1:15" hidden="1">
      <c r="A5638" s="475">
        <f t="shared" si="620"/>
        <v>43678</v>
      </c>
      <c r="B5638" s="475">
        <v>43700</v>
      </c>
      <c r="C5638" s="467">
        <v>21</v>
      </c>
      <c r="D5638" s="467">
        <v>1191</v>
      </c>
      <c r="E5638" s="467">
        <v>0</v>
      </c>
      <c r="F5638" s="467">
        <v>0</v>
      </c>
      <c r="G5638" s="467">
        <f t="array" ref="G5638">MAX(IF($A$2:$A$8761=A5638,$D$2:$D$8761))</f>
        <v>1656</v>
      </c>
      <c r="H5638" s="467">
        <f t="shared" si="621"/>
        <v>0</v>
      </c>
      <c r="I5638" s="475" t="str">
        <f t="shared" si="622"/>
        <v/>
      </c>
      <c r="J5638" s="471">
        <f>'Potential Projects'!D5639</f>
        <v>84.583589232456006</v>
      </c>
      <c r="K5638" s="471">
        <f>'Potential Projects'!E5639</f>
        <v>59.641172812298436</v>
      </c>
      <c r="L5638" s="476">
        <f t="shared" si="623"/>
        <v>1046.7752379552455</v>
      </c>
      <c r="M5638" s="471">
        <f t="shared" si="619"/>
        <v>1591.124916816126</v>
      </c>
      <c r="N5638" s="467">
        <f t="shared" si="624"/>
        <v>0</v>
      </c>
      <c r="O5638" s="475" t="str">
        <f t="shared" si="625"/>
        <v/>
      </c>
    </row>
    <row r="5639" spans="1:15" hidden="1">
      <c r="A5639" s="475">
        <f t="shared" si="620"/>
        <v>43678</v>
      </c>
      <c r="B5639" s="475">
        <v>43700</v>
      </c>
      <c r="C5639" s="467">
        <v>22</v>
      </c>
      <c r="D5639" s="467">
        <v>1132</v>
      </c>
      <c r="E5639" s="467">
        <v>1</v>
      </c>
      <c r="F5639" s="467">
        <v>0</v>
      </c>
      <c r="G5639" s="467">
        <f t="array" ref="G5639">MAX(IF($A$2:$A$8761=A5639,$D$2:$D$8761))</f>
        <v>1656</v>
      </c>
      <c r="H5639" s="467">
        <f t="shared" si="621"/>
        <v>0</v>
      </c>
      <c r="I5639" s="475" t="str">
        <f t="shared" si="622"/>
        <v/>
      </c>
      <c r="J5639" s="471">
        <f>'Potential Projects'!D5640</f>
        <v>94.992122431565875</v>
      </c>
      <c r="K5639" s="471">
        <f>'Potential Projects'!E5640</f>
        <v>82.775467695119332</v>
      </c>
      <c r="L5639" s="476">
        <f t="shared" si="623"/>
        <v>953.23240987331485</v>
      </c>
      <c r="M5639" s="471">
        <f t="shared" si="619"/>
        <v>1591.124916816126</v>
      </c>
      <c r="N5639" s="467">
        <f t="shared" si="624"/>
        <v>0</v>
      </c>
      <c r="O5639" s="475" t="str">
        <f t="shared" si="625"/>
        <v/>
      </c>
    </row>
    <row r="5640" spans="1:15" hidden="1">
      <c r="A5640" s="475">
        <f t="shared" si="620"/>
        <v>43678</v>
      </c>
      <c r="B5640" s="475">
        <v>43700</v>
      </c>
      <c r="C5640" s="467">
        <v>23</v>
      </c>
      <c r="D5640" s="467">
        <v>1039</v>
      </c>
      <c r="E5640" s="467">
        <v>6</v>
      </c>
      <c r="F5640" s="467">
        <v>0</v>
      </c>
      <c r="G5640" s="467">
        <f t="array" ref="G5640">MAX(IF($A$2:$A$8761=A5640,$D$2:$D$8761))</f>
        <v>1656</v>
      </c>
      <c r="H5640" s="467">
        <f t="shared" si="621"/>
        <v>0</v>
      </c>
      <c r="I5640" s="475" t="str">
        <f t="shared" si="622"/>
        <v/>
      </c>
      <c r="J5640" s="471">
        <f>'Potential Projects'!D5641</f>
        <v>95.472265238233859</v>
      </c>
      <c r="K5640" s="471">
        <f>'Potential Projects'!E5641</f>
        <v>89.616253816383562</v>
      </c>
      <c r="L5640" s="476">
        <f t="shared" si="623"/>
        <v>847.91148094538266</v>
      </c>
      <c r="M5640" s="471">
        <f t="shared" si="619"/>
        <v>1591.124916816126</v>
      </c>
      <c r="N5640" s="467">
        <f t="shared" si="624"/>
        <v>0</v>
      </c>
      <c r="O5640" s="475" t="str">
        <f t="shared" si="625"/>
        <v/>
      </c>
    </row>
    <row r="5641" spans="1:15" hidden="1">
      <c r="A5641" s="475">
        <f t="shared" si="620"/>
        <v>43678</v>
      </c>
      <c r="B5641" s="475">
        <v>43700</v>
      </c>
      <c r="C5641" s="467">
        <v>24</v>
      </c>
      <c r="D5641" s="467">
        <v>930</v>
      </c>
      <c r="E5641" s="467">
        <v>3</v>
      </c>
      <c r="F5641" s="467">
        <v>0</v>
      </c>
      <c r="G5641" s="467">
        <f t="array" ref="G5641">MAX(IF($A$2:$A$8761=A5641,$D$2:$D$8761))</f>
        <v>1656</v>
      </c>
      <c r="H5641" s="467">
        <f t="shared" si="621"/>
        <v>0</v>
      </c>
      <c r="I5641" s="475" t="str">
        <f t="shared" si="622"/>
        <v/>
      </c>
      <c r="J5641" s="471">
        <f>'Potential Projects'!D5642</f>
        <v>67.591191799097544</v>
      </c>
      <c r="K5641" s="471">
        <f>'Potential Projects'!E5642</f>
        <v>96.038535583745428</v>
      </c>
      <c r="L5641" s="476">
        <f t="shared" si="623"/>
        <v>763.37027261715707</v>
      </c>
      <c r="M5641" s="471">
        <f t="shared" si="619"/>
        <v>1591.124916816126</v>
      </c>
      <c r="N5641" s="467">
        <f t="shared" si="624"/>
        <v>0</v>
      </c>
      <c r="O5641" s="475" t="str">
        <f t="shared" si="625"/>
        <v/>
      </c>
    </row>
    <row r="5642" spans="1:15" hidden="1">
      <c r="A5642" s="475">
        <f t="shared" si="620"/>
        <v>43678</v>
      </c>
      <c r="B5642" s="475">
        <v>43701</v>
      </c>
      <c r="C5642" s="467">
        <v>1</v>
      </c>
      <c r="D5642" s="467">
        <v>867</v>
      </c>
      <c r="E5642" s="467">
        <v>1</v>
      </c>
      <c r="F5642" s="467">
        <v>0</v>
      </c>
      <c r="G5642" s="467">
        <f t="array" ref="G5642">MAX(IF($A$2:$A$8761=A5642,$D$2:$D$8761))</f>
        <v>1656</v>
      </c>
      <c r="H5642" s="467">
        <f t="shared" si="621"/>
        <v>0</v>
      </c>
      <c r="I5642" s="475" t="str">
        <f t="shared" si="622"/>
        <v/>
      </c>
      <c r="J5642" s="471">
        <f>'Potential Projects'!D5643</f>
        <v>34.331954480339213</v>
      </c>
      <c r="K5642" s="471">
        <f>'Potential Projects'!E5643</f>
        <v>77.011841378198227</v>
      </c>
      <c r="L5642" s="476">
        <f t="shared" si="623"/>
        <v>754.65620414146258</v>
      </c>
      <c r="M5642" s="471">
        <f t="shared" si="619"/>
        <v>1591.124916816126</v>
      </c>
      <c r="N5642" s="467">
        <f t="shared" si="624"/>
        <v>0</v>
      </c>
      <c r="O5642" s="475" t="str">
        <f t="shared" si="625"/>
        <v/>
      </c>
    </row>
    <row r="5643" spans="1:15" hidden="1">
      <c r="A5643" s="475">
        <f t="shared" si="620"/>
        <v>43678</v>
      </c>
      <c r="B5643" s="475">
        <v>43701</v>
      </c>
      <c r="C5643" s="467">
        <v>2</v>
      </c>
      <c r="D5643" s="467">
        <v>847</v>
      </c>
      <c r="E5643" s="467">
        <v>1</v>
      </c>
      <c r="F5643" s="467">
        <v>0</v>
      </c>
      <c r="G5643" s="467">
        <f t="array" ref="G5643">MAX(IF($A$2:$A$8761=A5643,$D$2:$D$8761))</f>
        <v>1656</v>
      </c>
      <c r="H5643" s="467">
        <f t="shared" si="621"/>
        <v>0</v>
      </c>
      <c r="I5643" s="475" t="str">
        <f t="shared" si="622"/>
        <v/>
      </c>
      <c r="J5643" s="471">
        <f>'Potential Projects'!D5644</f>
        <v>42.377109748627809</v>
      </c>
      <c r="K5643" s="471">
        <f>'Potential Projects'!E5644</f>
        <v>77.33725784777468</v>
      </c>
      <c r="L5643" s="476">
        <f t="shared" si="623"/>
        <v>726.28563240359745</v>
      </c>
      <c r="M5643" s="471">
        <f t="shared" si="619"/>
        <v>1591.124916816126</v>
      </c>
      <c r="N5643" s="467">
        <f t="shared" si="624"/>
        <v>0</v>
      </c>
      <c r="O5643" s="475" t="str">
        <f t="shared" si="625"/>
        <v/>
      </c>
    </row>
    <row r="5644" spans="1:15" hidden="1">
      <c r="A5644" s="475">
        <f t="shared" si="620"/>
        <v>43678</v>
      </c>
      <c r="B5644" s="475">
        <v>43701</v>
      </c>
      <c r="C5644" s="467">
        <v>3</v>
      </c>
      <c r="D5644" s="467">
        <v>834</v>
      </c>
      <c r="E5644" s="467">
        <v>6</v>
      </c>
      <c r="F5644" s="467">
        <v>0</v>
      </c>
      <c r="G5644" s="467">
        <f t="array" ref="G5644">MAX(IF($A$2:$A$8761=A5644,$D$2:$D$8761))</f>
        <v>1656</v>
      </c>
      <c r="H5644" s="467">
        <f t="shared" si="621"/>
        <v>0</v>
      </c>
      <c r="I5644" s="475" t="str">
        <f t="shared" si="622"/>
        <v/>
      </c>
      <c r="J5644" s="471">
        <f>'Potential Projects'!D5645</f>
        <v>87.559900406913385</v>
      </c>
      <c r="K5644" s="471">
        <f>'Potential Projects'!E5645</f>
        <v>84.724055256933994</v>
      </c>
      <c r="L5644" s="476">
        <f t="shared" si="623"/>
        <v>655.71604433615266</v>
      </c>
      <c r="M5644" s="471">
        <f t="shared" si="619"/>
        <v>1591.124916816126</v>
      </c>
      <c r="N5644" s="467">
        <f t="shared" si="624"/>
        <v>0</v>
      </c>
      <c r="O5644" s="475" t="str">
        <f t="shared" si="625"/>
        <v/>
      </c>
    </row>
    <row r="5645" spans="1:15" hidden="1">
      <c r="A5645" s="475">
        <f t="shared" si="620"/>
        <v>43678</v>
      </c>
      <c r="B5645" s="475">
        <v>43701</v>
      </c>
      <c r="C5645" s="467">
        <v>4</v>
      </c>
      <c r="D5645" s="467">
        <v>791</v>
      </c>
      <c r="E5645" s="467">
        <v>10</v>
      </c>
      <c r="F5645" s="467">
        <v>0</v>
      </c>
      <c r="G5645" s="467">
        <f t="array" ref="G5645">MAX(IF($A$2:$A$8761=A5645,$D$2:$D$8761))</f>
        <v>1656</v>
      </c>
      <c r="H5645" s="467">
        <f t="shared" si="621"/>
        <v>0</v>
      </c>
      <c r="I5645" s="475" t="str">
        <f t="shared" si="622"/>
        <v/>
      </c>
      <c r="J5645" s="471">
        <f>'Potential Projects'!D5646</f>
        <v>82.652142347327512</v>
      </c>
      <c r="K5645" s="471">
        <f>'Potential Projects'!E5646</f>
        <v>93.682395183831431</v>
      </c>
      <c r="L5645" s="476">
        <f t="shared" si="623"/>
        <v>604.66546246884104</v>
      </c>
      <c r="M5645" s="471">
        <f t="shared" si="619"/>
        <v>1591.124916816126</v>
      </c>
      <c r="N5645" s="467">
        <f t="shared" si="624"/>
        <v>0</v>
      </c>
      <c r="O5645" s="475" t="str">
        <f t="shared" si="625"/>
        <v/>
      </c>
    </row>
    <row r="5646" spans="1:15" hidden="1">
      <c r="A5646" s="475">
        <f t="shared" si="620"/>
        <v>43678</v>
      </c>
      <c r="B5646" s="475">
        <v>43701</v>
      </c>
      <c r="C5646" s="467">
        <v>5</v>
      </c>
      <c r="D5646" s="467">
        <v>809</v>
      </c>
      <c r="E5646" s="467">
        <v>15</v>
      </c>
      <c r="F5646" s="467">
        <v>0</v>
      </c>
      <c r="G5646" s="467">
        <f t="array" ref="G5646">MAX(IF($A$2:$A$8761=A5646,$D$2:$D$8761))</f>
        <v>1656</v>
      </c>
      <c r="H5646" s="467">
        <f t="shared" si="621"/>
        <v>0</v>
      </c>
      <c r="I5646" s="475" t="str">
        <f t="shared" si="622"/>
        <v/>
      </c>
      <c r="J5646" s="471">
        <f>'Potential Projects'!D5647</f>
        <v>112.90635517706714</v>
      </c>
      <c r="K5646" s="471">
        <f>'Potential Projects'!E5647</f>
        <v>87.529990055901962</v>
      </c>
      <c r="L5646" s="476">
        <f t="shared" si="623"/>
        <v>593.56365476703093</v>
      </c>
      <c r="M5646" s="471">
        <f t="shared" si="619"/>
        <v>1591.124916816126</v>
      </c>
      <c r="N5646" s="467">
        <f t="shared" si="624"/>
        <v>0</v>
      </c>
      <c r="O5646" s="475" t="str">
        <f t="shared" si="625"/>
        <v/>
      </c>
    </row>
    <row r="5647" spans="1:15" hidden="1">
      <c r="A5647" s="475">
        <f t="shared" si="620"/>
        <v>43678</v>
      </c>
      <c r="B5647" s="475">
        <v>43701</v>
      </c>
      <c r="C5647" s="467">
        <v>6</v>
      </c>
      <c r="D5647" s="467">
        <v>817</v>
      </c>
      <c r="E5647" s="467">
        <v>38</v>
      </c>
      <c r="F5647" s="467">
        <v>0</v>
      </c>
      <c r="G5647" s="467">
        <f t="array" ref="G5647">MAX(IF($A$2:$A$8761=A5647,$D$2:$D$8761))</f>
        <v>1656</v>
      </c>
      <c r="H5647" s="467">
        <f t="shared" si="621"/>
        <v>0</v>
      </c>
      <c r="I5647" s="475" t="str">
        <f t="shared" si="622"/>
        <v/>
      </c>
      <c r="J5647" s="471">
        <f>'Potential Projects'!D5648</f>
        <v>111.87521991313054</v>
      </c>
      <c r="K5647" s="471">
        <f>'Potential Projects'!E5648</f>
        <v>93.780176574930096</v>
      </c>
      <c r="L5647" s="476">
        <f t="shared" si="623"/>
        <v>573.34460351193934</v>
      </c>
      <c r="M5647" s="471">
        <f t="shared" si="619"/>
        <v>1591.124916816126</v>
      </c>
      <c r="N5647" s="467">
        <f t="shared" si="624"/>
        <v>0</v>
      </c>
      <c r="O5647" s="475" t="str">
        <f t="shared" si="625"/>
        <v/>
      </c>
    </row>
    <row r="5648" spans="1:15" hidden="1">
      <c r="A5648" s="475">
        <f t="shared" si="620"/>
        <v>43678</v>
      </c>
      <c r="B5648" s="475">
        <v>43701</v>
      </c>
      <c r="C5648" s="467">
        <v>7</v>
      </c>
      <c r="D5648" s="467">
        <v>860</v>
      </c>
      <c r="E5648" s="467">
        <v>74</v>
      </c>
      <c r="F5648" s="467">
        <v>1</v>
      </c>
      <c r="G5648" s="467">
        <f t="array" ref="G5648">MAX(IF($A$2:$A$8761=A5648,$D$2:$D$8761))</f>
        <v>1656</v>
      </c>
      <c r="H5648" s="467">
        <f t="shared" si="621"/>
        <v>0</v>
      </c>
      <c r="I5648" s="475" t="str">
        <f t="shared" si="622"/>
        <v/>
      </c>
      <c r="J5648" s="471">
        <f>'Potential Projects'!D5649</f>
        <v>92.576826315201885</v>
      </c>
      <c r="K5648" s="471">
        <f>'Potential Projects'!E5649</f>
        <v>83.419260374113094</v>
      </c>
      <c r="L5648" s="476">
        <f t="shared" si="623"/>
        <v>609.00391331068499</v>
      </c>
      <c r="M5648" s="471">
        <f t="shared" si="619"/>
        <v>1591.124916816126</v>
      </c>
      <c r="N5648" s="467">
        <f t="shared" si="624"/>
        <v>0</v>
      </c>
      <c r="O5648" s="475" t="str">
        <f t="shared" si="625"/>
        <v/>
      </c>
    </row>
    <row r="5649" spans="1:15" hidden="1">
      <c r="A5649" s="475">
        <f t="shared" si="620"/>
        <v>43678</v>
      </c>
      <c r="B5649" s="475">
        <v>43701</v>
      </c>
      <c r="C5649" s="467">
        <v>8</v>
      </c>
      <c r="D5649" s="467">
        <v>902</v>
      </c>
      <c r="E5649" s="467">
        <v>76</v>
      </c>
      <c r="F5649" s="467">
        <v>4</v>
      </c>
      <c r="G5649" s="467">
        <f t="array" ref="G5649">MAX(IF($A$2:$A$8761=A5649,$D$2:$D$8761))</f>
        <v>1656</v>
      </c>
      <c r="H5649" s="467">
        <f t="shared" si="621"/>
        <v>0</v>
      </c>
      <c r="I5649" s="475" t="str">
        <f t="shared" si="622"/>
        <v/>
      </c>
      <c r="J5649" s="471">
        <f>'Potential Projects'!D5650</f>
        <v>59.686378417208878</v>
      </c>
      <c r="K5649" s="471">
        <f>'Potential Projects'!E5650</f>
        <v>60.482875026875938</v>
      </c>
      <c r="L5649" s="476">
        <f t="shared" si="623"/>
        <v>701.8307465559152</v>
      </c>
      <c r="M5649" s="471">
        <f t="shared" si="619"/>
        <v>1591.124916816126</v>
      </c>
      <c r="N5649" s="467">
        <f t="shared" si="624"/>
        <v>0</v>
      </c>
      <c r="O5649" s="475" t="str">
        <f t="shared" si="625"/>
        <v/>
      </c>
    </row>
    <row r="5650" spans="1:15" hidden="1">
      <c r="A5650" s="475">
        <f t="shared" si="620"/>
        <v>43678</v>
      </c>
      <c r="B5650" s="475">
        <v>43701</v>
      </c>
      <c r="C5650" s="467">
        <v>9</v>
      </c>
      <c r="D5650" s="467">
        <v>964</v>
      </c>
      <c r="E5650" s="467">
        <v>80</v>
      </c>
      <c r="F5650" s="467">
        <v>19</v>
      </c>
      <c r="G5650" s="467">
        <f t="array" ref="G5650">MAX(IF($A$2:$A$8761=A5650,$D$2:$D$8761))</f>
        <v>1656</v>
      </c>
      <c r="H5650" s="467">
        <f t="shared" si="621"/>
        <v>0</v>
      </c>
      <c r="I5650" s="475" t="str">
        <f t="shared" si="622"/>
        <v/>
      </c>
      <c r="J5650" s="471">
        <f>'Potential Projects'!D5651</f>
        <v>39.594926768816343</v>
      </c>
      <c r="K5650" s="471">
        <f>'Potential Projects'!E5651</f>
        <v>47.938695925607391</v>
      </c>
      <c r="L5650" s="476">
        <f t="shared" si="623"/>
        <v>777.46637730557632</v>
      </c>
      <c r="M5650" s="471">
        <f t="shared" si="619"/>
        <v>1591.124916816126</v>
      </c>
      <c r="N5650" s="467">
        <f t="shared" si="624"/>
        <v>0</v>
      </c>
      <c r="O5650" s="475" t="str">
        <f t="shared" si="625"/>
        <v/>
      </c>
    </row>
    <row r="5651" spans="1:15" hidden="1">
      <c r="A5651" s="475">
        <f t="shared" si="620"/>
        <v>43678</v>
      </c>
      <c r="B5651" s="475">
        <v>43701</v>
      </c>
      <c r="C5651" s="467">
        <v>10</v>
      </c>
      <c r="D5651" s="467">
        <v>1016</v>
      </c>
      <c r="E5651" s="467">
        <v>98</v>
      </c>
      <c r="F5651" s="467">
        <v>19</v>
      </c>
      <c r="G5651" s="467">
        <f t="array" ref="G5651">MAX(IF($A$2:$A$8761=A5651,$D$2:$D$8761))</f>
        <v>1656</v>
      </c>
      <c r="H5651" s="467">
        <f t="shared" si="621"/>
        <v>0</v>
      </c>
      <c r="I5651" s="475" t="str">
        <f t="shared" si="622"/>
        <v/>
      </c>
      <c r="J5651" s="471">
        <f>'Potential Projects'!D5652</f>
        <v>16.412188756195604</v>
      </c>
      <c r="K5651" s="471">
        <f>'Potential Projects'!E5652</f>
        <v>63.798055310685875</v>
      </c>
      <c r="L5651" s="476">
        <f t="shared" si="623"/>
        <v>818.7897559331185</v>
      </c>
      <c r="M5651" s="471">
        <f t="shared" si="619"/>
        <v>1591.124916816126</v>
      </c>
      <c r="N5651" s="467">
        <f t="shared" si="624"/>
        <v>0</v>
      </c>
      <c r="O5651" s="475" t="str">
        <f t="shared" si="625"/>
        <v/>
      </c>
    </row>
    <row r="5652" spans="1:15" hidden="1">
      <c r="A5652" s="475">
        <f t="shared" si="620"/>
        <v>43678</v>
      </c>
      <c r="B5652" s="475">
        <v>43701</v>
      </c>
      <c r="C5652" s="467">
        <v>11</v>
      </c>
      <c r="D5652" s="467">
        <v>1060</v>
      </c>
      <c r="E5652" s="467">
        <v>87</v>
      </c>
      <c r="F5652" s="467">
        <v>16</v>
      </c>
      <c r="G5652" s="467">
        <f t="array" ref="G5652">MAX(IF($A$2:$A$8761=A5652,$D$2:$D$8761))</f>
        <v>1656</v>
      </c>
      <c r="H5652" s="467">
        <f t="shared" si="621"/>
        <v>0</v>
      </c>
      <c r="I5652" s="475" t="str">
        <f t="shared" si="622"/>
        <v/>
      </c>
      <c r="J5652" s="471">
        <f>'Potential Projects'!D5653</f>
        <v>6.1293397678610724</v>
      </c>
      <c r="K5652" s="471">
        <f>'Potential Projects'!E5653</f>
        <v>62.315689421629756</v>
      </c>
      <c r="L5652" s="476">
        <f t="shared" si="623"/>
        <v>888.55497081050919</v>
      </c>
      <c r="M5652" s="471">
        <f t="shared" si="619"/>
        <v>1591.124916816126</v>
      </c>
      <c r="N5652" s="467">
        <f t="shared" si="624"/>
        <v>0</v>
      </c>
      <c r="O5652" s="475" t="str">
        <f t="shared" si="625"/>
        <v/>
      </c>
    </row>
    <row r="5653" spans="1:15" hidden="1">
      <c r="A5653" s="475">
        <f t="shared" si="620"/>
        <v>43678</v>
      </c>
      <c r="B5653" s="475">
        <v>43701</v>
      </c>
      <c r="C5653" s="467">
        <v>12</v>
      </c>
      <c r="D5653" s="467">
        <v>1101</v>
      </c>
      <c r="E5653" s="467">
        <v>88</v>
      </c>
      <c r="F5653" s="467">
        <v>18</v>
      </c>
      <c r="G5653" s="467">
        <f t="array" ref="G5653">MAX(IF($A$2:$A$8761=A5653,$D$2:$D$8761))</f>
        <v>1656</v>
      </c>
      <c r="H5653" s="467">
        <f t="shared" si="621"/>
        <v>0</v>
      </c>
      <c r="I5653" s="475" t="str">
        <f t="shared" si="622"/>
        <v/>
      </c>
      <c r="J5653" s="471">
        <f>'Potential Projects'!D5654</f>
        <v>4.2942554019636345</v>
      </c>
      <c r="K5653" s="471">
        <f>'Potential Projects'!E5654</f>
        <v>45.519975435390243</v>
      </c>
      <c r="L5653" s="476">
        <f t="shared" si="623"/>
        <v>945.18576916264612</v>
      </c>
      <c r="M5653" s="471">
        <f t="shared" si="619"/>
        <v>1591.124916816126</v>
      </c>
      <c r="N5653" s="467">
        <f t="shared" si="624"/>
        <v>0</v>
      </c>
      <c r="O5653" s="475" t="str">
        <f t="shared" si="625"/>
        <v/>
      </c>
    </row>
    <row r="5654" spans="1:15" hidden="1">
      <c r="A5654" s="475">
        <f t="shared" si="620"/>
        <v>43678</v>
      </c>
      <c r="B5654" s="475">
        <v>43701</v>
      </c>
      <c r="C5654" s="467">
        <v>13</v>
      </c>
      <c r="D5654" s="467">
        <v>1147</v>
      </c>
      <c r="E5654" s="467">
        <v>94</v>
      </c>
      <c r="F5654" s="467">
        <v>15</v>
      </c>
      <c r="G5654" s="467">
        <f t="array" ref="G5654">MAX(IF($A$2:$A$8761=A5654,$D$2:$D$8761))</f>
        <v>1656</v>
      </c>
      <c r="H5654" s="467">
        <f t="shared" si="621"/>
        <v>0</v>
      </c>
      <c r="I5654" s="475" t="str">
        <f t="shared" si="622"/>
        <v/>
      </c>
      <c r="J5654" s="471">
        <f>'Potential Projects'!D5655</f>
        <v>8.28412019622521</v>
      </c>
      <c r="K5654" s="471">
        <f>'Potential Projects'!E5655</f>
        <v>21.821677488712101</v>
      </c>
      <c r="L5654" s="476">
        <f t="shared" si="623"/>
        <v>1007.8942023150628</v>
      </c>
      <c r="M5654" s="471">
        <f t="shared" si="619"/>
        <v>1591.124916816126</v>
      </c>
      <c r="N5654" s="467">
        <f t="shared" si="624"/>
        <v>0</v>
      </c>
      <c r="O5654" s="475" t="str">
        <f t="shared" si="625"/>
        <v/>
      </c>
    </row>
    <row r="5655" spans="1:15" hidden="1">
      <c r="A5655" s="475">
        <f t="shared" si="620"/>
        <v>43678</v>
      </c>
      <c r="B5655" s="475">
        <v>43701</v>
      </c>
      <c r="C5655" s="467">
        <v>14</v>
      </c>
      <c r="D5655" s="467">
        <v>1185</v>
      </c>
      <c r="E5655" s="467">
        <v>86</v>
      </c>
      <c r="F5655" s="467">
        <v>16</v>
      </c>
      <c r="G5655" s="467">
        <f t="array" ref="G5655">MAX(IF($A$2:$A$8761=A5655,$D$2:$D$8761))</f>
        <v>1656</v>
      </c>
      <c r="H5655" s="467">
        <f t="shared" si="621"/>
        <v>0</v>
      </c>
      <c r="I5655" s="475" t="str">
        <f t="shared" si="622"/>
        <v/>
      </c>
      <c r="J5655" s="471">
        <f>'Potential Projects'!D5656</f>
        <v>9.5481714445954537</v>
      </c>
      <c r="K5655" s="471">
        <f>'Potential Projects'!E5656</f>
        <v>21.628461459901096</v>
      </c>
      <c r="L5655" s="476">
        <f t="shared" si="623"/>
        <v>1051.8233670955035</v>
      </c>
      <c r="M5655" s="471">
        <f t="shared" si="619"/>
        <v>1591.124916816126</v>
      </c>
      <c r="N5655" s="467">
        <f t="shared" si="624"/>
        <v>0</v>
      </c>
      <c r="O5655" s="475" t="str">
        <f t="shared" si="625"/>
        <v/>
      </c>
    </row>
    <row r="5656" spans="1:15" hidden="1">
      <c r="A5656" s="475">
        <f t="shared" si="620"/>
        <v>43678</v>
      </c>
      <c r="B5656" s="475">
        <v>43701</v>
      </c>
      <c r="C5656" s="467">
        <v>15</v>
      </c>
      <c r="D5656" s="467">
        <v>1162</v>
      </c>
      <c r="E5656" s="467">
        <v>90</v>
      </c>
      <c r="F5656" s="467">
        <v>17</v>
      </c>
      <c r="G5656" s="467">
        <f t="array" ref="G5656">MAX(IF($A$2:$A$8761=A5656,$D$2:$D$8761))</f>
        <v>1656</v>
      </c>
      <c r="H5656" s="467">
        <f t="shared" si="621"/>
        <v>0</v>
      </c>
      <c r="I5656" s="475" t="str">
        <f t="shared" si="622"/>
        <v/>
      </c>
      <c r="J5656" s="471">
        <f>'Potential Projects'!D5657</f>
        <v>12.184897268973632</v>
      </c>
      <c r="K5656" s="471">
        <f>'Potential Projects'!E5657</f>
        <v>19.687696409374329</v>
      </c>
      <c r="L5656" s="476">
        <f t="shared" si="623"/>
        <v>1023.1274063216521</v>
      </c>
      <c r="M5656" s="471">
        <f t="shared" si="619"/>
        <v>1591.124916816126</v>
      </c>
      <c r="N5656" s="467">
        <f t="shared" si="624"/>
        <v>0</v>
      </c>
      <c r="O5656" s="475" t="str">
        <f t="shared" si="625"/>
        <v/>
      </c>
    </row>
    <row r="5657" spans="1:15" hidden="1">
      <c r="A5657" s="475">
        <f t="shared" si="620"/>
        <v>43678</v>
      </c>
      <c r="B5657" s="475">
        <v>43701</v>
      </c>
      <c r="C5657" s="467">
        <v>16</v>
      </c>
      <c r="D5657" s="467">
        <v>1192</v>
      </c>
      <c r="E5657" s="467">
        <v>95</v>
      </c>
      <c r="F5657" s="467">
        <v>16</v>
      </c>
      <c r="G5657" s="467">
        <f t="array" ref="G5657">MAX(IF($A$2:$A$8761=A5657,$D$2:$D$8761))</f>
        <v>1656</v>
      </c>
      <c r="H5657" s="467">
        <f t="shared" si="621"/>
        <v>0</v>
      </c>
      <c r="I5657" s="475" t="str">
        <f t="shared" si="622"/>
        <v/>
      </c>
      <c r="J5657" s="471">
        <f>'Potential Projects'!D5658</f>
        <v>13.801696485504101</v>
      </c>
      <c r="K5657" s="471">
        <f>'Potential Projects'!E5658</f>
        <v>40.747461298645455</v>
      </c>
      <c r="L5657" s="476">
        <f t="shared" si="623"/>
        <v>1026.4508422158503</v>
      </c>
      <c r="M5657" s="471">
        <f t="shared" si="619"/>
        <v>1591.124916816126</v>
      </c>
      <c r="N5657" s="467">
        <f t="shared" si="624"/>
        <v>0</v>
      </c>
      <c r="O5657" s="475" t="str">
        <f t="shared" si="625"/>
        <v/>
      </c>
    </row>
    <row r="5658" spans="1:15" hidden="1">
      <c r="A5658" s="475">
        <f t="shared" si="620"/>
        <v>43678</v>
      </c>
      <c r="B5658" s="475">
        <v>43701</v>
      </c>
      <c r="C5658" s="467">
        <v>17</v>
      </c>
      <c r="D5658" s="467">
        <v>1178</v>
      </c>
      <c r="E5658" s="467">
        <v>90</v>
      </c>
      <c r="F5658" s="467">
        <v>18</v>
      </c>
      <c r="G5658" s="467">
        <f t="array" ref="G5658">MAX(IF($A$2:$A$8761=A5658,$D$2:$D$8761))</f>
        <v>1656</v>
      </c>
      <c r="H5658" s="467">
        <f t="shared" si="621"/>
        <v>0</v>
      </c>
      <c r="I5658" s="475" t="str">
        <f t="shared" si="622"/>
        <v/>
      </c>
      <c r="J5658" s="471">
        <f>'Potential Projects'!D5659</f>
        <v>20.707010801591181</v>
      </c>
      <c r="K5658" s="471">
        <f>'Potential Projects'!E5659</f>
        <v>63.23170549344227</v>
      </c>
      <c r="L5658" s="476">
        <f t="shared" si="623"/>
        <v>986.06128370496651</v>
      </c>
      <c r="M5658" s="471">
        <f t="shared" si="619"/>
        <v>1591.124916816126</v>
      </c>
      <c r="N5658" s="467">
        <f t="shared" si="624"/>
        <v>0</v>
      </c>
      <c r="O5658" s="475" t="str">
        <f t="shared" si="625"/>
        <v/>
      </c>
    </row>
    <row r="5659" spans="1:15" hidden="1">
      <c r="A5659" s="475">
        <f t="shared" si="620"/>
        <v>43678</v>
      </c>
      <c r="B5659" s="475">
        <v>43701</v>
      </c>
      <c r="C5659" s="467">
        <v>18</v>
      </c>
      <c r="D5659" s="467">
        <v>1182</v>
      </c>
      <c r="E5659" s="467">
        <v>73</v>
      </c>
      <c r="F5659" s="467">
        <v>12</v>
      </c>
      <c r="G5659" s="467">
        <f t="array" ref="G5659">MAX(IF($A$2:$A$8761=A5659,$D$2:$D$8761))</f>
        <v>1656</v>
      </c>
      <c r="H5659" s="467">
        <f t="shared" si="621"/>
        <v>0</v>
      </c>
      <c r="I5659" s="475" t="str">
        <f t="shared" si="622"/>
        <v/>
      </c>
      <c r="J5659" s="471">
        <f>'Potential Projects'!D5660</f>
        <v>22.063385930192311</v>
      </c>
      <c r="K5659" s="471">
        <f>'Potential Projects'!E5660</f>
        <v>94.120455815953562</v>
      </c>
      <c r="L5659" s="476">
        <f t="shared" si="623"/>
        <v>980.81615825385416</v>
      </c>
      <c r="M5659" s="471">
        <f t="shared" si="619"/>
        <v>1591.124916816126</v>
      </c>
      <c r="N5659" s="467">
        <f t="shared" si="624"/>
        <v>0</v>
      </c>
      <c r="O5659" s="475" t="str">
        <f t="shared" si="625"/>
        <v/>
      </c>
    </row>
    <row r="5660" spans="1:15" hidden="1">
      <c r="A5660" s="475">
        <f t="shared" si="620"/>
        <v>43678</v>
      </c>
      <c r="B5660" s="475">
        <v>43701</v>
      </c>
      <c r="C5660" s="467">
        <v>19</v>
      </c>
      <c r="D5660" s="467">
        <v>1177</v>
      </c>
      <c r="E5660" s="467">
        <v>74</v>
      </c>
      <c r="F5660" s="467">
        <v>5</v>
      </c>
      <c r="G5660" s="467">
        <f t="array" ref="G5660">MAX(IF($A$2:$A$8761=A5660,$D$2:$D$8761))</f>
        <v>1656</v>
      </c>
      <c r="H5660" s="467">
        <f t="shared" si="621"/>
        <v>0</v>
      </c>
      <c r="I5660" s="475" t="str">
        <f t="shared" si="622"/>
        <v/>
      </c>
      <c r="J5660" s="471">
        <f>'Potential Projects'!D5661</f>
        <v>38.642133269898864</v>
      </c>
      <c r="K5660" s="471">
        <f>'Potential Projects'!E5661</f>
        <v>97.028083261664136</v>
      </c>
      <c r="L5660" s="476">
        <f t="shared" si="623"/>
        <v>962.32978346843709</v>
      </c>
      <c r="M5660" s="471">
        <f t="shared" si="619"/>
        <v>1591.124916816126</v>
      </c>
      <c r="N5660" s="467">
        <f t="shared" si="624"/>
        <v>0</v>
      </c>
      <c r="O5660" s="475" t="str">
        <f t="shared" si="625"/>
        <v/>
      </c>
    </row>
    <row r="5661" spans="1:15" hidden="1">
      <c r="A5661" s="475">
        <f t="shared" si="620"/>
        <v>43678</v>
      </c>
      <c r="B5661" s="475">
        <v>43701</v>
      </c>
      <c r="C5661" s="467">
        <v>20</v>
      </c>
      <c r="D5661" s="467">
        <v>1117</v>
      </c>
      <c r="E5661" s="467">
        <v>53</v>
      </c>
      <c r="F5661" s="467">
        <v>0</v>
      </c>
      <c r="G5661" s="467">
        <f t="array" ref="G5661">MAX(IF($A$2:$A$8761=A5661,$D$2:$D$8761))</f>
        <v>1656</v>
      </c>
      <c r="H5661" s="467">
        <f t="shared" si="621"/>
        <v>0</v>
      </c>
      <c r="I5661" s="475" t="str">
        <f t="shared" si="622"/>
        <v/>
      </c>
      <c r="J5661" s="471">
        <f>'Potential Projects'!D5662</f>
        <v>64.92870706205008</v>
      </c>
      <c r="K5661" s="471">
        <f>'Potential Projects'!E5662</f>
        <v>98.934429262524191</v>
      </c>
      <c r="L5661" s="476">
        <f t="shared" si="623"/>
        <v>900.13686367542573</v>
      </c>
      <c r="M5661" s="471">
        <f t="shared" si="619"/>
        <v>1591.124916816126</v>
      </c>
      <c r="N5661" s="467">
        <f t="shared" si="624"/>
        <v>0</v>
      </c>
      <c r="O5661" s="475" t="str">
        <f t="shared" si="625"/>
        <v/>
      </c>
    </row>
    <row r="5662" spans="1:15" hidden="1">
      <c r="A5662" s="475">
        <f t="shared" si="620"/>
        <v>43678</v>
      </c>
      <c r="B5662" s="475">
        <v>43701</v>
      </c>
      <c r="C5662" s="467">
        <v>21</v>
      </c>
      <c r="D5662" s="467">
        <v>1101</v>
      </c>
      <c r="E5662" s="467">
        <v>50</v>
      </c>
      <c r="F5662" s="467">
        <v>0</v>
      </c>
      <c r="G5662" s="467">
        <f t="array" ref="G5662">MAX(IF($A$2:$A$8761=A5662,$D$2:$D$8761))</f>
        <v>1656</v>
      </c>
      <c r="H5662" s="467">
        <f t="shared" si="621"/>
        <v>0</v>
      </c>
      <c r="I5662" s="475" t="str">
        <f t="shared" si="622"/>
        <v/>
      </c>
      <c r="J5662" s="471">
        <f>'Potential Projects'!D5663</f>
        <v>82.8045075404237</v>
      </c>
      <c r="K5662" s="471">
        <f>'Potential Projects'!E5663</f>
        <v>90.616753010105356</v>
      </c>
      <c r="L5662" s="476">
        <f t="shared" si="623"/>
        <v>877.57873944947096</v>
      </c>
      <c r="M5662" s="471">
        <f t="shared" si="619"/>
        <v>1591.124916816126</v>
      </c>
      <c r="N5662" s="467">
        <f t="shared" si="624"/>
        <v>0</v>
      </c>
      <c r="O5662" s="475" t="str">
        <f t="shared" si="625"/>
        <v/>
      </c>
    </row>
    <row r="5663" spans="1:15" hidden="1">
      <c r="A5663" s="475">
        <f t="shared" si="620"/>
        <v>43678</v>
      </c>
      <c r="B5663" s="475">
        <v>43701</v>
      </c>
      <c r="C5663" s="467">
        <v>22</v>
      </c>
      <c r="D5663" s="467">
        <v>1054</v>
      </c>
      <c r="E5663" s="467">
        <v>38</v>
      </c>
      <c r="F5663" s="467">
        <v>0</v>
      </c>
      <c r="G5663" s="467">
        <f t="array" ref="G5663">MAX(IF($A$2:$A$8761=A5663,$D$2:$D$8761))</f>
        <v>1656</v>
      </c>
      <c r="H5663" s="467">
        <f t="shared" si="621"/>
        <v>0</v>
      </c>
      <c r="I5663" s="475" t="str">
        <f t="shared" si="622"/>
        <v/>
      </c>
      <c r="J5663" s="471">
        <f>'Potential Projects'!D5664</f>
        <v>81.821840047377677</v>
      </c>
      <c r="K5663" s="471">
        <f>'Potential Projects'!E5664</f>
        <v>85.748021984519454</v>
      </c>
      <c r="L5663" s="476">
        <f t="shared" si="623"/>
        <v>848.43013796810283</v>
      </c>
      <c r="M5663" s="471">
        <f t="shared" si="619"/>
        <v>1591.124916816126</v>
      </c>
      <c r="N5663" s="467">
        <f t="shared" si="624"/>
        <v>0</v>
      </c>
      <c r="O5663" s="475" t="str">
        <f t="shared" si="625"/>
        <v/>
      </c>
    </row>
    <row r="5664" spans="1:15" hidden="1">
      <c r="A5664" s="475">
        <f t="shared" si="620"/>
        <v>43678</v>
      </c>
      <c r="B5664" s="475">
        <v>43701</v>
      </c>
      <c r="C5664" s="467">
        <v>23</v>
      </c>
      <c r="D5664" s="467">
        <v>972</v>
      </c>
      <c r="E5664" s="467">
        <v>29</v>
      </c>
      <c r="F5664" s="467">
        <v>0</v>
      </c>
      <c r="G5664" s="467">
        <f t="array" ref="G5664">MAX(IF($A$2:$A$8761=A5664,$D$2:$D$8761))</f>
        <v>1656</v>
      </c>
      <c r="H5664" s="467">
        <f t="shared" si="621"/>
        <v>0</v>
      </c>
      <c r="I5664" s="475" t="str">
        <f t="shared" si="622"/>
        <v/>
      </c>
      <c r="J5664" s="471">
        <f>'Potential Projects'!D5665</f>
        <v>78.629333468589522</v>
      </c>
      <c r="K5664" s="471">
        <f>'Potential Projects'!E5665</f>
        <v>95.727981885616003</v>
      </c>
      <c r="L5664" s="476">
        <f t="shared" si="623"/>
        <v>768.64268464579447</v>
      </c>
      <c r="M5664" s="471">
        <f t="shared" si="619"/>
        <v>1591.124916816126</v>
      </c>
      <c r="N5664" s="467">
        <f t="shared" si="624"/>
        <v>0</v>
      </c>
      <c r="O5664" s="475" t="str">
        <f t="shared" si="625"/>
        <v/>
      </c>
    </row>
    <row r="5665" spans="1:15" hidden="1">
      <c r="A5665" s="475">
        <f t="shared" si="620"/>
        <v>43678</v>
      </c>
      <c r="B5665" s="475">
        <v>43701</v>
      </c>
      <c r="C5665" s="467">
        <v>24</v>
      </c>
      <c r="D5665" s="467">
        <v>906</v>
      </c>
      <c r="E5665" s="467">
        <v>11</v>
      </c>
      <c r="F5665" s="467">
        <v>0</v>
      </c>
      <c r="G5665" s="467">
        <f t="array" ref="G5665">MAX(IF($A$2:$A$8761=A5665,$D$2:$D$8761))</f>
        <v>1656</v>
      </c>
      <c r="H5665" s="467">
        <f t="shared" si="621"/>
        <v>0</v>
      </c>
      <c r="I5665" s="475" t="str">
        <f t="shared" si="622"/>
        <v/>
      </c>
      <c r="J5665" s="471">
        <f>'Potential Projects'!D5666</f>
        <v>48.744589121040683</v>
      </c>
      <c r="K5665" s="471">
        <f>'Potential Projects'!E5666</f>
        <v>95.988471511502908</v>
      </c>
      <c r="L5665" s="476">
        <f t="shared" si="623"/>
        <v>750.26693936745642</v>
      </c>
      <c r="M5665" s="471">
        <f t="shared" si="619"/>
        <v>1591.124916816126</v>
      </c>
      <c r="N5665" s="467">
        <f t="shared" si="624"/>
        <v>0</v>
      </c>
      <c r="O5665" s="475" t="str">
        <f t="shared" si="625"/>
        <v/>
      </c>
    </row>
    <row r="5666" spans="1:15" hidden="1">
      <c r="A5666" s="475">
        <f t="shared" si="620"/>
        <v>43678</v>
      </c>
      <c r="B5666" s="475">
        <v>43702</v>
      </c>
      <c r="C5666" s="467">
        <v>1</v>
      </c>
      <c r="D5666" s="467">
        <v>851</v>
      </c>
      <c r="E5666" s="467">
        <v>31</v>
      </c>
      <c r="F5666" s="467">
        <v>0</v>
      </c>
      <c r="G5666" s="467">
        <f t="array" ref="G5666">MAX(IF($A$2:$A$8761=A5666,$D$2:$D$8761))</f>
        <v>1656</v>
      </c>
      <c r="H5666" s="467">
        <f t="shared" si="621"/>
        <v>0</v>
      </c>
      <c r="I5666" s="475" t="str">
        <f t="shared" si="622"/>
        <v/>
      </c>
      <c r="J5666" s="471">
        <f>'Potential Projects'!D5667</f>
        <v>41.778767628381146</v>
      </c>
      <c r="K5666" s="471">
        <f>'Potential Projects'!E5667</f>
        <v>91.920765641797459</v>
      </c>
      <c r="L5666" s="476">
        <f t="shared" si="623"/>
        <v>686.30046672982144</v>
      </c>
      <c r="M5666" s="471">
        <f t="shared" si="619"/>
        <v>1591.124916816126</v>
      </c>
      <c r="N5666" s="467">
        <f t="shared" si="624"/>
        <v>0</v>
      </c>
      <c r="O5666" s="475" t="str">
        <f t="shared" si="625"/>
        <v/>
      </c>
    </row>
    <row r="5667" spans="1:15" hidden="1">
      <c r="A5667" s="475">
        <f t="shared" si="620"/>
        <v>43678</v>
      </c>
      <c r="B5667" s="475">
        <v>43702</v>
      </c>
      <c r="C5667" s="467">
        <v>2</v>
      </c>
      <c r="D5667" s="467">
        <v>785</v>
      </c>
      <c r="E5667" s="467">
        <v>60</v>
      </c>
      <c r="F5667" s="467">
        <v>0</v>
      </c>
      <c r="G5667" s="467">
        <f t="array" ref="G5667">MAX(IF($A$2:$A$8761=A5667,$D$2:$D$8761))</f>
        <v>1656</v>
      </c>
      <c r="H5667" s="467">
        <f t="shared" si="621"/>
        <v>0</v>
      </c>
      <c r="I5667" s="475" t="str">
        <f t="shared" si="622"/>
        <v/>
      </c>
      <c r="J5667" s="471">
        <f>'Potential Projects'!D5668</f>
        <v>72.596464091689356</v>
      </c>
      <c r="K5667" s="471">
        <f>'Potential Projects'!E5668</f>
        <v>90.059007955278446</v>
      </c>
      <c r="L5667" s="476">
        <f t="shared" si="623"/>
        <v>562.34452795303218</v>
      </c>
      <c r="M5667" s="471">
        <f t="shared" ref="M5667:M5730" si="626">MAX($L$5090:$L$5833)</f>
        <v>1591.124916816126</v>
      </c>
      <c r="N5667" s="467">
        <f t="shared" si="624"/>
        <v>0</v>
      </c>
      <c r="O5667" s="475" t="str">
        <f t="shared" si="625"/>
        <v/>
      </c>
    </row>
    <row r="5668" spans="1:15" hidden="1">
      <c r="A5668" s="475">
        <f t="shared" si="620"/>
        <v>43678</v>
      </c>
      <c r="B5668" s="475">
        <v>43702</v>
      </c>
      <c r="C5668" s="467">
        <v>3</v>
      </c>
      <c r="D5668" s="467">
        <v>793</v>
      </c>
      <c r="E5668" s="467">
        <v>82</v>
      </c>
      <c r="F5668" s="467">
        <v>0</v>
      </c>
      <c r="G5668" s="467">
        <f t="array" ref="G5668">MAX(IF($A$2:$A$8761=A5668,$D$2:$D$8761))</f>
        <v>1656</v>
      </c>
      <c r="H5668" s="467">
        <f t="shared" si="621"/>
        <v>0</v>
      </c>
      <c r="I5668" s="475" t="str">
        <f t="shared" si="622"/>
        <v/>
      </c>
      <c r="J5668" s="471">
        <f>'Potential Projects'!D5669</f>
        <v>64.624704204948628</v>
      </c>
      <c r="K5668" s="471">
        <f>'Potential Projects'!E5669</f>
        <v>94.25030950333263</v>
      </c>
      <c r="L5668" s="476">
        <f t="shared" si="623"/>
        <v>552.12498629171864</v>
      </c>
      <c r="M5668" s="471">
        <f t="shared" si="626"/>
        <v>1591.124916816126</v>
      </c>
      <c r="N5668" s="467">
        <f t="shared" si="624"/>
        <v>0</v>
      </c>
      <c r="O5668" s="475" t="str">
        <f t="shared" si="625"/>
        <v/>
      </c>
    </row>
    <row r="5669" spans="1:15" hidden="1">
      <c r="A5669" s="475">
        <f t="shared" si="620"/>
        <v>43678</v>
      </c>
      <c r="B5669" s="475">
        <v>43702</v>
      </c>
      <c r="C5669" s="467">
        <v>4</v>
      </c>
      <c r="D5669" s="467">
        <v>785</v>
      </c>
      <c r="E5669" s="467">
        <v>92</v>
      </c>
      <c r="F5669" s="467">
        <v>0</v>
      </c>
      <c r="G5669" s="467">
        <f t="array" ref="G5669">MAX(IF($A$2:$A$8761=A5669,$D$2:$D$8761))</f>
        <v>1656</v>
      </c>
      <c r="H5669" s="467">
        <f t="shared" si="621"/>
        <v>0</v>
      </c>
      <c r="I5669" s="475" t="str">
        <f t="shared" si="622"/>
        <v/>
      </c>
      <c r="J5669" s="471">
        <f>'Potential Projects'!D5670</f>
        <v>53.213533729755362</v>
      </c>
      <c r="K5669" s="471">
        <f>'Potential Projects'!E5670</f>
        <v>89.889259460331118</v>
      </c>
      <c r="L5669" s="476">
        <f t="shared" si="623"/>
        <v>549.89720680991354</v>
      </c>
      <c r="M5669" s="471">
        <f t="shared" si="626"/>
        <v>1591.124916816126</v>
      </c>
      <c r="N5669" s="467">
        <f t="shared" si="624"/>
        <v>0</v>
      </c>
      <c r="O5669" s="475" t="str">
        <f t="shared" si="625"/>
        <v/>
      </c>
    </row>
    <row r="5670" spans="1:15" hidden="1">
      <c r="A5670" s="475">
        <f t="shared" si="620"/>
        <v>43678</v>
      </c>
      <c r="B5670" s="475">
        <v>43702</v>
      </c>
      <c r="C5670" s="467">
        <v>5</v>
      </c>
      <c r="D5670" s="467">
        <v>782</v>
      </c>
      <c r="E5670" s="467">
        <v>82</v>
      </c>
      <c r="F5670" s="467">
        <v>0</v>
      </c>
      <c r="G5670" s="467">
        <f t="array" ref="G5670">MAX(IF($A$2:$A$8761=A5670,$D$2:$D$8761))</f>
        <v>1656</v>
      </c>
      <c r="H5670" s="467">
        <f t="shared" si="621"/>
        <v>0</v>
      </c>
      <c r="I5670" s="475" t="str">
        <f t="shared" si="622"/>
        <v/>
      </c>
      <c r="J5670" s="471">
        <f>'Potential Projects'!D5671</f>
        <v>57.634282264548567</v>
      </c>
      <c r="K5670" s="471">
        <f>'Potential Projects'!E5671</f>
        <v>81.217223446570642</v>
      </c>
      <c r="L5670" s="476">
        <f t="shared" si="623"/>
        <v>561.14849428888078</v>
      </c>
      <c r="M5670" s="471">
        <f t="shared" si="626"/>
        <v>1591.124916816126</v>
      </c>
      <c r="N5670" s="467">
        <f t="shared" si="624"/>
        <v>0</v>
      </c>
      <c r="O5670" s="475" t="str">
        <f t="shared" si="625"/>
        <v/>
      </c>
    </row>
    <row r="5671" spans="1:15" hidden="1">
      <c r="A5671" s="475">
        <f t="shared" si="620"/>
        <v>43678</v>
      </c>
      <c r="B5671" s="475">
        <v>43702</v>
      </c>
      <c r="C5671" s="467">
        <v>6</v>
      </c>
      <c r="D5671" s="467">
        <v>803</v>
      </c>
      <c r="E5671" s="467">
        <v>73</v>
      </c>
      <c r="F5671" s="467">
        <v>0</v>
      </c>
      <c r="G5671" s="467">
        <f t="array" ref="G5671">MAX(IF($A$2:$A$8761=A5671,$D$2:$D$8761))</f>
        <v>1656</v>
      </c>
      <c r="H5671" s="467">
        <f t="shared" si="621"/>
        <v>0</v>
      </c>
      <c r="I5671" s="475" t="str">
        <f t="shared" si="622"/>
        <v/>
      </c>
      <c r="J5671" s="471">
        <f>'Potential Projects'!D5672</f>
        <v>34.160386923396864</v>
      </c>
      <c r="K5671" s="471">
        <f>'Potential Projects'!E5672</f>
        <v>80.712671468501398</v>
      </c>
      <c r="L5671" s="476">
        <f t="shared" si="623"/>
        <v>615.12694160810167</v>
      </c>
      <c r="M5671" s="471">
        <f t="shared" si="626"/>
        <v>1591.124916816126</v>
      </c>
      <c r="N5671" s="467">
        <f t="shared" si="624"/>
        <v>0</v>
      </c>
      <c r="O5671" s="475" t="str">
        <f t="shared" si="625"/>
        <v/>
      </c>
    </row>
    <row r="5672" spans="1:15" hidden="1">
      <c r="A5672" s="475">
        <f t="shared" si="620"/>
        <v>43678</v>
      </c>
      <c r="B5672" s="475">
        <v>43702</v>
      </c>
      <c r="C5672" s="467">
        <v>7</v>
      </c>
      <c r="D5672" s="467">
        <v>811</v>
      </c>
      <c r="E5672" s="467">
        <v>85</v>
      </c>
      <c r="F5672" s="467">
        <v>2</v>
      </c>
      <c r="G5672" s="467">
        <f t="array" ref="G5672">MAX(IF($A$2:$A$8761=A5672,$D$2:$D$8761))</f>
        <v>1656</v>
      </c>
      <c r="H5672" s="467">
        <f t="shared" si="621"/>
        <v>0</v>
      </c>
      <c r="I5672" s="475" t="str">
        <f t="shared" si="622"/>
        <v/>
      </c>
      <c r="J5672" s="471">
        <f>'Potential Projects'!D5673</f>
        <v>30.312738476482739</v>
      </c>
      <c r="K5672" s="471">
        <f>'Potential Projects'!E5673</f>
        <v>44.292623414319507</v>
      </c>
      <c r="L5672" s="476">
        <f t="shared" si="623"/>
        <v>649.39463810919779</v>
      </c>
      <c r="M5672" s="471">
        <f t="shared" si="626"/>
        <v>1591.124916816126</v>
      </c>
      <c r="N5672" s="467">
        <f t="shared" si="624"/>
        <v>0</v>
      </c>
      <c r="O5672" s="475" t="str">
        <f t="shared" si="625"/>
        <v/>
      </c>
    </row>
    <row r="5673" spans="1:15" hidden="1">
      <c r="A5673" s="475">
        <f t="shared" si="620"/>
        <v>43678</v>
      </c>
      <c r="B5673" s="475">
        <v>43702</v>
      </c>
      <c r="C5673" s="467">
        <v>8</v>
      </c>
      <c r="D5673" s="467">
        <v>868</v>
      </c>
      <c r="E5673" s="467">
        <v>61</v>
      </c>
      <c r="F5673" s="467">
        <v>13</v>
      </c>
      <c r="G5673" s="467">
        <f t="array" ref="G5673">MAX(IF($A$2:$A$8761=A5673,$D$2:$D$8761))</f>
        <v>1656</v>
      </c>
      <c r="H5673" s="467">
        <f t="shared" si="621"/>
        <v>0</v>
      </c>
      <c r="I5673" s="475" t="str">
        <f t="shared" si="622"/>
        <v/>
      </c>
      <c r="J5673" s="471">
        <f>'Potential Projects'!D5674</f>
        <v>13.014255429732183</v>
      </c>
      <c r="K5673" s="471">
        <f>'Potential Projects'!E5674</f>
        <v>28.824389593635775</v>
      </c>
      <c r="L5673" s="476">
        <f t="shared" si="623"/>
        <v>752.16135497663197</v>
      </c>
      <c r="M5673" s="471">
        <f t="shared" si="626"/>
        <v>1591.124916816126</v>
      </c>
      <c r="N5673" s="467">
        <f t="shared" si="624"/>
        <v>0</v>
      </c>
      <c r="O5673" s="475" t="str">
        <f t="shared" si="625"/>
        <v/>
      </c>
    </row>
    <row r="5674" spans="1:15" hidden="1">
      <c r="A5674" s="475">
        <f t="shared" si="620"/>
        <v>43678</v>
      </c>
      <c r="B5674" s="475">
        <v>43702</v>
      </c>
      <c r="C5674" s="467">
        <v>9</v>
      </c>
      <c r="D5674" s="467">
        <v>923</v>
      </c>
      <c r="E5674" s="467">
        <v>44</v>
      </c>
      <c r="F5674" s="467">
        <v>19</v>
      </c>
      <c r="G5674" s="467">
        <f t="array" ref="G5674">MAX(IF($A$2:$A$8761=A5674,$D$2:$D$8761))</f>
        <v>1656</v>
      </c>
      <c r="H5674" s="467">
        <f t="shared" si="621"/>
        <v>0</v>
      </c>
      <c r="I5674" s="475" t="str">
        <f t="shared" si="622"/>
        <v/>
      </c>
      <c r="J5674" s="471">
        <f>'Potential Projects'!D5675</f>
        <v>7.8473339992816804</v>
      </c>
      <c r="K5674" s="471">
        <f>'Potential Projects'!E5675</f>
        <v>14.12432638142335</v>
      </c>
      <c r="L5674" s="476">
        <f t="shared" si="623"/>
        <v>838.02833961929502</v>
      </c>
      <c r="M5674" s="471">
        <f t="shared" si="626"/>
        <v>1591.124916816126</v>
      </c>
      <c r="N5674" s="467">
        <f t="shared" si="624"/>
        <v>0</v>
      </c>
      <c r="O5674" s="475" t="str">
        <f t="shared" si="625"/>
        <v/>
      </c>
    </row>
    <row r="5675" spans="1:15" hidden="1">
      <c r="A5675" s="475">
        <f t="shared" si="620"/>
        <v>43678</v>
      </c>
      <c r="B5675" s="475">
        <v>43702</v>
      </c>
      <c r="C5675" s="467">
        <v>10</v>
      </c>
      <c r="D5675" s="467">
        <v>993</v>
      </c>
      <c r="E5675" s="467">
        <v>36</v>
      </c>
      <c r="F5675" s="467">
        <v>19</v>
      </c>
      <c r="G5675" s="467">
        <f t="array" ref="G5675">MAX(IF($A$2:$A$8761=A5675,$D$2:$D$8761))</f>
        <v>1656</v>
      </c>
      <c r="H5675" s="467">
        <f t="shared" si="621"/>
        <v>0</v>
      </c>
      <c r="I5675" s="475" t="str">
        <f t="shared" si="622"/>
        <v/>
      </c>
      <c r="J5675" s="471">
        <f>'Potential Projects'!D5676</f>
        <v>5.4533772142280963</v>
      </c>
      <c r="K5675" s="471">
        <f>'Potential Projects'!E5676</f>
        <v>3.5600248871210494</v>
      </c>
      <c r="L5675" s="476">
        <f t="shared" si="623"/>
        <v>928.98659789865087</v>
      </c>
      <c r="M5675" s="471">
        <f t="shared" si="626"/>
        <v>1591.124916816126</v>
      </c>
      <c r="N5675" s="467">
        <f t="shared" si="624"/>
        <v>0</v>
      </c>
      <c r="O5675" s="475" t="str">
        <f t="shared" si="625"/>
        <v/>
      </c>
    </row>
    <row r="5676" spans="1:15" hidden="1">
      <c r="A5676" s="475">
        <f t="shared" si="620"/>
        <v>43678</v>
      </c>
      <c r="B5676" s="475">
        <v>43702</v>
      </c>
      <c r="C5676" s="467">
        <v>11</v>
      </c>
      <c r="D5676" s="467">
        <v>1022</v>
      </c>
      <c r="E5676" s="467">
        <v>60</v>
      </c>
      <c r="F5676" s="467">
        <v>19</v>
      </c>
      <c r="G5676" s="467">
        <f t="array" ref="G5676">MAX(IF($A$2:$A$8761=A5676,$D$2:$D$8761))</f>
        <v>1656</v>
      </c>
      <c r="H5676" s="467">
        <f t="shared" si="621"/>
        <v>0</v>
      </c>
      <c r="I5676" s="475" t="str">
        <f t="shared" si="622"/>
        <v/>
      </c>
      <c r="J5676" s="471">
        <f>'Potential Projects'!D5677</f>
        <v>8.9532736848621912</v>
      </c>
      <c r="K5676" s="471">
        <f>'Potential Projects'!E5677</f>
        <v>1.944676306170716</v>
      </c>
      <c r="L5676" s="476">
        <f t="shared" si="623"/>
        <v>932.10205000896713</v>
      </c>
      <c r="M5676" s="471">
        <f t="shared" si="626"/>
        <v>1591.124916816126</v>
      </c>
      <c r="N5676" s="467">
        <f t="shared" si="624"/>
        <v>0</v>
      </c>
      <c r="O5676" s="475" t="str">
        <f t="shared" si="625"/>
        <v/>
      </c>
    </row>
    <row r="5677" spans="1:15" hidden="1">
      <c r="A5677" s="475">
        <f t="shared" si="620"/>
        <v>43678</v>
      </c>
      <c r="B5677" s="475">
        <v>43702</v>
      </c>
      <c r="C5677" s="467">
        <v>12</v>
      </c>
      <c r="D5677" s="467">
        <v>1051</v>
      </c>
      <c r="E5677" s="467">
        <v>72</v>
      </c>
      <c r="F5677" s="467">
        <v>19</v>
      </c>
      <c r="G5677" s="467">
        <f t="array" ref="G5677">MAX(IF($A$2:$A$8761=A5677,$D$2:$D$8761))</f>
        <v>1656</v>
      </c>
      <c r="H5677" s="467">
        <f t="shared" si="621"/>
        <v>0</v>
      </c>
      <c r="I5677" s="475" t="str">
        <f t="shared" si="622"/>
        <v/>
      </c>
      <c r="J5677" s="471">
        <f>'Potential Projects'!D5678</f>
        <v>5.016313536242853</v>
      </c>
      <c r="K5677" s="471">
        <f>'Potential Projects'!E5678</f>
        <v>3.6718867985379489</v>
      </c>
      <c r="L5677" s="476">
        <f t="shared" si="623"/>
        <v>951.31179966521927</v>
      </c>
      <c r="M5677" s="471">
        <f t="shared" si="626"/>
        <v>1591.124916816126</v>
      </c>
      <c r="N5677" s="467">
        <f t="shared" si="624"/>
        <v>0</v>
      </c>
      <c r="O5677" s="475" t="str">
        <f t="shared" si="625"/>
        <v/>
      </c>
    </row>
    <row r="5678" spans="1:15" hidden="1">
      <c r="A5678" s="475">
        <f t="shared" si="620"/>
        <v>43678</v>
      </c>
      <c r="B5678" s="475">
        <v>43702</v>
      </c>
      <c r="C5678" s="467">
        <v>13</v>
      </c>
      <c r="D5678" s="467">
        <v>1053</v>
      </c>
      <c r="E5678" s="467">
        <v>69</v>
      </c>
      <c r="F5678" s="467">
        <v>19</v>
      </c>
      <c r="G5678" s="467">
        <f t="array" ref="G5678">MAX(IF($A$2:$A$8761=A5678,$D$2:$D$8761))</f>
        <v>1656</v>
      </c>
      <c r="H5678" s="467">
        <f t="shared" si="621"/>
        <v>0</v>
      </c>
      <c r="I5678" s="475" t="str">
        <f t="shared" si="622"/>
        <v/>
      </c>
      <c r="J5678" s="471">
        <f>'Potential Projects'!D5679</f>
        <v>7.40977925010821</v>
      </c>
      <c r="K5678" s="471">
        <f>'Potential Projects'!E5679</f>
        <v>15.10918055256934</v>
      </c>
      <c r="L5678" s="476">
        <f t="shared" si="623"/>
        <v>942.4810401973225</v>
      </c>
      <c r="M5678" s="471">
        <f t="shared" si="626"/>
        <v>1591.124916816126</v>
      </c>
      <c r="N5678" s="467">
        <f t="shared" si="624"/>
        <v>0</v>
      </c>
      <c r="O5678" s="475" t="str">
        <f t="shared" si="625"/>
        <v/>
      </c>
    </row>
    <row r="5679" spans="1:15" hidden="1">
      <c r="A5679" s="475">
        <f t="shared" si="620"/>
        <v>43678</v>
      </c>
      <c r="B5679" s="475">
        <v>43702</v>
      </c>
      <c r="C5679" s="467">
        <v>14</v>
      </c>
      <c r="D5679" s="467">
        <v>1106</v>
      </c>
      <c r="E5679" s="467">
        <v>60</v>
      </c>
      <c r="F5679" s="467">
        <v>19</v>
      </c>
      <c r="G5679" s="467">
        <f t="array" ref="G5679">MAX(IF($A$2:$A$8761=A5679,$D$2:$D$8761))</f>
        <v>1656</v>
      </c>
      <c r="H5679" s="467">
        <f t="shared" si="621"/>
        <v>0</v>
      </c>
      <c r="I5679" s="475" t="str">
        <f t="shared" si="622"/>
        <v/>
      </c>
      <c r="J5679" s="471">
        <f>'Potential Projects'!D5680</f>
        <v>9.5572998002957892</v>
      </c>
      <c r="K5679" s="471">
        <f>'Potential Projects'!E5680</f>
        <v>21.337464039991399</v>
      </c>
      <c r="L5679" s="476">
        <f t="shared" si="623"/>
        <v>996.10523615971283</v>
      </c>
      <c r="M5679" s="471">
        <f t="shared" si="626"/>
        <v>1591.124916816126</v>
      </c>
      <c r="N5679" s="467">
        <f t="shared" si="624"/>
        <v>0</v>
      </c>
      <c r="O5679" s="475" t="str">
        <f t="shared" si="625"/>
        <v/>
      </c>
    </row>
    <row r="5680" spans="1:15" hidden="1">
      <c r="A5680" s="475">
        <f t="shared" si="620"/>
        <v>43678</v>
      </c>
      <c r="B5680" s="475">
        <v>43702</v>
      </c>
      <c r="C5680" s="467">
        <v>15</v>
      </c>
      <c r="D5680" s="467">
        <v>1108</v>
      </c>
      <c r="E5680" s="467">
        <v>52</v>
      </c>
      <c r="F5680" s="467">
        <v>17</v>
      </c>
      <c r="G5680" s="467">
        <f t="array" ref="G5680">MAX(IF($A$2:$A$8761=A5680,$D$2:$D$8761))</f>
        <v>1656</v>
      </c>
      <c r="H5680" s="467">
        <f t="shared" si="621"/>
        <v>0</v>
      </c>
      <c r="I5680" s="475" t="str">
        <f t="shared" si="622"/>
        <v/>
      </c>
      <c r="J5680" s="471">
        <f>'Potential Projects'!D5681</f>
        <v>7.0517149300404691</v>
      </c>
      <c r="K5680" s="471">
        <f>'Potential Projects'!E5681</f>
        <v>14.585854547409161</v>
      </c>
      <c r="L5680" s="476">
        <f t="shared" si="623"/>
        <v>1017.3624305225504</v>
      </c>
      <c r="M5680" s="471">
        <f t="shared" si="626"/>
        <v>1591.124916816126</v>
      </c>
      <c r="N5680" s="467">
        <f t="shared" si="624"/>
        <v>0</v>
      </c>
      <c r="O5680" s="475" t="str">
        <f t="shared" si="625"/>
        <v/>
      </c>
    </row>
    <row r="5681" spans="1:15" hidden="1">
      <c r="A5681" s="475">
        <f t="shared" si="620"/>
        <v>43678</v>
      </c>
      <c r="B5681" s="475">
        <v>43702</v>
      </c>
      <c r="C5681" s="467">
        <v>16</v>
      </c>
      <c r="D5681" s="467">
        <v>1115</v>
      </c>
      <c r="E5681" s="467">
        <v>50</v>
      </c>
      <c r="F5681" s="467">
        <v>18</v>
      </c>
      <c r="G5681" s="467">
        <f t="array" ref="G5681">MAX(IF($A$2:$A$8761=A5681,$D$2:$D$8761))</f>
        <v>1656</v>
      </c>
      <c r="H5681" s="467">
        <f t="shared" si="621"/>
        <v>0</v>
      </c>
      <c r="I5681" s="475" t="str">
        <f t="shared" si="622"/>
        <v/>
      </c>
      <c r="J5681" s="471">
        <f>'Potential Projects'!D5682</f>
        <v>14.504414972693899</v>
      </c>
      <c r="K5681" s="471">
        <f>'Potential Projects'!E5682</f>
        <v>5.3529444743066001</v>
      </c>
      <c r="L5681" s="476">
        <f t="shared" si="623"/>
        <v>1027.1426405529994</v>
      </c>
      <c r="M5681" s="471">
        <f t="shared" si="626"/>
        <v>1591.124916816126</v>
      </c>
      <c r="N5681" s="467">
        <f t="shared" si="624"/>
        <v>0</v>
      </c>
      <c r="O5681" s="475" t="str">
        <f t="shared" si="625"/>
        <v/>
      </c>
    </row>
    <row r="5682" spans="1:15" hidden="1">
      <c r="A5682" s="475">
        <f t="shared" si="620"/>
        <v>43678</v>
      </c>
      <c r="B5682" s="475">
        <v>43702</v>
      </c>
      <c r="C5682" s="467">
        <v>17</v>
      </c>
      <c r="D5682" s="467">
        <v>1141</v>
      </c>
      <c r="E5682" s="467">
        <v>50</v>
      </c>
      <c r="F5682" s="467">
        <v>19</v>
      </c>
      <c r="G5682" s="467">
        <f t="array" ref="G5682">MAX(IF($A$2:$A$8761=A5682,$D$2:$D$8761))</f>
        <v>1656</v>
      </c>
      <c r="H5682" s="467">
        <f t="shared" si="621"/>
        <v>0</v>
      </c>
      <c r="I5682" s="475" t="str">
        <f t="shared" si="622"/>
        <v/>
      </c>
      <c r="J5682" s="471">
        <f>'Potential Projects'!D5683</f>
        <v>11.715490751492448</v>
      </c>
      <c r="K5682" s="471">
        <f>'Potential Projects'!E5683</f>
        <v>9.6138663728230487</v>
      </c>
      <c r="L5682" s="476">
        <f t="shared" si="623"/>
        <v>1050.6706428756845</v>
      </c>
      <c r="M5682" s="471">
        <f t="shared" si="626"/>
        <v>1591.124916816126</v>
      </c>
      <c r="N5682" s="467">
        <f t="shared" si="624"/>
        <v>0</v>
      </c>
      <c r="O5682" s="475" t="str">
        <f t="shared" si="625"/>
        <v/>
      </c>
    </row>
    <row r="5683" spans="1:15" hidden="1">
      <c r="A5683" s="475">
        <f t="shared" si="620"/>
        <v>43678</v>
      </c>
      <c r="B5683" s="475">
        <v>43702</v>
      </c>
      <c r="C5683" s="467">
        <v>18</v>
      </c>
      <c r="D5683" s="467">
        <v>1169</v>
      </c>
      <c r="E5683" s="467">
        <v>58</v>
      </c>
      <c r="F5683" s="467">
        <v>18</v>
      </c>
      <c r="G5683" s="467">
        <f t="array" ref="G5683">MAX(IF($A$2:$A$8761=A5683,$D$2:$D$8761))</f>
        <v>1656</v>
      </c>
      <c r="H5683" s="467">
        <f t="shared" si="621"/>
        <v>0</v>
      </c>
      <c r="I5683" s="475" t="str">
        <f t="shared" si="622"/>
        <v/>
      </c>
      <c r="J5683" s="471">
        <f>'Potential Projects'!D5684</f>
        <v>16.019646286366459</v>
      </c>
      <c r="K5683" s="471">
        <f>'Potential Projects'!E5684</f>
        <v>31.942442592990755</v>
      </c>
      <c r="L5683" s="476">
        <f t="shared" si="623"/>
        <v>1045.0379111206428</v>
      </c>
      <c r="M5683" s="471">
        <f t="shared" si="626"/>
        <v>1591.124916816126</v>
      </c>
      <c r="N5683" s="467">
        <f t="shared" si="624"/>
        <v>0</v>
      </c>
      <c r="O5683" s="475" t="str">
        <f t="shared" si="625"/>
        <v/>
      </c>
    </row>
    <row r="5684" spans="1:15" hidden="1">
      <c r="A5684" s="475">
        <f t="shared" si="620"/>
        <v>43678</v>
      </c>
      <c r="B5684" s="475">
        <v>43702</v>
      </c>
      <c r="C5684" s="467">
        <v>19</v>
      </c>
      <c r="D5684" s="467">
        <v>1161</v>
      </c>
      <c r="E5684" s="467">
        <v>43</v>
      </c>
      <c r="F5684" s="467">
        <v>6</v>
      </c>
      <c r="G5684" s="467">
        <f t="array" ref="G5684">MAX(IF($A$2:$A$8761=A5684,$D$2:$D$8761))</f>
        <v>1656</v>
      </c>
      <c r="H5684" s="467">
        <f t="shared" si="621"/>
        <v>0</v>
      </c>
      <c r="I5684" s="475" t="str">
        <f t="shared" si="622"/>
        <v/>
      </c>
      <c r="J5684" s="471">
        <f>'Potential Projects'!D5685</f>
        <v>13.657898521835204</v>
      </c>
      <c r="K5684" s="471">
        <f>'Potential Projects'!E5685</f>
        <v>25.960568211137392</v>
      </c>
      <c r="L5684" s="476">
        <f t="shared" si="623"/>
        <v>1072.3815332670274</v>
      </c>
      <c r="M5684" s="471">
        <f t="shared" si="626"/>
        <v>1591.124916816126</v>
      </c>
      <c r="N5684" s="467">
        <f t="shared" si="624"/>
        <v>0</v>
      </c>
      <c r="O5684" s="475" t="str">
        <f t="shared" si="625"/>
        <v/>
      </c>
    </row>
    <row r="5685" spans="1:15" hidden="1">
      <c r="A5685" s="475">
        <f t="shared" si="620"/>
        <v>43678</v>
      </c>
      <c r="B5685" s="475">
        <v>43702</v>
      </c>
      <c r="C5685" s="467">
        <v>20</v>
      </c>
      <c r="D5685" s="467">
        <v>1117</v>
      </c>
      <c r="E5685" s="467">
        <v>41</v>
      </c>
      <c r="F5685" s="467">
        <v>1</v>
      </c>
      <c r="G5685" s="467">
        <f t="array" ref="G5685">MAX(IF($A$2:$A$8761=A5685,$D$2:$D$8761))</f>
        <v>1656</v>
      </c>
      <c r="H5685" s="467">
        <f t="shared" si="621"/>
        <v>0</v>
      </c>
      <c r="I5685" s="475" t="str">
        <f t="shared" si="622"/>
        <v/>
      </c>
      <c r="J5685" s="471">
        <f>'Potential Projects'!D5686</f>
        <v>8.0257773588465877</v>
      </c>
      <c r="K5685" s="471">
        <f>'Potential Projects'!E5686</f>
        <v>10.082434798967965</v>
      </c>
      <c r="L5685" s="476">
        <f t="shared" si="623"/>
        <v>1056.8917878421853</v>
      </c>
      <c r="M5685" s="471">
        <f t="shared" si="626"/>
        <v>1591.124916816126</v>
      </c>
      <c r="N5685" s="467">
        <f t="shared" si="624"/>
        <v>0</v>
      </c>
      <c r="O5685" s="475" t="str">
        <f t="shared" si="625"/>
        <v/>
      </c>
    </row>
    <row r="5686" spans="1:15" hidden="1">
      <c r="A5686" s="475">
        <f t="shared" si="620"/>
        <v>43678</v>
      </c>
      <c r="B5686" s="475">
        <v>43702</v>
      </c>
      <c r="C5686" s="467">
        <v>21</v>
      </c>
      <c r="D5686" s="467">
        <v>1133</v>
      </c>
      <c r="E5686" s="467">
        <v>37</v>
      </c>
      <c r="F5686" s="467">
        <v>0</v>
      </c>
      <c r="G5686" s="467">
        <f t="array" ref="G5686">MAX(IF($A$2:$A$8761=A5686,$D$2:$D$8761))</f>
        <v>1656</v>
      </c>
      <c r="H5686" s="467">
        <f t="shared" si="621"/>
        <v>0</v>
      </c>
      <c r="I5686" s="475" t="str">
        <f t="shared" si="622"/>
        <v/>
      </c>
      <c r="J5686" s="471">
        <f>'Potential Projects'!D5687</f>
        <v>5.9235671197731881</v>
      </c>
      <c r="K5686" s="471">
        <f>'Potential Projects'!E5687</f>
        <v>19.009484680713825</v>
      </c>
      <c r="L5686" s="476">
        <f t="shared" si="623"/>
        <v>1071.066948199513</v>
      </c>
      <c r="M5686" s="471">
        <f t="shared" si="626"/>
        <v>1591.124916816126</v>
      </c>
      <c r="N5686" s="467">
        <f t="shared" si="624"/>
        <v>0</v>
      </c>
      <c r="O5686" s="475" t="str">
        <f t="shared" si="625"/>
        <v/>
      </c>
    </row>
    <row r="5687" spans="1:15" hidden="1">
      <c r="A5687" s="475">
        <f t="shared" si="620"/>
        <v>43678</v>
      </c>
      <c r="B5687" s="475">
        <v>43702</v>
      </c>
      <c r="C5687" s="467">
        <v>22</v>
      </c>
      <c r="D5687" s="467">
        <v>1047</v>
      </c>
      <c r="E5687" s="467">
        <v>36</v>
      </c>
      <c r="F5687" s="467">
        <v>0</v>
      </c>
      <c r="G5687" s="467">
        <f t="array" ref="G5687">MAX(IF($A$2:$A$8761=A5687,$D$2:$D$8761))</f>
        <v>1656</v>
      </c>
      <c r="H5687" s="467">
        <f t="shared" si="621"/>
        <v>0</v>
      </c>
      <c r="I5687" s="475" t="str">
        <f t="shared" si="622"/>
        <v/>
      </c>
      <c r="J5687" s="471">
        <f>'Potential Projects'!D5688</f>
        <v>1.8851010201559173</v>
      </c>
      <c r="K5687" s="471">
        <f>'Potential Projects'!E5688</f>
        <v>19.531246183616425</v>
      </c>
      <c r="L5687" s="476">
        <f t="shared" si="623"/>
        <v>989.58365279622763</v>
      </c>
      <c r="M5687" s="471">
        <f t="shared" si="626"/>
        <v>1591.124916816126</v>
      </c>
      <c r="N5687" s="467">
        <f t="shared" si="624"/>
        <v>0</v>
      </c>
      <c r="O5687" s="475" t="str">
        <f t="shared" si="625"/>
        <v/>
      </c>
    </row>
    <row r="5688" spans="1:15" hidden="1">
      <c r="A5688" s="475">
        <f t="shared" si="620"/>
        <v>43678</v>
      </c>
      <c r="B5688" s="475">
        <v>43702</v>
      </c>
      <c r="C5688" s="467">
        <v>23</v>
      </c>
      <c r="D5688" s="467">
        <v>952</v>
      </c>
      <c r="E5688" s="467">
        <v>37</v>
      </c>
      <c r="F5688" s="467">
        <v>0</v>
      </c>
      <c r="G5688" s="467">
        <f t="array" ref="G5688">MAX(IF($A$2:$A$8761=A5688,$D$2:$D$8761))</f>
        <v>1656</v>
      </c>
      <c r="H5688" s="467">
        <f t="shared" si="621"/>
        <v>0</v>
      </c>
      <c r="I5688" s="475" t="str">
        <f t="shared" si="622"/>
        <v/>
      </c>
      <c r="J5688" s="471">
        <f>'Potential Projects'!D5689</f>
        <v>2.2909938867930144</v>
      </c>
      <c r="K5688" s="471">
        <f>'Potential Projects'!E5689</f>
        <v>20.627962266179317</v>
      </c>
      <c r="L5688" s="476">
        <f t="shared" si="623"/>
        <v>892.08104384702767</v>
      </c>
      <c r="M5688" s="471">
        <f t="shared" si="626"/>
        <v>1591.124916816126</v>
      </c>
      <c r="N5688" s="467">
        <f t="shared" si="624"/>
        <v>0</v>
      </c>
      <c r="O5688" s="475" t="str">
        <f t="shared" si="625"/>
        <v/>
      </c>
    </row>
    <row r="5689" spans="1:15" hidden="1">
      <c r="A5689" s="475">
        <f t="shared" si="620"/>
        <v>43678</v>
      </c>
      <c r="B5689" s="475">
        <v>43702</v>
      </c>
      <c r="C5689" s="467">
        <v>24</v>
      </c>
      <c r="D5689" s="467">
        <v>903</v>
      </c>
      <c r="E5689" s="467">
        <v>33</v>
      </c>
      <c r="F5689" s="467">
        <v>0</v>
      </c>
      <c r="G5689" s="467">
        <f t="array" ref="G5689">MAX(IF($A$2:$A$8761=A5689,$D$2:$D$8761))</f>
        <v>1656</v>
      </c>
      <c r="H5689" s="467">
        <f t="shared" si="621"/>
        <v>0</v>
      </c>
      <c r="I5689" s="475" t="str">
        <f t="shared" si="622"/>
        <v/>
      </c>
      <c r="J5689" s="471">
        <f>'Potential Projects'!D5690</f>
        <v>8.2856510638314997</v>
      </c>
      <c r="K5689" s="471">
        <f>'Potential Projects'!E5690</f>
        <v>36.787706084712966</v>
      </c>
      <c r="L5689" s="476">
        <f t="shared" si="623"/>
        <v>824.92664285145543</v>
      </c>
      <c r="M5689" s="471">
        <f t="shared" si="626"/>
        <v>1591.124916816126</v>
      </c>
      <c r="N5689" s="467">
        <f t="shared" si="624"/>
        <v>0</v>
      </c>
      <c r="O5689" s="475" t="str">
        <f t="shared" si="625"/>
        <v/>
      </c>
    </row>
    <row r="5690" spans="1:15" hidden="1">
      <c r="A5690" s="475">
        <f t="shared" si="620"/>
        <v>43678</v>
      </c>
      <c r="B5690" s="475">
        <v>43703</v>
      </c>
      <c r="C5690" s="467">
        <v>1</v>
      </c>
      <c r="D5690" s="467">
        <v>815</v>
      </c>
      <c r="E5690" s="467">
        <v>5</v>
      </c>
      <c r="F5690" s="467">
        <v>0</v>
      </c>
      <c r="G5690" s="467">
        <f t="array" ref="G5690">MAX(IF($A$2:$A$8761=A5690,$D$2:$D$8761))</f>
        <v>1656</v>
      </c>
      <c r="H5690" s="467">
        <f t="shared" si="621"/>
        <v>0</v>
      </c>
      <c r="I5690" s="475" t="str">
        <f t="shared" si="622"/>
        <v/>
      </c>
      <c r="J5690" s="471">
        <f>'Potential Projects'!D5691</f>
        <v>15.766170362802159</v>
      </c>
      <c r="K5690" s="471">
        <f>'Potential Projects'!E5691</f>
        <v>43.935916899591483</v>
      </c>
      <c r="L5690" s="476">
        <f t="shared" si="623"/>
        <v>750.29791273760634</v>
      </c>
      <c r="M5690" s="471">
        <f t="shared" si="626"/>
        <v>1591.124916816126</v>
      </c>
      <c r="N5690" s="467">
        <f t="shared" si="624"/>
        <v>0</v>
      </c>
      <c r="O5690" s="475" t="str">
        <f t="shared" si="625"/>
        <v/>
      </c>
    </row>
    <row r="5691" spans="1:15" hidden="1">
      <c r="A5691" s="475">
        <f t="shared" si="620"/>
        <v>43678</v>
      </c>
      <c r="B5691" s="475">
        <v>43703</v>
      </c>
      <c r="C5691" s="467">
        <v>2</v>
      </c>
      <c r="D5691" s="467">
        <v>801</v>
      </c>
      <c r="E5691" s="467">
        <v>0</v>
      </c>
      <c r="F5691" s="467">
        <v>0</v>
      </c>
      <c r="G5691" s="467">
        <f t="array" ref="G5691">MAX(IF($A$2:$A$8761=A5691,$D$2:$D$8761))</f>
        <v>1656</v>
      </c>
      <c r="H5691" s="467">
        <f t="shared" si="621"/>
        <v>0</v>
      </c>
      <c r="I5691" s="475" t="str">
        <f t="shared" si="622"/>
        <v/>
      </c>
      <c r="J5691" s="471">
        <f>'Potential Projects'!D5692</f>
        <v>8.6903935016530003</v>
      </c>
      <c r="K5691" s="471">
        <f>'Potential Projects'!E5692</f>
        <v>29.005871855514943</v>
      </c>
      <c r="L5691" s="476">
        <f t="shared" si="623"/>
        <v>763.30373464283207</v>
      </c>
      <c r="M5691" s="471">
        <f t="shared" si="626"/>
        <v>1591.124916816126</v>
      </c>
      <c r="N5691" s="467">
        <f t="shared" si="624"/>
        <v>0</v>
      </c>
      <c r="O5691" s="475" t="str">
        <f t="shared" si="625"/>
        <v/>
      </c>
    </row>
    <row r="5692" spans="1:15" hidden="1">
      <c r="A5692" s="475">
        <f t="shared" si="620"/>
        <v>43678</v>
      </c>
      <c r="B5692" s="475">
        <v>43703</v>
      </c>
      <c r="C5692" s="467">
        <v>3</v>
      </c>
      <c r="D5692" s="467">
        <v>798</v>
      </c>
      <c r="E5692" s="467">
        <v>0</v>
      </c>
      <c r="F5692" s="467">
        <v>0</v>
      </c>
      <c r="G5692" s="467">
        <f t="array" ref="G5692">MAX(IF($A$2:$A$8761=A5692,$D$2:$D$8761))</f>
        <v>1656</v>
      </c>
      <c r="H5692" s="467">
        <f t="shared" si="621"/>
        <v>0</v>
      </c>
      <c r="I5692" s="475" t="str">
        <f t="shared" si="622"/>
        <v/>
      </c>
      <c r="J5692" s="471">
        <f>'Potential Projects'!D5693</f>
        <v>5.9799816748724544</v>
      </c>
      <c r="K5692" s="471">
        <f>'Potential Projects'!E5693</f>
        <v>43.417284401204036</v>
      </c>
      <c r="L5692" s="476">
        <f t="shared" si="623"/>
        <v>748.60273392392355</v>
      </c>
      <c r="M5692" s="471">
        <f t="shared" si="626"/>
        <v>1591.124916816126</v>
      </c>
      <c r="N5692" s="467">
        <f t="shared" si="624"/>
        <v>0</v>
      </c>
      <c r="O5692" s="475" t="str">
        <f t="shared" si="625"/>
        <v/>
      </c>
    </row>
    <row r="5693" spans="1:15" hidden="1">
      <c r="A5693" s="475">
        <f t="shared" si="620"/>
        <v>43678</v>
      </c>
      <c r="B5693" s="475">
        <v>43703</v>
      </c>
      <c r="C5693" s="467">
        <v>4</v>
      </c>
      <c r="D5693" s="467">
        <v>770</v>
      </c>
      <c r="E5693" s="467">
        <v>1</v>
      </c>
      <c r="F5693" s="467">
        <v>0</v>
      </c>
      <c r="G5693" s="467">
        <f t="array" ref="G5693">MAX(IF($A$2:$A$8761=A5693,$D$2:$D$8761))</f>
        <v>1656</v>
      </c>
      <c r="H5693" s="467">
        <f t="shared" si="621"/>
        <v>0</v>
      </c>
      <c r="I5693" s="475" t="str">
        <f t="shared" si="622"/>
        <v/>
      </c>
      <c r="J5693" s="471">
        <f>'Potential Projects'!D5694</f>
        <v>31.645068956350535</v>
      </c>
      <c r="K5693" s="471">
        <f>'Potential Projects'!E5694</f>
        <v>59.311845087078048</v>
      </c>
      <c r="L5693" s="476">
        <f t="shared" si="623"/>
        <v>678.04308595657142</v>
      </c>
      <c r="M5693" s="471">
        <f t="shared" si="626"/>
        <v>1591.124916816126</v>
      </c>
      <c r="N5693" s="467">
        <f t="shared" si="624"/>
        <v>0</v>
      </c>
      <c r="O5693" s="475" t="str">
        <f t="shared" si="625"/>
        <v/>
      </c>
    </row>
    <row r="5694" spans="1:15" hidden="1">
      <c r="A5694" s="475">
        <f t="shared" si="620"/>
        <v>43678</v>
      </c>
      <c r="B5694" s="475">
        <v>43703</v>
      </c>
      <c r="C5694" s="467">
        <v>5</v>
      </c>
      <c r="D5694" s="467">
        <v>797</v>
      </c>
      <c r="E5694" s="467">
        <v>5</v>
      </c>
      <c r="F5694" s="467">
        <v>0</v>
      </c>
      <c r="G5694" s="467">
        <f t="array" ref="G5694">MAX(IF($A$2:$A$8761=A5694,$D$2:$D$8761))</f>
        <v>1656</v>
      </c>
      <c r="H5694" s="467">
        <f t="shared" si="621"/>
        <v>0</v>
      </c>
      <c r="I5694" s="475" t="str">
        <f t="shared" si="622"/>
        <v/>
      </c>
      <c r="J5694" s="471">
        <f>'Potential Projects'!D5695</f>
        <v>76.956974347211087</v>
      </c>
      <c r="K5694" s="471">
        <f>'Potential Projects'!E5695</f>
        <v>17.926849118469146</v>
      </c>
      <c r="L5694" s="476">
        <f t="shared" si="623"/>
        <v>697.11617653431972</v>
      </c>
      <c r="M5694" s="471">
        <f t="shared" si="626"/>
        <v>1591.124916816126</v>
      </c>
      <c r="N5694" s="467">
        <f t="shared" si="624"/>
        <v>0</v>
      </c>
      <c r="O5694" s="475" t="str">
        <f t="shared" si="625"/>
        <v/>
      </c>
    </row>
    <row r="5695" spans="1:15" hidden="1">
      <c r="A5695" s="475">
        <f t="shared" si="620"/>
        <v>43678</v>
      </c>
      <c r="B5695" s="475">
        <v>43703</v>
      </c>
      <c r="C5695" s="467">
        <v>6</v>
      </c>
      <c r="D5695" s="467">
        <v>876</v>
      </c>
      <c r="E5695" s="467">
        <v>12</v>
      </c>
      <c r="F5695" s="467">
        <v>0</v>
      </c>
      <c r="G5695" s="467">
        <f t="array" ref="G5695">MAX(IF($A$2:$A$8761=A5695,$D$2:$D$8761))</f>
        <v>1656</v>
      </c>
      <c r="H5695" s="467">
        <f t="shared" si="621"/>
        <v>0</v>
      </c>
      <c r="I5695" s="475" t="str">
        <f t="shared" si="622"/>
        <v/>
      </c>
      <c r="J5695" s="471">
        <f>'Potential Projects'!D5696</f>
        <v>80.546920556730072</v>
      </c>
      <c r="K5695" s="471">
        <f>'Potential Projects'!E5696</f>
        <v>41.070531014835517</v>
      </c>
      <c r="L5695" s="476">
        <f t="shared" si="623"/>
        <v>742.38254842843435</v>
      </c>
      <c r="M5695" s="471">
        <f t="shared" si="626"/>
        <v>1591.124916816126</v>
      </c>
      <c r="N5695" s="467">
        <f t="shared" si="624"/>
        <v>0</v>
      </c>
      <c r="O5695" s="475" t="str">
        <f t="shared" si="625"/>
        <v/>
      </c>
    </row>
    <row r="5696" spans="1:15" hidden="1">
      <c r="A5696" s="475">
        <f t="shared" si="620"/>
        <v>43678</v>
      </c>
      <c r="B5696" s="475">
        <v>43703</v>
      </c>
      <c r="C5696" s="467">
        <v>7</v>
      </c>
      <c r="D5696" s="467">
        <v>963</v>
      </c>
      <c r="E5696" s="467">
        <v>6</v>
      </c>
      <c r="F5696" s="467">
        <v>1</v>
      </c>
      <c r="G5696" s="467">
        <f t="array" ref="G5696">MAX(IF($A$2:$A$8761=A5696,$D$2:$D$8761))</f>
        <v>1656</v>
      </c>
      <c r="H5696" s="467">
        <f t="shared" si="621"/>
        <v>0</v>
      </c>
      <c r="I5696" s="475" t="str">
        <f t="shared" si="622"/>
        <v/>
      </c>
      <c r="J5696" s="471">
        <f>'Potential Projects'!D5697</f>
        <v>31.593035219860674</v>
      </c>
      <c r="K5696" s="471">
        <f>'Potential Projects'!E5697</f>
        <v>49.080000322511289</v>
      </c>
      <c r="L5696" s="476">
        <f t="shared" si="623"/>
        <v>875.32696445762804</v>
      </c>
      <c r="M5696" s="471">
        <f t="shared" si="626"/>
        <v>1591.124916816126</v>
      </c>
      <c r="N5696" s="467">
        <f t="shared" si="624"/>
        <v>0</v>
      </c>
      <c r="O5696" s="475" t="str">
        <f t="shared" si="625"/>
        <v/>
      </c>
    </row>
    <row r="5697" spans="1:15" hidden="1">
      <c r="A5697" s="475">
        <f t="shared" si="620"/>
        <v>43678</v>
      </c>
      <c r="B5697" s="475">
        <v>43703</v>
      </c>
      <c r="C5697" s="467">
        <v>8</v>
      </c>
      <c r="D5697" s="467">
        <v>1050</v>
      </c>
      <c r="E5697" s="467">
        <v>3</v>
      </c>
      <c r="F5697" s="467">
        <v>14</v>
      </c>
      <c r="G5697" s="467">
        <f t="array" ref="G5697">MAX(IF($A$2:$A$8761=A5697,$D$2:$D$8761))</f>
        <v>1656</v>
      </c>
      <c r="H5697" s="467">
        <f t="shared" si="621"/>
        <v>0</v>
      </c>
      <c r="I5697" s="475" t="str">
        <f t="shared" si="622"/>
        <v/>
      </c>
      <c r="J5697" s="471">
        <f>'Potential Projects'!D5698</f>
        <v>4.9106317253995329</v>
      </c>
      <c r="K5697" s="471">
        <f>'Potential Projects'!E5698</f>
        <v>57.644085680498819</v>
      </c>
      <c r="L5697" s="476">
        <f t="shared" si="623"/>
        <v>970.44528259410163</v>
      </c>
      <c r="M5697" s="471">
        <f t="shared" si="626"/>
        <v>1591.124916816126</v>
      </c>
      <c r="N5697" s="467">
        <f t="shared" si="624"/>
        <v>0</v>
      </c>
      <c r="O5697" s="475" t="str">
        <f t="shared" si="625"/>
        <v/>
      </c>
    </row>
    <row r="5698" spans="1:15" hidden="1">
      <c r="A5698" s="475">
        <f t="shared" ref="A5698:A5761" si="627">DATE(YEAR(B5698),MONTH(B5698),1)</f>
        <v>43678</v>
      </c>
      <c r="B5698" s="475">
        <v>43703</v>
      </c>
      <c r="C5698" s="467">
        <v>9</v>
      </c>
      <c r="D5698" s="467">
        <v>1063</v>
      </c>
      <c r="E5698" s="467">
        <v>0</v>
      </c>
      <c r="F5698" s="467">
        <v>19</v>
      </c>
      <c r="G5698" s="467">
        <f t="array" ref="G5698">MAX(IF($A$2:$A$8761=A5698,$D$2:$D$8761))</f>
        <v>1656</v>
      </c>
      <c r="H5698" s="467">
        <f t="shared" ref="H5698:H5761" si="628">IF(G5698=D5698,1,0)</f>
        <v>0</v>
      </c>
      <c r="I5698" s="475" t="str">
        <f t="shared" ref="I5698:I5761" si="629">IF(D5698=G5698,B5698,"")</f>
        <v/>
      </c>
      <c r="J5698" s="471">
        <f>'Potential Projects'!D5699</f>
        <v>1.1203691252222412</v>
      </c>
      <c r="K5698" s="471">
        <f>'Potential Projects'!E5699</f>
        <v>37.929010481616864</v>
      </c>
      <c r="L5698" s="476">
        <f t="shared" ref="L5698:L5761" si="630">D5698-E5698-F5698-J5698-K5698</f>
        <v>1004.950620393161</v>
      </c>
      <c r="M5698" s="471">
        <f t="shared" si="626"/>
        <v>1591.124916816126</v>
      </c>
      <c r="N5698" s="467">
        <f t="shared" ref="N5698:N5761" si="631">IF(M5698=L5698,1,0)</f>
        <v>0</v>
      </c>
      <c r="O5698" s="475" t="str">
        <f t="shared" ref="O5698:O5761" si="632">IF(L5698=M5698,B5698,"")</f>
        <v/>
      </c>
    </row>
    <row r="5699" spans="1:15" hidden="1">
      <c r="A5699" s="475">
        <f t="shared" si="627"/>
        <v>43678</v>
      </c>
      <c r="B5699" s="475">
        <v>43703</v>
      </c>
      <c r="C5699" s="467">
        <v>10</v>
      </c>
      <c r="D5699" s="467">
        <v>1113</v>
      </c>
      <c r="E5699" s="467">
        <v>0</v>
      </c>
      <c r="F5699" s="467">
        <v>19</v>
      </c>
      <c r="G5699" s="467">
        <f t="array" ref="G5699">MAX(IF($A$2:$A$8761=A5699,$D$2:$D$8761))</f>
        <v>1656</v>
      </c>
      <c r="H5699" s="467">
        <f t="shared" si="628"/>
        <v>0</v>
      </c>
      <c r="I5699" s="475" t="str">
        <f t="shared" si="629"/>
        <v/>
      </c>
      <c r="J5699" s="471">
        <f>'Potential Projects'!D5700</f>
        <v>2.0490616345344375</v>
      </c>
      <c r="K5699" s="471">
        <f>'Potential Projects'!E5700</f>
        <v>49.477383895936356</v>
      </c>
      <c r="L5699" s="476">
        <f t="shared" si="630"/>
        <v>1042.4735544695293</v>
      </c>
      <c r="M5699" s="471">
        <f t="shared" si="626"/>
        <v>1591.124916816126</v>
      </c>
      <c r="N5699" s="467">
        <f t="shared" si="631"/>
        <v>0</v>
      </c>
      <c r="O5699" s="475" t="str">
        <f t="shared" si="632"/>
        <v/>
      </c>
    </row>
    <row r="5700" spans="1:15" hidden="1">
      <c r="A5700" s="475">
        <f t="shared" si="627"/>
        <v>43678</v>
      </c>
      <c r="B5700" s="475">
        <v>43703</v>
      </c>
      <c r="C5700" s="467">
        <v>11</v>
      </c>
      <c r="D5700" s="467">
        <v>1158</v>
      </c>
      <c r="E5700" s="467">
        <v>0</v>
      </c>
      <c r="F5700" s="467">
        <v>19</v>
      </c>
      <c r="G5700" s="467">
        <f t="array" ref="G5700">MAX(IF($A$2:$A$8761=A5700,$D$2:$D$8761))</f>
        <v>1656</v>
      </c>
      <c r="H5700" s="467">
        <f t="shared" si="628"/>
        <v>0</v>
      </c>
      <c r="I5700" s="475" t="str">
        <f t="shared" si="629"/>
        <v/>
      </c>
      <c r="J5700" s="471">
        <f>'Potential Projects'!D5701</f>
        <v>2.8735711907369268</v>
      </c>
      <c r="K5700" s="471">
        <f>'Potential Projects'!E5701</f>
        <v>52.032998333691673</v>
      </c>
      <c r="L5700" s="476">
        <f t="shared" si="630"/>
        <v>1084.0934304755713</v>
      </c>
      <c r="M5700" s="471">
        <f t="shared" si="626"/>
        <v>1591.124916816126</v>
      </c>
      <c r="N5700" s="467">
        <f t="shared" si="631"/>
        <v>0</v>
      </c>
      <c r="O5700" s="475" t="str">
        <f t="shared" si="632"/>
        <v/>
      </c>
    </row>
    <row r="5701" spans="1:15" hidden="1">
      <c r="A5701" s="475">
        <f t="shared" si="627"/>
        <v>43678</v>
      </c>
      <c r="B5701" s="475">
        <v>43703</v>
      </c>
      <c r="C5701" s="467">
        <v>12</v>
      </c>
      <c r="D5701" s="467">
        <v>1173</v>
      </c>
      <c r="E5701" s="467">
        <v>0</v>
      </c>
      <c r="F5701" s="467">
        <v>19</v>
      </c>
      <c r="G5701" s="467">
        <f t="array" ref="G5701">MAX(IF($A$2:$A$8761=A5701,$D$2:$D$8761))</f>
        <v>1656</v>
      </c>
      <c r="H5701" s="467">
        <f t="shared" si="628"/>
        <v>0</v>
      </c>
      <c r="I5701" s="475" t="str">
        <f t="shared" si="629"/>
        <v/>
      </c>
      <c r="J5701" s="471">
        <f>'Potential Projects'!D5702</f>
        <v>5.578098251426777</v>
      </c>
      <c r="K5701" s="471">
        <f>'Potential Projects'!E5702</f>
        <v>32.330439152870348</v>
      </c>
      <c r="L5701" s="476">
        <f t="shared" si="630"/>
        <v>1116.0914625957028</v>
      </c>
      <c r="M5701" s="471">
        <f t="shared" si="626"/>
        <v>1591.124916816126</v>
      </c>
      <c r="N5701" s="467">
        <f t="shared" si="631"/>
        <v>0</v>
      </c>
      <c r="O5701" s="475" t="str">
        <f t="shared" si="632"/>
        <v/>
      </c>
    </row>
    <row r="5702" spans="1:15" hidden="1">
      <c r="A5702" s="475">
        <f t="shared" si="627"/>
        <v>43678</v>
      </c>
      <c r="B5702" s="475">
        <v>43703</v>
      </c>
      <c r="C5702" s="467">
        <v>13</v>
      </c>
      <c r="D5702" s="467">
        <v>1216</v>
      </c>
      <c r="E5702" s="467">
        <v>2</v>
      </c>
      <c r="F5702" s="467">
        <v>19</v>
      </c>
      <c r="G5702" s="467">
        <f t="array" ref="G5702">MAX(IF($A$2:$A$8761=A5702,$D$2:$D$8761))</f>
        <v>1656</v>
      </c>
      <c r="H5702" s="467">
        <f t="shared" si="628"/>
        <v>0</v>
      </c>
      <c r="I5702" s="475" t="str">
        <f t="shared" si="629"/>
        <v/>
      </c>
      <c r="J5702" s="471">
        <f>'Potential Projects'!D5703</f>
        <v>12.821960839816384</v>
      </c>
      <c r="K5702" s="471">
        <f>'Potential Projects'!E5703</f>
        <v>37.86017238228338</v>
      </c>
      <c r="L5702" s="476">
        <f t="shared" si="630"/>
        <v>1144.3178667779002</v>
      </c>
      <c r="M5702" s="471">
        <f t="shared" si="626"/>
        <v>1591.124916816126</v>
      </c>
      <c r="N5702" s="467">
        <f t="shared" si="631"/>
        <v>0</v>
      </c>
      <c r="O5702" s="475" t="str">
        <f t="shared" si="632"/>
        <v/>
      </c>
    </row>
    <row r="5703" spans="1:15" hidden="1">
      <c r="A5703" s="475">
        <f t="shared" si="627"/>
        <v>43678</v>
      </c>
      <c r="B5703" s="475">
        <v>43703</v>
      </c>
      <c r="C5703" s="467">
        <v>14</v>
      </c>
      <c r="D5703" s="467">
        <v>1227</v>
      </c>
      <c r="E5703" s="467">
        <v>4</v>
      </c>
      <c r="F5703" s="467">
        <v>19</v>
      </c>
      <c r="G5703" s="467">
        <f t="array" ref="G5703">MAX(IF($A$2:$A$8761=A5703,$D$2:$D$8761))</f>
        <v>1656</v>
      </c>
      <c r="H5703" s="467">
        <f t="shared" si="628"/>
        <v>0</v>
      </c>
      <c r="I5703" s="475" t="str">
        <f t="shared" si="629"/>
        <v/>
      </c>
      <c r="J5703" s="471">
        <f>'Potential Projects'!D5704</f>
        <v>8.1640595534512155</v>
      </c>
      <c r="K5703" s="471">
        <f>'Potential Projects'!E5704</f>
        <v>42.222004676413668</v>
      </c>
      <c r="L5703" s="476">
        <f t="shared" si="630"/>
        <v>1153.6139357701352</v>
      </c>
      <c r="M5703" s="471">
        <f t="shared" si="626"/>
        <v>1591.124916816126</v>
      </c>
      <c r="N5703" s="467">
        <f t="shared" si="631"/>
        <v>0</v>
      </c>
      <c r="O5703" s="475" t="str">
        <f t="shared" si="632"/>
        <v/>
      </c>
    </row>
    <row r="5704" spans="1:15" hidden="1">
      <c r="A5704" s="475">
        <f t="shared" si="627"/>
        <v>43678</v>
      </c>
      <c r="B5704" s="475">
        <v>43703</v>
      </c>
      <c r="C5704" s="467">
        <v>15</v>
      </c>
      <c r="D5704" s="467">
        <v>1258</v>
      </c>
      <c r="E5704" s="467">
        <v>3</v>
      </c>
      <c r="F5704" s="467">
        <v>19</v>
      </c>
      <c r="G5704" s="467">
        <f t="array" ref="G5704">MAX(IF($A$2:$A$8761=A5704,$D$2:$D$8761))</f>
        <v>1656</v>
      </c>
      <c r="H5704" s="467">
        <f t="shared" si="628"/>
        <v>0</v>
      </c>
      <c r="I5704" s="475" t="str">
        <f t="shared" si="629"/>
        <v/>
      </c>
      <c r="J5704" s="471">
        <f>'Potential Projects'!D5705</f>
        <v>9.0568309860202429</v>
      </c>
      <c r="K5704" s="471">
        <f>'Potential Projects'!E5705</f>
        <v>62.91332928402494</v>
      </c>
      <c r="L5704" s="476">
        <f t="shared" si="630"/>
        <v>1164.0298397299548</v>
      </c>
      <c r="M5704" s="471">
        <f t="shared" si="626"/>
        <v>1591.124916816126</v>
      </c>
      <c r="N5704" s="467">
        <f t="shared" si="631"/>
        <v>0</v>
      </c>
      <c r="O5704" s="475" t="str">
        <f t="shared" si="632"/>
        <v/>
      </c>
    </row>
    <row r="5705" spans="1:15" hidden="1">
      <c r="A5705" s="475">
        <f t="shared" si="627"/>
        <v>43678</v>
      </c>
      <c r="B5705" s="475">
        <v>43703</v>
      </c>
      <c r="C5705" s="467">
        <v>16</v>
      </c>
      <c r="D5705" s="467">
        <v>1248</v>
      </c>
      <c r="E5705" s="467">
        <v>4</v>
      </c>
      <c r="F5705" s="467">
        <v>19</v>
      </c>
      <c r="G5705" s="467">
        <f t="array" ref="G5705">MAX(IF($A$2:$A$8761=A5705,$D$2:$D$8761))</f>
        <v>1656</v>
      </c>
      <c r="H5705" s="467">
        <f t="shared" si="628"/>
        <v>0</v>
      </c>
      <c r="I5705" s="475" t="str">
        <f t="shared" si="629"/>
        <v/>
      </c>
      <c r="J5705" s="471">
        <f>'Potential Projects'!D5706</f>
        <v>24.157751145814732</v>
      </c>
      <c r="K5705" s="471">
        <f>'Potential Projects'!E5706</f>
        <v>82.491510535368747</v>
      </c>
      <c r="L5705" s="476">
        <f t="shared" si="630"/>
        <v>1118.3507383188166</v>
      </c>
      <c r="M5705" s="471">
        <f t="shared" si="626"/>
        <v>1591.124916816126</v>
      </c>
      <c r="N5705" s="467">
        <f t="shared" si="631"/>
        <v>0</v>
      </c>
      <c r="O5705" s="475" t="str">
        <f t="shared" si="632"/>
        <v/>
      </c>
    </row>
    <row r="5706" spans="1:15" hidden="1">
      <c r="A5706" s="475">
        <f t="shared" si="627"/>
        <v>43678</v>
      </c>
      <c r="B5706" s="475">
        <v>43703</v>
      </c>
      <c r="C5706" s="467">
        <v>17</v>
      </c>
      <c r="D5706" s="467">
        <v>1285</v>
      </c>
      <c r="E5706" s="467">
        <v>5</v>
      </c>
      <c r="F5706" s="467">
        <v>19</v>
      </c>
      <c r="G5706" s="467">
        <f t="array" ref="G5706">MAX(IF($A$2:$A$8761=A5706,$D$2:$D$8761))</f>
        <v>1656</v>
      </c>
      <c r="H5706" s="467">
        <f t="shared" si="628"/>
        <v>0</v>
      </c>
      <c r="I5706" s="475" t="str">
        <f t="shared" si="629"/>
        <v/>
      </c>
      <c r="J5706" s="471">
        <f>'Potential Projects'!D5707</f>
        <v>30.91653495090242</v>
      </c>
      <c r="K5706" s="471">
        <f>'Potential Projects'!E5707</f>
        <v>76.963341808213286</v>
      </c>
      <c r="L5706" s="476">
        <f t="shared" si="630"/>
        <v>1153.1201232408844</v>
      </c>
      <c r="M5706" s="471">
        <f t="shared" si="626"/>
        <v>1591.124916816126</v>
      </c>
      <c r="N5706" s="467">
        <f t="shared" si="631"/>
        <v>0</v>
      </c>
      <c r="O5706" s="475" t="str">
        <f t="shared" si="632"/>
        <v/>
      </c>
    </row>
    <row r="5707" spans="1:15" hidden="1">
      <c r="A5707" s="475">
        <f t="shared" si="627"/>
        <v>43678</v>
      </c>
      <c r="B5707" s="475">
        <v>43703</v>
      </c>
      <c r="C5707" s="467">
        <v>18</v>
      </c>
      <c r="D5707" s="467">
        <v>1275</v>
      </c>
      <c r="E5707" s="467">
        <v>4</v>
      </c>
      <c r="F5707" s="467">
        <v>18</v>
      </c>
      <c r="G5707" s="467">
        <f t="array" ref="G5707">MAX(IF($A$2:$A$8761=A5707,$D$2:$D$8761))</f>
        <v>1656</v>
      </c>
      <c r="H5707" s="467">
        <f t="shared" si="628"/>
        <v>0</v>
      </c>
      <c r="I5707" s="475" t="str">
        <f t="shared" si="629"/>
        <v/>
      </c>
      <c r="J5707" s="471">
        <f>'Potential Projects'!D5708</f>
        <v>29.028605465874307</v>
      </c>
      <c r="K5707" s="471">
        <f>'Potential Projects'!E5708</f>
        <v>75.625692377983228</v>
      </c>
      <c r="L5707" s="476">
        <f t="shared" si="630"/>
        <v>1148.3457021561426</v>
      </c>
      <c r="M5707" s="471">
        <f t="shared" si="626"/>
        <v>1591.124916816126</v>
      </c>
      <c r="N5707" s="467">
        <f t="shared" si="631"/>
        <v>0</v>
      </c>
      <c r="O5707" s="475" t="str">
        <f t="shared" si="632"/>
        <v/>
      </c>
    </row>
    <row r="5708" spans="1:15" hidden="1">
      <c r="A5708" s="475">
        <f t="shared" si="627"/>
        <v>43678</v>
      </c>
      <c r="B5708" s="475">
        <v>43703</v>
      </c>
      <c r="C5708" s="467">
        <v>19</v>
      </c>
      <c r="D5708" s="467">
        <v>1260</v>
      </c>
      <c r="E5708" s="467">
        <v>4</v>
      </c>
      <c r="F5708" s="467">
        <v>5</v>
      </c>
      <c r="G5708" s="467">
        <f t="array" ref="G5708">MAX(IF($A$2:$A$8761=A5708,$D$2:$D$8761))</f>
        <v>1656</v>
      </c>
      <c r="H5708" s="467">
        <f t="shared" si="628"/>
        <v>0</v>
      </c>
      <c r="I5708" s="475" t="str">
        <f t="shared" si="629"/>
        <v/>
      </c>
      <c r="J5708" s="471">
        <f>'Potential Projects'!D5709</f>
        <v>29.895250986536489</v>
      </c>
      <c r="K5708" s="471">
        <f>'Potential Projects'!E5709</f>
        <v>73.546468877660729</v>
      </c>
      <c r="L5708" s="476">
        <f t="shared" si="630"/>
        <v>1147.5582801358028</v>
      </c>
      <c r="M5708" s="471">
        <f t="shared" si="626"/>
        <v>1591.124916816126</v>
      </c>
      <c r="N5708" s="467">
        <f t="shared" si="631"/>
        <v>0</v>
      </c>
      <c r="O5708" s="475" t="str">
        <f t="shared" si="632"/>
        <v/>
      </c>
    </row>
    <row r="5709" spans="1:15" hidden="1">
      <c r="A5709" s="475">
        <f t="shared" si="627"/>
        <v>43678</v>
      </c>
      <c r="B5709" s="475">
        <v>43703</v>
      </c>
      <c r="C5709" s="467">
        <v>20</v>
      </c>
      <c r="D5709" s="467">
        <v>1232</v>
      </c>
      <c r="E5709" s="467">
        <v>2</v>
      </c>
      <c r="F5709" s="467">
        <v>1</v>
      </c>
      <c r="G5709" s="467">
        <f t="array" ref="G5709">MAX(IF($A$2:$A$8761=A5709,$D$2:$D$8761))</f>
        <v>1656</v>
      </c>
      <c r="H5709" s="467">
        <f t="shared" si="628"/>
        <v>0</v>
      </c>
      <c r="I5709" s="475" t="str">
        <f t="shared" si="629"/>
        <v/>
      </c>
      <c r="J5709" s="471">
        <f>'Potential Projects'!D5710</f>
        <v>26.659622155754786</v>
      </c>
      <c r="K5709" s="471">
        <f>'Potential Projects'!E5710</f>
        <v>87.522949795742861</v>
      </c>
      <c r="L5709" s="476">
        <f t="shared" si="630"/>
        <v>1114.8174280485025</v>
      </c>
      <c r="M5709" s="471">
        <f t="shared" si="626"/>
        <v>1591.124916816126</v>
      </c>
      <c r="N5709" s="467">
        <f t="shared" si="631"/>
        <v>0</v>
      </c>
      <c r="O5709" s="475" t="str">
        <f t="shared" si="632"/>
        <v/>
      </c>
    </row>
    <row r="5710" spans="1:15" hidden="1">
      <c r="A5710" s="475">
        <f t="shared" si="627"/>
        <v>43678</v>
      </c>
      <c r="B5710" s="475">
        <v>43703</v>
      </c>
      <c r="C5710" s="467">
        <v>21</v>
      </c>
      <c r="D5710" s="467">
        <v>1193</v>
      </c>
      <c r="E5710" s="467">
        <v>0</v>
      </c>
      <c r="F5710" s="467">
        <v>0</v>
      </c>
      <c r="G5710" s="467">
        <f t="array" ref="G5710">MAX(IF($A$2:$A$8761=A5710,$D$2:$D$8761))</f>
        <v>1656</v>
      </c>
      <c r="H5710" s="467">
        <f t="shared" si="628"/>
        <v>0</v>
      </c>
      <c r="I5710" s="475" t="str">
        <f t="shared" si="629"/>
        <v/>
      </c>
      <c r="J5710" s="471">
        <f>'Potential Projects'!D5711</f>
        <v>76.520214032410166</v>
      </c>
      <c r="K5710" s="471">
        <f>'Potential Projects'!E5711</f>
        <v>68.526763384218441</v>
      </c>
      <c r="L5710" s="476">
        <f t="shared" si="630"/>
        <v>1047.9530225833714</v>
      </c>
      <c r="M5710" s="471">
        <f t="shared" si="626"/>
        <v>1591.124916816126</v>
      </c>
      <c r="N5710" s="467">
        <f t="shared" si="631"/>
        <v>0</v>
      </c>
      <c r="O5710" s="475" t="str">
        <f t="shared" si="632"/>
        <v/>
      </c>
    </row>
    <row r="5711" spans="1:15" hidden="1">
      <c r="A5711" s="475">
        <f t="shared" si="627"/>
        <v>43678</v>
      </c>
      <c r="B5711" s="475">
        <v>43703</v>
      </c>
      <c r="C5711" s="467">
        <v>22</v>
      </c>
      <c r="D5711" s="467">
        <v>1090</v>
      </c>
      <c r="E5711" s="467">
        <v>0</v>
      </c>
      <c r="F5711" s="467">
        <v>0</v>
      </c>
      <c r="G5711" s="467">
        <f t="array" ref="G5711">MAX(IF($A$2:$A$8761=A5711,$D$2:$D$8761))</f>
        <v>1656</v>
      </c>
      <c r="H5711" s="467">
        <f t="shared" si="628"/>
        <v>0</v>
      </c>
      <c r="I5711" s="475" t="str">
        <f t="shared" si="629"/>
        <v/>
      </c>
      <c r="J5711" s="471">
        <f>'Potential Projects'!D5712</f>
        <v>116.77108771611663</v>
      </c>
      <c r="K5711" s="471">
        <f>'Potential Projects'!E5712</f>
        <v>61.017934798967964</v>
      </c>
      <c r="L5711" s="476">
        <f t="shared" si="630"/>
        <v>912.21097748491536</v>
      </c>
      <c r="M5711" s="471">
        <f t="shared" si="626"/>
        <v>1591.124916816126</v>
      </c>
      <c r="N5711" s="467">
        <f t="shared" si="631"/>
        <v>0</v>
      </c>
      <c r="O5711" s="475" t="str">
        <f t="shared" si="632"/>
        <v/>
      </c>
    </row>
    <row r="5712" spans="1:15" hidden="1">
      <c r="A5712" s="475">
        <f t="shared" si="627"/>
        <v>43678</v>
      </c>
      <c r="B5712" s="475">
        <v>43703</v>
      </c>
      <c r="C5712" s="467">
        <v>23</v>
      </c>
      <c r="D5712" s="467">
        <v>981</v>
      </c>
      <c r="E5712" s="467">
        <v>0</v>
      </c>
      <c r="F5712" s="467">
        <v>0</v>
      </c>
      <c r="G5712" s="467">
        <f t="array" ref="G5712">MAX(IF($A$2:$A$8761=A5712,$D$2:$D$8761))</f>
        <v>1656</v>
      </c>
      <c r="H5712" s="467">
        <f t="shared" si="628"/>
        <v>0</v>
      </c>
      <c r="I5712" s="475" t="str">
        <f t="shared" si="629"/>
        <v/>
      </c>
      <c r="J5712" s="471">
        <f>'Potential Projects'!D5713</f>
        <v>141.17235091544202</v>
      </c>
      <c r="K5712" s="471">
        <f>'Potential Projects'!E5713</f>
        <v>65.580023382068376</v>
      </c>
      <c r="L5712" s="476">
        <f t="shared" si="630"/>
        <v>774.24762570248959</v>
      </c>
      <c r="M5712" s="471">
        <f t="shared" si="626"/>
        <v>1591.124916816126</v>
      </c>
      <c r="N5712" s="467">
        <f t="shared" si="631"/>
        <v>0</v>
      </c>
      <c r="O5712" s="475" t="str">
        <f t="shared" si="632"/>
        <v/>
      </c>
    </row>
    <row r="5713" spans="1:15" hidden="1">
      <c r="A5713" s="475">
        <f t="shared" si="627"/>
        <v>43678</v>
      </c>
      <c r="B5713" s="475">
        <v>43703</v>
      </c>
      <c r="C5713" s="467">
        <v>24</v>
      </c>
      <c r="D5713" s="467">
        <v>907</v>
      </c>
      <c r="E5713" s="467">
        <v>0</v>
      </c>
      <c r="F5713" s="467">
        <v>0</v>
      </c>
      <c r="G5713" s="467">
        <f t="array" ref="G5713">MAX(IF($A$2:$A$8761=A5713,$D$2:$D$8761))</f>
        <v>1656</v>
      </c>
      <c r="H5713" s="467">
        <f t="shared" si="628"/>
        <v>0</v>
      </c>
      <c r="I5713" s="475" t="str">
        <f t="shared" si="629"/>
        <v/>
      </c>
      <c r="J5713" s="471">
        <f>'Potential Projects'!D5714</f>
        <v>127.77721671668192</v>
      </c>
      <c r="K5713" s="471">
        <f>'Potential Projects'!E5714</f>
        <v>85.096406794237794</v>
      </c>
      <c r="L5713" s="476">
        <f t="shared" si="630"/>
        <v>694.12637648908026</v>
      </c>
      <c r="M5713" s="471">
        <f t="shared" si="626"/>
        <v>1591.124916816126</v>
      </c>
      <c r="N5713" s="467">
        <f t="shared" si="631"/>
        <v>0</v>
      </c>
      <c r="O5713" s="475" t="str">
        <f t="shared" si="632"/>
        <v/>
      </c>
    </row>
    <row r="5714" spans="1:15" hidden="1">
      <c r="A5714" s="475">
        <f t="shared" si="627"/>
        <v>43678</v>
      </c>
      <c r="B5714" s="475">
        <v>43704</v>
      </c>
      <c r="C5714" s="467">
        <v>1</v>
      </c>
      <c r="D5714" s="467">
        <v>838</v>
      </c>
      <c r="E5714" s="467">
        <v>0</v>
      </c>
      <c r="F5714" s="467">
        <v>0</v>
      </c>
      <c r="G5714" s="467">
        <f t="array" ref="G5714">MAX(IF($A$2:$A$8761=A5714,$D$2:$D$8761))</f>
        <v>1656</v>
      </c>
      <c r="H5714" s="467">
        <f t="shared" si="628"/>
        <v>0</v>
      </c>
      <c r="I5714" s="475" t="str">
        <f t="shared" si="629"/>
        <v/>
      </c>
      <c r="J5714" s="471">
        <f>'Potential Projects'!D5715</f>
        <v>137.76349053424855</v>
      </c>
      <c r="K5714" s="471">
        <f>'Potential Projects'!E5715</f>
        <v>52.802733444420554</v>
      </c>
      <c r="L5714" s="476">
        <f t="shared" si="630"/>
        <v>647.4337760213308</v>
      </c>
      <c r="M5714" s="471">
        <f t="shared" si="626"/>
        <v>1591.124916816126</v>
      </c>
      <c r="N5714" s="467">
        <f t="shared" si="631"/>
        <v>0</v>
      </c>
      <c r="O5714" s="475" t="str">
        <f t="shared" si="632"/>
        <v/>
      </c>
    </row>
    <row r="5715" spans="1:15" hidden="1">
      <c r="A5715" s="475">
        <f t="shared" si="627"/>
        <v>43678</v>
      </c>
      <c r="B5715" s="475">
        <v>43704</v>
      </c>
      <c r="C5715" s="467">
        <v>2</v>
      </c>
      <c r="D5715" s="467">
        <v>814</v>
      </c>
      <c r="E5715" s="467">
        <v>1</v>
      </c>
      <c r="F5715" s="467">
        <v>0</v>
      </c>
      <c r="G5715" s="467">
        <f t="array" ref="G5715">MAX(IF($A$2:$A$8761=A5715,$D$2:$D$8761))</f>
        <v>1656</v>
      </c>
      <c r="H5715" s="467">
        <f t="shared" si="628"/>
        <v>0</v>
      </c>
      <c r="I5715" s="475" t="str">
        <f t="shared" si="629"/>
        <v/>
      </c>
      <c r="J5715" s="471">
        <f>'Potential Projects'!D5716</f>
        <v>137.55143184088502</v>
      </c>
      <c r="K5715" s="471">
        <f>'Potential Projects'!E5716</f>
        <v>41.183957428510006</v>
      </c>
      <c r="L5715" s="476">
        <f t="shared" si="630"/>
        <v>634.264610730605</v>
      </c>
      <c r="M5715" s="471">
        <f t="shared" si="626"/>
        <v>1591.124916816126</v>
      </c>
      <c r="N5715" s="467">
        <f t="shared" si="631"/>
        <v>0</v>
      </c>
      <c r="O5715" s="475" t="str">
        <f t="shared" si="632"/>
        <v/>
      </c>
    </row>
    <row r="5716" spans="1:15" hidden="1">
      <c r="A5716" s="475">
        <f t="shared" si="627"/>
        <v>43678</v>
      </c>
      <c r="B5716" s="475">
        <v>43704</v>
      </c>
      <c r="C5716" s="467">
        <v>3</v>
      </c>
      <c r="D5716" s="467">
        <v>787</v>
      </c>
      <c r="E5716" s="467">
        <v>0</v>
      </c>
      <c r="F5716" s="467">
        <v>0</v>
      </c>
      <c r="G5716" s="467">
        <f t="array" ref="G5716">MAX(IF($A$2:$A$8761=A5716,$D$2:$D$8761))</f>
        <v>1656</v>
      </c>
      <c r="H5716" s="467">
        <f t="shared" si="628"/>
        <v>0</v>
      </c>
      <c r="I5716" s="475" t="str">
        <f t="shared" si="629"/>
        <v/>
      </c>
      <c r="J5716" s="471">
        <f>'Potential Projects'!D5717</f>
        <v>124.3558787495345</v>
      </c>
      <c r="K5716" s="471">
        <f>'Potential Projects'!E5717</f>
        <v>20.874371371748012</v>
      </c>
      <c r="L5716" s="476">
        <f t="shared" si="630"/>
        <v>641.76974987871756</v>
      </c>
      <c r="M5716" s="471">
        <f t="shared" si="626"/>
        <v>1591.124916816126</v>
      </c>
      <c r="N5716" s="467">
        <f t="shared" si="631"/>
        <v>0</v>
      </c>
      <c r="O5716" s="475" t="str">
        <f t="shared" si="632"/>
        <v/>
      </c>
    </row>
    <row r="5717" spans="1:15" hidden="1">
      <c r="A5717" s="475">
        <f t="shared" si="627"/>
        <v>43678</v>
      </c>
      <c r="B5717" s="475">
        <v>43704</v>
      </c>
      <c r="C5717" s="467">
        <v>4</v>
      </c>
      <c r="D5717" s="467">
        <v>785</v>
      </c>
      <c r="E5717" s="467">
        <v>0</v>
      </c>
      <c r="F5717" s="467">
        <v>0</v>
      </c>
      <c r="G5717" s="467">
        <f t="array" ref="G5717">MAX(IF($A$2:$A$8761=A5717,$D$2:$D$8761))</f>
        <v>1656</v>
      </c>
      <c r="H5717" s="467">
        <f t="shared" si="628"/>
        <v>0</v>
      </c>
      <c r="I5717" s="475" t="str">
        <f t="shared" si="629"/>
        <v/>
      </c>
      <c r="J5717" s="471">
        <f>'Potential Projects'!D5718</f>
        <v>126.12532029615457</v>
      </c>
      <c r="K5717" s="471">
        <f>'Potential Projects'!E5718</f>
        <v>0.91601607181251343</v>
      </c>
      <c r="L5717" s="476">
        <f t="shared" si="630"/>
        <v>657.95866363203299</v>
      </c>
      <c r="M5717" s="471">
        <f t="shared" si="626"/>
        <v>1591.124916816126</v>
      </c>
      <c r="N5717" s="467">
        <f t="shared" si="631"/>
        <v>0</v>
      </c>
      <c r="O5717" s="475" t="str">
        <f t="shared" si="632"/>
        <v/>
      </c>
    </row>
    <row r="5718" spans="1:15" hidden="1">
      <c r="A5718" s="475">
        <f t="shared" si="627"/>
        <v>43678</v>
      </c>
      <c r="B5718" s="475">
        <v>43704</v>
      </c>
      <c r="C5718" s="467">
        <v>5</v>
      </c>
      <c r="D5718" s="467">
        <v>787</v>
      </c>
      <c r="E5718" s="467">
        <v>2</v>
      </c>
      <c r="F5718" s="467">
        <v>0</v>
      </c>
      <c r="G5718" s="467">
        <f t="array" ref="G5718">MAX(IF($A$2:$A$8761=A5718,$D$2:$D$8761))</f>
        <v>1656</v>
      </c>
      <c r="H5718" s="467">
        <f t="shared" si="628"/>
        <v>0</v>
      </c>
      <c r="I5718" s="475" t="str">
        <f t="shared" si="629"/>
        <v/>
      </c>
      <c r="J5718" s="471">
        <f>'Potential Projects'!D5719</f>
        <v>136.71243512619424</v>
      </c>
      <c r="K5718" s="471">
        <f>'Potential Projects'!E5719</f>
        <v>5.1495591808213286</v>
      </c>
      <c r="L5718" s="476">
        <f t="shared" si="630"/>
        <v>643.13800569298439</v>
      </c>
      <c r="M5718" s="471">
        <f t="shared" si="626"/>
        <v>1591.124916816126</v>
      </c>
      <c r="N5718" s="467">
        <f t="shared" si="631"/>
        <v>0</v>
      </c>
      <c r="O5718" s="475" t="str">
        <f t="shared" si="632"/>
        <v/>
      </c>
    </row>
    <row r="5719" spans="1:15" hidden="1">
      <c r="A5719" s="475">
        <f t="shared" si="627"/>
        <v>43678</v>
      </c>
      <c r="B5719" s="475">
        <v>43704</v>
      </c>
      <c r="C5719" s="467">
        <v>6</v>
      </c>
      <c r="D5719" s="467">
        <v>858</v>
      </c>
      <c r="E5719" s="467">
        <v>2</v>
      </c>
      <c r="F5719" s="467">
        <v>0</v>
      </c>
      <c r="G5719" s="467">
        <f t="array" ref="G5719">MAX(IF($A$2:$A$8761=A5719,$D$2:$D$8761))</f>
        <v>1656</v>
      </c>
      <c r="H5719" s="467">
        <f t="shared" si="628"/>
        <v>0</v>
      </c>
      <c r="I5719" s="475" t="str">
        <f t="shared" si="629"/>
        <v/>
      </c>
      <c r="J5719" s="471">
        <f>'Potential Projects'!D5720</f>
        <v>144</v>
      </c>
      <c r="K5719" s="471">
        <f>'Potential Projects'!E5720</f>
        <v>5.7753600838529344</v>
      </c>
      <c r="L5719" s="476">
        <f t="shared" si="630"/>
        <v>706.22463991614711</v>
      </c>
      <c r="M5719" s="471">
        <f t="shared" si="626"/>
        <v>1591.124916816126</v>
      </c>
      <c r="N5719" s="467">
        <f t="shared" si="631"/>
        <v>0</v>
      </c>
      <c r="O5719" s="475" t="str">
        <f t="shared" si="632"/>
        <v/>
      </c>
    </row>
    <row r="5720" spans="1:15" hidden="1">
      <c r="A5720" s="475">
        <f t="shared" si="627"/>
        <v>43678</v>
      </c>
      <c r="B5720" s="475">
        <v>43704</v>
      </c>
      <c r="C5720" s="467">
        <v>7</v>
      </c>
      <c r="D5720" s="467">
        <v>954</v>
      </c>
      <c r="E5720" s="467">
        <v>0</v>
      </c>
      <c r="F5720" s="467">
        <v>1</v>
      </c>
      <c r="G5720" s="467">
        <f t="array" ref="G5720">MAX(IF($A$2:$A$8761=A5720,$D$2:$D$8761))</f>
        <v>1656</v>
      </c>
      <c r="H5720" s="467">
        <f t="shared" si="628"/>
        <v>0</v>
      </c>
      <c r="I5720" s="475" t="str">
        <f t="shared" si="629"/>
        <v/>
      </c>
      <c r="J5720" s="471">
        <f>'Potential Projects'!D5721</f>
        <v>143.89108860719011</v>
      </c>
      <c r="K5720" s="471">
        <f>'Potential Projects'!E5721</f>
        <v>1.2031022360782628</v>
      </c>
      <c r="L5720" s="476">
        <f t="shared" si="630"/>
        <v>807.90580915673161</v>
      </c>
      <c r="M5720" s="471">
        <f t="shared" si="626"/>
        <v>1591.124916816126</v>
      </c>
      <c r="N5720" s="467">
        <f t="shared" si="631"/>
        <v>0</v>
      </c>
      <c r="O5720" s="475" t="str">
        <f t="shared" si="632"/>
        <v/>
      </c>
    </row>
    <row r="5721" spans="1:15" hidden="1">
      <c r="A5721" s="475">
        <f t="shared" si="627"/>
        <v>43678</v>
      </c>
      <c r="B5721" s="475">
        <v>43704</v>
      </c>
      <c r="C5721" s="467">
        <v>8</v>
      </c>
      <c r="D5721" s="467">
        <v>1019</v>
      </c>
      <c r="E5721" s="467">
        <v>2</v>
      </c>
      <c r="F5721" s="467">
        <v>13</v>
      </c>
      <c r="G5721" s="467">
        <f t="array" ref="G5721">MAX(IF($A$2:$A$8761=A5721,$D$2:$D$8761))</f>
        <v>1656</v>
      </c>
      <c r="H5721" s="467">
        <f t="shared" si="628"/>
        <v>0</v>
      </c>
      <c r="I5721" s="475" t="str">
        <f t="shared" si="629"/>
        <v/>
      </c>
      <c r="J5721" s="471">
        <f>'Potential Projects'!D5722</f>
        <v>94.15874349882958</v>
      </c>
      <c r="K5721" s="471">
        <f>'Potential Projects'!E5722</f>
        <v>4.0254643087508066</v>
      </c>
      <c r="L5721" s="476">
        <f t="shared" si="630"/>
        <v>905.81579219241962</v>
      </c>
      <c r="M5721" s="471">
        <f t="shared" si="626"/>
        <v>1591.124916816126</v>
      </c>
      <c r="N5721" s="467">
        <f t="shared" si="631"/>
        <v>0</v>
      </c>
      <c r="O5721" s="475" t="str">
        <f t="shared" si="632"/>
        <v/>
      </c>
    </row>
    <row r="5722" spans="1:15" hidden="1">
      <c r="A5722" s="475">
        <f t="shared" si="627"/>
        <v>43678</v>
      </c>
      <c r="B5722" s="475">
        <v>43704</v>
      </c>
      <c r="C5722" s="467">
        <v>9</v>
      </c>
      <c r="D5722" s="467">
        <v>1062</v>
      </c>
      <c r="E5722" s="467">
        <v>1</v>
      </c>
      <c r="F5722" s="467">
        <v>19</v>
      </c>
      <c r="G5722" s="467">
        <f t="array" ref="G5722">MAX(IF($A$2:$A$8761=A5722,$D$2:$D$8761))</f>
        <v>1656</v>
      </c>
      <c r="H5722" s="467">
        <f t="shared" si="628"/>
        <v>0</v>
      </c>
      <c r="I5722" s="475" t="str">
        <f t="shared" si="629"/>
        <v/>
      </c>
      <c r="J5722" s="471">
        <f>'Potential Projects'!D5723</f>
        <v>113.59221799321372</v>
      </c>
      <c r="K5722" s="471">
        <f>'Potential Projects'!E5723</f>
        <v>11.749411954418406</v>
      </c>
      <c r="L5722" s="476">
        <f t="shared" si="630"/>
        <v>916.6583700523679</v>
      </c>
      <c r="M5722" s="471">
        <f t="shared" si="626"/>
        <v>1591.124916816126</v>
      </c>
      <c r="N5722" s="467">
        <f t="shared" si="631"/>
        <v>0</v>
      </c>
      <c r="O5722" s="475" t="str">
        <f t="shared" si="632"/>
        <v/>
      </c>
    </row>
    <row r="5723" spans="1:15" hidden="1">
      <c r="A5723" s="475">
        <f t="shared" si="627"/>
        <v>43678</v>
      </c>
      <c r="B5723" s="475">
        <v>43704</v>
      </c>
      <c r="C5723" s="467">
        <v>10</v>
      </c>
      <c r="D5723" s="467">
        <v>1107</v>
      </c>
      <c r="E5723" s="467">
        <v>0</v>
      </c>
      <c r="F5723" s="467">
        <v>19</v>
      </c>
      <c r="G5723" s="467">
        <f t="array" ref="G5723">MAX(IF($A$2:$A$8761=A5723,$D$2:$D$8761))</f>
        <v>1656</v>
      </c>
      <c r="H5723" s="467">
        <f t="shared" si="628"/>
        <v>0</v>
      </c>
      <c r="I5723" s="475" t="str">
        <f t="shared" si="629"/>
        <v/>
      </c>
      <c r="J5723" s="471">
        <f>'Potential Projects'!D5724</f>
        <v>113.29668662398339</v>
      </c>
      <c r="K5723" s="471">
        <f>'Potential Projects'!E5724</f>
        <v>9.0944516233068153</v>
      </c>
      <c r="L5723" s="476">
        <f t="shared" si="630"/>
        <v>965.6088617527098</v>
      </c>
      <c r="M5723" s="471">
        <f t="shared" si="626"/>
        <v>1591.124916816126</v>
      </c>
      <c r="N5723" s="467">
        <f t="shared" si="631"/>
        <v>0</v>
      </c>
      <c r="O5723" s="475" t="str">
        <f t="shared" si="632"/>
        <v/>
      </c>
    </row>
    <row r="5724" spans="1:15" hidden="1">
      <c r="A5724" s="475">
        <f t="shared" si="627"/>
        <v>43678</v>
      </c>
      <c r="B5724" s="475">
        <v>43704</v>
      </c>
      <c r="C5724" s="467">
        <v>11</v>
      </c>
      <c r="D5724" s="467">
        <v>1124</v>
      </c>
      <c r="E5724" s="467">
        <v>0</v>
      </c>
      <c r="F5724" s="467">
        <v>19</v>
      </c>
      <c r="G5724" s="467">
        <f t="array" ref="G5724">MAX(IF($A$2:$A$8761=A5724,$D$2:$D$8761))</f>
        <v>1656</v>
      </c>
      <c r="H5724" s="467">
        <f t="shared" si="628"/>
        <v>0</v>
      </c>
      <c r="I5724" s="475" t="str">
        <f t="shared" si="629"/>
        <v/>
      </c>
      <c r="J5724" s="471">
        <f>'Potential Projects'!D5725</f>
        <v>131.60471719363429</v>
      </c>
      <c r="K5724" s="471">
        <f>'Potential Projects'!E5725</f>
        <v>2.3717854224897872</v>
      </c>
      <c r="L5724" s="476">
        <f t="shared" si="630"/>
        <v>971.02349738387591</v>
      </c>
      <c r="M5724" s="471">
        <f t="shared" si="626"/>
        <v>1591.124916816126</v>
      </c>
      <c r="N5724" s="467">
        <f t="shared" si="631"/>
        <v>0</v>
      </c>
      <c r="O5724" s="475" t="str">
        <f t="shared" si="632"/>
        <v/>
      </c>
    </row>
    <row r="5725" spans="1:15" hidden="1">
      <c r="A5725" s="475">
        <f t="shared" si="627"/>
        <v>43678</v>
      </c>
      <c r="B5725" s="475">
        <v>43704</v>
      </c>
      <c r="C5725" s="467">
        <v>12</v>
      </c>
      <c r="D5725" s="467">
        <v>1138</v>
      </c>
      <c r="E5725" s="467">
        <v>0</v>
      </c>
      <c r="F5725" s="467">
        <v>19</v>
      </c>
      <c r="G5725" s="467">
        <f t="array" ref="G5725">MAX(IF($A$2:$A$8761=A5725,$D$2:$D$8761))</f>
        <v>1656</v>
      </c>
      <c r="H5725" s="467">
        <f t="shared" si="628"/>
        <v>0</v>
      </c>
      <c r="I5725" s="475" t="str">
        <f t="shared" si="629"/>
        <v/>
      </c>
      <c r="J5725" s="471">
        <f>'Potential Projects'!D5726</f>
        <v>131.49429454372518</v>
      </c>
      <c r="K5725" s="471">
        <f>'Potential Projects'!E5726</f>
        <v>0.49125370887981079</v>
      </c>
      <c r="L5725" s="476">
        <f t="shared" si="630"/>
        <v>987.01445174739501</v>
      </c>
      <c r="M5725" s="471">
        <f t="shared" si="626"/>
        <v>1591.124916816126</v>
      </c>
      <c r="N5725" s="467">
        <f t="shared" si="631"/>
        <v>0</v>
      </c>
      <c r="O5725" s="475" t="str">
        <f t="shared" si="632"/>
        <v/>
      </c>
    </row>
    <row r="5726" spans="1:15" hidden="1">
      <c r="A5726" s="475">
        <f t="shared" si="627"/>
        <v>43678</v>
      </c>
      <c r="B5726" s="475">
        <v>43704</v>
      </c>
      <c r="C5726" s="467">
        <v>13</v>
      </c>
      <c r="D5726" s="467">
        <v>1200</v>
      </c>
      <c r="E5726" s="467">
        <v>0</v>
      </c>
      <c r="F5726" s="467">
        <v>19</v>
      </c>
      <c r="G5726" s="467">
        <f t="array" ref="G5726">MAX(IF($A$2:$A$8761=A5726,$D$2:$D$8761))</f>
        <v>1656</v>
      </c>
      <c r="H5726" s="467">
        <f t="shared" si="628"/>
        <v>0</v>
      </c>
      <c r="I5726" s="475" t="str">
        <f t="shared" si="629"/>
        <v/>
      </c>
      <c r="J5726" s="471">
        <f>'Potential Projects'!D5727</f>
        <v>141.58091382793836</v>
      </c>
      <c r="K5726" s="471">
        <f>'Potential Projects'!E5727</f>
        <v>0.52489050741775956</v>
      </c>
      <c r="L5726" s="476">
        <f t="shared" si="630"/>
        <v>1038.894195664644</v>
      </c>
      <c r="M5726" s="471">
        <f t="shared" si="626"/>
        <v>1591.124916816126</v>
      </c>
      <c r="N5726" s="467">
        <f t="shared" si="631"/>
        <v>0</v>
      </c>
      <c r="O5726" s="475" t="str">
        <f t="shared" si="632"/>
        <v/>
      </c>
    </row>
    <row r="5727" spans="1:15" hidden="1">
      <c r="A5727" s="475">
        <f t="shared" si="627"/>
        <v>43678</v>
      </c>
      <c r="B5727" s="475">
        <v>43704</v>
      </c>
      <c r="C5727" s="467">
        <v>14</v>
      </c>
      <c r="D5727" s="467">
        <v>1217</v>
      </c>
      <c r="E5727" s="467">
        <v>0</v>
      </c>
      <c r="F5727" s="467">
        <v>18</v>
      </c>
      <c r="G5727" s="467">
        <f t="array" ref="G5727">MAX(IF($A$2:$A$8761=A5727,$D$2:$D$8761))</f>
        <v>1656</v>
      </c>
      <c r="H5727" s="467">
        <f t="shared" si="628"/>
        <v>0</v>
      </c>
      <c r="I5727" s="475" t="str">
        <f t="shared" si="629"/>
        <v/>
      </c>
      <c r="J5727" s="471">
        <f>'Potential Projects'!D5728</f>
        <v>144</v>
      </c>
      <c r="K5727" s="471">
        <f>'Potential Projects'!E5728</f>
        <v>0.58590609546334116</v>
      </c>
      <c r="L5727" s="476">
        <f t="shared" si="630"/>
        <v>1054.4140939045367</v>
      </c>
      <c r="M5727" s="471">
        <f t="shared" si="626"/>
        <v>1591.124916816126</v>
      </c>
      <c r="N5727" s="467">
        <f t="shared" si="631"/>
        <v>0</v>
      </c>
      <c r="O5727" s="475" t="str">
        <f t="shared" si="632"/>
        <v/>
      </c>
    </row>
    <row r="5728" spans="1:15" hidden="1">
      <c r="A5728" s="475">
        <f t="shared" si="627"/>
        <v>43678</v>
      </c>
      <c r="B5728" s="475">
        <v>43704</v>
      </c>
      <c r="C5728" s="467">
        <v>15</v>
      </c>
      <c r="D5728" s="467">
        <v>1257</v>
      </c>
      <c r="E5728" s="467">
        <v>0</v>
      </c>
      <c r="F5728" s="467">
        <v>18</v>
      </c>
      <c r="G5728" s="467">
        <f t="array" ref="G5728">MAX(IF($A$2:$A$8761=A5728,$D$2:$D$8761))</f>
        <v>1656</v>
      </c>
      <c r="H5728" s="467">
        <f t="shared" si="628"/>
        <v>0</v>
      </c>
      <c r="I5728" s="475" t="str">
        <f t="shared" si="629"/>
        <v/>
      </c>
      <c r="J5728" s="471">
        <f>'Potential Projects'!D5729</f>
        <v>144</v>
      </c>
      <c r="K5728" s="471">
        <f>'Potential Projects'!E5729</f>
        <v>0.60155111803913142</v>
      </c>
      <c r="L5728" s="476">
        <f t="shared" si="630"/>
        <v>1094.3984488819608</v>
      </c>
      <c r="M5728" s="471">
        <f t="shared" si="626"/>
        <v>1591.124916816126</v>
      </c>
      <c r="N5728" s="467">
        <f t="shared" si="631"/>
        <v>0</v>
      </c>
      <c r="O5728" s="475" t="str">
        <f t="shared" si="632"/>
        <v/>
      </c>
    </row>
    <row r="5729" spans="1:15" hidden="1">
      <c r="A5729" s="475">
        <f t="shared" si="627"/>
        <v>43678</v>
      </c>
      <c r="B5729" s="475">
        <v>43704</v>
      </c>
      <c r="C5729" s="467">
        <v>16</v>
      </c>
      <c r="D5729" s="467">
        <v>1286</v>
      </c>
      <c r="E5729" s="467">
        <v>0</v>
      </c>
      <c r="F5729" s="467">
        <v>19</v>
      </c>
      <c r="G5729" s="467">
        <f t="array" ref="G5729">MAX(IF($A$2:$A$8761=A5729,$D$2:$D$8761))</f>
        <v>1656</v>
      </c>
      <c r="H5729" s="467">
        <f t="shared" si="628"/>
        <v>0</v>
      </c>
      <c r="I5729" s="475" t="str">
        <f t="shared" si="629"/>
        <v/>
      </c>
      <c r="J5729" s="471">
        <f>'Potential Projects'!D5730</f>
        <v>144</v>
      </c>
      <c r="K5729" s="471">
        <f>'Potential Projects'!E5730</f>
        <v>0.9504351214792518</v>
      </c>
      <c r="L5729" s="476">
        <f t="shared" si="630"/>
        <v>1122.0495648785206</v>
      </c>
      <c r="M5729" s="471">
        <f t="shared" si="626"/>
        <v>1591.124916816126</v>
      </c>
      <c r="N5729" s="467">
        <f t="shared" si="631"/>
        <v>0</v>
      </c>
      <c r="O5729" s="475" t="str">
        <f t="shared" si="632"/>
        <v/>
      </c>
    </row>
    <row r="5730" spans="1:15" hidden="1">
      <c r="A5730" s="475">
        <f t="shared" si="627"/>
        <v>43678</v>
      </c>
      <c r="B5730" s="475">
        <v>43704</v>
      </c>
      <c r="C5730" s="467">
        <v>17</v>
      </c>
      <c r="D5730" s="467">
        <v>1328</v>
      </c>
      <c r="E5730" s="467">
        <v>1</v>
      </c>
      <c r="F5730" s="467">
        <v>18</v>
      </c>
      <c r="G5730" s="467">
        <f t="array" ref="G5730">MAX(IF($A$2:$A$8761=A5730,$D$2:$D$8761))</f>
        <v>1656</v>
      </c>
      <c r="H5730" s="467">
        <f t="shared" si="628"/>
        <v>0</v>
      </c>
      <c r="I5730" s="475" t="str">
        <f t="shared" si="629"/>
        <v/>
      </c>
      <c r="J5730" s="471">
        <f>'Potential Projects'!D5731</f>
        <v>140.52416523517422</v>
      </c>
      <c r="K5730" s="471">
        <f>'Potential Projects'!E5731</f>
        <v>2.289649053966889</v>
      </c>
      <c r="L5730" s="476">
        <f t="shared" si="630"/>
        <v>1166.1861857108588</v>
      </c>
      <c r="M5730" s="471">
        <f t="shared" si="626"/>
        <v>1591.124916816126</v>
      </c>
      <c r="N5730" s="467">
        <f t="shared" si="631"/>
        <v>0</v>
      </c>
      <c r="O5730" s="475" t="str">
        <f t="shared" si="632"/>
        <v/>
      </c>
    </row>
    <row r="5731" spans="1:15" hidden="1">
      <c r="A5731" s="475">
        <f t="shared" si="627"/>
        <v>43678</v>
      </c>
      <c r="B5731" s="475">
        <v>43704</v>
      </c>
      <c r="C5731" s="467">
        <v>18</v>
      </c>
      <c r="D5731" s="467">
        <v>1332</v>
      </c>
      <c r="E5731" s="467">
        <v>0</v>
      </c>
      <c r="F5731" s="467">
        <v>18</v>
      </c>
      <c r="G5731" s="467">
        <f t="array" ref="G5731">MAX(IF($A$2:$A$8761=A5731,$D$2:$D$8761))</f>
        <v>1656</v>
      </c>
      <c r="H5731" s="467">
        <f t="shared" si="628"/>
        <v>0</v>
      </c>
      <c r="I5731" s="475" t="str">
        <f t="shared" si="629"/>
        <v/>
      </c>
      <c r="J5731" s="471">
        <f>'Potential Projects'!D5732</f>
        <v>122.91399177341826</v>
      </c>
      <c r="K5731" s="471">
        <f>'Potential Projects'!E5732</f>
        <v>0.23545758976564179</v>
      </c>
      <c r="L5731" s="476">
        <f t="shared" si="630"/>
        <v>1190.850550636816</v>
      </c>
      <c r="M5731" s="471">
        <f t="shared" ref="M5731:M5794" si="633">MAX($L$5090:$L$5833)</f>
        <v>1591.124916816126</v>
      </c>
      <c r="N5731" s="467">
        <f t="shared" si="631"/>
        <v>0</v>
      </c>
      <c r="O5731" s="475" t="str">
        <f t="shared" si="632"/>
        <v/>
      </c>
    </row>
    <row r="5732" spans="1:15" hidden="1">
      <c r="A5732" s="475">
        <f t="shared" si="627"/>
        <v>43678</v>
      </c>
      <c r="B5732" s="475">
        <v>43704</v>
      </c>
      <c r="C5732" s="467">
        <v>19</v>
      </c>
      <c r="D5732" s="467">
        <v>1307</v>
      </c>
      <c r="E5732" s="467">
        <v>0</v>
      </c>
      <c r="F5732" s="467">
        <v>5</v>
      </c>
      <c r="G5732" s="467">
        <f t="array" ref="G5732">MAX(IF($A$2:$A$8761=A5732,$D$2:$D$8761))</f>
        <v>1656</v>
      </c>
      <c r="H5732" s="467">
        <f t="shared" si="628"/>
        <v>0</v>
      </c>
      <c r="I5732" s="475" t="str">
        <f t="shared" si="629"/>
        <v/>
      </c>
      <c r="J5732" s="471">
        <f>'Potential Projects'!D5733</f>
        <v>139.41699162877487</v>
      </c>
      <c r="K5732" s="471">
        <f>'Potential Projects'!E5733</f>
        <v>2.0299416792087723</v>
      </c>
      <c r="L5732" s="476">
        <f t="shared" si="630"/>
        <v>1160.5530666920163</v>
      </c>
      <c r="M5732" s="471">
        <f t="shared" si="633"/>
        <v>1591.124916816126</v>
      </c>
      <c r="N5732" s="467">
        <f t="shared" si="631"/>
        <v>0</v>
      </c>
      <c r="O5732" s="475" t="str">
        <f t="shared" si="632"/>
        <v/>
      </c>
    </row>
    <row r="5733" spans="1:15" hidden="1">
      <c r="A5733" s="475">
        <f t="shared" si="627"/>
        <v>43678</v>
      </c>
      <c r="B5733" s="475">
        <v>43704</v>
      </c>
      <c r="C5733" s="467">
        <v>20</v>
      </c>
      <c r="D5733" s="467">
        <v>1261</v>
      </c>
      <c r="E5733" s="467">
        <v>0</v>
      </c>
      <c r="F5733" s="467">
        <v>0</v>
      </c>
      <c r="G5733" s="467">
        <f t="array" ref="G5733">MAX(IF($A$2:$A$8761=A5733,$D$2:$D$8761))</f>
        <v>1656</v>
      </c>
      <c r="H5733" s="467">
        <f t="shared" si="628"/>
        <v>0</v>
      </c>
      <c r="I5733" s="475" t="str">
        <f t="shared" si="629"/>
        <v/>
      </c>
      <c r="J5733" s="471">
        <f>'Potential Projects'!D5734</f>
        <v>143.45597968999289</v>
      </c>
      <c r="K5733" s="471">
        <f>'Potential Projects'!E5734</f>
        <v>23.422163298215438</v>
      </c>
      <c r="L5733" s="476">
        <f t="shared" si="630"/>
        <v>1094.1218570117915</v>
      </c>
      <c r="M5733" s="471">
        <f t="shared" si="633"/>
        <v>1591.124916816126</v>
      </c>
      <c r="N5733" s="467">
        <f t="shared" si="631"/>
        <v>0</v>
      </c>
      <c r="O5733" s="475" t="str">
        <f t="shared" si="632"/>
        <v/>
      </c>
    </row>
    <row r="5734" spans="1:15" hidden="1">
      <c r="A5734" s="475">
        <f t="shared" si="627"/>
        <v>43678</v>
      </c>
      <c r="B5734" s="475">
        <v>43704</v>
      </c>
      <c r="C5734" s="467">
        <v>21</v>
      </c>
      <c r="D5734" s="467">
        <v>1212</v>
      </c>
      <c r="E5734" s="467">
        <v>3</v>
      </c>
      <c r="F5734" s="467">
        <v>0</v>
      </c>
      <c r="G5734" s="467">
        <f t="array" ref="G5734">MAX(IF($A$2:$A$8761=A5734,$D$2:$D$8761))</f>
        <v>1656</v>
      </c>
      <c r="H5734" s="467">
        <f t="shared" si="628"/>
        <v>0</v>
      </c>
      <c r="I5734" s="475" t="str">
        <f t="shared" si="629"/>
        <v/>
      </c>
      <c r="J5734" s="471">
        <f>'Potential Projects'!D5735</f>
        <v>143.13475660472236</v>
      </c>
      <c r="K5734" s="471">
        <f>'Potential Projects'!E5735</f>
        <v>45.203945979359275</v>
      </c>
      <c r="L5734" s="476">
        <f t="shared" si="630"/>
        <v>1020.6612974159184</v>
      </c>
      <c r="M5734" s="471">
        <f t="shared" si="633"/>
        <v>1591.124916816126</v>
      </c>
      <c r="N5734" s="467">
        <f t="shared" si="631"/>
        <v>0</v>
      </c>
      <c r="O5734" s="475" t="str">
        <f t="shared" si="632"/>
        <v/>
      </c>
    </row>
    <row r="5735" spans="1:15" hidden="1">
      <c r="A5735" s="475">
        <f t="shared" si="627"/>
        <v>43678</v>
      </c>
      <c r="B5735" s="475">
        <v>43704</v>
      </c>
      <c r="C5735" s="467">
        <v>22</v>
      </c>
      <c r="D5735" s="467">
        <v>1137</v>
      </c>
      <c r="E5735" s="467">
        <v>11</v>
      </c>
      <c r="F5735" s="467">
        <v>0</v>
      </c>
      <c r="G5735" s="467">
        <f t="array" ref="G5735">MAX(IF($A$2:$A$8761=A5735,$D$2:$D$8761))</f>
        <v>1656</v>
      </c>
      <c r="H5735" s="467">
        <f t="shared" si="628"/>
        <v>0</v>
      </c>
      <c r="I5735" s="475" t="str">
        <f t="shared" si="629"/>
        <v/>
      </c>
      <c r="J5735" s="471">
        <f>'Potential Projects'!D5736</f>
        <v>128.43329421709745</v>
      </c>
      <c r="K5735" s="471">
        <f>'Potential Projects'!E5736</f>
        <v>34.473807245753605</v>
      </c>
      <c r="L5735" s="476">
        <f t="shared" si="630"/>
        <v>963.09289853714893</v>
      </c>
      <c r="M5735" s="471">
        <f t="shared" si="633"/>
        <v>1591.124916816126</v>
      </c>
      <c r="N5735" s="467">
        <f t="shared" si="631"/>
        <v>0</v>
      </c>
      <c r="O5735" s="475" t="str">
        <f t="shared" si="632"/>
        <v/>
      </c>
    </row>
    <row r="5736" spans="1:15" hidden="1">
      <c r="A5736" s="475">
        <f t="shared" si="627"/>
        <v>43678</v>
      </c>
      <c r="B5736" s="475">
        <v>43704</v>
      </c>
      <c r="C5736" s="467">
        <v>23</v>
      </c>
      <c r="D5736" s="467">
        <v>999</v>
      </c>
      <c r="E5736" s="467">
        <v>9</v>
      </c>
      <c r="F5736" s="467">
        <v>0</v>
      </c>
      <c r="G5736" s="467">
        <f t="array" ref="G5736">MAX(IF($A$2:$A$8761=A5736,$D$2:$D$8761))</f>
        <v>1656</v>
      </c>
      <c r="H5736" s="467">
        <f t="shared" si="628"/>
        <v>0</v>
      </c>
      <c r="I5736" s="475" t="str">
        <f t="shared" si="629"/>
        <v/>
      </c>
      <c r="J5736" s="471">
        <f>'Potential Projects'!D5737</f>
        <v>96.307300541626745</v>
      </c>
      <c r="K5736" s="471">
        <f>'Potential Projects'!E5737</f>
        <v>80.523366695334346</v>
      </c>
      <c r="L5736" s="476">
        <f t="shared" si="630"/>
        <v>813.16933276303894</v>
      </c>
      <c r="M5736" s="471">
        <f t="shared" si="633"/>
        <v>1591.124916816126</v>
      </c>
      <c r="N5736" s="467">
        <f t="shared" si="631"/>
        <v>0</v>
      </c>
      <c r="O5736" s="475" t="str">
        <f t="shared" si="632"/>
        <v/>
      </c>
    </row>
    <row r="5737" spans="1:15" hidden="1">
      <c r="A5737" s="475">
        <f t="shared" si="627"/>
        <v>43678</v>
      </c>
      <c r="B5737" s="475">
        <v>43704</v>
      </c>
      <c r="C5737" s="467">
        <v>24</v>
      </c>
      <c r="D5737" s="467">
        <v>910</v>
      </c>
      <c r="E5737" s="467">
        <v>13</v>
      </c>
      <c r="F5737" s="467">
        <v>0</v>
      </c>
      <c r="G5737" s="467">
        <f t="array" ref="G5737">MAX(IF($A$2:$A$8761=A5737,$D$2:$D$8761))</f>
        <v>1656</v>
      </c>
      <c r="H5737" s="467">
        <f t="shared" si="628"/>
        <v>0</v>
      </c>
      <c r="I5737" s="475" t="str">
        <f t="shared" si="629"/>
        <v/>
      </c>
      <c r="J5737" s="471">
        <f>'Potential Projects'!D5738</f>
        <v>98.69880244806393</v>
      </c>
      <c r="K5737" s="471">
        <f>'Potential Projects'!E5738</f>
        <v>98.353998924962383</v>
      </c>
      <c r="L5737" s="476">
        <f t="shared" si="630"/>
        <v>699.94719862697366</v>
      </c>
      <c r="M5737" s="471">
        <f t="shared" si="633"/>
        <v>1591.124916816126</v>
      </c>
      <c r="N5737" s="467">
        <f t="shared" si="631"/>
        <v>0</v>
      </c>
      <c r="O5737" s="475" t="str">
        <f t="shared" si="632"/>
        <v/>
      </c>
    </row>
    <row r="5738" spans="1:15" hidden="1">
      <c r="A5738" s="475">
        <f t="shared" si="627"/>
        <v>43678</v>
      </c>
      <c r="B5738" s="475">
        <v>43705</v>
      </c>
      <c r="C5738" s="467">
        <v>1</v>
      </c>
      <c r="D5738" s="467">
        <v>854</v>
      </c>
      <c r="E5738" s="467">
        <v>8</v>
      </c>
      <c r="F5738" s="467">
        <v>0</v>
      </c>
      <c r="G5738" s="467">
        <f t="array" ref="G5738">MAX(IF($A$2:$A$8761=A5738,$D$2:$D$8761))</f>
        <v>1656</v>
      </c>
      <c r="H5738" s="467">
        <f t="shared" si="628"/>
        <v>0</v>
      </c>
      <c r="I5738" s="475" t="str">
        <f t="shared" si="629"/>
        <v/>
      </c>
      <c r="J5738" s="471">
        <f>'Potential Projects'!D5739</f>
        <v>116.46672948883698</v>
      </c>
      <c r="K5738" s="471">
        <f>'Potential Projects'!E5739</f>
        <v>75.537298000430013</v>
      </c>
      <c r="L5738" s="476">
        <f t="shared" si="630"/>
        <v>653.99597251073294</v>
      </c>
      <c r="M5738" s="471">
        <f t="shared" si="633"/>
        <v>1591.124916816126</v>
      </c>
      <c r="N5738" s="467">
        <f t="shared" si="631"/>
        <v>0</v>
      </c>
      <c r="O5738" s="475" t="str">
        <f t="shared" si="632"/>
        <v/>
      </c>
    </row>
    <row r="5739" spans="1:15" hidden="1">
      <c r="A5739" s="475">
        <f t="shared" si="627"/>
        <v>43678</v>
      </c>
      <c r="B5739" s="475">
        <v>43705</v>
      </c>
      <c r="C5739" s="467">
        <v>2</v>
      </c>
      <c r="D5739" s="467">
        <v>814</v>
      </c>
      <c r="E5739" s="467">
        <v>3</v>
      </c>
      <c r="F5739" s="467">
        <v>0</v>
      </c>
      <c r="G5739" s="467">
        <f t="array" ref="G5739">MAX(IF($A$2:$A$8761=A5739,$D$2:$D$8761))</f>
        <v>1656</v>
      </c>
      <c r="H5739" s="467">
        <f t="shared" si="628"/>
        <v>0</v>
      </c>
      <c r="I5739" s="475" t="str">
        <f t="shared" si="629"/>
        <v/>
      </c>
      <c r="J5739" s="471">
        <f>'Potential Projects'!D5740</f>
        <v>135.88985076684156</v>
      </c>
      <c r="K5739" s="471">
        <f>'Potential Projects'!E5740</f>
        <v>84.521452214577508</v>
      </c>
      <c r="L5739" s="476">
        <f t="shared" si="630"/>
        <v>590.58869701858089</v>
      </c>
      <c r="M5739" s="471">
        <f t="shared" si="633"/>
        <v>1591.124916816126</v>
      </c>
      <c r="N5739" s="467">
        <f t="shared" si="631"/>
        <v>0</v>
      </c>
      <c r="O5739" s="475" t="str">
        <f t="shared" si="632"/>
        <v/>
      </c>
    </row>
    <row r="5740" spans="1:15" hidden="1">
      <c r="A5740" s="475">
        <f t="shared" si="627"/>
        <v>43678</v>
      </c>
      <c r="B5740" s="475">
        <v>43705</v>
      </c>
      <c r="C5740" s="467">
        <v>3</v>
      </c>
      <c r="D5740" s="467">
        <v>814</v>
      </c>
      <c r="E5740" s="467">
        <v>7</v>
      </c>
      <c r="F5740" s="467">
        <v>0</v>
      </c>
      <c r="G5740" s="467">
        <f t="array" ref="G5740">MAX(IF($A$2:$A$8761=A5740,$D$2:$D$8761))</f>
        <v>1656</v>
      </c>
      <c r="H5740" s="467">
        <f t="shared" si="628"/>
        <v>0</v>
      </c>
      <c r="I5740" s="475" t="str">
        <f t="shared" si="629"/>
        <v/>
      </c>
      <c r="J5740" s="471">
        <f>'Potential Projects'!D5741</f>
        <v>133.14892257308551</v>
      </c>
      <c r="K5740" s="471">
        <f>'Potential Projects'!E5741</f>
        <v>96.04401134164695</v>
      </c>
      <c r="L5740" s="476">
        <f t="shared" si="630"/>
        <v>577.80706608526748</v>
      </c>
      <c r="M5740" s="471">
        <f t="shared" si="633"/>
        <v>1591.124916816126</v>
      </c>
      <c r="N5740" s="467">
        <f t="shared" si="631"/>
        <v>0</v>
      </c>
      <c r="O5740" s="475" t="str">
        <f t="shared" si="632"/>
        <v/>
      </c>
    </row>
    <row r="5741" spans="1:15" hidden="1">
      <c r="A5741" s="475">
        <f t="shared" si="627"/>
        <v>43678</v>
      </c>
      <c r="B5741" s="475">
        <v>43705</v>
      </c>
      <c r="C5741" s="467">
        <v>4</v>
      </c>
      <c r="D5741" s="467">
        <v>783</v>
      </c>
      <c r="E5741" s="467">
        <v>5</v>
      </c>
      <c r="F5741" s="467">
        <v>0</v>
      </c>
      <c r="G5741" s="467">
        <f t="array" ref="G5741">MAX(IF($A$2:$A$8761=A5741,$D$2:$D$8761))</f>
        <v>1656</v>
      </c>
      <c r="H5741" s="467">
        <f t="shared" si="628"/>
        <v>0</v>
      </c>
      <c r="I5741" s="475" t="str">
        <f t="shared" si="629"/>
        <v/>
      </c>
      <c r="J5741" s="471">
        <f>'Potential Projects'!D5742</f>
        <v>128.93049857209658</v>
      </c>
      <c r="K5741" s="471">
        <f>'Potential Projects'!E5742</f>
        <v>88.864510481616847</v>
      </c>
      <c r="L5741" s="476">
        <f t="shared" si="630"/>
        <v>560.20499094628656</v>
      </c>
      <c r="M5741" s="471">
        <f t="shared" si="633"/>
        <v>1591.124916816126</v>
      </c>
      <c r="N5741" s="467">
        <f t="shared" si="631"/>
        <v>0</v>
      </c>
      <c r="O5741" s="475" t="str">
        <f t="shared" si="632"/>
        <v/>
      </c>
    </row>
    <row r="5742" spans="1:15" hidden="1">
      <c r="A5742" s="475">
        <f t="shared" si="627"/>
        <v>43678</v>
      </c>
      <c r="B5742" s="475">
        <v>43705</v>
      </c>
      <c r="C5742" s="467">
        <v>5</v>
      </c>
      <c r="D5742" s="467">
        <v>797</v>
      </c>
      <c r="E5742" s="467">
        <v>7</v>
      </c>
      <c r="F5742" s="467">
        <v>0</v>
      </c>
      <c r="G5742" s="467">
        <f t="array" ref="G5742">MAX(IF($A$2:$A$8761=A5742,$D$2:$D$8761))</f>
        <v>1656</v>
      </c>
      <c r="H5742" s="467">
        <f t="shared" si="628"/>
        <v>0</v>
      </c>
      <c r="I5742" s="475" t="str">
        <f t="shared" si="629"/>
        <v/>
      </c>
      <c r="J5742" s="471">
        <f>'Potential Projects'!D5743</f>
        <v>129.14426632436115</v>
      </c>
      <c r="K5742" s="471">
        <f>'Potential Projects'!E5743</f>
        <v>80.116596108363794</v>
      </c>
      <c r="L5742" s="476">
        <f t="shared" si="630"/>
        <v>580.73913756727507</v>
      </c>
      <c r="M5742" s="471">
        <f t="shared" si="633"/>
        <v>1591.124916816126</v>
      </c>
      <c r="N5742" s="467">
        <f t="shared" si="631"/>
        <v>0</v>
      </c>
      <c r="O5742" s="475" t="str">
        <f t="shared" si="632"/>
        <v/>
      </c>
    </row>
    <row r="5743" spans="1:15" hidden="1">
      <c r="A5743" s="475">
        <f t="shared" si="627"/>
        <v>43678</v>
      </c>
      <c r="B5743" s="475">
        <v>43705</v>
      </c>
      <c r="C5743" s="467">
        <v>6</v>
      </c>
      <c r="D5743" s="467">
        <v>883</v>
      </c>
      <c r="E5743" s="467">
        <v>13</v>
      </c>
      <c r="F5743" s="467">
        <v>0</v>
      </c>
      <c r="G5743" s="467">
        <f t="array" ref="G5743">MAX(IF($A$2:$A$8761=A5743,$D$2:$D$8761))</f>
        <v>1656</v>
      </c>
      <c r="H5743" s="467">
        <f t="shared" si="628"/>
        <v>0</v>
      </c>
      <c r="I5743" s="475" t="str">
        <f t="shared" si="629"/>
        <v/>
      </c>
      <c r="J5743" s="471">
        <f>'Potential Projects'!D5744</f>
        <v>117.09230714885619</v>
      </c>
      <c r="K5743" s="471">
        <f>'Potential Projects'!E5744</f>
        <v>68.391433938937851</v>
      </c>
      <c r="L5743" s="476">
        <f t="shared" si="630"/>
        <v>684.5162589122059</v>
      </c>
      <c r="M5743" s="471">
        <f t="shared" si="633"/>
        <v>1591.124916816126</v>
      </c>
      <c r="N5743" s="467">
        <f t="shared" si="631"/>
        <v>0</v>
      </c>
      <c r="O5743" s="475" t="str">
        <f t="shared" si="632"/>
        <v/>
      </c>
    </row>
    <row r="5744" spans="1:15" hidden="1">
      <c r="A5744" s="475">
        <f t="shared" si="627"/>
        <v>43678</v>
      </c>
      <c r="B5744" s="475">
        <v>43705</v>
      </c>
      <c r="C5744" s="467">
        <v>7</v>
      </c>
      <c r="D5744" s="467">
        <v>986</v>
      </c>
      <c r="E5744" s="467">
        <v>16</v>
      </c>
      <c r="F5744" s="467">
        <v>2</v>
      </c>
      <c r="G5744" s="467">
        <f t="array" ref="G5744">MAX(IF($A$2:$A$8761=A5744,$D$2:$D$8761))</f>
        <v>1656</v>
      </c>
      <c r="H5744" s="467">
        <f t="shared" si="628"/>
        <v>0</v>
      </c>
      <c r="I5744" s="475" t="str">
        <f t="shared" si="629"/>
        <v/>
      </c>
      <c r="J5744" s="471">
        <f>'Potential Projects'!D5745</f>
        <v>110.51662853698694</v>
      </c>
      <c r="K5744" s="471">
        <f>'Potential Projects'!E5745</f>
        <v>61.215844334551711</v>
      </c>
      <c r="L5744" s="476">
        <f t="shared" si="630"/>
        <v>796.26752712846144</v>
      </c>
      <c r="M5744" s="471">
        <f t="shared" si="633"/>
        <v>1591.124916816126</v>
      </c>
      <c r="N5744" s="467">
        <f t="shared" si="631"/>
        <v>0</v>
      </c>
      <c r="O5744" s="475" t="str">
        <f t="shared" si="632"/>
        <v/>
      </c>
    </row>
    <row r="5745" spans="1:15" hidden="1">
      <c r="A5745" s="475">
        <f t="shared" si="627"/>
        <v>43678</v>
      </c>
      <c r="B5745" s="475">
        <v>43705</v>
      </c>
      <c r="C5745" s="467">
        <v>8</v>
      </c>
      <c r="D5745" s="467">
        <v>1037</v>
      </c>
      <c r="E5745" s="467">
        <v>15</v>
      </c>
      <c r="F5745" s="467">
        <v>13</v>
      </c>
      <c r="G5745" s="467">
        <f t="array" ref="G5745">MAX(IF($A$2:$A$8761=A5745,$D$2:$D$8761))</f>
        <v>1656</v>
      </c>
      <c r="H5745" s="467">
        <f t="shared" si="628"/>
        <v>0</v>
      </c>
      <c r="I5745" s="475" t="str">
        <f t="shared" si="629"/>
        <v/>
      </c>
      <c r="J5745" s="471">
        <f>'Potential Projects'!D5746</f>
        <v>24.668595730288544</v>
      </c>
      <c r="K5745" s="471">
        <f>'Potential Projects'!E5746</f>
        <v>34.218011126639439</v>
      </c>
      <c r="L5745" s="476">
        <f t="shared" si="630"/>
        <v>950.11339314307202</v>
      </c>
      <c r="M5745" s="471">
        <f t="shared" si="633"/>
        <v>1591.124916816126</v>
      </c>
      <c r="N5745" s="467">
        <f t="shared" si="631"/>
        <v>0</v>
      </c>
      <c r="O5745" s="475" t="str">
        <f t="shared" si="632"/>
        <v/>
      </c>
    </row>
    <row r="5746" spans="1:15" hidden="1">
      <c r="A5746" s="475">
        <f t="shared" si="627"/>
        <v>43678</v>
      </c>
      <c r="B5746" s="475">
        <v>43705</v>
      </c>
      <c r="C5746" s="467">
        <v>9</v>
      </c>
      <c r="D5746" s="467">
        <v>1087</v>
      </c>
      <c r="E5746" s="467">
        <v>16</v>
      </c>
      <c r="F5746" s="467">
        <v>18</v>
      </c>
      <c r="G5746" s="467">
        <f t="array" ref="G5746">MAX(IF($A$2:$A$8761=A5746,$D$2:$D$8761))</f>
        <v>1656</v>
      </c>
      <c r="H5746" s="467">
        <f t="shared" si="628"/>
        <v>0</v>
      </c>
      <c r="I5746" s="475" t="str">
        <f t="shared" si="629"/>
        <v/>
      </c>
      <c r="J5746" s="471">
        <f>'Potential Projects'!D5747</f>
        <v>23.995415857244232</v>
      </c>
      <c r="K5746" s="471">
        <f>'Potential Projects'!E5747</f>
        <v>24.784062513437974</v>
      </c>
      <c r="L5746" s="476">
        <f t="shared" si="630"/>
        <v>1004.2205216293177</v>
      </c>
      <c r="M5746" s="471">
        <f t="shared" si="633"/>
        <v>1591.124916816126</v>
      </c>
      <c r="N5746" s="467">
        <f t="shared" si="631"/>
        <v>0</v>
      </c>
      <c r="O5746" s="475" t="str">
        <f t="shared" si="632"/>
        <v/>
      </c>
    </row>
    <row r="5747" spans="1:15" hidden="1">
      <c r="A5747" s="475">
        <f t="shared" si="627"/>
        <v>43678</v>
      </c>
      <c r="B5747" s="475">
        <v>43705</v>
      </c>
      <c r="C5747" s="467">
        <v>10</v>
      </c>
      <c r="D5747" s="467">
        <v>1113</v>
      </c>
      <c r="E5747" s="467">
        <v>5</v>
      </c>
      <c r="F5747" s="467">
        <v>19</v>
      </c>
      <c r="G5747" s="467">
        <f t="array" ref="G5747">MAX(IF($A$2:$A$8761=A5747,$D$2:$D$8761))</f>
        <v>1656</v>
      </c>
      <c r="H5747" s="467">
        <f t="shared" si="628"/>
        <v>0</v>
      </c>
      <c r="I5747" s="475" t="str">
        <f t="shared" si="629"/>
        <v/>
      </c>
      <c r="J5747" s="471">
        <f>'Potential Projects'!D5748</f>
        <v>18.835912504141895</v>
      </c>
      <c r="K5747" s="471">
        <f>'Potential Projects'!E5748</f>
        <v>30.126837723070313</v>
      </c>
      <c r="L5747" s="476">
        <f t="shared" si="630"/>
        <v>1040.0372497727878</v>
      </c>
      <c r="M5747" s="471">
        <f t="shared" si="633"/>
        <v>1591.124916816126</v>
      </c>
      <c r="N5747" s="467">
        <f t="shared" si="631"/>
        <v>0</v>
      </c>
      <c r="O5747" s="475" t="str">
        <f t="shared" si="632"/>
        <v/>
      </c>
    </row>
    <row r="5748" spans="1:15" hidden="1">
      <c r="A5748" s="475">
        <f t="shared" si="627"/>
        <v>43678</v>
      </c>
      <c r="B5748" s="475">
        <v>43705</v>
      </c>
      <c r="C5748" s="467">
        <v>11</v>
      </c>
      <c r="D5748" s="467">
        <v>1168</v>
      </c>
      <c r="E5748" s="467">
        <v>1</v>
      </c>
      <c r="F5748" s="467">
        <v>19</v>
      </c>
      <c r="G5748" s="467">
        <f t="array" ref="G5748">MAX(IF($A$2:$A$8761=A5748,$D$2:$D$8761))</f>
        <v>1656</v>
      </c>
      <c r="H5748" s="467">
        <f t="shared" si="628"/>
        <v>0</v>
      </c>
      <c r="I5748" s="475" t="str">
        <f t="shared" si="629"/>
        <v/>
      </c>
      <c r="J5748" s="471">
        <f>'Potential Projects'!D5749</f>
        <v>16.47042420053161</v>
      </c>
      <c r="K5748" s="471">
        <f>'Potential Projects'!E5749</f>
        <v>22.408365835304238</v>
      </c>
      <c r="L5748" s="476">
        <f t="shared" si="630"/>
        <v>1109.1212099641641</v>
      </c>
      <c r="M5748" s="471">
        <f t="shared" si="633"/>
        <v>1591.124916816126</v>
      </c>
      <c r="N5748" s="467">
        <f t="shared" si="631"/>
        <v>0</v>
      </c>
      <c r="O5748" s="475" t="str">
        <f t="shared" si="632"/>
        <v/>
      </c>
    </row>
    <row r="5749" spans="1:15" hidden="1">
      <c r="A5749" s="475">
        <f t="shared" si="627"/>
        <v>43678</v>
      </c>
      <c r="B5749" s="475">
        <v>43705</v>
      </c>
      <c r="C5749" s="467">
        <v>12</v>
      </c>
      <c r="D5749" s="467">
        <v>1200</v>
      </c>
      <c r="E5749" s="467">
        <v>0</v>
      </c>
      <c r="F5749" s="467">
        <v>18</v>
      </c>
      <c r="G5749" s="467">
        <f t="array" ref="G5749">MAX(IF($A$2:$A$8761=A5749,$D$2:$D$8761))</f>
        <v>1656</v>
      </c>
      <c r="H5749" s="467">
        <f t="shared" si="628"/>
        <v>0</v>
      </c>
      <c r="I5749" s="475" t="str">
        <f t="shared" si="629"/>
        <v/>
      </c>
      <c r="J5749" s="471">
        <f>'Potential Projects'!D5750</f>
        <v>16.978966538900561</v>
      </c>
      <c r="K5749" s="471">
        <f>'Potential Projects'!E5750</f>
        <v>13.030739303375617</v>
      </c>
      <c r="L5749" s="476">
        <f t="shared" si="630"/>
        <v>1151.9902941577238</v>
      </c>
      <c r="M5749" s="471">
        <f t="shared" si="633"/>
        <v>1591.124916816126</v>
      </c>
      <c r="N5749" s="467">
        <f t="shared" si="631"/>
        <v>0</v>
      </c>
      <c r="O5749" s="475" t="str">
        <f t="shared" si="632"/>
        <v/>
      </c>
    </row>
    <row r="5750" spans="1:15" hidden="1">
      <c r="A5750" s="475">
        <f t="shared" si="627"/>
        <v>43678</v>
      </c>
      <c r="B5750" s="475">
        <v>43705</v>
      </c>
      <c r="C5750" s="467">
        <v>13</v>
      </c>
      <c r="D5750" s="467">
        <v>1269</v>
      </c>
      <c r="E5750" s="467">
        <v>1</v>
      </c>
      <c r="F5750" s="467">
        <v>18</v>
      </c>
      <c r="G5750" s="467">
        <f t="array" ref="G5750">MAX(IF($A$2:$A$8761=A5750,$D$2:$D$8761))</f>
        <v>1656</v>
      </c>
      <c r="H5750" s="467">
        <f t="shared" si="628"/>
        <v>0</v>
      </c>
      <c r="I5750" s="475" t="str">
        <f t="shared" si="629"/>
        <v/>
      </c>
      <c r="J5750" s="471">
        <f>'Potential Projects'!D5751</f>
        <v>18.635250696094037</v>
      </c>
      <c r="K5750" s="471">
        <f>'Potential Projects'!E5751</f>
        <v>11.551502418834662</v>
      </c>
      <c r="L5750" s="476">
        <f t="shared" si="630"/>
        <v>1219.8132468850713</v>
      </c>
      <c r="M5750" s="471">
        <f t="shared" si="633"/>
        <v>1591.124916816126</v>
      </c>
      <c r="N5750" s="467">
        <f t="shared" si="631"/>
        <v>0</v>
      </c>
      <c r="O5750" s="475" t="str">
        <f t="shared" si="632"/>
        <v/>
      </c>
    </row>
    <row r="5751" spans="1:15" hidden="1">
      <c r="A5751" s="475">
        <f t="shared" si="627"/>
        <v>43678</v>
      </c>
      <c r="B5751" s="475">
        <v>43705</v>
      </c>
      <c r="C5751" s="467">
        <v>14</v>
      </c>
      <c r="D5751" s="467">
        <v>1325</v>
      </c>
      <c r="E5751" s="467">
        <v>3</v>
      </c>
      <c r="F5751" s="467">
        <v>18</v>
      </c>
      <c r="G5751" s="467">
        <f t="array" ref="G5751">MAX(IF($A$2:$A$8761=A5751,$D$2:$D$8761))</f>
        <v>1656</v>
      </c>
      <c r="H5751" s="467">
        <f t="shared" si="628"/>
        <v>0</v>
      </c>
      <c r="I5751" s="475" t="str">
        <f t="shared" si="629"/>
        <v/>
      </c>
      <c r="J5751" s="471">
        <f>'Potential Projects'!D5752</f>
        <v>12.445381657173623</v>
      </c>
      <c r="K5751" s="471">
        <f>'Potential Projects'!E5752</f>
        <v>17.671835250483767</v>
      </c>
      <c r="L5751" s="476">
        <f t="shared" si="630"/>
        <v>1273.8827830923426</v>
      </c>
      <c r="M5751" s="471">
        <f t="shared" si="633"/>
        <v>1591.124916816126</v>
      </c>
      <c r="N5751" s="467">
        <f t="shared" si="631"/>
        <v>0</v>
      </c>
      <c r="O5751" s="475" t="str">
        <f t="shared" si="632"/>
        <v/>
      </c>
    </row>
    <row r="5752" spans="1:15" hidden="1">
      <c r="A5752" s="475">
        <f t="shared" si="627"/>
        <v>43678</v>
      </c>
      <c r="B5752" s="475">
        <v>43705</v>
      </c>
      <c r="C5752" s="467">
        <v>15</v>
      </c>
      <c r="D5752" s="467">
        <v>1392</v>
      </c>
      <c r="E5752" s="467">
        <v>6</v>
      </c>
      <c r="F5752" s="467">
        <v>18</v>
      </c>
      <c r="G5752" s="467">
        <f t="array" ref="G5752">MAX(IF($A$2:$A$8761=A5752,$D$2:$D$8761))</f>
        <v>1656</v>
      </c>
      <c r="H5752" s="467">
        <f t="shared" si="628"/>
        <v>0</v>
      </c>
      <c r="I5752" s="475" t="str">
        <f t="shared" si="629"/>
        <v/>
      </c>
      <c r="J5752" s="471">
        <f>'Potential Projects'!D5753</f>
        <v>2.902654492545206</v>
      </c>
      <c r="K5752" s="471">
        <f>'Potential Projects'!E5753</f>
        <v>13.976480918082133</v>
      </c>
      <c r="L5752" s="476">
        <f t="shared" si="630"/>
        <v>1351.1208645893726</v>
      </c>
      <c r="M5752" s="471">
        <f t="shared" si="633"/>
        <v>1591.124916816126</v>
      </c>
      <c r="N5752" s="467">
        <f t="shared" si="631"/>
        <v>0</v>
      </c>
      <c r="O5752" s="475" t="str">
        <f t="shared" si="632"/>
        <v/>
      </c>
    </row>
    <row r="5753" spans="1:15" hidden="1">
      <c r="A5753" s="475">
        <f t="shared" si="627"/>
        <v>43678</v>
      </c>
      <c r="B5753" s="475">
        <v>43705</v>
      </c>
      <c r="C5753" s="467">
        <v>16</v>
      </c>
      <c r="D5753" s="467">
        <v>1426</v>
      </c>
      <c r="E5753" s="467">
        <v>5</v>
      </c>
      <c r="F5753" s="467">
        <v>19</v>
      </c>
      <c r="G5753" s="467">
        <f t="array" ref="G5753">MAX(IF($A$2:$A$8761=A5753,$D$2:$D$8761))</f>
        <v>1656</v>
      </c>
      <c r="H5753" s="467">
        <f t="shared" si="628"/>
        <v>0</v>
      </c>
      <c r="I5753" s="475" t="str">
        <f t="shared" si="629"/>
        <v/>
      </c>
      <c r="J5753" s="471">
        <f>'Potential Projects'!D5754</f>
        <v>4.0818334986440279</v>
      </c>
      <c r="K5753" s="471">
        <f>'Potential Projects'!E5754</f>
        <v>12.742870887981077</v>
      </c>
      <c r="L5753" s="476">
        <f t="shared" si="630"/>
        <v>1385.1752956133748</v>
      </c>
      <c r="M5753" s="471">
        <f t="shared" si="633"/>
        <v>1591.124916816126</v>
      </c>
      <c r="N5753" s="467">
        <f t="shared" si="631"/>
        <v>0</v>
      </c>
      <c r="O5753" s="475" t="str">
        <f t="shared" si="632"/>
        <v/>
      </c>
    </row>
    <row r="5754" spans="1:15" hidden="1">
      <c r="A5754" s="475">
        <f t="shared" si="627"/>
        <v>43678</v>
      </c>
      <c r="B5754" s="475">
        <v>43705</v>
      </c>
      <c r="C5754" s="467">
        <v>17</v>
      </c>
      <c r="D5754" s="467">
        <v>1480</v>
      </c>
      <c r="E5754" s="467">
        <v>6</v>
      </c>
      <c r="F5754" s="467">
        <v>18</v>
      </c>
      <c r="G5754" s="467">
        <f t="array" ref="G5754">MAX(IF($A$2:$A$8761=A5754,$D$2:$D$8761))</f>
        <v>1656</v>
      </c>
      <c r="H5754" s="467">
        <f t="shared" si="628"/>
        <v>0</v>
      </c>
      <c r="I5754" s="475" t="str">
        <f t="shared" si="629"/>
        <v/>
      </c>
      <c r="J5754" s="471">
        <f>'Potential Projects'!D5755</f>
        <v>0.50363615608954937</v>
      </c>
      <c r="K5754" s="471">
        <f>'Potential Projects'!E5755</f>
        <v>4.7013292840249417</v>
      </c>
      <c r="L5754" s="476">
        <f t="shared" si="630"/>
        <v>1450.7950345598856</v>
      </c>
      <c r="M5754" s="471">
        <f t="shared" si="633"/>
        <v>1591.124916816126</v>
      </c>
      <c r="N5754" s="467">
        <f t="shared" si="631"/>
        <v>0</v>
      </c>
      <c r="O5754" s="475" t="str">
        <f t="shared" si="632"/>
        <v/>
      </c>
    </row>
    <row r="5755" spans="1:15" hidden="1">
      <c r="A5755" s="475">
        <f t="shared" si="627"/>
        <v>43678</v>
      </c>
      <c r="B5755" s="475">
        <v>43705</v>
      </c>
      <c r="C5755" s="467">
        <v>18</v>
      </c>
      <c r="D5755" s="467">
        <v>1470</v>
      </c>
      <c r="E5755" s="467">
        <v>5</v>
      </c>
      <c r="F5755" s="467">
        <v>17</v>
      </c>
      <c r="G5755" s="467">
        <f t="array" ref="G5755">MAX(IF($A$2:$A$8761=A5755,$D$2:$D$8761))</f>
        <v>1656</v>
      </c>
      <c r="H5755" s="467">
        <f t="shared" si="628"/>
        <v>0</v>
      </c>
      <c r="I5755" s="475" t="str">
        <f t="shared" si="629"/>
        <v/>
      </c>
      <c r="J5755" s="471">
        <f>'Potential Projects'!D5756</f>
        <v>0.57973540468332319</v>
      </c>
      <c r="K5755" s="471">
        <f>'Potential Projects'!E5756</f>
        <v>1.4080520318211139E-2</v>
      </c>
      <c r="L5755" s="476">
        <f t="shared" si="630"/>
        <v>1447.4061840749985</v>
      </c>
      <c r="M5755" s="471">
        <f t="shared" si="633"/>
        <v>1591.124916816126</v>
      </c>
      <c r="N5755" s="467">
        <f t="shared" si="631"/>
        <v>0</v>
      </c>
      <c r="O5755" s="475" t="str">
        <f t="shared" si="632"/>
        <v/>
      </c>
    </row>
    <row r="5756" spans="1:15" hidden="1">
      <c r="A5756" s="475">
        <f t="shared" si="627"/>
        <v>43678</v>
      </c>
      <c r="B5756" s="475">
        <v>43705</v>
      </c>
      <c r="C5756" s="467">
        <v>19</v>
      </c>
      <c r="D5756" s="467">
        <v>1431</v>
      </c>
      <c r="E5756" s="467">
        <v>3</v>
      </c>
      <c r="F5756" s="467">
        <v>5</v>
      </c>
      <c r="G5756" s="467">
        <f t="array" ref="G5756">MAX(IF($A$2:$A$8761=A5756,$D$2:$D$8761))</f>
        <v>1656</v>
      </c>
      <c r="H5756" s="467">
        <f t="shared" si="628"/>
        <v>0</v>
      </c>
      <c r="I5756" s="475" t="str">
        <f t="shared" si="629"/>
        <v/>
      </c>
      <c r="J5756" s="471">
        <f>'Potential Projects'!D5757</f>
        <v>10.648772795409498</v>
      </c>
      <c r="K5756" s="471">
        <f>'Potential Projects'!E5757</f>
        <v>0.21355455815953558</v>
      </c>
      <c r="L5756" s="476">
        <f t="shared" si="630"/>
        <v>1412.1376726464309</v>
      </c>
      <c r="M5756" s="471">
        <f t="shared" si="633"/>
        <v>1591.124916816126</v>
      </c>
      <c r="N5756" s="467">
        <f t="shared" si="631"/>
        <v>0</v>
      </c>
      <c r="O5756" s="475" t="str">
        <f t="shared" si="632"/>
        <v/>
      </c>
    </row>
    <row r="5757" spans="1:15" hidden="1">
      <c r="A5757" s="475">
        <f t="shared" si="627"/>
        <v>43678</v>
      </c>
      <c r="B5757" s="475">
        <v>43705</v>
      </c>
      <c r="C5757" s="467">
        <v>20</v>
      </c>
      <c r="D5757" s="467">
        <v>1385</v>
      </c>
      <c r="E5757" s="467">
        <v>0</v>
      </c>
      <c r="F5757" s="467">
        <v>0</v>
      </c>
      <c r="G5757" s="467">
        <f t="array" ref="G5757">MAX(IF($A$2:$A$8761=A5757,$D$2:$D$8761))</f>
        <v>1656</v>
      </c>
      <c r="H5757" s="467">
        <f t="shared" si="628"/>
        <v>0</v>
      </c>
      <c r="I5757" s="475" t="str">
        <f t="shared" si="629"/>
        <v/>
      </c>
      <c r="J5757" s="471">
        <f>'Potential Projects'!D5758</f>
        <v>29.104511841674658</v>
      </c>
      <c r="K5757" s="471">
        <f>'Potential Projects'!E5758</f>
        <v>8.4686507202752104</v>
      </c>
      <c r="L5757" s="476">
        <f t="shared" si="630"/>
        <v>1347.4268374380501</v>
      </c>
      <c r="M5757" s="471">
        <f t="shared" si="633"/>
        <v>1591.124916816126</v>
      </c>
      <c r="N5757" s="467">
        <f t="shared" si="631"/>
        <v>0</v>
      </c>
      <c r="O5757" s="475" t="str">
        <f t="shared" si="632"/>
        <v/>
      </c>
    </row>
    <row r="5758" spans="1:15" hidden="1">
      <c r="A5758" s="475">
        <f t="shared" si="627"/>
        <v>43678</v>
      </c>
      <c r="B5758" s="475">
        <v>43705</v>
      </c>
      <c r="C5758" s="467">
        <v>21</v>
      </c>
      <c r="D5758" s="467">
        <v>1309</v>
      </c>
      <c r="E5758" s="467">
        <v>0</v>
      </c>
      <c r="F5758" s="467">
        <v>0</v>
      </c>
      <c r="G5758" s="467">
        <f t="array" ref="G5758">MAX(IF($A$2:$A$8761=A5758,$D$2:$D$8761))</f>
        <v>1656</v>
      </c>
      <c r="H5758" s="467">
        <f t="shared" si="628"/>
        <v>0</v>
      </c>
      <c r="I5758" s="475" t="str">
        <f t="shared" si="629"/>
        <v/>
      </c>
      <c r="J5758" s="471">
        <f>'Potential Projects'!D5759</f>
        <v>29.078068978219271</v>
      </c>
      <c r="K5758" s="471">
        <f>'Potential Projects'!E5759</f>
        <v>28.710180928832507</v>
      </c>
      <c r="L5758" s="476">
        <f t="shared" si="630"/>
        <v>1251.2117500929483</v>
      </c>
      <c r="M5758" s="471">
        <f t="shared" si="633"/>
        <v>1591.124916816126</v>
      </c>
      <c r="N5758" s="467">
        <f t="shared" si="631"/>
        <v>0</v>
      </c>
      <c r="O5758" s="475" t="str">
        <f t="shared" si="632"/>
        <v/>
      </c>
    </row>
    <row r="5759" spans="1:15" hidden="1">
      <c r="A5759" s="475">
        <f t="shared" si="627"/>
        <v>43678</v>
      </c>
      <c r="B5759" s="475">
        <v>43705</v>
      </c>
      <c r="C5759" s="467">
        <v>22</v>
      </c>
      <c r="D5759" s="467">
        <v>1202</v>
      </c>
      <c r="E5759" s="467">
        <v>0</v>
      </c>
      <c r="F5759" s="467">
        <v>0</v>
      </c>
      <c r="G5759" s="467">
        <f t="array" ref="G5759">MAX(IF($A$2:$A$8761=A5759,$D$2:$D$8761))</f>
        <v>1656</v>
      </c>
      <c r="H5759" s="467">
        <f t="shared" si="628"/>
        <v>0</v>
      </c>
      <c r="I5759" s="475" t="str">
        <f t="shared" si="629"/>
        <v/>
      </c>
      <c r="J5759" s="471">
        <f>'Potential Projects'!D5760</f>
        <v>31.70652042999491</v>
      </c>
      <c r="K5759" s="471">
        <f>'Potential Projects'!E5760</f>
        <v>64.026472640292411</v>
      </c>
      <c r="L5759" s="476">
        <f t="shared" si="630"/>
        <v>1106.2670069297126</v>
      </c>
      <c r="M5759" s="471">
        <f t="shared" si="633"/>
        <v>1591.124916816126</v>
      </c>
      <c r="N5759" s="467">
        <f t="shared" si="631"/>
        <v>0</v>
      </c>
      <c r="O5759" s="475" t="str">
        <f t="shared" si="632"/>
        <v/>
      </c>
    </row>
    <row r="5760" spans="1:15" hidden="1">
      <c r="A5760" s="475">
        <f t="shared" si="627"/>
        <v>43678</v>
      </c>
      <c r="B5760" s="475">
        <v>43705</v>
      </c>
      <c r="C5760" s="467">
        <v>23</v>
      </c>
      <c r="D5760" s="467">
        <v>1079</v>
      </c>
      <c r="E5760" s="467">
        <v>0</v>
      </c>
      <c r="F5760" s="467">
        <v>0</v>
      </c>
      <c r="G5760" s="467">
        <f t="array" ref="G5760">MAX(IF($A$2:$A$8761=A5760,$D$2:$D$8761))</f>
        <v>1656</v>
      </c>
      <c r="H5760" s="467">
        <f t="shared" si="628"/>
        <v>0</v>
      </c>
      <c r="I5760" s="475" t="str">
        <f t="shared" si="629"/>
        <v/>
      </c>
      <c r="J5760" s="471">
        <f>'Potential Projects'!D5761</f>
        <v>40.544417488183136</v>
      </c>
      <c r="K5760" s="471">
        <f>'Potential Projects'!E5761</f>
        <v>85.512564394753809</v>
      </c>
      <c r="L5760" s="476">
        <f t="shared" si="630"/>
        <v>952.94301811706305</v>
      </c>
      <c r="M5760" s="471">
        <f t="shared" si="633"/>
        <v>1591.124916816126</v>
      </c>
      <c r="N5760" s="467">
        <f t="shared" si="631"/>
        <v>0</v>
      </c>
      <c r="O5760" s="475" t="str">
        <f t="shared" si="632"/>
        <v/>
      </c>
    </row>
    <row r="5761" spans="1:15" hidden="1">
      <c r="A5761" s="475">
        <f t="shared" si="627"/>
        <v>43678</v>
      </c>
      <c r="B5761" s="475">
        <v>43705</v>
      </c>
      <c r="C5761" s="467">
        <v>24</v>
      </c>
      <c r="D5761" s="467">
        <v>950</v>
      </c>
      <c r="E5761" s="467">
        <v>0</v>
      </c>
      <c r="F5761" s="467">
        <v>0</v>
      </c>
      <c r="G5761" s="467">
        <f t="array" ref="G5761">MAX(IF($A$2:$A$8761=A5761,$D$2:$D$8761))</f>
        <v>1656</v>
      </c>
      <c r="H5761" s="467">
        <f t="shared" si="628"/>
        <v>0</v>
      </c>
      <c r="I5761" s="475" t="str">
        <f t="shared" si="629"/>
        <v/>
      </c>
      <c r="J5761" s="471">
        <f>'Potential Projects'!D5762</f>
        <v>50.282761685256737</v>
      </c>
      <c r="K5761" s="471">
        <f>'Potential Projects'!E5762</f>
        <v>92.653734949473233</v>
      </c>
      <c r="L5761" s="476">
        <f t="shared" si="630"/>
        <v>807.06350336526998</v>
      </c>
      <c r="M5761" s="471">
        <f t="shared" si="633"/>
        <v>1591.124916816126</v>
      </c>
      <c r="N5761" s="467">
        <f t="shared" si="631"/>
        <v>0</v>
      </c>
      <c r="O5761" s="475" t="str">
        <f t="shared" si="632"/>
        <v/>
      </c>
    </row>
    <row r="5762" spans="1:15" hidden="1">
      <c r="A5762" s="475">
        <f t="shared" ref="A5762:A5825" si="634">DATE(YEAR(B5762),MONTH(B5762),1)</f>
        <v>43678</v>
      </c>
      <c r="B5762" s="475">
        <v>43706</v>
      </c>
      <c r="C5762" s="467">
        <v>1</v>
      </c>
      <c r="D5762" s="467">
        <v>874</v>
      </c>
      <c r="E5762" s="467">
        <v>0</v>
      </c>
      <c r="F5762" s="467">
        <v>0</v>
      </c>
      <c r="G5762" s="467">
        <f t="array" ref="G5762">MAX(IF($A$2:$A$8761=A5762,$D$2:$D$8761))</f>
        <v>1656</v>
      </c>
      <c r="H5762" s="467">
        <f t="shared" ref="H5762:H5825" si="635">IF(G5762=D5762,1,0)</f>
        <v>0</v>
      </c>
      <c r="I5762" s="475" t="str">
        <f t="shared" ref="I5762:I5825" si="636">IF(D5762=G5762,B5762,"")</f>
        <v/>
      </c>
      <c r="J5762" s="471">
        <f>'Potential Projects'!D5763</f>
        <v>89.348857881700553</v>
      </c>
      <c r="K5762" s="471">
        <f>'Potential Projects'!E5763</f>
        <v>90.250659481831875</v>
      </c>
      <c r="L5762" s="476">
        <f t="shared" ref="L5762:L5825" si="637">D5762-E5762-F5762-J5762-K5762</f>
        <v>694.40048263646759</v>
      </c>
      <c r="M5762" s="471">
        <f t="shared" si="633"/>
        <v>1591.124916816126</v>
      </c>
      <c r="N5762" s="467">
        <f t="shared" ref="N5762:N5825" si="638">IF(M5762=L5762,1,0)</f>
        <v>0</v>
      </c>
      <c r="O5762" s="475" t="str">
        <f t="shared" ref="O5762:O5825" si="639">IF(L5762=M5762,B5762,"")</f>
        <v/>
      </c>
    </row>
    <row r="5763" spans="1:15" hidden="1">
      <c r="A5763" s="475">
        <f t="shared" si="634"/>
        <v>43678</v>
      </c>
      <c r="B5763" s="475">
        <v>43706</v>
      </c>
      <c r="C5763" s="467">
        <v>2</v>
      </c>
      <c r="D5763" s="467">
        <v>837</v>
      </c>
      <c r="E5763" s="467">
        <v>0</v>
      </c>
      <c r="F5763" s="467">
        <v>0</v>
      </c>
      <c r="G5763" s="467">
        <f t="array" ref="G5763">MAX(IF($A$2:$A$8761=A5763,$D$2:$D$8761))</f>
        <v>1656</v>
      </c>
      <c r="H5763" s="467">
        <f t="shared" si="635"/>
        <v>0</v>
      </c>
      <c r="I5763" s="475" t="str">
        <f t="shared" si="636"/>
        <v/>
      </c>
      <c r="J5763" s="471">
        <f>'Potential Projects'!D5764</f>
        <v>98.049586033541758</v>
      </c>
      <c r="K5763" s="471">
        <f>'Potential Projects'!E5764</f>
        <v>88.888760266609339</v>
      </c>
      <c r="L5763" s="476">
        <f t="shared" si="637"/>
        <v>650.06165369984888</v>
      </c>
      <c r="M5763" s="471">
        <f t="shared" si="633"/>
        <v>1591.124916816126</v>
      </c>
      <c r="N5763" s="467">
        <f t="shared" si="638"/>
        <v>0</v>
      </c>
      <c r="O5763" s="475" t="str">
        <f t="shared" si="639"/>
        <v/>
      </c>
    </row>
    <row r="5764" spans="1:15" hidden="1">
      <c r="A5764" s="475">
        <f t="shared" si="634"/>
        <v>43678</v>
      </c>
      <c r="B5764" s="475">
        <v>43706</v>
      </c>
      <c r="C5764" s="467">
        <v>3</v>
      </c>
      <c r="D5764" s="467">
        <v>785</v>
      </c>
      <c r="E5764" s="467">
        <v>0</v>
      </c>
      <c r="F5764" s="467">
        <v>0</v>
      </c>
      <c r="G5764" s="467">
        <f t="array" ref="G5764">MAX(IF($A$2:$A$8761=A5764,$D$2:$D$8761))</f>
        <v>1656</v>
      </c>
      <c r="H5764" s="467">
        <f t="shared" si="635"/>
        <v>0</v>
      </c>
      <c r="I5764" s="475" t="str">
        <f t="shared" si="636"/>
        <v/>
      </c>
      <c r="J5764" s="471">
        <f>'Potential Projects'!D5765</f>
        <v>71.552218574581318</v>
      </c>
      <c r="K5764" s="471">
        <f>'Potential Projects'!E5765</f>
        <v>96.854423511072866</v>
      </c>
      <c r="L5764" s="476">
        <f t="shared" si="637"/>
        <v>616.59335791434592</v>
      </c>
      <c r="M5764" s="471">
        <f t="shared" si="633"/>
        <v>1591.124916816126</v>
      </c>
      <c r="N5764" s="467">
        <f t="shared" si="638"/>
        <v>0</v>
      </c>
      <c r="O5764" s="475" t="str">
        <f t="shared" si="639"/>
        <v/>
      </c>
    </row>
    <row r="5765" spans="1:15" hidden="1">
      <c r="A5765" s="475">
        <f t="shared" si="634"/>
        <v>43678</v>
      </c>
      <c r="B5765" s="475">
        <v>43706</v>
      </c>
      <c r="C5765" s="467">
        <v>4</v>
      </c>
      <c r="D5765" s="467">
        <v>802</v>
      </c>
      <c r="E5765" s="467">
        <v>0</v>
      </c>
      <c r="F5765" s="467">
        <v>0</v>
      </c>
      <c r="G5765" s="467">
        <f t="array" ref="G5765">MAX(IF($A$2:$A$8761=A5765,$D$2:$D$8761))</f>
        <v>1656</v>
      </c>
      <c r="H5765" s="467">
        <f t="shared" si="635"/>
        <v>0</v>
      </c>
      <c r="I5765" s="475" t="str">
        <f t="shared" si="636"/>
        <v/>
      </c>
      <c r="J5765" s="471">
        <f>'Potential Projects'!D5766</f>
        <v>57.535597963834874</v>
      </c>
      <c r="K5765" s="471">
        <f>'Potential Projects'!E5766</f>
        <v>49.595503816383577</v>
      </c>
      <c r="L5765" s="476">
        <f t="shared" si="637"/>
        <v>694.8688982197815</v>
      </c>
      <c r="M5765" s="471">
        <f t="shared" si="633"/>
        <v>1591.124916816126</v>
      </c>
      <c r="N5765" s="467">
        <f t="shared" si="638"/>
        <v>0</v>
      </c>
      <c r="O5765" s="475" t="str">
        <f t="shared" si="639"/>
        <v/>
      </c>
    </row>
    <row r="5766" spans="1:15" hidden="1">
      <c r="A5766" s="475">
        <f t="shared" si="634"/>
        <v>43678</v>
      </c>
      <c r="B5766" s="475">
        <v>43706</v>
      </c>
      <c r="C5766" s="467">
        <v>5</v>
      </c>
      <c r="D5766" s="467">
        <v>813</v>
      </c>
      <c r="E5766" s="467">
        <v>0</v>
      </c>
      <c r="F5766" s="467">
        <v>0</v>
      </c>
      <c r="G5766" s="467">
        <f t="array" ref="G5766">MAX(IF($A$2:$A$8761=A5766,$D$2:$D$8761))</f>
        <v>1656</v>
      </c>
      <c r="H5766" s="467">
        <f t="shared" si="635"/>
        <v>0</v>
      </c>
      <c r="I5766" s="475" t="str">
        <f t="shared" si="636"/>
        <v/>
      </c>
      <c r="J5766" s="471">
        <f>'Potential Projects'!D5767</f>
        <v>83.713968064726444</v>
      </c>
      <c r="K5766" s="471">
        <f>'Potential Projects'!E5767</f>
        <v>54.851449150720285</v>
      </c>
      <c r="L5766" s="476">
        <f t="shared" si="637"/>
        <v>674.43458278455319</v>
      </c>
      <c r="M5766" s="471">
        <f t="shared" si="633"/>
        <v>1591.124916816126</v>
      </c>
      <c r="N5766" s="467">
        <f t="shared" si="638"/>
        <v>0</v>
      </c>
      <c r="O5766" s="475" t="str">
        <f t="shared" si="639"/>
        <v/>
      </c>
    </row>
    <row r="5767" spans="1:15" hidden="1">
      <c r="A5767" s="475">
        <f t="shared" si="634"/>
        <v>43678</v>
      </c>
      <c r="B5767" s="475">
        <v>43706</v>
      </c>
      <c r="C5767" s="467">
        <v>6</v>
      </c>
      <c r="D5767" s="467">
        <v>890</v>
      </c>
      <c r="E5767" s="467">
        <v>0</v>
      </c>
      <c r="F5767" s="467">
        <v>0</v>
      </c>
      <c r="G5767" s="467">
        <f t="array" ref="G5767">MAX(IF($A$2:$A$8761=A5767,$D$2:$D$8761))</f>
        <v>1656</v>
      </c>
      <c r="H5767" s="467">
        <f t="shared" si="635"/>
        <v>0</v>
      </c>
      <c r="I5767" s="475" t="str">
        <f t="shared" si="636"/>
        <v/>
      </c>
      <c r="J5767" s="471">
        <f>'Potential Projects'!D5768</f>
        <v>100.82338300389962</v>
      </c>
      <c r="K5767" s="471">
        <f>'Potential Projects'!E5768</f>
        <v>32.187287196301874</v>
      </c>
      <c r="L5767" s="476">
        <f t="shared" si="637"/>
        <v>756.9893297997985</v>
      </c>
      <c r="M5767" s="471">
        <f t="shared" si="633"/>
        <v>1591.124916816126</v>
      </c>
      <c r="N5767" s="467">
        <f t="shared" si="638"/>
        <v>0</v>
      </c>
      <c r="O5767" s="475" t="str">
        <f t="shared" si="639"/>
        <v/>
      </c>
    </row>
    <row r="5768" spans="1:15" hidden="1">
      <c r="A5768" s="475">
        <f t="shared" si="634"/>
        <v>43678</v>
      </c>
      <c r="B5768" s="475">
        <v>43706</v>
      </c>
      <c r="C5768" s="467">
        <v>7</v>
      </c>
      <c r="D5768" s="467">
        <v>988</v>
      </c>
      <c r="E5768" s="467">
        <v>9</v>
      </c>
      <c r="F5768" s="467">
        <v>0</v>
      </c>
      <c r="G5768" s="467">
        <f t="array" ref="G5768">MAX(IF($A$2:$A$8761=A5768,$D$2:$D$8761))</f>
        <v>1656</v>
      </c>
      <c r="H5768" s="467">
        <f t="shared" si="635"/>
        <v>0</v>
      </c>
      <c r="I5768" s="475" t="str">
        <f t="shared" si="636"/>
        <v/>
      </c>
      <c r="J5768" s="471">
        <f>'Potential Projects'!D5769</f>
        <v>84.612046066440911</v>
      </c>
      <c r="K5768" s="471">
        <f>'Potential Projects'!E5769</f>
        <v>13.300615942807999</v>
      </c>
      <c r="L5768" s="476">
        <f t="shared" si="637"/>
        <v>881.08733799075105</v>
      </c>
      <c r="M5768" s="471">
        <f t="shared" si="633"/>
        <v>1591.124916816126</v>
      </c>
      <c r="N5768" s="467">
        <f t="shared" si="638"/>
        <v>0</v>
      </c>
      <c r="O5768" s="475" t="str">
        <f t="shared" si="639"/>
        <v/>
      </c>
    </row>
    <row r="5769" spans="1:15" hidden="1">
      <c r="A5769" s="475">
        <f t="shared" si="634"/>
        <v>43678</v>
      </c>
      <c r="B5769" s="475">
        <v>43706</v>
      </c>
      <c r="C5769" s="467">
        <v>8</v>
      </c>
      <c r="D5769" s="467">
        <v>1039</v>
      </c>
      <c r="E5769" s="467">
        <v>14</v>
      </c>
      <c r="F5769" s="467">
        <v>1</v>
      </c>
      <c r="G5769" s="467">
        <f t="array" ref="G5769">MAX(IF($A$2:$A$8761=A5769,$D$2:$D$8761))</f>
        <v>1656</v>
      </c>
      <c r="H5769" s="467">
        <f t="shared" si="635"/>
        <v>0</v>
      </c>
      <c r="I5769" s="475" t="str">
        <f t="shared" si="636"/>
        <v/>
      </c>
      <c r="J5769" s="471">
        <f>'Potential Projects'!D5770</f>
        <v>19.363684176921751</v>
      </c>
      <c r="K5769" s="471">
        <f>'Potential Projects'!E5770</f>
        <v>16.180864599010967</v>
      </c>
      <c r="L5769" s="476">
        <f t="shared" si="637"/>
        <v>988.45545122406725</v>
      </c>
      <c r="M5769" s="471">
        <f t="shared" si="633"/>
        <v>1591.124916816126</v>
      </c>
      <c r="N5769" s="467">
        <f t="shared" si="638"/>
        <v>0</v>
      </c>
      <c r="O5769" s="475" t="str">
        <f t="shared" si="639"/>
        <v/>
      </c>
    </row>
    <row r="5770" spans="1:15" hidden="1">
      <c r="A5770" s="475">
        <f t="shared" si="634"/>
        <v>43678</v>
      </c>
      <c r="B5770" s="475">
        <v>43706</v>
      </c>
      <c r="C5770" s="467">
        <v>9</v>
      </c>
      <c r="D5770" s="467">
        <v>1078</v>
      </c>
      <c r="E5770" s="467">
        <v>17</v>
      </c>
      <c r="F5770" s="467">
        <v>0</v>
      </c>
      <c r="G5770" s="467">
        <f t="array" ref="G5770">MAX(IF($A$2:$A$8761=A5770,$D$2:$D$8761))</f>
        <v>1656</v>
      </c>
      <c r="H5770" s="467">
        <f t="shared" si="635"/>
        <v>0</v>
      </c>
      <c r="I5770" s="475" t="str">
        <f t="shared" si="636"/>
        <v/>
      </c>
      <c r="J5770" s="471">
        <f>'Potential Projects'!D5771</f>
        <v>8.5582085417414628</v>
      </c>
      <c r="K5770" s="471">
        <f>'Potential Projects'!E5771</f>
        <v>14.831481401849066</v>
      </c>
      <c r="L5770" s="476">
        <f t="shared" si="637"/>
        <v>1037.6103100564096</v>
      </c>
      <c r="M5770" s="471">
        <f t="shared" si="633"/>
        <v>1591.124916816126</v>
      </c>
      <c r="N5770" s="467">
        <f t="shared" si="638"/>
        <v>0</v>
      </c>
      <c r="O5770" s="475" t="str">
        <f t="shared" si="639"/>
        <v/>
      </c>
    </row>
    <row r="5771" spans="1:15" hidden="1">
      <c r="A5771" s="475">
        <f t="shared" si="634"/>
        <v>43678</v>
      </c>
      <c r="B5771" s="475">
        <v>43706</v>
      </c>
      <c r="C5771" s="467">
        <v>10</v>
      </c>
      <c r="D5771" s="467">
        <v>1131</v>
      </c>
      <c r="E5771" s="467">
        <v>42</v>
      </c>
      <c r="F5771" s="467">
        <v>2</v>
      </c>
      <c r="G5771" s="467">
        <f t="array" ref="G5771">MAX(IF($A$2:$A$8761=A5771,$D$2:$D$8761))</f>
        <v>1656</v>
      </c>
      <c r="H5771" s="467">
        <f t="shared" si="635"/>
        <v>0</v>
      </c>
      <c r="I5771" s="475" t="str">
        <f t="shared" si="636"/>
        <v/>
      </c>
      <c r="J5771" s="471">
        <f>'Potential Projects'!D5772</f>
        <v>7.0410401200617496</v>
      </c>
      <c r="K5771" s="471">
        <f>'Potential Projects'!E5772</f>
        <v>8.2856039561384645</v>
      </c>
      <c r="L5771" s="476">
        <f t="shared" si="637"/>
        <v>1071.6733559237998</v>
      </c>
      <c r="M5771" s="471">
        <f t="shared" si="633"/>
        <v>1591.124916816126</v>
      </c>
      <c r="N5771" s="467">
        <f t="shared" si="638"/>
        <v>0</v>
      </c>
      <c r="O5771" s="475" t="str">
        <f t="shared" si="639"/>
        <v/>
      </c>
    </row>
    <row r="5772" spans="1:15" hidden="1">
      <c r="A5772" s="475">
        <f t="shared" si="634"/>
        <v>43678</v>
      </c>
      <c r="B5772" s="475">
        <v>43706</v>
      </c>
      <c r="C5772" s="467">
        <v>11</v>
      </c>
      <c r="D5772" s="467">
        <v>1110</v>
      </c>
      <c r="E5772" s="467">
        <v>46</v>
      </c>
      <c r="F5772" s="467">
        <v>3</v>
      </c>
      <c r="G5772" s="467">
        <f t="array" ref="G5772">MAX(IF($A$2:$A$8761=A5772,$D$2:$D$8761))</f>
        <v>1656</v>
      </c>
      <c r="H5772" s="467">
        <f t="shared" si="635"/>
        <v>0</v>
      </c>
      <c r="I5772" s="475" t="str">
        <f t="shared" si="636"/>
        <v/>
      </c>
      <c r="J5772" s="471">
        <f>'Potential Projects'!D5773</f>
        <v>0.37990594712963566</v>
      </c>
      <c r="K5772" s="471">
        <f>'Potential Projects'!E5773</f>
        <v>2.9490867555364439</v>
      </c>
      <c r="L5772" s="476">
        <f t="shared" si="637"/>
        <v>1057.671007297334</v>
      </c>
      <c r="M5772" s="471">
        <f t="shared" si="633"/>
        <v>1591.124916816126</v>
      </c>
      <c r="N5772" s="467">
        <f t="shared" si="638"/>
        <v>0</v>
      </c>
      <c r="O5772" s="475" t="str">
        <f t="shared" si="639"/>
        <v/>
      </c>
    </row>
    <row r="5773" spans="1:15" hidden="1">
      <c r="A5773" s="475">
        <f t="shared" si="634"/>
        <v>43678</v>
      </c>
      <c r="B5773" s="475">
        <v>43706</v>
      </c>
      <c r="C5773" s="467">
        <v>12</v>
      </c>
      <c r="D5773" s="467">
        <v>1135</v>
      </c>
      <c r="E5773" s="467">
        <v>2</v>
      </c>
      <c r="F5773" s="467">
        <v>5</v>
      </c>
      <c r="G5773" s="467">
        <f t="array" ref="G5773">MAX(IF($A$2:$A$8761=A5773,$D$2:$D$8761))</f>
        <v>1656</v>
      </c>
      <c r="H5773" s="467">
        <f t="shared" si="635"/>
        <v>0</v>
      </c>
      <c r="I5773" s="475" t="str">
        <f t="shared" si="636"/>
        <v/>
      </c>
      <c r="J5773" s="471">
        <f>'Potential Projects'!D5774</f>
        <v>0.58427147626689613</v>
      </c>
      <c r="K5773" s="471">
        <f>'Potential Projects'!E5774</f>
        <v>2.4609620511717911</v>
      </c>
      <c r="L5773" s="476">
        <f t="shared" si="637"/>
        <v>1124.9547664725615</v>
      </c>
      <c r="M5773" s="471">
        <f t="shared" si="633"/>
        <v>1591.124916816126</v>
      </c>
      <c r="N5773" s="467">
        <f t="shared" si="638"/>
        <v>0</v>
      </c>
      <c r="O5773" s="475" t="str">
        <f t="shared" si="639"/>
        <v/>
      </c>
    </row>
    <row r="5774" spans="1:15" hidden="1">
      <c r="A5774" s="475">
        <f t="shared" si="634"/>
        <v>43678</v>
      </c>
      <c r="B5774" s="475">
        <v>43706</v>
      </c>
      <c r="C5774" s="467">
        <v>13</v>
      </c>
      <c r="D5774" s="467">
        <v>1180</v>
      </c>
      <c r="E5774" s="467">
        <v>14</v>
      </c>
      <c r="F5774" s="467">
        <v>7</v>
      </c>
      <c r="G5774" s="467">
        <f t="array" ref="G5774">MAX(IF($A$2:$A$8761=A5774,$D$2:$D$8761))</f>
        <v>1656</v>
      </c>
      <c r="H5774" s="467">
        <f t="shared" si="635"/>
        <v>0</v>
      </c>
      <c r="I5774" s="475" t="str">
        <f t="shared" si="636"/>
        <v/>
      </c>
      <c r="J5774" s="471">
        <f>'Potential Projects'!D5775</f>
        <v>0.84649244090297726</v>
      </c>
      <c r="K5774" s="471">
        <f>'Potential Projects'!E5775</f>
        <v>5.8481094388303596</v>
      </c>
      <c r="L5774" s="476">
        <f t="shared" si="637"/>
        <v>1152.3053981202668</v>
      </c>
      <c r="M5774" s="471">
        <f t="shared" si="633"/>
        <v>1591.124916816126</v>
      </c>
      <c r="N5774" s="467">
        <f t="shared" si="638"/>
        <v>0</v>
      </c>
      <c r="O5774" s="475" t="str">
        <f t="shared" si="639"/>
        <v/>
      </c>
    </row>
    <row r="5775" spans="1:15" hidden="1">
      <c r="A5775" s="475">
        <f t="shared" si="634"/>
        <v>43678</v>
      </c>
      <c r="B5775" s="475">
        <v>43706</v>
      </c>
      <c r="C5775" s="467">
        <v>14</v>
      </c>
      <c r="D5775" s="467">
        <v>1167</v>
      </c>
      <c r="E5775" s="467">
        <v>22</v>
      </c>
      <c r="F5775" s="467">
        <v>3</v>
      </c>
      <c r="G5775" s="467">
        <f t="array" ref="G5775">MAX(IF($A$2:$A$8761=A5775,$D$2:$D$8761))</f>
        <v>1656</v>
      </c>
      <c r="H5775" s="467">
        <f t="shared" si="635"/>
        <v>0</v>
      </c>
      <c r="I5775" s="475" t="str">
        <f t="shared" si="636"/>
        <v/>
      </c>
      <c r="J5775" s="471">
        <f>'Potential Projects'!D5776</f>
        <v>9.2118195413917991</v>
      </c>
      <c r="K5775" s="471">
        <f>'Potential Projects'!E5776</f>
        <v>6.6960696624381857</v>
      </c>
      <c r="L5775" s="476">
        <f t="shared" si="637"/>
        <v>1126.0921107961699</v>
      </c>
      <c r="M5775" s="471">
        <f t="shared" si="633"/>
        <v>1591.124916816126</v>
      </c>
      <c r="N5775" s="467">
        <f t="shared" si="638"/>
        <v>0</v>
      </c>
      <c r="O5775" s="475" t="str">
        <f t="shared" si="639"/>
        <v/>
      </c>
    </row>
    <row r="5776" spans="1:15" hidden="1">
      <c r="A5776" s="475">
        <f t="shared" si="634"/>
        <v>43678</v>
      </c>
      <c r="B5776" s="475">
        <v>43706</v>
      </c>
      <c r="C5776" s="467">
        <v>15</v>
      </c>
      <c r="D5776" s="467">
        <v>1160</v>
      </c>
      <c r="E5776" s="467">
        <v>2</v>
      </c>
      <c r="F5776" s="467">
        <v>3</v>
      </c>
      <c r="G5776" s="467">
        <f t="array" ref="G5776">MAX(IF($A$2:$A$8761=A5776,$D$2:$D$8761))</f>
        <v>1656</v>
      </c>
      <c r="H5776" s="467">
        <f t="shared" si="635"/>
        <v>0</v>
      </c>
      <c r="I5776" s="475" t="str">
        <f t="shared" si="636"/>
        <v/>
      </c>
      <c r="J5776" s="471">
        <f>'Potential Projects'!D5777</f>
        <v>31.843518748401824</v>
      </c>
      <c r="K5776" s="471">
        <f>'Potential Projects'!E5777</f>
        <v>8.5554805955708453</v>
      </c>
      <c r="L5776" s="476">
        <f t="shared" si="637"/>
        <v>1114.6010006560275</v>
      </c>
      <c r="M5776" s="471">
        <f t="shared" si="633"/>
        <v>1591.124916816126</v>
      </c>
      <c r="N5776" s="467">
        <f t="shared" si="638"/>
        <v>0</v>
      </c>
      <c r="O5776" s="475" t="str">
        <f t="shared" si="639"/>
        <v/>
      </c>
    </row>
    <row r="5777" spans="1:15" hidden="1">
      <c r="A5777" s="475">
        <f t="shared" si="634"/>
        <v>43678</v>
      </c>
      <c r="B5777" s="475">
        <v>43706</v>
      </c>
      <c r="C5777" s="467">
        <v>16</v>
      </c>
      <c r="D5777" s="467">
        <v>1127</v>
      </c>
      <c r="E5777" s="467">
        <v>5</v>
      </c>
      <c r="F5777" s="467">
        <v>5</v>
      </c>
      <c r="G5777" s="467">
        <f t="array" ref="G5777">MAX(IF($A$2:$A$8761=A5777,$D$2:$D$8761))</f>
        <v>1656</v>
      </c>
      <c r="H5777" s="467">
        <f t="shared" si="635"/>
        <v>0</v>
      </c>
      <c r="I5777" s="475" t="str">
        <f t="shared" si="636"/>
        <v/>
      </c>
      <c r="J5777" s="471">
        <f>'Potential Projects'!D5778</f>
        <v>42.242798058814664</v>
      </c>
      <c r="K5777" s="471">
        <f>'Potential Projects'!E5778</f>
        <v>11.639114545259085</v>
      </c>
      <c r="L5777" s="476">
        <f t="shared" si="637"/>
        <v>1063.1180873959261</v>
      </c>
      <c r="M5777" s="471">
        <f t="shared" si="633"/>
        <v>1591.124916816126</v>
      </c>
      <c r="N5777" s="467">
        <f t="shared" si="638"/>
        <v>0</v>
      </c>
      <c r="O5777" s="475" t="str">
        <f t="shared" si="639"/>
        <v/>
      </c>
    </row>
    <row r="5778" spans="1:15" hidden="1">
      <c r="A5778" s="475">
        <f t="shared" si="634"/>
        <v>43678</v>
      </c>
      <c r="B5778" s="475">
        <v>43706</v>
      </c>
      <c r="C5778" s="467">
        <v>17</v>
      </c>
      <c r="D5778" s="467">
        <v>1133</v>
      </c>
      <c r="E5778" s="467">
        <v>3</v>
      </c>
      <c r="F5778" s="467">
        <v>5</v>
      </c>
      <c r="G5778" s="467">
        <f t="array" ref="G5778">MAX(IF($A$2:$A$8761=A5778,$D$2:$D$8761))</f>
        <v>1656</v>
      </c>
      <c r="H5778" s="467">
        <f t="shared" si="635"/>
        <v>0</v>
      </c>
      <c r="I5778" s="475" t="str">
        <f t="shared" si="636"/>
        <v/>
      </c>
      <c r="J5778" s="471">
        <f>'Potential Projects'!D5779</f>
        <v>19.240265662590588</v>
      </c>
      <c r="K5778" s="471">
        <f>'Potential Projects'!E5779</f>
        <v>16.317758546549129</v>
      </c>
      <c r="L5778" s="476">
        <f t="shared" si="637"/>
        <v>1089.4419757908602</v>
      </c>
      <c r="M5778" s="471">
        <f t="shared" si="633"/>
        <v>1591.124916816126</v>
      </c>
      <c r="N5778" s="467">
        <f t="shared" si="638"/>
        <v>0</v>
      </c>
      <c r="O5778" s="475" t="str">
        <f t="shared" si="639"/>
        <v/>
      </c>
    </row>
    <row r="5779" spans="1:15" hidden="1">
      <c r="A5779" s="475">
        <f t="shared" si="634"/>
        <v>43678</v>
      </c>
      <c r="B5779" s="475">
        <v>43706</v>
      </c>
      <c r="C5779" s="467">
        <v>18</v>
      </c>
      <c r="D5779" s="467">
        <v>1134</v>
      </c>
      <c r="E5779" s="467">
        <v>4</v>
      </c>
      <c r="F5779" s="467">
        <v>5</v>
      </c>
      <c r="G5779" s="467">
        <f t="array" ref="G5779">MAX(IF($A$2:$A$8761=A5779,$D$2:$D$8761))</f>
        <v>1656</v>
      </c>
      <c r="H5779" s="467">
        <f t="shared" si="635"/>
        <v>0</v>
      </c>
      <c r="I5779" s="475" t="str">
        <f t="shared" si="636"/>
        <v/>
      </c>
      <c r="J5779" s="471">
        <f>'Potential Projects'!D5780</f>
        <v>12.192112117913844</v>
      </c>
      <c r="K5779" s="471">
        <f>'Potential Projects'!E5780</f>
        <v>19.102572565039779</v>
      </c>
      <c r="L5779" s="476">
        <f t="shared" si="637"/>
        <v>1093.7053153170464</v>
      </c>
      <c r="M5779" s="471">
        <f t="shared" si="633"/>
        <v>1591.124916816126</v>
      </c>
      <c r="N5779" s="467">
        <f t="shared" si="638"/>
        <v>0</v>
      </c>
      <c r="O5779" s="475" t="str">
        <f t="shared" si="639"/>
        <v/>
      </c>
    </row>
    <row r="5780" spans="1:15" hidden="1">
      <c r="A5780" s="475">
        <f t="shared" si="634"/>
        <v>43678</v>
      </c>
      <c r="B5780" s="475">
        <v>43706</v>
      </c>
      <c r="C5780" s="467">
        <v>19</v>
      </c>
      <c r="D5780" s="467">
        <v>1135</v>
      </c>
      <c r="E5780" s="467">
        <v>3</v>
      </c>
      <c r="F5780" s="467">
        <v>4</v>
      </c>
      <c r="G5780" s="467">
        <f t="array" ref="G5780">MAX(IF($A$2:$A$8761=A5780,$D$2:$D$8761))</f>
        <v>1656</v>
      </c>
      <c r="H5780" s="467">
        <f t="shared" si="635"/>
        <v>0</v>
      </c>
      <c r="I5780" s="475" t="str">
        <f t="shared" si="636"/>
        <v/>
      </c>
      <c r="J5780" s="471">
        <f>'Potential Projects'!D5781</f>
        <v>7.9271251330017325</v>
      </c>
      <c r="K5780" s="471">
        <f>'Potential Projects'!E5781</f>
        <v>55.436572995054831</v>
      </c>
      <c r="L5780" s="476">
        <f t="shared" si="637"/>
        <v>1064.6363018719435</v>
      </c>
      <c r="M5780" s="471">
        <f t="shared" si="633"/>
        <v>1591.124916816126</v>
      </c>
      <c r="N5780" s="467">
        <f t="shared" si="638"/>
        <v>0</v>
      </c>
      <c r="O5780" s="475" t="str">
        <f t="shared" si="639"/>
        <v/>
      </c>
    </row>
    <row r="5781" spans="1:15" hidden="1">
      <c r="A5781" s="475">
        <f t="shared" si="634"/>
        <v>43678</v>
      </c>
      <c r="B5781" s="475">
        <v>43706</v>
      </c>
      <c r="C5781" s="467">
        <v>20</v>
      </c>
      <c r="D5781" s="467">
        <v>1160</v>
      </c>
      <c r="E5781" s="467">
        <v>9</v>
      </c>
      <c r="F5781" s="467">
        <v>1</v>
      </c>
      <c r="G5781" s="467">
        <f t="array" ref="G5781">MAX(IF($A$2:$A$8761=A5781,$D$2:$D$8761))</f>
        <v>1656</v>
      </c>
      <c r="H5781" s="467">
        <f t="shared" si="635"/>
        <v>0</v>
      </c>
      <c r="I5781" s="475" t="str">
        <f t="shared" si="636"/>
        <v/>
      </c>
      <c r="J5781" s="471">
        <f>'Potential Projects'!D5782</f>
        <v>4.6024347276491993</v>
      </c>
      <c r="K5781" s="471">
        <f>'Potential Projects'!E5782</f>
        <v>76.25775129004515</v>
      </c>
      <c r="L5781" s="476">
        <f t="shared" si="637"/>
        <v>1069.1398139823057</v>
      </c>
      <c r="M5781" s="471">
        <f t="shared" si="633"/>
        <v>1591.124916816126</v>
      </c>
      <c r="N5781" s="467">
        <f t="shared" si="638"/>
        <v>0</v>
      </c>
      <c r="O5781" s="475" t="str">
        <f t="shared" si="639"/>
        <v/>
      </c>
    </row>
    <row r="5782" spans="1:15" hidden="1">
      <c r="A5782" s="475">
        <f t="shared" si="634"/>
        <v>43678</v>
      </c>
      <c r="B5782" s="475">
        <v>43706</v>
      </c>
      <c r="C5782" s="467">
        <v>21</v>
      </c>
      <c r="D5782" s="467">
        <v>1173</v>
      </c>
      <c r="E5782" s="467">
        <v>30</v>
      </c>
      <c r="F5782" s="467">
        <v>0</v>
      </c>
      <c r="G5782" s="467">
        <f t="array" ref="G5782">MAX(IF($A$2:$A$8761=A5782,$D$2:$D$8761))</f>
        <v>1656</v>
      </c>
      <c r="H5782" s="467">
        <f t="shared" si="635"/>
        <v>0</v>
      </c>
      <c r="I5782" s="475" t="str">
        <f t="shared" si="636"/>
        <v/>
      </c>
      <c r="J5782" s="471">
        <f>'Potential Projects'!D5783</f>
        <v>2.0239780678020193E-3</v>
      </c>
      <c r="K5782" s="471">
        <f>'Potential Projects'!E5783</f>
        <v>94.625790045151589</v>
      </c>
      <c r="L5782" s="476">
        <f t="shared" si="637"/>
        <v>1048.3721859767804</v>
      </c>
      <c r="M5782" s="471">
        <f t="shared" si="633"/>
        <v>1591.124916816126</v>
      </c>
      <c r="N5782" s="467">
        <f t="shared" si="638"/>
        <v>0</v>
      </c>
      <c r="O5782" s="475" t="str">
        <f t="shared" si="639"/>
        <v/>
      </c>
    </row>
    <row r="5783" spans="1:15" hidden="1">
      <c r="A5783" s="475">
        <f t="shared" si="634"/>
        <v>43678</v>
      </c>
      <c r="B5783" s="475">
        <v>43706</v>
      </c>
      <c r="C5783" s="467">
        <v>22</v>
      </c>
      <c r="D5783" s="467">
        <v>1074</v>
      </c>
      <c r="E5783" s="467">
        <v>21</v>
      </c>
      <c r="F5783" s="467">
        <v>0</v>
      </c>
      <c r="G5783" s="467">
        <f t="array" ref="G5783">MAX(IF($A$2:$A$8761=A5783,$D$2:$D$8761))</f>
        <v>1656</v>
      </c>
      <c r="H5783" s="467">
        <f t="shared" si="635"/>
        <v>0</v>
      </c>
      <c r="I5783" s="475" t="str">
        <f t="shared" si="636"/>
        <v/>
      </c>
      <c r="J5783" s="471">
        <f>'Potential Projects'!D5784</f>
        <v>0</v>
      </c>
      <c r="K5783" s="471">
        <f>'Potential Projects'!E5784</f>
        <v>95.270364975274134</v>
      </c>
      <c r="L5783" s="476">
        <f t="shared" si="637"/>
        <v>957.72963502472589</v>
      </c>
      <c r="M5783" s="471">
        <f t="shared" si="633"/>
        <v>1591.124916816126</v>
      </c>
      <c r="N5783" s="467">
        <f t="shared" si="638"/>
        <v>0</v>
      </c>
      <c r="O5783" s="475" t="str">
        <f t="shared" si="639"/>
        <v/>
      </c>
    </row>
    <row r="5784" spans="1:15" hidden="1">
      <c r="A5784" s="475">
        <f t="shared" si="634"/>
        <v>43678</v>
      </c>
      <c r="B5784" s="475">
        <v>43706</v>
      </c>
      <c r="C5784" s="467">
        <v>23</v>
      </c>
      <c r="D5784" s="467">
        <v>977</v>
      </c>
      <c r="E5784" s="467">
        <v>15</v>
      </c>
      <c r="F5784" s="467">
        <v>0</v>
      </c>
      <c r="G5784" s="467">
        <f t="array" ref="G5784">MAX(IF($A$2:$A$8761=A5784,$D$2:$D$8761))</f>
        <v>1656</v>
      </c>
      <c r="H5784" s="467">
        <f t="shared" si="635"/>
        <v>0</v>
      </c>
      <c r="I5784" s="475" t="str">
        <f t="shared" si="636"/>
        <v/>
      </c>
      <c r="J5784" s="471">
        <f>'Potential Projects'!D5785</f>
        <v>0</v>
      </c>
      <c r="K5784" s="471">
        <f>'Potential Projects'!E5785</f>
        <v>85.253639271124484</v>
      </c>
      <c r="L5784" s="476">
        <f t="shared" si="637"/>
        <v>876.74636072887552</v>
      </c>
      <c r="M5784" s="471">
        <f t="shared" si="633"/>
        <v>1591.124916816126</v>
      </c>
      <c r="N5784" s="467">
        <f t="shared" si="638"/>
        <v>0</v>
      </c>
      <c r="O5784" s="475" t="str">
        <f t="shared" si="639"/>
        <v/>
      </c>
    </row>
    <row r="5785" spans="1:15" hidden="1">
      <c r="A5785" s="475">
        <f t="shared" si="634"/>
        <v>43678</v>
      </c>
      <c r="B5785" s="475">
        <v>43706</v>
      </c>
      <c r="C5785" s="467">
        <v>24</v>
      </c>
      <c r="D5785" s="467">
        <v>916</v>
      </c>
      <c r="E5785" s="467">
        <v>13</v>
      </c>
      <c r="F5785" s="467">
        <v>0</v>
      </c>
      <c r="G5785" s="467">
        <f t="array" ref="G5785">MAX(IF($A$2:$A$8761=A5785,$D$2:$D$8761))</f>
        <v>1656</v>
      </c>
      <c r="H5785" s="467">
        <f t="shared" si="635"/>
        <v>0</v>
      </c>
      <c r="I5785" s="475" t="str">
        <f t="shared" si="636"/>
        <v/>
      </c>
      <c r="J5785" s="471">
        <f>'Potential Projects'!D5786</f>
        <v>3.3770870160914006</v>
      </c>
      <c r="K5785" s="471">
        <f>'Potential Projects'!E5786</f>
        <v>84.231237045796604</v>
      </c>
      <c r="L5785" s="476">
        <f t="shared" si="637"/>
        <v>815.39167593811203</v>
      </c>
      <c r="M5785" s="471">
        <f t="shared" si="633"/>
        <v>1591.124916816126</v>
      </c>
      <c r="N5785" s="467">
        <f t="shared" si="638"/>
        <v>0</v>
      </c>
      <c r="O5785" s="475" t="str">
        <f t="shared" si="639"/>
        <v/>
      </c>
    </row>
    <row r="5786" spans="1:15" hidden="1">
      <c r="A5786" s="475">
        <f t="shared" si="634"/>
        <v>43678</v>
      </c>
      <c r="B5786" s="475">
        <v>43707</v>
      </c>
      <c r="C5786" s="467">
        <v>1</v>
      </c>
      <c r="D5786" s="467">
        <v>862</v>
      </c>
      <c r="E5786" s="467">
        <v>17</v>
      </c>
      <c r="F5786" s="467">
        <v>0</v>
      </c>
      <c r="G5786" s="467">
        <f t="array" ref="G5786">MAX(IF($A$2:$A$8761=A5786,$D$2:$D$8761))</f>
        <v>1656</v>
      </c>
      <c r="H5786" s="467">
        <f t="shared" si="635"/>
        <v>0</v>
      </c>
      <c r="I5786" s="475" t="str">
        <f t="shared" si="636"/>
        <v/>
      </c>
      <c r="J5786" s="471">
        <f>'Potential Projects'!D5787</f>
        <v>1.9891929441482772</v>
      </c>
      <c r="K5786" s="471">
        <f>'Potential Projects'!E5787</f>
        <v>66.833189690389162</v>
      </c>
      <c r="L5786" s="476">
        <f t="shared" si="637"/>
        <v>776.17761736546254</v>
      </c>
      <c r="M5786" s="471">
        <f t="shared" si="633"/>
        <v>1591.124916816126</v>
      </c>
      <c r="N5786" s="467">
        <f t="shared" si="638"/>
        <v>0</v>
      </c>
      <c r="O5786" s="475" t="str">
        <f t="shared" si="639"/>
        <v/>
      </c>
    </row>
    <row r="5787" spans="1:15" hidden="1">
      <c r="A5787" s="475">
        <f t="shared" si="634"/>
        <v>43678</v>
      </c>
      <c r="B5787" s="475">
        <v>43707</v>
      </c>
      <c r="C5787" s="467">
        <v>2</v>
      </c>
      <c r="D5787" s="467">
        <v>813</v>
      </c>
      <c r="E5787" s="467">
        <v>18</v>
      </c>
      <c r="F5787" s="467">
        <v>0</v>
      </c>
      <c r="G5787" s="467">
        <f t="array" ref="G5787">MAX(IF($A$2:$A$8761=A5787,$D$2:$D$8761))</f>
        <v>1656</v>
      </c>
      <c r="H5787" s="467">
        <f t="shared" si="635"/>
        <v>0</v>
      </c>
      <c r="I5787" s="475" t="str">
        <f t="shared" si="636"/>
        <v/>
      </c>
      <c r="J5787" s="471">
        <f>'Potential Projects'!D5788</f>
        <v>0.69073114405675506</v>
      </c>
      <c r="K5787" s="471">
        <f>'Potential Projects'!E5788</f>
        <v>40.306271662008172</v>
      </c>
      <c r="L5787" s="476">
        <f t="shared" si="637"/>
        <v>754.00299719393513</v>
      </c>
      <c r="M5787" s="471">
        <f t="shared" si="633"/>
        <v>1591.124916816126</v>
      </c>
      <c r="N5787" s="467">
        <f t="shared" si="638"/>
        <v>0</v>
      </c>
      <c r="O5787" s="475" t="str">
        <f t="shared" si="639"/>
        <v/>
      </c>
    </row>
    <row r="5788" spans="1:15" hidden="1">
      <c r="A5788" s="475">
        <f t="shared" si="634"/>
        <v>43678</v>
      </c>
      <c r="B5788" s="475">
        <v>43707</v>
      </c>
      <c r="C5788" s="467">
        <v>3</v>
      </c>
      <c r="D5788" s="467">
        <v>802</v>
      </c>
      <c r="E5788" s="467">
        <v>9</v>
      </c>
      <c r="F5788" s="467">
        <v>0</v>
      </c>
      <c r="G5788" s="467">
        <f t="array" ref="G5788">MAX(IF($A$2:$A$8761=A5788,$D$2:$D$8761))</f>
        <v>1656</v>
      </c>
      <c r="H5788" s="467">
        <f t="shared" si="635"/>
        <v>0</v>
      </c>
      <c r="I5788" s="475" t="str">
        <f t="shared" si="636"/>
        <v/>
      </c>
      <c r="J5788" s="471">
        <f>'Potential Projects'!D5789</f>
        <v>0</v>
      </c>
      <c r="K5788" s="471">
        <f>'Potential Projects'!E5789</f>
        <v>1.774927811223393</v>
      </c>
      <c r="L5788" s="476">
        <f t="shared" si="637"/>
        <v>791.22507218877661</v>
      </c>
      <c r="M5788" s="471">
        <f t="shared" si="633"/>
        <v>1591.124916816126</v>
      </c>
      <c r="N5788" s="467">
        <f t="shared" si="638"/>
        <v>0</v>
      </c>
      <c r="O5788" s="475" t="str">
        <f t="shared" si="639"/>
        <v/>
      </c>
    </row>
    <row r="5789" spans="1:15" hidden="1">
      <c r="A5789" s="475">
        <f t="shared" si="634"/>
        <v>43678</v>
      </c>
      <c r="B5789" s="475">
        <v>43707</v>
      </c>
      <c r="C5789" s="467">
        <v>4</v>
      </c>
      <c r="D5789" s="467">
        <v>781</v>
      </c>
      <c r="E5789" s="467">
        <v>1</v>
      </c>
      <c r="F5789" s="467">
        <v>0</v>
      </c>
      <c r="G5789" s="467">
        <f t="array" ref="G5789">MAX(IF($A$2:$A$8761=A5789,$D$2:$D$8761))</f>
        <v>1656</v>
      </c>
      <c r="H5789" s="467">
        <f t="shared" si="635"/>
        <v>0</v>
      </c>
      <c r="I5789" s="475" t="str">
        <f t="shared" si="636"/>
        <v/>
      </c>
      <c r="J5789" s="471">
        <f>'Potential Projects'!D5790</f>
        <v>0.53077858261266964</v>
      </c>
      <c r="K5789" s="471">
        <f>'Potential Projects'!E5790</f>
        <v>35.701941517953124</v>
      </c>
      <c r="L5789" s="476">
        <f t="shared" si="637"/>
        <v>743.76727989943413</v>
      </c>
      <c r="M5789" s="471">
        <f t="shared" si="633"/>
        <v>1591.124916816126</v>
      </c>
      <c r="N5789" s="467">
        <f t="shared" si="638"/>
        <v>0</v>
      </c>
      <c r="O5789" s="475" t="str">
        <f t="shared" si="639"/>
        <v/>
      </c>
    </row>
    <row r="5790" spans="1:15" hidden="1">
      <c r="A5790" s="475">
        <f t="shared" si="634"/>
        <v>43678</v>
      </c>
      <c r="B5790" s="475">
        <v>43707</v>
      </c>
      <c r="C5790" s="467">
        <v>5</v>
      </c>
      <c r="D5790" s="467">
        <v>795</v>
      </c>
      <c r="E5790" s="467">
        <v>3</v>
      </c>
      <c r="F5790" s="467">
        <v>0</v>
      </c>
      <c r="G5790" s="467">
        <f t="array" ref="G5790">MAX(IF($A$2:$A$8761=A5790,$D$2:$D$8761))</f>
        <v>1656</v>
      </c>
      <c r="H5790" s="467">
        <f t="shared" si="635"/>
        <v>0</v>
      </c>
      <c r="I5790" s="475" t="str">
        <f t="shared" si="636"/>
        <v/>
      </c>
      <c r="J5790" s="471">
        <f>'Potential Projects'!D5791</f>
        <v>7.8321857682574825</v>
      </c>
      <c r="K5790" s="471">
        <f>'Potential Projects'!E5791</f>
        <v>79.078548860460117</v>
      </c>
      <c r="L5790" s="476">
        <f t="shared" si="637"/>
        <v>705.08926537128241</v>
      </c>
      <c r="M5790" s="471">
        <f t="shared" si="633"/>
        <v>1591.124916816126</v>
      </c>
      <c r="N5790" s="467">
        <f t="shared" si="638"/>
        <v>0</v>
      </c>
      <c r="O5790" s="475" t="str">
        <f t="shared" si="639"/>
        <v/>
      </c>
    </row>
    <row r="5791" spans="1:15" hidden="1">
      <c r="A5791" s="475">
        <f t="shared" si="634"/>
        <v>43678</v>
      </c>
      <c r="B5791" s="475">
        <v>43707</v>
      </c>
      <c r="C5791" s="467">
        <v>6</v>
      </c>
      <c r="D5791" s="467">
        <v>861</v>
      </c>
      <c r="E5791" s="467">
        <v>7</v>
      </c>
      <c r="F5791" s="467">
        <v>0</v>
      </c>
      <c r="G5791" s="467">
        <f t="array" ref="G5791">MAX(IF($A$2:$A$8761=A5791,$D$2:$D$8761))</f>
        <v>1656</v>
      </c>
      <c r="H5791" s="467">
        <f t="shared" si="635"/>
        <v>0</v>
      </c>
      <c r="I5791" s="475" t="str">
        <f t="shared" si="636"/>
        <v/>
      </c>
      <c r="J5791" s="471">
        <f>'Potential Projects'!D5792</f>
        <v>8.6520361454430805</v>
      </c>
      <c r="K5791" s="471">
        <f>'Potential Projects'!E5792</f>
        <v>97.373056009460342</v>
      </c>
      <c r="L5791" s="476">
        <f t="shared" si="637"/>
        <v>747.9749078450966</v>
      </c>
      <c r="M5791" s="471">
        <f t="shared" si="633"/>
        <v>1591.124916816126</v>
      </c>
      <c r="N5791" s="467">
        <f t="shared" si="638"/>
        <v>0</v>
      </c>
      <c r="O5791" s="475" t="str">
        <f t="shared" si="639"/>
        <v/>
      </c>
    </row>
    <row r="5792" spans="1:15" hidden="1">
      <c r="A5792" s="475">
        <f t="shared" si="634"/>
        <v>43678</v>
      </c>
      <c r="B5792" s="475">
        <v>43707</v>
      </c>
      <c r="C5792" s="467">
        <v>7</v>
      </c>
      <c r="D5792" s="467">
        <v>960</v>
      </c>
      <c r="E5792" s="467">
        <v>6</v>
      </c>
      <c r="F5792" s="467">
        <v>0</v>
      </c>
      <c r="G5792" s="467">
        <f t="array" ref="G5792">MAX(IF($A$2:$A$8761=A5792,$D$2:$D$8761))</f>
        <v>1656</v>
      </c>
      <c r="H5792" s="467">
        <f t="shared" si="635"/>
        <v>0</v>
      </c>
      <c r="I5792" s="475" t="str">
        <f t="shared" si="636"/>
        <v/>
      </c>
      <c r="J5792" s="471">
        <f>'Potential Projects'!D5793</f>
        <v>0.87608362852987098</v>
      </c>
      <c r="K5792" s="471">
        <f>'Potential Projects'!E5793</f>
        <v>85.697957912276948</v>
      </c>
      <c r="L5792" s="476">
        <f t="shared" si="637"/>
        <v>867.42595845919323</v>
      </c>
      <c r="M5792" s="471">
        <f t="shared" si="633"/>
        <v>1591.124916816126</v>
      </c>
      <c r="N5792" s="467">
        <f t="shared" si="638"/>
        <v>0</v>
      </c>
      <c r="O5792" s="475" t="str">
        <f t="shared" si="639"/>
        <v/>
      </c>
    </row>
    <row r="5793" spans="1:15" hidden="1">
      <c r="A5793" s="475">
        <f t="shared" si="634"/>
        <v>43678</v>
      </c>
      <c r="B5793" s="475">
        <v>43707</v>
      </c>
      <c r="C5793" s="467">
        <v>8</v>
      </c>
      <c r="D5793" s="467">
        <v>1017</v>
      </c>
      <c r="E5793" s="467">
        <v>16</v>
      </c>
      <c r="F5793" s="467">
        <v>5</v>
      </c>
      <c r="G5793" s="467">
        <f t="array" ref="G5793">MAX(IF($A$2:$A$8761=A5793,$D$2:$D$8761))</f>
        <v>1656</v>
      </c>
      <c r="H5793" s="467">
        <f t="shared" si="635"/>
        <v>0</v>
      </c>
      <c r="I5793" s="475" t="str">
        <f t="shared" si="636"/>
        <v/>
      </c>
      <c r="J5793" s="471">
        <f>'Potential Projects'!D5794</f>
        <v>6.1021473190180204</v>
      </c>
      <c r="K5793" s="471">
        <f>'Potential Projects'!E5794</f>
        <v>40.175635723500321</v>
      </c>
      <c r="L5793" s="476">
        <f t="shared" si="637"/>
        <v>949.72221695748158</v>
      </c>
      <c r="M5793" s="471">
        <f t="shared" si="633"/>
        <v>1591.124916816126</v>
      </c>
      <c r="N5793" s="467">
        <f t="shared" si="638"/>
        <v>0</v>
      </c>
      <c r="O5793" s="475" t="str">
        <f t="shared" si="639"/>
        <v/>
      </c>
    </row>
    <row r="5794" spans="1:15" hidden="1">
      <c r="A5794" s="475">
        <f t="shared" si="634"/>
        <v>43678</v>
      </c>
      <c r="B5794" s="475">
        <v>43707</v>
      </c>
      <c r="C5794" s="467">
        <v>9</v>
      </c>
      <c r="D5794" s="467">
        <v>1070</v>
      </c>
      <c r="E5794" s="467">
        <v>24</v>
      </c>
      <c r="F5794" s="467">
        <v>1</v>
      </c>
      <c r="G5794" s="467">
        <f t="array" ref="G5794">MAX(IF($A$2:$A$8761=A5794,$D$2:$D$8761))</f>
        <v>1656</v>
      </c>
      <c r="H5794" s="467">
        <f t="shared" si="635"/>
        <v>0</v>
      </c>
      <c r="I5794" s="475" t="str">
        <f t="shared" si="636"/>
        <v/>
      </c>
      <c r="J5794" s="471">
        <f>'Potential Projects'!D5795</f>
        <v>1.027839152234268</v>
      </c>
      <c r="K5794" s="471">
        <f>'Potential Projects'!E5795</f>
        <v>72.422374005590186</v>
      </c>
      <c r="L5794" s="476">
        <f t="shared" si="637"/>
        <v>971.54978684217554</v>
      </c>
      <c r="M5794" s="471">
        <f t="shared" si="633"/>
        <v>1591.124916816126</v>
      </c>
      <c r="N5794" s="467">
        <f t="shared" si="638"/>
        <v>0</v>
      </c>
      <c r="O5794" s="475" t="str">
        <f t="shared" si="639"/>
        <v/>
      </c>
    </row>
    <row r="5795" spans="1:15" hidden="1">
      <c r="A5795" s="475">
        <f t="shared" si="634"/>
        <v>43678</v>
      </c>
      <c r="B5795" s="475">
        <v>43707</v>
      </c>
      <c r="C5795" s="467">
        <v>10</v>
      </c>
      <c r="D5795" s="467">
        <v>1106</v>
      </c>
      <c r="E5795" s="467">
        <v>33</v>
      </c>
      <c r="F5795" s="467">
        <v>8</v>
      </c>
      <c r="G5795" s="467">
        <f t="array" ref="G5795">MAX(IF($A$2:$A$8761=A5795,$D$2:$D$8761))</f>
        <v>1656</v>
      </c>
      <c r="H5795" s="467">
        <f t="shared" si="635"/>
        <v>0</v>
      </c>
      <c r="I5795" s="475" t="str">
        <f t="shared" si="636"/>
        <v/>
      </c>
      <c r="J5795" s="471">
        <f>'Potential Projects'!D5796</f>
        <v>6.1275546351690577</v>
      </c>
      <c r="K5795" s="471">
        <f>'Potential Projects'!E5796</f>
        <v>99.833235809503336</v>
      </c>
      <c r="L5795" s="476">
        <f t="shared" si="637"/>
        <v>959.03920955532772</v>
      </c>
      <c r="M5795" s="471">
        <f t="shared" ref="M5795:M5833" si="640">MAX($L$5090:$L$5833)</f>
        <v>1591.124916816126</v>
      </c>
      <c r="N5795" s="467">
        <f t="shared" si="638"/>
        <v>0</v>
      </c>
      <c r="O5795" s="475" t="str">
        <f t="shared" si="639"/>
        <v/>
      </c>
    </row>
    <row r="5796" spans="1:15" hidden="1">
      <c r="A5796" s="475">
        <f t="shared" si="634"/>
        <v>43678</v>
      </c>
      <c r="B5796" s="475">
        <v>43707</v>
      </c>
      <c r="C5796" s="467">
        <v>11</v>
      </c>
      <c r="D5796" s="467">
        <v>1147</v>
      </c>
      <c r="E5796" s="467">
        <v>34</v>
      </c>
      <c r="F5796" s="467">
        <v>14</v>
      </c>
      <c r="G5796" s="467">
        <f t="array" ref="G5796">MAX(IF($A$2:$A$8761=A5796,$D$2:$D$8761))</f>
        <v>1656</v>
      </c>
      <c r="H5796" s="467">
        <f t="shared" si="635"/>
        <v>0</v>
      </c>
      <c r="I5796" s="475" t="str">
        <f t="shared" si="636"/>
        <v/>
      </c>
      <c r="J5796" s="471">
        <f>'Potential Projects'!D5797</f>
        <v>16.365270973574418</v>
      </c>
      <c r="K5796" s="471">
        <f>'Potential Projects'!E5797</f>
        <v>99.835582562889698</v>
      </c>
      <c r="L5796" s="476">
        <f t="shared" si="637"/>
        <v>982.79914646353575</v>
      </c>
      <c r="M5796" s="471">
        <f t="shared" si="640"/>
        <v>1591.124916816126</v>
      </c>
      <c r="N5796" s="467">
        <f t="shared" si="638"/>
        <v>0</v>
      </c>
      <c r="O5796" s="475" t="str">
        <f t="shared" si="639"/>
        <v/>
      </c>
    </row>
    <row r="5797" spans="1:15" hidden="1">
      <c r="A5797" s="475">
        <f t="shared" si="634"/>
        <v>43678</v>
      </c>
      <c r="B5797" s="475">
        <v>43707</v>
      </c>
      <c r="C5797" s="467">
        <v>12</v>
      </c>
      <c r="D5797" s="467">
        <v>1141</v>
      </c>
      <c r="E5797" s="467">
        <v>14</v>
      </c>
      <c r="F5797" s="467">
        <v>18</v>
      </c>
      <c r="G5797" s="467">
        <f t="array" ref="G5797">MAX(IF($A$2:$A$8761=A5797,$D$2:$D$8761))</f>
        <v>1656</v>
      </c>
      <c r="H5797" s="467">
        <f t="shared" si="635"/>
        <v>0</v>
      </c>
      <c r="I5797" s="475" t="str">
        <f t="shared" si="636"/>
        <v/>
      </c>
      <c r="J5797" s="471">
        <f>'Potential Projects'!D5798</f>
        <v>2.778352598580577</v>
      </c>
      <c r="K5797" s="471">
        <f>'Potential Projects'!E5798</f>
        <v>98.330531391098688</v>
      </c>
      <c r="L5797" s="476">
        <f t="shared" si="637"/>
        <v>1007.8911160103207</v>
      </c>
      <c r="M5797" s="471">
        <f t="shared" si="640"/>
        <v>1591.124916816126</v>
      </c>
      <c r="N5797" s="467">
        <f t="shared" si="638"/>
        <v>0</v>
      </c>
      <c r="O5797" s="475" t="str">
        <f t="shared" si="639"/>
        <v/>
      </c>
    </row>
    <row r="5798" spans="1:15" hidden="1">
      <c r="A5798" s="475">
        <f t="shared" si="634"/>
        <v>43678</v>
      </c>
      <c r="B5798" s="475">
        <v>43707</v>
      </c>
      <c r="C5798" s="467">
        <v>13</v>
      </c>
      <c r="D5798" s="467">
        <v>1145</v>
      </c>
      <c r="E5798" s="467">
        <v>7</v>
      </c>
      <c r="F5798" s="467">
        <v>18</v>
      </c>
      <c r="G5798" s="467">
        <f t="array" ref="G5798">MAX(IF($A$2:$A$8761=A5798,$D$2:$D$8761))</f>
        <v>1656</v>
      </c>
      <c r="H5798" s="467">
        <f t="shared" si="635"/>
        <v>0</v>
      </c>
      <c r="I5798" s="475" t="str">
        <f t="shared" si="636"/>
        <v/>
      </c>
      <c r="J5798" s="471">
        <f>'Potential Projects'!D5799</f>
        <v>1.2900599177693408</v>
      </c>
      <c r="K5798" s="471">
        <f>'Potential Projects'!E5799</f>
        <v>51.760774940872935</v>
      </c>
      <c r="L5798" s="476">
        <f t="shared" si="637"/>
        <v>1066.9491651413575</v>
      </c>
      <c r="M5798" s="471">
        <f t="shared" si="640"/>
        <v>1591.124916816126</v>
      </c>
      <c r="N5798" s="467">
        <f t="shared" si="638"/>
        <v>0</v>
      </c>
      <c r="O5798" s="475" t="str">
        <f t="shared" si="639"/>
        <v/>
      </c>
    </row>
    <row r="5799" spans="1:15" hidden="1">
      <c r="A5799" s="475">
        <f t="shared" si="634"/>
        <v>43678</v>
      </c>
      <c r="B5799" s="475">
        <v>43707</v>
      </c>
      <c r="C5799" s="467">
        <v>14</v>
      </c>
      <c r="D5799" s="467">
        <v>1188</v>
      </c>
      <c r="E5799" s="467">
        <v>3</v>
      </c>
      <c r="F5799" s="467">
        <v>18</v>
      </c>
      <c r="G5799" s="467">
        <f t="array" ref="G5799">MAX(IF($A$2:$A$8761=A5799,$D$2:$D$8761))</f>
        <v>1656</v>
      </c>
      <c r="H5799" s="467">
        <f t="shared" si="635"/>
        <v>0</v>
      </c>
      <c r="I5799" s="475" t="str">
        <f t="shared" si="636"/>
        <v/>
      </c>
      <c r="J5799" s="471">
        <f>'Potential Projects'!D5800</f>
        <v>46.757288840023378</v>
      </c>
      <c r="K5799" s="471">
        <f>'Potential Projects'!E5800</f>
        <v>14.339445441840466</v>
      </c>
      <c r="L5799" s="476">
        <f t="shared" si="637"/>
        <v>1105.903265718136</v>
      </c>
      <c r="M5799" s="471">
        <f t="shared" si="640"/>
        <v>1591.124916816126</v>
      </c>
      <c r="N5799" s="467">
        <f t="shared" si="638"/>
        <v>0</v>
      </c>
      <c r="O5799" s="475" t="str">
        <f t="shared" si="639"/>
        <v/>
      </c>
    </row>
    <row r="5800" spans="1:15" hidden="1">
      <c r="A5800" s="475">
        <f t="shared" si="634"/>
        <v>43678</v>
      </c>
      <c r="B5800" s="475">
        <v>43707</v>
      </c>
      <c r="C5800" s="467">
        <v>15</v>
      </c>
      <c r="D5800" s="467">
        <v>1215</v>
      </c>
      <c r="E5800" s="467">
        <v>8</v>
      </c>
      <c r="F5800" s="467">
        <v>17</v>
      </c>
      <c r="G5800" s="467">
        <f t="array" ref="G5800">MAX(IF($A$2:$A$8761=A5800,$D$2:$D$8761))</f>
        <v>1656</v>
      </c>
      <c r="H5800" s="467">
        <f t="shared" si="635"/>
        <v>0</v>
      </c>
      <c r="I5800" s="475" t="str">
        <f t="shared" si="636"/>
        <v/>
      </c>
      <c r="J5800" s="471">
        <f>'Potential Projects'!D5801</f>
        <v>69.978388935974721</v>
      </c>
      <c r="K5800" s="471">
        <f>'Potential Projects'!E5801</f>
        <v>4.1341972156525477</v>
      </c>
      <c r="L5800" s="476">
        <f t="shared" si="637"/>
        <v>1115.8874138483727</v>
      </c>
      <c r="M5800" s="471">
        <f t="shared" si="640"/>
        <v>1591.124916816126</v>
      </c>
      <c r="N5800" s="467">
        <f t="shared" si="638"/>
        <v>0</v>
      </c>
      <c r="O5800" s="475" t="str">
        <f t="shared" si="639"/>
        <v/>
      </c>
    </row>
    <row r="5801" spans="1:15" hidden="1">
      <c r="A5801" s="475">
        <f t="shared" si="634"/>
        <v>43678</v>
      </c>
      <c r="B5801" s="475">
        <v>43707</v>
      </c>
      <c r="C5801" s="467">
        <v>16</v>
      </c>
      <c r="D5801" s="467">
        <v>1235</v>
      </c>
      <c r="E5801" s="467">
        <v>11</v>
      </c>
      <c r="F5801" s="467">
        <v>19</v>
      </c>
      <c r="G5801" s="467">
        <f t="array" ref="G5801">MAX(IF($A$2:$A$8761=A5801,$D$2:$D$8761))</f>
        <v>1656</v>
      </c>
      <c r="H5801" s="467">
        <f t="shared" si="635"/>
        <v>0</v>
      </c>
      <c r="I5801" s="475" t="str">
        <f t="shared" si="636"/>
        <v/>
      </c>
      <c r="J5801" s="471">
        <f>'Potential Projects'!D5802</f>
        <v>33.467710404597653</v>
      </c>
      <c r="K5801" s="471">
        <f>'Potential Projects'!E5802</f>
        <v>20.16174059342077</v>
      </c>
      <c r="L5801" s="476">
        <f t="shared" si="637"/>
        <v>1151.3705490019815</v>
      </c>
      <c r="M5801" s="471">
        <f t="shared" si="640"/>
        <v>1591.124916816126</v>
      </c>
      <c r="N5801" s="467">
        <f t="shared" si="638"/>
        <v>0</v>
      </c>
      <c r="O5801" s="475" t="str">
        <f t="shared" si="639"/>
        <v/>
      </c>
    </row>
    <row r="5802" spans="1:15" hidden="1">
      <c r="A5802" s="475">
        <f t="shared" si="634"/>
        <v>43678</v>
      </c>
      <c r="B5802" s="475">
        <v>43707</v>
      </c>
      <c r="C5802" s="467">
        <v>17</v>
      </c>
      <c r="D5802" s="467">
        <v>1265</v>
      </c>
      <c r="E5802" s="467">
        <v>11</v>
      </c>
      <c r="F5802" s="467">
        <v>18</v>
      </c>
      <c r="G5802" s="467">
        <f t="array" ref="G5802">MAX(IF($A$2:$A$8761=A5802,$D$2:$D$8761))</f>
        <v>1656</v>
      </c>
      <c r="H5802" s="467">
        <f t="shared" si="635"/>
        <v>0</v>
      </c>
      <c r="I5802" s="475" t="str">
        <f t="shared" si="636"/>
        <v/>
      </c>
      <c r="J5802" s="471">
        <f>'Potential Projects'!D5803</f>
        <v>9.7923321511484236</v>
      </c>
      <c r="K5802" s="471">
        <f>'Potential Projects'!E5803</f>
        <v>28.919824231348098</v>
      </c>
      <c r="L5802" s="476">
        <f t="shared" si="637"/>
        <v>1197.2878436175035</v>
      </c>
      <c r="M5802" s="471">
        <f t="shared" si="640"/>
        <v>1591.124916816126</v>
      </c>
      <c r="N5802" s="467">
        <f t="shared" si="638"/>
        <v>0</v>
      </c>
      <c r="O5802" s="475" t="str">
        <f t="shared" si="639"/>
        <v/>
      </c>
    </row>
    <row r="5803" spans="1:15" hidden="1">
      <c r="A5803" s="475">
        <f t="shared" si="634"/>
        <v>43678</v>
      </c>
      <c r="B5803" s="475">
        <v>43707</v>
      </c>
      <c r="C5803" s="467">
        <v>18</v>
      </c>
      <c r="D5803" s="467">
        <v>1263</v>
      </c>
      <c r="E5803" s="467">
        <v>3</v>
      </c>
      <c r="F5803" s="467">
        <v>16</v>
      </c>
      <c r="G5803" s="467">
        <f t="array" ref="G5803">MAX(IF($A$2:$A$8761=A5803,$D$2:$D$8761))</f>
        <v>1656</v>
      </c>
      <c r="H5803" s="467">
        <f t="shared" si="635"/>
        <v>0</v>
      </c>
      <c r="I5803" s="475" t="str">
        <f t="shared" si="636"/>
        <v/>
      </c>
      <c r="J5803" s="471">
        <f>'Potential Projects'!D5804</f>
        <v>52.536880229610901</v>
      </c>
      <c r="K5803" s="471">
        <f>'Potential Projects'!E5804</f>
        <v>35.205212051171785</v>
      </c>
      <c r="L5803" s="476">
        <f t="shared" si="637"/>
        <v>1156.2579077192172</v>
      </c>
      <c r="M5803" s="471">
        <f t="shared" si="640"/>
        <v>1591.124916816126</v>
      </c>
      <c r="N5803" s="467">
        <f t="shared" si="638"/>
        <v>0</v>
      </c>
      <c r="O5803" s="475" t="str">
        <f t="shared" si="639"/>
        <v/>
      </c>
    </row>
    <row r="5804" spans="1:15" hidden="1">
      <c r="A5804" s="475">
        <f t="shared" si="634"/>
        <v>43678</v>
      </c>
      <c r="B5804" s="475">
        <v>43707</v>
      </c>
      <c r="C5804" s="467">
        <v>19</v>
      </c>
      <c r="D5804" s="467">
        <v>1253</v>
      </c>
      <c r="E5804" s="467">
        <v>1</v>
      </c>
      <c r="F5804" s="467">
        <v>4</v>
      </c>
      <c r="G5804" s="467">
        <f t="array" ref="G5804">MAX(IF($A$2:$A$8761=A5804,$D$2:$D$8761))</f>
        <v>1656</v>
      </c>
      <c r="H5804" s="467">
        <f t="shared" si="635"/>
        <v>0</v>
      </c>
      <c r="I5804" s="475" t="str">
        <f t="shared" si="636"/>
        <v/>
      </c>
      <c r="J5804" s="471">
        <f>'Potential Projects'!D5805</f>
        <v>3.6165050970754344</v>
      </c>
      <c r="K5804" s="471">
        <f>'Potential Projects'!E5805</f>
        <v>30.983402709094818</v>
      </c>
      <c r="L5804" s="476">
        <f t="shared" si="637"/>
        <v>1213.4000921938298</v>
      </c>
      <c r="M5804" s="471">
        <f t="shared" si="640"/>
        <v>1591.124916816126</v>
      </c>
      <c r="N5804" s="467">
        <f t="shared" si="638"/>
        <v>0</v>
      </c>
      <c r="O5804" s="475" t="str">
        <f t="shared" si="639"/>
        <v/>
      </c>
    </row>
    <row r="5805" spans="1:15" hidden="1">
      <c r="A5805" s="475">
        <f t="shared" si="634"/>
        <v>43678</v>
      </c>
      <c r="B5805" s="475">
        <v>43707</v>
      </c>
      <c r="C5805" s="467">
        <v>20</v>
      </c>
      <c r="D5805" s="467">
        <v>1213</v>
      </c>
      <c r="E5805" s="467">
        <v>4</v>
      </c>
      <c r="F5805" s="467">
        <v>0</v>
      </c>
      <c r="G5805" s="467">
        <f t="array" ref="G5805">MAX(IF($A$2:$A$8761=A5805,$D$2:$D$8761))</f>
        <v>1656</v>
      </c>
      <c r="H5805" s="467">
        <f t="shared" si="635"/>
        <v>0</v>
      </c>
      <c r="I5805" s="475" t="str">
        <f t="shared" si="636"/>
        <v/>
      </c>
      <c r="J5805" s="471">
        <f>'Potential Projects'!D5806</f>
        <v>16.727179631489562</v>
      </c>
      <c r="K5805" s="471">
        <f>'Potential Projects'!E5806</f>
        <v>11.112659535583749</v>
      </c>
      <c r="L5805" s="476">
        <f t="shared" si="637"/>
        <v>1181.1601608329265</v>
      </c>
      <c r="M5805" s="471">
        <f t="shared" si="640"/>
        <v>1591.124916816126</v>
      </c>
      <c r="N5805" s="467">
        <f t="shared" si="638"/>
        <v>0</v>
      </c>
      <c r="O5805" s="475" t="str">
        <f t="shared" si="639"/>
        <v/>
      </c>
    </row>
    <row r="5806" spans="1:15" hidden="1">
      <c r="A5806" s="475">
        <f t="shared" si="634"/>
        <v>43678</v>
      </c>
      <c r="B5806" s="475">
        <v>43707</v>
      </c>
      <c r="C5806" s="467">
        <v>21</v>
      </c>
      <c r="D5806" s="467">
        <v>1185</v>
      </c>
      <c r="E5806" s="467">
        <v>1</v>
      </c>
      <c r="F5806" s="467">
        <v>0</v>
      </c>
      <c r="G5806" s="467">
        <f t="array" ref="G5806">MAX(IF($A$2:$A$8761=A5806,$D$2:$D$8761))</f>
        <v>1656</v>
      </c>
      <c r="H5806" s="467">
        <f t="shared" si="635"/>
        <v>0</v>
      </c>
      <c r="I5806" s="475" t="str">
        <f t="shared" si="636"/>
        <v/>
      </c>
      <c r="J5806" s="471">
        <f>'Potential Projects'!D5807</f>
        <v>60.396349845236635</v>
      </c>
      <c r="K5806" s="471">
        <f>'Potential Projects'!E5807</f>
        <v>4.3055102128574498</v>
      </c>
      <c r="L5806" s="476">
        <f t="shared" si="637"/>
        <v>1119.2981399419059</v>
      </c>
      <c r="M5806" s="471">
        <f t="shared" si="640"/>
        <v>1591.124916816126</v>
      </c>
      <c r="N5806" s="467">
        <f t="shared" si="638"/>
        <v>0</v>
      </c>
      <c r="O5806" s="475" t="str">
        <f t="shared" si="639"/>
        <v/>
      </c>
    </row>
    <row r="5807" spans="1:15" hidden="1">
      <c r="A5807" s="475">
        <f t="shared" si="634"/>
        <v>43678</v>
      </c>
      <c r="B5807" s="475">
        <v>43707</v>
      </c>
      <c r="C5807" s="467">
        <v>22</v>
      </c>
      <c r="D5807" s="467">
        <v>1121</v>
      </c>
      <c r="E5807" s="467">
        <v>0</v>
      </c>
      <c r="F5807" s="467">
        <v>0</v>
      </c>
      <c r="G5807" s="467">
        <f t="array" ref="G5807">MAX(IF($A$2:$A$8761=A5807,$D$2:$D$8761))</f>
        <v>1656</v>
      </c>
      <c r="H5807" s="467">
        <f t="shared" si="635"/>
        <v>0</v>
      </c>
      <c r="I5807" s="475" t="str">
        <f t="shared" si="636"/>
        <v/>
      </c>
      <c r="J5807" s="471">
        <f>'Potential Projects'!D5808</f>
        <v>101.01215807530487</v>
      </c>
      <c r="K5807" s="471">
        <f>'Potential Projects'!E5808</f>
        <v>57.904575306385723</v>
      </c>
      <c r="L5807" s="476">
        <f t="shared" si="637"/>
        <v>962.08326661830938</v>
      </c>
      <c r="M5807" s="471">
        <f t="shared" si="640"/>
        <v>1591.124916816126</v>
      </c>
      <c r="N5807" s="467">
        <f t="shared" si="638"/>
        <v>0</v>
      </c>
      <c r="O5807" s="475" t="str">
        <f t="shared" si="639"/>
        <v/>
      </c>
    </row>
    <row r="5808" spans="1:15" hidden="1">
      <c r="A5808" s="475">
        <f t="shared" si="634"/>
        <v>43678</v>
      </c>
      <c r="B5808" s="475">
        <v>43707</v>
      </c>
      <c r="C5808" s="467">
        <v>23</v>
      </c>
      <c r="D5808" s="467">
        <v>1033</v>
      </c>
      <c r="E5808" s="467">
        <v>0</v>
      </c>
      <c r="F5808" s="467">
        <v>0</v>
      </c>
      <c r="G5808" s="467">
        <f t="array" ref="G5808">MAX(IF($A$2:$A$8761=A5808,$D$2:$D$8761))</f>
        <v>1656</v>
      </c>
      <c r="H5808" s="467">
        <f t="shared" si="635"/>
        <v>0</v>
      </c>
      <c r="I5808" s="475" t="str">
        <f t="shared" si="636"/>
        <v/>
      </c>
      <c r="J5808" s="471">
        <f>'Potential Projects'!D5809</f>
        <v>90.875133000717611</v>
      </c>
      <c r="K5808" s="471">
        <f>'Potential Projects'!E5809</f>
        <v>84.649741399698996</v>
      </c>
      <c r="L5808" s="476">
        <f t="shared" si="637"/>
        <v>857.47512559958341</v>
      </c>
      <c r="M5808" s="471">
        <f t="shared" si="640"/>
        <v>1591.124916816126</v>
      </c>
      <c r="N5808" s="467">
        <f t="shared" si="638"/>
        <v>0</v>
      </c>
      <c r="O5808" s="475" t="str">
        <f t="shared" si="639"/>
        <v/>
      </c>
    </row>
    <row r="5809" spans="1:15" hidden="1">
      <c r="A5809" s="475">
        <f t="shared" si="634"/>
        <v>43678</v>
      </c>
      <c r="B5809" s="475">
        <v>43707</v>
      </c>
      <c r="C5809" s="467">
        <v>24</v>
      </c>
      <c r="D5809" s="467">
        <v>941</v>
      </c>
      <c r="E5809" s="467">
        <v>0</v>
      </c>
      <c r="F5809" s="467">
        <v>0</v>
      </c>
      <c r="G5809" s="467">
        <f t="array" ref="G5809">MAX(IF($A$2:$A$8761=A5809,$D$2:$D$8761))</f>
        <v>1656</v>
      </c>
      <c r="H5809" s="467">
        <f t="shared" si="635"/>
        <v>0</v>
      </c>
      <c r="I5809" s="475" t="str">
        <f t="shared" si="636"/>
        <v/>
      </c>
      <c r="J5809" s="471">
        <f>'Potential Projects'!D5810</f>
        <v>106.18868398408823</v>
      </c>
      <c r="K5809" s="471">
        <f>'Potential Projects'!E5810</f>
        <v>99.715898140184905</v>
      </c>
      <c r="L5809" s="476">
        <f t="shared" si="637"/>
        <v>735.09541787572687</v>
      </c>
      <c r="M5809" s="471">
        <f t="shared" si="640"/>
        <v>1591.124916816126</v>
      </c>
      <c r="N5809" s="467">
        <f t="shared" si="638"/>
        <v>0</v>
      </c>
      <c r="O5809" s="475" t="str">
        <f t="shared" si="639"/>
        <v/>
      </c>
    </row>
    <row r="5810" spans="1:15" hidden="1">
      <c r="A5810" s="475">
        <f t="shared" si="634"/>
        <v>43678</v>
      </c>
      <c r="B5810" s="475">
        <v>43708</v>
      </c>
      <c r="C5810" s="467">
        <v>1</v>
      </c>
      <c r="D5810" s="467">
        <v>871</v>
      </c>
      <c r="E5810" s="467">
        <v>0</v>
      </c>
      <c r="F5810" s="467">
        <v>0</v>
      </c>
      <c r="G5810" s="467">
        <f t="array" ref="G5810">MAX(IF($A$2:$A$8761=A5810,$D$2:$D$8761))</f>
        <v>1656</v>
      </c>
      <c r="H5810" s="467">
        <f t="shared" si="635"/>
        <v>0</v>
      </c>
      <c r="I5810" s="475" t="str">
        <f t="shared" si="636"/>
        <v/>
      </c>
      <c r="J5810" s="471">
        <f>'Potential Projects'!D5811</f>
        <v>116.78669544189131</v>
      </c>
      <c r="K5810" s="471">
        <f>'Potential Projects'!E5811</f>
        <v>86.549047140399921</v>
      </c>
      <c r="L5810" s="476">
        <f t="shared" si="637"/>
        <v>667.66425741770877</v>
      </c>
      <c r="M5810" s="471">
        <f t="shared" si="640"/>
        <v>1591.124916816126</v>
      </c>
      <c r="N5810" s="467">
        <f t="shared" si="638"/>
        <v>0</v>
      </c>
      <c r="O5810" s="475" t="str">
        <f t="shared" si="639"/>
        <v/>
      </c>
    </row>
    <row r="5811" spans="1:15" hidden="1">
      <c r="A5811" s="475">
        <f t="shared" si="634"/>
        <v>43678</v>
      </c>
      <c r="B5811" s="475">
        <v>43708</v>
      </c>
      <c r="C5811" s="467">
        <v>2</v>
      </c>
      <c r="D5811" s="467">
        <v>830</v>
      </c>
      <c r="E5811" s="467">
        <v>1</v>
      </c>
      <c r="F5811" s="467">
        <v>0</v>
      </c>
      <c r="G5811" s="467">
        <f t="array" ref="G5811">MAX(IF($A$2:$A$8761=A5811,$D$2:$D$8761))</f>
        <v>1656</v>
      </c>
      <c r="H5811" s="467">
        <f t="shared" si="635"/>
        <v>0</v>
      </c>
      <c r="I5811" s="475" t="str">
        <f t="shared" si="636"/>
        <v/>
      </c>
      <c r="J5811" s="471">
        <f>'Potential Projects'!D5812</f>
        <v>136.31987940268914</v>
      </c>
      <c r="K5811" s="471">
        <f>'Potential Projects'!E5812</f>
        <v>54.467363846484631</v>
      </c>
      <c r="L5811" s="476">
        <f t="shared" si="637"/>
        <v>638.2127567508262</v>
      </c>
      <c r="M5811" s="471">
        <f t="shared" si="640"/>
        <v>1591.124916816126</v>
      </c>
      <c r="N5811" s="467">
        <f t="shared" si="638"/>
        <v>0</v>
      </c>
      <c r="O5811" s="475" t="str">
        <f t="shared" si="639"/>
        <v/>
      </c>
    </row>
    <row r="5812" spans="1:15" hidden="1">
      <c r="A5812" s="475">
        <f t="shared" si="634"/>
        <v>43678</v>
      </c>
      <c r="B5812" s="475">
        <v>43708</v>
      </c>
      <c r="C5812" s="467">
        <v>3</v>
      </c>
      <c r="D5812" s="467">
        <v>796</v>
      </c>
      <c r="E5812" s="467">
        <v>0</v>
      </c>
      <c r="F5812" s="467">
        <v>0</v>
      </c>
      <c r="G5812" s="467">
        <f t="array" ref="G5812">MAX(IF($A$2:$A$8761=A5812,$D$2:$D$8761))</f>
        <v>1656</v>
      </c>
      <c r="H5812" s="467">
        <f t="shared" si="635"/>
        <v>0</v>
      </c>
      <c r="I5812" s="475" t="str">
        <f t="shared" si="636"/>
        <v/>
      </c>
      <c r="J5812" s="471">
        <f>'Potential Projects'!D5813</f>
        <v>131.77299189859167</v>
      </c>
      <c r="K5812" s="471">
        <f>'Potential Projects'!E5813</f>
        <v>41.270005052676844</v>
      </c>
      <c r="L5812" s="476">
        <f t="shared" si="637"/>
        <v>622.95700304873139</v>
      </c>
      <c r="M5812" s="471">
        <f t="shared" si="640"/>
        <v>1591.124916816126</v>
      </c>
      <c r="N5812" s="467">
        <f t="shared" si="638"/>
        <v>0</v>
      </c>
      <c r="O5812" s="475" t="str">
        <f t="shared" si="639"/>
        <v/>
      </c>
    </row>
    <row r="5813" spans="1:15" hidden="1">
      <c r="A5813" s="475">
        <f t="shared" si="634"/>
        <v>43678</v>
      </c>
      <c r="B5813" s="475">
        <v>43708</v>
      </c>
      <c r="C5813" s="467">
        <v>4</v>
      </c>
      <c r="D5813" s="467">
        <v>785</v>
      </c>
      <c r="E5813" s="467">
        <v>1</v>
      </c>
      <c r="F5813" s="467">
        <v>0</v>
      </c>
      <c r="G5813" s="467">
        <f t="array" ref="G5813">MAX(IF($A$2:$A$8761=A5813,$D$2:$D$8761))</f>
        <v>1656</v>
      </c>
      <c r="H5813" s="467">
        <f t="shared" si="635"/>
        <v>0</v>
      </c>
      <c r="I5813" s="475" t="str">
        <f t="shared" si="636"/>
        <v/>
      </c>
      <c r="J5813" s="471">
        <f>'Potential Projects'!D5814</f>
        <v>109.5830069877351</v>
      </c>
      <c r="K5813" s="471">
        <f>'Potential Projects'!E5814</f>
        <v>60.589261180391325</v>
      </c>
      <c r="L5813" s="476">
        <f t="shared" si="637"/>
        <v>613.82773183187362</v>
      </c>
      <c r="M5813" s="471">
        <f t="shared" si="640"/>
        <v>1591.124916816126</v>
      </c>
      <c r="N5813" s="467">
        <f t="shared" si="638"/>
        <v>0</v>
      </c>
      <c r="O5813" s="475" t="str">
        <f t="shared" si="639"/>
        <v/>
      </c>
    </row>
    <row r="5814" spans="1:15" hidden="1">
      <c r="A5814" s="475">
        <f t="shared" si="634"/>
        <v>43678</v>
      </c>
      <c r="B5814" s="475">
        <v>43708</v>
      </c>
      <c r="C5814" s="467">
        <v>5</v>
      </c>
      <c r="D5814" s="467">
        <v>789</v>
      </c>
      <c r="E5814" s="467">
        <v>0</v>
      </c>
      <c r="F5814" s="467">
        <v>0</v>
      </c>
      <c r="G5814" s="467">
        <f t="array" ref="G5814">MAX(IF($A$2:$A$8761=A5814,$D$2:$D$8761))</f>
        <v>1656</v>
      </c>
      <c r="H5814" s="467">
        <f t="shared" si="635"/>
        <v>0</v>
      </c>
      <c r="I5814" s="475" t="str">
        <f t="shared" si="636"/>
        <v/>
      </c>
      <c r="J5814" s="471">
        <f>'Potential Projects'!D5815</f>
        <v>102.91754778850654</v>
      </c>
      <c r="K5814" s="471">
        <f>'Potential Projects'!E5815</f>
        <v>37.280524295850356</v>
      </c>
      <c r="L5814" s="476">
        <f t="shared" si="637"/>
        <v>648.80192791564309</v>
      </c>
      <c r="M5814" s="471">
        <f t="shared" si="640"/>
        <v>1591.124916816126</v>
      </c>
      <c r="N5814" s="467">
        <f t="shared" si="638"/>
        <v>0</v>
      </c>
      <c r="O5814" s="475" t="str">
        <f t="shared" si="639"/>
        <v/>
      </c>
    </row>
    <row r="5815" spans="1:15" hidden="1">
      <c r="A5815" s="475">
        <f t="shared" si="634"/>
        <v>43678</v>
      </c>
      <c r="B5815" s="475">
        <v>43708</v>
      </c>
      <c r="C5815" s="467">
        <v>6</v>
      </c>
      <c r="D5815" s="467">
        <v>787</v>
      </c>
      <c r="E5815" s="467">
        <v>3</v>
      </c>
      <c r="F5815" s="467">
        <v>0</v>
      </c>
      <c r="G5815" s="467">
        <f t="array" ref="G5815">MAX(IF($A$2:$A$8761=A5815,$D$2:$D$8761))</f>
        <v>1656</v>
      </c>
      <c r="H5815" s="467">
        <f t="shared" si="635"/>
        <v>0</v>
      </c>
      <c r="I5815" s="475" t="str">
        <f t="shared" si="636"/>
        <v/>
      </c>
      <c r="J5815" s="471">
        <f>'Potential Projects'!D5816</f>
        <v>66.945674188584576</v>
      </c>
      <c r="K5815" s="471">
        <f>'Potential Projects'!E5816</f>
        <v>32.479066867340357</v>
      </c>
      <c r="L5815" s="476">
        <f t="shared" si="637"/>
        <v>684.57525894407502</v>
      </c>
      <c r="M5815" s="471">
        <f t="shared" si="640"/>
        <v>1591.124916816126</v>
      </c>
      <c r="N5815" s="467">
        <f t="shared" si="638"/>
        <v>0</v>
      </c>
      <c r="O5815" s="475" t="str">
        <f t="shared" si="639"/>
        <v/>
      </c>
    </row>
    <row r="5816" spans="1:15" hidden="1">
      <c r="A5816" s="475">
        <f t="shared" si="634"/>
        <v>43678</v>
      </c>
      <c r="B5816" s="475">
        <v>43708</v>
      </c>
      <c r="C5816" s="467">
        <v>7</v>
      </c>
      <c r="D5816" s="467">
        <v>817</v>
      </c>
      <c r="E5816" s="467">
        <v>0</v>
      </c>
      <c r="F5816" s="467">
        <v>0</v>
      </c>
      <c r="G5816" s="467">
        <f t="array" ref="G5816">MAX(IF($A$2:$A$8761=A5816,$D$2:$D$8761))</f>
        <v>1656</v>
      </c>
      <c r="H5816" s="467">
        <f t="shared" si="635"/>
        <v>0</v>
      </c>
      <c r="I5816" s="475" t="str">
        <f t="shared" si="636"/>
        <v/>
      </c>
      <c r="J5816" s="471">
        <f>'Potential Projects'!D5817</f>
        <v>80.020246995014617</v>
      </c>
      <c r="K5816" s="471">
        <f>'Potential Projects'!E5817</f>
        <v>15.071632498387444</v>
      </c>
      <c r="L5816" s="476">
        <f t="shared" si="637"/>
        <v>721.90812050659792</v>
      </c>
      <c r="M5816" s="471">
        <f t="shared" si="640"/>
        <v>1591.124916816126</v>
      </c>
      <c r="N5816" s="467">
        <f t="shared" si="638"/>
        <v>0</v>
      </c>
      <c r="O5816" s="475" t="str">
        <f t="shared" si="639"/>
        <v/>
      </c>
    </row>
    <row r="5817" spans="1:15" hidden="1">
      <c r="A5817" s="475">
        <f t="shared" si="634"/>
        <v>43678</v>
      </c>
      <c r="B5817" s="475">
        <v>43708</v>
      </c>
      <c r="C5817" s="467">
        <v>8</v>
      </c>
      <c r="D5817" s="467">
        <v>867</v>
      </c>
      <c r="E5817" s="467">
        <v>3</v>
      </c>
      <c r="F5817" s="467">
        <v>9</v>
      </c>
      <c r="G5817" s="467">
        <f t="array" ref="G5817">MAX(IF($A$2:$A$8761=A5817,$D$2:$D$8761))</f>
        <v>1656</v>
      </c>
      <c r="H5817" s="467">
        <f t="shared" si="635"/>
        <v>0</v>
      </c>
      <c r="I5817" s="475" t="str">
        <f t="shared" si="636"/>
        <v/>
      </c>
      <c r="J5817" s="471">
        <f>'Potential Projects'!D5818</f>
        <v>36.427536310994483</v>
      </c>
      <c r="K5817" s="471">
        <f>'Potential Projects'!E5818</f>
        <v>18.073130079552783</v>
      </c>
      <c r="L5817" s="476">
        <f t="shared" si="637"/>
        <v>800.49933360945272</v>
      </c>
      <c r="M5817" s="471">
        <f t="shared" si="640"/>
        <v>1591.124916816126</v>
      </c>
      <c r="N5817" s="467">
        <f t="shared" si="638"/>
        <v>0</v>
      </c>
      <c r="O5817" s="475" t="str">
        <f t="shared" si="639"/>
        <v/>
      </c>
    </row>
    <row r="5818" spans="1:15" hidden="1">
      <c r="A5818" s="475">
        <f t="shared" si="634"/>
        <v>43678</v>
      </c>
      <c r="B5818" s="475">
        <v>43708</v>
      </c>
      <c r="C5818" s="467">
        <v>9</v>
      </c>
      <c r="D5818" s="467">
        <v>926</v>
      </c>
      <c r="E5818" s="467">
        <v>2</v>
      </c>
      <c r="F5818" s="467">
        <v>18</v>
      </c>
      <c r="G5818" s="467">
        <f t="array" ref="G5818">MAX(IF($A$2:$A$8761=A5818,$D$2:$D$8761))</f>
        <v>1656</v>
      </c>
      <c r="H5818" s="467">
        <f t="shared" si="635"/>
        <v>0</v>
      </c>
      <c r="I5818" s="475" t="str">
        <f t="shared" si="636"/>
        <v/>
      </c>
      <c r="J5818" s="471">
        <f>'Potential Projects'!D5819</f>
        <v>37.259253487313806</v>
      </c>
      <c r="K5818" s="471">
        <f>'Potential Projects'!E5819</f>
        <v>15.34698489572135</v>
      </c>
      <c r="L5818" s="476">
        <f t="shared" si="637"/>
        <v>853.39376161696487</v>
      </c>
      <c r="M5818" s="471">
        <f t="shared" si="640"/>
        <v>1591.124916816126</v>
      </c>
      <c r="N5818" s="467">
        <f t="shared" si="638"/>
        <v>0</v>
      </c>
      <c r="O5818" s="475" t="str">
        <f t="shared" si="639"/>
        <v/>
      </c>
    </row>
    <row r="5819" spans="1:15" hidden="1">
      <c r="A5819" s="475">
        <f t="shared" si="634"/>
        <v>43678</v>
      </c>
      <c r="B5819" s="475">
        <v>43708</v>
      </c>
      <c r="C5819" s="467">
        <v>10</v>
      </c>
      <c r="D5819" s="467">
        <v>1001</v>
      </c>
      <c r="E5819" s="467">
        <v>1</v>
      </c>
      <c r="F5819" s="467">
        <v>18</v>
      </c>
      <c r="G5819" s="467">
        <f t="array" ref="G5819">MAX(IF($A$2:$A$8761=A5819,$D$2:$D$8761))</f>
        <v>1656</v>
      </c>
      <c r="H5819" s="467">
        <f t="shared" si="635"/>
        <v>0</v>
      </c>
      <c r="I5819" s="475" t="str">
        <f t="shared" si="636"/>
        <v/>
      </c>
      <c r="J5819" s="471">
        <f>'Potential Projects'!D5820</f>
        <v>34.865804073945391</v>
      </c>
      <c r="K5819" s="471">
        <f>'Potential Projects'!E5820</f>
        <v>12.127239249623734</v>
      </c>
      <c r="L5819" s="476">
        <f t="shared" si="637"/>
        <v>935.00695667643095</v>
      </c>
      <c r="M5819" s="471">
        <f t="shared" si="640"/>
        <v>1591.124916816126</v>
      </c>
      <c r="N5819" s="467">
        <f t="shared" si="638"/>
        <v>0</v>
      </c>
      <c r="O5819" s="475" t="str">
        <f t="shared" si="639"/>
        <v/>
      </c>
    </row>
    <row r="5820" spans="1:15" hidden="1">
      <c r="A5820" s="475">
        <f t="shared" si="634"/>
        <v>43678</v>
      </c>
      <c r="B5820" s="475">
        <v>43708</v>
      </c>
      <c r="C5820" s="467">
        <v>11</v>
      </c>
      <c r="D5820" s="467">
        <v>1077</v>
      </c>
      <c r="E5820" s="467">
        <v>0</v>
      </c>
      <c r="F5820" s="467">
        <v>19</v>
      </c>
      <c r="G5820" s="467">
        <f t="array" ref="G5820">MAX(IF($A$2:$A$8761=A5820,$D$2:$D$8761))</f>
        <v>1656</v>
      </c>
      <c r="H5820" s="467">
        <f t="shared" si="635"/>
        <v>0</v>
      </c>
      <c r="I5820" s="475" t="str">
        <f t="shared" si="636"/>
        <v/>
      </c>
      <c r="J5820" s="471">
        <f>'Potential Projects'!D5821</f>
        <v>25.211586288538925</v>
      </c>
      <c r="K5820" s="471">
        <f>'Potential Projects'!E5821</f>
        <v>26.739690335411741</v>
      </c>
      <c r="L5820" s="476">
        <f t="shared" si="637"/>
        <v>1006.0487233760493</v>
      </c>
      <c r="M5820" s="471">
        <f t="shared" si="640"/>
        <v>1591.124916816126</v>
      </c>
      <c r="N5820" s="467">
        <f t="shared" si="638"/>
        <v>0</v>
      </c>
      <c r="O5820" s="475" t="str">
        <f t="shared" si="639"/>
        <v/>
      </c>
    </row>
    <row r="5821" spans="1:15" hidden="1">
      <c r="A5821" s="475">
        <f t="shared" si="634"/>
        <v>43678</v>
      </c>
      <c r="B5821" s="475">
        <v>43708</v>
      </c>
      <c r="C5821" s="467">
        <v>12</v>
      </c>
      <c r="D5821" s="467">
        <v>1107</v>
      </c>
      <c r="E5821" s="467">
        <v>0</v>
      </c>
      <c r="F5821" s="467">
        <v>18</v>
      </c>
      <c r="G5821" s="467">
        <f t="array" ref="G5821">MAX(IF($A$2:$A$8761=A5821,$D$2:$D$8761))</f>
        <v>1656</v>
      </c>
      <c r="H5821" s="467">
        <f t="shared" si="635"/>
        <v>0</v>
      </c>
      <c r="I5821" s="475" t="str">
        <f t="shared" si="636"/>
        <v/>
      </c>
      <c r="J5821" s="471">
        <f>'Potential Projects'!D5822</f>
        <v>9.4592460782749015</v>
      </c>
      <c r="K5821" s="471">
        <f>'Potential Projects'!E5822</f>
        <v>27.715157493012256</v>
      </c>
      <c r="L5821" s="476">
        <f t="shared" si="637"/>
        <v>1051.825596428713</v>
      </c>
      <c r="M5821" s="471">
        <f t="shared" si="640"/>
        <v>1591.124916816126</v>
      </c>
      <c r="N5821" s="467">
        <f t="shared" si="638"/>
        <v>0</v>
      </c>
      <c r="O5821" s="475" t="str">
        <f t="shared" si="639"/>
        <v/>
      </c>
    </row>
    <row r="5822" spans="1:15" hidden="1">
      <c r="A5822" s="475">
        <f t="shared" si="634"/>
        <v>43678</v>
      </c>
      <c r="B5822" s="475">
        <v>43708</v>
      </c>
      <c r="C5822" s="467">
        <v>13</v>
      </c>
      <c r="D5822" s="467">
        <v>1194</v>
      </c>
      <c r="E5822" s="467">
        <v>3</v>
      </c>
      <c r="F5822" s="467">
        <v>18</v>
      </c>
      <c r="G5822" s="467">
        <f t="array" ref="G5822">MAX(IF($A$2:$A$8761=A5822,$D$2:$D$8761))</f>
        <v>1656</v>
      </c>
      <c r="H5822" s="467">
        <f t="shared" si="635"/>
        <v>0</v>
      </c>
      <c r="I5822" s="475" t="str">
        <f t="shared" si="636"/>
        <v/>
      </c>
      <c r="J5822" s="471">
        <f>'Potential Projects'!D5823</f>
        <v>21.49608370621867</v>
      </c>
      <c r="K5822" s="471">
        <f>'Potential Projects'!E5823</f>
        <v>55.254308482046874</v>
      </c>
      <c r="L5822" s="476">
        <f t="shared" si="637"/>
        <v>1096.2496078117344</v>
      </c>
      <c r="M5822" s="471">
        <f t="shared" si="640"/>
        <v>1591.124916816126</v>
      </c>
      <c r="N5822" s="467">
        <f t="shared" si="638"/>
        <v>0</v>
      </c>
      <c r="O5822" s="475" t="str">
        <f t="shared" si="639"/>
        <v/>
      </c>
    </row>
    <row r="5823" spans="1:15" hidden="1">
      <c r="A5823" s="475">
        <f t="shared" si="634"/>
        <v>43678</v>
      </c>
      <c r="B5823" s="475">
        <v>43708</v>
      </c>
      <c r="C5823" s="467">
        <v>14</v>
      </c>
      <c r="D5823" s="467">
        <v>1218</v>
      </c>
      <c r="E5823" s="467">
        <v>5</v>
      </c>
      <c r="F5823" s="467">
        <v>18</v>
      </c>
      <c r="G5823" s="467">
        <f t="array" ref="G5823">MAX(IF($A$2:$A$8761=A5823,$D$2:$D$8761))</f>
        <v>1656</v>
      </c>
      <c r="H5823" s="467">
        <f t="shared" si="635"/>
        <v>0</v>
      </c>
      <c r="I5823" s="475" t="str">
        <f t="shared" si="636"/>
        <v/>
      </c>
      <c r="J5823" s="471">
        <f>'Potential Projects'!D5824</f>
        <v>22.727821942037405</v>
      </c>
      <c r="K5823" s="471">
        <f>'Potential Projects'!E5824</f>
        <v>48.012227531713613</v>
      </c>
      <c r="L5823" s="476">
        <f t="shared" si="637"/>
        <v>1124.259950526249</v>
      </c>
      <c r="M5823" s="471">
        <f t="shared" si="640"/>
        <v>1591.124916816126</v>
      </c>
      <c r="N5823" s="467">
        <f t="shared" si="638"/>
        <v>0</v>
      </c>
      <c r="O5823" s="475" t="str">
        <f t="shared" si="639"/>
        <v/>
      </c>
    </row>
    <row r="5824" spans="1:15" hidden="1">
      <c r="A5824" s="475">
        <f t="shared" si="634"/>
        <v>43678</v>
      </c>
      <c r="B5824" s="475">
        <v>43708</v>
      </c>
      <c r="C5824" s="467">
        <v>15</v>
      </c>
      <c r="D5824" s="467">
        <v>1268</v>
      </c>
      <c r="E5824" s="467">
        <v>9</v>
      </c>
      <c r="F5824" s="467">
        <v>18</v>
      </c>
      <c r="G5824" s="467">
        <f t="array" ref="G5824">MAX(IF($A$2:$A$8761=A5824,$D$2:$D$8761))</f>
        <v>1656</v>
      </c>
      <c r="H5824" s="467">
        <f t="shared" si="635"/>
        <v>0</v>
      </c>
      <c r="I5824" s="475" t="str">
        <f t="shared" si="636"/>
        <v/>
      </c>
      <c r="J5824" s="471">
        <f>'Potential Projects'!D5825</f>
        <v>19.689879935385921</v>
      </c>
      <c r="K5824" s="471">
        <f>'Potential Projects'!E5825</f>
        <v>26.710747043646528</v>
      </c>
      <c r="L5824" s="476">
        <f t="shared" si="637"/>
        <v>1194.5993730209675</v>
      </c>
      <c r="M5824" s="471">
        <f t="shared" si="640"/>
        <v>1591.124916816126</v>
      </c>
      <c r="N5824" s="467">
        <f t="shared" si="638"/>
        <v>0</v>
      </c>
      <c r="O5824" s="475" t="str">
        <f t="shared" si="639"/>
        <v/>
      </c>
    </row>
    <row r="5825" spans="1:15" hidden="1">
      <c r="A5825" s="475">
        <f t="shared" si="634"/>
        <v>43678</v>
      </c>
      <c r="B5825" s="475">
        <v>43708</v>
      </c>
      <c r="C5825" s="467">
        <v>16</v>
      </c>
      <c r="D5825" s="467">
        <v>1315</v>
      </c>
      <c r="E5825" s="467">
        <v>10</v>
      </c>
      <c r="F5825" s="467">
        <v>19</v>
      </c>
      <c r="G5825" s="467">
        <f t="array" ref="G5825">MAX(IF($A$2:$A$8761=A5825,$D$2:$D$8761))</f>
        <v>1656</v>
      </c>
      <c r="H5825" s="467">
        <f t="shared" si="635"/>
        <v>0</v>
      </c>
      <c r="I5825" s="475" t="str">
        <f t="shared" si="636"/>
        <v/>
      </c>
      <c r="J5825" s="471">
        <f>'Potential Projects'!D5826</f>
        <v>33.18976185728377</v>
      </c>
      <c r="K5825" s="471">
        <f>'Potential Projects'!E5826</f>
        <v>12.962683455170932</v>
      </c>
      <c r="L5825" s="476">
        <f t="shared" si="637"/>
        <v>1239.8475546875452</v>
      </c>
      <c r="M5825" s="471">
        <f t="shared" si="640"/>
        <v>1591.124916816126</v>
      </c>
      <c r="N5825" s="467">
        <f t="shared" si="638"/>
        <v>0</v>
      </c>
      <c r="O5825" s="475" t="str">
        <f t="shared" si="639"/>
        <v/>
      </c>
    </row>
    <row r="5826" spans="1:15" hidden="1">
      <c r="A5826" s="475">
        <f t="shared" ref="A5826:A5889" si="641">DATE(YEAR(B5826),MONTH(B5826),1)</f>
        <v>43678</v>
      </c>
      <c r="B5826" s="475">
        <v>43708</v>
      </c>
      <c r="C5826" s="467">
        <v>17</v>
      </c>
      <c r="D5826" s="467">
        <v>1314</v>
      </c>
      <c r="E5826" s="467">
        <v>12</v>
      </c>
      <c r="F5826" s="467">
        <v>18</v>
      </c>
      <c r="G5826" s="467">
        <f t="array" ref="G5826">MAX(IF($A$2:$A$8761=A5826,$D$2:$D$8761))</f>
        <v>1656</v>
      </c>
      <c r="H5826" s="467">
        <f t="shared" ref="H5826:H5889" si="642">IF(G5826=D5826,1,0)</f>
        <v>0</v>
      </c>
      <c r="I5826" s="475" t="str">
        <f t="shared" ref="I5826:I5889" si="643">IF(D5826=G5826,B5826,"")</f>
        <v/>
      </c>
      <c r="J5826" s="471">
        <f>'Potential Projects'!D5827</f>
        <v>43.408360324600913</v>
      </c>
      <c r="K5826" s="471">
        <f>'Potential Projects'!E5827</f>
        <v>6.8486086325521391</v>
      </c>
      <c r="L5826" s="476">
        <f t="shared" ref="L5826:L5889" si="644">D5826-E5826-F5826-J5826-K5826</f>
        <v>1233.743031042847</v>
      </c>
      <c r="M5826" s="471">
        <f t="shared" si="640"/>
        <v>1591.124916816126</v>
      </c>
      <c r="N5826" s="467">
        <f t="shared" ref="N5826:N5889" si="645">IF(M5826=L5826,1,0)</f>
        <v>0</v>
      </c>
      <c r="O5826" s="475" t="str">
        <f t="shared" ref="O5826:O5889" si="646">IF(L5826=M5826,B5826,"")</f>
        <v/>
      </c>
    </row>
    <row r="5827" spans="1:15" hidden="1">
      <c r="A5827" s="475">
        <f t="shared" si="641"/>
        <v>43678</v>
      </c>
      <c r="B5827" s="475">
        <v>43708</v>
      </c>
      <c r="C5827" s="467">
        <v>18</v>
      </c>
      <c r="D5827" s="467">
        <v>1335</v>
      </c>
      <c r="E5827" s="467">
        <v>15</v>
      </c>
      <c r="F5827" s="467">
        <v>17</v>
      </c>
      <c r="G5827" s="467">
        <f t="array" ref="G5827">MAX(IF($A$2:$A$8761=A5827,$D$2:$D$8761))</f>
        <v>1656</v>
      </c>
      <c r="H5827" s="467">
        <f t="shared" si="642"/>
        <v>0</v>
      </c>
      <c r="I5827" s="475" t="str">
        <f t="shared" si="643"/>
        <v/>
      </c>
      <c r="J5827" s="471">
        <f>'Potential Projects'!D5828</f>
        <v>35.466874533307561</v>
      </c>
      <c r="K5827" s="471">
        <f>'Potential Projects'!E5828</f>
        <v>15.308654590410665</v>
      </c>
      <c r="L5827" s="476">
        <f t="shared" si="644"/>
        <v>1252.2244708762817</v>
      </c>
      <c r="M5827" s="471">
        <f t="shared" si="640"/>
        <v>1591.124916816126</v>
      </c>
      <c r="N5827" s="467">
        <f t="shared" si="645"/>
        <v>0</v>
      </c>
      <c r="O5827" s="475" t="str">
        <f t="shared" si="646"/>
        <v/>
      </c>
    </row>
    <row r="5828" spans="1:15" hidden="1">
      <c r="A5828" s="475">
        <f t="shared" si="641"/>
        <v>43678</v>
      </c>
      <c r="B5828" s="475">
        <v>43708</v>
      </c>
      <c r="C5828" s="467">
        <v>19</v>
      </c>
      <c r="D5828" s="467">
        <v>1302</v>
      </c>
      <c r="E5828" s="467">
        <v>13</v>
      </c>
      <c r="F5828" s="467">
        <v>4</v>
      </c>
      <c r="G5828" s="467">
        <f t="array" ref="G5828">MAX(IF($A$2:$A$8761=A5828,$D$2:$D$8761))</f>
        <v>1656</v>
      </c>
      <c r="H5828" s="467">
        <f t="shared" si="642"/>
        <v>0</v>
      </c>
      <c r="I5828" s="475" t="str">
        <f t="shared" si="643"/>
        <v/>
      </c>
      <c r="J5828" s="471">
        <f>'Potential Projects'!D5829</f>
        <v>22.598021717368599</v>
      </c>
      <c r="K5828" s="471">
        <f>'Potential Projects'!E5829</f>
        <v>18.921090303160611</v>
      </c>
      <c r="L5828" s="476">
        <f t="shared" si="644"/>
        <v>1243.4808879794709</v>
      </c>
      <c r="M5828" s="471">
        <f t="shared" si="640"/>
        <v>1591.124916816126</v>
      </c>
      <c r="N5828" s="467">
        <f t="shared" si="645"/>
        <v>0</v>
      </c>
      <c r="O5828" s="475" t="str">
        <f t="shared" si="646"/>
        <v/>
      </c>
    </row>
    <row r="5829" spans="1:15" hidden="1">
      <c r="A5829" s="475">
        <f t="shared" si="641"/>
        <v>43678</v>
      </c>
      <c r="B5829" s="475">
        <v>43708</v>
      </c>
      <c r="C5829" s="467">
        <v>20</v>
      </c>
      <c r="D5829" s="467">
        <v>1237</v>
      </c>
      <c r="E5829" s="467">
        <v>23</v>
      </c>
      <c r="F5829" s="467">
        <v>1</v>
      </c>
      <c r="G5829" s="467">
        <f t="array" ref="G5829">MAX(IF($A$2:$A$8761=A5829,$D$2:$D$8761))</f>
        <v>1656</v>
      </c>
      <c r="H5829" s="467">
        <f t="shared" si="642"/>
        <v>0</v>
      </c>
      <c r="I5829" s="475" t="str">
        <f t="shared" si="643"/>
        <v/>
      </c>
      <c r="J5829" s="471">
        <f>'Potential Projects'!D5830</f>
        <v>86.043407543247355</v>
      </c>
      <c r="K5829" s="471">
        <f>'Potential Projects'!E5830</f>
        <v>25.155631799612987</v>
      </c>
      <c r="L5829" s="476">
        <f t="shared" si="644"/>
        <v>1101.8009606571395</v>
      </c>
      <c r="M5829" s="471">
        <f t="shared" si="640"/>
        <v>1591.124916816126</v>
      </c>
      <c r="N5829" s="467">
        <f t="shared" si="645"/>
        <v>0</v>
      </c>
      <c r="O5829" s="475" t="str">
        <f t="shared" si="646"/>
        <v/>
      </c>
    </row>
    <row r="5830" spans="1:15" hidden="1">
      <c r="A5830" s="475">
        <f t="shared" si="641"/>
        <v>43678</v>
      </c>
      <c r="B5830" s="475">
        <v>43708</v>
      </c>
      <c r="C5830" s="467">
        <v>21</v>
      </c>
      <c r="D5830" s="467">
        <v>1179</v>
      </c>
      <c r="E5830" s="467">
        <v>27</v>
      </c>
      <c r="F5830" s="467">
        <v>0</v>
      </c>
      <c r="G5830" s="467">
        <f t="array" ref="G5830">MAX(IF($A$2:$A$8761=A5830,$D$2:$D$8761))</f>
        <v>1656</v>
      </c>
      <c r="H5830" s="467">
        <f t="shared" si="642"/>
        <v>0</v>
      </c>
      <c r="I5830" s="475" t="str">
        <f t="shared" si="643"/>
        <v/>
      </c>
      <c r="J5830" s="471">
        <f>'Potential Projects'!D5831</f>
        <v>131.57220794276907</v>
      </c>
      <c r="K5830" s="471">
        <f>'Potential Projects'!E5831</f>
        <v>15.823375833154159</v>
      </c>
      <c r="L5830" s="476">
        <f t="shared" si="644"/>
        <v>1004.6044162240768</v>
      </c>
      <c r="M5830" s="471">
        <f t="shared" si="640"/>
        <v>1591.124916816126</v>
      </c>
      <c r="N5830" s="467">
        <f t="shared" si="645"/>
        <v>0</v>
      </c>
      <c r="O5830" s="475" t="str">
        <f t="shared" si="646"/>
        <v/>
      </c>
    </row>
    <row r="5831" spans="1:15" hidden="1">
      <c r="A5831" s="475">
        <f t="shared" si="641"/>
        <v>43678</v>
      </c>
      <c r="B5831" s="475">
        <v>43708</v>
      </c>
      <c r="C5831" s="467">
        <v>22</v>
      </c>
      <c r="D5831" s="467">
        <v>1097</v>
      </c>
      <c r="E5831" s="467">
        <v>20</v>
      </c>
      <c r="F5831" s="467">
        <v>0</v>
      </c>
      <c r="G5831" s="467">
        <f t="array" ref="G5831">MAX(IF($A$2:$A$8761=A5831,$D$2:$D$8761))</f>
        <v>1656</v>
      </c>
      <c r="H5831" s="467">
        <f t="shared" si="642"/>
        <v>0</v>
      </c>
      <c r="I5831" s="475" t="str">
        <f t="shared" si="643"/>
        <v/>
      </c>
      <c r="J5831" s="471">
        <f>'Potential Projects'!D5832</f>
        <v>126.94617075871432</v>
      </c>
      <c r="K5831" s="471">
        <f>'Potential Projects'!E5832</f>
        <v>30.969322188776605</v>
      </c>
      <c r="L5831" s="476">
        <f t="shared" si="644"/>
        <v>919.08450705250914</v>
      </c>
      <c r="M5831" s="471">
        <f t="shared" si="640"/>
        <v>1591.124916816126</v>
      </c>
      <c r="N5831" s="467">
        <f t="shared" si="645"/>
        <v>0</v>
      </c>
      <c r="O5831" s="475" t="str">
        <f t="shared" si="646"/>
        <v/>
      </c>
    </row>
    <row r="5832" spans="1:15" hidden="1">
      <c r="A5832" s="475">
        <f t="shared" si="641"/>
        <v>43678</v>
      </c>
      <c r="B5832" s="475">
        <v>43708</v>
      </c>
      <c r="C5832" s="467">
        <v>23</v>
      </c>
      <c r="D5832" s="467">
        <v>994</v>
      </c>
      <c r="E5832" s="467">
        <v>15</v>
      </c>
      <c r="F5832" s="467">
        <v>0</v>
      </c>
      <c r="G5832" s="467">
        <f t="array" ref="G5832">MAX(IF($A$2:$A$8761=A5832,$D$2:$D$8761))</f>
        <v>1656</v>
      </c>
      <c r="H5832" s="467">
        <f t="shared" si="642"/>
        <v>0</v>
      </c>
      <c r="I5832" s="475" t="str">
        <f t="shared" si="643"/>
        <v/>
      </c>
      <c r="J5832" s="471">
        <f>'Potential Projects'!D5833</f>
        <v>138.0902990318927</v>
      </c>
      <c r="K5832" s="471">
        <f>'Potential Projects'!E5833</f>
        <v>56.46836223392819</v>
      </c>
      <c r="L5832" s="476">
        <f t="shared" si="644"/>
        <v>784.441338734179</v>
      </c>
      <c r="M5832" s="471">
        <f t="shared" si="640"/>
        <v>1591.124916816126</v>
      </c>
      <c r="N5832" s="467">
        <f t="shared" si="645"/>
        <v>0</v>
      </c>
      <c r="O5832" s="475" t="str">
        <f t="shared" si="646"/>
        <v/>
      </c>
    </row>
    <row r="5833" spans="1:15" hidden="1">
      <c r="A5833" s="475">
        <f t="shared" si="641"/>
        <v>43678</v>
      </c>
      <c r="B5833" s="475">
        <v>43708</v>
      </c>
      <c r="C5833" s="467">
        <v>24</v>
      </c>
      <c r="D5833" s="467">
        <v>942</v>
      </c>
      <c r="E5833" s="467">
        <v>10</v>
      </c>
      <c r="F5833" s="467">
        <v>0</v>
      </c>
      <c r="G5833" s="467">
        <f t="array" ref="G5833">MAX(IF($A$2:$A$8761=A5833,$D$2:$D$8761))</f>
        <v>1656</v>
      </c>
      <c r="H5833" s="467">
        <f t="shared" si="642"/>
        <v>0</v>
      </c>
      <c r="I5833" s="475" t="str">
        <f t="shared" si="643"/>
        <v/>
      </c>
      <c r="J5833" s="471">
        <f>'Potential Projects'!D5834</f>
        <v>144</v>
      </c>
      <c r="K5833" s="471">
        <f>'Potential Projects'!E5834</f>
        <v>39.855695011825411</v>
      </c>
      <c r="L5833" s="476">
        <f t="shared" si="644"/>
        <v>748.14430498817455</v>
      </c>
      <c r="M5833" s="471">
        <f t="shared" si="640"/>
        <v>1591.124916816126</v>
      </c>
      <c r="N5833" s="467">
        <f t="shared" si="645"/>
        <v>0</v>
      </c>
      <c r="O5833" s="475" t="str">
        <f t="shared" si="646"/>
        <v/>
      </c>
    </row>
    <row r="5834" spans="1:15" hidden="1">
      <c r="A5834" s="475">
        <f t="shared" si="641"/>
        <v>43709</v>
      </c>
      <c r="B5834" s="475">
        <v>43709</v>
      </c>
      <c r="C5834" s="467">
        <v>1</v>
      </c>
      <c r="D5834" s="467">
        <v>874</v>
      </c>
      <c r="E5834" s="467">
        <v>7</v>
      </c>
      <c r="F5834" s="467">
        <v>0</v>
      </c>
      <c r="G5834" s="467">
        <f t="array" ref="G5834">MAX(IF($A$2:$A$8761=A5834,$D$2:$D$8761))</f>
        <v>1385</v>
      </c>
      <c r="H5834" s="467">
        <f t="shared" si="642"/>
        <v>0</v>
      </c>
      <c r="I5834" s="475" t="str">
        <f t="shared" si="643"/>
        <v/>
      </c>
      <c r="J5834" s="471">
        <f>'Potential Projects'!D5835</f>
        <v>136.04578796041156</v>
      </c>
      <c r="K5834" s="471">
        <f>'Potential Projects'!E5835</f>
        <v>30.321618254138894</v>
      </c>
      <c r="L5834" s="476">
        <f t="shared" si="644"/>
        <v>700.63259378544956</v>
      </c>
      <c r="M5834" s="471">
        <f t="shared" ref="M5834:M5897" si="647">MAX($L$5834:$L$6553)</f>
        <v>1292.0223607105002</v>
      </c>
      <c r="N5834" s="467">
        <f t="shared" si="645"/>
        <v>0</v>
      </c>
      <c r="O5834" s="475" t="str">
        <f t="shared" si="646"/>
        <v/>
      </c>
    </row>
    <row r="5835" spans="1:15" hidden="1">
      <c r="A5835" s="475">
        <f t="shared" si="641"/>
        <v>43709</v>
      </c>
      <c r="B5835" s="475">
        <v>43709</v>
      </c>
      <c r="C5835" s="467">
        <v>2</v>
      </c>
      <c r="D5835" s="467">
        <v>807</v>
      </c>
      <c r="E5835" s="467">
        <v>6</v>
      </c>
      <c r="F5835" s="467">
        <v>0</v>
      </c>
      <c r="G5835" s="467">
        <f t="array" ref="G5835">MAX(IF($A$2:$A$8761=A5835,$D$2:$D$8761))</f>
        <v>1385</v>
      </c>
      <c r="H5835" s="467">
        <f t="shared" si="642"/>
        <v>0</v>
      </c>
      <c r="I5835" s="475" t="str">
        <f t="shared" si="643"/>
        <v/>
      </c>
      <c r="J5835" s="471">
        <f>'Potential Projects'!D5836</f>
        <v>136.35261008668689</v>
      </c>
      <c r="K5835" s="471">
        <f>'Potential Projects'!E5836</f>
        <v>26.778020640722424</v>
      </c>
      <c r="L5835" s="476">
        <f t="shared" si="644"/>
        <v>637.86936927259069</v>
      </c>
      <c r="M5835" s="471">
        <f t="shared" si="647"/>
        <v>1292.0223607105002</v>
      </c>
      <c r="N5835" s="467">
        <f t="shared" si="645"/>
        <v>0</v>
      </c>
      <c r="O5835" s="475" t="str">
        <f t="shared" si="646"/>
        <v/>
      </c>
    </row>
    <row r="5836" spans="1:15" hidden="1">
      <c r="A5836" s="475">
        <f t="shared" si="641"/>
        <v>43709</v>
      </c>
      <c r="B5836" s="475">
        <v>43709</v>
      </c>
      <c r="C5836" s="467">
        <v>3</v>
      </c>
      <c r="D5836" s="467">
        <v>794</v>
      </c>
      <c r="E5836" s="467">
        <v>6</v>
      </c>
      <c r="F5836" s="467">
        <v>0</v>
      </c>
      <c r="G5836" s="467">
        <f t="array" ref="G5836">MAX(IF($A$2:$A$8761=A5836,$D$2:$D$8761))</f>
        <v>1385</v>
      </c>
      <c r="H5836" s="467">
        <f t="shared" si="642"/>
        <v>0</v>
      </c>
      <c r="I5836" s="475" t="str">
        <f t="shared" si="643"/>
        <v/>
      </c>
      <c r="J5836" s="471">
        <f>'Potential Projects'!D5837</f>
        <v>104.10425362886437</v>
      </c>
      <c r="K5836" s="471">
        <f>'Potential Projects'!E5837</f>
        <v>30.94820140829929</v>
      </c>
      <c r="L5836" s="476">
        <f t="shared" si="644"/>
        <v>652.94754496283633</v>
      </c>
      <c r="M5836" s="471">
        <f t="shared" si="647"/>
        <v>1292.0223607105002</v>
      </c>
      <c r="N5836" s="467">
        <f t="shared" si="645"/>
        <v>0</v>
      </c>
      <c r="O5836" s="475" t="str">
        <f t="shared" si="646"/>
        <v/>
      </c>
    </row>
    <row r="5837" spans="1:15" hidden="1">
      <c r="A5837" s="475">
        <f t="shared" si="641"/>
        <v>43709</v>
      </c>
      <c r="B5837" s="475">
        <v>43709</v>
      </c>
      <c r="C5837" s="467">
        <v>4</v>
      </c>
      <c r="D5837" s="467">
        <v>793</v>
      </c>
      <c r="E5837" s="467">
        <v>12</v>
      </c>
      <c r="F5837" s="467">
        <v>0</v>
      </c>
      <c r="G5837" s="467">
        <f t="array" ref="G5837">MAX(IF($A$2:$A$8761=A5837,$D$2:$D$8761))</f>
        <v>1385</v>
      </c>
      <c r="H5837" s="467">
        <f t="shared" si="642"/>
        <v>0</v>
      </c>
      <c r="I5837" s="475" t="str">
        <f t="shared" si="643"/>
        <v/>
      </c>
      <c r="J5837" s="471">
        <f>'Potential Projects'!D5838</f>
        <v>88.534750773234521</v>
      </c>
      <c r="K5837" s="471">
        <f>'Potential Projects'!E5838</f>
        <v>48.584835357987529</v>
      </c>
      <c r="L5837" s="476">
        <f t="shared" si="644"/>
        <v>643.88041386877796</v>
      </c>
      <c r="M5837" s="471">
        <f t="shared" si="647"/>
        <v>1292.0223607105002</v>
      </c>
      <c r="N5837" s="467">
        <f t="shared" si="645"/>
        <v>0</v>
      </c>
      <c r="O5837" s="475" t="str">
        <f t="shared" si="646"/>
        <v/>
      </c>
    </row>
    <row r="5838" spans="1:15" hidden="1">
      <c r="A5838" s="475">
        <f t="shared" si="641"/>
        <v>43709</v>
      </c>
      <c r="B5838" s="475">
        <v>43709</v>
      </c>
      <c r="C5838" s="467">
        <v>5</v>
      </c>
      <c r="D5838" s="467">
        <v>793</v>
      </c>
      <c r="E5838" s="467">
        <v>29</v>
      </c>
      <c r="F5838" s="467">
        <v>0</v>
      </c>
      <c r="G5838" s="467">
        <f t="array" ref="G5838">MAX(IF($A$2:$A$8761=A5838,$D$2:$D$8761))</f>
        <v>1385</v>
      </c>
      <c r="H5838" s="467">
        <f t="shared" si="642"/>
        <v>0</v>
      </c>
      <c r="I5838" s="475" t="str">
        <f t="shared" si="643"/>
        <v/>
      </c>
      <c r="J5838" s="471">
        <f>'Potential Projects'!D5839</f>
        <v>66.350310824780308</v>
      </c>
      <c r="K5838" s="471">
        <f>'Potential Projects'!E5839</f>
        <v>40.025443506772739</v>
      </c>
      <c r="L5838" s="476">
        <f t="shared" si="644"/>
        <v>657.62424566844697</v>
      </c>
      <c r="M5838" s="471">
        <f t="shared" si="647"/>
        <v>1292.0223607105002</v>
      </c>
      <c r="N5838" s="467">
        <f t="shared" si="645"/>
        <v>0</v>
      </c>
      <c r="O5838" s="475" t="str">
        <f t="shared" si="646"/>
        <v/>
      </c>
    </row>
    <row r="5839" spans="1:15" hidden="1">
      <c r="A5839" s="475">
        <f t="shared" si="641"/>
        <v>43709</v>
      </c>
      <c r="B5839" s="475">
        <v>43709</v>
      </c>
      <c r="C5839" s="467">
        <v>6</v>
      </c>
      <c r="D5839" s="467">
        <v>798</v>
      </c>
      <c r="E5839" s="467">
        <v>28</v>
      </c>
      <c r="F5839" s="467">
        <v>0</v>
      </c>
      <c r="G5839" s="467">
        <f t="array" ref="G5839">MAX(IF($A$2:$A$8761=A5839,$D$2:$D$8761))</f>
        <v>1385</v>
      </c>
      <c r="H5839" s="467">
        <f t="shared" si="642"/>
        <v>0</v>
      </c>
      <c r="I5839" s="475" t="str">
        <f t="shared" si="643"/>
        <v/>
      </c>
      <c r="J5839" s="471">
        <f>'Potential Projects'!D5840</f>
        <v>101.60942455943602</v>
      </c>
      <c r="K5839" s="471">
        <f>'Potential Projects'!E5840</f>
        <v>51.403286175016127</v>
      </c>
      <c r="L5839" s="476">
        <f t="shared" si="644"/>
        <v>616.98728926554793</v>
      </c>
      <c r="M5839" s="471">
        <f t="shared" si="647"/>
        <v>1292.0223607105002</v>
      </c>
      <c r="N5839" s="467">
        <f t="shared" si="645"/>
        <v>0</v>
      </c>
      <c r="O5839" s="475" t="str">
        <f t="shared" si="646"/>
        <v/>
      </c>
    </row>
    <row r="5840" spans="1:15" hidden="1">
      <c r="A5840" s="475">
        <f t="shared" si="641"/>
        <v>43709</v>
      </c>
      <c r="B5840" s="475">
        <v>43709</v>
      </c>
      <c r="C5840" s="467">
        <v>7</v>
      </c>
      <c r="D5840" s="467">
        <v>843</v>
      </c>
      <c r="E5840" s="467">
        <v>15</v>
      </c>
      <c r="F5840" s="467">
        <v>1</v>
      </c>
      <c r="G5840" s="467">
        <f t="array" ref="G5840">MAX(IF($A$2:$A$8761=A5840,$D$2:$D$8761))</f>
        <v>1385</v>
      </c>
      <c r="H5840" s="467">
        <f t="shared" si="642"/>
        <v>0</v>
      </c>
      <c r="I5840" s="475" t="str">
        <f t="shared" si="643"/>
        <v/>
      </c>
      <c r="J5840" s="471">
        <f>'Potential Projects'!D5841</f>
        <v>113.6932481639717</v>
      </c>
      <c r="K5840" s="471">
        <f>'Potential Projects'!E5841</f>
        <v>43.292124220597728</v>
      </c>
      <c r="L5840" s="476">
        <f t="shared" si="644"/>
        <v>670.01462761543053</v>
      </c>
      <c r="M5840" s="471">
        <f t="shared" si="647"/>
        <v>1292.0223607105002</v>
      </c>
      <c r="N5840" s="467">
        <f t="shared" si="645"/>
        <v>0</v>
      </c>
      <c r="O5840" s="475" t="str">
        <f t="shared" si="646"/>
        <v/>
      </c>
    </row>
    <row r="5841" spans="1:15" hidden="1">
      <c r="A5841" s="475">
        <f t="shared" si="641"/>
        <v>43709</v>
      </c>
      <c r="B5841" s="475">
        <v>43709</v>
      </c>
      <c r="C5841" s="467">
        <v>8</v>
      </c>
      <c r="D5841" s="467">
        <v>860</v>
      </c>
      <c r="E5841" s="467">
        <v>10</v>
      </c>
      <c r="F5841" s="467">
        <v>11</v>
      </c>
      <c r="G5841" s="467">
        <f t="array" ref="G5841">MAX(IF($A$2:$A$8761=A5841,$D$2:$D$8761))</f>
        <v>1385</v>
      </c>
      <c r="H5841" s="467">
        <f t="shared" si="642"/>
        <v>0</v>
      </c>
      <c r="I5841" s="475" t="str">
        <f t="shared" si="643"/>
        <v/>
      </c>
      <c r="J5841" s="471">
        <f>'Potential Projects'!D5842</f>
        <v>84.535871956658639</v>
      </c>
      <c r="K5841" s="471">
        <f>'Potential Projects'!E5842</f>
        <v>40.467415394538811</v>
      </c>
      <c r="L5841" s="476">
        <f t="shared" si="644"/>
        <v>713.9967126488026</v>
      </c>
      <c r="M5841" s="471">
        <f t="shared" si="647"/>
        <v>1292.0223607105002</v>
      </c>
      <c r="N5841" s="467">
        <f t="shared" si="645"/>
        <v>0</v>
      </c>
      <c r="O5841" s="475" t="str">
        <f t="shared" si="646"/>
        <v/>
      </c>
    </row>
    <row r="5842" spans="1:15" hidden="1">
      <c r="A5842" s="475">
        <f t="shared" si="641"/>
        <v>43709</v>
      </c>
      <c r="B5842" s="475">
        <v>43709</v>
      </c>
      <c r="C5842" s="467">
        <v>9</v>
      </c>
      <c r="D5842" s="467">
        <v>932</v>
      </c>
      <c r="E5842" s="467">
        <v>3</v>
      </c>
      <c r="F5842" s="467">
        <v>18</v>
      </c>
      <c r="G5842" s="467">
        <f t="array" ref="G5842">MAX(IF($A$2:$A$8761=A5842,$D$2:$D$8761))</f>
        <v>1385</v>
      </c>
      <c r="H5842" s="467">
        <f t="shared" si="642"/>
        <v>0</v>
      </c>
      <c r="I5842" s="475" t="str">
        <f t="shared" si="643"/>
        <v/>
      </c>
      <c r="J5842" s="471">
        <f>'Potential Projects'!D5843</f>
        <v>58.23227716711154</v>
      </c>
      <c r="K5842" s="471">
        <f>'Potential Projects'!E5843</f>
        <v>29.127120780477316</v>
      </c>
      <c r="L5842" s="476">
        <f t="shared" si="644"/>
        <v>823.64060205241117</v>
      </c>
      <c r="M5842" s="471">
        <f t="shared" si="647"/>
        <v>1292.0223607105002</v>
      </c>
      <c r="N5842" s="467">
        <f t="shared" si="645"/>
        <v>0</v>
      </c>
      <c r="O5842" s="475" t="str">
        <f t="shared" si="646"/>
        <v/>
      </c>
    </row>
    <row r="5843" spans="1:15" hidden="1">
      <c r="A5843" s="475">
        <f t="shared" si="641"/>
        <v>43709</v>
      </c>
      <c r="B5843" s="475">
        <v>43709</v>
      </c>
      <c r="C5843" s="467">
        <v>10</v>
      </c>
      <c r="D5843" s="467">
        <v>1006</v>
      </c>
      <c r="E5843" s="467">
        <v>2</v>
      </c>
      <c r="F5843" s="467">
        <v>19</v>
      </c>
      <c r="G5843" s="467">
        <f t="array" ref="G5843">MAX(IF($A$2:$A$8761=A5843,$D$2:$D$8761))</f>
        <v>1385</v>
      </c>
      <c r="H5843" s="467">
        <f t="shared" si="642"/>
        <v>0</v>
      </c>
      <c r="I5843" s="475" t="str">
        <f t="shared" si="643"/>
        <v/>
      </c>
      <c r="J5843" s="471">
        <f>'Potential Projects'!D5844</f>
        <v>42.42781200469004</v>
      </c>
      <c r="K5843" s="471">
        <f>'Potential Projects'!E5844</f>
        <v>16.233275424639864</v>
      </c>
      <c r="L5843" s="476">
        <f t="shared" si="644"/>
        <v>926.33891257067012</v>
      </c>
      <c r="M5843" s="471">
        <f t="shared" si="647"/>
        <v>1292.0223607105002</v>
      </c>
      <c r="N5843" s="467">
        <f t="shared" si="645"/>
        <v>0</v>
      </c>
      <c r="O5843" s="475" t="str">
        <f t="shared" si="646"/>
        <v/>
      </c>
    </row>
    <row r="5844" spans="1:15" hidden="1">
      <c r="A5844" s="475">
        <f t="shared" si="641"/>
        <v>43709</v>
      </c>
      <c r="B5844" s="475">
        <v>43709</v>
      </c>
      <c r="C5844" s="467">
        <v>11</v>
      </c>
      <c r="D5844" s="467">
        <v>1058</v>
      </c>
      <c r="E5844" s="467">
        <v>6</v>
      </c>
      <c r="F5844" s="467">
        <v>19</v>
      </c>
      <c r="G5844" s="467">
        <f t="array" ref="G5844">MAX(IF($A$2:$A$8761=A5844,$D$2:$D$8761))</f>
        <v>1385</v>
      </c>
      <c r="H5844" s="467">
        <f t="shared" si="642"/>
        <v>0</v>
      </c>
      <c r="I5844" s="475" t="str">
        <f t="shared" si="643"/>
        <v/>
      </c>
      <c r="J5844" s="471">
        <f>'Potential Projects'!D5845</f>
        <v>23.604284126840156</v>
      </c>
      <c r="K5844" s="471">
        <f>'Potential Projects'!E5845</f>
        <v>18.53856950118254</v>
      </c>
      <c r="L5844" s="476">
        <f t="shared" si="644"/>
        <v>990.85714637197725</v>
      </c>
      <c r="M5844" s="471">
        <f t="shared" si="647"/>
        <v>1292.0223607105002</v>
      </c>
      <c r="N5844" s="467">
        <f t="shared" si="645"/>
        <v>0</v>
      </c>
      <c r="O5844" s="475" t="str">
        <f t="shared" si="646"/>
        <v/>
      </c>
    </row>
    <row r="5845" spans="1:15" hidden="1">
      <c r="A5845" s="475">
        <f t="shared" si="641"/>
        <v>43709</v>
      </c>
      <c r="B5845" s="475">
        <v>43709</v>
      </c>
      <c r="C5845" s="467">
        <v>12</v>
      </c>
      <c r="D5845" s="467">
        <v>1097</v>
      </c>
      <c r="E5845" s="467">
        <v>4</v>
      </c>
      <c r="F5845" s="467">
        <v>18</v>
      </c>
      <c r="G5845" s="467">
        <f t="array" ref="G5845">MAX(IF($A$2:$A$8761=A5845,$D$2:$D$8761))</f>
        <v>1385</v>
      </c>
      <c r="H5845" s="467">
        <f t="shared" si="642"/>
        <v>0</v>
      </c>
      <c r="I5845" s="475" t="str">
        <f t="shared" si="643"/>
        <v/>
      </c>
      <c r="J5845" s="471">
        <f>'Potential Projects'!D5846</f>
        <v>26.004348456120226</v>
      </c>
      <c r="K5845" s="471">
        <f>'Potential Projects'!E5846</f>
        <v>12.910272629542032</v>
      </c>
      <c r="L5845" s="476">
        <f t="shared" si="644"/>
        <v>1036.0853789143378</v>
      </c>
      <c r="M5845" s="471">
        <f t="shared" si="647"/>
        <v>1292.0223607105002</v>
      </c>
      <c r="N5845" s="467">
        <f t="shared" si="645"/>
        <v>0</v>
      </c>
      <c r="O5845" s="475" t="str">
        <f t="shared" si="646"/>
        <v/>
      </c>
    </row>
    <row r="5846" spans="1:15" hidden="1">
      <c r="A5846" s="475">
        <f t="shared" si="641"/>
        <v>43709</v>
      </c>
      <c r="B5846" s="475">
        <v>43709</v>
      </c>
      <c r="C5846" s="467">
        <v>13</v>
      </c>
      <c r="D5846" s="467">
        <v>1143</v>
      </c>
      <c r="E5846" s="467">
        <v>2</v>
      </c>
      <c r="F5846" s="467">
        <v>18</v>
      </c>
      <c r="G5846" s="467">
        <f t="array" ref="G5846">MAX(IF($A$2:$A$8761=A5846,$D$2:$D$8761))</f>
        <v>1385</v>
      </c>
      <c r="H5846" s="467">
        <f t="shared" si="642"/>
        <v>0</v>
      </c>
      <c r="I5846" s="475" t="str">
        <f t="shared" si="643"/>
        <v/>
      </c>
      <c r="J5846" s="471">
        <f>'Potential Projects'!D5847</f>
        <v>22.718007135873833</v>
      </c>
      <c r="K5846" s="471">
        <f>'Potential Projects'!E5847</f>
        <v>11.750194205547196</v>
      </c>
      <c r="L5846" s="476">
        <f t="shared" si="644"/>
        <v>1088.531798658579</v>
      </c>
      <c r="M5846" s="471">
        <f t="shared" si="647"/>
        <v>1292.0223607105002</v>
      </c>
      <c r="N5846" s="467">
        <f t="shared" si="645"/>
        <v>0</v>
      </c>
      <c r="O5846" s="475" t="str">
        <f t="shared" si="646"/>
        <v/>
      </c>
    </row>
    <row r="5847" spans="1:15" hidden="1">
      <c r="A5847" s="475">
        <f t="shared" si="641"/>
        <v>43709</v>
      </c>
      <c r="B5847" s="475">
        <v>43709</v>
      </c>
      <c r="C5847" s="467">
        <v>14</v>
      </c>
      <c r="D5847" s="467">
        <v>1202</v>
      </c>
      <c r="E5847" s="467">
        <v>3</v>
      </c>
      <c r="F5847" s="467">
        <v>18</v>
      </c>
      <c r="G5847" s="467">
        <f t="array" ref="G5847">MAX(IF($A$2:$A$8761=A5847,$D$2:$D$8761))</f>
        <v>1385</v>
      </c>
      <c r="H5847" s="467">
        <f t="shared" si="642"/>
        <v>0</v>
      </c>
      <c r="I5847" s="475" t="str">
        <f t="shared" si="643"/>
        <v/>
      </c>
      <c r="J5847" s="471">
        <f>'Potential Projects'!D5848</f>
        <v>25.439505277782889</v>
      </c>
      <c r="K5847" s="471">
        <f>'Potential Projects'!E5848</f>
        <v>2.6002027520963238</v>
      </c>
      <c r="L5847" s="476">
        <f t="shared" si="644"/>
        <v>1152.9602919701208</v>
      </c>
      <c r="M5847" s="471">
        <f t="shared" si="647"/>
        <v>1292.0223607105002</v>
      </c>
      <c r="N5847" s="467">
        <f t="shared" si="645"/>
        <v>0</v>
      </c>
      <c r="O5847" s="475" t="str">
        <f t="shared" si="646"/>
        <v/>
      </c>
    </row>
    <row r="5848" spans="1:15" hidden="1">
      <c r="A5848" s="475">
        <f t="shared" si="641"/>
        <v>43709</v>
      </c>
      <c r="B5848" s="475">
        <v>43709</v>
      </c>
      <c r="C5848" s="467">
        <v>15</v>
      </c>
      <c r="D5848" s="467">
        <v>1254</v>
      </c>
      <c r="E5848" s="467">
        <v>6</v>
      </c>
      <c r="F5848" s="467">
        <v>18</v>
      </c>
      <c r="G5848" s="467">
        <f t="array" ref="G5848">MAX(IF($A$2:$A$8761=A5848,$D$2:$D$8761))</f>
        <v>1385</v>
      </c>
      <c r="H5848" s="467">
        <f t="shared" si="642"/>
        <v>0</v>
      </c>
      <c r="I5848" s="475" t="str">
        <f t="shared" si="643"/>
        <v/>
      </c>
      <c r="J5848" s="471">
        <f>'Potential Projects'!D5849</f>
        <v>37.088026094406274</v>
      </c>
      <c r="K5848" s="471">
        <f>'Potential Projects'!E5849</f>
        <v>5.8035211244893574</v>
      </c>
      <c r="L5848" s="476">
        <f t="shared" si="644"/>
        <v>1187.1084527811042</v>
      </c>
      <c r="M5848" s="471">
        <f t="shared" si="647"/>
        <v>1292.0223607105002</v>
      </c>
      <c r="N5848" s="467">
        <f t="shared" si="645"/>
        <v>0</v>
      </c>
      <c r="O5848" s="475" t="str">
        <f t="shared" si="646"/>
        <v/>
      </c>
    </row>
    <row r="5849" spans="1:15" hidden="1">
      <c r="A5849" s="475">
        <f t="shared" si="641"/>
        <v>43709</v>
      </c>
      <c r="B5849" s="475">
        <v>43709</v>
      </c>
      <c r="C5849" s="467">
        <v>16</v>
      </c>
      <c r="D5849" s="467">
        <v>1272</v>
      </c>
      <c r="E5849" s="467">
        <v>9</v>
      </c>
      <c r="F5849" s="467">
        <v>19</v>
      </c>
      <c r="G5849" s="467">
        <f t="array" ref="G5849">MAX(IF($A$2:$A$8761=A5849,$D$2:$D$8761))</f>
        <v>1385</v>
      </c>
      <c r="H5849" s="467">
        <f t="shared" si="642"/>
        <v>0</v>
      </c>
      <c r="I5849" s="475" t="str">
        <f t="shared" si="643"/>
        <v/>
      </c>
      <c r="J5849" s="471">
        <f>'Potential Projects'!D5850</f>
        <v>31.820178084210486</v>
      </c>
      <c r="K5849" s="471">
        <f>'Potential Projects'!E5850</f>
        <v>5.7589328101483552</v>
      </c>
      <c r="L5849" s="476">
        <f t="shared" si="644"/>
        <v>1206.4208891056412</v>
      </c>
      <c r="M5849" s="471">
        <f t="shared" si="647"/>
        <v>1292.0223607105002</v>
      </c>
      <c r="N5849" s="467">
        <f t="shared" si="645"/>
        <v>0</v>
      </c>
      <c r="O5849" s="475" t="str">
        <f t="shared" si="646"/>
        <v/>
      </c>
    </row>
    <row r="5850" spans="1:15" hidden="1">
      <c r="A5850" s="475">
        <f t="shared" si="641"/>
        <v>43709</v>
      </c>
      <c r="B5850" s="475">
        <v>43709</v>
      </c>
      <c r="C5850" s="467">
        <v>17</v>
      </c>
      <c r="D5850" s="467">
        <v>1287</v>
      </c>
      <c r="E5850" s="467">
        <v>15</v>
      </c>
      <c r="F5850" s="467">
        <v>18</v>
      </c>
      <c r="G5850" s="467">
        <f t="array" ref="G5850">MAX(IF($A$2:$A$8761=A5850,$D$2:$D$8761))</f>
        <v>1385</v>
      </c>
      <c r="H5850" s="467">
        <f t="shared" si="642"/>
        <v>0</v>
      </c>
      <c r="I5850" s="475" t="str">
        <f t="shared" si="643"/>
        <v/>
      </c>
      <c r="J5850" s="471">
        <f>'Potential Projects'!D5851</f>
        <v>30.052923138821104</v>
      </c>
      <c r="K5850" s="471">
        <f>'Potential Projects'!E5851</f>
        <v>0.92931434100193511</v>
      </c>
      <c r="L5850" s="476">
        <f t="shared" si="644"/>
        <v>1223.017762520177</v>
      </c>
      <c r="M5850" s="471">
        <f t="shared" si="647"/>
        <v>1292.0223607105002</v>
      </c>
      <c r="N5850" s="467">
        <f t="shared" si="645"/>
        <v>0</v>
      </c>
      <c r="O5850" s="475" t="str">
        <f t="shared" si="646"/>
        <v/>
      </c>
    </row>
    <row r="5851" spans="1:15" hidden="1">
      <c r="A5851" s="475">
        <f t="shared" si="641"/>
        <v>43709</v>
      </c>
      <c r="B5851" s="475">
        <v>43709</v>
      </c>
      <c r="C5851" s="467">
        <v>18</v>
      </c>
      <c r="D5851" s="467">
        <v>1310</v>
      </c>
      <c r="E5851" s="467">
        <v>21</v>
      </c>
      <c r="F5851" s="467">
        <v>17</v>
      </c>
      <c r="G5851" s="467">
        <f t="array" ref="G5851">MAX(IF($A$2:$A$8761=A5851,$D$2:$D$8761))</f>
        <v>1385</v>
      </c>
      <c r="H5851" s="467">
        <f t="shared" si="642"/>
        <v>0</v>
      </c>
      <c r="I5851" s="475" t="str">
        <f t="shared" si="643"/>
        <v/>
      </c>
      <c r="J5851" s="471">
        <f>'Potential Projects'!D5852</f>
        <v>35.542633494752415</v>
      </c>
      <c r="K5851" s="471">
        <f>'Potential Projects'!E5852</f>
        <v>3.897957374758116</v>
      </c>
      <c r="L5851" s="476">
        <f t="shared" si="644"/>
        <v>1232.5594091304895</v>
      </c>
      <c r="M5851" s="471">
        <f t="shared" si="647"/>
        <v>1292.0223607105002</v>
      </c>
      <c r="N5851" s="467">
        <f t="shared" si="645"/>
        <v>0</v>
      </c>
      <c r="O5851" s="475" t="str">
        <f t="shared" si="646"/>
        <v/>
      </c>
    </row>
    <row r="5852" spans="1:15" hidden="1">
      <c r="A5852" s="475">
        <f t="shared" si="641"/>
        <v>43709</v>
      </c>
      <c r="B5852" s="475">
        <v>43709</v>
      </c>
      <c r="C5852" s="467">
        <v>19</v>
      </c>
      <c r="D5852" s="467">
        <v>1275</v>
      </c>
      <c r="E5852" s="467">
        <v>17</v>
      </c>
      <c r="F5852" s="467">
        <v>3</v>
      </c>
      <c r="G5852" s="467">
        <f t="array" ref="G5852">MAX(IF($A$2:$A$8761=A5852,$D$2:$D$8761))</f>
        <v>1385</v>
      </c>
      <c r="H5852" s="467">
        <f t="shared" si="642"/>
        <v>0</v>
      </c>
      <c r="I5852" s="475" t="str">
        <f t="shared" si="643"/>
        <v/>
      </c>
      <c r="J5852" s="471">
        <f>'Potential Projects'!D5853</f>
        <v>80.766537161018221</v>
      </c>
      <c r="K5852" s="471">
        <f>'Potential Projects'!E5853</f>
        <v>19.227732745646097</v>
      </c>
      <c r="L5852" s="476">
        <f t="shared" si="644"/>
        <v>1155.0057300933356</v>
      </c>
      <c r="M5852" s="471">
        <f t="shared" si="647"/>
        <v>1292.0223607105002</v>
      </c>
      <c r="N5852" s="467">
        <f t="shared" si="645"/>
        <v>0</v>
      </c>
      <c r="O5852" s="475" t="str">
        <f t="shared" si="646"/>
        <v/>
      </c>
    </row>
    <row r="5853" spans="1:15" hidden="1">
      <c r="A5853" s="475">
        <f t="shared" si="641"/>
        <v>43709</v>
      </c>
      <c r="B5853" s="475">
        <v>43709</v>
      </c>
      <c r="C5853" s="467">
        <v>20</v>
      </c>
      <c r="D5853" s="467">
        <v>1210</v>
      </c>
      <c r="E5853" s="467">
        <v>28</v>
      </c>
      <c r="F5853" s="467">
        <v>0</v>
      </c>
      <c r="G5853" s="467">
        <f t="array" ref="G5853">MAX(IF($A$2:$A$8761=A5853,$D$2:$D$8761))</f>
        <v>1385</v>
      </c>
      <c r="H5853" s="467">
        <f t="shared" si="642"/>
        <v>0</v>
      </c>
      <c r="I5853" s="475" t="str">
        <f t="shared" si="643"/>
        <v/>
      </c>
      <c r="J5853" s="471">
        <f>'Potential Projects'!D5854</f>
        <v>68.028665824051188</v>
      </c>
      <c r="K5853" s="471">
        <f>'Potential Projects'!E5854</f>
        <v>47.174436572780053</v>
      </c>
      <c r="L5853" s="476">
        <f t="shared" si="644"/>
        <v>1066.7968976031689</v>
      </c>
      <c r="M5853" s="471">
        <f t="shared" si="647"/>
        <v>1292.0223607105002</v>
      </c>
      <c r="N5853" s="467">
        <f t="shared" si="645"/>
        <v>0</v>
      </c>
      <c r="O5853" s="475" t="str">
        <f t="shared" si="646"/>
        <v/>
      </c>
    </row>
    <row r="5854" spans="1:15" hidden="1">
      <c r="A5854" s="475">
        <f t="shared" si="641"/>
        <v>43709</v>
      </c>
      <c r="B5854" s="475">
        <v>43709</v>
      </c>
      <c r="C5854" s="467">
        <v>21</v>
      </c>
      <c r="D5854" s="467">
        <v>1155</v>
      </c>
      <c r="E5854" s="467">
        <v>39</v>
      </c>
      <c r="F5854" s="467">
        <v>0</v>
      </c>
      <c r="G5854" s="467">
        <f t="array" ref="G5854">MAX(IF($A$2:$A$8761=A5854,$D$2:$D$8761))</f>
        <v>1385</v>
      </c>
      <c r="H5854" s="467">
        <f t="shared" si="642"/>
        <v>0</v>
      </c>
      <c r="I5854" s="475" t="str">
        <f t="shared" si="643"/>
        <v/>
      </c>
      <c r="J5854" s="471">
        <f>'Potential Projects'!D5855</f>
        <v>32.756709825500714</v>
      </c>
      <c r="K5854" s="471">
        <f>'Potential Projects'!E5855</f>
        <v>78.570085626746931</v>
      </c>
      <c r="L5854" s="476">
        <f t="shared" si="644"/>
        <v>1004.6732045477522</v>
      </c>
      <c r="M5854" s="471">
        <f t="shared" si="647"/>
        <v>1292.0223607105002</v>
      </c>
      <c r="N5854" s="467">
        <f t="shared" si="645"/>
        <v>0</v>
      </c>
      <c r="O5854" s="475" t="str">
        <f t="shared" si="646"/>
        <v/>
      </c>
    </row>
    <row r="5855" spans="1:15" hidden="1">
      <c r="A5855" s="475">
        <f t="shared" si="641"/>
        <v>43709</v>
      </c>
      <c r="B5855" s="475">
        <v>43709</v>
      </c>
      <c r="C5855" s="467">
        <v>22</v>
      </c>
      <c r="D5855" s="467">
        <v>1063</v>
      </c>
      <c r="E5855" s="467">
        <v>25</v>
      </c>
      <c r="F5855" s="467">
        <v>0</v>
      </c>
      <c r="G5855" s="467">
        <f t="array" ref="G5855">MAX(IF($A$2:$A$8761=A5855,$D$2:$D$8761))</f>
        <v>1385</v>
      </c>
      <c r="H5855" s="467">
        <f t="shared" si="642"/>
        <v>0</v>
      </c>
      <c r="I5855" s="475" t="str">
        <f t="shared" si="643"/>
        <v/>
      </c>
      <c r="J5855" s="471">
        <f>'Potential Projects'!D5856</f>
        <v>5.4908219769762665</v>
      </c>
      <c r="K5855" s="471">
        <f>'Potential Projects'!E5856</f>
        <v>96.449217426359922</v>
      </c>
      <c r="L5855" s="476">
        <f t="shared" si="644"/>
        <v>936.0599605966637</v>
      </c>
      <c r="M5855" s="471">
        <f t="shared" si="647"/>
        <v>1292.0223607105002</v>
      </c>
      <c r="N5855" s="467">
        <f t="shared" si="645"/>
        <v>0</v>
      </c>
      <c r="O5855" s="475" t="str">
        <f t="shared" si="646"/>
        <v/>
      </c>
    </row>
    <row r="5856" spans="1:15" hidden="1">
      <c r="A5856" s="475">
        <f t="shared" si="641"/>
        <v>43709</v>
      </c>
      <c r="B5856" s="475">
        <v>43709</v>
      </c>
      <c r="C5856" s="467">
        <v>23</v>
      </c>
      <c r="D5856" s="467">
        <v>1008</v>
      </c>
      <c r="E5856" s="467">
        <v>20</v>
      </c>
      <c r="F5856" s="467">
        <v>0</v>
      </c>
      <c r="G5856" s="467">
        <f t="array" ref="G5856">MAX(IF($A$2:$A$8761=A5856,$D$2:$D$8761))</f>
        <v>1385</v>
      </c>
      <c r="H5856" s="467">
        <f t="shared" si="642"/>
        <v>0</v>
      </c>
      <c r="I5856" s="475" t="str">
        <f t="shared" si="643"/>
        <v/>
      </c>
      <c r="J5856" s="471">
        <f>'Potential Projects'!D5857</f>
        <v>2.2835955200565445</v>
      </c>
      <c r="K5856" s="471">
        <f>'Potential Projects'!E5857</f>
        <v>99.558665663298214</v>
      </c>
      <c r="L5856" s="476">
        <f t="shared" si="644"/>
        <v>886.15773881664518</v>
      </c>
      <c r="M5856" s="471">
        <f t="shared" si="647"/>
        <v>1292.0223607105002</v>
      </c>
      <c r="N5856" s="467">
        <f t="shared" si="645"/>
        <v>0</v>
      </c>
      <c r="O5856" s="475" t="str">
        <f t="shared" si="646"/>
        <v/>
      </c>
    </row>
    <row r="5857" spans="1:15" hidden="1">
      <c r="A5857" s="475">
        <f t="shared" si="641"/>
        <v>43709</v>
      </c>
      <c r="B5857" s="475">
        <v>43709</v>
      </c>
      <c r="C5857" s="467">
        <v>24</v>
      </c>
      <c r="D5857" s="467">
        <v>934</v>
      </c>
      <c r="E5857" s="467">
        <v>28</v>
      </c>
      <c r="F5857" s="467">
        <v>0</v>
      </c>
      <c r="G5857" s="467">
        <f t="array" ref="G5857">MAX(IF($A$2:$A$8761=A5857,$D$2:$D$8761))</f>
        <v>1385</v>
      </c>
      <c r="H5857" s="467">
        <f t="shared" si="642"/>
        <v>0</v>
      </c>
      <c r="I5857" s="475" t="str">
        <f t="shared" si="643"/>
        <v/>
      </c>
      <c r="J5857" s="471">
        <f>'Potential Projects'!D5858</f>
        <v>12.188077602507205</v>
      </c>
      <c r="K5857" s="471">
        <f>'Potential Projects'!E5858</f>
        <v>99.821502042571495</v>
      </c>
      <c r="L5857" s="476">
        <f t="shared" si="644"/>
        <v>793.9904203549213</v>
      </c>
      <c r="M5857" s="471">
        <f t="shared" si="647"/>
        <v>1292.0223607105002</v>
      </c>
      <c r="N5857" s="467">
        <f t="shared" si="645"/>
        <v>0</v>
      </c>
      <c r="O5857" s="475" t="str">
        <f t="shared" si="646"/>
        <v/>
      </c>
    </row>
    <row r="5858" spans="1:15" hidden="1">
      <c r="A5858" s="475">
        <f t="shared" si="641"/>
        <v>43709</v>
      </c>
      <c r="B5858" s="475">
        <v>43710</v>
      </c>
      <c r="C5858" s="467">
        <v>1</v>
      </c>
      <c r="D5858" s="467">
        <v>865</v>
      </c>
      <c r="E5858" s="467">
        <v>44</v>
      </c>
      <c r="F5858" s="467">
        <v>0</v>
      </c>
      <c r="G5858" s="467">
        <f t="array" ref="G5858">MAX(IF($A$2:$A$8761=A5858,$D$2:$D$8761))</f>
        <v>1385</v>
      </c>
      <c r="H5858" s="467">
        <f t="shared" si="642"/>
        <v>0</v>
      </c>
      <c r="I5858" s="475" t="str">
        <f t="shared" si="643"/>
        <v/>
      </c>
      <c r="J5858" s="471">
        <f>'Potential Projects'!D5859</f>
        <v>69.940909092060224</v>
      </c>
      <c r="K5858" s="471">
        <f>'Potential Projects'!E5859</f>
        <v>98.555819716190072</v>
      </c>
      <c r="L5858" s="476">
        <f t="shared" si="644"/>
        <v>652.50327119174972</v>
      </c>
      <c r="M5858" s="471">
        <f t="shared" si="647"/>
        <v>1292.0223607105002</v>
      </c>
      <c r="N5858" s="467">
        <f t="shared" si="645"/>
        <v>0</v>
      </c>
      <c r="O5858" s="475" t="str">
        <f t="shared" si="646"/>
        <v/>
      </c>
    </row>
    <row r="5859" spans="1:15" hidden="1">
      <c r="A5859" s="475">
        <f t="shared" si="641"/>
        <v>43709</v>
      </c>
      <c r="B5859" s="475">
        <v>43710</v>
      </c>
      <c r="C5859" s="467">
        <v>2</v>
      </c>
      <c r="D5859" s="467">
        <v>814</v>
      </c>
      <c r="E5859" s="467">
        <v>42</v>
      </c>
      <c r="F5859" s="467">
        <v>0</v>
      </c>
      <c r="G5859" s="467">
        <f t="array" ref="G5859">MAX(IF($A$2:$A$8761=A5859,$D$2:$D$8761))</f>
        <v>1385</v>
      </c>
      <c r="H5859" s="467">
        <f t="shared" si="642"/>
        <v>0</v>
      </c>
      <c r="I5859" s="475" t="str">
        <f t="shared" si="643"/>
        <v/>
      </c>
      <c r="J5859" s="471">
        <f>'Potential Projects'!D5860</f>
        <v>59.151693586007347</v>
      </c>
      <c r="K5859" s="471">
        <f>'Potential Projects'!E5860</f>
        <v>93.950707321006249</v>
      </c>
      <c r="L5859" s="476">
        <f t="shared" si="644"/>
        <v>618.89759909298641</v>
      </c>
      <c r="M5859" s="471">
        <f t="shared" si="647"/>
        <v>1292.0223607105002</v>
      </c>
      <c r="N5859" s="467">
        <f t="shared" si="645"/>
        <v>0</v>
      </c>
      <c r="O5859" s="475" t="str">
        <f t="shared" si="646"/>
        <v/>
      </c>
    </row>
    <row r="5860" spans="1:15" hidden="1">
      <c r="A5860" s="475">
        <f t="shared" si="641"/>
        <v>43709</v>
      </c>
      <c r="B5860" s="475">
        <v>43710</v>
      </c>
      <c r="C5860" s="467">
        <v>3</v>
      </c>
      <c r="D5860" s="467">
        <v>779</v>
      </c>
      <c r="E5860" s="467">
        <v>68</v>
      </c>
      <c r="F5860" s="467">
        <v>0</v>
      </c>
      <c r="G5860" s="467">
        <f t="array" ref="G5860">MAX(IF($A$2:$A$8761=A5860,$D$2:$D$8761))</f>
        <v>1385</v>
      </c>
      <c r="H5860" s="467">
        <f t="shared" si="642"/>
        <v>0</v>
      </c>
      <c r="I5860" s="475" t="str">
        <f t="shared" si="643"/>
        <v/>
      </c>
      <c r="J5860" s="471">
        <f>'Potential Projects'!D5861</f>
        <v>92.437100811470543</v>
      </c>
      <c r="K5860" s="471">
        <f>'Potential Projects'!E5861</f>
        <v>96.661207482261887</v>
      </c>
      <c r="L5860" s="476">
        <f t="shared" si="644"/>
        <v>521.90169170626746</v>
      </c>
      <c r="M5860" s="471">
        <f t="shared" si="647"/>
        <v>1292.0223607105002</v>
      </c>
      <c r="N5860" s="467">
        <f t="shared" si="645"/>
        <v>0</v>
      </c>
      <c r="O5860" s="475" t="str">
        <f t="shared" si="646"/>
        <v/>
      </c>
    </row>
    <row r="5861" spans="1:15" hidden="1">
      <c r="A5861" s="475">
        <f t="shared" si="641"/>
        <v>43709</v>
      </c>
      <c r="B5861" s="475">
        <v>43710</v>
      </c>
      <c r="C5861" s="467">
        <v>4</v>
      </c>
      <c r="D5861" s="467">
        <v>763</v>
      </c>
      <c r="E5861" s="467">
        <v>61</v>
      </c>
      <c r="F5861" s="467">
        <v>0</v>
      </c>
      <c r="G5861" s="467">
        <f t="array" ref="G5861">MAX(IF($A$2:$A$8761=A5861,$D$2:$D$8761))</f>
        <v>1385</v>
      </c>
      <c r="H5861" s="467">
        <f t="shared" si="642"/>
        <v>0</v>
      </c>
      <c r="I5861" s="475" t="str">
        <f t="shared" si="643"/>
        <v/>
      </c>
      <c r="J5861" s="471">
        <f>'Potential Projects'!D5862</f>
        <v>66.413602078656083</v>
      </c>
      <c r="K5861" s="471">
        <f>'Potential Projects'!E5862</f>
        <v>89.114830842829491</v>
      </c>
      <c r="L5861" s="476">
        <f t="shared" si="644"/>
        <v>546.47156707851434</v>
      </c>
      <c r="M5861" s="471">
        <f t="shared" si="647"/>
        <v>1292.0223607105002</v>
      </c>
      <c r="N5861" s="467">
        <f t="shared" si="645"/>
        <v>0</v>
      </c>
      <c r="O5861" s="475" t="str">
        <f t="shared" si="646"/>
        <v/>
      </c>
    </row>
    <row r="5862" spans="1:15" hidden="1">
      <c r="A5862" s="475">
        <f t="shared" si="641"/>
        <v>43709</v>
      </c>
      <c r="B5862" s="475">
        <v>43710</v>
      </c>
      <c r="C5862" s="467">
        <v>5</v>
      </c>
      <c r="D5862" s="467">
        <v>778</v>
      </c>
      <c r="E5862" s="467">
        <v>55</v>
      </c>
      <c r="F5862" s="467">
        <v>0</v>
      </c>
      <c r="G5862" s="467">
        <f t="array" ref="G5862">MAX(IF($A$2:$A$8761=A5862,$D$2:$D$8761))</f>
        <v>1385</v>
      </c>
      <c r="H5862" s="467">
        <f t="shared" si="642"/>
        <v>0</v>
      </c>
      <c r="I5862" s="475" t="str">
        <f t="shared" si="643"/>
        <v/>
      </c>
      <c r="J5862" s="471">
        <f>'Potential Projects'!D5863</f>
        <v>31.758791443681286</v>
      </c>
      <c r="K5862" s="471">
        <f>'Potential Projects'!E5863</f>
        <v>79.689486992044721</v>
      </c>
      <c r="L5862" s="476">
        <f t="shared" si="644"/>
        <v>611.55172156427398</v>
      </c>
      <c r="M5862" s="471">
        <f t="shared" si="647"/>
        <v>1292.0223607105002</v>
      </c>
      <c r="N5862" s="467">
        <f t="shared" si="645"/>
        <v>0</v>
      </c>
      <c r="O5862" s="475" t="str">
        <f t="shared" si="646"/>
        <v/>
      </c>
    </row>
    <row r="5863" spans="1:15" hidden="1">
      <c r="A5863" s="475">
        <f t="shared" si="641"/>
        <v>43709</v>
      </c>
      <c r="B5863" s="475">
        <v>43710</v>
      </c>
      <c r="C5863" s="467">
        <v>6</v>
      </c>
      <c r="D5863" s="467">
        <v>819</v>
      </c>
      <c r="E5863" s="467">
        <v>44</v>
      </c>
      <c r="F5863" s="467">
        <v>0</v>
      </c>
      <c r="G5863" s="467">
        <f t="array" ref="G5863">MAX(IF($A$2:$A$8761=A5863,$D$2:$D$8761))</f>
        <v>1385</v>
      </c>
      <c r="H5863" s="467">
        <f t="shared" si="642"/>
        <v>0</v>
      </c>
      <c r="I5863" s="475" t="str">
        <f t="shared" si="643"/>
        <v/>
      </c>
      <c r="J5863" s="471">
        <f>'Potential Projects'!D5864</f>
        <v>81.597439506536361</v>
      </c>
      <c r="K5863" s="471">
        <f>'Potential Projects'!E5864</f>
        <v>74.924013115459033</v>
      </c>
      <c r="L5863" s="476">
        <f t="shared" si="644"/>
        <v>618.47854737800458</v>
      </c>
      <c r="M5863" s="471">
        <f t="shared" si="647"/>
        <v>1292.0223607105002</v>
      </c>
      <c r="N5863" s="467">
        <f t="shared" si="645"/>
        <v>0</v>
      </c>
      <c r="O5863" s="475" t="str">
        <f t="shared" si="646"/>
        <v/>
      </c>
    </row>
    <row r="5864" spans="1:15" hidden="1">
      <c r="A5864" s="475">
        <f t="shared" si="641"/>
        <v>43709</v>
      </c>
      <c r="B5864" s="475">
        <v>43710</v>
      </c>
      <c r="C5864" s="467">
        <v>7</v>
      </c>
      <c r="D5864" s="467">
        <v>822</v>
      </c>
      <c r="E5864" s="467">
        <v>18</v>
      </c>
      <c r="F5864" s="467">
        <v>1</v>
      </c>
      <c r="G5864" s="467">
        <f t="array" ref="G5864">MAX(IF($A$2:$A$8761=A5864,$D$2:$D$8761))</f>
        <v>1385</v>
      </c>
      <c r="H5864" s="467">
        <f t="shared" si="642"/>
        <v>0</v>
      </c>
      <c r="I5864" s="475" t="str">
        <f t="shared" si="643"/>
        <v/>
      </c>
      <c r="J5864" s="471">
        <f>'Potential Projects'!D5865</f>
        <v>89.634044574988934</v>
      </c>
      <c r="K5864" s="471">
        <f>'Potential Projects'!E5865</f>
        <v>70.259449634487211</v>
      </c>
      <c r="L5864" s="476">
        <f t="shared" si="644"/>
        <v>643.1065057905239</v>
      </c>
      <c r="M5864" s="471">
        <f t="shared" si="647"/>
        <v>1292.0223607105002</v>
      </c>
      <c r="N5864" s="467">
        <f t="shared" si="645"/>
        <v>0</v>
      </c>
      <c r="O5864" s="475" t="str">
        <f t="shared" si="646"/>
        <v/>
      </c>
    </row>
    <row r="5865" spans="1:15" hidden="1">
      <c r="A5865" s="475">
        <f t="shared" si="641"/>
        <v>43709</v>
      </c>
      <c r="B5865" s="475">
        <v>43710</v>
      </c>
      <c r="C5865" s="467">
        <v>8</v>
      </c>
      <c r="D5865" s="467">
        <v>867</v>
      </c>
      <c r="E5865" s="467">
        <v>15</v>
      </c>
      <c r="F5865" s="467">
        <v>12</v>
      </c>
      <c r="G5865" s="467">
        <f t="array" ref="G5865">MAX(IF($A$2:$A$8761=A5865,$D$2:$D$8761))</f>
        <v>1385</v>
      </c>
      <c r="H5865" s="467">
        <f t="shared" si="642"/>
        <v>0</v>
      </c>
      <c r="I5865" s="475" t="str">
        <f t="shared" si="643"/>
        <v/>
      </c>
      <c r="J5865" s="471">
        <f>'Potential Projects'!D5866</f>
        <v>80.233898392638679</v>
      </c>
      <c r="K5865" s="471">
        <f>'Potential Projects'!E5866</f>
        <v>32.545558213287464</v>
      </c>
      <c r="L5865" s="476">
        <f t="shared" si="644"/>
        <v>727.22054339407384</v>
      </c>
      <c r="M5865" s="471">
        <f t="shared" si="647"/>
        <v>1292.0223607105002</v>
      </c>
      <c r="N5865" s="467">
        <f t="shared" si="645"/>
        <v>0</v>
      </c>
      <c r="O5865" s="475" t="str">
        <f t="shared" si="646"/>
        <v/>
      </c>
    </row>
    <row r="5866" spans="1:15" hidden="1">
      <c r="A5866" s="475">
        <f t="shared" si="641"/>
        <v>43709</v>
      </c>
      <c r="B5866" s="475">
        <v>43710</v>
      </c>
      <c r="C5866" s="467">
        <v>9</v>
      </c>
      <c r="D5866" s="467">
        <v>927</v>
      </c>
      <c r="E5866" s="467">
        <v>10</v>
      </c>
      <c r="F5866" s="467">
        <v>18</v>
      </c>
      <c r="G5866" s="467">
        <f t="array" ref="G5866">MAX(IF($A$2:$A$8761=A5866,$D$2:$D$8761))</f>
        <v>1385</v>
      </c>
      <c r="H5866" s="467">
        <f t="shared" si="642"/>
        <v>0</v>
      </c>
      <c r="I5866" s="475" t="str">
        <f t="shared" si="643"/>
        <v/>
      </c>
      <c r="J5866" s="471">
        <f>'Potential Projects'!D5867</f>
        <v>65.846510487131951</v>
      </c>
      <c r="K5866" s="471">
        <f>'Potential Projects'!E5867</f>
        <v>12.956425446140615</v>
      </c>
      <c r="L5866" s="476">
        <f t="shared" si="644"/>
        <v>820.19706406672742</v>
      </c>
      <c r="M5866" s="471">
        <f t="shared" si="647"/>
        <v>1292.0223607105002</v>
      </c>
      <c r="N5866" s="467">
        <f t="shared" si="645"/>
        <v>0</v>
      </c>
      <c r="O5866" s="475" t="str">
        <f t="shared" si="646"/>
        <v/>
      </c>
    </row>
    <row r="5867" spans="1:15" hidden="1">
      <c r="A5867" s="475">
        <f t="shared" si="641"/>
        <v>43709</v>
      </c>
      <c r="B5867" s="475">
        <v>43710</v>
      </c>
      <c r="C5867" s="467">
        <v>10</v>
      </c>
      <c r="D5867" s="467">
        <v>995</v>
      </c>
      <c r="E5867" s="467">
        <v>9</v>
      </c>
      <c r="F5867" s="467">
        <v>20</v>
      </c>
      <c r="G5867" s="467">
        <f t="array" ref="G5867">MAX(IF($A$2:$A$8761=A5867,$D$2:$D$8761))</f>
        <v>1385</v>
      </c>
      <c r="H5867" s="467">
        <f t="shared" si="642"/>
        <v>0</v>
      </c>
      <c r="I5867" s="475" t="str">
        <f t="shared" si="643"/>
        <v/>
      </c>
      <c r="J5867" s="471">
        <f>'Potential Projects'!D5868</f>
        <v>48.192178048758876</v>
      </c>
      <c r="K5867" s="471">
        <f>'Potential Projects'!E5868</f>
        <v>5.64003063857235</v>
      </c>
      <c r="L5867" s="476">
        <f t="shared" si="644"/>
        <v>912.16779131266867</v>
      </c>
      <c r="M5867" s="471">
        <f t="shared" si="647"/>
        <v>1292.0223607105002</v>
      </c>
      <c r="N5867" s="467">
        <f t="shared" si="645"/>
        <v>0</v>
      </c>
      <c r="O5867" s="475" t="str">
        <f t="shared" si="646"/>
        <v/>
      </c>
    </row>
    <row r="5868" spans="1:15" hidden="1">
      <c r="A5868" s="475">
        <f t="shared" si="641"/>
        <v>43709</v>
      </c>
      <c r="B5868" s="475">
        <v>43710</v>
      </c>
      <c r="C5868" s="467">
        <v>11</v>
      </c>
      <c r="D5868" s="467">
        <v>1058</v>
      </c>
      <c r="E5868" s="467">
        <v>11</v>
      </c>
      <c r="F5868" s="467">
        <v>19</v>
      </c>
      <c r="G5868" s="467">
        <f t="array" ref="G5868">MAX(IF($A$2:$A$8761=A5868,$D$2:$D$8761))</f>
        <v>1385</v>
      </c>
      <c r="H5868" s="467">
        <f t="shared" si="642"/>
        <v>0</v>
      </c>
      <c r="I5868" s="475" t="str">
        <f t="shared" si="643"/>
        <v/>
      </c>
      <c r="J5868" s="471">
        <f>'Potential Projects'!D5869</f>
        <v>34.595627810668333</v>
      </c>
      <c r="K5868" s="471">
        <f>'Potential Projects'!E5869</f>
        <v>8.6704715115029032</v>
      </c>
      <c r="L5868" s="476">
        <f t="shared" si="644"/>
        <v>984.73390067782873</v>
      </c>
      <c r="M5868" s="471">
        <f t="shared" si="647"/>
        <v>1292.0223607105002</v>
      </c>
      <c r="N5868" s="467">
        <f t="shared" si="645"/>
        <v>0</v>
      </c>
      <c r="O5868" s="475" t="str">
        <f t="shared" si="646"/>
        <v/>
      </c>
    </row>
    <row r="5869" spans="1:15" hidden="1">
      <c r="A5869" s="475">
        <f t="shared" si="641"/>
        <v>43709</v>
      </c>
      <c r="B5869" s="475">
        <v>43710</v>
      </c>
      <c r="C5869" s="467">
        <v>12</v>
      </c>
      <c r="D5869" s="467">
        <v>1088</v>
      </c>
      <c r="E5869" s="467">
        <v>10</v>
      </c>
      <c r="F5869" s="467">
        <v>18</v>
      </c>
      <c r="G5869" s="467">
        <f t="array" ref="G5869">MAX(IF($A$2:$A$8761=A5869,$D$2:$D$8761))</f>
        <v>1385</v>
      </c>
      <c r="H5869" s="467">
        <f t="shared" si="642"/>
        <v>0</v>
      </c>
      <c r="I5869" s="475" t="str">
        <f t="shared" si="643"/>
        <v/>
      </c>
      <c r="J5869" s="471">
        <f>'Potential Projects'!D5870</f>
        <v>43.97253246467703</v>
      </c>
      <c r="K5869" s="471">
        <f>'Potential Projects'!E5870</f>
        <v>12.861773059557084</v>
      </c>
      <c r="L5869" s="476">
        <f t="shared" si="644"/>
        <v>1003.1656944757659</v>
      </c>
      <c r="M5869" s="471">
        <f t="shared" si="647"/>
        <v>1292.0223607105002</v>
      </c>
      <c r="N5869" s="467">
        <f t="shared" si="645"/>
        <v>0</v>
      </c>
      <c r="O5869" s="475" t="str">
        <f t="shared" si="646"/>
        <v/>
      </c>
    </row>
    <row r="5870" spans="1:15" hidden="1">
      <c r="A5870" s="475">
        <f t="shared" si="641"/>
        <v>43709</v>
      </c>
      <c r="B5870" s="475">
        <v>43710</v>
      </c>
      <c r="C5870" s="467">
        <v>13</v>
      </c>
      <c r="D5870" s="467">
        <v>1132</v>
      </c>
      <c r="E5870" s="467">
        <v>16</v>
      </c>
      <c r="F5870" s="467">
        <v>18</v>
      </c>
      <c r="G5870" s="467">
        <f t="array" ref="G5870">MAX(IF($A$2:$A$8761=A5870,$D$2:$D$8761))</f>
        <v>1385</v>
      </c>
      <c r="H5870" s="467">
        <f t="shared" si="642"/>
        <v>0</v>
      </c>
      <c r="I5870" s="475" t="str">
        <f t="shared" si="643"/>
        <v/>
      </c>
      <c r="J5870" s="471">
        <f>'Potential Projects'!D5871</f>
        <v>76.629572788472487</v>
      </c>
      <c r="K5870" s="471">
        <f>'Potential Projects'!E5871</f>
        <v>5.6814899483981947</v>
      </c>
      <c r="L5870" s="476">
        <f t="shared" si="644"/>
        <v>1015.6889372631293</v>
      </c>
      <c r="M5870" s="471">
        <f t="shared" si="647"/>
        <v>1292.0223607105002</v>
      </c>
      <c r="N5870" s="467">
        <f t="shared" si="645"/>
        <v>0</v>
      </c>
      <c r="O5870" s="475" t="str">
        <f t="shared" si="646"/>
        <v/>
      </c>
    </row>
    <row r="5871" spans="1:15" hidden="1">
      <c r="A5871" s="475">
        <f t="shared" si="641"/>
        <v>43709</v>
      </c>
      <c r="B5871" s="475">
        <v>43710</v>
      </c>
      <c r="C5871" s="467">
        <v>14</v>
      </c>
      <c r="D5871" s="467">
        <v>1188</v>
      </c>
      <c r="E5871" s="467">
        <v>20</v>
      </c>
      <c r="F5871" s="467">
        <v>18</v>
      </c>
      <c r="G5871" s="467">
        <f t="array" ref="G5871">MAX(IF($A$2:$A$8761=A5871,$D$2:$D$8761))</f>
        <v>1385</v>
      </c>
      <c r="H5871" s="467">
        <f t="shared" si="642"/>
        <v>0</v>
      </c>
      <c r="I5871" s="475" t="str">
        <f t="shared" si="643"/>
        <v/>
      </c>
      <c r="J5871" s="471">
        <f>'Potential Projects'!D5872</f>
        <v>74.347268607472685</v>
      </c>
      <c r="K5871" s="471">
        <f>'Potential Projects'!E5872</f>
        <v>42.412091700709524</v>
      </c>
      <c r="L5871" s="476">
        <f t="shared" si="644"/>
        <v>1033.2406396918179</v>
      </c>
      <c r="M5871" s="471">
        <f t="shared" si="647"/>
        <v>1292.0223607105002</v>
      </c>
      <c r="N5871" s="467">
        <f t="shared" si="645"/>
        <v>0</v>
      </c>
      <c r="O5871" s="475" t="str">
        <f t="shared" si="646"/>
        <v/>
      </c>
    </row>
    <row r="5872" spans="1:15" hidden="1">
      <c r="A5872" s="475">
        <f t="shared" si="641"/>
        <v>43709</v>
      </c>
      <c r="B5872" s="475">
        <v>43710</v>
      </c>
      <c r="C5872" s="467">
        <v>15</v>
      </c>
      <c r="D5872" s="467">
        <v>1222</v>
      </c>
      <c r="E5872" s="467">
        <v>16</v>
      </c>
      <c r="F5872" s="467">
        <v>19</v>
      </c>
      <c r="G5872" s="467">
        <f t="array" ref="G5872">MAX(IF($A$2:$A$8761=A5872,$D$2:$D$8761))</f>
        <v>1385</v>
      </c>
      <c r="H5872" s="467">
        <f t="shared" si="642"/>
        <v>0</v>
      </c>
      <c r="I5872" s="475" t="str">
        <f t="shared" si="643"/>
        <v/>
      </c>
      <c r="J5872" s="471">
        <f>'Potential Projects'!D5873</f>
        <v>76.370000835373943</v>
      </c>
      <c r="K5872" s="471">
        <f>'Potential Projects'!E5873</f>
        <v>45.007600946033115</v>
      </c>
      <c r="L5872" s="476">
        <f t="shared" si="644"/>
        <v>1065.6223982185929</v>
      </c>
      <c r="M5872" s="471">
        <f t="shared" si="647"/>
        <v>1292.0223607105002</v>
      </c>
      <c r="N5872" s="467">
        <f t="shared" si="645"/>
        <v>0</v>
      </c>
      <c r="O5872" s="475" t="str">
        <f t="shared" si="646"/>
        <v/>
      </c>
    </row>
    <row r="5873" spans="1:15" hidden="1">
      <c r="A5873" s="475">
        <f t="shared" si="641"/>
        <v>43709</v>
      </c>
      <c r="B5873" s="475">
        <v>43710</v>
      </c>
      <c r="C5873" s="467">
        <v>16</v>
      </c>
      <c r="D5873" s="467">
        <v>1266</v>
      </c>
      <c r="E5873" s="467">
        <v>13</v>
      </c>
      <c r="F5873" s="467">
        <v>18</v>
      </c>
      <c r="G5873" s="467">
        <f t="array" ref="G5873">MAX(IF($A$2:$A$8761=A5873,$D$2:$D$8761))</f>
        <v>1385</v>
      </c>
      <c r="H5873" s="467">
        <f t="shared" si="642"/>
        <v>0</v>
      </c>
      <c r="I5873" s="475" t="str">
        <f t="shared" si="643"/>
        <v/>
      </c>
      <c r="J5873" s="471">
        <f>'Potential Projects'!D5874</f>
        <v>76.335697854534757</v>
      </c>
      <c r="K5873" s="471">
        <f>'Potential Projects'!E5874</f>
        <v>27.951397333906687</v>
      </c>
      <c r="L5873" s="476">
        <f t="shared" si="644"/>
        <v>1130.7129048115585</v>
      </c>
      <c r="M5873" s="471">
        <f t="shared" si="647"/>
        <v>1292.0223607105002</v>
      </c>
      <c r="N5873" s="467">
        <f t="shared" si="645"/>
        <v>0</v>
      </c>
      <c r="O5873" s="475" t="str">
        <f t="shared" si="646"/>
        <v/>
      </c>
    </row>
    <row r="5874" spans="1:15" hidden="1">
      <c r="A5874" s="475">
        <f t="shared" si="641"/>
        <v>43709</v>
      </c>
      <c r="B5874" s="475">
        <v>43710</v>
      </c>
      <c r="C5874" s="467">
        <v>17</v>
      </c>
      <c r="D5874" s="467">
        <v>1307</v>
      </c>
      <c r="E5874" s="467">
        <v>3</v>
      </c>
      <c r="F5874" s="467">
        <v>18</v>
      </c>
      <c r="G5874" s="467">
        <f t="array" ref="G5874">MAX(IF($A$2:$A$8761=A5874,$D$2:$D$8761))</f>
        <v>1385</v>
      </c>
      <c r="H5874" s="467">
        <f t="shared" si="642"/>
        <v>0</v>
      </c>
      <c r="I5874" s="475" t="str">
        <f t="shared" si="643"/>
        <v/>
      </c>
      <c r="J5874" s="471">
        <f>'Potential Projects'!D5875</f>
        <v>76.37965752581627</v>
      </c>
      <c r="K5874" s="471">
        <f>'Potential Projects'!E5875</f>
        <v>24.717571167490863</v>
      </c>
      <c r="L5874" s="476">
        <f t="shared" si="644"/>
        <v>1184.9027713066928</v>
      </c>
      <c r="M5874" s="471">
        <f t="shared" si="647"/>
        <v>1292.0223607105002</v>
      </c>
      <c r="N5874" s="467">
        <f t="shared" si="645"/>
        <v>0</v>
      </c>
      <c r="O5874" s="475" t="str">
        <f t="shared" si="646"/>
        <v/>
      </c>
    </row>
    <row r="5875" spans="1:15" hidden="1">
      <c r="A5875" s="475">
        <f t="shared" si="641"/>
        <v>43709</v>
      </c>
      <c r="B5875" s="475">
        <v>43710</v>
      </c>
      <c r="C5875" s="467">
        <v>18</v>
      </c>
      <c r="D5875" s="467">
        <v>1343</v>
      </c>
      <c r="E5875" s="467">
        <v>2</v>
      </c>
      <c r="F5875" s="467">
        <v>16</v>
      </c>
      <c r="G5875" s="467">
        <f t="array" ref="G5875">MAX(IF($A$2:$A$8761=A5875,$D$2:$D$8761))</f>
        <v>1385</v>
      </c>
      <c r="H5875" s="467">
        <f t="shared" si="642"/>
        <v>0</v>
      </c>
      <c r="I5875" s="475" t="str">
        <f t="shared" si="643"/>
        <v/>
      </c>
      <c r="J5875" s="471">
        <f>'Potential Projects'!D5876</f>
        <v>87.244938663510169</v>
      </c>
      <c r="K5875" s="471">
        <f>'Potential Projects'!E5876</f>
        <v>30.327876263169216</v>
      </c>
      <c r="L5875" s="476">
        <f t="shared" si="644"/>
        <v>1207.4271850733207</v>
      </c>
      <c r="M5875" s="471">
        <f t="shared" si="647"/>
        <v>1292.0223607105002</v>
      </c>
      <c r="N5875" s="467">
        <f t="shared" si="645"/>
        <v>0</v>
      </c>
      <c r="O5875" s="475" t="str">
        <f t="shared" si="646"/>
        <v/>
      </c>
    </row>
    <row r="5876" spans="1:15" hidden="1">
      <c r="A5876" s="475">
        <f t="shared" si="641"/>
        <v>43709</v>
      </c>
      <c r="B5876" s="475">
        <v>43710</v>
      </c>
      <c r="C5876" s="467">
        <v>19</v>
      </c>
      <c r="D5876" s="467">
        <v>1301</v>
      </c>
      <c r="E5876" s="467">
        <v>1</v>
      </c>
      <c r="F5876" s="467">
        <v>4</v>
      </c>
      <c r="G5876" s="467">
        <f t="array" ref="G5876">MAX(IF($A$2:$A$8761=A5876,$D$2:$D$8761))</f>
        <v>1385</v>
      </c>
      <c r="H5876" s="467">
        <f t="shared" si="642"/>
        <v>0</v>
      </c>
      <c r="I5876" s="475" t="str">
        <f t="shared" si="643"/>
        <v/>
      </c>
      <c r="J5876" s="471">
        <f>'Potential Projects'!D5877</f>
        <v>71.548812961302161</v>
      </c>
      <c r="K5876" s="471">
        <f>'Potential Projects'!E5877</f>
        <v>76.247582025370889</v>
      </c>
      <c r="L5876" s="476">
        <f t="shared" si="644"/>
        <v>1148.203605013327</v>
      </c>
      <c r="M5876" s="471">
        <f t="shared" si="647"/>
        <v>1292.0223607105002</v>
      </c>
      <c r="N5876" s="467">
        <f t="shared" si="645"/>
        <v>0</v>
      </c>
      <c r="O5876" s="475" t="str">
        <f t="shared" si="646"/>
        <v/>
      </c>
    </row>
    <row r="5877" spans="1:15" hidden="1">
      <c r="A5877" s="475">
        <f t="shared" si="641"/>
        <v>43709</v>
      </c>
      <c r="B5877" s="475">
        <v>43710</v>
      </c>
      <c r="C5877" s="467">
        <v>20</v>
      </c>
      <c r="D5877" s="467">
        <v>1289</v>
      </c>
      <c r="E5877" s="467">
        <v>0</v>
      </c>
      <c r="F5877" s="467">
        <v>0</v>
      </c>
      <c r="G5877" s="467">
        <f t="array" ref="G5877">MAX(IF($A$2:$A$8761=A5877,$D$2:$D$8761))</f>
        <v>1385</v>
      </c>
      <c r="H5877" s="467">
        <f t="shared" si="642"/>
        <v>0</v>
      </c>
      <c r="I5877" s="475" t="str">
        <f t="shared" si="643"/>
        <v/>
      </c>
      <c r="J5877" s="471">
        <f>'Potential Projects'!D5878</f>
        <v>30.498606576225921</v>
      </c>
      <c r="K5877" s="471">
        <f>'Potential Projects'!E5878</f>
        <v>84.084173833584188</v>
      </c>
      <c r="L5877" s="476">
        <f t="shared" si="644"/>
        <v>1174.4172195901899</v>
      </c>
      <c r="M5877" s="471">
        <f t="shared" si="647"/>
        <v>1292.0223607105002</v>
      </c>
      <c r="N5877" s="467">
        <f t="shared" si="645"/>
        <v>0</v>
      </c>
      <c r="O5877" s="475" t="str">
        <f t="shared" si="646"/>
        <v/>
      </c>
    </row>
    <row r="5878" spans="1:15" hidden="1">
      <c r="A5878" s="475">
        <f t="shared" si="641"/>
        <v>43709</v>
      </c>
      <c r="B5878" s="475">
        <v>43710</v>
      </c>
      <c r="C5878" s="467">
        <v>21</v>
      </c>
      <c r="D5878" s="467">
        <v>1227</v>
      </c>
      <c r="E5878" s="467">
        <v>0</v>
      </c>
      <c r="F5878" s="467">
        <v>0</v>
      </c>
      <c r="G5878" s="467">
        <f t="array" ref="G5878">MAX(IF($A$2:$A$8761=A5878,$D$2:$D$8761))</f>
        <v>1385</v>
      </c>
      <c r="H5878" s="467">
        <f t="shared" si="642"/>
        <v>0</v>
      </c>
      <c r="I5878" s="475" t="str">
        <f t="shared" si="643"/>
        <v/>
      </c>
      <c r="J5878" s="471">
        <f>'Potential Projects'!D5879</f>
        <v>16.032788403442272</v>
      </c>
      <c r="K5878" s="471">
        <f>'Potential Projects'!E5879</f>
        <v>91.208917114599004</v>
      </c>
      <c r="L5878" s="476">
        <f t="shared" si="644"/>
        <v>1119.7582944819587</v>
      </c>
      <c r="M5878" s="471">
        <f t="shared" si="647"/>
        <v>1292.0223607105002</v>
      </c>
      <c r="N5878" s="467">
        <f t="shared" si="645"/>
        <v>0</v>
      </c>
      <c r="O5878" s="475" t="str">
        <f t="shared" si="646"/>
        <v/>
      </c>
    </row>
    <row r="5879" spans="1:15" hidden="1">
      <c r="A5879" s="475">
        <f t="shared" si="641"/>
        <v>43709</v>
      </c>
      <c r="B5879" s="475">
        <v>43710</v>
      </c>
      <c r="C5879" s="467">
        <v>22</v>
      </c>
      <c r="D5879" s="467">
        <v>1107</v>
      </c>
      <c r="E5879" s="467">
        <v>0</v>
      </c>
      <c r="F5879" s="467">
        <v>0</v>
      </c>
      <c r="G5879" s="467">
        <f t="array" ref="G5879">MAX(IF($A$2:$A$8761=A5879,$D$2:$D$8761))</f>
        <v>1385</v>
      </c>
      <c r="H5879" s="467">
        <f t="shared" si="642"/>
        <v>0</v>
      </c>
      <c r="I5879" s="475" t="str">
        <f t="shared" si="643"/>
        <v/>
      </c>
      <c r="J5879" s="471">
        <f>'Potential Projects'!D5880</f>
        <v>27.757185790489046</v>
      </c>
      <c r="K5879" s="471">
        <f>'Potential Projects'!E5880</f>
        <v>47.908188131584609</v>
      </c>
      <c r="L5879" s="476">
        <f t="shared" si="644"/>
        <v>1031.3346260779263</v>
      </c>
      <c r="M5879" s="471">
        <f t="shared" si="647"/>
        <v>1292.0223607105002</v>
      </c>
      <c r="N5879" s="467">
        <f t="shared" si="645"/>
        <v>0</v>
      </c>
      <c r="O5879" s="475" t="str">
        <f t="shared" si="646"/>
        <v/>
      </c>
    </row>
    <row r="5880" spans="1:15" hidden="1">
      <c r="A5880" s="475">
        <f t="shared" si="641"/>
        <v>43709</v>
      </c>
      <c r="B5880" s="475">
        <v>43710</v>
      </c>
      <c r="C5880" s="467">
        <v>23</v>
      </c>
      <c r="D5880" s="467">
        <v>990</v>
      </c>
      <c r="E5880" s="467">
        <v>0</v>
      </c>
      <c r="F5880" s="467">
        <v>0</v>
      </c>
      <c r="G5880" s="467">
        <f t="array" ref="G5880">MAX(IF($A$2:$A$8761=A5880,$D$2:$D$8761))</f>
        <v>1385</v>
      </c>
      <c r="H5880" s="467">
        <f t="shared" si="642"/>
        <v>0</v>
      </c>
      <c r="I5880" s="475" t="str">
        <f t="shared" si="643"/>
        <v/>
      </c>
      <c r="J5880" s="471">
        <f>'Potential Projects'!D5881</f>
        <v>39.884748297287288</v>
      </c>
      <c r="K5880" s="471">
        <f>'Potential Projects'!E5881</f>
        <v>1.388495753601376</v>
      </c>
      <c r="L5880" s="476">
        <f t="shared" si="644"/>
        <v>948.72675594911129</v>
      </c>
      <c r="M5880" s="471">
        <f t="shared" si="647"/>
        <v>1292.0223607105002</v>
      </c>
      <c r="N5880" s="467">
        <f t="shared" si="645"/>
        <v>0</v>
      </c>
      <c r="O5880" s="475" t="str">
        <f t="shared" si="646"/>
        <v/>
      </c>
    </row>
    <row r="5881" spans="1:15" hidden="1">
      <c r="A5881" s="475">
        <f t="shared" si="641"/>
        <v>43709</v>
      </c>
      <c r="B5881" s="475">
        <v>43710</v>
      </c>
      <c r="C5881" s="467">
        <v>24</v>
      </c>
      <c r="D5881" s="467">
        <v>890</v>
      </c>
      <c r="E5881" s="467">
        <v>0</v>
      </c>
      <c r="F5881" s="467">
        <v>0</v>
      </c>
      <c r="G5881" s="467">
        <f t="array" ref="G5881">MAX(IF($A$2:$A$8761=A5881,$D$2:$D$8761))</f>
        <v>1385</v>
      </c>
      <c r="H5881" s="467">
        <f t="shared" si="642"/>
        <v>0</v>
      </c>
      <c r="I5881" s="475" t="str">
        <f t="shared" si="643"/>
        <v/>
      </c>
      <c r="J5881" s="471">
        <f>'Potential Projects'!D5882</f>
        <v>32.764378731675379</v>
      </c>
      <c r="K5881" s="471">
        <f>'Potential Projects'!E5882</f>
        <v>65.869456299720497</v>
      </c>
      <c r="L5881" s="476">
        <f t="shared" si="644"/>
        <v>791.36616496860415</v>
      </c>
      <c r="M5881" s="471">
        <f t="shared" si="647"/>
        <v>1292.0223607105002</v>
      </c>
      <c r="N5881" s="467">
        <f t="shared" si="645"/>
        <v>0</v>
      </c>
      <c r="O5881" s="475" t="str">
        <f t="shared" si="646"/>
        <v/>
      </c>
    </row>
    <row r="5882" spans="1:15" hidden="1">
      <c r="A5882" s="475">
        <f t="shared" si="641"/>
        <v>43709</v>
      </c>
      <c r="B5882" s="475">
        <v>43711</v>
      </c>
      <c r="C5882" s="467">
        <v>1</v>
      </c>
      <c r="D5882" s="467">
        <v>833</v>
      </c>
      <c r="E5882" s="467">
        <v>0</v>
      </c>
      <c r="F5882" s="467">
        <v>0</v>
      </c>
      <c r="G5882" s="467">
        <f t="array" ref="G5882">MAX(IF($A$2:$A$8761=A5882,$D$2:$D$8761))</f>
        <v>1385</v>
      </c>
      <c r="H5882" s="467">
        <f t="shared" si="642"/>
        <v>0</v>
      </c>
      <c r="I5882" s="475" t="str">
        <f t="shared" si="643"/>
        <v/>
      </c>
      <c r="J5882" s="471">
        <f>'Potential Projects'!D5883</f>
        <v>20.950663365327596</v>
      </c>
      <c r="K5882" s="471">
        <f>'Potential Projects'!E5883</f>
        <v>98.433788540098902</v>
      </c>
      <c r="L5882" s="476">
        <f t="shared" si="644"/>
        <v>713.61554809457346</v>
      </c>
      <c r="M5882" s="471">
        <f t="shared" si="647"/>
        <v>1292.0223607105002</v>
      </c>
      <c r="N5882" s="467">
        <f t="shared" si="645"/>
        <v>0</v>
      </c>
      <c r="O5882" s="475" t="str">
        <f t="shared" si="646"/>
        <v/>
      </c>
    </row>
    <row r="5883" spans="1:15" hidden="1">
      <c r="A5883" s="475">
        <f t="shared" si="641"/>
        <v>43709</v>
      </c>
      <c r="B5883" s="475">
        <v>43711</v>
      </c>
      <c r="C5883" s="467">
        <v>2</v>
      </c>
      <c r="D5883" s="467">
        <v>812</v>
      </c>
      <c r="E5883" s="467">
        <v>1</v>
      </c>
      <c r="F5883" s="467">
        <v>0</v>
      </c>
      <c r="G5883" s="467">
        <f t="array" ref="G5883">MAX(IF($A$2:$A$8761=A5883,$D$2:$D$8761))</f>
        <v>1385</v>
      </c>
      <c r="H5883" s="467">
        <f t="shared" si="642"/>
        <v>0</v>
      </c>
      <c r="I5883" s="475" t="str">
        <f t="shared" si="643"/>
        <v/>
      </c>
      <c r="J5883" s="471">
        <f>'Potential Projects'!D5884</f>
        <v>26.943256697027739</v>
      </c>
      <c r="K5883" s="471">
        <f>'Potential Projects'!E5884</f>
        <v>99.799599010965395</v>
      </c>
      <c r="L5883" s="476">
        <f t="shared" si="644"/>
        <v>684.25714429200684</v>
      </c>
      <c r="M5883" s="471">
        <f t="shared" si="647"/>
        <v>1292.0223607105002</v>
      </c>
      <c r="N5883" s="467">
        <f t="shared" si="645"/>
        <v>0</v>
      </c>
      <c r="O5883" s="475" t="str">
        <f t="shared" si="646"/>
        <v/>
      </c>
    </row>
    <row r="5884" spans="1:15" hidden="1">
      <c r="A5884" s="475">
        <f t="shared" si="641"/>
        <v>43709</v>
      </c>
      <c r="B5884" s="475">
        <v>43711</v>
      </c>
      <c r="C5884" s="467">
        <v>3</v>
      </c>
      <c r="D5884" s="467">
        <v>781</v>
      </c>
      <c r="E5884" s="467">
        <v>4</v>
      </c>
      <c r="F5884" s="467">
        <v>0</v>
      </c>
      <c r="G5884" s="467">
        <f t="array" ref="G5884">MAX(IF($A$2:$A$8761=A5884,$D$2:$D$8761))</f>
        <v>1385</v>
      </c>
      <c r="H5884" s="467">
        <f t="shared" si="642"/>
        <v>0</v>
      </c>
      <c r="I5884" s="475" t="str">
        <f t="shared" si="643"/>
        <v/>
      </c>
      <c r="J5884" s="471">
        <f>'Potential Projects'!D5885</f>
        <v>37.780834600176256</v>
      </c>
      <c r="K5884" s="471">
        <f>'Potential Projects'!E5885</f>
        <v>99.17458035906256</v>
      </c>
      <c r="L5884" s="476">
        <f t="shared" si="644"/>
        <v>640.04458504076115</v>
      </c>
      <c r="M5884" s="471">
        <f t="shared" si="647"/>
        <v>1292.0223607105002</v>
      </c>
      <c r="N5884" s="467">
        <f t="shared" si="645"/>
        <v>0</v>
      </c>
      <c r="O5884" s="475" t="str">
        <f t="shared" si="646"/>
        <v/>
      </c>
    </row>
    <row r="5885" spans="1:15" hidden="1">
      <c r="A5885" s="475">
        <f t="shared" si="641"/>
        <v>43709</v>
      </c>
      <c r="B5885" s="475">
        <v>43711</v>
      </c>
      <c r="C5885" s="467">
        <v>4</v>
      </c>
      <c r="D5885" s="467">
        <v>781</v>
      </c>
      <c r="E5885" s="467">
        <v>12</v>
      </c>
      <c r="F5885" s="467">
        <v>0</v>
      </c>
      <c r="G5885" s="467">
        <f t="array" ref="G5885">MAX(IF($A$2:$A$8761=A5885,$D$2:$D$8761))</f>
        <v>1385</v>
      </c>
      <c r="H5885" s="467">
        <f t="shared" si="642"/>
        <v>0</v>
      </c>
      <c r="I5885" s="475" t="str">
        <f t="shared" si="643"/>
        <v/>
      </c>
      <c r="J5885" s="471">
        <f>'Potential Projects'!D5886</f>
        <v>24.973180723904253</v>
      </c>
      <c r="K5885" s="471">
        <f>'Potential Projects'!E5886</f>
        <v>93.615903837884332</v>
      </c>
      <c r="L5885" s="476">
        <f t="shared" si="644"/>
        <v>650.4109154382113</v>
      </c>
      <c r="M5885" s="471">
        <f t="shared" si="647"/>
        <v>1292.0223607105002</v>
      </c>
      <c r="N5885" s="467">
        <f t="shared" si="645"/>
        <v>0</v>
      </c>
      <c r="O5885" s="475" t="str">
        <f t="shared" si="646"/>
        <v/>
      </c>
    </row>
    <row r="5886" spans="1:15" hidden="1">
      <c r="A5886" s="475">
        <f t="shared" si="641"/>
        <v>43709</v>
      </c>
      <c r="B5886" s="475">
        <v>43711</v>
      </c>
      <c r="C5886" s="467">
        <v>5</v>
      </c>
      <c r="D5886" s="467">
        <v>806</v>
      </c>
      <c r="E5886" s="467">
        <v>14</v>
      </c>
      <c r="F5886" s="467">
        <v>0</v>
      </c>
      <c r="G5886" s="467">
        <f t="array" ref="G5886">MAX(IF($A$2:$A$8761=A5886,$D$2:$D$8761))</f>
        <v>1385</v>
      </c>
      <c r="H5886" s="467">
        <f t="shared" si="642"/>
        <v>0</v>
      </c>
      <c r="I5886" s="475" t="str">
        <f t="shared" si="643"/>
        <v/>
      </c>
      <c r="J5886" s="471">
        <f>'Potential Projects'!D5887</f>
        <v>34.244265822042607</v>
      </c>
      <c r="K5886" s="471">
        <f>'Potential Projects'!E5887</f>
        <v>86.812665770801971</v>
      </c>
      <c r="L5886" s="476">
        <f t="shared" si="644"/>
        <v>670.94306840715535</v>
      </c>
      <c r="M5886" s="471">
        <f t="shared" si="647"/>
        <v>1292.0223607105002</v>
      </c>
      <c r="N5886" s="467">
        <f t="shared" si="645"/>
        <v>0</v>
      </c>
      <c r="O5886" s="475" t="str">
        <f t="shared" si="646"/>
        <v/>
      </c>
    </row>
    <row r="5887" spans="1:15" hidden="1">
      <c r="A5887" s="475">
        <f t="shared" si="641"/>
        <v>43709</v>
      </c>
      <c r="B5887" s="475">
        <v>43711</v>
      </c>
      <c r="C5887" s="467">
        <v>6</v>
      </c>
      <c r="D5887" s="467">
        <v>874</v>
      </c>
      <c r="E5887" s="467">
        <v>19</v>
      </c>
      <c r="F5887" s="467">
        <v>0</v>
      </c>
      <c r="G5887" s="467">
        <f t="array" ref="G5887">MAX(IF($A$2:$A$8761=A5887,$D$2:$D$8761))</f>
        <v>1385</v>
      </c>
      <c r="H5887" s="467">
        <f t="shared" si="642"/>
        <v>0</v>
      </c>
      <c r="I5887" s="475" t="str">
        <f t="shared" si="643"/>
        <v/>
      </c>
      <c r="J5887" s="471">
        <f>'Potential Projects'!D5888</f>
        <v>62.642918415332979</v>
      </c>
      <c r="K5887" s="471">
        <f>'Potential Projects'!E5888</f>
        <v>63.201197699419481</v>
      </c>
      <c r="L5887" s="476">
        <f t="shared" si="644"/>
        <v>729.15588388524759</v>
      </c>
      <c r="M5887" s="471">
        <f t="shared" si="647"/>
        <v>1292.0223607105002</v>
      </c>
      <c r="N5887" s="467">
        <f t="shared" si="645"/>
        <v>0</v>
      </c>
      <c r="O5887" s="475" t="str">
        <f t="shared" si="646"/>
        <v/>
      </c>
    </row>
    <row r="5888" spans="1:15" hidden="1">
      <c r="A5888" s="475">
        <f t="shared" si="641"/>
        <v>43709</v>
      </c>
      <c r="B5888" s="475">
        <v>43711</v>
      </c>
      <c r="C5888" s="467">
        <v>7</v>
      </c>
      <c r="D5888" s="467">
        <v>981</v>
      </c>
      <c r="E5888" s="467">
        <v>24</v>
      </c>
      <c r="F5888" s="467">
        <v>1</v>
      </c>
      <c r="G5888" s="467">
        <f t="array" ref="G5888">MAX(IF($A$2:$A$8761=A5888,$D$2:$D$8761))</f>
        <v>1385</v>
      </c>
      <c r="H5888" s="467">
        <f t="shared" si="642"/>
        <v>0</v>
      </c>
      <c r="I5888" s="475" t="str">
        <f t="shared" si="643"/>
        <v/>
      </c>
      <c r="J5888" s="471">
        <f>'Potential Projects'!D5889</f>
        <v>71.698805495690763</v>
      </c>
      <c r="K5888" s="471">
        <f>'Potential Projects'!E5889</f>
        <v>86.348008600301014</v>
      </c>
      <c r="L5888" s="476">
        <f t="shared" si="644"/>
        <v>797.95318590400825</v>
      </c>
      <c r="M5888" s="471">
        <f t="shared" si="647"/>
        <v>1292.0223607105002</v>
      </c>
      <c r="N5888" s="467">
        <f t="shared" si="645"/>
        <v>0</v>
      </c>
      <c r="O5888" s="475" t="str">
        <f t="shared" si="646"/>
        <v/>
      </c>
    </row>
    <row r="5889" spans="1:15" hidden="1">
      <c r="A5889" s="475">
        <f t="shared" si="641"/>
        <v>43709</v>
      </c>
      <c r="B5889" s="475">
        <v>43711</v>
      </c>
      <c r="C5889" s="467">
        <v>8</v>
      </c>
      <c r="D5889" s="467">
        <v>1020</v>
      </c>
      <c r="E5889" s="467">
        <v>21</v>
      </c>
      <c r="F5889" s="467">
        <v>9</v>
      </c>
      <c r="G5889" s="467">
        <f t="array" ref="G5889">MAX(IF($A$2:$A$8761=A5889,$D$2:$D$8761))</f>
        <v>1385</v>
      </c>
      <c r="H5889" s="467">
        <f t="shared" si="642"/>
        <v>0</v>
      </c>
      <c r="I5889" s="475" t="str">
        <f t="shared" si="643"/>
        <v/>
      </c>
      <c r="J5889" s="471">
        <f>'Potential Projects'!D5890</f>
        <v>31.82097513676019</v>
      </c>
      <c r="K5889" s="471">
        <f>'Potential Projects'!E5890</f>
        <v>92.006031014835514</v>
      </c>
      <c r="L5889" s="476">
        <f t="shared" si="644"/>
        <v>866.1729938484043</v>
      </c>
      <c r="M5889" s="471">
        <f t="shared" si="647"/>
        <v>1292.0223607105002</v>
      </c>
      <c r="N5889" s="467">
        <f t="shared" si="645"/>
        <v>0</v>
      </c>
      <c r="O5889" s="475" t="str">
        <f t="shared" si="646"/>
        <v/>
      </c>
    </row>
    <row r="5890" spans="1:15" hidden="1">
      <c r="A5890" s="475">
        <f t="shared" ref="A5890:A5953" si="648">DATE(YEAR(B5890),MONTH(B5890),1)</f>
        <v>43709</v>
      </c>
      <c r="B5890" s="475">
        <v>43711</v>
      </c>
      <c r="C5890" s="467">
        <v>9</v>
      </c>
      <c r="D5890" s="467">
        <v>1097</v>
      </c>
      <c r="E5890" s="467">
        <v>24</v>
      </c>
      <c r="F5890" s="467">
        <v>9</v>
      </c>
      <c r="G5890" s="467">
        <f t="array" ref="G5890">MAX(IF($A$2:$A$8761=A5890,$D$2:$D$8761))</f>
        <v>1385</v>
      </c>
      <c r="H5890" s="467">
        <f t="shared" ref="H5890:H5953" si="649">IF(G5890=D5890,1,0)</f>
        <v>0</v>
      </c>
      <c r="I5890" s="475" t="str">
        <f t="shared" ref="I5890:I5953" si="650">IF(D5890=G5890,B5890,"")</f>
        <v/>
      </c>
      <c r="J5890" s="471">
        <f>'Potential Projects'!D5891</f>
        <v>28.661108458937385</v>
      </c>
      <c r="K5890" s="471">
        <f>'Potential Projects'!E5891</f>
        <v>66.7643515910557</v>
      </c>
      <c r="L5890" s="476">
        <f t="shared" ref="L5890:L5953" si="651">D5890-E5890-F5890-J5890-K5890</f>
        <v>968.57453995000685</v>
      </c>
      <c r="M5890" s="471">
        <f t="shared" si="647"/>
        <v>1292.0223607105002</v>
      </c>
      <c r="N5890" s="467">
        <f t="shared" ref="N5890:N5953" si="652">IF(M5890=L5890,1,0)</f>
        <v>0</v>
      </c>
      <c r="O5890" s="475" t="str">
        <f t="shared" ref="O5890:O5953" si="653">IF(L5890=M5890,B5890,"")</f>
        <v/>
      </c>
    </row>
    <row r="5891" spans="1:15" hidden="1">
      <c r="A5891" s="475">
        <f t="shared" si="648"/>
        <v>43709</v>
      </c>
      <c r="B5891" s="475">
        <v>43711</v>
      </c>
      <c r="C5891" s="467">
        <v>10</v>
      </c>
      <c r="D5891" s="467">
        <v>1125</v>
      </c>
      <c r="E5891" s="467">
        <v>12</v>
      </c>
      <c r="F5891" s="467">
        <v>16</v>
      </c>
      <c r="G5891" s="467">
        <f t="array" ref="G5891">MAX(IF($A$2:$A$8761=A5891,$D$2:$D$8761))</f>
        <v>1385</v>
      </c>
      <c r="H5891" s="467">
        <f t="shared" si="649"/>
        <v>0</v>
      </c>
      <c r="I5891" s="475" t="str">
        <f t="shared" si="650"/>
        <v/>
      </c>
      <c r="J5891" s="471">
        <f>'Potential Projects'!D5892</f>
        <v>13.101219855176694</v>
      </c>
      <c r="K5891" s="471">
        <f>'Potential Projects'!E5892</f>
        <v>43.78728918512148</v>
      </c>
      <c r="L5891" s="476">
        <f t="shared" si="651"/>
        <v>1040.111490959702</v>
      </c>
      <c r="M5891" s="471">
        <f t="shared" si="647"/>
        <v>1292.0223607105002</v>
      </c>
      <c r="N5891" s="467">
        <f t="shared" si="652"/>
        <v>0</v>
      </c>
      <c r="O5891" s="475" t="str">
        <f t="shared" si="653"/>
        <v/>
      </c>
    </row>
    <row r="5892" spans="1:15" hidden="1">
      <c r="A5892" s="475">
        <f t="shared" si="648"/>
        <v>43709</v>
      </c>
      <c r="B5892" s="475">
        <v>43711</v>
      </c>
      <c r="C5892" s="467">
        <v>11</v>
      </c>
      <c r="D5892" s="467">
        <v>1142</v>
      </c>
      <c r="E5892" s="467">
        <v>5</v>
      </c>
      <c r="F5892" s="467">
        <v>15</v>
      </c>
      <c r="G5892" s="467">
        <f t="array" ref="G5892">MAX(IF($A$2:$A$8761=A5892,$D$2:$D$8761))</f>
        <v>1385</v>
      </c>
      <c r="H5892" s="467">
        <f t="shared" si="649"/>
        <v>0</v>
      </c>
      <c r="I5892" s="475" t="str">
        <f t="shared" si="650"/>
        <v/>
      </c>
      <c r="J5892" s="471">
        <f>'Potential Projects'!D5893</f>
        <v>10.308396101028979</v>
      </c>
      <c r="K5892" s="471">
        <f>'Potential Projects'!E5893</f>
        <v>4.6410959471081483</v>
      </c>
      <c r="L5892" s="476">
        <f t="shared" si="651"/>
        <v>1107.0505079518628</v>
      </c>
      <c r="M5892" s="471">
        <f t="shared" si="647"/>
        <v>1292.0223607105002</v>
      </c>
      <c r="N5892" s="467">
        <f t="shared" si="652"/>
        <v>0</v>
      </c>
      <c r="O5892" s="475" t="str">
        <f t="shared" si="653"/>
        <v/>
      </c>
    </row>
    <row r="5893" spans="1:15" hidden="1">
      <c r="A5893" s="475">
        <f t="shared" si="648"/>
        <v>43709</v>
      </c>
      <c r="B5893" s="475">
        <v>43711</v>
      </c>
      <c r="C5893" s="467">
        <v>12</v>
      </c>
      <c r="D5893" s="467">
        <v>1176</v>
      </c>
      <c r="E5893" s="467">
        <v>1</v>
      </c>
      <c r="F5893" s="467">
        <v>17</v>
      </c>
      <c r="G5893" s="467">
        <f t="array" ref="G5893">MAX(IF($A$2:$A$8761=A5893,$D$2:$D$8761))</f>
        <v>1385</v>
      </c>
      <c r="H5893" s="467">
        <f t="shared" si="649"/>
        <v>0</v>
      </c>
      <c r="I5893" s="475" t="str">
        <f t="shared" si="650"/>
        <v/>
      </c>
      <c r="J5893" s="471">
        <f>'Potential Projects'!D5894</f>
        <v>4.9431943232922313</v>
      </c>
      <c r="K5893" s="471">
        <f>'Potential Projects'!E5894</f>
        <v>22.521792248978716</v>
      </c>
      <c r="L5893" s="476">
        <f t="shared" si="651"/>
        <v>1130.5350134277292</v>
      </c>
      <c r="M5893" s="471">
        <f t="shared" si="647"/>
        <v>1292.0223607105002</v>
      </c>
      <c r="N5893" s="467">
        <f t="shared" si="652"/>
        <v>0</v>
      </c>
      <c r="O5893" s="475" t="str">
        <f t="shared" si="653"/>
        <v/>
      </c>
    </row>
    <row r="5894" spans="1:15" hidden="1">
      <c r="A5894" s="475">
        <f t="shared" si="648"/>
        <v>43709</v>
      </c>
      <c r="B5894" s="475">
        <v>43711</v>
      </c>
      <c r="C5894" s="467">
        <v>13</v>
      </c>
      <c r="D5894" s="467">
        <v>1241</v>
      </c>
      <c r="E5894" s="467">
        <v>0</v>
      </c>
      <c r="F5894" s="467">
        <v>12</v>
      </c>
      <c r="G5894" s="467">
        <f t="array" ref="G5894">MAX(IF($A$2:$A$8761=A5894,$D$2:$D$8761))</f>
        <v>1385</v>
      </c>
      <c r="H5894" s="467">
        <f t="shared" si="649"/>
        <v>0</v>
      </c>
      <c r="I5894" s="475" t="str">
        <f t="shared" si="650"/>
        <v/>
      </c>
      <c r="J5894" s="471">
        <f>'Potential Projects'!D5895</f>
        <v>1.6956197689590475</v>
      </c>
      <c r="K5894" s="471">
        <f>'Potential Projects'!E5895</f>
        <v>22.888668028380994</v>
      </c>
      <c r="L5894" s="476">
        <f t="shared" si="651"/>
        <v>1204.41571220266</v>
      </c>
      <c r="M5894" s="471">
        <f t="shared" si="647"/>
        <v>1292.0223607105002</v>
      </c>
      <c r="N5894" s="467">
        <f t="shared" si="652"/>
        <v>0</v>
      </c>
      <c r="O5894" s="475" t="str">
        <f t="shared" si="653"/>
        <v/>
      </c>
    </row>
    <row r="5895" spans="1:15" hidden="1">
      <c r="A5895" s="475">
        <f t="shared" si="648"/>
        <v>43709</v>
      </c>
      <c r="B5895" s="475">
        <v>43711</v>
      </c>
      <c r="C5895" s="467">
        <v>14</v>
      </c>
      <c r="D5895" s="467">
        <v>1303</v>
      </c>
      <c r="E5895" s="467">
        <v>0</v>
      </c>
      <c r="F5895" s="467">
        <v>11</v>
      </c>
      <c r="G5895" s="467">
        <f t="array" ref="G5895">MAX(IF($A$2:$A$8761=A5895,$D$2:$D$8761))</f>
        <v>1385</v>
      </c>
      <c r="H5895" s="467">
        <f t="shared" si="649"/>
        <v>0</v>
      </c>
      <c r="I5895" s="475" t="str">
        <f t="shared" si="650"/>
        <v/>
      </c>
      <c r="J5895" s="471">
        <f>'Potential Projects'!D5896</f>
        <v>2.4934906721238117</v>
      </c>
      <c r="K5895" s="471">
        <f>'Potential Projects'!E5896</f>
        <v>16.244226940442918</v>
      </c>
      <c r="L5895" s="476">
        <f t="shared" si="651"/>
        <v>1273.2622823874333</v>
      </c>
      <c r="M5895" s="471">
        <f t="shared" si="647"/>
        <v>1292.0223607105002</v>
      </c>
      <c r="N5895" s="467">
        <f t="shared" si="652"/>
        <v>0</v>
      </c>
      <c r="O5895" s="475" t="str">
        <f t="shared" si="653"/>
        <v/>
      </c>
    </row>
    <row r="5896" spans="1:15">
      <c r="A5896" s="475">
        <f t="shared" si="648"/>
        <v>43709</v>
      </c>
      <c r="B5896" s="475">
        <v>43711</v>
      </c>
      <c r="C5896" s="467">
        <v>15</v>
      </c>
      <c r="D5896" s="467">
        <v>1344</v>
      </c>
      <c r="E5896" s="467">
        <v>9</v>
      </c>
      <c r="F5896" s="467">
        <v>12</v>
      </c>
      <c r="G5896" s="467">
        <f t="array" ref="G5896">MAX(IF($A$2:$A$8761=A5896,$D$2:$D$8761))</f>
        <v>1385</v>
      </c>
      <c r="H5896" s="467">
        <f t="shared" si="649"/>
        <v>0</v>
      </c>
      <c r="I5896" s="475" t="str">
        <f t="shared" si="650"/>
        <v/>
      </c>
      <c r="J5896" s="471">
        <f>'Potential Projects'!D5897</f>
        <v>0.20153312953430727</v>
      </c>
      <c r="K5896" s="471">
        <f>'Potential Projects'!E5897</f>
        <v>30.776106159965597</v>
      </c>
      <c r="L5896" s="476">
        <f t="shared" si="651"/>
        <v>1292.0223607105002</v>
      </c>
      <c r="M5896" s="471">
        <f t="shared" si="647"/>
        <v>1292.0223607105002</v>
      </c>
      <c r="N5896" s="467">
        <f t="shared" si="652"/>
        <v>1</v>
      </c>
      <c r="O5896" s="475">
        <f t="shared" si="653"/>
        <v>43711</v>
      </c>
    </row>
    <row r="5897" spans="1:15" hidden="1">
      <c r="A5897" s="475">
        <f t="shared" si="648"/>
        <v>43709</v>
      </c>
      <c r="B5897" s="475">
        <v>43711</v>
      </c>
      <c r="C5897" s="467">
        <v>16</v>
      </c>
      <c r="D5897" s="467">
        <v>1372</v>
      </c>
      <c r="E5897" s="467">
        <v>44</v>
      </c>
      <c r="F5897" s="467">
        <v>17</v>
      </c>
      <c r="G5897" s="467">
        <f t="array" ref="G5897">MAX(IF($A$2:$A$8761=A5897,$D$2:$D$8761))</f>
        <v>1385</v>
      </c>
      <c r="H5897" s="467">
        <f t="shared" si="649"/>
        <v>0</v>
      </c>
      <c r="I5897" s="475" t="str">
        <f t="shared" si="650"/>
        <v/>
      </c>
      <c r="J5897" s="471">
        <f>'Potential Projects'!D5898</f>
        <v>5.2264983206563573E-2</v>
      </c>
      <c r="K5897" s="471">
        <f>'Potential Projects'!E5898</f>
        <v>50.095362287680061</v>
      </c>
      <c r="L5897" s="476">
        <f t="shared" si="651"/>
        <v>1260.8523727291133</v>
      </c>
      <c r="M5897" s="471">
        <f t="shared" si="647"/>
        <v>1292.0223607105002</v>
      </c>
      <c r="N5897" s="467">
        <f t="shared" si="652"/>
        <v>0</v>
      </c>
      <c r="O5897" s="475" t="str">
        <f t="shared" si="653"/>
        <v/>
      </c>
    </row>
    <row r="5898" spans="1:15" hidden="1">
      <c r="A5898" s="475">
        <f t="shared" si="648"/>
        <v>43709</v>
      </c>
      <c r="B5898" s="475">
        <v>43711</v>
      </c>
      <c r="C5898" s="467">
        <v>17</v>
      </c>
      <c r="D5898" s="467">
        <v>1377</v>
      </c>
      <c r="E5898" s="467">
        <v>42</v>
      </c>
      <c r="F5898" s="467">
        <v>15</v>
      </c>
      <c r="G5898" s="467">
        <f t="array" ref="G5898">MAX(IF($A$2:$A$8761=A5898,$D$2:$D$8761))</f>
        <v>1385</v>
      </c>
      <c r="H5898" s="467">
        <f t="shared" si="649"/>
        <v>0</v>
      </c>
      <c r="I5898" s="475" t="str">
        <f t="shared" si="650"/>
        <v/>
      </c>
      <c r="J5898" s="471">
        <f>'Potential Projects'!D5899</f>
        <v>0</v>
      </c>
      <c r="K5898" s="471">
        <f>'Potential Projects'!E5899</f>
        <v>66.426419103418624</v>
      </c>
      <c r="L5898" s="476">
        <f t="shared" si="651"/>
        <v>1253.5735808965815</v>
      </c>
      <c r="M5898" s="471">
        <f t="shared" ref="M5898:M5961" si="654">MAX($L$5834:$L$6553)</f>
        <v>1292.0223607105002</v>
      </c>
      <c r="N5898" s="467">
        <f t="shared" si="652"/>
        <v>0</v>
      </c>
      <c r="O5898" s="475" t="str">
        <f t="shared" si="653"/>
        <v/>
      </c>
    </row>
    <row r="5899" spans="1:15" hidden="1">
      <c r="A5899" s="475">
        <f t="shared" si="648"/>
        <v>43709</v>
      </c>
      <c r="B5899" s="475">
        <v>43711</v>
      </c>
      <c r="C5899" s="467">
        <v>18</v>
      </c>
      <c r="D5899" s="467">
        <v>1381</v>
      </c>
      <c r="E5899" s="467">
        <v>52</v>
      </c>
      <c r="F5899" s="467">
        <v>16</v>
      </c>
      <c r="G5899" s="467">
        <f t="array" ref="G5899">MAX(IF($A$2:$A$8761=A5899,$D$2:$D$8761))</f>
        <v>1385</v>
      </c>
      <c r="H5899" s="467">
        <f t="shared" si="649"/>
        <v>0</v>
      </c>
      <c r="I5899" s="475" t="str">
        <f t="shared" si="650"/>
        <v/>
      </c>
      <c r="J5899" s="471">
        <f>'Potential Projects'!D5900</f>
        <v>0.17407567898344312</v>
      </c>
      <c r="K5899" s="471">
        <f>'Potential Projects'!E5900</f>
        <v>74.335760266609327</v>
      </c>
      <c r="L5899" s="476">
        <f t="shared" si="651"/>
        <v>1238.4901640544072</v>
      </c>
      <c r="M5899" s="471">
        <f t="shared" si="654"/>
        <v>1292.0223607105002</v>
      </c>
      <c r="N5899" s="467">
        <f t="shared" si="652"/>
        <v>0</v>
      </c>
      <c r="O5899" s="475" t="str">
        <f t="shared" si="653"/>
        <v/>
      </c>
    </row>
    <row r="5900" spans="1:15" hidden="1">
      <c r="A5900" s="475">
        <f t="shared" si="648"/>
        <v>43709</v>
      </c>
      <c r="B5900" s="475">
        <v>43711</v>
      </c>
      <c r="C5900" s="467">
        <v>19</v>
      </c>
      <c r="D5900" s="467">
        <v>1377</v>
      </c>
      <c r="E5900" s="467">
        <v>40</v>
      </c>
      <c r="F5900" s="467">
        <v>3</v>
      </c>
      <c r="G5900" s="467">
        <f t="array" ref="G5900">MAX(IF($A$2:$A$8761=A5900,$D$2:$D$8761))</f>
        <v>1385</v>
      </c>
      <c r="H5900" s="467">
        <f t="shared" si="649"/>
        <v>0</v>
      </c>
      <c r="I5900" s="475" t="str">
        <f t="shared" si="650"/>
        <v/>
      </c>
      <c r="J5900" s="471">
        <f>'Potential Projects'!D5901</f>
        <v>0</v>
      </c>
      <c r="K5900" s="471">
        <f>'Potential Projects'!E5901</f>
        <v>71.737904267899367</v>
      </c>
      <c r="L5900" s="476">
        <f t="shared" si="651"/>
        <v>1262.2620957321005</v>
      </c>
      <c r="M5900" s="471">
        <f t="shared" si="654"/>
        <v>1292.0223607105002</v>
      </c>
      <c r="N5900" s="467">
        <f t="shared" si="652"/>
        <v>0</v>
      </c>
      <c r="O5900" s="475" t="str">
        <f t="shared" si="653"/>
        <v/>
      </c>
    </row>
    <row r="5901" spans="1:15" hidden="1">
      <c r="A5901" s="475">
        <f t="shared" si="648"/>
        <v>43709</v>
      </c>
      <c r="B5901" s="475">
        <v>43711</v>
      </c>
      <c r="C5901" s="467">
        <v>20</v>
      </c>
      <c r="D5901" s="467">
        <v>1327</v>
      </c>
      <c r="E5901" s="467">
        <v>28</v>
      </c>
      <c r="F5901" s="467">
        <v>0</v>
      </c>
      <c r="G5901" s="467">
        <f t="array" ref="G5901">MAX(IF($A$2:$A$8761=A5901,$D$2:$D$8761))</f>
        <v>1385</v>
      </c>
      <c r="H5901" s="467">
        <f t="shared" si="649"/>
        <v>0</v>
      </c>
      <c r="I5901" s="475" t="str">
        <f t="shared" si="650"/>
        <v/>
      </c>
      <c r="J5901" s="471">
        <f>'Potential Projects'!D5902</f>
        <v>0.43243827917531841</v>
      </c>
      <c r="K5901" s="471">
        <f>'Potential Projects'!E5902</f>
        <v>81.013838153085359</v>
      </c>
      <c r="L5901" s="476">
        <f t="shared" si="651"/>
        <v>1217.5537235677393</v>
      </c>
      <c r="M5901" s="471">
        <f t="shared" si="654"/>
        <v>1292.0223607105002</v>
      </c>
      <c r="N5901" s="467">
        <f t="shared" si="652"/>
        <v>0</v>
      </c>
      <c r="O5901" s="475" t="str">
        <f t="shared" si="653"/>
        <v/>
      </c>
    </row>
    <row r="5902" spans="1:15" hidden="1">
      <c r="A5902" s="475">
        <f t="shared" si="648"/>
        <v>43709</v>
      </c>
      <c r="B5902" s="475">
        <v>43711</v>
      </c>
      <c r="C5902" s="467">
        <v>21</v>
      </c>
      <c r="D5902" s="467">
        <v>1286</v>
      </c>
      <c r="E5902" s="467">
        <v>20</v>
      </c>
      <c r="F5902" s="467">
        <v>0</v>
      </c>
      <c r="G5902" s="467">
        <f t="array" ref="G5902">MAX(IF($A$2:$A$8761=A5902,$D$2:$D$8761))</f>
        <v>1385</v>
      </c>
      <c r="H5902" s="467">
        <f t="shared" si="649"/>
        <v>0</v>
      </c>
      <c r="I5902" s="475" t="str">
        <f t="shared" si="650"/>
        <v/>
      </c>
      <c r="J5902" s="471">
        <f>'Potential Projects'!D5903</f>
        <v>9.0927070020127534</v>
      </c>
      <c r="K5902" s="471">
        <f>'Potential Projects'!E5903</f>
        <v>73.784273220812722</v>
      </c>
      <c r="L5902" s="476">
        <f t="shared" si="651"/>
        <v>1183.1230197771745</v>
      </c>
      <c r="M5902" s="471">
        <f t="shared" si="654"/>
        <v>1292.0223607105002</v>
      </c>
      <c r="N5902" s="467">
        <f t="shared" si="652"/>
        <v>0</v>
      </c>
      <c r="O5902" s="475" t="str">
        <f t="shared" si="653"/>
        <v/>
      </c>
    </row>
    <row r="5903" spans="1:15" hidden="1">
      <c r="A5903" s="475">
        <f t="shared" si="648"/>
        <v>43709</v>
      </c>
      <c r="B5903" s="475">
        <v>43711</v>
      </c>
      <c r="C5903" s="467">
        <v>22</v>
      </c>
      <c r="D5903" s="467">
        <v>1164</v>
      </c>
      <c r="E5903" s="467">
        <v>15</v>
      </c>
      <c r="F5903" s="467">
        <v>0</v>
      </c>
      <c r="G5903" s="467">
        <f t="array" ref="G5903">MAX(IF($A$2:$A$8761=A5903,$D$2:$D$8761))</f>
        <v>1385</v>
      </c>
      <c r="H5903" s="467">
        <f t="shared" si="649"/>
        <v>0</v>
      </c>
      <c r="I5903" s="475" t="str">
        <f t="shared" si="650"/>
        <v/>
      </c>
      <c r="J5903" s="471">
        <f>'Potential Projects'!D5904</f>
        <v>19.234176933968179</v>
      </c>
      <c r="K5903" s="471">
        <f>'Potential Projects'!E5904</f>
        <v>67.636561599655991</v>
      </c>
      <c r="L5903" s="476">
        <f t="shared" si="651"/>
        <v>1062.1292614663757</v>
      </c>
      <c r="M5903" s="471">
        <f t="shared" si="654"/>
        <v>1292.0223607105002</v>
      </c>
      <c r="N5903" s="467">
        <f t="shared" si="652"/>
        <v>0</v>
      </c>
      <c r="O5903" s="475" t="str">
        <f t="shared" si="653"/>
        <v/>
      </c>
    </row>
    <row r="5904" spans="1:15" hidden="1">
      <c r="A5904" s="475">
        <f t="shared" si="648"/>
        <v>43709</v>
      </c>
      <c r="B5904" s="475">
        <v>43711</v>
      </c>
      <c r="C5904" s="467">
        <v>23</v>
      </c>
      <c r="D5904" s="467">
        <v>1033</v>
      </c>
      <c r="E5904" s="467">
        <v>23</v>
      </c>
      <c r="F5904" s="467">
        <v>0</v>
      </c>
      <c r="G5904" s="467">
        <f t="array" ref="G5904">MAX(IF($A$2:$A$8761=A5904,$D$2:$D$8761))</f>
        <v>1385</v>
      </c>
      <c r="H5904" s="467">
        <f t="shared" si="649"/>
        <v>0</v>
      </c>
      <c r="I5904" s="475" t="str">
        <f t="shared" si="650"/>
        <v/>
      </c>
      <c r="J5904" s="471">
        <f>'Potential Projects'!D5905</f>
        <v>29.304955324834101</v>
      </c>
      <c r="K5904" s="471">
        <f>'Potential Projects'!E5905</f>
        <v>92.209416308320783</v>
      </c>
      <c r="L5904" s="476">
        <f t="shared" si="651"/>
        <v>888.48562836684516</v>
      </c>
      <c r="M5904" s="471">
        <f t="shared" si="654"/>
        <v>1292.0223607105002</v>
      </c>
      <c r="N5904" s="467">
        <f t="shared" si="652"/>
        <v>0</v>
      </c>
      <c r="O5904" s="475" t="str">
        <f t="shared" si="653"/>
        <v/>
      </c>
    </row>
    <row r="5905" spans="1:15" hidden="1">
      <c r="A5905" s="475">
        <f t="shared" si="648"/>
        <v>43709</v>
      </c>
      <c r="B5905" s="475">
        <v>43711</v>
      </c>
      <c r="C5905" s="467">
        <v>24</v>
      </c>
      <c r="D5905" s="467">
        <v>960</v>
      </c>
      <c r="E5905" s="467">
        <v>50</v>
      </c>
      <c r="F5905" s="467">
        <v>0</v>
      </c>
      <c r="G5905" s="467">
        <f t="array" ref="G5905">MAX(IF($A$2:$A$8761=A5905,$D$2:$D$8761))</f>
        <v>1385</v>
      </c>
      <c r="H5905" s="467">
        <f t="shared" si="649"/>
        <v>0</v>
      </c>
      <c r="I5905" s="475" t="str">
        <f t="shared" si="650"/>
        <v/>
      </c>
      <c r="J5905" s="471">
        <f>'Potential Projects'!D5906</f>
        <v>37.91621351002226</v>
      </c>
      <c r="K5905" s="471">
        <f>'Potential Projects'!E5906</f>
        <v>96.999139969898948</v>
      </c>
      <c r="L5905" s="476">
        <f t="shared" si="651"/>
        <v>775.08464652007876</v>
      </c>
      <c r="M5905" s="471">
        <f t="shared" si="654"/>
        <v>1292.0223607105002</v>
      </c>
      <c r="N5905" s="467">
        <f t="shared" si="652"/>
        <v>0</v>
      </c>
      <c r="O5905" s="475" t="str">
        <f t="shared" si="653"/>
        <v/>
      </c>
    </row>
    <row r="5906" spans="1:15" hidden="1">
      <c r="A5906" s="475">
        <f t="shared" si="648"/>
        <v>43709</v>
      </c>
      <c r="B5906" s="475">
        <v>43712</v>
      </c>
      <c r="C5906" s="467">
        <v>1</v>
      </c>
      <c r="D5906" s="467">
        <v>896</v>
      </c>
      <c r="E5906" s="467">
        <v>78</v>
      </c>
      <c r="F5906" s="467">
        <v>0</v>
      </c>
      <c r="G5906" s="467">
        <f t="array" ref="G5906">MAX(IF($A$2:$A$8761=A5906,$D$2:$D$8761))</f>
        <v>1385</v>
      </c>
      <c r="H5906" s="467">
        <f t="shared" si="649"/>
        <v>0</v>
      </c>
      <c r="I5906" s="475" t="str">
        <f t="shared" si="650"/>
        <v/>
      </c>
      <c r="J5906" s="471">
        <f>'Potential Projects'!D5907</f>
        <v>45.321816240315364</v>
      </c>
      <c r="K5906" s="471">
        <f>'Potential Projects'!E5907</f>
        <v>33.2660115029026</v>
      </c>
      <c r="L5906" s="476">
        <f t="shared" si="651"/>
        <v>739.41217225678201</v>
      </c>
      <c r="M5906" s="471">
        <f t="shared" si="654"/>
        <v>1292.0223607105002</v>
      </c>
      <c r="N5906" s="467">
        <f t="shared" si="652"/>
        <v>0</v>
      </c>
      <c r="O5906" s="475" t="str">
        <f t="shared" si="653"/>
        <v/>
      </c>
    </row>
    <row r="5907" spans="1:15" hidden="1">
      <c r="A5907" s="475">
        <f t="shared" si="648"/>
        <v>43709</v>
      </c>
      <c r="B5907" s="475">
        <v>43712</v>
      </c>
      <c r="C5907" s="467">
        <v>2</v>
      </c>
      <c r="D5907" s="467">
        <v>859</v>
      </c>
      <c r="E5907" s="467">
        <v>86</v>
      </c>
      <c r="F5907" s="467">
        <v>0</v>
      </c>
      <c r="G5907" s="467">
        <f t="array" ref="G5907">MAX(IF($A$2:$A$8761=A5907,$D$2:$D$8761))</f>
        <v>1385</v>
      </c>
      <c r="H5907" s="467">
        <f t="shared" si="649"/>
        <v>0</v>
      </c>
      <c r="I5907" s="475" t="str">
        <f t="shared" si="650"/>
        <v/>
      </c>
      <c r="J5907" s="471">
        <f>'Potential Projects'!D5908</f>
        <v>31.251265911808488</v>
      </c>
      <c r="K5907" s="471">
        <f>'Potential Projects'!E5908</f>
        <v>87.525296549129223</v>
      </c>
      <c r="L5907" s="476">
        <f t="shared" si="651"/>
        <v>654.22343753906239</v>
      </c>
      <c r="M5907" s="471">
        <f t="shared" si="654"/>
        <v>1292.0223607105002</v>
      </c>
      <c r="N5907" s="467">
        <f t="shared" si="652"/>
        <v>0</v>
      </c>
      <c r="O5907" s="475" t="str">
        <f t="shared" si="653"/>
        <v/>
      </c>
    </row>
    <row r="5908" spans="1:15" hidden="1">
      <c r="A5908" s="475">
        <f t="shared" si="648"/>
        <v>43709</v>
      </c>
      <c r="B5908" s="475">
        <v>43712</v>
      </c>
      <c r="C5908" s="467">
        <v>3</v>
      </c>
      <c r="D5908" s="467">
        <v>827</v>
      </c>
      <c r="E5908" s="467">
        <v>85</v>
      </c>
      <c r="F5908" s="467">
        <v>0</v>
      </c>
      <c r="G5908" s="467">
        <f t="array" ref="G5908">MAX(IF($A$2:$A$8761=A5908,$D$2:$D$8761))</f>
        <v>1385</v>
      </c>
      <c r="H5908" s="467">
        <f t="shared" si="649"/>
        <v>0</v>
      </c>
      <c r="I5908" s="475" t="str">
        <f t="shared" si="650"/>
        <v/>
      </c>
      <c r="J5908" s="471">
        <f>'Potential Projects'!D5909</f>
        <v>13.151483226426794</v>
      </c>
      <c r="K5908" s="471">
        <f>'Potential Projects'!E5909</f>
        <v>98.673939636637272</v>
      </c>
      <c r="L5908" s="476">
        <f t="shared" si="651"/>
        <v>630.17457713693602</v>
      </c>
      <c r="M5908" s="471">
        <f t="shared" si="654"/>
        <v>1292.0223607105002</v>
      </c>
      <c r="N5908" s="467">
        <f t="shared" si="652"/>
        <v>0</v>
      </c>
      <c r="O5908" s="475" t="str">
        <f t="shared" si="653"/>
        <v/>
      </c>
    </row>
    <row r="5909" spans="1:15" hidden="1">
      <c r="A5909" s="475">
        <f t="shared" si="648"/>
        <v>43709</v>
      </c>
      <c r="B5909" s="475">
        <v>43712</v>
      </c>
      <c r="C5909" s="467">
        <v>4</v>
      </c>
      <c r="D5909" s="467">
        <v>809</v>
      </c>
      <c r="E5909" s="467">
        <v>92</v>
      </c>
      <c r="F5909" s="467">
        <v>0</v>
      </c>
      <c r="G5909" s="467">
        <f t="array" ref="G5909">MAX(IF($A$2:$A$8761=A5909,$D$2:$D$8761))</f>
        <v>1385</v>
      </c>
      <c r="H5909" s="467">
        <f t="shared" si="649"/>
        <v>0</v>
      </c>
      <c r="I5909" s="475" t="str">
        <f t="shared" si="650"/>
        <v/>
      </c>
      <c r="J5909" s="471">
        <f>'Potential Projects'!D5910</f>
        <v>20.409671592569758</v>
      </c>
      <c r="K5909" s="471">
        <f>'Potential Projects'!E5910</f>
        <v>91.528075575145124</v>
      </c>
      <c r="L5909" s="476">
        <f t="shared" si="651"/>
        <v>605.06225283228514</v>
      </c>
      <c r="M5909" s="471">
        <f t="shared" si="654"/>
        <v>1292.0223607105002</v>
      </c>
      <c r="N5909" s="467">
        <f t="shared" si="652"/>
        <v>0</v>
      </c>
      <c r="O5909" s="475" t="str">
        <f t="shared" si="653"/>
        <v/>
      </c>
    </row>
    <row r="5910" spans="1:15" hidden="1">
      <c r="A5910" s="475">
        <f t="shared" si="648"/>
        <v>43709</v>
      </c>
      <c r="B5910" s="475">
        <v>43712</v>
      </c>
      <c r="C5910" s="467">
        <v>5</v>
      </c>
      <c r="D5910" s="467">
        <v>828</v>
      </c>
      <c r="E5910" s="467">
        <v>85</v>
      </c>
      <c r="F5910" s="467">
        <v>0</v>
      </c>
      <c r="G5910" s="467">
        <f t="array" ref="G5910">MAX(IF($A$2:$A$8761=A5910,$D$2:$D$8761))</f>
        <v>1385</v>
      </c>
      <c r="H5910" s="467">
        <f t="shared" si="649"/>
        <v>0</v>
      </c>
      <c r="I5910" s="475" t="str">
        <f t="shared" si="650"/>
        <v/>
      </c>
      <c r="J5910" s="471">
        <f>'Potential Projects'!D5911</f>
        <v>17.787811347826672</v>
      </c>
      <c r="K5910" s="471">
        <f>'Potential Projects'!E5911</f>
        <v>84.325107181251326</v>
      </c>
      <c r="L5910" s="476">
        <f t="shared" si="651"/>
        <v>640.88708147092211</v>
      </c>
      <c r="M5910" s="471">
        <f t="shared" si="654"/>
        <v>1292.0223607105002</v>
      </c>
      <c r="N5910" s="467">
        <f t="shared" si="652"/>
        <v>0</v>
      </c>
      <c r="O5910" s="475" t="str">
        <f t="shared" si="653"/>
        <v/>
      </c>
    </row>
    <row r="5911" spans="1:15" hidden="1">
      <c r="A5911" s="475">
        <f t="shared" si="648"/>
        <v>43709</v>
      </c>
      <c r="B5911" s="475">
        <v>43712</v>
      </c>
      <c r="C5911" s="467">
        <v>6</v>
      </c>
      <c r="D5911" s="467">
        <v>881</v>
      </c>
      <c r="E5911" s="467">
        <v>74</v>
      </c>
      <c r="F5911" s="467">
        <v>0</v>
      </c>
      <c r="G5911" s="467">
        <f t="array" ref="G5911">MAX(IF($A$2:$A$8761=A5911,$D$2:$D$8761))</f>
        <v>1385</v>
      </c>
      <c r="H5911" s="467">
        <f t="shared" si="649"/>
        <v>0</v>
      </c>
      <c r="I5911" s="475" t="str">
        <f t="shared" si="650"/>
        <v/>
      </c>
      <c r="J5911" s="471">
        <f>'Potential Projects'!D5912</f>
        <v>58.494792765236284</v>
      </c>
      <c r="K5911" s="471">
        <f>'Potential Projects'!E5912</f>
        <v>71.33973844334551</v>
      </c>
      <c r="L5911" s="476">
        <f t="shared" si="651"/>
        <v>677.16546879141822</v>
      </c>
      <c r="M5911" s="471">
        <f t="shared" si="654"/>
        <v>1292.0223607105002</v>
      </c>
      <c r="N5911" s="467">
        <f t="shared" si="652"/>
        <v>0</v>
      </c>
      <c r="O5911" s="475" t="str">
        <f t="shared" si="653"/>
        <v/>
      </c>
    </row>
    <row r="5912" spans="1:15" hidden="1">
      <c r="A5912" s="475">
        <f t="shared" si="648"/>
        <v>43709</v>
      </c>
      <c r="B5912" s="475">
        <v>43712</v>
      </c>
      <c r="C5912" s="467">
        <v>7</v>
      </c>
      <c r="D5912" s="467">
        <v>981</v>
      </c>
      <c r="E5912" s="467">
        <v>75</v>
      </c>
      <c r="F5912" s="467">
        <v>1</v>
      </c>
      <c r="G5912" s="467">
        <f t="array" ref="G5912">MAX(IF($A$2:$A$8761=A5912,$D$2:$D$8761))</f>
        <v>1385</v>
      </c>
      <c r="H5912" s="467">
        <f t="shared" si="649"/>
        <v>0</v>
      </c>
      <c r="I5912" s="475" t="str">
        <f t="shared" si="650"/>
        <v/>
      </c>
      <c r="J5912" s="471">
        <f>'Potential Projects'!D5913</f>
        <v>58.361198204096809</v>
      </c>
      <c r="K5912" s="471">
        <f>'Potential Projects'!E5913</f>
        <v>41.783944044291545</v>
      </c>
      <c r="L5912" s="476">
        <f t="shared" si="651"/>
        <v>804.85485775161169</v>
      </c>
      <c r="M5912" s="471">
        <f t="shared" si="654"/>
        <v>1292.0223607105002</v>
      </c>
      <c r="N5912" s="467">
        <f t="shared" si="652"/>
        <v>0</v>
      </c>
      <c r="O5912" s="475" t="str">
        <f t="shared" si="653"/>
        <v/>
      </c>
    </row>
    <row r="5913" spans="1:15" hidden="1">
      <c r="A5913" s="475">
        <f t="shared" si="648"/>
        <v>43709</v>
      </c>
      <c r="B5913" s="475">
        <v>43712</v>
      </c>
      <c r="C5913" s="467">
        <v>8</v>
      </c>
      <c r="D5913" s="467">
        <v>1044</v>
      </c>
      <c r="E5913" s="467">
        <v>68</v>
      </c>
      <c r="F5913" s="467">
        <v>11</v>
      </c>
      <c r="G5913" s="467">
        <f t="array" ref="G5913">MAX(IF($A$2:$A$8761=A5913,$D$2:$D$8761))</f>
        <v>1385</v>
      </c>
      <c r="H5913" s="467">
        <f t="shared" si="649"/>
        <v>0</v>
      </c>
      <c r="I5913" s="475" t="str">
        <f t="shared" si="650"/>
        <v/>
      </c>
      <c r="J5913" s="471">
        <f>'Potential Projects'!D5914</f>
        <v>9.9599409569922344</v>
      </c>
      <c r="K5913" s="471">
        <f>'Potential Projects'!E5914</f>
        <v>48.953275639647387</v>
      </c>
      <c r="L5913" s="476">
        <f t="shared" si="651"/>
        <v>906.08678340336041</v>
      </c>
      <c r="M5913" s="471">
        <f t="shared" si="654"/>
        <v>1292.0223607105002</v>
      </c>
      <c r="N5913" s="467">
        <f t="shared" si="652"/>
        <v>0</v>
      </c>
      <c r="O5913" s="475" t="str">
        <f t="shared" si="653"/>
        <v/>
      </c>
    </row>
    <row r="5914" spans="1:15" hidden="1">
      <c r="A5914" s="475">
        <f t="shared" si="648"/>
        <v>43709</v>
      </c>
      <c r="B5914" s="475">
        <v>43712</v>
      </c>
      <c r="C5914" s="467">
        <v>9</v>
      </c>
      <c r="D5914" s="467">
        <v>1074</v>
      </c>
      <c r="E5914" s="467">
        <v>34</v>
      </c>
      <c r="F5914" s="467">
        <v>19</v>
      </c>
      <c r="G5914" s="467">
        <f t="array" ref="G5914">MAX(IF($A$2:$A$8761=A5914,$D$2:$D$8761))</f>
        <v>1385</v>
      </c>
      <c r="H5914" s="467">
        <f t="shared" si="649"/>
        <v>0</v>
      </c>
      <c r="I5914" s="475" t="str">
        <f t="shared" si="650"/>
        <v/>
      </c>
      <c r="J5914" s="471">
        <f>'Potential Projects'!D5915</f>
        <v>11.269971621929029</v>
      </c>
      <c r="K5914" s="471">
        <f>'Potential Projects'!E5915</f>
        <v>31.9760793915287</v>
      </c>
      <c r="L5914" s="476">
        <f t="shared" si="651"/>
        <v>977.75394898654224</v>
      </c>
      <c r="M5914" s="471">
        <f t="shared" si="654"/>
        <v>1292.0223607105002</v>
      </c>
      <c r="N5914" s="467">
        <f t="shared" si="652"/>
        <v>0</v>
      </c>
      <c r="O5914" s="475" t="str">
        <f t="shared" si="653"/>
        <v/>
      </c>
    </row>
    <row r="5915" spans="1:15" hidden="1">
      <c r="A5915" s="475">
        <f t="shared" si="648"/>
        <v>43709</v>
      </c>
      <c r="B5915" s="475">
        <v>43712</v>
      </c>
      <c r="C5915" s="467">
        <v>10</v>
      </c>
      <c r="D5915" s="467">
        <v>1126</v>
      </c>
      <c r="E5915" s="467">
        <v>21</v>
      </c>
      <c r="F5915" s="467">
        <v>18</v>
      </c>
      <c r="G5915" s="467">
        <f t="array" ref="G5915">MAX(IF($A$2:$A$8761=A5915,$D$2:$D$8761))</f>
        <v>1385</v>
      </c>
      <c r="H5915" s="467">
        <f t="shared" si="649"/>
        <v>0</v>
      </c>
      <c r="I5915" s="475" t="str">
        <f t="shared" si="650"/>
        <v/>
      </c>
      <c r="J5915" s="471">
        <f>'Potential Projects'!D5916</f>
        <v>3.7150276561880773</v>
      </c>
      <c r="K5915" s="471">
        <f>'Potential Projects'!E5916</f>
        <v>30.966975435390239</v>
      </c>
      <c r="L5915" s="476">
        <f t="shared" si="651"/>
        <v>1052.3179969084217</v>
      </c>
      <c r="M5915" s="471">
        <f t="shared" si="654"/>
        <v>1292.0223607105002</v>
      </c>
      <c r="N5915" s="467">
        <f t="shared" si="652"/>
        <v>0</v>
      </c>
      <c r="O5915" s="475" t="str">
        <f t="shared" si="653"/>
        <v/>
      </c>
    </row>
    <row r="5916" spans="1:15" hidden="1">
      <c r="A5916" s="475">
        <f t="shared" si="648"/>
        <v>43709</v>
      </c>
      <c r="B5916" s="475">
        <v>43712</v>
      </c>
      <c r="C5916" s="467">
        <v>11</v>
      </c>
      <c r="D5916" s="467">
        <v>1139</v>
      </c>
      <c r="E5916" s="467">
        <v>21</v>
      </c>
      <c r="F5916" s="467">
        <v>19</v>
      </c>
      <c r="G5916" s="467">
        <f t="array" ref="G5916">MAX(IF($A$2:$A$8761=A5916,$D$2:$D$8761))</f>
        <v>1385</v>
      </c>
      <c r="H5916" s="467">
        <f t="shared" si="649"/>
        <v>0</v>
      </c>
      <c r="I5916" s="475" t="str">
        <f t="shared" si="650"/>
        <v/>
      </c>
      <c r="J5916" s="471">
        <f>'Potential Projects'!D5917</f>
        <v>1.1179148363233067</v>
      </c>
      <c r="K5916" s="471">
        <f>'Potential Projects'!E5917</f>
        <v>17.819680713824987</v>
      </c>
      <c r="L5916" s="476">
        <f t="shared" si="651"/>
        <v>1080.0624044498518</v>
      </c>
      <c r="M5916" s="471">
        <f t="shared" si="654"/>
        <v>1292.0223607105002</v>
      </c>
      <c r="N5916" s="467">
        <f t="shared" si="652"/>
        <v>0</v>
      </c>
      <c r="O5916" s="475" t="str">
        <f t="shared" si="653"/>
        <v/>
      </c>
    </row>
    <row r="5917" spans="1:15" hidden="1">
      <c r="A5917" s="475">
        <f t="shared" si="648"/>
        <v>43709</v>
      </c>
      <c r="B5917" s="475">
        <v>43712</v>
      </c>
      <c r="C5917" s="467">
        <v>12</v>
      </c>
      <c r="D5917" s="467">
        <v>1170</v>
      </c>
      <c r="E5917" s="467">
        <v>16</v>
      </c>
      <c r="F5917" s="467">
        <v>18</v>
      </c>
      <c r="G5917" s="467">
        <f t="array" ref="G5917">MAX(IF($A$2:$A$8761=A5917,$D$2:$D$8761))</f>
        <v>1385</v>
      </c>
      <c r="H5917" s="467">
        <f t="shared" si="649"/>
        <v>0</v>
      </c>
      <c r="I5917" s="475" t="str">
        <f t="shared" si="650"/>
        <v/>
      </c>
      <c r="J5917" s="471">
        <f>'Potential Projects'!D5918</f>
        <v>1.8316596509760084</v>
      </c>
      <c r="K5917" s="471">
        <f>'Potential Projects'!E5918</f>
        <v>8.1377584927972482</v>
      </c>
      <c r="L5917" s="476">
        <f t="shared" si="651"/>
        <v>1126.0305818562267</v>
      </c>
      <c r="M5917" s="471">
        <f t="shared" si="654"/>
        <v>1292.0223607105002</v>
      </c>
      <c r="N5917" s="467">
        <f t="shared" si="652"/>
        <v>0</v>
      </c>
      <c r="O5917" s="475" t="str">
        <f t="shared" si="653"/>
        <v/>
      </c>
    </row>
    <row r="5918" spans="1:15" hidden="1">
      <c r="A5918" s="475">
        <f t="shared" si="648"/>
        <v>43709</v>
      </c>
      <c r="B5918" s="475">
        <v>43712</v>
      </c>
      <c r="C5918" s="467">
        <v>13</v>
      </c>
      <c r="D5918" s="467">
        <v>1230</v>
      </c>
      <c r="E5918" s="467">
        <v>8</v>
      </c>
      <c r="F5918" s="467">
        <v>18</v>
      </c>
      <c r="G5918" s="467">
        <f t="array" ref="G5918">MAX(IF($A$2:$A$8761=A5918,$D$2:$D$8761))</f>
        <v>1385</v>
      </c>
      <c r="H5918" s="467">
        <f t="shared" si="649"/>
        <v>0</v>
      </c>
      <c r="I5918" s="475" t="str">
        <f t="shared" si="650"/>
        <v/>
      </c>
      <c r="J5918" s="471">
        <f>'Potential Projects'!D5919</f>
        <v>11.098543480847631</v>
      </c>
      <c r="K5918" s="471">
        <f>'Potential Projects'!E5919</f>
        <v>4.6395314448505696</v>
      </c>
      <c r="L5918" s="476">
        <f t="shared" si="651"/>
        <v>1188.2619250743019</v>
      </c>
      <c r="M5918" s="471">
        <f t="shared" si="654"/>
        <v>1292.0223607105002</v>
      </c>
      <c r="N5918" s="467">
        <f t="shared" si="652"/>
        <v>0</v>
      </c>
      <c r="O5918" s="475" t="str">
        <f t="shared" si="653"/>
        <v/>
      </c>
    </row>
    <row r="5919" spans="1:15" hidden="1">
      <c r="A5919" s="475">
        <f t="shared" si="648"/>
        <v>43709</v>
      </c>
      <c r="B5919" s="475">
        <v>43712</v>
      </c>
      <c r="C5919" s="467">
        <v>14</v>
      </c>
      <c r="D5919" s="467">
        <v>1282</v>
      </c>
      <c r="E5919" s="467">
        <v>8</v>
      </c>
      <c r="F5919" s="467">
        <v>18</v>
      </c>
      <c r="G5919" s="467">
        <f t="array" ref="G5919">MAX(IF($A$2:$A$8761=A5919,$D$2:$D$8761))</f>
        <v>1385</v>
      </c>
      <c r="H5919" s="467">
        <f t="shared" si="649"/>
        <v>0</v>
      </c>
      <c r="I5919" s="475" t="str">
        <f t="shared" si="650"/>
        <v/>
      </c>
      <c r="J5919" s="471">
        <f>'Potential Projects'!D5920</f>
        <v>9.4519040755860146</v>
      </c>
      <c r="K5919" s="471">
        <f>'Potential Projects'!E5920</f>
        <v>6.2212432272629545</v>
      </c>
      <c r="L5919" s="476">
        <f t="shared" si="651"/>
        <v>1240.326852697151</v>
      </c>
      <c r="M5919" s="471">
        <f t="shared" si="654"/>
        <v>1292.0223607105002</v>
      </c>
      <c r="N5919" s="467">
        <f t="shared" si="652"/>
        <v>0</v>
      </c>
      <c r="O5919" s="475" t="str">
        <f t="shared" si="653"/>
        <v/>
      </c>
    </row>
    <row r="5920" spans="1:15" hidden="1">
      <c r="A5920" s="475">
        <f t="shared" si="648"/>
        <v>43709</v>
      </c>
      <c r="B5920" s="475">
        <v>43712</v>
      </c>
      <c r="C5920" s="467">
        <v>15</v>
      </c>
      <c r="D5920" s="467">
        <v>1308</v>
      </c>
      <c r="E5920" s="467">
        <v>7</v>
      </c>
      <c r="F5920" s="467">
        <v>18</v>
      </c>
      <c r="G5920" s="467">
        <f t="array" ref="G5920">MAX(IF($A$2:$A$8761=A5920,$D$2:$D$8761))</f>
        <v>1385</v>
      </c>
      <c r="H5920" s="467">
        <f t="shared" si="649"/>
        <v>0</v>
      </c>
      <c r="I5920" s="475" t="str">
        <f t="shared" si="650"/>
        <v/>
      </c>
      <c r="J5920" s="471">
        <f>'Potential Projects'!D5921</f>
        <v>29.962339260412808</v>
      </c>
      <c r="K5920" s="471">
        <f>'Potential Projects'!E5921</f>
        <v>9.0107507525263397</v>
      </c>
      <c r="L5920" s="476">
        <f t="shared" si="651"/>
        <v>1244.0269099870609</v>
      </c>
      <c r="M5920" s="471">
        <f t="shared" si="654"/>
        <v>1292.0223607105002</v>
      </c>
      <c r="N5920" s="467">
        <f t="shared" si="652"/>
        <v>0</v>
      </c>
      <c r="O5920" s="475" t="str">
        <f t="shared" si="653"/>
        <v/>
      </c>
    </row>
    <row r="5921" spans="1:15" hidden="1">
      <c r="A5921" s="475">
        <f t="shared" si="648"/>
        <v>43709</v>
      </c>
      <c r="B5921" s="475">
        <v>43712</v>
      </c>
      <c r="C5921" s="467">
        <v>16</v>
      </c>
      <c r="D5921" s="467">
        <v>1341</v>
      </c>
      <c r="E5921" s="467">
        <v>5</v>
      </c>
      <c r="F5921" s="467">
        <v>18</v>
      </c>
      <c r="G5921" s="467">
        <f t="array" ref="G5921">MAX(IF($A$2:$A$8761=A5921,$D$2:$D$8761))</f>
        <v>1385</v>
      </c>
      <c r="H5921" s="467">
        <f t="shared" si="649"/>
        <v>0</v>
      </c>
      <c r="I5921" s="475" t="str">
        <f t="shared" si="650"/>
        <v/>
      </c>
      <c r="J5921" s="471">
        <f>'Potential Projects'!D5922</f>
        <v>55.554258821534013</v>
      </c>
      <c r="K5921" s="471">
        <f>'Potential Projects'!E5922</f>
        <v>4.5949431305095683</v>
      </c>
      <c r="L5921" s="476">
        <f t="shared" si="651"/>
        <v>1257.8507980479565</v>
      </c>
      <c r="M5921" s="471">
        <f t="shared" si="654"/>
        <v>1292.0223607105002</v>
      </c>
      <c r="N5921" s="467">
        <f t="shared" si="652"/>
        <v>0</v>
      </c>
      <c r="O5921" s="475" t="str">
        <f t="shared" si="653"/>
        <v/>
      </c>
    </row>
    <row r="5922" spans="1:15" hidden="1">
      <c r="A5922" s="475">
        <f t="shared" si="648"/>
        <v>43709</v>
      </c>
      <c r="B5922" s="475">
        <v>43712</v>
      </c>
      <c r="C5922" s="467">
        <v>17</v>
      </c>
      <c r="D5922" s="467">
        <v>1364</v>
      </c>
      <c r="E5922" s="467">
        <v>3</v>
      </c>
      <c r="F5922" s="467">
        <v>18</v>
      </c>
      <c r="G5922" s="467">
        <f t="array" ref="G5922">MAX(IF($A$2:$A$8761=A5922,$D$2:$D$8761))</f>
        <v>1385</v>
      </c>
      <c r="H5922" s="467">
        <f t="shared" si="649"/>
        <v>0</v>
      </c>
      <c r="I5922" s="475" t="str">
        <f t="shared" si="650"/>
        <v/>
      </c>
      <c r="J5922" s="471">
        <f>'Potential Projects'!D5923</f>
        <v>40.448408048017605</v>
      </c>
      <c r="K5922" s="471">
        <f>'Potential Projects'!E5923</f>
        <v>15.303961083637928</v>
      </c>
      <c r="L5922" s="476">
        <f t="shared" si="651"/>
        <v>1287.2476308683445</v>
      </c>
      <c r="M5922" s="471">
        <f t="shared" si="654"/>
        <v>1292.0223607105002</v>
      </c>
      <c r="N5922" s="467">
        <f t="shared" si="652"/>
        <v>0</v>
      </c>
      <c r="O5922" s="475" t="str">
        <f t="shared" si="653"/>
        <v/>
      </c>
    </row>
    <row r="5923" spans="1:15" hidden="1">
      <c r="A5923" s="475">
        <f t="shared" si="648"/>
        <v>43709</v>
      </c>
      <c r="B5923" s="475">
        <v>43712</v>
      </c>
      <c r="C5923" s="467">
        <v>18</v>
      </c>
      <c r="D5923" s="467">
        <v>1385</v>
      </c>
      <c r="E5923" s="467">
        <v>1</v>
      </c>
      <c r="F5923" s="467">
        <v>16</v>
      </c>
      <c r="G5923" s="467">
        <f t="array" ref="G5923">MAX(IF($A$2:$A$8761=A5923,$D$2:$D$8761))</f>
        <v>1385</v>
      </c>
      <c r="H5923" s="467">
        <f t="shared" si="649"/>
        <v>1</v>
      </c>
      <c r="I5923" s="475">
        <f t="shared" si="650"/>
        <v>43712</v>
      </c>
      <c r="J5923" s="471">
        <f>'Potential Projects'!D5924</f>
        <v>59.676122245166418</v>
      </c>
      <c r="K5923" s="471">
        <f>'Potential Projects'!E5924</f>
        <v>16.564167652117824</v>
      </c>
      <c r="L5923" s="476">
        <f t="shared" si="651"/>
        <v>1291.7597101027156</v>
      </c>
      <c r="M5923" s="471">
        <f t="shared" si="654"/>
        <v>1292.0223607105002</v>
      </c>
      <c r="N5923" s="467">
        <f t="shared" si="652"/>
        <v>0</v>
      </c>
      <c r="O5923" s="475" t="str">
        <f t="shared" si="653"/>
        <v/>
      </c>
    </row>
    <row r="5924" spans="1:15" hidden="1">
      <c r="A5924" s="475">
        <f t="shared" si="648"/>
        <v>43709</v>
      </c>
      <c r="B5924" s="475">
        <v>43712</v>
      </c>
      <c r="C5924" s="467">
        <v>19</v>
      </c>
      <c r="D5924" s="467">
        <v>1354</v>
      </c>
      <c r="E5924" s="467">
        <v>0</v>
      </c>
      <c r="F5924" s="467">
        <v>3</v>
      </c>
      <c r="G5924" s="467">
        <f t="array" ref="G5924">MAX(IF($A$2:$A$8761=A5924,$D$2:$D$8761))</f>
        <v>1385</v>
      </c>
      <c r="H5924" s="467">
        <f t="shared" si="649"/>
        <v>0</v>
      </c>
      <c r="I5924" s="475" t="str">
        <f t="shared" si="650"/>
        <v/>
      </c>
      <c r="J5924" s="471">
        <f>'Potential Projects'!D5925</f>
        <v>87.972885065960853</v>
      </c>
      <c r="K5924" s="471">
        <f>'Potential Projects'!E5925</f>
        <v>31.974514889271124</v>
      </c>
      <c r="L5924" s="476">
        <f t="shared" si="651"/>
        <v>1231.052600044768</v>
      </c>
      <c r="M5924" s="471">
        <f t="shared" si="654"/>
        <v>1292.0223607105002</v>
      </c>
      <c r="N5924" s="467">
        <f t="shared" si="652"/>
        <v>0</v>
      </c>
      <c r="O5924" s="475" t="str">
        <f t="shared" si="653"/>
        <v/>
      </c>
    </row>
    <row r="5925" spans="1:15" hidden="1">
      <c r="A5925" s="475">
        <f t="shared" si="648"/>
        <v>43709</v>
      </c>
      <c r="B5925" s="475">
        <v>43712</v>
      </c>
      <c r="C5925" s="467">
        <v>20</v>
      </c>
      <c r="D5925" s="467">
        <v>1297</v>
      </c>
      <c r="E5925" s="467">
        <v>0</v>
      </c>
      <c r="F5925" s="467">
        <v>0</v>
      </c>
      <c r="G5925" s="467">
        <f t="array" ref="G5925">MAX(IF($A$2:$A$8761=A5925,$D$2:$D$8761))</f>
        <v>1385</v>
      </c>
      <c r="H5925" s="467">
        <f t="shared" si="649"/>
        <v>0</v>
      </c>
      <c r="I5925" s="475" t="str">
        <f t="shared" si="650"/>
        <v/>
      </c>
      <c r="J5925" s="471">
        <f>'Potential Projects'!D5926</f>
        <v>18.058037191067868</v>
      </c>
      <c r="K5925" s="471">
        <f>'Potential Projects'!E5926</f>
        <v>34.449557460761127</v>
      </c>
      <c r="L5925" s="476">
        <f t="shared" si="651"/>
        <v>1244.4924053481711</v>
      </c>
      <c r="M5925" s="471">
        <f t="shared" si="654"/>
        <v>1292.0223607105002</v>
      </c>
      <c r="N5925" s="467">
        <f t="shared" si="652"/>
        <v>0</v>
      </c>
      <c r="O5925" s="475" t="str">
        <f t="shared" si="653"/>
        <v/>
      </c>
    </row>
    <row r="5926" spans="1:15" hidden="1">
      <c r="A5926" s="475">
        <f t="shared" si="648"/>
        <v>43709</v>
      </c>
      <c r="B5926" s="475">
        <v>43712</v>
      </c>
      <c r="C5926" s="467">
        <v>21</v>
      </c>
      <c r="D5926" s="467">
        <v>1230</v>
      </c>
      <c r="E5926" s="467">
        <v>0</v>
      </c>
      <c r="F5926" s="467">
        <v>0</v>
      </c>
      <c r="G5926" s="467">
        <f t="array" ref="G5926">MAX(IF($A$2:$A$8761=A5926,$D$2:$D$8761))</f>
        <v>1385</v>
      </c>
      <c r="H5926" s="467">
        <f t="shared" si="649"/>
        <v>0</v>
      </c>
      <c r="I5926" s="475" t="str">
        <f t="shared" si="650"/>
        <v/>
      </c>
      <c r="J5926" s="471">
        <f>'Potential Projects'!D5927</f>
        <v>26.072956413975103</v>
      </c>
      <c r="K5926" s="471">
        <f>'Potential Projects'!E5927</f>
        <v>24.820046065362291</v>
      </c>
      <c r="L5926" s="476">
        <f t="shared" si="651"/>
        <v>1179.1069975206626</v>
      </c>
      <c r="M5926" s="471">
        <f t="shared" si="654"/>
        <v>1292.0223607105002</v>
      </c>
      <c r="N5926" s="467">
        <f t="shared" si="652"/>
        <v>0</v>
      </c>
      <c r="O5926" s="475" t="str">
        <f t="shared" si="653"/>
        <v/>
      </c>
    </row>
    <row r="5927" spans="1:15" hidden="1">
      <c r="A5927" s="475">
        <f t="shared" si="648"/>
        <v>43709</v>
      </c>
      <c r="B5927" s="475">
        <v>43712</v>
      </c>
      <c r="C5927" s="467">
        <v>22</v>
      </c>
      <c r="D5927" s="467">
        <v>1115</v>
      </c>
      <c r="E5927" s="467">
        <v>0</v>
      </c>
      <c r="F5927" s="467">
        <v>0</v>
      </c>
      <c r="G5927" s="467">
        <f t="array" ref="G5927">MAX(IF($A$2:$A$8761=A5927,$D$2:$D$8761))</f>
        <v>1385</v>
      </c>
      <c r="H5927" s="467">
        <f t="shared" si="649"/>
        <v>0</v>
      </c>
      <c r="I5927" s="475" t="str">
        <f t="shared" si="650"/>
        <v/>
      </c>
      <c r="J5927" s="471">
        <f>'Potential Projects'!D5928</f>
        <v>70.874075671152468</v>
      </c>
      <c r="K5927" s="471">
        <f>'Potential Projects'!E5928</f>
        <v>35.202083046656632</v>
      </c>
      <c r="L5927" s="476">
        <f t="shared" si="651"/>
        <v>1008.9238412821909</v>
      </c>
      <c r="M5927" s="471">
        <f t="shared" si="654"/>
        <v>1292.0223607105002</v>
      </c>
      <c r="N5927" s="467">
        <f t="shared" si="652"/>
        <v>0</v>
      </c>
      <c r="O5927" s="475" t="str">
        <f t="shared" si="653"/>
        <v/>
      </c>
    </row>
    <row r="5928" spans="1:15" hidden="1">
      <c r="A5928" s="475">
        <f t="shared" si="648"/>
        <v>43709</v>
      </c>
      <c r="B5928" s="475">
        <v>43712</v>
      </c>
      <c r="C5928" s="467">
        <v>23</v>
      </c>
      <c r="D5928" s="467">
        <v>994</v>
      </c>
      <c r="E5928" s="467">
        <v>0</v>
      </c>
      <c r="F5928" s="467">
        <v>0</v>
      </c>
      <c r="G5928" s="467">
        <f t="array" ref="G5928">MAX(IF($A$2:$A$8761=A5928,$D$2:$D$8761))</f>
        <v>1385</v>
      </c>
      <c r="H5928" s="467">
        <f t="shared" si="649"/>
        <v>0</v>
      </c>
      <c r="I5928" s="475" t="str">
        <f t="shared" si="650"/>
        <v/>
      </c>
      <c r="J5928" s="471">
        <f>'Potential Projects'!D5929</f>
        <v>63.873911349844931</v>
      </c>
      <c r="K5928" s="471">
        <f>'Potential Projects'!E5929</f>
        <v>70.103781659858086</v>
      </c>
      <c r="L5928" s="476">
        <f t="shared" si="651"/>
        <v>860.02230699029701</v>
      </c>
      <c r="M5928" s="471">
        <f t="shared" si="654"/>
        <v>1292.0223607105002</v>
      </c>
      <c r="N5928" s="467">
        <f t="shared" si="652"/>
        <v>0</v>
      </c>
      <c r="O5928" s="475" t="str">
        <f t="shared" si="653"/>
        <v/>
      </c>
    </row>
    <row r="5929" spans="1:15" hidden="1">
      <c r="A5929" s="475">
        <f t="shared" si="648"/>
        <v>43709</v>
      </c>
      <c r="B5929" s="475">
        <v>43712</v>
      </c>
      <c r="C5929" s="467">
        <v>24</v>
      </c>
      <c r="D5929" s="467">
        <v>906</v>
      </c>
      <c r="E5929" s="467">
        <v>0</v>
      </c>
      <c r="F5929" s="467">
        <v>0</v>
      </c>
      <c r="G5929" s="467">
        <f t="array" ref="G5929">MAX(IF($A$2:$A$8761=A5929,$D$2:$D$8761))</f>
        <v>1385</v>
      </c>
      <c r="H5929" s="467">
        <f t="shared" si="649"/>
        <v>0</v>
      </c>
      <c r="I5929" s="475" t="str">
        <f t="shared" si="650"/>
        <v/>
      </c>
      <c r="J5929" s="471">
        <f>'Potential Projects'!D5930</f>
        <v>75.503907485260555</v>
      </c>
      <c r="K5929" s="471">
        <f>'Potential Projects'!E5930</f>
        <v>65.587845893356274</v>
      </c>
      <c r="L5929" s="476">
        <f t="shared" si="651"/>
        <v>764.90824662138311</v>
      </c>
      <c r="M5929" s="471">
        <f t="shared" si="654"/>
        <v>1292.0223607105002</v>
      </c>
      <c r="N5929" s="467">
        <f t="shared" si="652"/>
        <v>0</v>
      </c>
      <c r="O5929" s="475" t="str">
        <f t="shared" si="653"/>
        <v/>
      </c>
    </row>
    <row r="5930" spans="1:15" hidden="1">
      <c r="A5930" s="475">
        <f t="shared" si="648"/>
        <v>43709</v>
      </c>
      <c r="B5930" s="475">
        <v>43713</v>
      </c>
      <c r="C5930" s="467">
        <v>1</v>
      </c>
      <c r="D5930" s="467">
        <v>844</v>
      </c>
      <c r="E5930" s="467">
        <v>0</v>
      </c>
      <c r="F5930" s="467">
        <v>0</v>
      </c>
      <c r="G5930" s="467">
        <f t="array" ref="G5930">MAX(IF($A$2:$A$8761=A5930,$D$2:$D$8761))</f>
        <v>1385</v>
      </c>
      <c r="H5930" s="467">
        <f t="shared" si="649"/>
        <v>0</v>
      </c>
      <c r="I5930" s="475" t="str">
        <f t="shared" si="650"/>
        <v/>
      </c>
      <c r="J5930" s="471">
        <f>'Potential Projects'!D5931</f>
        <v>60.855606276136236</v>
      </c>
      <c r="K5930" s="471">
        <f>'Potential Projects'!E5931</f>
        <v>70.919669587185552</v>
      </c>
      <c r="L5930" s="476">
        <f t="shared" si="651"/>
        <v>712.22472413667822</v>
      </c>
      <c r="M5930" s="471">
        <f t="shared" si="654"/>
        <v>1292.0223607105002</v>
      </c>
      <c r="N5930" s="467">
        <f t="shared" si="652"/>
        <v>0</v>
      </c>
      <c r="O5930" s="475" t="str">
        <f t="shared" si="653"/>
        <v/>
      </c>
    </row>
    <row r="5931" spans="1:15" hidden="1">
      <c r="A5931" s="475">
        <f t="shared" si="648"/>
        <v>43709</v>
      </c>
      <c r="B5931" s="475">
        <v>43713</v>
      </c>
      <c r="C5931" s="467">
        <v>2</v>
      </c>
      <c r="D5931" s="467">
        <v>794</v>
      </c>
      <c r="E5931" s="467">
        <v>0</v>
      </c>
      <c r="F5931" s="467">
        <v>0</v>
      </c>
      <c r="G5931" s="467">
        <f t="array" ref="G5931">MAX(IF($A$2:$A$8761=A5931,$D$2:$D$8761))</f>
        <v>1385</v>
      </c>
      <c r="H5931" s="467">
        <f t="shared" si="649"/>
        <v>0</v>
      </c>
      <c r="I5931" s="475" t="str">
        <f t="shared" si="650"/>
        <v/>
      </c>
      <c r="J5931" s="471">
        <f>'Potential Projects'!D5932</f>
        <v>54.86321045646558</v>
      </c>
      <c r="K5931" s="471">
        <f>'Potential Projects'!E5932</f>
        <v>74.230156364222736</v>
      </c>
      <c r="L5931" s="476">
        <f t="shared" si="651"/>
        <v>664.90663317931171</v>
      </c>
      <c r="M5931" s="471">
        <f t="shared" si="654"/>
        <v>1292.0223607105002</v>
      </c>
      <c r="N5931" s="467">
        <f t="shared" si="652"/>
        <v>0</v>
      </c>
      <c r="O5931" s="475" t="str">
        <f t="shared" si="653"/>
        <v/>
      </c>
    </row>
    <row r="5932" spans="1:15" hidden="1">
      <c r="A5932" s="475">
        <f t="shared" si="648"/>
        <v>43709</v>
      </c>
      <c r="B5932" s="475">
        <v>43713</v>
      </c>
      <c r="C5932" s="467">
        <v>3</v>
      </c>
      <c r="D5932" s="467">
        <v>783</v>
      </c>
      <c r="E5932" s="467">
        <v>7</v>
      </c>
      <c r="F5932" s="467">
        <v>0</v>
      </c>
      <c r="G5932" s="467">
        <f t="array" ref="G5932">MAX(IF($A$2:$A$8761=A5932,$D$2:$D$8761))</f>
        <v>1385</v>
      </c>
      <c r="H5932" s="467">
        <f t="shared" si="649"/>
        <v>0</v>
      </c>
      <c r="I5932" s="475" t="str">
        <f t="shared" si="650"/>
        <v/>
      </c>
      <c r="J5932" s="471">
        <f>'Potential Projects'!D5933</f>
        <v>24.691233518066575</v>
      </c>
      <c r="K5932" s="471">
        <f>'Potential Projects'!E5933</f>
        <v>66.527329499032462</v>
      </c>
      <c r="L5932" s="476">
        <f t="shared" si="651"/>
        <v>684.78143698290091</v>
      </c>
      <c r="M5932" s="471">
        <f t="shared" si="654"/>
        <v>1292.0223607105002</v>
      </c>
      <c r="N5932" s="467">
        <f t="shared" si="652"/>
        <v>0</v>
      </c>
      <c r="O5932" s="475" t="str">
        <f t="shared" si="653"/>
        <v/>
      </c>
    </row>
    <row r="5933" spans="1:15" hidden="1">
      <c r="A5933" s="475">
        <f t="shared" si="648"/>
        <v>43709</v>
      </c>
      <c r="B5933" s="475">
        <v>43713</v>
      </c>
      <c r="C5933" s="467">
        <v>4</v>
      </c>
      <c r="D5933" s="467">
        <v>765</v>
      </c>
      <c r="E5933" s="467">
        <v>14</v>
      </c>
      <c r="F5933" s="467">
        <v>0</v>
      </c>
      <c r="G5933" s="467">
        <f t="array" ref="G5933">MAX(IF($A$2:$A$8761=A5933,$D$2:$D$8761))</f>
        <v>1385</v>
      </c>
      <c r="H5933" s="467">
        <f t="shared" si="649"/>
        <v>0</v>
      </c>
      <c r="I5933" s="475" t="str">
        <f t="shared" si="650"/>
        <v/>
      </c>
      <c r="J5933" s="471">
        <f>'Potential Projects'!D5934</f>
        <v>56.86812097380534</v>
      </c>
      <c r="K5933" s="471">
        <f>'Potential Projects'!E5934</f>
        <v>49.410110298860467</v>
      </c>
      <c r="L5933" s="476">
        <f t="shared" si="651"/>
        <v>644.72176872733417</v>
      </c>
      <c r="M5933" s="471">
        <f t="shared" si="654"/>
        <v>1292.0223607105002</v>
      </c>
      <c r="N5933" s="467">
        <f t="shared" si="652"/>
        <v>0</v>
      </c>
      <c r="O5933" s="475" t="str">
        <f t="shared" si="653"/>
        <v/>
      </c>
    </row>
    <row r="5934" spans="1:15" hidden="1">
      <c r="A5934" s="475">
        <f t="shared" si="648"/>
        <v>43709</v>
      </c>
      <c r="B5934" s="475">
        <v>43713</v>
      </c>
      <c r="C5934" s="467">
        <v>5</v>
      </c>
      <c r="D5934" s="467">
        <v>794</v>
      </c>
      <c r="E5934" s="467">
        <v>14</v>
      </c>
      <c r="F5934" s="467">
        <v>0</v>
      </c>
      <c r="G5934" s="467">
        <f t="array" ref="G5934">MAX(IF($A$2:$A$8761=A5934,$D$2:$D$8761))</f>
        <v>1385</v>
      </c>
      <c r="H5934" s="467">
        <f t="shared" si="649"/>
        <v>0</v>
      </c>
      <c r="I5934" s="475" t="str">
        <f t="shared" si="650"/>
        <v/>
      </c>
      <c r="J5934" s="471">
        <f>'Potential Projects'!D5935</f>
        <v>122.95928360455659</v>
      </c>
      <c r="K5934" s="471">
        <f>'Potential Projects'!E5935</f>
        <v>14.373082240378414</v>
      </c>
      <c r="L5934" s="476">
        <f t="shared" si="651"/>
        <v>642.667634155065</v>
      </c>
      <c r="M5934" s="471">
        <f t="shared" si="654"/>
        <v>1292.0223607105002</v>
      </c>
      <c r="N5934" s="467">
        <f t="shared" si="652"/>
        <v>0</v>
      </c>
      <c r="O5934" s="475" t="str">
        <f t="shared" si="653"/>
        <v/>
      </c>
    </row>
    <row r="5935" spans="1:15" hidden="1">
      <c r="A5935" s="475">
        <f t="shared" si="648"/>
        <v>43709</v>
      </c>
      <c r="B5935" s="475">
        <v>43713</v>
      </c>
      <c r="C5935" s="467">
        <v>6</v>
      </c>
      <c r="D5935" s="467">
        <v>866</v>
      </c>
      <c r="E5935" s="467">
        <v>15</v>
      </c>
      <c r="F5935" s="467">
        <v>0</v>
      </c>
      <c r="G5935" s="467">
        <f t="array" ref="G5935">MAX(IF($A$2:$A$8761=A5935,$D$2:$D$8761))</f>
        <v>1385</v>
      </c>
      <c r="H5935" s="467">
        <f t="shared" si="649"/>
        <v>0</v>
      </c>
      <c r="I5935" s="475" t="str">
        <f t="shared" si="650"/>
        <v/>
      </c>
      <c r="J5935" s="471">
        <f>'Potential Projects'!D5936</f>
        <v>124.16450132777918</v>
      </c>
      <c r="K5935" s="471">
        <f>'Potential Projects'!E5936</f>
        <v>8.6352702107073736</v>
      </c>
      <c r="L5935" s="476">
        <f t="shared" si="651"/>
        <v>718.20022846151346</v>
      </c>
      <c r="M5935" s="471">
        <f t="shared" si="654"/>
        <v>1292.0223607105002</v>
      </c>
      <c r="N5935" s="467">
        <f t="shared" si="652"/>
        <v>0</v>
      </c>
      <c r="O5935" s="475" t="str">
        <f t="shared" si="653"/>
        <v/>
      </c>
    </row>
    <row r="5936" spans="1:15" hidden="1">
      <c r="A5936" s="475">
        <f t="shared" si="648"/>
        <v>43709</v>
      </c>
      <c r="B5936" s="475">
        <v>43713</v>
      </c>
      <c r="C5936" s="467">
        <v>7</v>
      </c>
      <c r="D5936" s="467">
        <v>952</v>
      </c>
      <c r="E5936" s="467">
        <v>17</v>
      </c>
      <c r="F5936" s="467">
        <v>1</v>
      </c>
      <c r="G5936" s="467">
        <f t="array" ref="G5936">MAX(IF($A$2:$A$8761=A5936,$D$2:$D$8761))</f>
        <v>1385</v>
      </c>
      <c r="H5936" s="467">
        <f t="shared" si="649"/>
        <v>0</v>
      </c>
      <c r="I5936" s="475" t="str">
        <f t="shared" si="650"/>
        <v/>
      </c>
      <c r="J5936" s="471">
        <f>'Potential Projects'!D5937</f>
        <v>130.42847782428379</v>
      </c>
      <c r="K5936" s="471">
        <f>'Potential Projects'!E5937</f>
        <v>2.4891230918082132</v>
      </c>
      <c r="L5936" s="476">
        <f t="shared" si="651"/>
        <v>801.08239908390794</v>
      </c>
      <c r="M5936" s="471">
        <f t="shared" si="654"/>
        <v>1292.0223607105002</v>
      </c>
      <c r="N5936" s="467">
        <f t="shared" si="652"/>
        <v>0</v>
      </c>
      <c r="O5936" s="475" t="str">
        <f t="shared" si="653"/>
        <v/>
      </c>
    </row>
    <row r="5937" spans="1:15" hidden="1">
      <c r="A5937" s="475">
        <f t="shared" si="648"/>
        <v>43709</v>
      </c>
      <c r="B5937" s="475">
        <v>43713</v>
      </c>
      <c r="C5937" s="467">
        <v>8</v>
      </c>
      <c r="D5937" s="467">
        <v>1043</v>
      </c>
      <c r="E5937" s="467">
        <v>14</v>
      </c>
      <c r="F5937" s="467">
        <v>11</v>
      </c>
      <c r="G5937" s="467">
        <f t="array" ref="G5937">MAX(IF($A$2:$A$8761=A5937,$D$2:$D$8761))</f>
        <v>1385</v>
      </c>
      <c r="H5937" s="467">
        <f t="shared" si="649"/>
        <v>0</v>
      </c>
      <c r="I5937" s="475" t="str">
        <f t="shared" si="650"/>
        <v/>
      </c>
      <c r="J5937" s="471">
        <f>'Potential Projects'!D5938</f>
        <v>56.169293016825506</v>
      </c>
      <c r="K5937" s="471">
        <f>'Potential Projects'!E5938</f>
        <v>0.55070479466781341</v>
      </c>
      <c r="L5937" s="476">
        <f t="shared" si="651"/>
        <v>961.28000218850673</v>
      </c>
      <c r="M5937" s="471">
        <f t="shared" si="654"/>
        <v>1292.0223607105002</v>
      </c>
      <c r="N5937" s="467">
        <f t="shared" si="652"/>
        <v>0</v>
      </c>
      <c r="O5937" s="475" t="str">
        <f t="shared" si="653"/>
        <v/>
      </c>
    </row>
    <row r="5938" spans="1:15" hidden="1">
      <c r="A5938" s="475">
        <f t="shared" si="648"/>
        <v>43709</v>
      </c>
      <c r="B5938" s="475">
        <v>43713</v>
      </c>
      <c r="C5938" s="467">
        <v>9</v>
      </c>
      <c r="D5938" s="467">
        <v>1058</v>
      </c>
      <c r="E5938" s="467">
        <v>23</v>
      </c>
      <c r="F5938" s="467">
        <v>18</v>
      </c>
      <c r="G5938" s="467">
        <f t="array" ref="G5938">MAX(IF($A$2:$A$8761=A5938,$D$2:$D$8761))</f>
        <v>1385</v>
      </c>
      <c r="H5938" s="467">
        <f t="shared" si="649"/>
        <v>0</v>
      </c>
      <c r="I5938" s="475" t="str">
        <f t="shared" si="650"/>
        <v/>
      </c>
      <c r="J5938" s="471">
        <f>'Potential Projects'!D5939</f>
        <v>51.319129708309347</v>
      </c>
      <c r="K5938" s="471">
        <f>'Potential Projects'!E5939</f>
        <v>0.13689394753816383</v>
      </c>
      <c r="L5938" s="476">
        <f t="shared" si="651"/>
        <v>965.5439763441525</v>
      </c>
      <c r="M5938" s="471">
        <f t="shared" si="654"/>
        <v>1292.0223607105002</v>
      </c>
      <c r="N5938" s="467">
        <f t="shared" si="652"/>
        <v>0</v>
      </c>
      <c r="O5938" s="475" t="str">
        <f t="shared" si="653"/>
        <v/>
      </c>
    </row>
    <row r="5939" spans="1:15" hidden="1">
      <c r="A5939" s="475">
        <f t="shared" si="648"/>
        <v>43709</v>
      </c>
      <c r="B5939" s="475">
        <v>43713</v>
      </c>
      <c r="C5939" s="467">
        <v>10</v>
      </c>
      <c r="D5939" s="467">
        <v>1083</v>
      </c>
      <c r="E5939" s="467">
        <v>14</v>
      </c>
      <c r="F5939" s="467">
        <v>18</v>
      </c>
      <c r="G5939" s="467">
        <f t="array" ref="G5939">MAX(IF($A$2:$A$8761=A5939,$D$2:$D$8761))</f>
        <v>1385</v>
      </c>
      <c r="H5939" s="467">
        <f t="shared" si="649"/>
        <v>0</v>
      </c>
      <c r="I5939" s="475" t="str">
        <f t="shared" si="650"/>
        <v/>
      </c>
      <c r="J5939" s="471">
        <f>'Potential Projects'!D5940</f>
        <v>67.254879813640471</v>
      </c>
      <c r="K5939" s="471">
        <f>'Potential Projects'!E5940</f>
        <v>1.9650148355192432</v>
      </c>
      <c r="L5939" s="476">
        <f t="shared" si="651"/>
        <v>981.78010535084024</v>
      </c>
      <c r="M5939" s="471">
        <f t="shared" si="654"/>
        <v>1292.0223607105002</v>
      </c>
      <c r="N5939" s="467">
        <f t="shared" si="652"/>
        <v>0</v>
      </c>
      <c r="O5939" s="475" t="str">
        <f t="shared" si="653"/>
        <v/>
      </c>
    </row>
    <row r="5940" spans="1:15" hidden="1">
      <c r="A5940" s="475">
        <f t="shared" si="648"/>
        <v>43709</v>
      </c>
      <c r="B5940" s="475">
        <v>43713</v>
      </c>
      <c r="C5940" s="467">
        <v>11</v>
      </c>
      <c r="D5940" s="467">
        <v>1101</v>
      </c>
      <c r="E5940" s="467">
        <v>5</v>
      </c>
      <c r="F5940" s="467">
        <v>18</v>
      </c>
      <c r="G5940" s="467">
        <f t="array" ref="G5940">MAX(IF($A$2:$A$8761=A5940,$D$2:$D$8761))</f>
        <v>1385</v>
      </c>
      <c r="H5940" s="467">
        <f t="shared" si="649"/>
        <v>0</v>
      </c>
      <c r="I5940" s="475" t="str">
        <f t="shared" si="650"/>
        <v/>
      </c>
      <c r="J5940" s="471">
        <f>'Potential Projects'!D5941</f>
        <v>57.788570546918081</v>
      </c>
      <c r="K5940" s="471">
        <f>'Potential Projects'!E5941</f>
        <v>4.6356201892066222</v>
      </c>
      <c r="L5940" s="476">
        <f t="shared" si="651"/>
        <v>1015.5758092638753</v>
      </c>
      <c r="M5940" s="471">
        <f t="shared" si="654"/>
        <v>1292.0223607105002</v>
      </c>
      <c r="N5940" s="467">
        <f t="shared" si="652"/>
        <v>0</v>
      </c>
      <c r="O5940" s="475" t="str">
        <f t="shared" si="653"/>
        <v/>
      </c>
    </row>
    <row r="5941" spans="1:15" hidden="1">
      <c r="A5941" s="475">
        <f t="shared" si="648"/>
        <v>43709</v>
      </c>
      <c r="B5941" s="475">
        <v>43713</v>
      </c>
      <c r="C5941" s="467">
        <v>12</v>
      </c>
      <c r="D5941" s="467">
        <v>1163</v>
      </c>
      <c r="E5941" s="467">
        <v>0</v>
      </c>
      <c r="F5941" s="467">
        <v>16</v>
      </c>
      <c r="G5941" s="467">
        <f t="array" ref="G5941">MAX(IF($A$2:$A$8761=A5941,$D$2:$D$8761))</f>
        <v>1385</v>
      </c>
      <c r="H5941" s="467">
        <f t="shared" si="649"/>
        <v>0</v>
      </c>
      <c r="I5941" s="475" t="str">
        <f t="shared" si="650"/>
        <v/>
      </c>
      <c r="J5941" s="471">
        <f>'Potential Projects'!D5942</f>
        <v>60.597147061585567</v>
      </c>
      <c r="K5941" s="471">
        <f>'Potential Projects'!E5942</f>
        <v>3.8776188454095895</v>
      </c>
      <c r="L5941" s="476">
        <f t="shared" si="651"/>
        <v>1082.5252340930049</v>
      </c>
      <c r="M5941" s="471">
        <f t="shared" si="654"/>
        <v>1292.0223607105002</v>
      </c>
      <c r="N5941" s="467">
        <f t="shared" si="652"/>
        <v>0</v>
      </c>
      <c r="O5941" s="475" t="str">
        <f t="shared" si="653"/>
        <v/>
      </c>
    </row>
    <row r="5942" spans="1:15" hidden="1">
      <c r="A5942" s="475">
        <f t="shared" si="648"/>
        <v>43709</v>
      </c>
      <c r="B5942" s="475">
        <v>43713</v>
      </c>
      <c r="C5942" s="467">
        <v>13</v>
      </c>
      <c r="D5942" s="467">
        <v>1208</v>
      </c>
      <c r="E5942" s="467">
        <v>1</v>
      </c>
      <c r="F5942" s="467">
        <v>12</v>
      </c>
      <c r="G5942" s="467">
        <f t="array" ref="G5942">MAX(IF($A$2:$A$8761=A5942,$D$2:$D$8761))</f>
        <v>1385</v>
      </c>
      <c r="H5942" s="467">
        <f t="shared" si="649"/>
        <v>0</v>
      </c>
      <c r="I5942" s="475" t="str">
        <f t="shared" si="650"/>
        <v/>
      </c>
      <c r="J5942" s="471">
        <f>'Potential Projects'!D5943</f>
        <v>52.048065684227552</v>
      </c>
      <c r="K5942" s="471">
        <f>'Potential Projects'!E5943</f>
        <v>3.200971619006665</v>
      </c>
      <c r="L5942" s="476">
        <f t="shared" si="651"/>
        <v>1139.7509626967658</v>
      </c>
      <c r="M5942" s="471">
        <f t="shared" si="654"/>
        <v>1292.0223607105002</v>
      </c>
      <c r="N5942" s="467">
        <f t="shared" si="652"/>
        <v>0</v>
      </c>
      <c r="O5942" s="475" t="str">
        <f t="shared" si="653"/>
        <v/>
      </c>
    </row>
    <row r="5943" spans="1:15" hidden="1">
      <c r="A5943" s="475">
        <f t="shared" si="648"/>
        <v>43709</v>
      </c>
      <c r="B5943" s="475">
        <v>43713</v>
      </c>
      <c r="C5943" s="467">
        <v>14</v>
      </c>
      <c r="D5943" s="467">
        <v>1258</v>
      </c>
      <c r="E5943" s="467">
        <v>0</v>
      </c>
      <c r="F5943" s="467">
        <v>8</v>
      </c>
      <c r="G5943" s="467">
        <f t="array" ref="G5943">MAX(IF($A$2:$A$8761=A5943,$D$2:$D$8761))</f>
        <v>1385</v>
      </c>
      <c r="H5943" s="467">
        <f t="shared" si="649"/>
        <v>0</v>
      </c>
      <c r="I5943" s="475" t="str">
        <f t="shared" si="650"/>
        <v/>
      </c>
      <c r="J5943" s="471">
        <f>'Potential Projects'!D5944</f>
        <v>49.943506563101749</v>
      </c>
      <c r="K5943" s="471">
        <f>'Potential Projects'!E5944</f>
        <v>7.5878359492582241</v>
      </c>
      <c r="L5943" s="476">
        <f t="shared" si="651"/>
        <v>1192.46865748764</v>
      </c>
      <c r="M5943" s="471">
        <f t="shared" si="654"/>
        <v>1292.0223607105002</v>
      </c>
      <c r="N5943" s="467">
        <f t="shared" si="652"/>
        <v>0</v>
      </c>
      <c r="O5943" s="475" t="str">
        <f t="shared" si="653"/>
        <v/>
      </c>
    </row>
    <row r="5944" spans="1:15" hidden="1">
      <c r="A5944" s="475">
        <f t="shared" si="648"/>
        <v>43709</v>
      </c>
      <c r="B5944" s="475">
        <v>43713</v>
      </c>
      <c r="C5944" s="467">
        <v>15</v>
      </c>
      <c r="D5944" s="467">
        <v>1304</v>
      </c>
      <c r="E5944" s="467">
        <v>2</v>
      </c>
      <c r="F5944" s="467">
        <v>18</v>
      </c>
      <c r="G5944" s="467">
        <f t="array" ref="G5944">MAX(IF($A$2:$A$8761=A5944,$D$2:$D$8761))</f>
        <v>1385</v>
      </c>
      <c r="H5944" s="467">
        <f t="shared" si="649"/>
        <v>0</v>
      </c>
      <c r="I5944" s="475" t="str">
        <f t="shared" si="650"/>
        <v/>
      </c>
      <c r="J5944" s="471">
        <f>'Potential Projects'!D5945</f>
        <v>44.865682344742915</v>
      </c>
      <c r="K5944" s="471">
        <f>'Potential Projects'!E5945</f>
        <v>2.6416620619221676</v>
      </c>
      <c r="L5944" s="476">
        <f t="shared" si="651"/>
        <v>1236.4926555933348</v>
      </c>
      <c r="M5944" s="471">
        <f t="shared" si="654"/>
        <v>1292.0223607105002</v>
      </c>
      <c r="N5944" s="467">
        <f t="shared" si="652"/>
        <v>0</v>
      </c>
      <c r="O5944" s="475" t="str">
        <f t="shared" si="653"/>
        <v/>
      </c>
    </row>
    <row r="5945" spans="1:15" hidden="1">
      <c r="A5945" s="475">
        <f t="shared" si="648"/>
        <v>43709</v>
      </c>
      <c r="B5945" s="475">
        <v>43713</v>
      </c>
      <c r="C5945" s="467">
        <v>16</v>
      </c>
      <c r="D5945" s="467">
        <v>1303</v>
      </c>
      <c r="E5945" s="467">
        <v>18</v>
      </c>
      <c r="F5945" s="467">
        <v>17</v>
      </c>
      <c r="G5945" s="467">
        <f t="array" ref="G5945">MAX(IF($A$2:$A$8761=A5945,$D$2:$D$8761))</f>
        <v>1385</v>
      </c>
      <c r="H5945" s="467">
        <f t="shared" si="649"/>
        <v>0</v>
      </c>
      <c r="I5945" s="475" t="str">
        <f t="shared" si="650"/>
        <v/>
      </c>
      <c r="J5945" s="471">
        <f>'Potential Projects'!D5946</f>
        <v>36.07648551726713</v>
      </c>
      <c r="K5945" s="471">
        <f>'Potential Projects'!E5946</f>
        <v>26.309452214577515</v>
      </c>
      <c r="L5945" s="476">
        <f t="shared" si="651"/>
        <v>1205.6140622681553</v>
      </c>
      <c r="M5945" s="471">
        <f t="shared" si="654"/>
        <v>1292.0223607105002</v>
      </c>
      <c r="N5945" s="467">
        <f t="shared" si="652"/>
        <v>0</v>
      </c>
      <c r="O5945" s="475" t="str">
        <f t="shared" si="653"/>
        <v/>
      </c>
    </row>
    <row r="5946" spans="1:15" hidden="1">
      <c r="A5946" s="475">
        <f t="shared" si="648"/>
        <v>43709</v>
      </c>
      <c r="B5946" s="475">
        <v>43713</v>
      </c>
      <c r="C5946" s="467">
        <v>17</v>
      </c>
      <c r="D5946" s="467">
        <v>1295</v>
      </c>
      <c r="E5946" s="467">
        <v>18</v>
      </c>
      <c r="F5946" s="467">
        <v>18</v>
      </c>
      <c r="G5946" s="467">
        <f t="array" ref="G5946">MAX(IF($A$2:$A$8761=A5946,$D$2:$D$8761))</f>
        <v>1385</v>
      </c>
      <c r="H5946" s="467">
        <f t="shared" si="649"/>
        <v>0</v>
      </c>
      <c r="I5946" s="475" t="str">
        <f t="shared" si="650"/>
        <v/>
      </c>
      <c r="J5946" s="471">
        <f>'Potential Projects'!D5947</f>
        <v>34.660770366443515</v>
      </c>
      <c r="K5946" s="471">
        <f>'Potential Projects'!E5947</f>
        <v>82.95538545474092</v>
      </c>
      <c r="L5946" s="476">
        <f t="shared" si="651"/>
        <v>1141.3838441788155</v>
      </c>
      <c r="M5946" s="471">
        <f t="shared" si="654"/>
        <v>1292.0223607105002</v>
      </c>
      <c r="N5946" s="467">
        <f t="shared" si="652"/>
        <v>0</v>
      </c>
      <c r="O5946" s="475" t="str">
        <f t="shared" si="653"/>
        <v/>
      </c>
    </row>
    <row r="5947" spans="1:15" hidden="1">
      <c r="A5947" s="475">
        <f t="shared" si="648"/>
        <v>43709</v>
      </c>
      <c r="B5947" s="475">
        <v>43713</v>
      </c>
      <c r="C5947" s="467">
        <v>18</v>
      </c>
      <c r="D5947" s="467">
        <v>1317</v>
      </c>
      <c r="E5947" s="467">
        <v>9</v>
      </c>
      <c r="F5947" s="467">
        <v>9</v>
      </c>
      <c r="G5947" s="467">
        <f t="array" ref="G5947">MAX(IF($A$2:$A$8761=A5947,$D$2:$D$8761))</f>
        <v>1385</v>
      </c>
      <c r="H5947" s="467">
        <f t="shared" si="649"/>
        <v>0</v>
      </c>
      <c r="I5947" s="475" t="str">
        <f t="shared" si="650"/>
        <v/>
      </c>
      <c r="J5947" s="471">
        <f>'Potential Projects'!D5948</f>
        <v>26.289896588240275</v>
      </c>
      <c r="K5947" s="471">
        <f>'Potential Projects'!E5948</f>
        <v>91.104877714470007</v>
      </c>
      <c r="L5947" s="476">
        <f t="shared" si="651"/>
        <v>1181.6052256972898</v>
      </c>
      <c r="M5947" s="471">
        <f t="shared" si="654"/>
        <v>1292.0223607105002</v>
      </c>
      <c r="N5947" s="467">
        <f t="shared" si="652"/>
        <v>0</v>
      </c>
      <c r="O5947" s="475" t="str">
        <f t="shared" si="653"/>
        <v/>
      </c>
    </row>
    <row r="5948" spans="1:15" hidden="1">
      <c r="A5948" s="475">
        <f t="shared" si="648"/>
        <v>43709</v>
      </c>
      <c r="B5948" s="475">
        <v>43713</v>
      </c>
      <c r="C5948" s="467">
        <v>19</v>
      </c>
      <c r="D5948" s="467">
        <v>1299</v>
      </c>
      <c r="E5948" s="467">
        <v>9</v>
      </c>
      <c r="F5948" s="467">
        <v>2</v>
      </c>
      <c r="G5948" s="467">
        <f t="array" ref="G5948">MAX(IF($A$2:$A$8761=A5948,$D$2:$D$8761))</f>
        <v>1385</v>
      </c>
      <c r="H5948" s="467">
        <f t="shared" si="649"/>
        <v>0</v>
      </c>
      <c r="I5948" s="475" t="str">
        <f t="shared" si="650"/>
        <v/>
      </c>
      <c r="J5948" s="471">
        <f>'Potential Projects'!D5949</f>
        <v>18.510711091095562</v>
      </c>
      <c r="K5948" s="471">
        <f>'Potential Projects'!E5949</f>
        <v>80.833138142334988</v>
      </c>
      <c r="L5948" s="476">
        <f t="shared" si="651"/>
        <v>1188.6561507665695</v>
      </c>
      <c r="M5948" s="471">
        <f t="shared" si="654"/>
        <v>1292.0223607105002</v>
      </c>
      <c r="N5948" s="467">
        <f t="shared" si="652"/>
        <v>0</v>
      </c>
      <c r="O5948" s="475" t="str">
        <f t="shared" si="653"/>
        <v/>
      </c>
    </row>
    <row r="5949" spans="1:15" hidden="1">
      <c r="A5949" s="475">
        <f t="shared" si="648"/>
        <v>43709</v>
      </c>
      <c r="B5949" s="475">
        <v>43713</v>
      </c>
      <c r="C5949" s="467">
        <v>20</v>
      </c>
      <c r="D5949" s="467">
        <v>1266</v>
      </c>
      <c r="E5949" s="467">
        <v>21</v>
      </c>
      <c r="F5949" s="467">
        <v>0</v>
      </c>
      <c r="G5949" s="467">
        <f t="array" ref="G5949">MAX(IF($A$2:$A$8761=A5949,$D$2:$D$8761))</f>
        <v>1385</v>
      </c>
      <c r="H5949" s="467">
        <f t="shared" si="649"/>
        <v>0</v>
      </c>
      <c r="I5949" s="475" t="str">
        <f t="shared" si="650"/>
        <v/>
      </c>
      <c r="J5949" s="471">
        <f>'Potential Projects'!D5950</f>
        <v>21.678363868713454</v>
      </c>
      <c r="K5949" s="471">
        <f>'Potential Projects'!E5950</f>
        <v>51.547220382713391</v>
      </c>
      <c r="L5949" s="476">
        <f t="shared" si="651"/>
        <v>1171.7744157485731</v>
      </c>
      <c r="M5949" s="471">
        <f t="shared" si="654"/>
        <v>1292.0223607105002</v>
      </c>
      <c r="N5949" s="467">
        <f t="shared" si="652"/>
        <v>0</v>
      </c>
      <c r="O5949" s="475" t="str">
        <f t="shared" si="653"/>
        <v/>
      </c>
    </row>
    <row r="5950" spans="1:15" hidden="1">
      <c r="A5950" s="475">
        <f t="shared" si="648"/>
        <v>43709</v>
      </c>
      <c r="B5950" s="475">
        <v>43713</v>
      </c>
      <c r="C5950" s="467">
        <v>21</v>
      </c>
      <c r="D5950" s="467">
        <v>1210</v>
      </c>
      <c r="E5950" s="467">
        <v>16</v>
      </c>
      <c r="F5950" s="467">
        <v>0</v>
      </c>
      <c r="G5950" s="467">
        <f t="array" ref="G5950">MAX(IF($A$2:$A$8761=A5950,$D$2:$D$8761))</f>
        <v>1385</v>
      </c>
      <c r="H5950" s="467">
        <f t="shared" si="649"/>
        <v>0</v>
      </c>
      <c r="I5950" s="475" t="str">
        <f t="shared" si="650"/>
        <v/>
      </c>
      <c r="J5950" s="471">
        <f>'Potential Projects'!D5951</f>
        <v>34.393789711785125</v>
      </c>
      <c r="K5950" s="471">
        <f>'Potential Projects'!E5951</f>
        <v>66.633715652547835</v>
      </c>
      <c r="L5950" s="476">
        <f t="shared" si="651"/>
        <v>1092.9724946356671</v>
      </c>
      <c r="M5950" s="471">
        <f t="shared" si="654"/>
        <v>1292.0223607105002</v>
      </c>
      <c r="N5950" s="467">
        <f t="shared" si="652"/>
        <v>0</v>
      </c>
      <c r="O5950" s="475" t="str">
        <f t="shared" si="653"/>
        <v/>
      </c>
    </row>
    <row r="5951" spans="1:15" hidden="1">
      <c r="A5951" s="475">
        <f t="shared" si="648"/>
        <v>43709</v>
      </c>
      <c r="B5951" s="475">
        <v>43713</v>
      </c>
      <c r="C5951" s="467">
        <v>22</v>
      </c>
      <c r="D5951" s="467">
        <v>1109</v>
      </c>
      <c r="E5951" s="467">
        <v>11</v>
      </c>
      <c r="F5951" s="467">
        <v>0</v>
      </c>
      <c r="G5951" s="467">
        <f t="array" ref="G5951">MAX(IF($A$2:$A$8761=A5951,$D$2:$D$8761))</f>
        <v>1385</v>
      </c>
      <c r="H5951" s="467">
        <f t="shared" si="649"/>
        <v>0</v>
      </c>
      <c r="I5951" s="475" t="str">
        <f t="shared" si="650"/>
        <v/>
      </c>
      <c r="J5951" s="471">
        <f>'Potential Projects'!D5952</f>
        <v>47.38879675176377</v>
      </c>
      <c r="K5951" s="471">
        <f>'Potential Projects'!E5952</f>
        <v>99.289571274994628</v>
      </c>
      <c r="L5951" s="476">
        <f t="shared" si="651"/>
        <v>951.32163197324167</v>
      </c>
      <c r="M5951" s="471">
        <f t="shared" si="654"/>
        <v>1292.0223607105002</v>
      </c>
      <c r="N5951" s="467">
        <f t="shared" si="652"/>
        <v>0</v>
      </c>
      <c r="O5951" s="475" t="str">
        <f t="shared" si="653"/>
        <v/>
      </c>
    </row>
    <row r="5952" spans="1:15" hidden="1">
      <c r="A5952" s="475">
        <f t="shared" si="648"/>
        <v>43709</v>
      </c>
      <c r="B5952" s="475">
        <v>43713</v>
      </c>
      <c r="C5952" s="467">
        <v>23</v>
      </c>
      <c r="D5952" s="467">
        <v>1024</v>
      </c>
      <c r="E5952" s="467">
        <v>7</v>
      </c>
      <c r="F5952" s="467">
        <v>0</v>
      </c>
      <c r="G5952" s="467">
        <f t="array" ref="G5952">MAX(IF($A$2:$A$8761=A5952,$D$2:$D$8761))</f>
        <v>1385</v>
      </c>
      <c r="H5952" s="467">
        <f t="shared" si="649"/>
        <v>0</v>
      </c>
      <c r="I5952" s="475" t="str">
        <f t="shared" si="650"/>
        <v/>
      </c>
      <c r="J5952" s="471">
        <f>'Potential Projects'!D5953</f>
        <v>29.385751152749528</v>
      </c>
      <c r="K5952" s="471">
        <f>'Potential Projects'!E5953</f>
        <v>90.389900182756406</v>
      </c>
      <c r="L5952" s="476">
        <f t="shared" si="651"/>
        <v>897.22434866449407</v>
      </c>
      <c r="M5952" s="471">
        <f t="shared" si="654"/>
        <v>1292.0223607105002</v>
      </c>
      <c r="N5952" s="467">
        <f t="shared" si="652"/>
        <v>0</v>
      </c>
      <c r="O5952" s="475" t="str">
        <f t="shared" si="653"/>
        <v/>
      </c>
    </row>
    <row r="5953" spans="1:15" hidden="1">
      <c r="A5953" s="475">
        <f t="shared" si="648"/>
        <v>43709</v>
      </c>
      <c r="B5953" s="475">
        <v>43713</v>
      </c>
      <c r="C5953" s="467">
        <v>24</v>
      </c>
      <c r="D5953" s="467">
        <v>928</v>
      </c>
      <c r="E5953" s="467">
        <v>10</v>
      </c>
      <c r="F5953" s="467">
        <v>0</v>
      </c>
      <c r="G5953" s="467">
        <f t="array" ref="G5953">MAX(IF($A$2:$A$8761=A5953,$D$2:$D$8761))</f>
        <v>1385</v>
      </c>
      <c r="H5953" s="467">
        <f t="shared" si="649"/>
        <v>0</v>
      </c>
      <c r="I5953" s="475" t="str">
        <f t="shared" si="650"/>
        <v/>
      </c>
      <c r="J5953" s="471">
        <f>'Potential Projects'!D5954</f>
        <v>33.87568095313501</v>
      </c>
      <c r="K5953" s="471">
        <f>'Potential Projects'!E5954</f>
        <v>39.612414910771875</v>
      </c>
      <c r="L5953" s="476">
        <f t="shared" si="651"/>
        <v>844.51190413609311</v>
      </c>
      <c r="M5953" s="471">
        <f t="shared" si="654"/>
        <v>1292.0223607105002</v>
      </c>
      <c r="N5953" s="467">
        <f t="shared" si="652"/>
        <v>0</v>
      </c>
      <c r="O5953" s="475" t="str">
        <f t="shared" si="653"/>
        <v/>
      </c>
    </row>
    <row r="5954" spans="1:15" hidden="1">
      <c r="A5954" s="475">
        <f t="shared" ref="A5954:A6017" si="655">DATE(YEAR(B5954),MONTH(B5954),1)</f>
        <v>43709</v>
      </c>
      <c r="B5954" s="475">
        <v>43714</v>
      </c>
      <c r="C5954" s="467">
        <v>1</v>
      </c>
      <c r="D5954" s="467">
        <v>879</v>
      </c>
      <c r="E5954" s="467">
        <v>73</v>
      </c>
      <c r="F5954" s="467">
        <v>0</v>
      </c>
      <c r="G5954" s="467">
        <f t="array" ref="G5954">MAX(IF($A$2:$A$8761=A5954,$D$2:$D$8761))</f>
        <v>1385</v>
      </c>
      <c r="H5954" s="467">
        <f t="shared" ref="H5954:H6017" si="656">IF(G5954=D5954,1,0)</f>
        <v>0</v>
      </c>
      <c r="I5954" s="475" t="str">
        <f t="shared" ref="I5954:I6017" si="657">IF(D5954=G5954,B5954,"")</f>
        <v/>
      </c>
      <c r="J5954" s="471">
        <f>'Potential Projects'!D5955</f>
        <v>83.4591283077593</v>
      </c>
      <c r="K5954" s="471">
        <f>'Potential Projects'!E5955</f>
        <v>65.822521231993122</v>
      </c>
      <c r="L5954" s="476">
        <f t="shared" ref="L5954:L6017" si="658">D5954-E5954-F5954-J5954-K5954</f>
        <v>656.71835046024751</v>
      </c>
      <c r="M5954" s="471">
        <f t="shared" si="654"/>
        <v>1292.0223607105002</v>
      </c>
      <c r="N5954" s="467">
        <f t="shared" ref="N5954:N6017" si="659">IF(M5954=L5954,1,0)</f>
        <v>0</v>
      </c>
      <c r="O5954" s="475" t="str">
        <f t="shared" ref="O5954:O6017" si="660">IF(L5954=M5954,B5954,"")</f>
        <v/>
      </c>
    </row>
    <row r="5955" spans="1:15" hidden="1">
      <c r="A5955" s="475">
        <f t="shared" si="655"/>
        <v>43709</v>
      </c>
      <c r="B5955" s="475">
        <v>43714</v>
      </c>
      <c r="C5955" s="467">
        <v>2</v>
      </c>
      <c r="D5955" s="467">
        <v>847</v>
      </c>
      <c r="E5955" s="467">
        <v>87</v>
      </c>
      <c r="F5955" s="467">
        <v>0</v>
      </c>
      <c r="G5955" s="467">
        <f t="array" ref="G5955">MAX(IF($A$2:$A$8761=A5955,$D$2:$D$8761))</f>
        <v>1385</v>
      </c>
      <c r="H5955" s="467">
        <f t="shared" si="656"/>
        <v>0</v>
      </c>
      <c r="I5955" s="475" t="str">
        <f t="shared" si="657"/>
        <v/>
      </c>
      <c r="J5955" s="471">
        <f>'Potential Projects'!D5956</f>
        <v>95.891165996407381</v>
      </c>
      <c r="K5955" s="471">
        <f>'Potential Projects'!E5956</f>
        <v>56.836020264459258</v>
      </c>
      <c r="L5955" s="476">
        <f t="shared" si="658"/>
        <v>607.27281373913331</v>
      </c>
      <c r="M5955" s="471">
        <f t="shared" si="654"/>
        <v>1292.0223607105002</v>
      </c>
      <c r="N5955" s="467">
        <f t="shared" si="659"/>
        <v>0</v>
      </c>
      <c r="O5955" s="475" t="str">
        <f t="shared" si="660"/>
        <v/>
      </c>
    </row>
    <row r="5956" spans="1:15" hidden="1">
      <c r="A5956" s="475">
        <f t="shared" si="655"/>
        <v>43709</v>
      </c>
      <c r="B5956" s="475">
        <v>43714</v>
      </c>
      <c r="C5956" s="467">
        <v>3</v>
      </c>
      <c r="D5956" s="467">
        <v>832</v>
      </c>
      <c r="E5956" s="467">
        <v>27</v>
      </c>
      <c r="F5956" s="467">
        <v>0</v>
      </c>
      <c r="G5956" s="467">
        <f t="array" ref="G5956">MAX(IF($A$2:$A$8761=A5956,$D$2:$D$8761))</f>
        <v>1385</v>
      </c>
      <c r="H5956" s="467">
        <f t="shared" si="656"/>
        <v>0</v>
      </c>
      <c r="I5956" s="475" t="str">
        <f t="shared" si="657"/>
        <v/>
      </c>
      <c r="J5956" s="471">
        <f>'Potential Projects'!D5957</f>
        <v>103.5718741995434</v>
      </c>
      <c r="K5956" s="471">
        <f>'Potential Projects'!E5957</f>
        <v>21.748928133734683</v>
      </c>
      <c r="L5956" s="476">
        <f t="shared" si="658"/>
        <v>679.67919766672196</v>
      </c>
      <c r="M5956" s="471">
        <f t="shared" si="654"/>
        <v>1292.0223607105002</v>
      </c>
      <c r="N5956" s="467">
        <f t="shared" si="659"/>
        <v>0</v>
      </c>
      <c r="O5956" s="475" t="str">
        <f t="shared" si="660"/>
        <v/>
      </c>
    </row>
    <row r="5957" spans="1:15" hidden="1">
      <c r="A5957" s="475">
        <f t="shared" si="655"/>
        <v>43709</v>
      </c>
      <c r="B5957" s="475">
        <v>43714</v>
      </c>
      <c r="C5957" s="467">
        <v>4</v>
      </c>
      <c r="D5957" s="467">
        <v>815</v>
      </c>
      <c r="E5957" s="467">
        <v>12</v>
      </c>
      <c r="F5957" s="467">
        <v>0</v>
      </c>
      <c r="G5957" s="467">
        <f t="array" ref="G5957">MAX(IF($A$2:$A$8761=A5957,$D$2:$D$8761))</f>
        <v>1385</v>
      </c>
      <c r="H5957" s="467">
        <f t="shared" si="656"/>
        <v>0</v>
      </c>
      <c r="I5957" s="475" t="str">
        <f t="shared" si="657"/>
        <v/>
      </c>
      <c r="J5957" s="471">
        <f>'Potential Projects'!D5958</f>
        <v>99.859652316433412</v>
      </c>
      <c r="K5957" s="471">
        <f>'Potential Projects'!E5958</f>
        <v>10.594809288325092</v>
      </c>
      <c r="L5957" s="476">
        <f t="shared" si="658"/>
        <v>692.54553839524146</v>
      </c>
      <c r="M5957" s="471">
        <f t="shared" si="654"/>
        <v>1292.0223607105002</v>
      </c>
      <c r="N5957" s="467">
        <f t="shared" si="659"/>
        <v>0</v>
      </c>
      <c r="O5957" s="475" t="str">
        <f t="shared" si="660"/>
        <v/>
      </c>
    </row>
    <row r="5958" spans="1:15" hidden="1">
      <c r="A5958" s="475">
        <f t="shared" si="655"/>
        <v>43709</v>
      </c>
      <c r="B5958" s="475">
        <v>43714</v>
      </c>
      <c r="C5958" s="467">
        <v>5</v>
      </c>
      <c r="D5958" s="467">
        <v>836</v>
      </c>
      <c r="E5958" s="467">
        <v>10</v>
      </c>
      <c r="F5958" s="467">
        <v>0</v>
      </c>
      <c r="G5958" s="467">
        <f t="array" ref="G5958">MAX(IF($A$2:$A$8761=A5958,$D$2:$D$8761))</f>
        <v>1385</v>
      </c>
      <c r="H5958" s="467">
        <f t="shared" si="656"/>
        <v>0</v>
      </c>
      <c r="I5958" s="475" t="str">
        <f t="shared" si="657"/>
        <v/>
      </c>
      <c r="J5958" s="471">
        <f>'Potential Projects'!D5959</f>
        <v>86.728643802176535</v>
      </c>
      <c r="K5958" s="471">
        <f>'Potential Projects'!E5959</f>
        <v>15.298485325736401</v>
      </c>
      <c r="L5958" s="476">
        <f t="shared" si="658"/>
        <v>723.97287087208713</v>
      </c>
      <c r="M5958" s="471">
        <f t="shared" si="654"/>
        <v>1292.0223607105002</v>
      </c>
      <c r="N5958" s="467">
        <f t="shared" si="659"/>
        <v>0</v>
      </c>
      <c r="O5958" s="475" t="str">
        <f t="shared" si="660"/>
        <v/>
      </c>
    </row>
    <row r="5959" spans="1:15" hidden="1">
      <c r="A5959" s="475">
        <f t="shared" si="655"/>
        <v>43709</v>
      </c>
      <c r="B5959" s="475">
        <v>43714</v>
      </c>
      <c r="C5959" s="467">
        <v>6</v>
      </c>
      <c r="D5959" s="467">
        <v>912</v>
      </c>
      <c r="E5959" s="467">
        <v>1</v>
      </c>
      <c r="F5959" s="467">
        <v>0</v>
      </c>
      <c r="G5959" s="467">
        <f t="array" ref="G5959">MAX(IF($A$2:$A$8761=A5959,$D$2:$D$8761))</f>
        <v>1385</v>
      </c>
      <c r="H5959" s="467">
        <f t="shared" si="656"/>
        <v>0</v>
      </c>
      <c r="I5959" s="475" t="str">
        <f t="shared" si="657"/>
        <v/>
      </c>
      <c r="J5959" s="471">
        <f>'Potential Projects'!D5960</f>
        <v>57.643573258077858</v>
      </c>
      <c r="K5959" s="471">
        <f>'Potential Projects'!E5960</f>
        <v>65.501798269189422</v>
      </c>
      <c r="L5959" s="476">
        <f t="shared" si="658"/>
        <v>787.85462847273277</v>
      </c>
      <c r="M5959" s="471">
        <f t="shared" si="654"/>
        <v>1292.0223607105002</v>
      </c>
      <c r="N5959" s="467">
        <f t="shared" si="659"/>
        <v>0</v>
      </c>
      <c r="O5959" s="475" t="str">
        <f t="shared" si="660"/>
        <v/>
      </c>
    </row>
    <row r="5960" spans="1:15" hidden="1">
      <c r="A5960" s="475">
        <f t="shared" si="655"/>
        <v>43709</v>
      </c>
      <c r="B5960" s="475">
        <v>43714</v>
      </c>
      <c r="C5960" s="467">
        <v>7</v>
      </c>
      <c r="D5960" s="467">
        <v>998</v>
      </c>
      <c r="E5960" s="467">
        <v>4</v>
      </c>
      <c r="F5960" s="467">
        <v>0</v>
      </c>
      <c r="G5960" s="467">
        <f t="array" ref="G5960">MAX(IF($A$2:$A$8761=A5960,$D$2:$D$8761))</f>
        <v>1385</v>
      </c>
      <c r="H5960" s="467">
        <f t="shared" si="656"/>
        <v>0</v>
      </c>
      <c r="I5960" s="475" t="str">
        <f t="shared" si="657"/>
        <v/>
      </c>
      <c r="J5960" s="471">
        <f>'Potential Projects'!D5961</f>
        <v>56.299840188739843</v>
      </c>
      <c r="K5960" s="471">
        <f>'Potential Projects'!E5961</f>
        <v>55.082213233713183</v>
      </c>
      <c r="L5960" s="476">
        <f t="shared" si="658"/>
        <v>882.61794657754695</v>
      </c>
      <c r="M5960" s="471">
        <f t="shared" si="654"/>
        <v>1292.0223607105002</v>
      </c>
      <c r="N5960" s="467">
        <f t="shared" si="659"/>
        <v>0</v>
      </c>
      <c r="O5960" s="475" t="str">
        <f t="shared" si="660"/>
        <v/>
      </c>
    </row>
    <row r="5961" spans="1:15" hidden="1">
      <c r="A5961" s="475">
        <f t="shared" si="655"/>
        <v>43709</v>
      </c>
      <c r="B5961" s="475">
        <v>43714</v>
      </c>
      <c r="C5961" s="467">
        <v>8</v>
      </c>
      <c r="D5961" s="467">
        <v>1045</v>
      </c>
      <c r="E5961" s="467">
        <v>17</v>
      </c>
      <c r="F5961" s="467">
        <v>1</v>
      </c>
      <c r="G5961" s="467">
        <f t="array" ref="G5961">MAX(IF($A$2:$A$8761=A5961,$D$2:$D$8761))</f>
        <v>1385</v>
      </c>
      <c r="H5961" s="467">
        <f t="shared" si="656"/>
        <v>0</v>
      </c>
      <c r="I5961" s="475" t="str">
        <f t="shared" si="657"/>
        <v/>
      </c>
      <c r="J5961" s="471">
        <f>'Potential Projects'!D5962</f>
        <v>52.935650180035303</v>
      </c>
      <c r="K5961" s="471">
        <f>'Potential Projects'!E5962</f>
        <v>65.700490055901966</v>
      </c>
      <c r="L5961" s="476">
        <f t="shared" si="658"/>
        <v>908.36385976406279</v>
      </c>
      <c r="M5961" s="471">
        <f t="shared" si="654"/>
        <v>1292.0223607105002</v>
      </c>
      <c r="N5961" s="467">
        <f t="shared" si="659"/>
        <v>0</v>
      </c>
      <c r="O5961" s="475" t="str">
        <f t="shared" si="660"/>
        <v/>
      </c>
    </row>
    <row r="5962" spans="1:15" hidden="1">
      <c r="A5962" s="475">
        <f t="shared" si="655"/>
        <v>43709</v>
      </c>
      <c r="B5962" s="475">
        <v>43714</v>
      </c>
      <c r="C5962" s="467">
        <v>9</v>
      </c>
      <c r="D5962" s="467">
        <v>1072</v>
      </c>
      <c r="E5962" s="467">
        <v>5</v>
      </c>
      <c r="F5962" s="467">
        <v>1</v>
      </c>
      <c r="G5962" s="467">
        <f t="array" ref="G5962">MAX(IF($A$2:$A$8761=A5962,$D$2:$D$8761))</f>
        <v>1385</v>
      </c>
      <c r="H5962" s="467">
        <f t="shared" si="656"/>
        <v>0</v>
      </c>
      <c r="I5962" s="475" t="str">
        <f t="shared" si="657"/>
        <v/>
      </c>
      <c r="J5962" s="471">
        <f>'Potential Projects'!D5963</f>
        <v>37.192356762483868</v>
      </c>
      <c r="K5962" s="471">
        <f>'Potential Projects'!E5963</f>
        <v>97.365233498172444</v>
      </c>
      <c r="L5962" s="476">
        <f t="shared" si="658"/>
        <v>931.44240973934382</v>
      </c>
      <c r="M5962" s="471">
        <f t="shared" ref="M5962:M6025" si="661">MAX($L$5834:$L$6553)</f>
        <v>1292.0223607105002</v>
      </c>
      <c r="N5962" s="467">
        <f t="shared" si="659"/>
        <v>0</v>
      </c>
      <c r="O5962" s="475" t="str">
        <f t="shared" si="660"/>
        <v/>
      </c>
    </row>
    <row r="5963" spans="1:15" hidden="1">
      <c r="A5963" s="475">
        <f t="shared" si="655"/>
        <v>43709</v>
      </c>
      <c r="B5963" s="475">
        <v>43714</v>
      </c>
      <c r="C5963" s="467">
        <v>10</v>
      </c>
      <c r="D5963" s="467">
        <v>1109</v>
      </c>
      <c r="E5963" s="467">
        <v>4</v>
      </c>
      <c r="F5963" s="467">
        <v>4</v>
      </c>
      <c r="G5963" s="467">
        <f t="array" ref="G5963">MAX(IF($A$2:$A$8761=A5963,$D$2:$D$8761))</f>
        <v>1385</v>
      </c>
      <c r="H5963" s="467">
        <f t="shared" si="656"/>
        <v>0</v>
      </c>
      <c r="I5963" s="475" t="str">
        <f t="shared" si="657"/>
        <v/>
      </c>
      <c r="J5963" s="471">
        <f>'Potential Projects'!D5964</f>
        <v>20.257393416426464</v>
      </c>
      <c r="K5963" s="471">
        <f>'Potential Projects'!E5964</f>
        <v>94.652386583530429</v>
      </c>
      <c r="L5963" s="476">
        <f t="shared" si="658"/>
        <v>986.09022000004302</v>
      </c>
      <c r="M5963" s="471">
        <f t="shared" si="661"/>
        <v>1292.0223607105002</v>
      </c>
      <c r="N5963" s="467">
        <f t="shared" si="659"/>
        <v>0</v>
      </c>
      <c r="O5963" s="475" t="str">
        <f t="shared" si="660"/>
        <v/>
      </c>
    </row>
    <row r="5964" spans="1:15" hidden="1">
      <c r="A5964" s="475">
        <f t="shared" si="655"/>
        <v>43709</v>
      </c>
      <c r="B5964" s="475">
        <v>43714</v>
      </c>
      <c r="C5964" s="467">
        <v>11</v>
      </c>
      <c r="D5964" s="467">
        <v>1147</v>
      </c>
      <c r="E5964" s="467">
        <v>19</v>
      </c>
      <c r="F5964" s="467">
        <v>12</v>
      </c>
      <c r="G5964" s="467">
        <f t="array" ref="G5964">MAX(IF($A$2:$A$8761=A5964,$D$2:$D$8761))</f>
        <v>1385</v>
      </c>
      <c r="H5964" s="467">
        <f t="shared" si="656"/>
        <v>0</v>
      </c>
      <c r="I5964" s="475" t="str">
        <f t="shared" si="657"/>
        <v/>
      </c>
      <c r="J5964" s="471">
        <f>'Potential Projects'!D5965</f>
        <v>24.50407174923069</v>
      </c>
      <c r="K5964" s="471">
        <f>'Potential Projects'!E5965</f>
        <v>95.573096162115675</v>
      </c>
      <c r="L5964" s="476">
        <f t="shared" si="658"/>
        <v>995.92283208865365</v>
      </c>
      <c r="M5964" s="471">
        <f t="shared" si="661"/>
        <v>1292.0223607105002</v>
      </c>
      <c r="N5964" s="467">
        <f t="shared" si="659"/>
        <v>0</v>
      </c>
      <c r="O5964" s="475" t="str">
        <f t="shared" si="660"/>
        <v/>
      </c>
    </row>
    <row r="5965" spans="1:15" hidden="1">
      <c r="A5965" s="475">
        <f t="shared" si="655"/>
        <v>43709</v>
      </c>
      <c r="B5965" s="475">
        <v>43714</v>
      </c>
      <c r="C5965" s="467">
        <v>12</v>
      </c>
      <c r="D5965" s="467">
        <v>1132</v>
      </c>
      <c r="E5965" s="467">
        <v>24</v>
      </c>
      <c r="F5965" s="467">
        <v>9</v>
      </c>
      <c r="G5965" s="467">
        <f t="array" ref="G5965">MAX(IF($A$2:$A$8761=A5965,$D$2:$D$8761))</f>
        <v>1385</v>
      </c>
      <c r="H5965" s="467">
        <f t="shared" si="656"/>
        <v>0</v>
      </c>
      <c r="I5965" s="475" t="str">
        <f t="shared" si="657"/>
        <v/>
      </c>
      <c r="J5965" s="471">
        <f>'Potential Projects'!D5966</f>
        <v>29.659294150803579</v>
      </c>
      <c r="K5965" s="471">
        <f>'Potential Projects'!E5966</f>
        <v>93.463364867770366</v>
      </c>
      <c r="L5965" s="476">
        <f t="shared" si="658"/>
        <v>975.87734098142607</v>
      </c>
      <c r="M5965" s="471">
        <f t="shared" si="661"/>
        <v>1292.0223607105002</v>
      </c>
      <c r="N5965" s="467">
        <f t="shared" si="659"/>
        <v>0</v>
      </c>
      <c r="O5965" s="475" t="str">
        <f t="shared" si="660"/>
        <v/>
      </c>
    </row>
    <row r="5966" spans="1:15" hidden="1">
      <c r="A5966" s="475">
        <f t="shared" si="655"/>
        <v>43709</v>
      </c>
      <c r="B5966" s="475">
        <v>43714</v>
      </c>
      <c r="C5966" s="467">
        <v>13</v>
      </c>
      <c r="D5966" s="467">
        <v>1155</v>
      </c>
      <c r="E5966" s="467">
        <v>12</v>
      </c>
      <c r="F5966" s="467">
        <v>10</v>
      </c>
      <c r="G5966" s="467">
        <f t="array" ref="G5966">MAX(IF($A$2:$A$8761=A5966,$D$2:$D$8761))</f>
        <v>1385</v>
      </c>
      <c r="H5966" s="467">
        <f t="shared" si="656"/>
        <v>0</v>
      </c>
      <c r="I5966" s="475" t="str">
        <f t="shared" si="657"/>
        <v/>
      </c>
      <c r="J5966" s="471">
        <f>'Potential Projects'!D5967</f>
        <v>76.408473293138258</v>
      </c>
      <c r="K5966" s="471">
        <f>'Potential Projects'!E5967</f>
        <v>91.062636153515371</v>
      </c>
      <c r="L5966" s="476">
        <f t="shared" si="658"/>
        <v>965.5288905533464</v>
      </c>
      <c r="M5966" s="471">
        <f t="shared" si="661"/>
        <v>1292.0223607105002</v>
      </c>
      <c r="N5966" s="467">
        <f t="shared" si="659"/>
        <v>0</v>
      </c>
      <c r="O5966" s="475" t="str">
        <f t="shared" si="660"/>
        <v/>
      </c>
    </row>
    <row r="5967" spans="1:15" hidden="1">
      <c r="A5967" s="475">
        <f t="shared" si="655"/>
        <v>43709</v>
      </c>
      <c r="B5967" s="475">
        <v>43714</v>
      </c>
      <c r="C5967" s="467">
        <v>14</v>
      </c>
      <c r="D5967" s="467">
        <v>1163</v>
      </c>
      <c r="E5967" s="467">
        <v>9</v>
      </c>
      <c r="F5967" s="467">
        <v>5</v>
      </c>
      <c r="G5967" s="467">
        <f t="array" ref="G5967">MAX(IF($A$2:$A$8761=A5967,$D$2:$D$8761))</f>
        <v>1385</v>
      </c>
      <c r="H5967" s="467">
        <f t="shared" si="656"/>
        <v>0</v>
      </c>
      <c r="I5967" s="475" t="str">
        <f t="shared" si="657"/>
        <v/>
      </c>
      <c r="J5967" s="471">
        <f>'Potential Projects'!D5968</f>
        <v>61.532614843565952</v>
      </c>
      <c r="K5967" s="471">
        <f>'Potential Projects'!E5968</f>
        <v>95.244550688024077</v>
      </c>
      <c r="L5967" s="476">
        <f t="shared" si="658"/>
        <v>992.22283446841004</v>
      </c>
      <c r="M5967" s="471">
        <f t="shared" si="661"/>
        <v>1292.0223607105002</v>
      </c>
      <c r="N5967" s="467">
        <f t="shared" si="659"/>
        <v>0</v>
      </c>
      <c r="O5967" s="475" t="str">
        <f t="shared" si="660"/>
        <v/>
      </c>
    </row>
    <row r="5968" spans="1:15" hidden="1">
      <c r="A5968" s="475">
        <f t="shared" si="655"/>
        <v>43709</v>
      </c>
      <c r="B5968" s="475">
        <v>43714</v>
      </c>
      <c r="C5968" s="467">
        <v>15</v>
      </c>
      <c r="D5968" s="467">
        <v>1166</v>
      </c>
      <c r="E5968" s="467">
        <v>6</v>
      </c>
      <c r="F5968" s="467">
        <v>7</v>
      </c>
      <c r="G5968" s="467">
        <f t="array" ref="G5968">MAX(IF($A$2:$A$8761=A5968,$D$2:$D$8761))</f>
        <v>1385</v>
      </c>
      <c r="H5968" s="467">
        <f t="shared" si="656"/>
        <v>0</v>
      </c>
      <c r="I5968" s="475" t="str">
        <f t="shared" si="657"/>
        <v/>
      </c>
      <c r="J5968" s="471">
        <f>'Potential Projects'!D5969</f>
        <v>23.324687454576321</v>
      </c>
      <c r="K5968" s="471">
        <f>'Potential Projects'!E5969</f>
        <v>88.007163244463555</v>
      </c>
      <c r="L5968" s="476">
        <f t="shared" si="658"/>
        <v>1041.6681493009601</v>
      </c>
      <c r="M5968" s="471">
        <f t="shared" si="661"/>
        <v>1292.0223607105002</v>
      </c>
      <c r="N5968" s="467">
        <f t="shared" si="659"/>
        <v>0</v>
      </c>
      <c r="O5968" s="475" t="str">
        <f t="shared" si="660"/>
        <v/>
      </c>
    </row>
    <row r="5969" spans="1:15" hidden="1">
      <c r="A5969" s="475">
        <f t="shared" si="655"/>
        <v>43709</v>
      </c>
      <c r="B5969" s="475">
        <v>43714</v>
      </c>
      <c r="C5969" s="467">
        <v>16</v>
      </c>
      <c r="D5969" s="467">
        <v>1149</v>
      </c>
      <c r="E5969" s="467">
        <v>2</v>
      </c>
      <c r="F5969" s="467">
        <v>10</v>
      </c>
      <c r="G5969" s="467">
        <f t="array" ref="G5969">MAX(IF($A$2:$A$8761=A5969,$D$2:$D$8761))</f>
        <v>1385</v>
      </c>
      <c r="H5969" s="467">
        <f t="shared" si="656"/>
        <v>0</v>
      </c>
      <c r="I5969" s="475" t="str">
        <f t="shared" si="657"/>
        <v/>
      </c>
      <c r="J5969" s="471">
        <f>'Potential Projects'!D5970</f>
        <v>10.027004294039831</v>
      </c>
      <c r="K5969" s="471">
        <f>'Potential Projects'!E5970</f>
        <v>83.329301494302314</v>
      </c>
      <c r="L5969" s="476">
        <f t="shared" si="658"/>
        <v>1043.6436942116577</v>
      </c>
      <c r="M5969" s="471">
        <f t="shared" si="661"/>
        <v>1292.0223607105002</v>
      </c>
      <c r="N5969" s="467">
        <f t="shared" si="659"/>
        <v>0</v>
      </c>
      <c r="O5969" s="475" t="str">
        <f t="shared" si="660"/>
        <v/>
      </c>
    </row>
    <row r="5970" spans="1:15" hidden="1">
      <c r="A5970" s="475">
        <f t="shared" si="655"/>
        <v>43709</v>
      </c>
      <c r="B5970" s="475">
        <v>43714</v>
      </c>
      <c r="C5970" s="467">
        <v>17</v>
      </c>
      <c r="D5970" s="467">
        <v>1156</v>
      </c>
      <c r="E5970" s="467">
        <v>1</v>
      </c>
      <c r="F5970" s="467">
        <v>5</v>
      </c>
      <c r="G5970" s="467">
        <f t="array" ref="G5970">MAX(IF($A$2:$A$8761=A5970,$D$2:$D$8761))</f>
        <v>1385</v>
      </c>
      <c r="H5970" s="467">
        <f t="shared" si="656"/>
        <v>0</v>
      </c>
      <c r="I5970" s="475" t="str">
        <f t="shared" si="657"/>
        <v/>
      </c>
      <c r="J5970" s="471">
        <f>'Potential Projects'!D5971</f>
        <v>9.5051106386301942</v>
      </c>
      <c r="K5970" s="471">
        <f>'Potential Projects'!E5971</f>
        <v>43.658217748871209</v>
      </c>
      <c r="L5970" s="476">
        <f t="shared" si="658"/>
        <v>1096.8366716124985</v>
      </c>
      <c r="M5970" s="471">
        <f t="shared" si="661"/>
        <v>1292.0223607105002</v>
      </c>
      <c r="N5970" s="467">
        <f t="shared" si="659"/>
        <v>0</v>
      </c>
      <c r="O5970" s="475" t="str">
        <f t="shared" si="660"/>
        <v/>
      </c>
    </row>
    <row r="5971" spans="1:15" hidden="1">
      <c r="A5971" s="475">
        <f t="shared" si="655"/>
        <v>43709</v>
      </c>
      <c r="B5971" s="475">
        <v>43714</v>
      </c>
      <c r="C5971" s="467">
        <v>18</v>
      </c>
      <c r="D5971" s="467">
        <v>1152</v>
      </c>
      <c r="E5971" s="467">
        <v>1</v>
      </c>
      <c r="F5971" s="467">
        <v>6</v>
      </c>
      <c r="G5971" s="467">
        <f t="array" ref="G5971">MAX(IF($A$2:$A$8761=A5971,$D$2:$D$8761))</f>
        <v>1385</v>
      </c>
      <c r="H5971" s="467">
        <f t="shared" si="656"/>
        <v>0</v>
      </c>
      <c r="I5971" s="475" t="str">
        <f t="shared" si="657"/>
        <v/>
      </c>
      <c r="J5971" s="471">
        <f>'Potential Projects'!D5972</f>
        <v>19.132521104100089</v>
      </c>
      <c r="K5971" s="471">
        <f>'Potential Projects'!E5972</f>
        <v>18.152137443560523</v>
      </c>
      <c r="L5971" s="476">
        <f t="shared" si="658"/>
        <v>1107.7153414523393</v>
      </c>
      <c r="M5971" s="471">
        <f t="shared" si="661"/>
        <v>1292.0223607105002</v>
      </c>
      <c r="N5971" s="467">
        <f t="shared" si="659"/>
        <v>0</v>
      </c>
      <c r="O5971" s="475" t="str">
        <f t="shared" si="660"/>
        <v/>
      </c>
    </row>
    <row r="5972" spans="1:15" hidden="1">
      <c r="A5972" s="475">
        <f t="shared" si="655"/>
        <v>43709</v>
      </c>
      <c r="B5972" s="475">
        <v>43714</v>
      </c>
      <c r="C5972" s="467">
        <v>19</v>
      </c>
      <c r="D5972" s="467">
        <v>1127</v>
      </c>
      <c r="E5972" s="467">
        <v>0</v>
      </c>
      <c r="F5972" s="467">
        <v>3</v>
      </c>
      <c r="G5972" s="467">
        <f t="array" ref="G5972">MAX(IF($A$2:$A$8761=A5972,$D$2:$D$8761))</f>
        <v>1385</v>
      </c>
      <c r="H5972" s="467">
        <f t="shared" si="656"/>
        <v>0</v>
      </c>
      <c r="I5972" s="475" t="str">
        <f t="shared" si="657"/>
        <v/>
      </c>
      <c r="J5972" s="471">
        <f>'Potential Projects'!D5973</f>
        <v>6.9677950257046062</v>
      </c>
      <c r="K5972" s="471">
        <f>'Potential Projects'!E5973</f>
        <v>13.232560094603311</v>
      </c>
      <c r="L5972" s="476">
        <f t="shared" si="658"/>
        <v>1103.7996448796921</v>
      </c>
      <c r="M5972" s="471">
        <f t="shared" si="661"/>
        <v>1292.0223607105002</v>
      </c>
      <c r="N5972" s="467">
        <f t="shared" si="659"/>
        <v>0</v>
      </c>
      <c r="O5972" s="475" t="str">
        <f t="shared" si="660"/>
        <v/>
      </c>
    </row>
    <row r="5973" spans="1:15" hidden="1">
      <c r="A5973" s="475">
        <f t="shared" si="655"/>
        <v>43709</v>
      </c>
      <c r="B5973" s="475">
        <v>43714</v>
      </c>
      <c r="C5973" s="467">
        <v>20</v>
      </c>
      <c r="D5973" s="467">
        <v>1110</v>
      </c>
      <c r="E5973" s="467">
        <v>2</v>
      </c>
      <c r="F5973" s="467">
        <v>0</v>
      </c>
      <c r="G5973" s="467">
        <f t="array" ref="G5973">MAX(IF($A$2:$A$8761=A5973,$D$2:$D$8761))</f>
        <v>1385</v>
      </c>
      <c r="H5973" s="467">
        <f t="shared" si="656"/>
        <v>0</v>
      </c>
      <c r="I5973" s="475" t="str">
        <f t="shared" si="657"/>
        <v/>
      </c>
      <c r="J5973" s="471">
        <f>'Potential Projects'!D5974</f>
        <v>22.648960510705482</v>
      </c>
      <c r="K5973" s="471">
        <f>'Potential Projects'!E5974</f>
        <v>13.794216405074177</v>
      </c>
      <c r="L5973" s="476">
        <f t="shared" si="658"/>
        <v>1071.5568230842202</v>
      </c>
      <c r="M5973" s="471">
        <f t="shared" si="661"/>
        <v>1292.0223607105002</v>
      </c>
      <c r="N5973" s="467">
        <f t="shared" si="659"/>
        <v>0</v>
      </c>
      <c r="O5973" s="475" t="str">
        <f t="shared" si="660"/>
        <v/>
      </c>
    </row>
    <row r="5974" spans="1:15" hidden="1">
      <c r="A5974" s="475">
        <f t="shared" si="655"/>
        <v>43709</v>
      </c>
      <c r="B5974" s="475">
        <v>43714</v>
      </c>
      <c r="C5974" s="467">
        <v>21</v>
      </c>
      <c r="D5974" s="467">
        <v>1067</v>
      </c>
      <c r="E5974" s="467">
        <v>0</v>
      </c>
      <c r="F5974" s="467">
        <v>0</v>
      </c>
      <c r="G5974" s="467">
        <f t="array" ref="G5974">MAX(IF($A$2:$A$8761=A5974,$D$2:$D$8761))</f>
        <v>1385</v>
      </c>
      <c r="H5974" s="467">
        <f t="shared" si="656"/>
        <v>0</v>
      </c>
      <c r="I5974" s="475" t="str">
        <f t="shared" si="657"/>
        <v/>
      </c>
      <c r="J5974" s="471">
        <f>'Potential Projects'!D5975</f>
        <v>42.613316680963074</v>
      </c>
      <c r="K5974" s="471">
        <f>'Potential Projects'!E5975</f>
        <v>13.462541926467427</v>
      </c>
      <c r="L5974" s="476">
        <f t="shared" si="658"/>
        <v>1010.9241413925694</v>
      </c>
      <c r="M5974" s="471">
        <f t="shared" si="661"/>
        <v>1292.0223607105002</v>
      </c>
      <c r="N5974" s="467">
        <f t="shared" si="659"/>
        <v>0</v>
      </c>
      <c r="O5974" s="475" t="str">
        <f t="shared" si="660"/>
        <v/>
      </c>
    </row>
    <row r="5975" spans="1:15" hidden="1">
      <c r="A5975" s="475">
        <f t="shared" si="655"/>
        <v>43709</v>
      </c>
      <c r="B5975" s="475">
        <v>43714</v>
      </c>
      <c r="C5975" s="467">
        <v>22</v>
      </c>
      <c r="D5975" s="467">
        <v>1031</v>
      </c>
      <c r="E5975" s="467">
        <v>3</v>
      </c>
      <c r="F5975" s="467">
        <v>0</v>
      </c>
      <c r="G5975" s="467">
        <f t="array" ref="G5975">MAX(IF($A$2:$A$8761=A5975,$D$2:$D$8761))</f>
        <v>1385</v>
      </c>
      <c r="H5975" s="467">
        <f t="shared" si="656"/>
        <v>0</v>
      </c>
      <c r="I5975" s="475" t="str">
        <f t="shared" si="657"/>
        <v/>
      </c>
      <c r="J5975" s="471">
        <f>'Potential Projects'!D5976</f>
        <v>41.005262832284394</v>
      </c>
      <c r="K5975" s="471">
        <f>'Potential Projects'!E5976</f>
        <v>10.691026177166201</v>
      </c>
      <c r="L5975" s="476">
        <f t="shared" si="658"/>
        <v>976.30371099054935</v>
      </c>
      <c r="M5975" s="471">
        <f t="shared" si="661"/>
        <v>1292.0223607105002</v>
      </c>
      <c r="N5975" s="467">
        <f t="shared" si="659"/>
        <v>0</v>
      </c>
      <c r="O5975" s="475" t="str">
        <f t="shared" si="660"/>
        <v/>
      </c>
    </row>
    <row r="5976" spans="1:15" hidden="1">
      <c r="A5976" s="475">
        <f t="shared" si="655"/>
        <v>43709</v>
      </c>
      <c r="B5976" s="475">
        <v>43714</v>
      </c>
      <c r="C5976" s="467">
        <v>23</v>
      </c>
      <c r="D5976" s="467">
        <v>942</v>
      </c>
      <c r="E5976" s="467">
        <v>4</v>
      </c>
      <c r="F5976" s="467">
        <v>0</v>
      </c>
      <c r="G5976" s="467">
        <f t="array" ref="G5976">MAX(IF($A$2:$A$8761=A5976,$D$2:$D$8761))</f>
        <v>1385</v>
      </c>
      <c r="H5976" s="467">
        <f t="shared" si="656"/>
        <v>0</v>
      </c>
      <c r="I5976" s="475" t="str">
        <f t="shared" si="657"/>
        <v/>
      </c>
      <c r="J5976" s="471">
        <f>'Potential Projects'!D5977</f>
        <v>41.009542917312643</v>
      </c>
      <c r="K5976" s="471">
        <f>'Potential Projects'!E5977</f>
        <v>10.00890319286175</v>
      </c>
      <c r="L5976" s="476">
        <f t="shared" si="658"/>
        <v>886.98155388982559</v>
      </c>
      <c r="M5976" s="471">
        <f t="shared" si="661"/>
        <v>1292.0223607105002</v>
      </c>
      <c r="N5976" s="467">
        <f t="shared" si="659"/>
        <v>0</v>
      </c>
      <c r="O5976" s="475" t="str">
        <f t="shared" si="660"/>
        <v/>
      </c>
    </row>
    <row r="5977" spans="1:15" hidden="1">
      <c r="A5977" s="475">
        <f t="shared" si="655"/>
        <v>43709</v>
      </c>
      <c r="B5977" s="475">
        <v>43714</v>
      </c>
      <c r="C5977" s="467">
        <v>24</v>
      </c>
      <c r="D5977" s="467">
        <v>877</v>
      </c>
      <c r="E5977" s="467">
        <v>2</v>
      </c>
      <c r="F5977" s="467">
        <v>0</v>
      </c>
      <c r="G5977" s="467">
        <f t="array" ref="G5977">MAX(IF($A$2:$A$8761=A5977,$D$2:$D$8761))</f>
        <v>1385</v>
      </c>
      <c r="H5977" s="467">
        <f t="shared" si="656"/>
        <v>0</v>
      </c>
      <c r="I5977" s="475" t="str">
        <f t="shared" si="657"/>
        <v/>
      </c>
      <c r="J5977" s="471">
        <f>'Potential Projects'!D5978</f>
        <v>18.344976089025348</v>
      </c>
      <c r="K5977" s="471">
        <f>'Potential Projects'!E5978</f>
        <v>3.6664110406364223</v>
      </c>
      <c r="L5977" s="476">
        <f t="shared" si="658"/>
        <v>852.98861287033833</v>
      </c>
      <c r="M5977" s="471">
        <f t="shared" si="661"/>
        <v>1292.0223607105002</v>
      </c>
      <c r="N5977" s="467">
        <f t="shared" si="659"/>
        <v>0</v>
      </c>
      <c r="O5977" s="475" t="str">
        <f t="shared" si="660"/>
        <v/>
      </c>
    </row>
    <row r="5978" spans="1:15" hidden="1">
      <c r="A5978" s="475">
        <f t="shared" si="655"/>
        <v>43709</v>
      </c>
      <c r="B5978" s="475">
        <v>43715</v>
      </c>
      <c r="C5978" s="467">
        <v>1</v>
      </c>
      <c r="D5978" s="467">
        <v>816</v>
      </c>
      <c r="E5978" s="467">
        <v>4</v>
      </c>
      <c r="F5978" s="467">
        <v>0</v>
      </c>
      <c r="G5978" s="467">
        <f t="array" ref="G5978">MAX(IF($A$2:$A$8761=A5978,$D$2:$D$8761))</f>
        <v>1385</v>
      </c>
      <c r="H5978" s="467">
        <f t="shared" si="656"/>
        <v>0</v>
      </c>
      <c r="I5978" s="475" t="str">
        <f t="shared" si="657"/>
        <v/>
      </c>
      <c r="J5978" s="471">
        <f>'Potential Projects'!D5979</f>
        <v>21.763542402141958</v>
      </c>
      <c r="K5978" s="471">
        <f>'Potential Projects'!E5979</f>
        <v>0.63518791657708018</v>
      </c>
      <c r="L5978" s="476">
        <f t="shared" si="658"/>
        <v>789.601269681281</v>
      </c>
      <c r="M5978" s="471">
        <f t="shared" si="661"/>
        <v>1292.0223607105002</v>
      </c>
      <c r="N5978" s="467">
        <f t="shared" si="659"/>
        <v>0</v>
      </c>
      <c r="O5978" s="475" t="str">
        <f t="shared" si="660"/>
        <v/>
      </c>
    </row>
    <row r="5979" spans="1:15" hidden="1">
      <c r="A5979" s="475">
        <f t="shared" si="655"/>
        <v>43709</v>
      </c>
      <c r="B5979" s="475">
        <v>43715</v>
      </c>
      <c r="C5979" s="467">
        <v>2</v>
      </c>
      <c r="D5979" s="467">
        <v>776</v>
      </c>
      <c r="E5979" s="467">
        <v>7</v>
      </c>
      <c r="F5979" s="467">
        <v>0</v>
      </c>
      <c r="G5979" s="467">
        <f t="array" ref="G5979">MAX(IF($A$2:$A$8761=A5979,$D$2:$D$8761))</f>
        <v>1385</v>
      </c>
      <c r="H5979" s="467">
        <f t="shared" si="656"/>
        <v>0</v>
      </c>
      <c r="I5979" s="475" t="str">
        <f t="shared" si="657"/>
        <v/>
      </c>
      <c r="J5979" s="471">
        <f>'Potential Projects'!D5980</f>
        <v>8.4666727734388925</v>
      </c>
      <c r="K5979" s="471">
        <f>'Potential Projects'!E5980</f>
        <v>0.76269485056976993</v>
      </c>
      <c r="L5979" s="476">
        <f t="shared" si="658"/>
        <v>759.77063237599134</v>
      </c>
      <c r="M5979" s="471">
        <f t="shared" si="661"/>
        <v>1292.0223607105002</v>
      </c>
      <c r="N5979" s="467">
        <f t="shared" si="659"/>
        <v>0</v>
      </c>
      <c r="O5979" s="475" t="str">
        <f t="shared" si="660"/>
        <v/>
      </c>
    </row>
    <row r="5980" spans="1:15" hidden="1">
      <c r="A5980" s="475">
        <f t="shared" si="655"/>
        <v>43709</v>
      </c>
      <c r="B5980" s="475">
        <v>43715</v>
      </c>
      <c r="C5980" s="467">
        <v>3</v>
      </c>
      <c r="D5980" s="467">
        <v>759</v>
      </c>
      <c r="E5980" s="467">
        <v>5</v>
      </c>
      <c r="F5980" s="467">
        <v>0</v>
      </c>
      <c r="G5980" s="467">
        <f t="array" ref="G5980">MAX(IF($A$2:$A$8761=A5980,$D$2:$D$8761))</f>
        <v>1385</v>
      </c>
      <c r="H5980" s="467">
        <f t="shared" si="656"/>
        <v>0</v>
      </c>
      <c r="I5980" s="475" t="str">
        <f t="shared" si="657"/>
        <v/>
      </c>
      <c r="J5980" s="471">
        <f>'Potential Projects'!D5981</f>
        <v>28.716619678440903</v>
      </c>
      <c r="K5980" s="471">
        <f>'Potential Projects'!E5981</f>
        <v>0</v>
      </c>
      <c r="L5980" s="476">
        <f t="shared" si="658"/>
        <v>725.28338032155909</v>
      </c>
      <c r="M5980" s="471">
        <f t="shared" si="661"/>
        <v>1292.0223607105002</v>
      </c>
      <c r="N5980" s="467">
        <f t="shared" si="659"/>
        <v>0</v>
      </c>
      <c r="O5980" s="475" t="str">
        <f t="shared" si="660"/>
        <v/>
      </c>
    </row>
    <row r="5981" spans="1:15" hidden="1">
      <c r="A5981" s="475">
        <f t="shared" si="655"/>
        <v>43709</v>
      </c>
      <c r="B5981" s="475">
        <v>43715</v>
      </c>
      <c r="C5981" s="467">
        <v>4</v>
      </c>
      <c r="D5981" s="467">
        <v>770</v>
      </c>
      <c r="E5981" s="467">
        <v>10</v>
      </c>
      <c r="F5981" s="467">
        <v>0</v>
      </c>
      <c r="G5981" s="467">
        <f t="array" ref="G5981">MAX(IF($A$2:$A$8761=A5981,$D$2:$D$8761))</f>
        <v>1385</v>
      </c>
      <c r="H5981" s="467">
        <f t="shared" si="656"/>
        <v>0</v>
      </c>
      <c r="I5981" s="475" t="str">
        <f t="shared" si="657"/>
        <v/>
      </c>
      <c r="J5981" s="471">
        <f>'Potential Projects'!D5982</f>
        <v>59.941409398596576</v>
      </c>
      <c r="K5981" s="471">
        <f>'Potential Projects'!E5982</f>
        <v>0.21511906041711459</v>
      </c>
      <c r="L5981" s="476">
        <f t="shared" si="658"/>
        <v>699.84347154098634</v>
      </c>
      <c r="M5981" s="471">
        <f t="shared" si="661"/>
        <v>1292.0223607105002</v>
      </c>
      <c r="N5981" s="467">
        <f t="shared" si="659"/>
        <v>0</v>
      </c>
      <c r="O5981" s="475" t="str">
        <f t="shared" si="660"/>
        <v/>
      </c>
    </row>
    <row r="5982" spans="1:15" hidden="1">
      <c r="A5982" s="475">
        <f t="shared" si="655"/>
        <v>43709</v>
      </c>
      <c r="B5982" s="475">
        <v>43715</v>
      </c>
      <c r="C5982" s="467">
        <v>5</v>
      </c>
      <c r="D5982" s="467">
        <v>781</v>
      </c>
      <c r="E5982" s="467">
        <v>18</v>
      </c>
      <c r="F5982" s="467">
        <v>0</v>
      </c>
      <c r="G5982" s="467">
        <f t="array" ref="G5982">MAX(IF($A$2:$A$8761=A5982,$D$2:$D$8761))</f>
        <v>1385</v>
      </c>
      <c r="H5982" s="467">
        <f t="shared" si="656"/>
        <v>0</v>
      </c>
      <c r="I5982" s="475" t="str">
        <f t="shared" si="657"/>
        <v/>
      </c>
      <c r="J5982" s="471">
        <f>'Potential Projects'!D5983</f>
        <v>81.210908374716922</v>
      </c>
      <c r="K5982" s="471">
        <f>'Potential Projects'!E5983</f>
        <v>15.32977537088798</v>
      </c>
      <c r="L5982" s="476">
        <f t="shared" si="658"/>
        <v>666.45931625439505</v>
      </c>
      <c r="M5982" s="471">
        <f t="shared" si="661"/>
        <v>1292.0223607105002</v>
      </c>
      <c r="N5982" s="467">
        <f t="shared" si="659"/>
        <v>0</v>
      </c>
      <c r="O5982" s="475" t="str">
        <f t="shared" si="660"/>
        <v/>
      </c>
    </row>
    <row r="5983" spans="1:15" hidden="1">
      <c r="A5983" s="475">
        <f t="shared" si="655"/>
        <v>43709</v>
      </c>
      <c r="B5983" s="475">
        <v>43715</v>
      </c>
      <c r="C5983" s="467">
        <v>6</v>
      </c>
      <c r="D5983" s="467">
        <v>785</v>
      </c>
      <c r="E5983" s="467">
        <v>24</v>
      </c>
      <c r="F5983" s="467">
        <v>0</v>
      </c>
      <c r="G5983" s="467">
        <f t="array" ref="G5983">MAX(IF($A$2:$A$8761=A5983,$D$2:$D$8761))</f>
        <v>1385</v>
      </c>
      <c r="H5983" s="467">
        <f t="shared" si="656"/>
        <v>0</v>
      </c>
      <c r="I5983" s="475" t="str">
        <f t="shared" si="657"/>
        <v/>
      </c>
      <c r="J5983" s="471">
        <f>'Potential Projects'!D5984</f>
        <v>78.46010788181799</v>
      </c>
      <c r="K5983" s="471">
        <f>'Potential Projects'!E5984</f>
        <v>45.566910503117604</v>
      </c>
      <c r="L5983" s="476">
        <f t="shared" si="658"/>
        <v>636.97298161506444</v>
      </c>
      <c r="M5983" s="471">
        <f t="shared" si="661"/>
        <v>1292.0223607105002</v>
      </c>
      <c r="N5983" s="467">
        <f t="shared" si="659"/>
        <v>0</v>
      </c>
      <c r="O5983" s="475" t="str">
        <f t="shared" si="660"/>
        <v/>
      </c>
    </row>
    <row r="5984" spans="1:15" hidden="1">
      <c r="A5984" s="475">
        <f t="shared" si="655"/>
        <v>43709</v>
      </c>
      <c r="B5984" s="475">
        <v>43715</v>
      </c>
      <c r="C5984" s="467">
        <v>7</v>
      </c>
      <c r="D5984" s="467">
        <v>797</v>
      </c>
      <c r="E5984" s="467">
        <v>25</v>
      </c>
      <c r="F5984" s="467">
        <v>1</v>
      </c>
      <c r="G5984" s="467">
        <f t="array" ref="G5984">MAX(IF($A$2:$A$8761=A5984,$D$2:$D$8761))</f>
        <v>1385</v>
      </c>
      <c r="H5984" s="467">
        <f t="shared" si="656"/>
        <v>0</v>
      </c>
      <c r="I5984" s="475" t="str">
        <f t="shared" si="657"/>
        <v/>
      </c>
      <c r="J5984" s="471">
        <f>'Potential Projects'!D5985</f>
        <v>85.152587709628492</v>
      </c>
      <c r="K5984" s="471">
        <f>'Potential Projects'!E5985</f>
        <v>22.435744624811875</v>
      </c>
      <c r="L5984" s="476">
        <f t="shared" si="658"/>
        <v>663.41166766555966</v>
      </c>
      <c r="M5984" s="471">
        <f t="shared" si="661"/>
        <v>1292.0223607105002</v>
      </c>
      <c r="N5984" s="467">
        <f t="shared" si="659"/>
        <v>0</v>
      </c>
      <c r="O5984" s="475" t="str">
        <f t="shared" si="660"/>
        <v/>
      </c>
    </row>
    <row r="5985" spans="1:15" hidden="1">
      <c r="A5985" s="475">
        <f t="shared" si="655"/>
        <v>43709</v>
      </c>
      <c r="B5985" s="475">
        <v>43715</v>
      </c>
      <c r="C5985" s="467">
        <v>8</v>
      </c>
      <c r="D5985" s="467">
        <v>838</v>
      </c>
      <c r="E5985" s="467">
        <v>22</v>
      </c>
      <c r="F5985" s="467">
        <v>9</v>
      </c>
      <c r="G5985" s="467">
        <f t="array" ref="G5985">MAX(IF($A$2:$A$8761=A5985,$D$2:$D$8761))</f>
        <v>1385</v>
      </c>
      <c r="H5985" s="467">
        <f t="shared" si="656"/>
        <v>0</v>
      </c>
      <c r="I5985" s="475" t="str">
        <f t="shared" si="657"/>
        <v/>
      </c>
      <c r="J5985" s="471">
        <f>'Potential Projects'!D5986</f>
        <v>31.977051507367761</v>
      </c>
      <c r="K5985" s="471">
        <f>'Potential Projects'!E5986</f>
        <v>4.0246820576220168</v>
      </c>
      <c r="L5985" s="476">
        <f t="shared" si="658"/>
        <v>770.99826643501024</v>
      </c>
      <c r="M5985" s="471">
        <f t="shared" si="661"/>
        <v>1292.0223607105002</v>
      </c>
      <c r="N5985" s="467">
        <f t="shared" si="659"/>
        <v>0</v>
      </c>
      <c r="O5985" s="475" t="str">
        <f t="shared" si="660"/>
        <v/>
      </c>
    </row>
    <row r="5986" spans="1:15" hidden="1">
      <c r="A5986" s="475">
        <f t="shared" si="655"/>
        <v>43709</v>
      </c>
      <c r="B5986" s="475">
        <v>43715</v>
      </c>
      <c r="C5986" s="467">
        <v>9</v>
      </c>
      <c r="D5986" s="467">
        <v>856</v>
      </c>
      <c r="E5986" s="467">
        <v>22</v>
      </c>
      <c r="F5986" s="467">
        <v>16</v>
      </c>
      <c r="G5986" s="467">
        <f t="array" ref="G5986">MAX(IF($A$2:$A$8761=A5986,$D$2:$D$8761))</f>
        <v>1385</v>
      </c>
      <c r="H5986" s="467">
        <f t="shared" si="656"/>
        <v>0</v>
      </c>
      <c r="I5986" s="475" t="str">
        <f t="shared" si="657"/>
        <v/>
      </c>
      <c r="J5986" s="471">
        <f>'Potential Projects'!D5987</f>
        <v>25.918273105244491</v>
      </c>
      <c r="K5986" s="471">
        <f>'Potential Projects'!E5987</f>
        <v>3.0171426037411311</v>
      </c>
      <c r="L5986" s="476">
        <f t="shared" si="658"/>
        <v>789.0645842910144</v>
      </c>
      <c r="M5986" s="471">
        <f t="shared" si="661"/>
        <v>1292.0223607105002</v>
      </c>
      <c r="N5986" s="467">
        <f t="shared" si="659"/>
        <v>0</v>
      </c>
      <c r="O5986" s="475" t="str">
        <f t="shared" si="660"/>
        <v/>
      </c>
    </row>
    <row r="5987" spans="1:15" hidden="1">
      <c r="A5987" s="475">
        <f t="shared" si="655"/>
        <v>43709</v>
      </c>
      <c r="B5987" s="475">
        <v>43715</v>
      </c>
      <c r="C5987" s="467">
        <v>10</v>
      </c>
      <c r="D5987" s="467">
        <v>900</v>
      </c>
      <c r="E5987" s="467">
        <v>11</v>
      </c>
      <c r="F5987" s="467">
        <v>14</v>
      </c>
      <c r="G5987" s="467">
        <f t="array" ref="G5987">MAX(IF($A$2:$A$8761=A5987,$D$2:$D$8761))</f>
        <v>1385</v>
      </c>
      <c r="H5987" s="467">
        <f t="shared" si="656"/>
        <v>0</v>
      </c>
      <c r="I5987" s="475" t="str">
        <f t="shared" si="657"/>
        <v/>
      </c>
      <c r="J5987" s="471">
        <f>'Potential Projects'!D5988</f>
        <v>51.924918844764946</v>
      </c>
      <c r="K5987" s="471">
        <f>'Potential Projects'!E5988</f>
        <v>9.6545434315201035</v>
      </c>
      <c r="L5987" s="476">
        <f t="shared" si="658"/>
        <v>813.42053772371492</v>
      </c>
      <c r="M5987" s="471">
        <f t="shared" si="661"/>
        <v>1292.0223607105002</v>
      </c>
      <c r="N5987" s="467">
        <f t="shared" si="659"/>
        <v>0</v>
      </c>
      <c r="O5987" s="475" t="str">
        <f t="shared" si="660"/>
        <v/>
      </c>
    </row>
    <row r="5988" spans="1:15" hidden="1">
      <c r="A5988" s="475">
        <f t="shared" si="655"/>
        <v>43709</v>
      </c>
      <c r="B5988" s="475">
        <v>43715</v>
      </c>
      <c r="C5988" s="467">
        <v>11</v>
      </c>
      <c r="D5988" s="467">
        <v>961</v>
      </c>
      <c r="E5988" s="467">
        <v>13</v>
      </c>
      <c r="F5988" s="467">
        <v>18</v>
      </c>
      <c r="G5988" s="467">
        <f t="array" ref="G5988">MAX(IF($A$2:$A$8761=A5988,$D$2:$D$8761))</f>
        <v>1385</v>
      </c>
      <c r="H5988" s="467">
        <f t="shared" si="656"/>
        <v>0</v>
      </c>
      <c r="I5988" s="475" t="str">
        <f t="shared" si="657"/>
        <v/>
      </c>
      <c r="J5988" s="471">
        <f>'Potential Projects'!D5989</f>
        <v>65.669748127745763</v>
      </c>
      <c r="K5988" s="471">
        <f>'Potential Projects'!E5989</f>
        <v>13.485227209202321</v>
      </c>
      <c r="L5988" s="476">
        <f t="shared" si="658"/>
        <v>850.84502466305196</v>
      </c>
      <c r="M5988" s="471">
        <f t="shared" si="661"/>
        <v>1292.0223607105002</v>
      </c>
      <c r="N5988" s="467">
        <f t="shared" si="659"/>
        <v>0</v>
      </c>
      <c r="O5988" s="475" t="str">
        <f t="shared" si="660"/>
        <v/>
      </c>
    </row>
    <row r="5989" spans="1:15" hidden="1">
      <c r="A5989" s="475">
        <f t="shared" si="655"/>
        <v>43709</v>
      </c>
      <c r="B5989" s="475">
        <v>43715</v>
      </c>
      <c r="C5989" s="467">
        <v>12</v>
      </c>
      <c r="D5989" s="467">
        <v>982</v>
      </c>
      <c r="E5989" s="467">
        <v>5</v>
      </c>
      <c r="F5989" s="467">
        <v>13</v>
      </c>
      <c r="G5989" s="467">
        <f t="array" ref="G5989">MAX(IF($A$2:$A$8761=A5989,$D$2:$D$8761))</f>
        <v>1385</v>
      </c>
      <c r="H5989" s="467">
        <f t="shared" si="656"/>
        <v>0</v>
      </c>
      <c r="I5989" s="475" t="str">
        <f t="shared" si="657"/>
        <v/>
      </c>
      <c r="J5989" s="471">
        <f>'Potential Projects'!D5990</f>
        <v>61.913291803400156</v>
      </c>
      <c r="K5989" s="471">
        <f>'Potential Projects'!E5990</f>
        <v>35.788771393248759</v>
      </c>
      <c r="L5989" s="476">
        <f t="shared" si="658"/>
        <v>866.29793680335104</v>
      </c>
      <c r="M5989" s="471">
        <f t="shared" si="661"/>
        <v>1292.0223607105002</v>
      </c>
      <c r="N5989" s="467">
        <f t="shared" si="659"/>
        <v>0</v>
      </c>
      <c r="O5989" s="475" t="str">
        <f t="shared" si="660"/>
        <v/>
      </c>
    </row>
    <row r="5990" spans="1:15" hidden="1">
      <c r="A5990" s="475">
        <f t="shared" si="655"/>
        <v>43709</v>
      </c>
      <c r="B5990" s="475">
        <v>43715</v>
      </c>
      <c r="C5990" s="467">
        <v>13</v>
      </c>
      <c r="D5990" s="467">
        <v>1013</v>
      </c>
      <c r="E5990" s="467">
        <v>1</v>
      </c>
      <c r="F5990" s="467">
        <v>14</v>
      </c>
      <c r="G5990" s="467">
        <f t="array" ref="G5990">MAX(IF($A$2:$A$8761=A5990,$D$2:$D$8761))</f>
        <v>1385</v>
      </c>
      <c r="H5990" s="467">
        <f t="shared" si="656"/>
        <v>0</v>
      </c>
      <c r="I5990" s="475" t="str">
        <f t="shared" si="657"/>
        <v/>
      </c>
      <c r="J5990" s="471">
        <f>'Potential Projects'!D5991</f>
        <v>47.031865184966897</v>
      </c>
      <c r="K5990" s="471">
        <f>'Potential Projects'!E5991</f>
        <v>48.244556116964098</v>
      </c>
      <c r="L5990" s="476">
        <f t="shared" si="658"/>
        <v>902.72357869806899</v>
      </c>
      <c r="M5990" s="471">
        <f t="shared" si="661"/>
        <v>1292.0223607105002</v>
      </c>
      <c r="N5990" s="467">
        <f t="shared" si="659"/>
        <v>0</v>
      </c>
      <c r="O5990" s="475" t="str">
        <f t="shared" si="660"/>
        <v/>
      </c>
    </row>
    <row r="5991" spans="1:15" hidden="1">
      <c r="A5991" s="475">
        <f t="shared" si="655"/>
        <v>43709</v>
      </c>
      <c r="B5991" s="475">
        <v>43715</v>
      </c>
      <c r="C5991" s="467">
        <v>14</v>
      </c>
      <c r="D5991" s="467">
        <v>1043</v>
      </c>
      <c r="E5991" s="467">
        <v>1</v>
      </c>
      <c r="F5991" s="467">
        <v>13</v>
      </c>
      <c r="G5991" s="467">
        <f t="array" ref="G5991">MAX(IF($A$2:$A$8761=A5991,$D$2:$D$8761))</f>
        <v>1385</v>
      </c>
      <c r="H5991" s="467">
        <f t="shared" si="656"/>
        <v>0</v>
      </c>
      <c r="I5991" s="475" t="str">
        <f t="shared" si="657"/>
        <v/>
      </c>
      <c r="J5991" s="471">
        <f>'Potential Projects'!D5992</f>
        <v>31.042059430190875</v>
      </c>
      <c r="K5991" s="471">
        <f>'Potential Projects'!E5992</f>
        <v>38.51413432595141</v>
      </c>
      <c r="L5991" s="476">
        <f t="shared" si="658"/>
        <v>959.44380624385769</v>
      </c>
      <c r="M5991" s="471">
        <f t="shared" si="661"/>
        <v>1292.0223607105002</v>
      </c>
      <c r="N5991" s="467">
        <f t="shared" si="659"/>
        <v>0</v>
      </c>
      <c r="O5991" s="475" t="str">
        <f t="shared" si="660"/>
        <v/>
      </c>
    </row>
    <row r="5992" spans="1:15" hidden="1">
      <c r="A5992" s="475">
        <f t="shared" si="655"/>
        <v>43709</v>
      </c>
      <c r="B5992" s="475">
        <v>43715</v>
      </c>
      <c r="C5992" s="467">
        <v>15</v>
      </c>
      <c r="D5992" s="467">
        <v>1070</v>
      </c>
      <c r="E5992" s="467">
        <v>1</v>
      </c>
      <c r="F5992" s="467">
        <v>14</v>
      </c>
      <c r="G5992" s="467">
        <f t="array" ref="G5992">MAX(IF($A$2:$A$8761=A5992,$D$2:$D$8761))</f>
        <v>1385</v>
      </c>
      <c r="H5992" s="467">
        <f t="shared" si="656"/>
        <v>0</v>
      </c>
      <c r="I5992" s="475" t="str">
        <f t="shared" si="657"/>
        <v/>
      </c>
      <c r="J5992" s="471">
        <f>'Potential Projects'!D5993</f>
        <v>20.48808331082072</v>
      </c>
      <c r="K5992" s="471">
        <f>'Potential Projects'!E5993</f>
        <v>42.942457966028812</v>
      </c>
      <c r="L5992" s="476">
        <f t="shared" si="658"/>
        <v>991.56945872315055</v>
      </c>
      <c r="M5992" s="471">
        <f t="shared" si="661"/>
        <v>1292.0223607105002</v>
      </c>
      <c r="N5992" s="467">
        <f t="shared" si="659"/>
        <v>0</v>
      </c>
      <c r="O5992" s="475" t="str">
        <f t="shared" si="660"/>
        <v/>
      </c>
    </row>
    <row r="5993" spans="1:15" hidden="1">
      <c r="A5993" s="475">
        <f t="shared" si="655"/>
        <v>43709</v>
      </c>
      <c r="B5993" s="475">
        <v>43715</v>
      </c>
      <c r="C5993" s="467">
        <v>16</v>
      </c>
      <c r="D5993" s="467">
        <v>1130</v>
      </c>
      <c r="E5993" s="467">
        <v>1</v>
      </c>
      <c r="F5993" s="467">
        <v>11</v>
      </c>
      <c r="G5993" s="467">
        <f t="array" ref="G5993">MAX(IF($A$2:$A$8761=A5993,$D$2:$D$8761))</f>
        <v>1385</v>
      </c>
      <c r="H5993" s="467">
        <f t="shared" si="656"/>
        <v>0</v>
      </c>
      <c r="I5993" s="475" t="str">
        <f t="shared" si="657"/>
        <v/>
      </c>
      <c r="J5993" s="471">
        <f>'Potential Projects'!D5994</f>
        <v>27.076851115266255</v>
      </c>
      <c r="K5993" s="471">
        <f>'Potential Projects'!E5994</f>
        <v>60.021346860890134</v>
      </c>
      <c r="L5993" s="476">
        <f t="shared" si="658"/>
        <v>1030.9018020238436</v>
      </c>
      <c r="M5993" s="471">
        <f t="shared" si="661"/>
        <v>1292.0223607105002</v>
      </c>
      <c r="N5993" s="467">
        <f t="shared" si="659"/>
        <v>0</v>
      </c>
      <c r="O5993" s="475" t="str">
        <f t="shared" si="660"/>
        <v/>
      </c>
    </row>
    <row r="5994" spans="1:15" hidden="1">
      <c r="A5994" s="475">
        <f t="shared" si="655"/>
        <v>43709</v>
      </c>
      <c r="B5994" s="475">
        <v>43715</v>
      </c>
      <c r="C5994" s="467">
        <v>17</v>
      </c>
      <c r="D5994" s="467">
        <v>1155</v>
      </c>
      <c r="E5994" s="467">
        <v>2</v>
      </c>
      <c r="F5994" s="467">
        <v>13</v>
      </c>
      <c r="G5994" s="467">
        <f t="array" ref="G5994">MAX(IF($A$2:$A$8761=A5994,$D$2:$D$8761))</f>
        <v>1385</v>
      </c>
      <c r="H5994" s="467">
        <f t="shared" si="656"/>
        <v>0</v>
      </c>
      <c r="I5994" s="475" t="str">
        <f t="shared" si="657"/>
        <v/>
      </c>
      <c r="J5994" s="471">
        <f>'Potential Projects'!D5995</f>
        <v>36.266838561484604</v>
      </c>
      <c r="K5994" s="471">
        <f>'Potential Projects'!E5995</f>
        <v>38.71517286605031</v>
      </c>
      <c r="L5994" s="476">
        <f t="shared" si="658"/>
        <v>1065.0179885724651</v>
      </c>
      <c r="M5994" s="471">
        <f t="shared" si="661"/>
        <v>1292.0223607105002</v>
      </c>
      <c r="N5994" s="467">
        <f t="shared" si="659"/>
        <v>0</v>
      </c>
      <c r="O5994" s="475" t="str">
        <f t="shared" si="660"/>
        <v/>
      </c>
    </row>
    <row r="5995" spans="1:15" hidden="1">
      <c r="A5995" s="475">
        <f t="shared" si="655"/>
        <v>43709</v>
      </c>
      <c r="B5995" s="475">
        <v>43715</v>
      </c>
      <c r="C5995" s="467">
        <v>18</v>
      </c>
      <c r="D5995" s="467">
        <v>1153</v>
      </c>
      <c r="E5995" s="467">
        <v>4</v>
      </c>
      <c r="F5995" s="467">
        <v>8</v>
      </c>
      <c r="G5995" s="467">
        <f t="array" ref="G5995">MAX(IF($A$2:$A$8761=A5995,$D$2:$D$8761))</f>
        <v>1385</v>
      </c>
      <c r="H5995" s="467">
        <f t="shared" si="656"/>
        <v>0</v>
      </c>
      <c r="I5995" s="475" t="str">
        <f t="shared" si="657"/>
        <v/>
      </c>
      <c r="J5995" s="471">
        <f>'Potential Projects'!D5996</f>
        <v>25.613798200752466</v>
      </c>
      <c r="K5995" s="471">
        <f>'Potential Projects'!E5996</f>
        <v>64.53728262739196</v>
      </c>
      <c r="L5995" s="476">
        <f t="shared" si="658"/>
        <v>1050.8489191718556</v>
      </c>
      <c r="M5995" s="471">
        <f t="shared" si="661"/>
        <v>1292.0223607105002</v>
      </c>
      <c r="N5995" s="467">
        <f t="shared" si="659"/>
        <v>0</v>
      </c>
      <c r="O5995" s="475" t="str">
        <f t="shared" si="660"/>
        <v/>
      </c>
    </row>
    <row r="5996" spans="1:15" hidden="1">
      <c r="A5996" s="475">
        <f t="shared" si="655"/>
        <v>43709</v>
      </c>
      <c r="B5996" s="475">
        <v>43715</v>
      </c>
      <c r="C5996" s="467">
        <v>19</v>
      </c>
      <c r="D5996" s="467">
        <v>1119</v>
      </c>
      <c r="E5996" s="467">
        <v>13</v>
      </c>
      <c r="F5996" s="467">
        <v>1</v>
      </c>
      <c r="G5996" s="467">
        <f t="array" ref="G5996">MAX(IF($A$2:$A$8761=A5996,$D$2:$D$8761))</f>
        <v>1385</v>
      </c>
      <c r="H5996" s="467">
        <f t="shared" si="656"/>
        <v>0</v>
      </c>
      <c r="I5996" s="475" t="str">
        <f t="shared" si="657"/>
        <v/>
      </c>
      <c r="J5996" s="471">
        <f>'Potential Projects'!D5997</f>
        <v>57.404011002488922</v>
      </c>
      <c r="K5996" s="471">
        <f>'Potential Projects'!E5997</f>
        <v>60.381964631262093</v>
      </c>
      <c r="L5996" s="476">
        <f t="shared" si="658"/>
        <v>987.21402436624896</v>
      </c>
      <c r="M5996" s="471">
        <f t="shared" si="661"/>
        <v>1292.0223607105002</v>
      </c>
      <c r="N5996" s="467">
        <f t="shared" si="659"/>
        <v>0</v>
      </c>
      <c r="O5996" s="475" t="str">
        <f t="shared" si="660"/>
        <v/>
      </c>
    </row>
    <row r="5997" spans="1:15" hidden="1">
      <c r="A5997" s="475">
        <f t="shared" si="655"/>
        <v>43709</v>
      </c>
      <c r="B5997" s="475">
        <v>43715</v>
      </c>
      <c r="C5997" s="467">
        <v>20</v>
      </c>
      <c r="D5997" s="467">
        <v>1094</v>
      </c>
      <c r="E5997" s="467">
        <v>13</v>
      </c>
      <c r="F5997" s="467">
        <v>0</v>
      </c>
      <c r="G5997" s="467">
        <f t="array" ref="G5997">MAX(IF($A$2:$A$8761=A5997,$D$2:$D$8761))</f>
        <v>1385</v>
      </c>
      <c r="H5997" s="467">
        <f t="shared" si="656"/>
        <v>0</v>
      </c>
      <c r="I5997" s="475" t="str">
        <f t="shared" si="657"/>
        <v/>
      </c>
      <c r="J5997" s="471">
        <f>'Potential Projects'!D5998</f>
        <v>89.234022735412978</v>
      </c>
      <c r="K5997" s="471">
        <f>'Potential Projects'!E5998</f>
        <v>37.865648140184902</v>
      </c>
      <c r="L5997" s="476">
        <f t="shared" si="658"/>
        <v>953.90032912440211</v>
      </c>
      <c r="M5997" s="471">
        <f t="shared" si="661"/>
        <v>1292.0223607105002</v>
      </c>
      <c r="N5997" s="467">
        <f t="shared" si="659"/>
        <v>0</v>
      </c>
      <c r="O5997" s="475" t="str">
        <f t="shared" si="660"/>
        <v/>
      </c>
    </row>
    <row r="5998" spans="1:15" hidden="1">
      <c r="A5998" s="475">
        <f t="shared" si="655"/>
        <v>43709</v>
      </c>
      <c r="B5998" s="475">
        <v>43715</v>
      </c>
      <c r="C5998" s="467">
        <v>21</v>
      </c>
      <c r="D5998" s="467">
        <v>1071</v>
      </c>
      <c r="E5998" s="467">
        <v>23</v>
      </c>
      <c r="F5998" s="467">
        <v>0</v>
      </c>
      <c r="G5998" s="467">
        <f t="array" ref="G5998">MAX(IF($A$2:$A$8761=A5998,$D$2:$D$8761))</f>
        <v>1385</v>
      </c>
      <c r="H5998" s="467">
        <f t="shared" si="656"/>
        <v>0</v>
      </c>
      <c r="I5998" s="475" t="str">
        <f t="shared" si="657"/>
        <v/>
      </c>
      <c r="J5998" s="471">
        <f>'Potential Projects'!D5999</f>
        <v>94.985183800360005</v>
      </c>
      <c r="K5998" s="471">
        <f>'Potential Projects'!E5999</f>
        <v>19.26919205547194</v>
      </c>
      <c r="L5998" s="476">
        <f t="shared" si="658"/>
        <v>933.745624144168</v>
      </c>
      <c r="M5998" s="471">
        <f t="shared" si="661"/>
        <v>1292.0223607105002</v>
      </c>
      <c r="N5998" s="467">
        <f t="shared" si="659"/>
        <v>0</v>
      </c>
      <c r="O5998" s="475" t="str">
        <f t="shared" si="660"/>
        <v/>
      </c>
    </row>
    <row r="5999" spans="1:15" hidden="1">
      <c r="A5999" s="475">
        <f t="shared" si="655"/>
        <v>43709</v>
      </c>
      <c r="B5999" s="475">
        <v>43715</v>
      </c>
      <c r="C5999" s="467">
        <v>22</v>
      </c>
      <c r="D5999" s="467">
        <v>987</v>
      </c>
      <c r="E5999" s="467">
        <v>33</v>
      </c>
      <c r="F5999" s="467">
        <v>0</v>
      </c>
      <c r="G5999" s="467">
        <f t="array" ref="G5999">MAX(IF($A$2:$A$8761=A5999,$D$2:$D$8761))</f>
        <v>1385</v>
      </c>
      <c r="H5999" s="467">
        <f t="shared" si="656"/>
        <v>0</v>
      </c>
      <c r="I5999" s="475" t="str">
        <f t="shared" si="657"/>
        <v/>
      </c>
      <c r="J5999" s="471">
        <f>'Potential Projects'!D6000</f>
        <v>106.06980629812392</v>
      </c>
      <c r="K5999" s="471">
        <f>'Potential Projects'!E6000</f>
        <v>7.2976207804773159</v>
      </c>
      <c r="L5999" s="476">
        <f t="shared" si="658"/>
        <v>840.63257292139872</v>
      </c>
      <c r="M5999" s="471">
        <f t="shared" si="661"/>
        <v>1292.0223607105002</v>
      </c>
      <c r="N5999" s="467">
        <f t="shared" si="659"/>
        <v>0</v>
      </c>
      <c r="O5999" s="475" t="str">
        <f t="shared" si="660"/>
        <v/>
      </c>
    </row>
    <row r="6000" spans="1:15" hidden="1">
      <c r="A6000" s="475">
        <f t="shared" si="655"/>
        <v>43709</v>
      </c>
      <c r="B6000" s="475">
        <v>43715</v>
      </c>
      <c r="C6000" s="467">
        <v>23</v>
      </c>
      <c r="D6000" s="467">
        <v>928</v>
      </c>
      <c r="E6000" s="467">
        <v>37</v>
      </c>
      <c r="F6000" s="467">
        <v>0</v>
      </c>
      <c r="G6000" s="467">
        <f t="array" ref="G6000">MAX(IF($A$2:$A$8761=A6000,$D$2:$D$8761))</f>
        <v>1385</v>
      </c>
      <c r="H6000" s="467">
        <f t="shared" si="656"/>
        <v>0</v>
      </c>
      <c r="I6000" s="475" t="str">
        <f t="shared" si="657"/>
        <v/>
      </c>
      <c r="J6000" s="471">
        <f>'Potential Projects'!D6001</f>
        <v>128.01494060282022</v>
      </c>
      <c r="K6000" s="471">
        <f>'Potential Projects'!E6001</f>
        <v>1.7858793270264459</v>
      </c>
      <c r="L6000" s="476">
        <f t="shared" si="658"/>
        <v>761.19918007015337</v>
      </c>
      <c r="M6000" s="471">
        <f t="shared" si="661"/>
        <v>1292.0223607105002</v>
      </c>
      <c r="N6000" s="467">
        <f t="shared" si="659"/>
        <v>0</v>
      </c>
      <c r="O6000" s="475" t="str">
        <f t="shared" si="660"/>
        <v/>
      </c>
    </row>
    <row r="6001" spans="1:15" hidden="1">
      <c r="A6001" s="475">
        <f t="shared" si="655"/>
        <v>43709</v>
      </c>
      <c r="B6001" s="475">
        <v>43715</v>
      </c>
      <c r="C6001" s="467">
        <v>24</v>
      </c>
      <c r="D6001" s="467">
        <v>884</v>
      </c>
      <c r="E6001" s="467">
        <v>27</v>
      </c>
      <c r="F6001" s="467">
        <v>0</v>
      </c>
      <c r="G6001" s="467">
        <f t="array" ref="G6001">MAX(IF($A$2:$A$8761=A6001,$D$2:$D$8761))</f>
        <v>1385</v>
      </c>
      <c r="H6001" s="467">
        <f t="shared" si="656"/>
        <v>0</v>
      </c>
      <c r="I6001" s="475" t="str">
        <f t="shared" si="657"/>
        <v/>
      </c>
      <c r="J6001" s="471">
        <f>'Potential Projects'!D6002</f>
        <v>129.97209527657574</v>
      </c>
      <c r="K6001" s="471">
        <f>'Potential Projects'!E6002</f>
        <v>3.3636798537948827E-2</v>
      </c>
      <c r="L6001" s="476">
        <f t="shared" si="658"/>
        <v>726.99426792488634</v>
      </c>
      <c r="M6001" s="471">
        <f t="shared" si="661"/>
        <v>1292.0223607105002</v>
      </c>
      <c r="N6001" s="467">
        <f t="shared" si="659"/>
        <v>0</v>
      </c>
      <c r="O6001" s="475" t="str">
        <f t="shared" si="660"/>
        <v/>
      </c>
    </row>
    <row r="6002" spans="1:15" hidden="1">
      <c r="A6002" s="475">
        <f t="shared" si="655"/>
        <v>43709</v>
      </c>
      <c r="B6002" s="475">
        <v>43716</v>
      </c>
      <c r="C6002" s="467">
        <v>1</v>
      </c>
      <c r="D6002" s="467">
        <v>822</v>
      </c>
      <c r="E6002" s="467">
        <v>27</v>
      </c>
      <c r="F6002" s="467">
        <v>0</v>
      </c>
      <c r="G6002" s="467">
        <f t="array" ref="G6002">MAX(IF($A$2:$A$8761=A6002,$D$2:$D$8761))</f>
        <v>1385</v>
      </c>
      <c r="H6002" s="467">
        <f t="shared" si="656"/>
        <v>0</v>
      </c>
      <c r="I6002" s="475" t="str">
        <f t="shared" si="657"/>
        <v/>
      </c>
      <c r="J6002" s="471">
        <f>'Potential Projects'!D6003</f>
        <v>129.47185820873193</v>
      </c>
      <c r="K6002" s="471">
        <f>'Potential Projects'!E6003</f>
        <v>0.13141818963663729</v>
      </c>
      <c r="L6002" s="476">
        <f t="shared" si="658"/>
        <v>665.39672360163149</v>
      </c>
      <c r="M6002" s="471">
        <f t="shared" si="661"/>
        <v>1292.0223607105002</v>
      </c>
      <c r="N6002" s="467">
        <f t="shared" si="659"/>
        <v>0</v>
      </c>
      <c r="O6002" s="475" t="str">
        <f t="shared" si="660"/>
        <v/>
      </c>
    </row>
    <row r="6003" spans="1:15" hidden="1">
      <c r="A6003" s="475">
        <f t="shared" si="655"/>
        <v>43709</v>
      </c>
      <c r="B6003" s="475">
        <v>43716</v>
      </c>
      <c r="C6003" s="467">
        <v>2</v>
      </c>
      <c r="D6003" s="467">
        <v>779</v>
      </c>
      <c r="E6003" s="467">
        <v>21</v>
      </c>
      <c r="F6003" s="467">
        <v>0</v>
      </c>
      <c r="G6003" s="467">
        <f t="array" ref="G6003">MAX(IF($A$2:$A$8761=A6003,$D$2:$D$8761))</f>
        <v>1385</v>
      </c>
      <c r="H6003" s="467">
        <f t="shared" si="656"/>
        <v>0</v>
      </c>
      <c r="I6003" s="475" t="str">
        <f t="shared" si="657"/>
        <v/>
      </c>
      <c r="J6003" s="471">
        <f>'Potential Projects'!D6004</f>
        <v>123.43720293121839</v>
      </c>
      <c r="K6003" s="471">
        <f>'Potential Projects'!E6004</f>
        <v>8.6759472694044302</v>
      </c>
      <c r="L6003" s="476">
        <f t="shared" si="658"/>
        <v>625.88684979937716</v>
      </c>
      <c r="M6003" s="471">
        <f t="shared" si="661"/>
        <v>1292.0223607105002</v>
      </c>
      <c r="N6003" s="467">
        <f t="shared" si="659"/>
        <v>0</v>
      </c>
      <c r="O6003" s="475" t="str">
        <f t="shared" si="660"/>
        <v/>
      </c>
    </row>
    <row r="6004" spans="1:15" hidden="1">
      <c r="A6004" s="475">
        <f t="shared" si="655"/>
        <v>43709</v>
      </c>
      <c r="B6004" s="475">
        <v>43716</v>
      </c>
      <c r="C6004" s="467">
        <v>3</v>
      </c>
      <c r="D6004" s="467">
        <v>756</v>
      </c>
      <c r="E6004" s="467">
        <v>17</v>
      </c>
      <c r="F6004" s="467">
        <v>0</v>
      </c>
      <c r="G6004" s="467">
        <f t="array" ref="G6004">MAX(IF($A$2:$A$8761=A6004,$D$2:$D$8761))</f>
        <v>1385</v>
      </c>
      <c r="H6004" s="467">
        <f t="shared" si="656"/>
        <v>0</v>
      </c>
      <c r="I6004" s="475" t="str">
        <f t="shared" si="657"/>
        <v/>
      </c>
      <c r="J6004" s="471">
        <f>'Potential Projects'!D6005</f>
        <v>119.3496305391309</v>
      </c>
      <c r="K6004" s="471">
        <f>'Potential Projects'!E6005</f>
        <v>41.715888196086865</v>
      </c>
      <c r="L6004" s="476">
        <f t="shared" si="658"/>
        <v>577.93448126478222</v>
      </c>
      <c r="M6004" s="471">
        <f t="shared" si="661"/>
        <v>1292.0223607105002</v>
      </c>
      <c r="N6004" s="467">
        <f t="shared" si="659"/>
        <v>0</v>
      </c>
      <c r="O6004" s="475" t="str">
        <f t="shared" si="660"/>
        <v/>
      </c>
    </row>
    <row r="6005" spans="1:15" hidden="1">
      <c r="A6005" s="475">
        <f t="shared" si="655"/>
        <v>43709</v>
      </c>
      <c r="B6005" s="475">
        <v>43716</v>
      </c>
      <c r="C6005" s="467">
        <v>4</v>
      </c>
      <c r="D6005" s="467">
        <v>758</v>
      </c>
      <c r="E6005" s="467">
        <v>73</v>
      </c>
      <c r="F6005" s="467">
        <v>0</v>
      </c>
      <c r="G6005" s="467">
        <f t="array" ref="G6005">MAX(IF($A$2:$A$8761=A6005,$D$2:$D$8761))</f>
        <v>1385</v>
      </c>
      <c r="H6005" s="467">
        <f t="shared" si="656"/>
        <v>0</v>
      </c>
      <c r="I6005" s="475" t="str">
        <f t="shared" si="657"/>
        <v/>
      </c>
      <c r="J6005" s="471">
        <f>'Potential Projects'!D6006</f>
        <v>128.10511984130065</v>
      </c>
      <c r="K6005" s="471">
        <f>'Potential Projects'!E6006</f>
        <v>71.381197753171364</v>
      </c>
      <c r="L6005" s="476">
        <f t="shared" si="658"/>
        <v>485.51368240552802</v>
      </c>
      <c r="M6005" s="471">
        <f t="shared" si="661"/>
        <v>1292.0223607105002</v>
      </c>
      <c r="N6005" s="467">
        <f t="shared" si="659"/>
        <v>0</v>
      </c>
      <c r="O6005" s="475" t="str">
        <f t="shared" si="660"/>
        <v/>
      </c>
    </row>
    <row r="6006" spans="1:15" hidden="1">
      <c r="A6006" s="475">
        <f t="shared" si="655"/>
        <v>43709</v>
      </c>
      <c r="B6006" s="475">
        <v>43716</v>
      </c>
      <c r="C6006" s="467">
        <v>5</v>
      </c>
      <c r="D6006" s="467">
        <v>771</v>
      </c>
      <c r="E6006" s="467">
        <v>87</v>
      </c>
      <c r="F6006" s="467">
        <v>0</v>
      </c>
      <c r="G6006" s="467">
        <f t="array" ref="G6006">MAX(IF($A$2:$A$8761=A6006,$D$2:$D$8761))</f>
        <v>1385</v>
      </c>
      <c r="H6006" s="467">
        <f t="shared" si="656"/>
        <v>0</v>
      </c>
      <c r="I6006" s="475" t="str">
        <f t="shared" si="657"/>
        <v/>
      </c>
      <c r="J6006" s="471">
        <f>'Potential Projects'!D6007</f>
        <v>135.50433651298113</v>
      </c>
      <c r="K6006" s="471">
        <f>'Potential Projects'!E6007</f>
        <v>34.100673457321008</v>
      </c>
      <c r="L6006" s="476">
        <f t="shared" si="658"/>
        <v>514.39499002969785</v>
      </c>
      <c r="M6006" s="471">
        <f t="shared" si="661"/>
        <v>1292.0223607105002</v>
      </c>
      <c r="N6006" s="467">
        <f t="shared" si="659"/>
        <v>0</v>
      </c>
      <c r="O6006" s="475" t="str">
        <f t="shared" si="660"/>
        <v/>
      </c>
    </row>
    <row r="6007" spans="1:15" hidden="1">
      <c r="A6007" s="475">
        <f t="shared" si="655"/>
        <v>43709</v>
      </c>
      <c r="B6007" s="475">
        <v>43716</v>
      </c>
      <c r="C6007" s="467">
        <v>6</v>
      </c>
      <c r="D6007" s="467">
        <v>784</v>
      </c>
      <c r="E6007" s="467">
        <v>95</v>
      </c>
      <c r="F6007" s="467">
        <v>0</v>
      </c>
      <c r="G6007" s="467">
        <f t="array" ref="G6007">MAX(IF($A$2:$A$8761=A6007,$D$2:$D$8761))</f>
        <v>1385</v>
      </c>
      <c r="H6007" s="467">
        <f t="shared" si="656"/>
        <v>0</v>
      </c>
      <c r="I6007" s="475" t="str">
        <f t="shared" si="657"/>
        <v/>
      </c>
      <c r="J6007" s="471">
        <f>'Potential Projects'!D6008</f>
        <v>135.30024561421621</v>
      </c>
      <c r="K6007" s="471">
        <f>'Potential Projects'!E6008</f>
        <v>15.976697054396904</v>
      </c>
      <c r="L6007" s="476">
        <f t="shared" si="658"/>
        <v>537.72305733138683</v>
      </c>
      <c r="M6007" s="471">
        <f t="shared" si="661"/>
        <v>1292.0223607105002</v>
      </c>
      <c r="N6007" s="467">
        <f t="shared" si="659"/>
        <v>0</v>
      </c>
      <c r="O6007" s="475" t="str">
        <f t="shared" si="660"/>
        <v/>
      </c>
    </row>
    <row r="6008" spans="1:15" hidden="1">
      <c r="A6008" s="475">
        <f t="shared" si="655"/>
        <v>43709</v>
      </c>
      <c r="B6008" s="475">
        <v>43716</v>
      </c>
      <c r="C6008" s="467">
        <v>7</v>
      </c>
      <c r="D6008" s="467">
        <v>769</v>
      </c>
      <c r="E6008" s="467">
        <v>61</v>
      </c>
      <c r="F6008" s="467">
        <v>0</v>
      </c>
      <c r="G6008" s="467">
        <f t="array" ref="G6008">MAX(IF($A$2:$A$8761=A6008,$D$2:$D$8761))</f>
        <v>1385</v>
      </c>
      <c r="H6008" s="467">
        <f t="shared" si="656"/>
        <v>0</v>
      </c>
      <c r="I6008" s="475" t="str">
        <f t="shared" si="657"/>
        <v/>
      </c>
      <c r="J6008" s="471">
        <f>'Potential Projects'!D6009</f>
        <v>132.01639256088058</v>
      </c>
      <c r="K6008" s="471">
        <f>'Potential Projects'!E6009</f>
        <v>18.85851021285745</v>
      </c>
      <c r="L6008" s="476">
        <f t="shared" si="658"/>
        <v>557.12509722626191</v>
      </c>
      <c r="M6008" s="471">
        <f t="shared" si="661"/>
        <v>1292.0223607105002</v>
      </c>
      <c r="N6008" s="467">
        <f t="shared" si="659"/>
        <v>0</v>
      </c>
      <c r="O6008" s="475" t="str">
        <f t="shared" si="660"/>
        <v/>
      </c>
    </row>
    <row r="6009" spans="1:15" hidden="1">
      <c r="A6009" s="475">
        <f t="shared" si="655"/>
        <v>43709</v>
      </c>
      <c r="B6009" s="475">
        <v>43716</v>
      </c>
      <c r="C6009" s="467">
        <v>8</v>
      </c>
      <c r="D6009" s="467">
        <v>797</v>
      </c>
      <c r="E6009" s="467">
        <v>26</v>
      </c>
      <c r="F6009" s="467">
        <v>0</v>
      </c>
      <c r="G6009" s="467">
        <f t="array" ref="G6009">MAX(IF($A$2:$A$8761=A6009,$D$2:$D$8761))</f>
        <v>1385</v>
      </c>
      <c r="H6009" s="467">
        <f t="shared" si="656"/>
        <v>0</v>
      </c>
      <c r="I6009" s="475" t="str">
        <f t="shared" si="657"/>
        <v/>
      </c>
      <c r="J6009" s="471">
        <f>'Potential Projects'!D6010</f>
        <v>102.08676171138066</v>
      </c>
      <c r="K6009" s="471">
        <f>'Potential Projects'!E6010</f>
        <v>7.8553658353042364</v>
      </c>
      <c r="L6009" s="476">
        <f t="shared" si="658"/>
        <v>661.0578724533151</v>
      </c>
      <c r="M6009" s="471">
        <f t="shared" si="661"/>
        <v>1292.0223607105002</v>
      </c>
      <c r="N6009" s="467">
        <f t="shared" si="659"/>
        <v>0</v>
      </c>
      <c r="O6009" s="475" t="str">
        <f t="shared" si="660"/>
        <v/>
      </c>
    </row>
    <row r="6010" spans="1:15" hidden="1">
      <c r="A6010" s="475">
        <f t="shared" si="655"/>
        <v>43709</v>
      </c>
      <c r="B6010" s="475">
        <v>43716</v>
      </c>
      <c r="C6010" s="467">
        <v>9</v>
      </c>
      <c r="D6010" s="467">
        <v>881</v>
      </c>
      <c r="E6010" s="467">
        <v>22</v>
      </c>
      <c r="F6010" s="467">
        <v>0</v>
      </c>
      <c r="G6010" s="467">
        <f t="array" ref="G6010">MAX(IF($A$2:$A$8761=A6010,$D$2:$D$8761))</f>
        <v>1385</v>
      </c>
      <c r="H6010" s="467">
        <f t="shared" si="656"/>
        <v>0</v>
      </c>
      <c r="I6010" s="475" t="str">
        <f t="shared" si="657"/>
        <v/>
      </c>
      <c r="J6010" s="471">
        <f>'Potential Projects'!D6011</f>
        <v>79.233312063726018</v>
      </c>
      <c r="K6010" s="471">
        <f>'Potential Projects'!E6011</f>
        <v>5.6744496882390889</v>
      </c>
      <c r="L6010" s="476">
        <f t="shared" si="658"/>
        <v>774.09223824803496</v>
      </c>
      <c r="M6010" s="471">
        <f t="shared" si="661"/>
        <v>1292.0223607105002</v>
      </c>
      <c r="N6010" s="467">
        <f t="shared" si="659"/>
        <v>0</v>
      </c>
      <c r="O6010" s="475" t="str">
        <f t="shared" si="660"/>
        <v/>
      </c>
    </row>
    <row r="6011" spans="1:15" hidden="1">
      <c r="A6011" s="475">
        <f t="shared" si="655"/>
        <v>43709</v>
      </c>
      <c r="B6011" s="475">
        <v>43716</v>
      </c>
      <c r="C6011" s="467">
        <v>10</v>
      </c>
      <c r="D6011" s="467">
        <v>930</v>
      </c>
      <c r="E6011" s="467">
        <v>37</v>
      </c>
      <c r="F6011" s="467">
        <v>0</v>
      </c>
      <c r="G6011" s="467">
        <f t="array" ref="G6011">MAX(IF($A$2:$A$8761=A6011,$D$2:$D$8761))</f>
        <v>1385</v>
      </c>
      <c r="H6011" s="467">
        <f t="shared" si="656"/>
        <v>0</v>
      </c>
      <c r="I6011" s="475" t="str">
        <f t="shared" si="657"/>
        <v/>
      </c>
      <c r="J6011" s="471">
        <f>'Potential Projects'!D6012</f>
        <v>42.179071325696185</v>
      </c>
      <c r="K6011" s="471">
        <f>'Potential Projects'!E6012</f>
        <v>8.6720360137604828</v>
      </c>
      <c r="L6011" s="476">
        <f t="shared" si="658"/>
        <v>842.14889266054331</v>
      </c>
      <c r="M6011" s="471">
        <f t="shared" si="661"/>
        <v>1292.0223607105002</v>
      </c>
      <c r="N6011" s="467">
        <f t="shared" si="659"/>
        <v>0</v>
      </c>
      <c r="O6011" s="475" t="str">
        <f t="shared" si="660"/>
        <v/>
      </c>
    </row>
    <row r="6012" spans="1:15" hidden="1">
      <c r="A6012" s="475">
        <f t="shared" si="655"/>
        <v>43709</v>
      </c>
      <c r="B6012" s="475">
        <v>43716</v>
      </c>
      <c r="C6012" s="467">
        <v>11</v>
      </c>
      <c r="D6012" s="467">
        <v>959</v>
      </c>
      <c r="E6012" s="467">
        <v>21</v>
      </c>
      <c r="F6012" s="467">
        <v>3</v>
      </c>
      <c r="G6012" s="467">
        <f t="array" ref="G6012">MAX(IF($A$2:$A$8761=A6012,$D$2:$D$8761))</f>
        <v>1385</v>
      </c>
      <c r="H6012" s="467">
        <f t="shared" si="656"/>
        <v>0</v>
      </c>
      <c r="I6012" s="475" t="str">
        <f t="shared" si="657"/>
        <v/>
      </c>
      <c r="J6012" s="471">
        <f>'Potential Projects'!D6013</f>
        <v>43.161718149223177</v>
      </c>
      <c r="K6012" s="471">
        <f>'Potential Projects'!E6013</f>
        <v>19.708034938722854</v>
      </c>
      <c r="L6012" s="476">
        <f t="shared" si="658"/>
        <v>872.13024691205396</v>
      </c>
      <c r="M6012" s="471">
        <f t="shared" si="661"/>
        <v>1292.0223607105002</v>
      </c>
      <c r="N6012" s="467">
        <f t="shared" si="659"/>
        <v>0</v>
      </c>
      <c r="O6012" s="475" t="str">
        <f t="shared" si="660"/>
        <v/>
      </c>
    </row>
    <row r="6013" spans="1:15" hidden="1">
      <c r="A6013" s="475">
        <f t="shared" si="655"/>
        <v>43709</v>
      </c>
      <c r="B6013" s="475">
        <v>43716</v>
      </c>
      <c r="C6013" s="467">
        <v>12</v>
      </c>
      <c r="D6013" s="467">
        <v>981</v>
      </c>
      <c r="E6013" s="467">
        <v>73</v>
      </c>
      <c r="F6013" s="467">
        <v>5</v>
      </c>
      <c r="G6013" s="467">
        <f t="array" ref="G6013">MAX(IF($A$2:$A$8761=A6013,$D$2:$D$8761))</f>
        <v>1385</v>
      </c>
      <c r="H6013" s="467">
        <f t="shared" si="656"/>
        <v>0</v>
      </c>
      <c r="I6013" s="475" t="str">
        <f t="shared" si="657"/>
        <v/>
      </c>
      <c r="J6013" s="471">
        <f>'Potential Projects'!D6014</f>
        <v>56.456934622924585</v>
      </c>
      <c r="K6013" s="471">
        <f>'Potential Projects'!E6014</f>
        <v>50.739937217802627</v>
      </c>
      <c r="L6013" s="476">
        <f t="shared" si="658"/>
        <v>795.80312815927277</v>
      </c>
      <c r="M6013" s="471">
        <f t="shared" si="661"/>
        <v>1292.0223607105002</v>
      </c>
      <c r="N6013" s="467">
        <f t="shared" si="659"/>
        <v>0</v>
      </c>
      <c r="O6013" s="475" t="str">
        <f t="shared" si="660"/>
        <v/>
      </c>
    </row>
    <row r="6014" spans="1:15" hidden="1">
      <c r="A6014" s="475">
        <f t="shared" si="655"/>
        <v>43709</v>
      </c>
      <c r="B6014" s="475">
        <v>43716</v>
      </c>
      <c r="C6014" s="467">
        <v>13</v>
      </c>
      <c r="D6014" s="467">
        <v>982</v>
      </c>
      <c r="E6014" s="467">
        <v>54</v>
      </c>
      <c r="F6014" s="467">
        <v>7</v>
      </c>
      <c r="G6014" s="467">
        <f t="array" ref="G6014">MAX(IF($A$2:$A$8761=A6014,$D$2:$D$8761))</f>
        <v>1385</v>
      </c>
      <c r="H6014" s="467">
        <f t="shared" si="656"/>
        <v>0</v>
      </c>
      <c r="I6014" s="475" t="str">
        <f t="shared" si="657"/>
        <v/>
      </c>
      <c r="J6014" s="471">
        <f>'Potential Projects'!D6015</f>
        <v>72.681683200237529</v>
      </c>
      <c r="K6014" s="471">
        <f>'Potential Projects'!E6015</f>
        <v>42.454333261664161</v>
      </c>
      <c r="L6014" s="476">
        <f t="shared" si="658"/>
        <v>805.8639835380983</v>
      </c>
      <c r="M6014" s="471">
        <f t="shared" si="661"/>
        <v>1292.0223607105002</v>
      </c>
      <c r="N6014" s="467">
        <f t="shared" si="659"/>
        <v>0</v>
      </c>
      <c r="O6014" s="475" t="str">
        <f t="shared" si="660"/>
        <v/>
      </c>
    </row>
    <row r="6015" spans="1:15" hidden="1">
      <c r="A6015" s="475">
        <f t="shared" si="655"/>
        <v>43709</v>
      </c>
      <c r="B6015" s="475">
        <v>43716</v>
      </c>
      <c r="C6015" s="467">
        <v>14</v>
      </c>
      <c r="D6015" s="467">
        <v>973</v>
      </c>
      <c r="E6015" s="467">
        <v>35</v>
      </c>
      <c r="F6015" s="467">
        <v>8</v>
      </c>
      <c r="G6015" s="467">
        <f t="array" ref="G6015">MAX(IF($A$2:$A$8761=A6015,$D$2:$D$8761))</f>
        <v>1385</v>
      </c>
      <c r="H6015" s="467">
        <f t="shared" si="656"/>
        <v>0</v>
      </c>
      <c r="I6015" s="475" t="str">
        <f t="shared" si="657"/>
        <v/>
      </c>
      <c r="J6015" s="471">
        <f>'Potential Projects'!D6016</f>
        <v>88.614044280115237</v>
      </c>
      <c r="K6015" s="471">
        <f>'Potential Projects'!E6016</f>
        <v>46.122308804558173</v>
      </c>
      <c r="L6015" s="476">
        <f t="shared" si="658"/>
        <v>795.2636469153266</v>
      </c>
      <c r="M6015" s="471">
        <f t="shared" si="661"/>
        <v>1292.0223607105002</v>
      </c>
      <c r="N6015" s="467">
        <f t="shared" si="659"/>
        <v>0</v>
      </c>
      <c r="O6015" s="475" t="str">
        <f t="shared" si="660"/>
        <v/>
      </c>
    </row>
    <row r="6016" spans="1:15" hidden="1">
      <c r="A6016" s="475">
        <f t="shared" si="655"/>
        <v>43709</v>
      </c>
      <c r="B6016" s="475">
        <v>43716</v>
      </c>
      <c r="C6016" s="467">
        <v>15</v>
      </c>
      <c r="D6016" s="467">
        <v>959</v>
      </c>
      <c r="E6016" s="467">
        <v>20</v>
      </c>
      <c r="F6016" s="467">
        <v>10</v>
      </c>
      <c r="G6016" s="467">
        <f t="array" ref="G6016">MAX(IF($A$2:$A$8761=A6016,$D$2:$D$8761))</f>
        <v>1385</v>
      </c>
      <c r="H6016" s="467">
        <f t="shared" si="656"/>
        <v>0</v>
      </c>
      <c r="I6016" s="475" t="str">
        <f t="shared" si="657"/>
        <v/>
      </c>
      <c r="J6016" s="471">
        <f>'Potential Projects'!D6017</f>
        <v>107.35931763684734</v>
      </c>
      <c r="K6016" s="471">
        <f>'Potential Projects'!E6017</f>
        <v>27.643972640292407</v>
      </c>
      <c r="L6016" s="476">
        <f t="shared" si="658"/>
        <v>793.99670972286026</v>
      </c>
      <c r="M6016" s="471">
        <f t="shared" si="661"/>
        <v>1292.0223607105002</v>
      </c>
      <c r="N6016" s="467">
        <f t="shared" si="659"/>
        <v>0</v>
      </c>
      <c r="O6016" s="475" t="str">
        <f t="shared" si="660"/>
        <v/>
      </c>
    </row>
    <row r="6017" spans="1:15" hidden="1">
      <c r="A6017" s="475">
        <f t="shared" si="655"/>
        <v>43709</v>
      </c>
      <c r="B6017" s="475">
        <v>43716</v>
      </c>
      <c r="C6017" s="467">
        <v>16</v>
      </c>
      <c r="D6017" s="467">
        <v>959</v>
      </c>
      <c r="E6017" s="467">
        <v>18</v>
      </c>
      <c r="F6017" s="467">
        <v>12</v>
      </c>
      <c r="G6017" s="467">
        <f t="array" ref="G6017">MAX(IF($A$2:$A$8761=A6017,$D$2:$D$8761))</f>
        <v>1385</v>
      </c>
      <c r="H6017" s="467">
        <f t="shared" si="656"/>
        <v>0</v>
      </c>
      <c r="I6017" s="475" t="str">
        <f t="shared" si="657"/>
        <v/>
      </c>
      <c r="J6017" s="471">
        <f>'Potential Projects'!D6018</f>
        <v>88.552872722960174</v>
      </c>
      <c r="K6017" s="471">
        <f>'Potential Projects'!E6018</f>
        <v>24.30610707374758</v>
      </c>
      <c r="L6017" s="476">
        <f t="shared" si="658"/>
        <v>816.14102020329221</v>
      </c>
      <c r="M6017" s="471">
        <f t="shared" si="661"/>
        <v>1292.0223607105002</v>
      </c>
      <c r="N6017" s="467">
        <f t="shared" si="659"/>
        <v>0</v>
      </c>
      <c r="O6017" s="475" t="str">
        <f t="shared" si="660"/>
        <v/>
      </c>
    </row>
    <row r="6018" spans="1:15" hidden="1">
      <c r="A6018" s="475">
        <f t="shared" ref="A6018:A6081" si="662">DATE(YEAR(B6018),MONTH(B6018),1)</f>
        <v>43709</v>
      </c>
      <c r="B6018" s="475">
        <v>43716</v>
      </c>
      <c r="C6018" s="467">
        <v>17</v>
      </c>
      <c r="D6018" s="467">
        <v>983</v>
      </c>
      <c r="E6018" s="467">
        <v>10</v>
      </c>
      <c r="F6018" s="467">
        <v>18</v>
      </c>
      <c r="G6018" s="467">
        <f t="array" ref="G6018">MAX(IF($A$2:$A$8761=A6018,$D$2:$D$8761))</f>
        <v>1385</v>
      </c>
      <c r="H6018" s="467">
        <f t="shared" ref="H6018:H6081" si="663">IF(G6018=D6018,1,0)</f>
        <v>0</v>
      </c>
      <c r="I6018" s="475" t="str">
        <f t="shared" ref="I6018:I6081" si="664">IF(D6018=G6018,B6018,"")</f>
        <v/>
      </c>
      <c r="J6018" s="471">
        <f>'Potential Projects'!D6019</f>
        <v>96.942926656974365</v>
      </c>
      <c r="K6018" s="471">
        <f>'Potential Projects'!E6019</f>
        <v>20.667074822618794</v>
      </c>
      <c r="L6018" s="476">
        <f t="shared" ref="L6018:L6081" si="665">D6018-E6018-F6018-J6018-K6018</f>
        <v>837.38999852040683</v>
      </c>
      <c r="M6018" s="471">
        <f t="shared" si="661"/>
        <v>1292.0223607105002</v>
      </c>
      <c r="N6018" s="467">
        <f t="shared" ref="N6018:N6081" si="666">IF(M6018=L6018,1,0)</f>
        <v>0</v>
      </c>
      <c r="O6018" s="475" t="str">
        <f t="shared" ref="O6018:O6081" si="667">IF(L6018=M6018,B6018,"")</f>
        <v/>
      </c>
    </row>
    <row r="6019" spans="1:15" hidden="1">
      <c r="A6019" s="475">
        <f t="shared" si="662"/>
        <v>43709</v>
      </c>
      <c r="B6019" s="475">
        <v>43716</v>
      </c>
      <c r="C6019" s="467">
        <v>18</v>
      </c>
      <c r="D6019" s="467">
        <v>1015</v>
      </c>
      <c r="E6019" s="467">
        <v>5</v>
      </c>
      <c r="F6019" s="467">
        <v>15</v>
      </c>
      <c r="G6019" s="467">
        <f t="array" ref="G6019">MAX(IF($A$2:$A$8761=A6019,$D$2:$D$8761))</f>
        <v>1385</v>
      </c>
      <c r="H6019" s="467">
        <f t="shared" si="663"/>
        <v>0</v>
      </c>
      <c r="I6019" s="475" t="str">
        <f t="shared" si="664"/>
        <v/>
      </c>
      <c r="J6019" s="471">
        <f>'Potential Projects'!D6020</f>
        <v>77.242935207195615</v>
      </c>
      <c r="K6019" s="471">
        <f>'Potential Projects'!E6020</f>
        <v>11.269109761341646</v>
      </c>
      <c r="L6019" s="476">
        <f t="shared" si="665"/>
        <v>906.48795503146277</v>
      </c>
      <c r="M6019" s="471">
        <f t="shared" si="661"/>
        <v>1292.0223607105002</v>
      </c>
      <c r="N6019" s="467">
        <f t="shared" si="666"/>
        <v>0</v>
      </c>
      <c r="O6019" s="475" t="str">
        <f t="shared" si="667"/>
        <v/>
      </c>
    </row>
    <row r="6020" spans="1:15" hidden="1">
      <c r="A6020" s="475">
        <f t="shared" si="662"/>
        <v>43709</v>
      </c>
      <c r="B6020" s="475">
        <v>43716</v>
      </c>
      <c r="C6020" s="467">
        <v>19</v>
      </c>
      <c r="D6020" s="467">
        <v>1000</v>
      </c>
      <c r="E6020" s="467">
        <v>15</v>
      </c>
      <c r="F6020" s="467">
        <v>3</v>
      </c>
      <c r="G6020" s="467">
        <f t="array" ref="G6020">MAX(IF($A$2:$A$8761=A6020,$D$2:$D$8761))</f>
        <v>1385</v>
      </c>
      <c r="H6020" s="467">
        <f t="shared" si="663"/>
        <v>0</v>
      </c>
      <c r="I6020" s="475" t="str">
        <f t="shared" si="664"/>
        <v/>
      </c>
      <c r="J6020" s="471">
        <f>'Potential Projects'!D6021</f>
        <v>122.98908963826592</v>
      </c>
      <c r="K6020" s="471">
        <f>'Potential Projects'!E6021</f>
        <v>2.0229014190496666</v>
      </c>
      <c r="L6020" s="476">
        <f t="shared" si="665"/>
        <v>856.98800894268447</v>
      </c>
      <c r="M6020" s="471">
        <f t="shared" si="661"/>
        <v>1292.0223607105002</v>
      </c>
      <c r="N6020" s="467">
        <f t="shared" si="666"/>
        <v>0</v>
      </c>
      <c r="O6020" s="475" t="str">
        <f t="shared" si="667"/>
        <v/>
      </c>
    </row>
    <row r="6021" spans="1:15" hidden="1">
      <c r="A6021" s="475">
        <f t="shared" si="662"/>
        <v>43709</v>
      </c>
      <c r="B6021" s="475">
        <v>43716</v>
      </c>
      <c r="C6021" s="467">
        <v>20</v>
      </c>
      <c r="D6021" s="467">
        <v>1018</v>
      </c>
      <c r="E6021" s="467">
        <v>28</v>
      </c>
      <c r="F6021" s="467">
        <v>0</v>
      </c>
      <c r="G6021" s="467">
        <f t="array" ref="G6021">MAX(IF($A$2:$A$8761=A6021,$D$2:$D$8761))</f>
        <v>1385</v>
      </c>
      <c r="H6021" s="467">
        <f t="shared" si="663"/>
        <v>0</v>
      </c>
      <c r="I6021" s="475" t="str">
        <f t="shared" si="664"/>
        <v/>
      </c>
      <c r="J6021" s="471">
        <f>'Potential Projects'!D6022</f>
        <v>134.85486831932022</v>
      </c>
      <c r="K6021" s="471">
        <f>'Potential Projects'!E6022</f>
        <v>0.13767619866695335</v>
      </c>
      <c r="L6021" s="476">
        <f t="shared" si="665"/>
        <v>855.0074554820128</v>
      </c>
      <c r="M6021" s="471">
        <f t="shared" si="661"/>
        <v>1292.0223607105002</v>
      </c>
      <c r="N6021" s="467">
        <f t="shared" si="666"/>
        <v>0</v>
      </c>
      <c r="O6021" s="475" t="str">
        <f t="shared" si="667"/>
        <v/>
      </c>
    </row>
    <row r="6022" spans="1:15" hidden="1">
      <c r="A6022" s="475">
        <f t="shared" si="662"/>
        <v>43709</v>
      </c>
      <c r="B6022" s="475">
        <v>43716</v>
      </c>
      <c r="C6022" s="467">
        <v>21</v>
      </c>
      <c r="D6022" s="467">
        <v>954</v>
      </c>
      <c r="E6022" s="467">
        <v>33</v>
      </c>
      <c r="F6022" s="467">
        <v>0</v>
      </c>
      <c r="G6022" s="467">
        <f t="array" ref="G6022">MAX(IF($A$2:$A$8761=A6022,$D$2:$D$8761))</f>
        <v>1385</v>
      </c>
      <c r="H6022" s="467">
        <f t="shared" si="663"/>
        <v>0</v>
      </c>
      <c r="I6022" s="475" t="str">
        <f t="shared" si="664"/>
        <v/>
      </c>
      <c r="J6022" s="471">
        <f>'Potential Projects'!D6023</f>
        <v>121.82268306475707</v>
      </c>
      <c r="K6022" s="471">
        <f>'Potential Projects'!E6023</f>
        <v>0.83466195441840474</v>
      </c>
      <c r="L6022" s="476">
        <f t="shared" si="665"/>
        <v>798.34265498082459</v>
      </c>
      <c r="M6022" s="471">
        <f t="shared" si="661"/>
        <v>1292.0223607105002</v>
      </c>
      <c r="N6022" s="467">
        <f t="shared" si="666"/>
        <v>0</v>
      </c>
      <c r="O6022" s="475" t="str">
        <f t="shared" si="667"/>
        <v/>
      </c>
    </row>
    <row r="6023" spans="1:15" hidden="1">
      <c r="A6023" s="475">
        <f t="shared" si="662"/>
        <v>43709</v>
      </c>
      <c r="B6023" s="475">
        <v>43716</v>
      </c>
      <c r="C6023" s="467">
        <v>22</v>
      </c>
      <c r="D6023" s="467">
        <v>930</v>
      </c>
      <c r="E6023" s="467">
        <v>31</v>
      </c>
      <c r="F6023" s="467">
        <v>0</v>
      </c>
      <c r="G6023" s="467">
        <f t="array" ref="G6023">MAX(IF($A$2:$A$8761=A6023,$D$2:$D$8761))</f>
        <v>1385</v>
      </c>
      <c r="H6023" s="467">
        <f t="shared" si="663"/>
        <v>0</v>
      </c>
      <c r="I6023" s="475" t="str">
        <f t="shared" si="664"/>
        <v/>
      </c>
      <c r="J6023" s="471">
        <f>'Potential Projects'!D6024</f>
        <v>93.194160526223669</v>
      </c>
      <c r="K6023" s="471">
        <f>'Potential Projects'!E6024</f>
        <v>5.3341704472156524</v>
      </c>
      <c r="L6023" s="476">
        <f t="shared" si="665"/>
        <v>800.47166902656068</v>
      </c>
      <c r="M6023" s="471">
        <f t="shared" si="661"/>
        <v>1292.0223607105002</v>
      </c>
      <c r="N6023" s="467">
        <f t="shared" si="666"/>
        <v>0</v>
      </c>
      <c r="O6023" s="475" t="str">
        <f t="shared" si="667"/>
        <v/>
      </c>
    </row>
    <row r="6024" spans="1:15" hidden="1">
      <c r="A6024" s="475">
        <f t="shared" si="662"/>
        <v>43709</v>
      </c>
      <c r="B6024" s="475">
        <v>43716</v>
      </c>
      <c r="C6024" s="467">
        <v>23</v>
      </c>
      <c r="D6024" s="467">
        <v>848</v>
      </c>
      <c r="E6024" s="467">
        <v>38</v>
      </c>
      <c r="F6024" s="467">
        <v>0</v>
      </c>
      <c r="G6024" s="467">
        <f t="array" ref="G6024">MAX(IF($A$2:$A$8761=A6024,$D$2:$D$8761))</f>
        <v>1385</v>
      </c>
      <c r="H6024" s="467">
        <f t="shared" si="663"/>
        <v>0</v>
      </c>
      <c r="I6024" s="475" t="str">
        <f t="shared" si="664"/>
        <v/>
      </c>
      <c r="J6024" s="471">
        <f>'Potential Projects'!D6025</f>
        <v>58.110348956154652</v>
      </c>
      <c r="K6024" s="471">
        <f>'Potential Projects'!E6025</f>
        <v>13.6510644485057</v>
      </c>
      <c r="L6024" s="476">
        <f t="shared" si="665"/>
        <v>738.2385865953396</v>
      </c>
      <c r="M6024" s="471">
        <f t="shared" si="661"/>
        <v>1292.0223607105002</v>
      </c>
      <c r="N6024" s="467">
        <f t="shared" si="666"/>
        <v>0</v>
      </c>
      <c r="O6024" s="475" t="str">
        <f t="shared" si="667"/>
        <v/>
      </c>
    </row>
    <row r="6025" spans="1:15" hidden="1">
      <c r="A6025" s="475">
        <f t="shared" si="662"/>
        <v>43709</v>
      </c>
      <c r="B6025" s="475">
        <v>43716</v>
      </c>
      <c r="C6025" s="467">
        <v>24</v>
      </c>
      <c r="D6025" s="467">
        <v>774</v>
      </c>
      <c r="E6025" s="467">
        <v>67</v>
      </c>
      <c r="F6025" s="467">
        <v>0</v>
      </c>
      <c r="G6025" s="467">
        <f t="array" ref="G6025">MAX(IF($A$2:$A$8761=A6025,$D$2:$D$8761))</f>
        <v>1385</v>
      </c>
      <c r="H6025" s="467">
        <f t="shared" si="663"/>
        <v>0</v>
      </c>
      <c r="I6025" s="475" t="str">
        <f t="shared" si="664"/>
        <v/>
      </c>
      <c r="J6025" s="471">
        <f>'Potential Projects'!D6026</f>
        <v>80.806959717738607</v>
      </c>
      <c r="K6025" s="471">
        <f>'Potential Projects'!E6026</f>
        <v>26.722480810578372</v>
      </c>
      <c r="L6025" s="476">
        <f t="shared" si="665"/>
        <v>599.47055947168292</v>
      </c>
      <c r="M6025" s="471">
        <f t="shared" si="661"/>
        <v>1292.0223607105002</v>
      </c>
      <c r="N6025" s="467">
        <f t="shared" si="666"/>
        <v>0</v>
      </c>
      <c r="O6025" s="475" t="str">
        <f t="shared" si="667"/>
        <v/>
      </c>
    </row>
    <row r="6026" spans="1:15" hidden="1">
      <c r="A6026" s="475">
        <f t="shared" si="662"/>
        <v>43709</v>
      </c>
      <c r="B6026" s="475">
        <v>43717</v>
      </c>
      <c r="C6026" s="467">
        <v>1</v>
      </c>
      <c r="D6026" s="467">
        <v>743</v>
      </c>
      <c r="E6026" s="467">
        <v>87</v>
      </c>
      <c r="F6026" s="467">
        <v>0</v>
      </c>
      <c r="G6026" s="467">
        <f t="array" ref="G6026">MAX(IF($A$2:$A$8761=A6026,$D$2:$D$8761))</f>
        <v>1385</v>
      </c>
      <c r="H6026" s="467">
        <f t="shared" si="663"/>
        <v>0</v>
      </c>
      <c r="I6026" s="475" t="str">
        <f t="shared" si="664"/>
        <v/>
      </c>
      <c r="J6026" s="471">
        <f>'Potential Projects'!D6027</f>
        <v>28.265212213715749</v>
      </c>
      <c r="K6026" s="471">
        <f>'Potential Projects'!E6027</f>
        <v>42.969836755536456</v>
      </c>
      <c r="L6026" s="476">
        <f t="shared" si="665"/>
        <v>584.76495103074785</v>
      </c>
      <c r="M6026" s="471">
        <f t="shared" ref="M6026:M6089" si="668">MAX($L$5834:$L$6553)</f>
        <v>1292.0223607105002</v>
      </c>
      <c r="N6026" s="467">
        <f t="shared" si="666"/>
        <v>0</v>
      </c>
      <c r="O6026" s="475" t="str">
        <f t="shared" si="667"/>
        <v/>
      </c>
    </row>
    <row r="6027" spans="1:15" hidden="1">
      <c r="A6027" s="475">
        <f t="shared" si="662"/>
        <v>43709</v>
      </c>
      <c r="B6027" s="475">
        <v>43717</v>
      </c>
      <c r="C6027" s="467">
        <v>2</v>
      </c>
      <c r="D6027" s="467">
        <v>699</v>
      </c>
      <c r="E6027" s="467">
        <v>96</v>
      </c>
      <c r="F6027" s="467">
        <v>0</v>
      </c>
      <c r="G6027" s="467">
        <f t="array" ref="G6027">MAX(IF($A$2:$A$8761=A6027,$D$2:$D$8761))</f>
        <v>1385</v>
      </c>
      <c r="H6027" s="467">
        <f t="shared" si="663"/>
        <v>0</v>
      </c>
      <c r="I6027" s="475" t="str">
        <f t="shared" si="664"/>
        <v/>
      </c>
      <c r="J6027" s="471">
        <f>'Potential Projects'!D6028</f>
        <v>9.9201314204875271</v>
      </c>
      <c r="K6027" s="471">
        <f>'Potential Projects'!E6028</f>
        <v>57.492328961513657</v>
      </c>
      <c r="L6027" s="476">
        <f t="shared" si="665"/>
        <v>535.5875396179988</v>
      </c>
      <c r="M6027" s="471">
        <f t="shared" si="668"/>
        <v>1292.0223607105002</v>
      </c>
      <c r="N6027" s="467">
        <f t="shared" si="666"/>
        <v>0</v>
      </c>
      <c r="O6027" s="475" t="str">
        <f t="shared" si="667"/>
        <v/>
      </c>
    </row>
    <row r="6028" spans="1:15" hidden="1">
      <c r="A6028" s="475">
        <f t="shared" si="662"/>
        <v>43709</v>
      </c>
      <c r="B6028" s="475">
        <v>43717</v>
      </c>
      <c r="C6028" s="467">
        <v>3</v>
      </c>
      <c r="D6028" s="467">
        <v>703</v>
      </c>
      <c r="E6028" s="467">
        <v>98</v>
      </c>
      <c r="F6028" s="467">
        <v>0</v>
      </c>
      <c r="G6028" s="467">
        <f t="array" ref="G6028">MAX(IF($A$2:$A$8761=A6028,$D$2:$D$8761))</f>
        <v>1385</v>
      </c>
      <c r="H6028" s="467">
        <f t="shared" si="663"/>
        <v>0</v>
      </c>
      <c r="I6028" s="475" t="str">
        <f t="shared" si="664"/>
        <v/>
      </c>
      <c r="J6028" s="471">
        <f>'Potential Projects'!D6029</f>
        <v>1.3008591920544754</v>
      </c>
      <c r="K6028" s="471">
        <f>'Potential Projects'!E6029</f>
        <v>35.898286551279298</v>
      </c>
      <c r="L6028" s="476">
        <f t="shared" si="665"/>
        <v>567.80085425666618</v>
      </c>
      <c r="M6028" s="471">
        <f t="shared" si="668"/>
        <v>1292.0223607105002</v>
      </c>
      <c r="N6028" s="467">
        <f t="shared" si="666"/>
        <v>0</v>
      </c>
      <c r="O6028" s="475" t="str">
        <f t="shared" si="667"/>
        <v/>
      </c>
    </row>
    <row r="6029" spans="1:15" hidden="1">
      <c r="A6029" s="475">
        <f t="shared" si="662"/>
        <v>43709</v>
      </c>
      <c r="B6029" s="475">
        <v>43717</v>
      </c>
      <c r="C6029" s="467">
        <v>4</v>
      </c>
      <c r="D6029" s="467">
        <v>703</v>
      </c>
      <c r="E6029" s="467">
        <v>97</v>
      </c>
      <c r="F6029" s="467">
        <v>0</v>
      </c>
      <c r="G6029" s="467">
        <f t="array" ref="G6029">MAX(IF($A$2:$A$8761=A6029,$D$2:$D$8761))</f>
        <v>1385</v>
      </c>
      <c r="H6029" s="467">
        <f t="shared" si="663"/>
        <v>0</v>
      </c>
      <c r="I6029" s="475" t="str">
        <f t="shared" si="664"/>
        <v/>
      </c>
      <c r="J6029" s="471">
        <f>'Potential Projects'!D6030</f>
        <v>3.7101000526271442</v>
      </c>
      <c r="K6029" s="471">
        <f>'Potential Projects'!E6030</f>
        <v>22.631307407009249</v>
      </c>
      <c r="L6029" s="476">
        <f t="shared" si="665"/>
        <v>579.65859254036366</v>
      </c>
      <c r="M6029" s="471">
        <f t="shared" si="668"/>
        <v>1292.0223607105002</v>
      </c>
      <c r="N6029" s="467">
        <f t="shared" si="666"/>
        <v>0</v>
      </c>
      <c r="O6029" s="475" t="str">
        <f t="shared" si="667"/>
        <v/>
      </c>
    </row>
    <row r="6030" spans="1:15" hidden="1">
      <c r="A6030" s="475">
        <f t="shared" si="662"/>
        <v>43709</v>
      </c>
      <c r="B6030" s="475">
        <v>43717</v>
      </c>
      <c r="C6030" s="467">
        <v>5</v>
      </c>
      <c r="D6030" s="467">
        <v>725</v>
      </c>
      <c r="E6030" s="467">
        <v>97</v>
      </c>
      <c r="F6030" s="467">
        <v>0</v>
      </c>
      <c r="G6030" s="467">
        <f t="array" ref="G6030">MAX(IF($A$2:$A$8761=A6030,$D$2:$D$8761))</f>
        <v>1385</v>
      </c>
      <c r="H6030" s="467">
        <f t="shared" si="663"/>
        <v>0</v>
      </c>
      <c r="I6030" s="475" t="str">
        <f t="shared" si="664"/>
        <v/>
      </c>
      <c r="J6030" s="471">
        <f>'Potential Projects'!D6031</f>
        <v>0</v>
      </c>
      <c r="K6030" s="471">
        <f>'Potential Projects'!E6031</f>
        <v>46.011229144270047</v>
      </c>
      <c r="L6030" s="476">
        <f t="shared" si="665"/>
        <v>581.98877085572997</v>
      </c>
      <c r="M6030" s="471">
        <f t="shared" si="668"/>
        <v>1292.0223607105002</v>
      </c>
      <c r="N6030" s="467">
        <f t="shared" si="666"/>
        <v>0</v>
      </c>
      <c r="O6030" s="475" t="str">
        <f t="shared" si="667"/>
        <v/>
      </c>
    </row>
    <row r="6031" spans="1:15" hidden="1">
      <c r="A6031" s="475">
        <f t="shared" si="662"/>
        <v>43709</v>
      </c>
      <c r="B6031" s="475">
        <v>43717</v>
      </c>
      <c r="C6031" s="467">
        <v>6</v>
      </c>
      <c r="D6031" s="467">
        <v>795</v>
      </c>
      <c r="E6031" s="467">
        <v>93</v>
      </c>
      <c r="F6031" s="467">
        <v>0</v>
      </c>
      <c r="G6031" s="467">
        <f t="array" ref="G6031">MAX(IF($A$2:$A$8761=A6031,$D$2:$D$8761))</f>
        <v>1385</v>
      </c>
      <c r="H6031" s="467">
        <f t="shared" si="663"/>
        <v>0</v>
      </c>
      <c r="I6031" s="475" t="str">
        <f t="shared" si="664"/>
        <v/>
      </c>
      <c r="J6031" s="471">
        <f>'Potential Projects'!D6032</f>
        <v>9.8644536602583516E-2</v>
      </c>
      <c r="K6031" s="471">
        <f>'Potential Projects'!E6032</f>
        <v>42.696048860460117</v>
      </c>
      <c r="L6031" s="476">
        <f t="shared" si="665"/>
        <v>659.2053066029373</v>
      </c>
      <c r="M6031" s="471">
        <f t="shared" si="668"/>
        <v>1292.0223607105002</v>
      </c>
      <c r="N6031" s="467">
        <f t="shared" si="666"/>
        <v>0</v>
      </c>
      <c r="O6031" s="475" t="str">
        <f t="shared" si="667"/>
        <v/>
      </c>
    </row>
    <row r="6032" spans="1:15" hidden="1">
      <c r="A6032" s="475">
        <f t="shared" si="662"/>
        <v>43709</v>
      </c>
      <c r="B6032" s="475">
        <v>43717</v>
      </c>
      <c r="C6032" s="467">
        <v>7</v>
      </c>
      <c r="D6032" s="467">
        <v>900</v>
      </c>
      <c r="E6032" s="467">
        <v>85</v>
      </c>
      <c r="F6032" s="467">
        <v>0</v>
      </c>
      <c r="G6032" s="467">
        <f t="array" ref="G6032">MAX(IF($A$2:$A$8761=A6032,$D$2:$D$8761))</f>
        <v>1385</v>
      </c>
      <c r="H6032" s="467">
        <f t="shared" si="663"/>
        <v>0</v>
      </c>
      <c r="I6032" s="475" t="str">
        <f t="shared" si="664"/>
        <v/>
      </c>
      <c r="J6032" s="471">
        <f>'Potential Projects'!D6033</f>
        <v>3.367610371514336E-2</v>
      </c>
      <c r="K6032" s="471">
        <f>'Potential Projects'!E6033</f>
        <v>23.574702268329393</v>
      </c>
      <c r="L6032" s="476">
        <f t="shared" si="665"/>
        <v>791.39162162795549</v>
      </c>
      <c r="M6032" s="471">
        <f t="shared" si="668"/>
        <v>1292.0223607105002</v>
      </c>
      <c r="N6032" s="467">
        <f t="shared" si="666"/>
        <v>0</v>
      </c>
      <c r="O6032" s="475" t="str">
        <f t="shared" si="667"/>
        <v/>
      </c>
    </row>
    <row r="6033" spans="1:15" hidden="1">
      <c r="A6033" s="475">
        <f t="shared" si="662"/>
        <v>43709</v>
      </c>
      <c r="B6033" s="475">
        <v>43717</v>
      </c>
      <c r="C6033" s="467">
        <v>8</v>
      </c>
      <c r="D6033" s="467">
        <v>973</v>
      </c>
      <c r="E6033" s="467">
        <v>0</v>
      </c>
      <c r="F6033" s="467">
        <v>2</v>
      </c>
      <c r="G6033" s="467">
        <f t="array" ref="G6033">MAX(IF($A$2:$A$8761=A6033,$D$2:$D$8761))</f>
        <v>1385</v>
      </c>
      <c r="H6033" s="467">
        <f t="shared" si="663"/>
        <v>0</v>
      </c>
      <c r="I6033" s="475" t="str">
        <f t="shared" si="664"/>
        <v/>
      </c>
      <c r="J6033" s="471">
        <f>'Potential Projects'!D6034</f>
        <v>0</v>
      </c>
      <c r="K6033" s="471">
        <f>'Potential Projects'!E6034</f>
        <v>51.266392227477951</v>
      </c>
      <c r="L6033" s="476">
        <f t="shared" si="665"/>
        <v>919.73360777252208</v>
      </c>
      <c r="M6033" s="471">
        <f t="shared" si="668"/>
        <v>1292.0223607105002</v>
      </c>
      <c r="N6033" s="467">
        <f t="shared" si="666"/>
        <v>0</v>
      </c>
      <c r="O6033" s="475" t="str">
        <f t="shared" si="667"/>
        <v/>
      </c>
    </row>
    <row r="6034" spans="1:15" hidden="1">
      <c r="A6034" s="475">
        <f t="shared" si="662"/>
        <v>43709</v>
      </c>
      <c r="B6034" s="475">
        <v>43717</v>
      </c>
      <c r="C6034" s="467">
        <v>9</v>
      </c>
      <c r="D6034" s="467">
        <v>988</v>
      </c>
      <c r="E6034" s="467">
        <v>0</v>
      </c>
      <c r="F6034" s="467">
        <v>4</v>
      </c>
      <c r="G6034" s="467">
        <f t="array" ref="G6034">MAX(IF($A$2:$A$8761=A6034,$D$2:$D$8761))</f>
        <v>1385</v>
      </c>
      <c r="H6034" s="467">
        <f t="shared" si="663"/>
        <v>0</v>
      </c>
      <c r="I6034" s="475" t="str">
        <f t="shared" si="664"/>
        <v/>
      </c>
      <c r="J6034" s="471">
        <f>'Potential Projects'!D6035</f>
        <v>0</v>
      </c>
      <c r="K6034" s="471">
        <f>'Potential Projects'!E6035</f>
        <v>82.500115297785413</v>
      </c>
      <c r="L6034" s="476">
        <f t="shared" si="665"/>
        <v>901.49988470221456</v>
      </c>
      <c r="M6034" s="471">
        <f t="shared" si="668"/>
        <v>1292.0223607105002</v>
      </c>
      <c r="N6034" s="467">
        <f t="shared" si="666"/>
        <v>0</v>
      </c>
      <c r="O6034" s="475" t="str">
        <f t="shared" si="667"/>
        <v/>
      </c>
    </row>
    <row r="6035" spans="1:15" hidden="1">
      <c r="A6035" s="475">
        <f t="shared" si="662"/>
        <v>43709</v>
      </c>
      <c r="B6035" s="475">
        <v>43717</v>
      </c>
      <c r="C6035" s="467">
        <v>10</v>
      </c>
      <c r="D6035" s="467">
        <v>1014</v>
      </c>
      <c r="E6035" s="467">
        <v>0</v>
      </c>
      <c r="F6035" s="467">
        <v>5</v>
      </c>
      <c r="G6035" s="467">
        <f t="array" ref="G6035">MAX(IF($A$2:$A$8761=A6035,$D$2:$D$8761))</f>
        <v>1385</v>
      </c>
      <c r="H6035" s="467">
        <f t="shared" si="663"/>
        <v>0</v>
      </c>
      <c r="I6035" s="475" t="str">
        <f t="shared" si="664"/>
        <v/>
      </c>
      <c r="J6035" s="471">
        <f>'Potential Projects'!D6036</f>
        <v>0.18974148470188204</v>
      </c>
      <c r="K6035" s="471">
        <f>'Potential Projects'!E6036</f>
        <v>77.581320199957005</v>
      </c>
      <c r="L6035" s="476">
        <f t="shared" si="665"/>
        <v>931.22893831534111</v>
      </c>
      <c r="M6035" s="471">
        <f t="shared" si="668"/>
        <v>1292.0223607105002</v>
      </c>
      <c r="N6035" s="467">
        <f t="shared" si="666"/>
        <v>0</v>
      </c>
      <c r="O6035" s="475" t="str">
        <f t="shared" si="667"/>
        <v/>
      </c>
    </row>
    <row r="6036" spans="1:15" hidden="1">
      <c r="A6036" s="475">
        <f t="shared" si="662"/>
        <v>43709</v>
      </c>
      <c r="B6036" s="475">
        <v>43717</v>
      </c>
      <c r="C6036" s="467">
        <v>11</v>
      </c>
      <c r="D6036" s="467">
        <v>1010</v>
      </c>
      <c r="E6036" s="467">
        <v>0</v>
      </c>
      <c r="F6036" s="467">
        <v>12</v>
      </c>
      <c r="G6036" s="467">
        <f t="array" ref="G6036">MAX(IF($A$2:$A$8761=A6036,$D$2:$D$8761))</f>
        <v>1385</v>
      </c>
      <c r="H6036" s="467">
        <f t="shared" si="663"/>
        <v>0</v>
      </c>
      <c r="I6036" s="475" t="str">
        <f t="shared" si="664"/>
        <v/>
      </c>
      <c r="J6036" s="471">
        <f>'Potential Projects'!D6037</f>
        <v>1.02384294434907</v>
      </c>
      <c r="K6036" s="471">
        <f>'Potential Projects'!E6037</f>
        <v>87.660625994409799</v>
      </c>
      <c r="L6036" s="476">
        <f t="shared" si="665"/>
        <v>909.31553106124113</v>
      </c>
      <c r="M6036" s="471">
        <f t="shared" si="668"/>
        <v>1292.0223607105002</v>
      </c>
      <c r="N6036" s="467">
        <f t="shared" si="666"/>
        <v>0</v>
      </c>
      <c r="O6036" s="475" t="str">
        <f t="shared" si="667"/>
        <v/>
      </c>
    </row>
    <row r="6037" spans="1:15" hidden="1">
      <c r="A6037" s="475">
        <f t="shared" si="662"/>
        <v>43709</v>
      </c>
      <c r="B6037" s="475">
        <v>43717</v>
      </c>
      <c r="C6037" s="467">
        <v>12</v>
      </c>
      <c r="D6037" s="467">
        <v>1011</v>
      </c>
      <c r="E6037" s="467">
        <v>0</v>
      </c>
      <c r="F6037" s="467">
        <v>11</v>
      </c>
      <c r="G6037" s="467">
        <f t="array" ref="G6037">MAX(IF($A$2:$A$8761=A6037,$D$2:$D$8761))</f>
        <v>1385</v>
      </c>
      <c r="H6037" s="467">
        <f t="shared" si="663"/>
        <v>0</v>
      </c>
      <c r="I6037" s="475" t="str">
        <f t="shared" si="664"/>
        <v/>
      </c>
      <c r="J6037" s="471">
        <f>'Potential Projects'!D6038</f>
        <v>2.4784524991249071</v>
      </c>
      <c r="K6037" s="471">
        <f>'Potential Projects'!E6038</f>
        <v>77.528909374328094</v>
      </c>
      <c r="L6037" s="476">
        <f t="shared" si="665"/>
        <v>919.99263812654692</v>
      </c>
      <c r="M6037" s="471">
        <f t="shared" si="668"/>
        <v>1292.0223607105002</v>
      </c>
      <c r="N6037" s="467">
        <f t="shared" si="666"/>
        <v>0</v>
      </c>
      <c r="O6037" s="475" t="str">
        <f t="shared" si="667"/>
        <v/>
      </c>
    </row>
    <row r="6038" spans="1:15" hidden="1">
      <c r="A6038" s="475">
        <f t="shared" si="662"/>
        <v>43709</v>
      </c>
      <c r="B6038" s="475">
        <v>43717</v>
      </c>
      <c r="C6038" s="467">
        <v>13</v>
      </c>
      <c r="D6038" s="467">
        <v>1019</v>
      </c>
      <c r="E6038" s="467">
        <v>0</v>
      </c>
      <c r="F6038" s="467">
        <v>19</v>
      </c>
      <c r="G6038" s="467">
        <f t="array" ref="G6038">MAX(IF($A$2:$A$8761=A6038,$D$2:$D$8761))</f>
        <v>1385</v>
      </c>
      <c r="H6038" s="467">
        <f t="shared" si="663"/>
        <v>0</v>
      </c>
      <c r="I6038" s="475" t="str">
        <f t="shared" si="664"/>
        <v/>
      </c>
      <c r="J6038" s="471">
        <f>'Potential Projects'!D6039</f>
        <v>3.6421597457194408</v>
      </c>
      <c r="K6038" s="471">
        <f>'Potential Projects'!E6039</f>
        <v>68.50486035261234</v>
      </c>
      <c r="L6038" s="476">
        <f t="shared" si="665"/>
        <v>927.85297990166816</v>
      </c>
      <c r="M6038" s="471">
        <f t="shared" si="668"/>
        <v>1292.0223607105002</v>
      </c>
      <c r="N6038" s="467">
        <f t="shared" si="666"/>
        <v>0</v>
      </c>
      <c r="O6038" s="475" t="str">
        <f t="shared" si="667"/>
        <v/>
      </c>
    </row>
    <row r="6039" spans="1:15" hidden="1">
      <c r="A6039" s="475">
        <f t="shared" si="662"/>
        <v>43709</v>
      </c>
      <c r="B6039" s="475">
        <v>43717</v>
      </c>
      <c r="C6039" s="467">
        <v>14</v>
      </c>
      <c r="D6039" s="467">
        <v>1014</v>
      </c>
      <c r="E6039" s="467">
        <v>0</v>
      </c>
      <c r="F6039" s="467">
        <v>18</v>
      </c>
      <c r="G6039" s="467">
        <f t="array" ref="G6039">MAX(IF($A$2:$A$8761=A6039,$D$2:$D$8761))</f>
        <v>1385</v>
      </c>
      <c r="H6039" s="467">
        <f t="shared" si="663"/>
        <v>0</v>
      </c>
      <c r="I6039" s="475" t="str">
        <f t="shared" si="664"/>
        <v/>
      </c>
      <c r="J6039" s="471">
        <f>'Potential Projects'!D6040</f>
        <v>1.6736590930544113</v>
      </c>
      <c r="K6039" s="471">
        <f>'Potential Projects'!E6040</f>
        <v>57.719181788862613</v>
      </c>
      <c r="L6039" s="476">
        <f t="shared" si="665"/>
        <v>936.60715911808302</v>
      </c>
      <c r="M6039" s="471">
        <f t="shared" si="668"/>
        <v>1292.0223607105002</v>
      </c>
      <c r="N6039" s="467">
        <f t="shared" si="666"/>
        <v>0</v>
      </c>
      <c r="O6039" s="475" t="str">
        <f t="shared" si="667"/>
        <v/>
      </c>
    </row>
    <row r="6040" spans="1:15" hidden="1">
      <c r="A6040" s="475">
        <f t="shared" si="662"/>
        <v>43709</v>
      </c>
      <c r="B6040" s="475">
        <v>43717</v>
      </c>
      <c r="C6040" s="467">
        <v>15</v>
      </c>
      <c r="D6040" s="467">
        <v>992</v>
      </c>
      <c r="E6040" s="467">
        <v>0</v>
      </c>
      <c r="F6040" s="467">
        <v>15</v>
      </c>
      <c r="G6040" s="467">
        <f t="array" ref="G6040">MAX(IF($A$2:$A$8761=A6040,$D$2:$D$8761))</f>
        <v>1385</v>
      </c>
      <c r="H6040" s="467">
        <f t="shared" si="663"/>
        <v>0</v>
      </c>
      <c r="I6040" s="475" t="str">
        <f t="shared" si="664"/>
        <v/>
      </c>
      <c r="J6040" s="471">
        <f>'Potential Projects'!D6041</f>
        <v>1.361811045147497</v>
      </c>
      <c r="K6040" s="471">
        <f>'Potential Projects'!E6041</f>
        <v>37.192912169425931</v>
      </c>
      <c r="L6040" s="476">
        <f t="shared" si="665"/>
        <v>938.44527678542659</v>
      </c>
      <c r="M6040" s="471">
        <f t="shared" si="668"/>
        <v>1292.0223607105002</v>
      </c>
      <c r="N6040" s="467">
        <f t="shared" si="666"/>
        <v>0</v>
      </c>
      <c r="O6040" s="475" t="str">
        <f t="shared" si="667"/>
        <v/>
      </c>
    </row>
    <row r="6041" spans="1:15" hidden="1">
      <c r="A6041" s="475">
        <f t="shared" si="662"/>
        <v>43709</v>
      </c>
      <c r="B6041" s="475">
        <v>43717</v>
      </c>
      <c r="C6041" s="467">
        <v>16</v>
      </c>
      <c r="D6041" s="467">
        <v>988</v>
      </c>
      <c r="E6041" s="467">
        <v>0</v>
      </c>
      <c r="F6041" s="467">
        <v>17</v>
      </c>
      <c r="G6041" s="467">
        <f t="array" ref="G6041">MAX(IF($A$2:$A$8761=A6041,$D$2:$D$8761))</f>
        <v>1385</v>
      </c>
      <c r="H6041" s="467">
        <f t="shared" si="663"/>
        <v>0</v>
      </c>
      <c r="I6041" s="475" t="str">
        <f t="shared" si="664"/>
        <v/>
      </c>
      <c r="J6041" s="471">
        <f>'Potential Projects'!D6042</f>
        <v>1.6348387440805201</v>
      </c>
      <c r="K6041" s="471">
        <f>'Potential Projects'!E6042</f>
        <v>32.692621425499894</v>
      </c>
      <c r="L6041" s="476">
        <f t="shared" si="665"/>
        <v>936.67253983041962</v>
      </c>
      <c r="M6041" s="471">
        <f t="shared" si="668"/>
        <v>1292.0223607105002</v>
      </c>
      <c r="N6041" s="467">
        <f t="shared" si="666"/>
        <v>0</v>
      </c>
      <c r="O6041" s="475" t="str">
        <f t="shared" si="667"/>
        <v/>
      </c>
    </row>
    <row r="6042" spans="1:15" hidden="1">
      <c r="A6042" s="475">
        <f t="shared" si="662"/>
        <v>43709</v>
      </c>
      <c r="B6042" s="475">
        <v>43717</v>
      </c>
      <c r="C6042" s="467">
        <v>17</v>
      </c>
      <c r="D6042" s="467">
        <v>1000</v>
      </c>
      <c r="E6042" s="467">
        <v>0</v>
      </c>
      <c r="F6042" s="467">
        <v>17</v>
      </c>
      <c r="G6042" s="467">
        <f t="array" ref="G6042">MAX(IF($A$2:$A$8761=A6042,$D$2:$D$8761))</f>
        <v>1385</v>
      </c>
      <c r="H6042" s="467">
        <f t="shared" si="663"/>
        <v>0</v>
      </c>
      <c r="I6042" s="475" t="str">
        <f t="shared" si="664"/>
        <v/>
      </c>
      <c r="J6042" s="471">
        <f>'Potential Projects'!D6043</f>
        <v>0.35728921422188492</v>
      </c>
      <c r="K6042" s="471">
        <f>'Potential Projects'!E6043</f>
        <v>31.562268544399053</v>
      </c>
      <c r="L6042" s="476">
        <f t="shared" si="665"/>
        <v>951.08044224137905</v>
      </c>
      <c r="M6042" s="471">
        <f t="shared" si="668"/>
        <v>1292.0223607105002</v>
      </c>
      <c r="N6042" s="467">
        <f t="shared" si="666"/>
        <v>0</v>
      </c>
      <c r="O6042" s="475" t="str">
        <f t="shared" si="667"/>
        <v/>
      </c>
    </row>
    <row r="6043" spans="1:15" hidden="1">
      <c r="A6043" s="475">
        <f t="shared" si="662"/>
        <v>43709</v>
      </c>
      <c r="B6043" s="475">
        <v>43717</v>
      </c>
      <c r="C6043" s="467">
        <v>18</v>
      </c>
      <c r="D6043" s="467">
        <v>1028</v>
      </c>
      <c r="E6043" s="467">
        <v>0</v>
      </c>
      <c r="F6043" s="467">
        <v>12</v>
      </c>
      <c r="G6043" s="467">
        <f t="array" ref="G6043">MAX(IF($A$2:$A$8761=A6043,$D$2:$D$8761))</f>
        <v>1385</v>
      </c>
      <c r="H6043" s="467">
        <f t="shared" si="663"/>
        <v>0</v>
      </c>
      <c r="I6043" s="475" t="str">
        <f t="shared" si="664"/>
        <v/>
      </c>
      <c r="J6043" s="471">
        <f>'Potential Projects'!D6044</f>
        <v>2.0804001087191579E-2</v>
      </c>
      <c r="K6043" s="471">
        <f>'Potential Projects'!E6044</f>
        <v>38.152734304450654</v>
      </c>
      <c r="L6043" s="476">
        <f t="shared" si="665"/>
        <v>977.82646169446218</v>
      </c>
      <c r="M6043" s="471">
        <f t="shared" si="668"/>
        <v>1292.0223607105002</v>
      </c>
      <c r="N6043" s="467">
        <f t="shared" si="666"/>
        <v>0</v>
      </c>
      <c r="O6043" s="475" t="str">
        <f t="shared" si="667"/>
        <v/>
      </c>
    </row>
    <row r="6044" spans="1:15" hidden="1">
      <c r="A6044" s="475">
        <f t="shared" si="662"/>
        <v>43709</v>
      </c>
      <c r="B6044" s="475">
        <v>43717</v>
      </c>
      <c r="C6044" s="467">
        <v>19</v>
      </c>
      <c r="D6044" s="467">
        <v>1003</v>
      </c>
      <c r="E6044" s="467">
        <v>0</v>
      </c>
      <c r="F6044" s="467">
        <v>3</v>
      </c>
      <c r="G6044" s="467">
        <f t="array" ref="G6044">MAX(IF($A$2:$A$8761=A6044,$D$2:$D$8761))</f>
        <v>1385</v>
      </c>
      <c r="H6044" s="467">
        <f t="shared" si="663"/>
        <v>0</v>
      </c>
      <c r="I6044" s="475" t="str">
        <f t="shared" si="664"/>
        <v/>
      </c>
      <c r="J6044" s="471">
        <f>'Potential Projects'!D6045</f>
        <v>0.67879730448734987</v>
      </c>
      <c r="K6044" s="471">
        <f>'Potential Projects'!E6045</f>
        <v>58.999726886691036</v>
      </c>
      <c r="L6044" s="476">
        <f t="shared" si="665"/>
        <v>940.32147580882156</v>
      </c>
      <c r="M6044" s="471">
        <f t="shared" si="668"/>
        <v>1292.0223607105002</v>
      </c>
      <c r="N6044" s="467">
        <f t="shared" si="666"/>
        <v>0</v>
      </c>
      <c r="O6044" s="475" t="str">
        <f t="shared" si="667"/>
        <v/>
      </c>
    </row>
    <row r="6045" spans="1:15" hidden="1">
      <c r="A6045" s="475">
        <f t="shared" si="662"/>
        <v>43709</v>
      </c>
      <c r="B6045" s="475">
        <v>43717</v>
      </c>
      <c r="C6045" s="467">
        <v>20</v>
      </c>
      <c r="D6045" s="467">
        <v>1002</v>
      </c>
      <c r="E6045" s="467">
        <v>0</v>
      </c>
      <c r="F6045" s="467">
        <v>0</v>
      </c>
      <c r="G6045" s="467">
        <f t="array" ref="G6045">MAX(IF($A$2:$A$8761=A6045,$D$2:$D$8761))</f>
        <v>1385</v>
      </c>
      <c r="H6045" s="467">
        <f t="shared" si="663"/>
        <v>0</v>
      </c>
      <c r="I6045" s="475" t="str">
        <f t="shared" si="664"/>
        <v/>
      </c>
      <c r="J6045" s="471">
        <f>'Potential Projects'!D6046</f>
        <v>1.0113851142797887</v>
      </c>
      <c r="K6045" s="471">
        <f>'Potential Projects'!E6046</f>
        <v>11.062595463341218</v>
      </c>
      <c r="L6045" s="476">
        <f t="shared" si="665"/>
        <v>989.926019422379</v>
      </c>
      <c r="M6045" s="471">
        <f t="shared" si="668"/>
        <v>1292.0223607105002</v>
      </c>
      <c r="N6045" s="467">
        <f t="shared" si="666"/>
        <v>0</v>
      </c>
      <c r="O6045" s="475" t="str">
        <f t="shared" si="667"/>
        <v/>
      </c>
    </row>
    <row r="6046" spans="1:15" hidden="1">
      <c r="A6046" s="475">
        <f t="shared" si="662"/>
        <v>43709</v>
      </c>
      <c r="B6046" s="475">
        <v>43717</v>
      </c>
      <c r="C6046" s="467">
        <v>21</v>
      </c>
      <c r="D6046" s="467">
        <v>1002</v>
      </c>
      <c r="E6046" s="467">
        <v>0</v>
      </c>
      <c r="F6046" s="467">
        <v>0</v>
      </c>
      <c r="G6046" s="467">
        <f t="array" ref="G6046">MAX(IF($A$2:$A$8761=A6046,$D$2:$D$8761))</f>
        <v>1385</v>
      </c>
      <c r="H6046" s="467">
        <f t="shared" si="663"/>
        <v>0</v>
      </c>
      <c r="I6046" s="475" t="str">
        <f t="shared" si="664"/>
        <v/>
      </c>
      <c r="J6046" s="471">
        <f>'Potential Projects'!D6047</f>
        <v>7.3034465691349778E-3</v>
      </c>
      <c r="K6046" s="471">
        <f>'Potential Projects'!E6047</f>
        <v>1.77962131799613</v>
      </c>
      <c r="L6046" s="476">
        <f t="shared" si="665"/>
        <v>1000.2130752354348</v>
      </c>
      <c r="M6046" s="471">
        <f t="shared" si="668"/>
        <v>1292.0223607105002</v>
      </c>
      <c r="N6046" s="467">
        <f t="shared" si="666"/>
        <v>0</v>
      </c>
      <c r="O6046" s="475" t="str">
        <f t="shared" si="667"/>
        <v/>
      </c>
    </row>
    <row r="6047" spans="1:15" hidden="1">
      <c r="A6047" s="475">
        <f t="shared" si="662"/>
        <v>43709</v>
      </c>
      <c r="B6047" s="475">
        <v>43717</v>
      </c>
      <c r="C6047" s="467">
        <v>22</v>
      </c>
      <c r="D6047" s="467">
        <v>938</v>
      </c>
      <c r="E6047" s="467">
        <v>0</v>
      </c>
      <c r="F6047" s="467">
        <v>0</v>
      </c>
      <c r="G6047" s="467">
        <f t="array" ref="G6047">MAX(IF($A$2:$A$8761=A6047,$D$2:$D$8761))</f>
        <v>1385</v>
      </c>
      <c r="H6047" s="467">
        <f t="shared" si="663"/>
        <v>0</v>
      </c>
      <c r="I6047" s="475" t="str">
        <f t="shared" si="664"/>
        <v/>
      </c>
      <c r="J6047" s="471">
        <f>'Potential Projects'!D6048</f>
        <v>7.2266263691246422E-3</v>
      </c>
      <c r="K6047" s="471">
        <f>'Potential Projects'!E6048</f>
        <v>0.57026107288755101</v>
      </c>
      <c r="L6047" s="476">
        <f t="shared" si="665"/>
        <v>937.42251230074328</v>
      </c>
      <c r="M6047" s="471">
        <f t="shared" si="668"/>
        <v>1292.0223607105002</v>
      </c>
      <c r="N6047" s="467">
        <f t="shared" si="666"/>
        <v>0</v>
      </c>
      <c r="O6047" s="475" t="str">
        <f t="shared" si="667"/>
        <v/>
      </c>
    </row>
    <row r="6048" spans="1:15" hidden="1">
      <c r="A6048" s="475">
        <f t="shared" si="662"/>
        <v>43709</v>
      </c>
      <c r="B6048" s="475">
        <v>43717</v>
      </c>
      <c r="C6048" s="467">
        <v>23</v>
      </c>
      <c r="D6048" s="467">
        <v>866</v>
      </c>
      <c r="E6048" s="467">
        <v>0</v>
      </c>
      <c r="F6048" s="467">
        <v>0</v>
      </c>
      <c r="G6048" s="467">
        <f t="array" ref="G6048">MAX(IF($A$2:$A$8761=A6048,$D$2:$D$8761))</f>
        <v>1385</v>
      </c>
      <c r="H6048" s="467">
        <f t="shared" si="663"/>
        <v>0</v>
      </c>
      <c r="I6048" s="475" t="str">
        <f t="shared" si="664"/>
        <v/>
      </c>
      <c r="J6048" s="471">
        <f>'Potential Projects'!D6049</f>
        <v>6.5933516457415076E-2</v>
      </c>
      <c r="K6048" s="471">
        <f>'Potential Projects'!E6049</f>
        <v>1.0693372930552569</v>
      </c>
      <c r="L6048" s="476">
        <f t="shared" si="665"/>
        <v>864.86472919048731</v>
      </c>
      <c r="M6048" s="471">
        <f t="shared" si="668"/>
        <v>1292.0223607105002</v>
      </c>
      <c r="N6048" s="467">
        <f t="shared" si="666"/>
        <v>0</v>
      </c>
      <c r="O6048" s="475" t="str">
        <f t="shared" si="667"/>
        <v/>
      </c>
    </row>
    <row r="6049" spans="1:15" hidden="1">
      <c r="A6049" s="475">
        <f t="shared" si="662"/>
        <v>43709</v>
      </c>
      <c r="B6049" s="475">
        <v>43717</v>
      </c>
      <c r="C6049" s="467">
        <v>24</v>
      </c>
      <c r="D6049" s="467">
        <v>761</v>
      </c>
      <c r="E6049" s="467">
        <v>0</v>
      </c>
      <c r="F6049" s="467">
        <v>0</v>
      </c>
      <c r="G6049" s="467">
        <f t="array" ref="G6049">MAX(IF($A$2:$A$8761=A6049,$D$2:$D$8761))</f>
        <v>1385</v>
      </c>
      <c r="H6049" s="467">
        <f t="shared" si="663"/>
        <v>0</v>
      </c>
      <c r="I6049" s="475" t="str">
        <f t="shared" si="664"/>
        <v/>
      </c>
      <c r="J6049" s="471">
        <f>'Potential Projects'!D6050</f>
        <v>0.42414514892591498</v>
      </c>
      <c r="K6049" s="471">
        <f>'Potential Projects'!E6050</f>
        <v>1.0177087185551494</v>
      </c>
      <c r="L6049" s="476">
        <f t="shared" si="665"/>
        <v>759.55814613251891</v>
      </c>
      <c r="M6049" s="471">
        <f t="shared" si="668"/>
        <v>1292.0223607105002</v>
      </c>
      <c r="N6049" s="467">
        <f t="shared" si="666"/>
        <v>0</v>
      </c>
      <c r="O6049" s="475" t="str">
        <f t="shared" si="667"/>
        <v/>
      </c>
    </row>
    <row r="6050" spans="1:15" hidden="1">
      <c r="A6050" s="475">
        <f t="shared" si="662"/>
        <v>43709</v>
      </c>
      <c r="B6050" s="475">
        <v>43718</v>
      </c>
      <c r="C6050" s="467">
        <v>1</v>
      </c>
      <c r="D6050" s="467">
        <v>717</v>
      </c>
      <c r="E6050" s="467">
        <v>0</v>
      </c>
      <c r="F6050" s="467">
        <v>0</v>
      </c>
      <c r="G6050" s="467">
        <f t="array" ref="G6050">MAX(IF($A$2:$A$8761=A6050,$D$2:$D$8761))</f>
        <v>1385</v>
      </c>
      <c r="H6050" s="467">
        <f t="shared" si="663"/>
        <v>0</v>
      </c>
      <c r="I6050" s="475" t="str">
        <f t="shared" si="664"/>
        <v/>
      </c>
      <c r="J6050" s="471">
        <f>'Potential Projects'!D6051</f>
        <v>0.89809475302420283</v>
      </c>
      <c r="K6050" s="471">
        <f>'Potential Projects'!E6051</f>
        <v>1.3986650182756397</v>
      </c>
      <c r="L6050" s="476">
        <f t="shared" si="665"/>
        <v>714.70324022870011</v>
      </c>
      <c r="M6050" s="471">
        <f t="shared" si="668"/>
        <v>1292.0223607105002</v>
      </c>
      <c r="N6050" s="467">
        <f t="shared" si="666"/>
        <v>0</v>
      </c>
      <c r="O6050" s="475" t="str">
        <f t="shared" si="667"/>
        <v/>
      </c>
    </row>
    <row r="6051" spans="1:15" hidden="1">
      <c r="A6051" s="475">
        <f t="shared" si="662"/>
        <v>43709</v>
      </c>
      <c r="B6051" s="475">
        <v>43718</v>
      </c>
      <c r="C6051" s="467">
        <v>2</v>
      </c>
      <c r="D6051" s="467">
        <v>705</v>
      </c>
      <c r="E6051" s="467">
        <v>0</v>
      </c>
      <c r="F6051" s="467">
        <v>0</v>
      </c>
      <c r="G6051" s="467">
        <f t="array" ref="G6051">MAX(IF($A$2:$A$8761=A6051,$D$2:$D$8761))</f>
        <v>1385</v>
      </c>
      <c r="H6051" s="467">
        <f t="shared" si="663"/>
        <v>0</v>
      </c>
      <c r="I6051" s="475" t="str">
        <f t="shared" si="664"/>
        <v/>
      </c>
      <c r="J6051" s="471">
        <f>'Potential Projects'!D6052</f>
        <v>0.9730130007819775</v>
      </c>
      <c r="K6051" s="471">
        <f>'Potential Projects'!E6052</f>
        <v>1.2805450978284239</v>
      </c>
      <c r="L6051" s="476">
        <f t="shared" si="665"/>
        <v>702.74644190138963</v>
      </c>
      <c r="M6051" s="471">
        <f t="shared" si="668"/>
        <v>1292.0223607105002</v>
      </c>
      <c r="N6051" s="467">
        <f t="shared" si="666"/>
        <v>0</v>
      </c>
      <c r="O6051" s="475" t="str">
        <f t="shared" si="667"/>
        <v/>
      </c>
    </row>
    <row r="6052" spans="1:15" hidden="1">
      <c r="A6052" s="475">
        <f t="shared" si="662"/>
        <v>43709</v>
      </c>
      <c r="B6052" s="475">
        <v>43718</v>
      </c>
      <c r="C6052" s="467">
        <v>3</v>
      </c>
      <c r="D6052" s="467">
        <v>685</v>
      </c>
      <c r="E6052" s="467">
        <v>0</v>
      </c>
      <c r="F6052" s="467">
        <v>0</v>
      </c>
      <c r="G6052" s="467">
        <f t="array" ref="G6052">MAX(IF($A$2:$A$8761=A6052,$D$2:$D$8761))</f>
        <v>1385</v>
      </c>
      <c r="H6052" s="467">
        <f t="shared" si="663"/>
        <v>0</v>
      </c>
      <c r="I6052" s="475" t="str">
        <f t="shared" si="664"/>
        <v/>
      </c>
      <c r="J6052" s="471">
        <f>'Potential Projects'!D6053</f>
        <v>0.46737561536156208</v>
      </c>
      <c r="K6052" s="471">
        <f>'Potential Projects'!E6053</f>
        <v>0.30507794022790796</v>
      </c>
      <c r="L6052" s="476">
        <f t="shared" si="665"/>
        <v>684.22754644441056</v>
      </c>
      <c r="M6052" s="471">
        <f t="shared" si="668"/>
        <v>1292.0223607105002</v>
      </c>
      <c r="N6052" s="467">
        <f t="shared" si="666"/>
        <v>0</v>
      </c>
      <c r="O6052" s="475" t="str">
        <f t="shared" si="667"/>
        <v/>
      </c>
    </row>
    <row r="6053" spans="1:15" hidden="1">
      <c r="A6053" s="475">
        <f t="shared" si="662"/>
        <v>43709</v>
      </c>
      <c r="B6053" s="475">
        <v>43718</v>
      </c>
      <c r="C6053" s="467">
        <v>4</v>
      </c>
      <c r="D6053" s="467">
        <v>721</v>
      </c>
      <c r="E6053" s="467">
        <v>0</v>
      </c>
      <c r="F6053" s="467">
        <v>0</v>
      </c>
      <c r="G6053" s="467">
        <f t="array" ref="G6053">MAX(IF($A$2:$A$8761=A6053,$D$2:$D$8761))</f>
        <v>1385</v>
      </c>
      <c r="H6053" s="467">
        <f t="shared" si="663"/>
        <v>0</v>
      </c>
      <c r="I6053" s="475" t="str">
        <f t="shared" si="664"/>
        <v/>
      </c>
      <c r="J6053" s="471">
        <f>'Potential Projects'!D6054</f>
        <v>0.14621899416861547</v>
      </c>
      <c r="K6053" s="471">
        <f>'Potential Projects'!E6054</f>
        <v>0.25032036121264245</v>
      </c>
      <c r="L6053" s="476">
        <f t="shared" si="665"/>
        <v>720.60346064461874</v>
      </c>
      <c r="M6053" s="471">
        <f t="shared" si="668"/>
        <v>1292.0223607105002</v>
      </c>
      <c r="N6053" s="467">
        <f t="shared" si="666"/>
        <v>0</v>
      </c>
      <c r="O6053" s="475" t="str">
        <f t="shared" si="667"/>
        <v/>
      </c>
    </row>
    <row r="6054" spans="1:15" hidden="1">
      <c r="A6054" s="475">
        <f t="shared" si="662"/>
        <v>43709</v>
      </c>
      <c r="B6054" s="475">
        <v>43718</v>
      </c>
      <c r="C6054" s="467">
        <v>5</v>
      </c>
      <c r="D6054" s="467">
        <v>727</v>
      </c>
      <c r="E6054" s="467">
        <v>0</v>
      </c>
      <c r="F6054" s="467">
        <v>0</v>
      </c>
      <c r="G6054" s="467">
        <f t="array" ref="G6054">MAX(IF($A$2:$A$8761=A6054,$D$2:$D$8761))</f>
        <v>1385</v>
      </c>
      <c r="H6054" s="467">
        <f t="shared" si="663"/>
        <v>0</v>
      </c>
      <c r="I6054" s="475" t="str">
        <f t="shared" si="664"/>
        <v/>
      </c>
      <c r="J6054" s="471">
        <f>'Potential Projects'!D6055</f>
        <v>0</v>
      </c>
      <c r="K6054" s="471">
        <f>'Potential Projects'!E6055</f>
        <v>0.14628096108363794</v>
      </c>
      <c r="L6054" s="476">
        <f t="shared" si="665"/>
        <v>726.85371903891632</v>
      </c>
      <c r="M6054" s="471">
        <f t="shared" si="668"/>
        <v>1292.0223607105002</v>
      </c>
      <c r="N6054" s="467">
        <f t="shared" si="666"/>
        <v>0</v>
      </c>
      <c r="O6054" s="475" t="str">
        <f t="shared" si="667"/>
        <v/>
      </c>
    </row>
    <row r="6055" spans="1:15" hidden="1">
      <c r="A6055" s="475">
        <f t="shared" si="662"/>
        <v>43709</v>
      </c>
      <c r="B6055" s="475">
        <v>43718</v>
      </c>
      <c r="C6055" s="467">
        <v>6</v>
      </c>
      <c r="D6055" s="467">
        <v>813</v>
      </c>
      <c r="E6055" s="467">
        <v>0</v>
      </c>
      <c r="F6055" s="467">
        <v>0</v>
      </c>
      <c r="G6055" s="467">
        <f t="array" ref="G6055">MAX(IF($A$2:$A$8761=A6055,$D$2:$D$8761))</f>
        <v>1385</v>
      </c>
      <c r="H6055" s="467">
        <f t="shared" si="663"/>
        <v>0</v>
      </c>
      <c r="I6055" s="475" t="str">
        <f t="shared" si="664"/>
        <v/>
      </c>
      <c r="J6055" s="471">
        <f>'Potential Projects'!D6056</f>
        <v>0</v>
      </c>
      <c r="K6055" s="471">
        <f>'Potential Projects'!E6056</f>
        <v>0.48186669533433674</v>
      </c>
      <c r="L6055" s="476">
        <f t="shared" si="665"/>
        <v>812.51813330466564</v>
      </c>
      <c r="M6055" s="471">
        <f t="shared" si="668"/>
        <v>1292.0223607105002</v>
      </c>
      <c r="N6055" s="467">
        <f t="shared" si="666"/>
        <v>0</v>
      </c>
      <c r="O6055" s="475" t="str">
        <f t="shared" si="667"/>
        <v/>
      </c>
    </row>
    <row r="6056" spans="1:15" hidden="1">
      <c r="A6056" s="475">
        <f t="shared" si="662"/>
        <v>43709</v>
      </c>
      <c r="B6056" s="475">
        <v>43718</v>
      </c>
      <c r="C6056" s="467">
        <v>7</v>
      </c>
      <c r="D6056" s="467">
        <v>892</v>
      </c>
      <c r="E6056" s="467">
        <v>0</v>
      </c>
      <c r="F6056" s="467">
        <v>0</v>
      </c>
      <c r="G6056" s="467">
        <f t="array" ref="G6056">MAX(IF($A$2:$A$8761=A6056,$D$2:$D$8761))</f>
        <v>1385</v>
      </c>
      <c r="H6056" s="467">
        <f t="shared" si="663"/>
        <v>0</v>
      </c>
      <c r="I6056" s="475" t="str">
        <f t="shared" si="664"/>
        <v/>
      </c>
      <c r="J6056" s="471">
        <f>'Potential Projects'!D6057</f>
        <v>0</v>
      </c>
      <c r="K6056" s="471">
        <f>'Potential Projects'!E6057</f>
        <v>1.1467801548054182</v>
      </c>
      <c r="L6056" s="476">
        <f t="shared" si="665"/>
        <v>890.85321984519453</v>
      </c>
      <c r="M6056" s="471">
        <f t="shared" si="668"/>
        <v>1292.0223607105002</v>
      </c>
      <c r="N6056" s="467">
        <f t="shared" si="666"/>
        <v>0</v>
      </c>
      <c r="O6056" s="475" t="str">
        <f t="shared" si="667"/>
        <v/>
      </c>
    </row>
    <row r="6057" spans="1:15" hidden="1">
      <c r="A6057" s="475">
        <f t="shared" si="662"/>
        <v>43709</v>
      </c>
      <c r="B6057" s="475">
        <v>43718</v>
      </c>
      <c r="C6057" s="467">
        <v>8</v>
      </c>
      <c r="D6057" s="467">
        <v>982</v>
      </c>
      <c r="E6057" s="467">
        <v>0</v>
      </c>
      <c r="F6057" s="467">
        <v>1</v>
      </c>
      <c r="G6057" s="467">
        <f t="array" ref="G6057">MAX(IF($A$2:$A$8761=A6057,$D$2:$D$8761))</f>
        <v>1385</v>
      </c>
      <c r="H6057" s="467">
        <f t="shared" si="663"/>
        <v>0</v>
      </c>
      <c r="I6057" s="475" t="str">
        <f t="shared" si="664"/>
        <v/>
      </c>
      <c r="J6057" s="471">
        <f>'Potential Projects'!D6058</f>
        <v>0</v>
      </c>
      <c r="K6057" s="471">
        <f>'Potential Projects'!E6058</f>
        <v>0.25110261234143194</v>
      </c>
      <c r="L6057" s="476">
        <f t="shared" si="665"/>
        <v>980.74889738765853</v>
      </c>
      <c r="M6057" s="471">
        <f t="shared" si="668"/>
        <v>1292.0223607105002</v>
      </c>
      <c r="N6057" s="467">
        <f t="shared" si="666"/>
        <v>0</v>
      </c>
      <c r="O6057" s="475" t="str">
        <f t="shared" si="667"/>
        <v/>
      </c>
    </row>
    <row r="6058" spans="1:15" hidden="1">
      <c r="A6058" s="475">
        <f t="shared" si="662"/>
        <v>43709</v>
      </c>
      <c r="B6058" s="475">
        <v>43718</v>
      </c>
      <c r="C6058" s="467">
        <v>9</v>
      </c>
      <c r="D6058" s="467">
        <v>1000</v>
      </c>
      <c r="E6058" s="467">
        <v>0</v>
      </c>
      <c r="F6058" s="467">
        <v>2</v>
      </c>
      <c r="G6058" s="467">
        <f t="array" ref="G6058">MAX(IF($A$2:$A$8761=A6058,$D$2:$D$8761))</f>
        <v>1385</v>
      </c>
      <c r="H6058" s="467">
        <f t="shared" si="663"/>
        <v>0</v>
      </c>
      <c r="I6058" s="475" t="str">
        <f t="shared" si="664"/>
        <v/>
      </c>
      <c r="J6058" s="471">
        <f>'Potential Projects'!D6059</f>
        <v>0</v>
      </c>
      <c r="K6058" s="471">
        <f>'Potential Projects'!E6059</f>
        <v>0.97312040421414769</v>
      </c>
      <c r="L6058" s="476">
        <f t="shared" si="665"/>
        <v>997.02687959578589</v>
      </c>
      <c r="M6058" s="471">
        <f t="shared" si="668"/>
        <v>1292.0223607105002</v>
      </c>
      <c r="N6058" s="467">
        <f t="shared" si="666"/>
        <v>0</v>
      </c>
      <c r="O6058" s="475" t="str">
        <f t="shared" si="667"/>
        <v/>
      </c>
    </row>
    <row r="6059" spans="1:15" hidden="1">
      <c r="A6059" s="475">
        <f t="shared" si="662"/>
        <v>43709</v>
      </c>
      <c r="B6059" s="475">
        <v>43718</v>
      </c>
      <c r="C6059" s="467">
        <v>10</v>
      </c>
      <c r="D6059" s="467">
        <v>1003</v>
      </c>
      <c r="E6059" s="467">
        <v>0</v>
      </c>
      <c r="F6059" s="467">
        <v>7</v>
      </c>
      <c r="G6059" s="467">
        <f t="array" ref="G6059">MAX(IF($A$2:$A$8761=A6059,$D$2:$D$8761))</f>
        <v>1385</v>
      </c>
      <c r="H6059" s="467">
        <f t="shared" si="663"/>
        <v>0</v>
      </c>
      <c r="I6059" s="475" t="str">
        <f t="shared" si="664"/>
        <v/>
      </c>
      <c r="J6059" s="471">
        <f>'Potential Projects'!D6060</f>
        <v>0</v>
      </c>
      <c r="K6059" s="471">
        <f>'Potential Projects'!E6060</f>
        <v>2.1824806493227262</v>
      </c>
      <c r="L6059" s="476">
        <f t="shared" si="665"/>
        <v>993.81751935067723</v>
      </c>
      <c r="M6059" s="471">
        <f t="shared" si="668"/>
        <v>1292.0223607105002</v>
      </c>
      <c r="N6059" s="467">
        <f t="shared" si="666"/>
        <v>0</v>
      </c>
      <c r="O6059" s="475" t="str">
        <f t="shared" si="667"/>
        <v/>
      </c>
    </row>
    <row r="6060" spans="1:15" hidden="1">
      <c r="A6060" s="475">
        <f t="shared" si="662"/>
        <v>43709</v>
      </c>
      <c r="B6060" s="475">
        <v>43718</v>
      </c>
      <c r="C6060" s="467">
        <v>11</v>
      </c>
      <c r="D6060" s="467">
        <v>998</v>
      </c>
      <c r="E6060" s="467">
        <v>0</v>
      </c>
      <c r="F6060" s="467">
        <v>13</v>
      </c>
      <c r="G6060" s="467">
        <f t="array" ref="G6060">MAX(IF($A$2:$A$8761=A6060,$D$2:$D$8761))</f>
        <v>1385</v>
      </c>
      <c r="H6060" s="467">
        <f t="shared" si="663"/>
        <v>0</v>
      </c>
      <c r="I6060" s="475" t="str">
        <f t="shared" si="664"/>
        <v/>
      </c>
      <c r="J6060" s="471">
        <f>'Potential Projects'!D6061</f>
        <v>0</v>
      </c>
      <c r="K6060" s="471">
        <f>'Potential Projects'!E6061</f>
        <v>1.2688113308965814</v>
      </c>
      <c r="L6060" s="476">
        <f t="shared" si="665"/>
        <v>983.7311886691034</v>
      </c>
      <c r="M6060" s="471">
        <f t="shared" si="668"/>
        <v>1292.0223607105002</v>
      </c>
      <c r="N6060" s="467">
        <f t="shared" si="666"/>
        <v>0</v>
      </c>
      <c r="O6060" s="475" t="str">
        <f t="shared" si="667"/>
        <v/>
      </c>
    </row>
    <row r="6061" spans="1:15" hidden="1">
      <c r="A6061" s="475">
        <f t="shared" si="662"/>
        <v>43709</v>
      </c>
      <c r="B6061" s="475">
        <v>43718</v>
      </c>
      <c r="C6061" s="467">
        <v>12</v>
      </c>
      <c r="D6061" s="467">
        <v>990</v>
      </c>
      <c r="E6061" s="467">
        <v>0</v>
      </c>
      <c r="F6061" s="467">
        <v>14</v>
      </c>
      <c r="G6061" s="467">
        <f t="array" ref="G6061">MAX(IF($A$2:$A$8761=A6061,$D$2:$D$8761))</f>
        <v>1385</v>
      </c>
      <c r="H6061" s="467">
        <f t="shared" si="663"/>
        <v>0</v>
      </c>
      <c r="I6061" s="475" t="str">
        <f t="shared" si="664"/>
        <v/>
      </c>
      <c r="J6061" s="471">
        <f>'Potential Projects'!D6062</f>
        <v>0</v>
      </c>
      <c r="K6061" s="471">
        <f>'Potential Projects'!E6062</f>
        <v>4.1428019780692322</v>
      </c>
      <c r="L6061" s="476">
        <f t="shared" si="665"/>
        <v>971.8571980219308</v>
      </c>
      <c r="M6061" s="471">
        <f t="shared" si="668"/>
        <v>1292.0223607105002</v>
      </c>
      <c r="N6061" s="467">
        <f t="shared" si="666"/>
        <v>0</v>
      </c>
      <c r="O6061" s="475" t="str">
        <f t="shared" si="667"/>
        <v/>
      </c>
    </row>
    <row r="6062" spans="1:15" hidden="1">
      <c r="A6062" s="475">
        <f t="shared" si="662"/>
        <v>43709</v>
      </c>
      <c r="B6062" s="475">
        <v>43718</v>
      </c>
      <c r="C6062" s="467">
        <v>13</v>
      </c>
      <c r="D6062" s="467">
        <v>977</v>
      </c>
      <c r="E6062" s="467">
        <v>0</v>
      </c>
      <c r="F6062" s="467">
        <v>17</v>
      </c>
      <c r="G6062" s="467">
        <f t="array" ref="G6062">MAX(IF($A$2:$A$8761=A6062,$D$2:$D$8761))</f>
        <v>1385</v>
      </c>
      <c r="H6062" s="467">
        <f t="shared" si="663"/>
        <v>0</v>
      </c>
      <c r="I6062" s="475" t="str">
        <f t="shared" si="664"/>
        <v/>
      </c>
      <c r="J6062" s="471">
        <f>'Potential Projects'!D6063</f>
        <v>0</v>
      </c>
      <c r="K6062" s="471">
        <f>'Potential Projects'!E6063</f>
        <v>5.9959549021715768</v>
      </c>
      <c r="L6062" s="476">
        <f t="shared" si="665"/>
        <v>954.00404509782845</v>
      </c>
      <c r="M6062" s="471">
        <f t="shared" si="668"/>
        <v>1292.0223607105002</v>
      </c>
      <c r="N6062" s="467">
        <f t="shared" si="666"/>
        <v>0</v>
      </c>
      <c r="O6062" s="475" t="str">
        <f t="shared" si="667"/>
        <v/>
      </c>
    </row>
    <row r="6063" spans="1:15" hidden="1">
      <c r="A6063" s="475">
        <f t="shared" si="662"/>
        <v>43709</v>
      </c>
      <c r="B6063" s="475">
        <v>43718</v>
      </c>
      <c r="C6063" s="467">
        <v>14</v>
      </c>
      <c r="D6063" s="467">
        <v>997</v>
      </c>
      <c r="E6063" s="467">
        <v>0</v>
      </c>
      <c r="F6063" s="467">
        <v>17</v>
      </c>
      <c r="G6063" s="467">
        <f t="array" ref="G6063">MAX(IF($A$2:$A$8761=A6063,$D$2:$D$8761))</f>
        <v>1385</v>
      </c>
      <c r="H6063" s="467">
        <f t="shared" si="663"/>
        <v>0</v>
      </c>
      <c r="I6063" s="475" t="str">
        <f t="shared" si="664"/>
        <v/>
      </c>
      <c r="J6063" s="471">
        <f>'Potential Projects'!D6064</f>
        <v>0</v>
      </c>
      <c r="K6063" s="471">
        <f>'Potential Projects'!E6064</f>
        <v>2.2474074930122554</v>
      </c>
      <c r="L6063" s="476">
        <f t="shared" si="665"/>
        <v>977.75259250698775</v>
      </c>
      <c r="M6063" s="471">
        <f t="shared" si="668"/>
        <v>1292.0223607105002</v>
      </c>
      <c r="N6063" s="467">
        <f t="shared" si="666"/>
        <v>0</v>
      </c>
      <c r="O6063" s="475" t="str">
        <f t="shared" si="667"/>
        <v/>
      </c>
    </row>
    <row r="6064" spans="1:15" hidden="1">
      <c r="A6064" s="475">
        <f t="shared" si="662"/>
        <v>43709</v>
      </c>
      <c r="B6064" s="475">
        <v>43718</v>
      </c>
      <c r="C6064" s="467">
        <v>15</v>
      </c>
      <c r="D6064" s="467">
        <v>1013</v>
      </c>
      <c r="E6064" s="467">
        <v>0</v>
      </c>
      <c r="F6064" s="467">
        <v>17</v>
      </c>
      <c r="G6064" s="467">
        <f t="array" ref="G6064">MAX(IF($A$2:$A$8761=A6064,$D$2:$D$8761))</f>
        <v>1385</v>
      </c>
      <c r="H6064" s="467">
        <f t="shared" si="663"/>
        <v>0</v>
      </c>
      <c r="I6064" s="475" t="str">
        <f t="shared" si="664"/>
        <v/>
      </c>
      <c r="J6064" s="471">
        <f>'Potential Projects'!D6065</f>
        <v>0</v>
      </c>
      <c r="K6064" s="471">
        <f>'Potential Projects'!E6065</f>
        <v>5.3498154697914426</v>
      </c>
      <c r="L6064" s="476">
        <f t="shared" si="665"/>
        <v>990.65018453020855</v>
      </c>
      <c r="M6064" s="471">
        <f t="shared" si="668"/>
        <v>1292.0223607105002</v>
      </c>
      <c r="N6064" s="467">
        <f t="shared" si="666"/>
        <v>0</v>
      </c>
      <c r="O6064" s="475" t="str">
        <f t="shared" si="667"/>
        <v/>
      </c>
    </row>
    <row r="6065" spans="1:15" hidden="1">
      <c r="A6065" s="475">
        <f t="shared" si="662"/>
        <v>43709</v>
      </c>
      <c r="B6065" s="475">
        <v>43718</v>
      </c>
      <c r="C6065" s="467">
        <v>16</v>
      </c>
      <c r="D6065" s="467">
        <v>1014</v>
      </c>
      <c r="E6065" s="467">
        <v>0</v>
      </c>
      <c r="F6065" s="467">
        <v>17</v>
      </c>
      <c r="G6065" s="467">
        <f t="array" ref="G6065">MAX(IF($A$2:$A$8761=A6065,$D$2:$D$8761))</f>
        <v>1385</v>
      </c>
      <c r="H6065" s="467">
        <f t="shared" si="663"/>
        <v>0</v>
      </c>
      <c r="I6065" s="475" t="str">
        <f t="shared" si="664"/>
        <v/>
      </c>
      <c r="J6065" s="471">
        <f>'Potential Projects'!D6066</f>
        <v>0</v>
      </c>
      <c r="K6065" s="471">
        <f>'Potential Projects'!E6066</f>
        <v>7.3680233820683725</v>
      </c>
      <c r="L6065" s="476">
        <f t="shared" si="665"/>
        <v>989.63197661793163</v>
      </c>
      <c r="M6065" s="471">
        <f t="shared" si="668"/>
        <v>1292.0223607105002</v>
      </c>
      <c r="N6065" s="467">
        <f t="shared" si="666"/>
        <v>0</v>
      </c>
      <c r="O6065" s="475" t="str">
        <f t="shared" si="667"/>
        <v/>
      </c>
    </row>
    <row r="6066" spans="1:15" hidden="1">
      <c r="A6066" s="475">
        <f t="shared" si="662"/>
        <v>43709</v>
      </c>
      <c r="B6066" s="475">
        <v>43718</v>
      </c>
      <c r="C6066" s="467">
        <v>17</v>
      </c>
      <c r="D6066" s="467">
        <v>1000</v>
      </c>
      <c r="E6066" s="467">
        <v>0</v>
      </c>
      <c r="F6066" s="467">
        <v>13</v>
      </c>
      <c r="G6066" s="467">
        <f t="array" ref="G6066">MAX(IF($A$2:$A$8761=A6066,$D$2:$D$8761))</f>
        <v>1385</v>
      </c>
      <c r="H6066" s="467">
        <f t="shared" si="663"/>
        <v>0</v>
      </c>
      <c r="I6066" s="475" t="str">
        <f t="shared" si="664"/>
        <v/>
      </c>
      <c r="J6066" s="471">
        <f>'Potential Projects'!D6067</f>
        <v>0</v>
      </c>
      <c r="K6066" s="471">
        <f>'Potential Projects'!E6067</f>
        <v>13.932674854869923</v>
      </c>
      <c r="L6066" s="476">
        <f t="shared" si="665"/>
        <v>973.0673251451301</v>
      </c>
      <c r="M6066" s="471">
        <f t="shared" si="668"/>
        <v>1292.0223607105002</v>
      </c>
      <c r="N6066" s="467">
        <f t="shared" si="666"/>
        <v>0</v>
      </c>
      <c r="O6066" s="475" t="str">
        <f t="shared" si="667"/>
        <v/>
      </c>
    </row>
    <row r="6067" spans="1:15" hidden="1">
      <c r="A6067" s="475">
        <f t="shared" si="662"/>
        <v>43709</v>
      </c>
      <c r="B6067" s="475">
        <v>43718</v>
      </c>
      <c r="C6067" s="467">
        <v>18</v>
      </c>
      <c r="D6067" s="467">
        <v>997</v>
      </c>
      <c r="E6067" s="467">
        <v>0</v>
      </c>
      <c r="F6067" s="467">
        <v>11</v>
      </c>
      <c r="G6067" s="467">
        <f t="array" ref="G6067">MAX(IF($A$2:$A$8761=A6067,$D$2:$D$8761))</f>
        <v>1385</v>
      </c>
      <c r="H6067" s="467">
        <f t="shared" si="663"/>
        <v>0</v>
      </c>
      <c r="I6067" s="475" t="str">
        <f t="shared" si="664"/>
        <v/>
      </c>
      <c r="J6067" s="471">
        <f>'Potential Projects'!D6068</f>
        <v>0</v>
      </c>
      <c r="K6067" s="471">
        <f>'Potential Projects'!E6068</f>
        <v>35.483693453020855</v>
      </c>
      <c r="L6067" s="476">
        <f t="shared" si="665"/>
        <v>950.51630654697919</v>
      </c>
      <c r="M6067" s="471">
        <f t="shared" si="668"/>
        <v>1292.0223607105002</v>
      </c>
      <c r="N6067" s="467">
        <f t="shared" si="666"/>
        <v>0</v>
      </c>
      <c r="O6067" s="475" t="str">
        <f t="shared" si="667"/>
        <v/>
      </c>
    </row>
    <row r="6068" spans="1:15" hidden="1">
      <c r="A6068" s="475">
        <f t="shared" si="662"/>
        <v>43709</v>
      </c>
      <c r="B6068" s="475">
        <v>43718</v>
      </c>
      <c r="C6068" s="467">
        <v>19</v>
      </c>
      <c r="D6068" s="467">
        <v>995</v>
      </c>
      <c r="E6068" s="467">
        <v>0</v>
      </c>
      <c r="F6068" s="467">
        <v>3</v>
      </c>
      <c r="G6068" s="467">
        <f t="array" ref="G6068">MAX(IF($A$2:$A$8761=A6068,$D$2:$D$8761))</f>
        <v>1385</v>
      </c>
      <c r="H6068" s="467">
        <f t="shared" si="663"/>
        <v>0</v>
      </c>
      <c r="I6068" s="475" t="str">
        <f t="shared" si="664"/>
        <v/>
      </c>
      <c r="J6068" s="471">
        <f>'Potential Projects'!D6069</f>
        <v>0</v>
      </c>
      <c r="K6068" s="471">
        <f>'Potential Projects'!E6069</f>
        <v>65.515878789507624</v>
      </c>
      <c r="L6068" s="476">
        <f t="shared" si="665"/>
        <v>926.48412121049239</v>
      </c>
      <c r="M6068" s="471">
        <f t="shared" si="668"/>
        <v>1292.0223607105002</v>
      </c>
      <c r="N6068" s="467">
        <f t="shared" si="666"/>
        <v>0</v>
      </c>
      <c r="O6068" s="475" t="str">
        <f t="shared" si="667"/>
        <v/>
      </c>
    </row>
    <row r="6069" spans="1:15" hidden="1">
      <c r="A6069" s="475">
        <f t="shared" si="662"/>
        <v>43709</v>
      </c>
      <c r="B6069" s="475">
        <v>43718</v>
      </c>
      <c r="C6069" s="467">
        <v>20</v>
      </c>
      <c r="D6069" s="467">
        <v>992</v>
      </c>
      <c r="E6069" s="467">
        <v>0</v>
      </c>
      <c r="F6069" s="467">
        <v>0</v>
      </c>
      <c r="G6069" s="467">
        <f t="array" ref="G6069">MAX(IF($A$2:$A$8761=A6069,$D$2:$D$8761))</f>
        <v>1385</v>
      </c>
      <c r="H6069" s="467">
        <f t="shared" si="663"/>
        <v>0</v>
      </c>
      <c r="I6069" s="475" t="str">
        <f t="shared" si="664"/>
        <v/>
      </c>
      <c r="J6069" s="471">
        <f>'Potential Projects'!D6070</f>
        <v>0</v>
      </c>
      <c r="K6069" s="471">
        <f>'Potential Projects'!E6070</f>
        <v>70.084225381638362</v>
      </c>
      <c r="L6069" s="476">
        <f t="shared" si="665"/>
        <v>921.91577461836164</v>
      </c>
      <c r="M6069" s="471">
        <f t="shared" si="668"/>
        <v>1292.0223607105002</v>
      </c>
      <c r="N6069" s="467">
        <f t="shared" si="666"/>
        <v>0</v>
      </c>
      <c r="O6069" s="475" t="str">
        <f t="shared" si="667"/>
        <v/>
      </c>
    </row>
    <row r="6070" spans="1:15" hidden="1">
      <c r="A6070" s="475">
        <f t="shared" si="662"/>
        <v>43709</v>
      </c>
      <c r="B6070" s="475">
        <v>43718</v>
      </c>
      <c r="C6070" s="467">
        <v>21</v>
      </c>
      <c r="D6070" s="467">
        <v>993</v>
      </c>
      <c r="E6070" s="467">
        <v>0</v>
      </c>
      <c r="F6070" s="467">
        <v>0</v>
      </c>
      <c r="G6070" s="467">
        <f t="array" ref="G6070">MAX(IF($A$2:$A$8761=A6070,$D$2:$D$8761))</f>
        <v>1385</v>
      </c>
      <c r="H6070" s="467">
        <f t="shared" si="663"/>
        <v>0</v>
      </c>
      <c r="I6070" s="475" t="str">
        <f t="shared" si="664"/>
        <v/>
      </c>
      <c r="J6070" s="471">
        <f>'Potential Projects'!D6071</f>
        <v>0</v>
      </c>
      <c r="K6070" s="471">
        <f>'Potential Projects'!E6071</f>
        <v>58.374708234788223</v>
      </c>
      <c r="L6070" s="476">
        <f t="shared" si="665"/>
        <v>934.62529176521173</v>
      </c>
      <c r="M6070" s="471">
        <f t="shared" si="668"/>
        <v>1292.0223607105002</v>
      </c>
      <c r="N6070" s="467">
        <f t="shared" si="666"/>
        <v>0</v>
      </c>
      <c r="O6070" s="475" t="str">
        <f t="shared" si="667"/>
        <v/>
      </c>
    </row>
    <row r="6071" spans="1:15" hidden="1">
      <c r="A6071" s="475">
        <f t="shared" si="662"/>
        <v>43709</v>
      </c>
      <c r="B6071" s="475">
        <v>43718</v>
      </c>
      <c r="C6071" s="467">
        <v>22</v>
      </c>
      <c r="D6071" s="467">
        <v>910</v>
      </c>
      <c r="E6071" s="467">
        <v>0</v>
      </c>
      <c r="F6071" s="467">
        <v>0</v>
      </c>
      <c r="G6071" s="467">
        <f t="array" ref="G6071">MAX(IF($A$2:$A$8761=A6071,$D$2:$D$8761))</f>
        <v>1385</v>
      </c>
      <c r="H6071" s="467">
        <f t="shared" si="663"/>
        <v>0</v>
      </c>
      <c r="I6071" s="475" t="str">
        <f t="shared" si="664"/>
        <v/>
      </c>
      <c r="J6071" s="471">
        <f>'Potential Projects'!D6072</f>
        <v>1.1667716476172814</v>
      </c>
      <c r="K6071" s="471">
        <f>'Potential Projects'!E6072</f>
        <v>62.35245522468287</v>
      </c>
      <c r="L6071" s="476">
        <f t="shared" si="665"/>
        <v>846.48077312769988</v>
      </c>
      <c r="M6071" s="471">
        <f t="shared" si="668"/>
        <v>1292.0223607105002</v>
      </c>
      <c r="N6071" s="467">
        <f t="shared" si="666"/>
        <v>0</v>
      </c>
      <c r="O6071" s="475" t="str">
        <f t="shared" si="667"/>
        <v/>
      </c>
    </row>
    <row r="6072" spans="1:15" hidden="1">
      <c r="A6072" s="475">
        <f t="shared" si="662"/>
        <v>43709</v>
      </c>
      <c r="B6072" s="475">
        <v>43718</v>
      </c>
      <c r="C6072" s="467">
        <v>23</v>
      </c>
      <c r="D6072" s="467">
        <v>845</v>
      </c>
      <c r="E6072" s="467">
        <v>0</v>
      </c>
      <c r="F6072" s="467">
        <v>0</v>
      </c>
      <c r="G6072" s="467">
        <f t="array" ref="G6072">MAX(IF($A$2:$A$8761=A6072,$D$2:$D$8761))</f>
        <v>1385</v>
      </c>
      <c r="H6072" s="467">
        <f t="shared" si="663"/>
        <v>0</v>
      </c>
      <c r="I6072" s="475" t="str">
        <f t="shared" si="664"/>
        <v/>
      </c>
      <c r="J6072" s="471">
        <f>'Potential Projects'!D6073</f>
        <v>7.2441856245310952</v>
      </c>
      <c r="K6072" s="471">
        <f>'Potential Projects'!E6073</f>
        <v>64.84627182326382</v>
      </c>
      <c r="L6072" s="476">
        <f t="shared" si="665"/>
        <v>772.90954255220515</v>
      </c>
      <c r="M6072" s="471">
        <f t="shared" si="668"/>
        <v>1292.0223607105002</v>
      </c>
      <c r="N6072" s="467">
        <f t="shared" si="666"/>
        <v>0</v>
      </c>
      <c r="O6072" s="475" t="str">
        <f t="shared" si="667"/>
        <v/>
      </c>
    </row>
    <row r="6073" spans="1:15" hidden="1">
      <c r="A6073" s="475">
        <f t="shared" si="662"/>
        <v>43709</v>
      </c>
      <c r="B6073" s="475">
        <v>43718</v>
      </c>
      <c r="C6073" s="467">
        <v>24</v>
      </c>
      <c r="D6073" s="467">
        <v>765</v>
      </c>
      <c r="E6073" s="467">
        <v>0</v>
      </c>
      <c r="F6073" s="467">
        <v>0</v>
      </c>
      <c r="G6073" s="467">
        <f t="array" ref="G6073">MAX(IF($A$2:$A$8761=A6073,$D$2:$D$8761))</f>
        <v>1385</v>
      </c>
      <c r="H6073" s="467">
        <f t="shared" si="663"/>
        <v>0</v>
      </c>
      <c r="I6073" s="475" t="str">
        <f t="shared" si="664"/>
        <v/>
      </c>
      <c r="J6073" s="471">
        <f>'Potential Projects'!D6074</f>
        <v>15.759366395651069</v>
      </c>
      <c r="K6073" s="471">
        <f>'Potential Projects'!E6074</f>
        <v>49.278692109223833</v>
      </c>
      <c r="L6073" s="476">
        <f t="shared" si="665"/>
        <v>699.96194149512507</v>
      </c>
      <c r="M6073" s="471">
        <f t="shared" si="668"/>
        <v>1292.0223607105002</v>
      </c>
      <c r="N6073" s="467">
        <f t="shared" si="666"/>
        <v>0</v>
      </c>
      <c r="O6073" s="475" t="str">
        <f t="shared" si="667"/>
        <v/>
      </c>
    </row>
    <row r="6074" spans="1:15" hidden="1">
      <c r="A6074" s="475">
        <f t="shared" si="662"/>
        <v>43709</v>
      </c>
      <c r="B6074" s="475">
        <v>43719</v>
      </c>
      <c r="C6074" s="467">
        <v>1</v>
      </c>
      <c r="D6074" s="467">
        <v>699</v>
      </c>
      <c r="E6074" s="467">
        <v>0</v>
      </c>
      <c r="F6074" s="467">
        <v>0</v>
      </c>
      <c r="G6074" s="467">
        <f t="array" ref="G6074">MAX(IF($A$2:$A$8761=A6074,$D$2:$D$8761))</f>
        <v>1385</v>
      </c>
      <c r="H6074" s="467">
        <f t="shared" si="663"/>
        <v>0</v>
      </c>
      <c r="I6074" s="475" t="str">
        <f t="shared" si="664"/>
        <v/>
      </c>
      <c r="J6074" s="471">
        <f>'Potential Projects'!D6075</f>
        <v>22.011632384173033</v>
      </c>
      <c r="K6074" s="471">
        <f>'Potential Projects'!E6075</f>
        <v>67.440216566329823</v>
      </c>
      <c r="L6074" s="476">
        <f t="shared" si="665"/>
        <v>609.54815104949716</v>
      </c>
      <c r="M6074" s="471">
        <f t="shared" si="668"/>
        <v>1292.0223607105002</v>
      </c>
      <c r="N6074" s="467">
        <f t="shared" si="666"/>
        <v>0</v>
      </c>
      <c r="O6074" s="475" t="str">
        <f t="shared" si="667"/>
        <v/>
      </c>
    </row>
    <row r="6075" spans="1:15" hidden="1">
      <c r="A6075" s="475">
        <f t="shared" si="662"/>
        <v>43709</v>
      </c>
      <c r="B6075" s="475">
        <v>43719</v>
      </c>
      <c r="C6075" s="467">
        <v>2</v>
      </c>
      <c r="D6075" s="467">
        <v>663</v>
      </c>
      <c r="E6075" s="467">
        <v>0</v>
      </c>
      <c r="F6075" s="467">
        <v>0</v>
      </c>
      <c r="G6075" s="467">
        <f t="array" ref="G6075">MAX(IF($A$2:$A$8761=A6075,$D$2:$D$8761))</f>
        <v>1385</v>
      </c>
      <c r="H6075" s="467">
        <f t="shared" si="663"/>
        <v>0</v>
      </c>
      <c r="I6075" s="475" t="str">
        <f t="shared" si="664"/>
        <v/>
      </c>
      <c r="J6075" s="471">
        <f>'Potential Projects'!D6076</f>
        <v>29.789635181766563</v>
      </c>
      <c r="K6075" s="471">
        <f>'Potential Projects'!E6076</f>
        <v>52.601694904321654</v>
      </c>
      <c r="L6075" s="476">
        <f t="shared" si="665"/>
        <v>580.60866991391174</v>
      </c>
      <c r="M6075" s="471">
        <f t="shared" si="668"/>
        <v>1292.0223607105002</v>
      </c>
      <c r="N6075" s="467">
        <f t="shared" si="666"/>
        <v>0</v>
      </c>
      <c r="O6075" s="475" t="str">
        <f t="shared" si="667"/>
        <v/>
      </c>
    </row>
    <row r="6076" spans="1:15" hidden="1">
      <c r="A6076" s="475">
        <f t="shared" si="662"/>
        <v>43709</v>
      </c>
      <c r="B6076" s="475">
        <v>43719</v>
      </c>
      <c r="C6076" s="467">
        <v>3</v>
      </c>
      <c r="D6076" s="467">
        <v>644</v>
      </c>
      <c r="E6076" s="467">
        <v>0</v>
      </c>
      <c r="F6076" s="467">
        <v>0</v>
      </c>
      <c r="G6076" s="467">
        <f t="array" ref="G6076">MAX(IF($A$2:$A$8761=A6076,$D$2:$D$8761))</f>
        <v>1385</v>
      </c>
      <c r="H6076" s="467">
        <f t="shared" si="663"/>
        <v>0</v>
      </c>
      <c r="I6076" s="475" t="str">
        <f t="shared" si="664"/>
        <v/>
      </c>
      <c r="J6076" s="471">
        <f>'Potential Projects'!D6077</f>
        <v>46.181649567513787</v>
      </c>
      <c r="K6076" s="471">
        <f>'Potential Projects'!E6077</f>
        <v>18.129452160825629</v>
      </c>
      <c r="L6076" s="476">
        <f t="shared" si="665"/>
        <v>579.68889827166061</v>
      </c>
      <c r="M6076" s="471">
        <f t="shared" si="668"/>
        <v>1292.0223607105002</v>
      </c>
      <c r="N6076" s="467">
        <f t="shared" si="666"/>
        <v>0</v>
      </c>
      <c r="O6076" s="475" t="str">
        <f t="shared" si="667"/>
        <v/>
      </c>
    </row>
    <row r="6077" spans="1:15" hidden="1">
      <c r="A6077" s="475">
        <f t="shared" si="662"/>
        <v>43709</v>
      </c>
      <c r="B6077" s="475">
        <v>43719</v>
      </c>
      <c r="C6077" s="467">
        <v>4</v>
      </c>
      <c r="D6077" s="467">
        <v>656</v>
      </c>
      <c r="E6077" s="467">
        <v>0</v>
      </c>
      <c r="F6077" s="467">
        <v>0</v>
      </c>
      <c r="G6077" s="467">
        <f t="array" ref="G6077">MAX(IF($A$2:$A$8761=A6077,$D$2:$D$8761))</f>
        <v>1385</v>
      </c>
      <c r="H6077" s="467">
        <f t="shared" si="663"/>
        <v>0</v>
      </c>
      <c r="I6077" s="475" t="str">
        <f t="shared" si="664"/>
        <v/>
      </c>
      <c r="J6077" s="471">
        <f>'Potential Projects'!D6078</f>
        <v>54.379396360832146</v>
      </c>
      <c r="K6077" s="471">
        <f>'Potential Projects'!E6078</f>
        <v>18.220975542894003</v>
      </c>
      <c r="L6077" s="476">
        <f t="shared" si="665"/>
        <v>583.39962809627377</v>
      </c>
      <c r="M6077" s="471">
        <f t="shared" si="668"/>
        <v>1292.0223607105002</v>
      </c>
      <c r="N6077" s="467">
        <f t="shared" si="666"/>
        <v>0</v>
      </c>
      <c r="O6077" s="475" t="str">
        <f t="shared" si="667"/>
        <v/>
      </c>
    </row>
    <row r="6078" spans="1:15" hidden="1">
      <c r="A6078" s="475">
        <f t="shared" si="662"/>
        <v>43709</v>
      </c>
      <c r="B6078" s="475">
        <v>43719</v>
      </c>
      <c r="C6078" s="467">
        <v>5</v>
      </c>
      <c r="D6078" s="467">
        <v>668</v>
      </c>
      <c r="E6078" s="467">
        <v>0</v>
      </c>
      <c r="F6078" s="467">
        <v>0</v>
      </c>
      <c r="G6078" s="467">
        <f t="array" ref="G6078">MAX(IF($A$2:$A$8761=A6078,$D$2:$D$8761))</f>
        <v>1385</v>
      </c>
      <c r="H6078" s="467">
        <f t="shared" si="663"/>
        <v>0</v>
      </c>
      <c r="I6078" s="475" t="str">
        <f t="shared" si="664"/>
        <v/>
      </c>
      <c r="J6078" s="471">
        <f>'Potential Projects'!D6079</f>
        <v>60.224548829993566</v>
      </c>
      <c r="K6078" s="471">
        <f>'Potential Projects'!E6079</f>
        <v>14.114157116749086</v>
      </c>
      <c r="L6078" s="476">
        <f t="shared" si="665"/>
        <v>593.66129405325739</v>
      </c>
      <c r="M6078" s="471">
        <f t="shared" si="668"/>
        <v>1292.0223607105002</v>
      </c>
      <c r="N6078" s="467">
        <f t="shared" si="666"/>
        <v>0</v>
      </c>
      <c r="O6078" s="475" t="str">
        <f t="shared" si="667"/>
        <v/>
      </c>
    </row>
    <row r="6079" spans="1:15" hidden="1">
      <c r="A6079" s="475">
        <f t="shared" si="662"/>
        <v>43709</v>
      </c>
      <c r="B6079" s="475">
        <v>43719</v>
      </c>
      <c r="C6079" s="467">
        <v>6</v>
      </c>
      <c r="D6079" s="467">
        <v>788</v>
      </c>
      <c r="E6079" s="467">
        <v>0</v>
      </c>
      <c r="F6079" s="467">
        <v>0</v>
      </c>
      <c r="G6079" s="467">
        <f t="array" ref="G6079">MAX(IF($A$2:$A$8761=A6079,$D$2:$D$8761))</f>
        <v>1385</v>
      </c>
      <c r="H6079" s="467">
        <f t="shared" si="663"/>
        <v>0</v>
      </c>
      <c r="I6079" s="475" t="str">
        <f t="shared" si="664"/>
        <v/>
      </c>
      <c r="J6079" s="471">
        <f>'Potential Projects'!D6080</f>
        <v>64.938078693181069</v>
      </c>
      <c r="K6079" s="471">
        <f>'Potential Projects'!E6080</f>
        <v>7.3719346377123198</v>
      </c>
      <c r="L6079" s="476">
        <f t="shared" si="665"/>
        <v>715.68998666910659</v>
      </c>
      <c r="M6079" s="471">
        <f t="shared" si="668"/>
        <v>1292.0223607105002</v>
      </c>
      <c r="N6079" s="467">
        <f t="shared" si="666"/>
        <v>0</v>
      </c>
      <c r="O6079" s="475" t="str">
        <f t="shared" si="667"/>
        <v/>
      </c>
    </row>
    <row r="6080" spans="1:15" hidden="1">
      <c r="A6080" s="475">
        <f t="shared" si="662"/>
        <v>43709</v>
      </c>
      <c r="B6080" s="475">
        <v>43719</v>
      </c>
      <c r="C6080" s="467">
        <v>7</v>
      </c>
      <c r="D6080" s="467">
        <v>901</v>
      </c>
      <c r="E6080" s="467">
        <v>0</v>
      </c>
      <c r="F6080" s="467">
        <v>0</v>
      </c>
      <c r="G6080" s="467">
        <f t="array" ref="G6080">MAX(IF($A$2:$A$8761=A6080,$D$2:$D$8761))</f>
        <v>1385</v>
      </c>
      <c r="H6080" s="467">
        <f t="shared" si="663"/>
        <v>0</v>
      </c>
      <c r="I6080" s="475" t="str">
        <f t="shared" si="664"/>
        <v/>
      </c>
      <c r="J6080" s="471">
        <f>'Potential Projects'!D6081</f>
        <v>62.528355424160466</v>
      </c>
      <c r="K6080" s="471">
        <f>'Potential Projects'!E6081</f>
        <v>2.3123343367017846</v>
      </c>
      <c r="L6080" s="476">
        <f t="shared" si="665"/>
        <v>836.15931023913765</v>
      </c>
      <c r="M6080" s="471">
        <f t="shared" si="668"/>
        <v>1292.0223607105002</v>
      </c>
      <c r="N6080" s="467">
        <f t="shared" si="666"/>
        <v>0</v>
      </c>
      <c r="O6080" s="475" t="str">
        <f t="shared" si="667"/>
        <v/>
      </c>
    </row>
    <row r="6081" spans="1:15" hidden="1">
      <c r="A6081" s="475">
        <f t="shared" si="662"/>
        <v>43709</v>
      </c>
      <c r="B6081" s="475">
        <v>43719</v>
      </c>
      <c r="C6081" s="467">
        <v>8</v>
      </c>
      <c r="D6081" s="467">
        <v>966</v>
      </c>
      <c r="E6081" s="467">
        <v>0</v>
      </c>
      <c r="F6081" s="467">
        <v>5</v>
      </c>
      <c r="G6081" s="467">
        <f t="array" ref="G6081">MAX(IF($A$2:$A$8761=A6081,$D$2:$D$8761))</f>
        <v>1385</v>
      </c>
      <c r="H6081" s="467">
        <f t="shared" si="663"/>
        <v>0</v>
      </c>
      <c r="I6081" s="475" t="str">
        <f t="shared" si="664"/>
        <v/>
      </c>
      <c r="J6081" s="471">
        <f>'Potential Projects'!D6082</f>
        <v>32.700220593003955</v>
      </c>
      <c r="K6081" s="471">
        <f>'Potential Projects'!E6082</f>
        <v>1.5199139432380133</v>
      </c>
      <c r="L6081" s="476">
        <f t="shared" si="665"/>
        <v>926.77986546375803</v>
      </c>
      <c r="M6081" s="471">
        <f t="shared" si="668"/>
        <v>1292.0223607105002</v>
      </c>
      <c r="N6081" s="467">
        <f t="shared" si="666"/>
        <v>0</v>
      </c>
      <c r="O6081" s="475" t="str">
        <f t="shared" si="667"/>
        <v/>
      </c>
    </row>
    <row r="6082" spans="1:15" hidden="1">
      <c r="A6082" s="475">
        <f t="shared" ref="A6082:A6145" si="669">DATE(YEAR(B6082),MONTH(B6082),1)</f>
        <v>43709</v>
      </c>
      <c r="B6082" s="475">
        <v>43719</v>
      </c>
      <c r="C6082" s="467">
        <v>9</v>
      </c>
      <c r="D6082" s="467">
        <v>949</v>
      </c>
      <c r="E6082" s="467">
        <v>0</v>
      </c>
      <c r="F6082" s="467">
        <v>17</v>
      </c>
      <c r="G6082" s="467">
        <f t="array" ref="G6082">MAX(IF($A$2:$A$8761=A6082,$D$2:$D$8761))</f>
        <v>1385</v>
      </c>
      <c r="H6082" s="467">
        <f t="shared" ref="H6082:H6145" si="670">IF(G6082=D6082,1,0)</f>
        <v>0</v>
      </c>
      <c r="I6082" s="475" t="str">
        <f t="shared" ref="I6082:I6145" si="671">IF(D6082=G6082,B6082,"")</f>
        <v/>
      </c>
      <c r="J6082" s="471">
        <f>'Potential Projects'!D6083</f>
        <v>39.965558474798215</v>
      </c>
      <c r="K6082" s="471">
        <f>'Potential Projects'!E6083</f>
        <v>0.88629052891851212</v>
      </c>
      <c r="L6082" s="476">
        <f t="shared" ref="L6082:L6145" si="672">D6082-E6082-F6082-J6082-K6082</f>
        <v>891.14815099628333</v>
      </c>
      <c r="M6082" s="471">
        <f t="shared" si="668"/>
        <v>1292.0223607105002</v>
      </c>
      <c r="N6082" s="467">
        <f t="shared" ref="N6082:N6145" si="673">IF(M6082=L6082,1,0)</f>
        <v>0</v>
      </c>
      <c r="O6082" s="475" t="str">
        <f t="shared" ref="O6082:O6145" si="674">IF(L6082=M6082,B6082,"")</f>
        <v/>
      </c>
    </row>
    <row r="6083" spans="1:15" hidden="1">
      <c r="A6083" s="475">
        <f t="shared" si="669"/>
        <v>43709</v>
      </c>
      <c r="B6083" s="475">
        <v>43719</v>
      </c>
      <c r="C6083" s="467">
        <v>10</v>
      </c>
      <c r="D6083" s="467">
        <v>940</v>
      </c>
      <c r="E6083" s="467">
        <v>0</v>
      </c>
      <c r="F6083" s="467">
        <v>19</v>
      </c>
      <c r="G6083" s="467">
        <f t="array" ref="G6083">MAX(IF($A$2:$A$8761=A6083,$D$2:$D$8761))</f>
        <v>1385</v>
      </c>
      <c r="H6083" s="467">
        <f t="shared" si="670"/>
        <v>0</v>
      </c>
      <c r="I6083" s="475" t="str">
        <f t="shared" si="671"/>
        <v/>
      </c>
      <c r="J6083" s="471">
        <f>'Potential Projects'!D6084</f>
        <v>63.59085793433735</v>
      </c>
      <c r="K6083" s="471">
        <f>'Potential Projects'!E6084</f>
        <v>0.91445156955493445</v>
      </c>
      <c r="L6083" s="476">
        <f t="shared" si="672"/>
        <v>856.49469049610775</v>
      </c>
      <c r="M6083" s="471">
        <f t="shared" si="668"/>
        <v>1292.0223607105002</v>
      </c>
      <c r="N6083" s="467">
        <f t="shared" si="673"/>
        <v>0</v>
      </c>
      <c r="O6083" s="475" t="str">
        <f t="shared" si="674"/>
        <v/>
      </c>
    </row>
    <row r="6084" spans="1:15" hidden="1">
      <c r="A6084" s="475">
        <f t="shared" si="669"/>
        <v>43709</v>
      </c>
      <c r="B6084" s="475">
        <v>43719</v>
      </c>
      <c r="C6084" s="467">
        <v>11</v>
      </c>
      <c r="D6084" s="467">
        <v>990</v>
      </c>
      <c r="E6084" s="467">
        <v>0</v>
      </c>
      <c r="F6084" s="467">
        <v>18</v>
      </c>
      <c r="G6084" s="467">
        <f t="array" ref="G6084">MAX(IF($A$2:$A$8761=A6084,$D$2:$D$8761))</f>
        <v>1385</v>
      </c>
      <c r="H6084" s="467">
        <f t="shared" si="670"/>
        <v>0</v>
      </c>
      <c r="I6084" s="475" t="str">
        <f t="shared" si="671"/>
        <v/>
      </c>
      <c r="J6084" s="471">
        <f>'Potential Projects'!D6085</f>
        <v>64.774164200550985</v>
      </c>
      <c r="K6084" s="471">
        <f>'Potential Projects'!E6085</f>
        <v>1.2367390346162117</v>
      </c>
      <c r="L6084" s="476">
        <f t="shared" si="672"/>
        <v>905.98909676483277</v>
      </c>
      <c r="M6084" s="471">
        <f t="shared" si="668"/>
        <v>1292.0223607105002</v>
      </c>
      <c r="N6084" s="467">
        <f t="shared" si="673"/>
        <v>0</v>
      </c>
      <c r="O6084" s="475" t="str">
        <f t="shared" si="674"/>
        <v/>
      </c>
    </row>
    <row r="6085" spans="1:15" hidden="1">
      <c r="A6085" s="475">
        <f t="shared" si="669"/>
        <v>43709</v>
      </c>
      <c r="B6085" s="475">
        <v>43719</v>
      </c>
      <c r="C6085" s="467">
        <v>12</v>
      </c>
      <c r="D6085" s="467">
        <v>983</v>
      </c>
      <c r="E6085" s="467">
        <v>0</v>
      </c>
      <c r="F6085" s="467">
        <v>19</v>
      </c>
      <c r="G6085" s="467">
        <f t="array" ref="G6085">MAX(IF($A$2:$A$8761=A6085,$D$2:$D$8761))</f>
        <v>1385</v>
      </c>
      <c r="H6085" s="467">
        <f t="shared" si="670"/>
        <v>0</v>
      </c>
      <c r="I6085" s="475" t="str">
        <f t="shared" si="671"/>
        <v/>
      </c>
      <c r="J6085" s="471">
        <f>'Potential Projects'!D6086</f>
        <v>65.268188047338839</v>
      </c>
      <c r="K6085" s="471">
        <f>'Potential Projects'!E6086</f>
        <v>1.0982805848204686</v>
      </c>
      <c r="L6085" s="476">
        <f t="shared" si="672"/>
        <v>897.63353136784065</v>
      </c>
      <c r="M6085" s="471">
        <f t="shared" si="668"/>
        <v>1292.0223607105002</v>
      </c>
      <c r="N6085" s="467">
        <f t="shared" si="673"/>
        <v>0</v>
      </c>
      <c r="O6085" s="475" t="str">
        <f t="shared" si="674"/>
        <v/>
      </c>
    </row>
    <row r="6086" spans="1:15" hidden="1">
      <c r="A6086" s="475">
        <f t="shared" si="669"/>
        <v>43709</v>
      </c>
      <c r="B6086" s="475">
        <v>43719</v>
      </c>
      <c r="C6086" s="467">
        <v>13</v>
      </c>
      <c r="D6086" s="467">
        <v>1020</v>
      </c>
      <c r="E6086" s="467">
        <v>0</v>
      </c>
      <c r="F6086" s="467">
        <v>18</v>
      </c>
      <c r="G6086" s="467">
        <f t="array" ref="G6086">MAX(IF($A$2:$A$8761=A6086,$D$2:$D$8761))</f>
        <v>1385</v>
      </c>
      <c r="H6086" s="467">
        <f t="shared" si="670"/>
        <v>0</v>
      </c>
      <c r="I6086" s="475" t="str">
        <f t="shared" si="671"/>
        <v/>
      </c>
      <c r="J6086" s="471">
        <f>'Potential Projects'!D6087</f>
        <v>74.665749238740403</v>
      </c>
      <c r="K6086" s="471">
        <f>'Potential Projects'!E6087</f>
        <v>0.53740652547839174</v>
      </c>
      <c r="L6086" s="476">
        <f t="shared" si="672"/>
        <v>926.79684423578112</v>
      </c>
      <c r="M6086" s="471">
        <f t="shared" si="668"/>
        <v>1292.0223607105002</v>
      </c>
      <c r="N6086" s="467">
        <f t="shared" si="673"/>
        <v>0</v>
      </c>
      <c r="O6086" s="475" t="str">
        <f t="shared" si="674"/>
        <v/>
      </c>
    </row>
    <row r="6087" spans="1:15" hidden="1">
      <c r="A6087" s="475">
        <f t="shared" si="669"/>
        <v>43709</v>
      </c>
      <c r="B6087" s="475">
        <v>43719</v>
      </c>
      <c r="C6087" s="467">
        <v>14</v>
      </c>
      <c r="D6087" s="467">
        <v>1032</v>
      </c>
      <c r="E6087" s="467">
        <v>0</v>
      </c>
      <c r="F6087" s="467">
        <v>17</v>
      </c>
      <c r="G6087" s="467">
        <f t="array" ref="G6087">MAX(IF($A$2:$A$8761=A6087,$D$2:$D$8761))</f>
        <v>1385</v>
      </c>
      <c r="H6087" s="467">
        <f t="shared" si="670"/>
        <v>0</v>
      </c>
      <c r="I6087" s="475" t="str">
        <f t="shared" si="671"/>
        <v/>
      </c>
      <c r="J6087" s="471">
        <f>'Potential Projects'!D6088</f>
        <v>84.272962459025834</v>
      </c>
      <c r="K6087" s="471">
        <f>'Potential Projects'!E6088</f>
        <v>0.40442383358417544</v>
      </c>
      <c r="L6087" s="476">
        <f t="shared" si="672"/>
        <v>930.32261370739002</v>
      </c>
      <c r="M6087" s="471">
        <f t="shared" si="668"/>
        <v>1292.0223607105002</v>
      </c>
      <c r="N6087" s="467">
        <f t="shared" si="673"/>
        <v>0</v>
      </c>
      <c r="O6087" s="475" t="str">
        <f t="shared" si="674"/>
        <v/>
      </c>
    </row>
    <row r="6088" spans="1:15" hidden="1">
      <c r="A6088" s="475">
        <f t="shared" si="669"/>
        <v>43709</v>
      </c>
      <c r="B6088" s="475">
        <v>43719</v>
      </c>
      <c r="C6088" s="467">
        <v>15</v>
      </c>
      <c r="D6088" s="467">
        <v>1028</v>
      </c>
      <c r="E6088" s="467">
        <v>0</v>
      </c>
      <c r="F6088" s="467">
        <v>18</v>
      </c>
      <c r="G6088" s="467">
        <f t="array" ref="G6088">MAX(IF($A$2:$A$8761=A6088,$D$2:$D$8761))</f>
        <v>1385</v>
      </c>
      <c r="H6088" s="467">
        <f t="shared" si="670"/>
        <v>0</v>
      </c>
      <c r="I6088" s="475" t="str">
        <f t="shared" si="671"/>
        <v/>
      </c>
      <c r="J6088" s="471">
        <f>'Potential Projects'!D6089</f>
        <v>71.506265007699454</v>
      </c>
      <c r="K6088" s="471">
        <f>'Potential Projects'!E6089</f>
        <v>0.36531127714470008</v>
      </c>
      <c r="L6088" s="476">
        <f t="shared" si="672"/>
        <v>938.12842371515592</v>
      </c>
      <c r="M6088" s="471">
        <f t="shared" si="668"/>
        <v>1292.0223607105002</v>
      </c>
      <c r="N6088" s="467">
        <f t="shared" si="673"/>
        <v>0</v>
      </c>
      <c r="O6088" s="475" t="str">
        <f t="shared" si="674"/>
        <v/>
      </c>
    </row>
    <row r="6089" spans="1:15" hidden="1">
      <c r="A6089" s="475">
        <f t="shared" si="669"/>
        <v>43709</v>
      </c>
      <c r="B6089" s="475">
        <v>43719</v>
      </c>
      <c r="C6089" s="467">
        <v>16</v>
      </c>
      <c r="D6089" s="467">
        <v>1023</v>
      </c>
      <c r="E6089" s="467">
        <v>0</v>
      </c>
      <c r="F6089" s="467">
        <v>17</v>
      </c>
      <c r="G6089" s="467">
        <f t="array" ref="G6089">MAX(IF($A$2:$A$8761=A6089,$D$2:$D$8761))</f>
        <v>1385</v>
      </c>
      <c r="H6089" s="467">
        <f t="shared" si="670"/>
        <v>0</v>
      </c>
      <c r="I6089" s="475" t="str">
        <f t="shared" si="671"/>
        <v/>
      </c>
      <c r="J6089" s="471">
        <f>'Potential Projects'!D6090</f>
        <v>81.497472201365724</v>
      </c>
      <c r="K6089" s="471">
        <f>'Potential Projects'!E6090</f>
        <v>0.68838099333476677</v>
      </c>
      <c r="L6089" s="476">
        <f t="shared" si="672"/>
        <v>923.8141468052994</v>
      </c>
      <c r="M6089" s="471">
        <f t="shared" si="668"/>
        <v>1292.0223607105002</v>
      </c>
      <c r="N6089" s="467">
        <f t="shared" si="673"/>
        <v>0</v>
      </c>
      <c r="O6089" s="475" t="str">
        <f t="shared" si="674"/>
        <v/>
      </c>
    </row>
    <row r="6090" spans="1:15" hidden="1">
      <c r="A6090" s="475">
        <f t="shared" si="669"/>
        <v>43709</v>
      </c>
      <c r="B6090" s="475">
        <v>43719</v>
      </c>
      <c r="C6090" s="467">
        <v>17</v>
      </c>
      <c r="D6090" s="467">
        <v>1030</v>
      </c>
      <c r="E6090" s="467">
        <v>1</v>
      </c>
      <c r="F6090" s="467">
        <v>17</v>
      </c>
      <c r="G6090" s="467">
        <f t="array" ref="G6090">MAX(IF($A$2:$A$8761=A6090,$D$2:$D$8761))</f>
        <v>1385</v>
      </c>
      <c r="H6090" s="467">
        <f t="shared" si="670"/>
        <v>0</v>
      </c>
      <c r="I6090" s="475" t="str">
        <f t="shared" si="671"/>
        <v/>
      </c>
      <c r="J6090" s="471">
        <f>'Potential Projects'!D6091</f>
        <v>108.9805552579011</v>
      </c>
      <c r="K6090" s="471">
        <f>'Potential Projects'!E6091</f>
        <v>9.3870135454740909E-3</v>
      </c>
      <c r="L6090" s="476">
        <f t="shared" si="672"/>
        <v>903.01005772855342</v>
      </c>
      <c r="M6090" s="471">
        <f t="shared" ref="M6090:M6153" si="675">MAX($L$5834:$L$6553)</f>
        <v>1292.0223607105002</v>
      </c>
      <c r="N6090" s="467">
        <f t="shared" si="673"/>
        <v>0</v>
      </c>
      <c r="O6090" s="475" t="str">
        <f t="shared" si="674"/>
        <v/>
      </c>
    </row>
    <row r="6091" spans="1:15" hidden="1">
      <c r="A6091" s="475">
        <f t="shared" si="669"/>
        <v>43709</v>
      </c>
      <c r="B6091" s="475">
        <v>43719</v>
      </c>
      <c r="C6091" s="467">
        <v>18</v>
      </c>
      <c r="D6091" s="467">
        <v>1055</v>
      </c>
      <c r="E6091" s="467">
        <v>3</v>
      </c>
      <c r="F6091" s="467">
        <v>11</v>
      </c>
      <c r="G6091" s="467">
        <f t="array" ref="G6091">MAX(IF($A$2:$A$8761=A6091,$D$2:$D$8761))</f>
        <v>1385</v>
      </c>
      <c r="H6091" s="467">
        <f t="shared" si="670"/>
        <v>0</v>
      </c>
      <c r="I6091" s="475" t="str">
        <f t="shared" si="671"/>
        <v/>
      </c>
      <c r="J6091" s="471">
        <f>'Potential Projects'!D6092</f>
        <v>103.17778595602223</v>
      </c>
      <c r="K6091" s="471">
        <f>'Potential Projects'!E6092</f>
        <v>0.74548532573640069</v>
      </c>
      <c r="L6091" s="476">
        <f t="shared" si="672"/>
        <v>937.07672871824138</v>
      </c>
      <c r="M6091" s="471">
        <f t="shared" si="675"/>
        <v>1292.0223607105002</v>
      </c>
      <c r="N6091" s="467">
        <f t="shared" si="673"/>
        <v>0</v>
      </c>
      <c r="O6091" s="475" t="str">
        <f t="shared" si="674"/>
        <v/>
      </c>
    </row>
    <row r="6092" spans="1:15" hidden="1">
      <c r="A6092" s="475">
        <f t="shared" si="669"/>
        <v>43709</v>
      </c>
      <c r="B6092" s="475">
        <v>43719</v>
      </c>
      <c r="C6092" s="467">
        <v>19</v>
      </c>
      <c r="D6092" s="467">
        <v>1024</v>
      </c>
      <c r="E6092" s="467">
        <v>0</v>
      </c>
      <c r="F6092" s="467">
        <v>2</v>
      </c>
      <c r="G6092" s="467">
        <f t="array" ref="G6092">MAX(IF($A$2:$A$8761=A6092,$D$2:$D$8761))</f>
        <v>1385</v>
      </c>
      <c r="H6092" s="467">
        <f t="shared" si="670"/>
        <v>0</v>
      </c>
      <c r="I6092" s="475" t="str">
        <f t="shared" si="671"/>
        <v/>
      </c>
      <c r="J6092" s="471">
        <f>'Potential Projects'!D6093</f>
        <v>109.67818172945184</v>
      </c>
      <c r="K6092" s="471">
        <f>'Potential Projects'!E6093</f>
        <v>6.8478263814233502</v>
      </c>
      <c r="L6092" s="476">
        <f t="shared" si="672"/>
        <v>905.47399188912482</v>
      </c>
      <c r="M6092" s="471">
        <f t="shared" si="675"/>
        <v>1292.0223607105002</v>
      </c>
      <c r="N6092" s="467">
        <f t="shared" si="673"/>
        <v>0</v>
      </c>
      <c r="O6092" s="475" t="str">
        <f t="shared" si="674"/>
        <v/>
      </c>
    </row>
    <row r="6093" spans="1:15" hidden="1">
      <c r="A6093" s="475">
        <f t="shared" si="669"/>
        <v>43709</v>
      </c>
      <c r="B6093" s="475">
        <v>43719</v>
      </c>
      <c r="C6093" s="467">
        <v>20</v>
      </c>
      <c r="D6093" s="467">
        <v>1032</v>
      </c>
      <c r="E6093" s="467">
        <v>0</v>
      </c>
      <c r="F6093" s="467">
        <v>0</v>
      </c>
      <c r="G6093" s="467">
        <f t="array" ref="G6093">MAX(IF($A$2:$A$8761=A6093,$D$2:$D$8761))</f>
        <v>1385</v>
      </c>
      <c r="H6093" s="467">
        <f t="shared" si="670"/>
        <v>0</v>
      </c>
      <c r="I6093" s="475" t="str">
        <f t="shared" si="671"/>
        <v/>
      </c>
      <c r="J6093" s="471">
        <f>'Potential Projects'!D6094</f>
        <v>133.04809040516642</v>
      </c>
      <c r="K6093" s="471">
        <f>'Potential Projects'!E6094</f>
        <v>10.392988497097397</v>
      </c>
      <c r="L6093" s="476">
        <f t="shared" si="672"/>
        <v>888.55892109773617</v>
      </c>
      <c r="M6093" s="471">
        <f t="shared" si="675"/>
        <v>1292.0223607105002</v>
      </c>
      <c r="N6093" s="467">
        <f t="shared" si="673"/>
        <v>0</v>
      </c>
      <c r="O6093" s="475" t="str">
        <f t="shared" si="674"/>
        <v/>
      </c>
    </row>
    <row r="6094" spans="1:15" hidden="1">
      <c r="A6094" s="475">
        <f t="shared" si="669"/>
        <v>43709</v>
      </c>
      <c r="B6094" s="475">
        <v>43719</v>
      </c>
      <c r="C6094" s="467">
        <v>21</v>
      </c>
      <c r="D6094" s="467">
        <v>1012</v>
      </c>
      <c r="E6094" s="467">
        <v>2</v>
      </c>
      <c r="F6094" s="467">
        <v>0</v>
      </c>
      <c r="G6094" s="467">
        <f t="array" ref="G6094">MAX(IF($A$2:$A$8761=A6094,$D$2:$D$8761))</f>
        <v>1385</v>
      </c>
      <c r="H6094" s="467">
        <f t="shared" si="670"/>
        <v>0</v>
      </c>
      <c r="I6094" s="475" t="str">
        <f t="shared" si="671"/>
        <v/>
      </c>
      <c r="J6094" s="471">
        <f>'Potential Projects'!D6095</f>
        <v>137.7452870917146</v>
      </c>
      <c r="K6094" s="471">
        <f>'Potential Projects'!E6095</f>
        <v>11.420866480326811</v>
      </c>
      <c r="L6094" s="476">
        <f t="shared" si="672"/>
        <v>860.83384642795863</v>
      </c>
      <c r="M6094" s="471">
        <f t="shared" si="675"/>
        <v>1292.0223607105002</v>
      </c>
      <c r="N6094" s="467">
        <f t="shared" si="673"/>
        <v>0</v>
      </c>
      <c r="O6094" s="475" t="str">
        <f t="shared" si="674"/>
        <v/>
      </c>
    </row>
    <row r="6095" spans="1:15" hidden="1">
      <c r="A6095" s="475">
        <f t="shared" si="669"/>
        <v>43709</v>
      </c>
      <c r="B6095" s="475">
        <v>43719</v>
      </c>
      <c r="C6095" s="467">
        <v>22</v>
      </c>
      <c r="D6095" s="467">
        <v>927</v>
      </c>
      <c r="E6095" s="467">
        <v>4</v>
      </c>
      <c r="F6095" s="467">
        <v>0</v>
      </c>
      <c r="G6095" s="467">
        <f t="array" ref="G6095">MAX(IF($A$2:$A$8761=A6095,$D$2:$D$8761))</f>
        <v>1385</v>
      </c>
      <c r="H6095" s="467">
        <f t="shared" si="670"/>
        <v>0</v>
      </c>
      <c r="I6095" s="475" t="str">
        <f t="shared" si="671"/>
        <v/>
      </c>
      <c r="J6095" s="471">
        <f>'Potential Projects'!D6096</f>
        <v>127.39136898512301</v>
      </c>
      <c r="K6095" s="471">
        <f>'Potential Projects'!E6096</f>
        <v>14.743087024295852</v>
      </c>
      <c r="L6095" s="476">
        <f t="shared" si="672"/>
        <v>780.86554399058116</v>
      </c>
      <c r="M6095" s="471">
        <f t="shared" si="675"/>
        <v>1292.0223607105002</v>
      </c>
      <c r="N6095" s="467">
        <f t="shared" si="673"/>
        <v>0</v>
      </c>
      <c r="O6095" s="475" t="str">
        <f t="shared" si="674"/>
        <v/>
      </c>
    </row>
    <row r="6096" spans="1:15" hidden="1">
      <c r="A6096" s="475">
        <f t="shared" si="669"/>
        <v>43709</v>
      </c>
      <c r="B6096" s="475">
        <v>43719</v>
      </c>
      <c r="C6096" s="467">
        <v>23</v>
      </c>
      <c r="D6096" s="467">
        <v>820</v>
      </c>
      <c r="E6096" s="467">
        <v>4</v>
      </c>
      <c r="F6096" s="467">
        <v>0</v>
      </c>
      <c r="G6096" s="467">
        <f t="array" ref="G6096">MAX(IF($A$2:$A$8761=A6096,$D$2:$D$8761))</f>
        <v>1385</v>
      </c>
      <c r="H6096" s="467">
        <f t="shared" si="670"/>
        <v>0</v>
      </c>
      <c r="I6096" s="475" t="str">
        <f t="shared" si="671"/>
        <v/>
      </c>
      <c r="J6096" s="471">
        <f>'Potential Projects'!D6097</f>
        <v>137.81800657086248</v>
      </c>
      <c r="K6096" s="471">
        <f>'Potential Projects'!E6097</f>
        <v>21.310085250483766</v>
      </c>
      <c r="L6096" s="476">
        <f t="shared" si="672"/>
        <v>656.87190817865371</v>
      </c>
      <c r="M6096" s="471">
        <f t="shared" si="675"/>
        <v>1292.0223607105002</v>
      </c>
      <c r="N6096" s="467">
        <f t="shared" si="673"/>
        <v>0</v>
      </c>
      <c r="O6096" s="475" t="str">
        <f t="shared" si="674"/>
        <v/>
      </c>
    </row>
    <row r="6097" spans="1:15" hidden="1">
      <c r="A6097" s="475">
        <f t="shared" si="669"/>
        <v>43709</v>
      </c>
      <c r="B6097" s="475">
        <v>43719</v>
      </c>
      <c r="C6097" s="467">
        <v>24</v>
      </c>
      <c r="D6097" s="467">
        <v>759</v>
      </c>
      <c r="E6097" s="467">
        <v>1</v>
      </c>
      <c r="F6097" s="467">
        <v>0</v>
      </c>
      <c r="G6097" s="467">
        <f t="array" ref="G6097">MAX(IF($A$2:$A$8761=A6097,$D$2:$D$8761))</f>
        <v>1385</v>
      </c>
      <c r="H6097" s="467">
        <f t="shared" si="670"/>
        <v>0</v>
      </c>
      <c r="I6097" s="475" t="str">
        <f t="shared" si="671"/>
        <v/>
      </c>
      <c r="J6097" s="471">
        <f>'Potential Projects'!D6098</f>
        <v>138.27501721636384</v>
      </c>
      <c r="K6097" s="471">
        <f>'Potential Projects'!E6098</f>
        <v>20.441004246398624</v>
      </c>
      <c r="L6097" s="476">
        <f t="shared" si="672"/>
        <v>599.28397853723754</v>
      </c>
      <c r="M6097" s="471">
        <f t="shared" si="675"/>
        <v>1292.0223607105002</v>
      </c>
      <c r="N6097" s="467">
        <f t="shared" si="673"/>
        <v>0</v>
      </c>
      <c r="O6097" s="475" t="str">
        <f t="shared" si="674"/>
        <v/>
      </c>
    </row>
    <row r="6098" spans="1:15" hidden="1">
      <c r="A6098" s="475">
        <f t="shared" si="669"/>
        <v>43709</v>
      </c>
      <c r="B6098" s="475">
        <v>43720</v>
      </c>
      <c r="C6098" s="467">
        <v>1</v>
      </c>
      <c r="D6098" s="467">
        <v>723</v>
      </c>
      <c r="E6098" s="467">
        <v>2</v>
      </c>
      <c r="F6098" s="467">
        <v>0</v>
      </c>
      <c r="G6098" s="467">
        <f t="array" ref="G6098">MAX(IF($A$2:$A$8761=A6098,$D$2:$D$8761))</f>
        <v>1385</v>
      </c>
      <c r="H6098" s="467">
        <f t="shared" si="670"/>
        <v>0</v>
      </c>
      <c r="I6098" s="475" t="str">
        <f t="shared" si="671"/>
        <v/>
      </c>
      <c r="J6098" s="471">
        <f>'Potential Projects'!D6099</f>
        <v>141.56771939858669</v>
      </c>
      <c r="K6098" s="471">
        <f>'Potential Projects'!E6099</f>
        <v>33.261317996129868</v>
      </c>
      <c r="L6098" s="476">
        <f t="shared" si="672"/>
        <v>546.17096260528353</v>
      </c>
      <c r="M6098" s="471">
        <f t="shared" si="675"/>
        <v>1292.0223607105002</v>
      </c>
      <c r="N6098" s="467">
        <f t="shared" si="673"/>
        <v>0</v>
      </c>
      <c r="O6098" s="475" t="str">
        <f t="shared" si="674"/>
        <v/>
      </c>
    </row>
    <row r="6099" spans="1:15" hidden="1">
      <c r="A6099" s="475">
        <f t="shared" si="669"/>
        <v>43709</v>
      </c>
      <c r="B6099" s="475">
        <v>43720</v>
      </c>
      <c r="C6099" s="467">
        <v>2</v>
      </c>
      <c r="D6099" s="467">
        <v>711</v>
      </c>
      <c r="E6099" s="467">
        <v>8</v>
      </c>
      <c r="F6099" s="467">
        <v>0</v>
      </c>
      <c r="G6099" s="467">
        <f t="array" ref="G6099">MAX(IF($A$2:$A$8761=A6099,$D$2:$D$8761))</f>
        <v>1385</v>
      </c>
      <c r="H6099" s="467">
        <f t="shared" si="670"/>
        <v>0</v>
      </c>
      <c r="I6099" s="475" t="str">
        <f t="shared" si="671"/>
        <v/>
      </c>
      <c r="J6099" s="471">
        <f>'Potential Projects'!D6100</f>
        <v>142.67025260300537</v>
      </c>
      <c r="K6099" s="471">
        <f>'Potential Projects'!E6100</f>
        <v>32.293673349817247</v>
      </c>
      <c r="L6099" s="476">
        <f t="shared" si="672"/>
        <v>528.03607404717741</v>
      </c>
      <c r="M6099" s="471">
        <f t="shared" si="675"/>
        <v>1292.0223607105002</v>
      </c>
      <c r="N6099" s="467">
        <f t="shared" si="673"/>
        <v>0</v>
      </c>
      <c r="O6099" s="475" t="str">
        <f t="shared" si="674"/>
        <v/>
      </c>
    </row>
    <row r="6100" spans="1:15" hidden="1">
      <c r="A6100" s="475">
        <f t="shared" si="669"/>
        <v>43709</v>
      </c>
      <c r="B6100" s="475">
        <v>43720</v>
      </c>
      <c r="C6100" s="467">
        <v>3</v>
      </c>
      <c r="D6100" s="467">
        <v>693</v>
      </c>
      <c r="E6100" s="467">
        <v>14</v>
      </c>
      <c r="F6100" s="467">
        <v>0</v>
      </c>
      <c r="G6100" s="467">
        <f t="array" ref="G6100">MAX(IF($A$2:$A$8761=A6100,$D$2:$D$8761))</f>
        <v>1385</v>
      </c>
      <c r="H6100" s="467">
        <f t="shared" si="670"/>
        <v>0</v>
      </c>
      <c r="I6100" s="475" t="str">
        <f t="shared" si="671"/>
        <v/>
      </c>
      <c r="J6100" s="471">
        <f>'Potential Projects'!D6101</f>
        <v>143.7123666740388</v>
      </c>
      <c r="K6100" s="471">
        <f>'Potential Projects'!E6101</f>
        <v>15.939931251343797</v>
      </c>
      <c r="L6100" s="476">
        <f t="shared" si="672"/>
        <v>519.34770207461747</v>
      </c>
      <c r="M6100" s="471">
        <f t="shared" si="675"/>
        <v>1292.0223607105002</v>
      </c>
      <c r="N6100" s="467">
        <f t="shared" si="673"/>
        <v>0</v>
      </c>
      <c r="O6100" s="475" t="str">
        <f t="shared" si="674"/>
        <v/>
      </c>
    </row>
    <row r="6101" spans="1:15" hidden="1">
      <c r="A6101" s="475">
        <f t="shared" si="669"/>
        <v>43709</v>
      </c>
      <c r="B6101" s="475">
        <v>43720</v>
      </c>
      <c r="C6101" s="467">
        <v>4</v>
      </c>
      <c r="D6101" s="467">
        <v>674</v>
      </c>
      <c r="E6101" s="467">
        <v>16</v>
      </c>
      <c r="F6101" s="467">
        <v>0</v>
      </c>
      <c r="G6101" s="467">
        <f t="array" ref="G6101">MAX(IF($A$2:$A$8761=A6101,$D$2:$D$8761))</f>
        <v>1385</v>
      </c>
      <c r="H6101" s="467">
        <f t="shared" si="670"/>
        <v>0</v>
      </c>
      <c r="I6101" s="475" t="str">
        <f t="shared" si="671"/>
        <v/>
      </c>
      <c r="J6101" s="471">
        <f>'Potential Projects'!D6102</f>
        <v>144</v>
      </c>
      <c r="K6101" s="471">
        <f>'Potential Projects'!E6102</f>
        <v>23.911852504837672</v>
      </c>
      <c r="L6101" s="476">
        <f t="shared" si="672"/>
        <v>490.08814749516233</v>
      </c>
      <c r="M6101" s="471">
        <f t="shared" si="675"/>
        <v>1292.0223607105002</v>
      </c>
      <c r="N6101" s="467">
        <f t="shared" si="673"/>
        <v>0</v>
      </c>
      <c r="O6101" s="475" t="str">
        <f t="shared" si="674"/>
        <v/>
      </c>
    </row>
    <row r="6102" spans="1:15" hidden="1">
      <c r="A6102" s="475">
        <f t="shared" si="669"/>
        <v>43709</v>
      </c>
      <c r="B6102" s="475">
        <v>43720</v>
      </c>
      <c r="C6102" s="467">
        <v>5</v>
      </c>
      <c r="D6102" s="467">
        <v>711</v>
      </c>
      <c r="E6102" s="467">
        <v>26</v>
      </c>
      <c r="F6102" s="467">
        <v>0</v>
      </c>
      <c r="G6102" s="467">
        <f t="array" ref="G6102">MAX(IF($A$2:$A$8761=A6102,$D$2:$D$8761))</f>
        <v>1385</v>
      </c>
      <c r="H6102" s="467">
        <f t="shared" si="670"/>
        <v>0</v>
      </c>
      <c r="I6102" s="475" t="str">
        <f t="shared" si="671"/>
        <v/>
      </c>
      <c r="J6102" s="471">
        <f>'Potential Projects'!D6103</f>
        <v>142.97606842449406</v>
      </c>
      <c r="K6102" s="471">
        <f>'Potential Projects'!E6103</f>
        <v>15.985301816813589</v>
      </c>
      <c r="L6102" s="476">
        <f t="shared" si="672"/>
        <v>526.03862975869231</v>
      </c>
      <c r="M6102" s="471">
        <f t="shared" si="675"/>
        <v>1292.0223607105002</v>
      </c>
      <c r="N6102" s="467">
        <f t="shared" si="673"/>
        <v>0</v>
      </c>
      <c r="O6102" s="475" t="str">
        <f t="shared" si="674"/>
        <v/>
      </c>
    </row>
    <row r="6103" spans="1:15" hidden="1">
      <c r="A6103" s="475">
        <f t="shared" si="669"/>
        <v>43709</v>
      </c>
      <c r="B6103" s="475">
        <v>43720</v>
      </c>
      <c r="C6103" s="467">
        <v>6</v>
      </c>
      <c r="D6103" s="467">
        <v>791</v>
      </c>
      <c r="E6103" s="467">
        <v>37</v>
      </c>
      <c r="F6103" s="467">
        <v>0</v>
      </c>
      <c r="G6103" s="467">
        <f t="array" ref="G6103">MAX(IF($A$2:$A$8761=A6103,$D$2:$D$8761))</f>
        <v>1385</v>
      </c>
      <c r="H6103" s="467">
        <f t="shared" si="670"/>
        <v>0</v>
      </c>
      <c r="I6103" s="475" t="str">
        <f t="shared" si="671"/>
        <v/>
      </c>
      <c r="J6103" s="471">
        <f>'Potential Projects'!D6104</f>
        <v>142.4538707903148</v>
      </c>
      <c r="K6103" s="471">
        <f>'Potential Projects'!E6104</f>
        <v>11.716557407009242</v>
      </c>
      <c r="L6103" s="476">
        <f t="shared" si="672"/>
        <v>599.82957180267601</v>
      </c>
      <c r="M6103" s="471">
        <f t="shared" si="675"/>
        <v>1292.0223607105002</v>
      </c>
      <c r="N6103" s="467">
        <f t="shared" si="673"/>
        <v>0</v>
      </c>
      <c r="O6103" s="475" t="str">
        <f t="shared" si="674"/>
        <v/>
      </c>
    </row>
    <row r="6104" spans="1:15" hidden="1">
      <c r="A6104" s="475">
        <f t="shared" si="669"/>
        <v>43709</v>
      </c>
      <c r="B6104" s="475">
        <v>43720</v>
      </c>
      <c r="C6104" s="467">
        <v>7</v>
      </c>
      <c r="D6104" s="467">
        <v>886</v>
      </c>
      <c r="E6104" s="467">
        <v>55</v>
      </c>
      <c r="F6104" s="467">
        <v>0</v>
      </c>
      <c r="G6104" s="467">
        <f t="array" ref="G6104">MAX(IF($A$2:$A$8761=A6104,$D$2:$D$8761))</f>
        <v>1385</v>
      </c>
      <c r="H6104" s="467">
        <f t="shared" si="670"/>
        <v>0</v>
      </c>
      <c r="I6104" s="475" t="str">
        <f t="shared" si="671"/>
        <v/>
      </c>
      <c r="J6104" s="471">
        <f>'Potential Projects'!D6105</f>
        <v>139.93702258343617</v>
      </c>
      <c r="K6104" s="471">
        <f>'Potential Projects'!E6105</f>
        <v>6.3401453988389598</v>
      </c>
      <c r="L6104" s="476">
        <f t="shared" si="672"/>
        <v>684.72283201772484</v>
      </c>
      <c r="M6104" s="471">
        <f t="shared" si="675"/>
        <v>1292.0223607105002</v>
      </c>
      <c r="N6104" s="467">
        <f t="shared" si="673"/>
        <v>0</v>
      </c>
      <c r="O6104" s="475" t="str">
        <f t="shared" si="674"/>
        <v/>
      </c>
    </row>
    <row r="6105" spans="1:15" hidden="1">
      <c r="A6105" s="475">
        <f t="shared" si="669"/>
        <v>43709</v>
      </c>
      <c r="B6105" s="475">
        <v>43720</v>
      </c>
      <c r="C6105" s="467">
        <v>8</v>
      </c>
      <c r="D6105" s="467">
        <v>963</v>
      </c>
      <c r="E6105" s="467">
        <v>49</v>
      </c>
      <c r="F6105" s="467">
        <v>5</v>
      </c>
      <c r="G6105" s="467">
        <f t="array" ref="G6105">MAX(IF($A$2:$A$8761=A6105,$D$2:$D$8761))</f>
        <v>1385</v>
      </c>
      <c r="H6105" s="467">
        <f t="shared" si="670"/>
        <v>0</v>
      </c>
      <c r="I6105" s="475" t="str">
        <f t="shared" si="671"/>
        <v/>
      </c>
      <c r="J6105" s="471">
        <f>'Potential Projects'!D6106</f>
        <v>139.70629297716837</v>
      </c>
      <c r="K6105" s="471">
        <f>'Potential Projects'!E6106</f>
        <v>4.1138586863040203</v>
      </c>
      <c r="L6105" s="476">
        <f t="shared" si="672"/>
        <v>765.17984833652758</v>
      </c>
      <c r="M6105" s="471">
        <f t="shared" si="675"/>
        <v>1292.0223607105002</v>
      </c>
      <c r="N6105" s="467">
        <f t="shared" si="673"/>
        <v>0</v>
      </c>
      <c r="O6105" s="475" t="str">
        <f t="shared" si="674"/>
        <v/>
      </c>
    </row>
    <row r="6106" spans="1:15" hidden="1">
      <c r="A6106" s="475">
        <f t="shared" si="669"/>
        <v>43709</v>
      </c>
      <c r="B6106" s="475">
        <v>43720</v>
      </c>
      <c r="C6106" s="467">
        <v>9</v>
      </c>
      <c r="D6106" s="467">
        <v>990</v>
      </c>
      <c r="E6106" s="467">
        <v>41</v>
      </c>
      <c r="F6106" s="467">
        <v>17</v>
      </c>
      <c r="G6106" s="467">
        <f t="array" ref="G6106">MAX(IF($A$2:$A$8761=A6106,$D$2:$D$8761))</f>
        <v>1385</v>
      </c>
      <c r="H6106" s="467">
        <f t="shared" si="670"/>
        <v>0</v>
      </c>
      <c r="I6106" s="475" t="str">
        <f t="shared" si="671"/>
        <v/>
      </c>
      <c r="J6106" s="471">
        <f>'Potential Projects'!D6107</f>
        <v>144</v>
      </c>
      <c r="K6106" s="471">
        <f>'Potential Projects'!E6107</f>
        <v>7.5143043431520109</v>
      </c>
      <c r="L6106" s="476">
        <f t="shared" si="672"/>
        <v>780.48569565684795</v>
      </c>
      <c r="M6106" s="471">
        <f t="shared" si="675"/>
        <v>1292.0223607105002</v>
      </c>
      <c r="N6106" s="467">
        <f t="shared" si="673"/>
        <v>0</v>
      </c>
      <c r="O6106" s="475" t="str">
        <f t="shared" si="674"/>
        <v/>
      </c>
    </row>
    <row r="6107" spans="1:15" hidden="1">
      <c r="A6107" s="475">
        <f t="shared" si="669"/>
        <v>43709</v>
      </c>
      <c r="B6107" s="475">
        <v>43720</v>
      </c>
      <c r="C6107" s="467">
        <v>10</v>
      </c>
      <c r="D6107" s="467">
        <v>992</v>
      </c>
      <c r="E6107" s="467">
        <v>22</v>
      </c>
      <c r="F6107" s="467">
        <v>18</v>
      </c>
      <c r="G6107" s="467">
        <f t="array" ref="G6107">MAX(IF($A$2:$A$8761=A6107,$D$2:$D$8761))</f>
        <v>1385</v>
      </c>
      <c r="H6107" s="467">
        <f t="shared" si="670"/>
        <v>0</v>
      </c>
      <c r="I6107" s="475" t="str">
        <f t="shared" si="671"/>
        <v/>
      </c>
      <c r="J6107" s="471">
        <f>'Potential Projects'!D6108</f>
        <v>133.27455471120271</v>
      </c>
      <c r="K6107" s="471">
        <f>'Potential Projects'!E6108</f>
        <v>10.610454310900883</v>
      </c>
      <c r="L6107" s="476">
        <f t="shared" si="672"/>
        <v>808.11499097789647</v>
      </c>
      <c r="M6107" s="471">
        <f t="shared" si="675"/>
        <v>1292.0223607105002</v>
      </c>
      <c r="N6107" s="467">
        <f t="shared" si="673"/>
        <v>0</v>
      </c>
      <c r="O6107" s="475" t="str">
        <f t="shared" si="674"/>
        <v/>
      </c>
    </row>
    <row r="6108" spans="1:15" hidden="1">
      <c r="A6108" s="475">
        <f t="shared" si="669"/>
        <v>43709</v>
      </c>
      <c r="B6108" s="475">
        <v>43720</v>
      </c>
      <c r="C6108" s="467">
        <v>11</v>
      </c>
      <c r="D6108" s="467">
        <v>1001</v>
      </c>
      <c r="E6108" s="467">
        <v>23</v>
      </c>
      <c r="F6108" s="467">
        <v>19</v>
      </c>
      <c r="G6108" s="467">
        <f t="array" ref="G6108">MAX(IF($A$2:$A$8761=A6108,$D$2:$D$8761))</f>
        <v>1385</v>
      </c>
      <c r="H6108" s="467">
        <f t="shared" si="670"/>
        <v>0</v>
      </c>
      <c r="I6108" s="475" t="str">
        <f t="shared" si="671"/>
        <v/>
      </c>
      <c r="J6108" s="471">
        <f>'Potential Projects'!D6109</f>
        <v>105.53207658112065</v>
      </c>
      <c r="K6108" s="471">
        <f>'Potential Projects'!E6109</f>
        <v>14.506064932272629</v>
      </c>
      <c r="L6108" s="476">
        <f t="shared" si="672"/>
        <v>838.96185848660673</v>
      </c>
      <c r="M6108" s="471">
        <f t="shared" si="675"/>
        <v>1292.0223607105002</v>
      </c>
      <c r="N6108" s="467">
        <f t="shared" si="673"/>
        <v>0</v>
      </c>
      <c r="O6108" s="475" t="str">
        <f t="shared" si="674"/>
        <v/>
      </c>
    </row>
    <row r="6109" spans="1:15" hidden="1">
      <c r="A6109" s="475">
        <f t="shared" si="669"/>
        <v>43709</v>
      </c>
      <c r="B6109" s="475">
        <v>43720</v>
      </c>
      <c r="C6109" s="467">
        <v>12</v>
      </c>
      <c r="D6109" s="467">
        <v>1009</v>
      </c>
      <c r="E6109" s="467">
        <v>20</v>
      </c>
      <c r="F6109" s="467">
        <v>17</v>
      </c>
      <c r="G6109" s="467">
        <f t="array" ref="G6109">MAX(IF($A$2:$A$8761=A6109,$D$2:$D$8761))</f>
        <v>1385</v>
      </c>
      <c r="H6109" s="467">
        <f t="shared" si="670"/>
        <v>0</v>
      </c>
      <c r="I6109" s="475" t="str">
        <f t="shared" si="671"/>
        <v/>
      </c>
      <c r="J6109" s="471">
        <f>'Potential Projects'!D6110</f>
        <v>107.94456436260917</v>
      </c>
      <c r="K6109" s="471">
        <f>'Potential Projects'!E6110</f>
        <v>12.10690072027521</v>
      </c>
      <c r="L6109" s="476">
        <f t="shared" si="672"/>
        <v>851.94853491711558</v>
      </c>
      <c r="M6109" s="471">
        <f t="shared" si="675"/>
        <v>1292.0223607105002</v>
      </c>
      <c r="N6109" s="467">
        <f t="shared" si="673"/>
        <v>0</v>
      </c>
      <c r="O6109" s="475" t="str">
        <f t="shared" si="674"/>
        <v/>
      </c>
    </row>
    <row r="6110" spans="1:15" hidden="1">
      <c r="A6110" s="475">
        <f t="shared" si="669"/>
        <v>43709</v>
      </c>
      <c r="B6110" s="475">
        <v>43720</v>
      </c>
      <c r="C6110" s="467">
        <v>13</v>
      </c>
      <c r="D6110" s="467">
        <v>1032</v>
      </c>
      <c r="E6110" s="467">
        <v>8</v>
      </c>
      <c r="F6110" s="467">
        <v>18</v>
      </c>
      <c r="G6110" s="467">
        <f t="array" ref="G6110">MAX(IF($A$2:$A$8761=A6110,$D$2:$D$8761))</f>
        <v>1385</v>
      </c>
      <c r="H6110" s="467">
        <f t="shared" si="670"/>
        <v>0</v>
      </c>
      <c r="I6110" s="475" t="str">
        <f t="shared" si="671"/>
        <v/>
      </c>
      <c r="J6110" s="471">
        <f>'Potential Projects'!D6111</f>
        <v>118.42608912219983</v>
      </c>
      <c r="K6110" s="471">
        <f>'Potential Projects'!E6111</f>
        <v>18.507279456030961</v>
      </c>
      <c r="L6110" s="476">
        <f t="shared" si="672"/>
        <v>869.06663142176922</v>
      </c>
      <c r="M6110" s="471">
        <f t="shared" si="675"/>
        <v>1292.0223607105002</v>
      </c>
      <c r="N6110" s="467">
        <f t="shared" si="673"/>
        <v>0</v>
      </c>
      <c r="O6110" s="475" t="str">
        <f t="shared" si="674"/>
        <v/>
      </c>
    </row>
    <row r="6111" spans="1:15" hidden="1">
      <c r="A6111" s="475">
        <f t="shared" si="669"/>
        <v>43709</v>
      </c>
      <c r="B6111" s="475">
        <v>43720</v>
      </c>
      <c r="C6111" s="467">
        <v>14</v>
      </c>
      <c r="D6111" s="467">
        <v>1057</v>
      </c>
      <c r="E6111" s="467">
        <v>6</v>
      </c>
      <c r="F6111" s="467">
        <v>18</v>
      </c>
      <c r="G6111" s="467">
        <f t="array" ref="G6111">MAX(IF($A$2:$A$8761=A6111,$D$2:$D$8761))</f>
        <v>1385</v>
      </c>
      <c r="H6111" s="467">
        <f t="shared" si="670"/>
        <v>0</v>
      </c>
      <c r="I6111" s="475" t="str">
        <f t="shared" si="671"/>
        <v/>
      </c>
      <c r="J6111" s="471">
        <f>'Potential Projects'!D6112</f>
        <v>124.11782567068782</v>
      </c>
      <c r="K6111" s="471">
        <f>'Potential Projects'!E6112</f>
        <v>14.838521662008169</v>
      </c>
      <c r="L6111" s="476">
        <f t="shared" si="672"/>
        <v>894.04365266730406</v>
      </c>
      <c r="M6111" s="471">
        <f t="shared" si="675"/>
        <v>1292.0223607105002</v>
      </c>
      <c r="N6111" s="467">
        <f t="shared" si="673"/>
        <v>0</v>
      </c>
      <c r="O6111" s="475" t="str">
        <f t="shared" si="674"/>
        <v/>
      </c>
    </row>
    <row r="6112" spans="1:15" hidden="1">
      <c r="A6112" s="475">
        <f t="shared" si="669"/>
        <v>43709</v>
      </c>
      <c r="B6112" s="475">
        <v>43720</v>
      </c>
      <c r="C6112" s="467">
        <v>15</v>
      </c>
      <c r="D6112" s="467">
        <v>1082</v>
      </c>
      <c r="E6112" s="467">
        <v>11</v>
      </c>
      <c r="F6112" s="467">
        <v>18</v>
      </c>
      <c r="G6112" s="467">
        <f t="array" ref="G6112">MAX(IF($A$2:$A$8761=A6112,$D$2:$D$8761))</f>
        <v>1385</v>
      </c>
      <c r="H6112" s="467">
        <f t="shared" si="670"/>
        <v>0</v>
      </c>
      <c r="I6112" s="475" t="str">
        <f t="shared" si="671"/>
        <v/>
      </c>
      <c r="J6112" s="471">
        <f>'Potential Projects'!D6113</f>
        <v>121.16823952652544</v>
      </c>
      <c r="K6112" s="471">
        <f>'Potential Projects'!E6113</f>
        <v>11.573405450440765</v>
      </c>
      <c r="L6112" s="476">
        <f t="shared" si="672"/>
        <v>920.2583550230338</v>
      </c>
      <c r="M6112" s="471">
        <f t="shared" si="675"/>
        <v>1292.0223607105002</v>
      </c>
      <c r="N6112" s="467">
        <f t="shared" si="673"/>
        <v>0</v>
      </c>
      <c r="O6112" s="475" t="str">
        <f t="shared" si="674"/>
        <v/>
      </c>
    </row>
    <row r="6113" spans="1:15" hidden="1">
      <c r="A6113" s="475">
        <f t="shared" si="669"/>
        <v>43709</v>
      </c>
      <c r="B6113" s="475">
        <v>43720</v>
      </c>
      <c r="C6113" s="467">
        <v>16</v>
      </c>
      <c r="D6113" s="467">
        <v>1042</v>
      </c>
      <c r="E6113" s="467">
        <v>14</v>
      </c>
      <c r="F6113" s="467">
        <v>18</v>
      </c>
      <c r="G6113" s="467">
        <f t="array" ref="G6113">MAX(IF($A$2:$A$8761=A6113,$D$2:$D$8761))</f>
        <v>1385</v>
      </c>
      <c r="H6113" s="467">
        <f t="shared" si="670"/>
        <v>0</v>
      </c>
      <c r="I6113" s="475" t="str">
        <f t="shared" si="671"/>
        <v/>
      </c>
      <c r="J6113" s="471">
        <f>'Potential Projects'!D6114</f>
        <v>126.06333734441056</v>
      </c>
      <c r="K6113" s="471">
        <f>'Potential Projects'!E6114</f>
        <v>5.6376838851859814</v>
      </c>
      <c r="L6113" s="476">
        <f t="shared" si="672"/>
        <v>878.29897877040344</v>
      </c>
      <c r="M6113" s="471">
        <f t="shared" si="675"/>
        <v>1292.0223607105002</v>
      </c>
      <c r="N6113" s="467">
        <f t="shared" si="673"/>
        <v>0</v>
      </c>
      <c r="O6113" s="475" t="str">
        <f t="shared" si="674"/>
        <v/>
      </c>
    </row>
    <row r="6114" spans="1:15" hidden="1">
      <c r="A6114" s="475">
        <f t="shared" si="669"/>
        <v>43709</v>
      </c>
      <c r="B6114" s="475">
        <v>43720</v>
      </c>
      <c r="C6114" s="467">
        <v>17</v>
      </c>
      <c r="D6114" s="467">
        <v>1072</v>
      </c>
      <c r="E6114" s="467">
        <v>10</v>
      </c>
      <c r="F6114" s="467">
        <v>16</v>
      </c>
      <c r="G6114" s="467">
        <f t="array" ref="G6114">MAX(IF($A$2:$A$8761=A6114,$D$2:$D$8761))</f>
        <v>1385</v>
      </c>
      <c r="H6114" s="467">
        <f t="shared" si="670"/>
        <v>0</v>
      </c>
      <c r="I6114" s="475" t="str">
        <f t="shared" si="671"/>
        <v/>
      </c>
      <c r="J6114" s="471">
        <f>'Potential Projects'!D6115</f>
        <v>136.42314687057419</v>
      </c>
      <c r="K6114" s="471">
        <f>'Potential Projects'!E6115</f>
        <v>4.3493162760696622</v>
      </c>
      <c r="L6114" s="476">
        <f t="shared" si="672"/>
        <v>905.22753685335613</v>
      </c>
      <c r="M6114" s="471">
        <f t="shared" si="675"/>
        <v>1292.0223607105002</v>
      </c>
      <c r="N6114" s="467">
        <f t="shared" si="673"/>
        <v>0</v>
      </c>
      <c r="O6114" s="475" t="str">
        <f t="shared" si="674"/>
        <v/>
      </c>
    </row>
    <row r="6115" spans="1:15" hidden="1">
      <c r="A6115" s="475">
        <f t="shared" si="669"/>
        <v>43709</v>
      </c>
      <c r="B6115" s="475">
        <v>43720</v>
      </c>
      <c r="C6115" s="467">
        <v>18</v>
      </c>
      <c r="D6115" s="467">
        <v>1099</v>
      </c>
      <c r="E6115" s="467">
        <v>8</v>
      </c>
      <c r="F6115" s="467">
        <v>12</v>
      </c>
      <c r="G6115" s="467">
        <f t="array" ref="G6115">MAX(IF($A$2:$A$8761=A6115,$D$2:$D$8761))</f>
        <v>1385</v>
      </c>
      <c r="H6115" s="467">
        <f t="shared" si="670"/>
        <v>0</v>
      </c>
      <c r="I6115" s="475" t="str">
        <f t="shared" si="671"/>
        <v/>
      </c>
      <c r="J6115" s="471">
        <f>'Potential Projects'!D6116</f>
        <v>134.43197804550206</v>
      </c>
      <c r="K6115" s="471">
        <f>'Potential Projects'!E6116</f>
        <v>3.5263880885831003</v>
      </c>
      <c r="L6115" s="476">
        <f t="shared" si="672"/>
        <v>941.04163386591483</v>
      </c>
      <c r="M6115" s="471">
        <f t="shared" si="675"/>
        <v>1292.0223607105002</v>
      </c>
      <c r="N6115" s="467">
        <f t="shared" si="673"/>
        <v>0</v>
      </c>
      <c r="O6115" s="475" t="str">
        <f t="shared" si="674"/>
        <v/>
      </c>
    </row>
    <row r="6116" spans="1:15" hidden="1">
      <c r="A6116" s="475">
        <f t="shared" si="669"/>
        <v>43709</v>
      </c>
      <c r="B6116" s="475">
        <v>43720</v>
      </c>
      <c r="C6116" s="467">
        <v>19</v>
      </c>
      <c r="D6116" s="467">
        <v>1071</v>
      </c>
      <c r="E6116" s="467">
        <v>2</v>
      </c>
      <c r="F6116" s="467">
        <v>2</v>
      </c>
      <c r="G6116" s="467">
        <f t="array" ref="G6116">MAX(IF($A$2:$A$8761=A6116,$D$2:$D$8761))</f>
        <v>1385</v>
      </c>
      <c r="H6116" s="467">
        <f t="shared" si="670"/>
        <v>0</v>
      </c>
      <c r="I6116" s="475" t="str">
        <f t="shared" si="671"/>
        <v/>
      </c>
      <c r="J6116" s="471">
        <f>'Potential Projects'!D6117</f>
        <v>141.98191495888864</v>
      </c>
      <c r="K6116" s="471">
        <f>'Potential Projects'!E6117</f>
        <v>7.4204342076972694</v>
      </c>
      <c r="L6116" s="476">
        <f t="shared" si="672"/>
        <v>917.59765083341404</v>
      </c>
      <c r="M6116" s="471">
        <f t="shared" si="675"/>
        <v>1292.0223607105002</v>
      </c>
      <c r="N6116" s="467">
        <f t="shared" si="673"/>
        <v>0</v>
      </c>
      <c r="O6116" s="475" t="str">
        <f t="shared" si="674"/>
        <v/>
      </c>
    </row>
    <row r="6117" spans="1:15" hidden="1">
      <c r="A6117" s="475">
        <f t="shared" si="669"/>
        <v>43709</v>
      </c>
      <c r="B6117" s="475">
        <v>43720</v>
      </c>
      <c r="C6117" s="467">
        <v>20</v>
      </c>
      <c r="D6117" s="467">
        <v>1047</v>
      </c>
      <c r="E6117" s="467">
        <v>10</v>
      </c>
      <c r="F6117" s="467">
        <v>0</v>
      </c>
      <c r="G6117" s="467">
        <f t="array" ref="G6117">MAX(IF($A$2:$A$8761=A6117,$D$2:$D$8761))</f>
        <v>1385</v>
      </c>
      <c r="H6117" s="467">
        <f t="shared" si="670"/>
        <v>0</v>
      </c>
      <c r="I6117" s="475" t="str">
        <f t="shared" si="671"/>
        <v/>
      </c>
      <c r="J6117" s="471">
        <f>'Potential Projects'!D6118</f>
        <v>144</v>
      </c>
      <c r="K6117" s="471">
        <f>'Potential Projects'!E6118</f>
        <v>12.91731288970114</v>
      </c>
      <c r="L6117" s="476">
        <f t="shared" si="672"/>
        <v>880.08268711029882</v>
      </c>
      <c r="M6117" s="471">
        <f t="shared" si="675"/>
        <v>1292.0223607105002</v>
      </c>
      <c r="N6117" s="467">
        <f t="shared" si="673"/>
        <v>0</v>
      </c>
      <c r="O6117" s="475" t="str">
        <f t="shared" si="674"/>
        <v/>
      </c>
    </row>
    <row r="6118" spans="1:15" hidden="1">
      <c r="A6118" s="475">
        <f t="shared" si="669"/>
        <v>43709</v>
      </c>
      <c r="B6118" s="475">
        <v>43720</v>
      </c>
      <c r="C6118" s="467">
        <v>21</v>
      </c>
      <c r="D6118" s="467">
        <v>1013</v>
      </c>
      <c r="E6118" s="467">
        <v>22</v>
      </c>
      <c r="F6118" s="467">
        <v>0</v>
      </c>
      <c r="G6118" s="467">
        <f t="array" ref="G6118">MAX(IF($A$2:$A$8761=A6118,$D$2:$D$8761))</f>
        <v>1385</v>
      </c>
      <c r="H6118" s="467">
        <f t="shared" si="670"/>
        <v>0</v>
      </c>
      <c r="I6118" s="475" t="str">
        <f t="shared" si="671"/>
        <v/>
      </c>
      <c r="J6118" s="471">
        <f>'Potential Projects'!D6119</f>
        <v>144</v>
      </c>
      <c r="K6118" s="471">
        <f>'Potential Projects'!E6119</f>
        <v>18.956291603956139</v>
      </c>
      <c r="L6118" s="476">
        <f t="shared" si="672"/>
        <v>828.04370839604383</v>
      </c>
      <c r="M6118" s="471">
        <f t="shared" si="675"/>
        <v>1292.0223607105002</v>
      </c>
      <c r="N6118" s="467">
        <f t="shared" si="673"/>
        <v>0</v>
      </c>
      <c r="O6118" s="475" t="str">
        <f t="shared" si="674"/>
        <v/>
      </c>
    </row>
    <row r="6119" spans="1:15" hidden="1">
      <c r="A6119" s="475">
        <f t="shared" si="669"/>
        <v>43709</v>
      </c>
      <c r="B6119" s="475">
        <v>43720</v>
      </c>
      <c r="C6119" s="467">
        <v>22</v>
      </c>
      <c r="D6119" s="467">
        <v>929</v>
      </c>
      <c r="E6119" s="467">
        <v>33</v>
      </c>
      <c r="F6119" s="467">
        <v>0</v>
      </c>
      <c r="G6119" s="467">
        <f t="array" ref="G6119">MAX(IF($A$2:$A$8761=A6119,$D$2:$D$8761))</f>
        <v>1385</v>
      </c>
      <c r="H6119" s="467">
        <f t="shared" si="670"/>
        <v>0</v>
      </c>
      <c r="I6119" s="475" t="str">
        <f t="shared" si="671"/>
        <v/>
      </c>
      <c r="J6119" s="471">
        <f>'Potential Projects'!D6120</f>
        <v>144</v>
      </c>
      <c r="K6119" s="471">
        <f>'Potential Projects'!E6120</f>
        <v>26.222622339281873</v>
      </c>
      <c r="L6119" s="476">
        <f t="shared" si="672"/>
        <v>725.77737766071812</v>
      </c>
      <c r="M6119" s="471">
        <f t="shared" si="675"/>
        <v>1292.0223607105002</v>
      </c>
      <c r="N6119" s="467">
        <f t="shared" si="673"/>
        <v>0</v>
      </c>
      <c r="O6119" s="475" t="str">
        <f t="shared" si="674"/>
        <v/>
      </c>
    </row>
    <row r="6120" spans="1:15" hidden="1">
      <c r="A6120" s="475">
        <f t="shared" si="669"/>
        <v>43709</v>
      </c>
      <c r="B6120" s="475">
        <v>43720</v>
      </c>
      <c r="C6120" s="467">
        <v>23</v>
      </c>
      <c r="D6120" s="467">
        <v>856</v>
      </c>
      <c r="E6120" s="467">
        <v>58</v>
      </c>
      <c r="F6120" s="467">
        <v>0</v>
      </c>
      <c r="G6120" s="467">
        <f t="array" ref="G6120">MAX(IF($A$2:$A$8761=A6120,$D$2:$D$8761))</f>
        <v>1385</v>
      </c>
      <c r="H6120" s="467">
        <f t="shared" si="670"/>
        <v>0</v>
      </c>
      <c r="I6120" s="475" t="str">
        <f t="shared" si="671"/>
        <v/>
      </c>
      <c r="J6120" s="471">
        <f>'Potential Projects'!D6121</f>
        <v>138.7946451762671</v>
      </c>
      <c r="K6120" s="471">
        <f>'Potential Projects'!E6121</f>
        <v>35.443798645452596</v>
      </c>
      <c r="L6120" s="476">
        <f t="shared" si="672"/>
        <v>623.76155617828033</v>
      </c>
      <c r="M6120" s="471">
        <f t="shared" si="675"/>
        <v>1292.0223607105002</v>
      </c>
      <c r="N6120" s="467">
        <f t="shared" si="673"/>
        <v>0</v>
      </c>
      <c r="O6120" s="475" t="str">
        <f t="shared" si="674"/>
        <v/>
      </c>
    </row>
    <row r="6121" spans="1:15" hidden="1">
      <c r="A6121" s="475">
        <f t="shared" si="669"/>
        <v>43709</v>
      </c>
      <c r="B6121" s="475">
        <v>43720</v>
      </c>
      <c r="C6121" s="467">
        <v>24</v>
      </c>
      <c r="D6121" s="467">
        <v>770</v>
      </c>
      <c r="E6121" s="467">
        <v>70</v>
      </c>
      <c r="F6121" s="467">
        <v>0</v>
      </c>
      <c r="G6121" s="467">
        <f t="array" ref="G6121">MAX(IF($A$2:$A$8761=A6121,$D$2:$D$8761))</f>
        <v>1385</v>
      </c>
      <c r="H6121" s="467">
        <f t="shared" si="670"/>
        <v>0</v>
      </c>
      <c r="I6121" s="475" t="str">
        <f t="shared" si="671"/>
        <v/>
      </c>
      <c r="J6121" s="471">
        <f>'Potential Projects'!D6122</f>
        <v>137.29486522585393</v>
      </c>
      <c r="K6121" s="471">
        <f>'Potential Projects'!E6122</f>
        <v>62.173319716190065</v>
      </c>
      <c r="L6121" s="476">
        <f t="shared" si="672"/>
        <v>500.53181505795595</v>
      </c>
      <c r="M6121" s="471">
        <f t="shared" si="675"/>
        <v>1292.0223607105002</v>
      </c>
      <c r="N6121" s="467">
        <f t="shared" si="673"/>
        <v>0</v>
      </c>
      <c r="O6121" s="475" t="str">
        <f t="shared" si="674"/>
        <v/>
      </c>
    </row>
    <row r="6122" spans="1:15" hidden="1">
      <c r="A6122" s="475">
        <f t="shared" si="669"/>
        <v>43709</v>
      </c>
      <c r="B6122" s="475">
        <v>43721</v>
      </c>
      <c r="C6122" s="467">
        <v>1</v>
      </c>
      <c r="D6122" s="467">
        <v>743</v>
      </c>
      <c r="E6122" s="467">
        <v>80</v>
      </c>
      <c r="F6122" s="467">
        <v>0</v>
      </c>
      <c r="G6122" s="467">
        <f t="array" ref="G6122">MAX(IF($A$2:$A$8761=A6122,$D$2:$D$8761))</f>
        <v>1385</v>
      </c>
      <c r="H6122" s="467">
        <f t="shared" si="670"/>
        <v>0</v>
      </c>
      <c r="I6122" s="475" t="str">
        <f t="shared" si="671"/>
        <v/>
      </c>
      <c r="J6122" s="471">
        <f>'Potential Projects'!D6123</f>
        <v>141.00407194835597</v>
      </c>
      <c r="K6122" s="471">
        <f>'Potential Projects'!E6123</f>
        <v>65.243655396688879</v>
      </c>
      <c r="L6122" s="476">
        <f t="shared" si="672"/>
        <v>456.75227265495511</v>
      </c>
      <c r="M6122" s="471">
        <f t="shared" si="675"/>
        <v>1292.0223607105002</v>
      </c>
      <c r="N6122" s="467">
        <f t="shared" si="673"/>
        <v>0</v>
      </c>
      <c r="O6122" s="475" t="str">
        <f t="shared" si="674"/>
        <v/>
      </c>
    </row>
    <row r="6123" spans="1:15" hidden="1">
      <c r="A6123" s="475">
        <f t="shared" si="669"/>
        <v>43709</v>
      </c>
      <c r="B6123" s="475">
        <v>43721</v>
      </c>
      <c r="C6123" s="467">
        <v>2</v>
      </c>
      <c r="D6123" s="467">
        <v>706</v>
      </c>
      <c r="E6123" s="467">
        <v>61</v>
      </c>
      <c r="F6123" s="467">
        <v>0</v>
      </c>
      <c r="G6123" s="467">
        <f t="array" ref="G6123">MAX(IF($A$2:$A$8761=A6123,$D$2:$D$8761))</f>
        <v>1385</v>
      </c>
      <c r="H6123" s="467">
        <f t="shared" si="670"/>
        <v>0</v>
      </c>
      <c r="I6123" s="475" t="str">
        <f t="shared" si="671"/>
        <v/>
      </c>
      <c r="J6123" s="471">
        <f>'Potential Projects'!D6124</f>
        <v>137.86906536460742</v>
      </c>
      <c r="K6123" s="471">
        <f>'Potential Projects'!E6124</f>
        <v>58.4654493657278</v>
      </c>
      <c r="L6123" s="476">
        <f t="shared" si="672"/>
        <v>448.66548526966477</v>
      </c>
      <c r="M6123" s="471">
        <f t="shared" si="675"/>
        <v>1292.0223607105002</v>
      </c>
      <c r="N6123" s="467">
        <f t="shared" si="673"/>
        <v>0</v>
      </c>
      <c r="O6123" s="475" t="str">
        <f t="shared" si="674"/>
        <v/>
      </c>
    </row>
    <row r="6124" spans="1:15" hidden="1">
      <c r="A6124" s="475">
        <f t="shared" si="669"/>
        <v>43709</v>
      </c>
      <c r="B6124" s="475">
        <v>43721</v>
      </c>
      <c r="C6124" s="467">
        <v>3</v>
      </c>
      <c r="D6124" s="467">
        <v>698</v>
      </c>
      <c r="E6124" s="467">
        <v>58</v>
      </c>
      <c r="F6124" s="467">
        <v>0</v>
      </c>
      <c r="G6124" s="467">
        <f t="array" ref="G6124">MAX(IF($A$2:$A$8761=A6124,$D$2:$D$8761))</f>
        <v>1385</v>
      </c>
      <c r="H6124" s="467">
        <f t="shared" si="670"/>
        <v>0</v>
      </c>
      <c r="I6124" s="475" t="str">
        <f t="shared" si="671"/>
        <v/>
      </c>
      <c r="J6124" s="471">
        <f>'Potential Projects'!D6125</f>
        <v>113.61758094419065</v>
      </c>
      <c r="K6124" s="471">
        <f>'Potential Projects'!E6125</f>
        <v>62.23511755536444</v>
      </c>
      <c r="L6124" s="476">
        <f t="shared" si="672"/>
        <v>464.14730150044488</v>
      </c>
      <c r="M6124" s="471">
        <f t="shared" si="675"/>
        <v>1292.0223607105002</v>
      </c>
      <c r="N6124" s="467">
        <f t="shared" si="673"/>
        <v>0</v>
      </c>
      <c r="O6124" s="475" t="str">
        <f t="shared" si="674"/>
        <v/>
      </c>
    </row>
    <row r="6125" spans="1:15" hidden="1">
      <c r="A6125" s="475">
        <f t="shared" si="669"/>
        <v>43709</v>
      </c>
      <c r="B6125" s="475">
        <v>43721</v>
      </c>
      <c r="C6125" s="467">
        <v>4</v>
      </c>
      <c r="D6125" s="467">
        <v>707</v>
      </c>
      <c r="E6125" s="467">
        <v>75</v>
      </c>
      <c r="F6125" s="467">
        <v>0</v>
      </c>
      <c r="G6125" s="467">
        <f t="array" ref="G6125">MAX(IF($A$2:$A$8761=A6125,$D$2:$D$8761))</f>
        <v>1385</v>
      </c>
      <c r="H6125" s="467">
        <f t="shared" si="670"/>
        <v>0</v>
      </c>
      <c r="I6125" s="475" t="str">
        <f t="shared" si="671"/>
        <v/>
      </c>
      <c r="J6125" s="471">
        <f>'Potential Projects'!D6126</f>
        <v>113.5288816848003</v>
      </c>
      <c r="K6125" s="471">
        <f>'Potential Projects'!E6126</f>
        <v>66.376355031176089</v>
      </c>
      <c r="L6125" s="476">
        <f t="shared" si="672"/>
        <v>452.09476328402354</v>
      </c>
      <c r="M6125" s="471">
        <f t="shared" si="675"/>
        <v>1292.0223607105002</v>
      </c>
      <c r="N6125" s="467">
        <f t="shared" si="673"/>
        <v>0</v>
      </c>
      <c r="O6125" s="475" t="str">
        <f t="shared" si="674"/>
        <v/>
      </c>
    </row>
    <row r="6126" spans="1:15" hidden="1">
      <c r="A6126" s="475">
        <f t="shared" si="669"/>
        <v>43709</v>
      </c>
      <c r="B6126" s="475">
        <v>43721</v>
      </c>
      <c r="C6126" s="467">
        <v>5</v>
      </c>
      <c r="D6126" s="467">
        <v>726</v>
      </c>
      <c r="E6126" s="467">
        <v>88</v>
      </c>
      <c r="F6126" s="467">
        <v>0</v>
      </c>
      <c r="G6126" s="467">
        <f t="array" ref="G6126">MAX(IF($A$2:$A$8761=A6126,$D$2:$D$8761))</f>
        <v>1385</v>
      </c>
      <c r="H6126" s="467">
        <f t="shared" si="670"/>
        <v>0</v>
      </c>
      <c r="I6126" s="475" t="str">
        <f t="shared" si="671"/>
        <v/>
      </c>
      <c r="J6126" s="471">
        <f>'Potential Projects'!D6127</f>
        <v>102.63248457503759</v>
      </c>
      <c r="K6126" s="471">
        <f>'Potential Projects'!E6127</f>
        <v>65.869456299720497</v>
      </c>
      <c r="L6126" s="476">
        <f t="shared" si="672"/>
        <v>469.49805912524198</v>
      </c>
      <c r="M6126" s="471">
        <f t="shared" si="675"/>
        <v>1292.0223607105002</v>
      </c>
      <c r="N6126" s="467">
        <f t="shared" si="673"/>
        <v>0</v>
      </c>
      <c r="O6126" s="475" t="str">
        <f t="shared" si="674"/>
        <v/>
      </c>
    </row>
    <row r="6127" spans="1:15" hidden="1">
      <c r="A6127" s="475">
        <f t="shared" si="669"/>
        <v>43709</v>
      </c>
      <c r="B6127" s="475">
        <v>43721</v>
      </c>
      <c r="C6127" s="467">
        <v>6</v>
      </c>
      <c r="D6127" s="467">
        <v>783</v>
      </c>
      <c r="E6127" s="467">
        <v>93</v>
      </c>
      <c r="F6127" s="467">
        <v>0</v>
      </c>
      <c r="G6127" s="467">
        <f t="array" ref="G6127">MAX(IF($A$2:$A$8761=A6127,$D$2:$D$8761))</f>
        <v>1385</v>
      </c>
      <c r="H6127" s="467">
        <f t="shared" si="670"/>
        <v>0</v>
      </c>
      <c r="I6127" s="475" t="str">
        <f t="shared" si="671"/>
        <v/>
      </c>
      <c r="J6127" s="471">
        <f>'Potential Projects'!D6128</f>
        <v>127.5664851067814</v>
      </c>
      <c r="K6127" s="471">
        <f>'Potential Projects'!E6128</f>
        <v>91.375536605031172</v>
      </c>
      <c r="L6127" s="476">
        <f t="shared" si="672"/>
        <v>471.05797828818737</v>
      </c>
      <c r="M6127" s="471">
        <f t="shared" si="675"/>
        <v>1292.0223607105002</v>
      </c>
      <c r="N6127" s="467">
        <f t="shared" si="673"/>
        <v>0</v>
      </c>
      <c r="O6127" s="475" t="str">
        <f t="shared" si="674"/>
        <v/>
      </c>
    </row>
    <row r="6128" spans="1:15" hidden="1">
      <c r="A6128" s="475">
        <f t="shared" si="669"/>
        <v>43709</v>
      </c>
      <c r="B6128" s="475">
        <v>43721</v>
      </c>
      <c r="C6128" s="467">
        <v>7</v>
      </c>
      <c r="D6128" s="467">
        <v>885</v>
      </c>
      <c r="E6128" s="467">
        <v>90</v>
      </c>
      <c r="F6128" s="467">
        <v>0</v>
      </c>
      <c r="G6128" s="467">
        <f t="array" ref="G6128">MAX(IF($A$2:$A$8761=A6128,$D$2:$D$8761))</f>
        <v>1385</v>
      </c>
      <c r="H6128" s="467">
        <f t="shared" si="670"/>
        <v>0</v>
      </c>
      <c r="I6128" s="475" t="str">
        <f t="shared" si="671"/>
        <v/>
      </c>
      <c r="J6128" s="471">
        <f>'Potential Projects'!D6129</f>
        <v>130.94374062026753</v>
      </c>
      <c r="K6128" s="471">
        <f>'Potential Projects'!E6129</f>
        <v>74.32167974629111</v>
      </c>
      <c r="L6128" s="476">
        <f t="shared" si="672"/>
        <v>589.73457963344129</v>
      </c>
      <c r="M6128" s="471">
        <f t="shared" si="675"/>
        <v>1292.0223607105002</v>
      </c>
      <c r="N6128" s="467">
        <f t="shared" si="673"/>
        <v>0</v>
      </c>
      <c r="O6128" s="475" t="str">
        <f t="shared" si="674"/>
        <v/>
      </c>
    </row>
    <row r="6129" spans="1:15" hidden="1">
      <c r="A6129" s="475">
        <f t="shared" si="669"/>
        <v>43709</v>
      </c>
      <c r="B6129" s="475">
        <v>43721</v>
      </c>
      <c r="C6129" s="467">
        <v>8</v>
      </c>
      <c r="D6129" s="467">
        <v>946</v>
      </c>
      <c r="E6129" s="467">
        <v>88</v>
      </c>
      <c r="F6129" s="467">
        <v>1</v>
      </c>
      <c r="G6129" s="467">
        <f t="array" ref="G6129">MAX(IF($A$2:$A$8761=A6129,$D$2:$D$8761))</f>
        <v>1385</v>
      </c>
      <c r="H6129" s="467">
        <f t="shared" si="670"/>
        <v>0</v>
      </c>
      <c r="I6129" s="475" t="str">
        <f t="shared" si="671"/>
        <v/>
      </c>
      <c r="J6129" s="471">
        <f>'Potential Projects'!D6130</f>
        <v>71.403915671991513</v>
      </c>
      <c r="K6129" s="471">
        <f>'Potential Projects'!E6130</f>
        <v>35.846657976779184</v>
      </c>
      <c r="L6129" s="476">
        <f t="shared" si="672"/>
        <v>749.74942635122932</v>
      </c>
      <c r="M6129" s="471">
        <f t="shared" si="675"/>
        <v>1292.0223607105002</v>
      </c>
      <c r="N6129" s="467">
        <f t="shared" si="673"/>
        <v>0</v>
      </c>
      <c r="O6129" s="475" t="str">
        <f t="shared" si="674"/>
        <v/>
      </c>
    </row>
    <row r="6130" spans="1:15" hidden="1">
      <c r="A6130" s="475">
        <f t="shared" si="669"/>
        <v>43709</v>
      </c>
      <c r="B6130" s="475">
        <v>43721</v>
      </c>
      <c r="C6130" s="467">
        <v>9</v>
      </c>
      <c r="D6130" s="467">
        <v>979</v>
      </c>
      <c r="E6130" s="467">
        <v>75</v>
      </c>
      <c r="F6130" s="467">
        <v>8</v>
      </c>
      <c r="G6130" s="467">
        <f t="array" ref="G6130">MAX(IF($A$2:$A$8761=A6130,$D$2:$D$8761))</f>
        <v>1385</v>
      </c>
      <c r="H6130" s="467">
        <f t="shared" si="670"/>
        <v>0</v>
      </c>
      <c r="I6130" s="475" t="str">
        <f t="shared" si="671"/>
        <v/>
      </c>
      <c r="J6130" s="471">
        <f>'Potential Projects'!D6131</f>
        <v>48.723718861456469</v>
      </c>
      <c r="K6130" s="471">
        <f>'Potential Projects'!E6131</f>
        <v>39.333933508922811</v>
      </c>
      <c r="L6130" s="476">
        <f t="shared" si="672"/>
        <v>807.94234762962071</v>
      </c>
      <c r="M6130" s="471">
        <f t="shared" si="675"/>
        <v>1292.0223607105002</v>
      </c>
      <c r="N6130" s="467">
        <f t="shared" si="673"/>
        <v>0</v>
      </c>
      <c r="O6130" s="475" t="str">
        <f t="shared" si="674"/>
        <v/>
      </c>
    </row>
    <row r="6131" spans="1:15" hidden="1">
      <c r="A6131" s="475">
        <f t="shared" si="669"/>
        <v>43709</v>
      </c>
      <c r="B6131" s="475">
        <v>43721</v>
      </c>
      <c r="C6131" s="467">
        <v>10</v>
      </c>
      <c r="D6131" s="467">
        <v>975</v>
      </c>
      <c r="E6131" s="467">
        <v>78</v>
      </c>
      <c r="F6131" s="467">
        <v>18</v>
      </c>
      <c r="G6131" s="467">
        <f t="array" ref="G6131">MAX(IF($A$2:$A$8761=A6131,$D$2:$D$8761))</f>
        <v>1385</v>
      </c>
      <c r="H6131" s="467">
        <f t="shared" si="670"/>
        <v>0</v>
      </c>
      <c r="I6131" s="475" t="str">
        <f t="shared" si="671"/>
        <v/>
      </c>
      <c r="J6131" s="471">
        <f>'Potential Projects'!D6132</f>
        <v>39.226449478145511</v>
      </c>
      <c r="K6131" s="471">
        <f>'Potential Projects'!E6132</f>
        <v>54.741933992689745</v>
      </c>
      <c r="L6131" s="476">
        <f t="shared" si="672"/>
        <v>785.03161652916481</v>
      </c>
      <c r="M6131" s="471">
        <f t="shared" si="675"/>
        <v>1292.0223607105002</v>
      </c>
      <c r="N6131" s="467">
        <f t="shared" si="673"/>
        <v>0</v>
      </c>
      <c r="O6131" s="475" t="str">
        <f t="shared" si="674"/>
        <v/>
      </c>
    </row>
    <row r="6132" spans="1:15" hidden="1">
      <c r="A6132" s="475">
        <f t="shared" si="669"/>
        <v>43709</v>
      </c>
      <c r="B6132" s="475">
        <v>43721</v>
      </c>
      <c r="C6132" s="467">
        <v>11</v>
      </c>
      <c r="D6132" s="467">
        <v>1000</v>
      </c>
      <c r="E6132" s="467">
        <v>84</v>
      </c>
      <c r="F6132" s="467">
        <v>18</v>
      </c>
      <c r="G6132" s="467">
        <f t="array" ref="G6132">MAX(IF($A$2:$A$8761=A6132,$D$2:$D$8761))</f>
        <v>1385</v>
      </c>
      <c r="H6132" s="467">
        <f t="shared" si="670"/>
        <v>0</v>
      </c>
      <c r="I6132" s="475" t="str">
        <f t="shared" si="671"/>
        <v/>
      </c>
      <c r="J6132" s="471">
        <f>'Potential Projects'!D6133</f>
        <v>36.850633835221544</v>
      </c>
      <c r="K6132" s="471">
        <f>'Potential Projects'!E6133</f>
        <v>56.651408998064937</v>
      </c>
      <c r="L6132" s="476">
        <f t="shared" si="672"/>
        <v>804.4979571667136</v>
      </c>
      <c r="M6132" s="471">
        <f t="shared" si="675"/>
        <v>1292.0223607105002</v>
      </c>
      <c r="N6132" s="467">
        <f t="shared" si="673"/>
        <v>0</v>
      </c>
      <c r="O6132" s="475" t="str">
        <f t="shared" si="674"/>
        <v/>
      </c>
    </row>
    <row r="6133" spans="1:15" hidden="1">
      <c r="A6133" s="475">
        <f t="shared" si="669"/>
        <v>43709</v>
      </c>
      <c r="B6133" s="475">
        <v>43721</v>
      </c>
      <c r="C6133" s="467">
        <v>12</v>
      </c>
      <c r="D6133" s="467">
        <v>1000</v>
      </c>
      <c r="E6133" s="467">
        <v>88</v>
      </c>
      <c r="F6133" s="467">
        <v>18</v>
      </c>
      <c r="G6133" s="467">
        <f t="array" ref="G6133">MAX(IF($A$2:$A$8761=A6133,$D$2:$D$8761))</f>
        <v>1385</v>
      </c>
      <c r="H6133" s="467">
        <f t="shared" si="670"/>
        <v>0</v>
      </c>
      <c r="I6133" s="475" t="str">
        <f t="shared" si="671"/>
        <v/>
      </c>
      <c r="J6133" s="471">
        <f>'Potential Projects'!D6134</f>
        <v>18.223734456984548</v>
      </c>
      <c r="K6133" s="471">
        <f>'Potential Projects'!E6134</f>
        <v>37.894591431950118</v>
      </c>
      <c r="L6133" s="476">
        <f t="shared" si="672"/>
        <v>837.88167411106542</v>
      </c>
      <c r="M6133" s="471">
        <f t="shared" si="675"/>
        <v>1292.0223607105002</v>
      </c>
      <c r="N6133" s="467">
        <f t="shared" si="673"/>
        <v>0</v>
      </c>
      <c r="O6133" s="475" t="str">
        <f t="shared" si="674"/>
        <v/>
      </c>
    </row>
    <row r="6134" spans="1:15" hidden="1">
      <c r="A6134" s="475">
        <f t="shared" si="669"/>
        <v>43709</v>
      </c>
      <c r="B6134" s="475">
        <v>43721</v>
      </c>
      <c r="C6134" s="467">
        <v>13</v>
      </c>
      <c r="D6134" s="467">
        <v>1022</v>
      </c>
      <c r="E6134" s="467">
        <v>89</v>
      </c>
      <c r="F6134" s="467">
        <v>18</v>
      </c>
      <c r="G6134" s="467">
        <f t="array" ref="G6134">MAX(IF($A$2:$A$8761=A6134,$D$2:$D$8761))</f>
        <v>1385</v>
      </c>
      <c r="H6134" s="467">
        <f t="shared" si="670"/>
        <v>0</v>
      </c>
      <c r="I6134" s="475" t="str">
        <f t="shared" si="671"/>
        <v/>
      </c>
      <c r="J6134" s="471">
        <f>'Potential Projects'!D6135</f>
        <v>8.5754798097914282</v>
      </c>
      <c r="K6134" s="471">
        <f>'Potential Projects'!E6135</f>
        <v>37.646617824123844</v>
      </c>
      <c r="L6134" s="476">
        <f t="shared" si="672"/>
        <v>868.77790236608473</v>
      </c>
      <c r="M6134" s="471">
        <f t="shared" si="675"/>
        <v>1292.0223607105002</v>
      </c>
      <c r="N6134" s="467">
        <f t="shared" si="673"/>
        <v>0</v>
      </c>
      <c r="O6134" s="475" t="str">
        <f t="shared" si="674"/>
        <v/>
      </c>
    </row>
    <row r="6135" spans="1:15" hidden="1">
      <c r="A6135" s="475">
        <f t="shared" si="669"/>
        <v>43709</v>
      </c>
      <c r="B6135" s="475">
        <v>43721</v>
      </c>
      <c r="C6135" s="467">
        <v>14</v>
      </c>
      <c r="D6135" s="467">
        <v>1017</v>
      </c>
      <c r="E6135" s="467">
        <v>95</v>
      </c>
      <c r="F6135" s="467">
        <v>16</v>
      </c>
      <c r="G6135" s="467">
        <f t="array" ref="G6135">MAX(IF($A$2:$A$8761=A6135,$D$2:$D$8761))</f>
        <v>1385</v>
      </c>
      <c r="H6135" s="467">
        <f t="shared" si="670"/>
        <v>0</v>
      </c>
      <c r="I6135" s="475" t="str">
        <f t="shared" si="671"/>
        <v/>
      </c>
      <c r="J6135" s="471">
        <f>'Potential Projects'!D6136</f>
        <v>5.457284008284975</v>
      </c>
      <c r="K6135" s="471">
        <f>'Potential Projects'!E6136</f>
        <v>35.575999086218019</v>
      </c>
      <c r="L6135" s="476">
        <f t="shared" si="672"/>
        <v>864.96671690549692</v>
      </c>
      <c r="M6135" s="471">
        <f t="shared" si="675"/>
        <v>1292.0223607105002</v>
      </c>
      <c r="N6135" s="467">
        <f t="shared" si="673"/>
        <v>0</v>
      </c>
      <c r="O6135" s="475" t="str">
        <f t="shared" si="674"/>
        <v/>
      </c>
    </row>
    <row r="6136" spans="1:15" hidden="1">
      <c r="A6136" s="475">
        <f t="shared" si="669"/>
        <v>43709</v>
      </c>
      <c r="B6136" s="475">
        <v>43721</v>
      </c>
      <c r="C6136" s="467">
        <v>15</v>
      </c>
      <c r="D6136" s="467">
        <v>1026</v>
      </c>
      <c r="E6136" s="467">
        <v>96</v>
      </c>
      <c r="F6136" s="467">
        <v>14</v>
      </c>
      <c r="G6136" s="467">
        <f t="array" ref="G6136">MAX(IF($A$2:$A$8761=A6136,$D$2:$D$8761))</f>
        <v>1385</v>
      </c>
      <c r="H6136" s="467">
        <f t="shared" si="670"/>
        <v>0</v>
      </c>
      <c r="I6136" s="475" t="str">
        <f t="shared" si="671"/>
        <v/>
      </c>
      <c r="J6136" s="471">
        <f>'Potential Projects'!D6137</f>
        <v>5.3032909766057461</v>
      </c>
      <c r="K6136" s="471">
        <f>'Potential Projects'!E6137</f>
        <v>12.05761889916147</v>
      </c>
      <c r="L6136" s="476">
        <f t="shared" si="672"/>
        <v>898.63909012423278</v>
      </c>
      <c r="M6136" s="471">
        <f t="shared" si="675"/>
        <v>1292.0223607105002</v>
      </c>
      <c r="N6136" s="467">
        <f t="shared" si="673"/>
        <v>0</v>
      </c>
      <c r="O6136" s="475" t="str">
        <f t="shared" si="674"/>
        <v/>
      </c>
    </row>
    <row r="6137" spans="1:15" hidden="1">
      <c r="A6137" s="475">
        <f t="shared" si="669"/>
        <v>43709</v>
      </c>
      <c r="B6137" s="475">
        <v>43721</v>
      </c>
      <c r="C6137" s="467">
        <v>16</v>
      </c>
      <c r="D6137" s="467">
        <v>1020</v>
      </c>
      <c r="E6137" s="467">
        <v>93</v>
      </c>
      <c r="F6137" s="467">
        <v>17</v>
      </c>
      <c r="G6137" s="467">
        <f t="array" ref="G6137">MAX(IF($A$2:$A$8761=A6137,$D$2:$D$8761))</f>
        <v>1385</v>
      </c>
      <c r="H6137" s="467">
        <f t="shared" si="670"/>
        <v>0</v>
      </c>
      <c r="I6137" s="475" t="str">
        <f t="shared" si="671"/>
        <v/>
      </c>
      <c r="J6137" s="471">
        <f>'Potential Projects'!D6138</f>
        <v>5.4409294918968021</v>
      </c>
      <c r="K6137" s="471">
        <f>'Potential Projects'!E6138</f>
        <v>24.547040421414749</v>
      </c>
      <c r="L6137" s="476">
        <f t="shared" si="672"/>
        <v>880.01203008668847</v>
      </c>
      <c r="M6137" s="471">
        <f t="shared" si="675"/>
        <v>1292.0223607105002</v>
      </c>
      <c r="N6137" s="467">
        <f t="shared" si="673"/>
        <v>0</v>
      </c>
      <c r="O6137" s="475" t="str">
        <f t="shared" si="674"/>
        <v/>
      </c>
    </row>
    <row r="6138" spans="1:15" hidden="1">
      <c r="A6138" s="475">
        <f t="shared" si="669"/>
        <v>43709</v>
      </c>
      <c r="B6138" s="475">
        <v>43721</v>
      </c>
      <c r="C6138" s="467">
        <v>17</v>
      </c>
      <c r="D6138" s="467">
        <v>1003</v>
      </c>
      <c r="E6138" s="467">
        <v>90</v>
      </c>
      <c r="F6138" s="467">
        <v>18</v>
      </c>
      <c r="G6138" s="467">
        <f t="array" ref="G6138">MAX(IF($A$2:$A$8761=A6138,$D$2:$D$8761))</f>
        <v>1385</v>
      </c>
      <c r="H6138" s="467">
        <f t="shared" si="670"/>
        <v>0</v>
      </c>
      <c r="I6138" s="475" t="str">
        <f t="shared" si="671"/>
        <v/>
      </c>
      <c r="J6138" s="471">
        <f>'Potential Projects'!D6139</f>
        <v>5.4726673446879328</v>
      </c>
      <c r="K6138" s="471">
        <f>'Potential Projects'!E6139</f>
        <v>55.312195065577299</v>
      </c>
      <c r="L6138" s="476">
        <f t="shared" si="672"/>
        <v>834.21513758973481</v>
      </c>
      <c r="M6138" s="471">
        <f t="shared" si="675"/>
        <v>1292.0223607105002</v>
      </c>
      <c r="N6138" s="467">
        <f t="shared" si="673"/>
        <v>0</v>
      </c>
      <c r="O6138" s="475" t="str">
        <f t="shared" si="674"/>
        <v/>
      </c>
    </row>
    <row r="6139" spans="1:15" hidden="1">
      <c r="A6139" s="475">
        <f t="shared" si="669"/>
        <v>43709</v>
      </c>
      <c r="B6139" s="475">
        <v>43721</v>
      </c>
      <c r="C6139" s="467">
        <v>18</v>
      </c>
      <c r="D6139" s="467">
        <v>1009</v>
      </c>
      <c r="E6139" s="467">
        <v>66</v>
      </c>
      <c r="F6139" s="467">
        <v>9</v>
      </c>
      <c r="G6139" s="467">
        <f t="array" ref="G6139">MAX(IF($A$2:$A$8761=A6139,$D$2:$D$8761))</f>
        <v>1385</v>
      </c>
      <c r="H6139" s="467">
        <f t="shared" si="670"/>
        <v>0</v>
      </c>
      <c r="I6139" s="475" t="str">
        <f t="shared" si="671"/>
        <v/>
      </c>
      <c r="J6139" s="471">
        <f>'Potential Projects'!D6140</f>
        <v>0.33475128036725188</v>
      </c>
      <c r="K6139" s="471">
        <f>'Potential Projects'!E6140</f>
        <v>59.015371909266825</v>
      </c>
      <c r="L6139" s="476">
        <f t="shared" si="672"/>
        <v>874.64987681036587</v>
      </c>
      <c r="M6139" s="471">
        <f t="shared" si="675"/>
        <v>1292.0223607105002</v>
      </c>
      <c r="N6139" s="467">
        <f t="shared" si="673"/>
        <v>0</v>
      </c>
      <c r="O6139" s="475" t="str">
        <f t="shared" si="674"/>
        <v/>
      </c>
    </row>
    <row r="6140" spans="1:15" hidden="1">
      <c r="A6140" s="475">
        <f t="shared" si="669"/>
        <v>43709</v>
      </c>
      <c r="B6140" s="475">
        <v>43721</v>
      </c>
      <c r="C6140" s="467">
        <v>19</v>
      </c>
      <c r="D6140" s="467">
        <v>991</v>
      </c>
      <c r="E6140" s="467">
        <v>36</v>
      </c>
      <c r="F6140" s="467">
        <v>1</v>
      </c>
      <c r="G6140" s="467">
        <f t="array" ref="G6140">MAX(IF($A$2:$A$8761=A6140,$D$2:$D$8761))</f>
        <v>1385</v>
      </c>
      <c r="H6140" s="467">
        <f t="shared" si="670"/>
        <v>0</v>
      </c>
      <c r="I6140" s="475" t="str">
        <f t="shared" si="671"/>
        <v/>
      </c>
      <c r="J6140" s="471">
        <f>'Potential Projects'!D6141</f>
        <v>0.60376220151650051</v>
      </c>
      <c r="K6140" s="471">
        <f>'Potential Projects'!E6141</f>
        <v>76.331282896151379</v>
      </c>
      <c r="L6140" s="476">
        <f t="shared" si="672"/>
        <v>877.06495490233215</v>
      </c>
      <c r="M6140" s="471">
        <f t="shared" si="675"/>
        <v>1292.0223607105002</v>
      </c>
      <c r="N6140" s="467">
        <f t="shared" si="673"/>
        <v>0</v>
      </c>
      <c r="O6140" s="475" t="str">
        <f t="shared" si="674"/>
        <v/>
      </c>
    </row>
    <row r="6141" spans="1:15" hidden="1">
      <c r="A6141" s="475">
        <f t="shared" si="669"/>
        <v>43709</v>
      </c>
      <c r="B6141" s="475">
        <v>43721</v>
      </c>
      <c r="C6141" s="467">
        <v>20</v>
      </c>
      <c r="D6141" s="467">
        <v>973</v>
      </c>
      <c r="E6141" s="467">
        <v>24</v>
      </c>
      <c r="F6141" s="467">
        <v>0</v>
      </c>
      <c r="G6141" s="467">
        <f t="array" ref="G6141">MAX(IF($A$2:$A$8761=A6141,$D$2:$D$8761))</f>
        <v>1385</v>
      </c>
      <c r="H6141" s="467">
        <f t="shared" si="670"/>
        <v>0</v>
      </c>
      <c r="I6141" s="475" t="str">
        <f t="shared" si="671"/>
        <v/>
      </c>
      <c r="J6141" s="471">
        <f>'Potential Projects'!D6142</f>
        <v>3.1436803118526256E-3</v>
      </c>
      <c r="K6141" s="471">
        <f>'Potential Projects'!E6142</f>
        <v>79.027702537088786</v>
      </c>
      <c r="L6141" s="476">
        <f t="shared" si="672"/>
        <v>869.96915378259939</v>
      </c>
      <c r="M6141" s="471">
        <f t="shared" si="675"/>
        <v>1292.0223607105002</v>
      </c>
      <c r="N6141" s="467">
        <f t="shared" si="673"/>
        <v>0</v>
      </c>
      <c r="O6141" s="475" t="str">
        <f t="shared" si="674"/>
        <v/>
      </c>
    </row>
    <row r="6142" spans="1:15" hidden="1">
      <c r="A6142" s="475">
        <f t="shared" si="669"/>
        <v>43709</v>
      </c>
      <c r="B6142" s="475">
        <v>43721</v>
      </c>
      <c r="C6142" s="467">
        <v>21</v>
      </c>
      <c r="D6142" s="467">
        <v>938</v>
      </c>
      <c r="E6142" s="467">
        <v>29</v>
      </c>
      <c r="F6142" s="467">
        <v>0</v>
      </c>
      <c r="G6142" s="467">
        <f t="array" ref="G6142">MAX(IF($A$2:$A$8761=A6142,$D$2:$D$8761))</f>
        <v>1385</v>
      </c>
      <c r="H6142" s="467">
        <f t="shared" si="670"/>
        <v>0</v>
      </c>
      <c r="I6142" s="475" t="str">
        <f t="shared" si="671"/>
        <v/>
      </c>
      <c r="J6142" s="471">
        <f>'Potential Projects'!D6143</f>
        <v>0</v>
      </c>
      <c r="K6142" s="471">
        <f>'Potential Projects'!E6143</f>
        <v>83.160335250483769</v>
      </c>
      <c r="L6142" s="476">
        <f t="shared" si="672"/>
        <v>825.83966474951626</v>
      </c>
      <c r="M6142" s="471">
        <f t="shared" si="675"/>
        <v>1292.0223607105002</v>
      </c>
      <c r="N6142" s="467">
        <f t="shared" si="673"/>
        <v>0</v>
      </c>
      <c r="O6142" s="475" t="str">
        <f t="shared" si="674"/>
        <v/>
      </c>
    </row>
    <row r="6143" spans="1:15" hidden="1">
      <c r="A6143" s="475">
        <f t="shared" si="669"/>
        <v>43709</v>
      </c>
      <c r="B6143" s="475">
        <v>43721</v>
      </c>
      <c r="C6143" s="467">
        <v>22</v>
      </c>
      <c r="D6143" s="467">
        <v>895</v>
      </c>
      <c r="E6143" s="467">
        <v>3</v>
      </c>
      <c r="F6143" s="467">
        <v>0</v>
      </c>
      <c r="G6143" s="467">
        <f t="array" ref="G6143">MAX(IF($A$2:$A$8761=A6143,$D$2:$D$8761))</f>
        <v>1385</v>
      </c>
      <c r="H6143" s="467">
        <f t="shared" si="670"/>
        <v>0</v>
      </c>
      <c r="I6143" s="475" t="str">
        <f t="shared" si="671"/>
        <v/>
      </c>
      <c r="J6143" s="471">
        <f>'Potential Projects'!D6144</f>
        <v>0.11583348550240292</v>
      </c>
      <c r="K6143" s="471">
        <f>'Potential Projects'!E6144</f>
        <v>71.432826327671478</v>
      </c>
      <c r="L6143" s="476">
        <f t="shared" si="672"/>
        <v>820.45134018682609</v>
      </c>
      <c r="M6143" s="471">
        <f t="shared" si="675"/>
        <v>1292.0223607105002</v>
      </c>
      <c r="N6143" s="467">
        <f t="shared" si="673"/>
        <v>0</v>
      </c>
      <c r="O6143" s="475" t="str">
        <f t="shared" si="674"/>
        <v/>
      </c>
    </row>
    <row r="6144" spans="1:15" hidden="1">
      <c r="A6144" s="475">
        <f t="shared" si="669"/>
        <v>43709</v>
      </c>
      <c r="B6144" s="475">
        <v>43721</v>
      </c>
      <c r="C6144" s="467">
        <v>23</v>
      </c>
      <c r="D6144" s="467">
        <v>840</v>
      </c>
      <c r="E6144" s="467">
        <v>0</v>
      </c>
      <c r="F6144" s="467">
        <v>0</v>
      </c>
      <c r="G6144" s="467">
        <f t="array" ref="G6144">MAX(IF($A$2:$A$8761=A6144,$D$2:$D$8761))</f>
        <v>1385</v>
      </c>
      <c r="H6144" s="467">
        <f t="shared" si="670"/>
        <v>0</v>
      </c>
      <c r="I6144" s="475" t="str">
        <f t="shared" si="671"/>
        <v/>
      </c>
      <c r="J6144" s="471">
        <f>'Potential Projects'!D6145</f>
        <v>6.5652018693362786</v>
      </c>
      <c r="K6144" s="471">
        <f>'Potential Projects'!E6145</f>
        <v>74.482823478821771</v>
      </c>
      <c r="L6144" s="476">
        <f t="shared" si="672"/>
        <v>758.95197465184197</v>
      </c>
      <c r="M6144" s="471">
        <f t="shared" si="675"/>
        <v>1292.0223607105002</v>
      </c>
      <c r="N6144" s="467">
        <f t="shared" si="673"/>
        <v>0</v>
      </c>
      <c r="O6144" s="475" t="str">
        <f t="shared" si="674"/>
        <v/>
      </c>
    </row>
    <row r="6145" spans="1:15" hidden="1">
      <c r="A6145" s="475">
        <f t="shared" si="669"/>
        <v>43709</v>
      </c>
      <c r="B6145" s="475">
        <v>43721</v>
      </c>
      <c r="C6145" s="467">
        <v>24</v>
      </c>
      <c r="D6145" s="467">
        <v>798</v>
      </c>
      <c r="E6145" s="467">
        <v>0</v>
      </c>
      <c r="F6145" s="467">
        <v>0</v>
      </c>
      <c r="G6145" s="467">
        <f t="array" ref="G6145">MAX(IF($A$2:$A$8761=A6145,$D$2:$D$8761))</f>
        <v>1385</v>
      </c>
      <c r="H6145" s="467">
        <f t="shared" si="670"/>
        <v>0</v>
      </c>
      <c r="I6145" s="475" t="str">
        <f t="shared" si="671"/>
        <v/>
      </c>
      <c r="J6145" s="471">
        <f>'Potential Projects'!D6146</f>
        <v>11.840907935955279</v>
      </c>
      <c r="K6145" s="471">
        <f>'Potential Projects'!E6146</f>
        <v>76.467394592560751</v>
      </c>
      <c r="L6145" s="476">
        <f t="shared" si="672"/>
        <v>709.69169747148396</v>
      </c>
      <c r="M6145" s="471">
        <f t="shared" si="675"/>
        <v>1292.0223607105002</v>
      </c>
      <c r="N6145" s="467">
        <f t="shared" si="673"/>
        <v>0</v>
      </c>
      <c r="O6145" s="475" t="str">
        <f t="shared" si="674"/>
        <v/>
      </c>
    </row>
    <row r="6146" spans="1:15" hidden="1">
      <c r="A6146" s="475">
        <f t="shared" ref="A6146:A6209" si="676">DATE(YEAR(B6146),MONTH(B6146),1)</f>
        <v>43709</v>
      </c>
      <c r="B6146" s="475">
        <v>43722</v>
      </c>
      <c r="C6146" s="467">
        <v>1</v>
      </c>
      <c r="D6146" s="467">
        <v>743</v>
      </c>
      <c r="E6146" s="467">
        <v>11</v>
      </c>
      <c r="F6146" s="467">
        <v>0</v>
      </c>
      <c r="G6146" s="467">
        <f t="array" ref="G6146">MAX(IF($A$2:$A$8761=A6146,$D$2:$D$8761))</f>
        <v>1385</v>
      </c>
      <c r="H6146" s="467">
        <f t="shared" ref="H6146:H6209" si="677">IF(G6146=D6146,1,0)</f>
        <v>0</v>
      </c>
      <c r="I6146" s="475" t="str">
        <f t="shared" ref="I6146:I6209" si="678">IF(D6146=G6146,B6146,"")</f>
        <v/>
      </c>
      <c r="J6146" s="471">
        <f>'Potential Projects'!D6147</f>
        <v>7.3201354629302955</v>
      </c>
      <c r="K6146" s="471">
        <f>'Potential Projects'!E6147</f>
        <v>84.930569554934422</v>
      </c>
      <c r="L6146" s="476">
        <f t="shared" ref="L6146:L6209" si="679">D6146-E6146-F6146-J6146-K6146</f>
        <v>639.74929498213532</v>
      </c>
      <c r="M6146" s="471">
        <f t="shared" si="675"/>
        <v>1292.0223607105002</v>
      </c>
      <c r="N6146" s="467">
        <f t="shared" ref="N6146:N6209" si="680">IF(M6146=L6146,1,0)</f>
        <v>0</v>
      </c>
      <c r="O6146" s="475" t="str">
        <f t="shared" ref="O6146:O6209" si="681">IF(L6146=M6146,B6146,"")</f>
        <v/>
      </c>
    </row>
    <row r="6147" spans="1:15" hidden="1">
      <c r="A6147" s="475">
        <f t="shared" si="676"/>
        <v>43709</v>
      </c>
      <c r="B6147" s="475">
        <v>43722</v>
      </c>
      <c r="C6147" s="467">
        <v>2</v>
      </c>
      <c r="D6147" s="467">
        <v>713</v>
      </c>
      <c r="E6147" s="467">
        <v>43</v>
      </c>
      <c r="F6147" s="467">
        <v>0</v>
      </c>
      <c r="G6147" s="467">
        <f t="array" ref="G6147">MAX(IF($A$2:$A$8761=A6147,$D$2:$D$8761))</f>
        <v>1385</v>
      </c>
      <c r="H6147" s="467">
        <f t="shared" si="677"/>
        <v>0</v>
      </c>
      <c r="I6147" s="475" t="str">
        <f t="shared" si="678"/>
        <v/>
      </c>
      <c r="J6147" s="471">
        <f>'Potential Projects'!D6148</f>
        <v>1.634797555526522E-3</v>
      </c>
      <c r="K6147" s="471">
        <f>'Potential Projects'!E6148</f>
        <v>76.174832670393471</v>
      </c>
      <c r="L6147" s="476">
        <f t="shared" si="679"/>
        <v>593.82353253205099</v>
      </c>
      <c r="M6147" s="471">
        <f t="shared" si="675"/>
        <v>1292.0223607105002</v>
      </c>
      <c r="N6147" s="467">
        <f t="shared" si="680"/>
        <v>0</v>
      </c>
      <c r="O6147" s="475" t="str">
        <f t="shared" si="681"/>
        <v/>
      </c>
    </row>
    <row r="6148" spans="1:15" hidden="1">
      <c r="A6148" s="475">
        <f t="shared" si="676"/>
        <v>43709</v>
      </c>
      <c r="B6148" s="475">
        <v>43722</v>
      </c>
      <c r="C6148" s="467">
        <v>3</v>
      </c>
      <c r="D6148" s="467">
        <v>729</v>
      </c>
      <c r="E6148" s="467">
        <v>62</v>
      </c>
      <c r="F6148" s="467">
        <v>0</v>
      </c>
      <c r="G6148" s="467">
        <f t="array" ref="G6148">MAX(IF($A$2:$A$8761=A6148,$D$2:$D$8761))</f>
        <v>1385</v>
      </c>
      <c r="H6148" s="467">
        <f t="shared" si="677"/>
        <v>0</v>
      </c>
      <c r="I6148" s="475" t="str">
        <f t="shared" si="678"/>
        <v/>
      </c>
      <c r="J6148" s="471">
        <f>'Potential Projects'!D6149</f>
        <v>1.4469458985752977E-2</v>
      </c>
      <c r="K6148" s="471">
        <f>'Potential Projects'!E6149</f>
        <v>93.36793023005805</v>
      </c>
      <c r="L6148" s="476">
        <f t="shared" si="679"/>
        <v>573.61760031095616</v>
      </c>
      <c r="M6148" s="471">
        <f t="shared" si="675"/>
        <v>1292.0223607105002</v>
      </c>
      <c r="N6148" s="467">
        <f t="shared" si="680"/>
        <v>0</v>
      </c>
      <c r="O6148" s="475" t="str">
        <f t="shared" si="681"/>
        <v/>
      </c>
    </row>
    <row r="6149" spans="1:15" hidden="1">
      <c r="A6149" s="475">
        <f t="shared" si="676"/>
        <v>43709</v>
      </c>
      <c r="B6149" s="475">
        <v>43722</v>
      </c>
      <c r="C6149" s="467">
        <v>4</v>
      </c>
      <c r="D6149" s="467">
        <v>689</v>
      </c>
      <c r="E6149" s="467">
        <v>50</v>
      </c>
      <c r="F6149" s="467">
        <v>0</v>
      </c>
      <c r="G6149" s="467">
        <f t="array" ref="G6149">MAX(IF($A$2:$A$8761=A6149,$D$2:$D$8761))</f>
        <v>1385</v>
      </c>
      <c r="H6149" s="467">
        <f t="shared" si="677"/>
        <v>0</v>
      </c>
      <c r="I6149" s="475" t="str">
        <f t="shared" si="678"/>
        <v/>
      </c>
      <c r="J6149" s="471">
        <f>'Potential Projects'!D6150</f>
        <v>1.3204333196402365</v>
      </c>
      <c r="K6149" s="471">
        <f>'Potential Projects'!E6150</f>
        <v>94.50375886906042</v>
      </c>
      <c r="L6149" s="476">
        <f t="shared" si="679"/>
        <v>543.17580781129936</v>
      </c>
      <c r="M6149" s="471">
        <f t="shared" si="675"/>
        <v>1292.0223607105002</v>
      </c>
      <c r="N6149" s="467">
        <f t="shared" si="680"/>
        <v>0</v>
      </c>
      <c r="O6149" s="475" t="str">
        <f t="shared" si="681"/>
        <v/>
      </c>
    </row>
    <row r="6150" spans="1:15" hidden="1">
      <c r="A6150" s="475">
        <f t="shared" si="676"/>
        <v>43709</v>
      </c>
      <c r="B6150" s="475">
        <v>43722</v>
      </c>
      <c r="C6150" s="467">
        <v>5</v>
      </c>
      <c r="D6150" s="467">
        <v>698</v>
      </c>
      <c r="E6150" s="467">
        <v>36</v>
      </c>
      <c r="F6150" s="467">
        <v>0</v>
      </c>
      <c r="G6150" s="467">
        <f t="array" ref="G6150">MAX(IF($A$2:$A$8761=A6150,$D$2:$D$8761))</f>
        <v>1385</v>
      </c>
      <c r="H6150" s="467">
        <f t="shared" si="677"/>
        <v>0</v>
      </c>
      <c r="I6150" s="475" t="str">
        <f t="shared" si="678"/>
        <v/>
      </c>
      <c r="J6150" s="471">
        <f>'Potential Projects'!D6151</f>
        <v>6.348958616281644</v>
      </c>
      <c r="K6150" s="471">
        <f>'Potential Projects'!E6151</f>
        <v>87.932067136099761</v>
      </c>
      <c r="L6150" s="476">
        <f t="shared" si="679"/>
        <v>567.71897424761869</v>
      </c>
      <c r="M6150" s="471">
        <f t="shared" si="675"/>
        <v>1292.0223607105002</v>
      </c>
      <c r="N6150" s="467">
        <f t="shared" si="680"/>
        <v>0</v>
      </c>
      <c r="O6150" s="475" t="str">
        <f t="shared" si="681"/>
        <v/>
      </c>
    </row>
    <row r="6151" spans="1:15" hidden="1">
      <c r="A6151" s="475">
        <f t="shared" si="676"/>
        <v>43709</v>
      </c>
      <c r="B6151" s="475">
        <v>43722</v>
      </c>
      <c r="C6151" s="467">
        <v>6</v>
      </c>
      <c r="D6151" s="467">
        <v>712</v>
      </c>
      <c r="E6151" s="467">
        <v>48</v>
      </c>
      <c r="F6151" s="467">
        <v>0</v>
      </c>
      <c r="G6151" s="467">
        <f t="array" ref="G6151">MAX(IF($A$2:$A$8761=A6151,$D$2:$D$8761))</f>
        <v>1385</v>
      </c>
      <c r="H6151" s="467">
        <f t="shared" si="677"/>
        <v>0</v>
      </c>
      <c r="I6151" s="475" t="str">
        <f t="shared" si="678"/>
        <v/>
      </c>
      <c r="J6151" s="471">
        <f>'Potential Projects'!D6152</f>
        <v>13.9499185574464</v>
      </c>
      <c r="K6151" s="471">
        <f>'Potential Projects'!E6152</f>
        <v>38.870058589550631</v>
      </c>
      <c r="L6151" s="476">
        <f t="shared" si="679"/>
        <v>611.18002285300304</v>
      </c>
      <c r="M6151" s="471">
        <f t="shared" si="675"/>
        <v>1292.0223607105002</v>
      </c>
      <c r="N6151" s="467">
        <f t="shared" si="680"/>
        <v>0</v>
      </c>
      <c r="O6151" s="475" t="str">
        <f t="shared" si="681"/>
        <v/>
      </c>
    </row>
    <row r="6152" spans="1:15" hidden="1">
      <c r="A6152" s="475">
        <f t="shared" si="676"/>
        <v>43709</v>
      </c>
      <c r="B6152" s="475">
        <v>43722</v>
      </c>
      <c r="C6152" s="467">
        <v>7</v>
      </c>
      <c r="D6152" s="467">
        <v>745</v>
      </c>
      <c r="E6152" s="467">
        <v>44</v>
      </c>
      <c r="F6152" s="467">
        <v>0</v>
      </c>
      <c r="G6152" s="467">
        <f t="array" ref="G6152">MAX(IF($A$2:$A$8761=A6152,$D$2:$D$8761))</f>
        <v>1385</v>
      </c>
      <c r="H6152" s="467">
        <f t="shared" si="677"/>
        <v>0</v>
      </c>
      <c r="I6152" s="475" t="str">
        <f t="shared" si="678"/>
        <v/>
      </c>
      <c r="J6152" s="471">
        <f>'Potential Projects'!D6153</f>
        <v>13.103909290128993</v>
      </c>
      <c r="K6152" s="471">
        <f>'Potential Projects'!E6153</f>
        <v>26.82182670393464</v>
      </c>
      <c r="L6152" s="476">
        <f t="shared" si="679"/>
        <v>661.07426400593636</v>
      </c>
      <c r="M6152" s="471">
        <f t="shared" si="675"/>
        <v>1292.0223607105002</v>
      </c>
      <c r="N6152" s="467">
        <f t="shared" si="680"/>
        <v>0</v>
      </c>
      <c r="O6152" s="475" t="str">
        <f t="shared" si="681"/>
        <v/>
      </c>
    </row>
    <row r="6153" spans="1:15" hidden="1">
      <c r="A6153" s="475">
        <f t="shared" si="676"/>
        <v>43709</v>
      </c>
      <c r="B6153" s="475">
        <v>43722</v>
      </c>
      <c r="C6153" s="467">
        <v>8</v>
      </c>
      <c r="D6153" s="467">
        <v>786</v>
      </c>
      <c r="E6153" s="467">
        <v>42</v>
      </c>
      <c r="F6153" s="467">
        <v>4</v>
      </c>
      <c r="G6153" s="467">
        <f t="array" ref="G6153">MAX(IF($A$2:$A$8761=A6153,$D$2:$D$8761))</f>
        <v>1385</v>
      </c>
      <c r="H6153" s="467">
        <f t="shared" si="677"/>
        <v>0</v>
      </c>
      <c r="I6153" s="475" t="str">
        <f t="shared" si="678"/>
        <v/>
      </c>
      <c r="J6153" s="471">
        <f>'Potential Projects'!D6154</f>
        <v>4.7125351096517001</v>
      </c>
      <c r="K6153" s="471">
        <f>'Potential Projects'!E6154</f>
        <v>13.583790851429802</v>
      </c>
      <c r="L6153" s="476">
        <f t="shared" si="679"/>
        <v>721.70367403891839</v>
      </c>
      <c r="M6153" s="471">
        <f t="shared" si="675"/>
        <v>1292.0223607105002</v>
      </c>
      <c r="N6153" s="467">
        <f t="shared" si="680"/>
        <v>0</v>
      </c>
      <c r="O6153" s="475" t="str">
        <f t="shared" si="681"/>
        <v/>
      </c>
    </row>
    <row r="6154" spans="1:15" hidden="1">
      <c r="A6154" s="475">
        <f t="shared" si="676"/>
        <v>43709</v>
      </c>
      <c r="B6154" s="475">
        <v>43722</v>
      </c>
      <c r="C6154" s="467">
        <v>9</v>
      </c>
      <c r="D6154" s="467">
        <v>855</v>
      </c>
      <c r="E6154" s="467">
        <v>26</v>
      </c>
      <c r="F6154" s="467">
        <v>6</v>
      </c>
      <c r="G6154" s="467">
        <f t="array" ref="G6154">MAX(IF($A$2:$A$8761=A6154,$D$2:$D$8761))</f>
        <v>1385</v>
      </c>
      <c r="H6154" s="467">
        <f t="shared" si="677"/>
        <v>0</v>
      </c>
      <c r="I6154" s="475" t="str">
        <f t="shared" si="678"/>
        <v/>
      </c>
      <c r="J6154" s="471">
        <f>'Potential Projects'!D6155</f>
        <v>2.9726195582743742</v>
      </c>
      <c r="K6154" s="471">
        <f>'Potential Projects'!E6155</f>
        <v>3.347252580090303</v>
      </c>
      <c r="L6154" s="476">
        <f t="shared" si="679"/>
        <v>816.68012786163536</v>
      </c>
      <c r="M6154" s="471">
        <f t="shared" ref="M6154:M6217" si="682">MAX($L$5834:$L$6553)</f>
        <v>1292.0223607105002</v>
      </c>
      <c r="N6154" s="467">
        <f t="shared" si="680"/>
        <v>0</v>
      </c>
      <c r="O6154" s="475" t="str">
        <f t="shared" si="681"/>
        <v/>
      </c>
    </row>
    <row r="6155" spans="1:15" hidden="1">
      <c r="A6155" s="475">
        <f t="shared" si="676"/>
        <v>43709</v>
      </c>
      <c r="B6155" s="475">
        <v>43722</v>
      </c>
      <c r="C6155" s="467">
        <v>10</v>
      </c>
      <c r="D6155" s="467">
        <v>889</v>
      </c>
      <c r="E6155" s="467">
        <v>25</v>
      </c>
      <c r="F6155" s="467">
        <v>11</v>
      </c>
      <c r="G6155" s="467">
        <f t="array" ref="G6155">MAX(IF($A$2:$A$8761=A6155,$D$2:$D$8761))</f>
        <v>1385</v>
      </c>
      <c r="H6155" s="467">
        <f t="shared" si="677"/>
        <v>0</v>
      </c>
      <c r="I6155" s="475" t="str">
        <f t="shared" si="678"/>
        <v/>
      </c>
      <c r="J6155" s="471">
        <f>'Potential Projects'!D6156</f>
        <v>9.3799371602143093</v>
      </c>
      <c r="K6155" s="471">
        <f>'Potential Projects'!E6156</f>
        <v>0.29256192216727589</v>
      </c>
      <c r="L6155" s="476">
        <f t="shared" si="679"/>
        <v>843.32750091761841</v>
      </c>
      <c r="M6155" s="471">
        <f t="shared" si="682"/>
        <v>1292.0223607105002</v>
      </c>
      <c r="N6155" s="467">
        <f t="shared" si="680"/>
        <v>0</v>
      </c>
      <c r="O6155" s="475" t="str">
        <f t="shared" si="681"/>
        <v/>
      </c>
    </row>
    <row r="6156" spans="1:15" hidden="1">
      <c r="A6156" s="475">
        <f t="shared" si="676"/>
        <v>43709</v>
      </c>
      <c r="B6156" s="475">
        <v>43722</v>
      </c>
      <c r="C6156" s="467">
        <v>11</v>
      </c>
      <c r="D6156" s="467">
        <v>900</v>
      </c>
      <c r="E6156" s="467">
        <v>29</v>
      </c>
      <c r="F6156" s="467">
        <v>10</v>
      </c>
      <c r="G6156" s="467">
        <f t="array" ref="G6156">MAX(IF($A$2:$A$8761=A6156,$D$2:$D$8761))</f>
        <v>1385</v>
      </c>
      <c r="H6156" s="467">
        <f t="shared" si="677"/>
        <v>0</v>
      </c>
      <c r="I6156" s="475" t="str">
        <f t="shared" si="678"/>
        <v/>
      </c>
      <c r="J6156" s="471">
        <f>'Potential Projects'!D6157</f>
        <v>10.147864966456019</v>
      </c>
      <c r="K6156" s="471">
        <f>'Potential Projects'!E6157</f>
        <v>6.7273597075897654E-2</v>
      </c>
      <c r="L6156" s="476">
        <f t="shared" si="679"/>
        <v>850.78486143646808</v>
      </c>
      <c r="M6156" s="471">
        <f t="shared" si="682"/>
        <v>1292.0223607105002</v>
      </c>
      <c r="N6156" s="467">
        <f t="shared" si="680"/>
        <v>0</v>
      </c>
      <c r="O6156" s="475" t="str">
        <f t="shared" si="681"/>
        <v/>
      </c>
    </row>
    <row r="6157" spans="1:15" hidden="1">
      <c r="A6157" s="475">
        <f t="shared" si="676"/>
        <v>43709</v>
      </c>
      <c r="B6157" s="475">
        <v>43722</v>
      </c>
      <c r="C6157" s="467">
        <v>12</v>
      </c>
      <c r="D6157" s="467">
        <v>944</v>
      </c>
      <c r="E6157" s="467">
        <v>24</v>
      </c>
      <c r="F6157" s="467">
        <v>13</v>
      </c>
      <c r="G6157" s="467">
        <f t="array" ref="G6157">MAX(IF($A$2:$A$8761=A6157,$D$2:$D$8761))</f>
        <v>1385</v>
      </c>
      <c r="H6157" s="467">
        <f t="shared" si="677"/>
        <v>0</v>
      </c>
      <c r="I6157" s="475" t="str">
        <f t="shared" si="678"/>
        <v/>
      </c>
      <c r="J6157" s="471">
        <f>'Potential Projects'!D6158</f>
        <v>18.445972292142883</v>
      </c>
      <c r="K6157" s="471">
        <f>'Potential Projects'!E6158</f>
        <v>0.61563163835734258</v>
      </c>
      <c r="L6157" s="476">
        <f t="shared" si="679"/>
        <v>887.93839606949973</v>
      </c>
      <c r="M6157" s="471">
        <f t="shared" si="682"/>
        <v>1292.0223607105002</v>
      </c>
      <c r="N6157" s="467">
        <f t="shared" si="680"/>
        <v>0</v>
      </c>
      <c r="O6157" s="475" t="str">
        <f t="shared" si="681"/>
        <v/>
      </c>
    </row>
    <row r="6158" spans="1:15" hidden="1">
      <c r="A6158" s="475">
        <f t="shared" si="676"/>
        <v>43709</v>
      </c>
      <c r="B6158" s="475">
        <v>43722</v>
      </c>
      <c r="C6158" s="467">
        <v>13</v>
      </c>
      <c r="D6158" s="467">
        <v>944</v>
      </c>
      <c r="E6158" s="467">
        <v>26</v>
      </c>
      <c r="F6158" s="467">
        <v>13</v>
      </c>
      <c r="G6158" s="467">
        <f t="array" ref="G6158">MAX(IF($A$2:$A$8761=A6158,$D$2:$D$8761))</f>
        <v>1385</v>
      </c>
      <c r="H6158" s="467">
        <f t="shared" si="677"/>
        <v>0</v>
      </c>
      <c r="I6158" s="475" t="str">
        <f t="shared" si="678"/>
        <v/>
      </c>
      <c r="J6158" s="471">
        <f>'Potential Projects'!D6159</f>
        <v>20.208741421764952</v>
      </c>
      <c r="K6158" s="471">
        <f>'Potential Projects'!E6159</f>
        <v>0.78929138894861328</v>
      </c>
      <c r="L6158" s="476">
        <f t="shared" si="679"/>
        <v>884.00196718928646</v>
      </c>
      <c r="M6158" s="471">
        <f t="shared" si="682"/>
        <v>1292.0223607105002</v>
      </c>
      <c r="N6158" s="467">
        <f t="shared" si="680"/>
        <v>0</v>
      </c>
      <c r="O6158" s="475" t="str">
        <f t="shared" si="681"/>
        <v/>
      </c>
    </row>
    <row r="6159" spans="1:15" hidden="1">
      <c r="A6159" s="475">
        <f t="shared" si="676"/>
        <v>43709</v>
      </c>
      <c r="B6159" s="475">
        <v>43722</v>
      </c>
      <c r="C6159" s="467">
        <v>14</v>
      </c>
      <c r="D6159" s="467">
        <v>930</v>
      </c>
      <c r="E6159" s="467">
        <v>17</v>
      </c>
      <c r="F6159" s="467">
        <v>13</v>
      </c>
      <c r="G6159" s="467">
        <f t="array" ref="G6159">MAX(IF($A$2:$A$8761=A6159,$D$2:$D$8761))</f>
        <v>1385</v>
      </c>
      <c r="H6159" s="467">
        <f t="shared" si="677"/>
        <v>0</v>
      </c>
      <c r="I6159" s="475" t="str">
        <f t="shared" si="678"/>
        <v/>
      </c>
      <c r="J6159" s="471">
        <f>'Potential Projects'!D6160</f>
        <v>17.783997839040445</v>
      </c>
      <c r="K6159" s="471">
        <f>'Potential Projects'!E6160</f>
        <v>0.9817251666308322</v>
      </c>
      <c r="L6159" s="476">
        <f t="shared" si="679"/>
        <v>881.23427699432875</v>
      </c>
      <c r="M6159" s="471">
        <f t="shared" si="682"/>
        <v>1292.0223607105002</v>
      </c>
      <c r="N6159" s="467">
        <f t="shared" si="680"/>
        <v>0</v>
      </c>
      <c r="O6159" s="475" t="str">
        <f t="shared" si="681"/>
        <v/>
      </c>
    </row>
    <row r="6160" spans="1:15" hidden="1">
      <c r="A6160" s="475">
        <f t="shared" si="676"/>
        <v>43709</v>
      </c>
      <c r="B6160" s="475">
        <v>43722</v>
      </c>
      <c r="C6160" s="467">
        <v>15</v>
      </c>
      <c r="D6160" s="467">
        <v>929</v>
      </c>
      <c r="E6160" s="467">
        <v>21</v>
      </c>
      <c r="F6160" s="467">
        <v>8</v>
      </c>
      <c r="G6160" s="467">
        <f t="array" ref="G6160">MAX(IF($A$2:$A$8761=A6160,$D$2:$D$8761))</f>
        <v>1385</v>
      </c>
      <c r="H6160" s="467">
        <f t="shared" si="677"/>
        <v>0</v>
      </c>
      <c r="I6160" s="475" t="str">
        <f t="shared" si="678"/>
        <v/>
      </c>
      <c r="J6160" s="471">
        <f>'Potential Projects'!D6161</f>
        <v>11.744060593909028</v>
      </c>
      <c r="K6160" s="471">
        <f>'Potential Projects'!E6161</f>
        <v>5.932592560739625</v>
      </c>
      <c r="L6160" s="476">
        <f t="shared" si="679"/>
        <v>882.32334684535135</v>
      </c>
      <c r="M6160" s="471">
        <f t="shared" si="682"/>
        <v>1292.0223607105002</v>
      </c>
      <c r="N6160" s="467">
        <f t="shared" si="680"/>
        <v>0</v>
      </c>
      <c r="O6160" s="475" t="str">
        <f t="shared" si="681"/>
        <v/>
      </c>
    </row>
    <row r="6161" spans="1:15" hidden="1">
      <c r="A6161" s="475">
        <f t="shared" si="676"/>
        <v>43709</v>
      </c>
      <c r="B6161" s="475">
        <v>43722</v>
      </c>
      <c r="C6161" s="467">
        <v>16</v>
      </c>
      <c r="D6161" s="467">
        <v>939</v>
      </c>
      <c r="E6161" s="467">
        <v>32</v>
      </c>
      <c r="F6161" s="467">
        <v>8</v>
      </c>
      <c r="G6161" s="467">
        <f t="array" ref="G6161">MAX(IF($A$2:$A$8761=A6161,$D$2:$D$8761))</f>
        <v>1385</v>
      </c>
      <c r="H6161" s="467">
        <f t="shared" si="677"/>
        <v>0</v>
      </c>
      <c r="I6161" s="475" t="str">
        <f t="shared" si="678"/>
        <v/>
      </c>
      <c r="J6161" s="471">
        <f>'Potential Projects'!D6162</f>
        <v>7.7392891045637313</v>
      </c>
      <c r="K6161" s="471">
        <f>'Potential Projects'!E6162</f>
        <v>15.620772790797679</v>
      </c>
      <c r="L6161" s="476">
        <f t="shared" si="679"/>
        <v>875.63993810463865</v>
      </c>
      <c r="M6161" s="471">
        <f t="shared" si="682"/>
        <v>1292.0223607105002</v>
      </c>
      <c r="N6161" s="467">
        <f t="shared" si="680"/>
        <v>0</v>
      </c>
      <c r="O6161" s="475" t="str">
        <f t="shared" si="681"/>
        <v/>
      </c>
    </row>
    <row r="6162" spans="1:15" hidden="1">
      <c r="A6162" s="475">
        <f t="shared" si="676"/>
        <v>43709</v>
      </c>
      <c r="B6162" s="475">
        <v>43722</v>
      </c>
      <c r="C6162" s="467">
        <v>17</v>
      </c>
      <c r="D6162" s="467">
        <v>951</v>
      </c>
      <c r="E6162" s="467">
        <v>35</v>
      </c>
      <c r="F6162" s="467">
        <v>4</v>
      </c>
      <c r="G6162" s="467">
        <f t="array" ref="G6162">MAX(IF($A$2:$A$8761=A6162,$D$2:$D$8761))</f>
        <v>1385</v>
      </c>
      <c r="H6162" s="467">
        <f t="shared" si="677"/>
        <v>0</v>
      </c>
      <c r="I6162" s="475" t="str">
        <f t="shared" si="678"/>
        <v/>
      </c>
      <c r="J6162" s="471">
        <f>'Potential Projects'!D6163</f>
        <v>5.1661321907750191</v>
      </c>
      <c r="K6162" s="471">
        <f>'Potential Projects'!E6163</f>
        <v>20.558341915717051</v>
      </c>
      <c r="L6162" s="476">
        <f t="shared" si="679"/>
        <v>886.27552589350796</v>
      </c>
      <c r="M6162" s="471">
        <f t="shared" si="682"/>
        <v>1292.0223607105002</v>
      </c>
      <c r="N6162" s="467">
        <f t="shared" si="680"/>
        <v>0</v>
      </c>
      <c r="O6162" s="475" t="str">
        <f t="shared" si="681"/>
        <v/>
      </c>
    </row>
    <row r="6163" spans="1:15" hidden="1">
      <c r="A6163" s="475">
        <f t="shared" si="676"/>
        <v>43709</v>
      </c>
      <c r="B6163" s="475">
        <v>43722</v>
      </c>
      <c r="C6163" s="467">
        <v>18</v>
      </c>
      <c r="D6163" s="467">
        <v>979</v>
      </c>
      <c r="E6163" s="467">
        <v>35</v>
      </c>
      <c r="F6163" s="467">
        <v>2</v>
      </c>
      <c r="G6163" s="467">
        <f t="array" ref="G6163">MAX(IF($A$2:$A$8761=A6163,$D$2:$D$8761))</f>
        <v>1385</v>
      </c>
      <c r="H6163" s="467">
        <f t="shared" si="677"/>
        <v>0</v>
      </c>
      <c r="I6163" s="475" t="str">
        <f t="shared" si="678"/>
        <v/>
      </c>
      <c r="J6163" s="471">
        <f>'Potential Projects'!D6164</f>
        <v>9.5456715423428466</v>
      </c>
      <c r="K6163" s="471">
        <f>'Potential Projects'!E6164</f>
        <v>55.4686452913352</v>
      </c>
      <c r="L6163" s="476">
        <f t="shared" si="679"/>
        <v>876.98568316632202</v>
      </c>
      <c r="M6163" s="471">
        <f t="shared" si="682"/>
        <v>1292.0223607105002</v>
      </c>
      <c r="N6163" s="467">
        <f t="shared" si="680"/>
        <v>0</v>
      </c>
      <c r="O6163" s="475" t="str">
        <f t="shared" si="681"/>
        <v/>
      </c>
    </row>
    <row r="6164" spans="1:15" hidden="1">
      <c r="A6164" s="475">
        <f t="shared" si="676"/>
        <v>43709</v>
      </c>
      <c r="B6164" s="475">
        <v>43722</v>
      </c>
      <c r="C6164" s="467">
        <v>19</v>
      </c>
      <c r="D6164" s="467">
        <v>978</v>
      </c>
      <c r="E6164" s="467">
        <v>24</v>
      </c>
      <c r="F6164" s="467">
        <v>2</v>
      </c>
      <c r="G6164" s="467">
        <f t="array" ref="G6164">MAX(IF($A$2:$A$8761=A6164,$D$2:$D$8761))</f>
        <v>1385</v>
      </c>
      <c r="H6164" s="467">
        <f t="shared" si="677"/>
        <v>0</v>
      </c>
      <c r="I6164" s="475" t="str">
        <f t="shared" si="678"/>
        <v/>
      </c>
      <c r="J6164" s="471">
        <f>'Potential Projects'!D6165</f>
        <v>25.770493540425559</v>
      </c>
      <c r="K6164" s="471">
        <f>'Potential Projects'!E6165</f>
        <v>79.568238067082348</v>
      </c>
      <c r="L6164" s="476">
        <f t="shared" si="679"/>
        <v>846.66126839249205</v>
      </c>
      <c r="M6164" s="471">
        <f t="shared" si="682"/>
        <v>1292.0223607105002</v>
      </c>
      <c r="N6164" s="467">
        <f t="shared" si="680"/>
        <v>0</v>
      </c>
      <c r="O6164" s="475" t="str">
        <f t="shared" si="681"/>
        <v/>
      </c>
    </row>
    <row r="6165" spans="1:15" hidden="1">
      <c r="A6165" s="475">
        <f t="shared" si="676"/>
        <v>43709</v>
      </c>
      <c r="B6165" s="475">
        <v>43722</v>
      </c>
      <c r="C6165" s="467">
        <v>20</v>
      </c>
      <c r="D6165" s="467">
        <v>973</v>
      </c>
      <c r="E6165" s="467">
        <v>13</v>
      </c>
      <c r="F6165" s="467">
        <v>0</v>
      </c>
      <c r="G6165" s="467">
        <f t="array" ref="G6165">MAX(IF($A$2:$A$8761=A6165,$D$2:$D$8761))</f>
        <v>1385</v>
      </c>
      <c r="H6165" s="467">
        <f t="shared" si="677"/>
        <v>0</v>
      </c>
      <c r="I6165" s="475" t="str">
        <f t="shared" si="678"/>
        <v/>
      </c>
      <c r="J6165" s="471">
        <f>'Potential Projects'!D6166</f>
        <v>62.682769967122454</v>
      </c>
      <c r="K6165" s="471">
        <f>'Potential Projects'!E6166</f>
        <v>86.696110352612365</v>
      </c>
      <c r="L6165" s="476">
        <f t="shared" si="679"/>
        <v>810.62111968026522</v>
      </c>
      <c r="M6165" s="471">
        <f t="shared" si="682"/>
        <v>1292.0223607105002</v>
      </c>
      <c r="N6165" s="467">
        <f t="shared" si="680"/>
        <v>0</v>
      </c>
      <c r="O6165" s="475" t="str">
        <f t="shared" si="681"/>
        <v/>
      </c>
    </row>
    <row r="6166" spans="1:15" hidden="1">
      <c r="A6166" s="475">
        <f t="shared" si="676"/>
        <v>43709</v>
      </c>
      <c r="B6166" s="475">
        <v>43722</v>
      </c>
      <c r="C6166" s="467">
        <v>21</v>
      </c>
      <c r="D6166" s="467">
        <v>925</v>
      </c>
      <c r="E6166" s="467">
        <v>7</v>
      </c>
      <c r="F6166" s="467">
        <v>0</v>
      </c>
      <c r="G6166" s="467">
        <f t="array" ref="G6166">MAX(IF($A$2:$A$8761=A6166,$D$2:$D$8761))</f>
        <v>1385</v>
      </c>
      <c r="H6166" s="467">
        <f t="shared" si="677"/>
        <v>0</v>
      </c>
      <c r="I6166" s="475" t="str">
        <f t="shared" si="678"/>
        <v/>
      </c>
      <c r="J6166" s="471">
        <f>'Potential Projects'!D6167</f>
        <v>52.399517009926477</v>
      </c>
      <c r="K6166" s="471">
        <f>'Potential Projects'!E6167</f>
        <v>96.629135185981511</v>
      </c>
      <c r="L6166" s="476">
        <f t="shared" si="679"/>
        <v>768.97134780409192</v>
      </c>
      <c r="M6166" s="471">
        <f t="shared" si="682"/>
        <v>1292.0223607105002</v>
      </c>
      <c r="N6166" s="467">
        <f t="shared" si="680"/>
        <v>0</v>
      </c>
      <c r="O6166" s="475" t="str">
        <f t="shared" si="681"/>
        <v/>
      </c>
    </row>
    <row r="6167" spans="1:15" hidden="1">
      <c r="A6167" s="475">
        <f t="shared" si="676"/>
        <v>43709</v>
      </c>
      <c r="B6167" s="475">
        <v>43722</v>
      </c>
      <c r="C6167" s="467">
        <v>22</v>
      </c>
      <c r="D6167" s="467">
        <v>896</v>
      </c>
      <c r="E6167" s="467">
        <v>5</v>
      </c>
      <c r="F6167" s="467">
        <v>0</v>
      </c>
      <c r="G6167" s="467">
        <f t="array" ref="G6167">MAX(IF($A$2:$A$8761=A6167,$D$2:$D$8761))</f>
        <v>1385</v>
      </c>
      <c r="H6167" s="467">
        <f t="shared" si="677"/>
        <v>0</v>
      </c>
      <c r="I6167" s="475" t="str">
        <f t="shared" si="678"/>
        <v/>
      </c>
      <c r="J6167" s="471">
        <f>'Potential Projects'!D6168</f>
        <v>46.093585567531981</v>
      </c>
      <c r="K6167" s="471">
        <f>'Potential Projects'!E6168</f>
        <v>95.223429907546759</v>
      </c>
      <c r="L6167" s="476">
        <f t="shared" si="679"/>
        <v>749.68298452492127</v>
      </c>
      <c r="M6167" s="471">
        <f t="shared" si="682"/>
        <v>1292.0223607105002</v>
      </c>
      <c r="N6167" s="467">
        <f t="shared" si="680"/>
        <v>0</v>
      </c>
      <c r="O6167" s="475" t="str">
        <f t="shared" si="681"/>
        <v/>
      </c>
    </row>
    <row r="6168" spans="1:15" hidden="1">
      <c r="A6168" s="475">
        <f t="shared" si="676"/>
        <v>43709</v>
      </c>
      <c r="B6168" s="475">
        <v>43722</v>
      </c>
      <c r="C6168" s="467">
        <v>23</v>
      </c>
      <c r="D6168" s="467">
        <v>829</v>
      </c>
      <c r="E6168" s="467">
        <v>0</v>
      </c>
      <c r="F6168" s="467">
        <v>0</v>
      </c>
      <c r="G6168" s="467">
        <f t="array" ref="G6168">MAX(IF($A$2:$A$8761=A6168,$D$2:$D$8761))</f>
        <v>1385</v>
      </c>
      <c r="H6168" s="467">
        <f t="shared" si="677"/>
        <v>0</v>
      </c>
      <c r="I6168" s="475" t="str">
        <f t="shared" si="678"/>
        <v/>
      </c>
      <c r="J6168" s="471">
        <f>'Potential Projects'!D6169</f>
        <v>45.890129281654893</v>
      </c>
      <c r="K6168" s="471">
        <f>'Potential Projects'!E6169</f>
        <v>95.930584927972461</v>
      </c>
      <c r="L6168" s="476">
        <f t="shared" si="679"/>
        <v>687.17928579037266</v>
      </c>
      <c r="M6168" s="471">
        <f t="shared" si="682"/>
        <v>1292.0223607105002</v>
      </c>
      <c r="N6168" s="467">
        <f t="shared" si="680"/>
        <v>0</v>
      </c>
      <c r="O6168" s="475" t="str">
        <f t="shared" si="681"/>
        <v/>
      </c>
    </row>
    <row r="6169" spans="1:15" hidden="1">
      <c r="A6169" s="475">
        <f t="shared" si="676"/>
        <v>43709</v>
      </c>
      <c r="B6169" s="475">
        <v>43722</v>
      </c>
      <c r="C6169" s="467">
        <v>24</v>
      </c>
      <c r="D6169" s="467">
        <v>768</v>
      </c>
      <c r="E6169" s="467">
        <v>0</v>
      </c>
      <c r="F6169" s="467">
        <v>0</v>
      </c>
      <c r="G6169" s="467">
        <f t="array" ref="G6169">MAX(IF($A$2:$A$8761=A6169,$D$2:$D$8761))</f>
        <v>1385</v>
      </c>
      <c r="H6169" s="467">
        <f t="shared" si="677"/>
        <v>0</v>
      </c>
      <c r="I6169" s="475" t="str">
        <f t="shared" si="678"/>
        <v/>
      </c>
      <c r="J6169" s="471">
        <f>'Potential Projects'!D6170</f>
        <v>28.104315656728737</v>
      </c>
      <c r="K6169" s="471">
        <f>'Potential Projects'!E6170</f>
        <v>86.53340211782411</v>
      </c>
      <c r="L6169" s="476">
        <f t="shared" si="679"/>
        <v>653.36228222544707</v>
      </c>
      <c r="M6169" s="471">
        <f t="shared" si="682"/>
        <v>1292.0223607105002</v>
      </c>
      <c r="N6169" s="467">
        <f t="shared" si="680"/>
        <v>0</v>
      </c>
      <c r="O6169" s="475" t="str">
        <f t="shared" si="681"/>
        <v/>
      </c>
    </row>
    <row r="6170" spans="1:15" hidden="1">
      <c r="A6170" s="475">
        <f t="shared" si="676"/>
        <v>43709</v>
      </c>
      <c r="B6170" s="475">
        <v>43723</v>
      </c>
      <c r="C6170" s="467">
        <v>1</v>
      </c>
      <c r="D6170" s="467">
        <v>740</v>
      </c>
      <c r="E6170" s="467">
        <v>1</v>
      </c>
      <c r="F6170" s="467">
        <v>0</v>
      </c>
      <c r="G6170" s="467">
        <f t="array" ref="G6170">MAX(IF($A$2:$A$8761=A6170,$D$2:$D$8761))</f>
        <v>1385</v>
      </c>
      <c r="H6170" s="467">
        <f t="shared" si="677"/>
        <v>0</v>
      </c>
      <c r="I6170" s="475" t="str">
        <f t="shared" si="678"/>
        <v/>
      </c>
      <c r="J6170" s="471">
        <f>'Potential Projects'!D6171</f>
        <v>43.892222109161061</v>
      </c>
      <c r="K6170" s="471">
        <f>'Potential Projects'!E6171</f>
        <v>99.665051816813587</v>
      </c>
      <c r="L6170" s="476">
        <f t="shared" si="679"/>
        <v>595.44272607402536</v>
      </c>
      <c r="M6170" s="471">
        <f t="shared" si="682"/>
        <v>1292.0223607105002</v>
      </c>
      <c r="N6170" s="467">
        <f t="shared" si="680"/>
        <v>0</v>
      </c>
      <c r="O6170" s="475" t="str">
        <f t="shared" si="681"/>
        <v/>
      </c>
    </row>
    <row r="6171" spans="1:15" hidden="1">
      <c r="A6171" s="475">
        <f t="shared" si="676"/>
        <v>43709</v>
      </c>
      <c r="B6171" s="475">
        <v>43723</v>
      </c>
      <c r="C6171" s="467">
        <v>2</v>
      </c>
      <c r="D6171" s="467">
        <v>701</v>
      </c>
      <c r="E6171" s="467">
        <v>5</v>
      </c>
      <c r="F6171" s="467">
        <v>0</v>
      </c>
      <c r="G6171" s="467">
        <f t="array" ref="G6171">MAX(IF($A$2:$A$8761=A6171,$D$2:$D$8761))</f>
        <v>1385</v>
      </c>
      <c r="H6171" s="467">
        <f t="shared" si="677"/>
        <v>0</v>
      </c>
      <c r="I6171" s="475" t="str">
        <f t="shared" si="678"/>
        <v/>
      </c>
      <c r="J6171" s="471">
        <f>'Potential Projects'!D6172</f>
        <v>61.070806077989623</v>
      </c>
      <c r="K6171" s="471">
        <f>'Potential Projects'!E6172</f>
        <v>99.57900419264675</v>
      </c>
      <c r="L6171" s="476">
        <f t="shared" si="679"/>
        <v>535.35018972936371</v>
      </c>
      <c r="M6171" s="471">
        <f t="shared" si="682"/>
        <v>1292.0223607105002</v>
      </c>
      <c r="N6171" s="467">
        <f t="shared" si="680"/>
        <v>0</v>
      </c>
      <c r="O6171" s="475" t="str">
        <f t="shared" si="681"/>
        <v/>
      </c>
    </row>
    <row r="6172" spans="1:15" hidden="1">
      <c r="A6172" s="475">
        <f t="shared" si="676"/>
        <v>43709</v>
      </c>
      <c r="B6172" s="475">
        <v>43723</v>
      </c>
      <c r="C6172" s="467">
        <v>3</v>
      </c>
      <c r="D6172" s="467">
        <v>689</v>
      </c>
      <c r="E6172" s="467">
        <v>13</v>
      </c>
      <c r="F6172" s="467">
        <v>0</v>
      </c>
      <c r="G6172" s="467">
        <f t="array" ref="G6172">MAX(IF($A$2:$A$8761=A6172,$D$2:$D$8761))</f>
        <v>1385</v>
      </c>
      <c r="H6172" s="467">
        <f t="shared" si="677"/>
        <v>0</v>
      </c>
      <c r="I6172" s="475" t="str">
        <f t="shared" si="678"/>
        <v/>
      </c>
      <c r="J6172" s="471">
        <f>'Potential Projects'!D6173</f>
        <v>65.263169273092899</v>
      </c>
      <c r="K6172" s="471">
        <f>'Potential Projects'!E6173</f>
        <v>98.920348742205974</v>
      </c>
      <c r="L6172" s="476">
        <f t="shared" si="679"/>
        <v>511.81648198470111</v>
      </c>
      <c r="M6172" s="471">
        <f t="shared" si="682"/>
        <v>1292.0223607105002</v>
      </c>
      <c r="N6172" s="467">
        <f t="shared" si="680"/>
        <v>0</v>
      </c>
      <c r="O6172" s="475" t="str">
        <f t="shared" si="681"/>
        <v/>
      </c>
    </row>
    <row r="6173" spans="1:15" hidden="1">
      <c r="A6173" s="475">
        <f t="shared" si="676"/>
        <v>43709</v>
      </c>
      <c r="B6173" s="475">
        <v>43723</v>
      </c>
      <c r="C6173" s="467">
        <v>4</v>
      </c>
      <c r="D6173" s="467">
        <v>674</v>
      </c>
      <c r="E6173" s="467">
        <v>21</v>
      </c>
      <c r="F6173" s="467">
        <v>0</v>
      </c>
      <c r="G6173" s="467">
        <f t="array" ref="G6173">MAX(IF($A$2:$A$8761=A6173,$D$2:$D$8761))</f>
        <v>1385</v>
      </c>
      <c r="H6173" s="467">
        <f t="shared" si="677"/>
        <v>0</v>
      </c>
      <c r="I6173" s="475" t="str">
        <f t="shared" si="678"/>
        <v/>
      </c>
      <c r="J6173" s="471">
        <f>'Potential Projects'!D6174</f>
        <v>58.499446086611869</v>
      </c>
      <c r="K6173" s="471">
        <f>'Potential Projects'!E6174</f>
        <v>89.807905342937005</v>
      </c>
      <c r="L6173" s="476">
        <f t="shared" si="679"/>
        <v>504.69264857045107</v>
      </c>
      <c r="M6173" s="471">
        <f t="shared" si="682"/>
        <v>1292.0223607105002</v>
      </c>
      <c r="N6173" s="467">
        <f t="shared" si="680"/>
        <v>0</v>
      </c>
      <c r="O6173" s="475" t="str">
        <f t="shared" si="681"/>
        <v/>
      </c>
    </row>
    <row r="6174" spans="1:15" hidden="1">
      <c r="A6174" s="475">
        <f t="shared" si="676"/>
        <v>43709</v>
      </c>
      <c r="B6174" s="475">
        <v>43723</v>
      </c>
      <c r="C6174" s="467">
        <v>5</v>
      </c>
      <c r="D6174" s="467">
        <v>679</v>
      </c>
      <c r="E6174" s="467">
        <v>21</v>
      </c>
      <c r="F6174" s="467">
        <v>0</v>
      </c>
      <c r="G6174" s="467">
        <f t="array" ref="G6174">MAX(IF($A$2:$A$8761=A6174,$D$2:$D$8761))</f>
        <v>1385</v>
      </c>
      <c r="H6174" s="467">
        <f t="shared" si="677"/>
        <v>0</v>
      </c>
      <c r="I6174" s="475" t="str">
        <f t="shared" si="678"/>
        <v/>
      </c>
      <c r="J6174" s="471">
        <f>'Potential Projects'!D6175</f>
        <v>43.989149328458481</v>
      </c>
      <c r="K6174" s="471">
        <f>'Potential Projects'!E6175</f>
        <v>38.68779407654268</v>
      </c>
      <c r="L6174" s="476">
        <f t="shared" si="679"/>
        <v>575.32305659499889</v>
      </c>
      <c r="M6174" s="471">
        <f t="shared" si="682"/>
        <v>1292.0223607105002</v>
      </c>
      <c r="N6174" s="467">
        <f t="shared" si="680"/>
        <v>0</v>
      </c>
      <c r="O6174" s="475" t="str">
        <f t="shared" si="681"/>
        <v/>
      </c>
    </row>
    <row r="6175" spans="1:15" hidden="1">
      <c r="A6175" s="475">
        <f t="shared" si="676"/>
        <v>43709</v>
      </c>
      <c r="B6175" s="475">
        <v>43723</v>
      </c>
      <c r="C6175" s="467">
        <v>6</v>
      </c>
      <c r="D6175" s="467">
        <v>707</v>
      </c>
      <c r="E6175" s="467">
        <v>29</v>
      </c>
      <c r="F6175" s="467">
        <v>0</v>
      </c>
      <c r="G6175" s="467">
        <f t="array" ref="G6175">MAX(IF($A$2:$A$8761=A6175,$D$2:$D$8761))</f>
        <v>1385</v>
      </c>
      <c r="H6175" s="467">
        <f t="shared" si="677"/>
        <v>0</v>
      </c>
      <c r="I6175" s="475" t="str">
        <f t="shared" si="678"/>
        <v/>
      </c>
      <c r="J6175" s="471">
        <f>'Potential Projects'!D6176</f>
        <v>47.274452556747498</v>
      </c>
      <c r="K6175" s="471">
        <f>'Potential Projects'!E6176</f>
        <v>1.7858793270264459</v>
      </c>
      <c r="L6175" s="476">
        <f t="shared" si="679"/>
        <v>628.93966811622602</v>
      </c>
      <c r="M6175" s="471">
        <f t="shared" si="682"/>
        <v>1292.0223607105002</v>
      </c>
      <c r="N6175" s="467">
        <f t="shared" si="680"/>
        <v>0</v>
      </c>
      <c r="O6175" s="475" t="str">
        <f t="shared" si="681"/>
        <v/>
      </c>
    </row>
    <row r="6176" spans="1:15" hidden="1">
      <c r="A6176" s="475">
        <f t="shared" si="676"/>
        <v>43709</v>
      </c>
      <c r="B6176" s="475">
        <v>43723</v>
      </c>
      <c r="C6176" s="467">
        <v>7</v>
      </c>
      <c r="D6176" s="467">
        <v>731</v>
      </c>
      <c r="E6176" s="467">
        <v>33</v>
      </c>
      <c r="F6176" s="467">
        <v>0</v>
      </c>
      <c r="G6176" s="467">
        <f t="array" ref="G6176">MAX(IF($A$2:$A$8761=A6176,$D$2:$D$8761))</f>
        <v>1385</v>
      </c>
      <c r="H6176" s="467">
        <f t="shared" si="677"/>
        <v>0</v>
      </c>
      <c r="I6176" s="475" t="str">
        <f t="shared" si="678"/>
        <v/>
      </c>
      <c r="J6176" s="471">
        <f>'Potential Projects'!D6177</f>
        <v>50.889149384641584</v>
      </c>
      <c r="K6176" s="471">
        <f>'Potential Projects'!E6177</f>
        <v>1.9548455708449797</v>
      </c>
      <c r="L6176" s="476">
        <f t="shared" si="679"/>
        <v>645.15600504451345</v>
      </c>
      <c r="M6176" s="471">
        <f t="shared" si="682"/>
        <v>1292.0223607105002</v>
      </c>
      <c r="N6176" s="467">
        <f t="shared" si="680"/>
        <v>0</v>
      </c>
      <c r="O6176" s="475" t="str">
        <f t="shared" si="681"/>
        <v/>
      </c>
    </row>
    <row r="6177" spans="1:15" hidden="1">
      <c r="A6177" s="475">
        <f t="shared" si="676"/>
        <v>43709</v>
      </c>
      <c r="B6177" s="475">
        <v>43723</v>
      </c>
      <c r="C6177" s="467">
        <v>8</v>
      </c>
      <c r="D6177" s="467">
        <v>776</v>
      </c>
      <c r="E6177" s="467">
        <v>34</v>
      </c>
      <c r="F6177" s="467">
        <v>8</v>
      </c>
      <c r="G6177" s="467">
        <f t="array" ref="G6177">MAX(IF($A$2:$A$8761=A6177,$D$2:$D$8761))</f>
        <v>1385</v>
      </c>
      <c r="H6177" s="467">
        <f t="shared" si="677"/>
        <v>0</v>
      </c>
      <c r="I6177" s="475" t="str">
        <f t="shared" si="678"/>
        <v/>
      </c>
      <c r="J6177" s="471">
        <f>'Potential Projects'!D6178</f>
        <v>7.446836908289562</v>
      </c>
      <c r="K6177" s="471">
        <f>'Potential Projects'!E6178</f>
        <v>14.773594818318642</v>
      </c>
      <c r="L6177" s="476">
        <f t="shared" si="679"/>
        <v>711.77956827339176</v>
      </c>
      <c r="M6177" s="471">
        <f t="shared" si="682"/>
        <v>1292.0223607105002</v>
      </c>
      <c r="N6177" s="467">
        <f t="shared" si="680"/>
        <v>0</v>
      </c>
      <c r="O6177" s="475" t="str">
        <f t="shared" si="681"/>
        <v/>
      </c>
    </row>
    <row r="6178" spans="1:15" hidden="1">
      <c r="A6178" s="475">
        <f t="shared" si="676"/>
        <v>43709</v>
      </c>
      <c r="B6178" s="475">
        <v>43723</v>
      </c>
      <c r="C6178" s="467">
        <v>9</v>
      </c>
      <c r="D6178" s="467">
        <v>847</v>
      </c>
      <c r="E6178" s="467">
        <v>23</v>
      </c>
      <c r="F6178" s="467">
        <v>18</v>
      </c>
      <c r="G6178" s="467">
        <f t="array" ref="G6178">MAX(IF($A$2:$A$8761=A6178,$D$2:$D$8761))</f>
        <v>1385</v>
      </c>
      <c r="H6178" s="467">
        <f t="shared" si="677"/>
        <v>0</v>
      </c>
      <c r="I6178" s="475" t="str">
        <f t="shared" si="678"/>
        <v/>
      </c>
      <c r="J6178" s="471">
        <f>'Potential Projects'!D6179</f>
        <v>10.332417851516187</v>
      </c>
      <c r="K6178" s="471">
        <f>'Potential Projects'!E6179</f>
        <v>24.414839980649322</v>
      </c>
      <c r="L6178" s="476">
        <f t="shared" si="679"/>
        <v>771.25274216783453</v>
      </c>
      <c r="M6178" s="471">
        <f t="shared" si="682"/>
        <v>1292.0223607105002</v>
      </c>
      <c r="N6178" s="467">
        <f t="shared" si="680"/>
        <v>0</v>
      </c>
      <c r="O6178" s="475" t="str">
        <f t="shared" si="681"/>
        <v/>
      </c>
    </row>
    <row r="6179" spans="1:15" hidden="1">
      <c r="A6179" s="475">
        <f t="shared" si="676"/>
        <v>43709</v>
      </c>
      <c r="B6179" s="475">
        <v>43723</v>
      </c>
      <c r="C6179" s="467">
        <v>10</v>
      </c>
      <c r="D6179" s="467">
        <v>899</v>
      </c>
      <c r="E6179" s="467">
        <v>30</v>
      </c>
      <c r="F6179" s="467">
        <v>19</v>
      </c>
      <c r="G6179" s="467">
        <f t="array" ref="G6179">MAX(IF($A$2:$A$8761=A6179,$D$2:$D$8761))</f>
        <v>1385</v>
      </c>
      <c r="H6179" s="467">
        <f t="shared" si="677"/>
        <v>0</v>
      </c>
      <c r="I6179" s="475" t="str">
        <f t="shared" si="678"/>
        <v/>
      </c>
      <c r="J6179" s="471">
        <f>'Potential Projects'!D6180</f>
        <v>18.008612127755868</v>
      </c>
      <c r="K6179" s="471">
        <f>'Potential Projects'!E6180</f>
        <v>26.770198129434529</v>
      </c>
      <c r="L6179" s="476">
        <f t="shared" si="679"/>
        <v>805.22118974280954</v>
      </c>
      <c r="M6179" s="471">
        <f t="shared" si="682"/>
        <v>1292.0223607105002</v>
      </c>
      <c r="N6179" s="467">
        <f t="shared" si="680"/>
        <v>0</v>
      </c>
      <c r="O6179" s="475" t="str">
        <f t="shared" si="681"/>
        <v/>
      </c>
    </row>
    <row r="6180" spans="1:15" hidden="1">
      <c r="A6180" s="475">
        <f t="shared" si="676"/>
        <v>43709</v>
      </c>
      <c r="B6180" s="475">
        <v>43723</v>
      </c>
      <c r="C6180" s="467">
        <v>11</v>
      </c>
      <c r="D6180" s="467">
        <v>942</v>
      </c>
      <c r="E6180" s="467">
        <v>29</v>
      </c>
      <c r="F6180" s="467">
        <v>18</v>
      </c>
      <c r="G6180" s="467">
        <f t="array" ref="G6180">MAX(IF($A$2:$A$8761=A6180,$D$2:$D$8761))</f>
        <v>1385</v>
      </c>
      <c r="H6180" s="467">
        <f t="shared" si="677"/>
        <v>0</v>
      </c>
      <c r="I6180" s="475" t="str">
        <f t="shared" si="678"/>
        <v/>
      </c>
      <c r="J6180" s="471">
        <f>'Potential Projects'!D6181</f>
        <v>11.515144627234601</v>
      </c>
      <c r="K6180" s="471">
        <f>'Potential Projects'!E6181</f>
        <v>74.7261035798753</v>
      </c>
      <c r="L6180" s="476">
        <f t="shared" si="679"/>
        <v>808.75875179289017</v>
      </c>
      <c r="M6180" s="471">
        <f t="shared" si="682"/>
        <v>1292.0223607105002</v>
      </c>
      <c r="N6180" s="467">
        <f t="shared" si="680"/>
        <v>0</v>
      </c>
      <c r="O6180" s="475" t="str">
        <f t="shared" si="681"/>
        <v/>
      </c>
    </row>
    <row r="6181" spans="1:15" hidden="1">
      <c r="A6181" s="475">
        <f t="shared" si="676"/>
        <v>43709</v>
      </c>
      <c r="B6181" s="475">
        <v>43723</v>
      </c>
      <c r="C6181" s="467">
        <v>12</v>
      </c>
      <c r="D6181" s="467">
        <v>945</v>
      </c>
      <c r="E6181" s="467">
        <v>29</v>
      </c>
      <c r="F6181" s="467">
        <v>16</v>
      </c>
      <c r="G6181" s="467">
        <f t="array" ref="G6181">MAX(IF($A$2:$A$8761=A6181,$D$2:$D$8761))</f>
        <v>1385</v>
      </c>
      <c r="H6181" s="467">
        <f t="shared" si="677"/>
        <v>0</v>
      </c>
      <c r="I6181" s="475" t="str">
        <f t="shared" si="678"/>
        <v/>
      </c>
      <c r="J6181" s="471">
        <f>'Potential Projects'!D6182</f>
        <v>3.8743035316858947</v>
      </c>
      <c r="K6181" s="471">
        <f>'Potential Projects'!E6182</f>
        <v>99.633761771662009</v>
      </c>
      <c r="L6181" s="476">
        <f t="shared" si="679"/>
        <v>796.49193469665215</v>
      </c>
      <c r="M6181" s="471">
        <f t="shared" si="682"/>
        <v>1292.0223607105002</v>
      </c>
      <c r="N6181" s="467">
        <f t="shared" si="680"/>
        <v>0</v>
      </c>
      <c r="O6181" s="475" t="str">
        <f t="shared" si="681"/>
        <v/>
      </c>
    </row>
    <row r="6182" spans="1:15" hidden="1">
      <c r="A6182" s="475">
        <f t="shared" si="676"/>
        <v>43709</v>
      </c>
      <c r="B6182" s="475">
        <v>43723</v>
      </c>
      <c r="C6182" s="467">
        <v>13</v>
      </c>
      <c r="D6182" s="467">
        <v>975</v>
      </c>
      <c r="E6182" s="467">
        <v>44</v>
      </c>
      <c r="F6182" s="467">
        <v>16</v>
      </c>
      <c r="G6182" s="467">
        <f t="array" ref="G6182">MAX(IF($A$2:$A$8761=A6182,$D$2:$D$8761))</f>
        <v>1385</v>
      </c>
      <c r="H6182" s="467">
        <f t="shared" si="677"/>
        <v>0</v>
      </c>
      <c r="I6182" s="475" t="str">
        <f t="shared" si="678"/>
        <v/>
      </c>
      <c r="J6182" s="471">
        <f>'Potential Projects'!D6183</f>
        <v>3.8111922503438791</v>
      </c>
      <c r="K6182" s="471">
        <f>'Potential Projects'!E6183</f>
        <v>99.834018060632133</v>
      </c>
      <c r="L6182" s="476">
        <f t="shared" si="679"/>
        <v>811.35478968902396</v>
      </c>
      <c r="M6182" s="471">
        <f t="shared" si="682"/>
        <v>1292.0223607105002</v>
      </c>
      <c r="N6182" s="467">
        <f t="shared" si="680"/>
        <v>0</v>
      </c>
      <c r="O6182" s="475" t="str">
        <f t="shared" si="681"/>
        <v/>
      </c>
    </row>
    <row r="6183" spans="1:15" hidden="1">
      <c r="A6183" s="475">
        <f t="shared" si="676"/>
        <v>43709</v>
      </c>
      <c r="B6183" s="475">
        <v>43723</v>
      </c>
      <c r="C6183" s="467">
        <v>14</v>
      </c>
      <c r="D6183" s="467">
        <v>987</v>
      </c>
      <c r="E6183" s="467">
        <v>54</v>
      </c>
      <c r="F6183" s="467">
        <v>15</v>
      </c>
      <c r="G6183" s="467">
        <f t="array" ref="G6183">MAX(IF($A$2:$A$8761=A6183,$D$2:$D$8761))</f>
        <v>1385</v>
      </c>
      <c r="H6183" s="467">
        <f t="shared" si="677"/>
        <v>0</v>
      </c>
      <c r="I6183" s="475" t="str">
        <f t="shared" si="678"/>
        <v/>
      </c>
      <c r="J6183" s="471">
        <f>'Potential Projects'!D6184</f>
        <v>1.3935263373506497</v>
      </c>
      <c r="K6183" s="471">
        <f>'Potential Projects'!E6184</f>
        <v>96.747255106428725</v>
      </c>
      <c r="L6183" s="476">
        <f t="shared" si="679"/>
        <v>819.85921855622064</v>
      </c>
      <c r="M6183" s="471">
        <f t="shared" si="682"/>
        <v>1292.0223607105002</v>
      </c>
      <c r="N6183" s="467">
        <f t="shared" si="680"/>
        <v>0</v>
      </c>
      <c r="O6183" s="475" t="str">
        <f t="shared" si="681"/>
        <v/>
      </c>
    </row>
    <row r="6184" spans="1:15" hidden="1">
      <c r="A6184" s="475">
        <f t="shared" si="676"/>
        <v>43709</v>
      </c>
      <c r="B6184" s="475">
        <v>43723</v>
      </c>
      <c r="C6184" s="467">
        <v>15</v>
      </c>
      <c r="D6184" s="467">
        <v>988</v>
      </c>
      <c r="E6184" s="467">
        <v>64</v>
      </c>
      <c r="F6184" s="467">
        <v>14</v>
      </c>
      <c r="G6184" s="467">
        <f t="array" ref="G6184">MAX(IF($A$2:$A$8761=A6184,$D$2:$D$8761))</f>
        <v>1385</v>
      </c>
      <c r="H6184" s="467">
        <f t="shared" si="677"/>
        <v>0</v>
      </c>
      <c r="I6184" s="475" t="str">
        <f t="shared" si="678"/>
        <v/>
      </c>
      <c r="J6184" s="471">
        <f>'Potential Projects'!D6185</f>
        <v>0.87428351315309838</v>
      </c>
      <c r="K6184" s="471">
        <f>'Potential Projects'!E6185</f>
        <v>92.328318479896794</v>
      </c>
      <c r="L6184" s="476">
        <f t="shared" si="679"/>
        <v>816.79739800695017</v>
      </c>
      <c r="M6184" s="471">
        <f t="shared" si="682"/>
        <v>1292.0223607105002</v>
      </c>
      <c r="N6184" s="467">
        <f t="shared" si="680"/>
        <v>0</v>
      </c>
      <c r="O6184" s="475" t="str">
        <f t="shared" si="681"/>
        <v/>
      </c>
    </row>
    <row r="6185" spans="1:15" hidden="1">
      <c r="A6185" s="475">
        <f t="shared" si="676"/>
        <v>43709</v>
      </c>
      <c r="B6185" s="475">
        <v>43723</v>
      </c>
      <c r="C6185" s="467">
        <v>16</v>
      </c>
      <c r="D6185" s="467">
        <v>983</v>
      </c>
      <c r="E6185" s="467">
        <v>43</v>
      </c>
      <c r="F6185" s="467">
        <v>10</v>
      </c>
      <c r="G6185" s="467">
        <f t="array" ref="G6185">MAX(IF($A$2:$A$8761=A6185,$D$2:$D$8761))</f>
        <v>1385</v>
      </c>
      <c r="H6185" s="467">
        <f t="shared" si="677"/>
        <v>0</v>
      </c>
      <c r="I6185" s="475" t="str">
        <f t="shared" si="678"/>
        <v/>
      </c>
      <c r="J6185" s="471">
        <f>'Potential Projects'!D6186</f>
        <v>0.44465846696300143</v>
      </c>
      <c r="K6185" s="471">
        <f>'Potential Projects'!E6186</f>
        <v>77.468676037411313</v>
      </c>
      <c r="L6185" s="476">
        <f t="shared" si="679"/>
        <v>852.08666549562565</v>
      </c>
      <c r="M6185" s="471">
        <f t="shared" si="682"/>
        <v>1292.0223607105002</v>
      </c>
      <c r="N6185" s="467">
        <f t="shared" si="680"/>
        <v>0</v>
      </c>
      <c r="O6185" s="475" t="str">
        <f t="shared" si="681"/>
        <v/>
      </c>
    </row>
    <row r="6186" spans="1:15" hidden="1">
      <c r="A6186" s="475">
        <f t="shared" si="676"/>
        <v>43709</v>
      </c>
      <c r="B6186" s="475">
        <v>43723</v>
      </c>
      <c r="C6186" s="467">
        <v>17</v>
      </c>
      <c r="D6186" s="467">
        <v>1027</v>
      </c>
      <c r="E6186" s="467">
        <v>31</v>
      </c>
      <c r="F6186" s="467">
        <v>8</v>
      </c>
      <c r="G6186" s="467">
        <f t="array" ref="G6186">MAX(IF($A$2:$A$8761=A6186,$D$2:$D$8761))</f>
        <v>1385</v>
      </c>
      <c r="H6186" s="467">
        <f t="shared" si="677"/>
        <v>0</v>
      </c>
      <c r="I6186" s="475" t="str">
        <f t="shared" si="678"/>
        <v/>
      </c>
      <c r="J6186" s="471">
        <f>'Potential Projects'!D6187</f>
        <v>0.42530835303141212</v>
      </c>
      <c r="K6186" s="471">
        <f>'Potential Projects'!E6187</f>
        <v>44.255857611266393</v>
      </c>
      <c r="L6186" s="476">
        <f t="shared" si="679"/>
        <v>943.31883403570225</v>
      </c>
      <c r="M6186" s="471">
        <f t="shared" si="682"/>
        <v>1292.0223607105002</v>
      </c>
      <c r="N6186" s="467">
        <f t="shared" si="680"/>
        <v>0</v>
      </c>
      <c r="O6186" s="475" t="str">
        <f t="shared" si="681"/>
        <v/>
      </c>
    </row>
    <row r="6187" spans="1:15" hidden="1">
      <c r="A6187" s="475">
        <f t="shared" si="676"/>
        <v>43709</v>
      </c>
      <c r="B6187" s="475">
        <v>43723</v>
      </c>
      <c r="C6187" s="467">
        <v>18</v>
      </c>
      <c r="D6187" s="467">
        <v>1027</v>
      </c>
      <c r="E6187" s="467">
        <v>66</v>
      </c>
      <c r="F6187" s="467">
        <v>5</v>
      </c>
      <c r="G6187" s="467">
        <f t="array" ref="G6187">MAX(IF($A$2:$A$8761=A6187,$D$2:$D$8761))</f>
        <v>1385</v>
      </c>
      <c r="H6187" s="467">
        <f t="shared" si="677"/>
        <v>0</v>
      </c>
      <c r="I6187" s="475" t="str">
        <f t="shared" si="678"/>
        <v/>
      </c>
      <c r="J6187" s="471">
        <f>'Potential Projects'!D6188</f>
        <v>0.18359526851287072</v>
      </c>
      <c r="K6187" s="471">
        <f>'Potential Projects'!E6188</f>
        <v>21.541631584605462</v>
      </c>
      <c r="L6187" s="476">
        <f t="shared" si="679"/>
        <v>934.27477314688167</v>
      </c>
      <c r="M6187" s="471">
        <f t="shared" si="682"/>
        <v>1292.0223607105002</v>
      </c>
      <c r="N6187" s="467">
        <f t="shared" si="680"/>
        <v>0</v>
      </c>
      <c r="O6187" s="475" t="str">
        <f t="shared" si="681"/>
        <v/>
      </c>
    </row>
    <row r="6188" spans="1:15" hidden="1">
      <c r="A6188" s="475">
        <f t="shared" si="676"/>
        <v>43709</v>
      </c>
      <c r="B6188" s="475">
        <v>43723</v>
      </c>
      <c r="C6188" s="467">
        <v>19</v>
      </c>
      <c r="D6188" s="467">
        <v>1034</v>
      </c>
      <c r="E6188" s="467">
        <v>67</v>
      </c>
      <c r="F6188" s="467">
        <v>1</v>
      </c>
      <c r="G6188" s="467">
        <f t="array" ref="G6188">MAX(IF($A$2:$A$8761=A6188,$D$2:$D$8761))</f>
        <v>1385</v>
      </c>
      <c r="H6188" s="467">
        <f t="shared" si="677"/>
        <v>0</v>
      </c>
      <c r="I6188" s="475" t="str">
        <f t="shared" si="678"/>
        <v/>
      </c>
      <c r="J6188" s="471">
        <f>'Potential Projects'!D6189</f>
        <v>0.81852526195961595</v>
      </c>
      <c r="K6188" s="471">
        <f>'Potential Projects'!E6189</f>
        <v>20.979975274134588</v>
      </c>
      <c r="L6188" s="476">
        <f t="shared" si="679"/>
        <v>944.20149946390575</v>
      </c>
      <c r="M6188" s="471">
        <f t="shared" si="682"/>
        <v>1292.0223607105002</v>
      </c>
      <c r="N6188" s="467">
        <f t="shared" si="680"/>
        <v>0</v>
      </c>
      <c r="O6188" s="475" t="str">
        <f t="shared" si="681"/>
        <v/>
      </c>
    </row>
    <row r="6189" spans="1:15" hidden="1">
      <c r="A6189" s="475">
        <f t="shared" si="676"/>
        <v>43709</v>
      </c>
      <c r="B6189" s="475">
        <v>43723</v>
      </c>
      <c r="C6189" s="467">
        <v>20</v>
      </c>
      <c r="D6189" s="467">
        <v>1047</v>
      </c>
      <c r="E6189" s="467">
        <v>60</v>
      </c>
      <c r="F6189" s="467">
        <v>0</v>
      </c>
      <c r="G6189" s="467">
        <f t="array" ref="G6189">MAX(IF($A$2:$A$8761=A6189,$D$2:$D$8761))</f>
        <v>1385</v>
      </c>
      <c r="H6189" s="467">
        <f t="shared" si="677"/>
        <v>0</v>
      </c>
      <c r="I6189" s="475" t="str">
        <f t="shared" si="678"/>
        <v/>
      </c>
      <c r="J6189" s="471">
        <f>'Potential Projects'!D6190</f>
        <v>6.5257492427406101</v>
      </c>
      <c r="K6189" s="471">
        <f>'Potential Projects'!E6190</f>
        <v>7.6558917974629113</v>
      </c>
      <c r="L6189" s="476">
        <f t="shared" si="679"/>
        <v>972.81835895979646</v>
      </c>
      <c r="M6189" s="471">
        <f t="shared" si="682"/>
        <v>1292.0223607105002</v>
      </c>
      <c r="N6189" s="467">
        <f t="shared" si="680"/>
        <v>0</v>
      </c>
      <c r="O6189" s="475" t="str">
        <f t="shared" si="681"/>
        <v/>
      </c>
    </row>
    <row r="6190" spans="1:15" hidden="1">
      <c r="A6190" s="475">
        <f t="shared" si="676"/>
        <v>43709</v>
      </c>
      <c r="B6190" s="475">
        <v>43723</v>
      </c>
      <c r="C6190" s="467">
        <v>21</v>
      </c>
      <c r="D6190" s="467">
        <v>987</v>
      </c>
      <c r="E6190" s="467">
        <v>29</v>
      </c>
      <c r="F6190" s="467">
        <v>0</v>
      </c>
      <c r="G6190" s="467">
        <f t="array" ref="G6190">MAX(IF($A$2:$A$8761=A6190,$D$2:$D$8761))</f>
        <v>1385</v>
      </c>
      <c r="H6190" s="467">
        <f t="shared" si="677"/>
        <v>0</v>
      </c>
      <c r="I6190" s="475" t="str">
        <f t="shared" si="678"/>
        <v/>
      </c>
      <c r="J6190" s="471">
        <f>'Potential Projects'!D6191</f>
        <v>5.7871015216001629</v>
      </c>
      <c r="K6190" s="471">
        <f>'Potential Projects'!E6191</f>
        <v>0.92931434100193511</v>
      </c>
      <c r="L6190" s="476">
        <f t="shared" si="679"/>
        <v>951.28358413739795</v>
      </c>
      <c r="M6190" s="471">
        <f t="shared" si="682"/>
        <v>1292.0223607105002</v>
      </c>
      <c r="N6190" s="467">
        <f t="shared" si="680"/>
        <v>0</v>
      </c>
      <c r="O6190" s="475" t="str">
        <f t="shared" si="681"/>
        <v/>
      </c>
    </row>
    <row r="6191" spans="1:15" hidden="1">
      <c r="A6191" s="475">
        <f t="shared" si="676"/>
        <v>43709</v>
      </c>
      <c r="B6191" s="475">
        <v>43723</v>
      </c>
      <c r="C6191" s="467">
        <v>22</v>
      </c>
      <c r="D6191" s="467">
        <v>924</v>
      </c>
      <c r="E6191" s="467">
        <v>10</v>
      </c>
      <c r="F6191" s="467">
        <v>0</v>
      </c>
      <c r="G6191" s="467">
        <f t="array" ref="G6191">MAX(IF($A$2:$A$8761=A6191,$D$2:$D$8761))</f>
        <v>1385</v>
      </c>
      <c r="H6191" s="467">
        <f t="shared" si="677"/>
        <v>0</v>
      </c>
      <c r="I6191" s="475" t="str">
        <f t="shared" si="678"/>
        <v/>
      </c>
      <c r="J6191" s="471">
        <f>'Potential Projects'!D6192</f>
        <v>7.6839260627563064</v>
      </c>
      <c r="K6191" s="471">
        <f>'Potential Projects'!E6192</f>
        <v>0.18539351752311328</v>
      </c>
      <c r="L6191" s="476">
        <f t="shared" si="679"/>
        <v>906.13068041972053</v>
      </c>
      <c r="M6191" s="471">
        <f t="shared" si="682"/>
        <v>1292.0223607105002</v>
      </c>
      <c r="N6191" s="467">
        <f t="shared" si="680"/>
        <v>0</v>
      </c>
      <c r="O6191" s="475" t="str">
        <f t="shared" si="681"/>
        <v/>
      </c>
    </row>
    <row r="6192" spans="1:15" hidden="1">
      <c r="A6192" s="475">
        <f t="shared" si="676"/>
        <v>43709</v>
      </c>
      <c r="B6192" s="475">
        <v>43723</v>
      </c>
      <c r="C6192" s="467">
        <v>23</v>
      </c>
      <c r="D6192" s="467">
        <v>850</v>
      </c>
      <c r="E6192" s="467">
        <v>1</v>
      </c>
      <c r="F6192" s="467">
        <v>0</v>
      </c>
      <c r="G6192" s="467">
        <f t="array" ref="G6192">MAX(IF($A$2:$A$8761=A6192,$D$2:$D$8761))</f>
        <v>1385</v>
      </c>
      <c r="H6192" s="467">
        <f t="shared" si="677"/>
        <v>0</v>
      </c>
      <c r="I6192" s="475" t="str">
        <f t="shared" si="678"/>
        <v/>
      </c>
      <c r="J6192" s="471">
        <f>'Potential Projects'!D6193</f>
        <v>5.7610899170434902</v>
      </c>
      <c r="K6192" s="471">
        <f>'Potential Projects'!E6193</f>
        <v>1.5512039883895938</v>
      </c>
      <c r="L6192" s="476">
        <f t="shared" si="679"/>
        <v>841.68770609456692</v>
      </c>
      <c r="M6192" s="471">
        <f t="shared" si="682"/>
        <v>1292.0223607105002</v>
      </c>
      <c r="N6192" s="467">
        <f t="shared" si="680"/>
        <v>0</v>
      </c>
      <c r="O6192" s="475" t="str">
        <f t="shared" si="681"/>
        <v/>
      </c>
    </row>
    <row r="6193" spans="1:15" hidden="1">
      <c r="A6193" s="475">
        <f t="shared" si="676"/>
        <v>43709</v>
      </c>
      <c r="B6193" s="475">
        <v>43723</v>
      </c>
      <c r="C6193" s="467">
        <v>24</v>
      </c>
      <c r="D6193" s="467">
        <v>772</v>
      </c>
      <c r="E6193" s="467">
        <v>7</v>
      </c>
      <c r="F6193" s="467">
        <v>0</v>
      </c>
      <c r="G6193" s="467">
        <f t="array" ref="G6193">MAX(IF($A$2:$A$8761=A6193,$D$2:$D$8761))</f>
        <v>1385</v>
      </c>
      <c r="H6193" s="467">
        <f t="shared" si="677"/>
        <v>0</v>
      </c>
      <c r="I6193" s="475" t="str">
        <f t="shared" si="678"/>
        <v/>
      </c>
      <c r="J6193" s="471">
        <f>'Potential Projects'!D6194</f>
        <v>9.4077374574769141</v>
      </c>
      <c r="K6193" s="471">
        <f>'Potential Projects'!E6194</f>
        <v>2.1910854117394112</v>
      </c>
      <c r="L6193" s="476">
        <f t="shared" si="679"/>
        <v>753.40117713078359</v>
      </c>
      <c r="M6193" s="471">
        <f t="shared" si="682"/>
        <v>1292.0223607105002</v>
      </c>
      <c r="N6193" s="467">
        <f t="shared" si="680"/>
        <v>0</v>
      </c>
      <c r="O6193" s="475" t="str">
        <f t="shared" si="681"/>
        <v/>
      </c>
    </row>
    <row r="6194" spans="1:15" hidden="1">
      <c r="A6194" s="475">
        <f t="shared" si="676"/>
        <v>43709</v>
      </c>
      <c r="B6194" s="475">
        <v>43724</v>
      </c>
      <c r="C6194" s="467">
        <v>1</v>
      </c>
      <c r="D6194" s="467">
        <v>752</v>
      </c>
      <c r="E6194" s="467">
        <v>27</v>
      </c>
      <c r="F6194" s="467">
        <v>0</v>
      </c>
      <c r="G6194" s="467">
        <f t="array" ref="G6194">MAX(IF($A$2:$A$8761=A6194,$D$2:$D$8761))</f>
        <v>1385</v>
      </c>
      <c r="H6194" s="467">
        <f t="shared" si="677"/>
        <v>0</v>
      </c>
      <c r="I6194" s="475" t="str">
        <f t="shared" si="678"/>
        <v/>
      </c>
      <c r="J6194" s="471">
        <f>'Potential Projects'!D6195</f>
        <v>10.793289942407911</v>
      </c>
      <c r="K6194" s="471">
        <f>'Potential Projects'!E6195</f>
        <v>12.090473446570632</v>
      </c>
      <c r="L6194" s="476">
        <f t="shared" si="679"/>
        <v>702.11623661102146</v>
      </c>
      <c r="M6194" s="471">
        <f t="shared" si="682"/>
        <v>1292.0223607105002</v>
      </c>
      <c r="N6194" s="467">
        <f t="shared" si="680"/>
        <v>0</v>
      </c>
      <c r="O6194" s="475" t="str">
        <f t="shared" si="681"/>
        <v/>
      </c>
    </row>
    <row r="6195" spans="1:15" hidden="1">
      <c r="A6195" s="475">
        <f t="shared" si="676"/>
        <v>43709</v>
      </c>
      <c r="B6195" s="475">
        <v>43724</v>
      </c>
      <c r="C6195" s="467">
        <v>2</v>
      </c>
      <c r="D6195" s="467">
        <v>693</v>
      </c>
      <c r="E6195" s="467">
        <v>23</v>
      </c>
      <c r="F6195" s="467">
        <v>0</v>
      </c>
      <c r="G6195" s="467">
        <f t="array" ref="G6195">MAX(IF($A$2:$A$8761=A6195,$D$2:$D$8761))</f>
        <v>1385</v>
      </c>
      <c r="H6195" s="467">
        <f t="shared" si="677"/>
        <v>0</v>
      </c>
      <c r="I6195" s="475" t="str">
        <f t="shared" si="678"/>
        <v/>
      </c>
      <c r="J6195" s="471">
        <f>'Potential Projects'!D6196</f>
        <v>8.936381509455428</v>
      </c>
      <c r="K6195" s="471">
        <f>'Potential Projects'!E6196</f>
        <v>30.684582777897226</v>
      </c>
      <c r="L6195" s="476">
        <f t="shared" si="679"/>
        <v>630.37903571264735</v>
      </c>
      <c r="M6195" s="471">
        <f t="shared" si="682"/>
        <v>1292.0223607105002</v>
      </c>
      <c r="N6195" s="467">
        <f t="shared" si="680"/>
        <v>0</v>
      </c>
      <c r="O6195" s="475" t="str">
        <f t="shared" si="681"/>
        <v/>
      </c>
    </row>
    <row r="6196" spans="1:15" hidden="1">
      <c r="A6196" s="475">
        <f t="shared" si="676"/>
        <v>43709</v>
      </c>
      <c r="B6196" s="475">
        <v>43724</v>
      </c>
      <c r="C6196" s="467">
        <v>3</v>
      </c>
      <c r="D6196" s="467">
        <v>683</v>
      </c>
      <c r="E6196" s="467">
        <v>21</v>
      </c>
      <c r="F6196" s="467">
        <v>0</v>
      </c>
      <c r="G6196" s="467">
        <f t="array" ref="G6196">MAX(IF($A$2:$A$8761=A6196,$D$2:$D$8761))</f>
        <v>1385</v>
      </c>
      <c r="H6196" s="467">
        <f t="shared" si="677"/>
        <v>0</v>
      </c>
      <c r="I6196" s="475" t="str">
        <f t="shared" si="678"/>
        <v/>
      </c>
      <c r="J6196" s="471">
        <f>'Potential Projects'!D6197</f>
        <v>1.4860399150614383</v>
      </c>
      <c r="K6196" s="471">
        <f>'Potential Projects'!E6197</f>
        <v>34.58723365942808</v>
      </c>
      <c r="L6196" s="476">
        <f t="shared" si="679"/>
        <v>625.92672642551054</v>
      </c>
      <c r="M6196" s="471">
        <f t="shared" si="682"/>
        <v>1292.0223607105002</v>
      </c>
      <c r="N6196" s="467">
        <f t="shared" si="680"/>
        <v>0</v>
      </c>
      <c r="O6196" s="475" t="str">
        <f t="shared" si="681"/>
        <v/>
      </c>
    </row>
    <row r="6197" spans="1:15" hidden="1">
      <c r="A6197" s="475">
        <f t="shared" si="676"/>
        <v>43709</v>
      </c>
      <c r="B6197" s="475">
        <v>43724</v>
      </c>
      <c r="C6197" s="467">
        <v>4</v>
      </c>
      <c r="D6197" s="467">
        <v>678</v>
      </c>
      <c r="E6197" s="467">
        <v>18</v>
      </c>
      <c r="F6197" s="467">
        <v>0</v>
      </c>
      <c r="G6197" s="467">
        <f t="array" ref="G6197">MAX(IF($A$2:$A$8761=A6197,$D$2:$D$8761))</f>
        <v>1385</v>
      </c>
      <c r="H6197" s="467">
        <f t="shared" si="677"/>
        <v>0</v>
      </c>
      <c r="I6197" s="475" t="str">
        <f t="shared" si="678"/>
        <v/>
      </c>
      <c r="J6197" s="471">
        <f>'Potential Projects'!D6198</f>
        <v>1.4189373048910736</v>
      </c>
      <c r="K6197" s="471">
        <f>'Potential Projects'!E6198</f>
        <v>26.671634487207051</v>
      </c>
      <c r="L6197" s="476">
        <f t="shared" si="679"/>
        <v>631.9094282079019</v>
      </c>
      <c r="M6197" s="471">
        <f t="shared" si="682"/>
        <v>1292.0223607105002</v>
      </c>
      <c r="N6197" s="467">
        <f t="shared" si="680"/>
        <v>0</v>
      </c>
      <c r="O6197" s="475" t="str">
        <f t="shared" si="681"/>
        <v/>
      </c>
    </row>
    <row r="6198" spans="1:15" hidden="1">
      <c r="A6198" s="475">
        <f t="shared" si="676"/>
        <v>43709</v>
      </c>
      <c r="B6198" s="475">
        <v>43724</v>
      </c>
      <c r="C6198" s="467">
        <v>5</v>
      </c>
      <c r="D6198" s="467">
        <v>729</v>
      </c>
      <c r="E6198" s="467">
        <v>10</v>
      </c>
      <c r="F6198" s="467">
        <v>0</v>
      </c>
      <c r="G6198" s="467">
        <f t="array" ref="G6198">MAX(IF($A$2:$A$8761=A6198,$D$2:$D$8761))</f>
        <v>1385</v>
      </c>
      <c r="H6198" s="467">
        <f t="shared" si="677"/>
        <v>0</v>
      </c>
      <c r="I6198" s="475" t="str">
        <f t="shared" si="678"/>
        <v/>
      </c>
      <c r="J6198" s="471">
        <f>'Potential Projects'!D6199</f>
        <v>6.0842160756141768</v>
      </c>
      <c r="K6198" s="471">
        <f>'Potential Projects'!E6199</f>
        <v>61.729001075037623</v>
      </c>
      <c r="L6198" s="476">
        <f t="shared" si="679"/>
        <v>651.18678284934811</v>
      </c>
      <c r="M6198" s="471">
        <f t="shared" si="682"/>
        <v>1292.0223607105002</v>
      </c>
      <c r="N6198" s="467">
        <f t="shared" si="680"/>
        <v>0</v>
      </c>
      <c r="O6198" s="475" t="str">
        <f t="shared" si="681"/>
        <v/>
      </c>
    </row>
    <row r="6199" spans="1:15" hidden="1">
      <c r="A6199" s="475">
        <f t="shared" si="676"/>
        <v>43709</v>
      </c>
      <c r="B6199" s="475">
        <v>43724</v>
      </c>
      <c r="C6199" s="467">
        <v>6</v>
      </c>
      <c r="D6199" s="467">
        <v>819</v>
      </c>
      <c r="E6199" s="467">
        <v>3</v>
      </c>
      <c r="F6199" s="467">
        <v>0</v>
      </c>
      <c r="G6199" s="467">
        <f t="array" ref="G6199">MAX(IF($A$2:$A$8761=A6199,$D$2:$D$8761))</f>
        <v>1385</v>
      </c>
      <c r="H6199" s="467">
        <f t="shared" si="677"/>
        <v>0</v>
      </c>
      <c r="I6199" s="475" t="str">
        <f t="shared" si="678"/>
        <v/>
      </c>
      <c r="J6199" s="471">
        <f>'Potential Projects'!D6200</f>
        <v>15.309461546955902</v>
      </c>
      <c r="K6199" s="471">
        <f>'Potential Projects'!E6200</f>
        <v>80.803412599440975</v>
      </c>
      <c r="L6199" s="476">
        <f t="shared" si="679"/>
        <v>719.88712585360315</v>
      </c>
      <c r="M6199" s="471">
        <f t="shared" si="682"/>
        <v>1292.0223607105002</v>
      </c>
      <c r="N6199" s="467">
        <f t="shared" si="680"/>
        <v>0</v>
      </c>
      <c r="O6199" s="475" t="str">
        <f t="shared" si="681"/>
        <v/>
      </c>
    </row>
    <row r="6200" spans="1:15" hidden="1">
      <c r="A6200" s="475">
        <f t="shared" si="676"/>
        <v>43709</v>
      </c>
      <c r="B6200" s="475">
        <v>43724</v>
      </c>
      <c r="C6200" s="467">
        <v>7</v>
      </c>
      <c r="D6200" s="467">
        <v>910</v>
      </c>
      <c r="E6200" s="467">
        <v>0</v>
      </c>
      <c r="F6200" s="467">
        <v>0</v>
      </c>
      <c r="G6200" s="467">
        <f t="array" ref="G6200">MAX(IF($A$2:$A$8761=A6200,$D$2:$D$8761))</f>
        <v>1385</v>
      </c>
      <c r="H6200" s="467">
        <f t="shared" si="677"/>
        <v>0</v>
      </c>
      <c r="I6200" s="475" t="str">
        <f t="shared" si="678"/>
        <v/>
      </c>
      <c r="J6200" s="471">
        <f>'Potential Projects'!D6201</f>
        <v>19.663940304356132</v>
      </c>
      <c r="K6200" s="471">
        <f>'Potential Projects'!E6201</f>
        <v>66.69551349172221</v>
      </c>
      <c r="L6200" s="476">
        <f t="shared" si="679"/>
        <v>823.64054620392164</v>
      </c>
      <c r="M6200" s="471">
        <f t="shared" si="682"/>
        <v>1292.0223607105002</v>
      </c>
      <c r="N6200" s="467">
        <f t="shared" si="680"/>
        <v>0</v>
      </c>
      <c r="O6200" s="475" t="str">
        <f t="shared" si="681"/>
        <v/>
      </c>
    </row>
    <row r="6201" spans="1:15" hidden="1">
      <c r="A6201" s="475">
        <f t="shared" si="676"/>
        <v>43709</v>
      </c>
      <c r="B6201" s="475">
        <v>43724</v>
      </c>
      <c r="C6201" s="467">
        <v>8</v>
      </c>
      <c r="D6201" s="467">
        <v>983</v>
      </c>
      <c r="E6201" s="467">
        <v>0</v>
      </c>
      <c r="F6201" s="467">
        <v>0</v>
      </c>
      <c r="G6201" s="467">
        <f t="array" ref="G6201">MAX(IF($A$2:$A$8761=A6201,$D$2:$D$8761))</f>
        <v>1385</v>
      </c>
      <c r="H6201" s="467">
        <f t="shared" si="677"/>
        <v>0</v>
      </c>
      <c r="I6201" s="475" t="str">
        <f t="shared" si="678"/>
        <v/>
      </c>
      <c r="J6201" s="471">
        <f>'Potential Projects'!D6202</f>
        <v>17.420115730455883</v>
      </c>
      <c r="K6201" s="471">
        <f>'Potential Projects'!E6202</f>
        <v>76.93283401419049</v>
      </c>
      <c r="L6201" s="476">
        <f t="shared" si="679"/>
        <v>888.64705025535363</v>
      </c>
      <c r="M6201" s="471">
        <f t="shared" si="682"/>
        <v>1292.0223607105002</v>
      </c>
      <c r="N6201" s="467">
        <f t="shared" si="680"/>
        <v>0</v>
      </c>
      <c r="O6201" s="475" t="str">
        <f t="shared" si="681"/>
        <v/>
      </c>
    </row>
    <row r="6202" spans="1:15" hidden="1">
      <c r="A6202" s="475">
        <f t="shared" si="676"/>
        <v>43709</v>
      </c>
      <c r="B6202" s="475">
        <v>43724</v>
      </c>
      <c r="C6202" s="467">
        <v>9</v>
      </c>
      <c r="D6202" s="467">
        <v>988</v>
      </c>
      <c r="E6202" s="467">
        <v>0</v>
      </c>
      <c r="F6202" s="467">
        <v>0</v>
      </c>
      <c r="G6202" s="467">
        <f t="array" ref="G6202">MAX(IF($A$2:$A$8761=A6202,$D$2:$D$8761))</f>
        <v>1385</v>
      </c>
      <c r="H6202" s="467">
        <f t="shared" si="677"/>
        <v>0</v>
      </c>
      <c r="I6202" s="475" t="str">
        <f t="shared" si="678"/>
        <v/>
      </c>
      <c r="J6202" s="471">
        <f>'Potential Projects'!D6203</f>
        <v>7.8280143172267858</v>
      </c>
      <c r="K6202" s="471">
        <f>'Potential Projects'!E6203</f>
        <v>90.399287196301884</v>
      </c>
      <c r="L6202" s="476">
        <f t="shared" si="679"/>
        <v>889.77269848647131</v>
      </c>
      <c r="M6202" s="471">
        <f t="shared" si="682"/>
        <v>1292.0223607105002</v>
      </c>
      <c r="N6202" s="467">
        <f t="shared" si="680"/>
        <v>0</v>
      </c>
      <c r="O6202" s="475" t="str">
        <f t="shared" si="681"/>
        <v/>
      </c>
    </row>
    <row r="6203" spans="1:15" hidden="1">
      <c r="A6203" s="475">
        <f t="shared" si="676"/>
        <v>43709</v>
      </c>
      <c r="B6203" s="475">
        <v>43724</v>
      </c>
      <c r="C6203" s="467">
        <v>10</v>
      </c>
      <c r="D6203" s="467">
        <v>1016</v>
      </c>
      <c r="E6203" s="467">
        <v>2</v>
      </c>
      <c r="F6203" s="467">
        <v>1</v>
      </c>
      <c r="G6203" s="467">
        <f t="array" ref="G6203">MAX(IF($A$2:$A$8761=A6203,$D$2:$D$8761))</f>
        <v>1385</v>
      </c>
      <c r="H6203" s="467">
        <f t="shared" si="677"/>
        <v>0</v>
      </c>
      <c r="I6203" s="475" t="str">
        <f t="shared" si="678"/>
        <v/>
      </c>
      <c r="J6203" s="471">
        <f>'Potential Projects'!D6204</f>
        <v>15.778581906858053</v>
      </c>
      <c r="K6203" s="471">
        <f>'Potential Projects'!E6204</f>
        <v>92.620098150935306</v>
      </c>
      <c r="L6203" s="476">
        <f t="shared" si="679"/>
        <v>904.6013199422066</v>
      </c>
      <c r="M6203" s="471">
        <f t="shared" si="682"/>
        <v>1292.0223607105002</v>
      </c>
      <c r="N6203" s="467">
        <f t="shared" si="680"/>
        <v>0</v>
      </c>
      <c r="O6203" s="475" t="str">
        <f t="shared" si="681"/>
        <v/>
      </c>
    </row>
    <row r="6204" spans="1:15" hidden="1">
      <c r="A6204" s="475">
        <f t="shared" si="676"/>
        <v>43709</v>
      </c>
      <c r="B6204" s="475">
        <v>43724</v>
      </c>
      <c r="C6204" s="467">
        <v>11</v>
      </c>
      <c r="D6204" s="467">
        <v>1037</v>
      </c>
      <c r="E6204" s="467">
        <v>18</v>
      </c>
      <c r="F6204" s="467">
        <v>2</v>
      </c>
      <c r="G6204" s="467">
        <f t="array" ref="G6204">MAX(IF($A$2:$A$8761=A6204,$D$2:$D$8761))</f>
        <v>1385</v>
      </c>
      <c r="H6204" s="467">
        <f t="shared" si="677"/>
        <v>0</v>
      </c>
      <c r="I6204" s="475" t="str">
        <f t="shared" si="678"/>
        <v/>
      </c>
      <c r="J6204" s="471">
        <f>'Potential Projects'!D6205</f>
        <v>24.938821459388681</v>
      </c>
      <c r="K6204" s="471">
        <f>'Potential Projects'!E6205</f>
        <v>98.691149161470634</v>
      </c>
      <c r="L6204" s="476">
        <f t="shared" si="679"/>
        <v>893.37002937914065</v>
      </c>
      <c r="M6204" s="471">
        <f t="shared" si="682"/>
        <v>1292.0223607105002</v>
      </c>
      <c r="N6204" s="467">
        <f t="shared" si="680"/>
        <v>0</v>
      </c>
      <c r="O6204" s="475" t="str">
        <f t="shared" si="681"/>
        <v/>
      </c>
    </row>
    <row r="6205" spans="1:15" hidden="1">
      <c r="A6205" s="475">
        <f t="shared" si="676"/>
        <v>43709</v>
      </c>
      <c r="B6205" s="475">
        <v>43724</v>
      </c>
      <c r="C6205" s="467">
        <v>12</v>
      </c>
      <c r="D6205" s="467">
        <v>1034</v>
      </c>
      <c r="E6205" s="467">
        <v>12</v>
      </c>
      <c r="F6205" s="467">
        <v>5</v>
      </c>
      <c r="G6205" s="467">
        <f t="array" ref="G6205">MAX(IF($A$2:$A$8761=A6205,$D$2:$D$8761))</f>
        <v>1385</v>
      </c>
      <c r="H6205" s="467">
        <f t="shared" si="677"/>
        <v>0</v>
      </c>
      <c r="I6205" s="475" t="str">
        <f t="shared" si="678"/>
        <v/>
      </c>
      <c r="J6205" s="471">
        <f>'Potential Projects'!D6206</f>
        <v>34.082825250343454</v>
      </c>
      <c r="K6205" s="471">
        <f>'Potential Projects'!E6206</f>
        <v>62.30943141259943</v>
      </c>
      <c r="L6205" s="476">
        <f t="shared" si="679"/>
        <v>920.60774333705706</v>
      </c>
      <c r="M6205" s="471">
        <f t="shared" si="682"/>
        <v>1292.0223607105002</v>
      </c>
      <c r="N6205" s="467">
        <f t="shared" si="680"/>
        <v>0</v>
      </c>
      <c r="O6205" s="475" t="str">
        <f t="shared" si="681"/>
        <v/>
      </c>
    </row>
    <row r="6206" spans="1:15" hidden="1">
      <c r="A6206" s="475">
        <f t="shared" si="676"/>
        <v>43709</v>
      </c>
      <c r="B6206" s="475">
        <v>43724</v>
      </c>
      <c r="C6206" s="467">
        <v>13</v>
      </c>
      <c r="D6206" s="467">
        <v>1018</v>
      </c>
      <c r="E6206" s="467">
        <v>4</v>
      </c>
      <c r="F6206" s="467">
        <v>5</v>
      </c>
      <c r="G6206" s="467">
        <f t="array" ref="G6206">MAX(IF($A$2:$A$8761=A6206,$D$2:$D$8761))</f>
        <v>1385</v>
      </c>
      <c r="H6206" s="467">
        <f t="shared" si="677"/>
        <v>0</v>
      </c>
      <c r="I6206" s="475" t="str">
        <f t="shared" si="678"/>
        <v/>
      </c>
      <c r="J6206" s="471">
        <f>'Potential Projects'!D6207</f>
        <v>40.179880510725873</v>
      </c>
      <c r="K6206" s="471">
        <f>'Potential Projects'!E6207</f>
        <v>22.137706944743069</v>
      </c>
      <c r="L6206" s="476">
        <f t="shared" si="679"/>
        <v>946.68241254453108</v>
      </c>
      <c r="M6206" s="471">
        <f t="shared" si="682"/>
        <v>1292.0223607105002</v>
      </c>
      <c r="N6206" s="467">
        <f t="shared" si="680"/>
        <v>0</v>
      </c>
      <c r="O6206" s="475" t="str">
        <f t="shared" si="681"/>
        <v/>
      </c>
    </row>
    <row r="6207" spans="1:15" hidden="1">
      <c r="A6207" s="475">
        <f t="shared" si="676"/>
        <v>43709</v>
      </c>
      <c r="B6207" s="475">
        <v>43724</v>
      </c>
      <c r="C6207" s="467">
        <v>14</v>
      </c>
      <c r="D6207" s="467">
        <v>1042</v>
      </c>
      <c r="E6207" s="467">
        <v>0</v>
      </c>
      <c r="F6207" s="467">
        <v>7</v>
      </c>
      <c r="G6207" s="467">
        <f t="array" ref="G6207">MAX(IF($A$2:$A$8761=A6207,$D$2:$D$8761))</f>
        <v>1385</v>
      </c>
      <c r="H6207" s="467">
        <f t="shared" si="677"/>
        <v>0</v>
      </c>
      <c r="I6207" s="475" t="str">
        <f t="shared" si="678"/>
        <v/>
      </c>
      <c r="J6207" s="471">
        <f>'Potential Projects'!D6208</f>
        <v>46.088171505377062</v>
      </c>
      <c r="K6207" s="471">
        <f>'Potential Projects'!E6208</f>
        <v>5.3693717480111793</v>
      </c>
      <c r="L6207" s="476">
        <f t="shared" si="679"/>
        <v>983.54245674661172</v>
      </c>
      <c r="M6207" s="471">
        <f t="shared" si="682"/>
        <v>1292.0223607105002</v>
      </c>
      <c r="N6207" s="467">
        <f t="shared" si="680"/>
        <v>0</v>
      </c>
      <c r="O6207" s="475" t="str">
        <f t="shared" si="681"/>
        <v/>
      </c>
    </row>
    <row r="6208" spans="1:15" hidden="1">
      <c r="A6208" s="475">
        <f t="shared" si="676"/>
        <v>43709</v>
      </c>
      <c r="B6208" s="475">
        <v>43724</v>
      </c>
      <c r="C6208" s="467">
        <v>15</v>
      </c>
      <c r="D6208" s="467">
        <v>1015</v>
      </c>
      <c r="E6208" s="467">
        <v>6</v>
      </c>
      <c r="F6208" s="467">
        <v>10</v>
      </c>
      <c r="G6208" s="467">
        <f t="array" ref="G6208">MAX(IF($A$2:$A$8761=A6208,$D$2:$D$8761))</f>
        <v>1385</v>
      </c>
      <c r="H6208" s="467">
        <f t="shared" si="677"/>
        <v>0</v>
      </c>
      <c r="I6208" s="475" t="str">
        <f t="shared" si="678"/>
        <v/>
      </c>
      <c r="J6208" s="471">
        <f>'Potential Projects'!D6209</f>
        <v>64.914871168854603</v>
      </c>
      <c r="K6208" s="471">
        <f>'Potential Projects'!E6209</f>
        <v>11.454503278864761</v>
      </c>
      <c r="L6208" s="476">
        <f t="shared" si="679"/>
        <v>922.63062555228066</v>
      </c>
      <c r="M6208" s="471">
        <f t="shared" si="682"/>
        <v>1292.0223607105002</v>
      </c>
      <c r="N6208" s="467">
        <f t="shared" si="680"/>
        <v>0</v>
      </c>
      <c r="O6208" s="475" t="str">
        <f t="shared" si="681"/>
        <v/>
      </c>
    </row>
    <row r="6209" spans="1:15" hidden="1">
      <c r="A6209" s="475">
        <f t="shared" si="676"/>
        <v>43709</v>
      </c>
      <c r="B6209" s="475">
        <v>43724</v>
      </c>
      <c r="C6209" s="467">
        <v>16</v>
      </c>
      <c r="D6209" s="467">
        <v>996</v>
      </c>
      <c r="E6209" s="467">
        <v>31</v>
      </c>
      <c r="F6209" s="467">
        <v>10</v>
      </c>
      <c r="G6209" s="467">
        <f t="array" ref="G6209">MAX(IF($A$2:$A$8761=A6209,$D$2:$D$8761))</f>
        <v>1385</v>
      </c>
      <c r="H6209" s="467">
        <f t="shared" si="677"/>
        <v>0</v>
      </c>
      <c r="I6209" s="475" t="str">
        <f t="shared" si="678"/>
        <v/>
      </c>
      <c r="J6209" s="471">
        <f>'Potential Projects'!D6210</f>
        <v>52.977176318498451</v>
      </c>
      <c r="K6209" s="471">
        <f>'Potential Projects'!E6210</f>
        <v>31.705420500967534</v>
      </c>
      <c r="L6209" s="476">
        <f t="shared" si="679"/>
        <v>870.31740318053403</v>
      </c>
      <c r="M6209" s="471">
        <f t="shared" si="682"/>
        <v>1292.0223607105002</v>
      </c>
      <c r="N6209" s="467">
        <f t="shared" si="680"/>
        <v>0</v>
      </c>
      <c r="O6209" s="475" t="str">
        <f t="shared" si="681"/>
        <v/>
      </c>
    </row>
    <row r="6210" spans="1:15" hidden="1">
      <c r="A6210" s="475">
        <f t="shared" ref="A6210:A6273" si="683">DATE(YEAR(B6210),MONTH(B6210),1)</f>
        <v>43709</v>
      </c>
      <c r="B6210" s="475">
        <v>43724</v>
      </c>
      <c r="C6210" s="467">
        <v>17</v>
      </c>
      <c r="D6210" s="467">
        <v>972</v>
      </c>
      <c r="E6210" s="467">
        <v>29</v>
      </c>
      <c r="F6210" s="467">
        <v>5</v>
      </c>
      <c r="G6210" s="467">
        <f t="array" ref="G6210">MAX(IF($A$2:$A$8761=A6210,$D$2:$D$8761))</f>
        <v>1385</v>
      </c>
      <c r="H6210" s="467">
        <f t="shared" ref="H6210:H6273" si="684">IF(G6210=D6210,1,0)</f>
        <v>0</v>
      </c>
      <c r="I6210" s="475" t="str">
        <f t="shared" ref="I6210:I6273" si="685">IF(D6210=G6210,B6210,"")</f>
        <v/>
      </c>
      <c r="J6210" s="471">
        <f>'Potential Projects'!D6211</f>
        <v>78.613178065792852</v>
      </c>
      <c r="K6210" s="471">
        <f>'Potential Projects'!E6211</f>
        <v>92.758556600731026</v>
      </c>
      <c r="L6210" s="476">
        <f t="shared" ref="L6210:L6273" si="686">D6210-E6210-F6210-J6210-K6210</f>
        <v>766.62826533347607</v>
      </c>
      <c r="M6210" s="471">
        <f t="shared" si="682"/>
        <v>1292.0223607105002</v>
      </c>
      <c r="N6210" s="467">
        <f t="shared" ref="N6210:N6273" si="687">IF(M6210=L6210,1,0)</f>
        <v>0</v>
      </c>
      <c r="O6210" s="475" t="str">
        <f t="shared" ref="O6210:O6273" si="688">IF(L6210=M6210,B6210,"")</f>
        <v/>
      </c>
    </row>
    <row r="6211" spans="1:15" hidden="1">
      <c r="A6211" s="475">
        <f t="shared" si="683"/>
        <v>43709</v>
      </c>
      <c r="B6211" s="475">
        <v>43724</v>
      </c>
      <c r="C6211" s="467">
        <v>18</v>
      </c>
      <c r="D6211" s="467">
        <v>1006</v>
      </c>
      <c r="E6211" s="467">
        <v>31</v>
      </c>
      <c r="F6211" s="467">
        <v>5</v>
      </c>
      <c r="G6211" s="467">
        <f t="array" ref="G6211">MAX(IF($A$2:$A$8761=A6211,$D$2:$D$8761))</f>
        <v>1385</v>
      </c>
      <c r="H6211" s="467">
        <f t="shared" si="684"/>
        <v>0</v>
      </c>
      <c r="I6211" s="475" t="str">
        <f t="shared" si="685"/>
        <v/>
      </c>
      <c r="J6211" s="471">
        <f>'Potential Projects'!D6212</f>
        <v>56.308838560822679</v>
      </c>
      <c r="K6211" s="471">
        <f>'Potential Projects'!E6212</f>
        <v>99.835582562889698</v>
      </c>
      <c r="L6211" s="476">
        <f t="shared" si="686"/>
        <v>813.85557887628761</v>
      </c>
      <c r="M6211" s="471">
        <f t="shared" si="682"/>
        <v>1292.0223607105002</v>
      </c>
      <c r="N6211" s="467">
        <f t="shared" si="687"/>
        <v>0</v>
      </c>
      <c r="O6211" s="475" t="str">
        <f t="shared" si="688"/>
        <v/>
      </c>
    </row>
    <row r="6212" spans="1:15" hidden="1">
      <c r="A6212" s="475">
        <f t="shared" si="683"/>
        <v>43709</v>
      </c>
      <c r="B6212" s="475">
        <v>43724</v>
      </c>
      <c r="C6212" s="467">
        <v>19</v>
      </c>
      <c r="D6212" s="467">
        <v>1036</v>
      </c>
      <c r="E6212" s="467">
        <v>19</v>
      </c>
      <c r="F6212" s="467">
        <v>1</v>
      </c>
      <c r="G6212" s="467">
        <f t="array" ref="G6212">MAX(IF($A$2:$A$8761=A6212,$D$2:$D$8761))</f>
        <v>1385</v>
      </c>
      <c r="H6212" s="467">
        <f t="shared" si="684"/>
        <v>0</v>
      </c>
      <c r="I6212" s="475" t="str">
        <f t="shared" si="685"/>
        <v/>
      </c>
      <c r="J6212" s="471">
        <f>'Potential Projects'!D6213</f>
        <v>68.554448625834041</v>
      </c>
      <c r="K6212" s="471">
        <f>'Potential Projects'!E6213</f>
        <v>99.276273005805209</v>
      </c>
      <c r="L6212" s="476">
        <f t="shared" si="686"/>
        <v>848.16927836836066</v>
      </c>
      <c r="M6212" s="471">
        <f t="shared" si="682"/>
        <v>1292.0223607105002</v>
      </c>
      <c r="N6212" s="467">
        <f t="shared" si="687"/>
        <v>0</v>
      </c>
      <c r="O6212" s="475" t="str">
        <f t="shared" si="688"/>
        <v/>
      </c>
    </row>
    <row r="6213" spans="1:15" hidden="1">
      <c r="A6213" s="475">
        <f t="shared" si="683"/>
        <v>43709</v>
      </c>
      <c r="B6213" s="475">
        <v>43724</v>
      </c>
      <c r="C6213" s="467">
        <v>20</v>
      </c>
      <c r="D6213" s="467">
        <v>1039</v>
      </c>
      <c r="E6213" s="467">
        <v>10</v>
      </c>
      <c r="F6213" s="467">
        <v>0</v>
      </c>
      <c r="G6213" s="467">
        <f t="array" ref="G6213">MAX(IF($A$2:$A$8761=A6213,$D$2:$D$8761))</f>
        <v>1385</v>
      </c>
      <c r="H6213" s="467">
        <f t="shared" si="684"/>
        <v>0</v>
      </c>
      <c r="I6213" s="475" t="str">
        <f t="shared" si="685"/>
        <v/>
      </c>
      <c r="J6213" s="471">
        <f>'Potential Projects'!D6214</f>
        <v>82.445318446982029</v>
      </c>
      <c r="K6213" s="471">
        <f>'Potential Projects'!E6214</f>
        <v>96.962374166845834</v>
      </c>
      <c r="L6213" s="476">
        <f t="shared" si="686"/>
        <v>849.59230738617214</v>
      </c>
      <c r="M6213" s="471">
        <f t="shared" si="682"/>
        <v>1292.0223607105002</v>
      </c>
      <c r="N6213" s="467">
        <f t="shared" si="687"/>
        <v>0</v>
      </c>
      <c r="O6213" s="475" t="str">
        <f t="shared" si="688"/>
        <v/>
      </c>
    </row>
    <row r="6214" spans="1:15" hidden="1">
      <c r="A6214" s="475">
        <f t="shared" si="683"/>
        <v>43709</v>
      </c>
      <c r="B6214" s="475">
        <v>43724</v>
      </c>
      <c r="C6214" s="467">
        <v>21</v>
      </c>
      <c r="D6214" s="467">
        <v>975</v>
      </c>
      <c r="E6214" s="467">
        <v>7</v>
      </c>
      <c r="F6214" s="467">
        <v>0</v>
      </c>
      <c r="G6214" s="467">
        <f t="array" ref="G6214">MAX(IF($A$2:$A$8761=A6214,$D$2:$D$8761))</f>
        <v>1385</v>
      </c>
      <c r="H6214" s="467">
        <f t="shared" si="684"/>
        <v>0</v>
      </c>
      <c r="I6214" s="475" t="str">
        <f t="shared" si="685"/>
        <v/>
      </c>
      <c r="J6214" s="471">
        <f>'Potential Projects'!D6215</f>
        <v>101.18981002996608</v>
      </c>
      <c r="K6214" s="471">
        <f>'Potential Projects'!E6215</f>
        <v>93.423470060202106</v>
      </c>
      <c r="L6214" s="476">
        <f t="shared" si="686"/>
        <v>773.38671990983175</v>
      </c>
      <c r="M6214" s="471">
        <f t="shared" si="682"/>
        <v>1292.0223607105002</v>
      </c>
      <c r="N6214" s="467">
        <f t="shared" si="687"/>
        <v>0</v>
      </c>
      <c r="O6214" s="475" t="str">
        <f t="shared" si="688"/>
        <v/>
      </c>
    </row>
    <row r="6215" spans="1:15" hidden="1">
      <c r="A6215" s="475">
        <f t="shared" si="683"/>
        <v>43709</v>
      </c>
      <c r="B6215" s="475">
        <v>43724</v>
      </c>
      <c r="C6215" s="467">
        <v>22</v>
      </c>
      <c r="D6215" s="467">
        <v>921</v>
      </c>
      <c r="E6215" s="467">
        <v>7</v>
      </c>
      <c r="F6215" s="467">
        <v>0</v>
      </c>
      <c r="G6215" s="467">
        <f t="array" ref="G6215">MAX(IF($A$2:$A$8761=A6215,$D$2:$D$8761))</f>
        <v>1385</v>
      </c>
      <c r="H6215" s="467">
        <f t="shared" si="684"/>
        <v>0</v>
      </c>
      <c r="I6215" s="475" t="str">
        <f t="shared" si="685"/>
        <v/>
      </c>
      <c r="J6215" s="471">
        <f>'Potential Projects'!D6216</f>
        <v>114.5536076692777</v>
      </c>
      <c r="K6215" s="471">
        <f>'Potential Projects'!E6216</f>
        <v>97.948010589120628</v>
      </c>
      <c r="L6215" s="476">
        <f t="shared" si="686"/>
        <v>701.49838174160175</v>
      </c>
      <c r="M6215" s="471">
        <f t="shared" si="682"/>
        <v>1292.0223607105002</v>
      </c>
      <c r="N6215" s="467">
        <f t="shared" si="687"/>
        <v>0</v>
      </c>
      <c r="O6215" s="475" t="str">
        <f t="shared" si="688"/>
        <v/>
      </c>
    </row>
    <row r="6216" spans="1:15" hidden="1">
      <c r="A6216" s="475">
        <f t="shared" si="683"/>
        <v>43709</v>
      </c>
      <c r="B6216" s="475">
        <v>43724</v>
      </c>
      <c r="C6216" s="467">
        <v>23</v>
      </c>
      <c r="D6216" s="467">
        <v>838</v>
      </c>
      <c r="E6216" s="467">
        <v>4</v>
      </c>
      <c r="F6216" s="467">
        <v>0</v>
      </c>
      <c r="G6216" s="467">
        <f t="array" ref="G6216">MAX(IF($A$2:$A$8761=A6216,$D$2:$D$8761))</f>
        <v>1385</v>
      </c>
      <c r="H6216" s="467">
        <f t="shared" si="684"/>
        <v>0</v>
      </c>
      <c r="I6216" s="475" t="str">
        <f t="shared" si="685"/>
        <v/>
      </c>
      <c r="J6216" s="471">
        <f>'Potential Projects'!D6217</f>
        <v>142.23065236654264</v>
      </c>
      <c r="K6216" s="471">
        <f>'Potential Projects'!E6217</f>
        <v>79.299143678778762</v>
      </c>
      <c r="L6216" s="476">
        <f t="shared" si="686"/>
        <v>612.47020395467848</v>
      </c>
      <c r="M6216" s="471">
        <f t="shared" si="682"/>
        <v>1292.0223607105002</v>
      </c>
      <c r="N6216" s="467">
        <f t="shared" si="687"/>
        <v>0</v>
      </c>
      <c r="O6216" s="475" t="str">
        <f t="shared" si="688"/>
        <v/>
      </c>
    </row>
    <row r="6217" spans="1:15" hidden="1">
      <c r="A6217" s="475">
        <f t="shared" si="683"/>
        <v>43709</v>
      </c>
      <c r="B6217" s="475">
        <v>43724</v>
      </c>
      <c r="C6217" s="467">
        <v>24</v>
      </c>
      <c r="D6217" s="467">
        <v>789</v>
      </c>
      <c r="E6217" s="467">
        <v>1</v>
      </c>
      <c r="F6217" s="467">
        <v>0</v>
      </c>
      <c r="G6217" s="467">
        <f t="array" ref="G6217">MAX(IF($A$2:$A$8761=A6217,$D$2:$D$8761))</f>
        <v>1385</v>
      </c>
      <c r="H6217" s="467">
        <f t="shared" si="684"/>
        <v>0</v>
      </c>
      <c r="I6217" s="475" t="str">
        <f t="shared" si="685"/>
        <v/>
      </c>
      <c r="J6217" s="471">
        <f>'Potential Projects'!D6218</f>
        <v>126.40635526738163</v>
      </c>
      <c r="K6217" s="471">
        <f>'Potential Projects'!E6218</f>
        <v>45.161704418404639</v>
      </c>
      <c r="L6217" s="476">
        <f t="shared" si="686"/>
        <v>616.43194031421376</v>
      </c>
      <c r="M6217" s="471">
        <f t="shared" si="682"/>
        <v>1292.0223607105002</v>
      </c>
      <c r="N6217" s="467">
        <f t="shared" si="687"/>
        <v>0</v>
      </c>
      <c r="O6217" s="475" t="str">
        <f t="shared" si="688"/>
        <v/>
      </c>
    </row>
    <row r="6218" spans="1:15" hidden="1">
      <c r="A6218" s="475">
        <f t="shared" si="683"/>
        <v>43709</v>
      </c>
      <c r="B6218" s="475">
        <v>43725</v>
      </c>
      <c r="C6218" s="467">
        <v>1</v>
      </c>
      <c r="D6218" s="467">
        <v>724</v>
      </c>
      <c r="E6218" s="467">
        <v>2</v>
      </c>
      <c r="F6218" s="467">
        <v>0</v>
      </c>
      <c r="G6218" s="467">
        <f t="array" ref="G6218">MAX(IF($A$2:$A$8761=A6218,$D$2:$D$8761))</f>
        <v>1385</v>
      </c>
      <c r="H6218" s="467">
        <f t="shared" si="684"/>
        <v>0</v>
      </c>
      <c r="I6218" s="475" t="str">
        <f t="shared" si="685"/>
        <v/>
      </c>
      <c r="J6218" s="471">
        <f>'Potential Projects'!D6219</f>
        <v>132.21076290273948</v>
      </c>
      <c r="K6218" s="471">
        <f>'Potential Projects'!E6219</f>
        <v>35.784077886476034</v>
      </c>
      <c r="L6218" s="476">
        <f t="shared" si="686"/>
        <v>554.00515921078454</v>
      </c>
      <c r="M6218" s="471">
        <f t="shared" ref="M6218:M6281" si="689">MAX($L$5834:$L$6553)</f>
        <v>1292.0223607105002</v>
      </c>
      <c r="N6218" s="467">
        <f t="shared" si="687"/>
        <v>0</v>
      </c>
      <c r="O6218" s="475" t="str">
        <f t="shared" si="688"/>
        <v/>
      </c>
    </row>
    <row r="6219" spans="1:15" hidden="1">
      <c r="A6219" s="475">
        <f t="shared" si="683"/>
        <v>43709</v>
      </c>
      <c r="B6219" s="475">
        <v>43725</v>
      </c>
      <c r="C6219" s="467">
        <v>2</v>
      </c>
      <c r="D6219" s="467">
        <v>721</v>
      </c>
      <c r="E6219" s="467">
        <v>7</v>
      </c>
      <c r="F6219" s="467">
        <v>0</v>
      </c>
      <c r="G6219" s="467">
        <f t="array" ref="G6219">MAX(IF($A$2:$A$8761=A6219,$D$2:$D$8761))</f>
        <v>1385</v>
      </c>
      <c r="H6219" s="467">
        <f t="shared" si="684"/>
        <v>0</v>
      </c>
      <c r="I6219" s="475" t="str">
        <f t="shared" si="685"/>
        <v/>
      </c>
      <c r="J6219" s="471">
        <f>'Potential Projects'!D6220</f>
        <v>137.95209370670381</v>
      </c>
      <c r="K6219" s="471">
        <f>'Potential Projects'!E6220</f>
        <v>16.587635185981512</v>
      </c>
      <c r="L6219" s="476">
        <f t="shared" si="686"/>
        <v>559.46027110731461</v>
      </c>
      <c r="M6219" s="471">
        <f t="shared" si="689"/>
        <v>1292.0223607105002</v>
      </c>
      <c r="N6219" s="467">
        <f t="shared" si="687"/>
        <v>0</v>
      </c>
      <c r="O6219" s="475" t="str">
        <f t="shared" si="688"/>
        <v/>
      </c>
    </row>
    <row r="6220" spans="1:15" hidden="1">
      <c r="A6220" s="475">
        <f t="shared" si="683"/>
        <v>43709</v>
      </c>
      <c r="B6220" s="475">
        <v>43725</v>
      </c>
      <c r="C6220" s="467">
        <v>3</v>
      </c>
      <c r="D6220" s="467">
        <v>715</v>
      </c>
      <c r="E6220" s="467">
        <v>34</v>
      </c>
      <c r="F6220" s="467">
        <v>0</v>
      </c>
      <c r="G6220" s="467">
        <f t="array" ref="G6220">MAX(IF($A$2:$A$8761=A6220,$D$2:$D$8761))</f>
        <v>1385</v>
      </c>
      <c r="H6220" s="467">
        <f t="shared" si="684"/>
        <v>0</v>
      </c>
      <c r="I6220" s="475" t="str">
        <f t="shared" si="685"/>
        <v/>
      </c>
      <c r="J6220" s="471">
        <f>'Potential Projects'!D6221</f>
        <v>131.1341489787701</v>
      </c>
      <c r="K6220" s="471">
        <f>'Potential Projects'!E6221</f>
        <v>16.949817458611054</v>
      </c>
      <c r="L6220" s="476">
        <f t="shared" si="686"/>
        <v>532.91603356261885</v>
      </c>
      <c r="M6220" s="471">
        <f t="shared" si="689"/>
        <v>1292.0223607105002</v>
      </c>
      <c r="N6220" s="467">
        <f t="shared" si="687"/>
        <v>0</v>
      </c>
      <c r="O6220" s="475" t="str">
        <f t="shared" si="688"/>
        <v/>
      </c>
    </row>
    <row r="6221" spans="1:15" hidden="1">
      <c r="A6221" s="475">
        <f t="shared" si="683"/>
        <v>43709</v>
      </c>
      <c r="B6221" s="475">
        <v>43725</v>
      </c>
      <c r="C6221" s="467">
        <v>4</v>
      </c>
      <c r="D6221" s="467">
        <v>733</v>
      </c>
      <c r="E6221" s="467">
        <v>65</v>
      </c>
      <c r="F6221" s="467">
        <v>0</v>
      </c>
      <c r="G6221" s="467">
        <f t="array" ref="G6221">MAX(IF($A$2:$A$8761=A6221,$D$2:$D$8761))</f>
        <v>1385</v>
      </c>
      <c r="H6221" s="467">
        <f t="shared" si="684"/>
        <v>0</v>
      </c>
      <c r="I6221" s="475" t="str">
        <f t="shared" si="685"/>
        <v/>
      </c>
      <c r="J6221" s="471">
        <f>'Potential Projects'!D6222</f>
        <v>111.93755359304394</v>
      </c>
      <c r="K6221" s="471">
        <f>'Potential Projects'!E6222</f>
        <v>31.890814018490644</v>
      </c>
      <c r="L6221" s="476">
        <f t="shared" si="686"/>
        <v>524.17163238846535</v>
      </c>
      <c r="M6221" s="471">
        <f t="shared" si="689"/>
        <v>1292.0223607105002</v>
      </c>
      <c r="N6221" s="467">
        <f t="shared" si="687"/>
        <v>0</v>
      </c>
      <c r="O6221" s="475" t="str">
        <f t="shared" si="688"/>
        <v/>
      </c>
    </row>
    <row r="6222" spans="1:15" hidden="1">
      <c r="A6222" s="475">
        <f t="shared" si="683"/>
        <v>43709</v>
      </c>
      <c r="B6222" s="475">
        <v>43725</v>
      </c>
      <c r="C6222" s="467">
        <v>5</v>
      </c>
      <c r="D6222" s="467">
        <v>747</v>
      </c>
      <c r="E6222" s="467">
        <v>60</v>
      </c>
      <c r="F6222" s="467">
        <v>0</v>
      </c>
      <c r="G6222" s="467">
        <f t="array" ref="G6222">MAX(IF($A$2:$A$8761=A6222,$D$2:$D$8761))</f>
        <v>1385</v>
      </c>
      <c r="H6222" s="467">
        <f t="shared" si="684"/>
        <v>0</v>
      </c>
      <c r="I6222" s="475" t="str">
        <f t="shared" si="685"/>
        <v/>
      </c>
      <c r="J6222" s="471">
        <f>'Potential Projects'!D6223</f>
        <v>65.855780675795515</v>
      </c>
      <c r="K6222" s="471">
        <f>'Potential Projects'!E6223</f>
        <v>55.104898516448074</v>
      </c>
      <c r="L6222" s="476">
        <f t="shared" si="686"/>
        <v>566.03932080775644</v>
      </c>
      <c r="M6222" s="471">
        <f t="shared" si="689"/>
        <v>1292.0223607105002</v>
      </c>
      <c r="N6222" s="467">
        <f t="shared" si="687"/>
        <v>0</v>
      </c>
      <c r="O6222" s="475" t="str">
        <f t="shared" si="688"/>
        <v/>
      </c>
    </row>
    <row r="6223" spans="1:15" hidden="1">
      <c r="A6223" s="475">
        <f t="shared" si="683"/>
        <v>43709</v>
      </c>
      <c r="B6223" s="475">
        <v>43725</v>
      </c>
      <c r="C6223" s="467">
        <v>6</v>
      </c>
      <c r="D6223" s="467">
        <v>818</v>
      </c>
      <c r="E6223" s="467">
        <v>57</v>
      </c>
      <c r="F6223" s="467">
        <v>0</v>
      </c>
      <c r="G6223" s="467">
        <f t="array" ref="G6223">MAX(IF($A$2:$A$8761=A6223,$D$2:$D$8761))</f>
        <v>1385</v>
      </c>
      <c r="H6223" s="467">
        <f t="shared" si="684"/>
        <v>0</v>
      </c>
      <c r="I6223" s="475" t="str">
        <f t="shared" si="685"/>
        <v/>
      </c>
      <c r="J6223" s="471">
        <f>'Potential Projects'!D6224</f>
        <v>87.75703817629315</v>
      </c>
      <c r="K6223" s="471">
        <f>'Potential Projects'!E6224</f>
        <v>65.695796549129227</v>
      </c>
      <c r="L6223" s="476">
        <f t="shared" si="686"/>
        <v>607.54716527457765</v>
      </c>
      <c r="M6223" s="471">
        <f t="shared" si="689"/>
        <v>1292.0223607105002</v>
      </c>
      <c r="N6223" s="467">
        <f t="shared" si="687"/>
        <v>0</v>
      </c>
      <c r="O6223" s="475" t="str">
        <f t="shared" si="688"/>
        <v/>
      </c>
    </row>
    <row r="6224" spans="1:15" hidden="1">
      <c r="A6224" s="475">
        <f t="shared" si="683"/>
        <v>43709</v>
      </c>
      <c r="B6224" s="475">
        <v>43725</v>
      </c>
      <c r="C6224" s="467">
        <v>7</v>
      </c>
      <c r="D6224" s="467">
        <v>912</v>
      </c>
      <c r="E6224" s="467">
        <v>49</v>
      </c>
      <c r="F6224" s="467">
        <v>0</v>
      </c>
      <c r="G6224" s="467">
        <f t="array" ref="G6224">MAX(IF($A$2:$A$8761=A6224,$D$2:$D$8761))</f>
        <v>1385</v>
      </c>
      <c r="H6224" s="467">
        <f t="shared" si="684"/>
        <v>0</v>
      </c>
      <c r="I6224" s="475" t="str">
        <f t="shared" si="685"/>
        <v/>
      </c>
      <c r="J6224" s="471">
        <f>'Potential Projects'!D6225</f>
        <v>109.01741570918723</v>
      </c>
      <c r="K6224" s="471">
        <f>'Potential Projects'!E6225</f>
        <v>42.754717695119325</v>
      </c>
      <c r="L6224" s="476">
        <f t="shared" si="686"/>
        <v>711.2278665956934</v>
      </c>
      <c r="M6224" s="471">
        <f t="shared" si="689"/>
        <v>1292.0223607105002</v>
      </c>
      <c r="N6224" s="467">
        <f t="shared" si="687"/>
        <v>0</v>
      </c>
      <c r="O6224" s="475" t="str">
        <f t="shared" si="688"/>
        <v/>
      </c>
    </row>
    <row r="6225" spans="1:15" hidden="1">
      <c r="A6225" s="475">
        <f t="shared" si="683"/>
        <v>43709</v>
      </c>
      <c r="B6225" s="475">
        <v>43725</v>
      </c>
      <c r="C6225" s="467">
        <v>8</v>
      </c>
      <c r="D6225" s="467">
        <v>983</v>
      </c>
      <c r="E6225" s="467">
        <v>43</v>
      </c>
      <c r="F6225" s="467">
        <v>2</v>
      </c>
      <c r="G6225" s="467">
        <f t="array" ref="G6225">MAX(IF($A$2:$A$8761=A6225,$D$2:$D$8761))</f>
        <v>1385</v>
      </c>
      <c r="H6225" s="467">
        <f t="shared" si="684"/>
        <v>0</v>
      </c>
      <c r="I6225" s="475" t="str">
        <f t="shared" si="685"/>
        <v/>
      </c>
      <c r="J6225" s="471">
        <f>'Potential Projects'!D6226</f>
        <v>122.22105682998735</v>
      </c>
      <c r="K6225" s="471">
        <f>'Potential Projects'!E6226</f>
        <v>5.3975327886476023</v>
      </c>
      <c r="L6225" s="476">
        <f t="shared" si="686"/>
        <v>810.38141038136507</v>
      </c>
      <c r="M6225" s="471">
        <f t="shared" si="689"/>
        <v>1292.0223607105002</v>
      </c>
      <c r="N6225" s="467">
        <f t="shared" si="687"/>
        <v>0</v>
      </c>
      <c r="O6225" s="475" t="str">
        <f t="shared" si="688"/>
        <v/>
      </c>
    </row>
    <row r="6226" spans="1:15" hidden="1">
      <c r="A6226" s="475">
        <f t="shared" si="683"/>
        <v>43709</v>
      </c>
      <c r="B6226" s="475">
        <v>43725</v>
      </c>
      <c r="C6226" s="467">
        <v>9</v>
      </c>
      <c r="D6226" s="467">
        <v>1003</v>
      </c>
      <c r="E6226" s="467">
        <v>37</v>
      </c>
      <c r="F6226" s="467">
        <v>4</v>
      </c>
      <c r="G6226" s="467">
        <f t="array" ref="G6226">MAX(IF($A$2:$A$8761=A6226,$D$2:$D$8761))</f>
        <v>1385</v>
      </c>
      <c r="H6226" s="467">
        <f t="shared" si="684"/>
        <v>0</v>
      </c>
      <c r="I6226" s="475" t="str">
        <f t="shared" si="685"/>
        <v/>
      </c>
      <c r="J6226" s="471">
        <f>'Potential Projects'!D6227</f>
        <v>136.89104818855768</v>
      </c>
      <c r="K6226" s="471">
        <f>'Potential Projects'!E6227</f>
        <v>5.3873635239733391</v>
      </c>
      <c r="L6226" s="476">
        <f t="shared" si="686"/>
        <v>819.72158828746899</v>
      </c>
      <c r="M6226" s="471">
        <f t="shared" si="689"/>
        <v>1292.0223607105002</v>
      </c>
      <c r="N6226" s="467">
        <f t="shared" si="687"/>
        <v>0</v>
      </c>
      <c r="O6226" s="475" t="str">
        <f t="shared" si="688"/>
        <v/>
      </c>
    </row>
    <row r="6227" spans="1:15" hidden="1">
      <c r="A6227" s="475">
        <f t="shared" si="683"/>
        <v>43709</v>
      </c>
      <c r="B6227" s="475">
        <v>43725</v>
      </c>
      <c r="C6227" s="467">
        <v>10</v>
      </c>
      <c r="D6227" s="467">
        <v>1023</v>
      </c>
      <c r="E6227" s="467">
        <v>63</v>
      </c>
      <c r="F6227" s="467">
        <v>19</v>
      </c>
      <c r="G6227" s="467">
        <f t="array" ref="G6227">MAX(IF($A$2:$A$8761=A6227,$D$2:$D$8761))</f>
        <v>1385</v>
      </c>
      <c r="H6227" s="467">
        <f t="shared" si="684"/>
        <v>0</v>
      </c>
      <c r="I6227" s="475" t="str">
        <f t="shared" si="685"/>
        <v/>
      </c>
      <c r="J6227" s="471">
        <f>'Potential Projects'!D6228</f>
        <v>112.3657724790681</v>
      </c>
      <c r="K6227" s="471">
        <f>'Potential Projects'!E6228</f>
        <v>7.9680099978499239</v>
      </c>
      <c r="L6227" s="476">
        <f t="shared" si="686"/>
        <v>820.66621752308197</v>
      </c>
      <c r="M6227" s="471">
        <f t="shared" si="689"/>
        <v>1292.0223607105002</v>
      </c>
      <c r="N6227" s="467">
        <f t="shared" si="687"/>
        <v>0</v>
      </c>
      <c r="O6227" s="475" t="str">
        <f t="shared" si="688"/>
        <v/>
      </c>
    </row>
    <row r="6228" spans="1:15" hidden="1">
      <c r="A6228" s="475">
        <f t="shared" si="683"/>
        <v>43709</v>
      </c>
      <c r="B6228" s="475">
        <v>43725</v>
      </c>
      <c r="C6228" s="467">
        <v>11</v>
      </c>
      <c r="D6228" s="467">
        <v>1027</v>
      </c>
      <c r="E6228" s="467">
        <v>84</v>
      </c>
      <c r="F6228" s="467">
        <v>16</v>
      </c>
      <c r="G6228" s="467">
        <f t="array" ref="G6228">MAX(IF($A$2:$A$8761=A6228,$D$2:$D$8761))</f>
        <v>1385</v>
      </c>
      <c r="H6228" s="467">
        <f t="shared" si="684"/>
        <v>0</v>
      </c>
      <c r="I6228" s="475" t="str">
        <f t="shared" si="685"/>
        <v/>
      </c>
      <c r="J6228" s="471">
        <f>'Potential Projects'!D6229</f>
        <v>142.48428847830081</v>
      </c>
      <c r="K6228" s="471">
        <f>'Potential Projects'!E6229</f>
        <v>14.187688722855301</v>
      </c>
      <c r="L6228" s="476">
        <f t="shared" si="686"/>
        <v>770.32802279884379</v>
      </c>
      <c r="M6228" s="471">
        <f t="shared" si="689"/>
        <v>1292.0223607105002</v>
      </c>
      <c r="N6228" s="467">
        <f t="shared" si="687"/>
        <v>0</v>
      </c>
      <c r="O6228" s="475" t="str">
        <f t="shared" si="688"/>
        <v/>
      </c>
    </row>
    <row r="6229" spans="1:15" hidden="1">
      <c r="A6229" s="475">
        <f t="shared" si="683"/>
        <v>43709</v>
      </c>
      <c r="B6229" s="475">
        <v>43725</v>
      </c>
      <c r="C6229" s="467">
        <v>12</v>
      </c>
      <c r="D6229" s="467">
        <v>1043</v>
      </c>
      <c r="E6229" s="467">
        <v>56</v>
      </c>
      <c r="F6229" s="467">
        <v>15</v>
      </c>
      <c r="G6229" s="467">
        <f t="array" ref="G6229">MAX(IF($A$2:$A$8761=A6229,$D$2:$D$8761))</f>
        <v>1385</v>
      </c>
      <c r="H6229" s="467">
        <f t="shared" si="684"/>
        <v>0</v>
      </c>
      <c r="I6229" s="475" t="str">
        <f t="shared" si="685"/>
        <v/>
      </c>
      <c r="J6229" s="471">
        <f>'Potential Projects'!D6230</f>
        <v>144</v>
      </c>
      <c r="K6229" s="471">
        <f>'Potential Projects'!E6230</f>
        <v>24.189551655557942</v>
      </c>
      <c r="L6229" s="476">
        <f t="shared" si="686"/>
        <v>803.81044834444208</v>
      </c>
      <c r="M6229" s="471">
        <f t="shared" si="689"/>
        <v>1292.0223607105002</v>
      </c>
      <c r="N6229" s="467">
        <f t="shared" si="687"/>
        <v>0</v>
      </c>
      <c r="O6229" s="475" t="str">
        <f t="shared" si="688"/>
        <v/>
      </c>
    </row>
    <row r="6230" spans="1:15" hidden="1">
      <c r="A6230" s="475">
        <f t="shared" si="683"/>
        <v>43709</v>
      </c>
      <c r="B6230" s="475">
        <v>43725</v>
      </c>
      <c r="C6230" s="467">
        <v>13</v>
      </c>
      <c r="D6230" s="467">
        <v>1037</v>
      </c>
      <c r="E6230" s="467">
        <v>59</v>
      </c>
      <c r="F6230" s="467">
        <v>13</v>
      </c>
      <c r="G6230" s="467">
        <f t="array" ref="G6230">MAX(IF($A$2:$A$8761=A6230,$D$2:$D$8761))</f>
        <v>1385</v>
      </c>
      <c r="H6230" s="467">
        <f t="shared" si="684"/>
        <v>0</v>
      </c>
      <c r="I6230" s="475" t="str">
        <f t="shared" si="685"/>
        <v/>
      </c>
      <c r="J6230" s="471">
        <f>'Potential Projects'!D6231</f>
        <v>144</v>
      </c>
      <c r="K6230" s="471">
        <f>'Potential Projects'!E6231</f>
        <v>27.295088636852292</v>
      </c>
      <c r="L6230" s="476">
        <f t="shared" si="686"/>
        <v>793.70491136314774</v>
      </c>
      <c r="M6230" s="471">
        <f t="shared" si="689"/>
        <v>1292.0223607105002</v>
      </c>
      <c r="N6230" s="467">
        <f t="shared" si="687"/>
        <v>0</v>
      </c>
      <c r="O6230" s="475" t="str">
        <f t="shared" si="688"/>
        <v/>
      </c>
    </row>
    <row r="6231" spans="1:15" hidden="1">
      <c r="A6231" s="475">
        <f t="shared" si="683"/>
        <v>43709</v>
      </c>
      <c r="B6231" s="475">
        <v>43725</v>
      </c>
      <c r="C6231" s="467">
        <v>14</v>
      </c>
      <c r="D6231" s="467">
        <v>1017</v>
      </c>
      <c r="E6231" s="467">
        <v>30</v>
      </c>
      <c r="F6231" s="467">
        <v>11</v>
      </c>
      <c r="G6231" s="467">
        <f t="array" ref="G6231">MAX(IF($A$2:$A$8761=A6231,$D$2:$D$8761))</f>
        <v>1385</v>
      </c>
      <c r="H6231" s="467">
        <f t="shared" si="684"/>
        <v>0</v>
      </c>
      <c r="I6231" s="475" t="str">
        <f t="shared" si="685"/>
        <v/>
      </c>
      <c r="J6231" s="471">
        <f>'Potential Projects'!D6232</f>
        <v>144</v>
      </c>
      <c r="K6231" s="471">
        <f>'Potential Projects'!E6232</f>
        <v>19.413126263169211</v>
      </c>
      <c r="L6231" s="476">
        <f t="shared" si="686"/>
        <v>812.58687373683074</v>
      </c>
      <c r="M6231" s="471">
        <f t="shared" si="689"/>
        <v>1292.0223607105002</v>
      </c>
      <c r="N6231" s="467">
        <f t="shared" si="687"/>
        <v>0</v>
      </c>
      <c r="O6231" s="475" t="str">
        <f t="shared" si="688"/>
        <v/>
      </c>
    </row>
    <row r="6232" spans="1:15" hidden="1">
      <c r="A6232" s="475">
        <f t="shared" si="683"/>
        <v>43709</v>
      </c>
      <c r="B6232" s="475">
        <v>43725</v>
      </c>
      <c r="C6232" s="467">
        <v>15</v>
      </c>
      <c r="D6232" s="467">
        <v>1032</v>
      </c>
      <c r="E6232" s="467">
        <v>18</v>
      </c>
      <c r="F6232" s="467">
        <v>6</v>
      </c>
      <c r="G6232" s="467">
        <f t="array" ref="G6232">MAX(IF($A$2:$A$8761=A6232,$D$2:$D$8761))</f>
        <v>1385</v>
      </c>
      <c r="H6232" s="467">
        <f t="shared" si="684"/>
        <v>0</v>
      </c>
      <c r="I6232" s="475" t="str">
        <f t="shared" si="685"/>
        <v/>
      </c>
      <c r="J6232" s="471">
        <f>'Potential Projects'!D6233</f>
        <v>144</v>
      </c>
      <c r="K6232" s="471">
        <f>'Potential Projects'!E6233</f>
        <v>22.489719952698341</v>
      </c>
      <c r="L6232" s="476">
        <f t="shared" si="686"/>
        <v>841.51028004730165</v>
      </c>
      <c r="M6232" s="471">
        <f t="shared" si="689"/>
        <v>1292.0223607105002</v>
      </c>
      <c r="N6232" s="467">
        <f t="shared" si="687"/>
        <v>0</v>
      </c>
      <c r="O6232" s="475" t="str">
        <f t="shared" si="688"/>
        <v/>
      </c>
    </row>
    <row r="6233" spans="1:15" hidden="1">
      <c r="A6233" s="475">
        <f t="shared" si="683"/>
        <v>43709</v>
      </c>
      <c r="B6233" s="475">
        <v>43725</v>
      </c>
      <c r="C6233" s="467">
        <v>16</v>
      </c>
      <c r="D6233" s="467">
        <v>1004</v>
      </c>
      <c r="E6233" s="467">
        <v>13</v>
      </c>
      <c r="F6233" s="467">
        <v>3</v>
      </c>
      <c r="G6233" s="467">
        <f t="array" ref="G6233">MAX(IF($A$2:$A$8761=A6233,$D$2:$D$8761))</f>
        <v>1385</v>
      </c>
      <c r="H6233" s="467">
        <f t="shared" si="684"/>
        <v>0</v>
      </c>
      <c r="I6233" s="475" t="str">
        <f t="shared" si="685"/>
        <v/>
      </c>
      <c r="J6233" s="471">
        <f>'Potential Projects'!D6234</f>
        <v>144</v>
      </c>
      <c r="K6233" s="471">
        <f>'Potential Projects'!E6234</f>
        <v>14.191599978499248</v>
      </c>
      <c r="L6233" s="476">
        <f t="shared" si="686"/>
        <v>829.8084000215008</v>
      </c>
      <c r="M6233" s="471">
        <f t="shared" si="689"/>
        <v>1292.0223607105002</v>
      </c>
      <c r="N6233" s="467">
        <f t="shared" si="687"/>
        <v>0</v>
      </c>
      <c r="O6233" s="475" t="str">
        <f t="shared" si="688"/>
        <v/>
      </c>
    </row>
    <row r="6234" spans="1:15" hidden="1">
      <c r="A6234" s="475">
        <f t="shared" si="683"/>
        <v>43709</v>
      </c>
      <c r="B6234" s="475">
        <v>43725</v>
      </c>
      <c r="C6234" s="467">
        <v>17</v>
      </c>
      <c r="D6234" s="467">
        <v>1001</v>
      </c>
      <c r="E6234" s="467">
        <v>19</v>
      </c>
      <c r="F6234" s="467">
        <v>4</v>
      </c>
      <c r="G6234" s="467">
        <f t="array" ref="G6234">MAX(IF($A$2:$A$8761=A6234,$D$2:$D$8761))</f>
        <v>1385</v>
      </c>
      <c r="H6234" s="467">
        <f t="shared" si="684"/>
        <v>0</v>
      </c>
      <c r="I6234" s="475" t="str">
        <f t="shared" si="685"/>
        <v/>
      </c>
      <c r="J6234" s="471">
        <f>'Potential Projects'!D6235</f>
        <v>144</v>
      </c>
      <c r="K6234" s="471">
        <f>'Potential Projects'!E6235</f>
        <v>12.742088636852289</v>
      </c>
      <c r="L6234" s="476">
        <f t="shared" si="686"/>
        <v>821.25791136314774</v>
      </c>
      <c r="M6234" s="471">
        <f t="shared" si="689"/>
        <v>1292.0223607105002</v>
      </c>
      <c r="N6234" s="467">
        <f t="shared" si="687"/>
        <v>0</v>
      </c>
      <c r="O6234" s="475" t="str">
        <f t="shared" si="688"/>
        <v/>
      </c>
    </row>
    <row r="6235" spans="1:15" hidden="1">
      <c r="A6235" s="475">
        <f t="shared" si="683"/>
        <v>43709</v>
      </c>
      <c r="B6235" s="475">
        <v>43725</v>
      </c>
      <c r="C6235" s="467">
        <v>18</v>
      </c>
      <c r="D6235" s="467">
        <v>1010</v>
      </c>
      <c r="E6235" s="467">
        <v>18</v>
      </c>
      <c r="F6235" s="467">
        <v>7</v>
      </c>
      <c r="G6235" s="467">
        <f t="array" ref="G6235">MAX(IF($A$2:$A$8761=A6235,$D$2:$D$8761))</f>
        <v>1385</v>
      </c>
      <c r="H6235" s="467">
        <f t="shared" si="684"/>
        <v>0</v>
      </c>
      <c r="I6235" s="475" t="str">
        <f t="shared" si="685"/>
        <v/>
      </c>
      <c r="J6235" s="471">
        <f>'Potential Projects'!D6236</f>
        <v>144</v>
      </c>
      <c r="K6235" s="471">
        <f>'Potential Projects'!E6236</f>
        <v>22.479550688024077</v>
      </c>
      <c r="L6235" s="476">
        <f t="shared" si="686"/>
        <v>818.52044931197588</v>
      </c>
      <c r="M6235" s="471">
        <f t="shared" si="689"/>
        <v>1292.0223607105002</v>
      </c>
      <c r="N6235" s="467">
        <f t="shared" si="687"/>
        <v>0</v>
      </c>
      <c r="O6235" s="475" t="str">
        <f t="shared" si="688"/>
        <v/>
      </c>
    </row>
    <row r="6236" spans="1:15" hidden="1">
      <c r="A6236" s="475">
        <f t="shared" si="683"/>
        <v>43709</v>
      </c>
      <c r="B6236" s="475">
        <v>43725</v>
      </c>
      <c r="C6236" s="467">
        <v>19</v>
      </c>
      <c r="D6236" s="467">
        <v>1029</v>
      </c>
      <c r="E6236" s="467">
        <v>15</v>
      </c>
      <c r="F6236" s="467">
        <v>1</v>
      </c>
      <c r="G6236" s="467">
        <f t="array" ref="G6236">MAX(IF($A$2:$A$8761=A6236,$D$2:$D$8761))</f>
        <v>1385</v>
      </c>
      <c r="H6236" s="467">
        <f t="shared" si="684"/>
        <v>0</v>
      </c>
      <c r="I6236" s="475" t="str">
        <f t="shared" si="685"/>
        <v/>
      </c>
      <c r="J6236" s="471">
        <f>'Potential Projects'!D6237</f>
        <v>144</v>
      </c>
      <c r="K6236" s="471">
        <f>'Potential Projects'!E6237</f>
        <v>25.474790260159104</v>
      </c>
      <c r="L6236" s="476">
        <f t="shared" si="686"/>
        <v>843.52520973984088</v>
      </c>
      <c r="M6236" s="471">
        <f t="shared" si="689"/>
        <v>1292.0223607105002</v>
      </c>
      <c r="N6236" s="467">
        <f t="shared" si="687"/>
        <v>0</v>
      </c>
      <c r="O6236" s="475" t="str">
        <f t="shared" si="688"/>
        <v/>
      </c>
    </row>
    <row r="6237" spans="1:15" hidden="1">
      <c r="A6237" s="475">
        <f t="shared" si="683"/>
        <v>43709</v>
      </c>
      <c r="B6237" s="475">
        <v>43725</v>
      </c>
      <c r="C6237" s="467">
        <v>20</v>
      </c>
      <c r="D6237" s="467">
        <v>1044</v>
      </c>
      <c r="E6237" s="467">
        <v>3</v>
      </c>
      <c r="F6237" s="467">
        <v>0</v>
      </c>
      <c r="G6237" s="467">
        <f t="array" ref="G6237">MAX(IF($A$2:$A$8761=A6237,$D$2:$D$8761))</f>
        <v>1385</v>
      </c>
      <c r="H6237" s="467">
        <f t="shared" si="684"/>
        <v>0</v>
      </c>
      <c r="I6237" s="475" t="str">
        <f t="shared" si="685"/>
        <v/>
      </c>
      <c r="J6237" s="471">
        <f>'Potential Projects'!D6238</f>
        <v>144</v>
      </c>
      <c r="K6237" s="471">
        <f>'Potential Projects'!E6238</f>
        <v>9.1046208879810795</v>
      </c>
      <c r="L6237" s="476">
        <f t="shared" si="686"/>
        <v>887.89537911201887</v>
      </c>
      <c r="M6237" s="471">
        <f t="shared" si="689"/>
        <v>1292.0223607105002</v>
      </c>
      <c r="N6237" s="467">
        <f t="shared" si="687"/>
        <v>0</v>
      </c>
      <c r="O6237" s="475" t="str">
        <f t="shared" si="688"/>
        <v/>
      </c>
    </row>
    <row r="6238" spans="1:15" hidden="1">
      <c r="A6238" s="475">
        <f t="shared" si="683"/>
        <v>43709</v>
      </c>
      <c r="B6238" s="475">
        <v>43725</v>
      </c>
      <c r="C6238" s="467">
        <v>21</v>
      </c>
      <c r="D6238" s="467">
        <v>1009</v>
      </c>
      <c r="E6238" s="467">
        <v>6</v>
      </c>
      <c r="F6238" s="467">
        <v>0</v>
      </c>
      <c r="G6238" s="467">
        <f t="array" ref="G6238">MAX(IF($A$2:$A$8761=A6238,$D$2:$D$8761))</f>
        <v>1385</v>
      </c>
      <c r="H6238" s="467">
        <f t="shared" si="684"/>
        <v>0</v>
      </c>
      <c r="I6238" s="475" t="str">
        <f t="shared" si="685"/>
        <v/>
      </c>
      <c r="J6238" s="471">
        <f>'Potential Projects'!D6239</f>
        <v>144</v>
      </c>
      <c r="K6238" s="471">
        <f>'Potential Projects'!E6239</f>
        <v>1.5715425177381208</v>
      </c>
      <c r="L6238" s="476">
        <f t="shared" si="686"/>
        <v>857.42845748226193</v>
      </c>
      <c r="M6238" s="471">
        <f t="shared" si="689"/>
        <v>1292.0223607105002</v>
      </c>
      <c r="N6238" s="467">
        <f t="shared" si="687"/>
        <v>0</v>
      </c>
      <c r="O6238" s="475" t="str">
        <f t="shared" si="688"/>
        <v/>
      </c>
    </row>
    <row r="6239" spans="1:15" hidden="1">
      <c r="A6239" s="475">
        <f t="shared" si="683"/>
        <v>43709</v>
      </c>
      <c r="B6239" s="475">
        <v>43725</v>
      </c>
      <c r="C6239" s="467">
        <v>22</v>
      </c>
      <c r="D6239" s="467">
        <v>927</v>
      </c>
      <c r="E6239" s="467">
        <v>6</v>
      </c>
      <c r="F6239" s="467">
        <v>0</v>
      </c>
      <c r="G6239" s="467">
        <f t="array" ref="G6239">MAX(IF($A$2:$A$8761=A6239,$D$2:$D$8761))</f>
        <v>1385</v>
      </c>
      <c r="H6239" s="467">
        <f t="shared" si="684"/>
        <v>0</v>
      </c>
      <c r="I6239" s="475" t="str">
        <f t="shared" si="685"/>
        <v/>
      </c>
      <c r="J6239" s="471">
        <f>'Potential Projects'!D6240</f>
        <v>143.11633989547815</v>
      </c>
      <c r="K6239" s="471">
        <f>'Potential Projects'!E6240</f>
        <v>22.982538163835734</v>
      </c>
      <c r="L6239" s="476">
        <f t="shared" si="686"/>
        <v>754.90112194068604</v>
      </c>
      <c r="M6239" s="471">
        <f t="shared" si="689"/>
        <v>1292.0223607105002</v>
      </c>
      <c r="N6239" s="467">
        <f t="shared" si="687"/>
        <v>0</v>
      </c>
      <c r="O6239" s="475" t="str">
        <f t="shared" si="688"/>
        <v/>
      </c>
    </row>
    <row r="6240" spans="1:15" hidden="1">
      <c r="A6240" s="475">
        <f t="shared" si="683"/>
        <v>43709</v>
      </c>
      <c r="B6240" s="475">
        <v>43725</v>
      </c>
      <c r="C6240" s="467">
        <v>23</v>
      </c>
      <c r="D6240" s="467">
        <v>858</v>
      </c>
      <c r="E6240" s="467">
        <v>1</v>
      </c>
      <c r="F6240" s="467">
        <v>0</v>
      </c>
      <c r="G6240" s="467">
        <f t="array" ref="G6240">MAX(IF($A$2:$A$8761=A6240,$D$2:$D$8761))</f>
        <v>1385</v>
      </c>
      <c r="H6240" s="467">
        <f t="shared" si="684"/>
        <v>0</v>
      </c>
      <c r="I6240" s="475" t="str">
        <f t="shared" si="685"/>
        <v/>
      </c>
      <c r="J6240" s="471">
        <f>'Potential Projects'!D6241</f>
        <v>139.7669122066051</v>
      </c>
      <c r="K6240" s="471">
        <f>'Potential Projects'!E6241</f>
        <v>37.362660664373252</v>
      </c>
      <c r="L6240" s="476">
        <f t="shared" si="686"/>
        <v>679.87042712902166</v>
      </c>
      <c r="M6240" s="471">
        <f t="shared" si="689"/>
        <v>1292.0223607105002</v>
      </c>
      <c r="N6240" s="467">
        <f t="shared" si="687"/>
        <v>0</v>
      </c>
      <c r="O6240" s="475" t="str">
        <f t="shared" si="688"/>
        <v/>
      </c>
    </row>
    <row r="6241" spans="1:15" hidden="1">
      <c r="A6241" s="475">
        <f t="shared" si="683"/>
        <v>43709</v>
      </c>
      <c r="B6241" s="475">
        <v>43725</v>
      </c>
      <c r="C6241" s="467">
        <v>24</v>
      </c>
      <c r="D6241" s="467">
        <v>812</v>
      </c>
      <c r="E6241" s="467">
        <v>5</v>
      </c>
      <c r="F6241" s="467">
        <v>0</v>
      </c>
      <c r="G6241" s="467">
        <f t="array" ref="G6241">MAX(IF($A$2:$A$8761=A6241,$D$2:$D$8761))</f>
        <v>1385</v>
      </c>
      <c r="H6241" s="467">
        <f t="shared" si="684"/>
        <v>0</v>
      </c>
      <c r="I6241" s="475" t="str">
        <f t="shared" si="685"/>
        <v/>
      </c>
      <c r="J6241" s="471">
        <f>'Potential Projects'!D6242</f>
        <v>144</v>
      </c>
      <c r="K6241" s="471">
        <f>'Potential Projects'!E6242</f>
        <v>25.43489545259084</v>
      </c>
      <c r="L6241" s="476">
        <f t="shared" si="686"/>
        <v>637.56510454740919</v>
      </c>
      <c r="M6241" s="471">
        <f t="shared" si="689"/>
        <v>1292.0223607105002</v>
      </c>
      <c r="N6241" s="467">
        <f t="shared" si="687"/>
        <v>0</v>
      </c>
      <c r="O6241" s="475" t="str">
        <f t="shared" si="688"/>
        <v/>
      </c>
    </row>
    <row r="6242" spans="1:15" hidden="1">
      <c r="A6242" s="475">
        <f t="shared" si="683"/>
        <v>43709</v>
      </c>
      <c r="B6242" s="475">
        <v>43726</v>
      </c>
      <c r="C6242" s="467">
        <v>1</v>
      </c>
      <c r="D6242" s="467">
        <v>757</v>
      </c>
      <c r="E6242" s="467">
        <v>11</v>
      </c>
      <c r="F6242" s="467">
        <v>0</v>
      </c>
      <c r="G6242" s="467">
        <f t="array" ref="G6242">MAX(IF($A$2:$A$8761=A6242,$D$2:$D$8761))</f>
        <v>1385</v>
      </c>
      <c r="H6242" s="467">
        <f t="shared" si="684"/>
        <v>0</v>
      </c>
      <c r="I6242" s="475" t="str">
        <f t="shared" si="685"/>
        <v/>
      </c>
      <c r="J6242" s="471">
        <f>'Potential Projects'!D6243</f>
        <v>132.21363133540112</v>
      </c>
      <c r="K6242" s="471">
        <f>'Potential Projects'!E6243</f>
        <v>9.0482988067082353</v>
      </c>
      <c r="L6242" s="476">
        <f t="shared" si="686"/>
        <v>604.73806985789065</v>
      </c>
      <c r="M6242" s="471">
        <f t="shared" si="689"/>
        <v>1292.0223607105002</v>
      </c>
      <c r="N6242" s="467">
        <f t="shared" si="687"/>
        <v>0</v>
      </c>
      <c r="O6242" s="475" t="str">
        <f t="shared" si="688"/>
        <v/>
      </c>
    </row>
    <row r="6243" spans="1:15" hidden="1">
      <c r="A6243" s="475">
        <f t="shared" si="683"/>
        <v>43709</v>
      </c>
      <c r="B6243" s="475">
        <v>43726</v>
      </c>
      <c r="C6243" s="467">
        <v>2</v>
      </c>
      <c r="D6243" s="467">
        <v>748</v>
      </c>
      <c r="E6243" s="467">
        <v>19</v>
      </c>
      <c r="F6243" s="467">
        <v>0</v>
      </c>
      <c r="G6243" s="467">
        <f t="array" ref="G6243">MAX(IF($A$2:$A$8761=A6243,$D$2:$D$8761))</f>
        <v>1385</v>
      </c>
      <c r="H6243" s="467">
        <f t="shared" si="684"/>
        <v>0</v>
      </c>
      <c r="I6243" s="475" t="str">
        <f t="shared" si="685"/>
        <v/>
      </c>
      <c r="J6243" s="471">
        <f>'Potential Projects'!D6244</f>
        <v>144</v>
      </c>
      <c r="K6243" s="471">
        <f>'Potential Projects'!E6244</f>
        <v>12.683419802193077</v>
      </c>
      <c r="L6243" s="476">
        <f t="shared" si="686"/>
        <v>572.31658019780696</v>
      </c>
      <c r="M6243" s="471">
        <f t="shared" si="689"/>
        <v>1292.0223607105002</v>
      </c>
      <c r="N6243" s="467">
        <f t="shared" si="687"/>
        <v>0</v>
      </c>
      <c r="O6243" s="475" t="str">
        <f t="shared" si="688"/>
        <v/>
      </c>
    </row>
    <row r="6244" spans="1:15" hidden="1">
      <c r="A6244" s="475">
        <f t="shared" si="683"/>
        <v>43709</v>
      </c>
      <c r="B6244" s="475">
        <v>43726</v>
      </c>
      <c r="C6244" s="467">
        <v>3</v>
      </c>
      <c r="D6244" s="467">
        <v>712</v>
      </c>
      <c r="E6244" s="467">
        <v>22</v>
      </c>
      <c r="F6244" s="467">
        <v>0</v>
      </c>
      <c r="G6244" s="467">
        <f t="array" ref="G6244">MAX(IF($A$2:$A$8761=A6244,$D$2:$D$8761))</f>
        <v>1385</v>
      </c>
      <c r="H6244" s="467">
        <f t="shared" si="684"/>
        <v>0</v>
      </c>
      <c r="I6244" s="475" t="str">
        <f t="shared" si="685"/>
        <v/>
      </c>
      <c r="J6244" s="471">
        <f>'Potential Projects'!D6245</f>
        <v>144</v>
      </c>
      <c r="K6244" s="471">
        <f>'Potential Projects'!E6245</f>
        <v>21.771613416469574</v>
      </c>
      <c r="L6244" s="476">
        <f t="shared" si="686"/>
        <v>524.22838658353044</v>
      </c>
      <c r="M6244" s="471">
        <f t="shared" si="689"/>
        <v>1292.0223607105002</v>
      </c>
      <c r="N6244" s="467">
        <f t="shared" si="687"/>
        <v>0</v>
      </c>
      <c r="O6244" s="475" t="str">
        <f t="shared" si="688"/>
        <v/>
      </c>
    </row>
    <row r="6245" spans="1:15" hidden="1">
      <c r="A6245" s="475">
        <f t="shared" si="683"/>
        <v>43709</v>
      </c>
      <c r="B6245" s="475">
        <v>43726</v>
      </c>
      <c r="C6245" s="467">
        <v>4</v>
      </c>
      <c r="D6245" s="467">
        <v>719</v>
      </c>
      <c r="E6245" s="467">
        <v>48</v>
      </c>
      <c r="F6245" s="467">
        <v>0</v>
      </c>
      <c r="G6245" s="467">
        <f t="array" ref="G6245">MAX(IF($A$2:$A$8761=A6245,$D$2:$D$8761))</f>
        <v>1385</v>
      </c>
      <c r="H6245" s="467">
        <f t="shared" si="684"/>
        <v>0</v>
      </c>
      <c r="I6245" s="475" t="str">
        <f t="shared" si="685"/>
        <v/>
      </c>
      <c r="J6245" s="471">
        <f>'Potential Projects'!D6246</f>
        <v>129.18084375191205</v>
      </c>
      <c r="K6245" s="471">
        <f>'Potential Projects'!E6246</f>
        <v>35.55644280799828</v>
      </c>
      <c r="L6245" s="476">
        <f t="shared" si="686"/>
        <v>506.26271344008961</v>
      </c>
      <c r="M6245" s="471">
        <f t="shared" si="689"/>
        <v>1292.0223607105002</v>
      </c>
      <c r="N6245" s="467">
        <f t="shared" si="687"/>
        <v>0</v>
      </c>
      <c r="O6245" s="475" t="str">
        <f t="shared" si="688"/>
        <v/>
      </c>
    </row>
    <row r="6246" spans="1:15" hidden="1">
      <c r="A6246" s="475">
        <f t="shared" si="683"/>
        <v>43709</v>
      </c>
      <c r="B6246" s="475">
        <v>43726</v>
      </c>
      <c r="C6246" s="467">
        <v>5</v>
      </c>
      <c r="D6246" s="467">
        <v>753</v>
      </c>
      <c r="E6246" s="467">
        <v>69</v>
      </c>
      <c r="F6246" s="467">
        <v>0</v>
      </c>
      <c r="G6246" s="467">
        <f t="array" ref="G6246">MAX(IF($A$2:$A$8761=A6246,$D$2:$D$8761))</f>
        <v>1385</v>
      </c>
      <c r="H6246" s="467">
        <f t="shared" si="684"/>
        <v>0</v>
      </c>
      <c r="I6246" s="475" t="str">
        <f t="shared" si="685"/>
        <v/>
      </c>
      <c r="J6246" s="471">
        <f>'Potential Projects'!D6247</f>
        <v>122.3066957348539</v>
      </c>
      <c r="K6246" s="471">
        <f>'Potential Projects'!E6247</f>
        <v>41.283303321866264</v>
      </c>
      <c r="L6246" s="476">
        <f t="shared" si="686"/>
        <v>520.4100009432799</v>
      </c>
      <c r="M6246" s="471">
        <f t="shared" si="689"/>
        <v>1292.0223607105002</v>
      </c>
      <c r="N6246" s="467">
        <f t="shared" si="687"/>
        <v>0</v>
      </c>
      <c r="O6246" s="475" t="str">
        <f t="shared" si="688"/>
        <v/>
      </c>
    </row>
    <row r="6247" spans="1:15" hidden="1">
      <c r="A6247" s="475">
        <f t="shared" si="683"/>
        <v>43709</v>
      </c>
      <c r="B6247" s="475">
        <v>43726</v>
      </c>
      <c r="C6247" s="467">
        <v>6</v>
      </c>
      <c r="D6247" s="467">
        <v>813</v>
      </c>
      <c r="E6247" s="467">
        <v>45</v>
      </c>
      <c r="F6247" s="467">
        <v>0</v>
      </c>
      <c r="G6247" s="467">
        <f t="array" ref="G6247">MAX(IF($A$2:$A$8761=A6247,$D$2:$D$8761))</f>
        <v>1385</v>
      </c>
      <c r="H6247" s="467">
        <f t="shared" si="684"/>
        <v>0</v>
      </c>
      <c r="I6247" s="475" t="str">
        <f t="shared" si="685"/>
        <v/>
      </c>
      <c r="J6247" s="471">
        <f>'Potential Projects'!D6248</f>
        <v>84.987301104069132</v>
      </c>
      <c r="K6247" s="471">
        <f>'Potential Projects'!E6248</f>
        <v>21.483745001075036</v>
      </c>
      <c r="L6247" s="476">
        <f t="shared" si="686"/>
        <v>661.52895389485582</v>
      </c>
      <c r="M6247" s="471">
        <f t="shared" si="689"/>
        <v>1292.0223607105002</v>
      </c>
      <c r="N6247" s="467">
        <f t="shared" si="687"/>
        <v>0</v>
      </c>
      <c r="O6247" s="475" t="str">
        <f t="shared" si="688"/>
        <v/>
      </c>
    </row>
    <row r="6248" spans="1:15" hidden="1">
      <c r="A6248" s="475">
        <f t="shared" si="683"/>
        <v>43709</v>
      </c>
      <c r="B6248" s="475">
        <v>43726</v>
      </c>
      <c r="C6248" s="467">
        <v>7</v>
      </c>
      <c r="D6248" s="467">
        <v>928</v>
      </c>
      <c r="E6248" s="467">
        <v>38</v>
      </c>
      <c r="F6248" s="467">
        <v>0</v>
      </c>
      <c r="G6248" s="467">
        <f t="array" ref="G6248">MAX(IF($A$2:$A$8761=A6248,$D$2:$D$8761))</f>
        <v>1385</v>
      </c>
      <c r="H6248" s="467">
        <f t="shared" si="684"/>
        <v>0</v>
      </c>
      <c r="I6248" s="475" t="str">
        <f t="shared" si="685"/>
        <v/>
      </c>
      <c r="J6248" s="471">
        <f>'Potential Projects'!D6249</f>
        <v>60.548175627591064</v>
      </c>
      <c r="K6248" s="471">
        <f>'Potential Projects'!E6249</f>
        <v>23.404953773382069</v>
      </c>
      <c r="L6248" s="476">
        <f t="shared" si="686"/>
        <v>806.04687059902687</v>
      </c>
      <c r="M6248" s="471">
        <f t="shared" si="689"/>
        <v>1292.0223607105002</v>
      </c>
      <c r="N6248" s="467">
        <f t="shared" si="687"/>
        <v>0</v>
      </c>
      <c r="O6248" s="475" t="str">
        <f t="shared" si="688"/>
        <v/>
      </c>
    </row>
    <row r="6249" spans="1:15" hidden="1">
      <c r="A6249" s="475">
        <f t="shared" si="683"/>
        <v>43709</v>
      </c>
      <c r="B6249" s="475">
        <v>43726</v>
      </c>
      <c r="C6249" s="467">
        <v>8</v>
      </c>
      <c r="D6249" s="467">
        <v>977</v>
      </c>
      <c r="E6249" s="467">
        <v>49</v>
      </c>
      <c r="F6249" s="467">
        <v>0</v>
      </c>
      <c r="G6249" s="467">
        <f t="array" ref="G6249">MAX(IF($A$2:$A$8761=A6249,$D$2:$D$8761))</f>
        <v>1385</v>
      </c>
      <c r="H6249" s="467">
        <f t="shared" si="684"/>
        <v>0</v>
      </c>
      <c r="I6249" s="475" t="str">
        <f t="shared" si="685"/>
        <v/>
      </c>
      <c r="J6249" s="471">
        <f>'Potential Projects'!D6250</f>
        <v>37.099020605529994</v>
      </c>
      <c r="K6249" s="471">
        <f>'Potential Projects'!E6250</f>
        <v>13.737894323801333</v>
      </c>
      <c r="L6249" s="476">
        <f t="shared" si="686"/>
        <v>877.16308507066867</v>
      </c>
      <c r="M6249" s="471">
        <f t="shared" si="689"/>
        <v>1292.0223607105002</v>
      </c>
      <c r="N6249" s="467">
        <f t="shared" si="687"/>
        <v>0</v>
      </c>
      <c r="O6249" s="475" t="str">
        <f t="shared" si="688"/>
        <v/>
      </c>
    </row>
    <row r="6250" spans="1:15" hidden="1">
      <c r="A6250" s="475">
        <f t="shared" si="683"/>
        <v>43709</v>
      </c>
      <c r="B6250" s="475">
        <v>43726</v>
      </c>
      <c r="C6250" s="467">
        <v>9</v>
      </c>
      <c r="D6250" s="467">
        <v>979</v>
      </c>
      <c r="E6250" s="467">
        <v>43</v>
      </c>
      <c r="F6250" s="467">
        <v>13</v>
      </c>
      <c r="G6250" s="467">
        <f t="array" ref="G6250">MAX(IF($A$2:$A$8761=A6250,$D$2:$D$8761))</f>
        <v>1385</v>
      </c>
      <c r="H6250" s="467">
        <f t="shared" si="684"/>
        <v>0</v>
      </c>
      <c r="I6250" s="475" t="str">
        <f t="shared" si="685"/>
        <v/>
      </c>
      <c r="J6250" s="471">
        <f>'Potential Projects'!D6251</f>
        <v>11.516416145956356</v>
      </c>
      <c r="K6250" s="471">
        <f>'Potential Projects'!E6251</f>
        <v>16.571990163405719</v>
      </c>
      <c r="L6250" s="476">
        <f t="shared" si="686"/>
        <v>894.91159369063791</v>
      </c>
      <c r="M6250" s="471">
        <f t="shared" si="689"/>
        <v>1292.0223607105002</v>
      </c>
      <c r="N6250" s="467">
        <f t="shared" si="687"/>
        <v>0</v>
      </c>
      <c r="O6250" s="475" t="str">
        <f t="shared" si="688"/>
        <v/>
      </c>
    </row>
    <row r="6251" spans="1:15" hidden="1">
      <c r="A6251" s="475">
        <f t="shared" si="683"/>
        <v>43709</v>
      </c>
      <c r="B6251" s="475">
        <v>43726</v>
      </c>
      <c r="C6251" s="467">
        <v>10</v>
      </c>
      <c r="D6251" s="467">
        <v>953</v>
      </c>
      <c r="E6251" s="467">
        <v>34</v>
      </c>
      <c r="F6251" s="467">
        <v>16</v>
      </c>
      <c r="G6251" s="467">
        <f t="array" ref="G6251">MAX(IF($A$2:$A$8761=A6251,$D$2:$D$8761))</f>
        <v>1385</v>
      </c>
      <c r="H6251" s="467">
        <f t="shared" si="684"/>
        <v>0</v>
      </c>
      <c r="I6251" s="475" t="str">
        <f t="shared" si="685"/>
        <v/>
      </c>
      <c r="J6251" s="471">
        <f>'Potential Projects'!D6252</f>
        <v>13.653590609425926</v>
      </c>
      <c r="K6251" s="471">
        <f>'Potential Projects'!E6252</f>
        <v>9.9494521070737463</v>
      </c>
      <c r="L6251" s="476">
        <f t="shared" si="686"/>
        <v>879.39695728350034</v>
      </c>
      <c r="M6251" s="471">
        <f t="shared" si="689"/>
        <v>1292.0223607105002</v>
      </c>
      <c r="N6251" s="467">
        <f t="shared" si="687"/>
        <v>0</v>
      </c>
      <c r="O6251" s="475" t="str">
        <f t="shared" si="688"/>
        <v/>
      </c>
    </row>
    <row r="6252" spans="1:15" hidden="1">
      <c r="A6252" s="475">
        <f t="shared" si="683"/>
        <v>43709</v>
      </c>
      <c r="B6252" s="475">
        <v>43726</v>
      </c>
      <c r="C6252" s="467">
        <v>11</v>
      </c>
      <c r="D6252" s="467">
        <v>950</v>
      </c>
      <c r="E6252" s="467">
        <v>20</v>
      </c>
      <c r="F6252" s="467">
        <v>16</v>
      </c>
      <c r="G6252" s="467">
        <f t="array" ref="G6252">MAX(IF($A$2:$A$8761=A6252,$D$2:$D$8761))</f>
        <v>1385</v>
      </c>
      <c r="H6252" s="467">
        <f t="shared" si="684"/>
        <v>0</v>
      </c>
      <c r="I6252" s="475" t="str">
        <f t="shared" si="685"/>
        <v/>
      </c>
      <c r="J6252" s="471">
        <f>'Potential Projects'!D6253</f>
        <v>13.436553271457903</v>
      </c>
      <c r="K6252" s="471">
        <f>'Potential Projects'!E6253</f>
        <v>18.370385508492799</v>
      </c>
      <c r="L6252" s="476">
        <f t="shared" si="686"/>
        <v>882.19306122004934</v>
      </c>
      <c r="M6252" s="471">
        <f t="shared" si="689"/>
        <v>1292.0223607105002</v>
      </c>
      <c r="N6252" s="467">
        <f t="shared" si="687"/>
        <v>0</v>
      </c>
      <c r="O6252" s="475" t="str">
        <f t="shared" si="688"/>
        <v/>
      </c>
    </row>
    <row r="6253" spans="1:15" hidden="1">
      <c r="A6253" s="475">
        <f t="shared" si="683"/>
        <v>43709</v>
      </c>
      <c r="B6253" s="475">
        <v>43726</v>
      </c>
      <c r="C6253" s="467">
        <v>12</v>
      </c>
      <c r="D6253" s="467">
        <v>996</v>
      </c>
      <c r="E6253" s="467">
        <v>6</v>
      </c>
      <c r="F6253" s="467">
        <v>11</v>
      </c>
      <c r="G6253" s="467">
        <f t="array" ref="G6253">MAX(IF($A$2:$A$8761=A6253,$D$2:$D$8761))</f>
        <v>1385</v>
      </c>
      <c r="H6253" s="467">
        <f t="shared" si="684"/>
        <v>0</v>
      </c>
      <c r="I6253" s="475" t="str">
        <f t="shared" si="685"/>
        <v/>
      </c>
      <c r="J6253" s="471">
        <f>'Potential Projects'!D6254</f>
        <v>21.462746804644549</v>
      </c>
      <c r="K6253" s="471">
        <f>'Potential Projects'!E6254</f>
        <v>39.642922704794664</v>
      </c>
      <c r="L6253" s="476">
        <f t="shared" si="686"/>
        <v>917.89433049056083</v>
      </c>
      <c r="M6253" s="471">
        <f t="shared" si="689"/>
        <v>1292.0223607105002</v>
      </c>
      <c r="N6253" s="467">
        <f t="shared" si="687"/>
        <v>0</v>
      </c>
      <c r="O6253" s="475" t="str">
        <f t="shared" si="688"/>
        <v/>
      </c>
    </row>
    <row r="6254" spans="1:15" hidden="1">
      <c r="A6254" s="475">
        <f t="shared" si="683"/>
        <v>43709</v>
      </c>
      <c r="B6254" s="475">
        <v>43726</v>
      </c>
      <c r="C6254" s="467">
        <v>13</v>
      </c>
      <c r="D6254" s="467">
        <v>1010</v>
      </c>
      <c r="E6254" s="467">
        <v>1</v>
      </c>
      <c r="F6254" s="467">
        <v>11</v>
      </c>
      <c r="G6254" s="467">
        <f t="array" ref="G6254">MAX(IF($A$2:$A$8761=A6254,$D$2:$D$8761))</f>
        <v>1385</v>
      </c>
      <c r="H6254" s="467">
        <f t="shared" si="684"/>
        <v>0</v>
      </c>
      <c r="I6254" s="475" t="str">
        <f t="shared" si="685"/>
        <v/>
      </c>
      <c r="J6254" s="471">
        <f>'Potential Projects'!D6255</f>
        <v>33.188919238832874</v>
      </c>
      <c r="K6254" s="471">
        <f>'Potential Projects'!E6255</f>
        <v>59.681849870995485</v>
      </c>
      <c r="L6254" s="476">
        <f t="shared" si="686"/>
        <v>905.12923089017158</v>
      </c>
      <c r="M6254" s="471">
        <f t="shared" si="689"/>
        <v>1292.0223607105002</v>
      </c>
      <c r="N6254" s="467">
        <f t="shared" si="687"/>
        <v>0</v>
      </c>
      <c r="O6254" s="475" t="str">
        <f t="shared" si="688"/>
        <v/>
      </c>
    </row>
    <row r="6255" spans="1:15" hidden="1">
      <c r="A6255" s="475">
        <f t="shared" si="683"/>
        <v>43709</v>
      </c>
      <c r="B6255" s="475">
        <v>43726</v>
      </c>
      <c r="C6255" s="467">
        <v>14</v>
      </c>
      <c r="D6255" s="467">
        <v>996</v>
      </c>
      <c r="E6255" s="467">
        <v>6</v>
      </c>
      <c r="F6255" s="467">
        <v>16</v>
      </c>
      <c r="G6255" s="467">
        <f t="array" ref="G6255">MAX(IF($A$2:$A$8761=A6255,$D$2:$D$8761))</f>
        <v>1385</v>
      </c>
      <c r="H6255" s="467">
        <f t="shared" si="684"/>
        <v>0</v>
      </c>
      <c r="I6255" s="475" t="str">
        <f t="shared" si="685"/>
        <v/>
      </c>
      <c r="J6255" s="471">
        <f>'Potential Projects'!D6256</f>
        <v>43.696731804697826</v>
      </c>
      <c r="K6255" s="471">
        <f>'Potential Projects'!E6256</f>
        <v>65.538564072242536</v>
      </c>
      <c r="L6255" s="476">
        <f t="shared" si="686"/>
        <v>864.76470412305957</v>
      </c>
      <c r="M6255" s="471">
        <f t="shared" si="689"/>
        <v>1292.0223607105002</v>
      </c>
      <c r="N6255" s="467">
        <f t="shared" si="687"/>
        <v>0</v>
      </c>
      <c r="O6255" s="475" t="str">
        <f t="shared" si="688"/>
        <v/>
      </c>
    </row>
    <row r="6256" spans="1:15" hidden="1">
      <c r="A6256" s="475">
        <f t="shared" si="683"/>
        <v>43709</v>
      </c>
      <c r="B6256" s="475">
        <v>43726</v>
      </c>
      <c r="C6256" s="467">
        <v>15</v>
      </c>
      <c r="D6256" s="467">
        <v>999</v>
      </c>
      <c r="E6256" s="467">
        <v>7</v>
      </c>
      <c r="F6256" s="467">
        <v>16</v>
      </c>
      <c r="G6256" s="467">
        <f t="array" ref="G6256">MAX(IF($A$2:$A$8761=A6256,$D$2:$D$8761))</f>
        <v>1385</v>
      </c>
      <c r="H6256" s="467">
        <f t="shared" si="684"/>
        <v>0</v>
      </c>
      <c r="I6256" s="475" t="str">
        <f t="shared" si="685"/>
        <v/>
      </c>
      <c r="J6256" s="471">
        <f>'Potential Projects'!D6257</f>
        <v>48.261942212505851</v>
      </c>
      <c r="K6256" s="471">
        <f>'Potential Projects'!E6257</f>
        <v>44.559371049236724</v>
      </c>
      <c r="L6256" s="476">
        <f t="shared" si="686"/>
        <v>883.17868673825751</v>
      </c>
      <c r="M6256" s="471">
        <f t="shared" si="689"/>
        <v>1292.0223607105002</v>
      </c>
      <c r="N6256" s="467">
        <f t="shared" si="687"/>
        <v>0</v>
      </c>
      <c r="O6256" s="475" t="str">
        <f t="shared" si="688"/>
        <v/>
      </c>
    </row>
    <row r="6257" spans="1:15" hidden="1">
      <c r="A6257" s="475">
        <f t="shared" si="683"/>
        <v>43709</v>
      </c>
      <c r="B6257" s="475">
        <v>43726</v>
      </c>
      <c r="C6257" s="467">
        <v>16</v>
      </c>
      <c r="D6257" s="467">
        <v>1004</v>
      </c>
      <c r="E6257" s="467">
        <v>0</v>
      </c>
      <c r="F6257" s="467">
        <v>17</v>
      </c>
      <c r="G6257" s="467">
        <f t="array" ref="G6257">MAX(IF($A$2:$A$8761=A6257,$D$2:$D$8761))</f>
        <v>1385</v>
      </c>
      <c r="H6257" s="467">
        <f t="shared" si="684"/>
        <v>0</v>
      </c>
      <c r="I6257" s="475" t="str">
        <f t="shared" si="685"/>
        <v/>
      </c>
      <c r="J6257" s="471">
        <f>'Potential Projects'!D6258</f>
        <v>49.922883709540507</v>
      </c>
      <c r="K6257" s="471">
        <f>'Potential Projects'!E6258</f>
        <v>46.580707966028811</v>
      </c>
      <c r="L6257" s="476">
        <f t="shared" si="686"/>
        <v>890.4964083244306</v>
      </c>
      <c r="M6257" s="471">
        <f t="shared" si="689"/>
        <v>1292.0223607105002</v>
      </c>
      <c r="N6257" s="467">
        <f t="shared" si="687"/>
        <v>0</v>
      </c>
      <c r="O6257" s="475" t="str">
        <f t="shared" si="688"/>
        <v/>
      </c>
    </row>
    <row r="6258" spans="1:15" hidden="1">
      <c r="A6258" s="475">
        <f t="shared" si="683"/>
        <v>43709</v>
      </c>
      <c r="B6258" s="475">
        <v>43726</v>
      </c>
      <c r="C6258" s="467">
        <v>17</v>
      </c>
      <c r="D6258" s="467">
        <v>1006</v>
      </c>
      <c r="E6258" s="467">
        <v>2</v>
      </c>
      <c r="F6258" s="467">
        <v>17</v>
      </c>
      <c r="G6258" s="467">
        <f t="array" ref="G6258">MAX(IF($A$2:$A$8761=A6258,$D$2:$D$8761))</f>
        <v>1385</v>
      </c>
      <c r="H6258" s="467">
        <f t="shared" si="684"/>
        <v>0</v>
      </c>
      <c r="I6258" s="475" t="str">
        <f t="shared" si="685"/>
        <v/>
      </c>
      <c r="J6258" s="471">
        <f>'Potential Projects'!D6259</f>
        <v>32.32484349569426</v>
      </c>
      <c r="K6258" s="471">
        <f>'Potential Projects'!E6259</f>
        <v>23.904029993549774</v>
      </c>
      <c r="L6258" s="476">
        <f t="shared" si="686"/>
        <v>930.77112651075595</v>
      </c>
      <c r="M6258" s="471">
        <f t="shared" si="689"/>
        <v>1292.0223607105002</v>
      </c>
      <c r="N6258" s="467">
        <f t="shared" si="687"/>
        <v>0</v>
      </c>
      <c r="O6258" s="475" t="str">
        <f t="shared" si="688"/>
        <v/>
      </c>
    </row>
    <row r="6259" spans="1:15" hidden="1">
      <c r="A6259" s="475">
        <f t="shared" si="683"/>
        <v>43709</v>
      </c>
      <c r="B6259" s="475">
        <v>43726</v>
      </c>
      <c r="C6259" s="467">
        <v>18</v>
      </c>
      <c r="D6259" s="467">
        <v>1019</v>
      </c>
      <c r="E6259" s="467">
        <v>6</v>
      </c>
      <c r="F6259" s="467">
        <v>4</v>
      </c>
      <c r="G6259" s="467">
        <f t="array" ref="G6259">MAX(IF($A$2:$A$8761=A6259,$D$2:$D$8761))</f>
        <v>1385</v>
      </c>
      <c r="H6259" s="467">
        <f t="shared" si="684"/>
        <v>0</v>
      </c>
      <c r="I6259" s="475" t="str">
        <f t="shared" si="685"/>
        <v/>
      </c>
      <c r="J6259" s="471">
        <f>'Potential Projects'!D6260</f>
        <v>22.066173462180778</v>
      </c>
      <c r="K6259" s="471">
        <f>'Potential Projects'!E6260</f>
        <v>24.193462911201895</v>
      </c>
      <c r="L6259" s="476">
        <f t="shared" si="686"/>
        <v>962.7403636266173</v>
      </c>
      <c r="M6259" s="471">
        <f t="shared" si="689"/>
        <v>1292.0223607105002</v>
      </c>
      <c r="N6259" s="467">
        <f t="shared" si="687"/>
        <v>0</v>
      </c>
      <c r="O6259" s="475" t="str">
        <f t="shared" si="688"/>
        <v/>
      </c>
    </row>
    <row r="6260" spans="1:15" hidden="1">
      <c r="A6260" s="475">
        <f t="shared" si="683"/>
        <v>43709</v>
      </c>
      <c r="B6260" s="475">
        <v>43726</v>
      </c>
      <c r="C6260" s="467">
        <v>19</v>
      </c>
      <c r="D6260" s="467">
        <v>1020</v>
      </c>
      <c r="E6260" s="467">
        <v>6</v>
      </c>
      <c r="F6260" s="467">
        <v>1</v>
      </c>
      <c r="G6260" s="467">
        <f t="array" ref="G6260">MAX(IF($A$2:$A$8761=A6260,$D$2:$D$8761))</f>
        <v>1385</v>
      </c>
      <c r="H6260" s="467">
        <f t="shared" si="684"/>
        <v>0</v>
      </c>
      <c r="I6260" s="475" t="str">
        <f t="shared" si="685"/>
        <v/>
      </c>
      <c r="J6260" s="471">
        <f>'Potential Projects'!D6261</f>
        <v>52.274431584073938</v>
      </c>
      <c r="K6260" s="471">
        <f>'Potential Projects'!E6261</f>
        <v>31.660049935497742</v>
      </c>
      <c r="L6260" s="476">
        <f t="shared" si="686"/>
        <v>929.0655184804283</v>
      </c>
      <c r="M6260" s="471">
        <f t="shared" si="689"/>
        <v>1292.0223607105002</v>
      </c>
      <c r="N6260" s="467">
        <f t="shared" si="687"/>
        <v>0</v>
      </c>
      <c r="O6260" s="475" t="str">
        <f t="shared" si="688"/>
        <v/>
      </c>
    </row>
    <row r="6261" spans="1:15" hidden="1">
      <c r="A6261" s="475">
        <f t="shared" si="683"/>
        <v>43709</v>
      </c>
      <c r="B6261" s="475">
        <v>43726</v>
      </c>
      <c r="C6261" s="467">
        <v>20</v>
      </c>
      <c r="D6261" s="467">
        <v>1040</v>
      </c>
      <c r="E6261" s="467">
        <v>18</v>
      </c>
      <c r="F6261" s="467">
        <v>0</v>
      </c>
      <c r="G6261" s="467">
        <f t="array" ref="G6261">MAX(IF($A$2:$A$8761=A6261,$D$2:$D$8761))</f>
        <v>1385</v>
      </c>
      <c r="H6261" s="467">
        <f t="shared" si="684"/>
        <v>0</v>
      </c>
      <c r="I6261" s="475" t="str">
        <f t="shared" si="685"/>
        <v/>
      </c>
      <c r="J6261" s="471">
        <f>'Potential Projects'!D6262</f>
        <v>78.699865623057633</v>
      </c>
      <c r="K6261" s="471">
        <f>'Potential Projects'!E6262</f>
        <v>31.434761610406369</v>
      </c>
      <c r="L6261" s="476">
        <f t="shared" si="686"/>
        <v>911.8653727665361</v>
      </c>
      <c r="M6261" s="471">
        <f t="shared" si="689"/>
        <v>1292.0223607105002</v>
      </c>
      <c r="N6261" s="467">
        <f t="shared" si="687"/>
        <v>0</v>
      </c>
      <c r="O6261" s="475" t="str">
        <f t="shared" si="688"/>
        <v/>
      </c>
    </row>
    <row r="6262" spans="1:15" hidden="1">
      <c r="A6262" s="475">
        <f t="shared" si="683"/>
        <v>43709</v>
      </c>
      <c r="B6262" s="475">
        <v>43726</v>
      </c>
      <c r="C6262" s="467">
        <v>21</v>
      </c>
      <c r="D6262" s="467">
        <v>1026</v>
      </c>
      <c r="E6262" s="467">
        <v>9</v>
      </c>
      <c r="F6262" s="467">
        <v>0</v>
      </c>
      <c r="G6262" s="467">
        <f t="array" ref="G6262">MAX(IF($A$2:$A$8761=A6262,$D$2:$D$8761))</f>
        <v>1385</v>
      </c>
      <c r="H6262" s="467">
        <f t="shared" si="684"/>
        <v>0</v>
      </c>
      <c r="I6262" s="475" t="str">
        <f t="shared" si="685"/>
        <v/>
      </c>
      <c r="J6262" s="471">
        <f>'Potential Projects'!D6263</f>
        <v>54.188926073084758</v>
      </c>
      <c r="K6262" s="471">
        <f>'Potential Projects'!E6263</f>
        <v>8.5194970436465276</v>
      </c>
      <c r="L6262" s="476">
        <f t="shared" si="686"/>
        <v>954.2915768832687</v>
      </c>
      <c r="M6262" s="471">
        <f t="shared" si="689"/>
        <v>1292.0223607105002</v>
      </c>
      <c r="N6262" s="467">
        <f t="shared" si="687"/>
        <v>0</v>
      </c>
      <c r="O6262" s="475" t="str">
        <f t="shared" si="688"/>
        <v/>
      </c>
    </row>
    <row r="6263" spans="1:15" hidden="1">
      <c r="A6263" s="475">
        <f t="shared" si="683"/>
        <v>43709</v>
      </c>
      <c r="B6263" s="475">
        <v>43726</v>
      </c>
      <c r="C6263" s="467">
        <v>22</v>
      </c>
      <c r="D6263" s="467">
        <v>970</v>
      </c>
      <c r="E6263" s="467">
        <v>0</v>
      </c>
      <c r="F6263" s="467">
        <v>0</v>
      </c>
      <c r="G6263" s="467">
        <f t="array" ref="G6263">MAX(IF($A$2:$A$8761=A6263,$D$2:$D$8761))</f>
        <v>1385</v>
      </c>
      <c r="H6263" s="467">
        <f t="shared" si="684"/>
        <v>0</v>
      </c>
      <c r="I6263" s="475" t="str">
        <f t="shared" si="685"/>
        <v/>
      </c>
      <c r="J6263" s="471">
        <f>'Potential Projects'!D6264</f>
        <v>54.082257779156244</v>
      </c>
      <c r="K6263" s="471">
        <f>'Potential Projects'!E6264</f>
        <v>1.2187472586540531</v>
      </c>
      <c r="L6263" s="476">
        <f t="shared" si="686"/>
        <v>914.69899496218966</v>
      </c>
      <c r="M6263" s="471">
        <f t="shared" si="689"/>
        <v>1292.0223607105002</v>
      </c>
      <c r="N6263" s="467">
        <f t="shared" si="687"/>
        <v>0</v>
      </c>
      <c r="O6263" s="475" t="str">
        <f t="shared" si="688"/>
        <v/>
      </c>
    </row>
    <row r="6264" spans="1:15" hidden="1">
      <c r="A6264" s="475">
        <f t="shared" si="683"/>
        <v>43709</v>
      </c>
      <c r="B6264" s="475">
        <v>43726</v>
      </c>
      <c r="C6264" s="467">
        <v>23</v>
      </c>
      <c r="D6264" s="467">
        <v>890</v>
      </c>
      <c r="E6264" s="467">
        <v>0</v>
      </c>
      <c r="F6264" s="467">
        <v>0</v>
      </c>
      <c r="G6264" s="467">
        <f t="array" ref="G6264">MAX(IF($A$2:$A$8761=A6264,$D$2:$D$8761))</f>
        <v>1385</v>
      </c>
      <c r="H6264" s="467">
        <f t="shared" si="684"/>
        <v>0</v>
      </c>
      <c r="I6264" s="475" t="str">
        <f t="shared" si="685"/>
        <v/>
      </c>
      <c r="J6264" s="471">
        <f>'Potential Projects'!D6265</f>
        <v>36.417095012998821</v>
      </c>
      <c r="K6264" s="471">
        <f>'Potential Projects'!E6265</f>
        <v>0</v>
      </c>
      <c r="L6264" s="476">
        <f t="shared" si="686"/>
        <v>853.58290498700114</v>
      </c>
      <c r="M6264" s="471">
        <f t="shared" si="689"/>
        <v>1292.0223607105002</v>
      </c>
      <c r="N6264" s="467">
        <f t="shared" si="687"/>
        <v>0</v>
      </c>
      <c r="O6264" s="475" t="str">
        <f t="shared" si="688"/>
        <v/>
      </c>
    </row>
    <row r="6265" spans="1:15" hidden="1">
      <c r="A6265" s="475">
        <f t="shared" si="683"/>
        <v>43709</v>
      </c>
      <c r="B6265" s="475">
        <v>43726</v>
      </c>
      <c r="C6265" s="467">
        <v>24</v>
      </c>
      <c r="D6265" s="467">
        <v>816</v>
      </c>
      <c r="E6265" s="467">
        <v>0</v>
      </c>
      <c r="F6265" s="467">
        <v>0</v>
      </c>
      <c r="G6265" s="467">
        <f t="array" ref="G6265">MAX(IF($A$2:$A$8761=A6265,$D$2:$D$8761))</f>
        <v>1385</v>
      </c>
      <c r="H6265" s="467">
        <f t="shared" si="684"/>
        <v>0</v>
      </c>
      <c r="I6265" s="475" t="str">
        <f t="shared" si="685"/>
        <v/>
      </c>
      <c r="J6265" s="471">
        <f>'Potential Projects'!D6266</f>
        <v>60.465376380598919</v>
      </c>
      <c r="K6265" s="471">
        <f>'Potential Projects'!E6266</f>
        <v>10.404722264029239</v>
      </c>
      <c r="L6265" s="476">
        <f t="shared" si="686"/>
        <v>745.12990135537177</v>
      </c>
      <c r="M6265" s="471">
        <f t="shared" si="689"/>
        <v>1292.0223607105002</v>
      </c>
      <c r="N6265" s="467">
        <f t="shared" si="687"/>
        <v>0</v>
      </c>
      <c r="O6265" s="475" t="str">
        <f t="shared" si="688"/>
        <v/>
      </c>
    </row>
    <row r="6266" spans="1:15" hidden="1">
      <c r="A6266" s="475">
        <f t="shared" si="683"/>
        <v>43709</v>
      </c>
      <c r="B6266" s="475">
        <v>43727</v>
      </c>
      <c r="C6266" s="467">
        <v>1</v>
      </c>
      <c r="D6266" s="467">
        <v>759</v>
      </c>
      <c r="E6266" s="467">
        <v>0</v>
      </c>
      <c r="F6266" s="467">
        <v>0</v>
      </c>
      <c r="G6266" s="467">
        <f t="array" ref="G6266">MAX(IF($A$2:$A$8761=A6266,$D$2:$D$8761))</f>
        <v>1385</v>
      </c>
      <c r="H6266" s="467">
        <f t="shared" si="684"/>
        <v>0</v>
      </c>
      <c r="I6266" s="475" t="str">
        <f t="shared" si="685"/>
        <v/>
      </c>
      <c r="J6266" s="471">
        <f>'Potential Projects'!D6267</f>
        <v>92.971726843295286</v>
      </c>
      <c r="K6266" s="471">
        <f>'Potential Projects'!E6267</f>
        <v>23.415123038056333</v>
      </c>
      <c r="L6266" s="476">
        <f t="shared" si="686"/>
        <v>642.61315011864838</v>
      </c>
      <c r="M6266" s="471">
        <f t="shared" si="689"/>
        <v>1292.0223607105002</v>
      </c>
      <c r="N6266" s="467">
        <f t="shared" si="687"/>
        <v>0</v>
      </c>
      <c r="O6266" s="475" t="str">
        <f t="shared" si="688"/>
        <v/>
      </c>
    </row>
    <row r="6267" spans="1:15" hidden="1">
      <c r="A6267" s="475">
        <f t="shared" si="683"/>
        <v>43709</v>
      </c>
      <c r="B6267" s="475">
        <v>43727</v>
      </c>
      <c r="C6267" s="467">
        <v>2</v>
      </c>
      <c r="D6267" s="467">
        <v>733</v>
      </c>
      <c r="E6267" s="467">
        <v>0</v>
      </c>
      <c r="F6267" s="467">
        <v>0</v>
      </c>
      <c r="G6267" s="467">
        <f t="array" ref="G6267">MAX(IF($A$2:$A$8761=A6267,$D$2:$D$8761))</f>
        <v>1385</v>
      </c>
      <c r="H6267" s="467">
        <f t="shared" si="684"/>
        <v>0</v>
      </c>
      <c r="I6267" s="475" t="str">
        <f t="shared" si="685"/>
        <v/>
      </c>
      <c r="J6267" s="471">
        <f>'Potential Projects'!D6268</f>
        <v>71.225458238538891</v>
      </c>
      <c r="K6267" s="471">
        <f>'Potential Projects'!E6268</f>
        <v>23.408082777897231</v>
      </c>
      <c r="L6267" s="476">
        <f t="shared" si="686"/>
        <v>638.36645898356392</v>
      </c>
      <c r="M6267" s="471">
        <f t="shared" si="689"/>
        <v>1292.0223607105002</v>
      </c>
      <c r="N6267" s="467">
        <f t="shared" si="687"/>
        <v>0</v>
      </c>
      <c r="O6267" s="475" t="str">
        <f t="shared" si="688"/>
        <v/>
      </c>
    </row>
    <row r="6268" spans="1:15" hidden="1">
      <c r="A6268" s="475">
        <f t="shared" si="683"/>
        <v>43709</v>
      </c>
      <c r="B6268" s="475">
        <v>43727</v>
      </c>
      <c r="C6268" s="467">
        <v>3</v>
      </c>
      <c r="D6268" s="467">
        <v>720</v>
      </c>
      <c r="E6268" s="467">
        <v>0</v>
      </c>
      <c r="F6268" s="467">
        <v>0</v>
      </c>
      <c r="G6268" s="467">
        <f t="array" ref="G6268">MAX(IF($A$2:$A$8761=A6268,$D$2:$D$8761))</f>
        <v>1385</v>
      </c>
      <c r="H6268" s="467">
        <f t="shared" si="684"/>
        <v>0</v>
      </c>
      <c r="I6268" s="475" t="str">
        <f t="shared" si="685"/>
        <v/>
      </c>
      <c r="J6268" s="471">
        <f>'Potential Projects'!D6269</f>
        <v>52.70252804073629</v>
      </c>
      <c r="K6268" s="471">
        <f>'Potential Projects'!E6269</f>
        <v>16.700279348527197</v>
      </c>
      <c r="L6268" s="476">
        <f t="shared" si="686"/>
        <v>650.59719261073656</v>
      </c>
      <c r="M6268" s="471">
        <f t="shared" si="689"/>
        <v>1292.0223607105002</v>
      </c>
      <c r="N6268" s="467">
        <f t="shared" si="687"/>
        <v>0</v>
      </c>
      <c r="O6268" s="475" t="str">
        <f t="shared" si="688"/>
        <v/>
      </c>
    </row>
    <row r="6269" spans="1:15" hidden="1">
      <c r="A6269" s="475">
        <f t="shared" si="683"/>
        <v>43709</v>
      </c>
      <c r="B6269" s="475">
        <v>43727</v>
      </c>
      <c r="C6269" s="467">
        <v>4</v>
      </c>
      <c r="D6269" s="467">
        <v>738</v>
      </c>
      <c r="E6269" s="467">
        <v>0</v>
      </c>
      <c r="F6269" s="467">
        <v>0</v>
      </c>
      <c r="G6269" s="467">
        <f t="array" ref="G6269">MAX(IF($A$2:$A$8761=A6269,$D$2:$D$8761))</f>
        <v>1385</v>
      </c>
      <c r="H6269" s="467">
        <f t="shared" si="684"/>
        <v>0</v>
      </c>
      <c r="I6269" s="475" t="str">
        <f t="shared" si="685"/>
        <v/>
      </c>
      <c r="J6269" s="471">
        <f>'Potential Projects'!D6270</f>
        <v>57.051946067566824</v>
      </c>
      <c r="K6269" s="471">
        <f>'Potential Projects'!E6270</f>
        <v>38.248951193291759</v>
      </c>
      <c r="L6269" s="476">
        <f t="shared" si="686"/>
        <v>642.69910273914138</v>
      </c>
      <c r="M6269" s="471">
        <f t="shared" si="689"/>
        <v>1292.0223607105002</v>
      </c>
      <c r="N6269" s="467">
        <f t="shared" si="687"/>
        <v>0</v>
      </c>
      <c r="O6269" s="475" t="str">
        <f t="shared" si="688"/>
        <v/>
      </c>
    </row>
    <row r="6270" spans="1:15" hidden="1">
      <c r="A6270" s="475">
        <f t="shared" si="683"/>
        <v>43709</v>
      </c>
      <c r="B6270" s="475">
        <v>43727</v>
      </c>
      <c r="C6270" s="467">
        <v>5</v>
      </c>
      <c r="D6270" s="467">
        <v>757</v>
      </c>
      <c r="E6270" s="467">
        <v>0</v>
      </c>
      <c r="F6270" s="467">
        <v>0</v>
      </c>
      <c r="G6270" s="467">
        <f t="array" ref="G6270">MAX(IF($A$2:$A$8761=A6270,$D$2:$D$8761))</f>
        <v>1385</v>
      </c>
      <c r="H6270" s="467">
        <f t="shared" si="684"/>
        <v>0</v>
      </c>
      <c r="I6270" s="475" t="str">
        <f t="shared" si="685"/>
        <v/>
      </c>
      <c r="J6270" s="471">
        <f>'Potential Projects'!D6271</f>
        <v>67.026448298370269</v>
      </c>
      <c r="K6270" s="471">
        <f>'Potential Projects'!E6271</f>
        <v>65.216276607181257</v>
      </c>
      <c r="L6270" s="476">
        <f t="shared" si="686"/>
        <v>624.75727509444846</v>
      </c>
      <c r="M6270" s="471">
        <f t="shared" si="689"/>
        <v>1292.0223607105002</v>
      </c>
      <c r="N6270" s="467">
        <f t="shared" si="687"/>
        <v>0</v>
      </c>
      <c r="O6270" s="475" t="str">
        <f t="shared" si="688"/>
        <v/>
      </c>
    </row>
    <row r="6271" spans="1:15" hidden="1">
      <c r="A6271" s="475">
        <f t="shared" si="683"/>
        <v>43709</v>
      </c>
      <c r="B6271" s="475">
        <v>43727</v>
      </c>
      <c r="C6271" s="467">
        <v>6</v>
      </c>
      <c r="D6271" s="467">
        <v>807</v>
      </c>
      <c r="E6271" s="467">
        <v>0</v>
      </c>
      <c r="F6271" s="467">
        <v>0</v>
      </c>
      <c r="G6271" s="467">
        <f t="array" ref="G6271">MAX(IF($A$2:$A$8761=A6271,$D$2:$D$8761))</f>
        <v>1385</v>
      </c>
      <c r="H6271" s="467">
        <f t="shared" si="684"/>
        <v>0</v>
      </c>
      <c r="I6271" s="475" t="str">
        <f t="shared" si="685"/>
        <v/>
      </c>
      <c r="J6271" s="471">
        <f>'Potential Projects'!D6272</f>
        <v>69.418886816949083</v>
      </c>
      <c r="K6271" s="471">
        <f>'Potential Projects'!E6272</f>
        <v>77.128396796387875</v>
      </c>
      <c r="L6271" s="476">
        <f t="shared" si="686"/>
        <v>660.45271638666304</v>
      </c>
      <c r="M6271" s="471">
        <f t="shared" si="689"/>
        <v>1292.0223607105002</v>
      </c>
      <c r="N6271" s="467">
        <f t="shared" si="687"/>
        <v>0</v>
      </c>
      <c r="O6271" s="475" t="str">
        <f t="shared" si="688"/>
        <v/>
      </c>
    </row>
    <row r="6272" spans="1:15" hidden="1">
      <c r="A6272" s="475">
        <f t="shared" si="683"/>
        <v>43709</v>
      </c>
      <c r="B6272" s="475">
        <v>43727</v>
      </c>
      <c r="C6272" s="467">
        <v>7</v>
      </c>
      <c r="D6272" s="467">
        <v>923</v>
      </c>
      <c r="E6272" s="467">
        <v>1</v>
      </c>
      <c r="F6272" s="467">
        <v>0</v>
      </c>
      <c r="G6272" s="467">
        <f t="array" ref="G6272">MAX(IF($A$2:$A$8761=A6272,$D$2:$D$8761))</f>
        <v>1385</v>
      </c>
      <c r="H6272" s="467">
        <f t="shared" si="684"/>
        <v>0</v>
      </c>
      <c r="I6272" s="475" t="str">
        <f t="shared" si="685"/>
        <v/>
      </c>
      <c r="J6272" s="471">
        <f>'Potential Projects'!D6273</f>
        <v>56.184762671915585</v>
      </c>
      <c r="K6272" s="471">
        <f>'Potential Projects'!E6273</f>
        <v>65.470508224037843</v>
      </c>
      <c r="L6272" s="476">
        <f t="shared" si="686"/>
        <v>800.34472910404656</v>
      </c>
      <c r="M6272" s="471">
        <f t="shared" si="689"/>
        <v>1292.0223607105002</v>
      </c>
      <c r="N6272" s="467">
        <f t="shared" si="687"/>
        <v>0</v>
      </c>
      <c r="O6272" s="475" t="str">
        <f t="shared" si="688"/>
        <v/>
      </c>
    </row>
    <row r="6273" spans="1:15" hidden="1">
      <c r="A6273" s="475">
        <f t="shared" si="683"/>
        <v>43709</v>
      </c>
      <c r="B6273" s="475">
        <v>43727</v>
      </c>
      <c r="C6273" s="467">
        <v>8</v>
      </c>
      <c r="D6273" s="467">
        <v>983</v>
      </c>
      <c r="E6273" s="467">
        <v>1</v>
      </c>
      <c r="F6273" s="467">
        <v>4</v>
      </c>
      <c r="G6273" s="467">
        <f t="array" ref="G6273">MAX(IF($A$2:$A$8761=A6273,$D$2:$D$8761))</f>
        <v>1385</v>
      </c>
      <c r="H6273" s="467">
        <f t="shared" si="684"/>
        <v>0</v>
      </c>
      <c r="I6273" s="475" t="str">
        <f t="shared" si="685"/>
        <v/>
      </c>
      <c r="J6273" s="471">
        <f>'Potential Projects'!D6274</f>
        <v>43.437367366896844</v>
      </c>
      <c r="K6273" s="471">
        <f>'Potential Projects'!E6274</f>
        <v>32.811523597075897</v>
      </c>
      <c r="L6273" s="476">
        <f t="shared" si="686"/>
        <v>901.75110903602729</v>
      </c>
      <c r="M6273" s="471">
        <f t="shared" si="689"/>
        <v>1292.0223607105002</v>
      </c>
      <c r="N6273" s="467">
        <f t="shared" si="687"/>
        <v>0</v>
      </c>
      <c r="O6273" s="475" t="str">
        <f t="shared" si="688"/>
        <v/>
      </c>
    </row>
    <row r="6274" spans="1:15" hidden="1">
      <c r="A6274" s="475">
        <f t="shared" ref="A6274:A6337" si="690">DATE(YEAR(B6274),MONTH(B6274),1)</f>
        <v>43709</v>
      </c>
      <c r="B6274" s="475">
        <v>43727</v>
      </c>
      <c r="C6274" s="467">
        <v>9</v>
      </c>
      <c r="D6274" s="467">
        <v>992</v>
      </c>
      <c r="E6274" s="467">
        <v>0</v>
      </c>
      <c r="F6274" s="467">
        <v>16</v>
      </c>
      <c r="G6274" s="467">
        <f t="array" ref="G6274">MAX(IF($A$2:$A$8761=A6274,$D$2:$D$8761))</f>
        <v>1385</v>
      </c>
      <c r="H6274" s="467">
        <f t="shared" ref="H6274:H6337" si="691">IF(G6274=D6274,1,0)</f>
        <v>0</v>
      </c>
      <c r="I6274" s="475" t="str">
        <f t="shared" ref="I6274:I6337" si="692">IF(D6274=G6274,B6274,"")</f>
        <v/>
      </c>
      <c r="J6274" s="471">
        <f>'Potential Projects'!D6275</f>
        <v>33.360775943427811</v>
      </c>
      <c r="K6274" s="471">
        <f>'Potential Projects'!E6275</f>
        <v>33.367704149645242</v>
      </c>
      <c r="L6274" s="476">
        <f t="shared" ref="L6274:L6337" si="693">D6274-E6274-F6274-J6274-K6274</f>
        <v>909.27151990692698</v>
      </c>
      <c r="M6274" s="471">
        <f t="shared" si="689"/>
        <v>1292.0223607105002</v>
      </c>
      <c r="N6274" s="467">
        <f t="shared" ref="N6274:N6337" si="694">IF(M6274=L6274,1,0)</f>
        <v>0</v>
      </c>
      <c r="O6274" s="475" t="str">
        <f t="shared" ref="O6274:O6337" si="695">IF(L6274=M6274,B6274,"")</f>
        <v/>
      </c>
    </row>
    <row r="6275" spans="1:15" hidden="1">
      <c r="A6275" s="475">
        <f t="shared" si="690"/>
        <v>43709</v>
      </c>
      <c r="B6275" s="475">
        <v>43727</v>
      </c>
      <c r="C6275" s="467">
        <v>10</v>
      </c>
      <c r="D6275" s="467">
        <v>1012</v>
      </c>
      <c r="E6275" s="467">
        <v>0</v>
      </c>
      <c r="F6275" s="467">
        <v>19</v>
      </c>
      <c r="G6275" s="467">
        <f t="array" ref="G6275">MAX(IF($A$2:$A$8761=A6275,$D$2:$D$8761))</f>
        <v>1385</v>
      </c>
      <c r="H6275" s="467">
        <f t="shared" si="691"/>
        <v>0</v>
      </c>
      <c r="I6275" s="475" t="str">
        <f t="shared" si="692"/>
        <v/>
      </c>
      <c r="J6275" s="471">
        <f>'Potential Projects'!D6276</f>
        <v>50.220149419034016</v>
      </c>
      <c r="K6275" s="471">
        <f>'Potential Projects'!E6276</f>
        <v>49.142580412814453</v>
      </c>
      <c r="L6275" s="476">
        <f t="shared" si="693"/>
        <v>893.63727016815153</v>
      </c>
      <c r="M6275" s="471">
        <f t="shared" si="689"/>
        <v>1292.0223607105002</v>
      </c>
      <c r="N6275" s="467">
        <f t="shared" si="694"/>
        <v>0</v>
      </c>
      <c r="O6275" s="475" t="str">
        <f t="shared" si="695"/>
        <v/>
      </c>
    </row>
    <row r="6276" spans="1:15" hidden="1">
      <c r="A6276" s="475">
        <f t="shared" si="690"/>
        <v>43709</v>
      </c>
      <c r="B6276" s="475">
        <v>43727</v>
      </c>
      <c r="C6276" s="467">
        <v>11</v>
      </c>
      <c r="D6276" s="467">
        <v>998</v>
      </c>
      <c r="E6276" s="467">
        <v>0</v>
      </c>
      <c r="F6276" s="467">
        <v>18</v>
      </c>
      <c r="G6276" s="467">
        <f t="array" ref="G6276">MAX(IF($A$2:$A$8761=A6276,$D$2:$D$8761))</f>
        <v>1385</v>
      </c>
      <c r="H6276" s="467">
        <f t="shared" si="691"/>
        <v>0</v>
      </c>
      <c r="I6276" s="475" t="str">
        <f t="shared" si="692"/>
        <v/>
      </c>
      <c r="J6276" s="471">
        <f>'Potential Projects'!D6277</f>
        <v>68.448544937016848</v>
      </c>
      <c r="K6276" s="471">
        <f>'Potential Projects'!E6277</f>
        <v>41.077571274994625</v>
      </c>
      <c r="L6276" s="476">
        <f t="shared" si="693"/>
        <v>870.47388378798848</v>
      </c>
      <c r="M6276" s="471">
        <f t="shared" si="689"/>
        <v>1292.0223607105002</v>
      </c>
      <c r="N6276" s="467">
        <f t="shared" si="694"/>
        <v>0</v>
      </c>
      <c r="O6276" s="475" t="str">
        <f t="shared" si="695"/>
        <v/>
      </c>
    </row>
    <row r="6277" spans="1:15" hidden="1">
      <c r="A6277" s="475">
        <f t="shared" si="690"/>
        <v>43709</v>
      </c>
      <c r="B6277" s="475">
        <v>43727</v>
      </c>
      <c r="C6277" s="467">
        <v>12</v>
      </c>
      <c r="D6277" s="467">
        <v>1009</v>
      </c>
      <c r="E6277" s="467">
        <v>0</v>
      </c>
      <c r="F6277" s="467">
        <v>18</v>
      </c>
      <c r="G6277" s="467">
        <f t="array" ref="G6277">MAX(IF($A$2:$A$8761=A6277,$D$2:$D$8761))</f>
        <v>1385</v>
      </c>
      <c r="H6277" s="467">
        <f t="shared" si="691"/>
        <v>0</v>
      </c>
      <c r="I6277" s="475" t="str">
        <f t="shared" si="692"/>
        <v/>
      </c>
      <c r="J6277" s="471">
        <f>'Potential Projects'!D6278</f>
        <v>59.124070576228519</v>
      </c>
      <c r="K6277" s="471">
        <f>'Potential Projects'!E6278</f>
        <v>37.785858525048376</v>
      </c>
      <c r="L6277" s="476">
        <f t="shared" si="693"/>
        <v>894.09007089872307</v>
      </c>
      <c r="M6277" s="471">
        <f t="shared" si="689"/>
        <v>1292.0223607105002</v>
      </c>
      <c r="N6277" s="467">
        <f t="shared" si="694"/>
        <v>0</v>
      </c>
      <c r="O6277" s="475" t="str">
        <f t="shared" si="695"/>
        <v/>
      </c>
    </row>
    <row r="6278" spans="1:15" hidden="1">
      <c r="A6278" s="475">
        <f t="shared" si="690"/>
        <v>43709</v>
      </c>
      <c r="B6278" s="475">
        <v>43727</v>
      </c>
      <c r="C6278" s="467">
        <v>13</v>
      </c>
      <c r="D6278" s="467">
        <v>996</v>
      </c>
      <c r="E6278" s="467">
        <v>7</v>
      </c>
      <c r="F6278" s="467">
        <v>16</v>
      </c>
      <c r="G6278" s="467">
        <f t="array" ref="G6278">MAX(IF($A$2:$A$8761=A6278,$D$2:$D$8761))</f>
        <v>1385</v>
      </c>
      <c r="H6278" s="467">
        <f t="shared" si="691"/>
        <v>0</v>
      </c>
      <c r="I6278" s="475" t="str">
        <f t="shared" si="692"/>
        <v/>
      </c>
      <c r="J6278" s="471">
        <f>'Potential Projects'!D6279</f>
        <v>44.436607336983755</v>
      </c>
      <c r="K6278" s="471">
        <f>'Potential Projects'!E6279</f>
        <v>30.12370871855515</v>
      </c>
      <c r="L6278" s="476">
        <f t="shared" si="693"/>
        <v>898.43968394446108</v>
      </c>
      <c r="M6278" s="471">
        <f t="shared" si="689"/>
        <v>1292.0223607105002</v>
      </c>
      <c r="N6278" s="467">
        <f t="shared" si="694"/>
        <v>0</v>
      </c>
      <c r="O6278" s="475" t="str">
        <f t="shared" si="695"/>
        <v/>
      </c>
    </row>
    <row r="6279" spans="1:15" hidden="1">
      <c r="A6279" s="475">
        <f t="shared" si="690"/>
        <v>43709</v>
      </c>
      <c r="B6279" s="475">
        <v>43727</v>
      </c>
      <c r="C6279" s="467">
        <v>14</v>
      </c>
      <c r="D6279" s="467">
        <v>1013</v>
      </c>
      <c r="E6279" s="467">
        <v>9</v>
      </c>
      <c r="F6279" s="467">
        <v>12</v>
      </c>
      <c r="G6279" s="467">
        <f t="array" ref="G6279">MAX(IF($A$2:$A$8761=A6279,$D$2:$D$8761))</f>
        <v>1385</v>
      </c>
      <c r="H6279" s="467">
        <f t="shared" si="691"/>
        <v>0</v>
      </c>
      <c r="I6279" s="475" t="str">
        <f t="shared" si="692"/>
        <v/>
      </c>
      <c r="J6279" s="471">
        <f>'Potential Projects'!D6280</f>
        <v>55.098368662754709</v>
      </c>
      <c r="K6279" s="471">
        <f>'Potential Projects'!E6280</f>
        <v>23.760095785852503</v>
      </c>
      <c r="L6279" s="476">
        <f t="shared" si="693"/>
        <v>913.14153555139274</v>
      </c>
      <c r="M6279" s="471">
        <f t="shared" si="689"/>
        <v>1292.0223607105002</v>
      </c>
      <c r="N6279" s="467">
        <f t="shared" si="694"/>
        <v>0</v>
      </c>
      <c r="O6279" s="475" t="str">
        <f t="shared" si="695"/>
        <v/>
      </c>
    </row>
    <row r="6280" spans="1:15" hidden="1">
      <c r="A6280" s="475">
        <f t="shared" si="690"/>
        <v>43709</v>
      </c>
      <c r="B6280" s="475">
        <v>43727</v>
      </c>
      <c r="C6280" s="467">
        <v>15</v>
      </c>
      <c r="D6280" s="467">
        <v>1000</v>
      </c>
      <c r="E6280" s="467">
        <v>16</v>
      </c>
      <c r="F6280" s="467">
        <v>12</v>
      </c>
      <c r="G6280" s="467">
        <f t="array" ref="G6280">MAX(IF($A$2:$A$8761=A6280,$D$2:$D$8761))</f>
        <v>1385</v>
      </c>
      <c r="H6280" s="467">
        <f t="shared" si="691"/>
        <v>0</v>
      </c>
      <c r="I6280" s="475" t="str">
        <f t="shared" si="692"/>
        <v/>
      </c>
      <c r="J6280" s="471">
        <f>'Potential Projects'!D6281</f>
        <v>44.235050124593577</v>
      </c>
      <c r="K6280" s="471">
        <f>'Potential Projects'!E6281</f>
        <v>19.756534508707805</v>
      </c>
      <c r="L6280" s="476">
        <f t="shared" si="693"/>
        <v>908.00841536669861</v>
      </c>
      <c r="M6280" s="471">
        <f t="shared" si="689"/>
        <v>1292.0223607105002</v>
      </c>
      <c r="N6280" s="467">
        <f t="shared" si="694"/>
        <v>0</v>
      </c>
      <c r="O6280" s="475" t="str">
        <f t="shared" si="695"/>
        <v/>
      </c>
    </row>
    <row r="6281" spans="1:15" hidden="1">
      <c r="A6281" s="475">
        <f t="shared" si="690"/>
        <v>43709</v>
      </c>
      <c r="B6281" s="475">
        <v>43727</v>
      </c>
      <c r="C6281" s="467">
        <v>16</v>
      </c>
      <c r="D6281" s="467">
        <v>1009</v>
      </c>
      <c r="E6281" s="467">
        <v>15</v>
      </c>
      <c r="F6281" s="467">
        <v>5</v>
      </c>
      <c r="G6281" s="467">
        <f t="array" ref="G6281">MAX(IF($A$2:$A$8761=A6281,$D$2:$D$8761))</f>
        <v>1385</v>
      </c>
      <c r="H6281" s="467">
        <f t="shared" si="691"/>
        <v>0</v>
      </c>
      <c r="I6281" s="475" t="str">
        <f t="shared" si="692"/>
        <v/>
      </c>
      <c r="J6281" s="471">
        <f>'Potential Projects'!D6282</f>
        <v>52.973657766014</v>
      </c>
      <c r="K6281" s="471">
        <f>'Potential Projects'!E6282</f>
        <v>20.538785637497313</v>
      </c>
      <c r="L6281" s="476">
        <f t="shared" si="693"/>
        <v>915.48755659648873</v>
      </c>
      <c r="M6281" s="471">
        <f t="shared" si="689"/>
        <v>1292.0223607105002</v>
      </c>
      <c r="N6281" s="467">
        <f t="shared" si="694"/>
        <v>0</v>
      </c>
      <c r="O6281" s="475" t="str">
        <f t="shared" si="695"/>
        <v/>
      </c>
    </row>
    <row r="6282" spans="1:15" hidden="1">
      <c r="A6282" s="475">
        <f t="shared" si="690"/>
        <v>43709</v>
      </c>
      <c r="B6282" s="475">
        <v>43727</v>
      </c>
      <c r="C6282" s="467">
        <v>17</v>
      </c>
      <c r="D6282" s="467">
        <v>1017</v>
      </c>
      <c r="E6282" s="467">
        <v>12</v>
      </c>
      <c r="F6282" s="467">
        <v>7</v>
      </c>
      <c r="G6282" s="467">
        <f t="array" ref="G6282">MAX(IF($A$2:$A$8761=A6282,$D$2:$D$8761))</f>
        <v>1385</v>
      </c>
      <c r="H6282" s="467">
        <f t="shared" si="691"/>
        <v>0</v>
      </c>
      <c r="I6282" s="475" t="str">
        <f t="shared" si="692"/>
        <v/>
      </c>
      <c r="J6282" s="471">
        <f>'Potential Projects'!D6283</f>
        <v>59.682229656259878</v>
      </c>
      <c r="K6282" s="471">
        <f>'Potential Projects'!E6283</f>
        <v>11.366891152440337</v>
      </c>
      <c r="L6282" s="476">
        <f t="shared" si="693"/>
        <v>926.9508791912998</v>
      </c>
      <c r="M6282" s="471">
        <f t="shared" ref="M6282:M6345" si="696">MAX($L$5834:$L$6553)</f>
        <v>1292.0223607105002</v>
      </c>
      <c r="N6282" s="467">
        <f t="shared" si="694"/>
        <v>0</v>
      </c>
      <c r="O6282" s="475" t="str">
        <f t="shared" si="695"/>
        <v/>
      </c>
    </row>
    <row r="6283" spans="1:15" hidden="1">
      <c r="A6283" s="475">
        <f t="shared" si="690"/>
        <v>43709</v>
      </c>
      <c r="B6283" s="475">
        <v>43727</v>
      </c>
      <c r="C6283" s="467">
        <v>18</v>
      </c>
      <c r="D6283" s="467">
        <v>1030</v>
      </c>
      <c r="E6283" s="467">
        <v>13</v>
      </c>
      <c r="F6283" s="467">
        <v>8</v>
      </c>
      <c r="G6283" s="467">
        <f t="array" ref="G6283">MAX(IF($A$2:$A$8761=A6283,$D$2:$D$8761))</f>
        <v>1385</v>
      </c>
      <c r="H6283" s="467">
        <f t="shared" si="691"/>
        <v>0</v>
      </c>
      <c r="I6283" s="475" t="str">
        <f t="shared" si="692"/>
        <v/>
      </c>
      <c r="J6283" s="471">
        <f>'Potential Projects'!D6284</f>
        <v>58.990434561321671</v>
      </c>
      <c r="K6283" s="471">
        <f>'Potential Projects'!E6284</f>
        <v>9.4206503440120404</v>
      </c>
      <c r="L6283" s="476">
        <f t="shared" si="693"/>
        <v>940.58891509466628</v>
      </c>
      <c r="M6283" s="471">
        <f t="shared" si="696"/>
        <v>1292.0223607105002</v>
      </c>
      <c r="N6283" s="467">
        <f t="shared" si="694"/>
        <v>0</v>
      </c>
      <c r="O6283" s="475" t="str">
        <f t="shared" si="695"/>
        <v/>
      </c>
    </row>
    <row r="6284" spans="1:15" hidden="1">
      <c r="A6284" s="475">
        <f t="shared" si="690"/>
        <v>43709</v>
      </c>
      <c r="B6284" s="475">
        <v>43727</v>
      </c>
      <c r="C6284" s="467">
        <v>19</v>
      </c>
      <c r="D6284" s="467">
        <v>1014</v>
      </c>
      <c r="E6284" s="467">
        <v>5</v>
      </c>
      <c r="F6284" s="467">
        <v>1</v>
      </c>
      <c r="G6284" s="467">
        <f t="array" ref="G6284">MAX(IF($A$2:$A$8761=A6284,$D$2:$D$8761))</f>
        <v>1385</v>
      </c>
      <c r="H6284" s="467">
        <f t="shared" si="691"/>
        <v>0</v>
      </c>
      <c r="I6284" s="475" t="str">
        <f t="shared" si="692"/>
        <v/>
      </c>
      <c r="J6284" s="471">
        <f>'Potential Projects'!D6285</f>
        <v>57.520007230568183</v>
      </c>
      <c r="K6284" s="471">
        <f>'Potential Projects'!E6285</f>
        <v>3.2979707589765637</v>
      </c>
      <c r="L6284" s="476">
        <f t="shared" si="693"/>
        <v>947.18202201045528</v>
      </c>
      <c r="M6284" s="471">
        <f t="shared" si="696"/>
        <v>1292.0223607105002</v>
      </c>
      <c r="N6284" s="467">
        <f t="shared" si="694"/>
        <v>0</v>
      </c>
      <c r="O6284" s="475" t="str">
        <f t="shared" si="695"/>
        <v/>
      </c>
    </row>
    <row r="6285" spans="1:15" hidden="1">
      <c r="A6285" s="475">
        <f t="shared" si="690"/>
        <v>43709</v>
      </c>
      <c r="B6285" s="475">
        <v>43727</v>
      </c>
      <c r="C6285" s="467">
        <v>20</v>
      </c>
      <c r="D6285" s="467">
        <v>1040</v>
      </c>
      <c r="E6285" s="467">
        <v>14</v>
      </c>
      <c r="F6285" s="467">
        <v>0</v>
      </c>
      <c r="G6285" s="467">
        <f t="array" ref="G6285">MAX(IF($A$2:$A$8761=A6285,$D$2:$D$8761))</f>
        <v>1385</v>
      </c>
      <c r="H6285" s="467">
        <f t="shared" si="691"/>
        <v>0</v>
      </c>
      <c r="I6285" s="475" t="str">
        <f t="shared" si="692"/>
        <v/>
      </c>
      <c r="J6285" s="471">
        <f>'Potential Projects'!D6286</f>
        <v>32.044302783283094</v>
      </c>
      <c r="K6285" s="471">
        <f>'Potential Projects'!E6286</f>
        <v>9.30878843259514E-2</v>
      </c>
      <c r="L6285" s="476">
        <f t="shared" si="693"/>
        <v>993.86260933239089</v>
      </c>
      <c r="M6285" s="471">
        <f t="shared" si="696"/>
        <v>1292.0223607105002</v>
      </c>
      <c r="N6285" s="467">
        <f t="shared" si="694"/>
        <v>0</v>
      </c>
      <c r="O6285" s="475" t="str">
        <f t="shared" si="695"/>
        <v/>
      </c>
    </row>
    <row r="6286" spans="1:15" hidden="1">
      <c r="A6286" s="475">
        <f t="shared" si="690"/>
        <v>43709</v>
      </c>
      <c r="B6286" s="475">
        <v>43727</v>
      </c>
      <c r="C6286" s="467">
        <v>21</v>
      </c>
      <c r="D6286" s="467">
        <v>1032</v>
      </c>
      <c r="E6286" s="467">
        <v>10</v>
      </c>
      <c r="F6286" s="467">
        <v>0</v>
      </c>
      <c r="G6286" s="467">
        <f t="array" ref="G6286">MAX(IF($A$2:$A$8761=A6286,$D$2:$D$8761))</f>
        <v>1385</v>
      </c>
      <c r="H6286" s="467">
        <f t="shared" si="691"/>
        <v>0</v>
      </c>
      <c r="I6286" s="475" t="str">
        <f t="shared" si="692"/>
        <v/>
      </c>
      <c r="J6286" s="471">
        <f>'Potential Projects'!D6287</f>
        <v>27.330221916336775</v>
      </c>
      <c r="K6286" s="471">
        <f>'Potential Projects'!E6287</f>
        <v>5.6212566114814022</v>
      </c>
      <c r="L6286" s="476">
        <f t="shared" si="693"/>
        <v>989.04852147218185</v>
      </c>
      <c r="M6286" s="471">
        <f t="shared" si="696"/>
        <v>1292.0223607105002</v>
      </c>
      <c r="N6286" s="467">
        <f t="shared" si="694"/>
        <v>0</v>
      </c>
      <c r="O6286" s="475" t="str">
        <f t="shared" si="695"/>
        <v/>
      </c>
    </row>
    <row r="6287" spans="1:15" hidden="1">
      <c r="A6287" s="475">
        <f t="shared" si="690"/>
        <v>43709</v>
      </c>
      <c r="B6287" s="475">
        <v>43727</v>
      </c>
      <c r="C6287" s="467">
        <v>22</v>
      </c>
      <c r="D6287" s="467">
        <v>963</v>
      </c>
      <c r="E6287" s="467">
        <v>21</v>
      </c>
      <c r="F6287" s="467">
        <v>0</v>
      </c>
      <c r="G6287" s="467">
        <f t="array" ref="G6287">MAX(IF($A$2:$A$8761=A6287,$D$2:$D$8761))</f>
        <v>1385</v>
      </c>
      <c r="H6287" s="467">
        <f t="shared" si="691"/>
        <v>0</v>
      </c>
      <c r="I6287" s="475" t="str">
        <f t="shared" si="692"/>
        <v/>
      </c>
      <c r="J6287" s="471">
        <f>'Potential Projects'!D6288</f>
        <v>28.496085872745635</v>
      </c>
      <c r="K6287" s="471">
        <f>'Potential Projects'!E6288</f>
        <v>14.405154536658783</v>
      </c>
      <c r="L6287" s="476">
        <f t="shared" si="693"/>
        <v>899.09875959059559</v>
      </c>
      <c r="M6287" s="471">
        <f t="shared" si="696"/>
        <v>1292.0223607105002</v>
      </c>
      <c r="N6287" s="467">
        <f t="shared" si="694"/>
        <v>0</v>
      </c>
      <c r="O6287" s="475" t="str">
        <f t="shared" si="695"/>
        <v/>
      </c>
    </row>
    <row r="6288" spans="1:15" hidden="1">
      <c r="A6288" s="475">
        <f t="shared" si="690"/>
        <v>43709</v>
      </c>
      <c r="B6288" s="475">
        <v>43727</v>
      </c>
      <c r="C6288" s="467">
        <v>23</v>
      </c>
      <c r="D6288" s="467">
        <v>860</v>
      </c>
      <c r="E6288" s="467">
        <v>26</v>
      </c>
      <c r="F6288" s="467">
        <v>0</v>
      </c>
      <c r="G6288" s="467">
        <f t="array" ref="G6288">MAX(IF($A$2:$A$8761=A6288,$D$2:$D$8761))</f>
        <v>1385</v>
      </c>
      <c r="H6288" s="467">
        <f t="shared" si="691"/>
        <v>0</v>
      </c>
      <c r="I6288" s="475" t="str">
        <f t="shared" si="692"/>
        <v/>
      </c>
      <c r="J6288" s="471">
        <f>'Potential Projects'!D6289</f>
        <v>16.954106285829134</v>
      </c>
      <c r="K6288" s="471">
        <f>'Potential Projects'!E6289</f>
        <v>20.087426736185769</v>
      </c>
      <c r="L6288" s="476">
        <f t="shared" si="693"/>
        <v>796.95846697798515</v>
      </c>
      <c r="M6288" s="471">
        <f t="shared" si="696"/>
        <v>1292.0223607105002</v>
      </c>
      <c r="N6288" s="467">
        <f t="shared" si="694"/>
        <v>0</v>
      </c>
      <c r="O6288" s="475" t="str">
        <f t="shared" si="695"/>
        <v/>
      </c>
    </row>
    <row r="6289" spans="1:15" hidden="1">
      <c r="A6289" s="475">
        <f t="shared" si="690"/>
        <v>43709</v>
      </c>
      <c r="B6289" s="475">
        <v>43727</v>
      </c>
      <c r="C6289" s="467">
        <v>24</v>
      </c>
      <c r="D6289" s="467">
        <v>817</v>
      </c>
      <c r="E6289" s="467">
        <v>23</v>
      </c>
      <c r="F6289" s="467">
        <v>0</v>
      </c>
      <c r="G6289" s="467">
        <f t="array" ref="G6289">MAX(IF($A$2:$A$8761=A6289,$D$2:$D$8761))</f>
        <v>1385</v>
      </c>
      <c r="H6289" s="467">
        <f t="shared" si="691"/>
        <v>0</v>
      </c>
      <c r="I6289" s="475" t="str">
        <f t="shared" si="692"/>
        <v/>
      </c>
      <c r="J6289" s="471">
        <f>'Potential Projects'!D6290</f>
        <v>17.057693310525362</v>
      </c>
      <c r="K6289" s="471">
        <f>'Potential Projects'!E6290</f>
        <v>41.317722371533002</v>
      </c>
      <c r="L6289" s="476">
        <f t="shared" si="693"/>
        <v>735.62458431794164</v>
      </c>
      <c r="M6289" s="471">
        <f t="shared" si="696"/>
        <v>1292.0223607105002</v>
      </c>
      <c r="N6289" s="467">
        <f t="shared" si="694"/>
        <v>0</v>
      </c>
      <c r="O6289" s="475" t="str">
        <f t="shared" si="695"/>
        <v/>
      </c>
    </row>
    <row r="6290" spans="1:15" hidden="1">
      <c r="A6290" s="475">
        <f t="shared" si="690"/>
        <v>43709</v>
      </c>
      <c r="B6290" s="475">
        <v>43728</v>
      </c>
      <c r="C6290" s="467">
        <v>1</v>
      </c>
      <c r="D6290" s="467">
        <v>764</v>
      </c>
      <c r="E6290" s="467">
        <v>24</v>
      </c>
      <c r="F6290" s="467">
        <v>0</v>
      </c>
      <c r="G6290" s="467">
        <f t="array" ref="G6290">MAX(IF($A$2:$A$8761=A6290,$D$2:$D$8761))</f>
        <v>1385</v>
      </c>
      <c r="H6290" s="467">
        <f t="shared" si="691"/>
        <v>0</v>
      </c>
      <c r="I6290" s="475" t="str">
        <f t="shared" si="692"/>
        <v/>
      </c>
      <c r="J6290" s="471">
        <f>'Potential Projects'!D6291</f>
        <v>13.215701264735513</v>
      </c>
      <c r="K6290" s="471">
        <f>'Potential Projects'!E6291</f>
        <v>33.078271231993121</v>
      </c>
      <c r="L6290" s="476">
        <f t="shared" si="693"/>
        <v>693.70602750327146</v>
      </c>
      <c r="M6290" s="471">
        <f t="shared" si="696"/>
        <v>1292.0223607105002</v>
      </c>
      <c r="N6290" s="467">
        <f t="shared" si="694"/>
        <v>0</v>
      </c>
      <c r="O6290" s="475" t="str">
        <f t="shared" si="695"/>
        <v/>
      </c>
    </row>
    <row r="6291" spans="1:15" hidden="1">
      <c r="A6291" s="475">
        <f t="shared" si="690"/>
        <v>43709</v>
      </c>
      <c r="B6291" s="475">
        <v>43728</v>
      </c>
      <c r="C6291" s="467">
        <v>2</v>
      </c>
      <c r="D6291" s="467">
        <v>755</v>
      </c>
      <c r="E6291" s="467">
        <v>31</v>
      </c>
      <c r="F6291" s="467">
        <v>0</v>
      </c>
      <c r="G6291" s="467">
        <f t="array" ref="G6291">MAX(IF($A$2:$A$8761=A6291,$D$2:$D$8761))</f>
        <v>1385</v>
      </c>
      <c r="H6291" s="467">
        <f t="shared" si="691"/>
        <v>0</v>
      </c>
      <c r="I6291" s="475" t="str">
        <f t="shared" si="692"/>
        <v/>
      </c>
      <c r="J6291" s="471">
        <f>'Potential Projects'!D6292</f>
        <v>10.244605865647248</v>
      </c>
      <c r="K6291" s="471">
        <f>'Potential Projects'!E6292</f>
        <v>27.665093420769725</v>
      </c>
      <c r="L6291" s="476">
        <f t="shared" si="693"/>
        <v>686.09030071358302</v>
      </c>
      <c r="M6291" s="471">
        <f t="shared" si="696"/>
        <v>1292.0223607105002</v>
      </c>
      <c r="N6291" s="467">
        <f t="shared" si="694"/>
        <v>0</v>
      </c>
      <c r="O6291" s="475" t="str">
        <f t="shared" si="695"/>
        <v/>
      </c>
    </row>
    <row r="6292" spans="1:15" hidden="1">
      <c r="A6292" s="475">
        <f t="shared" si="690"/>
        <v>43709</v>
      </c>
      <c r="B6292" s="475">
        <v>43728</v>
      </c>
      <c r="C6292" s="467">
        <v>3</v>
      </c>
      <c r="D6292" s="467">
        <v>743</v>
      </c>
      <c r="E6292" s="467">
        <v>45</v>
      </c>
      <c r="F6292" s="467">
        <v>0</v>
      </c>
      <c r="G6292" s="467">
        <f t="array" ref="G6292">MAX(IF($A$2:$A$8761=A6292,$D$2:$D$8761))</f>
        <v>1385</v>
      </c>
      <c r="H6292" s="467">
        <f t="shared" si="691"/>
        <v>0</v>
      </c>
      <c r="I6292" s="475" t="str">
        <f t="shared" si="692"/>
        <v/>
      </c>
      <c r="J6292" s="471">
        <f>'Potential Projects'!D6293</f>
        <v>4.9839159755294018</v>
      </c>
      <c r="K6292" s="471">
        <f>'Potential Projects'!E6293</f>
        <v>64.398041926467428</v>
      </c>
      <c r="L6292" s="476">
        <f t="shared" si="693"/>
        <v>628.61804209800323</v>
      </c>
      <c r="M6292" s="471">
        <f t="shared" si="696"/>
        <v>1292.0223607105002</v>
      </c>
      <c r="N6292" s="467">
        <f t="shared" si="694"/>
        <v>0</v>
      </c>
      <c r="O6292" s="475" t="str">
        <f t="shared" si="695"/>
        <v/>
      </c>
    </row>
    <row r="6293" spans="1:15" hidden="1">
      <c r="A6293" s="475">
        <f t="shared" si="690"/>
        <v>43709</v>
      </c>
      <c r="B6293" s="475">
        <v>43728</v>
      </c>
      <c r="C6293" s="467">
        <v>4</v>
      </c>
      <c r="D6293" s="467">
        <v>753</v>
      </c>
      <c r="E6293" s="467">
        <v>58</v>
      </c>
      <c r="F6293" s="467">
        <v>0</v>
      </c>
      <c r="G6293" s="467">
        <f t="array" ref="G6293">MAX(IF($A$2:$A$8761=A6293,$D$2:$D$8761))</f>
        <v>1385</v>
      </c>
      <c r="H6293" s="467">
        <f t="shared" si="691"/>
        <v>0</v>
      </c>
      <c r="I6293" s="475" t="str">
        <f t="shared" si="692"/>
        <v/>
      </c>
      <c r="J6293" s="471">
        <f>'Potential Projects'!D6294</f>
        <v>13.968110226995597</v>
      </c>
      <c r="K6293" s="471">
        <f>'Potential Projects'!E6294</f>
        <v>74.830925231133094</v>
      </c>
      <c r="L6293" s="476">
        <f t="shared" si="693"/>
        <v>606.20096454187137</v>
      </c>
      <c r="M6293" s="471">
        <f t="shared" si="696"/>
        <v>1292.0223607105002</v>
      </c>
      <c r="N6293" s="467">
        <f t="shared" si="694"/>
        <v>0</v>
      </c>
      <c r="O6293" s="475" t="str">
        <f t="shared" si="695"/>
        <v/>
      </c>
    </row>
    <row r="6294" spans="1:15" hidden="1">
      <c r="A6294" s="475">
        <f t="shared" si="690"/>
        <v>43709</v>
      </c>
      <c r="B6294" s="475">
        <v>43728</v>
      </c>
      <c r="C6294" s="467">
        <v>5</v>
      </c>
      <c r="D6294" s="467">
        <v>775</v>
      </c>
      <c r="E6294" s="467">
        <v>63</v>
      </c>
      <c r="F6294" s="467">
        <v>0</v>
      </c>
      <c r="G6294" s="467">
        <f t="array" ref="G6294">MAX(IF($A$2:$A$8761=A6294,$D$2:$D$8761))</f>
        <v>1385</v>
      </c>
      <c r="H6294" s="467">
        <f t="shared" si="691"/>
        <v>0</v>
      </c>
      <c r="I6294" s="475" t="str">
        <f t="shared" si="692"/>
        <v/>
      </c>
      <c r="J6294" s="471">
        <f>'Potential Projects'!D6295</f>
        <v>8.2468341911142353</v>
      </c>
      <c r="K6294" s="471">
        <f>'Potential Projects'!E6295</f>
        <v>54.693434422704783</v>
      </c>
      <c r="L6294" s="476">
        <f t="shared" si="693"/>
        <v>649.05973138618106</v>
      </c>
      <c r="M6294" s="471">
        <f t="shared" si="696"/>
        <v>1292.0223607105002</v>
      </c>
      <c r="N6294" s="467">
        <f t="shared" si="694"/>
        <v>0</v>
      </c>
      <c r="O6294" s="475" t="str">
        <f t="shared" si="695"/>
        <v/>
      </c>
    </row>
    <row r="6295" spans="1:15" hidden="1">
      <c r="A6295" s="475">
        <f t="shared" si="690"/>
        <v>43709</v>
      </c>
      <c r="B6295" s="475">
        <v>43728</v>
      </c>
      <c r="C6295" s="467">
        <v>6</v>
      </c>
      <c r="D6295" s="467">
        <v>852</v>
      </c>
      <c r="E6295" s="467">
        <v>57</v>
      </c>
      <c r="F6295" s="467">
        <v>0</v>
      </c>
      <c r="G6295" s="467">
        <f t="array" ref="G6295">MAX(IF($A$2:$A$8761=A6295,$D$2:$D$8761))</f>
        <v>1385</v>
      </c>
      <c r="H6295" s="467">
        <f t="shared" si="691"/>
        <v>0</v>
      </c>
      <c r="I6295" s="475" t="str">
        <f t="shared" si="692"/>
        <v/>
      </c>
      <c r="J6295" s="471">
        <f>'Potential Projects'!D6296</f>
        <v>3.0666213157620614</v>
      </c>
      <c r="K6295" s="471">
        <f>'Potential Projects'!E6296</f>
        <v>62.876563480971839</v>
      </c>
      <c r="L6295" s="476">
        <f t="shared" si="693"/>
        <v>729.05681520326607</v>
      </c>
      <c r="M6295" s="471">
        <f t="shared" si="696"/>
        <v>1292.0223607105002</v>
      </c>
      <c r="N6295" s="467">
        <f t="shared" si="694"/>
        <v>0</v>
      </c>
      <c r="O6295" s="475" t="str">
        <f t="shared" si="695"/>
        <v/>
      </c>
    </row>
    <row r="6296" spans="1:15" hidden="1">
      <c r="A6296" s="475">
        <f t="shared" si="690"/>
        <v>43709</v>
      </c>
      <c r="B6296" s="475">
        <v>43728</v>
      </c>
      <c r="C6296" s="467">
        <v>7</v>
      </c>
      <c r="D6296" s="467">
        <v>942</v>
      </c>
      <c r="E6296" s="467">
        <v>51</v>
      </c>
      <c r="F6296" s="467">
        <v>0</v>
      </c>
      <c r="G6296" s="467">
        <f t="array" ref="G6296">MAX(IF($A$2:$A$8761=A6296,$D$2:$D$8761))</f>
        <v>1385</v>
      </c>
      <c r="H6296" s="467">
        <f t="shared" si="691"/>
        <v>0</v>
      </c>
      <c r="I6296" s="475" t="str">
        <f t="shared" si="692"/>
        <v/>
      </c>
      <c r="J6296" s="471">
        <f>'Potential Projects'!D6297</f>
        <v>2.3823953644628477</v>
      </c>
      <c r="K6296" s="471">
        <f>'Potential Projects'!E6297</f>
        <v>49.103467856374976</v>
      </c>
      <c r="L6296" s="476">
        <f t="shared" si="693"/>
        <v>839.51413677916219</v>
      </c>
      <c r="M6296" s="471">
        <f t="shared" si="696"/>
        <v>1292.0223607105002</v>
      </c>
      <c r="N6296" s="467">
        <f t="shared" si="694"/>
        <v>0</v>
      </c>
      <c r="O6296" s="475" t="str">
        <f t="shared" si="695"/>
        <v/>
      </c>
    </row>
    <row r="6297" spans="1:15" hidden="1">
      <c r="A6297" s="475">
        <f t="shared" si="690"/>
        <v>43709</v>
      </c>
      <c r="B6297" s="475">
        <v>43728</v>
      </c>
      <c r="C6297" s="467">
        <v>8</v>
      </c>
      <c r="D6297" s="467">
        <v>1031</v>
      </c>
      <c r="E6297" s="467">
        <v>45</v>
      </c>
      <c r="F6297" s="467">
        <v>0</v>
      </c>
      <c r="G6297" s="467">
        <f t="array" ref="G6297">MAX(IF($A$2:$A$8761=A6297,$D$2:$D$8761))</f>
        <v>1385</v>
      </c>
      <c r="H6297" s="467">
        <f t="shared" si="691"/>
        <v>0</v>
      </c>
      <c r="I6297" s="475" t="str">
        <f t="shared" si="692"/>
        <v/>
      </c>
      <c r="J6297" s="471">
        <f>'Potential Projects'!D6298</f>
        <v>12.36347480435494</v>
      </c>
      <c r="K6297" s="471">
        <f>'Potential Projects'!E6298</f>
        <v>17.196226564179746</v>
      </c>
      <c r="L6297" s="476">
        <f t="shared" si="693"/>
        <v>956.44029863146534</v>
      </c>
      <c r="M6297" s="471">
        <f t="shared" si="696"/>
        <v>1292.0223607105002</v>
      </c>
      <c r="N6297" s="467">
        <f t="shared" si="694"/>
        <v>0</v>
      </c>
      <c r="O6297" s="475" t="str">
        <f t="shared" si="695"/>
        <v/>
      </c>
    </row>
    <row r="6298" spans="1:15" hidden="1">
      <c r="A6298" s="475">
        <f t="shared" si="690"/>
        <v>43709</v>
      </c>
      <c r="B6298" s="475">
        <v>43728</v>
      </c>
      <c r="C6298" s="467">
        <v>9</v>
      </c>
      <c r="D6298" s="467">
        <v>1055</v>
      </c>
      <c r="E6298" s="467">
        <v>26</v>
      </c>
      <c r="F6298" s="467">
        <v>2</v>
      </c>
      <c r="G6298" s="467">
        <f t="array" ref="G6298">MAX(IF($A$2:$A$8761=A6298,$D$2:$D$8761))</f>
        <v>1385</v>
      </c>
      <c r="H6298" s="467">
        <f t="shared" si="691"/>
        <v>0</v>
      </c>
      <c r="I6298" s="475" t="str">
        <f t="shared" si="692"/>
        <v/>
      </c>
      <c r="J6298" s="471">
        <f>'Potential Projects'!D6299</f>
        <v>3.7117315095295011</v>
      </c>
      <c r="K6298" s="471">
        <f>'Potential Projects'!E6299</f>
        <v>13.865401257794025</v>
      </c>
      <c r="L6298" s="476">
        <f t="shared" si="693"/>
        <v>1009.4228672326765</v>
      </c>
      <c r="M6298" s="471">
        <f t="shared" si="696"/>
        <v>1292.0223607105002</v>
      </c>
      <c r="N6298" s="467">
        <f t="shared" si="694"/>
        <v>0</v>
      </c>
      <c r="O6298" s="475" t="str">
        <f t="shared" si="695"/>
        <v/>
      </c>
    </row>
    <row r="6299" spans="1:15" hidden="1">
      <c r="A6299" s="475">
        <f t="shared" si="690"/>
        <v>43709</v>
      </c>
      <c r="B6299" s="475">
        <v>43728</v>
      </c>
      <c r="C6299" s="467">
        <v>10</v>
      </c>
      <c r="D6299" s="467">
        <v>1028</v>
      </c>
      <c r="E6299" s="467">
        <v>18</v>
      </c>
      <c r="F6299" s="467">
        <v>3</v>
      </c>
      <c r="G6299" s="467">
        <f t="array" ref="G6299">MAX(IF($A$2:$A$8761=A6299,$D$2:$D$8761))</f>
        <v>1385</v>
      </c>
      <c r="H6299" s="467">
        <f t="shared" si="691"/>
        <v>0</v>
      </c>
      <c r="I6299" s="475" t="str">
        <f t="shared" si="692"/>
        <v/>
      </c>
      <c r="J6299" s="471">
        <f>'Potential Projects'!D6300</f>
        <v>0.25621552462035307</v>
      </c>
      <c r="K6299" s="471">
        <f>'Potential Projects'!E6300</f>
        <v>26.594973876585684</v>
      </c>
      <c r="L6299" s="476">
        <f t="shared" si="693"/>
        <v>980.14881059879406</v>
      </c>
      <c r="M6299" s="471">
        <f t="shared" si="696"/>
        <v>1292.0223607105002</v>
      </c>
      <c r="N6299" s="467">
        <f t="shared" si="694"/>
        <v>0</v>
      </c>
      <c r="O6299" s="475" t="str">
        <f t="shared" si="695"/>
        <v/>
      </c>
    </row>
    <row r="6300" spans="1:15" hidden="1">
      <c r="A6300" s="475">
        <f t="shared" si="690"/>
        <v>43709</v>
      </c>
      <c r="B6300" s="475">
        <v>43728</v>
      </c>
      <c r="C6300" s="467">
        <v>11</v>
      </c>
      <c r="D6300" s="467">
        <v>1032</v>
      </c>
      <c r="E6300" s="467">
        <v>10</v>
      </c>
      <c r="F6300" s="467">
        <v>6</v>
      </c>
      <c r="G6300" s="467">
        <f t="array" ref="G6300">MAX(IF($A$2:$A$8761=A6300,$D$2:$D$8761))</f>
        <v>1385</v>
      </c>
      <c r="H6300" s="467">
        <f t="shared" si="691"/>
        <v>0</v>
      </c>
      <c r="I6300" s="475" t="str">
        <f t="shared" si="692"/>
        <v/>
      </c>
      <c r="J6300" s="471">
        <f>'Potential Projects'!D6301</f>
        <v>4.4194077072176865E-3</v>
      </c>
      <c r="K6300" s="471">
        <f>'Potential Projects'!E6301</f>
        <v>37.067751988819609</v>
      </c>
      <c r="L6300" s="476">
        <f t="shared" si="693"/>
        <v>978.92782860347313</v>
      </c>
      <c r="M6300" s="471">
        <f t="shared" si="696"/>
        <v>1292.0223607105002</v>
      </c>
      <c r="N6300" s="467">
        <f t="shared" si="694"/>
        <v>0</v>
      </c>
      <c r="O6300" s="475" t="str">
        <f t="shared" si="695"/>
        <v/>
      </c>
    </row>
    <row r="6301" spans="1:15" hidden="1">
      <c r="A6301" s="475">
        <f t="shared" si="690"/>
        <v>43709</v>
      </c>
      <c r="B6301" s="475">
        <v>43728</v>
      </c>
      <c r="C6301" s="467">
        <v>12</v>
      </c>
      <c r="D6301" s="467">
        <v>1027</v>
      </c>
      <c r="E6301" s="467">
        <v>14</v>
      </c>
      <c r="F6301" s="467">
        <v>13</v>
      </c>
      <c r="G6301" s="467">
        <f t="array" ref="G6301">MAX(IF($A$2:$A$8761=A6301,$D$2:$D$8761))</f>
        <v>1385</v>
      </c>
      <c r="H6301" s="467">
        <f t="shared" si="691"/>
        <v>0</v>
      </c>
      <c r="I6301" s="475" t="str">
        <f t="shared" si="692"/>
        <v/>
      </c>
      <c r="J6301" s="471">
        <f>'Potential Projects'!D6302</f>
        <v>3.7277875211618655E-2</v>
      </c>
      <c r="K6301" s="471">
        <f>'Potential Projects'!E6302</f>
        <v>25.408298914211997</v>
      </c>
      <c r="L6301" s="476">
        <f t="shared" si="693"/>
        <v>974.55442321057637</v>
      </c>
      <c r="M6301" s="471">
        <f t="shared" si="696"/>
        <v>1292.0223607105002</v>
      </c>
      <c r="N6301" s="467">
        <f t="shared" si="694"/>
        <v>0</v>
      </c>
      <c r="O6301" s="475" t="str">
        <f t="shared" si="695"/>
        <v/>
      </c>
    </row>
    <row r="6302" spans="1:15" hidden="1">
      <c r="A6302" s="475">
        <f t="shared" si="690"/>
        <v>43709</v>
      </c>
      <c r="B6302" s="475">
        <v>43728</v>
      </c>
      <c r="C6302" s="467">
        <v>13</v>
      </c>
      <c r="D6302" s="467">
        <v>1015</v>
      </c>
      <c r="E6302" s="467">
        <v>22</v>
      </c>
      <c r="F6302" s="467">
        <v>12</v>
      </c>
      <c r="G6302" s="467">
        <f t="array" ref="G6302">MAX(IF($A$2:$A$8761=A6302,$D$2:$D$8761))</f>
        <v>1385</v>
      </c>
      <c r="H6302" s="467">
        <f t="shared" si="691"/>
        <v>0</v>
      </c>
      <c r="I6302" s="475" t="str">
        <f t="shared" si="692"/>
        <v/>
      </c>
      <c r="J6302" s="471">
        <f>'Potential Projects'!D6303</f>
        <v>8.0451691418835102E-4</v>
      </c>
      <c r="K6302" s="471">
        <f>'Potential Projects'!E6303</f>
        <v>17.107832186626531</v>
      </c>
      <c r="L6302" s="476">
        <f t="shared" si="693"/>
        <v>963.8913632964593</v>
      </c>
      <c r="M6302" s="471">
        <f t="shared" si="696"/>
        <v>1292.0223607105002</v>
      </c>
      <c r="N6302" s="467">
        <f t="shared" si="694"/>
        <v>0</v>
      </c>
      <c r="O6302" s="475" t="str">
        <f t="shared" si="695"/>
        <v/>
      </c>
    </row>
    <row r="6303" spans="1:15" hidden="1">
      <c r="A6303" s="475">
        <f t="shared" si="690"/>
        <v>43709</v>
      </c>
      <c r="B6303" s="475">
        <v>43728</v>
      </c>
      <c r="C6303" s="467">
        <v>14</v>
      </c>
      <c r="D6303" s="467">
        <v>1021</v>
      </c>
      <c r="E6303" s="467">
        <v>34</v>
      </c>
      <c r="F6303" s="467">
        <v>13</v>
      </c>
      <c r="G6303" s="467">
        <f t="array" ref="G6303">MAX(IF($A$2:$A$8761=A6303,$D$2:$D$8761))</f>
        <v>1385</v>
      </c>
      <c r="H6303" s="467">
        <f t="shared" si="691"/>
        <v>0</v>
      </c>
      <c r="I6303" s="475" t="str">
        <f t="shared" si="692"/>
        <v/>
      </c>
      <c r="J6303" s="471">
        <f>'Potential Projects'!D6304</f>
        <v>4.0098297230502572E-3</v>
      </c>
      <c r="K6303" s="471">
        <f>'Potential Projects'!E6304</f>
        <v>27.529763975489139</v>
      </c>
      <c r="L6303" s="476">
        <f t="shared" si="693"/>
        <v>946.46622619478785</v>
      </c>
      <c r="M6303" s="471">
        <f t="shared" si="696"/>
        <v>1292.0223607105002</v>
      </c>
      <c r="N6303" s="467">
        <f t="shared" si="694"/>
        <v>0</v>
      </c>
      <c r="O6303" s="475" t="str">
        <f t="shared" si="695"/>
        <v/>
      </c>
    </row>
    <row r="6304" spans="1:15" hidden="1">
      <c r="A6304" s="475">
        <f t="shared" si="690"/>
        <v>43709</v>
      </c>
      <c r="B6304" s="475">
        <v>43728</v>
      </c>
      <c r="C6304" s="467">
        <v>15</v>
      </c>
      <c r="D6304" s="467">
        <v>999</v>
      </c>
      <c r="E6304" s="467">
        <v>33</v>
      </c>
      <c r="F6304" s="467">
        <v>13</v>
      </c>
      <c r="G6304" s="467">
        <f t="array" ref="G6304">MAX(IF($A$2:$A$8761=A6304,$D$2:$D$8761))</f>
        <v>1385</v>
      </c>
      <c r="H6304" s="467">
        <f t="shared" si="691"/>
        <v>0</v>
      </c>
      <c r="I6304" s="475" t="str">
        <f t="shared" si="692"/>
        <v/>
      </c>
      <c r="J6304" s="471">
        <f>'Potential Projects'!D6305</f>
        <v>6.4254810424997158E-2</v>
      </c>
      <c r="K6304" s="471">
        <f>'Potential Projects'!E6305</f>
        <v>35.978076166415832</v>
      </c>
      <c r="L6304" s="476">
        <f t="shared" si="693"/>
        <v>916.95766902315916</v>
      </c>
      <c r="M6304" s="471">
        <f t="shared" si="696"/>
        <v>1292.0223607105002</v>
      </c>
      <c r="N6304" s="467">
        <f t="shared" si="694"/>
        <v>0</v>
      </c>
      <c r="O6304" s="475" t="str">
        <f t="shared" si="695"/>
        <v/>
      </c>
    </row>
    <row r="6305" spans="1:15" hidden="1">
      <c r="A6305" s="475">
        <f t="shared" si="690"/>
        <v>43709</v>
      </c>
      <c r="B6305" s="475">
        <v>43728</v>
      </c>
      <c r="C6305" s="467">
        <v>16</v>
      </c>
      <c r="D6305" s="467">
        <v>996</v>
      </c>
      <c r="E6305" s="467">
        <v>24</v>
      </c>
      <c r="F6305" s="467">
        <v>5</v>
      </c>
      <c r="G6305" s="467">
        <f t="array" ref="G6305">MAX(IF($A$2:$A$8761=A6305,$D$2:$D$8761))</f>
        <v>1385</v>
      </c>
      <c r="H6305" s="467">
        <f t="shared" si="691"/>
        <v>0</v>
      </c>
      <c r="I6305" s="475" t="str">
        <f t="shared" si="692"/>
        <v/>
      </c>
      <c r="J6305" s="471">
        <f>'Potential Projects'!D6306</f>
        <v>0.3397518826310032</v>
      </c>
      <c r="K6305" s="471">
        <f>'Potential Projects'!E6306</f>
        <v>38.105016985594496</v>
      </c>
      <c r="L6305" s="476">
        <f t="shared" si="693"/>
        <v>928.55523113177446</v>
      </c>
      <c r="M6305" s="471">
        <f t="shared" si="696"/>
        <v>1292.0223607105002</v>
      </c>
      <c r="N6305" s="467">
        <f t="shared" si="694"/>
        <v>0</v>
      </c>
      <c r="O6305" s="475" t="str">
        <f t="shared" si="695"/>
        <v/>
      </c>
    </row>
    <row r="6306" spans="1:15" hidden="1">
      <c r="A6306" s="475">
        <f t="shared" si="690"/>
        <v>43709</v>
      </c>
      <c r="B6306" s="475">
        <v>43728</v>
      </c>
      <c r="C6306" s="467">
        <v>17</v>
      </c>
      <c r="D6306" s="467">
        <v>995</v>
      </c>
      <c r="E6306" s="467">
        <v>31</v>
      </c>
      <c r="F6306" s="467">
        <v>14</v>
      </c>
      <c r="G6306" s="467">
        <f t="array" ref="G6306">MAX(IF($A$2:$A$8761=A6306,$D$2:$D$8761))</f>
        <v>1385</v>
      </c>
      <c r="H6306" s="467">
        <f t="shared" si="691"/>
        <v>0</v>
      </c>
      <c r="I6306" s="475" t="str">
        <f t="shared" si="692"/>
        <v/>
      </c>
      <c r="J6306" s="471">
        <f>'Potential Projects'!D6307</f>
        <v>0</v>
      </c>
      <c r="K6306" s="471">
        <f>'Potential Projects'!E6307</f>
        <v>28.574069232423135</v>
      </c>
      <c r="L6306" s="476">
        <f t="shared" si="693"/>
        <v>921.42593076757692</v>
      </c>
      <c r="M6306" s="471">
        <f t="shared" si="696"/>
        <v>1292.0223607105002</v>
      </c>
      <c r="N6306" s="467">
        <f t="shared" si="694"/>
        <v>0</v>
      </c>
      <c r="O6306" s="475" t="str">
        <f t="shared" si="695"/>
        <v/>
      </c>
    </row>
    <row r="6307" spans="1:15" hidden="1">
      <c r="A6307" s="475">
        <f t="shared" si="690"/>
        <v>43709</v>
      </c>
      <c r="B6307" s="475">
        <v>43728</v>
      </c>
      <c r="C6307" s="467">
        <v>18</v>
      </c>
      <c r="D6307" s="467">
        <v>1007</v>
      </c>
      <c r="E6307" s="467">
        <v>63</v>
      </c>
      <c r="F6307" s="467">
        <v>9</v>
      </c>
      <c r="G6307" s="467">
        <f t="array" ref="G6307">MAX(IF($A$2:$A$8761=A6307,$D$2:$D$8761))</f>
        <v>1385</v>
      </c>
      <c r="H6307" s="467">
        <f t="shared" si="691"/>
        <v>0</v>
      </c>
      <c r="I6307" s="475" t="str">
        <f t="shared" si="692"/>
        <v/>
      </c>
      <c r="J6307" s="471">
        <f>'Potential Projects'!D6308</f>
        <v>4.0704089050920143</v>
      </c>
      <c r="K6307" s="471">
        <f>'Potential Projects'!E6308</f>
        <v>40.327392442485483</v>
      </c>
      <c r="L6307" s="476">
        <f t="shared" si="693"/>
        <v>890.60219865242254</v>
      </c>
      <c r="M6307" s="471">
        <f t="shared" si="696"/>
        <v>1292.0223607105002</v>
      </c>
      <c r="N6307" s="467">
        <f t="shared" si="694"/>
        <v>0</v>
      </c>
      <c r="O6307" s="475" t="str">
        <f t="shared" si="695"/>
        <v/>
      </c>
    </row>
    <row r="6308" spans="1:15" hidden="1">
      <c r="A6308" s="475">
        <f t="shared" si="690"/>
        <v>43709</v>
      </c>
      <c r="B6308" s="475">
        <v>43728</v>
      </c>
      <c r="C6308" s="467">
        <v>19</v>
      </c>
      <c r="D6308" s="467">
        <v>967</v>
      </c>
      <c r="E6308" s="467">
        <v>40</v>
      </c>
      <c r="F6308" s="467">
        <v>1</v>
      </c>
      <c r="G6308" s="467">
        <f t="array" ref="G6308">MAX(IF($A$2:$A$8761=A6308,$D$2:$D$8761))</f>
        <v>1385</v>
      </c>
      <c r="H6308" s="467">
        <f t="shared" si="691"/>
        <v>0</v>
      </c>
      <c r="I6308" s="475" t="str">
        <f t="shared" si="692"/>
        <v/>
      </c>
      <c r="J6308" s="471">
        <f>'Potential Projects'!D6309</f>
        <v>7.7757001512270492</v>
      </c>
      <c r="K6308" s="471">
        <f>'Potential Projects'!E6309</f>
        <v>20.531745377338208</v>
      </c>
      <c r="L6308" s="476">
        <f t="shared" si="693"/>
        <v>897.69255447143473</v>
      </c>
      <c r="M6308" s="471">
        <f t="shared" si="696"/>
        <v>1292.0223607105002</v>
      </c>
      <c r="N6308" s="467">
        <f t="shared" si="694"/>
        <v>0</v>
      </c>
      <c r="O6308" s="475" t="str">
        <f t="shared" si="695"/>
        <v/>
      </c>
    </row>
    <row r="6309" spans="1:15" hidden="1">
      <c r="A6309" s="475">
        <f t="shared" si="690"/>
        <v>43709</v>
      </c>
      <c r="B6309" s="475">
        <v>43728</v>
      </c>
      <c r="C6309" s="467">
        <v>20</v>
      </c>
      <c r="D6309" s="467">
        <v>1011</v>
      </c>
      <c r="E6309" s="467">
        <v>30</v>
      </c>
      <c r="F6309" s="467">
        <v>0</v>
      </c>
      <c r="G6309" s="467">
        <f t="array" ref="G6309">MAX(IF($A$2:$A$8761=A6309,$D$2:$D$8761))</f>
        <v>1385</v>
      </c>
      <c r="H6309" s="467">
        <f t="shared" si="691"/>
        <v>0</v>
      </c>
      <c r="I6309" s="475" t="str">
        <f t="shared" si="692"/>
        <v/>
      </c>
      <c r="J6309" s="471">
        <f>'Potential Projects'!D6310</f>
        <v>25.235866910042386</v>
      </c>
      <c r="K6309" s="471">
        <f>'Potential Projects'!E6310</f>
        <v>25.19630885831004</v>
      </c>
      <c r="L6309" s="476">
        <f t="shared" si="693"/>
        <v>930.56782423164748</v>
      </c>
      <c r="M6309" s="471">
        <f t="shared" si="696"/>
        <v>1292.0223607105002</v>
      </c>
      <c r="N6309" s="467">
        <f t="shared" si="694"/>
        <v>0</v>
      </c>
      <c r="O6309" s="475" t="str">
        <f t="shared" si="695"/>
        <v/>
      </c>
    </row>
    <row r="6310" spans="1:15" hidden="1">
      <c r="A6310" s="475">
        <f t="shared" si="690"/>
        <v>43709</v>
      </c>
      <c r="B6310" s="475">
        <v>43728</v>
      </c>
      <c r="C6310" s="467">
        <v>21</v>
      </c>
      <c r="D6310" s="467">
        <v>976</v>
      </c>
      <c r="E6310" s="467">
        <v>55</v>
      </c>
      <c r="F6310" s="467">
        <v>0</v>
      </c>
      <c r="G6310" s="467">
        <f t="array" ref="G6310">MAX(IF($A$2:$A$8761=A6310,$D$2:$D$8761))</f>
        <v>1385</v>
      </c>
      <c r="H6310" s="467">
        <f t="shared" si="691"/>
        <v>0</v>
      </c>
      <c r="I6310" s="475" t="str">
        <f t="shared" si="692"/>
        <v/>
      </c>
      <c r="J6310" s="471">
        <f>'Potential Projects'!D6311</f>
        <v>48.285918969072895</v>
      </c>
      <c r="K6310" s="471">
        <f>'Potential Projects'!E6311</f>
        <v>54.265543055256927</v>
      </c>
      <c r="L6310" s="476">
        <f t="shared" si="693"/>
        <v>818.44853797567021</v>
      </c>
      <c r="M6310" s="471">
        <f t="shared" si="696"/>
        <v>1292.0223607105002</v>
      </c>
      <c r="N6310" s="467">
        <f t="shared" si="694"/>
        <v>0</v>
      </c>
      <c r="O6310" s="475" t="str">
        <f t="shared" si="695"/>
        <v/>
      </c>
    </row>
    <row r="6311" spans="1:15" hidden="1">
      <c r="A6311" s="475">
        <f t="shared" si="690"/>
        <v>43709</v>
      </c>
      <c r="B6311" s="475">
        <v>43728</v>
      </c>
      <c r="C6311" s="467">
        <v>22</v>
      </c>
      <c r="D6311" s="467">
        <v>911</v>
      </c>
      <c r="E6311" s="467">
        <v>68</v>
      </c>
      <c r="F6311" s="467">
        <v>0</v>
      </c>
      <c r="G6311" s="467">
        <f t="array" ref="G6311">MAX(IF($A$2:$A$8761=A6311,$D$2:$D$8761))</f>
        <v>1385</v>
      </c>
      <c r="H6311" s="467">
        <f t="shared" si="691"/>
        <v>0</v>
      </c>
      <c r="I6311" s="475" t="str">
        <f t="shared" si="692"/>
        <v/>
      </c>
      <c r="J6311" s="471">
        <f>'Potential Projects'!D6312</f>
        <v>41.28877733373551</v>
      </c>
      <c r="K6311" s="471">
        <f>'Potential Projects'!E6312</f>
        <v>61.877628789507632</v>
      </c>
      <c r="L6311" s="476">
        <f t="shared" si="693"/>
        <v>739.83359387675682</v>
      </c>
      <c r="M6311" s="471">
        <f t="shared" si="696"/>
        <v>1292.0223607105002</v>
      </c>
      <c r="N6311" s="467">
        <f t="shared" si="694"/>
        <v>0</v>
      </c>
      <c r="O6311" s="475" t="str">
        <f t="shared" si="695"/>
        <v/>
      </c>
    </row>
    <row r="6312" spans="1:15" hidden="1">
      <c r="A6312" s="475">
        <f t="shared" si="690"/>
        <v>43709</v>
      </c>
      <c r="B6312" s="475">
        <v>43728</v>
      </c>
      <c r="C6312" s="467">
        <v>23</v>
      </c>
      <c r="D6312" s="467">
        <v>860</v>
      </c>
      <c r="E6312" s="467">
        <v>73</v>
      </c>
      <c r="F6312" s="467">
        <v>0</v>
      </c>
      <c r="G6312" s="467">
        <f t="array" ref="G6312">MAX(IF($A$2:$A$8761=A6312,$D$2:$D$8761))</f>
        <v>1385</v>
      </c>
      <c r="H6312" s="467">
        <f t="shared" si="691"/>
        <v>0</v>
      </c>
      <c r="I6312" s="475" t="str">
        <f t="shared" si="692"/>
        <v/>
      </c>
      <c r="J6312" s="471">
        <f>'Potential Projects'!D6313</f>
        <v>11.540147179361121</v>
      </c>
      <c r="K6312" s="471">
        <f>'Potential Projects'!E6313</f>
        <v>72.029683938937865</v>
      </c>
      <c r="L6312" s="476">
        <f t="shared" si="693"/>
        <v>703.43016888170098</v>
      </c>
      <c r="M6312" s="471">
        <f t="shared" si="696"/>
        <v>1292.0223607105002</v>
      </c>
      <c r="N6312" s="467">
        <f t="shared" si="694"/>
        <v>0</v>
      </c>
      <c r="O6312" s="475" t="str">
        <f t="shared" si="695"/>
        <v/>
      </c>
    </row>
    <row r="6313" spans="1:15" hidden="1">
      <c r="A6313" s="475">
        <f t="shared" si="690"/>
        <v>43709</v>
      </c>
      <c r="B6313" s="475">
        <v>43728</v>
      </c>
      <c r="C6313" s="467">
        <v>24</v>
      </c>
      <c r="D6313" s="467">
        <v>804</v>
      </c>
      <c r="E6313" s="467">
        <v>69</v>
      </c>
      <c r="F6313" s="467">
        <v>0</v>
      </c>
      <c r="G6313" s="467">
        <f t="array" ref="G6313">MAX(IF($A$2:$A$8761=A6313,$D$2:$D$8761))</f>
        <v>1385</v>
      </c>
      <c r="H6313" s="467">
        <f t="shared" si="691"/>
        <v>0</v>
      </c>
      <c r="I6313" s="475" t="str">
        <f t="shared" si="692"/>
        <v/>
      </c>
      <c r="J6313" s="471">
        <f>'Potential Projects'!D6314</f>
        <v>24.004086898756768</v>
      </c>
      <c r="K6313" s="471">
        <f>'Potential Projects'!E6314</f>
        <v>73.045045904106644</v>
      </c>
      <c r="L6313" s="476">
        <f t="shared" si="693"/>
        <v>637.95086719713663</v>
      </c>
      <c r="M6313" s="471">
        <f t="shared" si="696"/>
        <v>1292.0223607105002</v>
      </c>
      <c r="N6313" s="467">
        <f t="shared" si="694"/>
        <v>0</v>
      </c>
      <c r="O6313" s="475" t="str">
        <f t="shared" si="695"/>
        <v/>
      </c>
    </row>
    <row r="6314" spans="1:15" hidden="1">
      <c r="A6314" s="475">
        <f t="shared" si="690"/>
        <v>43709</v>
      </c>
      <c r="B6314" s="475">
        <v>43729</v>
      </c>
      <c r="C6314" s="467">
        <v>1</v>
      </c>
      <c r="D6314" s="467">
        <v>771</v>
      </c>
      <c r="E6314" s="467">
        <v>68</v>
      </c>
      <c r="F6314" s="467">
        <v>0</v>
      </c>
      <c r="G6314" s="467">
        <f t="array" ref="G6314">MAX(IF($A$2:$A$8761=A6314,$D$2:$D$8761))</f>
        <v>1385</v>
      </c>
      <c r="H6314" s="467">
        <f t="shared" si="691"/>
        <v>0</v>
      </c>
      <c r="I6314" s="475" t="str">
        <f t="shared" si="692"/>
        <v/>
      </c>
      <c r="J6314" s="471">
        <f>'Potential Projects'!D6315</f>
        <v>13.765865184045428</v>
      </c>
      <c r="K6314" s="471">
        <f>'Potential Projects'!E6315</f>
        <v>98.461167329606539</v>
      </c>
      <c r="L6314" s="476">
        <f t="shared" si="693"/>
        <v>590.77296748634808</v>
      </c>
      <c r="M6314" s="471">
        <f t="shared" si="696"/>
        <v>1292.0223607105002</v>
      </c>
      <c r="N6314" s="467">
        <f t="shared" si="694"/>
        <v>0</v>
      </c>
      <c r="O6314" s="475" t="str">
        <f t="shared" si="695"/>
        <v/>
      </c>
    </row>
    <row r="6315" spans="1:15" hidden="1">
      <c r="A6315" s="475">
        <f t="shared" si="690"/>
        <v>43709</v>
      </c>
      <c r="B6315" s="475">
        <v>43729</v>
      </c>
      <c r="C6315" s="467">
        <v>2</v>
      </c>
      <c r="D6315" s="467">
        <v>738</v>
      </c>
      <c r="E6315" s="467">
        <v>62</v>
      </c>
      <c r="F6315" s="467">
        <v>0</v>
      </c>
      <c r="G6315" s="467">
        <f t="array" ref="G6315">MAX(IF($A$2:$A$8761=A6315,$D$2:$D$8761))</f>
        <v>1385</v>
      </c>
      <c r="H6315" s="467">
        <f t="shared" si="691"/>
        <v>0</v>
      </c>
      <c r="I6315" s="475" t="str">
        <f t="shared" si="692"/>
        <v/>
      </c>
      <c r="J6315" s="471">
        <f>'Potential Projects'!D6316</f>
        <v>8.630410208426202</v>
      </c>
      <c r="K6315" s="471">
        <f>'Potential Projects'!E6316</f>
        <v>99.733889916147049</v>
      </c>
      <c r="L6315" s="476">
        <f t="shared" si="693"/>
        <v>567.63569987542678</v>
      </c>
      <c r="M6315" s="471">
        <f t="shared" si="696"/>
        <v>1292.0223607105002</v>
      </c>
      <c r="N6315" s="467">
        <f t="shared" si="694"/>
        <v>0</v>
      </c>
      <c r="O6315" s="475" t="str">
        <f t="shared" si="695"/>
        <v/>
      </c>
    </row>
    <row r="6316" spans="1:15" hidden="1">
      <c r="A6316" s="475">
        <f t="shared" si="690"/>
        <v>43709</v>
      </c>
      <c r="B6316" s="475">
        <v>43729</v>
      </c>
      <c r="C6316" s="467">
        <v>3</v>
      </c>
      <c r="D6316" s="467">
        <v>749</v>
      </c>
      <c r="E6316" s="467">
        <v>67</v>
      </c>
      <c r="F6316" s="467">
        <v>0</v>
      </c>
      <c r="G6316" s="467">
        <f t="array" ref="G6316">MAX(IF($A$2:$A$8761=A6316,$D$2:$D$8761))</f>
        <v>1385</v>
      </c>
      <c r="H6316" s="467">
        <f t="shared" si="691"/>
        <v>0</v>
      </c>
      <c r="I6316" s="475" t="str">
        <f t="shared" si="692"/>
        <v/>
      </c>
      <c r="J6316" s="471">
        <f>'Potential Projects'!D6317</f>
        <v>12.114837404054841</v>
      </c>
      <c r="K6316" s="471">
        <f>'Potential Projects'!E6317</f>
        <v>99.835582562889698</v>
      </c>
      <c r="L6316" s="476">
        <f t="shared" si="693"/>
        <v>570.04958003305546</v>
      </c>
      <c r="M6316" s="471">
        <f t="shared" si="696"/>
        <v>1292.0223607105002</v>
      </c>
      <c r="N6316" s="467">
        <f t="shared" si="694"/>
        <v>0</v>
      </c>
      <c r="O6316" s="475" t="str">
        <f t="shared" si="695"/>
        <v/>
      </c>
    </row>
    <row r="6317" spans="1:15" hidden="1">
      <c r="A6317" s="475">
        <f t="shared" si="690"/>
        <v>43709</v>
      </c>
      <c r="B6317" s="475">
        <v>43729</v>
      </c>
      <c r="C6317" s="467">
        <v>4</v>
      </c>
      <c r="D6317" s="467">
        <v>749</v>
      </c>
      <c r="E6317" s="467">
        <v>61</v>
      </c>
      <c r="F6317" s="467">
        <v>0</v>
      </c>
      <c r="G6317" s="467">
        <f t="array" ref="G6317">MAX(IF($A$2:$A$8761=A6317,$D$2:$D$8761))</f>
        <v>1385</v>
      </c>
      <c r="H6317" s="467">
        <f t="shared" si="691"/>
        <v>0</v>
      </c>
      <c r="I6317" s="475" t="str">
        <f t="shared" si="692"/>
        <v/>
      </c>
      <c r="J6317" s="471">
        <f>'Potential Projects'!D6318</f>
        <v>7.5265419526395201</v>
      </c>
      <c r="K6317" s="471">
        <f>'Potential Projects'!E6318</f>
        <v>99.835582562889698</v>
      </c>
      <c r="L6317" s="476">
        <f t="shared" si="693"/>
        <v>580.63787548447078</v>
      </c>
      <c r="M6317" s="471">
        <f t="shared" si="696"/>
        <v>1292.0223607105002</v>
      </c>
      <c r="N6317" s="467">
        <f t="shared" si="694"/>
        <v>0</v>
      </c>
      <c r="O6317" s="475" t="str">
        <f t="shared" si="695"/>
        <v/>
      </c>
    </row>
    <row r="6318" spans="1:15" hidden="1">
      <c r="A6318" s="475">
        <f t="shared" si="690"/>
        <v>43709</v>
      </c>
      <c r="B6318" s="475">
        <v>43729</v>
      </c>
      <c r="C6318" s="467">
        <v>5</v>
      </c>
      <c r="D6318" s="467">
        <v>738</v>
      </c>
      <c r="E6318" s="467">
        <v>67</v>
      </c>
      <c r="F6318" s="467">
        <v>0</v>
      </c>
      <c r="G6318" s="467">
        <f t="array" ref="G6318">MAX(IF($A$2:$A$8761=A6318,$D$2:$D$8761))</f>
        <v>1385</v>
      </c>
      <c r="H6318" s="467">
        <f t="shared" si="691"/>
        <v>0</v>
      </c>
      <c r="I6318" s="475" t="str">
        <f t="shared" si="692"/>
        <v/>
      </c>
      <c r="J6318" s="471">
        <f>'Potential Projects'!D6319</f>
        <v>13.776525448159425</v>
      </c>
      <c r="K6318" s="471">
        <f>'Potential Projects'!E6319</f>
        <v>99.792558750806279</v>
      </c>
      <c r="L6318" s="476">
        <f t="shared" si="693"/>
        <v>557.4309158010343</v>
      </c>
      <c r="M6318" s="471">
        <f t="shared" si="696"/>
        <v>1292.0223607105002</v>
      </c>
      <c r="N6318" s="467">
        <f t="shared" si="694"/>
        <v>0</v>
      </c>
      <c r="O6318" s="475" t="str">
        <f t="shared" si="695"/>
        <v/>
      </c>
    </row>
    <row r="6319" spans="1:15" hidden="1">
      <c r="A6319" s="475">
        <f t="shared" si="690"/>
        <v>43709</v>
      </c>
      <c r="B6319" s="475">
        <v>43729</v>
      </c>
      <c r="C6319" s="467">
        <v>6</v>
      </c>
      <c r="D6319" s="467">
        <v>795</v>
      </c>
      <c r="E6319" s="467">
        <v>66</v>
      </c>
      <c r="F6319" s="467">
        <v>0</v>
      </c>
      <c r="G6319" s="467">
        <f t="array" ref="G6319">MAX(IF($A$2:$A$8761=A6319,$D$2:$D$8761))</f>
        <v>1385</v>
      </c>
      <c r="H6319" s="467">
        <f t="shared" si="691"/>
        <v>0</v>
      </c>
      <c r="I6319" s="475" t="str">
        <f t="shared" si="692"/>
        <v/>
      </c>
      <c r="J6319" s="471">
        <f>'Potential Projects'!D6320</f>
        <v>27.842550780234117</v>
      </c>
      <c r="K6319" s="471">
        <f>'Potential Projects'!E6320</f>
        <v>95.019262362932693</v>
      </c>
      <c r="L6319" s="476">
        <f t="shared" si="693"/>
        <v>606.13818685683327</v>
      </c>
      <c r="M6319" s="471">
        <f t="shared" si="696"/>
        <v>1292.0223607105002</v>
      </c>
      <c r="N6319" s="467">
        <f t="shared" si="694"/>
        <v>0</v>
      </c>
      <c r="O6319" s="475" t="str">
        <f t="shared" si="695"/>
        <v/>
      </c>
    </row>
    <row r="6320" spans="1:15" hidden="1">
      <c r="A6320" s="475">
        <f t="shared" si="690"/>
        <v>43709</v>
      </c>
      <c r="B6320" s="475">
        <v>43729</v>
      </c>
      <c r="C6320" s="467">
        <v>7</v>
      </c>
      <c r="D6320" s="467">
        <v>836</v>
      </c>
      <c r="E6320" s="467">
        <v>69</v>
      </c>
      <c r="F6320" s="467">
        <v>0</v>
      </c>
      <c r="G6320" s="467">
        <f t="array" ref="G6320">MAX(IF($A$2:$A$8761=A6320,$D$2:$D$8761))</f>
        <v>1385</v>
      </c>
      <c r="H6320" s="467">
        <f t="shared" si="691"/>
        <v>0</v>
      </c>
      <c r="I6320" s="475" t="str">
        <f t="shared" si="692"/>
        <v/>
      </c>
      <c r="J6320" s="471">
        <f>'Potential Projects'!D6321</f>
        <v>48.49372808242456</v>
      </c>
      <c r="K6320" s="471">
        <f>'Potential Projects'!E6321</f>
        <v>78.685858793807782</v>
      </c>
      <c r="L6320" s="476">
        <f t="shared" si="693"/>
        <v>639.82041312376759</v>
      </c>
      <c r="M6320" s="471">
        <f t="shared" si="696"/>
        <v>1292.0223607105002</v>
      </c>
      <c r="N6320" s="467">
        <f t="shared" si="694"/>
        <v>0</v>
      </c>
      <c r="O6320" s="475" t="str">
        <f t="shared" si="695"/>
        <v/>
      </c>
    </row>
    <row r="6321" spans="1:15" hidden="1">
      <c r="A6321" s="475">
        <f t="shared" si="690"/>
        <v>43709</v>
      </c>
      <c r="B6321" s="475">
        <v>43729</v>
      </c>
      <c r="C6321" s="467">
        <v>8</v>
      </c>
      <c r="D6321" s="467">
        <v>865</v>
      </c>
      <c r="E6321" s="467">
        <v>60</v>
      </c>
      <c r="F6321" s="467">
        <v>5</v>
      </c>
      <c r="G6321" s="467">
        <f t="array" ref="G6321">MAX(IF($A$2:$A$8761=A6321,$D$2:$D$8761))</f>
        <v>1385</v>
      </c>
      <c r="H6321" s="467">
        <f t="shared" si="691"/>
        <v>0</v>
      </c>
      <c r="I6321" s="475" t="str">
        <f t="shared" si="692"/>
        <v/>
      </c>
      <c r="J6321" s="471">
        <f>'Potential Projects'!D6322</f>
        <v>54.134569980862508</v>
      </c>
      <c r="K6321" s="471">
        <f>'Potential Projects'!E6322</f>
        <v>78.09056568479896</v>
      </c>
      <c r="L6321" s="476">
        <f t="shared" si="693"/>
        <v>667.77486433433853</v>
      </c>
      <c r="M6321" s="471">
        <f t="shared" si="696"/>
        <v>1292.0223607105002</v>
      </c>
      <c r="N6321" s="467">
        <f t="shared" si="694"/>
        <v>0</v>
      </c>
      <c r="O6321" s="475" t="str">
        <f t="shared" si="695"/>
        <v/>
      </c>
    </row>
    <row r="6322" spans="1:15" hidden="1">
      <c r="A6322" s="475">
        <f t="shared" si="690"/>
        <v>43709</v>
      </c>
      <c r="B6322" s="475">
        <v>43729</v>
      </c>
      <c r="C6322" s="467">
        <v>9</v>
      </c>
      <c r="D6322" s="467">
        <v>923</v>
      </c>
      <c r="E6322" s="467">
        <v>45</v>
      </c>
      <c r="F6322" s="467">
        <v>12</v>
      </c>
      <c r="G6322" s="467">
        <f t="array" ref="G6322">MAX(IF($A$2:$A$8761=A6322,$D$2:$D$8761))</f>
        <v>1385</v>
      </c>
      <c r="H6322" s="467">
        <f t="shared" si="691"/>
        <v>0</v>
      </c>
      <c r="I6322" s="475" t="str">
        <f t="shared" si="692"/>
        <v/>
      </c>
      <c r="J6322" s="471">
        <f>'Potential Projects'!D6323</f>
        <v>17.195484095778216</v>
      </c>
      <c r="K6322" s="471">
        <f>'Potential Projects'!E6323</f>
        <v>99.098701999569997</v>
      </c>
      <c r="L6322" s="476">
        <f t="shared" si="693"/>
        <v>749.70581390465179</v>
      </c>
      <c r="M6322" s="471">
        <f t="shared" si="696"/>
        <v>1292.0223607105002</v>
      </c>
      <c r="N6322" s="467">
        <f t="shared" si="694"/>
        <v>0</v>
      </c>
      <c r="O6322" s="475" t="str">
        <f t="shared" si="695"/>
        <v/>
      </c>
    </row>
    <row r="6323" spans="1:15" hidden="1">
      <c r="A6323" s="475">
        <f t="shared" si="690"/>
        <v>43709</v>
      </c>
      <c r="B6323" s="475">
        <v>43729</v>
      </c>
      <c r="C6323" s="467">
        <v>10</v>
      </c>
      <c r="D6323" s="467">
        <v>943</v>
      </c>
      <c r="E6323" s="467">
        <v>40</v>
      </c>
      <c r="F6323" s="467">
        <v>14</v>
      </c>
      <c r="G6323" s="467">
        <f t="array" ref="G6323">MAX(IF($A$2:$A$8761=A6323,$D$2:$D$8761))</f>
        <v>1385</v>
      </c>
      <c r="H6323" s="467">
        <f t="shared" si="691"/>
        <v>0</v>
      </c>
      <c r="I6323" s="475" t="str">
        <f t="shared" si="692"/>
        <v/>
      </c>
      <c r="J6323" s="471">
        <f>'Potential Projects'!D6324</f>
        <v>16.764463447727081</v>
      </c>
      <c r="K6323" s="471">
        <f>'Potential Projects'!E6324</f>
        <v>89.021742958503552</v>
      </c>
      <c r="L6323" s="476">
        <f t="shared" si="693"/>
        <v>783.21379359376942</v>
      </c>
      <c r="M6323" s="471">
        <f t="shared" si="696"/>
        <v>1292.0223607105002</v>
      </c>
      <c r="N6323" s="467">
        <f t="shared" si="694"/>
        <v>0</v>
      </c>
      <c r="O6323" s="475" t="str">
        <f t="shared" si="695"/>
        <v/>
      </c>
    </row>
    <row r="6324" spans="1:15" hidden="1">
      <c r="A6324" s="475">
        <f t="shared" si="690"/>
        <v>43709</v>
      </c>
      <c r="B6324" s="475">
        <v>43729</v>
      </c>
      <c r="C6324" s="467">
        <v>11</v>
      </c>
      <c r="D6324" s="467">
        <v>971</v>
      </c>
      <c r="E6324" s="467">
        <v>26</v>
      </c>
      <c r="F6324" s="467">
        <v>15</v>
      </c>
      <c r="G6324" s="467">
        <f t="array" ref="G6324">MAX(IF($A$2:$A$8761=A6324,$D$2:$D$8761))</f>
        <v>1385</v>
      </c>
      <c r="H6324" s="467">
        <f t="shared" si="691"/>
        <v>0</v>
      </c>
      <c r="I6324" s="475" t="str">
        <f t="shared" si="692"/>
        <v/>
      </c>
      <c r="J6324" s="471">
        <f>'Potential Projects'!D6325</f>
        <v>8.636872854046203</v>
      </c>
      <c r="K6324" s="471">
        <f>'Potential Projects'!E6325</f>
        <v>63.990489088368093</v>
      </c>
      <c r="L6324" s="476">
        <f t="shared" si="693"/>
        <v>857.37263805758562</v>
      </c>
      <c r="M6324" s="471">
        <f t="shared" si="696"/>
        <v>1292.0223607105002</v>
      </c>
      <c r="N6324" s="467">
        <f t="shared" si="694"/>
        <v>0</v>
      </c>
      <c r="O6324" s="475" t="str">
        <f t="shared" si="695"/>
        <v/>
      </c>
    </row>
    <row r="6325" spans="1:15" hidden="1">
      <c r="A6325" s="475">
        <f t="shared" si="690"/>
        <v>43709</v>
      </c>
      <c r="B6325" s="475">
        <v>43729</v>
      </c>
      <c r="C6325" s="467">
        <v>12</v>
      </c>
      <c r="D6325" s="467">
        <v>968</v>
      </c>
      <c r="E6325" s="467">
        <v>34</v>
      </c>
      <c r="F6325" s="467">
        <v>18</v>
      </c>
      <c r="G6325" s="467">
        <f t="array" ref="G6325">MAX(IF($A$2:$A$8761=A6325,$D$2:$D$8761))</f>
        <v>1385</v>
      </c>
      <c r="H6325" s="467">
        <f t="shared" si="691"/>
        <v>0</v>
      </c>
      <c r="I6325" s="475" t="str">
        <f t="shared" si="692"/>
        <v/>
      </c>
      <c r="J6325" s="471">
        <f>'Potential Projects'!D6326</f>
        <v>3.473138210242142</v>
      </c>
      <c r="K6325" s="471">
        <f>'Potential Projects'!E6326</f>
        <v>65.358646312620948</v>
      </c>
      <c r="L6325" s="476">
        <f t="shared" si="693"/>
        <v>847.16821547713687</v>
      </c>
      <c r="M6325" s="471">
        <f t="shared" si="696"/>
        <v>1292.0223607105002</v>
      </c>
      <c r="N6325" s="467">
        <f t="shared" si="694"/>
        <v>0</v>
      </c>
      <c r="O6325" s="475" t="str">
        <f t="shared" si="695"/>
        <v/>
      </c>
    </row>
    <row r="6326" spans="1:15" hidden="1">
      <c r="A6326" s="475">
        <f t="shared" si="690"/>
        <v>43709</v>
      </c>
      <c r="B6326" s="475">
        <v>43729</v>
      </c>
      <c r="C6326" s="467">
        <v>13</v>
      </c>
      <c r="D6326" s="467">
        <v>944</v>
      </c>
      <c r="E6326" s="467">
        <v>34</v>
      </c>
      <c r="F6326" s="467">
        <v>17</v>
      </c>
      <c r="G6326" s="467">
        <f t="array" ref="G6326">MAX(IF($A$2:$A$8761=A6326,$D$2:$D$8761))</f>
        <v>1385</v>
      </c>
      <c r="H6326" s="467">
        <f t="shared" si="691"/>
        <v>0</v>
      </c>
      <c r="I6326" s="475" t="str">
        <f t="shared" si="692"/>
        <v/>
      </c>
      <c r="J6326" s="471">
        <f>'Potential Projects'!D6327</f>
        <v>5.857433493845412</v>
      </c>
      <c r="K6326" s="471">
        <f>'Potential Projects'!E6327</f>
        <v>75.847069447430655</v>
      </c>
      <c r="L6326" s="476">
        <f t="shared" si="693"/>
        <v>811.29549705872398</v>
      </c>
      <c r="M6326" s="471">
        <f t="shared" si="696"/>
        <v>1292.0223607105002</v>
      </c>
      <c r="N6326" s="467">
        <f t="shared" si="694"/>
        <v>0</v>
      </c>
      <c r="O6326" s="475" t="str">
        <f t="shared" si="695"/>
        <v/>
      </c>
    </row>
    <row r="6327" spans="1:15" hidden="1">
      <c r="A6327" s="475">
        <f t="shared" si="690"/>
        <v>43709</v>
      </c>
      <c r="B6327" s="475">
        <v>43729</v>
      </c>
      <c r="C6327" s="467">
        <v>14</v>
      </c>
      <c r="D6327" s="467">
        <v>928</v>
      </c>
      <c r="E6327" s="467">
        <v>27</v>
      </c>
      <c r="F6327" s="467">
        <v>17</v>
      </c>
      <c r="G6327" s="467">
        <f t="array" ref="G6327">MAX(IF($A$2:$A$8761=A6327,$D$2:$D$8761))</f>
        <v>1385</v>
      </c>
      <c r="H6327" s="467">
        <f t="shared" si="691"/>
        <v>0</v>
      </c>
      <c r="I6327" s="475" t="str">
        <f t="shared" si="692"/>
        <v/>
      </c>
      <c r="J6327" s="471">
        <f>'Potential Projects'!D6328</f>
        <v>5.5122620817811718</v>
      </c>
      <c r="K6327" s="471">
        <f>'Potential Projects'!E6328</f>
        <v>68.620633519673191</v>
      </c>
      <c r="L6327" s="476">
        <f t="shared" si="693"/>
        <v>809.86710439854562</v>
      </c>
      <c r="M6327" s="471">
        <f t="shared" si="696"/>
        <v>1292.0223607105002</v>
      </c>
      <c r="N6327" s="467">
        <f t="shared" si="694"/>
        <v>0</v>
      </c>
      <c r="O6327" s="475" t="str">
        <f t="shared" si="695"/>
        <v/>
      </c>
    </row>
    <row r="6328" spans="1:15" hidden="1">
      <c r="A6328" s="475">
        <f t="shared" si="690"/>
        <v>43709</v>
      </c>
      <c r="B6328" s="475">
        <v>43729</v>
      </c>
      <c r="C6328" s="467">
        <v>15</v>
      </c>
      <c r="D6328" s="467">
        <v>945</v>
      </c>
      <c r="E6328" s="467">
        <v>22</v>
      </c>
      <c r="F6328" s="467">
        <v>18</v>
      </c>
      <c r="G6328" s="467">
        <f t="array" ref="G6328">MAX(IF($A$2:$A$8761=A6328,$D$2:$D$8761))</f>
        <v>1385</v>
      </c>
      <c r="H6328" s="467">
        <f t="shared" si="691"/>
        <v>0</v>
      </c>
      <c r="I6328" s="475" t="str">
        <f t="shared" si="692"/>
        <v/>
      </c>
      <c r="J6328" s="471">
        <f>'Potential Projects'!D6329</f>
        <v>2.3825446555179979</v>
      </c>
      <c r="K6328" s="471">
        <f>'Potential Projects'!E6329</f>
        <v>77.564892926252426</v>
      </c>
      <c r="L6328" s="476">
        <f t="shared" si="693"/>
        <v>825.05256241822951</v>
      </c>
      <c r="M6328" s="471">
        <f t="shared" si="696"/>
        <v>1292.0223607105002</v>
      </c>
      <c r="N6328" s="467">
        <f t="shared" si="694"/>
        <v>0</v>
      </c>
      <c r="O6328" s="475" t="str">
        <f t="shared" si="695"/>
        <v/>
      </c>
    </row>
    <row r="6329" spans="1:15" hidden="1">
      <c r="A6329" s="475">
        <f t="shared" si="690"/>
        <v>43709</v>
      </c>
      <c r="B6329" s="475">
        <v>43729</v>
      </c>
      <c r="C6329" s="467">
        <v>16</v>
      </c>
      <c r="D6329" s="467">
        <v>961</v>
      </c>
      <c r="E6329" s="467">
        <v>17</v>
      </c>
      <c r="F6329" s="467">
        <v>18</v>
      </c>
      <c r="G6329" s="467">
        <f t="array" ref="G6329">MAX(IF($A$2:$A$8761=A6329,$D$2:$D$8761))</f>
        <v>1385</v>
      </c>
      <c r="H6329" s="467">
        <f t="shared" si="691"/>
        <v>0</v>
      </c>
      <c r="I6329" s="475" t="str">
        <f t="shared" si="692"/>
        <v/>
      </c>
      <c r="J6329" s="471">
        <f>'Potential Projects'!D6330</f>
        <v>1.0918562700905925</v>
      </c>
      <c r="K6329" s="471">
        <f>'Potential Projects'!E6330</f>
        <v>73.248431197591913</v>
      </c>
      <c r="L6329" s="476">
        <f t="shared" si="693"/>
        <v>851.65971253231749</v>
      </c>
      <c r="M6329" s="471">
        <f t="shared" si="696"/>
        <v>1292.0223607105002</v>
      </c>
      <c r="N6329" s="467">
        <f t="shared" si="694"/>
        <v>0</v>
      </c>
      <c r="O6329" s="475" t="str">
        <f t="shared" si="695"/>
        <v/>
      </c>
    </row>
    <row r="6330" spans="1:15" hidden="1">
      <c r="A6330" s="475">
        <f t="shared" si="690"/>
        <v>43709</v>
      </c>
      <c r="B6330" s="475">
        <v>43729</v>
      </c>
      <c r="C6330" s="467">
        <v>17</v>
      </c>
      <c r="D6330" s="467">
        <v>960</v>
      </c>
      <c r="E6330" s="467">
        <v>16</v>
      </c>
      <c r="F6330" s="467">
        <v>18</v>
      </c>
      <c r="G6330" s="467">
        <f t="array" ref="G6330">MAX(IF($A$2:$A$8761=A6330,$D$2:$D$8761))</f>
        <v>1385</v>
      </c>
      <c r="H6330" s="467">
        <f t="shared" si="691"/>
        <v>0</v>
      </c>
      <c r="I6330" s="475" t="str">
        <f t="shared" si="692"/>
        <v/>
      </c>
      <c r="J6330" s="471">
        <f>'Potential Projects'!D6331</f>
        <v>0.99497931860836342</v>
      </c>
      <c r="K6330" s="471">
        <f>'Potential Projects'!E6331</f>
        <v>55.262130993334765</v>
      </c>
      <c r="L6330" s="476">
        <f t="shared" si="693"/>
        <v>869.74288968805695</v>
      </c>
      <c r="M6330" s="471">
        <f t="shared" si="696"/>
        <v>1292.0223607105002</v>
      </c>
      <c r="N6330" s="467">
        <f t="shared" si="694"/>
        <v>0</v>
      </c>
      <c r="O6330" s="475" t="str">
        <f t="shared" si="695"/>
        <v/>
      </c>
    </row>
    <row r="6331" spans="1:15" hidden="1">
      <c r="A6331" s="475">
        <f t="shared" si="690"/>
        <v>43709</v>
      </c>
      <c r="B6331" s="475">
        <v>43729</v>
      </c>
      <c r="C6331" s="467">
        <v>18</v>
      </c>
      <c r="D6331" s="467">
        <v>957</v>
      </c>
      <c r="E6331" s="467">
        <v>20</v>
      </c>
      <c r="F6331" s="467">
        <v>10</v>
      </c>
      <c r="G6331" s="467">
        <f t="array" ref="G6331">MAX(IF($A$2:$A$8761=A6331,$D$2:$D$8761))</f>
        <v>1385</v>
      </c>
      <c r="H6331" s="467">
        <f t="shared" si="691"/>
        <v>0</v>
      </c>
      <c r="I6331" s="475" t="str">
        <f t="shared" si="692"/>
        <v/>
      </c>
      <c r="J6331" s="471">
        <f>'Potential Projects'!D6332</f>
        <v>4.1644802953392768</v>
      </c>
      <c r="K6331" s="471">
        <f>'Potential Projects'!E6332</f>
        <v>53.789152117824123</v>
      </c>
      <c r="L6331" s="476">
        <f t="shared" si="693"/>
        <v>869.0463675868366</v>
      </c>
      <c r="M6331" s="471">
        <f t="shared" si="696"/>
        <v>1292.0223607105002</v>
      </c>
      <c r="N6331" s="467">
        <f t="shared" si="694"/>
        <v>0</v>
      </c>
      <c r="O6331" s="475" t="str">
        <f t="shared" si="695"/>
        <v/>
      </c>
    </row>
    <row r="6332" spans="1:15" hidden="1">
      <c r="A6332" s="475">
        <f t="shared" si="690"/>
        <v>43709</v>
      </c>
      <c r="B6332" s="475">
        <v>43729</v>
      </c>
      <c r="C6332" s="467">
        <v>19</v>
      </c>
      <c r="D6332" s="467">
        <v>962</v>
      </c>
      <c r="E6332" s="467">
        <v>11</v>
      </c>
      <c r="F6332" s="467">
        <v>1</v>
      </c>
      <c r="G6332" s="467">
        <f t="array" ref="G6332">MAX(IF($A$2:$A$8761=A6332,$D$2:$D$8761))</f>
        <v>1385</v>
      </c>
      <c r="H6332" s="467">
        <f t="shared" si="691"/>
        <v>0</v>
      </c>
      <c r="I6332" s="475" t="str">
        <f t="shared" si="692"/>
        <v/>
      </c>
      <c r="J6332" s="471">
        <f>'Potential Projects'!D6333</f>
        <v>18.617299014262066</v>
      </c>
      <c r="K6332" s="471">
        <f>'Potential Projects'!E6333</f>
        <v>32.180246936142765</v>
      </c>
      <c r="L6332" s="476">
        <f t="shared" si="693"/>
        <v>899.20245404959519</v>
      </c>
      <c r="M6332" s="471">
        <f t="shared" si="696"/>
        <v>1292.0223607105002</v>
      </c>
      <c r="N6332" s="467">
        <f t="shared" si="694"/>
        <v>0</v>
      </c>
      <c r="O6332" s="475" t="str">
        <f t="shared" si="695"/>
        <v/>
      </c>
    </row>
    <row r="6333" spans="1:15" hidden="1">
      <c r="A6333" s="475">
        <f t="shared" si="690"/>
        <v>43709</v>
      </c>
      <c r="B6333" s="475">
        <v>43729</v>
      </c>
      <c r="C6333" s="467">
        <v>20</v>
      </c>
      <c r="D6333" s="467">
        <v>972</v>
      </c>
      <c r="E6333" s="467">
        <v>7</v>
      </c>
      <c r="F6333" s="467">
        <v>0</v>
      </c>
      <c r="G6333" s="467">
        <f t="array" ref="G6333">MAX(IF($A$2:$A$8761=A6333,$D$2:$D$8761))</f>
        <v>1385</v>
      </c>
      <c r="H6333" s="467">
        <f t="shared" si="691"/>
        <v>0</v>
      </c>
      <c r="I6333" s="475" t="str">
        <f t="shared" si="692"/>
        <v/>
      </c>
      <c r="J6333" s="471">
        <f>'Potential Projects'!D6334</f>
        <v>17.782789814286023</v>
      </c>
      <c r="K6333" s="471">
        <f>'Potential Projects'!E6334</f>
        <v>32.957022307030748</v>
      </c>
      <c r="L6333" s="476">
        <f t="shared" si="693"/>
        <v>914.26018787868315</v>
      </c>
      <c r="M6333" s="471">
        <f t="shared" si="696"/>
        <v>1292.0223607105002</v>
      </c>
      <c r="N6333" s="467">
        <f t="shared" si="694"/>
        <v>0</v>
      </c>
      <c r="O6333" s="475" t="str">
        <f t="shared" si="695"/>
        <v/>
      </c>
    </row>
    <row r="6334" spans="1:15" hidden="1">
      <c r="A6334" s="475">
        <f t="shared" si="690"/>
        <v>43709</v>
      </c>
      <c r="B6334" s="475">
        <v>43729</v>
      </c>
      <c r="C6334" s="467">
        <v>21</v>
      </c>
      <c r="D6334" s="467">
        <v>984</v>
      </c>
      <c r="E6334" s="467">
        <v>1</v>
      </c>
      <c r="F6334" s="467">
        <v>0</v>
      </c>
      <c r="G6334" s="467">
        <f t="array" ref="G6334">MAX(IF($A$2:$A$8761=A6334,$D$2:$D$8761))</f>
        <v>1385</v>
      </c>
      <c r="H6334" s="467">
        <f t="shared" si="691"/>
        <v>0</v>
      </c>
      <c r="I6334" s="475" t="str">
        <f t="shared" si="692"/>
        <v/>
      </c>
      <c r="J6334" s="471">
        <f>'Potential Projects'!D6335</f>
        <v>22.88300628330213</v>
      </c>
      <c r="K6334" s="471">
        <f>'Potential Projects'!E6335</f>
        <v>17.201702322081271</v>
      </c>
      <c r="L6334" s="476">
        <f t="shared" si="693"/>
        <v>942.91529139461659</v>
      </c>
      <c r="M6334" s="471">
        <f t="shared" si="696"/>
        <v>1292.0223607105002</v>
      </c>
      <c r="N6334" s="467">
        <f t="shared" si="694"/>
        <v>0</v>
      </c>
      <c r="O6334" s="475" t="str">
        <f t="shared" si="695"/>
        <v/>
      </c>
    </row>
    <row r="6335" spans="1:15" hidden="1">
      <c r="A6335" s="475">
        <f t="shared" si="690"/>
        <v>43709</v>
      </c>
      <c r="B6335" s="475">
        <v>43729</v>
      </c>
      <c r="C6335" s="467">
        <v>22</v>
      </c>
      <c r="D6335" s="467">
        <v>924</v>
      </c>
      <c r="E6335" s="467">
        <v>1</v>
      </c>
      <c r="F6335" s="467">
        <v>0</v>
      </c>
      <c r="G6335" s="467">
        <f t="array" ref="G6335">MAX(IF($A$2:$A$8761=A6335,$D$2:$D$8761))</f>
        <v>1385</v>
      </c>
      <c r="H6335" s="467">
        <f t="shared" si="691"/>
        <v>0</v>
      </c>
      <c r="I6335" s="475" t="str">
        <f t="shared" si="692"/>
        <v/>
      </c>
      <c r="J6335" s="471">
        <f>'Potential Projects'!D6336</f>
        <v>32.015249290733891</v>
      </c>
      <c r="K6335" s="471">
        <f>'Potential Projects'!E6336</f>
        <v>22.594541603956134</v>
      </c>
      <c r="L6335" s="476">
        <f t="shared" si="693"/>
        <v>868.39020910530996</v>
      </c>
      <c r="M6335" s="471">
        <f t="shared" si="696"/>
        <v>1292.0223607105002</v>
      </c>
      <c r="N6335" s="467">
        <f t="shared" si="694"/>
        <v>0</v>
      </c>
      <c r="O6335" s="475" t="str">
        <f t="shared" si="695"/>
        <v/>
      </c>
    </row>
    <row r="6336" spans="1:15" hidden="1">
      <c r="A6336" s="475">
        <f t="shared" si="690"/>
        <v>43709</v>
      </c>
      <c r="B6336" s="475">
        <v>43729</v>
      </c>
      <c r="C6336" s="467">
        <v>23</v>
      </c>
      <c r="D6336" s="467">
        <v>861</v>
      </c>
      <c r="E6336" s="467">
        <v>18</v>
      </c>
      <c r="F6336" s="467">
        <v>0</v>
      </c>
      <c r="G6336" s="467">
        <f t="array" ref="G6336">MAX(IF($A$2:$A$8761=A6336,$D$2:$D$8761))</f>
        <v>1385</v>
      </c>
      <c r="H6336" s="467">
        <f t="shared" si="691"/>
        <v>0</v>
      </c>
      <c r="I6336" s="475" t="str">
        <f t="shared" si="692"/>
        <v/>
      </c>
      <c r="J6336" s="471">
        <f>'Potential Projects'!D6337</f>
        <v>101.38322344342254</v>
      </c>
      <c r="K6336" s="471">
        <f>'Potential Projects'!E6337</f>
        <v>34.861021554504404</v>
      </c>
      <c r="L6336" s="476">
        <f t="shared" si="693"/>
        <v>706.75575500207299</v>
      </c>
      <c r="M6336" s="471">
        <f t="shared" si="696"/>
        <v>1292.0223607105002</v>
      </c>
      <c r="N6336" s="467">
        <f t="shared" si="694"/>
        <v>0</v>
      </c>
      <c r="O6336" s="475" t="str">
        <f t="shared" si="695"/>
        <v/>
      </c>
    </row>
    <row r="6337" spans="1:15" hidden="1">
      <c r="A6337" s="475">
        <f t="shared" si="690"/>
        <v>43709</v>
      </c>
      <c r="B6337" s="475">
        <v>43729</v>
      </c>
      <c r="C6337" s="467">
        <v>24</v>
      </c>
      <c r="D6337" s="467">
        <v>824</v>
      </c>
      <c r="E6337" s="467">
        <v>52</v>
      </c>
      <c r="F6337" s="467">
        <v>0</v>
      </c>
      <c r="G6337" s="467">
        <f t="array" ref="G6337">MAX(IF($A$2:$A$8761=A6337,$D$2:$D$8761))</f>
        <v>1385</v>
      </c>
      <c r="H6337" s="467">
        <f t="shared" si="691"/>
        <v>0</v>
      </c>
      <c r="I6337" s="475" t="str">
        <f t="shared" si="692"/>
        <v/>
      </c>
      <c r="J6337" s="471">
        <f>'Potential Projects'!D6338</f>
        <v>87.621036118041317</v>
      </c>
      <c r="K6337" s="471">
        <f>'Potential Projects'!E6338</f>
        <v>33.509291603956136</v>
      </c>
      <c r="L6337" s="476">
        <f t="shared" si="693"/>
        <v>650.86967227800255</v>
      </c>
      <c r="M6337" s="471">
        <f t="shared" si="696"/>
        <v>1292.0223607105002</v>
      </c>
      <c r="N6337" s="467">
        <f t="shared" si="694"/>
        <v>0</v>
      </c>
      <c r="O6337" s="475" t="str">
        <f t="shared" si="695"/>
        <v/>
      </c>
    </row>
    <row r="6338" spans="1:15" hidden="1">
      <c r="A6338" s="475">
        <f t="shared" ref="A6338:A6401" si="697">DATE(YEAR(B6338),MONTH(B6338),1)</f>
        <v>43709</v>
      </c>
      <c r="B6338" s="475">
        <v>43730</v>
      </c>
      <c r="C6338" s="467">
        <v>1</v>
      </c>
      <c r="D6338" s="467">
        <v>742</v>
      </c>
      <c r="E6338" s="467">
        <v>60</v>
      </c>
      <c r="F6338" s="467">
        <v>0</v>
      </c>
      <c r="G6338" s="467">
        <f t="array" ref="G6338">MAX(IF($A$2:$A$8761=A6338,$D$2:$D$8761))</f>
        <v>1385</v>
      </c>
      <c r="H6338" s="467">
        <f t="shared" ref="H6338:H6401" si="698">IF(G6338=D6338,1,0)</f>
        <v>0</v>
      </c>
      <c r="I6338" s="475" t="str">
        <f t="shared" ref="I6338:I6401" si="699">IF(D6338=G6338,B6338,"")</f>
        <v/>
      </c>
      <c r="J6338" s="471">
        <f>'Potential Projects'!D6339</f>
        <v>58.571733495176495</v>
      </c>
      <c r="K6338" s="471">
        <f>'Potential Projects'!E6339</f>
        <v>58.11969436680284</v>
      </c>
      <c r="L6338" s="476">
        <f t="shared" ref="L6338:L6401" si="700">D6338-E6338-F6338-J6338-K6338</f>
        <v>565.30857213802062</v>
      </c>
      <c r="M6338" s="471">
        <f t="shared" si="696"/>
        <v>1292.0223607105002</v>
      </c>
      <c r="N6338" s="467">
        <f t="shared" ref="N6338:N6401" si="701">IF(M6338=L6338,1,0)</f>
        <v>0</v>
      </c>
      <c r="O6338" s="475" t="str">
        <f t="shared" ref="O6338:O6401" si="702">IF(L6338=M6338,B6338,"")</f>
        <v/>
      </c>
    </row>
    <row r="6339" spans="1:15" hidden="1">
      <c r="A6339" s="475">
        <f t="shared" si="697"/>
        <v>43709</v>
      </c>
      <c r="B6339" s="475">
        <v>43730</v>
      </c>
      <c r="C6339" s="467">
        <v>2</v>
      </c>
      <c r="D6339" s="467">
        <v>736</v>
      </c>
      <c r="E6339" s="467">
        <v>59</v>
      </c>
      <c r="F6339" s="467">
        <v>0</v>
      </c>
      <c r="G6339" s="467">
        <f t="array" ref="G6339">MAX(IF($A$2:$A$8761=A6339,$D$2:$D$8761))</f>
        <v>1385</v>
      </c>
      <c r="H6339" s="467">
        <f t="shared" si="698"/>
        <v>0</v>
      </c>
      <c r="I6339" s="475" t="str">
        <f t="shared" si="699"/>
        <v/>
      </c>
      <c r="J6339" s="471">
        <f>'Potential Projects'!D6340</f>
        <v>50.379300675562078</v>
      </c>
      <c r="K6339" s="471">
        <f>'Potential Projects'!E6340</f>
        <v>78.455876961943673</v>
      </c>
      <c r="L6339" s="476">
        <f t="shared" si="700"/>
        <v>548.16482236249431</v>
      </c>
      <c r="M6339" s="471">
        <f t="shared" si="696"/>
        <v>1292.0223607105002</v>
      </c>
      <c r="N6339" s="467">
        <f t="shared" si="701"/>
        <v>0</v>
      </c>
      <c r="O6339" s="475" t="str">
        <f t="shared" si="702"/>
        <v/>
      </c>
    </row>
    <row r="6340" spans="1:15" hidden="1">
      <c r="A6340" s="475">
        <f t="shared" si="697"/>
        <v>43709</v>
      </c>
      <c r="B6340" s="475">
        <v>43730</v>
      </c>
      <c r="C6340" s="467">
        <v>3</v>
      </c>
      <c r="D6340" s="467">
        <v>750</v>
      </c>
      <c r="E6340" s="467">
        <v>62</v>
      </c>
      <c r="F6340" s="467">
        <v>0</v>
      </c>
      <c r="G6340" s="467">
        <f t="array" ref="G6340">MAX(IF($A$2:$A$8761=A6340,$D$2:$D$8761))</f>
        <v>1385</v>
      </c>
      <c r="H6340" s="467">
        <f t="shared" si="698"/>
        <v>0</v>
      </c>
      <c r="I6340" s="475" t="str">
        <f t="shared" si="699"/>
        <v/>
      </c>
      <c r="J6340" s="471">
        <f>'Potential Projects'!D6341</f>
        <v>35.604492805952113</v>
      </c>
      <c r="K6340" s="471">
        <f>'Potential Projects'!E6341</f>
        <v>84.762385562244688</v>
      </c>
      <c r="L6340" s="476">
        <f t="shared" si="700"/>
        <v>567.63312163180319</v>
      </c>
      <c r="M6340" s="471">
        <f t="shared" si="696"/>
        <v>1292.0223607105002</v>
      </c>
      <c r="N6340" s="467">
        <f t="shared" si="701"/>
        <v>0</v>
      </c>
      <c r="O6340" s="475" t="str">
        <f t="shared" si="702"/>
        <v/>
      </c>
    </row>
    <row r="6341" spans="1:15" hidden="1">
      <c r="A6341" s="475">
        <f t="shared" si="697"/>
        <v>43709</v>
      </c>
      <c r="B6341" s="475">
        <v>43730</v>
      </c>
      <c r="C6341" s="467">
        <v>4</v>
      </c>
      <c r="D6341" s="467">
        <v>713</v>
      </c>
      <c r="E6341" s="467">
        <v>57</v>
      </c>
      <c r="F6341" s="467">
        <v>0</v>
      </c>
      <c r="G6341" s="467">
        <f t="array" ref="G6341">MAX(IF($A$2:$A$8761=A6341,$D$2:$D$8761))</f>
        <v>1385</v>
      </c>
      <c r="H6341" s="467">
        <f t="shared" si="698"/>
        <v>0</v>
      </c>
      <c r="I6341" s="475" t="str">
        <f t="shared" si="699"/>
        <v/>
      </c>
      <c r="J6341" s="471">
        <f>'Potential Projects'!D6342</f>
        <v>12.531880607372958</v>
      </c>
      <c r="K6341" s="471">
        <f>'Potential Projects'!E6342</f>
        <v>71.727735003225106</v>
      </c>
      <c r="L6341" s="476">
        <f t="shared" si="700"/>
        <v>571.74038438940192</v>
      </c>
      <c r="M6341" s="471">
        <f t="shared" si="696"/>
        <v>1292.0223607105002</v>
      </c>
      <c r="N6341" s="467">
        <f t="shared" si="701"/>
        <v>0</v>
      </c>
      <c r="O6341" s="475" t="str">
        <f t="shared" si="702"/>
        <v/>
      </c>
    </row>
    <row r="6342" spans="1:15" hidden="1">
      <c r="A6342" s="475">
        <f t="shared" si="697"/>
        <v>43709</v>
      </c>
      <c r="B6342" s="475">
        <v>43730</v>
      </c>
      <c r="C6342" s="467">
        <v>5</v>
      </c>
      <c r="D6342" s="467">
        <v>738</v>
      </c>
      <c r="E6342" s="467">
        <v>65</v>
      </c>
      <c r="F6342" s="467">
        <v>0</v>
      </c>
      <c r="G6342" s="467">
        <f t="array" ref="G6342">MAX(IF($A$2:$A$8761=A6342,$D$2:$D$8761))</f>
        <v>1385</v>
      </c>
      <c r="H6342" s="467">
        <f t="shared" si="698"/>
        <v>0</v>
      </c>
      <c r="I6342" s="475" t="str">
        <f t="shared" si="699"/>
        <v/>
      </c>
      <c r="J6342" s="471">
        <f>'Potential Projects'!D6343</f>
        <v>1.0827283395086997</v>
      </c>
      <c r="K6342" s="471">
        <f>'Potential Projects'!E6343</f>
        <v>85.352202913351974</v>
      </c>
      <c r="L6342" s="476">
        <f t="shared" si="700"/>
        <v>586.56506874713932</v>
      </c>
      <c r="M6342" s="471">
        <f t="shared" si="696"/>
        <v>1292.0223607105002</v>
      </c>
      <c r="N6342" s="467">
        <f t="shared" si="701"/>
        <v>0</v>
      </c>
      <c r="O6342" s="475" t="str">
        <f t="shared" si="702"/>
        <v/>
      </c>
    </row>
    <row r="6343" spans="1:15" hidden="1">
      <c r="A6343" s="475">
        <f t="shared" si="697"/>
        <v>43709</v>
      </c>
      <c r="B6343" s="475">
        <v>43730</v>
      </c>
      <c r="C6343" s="467">
        <v>6</v>
      </c>
      <c r="D6343" s="467">
        <v>756</v>
      </c>
      <c r="E6343" s="467">
        <v>65</v>
      </c>
      <c r="F6343" s="467">
        <v>0</v>
      </c>
      <c r="G6343" s="467">
        <f t="array" ref="G6343">MAX(IF($A$2:$A$8761=A6343,$D$2:$D$8761))</f>
        <v>1385</v>
      </c>
      <c r="H6343" s="467">
        <f t="shared" si="698"/>
        <v>0</v>
      </c>
      <c r="I6343" s="475" t="str">
        <f t="shared" si="699"/>
        <v/>
      </c>
      <c r="J6343" s="471">
        <f>'Potential Projects'!D6344</f>
        <v>1.1709461017655813</v>
      </c>
      <c r="K6343" s="471">
        <f>'Potential Projects'!E6344</f>
        <v>98.066130509567827</v>
      </c>
      <c r="L6343" s="476">
        <f t="shared" si="700"/>
        <v>591.76292338866654</v>
      </c>
      <c r="M6343" s="471">
        <f t="shared" si="696"/>
        <v>1292.0223607105002</v>
      </c>
      <c r="N6343" s="467">
        <f t="shared" si="701"/>
        <v>0</v>
      </c>
      <c r="O6343" s="475" t="str">
        <f t="shared" si="702"/>
        <v/>
      </c>
    </row>
    <row r="6344" spans="1:15" hidden="1">
      <c r="A6344" s="475">
        <f t="shared" si="697"/>
        <v>43709</v>
      </c>
      <c r="B6344" s="475">
        <v>43730</v>
      </c>
      <c r="C6344" s="467">
        <v>7</v>
      </c>
      <c r="D6344" s="467">
        <v>786</v>
      </c>
      <c r="E6344" s="467">
        <v>62</v>
      </c>
      <c r="F6344" s="467">
        <v>0</v>
      </c>
      <c r="G6344" s="467">
        <f t="array" ref="G6344">MAX(IF($A$2:$A$8761=A6344,$D$2:$D$8761))</f>
        <v>1385</v>
      </c>
      <c r="H6344" s="467">
        <f t="shared" si="698"/>
        <v>0</v>
      </c>
      <c r="I6344" s="475" t="str">
        <f t="shared" si="699"/>
        <v/>
      </c>
      <c r="J6344" s="471">
        <f>'Potential Projects'!D6345</f>
        <v>19.243164159018889</v>
      </c>
      <c r="K6344" s="471">
        <f>'Potential Projects'!E6345</f>
        <v>88.252790098903461</v>
      </c>
      <c r="L6344" s="476">
        <f t="shared" si="700"/>
        <v>616.50404574207766</v>
      </c>
      <c r="M6344" s="471">
        <f t="shared" si="696"/>
        <v>1292.0223607105002</v>
      </c>
      <c r="N6344" s="467">
        <f t="shared" si="701"/>
        <v>0</v>
      </c>
      <c r="O6344" s="475" t="str">
        <f t="shared" si="702"/>
        <v/>
      </c>
    </row>
    <row r="6345" spans="1:15" hidden="1">
      <c r="A6345" s="475">
        <f t="shared" si="697"/>
        <v>43709</v>
      </c>
      <c r="B6345" s="475">
        <v>43730</v>
      </c>
      <c r="C6345" s="467">
        <v>8</v>
      </c>
      <c r="D6345" s="467">
        <v>832</v>
      </c>
      <c r="E6345" s="467">
        <v>65</v>
      </c>
      <c r="F6345" s="467">
        <v>6</v>
      </c>
      <c r="G6345" s="467">
        <f t="array" ref="G6345">MAX(IF($A$2:$A$8761=A6345,$D$2:$D$8761))</f>
        <v>1385</v>
      </c>
      <c r="H6345" s="467">
        <f t="shared" si="698"/>
        <v>0</v>
      </c>
      <c r="I6345" s="475" t="str">
        <f t="shared" si="699"/>
        <v/>
      </c>
      <c r="J6345" s="471">
        <f>'Potential Projects'!D6346</f>
        <v>10.473274231930063</v>
      </c>
      <c r="K6345" s="471">
        <f>'Potential Projects'!E6346</f>
        <v>85.083108525048374</v>
      </c>
      <c r="L6345" s="476">
        <f t="shared" si="700"/>
        <v>665.44361724302155</v>
      </c>
      <c r="M6345" s="471">
        <f t="shared" si="696"/>
        <v>1292.0223607105002</v>
      </c>
      <c r="N6345" s="467">
        <f t="shared" si="701"/>
        <v>0</v>
      </c>
      <c r="O6345" s="475" t="str">
        <f t="shared" si="702"/>
        <v/>
      </c>
    </row>
    <row r="6346" spans="1:15" hidden="1">
      <c r="A6346" s="475">
        <f t="shared" si="697"/>
        <v>43709</v>
      </c>
      <c r="B6346" s="475">
        <v>43730</v>
      </c>
      <c r="C6346" s="467">
        <v>9</v>
      </c>
      <c r="D6346" s="467">
        <v>907</v>
      </c>
      <c r="E6346" s="467">
        <v>46</v>
      </c>
      <c r="F6346" s="467">
        <v>15</v>
      </c>
      <c r="G6346" s="467">
        <f t="array" ref="G6346">MAX(IF($A$2:$A$8761=A6346,$D$2:$D$8761))</f>
        <v>1385</v>
      </c>
      <c r="H6346" s="467">
        <f t="shared" si="698"/>
        <v>0</v>
      </c>
      <c r="I6346" s="475" t="str">
        <f t="shared" si="699"/>
        <v/>
      </c>
      <c r="J6346" s="471">
        <f>'Potential Projects'!D6347</f>
        <v>4.4122866154544003</v>
      </c>
      <c r="K6346" s="471">
        <f>'Potential Projects'!E6347</f>
        <v>89.114830842829491</v>
      </c>
      <c r="L6346" s="476">
        <f t="shared" si="700"/>
        <v>752.4728825417161</v>
      </c>
      <c r="M6346" s="471">
        <f t="shared" ref="M6346:M6409" si="703">MAX($L$5834:$L$6553)</f>
        <v>1292.0223607105002</v>
      </c>
      <c r="N6346" s="467">
        <f t="shared" si="701"/>
        <v>0</v>
      </c>
      <c r="O6346" s="475" t="str">
        <f t="shared" si="702"/>
        <v/>
      </c>
    </row>
    <row r="6347" spans="1:15" hidden="1">
      <c r="A6347" s="475">
        <f t="shared" si="697"/>
        <v>43709</v>
      </c>
      <c r="B6347" s="475">
        <v>43730</v>
      </c>
      <c r="C6347" s="467">
        <v>10</v>
      </c>
      <c r="D6347" s="467">
        <v>934</v>
      </c>
      <c r="E6347" s="467">
        <v>39</v>
      </c>
      <c r="F6347" s="467">
        <v>14</v>
      </c>
      <c r="G6347" s="467">
        <f t="array" ref="G6347">MAX(IF($A$2:$A$8761=A6347,$D$2:$D$8761))</f>
        <v>1385</v>
      </c>
      <c r="H6347" s="467">
        <f t="shared" si="698"/>
        <v>0</v>
      </c>
      <c r="I6347" s="475" t="str">
        <f t="shared" si="699"/>
        <v/>
      </c>
      <c r="J6347" s="471">
        <f>'Potential Projects'!D6348</f>
        <v>2.1923557293464637</v>
      </c>
      <c r="K6347" s="471">
        <f>'Potential Projects'!E6348</f>
        <v>92.44878515373037</v>
      </c>
      <c r="L6347" s="476">
        <f t="shared" si="700"/>
        <v>786.35885911692321</v>
      </c>
      <c r="M6347" s="471">
        <f t="shared" si="703"/>
        <v>1292.0223607105002</v>
      </c>
      <c r="N6347" s="467">
        <f t="shared" si="701"/>
        <v>0</v>
      </c>
      <c r="O6347" s="475" t="str">
        <f t="shared" si="702"/>
        <v/>
      </c>
    </row>
    <row r="6348" spans="1:15" hidden="1">
      <c r="A6348" s="475">
        <f t="shared" si="697"/>
        <v>43709</v>
      </c>
      <c r="B6348" s="475">
        <v>43730</v>
      </c>
      <c r="C6348" s="467">
        <v>11</v>
      </c>
      <c r="D6348" s="467">
        <v>968</v>
      </c>
      <c r="E6348" s="467">
        <v>36</v>
      </c>
      <c r="F6348" s="467">
        <v>14</v>
      </c>
      <c r="G6348" s="467">
        <f t="array" ref="G6348">MAX(IF($A$2:$A$8761=A6348,$D$2:$D$8761))</f>
        <v>1385</v>
      </c>
      <c r="H6348" s="467">
        <f t="shared" si="698"/>
        <v>0</v>
      </c>
      <c r="I6348" s="475" t="str">
        <f t="shared" si="699"/>
        <v/>
      </c>
      <c r="J6348" s="471">
        <f>'Potential Projects'!D6349</f>
        <v>0</v>
      </c>
      <c r="K6348" s="471">
        <f>'Potential Projects'!E6349</f>
        <v>99.625157009245328</v>
      </c>
      <c r="L6348" s="476">
        <f t="shared" si="700"/>
        <v>818.3748429907547</v>
      </c>
      <c r="M6348" s="471">
        <f t="shared" si="703"/>
        <v>1292.0223607105002</v>
      </c>
      <c r="N6348" s="467">
        <f t="shared" si="701"/>
        <v>0</v>
      </c>
      <c r="O6348" s="475" t="str">
        <f t="shared" si="702"/>
        <v/>
      </c>
    </row>
    <row r="6349" spans="1:15" hidden="1">
      <c r="A6349" s="475">
        <f t="shared" si="697"/>
        <v>43709</v>
      </c>
      <c r="B6349" s="475">
        <v>43730</v>
      </c>
      <c r="C6349" s="467">
        <v>12</v>
      </c>
      <c r="D6349" s="467">
        <v>965</v>
      </c>
      <c r="E6349" s="467">
        <v>27</v>
      </c>
      <c r="F6349" s="467">
        <v>11</v>
      </c>
      <c r="G6349" s="467">
        <f t="array" ref="G6349">MAX(IF($A$2:$A$8761=A6349,$D$2:$D$8761))</f>
        <v>1385</v>
      </c>
      <c r="H6349" s="467">
        <f t="shared" si="698"/>
        <v>0</v>
      </c>
      <c r="I6349" s="475" t="str">
        <f t="shared" si="699"/>
        <v/>
      </c>
      <c r="J6349" s="471">
        <f>'Potential Projects'!D6350</f>
        <v>1.310737172462441</v>
      </c>
      <c r="K6349" s="471">
        <f>'Potential Projects'!E6350</f>
        <v>99.813679531283597</v>
      </c>
      <c r="L6349" s="476">
        <f t="shared" si="700"/>
        <v>825.87558329625392</v>
      </c>
      <c r="M6349" s="471">
        <f t="shared" si="703"/>
        <v>1292.0223607105002</v>
      </c>
      <c r="N6349" s="467">
        <f t="shared" si="701"/>
        <v>0</v>
      </c>
      <c r="O6349" s="475" t="str">
        <f t="shared" si="702"/>
        <v/>
      </c>
    </row>
    <row r="6350" spans="1:15" hidden="1">
      <c r="A6350" s="475">
        <f t="shared" si="697"/>
        <v>43709</v>
      </c>
      <c r="B6350" s="475">
        <v>43730</v>
      </c>
      <c r="C6350" s="467">
        <v>13</v>
      </c>
      <c r="D6350" s="467">
        <v>980</v>
      </c>
      <c r="E6350" s="467">
        <v>31</v>
      </c>
      <c r="F6350" s="467">
        <v>18</v>
      </c>
      <c r="G6350" s="467">
        <f t="array" ref="G6350">MAX(IF($A$2:$A$8761=A6350,$D$2:$D$8761))</f>
        <v>1385</v>
      </c>
      <c r="H6350" s="467">
        <f t="shared" si="698"/>
        <v>0</v>
      </c>
      <c r="I6350" s="475" t="str">
        <f t="shared" si="699"/>
        <v/>
      </c>
      <c r="J6350" s="471">
        <f>'Potential Projects'!D6351</f>
        <v>12.198486865672818</v>
      </c>
      <c r="K6350" s="471">
        <f>'Potential Projects'!E6351</f>
        <v>99.811332777897235</v>
      </c>
      <c r="L6350" s="476">
        <f t="shared" si="700"/>
        <v>818.99018035642985</v>
      </c>
      <c r="M6350" s="471">
        <f t="shared" si="703"/>
        <v>1292.0223607105002</v>
      </c>
      <c r="N6350" s="467">
        <f t="shared" si="701"/>
        <v>0</v>
      </c>
      <c r="O6350" s="475" t="str">
        <f t="shared" si="702"/>
        <v/>
      </c>
    </row>
    <row r="6351" spans="1:15" hidden="1">
      <c r="A6351" s="475">
        <f t="shared" si="697"/>
        <v>43709</v>
      </c>
      <c r="B6351" s="475">
        <v>43730</v>
      </c>
      <c r="C6351" s="467">
        <v>14</v>
      </c>
      <c r="D6351" s="467">
        <v>995</v>
      </c>
      <c r="E6351" s="467">
        <v>44</v>
      </c>
      <c r="F6351" s="467">
        <v>16</v>
      </c>
      <c r="G6351" s="467">
        <f t="array" ref="G6351">MAX(IF($A$2:$A$8761=A6351,$D$2:$D$8761))</f>
        <v>1385</v>
      </c>
      <c r="H6351" s="467">
        <f t="shared" si="698"/>
        <v>0</v>
      </c>
      <c r="I6351" s="475" t="str">
        <f t="shared" si="699"/>
        <v/>
      </c>
      <c r="J6351" s="471">
        <f>'Potential Projects'!D6352</f>
        <v>43.279480641525325</v>
      </c>
      <c r="K6351" s="471">
        <f>'Potential Projects'!E6352</f>
        <v>99.180056116964096</v>
      </c>
      <c r="L6351" s="476">
        <f t="shared" si="700"/>
        <v>792.54046324151057</v>
      </c>
      <c r="M6351" s="471">
        <f t="shared" si="703"/>
        <v>1292.0223607105002</v>
      </c>
      <c r="N6351" s="467">
        <f t="shared" si="701"/>
        <v>0</v>
      </c>
      <c r="O6351" s="475" t="str">
        <f t="shared" si="702"/>
        <v/>
      </c>
    </row>
    <row r="6352" spans="1:15" hidden="1">
      <c r="A6352" s="475">
        <f t="shared" si="697"/>
        <v>43709</v>
      </c>
      <c r="B6352" s="475">
        <v>43730</v>
      </c>
      <c r="C6352" s="467">
        <v>15</v>
      </c>
      <c r="D6352" s="467">
        <v>976</v>
      </c>
      <c r="E6352" s="467">
        <v>50</v>
      </c>
      <c r="F6352" s="467">
        <v>15</v>
      </c>
      <c r="G6352" s="467">
        <f t="array" ref="G6352">MAX(IF($A$2:$A$8761=A6352,$D$2:$D$8761))</f>
        <v>1385</v>
      </c>
      <c r="H6352" s="467">
        <f t="shared" si="698"/>
        <v>0</v>
      </c>
      <c r="I6352" s="475" t="str">
        <f t="shared" si="699"/>
        <v/>
      </c>
      <c r="J6352" s="471">
        <f>'Potential Projects'!D6353</f>
        <v>46.980954576435629</v>
      </c>
      <c r="K6352" s="471">
        <f>'Potential Projects'!E6353</f>
        <v>97.130558159535596</v>
      </c>
      <c r="L6352" s="476">
        <f t="shared" si="700"/>
        <v>766.88848726402887</v>
      </c>
      <c r="M6352" s="471">
        <f t="shared" si="703"/>
        <v>1292.0223607105002</v>
      </c>
      <c r="N6352" s="467">
        <f t="shared" si="701"/>
        <v>0</v>
      </c>
      <c r="O6352" s="475" t="str">
        <f t="shared" si="702"/>
        <v/>
      </c>
    </row>
    <row r="6353" spans="1:15" hidden="1">
      <c r="A6353" s="475">
        <f t="shared" si="697"/>
        <v>43709</v>
      </c>
      <c r="B6353" s="475">
        <v>43730</v>
      </c>
      <c r="C6353" s="467">
        <v>16</v>
      </c>
      <c r="D6353" s="467">
        <v>975</v>
      </c>
      <c r="E6353" s="467">
        <v>62</v>
      </c>
      <c r="F6353" s="467">
        <v>8</v>
      </c>
      <c r="G6353" s="467">
        <f t="array" ref="G6353">MAX(IF($A$2:$A$8761=A6353,$D$2:$D$8761))</f>
        <v>1385</v>
      </c>
      <c r="H6353" s="467">
        <f t="shared" si="698"/>
        <v>0</v>
      </c>
      <c r="I6353" s="475" t="str">
        <f t="shared" si="699"/>
        <v/>
      </c>
      <c r="J6353" s="471">
        <f>'Potential Projects'!D6354</f>
        <v>40.324536749399435</v>
      </c>
      <c r="K6353" s="471">
        <f>'Potential Projects'!E6354</f>
        <v>95.857835572995057</v>
      </c>
      <c r="L6353" s="476">
        <f t="shared" si="700"/>
        <v>768.81762767760551</v>
      </c>
      <c r="M6353" s="471">
        <f t="shared" si="703"/>
        <v>1292.0223607105002</v>
      </c>
      <c r="N6353" s="467">
        <f t="shared" si="701"/>
        <v>0</v>
      </c>
      <c r="O6353" s="475" t="str">
        <f t="shared" si="702"/>
        <v/>
      </c>
    </row>
    <row r="6354" spans="1:15" hidden="1">
      <c r="A6354" s="475">
        <f t="shared" si="697"/>
        <v>43709</v>
      </c>
      <c r="B6354" s="475">
        <v>43730</v>
      </c>
      <c r="C6354" s="467">
        <v>17</v>
      </c>
      <c r="D6354" s="467">
        <v>997</v>
      </c>
      <c r="E6354" s="467">
        <v>74</v>
      </c>
      <c r="F6354" s="467">
        <v>2</v>
      </c>
      <c r="G6354" s="467">
        <f t="array" ref="G6354">MAX(IF($A$2:$A$8761=A6354,$D$2:$D$8761))</f>
        <v>1385</v>
      </c>
      <c r="H6354" s="467">
        <f t="shared" si="698"/>
        <v>0</v>
      </c>
      <c r="I6354" s="475" t="str">
        <f t="shared" si="699"/>
        <v/>
      </c>
      <c r="J6354" s="471">
        <f>'Potential Projects'!D6355</f>
        <v>51.686842591352125</v>
      </c>
      <c r="K6354" s="471">
        <f>'Potential Projects'!E6355</f>
        <v>93.77235406364224</v>
      </c>
      <c r="L6354" s="476">
        <f t="shared" si="700"/>
        <v>775.54080334500554</v>
      </c>
      <c r="M6354" s="471">
        <f t="shared" si="703"/>
        <v>1292.0223607105002</v>
      </c>
      <c r="N6354" s="467">
        <f t="shared" si="701"/>
        <v>0</v>
      </c>
      <c r="O6354" s="475" t="str">
        <f t="shared" si="702"/>
        <v/>
      </c>
    </row>
    <row r="6355" spans="1:15" hidden="1">
      <c r="A6355" s="475">
        <f t="shared" si="697"/>
        <v>43709</v>
      </c>
      <c r="B6355" s="475">
        <v>43730</v>
      </c>
      <c r="C6355" s="467">
        <v>18</v>
      </c>
      <c r="D6355" s="467">
        <v>1026</v>
      </c>
      <c r="E6355" s="467">
        <v>66</v>
      </c>
      <c r="F6355" s="467">
        <v>1</v>
      </c>
      <c r="G6355" s="467">
        <f t="array" ref="G6355">MAX(IF($A$2:$A$8761=A6355,$D$2:$D$8761))</f>
        <v>1385</v>
      </c>
      <c r="H6355" s="467">
        <f t="shared" si="698"/>
        <v>0</v>
      </c>
      <c r="I6355" s="475" t="str">
        <f t="shared" si="699"/>
        <v/>
      </c>
      <c r="J6355" s="471">
        <f>'Potential Projects'!D6356</f>
        <v>44.51246045427888</v>
      </c>
      <c r="K6355" s="471">
        <f>'Potential Projects'!E6356</f>
        <v>98.794406310470862</v>
      </c>
      <c r="L6355" s="476">
        <f t="shared" si="700"/>
        <v>815.69313323525023</v>
      </c>
      <c r="M6355" s="471">
        <f t="shared" si="703"/>
        <v>1292.0223607105002</v>
      </c>
      <c r="N6355" s="467">
        <f t="shared" si="701"/>
        <v>0</v>
      </c>
      <c r="O6355" s="475" t="str">
        <f t="shared" si="702"/>
        <v/>
      </c>
    </row>
    <row r="6356" spans="1:15" hidden="1">
      <c r="A6356" s="475">
        <f t="shared" si="697"/>
        <v>43709</v>
      </c>
      <c r="B6356" s="475">
        <v>43730</v>
      </c>
      <c r="C6356" s="467">
        <v>19</v>
      </c>
      <c r="D6356" s="467">
        <v>1038</v>
      </c>
      <c r="E6356" s="467">
        <v>86</v>
      </c>
      <c r="F6356" s="467">
        <v>0</v>
      </c>
      <c r="G6356" s="467">
        <f t="array" ref="G6356">MAX(IF($A$2:$A$8761=A6356,$D$2:$D$8761))</f>
        <v>1385</v>
      </c>
      <c r="H6356" s="467">
        <f t="shared" si="698"/>
        <v>0</v>
      </c>
      <c r="I6356" s="475" t="str">
        <f t="shared" si="699"/>
        <v/>
      </c>
      <c r="J6356" s="471">
        <f>'Potential Projects'!D6357</f>
        <v>39.753746653015632</v>
      </c>
      <c r="K6356" s="471">
        <f>'Potential Projects'!E6357</f>
        <v>99.813679531283597</v>
      </c>
      <c r="L6356" s="476">
        <f t="shared" si="700"/>
        <v>812.43257381570083</v>
      </c>
      <c r="M6356" s="471">
        <f t="shared" si="703"/>
        <v>1292.0223607105002</v>
      </c>
      <c r="N6356" s="467">
        <f t="shared" si="701"/>
        <v>0</v>
      </c>
      <c r="O6356" s="475" t="str">
        <f t="shared" si="702"/>
        <v/>
      </c>
    </row>
    <row r="6357" spans="1:15" hidden="1">
      <c r="A6357" s="475">
        <f t="shared" si="697"/>
        <v>43709</v>
      </c>
      <c r="B6357" s="475">
        <v>43730</v>
      </c>
      <c r="C6357" s="467">
        <v>20</v>
      </c>
      <c r="D6357" s="467">
        <v>1035</v>
      </c>
      <c r="E6357" s="467">
        <v>59</v>
      </c>
      <c r="F6357" s="467">
        <v>0</v>
      </c>
      <c r="G6357" s="467">
        <f t="array" ref="G6357">MAX(IF($A$2:$A$8761=A6357,$D$2:$D$8761))</f>
        <v>1385</v>
      </c>
      <c r="H6357" s="467">
        <f t="shared" si="698"/>
        <v>0</v>
      </c>
      <c r="I6357" s="475" t="str">
        <f t="shared" si="699"/>
        <v/>
      </c>
      <c r="J6357" s="471">
        <f>'Potential Projects'!D6358</f>
        <v>29.266703143326357</v>
      </c>
      <c r="K6357" s="471">
        <f>'Potential Projects'!E6358</f>
        <v>99.819155289185105</v>
      </c>
      <c r="L6357" s="476">
        <f t="shared" si="700"/>
        <v>846.91414156748851</v>
      </c>
      <c r="M6357" s="471">
        <f t="shared" si="703"/>
        <v>1292.0223607105002</v>
      </c>
      <c r="N6357" s="467">
        <f t="shared" si="701"/>
        <v>0</v>
      </c>
      <c r="O6357" s="475" t="str">
        <f t="shared" si="702"/>
        <v/>
      </c>
    </row>
    <row r="6358" spans="1:15" hidden="1">
      <c r="A6358" s="475">
        <f t="shared" si="697"/>
        <v>43709</v>
      </c>
      <c r="B6358" s="475">
        <v>43730</v>
      </c>
      <c r="C6358" s="467">
        <v>21</v>
      </c>
      <c r="D6358" s="467">
        <v>984</v>
      </c>
      <c r="E6358" s="467">
        <v>31</v>
      </c>
      <c r="F6358" s="467">
        <v>0</v>
      </c>
      <c r="G6358" s="467">
        <f t="array" ref="G6358">MAX(IF($A$2:$A$8761=A6358,$D$2:$D$8761))</f>
        <v>1385</v>
      </c>
      <c r="H6358" s="467">
        <f t="shared" si="698"/>
        <v>0</v>
      </c>
      <c r="I6358" s="475" t="str">
        <f t="shared" si="699"/>
        <v/>
      </c>
      <c r="J6358" s="471">
        <f>'Potential Projects'!D6359</f>
        <v>61.723863715082011</v>
      </c>
      <c r="K6358" s="471">
        <f>'Potential Projects'!E6359</f>
        <v>99.835582562889698</v>
      </c>
      <c r="L6358" s="476">
        <f t="shared" si="700"/>
        <v>791.44055372202831</v>
      </c>
      <c r="M6358" s="471">
        <f t="shared" si="703"/>
        <v>1292.0223607105002</v>
      </c>
      <c r="N6358" s="467">
        <f t="shared" si="701"/>
        <v>0</v>
      </c>
      <c r="O6358" s="475" t="str">
        <f t="shared" si="702"/>
        <v/>
      </c>
    </row>
    <row r="6359" spans="1:15" hidden="1">
      <c r="A6359" s="475">
        <f t="shared" si="697"/>
        <v>43709</v>
      </c>
      <c r="B6359" s="475">
        <v>43730</v>
      </c>
      <c r="C6359" s="467">
        <v>22</v>
      </c>
      <c r="D6359" s="467">
        <v>927</v>
      </c>
      <c r="E6359" s="467">
        <v>27</v>
      </c>
      <c r="F6359" s="467">
        <v>0</v>
      </c>
      <c r="G6359" s="467">
        <f t="array" ref="G6359">MAX(IF($A$2:$A$8761=A6359,$D$2:$D$8761))</f>
        <v>1385</v>
      </c>
      <c r="H6359" s="467">
        <f t="shared" si="698"/>
        <v>0</v>
      </c>
      <c r="I6359" s="475" t="str">
        <f t="shared" si="699"/>
        <v/>
      </c>
      <c r="J6359" s="471">
        <f>'Potential Projects'!D6360</f>
        <v>85.16758126487548</v>
      </c>
      <c r="K6359" s="471">
        <f>'Potential Projects'!E6360</f>
        <v>99.835582562889698</v>
      </c>
      <c r="L6359" s="476">
        <f t="shared" si="700"/>
        <v>714.99683617223479</v>
      </c>
      <c r="M6359" s="471">
        <f t="shared" si="703"/>
        <v>1292.0223607105002</v>
      </c>
      <c r="N6359" s="467">
        <f t="shared" si="701"/>
        <v>0</v>
      </c>
      <c r="O6359" s="475" t="str">
        <f t="shared" si="702"/>
        <v/>
      </c>
    </row>
    <row r="6360" spans="1:15" hidden="1">
      <c r="A6360" s="475">
        <f t="shared" si="697"/>
        <v>43709</v>
      </c>
      <c r="B6360" s="475">
        <v>43730</v>
      </c>
      <c r="C6360" s="467">
        <v>23</v>
      </c>
      <c r="D6360" s="467">
        <v>866</v>
      </c>
      <c r="E6360" s="467">
        <v>46</v>
      </c>
      <c r="F6360" s="467">
        <v>0</v>
      </c>
      <c r="G6360" s="467">
        <f t="array" ref="G6360">MAX(IF($A$2:$A$8761=A6360,$D$2:$D$8761))</f>
        <v>1385</v>
      </c>
      <c r="H6360" s="467">
        <f t="shared" si="698"/>
        <v>0</v>
      </c>
      <c r="I6360" s="475" t="str">
        <f t="shared" si="699"/>
        <v/>
      </c>
      <c r="J6360" s="471">
        <f>'Potential Projects'!D6361</f>
        <v>102.52539163114872</v>
      </c>
      <c r="K6360" s="471">
        <f>'Potential Projects'!E6361</f>
        <v>99.835582562889698</v>
      </c>
      <c r="L6360" s="476">
        <f t="shared" si="700"/>
        <v>617.63902580596152</v>
      </c>
      <c r="M6360" s="471">
        <f t="shared" si="703"/>
        <v>1292.0223607105002</v>
      </c>
      <c r="N6360" s="467">
        <f t="shared" si="701"/>
        <v>0</v>
      </c>
      <c r="O6360" s="475" t="str">
        <f t="shared" si="702"/>
        <v/>
      </c>
    </row>
    <row r="6361" spans="1:15" hidden="1">
      <c r="A6361" s="475">
        <f t="shared" si="697"/>
        <v>43709</v>
      </c>
      <c r="B6361" s="475">
        <v>43730</v>
      </c>
      <c r="C6361" s="467">
        <v>24</v>
      </c>
      <c r="D6361" s="467">
        <v>794</v>
      </c>
      <c r="E6361" s="467">
        <v>88</v>
      </c>
      <c r="F6361" s="467">
        <v>0</v>
      </c>
      <c r="G6361" s="467">
        <f t="array" ref="G6361">MAX(IF($A$2:$A$8761=A6361,$D$2:$D$8761))</f>
        <v>1385</v>
      </c>
      <c r="H6361" s="467">
        <f t="shared" si="698"/>
        <v>0</v>
      </c>
      <c r="I6361" s="475" t="str">
        <f t="shared" si="699"/>
        <v/>
      </c>
      <c r="J6361" s="471">
        <f>'Potential Projects'!D6362</f>
        <v>99.492376232777488</v>
      </c>
      <c r="K6361" s="471">
        <f>'Potential Projects'!E6362</f>
        <v>99.834018060632133</v>
      </c>
      <c r="L6361" s="476">
        <f t="shared" si="700"/>
        <v>506.67360570659037</v>
      </c>
      <c r="M6361" s="471">
        <f t="shared" si="703"/>
        <v>1292.0223607105002</v>
      </c>
      <c r="N6361" s="467">
        <f t="shared" si="701"/>
        <v>0</v>
      </c>
      <c r="O6361" s="475" t="str">
        <f t="shared" si="702"/>
        <v/>
      </c>
    </row>
    <row r="6362" spans="1:15" hidden="1">
      <c r="A6362" s="475">
        <f t="shared" si="697"/>
        <v>43709</v>
      </c>
      <c r="B6362" s="475">
        <v>43731</v>
      </c>
      <c r="C6362" s="467">
        <v>1</v>
      </c>
      <c r="D6362" s="467">
        <v>774</v>
      </c>
      <c r="E6362" s="467">
        <v>81</v>
      </c>
      <c r="F6362" s="467">
        <v>0</v>
      </c>
      <c r="G6362" s="467">
        <f t="array" ref="G6362">MAX(IF($A$2:$A$8761=A6362,$D$2:$D$8761))</f>
        <v>1385</v>
      </c>
      <c r="H6362" s="467">
        <f t="shared" si="698"/>
        <v>0</v>
      </c>
      <c r="I6362" s="475" t="str">
        <f t="shared" si="699"/>
        <v/>
      </c>
      <c r="J6362" s="471">
        <f>'Potential Projects'!D6363</f>
        <v>33.569294199656234</v>
      </c>
      <c r="K6362" s="471">
        <f>'Potential Projects'!E6363</f>
        <v>99.71120463341218</v>
      </c>
      <c r="L6362" s="476">
        <f t="shared" si="700"/>
        <v>559.71950116693154</v>
      </c>
      <c r="M6362" s="471">
        <f t="shared" si="703"/>
        <v>1292.0223607105002</v>
      </c>
      <c r="N6362" s="467">
        <f t="shared" si="701"/>
        <v>0</v>
      </c>
      <c r="O6362" s="475" t="str">
        <f t="shared" si="702"/>
        <v/>
      </c>
    </row>
    <row r="6363" spans="1:15" hidden="1">
      <c r="A6363" s="475">
        <f t="shared" si="697"/>
        <v>43709</v>
      </c>
      <c r="B6363" s="475">
        <v>43731</v>
      </c>
      <c r="C6363" s="467">
        <v>2</v>
      </c>
      <c r="D6363" s="467">
        <v>744</v>
      </c>
      <c r="E6363" s="467">
        <v>84</v>
      </c>
      <c r="F6363" s="467">
        <v>0</v>
      </c>
      <c r="G6363" s="467">
        <f t="array" ref="G6363">MAX(IF($A$2:$A$8761=A6363,$D$2:$D$8761))</f>
        <v>1385</v>
      </c>
      <c r="H6363" s="467">
        <f t="shared" si="698"/>
        <v>0</v>
      </c>
      <c r="I6363" s="475" t="str">
        <f t="shared" si="699"/>
        <v/>
      </c>
      <c r="J6363" s="471">
        <f>'Potential Projects'!D6364</f>
        <v>37.701605747537371</v>
      </c>
      <c r="K6363" s="471">
        <f>'Potential Projects'!E6364</f>
        <v>99.234031444850572</v>
      </c>
      <c r="L6363" s="476">
        <f t="shared" si="700"/>
        <v>523.06436280761216</v>
      </c>
      <c r="M6363" s="471">
        <f t="shared" si="703"/>
        <v>1292.0223607105002</v>
      </c>
      <c r="N6363" s="467">
        <f t="shared" si="701"/>
        <v>0</v>
      </c>
      <c r="O6363" s="475" t="str">
        <f t="shared" si="702"/>
        <v/>
      </c>
    </row>
    <row r="6364" spans="1:15" hidden="1">
      <c r="A6364" s="475">
        <f t="shared" si="697"/>
        <v>43709</v>
      </c>
      <c r="B6364" s="475">
        <v>43731</v>
      </c>
      <c r="C6364" s="467">
        <v>3</v>
      </c>
      <c r="D6364" s="467">
        <v>715</v>
      </c>
      <c r="E6364" s="467">
        <v>91</v>
      </c>
      <c r="F6364" s="467">
        <v>0</v>
      </c>
      <c r="G6364" s="467">
        <f t="array" ref="G6364">MAX(IF($A$2:$A$8761=A6364,$D$2:$D$8761))</f>
        <v>1385</v>
      </c>
      <c r="H6364" s="467">
        <f t="shared" si="698"/>
        <v>0</v>
      </c>
      <c r="I6364" s="475" t="str">
        <f t="shared" si="699"/>
        <v/>
      </c>
      <c r="J6364" s="471">
        <f>'Potential Projects'!D6365</f>
        <v>113.05672481121174</v>
      </c>
      <c r="K6364" s="471">
        <f>'Potential Projects'!E6365</f>
        <v>95.921980165555809</v>
      </c>
      <c r="L6364" s="476">
        <f t="shared" si="700"/>
        <v>415.02129502323248</v>
      </c>
      <c r="M6364" s="471">
        <f t="shared" si="703"/>
        <v>1292.0223607105002</v>
      </c>
      <c r="N6364" s="467">
        <f t="shared" si="701"/>
        <v>0</v>
      </c>
      <c r="O6364" s="475" t="str">
        <f t="shared" si="702"/>
        <v/>
      </c>
    </row>
    <row r="6365" spans="1:15" hidden="1">
      <c r="A6365" s="475">
        <f t="shared" si="697"/>
        <v>43709</v>
      </c>
      <c r="B6365" s="475">
        <v>43731</v>
      </c>
      <c r="C6365" s="467">
        <v>4</v>
      </c>
      <c r="D6365" s="467">
        <v>714</v>
      </c>
      <c r="E6365" s="467">
        <v>93</v>
      </c>
      <c r="F6365" s="467">
        <v>0</v>
      </c>
      <c r="G6365" s="467">
        <f t="array" ref="G6365">MAX(IF($A$2:$A$8761=A6365,$D$2:$D$8761))</f>
        <v>1385</v>
      </c>
      <c r="H6365" s="467">
        <f t="shared" si="698"/>
        <v>0</v>
      </c>
      <c r="I6365" s="475" t="str">
        <f t="shared" si="699"/>
        <v/>
      </c>
      <c r="J6365" s="471">
        <f>'Potential Projects'!D6366</f>
        <v>123.04977993297209</v>
      </c>
      <c r="K6365" s="471">
        <f>'Potential Projects'!E6366</f>
        <v>82.758258170285956</v>
      </c>
      <c r="L6365" s="476">
        <f t="shared" si="700"/>
        <v>415.19196189674193</v>
      </c>
      <c r="M6365" s="471">
        <f t="shared" si="703"/>
        <v>1292.0223607105002</v>
      </c>
      <c r="N6365" s="467">
        <f t="shared" si="701"/>
        <v>0</v>
      </c>
      <c r="O6365" s="475" t="str">
        <f t="shared" si="702"/>
        <v/>
      </c>
    </row>
    <row r="6366" spans="1:15" hidden="1">
      <c r="A6366" s="475">
        <f t="shared" si="697"/>
        <v>43709</v>
      </c>
      <c r="B6366" s="475">
        <v>43731</v>
      </c>
      <c r="C6366" s="467">
        <v>5</v>
      </c>
      <c r="D6366" s="467">
        <v>771</v>
      </c>
      <c r="E6366" s="467">
        <v>96</v>
      </c>
      <c r="F6366" s="467">
        <v>0</v>
      </c>
      <c r="G6366" s="467">
        <f t="array" ref="G6366">MAX(IF($A$2:$A$8761=A6366,$D$2:$D$8761))</f>
        <v>1385</v>
      </c>
      <c r="H6366" s="467">
        <f t="shared" si="698"/>
        <v>0</v>
      </c>
      <c r="I6366" s="475" t="str">
        <f t="shared" si="699"/>
        <v/>
      </c>
      <c r="J6366" s="471">
        <f>'Potential Projects'!D6367</f>
        <v>135.61508295017356</v>
      </c>
      <c r="K6366" s="471">
        <f>'Potential Projects'!E6367</f>
        <v>91.848798537948824</v>
      </c>
      <c r="L6366" s="476">
        <f t="shared" si="700"/>
        <v>447.53611851187759</v>
      </c>
      <c r="M6366" s="471">
        <f t="shared" si="703"/>
        <v>1292.0223607105002</v>
      </c>
      <c r="N6366" s="467">
        <f t="shared" si="701"/>
        <v>0</v>
      </c>
      <c r="O6366" s="475" t="str">
        <f t="shared" si="702"/>
        <v/>
      </c>
    </row>
    <row r="6367" spans="1:15" hidden="1">
      <c r="A6367" s="475">
        <f t="shared" si="697"/>
        <v>43709</v>
      </c>
      <c r="B6367" s="475">
        <v>43731</v>
      </c>
      <c r="C6367" s="467">
        <v>6</v>
      </c>
      <c r="D6367" s="467">
        <v>837</v>
      </c>
      <c r="E6367" s="467">
        <v>91</v>
      </c>
      <c r="F6367" s="467">
        <v>0</v>
      </c>
      <c r="G6367" s="467">
        <f t="array" ref="G6367">MAX(IF($A$2:$A$8761=A6367,$D$2:$D$8761))</f>
        <v>1385</v>
      </c>
      <c r="H6367" s="467">
        <f t="shared" si="698"/>
        <v>0</v>
      </c>
      <c r="I6367" s="475" t="str">
        <f t="shared" si="699"/>
        <v/>
      </c>
      <c r="J6367" s="471">
        <f>'Potential Projects'!D6368</f>
        <v>136.49022247727575</v>
      </c>
      <c r="K6367" s="471">
        <f>'Potential Projects'!E6368</f>
        <v>86.587377445710615</v>
      </c>
      <c r="L6367" s="476">
        <f t="shared" si="700"/>
        <v>522.92240007701366</v>
      </c>
      <c r="M6367" s="471">
        <f t="shared" si="703"/>
        <v>1292.0223607105002</v>
      </c>
      <c r="N6367" s="467">
        <f t="shared" si="701"/>
        <v>0</v>
      </c>
      <c r="O6367" s="475" t="str">
        <f t="shared" si="702"/>
        <v/>
      </c>
    </row>
    <row r="6368" spans="1:15" hidden="1">
      <c r="A6368" s="475">
        <f t="shared" si="697"/>
        <v>43709</v>
      </c>
      <c r="B6368" s="475">
        <v>43731</v>
      </c>
      <c r="C6368" s="467">
        <v>7</v>
      </c>
      <c r="D6368" s="467">
        <v>961</v>
      </c>
      <c r="E6368" s="467">
        <v>97</v>
      </c>
      <c r="F6368" s="467">
        <v>0</v>
      </c>
      <c r="G6368" s="467">
        <f t="array" ref="G6368">MAX(IF($A$2:$A$8761=A6368,$D$2:$D$8761))</f>
        <v>1385</v>
      </c>
      <c r="H6368" s="467">
        <f t="shared" si="698"/>
        <v>0</v>
      </c>
      <c r="I6368" s="475" t="str">
        <f t="shared" si="699"/>
        <v/>
      </c>
      <c r="J6368" s="471">
        <f>'Potential Projects'!D6369</f>
        <v>130.49105573301318</v>
      </c>
      <c r="K6368" s="471">
        <f>'Potential Projects'!E6369</f>
        <v>66.834754192646741</v>
      </c>
      <c r="L6368" s="476">
        <f t="shared" si="700"/>
        <v>666.67419007434012</v>
      </c>
      <c r="M6368" s="471">
        <f t="shared" si="703"/>
        <v>1292.0223607105002</v>
      </c>
      <c r="N6368" s="467">
        <f t="shared" si="701"/>
        <v>0</v>
      </c>
      <c r="O6368" s="475" t="str">
        <f t="shared" si="702"/>
        <v/>
      </c>
    </row>
    <row r="6369" spans="1:15" hidden="1">
      <c r="A6369" s="475">
        <f t="shared" si="697"/>
        <v>43709</v>
      </c>
      <c r="B6369" s="475">
        <v>43731</v>
      </c>
      <c r="C6369" s="467">
        <v>8</v>
      </c>
      <c r="D6369" s="467">
        <v>1017</v>
      </c>
      <c r="E6369" s="467">
        <v>98</v>
      </c>
      <c r="F6369" s="467">
        <v>1</v>
      </c>
      <c r="G6369" s="467">
        <f t="array" ref="G6369">MAX(IF($A$2:$A$8761=A6369,$D$2:$D$8761))</f>
        <v>1385</v>
      </c>
      <c r="H6369" s="467">
        <f t="shared" si="698"/>
        <v>0</v>
      </c>
      <c r="I6369" s="475" t="str">
        <f t="shared" si="699"/>
        <v/>
      </c>
      <c r="J6369" s="471">
        <f>'Potential Projects'!D6370</f>
        <v>87.781043449243782</v>
      </c>
      <c r="K6369" s="471">
        <f>'Potential Projects'!E6370</f>
        <v>35.443798645452596</v>
      </c>
      <c r="L6369" s="476">
        <f t="shared" si="700"/>
        <v>794.77515790530367</v>
      </c>
      <c r="M6369" s="471">
        <f t="shared" si="703"/>
        <v>1292.0223607105002</v>
      </c>
      <c r="N6369" s="467">
        <f t="shared" si="701"/>
        <v>0</v>
      </c>
      <c r="O6369" s="475" t="str">
        <f t="shared" si="702"/>
        <v/>
      </c>
    </row>
    <row r="6370" spans="1:15" hidden="1">
      <c r="A6370" s="475">
        <f t="shared" si="697"/>
        <v>43709</v>
      </c>
      <c r="B6370" s="475">
        <v>43731</v>
      </c>
      <c r="C6370" s="467">
        <v>9</v>
      </c>
      <c r="D6370" s="467">
        <v>1048</v>
      </c>
      <c r="E6370" s="467">
        <v>98</v>
      </c>
      <c r="F6370" s="467">
        <v>8</v>
      </c>
      <c r="G6370" s="467">
        <f t="array" ref="G6370">MAX(IF($A$2:$A$8761=A6370,$D$2:$D$8761))</f>
        <v>1385</v>
      </c>
      <c r="H6370" s="467">
        <f t="shared" si="698"/>
        <v>0</v>
      </c>
      <c r="I6370" s="475" t="str">
        <f t="shared" si="699"/>
        <v/>
      </c>
      <c r="J6370" s="471">
        <f>'Potential Projects'!D6371</f>
        <v>60.604527388720804</v>
      </c>
      <c r="K6370" s="471">
        <f>'Potential Projects'!E6371</f>
        <v>26.988446194366801</v>
      </c>
      <c r="L6370" s="476">
        <f t="shared" si="700"/>
        <v>854.40702641691234</v>
      </c>
      <c r="M6370" s="471">
        <f t="shared" si="703"/>
        <v>1292.0223607105002</v>
      </c>
      <c r="N6370" s="467">
        <f t="shared" si="701"/>
        <v>0</v>
      </c>
      <c r="O6370" s="475" t="str">
        <f t="shared" si="702"/>
        <v/>
      </c>
    </row>
    <row r="6371" spans="1:15" hidden="1">
      <c r="A6371" s="475">
        <f t="shared" si="697"/>
        <v>43709</v>
      </c>
      <c r="B6371" s="475">
        <v>43731</v>
      </c>
      <c r="C6371" s="467">
        <v>10</v>
      </c>
      <c r="D6371" s="467">
        <v>1088</v>
      </c>
      <c r="E6371" s="467">
        <v>101</v>
      </c>
      <c r="F6371" s="467">
        <v>18</v>
      </c>
      <c r="G6371" s="467">
        <f t="array" ref="G6371">MAX(IF($A$2:$A$8761=A6371,$D$2:$D$8761))</f>
        <v>1385</v>
      </c>
      <c r="H6371" s="467">
        <f t="shared" si="698"/>
        <v>0</v>
      </c>
      <c r="I6371" s="475" t="str">
        <f t="shared" si="699"/>
        <v/>
      </c>
      <c r="J6371" s="471">
        <f>'Potential Projects'!D6372</f>
        <v>86.167112996952611</v>
      </c>
      <c r="K6371" s="471">
        <f>'Potential Projects'!E6372</f>
        <v>12.379124113093958</v>
      </c>
      <c r="L6371" s="476">
        <f t="shared" si="700"/>
        <v>870.4537628899534</v>
      </c>
      <c r="M6371" s="471">
        <f t="shared" si="703"/>
        <v>1292.0223607105002</v>
      </c>
      <c r="N6371" s="467">
        <f t="shared" si="701"/>
        <v>0</v>
      </c>
      <c r="O6371" s="475" t="str">
        <f t="shared" si="702"/>
        <v/>
      </c>
    </row>
    <row r="6372" spans="1:15" hidden="1">
      <c r="A6372" s="475">
        <f t="shared" si="697"/>
        <v>43709</v>
      </c>
      <c r="B6372" s="475">
        <v>43731</v>
      </c>
      <c r="C6372" s="467">
        <v>11</v>
      </c>
      <c r="D6372" s="467">
        <v>1082</v>
      </c>
      <c r="E6372" s="467">
        <v>101</v>
      </c>
      <c r="F6372" s="467">
        <v>16</v>
      </c>
      <c r="G6372" s="467">
        <f t="array" ref="G6372">MAX(IF($A$2:$A$8761=A6372,$D$2:$D$8761))</f>
        <v>1385</v>
      </c>
      <c r="H6372" s="467">
        <f t="shared" si="698"/>
        <v>0</v>
      </c>
      <c r="I6372" s="475" t="str">
        <f t="shared" si="699"/>
        <v/>
      </c>
      <c r="J6372" s="471">
        <f>'Potential Projects'!D6373</f>
        <v>98.00657258798131</v>
      </c>
      <c r="K6372" s="471">
        <f>'Potential Projects'!E6373</f>
        <v>5.2262197914426993</v>
      </c>
      <c r="L6372" s="476">
        <f t="shared" si="700"/>
        <v>861.76720762057607</v>
      </c>
      <c r="M6372" s="471">
        <f t="shared" si="703"/>
        <v>1292.0223607105002</v>
      </c>
      <c r="N6372" s="467">
        <f t="shared" si="701"/>
        <v>0</v>
      </c>
      <c r="O6372" s="475" t="str">
        <f t="shared" si="702"/>
        <v/>
      </c>
    </row>
    <row r="6373" spans="1:15" hidden="1">
      <c r="A6373" s="475">
        <f t="shared" si="697"/>
        <v>43709</v>
      </c>
      <c r="B6373" s="475">
        <v>43731</v>
      </c>
      <c r="C6373" s="467">
        <v>12</v>
      </c>
      <c r="D6373" s="467">
        <v>1070</v>
      </c>
      <c r="E6373" s="467">
        <v>101</v>
      </c>
      <c r="F6373" s="467">
        <v>18</v>
      </c>
      <c r="G6373" s="467">
        <f t="array" ref="G6373">MAX(IF($A$2:$A$8761=A6373,$D$2:$D$8761))</f>
        <v>1385</v>
      </c>
      <c r="H6373" s="467">
        <f t="shared" si="698"/>
        <v>0</v>
      </c>
      <c r="I6373" s="475" t="str">
        <f t="shared" si="699"/>
        <v/>
      </c>
      <c r="J6373" s="471">
        <f>'Potential Projects'!D6374</f>
        <v>94.925240276681038</v>
      </c>
      <c r="K6373" s="471">
        <f>'Potential Projects'!E6374</f>
        <v>5.886439744141045</v>
      </c>
      <c r="L6373" s="476">
        <f t="shared" si="700"/>
        <v>850.18831997917789</v>
      </c>
      <c r="M6373" s="471">
        <f t="shared" si="703"/>
        <v>1292.0223607105002</v>
      </c>
      <c r="N6373" s="467">
        <f t="shared" si="701"/>
        <v>0</v>
      </c>
      <c r="O6373" s="475" t="str">
        <f t="shared" si="702"/>
        <v/>
      </c>
    </row>
    <row r="6374" spans="1:15" hidden="1">
      <c r="A6374" s="475">
        <f t="shared" si="697"/>
        <v>43709</v>
      </c>
      <c r="B6374" s="475">
        <v>43731</v>
      </c>
      <c r="C6374" s="467">
        <v>13</v>
      </c>
      <c r="D6374" s="467">
        <v>1057</v>
      </c>
      <c r="E6374" s="467">
        <v>103</v>
      </c>
      <c r="F6374" s="467">
        <v>16</v>
      </c>
      <c r="G6374" s="467">
        <f t="array" ref="G6374">MAX(IF($A$2:$A$8761=A6374,$D$2:$D$8761))</f>
        <v>1385</v>
      </c>
      <c r="H6374" s="467">
        <f t="shared" si="698"/>
        <v>0</v>
      </c>
      <c r="I6374" s="475" t="str">
        <f t="shared" si="699"/>
        <v/>
      </c>
      <c r="J6374" s="471">
        <f>'Potential Projects'!D6375</f>
        <v>99.193542285711246</v>
      </c>
      <c r="K6374" s="471">
        <f>'Potential Projects'!E6375</f>
        <v>5.1440834229198025</v>
      </c>
      <c r="L6374" s="476">
        <f t="shared" si="700"/>
        <v>833.66237429136891</v>
      </c>
      <c r="M6374" s="471">
        <f t="shared" si="703"/>
        <v>1292.0223607105002</v>
      </c>
      <c r="N6374" s="467">
        <f t="shared" si="701"/>
        <v>0</v>
      </c>
      <c r="O6374" s="475" t="str">
        <f t="shared" si="702"/>
        <v/>
      </c>
    </row>
    <row r="6375" spans="1:15" hidden="1">
      <c r="A6375" s="475">
        <f t="shared" si="697"/>
        <v>43709</v>
      </c>
      <c r="B6375" s="475">
        <v>43731</v>
      </c>
      <c r="C6375" s="467">
        <v>14</v>
      </c>
      <c r="D6375" s="467">
        <v>1061</v>
      </c>
      <c r="E6375" s="467">
        <v>103</v>
      </c>
      <c r="F6375" s="467">
        <v>7</v>
      </c>
      <c r="G6375" s="467">
        <f t="array" ref="G6375">MAX(IF($A$2:$A$8761=A6375,$D$2:$D$8761))</f>
        <v>1385</v>
      </c>
      <c r="H6375" s="467">
        <f t="shared" si="698"/>
        <v>0</v>
      </c>
      <c r="I6375" s="475" t="str">
        <f t="shared" si="699"/>
        <v/>
      </c>
      <c r="J6375" s="471">
        <f>'Potential Projects'!D6376</f>
        <v>48.225240548943418</v>
      </c>
      <c r="K6375" s="471">
        <f>'Potential Projects'!E6376</f>
        <v>1.1608606751236292</v>
      </c>
      <c r="L6375" s="476">
        <f t="shared" si="700"/>
        <v>901.61389877593285</v>
      </c>
      <c r="M6375" s="471">
        <f t="shared" si="703"/>
        <v>1292.0223607105002</v>
      </c>
      <c r="N6375" s="467">
        <f t="shared" si="701"/>
        <v>0</v>
      </c>
      <c r="O6375" s="475" t="str">
        <f t="shared" si="702"/>
        <v/>
      </c>
    </row>
    <row r="6376" spans="1:15" hidden="1">
      <c r="A6376" s="475">
        <f t="shared" si="697"/>
        <v>43709</v>
      </c>
      <c r="B6376" s="475">
        <v>43731</v>
      </c>
      <c r="C6376" s="467">
        <v>15</v>
      </c>
      <c r="D6376" s="467">
        <v>1069</v>
      </c>
      <c r="E6376" s="467">
        <v>100</v>
      </c>
      <c r="F6376" s="467">
        <v>4</v>
      </c>
      <c r="G6376" s="467">
        <f t="array" ref="G6376">MAX(IF($A$2:$A$8761=A6376,$D$2:$D$8761))</f>
        <v>1385</v>
      </c>
      <c r="H6376" s="467">
        <f t="shared" si="698"/>
        <v>0</v>
      </c>
      <c r="I6376" s="475" t="str">
        <f t="shared" si="699"/>
        <v/>
      </c>
      <c r="J6376" s="471">
        <f>'Potential Projects'!D6377</f>
        <v>45.376933452241751</v>
      </c>
      <c r="K6376" s="471">
        <f>'Potential Projects'!E6377</f>
        <v>0.89489529133519663</v>
      </c>
      <c r="L6376" s="476">
        <f t="shared" si="700"/>
        <v>918.72817125642314</v>
      </c>
      <c r="M6376" s="471">
        <f t="shared" si="703"/>
        <v>1292.0223607105002</v>
      </c>
      <c r="N6376" s="467">
        <f t="shared" si="701"/>
        <v>0</v>
      </c>
      <c r="O6376" s="475" t="str">
        <f t="shared" si="702"/>
        <v/>
      </c>
    </row>
    <row r="6377" spans="1:15" hidden="1">
      <c r="A6377" s="475">
        <f t="shared" si="697"/>
        <v>43709</v>
      </c>
      <c r="B6377" s="475">
        <v>43731</v>
      </c>
      <c r="C6377" s="467">
        <v>16</v>
      </c>
      <c r="D6377" s="467">
        <v>1052</v>
      </c>
      <c r="E6377" s="467">
        <v>88</v>
      </c>
      <c r="F6377" s="467">
        <v>0</v>
      </c>
      <c r="G6377" s="467">
        <f t="array" ref="G6377">MAX(IF($A$2:$A$8761=A6377,$D$2:$D$8761))</f>
        <v>1385</v>
      </c>
      <c r="H6377" s="467">
        <f t="shared" si="698"/>
        <v>0</v>
      </c>
      <c r="I6377" s="475" t="str">
        <f t="shared" si="699"/>
        <v/>
      </c>
      <c r="J6377" s="471">
        <f>'Potential Projects'!D6378</f>
        <v>111.12954055141542</v>
      </c>
      <c r="K6377" s="471">
        <f>'Potential Projects'!E6378</f>
        <v>0.22841732960653624</v>
      </c>
      <c r="L6377" s="476">
        <f t="shared" si="700"/>
        <v>852.64204211897811</v>
      </c>
      <c r="M6377" s="471">
        <f t="shared" si="703"/>
        <v>1292.0223607105002</v>
      </c>
      <c r="N6377" s="467">
        <f t="shared" si="701"/>
        <v>0</v>
      </c>
      <c r="O6377" s="475" t="str">
        <f t="shared" si="702"/>
        <v/>
      </c>
    </row>
    <row r="6378" spans="1:15" hidden="1">
      <c r="A6378" s="475">
        <f t="shared" si="697"/>
        <v>43709</v>
      </c>
      <c r="B6378" s="475">
        <v>43731</v>
      </c>
      <c r="C6378" s="467">
        <v>17</v>
      </c>
      <c r="D6378" s="467">
        <v>1054</v>
      </c>
      <c r="E6378" s="467">
        <v>69</v>
      </c>
      <c r="F6378" s="467">
        <v>1</v>
      </c>
      <c r="G6378" s="467">
        <f t="array" ref="G6378">MAX(IF($A$2:$A$8761=A6378,$D$2:$D$8761))</f>
        <v>1385</v>
      </c>
      <c r="H6378" s="467">
        <f t="shared" si="698"/>
        <v>0</v>
      </c>
      <c r="I6378" s="475" t="str">
        <f t="shared" si="699"/>
        <v/>
      </c>
      <c r="J6378" s="471">
        <f>'Potential Projects'!D6379</f>
        <v>111.96120708373797</v>
      </c>
      <c r="K6378" s="471">
        <f>'Potential Projects'!E6379</f>
        <v>1.0255312298430446</v>
      </c>
      <c r="L6378" s="476">
        <f t="shared" si="700"/>
        <v>871.01326168641901</v>
      </c>
      <c r="M6378" s="471">
        <f t="shared" si="703"/>
        <v>1292.0223607105002</v>
      </c>
      <c r="N6378" s="467">
        <f t="shared" si="701"/>
        <v>0</v>
      </c>
      <c r="O6378" s="475" t="str">
        <f t="shared" si="702"/>
        <v/>
      </c>
    </row>
    <row r="6379" spans="1:15" hidden="1">
      <c r="A6379" s="475">
        <f t="shared" si="697"/>
        <v>43709</v>
      </c>
      <c r="B6379" s="475">
        <v>43731</v>
      </c>
      <c r="C6379" s="467">
        <v>18</v>
      </c>
      <c r="D6379" s="467">
        <v>1087</v>
      </c>
      <c r="E6379" s="467">
        <v>67</v>
      </c>
      <c r="F6379" s="467">
        <v>1</v>
      </c>
      <c r="G6379" s="467">
        <f t="array" ref="G6379">MAX(IF($A$2:$A$8761=A6379,$D$2:$D$8761))</f>
        <v>1385</v>
      </c>
      <c r="H6379" s="467">
        <f t="shared" si="698"/>
        <v>0</v>
      </c>
      <c r="I6379" s="475" t="str">
        <f t="shared" si="699"/>
        <v/>
      </c>
      <c r="J6379" s="471">
        <f>'Potential Projects'!D6380</f>
        <v>104.71797984200029</v>
      </c>
      <c r="K6379" s="471">
        <f>'Potential Projects'!E6380</f>
        <v>11.514736615781551</v>
      </c>
      <c r="L6379" s="476">
        <f t="shared" si="700"/>
        <v>902.76728354221814</v>
      </c>
      <c r="M6379" s="471">
        <f t="shared" si="703"/>
        <v>1292.0223607105002</v>
      </c>
      <c r="N6379" s="467">
        <f t="shared" si="701"/>
        <v>0</v>
      </c>
      <c r="O6379" s="475" t="str">
        <f t="shared" si="702"/>
        <v/>
      </c>
    </row>
    <row r="6380" spans="1:15" hidden="1">
      <c r="A6380" s="475">
        <f t="shared" si="697"/>
        <v>43709</v>
      </c>
      <c r="B6380" s="475">
        <v>43731</v>
      </c>
      <c r="C6380" s="467">
        <v>19</v>
      </c>
      <c r="D6380" s="467">
        <v>1067</v>
      </c>
      <c r="E6380" s="467">
        <v>67</v>
      </c>
      <c r="F6380" s="467">
        <v>1</v>
      </c>
      <c r="G6380" s="467">
        <f t="array" ref="G6380">MAX(IF($A$2:$A$8761=A6380,$D$2:$D$8761))</f>
        <v>1385</v>
      </c>
      <c r="H6380" s="467">
        <f t="shared" si="698"/>
        <v>0</v>
      </c>
      <c r="I6380" s="475" t="str">
        <f t="shared" si="699"/>
        <v/>
      </c>
      <c r="J6380" s="471">
        <f>'Potential Projects'!D6381</f>
        <v>126.43841843339598</v>
      </c>
      <c r="K6380" s="471">
        <f>'Potential Projects'!E6381</f>
        <v>24.540782412384434</v>
      </c>
      <c r="L6380" s="476">
        <f t="shared" si="700"/>
        <v>848.0207991542195</v>
      </c>
      <c r="M6380" s="471">
        <f t="shared" si="703"/>
        <v>1292.0223607105002</v>
      </c>
      <c r="N6380" s="467">
        <f t="shared" si="701"/>
        <v>0</v>
      </c>
      <c r="O6380" s="475" t="str">
        <f t="shared" si="702"/>
        <v/>
      </c>
    </row>
    <row r="6381" spans="1:15" hidden="1">
      <c r="A6381" s="475">
        <f t="shared" si="697"/>
        <v>43709</v>
      </c>
      <c r="B6381" s="475">
        <v>43731</v>
      </c>
      <c r="C6381" s="467">
        <v>20</v>
      </c>
      <c r="D6381" s="467">
        <v>1067</v>
      </c>
      <c r="E6381" s="467">
        <v>59</v>
      </c>
      <c r="F6381" s="467">
        <v>0</v>
      </c>
      <c r="G6381" s="467">
        <f t="array" ref="G6381">MAX(IF($A$2:$A$8761=A6381,$D$2:$D$8761))</f>
        <v>1385</v>
      </c>
      <c r="H6381" s="467">
        <f t="shared" si="698"/>
        <v>0</v>
      </c>
      <c r="I6381" s="475" t="str">
        <f t="shared" si="699"/>
        <v/>
      </c>
      <c r="J6381" s="471">
        <f>'Potential Projects'!D6382</f>
        <v>127.03428171661021</v>
      </c>
      <c r="K6381" s="471">
        <f>'Potential Projects'!E6382</f>
        <v>37.03646194366803</v>
      </c>
      <c r="L6381" s="476">
        <f t="shared" si="700"/>
        <v>843.92925633972186</v>
      </c>
      <c r="M6381" s="471">
        <f t="shared" si="703"/>
        <v>1292.0223607105002</v>
      </c>
      <c r="N6381" s="467">
        <f t="shared" si="701"/>
        <v>0</v>
      </c>
      <c r="O6381" s="475" t="str">
        <f t="shared" si="702"/>
        <v/>
      </c>
    </row>
    <row r="6382" spans="1:15" hidden="1">
      <c r="A6382" s="475">
        <f t="shared" si="697"/>
        <v>43709</v>
      </c>
      <c r="B6382" s="475">
        <v>43731</v>
      </c>
      <c r="C6382" s="467">
        <v>21</v>
      </c>
      <c r="D6382" s="467">
        <v>1043</v>
      </c>
      <c r="E6382" s="467">
        <v>32</v>
      </c>
      <c r="F6382" s="467">
        <v>0</v>
      </c>
      <c r="G6382" s="467">
        <f t="array" ref="G6382">MAX(IF($A$2:$A$8761=A6382,$D$2:$D$8761))</f>
        <v>1385</v>
      </c>
      <c r="H6382" s="467">
        <f t="shared" si="698"/>
        <v>0</v>
      </c>
      <c r="I6382" s="475" t="str">
        <f t="shared" si="699"/>
        <v/>
      </c>
      <c r="J6382" s="471">
        <f>'Potential Projects'!D6383</f>
        <v>144</v>
      </c>
      <c r="K6382" s="471">
        <f>'Potential Projects'!E6383</f>
        <v>46.970269028165987</v>
      </c>
      <c r="L6382" s="476">
        <f t="shared" si="700"/>
        <v>820.02973097183406</v>
      </c>
      <c r="M6382" s="471">
        <f t="shared" si="703"/>
        <v>1292.0223607105002</v>
      </c>
      <c r="N6382" s="467">
        <f t="shared" si="701"/>
        <v>0</v>
      </c>
      <c r="O6382" s="475" t="str">
        <f t="shared" si="702"/>
        <v/>
      </c>
    </row>
    <row r="6383" spans="1:15" hidden="1">
      <c r="A6383" s="475">
        <f t="shared" si="697"/>
        <v>43709</v>
      </c>
      <c r="B6383" s="475">
        <v>43731</v>
      </c>
      <c r="C6383" s="467">
        <v>22</v>
      </c>
      <c r="D6383" s="467">
        <v>964</v>
      </c>
      <c r="E6383" s="467">
        <v>49</v>
      </c>
      <c r="F6383" s="467">
        <v>0</v>
      </c>
      <c r="G6383" s="467">
        <f t="array" ref="G6383">MAX(IF($A$2:$A$8761=A6383,$D$2:$D$8761))</f>
        <v>1385</v>
      </c>
      <c r="H6383" s="467">
        <f t="shared" si="698"/>
        <v>0</v>
      </c>
      <c r="I6383" s="475" t="str">
        <f t="shared" si="699"/>
        <v/>
      </c>
      <c r="J6383" s="471">
        <f>'Potential Projects'!D6384</f>
        <v>125.03675843418587</v>
      </c>
      <c r="K6383" s="471">
        <f>'Potential Projects'!E6384</f>
        <v>20.077257471511505</v>
      </c>
      <c r="L6383" s="476">
        <f t="shared" si="700"/>
        <v>769.88598409430256</v>
      </c>
      <c r="M6383" s="471">
        <f t="shared" si="703"/>
        <v>1292.0223607105002</v>
      </c>
      <c r="N6383" s="467">
        <f t="shared" si="701"/>
        <v>0</v>
      </c>
      <c r="O6383" s="475" t="str">
        <f t="shared" si="702"/>
        <v/>
      </c>
    </row>
    <row r="6384" spans="1:15" hidden="1">
      <c r="A6384" s="475">
        <f t="shared" si="697"/>
        <v>43709</v>
      </c>
      <c r="B6384" s="475">
        <v>43731</v>
      </c>
      <c r="C6384" s="467">
        <v>23</v>
      </c>
      <c r="D6384" s="467">
        <v>887</v>
      </c>
      <c r="E6384" s="467">
        <v>33</v>
      </c>
      <c r="F6384" s="467">
        <v>0</v>
      </c>
      <c r="G6384" s="467">
        <f t="array" ref="G6384">MAX(IF($A$2:$A$8761=A6384,$D$2:$D$8761))</f>
        <v>1385</v>
      </c>
      <c r="H6384" s="467">
        <f t="shared" si="698"/>
        <v>0</v>
      </c>
      <c r="I6384" s="475" t="str">
        <f t="shared" si="699"/>
        <v/>
      </c>
      <c r="J6384" s="471">
        <f>'Potential Projects'!D6385</f>
        <v>98.460243558820707</v>
      </c>
      <c r="K6384" s="471">
        <f>'Potential Projects'!E6385</f>
        <v>3.6742335519243174</v>
      </c>
      <c r="L6384" s="476">
        <f t="shared" si="700"/>
        <v>751.86552288925498</v>
      </c>
      <c r="M6384" s="471">
        <f t="shared" si="703"/>
        <v>1292.0223607105002</v>
      </c>
      <c r="N6384" s="467">
        <f t="shared" si="701"/>
        <v>0</v>
      </c>
      <c r="O6384" s="475" t="str">
        <f t="shared" si="702"/>
        <v/>
      </c>
    </row>
    <row r="6385" spans="1:15" hidden="1">
      <c r="A6385" s="475">
        <f t="shared" si="697"/>
        <v>43709</v>
      </c>
      <c r="B6385" s="475">
        <v>43731</v>
      </c>
      <c r="C6385" s="467">
        <v>24</v>
      </c>
      <c r="D6385" s="467">
        <v>845</v>
      </c>
      <c r="E6385" s="467">
        <v>77</v>
      </c>
      <c r="F6385" s="467">
        <v>0</v>
      </c>
      <c r="G6385" s="467">
        <f t="array" ref="G6385">MAX(IF($A$2:$A$8761=A6385,$D$2:$D$8761))</f>
        <v>1385</v>
      </c>
      <c r="H6385" s="467">
        <f t="shared" si="698"/>
        <v>0</v>
      </c>
      <c r="I6385" s="475" t="str">
        <f t="shared" si="699"/>
        <v/>
      </c>
      <c r="J6385" s="471">
        <f>'Potential Projects'!D6386</f>
        <v>92.475175027120187</v>
      </c>
      <c r="K6385" s="471">
        <f>'Potential Projects'!E6386</f>
        <v>3.6945720812728449</v>
      </c>
      <c r="L6385" s="476">
        <f t="shared" si="700"/>
        <v>671.83025289160696</v>
      </c>
      <c r="M6385" s="471">
        <f t="shared" si="703"/>
        <v>1292.0223607105002</v>
      </c>
      <c r="N6385" s="467">
        <f t="shared" si="701"/>
        <v>0</v>
      </c>
      <c r="O6385" s="475" t="str">
        <f t="shared" si="702"/>
        <v/>
      </c>
    </row>
    <row r="6386" spans="1:15" hidden="1">
      <c r="A6386" s="475">
        <f t="shared" si="697"/>
        <v>43709</v>
      </c>
      <c r="B6386" s="475">
        <v>43732</v>
      </c>
      <c r="C6386" s="467">
        <v>1</v>
      </c>
      <c r="D6386" s="467">
        <v>796</v>
      </c>
      <c r="E6386" s="467">
        <v>83</v>
      </c>
      <c r="F6386" s="467">
        <v>0</v>
      </c>
      <c r="G6386" s="467">
        <f t="array" ref="G6386">MAX(IF($A$2:$A$8761=A6386,$D$2:$D$8761))</f>
        <v>1385</v>
      </c>
      <c r="H6386" s="467">
        <f t="shared" si="698"/>
        <v>0</v>
      </c>
      <c r="I6386" s="475" t="str">
        <f t="shared" si="699"/>
        <v/>
      </c>
      <c r="J6386" s="471">
        <f>'Potential Projects'!D6387</f>
        <v>62.683414055573273</v>
      </c>
      <c r="K6386" s="471">
        <f>'Potential Projects'!E6387</f>
        <v>0.6946390023650828</v>
      </c>
      <c r="L6386" s="476">
        <f t="shared" si="700"/>
        <v>649.62194694206164</v>
      </c>
      <c r="M6386" s="471">
        <f t="shared" si="703"/>
        <v>1292.0223607105002</v>
      </c>
      <c r="N6386" s="467">
        <f t="shared" si="701"/>
        <v>0</v>
      </c>
      <c r="O6386" s="475" t="str">
        <f t="shared" si="702"/>
        <v/>
      </c>
    </row>
    <row r="6387" spans="1:15" hidden="1">
      <c r="A6387" s="475">
        <f t="shared" si="697"/>
        <v>43709</v>
      </c>
      <c r="B6387" s="475">
        <v>43732</v>
      </c>
      <c r="C6387" s="467">
        <v>2</v>
      </c>
      <c r="D6387" s="467">
        <v>770</v>
      </c>
      <c r="E6387" s="467">
        <v>85</v>
      </c>
      <c r="F6387" s="467">
        <v>0</v>
      </c>
      <c r="G6387" s="467">
        <f t="array" ref="G6387">MAX(IF($A$2:$A$8761=A6387,$D$2:$D$8761))</f>
        <v>1385</v>
      </c>
      <c r="H6387" s="467">
        <f t="shared" si="698"/>
        <v>0</v>
      </c>
      <c r="I6387" s="475" t="str">
        <f t="shared" si="699"/>
        <v/>
      </c>
      <c r="J6387" s="471">
        <f>'Potential Projects'!D6388</f>
        <v>92.684089839176593</v>
      </c>
      <c r="K6387" s="471">
        <f>'Potential Projects'!E6388</f>
        <v>4.6935067727370454E-3</v>
      </c>
      <c r="L6387" s="476">
        <f t="shared" si="700"/>
        <v>592.31121665405067</v>
      </c>
      <c r="M6387" s="471">
        <f t="shared" si="703"/>
        <v>1292.0223607105002</v>
      </c>
      <c r="N6387" s="467">
        <f t="shared" si="701"/>
        <v>0</v>
      </c>
      <c r="O6387" s="475" t="str">
        <f t="shared" si="702"/>
        <v/>
      </c>
    </row>
    <row r="6388" spans="1:15" hidden="1">
      <c r="A6388" s="475">
        <f t="shared" si="697"/>
        <v>43709</v>
      </c>
      <c r="B6388" s="475">
        <v>43732</v>
      </c>
      <c r="C6388" s="467">
        <v>3</v>
      </c>
      <c r="D6388" s="467">
        <v>765</v>
      </c>
      <c r="E6388" s="467">
        <v>88</v>
      </c>
      <c r="F6388" s="467">
        <v>0</v>
      </c>
      <c r="G6388" s="467">
        <f t="array" ref="G6388">MAX(IF($A$2:$A$8761=A6388,$D$2:$D$8761))</f>
        <v>1385</v>
      </c>
      <c r="H6388" s="467">
        <f t="shared" si="698"/>
        <v>0</v>
      </c>
      <c r="I6388" s="475" t="str">
        <f t="shared" si="699"/>
        <v/>
      </c>
      <c r="J6388" s="471">
        <f>'Potential Projects'!D6389</f>
        <v>83.817944232129477</v>
      </c>
      <c r="K6388" s="471">
        <f>'Potential Projects'!E6389</f>
        <v>0.36218227262954206</v>
      </c>
      <c r="L6388" s="476">
        <f t="shared" si="700"/>
        <v>592.81987349524104</v>
      </c>
      <c r="M6388" s="471">
        <f t="shared" si="703"/>
        <v>1292.0223607105002</v>
      </c>
      <c r="N6388" s="467">
        <f t="shared" si="701"/>
        <v>0</v>
      </c>
      <c r="O6388" s="475" t="str">
        <f t="shared" si="702"/>
        <v/>
      </c>
    </row>
    <row r="6389" spans="1:15" hidden="1">
      <c r="A6389" s="475">
        <f t="shared" si="697"/>
        <v>43709</v>
      </c>
      <c r="B6389" s="475">
        <v>43732</v>
      </c>
      <c r="C6389" s="467">
        <v>4</v>
      </c>
      <c r="D6389" s="467">
        <v>749</v>
      </c>
      <c r="E6389" s="467">
        <v>85</v>
      </c>
      <c r="F6389" s="467">
        <v>0</v>
      </c>
      <c r="G6389" s="467">
        <f t="array" ref="G6389">MAX(IF($A$2:$A$8761=A6389,$D$2:$D$8761))</f>
        <v>1385</v>
      </c>
      <c r="H6389" s="467">
        <f t="shared" si="698"/>
        <v>0</v>
      </c>
      <c r="I6389" s="475" t="str">
        <f t="shared" si="699"/>
        <v/>
      </c>
      <c r="J6389" s="471">
        <f>'Potential Projects'!D6390</f>
        <v>70.260789258460548</v>
      </c>
      <c r="K6389" s="471">
        <f>'Potential Projects'!E6390</f>
        <v>1.8320321436250269</v>
      </c>
      <c r="L6389" s="476">
        <f t="shared" si="700"/>
        <v>591.90717859791437</v>
      </c>
      <c r="M6389" s="471">
        <f t="shared" si="703"/>
        <v>1292.0223607105002</v>
      </c>
      <c r="N6389" s="467">
        <f t="shared" si="701"/>
        <v>0</v>
      </c>
      <c r="O6389" s="475" t="str">
        <f t="shared" si="702"/>
        <v/>
      </c>
    </row>
    <row r="6390" spans="1:15" hidden="1">
      <c r="A6390" s="475">
        <f t="shared" si="697"/>
        <v>43709</v>
      </c>
      <c r="B6390" s="475">
        <v>43732</v>
      </c>
      <c r="C6390" s="467">
        <v>5</v>
      </c>
      <c r="D6390" s="467">
        <v>783</v>
      </c>
      <c r="E6390" s="467">
        <v>80</v>
      </c>
      <c r="F6390" s="467">
        <v>0</v>
      </c>
      <c r="G6390" s="467">
        <f t="array" ref="G6390">MAX(IF($A$2:$A$8761=A6390,$D$2:$D$8761))</f>
        <v>1385</v>
      </c>
      <c r="H6390" s="467">
        <f t="shared" si="698"/>
        <v>0</v>
      </c>
      <c r="I6390" s="475" t="str">
        <f t="shared" si="699"/>
        <v/>
      </c>
      <c r="J6390" s="471">
        <f>'Potential Projects'!D6391</f>
        <v>80.238955174854055</v>
      </c>
      <c r="K6390" s="471">
        <f>'Potential Projects'!E6391</f>
        <v>1.1014095893356268</v>
      </c>
      <c r="L6390" s="476">
        <f t="shared" si="700"/>
        <v>621.65963523581036</v>
      </c>
      <c r="M6390" s="471">
        <f t="shared" si="703"/>
        <v>1292.0223607105002</v>
      </c>
      <c r="N6390" s="467">
        <f t="shared" si="701"/>
        <v>0</v>
      </c>
      <c r="O6390" s="475" t="str">
        <f t="shared" si="702"/>
        <v/>
      </c>
    </row>
    <row r="6391" spans="1:15" hidden="1">
      <c r="A6391" s="475">
        <f t="shared" si="697"/>
        <v>43709</v>
      </c>
      <c r="B6391" s="475">
        <v>43732</v>
      </c>
      <c r="C6391" s="467">
        <v>6</v>
      </c>
      <c r="D6391" s="467">
        <v>862</v>
      </c>
      <c r="E6391" s="467">
        <v>77</v>
      </c>
      <c r="F6391" s="467">
        <v>0</v>
      </c>
      <c r="G6391" s="467">
        <f t="array" ref="G6391">MAX(IF($A$2:$A$8761=A6391,$D$2:$D$8761))</f>
        <v>1385</v>
      </c>
      <c r="H6391" s="467">
        <f t="shared" si="698"/>
        <v>0</v>
      </c>
      <c r="I6391" s="475" t="str">
        <f t="shared" si="699"/>
        <v/>
      </c>
      <c r="J6391" s="471">
        <f>'Potential Projects'!D6392</f>
        <v>101.10129861998932</v>
      </c>
      <c r="K6391" s="471">
        <f>'Potential Projects'!E6392</f>
        <v>3.3057932702644597</v>
      </c>
      <c r="L6391" s="476">
        <f t="shared" si="700"/>
        <v>680.5929081097463</v>
      </c>
      <c r="M6391" s="471">
        <f t="shared" si="703"/>
        <v>1292.0223607105002</v>
      </c>
      <c r="N6391" s="467">
        <f t="shared" si="701"/>
        <v>0</v>
      </c>
      <c r="O6391" s="475" t="str">
        <f t="shared" si="702"/>
        <v/>
      </c>
    </row>
    <row r="6392" spans="1:15" hidden="1">
      <c r="A6392" s="475">
        <f t="shared" si="697"/>
        <v>43709</v>
      </c>
      <c r="B6392" s="475">
        <v>43732</v>
      </c>
      <c r="C6392" s="467">
        <v>7</v>
      </c>
      <c r="D6392" s="467">
        <v>982</v>
      </c>
      <c r="E6392" s="467">
        <v>79</v>
      </c>
      <c r="F6392" s="467">
        <v>0</v>
      </c>
      <c r="G6392" s="467">
        <f t="array" ref="G6392">MAX(IF($A$2:$A$8761=A6392,$D$2:$D$8761))</f>
        <v>1385</v>
      </c>
      <c r="H6392" s="467">
        <f t="shared" si="698"/>
        <v>0</v>
      </c>
      <c r="I6392" s="475" t="str">
        <f t="shared" si="699"/>
        <v/>
      </c>
      <c r="J6392" s="471">
        <f>'Potential Projects'!D6393</f>
        <v>115.51017119463572</v>
      </c>
      <c r="K6392" s="471">
        <f>'Potential Projects'!E6393</f>
        <v>7.3672411309395844</v>
      </c>
      <c r="L6392" s="476">
        <f t="shared" si="700"/>
        <v>780.12258767442472</v>
      </c>
      <c r="M6392" s="471">
        <f t="shared" si="703"/>
        <v>1292.0223607105002</v>
      </c>
      <c r="N6392" s="467">
        <f t="shared" si="701"/>
        <v>0</v>
      </c>
      <c r="O6392" s="475" t="str">
        <f t="shared" si="702"/>
        <v/>
      </c>
    </row>
    <row r="6393" spans="1:15" hidden="1">
      <c r="A6393" s="475">
        <f t="shared" si="697"/>
        <v>43709</v>
      </c>
      <c r="B6393" s="475">
        <v>43732</v>
      </c>
      <c r="C6393" s="467">
        <v>8</v>
      </c>
      <c r="D6393" s="467">
        <v>1047</v>
      </c>
      <c r="E6393" s="467">
        <v>85</v>
      </c>
      <c r="F6393" s="467">
        <v>0</v>
      </c>
      <c r="G6393" s="467">
        <f t="array" ref="G6393">MAX(IF($A$2:$A$8761=A6393,$D$2:$D$8761))</f>
        <v>1385</v>
      </c>
      <c r="H6393" s="467">
        <f t="shared" si="698"/>
        <v>0</v>
      </c>
      <c r="I6393" s="475" t="str">
        <f t="shared" si="699"/>
        <v/>
      </c>
      <c r="J6393" s="471">
        <f>'Potential Projects'!D6394</f>
        <v>75.449993132984858</v>
      </c>
      <c r="K6393" s="471">
        <f>'Potential Projects'!E6394</f>
        <v>6.6819891421199733</v>
      </c>
      <c r="L6393" s="476">
        <f t="shared" si="700"/>
        <v>879.86801772489514</v>
      </c>
      <c r="M6393" s="471">
        <f t="shared" si="703"/>
        <v>1292.0223607105002</v>
      </c>
      <c r="N6393" s="467">
        <f t="shared" si="701"/>
        <v>0</v>
      </c>
      <c r="O6393" s="475" t="str">
        <f t="shared" si="702"/>
        <v/>
      </c>
    </row>
    <row r="6394" spans="1:15" hidden="1">
      <c r="A6394" s="475">
        <f t="shared" si="697"/>
        <v>43709</v>
      </c>
      <c r="B6394" s="475">
        <v>43732</v>
      </c>
      <c r="C6394" s="467">
        <v>9</v>
      </c>
      <c r="D6394" s="467">
        <v>1037</v>
      </c>
      <c r="E6394" s="467">
        <v>98</v>
      </c>
      <c r="F6394" s="467">
        <v>2</v>
      </c>
      <c r="G6394" s="467">
        <f t="array" ref="G6394">MAX(IF($A$2:$A$8761=A6394,$D$2:$D$8761))</f>
        <v>1385</v>
      </c>
      <c r="H6394" s="467">
        <f t="shared" si="698"/>
        <v>0</v>
      </c>
      <c r="I6394" s="475" t="str">
        <f t="shared" si="699"/>
        <v/>
      </c>
      <c r="J6394" s="471">
        <f>'Potential Projects'!D6395</f>
        <v>41.568976447509016</v>
      </c>
      <c r="K6394" s="471">
        <f>'Potential Projects'!E6395</f>
        <v>13.108964416254569</v>
      </c>
      <c r="L6394" s="476">
        <f t="shared" si="700"/>
        <v>882.32205913623636</v>
      </c>
      <c r="M6394" s="471">
        <f t="shared" si="703"/>
        <v>1292.0223607105002</v>
      </c>
      <c r="N6394" s="467">
        <f t="shared" si="701"/>
        <v>0</v>
      </c>
      <c r="O6394" s="475" t="str">
        <f t="shared" si="702"/>
        <v/>
      </c>
    </row>
    <row r="6395" spans="1:15" hidden="1">
      <c r="A6395" s="475">
        <f t="shared" si="697"/>
        <v>43709</v>
      </c>
      <c r="B6395" s="475">
        <v>43732</v>
      </c>
      <c r="C6395" s="467">
        <v>10</v>
      </c>
      <c r="D6395" s="467">
        <v>1048</v>
      </c>
      <c r="E6395" s="467">
        <v>102</v>
      </c>
      <c r="F6395" s="467">
        <v>6</v>
      </c>
      <c r="G6395" s="467">
        <f t="array" ref="G6395">MAX(IF($A$2:$A$8761=A6395,$D$2:$D$8761))</f>
        <v>1385</v>
      </c>
      <c r="H6395" s="467">
        <f t="shared" si="698"/>
        <v>0</v>
      </c>
      <c r="I6395" s="475" t="str">
        <f t="shared" si="699"/>
        <v/>
      </c>
      <c r="J6395" s="471">
        <f>'Potential Projects'!D6396</f>
        <v>44.852265525935607</v>
      </c>
      <c r="K6395" s="471">
        <f>'Potential Projects'!E6396</f>
        <v>19.384182971404002</v>
      </c>
      <c r="L6395" s="476">
        <f t="shared" si="700"/>
        <v>875.76355150266033</v>
      </c>
      <c r="M6395" s="471">
        <f t="shared" si="703"/>
        <v>1292.0223607105002</v>
      </c>
      <c r="N6395" s="467">
        <f t="shared" si="701"/>
        <v>0</v>
      </c>
      <c r="O6395" s="475" t="str">
        <f t="shared" si="702"/>
        <v/>
      </c>
    </row>
    <row r="6396" spans="1:15" hidden="1">
      <c r="A6396" s="475">
        <f t="shared" si="697"/>
        <v>43709</v>
      </c>
      <c r="B6396" s="475">
        <v>43732</v>
      </c>
      <c r="C6396" s="467">
        <v>11</v>
      </c>
      <c r="D6396" s="467">
        <v>1057</v>
      </c>
      <c r="E6396" s="467">
        <v>103</v>
      </c>
      <c r="F6396" s="467">
        <v>17</v>
      </c>
      <c r="G6396" s="467">
        <f t="array" ref="G6396">MAX(IF($A$2:$A$8761=A6396,$D$2:$D$8761))</f>
        <v>1385</v>
      </c>
      <c r="H6396" s="467">
        <f t="shared" si="698"/>
        <v>0</v>
      </c>
      <c r="I6396" s="475" t="str">
        <f t="shared" si="699"/>
        <v/>
      </c>
      <c r="J6396" s="471">
        <f>'Potential Projects'!D6397</f>
        <v>47.886312061258096</v>
      </c>
      <c r="K6396" s="471">
        <f>'Potential Projects'!E6397</f>
        <v>15.318041603956139</v>
      </c>
      <c r="L6396" s="476">
        <f t="shared" si="700"/>
        <v>873.79564633478583</v>
      </c>
      <c r="M6396" s="471">
        <f t="shared" si="703"/>
        <v>1292.0223607105002</v>
      </c>
      <c r="N6396" s="467">
        <f t="shared" si="701"/>
        <v>0</v>
      </c>
      <c r="O6396" s="475" t="str">
        <f t="shared" si="702"/>
        <v/>
      </c>
    </row>
    <row r="6397" spans="1:15" hidden="1">
      <c r="A6397" s="475">
        <f t="shared" si="697"/>
        <v>43709</v>
      </c>
      <c r="B6397" s="475">
        <v>43732</v>
      </c>
      <c r="C6397" s="467">
        <v>12</v>
      </c>
      <c r="D6397" s="467">
        <v>1063</v>
      </c>
      <c r="E6397" s="467">
        <v>103</v>
      </c>
      <c r="F6397" s="467">
        <v>9</v>
      </c>
      <c r="G6397" s="467">
        <f t="array" ref="G6397">MAX(IF($A$2:$A$8761=A6397,$D$2:$D$8761))</f>
        <v>1385</v>
      </c>
      <c r="H6397" s="467">
        <f t="shared" si="698"/>
        <v>0</v>
      </c>
      <c r="I6397" s="475" t="str">
        <f t="shared" si="699"/>
        <v/>
      </c>
      <c r="J6397" s="471">
        <f>'Potential Projects'!D6398</f>
        <v>21.098292244638788</v>
      </c>
      <c r="K6397" s="471">
        <f>'Potential Projects'!E6398</f>
        <v>16.198074123844336</v>
      </c>
      <c r="L6397" s="476">
        <f t="shared" si="700"/>
        <v>913.70363363151694</v>
      </c>
      <c r="M6397" s="471">
        <f t="shared" si="703"/>
        <v>1292.0223607105002</v>
      </c>
      <c r="N6397" s="467">
        <f t="shared" si="701"/>
        <v>0</v>
      </c>
      <c r="O6397" s="475" t="str">
        <f t="shared" si="702"/>
        <v/>
      </c>
    </row>
    <row r="6398" spans="1:15" hidden="1">
      <c r="A6398" s="475">
        <f t="shared" si="697"/>
        <v>43709</v>
      </c>
      <c r="B6398" s="475">
        <v>43732</v>
      </c>
      <c r="C6398" s="467">
        <v>13</v>
      </c>
      <c r="D6398" s="467">
        <v>1073</v>
      </c>
      <c r="E6398" s="467">
        <v>103</v>
      </c>
      <c r="F6398" s="467">
        <v>14</v>
      </c>
      <c r="G6398" s="467">
        <f t="array" ref="G6398">MAX(IF($A$2:$A$8761=A6398,$D$2:$D$8761))</f>
        <v>1385</v>
      </c>
      <c r="H6398" s="467">
        <f t="shared" si="698"/>
        <v>0</v>
      </c>
      <c r="I6398" s="475" t="str">
        <f t="shared" si="699"/>
        <v/>
      </c>
      <c r="J6398" s="471">
        <f>'Potential Projects'!D6399</f>
        <v>9.0690215491539927</v>
      </c>
      <c r="K6398" s="471">
        <f>'Potential Projects'!E6399</f>
        <v>19.262151795312835</v>
      </c>
      <c r="L6398" s="476">
        <f t="shared" si="700"/>
        <v>927.66882665553317</v>
      </c>
      <c r="M6398" s="471">
        <f t="shared" si="703"/>
        <v>1292.0223607105002</v>
      </c>
      <c r="N6398" s="467">
        <f t="shared" si="701"/>
        <v>0</v>
      </c>
      <c r="O6398" s="475" t="str">
        <f t="shared" si="702"/>
        <v/>
      </c>
    </row>
    <row r="6399" spans="1:15" hidden="1">
      <c r="A6399" s="475">
        <f t="shared" si="697"/>
        <v>43709</v>
      </c>
      <c r="B6399" s="475">
        <v>43732</v>
      </c>
      <c r="C6399" s="467">
        <v>14</v>
      </c>
      <c r="D6399" s="467">
        <v>1062</v>
      </c>
      <c r="E6399" s="467">
        <v>102</v>
      </c>
      <c r="F6399" s="467">
        <v>14</v>
      </c>
      <c r="G6399" s="467">
        <f t="array" ref="G6399">MAX(IF($A$2:$A$8761=A6399,$D$2:$D$8761))</f>
        <v>1385</v>
      </c>
      <c r="H6399" s="467">
        <f t="shared" si="698"/>
        <v>0</v>
      </c>
      <c r="I6399" s="475" t="str">
        <f t="shared" si="699"/>
        <v/>
      </c>
      <c r="J6399" s="471">
        <f>'Potential Projects'!D6400</f>
        <v>5.9588473273958185</v>
      </c>
      <c r="K6399" s="471">
        <f>'Potential Projects'!E6400</f>
        <v>24.784844764566763</v>
      </c>
      <c r="L6399" s="476">
        <f t="shared" si="700"/>
        <v>915.25630790803746</v>
      </c>
      <c r="M6399" s="471">
        <f t="shared" si="703"/>
        <v>1292.0223607105002</v>
      </c>
      <c r="N6399" s="467">
        <f t="shared" si="701"/>
        <v>0</v>
      </c>
      <c r="O6399" s="475" t="str">
        <f t="shared" si="702"/>
        <v/>
      </c>
    </row>
    <row r="6400" spans="1:15" hidden="1">
      <c r="A6400" s="475">
        <f t="shared" si="697"/>
        <v>43709</v>
      </c>
      <c r="B6400" s="475">
        <v>43732</v>
      </c>
      <c r="C6400" s="467">
        <v>15</v>
      </c>
      <c r="D6400" s="467">
        <v>1080</v>
      </c>
      <c r="E6400" s="467">
        <v>99</v>
      </c>
      <c r="F6400" s="467">
        <v>11</v>
      </c>
      <c r="G6400" s="467">
        <f t="array" ref="G6400">MAX(IF($A$2:$A$8761=A6400,$D$2:$D$8761))</f>
        <v>1385</v>
      </c>
      <c r="H6400" s="467">
        <f t="shared" si="698"/>
        <v>0</v>
      </c>
      <c r="I6400" s="475" t="str">
        <f t="shared" si="699"/>
        <v/>
      </c>
      <c r="J6400" s="471">
        <f>'Potential Projects'!D6401</f>
        <v>4.1359312459623849</v>
      </c>
      <c r="K6400" s="471">
        <f>'Potential Projects'!E6401</f>
        <v>24.983536551279293</v>
      </c>
      <c r="L6400" s="476">
        <f t="shared" si="700"/>
        <v>940.88053220275833</v>
      </c>
      <c r="M6400" s="471">
        <f t="shared" si="703"/>
        <v>1292.0223607105002</v>
      </c>
      <c r="N6400" s="467">
        <f t="shared" si="701"/>
        <v>0</v>
      </c>
      <c r="O6400" s="475" t="str">
        <f t="shared" si="702"/>
        <v/>
      </c>
    </row>
    <row r="6401" spans="1:15" hidden="1">
      <c r="A6401" s="475">
        <f t="shared" si="697"/>
        <v>43709</v>
      </c>
      <c r="B6401" s="475">
        <v>43732</v>
      </c>
      <c r="C6401" s="467">
        <v>16</v>
      </c>
      <c r="D6401" s="467">
        <v>1065</v>
      </c>
      <c r="E6401" s="467">
        <v>98</v>
      </c>
      <c r="F6401" s="467">
        <v>13</v>
      </c>
      <c r="G6401" s="467">
        <f t="array" ref="G6401">MAX(IF($A$2:$A$8761=A6401,$D$2:$D$8761))</f>
        <v>1385</v>
      </c>
      <c r="H6401" s="467">
        <f t="shared" si="698"/>
        <v>0</v>
      </c>
      <c r="I6401" s="475" t="str">
        <f t="shared" si="699"/>
        <v/>
      </c>
      <c r="J6401" s="471">
        <f>'Potential Projects'!D6402</f>
        <v>3.5493841945066045</v>
      </c>
      <c r="K6401" s="471">
        <f>'Potential Projects'!E6402</f>
        <v>28.894792195226831</v>
      </c>
      <c r="L6401" s="476">
        <f t="shared" si="700"/>
        <v>921.55582361026654</v>
      </c>
      <c r="M6401" s="471">
        <f t="shared" si="703"/>
        <v>1292.0223607105002</v>
      </c>
      <c r="N6401" s="467">
        <f t="shared" si="701"/>
        <v>0</v>
      </c>
      <c r="O6401" s="475" t="str">
        <f t="shared" si="702"/>
        <v/>
      </c>
    </row>
    <row r="6402" spans="1:15" hidden="1">
      <c r="A6402" s="475">
        <f t="shared" ref="A6402:A6465" si="704">DATE(YEAR(B6402),MONTH(B6402),1)</f>
        <v>43709</v>
      </c>
      <c r="B6402" s="475">
        <v>43732</v>
      </c>
      <c r="C6402" s="467">
        <v>17</v>
      </c>
      <c r="D6402" s="467">
        <v>1067</v>
      </c>
      <c r="E6402" s="467">
        <v>100</v>
      </c>
      <c r="F6402" s="467">
        <v>14</v>
      </c>
      <c r="G6402" s="467">
        <f t="array" ref="G6402">MAX(IF($A$2:$A$8761=A6402,$D$2:$D$8761))</f>
        <v>1385</v>
      </c>
      <c r="H6402" s="467">
        <f t="shared" ref="H6402:H6465" si="705">IF(G6402=D6402,1,0)</f>
        <v>0</v>
      </c>
      <c r="I6402" s="475" t="str">
        <f t="shared" ref="I6402:I6465" si="706">IF(D6402=G6402,B6402,"")</f>
        <v/>
      </c>
      <c r="J6402" s="471">
        <f>'Potential Projects'!D6403</f>
        <v>6.8262773113745547</v>
      </c>
      <c r="K6402" s="471">
        <f>'Potential Projects'!E6403</f>
        <v>61.692235271984515</v>
      </c>
      <c r="L6402" s="476">
        <f t="shared" ref="L6402:L6465" si="707">D6402-E6402-F6402-J6402-K6402</f>
        <v>884.4814874166409</v>
      </c>
      <c r="M6402" s="471">
        <f t="shared" si="703"/>
        <v>1292.0223607105002</v>
      </c>
      <c r="N6402" s="467">
        <f t="shared" ref="N6402:N6465" si="708">IF(M6402=L6402,1,0)</f>
        <v>0</v>
      </c>
      <c r="O6402" s="475" t="str">
        <f t="shared" ref="O6402:O6465" si="709">IF(L6402=M6402,B6402,"")</f>
        <v/>
      </c>
    </row>
    <row r="6403" spans="1:15" hidden="1">
      <c r="A6403" s="475">
        <f t="shared" si="704"/>
        <v>43709</v>
      </c>
      <c r="B6403" s="475">
        <v>43732</v>
      </c>
      <c r="C6403" s="467">
        <v>18</v>
      </c>
      <c r="D6403" s="467">
        <v>1065</v>
      </c>
      <c r="E6403" s="467">
        <v>98</v>
      </c>
      <c r="F6403" s="467">
        <v>7</v>
      </c>
      <c r="G6403" s="467">
        <f t="array" ref="G6403">MAX(IF($A$2:$A$8761=A6403,$D$2:$D$8761))</f>
        <v>1385</v>
      </c>
      <c r="H6403" s="467">
        <f t="shared" si="705"/>
        <v>0</v>
      </c>
      <c r="I6403" s="475" t="str">
        <f t="shared" si="706"/>
        <v/>
      </c>
      <c r="J6403" s="471">
        <f>'Potential Projects'!D6404</f>
        <v>8.5111626491787664</v>
      </c>
      <c r="K6403" s="471">
        <f>'Potential Projects'!E6404</f>
        <v>91.086103687379051</v>
      </c>
      <c r="L6403" s="476">
        <f t="shared" si="707"/>
        <v>860.40273366344218</v>
      </c>
      <c r="M6403" s="471">
        <f t="shared" si="703"/>
        <v>1292.0223607105002</v>
      </c>
      <c r="N6403" s="467">
        <f t="shared" si="708"/>
        <v>0</v>
      </c>
      <c r="O6403" s="475" t="str">
        <f t="shared" si="709"/>
        <v/>
      </c>
    </row>
    <row r="6404" spans="1:15" hidden="1">
      <c r="A6404" s="475">
        <f t="shared" si="704"/>
        <v>43709</v>
      </c>
      <c r="B6404" s="475">
        <v>43732</v>
      </c>
      <c r="C6404" s="467">
        <v>19</v>
      </c>
      <c r="D6404" s="467">
        <v>1067</v>
      </c>
      <c r="E6404" s="467">
        <v>95</v>
      </c>
      <c r="F6404" s="467">
        <v>0</v>
      </c>
      <c r="G6404" s="467">
        <f t="array" ref="G6404">MAX(IF($A$2:$A$8761=A6404,$D$2:$D$8761))</f>
        <v>1385</v>
      </c>
      <c r="H6404" s="467">
        <f t="shared" si="705"/>
        <v>0</v>
      </c>
      <c r="I6404" s="475" t="str">
        <f t="shared" si="706"/>
        <v/>
      </c>
      <c r="J6404" s="471">
        <f>'Potential Projects'!D6405</f>
        <v>16.127186265765626</v>
      </c>
      <c r="K6404" s="471">
        <f>'Potential Projects'!E6405</f>
        <v>96.315452483336927</v>
      </c>
      <c r="L6404" s="476">
        <f t="shared" si="707"/>
        <v>859.55736125089743</v>
      </c>
      <c r="M6404" s="471">
        <f t="shared" si="703"/>
        <v>1292.0223607105002</v>
      </c>
      <c r="N6404" s="467">
        <f t="shared" si="708"/>
        <v>0</v>
      </c>
      <c r="O6404" s="475" t="str">
        <f t="shared" si="709"/>
        <v/>
      </c>
    </row>
    <row r="6405" spans="1:15" hidden="1">
      <c r="A6405" s="475">
        <f t="shared" si="704"/>
        <v>43709</v>
      </c>
      <c r="B6405" s="475">
        <v>43732</v>
      </c>
      <c r="C6405" s="467">
        <v>20</v>
      </c>
      <c r="D6405" s="467">
        <v>1102</v>
      </c>
      <c r="E6405" s="467">
        <v>97</v>
      </c>
      <c r="F6405" s="467">
        <v>0</v>
      </c>
      <c r="G6405" s="467">
        <f t="array" ref="G6405">MAX(IF($A$2:$A$8761=A6405,$D$2:$D$8761))</f>
        <v>1385</v>
      </c>
      <c r="H6405" s="467">
        <f t="shared" si="705"/>
        <v>0</v>
      </c>
      <c r="I6405" s="475" t="str">
        <f t="shared" si="706"/>
        <v/>
      </c>
      <c r="J6405" s="471">
        <f>'Potential Projects'!D6406</f>
        <v>10.78854791817769</v>
      </c>
      <c r="K6405" s="471">
        <f>'Potential Projects'!E6406</f>
        <v>94.035972694044304</v>
      </c>
      <c r="L6405" s="476">
        <f t="shared" si="707"/>
        <v>900.17547938777807</v>
      </c>
      <c r="M6405" s="471">
        <f t="shared" si="703"/>
        <v>1292.0223607105002</v>
      </c>
      <c r="N6405" s="467">
        <f t="shared" si="708"/>
        <v>0</v>
      </c>
      <c r="O6405" s="475" t="str">
        <f t="shared" si="709"/>
        <v/>
      </c>
    </row>
    <row r="6406" spans="1:15" hidden="1">
      <c r="A6406" s="475">
        <f t="shared" si="704"/>
        <v>43709</v>
      </c>
      <c r="B6406" s="475">
        <v>43732</v>
      </c>
      <c r="C6406" s="467">
        <v>21</v>
      </c>
      <c r="D6406" s="467">
        <v>1033</v>
      </c>
      <c r="E6406" s="467">
        <v>77</v>
      </c>
      <c r="F6406" s="467">
        <v>0</v>
      </c>
      <c r="G6406" s="467">
        <f t="array" ref="G6406">MAX(IF($A$2:$A$8761=A6406,$D$2:$D$8761))</f>
        <v>1385</v>
      </c>
      <c r="H6406" s="467">
        <f t="shared" si="705"/>
        <v>0</v>
      </c>
      <c r="I6406" s="475" t="str">
        <f t="shared" si="706"/>
        <v/>
      </c>
      <c r="J6406" s="471">
        <f>'Potential Projects'!D6407</f>
        <v>9.812043193237475</v>
      </c>
      <c r="K6406" s="471">
        <f>'Potential Projects'!E6407</f>
        <v>90.70671188991615</v>
      </c>
      <c r="L6406" s="476">
        <f t="shared" si="707"/>
        <v>855.48124491684632</v>
      </c>
      <c r="M6406" s="471">
        <f t="shared" si="703"/>
        <v>1292.0223607105002</v>
      </c>
      <c r="N6406" s="467">
        <f t="shared" si="708"/>
        <v>0</v>
      </c>
      <c r="O6406" s="475" t="str">
        <f t="shared" si="709"/>
        <v/>
      </c>
    </row>
    <row r="6407" spans="1:15" hidden="1">
      <c r="A6407" s="475">
        <f t="shared" si="704"/>
        <v>43709</v>
      </c>
      <c r="B6407" s="475">
        <v>43732</v>
      </c>
      <c r="C6407" s="467">
        <v>22</v>
      </c>
      <c r="D6407" s="467">
        <v>989</v>
      </c>
      <c r="E6407" s="467">
        <v>66</v>
      </c>
      <c r="F6407" s="467">
        <v>0</v>
      </c>
      <c r="G6407" s="467">
        <f t="array" ref="G6407">MAX(IF($A$2:$A$8761=A6407,$D$2:$D$8761))</f>
        <v>1385</v>
      </c>
      <c r="H6407" s="467">
        <f t="shared" si="705"/>
        <v>0</v>
      </c>
      <c r="I6407" s="475" t="str">
        <f t="shared" si="706"/>
        <v/>
      </c>
      <c r="J6407" s="471">
        <f>'Potential Projects'!D6408</f>
        <v>16.642700632303747</v>
      </c>
      <c r="K6407" s="471">
        <f>'Potential Projects'!E6408</f>
        <v>88.158137712319927</v>
      </c>
      <c r="L6407" s="476">
        <f t="shared" si="707"/>
        <v>818.19916165537632</v>
      </c>
      <c r="M6407" s="471">
        <f t="shared" si="703"/>
        <v>1292.0223607105002</v>
      </c>
      <c r="N6407" s="467">
        <f t="shared" si="708"/>
        <v>0</v>
      </c>
      <c r="O6407" s="475" t="str">
        <f t="shared" si="709"/>
        <v/>
      </c>
    </row>
    <row r="6408" spans="1:15" hidden="1">
      <c r="A6408" s="475">
        <f t="shared" si="704"/>
        <v>43709</v>
      </c>
      <c r="B6408" s="475">
        <v>43732</v>
      </c>
      <c r="C6408" s="467">
        <v>23</v>
      </c>
      <c r="D6408" s="467">
        <v>894</v>
      </c>
      <c r="E6408" s="467">
        <v>64</v>
      </c>
      <c r="F6408" s="467">
        <v>0</v>
      </c>
      <c r="G6408" s="467">
        <f t="array" ref="G6408">MAX(IF($A$2:$A$8761=A6408,$D$2:$D$8761))</f>
        <v>1385</v>
      </c>
      <c r="H6408" s="467">
        <f t="shared" si="705"/>
        <v>0</v>
      </c>
      <c r="I6408" s="475" t="str">
        <f t="shared" si="706"/>
        <v/>
      </c>
      <c r="J6408" s="471">
        <f>'Potential Projects'!D6409</f>
        <v>21.452288643300626</v>
      </c>
      <c r="K6408" s="471">
        <f>'Potential Projects'!E6409</f>
        <v>99.35997387658567</v>
      </c>
      <c r="L6408" s="476">
        <f t="shared" si="707"/>
        <v>709.1877374801137</v>
      </c>
      <c r="M6408" s="471">
        <f t="shared" si="703"/>
        <v>1292.0223607105002</v>
      </c>
      <c r="N6408" s="467">
        <f t="shared" si="708"/>
        <v>0</v>
      </c>
      <c r="O6408" s="475" t="str">
        <f t="shared" si="709"/>
        <v/>
      </c>
    </row>
    <row r="6409" spans="1:15" hidden="1">
      <c r="A6409" s="475">
        <f t="shared" si="704"/>
        <v>43709</v>
      </c>
      <c r="B6409" s="475">
        <v>43732</v>
      </c>
      <c r="C6409" s="467">
        <v>24</v>
      </c>
      <c r="D6409" s="467">
        <v>841</v>
      </c>
      <c r="E6409" s="467">
        <v>66</v>
      </c>
      <c r="F6409" s="467">
        <v>0</v>
      </c>
      <c r="G6409" s="467">
        <f t="array" ref="G6409">MAX(IF($A$2:$A$8761=A6409,$D$2:$D$8761))</f>
        <v>1385</v>
      </c>
      <c r="H6409" s="467">
        <f t="shared" si="705"/>
        <v>0</v>
      </c>
      <c r="I6409" s="475" t="str">
        <f t="shared" si="706"/>
        <v/>
      </c>
      <c r="J6409" s="471">
        <f>'Potential Projects'!D6410</f>
        <v>18.154554677853433</v>
      </c>
      <c r="K6409" s="471">
        <f>'Potential Projects'!E6410</f>
        <v>99.640019780692327</v>
      </c>
      <c r="L6409" s="476">
        <f t="shared" si="707"/>
        <v>657.20542554145425</v>
      </c>
      <c r="M6409" s="471">
        <f t="shared" si="703"/>
        <v>1292.0223607105002</v>
      </c>
      <c r="N6409" s="467">
        <f t="shared" si="708"/>
        <v>0</v>
      </c>
      <c r="O6409" s="475" t="str">
        <f t="shared" si="709"/>
        <v/>
      </c>
    </row>
    <row r="6410" spans="1:15" hidden="1">
      <c r="A6410" s="475">
        <f t="shared" si="704"/>
        <v>43709</v>
      </c>
      <c r="B6410" s="475">
        <v>43733</v>
      </c>
      <c r="C6410" s="467">
        <v>1</v>
      </c>
      <c r="D6410" s="467">
        <v>794</v>
      </c>
      <c r="E6410" s="467">
        <v>67</v>
      </c>
      <c r="F6410" s="467">
        <v>0</v>
      </c>
      <c r="G6410" s="467">
        <f t="array" ref="G6410">MAX(IF($A$2:$A$8761=A6410,$D$2:$D$8761))</f>
        <v>1385</v>
      </c>
      <c r="H6410" s="467">
        <f t="shared" si="705"/>
        <v>0</v>
      </c>
      <c r="I6410" s="475" t="str">
        <f t="shared" si="706"/>
        <v/>
      </c>
      <c r="J6410" s="471">
        <f>'Potential Projects'!D6411</f>
        <v>35.490432681543787</v>
      </c>
      <c r="K6410" s="471">
        <f>'Potential Projects'!E6411</f>
        <v>99.645495538593835</v>
      </c>
      <c r="L6410" s="476">
        <f t="shared" si="707"/>
        <v>591.86407177986234</v>
      </c>
      <c r="M6410" s="471">
        <f t="shared" ref="M6410:M6473" si="710">MAX($L$5834:$L$6553)</f>
        <v>1292.0223607105002</v>
      </c>
      <c r="N6410" s="467">
        <f t="shared" si="708"/>
        <v>0</v>
      </c>
      <c r="O6410" s="475" t="str">
        <f t="shared" si="709"/>
        <v/>
      </c>
    </row>
    <row r="6411" spans="1:15" hidden="1">
      <c r="A6411" s="475">
        <f t="shared" si="704"/>
        <v>43709</v>
      </c>
      <c r="B6411" s="475">
        <v>43733</v>
      </c>
      <c r="C6411" s="467">
        <v>2</v>
      </c>
      <c r="D6411" s="467">
        <v>756</v>
      </c>
      <c r="E6411" s="467">
        <v>67</v>
      </c>
      <c r="F6411" s="467">
        <v>0</v>
      </c>
      <c r="G6411" s="467">
        <f t="array" ref="G6411">MAX(IF($A$2:$A$8761=A6411,$D$2:$D$8761))</f>
        <v>1385</v>
      </c>
      <c r="H6411" s="467">
        <f t="shared" si="705"/>
        <v>0</v>
      </c>
      <c r="I6411" s="475" t="str">
        <f t="shared" si="706"/>
        <v/>
      </c>
      <c r="J6411" s="471">
        <f>'Potential Projects'!D6412</f>
        <v>18.078857487651451</v>
      </c>
      <c r="K6411" s="471">
        <f>'Potential Projects'!E6412</f>
        <v>99.776913728230497</v>
      </c>
      <c r="L6411" s="476">
        <f t="shared" si="707"/>
        <v>571.14422878411801</v>
      </c>
      <c r="M6411" s="471">
        <f t="shared" si="710"/>
        <v>1292.0223607105002</v>
      </c>
      <c r="N6411" s="467">
        <f t="shared" si="708"/>
        <v>0</v>
      </c>
      <c r="O6411" s="475" t="str">
        <f t="shared" si="709"/>
        <v/>
      </c>
    </row>
    <row r="6412" spans="1:15" hidden="1">
      <c r="A6412" s="475">
        <f t="shared" si="704"/>
        <v>43709</v>
      </c>
      <c r="B6412" s="475">
        <v>43733</v>
      </c>
      <c r="C6412" s="467">
        <v>3</v>
      </c>
      <c r="D6412" s="467">
        <v>726</v>
      </c>
      <c r="E6412" s="467">
        <v>55</v>
      </c>
      <c r="F6412" s="467">
        <v>0</v>
      </c>
      <c r="G6412" s="467">
        <f t="array" ref="G6412">MAX(IF($A$2:$A$8761=A6412,$D$2:$D$8761))</f>
        <v>1385</v>
      </c>
      <c r="H6412" s="467">
        <f t="shared" si="705"/>
        <v>0</v>
      </c>
      <c r="I6412" s="475" t="str">
        <f t="shared" si="706"/>
        <v/>
      </c>
      <c r="J6412" s="471">
        <f>'Potential Projects'!D6413</f>
        <v>13.820525866912424</v>
      </c>
      <c r="K6412" s="471">
        <f>'Potential Projects'!E6413</f>
        <v>99.831671307245756</v>
      </c>
      <c r="L6412" s="476">
        <f t="shared" si="707"/>
        <v>557.34780282584177</v>
      </c>
      <c r="M6412" s="471">
        <f t="shared" si="710"/>
        <v>1292.0223607105002</v>
      </c>
      <c r="N6412" s="467">
        <f t="shared" si="708"/>
        <v>0</v>
      </c>
      <c r="O6412" s="475" t="str">
        <f t="shared" si="709"/>
        <v/>
      </c>
    </row>
    <row r="6413" spans="1:15" hidden="1">
      <c r="A6413" s="475">
        <f t="shared" si="704"/>
        <v>43709</v>
      </c>
      <c r="B6413" s="475">
        <v>43733</v>
      </c>
      <c r="C6413" s="467">
        <v>4</v>
      </c>
      <c r="D6413" s="467">
        <v>771</v>
      </c>
      <c r="E6413" s="467">
        <v>30</v>
      </c>
      <c r="F6413" s="467">
        <v>0</v>
      </c>
      <c r="G6413" s="467">
        <f t="array" ref="G6413">MAX(IF($A$2:$A$8761=A6413,$D$2:$D$8761))</f>
        <v>1385</v>
      </c>
      <c r="H6413" s="467">
        <f t="shared" si="705"/>
        <v>0</v>
      </c>
      <c r="I6413" s="475" t="str">
        <f t="shared" si="706"/>
        <v/>
      </c>
      <c r="J6413" s="471">
        <f>'Potential Projects'!D6414</f>
        <v>14.463288938821526</v>
      </c>
      <c r="K6413" s="471">
        <f>'Potential Projects'!E6414</f>
        <v>99.786300741775975</v>
      </c>
      <c r="L6413" s="476">
        <f t="shared" si="707"/>
        <v>626.75041031940248</v>
      </c>
      <c r="M6413" s="471">
        <f t="shared" si="710"/>
        <v>1292.0223607105002</v>
      </c>
      <c r="N6413" s="467">
        <f t="shared" si="708"/>
        <v>0</v>
      </c>
      <c r="O6413" s="475" t="str">
        <f t="shared" si="709"/>
        <v/>
      </c>
    </row>
    <row r="6414" spans="1:15" hidden="1">
      <c r="A6414" s="475">
        <f t="shared" si="704"/>
        <v>43709</v>
      </c>
      <c r="B6414" s="475">
        <v>43733</v>
      </c>
      <c r="C6414" s="467">
        <v>5</v>
      </c>
      <c r="D6414" s="467">
        <v>787</v>
      </c>
      <c r="E6414" s="467">
        <v>23</v>
      </c>
      <c r="F6414" s="467">
        <v>0</v>
      </c>
      <c r="G6414" s="467">
        <f t="array" ref="G6414">MAX(IF($A$2:$A$8761=A6414,$D$2:$D$8761))</f>
        <v>1385</v>
      </c>
      <c r="H6414" s="467">
        <f t="shared" si="705"/>
        <v>0</v>
      </c>
      <c r="I6414" s="475" t="str">
        <f t="shared" si="706"/>
        <v/>
      </c>
      <c r="J6414" s="471">
        <f>'Potential Projects'!D6415</f>
        <v>7.6118640378438558</v>
      </c>
      <c r="K6414" s="471">
        <f>'Potential Projects'!E6415</f>
        <v>99.596213717480111</v>
      </c>
      <c r="L6414" s="476">
        <f t="shared" si="707"/>
        <v>656.79192224467602</v>
      </c>
      <c r="M6414" s="471">
        <f t="shared" si="710"/>
        <v>1292.0223607105002</v>
      </c>
      <c r="N6414" s="467">
        <f t="shared" si="708"/>
        <v>0</v>
      </c>
      <c r="O6414" s="475" t="str">
        <f t="shared" si="709"/>
        <v/>
      </c>
    </row>
    <row r="6415" spans="1:15" hidden="1">
      <c r="A6415" s="475">
        <f t="shared" si="704"/>
        <v>43709</v>
      </c>
      <c r="B6415" s="475">
        <v>43733</v>
      </c>
      <c r="C6415" s="467">
        <v>6</v>
      </c>
      <c r="D6415" s="467">
        <v>885</v>
      </c>
      <c r="E6415" s="467">
        <v>15</v>
      </c>
      <c r="F6415" s="467">
        <v>0</v>
      </c>
      <c r="G6415" s="467">
        <f t="array" ref="G6415">MAX(IF($A$2:$A$8761=A6415,$D$2:$D$8761))</f>
        <v>1385</v>
      </c>
      <c r="H6415" s="467">
        <f t="shared" si="705"/>
        <v>0</v>
      </c>
      <c r="I6415" s="475" t="str">
        <f t="shared" si="706"/>
        <v/>
      </c>
      <c r="J6415" s="471">
        <f>'Potential Projects'!D6416</f>
        <v>23.495807375357053</v>
      </c>
      <c r="K6415" s="471">
        <f>'Potential Projects'!E6416</f>
        <v>99.586044452805851</v>
      </c>
      <c r="L6415" s="476">
        <f t="shared" si="707"/>
        <v>746.91814817183717</v>
      </c>
      <c r="M6415" s="471">
        <f t="shared" si="710"/>
        <v>1292.0223607105002</v>
      </c>
      <c r="N6415" s="467">
        <f t="shared" si="708"/>
        <v>0</v>
      </c>
      <c r="O6415" s="475" t="str">
        <f t="shared" si="709"/>
        <v/>
      </c>
    </row>
    <row r="6416" spans="1:15" hidden="1">
      <c r="A6416" s="475">
        <f t="shared" si="704"/>
        <v>43709</v>
      </c>
      <c r="B6416" s="475">
        <v>43733</v>
      </c>
      <c r="C6416" s="467">
        <v>7</v>
      </c>
      <c r="D6416" s="467">
        <v>990</v>
      </c>
      <c r="E6416" s="467">
        <v>6</v>
      </c>
      <c r="F6416" s="467">
        <v>0</v>
      </c>
      <c r="G6416" s="467">
        <f t="array" ref="G6416">MAX(IF($A$2:$A$8761=A6416,$D$2:$D$8761))</f>
        <v>1385</v>
      </c>
      <c r="H6416" s="467">
        <f t="shared" si="705"/>
        <v>0</v>
      </c>
      <c r="I6416" s="475" t="str">
        <f t="shared" si="706"/>
        <v/>
      </c>
      <c r="J6416" s="471">
        <f>'Potential Projects'!D6417</f>
        <v>35.924591817951026</v>
      </c>
      <c r="K6416" s="471">
        <f>'Potential Projects'!E6417</f>
        <v>92.969764405504208</v>
      </c>
      <c r="L6416" s="476">
        <f t="shared" si="707"/>
        <v>855.10564377654475</v>
      </c>
      <c r="M6416" s="471">
        <f t="shared" si="710"/>
        <v>1292.0223607105002</v>
      </c>
      <c r="N6416" s="467">
        <f t="shared" si="708"/>
        <v>0</v>
      </c>
      <c r="O6416" s="475" t="str">
        <f t="shared" si="709"/>
        <v/>
      </c>
    </row>
    <row r="6417" spans="1:15" hidden="1">
      <c r="A6417" s="475">
        <f t="shared" si="704"/>
        <v>43709</v>
      </c>
      <c r="B6417" s="475">
        <v>43733</v>
      </c>
      <c r="C6417" s="467">
        <v>8</v>
      </c>
      <c r="D6417" s="467">
        <v>1077</v>
      </c>
      <c r="E6417" s="467">
        <v>4</v>
      </c>
      <c r="F6417" s="467">
        <v>5</v>
      </c>
      <c r="G6417" s="467">
        <f t="array" ref="G6417">MAX(IF($A$2:$A$8761=A6417,$D$2:$D$8761))</f>
        <v>1385</v>
      </c>
      <c r="H6417" s="467">
        <f t="shared" si="705"/>
        <v>0</v>
      </c>
      <c r="I6417" s="475" t="str">
        <f t="shared" si="706"/>
        <v/>
      </c>
      <c r="J6417" s="471">
        <f>'Potential Projects'!D6418</f>
        <v>5.4668148031080888</v>
      </c>
      <c r="K6417" s="471">
        <f>'Potential Projects'!E6418</f>
        <v>79.590923349817245</v>
      </c>
      <c r="L6417" s="476">
        <f t="shared" si="707"/>
        <v>982.94226184707475</v>
      </c>
      <c r="M6417" s="471">
        <f t="shared" si="710"/>
        <v>1292.0223607105002</v>
      </c>
      <c r="N6417" s="467">
        <f t="shared" si="708"/>
        <v>0</v>
      </c>
      <c r="O6417" s="475" t="str">
        <f t="shared" si="709"/>
        <v/>
      </c>
    </row>
    <row r="6418" spans="1:15" hidden="1">
      <c r="A6418" s="475">
        <f t="shared" si="704"/>
        <v>43709</v>
      </c>
      <c r="B6418" s="475">
        <v>43733</v>
      </c>
      <c r="C6418" s="467">
        <v>9</v>
      </c>
      <c r="D6418" s="467">
        <v>1064</v>
      </c>
      <c r="E6418" s="467">
        <v>3</v>
      </c>
      <c r="F6418" s="467">
        <v>17</v>
      </c>
      <c r="G6418" s="467">
        <f t="array" ref="G6418">MAX(IF($A$2:$A$8761=A6418,$D$2:$D$8761))</f>
        <v>1385</v>
      </c>
      <c r="H6418" s="467">
        <f t="shared" si="705"/>
        <v>0</v>
      </c>
      <c r="I6418" s="475" t="str">
        <f t="shared" si="706"/>
        <v/>
      </c>
      <c r="J6418" s="471">
        <f>'Potential Projects'!D6419</f>
        <v>5.4362242943414119</v>
      </c>
      <c r="K6418" s="471">
        <f>'Potential Projects'!E6419</f>
        <v>72.257319017415611</v>
      </c>
      <c r="L6418" s="476">
        <f t="shared" si="707"/>
        <v>966.30645668824297</v>
      </c>
      <c r="M6418" s="471">
        <f t="shared" si="710"/>
        <v>1292.0223607105002</v>
      </c>
      <c r="N6418" s="467">
        <f t="shared" si="708"/>
        <v>0</v>
      </c>
      <c r="O6418" s="475" t="str">
        <f t="shared" si="709"/>
        <v/>
      </c>
    </row>
    <row r="6419" spans="1:15" hidden="1">
      <c r="A6419" s="475">
        <f t="shared" si="704"/>
        <v>43709</v>
      </c>
      <c r="B6419" s="475">
        <v>43733</v>
      </c>
      <c r="C6419" s="467">
        <v>10</v>
      </c>
      <c r="D6419" s="467">
        <v>1071</v>
      </c>
      <c r="E6419" s="467">
        <v>5</v>
      </c>
      <c r="F6419" s="467">
        <v>18</v>
      </c>
      <c r="G6419" s="467">
        <f t="array" ref="G6419">MAX(IF($A$2:$A$8761=A6419,$D$2:$D$8761))</f>
        <v>1385</v>
      </c>
      <c r="H6419" s="467">
        <f t="shared" si="705"/>
        <v>0</v>
      </c>
      <c r="I6419" s="475" t="str">
        <f t="shared" si="706"/>
        <v/>
      </c>
      <c r="J6419" s="471">
        <f>'Potential Projects'!D6420</f>
        <v>2.1637456859809205</v>
      </c>
      <c r="K6419" s="471">
        <f>'Potential Projects'!E6420</f>
        <v>56.592740163405722</v>
      </c>
      <c r="L6419" s="476">
        <f t="shared" si="707"/>
        <v>989.24351415061324</v>
      </c>
      <c r="M6419" s="471">
        <f t="shared" si="710"/>
        <v>1292.0223607105002</v>
      </c>
      <c r="N6419" s="467">
        <f t="shared" si="708"/>
        <v>0</v>
      </c>
      <c r="O6419" s="475" t="str">
        <f t="shared" si="709"/>
        <v/>
      </c>
    </row>
    <row r="6420" spans="1:15" hidden="1">
      <c r="A6420" s="475">
        <f t="shared" si="704"/>
        <v>43709</v>
      </c>
      <c r="B6420" s="475">
        <v>43733</v>
      </c>
      <c r="C6420" s="467">
        <v>11</v>
      </c>
      <c r="D6420" s="467">
        <v>1029</v>
      </c>
      <c r="E6420" s="467">
        <v>3</v>
      </c>
      <c r="F6420" s="467">
        <v>18</v>
      </c>
      <c r="G6420" s="467">
        <f t="array" ref="G6420">MAX(IF($A$2:$A$8761=A6420,$D$2:$D$8761))</f>
        <v>1385</v>
      </c>
      <c r="H6420" s="467">
        <f t="shared" si="705"/>
        <v>0</v>
      </c>
      <c r="I6420" s="475" t="str">
        <f t="shared" si="706"/>
        <v/>
      </c>
      <c r="J6420" s="471">
        <f>'Potential Projects'!D6421</f>
        <v>7.1695915769610856</v>
      </c>
      <c r="K6420" s="471">
        <f>'Potential Projects'!E6421</f>
        <v>42.356551870565475</v>
      </c>
      <c r="L6420" s="476">
        <f t="shared" si="707"/>
        <v>958.47385655247342</v>
      </c>
      <c r="M6420" s="471">
        <f t="shared" si="710"/>
        <v>1292.0223607105002</v>
      </c>
      <c r="N6420" s="467">
        <f t="shared" si="708"/>
        <v>0</v>
      </c>
      <c r="O6420" s="475" t="str">
        <f t="shared" si="709"/>
        <v/>
      </c>
    </row>
    <row r="6421" spans="1:15" hidden="1">
      <c r="A6421" s="475">
        <f t="shared" si="704"/>
        <v>43709</v>
      </c>
      <c r="B6421" s="475">
        <v>43733</v>
      </c>
      <c r="C6421" s="467">
        <v>12</v>
      </c>
      <c r="D6421" s="467">
        <v>1039</v>
      </c>
      <c r="E6421" s="467">
        <v>1</v>
      </c>
      <c r="F6421" s="467">
        <v>18</v>
      </c>
      <c r="G6421" s="467">
        <f t="array" ref="G6421">MAX(IF($A$2:$A$8761=A6421,$D$2:$D$8761))</f>
        <v>1385</v>
      </c>
      <c r="H6421" s="467">
        <f t="shared" si="705"/>
        <v>0</v>
      </c>
      <c r="I6421" s="475" t="str">
        <f t="shared" si="706"/>
        <v/>
      </c>
      <c r="J6421" s="471">
        <f>'Potential Projects'!D6422</f>
        <v>6.327612887894432</v>
      </c>
      <c r="K6421" s="471">
        <f>'Potential Projects'!E6422</f>
        <v>40.282021877015701</v>
      </c>
      <c r="L6421" s="476">
        <f t="shared" si="707"/>
        <v>973.3903652350898</v>
      </c>
      <c r="M6421" s="471">
        <f t="shared" si="710"/>
        <v>1292.0223607105002</v>
      </c>
      <c r="N6421" s="467">
        <f t="shared" si="708"/>
        <v>0</v>
      </c>
      <c r="O6421" s="475" t="str">
        <f t="shared" si="709"/>
        <v/>
      </c>
    </row>
    <row r="6422" spans="1:15" hidden="1">
      <c r="A6422" s="475">
        <f t="shared" si="704"/>
        <v>43709</v>
      </c>
      <c r="B6422" s="475">
        <v>43733</v>
      </c>
      <c r="C6422" s="467">
        <v>13</v>
      </c>
      <c r="D6422" s="467">
        <v>1056</v>
      </c>
      <c r="E6422" s="467">
        <v>6</v>
      </c>
      <c r="F6422" s="467">
        <v>16</v>
      </c>
      <c r="G6422" s="467">
        <f t="array" ref="G6422">MAX(IF($A$2:$A$8761=A6422,$D$2:$D$8761))</f>
        <v>1385</v>
      </c>
      <c r="H6422" s="467">
        <f t="shared" si="705"/>
        <v>0</v>
      </c>
      <c r="I6422" s="475" t="str">
        <f t="shared" si="706"/>
        <v/>
      </c>
      <c r="J6422" s="471">
        <f>'Potential Projects'!D6423</f>
        <v>11.748578102370873</v>
      </c>
      <c r="K6422" s="471">
        <f>'Potential Projects'!E6423</f>
        <v>38.802784992474741</v>
      </c>
      <c r="L6422" s="476">
        <f t="shared" si="707"/>
        <v>983.44863690515444</v>
      </c>
      <c r="M6422" s="471">
        <f t="shared" si="710"/>
        <v>1292.0223607105002</v>
      </c>
      <c r="N6422" s="467">
        <f t="shared" si="708"/>
        <v>0</v>
      </c>
      <c r="O6422" s="475" t="str">
        <f t="shared" si="709"/>
        <v/>
      </c>
    </row>
    <row r="6423" spans="1:15" hidden="1">
      <c r="A6423" s="475">
        <f t="shared" si="704"/>
        <v>43709</v>
      </c>
      <c r="B6423" s="475">
        <v>43733</v>
      </c>
      <c r="C6423" s="467">
        <v>14</v>
      </c>
      <c r="D6423" s="467">
        <v>1055</v>
      </c>
      <c r="E6423" s="467">
        <v>12</v>
      </c>
      <c r="F6423" s="467">
        <v>17</v>
      </c>
      <c r="G6423" s="467">
        <f t="array" ref="G6423">MAX(IF($A$2:$A$8761=A6423,$D$2:$D$8761))</f>
        <v>1385</v>
      </c>
      <c r="H6423" s="467">
        <f t="shared" si="705"/>
        <v>0</v>
      </c>
      <c r="I6423" s="475" t="str">
        <f t="shared" si="706"/>
        <v/>
      </c>
      <c r="J6423" s="471">
        <f>'Potential Projects'!D6424</f>
        <v>11.092088459432858</v>
      </c>
      <c r="K6423" s="471">
        <f>'Potential Projects'!E6424</f>
        <v>37.172573640077403</v>
      </c>
      <c r="L6423" s="476">
        <f t="shared" si="707"/>
        <v>977.73533790048975</v>
      </c>
      <c r="M6423" s="471">
        <f t="shared" si="710"/>
        <v>1292.0223607105002</v>
      </c>
      <c r="N6423" s="467">
        <f t="shared" si="708"/>
        <v>0</v>
      </c>
      <c r="O6423" s="475" t="str">
        <f t="shared" si="709"/>
        <v/>
      </c>
    </row>
    <row r="6424" spans="1:15" hidden="1">
      <c r="A6424" s="475">
        <f t="shared" si="704"/>
        <v>43709</v>
      </c>
      <c r="B6424" s="475">
        <v>43733</v>
      </c>
      <c r="C6424" s="467">
        <v>15</v>
      </c>
      <c r="D6424" s="467">
        <v>1044</v>
      </c>
      <c r="E6424" s="467">
        <v>23</v>
      </c>
      <c r="F6424" s="467">
        <v>18</v>
      </c>
      <c r="G6424" s="467">
        <f t="array" ref="G6424">MAX(IF($A$2:$A$8761=A6424,$D$2:$D$8761))</f>
        <v>1385</v>
      </c>
      <c r="H6424" s="467">
        <f t="shared" si="705"/>
        <v>0</v>
      </c>
      <c r="I6424" s="475" t="str">
        <f t="shared" si="706"/>
        <v/>
      </c>
      <c r="J6424" s="471">
        <f>'Potential Projects'!D6425</f>
        <v>7.4916698262163273</v>
      </c>
      <c r="K6424" s="471">
        <f>'Potential Projects'!E6425</f>
        <v>33.801071274994626</v>
      </c>
      <c r="L6424" s="476">
        <f t="shared" si="707"/>
        <v>961.70725889878895</v>
      </c>
      <c r="M6424" s="471">
        <f t="shared" si="710"/>
        <v>1292.0223607105002</v>
      </c>
      <c r="N6424" s="467">
        <f t="shared" si="708"/>
        <v>0</v>
      </c>
      <c r="O6424" s="475" t="str">
        <f t="shared" si="709"/>
        <v/>
      </c>
    </row>
    <row r="6425" spans="1:15" hidden="1">
      <c r="A6425" s="475">
        <f t="shared" si="704"/>
        <v>43709</v>
      </c>
      <c r="B6425" s="475">
        <v>43733</v>
      </c>
      <c r="C6425" s="467">
        <v>16</v>
      </c>
      <c r="D6425" s="467">
        <v>1059</v>
      </c>
      <c r="E6425" s="467">
        <v>38</v>
      </c>
      <c r="F6425" s="467">
        <v>17</v>
      </c>
      <c r="G6425" s="467">
        <f t="array" ref="G6425">MAX(IF($A$2:$A$8761=A6425,$D$2:$D$8761))</f>
        <v>1385</v>
      </c>
      <c r="H6425" s="467">
        <f t="shared" si="705"/>
        <v>0</v>
      </c>
      <c r="I6425" s="475" t="str">
        <f t="shared" si="706"/>
        <v/>
      </c>
      <c r="J6425" s="471">
        <f>'Potential Projects'!D6426</f>
        <v>2.2413943481559864</v>
      </c>
      <c r="K6425" s="471">
        <f>'Potential Projects'!E6426</f>
        <v>38.118315254783923</v>
      </c>
      <c r="L6425" s="476">
        <f t="shared" si="707"/>
        <v>963.64029039706008</v>
      </c>
      <c r="M6425" s="471">
        <f t="shared" si="710"/>
        <v>1292.0223607105002</v>
      </c>
      <c r="N6425" s="467">
        <f t="shared" si="708"/>
        <v>0</v>
      </c>
      <c r="O6425" s="475" t="str">
        <f t="shared" si="709"/>
        <v/>
      </c>
    </row>
    <row r="6426" spans="1:15" hidden="1">
      <c r="A6426" s="475">
        <f t="shared" si="704"/>
        <v>43709</v>
      </c>
      <c r="B6426" s="475">
        <v>43733</v>
      </c>
      <c r="C6426" s="467">
        <v>17</v>
      </c>
      <c r="D6426" s="467">
        <v>1060</v>
      </c>
      <c r="E6426" s="467">
        <v>43</v>
      </c>
      <c r="F6426" s="467">
        <v>18</v>
      </c>
      <c r="G6426" s="467">
        <f t="array" ref="G6426">MAX(IF($A$2:$A$8761=A6426,$D$2:$D$8761))</f>
        <v>1385</v>
      </c>
      <c r="H6426" s="467">
        <f t="shared" si="705"/>
        <v>0</v>
      </c>
      <c r="I6426" s="475" t="str">
        <f t="shared" si="706"/>
        <v/>
      </c>
      <c r="J6426" s="471">
        <f>'Potential Projects'!D6427</f>
        <v>0.3580638983261808</v>
      </c>
      <c r="K6426" s="471">
        <f>'Potential Projects'!E6427</f>
        <v>76.874947430660072</v>
      </c>
      <c r="L6426" s="476">
        <f t="shared" si="707"/>
        <v>921.76698867101368</v>
      </c>
      <c r="M6426" s="471">
        <f t="shared" si="710"/>
        <v>1292.0223607105002</v>
      </c>
      <c r="N6426" s="467">
        <f t="shared" si="708"/>
        <v>0</v>
      </c>
      <c r="O6426" s="475" t="str">
        <f t="shared" si="709"/>
        <v/>
      </c>
    </row>
    <row r="6427" spans="1:15" hidden="1">
      <c r="A6427" s="475">
        <f t="shared" si="704"/>
        <v>43709</v>
      </c>
      <c r="B6427" s="475">
        <v>43733</v>
      </c>
      <c r="C6427" s="467">
        <v>18</v>
      </c>
      <c r="D6427" s="467">
        <v>1060</v>
      </c>
      <c r="E6427" s="467">
        <v>55</v>
      </c>
      <c r="F6427" s="467">
        <v>7</v>
      </c>
      <c r="G6427" s="467">
        <f t="array" ref="G6427">MAX(IF($A$2:$A$8761=A6427,$D$2:$D$8761))</f>
        <v>1385</v>
      </c>
      <c r="H6427" s="467">
        <f t="shared" si="705"/>
        <v>0</v>
      </c>
      <c r="I6427" s="475" t="str">
        <f t="shared" si="706"/>
        <v/>
      </c>
      <c r="J6427" s="471">
        <f>'Potential Projects'!D6428</f>
        <v>1.1724248691506074</v>
      </c>
      <c r="K6427" s="471">
        <f>'Potential Projects'!E6428</f>
        <v>98.900792463986249</v>
      </c>
      <c r="L6427" s="476">
        <f t="shared" si="707"/>
        <v>897.92678266686312</v>
      </c>
      <c r="M6427" s="471">
        <f t="shared" si="710"/>
        <v>1292.0223607105002</v>
      </c>
      <c r="N6427" s="467">
        <f t="shared" si="708"/>
        <v>0</v>
      </c>
      <c r="O6427" s="475" t="str">
        <f t="shared" si="709"/>
        <v/>
      </c>
    </row>
    <row r="6428" spans="1:15" hidden="1">
      <c r="A6428" s="475">
        <f t="shared" si="704"/>
        <v>43709</v>
      </c>
      <c r="B6428" s="475">
        <v>43733</v>
      </c>
      <c r="C6428" s="467">
        <v>19</v>
      </c>
      <c r="D6428" s="467">
        <v>1055</v>
      </c>
      <c r="E6428" s="467">
        <v>43</v>
      </c>
      <c r="F6428" s="467">
        <v>1</v>
      </c>
      <c r="G6428" s="467">
        <f t="array" ref="G6428">MAX(IF($A$2:$A$8761=A6428,$D$2:$D$8761))</f>
        <v>1385</v>
      </c>
      <c r="H6428" s="467">
        <f t="shared" si="705"/>
        <v>0</v>
      </c>
      <c r="I6428" s="475" t="str">
        <f t="shared" si="706"/>
        <v/>
      </c>
      <c r="J6428" s="471">
        <f>'Potential Projects'!D6429</f>
        <v>0.581412320142767</v>
      </c>
      <c r="K6428" s="471">
        <f>'Potential Projects'!E6429</f>
        <v>99.793341001935076</v>
      </c>
      <c r="L6428" s="476">
        <f t="shared" si="707"/>
        <v>910.62524667792206</v>
      </c>
      <c r="M6428" s="471">
        <f t="shared" si="710"/>
        <v>1292.0223607105002</v>
      </c>
      <c r="N6428" s="467">
        <f t="shared" si="708"/>
        <v>0</v>
      </c>
      <c r="O6428" s="475" t="str">
        <f t="shared" si="709"/>
        <v/>
      </c>
    </row>
    <row r="6429" spans="1:15" hidden="1">
      <c r="A6429" s="475">
        <f t="shared" si="704"/>
        <v>43709</v>
      </c>
      <c r="B6429" s="475">
        <v>43733</v>
      </c>
      <c r="C6429" s="467">
        <v>20</v>
      </c>
      <c r="D6429" s="467">
        <v>1073</v>
      </c>
      <c r="E6429" s="467">
        <v>40</v>
      </c>
      <c r="F6429" s="467">
        <v>0</v>
      </c>
      <c r="G6429" s="467">
        <f t="array" ref="G6429">MAX(IF($A$2:$A$8761=A6429,$D$2:$D$8761))</f>
        <v>1385</v>
      </c>
      <c r="H6429" s="467">
        <f t="shared" si="705"/>
        <v>0</v>
      </c>
      <c r="I6429" s="475" t="str">
        <f t="shared" si="706"/>
        <v/>
      </c>
      <c r="J6429" s="471">
        <f>'Potential Projects'!D6430</f>
        <v>1.1694799155287017</v>
      </c>
      <c r="K6429" s="471">
        <f>'Potential Projects'!E6430</f>
        <v>99.7761314771017</v>
      </c>
      <c r="L6429" s="476">
        <f t="shared" si="707"/>
        <v>932.05438860736967</v>
      </c>
      <c r="M6429" s="471">
        <f t="shared" si="710"/>
        <v>1292.0223607105002</v>
      </c>
      <c r="N6429" s="467">
        <f t="shared" si="708"/>
        <v>0</v>
      </c>
      <c r="O6429" s="475" t="str">
        <f t="shared" si="709"/>
        <v/>
      </c>
    </row>
    <row r="6430" spans="1:15" hidden="1">
      <c r="A6430" s="475">
        <f t="shared" si="704"/>
        <v>43709</v>
      </c>
      <c r="B6430" s="475">
        <v>43733</v>
      </c>
      <c r="C6430" s="467">
        <v>21</v>
      </c>
      <c r="D6430" s="467">
        <v>1049</v>
      </c>
      <c r="E6430" s="467">
        <v>61</v>
      </c>
      <c r="F6430" s="467">
        <v>0</v>
      </c>
      <c r="G6430" s="467">
        <f t="array" ref="G6430">MAX(IF($A$2:$A$8761=A6430,$D$2:$D$8761))</f>
        <v>1385</v>
      </c>
      <c r="H6430" s="467">
        <f t="shared" si="705"/>
        <v>0</v>
      </c>
      <c r="I6430" s="475" t="str">
        <f t="shared" si="706"/>
        <v/>
      </c>
      <c r="J6430" s="471">
        <f>'Potential Projects'!D6431</f>
        <v>37.017079620559457</v>
      </c>
      <c r="K6430" s="471">
        <f>'Potential Projects'!E6431</f>
        <v>99.801945764351743</v>
      </c>
      <c r="L6430" s="476">
        <f t="shared" si="707"/>
        <v>851.18097461508876</v>
      </c>
      <c r="M6430" s="471">
        <f t="shared" si="710"/>
        <v>1292.0223607105002</v>
      </c>
      <c r="N6430" s="467">
        <f t="shared" si="708"/>
        <v>0</v>
      </c>
      <c r="O6430" s="475" t="str">
        <f t="shared" si="709"/>
        <v/>
      </c>
    </row>
    <row r="6431" spans="1:15" hidden="1">
      <c r="A6431" s="475">
        <f t="shared" si="704"/>
        <v>43709</v>
      </c>
      <c r="B6431" s="475">
        <v>43733</v>
      </c>
      <c r="C6431" s="467">
        <v>22</v>
      </c>
      <c r="D6431" s="467">
        <v>981</v>
      </c>
      <c r="E6431" s="467">
        <v>54</v>
      </c>
      <c r="F6431" s="467">
        <v>0</v>
      </c>
      <c r="G6431" s="467">
        <f t="array" ref="G6431">MAX(IF($A$2:$A$8761=A6431,$D$2:$D$8761))</f>
        <v>1385</v>
      </c>
      <c r="H6431" s="467">
        <f t="shared" si="705"/>
        <v>0</v>
      </c>
      <c r="I6431" s="475" t="str">
        <f t="shared" si="706"/>
        <v/>
      </c>
      <c r="J6431" s="471">
        <f>'Potential Projects'!D6432</f>
        <v>51.251586954259992</v>
      </c>
      <c r="K6431" s="471">
        <f>'Potential Projects'!E6432</f>
        <v>99.747970436465252</v>
      </c>
      <c r="L6431" s="476">
        <f t="shared" si="707"/>
        <v>776.00044260927473</v>
      </c>
      <c r="M6431" s="471">
        <f t="shared" si="710"/>
        <v>1292.0223607105002</v>
      </c>
      <c r="N6431" s="467">
        <f t="shared" si="708"/>
        <v>0</v>
      </c>
      <c r="O6431" s="475" t="str">
        <f t="shared" si="709"/>
        <v/>
      </c>
    </row>
    <row r="6432" spans="1:15" hidden="1">
      <c r="A6432" s="475">
        <f t="shared" si="704"/>
        <v>43709</v>
      </c>
      <c r="B6432" s="475">
        <v>43733</v>
      </c>
      <c r="C6432" s="467">
        <v>23</v>
      </c>
      <c r="D6432" s="467">
        <v>882</v>
      </c>
      <c r="E6432" s="467">
        <v>53</v>
      </c>
      <c r="F6432" s="467">
        <v>0</v>
      </c>
      <c r="G6432" s="467">
        <f t="array" ref="G6432">MAX(IF($A$2:$A$8761=A6432,$D$2:$D$8761))</f>
        <v>1385</v>
      </c>
      <c r="H6432" s="467">
        <f t="shared" si="705"/>
        <v>0</v>
      </c>
      <c r="I6432" s="475" t="str">
        <f t="shared" si="706"/>
        <v/>
      </c>
      <c r="J6432" s="471">
        <f>'Potential Projects'!D6433</f>
        <v>28.348259667646346</v>
      </c>
      <c r="K6432" s="471">
        <f>'Potential Projects'!E6433</f>
        <v>99.663487314556022</v>
      </c>
      <c r="L6432" s="476">
        <f t="shared" si="707"/>
        <v>700.98825301779766</v>
      </c>
      <c r="M6432" s="471">
        <f t="shared" si="710"/>
        <v>1292.0223607105002</v>
      </c>
      <c r="N6432" s="467">
        <f t="shared" si="708"/>
        <v>0</v>
      </c>
      <c r="O6432" s="475" t="str">
        <f t="shared" si="709"/>
        <v/>
      </c>
    </row>
    <row r="6433" spans="1:15" hidden="1">
      <c r="A6433" s="475">
        <f t="shared" si="704"/>
        <v>43709</v>
      </c>
      <c r="B6433" s="475">
        <v>43733</v>
      </c>
      <c r="C6433" s="467">
        <v>24</v>
      </c>
      <c r="D6433" s="467">
        <v>845</v>
      </c>
      <c r="E6433" s="467">
        <v>64</v>
      </c>
      <c r="F6433" s="467">
        <v>0</v>
      </c>
      <c r="G6433" s="467">
        <f t="array" ref="G6433">MAX(IF($A$2:$A$8761=A6433,$D$2:$D$8761))</f>
        <v>1385</v>
      </c>
      <c r="H6433" s="467">
        <f t="shared" si="705"/>
        <v>0</v>
      </c>
      <c r="I6433" s="475" t="str">
        <f t="shared" si="706"/>
        <v/>
      </c>
      <c r="J6433" s="471">
        <f>'Potential Projects'!D6434</f>
        <v>34.756336227424015</v>
      </c>
      <c r="K6433" s="471">
        <f>'Potential Projects'!E6434</f>
        <v>99.789429746291134</v>
      </c>
      <c r="L6433" s="476">
        <f t="shared" si="707"/>
        <v>646.45423402628478</v>
      </c>
      <c r="M6433" s="471">
        <f t="shared" si="710"/>
        <v>1292.0223607105002</v>
      </c>
      <c r="N6433" s="467">
        <f t="shared" si="708"/>
        <v>0</v>
      </c>
      <c r="O6433" s="475" t="str">
        <f t="shared" si="709"/>
        <v/>
      </c>
    </row>
    <row r="6434" spans="1:15" hidden="1">
      <c r="A6434" s="475">
        <f t="shared" si="704"/>
        <v>43709</v>
      </c>
      <c r="B6434" s="475">
        <v>43734</v>
      </c>
      <c r="C6434" s="467">
        <v>1</v>
      </c>
      <c r="D6434" s="467">
        <v>783</v>
      </c>
      <c r="E6434" s="467">
        <v>91</v>
      </c>
      <c r="F6434" s="467">
        <v>0</v>
      </c>
      <c r="G6434" s="467">
        <f t="array" ref="G6434">MAX(IF($A$2:$A$8761=A6434,$D$2:$D$8761))</f>
        <v>1385</v>
      </c>
      <c r="H6434" s="467">
        <f t="shared" si="705"/>
        <v>0</v>
      </c>
      <c r="I6434" s="475" t="str">
        <f t="shared" si="706"/>
        <v/>
      </c>
      <c r="J6434" s="471">
        <f>'Potential Projects'!D6435</f>
        <v>107.67335740473943</v>
      </c>
      <c r="K6434" s="471">
        <f>'Potential Projects'!E6435</f>
        <v>99.686172597290891</v>
      </c>
      <c r="L6434" s="476">
        <f t="shared" si="707"/>
        <v>484.6404699979696</v>
      </c>
      <c r="M6434" s="471">
        <f t="shared" si="710"/>
        <v>1292.0223607105002</v>
      </c>
      <c r="N6434" s="467">
        <f t="shared" si="708"/>
        <v>0</v>
      </c>
      <c r="O6434" s="475" t="str">
        <f t="shared" si="709"/>
        <v/>
      </c>
    </row>
    <row r="6435" spans="1:15" hidden="1">
      <c r="A6435" s="475">
        <f t="shared" si="704"/>
        <v>43709</v>
      </c>
      <c r="B6435" s="475">
        <v>43734</v>
      </c>
      <c r="C6435" s="467">
        <v>2</v>
      </c>
      <c r="D6435" s="467">
        <v>740</v>
      </c>
      <c r="E6435" s="467">
        <v>91</v>
      </c>
      <c r="F6435" s="467">
        <v>0</v>
      </c>
      <c r="G6435" s="467">
        <f t="array" ref="G6435">MAX(IF($A$2:$A$8761=A6435,$D$2:$D$8761))</f>
        <v>1385</v>
      </c>
      <c r="H6435" s="467">
        <f t="shared" si="705"/>
        <v>0</v>
      </c>
      <c r="I6435" s="475" t="str">
        <f t="shared" si="706"/>
        <v/>
      </c>
      <c r="J6435" s="471">
        <f>'Potential Projects'!D6436</f>
        <v>90.917927453463903</v>
      </c>
      <c r="K6435" s="471">
        <f>'Potential Projects'!E6436</f>
        <v>99.45384401204042</v>
      </c>
      <c r="L6435" s="476">
        <f t="shared" si="707"/>
        <v>458.62822853449569</v>
      </c>
      <c r="M6435" s="471">
        <f t="shared" si="710"/>
        <v>1292.0223607105002</v>
      </c>
      <c r="N6435" s="467">
        <f t="shared" si="708"/>
        <v>0</v>
      </c>
      <c r="O6435" s="475" t="str">
        <f t="shared" si="709"/>
        <v/>
      </c>
    </row>
    <row r="6436" spans="1:15" hidden="1">
      <c r="A6436" s="475">
        <f t="shared" si="704"/>
        <v>43709</v>
      </c>
      <c r="B6436" s="475">
        <v>43734</v>
      </c>
      <c r="C6436" s="467">
        <v>3</v>
      </c>
      <c r="D6436" s="467">
        <v>726</v>
      </c>
      <c r="E6436" s="467">
        <v>100</v>
      </c>
      <c r="F6436" s="467">
        <v>0</v>
      </c>
      <c r="G6436" s="467">
        <f t="array" ref="G6436">MAX(IF($A$2:$A$8761=A6436,$D$2:$D$8761))</f>
        <v>1385</v>
      </c>
      <c r="H6436" s="467">
        <f t="shared" si="705"/>
        <v>0</v>
      </c>
      <c r="I6436" s="475" t="str">
        <f t="shared" si="706"/>
        <v/>
      </c>
      <c r="J6436" s="471">
        <f>'Potential Projects'!D6437</f>
        <v>61.707772458733146</v>
      </c>
      <c r="K6436" s="471">
        <f>'Potential Projects'!E6437</f>
        <v>97.761834820468721</v>
      </c>
      <c r="L6436" s="476">
        <f t="shared" si="707"/>
        <v>466.53039272079809</v>
      </c>
      <c r="M6436" s="471">
        <f t="shared" si="710"/>
        <v>1292.0223607105002</v>
      </c>
      <c r="N6436" s="467">
        <f t="shared" si="708"/>
        <v>0</v>
      </c>
      <c r="O6436" s="475" t="str">
        <f t="shared" si="709"/>
        <v/>
      </c>
    </row>
    <row r="6437" spans="1:15" hidden="1">
      <c r="A6437" s="475">
        <f t="shared" si="704"/>
        <v>43709</v>
      </c>
      <c r="B6437" s="475">
        <v>43734</v>
      </c>
      <c r="C6437" s="467">
        <v>4</v>
      </c>
      <c r="D6437" s="467">
        <v>722</v>
      </c>
      <c r="E6437" s="467">
        <v>95</v>
      </c>
      <c r="F6437" s="467">
        <v>0</v>
      </c>
      <c r="G6437" s="467">
        <f t="array" ref="G6437">MAX(IF($A$2:$A$8761=A6437,$D$2:$D$8761))</f>
        <v>1385</v>
      </c>
      <c r="H6437" s="467">
        <f t="shared" si="705"/>
        <v>0</v>
      </c>
      <c r="I6437" s="475" t="str">
        <f t="shared" si="706"/>
        <v/>
      </c>
      <c r="J6437" s="471">
        <f>'Potential Projects'!D6438</f>
        <v>79.20555799428945</v>
      </c>
      <c r="K6437" s="471">
        <f>'Potential Projects'!E6438</f>
        <v>95.692780584820468</v>
      </c>
      <c r="L6437" s="476">
        <f t="shared" si="707"/>
        <v>452.10166142089014</v>
      </c>
      <c r="M6437" s="471">
        <f t="shared" si="710"/>
        <v>1292.0223607105002</v>
      </c>
      <c r="N6437" s="467">
        <f t="shared" si="708"/>
        <v>0</v>
      </c>
      <c r="O6437" s="475" t="str">
        <f t="shared" si="709"/>
        <v/>
      </c>
    </row>
    <row r="6438" spans="1:15" hidden="1">
      <c r="A6438" s="475">
        <f t="shared" si="704"/>
        <v>43709</v>
      </c>
      <c r="B6438" s="475">
        <v>43734</v>
      </c>
      <c r="C6438" s="467">
        <v>5</v>
      </c>
      <c r="D6438" s="467">
        <v>782</v>
      </c>
      <c r="E6438" s="467">
        <v>98</v>
      </c>
      <c r="F6438" s="467">
        <v>0</v>
      </c>
      <c r="G6438" s="467">
        <f t="array" ref="G6438">MAX(IF($A$2:$A$8761=A6438,$D$2:$D$8761))</f>
        <v>1385</v>
      </c>
      <c r="H6438" s="467">
        <f t="shared" si="705"/>
        <v>0</v>
      </c>
      <c r="I6438" s="475" t="str">
        <f t="shared" si="706"/>
        <v/>
      </c>
      <c r="J6438" s="471">
        <f>'Potential Projects'!D6439</f>
        <v>110.35551264132654</v>
      </c>
      <c r="K6438" s="471">
        <f>'Potential Projects'!E6439</f>
        <v>94.25030950333263</v>
      </c>
      <c r="L6438" s="476">
        <f t="shared" si="707"/>
        <v>479.39417785534084</v>
      </c>
      <c r="M6438" s="471">
        <f t="shared" si="710"/>
        <v>1292.0223607105002</v>
      </c>
      <c r="N6438" s="467">
        <f t="shared" si="708"/>
        <v>0</v>
      </c>
      <c r="O6438" s="475" t="str">
        <f t="shared" si="709"/>
        <v/>
      </c>
    </row>
    <row r="6439" spans="1:15" hidden="1">
      <c r="A6439" s="475">
        <f t="shared" si="704"/>
        <v>43709</v>
      </c>
      <c r="B6439" s="475">
        <v>43734</v>
      </c>
      <c r="C6439" s="467">
        <v>6</v>
      </c>
      <c r="D6439" s="467">
        <v>860</v>
      </c>
      <c r="E6439" s="467">
        <v>100</v>
      </c>
      <c r="F6439" s="467">
        <v>0</v>
      </c>
      <c r="G6439" s="467">
        <f t="array" ref="G6439">MAX(IF($A$2:$A$8761=A6439,$D$2:$D$8761))</f>
        <v>1385</v>
      </c>
      <c r="H6439" s="467">
        <f t="shared" si="705"/>
        <v>0</v>
      </c>
      <c r="I6439" s="475" t="str">
        <f t="shared" si="706"/>
        <v/>
      </c>
      <c r="J6439" s="471">
        <f>'Potential Projects'!D6440</f>
        <v>144</v>
      </c>
      <c r="K6439" s="471">
        <f>'Potential Projects'!E6440</f>
        <v>85.701086916792107</v>
      </c>
      <c r="L6439" s="476">
        <f t="shared" si="707"/>
        <v>530.29891308320794</v>
      </c>
      <c r="M6439" s="471">
        <f t="shared" si="710"/>
        <v>1292.0223607105002</v>
      </c>
      <c r="N6439" s="467">
        <f t="shared" si="708"/>
        <v>0</v>
      </c>
      <c r="O6439" s="475" t="str">
        <f t="shared" si="709"/>
        <v/>
      </c>
    </row>
    <row r="6440" spans="1:15" hidden="1">
      <c r="A6440" s="475">
        <f t="shared" si="704"/>
        <v>43709</v>
      </c>
      <c r="B6440" s="475">
        <v>43734</v>
      </c>
      <c r="C6440" s="467">
        <v>7</v>
      </c>
      <c r="D6440" s="467">
        <v>972</v>
      </c>
      <c r="E6440" s="467">
        <v>100</v>
      </c>
      <c r="F6440" s="467">
        <v>0</v>
      </c>
      <c r="G6440" s="467">
        <f t="array" ref="G6440">MAX(IF($A$2:$A$8761=A6440,$D$2:$D$8761))</f>
        <v>1385</v>
      </c>
      <c r="H6440" s="467">
        <f t="shared" si="705"/>
        <v>0</v>
      </c>
      <c r="I6440" s="475" t="str">
        <f t="shared" si="706"/>
        <v/>
      </c>
      <c r="J6440" s="471">
        <f>'Potential Projects'!D6441</f>
        <v>144</v>
      </c>
      <c r="K6440" s="471">
        <f>'Potential Projects'!E6441</f>
        <v>70.348626263169209</v>
      </c>
      <c r="L6440" s="476">
        <f t="shared" si="707"/>
        <v>657.65137373683081</v>
      </c>
      <c r="M6440" s="471">
        <f t="shared" si="710"/>
        <v>1292.0223607105002</v>
      </c>
      <c r="N6440" s="467">
        <f t="shared" si="708"/>
        <v>0</v>
      </c>
      <c r="O6440" s="475" t="str">
        <f t="shared" si="709"/>
        <v/>
      </c>
    </row>
    <row r="6441" spans="1:15" hidden="1">
      <c r="A6441" s="475">
        <f t="shared" si="704"/>
        <v>43709</v>
      </c>
      <c r="B6441" s="475">
        <v>43734</v>
      </c>
      <c r="C6441" s="467">
        <v>8</v>
      </c>
      <c r="D6441" s="467">
        <v>1059</v>
      </c>
      <c r="E6441" s="467">
        <v>103</v>
      </c>
      <c r="F6441" s="467">
        <v>0</v>
      </c>
      <c r="G6441" s="467">
        <f t="array" ref="G6441">MAX(IF($A$2:$A$8761=A6441,$D$2:$D$8761))</f>
        <v>1385</v>
      </c>
      <c r="H6441" s="467">
        <f t="shared" si="705"/>
        <v>0</v>
      </c>
      <c r="I6441" s="475" t="str">
        <f t="shared" si="706"/>
        <v/>
      </c>
      <c r="J6441" s="471">
        <f>'Potential Projects'!D6442</f>
        <v>67.901963158960328</v>
      </c>
      <c r="K6441" s="471">
        <f>'Potential Projects'!E6442</f>
        <v>38.470328262739201</v>
      </c>
      <c r="L6441" s="476">
        <f t="shared" si="707"/>
        <v>849.62770857830037</v>
      </c>
      <c r="M6441" s="471">
        <f t="shared" si="710"/>
        <v>1292.0223607105002</v>
      </c>
      <c r="N6441" s="467">
        <f t="shared" si="708"/>
        <v>0</v>
      </c>
      <c r="O6441" s="475" t="str">
        <f t="shared" si="709"/>
        <v/>
      </c>
    </row>
    <row r="6442" spans="1:15" hidden="1">
      <c r="A6442" s="475">
        <f t="shared" si="704"/>
        <v>43709</v>
      </c>
      <c r="B6442" s="475">
        <v>43734</v>
      </c>
      <c r="C6442" s="467">
        <v>9</v>
      </c>
      <c r="D6442" s="467">
        <v>1075</v>
      </c>
      <c r="E6442" s="467">
        <v>102</v>
      </c>
      <c r="F6442" s="467">
        <v>1</v>
      </c>
      <c r="G6442" s="467">
        <f t="array" ref="G6442">MAX(IF($A$2:$A$8761=A6442,$D$2:$D$8761))</f>
        <v>1385</v>
      </c>
      <c r="H6442" s="467">
        <f t="shared" si="705"/>
        <v>0</v>
      </c>
      <c r="I6442" s="475" t="str">
        <f t="shared" si="706"/>
        <v/>
      </c>
      <c r="J6442" s="471">
        <f>'Potential Projects'!D6443</f>
        <v>21.327590012361252</v>
      </c>
      <c r="K6442" s="471">
        <f>'Potential Projects'!E6443</f>
        <v>22.959070629972054</v>
      </c>
      <c r="L6442" s="476">
        <f t="shared" si="707"/>
        <v>927.71333935766665</v>
      </c>
      <c r="M6442" s="471">
        <f t="shared" si="710"/>
        <v>1292.0223607105002</v>
      </c>
      <c r="N6442" s="467">
        <f t="shared" si="708"/>
        <v>0</v>
      </c>
      <c r="O6442" s="475" t="str">
        <f t="shared" si="709"/>
        <v/>
      </c>
    </row>
    <row r="6443" spans="1:15" hidden="1">
      <c r="A6443" s="475">
        <f t="shared" si="704"/>
        <v>43709</v>
      </c>
      <c r="B6443" s="475">
        <v>43734</v>
      </c>
      <c r="C6443" s="467">
        <v>10</v>
      </c>
      <c r="D6443" s="467">
        <v>1068</v>
      </c>
      <c r="E6443" s="467">
        <v>103</v>
      </c>
      <c r="F6443" s="467">
        <v>1</v>
      </c>
      <c r="G6443" s="467">
        <f t="array" ref="G6443">MAX(IF($A$2:$A$8761=A6443,$D$2:$D$8761))</f>
        <v>1385</v>
      </c>
      <c r="H6443" s="467">
        <f t="shared" si="705"/>
        <v>0</v>
      </c>
      <c r="I6443" s="475" t="str">
        <f t="shared" si="706"/>
        <v/>
      </c>
      <c r="J6443" s="471">
        <f>'Potential Projects'!D6444</f>
        <v>4.2155184337957028</v>
      </c>
      <c r="K6443" s="471">
        <f>'Potential Projects'!E6444</f>
        <v>17.829849978499247</v>
      </c>
      <c r="L6443" s="476">
        <f t="shared" si="707"/>
        <v>941.95463158770497</v>
      </c>
      <c r="M6443" s="471">
        <f t="shared" si="710"/>
        <v>1292.0223607105002</v>
      </c>
      <c r="N6443" s="467">
        <f t="shared" si="708"/>
        <v>0</v>
      </c>
      <c r="O6443" s="475" t="str">
        <f t="shared" si="709"/>
        <v/>
      </c>
    </row>
    <row r="6444" spans="1:15" hidden="1">
      <c r="A6444" s="475">
        <f t="shared" si="704"/>
        <v>43709</v>
      </c>
      <c r="B6444" s="475">
        <v>43734</v>
      </c>
      <c r="C6444" s="467">
        <v>11</v>
      </c>
      <c r="D6444" s="467">
        <v>1071</v>
      </c>
      <c r="E6444" s="467">
        <v>101</v>
      </c>
      <c r="F6444" s="467">
        <v>3</v>
      </c>
      <c r="G6444" s="467">
        <f t="array" ref="G6444">MAX(IF($A$2:$A$8761=A6444,$D$2:$D$8761))</f>
        <v>1385</v>
      </c>
      <c r="H6444" s="467">
        <f t="shared" si="705"/>
        <v>0</v>
      </c>
      <c r="I6444" s="475" t="str">
        <f t="shared" si="706"/>
        <v/>
      </c>
      <c r="J6444" s="471">
        <f>'Potential Projects'!D6445</f>
        <v>0</v>
      </c>
      <c r="K6444" s="471">
        <f>'Potential Projects'!E6445</f>
        <v>21.843580520318213</v>
      </c>
      <c r="L6444" s="476">
        <f t="shared" si="707"/>
        <v>945.15641947968174</v>
      </c>
      <c r="M6444" s="471">
        <f t="shared" si="710"/>
        <v>1292.0223607105002</v>
      </c>
      <c r="N6444" s="467">
        <f t="shared" si="708"/>
        <v>0</v>
      </c>
      <c r="O6444" s="475" t="str">
        <f t="shared" si="709"/>
        <v/>
      </c>
    </row>
    <row r="6445" spans="1:15" hidden="1">
      <c r="A6445" s="475">
        <f t="shared" si="704"/>
        <v>43709</v>
      </c>
      <c r="B6445" s="475">
        <v>43734</v>
      </c>
      <c r="C6445" s="467">
        <v>12</v>
      </c>
      <c r="D6445" s="467">
        <v>1071</v>
      </c>
      <c r="E6445" s="467">
        <v>103</v>
      </c>
      <c r="F6445" s="467">
        <v>10</v>
      </c>
      <c r="G6445" s="467">
        <f t="array" ref="G6445">MAX(IF($A$2:$A$8761=A6445,$D$2:$D$8761))</f>
        <v>1385</v>
      </c>
      <c r="H6445" s="467">
        <f t="shared" si="705"/>
        <v>0</v>
      </c>
      <c r="I6445" s="475" t="str">
        <f t="shared" si="706"/>
        <v/>
      </c>
      <c r="J6445" s="471">
        <f>'Potential Projects'!D6446</f>
        <v>6.6885520260032943E-2</v>
      </c>
      <c r="K6445" s="471">
        <f>'Potential Projects'!E6446</f>
        <v>14.299550634272201</v>
      </c>
      <c r="L6445" s="476">
        <f t="shared" si="707"/>
        <v>943.63356384546773</v>
      </c>
      <c r="M6445" s="471">
        <f t="shared" si="710"/>
        <v>1292.0223607105002</v>
      </c>
      <c r="N6445" s="467">
        <f t="shared" si="708"/>
        <v>0</v>
      </c>
      <c r="O6445" s="475" t="str">
        <f t="shared" si="709"/>
        <v/>
      </c>
    </row>
    <row r="6446" spans="1:15" hidden="1">
      <c r="A6446" s="475">
        <f t="shared" si="704"/>
        <v>43709</v>
      </c>
      <c r="B6446" s="475">
        <v>43734</v>
      </c>
      <c r="C6446" s="467">
        <v>13</v>
      </c>
      <c r="D6446" s="467">
        <v>1055</v>
      </c>
      <c r="E6446" s="467">
        <v>103</v>
      </c>
      <c r="F6446" s="467">
        <v>17</v>
      </c>
      <c r="G6446" s="467">
        <f t="array" ref="G6446">MAX(IF($A$2:$A$8761=A6446,$D$2:$D$8761))</f>
        <v>1385</v>
      </c>
      <c r="H6446" s="467">
        <f t="shared" si="705"/>
        <v>0</v>
      </c>
      <c r="I6446" s="475" t="str">
        <f t="shared" si="706"/>
        <v/>
      </c>
      <c r="J6446" s="471">
        <f>'Potential Projects'!D6447</f>
        <v>0.37636554416010626</v>
      </c>
      <c r="K6446" s="471">
        <f>'Potential Projects'!E6447</f>
        <v>17.833761234143196</v>
      </c>
      <c r="L6446" s="476">
        <f t="shared" si="707"/>
        <v>916.78987322169678</v>
      </c>
      <c r="M6446" s="471">
        <f t="shared" si="710"/>
        <v>1292.0223607105002</v>
      </c>
      <c r="N6446" s="467">
        <f t="shared" si="708"/>
        <v>0</v>
      </c>
      <c r="O6446" s="475" t="str">
        <f t="shared" si="709"/>
        <v/>
      </c>
    </row>
    <row r="6447" spans="1:15" hidden="1">
      <c r="A6447" s="475">
        <f t="shared" si="704"/>
        <v>43709</v>
      </c>
      <c r="B6447" s="475">
        <v>43734</v>
      </c>
      <c r="C6447" s="467">
        <v>14</v>
      </c>
      <c r="D6447" s="467">
        <v>1049</v>
      </c>
      <c r="E6447" s="467">
        <v>102</v>
      </c>
      <c r="F6447" s="467">
        <v>15</v>
      </c>
      <c r="G6447" s="467">
        <f t="array" ref="G6447">MAX(IF($A$2:$A$8761=A6447,$D$2:$D$8761))</f>
        <v>1385</v>
      </c>
      <c r="H6447" s="467">
        <f t="shared" si="705"/>
        <v>0</v>
      </c>
      <c r="I6447" s="475" t="str">
        <f t="shared" si="706"/>
        <v/>
      </c>
      <c r="J6447" s="471">
        <f>'Potential Projects'!D6448</f>
        <v>5.0026364007939499</v>
      </c>
      <c r="K6447" s="471">
        <f>'Potential Projects'!E6448</f>
        <v>13.961618146635132</v>
      </c>
      <c r="L6447" s="476">
        <f t="shared" si="707"/>
        <v>913.03574545257095</v>
      </c>
      <c r="M6447" s="471">
        <f t="shared" si="710"/>
        <v>1292.0223607105002</v>
      </c>
      <c r="N6447" s="467">
        <f t="shared" si="708"/>
        <v>0</v>
      </c>
      <c r="O6447" s="475" t="str">
        <f t="shared" si="709"/>
        <v/>
      </c>
    </row>
    <row r="6448" spans="1:15" hidden="1">
      <c r="A6448" s="475">
        <f t="shared" si="704"/>
        <v>43709</v>
      </c>
      <c r="B6448" s="475">
        <v>43734</v>
      </c>
      <c r="C6448" s="467">
        <v>15</v>
      </c>
      <c r="D6448" s="467">
        <v>1053</v>
      </c>
      <c r="E6448" s="467">
        <v>102</v>
      </c>
      <c r="F6448" s="467">
        <v>15</v>
      </c>
      <c r="G6448" s="467">
        <f t="array" ref="G6448">MAX(IF($A$2:$A$8761=A6448,$D$2:$D$8761))</f>
        <v>1385</v>
      </c>
      <c r="H6448" s="467">
        <f t="shared" si="705"/>
        <v>0</v>
      </c>
      <c r="I6448" s="475" t="str">
        <f t="shared" si="706"/>
        <v/>
      </c>
      <c r="J6448" s="471">
        <f>'Potential Projects'!D6449</f>
        <v>5.8964126191855009</v>
      </c>
      <c r="K6448" s="471">
        <f>'Potential Projects'!E6449</f>
        <v>18.160742205977208</v>
      </c>
      <c r="L6448" s="476">
        <f t="shared" si="707"/>
        <v>911.94284517483732</v>
      </c>
      <c r="M6448" s="471">
        <f t="shared" si="710"/>
        <v>1292.0223607105002</v>
      </c>
      <c r="N6448" s="467">
        <f t="shared" si="708"/>
        <v>0</v>
      </c>
      <c r="O6448" s="475" t="str">
        <f t="shared" si="709"/>
        <v/>
      </c>
    </row>
    <row r="6449" spans="1:15" hidden="1">
      <c r="A6449" s="475">
        <f t="shared" si="704"/>
        <v>43709</v>
      </c>
      <c r="B6449" s="475">
        <v>43734</v>
      </c>
      <c r="C6449" s="467">
        <v>16</v>
      </c>
      <c r="D6449" s="467">
        <v>1043</v>
      </c>
      <c r="E6449" s="467">
        <v>103</v>
      </c>
      <c r="F6449" s="467">
        <v>16</v>
      </c>
      <c r="G6449" s="467">
        <f t="array" ref="G6449">MAX(IF($A$2:$A$8761=A6449,$D$2:$D$8761))</f>
        <v>1385</v>
      </c>
      <c r="H6449" s="467">
        <f t="shared" si="705"/>
        <v>0</v>
      </c>
      <c r="I6449" s="475" t="str">
        <f t="shared" si="706"/>
        <v/>
      </c>
      <c r="J6449" s="471">
        <f>'Potential Projects'!D6450</f>
        <v>1.7533641930207247</v>
      </c>
      <c r="K6449" s="471">
        <f>'Potential Projects'!E6450</f>
        <v>4.6207574177596218</v>
      </c>
      <c r="L6449" s="476">
        <f t="shared" si="707"/>
        <v>917.62587838921968</v>
      </c>
      <c r="M6449" s="471">
        <f t="shared" si="710"/>
        <v>1292.0223607105002</v>
      </c>
      <c r="N6449" s="467">
        <f t="shared" si="708"/>
        <v>0</v>
      </c>
      <c r="O6449" s="475" t="str">
        <f t="shared" si="709"/>
        <v/>
      </c>
    </row>
    <row r="6450" spans="1:15" hidden="1">
      <c r="A6450" s="475">
        <f t="shared" si="704"/>
        <v>43709</v>
      </c>
      <c r="B6450" s="475">
        <v>43734</v>
      </c>
      <c r="C6450" s="467">
        <v>17</v>
      </c>
      <c r="D6450" s="467">
        <v>1042</v>
      </c>
      <c r="E6450" s="467">
        <v>103</v>
      </c>
      <c r="F6450" s="467">
        <v>16</v>
      </c>
      <c r="G6450" s="467">
        <f t="array" ref="G6450">MAX(IF($A$2:$A$8761=A6450,$D$2:$D$8761))</f>
        <v>1385</v>
      </c>
      <c r="H6450" s="467">
        <f t="shared" si="705"/>
        <v>0</v>
      </c>
      <c r="I6450" s="475" t="str">
        <f t="shared" si="706"/>
        <v/>
      </c>
      <c r="J6450" s="471">
        <f>'Potential Projects'!D6451</f>
        <v>8.7853671885422299E-2</v>
      </c>
      <c r="K6450" s="471">
        <f>'Potential Projects'!E6451</f>
        <v>0.44197188776607182</v>
      </c>
      <c r="L6450" s="476">
        <f t="shared" si="707"/>
        <v>922.4701744403485</v>
      </c>
      <c r="M6450" s="471">
        <f t="shared" si="710"/>
        <v>1292.0223607105002</v>
      </c>
      <c r="N6450" s="467">
        <f t="shared" si="708"/>
        <v>0</v>
      </c>
      <c r="O6450" s="475" t="str">
        <f t="shared" si="709"/>
        <v/>
      </c>
    </row>
    <row r="6451" spans="1:15" hidden="1">
      <c r="A6451" s="475">
        <f t="shared" si="704"/>
        <v>43709</v>
      </c>
      <c r="B6451" s="475">
        <v>43734</v>
      </c>
      <c r="C6451" s="467">
        <v>18</v>
      </c>
      <c r="D6451" s="467">
        <v>1044</v>
      </c>
      <c r="E6451" s="467">
        <v>103</v>
      </c>
      <c r="F6451" s="467">
        <v>7</v>
      </c>
      <c r="G6451" s="467">
        <f t="array" ref="G6451">MAX(IF($A$2:$A$8761=A6451,$D$2:$D$8761))</f>
        <v>1385</v>
      </c>
      <c r="H6451" s="467">
        <f t="shared" si="705"/>
        <v>0</v>
      </c>
      <c r="I6451" s="475" t="str">
        <f t="shared" si="706"/>
        <v/>
      </c>
      <c r="J6451" s="471">
        <f>'Potential Projects'!D6452</f>
        <v>6.8334879048133762E-2</v>
      </c>
      <c r="K6451" s="471">
        <f>'Potential Projects'!E6452</f>
        <v>0.43336712534938721</v>
      </c>
      <c r="L6451" s="476">
        <f t="shared" si="707"/>
        <v>933.49829799560246</v>
      </c>
      <c r="M6451" s="471">
        <f t="shared" si="710"/>
        <v>1292.0223607105002</v>
      </c>
      <c r="N6451" s="467">
        <f t="shared" si="708"/>
        <v>0</v>
      </c>
      <c r="O6451" s="475" t="str">
        <f t="shared" si="709"/>
        <v/>
      </c>
    </row>
    <row r="6452" spans="1:15" hidden="1">
      <c r="A6452" s="475">
        <f t="shared" si="704"/>
        <v>43709</v>
      </c>
      <c r="B6452" s="475">
        <v>43734</v>
      </c>
      <c r="C6452" s="467">
        <v>19</v>
      </c>
      <c r="D6452" s="467">
        <v>1054</v>
      </c>
      <c r="E6452" s="467">
        <v>53</v>
      </c>
      <c r="F6452" s="467">
        <v>1</v>
      </c>
      <c r="G6452" s="467">
        <f t="array" ref="G6452">MAX(IF($A$2:$A$8761=A6452,$D$2:$D$8761))</f>
        <v>1385</v>
      </c>
      <c r="H6452" s="467">
        <f t="shared" si="705"/>
        <v>0</v>
      </c>
      <c r="I6452" s="475" t="str">
        <f t="shared" si="706"/>
        <v/>
      </c>
      <c r="J6452" s="471">
        <f>'Potential Projects'!D6453</f>
        <v>0.15702436062810787</v>
      </c>
      <c r="K6452" s="471">
        <f>'Potential Projects'!E6453</f>
        <v>40.279675123629325</v>
      </c>
      <c r="L6452" s="476">
        <f t="shared" si="707"/>
        <v>959.56330051574253</v>
      </c>
      <c r="M6452" s="471">
        <f t="shared" si="710"/>
        <v>1292.0223607105002</v>
      </c>
      <c r="N6452" s="467">
        <f t="shared" si="708"/>
        <v>0</v>
      </c>
      <c r="O6452" s="475" t="str">
        <f t="shared" si="709"/>
        <v/>
      </c>
    </row>
    <row r="6453" spans="1:15" hidden="1">
      <c r="A6453" s="475">
        <f t="shared" si="704"/>
        <v>43709</v>
      </c>
      <c r="B6453" s="475">
        <v>43734</v>
      </c>
      <c r="C6453" s="467">
        <v>20</v>
      </c>
      <c r="D6453" s="467">
        <v>1091</v>
      </c>
      <c r="E6453" s="467">
        <v>14</v>
      </c>
      <c r="F6453" s="467">
        <v>0</v>
      </c>
      <c r="G6453" s="467">
        <f t="array" ref="G6453">MAX(IF($A$2:$A$8761=A6453,$D$2:$D$8761))</f>
        <v>1385</v>
      </c>
      <c r="H6453" s="467">
        <f t="shared" si="705"/>
        <v>0</v>
      </c>
      <c r="I6453" s="475" t="str">
        <f t="shared" si="706"/>
        <v/>
      </c>
      <c r="J6453" s="471">
        <f>'Potential Projects'!D6454</f>
        <v>0</v>
      </c>
      <c r="K6453" s="471">
        <f>'Potential Projects'!E6454</f>
        <v>90.69497812298431</v>
      </c>
      <c r="L6453" s="476">
        <f t="shared" si="707"/>
        <v>986.30502187701563</v>
      </c>
      <c r="M6453" s="471">
        <f t="shared" si="710"/>
        <v>1292.0223607105002</v>
      </c>
      <c r="N6453" s="467">
        <f t="shared" si="708"/>
        <v>0</v>
      </c>
      <c r="O6453" s="475" t="str">
        <f t="shared" si="709"/>
        <v/>
      </c>
    </row>
    <row r="6454" spans="1:15" hidden="1">
      <c r="A6454" s="475">
        <f t="shared" si="704"/>
        <v>43709</v>
      </c>
      <c r="B6454" s="475">
        <v>43734</v>
      </c>
      <c r="C6454" s="467">
        <v>21</v>
      </c>
      <c r="D6454" s="467">
        <v>1059</v>
      </c>
      <c r="E6454" s="467">
        <v>12</v>
      </c>
      <c r="F6454" s="467">
        <v>0</v>
      </c>
      <c r="G6454" s="467">
        <f t="array" ref="G6454">MAX(IF($A$2:$A$8761=A6454,$D$2:$D$8761))</f>
        <v>1385</v>
      </c>
      <c r="H6454" s="467">
        <f t="shared" si="705"/>
        <v>0</v>
      </c>
      <c r="I6454" s="475" t="str">
        <f t="shared" si="706"/>
        <v/>
      </c>
      <c r="J6454" s="471">
        <f>'Potential Projects'!D6455</f>
        <v>0.11114671424114435</v>
      </c>
      <c r="K6454" s="471">
        <f>'Potential Projects'!E6455</f>
        <v>82.139497527413454</v>
      </c>
      <c r="L6454" s="476">
        <f t="shared" si="707"/>
        <v>964.74935575834536</v>
      </c>
      <c r="M6454" s="471">
        <f t="shared" si="710"/>
        <v>1292.0223607105002</v>
      </c>
      <c r="N6454" s="467">
        <f t="shared" si="708"/>
        <v>0</v>
      </c>
      <c r="O6454" s="475" t="str">
        <f t="shared" si="709"/>
        <v/>
      </c>
    </row>
    <row r="6455" spans="1:15" hidden="1">
      <c r="A6455" s="475">
        <f t="shared" si="704"/>
        <v>43709</v>
      </c>
      <c r="B6455" s="475">
        <v>43734</v>
      </c>
      <c r="C6455" s="467">
        <v>22</v>
      </c>
      <c r="D6455" s="467">
        <v>990</v>
      </c>
      <c r="E6455" s="467">
        <v>40</v>
      </c>
      <c r="F6455" s="467">
        <v>0</v>
      </c>
      <c r="G6455" s="467">
        <f t="array" ref="G6455">MAX(IF($A$2:$A$8761=A6455,$D$2:$D$8761))</f>
        <v>1385</v>
      </c>
      <c r="H6455" s="467">
        <f t="shared" si="705"/>
        <v>0</v>
      </c>
      <c r="I6455" s="475" t="str">
        <f t="shared" si="706"/>
        <v/>
      </c>
      <c r="J6455" s="471">
        <f>'Potential Projects'!D6456</f>
        <v>4.5927772033663228</v>
      </c>
      <c r="K6455" s="471">
        <f>'Potential Projects'!E6456</f>
        <v>97.289355138679852</v>
      </c>
      <c r="L6455" s="476">
        <f t="shared" si="707"/>
        <v>848.11786765795387</v>
      </c>
      <c r="M6455" s="471">
        <f t="shared" si="710"/>
        <v>1292.0223607105002</v>
      </c>
      <c r="N6455" s="467">
        <f t="shared" si="708"/>
        <v>0</v>
      </c>
      <c r="O6455" s="475" t="str">
        <f t="shared" si="709"/>
        <v/>
      </c>
    </row>
    <row r="6456" spans="1:15" hidden="1">
      <c r="A6456" s="475">
        <f t="shared" si="704"/>
        <v>43709</v>
      </c>
      <c r="B6456" s="475">
        <v>43734</v>
      </c>
      <c r="C6456" s="467">
        <v>23</v>
      </c>
      <c r="D6456" s="467">
        <v>889</v>
      </c>
      <c r="E6456" s="467">
        <v>84</v>
      </c>
      <c r="F6456" s="467">
        <v>0</v>
      </c>
      <c r="G6456" s="467">
        <f t="array" ref="G6456">MAX(IF($A$2:$A$8761=A6456,$D$2:$D$8761))</f>
        <v>1385</v>
      </c>
      <c r="H6456" s="467">
        <f t="shared" si="705"/>
        <v>0</v>
      </c>
      <c r="I6456" s="475" t="str">
        <f t="shared" si="706"/>
        <v/>
      </c>
      <c r="J6456" s="471">
        <f>'Potential Projects'!D6457</f>
        <v>6.9378750701417227</v>
      </c>
      <c r="K6456" s="471">
        <f>'Potential Projects'!E6457</f>
        <v>84.878940980434308</v>
      </c>
      <c r="L6456" s="476">
        <f t="shared" si="707"/>
        <v>713.18318394942401</v>
      </c>
      <c r="M6456" s="471">
        <f t="shared" si="710"/>
        <v>1292.0223607105002</v>
      </c>
      <c r="N6456" s="467">
        <f t="shared" si="708"/>
        <v>0</v>
      </c>
      <c r="O6456" s="475" t="str">
        <f t="shared" si="709"/>
        <v/>
      </c>
    </row>
    <row r="6457" spans="1:15" hidden="1">
      <c r="A6457" s="475">
        <f t="shared" si="704"/>
        <v>43709</v>
      </c>
      <c r="B6457" s="475">
        <v>43734</v>
      </c>
      <c r="C6457" s="467">
        <v>24</v>
      </c>
      <c r="D6457" s="467">
        <v>808</v>
      </c>
      <c r="E6457" s="467">
        <v>52</v>
      </c>
      <c r="F6457" s="467">
        <v>0</v>
      </c>
      <c r="G6457" s="467">
        <f t="array" ref="G6457">MAX(IF($A$2:$A$8761=A6457,$D$2:$D$8761))</f>
        <v>1385</v>
      </c>
      <c r="H6457" s="467">
        <f t="shared" si="705"/>
        <v>0</v>
      </c>
      <c r="I6457" s="475" t="str">
        <f t="shared" si="706"/>
        <v/>
      </c>
      <c r="J6457" s="471">
        <f>'Potential Projects'!D6458</f>
        <v>14.754994141209375</v>
      </c>
      <c r="K6457" s="471">
        <f>'Potential Projects'!E6458</f>
        <v>84.014553483121915</v>
      </c>
      <c r="L6457" s="476">
        <f t="shared" si="707"/>
        <v>657.23045237566862</v>
      </c>
      <c r="M6457" s="471">
        <f t="shared" si="710"/>
        <v>1292.0223607105002</v>
      </c>
      <c r="N6457" s="467">
        <f t="shared" si="708"/>
        <v>0</v>
      </c>
      <c r="O6457" s="475" t="str">
        <f t="shared" si="709"/>
        <v/>
      </c>
    </row>
    <row r="6458" spans="1:15" hidden="1">
      <c r="A6458" s="475">
        <f t="shared" si="704"/>
        <v>43709</v>
      </c>
      <c r="B6458" s="475">
        <v>43735</v>
      </c>
      <c r="C6458" s="467">
        <v>1</v>
      </c>
      <c r="D6458" s="467">
        <v>768</v>
      </c>
      <c r="E6458" s="467">
        <v>13</v>
      </c>
      <c r="F6458" s="467">
        <v>0</v>
      </c>
      <c r="G6458" s="467">
        <f t="array" ref="G6458">MAX(IF($A$2:$A$8761=A6458,$D$2:$D$8761))</f>
        <v>1385</v>
      </c>
      <c r="H6458" s="467">
        <f t="shared" si="705"/>
        <v>0</v>
      </c>
      <c r="I6458" s="475" t="str">
        <f t="shared" si="706"/>
        <v/>
      </c>
      <c r="J6458" s="471">
        <f>'Potential Projects'!D6459</f>
        <v>4.6967736889714109</v>
      </c>
      <c r="K6458" s="471">
        <f>'Potential Projects'!E6459</f>
        <v>86.000689099118475</v>
      </c>
      <c r="L6458" s="476">
        <f t="shared" si="707"/>
        <v>664.30253721191002</v>
      </c>
      <c r="M6458" s="471">
        <f t="shared" si="710"/>
        <v>1292.0223607105002</v>
      </c>
      <c r="N6458" s="467">
        <f t="shared" si="708"/>
        <v>0</v>
      </c>
      <c r="O6458" s="475" t="str">
        <f t="shared" si="709"/>
        <v/>
      </c>
    </row>
    <row r="6459" spans="1:15" hidden="1">
      <c r="A6459" s="475">
        <f t="shared" si="704"/>
        <v>43709</v>
      </c>
      <c r="B6459" s="475">
        <v>43735</v>
      </c>
      <c r="C6459" s="467">
        <v>2</v>
      </c>
      <c r="D6459" s="467">
        <v>777</v>
      </c>
      <c r="E6459" s="467">
        <v>6</v>
      </c>
      <c r="F6459" s="467">
        <v>0</v>
      </c>
      <c r="G6459" s="467">
        <f t="array" ref="G6459">MAX(IF($A$2:$A$8761=A6459,$D$2:$D$8761))</f>
        <v>1385</v>
      </c>
      <c r="H6459" s="467">
        <f t="shared" si="705"/>
        <v>0</v>
      </c>
      <c r="I6459" s="475" t="str">
        <f t="shared" si="706"/>
        <v/>
      </c>
      <c r="J6459" s="471">
        <f>'Potential Projects'!D6460</f>
        <v>9.532171277982302</v>
      </c>
      <c r="K6459" s="471">
        <f>'Potential Projects'!E6460</f>
        <v>47.608585949258234</v>
      </c>
      <c r="L6459" s="476">
        <f t="shared" si="707"/>
        <v>713.85924277275944</v>
      </c>
      <c r="M6459" s="471">
        <f t="shared" si="710"/>
        <v>1292.0223607105002</v>
      </c>
      <c r="N6459" s="467">
        <f t="shared" si="708"/>
        <v>0</v>
      </c>
      <c r="O6459" s="475" t="str">
        <f t="shared" si="709"/>
        <v/>
      </c>
    </row>
    <row r="6460" spans="1:15" hidden="1">
      <c r="A6460" s="475">
        <f t="shared" si="704"/>
        <v>43709</v>
      </c>
      <c r="B6460" s="475">
        <v>43735</v>
      </c>
      <c r="C6460" s="467">
        <v>3</v>
      </c>
      <c r="D6460" s="467">
        <v>764</v>
      </c>
      <c r="E6460" s="467">
        <v>0</v>
      </c>
      <c r="F6460" s="467">
        <v>0</v>
      </c>
      <c r="G6460" s="467">
        <f t="array" ref="G6460">MAX(IF($A$2:$A$8761=A6460,$D$2:$D$8761))</f>
        <v>1385</v>
      </c>
      <c r="H6460" s="467">
        <f t="shared" si="705"/>
        <v>0</v>
      </c>
      <c r="I6460" s="475" t="str">
        <f t="shared" si="706"/>
        <v/>
      </c>
      <c r="J6460" s="471">
        <f>'Potential Projects'!D6461</f>
        <v>37.095836319284189</v>
      </c>
      <c r="K6460" s="471">
        <f>'Potential Projects'!E6461</f>
        <v>8.9278321328746504</v>
      </c>
      <c r="L6460" s="476">
        <f t="shared" si="707"/>
        <v>717.97633154784114</v>
      </c>
      <c r="M6460" s="471">
        <f t="shared" si="710"/>
        <v>1292.0223607105002</v>
      </c>
      <c r="N6460" s="467">
        <f t="shared" si="708"/>
        <v>0</v>
      </c>
      <c r="O6460" s="475" t="str">
        <f t="shared" si="709"/>
        <v/>
      </c>
    </row>
    <row r="6461" spans="1:15" hidden="1">
      <c r="A6461" s="475">
        <f t="shared" si="704"/>
        <v>43709</v>
      </c>
      <c r="B6461" s="475">
        <v>43735</v>
      </c>
      <c r="C6461" s="467">
        <v>4</v>
      </c>
      <c r="D6461" s="467">
        <v>777</v>
      </c>
      <c r="E6461" s="467">
        <v>0</v>
      </c>
      <c r="F6461" s="467">
        <v>0</v>
      </c>
      <c r="G6461" s="467">
        <f t="array" ref="G6461">MAX(IF($A$2:$A$8761=A6461,$D$2:$D$8761))</f>
        <v>1385</v>
      </c>
      <c r="H6461" s="467">
        <f t="shared" si="705"/>
        <v>0</v>
      </c>
      <c r="I6461" s="475" t="str">
        <f t="shared" si="706"/>
        <v/>
      </c>
      <c r="J6461" s="471">
        <f>'Potential Projects'!D6462</f>
        <v>85.23562357604591</v>
      </c>
      <c r="K6461" s="471">
        <f>'Potential Projects'!E6462</f>
        <v>16.563385400989034</v>
      </c>
      <c r="L6461" s="476">
        <f t="shared" si="707"/>
        <v>675.20099102296513</v>
      </c>
      <c r="M6461" s="471">
        <f t="shared" si="710"/>
        <v>1292.0223607105002</v>
      </c>
      <c r="N6461" s="467">
        <f t="shared" si="708"/>
        <v>0</v>
      </c>
      <c r="O6461" s="475" t="str">
        <f t="shared" si="709"/>
        <v/>
      </c>
    </row>
    <row r="6462" spans="1:15" hidden="1">
      <c r="A6462" s="475">
        <f t="shared" si="704"/>
        <v>43709</v>
      </c>
      <c r="B6462" s="475">
        <v>43735</v>
      </c>
      <c r="C6462" s="467">
        <v>5</v>
      </c>
      <c r="D6462" s="467">
        <v>830</v>
      </c>
      <c r="E6462" s="467">
        <v>0</v>
      </c>
      <c r="F6462" s="467">
        <v>0</v>
      </c>
      <c r="G6462" s="467">
        <f t="array" ref="G6462">MAX(IF($A$2:$A$8761=A6462,$D$2:$D$8761))</f>
        <v>1385</v>
      </c>
      <c r="H6462" s="467">
        <f t="shared" si="705"/>
        <v>0</v>
      </c>
      <c r="I6462" s="475" t="str">
        <f t="shared" si="706"/>
        <v/>
      </c>
      <c r="J6462" s="471">
        <f>'Potential Projects'!D6463</f>
        <v>106.5317990929713</v>
      </c>
      <c r="K6462" s="471">
        <f>'Potential Projects'!E6463</f>
        <v>10.920225757901527</v>
      </c>
      <c r="L6462" s="476">
        <f t="shared" si="707"/>
        <v>712.54797514912718</v>
      </c>
      <c r="M6462" s="471">
        <f t="shared" si="710"/>
        <v>1292.0223607105002</v>
      </c>
      <c r="N6462" s="467">
        <f t="shared" si="708"/>
        <v>0</v>
      </c>
      <c r="O6462" s="475" t="str">
        <f t="shared" si="709"/>
        <v/>
      </c>
    </row>
    <row r="6463" spans="1:15" hidden="1">
      <c r="A6463" s="475">
        <f t="shared" si="704"/>
        <v>43709</v>
      </c>
      <c r="B6463" s="475">
        <v>43735</v>
      </c>
      <c r="C6463" s="467">
        <v>6</v>
      </c>
      <c r="D6463" s="467">
        <v>879</v>
      </c>
      <c r="E6463" s="467">
        <v>9</v>
      </c>
      <c r="F6463" s="467">
        <v>0</v>
      </c>
      <c r="G6463" s="467">
        <f t="array" ref="G6463">MAX(IF($A$2:$A$8761=A6463,$D$2:$D$8761))</f>
        <v>1385</v>
      </c>
      <c r="H6463" s="467">
        <f t="shared" si="705"/>
        <v>0</v>
      </c>
      <c r="I6463" s="475" t="str">
        <f t="shared" si="706"/>
        <v/>
      </c>
      <c r="J6463" s="471">
        <f>'Potential Projects'!D6464</f>
        <v>107.93731734263632</v>
      </c>
      <c r="K6463" s="471">
        <f>'Potential Projects'!E6464</f>
        <v>2.4719135669748442</v>
      </c>
      <c r="L6463" s="476">
        <f t="shared" si="707"/>
        <v>759.59076909038879</v>
      </c>
      <c r="M6463" s="471">
        <f t="shared" si="710"/>
        <v>1292.0223607105002</v>
      </c>
      <c r="N6463" s="467">
        <f t="shared" si="708"/>
        <v>0</v>
      </c>
      <c r="O6463" s="475" t="str">
        <f t="shared" si="709"/>
        <v/>
      </c>
    </row>
    <row r="6464" spans="1:15" hidden="1">
      <c r="A6464" s="475">
        <f t="shared" si="704"/>
        <v>43709</v>
      </c>
      <c r="B6464" s="475">
        <v>43735</v>
      </c>
      <c r="C6464" s="467">
        <v>7</v>
      </c>
      <c r="D6464" s="467">
        <v>983</v>
      </c>
      <c r="E6464" s="467">
        <v>24</v>
      </c>
      <c r="F6464" s="467">
        <v>0</v>
      </c>
      <c r="G6464" s="467">
        <f t="array" ref="G6464">MAX(IF($A$2:$A$8761=A6464,$D$2:$D$8761))</f>
        <v>1385</v>
      </c>
      <c r="H6464" s="467">
        <f t="shared" si="705"/>
        <v>0</v>
      </c>
      <c r="I6464" s="475" t="str">
        <f t="shared" si="706"/>
        <v/>
      </c>
      <c r="J6464" s="471">
        <f>'Potential Projects'!D6465</f>
        <v>83.46976269723281</v>
      </c>
      <c r="K6464" s="471">
        <f>'Potential Projects'!E6465</f>
        <v>0.57964808643302512</v>
      </c>
      <c r="L6464" s="476">
        <f t="shared" si="707"/>
        <v>874.95058921633415</v>
      </c>
      <c r="M6464" s="471">
        <f t="shared" si="710"/>
        <v>1292.0223607105002</v>
      </c>
      <c r="N6464" s="467">
        <f t="shared" si="708"/>
        <v>0</v>
      </c>
      <c r="O6464" s="475" t="str">
        <f t="shared" si="709"/>
        <v/>
      </c>
    </row>
    <row r="6465" spans="1:15" hidden="1">
      <c r="A6465" s="475">
        <f t="shared" si="704"/>
        <v>43709</v>
      </c>
      <c r="B6465" s="475">
        <v>43735</v>
      </c>
      <c r="C6465" s="467">
        <v>8</v>
      </c>
      <c r="D6465" s="467">
        <v>1062</v>
      </c>
      <c r="E6465" s="467">
        <v>50</v>
      </c>
      <c r="F6465" s="467">
        <v>5</v>
      </c>
      <c r="G6465" s="467">
        <f t="array" ref="G6465">MAX(IF($A$2:$A$8761=A6465,$D$2:$D$8761))</f>
        <v>1385</v>
      </c>
      <c r="H6465" s="467">
        <f t="shared" si="705"/>
        <v>0</v>
      </c>
      <c r="I6465" s="475" t="str">
        <f t="shared" si="706"/>
        <v/>
      </c>
      <c r="J6465" s="471">
        <f>'Potential Projects'!D6466</f>
        <v>28.518825838636264</v>
      </c>
      <c r="K6465" s="471">
        <f>'Potential Projects'!E6466</f>
        <v>0.10247489787142552</v>
      </c>
      <c r="L6465" s="476">
        <f t="shared" si="707"/>
        <v>978.37869926349231</v>
      </c>
      <c r="M6465" s="471">
        <f t="shared" si="710"/>
        <v>1292.0223607105002</v>
      </c>
      <c r="N6465" s="467">
        <f t="shared" si="708"/>
        <v>0</v>
      </c>
      <c r="O6465" s="475" t="str">
        <f t="shared" si="709"/>
        <v/>
      </c>
    </row>
    <row r="6466" spans="1:15" hidden="1">
      <c r="A6466" s="475">
        <f t="shared" ref="A6466:A6529" si="711">DATE(YEAR(B6466),MONTH(B6466),1)</f>
        <v>43709</v>
      </c>
      <c r="B6466" s="475">
        <v>43735</v>
      </c>
      <c r="C6466" s="467">
        <v>9</v>
      </c>
      <c r="D6466" s="467">
        <v>1062</v>
      </c>
      <c r="E6466" s="467">
        <v>43</v>
      </c>
      <c r="F6466" s="467">
        <v>13</v>
      </c>
      <c r="G6466" s="467">
        <f t="array" ref="G6466">MAX(IF($A$2:$A$8761=A6466,$D$2:$D$8761))</f>
        <v>1385</v>
      </c>
      <c r="H6466" s="467">
        <f t="shared" ref="H6466:H6529" si="712">IF(G6466=D6466,1,0)</f>
        <v>0</v>
      </c>
      <c r="I6466" s="475" t="str">
        <f t="shared" ref="I6466:I6529" si="713">IF(D6466=G6466,B6466,"")</f>
        <v/>
      </c>
      <c r="J6466" s="471">
        <f>'Potential Projects'!D6467</f>
        <v>7.0335337439338641</v>
      </c>
      <c r="K6466" s="471">
        <f>'Potential Projects'!E6467</f>
        <v>0.49985847129649541</v>
      </c>
      <c r="L6466" s="476">
        <f t="shared" ref="L6466:L6529" si="714">D6466-E6466-F6466-J6466-K6466</f>
        <v>998.46660778476962</v>
      </c>
      <c r="M6466" s="471">
        <f t="shared" si="710"/>
        <v>1292.0223607105002</v>
      </c>
      <c r="N6466" s="467">
        <f t="shared" ref="N6466:N6529" si="715">IF(M6466=L6466,1,0)</f>
        <v>0</v>
      </c>
      <c r="O6466" s="475" t="str">
        <f t="shared" ref="O6466:O6529" si="716">IF(L6466=M6466,B6466,"")</f>
        <v/>
      </c>
    </row>
    <row r="6467" spans="1:15" hidden="1">
      <c r="A6467" s="475">
        <f t="shared" si="711"/>
        <v>43709</v>
      </c>
      <c r="B6467" s="475">
        <v>43735</v>
      </c>
      <c r="C6467" s="467">
        <v>10</v>
      </c>
      <c r="D6467" s="467">
        <v>1050</v>
      </c>
      <c r="E6467" s="467">
        <v>47</v>
      </c>
      <c r="F6467" s="467">
        <v>13</v>
      </c>
      <c r="G6467" s="467">
        <f t="array" ref="G6467">MAX(IF($A$2:$A$8761=A6467,$D$2:$D$8761))</f>
        <v>1385</v>
      </c>
      <c r="H6467" s="467">
        <f t="shared" si="712"/>
        <v>0</v>
      </c>
      <c r="I6467" s="475" t="str">
        <f t="shared" si="713"/>
        <v/>
      </c>
      <c r="J6467" s="471">
        <f>'Potential Projects'!D6468</f>
        <v>2.7019220366043042</v>
      </c>
      <c r="K6467" s="471">
        <f>'Potential Projects'!E6468</f>
        <v>4.7709496344872075</v>
      </c>
      <c r="L6467" s="476">
        <f t="shared" si="714"/>
        <v>982.52712832890847</v>
      </c>
      <c r="M6467" s="471">
        <f t="shared" si="710"/>
        <v>1292.0223607105002</v>
      </c>
      <c r="N6467" s="467">
        <f t="shared" si="715"/>
        <v>0</v>
      </c>
      <c r="O6467" s="475" t="str">
        <f t="shared" si="716"/>
        <v/>
      </c>
    </row>
    <row r="6468" spans="1:15" hidden="1">
      <c r="A6468" s="475">
        <f t="shared" si="711"/>
        <v>43709</v>
      </c>
      <c r="B6468" s="475">
        <v>43735</v>
      </c>
      <c r="C6468" s="467">
        <v>11</v>
      </c>
      <c r="D6468" s="467">
        <v>1054</v>
      </c>
      <c r="E6468" s="467">
        <v>52</v>
      </c>
      <c r="F6468" s="467">
        <v>16</v>
      </c>
      <c r="G6468" s="467">
        <f t="array" ref="G6468">MAX(IF($A$2:$A$8761=A6468,$D$2:$D$8761))</f>
        <v>1385</v>
      </c>
      <c r="H6468" s="467">
        <f t="shared" si="712"/>
        <v>0</v>
      </c>
      <c r="I6468" s="475" t="str">
        <f t="shared" si="713"/>
        <v/>
      </c>
      <c r="J6468" s="471">
        <f>'Potential Projects'!D6469</f>
        <v>10.715839975740655</v>
      </c>
      <c r="K6468" s="471">
        <f>'Potential Projects'!E6469</f>
        <v>4.1349794667813375</v>
      </c>
      <c r="L6468" s="476">
        <f t="shared" si="714"/>
        <v>971.14918055747796</v>
      </c>
      <c r="M6468" s="471">
        <f t="shared" si="710"/>
        <v>1292.0223607105002</v>
      </c>
      <c r="N6468" s="467">
        <f t="shared" si="715"/>
        <v>0</v>
      </c>
      <c r="O6468" s="475" t="str">
        <f t="shared" si="716"/>
        <v/>
      </c>
    </row>
    <row r="6469" spans="1:15" hidden="1">
      <c r="A6469" s="475">
        <f t="shared" si="711"/>
        <v>43709</v>
      </c>
      <c r="B6469" s="475">
        <v>43735</v>
      </c>
      <c r="C6469" s="467">
        <v>12</v>
      </c>
      <c r="D6469" s="467">
        <v>1050</v>
      </c>
      <c r="E6469" s="467">
        <v>56</v>
      </c>
      <c r="F6469" s="467">
        <v>11</v>
      </c>
      <c r="G6469" s="467">
        <f t="array" ref="G6469">MAX(IF($A$2:$A$8761=A6469,$D$2:$D$8761))</f>
        <v>1385</v>
      </c>
      <c r="H6469" s="467">
        <f t="shared" si="712"/>
        <v>0</v>
      </c>
      <c r="I6469" s="475" t="str">
        <f t="shared" si="713"/>
        <v/>
      </c>
      <c r="J6469" s="471">
        <f>'Potential Projects'!D6470</f>
        <v>12.65681850726733</v>
      </c>
      <c r="K6469" s="471">
        <f>'Potential Projects'!E6470</f>
        <v>3.0586019135669749</v>
      </c>
      <c r="L6469" s="476">
        <f t="shared" si="714"/>
        <v>967.28457957916567</v>
      </c>
      <c r="M6469" s="471">
        <f t="shared" si="710"/>
        <v>1292.0223607105002</v>
      </c>
      <c r="N6469" s="467">
        <f t="shared" si="715"/>
        <v>0</v>
      </c>
      <c r="O6469" s="475" t="str">
        <f t="shared" si="716"/>
        <v/>
      </c>
    </row>
    <row r="6470" spans="1:15" hidden="1">
      <c r="A6470" s="475">
        <f t="shared" si="711"/>
        <v>43709</v>
      </c>
      <c r="B6470" s="475">
        <v>43735</v>
      </c>
      <c r="C6470" s="467">
        <v>13</v>
      </c>
      <c r="D6470" s="467">
        <v>1068</v>
      </c>
      <c r="E6470" s="467">
        <v>57</v>
      </c>
      <c r="F6470" s="467">
        <v>12</v>
      </c>
      <c r="G6470" s="467">
        <f t="array" ref="G6470">MAX(IF($A$2:$A$8761=A6470,$D$2:$D$8761))</f>
        <v>1385</v>
      </c>
      <c r="H6470" s="467">
        <f t="shared" si="712"/>
        <v>0</v>
      </c>
      <c r="I6470" s="475" t="str">
        <f t="shared" si="713"/>
        <v/>
      </c>
      <c r="J6470" s="471">
        <f>'Potential Projects'!D6471</f>
        <v>15.100829197348375</v>
      </c>
      <c r="K6470" s="471">
        <f>'Potential Projects'!E6471</f>
        <v>1.7279927434960223</v>
      </c>
      <c r="L6470" s="476">
        <f t="shared" si="714"/>
        <v>982.17117805915564</v>
      </c>
      <c r="M6470" s="471">
        <f t="shared" si="710"/>
        <v>1292.0223607105002</v>
      </c>
      <c r="N6470" s="467">
        <f t="shared" si="715"/>
        <v>0</v>
      </c>
      <c r="O6470" s="475" t="str">
        <f t="shared" si="716"/>
        <v/>
      </c>
    </row>
    <row r="6471" spans="1:15" hidden="1">
      <c r="A6471" s="475">
        <f t="shared" si="711"/>
        <v>43709</v>
      </c>
      <c r="B6471" s="475">
        <v>43735</v>
      </c>
      <c r="C6471" s="467">
        <v>14</v>
      </c>
      <c r="D6471" s="467">
        <v>1037</v>
      </c>
      <c r="E6471" s="467">
        <v>71</v>
      </c>
      <c r="F6471" s="467">
        <v>12</v>
      </c>
      <c r="G6471" s="467">
        <f t="array" ref="G6471">MAX(IF($A$2:$A$8761=A6471,$D$2:$D$8761))</f>
        <v>1385</v>
      </c>
      <c r="H6471" s="467">
        <f t="shared" si="712"/>
        <v>0</v>
      </c>
      <c r="I6471" s="475" t="str">
        <f t="shared" si="713"/>
        <v/>
      </c>
      <c r="J6471" s="471">
        <f>'Potential Projects'!D6472</f>
        <v>13.28739831801389</v>
      </c>
      <c r="K6471" s="471">
        <f>'Potential Projects'!E6472</f>
        <v>10.637050849279724</v>
      </c>
      <c r="L6471" s="476">
        <f t="shared" si="714"/>
        <v>930.07555083270643</v>
      </c>
      <c r="M6471" s="471">
        <f t="shared" si="710"/>
        <v>1292.0223607105002</v>
      </c>
      <c r="N6471" s="467">
        <f t="shared" si="715"/>
        <v>0</v>
      </c>
      <c r="O6471" s="475" t="str">
        <f t="shared" si="716"/>
        <v/>
      </c>
    </row>
    <row r="6472" spans="1:15" hidden="1">
      <c r="A6472" s="475">
        <f t="shared" si="711"/>
        <v>43709</v>
      </c>
      <c r="B6472" s="475">
        <v>43735</v>
      </c>
      <c r="C6472" s="467">
        <v>15</v>
      </c>
      <c r="D6472" s="467">
        <v>1027</v>
      </c>
      <c r="E6472" s="467">
        <v>91</v>
      </c>
      <c r="F6472" s="467">
        <v>14</v>
      </c>
      <c r="G6472" s="467">
        <f t="array" ref="G6472">MAX(IF($A$2:$A$8761=A6472,$D$2:$D$8761))</f>
        <v>1385</v>
      </c>
      <c r="H6472" s="467">
        <f t="shared" si="712"/>
        <v>0</v>
      </c>
      <c r="I6472" s="475" t="str">
        <f t="shared" si="713"/>
        <v/>
      </c>
      <c r="J6472" s="471">
        <f>'Potential Projects'!D6473</f>
        <v>11.405659871534144</v>
      </c>
      <c r="K6472" s="471">
        <f>'Potential Projects'!E6473</f>
        <v>4.5644353364867767</v>
      </c>
      <c r="L6472" s="476">
        <f t="shared" si="714"/>
        <v>906.02990479197911</v>
      </c>
      <c r="M6472" s="471">
        <f t="shared" si="710"/>
        <v>1292.0223607105002</v>
      </c>
      <c r="N6472" s="467">
        <f t="shared" si="715"/>
        <v>0</v>
      </c>
      <c r="O6472" s="475" t="str">
        <f t="shared" si="716"/>
        <v/>
      </c>
    </row>
    <row r="6473" spans="1:15" hidden="1">
      <c r="A6473" s="475">
        <f t="shared" si="711"/>
        <v>43709</v>
      </c>
      <c r="B6473" s="475">
        <v>43735</v>
      </c>
      <c r="C6473" s="467">
        <v>16</v>
      </c>
      <c r="D6473" s="467">
        <v>1012</v>
      </c>
      <c r="E6473" s="467">
        <v>98</v>
      </c>
      <c r="F6473" s="467">
        <v>18</v>
      </c>
      <c r="G6473" s="467">
        <f t="array" ref="G6473">MAX(IF($A$2:$A$8761=A6473,$D$2:$D$8761))</f>
        <v>1385</v>
      </c>
      <c r="H6473" s="467">
        <f t="shared" si="712"/>
        <v>0</v>
      </c>
      <c r="I6473" s="475" t="str">
        <f t="shared" si="713"/>
        <v/>
      </c>
      <c r="J6473" s="471">
        <f>'Potential Projects'!D6474</f>
        <v>7.5821086720921524</v>
      </c>
      <c r="K6473" s="471">
        <f>'Potential Projects'!E6474</f>
        <v>15.006705654697914</v>
      </c>
      <c r="L6473" s="476">
        <f t="shared" si="714"/>
        <v>873.41118567320984</v>
      </c>
      <c r="M6473" s="471">
        <f t="shared" si="710"/>
        <v>1292.0223607105002</v>
      </c>
      <c r="N6473" s="467">
        <f t="shared" si="715"/>
        <v>0</v>
      </c>
      <c r="O6473" s="475" t="str">
        <f t="shared" si="716"/>
        <v/>
      </c>
    </row>
    <row r="6474" spans="1:15" hidden="1">
      <c r="A6474" s="475">
        <f t="shared" si="711"/>
        <v>43709</v>
      </c>
      <c r="B6474" s="475">
        <v>43735</v>
      </c>
      <c r="C6474" s="467">
        <v>17</v>
      </c>
      <c r="D6474" s="467">
        <v>1041</v>
      </c>
      <c r="E6474" s="467">
        <v>101</v>
      </c>
      <c r="F6474" s="467">
        <v>18</v>
      </c>
      <c r="G6474" s="467">
        <f t="array" ref="G6474">MAX(IF($A$2:$A$8761=A6474,$D$2:$D$8761))</f>
        <v>1385</v>
      </c>
      <c r="H6474" s="467">
        <f t="shared" si="712"/>
        <v>0</v>
      </c>
      <c r="I6474" s="475" t="str">
        <f t="shared" si="713"/>
        <v/>
      </c>
      <c r="J6474" s="471">
        <f>'Potential Projects'!D6475</f>
        <v>3.7836151905361413</v>
      </c>
      <c r="K6474" s="471">
        <f>'Potential Projects'!E6475</f>
        <v>54.699692431735109</v>
      </c>
      <c r="L6474" s="476">
        <f t="shared" si="714"/>
        <v>863.51669237772876</v>
      </c>
      <c r="M6474" s="471">
        <f t="shared" ref="M6474:M6537" si="717">MAX($L$5834:$L$6553)</f>
        <v>1292.0223607105002</v>
      </c>
      <c r="N6474" s="467">
        <f t="shared" si="715"/>
        <v>0</v>
      </c>
      <c r="O6474" s="475" t="str">
        <f t="shared" si="716"/>
        <v/>
      </c>
    </row>
    <row r="6475" spans="1:15" hidden="1">
      <c r="A6475" s="475">
        <f t="shared" si="711"/>
        <v>43709</v>
      </c>
      <c r="B6475" s="475">
        <v>43735</v>
      </c>
      <c r="C6475" s="467">
        <v>18</v>
      </c>
      <c r="D6475" s="467">
        <v>1032</v>
      </c>
      <c r="E6475" s="467">
        <v>92</v>
      </c>
      <c r="F6475" s="467">
        <v>6</v>
      </c>
      <c r="G6475" s="467">
        <f t="array" ref="G6475">MAX(IF($A$2:$A$8761=A6475,$D$2:$D$8761))</f>
        <v>1385</v>
      </c>
      <c r="H6475" s="467">
        <f t="shared" si="712"/>
        <v>0</v>
      </c>
      <c r="I6475" s="475" t="str">
        <f t="shared" si="713"/>
        <v/>
      </c>
      <c r="J6475" s="471">
        <f>'Potential Projects'!D6476</f>
        <v>9.5497381646098773</v>
      </c>
      <c r="K6475" s="471">
        <f>'Potential Projects'!E6476</f>
        <v>75.434040851429799</v>
      </c>
      <c r="L6475" s="476">
        <f t="shared" si="714"/>
        <v>849.01622098396035</v>
      </c>
      <c r="M6475" s="471">
        <f t="shared" si="717"/>
        <v>1292.0223607105002</v>
      </c>
      <c r="N6475" s="467">
        <f t="shared" si="715"/>
        <v>0</v>
      </c>
      <c r="O6475" s="475" t="str">
        <f t="shared" si="716"/>
        <v/>
      </c>
    </row>
    <row r="6476" spans="1:15" hidden="1">
      <c r="A6476" s="475">
        <f t="shared" si="711"/>
        <v>43709</v>
      </c>
      <c r="B6476" s="475">
        <v>43735</v>
      </c>
      <c r="C6476" s="467">
        <v>19</v>
      </c>
      <c r="D6476" s="467">
        <v>1042</v>
      </c>
      <c r="E6476" s="467">
        <v>65</v>
      </c>
      <c r="F6476" s="467">
        <v>1</v>
      </c>
      <c r="G6476" s="467">
        <f t="array" ref="G6476">MAX(IF($A$2:$A$8761=A6476,$D$2:$D$8761))</f>
        <v>1385</v>
      </c>
      <c r="H6476" s="467">
        <f t="shared" si="712"/>
        <v>0</v>
      </c>
      <c r="I6476" s="475" t="str">
        <f t="shared" si="713"/>
        <v/>
      </c>
      <c r="J6476" s="471">
        <f>'Potential Projects'!D6477</f>
        <v>7.4604378009359502</v>
      </c>
      <c r="K6476" s="471">
        <f>'Potential Projects'!E6477</f>
        <v>93.400784777467209</v>
      </c>
      <c r="L6476" s="476">
        <f t="shared" si="714"/>
        <v>875.13877742159684</v>
      </c>
      <c r="M6476" s="471">
        <f t="shared" si="717"/>
        <v>1292.0223607105002</v>
      </c>
      <c r="N6476" s="467">
        <f t="shared" si="715"/>
        <v>0</v>
      </c>
      <c r="O6476" s="475" t="str">
        <f t="shared" si="716"/>
        <v/>
      </c>
    </row>
    <row r="6477" spans="1:15" hidden="1">
      <c r="A6477" s="475">
        <f t="shared" si="711"/>
        <v>43709</v>
      </c>
      <c r="B6477" s="475">
        <v>43735</v>
      </c>
      <c r="C6477" s="467">
        <v>20</v>
      </c>
      <c r="D6477" s="467">
        <v>1032</v>
      </c>
      <c r="E6477" s="467">
        <v>12</v>
      </c>
      <c r="F6477" s="467">
        <v>0</v>
      </c>
      <c r="G6477" s="467">
        <f t="array" ref="G6477">MAX(IF($A$2:$A$8761=A6477,$D$2:$D$8761))</f>
        <v>1385</v>
      </c>
      <c r="H6477" s="467">
        <f t="shared" si="712"/>
        <v>0</v>
      </c>
      <c r="I6477" s="475" t="str">
        <f t="shared" si="713"/>
        <v/>
      </c>
      <c r="J6477" s="471">
        <f>'Potential Projects'!D6478</f>
        <v>2.6899711473658177</v>
      </c>
      <c r="K6477" s="471">
        <f>'Potential Projects'!E6478</f>
        <v>89.099185820253709</v>
      </c>
      <c r="L6477" s="476">
        <f t="shared" si="714"/>
        <v>928.21084303238047</v>
      </c>
      <c r="M6477" s="471">
        <f t="shared" si="717"/>
        <v>1292.0223607105002</v>
      </c>
      <c r="N6477" s="467">
        <f t="shared" si="715"/>
        <v>0</v>
      </c>
      <c r="O6477" s="475" t="str">
        <f t="shared" si="716"/>
        <v/>
      </c>
    </row>
    <row r="6478" spans="1:15" hidden="1">
      <c r="A6478" s="475">
        <f t="shared" si="711"/>
        <v>43709</v>
      </c>
      <c r="B6478" s="475">
        <v>43735</v>
      </c>
      <c r="C6478" s="467">
        <v>21</v>
      </c>
      <c r="D6478" s="467">
        <v>999</v>
      </c>
      <c r="E6478" s="467">
        <v>12</v>
      </c>
      <c r="F6478" s="467">
        <v>0</v>
      </c>
      <c r="G6478" s="467">
        <f t="array" ref="G6478">MAX(IF($A$2:$A$8761=A6478,$D$2:$D$8761))</f>
        <v>1385</v>
      </c>
      <c r="H6478" s="467">
        <f t="shared" si="712"/>
        <v>0</v>
      </c>
      <c r="I6478" s="475" t="str">
        <f t="shared" si="713"/>
        <v/>
      </c>
      <c r="J6478" s="471">
        <f>'Potential Projects'!D6479</f>
        <v>18.073304248244309</v>
      </c>
      <c r="K6478" s="471">
        <f>'Potential Projects'!E6479</f>
        <v>93.771571812513443</v>
      </c>
      <c r="L6478" s="476">
        <f t="shared" si="714"/>
        <v>875.15512393924223</v>
      </c>
      <c r="M6478" s="471">
        <f t="shared" si="717"/>
        <v>1292.0223607105002</v>
      </c>
      <c r="N6478" s="467">
        <f t="shared" si="715"/>
        <v>0</v>
      </c>
      <c r="O6478" s="475" t="str">
        <f t="shared" si="716"/>
        <v/>
      </c>
    </row>
    <row r="6479" spans="1:15" hidden="1">
      <c r="A6479" s="475">
        <f t="shared" si="711"/>
        <v>43709</v>
      </c>
      <c r="B6479" s="475">
        <v>43735</v>
      </c>
      <c r="C6479" s="467">
        <v>22</v>
      </c>
      <c r="D6479" s="467">
        <v>962</v>
      </c>
      <c r="E6479" s="467">
        <v>9</v>
      </c>
      <c r="F6479" s="467">
        <v>0</v>
      </c>
      <c r="G6479" s="467">
        <f t="array" ref="G6479">MAX(IF($A$2:$A$8761=A6479,$D$2:$D$8761))</f>
        <v>1385</v>
      </c>
      <c r="H6479" s="467">
        <f t="shared" si="712"/>
        <v>0</v>
      </c>
      <c r="I6479" s="475" t="str">
        <f t="shared" si="713"/>
        <v/>
      </c>
      <c r="J6479" s="471">
        <f>'Potential Projects'!D6480</f>
        <v>54.31011981398192</v>
      </c>
      <c r="K6479" s="471">
        <f>'Potential Projects'!E6480</f>
        <v>90.699671629757049</v>
      </c>
      <c r="L6479" s="476">
        <f t="shared" si="714"/>
        <v>807.990208556261</v>
      </c>
      <c r="M6479" s="471">
        <f t="shared" si="717"/>
        <v>1292.0223607105002</v>
      </c>
      <c r="N6479" s="467">
        <f t="shared" si="715"/>
        <v>0</v>
      </c>
      <c r="O6479" s="475" t="str">
        <f t="shared" si="716"/>
        <v/>
      </c>
    </row>
    <row r="6480" spans="1:15" hidden="1">
      <c r="A6480" s="475">
        <f t="shared" si="711"/>
        <v>43709</v>
      </c>
      <c r="B6480" s="475">
        <v>43735</v>
      </c>
      <c r="C6480" s="467">
        <v>23</v>
      </c>
      <c r="D6480" s="467">
        <v>890</v>
      </c>
      <c r="E6480" s="467">
        <v>8</v>
      </c>
      <c r="F6480" s="467">
        <v>0</v>
      </c>
      <c r="G6480" s="467">
        <f t="array" ref="G6480">MAX(IF($A$2:$A$8761=A6480,$D$2:$D$8761))</f>
        <v>1385</v>
      </c>
      <c r="H6480" s="467">
        <f t="shared" si="712"/>
        <v>0</v>
      </c>
      <c r="I6480" s="475" t="str">
        <f t="shared" si="713"/>
        <v/>
      </c>
      <c r="J6480" s="471">
        <f>'Potential Projects'!D6481</f>
        <v>61.78959449264471</v>
      </c>
      <c r="K6480" s="471">
        <f>'Potential Projects'!E6481</f>
        <v>73.506574070092455</v>
      </c>
      <c r="L6480" s="476">
        <f t="shared" si="714"/>
        <v>746.70383143726281</v>
      </c>
      <c r="M6480" s="471">
        <f t="shared" si="717"/>
        <v>1292.0223607105002</v>
      </c>
      <c r="N6480" s="467">
        <f t="shared" si="715"/>
        <v>0</v>
      </c>
      <c r="O6480" s="475" t="str">
        <f t="shared" si="716"/>
        <v/>
      </c>
    </row>
    <row r="6481" spans="1:15" hidden="1">
      <c r="A6481" s="475">
        <f t="shared" si="711"/>
        <v>43709</v>
      </c>
      <c r="B6481" s="475">
        <v>43735</v>
      </c>
      <c r="C6481" s="467">
        <v>24</v>
      </c>
      <c r="D6481" s="467">
        <v>842</v>
      </c>
      <c r="E6481" s="467">
        <v>22</v>
      </c>
      <c r="F6481" s="467">
        <v>0</v>
      </c>
      <c r="G6481" s="467">
        <f t="array" ref="G6481">MAX(IF($A$2:$A$8761=A6481,$D$2:$D$8761))</f>
        <v>1385</v>
      </c>
      <c r="H6481" s="467">
        <f t="shared" si="712"/>
        <v>0</v>
      </c>
      <c r="I6481" s="475" t="str">
        <f t="shared" si="713"/>
        <v/>
      </c>
      <c r="J6481" s="471">
        <f>'Potential Projects'!D6482</f>
        <v>93.280690451337989</v>
      </c>
      <c r="K6481" s="471">
        <f>'Potential Projects'!E6482</f>
        <v>41.665824123844338</v>
      </c>
      <c r="L6481" s="476">
        <f t="shared" si="714"/>
        <v>685.05348542481772</v>
      </c>
      <c r="M6481" s="471">
        <f t="shared" si="717"/>
        <v>1292.0223607105002</v>
      </c>
      <c r="N6481" s="467">
        <f t="shared" si="715"/>
        <v>0</v>
      </c>
      <c r="O6481" s="475" t="str">
        <f t="shared" si="716"/>
        <v/>
      </c>
    </row>
    <row r="6482" spans="1:15" hidden="1">
      <c r="A6482" s="475">
        <f t="shared" si="711"/>
        <v>43709</v>
      </c>
      <c r="B6482" s="475">
        <v>43736</v>
      </c>
      <c r="C6482" s="467">
        <v>1</v>
      </c>
      <c r="D6482" s="467">
        <v>817</v>
      </c>
      <c r="E6482" s="467">
        <v>9</v>
      </c>
      <c r="F6482" s="467">
        <v>0</v>
      </c>
      <c r="G6482" s="467">
        <f t="array" ref="G6482">MAX(IF($A$2:$A$8761=A6482,$D$2:$D$8761))</f>
        <v>1385</v>
      </c>
      <c r="H6482" s="467">
        <f t="shared" si="712"/>
        <v>0</v>
      </c>
      <c r="I6482" s="475" t="str">
        <f t="shared" si="713"/>
        <v/>
      </c>
      <c r="J6482" s="471">
        <f>'Potential Projects'!D6483</f>
        <v>99.348270526929156</v>
      </c>
      <c r="K6482" s="471">
        <f>'Potential Projects'!E6483</f>
        <v>56.61464319501183</v>
      </c>
      <c r="L6482" s="476">
        <f t="shared" si="714"/>
        <v>652.03708627805906</v>
      </c>
      <c r="M6482" s="471">
        <f t="shared" si="717"/>
        <v>1292.0223607105002</v>
      </c>
      <c r="N6482" s="467">
        <f t="shared" si="715"/>
        <v>0</v>
      </c>
      <c r="O6482" s="475" t="str">
        <f t="shared" si="716"/>
        <v/>
      </c>
    </row>
    <row r="6483" spans="1:15" hidden="1">
      <c r="A6483" s="475">
        <f t="shared" si="711"/>
        <v>43709</v>
      </c>
      <c r="B6483" s="475">
        <v>43736</v>
      </c>
      <c r="C6483" s="467">
        <v>2</v>
      </c>
      <c r="D6483" s="467">
        <v>786</v>
      </c>
      <c r="E6483" s="467">
        <v>0</v>
      </c>
      <c r="F6483" s="467">
        <v>0</v>
      </c>
      <c r="G6483" s="467">
        <f t="array" ref="G6483">MAX(IF($A$2:$A$8761=A6483,$D$2:$D$8761))</f>
        <v>1385</v>
      </c>
      <c r="H6483" s="467">
        <f t="shared" si="712"/>
        <v>0</v>
      </c>
      <c r="I6483" s="475" t="str">
        <f t="shared" si="713"/>
        <v/>
      </c>
      <c r="J6483" s="471">
        <f>'Potential Projects'!D6484</f>
        <v>97.472717845059762</v>
      </c>
      <c r="K6483" s="471">
        <f>'Potential Projects'!E6484</f>
        <v>57.069131100838533</v>
      </c>
      <c r="L6483" s="476">
        <f t="shared" si="714"/>
        <v>631.45815105410179</v>
      </c>
      <c r="M6483" s="471">
        <f t="shared" si="717"/>
        <v>1292.0223607105002</v>
      </c>
      <c r="N6483" s="467">
        <f t="shared" si="715"/>
        <v>0</v>
      </c>
      <c r="O6483" s="475" t="str">
        <f t="shared" si="716"/>
        <v/>
      </c>
    </row>
    <row r="6484" spans="1:15" hidden="1">
      <c r="A6484" s="475">
        <f t="shared" si="711"/>
        <v>43709</v>
      </c>
      <c r="B6484" s="475">
        <v>43736</v>
      </c>
      <c r="C6484" s="467">
        <v>3</v>
      </c>
      <c r="D6484" s="467">
        <v>782</v>
      </c>
      <c r="E6484" s="467">
        <v>1</v>
      </c>
      <c r="F6484" s="467">
        <v>0</v>
      </c>
      <c r="G6484" s="467">
        <f t="array" ref="G6484">MAX(IF($A$2:$A$8761=A6484,$D$2:$D$8761))</f>
        <v>1385</v>
      </c>
      <c r="H6484" s="467">
        <f t="shared" si="712"/>
        <v>0</v>
      </c>
      <c r="I6484" s="475" t="str">
        <f t="shared" si="713"/>
        <v/>
      </c>
      <c r="J6484" s="471">
        <f>'Potential Projects'!D6485</f>
        <v>104.82986395645266</v>
      </c>
      <c r="K6484" s="471">
        <f>'Potential Projects'!E6485</f>
        <v>41.072095517093096</v>
      </c>
      <c r="L6484" s="476">
        <f t="shared" si="714"/>
        <v>635.09804052645427</v>
      </c>
      <c r="M6484" s="471">
        <f t="shared" si="717"/>
        <v>1292.0223607105002</v>
      </c>
      <c r="N6484" s="467">
        <f t="shared" si="715"/>
        <v>0</v>
      </c>
      <c r="O6484" s="475" t="str">
        <f t="shared" si="716"/>
        <v/>
      </c>
    </row>
    <row r="6485" spans="1:15" hidden="1">
      <c r="A6485" s="475">
        <f t="shared" si="711"/>
        <v>43709</v>
      </c>
      <c r="B6485" s="475">
        <v>43736</v>
      </c>
      <c r="C6485" s="467">
        <v>4</v>
      </c>
      <c r="D6485" s="467">
        <v>786</v>
      </c>
      <c r="E6485" s="467">
        <v>8</v>
      </c>
      <c r="F6485" s="467">
        <v>0</v>
      </c>
      <c r="G6485" s="467">
        <f t="array" ref="G6485">MAX(IF($A$2:$A$8761=A6485,$D$2:$D$8761))</f>
        <v>1385</v>
      </c>
      <c r="H6485" s="467">
        <f t="shared" si="712"/>
        <v>0</v>
      </c>
      <c r="I6485" s="475" t="str">
        <f t="shared" si="713"/>
        <v/>
      </c>
      <c r="J6485" s="471">
        <f>'Potential Projects'!D6486</f>
        <v>107.01600842318994</v>
      </c>
      <c r="K6485" s="471">
        <f>'Potential Projects'!E6486</f>
        <v>45.25244554934423</v>
      </c>
      <c r="L6485" s="476">
        <f t="shared" si="714"/>
        <v>625.73154602746581</v>
      </c>
      <c r="M6485" s="471">
        <f t="shared" si="717"/>
        <v>1292.0223607105002</v>
      </c>
      <c r="N6485" s="467">
        <f t="shared" si="715"/>
        <v>0</v>
      </c>
      <c r="O6485" s="475" t="str">
        <f t="shared" si="716"/>
        <v/>
      </c>
    </row>
    <row r="6486" spans="1:15" hidden="1">
      <c r="A6486" s="475">
        <f t="shared" si="711"/>
        <v>43709</v>
      </c>
      <c r="B6486" s="475">
        <v>43736</v>
      </c>
      <c r="C6486" s="467">
        <v>5</v>
      </c>
      <c r="D6486" s="467">
        <v>802</v>
      </c>
      <c r="E6486" s="467">
        <v>1</v>
      </c>
      <c r="F6486" s="467">
        <v>0</v>
      </c>
      <c r="G6486" s="467">
        <f t="array" ref="G6486">MAX(IF($A$2:$A$8761=A6486,$D$2:$D$8761))</f>
        <v>1385</v>
      </c>
      <c r="H6486" s="467">
        <f t="shared" si="712"/>
        <v>0</v>
      </c>
      <c r="I6486" s="475" t="str">
        <f t="shared" si="713"/>
        <v/>
      </c>
      <c r="J6486" s="471">
        <f>'Potential Projects'!D6487</f>
        <v>102.54499788387925</v>
      </c>
      <c r="K6486" s="471">
        <f>'Potential Projects'!E6487</f>
        <v>76.997760857880024</v>
      </c>
      <c r="L6486" s="476">
        <f t="shared" si="714"/>
        <v>621.45724125824074</v>
      </c>
      <c r="M6486" s="471">
        <f t="shared" si="717"/>
        <v>1292.0223607105002</v>
      </c>
      <c r="N6486" s="467">
        <f t="shared" si="715"/>
        <v>0</v>
      </c>
      <c r="O6486" s="475" t="str">
        <f t="shared" si="716"/>
        <v/>
      </c>
    </row>
    <row r="6487" spans="1:15" hidden="1">
      <c r="A6487" s="475">
        <f t="shared" si="711"/>
        <v>43709</v>
      </c>
      <c r="B6487" s="475">
        <v>43736</v>
      </c>
      <c r="C6487" s="467">
        <v>6</v>
      </c>
      <c r="D6487" s="467">
        <v>835</v>
      </c>
      <c r="E6487" s="467">
        <v>0</v>
      </c>
      <c r="F6487" s="467">
        <v>0</v>
      </c>
      <c r="G6487" s="467">
        <f t="array" ref="G6487">MAX(IF($A$2:$A$8761=A6487,$D$2:$D$8761))</f>
        <v>1385</v>
      </c>
      <c r="H6487" s="467">
        <f t="shared" si="712"/>
        <v>0</v>
      </c>
      <c r="I6487" s="475" t="str">
        <f t="shared" si="713"/>
        <v/>
      </c>
      <c r="J6487" s="471">
        <f>'Potential Projects'!D6488</f>
        <v>77.123945787709204</v>
      </c>
      <c r="K6487" s="471">
        <f>'Potential Projects'!E6488</f>
        <v>86.44500774027091</v>
      </c>
      <c r="L6487" s="476">
        <f t="shared" si="714"/>
        <v>671.43104647201994</v>
      </c>
      <c r="M6487" s="471">
        <f t="shared" si="717"/>
        <v>1292.0223607105002</v>
      </c>
      <c r="N6487" s="467">
        <f t="shared" si="715"/>
        <v>0</v>
      </c>
      <c r="O6487" s="475" t="str">
        <f t="shared" si="716"/>
        <v/>
      </c>
    </row>
    <row r="6488" spans="1:15" hidden="1">
      <c r="A6488" s="475">
        <f t="shared" si="711"/>
        <v>43709</v>
      </c>
      <c r="B6488" s="475">
        <v>43736</v>
      </c>
      <c r="C6488" s="467">
        <v>7</v>
      </c>
      <c r="D6488" s="467">
        <v>874</v>
      </c>
      <c r="E6488" s="467">
        <v>2</v>
      </c>
      <c r="F6488" s="467">
        <v>0</v>
      </c>
      <c r="G6488" s="467">
        <f t="array" ref="G6488">MAX(IF($A$2:$A$8761=A6488,$D$2:$D$8761))</f>
        <v>1385</v>
      </c>
      <c r="H6488" s="467">
        <f t="shared" si="712"/>
        <v>0</v>
      </c>
      <c r="I6488" s="475" t="str">
        <f t="shared" si="713"/>
        <v/>
      </c>
      <c r="J6488" s="471">
        <f>'Potential Projects'!D6489</f>
        <v>75.956407234997016</v>
      </c>
      <c r="K6488" s="471">
        <f>'Potential Projects'!E6489</f>
        <v>47.632835734250691</v>
      </c>
      <c r="L6488" s="476">
        <f t="shared" si="714"/>
        <v>748.41075703075239</v>
      </c>
      <c r="M6488" s="471">
        <f t="shared" si="717"/>
        <v>1292.0223607105002</v>
      </c>
      <c r="N6488" s="467">
        <f t="shared" si="715"/>
        <v>0</v>
      </c>
      <c r="O6488" s="475" t="str">
        <f t="shared" si="716"/>
        <v/>
      </c>
    </row>
    <row r="6489" spans="1:15" hidden="1">
      <c r="A6489" s="475">
        <f t="shared" si="711"/>
        <v>43709</v>
      </c>
      <c r="B6489" s="475">
        <v>43736</v>
      </c>
      <c r="C6489" s="467">
        <v>8</v>
      </c>
      <c r="D6489" s="467">
        <v>954</v>
      </c>
      <c r="E6489" s="467">
        <v>13</v>
      </c>
      <c r="F6489" s="467">
        <v>0</v>
      </c>
      <c r="G6489" s="467">
        <f t="array" ref="G6489">MAX(IF($A$2:$A$8761=A6489,$D$2:$D$8761))</f>
        <v>1385</v>
      </c>
      <c r="H6489" s="467">
        <f t="shared" si="712"/>
        <v>0</v>
      </c>
      <c r="I6489" s="475" t="str">
        <f t="shared" si="713"/>
        <v/>
      </c>
      <c r="J6489" s="471">
        <f>'Potential Projects'!D6490</f>
        <v>28.185437194542267</v>
      </c>
      <c r="K6489" s="471">
        <f>'Potential Projects'!E6490</f>
        <v>39.430932648892714</v>
      </c>
      <c r="L6489" s="476">
        <f t="shared" si="714"/>
        <v>873.383630156565</v>
      </c>
      <c r="M6489" s="471">
        <f t="shared" si="717"/>
        <v>1292.0223607105002</v>
      </c>
      <c r="N6489" s="467">
        <f t="shared" si="715"/>
        <v>0</v>
      </c>
      <c r="O6489" s="475" t="str">
        <f t="shared" si="716"/>
        <v/>
      </c>
    </row>
    <row r="6490" spans="1:15" hidden="1">
      <c r="A6490" s="475">
        <f t="shared" si="711"/>
        <v>43709</v>
      </c>
      <c r="B6490" s="475">
        <v>43736</v>
      </c>
      <c r="C6490" s="467">
        <v>9</v>
      </c>
      <c r="D6490" s="467">
        <v>1032</v>
      </c>
      <c r="E6490" s="467">
        <v>75</v>
      </c>
      <c r="F6490" s="467">
        <v>0</v>
      </c>
      <c r="G6490" s="467">
        <f t="array" ref="G6490">MAX(IF($A$2:$A$8761=A6490,$D$2:$D$8761))</f>
        <v>1385</v>
      </c>
      <c r="H6490" s="467">
        <f t="shared" si="712"/>
        <v>0</v>
      </c>
      <c r="I6490" s="475" t="str">
        <f t="shared" si="713"/>
        <v/>
      </c>
      <c r="J6490" s="471">
        <f>'Potential Projects'!D6491</f>
        <v>9.3534584710337558</v>
      </c>
      <c r="K6490" s="471">
        <f>'Potential Projects'!E6491</f>
        <v>30.493713502472588</v>
      </c>
      <c r="L6490" s="476">
        <f t="shared" si="714"/>
        <v>917.15282802649369</v>
      </c>
      <c r="M6490" s="471">
        <f t="shared" si="717"/>
        <v>1292.0223607105002</v>
      </c>
      <c r="N6490" s="467">
        <f t="shared" si="715"/>
        <v>0</v>
      </c>
      <c r="O6490" s="475" t="str">
        <f t="shared" si="716"/>
        <v/>
      </c>
    </row>
    <row r="6491" spans="1:15" hidden="1">
      <c r="A6491" s="475">
        <f t="shared" si="711"/>
        <v>43709</v>
      </c>
      <c r="B6491" s="475">
        <v>43736</v>
      </c>
      <c r="C6491" s="467">
        <v>10</v>
      </c>
      <c r="D6491" s="467">
        <v>1064</v>
      </c>
      <c r="E6491" s="467">
        <v>90</v>
      </c>
      <c r="F6491" s="467">
        <v>1</v>
      </c>
      <c r="G6491" s="467">
        <f t="array" ref="G6491">MAX(IF($A$2:$A$8761=A6491,$D$2:$D$8761))</f>
        <v>1385</v>
      </c>
      <c r="H6491" s="467">
        <f t="shared" si="712"/>
        <v>0</v>
      </c>
      <c r="I6491" s="475" t="str">
        <f t="shared" si="713"/>
        <v/>
      </c>
      <c r="J6491" s="471">
        <f>'Potential Projects'!D6492</f>
        <v>2.502918294196764</v>
      </c>
      <c r="K6491" s="471">
        <f>'Potential Projects'!E6492</f>
        <v>26.517531014835516</v>
      </c>
      <c r="L6491" s="476">
        <f t="shared" si="714"/>
        <v>943.9795506909677</v>
      </c>
      <c r="M6491" s="471">
        <f t="shared" si="717"/>
        <v>1292.0223607105002</v>
      </c>
      <c r="N6491" s="467">
        <f t="shared" si="715"/>
        <v>0</v>
      </c>
      <c r="O6491" s="475" t="str">
        <f t="shared" si="716"/>
        <v/>
      </c>
    </row>
    <row r="6492" spans="1:15" hidden="1">
      <c r="A6492" s="475">
        <f t="shared" si="711"/>
        <v>43709</v>
      </c>
      <c r="B6492" s="475">
        <v>43736</v>
      </c>
      <c r="C6492" s="467">
        <v>11</v>
      </c>
      <c r="D6492" s="467">
        <v>1107</v>
      </c>
      <c r="E6492" s="467">
        <v>100</v>
      </c>
      <c r="F6492" s="467">
        <v>2</v>
      </c>
      <c r="G6492" s="467">
        <f t="array" ref="G6492">MAX(IF($A$2:$A$8761=A6492,$D$2:$D$8761))</f>
        <v>1385</v>
      </c>
      <c r="H6492" s="467">
        <f t="shared" si="712"/>
        <v>0</v>
      </c>
      <c r="I6492" s="475" t="str">
        <f t="shared" si="713"/>
        <v/>
      </c>
      <c r="J6492" s="471">
        <f>'Potential Projects'!D6493</f>
        <v>0</v>
      </c>
      <c r="K6492" s="471">
        <f>'Potential Projects'!E6493</f>
        <v>16.827786282519888</v>
      </c>
      <c r="L6492" s="476">
        <f t="shared" si="714"/>
        <v>988.17221371748008</v>
      </c>
      <c r="M6492" s="471">
        <f t="shared" si="717"/>
        <v>1292.0223607105002</v>
      </c>
      <c r="N6492" s="467">
        <f t="shared" si="715"/>
        <v>0</v>
      </c>
      <c r="O6492" s="475" t="str">
        <f t="shared" si="716"/>
        <v/>
      </c>
    </row>
    <row r="6493" spans="1:15" hidden="1">
      <c r="A6493" s="475">
        <f t="shared" si="711"/>
        <v>43709</v>
      </c>
      <c r="B6493" s="475">
        <v>43736</v>
      </c>
      <c r="C6493" s="467">
        <v>12</v>
      </c>
      <c r="D6493" s="467">
        <v>1121</v>
      </c>
      <c r="E6493" s="467">
        <v>101</v>
      </c>
      <c r="F6493" s="467">
        <v>5</v>
      </c>
      <c r="G6493" s="467">
        <f t="array" ref="G6493">MAX(IF($A$2:$A$8761=A6493,$D$2:$D$8761))</f>
        <v>1385</v>
      </c>
      <c r="H6493" s="467">
        <f t="shared" si="712"/>
        <v>0</v>
      </c>
      <c r="I6493" s="475" t="str">
        <f t="shared" si="713"/>
        <v/>
      </c>
      <c r="J6493" s="471">
        <f>'Potential Projects'!D6494</f>
        <v>0</v>
      </c>
      <c r="K6493" s="471">
        <f>'Potential Projects'!E6494</f>
        <v>7.039477907976778</v>
      </c>
      <c r="L6493" s="476">
        <f t="shared" si="714"/>
        <v>1007.9605220920232</v>
      </c>
      <c r="M6493" s="471">
        <f t="shared" si="717"/>
        <v>1292.0223607105002</v>
      </c>
      <c r="N6493" s="467">
        <f t="shared" si="715"/>
        <v>0</v>
      </c>
      <c r="O6493" s="475" t="str">
        <f t="shared" si="716"/>
        <v/>
      </c>
    </row>
    <row r="6494" spans="1:15" hidden="1">
      <c r="A6494" s="475">
        <f t="shared" si="711"/>
        <v>43709</v>
      </c>
      <c r="B6494" s="475">
        <v>43736</v>
      </c>
      <c r="C6494" s="467">
        <v>13</v>
      </c>
      <c r="D6494" s="467">
        <v>1110</v>
      </c>
      <c r="E6494" s="467">
        <v>99</v>
      </c>
      <c r="F6494" s="467">
        <v>5</v>
      </c>
      <c r="G6494" s="467">
        <f t="array" ref="G6494">MAX(IF($A$2:$A$8761=A6494,$D$2:$D$8761))</f>
        <v>1385</v>
      </c>
      <c r="H6494" s="467">
        <f t="shared" si="712"/>
        <v>0</v>
      </c>
      <c r="I6494" s="475" t="str">
        <f t="shared" si="713"/>
        <v/>
      </c>
      <c r="J6494" s="471">
        <f>'Potential Projects'!D6495</f>
        <v>0</v>
      </c>
      <c r="K6494" s="471">
        <f>'Potential Projects'!E6495</f>
        <v>6.081220275209632</v>
      </c>
      <c r="L6494" s="476">
        <f t="shared" si="714"/>
        <v>999.9187797247904</v>
      </c>
      <c r="M6494" s="471">
        <f t="shared" si="717"/>
        <v>1292.0223607105002</v>
      </c>
      <c r="N6494" s="467">
        <f t="shared" si="715"/>
        <v>0</v>
      </c>
      <c r="O6494" s="475" t="str">
        <f t="shared" si="716"/>
        <v/>
      </c>
    </row>
    <row r="6495" spans="1:15" hidden="1">
      <c r="A6495" s="475">
        <f t="shared" si="711"/>
        <v>43709</v>
      </c>
      <c r="B6495" s="475">
        <v>43736</v>
      </c>
      <c r="C6495" s="467">
        <v>14</v>
      </c>
      <c r="D6495" s="467">
        <v>1076</v>
      </c>
      <c r="E6495" s="467">
        <v>94</v>
      </c>
      <c r="F6495" s="467">
        <v>4</v>
      </c>
      <c r="G6495" s="467">
        <f t="array" ref="G6495">MAX(IF($A$2:$A$8761=A6495,$D$2:$D$8761))</f>
        <v>1385</v>
      </c>
      <c r="H6495" s="467">
        <f t="shared" si="712"/>
        <v>0</v>
      </c>
      <c r="I6495" s="475" t="str">
        <f t="shared" si="713"/>
        <v/>
      </c>
      <c r="J6495" s="471">
        <f>'Potential Projects'!D6496</f>
        <v>0</v>
      </c>
      <c r="K6495" s="471">
        <f>'Potential Projects'!E6496</f>
        <v>6.8791164265749307</v>
      </c>
      <c r="L6495" s="476">
        <f t="shared" si="714"/>
        <v>971.12088357342509</v>
      </c>
      <c r="M6495" s="471">
        <f t="shared" si="717"/>
        <v>1292.0223607105002</v>
      </c>
      <c r="N6495" s="467">
        <f t="shared" si="715"/>
        <v>0</v>
      </c>
      <c r="O6495" s="475" t="str">
        <f t="shared" si="716"/>
        <v/>
      </c>
    </row>
    <row r="6496" spans="1:15" hidden="1">
      <c r="A6496" s="475">
        <f t="shared" si="711"/>
        <v>43709</v>
      </c>
      <c r="B6496" s="475">
        <v>43736</v>
      </c>
      <c r="C6496" s="467">
        <v>15</v>
      </c>
      <c r="D6496" s="467">
        <v>1094</v>
      </c>
      <c r="E6496" s="467">
        <v>96</v>
      </c>
      <c r="F6496" s="467">
        <v>3</v>
      </c>
      <c r="G6496" s="467">
        <f t="array" ref="G6496">MAX(IF($A$2:$A$8761=A6496,$D$2:$D$8761))</f>
        <v>1385</v>
      </c>
      <c r="H6496" s="467">
        <f t="shared" si="712"/>
        <v>0</v>
      </c>
      <c r="I6496" s="475" t="str">
        <f t="shared" si="713"/>
        <v/>
      </c>
      <c r="J6496" s="471">
        <f>'Potential Projects'!D6497</f>
        <v>0</v>
      </c>
      <c r="K6496" s="471">
        <f>'Potential Projects'!E6497</f>
        <v>2.3170278434745213</v>
      </c>
      <c r="L6496" s="476">
        <f t="shared" si="714"/>
        <v>992.68297215652547</v>
      </c>
      <c r="M6496" s="471">
        <f t="shared" si="717"/>
        <v>1292.0223607105002</v>
      </c>
      <c r="N6496" s="467">
        <f t="shared" si="715"/>
        <v>0</v>
      </c>
      <c r="O6496" s="475" t="str">
        <f t="shared" si="716"/>
        <v/>
      </c>
    </row>
    <row r="6497" spans="1:15" hidden="1">
      <c r="A6497" s="475">
        <f t="shared" si="711"/>
        <v>43709</v>
      </c>
      <c r="B6497" s="475">
        <v>43736</v>
      </c>
      <c r="C6497" s="467">
        <v>16</v>
      </c>
      <c r="D6497" s="467">
        <v>1134</v>
      </c>
      <c r="E6497" s="467">
        <v>95</v>
      </c>
      <c r="F6497" s="467">
        <v>3</v>
      </c>
      <c r="G6497" s="467">
        <f t="array" ref="G6497">MAX(IF($A$2:$A$8761=A6497,$D$2:$D$8761))</f>
        <v>1385</v>
      </c>
      <c r="H6497" s="467">
        <f t="shared" si="712"/>
        <v>0</v>
      </c>
      <c r="I6497" s="475" t="str">
        <f t="shared" si="713"/>
        <v/>
      </c>
      <c r="J6497" s="471">
        <f>'Potential Projects'!D6498</f>
        <v>0</v>
      </c>
      <c r="K6497" s="471">
        <f>'Potential Projects'!E6498</f>
        <v>1.9775308535798752</v>
      </c>
      <c r="L6497" s="476">
        <f t="shared" si="714"/>
        <v>1034.0224691464202</v>
      </c>
      <c r="M6497" s="471">
        <f t="shared" si="717"/>
        <v>1292.0223607105002</v>
      </c>
      <c r="N6497" s="467">
        <f t="shared" si="715"/>
        <v>0</v>
      </c>
      <c r="O6497" s="475" t="str">
        <f t="shared" si="716"/>
        <v/>
      </c>
    </row>
    <row r="6498" spans="1:15" hidden="1">
      <c r="A6498" s="475">
        <f t="shared" si="711"/>
        <v>43709</v>
      </c>
      <c r="B6498" s="475">
        <v>43736</v>
      </c>
      <c r="C6498" s="467">
        <v>17</v>
      </c>
      <c r="D6498" s="467">
        <v>1138</v>
      </c>
      <c r="E6498" s="467">
        <v>98</v>
      </c>
      <c r="F6498" s="467">
        <v>1</v>
      </c>
      <c r="G6498" s="467">
        <f t="array" ref="G6498">MAX(IF($A$2:$A$8761=A6498,$D$2:$D$8761))</f>
        <v>1385</v>
      </c>
      <c r="H6498" s="467">
        <f t="shared" si="712"/>
        <v>0</v>
      </c>
      <c r="I6498" s="475" t="str">
        <f t="shared" si="713"/>
        <v/>
      </c>
      <c r="J6498" s="471">
        <f>'Potential Projects'!D6499</f>
        <v>1.9230536720663358</v>
      </c>
      <c r="K6498" s="471">
        <f>'Potential Projects'!E6499</f>
        <v>10.12154735540744</v>
      </c>
      <c r="L6498" s="476">
        <f t="shared" si="714"/>
        <v>1026.9553989725262</v>
      </c>
      <c r="M6498" s="471">
        <f t="shared" si="717"/>
        <v>1292.0223607105002</v>
      </c>
      <c r="N6498" s="467">
        <f t="shared" si="715"/>
        <v>0</v>
      </c>
      <c r="O6498" s="475" t="str">
        <f t="shared" si="716"/>
        <v/>
      </c>
    </row>
    <row r="6499" spans="1:15" hidden="1">
      <c r="A6499" s="475">
        <f t="shared" si="711"/>
        <v>43709</v>
      </c>
      <c r="B6499" s="475">
        <v>43736</v>
      </c>
      <c r="C6499" s="467">
        <v>18</v>
      </c>
      <c r="D6499" s="467">
        <v>1148</v>
      </c>
      <c r="E6499" s="467">
        <v>99</v>
      </c>
      <c r="F6499" s="467">
        <v>0</v>
      </c>
      <c r="G6499" s="467">
        <f t="array" ref="G6499">MAX(IF($A$2:$A$8761=A6499,$D$2:$D$8761))</f>
        <v>1385</v>
      </c>
      <c r="H6499" s="467">
        <f t="shared" si="712"/>
        <v>0</v>
      </c>
      <c r="I6499" s="475" t="str">
        <f t="shared" si="713"/>
        <v/>
      </c>
      <c r="J6499" s="471">
        <f>'Potential Projects'!D6500</f>
        <v>22.45242151536462</v>
      </c>
      <c r="K6499" s="471">
        <f>'Potential Projects'!E6500</f>
        <v>28.029622446785638</v>
      </c>
      <c r="L6499" s="476">
        <f t="shared" si="714"/>
        <v>998.51795603784967</v>
      </c>
      <c r="M6499" s="471">
        <f t="shared" si="717"/>
        <v>1292.0223607105002</v>
      </c>
      <c r="N6499" s="467">
        <f t="shared" si="715"/>
        <v>0</v>
      </c>
      <c r="O6499" s="475" t="str">
        <f t="shared" si="716"/>
        <v/>
      </c>
    </row>
    <row r="6500" spans="1:15" hidden="1">
      <c r="A6500" s="475">
        <f t="shared" si="711"/>
        <v>43709</v>
      </c>
      <c r="B6500" s="475">
        <v>43736</v>
      </c>
      <c r="C6500" s="467">
        <v>19</v>
      </c>
      <c r="D6500" s="467">
        <v>1171</v>
      </c>
      <c r="E6500" s="467">
        <v>101</v>
      </c>
      <c r="F6500" s="467">
        <v>0</v>
      </c>
      <c r="G6500" s="467">
        <f t="array" ref="G6500">MAX(IF($A$2:$A$8761=A6500,$D$2:$D$8761))</f>
        <v>1385</v>
      </c>
      <c r="H6500" s="467">
        <f t="shared" si="712"/>
        <v>0</v>
      </c>
      <c r="I6500" s="475" t="str">
        <f t="shared" si="713"/>
        <v/>
      </c>
      <c r="J6500" s="471">
        <f>'Potential Projects'!D6501</f>
        <v>31.195890722788125</v>
      </c>
      <c r="K6500" s="471">
        <f>'Potential Projects'!E6501</f>
        <v>48.932154859170069</v>
      </c>
      <c r="L6500" s="476">
        <f t="shared" si="714"/>
        <v>989.87195441804181</v>
      </c>
      <c r="M6500" s="471">
        <f t="shared" si="717"/>
        <v>1292.0223607105002</v>
      </c>
      <c r="N6500" s="467">
        <f t="shared" si="715"/>
        <v>0</v>
      </c>
      <c r="O6500" s="475" t="str">
        <f t="shared" si="716"/>
        <v/>
      </c>
    </row>
    <row r="6501" spans="1:15" hidden="1">
      <c r="A6501" s="475">
        <f t="shared" si="711"/>
        <v>43709</v>
      </c>
      <c r="B6501" s="475">
        <v>43736</v>
      </c>
      <c r="C6501" s="467">
        <v>20</v>
      </c>
      <c r="D6501" s="467">
        <v>1146</v>
      </c>
      <c r="E6501" s="467">
        <v>101</v>
      </c>
      <c r="F6501" s="467">
        <v>0</v>
      </c>
      <c r="G6501" s="467">
        <f t="array" ref="G6501">MAX(IF($A$2:$A$8761=A6501,$D$2:$D$8761))</f>
        <v>1385</v>
      </c>
      <c r="H6501" s="467">
        <f t="shared" si="712"/>
        <v>0</v>
      </c>
      <c r="I6501" s="475" t="str">
        <f t="shared" si="713"/>
        <v/>
      </c>
      <c r="J6501" s="471">
        <f>'Potential Projects'!D6502</f>
        <v>30.961832522261698</v>
      </c>
      <c r="K6501" s="471">
        <f>'Potential Projects'!E6502</f>
        <v>61.2463521285745</v>
      </c>
      <c r="L6501" s="476">
        <f t="shared" si="714"/>
        <v>952.79181534916381</v>
      </c>
      <c r="M6501" s="471">
        <f t="shared" si="717"/>
        <v>1292.0223607105002</v>
      </c>
      <c r="N6501" s="467">
        <f t="shared" si="715"/>
        <v>0</v>
      </c>
      <c r="O6501" s="475" t="str">
        <f t="shared" si="716"/>
        <v/>
      </c>
    </row>
    <row r="6502" spans="1:15" hidden="1">
      <c r="A6502" s="475">
        <f t="shared" si="711"/>
        <v>43709</v>
      </c>
      <c r="B6502" s="475">
        <v>43736</v>
      </c>
      <c r="C6502" s="467">
        <v>21</v>
      </c>
      <c r="D6502" s="467">
        <v>1099</v>
      </c>
      <c r="E6502" s="467">
        <v>101</v>
      </c>
      <c r="F6502" s="467">
        <v>0</v>
      </c>
      <c r="G6502" s="467">
        <f t="array" ref="G6502">MAX(IF($A$2:$A$8761=A6502,$D$2:$D$8761))</f>
        <v>1385</v>
      </c>
      <c r="H6502" s="467">
        <f t="shared" si="712"/>
        <v>0</v>
      </c>
      <c r="I6502" s="475" t="str">
        <f t="shared" si="713"/>
        <v/>
      </c>
      <c r="J6502" s="471">
        <f>'Potential Projects'!D6503</f>
        <v>37.149272654432849</v>
      </c>
      <c r="K6502" s="471">
        <f>'Potential Projects'!E6503</f>
        <v>58.113436357772528</v>
      </c>
      <c r="L6502" s="476">
        <f t="shared" si="714"/>
        <v>902.73729098779461</v>
      </c>
      <c r="M6502" s="471">
        <f t="shared" si="717"/>
        <v>1292.0223607105002</v>
      </c>
      <c r="N6502" s="467">
        <f t="shared" si="715"/>
        <v>0</v>
      </c>
      <c r="O6502" s="475" t="str">
        <f t="shared" si="716"/>
        <v/>
      </c>
    </row>
    <row r="6503" spans="1:15" hidden="1">
      <c r="A6503" s="475">
        <f t="shared" si="711"/>
        <v>43709</v>
      </c>
      <c r="B6503" s="475">
        <v>43736</v>
      </c>
      <c r="C6503" s="467">
        <v>22</v>
      </c>
      <c r="D6503" s="467">
        <v>1061</v>
      </c>
      <c r="E6503" s="467">
        <v>98</v>
      </c>
      <c r="F6503" s="467">
        <v>0</v>
      </c>
      <c r="G6503" s="467">
        <f t="array" ref="G6503">MAX(IF($A$2:$A$8761=A6503,$D$2:$D$8761))</f>
        <v>1385</v>
      </c>
      <c r="H6503" s="467">
        <f t="shared" si="712"/>
        <v>0</v>
      </c>
      <c r="I6503" s="475" t="str">
        <f t="shared" si="713"/>
        <v/>
      </c>
      <c r="J6503" s="471">
        <f>'Potential Projects'!D6504</f>
        <v>46.799413821912303</v>
      </c>
      <c r="K6503" s="471">
        <f>'Potential Projects'!E6504</f>
        <v>68.975775532143629</v>
      </c>
      <c r="L6503" s="476">
        <f t="shared" si="714"/>
        <v>847.2248106459441</v>
      </c>
      <c r="M6503" s="471">
        <f t="shared" si="717"/>
        <v>1292.0223607105002</v>
      </c>
      <c r="N6503" s="467">
        <f t="shared" si="715"/>
        <v>0</v>
      </c>
      <c r="O6503" s="475" t="str">
        <f t="shared" si="716"/>
        <v/>
      </c>
    </row>
    <row r="6504" spans="1:15" hidden="1">
      <c r="A6504" s="475">
        <f t="shared" si="711"/>
        <v>43709</v>
      </c>
      <c r="B6504" s="475">
        <v>43736</v>
      </c>
      <c r="C6504" s="467">
        <v>23</v>
      </c>
      <c r="D6504" s="467">
        <v>981</v>
      </c>
      <c r="E6504" s="467">
        <v>96</v>
      </c>
      <c r="F6504" s="467">
        <v>0</v>
      </c>
      <c r="G6504" s="467">
        <f t="array" ref="G6504">MAX(IF($A$2:$A$8761=A6504,$D$2:$D$8761))</f>
        <v>1385</v>
      </c>
      <c r="H6504" s="467">
        <f t="shared" si="712"/>
        <v>0</v>
      </c>
      <c r="I6504" s="475" t="str">
        <f t="shared" si="713"/>
        <v/>
      </c>
      <c r="J6504" s="471">
        <f>'Potential Projects'!D6505</f>
        <v>28.265098377557702</v>
      </c>
      <c r="K6504" s="471">
        <f>'Potential Projects'!E6505</f>
        <v>88.302854171145995</v>
      </c>
      <c r="L6504" s="476">
        <f t="shared" si="714"/>
        <v>768.43204745129628</v>
      </c>
      <c r="M6504" s="471">
        <f t="shared" si="717"/>
        <v>1292.0223607105002</v>
      </c>
      <c r="N6504" s="467">
        <f t="shared" si="715"/>
        <v>0</v>
      </c>
      <c r="O6504" s="475" t="str">
        <f t="shared" si="716"/>
        <v/>
      </c>
    </row>
    <row r="6505" spans="1:15" hidden="1">
      <c r="A6505" s="475">
        <f t="shared" si="711"/>
        <v>43709</v>
      </c>
      <c r="B6505" s="475">
        <v>43736</v>
      </c>
      <c r="C6505" s="467">
        <v>24</v>
      </c>
      <c r="D6505" s="467">
        <v>936</v>
      </c>
      <c r="E6505" s="467">
        <v>98</v>
      </c>
      <c r="F6505" s="467">
        <v>0</v>
      </c>
      <c r="G6505" s="467">
        <f t="array" ref="G6505">MAX(IF($A$2:$A$8761=A6505,$D$2:$D$8761))</f>
        <v>1385</v>
      </c>
      <c r="H6505" s="467">
        <f t="shared" si="712"/>
        <v>0</v>
      </c>
      <c r="I6505" s="475" t="str">
        <f t="shared" si="713"/>
        <v/>
      </c>
      <c r="J6505" s="471">
        <f>'Potential Projects'!D6506</f>
        <v>21.445010484653899</v>
      </c>
      <c r="K6505" s="471">
        <f>'Potential Projects'!E6506</f>
        <v>97.179839980649319</v>
      </c>
      <c r="L6505" s="476">
        <f t="shared" si="714"/>
        <v>719.37514953469667</v>
      </c>
      <c r="M6505" s="471">
        <f t="shared" si="717"/>
        <v>1292.0223607105002</v>
      </c>
      <c r="N6505" s="467">
        <f t="shared" si="715"/>
        <v>0</v>
      </c>
      <c r="O6505" s="475" t="str">
        <f t="shared" si="716"/>
        <v/>
      </c>
    </row>
    <row r="6506" spans="1:15" hidden="1">
      <c r="A6506" s="475">
        <f t="shared" si="711"/>
        <v>43709</v>
      </c>
      <c r="B6506" s="475">
        <v>43737</v>
      </c>
      <c r="C6506" s="467">
        <v>1</v>
      </c>
      <c r="D6506" s="467">
        <v>913</v>
      </c>
      <c r="E6506" s="467">
        <v>94</v>
      </c>
      <c r="F6506" s="467">
        <v>0</v>
      </c>
      <c r="G6506" s="467">
        <f t="array" ref="G6506">MAX(IF($A$2:$A$8761=A6506,$D$2:$D$8761))</f>
        <v>1385</v>
      </c>
      <c r="H6506" s="467">
        <f t="shared" si="712"/>
        <v>0</v>
      </c>
      <c r="I6506" s="475" t="str">
        <f t="shared" si="713"/>
        <v/>
      </c>
      <c r="J6506" s="471">
        <f>'Potential Projects'!D6507</f>
        <v>9.4001367596960037</v>
      </c>
      <c r="K6506" s="471">
        <f>'Potential Projects'!E6507</f>
        <v>92.718661793162767</v>
      </c>
      <c r="L6506" s="476">
        <f t="shared" si="714"/>
        <v>716.88120144714117</v>
      </c>
      <c r="M6506" s="471">
        <f t="shared" si="717"/>
        <v>1292.0223607105002</v>
      </c>
      <c r="N6506" s="467">
        <f t="shared" si="715"/>
        <v>0</v>
      </c>
      <c r="O6506" s="475" t="str">
        <f t="shared" si="716"/>
        <v/>
      </c>
    </row>
    <row r="6507" spans="1:15" hidden="1">
      <c r="A6507" s="475">
        <f t="shared" si="711"/>
        <v>43709</v>
      </c>
      <c r="B6507" s="475">
        <v>43737</v>
      </c>
      <c r="C6507" s="467">
        <v>2</v>
      </c>
      <c r="D6507" s="467">
        <v>880</v>
      </c>
      <c r="E6507" s="467">
        <v>92</v>
      </c>
      <c r="F6507" s="467">
        <v>0</v>
      </c>
      <c r="G6507" s="467">
        <f t="array" ref="G6507">MAX(IF($A$2:$A$8761=A6507,$D$2:$D$8761))</f>
        <v>1385</v>
      </c>
      <c r="H6507" s="467">
        <f t="shared" si="712"/>
        <v>0</v>
      </c>
      <c r="I6507" s="475" t="str">
        <f t="shared" si="713"/>
        <v/>
      </c>
      <c r="J6507" s="471">
        <f>'Potential Projects'!D6508</f>
        <v>7.1172618847907847</v>
      </c>
      <c r="K6507" s="471">
        <f>'Potential Projects'!E6508</f>
        <v>96.830173726080417</v>
      </c>
      <c r="L6507" s="476">
        <f t="shared" si="714"/>
        <v>684.05256438912886</v>
      </c>
      <c r="M6507" s="471">
        <f t="shared" si="717"/>
        <v>1292.0223607105002</v>
      </c>
      <c r="N6507" s="467">
        <f t="shared" si="715"/>
        <v>0</v>
      </c>
      <c r="O6507" s="475" t="str">
        <f t="shared" si="716"/>
        <v/>
      </c>
    </row>
    <row r="6508" spans="1:15" hidden="1">
      <c r="A6508" s="475">
        <f t="shared" si="711"/>
        <v>43709</v>
      </c>
      <c r="B6508" s="475">
        <v>43737</v>
      </c>
      <c r="C6508" s="467">
        <v>3</v>
      </c>
      <c r="D6508" s="467">
        <v>852</v>
      </c>
      <c r="E6508" s="467">
        <v>91</v>
      </c>
      <c r="F6508" s="467">
        <v>0</v>
      </c>
      <c r="G6508" s="467">
        <f t="array" ref="G6508">MAX(IF($A$2:$A$8761=A6508,$D$2:$D$8761))</f>
        <v>1385</v>
      </c>
      <c r="H6508" s="467">
        <f t="shared" si="712"/>
        <v>0</v>
      </c>
      <c r="I6508" s="475" t="str">
        <f t="shared" si="713"/>
        <v/>
      </c>
      <c r="J6508" s="471">
        <f>'Potential Projects'!D6509</f>
        <v>21.265451753325706</v>
      </c>
      <c r="K6508" s="471">
        <f>'Potential Projects'!E6509</f>
        <v>83.959795904106656</v>
      </c>
      <c r="L6508" s="476">
        <f t="shared" si="714"/>
        <v>655.77475234256769</v>
      </c>
      <c r="M6508" s="471">
        <f t="shared" si="717"/>
        <v>1292.0223607105002</v>
      </c>
      <c r="N6508" s="467">
        <f t="shared" si="715"/>
        <v>0</v>
      </c>
      <c r="O6508" s="475" t="str">
        <f t="shared" si="716"/>
        <v/>
      </c>
    </row>
    <row r="6509" spans="1:15" hidden="1">
      <c r="A6509" s="475">
        <f t="shared" si="711"/>
        <v>43709</v>
      </c>
      <c r="B6509" s="475">
        <v>43737</v>
      </c>
      <c r="C6509" s="467">
        <v>4</v>
      </c>
      <c r="D6509" s="467">
        <v>852</v>
      </c>
      <c r="E6509" s="467">
        <v>80</v>
      </c>
      <c r="F6509" s="467">
        <v>0</v>
      </c>
      <c r="G6509" s="467">
        <f t="array" ref="G6509">MAX(IF($A$2:$A$8761=A6509,$D$2:$D$8761))</f>
        <v>1385</v>
      </c>
      <c r="H6509" s="467">
        <f t="shared" si="712"/>
        <v>0</v>
      </c>
      <c r="I6509" s="475" t="str">
        <f t="shared" si="713"/>
        <v/>
      </c>
      <c r="J6509" s="471">
        <f>'Potential Projects'!D6510</f>
        <v>24.387975213578134</v>
      </c>
      <c r="K6509" s="471">
        <f>'Potential Projects'!E6510</f>
        <v>71.199715491292196</v>
      </c>
      <c r="L6509" s="476">
        <f t="shared" si="714"/>
        <v>676.41230929512972</v>
      </c>
      <c r="M6509" s="471">
        <f t="shared" si="717"/>
        <v>1292.0223607105002</v>
      </c>
      <c r="N6509" s="467">
        <f t="shared" si="715"/>
        <v>0</v>
      </c>
      <c r="O6509" s="475" t="str">
        <f t="shared" si="716"/>
        <v/>
      </c>
    </row>
    <row r="6510" spans="1:15" hidden="1">
      <c r="A6510" s="475">
        <f t="shared" si="711"/>
        <v>43709</v>
      </c>
      <c r="B6510" s="475">
        <v>43737</v>
      </c>
      <c r="C6510" s="467">
        <v>5</v>
      </c>
      <c r="D6510" s="467">
        <v>868</v>
      </c>
      <c r="E6510" s="467">
        <v>63</v>
      </c>
      <c r="F6510" s="467">
        <v>0</v>
      </c>
      <c r="G6510" s="467">
        <f t="array" ref="G6510">MAX(IF($A$2:$A$8761=A6510,$D$2:$D$8761))</f>
        <v>1385</v>
      </c>
      <c r="H6510" s="467">
        <f t="shared" si="712"/>
        <v>0</v>
      </c>
      <c r="I6510" s="475" t="str">
        <f t="shared" si="713"/>
        <v/>
      </c>
      <c r="J6510" s="471">
        <f>'Potential Projects'!D6511</f>
        <v>12.949116345329378</v>
      </c>
      <c r="K6510" s="471">
        <f>'Potential Projects'!E6511</f>
        <v>72.972296549129226</v>
      </c>
      <c r="L6510" s="476">
        <f t="shared" si="714"/>
        <v>719.07858710554137</v>
      </c>
      <c r="M6510" s="471">
        <f t="shared" si="717"/>
        <v>1292.0223607105002</v>
      </c>
      <c r="N6510" s="467">
        <f t="shared" si="715"/>
        <v>0</v>
      </c>
      <c r="O6510" s="475" t="str">
        <f t="shared" si="716"/>
        <v/>
      </c>
    </row>
    <row r="6511" spans="1:15" hidden="1">
      <c r="A6511" s="475">
        <f t="shared" si="711"/>
        <v>43709</v>
      </c>
      <c r="B6511" s="475">
        <v>43737</v>
      </c>
      <c r="C6511" s="467">
        <v>6</v>
      </c>
      <c r="D6511" s="467">
        <v>912</v>
      </c>
      <c r="E6511" s="467">
        <v>45</v>
      </c>
      <c r="F6511" s="467">
        <v>0</v>
      </c>
      <c r="G6511" s="467">
        <f t="array" ref="G6511">MAX(IF($A$2:$A$8761=A6511,$D$2:$D$8761))</f>
        <v>1385</v>
      </c>
      <c r="H6511" s="467">
        <f t="shared" si="712"/>
        <v>0</v>
      </c>
      <c r="I6511" s="475" t="str">
        <f t="shared" si="713"/>
        <v/>
      </c>
      <c r="J6511" s="471">
        <f>'Potential Projects'!D6512</f>
        <v>6.3583998605225487</v>
      </c>
      <c r="K6511" s="471">
        <f>'Potential Projects'!E6512</f>
        <v>72.020296925392387</v>
      </c>
      <c r="L6511" s="476">
        <f t="shared" si="714"/>
        <v>788.62130321408506</v>
      </c>
      <c r="M6511" s="471">
        <f t="shared" si="717"/>
        <v>1292.0223607105002</v>
      </c>
      <c r="N6511" s="467">
        <f t="shared" si="715"/>
        <v>0</v>
      </c>
      <c r="O6511" s="475" t="str">
        <f t="shared" si="716"/>
        <v/>
      </c>
    </row>
    <row r="6512" spans="1:15" hidden="1">
      <c r="A6512" s="475">
        <f t="shared" si="711"/>
        <v>43709</v>
      </c>
      <c r="B6512" s="475">
        <v>43737</v>
      </c>
      <c r="C6512" s="467">
        <v>7</v>
      </c>
      <c r="D6512" s="467">
        <v>947</v>
      </c>
      <c r="E6512" s="467">
        <v>50</v>
      </c>
      <c r="F6512" s="467">
        <v>0</v>
      </c>
      <c r="G6512" s="467">
        <f t="array" ref="G6512">MAX(IF($A$2:$A$8761=A6512,$D$2:$D$8761))</f>
        <v>1385</v>
      </c>
      <c r="H6512" s="467">
        <f t="shared" si="712"/>
        <v>0</v>
      </c>
      <c r="I6512" s="475" t="str">
        <f t="shared" si="713"/>
        <v/>
      </c>
      <c r="J6512" s="471">
        <f>'Potential Projects'!D6513</f>
        <v>2.5362793127740089</v>
      </c>
      <c r="K6512" s="471">
        <f>'Potential Projects'!E6513</f>
        <v>33.245672973554072</v>
      </c>
      <c r="L6512" s="476">
        <f t="shared" si="714"/>
        <v>861.21804771367192</v>
      </c>
      <c r="M6512" s="471">
        <f t="shared" si="717"/>
        <v>1292.0223607105002</v>
      </c>
      <c r="N6512" s="467">
        <f t="shared" si="715"/>
        <v>0</v>
      </c>
      <c r="O6512" s="475" t="str">
        <f t="shared" si="716"/>
        <v/>
      </c>
    </row>
    <row r="6513" spans="1:15" hidden="1">
      <c r="A6513" s="475">
        <f t="shared" si="711"/>
        <v>43709</v>
      </c>
      <c r="B6513" s="475">
        <v>43737</v>
      </c>
      <c r="C6513" s="467">
        <v>8</v>
      </c>
      <c r="D6513" s="467">
        <v>1021</v>
      </c>
      <c r="E6513" s="467">
        <v>44</v>
      </c>
      <c r="F6513" s="467">
        <v>1</v>
      </c>
      <c r="G6513" s="467">
        <f t="array" ref="G6513">MAX(IF($A$2:$A$8761=A6513,$D$2:$D$8761))</f>
        <v>1385</v>
      </c>
      <c r="H6513" s="467">
        <f t="shared" si="712"/>
        <v>0</v>
      </c>
      <c r="I6513" s="475" t="str">
        <f t="shared" si="713"/>
        <v/>
      </c>
      <c r="J6513" s="471">
        <f>'Potential Projects'!D6514</f>
        <v>9.9857974120529519E-2</v>
      </c>
      <c r="K6513" s="471">
        <f>'Potential Projects'!E6514</f>
        <v>32.617525317136099</v>
      </c>
      <c r="L6513" s="476">
        <f t="shared" si="714"/>
        <v>943.28261670874338</v>
      </c>
      <c r="M6513" s="471">
        <f t="shared" si="717"/>
        <v>1292.0223607105002</v>
      </c>
      <c r="N6513" s="467">
        <f t="shared" si="715"/>
        <v>0</v>
      </c>
      <c r="O6513" s="475" t="str">
        <f t="shared" si="716"/>
        <v/>
      </c>
    </row>
    <row r="6514" spans="1:15" hidden="1">
      <c r="A6514" s="475">
        <f t="shared" si="711"/>
        <v>43709</v>
      </c>
      <c r="B6514" s="475">
        <v>43737</v>
      </c>
      <c r="C6514" s="467">
        <v>9</v>
      </c>
      <c r="D6514" s="467">
        <v>1086</v>
      </c>
      <c r="E6514" s="467">
        <v>47</v>
      </c>
      <c r="F6514" s="467">
        <v>1</v>
      </c>
      <c r="G6514" s="467">
        <f t="array" ref="G6514">MAX(IF($A$2:$A$8761=A6514,$D$2:$D$8761))</f>
        <v>1385</v>
      </c>
      <c r="H6514" s="467">
        <f t="shared" si="712"/>
        <v>0</v>
      </c>
      <c r="I6514" s="475" t="str">
        <f t="shared" si="713"/>
        <v/>
      </c>
      <c r="J6514" s="471">
        <f>'Potential Projects'!D6515</f>
        <v>0</v>
      </c>
      <c r="K6514" s="471">
        <f>'Potential Projects'!E6515</f>
        <v>33.534323640077403</v>
      </c>
      <c r="L6514" s="476">
        <f t="shared" si="714"/>
        <v>1004.4656763599226</v>
      </c>
      <c r="M6514" s="471">
        <f t="shared" si="717"/>
        <v>1292.0223607105002</v>
      </c>
      <c r="N6514" s="467">
        <f t="shared" si="715"/>
        <v>0</v>
      </c>
      <c r="O6514" s="475" t="str">
        <f t="shared" si="716"/>
        <v/>
      </c>
    </row>
    <row r="6515" spans="1:15" hidden="1">
      <c r="A6515" s="475">
        <f t="shared" si="711"/>
        <v>43709</v>
      </c>
      <c r="B6515" s="475">
        <v>43737</v>
      </c>
      <c r="C6515" s="467">
        <v>10</v>
      </c>
      <c r="D6515" s="467">
        <v>1120</v>
      </c>
      <c r="E6515" s="467">
        <v>42</v>
      </c>
      <c r="F6515" s="467">
        <v>1</v>
      </c>
      <c r="G6515" s="467">
        <f t="array" ref="G6515">MAX(IF($A$2:$A$8761=A6515,$D$2:$D$8761))</f>
        <v>1385</v>
      </c>
      <c r="H6515" s="467">
        <f t="shared" si="712"/>
        <v>0</v>
      </c>
      <c r="I6515" s="475" t="str">
        <f t="shared" si="713"/>
        <v/>
      </c>
      <c r="J6515" s="471">
        <f>'Potential Projects'!D6516</f>
        <v>0.14295097853560879</v>
      </c>
      <c r="K6515" s="471">
        <f>'Potential Projects'!E6516</f>
        <v>30.86841179316276</v>
      </c>
      <c r="L6515" s="476">
        <f t="shared" si="714"/>
        <v>1045.9886372283017</v>
      </c>
      <c r="M6515" s="471">
        <f t="shared" si="717"/>
        <v>1292.0223607105002</v>
      </c>
      <c r="N6515" s="467">
        <f t="shared" si="715"/>
        <v>0</v>
      </c>
      <c r="O6515" s="475" t="str">
        <f t="shared" si="716"/>
        <v/>
      </c>
    </row>
    <row r="6516" spans="1:15" hidden="1">
      <c r="A6516" s="475">
        <f t="shared" si="711"/>
        <v>43709</v>
      </c>
      <c r="B6516" s="475">
        <v>43737</v>
      </c>
      <c r="C6516" s="467">
        <v>11</v>
      </c>
      <c r="D6516" s="467">
        <v>1155</v>
      </c>
      <c r="E6516" s="467">
        <v>56</v>
      </c>
      <c r="F6516" s="467">
        <v>3</v>
      </c>
      <c r="G6516" s="467">
        <f t="array" ref="G6516">MAX(IF($A$2:$A$8761=A6516,$D$2:$D$8761))</f>
        <v>1385</v>
      </c>
      <c r="H6516" s="467">
        <f t="shared" si="712"/>
        <v>0</v>
      </c>
      <c r="I6516" s="475" t="str">
        <f t="shared" si="713"/>
        <v/>
      </c>
      <c r="J6516" s="471">
        <f>'Potential Projects'!D6517</f>
        <v>0.24240047659616293</v>
      </c>
      <c r="K6516" s="471">
        <f>'Potential Projects'!E6517</f>
        <v>29.47365803053107</v>
      </c>
      <c r="L6516" s="476">
        <f t="shared" si="714"/>
        <v>1066.2839414928726</v>
      </c>
      <c r="M6516" s="471">
        <f t="shared" si="717"/>
        <v>1292.0223607105002</v>
      </c>
      <c r="N6516" s="467">
        <f t="shared" si="715"/>
        <v>0</v>
      </c>
      <c r="O6516" s="475" t="str">
        <f t="shared" si="716"/>
        <v/>
      </c>
    </row>
    <row r="6517" spans="1:15" hidden="1">
      <c r="A6517" s="475">
        <f t="shared" si="711"/>
        <v>43709</v>
      </c>
      <c r="B6517" s="475">
        <v>43737</v>
      </c>
      <c r="C6517" s="467">
        <v>12</v>
      </c>
      <c r="D6517" s="467">
        <v>1163</v>
      </c>
      <c r="E6517" s="467">
        <v>70</v>
      </c>
      <c r="F6517" s="467">
        <v>6</v>
      </c>
      <c r="G6517" s="467">
        <f t="array" ref="G6517">MAX(IF($A$2:$A$8761=A6517,$D$2:$D$8761))</f>
        <v>1385</v>
      </c>
      <c r="H6517" s="467">
        <f t="shared" si="712"/>
        <v>0</v>
      </c>
      <c r="I6517" s="475" t="str">
        <f t="shared" si="713"/>
        <v/>
      </c>
      <c r="J6517" s="471">
        <f>'Potential Projects'!D6518</f>
        <v>0.49070116505906503</v>
      </c>
      <c r="K6517" s="471">
        <f>'Potential Projects'!E6518</f>
        <v>20.419883465921306</v>
      </c>
      <c r="L6517" s="476">
        <f t="shared" si="714"/>
        <v>1066.0894153690197</v>
      </c>
      <c r="M6517" s="471">
        <f t="shared" si="717"/>
        <v>1292.0223607105002</v>
      </c>
      <c r="N6517" s="467">
        <f t="shared" si="715"/>
        <v>0</v>
      </c>
      <c r="O6517" s="475" t="str">
        <f t="shared" si="716"/>
        <v/>
      </c>
    </row>
    <row r="6518" spans="1:15" hidden="1">
      <c r="A6518" s="475">
        <f t="shared" si="711"/>
        <v>43709</v>
      </c>
      <c r="B6518" s="475">
        <v>43737</v>
      </c>
      <c r="C6518" s="467">
        <v>13</v>
      </c>
      <c r="D6518" s="467">
        <v>1152</v>
      </c>
      <c r="E6518" s="467">
        <v>78</v>
      </c>
      <c r="F6518" s="467">
        <v>6</v>
      </c>
      <c r="G6518" s="467">
        <f t="array" ref="G6518">MAX(IF($A$2:$A$8761=A6518,$D$2:$D$8761))</f>
        <v>1385</v>
      </c>
      <c r="H6518" s="467">
        <f t="shared" si="712"/>
        <v>0</v>
      </c>
      <c r="I6518" s="475" t="str">
        <f t="shared" si="713"/>
        <v/>
      </c>
      <c r="J6518" s="471">
        <f>'Potential Projects'!D6519</f>
        <v>1.5256521631559816</v>
      </c>
      <c r="K6518" s="471">
        <f>'Potential Projects'!E6519</f>
        <v>21.547107342506987</v>
      </c>
      <c r="L6518" s="476">
        <f t="shared" si="714"/>
        <v>1044.9272404943372</v>
      </c>
      <c r="M6518" s="471">
        <f t="shared" si="717"/>
        <v>1292.0223607105002</v>
      </c>
      <c r="N6518" s="467">
        <f t="shared" si="715"/>
        <v>0</v>
      </c>
      <c r="O6518" s="475" t="str">
        <f t="shared" si="716"/>
        <v/>
      </c>
    </row>
    <row r="6519" spans="1:15" hidden="1">
      <c r="A6519" s="475">
        <f t="shared" si="711"/>
        <v>43709</v>
      </c>
      <c r="B6519" s="475">
        <v>43737</v>
      </c>
      <c r="C6519" s="467">
        <v>14</v>
      </c>
      <c r="D6519" s="467">
        <v>1137</v>
      </c>
      <c r="E6519" s="467">
        <v>82</v>
      </c>
      <c r="F6519" s="467">
        <v>7</v>
      </c>
      <c r="G6519" s="467">
        <f t="array" ref="G6519">MAX(IF($A$2:$A$8761=A6519,$D$2:$D$8761))</f>
        <v>1385</v>
      </c>
      <c r="H6519" s="467">
        <f t="shared" si="712"/>
        <v>0</v>
      </c>
      <c r="I6519" s="475" t="str">
        <f t="shared" si="713"/>
        <v/>
      </c>
      <c r="J6519" s="471">
        <f>'Potential Projects'!D6520</f>
        <v>2.729332306061814</v>
      </c>
      <c r="K6519" s="471">
        <f>'Potential Projects'!E6520</f>
        <v>11.578098957213502</v>
      </c>
      <c r="L6519" s="476">
        <f t="shared" si="714"/>
        <v>1033.6925687367245</v>
      </c>
      <c r="M6519" s="471">
        <f t="shared" si="717"/>
        <v>1292.0223607105002</v>
      </c>
      <c r="N6519" s="467">
        <f t="shared" si="715"/>
        <v>0</v>
      </c>
      <c r="O6519" s="475" t="str">
        <f t="shared" si="716"/>
        <v/>
      </c>
    </row>
    <row r="6520" spans="1:15" hidden="1">
      <c r="A6520" s="475">
        <f t="shared" si="711"/>
        <v>43709</v>
      </c>
      <c r="B6520" s="475">
        <v>43737</v>
      </c>
      <c r="C6520" s="467">
        <v>15</v>
      </c>
      <c r="D6520" s="467">
        <v>1137</v>
      </c>
      <c r="E6520" s="467">
        <v>86</v>
      </c>
      <c r="F6520" s="467">
        <v>4</v>
      </c>
      <c r="G6520" s="467">
        <f t="array" ref="G6520">MAX(IF($A$2:$A$8761=A6520,$D$2:$D$8761))</f>
        <v>1385</v>
      </c>
      <c r="H6520" s="467">
        <f t="shared" si="712"/>
        <v>0</v>
      </c>
      <c r="I6520" s="475" t="str">
        <f t="shared" si="713"/>
        <v/>
      </c>
      <c r="J6520" s="471">
        <f>'Potential Projects'!D6521</f>
        <v>3.8606852468202777</v>
      </c>
      <c r="K6520" s="471">
        <f>'Potential Projects'!E6521</f>
        <v>2.4828650827778973</v>
      </c>
      <c r="L6520" s="476">
        <f t="shared" si="714"/>
        <v>1040.6564496704018</v>
      </c>
      <c r="M6520" s="471">
        <f t="shared" si="717"/>
        <v>1292.0223607105002</v>
      </c>
      <c r="N6520" s="467">
        <f t="shared" si="715"/>
        <v>0</v>
      </c>
      <c r="O6520" s="475" t="str">
        <f t="shared" si="716"/>
        <v/>
      </c>
    </row>
    <row r="6521" spans="1:15" hidden="1">
      <c r="A6521" s="475">
        <f t="shared" si="711"/>
        <v>43709</v>
      </c>
      <c r="B6521" s="475">
        <v>43737</v>
      </c>
      <c r="C6521" s="467">
        <v>16</v>
      </c>
      <c r="D6521" s="467">
        <v>1097</v>
      </c>
      <c r="E6521" s="467">
        <v>81</v>
      </c>
      <c r="F6521" s="467">
        <v>2</v>
      </c>
      <c r="G6521" s="467">
        <f t="array" ref="G6521">MAX(IF($A$2:$A$8761=A6521,$D$2:$D$8761))</f>
        <v>1385</v>
      </c>
      <c r="H6521" s="467">
        <f t="shared" si="712"/>
        <v>0</v>
      </c>
      <c r="I6521" s="475" t="str">
        <f t="shared" si="713"/>
        <v/>
      </c>
      <c r="J6521" s="471">
        <f>'Potential Projects'!D6522</f>
        <v>10.358730093018567</v>
      </c>
      <c r="K6521" s="471">
        <f>'Potential Projects'!E6522</f>
        <v>0.80493641152440343</v>
      </c>
      <c r="L6521" s="476">
        <f t="shared" si="714"/>
        <v>1002.836333495457</v>
      </c>
      <c r="M6521" s="471">
        <f t="shared" si="717"/>
        <v>1292.0223607105002</v>
      </c>
      <c r="N6521" s="467">
        <f t="shared" si="715"/>
        <v>0</v>
      </c>
      <c r="O6521" s="475" t="str">
        <f t="shared" si="716"/>
        <v/>
      </c>
    </row>
    <row r="6522" spans="1:15" hidden="1">
      <c r="A6522" s="475">
        <f t="shared" si="711"/>
        <v>43709</v>
      </c>
      <c r="B6522" s="475">
        <v>43737</v>
      </c>
      <c r="C6522" s="467">
        <v>17</v>
      </c>
      <c r="D6522" s="467">
        <v>1125</v>
      </c>
      <c r="E6522" s="467">
        <v>80</v>
      </c>
      <c r="F6522" s="467">
        <v>2</v>
      </c>
      <c r="G6522" s="467">
        <f t="array" ref="G6522">MAX(IF($A$2:$A$8761=A6522,$D$2:$D$8761))</f>
        <v>1385</v>
      </c>
      <c r="H6522" s="467">
        <f t="shared" si="712"/>
        <v>0</v>
      </c>
      <c r="I6522" s="475" t="str">
        <f t="shared" si="713"/>
        <v/>
      </c>
      <c r="J6522" s="471">
        <f>'Potential Projects'!D6523</f>
        <v>9.0725474158260457</v>
      </c>
      <c r="K6522" s="471">
        <f>'Potential Projects'!E6523</f>
        <v>2.3115520855729952</v>
      </c>
      <c r="L6522" s="476">
        <f t="shared" si="714"/>
        <v>1031.6159004986011</v>
      </c>
      <c r="M6522" s="471">
        <f t="shared" si="717"/>
        <v>1292.0223607105002</v>
      </c>
      <c r="N6522" s="467">
        <f t="shared" si="715"/>
        <v>0</v>
      </c>
      <c r="O6522" s="475" t="str">
        <f t="shared" si="716"/>
        <v/>
      </c>
    </row>
    <row r="6523" spans="1:15" hidden="1">
      <c r="A6523" s="475">
        <f t="shared" si="711"/>
        <v>43709</v>
      </c>
      <c r="B6523" s="475">
        <v>43737</v>
      </c>
      <c r="C6523" s="467">
        <v>18</v>
      </c>
      <c r="D6523" s="467">
        <v>1141</v>
      </c>
      <c r="E6523" s="467">
        <v>62</v>
      </c>
      <c r="F6523" s="467">
        <v>1</v>
      </c>
      <c r="G6523" s="467">
        <f t="array" ref="G6523">MAX(IF($A$2:$A$8761=A6523,$D$2:$D$8761))</f>
        <v>1385</v>
      </c>
      <c r="H6523" s="467">
        <f t="shared" si="712"/>
        <v>0</v>
      </c>
      <c r="I6523" s="475" t="str">
        <f t="shared" si="713"/>
        <v/>
      </c>
      <c r="J6523" s="471">
        <f>'Potential Projects'!D6524</f>
        <v>12.934624553705929</v>
      </c>
      <c r="K6523" s="471">
        <f>'Potential Projects'!E6524</f>
        <v>8.3098537411309401</v>
      </c>
      <c r="L6523" s="476">
        <f t="shared" si="714"/>
        <v>1056.7555217051633</v>
      </c>
      <c r="M6523" s="471">
        <f t="shared" si="717"/>
        <v>1292.0223607105002</v>
      </c>
      <c r="N6523" s="467">
        <f t="shared" si="715"/>
        <v>0</v>
      </c>
      <c r="O6523" s="475" t="str">
        <f t="shared" si="716"/>
        <v/>
      </c>
    </row>
    <row r="6524" spans="1:15" hidden="1">
      <c r="A6524" s="475">
        <f t="shared" si="711"/>
        <v>43709</v>
      </c>
      <c r="B6524" s="475">
        <v>43737</v>
      </c>
      <c r="C6524" s="467">
        <v>19</v>
      </c>
      <c r="D6524" s="467">
        <v>1179</v>
      </c>
      <c r="E6524" s="467">
        <v>65</v>
      </c>
      <c r="F6524" s="467">
        <v>0</v>
      </c>
      <c r="G6524" s="467">
        <f t="array" ref="G6524">MAX(IF($A$2:$A$8761=A6524,$D$2:$D$8761))</f>
        <v>1385</v>
      </c>
      <c r="H6524" s="467">
        <f t="shared" si="712"/>
        <v>0</v>
      </c>
      <c r="I6524" s="475" t="str">
        <f t="shared" si="713"/>
        <v/>
      </c>
      <c r="J6524" s="471">
        <f>'Potential Projects'!D6525</f>
        <v>2.8992282509010701</v>
      </c>
      <c r="K6524" s="471">
        <f>'Potential Projects'!E6525</f>
        <v>16.258307460761127</v>
      </c>
      <c r="L6524" s="476">
        <f t="shared" si="714"/>
        <v>1094.8424642883376</v>
      </c>
      <c r="M6524" s="471">
        <f t="shared" si="717"/>
        <v>1292.0223607105002</v>
      </c>
      <c r="N6524" s="467">
        <f t="shared" si="715"/>
        <v>0</v>
      </c>
      <c r="O6524" s="475" t="str">
        <f t="shared" si="716"/>
        <v/>
      </c>
    </row>
    <row r="6525" spans="1:15" hidden="1">
      <c r="A6525" s="475">
        <f t="shared" si="711"/>
        <v>43709</v>
      </c>
      <c r="B6525" s="475">
        <v>43737</v>
      </c>
      <c r="C6525" s="467">
        <v>20</v>
      </c>
      <c r="D6525" s="467">
        <v>1162</v>
      </c>
      <c r="E6525" s="467">
        <v>60</v>
      </c>
      <c r="F6525" s="467">
        <v>0</v>
      </c>
      <c r="G6525" s="467">
        <f t="array" ref="G6525">MAX(IF($A$2:$A$8761=A6525,$D$2:$D$8761))</f>
        <v>1385</v>
      </c>
      <c r="H6525" s="467">
        <f t="shared" si="712"/>
        <v>0</v>
      </c>
      <c r="I6525" s="475" t="str">
        <f t="shared" si="713"/>
        <v/>
      </c>
      <c r="J6525" s="471">
        <f>'Potential Projects'!D6526</f>
        <v>10.812905323683419</v>
      </c>
      <c r="K6525" s="471">
        <f>'Potential Projects'!E6526</f>
        <v>47.354354332401634</v>
      </c>
      <c r="L6525" s="476">
        <f t="shared" si="714"/>
        <v>1043.8327403439148</v>
      </c>
      <c r="M6525" s="471">
        <f t="shared" si="717"/>
        <v>1292.0223607105002</v>
      </c>
      <c r="N6525" s="467">
        <f t="shared" si="715"/>
        <v>0</v>
      </c>
      <c r="O6525" s="475" t="str">
        <f t="shared" si="716"/>
        <v/>
      </c>
    </row>
    <row r="6526" spans="1:15" hidden="1">
      <c r="A6526" s="475">
        <f t="shared" si="711"/>
        <v>43709</v>
      </c>
      <c r="B6526" s="475">
        <v>43737</v>
      </c>
      <c r="C6526" s="467">
        <v>21</v>
      </c>
      <c r="D6526" s="467">
        <v>1155</v>
      </c>
      <c r="E6526" s="467">
        <v>45</v>
      </c>
      <c r="F6526" s="467">
        <v>0</v>
      </c>
      <c r="G6526" s="467">
        <f t="array" ref="G6526">MAX(IF($A$2:$A$8761=A6526,$D$2:$D$8761))</f>
        <v>1385</v>
      </c>
      <c r="H6526" s="467">
        <f t="shared" si="712"/>
        <v>0</v>
      </c>
      <c r="I6526" s="475" t="str">
        <f t="shared" si="713"/>
        <v/>
      </c>
      <c r="J6526" s="471">
        <f>'Potential Projects'!D6527</f>
        <v>14.039936288531862</v>
      </c>
      <c r="K6526" s="471">
        <f>'Potential Projects'!E6527</f>
        <v>78.441796441625456</v>
      </c>
      <c r="L6526" s="476">
        <f t="shared" si="714"/>
        <v>1017.5182672698427</v>
      </c>
      <c r="M6526" s="471">
        <f t="shared" si="717"/>
        <v>1292.0223607105002</v>
      </c>
      <c r="N6526" s="467">
        <f t="shared" si="715"/>
        <v>0</v>
      </c>
      <c r="O6526" s="475" t="str">
        <f t="shared" si="716"/>
        <v/>
      </c>
    </row>
    <row r="6527" spans="1:15" hidden="1">
      <c r="A6527" s="475">
        <f t="shared" si="711"/>
        <v>43709</v>
      </c>
      <c r="B6527" s="475">
        <v>43737</v>
      </c>
      <c r="C6527" s="467">
        <v>22</v>
      </c>
      <c r="D6527" s="467">
        <v>1055</v>
      </c>
      <c r="E6527" s="467">
        <v>39</v>
      </c>
      <c r="F6527" s="467">
        <v>0</v>
      </c>
      <c r="G6527" s="467">
        <f t="array" ref="G6527">MAX(IF($A$2:$A$8761=A6527,$D$2:$D$8761))</f>
        <v>1385</v>
      </c>
      <c r="H6527" s="467">
        <f t="shared" si="712"/>
        <v>0</v>
      </c>
      <c r="I6527" s="475" t="str">
        <f t="shared" si="713"/>
        <v/>
      </c>
      <c r="J6527" s="471">
        <f>'Potential Projects'!D6528</f>
        <v>37.005728558443259</v>
      </c>
      <c r="K6527" s="471">
        <f>'Potential Projects'!E6528</f>
        <v>77.539860890131166</v>
      </c>
      <c r="L6527" s="476">
        <f t="shared" si="714"/>
        <v>901.45441055142555</v>
      </c>
      <c r="M6527" s="471">
        <f t="shared" si="717"/>
        <v>1292.0223607105002</v>
      </c>
      <c r="N6527" s="467">
        <f t="shared" si="715"/>
        <v>0</v>
      </c>
      <c r="O6527" s="475" t="str">
        <f t="shared" si="716"/>
        <v/>
      </c>
    </row>
    <row r="6528" spans="1:15" hidden="1">
      <c r="A6528" s="475">
        <f t="shared" si="711"/>
        <v>43709</v>
      </c>
      <c r="B6528" s="475">
        <v>43737</v>
      </c>
      <c r="C6528" s="467">
        <v>23</v>
      </c>
      <c r="D6528" s="467">
        <v>988</v>
      </c>
      <c r="E6528" s="467">
        <v>41</v>
      </c>
      <c r="F6528" s="467">
        <v>0</v>
      </c>
      <c r="G6528" s="467">
        <f t="array" ref="G6528">MAX(IF($A$2:$A$8761=A6528,$D$2:$D$8761))</f>
        <v>1385</v>
      </c>
      <c r="H6528" s="467">
        <f t="shared" si="712"/>
        <v>0</v>
      </c>
      <c r="I6528" s="475" t="str">
        <f t="shared" si="713"/>
        <v/>
      </c>
      <c r="J6528" s="471">
        <f>'Potential Projects'!D6529</f>
        <v>33.82157236559533</v>
      </c>
      <c r="K6528" s="471">
        <f>'Potential Projects'!E6529</f>
        <v>60.588478929262521</v>
      </c>
      <c r="L6528" s="476">
        <f t="shared" si="714"/>
        <v>852.58994870514221</v>
      </c>
      <c r="M6528" s="471">
        <f t="shared" si="717"/>
        <v>1292.0223607105002</v>
      </c>
      <c r="N6528" s="467">
        <f t="shared" si="715"/>
        <v>0</v>
      </c>
      <c r="O6528" s="475" t="str">
        <f t="shared" si="716"/>
        <v/>
      </c>
    </row>
    <row r="6529" spans="1:15" hidden="1">
      <c r="A6529" s="475">
        <f t="shared" si="711"/>
        <v>43709</v>
      </c>
      <c r="B6529" s="475">
        <v>43737</v>
      </c>
      <c r="C6529" s="467">
        <v>24</v>
      </c>
      <c r="D6529" s="467">
        <v>923</v>
      </c>
      <c r="E6529" s="467">
        <v>38</v>
      </c>
      <c r="F6529" s="467">
        <v>0</v>
      </c>
      <c r="G6529" s="467">
        <f t="array" ref="G6529">MAX(IF($A$2:$A$8761=A6529,$D$2:$D$8761))</f>
        <v>1385</v>
      </c>
      <c r="H6529" s="467">
        <f t="shared" si="712"/>
        <v>0</v>
      </c>
      <c r="I6529" s="475" t="str">
        <f t="shared" si="713"/>
        <v/>
      </c>
      <c r="J6529" s="471">
        <f>'Potential Projects'!D6530</f>
        <v>84.517120032881365</v>
      </c>
      <c r="K6529" s="471">
        <f>'Potential Projects'!E6530</f>
        <v>26.126405450440767</v>
      </c>
      <c r="L6529" s="476">
        <f t="shared" si="714"/>
        <v>774.35647451667785</v>
      </c>
      <c r="M6529" s="471">
        <f t="shared" si="717"/>
        <v>1292.0223607105002</v>
      </c>
      <c r="N6529" s="467">
        <f t="shared" si="715"/>
        <v>0</v>
      </c>
      <c r="O6529" s="475" t="str">
        <f t="shared" si="716"/>
        <v/>
      </c>
    </row>
    <row r="6530" spans="1:15" hidden="1">
      <c r="A6530" s="475">
        <f t="shared" ref="A6530:A6593" si="718">DATE(YEAR(B6530),MONTH(B6530),1)</f>
        <v>43709</v>
      </c>
      <c r="B6530" s="475">
        <v>43738</v>
      </c>
      <c r="C6530" s="467">
        <v>1</v>
      </c>
      <c r="D6530" s="467">
        <v>888</v>
      </c>
      <c r="E6530" s="467">
        <v>38</v>
      </c>
      <c r="F6530" s="467">
        <v>0</v>
      </c>
      <c r="G6530" s="467">
        <f t="array" ref="G6530">MAX(IF($A$2:$A$8761=A6530,$D$2:$D$8761))</f>
        <v>1385</v>
      </c>
      <c r="H6530" s="467">
        <f t="shared" ref="H6530:H6593" si="719">IF(G6530=D6530,1,0)</f>
        <v>0</v>
      </c>
      <c r="I6530" s="475" t="str">
        <f t="shared" ref="I6530:I6593" si="720">IF(D6530=G6530,B6530,"")</f>
        <v/>
      </c>
      <c r="J6530" s="471">
        <f>'Potential Projects'!D6531</f>
        <v>111.40688011300689</v>
      </c>
      <c r="K6530" s="471">
        <f>'Potential Projects'!E6531</f>
        <v>8.4944650075252639</v>
      </c>
      <c r="L6530" s="476">
        <f t="shared" ref="L6530:L6593" si="721">D6530-E6530-F6530-J6530-K6530</f>
        <v>730.09865487946786</v>
      </c>
      <c r="M6530" s="471">
        <f t="shared" si="717"/>
        <v>1292.0223607105002</v>
      </c>
      <c r="N6530" s="467">
        <f t="shared" ref="N6530:N6593" si="722">IF(M6530=L6530,1,0)</f>
        <v>0</v>
      </c>
      <c r="O6530" s="475" t="str">
        <f t="shared" ref="O6530:O6593" si="723">IF(L6530=M6530,B6530,"")</f>
        <v/>
      </c>
    </row>
    <row r="6531" spans="1:15" hidden="1">
      <c r="A6531" s="475">
        <f t="shared" si="718"/>
        <v>43709</v>
      </c>
      <c r="B6531" s="475">
        <v>43738</v>
      </c>
      <c r="C6531" s="467">
        <v>2</v>
      </c>
      <c r="D6531" s="467">
        <v>856</v>
      </c>
      <c r="E6531" s="467">
        <v>52</v>
      </c>
      <c r="F6531" s="467">
        <v>0</v>
      </c>
      <c r="G6531" s="467">
        <f t="array" ref="G6531">MAX(IF($A$2:$A$8761=A6531,$D$2:$D$8761))</f>
        <v>1385</v>
      </c>
      <c r="H6531" s="467">
        <f t="shared" si="719"/>
        <v>0</v>
      </c>
      <c r="I6531" s="475" t="str">
        <f t="shared" si="720"/>
        <v/>
      </c>
      <c r="J6531" s="471">
        <f>'Potential Projects'!D6532</f>
        <v>51.200016512275155</v>
      </c>
      <c r="K6531" s="471">
        <f>'Potential Projects'!E6532</f>
        <v>15.047382713394969</v>
      </c>
      <c r="L6531" s="476">
        <f t="shared" si="721"/>
        <v>737.75260077432984</v>
      </c>
      <c r="M6531" s="471">
        <f t="shared" si="717"/>
        <v>1292.0223607105002</v>
      </c>
      <c r="N6531" s="467">
        <f t="shared" si="722"/>
        <v>0</v>
      </c>
      <c r="O6531" s="475" t="str">
        <f t="shared" si="723"/>
        <v/>
      </c>
    </row>
    <row r="6532" spans="1:15" hidden="1">
      <c r="A6532" s="475">
        <f t="shared" si="718"/>
        <v>43709</v>
      </c>
      <c r="B6532" s="475">
        <v>43738</v>
      </c>
      <c r="C6532" s="467">
        <v>3</v>
      </c>
      <c r="D6532" s="467">
        <v>863</v>
      </c>
      <c r="E6532" s="467">
        <v>58</v>
      </c>
      <c r="F6532" s="467">
        <v>0</v>
      </c>
      <c r="G6532" s="467">
        <f t="array" ref="G6532">MAX(IF($A$2:$A$8761=A6532,$D$2:$D$8761))</f>
        <v>1385</v>
      </c>
      <c r="H6532" s="467">
        <f t="shared" si="719"/>
        <v>0</v>
      </c>
      <c r="I6532" s="475" t="str">
        <f t="shared" si="720"/>
        <v/>
      </c>
      <c r="J6532" s="471">
        <f>'Potential Projects'!D6533</f>
        <v>44.796339183098539</v>
      </c>
      <c r="K6532" s="471">
        <f>'Potential Projects'!E6533</f>
        <v>1.1600784239948398</v>
      </c>
      <c r="L6532" s="476">
        <f t="shared" si="721"/>
        <v>759.04358239290661</v>
      </c>
      <c r="M6532" s="471">
        <f t="shared" si="717"/>
        <v>1292.0223607105002</v>
      </c>
      <c r="N6532" s="467">
        <f t="shared" si="722"/>
        <v>0</v>
      </c>
      <c r="O6532" s="475" t="str">
        <f t="shared" si="723"/>
        <v/>
      </c>
    </row>
    <row r="6533" spans="1:15" hidden="1">
      <c r="A6533" s="475">
        <f t="shared" si="718"/>
        <v>43709</v>
      </c>
      <c r="B6533" s="475">
        <v>43738</v>
      </c>
      <c r="C6533" s="467">
        <v>4</v>
      </c>
      <c r="D6533" s="467">
        <v>858</v>
      </c>
      <c r="E6533" s="467">
        <v>53</v>
      </c>
      <c r="F6533" s="467">
        <v>0</v>
      </c>
      <c r="G6533" s="467">
        <f t="array" ref="G6533">MAX(IF($A$2:$A$8761=A6533,$D$2:$D$8761))</f>
        <v>1385</v>
      </c>
      <c r="H6533" s="467">
        <f t="shared" si="719"/>
        <v>0</v>
      </c>
      <c r="I6533" s="475" t="str">
        <f t="shared" si="720"/>
        <v/>
      </c>
      <c r="J6533" s="471">
        <f>'Potential Projects'!D6534</f>
        <v>78.715023385560727</v>
      </c>
      <c r="K6533" s="471">
        <f>'Potential Projects'!E6534</f>
        <v>2.249754246398624</v>
      </c>
      <c r="L6533" s="476">
        <f t="shared" si="721"/>
        <v>724.03522236804065</v>
      </c>
      <c r="M6533" s="471">
        <f t="shared" si="717"/>
        <v>1292.0223607105002</v>
      </c>
      <c r="N6533" s="467">
        <f t="shared" si="722"/>
        <v>0</v>
      </c>
      <c r="O6533" s="475" t="str">
        <f t="shared" si="723"/>
        <v/>
      </c>
    </row>
    <row r="6534" spans="1:15" hidden="1">
      <c r="A6534" s="475">
        <f t="shared" si="718"/>
        <v>43709</v>
      </c>
      <c r="B6534" s="475">
        <v>43738</v>
      </c>
      <c r="C6534" s="467">
        <v>5</v>
      </c>
      <c r="D6534" s="467">
        <v>896</v>
      </c>
      <c r="E6534" s="467">
        <v>33</v>
      </c>
      <c r="F6534" s="467">
        <v>0</v>
      </c>
      <c r="G6534" s="467">
        <f t="array" ref="G6534">MAX(IF($A$2:$A$8761=A6534,$D$2:$D$8761))</f>
        <v>1385</v>
      </c>
      <c r="H6534" s="467">
        <f t="shared" si="719"/>
        <v>0</v>
      </c>
      <c r="I6534" s="475" t="str">
        <f t="shared" si="720"/>
        <v/>
      </c>
      <c r="J6534" s="471">
        <f>'Potential Projects'!D6535</f>
        <v>66.414483128170588</v>
      </c>
      <c r="K6534" s="471">
        <f>'Potential Projects'!E6535</f>
        <v>4.2843894323801335</v>
      </c>
      <c r="L6534" s="476">
        <f t="shared" si="721"/>
        <v>792.30112743944926</v>
      </c>
      <c r="M6534" s="471">
        <f t="shared" si="717"/>
        <v>1292.0223607105002</v>
      </c>
      <c r="N6534" s="467">
        <f t="shared" si="722"/>
        <v>0</v>
      </c>
      <c r="O6534" s="475" t="str">
        <f t="shared" si="723"/>
        <v/>
      </c>
    </row>
    <row r="6535" spans="1:15" hidden="1">
      <c r="A6535" s="475">
        <f t="shared" si="718"/>
        <v>43709</v>
      </c>
      <c r="B6535" s="475">
        <v>43738</v>
      </c>
      <c r="C6535" s="467">
        <v>6</v>
      </c>
      <c r="D6535" s="467">
        <v>1002</v>
      </c>
      <c r="E6535" s="467">
        <v>23</v>
      </c>
      <c r="F6535" s="467">
        <v>0</v>
      </c>
      <c r="G6535" s="467">
        <f t="array" ref="G6535">MAX(IF($A$2:$A$8761=A6535,$D$2:$D$8761))</f>
        <v>1385</v>
      </c>
      <c r="H6535" s="467">
        <f t="shared" si="719"/>
        <v>0</v>
      </c>
      <c r="I6535" s="475" t="str">
        <f t="shared" si="720"/>
        <v/>
      </c>
      <c r="J6535" s="471">
        <f>'Potential Projects'!D6536</f>
        <v>41.440232771321533</v>
      </c>
      <c r="K6535" s="471">
        <f>'Potential Projects'!E6536</f>
        <v>3.3159625349387225</v>
      </c>
      <c r="L6535" s="476">
        <f t="shared" si="721"/>
        <v>934.24380469373966</v>
      </c>
      <c r="M6535" s="471">
        <f t="shared" si="717"/>
        <v>1292.0223607105002</v>
      </c>
      <c r="N6535" s="467">
        <f t="shared" si="722"/>
        <v>0</v>
      </c>
      <c r="O6535" s="475" t="str">
        <f t="shared" si="723"/>
        <v/>
      </c>
    </row>
    <row r="6536" spans="1:15" hidden="1">
      <c r="A6536" s="475">
        <f t="shared" si="718"/>
        <v>43709</v>
      </c>
      <c r="B6536" s="475">
        <v>43738</v>
      </c>
      <c r="C6536" s="467">
        <v>7</v>
      </c>
      <c r="D6536" s="467">
        <v>1164</v>
      </c>
      <c r="E6536" s="467">
        <v>26</v>
      </c>
      <c r="F6536" s="467">
        <v>0</v>
      </c>
      <c r="G6536" s="467">
        <f t="array" ref="G6536">MAX(IF($A$2:$A$8761=A6536,$D$2:$D$8761))</f>
        <v>1385</v>
      </c>
      <c r="H6536" s="467">
        <f t="shared" si="719"/>
        <v>0</v>
      </c>
      <c r="I6536" s="475" t="str">
        <f t="shared" si="720"/>
        <v/>
      </c>
      <c r="J6536" s="471">
        <f>'Potential Projects'!D6537</f>
        <v>26.196945608783086</v>
      </c>
      <c r="K6536" s="471">
        <f>'Potential Projects'!E6537</f>
        <v>0.20103854009890346</v>
      </c>
      <c r="L6536" s="476">
        <f t="shared" si="721"/>
        <v>1111.602015851118</v>
      </c>
      <c r="M6536" s="471">
        <f t="shared" si="717"/>
        <v>1292.0223607105002</v>
      </c>
      <c r="N6536" s="467">
        <f t="shared" si="722"/>
        <v>0</v>
      </c>
      <c r="O6536" s="475" t="str">
        <f t="shared" si="723"/>
        <v/>
      </c>
    </row>
    <row r="6537" spans="1:15" hidden="1">
      <c r="A6537" s="475">
        <f t="shared" si="718"/>
        <v>43709</v>
      </c>
      <c r="B6537" s="475">
        <v>43738</v>
      </c>
      <c r="C6537" s="467">
        <v>8</v>
      </c>
      <c r="D6537" s="467">
        <v>1199</v>
      </c>
      <c r="E6537" s="467">
        <v>43</v>
      </c>
      <c r="F6537" s="467">
        <v>1</v>
      </c>
      <c r="G6537" s="467">
        <f t="array" ref="G6537">MAX(IF($A$2:$A$8761=A6537,$D$2:$D$8761))</f>
        <v>1385</v>
      </c>
      <c r="H6537" s="467">
        <f t="shared" si="719"/>
        <v>0</v>
      </c>
      <c r="I6537" s="475" t="str">
        <f t="shared" si="720"/>
        <v/>
      </c>
      <c r="J6537" s="471">
        <f>'Potential Projects'!D6538</f>
        <v>12.906764835066435</v>
      </c>
      <c r="K6537" s="471">
        <f>'Potential Projects'!E6538</f>
        <v>2.1903031606106214E-2</v>
      </c>
      <c r="L6537" s="476">
        <f t="shared" si="721"/>
        <v>1142.0713321333274</v>
      </c>
      <c r="M6537" s="471">
        <f t="shared" si="717"/>
        <v>1292.0223607105002</v>
      </c>
      <c r="N6537" s="467">
        <f t="shared" si="722"/>
        <v>0</v>
      </c>
      <c r="O6537" s="475" t="str">
        <f t="shared" si="723"/>
        <v/>
      </c>
    </row>
    <row r="6538" spans="1:15" hidden="1">
      <c r="A6538" s="475">
        <f t="shared" si="718"/>
        <v>43709</v>
      </c>
      <c r="B6538" s="475">
        <v>43738</v>
      </c>
      <c r="C6538" s="467">
        <v>9</v>
      </c>
      <c r="D6538" s="467">
        <v>1211</v>
      </c>
      <c r="E6538" s="467">
        <v>26</v>
      </c>
      <c r="F6538" s="467">
        <v>14</v>
      </c>
      <c r="G6538" s="467">
        <f t="array" ref="G6538">MAX(IF($A$2:$A$8761=A6538,$D$2:$D$8761))</f>
        <v>1385</v>
      </c>
      <c r="H6538" s="467">
        <f t="shared" si="719"/>
        <v>0</v>
      </c>
      <c r="I6538" s="475" t="str">
        <f t="shared" si="720"/>
        <v/>
      </c>
      <c r="J6538" s="471">
        <f>'Potential Projects'!D6539</f>
        <v>11.026693700918669</v>
      </c>
      <c r="K6538" s="471">
        <f>'Potential Projects'!E6539</f>
        <v>0.57026107288755101</v>
      </c>
      <c r="L6538" s="476">
        <f t="shared" si="721"/>
        <v>1159.4030452261936</v>
      </c>
      <c r="M6538" s="471">
        <f t="shared" ref="M6538:M6553" si="724">MAX($L$5834:$L$6553)</f>
        <v>1292.0223607105002</v>
      </c>
      <c r="N6538" s="467">
        <f t="shared" si="722"/>
        <v>0</v>
      </c>
      <c r="O6538" s="475" t="str">
        <f t="shared" si="723"/>
        <v/>
      </c>
    </row>
    <row r="6539" spans="1:15" hidden="1">
      <c r="A6539" s="475">
        <f t="shared" si="718"/>
        <v>43709</v>
      </c>
      <c r="B6539" s="475">
        <v>43738</v>
      </c>
      <c r="C6539" s="467">
        <v>10</v>
      </c>
      <c r="D6539" s="467">
        <v>1203</v>
      </c>
      <c r="E6539" s="467">
        <v>10</v>
      </c>
      <c r="F6539" s="467">
        <v>13</v>
      </c>
      <c r="G6539" s="467">
        <f t="array" ref="G6539">MAX(IF($A$2:$A$8761=A6539,$D$2:$D$8761))</f>
        <v>1385</v>
      </c>
      <c r="H6539" s="467">
        <f t="shared" si="719"/>
        <v>0</v>
      </c>
      <c r="I6539" s="475" t="str">
        <f t="shared" si="720"/>
        <v/>
      </c>
      <c r="J6539" s="471">
        <f>'Potential Projects'!D6540</f>
        <v>2.9843862383691411</v>
      </c>
      <c r="K6539" s="471">
        <f>'Potential Projects'!E6540</f>
        <v>1.9657970866480325</v>
      </c>
      <c r="L6539" s="476">
        <f t="shared" si="721"/>
        <v>1175.0498166749828</v>
      </c>
      <c r="M6539" s="471">
        <f t="shared" si="724"/>
        <v>1292.0223607105002</v>
      </c>
      <c r="N6539" s="467">
        <f t="shared" si="722"/>
        <v>0</v>
      </c>
      <c r="O6539" s="475" t="str">
        <f t="shared" si="723"/>
        <v/>
      </c>
    </row>
    <row r="6540" spans="1:15" hidden="1">
      <c r="A6540" s="475">
        <f t="shared" si="718"/>
        <v>43709</v>
      </c>
      <c r="B6540" s="475">
        <v>43738</v>
      </c>
      <c r="C6540" s="467">
        <v>11</v>
      </c>
      <c r="D6540" s="467">
        <v>1205</v>
      </c>
      <c r="E6540" s="467">
        <v>5</v>
      </c>
      <c r="F6540" s="467">
        <v>12</v>
      </c>
      <c r="G6540" s="467">
        <f t="array" ref="G6540">MAX(IF($A$2:$A$8761=A6540,$D$2:$D$8761))</f>
        <v>1385</v>
      </c>
      <c r="H6540" s="467">
        <f t="shared" si="719"/>
        <v>0</v>
      </c>
      <c r="I6540" s="475" t="str">
        <f t="shared" si="720"/>
        <v/>
      </c>
      <c r="J6540" s="471">
        <f>'Potential Projects'!D6541</f>
        <v>2.1599110787544356</v>
      </c>
      <c r="K6540" s="471">
        <f>'Potential Projects'!E6541</f>
        <v>2.5024213609976349</v>
      </c>
      <c r="L6540" s="476">
        <f t="shared" si="721"/>
        <v>1183.3376675602478</v>
      </c>
      <c r="M6540" s="471">
        <f t="shared" si="724"/>
        <v>1292.0223607105002</v>
      </c>
      <c r="N6540" s="467">
        <f t="shared" si="722"/>
        <v>0</v>
      </c>
      <c r="O6540" s="475" t="str">
        <f t="shared" si="723"/>
        <v/>
      </c>
    </row>
    <row r="6541" spans="1:15" hidden="1">
      <c r="A6541" s="475">
        <f t="shared" si="718"/>
        <v>43709</v>
      </c>
      <c r="B6541" s="475">
        <v>43738</v>
      </c>
      <c r="C6541" s="467">
        <v>12</v>
      </c>
      <c r="D6541" s="467">
        <v>1211</v>
      </c>
      <c r="E6541" s="467">
        <v>0</v>
      </c>
      <c r="F6541" s="467">
        <v>7</v>
      </c>
      <c r="G6541" s="467">
        <f t="array" ref="G6541">MAX(IF($A$2:$A$8761=A6541,$D$2:$D$8761))</f>
        <v>1385</v>
      </c>
      <c r="H6541" s="467">
        <f t="shared" si="719"/>
        <v>0</v>
      </c>
      <c r="I6541" s="475" t="str">
        <f t="shared" si="720"/>
        <v/>
      </c>
      <c r="J6541" s="471">
        <f>'Potential Projects'!D6542</f>
        <v>2.9468377033399782</v>
      </c>
      <c r="K6541" s="471">
        <f>'Potential Projects'!E6542</f>
        <v>2.9584737690819178</v>
      </c>
      <c r="L6541" s="476">
        <f t="shared" si="721"/>
        <v>1198.0946885275782</v>
      </c>
      <c r="M6541" s="471">
        <f t="shared" si="724"/>
        <v>1292.0223607105002</v>
      </c>
      <c r="N6541" s="467">
        <f t="shared" si="722"/>
        <v>0</v>
      </c>
      <c r="O6541" s="475" t="str">
        <f t="shared" si="723"/>
        <v/>
      </c>
    </row>
    <row r="6542" spans="1:15" hidden="1">
      <c r="A6542" s="475">
        <f t="shared" si="718"/>
        <v>43709</v>
      </c>
      <c r="B6542" s="475">
        <v>43738</v>
      </c>
      <c r="C6542" s="467">
        <v>13</v>
      </c>
      <c r="D6542" s="467">
        <v>1183</v>
      </c>
      <c r="E6542" s="467">
        <v>0</v>
      </c>
      <c r="F6542" s="467">
        <v>7</v>
      </c>
      <c r="G6542" s="467">
        <f t="array" ref="G6542">MAX(IF($A$2:$A$8761=A6542,$D$2:$D$8761))</f>
        <v>1385</v>
      </c>
      <c r="H6542" s="467">
        <f t="shared" si="719"/>
        <v>0</v>
      </c>
      <c r="I6542" s="475" t="str">
        <f t="shared" si="720"/>
        <v/>
      </c>
      <c r="J6542" s="471">
        <f>'Potential Projects'!D6543</f>
        <v>2.0500914421187222</v>
      </c>
      <c r="K6542" s="471">
        <f>'Potential Projects'!E6543</f>
        <v>3.9894807568264889</v>
      </c>
      <c r="L6542" s="476">
        <f t="shared" si="721"/>
        <v>1169.9604278010549</v>
      </c>
      <c r="M6542" s="471">
        <f t="shared" si="724"/>
        <v>1292.0223607105002</v>
      </c>
      <c r="N6542" s="467">
        <f t="shared" si="722"/>
        <v>0</v>
      </c>
      <c r="O6542" s="475" t="str">
        <f t="shared" si="723"/>
        <v/>
      </c>
    </row>
    <row r="6543" spans="1:15" hidden="1">
      <c r="A6543" s="475">
        <f t="shared" si="718"/>
        <v>43709</v>
      </c>
      <c r="B6543" s="475">
        <v>43738</v>
      </c>
      <c r="C6543" s="467">
        <v>14</v>
      </c>
      <c r="D6543" s="467">
        <v>1141</v>
      </c>
      <c r="E6543" s="467">
        <v>0</v>
      </c>
      <c r="F6543" s="467">
        <v>7</v>
      </c>
      <c r="G6543" s="467">
        <f t="array" ref="G6543">MAX(IF($A$2:$A$8761=A6543,$D$2:$D$8761))</f>
        <v>1385</v>
      </c>
      <c r="H6543" s="467">
        <f t="shared" si="719"/>
        <v>0</v>
      </c>
      <c r="I6543" s="475" t="str">
        <f t="shared" si="720"/>
        <v/>
      </c>
      <c r="J6543" s="471">
        <f>'Potential Projects'!D6544</f>
        <v>0.4742075919870124</v>
      </c>
      <c r="K6543" s="471">
        <f>'Potential Projects'!E6544</f>
        <v>6.8423506235218232</v>
      </c>
      <c r="L6543" s="476">
        <f t="shared" si="721"/>
        <v>1126.6834417844912</v>
      </c>
      <c r="M6543" s="471">
        <f t="shared" si="724"/>
        <v>1292.0223607105002</v>
      </c>
      <c r="N6543" s="467">
        <f t="shared" si="722"/>
        <v>0</v>
      </c>
      <c r="O6543" s="475" t="str">
        <f t="shared" si="723"/>
        <v/>
      </c>
    </row>
    <row r="6544" spans="1:15" hidden="1">
      <c r="A6544" s="475">
        <f t="shared" si="718"/>
        <v>43709</v>
      </c>
      <c r="B6544" s="475">
        <v>43738</v>
      </c>
      <c r="C6544" s="467">
        <v>15</v>
      </c>
      <c r="D6544" s="467">
        <v>1149</v>
      </c>
      <c r="E6544" s="467">
        <v>1</v>
      </c>
      <c r="F6544" s="467">
        <v>4</v>
      </c>
      <c r="G6544" s="467">
        <f t="array" ref="G6544">MAX(IF($A$2:$A$8761=A6544,$D$2:$D$8761))</f>
        <v>1385</v>
      </c>
      <c r="H6544" s="467">
        <f t="shared" si="719"/>
        <v>0</v>
      </c>
      <c r="I6544" s="475" t="str">
        <f t="shared" si="720"/>
        <v/>
      </c>
      <c r="J6544" s="471">
        <f>'Potential Projects'!D6545</f>
        <v>1.2845668606273199E-2</v>
      </c>
      <c r="K6544" s="471">
        <f>'Potential Projects'!E6545</f>
        <v>20.652212051171791</v>
      </c>
      <c r="L6544" s="476">
        <f t="shared" si="721"/>
        <v>1123.3349422802219</v>
      </c>
      <c r="M6544" s="471">
        <f t="shared" si="724"/>
        <v>1292.0223607105002</v>
      </c>
      <c r="N6544" s="467">
        <f t="shared" si="722"/>
        <v>0</v>
      </c>
      <c r="O6544" s="475" t="str">
        <f t="shared" si="723"/>
        <v/>
      </c>
    </row>
    <row r="6545" spans="1:15" hidden="1">
      <c r="A6545" s="475">
        <f t="shared" si="718"/>
        <v>43709</v>
      </c>
      <c r="B6545" s="475">
        <v>43738</v>
      </c>
      <c r="C6545" s="467">
        <v>16</v>
      </c>
      <c r="D6545" s="467">
        <v>1123</v>
      </c>
      <c r="E6545" s="467">
        <v>11</v>
      </c>
      <c r="F6545" s="467">
        <v>2</v>
      </c>
      <c r="G6545" s="467">
        <f t="array" ref="G6545">MAX(IF($A$2:$A$8761=A6545,$D$2:$D$8761))</f>
        <v>1385</v>
      </c>
      <c r="H6545" s="467">
        <f t="shared" si="719"/>
        <v>0</v>
      </c>
      <c r="I6545" s="475" t="str">
        <f t="shared" si="720"/>
        <v/>
      </c>
      <c r="J6545" s="471">
        <f>'Potential Projects'!D6546</f>
        <v>0</v>
      </c>
      <c r="K6545" s="471">
        <f>'Potential Projects'!E6546</f>
        <v>22.812789668888414</v>
      </c>
      <c r="L6545" s="476">
        <f t="shared" si="721"/>
        <v>1087.1872103311116</v>
      </c>
      <c r="M6545" s="471">
        <f t="shared" si="724"/>
        <v>1292.0223607105002</v>
      </c>
      <c r="N6545" s="467">
        <f t="shared" si="722"/>
        <v>0</v>
      </c>
      <c r="O6545" s="475" t="str">
        <f t="shared" si="723"/>
        <v/>
      </c>
    </row>
    <row r="6546" spans="1:15" hidden="1">
      <c r="A6546" s="475">
        <f t="shared" si="718"/>
        <v>43709</v>
      </c>
      <c r="B6546" s="475">
        <v>43738</v>
      </c>
      <c r="C6546" s="467">
        <v>17</v>
      </c>
      <c r="D6546" s="467">
        <v>1113</v>
      </c>
      <c r="E6546" s="467">
        <v>14</v>
      </c>
      <c r="F6546" s="467">
        <v>2</v>
      </c>
      <c r="G6546" s="467">
        <f t="array" ref="G6546">MAX(IF($A$2:$A$8761=A6546,$D$2:$D$8761))</f>
        <v>1385</v>
      </c>
      <c r="H6546" s="467">
        <f t="shared" si="719"/>
        <v>0</v>
      </c>
      <c r="I6546" s="475" t="str">
        <f t="shared" si="720"/>
        <v/>
      </c>
      <c r="J6546" s="471">
        <f>'Potential Projects'!D6547</f>
        <v>0.55161607632670628</v>
      </c>
      <c r="K6546" s="471">
        <f>'Potential Projects'!E6547</f>
        <v>37.273484035691247</v>
      </c>
      <c r="L6546" s="476">
        <f t="shared" si="721"/>
        <v>1059.1748998879818</v>
      </c>
      <c r="M6546" s="471">
        <f t="shared" si="724"/>
        <v>1292.0223607105002</v>
      </c>
      <c r="N6546" s="467">
        <f t="shared" si="722"/>
        <v>0</v>
      </c>
      <c r="O6546" s="475" t="str">
        <f t="shared" si="723"/>
        <v/>
      </c>
    </row>
    <row r="6547" spans="1:15" hidden="1">
      <c r="A6547" s="475">
        <f t="shared" si="718"/>
        <v>43709</v>
      </c>
      <c r="B6547" s="475">
        <v>43738</v>
      </c>
      <c r="C6547" s="467">
        <v>18</v>
      </c>
      <c r="D6547" s="467">
        <v>1133</v>
      </c>
      <c r="E6547" s="467">
        <v>14</v>
      </c>
      <c r="F6547" s="467">
        <v>1</v>
      </c>
      <c r="G6547" s="467">
        <f t="array" ref="G6547">MAX(IF($A$2:$A$8761=A6547,$D$2:$D$8761))</f>
        <v>1385</v>
      </c>
      <c r="H6547" s="467">
        <f t="shared" si="719"/>
        <v>0</v>
      </c>
      <c r="I6547" s="475" t="str">
        <f t="shared" si="720"/>
        <v/>
      </c>
      <c r="J6547" s="471">
        <f>'Potential Projects'!D6548</f>
        <v>4.7419842240414942</v>
      </c>
      <c r="K6547" s="471">
        <f>'Potential Projects'!E6548</f>
        <v>61.978539185121484</v>
      </c>
      <c r="L6547" s="476">
        <f t="shared" si="721"/>
        <v>1051.279476590837</v>
      </c>
      <c r="M6547" s="471">
        <f t="shared" si="724"/>
        <v>1292.0223607105002</v>
      </c>
      <c r="N6547" s="467">
        <f t="shared" si="722"/>
        <v>0</v>
      </c>
      <c r="O6547" s="475" t="str">
        <f t="shared" si="723"/>
        <v/>
      </c>
    </row>
    <row r="6548" spans="1:15" hidden="1">
      <c r="A6548" s="475">
        <f t="shared" si="718"/>
        <v>43709</v>
      </c>
      <c r="B6548" s="475">
        <v>43738</v>
      </c>
      <c r="C6548" s="467">
        <v>19</v>
      </c>
      <c r="D6548" s="467">
        <v>1156</v>
      </c>
      <c r="E6548" s="467">
        <v>24</v>
      </c>
      <c r="F6548" s="467">
        <v>0</v>
      </c>
      <c r="G6548" s="467">
        <f t="array" ref="G6548">MAX(IF($A$2:$A$8761=A6548,$D$2:$D$8761))</f>
        <v>1385</v>
      </c>
      <c r="H6548" s="467">
        <f t="shared" si="719"/>
        <v>0</v>
      </c>
      <c r="I6548" s="475" t="str">
        <f t="shared" si="720"/>
        <v/>
      </c>
      <c r="J6548" s="471">
        <f>'Potential Projects'!D6549</f>
        <v>5.9412186572567984</v>
      </c>
      <c r="K6548" s="471">
        <f>'Potential Projects'!E6549</f>
        <v>66.647013921737269</v>
      </c>
      <c r="L6548" s="476">
        <f t="shared" si="721"/>
        <v>1059.4117674210061</v>
      </c>
      <c r="M6548" s="471">
        <f t="shared" si="724"/>
        <v>1292.0223607105002</v>
      </c>
      <c r="N6548" s="467">
        <f t="shared" si="722"/>
        <v>0</v>
      </c>
      <c r="O6548" s="475" t="str">
        <f t="shared" si="723"/>
        <v/>
      </c>
    </row>
    <row r="6549" spans="1:15" hidden="1">
      <c r="A6549" s="475">
        <f t="shared" si="718"/>
        <v>43709</v>
      </c>
      <c r="B6549" s="475">
        <v>43738</v>
      </c>
      <c r="C6549" s="467">
        <v>20</v>
      </c>
      <c r="D6549" s="467">
        <v>1192</v>
      </c>
      <c r="E6549" s="467">
        <v>28</v>
      </c>
      <c r="F6549" s="467">
        <v>0</v>
      </c>
      <c r="G6549" s="467">
        <f t="array" ref="G6549">MAX(IF($A$2:$A$8761=A6549,$D$2:$D$8761))</f>
        <v>1385</v>
      </c>
      <c r="H6549" s="467">
        <f t="shared" si="719"/>
        <v>0</v>
      </c>
      <c r="I6549" s="475" t="str">
        <f t="shared" si="720"/>
        <v/>
      </c>
      <c r="J6549" s="471">
        <f>'Potential Projects'!D6550</f>
        <v>25.662487018482892</v>
      </c>
      <c r="K6549" s="471">
        <f>'Potential Projects'!E6550</f>
        <v>54.186535691249198</v>
      </c>
      <c r="L6549" s="476">
        <f t="shared" si="721"/>
        <v>1084.150977290268</v>
      </c>
      <c r="M6549" s="471">
        <f t="shared" si="724"/>
        <v>1292.0223607105002</v>
      </c>
      <c r="N6549" s="467">
        <f t="shared" si="722"/>
        <v>0</v>
      </c>
      <c r="O6549" s="475" t="str">
        <f t="shared" si="723"/>
        <v/>
      </c>
    </row>
    <row r="6550" spans="1:15" hidden="1">
      <c r="A6550" s="475">
        <f t="shared" si="718"/>
        <v>43709</v>
      </c>
      <c r="B6550" s="475">
        <v>43738</v>
      </c>
      <c r="C6550" s="467">
        <v>21</v>
      </c>
      <c r="D6550" s="467">
        <v>1154</v>
      </c>
      <c r="E6550" s="467">
        <v>22</v>
      </c>
      <c r="F6550" s="467">
        <v>0</v>
      </c>
      <c r="G6550" s="467">
        <f t="array" ref="G6550">MAX(IF($A$2:$A$8761=A6550,$D$2:$D$8761))</f>
        <v>1385</v>
      </c>
      <c r="H6550" s="467">
        <f t="shared" si="719"/>
        <v>0</v>
      </c>
      <c r="I6550" s="475" t="str">
        <f t="shared" si="720"/>
        <v/>
      </c>
      <c r="J6550" s="471">
        <f>'Potential Projects'!D6551</f>
        <v>64.606390870384772</v>
      </c>
      <c r="K6550" s="471">
        <f>'Potential Projects'!E6551</f>
        <v>48.090452644592567</v>
      </c>
      <c r="L6550" s="476">
        <f t="shared" si="721"/>
        <v>1019.3031564850227</v>
      </c>
      <c r="M6550" s="471">
        <f t="shared" si="724"/>
        <v>1292.0223607105002</v>
      </c>
      <c r="N6550" s="467">
        <f t="shared" si="722"/>
        <v>0</v>
      </c>
      <c r="O6550" s="475" t="str">
        <f t="shared" si="723"/>
        <v/>
      </c>
    </row>
    <row r="6551" spans="1:15" hidden="1">
      <c r="A6551" s="475">
        <f t="shared" si="718"/>
        <v>43709</v>
      </c>
      <c r="B6551" s="475">
        <v>43738</v>
      </c>
      <c r="C6551" s="467">
        <v>22</v>
      </c>
      <c r="D6551" s="467">
        <v>1104</v>
      </c>
      <c r="E6551" s="467">
        <v>5</v>
      </c>
      <c r="F6551" s="467">
        <v>0</v>
      </c>
      <c r="G6551" s="467">
        <f t="array" ref="G6551">MAX(IF($A$2:$A$8761=A6551,$D$2:$D$8761))</f>
        <v>1385</v>
      </c>
      <c r="H6551" s="467">
        <f t="shared" si="719"/>
        <v>0</v>
      </c>
      <c r="I6551" s="475" t="str">
        <f t="shared" si="720"/>
        <v/>
      </c>
      <c r="J6551" s="471">
        <f>'Potential Projects'!D6552</f>
        <v>129.94257344183958</v>
      </c>
      <c r="K6551" s="471">
        <f>'Potential Projects'!E6552</f>
        <v>44.327042463986238</v>
      </c>
      <c r="L6551" s="476">
        <f t="shared" si="721"/>
        <v>924.73038409417416</v>
      </c>
      <c r="M6551" s="471">
        <f t="shared" si="724"/>
        <v>1292.0223607105002</v>
      </c>
      <c r="N6551" s="467">
        <f t="shared" si="722"/>
        <v>0</v>
      </c>
      <c r="O6551" s="475" t="str">
        <f t="shared" si="723"/>
        <v/>
      </c>
    </row>
    <row r="6552" spans="1:15" hidden="1">
      <c r="A6552" s="475">
        <f t="shared" si="718"/>
        <v>43709</v>
      </c>
      <c r="B6552" s="475">
        <v>43738</v>
      </c>
      <c r="C6552" s="467">
        <v>23</v>
      </c>
      <c r="D6552" s="467">
        <v>1002</v>
      </c>
      <c r="E6552" s="467">
        <v>0</v>
      </c>
      <c r="F6552" s="467">
        <v>0</v>
      </c>
      <c r="G6552" s="467">
        <f t="array" ref="G6552">MAX(IF($A$2:$A$8761=A6552,$D$2:$D$8761))</f>
        <v>1385</v>
      </c>
      <c r="H6552" s="467">
        <f t="shared" si="719"/>
        <v>0</v>
      </c>
      <c r="I6552" s="475" t="str">
        <f t="shared" si="720"/>
        <v/>
      </c>
      <c r="J6552" s="471">
        <f>'Potential Projects'!D6553</f>
        <v>134.40403320050245</v>
      </c>
      <c r="K6552" s="471">
        <f>'Potential Projects'!E6553</f>
        <v>44.046996559879602</v>
      </c>
      <c r="L6552" s="476">
        <f t="shared" si="721"/>
        <v>823.54897023961792</v>
      </c>
      <c r="M6552" s="471">
        <f t="shared" si="724"/>
        <v>1292.0223607105002</v>
      </c>
      <c r="N6552" s="467">
        <f t="shared" si="722"/>
        <v>0</v>
      </c>
      <c r="O6552" s="475" t="str">
        <f t="shared" si="723"/>
        <v/>
      </c>
    </row>
    <row r="6553" spans="1:15" hidden="1">
      <c r="A6553" s="475">
        <f t="shared" si="718"/>
        <v>43709</v>
      </c>
      <c r="B6553" s="475">
        <v>43738</v>
      </c>
      <c r="C6553" s="467">
        <v>24</v>
      </c>
      <c r="D6553" s="467">
        <v>929</v>
      </c>
      <c r="E6553" s="467">
        <v>0</v>
      </c>
      <c r="F6553" s="467">
        <v>0</v>
      </c>
      <c r="G6553" s="467">
        <f t="array" ref="G6553">MAX(IF($A$2:$A$8761=A6553,$D$2:$D$8761))</f>
        <v>1385</v>
      </c>
      <c r="H6553" s="467">
        <f t="shared" si="719"/>
        <v>0</v>
      </c>
      <c r="I6553" s="475" t="str">
        <f t="shared" si="720"/>
        <v/>
      </c>
      <c r="J6553" s="471">
        <f>'Potential Projects'!D6554</f>
        <v>114.4356370488369</v>
      </c>
      <c r="K6553" s="471">
        <f>'Potential Projects'!E6554</f>
        <v>31.970603633627178</v>
      </c>
      <c r="L6553" s="476">
        <f t="shared" si="721"/>
        <v>782.59375931753584</v>
      </c>
      <c r="M6553" s="471">
        <f t="shared" si="724"/>
        <v>1292.0223607105002</v>
      </c>
      <c r="N6553" s="467">
        <f t="shared" si="722"/>
        <v>0</v>
      </c>
      <c r="O6553" s="475" t="str">
        <f t="shared" si="723"/>
        <v/>
      </c>
    </row>
    <row r="6554" spans="1:15" hidden="1">
      <c r="A6554" s="475">
        <f t="shared" si="718"/>
        <v>43739</v>
      </c>
      <c r="B6554" s="475">
        <v>43739</v>
      </c>
      <c r="C6554" s="467">
        <v>1</v>
      </c>
      <c r="D6554" s="467">
        <v>893</v>
      </c>
      <c r="E6554" s="467">
        <v>1</v>
      </c>
      <c r="F6554" s="467">
        <v>0</v>
      </c>
      <c r="G6554" s="467">
        <f t="array" ref="G6554">MAX(IF($A$2:$A$8761=A6554,$D$2:$D$8761))</f>
        <v>1504</v>
      </c>
      <c r="H6554" s="467">
        <f t="shared" si="719"/>
        <v>0</v>
      </c>
      <c r="I6554" s="475" t="str">
        <f t="shared" si="720"/>
        <v/>
      </c>
      <c r="J6554" s="471">
        <f>'Potential Projects'!D6555</f>
        <v>41.114534027945183</v>
      </c>
      <c r="K6554" s="471">
        <f>'Potential Projects'!E6555</f>
        <v>33.158060847129647</v>
      </c>
      <c r="L6554" s="476">
        <f t="shared" si="721"/>
        <v>817.72740512492521</v>
      </c>
      <c r="M6554" s="471">
        <f t="shared" ref="M6554:M6617" si="725">MAX($L$6554:$L$7297)</f>
        <v>1338.4385156396916</v>
      </c>
      <c r="N6554" s="467">
        <f t="shared" si="722"/>
        <v>0</v>
      </c>
      <c r="O6554" s="475" t="str">
        <f t="shared" si="723"/>
        <v/>
      </c>
    </row>
    <row r="6555" spans="1:15" hidden="1">
      <c r="A6555" s="475">
        <f t="shared" si="718"/>
        <v>43739</v>
      </c>
      <c r="B6555" s="475">
        <v>43739</v>
      </c>
      <c r="C6555" s="467">
        <v>2</v>
      </c>
      <c r="D6555" s="467">
        <v>874</v>
      </c>
      <c r="E6555" s="467">
        <v>1</v>
      </c>
      <c r="F6555" s="467">
        <v>0</v>
      </c>
      <c r="G6555" s="467">
        <f t="array" ref="G6555">MAX(IF($A$2:$A$8761=A6555,$D$2:$D$8761))</f>
        <v>1504</v>
      </c>
      <c r="H6555" s="467">
        <f t="shared" si="719"/>
        <v>0</v>
      </c>
      <c r="I6555" s="475" t="str">
        <f t="shared" si="720"/>
        <v/>
      </c>
      <c r="J6555" s="471">
        <f>'Potential Projects'!D6556</f>
        <v>98.929448507102535</v>
      </c>
      <c r="K6555" s="471">
        <f>'Potential Projects'!E6556</f>
        <v>48.723293807783278</v>
      </c>
      <c r="L6555" s="476">
        <f t="shared" si="721"/>
        <v>725.34725768511419</v>
      </c>
      <c r="M6555" s="471">
        <f t="shared" si="725"/>
        <v>1338.4385156396916</v>
      </c>
      <c r="N6555" s="467">
        <f t="shared" si="722"/>
        <v>0</v>
      </c>
      <c r="O6555" s="475" t="str">
        <f t="shared" si="723"/>
        <v/>
      </c>
    </row>
    <row r="6556" spans="1:15" hidden="1">
      <c r="A6556" s="475">
        <f t="shared" si="718"/>
        <v>43739</v>
      </c>
      <c r="B6556" s="475">
        <v>43739</v>
      </c>
      <c r="C6556" s="467">
        <v>3</v>
      </c>
      <c r="D6556" s="467">
        <v>868</v>
      </c>
      <c r="E6556" s="467">
        <v>0</v>
      </c>
      <c r="F6556" s="467">
        <v>0</v>
      </c>
      <c r="G6556" s="467">
        <f t="array" ref="G6556">MAX(IF($A$2:$A$8761=A6556,$D$2:$D$8761))</f>
        <v>1504</v>
      </c>
      <c r="H6556" s="467">
        <f t="shared" si="719"/>
        <v>0</v>
      </c>
      <c r="I6556" s="475" t="str">
        <f t="shared" si="720"/>
        <v/>
      </c>
      <c r="J6556" s="471">
        <f>'Potential Projects'!D6557</f>
        <v>104.90049907985993</v>
      </c>
      <c r="K6556" s="471">
        <f>'Potential Projects'!E6557</f>
        <v>64.72424064717265</v>
      </c>
      <c r="L6556" s="476">
        <f t="shared" si="721"/>
        <v>698.37526027296735</v>
      </c>
      <c r="M6556" s="471">
        <f t="shared" si="725"/>
        <v>1338.4385156396916</v>
      </c>
      <c r="N6556" s="467">
        <f t="shared" si="722"/>
        <v>0</v>
      </c>
      <c r="O6556" s="475" t="str">
        <f t="shared" si="723"/>
        <v/>
      </c>
    </row>
    <row r="6557" spans="1:15" hidden="1">
      <c r="A6557" s="475">
        <f t="shared" si="718"/>
        <v>43739</v>
      </c>
      <c r="B6557" s="475">
        <v>43739</v>
      </c>
      <c r="C6557" s="467">
        <v>4</v>
      </c>
      <c r="D6557" s="467">
        <v>879</v>
      </c>
      <c r="E6557" s="467">
        <v>2</v>
      </c>
      <c r="F6557" s="467">
        <v>0</v>
      </c>
      <c r="G6557" s="467">
        <f t="array" ref="G6557">MAX(IF($A$2:$A$8761=A6557,$D$2:$D$8761))</f>
        <v>1504</v>
      </c>
      <c r="H6557" s="467">
        <f t="shared" si="719"/>
        <v>0</v>
      </c>
      <c r="I6557" s="475" t="str">
        <f t="shared" si="720"/>
        <v/>
      </c>
      <c r="J6557" s="471">
        <f>'Potential Projects'!D6558</f>
        <v>96.294656882597053</v>
      </c>
      <c r="K6557" s="471">
        <f>'Potential Projects'!E6558</f>
        <v>50.71334067942378</v>
      </c>
      <c r="L6557" s="476">
        <f t="shared" si="721"/>
        <v>729.99200243797907</v>
      </c>
      <c r="M6557" s="471">
        <f t="shared" si="725"/>
        <v>1338.4385156396916</v>
      </c>
      <c r="N6557" s="467">
        <f t="shared" si="722"/>
        <v>0</v>
      </c>
      <c r="O6557" s="475" t="str">
        <f t="shared" si="723"/>
        <v/>
      </c>
    </row>
    <row r="6558" spans="1:15" hidden="1">
      <c r="A6558" s="475">
        <f t="shared" si="718"/>
        <v>43739</v>
      </c>
      <c r="B6558" s="475">
        <v>43739</v>
      </c>
      <c r="C6558" s="467">
        <v>5</v>
      </c>
      <c r="D6558" s="467">
        <v>931</v>
      </c>
      <c r="E6558" s="467">
        <v>2</v>
      </c>
      <c r="F6558" s="467">
        <v>0</v>
      </c>
      <c r="G6558" s="467">
        <f t="array" ref="G6558">MAX(IF($A$2:$A$8761=A6558,$D$2:$D$8761))</f>
        <v>1504</v>
      </c>
      <c r="H6558" s="467">
        <f t="shared" si="719"/>
        <v>0</v>
      </c>
      <c r="I6558" s="475" t="str">
        <f t="shared" si="720"/>
        <v/>
      </c>
      <c r="J6558" s="471">
        <f>'Potential Projects'!D6559</f>
        <v>99.848112157312087</v>
      </c>
      <c r="K6558" s="471">
        <f>'Potential Projects'!E6559</f>
        <v>68.449320522468298</v>
      </c>
      <c r="L6558" s="476">
        <f t="shared" si="721"/>
        <v>760.7025673202196</v>
      </c>
      <c r="M6558" s="471">
        <f t="shared" si="725"/>
        <v>1338.4385156396916</v>
      </c>
      <c r="N6558" s="467">
        <f t="shared" si="722"/>
        <v>0</v>
      </c>
      <c r="O6558" s="475" t="str">
        <f t="shared" si="723"/>
        <v/>
      </c>
    </row>
    <row r="6559" spans="1:15" hidden="1">
      <c r="A6559" s="475">
        <f t="shared" si="718"/>
        <v>43739</v>
      </c>
      <c r="B6559" s="475">
        <v>43739</v>
      </c>
      <c r="C6559" s="467">
        <v>6</v>
      </c>
      <c r="D6559" s="467">
        <v>1011</v>
      </c>
      <c r="E6559" s="467">
        <v>7</v>
      </c>
      <c r="F6559" s="467">
        <v>0</v>
      </c>
      <c r="G6559" s="467">
        <f t="array" ref="G6559">MAX(IF($A$2:$A$8761=A6559,$D$2:$D$8761))</f>
        <v>1504</v>
      </c>
      <c r="H6559" s="467">
        <f t="shared" si="719"/>
        <v>0</v>
      </c>
      <c r="I6559" s="475" t="str">
        <f t="shared" si="720"/>
        <v/>
      </c>
      <c r="J6559" s="471">
        <f>'Potential Projects'!D6560</f>
        <v>122.61250275015682</v>
      </c>
      <c r="K6559" s="471">
        <f>'Potential Projects'!E6560</f>
        <v>75.997261664158245</v>
      </c>
      <c r="L6559" s="476">
        <f t="shared" si="721"/>
        <v>805.39023558568488</v>
      </c>
      <c r="M6559" s="471">
        <f t="shared" si="725"/>
        <v>1338.4385156396916</v>
      </c>
      <c r="N6559" s="467">
        <f t="shared" si="722"/>
        <v>0</v>
      </c>
      <c r="O6559" s="475" t="str">
        <f t="shared" si="723"/>
        <v/>
      </c>
    </row>
    <row r="6560" spans="1:15" hidden="1">
      <c r="A6560" s="475">
        <f t="shared" si="718"/>
        <v>43739</v>
      </c>
      <c r="B6560" s="475">
        <v>43739</v>
      </c>
      <c r="C6560" s="467">
        <v>7</v>
      </c>
      <c r="D6560" s="467">
        <v>1161</v>
      </c>
      <c r="E6560" s="467">
        <v>4</v>
      </c>
      <c r="F6560" s="467">
        <v>0</v>
      </c>
      <c r="G6560" s="467">
        <f t="array" ref="G6560">MAX(IF($A$2:$A$8761=A6560,$D$2:$D$8761))</f>
        <v>1504</v>
      </c>
      <c r="H6560" s="467">
        <f t="shared" si="719"/>
        <v>0</v>
      </c>
      <c r="I6560" s="475" t="str">
        <f t="shared" si="720"/>
        <v/>
      </c>
      <c r="J6560" s="471">
        <f>'Potential Projects'!D6561</f>
        <v>106.87182102109431</v>
      </c>
      <c r="K6560" s="471">
        <f>'Potential Projects'!E6561</f>
        <v>56.689739303375617</v>
      </c>
      <c r="L6560" s="476">
        <f t="shared" si="721"/>
        <v>993.43843967553005</v>
      </c>
      <c r="M6560" s="471">
        <f t="shared" si="725"/>
        <v>1338.4385156396916</v>
      </c>
      <c r="N6560" s="467">
        <f t="shared" si="722"/>
        <v>0</v>
      </c>
      <c r="O6560" s="475" t="str">
        <f t="shared" si="723"/>
        <v/>
      </c>
    </row>
    <row r="6561" spans="1:15" hidden="1">
      <c r="A6561" s="475">
        <f t="shared" si="718"/>
        <v>43739</v>
      </c>
      <c r="B6561" s="475">
        <v>43739</v>
      </c>
      <c r="C6561" s="467">
        <v>8</v>
      </c>
      <c r="D6561" s="467">
        <v>1223</v>
      </c>
      <c r="E6561" s="467">
        <v>3</v>
      </c>
      <c r="F6561" s="467">
        <v>1</v>
      </c>
      <c r="G6561" s="467">
        <f t="array" ref="G6561">MAX(IF($A$2:$A$8761=A6561,$D$2:$D$8761))</f>
        <v>1504</v>
      </c>
      <c r="H6561" s="467">
        <f t="shared" si="719"/>
        <v>0</v>
      </c>
      <c r="I6561" s="475" t="str">
        <f t="shared" si="720"/>
        <v/>
      </c>
      <c r="J6561" s="471">
        <f>'Potential Projects'!D6562</f>
        <v>77.01336485758425</v>
      </c>
      <c r="K6561" s="471">
        <f>'Potential Projects'!E6562</f>
        <v>16.463257256503976</v>
      </c>
      <c r="L6561" s="476">
        <f t="shared" si="721"/>
        <v>1125.5233778859117</v>
      </c>
      <c r="M6561" s="471">
        <f t="shared" si="725"/>
        <v>1338.4385156396916</v>
      </c>
      <c r="N6561" s="467">
        <f t="shared" si="722"/>
        <v>0</v>
      </c>
      <c r="O6561" s="475" t="str">
        <f t="shared" si="723"/>
        <v/>
      </c>
    </row>
    <row r="6562" spans="1:15" hidden="1">
      <c r="A6562" s="475">
        <f t="shared" si="718"/>
        <v>43739</v>
      </c>
      <c r="B6562" s="475">
        <v>43739</v>
      </c>
      <c r="C6562" s="467">
        <v>9</v>
      </c>
      <c r="D6562" s="467">
        <v>1206</v>
      </c>
      <c r="E6562" s="467">
        <v>1</v>
      </c>
      <c r="F6562" s="467">
        <v>2</v>
      </c>
      <c r="G6562" s="467">
        <f t="array" ref="G6562">MAX(IF($A$2:$A$8761=A6562,$D$2:$D$8761))</f>
        <v>1504</v>
      </c>
      <c r="H6562" s="467">
        <f t="shared" si="719"/>
        <v>0</v>
      </c>
      <c r="I6562" s="475" t="str">
        <f t="shared" si="720"/>
        <v/>
      </c>
      <c r="J6562" s="471">
        <f>'Potential Projects'!D6563</f>
        <v>71.102317187520413</v>
      </c>
      <c r="K6562" s="471">
        <f>'Potential Projects'!E6563</f>
        <v>1.5253897011395399</v>
      </c>
      <c r="L6562" s="476">
        <f t="shared" si="721"/>
        <v>1130.37229311134</v>
      </c>
      <c r="M6562" s="471">
        <f t="shared" si="725"/>
        <v>1338.4385156396916</v>
      </c>
      <c r="N6562" s="467">
        <f t="shared" si="722"/>
        <v>0</v>
      </c>
      <c r="O6562" s="475" t="str">
        <f t="shared" si="723"/>
        <v/>
      </c>
    </row>
    <row r="6563" spans="1:15" hidden="1">
      <c r="A6563" s="475">
        <f t="shared" si="718"/>
        <v>43739</v>
      </c>
      <c r="B6563" s="475">
        <v>43739</v>
      </c>
      <c r="C6563" s="467">
        <v>10</v>
      </c>
      <c r="D6563" s="467">
        <v>1185</v>
      </c>
      <c r="E6563" s="467">
        <v>0</v>
      </c>
      <c r="F6563" s="467">
        <v>14</v>
      </c>
      <c r="G6563" s="467">
        <f t="array" ref="G6563">MAX(IF($A$2:$A$8761=A6563,$D$2:$D$8761))</f>
        <v>1504</v>
      </c>
      <c r="H6563" s="467">
        <f t="shared" si="719"/>
        <v>0</v>
      </c>
      <c r="I6563" s="475" t="str">
        <f t="shared" si="720"/>
        <v/>
      </c>
      <c r="J6563" s="471">
        <f>'Potential Projects'!D6564</f>
        <v>86.72872595545337</v>
      </c>
      <c r="K6563" s="471">
        <f>'Potential Projects'!E6564</f>
        <v>2.1535373575575147</v>
      </c>
      <c r="L6563" s="476">
        <f t="shared" si="721"/>
        <v>1082.117736686989</v>
      </c>
      <c r="M6563" s="471">
        <f t="shared" si="725"/>
        <v>1338.4385156396916</v>
      </c>
      <c r="N6563" s="467">
        <f t="shared" si="722"/>
        <v>0</v>
      </c>
      <c r="O6563" s="475" t="str">
        <f t="shared" si="723"/>
        <v/>
      </c>
    </row>
    <row r="6564" spans="1:15" hidden="1">
      <c r="A6564" s="475">
        <f t="shared" si="718"/>
        <v>43739</v>
      </c>
      <c r="B6564" s="475">
        <v>43739</v>
      </c>
      <c r="C6564" s="467">
        <v>11</v>
      </c>
      <c r="D6564" s="467">
        <v>1168</v>
      </c>
      <c r="E6564" s="467">
        <v>0</v>
      </c>
      <c r="F6564" s="467">
        <v>18</v>
      </c>
      <c r="G6564" s="467">
        <f t="array" ref="G6564">MAX(IF($A$2:$A$8761=A6564,$D$2:$D$8761))</f>
        <v>1504</v>
      </c>
      <c r="H6564" s="467">
        <f t="shared" si="719"/>
        <v>0</v>
      </c>
      <c r="I6564" s="475" t="str">
        <f t="shared" si="720"/>
        <v/>
      </c>
      <c r="J6564" s="471">
        <f>'Potential Projects'!D6565</f>
        <v>95.602628283986732</v>
      </c>
      <c r="K6564" s="471">
        <f>'Potential Projects'!E6565</f>
        <v>2.089392764996775</v>
      </c>
      <c r="L6564" s="476">
        <f t="shared" si="721"/>
        <v>1052.3079789510166</v>
      </c>
      <c r="M6564" s="471">
        <f t="shared" si="725"/>
        <v>1338.4385156396916</v>
      </c>
      <c r="N6564" s="467">
        <f t="shared" si="722"/>
        <v>0</v>
      </c>
      <c r="O6564" s="475" t="str">
        <f t="shared" si="723"/>
        <v/>
      </c>
    </row>
    <row r="6565" spans="1:15" hidden="1">
      <c r="A6565" s="475">
        <f t="shared" si="718"/>
        <v>43739</v>
      </c>
      <c r="B6565" s="475">
        <v>43739</v>
      </c>
      <c r="C6565" s="467">
        <v>12</v>
      </c>
      <c r="D6565" s="467">
        <v>1125</v>
      </c>
      <c r="E6565" s="467">
        <v>0</v>
      </c>
      <c r="F6565" s="467">
        <v>18</v>
      </c>
      <c r="G6565" s="467">
        <f t="array" ref="G6565">MAX(IF($A$2:$A$8761=A6565,$D$2:$D$8761))</f>
        <v>1504</v>
      </c>
      <c r="H6565" s="467">
        <f t="shared" si="719"/>
        <v>0</v>
      </c>
      <c r="I6565" s="475" t="str">
        <f t="shared" si="720"/>
        <v/>
      </c>
      <c r="J6565" s="471">
        <f>'Potential Projects'!D6566</f>
        <v>119.12222953972493</v>
      </c>
      <c r="K6565" s="471">
        <f>'Potential Projects'!E6566</f>
        <v>1.3462541926467426</v>
      </c>
      <c r="L6565" s="476">
        <f t="shared" si="721"/>
        <v>986.53151626762838</v>
      </c>
      <c r="M6565" s="471">
        <f t="shared" si="725"/>
        <v>1338.4385156396916</v>
      </c>
      <c r="N6565" s="467">
        <f t="shared" si="722"/>
        <v>0</v>
      </c>
      <c r="O6565" s="475" t="str">
        <f t="shared" si="723"/>
        <v/>
      </c>
    </row>
    <row r="6566" spans="1:15" hidden="1">
      <c r="A6566" s="475">
        <f t="shared" si="718"/>
        <v>43739</v>
      </c>
      <c r="B6566" s="475">
        <v>43739</v>
      </c>
      <c r="C6566" s="467">
        <v>13</v>
      </c>
      <c r="D6566" s="467">
        <v>1102</v>
      </c>
      <c r="E6566" s="467">
        <v>0</v>
      </c>
      <c r="F6566" s="467">
        <v>17</v>
      </c>
      <c r="G6566" s="467">
        <f t="array" ref="G6566">MAX(IF($A$2:$A$8761=A6566,$D$2:$D$8761))</f>
        <v>1504</v>
      </c>
      <c r="H6566" s="467">
        <f t="shared" si="719"/>
        <v>0</v>
      </c>
      <c r="I6566" s="475" t="str">
        <f t="shared" si="720"/>
        <v/>
      </c>
      <c r="J6566" s="471">
        <f>'Potential Projects'!D6567</f>
        <v>99.111470557259224</v>
      </c>
      <c r="K6566" s="471">
        <f>'Potential Projects'!E6567</f>
        <v>1.490188400344012</v>
      </c>
      <c r="L6566" s="476">
        <f t="shared" si="721"/>
        <v>984.39834104239674</v>
      </c>
      <c r="M6566" s="471">
        <f t="shared" si="725"/>
        <v>1338.4385156396916</v>
      </c>
      <c r="N6566" s="467">
        <f t="shared" si="722"/>
        <v>0</v>
      </c>
      <c r="O6566" s="475" t="str">
        <f t="shared" si="723"/>
        <v/>
      </c>
    </row>
    <row r="6567" spans="1:15" hidden="1">
      <c r="A6567" s="475">
        <f t="shared" si="718"/>
        <v>43739</v>
      </c>
      <c r="B6567" s="475">
        <v>43739</v>
      </c>
      <c r="C6567" s="467">
        <v>14</v>
      </c>
      <c r="D6567" s="467">
        <v>1067</v>
      </c>
      <c r="E6567" s="467">
        <v>0</v>
      </c>
      <c r="F6567" s="467">
        <v>15</v>
      </c>
      <c r="G6567" s="467">
        <f t="array" ref="G6567">MAX(IF($A$2:$A$8761=A6567,$D$2:$D$8761))</f>
        <v>1504</v>
      </c>
      <c r="H6567" s="467">
        <f t="shared" si="719"/>
        <v>0</v>
      </c>
      <c r="I6567" s="475" t="str">
        <f t="shared" si="720"/>
        <v/>
      </c>
      <c r="J6567" s="471">
        <f>'Potential Projects'!D6568</f>
        <v>101.06509922104682</v>
      </c>
      <c r="K6567" s="471">
        <f>'Potential Projects'!E6568</f>
        <v>7.4024424317351096</v>
      </c>
      <c r="L6567" s="476">
        <f t="shared" si="721"/>
        <v>943.53245834721804</v>
      </c>
      <c r="M6567" s="471">
        <f t="shared" si="725"/>
        <v>1338.4385156396916</v>
      </c>
      <c r="N6567" s="467">
        <f t="shared" si="722"/>
        <v>0</v>
      </c>
      <c r="O6567" s="475" t="str">
        <f t="shared" si="723"/>
        <v/>
      </c>
    </row>
    <row r="6568" spans="1:15" hidden="1">
      <c r="A6568" s="475">
        <f t="shared" si="718"/>
        <v>43739</v>
      </c>
      <c r="B6568" s="475">
        <v>43739</v>
      </c>
      <c r="C6568" s="467">
        <v>15</v>
      </c>
      <c r="D6568" s="467">
        <v>1063</v>
      </c>
      <c r="E6568" s="467">
        <v>0</v>
      </c>
      <c r="F6568" s="467">
        <v>6</v>
      </c>
      <c r="G6568" s="467">
        <f t="array" ref="G6568">MAX(IF($A$2:$A$8761=A6568,$D$2:$D$8761))</f>
        <v>1504</v>
      </c>
      <c r="H6568" s="467">
        <f t="shared" si="719"/>
        <v>0</v>
      </c>
      <c r="I6568" s="475" t="str">
        <f t="shared" si="720"/>
        <v/>
      </c>
      <c r="J6568" s="471">
        <f>'Potential Projects'!D6569</f>
        <v>81.297529819345854</v>
      </c>
      <c r="K6568" s="471">
        <f>'Potential Projects'!E6569</f>
        <v>14.28390561169641</v>
      </c>
      <c r="L6568" s="476">
        <f t="shared" si="721"/>
        <v>961.41856456895778</v>
      </c>
      <c r="M6568" s="471">
        <f t="shared" si="725"/>
        <v>1338.4385156396916</v>
      </c>
      <c r="N6568" s="467">
        <f t="shared" si="722"/>
        <v>0</v>
      </c>
      <c r="O6568" s="475" t="str">
        <f t="shared" si="723"/>
        <v/>
      </c>
    </row>
    <row r="6569" spans="1:15" hidden="1">
      <c r="A6569" s="475">
        <f t="shared" si="718"/>
        <v>43739</v>
      </c>
      <c r="B6569" s="475">
        <v>43739</v>
      </c>
      <c r="C6569" s="467">
        <v>16</v>
      </c>
      <c r="D6569" s="467">
        <v>1059</v>
      </c>
      <c r="E6569" s="467">
        <v>0</v>
      </c>
      <c r="F6569" s="467">
        <v>3</v>
      </c>
      <c r="G6569" s="467">
        <f t="array" ref="G6569">MAX(IF($A$2:$A$8761=A6569,$D$2:$D$8761))</f>
        <v>1504</v>
      </c>
      <c r="H6569" s="467">
        <f t="shared" si="719"/>
        <v>0</v>
      </c>
      <c r="I6569" s="475" t="str">
        <f t="shared" si="720"/>
        <v/>
      </c>
      <c r="J6569" s="471">
        <f>'Potential Projects'!D6570</f>
        <v>62.437491225643775</v>
      </c>
      <c r="K6569" s="471">
        <f>'Potential Projects'!E6570</f>
        <v>16.514885831004086</v>
      </c>
      <c r="L6569" s="476">
        <f t="shared" si="721"/>
        <v>977.04762294335217</v>
      </c>
      <c r="M6569" s="471">
        <f t="shared" si="725"/>
        <v>1338.4385156396916</v>
      </c>
      <c r="N6569" s="467">
        <f t="shared" si="722"/>
        <v>0</v>
      </c>
      <c r="O6569" s="475" t="str">
        <f t="shared" si="723"/>
        <v/>
      </c>
    </row>
    <row r="6570" spans="1:15" hidden="1">
      <c r="A6570" s="475">
        <f t="shared" si="718"/>
        <v>43739</v>
      </c>
      <c r="B6570" s="475">
        <v>43739</v>
      </c>
      <c r="C6570" s="467">
        <v>17</v>
      </c>
      <c r="D6570" s="467">
        <v>1065</v>
      </c>
      <c r="E6570" s="467">
        <v>0</v>
      </c>
      <c r="F6570" s="467">
        <v>3</v>
      </c>
      <c r="G6570" s="467">
        <f t="array" ref="G6570">MAX(IF($A$2:$A$8761=A6570,$D$2:$D$8761))</f>
        <v>1504</v>
      </c>
      <c r="H6570" s="467">
        <f t="shared" si="719"/>
        <v>0</v>
      </c>
      <c r="I6570" s="475" t="str">
        <f t="shared" si="720"/>
        <v/>
      </c>
      <c r="J6570" s="471">
        <f>'Potential Projects'!D6571</f>
        <v>42.766380143804859</v>
      </c>
      <c r="K6570" s="471">
        <f>'Potential Projects'!E6571</f>
        <v>20.512971350247259</v>
      </c>
      <c r="L6570" s="476">
        <f t="shared" si="721"/>
        <v>998.72064850594779</v>
      </c>
      <c r="M6570" s="471">
        <f t="shared" si="725"/>
        <v>1338.4385156396916</v>
      </c>
      <c r="N6570" s="467">
        <f t="shared" si="722"/>
        <v>0</v>
      </c>
      <c r="O6570" s="475" t="str">
        <f t="shared" si="723"/>
        <v/>
      </c>
    </row>
    <row r="6571" spans="1:15" hidden="1">
      <c r="A6571" s="475">
        <f t="shared" si="718"/>
        <v>43739</v>
      </c>
      <c r="B6571" s="475">
        <v>43739</v>
      </c>
      <c r="C6571" s="467">
        <v>18</v>
      </c>
      <c r="D6571" s="467">
        <v>1079</v>
      </c>
      <c r="E6571" s="467">
        <v>0</v>
      </c>
      <c r="F6571" s="467">
        <v>1</v>
      </c>
      <c r="G6571" s="467">
        <f t="array" ref="G6571">MAX(IF($A$2:$A$8761=A6571,$D$2:$D$8761))</f>
        <v>1504</v>
      </c>
      <c r="H6571" s="467">
        <f t="shared" si="719"/>
        <v>0</v>
      </c>
      <c r="I6571" s="475" t="str">
        <f t="shared" si="720"/>
        <v/>
      </c>
      <c r="J6571" s="471">
        <f>'Potential Projects'!D6572</f>
        <v>26.281722443514898</v>
      </c>
      <c r="K6571" s="471">
        <f>'Potential Projects'!E6572</f>
        <v>35.379654052891851</v>
      </c>
      <c r="L6571" s="476">
        <f t="shared" si="721"/>
        <v>1016.3386235035933</v>
      </c>
      <c r="M6571" s="471">
        <f t="shared" si="725"/>
        <v>1338.4385156396916</v>
      </c>
      <c r="N6571" s="467">
        <f t="shared" si="722"/>
        <v>0</v>
      </c>
      <c r="O6571" s="475" t="str">
        <f t="shared" si="723"/>
        <v/>
      </c>
    </row>
    <row r="6572" spans="1:15" hidden="1">
      <c r="A6572" s="475">
        <f t="shared" si="718"/>
        <v>43739</v>
      </c>
      <c r="B6572" s="475">
        <v>43739</v>
      </c>
      <c r="C6572" s="467">
        <v>19</v>
      </c>
      <c r="D6572" s="467">
        <v>1128</v>
      </c>
      <c r="E6572" s="467">
        <v>0</v>
      </c>
      <c r="F6572" s="467">
        <v>0</v>
      </c>
      <c r="G6572" s="467">
        <f t="array" ref="G6572">MAX(IF($A$2:$A$8761=A6572,$D$2:$D$8761))</f>
        <v>1504</v>
      </c>
      <c r="H6572" s="467">
        <f t="shared" si="719"/>
        <v>0</v>
      </c>
      <c r="I6572" s="475" t="str">
        <f t="shared" si="720"/>
        <v/>
      </c>
      <c r="J6572" s="471">
        <f>'Potential Projects'!D6573</f>
        <v>5.8913991688810503</v>
      </c>
      <c r="K6572" s="471">
        <f>'Potential Projects'!E6573</f>
        <v>45.551265480541822</v>
      </c>
      <c r="L6572" s="476">
        <f t="shared" si="721"/>
        <v>1076.5573353505772</v>
      </c>
      <c r="M6572" s="471">
        <f t="shared" si="725"/>
        <v>1338.4385156396916</v>
      </c>
      <c r="N6572" s="467">
        <f t="shared" si="722"/>
        <v>0</v>
      </c>
      <c r="O6572" s="475" t="str">
        <f t="shared" si="723"/>
        <v/>
      </c>
    </row>
    <row r="6573" spans="1:15" hidden="1">
      <c r="A6573" s="475">
        <f t="shared" si="718"/>
        <v>43739</v>
      </c>
      <c r="B6573" s="475">
        <v>43739</v>
      </c>
      <c r="C6573" s="467">
        <v>20</v>
      </c>
      <c r="D6573" s="467">
        <v>1147</v>
      </c>
      <c r="E6573" s="467">
        <v>0</v>
      </c>
      <c r="F6573" s="467">
        <v>0</v>
      </c>
      <c r="G6573" s="467">
        <f t="array" ref="G6573">MAX(IF($A$2:$A$8761=A6573,$D$2:$D$8761))</f>
        <v>1504</v>
      </c>
      <c r="H6573" s="467">
        <f t="shared" si="719"/>
        <v>0</v>
      </c>
      <c r="I6573" s="475" t="str">
        <f t="shared" si="720"/>
        <v/>
      </c>
      <c r="J6573" s="471">
        <f>'Potential Projects'!D6574</f>
        <v>4.3716360648839165</v>
      </c>
      <c r="K6573" s="471">
        <f>'Potential Projects'!E6574</f>
        <v>47.372346108363793</v>
      </c>
      <c r="L6573" s="476">
        <f t="shared" si="721"/>
        <v>1095.2560178267522</v>
      </c>
      <c r="M6573" s="471">
        <f t="shared" si="725"/>
        <v>1338.4385156396916</v>
      </c>
      <c r="N6573" s="467">
        <f t="shared" si="722"/>
        <v>0</v>
      </c>
      <c r="O6573" s="475" t="str">
        <f t="shared" si="723"/>
        <v/>
      </c>
    </row>
    <row r="6574" spans="1:15" hidden="1">
      <c r="A6574" s="475">
        <f t="shared" si="718"/>
        <v>43739</v>
      </c>
      <c r="B6574" s="475">
        <v>43739</v>
      </c>
      <c r="C6574" s="467">
        <v>21</v>
      </c>
      <c r="D6574" s="467">
        <v>1145</v>
      </c>
      <c r="E6574" s="467">
        <v>0</v>
      </c>
      <c r="F6574" s="467">
        <v>0</v>
      </c>
      <c r="G6574" s="467">
        <f t="array" ref="G6574">MAX(IF($A$2:$A$8761=A6574,$D$2:$D$8761))</f>
        <v>1504</v>
      </c>
      <c r="H6574" s="467">
        <f t="shared" si="719"/>
        <v>0</v>
      </c>
      <c r="I6574" s="475" t="str">
        <f t="shared" si="720"/>
        <v/>
      </c>
      <c r="J6574" s="471">
        <f>'Potential Projects'!D6575</f>
        <v>6.9882605306922603</v>
      </c>
      <c r="K6574" s="471">
        <f>'Potential Projects'!E6575</f>
        <v>47.120461244893576</v>
      </c>
      <c r="L6574" s="476">
        <f t="shared" si="721"/>
        <v>1090.8912782244142</v>
      </c>
      <c r="M6574" s="471">
        <f t="shared" si="725"/>
        <v>1338.4385156396916</v>
      </c>
      <c r="N6574" s="467">
        <f t="shared" si="722"/>
        <v>0</v>
      </c>
      <c r="O6574" s="475" t="str">
        <f t="shared" si="723"/>
        <v/>
      </c>
    </row>
    <row r="6575" spans="1:15" hidden="1">
      <c r="A6575" s="475">
        <f t="shared" si="718"/>
        <v>43739</v>
      </c>
      <c r="B6575" s="475">
        <v>43739</v>
      </c>
      <c r="C6575" s="467">
        <v>22</v>
      </c>
      <c r="D6575" s="467">
        <v>1084</v>
      </c>
      <c r="E6575" s="467">
        <v>0</v>
      </c>
      <c r="F6575" s="467">
        <v>0</v>
      </c>
      <c r="G6575" s="467">
        <f t="array" ref="G6575">MAX(IF($A$2:$A$8761=A6575,$D$2:$D$8761))</f>
        <v>1504</v>
      </c>
      <c r="H6575" s="467">
        <f t="shared" si="719"/>
        <v>0</v>
      </c>
      <c r="I6575" s="475" t="str">
        <f t="shared" si="720"/>
        <v/>
      </c>
      <c r="J6575" s="471">
        <f>'Potential Projects'!D6576</f>
        <v>9.0909142314896272</v>
      </c>
      <c r="K6575" s="471">
        <f>'Potential Projects'!E6576</f>
        <v>35.639361427649973</v>
      </c>
      <c r="L6575" s="476">
        <f t="shared" si="721"/>
        <v>1039.2697243408604</v>
      </c>
      <c r="M6575" s="471">
        <f t="shared" si="725"/>
        <v>1338.4385156396916</v>
      </c>
      <c r="N6575" s="467">
        <f t="shared" si="722"/>
        <v>0</v>
      </c>
      <c r="O6575" s="475" t="str">
        <f t="shared" si="723"/>
        <v/>
      </c>
    </row>
    <row r="6576" spans="1:15" hidden="1">
      <c r="A6576" s="475">
        <f t="shared" si="718"/>
        <v>43739</v>
      </c>
      <c r="B6576" s="475">
        <v>43739</v>
      </c>
      <c r="C6576" s="467">
        <v>23</v>
      </c>
      <c r="D6576" s="467">
        <v>992</v>
      </c>
      <c r="E6576" s="467">
        <v>0</v>
      </c>
      <c r="F6576" s="467">
        <v>0</v>
      </c>
      <c r="G6576" s="467">
        <f t="array" ref="G6576">MAX(IF($A$2:$A$8761=A6576,$D$2:$D$8761))</f>
        <v>1504</v>
      </c>
      <c r="H6576" s="467">
        <f t="shared" si="719"/>
        <v>0</v>
      </c>
      <c r="I6576" s="475" t="str">
        <f t="shared" si="720"/>
        <v/>
      </c>
      <c r="J6576" s="471">
        <f>'Potential Projects'!D6577</f>
        <v>10.327769434120318</v>
      </c>
      <c r="K6576" s="471">
        <f>'Potential Projects'!E6577</f>
        <v>46.614344764566766</v>
      </c>
      <c r="L6576" s="476">
        <f t="shared" si="721"/>
        <v>935.05788580131286</v>
      </c>
      <c r="M6576" s="471">
        <f t="shared" si="725"/>
        <v>1338.4385156396916</v>
      </c>
      <c r="N6576" s="467">
        <f t="shared" si="722"/>
        <v>0</v>
      </c>
      <c r="O6576" s="475" t="str">
        <f t="shared" si="723"/>
        <v/>
      </c>
    </row>
    <row r="6577" spans="1:15" hidden="1">
      <c r="A6577" s="475">
        <f t="shared" si="718"/>
        <v>43739</v>
      </c>
      <c r="B6577" s="475">
        <v>43739</v>
      </c>
      <c r="C6577" s="467">
        <v>24</v>
      </c>
      <c r="D6577" s="467">
        <v>964</v>
      </c>
      <c r="E6577" s="467">
        <v>0</v>
      </c>
      <c r="F6577" s="467">
        <v>0</v>
      </c>
      <c r="G6577" s="467">
        <f t="array" ref="G6577">MAX(IF($A$2:$A$8761=A6577,$D$2:$D$8761))</f>
        <v>1504</v>
      </c>
      <c r="H6577" s="467">
        <f t="shared" si="719"/>
        <v>0</v>
      </c>
      <c r="I6577" s="475" t="str">
        <f t="shared" si="720"/>
        <v/>
      </c>
      <c r="J6577" s="471">
        <f>'Potential Projects'!D6578</f>
        <v>11.753021295402686</v>
      </c>
      <c r="K6577" s="471">
        <f>'Potential Projects'!E6578</f>
        <v>63.119843582025368</v>
      </c>
      <c r="L6577" s="476">
        <f t="shared" si="721"/>
        <v>889.12713512257187</v>
      </c>
      <c r="M6577" s="471">
        <f t="shared" si="725"/>
        <v>1338.4385156396916</v>
      </c>
      <c r="N6577" s="467">
        <f t="shared" si="722"/>
        <v>0</v>
      </c>
      <c r="O6577" s="475" t="str">
        <f t="shared" si="723"/>
        <v/>
      </c>
    </row>
    <row r="6578" spans="1:15" hidden="1">
      <c r="A6578" s="475">
        <f t="shared" si="718"/>
        <v>43739</v>
      </c>
      <c r="B6578" s="475">
        <v>43740</v>
      </c>
      <c r="C6578" s="467">
        <v>1</v>
      </c>
      <c r="D6578" s="467">
        <v>914</v>
      </c>
      <c r="E6578" s="467">
        <v>0</v>
      </c>
      <c r="F6578" s="467">
        <v>0</v>
      </c>
      <c r="G6578" s="467">
        <f t="array" ref="G6578">MAX(IF($A$2:$A$8761=A6578,$D$2:$D$8761))</f>
        <v>1504</v>
      </c>
      <c r="H6578" s="467">
        <f t="shared" si="719"/>
        <v>0</v>
      </c>
      <c r="I6578" s="475" t="str">
        <f t="shared" si="720"/>
        <v/>
      </c>
      <c r="J6578" s="471">
        <f>'Potential Projects'!D6579</f>
        <v>10.964299927928115</v>
      </c>
      <c r="K6578" s="471">
        <f>'Potential Projects'!E6579</f>
        <v>37.103735540743926</v>
      </c>
      <c r="L6578" s="476">
        <f t="shared" si="721"/>
        <v>865.93196453132794</v>
      </c>
      <c r="M6578" s="471">
        <f t="shared" si="725"/>
        <v>1338.4385156396916</v>
      </c>
      <c r="N6578" s="467">
        <f t="shared" si="722"/>
        <v>0</v>
      </c>
      <c r="O6578" s="475" t="str">
        <f t="shared" si="723"/>
        <v/>
      </c>
    </row>
    <row r="6579" spans="1:15" hidden="1">
      <c r="A6579" s="475">
        <f t="shared" si="718"/>
        <v>43739</v>
      </c>
      <c r="B6579" s="475">
        <v>43740</v>
      </c>
      <c r="C6579" s="467">
        <v>2</v>
      </c>
      <c r="D6579" s="467">
        <v>899</v>
      </c>
      <c r="E6579" s="467">
        <v>0</v>
      </c>
      <c r="F6579" s="467">
        <v>0</v>
      </c>
      <c r="G6579" s="467">
        <f t="array" ref="G6579">MAX(IF($A$2:$A$8761=A6579,$D$2:$D$8761))</f>
        <v>1504</v>
      </c>
      <c r="H6579" s="467">
        <f t="shared" si="719"/>
        <v>0</v>
      </c>
      <c r="I6579" s="475" t="str">
        <f t="shared" si="720"/>
        <v/>
      </c>
      <c r="J6579" s="471">
        <f>'Potential Projects'!D6580</f>
        <v>20.599794811882639</v>
      </c>
      <c r="K6579" s="471">
        <f>'Potential Projects'!E6580</f>
        <v>43.58859739840895</v>
      </c>
      <c r="L6579" s="476">
        <f t="shared" si="721"/>
        <v>834.81160778970843</v>
      </c>
      <c r="M6579" s="471">
        <f t="shared" si="725"/>
        <v>1338.4385156396916</v>
      </c>
      <c r="N6579" s="467">
        <f t="shared" si="722"/>
        <v>0</v>
      </c>
      <c r="O6579" s="475" t="str">
        <f t="shared" si="723"/>
        <v/>
      </c>
    </row>
    <row r="6580" spans="1:15" hidden="1">
      <c r="A6580" s="475">
        <f t="shared" si="718"/>
        <v>43739</v>
      </c>
      <c r="B6580" s="475">
        <v>43740</v>
      </c>
      <c r="C6580" s="467">
        <v>3</v>
      </c>
      <c r="D6580" s="467">
        <v>898</v>
      </c>
      <c r="E6580" s="467">
        <v>0</v>
      </c>
      <c r="F6580" s="467">
        <v>0</v>
      </c>
      <c r="G6580" s="467">
        <f t="array" ref="G6580">MAX(IF($A$2:$A$8761=A6580,$D$2:$D$8761))</f>
        <v>1504</v>
      </c>
      <c r="H6580" s="467">
        <f t="shared" si="719"/>
        <v>0</v>
      </c>
      <c r="I6580" s="475" t="str">
        <f t="shared" si="720"/>
        <v/>
      </c>
      <c r="J6580" s="471">
        <f>'Potential Projects'!D6581</f>
        <v>17.264754403848418</v>
      </c>
      <c r="K6580" s="471">
        <f>'Potential Projects'!E6581</f>
        <v>81.263376263169206</v>
      </c>
      <c r="L6580" s="476">
        <f t="shared" si="721"/>
        <v>799.47186933298235</v>
      </c>
      <c r="M6580" s="471">
        <f t="shared" si="725"/>
        <v>1338.4385156396916</v>
      </c>
      <c r="N6580" s="467">
        <f t="shared" si="722"/>
        <v>0</v>
      </c>
      <c r="O6580" s="475" t="str">
        <f t="shared" si="723"/>
        <v/>
      </c>
    </row>
    <row r="6581" spans="1:15" hidden="1">
      <c r="A6581" s="475">
        <f t="shared" si="718"/>
        <v>43739</v>
      </c>
      <c r="B6581" s="475">
        <v>43740</v>
      </c>
      <c r="C6581" s="467">
        <v>4</v>
      </c>
      <c r="D6581" s="467">
        <v>918</v>
      </c>
      <c r="E6581" s="467">
        <v>0</v>
      </c>
      <c r="F6581" s="467">
        <v>0</v>
      </c>
      <c r="G6581" s="467">
        <f t="array" ref="G6581">MAX(IF($A$2:$A$8761=A6581,$D$2:$D$8761))</f>
        <v>1504</v>
      </c>
      <c r="H6581" s="467">
        <f t="shared" si="719"/>
        <v>0</v>
      </c>
      <c r="I6581" s="475" t="str">
        <f t="shared" si="720"/>
        <v/>
      </c>
      <c r="J6581" s="471">
        <f>'Potential Projects'!D6582</f>
        <v>33.949882691981564</v>
      </c>
      <c r="K6581" s="471">
        <f>'Potential Projects'!E6582</f>
        <v>80.94578230488068</v>
      </c>
      <c r="L6581" s="476">
        <f t="shared" si="721"/>
        <v>803.10433500313775</v>
      </c>
      <c r="M6581" s="471">
        <f t="shared" si="725"/>
        <v>1338.4385156396916</v>
      </c>
      <c r="N6581" s="467">
        <f t="shared" si="722"/>
        <v>0</v>
      </c>
      <c r="O6581" s="475" t="str">
        <f t="shared" si="723"/>
        <v/>
      </c>
    </row>
    <row r="6582" spans="1:15" hidden="1">
      <c r="A6582" s="475">
        <f t="shared" si="718"/>
        <v>43739</v>
      </c>
      <c r="B6582" s="475">
        <v>43740</v>
      </c>
      <c r="C6582" s="467">
        <v>5</v>
      </c>
      <c r="D6582" s="467">
        <v>973</v>
      </c>
      <c r="E6582" s="467">
        <v>0</v>
      </c>
      <c r="F6582" s="467">
        <v>0</v>
      </c>
      <c r="G6582" s="467">
        <f t="array" ref="G6582">MAX(IF($A$2:$A$8761=A6582,$D$2:$D$8761))</f>
        <v>1504</v>
      </c>
      <c r="H6582" s="467">
        <f t="shared" si="719"/>
        <v>0</v>
      </c>
      <c r="I6582" s="475" t="str">
        <f t="shared" si="720"/>
        <v/>
      </c>
      <c r="J6582" s="471">
        <f>'Potential Projects'!D6583</f>
        <v>81.962879955483729</v>
      </c>
      <c r="K6582" s="471">
        <f>'Potential Projects'!E6583</f>
        <v>51.936781444850567</v>
      </c>
      <c r="L6582" s="476">
        <f t="shared" si="721"/>
        <v>839.10033859966575</v>
      </c>
      <c r="M6582" s="471">
        <f t="shared" si="725"/>
        <v>1338.4385156396916</v>
      </c>
      <c r="N6582" s="467">
        <f t="shared" si="722"/>
        <v>0</v>
      </c>
      <c r="O6582" s="475" t="str">
        <f t="shared" si="723"/>
        <v/>
      </c>
    </row>
    <row r="6583" spans="1:15" hidden="1">
      <c r="A6583" s="475">
        <f t="shared" si="718"/>
        <v>43739</v>
      </c>
      <c r="B6583" s="475">
        <v>43740</v>
      </c>
      <c r="C6583" s="467">
        <v>6</v>
      </c>
      <c r="D6583" s="467">
        <v>1085</v>
      </c>
      <c r="E6583" s="467">
        <v>0</v>
      </c>
      <c r="F6583" s="467">
        <v>0</v>
      </c>
      <c r="G6583" s="467">
        <f t="array" ref="G6583">MAX(IF($A$2:$A$8761=A6583,$D$2:$D$8761))</f>
        <v>1504</v>
      </c>
      <c r="H6583" s="467">
        <f t="shared" si="719"/>
        <v>0</v>
      </c>
      <c r="I6583" s="475" t="str">
        <f t="shared" si="720"/>
        <v/>
      </c>
      <c r="J6583" s="471">
        <f>'Potential Projects'!D6584</f>
        <v>126.3192995173943</v>
      </c>
      <c r="K6583" s="471">
        <f>'Potential Projects'!E6584</f>
        <v>53.825917920877231</v>
      </c>
      <c r="L6583" s="476">
        <f t="shared" si="721"/>
        <v>904.85478256172848</v>
      </c>
      <c r="M6583" s="471">
        <f t="shared" si="725"/>
        <v>1338.4385156396916</v>
      </c>
      <c r="N6583" s="467">
        <f t="shared" si="722"/>
        <v>0</v>
      </c>
      <c r="O6583" s="475" t="str">
        <f t="shared" si="723"/>
        <v/>
      </c>
    </row>
    <row r="6584" spans="1:15" hidden="1">
      <c r="A6584" s="475">
        <f t="shared" si="718"/>
        <v>43739</v>
      </c>
      <c r="B6584" s="475">
        <v>43740</v>
      </c>
      <c r="C6584" s="467">
        <v>7</v>
      </c>
      <c r="D6584" s="467">
        <v>1213</v>
      </c>
      <c r="E6584" s="467">
        <v>0</v>
      </c>
      <c r="F6584" s="467">
        <v>0</v>
      </c>
      <c r="G6584" s="467">
        <f t="array" ref="G6584">MAX(IF($A$2:$A$8761=A6584,$D$2:$D$8761))</f>
        <v>1504</v>
      </c>
      <c r="H6584" s="467">
        <f t="shared" si="719"/>
        <v>0</v>
      </c>
      <c r="I6584" s="475" t="str">
        <f t="shared" si="720"/>
        <v/>
      </c>
      <c r="J6584" s="471">
        <f>'Potential Projects'!D6585</f>
        <v>136.15610632461465</v>
      </c>
      <c r="K6584" s="471">
        <f>'Potential Projects'!E6585</f>
        <v>74.952956407224264</v>
      </c>
      <c r="L6584" s="476">
        <f t="shared" si="721"/>
        <v>1001.890937268161</v>
      </c>
      <c r="M6584" s="471">
        <f t="shared" si="725"/>
        <v>1338.4385156396916</v>
      </c>
      <c r="N6584" s="467">
        <f t="shared" si="722"/>
        <v>0</v>
      </c>
      <c r="O6584" s="475" t="str">
        <f t="shared" si="723"/>
        <v/>
      </c>
    </row>
    <row r="6585" spans="1:15" hidden="1">
      <c r="A6585" s="475">
        <f t="shared" si="718"/>
        <v>43739</v>
      </c>
      <c r="B6585" s="475">
        <v>43740</v>
      </c>
      <c r="C6585" s="467">
        <v>8</v>
      </c>
      <c r="D6585" s="467">
        <v>1261</v>
      </c>
      <c r="E6585" s="467">
        <v>1</v>
      </c>
      <c r="F6585" s="467">
        <v>4</v>
      </c>
      <c r="G6585" s="467">
        <f t="array" ref="G6585">MAX(IF($A$2:$A$8761=A6585,$D$2:$D$8761))</f>
        <v>1504</v>
      </c>
      <c r="H6585" s="467">
        <f t="shared" si="719"/>
        <v>0</v>
      </c>
      <c r="I6585" s="475" t="str">
        <f t="shared" si="720"/>
        <v/>
      </c>
      <c r="J6585" s="471">
        <f>'Potential Projects'!D6586</f>
        <v>95.635975470167679</v>
      </c>
      <c r="K6585" s="471">
        <f>'Potential Projects'!E6586</f>
        <v>57.887365781552354</v>
      </c>
      <c r="L6585" s="476">
        <f t="shared" si="721"/>
        <v>1102.47665874828</v>
      </c>
      <c r="M6585" s="471">
        <f t="shared" si="725"/>
        <v>1338.4385156396916</v>
      </c>
      <c r="N6585" s="467">
        <f t="shared" si="722"/>
        <v>0</v>
      </c>
      <c r="O6585" s="475" t="str">
        <f t="shared" si="723"/>
        <v/>
      </c>
    </row>
    <row r="6586" spans="1:15" hidden="1">
      <c r="A6586" s="475">
        <f t="shared" si="718"/>
        <v>43739</v>
      </c>
      <c r="B6586" s="475">
        <v>43740</v>
      </c>
      <c r="C6586" s="467">
        <v>9</v>
      </c>
      <c r="D6586" s="467">
        <v>1247</v>
      </c>
      <c r="E6586" s="467">
        <v>3</v>
      </c>
      <c r="F6586" s="467">
        <v>17</v>
      </c>
      <c r="G6586" s="467">
        <f t="array" ref="G6586">MAX(IF($A$2:$A$8761=A6586,$D$2:$D$8761))</f>
        <v>1504</v>
      </c>
      <c r="H6586" s="467">
        <f t="shared" si="719"/>
        <v>0</v>
      </c>
      <c r="I6586" s="475" t="str">
        <f t="shared" si="720"/>
        <v/>
      </c>
      <c r="J6586" s="471">
        <f>'Potential Projects'!D6587</f>
        <v>65.804366933410705</v>
      </c>
      <c r="K6586" s="471">
        <f>'Potential Projects'!E6587</f>
        <v>74.526629542033959</v>
      </c>
      <c r="L6586" s="476">
        <f t="shared" si="721"/>
        <v>1086.6690035245554</v>
      </c>
      <c r="M6586" s="471">
        <f t="shared" si="725"/>
        <v>1338.4385156396916</v>
      </c>
      <c r="N6586" s="467">
        <f t="shared" si="722"/>
        <v>0</v>
      </c>
      <c r="O6586" s="475" t="str">
        <f t="shared" si="723"/>
        <v/>
      </c>
    </row>
    <row r="6587" spans="1:15" hidden="1">
      <c r="A6587" s="475">
        <f t="shared" si="718"/>
        <v>43739</v>
      </c>
      <c r="B6587" s="475">
        <v>43740</v>
      </c>
      <c r="C6587" s="467">
        <v>10</v>
      </c>
      <c r="D6587" s="467">
        <v>1217</v>
      </c>
      <c r="E6587" s="467">
        <v>4</v>
      </c>
      <c r="F6587" s="467">
        <v>18</v>
      </c>
      <c r="G6587" s="467">
        <f t="array" ref="G6587">MAX(IF($A$2:$A$8761=A6587,$D$2:$D$8761))</f>
        <v>1504</v>
      </c>
      <c r="H6587" s="467">
        <f t="shared" si="719"/>
        <v>0</v>
      </c>
      <c r="I6587" s="475" t="str">
        <f t="shared" si="720"/>
        <v/>
      </c>
      <c r="J6587" s="471">
        <f>'Potential Projects'!D6588</f>
        <v>54.877283385131605</v>
      </c>
      <c r="K6587" s="471">
        <f>'Potential Projects'!E6588</f>
        <v>72.709460169855944</v>
      </c>
      <c r="L6587" s="476">
        <f t="shared" si="721"/>
        <v>1067.4132564450124</v>
      </c>
      <c r="M6587" s="471">
        <f t="shared" si="725"/>
        <v>1338.4385156396916</v>
      </c>
      <c r="N6587" s="467">
        <f t="shared" si="722"/>
        <v>0</v>
      </c>
      <c r="O6587" s="475" t="str">
        <f t="shared" si="723"/>
        <v/>
      </c>
    </row>
    <row r="6588" spans="1:15" hidden="1">
      <c r="A6588" s="475">
        <f t="shared" si="718"/>
        <v>43739</v>
      </c>
      <c r="B6588" s="475">
        <v>43740</v>
      </c>
      <c r="C6588" s="467">
        <v>11</v>
      </c>
      <c r="D6588" s="467">
        <v>1176</v>
      </c>
      <c r="E6588" s="467">
        <v>2</v>
      </c>
      <c r="F6588" s="467">
        <v>19</v>
      </c>
      <c r="G6588" s="467">
        <f t="array" ref="G6588">MAX(IF($A$2:$A$8761=A6588,$D$2:$D$8761))</f>
        <v>1504</v>
      </c>
      <c r="H6588" s="467">
        <f t="shared" si="719"/>
        <v>0</v>
      </c>
      <c r="I6588" s="475" t="str">
        <f t="shared" si="720"/>
        <v/>
      </c>
      <c r="J6588" s="471">
        <f>'Potential Projects'!D6589</f>
        <v>40.616011310928883</v>
      </c>
      <c r="K6588" s="471">
        <f>'Potential Projects'!E6589</f>
        <v>38.296668512147932</v>
      </c>
      <c r="L6588" s="476">
        <f t="shared" si="721"/>
        <v>1076.0873201769232</v>
      </c>
      <c r="M6588" s="471">
        <f t="shared" si="725"/>
        <v>1338.4385156396916</v>
      </c>
      <c r="N6588" s="467">
        <f t="shared" si="722"/>
        <v>0</v>
      </c>
      <c r="O6588" s="475" t="str">
        <f t="shared" si="723"/>
        <v/>
      </c>
    </row>
    <row r="6589" spans="1:15" hidden="1">
      <c r="A6589" s="475">
        <f t="shared" si="718"/>
        <v>43739</v>
      </c>
      <c r="B6589" s="475">
        <v>43740</v>
      </c>
      <c r="C6589" s="467">
        <v>12</v>
      </c>
      <c r="D6589" s="467">
        <v>1142</v>
      </c>
      <c r="E6589" s="467">
        <v>2</v>
      </c>
      <c r="F6589" s="467">
        <v>17</v>
      </c>
      <c r="G6589" s="467">
        <f t="array" ref="G6589">MAX(IF($A$2:$A$8761=A6589,$D$2:$D$8761))</f>
        <v>1504</v>
      </c>
      <c r="H6589" s="467">
        <f t="shared" si="719"/>
        <v>0</v>
      </c>
      <c r="I6589" s="475" t="str">
        <f t="shared" si="720"/>
        <v/>
      </c>
      <c r="J6589" s="471">
        <f>'Potential Projects'!D6590</f>
        <v>27.357282757310497</v>
      </c>
      <c r="K6589" s="471">
        <f>'Potential Projects'!E6590</f>
        <v>9.0123152547839176</v>
      </c>
      <c r="L6589" s="476">
        <f t="shared" si="721"/>
        <v>1086.6304019879055</v>
      </c>
      <c r="M6589" s="471">
        <f t="shared" si="725"/>
        <v>1338.4385156396916</v>
      </c>
      <c r="N6589" s="467">
        <f t="shared" si="722"/>
        <v>0</v>
      </c>
      <c r="O6589" s="475" t="str">
        <f t="shared" si="723"/>
        <v/>
      </c>
    </row>
    <row r="6590" spans="1:15" hidden="1">
      <c r="A6590" s="475">
        <f t="shared" si="718"/>
        <v>43739</v>
      </c>
      <c r="B6590" s="475">
        <v>43740</v>
      </c>
      <c r="C6590" s="467">
        <v>13</v>
      </c>
      <c r="D6590" s="467">
        <v>1112</v>
      </c>
      <c r="E6590" s="467">
        <v>6</v>
      </c>
      <c r="F6590" s="467">
        <v>18</v>
      </c>
      <c r="G6590" s="467">
        <f t="array" ref="G6590">MAX(IF($A$2:$A$8761=A6590,$D$2:$D$8761))</f>
        <v>1504</v>
      </c>
      <c r="H6590" s="467">
        <f t="shared" si="719"/>
        <v>0</v>
      </c>
      <c r="I6590" s="475" t="str">
        <f t="shared" si="720"/>
        <v/>
      </c>
      <c r="J6590" s="471">
        <f>'Potential Projects'!D6591</f>
        <v>27.94488477123501</v>
      </c>
      <c r="K6590" s="471">
        <f>'Potential Projects'!E6591</f>
        <v>27.31308041281445</v>
      </c>
      <c r="L6590" s="476">
        <f t="shared" si="721"/>
        <v>1032.7420348159505</v>
      </c>
      <c r="M6590" s="471">
        <f t="shared" si="725"/>
        <v>1338.4385156396916</v>
      </c>
      <c r="N6590" s="467">
        <f t="shared" si="722"/>
        <v>0</v>
      </c>
      <c r="O6590" s="475" t="str">
        <f t="shared" si="723"/>
        <v/>
      </c>
    </row>
    <row r="6591" spans="1:15" hidden="1">
      <c r="A6591" s="475">
        <f t="shared" si="718"/>
        <v>43739</v>
      </c>
      <c r="B6591" s="475">
        <v>43740</v>
      </c>
      <c r="C6591" s="467">
        <v>14</v>
      </c>
      <c r="D6591" s="467">
        <v>1083</v>
      </c>
      <c r="E6591" s="467">
        <v>5</v>
      </c>
      <c r="F6591" s="467">
        <v>17</v>
      </c>
      <c r="G6591" s="467">
        <f t="array" ref="G6591">MAX(IF($A$2:$A$8761=A6591,$D$2:$D$8761))</f>
        <v>1504</v>
      </c>
      <c r="H6591" s="467">
        <f t="shared" si="719"/>
        <v>0</v>
      </c>
      <c r="I6591" s="475" t="str">
        <f t="shared" si="720"/>
        <v/>
      </c>
      <c r="J6591" s="471">
        <f>'Potential Projects'!D6592</f>
        <v>17.099203169454597</v>
      </c>
      <c r="K6591" s="471">
        <f>'Potential Projects'!E6592</f>
        <v>66.787036873790584</v>
      </c>
      <c r="L6591" s="476">
        <f t="shared" si="721"/>
        <v>977.11375995675485</v>
      </c>
      <c r="M6591" s="471">
        <f t="shared" si="725"/>
        <v>1338.4385156396916</v>
      </c>
      <c r="N6591" s="467">
        <f t="shared" si="722"/>
        <v>0</v>
      </c>
      <c r="O6591" s="475" t="str">
        <f t="shared" si="723"/>
        <v/>
      </c>
    </row>
    <row r="6592" spans="1:15" hidden="1">
      <c r="A6592" s="475">
        <f t="shared" si="718"/>
        <v>43739</v>
      </c>
      <c r="B6592" s="475">
        <v>43740</v>
      </c>
      <c r="C6592" s="467">
        <v>15</v>
      </c>
      <c r="D6592" s="467">
        <v>1056</v>
      </c>
      <c r="E6592" s="467">
        <v>5</v>
      </c>
      <c r="F6592" s="467">
        <v>11</v>
      </c>
      <c r="G6592" s="467">
        <f t="array" ref="G6592">MAX(IF($A$2:$A$8761=A6592,$D$2:$D$8761))</f>
        <v>1504</v>
      </c>
      <c r="H6592" s="467">
        <f t="shared" si="719"/>
        <v>0</v>
      </c>
      <c r="I6592" s="475" t="str">
        <f t="shared" si="720"/>
        <v/>
      </c>
      <c r="J6592" s="471">
        <f>'Potential Projects'!D6593</f>
        <v>19.40817838096299</v>
      </c>
      <c r="K6592" s="471">
        <f>'Potential Projects'!E6593</f>
        <v>62.731847022145779</v>
      </c>
      <c r="L6592" s="476">
        <f t="shared" si="721"/>
        <v>957.85997459689122</v>
      </c>
      <c r="M6592" s="471">
        <f t="shared" si="725"/>
        <v>1338.4385156396916</v>
      </c>
      <c r="N6592" s="467">
        <f t="shared" si="722"/>
        <v>0</v>
      </c>
      <c r="O6592" s="475" t="str">
        <f t="shared" si="723"/>
        <v/>
      </c>
    </row>
    <row r="6593" spans="1:15" hidden="1">
      <c r="A6593" s="475">
        <f t="shared" si="718"/>
        <v>43739</v>
      </c>
      <c r="B6593" s="475">
        <v>43740</v>
      </c>
      <c r="C6593" s="467">
        <v>16</v>
      </c>
      <c r="D6593" s="467">
        <v>1044</v>
      </c>
      <c r="E6593" s="467">
        <v>2</v>
      </c>
      <c r="F6593" s="467">
        <v>10</v>
      </c>
      <c r="G6593" s="467">
        <f t="array" ref="G6593">MAX(IF($A$2:$A$8761=A6593,$D$2:$D$8761))</f>
        <v>1504</v>
      </c>
      <c r="H6593" s="467">
        <f t="shared" si="719"/>
        <v>0</v>
      </c>
      <c r="I6593" s="475" t="str">
        <f t="shared" si="720"/>
        <v/>
      </c>
      <c r="J6593" s="471">
        <f>'Potential Projects'!D6594</f>
        <v>31.895349513764291</v>
      </c>
      <c r="K6593" s="471">
        <f>'Potential Projects'!E6594</f>
        <v>83.608565147280174</v>
      </c>
      <c r="L6593" s="476">
        <f t="shared" si="721"/>
        <v>916.4960853389556</v>
      </c>
      <c r="M6593" s="471">
        <f t="shared" si="725"/>
        <v>1338.4385156396916</v>
      </c>
      <c r="N6593" s="467">
        <f t="shared" si="722"/>
        <v>0</v>
      </c>
      <c r="O6593" s="475" t="str">
        <f t="shared" si="723"/>
        <v/>
      </c>
    </row>
    <row r="6594" spans="1:15" hidden="1">
      <c r="A6594" s="475">
        <f t="shared" ref="A6594:A6657" si="726">DATE(YEAR(B6594),MONTH(B6594),1)</f>
        <v>43739</v>
      </c>
      <c r="B6594" s="475">
        <v>43740</v>
      </c>
      <c r="C6594" s="467">
        <v>17</v>
      </c>
      <c r="D6594" s="467">
        <v>1048</v>
      </c>
      <c r="E6594" s="467">
        <v>2</v>
      </c>
      <c r="F6594" s="467">
        <v>17</v>
      </c>
      <c r="G6594" s="467">
        <f t="array" ref="G6594">MAX(IF($A$2:$A$8761=A6594,$D$2:$D$8761))</f>
        <v>1504</v>
      </c>
      <c r="H6594" s="467">
        <f t="shared" ref="H6594:H6657" si="727">IF(G6594=D6594,1,0)</f>
        <v>0</v>
      </c>
      <c r="I6594" s="475" t="str">
        <f t="shared" ref="I6594:I6657" si="728">IF(D6594=G6594,B6594,"")</f>
        <v/>
      </c>
      <c r="J6594" s="471">
        <f>'Potential Projects'!D6595</f>
        <v>61.831642635067766</v>
      </c>
      <c r="K6594" s="471">
        <f>'Potential Projects'!E6595</f>
        <v>73.27268098258439</v>
      </c>
      <c r="L6594" s="476">
        <f t="shared" ref="L6594:L6657" si="729">D6594-E6594-F6594-J6594-K6594</f>
        <v>893.89567638234792</v>
      </c>
      <c r="M6594" s="471">
        <f t="shared" si="725"/>
        <v>1338.4385156396916</v>
      </c>
      <c r="N6594" s="467">
        <f t="shared" ref="N6594:N6657" si="730">IF(M6594=L6594,1,0)</f>
        <v>0</v>
      </c>
      <c r="O6594" s="475" t="str">
        <f t="shared" ref="O6594:O6657" si="731">IF(L6594=M6594,B6594,"")</f>
        <v/>
      </c>
    </row>
    <row r="6595" spans="1:15" hidden="1">
      <c r="A6595" s="475">
        <f t="shared" si="726"/>
        <v>43739</v>
      </c>
      <c r="B6595" s="475">
        <v>43740</v>
      </c>
      <c r="C6595" s="467">
        <v>18</v>
      </c>
      <c r="D6595" s="467">
        <v>1082</v>
      </c>
      <c r="E6595" s="467">
        <v>1</v>
      </c>
      <c r="F6595" s="467">
        <v>5</v>
      </c>
      <c r="G6595" s="467">
        <f t="array" ref="G6595">MAX(IF($A$2:$A$8761=A6595,$D$2:$D$8761))</f>
        <v>1504</v>
      </c>
      <c r="H6595" s="467">
        <f t="shared" si="727"/>
        <v>0</v>
      </c>
      <c r="I6595" s="475" t="str">
        <f t="shared" si="728"/>
        <v/>
      </c>
      <c r="J6595" s="471">
        <f>'Potential Projects'!D6596</f>
        <v>137.11836035322042</v>
      </c>
      <c r="K6595" s="471">
        <f>'Potential Projects'!E6596</f>
        <v>74.297429961298647</v>
      </c>
      <c r="L6595" s="476">
        <f t="shared" si="729"/>
        <v>864.58420968548091</v>
      </c>
      <c r="M6595" s="471">
        <f t="shared" si="725"/>
        <v>1338.4385156396916</v>
      </c>
      <c r="N6595" s="467">
        <f t="shared" si="730"/>
        <v>0</v>
      </c>
      <c r="O6595" s="475" t="str">
        <f t="shared" si="731"/>
        <v/>
      </c>
    </row>
    <row r="6596" spans="1:15" hidden="1">
      <c r="A6596" s="475">
        <f t="shared" si="726"/>
        <v>43739</v>
      </c>
      <c r="B6596" s="475">
        <v>43740</v>
      </c>
      <c r="C6596" s="467">
        <v>19</v>
      </c>
      <c r="D6596" s="467">
        <v>1108</v>
      </c>
      <c r="E6596" s="467">
        <v>0</v>
      </c>
      <c r="F6596" s="467">
        <v>0</v>
      </c>
      <c r="G6596" s="467">
        <f t="array" ref="G6596">MAX(IF($A$2:$A$8761=A6596,$D$2:$D$8761))</f>
        <v>1504</v>
      </c>
      <c r="H6596" s="467">
        <f t="shared" si="727"/>
        <v>0</v>
      </c>
      <c r="I6596" s="475" t="str">
        <f t="shared" si="728"/>
        <v/>
      </c>
      <c r="J6596" s="471">
        <f>'Potential Projects'!D6597</f>
        <v>144</v>
      </c>
      <c r="K6596" s="471">
        <f>'Potential Projects'!E6597</f>
        <v>72.08991727585466</v>
      </c>
      <c r="L6596" s="476">
        <f t="shared" si="729"/>
        <v>891.91008272414535</v>
      </c>
      <c r="M6596" s="471">
        <f t="shared" si="725"/>
        <v>1338.4385156396916</v>
      </c>
      <c r="N6596" s="467">
        <f t="shared" si="730"/>
        <v>0</v>
      </c>
      <c r="O6596" s="475" t="str">
        <f t="shared" si="731"/>
        <v/>
      </c>
    </row>
    <row r="6597" spans="1:15" hidden="1">
      <c r="A6597" s="475">
        <f t="shared" si="726"/>
        <v>43739</v>
      </c>
      <c r="B6597" s="475">
        <v>43740</v>
      </c>
      <c r="C6597" s="467">
        <v>20</v>
      </c>
      <c r="D6597" s="467">
        <v>1115</v>
      </c>
      <c r="E6597" s="467">
        <v>0</v>
      </c>
      <c r="F6597" s="467">
        <v>0</v>
      </c>
      <c r="G6597" s="467">
        <f t="array" ref="G6597">MAX(IF($A$2:$A$8761=A6597,$D$2:$D$8761))</f>
        <v>1504</v>
      </c>
      <c r="H6597" s="467">
        <f t="shared" si="727"/>
        <v>0</v>
      </c>
      <c r="I6597" s="475" t="str">
        <f t="shared" si="728"/>
        <v/>
      </c>
      <c r="J6597" s="471">
        <f>'Potential Projects'!D6598</f>
        <v>140.13663342010932</v>
      </c>
      <c r="K6597" s="471">
        <f>'Potential Projects'!E6598</f>
        <v>65.341436787787572</v>
      </c>
      <c r="L6597" s="476">
        <f t="shared" si="729"/>
        <v>909.52192979210315</v>
      </c>
      <c r="M6597" s="471">
        <f t="shared" si="725"/>
        <v>1338.4385156396916</v>
      </c>
      <c r="N6597" s="467">
        <f t="shared" si="730"/>
        <v>0</v>
      </c>
      <c r="O6597" s="475" t="str">
        <f t="shared" si="731"/>
        <v/>
      </c>
    </row>
    <row r="6598" spans="1:15" hidden="1">
      <c r="A6598" s="475">
        <f t="shared" si="726"/>
        <v>43739</v>
      </c>
      <c r="B6598" s="475">
        <v>43740</v>
      </c>
      <c r="C6598" s="467">
        <v>21</v>
      </c>
      <c r="D6598" s="467">
        <v>1084</v>
      </c>
      <c r="E6598" s="467">
        <v>3</v>
      </c>
      <c r="F6598" s="467">
        <v>0</v>
      </c>
      <c r="G6598" s="467">
        <f t="array" ref="G6598">MAX(IF($A$2:$A$8761=A6598,$D$2:$D$8761))</f>
        <v>1504</v>
      </c>
      <c r="H6598" s="467">
        <f t="shared" si="727"/>
        <v>0</v>
      </c>
      <c r="I6598" s="475" t="str">
        <f t="shared" si="728"/>
        <v/>
      </c>
      <c r="J6598" s="471">
        <f>'Potential Projects'!D6599</f>
        <v>142.33073181736722</v>
      </c>
      <c r="K6598" s="471">
        <f>'Potential Projects'!E6599</f>
        <v>65.254606912491937</v>
      </c>
      <c r="L6598" s="476">
        <f t="shared" si="729"/>
        <v>873.41466127014087</v>
      </c>
      <c r="M6598" s="471">
        <f t="shared" si="725"/>
        <v>1338.4385156396916</v>
      </c>
      <c r="N6598" s="467">
        <f t="shared" si="730"/>
        <v>0</v>
      </c>
      <c r="O6598" s="475" t="str">
        <f t="shared" si="731"/>
        <v/>
      </c>
    </row>
    <row r="6599" spans="1:15" hidden="1">
      <c r="A6599" s="475">
        <f t="shared" si="726"/>
        <v>43739</v>
      </c>
      <c r="B6599" s="475">
        <v>43740</v>
      </c>
      <c r="C6599" s="467">
        <v>22</v>
      </c>
      <c r="D6599" s="467">
        <v>1036</v>
      </c>
      <c r="E6599" s="467">
        <v>13</v>
      </c>
      <c r="F6599" s="467">
        <v>0</v>
      </c>
      <c r="G6599" s="467">
        <f t="array" ref="G6599">MAX(IF($A$2:$A$8761=A6599,$D$2:$D$8761))</f>
        <v>1504</v>
      </c>
      <c r="H6599" s="467">
        <f t="shared" si="727"/>
        <v>0</v>
      </c>
      <c r="I6599" s="475" t="str">
        <f t="shared" si="728"/>
        <v/>
      </c>
      <c r="J6599" s="471">
        <f>'Potential Projects'!D6600</f>
        <v>119.34597868307873</v>
      </c>
      <c r="K6599" s="471">
        <f>'Potential Projects'!E6600</f>
        <v>70.299344442055471</v>
      </c>
      <c r="L6599" s="476">
        <f t="shared" si="729"/>
        <v>833.35467687486573</v>
      </c>
      <c r="M6599" s="471">
        <f t="shared" si="725"/>
        <v>1338.4385156396916</v>
      </c>
      <c r="N6599" s="467">
        <f t="shared" si="730"/>
        <v>0</v>
      </c>
      <c r="O6599" s="475" t="str">
        <f t="shared" si="731"/>
        <v/>
      </c>
    </row>
    <row r="6600" spans="1:15" hidden="1">
      <c r="A6600" s="475">
        <f t="shared" si="726"/>
        <v>43739</v>
      </c>
      <c r="B6600" s="475">
        <v>43740</v>
      </c>
      <c r="C6600" s="467">
        <v>23</v>
      </c>
      <c r="D6600" s="467">
        <v>968</v>
      </c>
      <c r="E6600" s="467">
        <v>23</v>
      </c>
      <c r="F6600" s="467">
        <v>0</v>
      </c>
      <c r="G6600" s="467">
        <f t="array" ref="G6600">MAX(IF($A$2:$A$8761=A6600,$D$2:$D$8761))</f>
        <v>1504</v>
      </c>
      <c r="H6600" s="467">
        <f t="shared" si="727"/>
        <v>0</v>
      </c>
      <c r="I6600" s="475" t="str">
        <f t="shared" si="728"/>
        <v/>
      </c>
      <c r="J6600" s="471">
        <f>'Potential Projects'!D6601</f>
        <v>19.942538747491408</v>
      </c>
      <c r="K6600" s="471">
        <f>'Potential Projects'!E6601</f>
        <v>80.614107826273909</v>
      </c>
      <c r="L6600" s="476">
        <f t="shared" si="729"/>
        <v>844.44335342623469</v>
      </c>
      <c r="M6600" s="471">
        <f t="shared" si="725"/>
        <v>1338.4385156396916</v>
      </c>
      <c r="N6600" s="467">
        <f t="shared" si="730"/>
        <v>0</v>
      </c>
      <c r="O6600" s="475" t="str">
        <f t="shared" si="731"/>
        <v/>
      </c>
    </row>
    <row r="6601" spans="1:15" hidden="1">
      <c r="A6601" s="475">
        <f t="shared" si="726"/>
        <v>43739</v>
      </c>
      <c r="B6601" s="475">
        <v>43740</v>
      </c>
      <c r="C6601" s="467">
        <v>24</v>
      </c>
      <c r="D6601" s="467">
        <v>896</v>
      </c>
      <c r="E6601" s="467">
        <v>39</v>
      </c>
      <c r="F6601" s="467">
        <v>0</v>
      </c>
      <c r="G6601" s="467">
        <f t="array" ref="G6601">MAX(IF($A$2:$A$8761=A6601,$D$2:$D$8761))</f>
        <v>1504</v>
      </c>
      <c r="H6601" s="467">
        <f t="shared" si="727"/>
        <v>0</v>
      </c>
      <c r="I6601" s="475" t="str">
        <f t="shared" si="728"/>
        <v/>
      </c>
      <c r="J6601" s="471">
        <f>'Potential Projects'!D6602</f>
        <v>0.84073342927509265</v>
      </c>
      <c r="K6601" s="471">
        <f>'Potential Projects'!E6602</f>
        <v>89.930718770156957</v>
      </c>
      <c r="L6601" s="476">
        <f t="shared" si="729"/>
        <v>766.22854780056787</v>
      </c>
      <c r="M6601" s="471">
        <f t="shared" si="725"/>
        <v>1338.4385156396916</v>
      </c>
      <c r="N6601" s="467">
        <f t="shared" si="730"/>
        <v>0</v>
      </c>
      <c r="O6601" s="475" t="str">
        <f t="shared" si="731"/>
        <v/>
      </c>
    </row>
    <row r="6602" spans="1:15" hidden="1">
      <c r="A6602" s="475">
        <f t="shared" si="726"/>
        <v>43739</v>
      </c>
      <c r="B6602" s="475">
        <v>43741</v>
      </c>
      <c r="C6602" s="467">
        <v>1</v>
      </c>
      <c r="D6602" s="467">
        <v>872</v>
      </c>
      <c r="E6602" s="467">
        <v>51</v>
      </c>
      <c r="F6602" s="467">
        <v>0</v>
      </c>
      <c r="G6602" s="467">
        <f t="array" ref="G6602">MAX(IF($A$2:$A$8761=A6602,$D$2:$D$8761))</f>
        <v>1504</v>
      </c>
      <c r="H6602" s="467">
        <f t="shared" si="727"/>
        <v>0</v>
      </c>
      <c r="I6602" s="475" t="str">
        <f t="shared" si="728"/>
        <v/>
      </c>
      <c r="J6602" s="471">
        <f>'Potential Projects'!D6603</f>
        <v>1.6375372034051123</v>
      </c>
      <c r="K6602" s="471">
        <f>'Potential Projects'!E6603</f>
        <v>82.986675499892499</v>
      </c>
      <c r="L6602" s="476">
        <f t="shared" si="729"/>
        <v>736.37578729670236</v>
      </c>
      <c r="M6602" s="471">
        <f t="shared" si="725"/>
        <v>1338.4385156396916</v>
      </c>
      <c r="N6602" s="467">
        <f t="shared" si="730"/>
        <v>0</v>
      </c>
      <c r="O6602" s="475" t="str">
        <f t="shared" si="731"/>
        <v/>
      </c>
    </row>
    <row r="6603" spans="1:15" hidden="1">
      <c r="A6603" s="475">
        <f t="shared" si="726"/>
        <v>43739</v>
      </c>
      <c r="B6603" s="475">
        <v>43741</v>
      </c>
      <c r="C6603" s="467">
        <v>2</v>
      </c>
      <c r="D6603" s="467">
        <v>843</v>
      </c>
      <c r="E6603" s="467">
        <v>49</v>
      </c>
      <c r="F6603" s="467">
        <v>0</v>
      </c>
      <c r="G6603" s="467">
        <f t="array" ref="G6603">MAX(IF($A$2:$A$8761=A6603,$D$2:$D$8761))</f>
        <v>1504</v>
      </c>
      <c r="H6603" s="467">
        <f t="shared" si="727"/>
        <v>0</v>
      </c>
      <c r="I6603" s="475" t="str">
        <f t="shared" si="728"/>
        <v/>
      </c>
      <c r="J6603" s="471">
        <f>'Potential Projects'!D6604</f>
        <v>6.6601542495117618</v>
      </c>
      <c r="K6603" s="471">
        <f>'Potential Projects'!E6604</f>
        <v>83.700870780477302</v>
      </c>
      <c r="L6603" s="476">
        <f t="shared" si="729"/>
        <v>703.63897497001096</v>
      </c>
      <c r="M6603" s="471">
        <f t="shared" si="725"/>
        <v>1338.4385156396916</v>
      </c>
      <c r="N6603" s="467">
        <f t="shared" si="730"/>
        <v>0</v>
      </c>
      <c r="O6603" s="475" t="str">
        <f t="shared" si="731"/>
        <v/>
      </c>
    </row>
    <row r="6604" spans="1:15" hidden="1">
      <c r="A6604" s="475">
        <f t="shared" si="726"/>
        <v>43739</v>
      </c>
      <c r="B6604" s="475">
        <v>43741</v>
      </c>
      <c r="C6604" s="467">
        <v>3</v>
      </c>
      <c r="D6604" s="467">
        <v>843</v>
      </c>
      <c r="E6604" s="467">
        <v>39</v>
      </c>
      <c r="F6604" s="467">
        <v>0</v>
      </c>
      <c r="G6604" s="467">
        <f t="array" ref="G6604">MAX(IF($A$2:$A$8761=A6604,$D$2:$D$8761))</f>
        <v>1504</v>
      </c>
      <c r="H6604" s="467">
        <f t="shared" si="727"/>
        <v>0</v>
      </c>
      <c r="I6604" s="475" t="str">
        <f t="shared" si="728"/>
        <v/>
      </c>
      <c r="J6604" s="471">
        <f>'Potential Projects'!D6605</f>
        <v>56.024175933372824</v>
      </c>
      <c r="K6604" s="471">
        <f>'Potential Projects'!E6605</f>
        <v>69.886315846054615</v>
      </c>
      <c r="L6604" s="476">
        <f t="shared" si="729"/>
        <v>678.08950822057261</v>
      </c>
      <c r="M6604" s="471">
        <f t="shared" si="725"/>
        <v>1338.4385156396916</v>
      </c>
      <c r="N6604" s="467">
        <f t="shared" si="730"/>
        <v>0</v>
      </c>
      <c r="O6604" s="475" t="str">
        <f t="shared" si="731"/>
        <v/>
      </c>
    </row>
    <row r="6605" spans="1:15" hidden="1">
      <c r="A6605" s="475">
        <f t="shared" si="726"/>
        <v>43739</v>
      </c>
      <c r="B6605" s="475">
        <v>43741</v>
      </c>
      <c r="C6605" s="467">
        <v>4</v>
      </c>
      <c r="D6605" s="467">
        <v>845</v>
      </c>
      <c r="E6605" s="467">
        <v>38</v>
      </c>
      <c r="F6605" s="467">
        <v>0</v>
      </c>
      <c r="G6605" s="467">
        <f t="array" ref="G6605">MAX(IF($A$2:$A$8761=A6605,$D$2:$D$8761))</f>
        <v>1504</v>
      </c>
      <c r="H6605" s="467">
        <f t="shared" si="727"/>
        <v>0</v>
      </c>
      <c r="I6605" s="475" t="str">
        <f t="shared" si="728"/>
        <v/>
      </c>
      <c r="J6605" s="471">
        <f>'Potential Projects'!D6606</f>
        <v>75.903095682983789</v>
      </c>
      <c r="K6605" s="471">
        <f>'Potential Projects'!E6606</f>
        <v>61.491978983014405</v>
      </c>
      <c r="L6605" s="476">
        <f t="shared" si="729"/>
        <v>669.60492533400179</v>
      </c>
      <c r="M6605" s="471">
        <f t="shared" si="725"/>
        <v>1338.4385156396916</v>
      </c>
      <c r="N6605" s="467">
        <f t="shared" si="730"/>
        <v>0</v>
      </c>
      <c r="O6605" s="475" t="str">
        <f t="shared" si="731"/>
        <v/>
      </c>
    </row>
    <row r="6606" spans="1:15" hidden="1">
      <c r="A6606" s="475">
        <f t="shared" si="726"/>
        <v>43739</v>
      </c>
      <c r="B6606" s="475">
        <v>43741</v>
      </c>
      <c r="C6606" s="467">
        <v>5</v>
      </c>
      <c r="D6606" s="467">
        <v>887</v>
      </c>
      <c r="E6606" s="467">
        <v>34</v>
      </c>
      <c r="F6606" s="467">
        <v>0</v>
      </c>
      <c r="G6606" s="467">
        <f t="array" ref="G6606">MAX(IF($A$2:$A$8761=A6606,$D$2:$D$8761))</f>
        <v>1504</v>
      </c>
      <c r="H6606" s="467">
        <f t="shared" si="727"/>
        <v>0</v>
      </c>
      <c r="I6606" s="475" t="str">
        <f t="shared" si="728"/>
        <v/>
      </c>
      <c r="J6606" s="471">
        <f>'Potential Projects'!D6607</f>
        <v>61.032989146625027</v>
      </c>
      <c r="K6606" s="471">
        <f>'Potential Projects'!E6607</f>
        <v>46.414088475596643</v>
      </c>
      <c r="L6606" s="476">
        <f t="shared" si="729"/>
        <v>745.55292237777837</v>
      </c>
      <c r="M6606" s="471">
        <f t="shared" si="725"/>
        <v>1338.4385156396916</v>
      </c>
      <c r="N6606" s="467">
        <f t="shared" si="730"/>
        <v>0</v>
      </c>
      <c r="O6606" s="475" t="str">
        <f t="shared" si="731"/>
        <v/>
      </c>
    </row>
    <row r="6607" spans="1:15" hidden="1">
      <c r="A6607" s="475">
        <f t="shared" si="726"/>
        <v>43739</v>
      </c>
      <c r="B6607" s="475">
        <v>43741</v>
      </c>
      <c r="C6607" s="467">
        <v>6</v>
      </c>
      <c r="D6607" s="467">
        <v>998</v>
      </c>
      <c r="E6607" s="467">
        <v>29</v>
      </c>
      <c r="F6607" s="467">
        <v>0</v>
      </c>
      <c r="G6607" s="467">
        <f t="array" ref="G6607">MAX(IF($A$2:$A$8761=A6607,$D$2:$D$8761))</f>
        <v>1504</v>
      </c>
      <c r="H6607" s="467">
        <f t="shared" si="727"/>
        <v>0</v>
      </c>
      <c r="I6607" s="475" t="str">
        <f t="shared" si="728"/>
        <v/>
      </c>
      <c r="J6607" s="471">
        <f>'Potential Projects'!D6608</f>
        <v>85.863184965024359</v>
      </c>
      <c r="K6607" s="471">
        <f>'Potential Projects'!E6608</f>
        <v>36.649247634917224</v>
      </c>
      <c r="L6607" s="476">
        <f t="shared" si="729"/>
        <v>846.48756740005842</v>
      </c>
      <c r="M6607" s="471">
        <f t="shared" si="725"/>
        <v>1338.4385156396916</v>
      </c>
      <c r="N6607" s="467">
        <f t="shared" si="730"/>
        <v>0</v>
      </c>
      <c r="O6607" s="475" t="str">
        <f t="shared" si="731"/>
        <v/>
      </c>
    </row>
    <row r="6608" spans="1:15" hidden="1">
      <c r="A6608" s="475">
        <f t="shared" si="726"/>
        <v>43739</v>
      </c>
      <c r="B6608" s="475">
        <v>43741</v>
      </c>
      <c r="C6608" s="467">
        <v>7</v>
      </c>
      <c r="D6608" s="467">
        <v>1117</v>
      </c>
      <c r="E6608" s="467">
        <v>27</v>
      </c>
      <c r="F6608" s="467">
        <v>0</v>
      </c>
      <c r="G6608" s="467">
        <f t="array" ref="G6608">MAX(IF($A$2:$A$8761=A6608,$D$2:$D$8761))</f>
        <v>1504</v>
      </c>
      <c r="H6608" s="467">
        <f t="shared" si="727"/>
        <v>0</v>
      </c>
      <c r="I6608" s="475" t="str">
        <f t="shared" si="728"/>
        <v/>
      </c>
      <c r="J6608" s="471">
        <f>'Potential Projects'!D6609</f>
        <v>98.935269049894373</v>
      </c>
      <c r="K6608" s="471">
        <f>'Potential Projects'!E6609</f>
        <v>41.809758331541595</v>
      </c>
      <c r="L6608" s="476">
        <f t="shared" si="729"/>
        <v>949.25497261856401</v>
      </c>
      <c r="M6608" s="471">
        <f t="shared" si="725"/>
        <v>1338.4385156396916</v>
      </c>
      <c r="N6608" s="467">
        <f t="shared" si="730"/>
        <v>0</v>
      </c>
      <c r="O6608" s="475" t="str">
        <f t="shared" si="731"/>
        <v/>
      </c>
    </row>
    <row r="6609" spans="1:15" hidden="1">
      <c r="A6609" s="475">
        <f t="shared" si="726"/>
        <v>43739</v>
      </c>
      <c r="B6609" s="475">
        <v>43741</v>
      </c>
      <c r="C6609" s="467">
        <v>8</v>
      </c>
      <c r="D6609" s="467">
        <v>1174</v>
      </c>
      <c r="E6609" s="467">
        <v>21</v>
      </c>
      <c r="F6609" s="467">
        <v>0</v>
      </c>
      <c r="G6609" s="467">
        <f t="array" ref="G6609">MAX(IF($A$2:$A$8761=A6609,$D$2:$D$8761))</f>
        <v>1504</v>
      </c>
      <c r="H6609" s="467">
        <f t="shared" si="727"/>
        <v>0</v>
      </c>
      <c r="I6609" s="475" t="str">
        <f t="shared" si="728"/>
        <v/>
      </c>
      <c r="J6609" s="471">
        <f>'Potential Projects'!D6610</f>
        <v>58.576135326067615</v>
      </c>
      <c r="K6609" s="471">
        <f>'Potential Projects'!E6610</f>
        <v>43.573734626961944</v>
      </c>
      <c r="L6609" s="476">
        <f t="shared" si="729"/>
        <v>1050.8501300469704</v>
      </c>
      <c r="M6609" s="471">
        <f t="shared" si="725"/>
        <v>1338.4385156396916</v>
      </c>
      <c r="N6609" s="467">
        <f t="shared" si="730"/>
        <v>0</v>
      </c>
      <c r="O6609" s="475" t="str">
        <f t="shared" si="731"/>
        <v/>
      </c>
    </row>
    <row r="6610" spans="1:15" hidden="1">
      <c r="A6610" s="475">
        <f t="shared" si="726"/>
        <v>43739</v>
      </c>
      <c r="B6610" s="475">
        <v>43741</v>
      </c>
      <c r="C6610" s="467">
        <v>9</v>
      </c>
      <c r="D6610" s="467">
        <v>1159</v>
      </c>
      <c r="E6610" s="467">
        <v>17</v>
      </c>
      <c r="F6610" s="467">
        <v>1</v>
      </c>
      <c r="G6610" s="467">
        <f t="array" ref="G6610">MAX(IF($A$2:$A$8761=A6610,$D$2:$D$8761))</f>
        <v>1504</v>
      </c>
      <c r="H6610" s="467">
        <f t="shared" si="727"/>
        <v>0</v>
      </c>
      <c r="I6610" s="475" t="str">
        <f t="shared" si="728"/>
        <v/>
      </c>
      <c r="J6610" s="471">
        <f>'Potential Projects'!D6611</f>
        <v>54.596818202273916</v>
      </c>
      <c r="K6610" s="471">
        <f>'Potential Projects'!E6611</f>
        <v>41.187086433025151</v>
      </c>
      <c r="L6610" s="476">
        <f t="shared" si="729"/>
        <v>1045.216095364701</v>
      </c>
      <c r="M6610" s="471">
        <f t="shared" si="725"/>
        <v>1338.4385156396916</v>
      </c>
      <c r="N6610" s="467">
        <f t="shared" si="730"/>
        <v>0</v>
      </c>
      <c r="O6610" s="475" t="str">
        <f t="shared" si="731"/>
        <v/>
      </c>
    </row>
    <row r="6611" spans="1:15" hidden="1">
      <c r="A6611" s="475">
        <f t="shared" si="726"/>
        <v>43739</v>
      </c>
      <c r="B6611" s="475">
        <v>43741</v>
      </c>
      <c r="C6611" s="467">
        <v>10</v>
      </c>
      <c r="D6611" s="467">
        <v>1154</v>
      </c>
      <c r="E6611" s="467">
        <v>19</v>
      </c>
      <c r="F6611" s="467">
        <v>2</v>
      </c>
      <c r="G6611" s="467">
        <f t="array" ref="G6611">MAX(IF($A$2:$A$8761=A6611,$D$2:$D$8761))</f>
        <v>1504</v>
      </c>
      <c r="H6611" s="467">
        <f t="shared" si="727"/>
        <v>0</v>
      </c>
      <c r="I6611" s="475" t="str">
        <f t="shared" si="728"/>
        <v/>
      </c>
      <c r="J6611" s="471">
        <f>'Potential Projects'!D6612</f>
        <v>52.705855014745872</v>
      </c>
      <c r="K6611" s="471">
        <f>'Potential Projects'!E6612</f>
        <v>39.98241969468932</v>
      </c>
      <c r="L6611" s="476">
        <f t="shared" si="729"/>
        <v>1040.3117252905649</v>
      </c>
      <c r="M6611" s="471">
        <f t="shared" si="725"/>
        <v>1338.4385156396916</v>
      </c>
      <c r="N6611" s="467">
        <f t="shared" si="730"/>
        <v>0</v>
      </c>
      <c r="O6611" s="475" t="str">
        <f t="shared" si="731"/>
        <v/>
      </c>
    </row>
    <row r="6612" spans="1:15" hidden="1">
      <c r="A6612" s="475">
        <f t="shared" si="726"/>
        <v>43739</v>
      </c>
      <c r="B6612" s="475">
        <v>43741</v>
      </c>
      <c r="C6612" s="467">
        <v>11</v>
      </c>
      <c r="D6612" s="467">
        <v>1161</v>
      </c>
      <c r="E6612" s="467">
        <v>6</v>
      </c>
      <c r="F6612" s="467">
        <v>3</v>
      </c>
      <c r="G6612" s="467">
        <f t="array" ref="G6612">MAX(IF($A$2:$A$8761=A6612,$D$2:$D$8761))</f>
        <v>1504</v>
      </c>
      <c r="H6612" s="467">
        <f t="shared" si="727"/>
        <v>0</v>
      </c>
      <c r="I6612" s="475" t="str">
        <f t="shared" si="728"/>
        <v/>
      </c>
      <c r="J6612" s="471">
        <f>'Potential Projects'!D6613</f>
        <v>31.421949265771222</v>
      </c>
      <c r="K6612" s="471">
        <f>'Potential Projects'!E6613</f>
        <v>20.239965706299721</v>
      </c>
      <c r="L6612" s="476">
        <f t="shared" si="729"/>
        <v>1100.3380850279291</v>
      </c>
      <c r="M6612" s="471">
        <f t="shared" si="725"/>
        <v>1338.4385156396916</v>
      </c>
      <c r="N6612" s="467">
        <f t="shared" si="730"/>
        <v>0</v>
      </c>
      <c r="O6612" s="475" t="str">
        <f t="shared" si="731"/>
        <v/>
      </c>
    </row>
    <row r="6613" spans="1:15" hidden="1">
      <c r="A6613" s="475">
        <f t="shared" si="726"/>
        <v>43739</v>
      </c>
      <c r="B6613" s="475">
        <v>43741</v>
      </c>
      <c r="C6613" s="467">
        <v>12</v>
      </c>
      <c r="D6613" s="467">
        <v>1154</v>
      </c>
      <c r="E6613" s="467">
        <v>0</v>
      </c>
      <c r="F6613" s="467">
        <v>5</v>
      </c>
      <c r="G6613" s="467">
        <f t="array" ref="G6613">MAX(IF($A$2:$A$8761=A6613,$D$2:$D$8761))</f>
        <v>1504</v>
      </c>
      <c r="H6613" s="467">
        <f t="shared" si="727"/>
        <v>0</v>
      </c>
      <c r="I6613" s="475" t="str">
        <f t="shared" si="728"/>
        <v/>
      </c>
      <c r="J6613" s="471">
        <f>'Potential Projects'!D6614</f>
        <v>34.930720827156748</v>
      </c>
      <c r="K6613" s="471">
        <f>'Potential Projects'!E6614</f>
        <v>7.5424653837884321</v>
      </c>
      <c r="L6613" s="476">
        <f t="shared" si="729"/>
        <v>1106.5268137890548</v>
      </c>
      <c r="M6613" s="471">
        <f t="shared" si="725"/>
        <v>1338.4385156396916</v>
      </c>
      <c r="N6613" s="467">
        <f t="shared" si="730"/>
        <v>0</v>
      </c>
      <c r="O6613" s="475" t="str">
        <f t="shared" si="731"/>
        <v/>
      </c>
    </row>
    <row r="6614" spans="1:15" hidden="1">
      <c r="A6614" s="475">
        <f t="shared" si="726"/>
        <v>43739</v>
      </c>
      <c r="B6614" s="475">
        <v>43741</v>
      </c>
      <c r="C6614" s="467">
        <v>13</v>
      </c>
      <c r="D6614" s="467">
        <v>1159</v>
      </c>
      <c r="E6614" s="467">
        <v>0</v>
      </c>
      <c r="F6614" s="467">
        <v>7</v>
      </c>
      <c r="G6614" s="467">
        <f t="array" ref="G6614">MAX(IF($A$2:$A$8761=A6614,$D$2:$D$8761))</f>
        <v>1504</v>
      </c>
      <c r="H6614" s="467">
        <f t="shared" si="727"/>
        <v>0</v>
      </c>
      <c r="I6614" s="475" t="str">
        <f t="shared" si="728"/>
        <v/>
      </c>
      <c r="J6614" s="471">
        <f>'Potential Projects'!D6615</f>
        <v>32.979694341431454</v>
      </c>
      <c r="K6614" s="471">
        <f>'Potential Projects'!E6615</f>
        <v>4.6348379380778324</v>
      </c>
      <c r="L6614" s="476">
        <f t="shared" si="729"/>
        <v>1114.3854677204906</v>
      </c>
      <c r="M6614" s="471">
        <f t="shared" si="725"/>
        <v>1338.4385156396916</v>
      </c>
      <c r="N6614" s="467">
        <f t="shared" si="730"/>
        <v>0</v>
      </c>
      <c r="O6614" s="475" t="str">
        <f t="shared" si="731"/>
        <v/>
      </c>
    </row>
    <row r="6615" spans="1:15" hidden="1">
      <c r="A6615" s="475">
        <f t="shared" si="726"/>
        <v>43739</v>
      </c>
      <c r="B6615" s="475">
        <v>43741</v>
      </c>
      <c r="C6615" s="467">
        <v>14</v>
      </c>
      <c r="D6615" s="467">
        <v>1137</v>
      </c>
      <c r="E6615" s="467">
        <v>1</v>
      </c>
      <c r="F6615" s="467">
        <v>7</v>
      </c>
      <c r="G6615" s="467">
        <f t="array" ref="G6615">MAX(IF($A$2:$A$8761=A6615,$D$2:$D$8761))</f>
        <v>1504</v>
      </c>
      <c r="H6615" s="467">
        <f t="shared" si="727"/>
        <v>0</v>
      </c>
      <c r="I6615" s="475" t="str">
        <f t="shared" si="728"/>
        <v/>
      </c>
      <c r="J6615" s="471">
        <f>'Potential Projects'!D6616</f>
        <v>32.246213105948051</v>
      </c>
      <c r="K6615" s="471">
        <f>'Potential Projects'!E6616</f>
        <v>13.486009460331111</v>
      </c>
      <c r="L6615" s="476">
        <f t="shared" si="729"/>
        <v>1083.2677774337208</v>
      </c>
      <c r="M6615" s="471">
        <f t="shared" si="725"/>
        <v>1338.4385156396916</v>
      </c>
      <c r="N6615" s="467">
        <f t="shared" si="730"/>
        <v>0</v>
      </c>
      <c r="O6615" s="475" t="str">
        <f t="shared" si="731"/>
        <v/>
      </c>
    </row>
    <row r="6616" spans="1:15" hidden="1">
      <c r="A6616" s="475">
        <f t="shared" si="726"/>
        <v>43739</v>
      </c>
      <c r="B6616" s="475">
        <v>43741</v>
      </c>
      <c r="C6616" s="467">
        <v>15</v>
      </c>
      <c r="D6616" s="467">
        <v>1134</v>
      </c>
      <c r="E6616" s="467">
        <v>0</v>
      </c>
      <c r="F6616" s="467">
        <v>5</v>
      </c>
      <c r="G6616" s="467">
        <f t="array" ref="G6616">MAX(IF($A$2:$A$8761=A6616,$D$2:$D$8761))</f>
        <v>1504</v>
      </c>
      <c r="H6616" s="467">
        <f t="shared" si="727"/>
        <v>0</v>
      </c>
      <c r="I6616" s="475" t="str">
        <f t="shared" si="728"/>
        <v/>
      </c>
      <c r="J6616" s="471">
        <f>'Potential Projects'!D6617</f>
        <v>21.329857791238613</v>
      </c>
      <c r="K6616" s="471">
        <f>'Potential Projects'!E6617</f>
        <v>9.9588391206192206</v>
      </c>
      <c r="L6616" s="476">
        <f t="shared" si="729"/>
        <v>1097.7113030881424</v>
      </c>
      <c r="M6616" s="471">
        <f t="shared" si="725"/>
        <v>1338.4385156396916</v>
      </c>
      <c r="N6616" s="467">
        <f t="shared" si="730"/>
        <v>0</v>
      </c>
      <c r="O6616" s="475" t="str">
        <f t="shared" si="731"/>
        <v/>
      </c>
    </row>
    <row r="6617" spans="1:15" hidden="1">
      <c r="A6617" s="475">
        <f t="shared" si="726"/>
        <v>43739</v>
      </c>
      <c r="B6617" s="475">
        <v>43741</v>
      </c>
      <c r="C6617" s="467">
        <v>16</v>
      </c>
      <c r="D6617" s="467">
        <v>1104</v>
      </c>
      <c r="E6617" s="467">
        <v>2</v>
      </c>
      <c r="F6617" s="467">
        <v>4</v>
      </c>
      <c r="G6617" s="467">
        <f t="array" ref="G6617">MAX(IF($A$2:$A$8761=A6617,$D$2:$D$8761))</f>
        <v>1504</v>
      </c>
      <c r="H6617" s="467">
        <f t="shared" si="727"/>
        <v>0</v>
      </c>
      <c r="I6617" s="475" t="str">
        <f t="shared" si="728"/>
        <v/>
      </c>
      <c r="J6617" s="471">
        <f>'Potential Projects'!D6618</f>
        <v>26.428563552236646</v>
      </c>
      <c r="K6617" s="471">
        <f>'Potential Projects'!E6618</f>
        <v>5.1620751988819613</v>
      </c>
      <c r="L6617" s="476">
        <f t="shared" si="729"/>
        <v>1066.4093612488814</v>
      </c>
      <c r="M6617" s="471">
        <f t="shared" si="725"/>
        <v>1338.4385156396916</v>
      </c>
      <c r="N6617" s="467">
        <f t="shared" si="730"/>
        <v>0</v>
      </c>
      <c r="O6617" s="475" t="str">
        <f t="shared" si="731"/>
        <v/>
      </c>
    </row>
    <row r="6618" spans="1:15" hidden="1">
      <c r="A6618" s="475">
        <f t="shared" si="726"/>
        <v>43739</v>
      </c>
      <c r="B6618" s="475">
        <v>43741</v>
      </c>
      <c r="C6618" s="467">
        <v>17</v>
      </c>
      <c r="D6618" s="467">
        <v>1094</v>
      </c>
      <c r="E6618" s="467">
        <v>2</v>
      </c>
      <c r="F6618" s="467">
        <v>5</v>
      </c>
      <c r="G6618" s="467">
        <f t="array" ref="G6618">MAX(IF($A$2:$A$8761=A6618,$D$2:$D$8761))</f>
        <v>1504</v>
      </c>
      <c r="H6618" s="467">
        <f t="shared" si="727"/>
        <v>0</v>
      </c>
      <c r="I6618" s="475" t="str">
        <f t="shared" si="728"/>
        <v/>
      </c>
      <c r="J6618" s="471">
        <f>'Potential Projects'!D6619</f>
        <v>19.018672603147472</v>
      </c>
      <c r="K6618" s="471">
        <f>'Potential Projects'!E6619</f>
        <v>1.8625399376478178</v>
      </c>
      <c r="L6618" s="476">
        <f t="shared" si="729"/>
        <v>1066.1187874592047</v>
      </c>
      <c r="M6618" s="471">
        <f t="shared" ref="M6618:M6681" si="732">MAX($L$6554:$L$7297)</f>
        <v>1338.4385156396916</v>
      </c>
      <c r="N6618" s="467">
        <f t="shared" si="730"/>
        <v>0</v>
      </c>
      <c r="O6618" s="475" t="str">
        <f t="shared" si="731"/>
        <v/>
      </c>
    </row>
    <row r="6619" spans="1:15" hidden="1">
      <c r="A6619" s="475">
        <f t="shared" si="726"/>
        <v>43739</v>
      </c>
      <c r="B6619" s="475">
        <v>43741</v>
      </c>
      <c r="C6619" s="467">
        <v>18</v>
      </c>
      <c r="D6619" s="467">
        <v>1119</v>
      </c>
      <c r="E6619" s="467">
        <v>0</v>
      </c>
      <c r="F6619" s="467">
        <v>6</v>
      </c>
      <c r="G6619" s="467">
        <f t="array" ref="G6619">MAX(IF($A$2:$A$8761=A6619,$D$2:$D$8761))</f>
        <v>1504</v>
      </c>
      <c r="H6619" s="467">
        <f t="shared" si="727"/>
        <v>0</v>
      </c>
      <c r="I6619" s="475" t="str">
        <f t="shared" si="728"/>
        <v/>
      </c>
      <c r="J6619" s="471">
        <f>'Potential Projects'!D6620</f>
        <v>78.293811938409306</v>
      </c>
      <c r="K6619" s="471">
        <f>'Potential Projects'!E6620</f>
        <v>1.2461260481616856</v>
      </c>
      <c r="L6619" s="476">
        <f t="shared" si="729"/>
        <v>1033.460062013429</v>
      </c>
      <c r="M6619" s="471">
        <f t="shared" si="732"/>
        <v>1338.4385156396916</v>
      </c>
      <c r="N6619" s="467">
        <f t="shared" si="730"/>
        <v>0</v>
      </c>
      <c r="O6619" s="475" t="str">
        <f t="shared" si="731"/>
        <v/>
      </c>
    </row>
    <row r="6620" spans="1:15" hidden="1">
      <c r="A6620" s="475">
        <f t="shared" si="726"/>
        <v>43739</v>
      </c>
      <c r="B6620" s="475">
        <v>43741</v>
      </c>
      <c r="C6620" s="467">
        <v>19</v>
      </c>
      <c r="D6620" s="467">
        <v>1147</v>
      </c>
      <c r="E6620" s="467">
        <v>0</v>
      </c>
      <c r="F6620" s="467">
        <v>0</v>
      </c>
      <c r="G6620" s="467">
        <f t="array" ref="G6620">MAX(IF($A$2:$A$8761=A6620,$D$2:$D$8761))</f>
        <v>1504</v>
      </c>
      <c r="H6620" s="467">
        <f t="shared" si="727"/>
        <v>0</v>
      </c>
      <c r="I6620" s="475" t="str">
        <f t="shared" si="728"/>
        <v/>
      </c>
      <c r="J6620" s="471">
        <f>'Potential Projects'!D6621</f>
        <v>90.411079592492655</v>
      </c>
      <c r="K6620" s="471">
        <f>'Potential Projects'!E6621</f>
        <v>31.852483713179957</v>
      </c>
      <c r="L6620" s="476">
        <f t="shared" si="729"/>
        <v>1024.7364366943275</v>
      </c>
      <c r="M6620" s="471">
        <f t="shared" si="732"/>
        <v>1338.4385156396916</v>
      </c>
      <c r="N6620" s="467">
        <f t="shared" si="730"/>
        <v>0</v>
      </c>
      <c r="O6620" s="475" t="str">
        <f t="shared" si="731"/>
        <v/>
      </c>
    </row>
    <row r="6621" spans="1:15" hidden="1">
      <c r="A6621" s="475">
        <f t="shared" si="726"/>
        <v>43739</v>
      </c>
      <c r="B6621" s="475">
        <v>43741</v>
      </c>
      <c r="C6621" s="467">
        <v>20</v>
      </c>
      <c r="D6621" s="467">
        <v>1158</v>
      </c>
      <c r="E6621" s="467">
        <v>0</v>
      </c>
      <c r="F6621" s="467">
        <v>0</v>
      </c>
      <c r="G6621" s="467">
        <f t="array" ref="G6621">MAX(IF($A$2:$A$8761=A6621,$D$2:$D$8761))</f>
        <v>1504</v>
      </c>
      <c r="H6621" s="467">
        <f t="shared" si="727"/>
        <v>0</v>
      </c>
      <c r="I6621" s="475" t="str">
        <f t="shared" si="728"/>
        <v/>
      </c>
      <c r="J6621" s="471">
        <f>'Potential Projects'!D6622</f>
        <v>56.58439550675967</v>
      </c>
      <c r="K6621" s="471">
        <f>'Potential Projects'!E6622</f>
        <v>30.392020855729946</v>
      </c>
      <c r="L6621" s="476">
        <f t="shared" si="729"/>
        <v>1071.0235836375105</v>
      </c>
      <c r="M6621" s="471">
        <f t="shared" si="732"/>
        <v>1338.4385156396916</v>
      </c>
      <c r="N6621" s="467">
        <f t="shared" si="730"/>
        <v>0</v>
      </c>
      <c r="O6621" s="475" t="str">
        <f t="shared" si="731"/>
        <v/>
      </c>
    </row>
    <row r="6622" spans="1:15" hidden="1">
      <c r="A6622" s="475">
        <f t="shared" si="726"/>
        <v>43739</v>
      </c>
      <c r="B6622" s="475">
        <v>43741</v>
      </c>
      <c r="C6622" s="467">
        <v>21</v>
      </c>
      <c r="D6622" s="467">
        <v>1108</v>
      </c>
      <c r="E6622" s="467">
        <v>0</v>
      </c>
      <c r="F6622" s="467">
        <v>0</v>
      </c>
      <c r="G6622" s="467">
        <f t="array" ref="G6622">MAX(IF($A$2:$A$8761=A6622,$D$2:$D$8761))</f>
        <v>1504</v>
      </c>
      <c r="H6622" s="467">
        <f t="shared" si="727"/>
        <v>0</v>
      </c>
      <c r="I6622" s="475" t="str">
        <f t="shared" si="728"/>
        <v/>
      </c>
      <c r="J6622" s="471">
        <f>'Potential Projects'!D6623</f>
        <v>47.268667139315369</v>
      </c>
      <c r="K6622" s="471">
        <f>'Potential Projects'!E6623</f>
        <v>39.355836540528919</v>
      </c>
      <c r="L6622" s="476">
        <f t="shared" si="729"/>
        <v>1021.3754963201558</v>
      </c>
      <c r="M6622" s="471">
        <f t="shared" si="732"/>
        <v>1338.4385156396916</v>
      </c>
      <c r="N6622" s="467">
        <f t="shared" si="730"/>
        <v>0</v>
      </c>
      <c r="O6622" s="475" t="str">
        <f t="shared" si="731"/>
        <v/>
      </c>
    </row>
    <row r="6623" spans="1:15" hidden="1">
      <c r="A6623" s="475">
        <f t="shared" si="726"/>
        <v>43739</v>
      </c>
      <c r="B6623" s="475">
        <v>43741</v>
      </c>
      <c r="C6623" s="467">
        <v>22</v>
      </c>
      <c r="D6623" s="467">
        <v>1045</v>
      </c>
      <c r="E6623" s="467">
        <v>0</v>
      </c>
      <c r="F6623" s="467">
        <v>0</v>
      </c>
      <c r="G6623" s="467">
        <f t="array" ref="G6623">MAX(IF($A$2:$A$8761=A6623,$D$2:$D$8761))</f>
        <v>1504</v>
      </c>
      <c r="H6623" s="467">
        <f t="shared" si="727"/>
        <v>0</v>
      </c>
      <c r="I6623" s="475" t="str">
        <f t="shared" si="728"/>
        <v/>
      </c>
      <c r="J6623" s="471">
        <f>'Potential Projects'!D6624</f>
        <v>50.881993843257355</v>
      </c>
      <c r="K6623" s="471">
        <f>'Potential Projects'!E6624</f>
        <v>45.098342076972692</v>
      </c>
      <c r="L6623" s="476">
        <f t="shared" si="729"/>
        <v>949.01966407977</v>
      </c>
      <c r="M6623" s="471">
        <f t="shared" si="732"/>
        <v>1338.4385156396916</v>
      </c>
      <c r="N6623" s="467">
        <f t="shared" si="730"/>
        <v>0</v>
      </c>
      <c r="O6623" s="475" t="str">
        <f t="shared" si="731"/>
        <v/>
      </c>
    </row>
    <row r="6624" spans="1:15" hidden="1">
      <c r="A6624" s="475">
        <f t="shared" si="726"/>
        <v>43739</v>
      </c>
      <c r="B6624" s="475">
        <v>43741</v>
      </c>
      <c r="C6624" s="467">
        <v>23</v>
      </c>
      <c r="D6624" s="467">
        <v>994</v>
      </c>
      <c r="E6624" s="467">
        <v>0</v>
      </c>
      <c r="F6624" s="467">
        <v>0</v>
      </c>
      <c r="G6624" s="467">
        <f t="array" ref="G6624">MAX(IF($A$2:$A$8761=A6624,$D$2:$D$8761))</f>
        <v>1504</v>
      </c>
      <c r="H6624" s="467">
        <f t="shared" si="727"/>
        <v>0</v>
      </c>
      <c r="I6624" s="475" t="str">
        <f t="shared" si="728"/>
        <v/>
      </c>
      <c r="J6624" s="471">
        <f>'Potential Projects'!D6625</f>
        <v>61.460749167330718</v>
      </c>
      <c r="K6624" s="471">
        <f>'Potential Projects'!E6625</f>
        <v>52.876265050526769</v>
      </c>
      <c r="L6624" s="476">
        <f t="shared" si="729"/>
        <v>879.66298578214253</v>
      </c>
      <c r="M6624" s="471">
        <f t="shared" si="732"/>
        <v>1338.4385156396916</v>
      </c>
      <c r="N6624" s="467">
        <f t="shared" si="730"/>
        <v>0</v>
      </c>
      <c r="O6624" s="475" t="str">
        <f t="shared" si="731"/>
        <v/>
      </c>
    </row>
    <row r="6625" spans="1:15" hidden="1">
      <c r="A6625" s="475">
        <f t="shared" si="726"/>
        <v>43739</v>
      </c>
      <c r="B6625" s="475">
        <v>43741</v>
      </c>
      <c r="C6625" s="467">
        <v>24</v>
      </c>
      <c r="D6625" s="467">
        <v>932</v>
      </c>
      <c r="E6625" s="467">
        <v>0</v>
      </c>
      <c r="F6625" s="467">
        <v>0</v>
      </c>
      <c r="G6625" s="467">
        <f t="array" ref="G6625">MAX(IF($A$2:$A$8761=A6625,$D$2:$D$8761))</f>
        <v>1504</v>
      </c>
      <c r="H6625" s="467">
        <f t="shared" si="727"/>
        <v>0</v>
      </c>
      <c r="I6625" s="475" t="str">
        <f t="shared" si="728"/>
        <v/>
      </c>
      <c r="J6625" s="471">
        <f>'Potential Projects'!D6626</f>
        <v>57.820288047134945</v>
      </c>
      <c r="K6625" s="471">
        <f>'Potential Projects'!E6626</f>
        <v>71.17937696194366</v>
      </c>
      <c r="L6625" s="476">
        <f t="shared" si="729"/>
        <v>803.00033499092137</v>
      </c>
      <c r="M6625" s="471">
        <f t="shared" si="732"/>
        <v>1338.4385156396916</v>
      </c>
      <c r="N6625" s="467">
        <f t="shared" si="730"/>
        <v>0</v>
      </c>
      <c r="O6625" s="475" t="str">
        <f t="shared" si="731"/>
        <v/>
      </c>
    </row>
    <row r="6626" spans="1:15" hidden="1">
      <c r="A6626" s="475">
        <f t="shared" si="726"/>
        <v>43739</v>
      </c>
      <c r="B6626" s="475">
        <v>43742</v>
      </c>
      <c r="C6626" s="467">
        <v>1</v>
      </c>
      <c r="D6626" s="467">
        <v>886</v>
      </c>
      <c r="E6626" s="467">
        <v>0</v>
      </c>
      <c r="F6626" s="467">
        <v>0</v>
      </c>
      <c r="G6626" s="467">
        <f t="array" ref="G6626">MAX(IF($A$2:$A$8761=A6626,$D$2:$D$8761))</f>
        <v>1504</v>
      </c>
      <c r="H6626" s="467">
        <f t="shared" si="727"/>
        <v>0</v>
      </c>
      <c r="I6626" s="475" t="str">
        <f t="shared" si="728"/>
        <v/>
      </c>
      <c r="J6626" s="471">
        <f>'Potential Projects'!D6627</f>
        <v>47.527032335426561</v>
      </c>
      <c r="K6626" s="471">
        <f>'Potential Projects'!E6627</f>
        <v>54.819376854439909</v>
      </c>
      <c r="L6626" s="476">
        <f t="shared" si="729"/>
        <v>783.65359081013344</v>
      </c>
      <c r="M6626" s="471">
        <f t="shared" si="732"/>
        <v>1338.4385156396916</v>
      </c>
      <c r="N6626" s="467">
        <f t="shared" si="730"/>
        <v>0</v>
      </c>
      <c r="O6626" s="475" t="str">
        <f t="shared" si="731"/>
        <v/>
      </c>
    </row>
    <row r="6627" spans="1:15" hidden="1">
      <c r="A6627" s="475">
        <f t="shared" si="726"/>
        <v>43739</v>
      </c>
      <c r="B6627" s="475">
        <v>43742</v>
      </c>
      <c r="C6627" s="467">
        <v>2</v>
      </c>
      <c r="D6627" s="467">
        <v>890</v>
      </c>
      <c r="E6627" s="467">
        <v>0</v>
      </c>
      <c r="F6627" s="467">
        <v>0</v>
      </c>
      <c r="G6627" s="467">
        <f t="array" ref="G6627">MAX(IF($A$2:$A$8761=A6627,$D$2:$D$8761))</f>
        <v>1504</v>
      </c>
      <c r="H6627" s="467">
        <f t="shared" si="727"/>
        <v>0</v>
      </c>
      <c r="I6627" s="475" t="str">
        <f t="shared" si="728"/>
        <v/>
      </c>
      <c r="J6627" s="471">
        <f>'Potential Projects'!D6628</f>
        <v>32.226909934447654</v>
      </c>
      <c r="K6627" s="471">
        <f>'Potential Projects'!E6628</f>
        <v>74.986593205762205</v>
      </c>
      <c r="L6627" s="476">
        <f t="shared" si="729"/>
        <v>782.78649685979008</v>
      </c>
      <c r="M6627" s="471">
        <f t="shared" si="732"/>
        <v>1338.4385156396916</v>
      </c>
      <c r="N6627" s="467">
        <f t="shared" si="730"/>
        <v>0</v>
      </c>
      <c r="O6627" s="475" t="str">
        <f t="shared" si="731"/>
        <v/>
      </c>
    </row>
    <row r="6628" spans="1:15" hidden="1">
      <c r="A6628" s="475">
        <f t="shared" si="726"/>
        <v>43739</v>
      </c>
      <c r="B6628" s="475">
        <v>43742</v>
      </c>
      <c r="C6628" s="467">
        <v>3</v>
      </c>
      <c r="D6628" s="467">
        <v>862</v>
      </c>
      <c r="E6628" s="467">
        <v>0</v>
      </c>
      <c r="F6628" s="467">
        <v>0</v>
      </c>
      <c r="G6628" s="467">
        <f t="array" ref="G6628">MAX(IF($A$2:$A$8761=A6628,$D$2:$D$8761))</f>
        <v>1504</v>
      </c>
      <c r="H6628" s="467">
        <f t="shared" si="727"/>
        <v>0</v>
      </c>
      <c r="I6628" s="475" t="str">
        <f t="shared" si="728"/>
        <v/>
      </c>
      <c r="J6628" s="471">
        <f>'Potential Projects'!D6629</f>
        <v>59.43617744889832</v>
      </c>
      <c r="K6628" s="471">
        <f>'Potential Projects'!E6629</f>
        <v>68.747358202537086</v>
      </c>
      <c r="L6628" s="476">
        <f t="shared" si="729"/>
        <v>733.81646434856464</v>
      </c>
      <c r="M6628" s="471">
        <f t="shared" si="732"/>
        <v>1338.4385156396916</v>
      </c>
      <c r="N6628" s="467">
        <f t="shared" si="730"/>
        <v>0</v>
      </c>
      <c r="O6628" s="475" t="str">
        <f t="shared" si="731"/>
        <v/>
      </c>
    </row>
    <row r="6629" spans="1:15" hidden="1">
      <c r="A6629" s="475">
        <f t="shared" si="726"/>
        <v>43739</v>
      </c>
      <c r="B6629" s="475">
        <v>43742</v>
      </c>
      <c r="C6629" s="467">
        <v>4</v>
      </c>
      <c r="D6629" s="467">
        <v>887</v>
      </c>
      <c r="E6629" s="467">
        <v>0</v>
      </c>
      <c r="F6629" s="467">
        <v>0</v>
      </c>
      <c r="G6629" s="467">
        <f t="array" ref="G6629">MAX(IF($A$2:$A$8761=A6629,$D$2:$D$8761))</f>
        <v>1504</v>
      </c>
      <c r="H6629" s="467">
        <f t="shared" si="727"/>
        <v>0</v>
      </c>
      <c r="I6629" s="475" t="str">
        <f t="shared" si="728"/>
        <v/>
      </c>
      <c r="J6629" s="471">
        <f>'Potential Projects'!D6630</f>
        <v>59.49502852491942</v>
      </c>
      <c r="K6629" s="471">
        <f>'Potential Projects'!E6630</f>
        <v>73.188980111803914</v>
      </c>
      <c r="L6629" s="476">
        <f t="shared" si="729"/>
        <v>754.31599136327668</v>
      </c>
      <c r="M6629" s="471">
        <f t="shared" si="732"/>
        <v>1338.4385156396916</v>
      </c>
      <c r="N6629" s="467">
        <f t="shared" si="730"/>
        <v>0</v>
      </c>
      <c r="O6629" s="475" t="str">
        <f t="shared" si="731"/>
        <v/>
      </c>
    </row>
    <row r="6630" spans="1:15" hidden="1">
      <c r="A6630" s="475">
        <f t="shared" si="726"/>
        <v>43739</v>
      </c>
      <c r="B6630" s="475">
        <v>43742</v>
      </c>
      <c r="C6630" s="467">
        <v>5</v>
      </c>
      <c r="D6630" s="467">
        <v>898</v>
      </c>
      <c r="E6630" s="467">
        <v>27</v>
      </c>
      <c r="F6630" s="467">
        <v>0</v>
      </c>
      <c r="G6630" s="467">
        <f t="array" ref="G6630">MAX(IF($A$2:$A$8761=A6630,$D$2:$D$8761))</f>
        <v>1504</v>
      </c>
      <c r="H6630" s="467">
        <f t="shared" si="727"/>
        <v>0</v>
      </c>
      <c r="I6630" s="475" t="str">
        <f t="shared" si="728"/>
        <v/>
      </c>
      <c r="J6630" s="471">
        <f>'Potential Projects'!D6631</f>
        <v>75.571027164323354</v>
      </c>
      <c r="K6630" s="471">
        <f>'Potential Projects'!E6631</f>
        <v>65.295283971188994</v>
      </c>
      <c r="L6630" s="476">
        <f t="shared" si="729"/>
        <v>730.13368886448768</v>
      </c>
      <c r="M6630" s="471">
        <f t="shared" si="732"/>
        <v>1338.4385156396916</v>
      </c>
      <c r="N6630" s="467">
        <f t="shared" si="730"/>
        <v>0</v>
      </c>
      <c r="O6630" s="475" t="str">
        <f t="shared" si="731"/>
        <v/>
      </c>
    </row>
    <row r="6631" spans="1:15" hidden="1">
      <c r="A6631" s="475">
        <f t="shared" si="726"/>
        <v>43739</v>
      </c>
      <c r="B6631" s="475">
        <v>43742</v>
      </c>
      <c r="C6631" s="467">
        <v>6</v>
      </c>
      <c r="D6631" s="467">
        <v>1020</v>
      </c>
      <c r="E6631" s="467">
        <v>42</v>
      </c>
      <c r="F6631" s="467">
        <v>0</v>
      </c>
      <c r="G6631" s="467">
        <f t="array" ref="G6631">MAX(IF($A$2:$A$8761=A6631,$D$2:$D$8761))</f>
        <v>1504</v>
      </c>
      <c r="H6631" s="467">
        <f t="shared" si="727"/>
        <v>0</v>
      </c>
      <c r="I6631" s="475" t="str">
        <f t="shared" si="728"/>
        <v/>
      </c>
      <c r="J6631" s="471">
        <f>'Potential Projects'!D6632</f>
        <v>64.430941068830478</v>
      </c>
      <c r="K6631" s="471">
        <f>'Potential Projects'!E6632</f>
        <v>54.262414050741775</v>
      </c>
      <c r="L6631" s="476">
        <f t="shared" si="729"/>
        <v>859.30664488042771</v>
      </c>
      <c r="M6631" s="471">
        <f t="shared" si="732"/>
        <v>1338.4385156396916</v>
      </c>
      <c r="N6631" s="467">
        <f t="shared" si="730"/>
        <v>0</v>
      </c>
      <c r="O6631" s="475" t="str">
        <f t="shared" si="731"/>
        <v/>
      </c>
    </row>
    <row r="6632" spans="1:15" hidden="1">
      <c r="A6632" s="475">
        <f t="shared" si="726"/>
        <v>43739</v>
      </c>
      <c r="B6632" s="475">
        <v>43742</v>
      </c>
      <c r="C6632" s="467">
        <v>7</v>
      </c>
      <c r="D6632" s="467">
        <v>1106</v>
      </c>
      <c r="E6632" s="467">
        <v>55</v>
      </c>
      <c r="F6632" s="467">
        <v>0</v>
      </c>
      <c r="G6632" s="467">
        <f t="array" ref="G6632">MAX(IF($A$2:$A$8761=A6632,$D$2:$D$8761))</f>
        <v>1504</v>
      </c>
      <c r="H6632" s="467">
        <f t="shared" si="727"/>
        <v>0</v>
      </c>
      <c r="I6632" s="475" t="str">
        <f t="shared" si="728"/>
        <v/>
      </c>
      <c r="J6632" s="471">
        <f>'Potential Projects'!D6633</f>
        <v>69.389546421312147</v>
      </c>
      <c r="K6632" s="471">
        <f>'Potential Projects'!E6633</f>
        <v>60.1277330144055</v>
      </c>
      <c r="L6632" s="476">
        <f t="shared" si="729"/>
        <v>921.48272056428232</v>
      </c>
      <c r="M6632" s="471">
        <f t="shared" si="732"/>
        <v>1338.4385156396916</v>
      </c>
      <c r="N6632" s="467">
        <f t="shared" si="730"/>
        <v>0</v>
      </c>
      <c r="O6632" s="475" t="str">
        <f t="shared" si="731"/>
        <v/>
      </c>
    </row>
    <row r="6633" spans="1:15" hidden="1">
      <c r="A6633" s="475">
        <f t="shared" si="726"/>
        <v>43739</v>
      </c>
      <c r="B6633" s="475">
        <v>43742</v>
      </c>
      <c r="C6633" s="467">
        <v>8</v>
      </c>
      <c r="D6633" s="467">
        <v>1173</v>
      </c>
      <c r="E6633" s="467">
        <v>61</v>
      </c>
      <c r="F6633" s="467">
        <v>2</v>
      </c>
      <c r="G6633" s="467">
        <f t="array" ref="G6633">MAX(IF($A$2:$A$8761=A6633,$D$2:$D$8761))</f>
        <v>1504</v>
      </c>
      <c r="H6633" s="467">
        <f t="shared" si="727"/>
        <v>0</v>
      </c>
      <c r="I6633" s="475" t="str">
        <f t="shared" si="728"/>
        <v/>
      </c>
      <c r="J6633" s="471">
        <f>'Potential Projects'!D6634</f>
        <v>56.260872838293956</v>
      </c>
      <c r="K6633" s="471">
        <f>'Potential Projects'!E6634</f>
        <v>53.441832616641584</v>
      </c>
      <c r="L6633" s="476">
        <f t="shared" si="729"/>
        <v>1000.2972945450643</v>
      </c>
      <c r="M6633" s="471">
        <f t="shared" si="732"/>
        <v>1338.4385156396916</v>
      </c>
      <c r="N6633" s="467">
        <f t="shared" si="730"/>
        <v>0</v>
      </c>
      <c r="O6633" s="475" t="str">
        <f t="shared" si="731"/>
        <v/>
      </c>
    </row>
    <row r="6634" spans="1:15" hidden="1">
      <c r="A6634" s="475">
        <f t="shared" si="726"/>
        <v>43739</v>
      </c>
      <c r="B6634" s="475">
        <v>43742</v>
      </c>
      <c r="C6634" s="467">
        <v>9</v>
      </c>
      <c r="D6634" s="467">
        <v>1218</v>
      </c>
      <c r="E6634" s="467">
        <v>56</v>
      </c>
      <c r="F6634" s="467">
        <v>5</v>
      </c>
      <c r="G6634" s="467">
        <f t="array" ref="G6634">MAX(IF($A$2:$A$8761=A6634,$D$2:$D$8761))</f>
        <v>1504</v>
      </c>
      <c r="H6634" s="467">
        <f t="shared" si="727"/>
        <v>0</v>
      </c>
      <c r="I6634" s="475" t="str">
        <f t="shared" si="728"/>
        <v/>
      </c>
      <c r="J6634" s="471">
        <f>'Potential Projects'!D6635</f>
        <v>62.38350398711782</v>
      </c>
      <c r="K6634" s="471">
        <f>'Potential Projects'!E6635</f>
        <v>50.633551064287261</v>
      </c>
      <c r="L6634" s="476">
        <f t="shared" si="729"/>
        <v>1043.9829449485949</v>
      </c>
      <c r="M6634" s="471">
        <f t="shared" si="732"/>
        <v>1338.4385156396916</v>
      </c>
      <c r="N6634" s="467">
        <f t="shared" si="730"/>
        <v>0</v>
      </c>
      <c r="O6634" s="475" t="str">
        <f t="shared" si="731"/>
        <v/>
      </c>
    </row>
    <row r="6635" spans="1:15" hidden="1">
      <c r="A6635" s="475">
        <f t="shared" si="726"/>
        <v>43739</v>
      </c>
      <c r="B6635" s="475">
        <v>43742</v>
      </c>
      <c r="C6635" s="467">
        <v>10</v>
      </c>
      <c r="D6635" s="467">
        <v>1189</v>
      </c>
      <c r="E6635" s="467">
        <v>41</v>
      </c>
      <c r="F6635" s="467">
        <v>17</v>
      </c>
      <c r="G6635" s="467">
        <f t="array" ref="G6635">MAX(IF($A$2:$A$8761=A6635,$D$2:$D$8761))</f>
        <v>1504</v>
      </c>
      <c r="H6635" s="467">
        <f t="shared" si="727"/>
        <v>0</v>
      </c>
      <c r="I6635" s="475" t="str">
        <f t="shared" si="728"/>
        <v/>
      </c>
      <c r="J6635" s="471">
        <f>'Potential Projects'!D6636</f>
        <v>49.216866084105547</v>
      </c>
      <c r="K6635" s="471">
        <f>'Potential Projects'!E6636</f>
        <v>46.595570737475818</v>
      </c>
      <c r="L6635" s="476">
        <f t="shared" si="729"/>
        <v>1035.1875631784187</v>
      </c>
      <c r="M6635" s="471">
        <f t="shared" si="732"/>
        <v>1338.4385156396916</v>
      </c>
      <c r="N6635" s="467">
        <f t="shared" si="730"/>
        <v>0</v>
      </c>
      <c r="O6635" s="475" t="str">
        <f t="shared" si="731"/>
        <v/>
      </c>
    </row>
    <row r="6636" spans="1:15" hidden="1">
      <c r="A6636" s="475">
        <f t="shared" si="726"/>
        <v>43739</v>
      </c>
      <c r="B6636" s="475">
        <v>43742</v>
      </c>
      <c r="C6636" s="467">
        <v>11</v>
      </c>
      <c r="D6636" s="467">
        <v>1171</v>
      </c>
      <c r="E6636" s="467">
        <v>56</v>
      </c>
      <c r="F6636" s="467">
        <v>18</v>
      </c>
      <c r="G6636" s="467">
        <f t="array" ref="G6636">MAX(IF($A$2:$A$8761=A6636,$D$2:$D$8761))</f>
        <v>1504</v>
      </c>
      <c r="H6636" s="467">
        <f t="shared" si="727"/>
        <v>0</v>
      </c>
      <c r="I6636" s="475" t="str">
        <f t="shared" si="728"/>
        <v/>
      </c>
      <c r="J6636" s="471">
        <f>'Potential Projects'!D6637</f>
        <v>18.233154465580085</v>
      </c>
      <c r="K6636" s="471">
        <f>'Potential Projects'!E6637</f>
        <v>36.609352827348957</v>
      </c>
      <c r="L6636" s="476">
        <f t="shared" si="729"/>
        <v>1042.157492707071</v>
      </c>
      <c r="M6636" s="471">
        <f t="shared" si="732"/>
        <v>1338.4385156396916</v>
      </c>
      <c r="N6636" s="467">
        <f t="shared" si="730"/>
        <v>0</v>
      </c>
      <c r="O6636" s="475" t="str">
        <f t="shared" si="731"/>
        <v/>
      </c>
    </row>
    <row r="6637" spans="1:15" hidden="1">
      <c r="A6637" s="475">
        <f t="shared" si="726"/>
        <v>43739</v>
      </c>
      <c r="B6637" s="475">
        <v>43742</v>
      </c>
      <c r="C6637" s="467">
        <v>12</v>
      </c>
      <c r="D6637" s="467">
        <v>1154</v>
      </c>
      <c r="E6637" s="467">
        <v>37</v>
      </c>
      <c r="F6637" s="467">
        <v>17</v>
      </c>
      <c r="G6637" s="467">
        <f t="array" ref="G6637">MAX(IF($A$2:$A$8761=A6637,$D$2:$D$8761))</f>
        <v>1504</v>
      </c>
      <c r="H6637" s="467">
        <f t="shared" si="727"/>
        <v>0</v>
      </c>
      <c r="I6637" s="475" t="str">
        <f t="shared" si="728"/>
        <v/>
      </c>
      <c r="J6637" s="471">
        <f>'Potential Projects'!D6638</f>
        <v>6.8988071312019601</v>
      </c>
      <c r="K6637" s="471">
        <f>'Potential Projects'!E6638</f>
        <v>45.989326112663939</v>
      </c>
      <c r="L6637" s="476">
        <f t="shared" si="729"/>
        <v>1047.1118667561341</v>
      </c>
      <c r="M6637" s="471">
        <f t="shared" si="732"/>
        <v>1338.4385156396916</v>
      </c>
      <c r="N6637" s="467">
        <f t="shared" si="730"/>
        <v>0</v>
      </c>
      <c r="O6637" s="475" t="str">
        <f t="shared" si="731"/>
        <v/>
      </c>
    </row>
    <row r="6638" spans="1:15" hidden="1">
      <c r="A6638" s="475">
        <f t="shared" si="726"/>
        <v>43739</v>
      </c>
      <c r="B6638" s="475">
        <v>43742</v>
      </c>
      <c r="C6638" s="467">
        <v>13</v>
      </c>
      <c r="D6638" s="467">
        <v>1157</v>
      </c>
      <c r="E6638" s="467">
        <v>42</v>
      </c>
      <c r="F6638" s="467">
        <v>17</v>
      </c>
      <c r="G6638" s="467">
        <f t="array" ref="G6638">MAX(IF($A$2:$A$8761=A6638,$D$2:$D$8761))</f>
        <v>1504</v>
      </c>
      <c r="H6638" s="467">
        <f t="shared" si="727"/>
        <v>0</v>
      </c>
      <c r="I6638" s="475" t="str">
        <f t="shared" si="728"/>
        <v/>
      </c>
      <c r="J6638" s="471">
        <f>'Potential Projects'!D6639</f>
        <v>0.98379090357831522</v>
      </c>
      <c r="K6638" s="471">
        <f>'Potential Projects'!E6639</f>
        <v>26.195243549774247</v>
      </c>
      <c r="L6638" s="476">
        <f t="shared" si="729"/>
        <v>1070.8209655466476</v>
      </c>
      <c r="M6638" s="471">
        <f t="shared" si="732"/>
        <v>1338.4385156396916</v>
      </c>
      <c r="N6638" s="467">
        <f t="shared" si="730"/>
        <v>0</v>
      </c>
      <c r="O6638" s="475" t="str">
        <f t="shared" si="731"/>
        <v/>
      </c>
    </row>
    <row r="6639" spans="1:15" hidden="1">
      <c r="A6639" s="475">
        <f t="shared" si="726"/>
        <v>43739</v>
      </c>
      <c r="B6639" s="475">
        <v>43742</v>
      </c>
      <c r="C6639" s="467">
        <v>14</v>
      </c>
      <c r="D6639" s="467">
        <v>1147</v>
      </c>
      <c r="E6639" s="467">
        <v>48</v>
      </c>
      <c r="F6639" s="467">
        <v>16</v>
      </c>
      <c r="G6639" s="467">
        <f t="array" ref="G6639">MAX(IF($A$2:$A$8761=A6639,$D$2:$D$8761))</f>
        <v>1504</v>
      </c>
      <c r="H6639" s="467">
        <f t="shared" si="727"/>
        <v>0</v>
      </c>
      <c r="I6639" s="475" t="str">
        <f t="shared" si="728"/>
        <v/>
      </c>
      <c r="J6639" s="471">
        <f>'Potential Projects'!D6640</f>
        <v>1.1106529239505278</v>
      </c>
      <c r="K6639" s="471">
        <f>'Potential Projects'!E6640</f>
        <v>24.983536551279293</v>
      </c>
      <c r="L6639" s="476">
        <f t="shared" si="729"/>
        <v>1056.9058105247702</v>
      </c>
      <c r="M6639" s="471">
        <f t="shared" si="732"/>
        <v>1338.4385156396916</v>
      </c>
      <c r="N6639" s="467">
        <f t="shared" si="730"/>
        <v>0</v>
      </c>
      <c r="O6639" s="475" t="str">
        <f t="shared" si="731"/>
        <v/>
      </c>
    </row>
    <row r="6640" spans="1:15" hidden="1">
      <c r="A6640" s="475">
        <f t="shared" si="726"/>
        <v>43739</v>
      </c>
      <c r="B6640" s="475">
        <v>43742</v>
      </c>
      <c r="C6640" s="467">
        <v>15</v>
      </c>
      <c r="D6640" s="467">
        <v>1115</v>
      </c>
      <c r="E6640" s="467">
        <v>39</v>
      </c>
      <c r="F6640" s="467">
        <v>16</v>
      </c>
      <c r="G6640" s="467">
        <f t="array" ref="G6640">MAX(IF($A$2:$A$8761=A6640,$D$2:$D$8761))</f>
        <v>1504</v>
      </c>
      <c r="H6640" s="467">
        <f t="shared" si="727"/>
        <v>0</v>
      </c>
      <c r="I6640" s="475" t="str">
        <f t="shared" si="728"/>
        <v/>
      </c>
      <c r="J6640" s="471">
        <f>'Potential Projects'!D6641</f>
        <v>6.4978444958205266</v>
      </c>
      <c r="K6640" s="471">
        <f>'Potential Projects'!E6641</f>
        <v>16.715924371102989</v>
      </c>
      <c r="L6640" s="476">
        <f t="shared" si="729"/>
        <v>1036.7862311330764</v>
      </c>
      <c r="M6640" s="471">
        <f t="shared" si="732"/>
        <v>1338.4385156396916</v>
      </c>
      <c r="N6640" s="467">
        <f t="shared" si="730"/>
        <v>0</v>
      </c>
      <c r="O6640" s="475" t="str">
        <f t="shared" si="731"/>
        <v/>
      </c>
    </row>
    <row r="6641" spans="1:15" hidden="1">
      <c r="A6641" s="475">
        <f t="shared" si="726"/>
        <v>43739</v>
      </c>
      <c r="B6641" s="475">
        <v>43742</v>
      </c>
      <c r="C6641" s="467">
        <v>16</v>
      </c>
      <c r="D6641" s="467">
        <v>1095</v>
      </c>
      <c r="E6641" s="467">
        <v>31</v>
      </c>
      <c r="F6641" s="467">
        <v>14</v>
      </c>
      <c r="G6641" s="467">
        <f t="array" ref="G6641">MAX(IF($A$2:$A$8761=A6641,$D$2:$D$8761))</f>
        <v>1504</v>
      </c>
      <c r="H6641" s="467">
        <f t="shared" si="727"/>
        <v>0</v>
      </c>
      <c r="I6641" s="475" t="str">
        <f t="shared" si="728"/>
        <v/>
      </c>
      <c r="J6641" s="471">
        <f>'Potential Projects'!D6642</f>
        <v>4.8696988480635461</v>
      </c>
      <c r="K6641" s="471">
        <f>'Potential Projects'!E6642</f>
        <v>14.804102612341431</v>
      </c>
      <c r="L6641" s="476">
        <f t="shared" si="729"/>
        <v>1030.326198539595</v>
      </c>
      <c r="M6641" s="471">
        <f t="shared" si="732"/>
        <v>1338.4385156396916</v>
      </c>
      <c r="N6641" s="467">
        <f t="shared" si="730"/>
        <v>0</v>
      </c>
      <c r="O6641" s="475" t="str">
        <f t="shared" si="731"/>
        <v/>
      </c>
    </row>
    <row r="6642" spans="1:15" hidden="1">
      <c r="A6642" s="475">
        <f t="shared" si="726"/>
        <v>43739</v>
      </c>
      <c r="B6642" s="475">
        <v>43742</v>
      </c>
      <c r="C6642" s="467">
        <v>17</v>
      </c>
      <c r="D6642" s="467">
        <v>1086</v>
      </c>
      <c r="E6642" s="467">
        <v>33</v>
      </c>
      <c r="F6642" s="467">
        <v>13</v>
      </c>
      <c r="G6642" s="467">
        <f t="array" ref="G6642">MAX(IF($A$2:$A$8761=A6642,$D$2:$D$8761))</f>
        <v>1504</v>
      </c>
      <c r="H6642" s="467">
        <f t="shared" si="727"/>
        <v>0</v>
      </c>
      <c r="I6642" s="475" t="str">
        <f t="shared" si="728"/>
        <v/>
      </c>
      <c r="J6642" s="471">
        <f>'Potential Projects'!D6643</f>
        <v>17.833356099165616</v>
      </c>
      <c r="K6642" s="471">
        <f>'Potential Projects'!E6643</f>
        <v>12.383817619866695</v>
      </c>
      <c r="L6642" s="476">
        <f t="shared" si="729"/>
        <v>1009.7828262809677</v>
      </c>
      <c r="M6642" s="471">
        <f t="shared" si="732"/>
        <v>1338.4385156396916</v>
      </c>
      <c r="N6642" s="467">
        <f t="shared" si="730"/>
        <v>0</v>
      </c>
      <c r="O6642" s="475" t="str">
        <f t="shared" si="731"/>
        <v/>
      </c>
    </row>
    <row r="6643" spans="1:15" hidden="1">
      <c r="A6643" s="475">
        <f t="shared" si="726"/>
        <v>43739</v>
      </c>
      <c r="B6643" s="475">
        <v>43742</v>
      </c>
      <c r="C6643" s="467">
        <v>18</v>
      </c>
      <c r="D6643" s="467">
        <v>1080</v>
      </c>
      <c r="E6643" s="467">
        <v>68</v>
      </c>
      <c r="F6643" s="467">
        <v>3</v>
      </c>
      <c r="G6643" s="467">
        <f t="array" ref="G6643">MAX(IF($A$2:$A$8761=A6643,$D$2:$D$8761))</f>
        <v>1504</v>
      </c>
      <c r="H6643" s="467">
        <f t="shared" si="727"/>
        <v>0</v>
      </c>
      <c r="I6643" s="475" t="str">
        <f t="shared" si="728"/>
        <v/>
      </c>
      <c r="J6643" s="471">
        <f>'Potential Projects'!D6644</f>
        <v>22.065088687685446</v>
      </c>
      <c r="K6643" s="471">
        <f>'Potential Projects'!E6644</f>
        <v>7.5526346484626963</v>
      </c>
      <c r="L6643" s="476">
        <f t="shared" si="729"/>
        <v>979.38227666385183</v>
      </c>
      <c r="M6643" s="471">
        <f t="shared" si="732"/>
        <v>1338.4385156396916</v>
      </c>
      <c r="N6643" s="467">
        <f t="shared" si="730"/>
        <v>0</v>
      </c>
      <c r="O6643" s="475" t="str">
        <f t="shared" si="731"/>
        <v/>
      </c>
    </row>
    <row r="6644" spans="1:15" hidden="1">
      <c r="A6644" s="475">
        <f t="shared" si="726"/>
        <v>43739</v>
      </c>
      <c r="B6644" s="475">
        <v>43742</v>
      </c>
      <c r="C6644" s="467">
        <v>19</v>
      </c>
      <c r="D6644" s="467">
        <v>1093</v>
      </c>
      <c r="E6644" s="467">
        <v>50</v>
      </c>
      <c r="F6644" s="467">
        <v>0</v>
      </c>
      <c r="G6644" s="467">
        <f t="array" ref="G6644">MAX(IF($A$2:$A$8761=A6644,$D$2:$D$8761))</f>
        <v>1504</v>
      </c>
      <c r="H6644" s="467">
        <f t="shared" si="727"/>
        <v>0</v>
      </c>
      <c r="I6644" s="475" t="str">
        <f t="shared" si="728"/>
        <v/>
      </c>
      <c r="J6644" s="471">
        <f>'Potential Projects'!D6645</f>
        <v>11.487314896706149</v>
      </c>
      <c r="K6644" s="471">
        <f>'Potential Projects'!E6645</f>
        <v>4.9399158783057411</v>
      </c>
      <c r="L6644" s="476">
        <f t="shared" si="729"/>
        <v>1026.5727692249882</v>
      </c>
      <c r="M6644" s="471">
        <f t="shared" si="732"/>
        <v>1338.4385156396916</v>
      </c>
      <c r="N6644" s="467">
        <f t="shared" si="730"/>
        <v>0</v>
      </c>
      <c r="O6644" s="475" t="str">
        <f t="shared" si="731"/>
        <v/>
      </c>
    </row>
    <row r="6645" spans="1:15" hidden="1">
      <c r="A6645" s="475">
        <f t="shared" si="726"/>
        <v>43739</v>
      </c>
      <c r="B6645" s="475">
        <v>43742</v>
      </c>
      <c r="C6645" s="467">
        <v>20</v>
      </c>
      <c r="D6645" s="467">
        <v>1109</v>
      </c>
      <c r="E6645" s="467">
        <v>61</v>
      </c>
      <c r="F6645" s="467">
        <v>0</v>
      </c>
      <c r="G6645" s="467">
        <f t="array" ref="G6645">MAX(IF($A$2:$A$8761=A6645,$D$2:$D$8761))</f>
        <v>1504</v>
      </c>
      <c r="H6645" s="467">
        <f t="shared" si="727"/>
        <v>0</v>
      </c>
      <c r="I6645" s="475" t="str">
        <f t="shared" si="728"/>
        <v/>
      </c>
      <c r="J6645" s="471">
        <f>'Potential Projects'!D6646</f>
        <v>26.371302708918083</v>
      </c>
      <c r="K6645" s="471">
        <f>'Potential Projects'!E6646</f>
        <v>3.3683733605676194</v>
      </c>
      <c r="L6645" s="476">
        <f t="shared" si="729"/>
        <v>1018.2603239305143</v>
      </c>
      <c r="M6645" s="471">
        <f t="shared" si="732"/>
        <v>1338.4385156396916</v>
      </c>
      <c r="N6645" s="467">
        <f t="shared" si="730"/>
        <v>0</v>
      </c>
      <c r="O6645" s="475" t="str">
        <f t="shared" si="731"/>
        <v/>
      </c>
    </row>
    <row r="6646" spans="1:15" hidden="1">
      <c r="A6646" s="475">
        <f t="shared" si="726"/>
        <v>43739</v>
      </c>
      <c r="B6646" s="475">
        <v>43742</v>
      </c>
      <c r="C6646" s="467">
        <v>21</v>
      </c>
      <c r="D6646" s="467">
        <v>1077</v>
      </c>
      <c r="E6646" s="467">
        <v>72</v>
      </c>
      <c r="F6646" s="467">
        <v>0</v>
      </c>
      <c r="G6646" s="467">
        <f t="array" ref="G6646">MAX(IF($A$2:$A$8761=A6646,$D$2:$D$8761))</f>
        <v>1504</v>
      </c>
      <c r="H6646" s="467">
        <f t="shared" si="727"/>
        <v>0</v>
      </c>
      <c r="I6646" s="475" t="str">
        <f t="shared" si="728"/>
        <v/>
      </c>
      <c r="J6646" s="471">
        <f>'Potential Projects'!D6647</f>
        <v>33.952134287876873</v>
      </c>
      <c r="K6646" s="471">
        <f>'Potential Projects'!E6647</f>
        <v>1.6098728230488069</v>
      </c>
      <c r="L6646" s="476">
        <f t="shared" si="729"/>
        <v>969.43799288907428</v>
      </c>
      <c r="M6646" s="471">
        <f t="shared" si="732"/>
        <v>1338.4385156396916</v>
      </c>
      <c r="N6646" s="467">
        <f t="shared" si="730"/>
        <v>0</v>
      </c>
      <c r="O6646" s="475" t="str">
        <f t="shared" si="731"/>
        <v/>
      </c>
    </row>
    <row r="6647" spans="1:15" hidden="1">
      <c r="A6647" s="475">
        <f t="shared" si="726"/>
        <v>43739</v>
      </c>
      <c r="B6647" s="475">
        <v>43742</v>
      </c>
      <c r="C6647" s="467">
        <v>22</v>
      </c>
      <c r="D6647" s="467">
        <v>1011</v>
      </c>
      <c r="E6647" s="467">
        <v>70</v>
      </c>
      <c r="F6647" s="467">
        <v>0</v>
      </c>
      <c r="G6647" s="467">
        <f t="array" ref="G6647">MAX(IF($A$2:$A$8761=A6647,$D$2:$D$8761))</f>
        <v>1504</v>
      </c>
      <c r="H6647" s="467">
        <f t="shared" si="727"/>
        <v>0</v>
      </c>
      <c r="I6647" s="475" t="str">
        <f t="shared" si="728"/>
        <v/>
      </c>
      <c r="J6647" s="471">
        <f>'Potential Projects'!D6648</f>
        <v>27.161140487410183</v>
      </c>
      <c r="K6647" s="471">
        <f>'Potential Projects'!E6648</f>
        <v>1.3243511610406364</v>
      </c>
      <c r="L6647" s="476">
        <f t="shared" si="729"/>
        <v>912.51450835154913</v>
      </c>
      <c r="M6647" s="471">
        <f t="shared" si="732"/>
        <v>1338.4385156396916</v>
      </c>
      <c r="N6647" s="467">
        <f t="shared" si="730"/>
        <v>0</v>
      </c>
      <c r="O6647" s="475" t="str">
        <f t="shared" si="731"/>
        <v/>
      </c>
    </row>
    <row r="6648" spans="1:15" hidden="1">
      <c r="A6648" s="475">
        <f t="shared" si="726"/>
        <v>43739</v>
      </c>
      <c r="B6648" s="475">
        <v>43742</v>
      </c>
      <c r="C6648" s="467">
        <v>23</v>
      </c>
      <c r="D6648" s="467">
        <v>965</v>
      </c>
      <c r="E6648" s="467">
        <v>82</v>
      </c>
      <c r="F6648" s="467">
        <v>0</v>
      </c>
      <c r="G6648" s="467">
        <f t="array" ref="G6648">MAX(IF($A$2:$A$8761=A6648,$D$2:$D$8761))</f>
        <v>1504</v>
      </c>
      <c r="H6648" s="467">
        <f t="shared" si="727"/>
        <v>0</v>
      </c>
      <c r="I6648" s="475" t="str">
        <f t="shared" si="728"/>
        <v/>
      </c>
      <c r="J6648" s="471">
        <f>'Potential Projects'!D6649</f>
        <v>52.098041940776326</v>
      </c>
      <c r="K6648" s="471">
        <f>'Potential Projects'!E6649</f>
        <v>3.8197322618791656</v>
      </c>
      <c r="L6648" s="476">
        <f t="shared" si="729"/>
        <v>827.08222579734456</v>
      </c>
      <c r="M6648" s="471">
        <f t="shared" si="732"/>
        <v>1338.4385156396916</v>
      </c>
      <c r="N6648" s="467">
        <f t="shared" si="730"/>
        <v>0</v>
      </c>
      <c r="O6648" s="475" t="str">
        <f t="shared" si="731"/>
        <v/>
      </c>
    </row>
    <row r="6649" spans="1:15" hidden="1">
      <c r="A6649" s="475">
        <f t="shared" si="726"/>
        <v>43739</v>
      </c>
      <c r="B6649" s="475">
        <v>43742</v>
      </c>
      <c r="C6649" s="467">
        <v>24</v>
      </c>
      <c r="D6649" s="467">
        <v>889</v>
      </c>
      <c r="E6649" s="467">
        <v>86</v>
      </c>
      <c r="F6649" s="467">
        <v>0</v>
      </c>
      <c r="G6649" s="467">
        <f t="array" ref="G6649">MAX(IF($A$2:$A$8761=A6649,$D$2:$D$8761))</f>
        <v>1504</v>
      </c>
      <c r="H6649" s="467">
        <f t="shared" si="727"/>
        <v>0</v>
      </c>
      <c r="I6649" s="475" t="str">
        <f t="shared" si="728"/>
        <v/>
      </c>
      <c r="J6649" s="471">
        <f>'Potential Projects'!D6650</f>
        <v>66.392379354265657</v>
      </c>
      <c r="K6649" s="471">
        <f>'Potential Projects'!E6650</f>
        <v>0.71263077832724153</v>
      </c>
      <c r="L6649" s="476">
        <f t="shared" si="729"/>
        <v>735.89498986740705</v>
      </c>
      <c r="M6649" s="471">
        <f t="shared" si="732"/>
        <v>1338.4385156396916</v>
      </c>
      <c r="N6649" s="467">
        <f t="shared" si="730"/>
        <v>0</v>
      </c>
      <c r="O6649" s="475" t="str">
        <f t="shared" si="731"/>
        <v/>
      </c>
    </row>
    <row r="6650" spans="1:15" hidden="1">
      <c r="A6650" s="475">
        <f t="shared" si="726"/>
        <v>43739</v>
      </c>
      <c r="B6650" s="475">
        <v>43743</v>
      </c>
      <c r="C6650" s="467">
        <v>1</v>
      </c>
      <c r="D6650" s="467">
        <v>854</v>
      </c>
      <c r="E6650" s="467">
        <v>79</v>
      </c>
      <c r="F6650" s="467">
        <v>0</v>
      </c>
      <c r="G6650" s="467">
        <f t="array" ref="G6650">MAX(IF($A$2:$A$8761=A6650,$D$2:$D$8761))</f>
        <v>1504</v>
      </c>
      <c r="H6650" s="467">
        <f t="shared" si="727"/>
        <v>0</v>
      </c>
      <c r="I6650" s="475" t="str">
        <f t="shared" si="728"/>
        <v/>
      </c>
      <c r="J6650" s="471">
        <f>'Potential Projects'!D6651</f>
        <v>57.918953203606378</v>
      </c>
      <c r="K6650" s="471">
        <f>'Potential Projects'!E6651</f>
        <v>0.61015588045581592</v>
      </c>
      <c r="L6650" s="476">
        <f t="shared" si="729"/>
        <v>716.47089091593773</v>
      </c>
      <c r="M6650" s="471">
        <f t="shared" si="732"/>
        <v>1338.4385156396916</v>
      </c>
      <c r="N6650" s="467">
        <f t="shared" si="730"/>
        <v>0</v>
      </c>
      <c r="O6650" s="475" t="str">
        <f t="shared" si="731"/>
        <v/>
      </c>
    </row>
    <row r="6651" spans="1:15" hidden="1">
      <c r="A6651" s="475">
        <f t="shared" si="726"/>
        <v>43739</v>
      </c>
      <c r="B6651" s="475">
        <v>43743</v>
      </c>
      <c r="C6651" s="467">
        <v>2</v>
      </c>
      <c r="D6651" s="467">
        <v>849</v>
      </c>
      <c r="E6651" s="467">
        <v>92</v>
      </c>
      <c r="F6651" s="467">
        <v>0</v>
      </c>
      <c r="G6651" s="467">
        <f t="array" ref="G6651">MAX(IF($A$2:$A$8761=A6651,$D$2:$D$8761))</f>
        <v>1504</v>
      </c>
      <c r="H6651" s="467">
        <f t="shared" si="727"/>
        <v>0</v>
      </c>
      <c r="I6651" s="475" t="str">
        <f t="shared" si="728"/>
        <v/>
      </c>
      <c r="J6651" s="471">
        <f>'Potential Projects'!D6652</f>
        <v>65.465239341844025</v>
      </c>
      <c r="K6651" s="471">
        <f>'Potential Projects'!E6652</f>
        <v>1.0004991937217804</v>
      </c>
      <c r="L6651" s="476">
        <f t="shared" si="729"/>
        <v>690.53426146443417</v>
      </c>
      <c r="M6651" s="471">
        <f t="shared" si="732"/>
        <v>1338.4385156396916</v>
      </c>
      <c r="N6651" s="467">
        <f t="shared" si="730"/>
        <v>0</v>
      </c>
      <c r="O6651" s="475" t="str">
        <f t="shared" si="731"/>
        <v/>
      </c>
    </row>
    <row r="6652" spans="1:15" hidden="1">
      <c r="A6652" s="475">
        <f t="shared" si="726"/>
        <v>43739</v>
      </c>
      <c r="B6652" s="475">
        <v>43743</v>
      </c>
      <c r="C6652" s="467">
        <v>3</v>
      </c>
      <c r="D6652" s="467">
        <v>847</v>
      </c>
      <c r="E6652" s="467">
        <v>83</v>
      </c>
      <c r="F6652" s="467">
        <v>0</v>
      </c>
      <c r="G6652" s="467">
        <f t="array" ref="G6652">MAX(IF($A$2:$A$8761=A6652,$D$2:$D$8761))</f>
        <v>1504</v>
      </c>
      <c r="H6652" s="467">
        <f t="shared" si="727"/>
        <v>0</v>
      </c>
      <c r="I6652" s="475" t="str">
        <f t="shared" si="728"/>
        <v/>
      </c>
      <c r="J6652" s="471">
        <f>'Potential Projects'!D6653</f>
        <v>92.485442757784753</v>
      </c>
      <c r="K6652" s="471">
        <f>'Potential Projects'!E6653</f>
        <v>0.34888400344012038</v>
      </c>
      <c r="L6652" s="476">
        <f t="shared" si="729"/>
        <v>671.16567323877507</v>
      </c>
      <c r="M6652" s="471">
        <f t="shared" si="732"/>
        <v>1338.4385156396916</v>
      </c>
      <c r="N6652" s="467">
        <f t="shared" si="730"/>
        <v>0</v>
      </c>
      <c r="O6652" s="475" t="str">
        <f t="shared" si="731"/>
        <v/>
      </c>
    </row>
    <row r="6653" spans="1:15" hidden="1">
      <c r="A6653" s="475">
        <f t="shared" si="726"/>
        <v>43739</v>
      </c>
      <c r="B6653" s="475">
        <v>43743</v>
      </c>
      <c r="C6653" s="467">
        <v>4</v>
      </c>
      <c r="D6653" s="467">
        <v>834</v>
      </c>
      <c r="E6653" s="467">
        <v>77</v>
      </c>
      <c r="F6653" s="467">
        <v>0</v>
      </c>
      <c r="G6653" s="467">
        <f t="array" ref="G6653">MAX(IF($A$2:$A$8761=A6653,$D$2:$D$8761))</f>
        <v>1504</v>
      </c>
      <c r="H6653" s="467">
        <f t="shared" si="727"/>
        <v>0</v>
      </c>
      <c r="I6653" s="475" t="str">
        <f t="shared" si="728"/>
        <v/>
      </c>
      <c r="J6653" s="471">
        <f>'Potential Projects'!D6654</f>
        <v>87.436215562518939</v>
      </c>
      <c r="K6653" s="471">
        <f>'Potential Projects'!E6654</f>
        <v>3.8776188454095895</v>
      </c>
      <c r="L6653" s="476">
        <f t="shared" si="729"/>
        <v>665.68616559207146</v>
      </c>
      <c r="M6653" s="471">
        <f t="shared" si="732"/>
        <v>1338.4385156396916</v>
      </c>
      <c r="N6653" s="467">
        <f t="shared" si="730"/>
        <v>0</v>
      </c>
      <c r="O6653" s="475" t="str">
        <f t="shared" si="731"/>
        <v/>
      </c>
    </row>
    <row r="6654" spans="1:15" hidden="1">
      <c r="A6654" s="475">
        <f t="shared" si="726"/>
        <v>43739</v>
      </c>
      <c r="B6654" s="475">
        <v>43743</v>
      </c>
      <c r="C6654" s="467">
        <v>5</v>
      </c>
      <c r="D6654" s="467">
        <v>831</v>
      </c>
      <c r="E6654" s="467">
        <v>71</v>
      </c>
      <c r="F6654" s="467">
        <v>0</v>
      </c>
      <c r="G6654" s="467">
        <f t="array" ref="G6654">MAX(IF($A$2:$A$8761=A6654,$D$2:$D$8761))</f>
        <v>1504</v>
      </c>
      <c r="H6654" s="467">
        <f t="shared" si="727"/>
        <v>0</v>
      </c>
      <c r="I6654" s="475" t="str">
        <f t="shared" si="728"/>
        <v/>
      </c>
      <c r="J6654" s="471">
        <f>'Potential Projects'!D6655</f>
        <v>96.736030356502994</v>
      </c>
      <c r="K6654" s="471">
        <f>'Potential Projects'!E6655</f>
        <v>2.6706053536873795</v>
      </c>
      <c r="L6654" s="476">
        <f t="shared" si="729"/>
        <v>660.59336428980964</v>
      </c>
      <c r="M6654" s="471">
        <f t="shared" si="732"/>
        <v>1338.4385156396916</v>
      </c>
      <c r="N6654" s="467">
        <f t="shared" si="730"/>
        <v>0</v>
      </c>
      <c r="O6654" s="475" t="str">
        <f t="shared" si="731"/>
        <v/>
      </c>
    </row>
    <row r="6655" spans="1:15" hidden="1">
      <c r="A6655" s="475">
        <f t="shared" si="726"/>
        <v>43739</v>
      </c>
      <c r="B6655" s="475">
        <v>43743</v>
      </c>
      <c r="C6655" s="467">
        <v>6</v>
      </c>
      <c r="D6655" s="467">
        <v>897</v>
      </c>
      <c r="E6655" s="467">
        <v>72</v>
      </c>
      <c r="F6655" s="467">
        <v>0</v>
      </c>
      <c r="G6655" s="467">
        <f t="array" ref="G6655">MAX(IF($A$2:$A$8761=A6655,$D$2:$D$8761))</f>
        <v>1504</v>
      </c>
      <c r="H6655" s="467">
        <f t="shared" si="727"/>
        <v>0</v>
      </c>
      <c r="I6655" s="475" t="str">
        <f t="shared" si="728"/>
        <v/>
      </c>
      <c r="J6655" s="471">
        <f>'Potential Projects'!D6656</f>
        <v>91.412058854027975</v>
      </c>
      <c r="K6655" s="471">
        <f>'Potential Projects'!E6656</f>
        <v>6.2032514513007957</v>
      </c>
      <c r="L6655" s="476">
        <f t="shared" si="729"/>
        <v>727.38468969467124</v>
      </c>
      <c r="M6655" s="471">
        <f t="shared" si="732"/>
        <v>1338.4385156396916</v>
      </c>
      <c r="N6655" s="467">
        <f t="shared" si="730"/>
        <v>0</v>
      </c>
      <c r="O6655" s="475" t="str">
        <f t="shared" si="731"/>
        <v/>
      </c>
    </row>
    <row r="6656" spans="1:15" hidden="1">
      <c r="A6656" s="475">
        <f t="shared" si="726"/>
        <v>43739</v>
      </c>
      <c r="B6656" s="475">
        <v>43743</v>
      </c>
      <c r="C6656" s="467">
        <v>7</v>
      </c>
      <c r="D6656" s="467">
        <v>934</v>
      </c>
      <c r="E6656" s="467">
        <v>74</v>
      </c>
      <c r="F6656" s="467">
        <v>0</v>
      </c>
      <c r="G6656" s="467">
        <f t="array" ref="G6656">MAX(IF($A$2:$A$8761=A6656,$D$2:$D$8761))</f>
        <v>1504</v>
      </c>
      <c r="H6656" s="467">
        <f t="shared" si="727"/>
        <v>0</v>
      </c>
      <c r="I6656" s="475" t="str">
        <f t="shared" si="728"/>
        <v/>
      </c>
      <c r="J6656" s="471">
        <f>'Potential Projects'!D6657</f>
        <v>91.43675671372867</v>
      </c>
      <c r="K6656" s="471">
        <f>'Potential Projects'!E6657</f>
        <v>12.951731939367878</v>
      </c>
      <c r="L6656" s="476">
        <f t="shared" si="729"/>
        <v>755.61151134690351</v>
      </c>
      <c r="M6656" s="471">
        <f t="shared" si="732"/>
        <v>1338.4385156396916</v>
      </c>
      <c r="N6656" s="467">
        <f t="shared" si="730"/>
        <v>0</v>
      </c>
      <c r="O6656" s="475" t="str">
        <f t="shared" si="731"/>
        <v/>
      </c>
    </row>
    <row r="6657" spans="1:15" hidden="1">
      <c r="A6657" s="475">
        <f t="shared" si="726"/>
        <v>43739</v>
      </c>
      <c r="B6657" s="475">
        <v>43743</v>
      </c>
      <c r="C6657" s="467">
        <v>8</v>
      </c>
      <c r="D6657" s="467">
        <v>988</v>
      </c>
      <c r="E6657" s="467">
        <v>81</v>
      </c>
      <c r="F6657" s="467">
        <v>3</v>
      </c>
      <c r="G6657" s="467">
        <f t="array" ref="G6657">MAX(IF($A$2:$A$8761=A6657,$D$2:$D$8761))</f>
        <v>1504</v>
      </c>
      <c r="H6657" s="467">
        <f t="shared" si="727"/>
        <v>0</v>
      </c>
      <c r="I6657" s="475" t="str">
        <f t="shared" si="728"/>
        <v/>
      </c>
      <c r="J6657" s="471">
        <f>'Potential Projects'!D6658</f>
        <v>56.116657846734277</v>
      </c>
      <c r="K6657" s="471">
        <f>'Potential Projects'!E6658</f>
        <v>11.503785099978499</v>
      </c>
      <c r="L6657" s="476">
        <f t="shared" si="729"/>
        <v>836.37955705328727</v>
      </c>
      <c r="M6657" s="471">
        <f t="shared" si="732"/>
        <v>1338.4385156396916</v>
      </c>
      <c r="N6657" s="467">
        <f t="shared" si="730"/>
        <v>0</v>
      </c>
      <c r="O6657" s="475" t="str">
        <f t="shared" si="731"/>
        <v/>
      </c>
    </row>
    <row r="6658" spans="1:15" hidden="1">
      <c r="A6658" s="475">
        <f t="shared" ref="A6658:A6721" si="733">DATE(YEAR(B6658),MONTH(B6658),1)</f>
        <v>43739</v>
      </c>
      <c r="B6658" s="475">
        <v>43743</v>
      </c>
      <c r="C6658" s="467">
        <v>9</v>
      </c>
      <c r="D6658" s="467">
        <v>1053</v>
      </c>
      <c r="E6658" s="467">
        <v>87</v>
      </c>
      <c r="F6658" s="467">
        <v>15</v>
      </c>
      <c r="G6658" s="467">
        <f t="array" ref="G6658">MAX(IF($A$2:$A$8761=A6658,$D$2:$D$8761))</f>
        <v>1504</v>
      </c>
      <c r="H6658" s="467">
        <f t="shared" ref="H6658:H6721" si="734">IF(G6658=D6658,1,0)</f>
        <v>0</v>
      </c>
      <c r="I6658" s="475" t="str">
        <f t="shared" ref="I6658:I6721" si="735">IF(D6658=G6658,B6658,"")</f>
        <v/>
      </c>
      <c r="J6658" s="471">
        <f>'Potential Projects'!D6659</f>
        <v>18.95594161637662</v>
      </c>
      <c r="K6658" s="471">
        <f>'Potential Projects'!E6659</f>
        <v>19.889517200602022</v>
      </c>
      <c r="L6658" s="476">
        <f t="shared" ref="L6658:L6721" si="736">D6658-E6658-F6658-J6658-K6658</f>
        <v>912.15454118302137</v>
      </c>
      <c r="M6658" s="471">
        <f t="shared" si="732"/>
        <v>1338.4385156396916</v>
      </c>
      <c r="N6658" s="467">
        <f t="shared" ref="N6658:N6721" si="737">IF(M6658=L6658,1,0)</f>
        <v>0</v>
      </c>
      <c r="O6658" s="475" t="str">
        <f t="shared" ref="O6658:O6721" si="738">IF(L6658=M6658,B6658,"")</f>
        <v/>
      </c>
    </row>
    <row r="6659" spans="1:15" hidden="1">
      <c r="A6659" s="475">
        <f t="shared" si="733"/>
        <v>43739</v>
      </c>
      <c r="B6659" s="475">
        <v>43743</v>
      </c>
      <c r="C6659" s="467">
        <v>10</v>
      </c>
      <c r="D6659" s="467">
        <v>1065</v>
      </c>
      <c r="E6659" s="467">
        <v>88</v>
      </c>
      <c r="F6659" s="467">
        <v>19</v>
      </c>
      <c r="G6659" s="467">
        <f t="array" ref="G6659">MAX(IF($A$2:$A$8761=A6659,$D$2:$D$8761))</f>
        <v>1504</v>
      </c>
      <c r="H6659" s="467">
        <f t="shared" si="734"/>
        <v>0</v>
      </c>
      <c r="I6659" s="475" t="str">
        <f t="shared" si="735"/>
        <v/>
      </c>
      <c r="J6659" s="471">
        <f>'Potential Projects'!D6660</f>
        <v>10.913113856295045</v>
      </c>
      <c r="K6659" s="471">
        <f>'Potential Projects'!E6660</f>
        <v>11.455285529993551</v>
      </c>
      <c r="L6659" s="476">
        <f t="shared" si="736"/>
        <v>935.63160061371138</v>
      </c>
      <c r="M6659" s="471">
        <f t="shared" si="732"/>
        <v>1338.4385156396916</v>
      </c>
      <c r="N6659" s="467">
        <f t="shared" si="737"/>
        <v>0</v>
      </c>
      <c r="O6659" s="475" t="str">
        <f t="shared" si="738"/>
        <v/>
      </c>
    </row>
    <row r="6660" spans="1:15" hidden="1">
      <c r="A6660" s="475">
        <f t="shared" si="733"/>
        <v>43739</v>
      </c>
      <c r="B6660" s="475">
        <v>43743</v>
      </c>
      <c r="C6660" s="467">
        <v>11</v>
      </c>
      <c r="D6660" s="467">
        <v>1014</v>
      </c>
      <c r="E6660" s="467">
        <v>91</v>
      </c>
      <c r="F6660" s="467">
        <v>18</v>
      </c>
      <c r="G6660" s="467">
        <f t="array" ref="G6660">MAX(IF($A$2:$A$8761=A6660,$D$2:$D$8761))</f>
        <v>1504</v>
      </c>
      <c r="H6660" s="467">
        <f t="shared" si="734"/>
        <v>0</v>
      </c>
      <c r="I6660" s="475" t="str">
        <f t="shared" si="735"/>
        <v/>
      </c>
      <c r="J6660" s="471">
        <f>'Potential Projects'!D6661</f>
        <v>8.0867321099359835</v>
      </c>
      <c r="K6660" s="471">
        <f>'Potential Projects'!E6661</f>
        <v>16.847342560739627</v>
      </c>
      <c r="L6660" s="476">
        <f t="shared" si="736"/>
        <v>880.06592532932439</v>
      </c>
      <c r="M6660" s="471">
        <f t="shared" si="732"/>
        <v>1338.4385156396916</v>
      </c>
      <c r="N6660" s="467">
        <f t="shared" si="737"/>
        <v>0</v>
      </c>
      <c r="O6660" s="475" t="str">
        <f t="shared" si="738"/>
        <v/>
      </c>
    </row>
    <row r="6661" spans="1:15" hidden="1">
      <c r="A6661" s="475">
        <f t="shared" si="733"/>
        <v>43739</v>
      </c>
      <c r="B6661" s="475">
        <v>43743</v>
      </c>
      <c r="C6661" s="467">
        <v>12</v>
      </c>
      <c r="D6661" s="467">
        <v>1024</v>
      </c>
      <c r="E6661" s="467">
        <v>71</v>
      </c>
      <c r="F6661" s="467">
        <v>17</v>
      </c>
      <c r="G6661" s="467">
        <f t="array" ref="G6661">MAX(IF($A$2:$A$8761=A6661,$D$2:$D$8761))</f>
        <v>1504</v>
      </c>
      <c r="H6661" s="467">
        <f t="shared" si="734"/>
        <v>0</v>
      </c>
      <c r="I6661" s="475" t="str">
        <f t="shared" si="735"/>
        <v/>
      </c>
      <c r="J6661" s="471">
        <f>'Potential Projects'!D6662</f>
        <v>11.973340232459249</v>
      </c>
      <c r="K6661" s="471">
        <f>'Potential Projects'!E6662</f>
        <v>9.3518122446785643</v>
      </c>
      <c r="L6661" s="476">
        <f t="shared" si="736"/>
        <v>914.67484752286225</v>
      </c>
      <c r="M6661" s="471">
        <f t="shared" si="732"/>
        <v>1338.4385156396916</v>
      </c>
      <c r="N6661" s="467">
        <f t="shared" si="737"/>
        <v>0</v>
      </c>
      <c r="O6661" s="475" t="str">
        <f t="shared" si="738"/>
        <v/>
      </c>
    </row>
    <row r="6662" spans="1:15" hidden="1">
      <c r="A6662" s="475">
        <f t="shared" si="733"/>
        <v>43739</v>
      </c>
      <c r="B6662" s="475">
        <v>43743</v>
      </c>
      <c r="C6662" s="467">
        <v>13</v>
      </c>
      <c r="D6662" s="467">
        <v>1009</v>
      </c>
      <c r="E6662" s="467">
        <v>59</v>
      </c>
      <c r="F6662" s="467">
        <v>17</v>
      </c>
      <c r="G6662" s="467">
        <f t="array" ref="G6662">MAX(IF($A$2:$A$8761=A6662,$D$2:$D$8761))</f>
        <v>1504</v>
      </c>
      <c r="H6662" s="467">
        <f t="shared" si="734"/>
        <v>0</v>
      </c>
      <c r="I6662" s="475" t="str">
        <f t="shared" si="735"/>
        <v/>
      </c>
      <c r="J6662" s="471">
        <f>'Potential Projects'!D6663</f>
        <v>20.787983725960974</v>
      </c>
      <c r="K6662" s="471">
        <f>'Potential Projects'!E6663</f>
        <v>3.3660266071812517</v>
      </c>
      <c r="L6662" s="476">
        <f t="shared" si="736"/>
        <v>908.8459896668578</v>
      </c>
      <c r="M6662" s="471">
        <f t="shared" si="732"/>
        <v>1338.4385156396916</v>
      </c>
      <c r="N6662" s="467">
        <f t="shared" si="737"/>
        <v>0</v>
      </c>
      <c r="O6662" s="475" t="str">
        <f t="shared" si="738"/>
        <v/>
      </c>
    </row>
    <row r="6663" spans="1:15" hidden="1">
      <c r="A6663" s="475">
        <f t="shared" si="733"/>
        <v>43739</v>
      </c>
      <c r="B6663" s="475">
        <v>43743</v>
      </c>
      <c r="C6663" s="467">
        <v>14</v>
      </c>
      <c r="D6663" s="467">
        <v>980</v>
      </c>
      <c r="E6663" s="467">
        <v>38</v>
      </c>
      <c r="F6663" s="467">
        <v>17</v>
      </c>
      <c r="G6663" s="467">
        <f t="array" ref="G6663">MAX(IF($A$2:$A$8761=A6663,$D$2:$D$8761))</f>
        <v>1504</v>
      </c>
      <c r="H6663" s="467">
        <f t="shared" si="734"/>
        <v>0</v>
      </c>
      <c r="I6663" s="475" t="str">
        <f t="shared" si="735"/>
        <v/>
      </c>
      <c r="J6663" s="471">
        <f>'Potential Projects'!D6664</f>
        <v>20.215236431290961</v>
      </c>
      <c r="K6663" s="471">
        <f>'Potential Projects'!E6664</f>
        <v>2.7488304665663299</v>
      </c>
      <c r="L6663" s="476">
        <f t="shared" si="736"/>
        <v>902.03593310214274</v>
      </c>
      <c r="M6663" s="471">
        <f t="shared" si="732"/>
        <v>1338.4385156396916</v>
      </c>
      <c r="N6663" s="467">
        <f t="shared" si="737"/>
        <v>0</v>
      </c>
      <c r="O6663" s="475" t="str">
        <f t="shared" si="738"/>
        <v/>
      </c>
    </row>
    <row r="6664" spans="1:15" hidden="1">
      <c r="A6664" s="475">
        <f t="shared" si="733"/>
        <v>43739</v>
      </c>
      <c r="B6664" s="475">
        <v>43743</v>
      </c>
      <c r="C6664" s="467">
        <v>15</v>
      </c>
      <c r="D6664" s="467">
        <v>959</v>
      </c>
      <c r="E6664" s="467">
        <v>28</v>
      </c>
      <c r="F6664" s="467">
        <v>14</v>
      </c>
      <c r="G6664" s="467">
        <f t="array" ref="G6664">MAX(IF($A$2:$A$8761=A6664,$D$2:$D$8761))</f>
        <v>1504</v>
      </c>
      <c r="H6664" s="467">
        <f t="shared" si="734"/>
        <v>0</v>
      </c>
      <c r="I6664" s="475" t="str">
        <f t="shared" si="735"/>
        <v/>
      </c>
      <c r="J6664" s="471">
        <f>'Potential Projects'!D6665</f>
        <v>21.659303194655102</v>
      </c>
      <c r="K6664" s="471">
        <f>'Potential Projects'!E6665</f>
        <v>0.95747538163835744</v>
      </c>
      <c r="L6664" s="476">
        <f t="shared" si="736"/>
        <v>894.38322142370657</v>
      </c>
      <c r="M6664" s="471">
        <f t="shared" si="732"/>
        <v>1338.4385156396916</v>
      </c>
      <c r="N6664" s="467">
        <f t="shared" si="737"/>
        <v>0</v>
      </c>
      <c r="O6664" s="475" t="str">
        <f t="shared" si="738"/>
        <v/>
      </c>
    </row>
    <row r="6665" spans="1:15" hidden="1">
      <c r="A6665" s="475">
        <f t="shared" si="733"/>
        <v>43739</v>
      </c>
      <c r="B6665" s="475">
        <v>43743</v>
      </c>
      <c r="C6665" s="467">
        <v>16</v>
      </c>
      <c r="D6665" s="467">
        <v>953</v>
      </c>
      <c r="E6665" s="467">
        <v>35</v>
      </c>
      <c r="F6665" s="467">
        <v>18</v>
      </c>
      <c r="G6665" s="467">
        <f t="array" ref="G6665">MAX(IF($A$2:$A$8761=A6665,$D$2:$D$8761))</f>
        <v>1504</v>
      </c>
      <c r="H6665" s="467">
        <f t="shared" si="734"/>
        <v>0</v>
      </c>
      <c r="I6665" s="475" t="str">
        <f t="shared" si="735"/>
        <v/>
      </c>
      <c r="J6665" s="471">
        <f>'Potential Projects'!D6666</f>
        <v>18.75513833382578</v>
      </c>
      <c r="K6665" s="471">
        <f>'Potential Projects'!E6666</f>
        <v>1.5097446785637498</v>
      </c>
      <c r="L6665" s="476">
        <f t="shared" si="736"/>
        <v>879.73511698761047</v>
      </c>
      <c r="M6665" s="471">
        <f t="shared" si="732"/>
        <v>1338.4385156396916</v>
      </c>
      <c r="N6665" s="467">
        <f t="shared" si="737"/>
        <v>0</v>
      </c>
      <c r="O6665" s="475" t="str">
        <f t="shared" si="738"/>
        <v/>
      </c>
    </row>
    <row r="6666" spans="1:15" hidden="1">
      <c r="A6666" s="475">
        <f t="shared" si="733"/>
        <v>43739</v>
      </c>
      <c r="B6666" s="475">
        <v>43743</v>
      </c>
      <c r="C6666" s="467">
        <v>17</v>
      </c>
      <c r="D6666" s="467">
        <v>957</v>
      </c>
      <c r="E6666" s="467">
        <v>32</v>
      </c>
      <c r="F6666" s="467">
        <v>17</v>
      </c>
      <c r="G6666" s="467">
        <f t="array" ref="G6666">MAX(IF($A$2:$A$8761=A6666,$D$2:$D$8761))</f>
        <v>1504</v>
      </c>
      <c r="H6666" s="467">
        <f t="shared" si="734"/>
        <v>0</v>
      </c>
      <c r="I6666" s="475" t="str">
        <f t="shared" si="735"/>
        <v/>
      </c>
      <c r="J6666" s="471">
        <f>'Potential Projects'!D6667</f>
        <v>22.255514679083845</v>
      </c>
      <c r="K6666" s="471">
        <f>'Potential Projects'!E6667</f>
        <v>5.2927111373898086</v>
      </c>
      <c r="L6666" s="476">
        <f t="shared" si="736"/>
        <v>880.45177418352637</v>
      </c>
      <c r="M6666" s="471">
        <f t="shared" si="732"/>
        <v>1338.4385156396916</v>
      </c>
      <c r="N6666" s="467">
        <f t="shared" si="737"/>
        <v>0</v>
      </c>
      <c r="O6666" s="475" t="str">
        <f t="shared" si="738"/>
        <v/>
      </c>
    </row>
    <row r="6667" spans="1:15" hidden="1">
      <c r="A6667" s="475">
        <f t="shared" si="733"/>
        <v>43739</v>
      </c>
      <c r="B6667" s="475">
        <v>43743</v>
      </c>
      <c r="C6667" s="467">
        <v>18</v>
      </c>
      <c r="D6667" s="467">
        <v>978</v>
      </c>
      <c r="E6667" s="467">
        <v>26</v>
      </c>
      <c r="F6667" s="467">
        <v>5</v>
      </c>
      <c r="G6667" s="467">
        <f t="array" ref="G6667">MAX(IF($A$2:$A$8761=A6667,$D$2:$D$8761))</f>
        <v>1504</v>
      </c>
      <c r="H6667" s="467">
        <f t="shared" si="734"/>
        <v>0</v>
      </c>
      <c r="I6667" s="475" t="str">
        <f t="shared" si="735"/>
        <v/>
      </c>
      <c r="J6667" s="471">
        <f>'Potential Projects'!D6668</f>
        <v>12.483296206073234</v>
      </c>
      <c r="K6667" s="471">
        <f>'Potential Projects'!E6668</f>
        <v>7.8530190819178678</v>
      </c>
      <c r="L6667" s="476">
        <f t="shared" si="736"/>
        <v>926.66368471200894</v>
      </c>
      <c r="M6667" s="471">
        <f t="shared" si="732"/>
        <v>1338.4385156396916</v>
      </c>
      <c r="N6667" s="467">
        <f t="shared" si="737"/>
        <v>0</v>
      </c>
      <c r="O6667" s="475" t="str">
        <f t="shared" si="738"/>
        <v/>
      </c>
    </row>
    <row r="6668" spans="1:15" hidden="1">
      <c r="A6668" s="475">
        <f t="shared" si="733"/>
        <v>43739</v>
      </c>
      <c r="B6668" s="475">
        <v>43743</v>
      </c>
      <c r="C6668" s="467">
        <v>19</v>
      </c>
      <c r="D6668" s="467">
        <v>1021</v>
      </c>
      <c r="E6668" s="467">
        <v>28</v>
      </c>
      <c r="F6668" s="467">
        <v>0</v>
      </c>
      <c r="G6668" s="467">
        <f t="array" ref="G6668">MAX(IF($A$2:$A$8761=A6668,$D$2:$D$8761))</f>
        <v>1504</v>
      </c>
      <c r="H6668" s="467">
        <f t="shared" si="734"/>
        <v>0</v>
      </c>
      <c r="I6668" s="475" t="str">
        <f t="shared" si="735"/>
        <v/>
      </c>
      <c r="J6668" s="471">
        <f>'Potential Projects'!D6669</f>
        <v>21.171847331441388</v>
      </c>
      <c r="K6668" s="471">
        <f>'Potential Projects'!E6669</f>
        <v>18.691108471296495</v>
      </c>
      <c r="L6668" s="476">
        <f t="shared" si="736"/>
        <v>953.13704419726207</v>
      </c>
      <c r="M6668" s="471">
        <f t="shared" si="732"/>
        <v>1338.4385156396916</v>
      </c>
      <c r="N6668" s="467">
        <f t="shared" si="737"/>
        <v>0</v>
      </c>
      <c r="O6668" s="475" t="str">
        <f t="shared" si="738"/>
        <v/>
      </c>
    </row>
    <row r="6669" spans="1:15" hidden="1">
      <c r="A6669" s="475">
        <f t="shared" si="733"/>
        <v>43739</v>
      </c>
      <c r="B6669" s="475">
        <v>43743</v>
      </c>
      <c r="C6669" s="467">
        <v>20</v>
      </c>
      <c r="D6669" s="467">
        <v>1011</v>
      </c>
      <c r="E6669" s="467">
        <v>7</v>
      </c>
      <c r="F6669" s="467">
        <v>0</v>
      </c>
      <c r="G6669" s="467">
        <f t="array" ref="G6669">MAX(IF($A$2:$A$8761=A6669,$D$2:$D$8761))</f>
        <v>1504</v>
      </c>
      <c r="H6669" s="467">
        <f t="shared" si="734"/>
        <v>0</v>
      </c>
      <c r="I6669" s="475" t="str">
        <f t="shared" si="735"/>
        <v/>
      </c>
      <c r="J6669" s="471">
        <f>'Potential Projects'!D6670</f>
        <v>15.588560240428542</v>
      </c>
      <c r="K6669" s="471">
        <f>'Potential Projects'!E6670</f>
        <v>12.854732799397979</v>
      </c>
      <c r="L6669" s="476">
        <f t="shared" si="736"/>
        <v>975.55670696017341</v>
      </c>
      <c r="M6669" s="471">
        <f t="shared" si="732"/>
        <v>1338.4385156396916</v>
      </c>
      <c r="N6669" s="467">
        <f t="shared" si="737"/>
        <v>0</v>
      </c>
      <c r="O6669" s="475" t="str">
        <f t="shared" si="738"/>
        <v/>
      </c>
    </row>
    <row r="6670" spans="1:15" hidden="1">
      <c r="A6670" s="475">
        <f t="shared" si="733"/>
        <v>43739</v>
      </c>
      <c r="B6670" s="475">
        <v>43743</v>
      </c>
      <c r="C6670" s="467">
        <v>21</v>
      </c>
      <c r="D6670" s="467">
        <v>1012</v>
      </c>
      <c r="E6670" s="467">
        <v>10</v>
      </c>
      <c r="F6670" s="467">
        <v>0</v>
      </c>
      <c r="G6670" s="467">
        <f t="array" ref="G6670">MAX(IF($A$2:$A$8761=A6670,$D$2:$D$8761))</f>
        <v>1504</v>
      </c>
      <c r="H6670" s="467">
        <f t="shared" si="734"/>
        <v>0</v>
      </c>
      <c r="I6670" s="475" t="str">
        <f t="shared" si="735"/>
        <v/>
      </c>
      <c r="J6670" s="471">
        <f>'Potential Projects'!D6671</f>
        <v>11.68650048784813</v>
      </c>
      <c r="K6670" s="471">
        <f>'Potential Projects'!E6671</f>
        <v>10.224804504407654</v>
      </c>
      <c r="L6670" s="476">
        <f t="shared" si="736"/>
        <v>980.08869500774426</v>
      </c>
      <c r="M6670" s="471">
        <f t="shared" si="732"/>
        <v>1338.4385156396916</v>
      </c>
      <c r="N6670" s="467">
        <f t="shared" si="737"/>
        <v>0</v>
      </c>
      <c r="O6670" s="475" t="str">
        <f t="shared" si="738"/>
        <v/>
      </c>
    </row>
    <row r="6671" spans="1:15" hidden="1">
      <c r="A6671" s="475">
        <f t="shared" si="733"/>
        <v>43739</v>
      </c>
      <c r="B6671" s="475">
        <v>43743</v>
      </c>
      <c r="C6671" s="467">
        <v>22</v>
      </c>
      <c r="D6671" s="467">
        <v>992</v>
      </c>
      <c r="E6671" s="467">
        <v>19</v>
      </c>
      <c r="F6671" s="467">
        <v>0</v>
      </c>
      <c r="G6671" s="467">
        <f t="array" ref="G6671">MAX(IF($A$2:$A$8761=A6671,$D$2:$D$8761))</f>
        <v>1504</v>
      </c>
      <c r="H6671" s="467">
        <f t="shared" si="734"/>
        <v>0</v>
      </c>
      <c r="I6671" s="475" t="str">
        <f t="shared" si="735"/>
        <v/>
      </c>
      <c r="J6671" s="471">
        <f>'Potential Projects'!D6672</f>
        <v>10.79062592020709</v>
      </c>
      <c r="K6671" s="471">
        <f>'Potential Projects'!E6672</f>
        <v>11.593743979789291</v>
      </c>
      <c r="L6671" s="476">
        <f t="shared" si="736"/>
        <v>950.61563010000361</v>
      </c>
      <c r="M6671" s="471">
        <f t="shared" si="732"/>
        <v>1338.4385156396916</v>
      </c>
      <c r="N6671" s="467">
        <f t="shared" si="737"/>
        <v>0</v>
      </c>
      <c r="O6671" s="475" t="str">
        <f t="shared" si="738"/>
        <v/>
      </c>
    </row>
    <row r="6672" spans="1:15" hidden="1">
      <c r="A6672" s="475">
        <f t="shared" si="733"/>
        <v>43739</v>
      </c>
      <c r="B6672" s="475">
        <v>43743</v>
      </c>
      <c r="C6672" s="467">
        <v>23</v>
      </c>
      <c r="D6672" s="467">
        <v>955</v>
      </c>
      <c r="E6672" s="467">
        <v>18</v>
      </c>
      <c r="F6672" s="467">
        <v>0</v>
      </c>
      <c r="G6672" s="467">
        <f t="array" ref="G6672">MAX(IF($A$2:$A$8761=A6672,$D$2:$D$8761))</f>
        <v>1504</v>
      </c>
      <c r="H6672" s="467">
        <f t="shared" si="734"/>
        <v>0</v>
      </c>
      <c r="I6672" s="475" t="str">
        <f t="shared" si="735"/>
        <v/>
      </c>
      <c r="J6672" s="471">
        <f>'Potential Projects'!D6673</f>
        <v>7.17389487601534</v>
      </c>
      <c r="K6672" s="471">
        <f>'Potential Projects'!E6673</f>
        <v>5.5219107181251346</v>
      </c>
      <c r="L6672" s="476">
        <f t="shared" si="736"/>
        <v>924.30419440585956</v>
      </c>
      <c r="M6672" s="471">
        <f t="shared" si="732"/>
        <v>1338.4385156396916</v>
      </c>
      <c r="N6672" s="467">
        <f t="shared" si="737"/>
        <v>0</v>
      </c>
      <c r="O6672" s="475" t="str">
        <f t="shared" si="738"/>
        <v/>
      </c>
    </row>
    <row r="6673" spans="1:15" hidden="1">
      <c r="A6673" s="475">
        <f t="shared" si="733"/>
        <v>43739</v>
      </c>
      <c r="B6673" s="475">
        <v>43743</v>
      </c>
      <c r="C6673" s="467">
        <v>24</v>
      </c>
      <c r="D6673" s="467">
        <v>874</v>
      </c>
      <c r="E6673" s="467">
        <v>25</v>
      </c>
      <c r="F6673" s="467">
        <v>0</v>
      </c>
      <c r="G6673" s="467">
        <f t="array" ref="G6673">MAX(IF($A$2:$A$8761=A6673,$D$2:$D$8761))</f>
        <v>1504</v>
      </c>
      <c r="H6673" s="467">
        <f t="shared" si="734"/>
        <v>0</v>
      </c>
      <c r="I6673" s="475" t="str">
        <f t="shared" si="735"/>
        <v/>
      </c>
      <c r="J6673" s="471">
        <f>'Potential Projects'!D6674</f>
        <v>4.1229485284267442</v>
      </c>
      <c r="K6673" s="471">
        <f>'Potential Projects'!E6674</f>
        <v>4.0356335734250699</v>
      </c>
      <c r="L6673" s="476">
        <f t="shared" si="736"/>
        <v>840.84141789814817</v>
      </c>
      <c r="M6673" s="471">
        <f t="shared" si="732"/>
        <v>1338.4385156396916</v>
      </c>
      <c r="N6673" s="467">
        <f t="shared" si="737"/>
        <v>0</v>
      </c>
      <c r="O6673" s="475" t="str">
        <f t="shared" si="738"/>
        <v/>
      </c>
    </row>
    <row r="6674" spans="1:15" hidden="1">
      <c r="A6674" s="475">
        <f t="shared" si="733"/>
        <v>43739</v>
      </c>
      <c r="B6674" s="475">
        <v>43744</v>
      </c>
      <c r="C6674" s="467">
        <v>1</v>
      </c>
      <c r="D6674" s="467">
        <v>852</v>
      </c>
      <c r="E6674" s="467">
        <v>25</v>
      </c>
      <c r="F6674" s="467">
        <v>0</v>
      </c>
      <c r="G6674" s="467">
        <f t="array" ref="G6674">MAX(IF($A$2:$A$8761=A6674,$D$2:$D$8761))</f>
        <v>1504</v>
      </c>
      <c r="H6674" s="467">
        <f t="shared" si="734"/>
        <v>0</v>
      </c>
      <c r="I6674" s="475" t="str">
        <f t="shared" si="735"/>
        <v/>
      </c>
      <c r="J6674" s="471">
        <f>'Potential Projects'!D6675</f>
        <v>5.9747237161811277</v>
      </c>
      <c r="K6674" s="471">
        <f>'Potential Projects'!E6675</f>
        <v>3.1634235648247686</v>
      </c>
      <c r="L6674" s="476">
        <f t="shared" si="736"/>
        <v>817.8618527189941</v>
      </c>
      <c r="M6674" s="471">
        <f t="shared" si="732"/>
        <v>1338.4385156396916</v>
      </c>
      <c r="N6674" s="467">
        <f t="shared" si="737"/>
        <v>0</v>
      </c>
      <c r="O6674" s="475" t="str">
        <f t="shared" si="738"/>
        <v/>
      </c>
    </row>
    <row r="6675" spans="1:15" hidden="1">
      <c r="A6675" s="475">
        <f t="shared" si="733"/>
        <v>43739</v>
      </c>
      <c r="B6675" s="475">
        <v>43744</v>
      </c>
      <c r="C6675" s="467">
        <v>2</v>
      </c>
      <c r="D6675" s="467">
        <v>843</v>
      </c>
      <c r="E6675" s="467">
        <v>24</v>
      </c>
      <c r="F6675" s="467">
        <v>0</v>
      </c>
      <c r="G6675" s="467">
        <f t="array" ref="G6675">MAX(IF($A$2:$A$8761=A6675,$D$2:$D$8761))</f>
        <v>1504</v>
      </c>
      <c r="H6675" s="467">
        <f t="shared" si="734"/>
        <v>0</v>
      </c>
      <c r="I6675" s="475" t="str">
        <f t="shared" si="735"/>
        <v/>
      </c>
      <c r="J6675" s="471">
        <f>'Potential Projects'!D6676</f>
        <v>4.1963507060199445</v>
      </c>
      <c r="K6675" s="471">
        <f>'Potential Projects'!E6676</f>
        <v>5.015011986669534</v>
      </c>
      <c r="L6675" s="476">
        <f t="shared" si="736"/>
        <v>809.78863730731052</v>
      </c>
      <c r="M6675" s="471">
        <f t="shared" si="732"/>
        <v>1338.4385156396916</v>
      </c>
      <c r="N6675" s="467">
        <f t="shared" si="737"/>
        <v>0</v>
      </c>
      <c r="O6675" s="475" t="str">
        <f t="shared" si="738"/>
        <v/>
      </c>
    </row>
    <row r="6676" spans="1:15" hidden="1">
      <c r="A6676" s="475">
        <f t="shared" si="733"/>
        <v>43739</v>
      </c>
      <c r="B6676" s="475">
        <v>43744</v>
      </c>
      <c r="C6676" s="467">
        <v>3</v>
      </c>
      <c r="D6676" s="467">
        <v>830</v>
      </c>
      <c r="E6676" s="467">
        <v>28</v>
      </c>
      <c r="F6676" s="467">
        <v>0</v>
      </c>
      <c r="G6676" s="467">
        <f t="array" ref="G6676">MAX(IF($A$2:$A$8761=A6676,$D$2:$D$8761))</f>
        <v>1504</v>
      </c>
      <c r="H6676" s="467">
        <f t="shared" si="734"/>
        <v>0</v>
      </c>
      <c r="I6676" s="475" t="str">
        <f t="shared" si="735"/>
        <v/>
      </c>
      <c r="J6676" s="471">
        <f>'Potential Projects'!D6677</f>
        <v>2.8747630765213725</v>
      </c>
      <c r="K6676" s="471">
        <f>'Potential Projects'!E6677</f>
        <v>5.7135622446785632</v>
      </c>
      <c r="L6676" s="476">
        <f t="shared" si="736"/>
        <v>793.41167467880007</v>
      </c>
      <c r="M6676" s="471">
        <f t="shared" si="732"/>
        <v>1338.4385156396916</v>
      </c>
      <c r="N6676" s="467">
        <f t="shared" si="737"/>
        <v>0</v>
      </c>
      <c r="O6676" s="475" t="str">
        <f t="shared" si="738"/>
        <v/>
      </c>
    </row>
    <row r="6677" spans="1:15" hidden="1">
      <c r="A6677" s="475">
        <f t="shared" si="733"/>
        <v>43739</v>
      </c>
      <c r="B6677" s="475">
        <v>43744</v>
      </c>
      <c r="C6677" s="467">
        <v>4</v>
      </c>
      <c r="D6677" s="467">
        <v>840</v>
      </c>
      <c r="E6677" s="467">
        <v>23</v>
      </c>
      <c r="F6677" s="467">
        <v>0</v>
      </c>
      <c r="G6677" s="467">
        <f t="array" ref="G6677">MAX(IF($A$2:$A$8761=A6677,$D$2:$D$8761))</f>
        <v>1504</v>
      </c>
      <c r="H6677" s="467">
        <f t="shared" si="734"/>
        <v>0</v>
      </c>
      <c r="I6677" s="475" t="str">
        <f t="shared" si="735"/>
        <v/>
      </c>
      <c r="J6677" s="471">
        <f>'Potential Projects'!D6678</f>
        <v>3.9604997012261358</v>
      </c>
      <c r="K6677" s="471">
        <f>'Potential Projects'!E6678</f>
        <v>9.0522100623521826</v>
      </c>
      <c r="L6677" s="476">
        <f t="shared" si="736"/>
        <v>803.9872902364217</v>
      </c>
      <c r="M6677" s="471">
        <f t="shared" si="732"/>
        <v>1338.4385156396916</v>
      </c>
      <c r="N6677" s="467">
        <f t="shared" si="737"/>
        <v>0</v>
      </c>
      <c r="O6677" s="475" t="str">
        <f t="shared" si="738"/>
        <v/>
      </c>
    </row>
    <row r="6678" spans="1:15" hidden="1">
      <c r="A6678" s="475">
        <f t="shared" si="733"/>
        <v>43739</v>
      </c>
      <c r="B6678" s="475">
        <v>43744</v>
      </c>
      <c r="C6678" s="467">
        <v>5</v>
      </c>
      <c r="D6678" s="467">
        <v>855</v>
      </c>
      <c r="E6678" s="467">
        <v>22</v>
      </c>
      <c r="F6678" s="467">
        <v>0</v>
      </c>
      <c r="G6678" s="467">
        <f t="array" ref="G6678">MAX(IF($A$2:$A$8761=A6678,$D$2:$D$8761))</f>
        <v>1504</v>
      </c>
      <c r="H6678" s="467">
        <f t="shared" si="734"/>
        <v>0</v>
      </c>
      <c r="I6678" s="475" t="str">
        <f t="shared" si="735"/>
        <v/>
      </c>
      <c r="J6678" s="471">
        <f>'Potential Projects'!D6679</f>
        <v>4.8877348117683344</v>
      </c>
      <c r="K6678" s="471">
        <f>'Potential Projects'!E6679</f>
        <v>21.100441947968179</v>
      </c>
      <c r="L6678" s="476">
        <f t="shared" si="736"/>
        <v>807.01182324026342</v>
      </c>
      <c r="M6678" s="471">
        <f t="shared" si="732"/>
        <v>1338.4385156396916</v>
      </c>
      <c r="N6678" s="467">
        <f t="shared" si="737"/>
        <v>0</v>
      </c>
      <c r="O6678" s="475" t="str">
        <f t="shared" si="738"/>
        <v/>
      </c>
    </row>
    <row r="6679" spans="1:15" hidden="1">
      <c r="A6679" s="475">
        <f t="shared" si="733"/>
        <v>43739</v>
      </c>
      <c r="B6679" s="475">
        <v>43744</v>
      </c>
      <c r="C6679" s="467">
        <v>6</v>
      </c>
      <c r="D6679" s="467">
        <v>920</v>
      </c>
      <c r="E6679" s="467">
        <v>26</v>
      </c>
      <c r="F6679" s="467">
        <v>0</v>
      </c>
      <c r="G6679" s="467">
        <f t="array" ref="G6679">MAX(IF($A$2:$A$8761=A6679,$D$2:$D$8761))</f>
        <v>1504</v>
      </c>
      <c r="H6679" s="467">
        <f t="shared" si="734"/>
        <v>0</v>
      </c>
      <c r="I6679" s="475" t="str">
        <f t="shared" si="735"/>
        <v/>
      </c>
      <c r="J6679" s="471">
        <f>'Potential Projects'!D6680</f>
        <v>1.7106688462266224</v>
      </c>
      <c r="K6679" s="471">
        <f>'Potential Projects'!E6680</f>
        <v>21.368754085142978</v>
      </c>
      <c r="L6679" s="476">
        <f t="shared" si="736"/>
        <v>870.92057706863034</v>
      </c>
      <c r="M6679" s="471">
        <f t="shared" si="732"/>
        <v>1338.4385156396916</v>
      </c>
      <c r="N6679" s="467">
        <f t="shared" si="737"/>
        <v>0</v>
      </c>
      <c r="O6679" s="475" t="str">
        <f t="shared" si="738"/>
        <v/>
      </c>
    </row>
    <row r="6680" spans="1:15" hidden="1">
      <c r="A6680" s="475">
        <f t="shared" si="733"/>
        <v>43739</v>
      </c>
      <c r="B6680" s="475">
        <v>43744</v>
      </c>
      <c r="C6680" s="467">
        <v>7</v>
      </c>
      <c r="D6680" s="467">
        <v>967</v>
      </c>
      <c r="E6680" s="467">
        <v>26</v>
      </c>
      <c r="F6680" s="467">
        <v>0</v>
      </c>
      <c r="G6680" s="467">
        <f t="array" ref="G6680">MAX(IF($A$2:$A$8761=A6680,$D$2:$D$8761))</f>
        <v>1504</v>
      </c>
      <c r="H6680" s="467">
        <f t="shared" si="734"/>
        <v>0</v>
      </c>
      <c r="I6680" s="475" t="str">
        <f t="shared" si="735"/>
        <v/>
      </c>
      <c r="J6680" s="471">
        <f>'Potential Projects'!D6681</f>
        <v>0.93548037991853761</v>
      </c>
      <c r="K6680" s="471">
        <f>'Potential Projects'!E6681</f>
        <v>16.169913083207913</v>
      </c>
      <c r="L6680" s="476">
        <f t="shared" si="736"/>
        <v>923.89460653687354</v>
      </c>
      <c r="M6680" s="471">
        <f t="shared" si="732"/>
        <v>1338.4385156396916</v>
      </c>
      <c r="N6680" s="467">
        <f t="shared" si="737"/>
        <v>0</v>
      </c>
      <c r="O6680" s="475" t="str">
        <f t="shared" si="738"/>
        <v/>
      </c>
    </row>
    <row r="6681" spans="1:15" hidden="1">
      <c r="A6681" s="475">
        <f t="shared" si="733"/>
        <v>43739</v>
      </c>
      <c r="B6681" s="475">
        <v>43744</v>
      </c>
      <c r="C6681" s="467">
        <v>8</v>
      </c>
      <c r="D6681" s="467">
        <v>1028</v>
      </c>
      <c r="E6681" s="467">
        <v>31</v>
      </c>
      <c r="F6681" s="467">
        <v>3</v>
      </c>
      <c r="G6681" s="467">
        <f t="array" ref="G6681">MAX(IF($A$2:$A$8761=A6681,$D$2:$D$8761))</f>
        <v>1504</v>
      </c>
      <c r="H6681" s="467">
        <f t="shared" si="734"/>
        <v>0</v>
      </c>
      <c r="I6681" s="475" t="str">
        <f t="shared" si="735"/>
        <v/>
      </c>
      <c r="J6681" s="471">
        <f>'Potential Projects'!D6682</f>
        <v>0</v>
      </c>
      <c r="K6681" s="471">
        <f>'Potential Projects'!E6682</f>
        <v>11.240166469576433</v>
      </c>
      <c r="L6681" s="476">
        <f t="shared" si="736"/>
        <v>982.75983353042352</v>
      </c>
      <c r="M6681" s="471">
        <f t="shared" si="732"/>
        <v>1338.4385156396916</v>
      </c>
      <c r="N6681" s="467">
        <f t="shared" si="737"/>
        <v>0</v>
      </c>
      <c r="O6681" s="475" t="str">
        <f t="shared" si="738"/>
        <v/>
      </c>
    </row>
    <row r="6682" spans="1:15" hidden="1">
      <c r="A6682" s="475">
        <f t="shared" si="733"/>
        <v>43739</v>
      </c>
      <c r="B6682" s="475">
        <v>43744</v>
      </c>
      <c r="C6682" s="467">
        <v>9</v>
      </c>
      <c r="D6682" s="467">
        <v>1045</v>
      </c>
      <c r="E6682" s="467">
        <v>37</v>
      </c>
      <c r="F6682" s="467">
        <v>14</v>
      </c>
      <c r="G6682" s="467">
        <f t="array" ref="G6682">MAX(IF($A$2:$A$8761=A6682,$D$2:$D$8761))</f>
        <v>1504</v>
      </c>
      <c r="H6682" s="467">
        <f t="shared" si="734"/>
        <v>0</v>
      </c>
      <c r="I6682" s="475" t="str">
        <f t="shared" si="735"/>
        <v/>
      </c>
      <c r="J6682" s="471">
        <f>'Potential Projects'!D6683</f>
        <v>0</v>
      </c>
      <c r="K6682" s="471">
        <f>'Potential Projects'!E6683</f>
        <v>6.5357081810363367</v>
      </c>
      <c r="L6682" s="476">
        <f t="shared" si="736"/>
        <v>987.46429181896372</v>
      </c>
      <c r="M6682" s="471">
        <f t="shared" ref="M6682:M6745" si="739">MAX($L$6554:$L$7297)</f>
        <v>1338.4385156396916</v>
      </c>
      <c r="N6682" s="467">
        <f t="shared" si="737"/>
        <v>0</v>
      </c>
      <c r="O6682" s="475" t="str">
        <f t="shared" si="738"/>
        <v/>
      </c>
    </row>
    <row r="6683" spans="1:15" hidden="1">
      <c r="A6683" s="475">
        <f t="shared" si="733"/>
        <v>43739</v>
      </c>
      <c r="B6683" s="475">
        <v>43744</v>
      </c>
      <c r="C6683" s="467">
        <v>10</v>
      </c>
      <c r="D6683" s="467">
        <v>1028</v>
      </c>
      <c r="E6683" s="467">
        <v>28</v>
      </c>
      <c r="F6683" s="467">
        <v>18</v>
      </c>
      <c r="G6683" s="467">
        <f t="array" ref="G6683">MAX(IF($A$2:$A$8761=A6683,$D$2:$D$8761))</f>
        <v>1504</v>
      </c>
      <c r="H6683" s="467">
        <f t="shared" si="734"/>
        <v>0</v>
      </c>
      <c r="I6683" s="475" t="str">
        <f t="shared" si="735"/>
        <v/>
      </c>
      <c r="J6683" s="471">
        <f>'Potential Projects'!D6684</f>
        <v>0</v>
      </c>
      <c r="K6683" s="471">
        <f>'Potential Projects'!E6684</f>
        <v>8.0462351107288761</v>
      </c>
      <c r="L6683" s="476">
        <f t="shared" si="736"/>
        <v>973.95376488927116</v>
      </c>
      <c r="M6683" s="471">
        <f t="shared" si="739"/>
        <v>1338.4385156396916</v>
      </c>
      <c r="N6683" s="467">
        <f t="shared" si="737"/>
        <v>0</v>
      </c>
      <c r="O6683" s="475" t="str">
        <f t="shared" si="738"/>
        <v/>
      </c>
    </row>
    <row r="6684" spans="1:15" hidden="1">
      <c r="A6684" s="475">
        <f t="shared" si="733"/>
        <v>43739</v>
      </c>
      <c r="B6684" s="475">
        <v>43744</v>
      </c>
      <c r="C6684" s="467">
        <v>11</v>
      </c>
      <c r="D6684" s="467">
        <v>1012</v>
      </c>
      <c r="E6684" s="467">
        <v>17</v>
      </c>
      <c r="F6684" s="467">
        <v>18</v>
      </c>
      <c r="G6684" s="467">
        <f t="array" ref="G6684">MAX(IF($A$2:$A$8761=A6684,$D$2:$D$8761))</f>
        <v>1504</v>
      </c>
      <c r="H6684" s="467">
        <f t="shared" si="734"/>
        <v>0</v>
      </c>
      <c r="I6684" s="475" t="str">
        <f t="shared" si="735"/>
        <v/>
      </c>
      <c r="J6684" s="471">
        <f>'Potential Projects'!D6685</f>
        <v>0</v>
      </c>
      <c r="K6684" s="471">
        <f>'Potential Projects'!E6685</f>
        <v>15.641893571274995</v>
      </c>
      <c r="L6684" s="476">
        <f t="shared" si="736"/>
        <v>961.35810642872502</v>
      </c>
      <c r="M6684" s="471">
        <f t="shared" si="739"/>
        <v>1338.4385156396916</v>
      </c>
      <c r="N6684" s="467">
        <f t="shared" si="737"/>
        <v>0</v>
      </c>
      <c r="O6684" s="475" t="str">
        <f t="shared" si="738"/>
        <v/>
      </c>
    </row>
    <row r="6685" spans="1:15" hidden="1">
      <c r="A6685" s="475">
        <f t="shared" si="733"/>
        <v>43739</v>
      </c>
      <c r="B6685" s="475">
        <v>43744</v>
      </c>
      <c r="C6685" s="467">
        <v>12</v>
      </c>
      <c r="D6685" s="467">
        <v>991</v>
      </c>
      <c r="E6685" s="467">
        <v>18</v>
      </c>
      <c r="F6685" s="467">
        <v>17</v>
      </c>
      <c r="G6685" s="467">
        <f t="array" ref="G6685">MAX(IF($A$2:$A$8761=A6685,$D$2:$D$8761))</f>
        <v>1504</v>
      </c>
      <c r="H6685" s="467">
        <f t="shared" si="734"/>
        <v>0</v>
      </c>
      <c r="I6685" s="475" t="str">
        <f t="shared" si="735"/>
        <v/>
      </c>
      <c r="J6685" s="471">
        <f>'Potential Projects'!D6686</f>
        <v>0</v>
      </c>
      <c r="K6685" s="471">
        <f>'Potential Projects'!E6686</f>
        <v>15.788174532358632</v>
      </c>
      <c r="L6685" s="476">
        <f t="shared" si="736"/>
        <v>940.21182546764135</v>
      </c>
      <c r="M6685" s="471">
        <f t="shared" si="739"/>
        <v>1338.4385156396916</v>
      </c>
      <c r="N6685" s="467">
        <f t="shared" si="737"/>
        <v>0</v>
      </c>
      <c r="O6685" s="475" t="str">
        <f t="shared" si="738"/>
        <v/>
      </c>
    </row>
    <row r="6686" spans="1:15" hidden="1">
      <c r="A6686" s="475">
        <f t="shared" si="733"/>
        <v>43739</v>
      </c>
      <c r="B6686" s="475">
        <v>43744</v>
      </c>
      <c r="C6686" s="467">
        <v>13</v>
      </c>
      <c r="D6686" s="467">
        <v>997</v>
      </c>
      <c r="E6686" s="467">
        <v>11</v>
      </c>
      <c r="F6686" s="467">
        <v>16</v>
      </c>
      <c r="G6686" s="467">
        <f t="array" ref="G6686">MAX(IF($A$2:$A$8761=A6686,$D$2:$D$8761))</f>
        <v>1504</v>
      </c>
      <c r="H6686" s="467">
        <f t="shared" si="734"/>
        <v>0</v>
      </c>
      <c r="I6686" s="475" t="str">
        <f t="shared" si="735"/>
        <v/>
      </c>
      <c r="J6686" s="471">
        <f>'Potential Projects'!D6687</f>
        <v>0</v>
      </c>
      <c r="K6686" s="471">
        <f>'Potential Projects'!E6687</f>
        <v>18.260088099333476</v>
      </c>
      <c r="L6686" s="476">
        <f t="shared" si="736"/>
        <v>951.73991190066647</v>
      </c>
      <c r="M6686" s="471">
        <f t="shared" si="739"/>
        <v>1338.4385156396916</v>
      </c>
      <c r="N6686" s="467">
        <f t="shared" si="737"/>
        <v>0</v>
      </c>
      <c r="O6686" s="475" t="str">
        <f t="shared" si="738"/>
        <v/>
      </c>
    </row>
    <row r="6687" spans="1:15" hidden="1">
      <c r="A6687" s="475">
        <f t="shared" si="733"/>
        <v>43739</v>
      </c>
      <c r="B6687" s="475">
        <v>43744</v>
      </c>
      <c r="C6687" s="467">
        <v>14</v>
      </c>
      <c r="D6687" s="467">
        <v>964</v>
      </c>
      <c r="E6687" s="467">
        <v>6</v>
      </c>
      <c r="F6687" s="467">
        <v>17</v>
      </c>
      <c r="G6687" s="467">
        <f t="array" ref="G6687">MAX(IF($A$2:$A$8761=A6687,$D$2:$D$8761))</f>
        <v>1504</v>
      </c>
      <c r="H6687" s="467">
        <f t="shared" si="734"/>
        <v>0</v>
      </c>
      <c r="I6687" s="475" t="str">
        <f t="shared" si="735"/>
        <v/>
      </c>
      <c r="J6687" s="471">
        <f>'Potential Projects'!D6688</f>
        <v>0</v>
      </c>
      <c r="K6687" s="471">
        <f>'Potential Projects'!E6688</f>
        <v>22.408365835304238</v>
      </c>
      <c r="L6687" s="476">
        <f t="shared" si="736"/>
        <v>918.59163416469573</v>
      </c>
      <c r="M6687" s="471">
        <f t="shared" si="739"/>
        <v>1338.4385156396916</v>
      </c>
      <c r="N6687" s="467">
        <f t="shared" si="737"/>
        <v>0</v>
      </c>
      <c r="O6687" s="475" t="str">
        <f t="shared" si="738"/>
        <v/>
      </c>
    </row>
    <row r="6688" spans="1:15" hidden="1">
      <c r="A6688" s="475">
        <f t="shared" si="733"/>
        <v>43739</v>
      </c>
      <c r="B6688" s="475">
        <v>43744</v>
      </c>
      <c r="C6688" s="467">
        <v>15</v>
      </c>
      <c r="D6688" s="467">
        <v>964</v>
      </c>
      <c r="E6688" s="467">
        <v>4</v>
      </c>
      <c r="F6688" s="467">
        <v>16</v>
      </c>
      <c r="G6688" s="467">
        <f t="array" ref="G6688">MAX(IF($A$2:$A$8761=A6688,$D$2:$D$8761))</f>
        <v>1504</v>
      </c>
      <c r="H6688" s="467">
        <f t="shared" si="734"/>
        <v>0</v>
      </c>
      <c r="I6688" s="475" t="str">
        <f t="shared" si="735"/>
        <v/>
      </c>
      <c r="J6688" s="471">
        <f>'Potential Projects'!D6689</f>
        <v>0</v>
      </c>
      <c r="K6688" s="471">
        <f>'Potential Projects'!E6689</f>
        <v>27.367837991829717</v>
      </c>
      <c r="L6688" s="476">
        <f t="shared" si="736"/>
        <v>916.63216200817033</v>
      </c>
      <c r="M6688" s="471">
        <f t="shared" si="739"/>
        <v>1338.4385156396916</v>
      </c>
      <c r="N6688" s="467">
        <f t="shared" si="737"/>
        <v>0</v>
      </c>
      <c r="O6688" s="475" t="str">
        <f t="shared" si="738"/>
        <v/>
      </c>
    </row>
    <row r="6689" spans="1:15" hidden="1">
      <c r="A6689" s="475">
        <f t="shared" si="733"/>
        <v>43739</v>
      </c>
      <c r="B6689" s="475">
        <v>43744</v>
      </c>
      <c r="C6689" s="467">
        <v>16</v>
      </c>
      <c r="D6689" s="467">
        <v>961</v>
      </c>
      <c r="E6689" s="467">
        <v>5</v>
      </c>
      <c r="F6689" s="467">
        <v>18</v>
      </c>
      <c r="G6689" s="467">
        <f t="array" ref="G6689">MAX(IF($A$2:$A$8761=A6689,$D$2:$D$8761))</f>
        <v>1504</v>
      </c>
      <c r="H6689" s="467">
        <f t="shared" si="734"/>
        <v>0</v>
      </c>
      <c r="I6689" s="475" t="str">
        <f t="shared" si="735"/>
        <v/>
      </c>
      <c r="J6689" s="471">
        <f>'Potential Projects'!D6690</f>
        <v>0</v>
      </c>
      <c r="K6689" s="471">
        <f>'Potential Projects'!E6690</f>
        <v>31.64284041066437</v>
      </c>
      <c r="L6689" s="476">
        <f t="shared" si="736"/>
        <v>906.35715958933565</v>
      </c>
      <c r="M6689" s="471">
        <f t="shared" si="739"/>
        <v>1338.4385156396916</v>
      </c>
      <c r="N6689" s="467">
        <f t="shared" si="737"/>
        <v>0</v>
      </c>
      <c r="O6689" s="475" t="str">
        <f t="shared" si="738"/>
        <v/>
      </c>
    </row>
    <row r="6690" spans="1:15" hidden="1">
      <c r="A6690" s="475">
        <f t="shared" si="733"/>
        <v>43739</v>
      </c>
      <c r="B6690" s="475">
        <v>43744</v>
      </c>
      <c r="C6690" s="467">
        <v>17</v>
      </c>
      <c r="D6690" s="467">
        <v>975</v>
      </c>
      <c r="E6690" s="467">
        <v>5</v>
      </c>
      <c r="F6690" s="467">
        <v>11</v>
      </c>
      <c r="G6690" s="467">
        <f t="array" ref="G6690">MAX(IF($A$2:$A$8761=A6690,$D$2:$D$8761))</f>
        <v>1504</v>
      </c>
      <c r="H6690" s="467">
        <f t="shared" si="734"/>
        <v>0</v>
      </c>
      <c r="I6690" s="475" t="str">
        <f t="shared" si="735"/>
        <v/>
      </c>
      <c r="J6690" s="471">
        <f>'Potential Projects'!D6691</f>
        <v>0</v>
      </c>
      <c r="K6690" s="471">
        <f>'Potential Projects'!E6691</f>
        <v>46.704303644377553</v>
      </c>
      <c r="L6690" s="476">
        <f t="shared" si="736"/>
        <v>912.29569635562245</v>
      </c>
      <c r="M6690" s="471">
        <f t="shared" si="739"/>
        <v>1338.4385156396916</v>
      </c>
      <c r="N6690" s="467">
        <f t="shared" si="737"/>
        <v>0</v>
      </c>
      <c r="O6690" s="475" t="str">
        <f t="shared" si="738"/>
        <v/>
      </c>
    </row>
    <row r="6691" spans="1:15" hidden="1">
      <c r="A6691" s="475">
        <f t="shared" si="733"/>
        <v>43739</v>
      </c>
      <c r="B6691" s="475">
        <v>43744</v>
      </c>
      <c r="C6691" s="467">
        <v>18</v>
      </c>
      <c r="D6691" s="467">
        <v>1038</v>
      </c>
      <c r="E6691" s="467">
        <v>1</v>
      </c>
      <c r="F6691" s="467">
        <v>2</v>
      </c>
      <c r="G6691" s="467">
        <f t="array" ref="G6691">MAX(IF($A$2:$A$8761=A6691,$D$2:$D$8761))</f>
        <v>1504</v>
      </c>
      <c r="H6691" s="467">
        <f t="shared" si="734"/>
        <v>0</v>
      </c>
      <c r="I6691" s="475" t="str">
        <f t="shared" si="735"/>
        <v/>
      </c>
      <c r="J6691" s="471">
        <f>'Potential Projects'!D6692</f>
        <v>0</v>
      </c>
      <c r="K6691" s="471">
        <f>'Potential Projects'!E6692</f>
        <v>82.546268114384006</v>
      </c>
      <c r="L6691" s="476">
        <f t="shared" si="736"/>
        <v>952.45373188561598</v>
      </c>
      <c r="M6691" s="471">
        <f t="shared" si="739"/>
        <v>1338.4385156396916</v>
      </c>
      <c r="N6691" s="467">
        <f t="shared" si="737"/>
        <v>0</v>
      </c>
      <c r="O6691" s="475" t="str">
        <f t="shared" si="738"/>
        <v/>
      </c>
    </row>
    <row r="6692" spans="1:15" hidden="1">
      <c r="A6692" s="475">
        <f t="shared" si="733"/>
        <v>43739</v>
      </c>
      <c r="B6692" s="475">
        <v>43744</v>
      </c>
      <c r="C6692" s="467">
        <v>19</v>
      </c>
      <c r="D6692" s="467">
        <v>1071</v>
      </c>
      <c r="E6692" s="467">
        <v>4</v>
      </c>
      <c r="F6692" s="467">
        <v>0</v>
      </c>
      <c r="G6692" s="467">
        <f t="array" ref="G6692">MAX(IF($A$2:$A$8761=A6692,$D$2:$D$8761))</f>
        <v>1504</v>
      </c>
      <c r="H6692" s="467">
        <f t="shared" si="734"/>
        <v>0</v>
      </c>
      <c r="I6692" s="475" t="str">
        <f t="shared" si="735"/>
        <v/>
      </c>
      <c r="J6692" s="471">
        <f>'Potential Projects'!D6693</f>
        <v>0.95305044228296543</v>
      </c>
      <c r="K6692" s="471">
        <f>'Potential Projects'!E6693</f>
        <v>97.868220973984094</v>
      </c>
      <c r="L6692" s="476">
        <f t="shared" si="736"/>
        <v>968.17872858373289</v>
      </c>
      <c r="M6692" s="471">
        <f t="shared" si="739"/>
        <v>1338.4385156396916</v>
      </c>
      <c r="N6692" s="467">
        <f t="shared" si="737"/>
        <v>0</v>
      </c>
      <c r="O6692" s="475" t="str">
        <f t="shared" si="738"/>
        <v/>
      </c>
    </row>
    <row r="6693" spans="1:15" hidden="1">
      <c r="A6693" s="475">
        <f t="shared" si="733"/>
        <v>43739</v>
      </c>
      <c r="B6693" s="475">
        <v>43744</v>
      </c>
      <c r="C6693" s="467">
        <v>20</v>
      </c>
      <c r="D6693" s="467">
        <v>1088</v>
      </c>
      <c r="E6693" s="467">
        <v>27</v>
      </c>
      <c r="F6693" s="467">
        <v>0</v>
      </c>
      <c r="G6693" s="467">
        <f t="array" ref="G6693">MAX(IF($A$2:$A$8761=A6693,$D$2:$D$8761))</f>
        <v>1504</v>
      </c>
      <c r="H6693" s="467">
        <f t="shared" si="734"/>
        <v>0</v>
      </c>
      <c r="I6693" s="475" t="str">
        <f t="shared" si="735"/>
        <v/>
      </c>
      <c r="J6693" s="471">
        <f>'Potential Projects'!D6694</f>
        <v>1.9807266551980993</v>
      </c>
      <c r="K6693" s="471">
        <f>'Potential Projects'!E6694</f>
        <v>99.456190765426797</v>
      </c>
      <c r="L6693" s="476">
        <f t="shared" si="736"/>
        <v>959.56308257937508</v>
      </c>
      <c r="M6693" s="471">
        <f t="shared" si="739"/>
        <v>1338.4385156396916</v>
      </c>
      <c r="N6693" s="467">
        <f t="shared" si="737"/>
        <v>0</v>
      </c>
      <c r="O6693" s="475" t="str">
        <f t="shared" si="738"/>
        <v/>
      </c>
    </row>
    <row r="6694" spans="1:15" hidden="1">
      <c r="A6694" s="475">
        <f t="shared" si="733"/>
        <v>43739</v>
      </c>
      <c r="B6694" s="475">
        <v>43744</v>
      </c>
      <c r="C6694" s="467">
        <v>21</v>
      </c>
      <c r="D6694" s="467">
        <v>1027</v>
      </c>
      <c r="E6694" s="467">
        <v>35</v>
      </c>
      <c r="F6694" s="467">
        <v>0</v>
      </c>
      <c r="G6694" s="467">
        <f t="array" ref="G6694">MAX(IF($A$2:$A$8761=A6694,$D$2:$D$8761))</f>
        <v>1504</v>
      </c>
      <c r="H6694" s="467">
        <f t="shared" si="734"/>
        <v>0</v>
      </c>
      <c r="I6694" s="475" t="str">
        <f t="shared" si="735"/>
        <v/>
      </c>
      <c r="J6694" s="471">
        <f>'Potential Projects'!D6695</f>
        <v>5.3103574005672254</v>
      </c>
      <c r="K6694" s="471">
        <f>'Potential Projects'!E6695</f>
        <v>99.663487314556022</v>
      </c>
      <c r="L6694" s="476">
        <f t="shared" si="736"/>
        <v>887.02615528487672</v>
      </c>
      <c r="M6694" s="471">
        <f t="shared" si="739"/>
        <v>1338.4385156396916</v>
      </c>
      <c r="N6694" s="467">
        <f t="shared" si="737"/>
        <v>0</v>
      </c>
      <c r="O6694" s="475" t="str">
        <f t="shared" si="738"/>
        <v/>
      </c>
    </row>
    <row r="6695" spans="1:15" hidden="1">
      <c r="A6695" s="475">
        <f t="shared" si="733"/>
        <v>43739</v>
      </c>
      <c r="B6695" s="475">
        <v>43744</v>
      </c>
      <c r="C6695" s="467">
        <v>22</v>
      </c>
      <c r="D6695" s="467">
        <v>983</v>
      </c>
      <c r="E6695" s="467">
        <v>37</v>
      </c>
      <c r="F6695" s="467">
        <v>0</v>
      </c>
      <c r="G6695" s="467">
        <f t="array" ref="G6695">MAX(IF($A$2:$A$8761=A6695,$D$2:$D$8761))</f>
        <v>1504</v>
      </c>
      <c r="H6695" s="467">
        <f t="shared" si="734"/>
        <v>0</v>
      </c>
      <c r="I6695" s="475" t="str">
        <f t="shared" si="735"/>
        <v/>
      </c>
      <c r="J6695" s="471">
        <f>'Potential Projects'!D6696</f>
        <v>13.65733226852732</v>
      </c>
      <c r="K6695" s="471">
        <f>'Potential Projects'!E6696</f>
        <v>99.495303321866274</v>
      </c>
      <c r="L6695" s="476">
        <f t="shared" si="736"/>
        <v>832.84736440960648</v>
      </c>
      <c r="M6695" s="471">
        <f t="shared" si="739"/>
        <v>1338.4385156396916</v>
      </c>
      <c r="N6695" s="467">
        <f t="shared" si="737"/>
        <v>0</v>
      </c>
      <c r="O6695" s="475" t="str">
        <f t="shared" si="738"/>
        <v/>
      </c>
    </row>
    <row r="6696" spans="1:15" hidden="1">
      <c r="A6696" s="475">
        <f t="shared" si="733"/>
        <v>43739</v>
      </c>
      <c r="B6696" s="475">
        <v>43744</v>
      </c>
      <c r="C6696" s="467">
        <v>23</v>
      </c>
      <c r="D6696" s="467">
        <v>883</v>
      </c>
      <c r="E6696" s="467">
        <v>32</v>
      </c>
      <c r="F6696" s="467">
        <v>0</v>
      </c>
      <c r="G6696" s="467">
        <f t="array" ref="G6696">MAX(IF($A$2:$A$8761=A6696,$D$2:$D$8761))</f>
        <v>1504</v>
      </c>
      <c r="H6696" s="467">
        <f t="shared" si="734"/>
        <v>0</v>
      </c>
      <c r="I6696" s="475" t="str">
        <f t="shared" si="735"/>
        <v/>
      </c>
      <c r="J6696" s="471">
        <f>'Potential Projects'!D6697</f>
        <v>10.82655643130281</v>
      </c>
      <c r="K6696" s="471">
        <f>'Potential Projects'!E6697</f>
        <v>99.561012416684576</v>
      </c>
      <c r="L6696" s="476">
        <f t="shared" si="736"/>
        <v>740.61243115201262</v>
      </c>
      <c r="M6696" s="471">
        <f t="shared" si="739"/>
        <v>1338.4385156396916</v>
      </c>
      <c r="N6696" s="467">
        <f t="shared" si="737"/>
        <v>0</v>
      </c>
      <c r="O6696" s="475" t="str">
        <f t="shared" si="738"/>
        <v/>
      </c>
    </row>
    <row r="6697" spans="1:15" hidden="1">
      <c r="A6697" s="475">
        <f t="shared" si="733"/>
        <v>43739</v>
      </c>
      <c r="B6697" s="475">
        <v>43744</v>
      </c>
      <c r="C6697" s="467">
        <v>24</v>
      </c>
      <c r="D6697" s="467">
        <v>838</v>
      </c>
      <c r="E6697" s="467">
        <v>44</v>
      </c>
      <c r="F6697" s="467">
        <v>0</v>
      </c>
      <c r="G6697" s="467">
        <f t="array" ref="G6697">MAX(IF($A$2:$A$8761=A6697,$D$2:$D$8761))</f>
        <v>1504</v>
      </c>
      <c r="H6697" s="467">
        <f t="shared" si="734"/>
        <v>0</v>
      </c>
      <c r="I6697" s="475" t="str">
        <f t="shared" si="735"/>
        <v/>
      </c>
      <c r="J6697" s="471">
        <f>'Potential Projects'!D6698</f>
        <v>14.430567070145102</v>
      </c>
      <c r="K6697" s="471">
        <f>'Potential Projects'!E6698</f>
        <v>96.56499059342076</v>
      </c>
      <c r="L6697" s="476">
        <f t="shared" si="736"/>
        <v>683.00444233643407</v>
      </c>
      <c r="M6697" s="471">
        <f t="shared" si="739"/>
        <v>1338.4385156396916</v>
      </c>
      <c r="N6697" s="467">
        <f t="shared" si="737"/>
        <v>0</v>
      </c>
      <c r="O6697" s="475" t="str">
        <f t="shared" si="738"/>
        <v/>
      </c>
    </row>
    <row r="6698" spans="1:15" hidden="1">
      <c r="A6698" s="475">
        <f t="shared" si="733"/>
        <v>43739</v>
      </c>
      <c r="B6698" s="475">
        <v>43745</v>
      </c>
      <c r="C6698" s="467">
        <v>1</v>
      </c>
      <c r="D6698" s="467">
        <v>826</v>
      </c>
      <c r="E6698" s="467">
        <v>61</v>
      </c>
      <c r="F6698" s="467">
        <v>0</v>
      </c>
      <c r="G6698" s="467">
        <f t="array" ref="G6698">MAX(IF($A$2:$A$8761=A6698,$D$2:$D$8761))</f>
        <v>1504</v>
      </c>
      <c r="H6698" s="467">
        <f t="shared" si="734"/>
        <v>0</v>
      </c>
      <c r="I6698" s="475" t="str">
        <f t="shared" si="735"/>
        <v/>
      </c>
      <c r="J6698" s="471">
        <f>'Potential Projects'!D6699</f>
        <v>15.828816625458266</v>
      </c>
      <c r="K6698" s="471">
        <f>'Potential Projects'!E6699</f>
        <v>97.316733928187489</v>
      </c>
      <c r="L6698" s="476">
        <f t="shared" si="736"/>
        <v>651.85444944635424</v>
      </c>
      <c r="M6698" s="471">
        <f t="shared" si="739"/>
        <v>1338.4385156396916</v>
      </c>
      <c r="N6698" s="467">
        <f t="shared" si="737"/>
        <v>0</v>
      </c>
      <c r="O6698" s="475" t="str">
        <f t="shared" si="738"/>
        <v/>
      </c>
    </row>
    <row r="6699" spans="1:15" hidden="1">
      <c r="A6699" s="475">
        <f t="shared" si="733"/>
        <v>43739</v>
      </c>
      <c r="B6699" s="475">
        <v>43745</v>
      </c>
      <c r="C6699" s="467">
        <v>2</v>
      </c>
      <c r="D6699" s="467">
        <v>794</v>
      </c>
      <c r="E6699" s="467">
        <v>63</v>
      </c>
      <c r="F6699" s="467">
        <v>0</v>
      </c>
      <c r="G6699" s="467">
        <f t="array" ref="G6699">MAX(IF($A$2:$A$8761=A6699,$D$2:$D$8761))</f>
        <v>1504</v>
      </c>
      <c r="H6699" s="467">
        <f t="shared" si="734"/>
        <v>0</v>
      </c>
      <c r="I6699" s="475" t="str">
        <f t="shared" si="735"/>
        <v/>
      </c>
      <c r="J6699" s="471">
        <f>'Potential Projects'!D6700</f>
        <v>28.94235388691294</v>
      </c>
      <c r="K6699" s="471">
        <f>'Potential Projects'!E6700</f>
        <v>95.319646796387872</v>
      </c>
      <c r="L6699" s="476">
        <f t="shared" si="736"/>
        <v>606.73799931669919</v>
      </c>
      <c r="M6699" s="471">
        <f t="shared" si="739"/>
        <v>1338.4385156396916</v>
      </c>
      <c r="N6699" s="467">
        <f t="shared" si="737"/>
        <v>0</v>
      </c>
      <c r="O6699" s="475" t="str">
        <f t="shared" si="738"/>
        <v/>
      </c>
    </row>
    <row r="6700" spans="1:15" hidden="1">
      <c r="A6700" s="475">
        <f t="shared" si="733"/>
        <v>43739</v>
      </c>
      <c r="B6700" s="475">
        <v>43745</v>
      </c>
      <c r="C6700" s="467">
        <v>3</v>
      </c>
      <c r="D6700" s="467">
        <v>794</v>
      </c>
      <c r="E6700" s="467">
        <v>65</v>
      </c>
      <c r="F6700" s="467">
        <v>0</v>
      </c>
      <c r="G6700" s="467">
        <f t="array" ref="G6700">MAX(IF($A$2:$A$8761=A6700,$D$2:$D$8761))</f>
        <v>1504</v>
      </c>
      <c r="H6700" s="467">
        <f t="shared" si="734"/>
        <v>0</v>
      </c>
      <c r="I6700" s="475" t="str">
        <f t="shared" si="735"/>
        <v/>
      </c>
      <c r="J6700" s="471">
        <f>'Potential Projects'!D6701</f>
        <v>29.094258795716001</v>
      </c>
      <c r="K6700" s="471">
        <f>'Potential Projects'!E6701</f>
        <v>87.330516018060649</v>
      </c>
      <c r="L6700" s="476">
        <f t="shared" si="736"/>
        <v>612.57522518622341</v>
      </c>
      <c r="M6700" s="471">
        <f t="shared" si="739"/>
        <v>1338.4385156396916</v>
      </c>
      <c r="N6700" s="467">
        <f t="shared" si="737"/>
        <v>0</v>
      </c>
      <c r="O6700" s="475" t="str">
        <f t="shared" si="738"/>
        <v/>
      </c>
    </row>
    <row r="6701" spans="1:15" hidden="1">
      <c r="A6701" s="475">
        <f t="shared" si="733"/>
        <v>43739</v>
      </c>
      <c r="B6701" s="475">
        <v>43745</v>
      </c>
      <c r="C6701" s="467">
        <v>4</v>
      </c>
      <c r="D6701" s="467">
        <v>790</v>
      </c>
      <c r="E6701" s="467">
        <v>59</v>
      </c>
      <c r="F6701" s="467">
        <v>0</v>
      </c>
      <c r="G6701" s="467">
        <f t="array" ref="G6701">MAX(IF($A$2:$A$8761=A6701,$D$2:$D$8761))</f>
        <v>1504</v>
      </c>
      <c r="H6701" s="467">
        <f t="shared" si="734"/>
        <v>0</v>
      </c>
      <c r="I6701" s="475" t="str">
        <f t="shared" si="735"/>
        <v/>
      </c>
      <c r="J6701" s="471">
        <f>'Potential Projects'!D6702</f>
        <v>22.237656609942324</v>
      </c>
      <c r="K6701" s="471">
        <f>'Potential Projects'!E6702</f>
        <v>87.330516018060649</v>
      </c>
      <c r="L6701" s="476">
        <f t="shared" si="736"/>
        <v>621.43182737199709</v>
      </c>
      <c r="M6701" s="471">
        <f t="shared" si="739"/>
        <v>1338.4385156396916</v>
      </c>
      <c r="N6701" s="467">
        <f t="shared" si="737"/>
        <v>0</v>
      </c>
      <c r="O6701" s="475" t="str">
        <f t="shared" si="738"/>
        <v/>
      </c>
    </row>
    <row r="6702" spans="1:15" hidden="1">
      <c r="A6702" s="475">
        <f t="shared" si="733"/>
        <v>43739</v>
      </c>
      <c r="B6702" s="475">
        <v>43745</v>
      </c>
      <c r="C6702" s="467">
        <v>5</v>
      </c>
      <c r="D6702" s="467">
        <v>863</v>
      </c>
      <c r="E6702" s="467">
        <v>58</v>
      </c>
      <c r="F6702" s="467">
        <v>0</v>
      </c>
      <c r="G6702" s="467">
        <f t="array" ref="G6702">MAX(IF($A$2:$A$8761=A6702,$D$2:$D$8761))</f>
        <v>1504</v>
      </c>
      <c r="H6702" s="467">
        <f t="shared" si="734"/>
        <v>0</v>
      </c>
      <c r="I6702" s="475" t="str">
        <f t="shared" si="735"/>
        <v/>
      </c>
      <c r="J6702" s="471">
        <f>'Potential Projects'!D6703</f>
        <v>58.349439430155776</v>
      </c>
      <c r="K6702" s="471">
        <f>'Potential Projects'!E6703</f>
        <v>85.364718931412597</v>
      </c>
      <c r="L6702" s="476">
        <f t="shared" si="736"/>
        <v>661.28584163843152</v>
      </c>
      <c r="M6702" s="471">
        <f t="shared" si="739"/>
        <v>1338.4385156396916</v>
      </c>
      <c r="N6702" s="467">
        <f t="shared" si="737"/>
        <v>0</v>
      </c>
      <c r="O6702" s="475" t="str">
        <f t="shared" si="738"/>
        <v/>
      </c>
    </row>
    <row r="6703" spans="1:15" hidden="1">
      <c r="A6703" s="475">
        <f t="shared" si="733"/>
        <v>43739</v>
      </c>
      <c r="B6703" s="475">
        <v>43745</v>
      </c>
      <c r="C6703" s="467">
        <v>6</v>
      </c>
      <c r="D6703" s="467">
        <v>965</v>
      </c>
      <c r="E6703" s="467">
        <v>64</v>
      </c>
      <c r="F6703" s="467">
        <v>0</v>
      </c>
      <c r="G6703" s="467">
        <f t="array" ref="G6703">MAX(IF($A$2:$A$8761=A6703,$D$2:$D$8761))</f>
        <v>1504</v>
      </c>
      <c r="H6703" s="467">
        <f t="shared" si="734"/>
        <v>0</v>
      </c>
      <c r="I6703" s="475" t="str">
        <f t="shared" si="735"/>
        <v/>
      </c>
      <c r="J6703" s="471">
        <f>'Potential Projects'!D6704</f>
        <v>90.443277358760795</v>
      </c>
      <c r="K6703" s="471">
        <f>'Potential Projects'!E6704</f>
        <v>75.034310524618363</v>
      </c>
      <c r="L6703" s="476">
        <f t="shared" si="736"/>
        <v>735.52241211662079</v>
      </c>
      <c r="M6703" s="471">
        <f t="shared" si="739"/>
        <v>1338.4385156396916</v>
      </c>
      <c r="N6703" s="467">
        <f t="shared" si="737"/>
        <v>0</v>
      </c>
      <c r="O6703" s="475" t="str">
        <f t="shared" si="738"/>
        <v/>
      </c>
    </row>
    <row r="6704" spans="1:15" hidden="1">
      <c r="A6704" s="475">
        <f t="shared" si="733"/>
        <v>43739</v>
      </c>
      <c r="B6704" s="475">
        <v>43745</v>
      </c>
      <c r="C6704" s="467">
        <v>7</v>
      </c>
      <c r="D6704" s="467">
        <v>1096</v>
      </c>
      <c r="E6704" s="467">
        <v>67</v>
      </c>
      <c r="F6704" s="467">
        <v>0</v>
      </c>
      <c r="G6704" s="467">
        <f t="array" ref="G6704">MAX(IF($A$2:$A$8761=A6704,$D$2:$D$8761))</f>
        <v>1504</v>
      </c>
      <c r="H6704" s="467">
        <f t="shared" si="734"/>
        <v>0</v>
      </c>
      <c r="I6704" s="475" t="str">
        <f t="shared" si="735"/>
        <v/>
      </c>
      <c r="J6704" s="471">
        <f>'Potential Projects'!D6705</f>
        <v>96.201806898717464</v>
      </c>
      <c r="K6704" s="471">
        <f>'Potential Projects'!E6705</f>
        <v>70.336892496237368</v>
      </c>
      <c r="L6704" s="476">
        <f t="shared" si="736"/>
        <v>862.46130060504515</v>
      </c>
      <c r="M6704" s="471">
        <f t="shared" si="739"/>
        <v>1338.4385156396916</v>
      </c>
      <c r="N6704" s="467">
        <f t="shared" si="737"/>
        <v>0</v>
      </c>
      <c r="O6704" s="475" t="str">
        <f t="shared" si="738"/>
        <v/>
      </c>
    </row>
    <row r="6705" spans="1:15" hidden="1">
      <c r="A6705" s="475">
        <f t="shared" si="733"/>
        <v>43739</v>
      </c>
      <c r="B6705" s="475">
        <v>43745</v>
      </c>
      <c r="C6705" s="467">
        <v>8</v>
      </c>
      <c r="D6705" s="467">
        <v>1153</v>
      </c>
      <c r="E6705" s="467">
        <v>64</v>
      </c>
      <c r="F6705" s="467">
        <v>1</v>
      </c>
      <c r="G6705" s="467">
        <f t="array" ref="G6705">MAX(IF($A$2:$A$8761=A6705,$D$2:$D$8761))</f>
        <v>1504</v>
      </c>
      <c r="H6705" s="467">
        <f t="shared" si="734"/>
        <v>0</v>
      </c>
      <c r="I6705" s="475" t="str">
        <f t="shared" si="735"/>
        <v/>
      </c>
      <c r="J6705" s="471">
        <f>'Potential Projects'!D6706</f>
        <v>101.90824606122018</v>
      </c>
      <c r="K6705" s="471">
        <f>'Potential Projects'!E6706</f>
        <v>62.905506772737041</v>
      </c>
      <c r="L6705" s="476">
        <f t="shared" si="736"/>
        <v>923.18624716604279</v>
      </c>
      <c r="M6705" s="471">
        <f t="shared" si="739"/>
        <v>1338.4385156396916</v>
      </c>
      <c r="N6705" s="467">
        <f t="shared" si="737"/>
        <v>0</v>
      </c>
      <c r="O6705" s="475" t="str">
        <f t="shared" si="738"/>
        <v/>
      </c>
    </row>
    <row r="6706" spans="1:15" hidden="1">
      <c r="A6706" s="475">
        <f t="shared" si="733"/>
        <v>43739</v>
      </c>
      <c r="B6706" s="475">
        <v>43745</v>
      </c>
      <c r="C6706" s="467">
        <v>9</v>
      </c>
      <c r="D6706" s="467">
        <v>1144</v>
      </c>
      <c r="E6706" s="467">
        <v>64</v>
      </c>
      <c r="F6706" s="467">
        <v>3</v>
      </c>
      <c r="G6706" s="467">
        <f t="array" ref="G6706">MAX(IF($A$2:$A$8761=A6706,$D$2:$D$8761))</f>
        <v>1504</v>
      </c>
      <c r="H6706" s="467">
        <f t="shared" si="734"/>
        <v>0</v>
      </c>
      <c r="I6706" s="475" t="str">
        <f t="shared" si="735"/>
        <v/>
      </c>
      <c r="J6706" s="471">
        <f>'Potential Projects'!D6707</f>
        <v>118.48134399899847</v>
      </c>
      <c r="K6706" s="471">
        <f>'Potential Projects'!E6707</f>
        <v>46.231041711459902</v>
      </c>
      <c r="L6706" s="476">
        <f t="shared" si="736"/>
        <v>912.28761428954169</v>
      </c>
      <c r="M6706" s="471">
        <f t="shared" si="739"/>
        <v>1338.4385156396916</v>
      </c>
      <c r="N6706" s="467">
        <f t="shared" si="737"/>
        <v>0</v>
      </c>
      <c r="O6706" s="475" t="str">
        <f t="shared" si="738"/>
        <v/>
      </c>
    </row>
    <row r="6707" spans="1:15" hidden="1">
      <c r="A6707" s="475">
        <f t="shared" si="733"/>
        <v>43739</v>
      </c>
      <c r="B6707" s="475">
        <v>43745</v>
      </c>
      <c r="C6707" s="467">
        <v>10</v>
      </c>
      <c r="D6707" s="467">
        <v>1155</v>
      </c>
      <c r="E6707" s="467">
        <v>50</v>
      </c>
      <c r="F6707" s="467">
        <v>12</v>
      </c>
      <c r="G6707" s="467">
        <f t="array" ref="G6707">MAX(IF($A$2:$A$8761=A6707,$D$2:$D$8761))</f>
        <v>1504</v>
      </c>
      <c r="H6707" s="467">
        <f t="shared" si="734"/>
        <v>0</v>
      </c>
      <c r="I6707" s="475" t="str">
        <f t="shared" si="735"/>
        <v/>
      </c>
      <c r="J6707" s="471">
        <f>'Potential Projects'!D6708</f>
        <v>125.84056911259599</v>
      </c>
      <c r="K6707" s="471">
        <f>'Potential Projects'!E6708</f>
        <v>72.088352773597066</v>
      </c>
      <c r="L6707" s="476">
        <f t="shared" si="736"/>
        <v>895.07107811380695</v>
      </c>
      <c r="M6707" s="471">
        <f t="shared" si="739"/>
        <v>1338.4385156396916</v>
      </c>
      <c r="N6707" s="467">
        <f t="shared" si="737"/>
        <v>0</v>
      </c>
      <c r="O6707" s="475" t="str">
        <f t="shared" si="738"/>
        <v/>
      </c>
    </row>
    <row r="6708" spans="1:15" hidden="1">
      <c r="A6708" s="475">
        <f t="shared" si="733"/>
        <v>43739</v>
      </c>
      <c r="B6708" s="475">
        <v>43745</v>
      </c>
      <c r="C6708" s="467">
        <v>11</v>
      </c>
      <c r="D6708" s="467">
        <v>1116</v>
      </c>
      <c r="E6708" s="467">
        <v>61</v>
      </c>
      <c r="F6708" s="467">
        <v>13</v>
      </c>
      <c r="G6708" s="467">
        <f t="array" ref="G6708">MAX(IF($A$2:$A$8761=A6708,$D$2:$D$8761))</f>
        <v>1504</v>
      </c>
      <c r="H6708" s="467">
        <f t="shared" si="734"/>
        <v>0</v>
      </c>
      <c r="I6708" s="475" t="str">
        <f t="shared" si="735"/>
        <v/>
      </c>
      <c r="J6708" s="471">
        <f>'Potential Projects'!D6709</f>
        <v>125.77658386752474</v>
      </c>
      <c r="K6708" s="471">
        <f>'Potential Projects'!E6709</f>
        <v>79.069161846914653</v>
      </c>
      <c r="L6708" s="476">
        <f t="shared" si="736"/>
        <v>837.15425428556057</v>
      </c>
      <c r="M6708" s="471">
        <f t="shared" si="739"/>
        <v>1338.4385156396916</v>
      </c>
      <c r="N6708" s="467">
        <f t="shared" si="737"/>
        <v>0</v>
      </c>
      <c r="O6708" s="475" t="str">
        <f t="shared" si="738"/>
        <v/>
      </c>
    </row>
    <row r="6709" spans="1:15" hidden="1">
      <c r="A6709" s="475">
        <f t="shared" si="733"/>
        <v>43739</v>
      </c>
      <c r="B6709" s="475">
        <v>43745</v>
      </c>
      <c r="C6709" s="467">
        <v>12</v>
      </c>
      <c r="D6709" s="467">
        <v>1081</v>
      </c>
      <c r="E6709" s="467">
        <v>90</v>
      </c>
      <c r="F6709" s="467">
        <v>14</v>
      </c>
      <c r="G6709" s="467">
        <f t="array" ref="G6709">MAX(IF($A$2:$A$8761=A6709,$D$2:$D$8761))</f>
        <v>1504</v>
      </c>
      <c r="H6709" s="467">
        <f t="shared" si="734"/>
        <v>0</v>
      </c>
      <c r="I6709" s="475" t="str">
        <f t="shared" si="735"/>
        <v/>
      </c>
      <c r="J6709" s="471">
        <f>'Potential Projects'!D6710</f>
        <v>133.57400426297485</v>
      </c>
      <c r="K6709" s="471">
        <f>'Potential Projects'!E6710</f>
        <v>60.740235648247683</v>
      </c>
      <c r="L6709" s="476">
        <f t="shared" si="736"/>
        <v>782.68576008877744</v>
      </c>
      <c r="M6709" s="471">
        <f t="shared" si="739"/>
        <v>1338.4385156396916</v>
      </c>
      <c r="N6709" s="467">
        <f t="shared" si="737"/>
        <v>0</v>
      </c>
      <c r="O6709" s="475" t="str">
        <f t="shared" si="738"/>
        <v/>
      </c>
    </row>
    <row r="6710" spans="1:15" hidden="1">
      <c r="A6710" s="475">
        <f t="shared" si="733"/>
        <v>43739</v>
      </c>
      <c r="B6710" s="475">
        <v>43745</v>
      </c>
      <c r="C6710" s="467">
        <v>13</v>
      </c>
      <c r="D6710" s="467">
        <v>1059</v>
      </c>
      <c r="E6710" s="467">
        <v>97</v>
      </c>
      <c r="F6710" s="467">
        <v>15</v>
      </c>
      <c r="G6710" s="467">
        <f t="array" ref="G6710">MAX(IF($A$2:$A$8761=A6710,$D$2:$D$8761))</f>
        <v>1504</v>
      </c>
      <c r="H6710" s="467">
        <f t="shared" si="734"/>
        <v>0</v>
      </c>
      <c r="I6710" s="475" t="str">
        <f t="shared" si="735"/>
        <v/>
      </c>
      <c r="J6710" s="471">
        <f>'Potential Projects'!D6711</f>
        <v>143.77263285434344</v>
      </c>
      <c r="K6710" s="471">
        <f>'Potential Projects'!E6711</f>
        <v>86.743827671468523</v>
      </c>
      <c r="L6710" s="476">
        <f t="shared" si="736"/>
        <v>716.48353947418809</v>
      </c>
      <c r="M6710" s="471">
        <f t="shared" si="739"/>
        <v>1338.4385156396916</v>
      </c>
      <c r="N6710" s="467">
        <f t="shared" si="737"/>
        <v>0</v>
      </c>
      <c r="O6710" s="475" t="str">
        <f t="shared" si="738"/>
        <v/>
      </c>
    </row>
    <row r="6711" spans="1:15" hidden="1">
      <c r="A6711" s="475">
        <f t="shared" si="733"/>
        <v>43739</v>
      </c>
      <c r="B6711" s="475">
        <v>43745</v>
      </c>
      <c r="C6711" s="467">
        <v>14</v>
      </c>
      <c r="D6711" s="467">
        <v>1054</v>
      </c>
      <c r="E6711" s="467">
        <v>99</v>
      </c>
      <c r="F6711" s="467">
        <v>15</v>
      </c>
      <c r="G6711" s="467">
        <f t="array" ref="G6711">MAX(IF($A$2:$A$8761=A6711,$D$2:$D$8761))</f>
        <v>1504</v>
      </c>
      <c r="H6711" s="467">
        <f t="shared" si="734"/>
        <v>0</v>
      </c>
      <c r="I6711" s="475" t="str">
        <f t="shared" si="735"/>
        <v/>
      </c>
      <c r="J6711" s="471">
        <f>'Potential Projects'!D6712</f>
        <v>134.45579073426154</v>
      </c>
      <c r="K6711" s="471">
        <f>'Potential Projects'!E6712</f>
        <v>92.034192055471934</v>
      </c>
      <c r="L6711" s="476">
        <f t="shared" si="736"/>
        <v>713.51001721026648</v>
      </c>
      <c r="M6711" s="471">
        <f t="shared" si="739"/>
        <v>1338.4385156396916</v>
      </c>
      <c r="N6711" s="467">
        <f t="shared" si="737"/>
        <v>0</v>
      </c>
      <c r="O6711" s="475" t="str">
        <f t="shared" si="738"/>
        <v/>
      </c>
    </row>
    <row r="6712" spans="1:15" hidden="1">
      <c r="A6712" s="475">
        <f t="shared" si="733"/>
        <v>43739</v>
      </c>
      <c r="B6712" s="475">
        <v>43745</v>
      </c>
      <c r="C6712" s="467">
        <v>15</v>
      </c>
      <c r="D6712" s="467">
        <v>1068</v>
      </c>
      <c r="E6712" s="467">
        <v>101</v>
      </c>
      <c r="F6712" s="467">
        <v>17</v>
      </c>
      <c r="G6712" s="467">
        <f t="array" ref="G6712">MAX(IF($A$2:$A$8761=A6712,$D$2:$D$8761))</f>
        <v>1504</v>
      </c>
      <c r="H6712" s="467">
        <f t="shared" si="734"/>
        <v>0</v>
      </c>
      <c r="I6712" s="475" t="str">
        <f t="shared" si="735"/>
        <v/>
      </c>
      <c r="J6712" s="471">
        <f>'Potential Projects'!D6713</f>
        <v>123.31024100017027</v>
      </c>
      <c r="K6712" s="471">
        <f>'Potential Projects'!E6713</f>
        <v>87.710690066652333</v>
      </c>
      <c r="L6712" s="476">
        <f t="shared" si="736"/>
        <v>738.97906893317747</v>
      </c>
      <c r="M6712" s="471">
        <f t="shared" si="739"/>
        <v>1338.4385156396916</v>
      </c>
      <c r="N6712" s="467">
        <f t="shared" si="737"/>
        <v>0</v>
      </c>
      <c r="O6712" s="475" t="str">
        <f t="shared" si="738"/>
        <v/>
      </c>
    </row>
    <row r="6713" spans="1:15" hidden="1">
      <c r="A6713" s="475">
        <f t="shared" si="733"/>
        <v>43739</v>
      </c>
      <c r="B6713" s="475">
        <v>43745</v>
      </c>
      <c r="C6713" s="467">
        <v>16</v>
      </c>
      <c r="D6713" s="467">
        <v>1049</v>
      </c>
      <c r="E6713" s="467">
        <v>101</v>
      </c>
      <c r="F6713" s="467">
        <v>11</v>
      </c>
      <c r="G6713" s="467">
        <f t="array" ref="G6713">MAX(IF($A$2:$A$8761=A6713,$D$2:$D$8761))</f>
        <v>1504</v>
      </c>
      <c r="H6713" s="467">
        <f t="shared" si="734"/>
        <v>0</v>
      </c>
      <c r="I6713" s="475" t="str">
        <f t="shared" si="735"/>
        <v/>
      </c>
      <c r="J6713" s="471">
        <f>'Potential Projects'!D6714</f>
        <v>84.425062668769442</v>
      </c>
      <c r="K6713" s="471">
        <f>'Potential Projects'!E6714</f>
        <v>76.034027467211345</v>
      </c>
      <c r="L6713" s="476">
        <f t="shared" si="736"/>
        <v>776.54090986401923</v>
      </c>
      <c r="M6713" s="471">
        <f t="shared" si="739"/>
        <v>1338.4385156396916</v>
      </c>
      <c r="N6713" s="467">
        <f t="shared" si="737"/>
        <v>0</v>
      </c>
      <c r="O6713" s="475" t="str">
        <f t="shared" si="738"/>
        <v/>
      </c>
    </row>
    <row r="6714" spans="1:15" hidden="1">
      <c r="A6714" s="475">
        <f t="shared" si="733"/>
        <v>43739</v>
      </c>
      <c r="B6714" s="475">
        <v>43745</v>
      </c>
      <c r="C6714" s="467">
        <v>17</v>
      </c>
      <c r="D6714" s="467">
        <v>1079</v>
      </c>
      <c r="E6714" s="467">
        <v>102</v>
      </c>
      <c r="F6714" s="467">
        <v>8</v>
      </c>
      <c r="G6714" s="467">
        <f t="array" ref="G6714">MAX(IF($A$2:$A$8761=A6714,$D$2:$D$8761))</f>
        <v>1504</v>
      </c>
      <c r="H6714" s="467">
        <f t="shared" si="734"/>
        <v>0</v>
      </c>
      <c r="I6714" s="475" t="str">
        <f t="shared" si="735"/>
        <v/>
      </c>
      <c r="J6714" s="471">
        <f>'Potential Projects'!D6715</f>
        <v>76.761297142685223</v>
      </c>
      <c r="K6714" s="471">
        <f>'Potential Projects'!E6715</f>
        <v>89.007662438185349</v>
      </c>
      <c r="L6714" s="476">
        <f t="shared" si="736"/>
        <v>803.2310404191295</v>
      </c>
      <c r="M6714" s="471">
        <f t="shared" si="739"/>
        <v>1338.4385156396916</v>
      </c>
      <c r="N6714" s="467">
        <f t="shared" si="737"/>
        <v>0</v>
      </c>
      <c r="O6714" s="475" t="str">
        <f t="shared" si="738"/>
        <v/>
      </c>
    </row>
    <row r="6715" spans="1:15" hidden="1">
      <c r="A6715" s="475">
        <f t="shared" si="733"/>
        <v>43739</v>
      </c>
      <c r="B6715" s="475">
        <v>43745</v>
      </c>
      <c r="C6715" s="467">
        <v>18</v>
      </c>
      <c r="D6715" s="467">
        <v>1074</v>
      </c>
      <c r="E6715" s="467">
        <v>101</v>
      </c>
      <c r="F6715" s="467">
        <v>1</v>
      </c>
      <c r="G6715" s="467">
        <f t="array" ref="G6715">MAX(IF($A$2:$A$8761=A6715,$D$2:$D$8761))</f>
        <v>1504</v>
      </c>
      <c r="H6715" s="467">
        <f t="shared" si="734"/>
        <v>0</v>
      </c>
      <c r="I6715" s="475" t="str">
        <f t="shared" si="735"/>
        <v/>
      </c>
      <c r="J6715" s="471">
        <f>'Potential Projects'!D6716</f>
        <v>77.477952424906249</v>
      </c>
      <c r="K6715" s="471">
        <f>'Potential Projects'!E6716</f>
        <v>95.447935981509346</v>
      </c>
      <c r="L6715" s="476">
        <f t="shared" si="736"/>
        <v>799.07411159358446</v>
      </c>
      <c r="M6715" s="471">
        <f t="shared" si="739"/>
        <v>1338.4385156396916</v>
      </c>
      <c r="N6715" s="467">
        <f t="shared" si="737"/>
        <v>0</v>
      </c>
      <c r="O6715" s="475" t="str">
        <f t="shared" si="738"/>
        <v/>
      </c>
    </row>
    <row r="6716" spans="1:15" hidden="1">
      <c r="A6716" s="475">
        <f t="shared" si="733"/>
        <v>43739</v>
      </c>
      <c r="B6716" s="475">
        <v>43745</v>
      </c>
      <c r="C6716" s="467">
        <v>19</v>
      </c>
      <c r="D6716" s="467">
        <v>1100</v>
      </c>
      <c r="E6716" s="467">
        <v>99</v>
      </c>
      <c r="F6716" s="467">
        <v>0</v>
      </c>
      <c r="G6716" s="467">
        <f t="array" ref="G6716">MAX(IF($A$2:$A$8761=A6716,$D$2:$D$8761))</f>
        <v>1504</v>
      </c>
      <c r="H6716" s="467">
        <f t="shared" si="734"/>
        <v>0</v>
      </c>
      <c r="I6716" s="475" t="str">
        <f t="shared" si="735"/>
        <v/>
      </c>
      <c r="J6716" s="471">
        <f>'Potential Projects'!D6717</f>
        <v>42.21089718516852</v>
      </c>
      <c r="K6716" s="471">
        <f>'Potential Projects'!E6717</f>
        <v>99.252023220812731</v>
      </c>
      <c r="L6716" s="476">
        <f t="shared" si="736"/>
        <v>859.53707959401879</v>
      </c>
      <c r="M6716" s="471">
        <f t="shared" si="739"/>
        <v>1338.4385156396916</v>
      </c>
      <c r="N6716" s="467">
        <f t="shared" si="737"/>
        <v>0</v>
      </c>
      <c r="O6716" s="475" t="str">
        <f t="shared" si="738"/>
        <v/>
      </c>
    </row>
    <row r="6717" spans="1:15" hidden="1">
      <c r="A6717" s="475">
        <f t="shared" si="733"/>
        <v>43739</v>
      </c>
      <c r="B6717" s="475">
        <v>43745</v>
      </c>
      <c r="C6717" s="467">
        <v>20</v>
      </c>
      <c r="D6717" s="467">
        <v>1091</v>
      </c>
      <c r="E6717" s="467">
        <v>102</v>
      </c>
      <c r="F6717" s="467">
        <v>0</v>
      </c>
      <c r="G6717" s="467">
        <f t="array" ref="G6717">MAX(IF($A$2:$A$8761=A6717,$D$2:$D$8761))</f>
        <v>1504</v>
      </c>
      <c r="H6717" s="467">
        <f t="shared" si="734"/>
        <v>0</v>
      </c>
      <c r="I6717" s="475" t="str">
        <f t="shared" si="735"/>
        <v/>
      </c>
      <c r="J6717" s="471">
        <f>'Potential Projects'!D6718</f>
        <v>16.098880447378331</v>
      </c>
      <c r="K6717" s="471">
        <f>'Potential Projects'!E6718</f>
        <v>82.99684476456676</v>
      </c>
      <c r="L6717" s="476">
        <f t="shared" si="736"/>
        <v>889.90427478805498</v>
      </c>
      <c r="M6717" s="471">
        <f t="shared" si="739"/>
        <v>1338.4385156396916</v>
      </c>
      <c r="N6717" s="467">
        <f t="shared" si="737"/>
        <v>0</v>
      </c>
      <c r="O6717" s="475" t="str">
        <f t="shared" si="738"/>
        <v/>
      </c>
    </row>
    <row r="6718" spans="1:15" hidden="1">
      <c r="A6718" s="475">
        <f t="shared" si="733"/>
        <v>43739</v>
      </c>
      <c r="B6718" s="475">
        <v>43745</v>
      </c>
      <c r="C6718" s="467">
        <v>21</v>
      </c>
      <c r="D6718" s="467">
        <v>1058</v>
      </c>
      <c r="E6718" s="467">
        <v>101</v>
      </c>
      <c r="F6718" s="467">
        <v>0</v>
      </c>
      <c r="G6718" s="467">
        <f t="array" ref="G6718">MAX(IF($A$2:$A$8761=A6718,$D$2:$D$8761))</f>
        <v>1504</v>
      </c>
      <c r="H6718" s="467">
        <f t="shared" si="734"/>
        <v>0</v>
      </c>
      <c r="I6718" s="475" t="str">
        <f t="shared" si="735"/>
        <v/>
      </c>
      <c r="J6718" s="471">
        <f>'Potential Projects'!D6719</f>
        <v>33.220611565437657</v>
      </c>
      <c r="K6718" s="471">
        <f>'Potential Projects'!E6719</f>
        <v>48.548069554934415</v>
      </c>
      <c r="L6718" s="476">
        <f t="shared" si="736"/>
        <v>875.23131887962791</v>
      </c>
      <c r="M6718" s="471">
        <f t="shared" si="739"/>
        <v>1338.4385156396916</v>
      </c>
      <c r="N6718" s="467">
        <f t="shared" si="737"/>
        <v>0</v>
      </c>
      <c r="O6718" s="475" t="str">
        <f t="shared" si="738"/>
        <v/>
      </c>
    </row>
    <row r="6719" spans="1:15" hidden="1">
      <c r="A6719" s="475">
        <f t="shared" si="733"/>
        <v>43739</v>
      </c>
      <c r="B6719" s="475">
        <v>43745</v>
      </c>
      <c r="C6719" s="467">
        <v>22</v>
      </c>
      <c r="D6719" s="467">
        <v>989</v>
      </c>
      <c r="E6719" s="467">
        <v>101</v>
      </c>
      <c r="F6719" s="467">
        <v>0</v>
      </c>
      <c r="G6719" s="467">
        <f t="array" ref="G6719">MAX(IF($A$2:$A$8761=A6719,$D$2:$D$8761))</f>
        <v>1504</v>
      </c>
      <c r="H6719" s="467">
        <f t="shared" si="734"/>
        <v>0</v>
      </c>
      <c r="I6719" s="475" t="str">
        <f t="shared" si="735"/>
        <v/>
      </c>
      <c r="J6719" s="471">
        <f>'Potential Projects'!D6720</f>
        <v>28.651792102688923</v>
      </c>
      <c r="K6719" s="471">
        <f>'Potential Projects'!E6720</f>
        <v>35.481346699634493</v>
      </c>
      <c r="L6719" s="476">
        <f t="shared" si="736"/>
        <v>823.8668611976766</v>
      </c>
      <c r="M6719" s="471">
        <f t="shared" si="739"/>
        <v>1338.4385156396916</v>
      </c>
      <c r="N6719" s="467">
        <f t="shared" si="737"/>
        <v>0</v>
      </c>
      <c r="O6719" s="475" t="str">
        <f t="shared" si="738"/>
        <v/>
      </c>
    </row>
    <row r="6720" spans="1:15" hidden="1">
      <c r="A6720" s="475">
        <f t="shared" si="733"/>
        <v>43739</v>
      </c>
      <c r="B6720" s="475">
        <v>43745</v>
      </c>
      <c r="C6720" s="467">
        <v>23</v>
      </c>
      <c r="D6720" s="467">
        <v>904</v>
      </c>
      <c r="E6720" s="467">
        <v>100</v>
      </c>
      <c r="F6720" s="467">
        <v>0</v>
      </c>
      <c r="G6720" s="467">
        <f t="array" ref="G6720">MAX(IF($A$2:$A$8761=A6720,$D$2:$D$8761))</f>
        <v>1504</v>
      </c>
      <c r="H6720" s="467">
        <f t="shared" si="734"/>
        <v>0</v>
      </c>
      <c r="I6720" s="475" t="str">
        <f t="shared" si="735"/>
        <v/>
      </c>
      <c r="J6720" s="471">
        <f>'Potential Projects'!D6721</f>
        <v>7.3180230598400922</v>
      </c>
      <c r="K6720" s="471">
        <f>'Potential Projects'!E6721</f>
        <v>27.307604654912922</v>
      </c>
      <c r="L6720" s="476">
        <f t="shared" si="736"/>
        <v>769.37437228524698</v>
      </c>
      <c r="M6720" s="471">
        <f t="shared" si="739"/>
        <v>1338.4385156396916</v>
      </c>
      <c r="N6720" s="467">
        <f t="shared" si="737"/>
        <v>0</v>
      </c>
      <c r="O6720" s="475" t="str">
        <f t="shared" si="738"/>
        <v/>
      </c>
    </row>
    <row r="6721" spans="1:15" hidden="1">
      <c r="A6721" s="475">
        <f t="shared" si="733"/>
        <v>43739</v>
      </c>
      <c r="B6721" s="475">
        <v>43745</v>
      </c>
      <c r="C6721" s="467">
        <v>24</v>
      </c>
      <c r="D6721" s="467">
        <v>842</v>
      </c>
      <c r="E6721" s="467">
        <v>98</v>
      </c>
      <c r="F6721" s="467">
        <v>0</v>
      </c>
      <c r="G6721" s="467">
        <f t="array" ref="G6721">MAX(IF($A$2:$A$8761=A6721,$D$2:$D$8761))</f>
        <v>1504</v>
      </c>
      <c r="H6721" s="467">
        <f t="shared" si="734"/>
        <v>0</v>
      </c>
      <c r="I6721" s="475" t="str">
        <f t="shared" si="735"/>
        <v/>
      </c>
      <c r="J6721" s="471">
        <f>'Potential Projects'!D6722</f>
        <v>7.3430242315206105</v>
      </c>
      <c r="K6721" s="471">
        <f>'Potential Projects'!E6722</f>
        <v>21.856096538378843</v>
      </c>
      <c r="L6721" s="476">
        <f t="shared" si="736"/>
        <v>714.80087923010046</v>
      </c>
      <c r="M6721" s="471">
        <f t="shared" si="739"/>
        <v>1338.4385156396916</v>
      </c>
      <c r="N6721" s="467">
        <f t="shared" si="737"/>
        <v>0</v>
      </c>
      <c r="O6721" s="475" t="str">
        <f t="shared" si="738"/>
        <v/>
      </c>
    </row>
    <row r="6722" spans="1:15" hidden="1">
      <c r="A6722" s="475">
        <f t="shared" ref="A6722:A6785" si="740">DATE(YEAR(B6722),MONTH(B6722),1)</f>
        <v>43739</v>
      </c>
      <c r="B6722" s="475">
        <v>43746</v>
      </c>
      <c r="C6722" s="467">
        <v>1</v>
      </c>
      <c r="D6722" s="467">
        <v>800</v>
      </c>
      <c r="E6722" s="467">
        <v>94</v>
      </c>
      <c r="F6722" s="467">
        <v>0</v>
      </c>
      <c r="G6722" s="467">
        <f t="array" ref="G6722">MAX(IF($A$2:$A$8761=A6722,$D$2:$D$8761))</f>
        <v>1504</v>
      </c>
      <c r="H6722" s="467">
        <f t="shared" ref="H6722:H6785" si="741">IF(G6722=D6722,1,0)</f>
        <v>0</v>
      </c>
      <c r="I6722" s="475" t="str">
        <f t="shared" ref="I6722:I6785" si="742">IF(D6722=G6722,B6722,"")</f>
        <v/>
      </c>
      <c r="J6722" s="471">
        <f>'Potential Projects'!D6723</f>
        <v>1.6190565719656461E-3</v>
      </c>
      <c r="K6722" s="471">
        <f>'Potential Projects'!E6723</f>
        <v>28.524787411309394</v>
      </c>
      <c r="L6722" s="476">
        <f t="shared" ref="L6722:L6785" si="743">D6722-E6722-F6722-J6722-K6722</f>
        <v>677.47359353211868</v>
      </c>
      <c r="M6722" s="471">
        <f t="shared" si="739"/>
        <v>1338.4385156396916</v>
      </c>
      <c r="N6722" s="467">
        <f t="shared" ref="N6722:N6785" si="744">IF(M6722=L6722,1,0)</f>
        <v>0</v>
      </c>
      <c r="O6722" s="475" t="str">
        <f t="shared" ref="O6722:O6785" si="745">IF(L6722=M6722,B6722,"")</f>
        <v/>
      </c>
    </row>
    <row r="6723" spans="1:15" hidden="1">
      <c r="A6723" s="475">
        <f t="shared" si="740"/>
        <v>43739</v>
      </c>
      <c r="B6723" s="475">
        <v>43746</v>
      </c>
      <c r="C6723" s="467">
        <v>2</v>
      </c>
      <c r="D6723" s="467">
        <v>777</v>
      </c>
      <c r="E6723" s="467">
        <v>82</v>
      </c>
      <c r="F6723" s="467">
        <v>0</v>
      </c>
      <c r="G6723" s="467">
        <f t="array" ref="G6723">MAX(IF($A$2:$A$8761=A6723,$D$2:$D$8761))</f>
        <v>1504</v>
      </c>
      <c r="H6723" s="467">
        <f t="shared" si="741"/>
        <v>0</v>
      </c>
      <c r="I6723" s="475" t="str">
        <f t="shared" si="742"/>
        <v/>
      </c>
      <c r="J6723" s="471">
        <f>'Potential Projects'!D6724</f>
        <v>0.67747163480342831</v>
      </c>
      <c r="K6723" s="471">
        <f>'Potential Projects'!E6724</f>
        <v>27.149589926897441</v>
      </c>
      <c r="L6723" s="476">
        <f t="shared" si="743"/>
        <v>667.17293843829918</v>
      </c>
      <c r="M6723" s="471">
        <f t="shared" si="739"/>
        <v>1338.4385156396916</v>
      </c>
      <c r="N6723" s="467">
        <f t="shared" si="744"/>
        <v>0</v>
      </c>
      <c r="O6723" s="475" t="str">
        <f t="shared" si="745"/>
        <v/>
      </c>
    </row>
    <row r="6724" spans="1:15" hidden="1">
      <c r="A6724" s="475">
        <f t="shared" si="740"/>
        <v>43739</v>
      </c>
      <c r="B6724" s="475">
        <v>43746</v>
      </c>
      <c r="C6724" s="467">
        <v>3</v>
      </c>
      <c r="D6724" s="467">
        <v>763</v>
      </c>
      <c r="E6724" s="467">
        <v>102</v>
      </c>
      <c r="F6724" s="467">
        <v>0</v>
      </c>
      <c r="G6724" s="467">
        <f t="array" ref="G6724">MAX(IF($A$2:$A$8761=A6724,$D$2:$D$8761))</f>
        <v>1504</v>
      </c>
      <c r="H6724" s="467">
        <f t="shared" si="741"/>
        <v>0</v>
      </c>
      <c r="I6724" s="475" t="str">
        <f t="shared" si="742"/>
        <v/>
      </c>
      <c r="J6724" s="471">
        <f>'Potential Projects'!D6725</f>
        <v>5.1551724769813143</v>
      </c>
      <c r="K6724" s="471">
        <f>'Potential Projects'!E6725</f>
        <v>13.25211637282305</v>
      </c>
      <c r="L6724" s="476">
        <f t="shared" si="743"/>
        <v>642.59271115019567</v>
      </c>
      <c r="M6724" s="471">
        <f t="shared" si="739"/>
        <v>1338.4385156396916</v>
      </c>
      <c r="N6724" s="467">
        <f t="shared" si="744"/>
        <v>0</v>
      </c>
      <c r="O6724" s="475" t="str">
        <f t="shared" si="745"/>
        <v/>
      </c>
    </row>
    <row r="6725" spans="1:15" hidden="1">
      <c r="A6725" s="475">
        <f t="shared" si="740"/>
        <v>43739</v>
      </c>
      <c r="B6725" s="475">
        <v>43746</v>
      </c>
      <c r="C6725" s="467">
        <v>4</v>
      </c>
      <c r="D6725" s="467">
        <v>776</v>
      </c>
      <c r="E6725" s="467">
        <v>94</v>
      </c>
      <c r="F6725" s="467">
        <v>0</v>
      </c>
      <c r="G6725" s="467">
        <f t="array" ref="G6725">MAX(IF($A$2:$A$8761=A6725,$D$2:$D$8761))</f>
        <v>1504</v>
      </c>
      <c r="H6725" s="467">
        <f t="shared" si="741"/>
        <v>0</v>
      </c>
      <c r="I6725" s="475" t="str">
        <f t="shared" si="742"/>
        <v/>
      </c>
      <c r="J6725" s="471">
        <f>'Potential Projects'!D6726</f>
        <v>22.185558700111191</v>
      </c>
      <c r="K6725" s="471">
        <f>'Potential Projects'!E6726</f>
        <v>16.762859438830361</v>
      </c>
      <c r="L6725" s="476">
        <f t="shared" si="743"/>
        <v>643.05158186105848</v>
      </c>
      <c r="M6725" s="471">
        <f t="shared" si="739"/>
        <v>1338.4385156396916</v>
      </c>
      <c r="N6725" s="467">
        <f t="shared" si="744"/>
        <v>0</v>
      </c>
      <c r="O6725" s="475" t="str">
        <f t="shared" si="745"/>
        <v/>
      </c>
    </row>
    <row r="6726" spans="1:15" hidden="1">
      <c r="A6726" s="475">
        <f t="shared" si="740"/>
        <v>43739</v>
      </c>
      <c r="B6726" s="475">
        <v>43746</v>
      </c>
      <c r="C6726" s="467">
        <v>5</v>
      </c>
      <c r="D6726" s="467">
        <v>804</v>
      </c>
      <c r="E6726" s="467">
        <v>94</v>
      </c>
      <c r="F6726" s="467">
        <v>0</v>
      </c>
      <c r="G6726" s="467">
        <f t="array" ref="G6726">MAX(IF($A$2:$A$8761=A6726,$D$2:$D$8761))</f>
        <v>1504</v>
      </c>
      <c r="H6726" s="467">
        <f t="shared" si="741"/>
        <v>0</v>
      </c>
      <c r="I6726" s="475" t="str">
        <f t="shared" si="742"/>
        <v/>
      </c>
      <c r="J6726" s="471">
        <f>'Potential Projects'!D6727</f>
        <v>27.13782028544632</v>
      </c>
      <c r="K6726" s="471">
        <f>'Potential Projects'!E6727</f>
        <v>10.300682863900239</v>
      </c>
      <c r="L6726" s="476">
        <f t="shared" si="743"/>
        <v>672.5614968506535</v>
      </c>
      <c r="M6726" s="471">
        <f t="shared" si="739"/>
        <v>1338.4385156396916</v>
      </c>
      <c r="N6726" s="467">
        <f t="shared" si="744"/>
        <v>0</v>
      </c>
      <c r="O6726" s="475" t="str">
        <f t="shared" si="745"/>
        <v/>
      </c>
    </row>
    <row r="6727" spans="1:15" hidden="1">
      <c r="A6727" s="475">
        <f t="shared" si="740"/>
        <v>43739</v>
      </c>
      <c r="B6727" s="475">
        <v>43746</v>
      </c>
      <c r="C6727" s="467">
        <v>6</v>
      </c>
      <c r="D6727" s="467">
        <v>861</v>
      </c>
      <c r="E6727" s="467">
        <v>101</v>
      </c>
      <c r="F6727" s="467">
        <v>0</v>
      </c>
      <c r="G6727" s="467">
        <f t="array" ref="G6727">MAX(IF($A$2:$A$8761=A6727,$D$2:$D$8761))</f>
        <v>1504</v>
      </c>
      <c r="H6727" s="467">
        <f t="shared" si="741"/>
        <v>0</v>
      </c>
      <c r="I6727" s="475" t="str">
        <f t="shared" si="742"/>
        <v/>
      </c>
      <c r="J6727" s="471">
        <f>'Potential Projects'!D6728</f>
        <v>48.963403480442963</v>
      </c>
      <c r="K6727" s="471">
        <f>'Potential Projects'!E6728</f>
        <v>12.363479090518169</v>
      </c>
      <c r="L6727" s="476">
        <f t="shared" si="743"/>
        <v>698.67311742903894</v>
      </c>
      <c r="M6727" s="471">
        <f t="shared" si="739"/>
        <v>1338.4385156396916</v>
      </c>
      <c r="N6727" s="467">
        <f t="shared" si="744"/>
        <v>0</v>
      </c>
      <c r="O6727" s="475" t="str">
        <f t="shared" si="745"/>
        <v/>
      </c>
    </row>
    <row r="6728" spans="1:15" hidden="1">
      <c r="A6728" s="475">
        <f t="shared" si="740"/>
        <v>43739</v>
      </c>
      <c r="B6728" s="475">
        <v>43746</v>
      </c>
      <c r="C6728" s="467">
        <v>7</v>
      </c>
      <c r="D6728" s="467">
        <v>1003</v>
      </c>
      <c r="E6728" s="467">
        <v>91</v>
      </c>
      <c r="F6728" s="467">
        <v>0</v>
      </c>
      <c r="G6728" s="467">
        <f t="array" ref="G6728">MAX(IF($A$2:$A$8761=A6728,$D$2:$D$8761))</f>
        <v>1504</v>
      </c>
      <c r="H6728" s="467">
        <f t="shared" si="741"/>
        <v>0</v>
      </c>
      <c r="I6728" s="475" t="str">
        <f t="shared" si="742"/>
        <v/>
      </c>
      <c r="J6728" s="471">
        <f>'Potential Projects'!D6729</f>
        <v>41.779702744062838</v>
      </c>
      <c r="K6728" s="471">
        <f>'Potential Projects'!E6729</f>
        <v>20.122628036981293</v>
      </c>
      <c r="L6728" s="476">
        <f t="shared" si="743"/>
        <v>850.09766921895584</v>
      </c>
      <c r="M6728" s="471">
        <f t="shared" si="739"/>
        <v>1338.4385156396916</v>
      </c>
      <c r="N6728" s="467">
        <f t="shared" si="744"/>
        <v>0</v>
      </c>
      <c r="O6728" s="475" t="str">
        <f t="shared" si="745"/>
        <v/>
      </c>
    </row>
    <row r="6729" spans="1:15" hidden="1">
      <c r="A6729" s="475">
        <f t="shared" si="740"/>
        <v>43739</v>
      </c>
      <c r="B6729" s="475">
        <v>43746</v>
      </c>
      <c r="C6729" s="467">
        <v>8</v>
      </c>
      <c r="D6729" s="467">
        <v>1070</v>
      </c>
      <c r="E6729" s="467">
        <v>67</v>
      </c>
      <c r="F6729" s="467">
        <v>2</v>
      </c>
      <c r="G6729" s="467">
        <f t="array" ref="G6729">MAX(IF($A$2:$A$8761=A6729,$D$2:$D$8761))</f>
        <v>1504</v>
      </c>
      <c r="H6729" s="467">
        <f t="shared" si="741"/>
        <v>0</v>
      </c>
      <c r="I6729" s="475" t="str">
        <f t="shared" si="742"/>
        <v/>
      </c>
      <c r="J6729" s="471">
        <f>'Potential Projects'!D6730</f>
        <v>25.256528767967872</v>
      </c>
      <c r="K6729" s="471">
        <f>'Potential Projects'!E6730</f>
        <v>3.1438672866050315</v>
      </c>
      <c r="L6729" s="476">
        <f t="shared" si="743"/>
        <v>972.59960394542702</v>
      </c>
      <c r="M6729" s="471">
        <f t="shared" si="739"/>
        <v>1338.4385156396916</v>
      </c>
      <c r="N6729" s="467">
        <f t="shared" si="744"/>
        <v>0</v>
      </c>
      <c r="O6729" s="475" t="str">
        <f t="shared" si="745"/>
        <v/>
      </c>
    </row>
    <row r="6730" spans="1:15" hidden="1">
      <c r="A6730" s="475">
        <f t="shared" si="740"/>
        <v>43739</v>
      </c>
      <c r="B6730" s="475">
        <v>43746</v>
      </c>
      <c r="C6730" s="467">
        <v>9</v>
      </c>
      <c r="D6730" s="467">
        <v>1065</v>
      </c>
      <c r="E6730" s="467">
        <v>64</v>
      </c>
      <c r="F6730" s="467">
        <v>13</v>
      </c>
      <c r="G6730" s="467">
        <f t="array" ref="G6730">MAX(IF($A$2:$A$8761=A6730,$D$2:$D$8761))</f>
        <v>1504</v>
      </c>
      <c r="H6730" s="467">
        <f t="shared" si="741"/>
        <v>0</v>
      </c>
      <c r="I6730" s="475" t="str">
        <f t="shared" si="742"/>
        <v/>
      </c>
      <c r="J6730" s="471">
        <f>'Potential Projects'!D6731</f>
        <v>10.527172118727959</v>
      </c>
      <c r="K6730" s="471">
        <f>'Potential Projects'!E6731</f>
        <v>0.81197667168350884</v>
      </c>
      <c r="L6730" s="476">
        <f t="shared" si="743"/>
        <v>976.66085120958849</v>
      </c>
      <c r="M6730" s="471">
        <f t="shared" si="739"/>
        <v>1338.4385156396916</v>
      </c>
      <c r="N6730" s="467">
        <f t="shared" si="744"/>
        <v>0</v>
      </c>
      <c r="O6730" s="475" t="str">
        <f t="shared" si="745"/>
        <v/>
      </c>
    </row>
    <row r="6731" spans="1:15" hidden="1">
      <c r="A6731" s="475">
        <f t="shared" si="740"/>
        <v>43739</v>
      </c>
      <c r="B6731" s="475">
        <v>43746</v>
      </c>
      <c r="C6731" s="467">
        <v>10</v>
      </c>
      <c r="D6731" s="467">
        <v>1063</v>
      </c>
      <c r="E6731" s="467">
        <v>88</v>
      </c>
      <c r="F6731" s="467">
        <v>19</v>
      </c>
      <c r="G6731" s="467">
        <f t="array" ref="G6731">MAX(IF($A$2:$A$8761=A6731,$D$2:$D$8761))</f>
        <v>1504</v>
      </c>
      <c r="H6731" s="467">
        <f t="shared" si="741"/>
        <v>0</v>
      </c>
      <c r="I6731" s="475" t="str">
        <f t="shared" si="742"/>
        <v/>
      </c>
      <c r="J6731" s="471">
        <f>'Potential Projects'!D6732</f>
        <v>5.0298436673884916</v>
      </c>
      <c r="K6731" s="471">
        <f>'Potential Projects'!E6732</f>
        <v>1.4956641582455383</v>
      </c>
      <c r="L6731" s="476">
        <f t="shared" si="743"/>
        <v>949.47449217436599</v>
      </c>
      <c r="M6731" s="471">
        <f t="shared" si="739"/>
        <v>1338.4385156396916</v>
      </c>
      <c r="N6731" s="467">
        <f t="shared" si="744"/>
        <v>0</v>
      </c>
      <c r="O6731" s="475" t="str">
        <f t="shared" si="745"/>
        <v/>
      </c>
    </row>
    <row r="6732" spans="1:15" hidden="1">
      <c r="A6732" s="475">
        <f t="shared" si="740"/>
        <v>43739</v>
      </c>
      <c r="B6732" s="475">
        <v>43746</v>
      </c>
      <c r="C6732" s="467">
        <v>11</v>
      </c>
      <c r="D6732" s="467">
        <v>1075</v>
      </c>
      <c r="E6732" s="467">
        <v>91</v>
      </c>
      <c r="F6732" s="467">
        <v>18</v>
      </c>
      <c r="G6732" s="467">
        <f t="array" ref="G6732">MAX(IF($A$2:$A$8761=A6732,$D$2:$D$8761))</f>
        <v>1504</v>
      </c>
      <c r="H6732" s="467">
        <f t="shared" si="741"/>
        <v>0</v>
      </c>
      <c r="I6732" s="475" t="str">
        <f t="shared" si="742"/>
        <v/>
      </c>
      <c r="J6732" s="471">
        <f>'Potential Projects'!D6733</f>
        <v>2.6584772726746304</v>
      </c>
      <c r="K6732" s="471">
        <f>'Potential Projects'!E6733</f>
        <v>2.0674897333906688</v>
      </c>
      <c r="L6732" s="476">
        <f t="shared" si="743"/>
        <v>961.27403299393472</v>
      </c>
      <c r="M6732" s="471">
        <f t="shared" si="739"/>
        <v>1338.4385156396916</v>
      </c>
      <c r="N6732" s="467">
        <f t="shared" si="744"/>
        <v>0</v>
      </c>
      <c r="O6732" s="475" t="str">
        <f t="shared" si="745"/>
        <v/>
      </c>
    </row>
    <row r="6733" spans="1:15" hidden="1">
      <c r="A6733" s="475">
        <f t="shared" si="740"/>
        <v>43739</v>
      </c>
      <c r="B6733" s="475">
        <v>43746</v>
      </c>
      <c r="C6733" s="467">
        <v>12</v>
      </c>
      <c r="D6733" s="467">
        <v>1062</v>
      </c>
      <c r="E6733" s="467">
        <v>96</v>
      </c>
      <c r="F6733" s="467">
        <v>17</v>
      </c>
      <c r="G6733" s="467">
        <f t="array" ref="G6733">MAX(IF($A$2:$A$8761=A6733,$D$2:$D$8761))</f>
        <v>1504</v>
      </c>
      <c r="H6733" s="467">
        <f t="shared" si="741"/>
        <v>0</v>
      </c>
      <c r="I6733" s="475" t="str">
        <f t="shared" si="742"/>
        <v/>
      </c>
      <c r="J6733" s="471">
        <f>'Potential Projects'!D6734</f>
        <v>18.045073887836097</v>
      </c>
      <c r="K6733" s="471">
        <f>'Potential Projects'!E6734</f>
        <v>1.386931251343797</v>
      </c>
      <c r="L6733" s="476">
        <f t="shared" si="743"/>
        <v>929.56799486082014</v>
      </c>
      <c r="M6733" s="471">
        <f t="shared" si="739"/>
        <v>1338.4385156396916</v>
      </c>
      <c r="N6733" s="467">
        <f t="shared" si="744"/>
        <v>0</v>
      </c>
      <c r="O6733" s="475" t="str">
        <f t="shared" si="745"/>
        <v/>
      </c>
    </row>
    <row r="6734" spans="1:15" hidden="1">
      <c r="A6734" s="475">
        <f t="shared" si="740"/>
        <v>43739</v>
      </c>
      <c r="B6734" s="475">
        <v>43746</v>
      </c>
      <c r="C6734" s="467">
        <v>13</v>
      </c>
      <c r="D6734" s="467">
        <v>1063</v>
      </c>
      <c r="E6734" s="467">
        <v>99</v>
      </c>
      <c r="F6734" s="467">
        <v>14</v>
      </c>
      <c r="G6734" s="467">
        <f t="array" ref="G6734">MAX(IF($A$2:$A$8761=A6734,$D$2:$D$8761))</f>
        <v>1504</v>
      </c>
      <c r="H6734" s="467">
        <f t="shared" si="741"/>
        <v>0</v>
      </c>
      <c r="I6734" s="475" t="str">
        <f t="shared" si="742"/>
        <v/>
      </c>
      <c r="J6734" s="471">
        <f>'Potential Projects'!D6735</f>
        <v>46.346237299550964</v>
      </c>
      <c r="K6734" s="471">
        <f>'Potential Projects'!E6735</f>
        <v>2.2802620404214147</v>
      </c>
      <c r="L6734" s="476">
        <f t="shared" si="743"/>
        <v>901.37350066002762</v>
      </c>
      <c r="M6734" s="471">
        <f t="shared" si="739"/>
        <v>1338.4385156396916</v>
      </c>
      <c r="N6734" s="467">
        <f t="shared" si="744"/>
        <v>0</v>
      </c>
      <c r="O6734" s="475" t="str">
        <f t="shared" si="745"/>
        <v/>
      </c>
    </row>
    <row r="6735" spans="1:15" hidden="1">
      <c r="A6735" s="475">
        <f t="shared" si="740"/>
        <v>43739</v>
      </c>
      <c r="B6735" s="475">
        <v>43746</v>
      </c>
      <c r="C6735" s="467">
        <v>14</v>
      </c>
      <c r="D6735" s="467">
        <v>1065</v>
      </c>
      <c r="E6735" s="467">
        <v>101</v>
      </c>
      <c r="F6735" s="467">
        <v>12</v>
      </c>
      <c r="G6735" s="467">
        <f t="array" ref="G6735">MAX(IF($A$2:$A$8761=A6735,$D$2:$D$8761))</f>
        <v>1504</v>
      </c>
      <c r="H6735" s="467">
        <f t="shared" si="741"/>
        <v>0</v>
      </c>
      <c r="I6735" s="475" t="str">
        <f t="shared" si="742"/>
        <v/>
      </c>
      <c r="J6735" s="471">
        <f>'Potential Projects'!D6736</f>
        <v>87.718771667147564</v>
      </c>
      <c r="K6735" s="471">
        <f>'Potential Projects'!E6736</f>
        <v>2.8786841539453878</v>
      </c>
      <c r="L6735" s="476">
        <f t="shared" si="743"/>
        <v>861.40254417890696</v>
      </c>
      <c r="M6735" s="471">
        <f t="shared" si="739"/>
        <v>1338.4385156396916</v>
      </c>
      <c r="N6735" s="467">
        <f t="shared" si="744"/>
        <v>0</v>
      </c>
      <c r="O6735" s="475" t="str">
        <f t="shared" si="745"/>
        <v/>
      </c>
    </row>
    <row r="6736" spans="1:15" hidden="1">
      <c r="A6736" s="475">
        <f t="shared" si="740"/>
        <v>43739</v>
      </c>
      <c r="B6736" s="475">
        <v>43746</v>
      </c>
      <c r="C6736" s="467">
        <v>15</v>
      </c>
      <c r="D6736" s="467">
        <v>1053</v>
      </c>
      <c r="E6736" s="467">
        <v>103</v>
      </c>
      <c r="F6736" s="467">
        <v>7</v>
      </c>
      <c r="G6736" s="467">
        <f t="array" ref="G6736">MAX(IF($A$2:$A$8761=A6736,$D$2:$D$8761))</f>
        <v>1504</v>
      </c>
      <c r="H6736" s="467">
        <f t="shared" si="741"/>
        <v>0</v>
      </c>
      <c r="I6736" s="475" t="str">
        <f t="shared" si="742"/>
        <v/>
      </c>
      <c r="J6736" s="471">
        <f>'Potential Projects'!D6737</f>
        <v>57.903716899781379</v>
      </c>
      <c r="K6736" s="471">
        <f>'Potential Projects'!E6737</f>
        <v>0.87377451085788005</v>
      </c>
      <c r="L6736" s="476">
        <f t="shared" si="743"/>
        <v>884.22250858936081</v>
      </c>
      <c r="M6736" s="471">
        <f t="shared" si="739"/>
        <v>1338.4385156396916</v>
      </c>
      <c r="N6736" s="467">
        <f t="shared" si="744"/>
        <v>0</v>
      </c>
      <c r="O6736" s="475" t="str">
        <f t="shared" si="745"/>
        <v/>
      </c>
    </row>
    <row r="6737" spans="1:15" hidden="1">
      <c r="A6737" s="475">
        <f t="shared" si="740"/>
        <v>43739</v>
      </c>
      <c r="B6737" s="475">
        <v>43746</v>
      </c>
      <c r="C6737" s="467">
        <v>16</v>
      </c>
      <c r="D6737" s="467">
        <v>1059</v>
      </c>
      <c r="E6737" s="467">
        <v>102</v>
      </c>
      <c r="F6737" s="467">
        <v>6</v>
      </c>
      <c r="G6737" s="467">
        <f t="array" ref="G6737">MAX(IF($A$2:$A$8761=A6737,$D$2:$D$8761))</f>
        <v>1504</v>
      </c>
      <c r="H6737" s="467">
        <f t="shared" si="741"/>
        <v>0</v>
      </c>
      <c r="I6737" s="475" t="str">
        <f t="shared" si="742"/>
        <v/>
      </c>
      <c r="J6737" s="471">
        <f>'Potential Projects'!D6738</f>
        <v>60.73963877770241</v>
      </c>
      <c r="K6737" s="471">
        <f>'Potential Projects'!E6738</f>
        <v>0.49672946678133734</v>
      </c>
      <c r="L6737" s="476">
        <f t="shared" si="743"/>
        <v>889.76363175551626</v>
      </c>
      <c r="M6737" s="471">
        <f t="shared" si="739"/>
        <v>1338.4385156396916</v>
      </c>
      <c r="N6737" s="467">
        <f t="shared" si="744"/>
        <v>0</v>
      </c>
      <c r="O6737" s="475" t="str">
        <f t="shared" si="745"/>
        <v/>
      </c>
    </row>
    <row r="6738" spans="1:15" hidden="1">
      <c r="A6738" s="475">
        <f t="shared" si="740"/>
        <v>43739</v>
      </c>
      <c r="B6738" s="475">
        <v>43746</v>
      </c>
      <c r="C6738" s="467">
        <v>17</v>
      </c>
      <c r="D6738" s="467">
        <v>1056</v>
      </c>
      <c r="E6738" s="467">
        <v>65</v>
      </c>
      <c r="F6738" s="467">
        <v>2</v>
      </c>
      <c r="G6738" s="467">
        <f t="array" ref="G6738">MAX(IF($A$2:$A$8761=A6738,$D$2:$D$8761))</f>
        <v>1504</v>
      </c>
      <c r="H6738" s="467">
        <f t="shared" si="741"/>
        <v>0</v>
      </c>
      <c r="I6738" s="475" t="str">
        <f t="shared" si="742"/>
        <v/>
      </c>
      <c r="J6738" s="471">
        <f>'Potential Projects'!D6739</f>
        <v>70.326911122163409</v>
      </c>
      <c r="K6738" s="471">
        <f>'Potential Projects'!E6739</f>
        <v>0.43649612986454522</v>
      </c>
      <c r="L6738" s="476">
        <f t="shared" si="743"/>
        <v>918.23659274797205</v>
      </c>
      <c r="M6738" s="471">
        <f t="shared" si="739"/>
        <v>1338.4385156396916</v>
      </c>
      <c r="N6738" s="467">
        <f t="shared" si="744"/>
        <v>0</v>
      </c>
      <c r="O6738" s="475" t="str">
        <f t="shared" si="745"/>
        <v/>
      </c>
    </row>
    <row r="6739" spans="1:15" hidden="1">
      <c r="A6739" s="475">
        <f t="shared" si="740"/>
        <v>43739</v>
      </c>
      <c r="B6739" s="475">
        <v>43746</v>
      </c>
      <c r="C6739" s="467">
        <v>18</v>
      </c>
      <c r="D6739" s="467">
        <v>1093</v>
      </c>
      <c r="E6739" s="467">
        <v>16</v>
      </c>
      <c r="F6739" s="467">
        <v>2</v>
      </c>
      <c r="G6739" s="467">
        <f t="array" ref="G6739">MAX(IF($A$2:$A$8761=A6739,$D$2:$D$8761))</f>
        <v>1504</v>
      </c>
      <c r="H6739" s="467">
        <f t="shared" si="741"/>
        <v>0</v>
      </c>
      <c r="I6739" s="475" t="str">
        <f t="shared" si="742"/>
        <v/>
      </c>
      <c r="J6739" s="471">
        <f>'Potential Projects'!D6740</f>
        <v>91.007528741171839</v>
      </c>
      <c r="K6739" s="471">
        <f>'Potential Projects'!E6740</f>
        <v>0</v>
      </c>
      <c r="L6739" s="476">
        <f t="shared" si="743"/>
        <v>983.99247125882812</v>
      </c>
      <c r="M6739" s="471">
        <f t="shared" si="739"/>
        <v>1338.4385156396916</v>
      </c>
      <c r="N6739" s="467">
        <f t="shared" si="744"/>
        <v>0</v>
      </c>
      <c r="O6739" s="475" t="str">
        <f t="shared" si="745"/>
        <v/>
      </c>
    </row>
    <row r="6740" spans="1:15" hidden="1">
      <c r="A6740" s="475">
        <f t="shared" si="740"/>
        <v>43739</v>
      </c>
      <c r="B6740" s="475">
        <v>43746</v>
      </c>
      <c r="C6740" s="467">
        <v>19</v>
      </c>
      <c r="D6740" s="467">
        <v>1129</v>
      </c>
      <c r="E6740" s="467">
        <v>65</v>
      </c>
      <c r="F6740" s="467">
        <v>0</v>
      </c>
      <c r="G6740" s="467">
        <f t="array" ref="G6740">MAX(IF($A$2:$A$8761=A6740,$D$2:$D$8761))</f>
        <v>1504</v>
      </c>
      <c r="H6740" s="467">
        <f t="shared" si="741"/>
        <v>0</v>
      </c>
      <c r="I6740" s="475" t="str">
        <f t="shared" si="742"/>
        <v/>
      </c>
      <c r="J6740" s="471">
        <f>'Potential Projects'!D6741</f>
        <v>125.08428369596132</v>
      </c>
      <c r="K6740" s="471">
        <f>'Potential Projects'!E6741</f>
        <v>1.4080520318211139E-2</v>
      </c>
      <c r="L6740" s="476">
        <f t="shared" si="743"/>
        <v>938.90163578372051</v>
      </c>
      <c r="M6740" s="471">
        <f t="shared" si="739"/>
        <v>1338.4385156396916</v>
      </c>
      <c r="N6740" s="467">
        <f t="shared" si="744"/>
        <v>0</v>
      </c>
      <c r="O6740" s="475" t="str">
        <f t="shared" si="745"/>
        <v/>
      </c>
    </row>
    <row r="6741" spans="1:15" hidden="1">
      <c r="A6741" s="475">
        <f t="shared" si="740"/>
        <v>43739</v>
      </c>
      <c r="B6741" s="475">
        <v>43746</v>
      </c>
      <c r="C6741" s="467">
        <v>20</v>
      </c>
      <c r="D6741" s="467">
        <v>1115</v>
      </c>
      <c r="E6741" s="467">
        <v>8</v>
      </c>
      <c r="F6741" s="467">
        <v>0</v>
      </c>
      <c r="G6741" s="467">
        <f t="array" ref="G6741">MAX(IF($A$2:$A$8761=A6741,$D$2:$D$8761))</f>
        <v>1504</v>
      </c>
      <c r="H6741" s="467">
        <f t="shared" si="741"/>
        <v>0</v>
      </c>
      <c r="I6741" s="475" t="str">
        <f t="shared" si="742"/>
        <v/>
      </c>
      <c r="J6741" s="471">
        <f>'Potential Projects'!D6742</f>
        <v>126.36983269434421</v>
      </c>
      <c r="K6741" s="471">
        <f>'Potential Projects'!E6742</f>
        <v>1.4588983551924317</v>
      </c>
      <c r="L6741" s="476">
        <f t="shared" si="743"/>
        <v>979.17126895046329</v>
      </c>
      <c r="M6741" s="471">
        <f t="shared" si="739"/>
        <v>1338.4385156396916</v>
      </c>
      <c r="N6741" s="467">
        <f t="shared" si="744"/>
        <v>0</v>
      </c>
      <c r="O6741" s="475" t="str">
        <f t="shared" si="745"/>
        <v/>
      </c>
    </row>
    <row r="6742" spans="1:15" hidden="1">
      <c r="A6742" s="475">
        <f t="shared" si="740"/>
        <v>43739</v>
      </c>
      <c r="B6742" s="475">
        <v>43746</v>
      </c>
      <c r="C6742" s="467">
        <v>21</v>
      </c>
      <c r="D6742" s="467">
        <v>1103</v>
      </c>
      <c r="E6742" s="467">
        <v>27</v>
      </c>
      <c r="F6742" s="467">
        <v>0</v>
      </c>
      <c r="G6742" s="467">
        <f t="array" ref="G6742">MAX(IF($A$2:$A$8761=A6742,$D$2:$D$8761))</f>
        <v>1504</v>
      </c>
      <c r="H6742" s="467">
        <f t="shared" si="741"/>
        <v>0</v>
      </c>
      <c r="I6742" s="475" t="str">
        <f t="shared" si="742"/>
        <v/>
      </c>
      <c r="J6742" s="471">
        <f>'Potential Projects'!D6743</f>
        <v>125.92778190881113</v>
      </c>
      <c r="K6742" s="471">
        <f>'Potential Projects'!E6743</f>
        <v>7.2326939367877863</v>
      </c>
      <c r="L6742" s="476">
        <f t="shared" si="743"/>
        <v>942.83952415440115</v>
      </c>
      <c r="M6742" s="471">
        <f t="shared" si="739"/>
        <v>1338.4385156396916</v>
      </c>
      <c r="N6742" s="467">
        <f t="shared" si="744"/>
        <v>0</v>
      </c>
      <c r="O6742" s="475" t="str">
        <f t="shared" si="745"/>
        <v/>
      </c>
    </row>
    <row r="6743" spans="1:15" hidden="1">
      <c r="A6743" s="475">
        <f t="shared" si="740"/>
        <v>43739</v>
      </c>
      <c r="B6743" s="475">
        <v>43746</v>
      </c>
      <c r="C6743" s="467">
        <v>22</v>
      </c>
      <c r="D6743" s="467">
        <v>1056</v>
      </c>
      <c r="E6743" s="467">
        <v>67</v>
      </c>
      <c r="F6743" s="467">
        <v>0</v>
      </c>
      <c r="G6743" s="467">
        <f t="array" ref="G6743">MAX(IF($A$2:$A$8761=A6743,$D$2:$D$8761))</f>
        <v>1504</v>
      </c>
      <c r="H6743" s="467">
        <f t="shared" si="741"/>
        <v>0</v>
      </c>
      <c r="I6743" s="475" t="str">
        <f t="shared" si="742"/>
        <v/>
      </c>
      <c r="J6743" s="471">
        <f>'Potential Projects'!D6744</f>
        <v>141.72748802505686</v>
      </c>
      <c r="K6743" s="471">
        <f>'Potential Projects'!E6744</f>
        <v>19.871525424639863</v>
      </c>
      <c r="L6743" s="476">
        <f t="shared" si="743"/>
        <v>827.40098655030329</v>
      </c>
      <c r="M6743" s="471">
        <f t="shared" si="739"/>
        <v>1338.4385156396916</v>
      </c>
      <c r="N6743" s="467">
        <f t="shared" si="744"/>
        <v>0</v>
      </c>
      <c r="O6743" s="475" t="str">
        <f t="shared" si="745"/>
        <v/>
      </c>
    </row>
    <row r="6744" spans="1:15" hidden="1">
      <c r="A6744" s="475">
        <f t="shared" si="740"/>
        <v>43739</v>
      </c>
      <c r="B6744" s="475">
        <v>43746</v>
      </c>
      <c r="C6744" s="467">
        <v>23</v>
      </c>
      <c r="D6744" s="467">
        <v>963</v>
      </c>
      <c r="E6744" s="467">
        <v>18</v>
      </c>
      <c r="F6744" s="467">
        <v>0</v>
      </c>
      <c r="G6744" s="467">
        <f t="array" ref="G6744">MAX(IF($A$2:$A$8761=A6744,$D$2:$D$8761))</f>
        <v>1504</v>
      </c>
      <c r="H6744" s="467">
        <f t="shared" si="741"/>
        <v>0</v>
      </c>
      <c r="I6744" s="475" t="str">
        <f t="shared" si="742"/>
        <v/>
      </c>
      <c r="J6744" s="471">
        <f>'Potential Projects'!D6745</f>
        <v>136.2071835684886</v>
      </c>
      <c r="K6744" s="471">
        <f>'Potential Projects'!E6745</f>
        <v>33.316075575145128</v>
      </c>
      <c r="L6744" s="476">
        <f t="shared" si="743"/>
        <v>775.47674085636629</v>
      </c>
      <c r="M6744" s="471">
        <f t="shared" si="739"/>
        <v>1338.4385156396916</v>
      </c>
      <c r="N6744" s="467">
        <f t="shared" si="744"/>
        <v>0</v>
      </c>
      <c r="O6744" s="475" t="str">
        <f t="shared" si="745"/>
        <v/>
      </c>
    </row>
    <row r="6745" spans="1:15" hidden="1">
      <c r="A6745" s="475">
        <f t="shared" si="740"/>
        <v>43739</v>
      </c>
      <c r="B6745" s="475">
        <v>43746</v>
      </c>
      <c r="C6745" s="467">
        <v>24</v>
      </c>
      <c r="D6745" s="467">
        <v>923</v>
      </c>
      <c r="E6745" s="467">
        <v>5</v>
      </c>
      <c r="F6745" s="467">
        <v>0</v>
      </c>
      <c r="G6745" s="467">
        <f t="array" ref="G6745">MAX(IF($A$2:$A$8761=A6745,$D$2:$D$8761))</f>
        <v>1504</v>
      </c>
      <c r="H6745" s="467">
        <f t="shared" si="741"/>
        <v>0</v>
      </c>
      <c r="I6745" s="475" t="str">
        <f t="shared" si="742"/>
        <v/>
      </c>
      <c r="J6745" s="471">
        <f>'Potential Projects'!D6746</f>
        <v>140.86814525704918</v>
      </c>
      <c r="K6745" s="471">
        <f>'Potential Projects'!E6746</f>
        <v>60.220820898731453</v>
      </c>
      <c r="L6745" s="476">
        <f t="shared" si="743"/>
        <v>716.91103384421945</v>
      </c>
      <c r="M6745" s="471">
        <f t="shared" si="739"/>
        <v>1338.4385156396916</v>
      </c>
      <c r="N6745" s="467">
        <f t="shared" si="744"/>
        <v>0</v>
      </c>
      <c r="O6745" s="475" t="str">
        <f t="shared" si="745"/>
        <v/>
      </c>
    </row>
    <row r="6746" spans="1:15" hidden="1">
      <c r="A6746" s="475">
        <f t="shared" si="740"/>
        <v>43739</v>
      </c>
      <c r="B6746" s="475">
        <v>43747</v>
      </c>
      <c r="C6746" s="467">
        <v>1</v>
      </c>
      <c r="D6746" s="467">
        <v>898</v>
      </c>
      <c r="E6746" s="467">
        <v>13</v>
      </c>
      <c r="F6746" s="467">
        <v>0</v>
      </c>
      <c r="G6746" s="467">
        <f t="array" ref="G6746">MAX(IF($A$2:$A$8761=A6746,$D$2:$D$8761))</f>
        <v>1504</v>
      </c>
      <c r="H6746" s="467">
        <f t="shared" si="741"/>
        <v>0</v>
      </c>
      <c r="I6746" s="475" t="str">
        <f t="shared" si="742"/>
        <v/>
      </c>
      <c r="J6746" s="471">
        <f>'Potential Projects'!D6747</f>
        <v>144</v>
      </c>
      <c r="K6746" s="471">
        <f>'Potential Projects'!E6747</f>
        <v>68.727019673188565</v>
      </c>
      <c r="L6746" s="476">
        <f t="shared" si="743"/>
        <v>672.27298032681142</v>
      </c>
      <c r="M6746" s="471">
        <f t="shared" ref="M6746:M6809" si="746">MAX($L$6554:$L$7297)</f>
        <v>1338.4385156396916</v>
      </c>
      <c r="N6746" s="467">
        <f t="shared" si="744"/>
        <v>0</v>
      </c>
      <c r="O6746" s="475" t="str">
        <f t="shared" si="745"/>
        <v/>
      </c>
    </row>
    <row r="6747" spans="1:15" hidden="1">
      <c r="A6747" s="475">
        <f t="shared" si="740"/>
        <v>43739</v>
      </c>
      <c r="B6747" s="475">
        <v>43747</v>
      </c>
      <c r="C6747" s="467">
        <v>2</v>
      </c>
      <c r="D6747" s="467">
        <v>843</v>
      </c>
      <c r="E6747" s="467">
        <v>61</v>
      </c>
      <c r="F6747" s="467">
        <v>0</v>
      </c>
      <c r="G6747" s="467">
        <f t="array" ref="G6747">MAX(IF($A$2:$A$8761=A6747,$D$2:$D$8761))</f>
        <v>1504</v>
      </c>
      <c r="H6747" s="467">
        <f t="shared" si="741"/>
        <v>0</v>
      </c>
      <c r="I6747" s="475" t="str">
        <f t="shared" si="742"/>
        <v/>
      </c>
      <c r="J6747" s="471">
        <f>'Potential Projects'!D6748</f>
        <v>144</v>
      </c>
      <c r="K6747" s="471">
        <f>'Potential Projects'!E6748</f>
        <v>76.580038755106429</v>
      </c>
      <c r="L6747" s="476">
        <f t="shared" si="743"/>
        <v>561.41996124489356</v>
      </c>
      <c r="M6747" s="471">
        <f t="shared" si="746"/>
        <v>1338.4385156396916</v>
      </c>
      <c r="N6747" s="467">
        <f t="shared" si="744"/>
        <v>0</v>
      </c>
      <c r="O6747" s="475" t="str">
        <f t="shared" si="745"/>
        <v/>
      </c>
    </row>
    <row r="6748" spans="1:15" hidden="1">
      <c r="A6748" s="475">
        <f t="shared" si="740"/>
        <v>43739</v>
      </c>
      <c r="B6748" s="475">
        <v>43747</v>
      </c>
      <c r="C6748" s="467">
        <v>3</v>
      </c>
      <c r="D6748" s="467">
        <v>831</v>
      </c>
      <c r="E6748" s="467">
        <v>100</v>
      </c>
      <c r="F6748" s="467">
        <v>0</v>
      </c>
      <c r="G6748" s="467">
        <f t="array" ref="G6748">MAX(IF($A$2:$A$8761=A6748,$D$2:$D$8761))</f>
        <v>1504</v>
      </c>
      <c r="H6748" s="467">
        <f t="shared" si="741"/>
        <v>0</v>
      </c>
      <c r="I6748" s="475" t="str">
        <f t="shared" si="742"/>
        <v/>
      </c>
      <c r="J6748" s="471">
        <f>'Potential Projects'!D6749</f>
        <v>144</v>
      </c>
      <c r="K6748" s="471">
        <f>'Potential Projects'!E6749</f>
        <v>80.139281391098692</v>
      </c>
      <c r="L6748" s="476">
        <f t="shared" si="743"/>
        <v>506.86071860890132</v>
      </c>
      <c r="M6748" s="471">
        <f t="shared" si="746"/>
        <v>1338.4385156396916</v>
      </c>
      <c r="N6748" s="467">
        <f t="shared" si="744"/>
        <v>0</v>
      </c>
      <c r="O6748" s="475" t="str">
        <f t="shared" si="745"/>
        <v/>
      </c>
    </row>
    <row r="6749" spans="1:15" hidden="1">
      <c r="A6749" s="475">
        <f t="shared" si="740"/>
        <v>43739</v>
      </c>
      <c r="B6749" s="475">
        <v>43747</v>
      </c>
      <c r="C6749" s="467">
        <v>4</v>
      </c>
      <c r="D6749" s="467">
        <v>844</v>
      </c>
      <c r="E6749" s="467">
        <v>102</v>
      </c>
      <c r="F6749" s="467">
        <v>0</v>
      </c>
      <c r="G6749" s="467">
        <f t="array" ref="G6749">MAX(IF($A$2:$A$8761=A6749,$D$2:$D$8761))</f>
        <v>1504</v>
      </c>
      <c r="H6749" s="467">
        <f t="shared" si="741"/>
        <v>0</v>
      </c>
      <c r="I6749" s="475" t="str">
        <f t="shared" si="742"/>
        <v/>
      </c>
      <c r="J6749" s="471">
        <f>'Potential Projects'!D6750</f>
        <v>137.33648856060648</v>
      </c>
      <c r="K6749" s="471">
        <f>'Potential Projects'!E6750</f>
        <v>76.149018383143414</v>
      </c>
      <c r="L6749" s="476">
        <f t="shared" si="743"/>
        <v>528.5144930562501</v>
      </c>
      <c r="M6749" s="471">
        <f t="shared" si="746"/>
        <v>1338.4385156396916</v>
      </c>
      <c r="N6749" s="467">
        <f t="shared" si="744"/>
        <v>0</v>
      </c>
      <c r="O6749" s="475" t="str">
        <f t="shared" si="745"/>
        <v/>
      </c>
    </row>
    <row r="6750" spans="1:15" hidden="1">
      <c r="A6750" s="475">
        <f t="shared" si="740"/>
        <v>43739</v>
      </c>
      <c r="B6750" s="475">
        <v>43747</v>
      </c>
      <c r="C6750" s="467">
        <v>5</v>
      </c>
      <c r="D6750" s="467">
        <v>896</v>
      </c>
      <c r="E6750" s="467">
        <v>103</v>
      </c>
      <c r="F6750" s="467">
        <v>0</v>
      </c>
      <c r="G6750" s="467">
        <f t="array" ref="G6750">MAX(IF($A$2:$A$8761=A6750,$D$2:$D$8761))</f>
        <v>1504</v>
      </c>
      <c r="H6750" s="467">
        <f t="shared" si="741"/>
        <v>0</v>
      </c>
      <c r="I6750" s="475" t="str">
        <f t="shared" si="742"/>
        <v/>
      </c>
      <c r="J6750" s="471">
        <f>'Potential Projects'!D6751</f>
        <v>129.89408783103013</v>
      </c>
      <c r="K6750" s="471">
        <f>'Potential Projects'!E6751</f>
        <v>68.895985917007096</v>
      </c>
      <c r="L6750" s="476">
        <f t="shared" si="743"/>
        <v>594.20992625196277</v>
      </c>
      <c r="M6750" s="471">
        <f t="shared" si="746"/>
        <v>1338.4385156396916</v>
      </c>
      <c r="N6750" s="467">
        <f t="shared" si="744"/>
        <v>0</v>
      </c>
      <c r="O6750" s="475" t="str">
        <f t="shared" si="745"/>
        <v/>
      </c>
    </row>
    <row r="6751" spans="1:15" hidden="1">
      <c r="A6751" s="475">
        <f t="shared" si="740"/>
        <v>43739</v>
      </c>
      <c r="B6751" s="475">
        <v>43747</v>
      </c>
      <c r="C6751" s="467">
        <v>6</v>
      </c>
      <c r="D6751" s="467">
        <v>1012</v>
      </c>
      <c r="E6751" s="467">
        <v>103</v>
      </c>
      <c r="F6751" s="467">
        <v>0</v>
      </c>
      <c r="G6751" s="467">
        <f t="array" ref="G6751">MAX(IF($A$2:$A$8761=A6751,$D$2:$D$8761))</f>
        <v>1504</v>
      </c>
      <c r="H6751" s="467">
        <f t="shared" si="741"/>
        <v>0</v>
      </c>
      <c r="I6751" s="475" t="str">
        <f t="shared" si="742"/>
        <v/>
      </c>
      <c r="J6751" s="471">
        <f>'Potential Projects'!D6752</f>
        <v>143.87450382035058</v>
      </c>
      <c r="K6751" s="471">
        <f>'Potential Projects'!E6752</f>
        <v>66.078317351107287</v>
      </c>
      <c r="L6751" s="476">
        <f t="shared" si="743"/>
        <v>699.04717882854209</v>
      </c>
      <c r="M6751" s="471">
        <f t="shared" si="746"/>
        <v>1338.4385156396916</v>
      </c>
      <c r="N6751" s="467">
        <f t="shared" si="744"/>
        <v>0</v>
      </c>
      <c r="O6751" s="475" t="str">
        <f t="shared" si="745"/>
        <v/>
      </c>
    </row>
    <row r="6752" spans="1:15" hidden="1">
      <c r="A6752" s="475">
        <f t="shared" si="740"/>
        <v>43739</v>
      </c>
      <c r="B6752" s="475">
        <v>43747</v>
      </c>
      <c r="C6752" s="467">
        <v>7</v>
      </c>
      <c r="D6752" s="467">
        <v>1154</v>
      </c>
      <c r="E6752" s="467">
        <v>103</v>
      </c>
      <c r="F6752" s="467">
        <v>0</v>
      </c>
      <c r="G6752" s="467">
        <f t="array" ref="G6752">MAX(IF($A$2:$A$8761=A6752,$D$2:$D$8761))</f>
        <v>1504</v>
      </c>
      <c r="H6752" s="467">
        <f t="shared" si="741"/>
        <v>0</v>
      </c>
      <c r="I6752" s="475" t="str">
        <f t="shared" si="742"/>
        <v/>
      </c>
      <c r="J6752" s="471">
        <f>'Potential Projects'!D6753</f>
        <v>128.01421786177536</v>
      </c>
      <c r="K6752" s="471">
        <f>'Potential Projects'!E6753</f>
        <v>57.52909476456675</v>
      </c>
      <c r="L6752" s="476">
        <f t="shared" si="743"/>
        <v>865.45668737365793</v>
      </c>
      <c r="M6752" s="471">
        <f t="shared" si="746"/>
        <v>1338.4385156396916</v>
      </c>
      <c r="N6752" s="467">
        <f t="shared" si="744"/>
        <v>0</v>
      </c>
      <c r="O6752" s="475" t="str">
        <f t="shared" si="745"/>
        <v/>
      </c>
    </row>
    <row r="6753" spans="1:15" hidden="1">
      <c r="A6753" s="475">
        <f t="shared" si="740"/>
        <v>43739</v>
      </c>
      <c r="B6753" s="475">
        <v>43747</v>
      </c>
      <c r="C6753" s="467">
        <v>8</v>
      </c>
      <c r="D6753" s="467">
        <v>1238</v>
      </c>
      <c r="E6753" s="467">
        <v>104</v>
      </c>
      <c r="F6753" s="467">
        <v>2</v>
      </c>
      <c r="G6753" s="467">
        <f t="array" ref="G6753">MAX(IF($A$2:$A$8761=A6753,$D$2:$D$8761))</f>
        <v>1504</v>
      </c>
      <c r="H6753" s="467">
        <f t="shared" si="741"/>
        <v>0</v>
      </c>
      <c r="I6753" s="475" t="str">
        <f t="shared" si="742"/>
        <v/>
      </c>
      <c r="J6753" s="471">
        <f>'Potential Projects'!D6754</f>
        <v>123.85340929922295</v>
      </c>
      <c r="K6753" s="471">
        <f>'Potential Projects'!E6754</f>
        <v>40.267159105568695</v>
      </c>
      <c r="L6753" s="476">
        <f t="shared" si="743"/>
        <v>967.87943159520842</v>
      </c>
      <c r="M6753" s="471">
        <f t="shared" si="746"/>
        <v>1338.4385156396916</v>
      </c>
      <c r="N6753" s="467">
        <f t="shared" si="744"/>
        <v>0</v>
      </c>
      <c r="O6753" s="475" t="str">
        <f t="shared" si="745"/>
        <v/>
      </c>
    </row>
    <row r="6754" spans="1:15" hidden="1">
      <c r="A6754" s="475">
        <f t="shared" si="740"/>
        <v>43739</v>
      </c>
      <c r="B6754" s="475">
        <v>43747</v>
      </c>
      <c r="C6754" s="467">
        <v>9</v>
      </c>
      <c r="D6754" s="467">
        <v>1241</v>
      </c>
      <c r="E6754" s="467">
        <v>97</v>
      </c>
      <c r="F6754" s="467">
        <v>0</v>
      </c>
      <c r="G6754" s="467">
        <f t="array" ref="G6754">MAX(IF($A$2:$A$8761=A6754,$D$2:$D$8761))</f>
        <v>1504</v>
      </c>
      <c r="H6754" s="467">
        <f t="shared" si="741"/>
        <v>0</v>
      </c>
      <c r="I6754" s="475" t="str">
        <f t="shared" si="742"/>
        <v/>
      </c>
      <c r="J6754" s="471">
        <f>'Potential Projects'!D6755</f>
        <v>130.04313039267245</v>
      </c>
      <c r="K6754" s="471">
        <f>'Potential Projects'!E6755</f>
        <v>32.586235271984521</v>
      </c>
      <c r="L6754" s="476">
        <f t="shared" si="743"/>
        <v>981.37063433534308</v>
      </c>
      <c r="M6754" s="471">
        <f t="shared" si="746"/>
        <v>1338.4385156396916</v>
      </c>
      <c r="N6754" s="467">
        <f t="shared" si="744"/>
        <v>0</v>
      </c>
      <c r="O6754" s="475" t="str">
        <f t="shared" si="745"/>
        <v/>
      </c>
    </row>
    <row r="6755" spans="1:15" hidden="1">
      <c r="A6755" s="475">
        <f t="shared" si="740"/>
        <v>43739</v>
      </c>
      <c r="B6755" s="475">
        <v>43747</v>
      </c>
      <c r="C6755" s="467">
        <v>10</v>
      </c>
      <c r="D6755" s="467">
        <v>1244</v>
      </c>
      <c r="E6755" s="467">
        <v>98</v>
      </c>
      <c r="F6755" s="467">
        <v>0</v>
      </c>
      <c r="G6755" s="467">
        <f t="array" ref="G6755">MAX(IF($A$2:$A$8761=A6755,$D$2:$D$8761))</f>
        <v>1504</v>
      </c>
      <c r="H6755" s="467">
        <f t="shared" si="741"/>
        <v>0</v>
      </c>
      <c r="I6755" s="475" t="str">
        <f t="shared" si="742"/>
        <v/>
      </c>
      <c r="J6755" s="471">
        <f>'Potential Projects'!D6756</f>
        <v>65.799293817440926</v>
      </c>
      <c r="K6755" s="471">
        <f>'Potential Projects'!E6756</f>
        <v>51.616058482046874</v>
      </c>
      <c r="L6755" s="476">
        <f t="shared" si="743"/>
        <v>1028.5846477005123</v>
      </c>
      <c r="M6755" s="471">
        <f t="shared" si="746"/>
        <v>1338.4385156396916</v>
      </c>
      <c r="N6755" s="467">
        <f t="shared" si="744"/>
        <v>0</v>
      </c>
      <c r="O6755" s="475" t="str">
        <f t="shared" si="745"/>
        <v/>
      </c>
    </row>
    <row r="6756" spans="1:15" hidden="1">
      <c r="A6756" s="475">
        <f t="shared" si="740"/>
        <v>43739</v>
      </c>
      <c r="B6756" s="475">
        <v>43747</v>
      </c>
      <c r="C6756" s="467">
        <v>11</v>
      </c>
      <c r="D6756" s="467">
        <v>1213</v>
      </c>
      <c r="E6756" s="467">
        <v>95</v>
      </c>
      <c r="F6756" s="467">
        <v>0</v>
      </c>
      <c r="G6756" s="467">
        <f t="array" ref="G6756">MAX(IF($A$2:$A$8761=A6756,$D$2:$D$8761))</f>
        <v>1504</v>
      </c>
      <c r="H6756" s="467">
        <f t="shared" si="741"/>
        <v>0</v>
      </c>
      <c r="I6756" s="475" t="str">
        <f t="shared" si="742"/>
        <v/>
      </c>
      <c r="J6756" s="471">
        <f>'Potential Projects'!D6757</f>
        <v>28.969763745515746</v>
      </c>
      <c r="K6756" s="471">
        <f>'Potential Projects'!E6757</f>
        <v>63.514098150935276</v>
      </c>
      <c r="L6756" s="476">
        <f t="shared" si="743"/>
        <v>1025.5161381035489</v>
      </c>
      <c r="M6756" s="471">
        <f t="shared" si="746"/>
        <v>1338.4385156396916</v>
      </c>
      <c r="N6756" s="467">
        <f t="shared" si="744"/>
        <v>0</v>
      </c>
      <c r="O6756" s="475" t="str">
        <f t="shared" si="745"/>
        <v/>
      </c>
    </row>
    <row r="6757" spans="1:15" hidden="1">
      <c r="A6757" s="475">
        <f t="shared" si="740"/>
        <v>43739</v>
      </c>
      <c r="B6757" s="475">
        <v>43747</v>
      </c>
      <c r="C6757" s="467">
        <v>12</v>
      </c>
      <c r="D6757" s="467">
        <v>1204</v>
      </c>
      <c r="E6757" s="467">
        <v>59</v>
      </c>
      <c r="F6757" s="467">
        <v>0</v>
      </c>
      <c r="G6757" s="467">
        <f t="array" ref="G6757">MAX(IF($A$2:$A$8761=A6757,$D$2:$D$8761))</f>
        <v>1504</v>
      </c>
      <c r="H6757" s="467">
        <f t="shared" si="741"/>
        <v>0</v>
      </c>
      <c r="I6757" s="475" t="str">
        <f t="shared" si="742"/>
        <v/>
      </c>
      <c r="J6757" s="471">
        <f>'Potential Projects'!D6758</f>
        <v>17.967709365587389</v>
      </c>
      <c r="K6757" s="471">
        <f>'Potential Projects'!E6758</f>
        <v>63.600145775102128</v>
      </c>
      <c r="L6757" s="476">
        <f t="shared" si="743"/>
        <v>1063.4321448593105</v>
      </c>
      <c r="M6757" s="471">
        <f t="shared" si="746"/>
        <v>1338.4385156396916</v>
      </c>
      <c r="N6757" s="467">
        <f t="shared" si="744"/>
        <v>0</v>
      </c>
      <c r="O6757" s="475" t="str">
        <f t="shared" si="745"/>
        <v/>
      </c>
    </row>
    <row r="6758" spans="1:15" hidden="1">
      <c r="A6758" s="475">
        <f t="shared" si="740"/>
        <v>43739</v>
      </c>
      <c r="B6758" s="475">
        <v>43747</v>
      </c>
      <c r="C6758" s="467">
        <v>13</v>
      </c>
      <c r="D6758" s="467">
        <v>1176</v>
      </c>
      <c r="E6758" s="467">
        <v>45</v>
      </c>
      <c r="F6758" s="467">
        <v>0</v>
      </c>
      <c r="G6758" s="467">
        <f t="array" ref="G6758">MAX(IF($A$2:$A$8761=A6758,$D$2:$D$8761))</f>
        <v>1504</v>
      </c>
      <c r="H6758" s="467">
        <f t="shared" si="741"/>
        <v>0</v>
      </c>
      <c r="I6758" s="475" t="str">
        <f t="shared" si="742"/>
        <v/>
      </c>
      <c r="J6758" s="471">
        <f>'Potential Projects'!D6759</f>
        <v>10.040166900554498</v>
      </c>
      <c r="K6758" s="471">
        <f>'Potential Projects'!E6759</f>
        <v>59.922000967533869</v>
      </c>
      <c r="L6758" s="476">
        <f t="shared" si="743"/>
        <v>1061.0378321319115</v>
      </c>
      <c r="M6758" s="471">
        <f t="shared" si="746"/>
        <v>1338.4385156396916</v>
      </c>
      <c r="N6758" s="467">
        <f t="shared" si="744"/>
        <v>0</v>
      </c>
      <c r="O6758" s="475" t="str">
        <f t="shared" si="745"/>
        <v/>
      </c>
    </row>
    <row r="6759" spans="1:15" hidden="1">
      <c r="A6759" s="475">
        <f t="shared" si="740"/>
        <v>43739</v>
      </c>
      <c r="B6759" s="475">
        <v>43747</v>
      </c>
      <c r="C6759" s="467">
        <v>14</v>
      </c>
      <c r="D6759" s="467">
        <v>1199</v>
      </c>
      <c r="E6759" s="467">
        <v>44</v>
      </c>
      <c r="F6759" s="467">
        <v>0</v>
      </c>
      <c r="G6759" s="467">
        <f t="array" ref="G6759">MAX(IF($A$2:$A$8761=A6759,$D$2:$D$8761))</f>
        <v>1504</v>
      </c>
      <c r="H6759" s="467">
        <f t="shared" si="741"/>
        <v>0</v>
      </c>
      <c r="I6759" s="475" t="str">
        <f t="shared" si="742"/>
        <v/>
      </c>
      <c r="J6759" s="471">
        <f>'Potential Projects'!D6760</f>
        <v>4.0083553225096527</v>
      </c>
      <c r="K6759" s="471">
        <f>'Potential Projects'!E6760</f>
        <v>61.491196731885623</v>
      </c>
      <c r="L6759" s="476">
        <f t="shared" si="743"/>
        <v>1089.5004479456047</v>
      </c>
      <c r="M6759" s="471">
        <f t="shared" si="746"/>
        <v>1338.4385156396916</v>
      </c>
      <c r="N6759" s="467">
        <f t="shared" si="744"/>
        <v>0</v>
      </c>
      <c r="O6759" s="475" t="str">
        <f t="shared" si="745"/>
        <v/>
      </c>
    </row>
    <row r="6760" spans="1:15" hidden="1">
      <c r="A6760" s="475">
        <f t="shared" si="740"/>
        <v>43739</v>
      </c>
      <c r="B6760" s="475">
        <v>43747</v>
      </c>
      <c r="C6760" s="467">
        <v>15</v>
      </c>
      <c r="D6760" s="467">
        <v>1157</v>
      </c>
      <c r="E6760" s="467">
        <v>42</v>
      </c>
      <c r="F6760" s="467">
        <v>0</v>
      </c>
      <c r="G6760" s="467">
        <f t="array" ref="G6760">MAX(IF($A$2:$A$8761=A6760,$D$2:$D$8761))</f>
        <v>1504</v>
      </c>
      <c r="H6760" s="467">
        <f t="shared" si="741"/>
        <v>0</v>
      </c>
      <c r="I6760" s="475" t="str">
        <f t="shared" si="742"/>
        <v/>
      </c>
      <c r="J6760" s="471">
        <f>'Potential Projects'!D6761</f>
        <v>1.3081610209889856</v>
      </c>
      <c r="K6760" s="471">
        <f>'Potential Projects'!E6761</f>
        <v>57.134840195656849</v>
      </c>
      <c r="L6760" s="476">
        <f t="shared" si="743"/>
        <v>1056.5569987833542</v>
      </c>
      <c r="M6760" s="471">
        <f t="shared" si="746"/>
        <v>1338.4385156396916</v>
      </c>
      <c r="N6760" s="467">
        <f t="shared" si="744"/>
        <v>0</v>
      </c>
      <c r="O6760" s="475" t="str">
        <f t="shared" si="745"/>
        <v/>
      </c>
    </row>
    <row r="6761" spans="1:15" hidden="1">
      <c r="A6761" s="475">
        <f t="shared" si="740"/>
        <v>43739</v>
      </c>
      <c r="B6761" s="475">
        <v>43747</v>
      </c>
      <c r="C6761" s="467">
        <v>16</v>
      </c>
      <c r="D6761" s="467">
        <v>1150</v>
      </c>
      <c r="E6761" s="467">
        <v>38</v>
      </c>
      <c r="F6761" s="467">
        <v>0</v>
      </c>
      <c r="G6761" s="467">
        <f t="array" ref="G6761">MAX(IF($A$2:$A$8761=A6761,$D$2:$D$8761))</f>
        <v>1504</v>
      </c>
      <c r="H6761" s="467">
        <f t="shared" si="741"/>
        <v>0</v>
      </c>
      <c r="I6761" s="475" t="str">
        <f t="shared" si="742"/>
        <v/>
      </c>
      <c r="J6761" s="471">
        <f>'Potential Projects'!D6762</f>
        <v>1.0368028698584477</v>
      </c>
      <c r="K6761" s="471">
        <f>'Potential Projects'!E6762</f>
        <v>23.754620027950978</v>
      </c>
      <c r="L6761" s="476">
        <f t="shared" si="743"/>
        <v>1087.2085771021905</v>
      </c>
      <c r="M6761" s="471">
        <f t="shared" si="746"/>
        <v>1338.4385156396916</v>
      </c>
      <c r="N6761" s="467">
        <f t="shared" si="744"/>
        <v>0</v>
      </c>
      <c r="O6761" s="475" t="str">
        <f t="shared" si="745"/>
        <v/>
      </c>
    </row>
    <row r="6762" spans="1:15" hidden="1">
      <c r="A6762" s="475">
        <f t="shared" si="740"/>
        <v>43739</v>
      </c>
      <c r="B6762" s="475">
        <v>43747</v>
      </c>
      <c r="C6762" s="467">
        <v>17</v>
      </c>
      <c r="D6762" s="467">
        <v>1126</v>
      </c>
      <c r="E6762" s="467">
        <v>19</v>
      </c>
      <c r="F6762" s="467">
        <v>3</v>
      </c>
      <c r="G6762" s="467">
        <f t="array" ref="G6762">MAX(IF($A$2:$A$8761=A6762,$D$2:$D$8761))</f>
        <v>1504</v>
      </c>
      <c r="H6762" s="467">
        <f t="shared" si="741"/>
        <v>0</v>
      </c>
      <c r="I6762" s="475" t="str">
        <f t="shared" si="742"/>
        <v/>
      </c>
      <c r="J6762" s="471">
        <f>'Potential Projects'!D6763</f>
        <v>4.256676716661691E-3</v>
      </c>
      <c r="K6762" s="471">
        <f>'Potential Projects'!E6763</f>
        <v>31.989377660718127</v>
      </c>
      <c r="L6762" s="476">
        <f t="shared" si="743"/>
        <v>1072.006365662565</v>
      </c>
      <c r="M6762" s="471">
        <f t="shared" si="746"/>
        <v>1338.4385156396916</v>
      </c>
      <c r="N6762" s="467">
        <f t="shared" si="744"/>
        <v>0</v>
      </c>
      <c r="O6762" s="475" t="str">
        <f t="shared" si="745"/>
        <v/>
      </c>
    </row>
    <row r="6763" spans="1:15" hidden="1">
      <c r="A6763" s="475">
        <f t="shared" si="740"/>
        <v>43739</v>
      </c>
      <c r="B6763" s="475">
        <v>43747</v>
      </c>
      <c r="C6763" s="467">
        <v>18</v>
      </c>
      <c r="D6763" s="467">
        <v>1171</v>
      </c>
      <c r="E6763" s="467">
        <v>13</v>
      </c>
      <c r="F6763" s="467">
        <v>2</v>
      </c>
      <c r="G6763" s="467">
        <f t="array" ref="G6763">MAX(IF($A$2:$A$8761=A6763,$D$2:$D$8761))</f>
        <v>1504</v>
      </c>
      <c r="H6763" s="467">
        <f t="shared" si="741"/>
        <v>0</v>
      </c>
      <c r="I6763" s="475" t="str">
        <f t="shared" si="742"/>
        <v/>
      </c>
      <c r="J6763" s="471">
        <f>'Potential Projects'!D6764</f>
        <v>1.4580162828549874</v>
      </c>
      <c r="K6763" s="471">
        <f>'Potential Projects'!E6764</f>
        <v>32.859240915932055</v>
      </c>
      <c r="L6763" s="476">
        <f t="shared" si="743"/>
        <v>1121.682742801213</v>
      </c>
      <c r="M6763" s="471">
        <f t="shared" si="746"/>
        <v>1338.4385156396916</v>
      </c>
      <c r="N6763" s="467">
        <f t="shared" si="744"/>
        <v>0</v>
      </c>
      <c r="O6763" s="475" t="str">
        <f t="shared" si="745"/>
        <v/>
      </c>
    </row>
    <row r="6764" spans="1:15" hidden="1">
      <c r="A6764" s="475">
        <f t="shared" si="740"/>
        <v>43739</v>
      </c>
      <c r="B6764" s="475">
        <v>43747</v>
      </c>
      <c r="C6764" s="467">
        <v>19</v>
      </c>
      <c r="D6764" s="467">
        <v>1246</v>
      </c>
      <c r="E6764" s="467">
        <v>13</v>
      </c>
      <c r="F6764" s="467">
        <v>0</v>
      </c>
      <c r="G6764" s="467">
        <f t="array" ref="G6764">MAX(IF($A$2:$A$8761=A6764,$D$2:$D$8761))</f>
        <v>1504</v>
      </c>
      <c r="H6764" s="467">
        <f t="shared" si="741"/>
        <v>0</v>
      </c>
      <c r="I6764" s="475" t="str">
        <f t="shared" si="742"/>
        <v/>
      </c>
      <c r="J6764" s="471">
        <f>'Potential Projects'!D6765</f>
        <v>4.8944913001649937</v>
      </c>
      <c r="K6764" s="471">
        <f>'Potential Projects'!E6765</f>
        <v>82.55409062567189</v>
      </c>
      <c r="L6764" s="476">
        <f t="shared" si="743"/>
        <v>1145.5514180741629</v>
      </c>
      <c r="M6764" s="471">
        <f t="shared" si="746"/>
        <v>1338.4385156396916</v>
      </c>
      <c r="N6764" s="467">
        <f t="shared" si="744"/>
        <v>0</v>
      </c>
      <c r="O6764" s="475" t="str">
        <f t="shared" si="745"/>
        <v/>
      </c>
    </row>
    <row r="6765" spans="1:15" hidden="1">
      <c r="A6765" s="475">
        <f t="shared" si="740"/>
        <v>43739</v>
      </c>
      <c r="B6765" s="475">
        <v>43747</v>
      </c>
      <c r="C6765" s="467">
        <v>20</v>
      </c>
      <c r="D6765" s="467">
        <v>1242</v>
      </c>
      <c r="E6765" s="467">
        <v>8</v>
      </c>
      <c r="F6765" s="467">
        <v>0</v>
      </c>
      <c r="G6765" s="467">
        <f t="array" ref="G6765">MAX(IF($A$2:$A$8761=A6765,$D$2:$D$8761))</f>
        <v>1504</v>
      </c>
      <c r="H6765" s="467">
        <f t="shared" si="741"/>
        <v>0</v>
      </c>
      <c r="I6765" s="475" t="str">
        <f t="shared" si="742"/>
        <v/>
      </c>
      <c r="J6765" s="471">
        <f>'Potential Projects'!D6766</f>
        <v>12.829251955003471</v>
      </c>
      <c r="K6765" s="471">
        <f>'Potential Projects'!E6766</f>
        <v>96.312323478821739</v>
      </c>
      <c r="L6765" s="476">
        <f t="shared" si="743"/>
        <v>1124.8584245661748</v>
      </c>
      <c r="M6765" s="471">
        <f t="shared" si="746"/>
        <v>1338.4385156396916</v>
      </c>
      <c r="N6765" s="467">
        <f t="shared" si="744"/>
        <v>0</v>
      </c>
      <c r="O6765" s="475" t="str">
        <f t="shared" si="745"/>
        <v/>
      </c>
    </row>
    <row r="6766" spans="1:15" hidden="1">
      <c r="A6766" s="475">
        <f t="shared" si="740"/>
        <v>43739</v>
      </c>
      <c r="B6766" s="475">
        <v>43747</v>
      </c>
      <c r="C6766" s="467">
        <v>21</v>
      </c>
      <c r="D6766" s="467">
        <v>1256</v>
      </c>
      <c r="E6766" s="467">
        <v>6</v>
      </c>
      <c r="F6766" s="467">
        <v>0</v>
      </c>
      <c r="G6766" s="467">
        <f t="array" ref="G6766">MAX(IF($A$2:$A$8761=A6766,$D$2:$D$8761))</f>
        <v>1504</v>
      </c>
      <c r="H6766" s="467">
        <f t="shared" si="741"/>
        <v>0</v>
      </c>
      <c r="I6766" s="475" t="str">
        <f t="shared" si="742"/>
        <v/>
      </c>
      <c r="J6766" s="471">
        <f>'Potential Projects'!D6767</f>
        <v>14.155550372019624</v>
      </c>
      <c r="K6766" s="471">
        <f>'Potential Projects'!E6767</f>
        <v>30.4702459686089</v>
      </c>
      <c r="L6766" s="476">
        <f t="shared" si="743"/>
        <v>1205.3742036593715</v>
      </c>
      <c r="M6766" s="471">
        <f t="shared" si="746"/>
        <v>1338.4385156396916</v>
      </c>
      <c r="N6766" s="467">
        <f t="shared" si="744"/>
        <v>0</v>
      </c>
      <c r="O6766" s="475" t="str">
        <f t="shared" si="745"/>
        <v/>
      </c>
    </row>
    <row r="6767" spans="1:15" hidden="1">
      <c r="A6767" s="475">
        <f t="shared" si="740"/>
        <v>43739</v>
      </c>
      <c r="B6767" s="475">
        <v>43747</v>
      </c>
      <c r="C6767" s="467">
        <v>22</v>
      </c>
      <c r="D6767" s="467">
        <v>1170</v>
      </c>
      <c r="E6767" s="467">
        <v>1</v>
      </c>
      <c r="F6767" s="467">
        <v>0</v>
      </c>
      <c r="G6767" s="467">
        <f t="array" ref="G6767">MAX(IF($A$2:$A$8761=A6767,$D$2:$D$8761))</f>
        <v>1504</v>
      </c>
      <c r="H6767" s="467">
        <f t="shared" si="741"/>
        <v>0</v>
      </c>
      <c r="I6767" s="475" t="str">
        <f t="shared" si="742"/>
        <v/>
      </c>
      <c r="J6767" s="471">
        <f>'Potential Projects'!D6768</f>
        <v>36.141610870999067</v>
      </c>
      <c r="K6767" s="471">
        <f>'Potential Projects'!E6768</f>
        <v>37.281306546979145</v>
      </c>
      <c r="L6767" s="476">
        <f t="shared" si="743"/>
        <v>1095.5770825820218</v>
      </c>
      <c r="M6767" s="471">
        <f t="shared" si="746"/>
        <v>1338.4385156396916</v>
      </c>
      <c r="N6767" s="467">
        <f t="shared" si="744"/>
        <v>0</v>
      </c>
      <c r="O6767" s="475" t="str">
        <f t="shared" si="745"/>
        <v/>
      </c>
    </row>
    <row r="6768" spans="1:15" hidden="1">
      <c r="A6768" s="475">
        <f t="shared" si="740"/>
        <v>43739</v>
      </c>
      <c r="B6768" s="475">
        <v>43747</v>
      </c>
      <c r="C6768" s="467">
        <v>23</v>
      </c>
      <c r="D6768" s="467">
        <v>1076</v>
      </c>
      <c r="E6768" s="467">
        <v>1</v>
      </c>
      <c r="F6768" s="467">
        <v>0</v>
      </c>
      <c r="G6768" s="467">
        <f t="array" ref="G6768">MAX(IF($A$2:$A$8761=A6768,$D$2:$D$8761))</f>
        <v>1504</v>
      </c>
      <c r="H6768" s="467">
        <f t="shared" si="741"/>
        <v>0</v>
      </c>
      <c r="I6768" s="475" t="str">
        <f t="shared" si="742"/>
        <v/>
      </c>
      <c r="J6768" s="471">
        <f>'Potential Projects'!D6769</f>
        <v>38.405611477392128</v>
      </c>
      <c r="K6768" s="471">
        <f>'Potential Projects'!E6769</f>
        <v>99.447586003010116</v>
      </c>
      <c r="L6768" s="476">
        <f t="shared" si="743"/>
        <v>937.14680251959783</v>
      </c>
      <c r="M6768" s="471">
        <f t="shared" si="746"/>
        <v>1338.4385156396916</v>
      </c>
      <c r="N6768" s="467">
        <f t="shared" si="744"/>
        <v>0</v>
      </c>
      <c r="O6768" s="475" t="str">
        <f t="shared" si="745"/>
        <v/>
      </c>
    </row>
    <row r="6769" spans="1:15" hidden="1">
      <c r="A6769" s="475">
        <f t="shared" si="740"/>
        <v>43739</v>
      </c>
      <c r="B6769" s="475">
        <v>43747</v>
      </c>
      <c r="C6769" s="467">
        <v>24</v>
      </c>
      <c r="D6769" s="467">
        <v>1016</v>
      </c>
      <c r="E6769" s="467">
        <v>1</v>
      </c>
      <c r="F6769" s="467">
        <v>0</v>
      </c>
      <c r="G6769" s="467">
        <f t="array" ref="G6769">MAX(IF($A$2:$A$8761=A6769,$D$2:$D$8761))</f>
        <v>1504</v>
      </c>
      <c r="H6769" s="467">
        <f t="shared" si="741"/>
        <v>0</v>
      </c>
      <c r="I6769" s="475" t="str">
        <f t="shared" si="742"/>
        <v/>
      </c>
      <c r="J6769" s="471">
        <f>'Potential Projects'!D6770</f>
        <v>76.766683085439183</v>
      </c>
      <c r="K6769" s="471">
        <f>'Potential Projects'!E6770</f>
        <v>99.170669103418618</v>
      </c>
      <c r="L6769" s="476">
        <f t="shared" si="743"/>
        <v>839.06264781114226</v>
      </c>
      <c r="M6769" s="471">
        <f t="shared" si="746"/>
        <v>1338.4385156396916</v>
      </c>
      <c r="N6769" s="467">
        <f t="shared" si="744"/>
        <v>0</v>
      </c>
      <c r="O6769" s="475" t="str">
        <f t="shared" si="745"/>
        <v/>
      </c>
    </row>
    <row r="6770" spans="1:15" hidden="1">
      <c r="A6770" s="475">
        <f t="shared" si="740"/>
        <v>43739</v>
      </c>
      <c r="B6770" s="475">
        <v>43748</v>
      </c>
      <c r="C6770" s="467">
        <v>1</v>
      </c>
      <c r="D6770" s="467">
        <v>982</v>
      </c>
      <c r="E6770" s="467">
        <v>0</v>
      </c>
      <c r="F6770" s="467">
        <v>0</v>
      </c>
      <c r="G6770" s="467">
        <f t="array" ref="G6770">MAX(IF($A$2:$A$8761=A6770,$D$2:$D$8761))</f>
        <v>1504</v>
      </c>
      <c r="H6770" s="467">
        <f t="shared" si="741"/>
        <v>0</v>
      </c>
      <c r="I6770" s="475" t="str">
        <f t="shared" si="742"/>
        <v/>
      </c>
      <c r="J6770" s="471">
        <f>'Potential Projects'!D6771</f>
        <v>95.100251387845034</v>
      </c>
      <c r="K6770" s="471">
        <f>'Potential Projects'!E6771</f>
        <v>99.447586003010116</v>
      </c>
      <c r="L6770" s="476">
        <f t="shared" si="743"/>
        <v>787.45216260914492</v>
      </c>
      <c r="M6770" s="471">
        <f t="shared" si="746"/>
        <v>1338.4385156396916</v>
      </c>
      <c r="N6770" s="467">
        <f t="shared" si="744"/>
        <v>0</v>
      </c>
      <c r="O6770" s="475" t="str">
        <f t="shared" si="745"/>
        <v/>
      </c>
    </row>
    <row r="6771" spans="1:15" hidden="1">
      <c r="A6771" s="475">
        <f t="shared" si="740"/>
        <v>43739</v>
      </c>
      <c r="B6771" s="475">
        <v>43748</v>
      </c>
      <c r="C6771" s="467">
        <v>2</v>
      </c>
      <c r="D6771" s="467">
        <v>977</v>
      </c>
      <c r="E6771" s="467">
        <v>0</v>
      </c>
      <c r="F6771" s="467">
        <v>0</v>
      </c>
      <c r="G6771" s="467">
        <f t="array" ref="G6771">MAX(IF($A$2:$A$8761=A6771,$D$2:$D$8761))</f>
        <v>1504</v>
      </c>
      <c r="H6771" s="467">
        <f t="shared" si="741"/>
        <v>0</v>
      </c>
      <c r="I6771" s="475" t="str">
        <f t="shared" si="742"/>
        <v/>
      </c>
      <c r="J6771" s="471">
        <f>'Potential Projects'!D6772</f>
        <v>55.900568117337684</v>
      </c>
      <c r="K6771" s="471">
        <f>'Potential Projects'!E6772</f>
        <v>97.506820952483338</v>
      </c>
      <c r="L6771" s="476">
        <f t="shared" si="743"/>
        <v>823.59261093017903</v>
      </c>
      <c r="M6771" s="471">
        <f t="shared" si="746"/>
        <v>1338.4385156396916</v>
      </c>
      <c r="N6771" s="467">
        <f t="shared" si="744"/>
        <v>0</v>
      </c>
      <c r="O6771" s="475" t="str">
        <f t="shared" si="745"/>
        <v/>
      </c>
    </row>
    <row r="6772" spans="1:15" hidden="1">
      <c r="A6772" s="475">
        <f t="shared" si="740"/>
        <v>43739</v>
      </c>
      <c r="B6772" s="475">
        <v>43748</v>
      </c>
      <c r="C6772" s="467">
        <v>3</v>
      </c>
      <c r="D6772" s="467">
        <v>982</v>
      </c>
      <c r="E6772" s="467">
        <v>1</v>
      </c>
      <c r="F6772" s="467">
        <v>0</v>
      </c>
      <c r="G6772" s="467">
        <f t="array" ref="G6772">MAX(IF($A$2:$A$8761=A6772,$D$2:$D$8761))</f>
        <v>1504</v>
      </c>
      <c r="H6772" s="467">
        <f t="shared" si="741"/>
        <v>0</v>
      </c>
      <c r="I6772" s="475" t="str">
        <f t="shared" si="742"/>
        <v/>
      </c>
      <c r="J6772" s="471">
        <f>'Potential Projects'!D6773</f>
        <v>62.982142801265134</v>
      </c>
      <c r="K6772" s="471">
        <f>'Potential Projects'!E6773</f>
        <v>89.308829122769296</v>
      </c>
      <c r="L6772" s="476">
        <f t="shared" si="743"/>
        <v>828.70902807596553</v>
      </c>
      <c r="M6772" s="471">
        <f t="shared" si="746"/>
        <v>1338.4385156396916</v>
      </c>
      <c r="N6772" s="467">
        <f t="shared" si="744"/>
        <v>0</v>
      </c>
      <c r="O6772" s="475" t="str">
        <f t="shared" si="745"/>
        <v/>
      </c>
    </row>
    <row r="6773" spans="1:15" hidden="1">
      <c r="A6773" s="475">
        <f t="shared" si="740"/>
        <v>43739</v>
      </c>
      <c r="B6773" s="475">
        <v>43748</v>
      </c>
      <c r="C6773" s="467">
        <v>4</v>
      </c>
      <c r="D6773" s="467">
        <v>982</v>
      </c>
      <c r="E6773" s="467">
        <v>1</v>
      </c>
      <c r="F6773" s="467">
        <v>0</v>
      </c>
      <c r="G6773" s="467">
        <f t="array" ref="G6773">MAX(IF($A$2:$A$8761=A6773,$D$2:$D$8761))</f>
        <v>1504</v>
      </c>
      <c r="H6773" s="467">
        <f t="shared" si="741"/>
        <v>0</v>
      </c>
      <c r="I6773" s="475" t="str">
        <f t="shared" si="742"/>
        <v/>
      </c>
      <c r="J6773" s="471">
        <f>'Potential Projects'!D6774</f>
        <v>72.842196209727348</v>
      </c>
      <c r="K6773" s="471">
        <f>'Potential Projects'!E6774</f>
        <v>92.654517200602015</v>
      </c>
      <c r="L6773" s="476">
        <f t="shared" si="743"/>
        <v>815.50328658967055</v>
      </c>
      <c r="M6773" s="471">
        <f t="shared" si="746"/>
        <v>1338.4385156396916</v>
      </c>
      <c r="N6773" s="467">
        <f t="shared" si="744"/>
        <v>0</v>
      </c>
      <c r="O6773" s="475" t="str">
        <f t="shared" si="745"/>
        <v/>
      </c>
    </row>
    <row r="6774" spans="1:15" hidden="1">
      <c r="A6774" s="475">
        <f t="shared" si="740"/>
        <v>43739</v>
      </c>
      <c r="B6774" s="475">
        <v>43748</v>
      </c>
      <c r="C6774" s="467">
        <v>5</v>
      </c>
      <c r="D6774" s="467">
        <v>1019</v>
      </c>
      <c r="E6774" s="467">
        <v>1</v>
      </c>
      <c r="F6774" s="467">
        <v>0</v>
      </c>
      <c r="G6774" s="467">
        <f t="array" ref="G6774">MAX(IF($A$2:$A$8761=A6774,$D$2:$D$8761))</f>
        <v>1504</v>
      </c>
      <c r="H6774" s="467">
        <f t="shared" si="741"/>
        <v>0</v>
      </c>
      <c r="I6774" s="475" t="str">
        <f t="shared" si="742"/>
        <v/>
      </c>
      <c r="J6774" s="471">
        <f>'Potential Projects'!D6775</f>
        <v>51.199081717014835</v>
      </c>
      <c r="K6774" s="471">
        <f>'Potential Projects'!E6775</f>
        <v>99.035339658138042</v>
      </c>
      <c r="L6774" s="476">
        <f t="shared" si="743"/>
        <v>867.76557862484719</v>
      </c>
      <c r="M6774" s="471">
        <f t="shared" si="746"/>
        <v>1338.4385156396916</v>
      </c>
      <c r="N6774" s="467">
        <f t="shared" si="744"/>
        <v>0</v>
      </c>
      <c r="O6774" s="475" t="str">
        <f t="shared" si="745"/>
        <v/>
      </c>
    </row>
    <row r="6775" spans="1:15" hidden="1">
      <c r="A6775" s="475">
        <f t="shared" si="740"/>
        <v>43739</v>
      </c>
      <c r="B6775" s="475">
        <v>43748</v>
      </c>
      <c r="C6775" s="467">
        <v>6</v>
      </c>
      <c r="D6775" s="467">
        <v>1110</v>
      </c>
      <c r="E6775" s="467">
        <v>0</v>
      </c>
      <c r="F6775" s="467">
        <v>0</v>
      </c>
      <c r="G6775" s="467">
        <f t="array" ref="G6775">MAX(IF($A$2:$A$8761=A6775,$D$2:$D$8761))</f>
        <v>1504</v>
      </c>
      <c r="H6775" s="467">
        <f t="shared" si="741"/>
        <v>0</v>
      </c>
      <c r="I6775" s="475" t="str">
        <f t="shared" si="742"/>
        <v/>
      </c>
      <c r="J6775" s="471">
        <f>'Potential Projects'!D6776</f>
        <v>37.304938508427867</v>
      </c>
      <c r="K6775" s="471">
        <f>'Potential Projects'!E6776</f>
        <v>99.273144001290063</v>
      </c>
      <c r="L6775" s="476">
        <f t="shared" si="743"/>
        <v>973.42191749028211</v>
      </c>
      <c r="M6775" s="471">
        <f t="shared" si="746"/>
        <v>1338.4385156396916</v>
      </c>
      <c r="N6775" s="467">
        <f t="shared" si="744"/>
        <v>0</v>
      </c>
      <c r="O6775" s="475" t="str">
        <f t="shared" si="745"/>
        <v/>
      </c>
    </row>
    <row r="6776" spans="1:15" hidden="1">
      <c r="A6776" s="475">
        <f t="shared" si="740"/>
        <v>43739</v>
      </c>
      <c r="B6776" s="475">
        <v>43748</v>
      </c>
      <c r="C6776" s="467">
        <v>7</v>
      </c>
      <c r="D6776" s="467">
        <v>1261</v>
      </c>
      <c r="E6776" s="467">
        <v>0</v>
      </c>
      <c r="F6776" s="467">
        <v>0</v>
      </c>
      <c r="G6776" s="467">
        <f t="array" ref="G6776">MAX(IF($A$2:$A$8761=A6776,$D$2:$D$8761))</f>
        <v>1504</v>
      </c>
      <c r="H6776" s="467">
        <f t="shared" si="741"/>
        <v>0</v>
      </c>
      <c r="I6776" s="475" t="str">
        <f t="shared" si="742"/>
        <v/>
      </c>
      <c r="J6776" s="471">
        <f>'Potential Projects'!D6777</f>
        <v>61.022934344303565</v>
      </c>
      <c r="K6776" s="471">
        <f>'Potential Projects'!E6777</f>
        <v>87.943800903031601</v>
      </c>
      <c r="L6776" s="476">
        <f t="shared" si="743"/>
        <v>1112.0332647526648</v>
      </c>
      <c r="M6776" s="471">
        <f t="shared" si="746"/>
        <v>1338.4385156396916</v>
      </c>
      <c r="N6776" s="467">
        <f t="shared" si="744"/>
        <v>0</v>
      </c>
      <c r="O6776" s="475" t="str">
        <f t="shared" si="745"/>
        <v/>
      </c>
    </row>
    <row r="6777" spans="1:15" hidden="1">
      <c r="A6777" s="475">
        <f t="shared" si="740"/>
        <v>43739</v>
      </c>
      <c r="B6777" s="475">
        <v>43748</v>
      </c>
      <c r="C6777" s="467">
        <v>8</v>
      </c>
      <c r="D6777" s="467">
        <v>1319</v>
      </c>
      <c r="E6777" s="467">
        <v>2</v>
      </c>
      <c r="F6777" s="467">
        <v>2</v>
      </c>
      <c r="G6777" s="467">
        <f t="array" ref="G6777">MAX(IF($A$2:$A$8761=A6777,$D$2:$D$8761))</f>
        <v>1504</v>
      </c>
      <c r="H6777" s="467">
        <f t="shared" si="741"/>
        <v>0</v>
      </c>
      <c r="I6777" s="475" t="str">
        <f t="shared" si="742"/>
        <v/>
      </c>
      <c r="J6777" s="471">
        <f>'Potential Projects'!D6778</f>
        <v>17.689800429680218</v>
      </c>
      <c r="K6777" s="471">
        <f>'Potential Projects'!E6778</f>
        <v>89.84154214147496</v>
      </c>
      <c r="L6777" s="476">
        <f t="shared" si="743"/>
        <v>1207.4686574288448</v>
      </c>
      <c r="M6777" s="471">
        <f t="shared" si="746"/>
        <v>1338.4385156396916</v>
      </c>
      <c r="N6777" s="467">
        <f t="shared" si="744"/>
        <v>0</v>
      </c>
      <c r="O6777" s="475" t="str">
        <f t="shared" si="745"/>
        <v/>
      </c>
    </row>
    <row r="6778" spans="1:15" hidden="1">
      <c r="A6778" s="475">
        <f t="shared" si="740"/>
        <v>43739</v>
      </c>
      <c r="B6778" s="475">
        <v>43748</v>
      </c>
      <c r="C6778" s="467">
        <v>9</v>
      </c>
      <c r="D6778" s="467">
        <v>1291</v>
      </c>
      <c r="E6778" s="467">
        <v>3</v>
      </c>
      <c r="F6778" s="467">
        <v>15</v>
      </c>
      <c r="G6778" s="467">
        <f t="array" ref="G6778">MAX(IF($A$2:$A$8761=A6778,$D$2:$D$8761))</f>
        <v>1504</v>
      </c>
      <c r="H6778" s="467">
        <f t="shared" si="741"/>
        <v>0</v>
      </c>
      <c r="I6778" s="475" t="str">
        <f t="shared" si="742"/>
        <v/>
      </c>
      <c r="J6778" s="471">
        <f>'Potential Projects'!D6779</f>
        <v>2.8574020023665212</v>
      </c>
      <c r="K6778" s="471">
        <f>'Potential Projects'!E6779</f>
        <v>66.429548107933783</v>
      </c>
      <c r="L6778" s="476">
        <f t="shared" si="743"/>
        <v>1203.7130498896995</v>
      </c>
      <c r="M6778" s="471">
        <f t="shared" si="746"/>
        <v>1338.4385156396916</v>
      </c>
      <c r="N6778" s="467">
        <f t="shared" si="744"/>
        <v>0</v>
      </c>
      <c r="O6778" s="475" t="str">
        <f t="shared" si="745"/>
        <v/>
      </c>
    </row>
    <row r="6779" spans="1:15" hidden="1">
      <c r="A6779" s="475">
        <f t="shared" si="740"/>
        <v>43739</v>
      </c>
      <c r="B6779" s="475">
        <v>43748</v>
      </c>
      <c r="C6779" s="467">
        <v>10</v>
      </c>
      <c r="D6779" s="467">
        <v>1296</v>
      </c>
      <c r="E6779" s="467">
        <v>1</v>
      </c>
      <c r="F6779" s="467">
        <v>18</v>
      </c>
      <c r="G6779" s="467">
        <f t="array" ref="G6779">MAX(IF($A$2:$A$8761=A6779,$D$2:$D$8761))</f>
        <v>1504</v>
      </c>
      <c r="H6779" s="467">
        <f t="shared" si="741"/>
        <v>0</v>
      </c>
      <c r="I6779" s="475" t="str">
        <f t="shared" si="742"/>
        <v/>
      </c>
      <c r="J6779" s="471">
        <f>'Potential Projects'!D6780</f>
        <v>8.9218500344879728E-2</v>
      </c>
      <c r="K6779" s="471">
        <f>'Potential Projects'!E6780</f>
        <v>59.96893603526123</v>
      </c>
      <c r="L6779" s="476">
        <f t="shared" si="743"/>
        <v>1216.9418454643937</v>
      </c>
      <c r="M6779" s="471">
        <f t="shared" si="746"/>
        <v>1338.4385156396916</v>
      </c>
      <c r="N6779" s="467">
        <f t="shared" si="744"/>
        <v>0</v>
      </c>
      <c r="O6779" s="475" t="str">
        <f t="shared" si="745"/>
        <v/>
      </c>
    </row>
    <row r="6780" spans="1:15" hidden="1">
      <c r="A6780" s="475">
        <f t="shared" si="740"/>
        <v>43739</v>
      </c>
      <c r="B6780" s="475">
        <v>43748</v>
      </c>
      <c r="C6780" s="467">
        <v>11</v>
      </c>
      <c r="D6780" s="467">
        <v>1241</v>
      </c>
      <c r="E6780" s="467">
        <v>0</v>
      </c>
      <c r="F6780" s="467">
        <v>18</v>
      </c>
      <c r="G6780" s="467">
        <f t="array" ref="G6780">MAX(IF($A$2:$A$8761=A6780,$D$2:$D$8761))</f>
        <v>1504</v>
      </c>
      <c r="H6780" s="467">
        <f t="shared" si="741"/>
        <v>0</v>
      </c>
      <c r="I6780" s="475" t="str">
        <f t="shared" si="742"/>
        <v/>
      </c>
      <c r="J6780" s="471">
        <f>'Potential Projects'!D6781</f>
        <v>0.40796324425056174</v>
      </c>
      <c r="K6780" s="471">
        <f>'Potential Projects'!E6781</f>
        <v>58.689173188561611</v>
      </c>
      <c r="L6780" s="476">
        <f t="shared" si="743"/>
        <v>1163.9028635671878</v>
      </c>
      <c r="M6780" s="471">
        <f t="shared" si="746"/>
        <v>1338.4385156396916</v>
      </c>
      <c r="N6780" s="467">
        <f t="shared" si="744"/>
        <v>0</v>
      </c>
      <c r="O6780" s="475" t="str">
        <f t="shared" si="745"/>
        <v/>
      </c>
    </row>
    <row r="6781" spans="1:15" hidden="1">
      <c r="A6781" s="475">
        <f t="shared" si="740"/>
        <v>43739</v>
      </c>
      <c r="B6781" s="475">
        <v>43748</v>
      </c>
      <c r="C6781" s="467">
        <v>12</v>
      </c>
      <c r="D6781" s="467">
        <v>1212</v>
      </c>
      <c r="E6781" s="467">
        <v>0</v>
      </c>
      <c r="F6781" s="467">
        <v>18</v>
      </c>
      <c r="G6781" s="467">
        <f t="array" ref="G6781">MAX(IF($A$2:$A$8761=A6781,$D$2:$D$8761))</f>
        <v>1504</v>
      </c>
      <c r="H6781" s="467">
        <f t="shared" si="741"/>
        <v>0</v>
      </c>
      <c r="I6781" s="475" t="str">
        <f t="shared" si="742"/>
        <v/>
      </c>
      <c r="J6781" s="471">
        <f>'Potential Projects'!D6782</f>
        <v>1.4541577389541891</v>
      </c>
      <c r="K6781" s="471">
        <f>'Potential Projects'!E6782</f>
        <v>65.393847613416469</v>
      </c>
      <c r="L6781" s="476">
        <f t="shared" si="743"/>
        <v>1127.1519946476294</v>
      </c>
      <c r="M6781" s="471">
        <f t="shared" si="746"/>
        <v>1338.4385156396916</v>
      </c>
      <c r="N6781" s="467">
        <f t="shared" si="744"/>
        <v>0</v>
      </c>
      <c r="O6781" s="475" t="str">
        <f t="shared" si="745"/>
        <v/>
      </c>
    </row>
    <row r="6782" spans="1:15" hidden="1">
      <c r="A6782" s="475">
        <f t="shared" si="740"/>
        <v>43739</v>
      </c>
      <c r="B6782" s="475">
        <v>43748</v>
      </c>
      <c r="C6782" s="467">
        <v>13</v>
      </c>
      <c r="D6782" s="467">
        <v>1184</v>
      </c>
      <c r="E6782" s="467">
        <v>0</v>
      </c>
      <c r="F6782" s="467">
        <v>16</v>
      </c>
      <c r="G6782" s="467">
        <f t="array" ref="G6782">MAX(IF($A$2:$A$8761=A6782,$D$2:$D$8761))</f>
        <v>1504</v>
      </c>
      <c r="H6782" s="467">
        <f t="shared" si="741"/>
        <v>0</v>
      </c>
      <c r="I6782" s="475" t="str">
        <f t="shared" si="742"/>
        <v/>
      </c>
      <c r="J6782" s="471">
        <f>'Potential Projects'!D6783</f>
        <v>1.4381098053765371</v>
      </c>
      <c r="K6782" s="471">
        <f>'Potential Projects'!E6783</f>
        <v>53.967505375188132</v>
      </c>
      <c r="L6782" s="476">
        <f t="shared" si="743"/>
        <v>1112.5943848194352</v>
      </c>
      <c r="M6782" s="471">
        <f t="shared" si="746"/>
        <v>1338.4385156396916</v>
      </c>
      <c r="N6782" s="467">
        <f t="shared" si="744"/>
        <v>0</v>
      </c>
      <c r="O6782" s="475" t="str">
        <f t="shared" si="745"/>
        <v/>
      </c>
    </row>
    <row r="6783" spans="1:15" hidden="1">
      <c r="A6783" s="475">
        <f t="shared" si="740"/>
        <v>43739</v>
      </c>
      <c r="B6783" s="475">
        <v>43748</v>
      </c>
      <c r="C6783" s="467">
        <v>14</v>
      </c>
      <c r="D6783" s="467">
        <v>1159</v>
      </c>
      <c r="E6783" s="467">
        <v>0</v>
      </c>
      <c r="F6783" s="467">
        <v>16</v>
      </c>
      <c r="G6783" s="467">
        <f t="array" ref="G6783">MAX(IF($A$2:$A$8761=A6783,$D$2:$D$8761))</f>
        <v>1504</v>
      </c>
      <c r="H6783" s="467">
        <f t="shared" si="741"/>
        <v>0</v>
      </c>
      <c r="I6783" s="475" t="str">
        <f t="shared" si="742"/>
        <v/>
      </c>
      <c r="J6783" s="471">
        <f>'Potential Projects'!D6784</f>
        <v>1.1487728355135229E-3</v>
      </c>
      <c r="K6783" s="471">
        <f>'Potential Projects'!E6784</f>
        <v>38.696398838959361</v>
      </c>
      <c r="L6783" s="476">
        <f t="shared" si="743"/>
        <v>1104.3024523882052</v>
      </c>
      <c r="M6783" s="471">
        <f t="shared" si="746"/>
        <v>1338.4385156396916</v>
      </c>
      <c r="N6783" s="467">
        <f t="shared" si="744"/>
        <v>0</v>
      </c>
      <c r="O6783" s="475" t="str">
        <f t="shared" si="745"/>
        <v/>
      </c>
    </row>
    <row r="6784" spans="1:15" hidden="1">
      <c r="A6784" s="475">
        <f t="shared" si="740"/>
        <v>43739</v>
      </c>
      <c r="B6784" s="475">
        <v>43748</v>
      </c>
      <c r="C6784" s="467">
        <v>15</v>
      </c>
      <c r="D6784" s="467">
        <v>1132</v>
      </c>
      <c r="E6784" s="467">
        <v>1</v>
      </c>
      <c r="F6784" s="467">
        <v>18</v>
      </c>
      <c r="G6784" s="467">
        <f t="array" ref="G6784">MAX(IF($A$2:$A$8761=A6784,$D$2:$D$8761))</f>
        <v>1504</v>
      </c>
      <c r="H6784" s="467">
        <f t="shared" si="741"/>
        <v>0</v>
      </c>
      <c r="I6784" s="475" t="str">
        <f t="shared" si="742"/>
        <v/>
      </c>
      <c r="J6784" s="471">
        <f>'Potential Projects'!D6785</f>
        <v>2.9017260533766756</v>
      </c>
      <c r="K6784" s="471">
        <f>'Potential Projects'!E6785</f>
        <v>61.484156471726507</v>
      </c>
      <c r="L6784" s="476">
        <f t="shared" si="743"/>
        <v>1048.6141174748968</v>
      </c>
      <c r="M6784" s="471">
        <f t="shared" si="746"/>
        <v>1338.4385156396916</v>
      </c>
      <c r="N6784" s="467">
        <f t="shared" si="744"/>
        <v>0</v>
      </c>
      <c r="O6784" s="475" t="str">
        <f t="shared" si="745"/>
        <v/>
      </c>
    </row>
    <row r="6785" spans="1:15" hidden="1">
      <c r="A6785" s="475">
        <f t="shared" si="740"/>
        <v>43739</v>
      </c>
      <c r="B6785" s="475">
        <v>43748</v>
      </c>
      <c r="C6785" s="467">
        <v>16</v>
      </c>
      <c r="D6785" s="467">
        <v>1093</v>
      </c>
      <c r="E6785" s="467">
        <v>0</v>
      </c>
      <c r="F6785" s="467">
        <v>18</v>
      </c>
      <c r="G6785" s="467">
        <f t="array" ref="G6785">MAX(IF($A$2:$A$8761=A6785,$D$2:$D$8761))</f>
        <v>1504</v>
      </c>
      <c r="H6785" s="467">
        <f t="shared" si="741"/>
        <v>0</v>
      </c>
      <c r="I6785" s="475" t="str">
        <f t="shared" si="742"/>
        <v/>
      </c>
      <c r="J6785" s="471">
        <f>'Potential Projects'!D6786</f>
        <v>7.3500363811387457</v>
      </c>
      <c r="K6785" s="471">
        <f>'Potential Projects'!E6786</f>
        <v>55.99901155665448</v>
      </c>
      <c r="L6785" s="476">
        <f t="shared" si="743"/>
        <v>1011.6509520622067</v>
      </c>
      <c r="M6785" s="471">
        <f t="shared" si="746"/>
        <v>1338.4385156396916</v>
      </c>
      <c r="N6785" s="467">
        <f t="shared" si="744"/>
        <v>0</v>
      </c>
      <c r="O6785" s="475" t="str">
        <f t="shared" si="745"/>
        <v/>
      </c>
    </row>
    <row r="6786" spans="1:15" hidden="1">
      <c r="A6786" s="475">
        <f t="shared" ref="A6786:A6849" si="747">DATE(YEAR(B6786),MONTH(B6786),1)</f>
        <v>43739</v>
      </c>
      <c r="B6786" s="475">
        <v>43748</v>
      </c>
      <c r="C6786" s="467">
        <v>17</v>
      </c>
      <c r="D6786" s="467">
        <v>1094</v>
      </c>
      <c r="E6786" s="467">
        <v>1</v>
      </c>
      <c r="F6786" s="467">
        <v>15</v>
      </c>
      <c r="G6786" s="467">
        <f t="array" ref="G6786">MAX(IF($A$2:$A$8761=A6786,$D$2:$D$8761))</f>
        <v>1504</v>
      </c>
      <c r="H6786" s="467">
        <f t="shared" ref="H6786:H6849" si="748">IF(G6786=D6786,1,0)</f>
        <v>0</v>
      </c>
      <c r="I6786" s="475" t="str">
        <f t="shared" ref="I6786:I6849" si="749">IF(D6786=G6786,B6786,"")</f>
        <v/>
      </c>
      <c r="J6786" s="471">
        <f>'Potential Projects'!D6787</f>
        <v>11.890181437440177</v>
      </c>
      <c r="K6786" s="471">
        <f>'Potential Projects'!E6787</f>
        <v>60.493044291550206</v>
      </c>
      <c r="L6786" s="476">
        <f t="shared" ref="L6786:L6849" si="750">D6786-E6786-F6786-J6786-K6786</f>
        <v>1005.6167742710097</v>
      </c>
      <c r="M6786" s="471">
        <f t="shared" si="746"/>
        <v>1338.4385156396916</v>
      </c>
      <c r="N6786" s="467">
        <f t="shared" ref="N6786:N6849" si="751">IF(M6786=L6786,1,0)</f>
        <v>0</v>
      </c>
      <c r="O6786" s="475" t="str">
        <f t="shared" ref="O6786:O6849" si="752">IF(L6786=M6786,B6786,"")</f>
        <v/>
      </c>
    </row>
    <row r="6787" spans="1:15" hidden="1">
      <c r="A6787" s="475">
        <f t="shared" si="747"/>
        <v>43739</v>
      </c>
      <c r="B6787" s="475">
        <v>43748</v>
      </c>
      <c r="C6787" s="467">
        <v>18</v>
      </c>
      <c r="D6787" s="467">
        <v>1125</v>
      </c>
      <c r="E6787" s="467">
        <v>0</v>
      </c>
      <c r="F6787" s="467">
        <v>4</v>
      </c>
      <c r="G6787" s="467">
        <f t="array" ref="G6787">MAX(IF($A$2:$A$8761=A6787,$D$2:$D$8761))</f>
        <v>1504</v>
      </c>
      <c r="H6787" s="467">
        <f t="shared" si="748"/>
        <v>0</v>
      </c>
      <c r="I6787" s="475" t="str">
        <f t="shared" si="749"/>
        <v/>
      </c>
      <c r="J6787" s="471">
        <f>'Potential Projects'!D6788</f>
        <v>34.687794108723104</v>
      </c>
      <c r="K6787" s="471">
        <f>'Potential Projects'!E6788</f>
        <v>66.000092238228348</v>
      </c>
      <c r="L6787" s="476">
        <f t="shared" si="750"/>
        <v>1020.3121136530484</v>
      </c>
      <c r="M6787" s="471">
        <f t="shared" si="746"/>
        <v>1338.4385156396916</v>
      </c>
      <c r="N6787" s="467">
        <f t="shared" si="751"/>
        <v>0</v>
      </c>
      <c r="O6787" s="475" t="str">
        <f t="shared" si="752"/>
        <v/>
      </c>
    </row>
    <row r="6788" spans="1:15" hidden="1">
      <c r="A6788" s="475">
        <f t="shared" si="747"/>
        <v>43739</v>
      </c>
      <c r="B6788" s="475">
        <v>43748</v>
      </c>
      <c r="C6788" s="467">
        <v>19</v>
      </c>
      <c r="D6788" s="467">
        <v>1221</v>
      </c>
      <c r="E6788" s="467">
        <v>2</v>
      </c>
      <c r="F6788" s="467">
        <v>0</v>
      </c>
      <c r="G6788" s="467">
        <f t="array" ref="G6788">MAX(IF($A$2:$A$8761=A6788,$D$2:$D$8761))</f>
        <v>1504</v>
      </c>
      <c r="H6788" s="467">
        <f t="shared" si="748"/>
        <v>0</v>
      </c>
      <c r="I6788" s="475" t="str">
        <f t="shared" si="749"/>
        <v/>
      </c>
      <c r="J6788" s="471">
        <f>'Potential Projects'!D6789</f>
        <v>79.065474783436315</v>
      </c>
      <c r="K6788" s="471">
        <f>'Potential Projects'!E6789</f>
        <v>83.503743496022366</v>
      </c>
      <c r="L6788" s="476">
        <f t="shared" si="750"/>
        <v>1056.4307817205413</v>
      </c>
      <c r="M6788" s="471">
        <f t="shared" si="746"/>
        <v>1338.4385156396916</v>
      </c>
      <c r="N6788" s="467">
        <f t="shared" si="751"/>
        <v>0</v>
      </c>
      <c r="O6788" s="475" t="str">
        <f t="shared" si="752"/>
        <v/>
      </c>
    </row>
    <row r="6789" spans="1:15" hidden="1">
      <c r="A6789" s="475">
        <f t="shared" si="747"/>
        <v>43739</v>
      </c>
      <c r="B6789" s="475">
        <v>43748</v>
      </c>
      <c r="C6789" s="467">
        <v>20</v>
      </c>
      <c r="D6789" s="467">
        <v>1237</v>
      </c>
      <c r="E6789" s="467">
        <v>5</v>
      </c>
      <c r="F6789" s="467">
        <v>0</v>
      </c>
      <c r="G6789" s="467">
        <f t="array" ref="G6789">MAX(IF($A$2:$A$8761=A6789,$D$2:$D$8761))</f>
        <v>1504</v>
      </c>
      <c r="H6789" s="467">
        <f t="shared" si="748"/>
        <v>0</v>
      </c>
      <c r="I6789" s="475" t="str">
        <f t="shared" si="749"/>
        <v/>
      </c>
      <c r="J6789" s="471">
        <f>'Potential Projects'!D6790</f>
        <v>78.312866229552014</v>
      </c>
      <c r="K6789" s="471">
        <f>'Potential Projects'!E6790</f>
        <v>91.487398516448081</v>
      </c>
      <c r="L6789" s="476">
        <f t="shared" si="750"/>
        <v>1062.1997352539997</v>
      </c>
      <c r="M6789" s="471">
        <f t="shared" si="746"/>
        <v>1338.4385156396916</v>
      </c>
      <c r="N6789" s="467">
        <f t="shared" si="751"/>
        <v>0</v>
      </c>
      <c r="O6789" s="475" t="str">
        <f t="shared" si="752"/>
        <v/>
      </c>
    </row>
    <row r="6790" spans="1:15" hidden="1">
      <c r="A6790" s="475">
        <f t="shared" si="747"/>
        <v>43739</v>
      </c>
      <c r="B6790" s="475">
        <v>43748</v>
      </c>
      <c r="C6790" s="467">
        <v>21</v>
      </c>
      <c r="D6790" s="467">
        <v>1226</v>
      </c>
      <c r="E6790" s="467">
        <v>10</v>
      </c>
      <c r="F6790" s="467">
        <v>0</v>
      </c>
      <c r="G6790" s="467">
        <f t="array" ref="G6790">MAX(IF($A$2:$A$8761=A6790,$D$2:$D$8761))</f>
        <v>1504</v>
      </c>
      <c r="H6790" s="467">
        <f t="shared" si="748"/>
        <v>0</v>
      </c>
      <c r="I6790" s="475" t="str">
        <f t="shared" si="749"/>
        <v/>
      </c>
      <c r="J6790" s="471">
        <f>'Potential Projects'!D6791</f>
        <v>131.58642147289839</v>
      </c>
      <c r="K6790" s="471">
        <f>'Potential Projects'!E6791</f>
        <v>95.776481455600958</v>
      </c>
      <c r="L6790" s="476">
        <f t="shared" si="750"/>
        <v>988.63709707150065</v>
      </c>
      <c r="M6790" s="471">
        <f t="shared" si="746"/>
        <v>1338.4385156396916</v>
      </c>
      <c r="N6790" s="467">
        <f t="shared" si="751"/>
        <v>0</v>
      </c>
      <c r="O6790" s="475" t="str">
        <f t="shared" si="752"/>
        <v/>
      </c>
    </row>
    <row r="6791" spans="1:15" hidden="1">
      <c r="A6791" s="475">
        <f t="shared" si="747"/>
        <v>43739</v>
      </c>
      <c r="B6791" s="475">
        <v>43748</v>
      </c>
      <c r="C6791" s="467">
        <v>22</v>
      </c>
      <c r="D6791" s="467">
        <v>1158</v>
      </c>
      <c r="E6791" s="467">
        <v>7</v>
      </c>
      <c r="F6791" s="467">
        <v>0</v>
      </c>
      <c r="G6791" s="467">
        <f t="array" ref="G6791">MAX(IF($A$2:$A$8761=A6791,$D$2:$D$8761))</f>
        <v>1504</v>
      </c>
      <c r="H6791" s="467">
        <f t="shared" si="748"/>
        <v>0</v>
      </c>
      <c r="I6791" s="475" t="str">
        <f t="shared" si="749"/>
        <v/>
      </c>
      <c r="J6791" s="471">
        <f>'Potential Projects'!D6792</f>
        <v>111.99014645591041</v>
      </c>
      <c r="K6791" s="471">
        <f>'Potential Projects'!E6792</f>
        <v>94.456823801333044</v>
      </c>
      <c r="L6791" s="476">
        <f t="shared" si="750"/>
        <v>944.55302974275651</v>
      </c>
      <c r="M6791" s="471">
        <f t="shared" si="746"/>
        <v>1338.4385156396916</v>
      </c>
      <c r="N6791" s="467">
        <f t="shared" si="751"/>
        <v>0</v>
      </c>
      <c r="O6791" s="475" t="str">
        <f t="shared" si="752"/>
        <v/>
      </c>
    </row>
    <row r="6792" spans="1:15" hidden="1">
      <c r="A6792" s="475">
        <f t="shared" si="747"/>
        <v>43739</v>
      </c>
      <c r="B6792" s="475">
        <v>43748</v>
      </c>
      <c r="C6792" s="467">
        <v>23</v>
      </c>
      <c r="D6792" s="467">
        <v>1075</v>
      </c>
      <c r="E6792" s="467">
        <v>21</v>
      </c>
      <c r="F6792" s="467">
        <v>0</v>
      </c>
      <c r="G6792" s="467">
        <f t="array" ref="G6792">MAX(IF($A$2:$A$8761=A6792,$D$2:$D$8761))</f>
        <v>1504</v>
      </c>
      <c r="H6792" s="467">
        <f t="shared" si="748"/>
        <v>0</v>
      </c>
      <c r="I6792" s="475" t="str">
        <f t="shared" si="749"/>
        <v/>
      </c>
      <c r="J6792" s="471">
        <f>'Potential Projects'!D6793</f>
        <v>119.78528579828541</v>
      </c>
      <c r="K6792" s="471">
        <f>'Potential Projects'!E6793</f>
        <v>91.69078380993335</v>
      </c>
      <c r="L6792" s="476">
        <f t="shared" si="750"/>
        <v>842.52393039178128</v>
      </c>
      <c r="M6792" s="471">
        <f t="shared" si="746"/>
        <v>1338.4385156396916</v>
      </c>
      <c r="N6792" s="467">
        <f t="shared" si="751"/>
        <v>0</v>
      </c>
      <c r="O6792" s="475" t="str">
        <f t="shared" si="752"/>
        <v/>
      </c>
    </row>
    <row r="6793" spans="1:15" hidden="1">
      <c r="A6793" s="475">
        <f t="shared" si="747"/>
        <v>43739</v>
      </c>
      <c r="B6793" s="475">
        <v>43748</v>
      </c>
      <c r="C6793" s="467">
        <v>24</v>
      </c>
      <c r="D6793" s="467">
        <v>1031</v>
      </c>
      <c r="E6793" s="467">
        <v>28</v>
      </c>
      <c r="F6793" s="467">
        <v>0</v>
      </c>
      <c r="G6793" s="467">
        <f t="array" ref="G6793">MAX(IF($A$2:$A$8761=A6793,$D$2:$D$8761))</f>
        <v>1504</v>
      </c>
      <c r="H6793" s="467">
        <f t="shared" si="748"/>
        <v>0</v>
      </c>
      <c r="I6793" s="475" t="str">
        <f t="shared" si="749"/>
        <v/>
      </c>
      <c r="J6793" s="471">
        <f>'Potential Projects'!D6794</f>
        <v>103.00218508088834</v>
      </c>
      <c r="K6793" s="471">
        <f>'Potential Projects'!E6794</f>
        <v>97.663271178241246</v>
      </c>
      <c r="L6793" s="476">
        <f t="shared" si="750"/>
        <v>802.33454374087046</v>
      </c>
      <c r="M6793" s="471">
        <f t="shared" si="746"/>
        <v>1338.4385156396916</v>
      </c>
      <c r="N6793" s="467">
        <f t="shared" si="751"/>
        <v>0</v>
      </c>
      <c r="O6793" s="475" t="str">
        <f t="shared" si="752"/>
        <v/>
      </c>
    </row>
    <row r="6794" spans="1:15" hidden="1">
      <c r="A6794" s="475">
        <f t="shared" si="747"/>
        <v>43739</v>
      </c>
      <c r="B6794" s="475">
        <v>43749</v>
      </c>
      <c r="C6794" s="467">
        <v>1</v>
      </c>
      <c r="D6794" s="467">
        <v>993</v>
      </c>
      <c r="E6794" s="467">
        <v>23</v>
      </c>
      <c r="F6794" s="467">
        <v>0</v>
      </c>
      <c r="G6794" s="467">
        <f t="array" ref="G6794">MAX(IF($A$2:$A$8761=A6794,$D$2:$D$8761))</f>
        <v>1504</v>
      </c>
      <c r="H6794" s="467">
        <f t="shared" si="748"/>
        <v>0</v>
      </c>
      <c r="I6794" s="475" t="str">
        <f t="shared" si="749"/>
        <v/>
      </c>
      <c r="J6794" s="471">
        <f>'Potential Projects'!D6795</f>
        <v>70.475428826132742</v>
      </c>
      <c r="K6794" s="471">
        <f>'Potential Projects'!E6795</f>
        <v>98.12558159535584</v>
      </c>
      <c r="L6794" s="476">
        <f t="shared" si="750"/>
        <v>801.39898957851142</v>
      </c>
      <c r="M6794" s="471">
        <f t="shared" si="746"/>
        <v>1338.4385156396916</v>
      </c>
      <c r="N6794" s="467">
        <f t="shared" si="751"/>
        <v>0</v>
      </c>
      <c r="O6794" s="475" t="str">
        <f t="shared" si="752"/>
        <v/>
      </c>
    </row>
    <row r="6795" spans="1:15" hidden="1">
      <c r="A6795" s="475">
        <f t="shared" si="747"/>
        <v>43739</v>
      </c>
      <c r="B6795" s="475">
        <v>43749</v>
      </c>
      <c r="C6795" s="467">
        <v>2</v>
      </c>
      <c r="D6795" s="467">
        <v>986</v>
      </c>
      <c r="E6795" s="467">
        <v>13</v>
      </c>
      <c r="F6795" s="467">
        <v>0</v>
      </c>
      <c r="G6795" s="467">
        <f t="array" ref="G6795">MAX(IF($A$2:$A$8761=A6795,$D$2:$D$8761))</f>
        <v>1504</v>
      </c>
      <c r="H6795" s="467">
        <f t="shared" si="748"/>
        <v>0</v>
      </c>
      <c r="I6795" s="475" t="str">
        <f t="shared" si="749"/>
        <v/>
      </c>
      <c r="J6795" s="471">
        <f>'Potential Projects'!D6796</f>
        <v>51.872370064379375</v>
      </c>
      <c r="K6795" s="471">
        <f>'Potential Projects'!E6796</f>
        <v>99.611076488927125</v>
      </c>
      <c r="L6795" s="476">
        <f t="shared" si="750"/>
        <v>821.51655344669348</v>
      </c>
      <c r="M6795" s="471">
        <f t="shared" si="746"/>
        <v>1338.4385156396916</v>
      </c>
      <c r="N6795" s="467">
        <f t="shared" si="751"/>
        <v>0</v>
      </c>
      <c r="O6795" s="475" t="str">
        <f t="shared" si="752"/>
        <v/>
      </c>
    </row>
    <row r="6796" spans="1:15" hidden="1">
      <c r="A6796" s="475">
        <f t="shared" si="747"/>
        <v>43739</v>
      </c>
      <c r="B6796" s="475">
        <v>43749</v>
      </c>
      <c r="C6796" s="467">
        <v>3</v>
      </c>
      <c r="D6796" s="467">
        <v>972</v>
      </c>
      <c r="E6796" s="467">
        <v>15</v>
      </c>
      <c r="F6796" s="467">
        <v>0</v>
      </c>
      <c r="G6796" s="467">
        <f t="array" ref="G6796">MAX(IF($A$2:$A$8761=A6796,$D$2:$D$8761))</f>
        <v>1504</v>
      </c>
      <c r="H6796" s="467">
        <f t="shared" si="748"/>
        <v>0</v>
      </c>
      <c r="I6796" s="475" t="str">
        <f t="shared" si="749"/>
        <v/>
      </c>
      <c r="J6796" s="471">
        <f>'Potential Projects'!D6797</f>
        <v>82.976786266165533</v>
      </c>
      <c r="K6796" s="471">
        <f>'Potential Projects'!E6797</f>
        <v>99.729196409374339</v>
      </c>
      <c r="L6796" s="476">
        <f t="shared" si="750"/>
        <v>774.29401732446013</v>
      </c>
      <c r="M6796" s="471">
        <f t="shared" si="746"/>
        <v>1338.4385156396916</v>
      </c>
      <c r="N6796" s="467">
        <f t="shared" si="751"/>
        <v>0</v>
      </c>
      <c r="O6796" s="475" t="str">
        <f t="shared" si="752"/>
        <v/>
      </c>
    </row>
    <row r="6797" spans="1:15" hidden="1">
      <c r="A6797" s="475">
        <f t="shared" si="747"/>
        <v>43739</v>
      </c>
      <c r="B6797" s="475">
        <v>43749</v>
      </c>
      <c r="C6797" s="467">
        <v>4</v>
      </c>
      <c r="D6797" s="467">
        <v>978</v>
      </c>
      <c r="E6797" s="467">
        <v>17</v>
      </c>
      <c r="F6797" s="467">
        <v>0</v>
      </c>
      <c r="G6797" s="467">
        <f t="array" ref="G6797">MAX(IF($A$2:$A$8761=A6797,$D$2:$D$8761))</f>
        <v>1504</v>
      </c>
      <c r="H6797" s="467">
        <f t="shared" si="748"/>
        <v>0</v>
      </c>
      <c r="I6797" s="475" t="str">
        <f t="shared" si="749"/>
        <v/>
      </c>
      <c r="J6797" s="471">
        <f>'Potential Projects'!D6798</f>
        <v>90.142781637525189</v>
      </c>
      <c r="K6797" s="471">
        <f>'Potential Projects'!E6798</f>
        <v>97.255718340141897</v>
      </c>
      <c r="L6797" s="476">
        <f t="shared" si="750"/>
        <v>773.60150002233286</v>
      </c>
      <c r="M6797" s="471">
        <f t="shared" si="746"/>
        <v>1338.4385156396916</v>
      </c>
      <c r="N6797" s="467">
        <f t="shared" si="751"/>
        <v>0</v>
      </c>
      <c r="O6797" s="475" t="str">
        <f t="shared" si="752"/>
        <v/>
      </c>
    </row>
    <row r="6798" spans="1:15" hidden="1">
      <c r="A6798" s="475">
        <f t="shared" si="747"/>
        <v>43739</v>
      </c>
      <c r="B6798" s="475">
        <v>43749</v>
      </c>
      <c r="C6798" s="467">
        <v>5</v>
      </c>
      <c r="D6798" s="467">
        <v>1035</v>
      </c>
      <c r="E6798" s="467">
        <v>25</v>
      </c>
      <c r="F6798" s="467">
        <v>0</v>
      </c>
      <c r="G6798" s="467">
        <f t="array" ref="G6798">MAX(IF($A$2:$A$8761=A6798,$D$2:$D$8761))</f>
        <v>1504</v>
      </c>
      <c r="H6798" s="467">
        <f t="shared" si="748"/>
        <v>0</v>
      </c>
      <c r="I6798" s="475" t="str">
        <f t="shared" si="749"/>
        <v/>
      </c>
      <c r="J6798" s="471">
        <f>'Potential Projects'!D6799</f>
        <v>106.0246119357143</v>
      </c>
      <c r="K6798" s="471">
        <f>'Potential Projects'!E6799</f>
        <v>98.146702375833158</v>
      </c>
      <c r="L6798" s="476">
        <f t="shared" si="750"/>
        <v>805.82868568845254</v>
      </c>
      <c r="M6798" s="471">
        <f t="shared" si="746"/>
        <v>1338.4385156396916</v>
      </c>
      <c r="N6798" s="467">
        <f t="shared" si="751"/>
        <v>0</v>
      </c>
      <c r="O6798" s="475" t="str">
        <f t="shared" si="752"/>
        <v/>
      </c>
    </row>
    <row r="6799" spans="1:15" hidden="1">
      <c r="A6799" s="475">
        <f t="shared" si="747"/>
        <v>43739</v>
      </c>
      <c r="B6799" s="475">
        <v>43749</v>
      </c>
      <c r="C6799" s="467">
        <v>6</v>
      </c>
      <c r="D6799" s="467">
        <v>1095</v>
      </c>
      <c r="E6799" s="467">
        <v>23</v>
      </c>
      <c r="F6799" s="467">
        <v>0</v>
      </c>
      <c r="G6799" s="467">
        <f t="array" ref="G6799">MAX(IF($A$2:$A$8761=A6799,$D$2:$D$8761))</f>
        <v>1504</v>
      </c>
      <c r="H6799" s="467">
        <f t="shared" si="748"/>
        <v>0</v>
      </c>
      <c r="I6799" s="475" t="str">
        <f t="shared" si="749"/>
        <v/>
      </c>
      <c r="J6799" s="471">
        <f>'Potential Projects'!D6800</f>
        <v>70.58740378935741</v>
      </c>
      <c r="K6799" s="471">
        <f>'Potential Projects'!E6800</f>
        <v>99.636890776177168</v>
      </c>
      <c r="L6799" s="476">
        <f t="shared" si="750"/>
        <v>901.77570543446541</v>
      </c>
      <c r="M6799" s="471">
        <f t="shared" si="746"/>
        <v>1338.4385156396916</v>
      </c>
      <c r="N6799" s="467">
        <f t="shared" si="751"/>
        <v>0</v>
      </c>
      <c r="O6799" s="475" t="str">
        <f t="shared" si="752"/>
        <v/>
      </c>
    </row>
    <row r="6800" spans="1:15" hidden="1">
      <c r="A6800" s="475">
        <f t="shared" si="747"/>
        <v>43739</v>
      </c>
      <c r="B6800" s="475">
        <v>43749</v>
      </c>
      <c r="C6800" s="467">
        <v>7</v>
      </c>
      <c r="D6800" s="467">
        <v>1257</v>
      </c>
      <c r="E6800" s="467">
        <v>19</v>
      </c>
      <c r="F6800" s="467">
        <v>0</v>
      </c>
      <c r="G6800" s="467">
        <f t="array" ref="G6800">MAX(IF($A$2:$A$8761=A6800,$D$2:$D$8761))</f>
        <v>1504</v>
      </c>
      <c r="H6800" s="467">
        <f t="shared" si="748"/>
        <v>0</v>
      </c>
      <c r="I6800" s="475" t="str">
        <f t="shared" si="749"/>
        <v/>
      </c>
      <c r="J6800" s="471">
        <f>'Potential Projects'!D6801</f>
        <v>67.128250847374062</v>
      </c>
      <c r="K6800" s="471">
        <f>'Potential Projects'!E6801</f>
        <v>99.818373038056336</v>
      </c>
      <c r="L6800" s="476">
        <f t="shared" si="750"/>
        <v>1071.0533761145696</v>
      </c>
      <c r="M6800" s="471">
        <f t="shared" si="746"/>
        <v>1338.4385156396916</v>
      </c>
      <c r="N6800" s="467">
        <f t="shared" si="751"/>
        <v>0</v>
      </c>
      <c r="O6800" s="475" t="str">
        <f t="shared" si="752"/>
        <v/>
      </c>
    </row>
    <row r="6801" spans="1:15" hidden="1">
      <c r="A6801" s="475">
        <f t="shared" si="747"/>
        <v>43739</v>
      </c>
      <c r="B6801" s="475">
        <v>43749</v>
      </c>
      <c r="C6801" s="467">
        <v>8</v>
      </c>
      <c r="D6801" s="467">
        <v>1292</v>
      </c>
      <c r="E6801" s="467">
        <v>16</v>
      </c>
      <c r="F6801" s="467">
        <v>2</v>
      </c>
      <c r="G6801" s="467">
        <f t="array" ref="G6801">MAX(IF($A$2:$A$8761=A6801,$D$2:$D$8761))</f>
        <v>1504</v>
      </c>
      <c r="H6801" s="467">
        <f t="shared" si="748"/>
        <v>0</v>
      </c>
      <c r="I6801" s="475" t="str">
        <f t="shared" si="749"/>
        <v/>
      </c>
      <c r="J6801" s="471">
        <f>'Potential Projects'!D6802</f>
        <v>35.750542286952516</v>
      </c>
      <c r="K6801" s="471">
        <f>'Potential Projects'!E6802</f>
        <v>99.69790636422276</v>
      </c>
      <c r="L6801" s="476">
        <f t="shared" si="750"/>
        <v>1138.5515513488247</v>
      </c>
      <c r="M6801" s="471">
        <f t="shared" si="746"/>
        <v>1338.4385156396916</v>
      </c>
      <c r="N6801" s="467">
        <f t="shared" si="751"/>
        <v>0</v>
      </c>
      <c r="O6801" s="475" t="str">
        <f t="shared" si="752"/>
        <v/>
      </c>
    </row>
    <row r="6802" spans="1:15" hidden="1">
      <c r="A6802" s="475">
        <f t="shared" si="747"/>
        <v>43739</v>
      </c>
      <c r="B6802" s="475">
        <v>43749</v>
      </c>
      <c r="C6802" s="467">
        <v>9</v>
      </c>
      <c r="D6802" s="467">
        <v>1293</v>
      </c>
      <c r="E6802" s="467">
        <v>19</v>
      </c>
      <c r="F6802" s="467">
        <v>14</v>
      </c>
      <c r="G6802" s="467">
        <f t="array" ref="G6802">MAX(IF($A$2:$A$8761=A6802,$D$2:$D$8761))</f>
        <v>1504</v>
      </c>
      <c r="H6802" s="467">
        <f t="shared" si="748"/>
        <v>0</v>
      </c>
      <c r="I6802" s="475" t="str">
        <f t="shared" si="749"/>
        <v/>
      </c>
      <c r="J6802" s="471">
        <f>'Potential Projects'!D6803</f>
        <v>15.754218622079216</v>
      </c>
      <c r="K6802" s="471">
        <f>'Potential Projects'!E6803</f>
        <v>99.835582562889698</v>
      </c>
      <c r="L6802" s="476">
        <f t="shared" si="750"/>
        <v>1144.4101988150312</v>
      </c>
      <c r="M6802" s="471">
        <f t="shared" si="746"/>
        <v>1338.4385156396916</v>
      </c>
      <c r="N6802" s="467">
        <f t="shared" si="751"/>
        <v>0</v>
      </c>
      <c r="O6802" s="475" t="str">
        <f t="shared" si="752"/>
        <v/>
      </c>
    </row>
    <row r="6803" spans="1:15" hidden="1">
      <c r="A6803" s="475">
        <f t="shared" si="747"/>
        <v>43739</v>
      </c>
      <c r="B6803" s="475">
        <v>43749</v>
      </c>
      <c r="C6803" s="467">
        <v>10</v>
      </c>
      <c r="D6803" s="467">
        <v>1287</v>
      </c>
      <c r="E6803" s="467">
        <v>17</v>
      </c>
      <c r="F6803" s="467">
        <v>18</v>
      </c>
      <c r="G6803" s="467">
        <f t="array" ref="G6803">MAX(IF($A$2:$A$8761=A6803,$D$2:$D$8761))</f>
        <v>1504</v>
      </c>
      <c r="H6803" s="467">
        <f t="shared" si="748"/>
        <v>0</v>
      </c>
      <c r="I6803" s="475" t="str">
        <f t="shared" si="749"/>
        <v/>
      </c>
      <c r="J6803" s="471">
        <f>'Potential Projects'!D6804</f>
        <v>13.454491189137629</v>
      </c>
      <c r="K6803" s="471">
        <f>'Potential Projects'!E6804</f>
        <v>96.994446463126224</v>
      </c>
      <c r="L6803" s="476">
        <f t="shared" si="750"/>
        <v>1141.5510623477362</v>
      </c>
      <c r="M6803" s="471">
        <f t="shared" si="746"/>
        <v>1338.4385156396916</v>
      </c>
      <c r="N6803" s="467">
        <f t="shared" si="751"/>
        <v>0</v>
      </c>
      <c r="O6803" s="475" t="str">
        <f t="shared" si="752"/>
        <v/>
      </c>
    </row>
    <row r="6804" spans="1:15" hidden="1">
      <c r="A6804" s="475">
        <f t="shared" si="747"/>
        <v>43739</v>
      </c>
      <c r="B6804" s="475">
        <v>43749</v>
      </c>
      <c r="C6804" s="467">
        <v>11</v>
      </c>
      <c r="D6804" s="467">
        <v>1231</v>
      </c>
      <c r="E6804" s="467">
        <v>12</v>
      </c>
      <c r="F6804" s="467">
        <v>18</v>
      </c>
      <c r="G6804" s="467">
        <f t="array" ref="G6804">MAX(IF($A$2:$A$8761=A6804,$D$2:$D$8761))</f>
        <v>1504</v>
      </c>
      <c r="H6804" s="467">
        <f t="shared" si="748"/>
        <v>0</v>
      </c>
      <c r="I6804" s="475" t="str">
        <f t="shared" si="749"/>
        <v/>
      </c>
      <c r="J6804" s="471">
        <f>'Potential Projects'!D6805</f>
        <v>1.0796071500968454</v>
      </c>
      <c r="K6804" s="471">
        <f>'Potential Projects'!E6805</f>
        <v>99.713551386798542</v>
      </c>
      <c r="L6804" s="476">
        <f t="shared" si="750"/>
        <v>1100.2068414631046</v>
      </c>
      <c r="M6804" s="471">
        <f t="shared" si="746"/>
        <v>1338.4385156396916</v>
      </c>
      <c r="N6804" s="467">
        <f t="shared" si="751"/>
        <v>0</v>
      </c>
      <c r="O6804" s="475" t="str">
        <f t="shared" si="752"/>
        <v/>
      </c>
    </row>
    <row r="6805" spans="1:15" hidden="1">
      <c r="A6805" s="475">
        <f t="shared" si="747"/>
        <v>43739</v>
      </c>
      <c r="B6805" s="475">
        <v>43749</v>
      </c>
      <c r="C6805" s="467">
        <v>12</v>
      </c>
      <c r="D6805" s="467">
        <v>1189</v>
      </c>
      <c r="E6805" s="467">
        <v>6</v>
      </c>
      <c r="F6805" s="467">
        <v>18</v>
      </c>
      <c r="G6805" s="467">
        <f t="array" ref="G6805">MAX(IF($A$2:$A$8761=A6805,$D$2:$D$8761))</f>
        <v>1504</v>
      </c>
      <c r="H6805" s="467">
        <f t="shared" si="748"/>
        <v>0</v>
      </c>
      <c r="I6805" s="475" t="str">
        <f t="shared" si="749"/>
        <v/>
      </c>
      <c r="J6805" s="471">
        <f>'Potential Projects'!D6806</f>
        <v>0.64940185794226823</v>
      </c>
      <c r="K6805" s="471">
        <f>'Potential Projects'!E6806</f>
        <v>99.835582562889698</v>
      </c>
      <c r="L6805" s="476">
        <f t="shared" si="750"/>
        <v>1064.5150155791682</v>
      </c>
      <c r="M6805" s="471">
        <f t="shared" si="746"/>
        <v>1338.4385156396916</v>
      </c>
      <c r="N6805" s="467">
        <f t="shared" si="751"/>
        <v>0</v>
      </c>
      <c r="O6805" s="475" t="str">
        <f t="shared" si="752"/>
        <v/>
      </c>
    </row>
    <row r="6806" spans="1:15" hidden="1">
      <c r="A6806" s="475">
        <f t="shared" si="747"/>
        <v>43739</v>
      </c>
      <c r="B6806" s="475">
        <v>43749</v>
      </c>
      <c r="C6806" s="467">
        <v>13</v>
      </c>
      <c r="D6806" s="467">
        <v>1174</v>
      </c>
      <c r="E6806" s="467">
        <v>6</v>
      </c>
      <c r="F6806" s="467">
        <v>16</v>
      </c>
      <c r="G6806" s="467">
        <f t="array" ref="G6806">MAX(IF($A$2:$A$8761=A6806,$D$2:$D$8761))</f>
        <v>1504</v>
      </c>
      <c r="H6806" s="467">
        <f t="shared" si="748"/>
        <v>0</v>
      </c>
      <c r="I6806" s="475" t="str">
        <f t="shared" si="749"/>
        <v/>
      </c>
      <c r="J6806" s="471">
        <f>'Potential Projects'!D6807</f>
        <v>0.45092633570126661</v>
      </c>
      <c r="K6806" s="471">
        <f>'Potential Projects'!E6807</f>
        <v>99.501561330896578</v>
      </c>
      <c r="L6806" s="476">
        <f t="shared" si="750"/>
        <v>1052.0475123334022</v>
      </c>
      <c r="M6806" s="471">
        <f t="shared" si="746"/>
        <v>1338.4385156396916</v>
      </c>
      <c r="N6806" s="467">
        <f t="shared" si="751"/>
        <v>0</v>
      </c>
      <c r="O6806" s="475" t="str">
        <f t="shared" si="752"/>
        <v/>
      </c>
    </row>
    <row r="6807" spans="1:15" hidden="1">
      <c r="A6807" s="475">
        <f t="shared" si="747"/>
        <v>43739</v>
      </c>
      <c r="B6807" s="475">
        <v>43749</v>
      </c>
      <c r="C6807" s="467">
        <v>14</v>
      </c>
      <c r="D6807" s="467">
        <v>1135</v>
      </c>
      <c r="E6807" s="467">
        <v>1</v>
      </c>
      <c r="F6807" s="467">
        <v>16</v>
      </c>
      <c r="G6807" s="467">
        <f t="array" ref="G6807">MAX(IF($A$2:$A$8761=A6807,$D$2:$D$8761))</f>
        <v>1504</v>
      </c>
      <c r="H6807" s="467">
        <f t="shared" si="748"/>
        <v>0</v>
      </c>
      <c r="I6807" s="475" t="str">
        <f t="shared" si="749"/>
        <v/>
      </c>
      <c r="J6807" s="471">
        <f>'Potential Projects'!D6808</f>
        <v>1.1006108964757864E-5</v>
      </c>
      <c r="K6807" s="471">
        <f>'Potential Projects'!E6808</f>
        <v>99.704164373253064</v>
      </c>
      <c r="L6807" s="476">
        <f t="shared" si="750"/>
        <v>1018.295824620638</v>
      </c>
      <c r="M6807" s="471">
        <f t="shared" si="746"/>
        <v>1338.4385156396916</v>
      </c>
      <c r="N6807" s="467">
        <f t="shared" si="751"/>
        <v>0</v>
      </c>
      <c r="O6807" s="475" t="str">
        <f t="shared" si="752"/>
        <v/>
      </c>
    </row>
    <row r="6808" spans="1:15" hidden="1">
      <c r="A6808" s="475">
        <f t="shared" si="747"/>
        <v>43739</v>
      </c>
      <c r="B6808" s="475">
        <v>43749</v>
      </c>
      <c r="C6808" s="467">
        <v>15</v>
      </c>
      <c r="D6808" s="467">
        <v>1076</v>
      </c>
      <c r="E6808" s="467">
        <v>0</v>
      </c>
      <c r="F6808" s="467">
        <v>17</v>
      </c>
      <c r="G6808" s="467">
        <f t="array" ref="G6808">MAX(IF($A$2:$A$8761=A6808,$D$2:$D$8761))</f>
        <v>1504</v>
      </c>
      <c r="H6808" s="467">
        <f t="shared" si="748"/>
        <v>0</v>
      </c>
      <c r="I6808" s="475" t="str">
        <f t="shared" si="749"/>
        <v/>
      </c>
      <c r="J6808" s="471">
        <f>'Potential Projects'!D6809</f>
        <v>0.13064763740469257</v>
      </c>
      <c r="K6808" s="471">
        <f>'Potential Projects'!E6809</f>
        <v>99.822284293700292</v>
      </c>
      <c r="L6808" s="476">
        <f t="shared" si="750"/>
        <v>959.04706806889499</v>
      </c>
      <c r="M6808" s="471">
        <f t="shared" si="746"/>
        <v>1338.4385156396916</v>
      </c>
      <c r="N6808" s="467">
        <f t="shared" si="751"/>
        <v>0</v>
      </c>
      <c r="O6808" s="475" t="str">
        <f t="shared" si="752"/>
        <v/>
      </c>
    </row>
    <row r="6809" spans="1:15" hidden="1">
      <c r="A6809" s="475">
        <f t="shared" si="747"/>
        <v>43739</v>
      </c>
      <c r="B6809" s="475">
        <v>43749</v>
      </c>
      <c r="C6809" s="467">
        <v>16</v>
      </c>
      <c r="D6809" s="467">
        <v>1083</v>
      </c>
      <c r="E6809" s="467">
        <v>0</v>
      </c>
      <c r="F6809" s="467">
        <v>18</v>
      </c>
      <c r="G6809" s="467">
        <f t="array" ref="G6809">MAX(IF($A$2:$A$8761=A6809,$D$2:$D$8761))</f>
        <v>1504</v>
      </c>
      <c r="H6809" s="467">
        <f t="shared" si="748"/>
        <v>0</v>
      </c>
      <c r="I6809" s="475" t="str">
        <f t="shared" si="749"/>
        <v/>
      </c>
      <c r="J6809" s="471">
        <f>'Potential Projects'!D6810</f>
        <v>4.7761024203728936E-3</v>
      </c>
      <c r="K6809" s="471">
        <f>'Potential Projects'!E6810</f>
        <v>99.835582562889698</v>
      </c>
      <c r="L6809" s="476">
        <f t="shared" si="750"/>
        <v>965.15964133468981</v>
      </c>
      <c r="M6809" s="471">
        <f t="shared" si="746"/>
        <v>1338.4385156396916</v>
      </c>
      <c r="N6809" s="467">
        <f t="shared" si="751"/>
        <v>0</v>
      </c>
      <c r="O6809" s="475" t="str">
        <f t="shared" si="752"/>
        <v/>
      </c>
    </row>
    <row r="6810" spans="1:15" hidden="1">
      <c r="A6810" s="475">
        <f t="shared" si="747"/>
        <v>43739</v>
      </c>
      <c r="B6810" s="475">
        <v>43749</v>
      </c>
      <c r="C6810" s="467">
        <v>17</v>
      </c>
      <c r="D6810" s="467">
        <v>1073</v>
      </c>
      <c r="E6810" s="467">
        <v>0</v>
      </c>
      <c r="F6810" s="467">
        <v>15</v>
      </c>
      <c r="G6810" s="467">
        <f t="array" ref="G6810">MAX(IF($A$2:$A$8761=A6810,$D$2:$D$8761))</f>
        <v>1504</v>
      </c>
      <c r="H6810" s="467">
        <f t="shared" si="748"/>
        <v>0</v>
      </c>
      <c r="I6810" s="475" t="str">
        <f t="shared" si="749"/>
        <v/>
      </c>
      <c r="J6810" s="471">
        <f>'Potential Projects'!D6811</f>
        <v>0</v>
      </c>
      <c r="K6810" s="471">
        <f>'Potential Projects'!E6811</f>
        <v>99.835582562889698</v>
      </c>
      <c r="L6810" s="476">
        <f t="shared" si="750"/>
        <v>958.16441743711027</v>
      </c>
      <c r="M6810" s="471">
        <f t="shared" ref="M6810:M6873" si="753">MAX($L$6554:$L$7297)</f>
        <v>1338.4385156396916</v>
      </c>
      <c r="N6810" s="467">
        <f t="shared" si="751"/>
        <v>0</v>
      </c>
      <c r="O6810" s="475" t="str">
        <f t="shared" si="752"/>
        <v/>
      </c>
    </row>
    <row r="6811" spans="1:15" hidden="1">
      <c r="A6811" s="475">
        <f t="shared" si="747"/>
        <v>43739</v>
      </c>
      <c r="B6811" s="475">
        <v>43749</v>
      </c>
      <c r="C6811" s="467">
        <v>18</v>
      </c>
      <c r="D6811" s="467">
        <v>1109</v>
      </c>
      <c r="E6811" s="467">
        <v>0</v>
      </c>
      <c r="F6811" s="467">
        <v>4</v>
      </c>
      <c r="G6811" s="467">
        <f t="array" ref="G6811">MAX(IF($A$2:$A$8761=A6811,$D$2:$D$8761))</f>
        <v>1504</v>
      </c>
      <c r="H6811" s="467">
        <f t="shared" si="748"/>
        <v>0</v>
      </c>
      <c r="I6811" s="475" t="str">
        <f t="shared" si="749"/>
        <v/>
      </c>
      <c r="J6811" s="471">
        <f>'Potential Projects'!D6812</f>
        <v>6.7209413775525237E-2</v>
      </c>
      <c r="K6811" s="471">
        <f>'Potential Projects'!E6812</f>
        <v>99.835582562889698</v>
      </c>
      <c r="L6811" s="476">
        <f t="shared" si="750"/>
        <v>1005.0972080233347</v>
      </c>
      <c r="M6811" s="471">
        <f t="shared" si="753"/>
        <v>1338.4385156396916</v>
      </c>
      <c r="N6811" s="467">
        <f t="shared" si="751"/>
        <v>0</v>
      </c>
      <c r="O6811" s="475" t="str">
        <f t="shared" si="752"/>
        <v/>
      </c>
    </row>
    <row r="6812" spans="1:15" hidden="1">
      <c r="A6812" s="475">
        <f t="shared" si="747"/>
        <v>43739</v>
      </c>
      <c r="B6812" s="475">
        <v>43749</v>
      </c>
      <c r="C6812" s="467">
        <v>19</v>
      </c>
      <c r="D6812" s="467">
        <v>1137</v>
      </c>
      <c r="E6812" s="467">
        <v>0</v>
      </c>
      <c r="F6812" s="467">
        <v>0</v>
      </c>
      <c r="G6812" s="467">
        <f t="array" ref="G6812">MAX(IF($A$2:$A$8761=A6812,$D$2:$D$8761))</f>
        <v>1504</v>
      </c>
      <c r="H6812" s="467">
        <f t="shared" si="748"/>
        <v>0</v>
      </c>
      <c r="I6812" s="475" t="str">
        <f t="shared" si="749"/>
        <v/>
      </c>
      <c r="J6812" s="471">
        <f>'Potential Projects'!D6813</f>
        <v>10.981162956808893</v>
      </c>
      <c r="K6812" s="471">
        <f>'Potential Projects'!E6813</f>
        <v>99.835582562889698</v>
      </c>
      <c r="L6812" s="476">
        <f t="shared" si="750"/>
        <v>1026.1832544803015</v>
      </c>
      <c r="M6812" s="471">
        <f t="shared" si="753"/>
        <v>1338.4385156396916</v>
      </c>
      <c r="N6812" s="467">
        <f t="shared" si="751"/>
        <v>0</v>
      </c>
      <c r="O6812" s="475" t="str">
        <f t="shared" si="752"/>
        <v/>
      </c>
    </row>
    <row r="6813" spans="1:15" hidden="1">
      <c r="A6813" s="475">
        <f t="shared" si="747"/>
        <v>43739</v>
      </c>
      <c r="B6813" s="475">
        <v>43749</v>
      </c>
      <c r="C6813" s="467">
        <v>20</v>
      </c>
      <c r="D6813" s="467">
        <v>1165</v>
      </c>
      <c r="E6813" s="467">
        <v>0</v>
      </c>
      <c r="F6813" s="467">
        <v>0</v>
      </c>
      <c r="G6813" s="467">
        <f t="array" ref="G6813">MAX(IF($A$2:$A$8761=A6813,$D$2:$D$8761))</f>
        <v>1504</v>
      </c>
      <c r="H6813" s="467">
        <f t="shared" si="748"/>
        <v>0</v>
      </c>
      <c r="I6813" s="475" t="str">
        <f t="shared" si="749"/>
        <v/>
      </c>
      <c r="J6813" s="471">
        <f>'Potential Projects'!D6814</f>
        <v>50.429227521936433</v>
      </c>
      <c r="K6813" s="471">
        <f>'Potential Projects'!E6814</f>
        <v>99.826195549344234</v>
      </c>
      <c r="L6813" s="476">
        <f t="shared" si="750"/>
        <v>1014.7445769287194</v>
      </c>
      <c r="M6813" s="471">
        <f t="shared" si="753"/>
        <v>1338.4385156396916</v>
      </c>
      <c r="N6813" s="467">
        <f t="shared" si="751"/>
        <v>0</v>
      </c>
      <c r="O6813" s="475" t="str">
        <f t="shared" si="752"/>
        <v/>
      </c>
    </row>
    <row r="6814" spans="1:15" hidden="1">
      <c r="A6814" s="475">
        <f t="shared" si="747"/>
        <v>43739</v>
      </c>
      <c r="B6814" s="475">
        <v>43749</v>
      </c>
      <c r="C6814" s="467">
        <v>21</v>
      </c>
      <c r="D6814" s="467">
        <v>1131</v>
      </c>
      <c r="E6814" s="467">
        <v>3</v>
      </c>
      <c r="F6814" s="467">
        <v>0</v>
      </c>
      <c r="G6814" s="467">
        <f t="array" ref="G6814">MAX(IF($A$2:$A$8761=A6814,$D$2:$D$8761))</f>
        <v>1504</v>
      </c>
      <c r="H6814" s="467">
        <f t="shared" si="748"/>
        <v>0</v>
      </c>
      <c r="I6814" s="475" t="str">
        <f t="shared" si="749"/>
        <v/>
      </c>
      <c r="J6814" s="471">
        <f>'Potential Projects'!D6815</f>
        <v>85.74116152027409</v>
      </c>
      <c r="K6814" s="471">
        <f>'Potential Projects'!E6815</f>
        <v>99.748752687594077</v>
      </c>
      <c r="L6814" s="476">
        <f t="shared" si="750"/>
        <v>942.5100857921318</v>
      </c>
      <c r="M6814" s="471">
        <f t="shared" si="753"/>
        <v>1338.4385156396916</v>
      </c>
      <c r="N6814" s="467">
        <f t="shared" si="751"/>
        <v>0</v>
      </c>
      <c r="O6814" s="475" t="str">
        <f t="shared" si="752"/>
        <v/>
      </c>
    </row>
    <row r="6815" spans="1:15" hidden="1">
      <c r="A6815" s="475">
        <f t="shared" si="747"/>
        <v>43739</v>
      </c>
      <c r="B6815" s="475">
        <v>43749</v>
      </c>
      <c r="C6815" s="467">
        <v>22</v>
      </c>
      <c r="D6815" s="467">
        <v>1099</v>
      </c>
      <c r="E6815" s="467">
        <v>7</v>
      </c>
      <c r="F6815" s="467">
        <v>0</v>
      </c>
      <c r="G6815" s="467">
        <f t="array" ref="G6815">MAX(IF($A$2:$A$8761=A6815,$D$2:$D$8761))</f>
        <v>1504</v>
      </c>
      <c r="H6815" s="467">
        <f t="shared" si="748"/>
        <v>0</v>
      </c>
      <c r="I6815" s="475" t="str">
        <f t="shared" si="749"/>
        <v/>
      </c>
      <c r="J6815" s="471">
        <f>'Potential Projects'!D6816</f>
        <v>70.109958673888244</v>
      </c>
      <c r="K6815" s="471">
        <f>'Potential Projects'!E6816</f>
        <v>99.835582562889698</v>
      </c>
      <c r="L6815" s="476">
        <f t="shared" si="750"/>
        <v>922.05445876322199</v>
      </c>
      <c r="M6815" s="471">
        <f t="shared" si="753"/>
        <v>1338.4385156396916</v>
      </c>
      <c r="N6815" s="467">
        <f t="shared" si="751"/>
        <v>0</v>
      </c>
      <c r="O6815" s="475" t="str">
        <f t="shared" si="752"/>
        <v/>
      </c>
    </row>
    <row r="6816" spans="1:15" hidden="1">
      <c r="A6816" s="475">
        <f t="shared" si="747"/>
        <v>43739</v>
      </c>
      <c r="B6816" s="475">
        <v>43749</v>
      </c>
      <c r="C6816" s="467">
        <v>23</v>
      </c>
      <c r="D6816" s="467">
        <v>1031</v>
      </c>
      <c r="E6816" s="467">
        <v>12</v>
      </c>
      <c r="F6816" s="467">
        <v>0</v>
      </c>
      <c r="G6816" s="467">
        <f t="array" ref="G6816">MAX(IF($A$2:$A$8761=A6816,$D$2:$D$8761))</f>
        <v>1504</v>
      </c>
      <c r="H6816" s="467">
        <f t="shared" si="748"/>
        <v>0</v>
      </c>
      <c r="I6816" s="475" t="str">
        <f t="shared" si="749"/>
        <v/>
      </c>
      <c r="J6816" s="471">
        <f>'Potential Projects'!D6817</f>
        <v>47.479216789472396</v>
      </c>
      <c r="K6816" s="471">
        <f>'Potential Projects'!E6817</f>
        <v>99.835582562889698</v>
      </c>
      <c r="L6816" s="476">
        <f t="shared" si="750"/>
        <v>871.68520064763788</v>
      </c>
      <c r="M6816" s="471">
        <f t="shared" si="753"/>
        <v>1338.4385156396916</v>
      </c>
      <c r="N6816" s="467">
        <f t="shared" si="751"/>
        <v>0</v>
      </c>
      <c r="O6816" s="475" t="str">
        <f t="shared" si="752"/>
        <v/>
      </c>
    </row>
    <row r="6817" spans="1:15" hidden="1">
      <c r="A6817" s="475">
        <f t="shared" si="747"/>
        <v>43739</v>
      </c>
      <c r="B6817" s="475">
        <v>43749</v>
      </c>
      <c r="C6817" s="467">
        <v>24</v>
      </c>
      <c r="D6817" s="467">
        <v>963</v>
      </c>
      <c r="E6817" s="467">
        <v>13</v>
      </c>
      <c r="F6817" s="467">
        <v>0</v>
      </c>
      <c r="G6817" s="467">
        <f t="array" ref="G6817">MAX(IF($A$2:$A$8761=A6817,$D$2:$D$8761))</f>
        <v>1504</v>
      </c>
      <c r="H6817" s="467">
        <f t="shared" si="748"/>
        <v>0</v>
      </c>
      <c r="I6817" s="475" t="str">
        <f t="shared" si="749"/>
        <v/>
      </c>
      <c r="J6817" s="471">
        <f>'Potential Projects'!D6818</f>
        <v>33.05237991084892</v>
      </c>
      <c r="K6817" s="471">
        <f>'Potential Projects'!E6818</f>
        <v>98.656730111803924</v>
      </c>
      <c r="L6817" s="476">
        <f t="shared" si="750"/>
        <v>818.29088997734721</v>
      </c>
      <c r="M6817" s="471">
        <f t="shared" si="753"/>
        <v>1338.4385156396916</v>
      </c>
      <c r="N6817" s="467">
        <f t="shared" si="751"/>
        <v>0</v>
      </c>
      <c r="O6817" s="475" t="str">
        <f t="shared" si="752"/>
        <v/>
      </c>
    </row>
    <row r="6818" spans="1:15" hidden="1">
      <c r="A6818" s="475">
        <f t="shared" si="747"/>
        <v>43739</v>
      </c>
      <c r="B6818" s="475">
        <v>43750</v>
      </c>
      <c r="C6818" s="467">
        <v>1</v>
      </c>
      <c r="D6818" s="467">
        <v>954</v>
      </c>
      <c r="E6818" s="467">
        <v>14</v>
      </c>
      <c r="F6818" s="467">
        <v>0</v>
      </c>
      <c r="G6818" s="467">
        <f t="array" ref="G6818">MAX(IF($A$2:$A$8761=A6818,$D$2:$D$8761))</f>
        <v>1504</v>
      </c>
      <c r="H6818" s="467">
        <f t="shared" si="748"/>
        <v>0</v>
      </c>
      <c r="I6818" s="475" t="str">
        <f t="shared" si="749"/>
        <v/>
      </c>
      <c r="J6818" s="471">
        <f>'Potential Projects'!D6819</f>
        <v>46.311914108287482</v>
      </c>
      <c r="K6818" s="471">
        <f>'Potential Projects'!E6819</f>
        <v>98.152960384863476</v>
      </c>
      <c r="L6818" s="476">
        <f t="shared" si="750"/>
        <v>795.535125506849</v>
      </c>
      <c r="M6818" s="471">
        <f t="shared" si="753"/>
        <v>1338.4385156396916</v>
      </c>
      <c r="N6818" s="467">
        <f t="shared" si="751"/>
        <v>0</v>
      </c>
      <c r="O6818" s="475" t="str">
        <f t="shared" si="752"/>
        <v/>
      </c>
    </row>
    <row r="6819" spans="1:15" hidden="1">
      <c r="A6819" s="475">
        <f t="shared" si="747"/>
        <v>43739</v>
      </c>
      <c r="B6819" s="475">
        <v>43750</v>
      </c>
      <c r="C6819" s="467">
        <v>2</v>
      </c>
      <c r="D6819" s="467">
        <v>923</v>
      </c>
      <c r="E6819" s="467">
        <v>22</v>
      </c>
      <c r="F6819" s="467">
        <v>0</v>
      </c>
      <c r="G6819" s="467">
        <f t="array" ref="G6819">MAX(IF($A$2:$A$8761=A6819,$D$2:$D$8761))</f>
        <v>1504</v>
      </c>
      <c r="H6819" s="467">
        <f t="shared" si="748"/>
        <v>0</v>
      </c>
      <c r="I6819" s="475" t="str">
        <f t="shared" si="749"/>
        <v/>
      </c>
      <c r="J6819" s="471">
        <f>'Potential Projects'!D6820</f>
        <v>46.653121831171262</v>
      </c>
      <c r="K6819" s="471">
        <f>'Potential Projects'!E6820</f>
        <v>99.835582562889698</v>
      </c>
      <c r="L6819" s="476">
        <f t="shared" si="750"/>
        <v>754.51129560593904</v>
      </c>
      <c r="M6819" s="471">
        <f t="shared" si="753"/>
        <v>1338.4385156396916</v>
      </c>
      <c r="N6819" s="467">
        <f t="shared" si="751"/>
        <v>0</v>
      </c>
      <c r="O6819" s="475" t="str">
        <f t="shared" si="752"/>
        <v/>
      </c>
    </row>
    <row r="6820" spans="1:15" hidden="1">
      <c r="A6820" s="475">
        <f t="shared" si="747"/>
        <v>43739</v>
      </c>
      <c r="B6820" s="475">
        <v>43750</v>
      </c>
      <c r="C6820" s="467">
        <v>3</v>
      </c>
      <c r="D6820" s="467">
        <v>922</v>
      </c>
      <c r="E6820" s="467">
        <v>23</v>
      </c>
      <c r="F6820" s="467">
        <v>0</v>
      </c>
      <c r="G6820" s="467">
        <f t="array" ref="G6820">MAX(IF($A$2:$A$8761=A6820,$D$2:$D$8761))</f>
        <v>1504</v>
      </c>
      <c r="H6820" s="467">
        <f t="shared" si="748"/>
        <v>0</v>
      </c>
      <c r="I6820" s="475" t="str">
        <f t="shared" si="749"/>
        <v/>
      </c>
      <c r="J6820" s="471">
        <f>'Potential Projects'!D6821</f>
        <v>52.186843177154522</v>
      </c>
      <c r="K6820" s="471">
        <f>'Potential Projects'!E6821</f>
        <v>99.714333637927325</v>
      </c>
      <c r="L6820" s="476">
        <f t="shared" si="750"/>
        <v>747.09882318491816</v>
      </c>
      <c r="M6820" s="471">
        <f t="shared" si="753"/>
        <v>1338.4385156396916</v>
      </c>
      <c r="N6820" s="467">
        <f t="shared" si="751"/>
        <v>0</v>
      </c>
      <c r="O6820" s="475" t="str">
        <f t="shared" si="752"/>
        <v/>
      </c>
    </row>
    <row r="6821" spans="1:15" hidden="1">
      <c r="A6821" s="475">
        <f t="shared" si="747"/>
        <v>43739</v>
      </c>
      <c r="B6821" s="475">
        <v>43750</v>
      </c>
      <c r="C6821" s="467">
        <v>4</v>
      </c>
      <c r="D6821" s="467">
        <v>929</v>
      </c>
      <c r="E6821" s="467">
        <v>27</v>
      </c>
      <c r="F6821" s="467">
        <v>0</v>
      </c>
      <c r="G6821" s="467">
        <f t="array" ref="G6821">MAX(IF($A$2:$A$8761=A6821,$D$2:$D$8761))</f>
        <v>1504</v>
      </c>
      <c r="H6821" s="467">
        <f t="shared" si="748"/>
        <v>0</v>
      </c>
      <c r="I6821" s="475" t="str">
        <f t="shared" si="749"/>
        <v/>
      </c>
      <c r="J6821" s="471">
        <f>'Potential Projects'!D6822</f>
        <v>64.505619308818169</v>
      </c>
      <c r="K6821" s="471">
        <f>'Potential Projects'!E6822</f>
        <v>97.917502795097832</v>
      </c>
      <c r="L6821" s="476">
        <f t="shared" si="750"/>
        <v>739.57687789608406</v>
      </c>
      <c r="M6821" s="471">
        <f t="shared" si="753"/>
        <v>1338.4385156396916</v>
      </c>
      <c r="N6821" s="467">
        <f t="shared" si="751"/>
        <v>0</v>
      </c>
      <c r="O6821" s="475" t="str">
        <f t="shared" si="752"/>
        <v/>
      </c>
    </row>
    <row r="6822" spans="1:15" hidden="1">
      <c r="A6822" s="475">
        <f t="shared" si="747"/>
        <v>43739</v>
      </c>
      <c r="B6822" s="475">
        <v>43750</v>
      </c>
      <c r="C6822" s="467">
        <v>5</v>
      </c>
      <c r="D6822" s="467">
        <v>948</v>
      </c>
      <c r="E6822" s="467">
        <v>34</v>
      </c>
      <c r="F6822" s="467">
        <v>0</v>
      </c>
      <c r="G6822" s="467">
        <f t="array" ref="G6822">MAX(IF($A$2:$A$8761=A6822,$D$2:$D$8761))</f>
        <v>1504</v>
      </c>
      <c r="H6822" s="467">
        <f t="shared" si="748"/>
        <v>0</v>
      </c>
      <c r="I6822" s="475" t="str">
        <f t="shared" si="749"/>
        <v/>
      </c>
      <c r="J6822" s="471">
        <f>'Potential Projects'!D6823</f>
        <v>87.675544972256688</v>
      </c>
      <c r="K6822" s="471">
        <f>'Potential Projects'!E6823</f>
        <v>99.653318049881747</v>
      </c>
      <c r="L6822" s="476">
        <f t="shared" si="750"/>
        <v>726.67113697786158</v>
      </c>
      <c r="M6822" s="471">
        <f t="shared" si="753"/>
        <v>1338.4385156396916</v>
      </c>
      <c r="N6822" s="467">
        <f t="shared" si="751"/>
        <v>0</v>
      </c>
      <c r="O6822" s="475" t="str">
        <f t="shared" si="752"/>
        <v/>
      </c>
    </row>
    <row r="6823" spans="1:15" hidden="1">
      <c r="A6823" s="475">
        <f t="shared" si="747"/>
        <v>43739</v>
      </c>
      <c r="B6823" s="475">
        <v>43750</v>
      </c>
      <c r="C6823" s="467">
        <v>6</v>
      </c>
      <c r="D6823" s="467">
        <v>1012</v>
      </c>
      <c r="E6823" s="467">
        <v>44</v>
      </c>
      <c r="F6823" s="467">
        <v>0</v>
      </c>
      <c r="G6823" s="467">
        <f t="array" ref="G6823">MAX(IF($A$2:$A$8761=A6823,$D$2:$D$8761))</f>
        <v>1504</v>
      </c>
      <c r="H6823" s="467">
        <f t="shared" si="748"/>
        <v>0</v>
      </c>
      <c r="I6823" s="475" t="str">
        <f t="shared" si="749"/>
        <v/>
      </c>
      <c r="J6823" s="471">
        <f>'Potential Projects'!D6824</f>
        <v>51.853274081239448</v>
      </c>
      <c r="K6823" s="471">
        <f>'Potential Projects'!E6824</f>
        <v>85.102664803268112</v>
      </c>
      <c r="L6823" s="476">
        <f t="shared" si="750"/>
        <v>831.04406111549247</v>
      </c>
      <c r="M6823" s="471">
        <f t="shared" si="753"/>
        <v>1338.4385156396916</v>
      </c>
      <c r="N6823" s="467">
        <f t="shared" si="751"/>
        <v>0</v>
      </c>
      <c r="O6823" s="475" t="str">
        <f t="shared" si="752"/>
        <v/>
      </c>
    </row>
    <row r="6824" spans="1:15" hidden="1">
      <c r="A6824" s="475">
        <f t="shared" si="747"/>
        <v>43739</v>
      </c>
      <c r="B6824" s="475">
        <v>43750</v>
      </c>
      <c r="C6824" s="467">
        <v>7</v>
      </c>
      <c r="D6824" s="467">
        <v>1073</v>
      </c>
      <c r="E6824" s="467">
        <v>52</v>
      </c>
      <c r="F6824" s="467">
        <v>0</v>
      </c>
      <c r="G6824" s="467">
        <f t="array" ref="G6824">MAX(IF($A$2:$A$8761=A6824,$D$2:$D$8761))</f>
        <v>1504</v>
      </c>
      <c r="H6824" s="467">
        <f t="shared" si="748"/>
        <v>0</v>
      </c>
      <c r="I6824" s="475" t="str">
        <f t="shared" si="749"/>
        <v/>
      </c>
      <c r="J6824" s="471">
        <f>'Potential Projects'!D6825</f>
        <v>11.029402565809585</v>
      </c>
      <c r="K6824" s="471">
        <f>'Potential Projects'!E6825</f>
        <v>67.153912653192862</v>
      </c>
      <c r="L6824" s="476">
        <f t="shared" si="750"/>
        <v>942.81668478099755</v>
      </c>
      <c r="M6824" s="471">
        <f t="shared" si="753"/>
        <v>1338.4385156396916</v>
      </c>
      <c r="N6824" s="467">
        <f t="shared" si="751"/>
        <v>0</v>
      </c>
      <c r="O6824" s="475" t="str">
        <f t="shared" si="752"/>
        <v/>
      </c>
    </row>
    <row r="6825" spans="1:15" hidden="1">
      <c r="A6825" s="475">
        <f t="shared" si="747"/>
        <v>43739</v>
      </c>
      <c r="B6825" s="475">
        <v>43750</v>
      </c>
      <c r="C6825" s="467">
        <v>8</v>
      </c>
      <c r="D6825" s="467">
        <v>1115</v>
      </c>
      <c r="E6825" s="467">
        <v>42</v>
      </c>
      <c r="F6825" s="467">
        <v>2</v>
      </c>
      <c r="G6825" s="467">
        <f t="array" ref="G6825">MAX(IF($A$2:$A$8761=A6825,$D$2:$D$8761))</f>
        <v>1504</v>
      </c>
      <c r="H6825" s="467">
        <f t="shared" si="748"/>
        <v>0</v>
      </c>
      <c r="I6825" s="475" t="str">
        <f t="shared" si="749"/>
        <v/>
      </c>
      <c r="J6825" s="471">
        <f>'Potential Projects'!D6826</f>
        <v>13.736472003741463</v>
      </c>
      <c r="K6825" s="471">
        <f>'Potential Projects'!E6826</f>
        <v>51.217892657493024</v>
      </c>
      <c r="L6825" s="476">
        <f t="shared" si="750"/>
        <v>1006.0456353387655</v>
      </c>
      <c r="M6825" s="471">
        <f t="shared" si="753"/>
        <v>1338.4385156396916</v>
      </c>
      <c r="N6825" s="467">
        <f t="shared" si="751"/>
        <v>0</v>
      </c>
      <c r="O6825" s="475" t="str">
        <f t="shared" si="752"/>
        <v/>
      </c>
    </row>
    <row r="6826" spans="1:15" hidden="1">
      <c r="A6826" s="475">
        <f t="shared" si="747"/>
        <v>43739</v>
      </c>
      <c r="B6826" s="475">
        <v>43750</v>
      </c>
      <c r="C6826" s="467">
        <v>9</v>
      </c>
      <c r="D6826" s="467">
        <v>1153</v>
      </c>
      <c r="E6826" s="467">
        <v>31</v>
      </c>
      <c r="F6826" s="467">
        <v>13</v>
      </c>
      <c r="G6826" s="467">
        <f t="array" ref="G6826">MAX(IF($A$2:$A$8761=A6826,$D$2:$D$8761))</f>
        <v>1504</v>
      </c>
      <c r="H6826" s="467">
        <f t="shared" si="748"/>
        <v>0</v>
      </c>
      <c r="I6826" s="475" t="str">
        <f t="shared" si="749"/>
        <v/>
      </c>
      <c r="J6826" s="471">
        <f>'Potential Projects'!D6827</f>
        <v>9.2894341151954585</v>
      </c>
      <c r="K6826" s="471">
        <f>'Potential Projects'!E6827</f>
        <v>34.752288647602661</v>
      </c>
      <c r="L6826" s="476">
        <f t="shared" si="750"/>
        <v>1064.9582772372019</v>
      </c>
      <c r="M6826" s="471">
        <f t="shared" si="753"/>
        <v>1338.4385156396916</v>
      </c>
      <c r="N6826" s="467">
        <f t="shared" si="751"/>
        <v>0</v>
      </c>
      <c r="O6826" s="475" t="str">
        <f t="shared" si="752"/>
        <v/>
      </c>
    </row>
    <row r="6827" spans="1:15" hidden="1">
      <c r="A6827" s="475">
        <f t="shared" si="747"/>
        <v>43739</v>
      </c>
      <c r="B6827" s="475">
        <v>43750</v>
      </c>
      <c r="C6827" s="467">
        <v>10</v>
      </c>
      <c r="D6827" s="467">
        <v>1135</v>
      </c>
      <c r="E6827" s="467">
        <v>13</v>
      </c>
      <c r="F6827" s="467">
        <v>18</v>
      </c>
      <c r="G6827" s="467">
        <f t="array" ref="G6827">MAX(IF($A$2:$A$8761=A6827,$D$2:$D$8761))</f>
        <v>1504</v>
      </c>
      <c r="H6827" s="467">
        <f t="shared" si="748"/>
        <v>0</v>
      </c>
      <c r="I6827" s="475" t="str">
        <f t="shared" si="749"/>
        <v/>
      </c>
      <c r="J6827" s="471">
        <f>'Potential Projects'!D6828</f>
        <v>1.285703577051595</v>
      </c>
      <c r="K6827" s="471">
        <f>'Potential Projects'!E6828</f>
        <v>36.536603472371539</v>
      </c>
      <c r="L6827" s="476">
        <f t="shared" si="750"/>
        <v>1066.1776929505768</v>
      </c>
      <c r="M6827" s="471">
        <f t="shared" si="753"/>
        <v>1338.4385156396916</v>
      </c>
      <c r="N6827" s="467">
        <f t="shared" si="751"/>
        <v>0</v>
      </c>
      <c r="O6827" s="475" t="str">
        <f t="shared" si="752"/>
        <v/>
      </c>
    </row>
    <row r="6828" spans="1:15" hidden="1">
      <c r="A6828" s="475">
        <f t="shared" si="747"/>
        <v>43739</v>
      </c>
      <c r="B6828" s="475">
        <v>43750</v>
      </c>
      <c r="C6828" s="467">
        <v>11</v>
      </c>
      <c r="D6828" s="467">
        <v>1115</v>
      </c>
      <c r="E6828" s="467">
        <v>4</v>
      </c>
      <c r="F6828" s="467">
        <v>18</v>
      </c>
      <c r="G6828" s="467">
        <f t="array" ref="G6828">MAX(IF($A$2:$A$8761=A6828,$D$2:$D$8761))</f>
        <v>1504</v>
      </c>
      <c r="H6828" s="467">
        <f t="shared" si="748"/>
        <v>0</v>
      </c>
      <c r="I6828" s="475" t="str">
        <f t="shared" si="749"/>
        <v/>
      </c>
      <c r="J6828" s="471">
        <f>'Potential Projects'!D6829</f>
        <v>0.16383279319973557</v>
      </c>
      <c r="K6828" s="471">
        <f>'Potential Projects'!E6829</f>
        <v>51.268738980864335</v>
      </c>
      <c r="L6828" s="476">
        <f t="shared" si="750"/>
        <v>1041.5674282259358</v>
      </c>
      <c r="M6828" s="471">
        <f t="shared" si="753"/>
        <v>1338.4385156396916</v>
      </c>
      <c r="N6828" s="467">
        <f t="shared" si="751"/>
        <v>0</v>
      </c>
      <c r="O6828" s="475" t="str">
        <f t="shared" si="752"/>
        <v/>
      </c>
    </row>
    <row r="6829" spans="1:15" hidden="1">
      <c r="A6829" s="475">
        <f t="shared" si="747"/>
        <v>43739</v>
      </c>
      <c r="B6829" s="475">
        <v>43750</v>
      </c>
      <c r="C6829" s="467">
        <v>12</v>
      </c>
      <c r="D6829" s="467">
        <v>1049</v>
      </c>
      <c r="E6829" s="467">
        <v>1</v>
      </c>
      <c r="F6829" s="467">
        <v>14</v>
      </c>
      <c r="G6829" s="467">
        <f t="array" ref="G6829">MAX(IF($A$2:$A$8761=A6829,$D$2:$D$8761))</f>
        <v>1504</v>
      </c>
      <c r="H6829" s="467">
        <f t="shared" si="748"/>
        <v>0</v>
      </c>
      <c r="I6829" s="475" t="str">
        <f t="shared" si="749"/>
        <v/>
      </c>
      <c r="J6829" s="471">
        <f>'Potential Projects'!D6830</f>
        <v>0.21284500859646135</v>
      </c>
      <c r="K6829" s="471">
        <f>'Potential Projects'!E6830</f>
        <v>59.493327348957216</v>
      </c>
      <c r="L6829" s="476">
        <f t="shared" si="750"/>
        <v>974.29382764244622</v>
      </c>
      <c r="M6829" s="471">
        <f t="shared" si="753"/>
        <v>1338.4385156396916</v>
      </c>
      <c r="N6829" s="467">
        <f t="shared" si="751"/>
        <v>0</v>
      </c>
      <c r="O6829" s="475" t="str">
        <f t="shared" si="752"/>
        <v/>
      </c>
    </row>
    <row r="6830" spans="1:15" hidden="1">
      <c r="A6830" s="475">
        <f t="shared" si="747"/>
        <v>43739</v>
      </c>
      <c r="B6830" s="475">
        <v>43750</v>
      </c>
      <c r="C6830" s="467">
        <v>13</v>
      </c>
      <c r="D6830" s="467">
        <v>1029</v>
      </c>
      <c r="E6830" s="467">
        <v>0</v>
      </c>
      <c r="F6830" s="467">
        <v>12</v>
      </c>
      <c r="G6830" s="467">
        <f t="array" ref="G6830">MAX(IF($A$2:$A$8761=A6830,$D$2:$D$8761))</f>
        <v>1504</v>
      </c>
      <c r="H6830" s="467">
        <f t="shared" si="748"/>
        <v>0</v>
      </c>
      <c r="I6830" s="475" t="str">
        <f t="shared" si="749"/>
        <v/>
      </c>
      <c r="J6830" s="471">
        <f>'Potential Projects'!D6831</f>
        <v>9.2116495299886914E-2</v>
      </c>
      <c r="K6830" s="471">
        <f>'Potential Projects'!E6831</f>
        <v>46.900648677703721</v>
      </c>
      <c r="L6830" s="476">
        <f t="shared" si="750"/>
        <v>970.0072348269963</v>
      </c>
      <c r="M6830" s="471">
        <f t="shared" si="753"/>
        <v>1338.4385156396916</v>
      </c>
      <c r="N6830" s="467">
        <f t="shared" si="751"/>
        <v>0</v>
      </c>
      <c r="O6830" s="475" t="str">
        <f t="shared" si="752"/>
        <v/>
      </c>
    </row>
    <row r="6831" spans="1:15" hidden="1">
      <c r="A6831" s="475">
        <f t="shared" si="747"/>
        <v>43739</v>
      </c>
      <c r="B6831" s="475">
        <v>43750</v>
      </c>
      <c r="C6831" s="467">
        <v>14</v>
      </c>
      <c r="D6831" s="467">
        <v>1013</v>
      </c>
      <c r="E6831" s="467">
        <v>0</v>
      </c>
      <c r="F6831" s="467">
        <v>11</v>
      </c>
      <c r="G6831" s="467">
        <f t="array" ref="G6831">MAX(IF($A$2:$A$8761=A6831,$D$2:$D$8761))</f>
        <v>1504</v>
      </c>
      <c r="H6831" s="467">
        <f t="shared" si="748"/>
        <v>0</v>
      </c>
      <c r="I6831" s="475" t="str">
        <f t="shared" si="749"/>
        <v/>
      </c>
      <c r="J6831" s="471">
        <f>'Potential Projects'!D6832</f>
        <v>0</v>
      </c>
      <c r="K6831" s="471">
        <f>'Potential Projects'!E6832</f>
        <v>34.614612448935716</v>
      </c>
      <c r="L6831" s="476">
        <f t="shared" si="750"/>
        <v>967.38538755106424</v>
      </c>
      <c r="M6831" s="471">
        <f t="shared" si="753"/>
        <v>1338.4385156396916</v>
      </c>
      <c r="N6831" s="467">
        <f t="shared" si="751"/>
        <v>0</v>
      </c>
      <c r="O6831" s="475" t="str">
        <f t="shared" si="752"/>
        <v/>
      </c>
    </row>
    <row r="6832" spans="1:15" hidden="1">
      <c r="A6832" s="475">
        <f t="shared" si="747"/>
        <v>43739</v>
      </c>
      <c r="B6832" s="475">
        <v>43750</v>
      </c>
      <c r="C6832" s="467">
        <v>15</v>
      </c>
      <c r="D6832" s="467">
        <v>983</v>
      </c>
      <c r="E6832" s="467">
        <v>0</v>
      </c>
      <c r="F6832" s="467">
        <v>11</v>
      </c>
      <c r="G6832" s="467">
        <f t="array" ref="G6832">MAX(IF($A$2:$A$8761=A6832,$D$2:$D$8761))</f>
        <v>1504</v>
      </c>
      <c r="H6832" s="467">
        <f t="shared" si="748"/>
        <v>0</v>
      </c>
      <c r="I6832" s="475" t="str">
        <f t="shared" si="749"/>
        <v/>
      </c>
      <c r="J6832" s="471">
        <f>'Potential Projects'!D6833</f>
        <v>0</v>
      </c>
      <c r="K6832" s="471">
        <f>'Potential Projects'!E6833</f>
        <v>25.089922704794667</v>
      </c>
      <c r="L6832" s="476">
        <f t="shared" si="750"/>
        <v>946.91007729520538</v>
      </c>
      <c r="M6832" s="471">
        <f t="shared" si="753"/>
        <v>1338.4385156396916</v>
      </c>
      <c r="N6832" s="467">
        <f t="shared" si="751"/>
        <v>0</v>
      </c>
      <c r="O6832" s="475" t="str">
        <f t="shared" si="752"/>
        <v/>
      </c>
    </row>
    <row r="6833" spans="1:15" hidden="1">
      <c r="A6833" s="475">
        <f t="shared" si="747"/>
        <v>43739</v>
      </c>
      <c r="B6833" s="475">
        <v>43750</v>
      </c>
      <c r="C6833" s="467">
        <v>16</v>
      </c>
      <c r="D6833" s="467">
        <v>980</v>
      </c>
      <c r="E6833" s="467">
        <v>0</v>
      </c>
      <c r="F6833" s="467">
        <v>12</v>
      </c>
      <c r="G6833" s="467">
        <f t="array" ref="G6833">MAX(IF($A$2:$A$8761=A6833,$D$2:$D$8761))</f>
        <v>1504</v>
      </c>
      <c r="H6833" s="467">
        <f t="shared" si="748"/>
        <v>0</v>
      </c>
      <c r="I6833" s="475" t="str">
        <f t="shared" si="749"/>
        <v/>
      </c>
      <c r="J6833" s="471">
        <f>'Potential Projects'!D6834</f>
        <v>0</v>
      </c>
      <c r="K6833" s="471">
        <f>'Potential Projects'!E6834</f>
        <v>17.179017039346377</v>
      </c>
      <c r="L6833" s="476">
        <f t="shared" si="750"/>
        <v>950.82098296065362</v>
      </c>
      <c r="M6833" s="471">
        <f t="shared" si="753"/>
        <v>1338.4385156396916</v>
      </c>
      <c r="N6833" s="467">
        <f t="shared" si="751"/>
        <v>0</v>
      </c>
      <c r="O6833" s="475" t="str">
        <f t="shared" si="752"/>
        <v/>
      </c>
    </row>
    <row r="6834" spans="1:15" hidden="1">
      <c r="A6834" s="475">
        <f t="shared" si="747"/>
        <v>43739</v>
      </c>
      <c r="B6834" s="475">
        <v>43750</v>
      </c>
      <c r="C6834" s="467">
        <v>17</v>
      </c>
      <c r="D6834" s="467">
        <v>1019</v>
      </c>
      <c r="E6834" s="467">
        <v>0</v>
      </c>
      <c r="F6834" s="467">
        <v>3</v>
      </c>
      <c r="G6834" s="467">
        <f t="array" ref="G6834">MAX(IF($A$2:$A$8761=A6834,$D$2:$D$8761))</f>
        <v>1504</v>
      </c>
      <c r="H6834" s="467">
        <f t="shared" si="748"/>
        <v>0</v>
      </c>
      <c r="I6834" s="475" t="str">
        <f t="shared" si="749"/>
        <v/>
      </c>
      <c r="J6834" s="471">
        <f>'Potential Projects'!D6835</f>
        <v>0</v>
      </c>
      <c r="K6834" s="471">
        <f>'Potential Projects'!E6835</f>
        <v>21.139554504407656</v>
      </c>
      <c r="L6834" s="476">
        <f t="shared" si="750"/>
        <v>994.86044549559233</v>
      </c>
      <c r="M6834" s="471">
        <f t="shared" si="753"/>
        <v>1338.4385156396916</v>
      </c>
      <c r="N6834" s="467">
        <f t="shared" si="751"/>
        <v>0</v>
      </c>
      <c r="O6834" s="475" t="str">
        <f t="shared" si="752"/>
        <v/>
      </c>
    </row>
    <row r="6835" spans="1:15" hidden="1">
      <c r="A6835" s="475">
        <f t="shared" si="747"/>
        <v>43739</v>
      </c>
      <c r="B6835" s="475">
        <v>43750</v>
      </c>
      <c r="C6835" s="467">
        <v>18</v>
      </c>
      <c r="D6835" s="467">
        <v>1027</v>
      </c>
      <c r="E6835" s="467">
        <v>0</v>
      </c>
      <c r="F6835" s="467">
        <v>1</v>
      </c>
      <c r="G6835" s="467">
        <f t="array" ref="G6835">MAX(IF($A$2:$A$8761=A6835,$D$2:$D$8761))</f>
        <v>1504</v>
      </c>
      <c r="H6835" s="467">
        <f t="shared" si="748"/>
        <v>0</v>
      </c>
      <c r="I6835" s="475" t="str">
        <f t="shared" si="749"/>
        <v/>
      </c>
      <c r="J6835" s="471">
        <f>'Potential Projects'!D6836</f>
        <v>0</v>
      </c>
      <c r="K6835" s="471">
        <f>'Potential Projects'!E6836</f>
        <v>25.77048118684154</v>
      </c>
      <c r="L6835" s="476">
        <f t="shared" si="750"/>
        <v>1000.2295188131585</v>
      </c>
      <c r="M6835" s="471">
        <f t="shared" si="753"/>
        <v>1338.4385156396916</v>
      </c>
      <c r="N6835" s="467">
        <f t="shared" si="751"/>
        <v>0</v>
      </c>
      <c r="O6835" s="475" t="str">
        <f t="shared" si="752"/>
        <v/>
      </c>
    </row>
    <row r="6836" spans="1:15" hidden="1">
      <c r="A6836" s="475">
        <f t="shared" si="747"/>
        <v>43739</v>
      </c>
      <c r="B6836" s="475">
        <v>43750</v>
      </c>
      <c r="C6836" s="467">
        <v>19</v>
      </c>
      <c r="D6836" s="467">
        <v>1064</v>
      </c>
      <c r="E6836" s="467">
        <v>0</v>
      </c>
      <c r="F6836" s="467">
        <v>0</v>
      </c>
      <c r="G6836" s="467">
        <f t="array" ref="G6836">MAX(IF($A$2:$A$8761=A6836,$D$2:$D$8761))</f>
        <v>1504</v>
      </c>
      <c r="H6836" s="467">
        <f t="shared" si="748"/>
        <v>0</v>
      </c>
      <c r="I6836" s="475" t="str">
        <f t="shared" si="749"/>
        <v/>
      </c>
      <c r="J6836" s="471">
        <f>'Potential Projects'!D6837</f>
        <v>5.3849002960275429</v>
      </c>
      <c r="K6836" s="471">
        <f>'Potential Projects'!E6837</f>
        <v>51.055966673833588</v>
      </c>
      <c r="L6836" s="476">
        <f t="shared" si="750"/>
        <v>1007.5591330301388</v>
      </c>
      <c r="M6836" s="471">
        <f t="shared" si="753"/>
        <v>1338.4385156396916</v>
      </c>
      <c r="N6836" s="467">
        <f t="shared" si="751"/>
        <v>0</v>
      </c>
      <c r="O6836" s="475" t="str">
        <f t="shared" si="752"/>
        <v/>
      </c>
    </row>
    <row r="6837" spans="1:15" hidden="1">
      <c r="A6837" s="475">
        <f t="shared" si="747"/>
        <v>43739</v>
      </c>
      <c r="B6837" s="475">
        <v>43750</v>
      </c>
      <c r="C6837" s="467">
        <v>20</v>
      </c>
      <c r="D6837" s="467">
        <v>1066</v>
      </c>
      <c r="E6837" s="467">
        <v>0</v>
      </c>
      <c r="F6837" s="467">
        <v>0</v>
      </c>
      <c r="G6837" s="467">
        <f t="array" ref="G6837">MAX(IF($A$2:$A$8761=A6837,$D$2:$D$8761))</f>
        <v>1504</v>
      </c>
      <c r="H6837" s="467">
        <f t="shared" si="748"/>
        <v>0</v>
      </c>
      <c r="I6837" s="475" t="str">
        <f t="shared" si="749"/>
        <v/>
      </c>
      <c r="J6837" s="471">
        <f>'Potential Projects'!D6838</f>
        <v>28.199500189353639</v>
      </c>
      <c r="K6837" s="471">
        <f>'Potential Projects'!E6838</f>
        <v>54.238164265749305</v>
      </c>
      <c r="L6837" s="476">
        <f t="shared" si="750"/>
        <v>983.56233554489711</v>
      </c>
      <c r="M6837" s="471">
        <f t="shared" si="753"/>
        <v>1338.4385156396916</v>
      </c>
      <c r="N6837" s="467">
        <f t="shared" si="751"/>
        <v>0</v>
      </c>
      <c r="O6837" s="475" t="str">
        <f t="shared" si="752"/>
        <v/>
      </c>
    </row>
    <row r="6838" spans="1:15" hidden="1">
      <c r="A6838" s="475">
        <f t="shared" si="747"/>
        <v>43739</v>
      </c>
      <c r="B6838" s="475">
        <v>43750</v>
      </c>
      <c r="C6838" s="467">
        <v>21</v>
      </c>
      <c r="D6838" s="467">
        <v>1050</v>
      </c>
      <c r="E6838" s="467">
        <v>0</v>
      </c>
      <c r="F6838" s="467">
        <v>0</v>
      </c>
      <c r="G6838" s="467">
        <f t="array" ref="G6838">MAX(IF($A$2:$A$8761=A6838,$D$2:$D$8761))</f>
        <v>1504</v>
      </c>
      <c r="H6838" s="467">
        <f t="shared" si="748"/>
        <v>0</v>
      </c>
      <c r="I6838" s="475" t="str">
        <f t="shared" si="749"/>
        <v/>
      </c>
      <c r="J6838" s="471">
        <f>'Potential Projects'!D6839</f>
        <v>30.467514855905446</v>
      </c>
      <c r="K6838" s="471">
        <f>'Potential Projects'!E6839</f>
        <v>45.385428241238444</v>
      </c>
      <c r="L6838" s="476">
        <f t="shared" si="750"/>
        <v>974.14705690285621</v>
      </c>
      <c r="M6838" s="471">
        <f t="shared" si="753"/>
        <v>1338.4385156396916</v>
      </c>
      <c r="N6838" s="467">
        <f t="shared" si="751"/>
        <v>0</v>
      </c>
      <c r="O6838" s="475" t="str">
        <f t="shared" si="752"/>
        <v/>
      </c>
    </row>
    <row r="6839" spans="1:15" hidden="1">
      <c r="A6839" s="475">
        <f t="shared" si="747"/>
        <v>43739</v>
      </c>
      <c r="B6839" s="475">
        <v>43750</v>
      </c>
      <c r="C6839" s="467">
        <v>22</v>
      </c>
      <c r="D6839" s="467">
        <v>1034</v>
      </c>
      <c r="E6839" s="467">
        <v>1</v>
      </c>
      <c r="F6839" s="467">
        <v>0</v>
      </c>
      <c r="G6839" s="467">
        <f t="array" ref="G6839">MAX(IF($A$2:$A$8761=A6839,$D$2:$D$8761))</f>
        <v>1504</v>
      </c>
      <c r="H6839" s="467">
        <f t="shared" si="748"/>
        <v>0</v>
      </c>
      <c r="I6839" s="475" t="str">
        <f t="shared" si="749"/>
        <v/>
      </c>
      <c r="J6839" s="471">
        <f>'Potential Projects'!D6840</f>
        <v>38.615536627186664</v>
      </c>
      <c r="K6839" s="471">
        <f>'Potential Projects'!E6840</f>
        <v>83.002320522468295</v>
      </c>
      <c r="L6839" s="476">
        <f t="shared" si="750"/>
        <v>911.38214285034508</v>
      </c>
      <c r="M6839" s="471">
        <f t="shared" si="753"/>
        <v>1338.4385156396916</v>
      </c>
      <c r="N6839" s="467">
        <f t="shared" si="751"/>
        <v>0</v>
      </c>
      <c r="O6839" s="475" t="str">
        <f t="shared" si="752"/>
        <v/>
      </c>
    </row>
    <row r="6840" spans="1:15" hidden="1">
      <c r="A6840" s="475">
        <f t="shared" si="747"/>
        <v>43739</v>
      </c>
      <c r="B6840" s="475">
        <v>43750</v>
      </c>
      <c r="C6840" s="467">
        <v>23</v>
      </c>
      <c r="D6840" s="467">
        <v>960</v>
      </c>
      <c r="E6840" s="467">
        <v>0</v>
      </c>
      <c r="F6840" s="467">
        <v>0</v>
      </c>
      <c r="G6840" s="467">
        <f t="array" ref="G6840">MAX(IF($A$2:$A$8761=A6840,$D$2:$D$8761))</f>
        <v>1504</v>
      </c>
      <c r="H6840" s="467">
        <f t="shared" si="748"/>
        <v>0</v>
      </c>
      <c r="I6840" s="475" t="str">
        <f t="shared" si="749"/>
        <v/>
      </c>
      <c r="J6840" s="471">
        <f>'Potential Projects'!D6841</f>
        <v>33.148839614523887</v>
      </c>
      <c r="K6840" s="471">
        <f>'Potential Projects'!E6841</f>
        <v>99.306780799828005</v>
      </c>
      <c r="L6840" s="476">
        <f t="shared" si="750"/>
        <v>827.54437958564813</v>
      </c>
      <c r="M6840" s="471">
        <f t="shared" si="753"/>
        <v>1338.4385156396916</v>
      </c>
      <c r="N6840" s="467">
        <f t="shared" si="751"/>
        <v>0</v>
      </c>
      <c r="O6840" s="475" t="str">
        <f t="shared" si="752"/>
        <v/>
      </c>
    </row>
    <row r="6841" spans="1:15" hidden="1">
      <c r="A6841" s="475">
        <f t="shared" si="747"/>
        <v>43739</v>
      </c>
      <c r="B6841" s="475">
        <v>43750</v>
      </c>
      <c r="C6841" s="467">
        <v>24</v>
      </c>
      <c r="D6841" s="467">
        <v>907</v>
      </c>
      <c r="E6841" s="467">
        <v>2</v>
      </c>
      <c r="F6841" s="467">
        <v>0</v>
      </c>
      <c r="G6841" s="467">
        <f t="array" ref="G6841">MAX(IF($A$2:$A$8761=A6841,$D$2:$D$8761))</f>
        <v>1504</v>
      </c>
      <c r="H6841" s="467">
        <f t="shared" si="748"/>
        <v>0</v>
      </c>
      <c r="I6841" s="475" t="str">
        <f t="shared" si="749"/>
        <v/>
      </c>
      <c r="J6841" s="471">
        <f>'Potential Projects'!D6842</f>
        <v>5.5283541859570748</v>
      </c>
      <c r="K6841" s="471">
        <f>'Potential Projects'!E6842</f>
        <v>99.835582562889698</v>
      </c>
      <c r="L6841" s="476">
        <f t="shared" si="750"/>
        <v>799.63606325115325</v>
      </c>
      <c r="M6841" s="471">
        <f t="shared" si="753"/>
        <v>1338.4385156396916</v>
      </c>
      <c r="N6841" s="467">
        <f t="shared" si="751"/>
        <v>0</v>
      </c>
      <c r="O6841" s="475" t="str">
        <f t="shared" si="752"/>
        <v/>
      </c>
    </row>
    <row r="6842" spans="1:15" hidden="1">
      <c r="A6842" s="475">
        <f t="shared" si="747"/>
        <v>43739</v>
      </c>
      <c r="B6842" s="475">
        <v>43751</v>
      </c>
      <c r="C6842" s="467">
        <v>1</v>
      </c>
      <c r="D6842" s="467">
        <v>858</v>
      </c>
      <c r="E6842" s="467">
        <v>0</v>
      </c>
      <c r="F6842" s="467">
        <v>0</v>
      </c>
      <c r="G6842" s="467">
        <f t="array" ref="G6842">MAX(IF($A$2:$A$8761=A6842,$D$2:$D$8761))</f>
        <v>1504</v>
      </c>
      <c r="H6842" s="467">
        <f t="shared" si="748"/>
        <v>0</v>
      </c>
      <c r="I6842" s="475" t="str">
        <f t="shared" si="749"/>
        <v/>
      </c>
      <c r="J6842" s="471">
        <f>'Potential Projects'!D6843</f>
        <v>1.0705042864876149</v>
      </c>
      <c r="K6842" s="471">
        <f>'Potential Projects'!E6843</f>
        <v>99.835582562889698</v>
      </c>
      <c r="L6842" s="476">
        <f t="shared" si="750"/>
        <v>757.09391315062271</v>
      </c>
      <c r="M6842" s="471">
        <f t="shared" si="753"/>
        <v>1338.4385156396916</v>
      </c>
      <c r="N6842" s="467">
        <f t="shared" si="751"/>
        <v>0</v>
      </c>
      <c r="O6842" s="475" t="str">
        <f t="shared" si="752"/>
        <v/>
      </c>
    </row>
    <row r="6843" spans="1:15" hidden="1">
      <c r="A6843" s="475">
        <f t="shared" si="747"/>
        <v>43739</v>
      </c>
      <c r="B6843" s="475">
        <v>43751</v>
      </c>
      <c r="C6843" s="467">
        <v>2</v>
      </c>
      <c r="D6843" s="467">
        <v>841</v>
      </c>
      <c r="E6843" s="467">
        <v>0</v>
      </c>
      <c r="F6843" s="467">
        <v>0</v>
      </c>
      <c r="G6843" s="467">
        <f t="array" ref="G6843">MAX(IF($A$2:$A$8761=A6843,$D$2:$D$8761))</f>
        <v>1504</v>
      </c>
      <c r="H6843" s="467">
        <f t="shared" si="748"/>
        <v>0</v>
      </c>
      <c r="I6843" s="475" t="str">
        <f t="shared" si="749"/>
        <v/>
      </c>
      <c r="J6843" s="471">
        <f>'Potential Projects'!D6844</f>
        <v>1.4503467933507215</v>
      </c>
      <c r="K6843" s="471">
        <f>'Potential Projects'!E6844</f>
        <v>99.835582562889698</v>
      </c>
      <c r="L6843" s="476">
        <f t="shared" si="750"/>
        <v>739.71407064375956</v>
      </c>
      <c r="M6843" s="471">
        <f t="shared" si="753"/>
        <v>1338.4385156396916</v>
      </c>
      <c r="N6843" s="467">
        <f t="shared" si="751"/>
        <v>0</v>
      </c>
      <c r="O6843" s="475" t="str">
        <f t="shared" si="752"/>
        <v/>
      </c>
    </row>
    <row r="6844" spans="1:15" hidden="1">
      <c r="A6844" s="475">
        <f t="shared" si="747"/>
        <v>43739</v>
      </c>
      <c r="B6844" s="475">
        <v>43751</v>
      </c>
      <c r="C6844" s="467">
        <v>3</v>
      </c>
      <c r="D6844" s="467">
        <v>841</v>
      </c>
      <c r="E6844" s="467">
        <v>0</v>
      </c>
      <c r="F6844" s="467">
        <v>0</v>
      </c>
      <c r="G6844" s="467">
        <f t="array" ref="G6844">MAX(IF($A$2:$A$8761=A6844,$D$2:$D$8761))</f>
        <v>1504</v>
      </c>
      <c r="H6844" s="467">
        <f t="shared" si="748"/>
        <v>0</v>
      </c>
      <c r="I6844" s="475" t="str">
        <f t="shared" si="749"/>
        <v/>
      </c>
      <c r="J6844" s="471">
        <f>'Potential Projects'!D6845</f>
        <v>0.24109272705691773</v>
      </c>
      <c r="K6844" s="471">
        <f>'Potential Projects'!E6845</f>
        <v>99.80820377338209</v>
      </c>
      <c r="L6844" s="476">
        <f t="shared" si="750"/>
        <v>740.95070349956109</v>
      </c>
      <c r="M6844" s="471">
        <f t="shared" si="753"/>
        <v>1338.4385156396916</v>
      </c>
      <c r="N6844" s="467">
        <f t="shared" si="751"/>
        <v>0</v>
      </c>
      <c r="O6844" s="475" t="str">
        <f t="shared" si="752"/>
        <v/>
      </c>
    </row>
    <row r="6845" spans="1:15" hidden="1">
      <c r="A6845" s="475">
        <f t="shared" si="747"/>
        <v>43739</v>
      </c>
      <c r="B6845" s="475">
        <v>43751</v>
      </c>
      <c r="C6845" s="467">
        <v>4</v>
      </c>
      <c r="D6845" s="467">
        <v>820</v>
      </c>
      <c r="E6845" s="467">
        <v>5</v>
      </c>
      <c r="F6845" s="467">
        <v>0</v>
      </c>
      <c r="G6845" s="467">
        <f t="array" ref="G6845">MAX(IF($A$2:$A$8761=A6845,$D$2:$D$8761))</f>
        <v>1504</v>
      </c>
      <c r="H6845" s="467">
        <f t="shared" si="748"/>
        <v>0</v>
      </c>
      <c r="I6845" s="475" t="str">
        <f t="shared" si="749"/>
        <v/>
      </c>
      <c r="J6845" s="471">
        <f>'Potential Projects'!D6846</f>
        <v>10.859046182909303</v>
      </c>
      <c r="K6845" s="471">
        <f>'Potential Projects'!E6846</f>
        <v>99.513295097828419</v>
      </c>
      <c r="L6845" s="476">
        <f t="shared" si="750"/>
        <v>704.62765871926229</v>
      </c>
      <c r="M6845" s="471">
        <f t="shared" si="753"/>
        <v>1338.4385156396916</v>
      </c>
      <c r="N6845" s="467">
        <f t="shared" si="751"/>
        <v>0</v>
      </c>
      <c r="O6845" s="475" t="str">
        <f t="shared" si="752"/>
        <v/>
      </c>
    </row>
    <row r="6846" spans="1:15" hidden="1">
      <c r="A6846" s="475">
        <f t="shared" si="747"/>
        <v>43739</v>
      </c>
      <c r="B6846" s="475">
        <v>43751</v>
      </c>
      <c r="C6846" s="467">
        <v>5</v>
      </c>
      <c r="D6846" s="467">
        <v>839</v>
      </c>
      <c r="E6846" s="467">
        <v>6</v>
      </c>
      <c r="F6846" s="467">
        <v>0</v>
      </c>
      <c r="G6846" s="467">
        <f t="array" ref="G6846">MAX(IF($A$2:$A$8761=A6846,$D$2:$D$8761))</f>
        <v>1504</v>
      </c>
      <c r="H6846" s="467">
        <f t="shared" si="748"/>
        <v>0</v>
      </c>
      <c r="I6846" s="475" t="str">
        <f t="shared" si="749"/>
        <v/>
      </c>
      <c r="J6846" s="471">
        <f>'Potential Projects'!D6847</f>
        <v>29.939818199145069</v>
      </c>
      <c r="K6846" s="471">
        <f>'Potential Projects'!E6847</f>
        <v>91.179191571705019</v>
      </c>
      <c r="L6846" s="476">
        <f t="shared" si="750"/>
        <v>711.88099022914992</v>
      </c>
      <c r="M6846" s="471">
        <f t="shared" si="753"/>
        <v>1338.4385156396916</v>
      </c>
      <c r="N6846" s="467">
        <f t="shared" si="751"/>
        <v>0</v>
      </c>
      <c r="O6846" s="475" t="str">
        <f t="shared" si="752"/>
        <v/>
      </c>
    </row>
    <row r="6847" spans="1:15" hidden="1">
      <c r="A6847" s="475">
        <f t="shared" si="747"/>
        <v>43739</v>
      </c>
      <c r="B6847" s="475">
        <v>43751</v>
      </c>
      <c r="C6847" s="467">
        <v>6</v>
      </c>
      <c r="D6847" s="467">
        <v>897</v>
      </c>
      <c r="E6847" s="467">
        <v>28</v>
      </c>
      <c r="F6847" s="467">
        <v>0</v>
      </c>
      <c r="G6847" s="467">
        <f t="array" ref="G6847">MAX(IF($A$2:$A$8761=A6847,$D$2:$D$8761))</f>
        <v>1504</v>
      </c>
      <c r="H6847" s="467">
        <f t="shared" si="748"/>
        <v>0</v>
      </c>
      <c r="I6847" s="475" t="str">
        <f t="shared" si="749"/>
        <v/>
      </c>
      <c r="J6847" s="471">
        <f>'Potential Projects'!D6848</f>
        <v>29.328419732482821</v>
      </c>
      <c r="K6847" s="471">
        <f>'Potential Projects'!E6848</f>
        <v>72.416115996559881</v>
      </c>
      <c r="L6847" s="476">
        <f t="shared" si="750"/>
        <v>767.25546427095719</v>
      </c>
      <c r="M6847" s="471">
        <f t="shared" si="753"/>
        <v>1338.4385156396916</v>
      </c>
      <c r="N6847" s="467">
        <f t="shared" si="751"/>
        <v>0</v>
      </c>
      <c r="O6847" s="475" t="str">
        <f t="shared" si="752"/>
        <v/>
      </c>
    </row>
    <row r="6848" spans="1:15" hidden="1">
      <c r="A6848" s="475">
        <f t="shared" si="747"/>
        <v>43739</v>
      </c>
      <c r="B6848" s="475">
        <v>43751</v>
      </c>
      <c r="C6848" s="467">
        <v>7</v>
      </c>
      <c r="D6848" s="467">
        <v>926</v>
      </c>
      <c r="E6848" s="467">
        <v>24</v>
      </c>
      <c r="F6848" s="467">
        <v>0</v>
      </c>
      <c r="G6848" s="467">
        <f t="array" ref="G6848">MAX(IF($A$2:$A$8761=A6848,$D$2:$D$8761))</f>
        <v>1504</v>
      </c>
      <c r="H6848" s="467">
        <f t="shared" si="748"/>
        <v>0</v>
      </c>
      <c r="I6848" s="475" t="str">
        <f t="shared" si="749"/>
        <v/>
      </c>
      <c r="J6848" s="471">
        <f>'Potential Projects'!D6849</f>
        <v>33.15804925008598</v>
      </c>
      <c r="K6848" s="471">
        <f>'Potential Projects'!E6849</f>
        <v>50.797823801333045</v>
      </c>
      <c r="L6848" s="476">
        <f t="shared" si="750"/>
        <v>818.04412694858104</v>
      </c>
      <c r="M6848" s="471">
        <f t="shared" si="753"/>
        <v>1338.4385156396916</v>
      </c>
      <c r="N6848" s="467">
        <f t="shared" si="751"/>
        <v>0</v>
      </c>
      <c r="O6848" s="475" t="str">
        <f t="shared" si="752"/>
        <v/>
      </c>
    </row>
    <row r="6849" spans="1:15" hidden="1">
      <c r="A6849" s="475">
        <f t="shared" si="747"/>
        <v>43739</v>
      </c>
      <c r="B6849" s="475">
        <v>43751</v>
      </c>
      <c r="C6849" s="467">
        <v>8</v>
      </c>
      <c r="D6849" s="467">
        <v>1007</v>
      </c>
      <c r="E6849" s="467">
        <v>15</v>
      </c>
      <c r="F6849" s="467">
        <v>0</v>
      </c>
      <c r="G6849" s="467">
        <f t="array" ref="G6849">MAX(IF($A$2:$A$8761=A6849,$D$2:$D$8761))</f>
        <v>1504</v>
      </c>
      <c r="H6849" s="467">
        <f t="shared" si="748"/>
        <v>0</v>
      </c>
      <c r="I6849" s="475" t="str">
        <f t="shared" si="749"/>
        <v/>
      </c>
      <c r="J6849" s="471">
        <f>'Potential Projects'!D6850</f>
        <v>31.007906856082091</v>
      </c>
      <c r="K6849" s="471">
        <f>'Potential Projects'!E6850</f>
        <v>12.713145345087078</v>
      </c>
      <c r="L6849" s="476">
        <f t="shared" si="750"/>
        <v>948.27894779883081</v>
      </c>
      <c r="M6849" s="471">
        <f t="shared" si="753"/>
        <v>1338.4385156396916</v>
      </c>
      <c r="N6849" s="467">
        <f t="shared" si="751"/>
        <v>0</v>
      </c>
      <c r="O6849" s="475" t="str">
        <f t="shared" si="752"/>
        <v/>
      </c>
    </row>
    <row r="6850" spans="1:15" hidden="1">
      <c r="A6850" s="475">
        <f t="shared" ref="A6850:A6913" si="754">DATE(YEAR(B6850),MONTH(B6850),1)</f>
        <v>43739</v>
      </c>
      <c r="B6850" s="475">
        <v>43751</v>
      </c>
      <c r="C6850" s="467">
        <v>9</v>
      </c>
      <c r="D6850" s="467">
        <v>1057</v>
      </c>
      <c r="E6850" s="467">
        <v>28</v>
      </c>
      <c r="F6850" s="467">
        <v>2</v>
      </c>
      <c r="G6850" s="467">
        <f t="array" ref="G6850">MAX(IF($A$2:$A$8761=A6850,$D$2:$D$8761))</f>
        <v>1504</v>
      </c>
      <c r="H6850" s="467">
        <f t="shared" ref="H6850:H6913" si="755">IF(G6850=D6850,1,0)</f>
        <v>0</v>
      </c>
      <c r="I6850" s="475" t="str">
        <f t="shared" ref="I6850:I6913" si="756">IF(D6850=G6850,B6850,"")</f>
        <v/>
      </c>
      <c r="J6850" s="471">
        <f>'Potential Projects'!D6851</f>
        <v>23.434599286805305</v>
      </c>
      <c r="K6850" s="471">
        <f>'Potential Projects'!E6851</f>
        <v>2.51024387228553</v>
      </c>
      <c r="L6850" s="476">
        <f t="shared" ref="L6850:L6913" si="757">D6850-E6850-F6850-J6850-K6850</f>
        <v>1001.0551568409091</v>
      </c>
      <c r="M6850" s="471">
        <f t="shared" si="753"/>
        <v>1338.4385156396916</v>
      </c>
      <c r="N6850" s="467">
        <f t="shared" ref="N6850:N6913" si="758">IF(M6850=L6850,1,0)</f>
        <v>0</v>
      </c>
      <c r="O6850" s="475" t="str">
        <f t="shared" ref="O6850:O6913" si="759">IF(L6850=M6850,B6850,"")</f>
        <v/>
      </c>
    </row>
    <row r="6851" spans="1:15" hidden="1">
      <c r="A6851" s="475">
        <f t="shared" si="754"/>
        <v>43739</v>
      </c>
      <c r="B6851" s="475">
        <v>43751</v>
      </c>
      <c r="C6851" s="467">
        <v>10</v>
      </c>
      <c r="D6851" s="467">
        <v>1052</v>
      </c>
      <c r="E6851" s="467">
        <v>7</v>
      </c>
      <c r="F6851" s="467">
        <v>4</v>
      </c>
      <c r="G6851" s="467">
        <f t="array" ref="G6851">MAX(IF($A$2:$A$8761=A6851,$D$2:$D$8761))</f>
        <v>1504</v>
      </c>
      <c r="H6851" s="467">
        <f t="shared" si="755"/>
        <v>0</v>
      </c>
      <c r="I6851" s="475" t="str">
        <f t="shared" si="756"/>
        <v/>
      </c>
      <c r="J6851" s="471">
        <f>'Potential Projects'!D6852</f>
        <v>52.929520933354205</v>
      </c>
      <c r="K6851" s="471">
        <f>'Potential Projects'!E6852</f>
        <v>2.576735218232638</v>
      </c>
      <c r="L6851" s="476">
        <f t="shared" si="757"/>
        <v>985.49374384841315</v>
      </c>
      <c r="M6851" s="471">
        <f t="shared" si="753"/>
        <v>1338.4385156396916</v>
      </c>
      <c r="N6851" s="467">
        <f t="shared" si="758"/>
        <v>0</v>
      </c>
      <c r="O6851" s="475" t="str">
        <f t="shared" si="759"/>
        <v/>
      </c>
    </row>
    <row r="6852" spans="1:15" hidden="1">
      <c r="A6852" s="475">
        <f t="shared" si="754"/>
        <v>43739</v>
      </c>
      <c r="B6852" s="475">
        <v>43751</v>
      </c>
      <c r="C6852" s="467">
        <v>11</v>
      </c>
      <c r="D6852" s="467">
        <v>1052</v>
      </c>
      <c r="E6852" s="467">
        <v>10</v>
      </c>
      <c r="F6852" s="467">
        <v>3</v>
      </c>
      <c r="G6852" s="467">
        <f t="array" ref="G6852">MAX(IF($A$2:$A$8761=A6852,$D$2:$D$8761))</f>
        <v>1504</v>
      </c>
      <c r="H6852" s="467">
        <f t="shared" si="755"/>
        <v>0</v>
      </c>
      <c r="I6852" s="475" t="str">
        <f t="shared" si="756"/>
        <v/>
      </c>
      <c r="J6852" s="471">
        <f>'Potential Projects'!D6853</f>
        <v>85.957332681122111</v>
      </c>
      <c r="K6852" s="471">
        <f>'Potential Projects'!E6853</f>
        <v>9.756236078262738</v>
      </c>
      <c r="L6852" s="476">
        <f t="shared" si="757"/>
        <v>943.28643124061512</v>
      </c>
      <c r="M6852" s="471">
        <f t="shared" si="753"/>
        <v>1338.4385156396916</v>
      </c>
      <c r="N6852" s="467">
        <f t="shared" si="758"/>
        <v>0</v>
      </c>
      <c r="O6852" s="475" t="str">
        <f t="shared" si="759"/>
        <v/>
      </c>
    </row>
    <row r="6853" spans="1:15" hidden="1">
      <c r="A6853" s="475">
        <f t="shared" si="754"/>
        <v>43739</v>
      </c>
      <c r="B6853" s="475">
        <v>43751</v>
      </c>
      <c r="C6853" s="467">
        <v>12</v>
      </c>
      <c r="D6853" s="467">
        <v>1053</v>
      </c>
      <c r="E6853" s="467">
        <v>15</v>
      </c>
      <c r="F6853" s="467">
        <v>6</v>
      </c>
      <c r="G6853" s="467">
        <f t="array" ref="G6853">MAX(IF($A$2:$A$8761=A6853,$D$2:$D$8761))</f>
        <v>1504</v>
      </c>
      <c r="H6853" s="467">
        <f t="shared" si="755"/>
        <v>0</v>
      </c>
      <c r="I6853" s="475" t="str">
        <f t="shared" si="756"/>
        <v/>
      </c>
      <c r="J6853" s="471">
        <f>'Potential Projects'!D6854</f>
        <v>115.54614169613855</v>
      </c>
      <c r="K6853" s="471">
        <f>'Potential Projects'!E6854</f>
        <v>12.710016340571919</v>
      </c>
      <c r="L6853" s="476">
        <f t="shared" si="757"/>
        <v>903.74384196328958</v>
      </c>
      <c r="M6853" s="471">
        <f t="shared" si="753"/>
        <v>1338.4385156396916</v>
      </c>
      <c r="N6853" s="467">
        <f t="shared" si="758"/>
        <v>0</v>
      </c>
      <c r="O6853" s="475" t="str">
        <f t="shared" si="759"/>
        <v/>
      </c>
    </row>
    <row r="6854" spans="1:15" hidden="1">
      <c r="A6854" s="475">
        <f t="shared" si="754"/>
        <v>43739</v>
      </c>
      <c r="B6854" s="475">
        <v>43751</v>
      </c>
      <c r="C6854" s="467">
        <v>13</v>
      </c>
      <c r="D6854" s="467">
        <v>1053</v>
      </c>
      <c r="E6854" s="467">
        <v>8</v>
      </c>
      <c r="F6854" s="467">
        <v>6</v>
      </c>
      <c r="G6854" s="467">
        <f t="array" ref="G6854">MAX(IF($A$2:$A$8761=A6854,$D$2:$D$8761))</f>
        <v>1504</v>
      </c>
      <c r="H6854" s="467">
        <f t="shared" si="755"/>
        <v>0</v>
      </c>
      <c r="I6854" s="475" t="str">
        <f t="shared" si="756"/>
        <v/>
      </c>
      <c r="J6854" s="471">
        <f>'Potential Projects'!D6855</f>
        <v>99.645808793734204</v>
      </c>
      <c r="K6854" s="471">
        <f>'Potential Projects'!E6855</f>
        <v>9.6435919157170513</v>
      </c>
      <c r="L6854" s="476">
        <f t="shared" si="757"/>
        <v>929.71059929054877</v>
      </c>
      <c r="M6854" s="471">
        <f t="shared" si="753"/>
        <v>1338.4385156396916</v>
      </c>
      <c r="N6854" s="467">
        <f t="shared" si="758"/>
        <v>0</v>
      </c>
      <c r="O6854" s="475" t="str">
        <f t="shared" si="759"/>
        <v/>
      </c>
    </row>
    <row r="6855" spans="1:15" hidden="1">
      <c r="A6855" s="475">
        <f t="shared" si="754"/>
        <v>43739</v>
      </c>
      <c r="B6855" s="475">
        <v>43751</v>
      </c>
      <c r="C6855" s="467">
        <v>14</v>
      </c>
      <c r="D6855" s="467">
        <v>1041</v>
      </c>
      <c r="E6855" s="467">
        <v>3</v>
      </c>
      <c r="F6855" s="467">
        <v>8</v>
      </c>
      <c r="G6855" s="467">
        <f t="array" ref="G6855">MAX(IF($A$2:$A$8761=A6855,$D$2:$D$8761))</f>
        <v>1504</v>
      </c>
      <c r="H6855" s="467">
        <f t="shared" si="755"/>
        <v>0</v>
      </c>
      <c r="I6855" s="475" t="str">
        <f t="shared" si="756"/>
        <v/>
      </c>
      <c r="J6855" s="471">
        <f>'Potential Projects'!D6856</f>
        <v>52.528597954037522</v>
      </c>
      <c r="K6855" s="471">
        <f>'Potential Projects'!E6856</f>
        <v>16.200420877230705</v>
      </c>
      <c r="L6855" s="476">
        <f t="shared" si="757"/>
        <v>961.27098116873174</v>
      </c>
      <c r="M6855" s="471">
        <f t="shared" si="753"/>
        <v>1338.4385156396916</v>
      </c>
      <c r="N6855" s="467">
        <f t="shared" si="758"/>
        <v>0</v>
      </c>
      <c r="O6855" s="475" t="str">
        <f t="shared" si="759"/>
        <v/>
      </c>
    </row>
    <row r="6856" spans="1:15" hidden="1">
      <c r="A6856" s="475">
        <f t="shared" si="754"/>
        <v>43739</v>
      </c>
      <c r="B6856" s="475">
        <v>43751</v>
      </c>
      <c r="C6856" s="467">
        <v>15</v>
      </c>
      <c r="D6856" s="467">
        <v>1048</v>
      </c>
      <c r="E6856" s="467">
        <v>1</v>
      </c>
      <c r="F6856" s="467">
        <v>6</v>
      </c>
      <c r="G6856" s="467">
        <f t="array" ref="G6856">MAX(IF($A$2:$A$8761=A6856,$D$2:$D$8761))</f>
        <v>1504</v>
      </c>
      <c r="H6856" s="467">
        <f t="shared" si="755"/>
        <v>0</v>
      </c>
      <c r="I6856" s="475" t="str">
        <f t="shared" si="756"/>
        <v/>
      </c>
      <c r="J6856" s="471">
        <f>'Potential Projects'!D6857</f>
        <v>65.123511097664604</v>
      </c>
      <c r="K6856" s="471">
        <f>'Potential Projects'!E6857</f>
        <v>12.814055740700924</v>
      </c>
      <c r="L6856" s="476">
        <f t="shared" si="757"/>
        <v>963.06243316163443</v>
      </c>
      <c r="M6856" s="471">
        <f t="shared" si="753"/>
        <v>1338.4385156396916</v>
      </c>
      <c r="N6856" s="467">
        <f t="shared" si="758"/>
        <v>0</v>
      </c>
      <c r="O6856" s="475" t="str">
        <f t="shared" si="759"/>
        <v/>
      </c>
    </row>
    <row r="6857" spans="1:15" hidden="1">
      <c r="A6857" s="475">
        <f t="shared" si="754"/>
        <v>43739</v>
      </c>
      <c r="B6857" s="475">
        <v>43751</v>
      </c>
      <c r="C6857" s="467">
        <v>16</v>
      </c>
      <c r="D6857" s="467">
        <v>1048</v>
      </c>
      <c r="E6857" s="467">
        <v>0</v>
      </c>
      <c r="F6857" s="467">
        <v>3</v>
      </c>
      <c r="G6857" s="467">
        <f t="array" ref="G6857">MAX(IF($A$2:$A$8761=A6857,$D$2:$D$8761))</f>
        <v>1504</v>
      </c>
      <c r="H6857" s="467">
        <f t="shared" si="755"/>
        <v>0</v>
      </c>
      <c r="I6857" s="475" t="str">
        <f t="shared" si="756"/>
        <v/>
      </c>
      <c r="J6857" s="471">
        <f>'Potential Projects'!D6858</f>
        <v>29.892156370671866</v>
      </c>
      <c r="K6857" s="471">
        <f>'Potential Projects'!E6858</f>
        <v>3.1571655557944531</v>
      </c>
      <c r="L6857" s="476">
        <f t="shared" si="757"/>
        <v>1011.9506780735337</v>
      </c>
      <c r="M6857" s="471">
        <f t="shared" si="753"/>
        <v>1338.4385156396916</v>
      </c>
      <c r="N6857" s="467">
        <f t="shared" si="758"/>
        <v>0</v>
      </c>
      <c r="O6857" s="475" t="str">
        <f t="shared" si="759"/>
        <v/>
      </c>
    </row>
    <row r="6858" spans="1:15" hidden="1">
      <c r="A6858" s="475">
        <f t="shared" si="754"/>
        <v>43739</v>
      </c>
      <c r="B6858" s="475">
        <v>43751</v>
      </c>
      <c r="C6858" s="467">
        <v>17</v>
      </c>
      <c r="D6858" s="467">
        <v>1065</v>
      </c>
      <c r="E6858" s="467">
        <v>0</v>
      </c>
      <c r="F6858" s="467">
        <v>3</v>
      </c>
      <c r="G6858" s="467">
        <f t="array" ref="G6858">MAX(IF($A$2:$A$8761=A6858,$D$2:$D$8761))</f>
        <v>1504</v>
      </c>
      <c r="H6858" s="467">
        <f t="shared" si="755"/>
        <v>0</v>
      </c>
      <c r="I6858" s="475" t="str">
        <f t="shared" si="756"/>
        <v/>
      </c>
      <c r="J6858" s="471">
        <f>'Potential Projects'!D6859</f>
        <v>23.250060747984346</v>
      </c>
      <c r="K6858" s="471">
        <f>'Potential Projects'!E6859</f>
        <v>8.6039801655557948</v>
      </c>
      <c r="L6858" s="476">
        <f t="shared" si="757"/>
        <v>1030.1459590864597</v>
      </c>
      <c r="M6858" s="471">
        <f t="shared" si="753"/>
        <v>1338.4385156396916</v>
      </c>
      <c r="N6858" s="467">
        <f t="shared" si="758"/>
        <v>0</v>
      </c>
      <c r="O6858" s="475" t="str">
        <f t="shared" si="759"/>
        <v/>
      </c>
    </row>
    <row r="6859" spans="1:15" hidden="1">
      <c r="A6859" s="475">
        <f t="shared" si="754"/>
        <v>43739</v>
      </c>
      <c r="B6859" s="475">
        <v>43751</v>
      </c>
      <c r="C6859" s="467">
        <v>18</v>
      </c>
      <c r="D6859" s="467">
        <v>1071</v>
      </c>
      <c r="E6859" s="467">
        <v>0</v>
      </c>
      <c r="F6859" s="467">
        <v>1</v>
      </c>
      <c r="G6859" s="467">
        <f t="array" ref="G6859">MAX(IF($A$2:$A$8761=A6859,$D$2:$D$8761))</f>
        <v>1504</v>
      </c>
      <c r="H6859" s="467">
        <f t="shared" si="755"/>
        <v>0</v>
      </c>
      <c r="I6859" s="475" t="str">
        <f t="shared" si="756"/>
        <v/>
      </c>
      <c r="J6859" s="471">
        <f>'Potential Projects'!D6860</f>
        <v>39.189221039274052</v>
      </c>
      <c r="K6859" s="471">
        <f>'Potential Projects'!E6860</f>
        <v>19.309869114168997</v>
      </c>
      <c r="L6859" s="476">
        <f t="shared" si="757"/>
        <v>1011.5009098465569</v>
      </c>
      <c r="M6859" s="471">
        <f t="shared" si="753"/>
        <v>1338.4385156396916</v>
      </c>
      <c r="N6859" s="467">
        <f t="shared" si="758"/>
        <v>0</v>
      </c>
      <c r="O6859" s="475" t="str">
        <f t="shared" si="759"/>
        <v/>
      </c>
    </row>
    <row r="6860" spans="1:15" hidden="1">
      <c r="A6860" s="475">
        <f t="shared" si="754"/>
        <v>43739</v>
      </c>
      <c r="B6860" s="475">
        <v>43751</v>
      </c>
      <c r="C6860" s="467">
        <v>19</v>
      </c>
      <c r="D6860" s="467">
        <v>1108</v>
      </c>
      <c r="E6860" s="467">
        <v>0</v>
      </c>
      <c r="F6860" s="467">
        <v>0</v>
      </c>
      <c r="G6860" s="467">
        <f t="array" ref="G6860">MAX(IF($A$2:$A$8761=A6860,$D$2:$D$8761))</f>
        <v>1504</v>
      </c>
      <c r="H6860" s="467">
        <f t="shared" si="755"/>
        <v>0</v>
      </c>
      <c r="I6860" s="475" t="str">
        <f t="shared" si="756"/>
        <v/>
      </c>
      <c r="J6860" s="471">
        <f>'Potential Projects'!D6861</f>
        <v>55.547089874493665</v>
      </c>
      <c r="K6860" s="471">
        <f>'Potential Projects'!E6861</f>
        <v>3.6390322511287896</v>
      </c>
      <c r="L6860" s="476">
        <f t="shared" si="757"/>
        <v>1048.8138778743776</v>
      </c>
      <c r="M6860" s="471">
        <f t="shared" si="753"/>
        <v>1338.4385156396916</v>
      </c>
      <c r="N6860" s="467">
        <f t="shared" si="758"/>
        <v>0</v>
      </c>
      <c r="O6860" s="475" t="str">
        <f t="shared" si="759"/>
        <v/>
      </c>
    </row>
    <row r="6861" spans="1:15" hidden="1">
      <c r="A6861" s="475">
        <f t="shared" si="754"/>
        <v>43739</v>
      </c>
      <c r="B6861" s="475">
        <v>43751</v>
      </c>
      <c r="C6861" s="467">
        <v>20</v>
      </c>
      <c r="D6861" s="467">
        <v>1122</v>
      </c>
      <c r="E6861" s="467">
        <v>0</v>
      </c>
      <c r="F6861" s="467">
        <v>0</v>
      </c>
      <c r="G6861" s="467">
        <f t="array" ref="G6861">MAX(IF($A$2:$A$8761=A6861,$D$2:$D$8761))</f>
        <v>1504</v>
      </c>
      <c r="H6861" s="467">
        <f t="shared" si="755"/>
        <v>0</v>
      </c>
      <c r="I6861" s="475" t="str">
        <f t="shared" si="756"/>
        <v/>
      </c>
      <c r="J6861" s="471">
        <f>'Potential Projects'!D6862</f>
        <v>99.738984172173076</v>
      </c>
      <c r="K6861" s="471">
        <f>'Potential Projects'!E6862</f>
        <v>18.28512013545474</v>
      </c>
      <c r="L6861" s="476">
        <f t="shared" si="757"/>
        <v>1003.9758956923722</v>
      </c>
      <c r="M6861" s="471">
        <f t="shared" si="753"/>
        <v>1338.4385156396916</v>
      </c>
      <c r="N6861" s="467">
        <f t="shared" si="758"/>
        <v>0</v>
      </c>
      <c r="O6861" s="475" t="str">
        <f t="shared" si="759"/>
        <v/>
      </c>
    </row>
    <row r="6862" spans="1:15" hidden="1">
      <c r="A6862" s="475">
        <f t="shared" si="754"/>
        <v>43739</v>
      </c>
      <c r="B6862" s="475">
        <v>43751</v>
      </c>
      <c r="C6862" s="467">
        <v>21</v>
      </c>
      <c r="D6862" s="467">
        <v>1063</v>
      </c>
      <c r="E6862" s="467">
        <v>0</v>
      </c>
      <c r="F6862" s="467">
        <v>0</v>
      </c>
      <c r="G6862" s="467">
        <f t="array" ref="G6862">MAX(IF($A$2:$A$8761=A6862,$D$2:$D$8761))</f>
        <v>1504</v>
      </c>
      <c r="H6862" s="467">
        <f t="shared" si="755"/>
        <v>0</v>
      </c>
      <c r="I6862" s="475" t="str">
        <f t="shared" si="756"/>
        <v/>
      </c>
      <c r="J6862" s="471">
        <f>'Potential Projects'!D6863</f>
        <v>111.18816141141812</v>
      </c>
      <c r="K6862" s="471">
        <f>'Potential Projects'!E6863</f>
        <v>32.547904966673833</v>
      </c>
      <c r="L6862" s="476">
        <f t="shared" si="757"/>
        <v>919.263933621908</v>
      </c>
      <c r="M6862" s="471">
        <f t="shared" si="753"/>
        <v>1338.4385156396916</v>
      </c>
      <c r="N6862" s="467">
        <f t="shared" si="758"/>
        <v>0</v>
      </c>
      <c r="O6862" s="475" t="str">
        <f t="shared" si="759"/>
        <v/>
      </c>
    </row>
    <row r="6863" spans="1:15" hidden="1">
      <c r="A6863" s="475">
        <f t="shared" si="754"/>
        <v>43739</v>
      </c>
      <c r="B6863" s="475">
        <v>43751</v>
      </c>
      <c r="C6863" s="467">
        <v>22</v>
      </c>
      <c r="D6863" s="467">
        <v>1018</v>
      </c>
      <c r="E6863" s="467">
        <v>0</v>
      </c>
      <c r="F6863" s="467">
        <v>0</v>
      </c>
      <c r="G6863" s="467">
        <f t="array" ref="G6863">MAX(IF($A$2:$A$8761=A6863,$D$2:$D$8761))</f>
        <v>1504</v>
      </c>
      <c r="H6863" s="467">
        <f t="shared" si="755"/>
        <v>0</v>
      </c>
      <c r="I6863" s="475" t="str">
        <f t="shared" si="756"/>
        <v/>
      </c>
      <c r="J6863" s="471">
        <f>'Potential Projects'!D6864</f>
        <v>117.6827447127089</v>
      </c>
      <c r="K6863" s="471">
        <f>'Potential Projects'!E6864</f>
        <v>38.427304450655775</v>
      </c>
      <c r="L6863" s="476">
        <f t="shared" si="757"/>
        <v>861.88995083663531</v>
      </c>
      <c r="M6863" s="471">
        <f t="shared" si="753"/>
        <v>1338.4385156396916</v>
      </c>
      <c r="N6863" s="467">
        <f t="shared" si="758"/>
        <v>0</v>
      </c>
      <c r="O6863" s="475" t="str">
        <f t="shared" si="759"/>
        <v/>
      </c>
    </row>
    <row r="6864" spans="1:15" hidden="1">
      <c r="A6864" s="475">
        <f t="shared" si="754"/>
        <v>43739</v>
      </c>
      <c r="B6864" s="475">
        <v>43751</v>
      </c>
      <c r="C6864" s="467">
        <v>23</v>
      </c>
      <c r="D6864" s="467">
        <v>938</v>
      </c>
      <c r="E6864" s="467">
        <v>0</v>
      </c>
      <c r="F6864" s="467">
        <v>0</v>
      </c>
      <c r="G6864" s="467">
        <f t="array" ref="G6864">MAX(IF($A$2:$A$8761=A6864,$D$2:$D$8761))</f>
        <v>1504</v>
      </c>
      <c r="H6864" s="467">
        <f t="shared" si="755"/>
        <v>0</v>
      </c>
      <c r="I6864" s="475" t="str">
        <f t="shared" si="756"/>
        <v/>
      </c>
      <c r="J6864" s="471">
        <f>'Potential Projects'!D6865</f>
        <v>119.91785740510826</v>
      </c>
      <c r="K6864" s="471">
        <f>'Potential Projects'!E6865</f>
        <v>40.83037991829714</v>
      </c>
      <c r="L6864" s="476">
        <f t="shared" si="757"/>
        <v>777.25176267659458</v>
      </c>
      <c r="M6864" s="471">
        <f t="shared" si="753"/>
        <v>1338.4385156396916</v>
      </c>
      <c r="N6864" s="467">
        <f t="shared" si="758"/>
        <v>0</v>
      </c>
      <c r="O6864" s="475" t="str">
        <f t="shared" si="759"/>
        <v/>
      </c>
    </row>
    <row r="6865" spans="1:15" hidden="1">
      <c r="A6865" s="475">
        <f t="shared" si="754"/>
        <v>43739</v>
      </c>
      <c r="B6865" s="475">
        <v>43751</v>
      </c>
      <c r="C6865" s="467">
        <v>24</v>
      </c>
      <c r="D6865" s="467">
        <v>879</v>
      </c>
      <c r="E6865" s="467">
        <v>0</v>
      </c>
      <c r="F6865" s="467">
        <v>0</v>
      </c>
      <c r="G6865" s="467">
        <f t="array" ref="G6865">MAX(IF($A$2:$A$8761=A6865,$D$2:$D$8761))</f>
        <v>1504</v>
      </c>
      <c r="H6865" s="467">
        <f t="shared" si="755"/>
        <v>0</v>
      </c>
      <c r="I6865" s="475" t="str">
        <f t="shared" si="756"/>
        <v/>
      </c>
      <c r="J6865" s="471">
        <f>'Potential Projects'!D6866</f>
        <v>107.98293071858447</v>
      </c>
      <c r="K6865" s="471">
        <f>'Potential Projects'!E6866</f>
        <v>36.086026822188778</v>
      </c>
      <c r="L6865" s="476">
        <f t="shared" si="757"/>
        <v>734.93104245922677</v>
      </c>
      <c r="M6865" s="471">
        <f t="shared" si="753"/>
        <v>1338.4385156396916</v>
      </c>
      <c r="N6865" s="467">
        <f t="shared" si="758"/>
        <v>0</v>
      </c>
      <c r="O6865" s="475" t="str">
        <f t="shared" si="759"/>
        <v/>
      </c>
    </row>
    <row r="6866" spans="1:15" hidden="1">
      <c r="A6866" s="475">
        <f t="shared" si="754"/>
        <v>43739</v>
      </c>
      <c r="B6866" s="475">
        <v>43752</v>
      </c>
      <c r="C6866" s="467">
        <v>1</v>
      </c>
      <c r="D6866" s="467">
        <v>838</v>
      </c>
      <c r="E6866" s="467">
        <v>0</v>
      </c>
      <c r="F6866" s="467">
        <v>0</v>
      </c>
      <c r="G6866" s="467">
        <f t="array" ref="G6866">MAX(IF($A$2:$A$8761=A6866,$D$2:$D$8761))</f>
        <v>1504</v>
      </c>
      <c r="H6866" s="467">
        <f t="shared" si="755"/>
        <v>0</v>
      </c>
      <c r="I6866" s="475" t="str">
        <f t="shared" si="756"/>
        <v/>
      </c>
      <c r="J6866" s="471">
        <f>'Potential Projects'!D6867</f>
        <v>137.9483023889039</v>
      </c>
      <c r="K6866" s="471">
        <f>'Potential Projects'!E6867</f>
        <v>17.062461621156743</v>
      </c>
      <c r="L6866" s="476">
        <f t="shared" si="757"/>
        <v>682.98923598993929</v>
      </c>
      <c r="M6866" s="471">
        <f t="shared" si="753"/>
        <v>1338.4385156396916</v>
      </c>
      <c r="N6866" s="467">
        <f t="shared" si="758"/>
        <v>0</v>
      </c>
      <c r="O6866" s="475" t="str">
        <f t="shared" si="759"/>
        <v/>
      </c>
    </row>
    <row r="6867" spans="1:15" hidden="1">
      <c r="A6867" s="475">
        <f t="shared" si="754"/>
        <v>43739</v>
      </c>
      <c r="B6867" s="475">
        <v>43752</v>
      </c>
      <c r="C6867" s="467">
        <v>2</v>
      </c>
      <c r="D6867" s="467">
        <v>807</v>
      </c>
      <c r="E6867" s="467">
        <v>1</v>
      </c>
      <c r="F6867" s="467">
        <v>0</v>
      </c>
      <c r="G6867" s="467">
        <f t="array" ref="G6867">MAX(IF($A$2:$A$8761=A6867,$D$2:$D$8761))</f>
        <v>1504</v>
      </c>
      <c r="H6867" s="467">
        <f t="shared" si="755"/>
        <v>0</v>
      </c>
      <c r="I6867" s="475" t="str">
        <f t="shared" si="756"/>
        <v/>
      </c>
      <c r="J6867" s="471">
        <f>'Potential Projects'!D6868</f>
        <v>144</v>
      </c>
      <c r="K6867" s="471">
        <f>'Potential Projects'!E6868</f>
        <v>31.250150344012035</v>
      </c>
      <c r="L6867" s="476">
        <f t="shared" si="757"/>
        <v>630.74984965598799</v>
      </c>
      <c r="M6867" s="471">
        <f t="shared" si="753"/>
        <v>1338.4385156396916</v>
      </c>
      <c r="N6867" s="467">
        <f t="shared" si="758"/>
        <v>0</v>
      </c>
      <c r="O6867" s="475" t="str">
        <f t="shared" si="759"/>
        <v/>
      </c>
    </row>
    <row r="6868" spans="1:15" hidden="1">
      <c r="A6868" s="475">
        <f t="shared" si="754"/>
        <v>43739</v>
      </c>
      <c r="B6868" s="475">
        <v>43752</v>
      </c>
      <c r="C6868" s="467">
        <v>3</v>
      </c>
      <c r="D6868" s="467">
        <v>829</v>
      </c>
      <c r="E6868" s="467">
        <v>2</v>
      </c>
      <c r="F6868" s="467">
        <v>0</v>
      </c>
      <c r="G6868" s="467">
        <f t="array" ref="G6868">MAX(IF($A$2:$A$8761=A6868,$D$2:$D$8761))</f>
        <v>1504</v>
      </c>
      <c r="H6868" s="467">
        <f t="shared" si="755"/>
        <v>0</v>
      </c>
      <c r="I6868" s="475" t="str">
        <f t="shared" si="756"/>
        <v/>
      </c>
      <c r="J6868" s="471">
        <f>'Potential Projects'!D6869</f>
        <v>144</v>
      </c>
      <c r="K6868" s="471">
        <f>'Potential Projects'!E6869</f>
        <v>76.088785046226619</v>
      </c>
      <c r="L6868" s="476">
        <f t="shared" si="757"/>
        <v>606.91121495377342</v>
      </c>
      <c r="M6868" s="471">
        <f t="shared" si="753"/>
        <v>1338.4385156396916</v>
      </c>
      <c r="N6868" s="467">
        <f t="shared" si="758"/>
        <v>0</v>
      </c>
      <c r="O6868" s="475" t="str">
        <f t="shared" si="759"/>
        <v/>
      </c>
    </row>
    <row r="6869" spans="1:15" hidden="1">
      <c r="A6869" s="475">
        <f t="shared" si="754"/>
        <v>43739</v>
      </c>
      <c r="B6869" s="475">
        <v>43752</v>
      </c>
      <c r="C6869" s="467">
        <v>4</v>
      </c>
      <c r="D6869" s="467">
        <v>832</v>
      </c>
      <c r="E6869" s="467">
        <v>6</v>
      </c>
      <c r="F6869" s="467">
        <v>0</v>
      </c>
      <c r="G6869" s="467">
        <f t="array" ref="G6869">MAX(IF($A$2:$A$8761=A6869,$D$2:$D$8761))</f>
        <v>1504</v>
      </c>
      <c r="H6869" s="467">
        <f t="shared" si="755"/>
        <v>0</v>
      </c>
      <c r="I6869" s="475" t="str">
        <f t="shared" si="756"/>
        <v/>
      </c>
      <c r="J6869" s="471">
        <f>'Potential Projects'!D6870</f>
        <v>144</v>
      </c>
      <c r="K6869" s="471">
        <f>'Potential Projects'!E6870</f>
        <v>73.093545474091599</v>
      </c>
      <c r="L6869" s="476">
        <f t="shared" si="757"/>
        <v>608.90645452590843</v>
      </c>
      <c r="M6869" s="471">
        <f t="shared" si="753"/>
        <v>1338.4385156396916</v>
      </c>
      <c r="N6869" s="467">
        <f t="shared" si="758"/>
        <v>0</v>
      </c>
      <c r="O6869" s="475" t="str">
        <f t="shared" si="759"/>
        <v/>
      </c>
    </row>
    <row r="6870" spans="1:15" hidden="1">
      <c r="A6870" s="475">
        <f t="shared" si="754"/>
        <v>43739</v>
      </c>
      <c r="B6870" s="475">
        <v>43752</v>
      </c>
      <c r="C6870" s="467">
        <v>5</v>
      </c>
      <c r="D6870" s="467">
        <v>870</v>
      </c>
      <c r="E6870" s="467">
        <v>21</v>
      </c>
      <c r="F6870" s="467">
        <v>0</v>
      </c>
      <c r="G6870" s="467">
        <f t="array" ref="G6870">MAX(IF($A$2:$A$8761=A6870,$D$2:$D$8761))</f>
        <v>1504</v>
      </c>
      <c r="H6870" s="467">
        <f t="shared" si="755"/>
        <v>0</v>
      </c>
      <c r="I6870" s="475" t="str">
        <f t="shared" si="756"/>
        <v/>
      </c>
      <c r="J6870" s="471">
        <f>'Potential Projects'!D6871</f>
        <v>144</v>
      </c>
      <c r="K6870" s="471">
        <f>'Potential Projects'!E6871</f>
        <v>57.37342678993766</v>
      </c>
      <c r="L6870" s="476">
        <f t="shared" si="757"/>
        <v>647.62657321006236</v>
      </c>
      <c r="M6870" s="471">
        <f t="shared" si="753"/>
        <v>1338.4385156396916</v>
      </c>
      <c r="N6870" s="467">
        <f t="shared" si="758"/>
        <v>0</v>
      </c>
      <c r="O6870" s="475" t="str">
        <f t="shared" si="759"/>
        <v/>
      </c>
    </row>
    <row r="6871" spans="1:15" hidden="1">
      <c r="A6871" s="475">
        <f t="shared" si="754"/>
        <v>43739</v>
      </c>
      <c r="B6871" s="475">
        <v>43752</v>
      </c>
      <c r="C6871" s="467">
        <v>6</v>
      </c>
      <c r="D6871" s="467">
        <v>981</v>
      </c>
      <c r="E6871" s="467">
        <v>28</v>
      </c>
      <c r="F6871" s="467">
        <v>0</v>
      </c>
      <c r="G6871" s="467">
        <f t="array" ref="G6871">MAX(IF($A$2:$A$8761=A6871,$D$2:$D$8761))</f>
        <v>1504</v>
      </c>
      <c r="H6871" s="467">
        <f t="shared" si="755"/>
        <v>0</v>
      </c>
      <c r="I6871" s="475" t="str">
        <f t="shared" si="756"/>
        <v/>
      </c>
      <c r="J6871" s="471">
        <f>'Potential Projects'!D6872</f>
        <v>144</v>
      </c>
      <c r="K6871" s="471">
        <f>'Potential Projects'!E6872</f>
        <v>27.1003081057837</v>
      </c>
      <c r="L6871" s="476">
        <f t="shared" si="757"/>
        <v>781.89969189421629</v>
      </c>
      <c r="M6871" s="471">
        <f t="shared" si="753"/>
        <v>1338.4385156396916</v>
      </c>
      <c r="N6871" s="467">
        <f t="shared" si="758"/>
        <v>0</v>
      </c>
      <c r="O6871" s="475" t="str">
        <f t="shared" si="759"/>
        <v/>
      </c>
    </row>
    <row r="6872" spans="1:15" hidden="1">
      <c r="A6872" s="475">
        <f t="shared" si="754"/>
        <v>43739</v>
      </c>
      <c r="B6872" s="475">
        <v>43752</v>
      </c>
      <c r="C6872" s="467">
        <v>7</v>
      </c>
      <c r="D6872" s="467">
        <v>1118</v>
      </c>
      <c r="E6872" s="467">
        <v>24</v>
      </c>
      <c r="F6872" s="467">
        <v>0</v>
      </c>
      <c r="G6872" s="467">
        <f t="array" ref="G6872">MAX(IF($A$2:$A$8761=A6872,$D$2:$D$8761))</f>
        <v>1504</v>
      </c>
      <c r="H6872" s="467">
        <f t="shared" si="755"/>
        <v>0</v>
      </c>
      <c r="I6872" s="475" t="str">
        <f t="shared" si="756"/>
        <v/>
      </c>
      <c r="J6872" s="471">
        <f>'Potential Projects'!D6873</f>
        <v>144</v>
      </c>
      <c r="K6872" s="471">
        <f>'Potential Projects'!E6873</f>
        <v>29.131032036121265</v>
      </c>
      <c r="L6872" s="476">
        <f t="shared" si="757"/>
        <v>920.86896796387873</v>
      </c>
      <c r="M6872" s="471">
        <f t="shared" si="753"/>
        <v>1338.4385156396916</v>
      </c>
      <c r="N6872" s="467">
        <f t="shared" si="758"/>
        <v>0</v>
      </c>
      <c r="O6872" s="475" t="str">
        <f t="shared" si="759"/>
        <v/>
      </c>
    </row>
    <row r="6873" spans="1:15" hidden="1">
      <c r="A6873" s="475">
        <f t="shared" si="754"/>
        <v>43739</v>
      </c>
      <c r="B6873" s="475">
        <v>43752</v>
      </c>
      <c r="C6873" s="467">
        <v>8</v>
      </c>
      <c r="D6873" s="467">
        <v>1189</v>
      </c>
      <c r="E6873" s="467">
        <v>18</v>
      </c>
      <c r="F6873" s="467">
        <v>1</v>
      </c>
      <c r="G6873" s="467">
        <f t="array" ref="G6873">MAX(IF($A$2:$A$8761=A6873,$D$2:$D$8761))</f>
        <v>1504</v>
      </c>
      <c r="H6873" s="467">
        <f t="shared" si="755"/>
        <v>0</v>
      </c>
      <c r="I6873" s="475" t="str">
        <f t="shared" si="756"/>
        <v/>
      </c>
      <c r="J6873" s="471">
        <f>'Potential Projects'!D6874</f>
        <v>144</v>
      </c>
      <c r="K6873" s="471">
        <f>'Potential Projects'!E6874</f>
        <v>24.373380670823479</v>
      </c>
      <c r="L6873" s="476">
        <f t="shared" si="757"/>
        <v>1001.6266193291765</v>
      </c>
      <c r="M6873" s="471">
        <f t="shared" si="753"/>
        <v>1338.4385156396916</v>
      </c>
      <c r="N6873" s="467">
        <f t="shared" si="758"/>
        <v>0</v>
      </c>
      <c r="O6873" s="475" t="str">
        <f t="shared" si="759"/>
        <v/>
      </c>
    </row>
    <row r="6874" spans="1:15" hidden="1">
      <c r="A6874" s="475">
        <f t="shared" si="754"/>
        <v>43739</v>
      </c>
      <c r="B6874" s="475">
        <v>43752</v>
      </c>
      <c r="C6874" s="467">
        <v>9</v>
      </c>
      <c r="D6874" s="467">
        <v>1181</v>
      </c>
      <c r="E6874" s="467">
        <v>23</v>
      </c>
      <c r="F6874" s="467">
        <v>12</v>
      </c>
      <c r="G6874" s="467">
        <f t="array" ref="G6874">MAX(IF($A$2:$A$8761=A6874,$D$2:$D$8761))</f>
        <v>1504</v>
      </c>
      <c r="H6874" s="467">
        <f t="shared" si="755"/>
        <v>0</v>
      </c>
      <c r="I6874" s="475" t="str">
        <f t="shared" si="756"/>
        <v/>
      </c>
      <c r="J6874" s="471">
        <f>'Potential Projects'!D6875</f>
        <v>141.60971424061472</v>
      </c>
      <c r="K6874" s="471">
        <f>'Potential Projects'!E6875</f>
        <v>0.73375155880455822</v>
      </c>
      <c r="L6874" s="476">
        <f t="shared" si="757"/>
        <v>1003.6565342005807</v>
      </c>
      <c r="M6874" s="471">
        <f t="shared" ref="M6874:M6937" si="760">MAX($L$6554:$L$7297)</f>
        <v>1338.4385156396916</v>
      </c>
      <c r="N6874" s="467">
        <f t="shared" si="758"/>
        <v>0</v>
      </c>
      <c r="O6874" s="475" t="str">
        <f t="shared" si="759"/>
        <v/>
      </c>
    </row>
    <row r="6875" spans="1:15" hidden="1">
      <c r="A6875" s="475">
        <f t="shared" si="754"/>
        <v>43739</v>
      </c>
      <c r="B6875" s="475">
        <v>43752</v>
      </c>
      <c r="C6875" s="467">
        <v>10</v>
      </c>
      <c r="D6875" s="467">
        <v>1159</v>
      </c>
      <c r="E6875" s="467">
        <v>29</v>
      </c>
      <c r="F6875" s="467">
        <v>18</v>
      </c>
      <c r="G6875" s="467">
        <f t="array" ref="G6875">MAX(IF($A$2:$A$8761=A6875,$D$2:$D$8761))</f>
        <v>1504</v>
      </c>
      <c r="H6875" s="467">
        <f t="shared" si="755"/>
        <v>0</v>
      </c>
      <c r="I6875" s="475" t="str">
        <f t="shared" si="756"/>
        <v/>
      </c>
      <c r="J6875" s="471">
        <f>'Potential Projects'!D6876</f>
        <v>144</v>
      </c>
      <c r="K6875" s="471">
        <f>'Potential Projects'!E6876</f>
        <v>1.5887520425714898</v>
      </c>
      <c r="L6875" s="476">
        <f t="shared" si="757"/>
        <v>966.41124795742849</v>
      </c>
      <c r="M6875" s="471">
        <f t="shared" si="760"/>
        <v>1338.4385156396916</v>
      </c>
      <c r="N6875" s="467">
        <f t="shared" si="758"/>
        <v>0</v>
      </c>
      <c r="O6875" s="475" t="str">
        <f t="shared" si="759"/>
        <v/>
      </c>
    </row>
    <row r="6876" spans="1:15" hidden="1">
      <c r="A6876" s="475">
        <f t="shared" si="754"/>
        <v>43739</v>
      </c>
      <c r="B6876" s="475">
        <v>43752</v>
      </c>
      <c r="C6876" s="467">
        <v>11</v>
      </c>
      <c r="D6876" s="467">
        <v>1135</v>
      </c>
      <c r="E6876" s="467">
        <v>37</v>
      </c>
      <c r="F6876" s="467">
        <v>17</v>
      </c>
      <c r="G6876" s="467">
        <f t="array" ref="G6876">MAX(IF($A$2:$A$8761=A6876,$D$2:$D$8761))</f>
        <v>1504</v>
      </c>
      <c r="H6876" s="467">
        <f t="shared" si="755"/>
        <v>0</v>
      </c>
      <c r="I6876" s="475" t="str">
        <f t="shared" si="756"/>
        <v/>
      </c>
      <c r="J6876" s="471">
        <f>'Potential Projects'!D6877</f>
        <v>144</v>
      </c>
      <c r="K6876" s="471">
        <f>'Potential Projects'!E6877</f>
        <v>10.888153461621156</v>
      </c>
      <c r="L6876" s="476">
        <f t="shared" si="757"/>
        <v>926.11184653837881</v>
      </c>
      <c r="M6876" s="471">
        <f t="shared" si="760"/>
        <v>1338.4385156396916</v>
      </c>
      <c r="N6876" s="467">
        <f t="shared" si="758"/>
        <v>0</v>
      </c>
      <c r="O6876" s="475" t="str">
        <f t="shared" si="759"/>
        <v/>
      </c>
    </row>
    <row r="6877" spans="1:15" hidden="1">
      <c r="A6877" s="475">
        <f t="shared" si="754"/>
        <v>43739</v>
      </c>
      <c r="B6877" s="475">
        <v>43752</v>
      </c>
      <c r="C6877" s="467">
        <v>12</v>
      </c>
      <c r="D6877" s="467">
        <v>1106</v>
      </c>
      <c r="E6877" s="467">
        <v>32</v>
      </c>
      <c r="F6877" s="467">
        <v>17</v>
      </c>
      <c r="G6877" s="467">
        <f t="array" ref="G6877">MAX(IF($A$2:$A$8761=A6877,$D$2:$D$8761))</f>
        <v>1504</v>
      </c>
      <c r="H6877" s="467">
        <f t="shared" si="755"/>
        <v>0</v>
      </c>
      <c r="I6877" s="475" t="str">
        <f t="shared" si="756"/>
        <v/>
      </c>
      <c r="J6877" s="471">
        <f>'Potential Projects'!D6878</f>
        <v>144</v>
      </c>
      <c r="K6877" s="471">
        <f>'Potential Projects'!E6878</f>
        <v>39.507593259514081</v>
      </c>
      <c r="L6877" s="476">
        <f t="shared" si="757"/>
        <v>873.49240674048588</v>
      </c>
      <c r="M6877" s="471">
        <f t="shared" si="760"/>
        <v>1338.4385156396916</v>
      </c>
      <c r="N6877" s="467">
        <f t="shared" si="758"/>
        <v>0</v>
      </c>
      <c r="O6877" s="475" t="str">
        <f t="shared" si="759"/>
        <v/>
      </c>
    </row>
    <row r="6878" spans="1:15" hidden="1">
      <c r="A6878" s="475">
        <f t="shared" si="754"/>
        <v>43739</v>
      </c>
      <c r="B6878" s="475">
        <v>43752</v>
      </c>
      <c r="C6878" s="467">
        <v>13</v>
      </c>
      <c r="D6878" s="467">
        <v>1074</v>
      </c>
      <c r="E6878" s="467">
        <v>15</v>
      </c>
      <c r="F6878" s="467">
        <v>15</v>
      </c>
      <c r="G6878" s="467">
        <f t="array" ref="G6878">MAX(IF($A$2:$A$8761=A6878,$D$2:$D$8761))</f>
        <v>1504</v>
      </c>
      <c r="H6878" s="467">
        <f t="shared" si="755"/>
        <v>0</v>
      </c>
      <c r="I6878" s="475" t="str">
        <f t="shared" si="756"/>
        <v/>
      </c>
      <c r="J6878" s="471">
        <f>'Potential Projects'!D6879</f>
        <v>144</v>
      </c>
      <c r="K6878" s="471">
        <f>'Potential Projects'!E6879</f>
        <v>71.92799129219523</v>
      </c>
      <c r="L6878" s="476">
        <f t="shared" si="757"/>
        <v>828.0720087078048</v>
      </c>
      <c r="M6878" s="471">
        <f t="shared" si="760"/>
        <v>1338.4385156396916</v>
      </c>
      <c r="N6878" s="467">
        <f t="shared" si="758"/>
        <v>0</v>
      </c>
      <c r="O6878" s="475" t="str">
        <f t="shared" si="759"/>
        <v/>
      </c>
    </row>
    <row r="6879" spans="1:15" hidden="1">
      <c r="A6879" s="475">
        <f t="shared" si="754"/>
        <v>43739</v>
      </c>
      <c r="B6879" s="475">
        <v>43752</v>
      </c>
      <c r="C6879" s="467">
        <v>14</v>
      </c>
      <c r="D6879" s="467">
        <v>1078</v>
      </c>
      <c r="E6879" s="467">
        <v>5</v>
      </c>
      <c r="F6879" s="467">
        <v>15</v>
      </c>
      <c r="G6879" s="467">
        <f t="array" ref="G6879">MAX(IF($A$2:$A$8761=A6879,$D$2:$D$8761))</f>
        <v>1504</v>
      </c>
      <c r="H6879" s="467">
        <f t="shared" si="755"/>
        <v>0</v>
      </c>
      <c r="I6879" s="475" t="str">
        <f t="shared" si="756"/>
        <v/>
      </c>
      <c r="J6879" s="471">
        <f>'Potential Projects'!D6880</f>
        <v>144</v>
      </c>
      <c r="K6879" s="471">
        <f>'Potential Projects'!E6880</f>
        <v>93.539243227262958</v>
      </c>
      <c r="L6879" s="476">
        <f t="shared" si="757"/>
        <v>820.460756772737</v>
      </c>
      <c r="M6879" s="471">
        <f t="shared" si="760"/>
        <v>1338.4385156396916</v>
      </c>
      <c r="N6879" s="467">
        <f t="shared" si="758"/>
        <v>0</v>
      </c>
      <c r="O6879" s="475" t="str">
        <f t="shared" si="759"/>
        <v/>
      </c>
    </row>
    <row r="6880" spans="1:15" hidden="1">
      <c r="A6880" s="475">
        <f t="shared" si="754"/>
        <v>43739</v>
      </c>
      <c r="B6880" s="475">
        <v>43752</v>
      </c>
      <c r="C6880" s="467">
        <v>15</v>
      </c>
      <c r="D6880" s="467">
        <v>1073</v>
      </c>
      <c r="E6880" s="467">
        <v>2</v>
      </c>
      <c r="F6880" s="467">
        <v>16</v>
      </c>
      <c r="G6880" s="467">
        <f t="array" ref="G6880">MAX(IF($A$2:$A$8761=A6880,$D$2:$D$8761))</f>
        <v>1504</v>
      </c>
      <c r="H6880" s="467">
        <f t="shared" si="755"/>
        <v>0</v>
      </c>
      <c r="I6880" s="475" t="str">
        <f t="shared" si="756"/>
        <v/>
      </c>
      <c r="J6880" s="471">
        <f>'Potential Projects'!D6881</f>
        <v>144</v>
      </c>
      <c r="K6880" s="471">
        <f>'Potential Projects'!E6881</f>
        <v>90.924177703719636</v>
      </c>
      <c r="L6880" s="476">
        <f t="shared" si="757"/>
        <v>820.07582229628042</v>
      </c>
      <c r="M6880" s="471">
        <f t="shared" si="760"/>
        <v>1338.4385156396916</v>
      </c>
      <c r="N6880" s="467">
        <f t="shared" si="758"/>
        <v>0</v>
      </c>
      <c r="O6880" s="475" t="str">
        <f t="shared" si="759"/>
        <v/>
      </c>
    </row>
    <row r="6881" spans="1:15" hidden="1">
      <c r="A6881" s="475">
        <f t="shared" si="754"/>
        <v>43739</v>
      </c>
      <c r="B6881" s="475">
        <v>43752</v>
      </c>
      <c r="C6881" s="467">
        <v>16</v>
      </c>
      <c r="D6881" s="467">
        <v>1050</v>
      </c>
      <c r="E6881" s="467">
        <v>0</v>
      </c>
      <c r="F6881" s="467">
        <v>17</v>
      </c>
      <c r="G6881" s="467">
        <f t="array" ref="G6881">MAX(IF($A$2:$A$8761=A6881,$D$2:$D$8761))</f>
        <v>1504</v>
      </c>
      <c r="H6881" s="467">
        <f t="shared" si="755"/>
        <v>0</v>
      </c>
      <c r="I6881" s="475" t="str">
        <f t="shared" si="756"/>
        <v/>
      </c>
      <c r="J6881" s="471">
        <f>'Potential Projects'!D6882</f>
        <v>144</v>
      </c>
      <c r="K6881" s="471">
        <f>'Potential Projects'!E6882</f>
        <v>56.351024564609759</v>
      </c>
      <c r="L6881" s="476">
        <f t="shared" si="757"/>
        <v>832.64897543539018</v>
      </c>
      <c r="M6881" s="471">
        <f t="shared" si="760"/>
        <v>1338.4385156396916</v>
      </c>
      <c r="N6881" s="467">
        <f t="shared" si="758"/>
        <v>0</v>
      </c>
      <c r="O6881" s="475" t="str">
        <f t="shared" si="759"/>
        <v/>
      </c>
    </row>
    <row r="6882" spans="1:15" hidden="1">
      <c r="A6882" s="475">
        <f t="shared" si="754"/>
        <v>43739</v>
      </c>
      <c r="B6882" s="475">
        <v>43752</v>
      </c>
      <c r="C6882" s="467">
        <v>17</v>
      </c>
      <c r="D6882" s="467">
        <v>1043</v>
      </c>
      <c r="E6882" s="467">
        <v>0</v>
      </c>
      <c r="F6882" s="467">
        <v>13</v>
      </c>
      <c r="G6882" s="467">
        <f t="array" ref="G6882">MAX(IF($A$2:$A$8761=A6882,$D$2:$D$8761))</f>
        <v>1504</v>
      </c>
      <c r="H6882" s="467">
        <f t="shared" si="755"/>
        <v>0</v>
      </c>
      <c r="I6882" s="475" t="str">
        <f t="shared" si="756"/>
        <v/>
      </c>
      <c r="J6882" s="471">
        <f>'Potential Projects'!D6883</f>
        <v>144</v>
      </c>
      <c r="K6882" s="471">
        <f>'Potential Projects'!E6883</f>
        <v>45.840698398193936</v>
      </c>
      <c r="L6882" s="476">
        <f t="shared" si="757"/>
        <v>840.15930160180608</v>
      </c>
      <c r="M6882" s="471">
        <f t="shared" si="760"/>
        <v>1338.4385156396916</v>
      </c>
      <c r="N6882" s="467">
        <f t="shared" si="758"/>
        <v>0</v>
      </c>
      <c r="O6882" s="475" t="str">
        <f t="shared" si="759"/>
        <v/>
      </c>
    </row>
    <row r="6883" spans="1:15" hidden="1">
      <c r="A6883" s="475">
        <f t="shared" si="754"/>
        <v>43739</v>
      </c>
      <c r="B6883" s="475">
        <v>43752</v>
      </c>
      <c r="C6883" s="467">
        <v>18</v>
      </c>
      <c r="D6883" s="467">
        <v>1071</v>
      </c>
      <c r="E6883" s="467">
        <v>0</v>
      </c>
      <c r="F6883" s="467">
        <v>2</v>
      </c>
      <c r="G6883" s="467">
        <f t="array" ref="G6883">MAX(IF($A$2:$A$8761=A6883,$D$2:$D$8761))</f>
        <v>1504</v>
      </c>
      <c r="H6883" s="467">
        <f t="shared" si="755"/>
        <v>0</v>
      </c>
      <c r="I6883" s="475" t="str">
        <f t="shared" si="756"/>
        <v/>
      </c>
      <c r="J6883" s="471">
        <f>'Potential Projects'!D6884</f>
        <v>137.43221923405923</v>
      </c>
      <c r="K6883" s="471">
        <f>'Potential Projects'!E6884</f>
        <v>34.858674801118042</v>
      </c>
      <c r="L6883" s="476">
        <f t="shared" si="757"/>
        <v>896.70910596482281</v>
      </c>
      <c r="M6883" s="471">
        <f t="shared" si="760"/>
        <v>1338.4385156396916</v>
      </c>
      <c r="N6883" s="467">
        <f t="shared" si="758"/>
        <v>0</v>
      </c>
      <c r="O6883" s="475" t="str">
        <f t="shared" si="759"/>
        <v/>
      </c>
    </row>
    <row r="6884" spans="1:15" hidden="1">
      <c r="A6884" s="475">
        <f t="shared" si="754"/>
        <v>43739</v>
      </c>
      <c r="B6884" s="475">
        <v>43752</v>
      </c>
      <c r="C6884" s="467">
        <v>19</v>
      </c>
      <c r="D6884" s="467">
        <v>1141</v>
      </c>
      <c r="E6884" s="467">
        <v>0</v>
      </c>
      <c r="F6884" s="467">
        <v>0</v>
      </c>
      <c r="G6884" s="467">
        <f t="array" ref="G6884">MAX(IF($A$2:$A$8761=A6884,$D$2:$D$8761))</f>
        <v>1504</v>
      </c>
      <c r="H6884" s="467">
        <f t="shared" si="755"/>
        <v>0</v>
      </c>
      <c r="I6884" s="475" t="str">
        <f t="shared" si="756"/>
        <v/>
      </c>
      <c r="J6884" s="471">
        <f>'Potential Projects'!D6885</f>
        <v>141.97038093052416</v>
      </c>
      <c r="K6884" s="471">
        <f>'Potential Projects'!E6885</f>
        <v>42.462938024080842</v>
      </c>
      <c r="L6884" s="476">
        <f t="shared" si="757"/>
        <v>956.56668104539506</v>
      </c>
      <c r="M6884" s="471">
        <f t="shared" si="760"/>
        <v>1338.4385156396916</v>
      </c>
      <c r="N6884" s="467">
        <f t="shared" si="758"/>
        <v>0</v>
      </c>
      <c r="O6884" s="475" t="str">
        <f t="shared" si="759"/>
        <v/>
      </c>
    </row>
    <row r="6885" spans="1:15" hidden="1">
      <c r="A6885" s="475">
        <f t="shared" si="754"/>
        <v>43739</v>
      </c>
      <c r="B6885" s="475">
        <v>43752</v>
      </c>
      <c r="C6885" s="467">
        <v>20</v>
      </c>
      <c r="D6885" s="467">
        <v>1165</v>
      </c>
      <c r="E6885" s="467">
        <v>0</v>
      </c>
      <c r="F6885" s="467">
        <v>0</v>
      </c>
      <c r="G6885" s="467">
        <f t="array" ref="G6885">MAX(IF($A$2:$A$8761=A6885,$D$2:$D$8761))</f>
        <v>1504</v>
      </c>
      <c r="H6885" s="467">
        <f t="shared" si="755"/>
        <v>0</v>
      </c>
      <c r="I6885" s="475" t="str">
        <f t="shared" si="756"/>
        <v/>
      </c>
      <c r="J6885" s="471">
        <f>'Potential Projects'!D6886</f>
        <v>134.45797145618403</v>
      </c>
      <c r="K6885" s="471">
        <f>'Potential Projects'!E6886</f>
        <v>30.259038163835736</v>
      </c>
      <c r="L6885" s="476">
        <f t="shared" si="757"/>
        <v>1000.2829903799803</v>
      </c>
      <c r="M6885" s="471">
        <f t="shared" si="760"/>
        <v>1338.4385156396916</v>
      </c>
      <c r="N6885" s="467">
        <f t="shared" si="758"/>
        <v>0</v>
      </c>
      <c r="O6885" s="475" t="str">
        <f t="shared" si="759"/>
        <v/>
      </c>
    </row>
    <row r="6886" spans="1:15" hidden="1">
      <c r="A6886" s="475">
        <f t="shared" si="754"/>
        <v>43739</v>
      </c>
      <c r="B6886" s="475">
        <v>43752</v>
      </c>
      <c r="C6886" s="467">
        <v>21</v>
      </c>
      <c r="D6886" s="467">
        <v>1110</v>
      </c>
      <c r="E6886" s="467">
        <v>0</v>
      </c>
      <c r="F6886" s="467">
        <v>0</v>
      </c>
      <c r="G6886" s="467">
        <f t="array" ref="G6886">MAX(IF($A$2:$A$8761=A6886,$D$2:$D$8761))</f>
        <v>1504</v>
      </c>
      <c r="H6886" s="467">
        <f t="shared" si="755"/>
        <v>0</v>
      </c>
      <c r="I6886" s="475" t="str">
        <f t="shared" si="756"/>
        <v/>
      </c>
      <c r="J6886" s="471">
        <f>'Potential Projects'!D6887</f>
        <v>115.06140788988482</v>
      </c>
      <c r="K6886" s="471">
        <f>'Potential Projects'!E6887</f>
        <v>10.303811868415394</v>
      </c>
      <c r="L6886" s="476">
        <f t="shared" si="757"/>
        <v>984.63478024169979</v>
      </c>
      <c r="M6886" s="471">
        <f t="shared" si="760"/>
        <v>1338.4385156396916</v>
      </c>
      <c r="N6886" s="467">
        <f t="shared" si="758"/>
        <v>0</v>
      </c>
      <c r="O6886" s="475" t="str">
        <f t="shared" si="759"/>
        <v/>
      </c>
    </row>
    <row r="6887" spans="1:15" hidden="1">
      <c r="A6887" s="475">
        <f t="shared" si="754"/>
        <v>43739</v>
      </c>
      <c r="B6887" s="475">
        <v>43752</v>
      </c>
      <c r="C6887" s="467">
        <v>22</v>
      </c>
      <c r="D6887" s="467">
        <v>1016</v>
      </c>
      <c r="E6887" s="467">
        <v>1</v>
      </c>
      <c r="F6887" s="467">
        <v>0</v>
      </c>
      <c r="G6887" s="467">
        <f t="array" ref="G6887">MAX(IF($A$2:$A$8761=A6887,$D$2:$D$8761))</f>
        <v>1504</v>
      </c>
      <c r="H6887" s="467">
        <f t="shared" si="755"/>
        <v>0</v>
      </c>
      <c r="I6887" s="475" t="str">
        <f t="shared" si="756"/>
        <v/>
      </c>
      <c r="J6887" s="471">
        <f>'Potential Projects'!D6888</f>
        <v>115.6136718464145</v>
      </c>
      <c r="K6887" s="471">
        <f>'Potential Projects'!E6888</f>
        <v>14.85729568909912</v>
      </c>
      <c r="L6887" s="476">
        <f t="shared" si="757"/>
        <v>884.52903246448636</v>
      </c>
      <c r="M6887" s="471">
        <f t="shared" si="760"/>
        <v>1338.4385156396916</v>
      </c>
      <c r="N6887" s="467">
        <f t="shared" si="758"/>
        <v>0</v>
      </c>
      <c r="O6887" s="475" t="str">
        <f t="shared" si="759"/>
        <v/>
      </c>
    </row>
    <row r="6888" spans="1:15" hidden="1">
      <c r="A6888" s="475">
        <f t="shared" si="754"/>
        <v>43739</v>
      </c>
      <c r="B6888" s="475">
        <v>43752</v>
      </c>
      <c r="C6888" s="467">
        <v>23</v>
      </c>
      <c r="D6888" s="467">
        <v>947</v>
      </c>
      <c r="E6888" s="467">
        <v>3</v>
      </c>
      <c r="F6888" s="467">
        <v>0</v>
      </c>
      <c r="G6888" s="467">
        <f t="array" ref="G6888">MAX(IF($A$2:$A$8761=A6888,$D$2:$D$8761))</f>
        <v>1504</v>
      </c>
      <c r="H6888" s="467">
        <f t="shared" si="755"/>
        <v>0</v>
      </c>
      <c r="I6888" s="475" t="str">
        <f t="shared" si="756"/>
        <v/>
      </c>
      <c r="J6888" s="471">
        <f>'Potential Projects'!D6889</f>
        <v>119.77940739924641</v>
      </c>
      <c r="K6888" s="471">
        <f>'Potential Projects'!E6889</f>
        <v>14.610104332401633</v>
      </c>
      <c r="L6888" s="476">
        <f t="shared" si="757"/>
        <v>809.6104882683519</v>
      </c>
      <c r="M6888" s="471">
        <f t="shared" si="760"/>
        <v>1338.4385156396916</v>
      </c>
      <c r="N6888" s="467">
        <f t="shared" si="758"/>
        <v>0</v>
      </c>
      <c r="O6888" s="475" t="str">
        <f t="shared" si="759"/>
        <v/>
      </c>
    </row>
    <row r="6889" spans="1:15" hidden="1">
      <c r="A6889" s="475">
        <f t="shared" si="754"/>
        <v>43739</v>
      </c>
      <c r="B6889" s="475">
        <v>43752</v>
      </c>
      <c r="C6889" s="467">
        <v>24</v>
      </c>
      <c r="D6889" s="467">
        <v>912</v>
      </c>
      <c r="E6889" s="467">
        <v>5</v>
      </c>
      <c r="F6889" s="467">
        <v>0</v>
      </c>
      <c r="G6889" s="467">
        <f t="array" ref="G6889">MAX(IF($A$2:$A$8761=A6889,$D$2:$D$8761))</f>
        <v>1504</v>
      </c>
      <c r="H6889" s="467">
        <f t="shared" si="755"/>
        <v>0</v>
      </c>
      <c r="I6889" s="475" t="str">
        <f t="shared" si="756"/>
        <v/>
      </c>
      <c r="J6889" s="471">
        <f>'Potential Projects'!D6890</f>
        <v>122.25795026685621</v>
      </c>
      <c r="K6889" s="471">
        <f>'Potential Projects'!E6890</f>
        <v>4.1177699419479685</v>
      </c>
      <c r="L6889" s="476">
        <f t="shared" si="757"/>
        <v>780.62427979119582</v>
      </c>
      <c r="M6889" s="471">
        <f t="shared" si="760"/>
        <v>1338.4385156396916</v>
      </c>
      <c r="N6889" s="467">
        <f t="shared" si="758"/>
        <v>0</v>
      </c>
      <c r="O6889" s="475" t="str">
        <f t="shared" si="759"/>
        <v/>
      </c>
    </row>
    <row r="6890" spans="1:15" hidden="1">
      <c r="A6890" s="475">
        <f t="shared" si="754"/>
        <v>43739</v>
      </c>
      <c r="B6890" s="475">
        <v>43753</v>
      </c>
      <c r="C6890" s="467">
        <v>1</v>
      </c>
      <c r="D6890" s="467">
        <v>884</v>
      </c>
      <c r="E6890" s="467">
        <v>8</v>
      </c>
      <c r="F6890" s="467">
        <v>0</v>
      </c>
      <c r="G6890" s="467">
        <f t="array" ref="G6890">MAX(IF($A$2:$A$8761=A6890,$D$2:$D$8761))</f>
        <v>1504</v>
      </c>
      <c r="H6890" s="467">
        <f t="shared" si="755"/>
        <v>0</v>
      </c>
      <c r="I6890" s="475" t="str">
        <f t="shared" si="756"/>
        <v/>
      </c>
      <c r="J6890" s="471">
        <f>'Potential Projects'!D6891</f>
        <v>129.25269231546528</v>
      </c>
      <c r="K6890" s="471">
        <f>'Potential Projects'!E6891</f>
        <v>1.4534225972909054</v>
      </c>
      <c r="L6890" s="476">
        <f t="shared" si="757"/>
        <v>745.29388508724378</v>
      </c>
      <c r="M6890" s="471">
        <f t="shared" si="760"/>
        <v>1338.4385156396916</v>
      </c>
      <c r="N6890" s="467">
        <f t="shared" si="758"/>
        <v>0</v>
      </c>
      <c r="O6890" s="475" t="str">
        <f t="shared" si="759"/>
        <v/>
      </c>
    </row>
    <row r="6891" spans="1:15" hidden="1">
      <c r="A6891" s="475">
        <f t="shared" si="754"/>
        <v>43739</v>
      </c>
      <c r="B6891" s="475">
        <v>43753</v>
      </c>
      <c r="C6891" s="467">
        <v>2</v>
      </c>
      <c r="D6891" s="467">
        <v>889</v>
      </c>
      <c r="E6891" s="467">
        <v>21</v>
      </c>
      <c r="F6891" s="467">
        <v>0</v>
      </c>
      <c r="G6891" s="467">
        <f t="array" ref="G6891">MAX(IF($A$2:$A$8761=A6891,$D$2:$D$8761))</f>
        <v>1504</v>
      </c>
      <c r="H6891" s="467">
        <f t="shared" si="755"/>
        <v>0</v>
      </c>
      <c r="I6891" s="475" t="str">
        <f t="shared" si="756"/>
        <v/>
      </c>
      <c r="J6891" s="471">
        <f>'Potential Projects'!D6892</f>
        <v>123.18335480089119</v>
      </c>
      <c r="K6891" s="471">
        <f>'Potential Projects'!E6892</f>
        <v>9.3346027198451953</v>
      </c>
      <c r="L6891" s="476">
        <f t="shared" si="757"/>
        <v>735.48204247926367</v>
      </c>
      <c r="M6891" s="471">
        <f t="shared" si="760"/>
        <v>1338.4385156396916</v>
      </c>
      <c r="N6891" s="467">
        <f t="shared" si="758"/>
        <v>0</v>
      </c>
      <c r="O6891" s="475" t="str">
        <f t="shared" si="759"/>
        <v/>
      </c>
    </row>
    <row r="6892" spans="1:15" hidden="1">
      <c r="A6892" s="475">
        <f t="shared" si="754"/>
        <v>43739</v>
      </c>
      <c r="B6892" s="475">
        <v>43753</v>
      </c>
      <c r="C6892" s="467">
        <v>3</v>
      </c>
      <c r="D6892" s="467">
        <v>870</v>
      </c>
      <c r="E6892" s="467">
        <v>27</v>
      </c>
      <c r="F6892" s="467">
        <v>0</v>
      </c>
      <c r="G6892" s="467">
        <f t="array" ref="G6892">MAX(IF($A$2:$A$8761=A6892,$D$2:$D$8761))</f>
        <v>1504</v>
      </c>
      <c r="H6892" s="467">
        <f t="shared" si="755"/>
        <v>0</v>
      </c>
      <c r="I6892" s="475" t="str">
        <f t="shared" si="756"/>
        <v/>
      </c>
      <c r="J6892" s="471">
        <f>'Potential Projects'!D6893</f>
        <v>106.68300841796939</v>
      </c>
      <c r="K6892" s="471">
        <f>'Potential Projects'!E6893</f>
        <v>36.164251935067732</v>
      </c>
      <c r="L6892" s="476">
        <f t="shared" si="757"/>
        <v>700.15273964696291</v>
      </c>
      <c r="M6892" s="471">
        <f t="shared" si="760"/>
        <v>1338.4385156396916</v>
      </c>
      <c r="N6892" s="467">
        <f t="shared" si="758"/>
        <v>0</v>
      </c>
      <c r="O6892" s="475" t="str">
        <f t="shared" si="759"/>
        <v/>
      </c>
    </row>
    <row r="6893" spans="1:15" hidden="1">
      <c r="A6893" s="475">
        <f t="shared" si="754"/>
        <v>43739</v>
      </c>
      <c r="B6893" s="475">
        <v>43753</v>
      </c>
      <c r="C6893" s="467">
        <v>4</v>
      </c>
      <c r="D6893" s="467">
        <v>865</v>
      </c>
      <c r="E6893" s="467">
        <v>30</v>
      </c>
      <c r="F6893" s="467">
        <v>0</v>
      </c>
      <c r="G6893" s="467">
        <f t="array" ref="G6893">MAX(IF($A$2:$A$8761=A6893,$D$2:$D$8761))</f>
        <v>1504</v>
      </c>
      <c r="H6893" s="467">
        <f t="shared" si="755"/>
        <v>0</v>
      </c>
      <c r="I6893" s="475" t="str">
        <f t="shared" si="756"/>
        <v/>
      </c>
      <c r="J6893" s="471">
        <f>'Potential Projects'!D6894</f>
        <v>91.105079992345878</v>
      </c>
      <c r="K6893" s="471">
        <f>'Potential Projects'!E6894</f>
        <v>25.902681627606967</v>
      </c>
      <c r="L6893" s="476">
        <f t="shared" si="757"/>
        <v>717.99223838004718</v>
      </c>
      <c r="M6893" s="471">
        <f t="shared" si="760"/>
        <v>1338.4385156396916</v>
      </c>
      <c r="N6893" s="467">
        <f t="shared" si="758"/>
        <v>0</v>
      </c>
      <c r="O6893" s="475" t="str">
        <f t="shared" si="759"/>
        <v/>
      </c>
    </row>
    <row r="6894" spans="1:15" hidden="1">
      <c r="A6894" s="475">
        <f t="shared" si="754"/>
        <v>43739</v>
      </c>
      <c r="B6894" s="475">
        <v>43753</v>
      </c>
      <c r="C6894" s="467">
        <v>5</v>
      </c>
      <c r="D6894" s="467">
        <v>917</v>
      </c>
      <c r="E6894" s="467">
        <v>41</v>
      </c>
      <c r="F6894" s="467">
        <v>0</v>
      </c>
      <c r="G6894" s="467">
        <f t="array" ref="G6894">MAX(IF($A$2:$A$8761=A6894,$D$2:$D$8761))</f>
        <v>1504</v>
      </c>
      <c r="H6894" s="467">
        <f t="shared" si="755"/>
        <v>0</v>
      </c>
      <c r="I6894" s="475" t="str">
        <f t="shared" si="756"/>
        <v/>
      </c>
      <c r="J6894" s="471">
        <f>'Potential Projects'!D6895</f>
        <v>101.5167834883795</v>
      </c>
      <c r="K6894" s="471">
        <f>'Potential Projects'!E6895</f>
        <v>9.1445156955493445</v>
      </c>
      <c r="L6894" s="476">
        <f t="shared" si="757"/>
        <v>765.3387008160712</v>
      </c>
      <c r="M6894" s="471">
        <f t="shared" si="760"/>
        <v>1338.4385156396916</v>
      </c>
      <c r="N6894" s="467">
        <f t="shared" si="758"/>
        <v>0</v>
      </c>
      <c r="O6894" s="475" t="str">
        <f t="shared" si="759"/>
        <v/>
      </c>
    </row>
    <row r="6895" spans="1:15" hidden="1">
      <c r="A6895" s="475">
        <f t="shared" si="754"/>
        <v>43739</v>
      </c>
      <c r="B6895" s="475">
        <v>43753</v>
      </c>
      <c r="C6895" s="467">
        <v>6</v>
      </c>
      <c r="D6895" s="467">
        <v>1022</v>
      </c>
      <c r="E6895" s="467">
        <v>68</v>
      </c>
      <c r="F6895" s="467">
        <v>0</v>
      </c>
      <c r="G6895" s="467">
        <f t="array" ref="G6895">MAX(IF($A$2:$A$8761=A6895,$D$2:$D$8761))</f>
        <v>1504</v>
      </c>
      <c r="H6895" s="467">
        <f t="shared" si="755"/>
        <v>0</v>
      </c>
      <c r="I6895" s="475" t="str">
        <f t="shared" si="756"/>
        <v/>
      </c>
      <c r="J6895" s="471">
        <f>'Potential Projects'!D6896</f>
        <v>79.91849671310068</v>
      </c>
      <c r="K6895" s="471">
        <f>'Potential Projects'!E6896</f>
        <v>23.192181466351322</v>
      </c>
      <c r="L6895" s="476">
        <f t="shared" si="757"/>
        <v>850.88932182054793</v>
      </c>
      <c r="M6895" s="471">
        <f t="shared" si="760"/>
        <v>1338.4385156396916</v>
      </c>
      <c r="N6895" s="467">
        <f t="shared" si="758"/>
        <v>0</v>
      </c>
      <c r="O6895" s="475" t="str">
        <f t="shared" si="759"/>
        <v/>
      </c>
    </row>
    <row r="6896" spans="1:15" hidden="1">
      <c r="A6896" s="475">
        <f t="shared" si="754"/>
        <v>43739</v>
      </c>
      <c r="B6896" s="475">
        <v>43753</v>
      </c>
      <c r="C6896" s="467">
        <v>7</v>
      </c>
      <c r="D6896" s="467">
        <v>1155</v>
      </c>
      <c r="E6896" s="467">
        <v>72</v>
      </c>
      <c r="F6896" s="467">
        <v>0</v>
      </c>
      <c r="G6896" s="467">
        <f t="array" ref="G6896">MAX(IF($A$2:$A$8761=A6896,$D$2:$D$8761))</f>
        <v>1504</v>
      </c>
      <c r="H6896" s="467">
        <f t="shared" si="755"/>
        <v>0</v>
      </c>
      <c r="I6896" s="475" t="str">
        <f t="shared" si="756"/>
        <v/>
      </c>
      <c r="J6896" s="471">
        <f>'Potential Projects'!D6897</f>
        <v>32.042536620280835</v>
      </c>
      <c r="K6896" s="471">
        <f>'Potential Projects'!E6897</f>
        <v>24.841949096968396</v>
      </c>
      <c r="L6896" s="476">
        <f t="shared" si="757"/>
        <v>1026.1155142827508</v>
      </c>
      <c r="M6896" s="471">
        <f t="shared" si="760"/>
        <v>1338.4385156396916</v>
      </c>
      <c r="N6896" s="467">
        <f t="shared" si="758"/>
        <v>0</v>
      </c>
      <c r="O6896" s="475" t="str">
        <f t="shared" si="759"/>
        <v/>
      </c>
    </row>
    <row r="6897" spans="1:15" hidden="1">
      <c r="A6897" s="475">
        <f t="shared" si="754"/>
        <v>43739</v>
      </c>
      <c r="B6897" s="475">
        <v>43753</v>
      </c>
      <c r="C6897" s="467">
        <v>8</v>
      </c>
      <c r="D6897" s="467">
        <v>1237</v>
      </c>
      <c r="E6897" s="467">
        <v>68</v>
      </c>
      <c r="F6897" s="467">
        <v>1</v>
      </c>
      <c r="G6897" s="467">
        <f t="array" ref="G6897">MAX(IF($A$2:$A$8761=A6897,$D$2:$D$8761))</f>
        <v>1504</v>
      </c>
      <c r="H6897" s="467">
        <f t="shared" si="755"/>
        <v>0</v>
      </c>
      <c r="I6897" s="475" t="str">
        <f t="shared" si="756"/>
        <v/>
      </c>
      <c r="J6897" s="471">
        <f>'Potential Projects'!D6898</f>
        <v>12.79981179904355</v>
      </c>
      <c r="K6897" s="471">
        <f>'Potential Projects'!E6898</f>
        <v>10.95855606321221</v>
      </c>
      <c r="L6897" s="476">
        <f t="shared" si="757"/>
        <v>1144.2416321377443</v>
      </c>
      <c r="M6897" s="471">
        <f t="shared" si="760"/>
        <v>1338.4385156396916</v>
      </c>
      <c r="N6897" s="467">
        <f t="shared" si="758"/>
        <v>0</v>
      </c>
      <c r="O6897" s="475" t="str">
        <f t="shared" si="759"/>
        <v/>
      </c>
    </row>
    <row r="6898" spans="1:15" hidden="1">
      <c r="A6898" s="475">
        <f t="shared" si="754"/>
        <v>43739</v>
      </c>
      <c r="B6898" s="475">
        <v>43753</v>
      </c>
      <c r="C6898" s="467">
        <v>9</v>
      </c>
      <c r="D6898" s="467">
        <v>1191</v>
      </c>
      <c r="E6898" s="467">
        <v>70</v>
      </c>
      <c r="F6898" s="467">
        <v>10</v>
      </c>
      <c r="G6898" s="467">
        <f t="array" ref="G6898">MAX(IF($A$2:$A$8761=A6898,$D$2:$D$8761))</f>
        <v>1504</v>
      </c>
      <c r="H6898" s="467">
        <f t="shared" si="755"/>
        <v>0</v>
      </c>
      <c r="I6898" s="475" t="str">
        <f t="shared" si="756"/>
        <v/>
      </c>
      <c r="J6898" s="471">
        <f>'Potential Projects'!D6899</f>
        <v>14.12729537542911</v>
      </c>
      <c r="K6898" s="471">
        <f>'Potential Projects'!E6899</f>
        <v>11.752540958933563</v>
      </c>
      <c r="L6898" s="476">
        <f t="shared" si="757"/>
        <v>1085.1201636656372</v>
      </c>
      <c r="M6898" s="471">
        <f t="shared" si="760"/>
        <v>1338.4385156396916</v>
      </c>
      <c r="N6898" s="467">
        <f t="shared" si="758"/>
        <v>0</v>
      </c>
      <c r="O6898" s="475" t="str">
        <f t="shared" si="759"/>
        <v/>
      </c>
    </row>
    <row r="6899" spans="1:15" hidden="1">
      <c r="A6899" s="475">
        <f t="shared" si="754"/>
        <v>43739</v>
      </c>
      <c r="B6899" s="475">
        <v>43753</v>
      </c>
      <c r="C6899" s="467">
        <v>10</v>
      </c>
      <c r="D6899" s="467">
        <v>1163</v>
      </c>
      <c r="E6899" s="467">
        <v>55</v>
      </c>
      <c r="F6899" s="467">
        <v>10</v>
      </c>
      <c r="G6899" s="467">
        <f t="array" ref="G6899">MAX(IF($A$2:$A$8761=A6899,$D$2:$D$8761))</f>
        <v>1504</v>
      </c>
      <c r="H6899" s="467">
        <f t="shared" si="755"/>
        <v>0</v>
      </c>
      <c r="I6899" s="475" t="str">
        <f t="shared" si="756"/>
        <v/>
      </c>
      <c r="J6899" s="471">
        <f>'Potential Projects'!D6900</f>
        <v>17.572332029722435</v>
      </c>
      <c r="K6899" s="471">
        <f>'Potential Projects'!E6900</f>
        <v>20.969806009460331</v>
      </c>
      <c r="L6899" s="476">
        <f t="shared" si="757"/>
        <v>1059.4578619608171</v>
      </c>
      <c r="M6899" s="471">
        <f t="shared" si="760"/>
        <v>1338.4385156396916</v>
      </c>
      <c r="N6899" s="467">
        <f t="shared" si="758"/>
        <v>0</v>
      </c>
      <c r="O6899" s="475" t="str">
        <f t="shared" si="759"/>
        <v/>
      </c>
    </row>
    <row r="6900" spans="1:15" hidden="1">
      <c r="A6900" s="475">
        <f t="shared" si="754"/>
        <v>43739</v>
      </c>
      <c r="B6900" s="475">
        <v>43753</v>
      </c>
      <c r="C6900" s="467">
        <v>11</v>
      </c>
      <c r="D6900" s="467">
        <v>1166</v>
      </c>
      <c r="E6900" s="467">
        <v>44</v>
      </c>
      <c r="F6900" s="467">
        <v>13</v>
      </c>
      <c r="G6900" s="467">
        <f t="array" ref="G6900">MAX(IF($A$2:$A$8761=A6900,$D$2:$D$8761))</f>
        <v>1504</v>
      </c>
      <c r="H6900" s="467">
        <f t="shared" si="755"/>
        <v>0</v>
      </c>
      <c r="I6900" s="475" t="str">
        <f t="shared" si="756"/>
        <v/>
      </c>
      <c r="J6900" s="471">
        <f>'Potential Projects'!D6901</f>
        <v>9.1564014842771808</v>
      </c>
      <c r="K6900" s="471">
        <f>'Potential Projects'!E6901</f>
        <v>23.272753332616638</v>
      </c>
      <c r="L6900" s="476">
        <f t="shared" si="757"/>
        <v>1076.570845183106</v>
      </c>
      <c r="M6900" s="471">
        <f t="shared" si="760"/>
        <v>1338.4385156396916</v>
      </c>
      <c r="N6900" s="467">
        <f t="shared" si="758"/>
        <v>0</v>
      </c>
      <c r="O6900" s="475" t="str">
        <f t="shared" si="759"/>
        <v/>
      </c>
    </row>
    <row r="6901" spans="1:15" hidden="1">
      <c r="A6901" s="475">
        <f t="shared" si="754"/>
        <v>43739</v>
      </c>
      <c r="B6901" s="475">
        <v>43753</v>
      </c>
      <c r="C6901" s="467">
        <v>12</v>
      </c>
      <c r="D6901" s="467">
        <v>1137</v>
      </c>
      <c r="E6901" s="467">
        <v>40</v>
      </c>
      <c r="F6901" s="467">
        <v>12</v>
      </c>
      <c r="G6901" s="467">
        <f t="array" ref="G6901">MAX(IF($A$2:$A$8761=A6901,$D$2:$D$8761))</f>
        <v>1504</v>
      </c>
      <c r="H6901" s="467">
        <f t="shared" si="755"/>
        <v>0</v>
      </c>
      <c r="I6901" s="475" t="str">
        <f t="shared" si="756"/>
        <v/>
      </c>
      <c r="J6901" s="471">
        <f>'Potential Projects'!D6902</f>
        <v>4.9854496998149713</v>
      </c>
      <c r="K6901" s="471">
        <f>'Potential Projects'!E6902</f>
        <v>26.709964792517738</v>
      </c>
      <c r="L6901" s="476">
        <f t="shared" si="757"/>
        <v>1053.3045855076673</v>
      </c>
      <c r="M6901" s="471">
        <f t="shared" si="760"/>
        <v>1338.4385156396916</v>
      </c>
      <c r="N6901" s="467">
        <f t="shared" si="758"/>
        <v>0</v>
      </c>
      <c r="O6901" s="475" t="str">
        <f t="shared" si="759"/>
        <v/>
      </c>
    </row>
    <row r="6902" spans="1:15" hidden="1">
      <c r="A6902" s="475">
        <f t="shared" si="754"/>
        <v>43739</v>
      </c>
      <c r="B6902" s="475">
        <v>43753</v>
      </c>
      <c r="C6902" s="467">
        <v>13</v>
      </c>
      <c r="D6902" s="467">
        <v>1107</v>
      </c>
      <c r="E6902" s="467">
        <v>26</v>
      </c>
      <c r="F6902" s="467">
        <v>14</v>
      </c>
      <c r="G6902" s="467">
        <f t="array" ref="G6902">MAX(IF($A$2:$A$8761=A6902,$D$2:$D$8761))</f>
        <v>1504</v>
      </c>
      <c r="H6902" s="467">
        <f t="shared" si="755"/>
        <v>0</v>
      </c>
      <c r="I6902" s="475" t="str">
        <f t="shared" si="756"/>
        <v/>
      </c>
      <c r="J6902" s="471">
        <f>'Potential Projects'!D6903</f>
        <v>18.449930258920443</v>
      </c>
      <c r="K6902" s="471">
        <f>'Potential Projects'!E6903</f>
        <v>26.744383842184476</v>
      </c>
      <c r="L6902" s="476">
        <f t="shared" si="757"/>
        <v>1021.8056858988951</v>
      </c>
      <c r="M6902" s="471">
        <f t="shared" si="760"/>
        <v>1338.4385156396916</v>
      </c>
      <c r="N6902" s="467">
        <f t="shared" si="758"/>
        <v>0</v>
      </c>
      <c r="O6902" s="475" t="str">
        <f t="shared" si="759"/>
        <v/>
      </c>
    </row>
    <row r="6903" spans="1:15" hidden="1">
      <c r="A6903" s="475">
        <f t="shared" si="754"/>
        <v>43739</v>
      </c>
      <c r="B6903" s="475">
        <v>43753</v>
      </c>
      <c r="C6903" s="467">
        <v>14</v>
      </c>
      <c r="D6903" s="467">
        <v>1101</v>
      </c>
      <c r="E6903" s="467">
        <v>16</v>
      </c>
      <c r="F6903" s="467">
        <v>13</v>
      </c>
      <c r="G6903" s="467">
        <f t="array" ref="G6903">MAX(IF($A$2:$A$8761=A6903,$D$2:$D$8761))</f>
        <v>1504</v>
      </c>
      <c r="H6903" s="467">
        <f t="shared" si="755"/>
        <v>0</v>
      </c>
      <c r="I6903" s="475" t="str">
        <f t="shared" si="756"/>
        <v/>
      </c>
      <c r="J6903" s="471">
        <f>'Potential Projects'!D6904</f>
        <v>59.610419272286983</v>
      </c>
      <c r="K6903" s="471">
        <f>'Potential Projects'!E6904</f>
        <v>20.076475220382715</v>
      </c>
      <c r="L6903" s="476">
        <f t="shared" si="757"/>
        <v>992.31310550733031</v>
      </c>
      <c r="M6903" s="471">
        <f t="shared" si="760"/>
        <v>1338.4385156396916</v>
      </c>
      <c r="N6903" s="467">
        <f t="shared" si="758"/>
        <v>0</v>
      </c>
      <c r="O6903" s="475" t="str">
        <f t="shared" si="759"/>
        <v/>
      </c>
    </row>
    <row r="6904" spans="1:15" hidden="1">
      <c r="A6904" s="475">
        <f t="shared" si="754"/>
        <v>43739</v>
      </c>
      <c r="B6904" s="475">
        <v>43753</v>
      </c>
      <c r="C6904" s="467">
        <v>15</v>
      </c>
      <c r="D6904" s="467">
        <v>1071</v>
      </c>
      <c r="E6904" s="467">
        <v>19</v>
      </c>
      <c r="F6904" s="467">
        <v>10</v>
      </c>
      <c r="G6904" s="467">
        <f t="array" ref="G6904">MAX(IF($A$2:$A$8761=A6904,$D$2:$D$8761))</f>
        <v>1504</v>
      </c>
      <c r="H6904" s="467">
        <f t="shared" si="755"/>
        <v>0</v>
      </c>
      <c r="I6904" s="475" t="str">
        <f t="shared" si="756"/>
        <v/>
      </c>
      <c r="J6904" s="471">
        <f>'Potential Projects'!D6905</f>
        <v>89.108798354159049</v>
      </c>
      <c r="K6904" s="471">
        <f>'Potential Projects'!E6905</f>
        <v>18.36569200172006</v>
      </c>
      <c r="L6904" s="476">
        <f t="shared" si="757"/>
        <v>934.52550964412092</v>
      </c>
      <c r="M6904" s="471">
        <f t="shared" si="760"/>
        <v>1338.4385156396916</v>
      </c>
      <c r="N6904" s="467">
        <f t="shared" si="758"/>
        <v>0</v>
      </c>
      <c r="O6904" s="475" t="str">
        <f t="shared" si="759"/>
        <v/>
      </c>
    </row>
    <row r="6905" spans="1:15" hidden="1">
      <c r="A6905" s="475">
        <f t="shared" si="754"/>
        <v>43739</v>
      </c>
      <c r="B6905" s="475">
        <v>43753</v>
      </c>
      <c r="C6905" s="467">
        <v>16</v>
      </c>
      <c r="D6905" s="467">
        <v>1069</v>
      </c>
      <c r="E6905" s="467">
        <v>22</v>
      </c>
      <c r="F6905" s="467">
        <v>4</v>
      </c>
      <c r="G6905" s="467">
        <f t="array" ref="G6905">MAX(IF($A$2:$A$8761=A6905,$D$2:$D$8761))</f>
        <v>1504</v>
      </c>
      <c r="H6905" s="467">
        <f t="shared" si="755"/>
        <v>0</v>
      </c>
      <c r="I6905" s="475" t="str">
        <f t="shared" si="756"/>
        <v/>
      </c>
      <c r="J6905" s="471">
        <f>'Potential Projects'!D6906</f>
        <v>58.905900806307173</v>
      </c>
      <c r="K6905" s="471">
        <f>'Potential Projects'!E6906</f>
        <v>12.938433670178457</v>
      </c>
      <c r="L6905" s="476">
        <f t="shared" si="757"/>
        <v>971.15566552351436</v>
      </c>
      <c r="M6905" s="471">
        <f t="shared" si="760"/>
        <v>1338.4385156396916</v>
      </c>
      <c r="N6905" s="467">
        <f t="shared" si="758"/>
        <v>0</v>
      </c>
      <c r="O6905" s="475" t="str">
        <f t="shared" si="759"/>
        <v/>
      </c>
    </row>
    <row r="6906" spans="1:15" hidden="1">
      <c r="A6906" s="475">
        <f t="shared" si="754"/>
        <v>43739</v>
      </c>
      <c r="B6906" s="475">
        <v>43753</v>
      </c>
      <c r="C6906" s="467">
        <v>17</v>
      </c>
      <c r="D6906" s="467">
        <v>1092</v>
      </c>
      <c r="E6906" s="467">
        <v>29</v>
      </c>
      <c r="F6906" s="467">
        <v>1</v>
      </c>
      <c r="G6906" s="467">
        <f t="array" ref="G6906">MAX(IF($A$2:$A$8761=A6906,$D$2:$D$8761))</f>
        <v>1504</v>
      </c>
      <c r="H6906" s="467">
        <f t="shared" si="755"/>
        <v>0</v>
      </c>
      <c r="I6906" s="475" t="str">
        <f t="shared" si="756"/>
        <v/>
      </c>
      <c r="J6906" s="471">
        <f>'Potential Projects'!D6907</f>
        <v>69.039453732769616</v>
      </c>
      <c r="K6906" s="471">
        <f>'Potential Projects'!E6907</f>
        <v>10.418020533218662</v>
      </c>
      <c r="L6906" s="476">
        <f t="shared" si="757"/>
        <v>982.54252573401175</v>
      </c>
      <c r="M6906" s="471">
        <f t="shared" si="760"/>
        <v>1338.4385156396916</v>
      </c>
      <c r="N6906" s="467">
        <f t="shared" si="758"/>
        <v>0</v>
      </c>
      <c r="O6906" s="475" t="str">
        <f t="shared" si="759"/>
        <v/>
      </c>
    </row>
    <row r="6907" spans="1:15" hidden="1">
      <c r="A6907" s="475">
        <f t="shared" si="754"/>
        <v>43739</v>
      </c>
      <c r="B6907" s="475">
        <v>43753</v>
      </c>
      <c r="C6907" s="467">
        <v>18</v>
      </c>
      <c r="D6907" s="467">
        <v>1101</v>
      </c>
      <c r="E6907" s="467">
        <v>31</v>
      </c>
      <c r="F6907" s="467">
        <v>1</v>
      </c>
      <c r="G6907" s="467">
        <f t="array" ref="G6907">MAX(IF($A$2:$A$8761=A6907,$D$2:$D$8761))</f>
        <v>1504</v>
      </c>
      <c r="H6907" s="467">
        <f t="shared" si="755"/>
        <v>0</v>
      </c>
      <c r="I6907" s="475" t="str">
        <f t="shared" si="756"/>
        <v/>
      </c>
      <c r="J6907" s="471">
        <f>'Potential Projects'!D6908</f>
        <v>86.603137456928579</v>
      </c>
      <c r="K6907" s="471">
        <f>'Potential Projects'!E6908</f>
        <v>4.3313245001075042</v>
      </c>
      <c r="L6907" s="476">
        <f t="shared" si="757"/>
        <v>978.06553804296391</v>
      </c>
      <c r="M6907" s="471">
        <f t="shared" si="760"/>
        <v>1338.4385156396916</v>
      </c>
      <c r="N6907" s="467">
        <f t="shared" si="758"/>
        <v>0</v>
      </c>
      <c r="O6907" s="475" t="str">
        <f t="shared" si="759"/>
        <v/>
      </c>
    </row>
    <row r="6908" spans="1:15" hidden="1">
      <c r="A6908" s="475">
        <f t="shared" si="754"/>
        <v>43739</v>
      </c>
      <c r="B6908" s="475">
        <v>43753</v>
      </c>
      <c r="C6908" s="467">
        <v>19</v>
      </c>
      <c r="D6908" s="467">
        <v>1141</v>
      </c>
      <c r="E6908" s="467">
        <v>28</v>
      </c>
      <c r="F6908" s="467">
        <v>0</v>
      </c>
      <c r="G6908" s="467">
        <f t="array" ref="G6908">MAX(IF($A$2:$A$8761=A6908,$D$2:$D$8761))</f>
        <v>1504</v>
      </c>
      <c r="H6908" s="467">
        <f t="shared" si="755"/>
        <v>0</v>
      </c>
      <c r="I6908" s="475" t="str">
        <f t="shared" si="756"/>
        <v/>
      </c>
      <c r="J6908" s="471">
        <f>'Potential Projects'!D6909</f>
        <v>79.341325299732333</v>
      </c>
      <c r="K6908" s="471">
        <f>'Potential Projects'!E6909</f>
        <v>1.7835325736400773</v>
      </c>
      <c r="L6908" s="476">
        <f t="shared" si="757"/>
        <v>1031.8751421266277</v>
      </c>
      <c r="M6908" s="471">
        <f t="shared" si="760"/>
        <v>1338.4385156396916</v>
      </c>
      <c r="N6908" s="467">
        <f t="shared" si="758"/>
        <v>0</v>
      </c>
      <c r="O6908" s="475" t="str">
        <f t="shared" si="759"/>
        <v/>
      </c>
    </row>
    <row r="6909" spans="1:15" hidden="1">
      <c r="A6909" s="475">
        <f t="shared" si="754"/>
        <v>43739</v>
      </c>
      <c r="B6909" s="475">
        <v>43753</v>
      </c>
      <c r="C6909" s="467">
        <v>20</v>
      </c>
      <c r="D6909" s="467">
        <v>1121</v>
      </c>
      <c r="E6909" s="467">
        <v>12</v>
      </c>
      <c r="F6909" s="467">
        <v>0</v>
      </c>
      <c r="G6909" s="467">
        <f t="array" ref="G6909">MAX(IF($A$2:$A$8761=A6909,$D$2:$D$8761))</f>
        <v>1504</v>
      </c>
      <c r="H6909" s="467">
        <f t="shared" si="755"/>
        <v>0</v>
      </c>
      <c r="I6909" s="475" t="str">
        <f t="shared" si="756"/>
        <v/>
      </c>
      <c r="J6909" s="471">
        <f>'Potential Projects'!D6910</f>
        <v>90.304602245582842</v>
      </c>
      <c r="K6909" s="471">
        <f>'Potential Projects'!E6910</f>
        <v>3.227568157385508</v>
      </c>
      <c r="L6909" s="476">
        <f t="shared" si="757"/>
        <v>1015.4678295970317</v>
      </c>
      <c r="M6909" s="471">
        <f t="shared" si="760"/>
        <v>1338.4385156396916</v>
      </c>
      <c r="N6909" s="467">
        <f t="shared" si="758"/>
        <v>0</v>
      </c>
      <c r="O6909" s="475" t="str">
        <f t="shared" si="759"/>
        <v/>
      </c>
    </row>
    <row r="6910" spans="1:15" hidden="1">
      <c r="A6910" s="475">
        <f t="shared" si="754"/>
        <v>43739</v>
      </c>
      <c r="B6910" s="475">
        <v>43753</v>
      </c>
      <c r="C6910" s="467">
        <v>21</v>
      </c>
      <c r="D6910" s="467">
        <v>1071</v>
      </c>
      <c r="E6910" s="467">
        <v>6</v>
      </c>
      <c r="F6910" s="467">
        <v>0</v>
      </c>
      <c r="G6910" s="467">
        <f t="array" ref="G6910">MAX(IF($A$2:$A$8761=A6910,$D$2:$D$8761))</f>
        <v>1504</v>
      </c>
      <c r="H6910" s="467">
        <f t="shared" si="755"/>
        <v>0</v>
      </c>
      <c r="I6910" s="475" t="str">
        <f t="shared" si="756"/>
        <v/>
      </c>
      <c r="J6910" s="471">
        <f>'Potential Projects'!D6911</f>
        <v>117.6571426938777</v>
      </c>
      <c r="K6910" s="471">
        <f>'Potential Projects'!E6911</f>
        <v>14.015593474521609</v>
      </c>
      <c r="L6910" s="476">
        <f t="shared" si="757"/>
        <v>933.3272638316007</v>
      </c>
      <c r="M6910" s="471">
        <f t="shared" si="760"/>
        <v>1338.4385156396916</v>
      </c>
      <c r="N6910" s="467">
        <f t="shared" si="758"/>
        <v>0</v>
      </c>
      <c r="O6910" s="475" t="str">
        <f t="shared" si="759"/>
        <v/>
      </c>
    </row>
    <row r="6911" spans="1:15" hidden="1">
      <c r="A6911" s="475">
        <f t="shared" si="754"/>
        <v>43739</v>
      </c>
      <c r="B6911" s="475">
        <v>43753</v>
      </c>
      <c r="C6911" s="467">
        <v>22</v>
      </c>
      <c r="D6911" s="467">
        <v>1005</v>
      </c>
      <c r="E6911" s="467">
        <v>8</v>
      </c>
      <c r="F6911" s="467">
        <v>0</v>
      </c>
      <c r="G6911" s="467">
        <f t="array" ref="G6911">MAX(IF($A$2:$A$8761=A6911,$D$2:$D$8761))</f>
        <v>1504</v>
      </c>
      <c r="H6911" s="467">
        <f t="shared" si="755"/>
        <v>0</v>
      </c>
      <c r="I6911" s="475" t="str">
        <f t="shared" si="756"/>
        <v/>
      </c>
      <c r="J6911" s="471">
        <f>'Potential Projects'!D6912</f>
        <v>125.30330962100265</v>
      </c>
      <c r="K6911" s="471">
        <f>'Potential Projects'!E6912</f>
        <v>34.58488690604171</v>
      </c>
      <c r="L6911" s="476">
        <f t="shared" si="757"/>
        <v>837.11180347295567</v>
      </c>
      <c r="M6911" s="471">
        <f t="shared" si="760"/>
        <v>1338.4385156396916</v>
      </c>
      <c r="N6911" s="467">
        <f t="shared" si="758"/>
        <v>0</v>
      </c>
      <c r="O6911" s="475" t="str">
        <f t="shared" si="759"/>
        <v/>
      </c>
    </row>
    <row r="6912" spans="1:15" hidden="1">
      <c r="A6912" s="475">
        <f t="shared" si="754"/>
        <v>43739</v>
      </c>
      <c r="B6912" s="475">
        <v>43753</v>
      </c>
      <c r="C6912" s="467">
        <v>23</v>
      </c>
      <c r="D6912" s="467">
        <v>932</v>
      </c>
      <c r="E6912" s="467">
        <v>28</v>
      </c>
      <c r="F6912" s="467">
        <v>0</v>
      </c>
      <c r="G6912" s="467">
        <f t="array" ref="G6912">MAX(IF($A$2:$A$8761=A6912,$D$2:$D$8761))</f>
        <v>1504</v>
      </c>
      <c r="H6912" s="467">
        <f t="shared" si="755"/>
        <v>0</v>
      </c>
      <c r="I6912" s="475" t="str">
        <f t="shared" si="756"/>
        <v/>
      </c>
      <c r="J6912" s="471">
        <f>'Potential Projects'!D6913</f>
        <v>129.27471554479234</v>
      </c>
      <c r="K6912" s="471">
        <f>'Potential Projects'!E6913</f>
        <v>77.377934906471722</v>
      </c>
      <c r="L6912" s="476">
        <f t="shared" si="757"/>
        <v>697.34734954873591</v>
      </c>
      <c r="M6912" s="471">
        <f t="shared" si="760"/>
        <v>1338.4385156396916</v>
      </c>
      <c r="N6912" s="467">
        <f t="shared" si="758"/>
        <v>0</v>
      </c>
      <c r="O6912" s="475" t="str">
        <f t="shared" si="759"/>
        <v/>
      </c>
    </row>
    <row r="6913" spans="1:15" hidden="1">
      <c r="A6913" s="475">
        <f t="shared" si="754"/>
        <v>43739</v>
      </c>
      <c r="B6913" s="475">
        <v>43753</v>
      </c>
      <c r="C6913" s="467">
        <v>24</v>
      </c>
      <c r="D6913" s="467">
        <v>893</v>
      </c>
      <c r="E6913" s="467">
        <v>15</v>
      </c>
      <c r="F6913" s="467">
        <v>0</v>
      </c>
      <c r="G6913" s="467">
        <f t="array" ref="G6913">MAX(IF($A$2:$A$8761=A6913,$D$2:$D$8761))</f>
        <v>1504</v>
      </c>
      <c r="H6913" s="467">
        <f t="shared" si="755"/>
        <v>0</v>
      </c>
      <c r="I6913" s="475" t="str">
        <f t="shared" si="756"/>
        <v/>
      </c>
      <c r="J6913" s="471">
        <f>'Potential Projects'!D6914</f>
        <v>132.77124176247511</v>
      </c>
      <c r="K6913" s="471">
        <f>'Potential Projects'!E6914</f>
        <v>83.372325306385733</v>
      </c>
      <c r="L6913" s="476">
        <f t="shared" si="757"/>
        <v>661.85643293113912</v>
      </c>
      <c r="M6913" s="471">
        <f t="shared" si="760"/>
        <v>1338.4385156396916</v>
      </c>
      <c r="N6913" s="467">
        <f t="shared" si="758"/>
        <v>0</v>
      </c>
      <c r="O6913" s="475" t="str">
        <f t="shared" si="759"/>
        <v/>
      </c>
    </row>
    <row r="6914" spans="1:15" hidden="1">
      <c r="A6914" s="475">
        <f t="shared" ref="A6914:A6977" si="761">DATE(YEAR(B6914),MONTH(B6914),1)</f>
        <v>43739</v>
      </c>
      <c r="B6914" s="475">
        <v>43754</v>
      </c>
      <c r="C6914" s="467">
        <v>1</v>
      </c>
      <c r="D6914" s="467">
        <v>836</v>
      </c>
      <c r="E6914" s="467">
        <v>8</v>
      </c>
      <c r="F6914" s="467">
        <v>0</v>
      </c>
      <c r="G6914" s="467">
        <f t="array" ref="G6914">MAX(IF($A$2:$A$8761=A6914,$D$2:$D$8761))</f>
        <v>1504</v>
      </c>
      <c r="H6914" s="467">
        <f t="shared" ref="H6914:H6977" si="762">IF(G6914=D6914,1,0)</f>
        <v>0</v>
      </c>
      <c r="I6914" s="475" t="str">
        <f t="shared" ref="I6914:I6977" si="763">IF(D6914=G6914,B6914,"")</f>
        <v/>
      </c>
      <c r="J6914" s="471">
        <f>'Potential Projects'!D6915</f>
        <v>135.08259829929392</v>
      </c>
      <c r="K6914" s="471">
        <f>'Potential Projects'!E6915</f>
        <v>72.380914695764346</v>
      </c>
      <c r="L6914" s="476">
        <f t="shared" ref="L6914:L6977" si="764">D6914-E6914-F6914-J6914-K6914</f>
        <v>620.5364870049417</v>
      </c>
      <c r="M6914" s="471">
        <f t="shared" si="760"/>
        <v>1338.4385156396916</v>
      </c>
      <c r="N6914" s="467">
        <f t="shared" ref="N6914:N6977" si="765">IF(M6914=L6914,1,0)</f>
        <v>0</v>
      </c>
      <c r="O6914" s="475" t="str">
        <f t="shared" ref="O6914:O6977" si="766">IF(L6914=M6914,B6914,"")</f>
        <v/>
      </c>
    </row>
    <row r="6915" spans="1:15" hidden="1">
      <c r="A6915" s="475">
        <f t="shared" si="761"/>
        <v>43739</v>
      </c>
      <c r="B6915" s="475">
        <v>43754</v>
      </c>
      <c r="C6915" s="467">
        <v>2</v>
      </c>
      <c r="D6915" s="467">
        <v>808</v>
      </c>
      <c r="E6915" s="467">
        <v>3</v>
      </c>
      <c r="F6915" s="467">
        <v>0</v>
      </c>
      <c r="G6915" s="467">
        <f t="array" ref="G6915">MAX(IF($A$2:$A$8761=A6915,$D$2:$D$8761))</f>
        <v>1504</v>
      </c>
      <c r="H6915" s="467">
        <f t="shared" si="762"/>
        <v>0</v>
      </c>
      <c r="I6915" s="475" t="str">
        <f t="shared" si="763"/>
        <v/>
      </c>
      <c r="J6915" s="471">
        <f>'Potential Projects'!D6916</f>
        <v>138.06828292202005</v>
      </c>
      <c r="K6915" s="471">
        <f>'Potential Projects'!E6916</f>
        <v>75.995697161900665</v>
      </c>
      <c r="L6915" s="476">
        <f t="shared" si="764"/>
        <v>590.93601991607932</v>
      </c>
      <c r="M6915" s="471">
        <f t="shared" si="760"/>
        <v>1338.4385156396916</v>
      </c>
      <c r="N6915" s="467">
        <f t="shared" si="765"/>
        <v>0</v>
      </c>
      <c r="O6915" s="475" t="str">
        <f t="shared" si="766"/>
        <v/>
      </c>
    </row>
    <row r="6916" spans="1:15" hidden="1">
      <c r="A6916" s="475">
        <f t="shared" si="761"/>
        <v>43739</v>
      </c>
      <c r="B6916" s="475">
        <v>43754</v>
      </c>
      <c r="C6916" s="467">
        <v>3</v>
      </c>
      <c r="D6916" s="467">
        <v>802</v>
      </c>
      <c r="E6916" s="467">
        <v>17</v>
      </c>
      <c r="F6916" s="467">
        <v>0</v>
      </c>
      <c r="G6916" s="467">
        <f t="array" ref="G6916">MAX(IF($A$2:$A$8761=A6916,$D$2:$D$8761))</f>
        <v>1504</v>
      </c>
      <c r="H6916" s="467">
        <f t="shared" si="762"/>
        <v>0</v>
      </c>
      <c r="I6916" s="475" t="str">
        <f t="shared" si="763"/>
        <v/>
      </c>
      <c r="J6916" s="471">
        <f>'Potential Projects'!D6917</f>
        <v>136.96697326232444</v>
      </c>
      <c r="K6916" s="471">
        <f>'Potential Projects'!E6917</f>
        <v>82.073788432595137</v>
      </c>
      <c r="L6916" s="476">
        <f t="shared" si="764"/>
        <v>565.95923830508036</v>
      </c>
      <c r="M6916" s="471">
        <f t="shared" si="760"/>
        <v>1338.4385156396916</v>
      </c>
      <c r="N6916" s="467">
        <f t="shared" si="765"/>
        <v>0</v>
      </c>
      <c r="O6916" s="475" t="str">
        <f t="shared" si="766"/>
        <v/>
      </c>
    </row>
    <row r="6917" spans="1:15" hidden="1">
      <c r="A6917" s="475">
        <f t="shared" si="761"/>
        <v>43739</v>
      </c>
      <c r="B6917" s="475">
        <v>43754</v>
      </c>
      <c r="C6917" s="467">
        <v>4</v>
      </c>
      <c r="D6917" s="467">
        <v>806</v>
      </c>
      <c r="E6917" s="467">
        <v>36</v>
      </c>
      <c r="F6917" s="467">
        <v>0</v>
      </c>
      <c r="G6917" s="467">
        <f t="array" ref="G6917">MAX(IF($A$2:$A$8761=A6917,$D$2:$D$8761))</f>
        <v>1504</v>
      </c>
      <c r="H6917" s="467">
        <f t="shared" si="762"/>
        <v>0</v>
      </c>
      <c r="I6917" s="475" t="str">
        <f t="shared" si="763"/>
        <v/>
      </c>
      <c r="J6917" s="471">
        <f>'Potential Projects'!D6918</f>
        <v>135.20679473491282</v>
      </c>
      <c r="K6917" s="471">
        <f>'Potential Projects'!E6918</f>
        <v>91.534333584175442</v>
      </c>
      <c r="L6917" s="476">
        <f t="shared" si="764"/>
        <v>543.25887168091174</v>
      </c>
      <c r="M6917" s="471">
        <f t="shared" si="760"/>
        <v>1338.4385156396916</v>
      </c>
      <c r="N6917" s="467">
        <f t="shared" si="765"/>
        <v>0</v>
      </c>
      <c r="O6917" s="475" t="str">
        <f t="shared" si="766"/>
        <v/>
      </c>
    </row>
    <row r="6918" spans="1:15" hidden="1">
      <c r="A6918" s="475">
        <f t="shared" si="761"/>
        <v>43739</v>
      </c>
      <c r="B6918" s="475">
        <v>43754</v>
      </c>
      <c r="C6918" s="467">
        <v>5</v>
      </c>
      <c r="D6918" s="467">
        <v>825</v>
      </c>
      <c r="E6918" s="467">
        <v>54</v>
      </c>
      <c r="F6918" s="467">
        <v>0</v>
      </c>
      <c r="G6918" s="467">
        <f t="array" ref="G6918">MAX(IF($A$2:$A$8761=A6918,$D$2:$D$8761))</f>
        <v>1504</v>
      </c>
      <c r="H6918" s="467">
        <f t="shared" si="762"/>
        <v>0</v>
      </c>
      <c r="I6918" s="475" t="str">
        <f t="shared" si="763"/>
        <v/>
      </c>
      <c r="J6918" s="471">
        <f>'Potential Projects'!D6919</f>
        <v>139.04507823273792</v>
      </c>
      <c r="K6918" s="471">
        <f>'Potential Projects'!E6919</f>
        <v>80.711889217372601</v>
      </c>
      <c r="L6918" s="476">
        <f t="shared" si="764"/>
        <v>551.24303254988945</v>
      </c>
      <c r="M6918" s="471">
        <f t="shared" si="760"/>
        <v>1338.4385156396916</v>
      </c>
      <c r="N6918" s="467">
        <f t="shared" si="765"/>
        <v>0</v>
      </c>
      <c r="O6918" s="475" t="str">
        <f t="shared" si="766"/>
        <v/>
      </c>
    </row>
    <row r="6919" spans="1:15" hidden="1">
      <c r="A6919" s="475">
        <f t="shared" si="761"/>
        <v>43739</v>
      </c>
      <c r="B6919" s="475">
        <v>43754</v>
      </c>
      <c r="C6919" s="467">
        <v>6</v>
      </c>
      <c r="D6919" s="467">
        <v>896</v>
      </c>
      <c r="E6919" s="467">
        <v>32</v>
      </c>
      <c r="F6919" s="467">
        <v>0</v>
      </c>
      <c r="G6919" s="467">
        <f t="array" ref="G6919">MAX(IF($A$2:$A$8761=A6919,$D$2:$D$8761))</f>
        <v>1504</v>
      </c>
      <c r="H6919" s="467">
        <f t="shared" si="762"/>
        <v>0</v>
      </c>
      <c r="I6919" s="475" t="str">
        <f t="shared" si="763"/>
        <v/>
      </c>
      <c r="J6919" s="471">
        <f>'Potential Projects'!D6920</f>
        <v>137.45692165973708</v>
      </c>
      <c r="K6919" s="471">
        <f>'Potential Projects'!E6920</f>
        <v>86.035890399913981</v>
      </c>
      <c r="L6919" s="476">
        <f t="shared" si="764"/>
        <v>640.5071879403489</v>
      </c>
      <c r="M6919" s="471">
        <f t="shared" si="760"/>
        <v>1338.4385156396916</v>
      </c>
      <c r="N6919" s="467">
        <f t="shared" si="765"/>
        <v>0</v>
      </c>
      <c r="O6919" s="475" t="str">
        <f t="shared" si="766"/>
        <v/>
      </c>
    </row>
    <row r="6920" spans="1:15" hidden="1">
      <c r="A6920" s="475">
        <f t="shared" si="761"/>
        <v>43739</v>
      </c>
      <c r="B6920" s="475">
        <v>43754</v>
      </c>
      <c r="C6920" s="467">
        <v>7</v>
      </c>
      <c r="D6920" s="467">
        <v>1030</v>
      </c>
      <c r="E6920" s="467">
        <v>32</v>
      </c>
      <c r="F6920" s="467">
        <v>0</v>
      </c>
      <c r="G6920" s="467">
        <f t="array" ref="G6920">MAX(IF($A$2:$A$8761=A6920,$D$2:$D$8761))</f>
        <v>1504</v>
      </c>
      <c r="H6920" s="467">
        <f t="shared" si="762"/>
        <v>0</v>
      </c>
      <c r="I6920" s="475" t="str">
        <f t="shared" si="763"/>
        <v/>
      </c>
      <c r="J6920" s="471">
        <f>'Potential Projects'!D6921</f>
        <v>139.44483674923083</v>
      </c>
      <c r="K6920" s="471">
        <f>'Potential Projects'!E6921</f>
        <v>93.338204687164051</v>
      </c>
      <c r="L6920" s="476">
        <f t="shared" si="764"/>
        <v>765.21695856360509</v>
      </c>
      <c r="M6920" s="471">
        <f t="shared" si="760"/>
        <v>1338.4385156396916</v>
      </c>
      <c r="N6920" s="467">
        <f t="shared" si="765"/>
        <v>0</v>
      </c>
      <c r="O6920" s="475" t="str">
        <f t="shared" si="766"/>
        <v/>
      </c>
    </row>
    <row r="6921" spans="1:15" hidden="1">
      <c r="A6921" s="475">
        <f t="shared" si="761"/>
        <v>43739</v>
      </c>
      <c r="B6921" s="475">
        <v>43754</v>
      </c>
      <c r="C6921" s="467">
        <v>8</v>
      </c>
      <c r="D6921" s="467">
        <v>1093</v>
      </c>
      <c r="E6921" s="467">
        <v>26</v>
      </c>
      <c r="F6921" s="467">
        <v>0</v>
      </c>
      <c r="G6921" s="467">
        <f t="array" ref="G6921">MAX(IF($A$2:$A$8761=A6921,$D$2:$D$8761))</f>
        <v>1504</v>
      </c>
      <c r="H6921" s="467">
        <f t="shared" si="762"/>
        <v>0</v>
      </c>
      <c r="I6921" s="475" t="str">
        <f t="shared" si="763"/>
        <v/>
      </c>
      <c r="J6921" s="471">
        <f>'Potential Projects'!D6922</f>
        <v>130.18788390750177</v>
      </c>
      <c r="K6921" s="471">
        <f>'Potential Projects'!E6922</f>
        <v>82.669081541603958</v>
      </c>
      <c r="L6921" s="476">
        <f t="shared" si="764"/>
        <v>854.14303455089419</v>
      </c>
      <c r="M6921" s="471">
        <f t="shared" si="760"/>
        <v>1338.4385156396916</v>
      </c>
      <c r="N6921" s="467">
        <f t="shared" si="765"/>
        <v>0</v>
      </c>
      <c r="O6921" s="475" t="str">
        <f t="shared" si="766"/>
        <v/>
      </c>
    </row>
    <row r="6922" spans="1:15" hidden="1">
      <c r="A6922" s="475">
        <f t="shared" si="761"/>
        <v>43739</v>
      </c>
      <c r="B6922" s="475">
        <v>43754</v>
      </c>
      <c r="C6922" s="467">
        <v>9</v>
      </c>
      <c r="D6922" s="467">
        <v>1095</v>
      </c>
      <c r="E6922" s="467">
        <v>48</v>
      </c>
      <c r="F6922" s="467">
        <v>2</v>
      </c>
      <c r="G6922" s="467">
        <f t="array" ref="G6922">MAX(IF($A$2:$A$8761=A6922,$D$2:$D$8761))</f>
        <v>1504</v>
      </c>
      <c r="H6922" s="467">
        <f t="shared" si="762"/>
        <v>0</v>
      </c>
      <c r="I6922" s="475" t="str">
        <f t="shared" si="763"/>
        <v/>
      </c>
      <c r="J6922" s="471">
        <f>'Potential Projects'!D6923</f>
        <v>86.881237165059048</v>
      </c>
      <c r="K6922" s="471">
        <f>'Potential Projects'!E6923</f>
        <v>51.160788325091374</v>
      </c>
      <c r="L6922" s="476">
        <f t="shared" si="764"/>
        <v>906.95797450984958</v>
      </c>
      <c r="M6922" s="471">
        <f t="shared" si="760"/>
        <v>1338.4385156396916</v>
      </c>
      <c r="N6922" s="467">
        <f t="shared" si="765"/>
        <v>0</v>
      </c>
      <c r="O6922" s="475" t="str">
        <f t="shared" si="766"/>
        <v/>
      </c>
    </row>
    <row r="6923" spans="1:15" hidden="1">
      <c r="A6923" s="475">
        <f t="shared" si="761"/>
        <v>43739</v>
      </c>
      <c r="B6923" s="475">
        <v>43754</v>
      </c>
      <c r="C6923" s="467">
        <v>10</v>
      </c>
      <c r="D6923" s="467">
        <v>1066</v>
      </c>
      <c r="E6923" s="467">
        <v>59</v>
      </c>
      <c r="F6923" s="467">
        <v>7</v>
      </c>
      <c r="G6923" s="467">
        <f t="array" ref="G6923">MAX(IF($A$2:$A$8761=A6923,$D$2:$D$8761))</f>
        <v>1504</v>
      </c>
      <c r="H6923" s="467">
        <f t="shared" si="762"/>
        <v>0</v>
      </c>
      <c r="I6923" s="475" t="str">
        <f t="shared" si="763"/>
        <v/>
      </c>
      <c r="J6923" s="471">
        <f>'Potential Projects'!D6924</f>
        <v>76.865561871051071</v>
      </c>
      <c r="K6923" s="471">
        <f>'Potential Projects'!E6924</f>
        <v>29.242111696409374</v>
      </c>
      <c r="L6923" s="476">
        <f t="shared" si="764"/>
        <v>893.89232643253956</v>
      </c>
      <c r="M6923" s="471">
        <f t="shared" si="760"/>
        <v>1338.4385156396916</v>
      </c>
      <c r="N6923" s="467">
        <f t="shared" si="765"/>
        <v>0</v>
      </c>
      <c r="O6923" s="475" t="str">
        <f t="shared" si="766"/>
        <v/>
      </c>
    </row>
    <row r="6924" spans="1:15" hidden="1">
      <c r="A6924" s="475">
        <f t="shared" si="761"/>
        <v>43739</v>
      </c>
      <c r="B6924" s="475">
        <v>43754</v>
      </c>
      <c r="C6924" s="467">
        <v>11</v>
      </c>
      <c r="D6924" s="467">
        <v>1053</v>
      </c>
      <c r="E6924" s="467">
        <v>41</v>
      </c>
      <c r="F6924" s="467">
        <v>10</v>
      </c>
      <c r="G6924" s="467">
        <f t="array" ref="G6924">MAX(IF($A$2:$A$8761=A6924,$D$2:$D$8761))</f>
        <v>1504</v>
      </c>
      <c r="H6924" s="467">
        <f t="shared" si="762"/>
        <v>0</v>
      </c>
      <c r="I6924" s="475" t="str">
        <f t="shared" si="763"/>
        <v/>
      </c>
      <c r="J6924" s="471">
        <f>'Potential Projects'!D6925</f>
        <v>118.49102384614645</v>
      </c>
      <c r="K6924" s="471">
        <f>'Potential Projects'!E6925</f>
        <v>24.978060793377772</v>
      </c>
      <c r="L6924" s="476">
        <f t="shared" si="764"/>
        <v>858.53091536047589</v>
      </c>
      <c r="M6924" s="471">
        <f t="shared" si="760"/>
        <v>1338.4385156396916</v>
      </c>
      <c r="N6924" s="467">
        <f t="shared" si="765"/>
        <v>0</v>
      </c>
      <c r="O6924" s="475" t="str">
        <f t="shared" si="766"/>
        <v/>
      </c>
    </row>
    <row r="6925" spans="1:15" hidden="1">
      <c r="A6925" s="475">
        <f t="shared" si="761"/>
        <v>43739</v>
      </c>
      <c r="B6925" s="475">
        <v>43754</v>
      </c>
      <c r="C6925" s="467">
        <v>12</v>
      </c>
      <c r="D6925" s="467">
        <v>1030</v>
      </c>
      <c r="E6925" s="467">
        <v>35</v>
      </c>
      <c r="F6925" s="467">
        <v>10</v>
      </c>
      <c r="G6925" s="467">
        <f t="array" ref="G6925">MAX(IF($A$2:$A$8761=A6925,$D$2:$D$8761))</f>
        <v>1504</v>
      </c>
      <c r="H6925" s="467">
        <f t="shared" si="762"/>
        <v>0</v>
      </c>
      <c r="I6925" s="475" t="str">
        <f t="shared" si="763"/>
        <v/>
      </c>
      <c r="J6925" s="471">
        <f>'Potential Projects'!D6926</f>
        <v>117.35337594958419</v>
      </c>
      <c r="K6925" s="471">
        <f>'Potential Projects'!E6926</f>
        <v>22.283205654697916</v>
      </c>
      <c r="L6925" s="476">
        <f t="shared" si="764"/>
        <v>845.36341839571787</v>
      </c>
      <c r="M6925" s="471">
        <f t="shared" si="760"/>
        <v>1338.4385156396916</v>
      </c>
      <c r="N6925" s="467">
        <f t="shared" si="765"/>
        <v>0</v>
      </c>
      <c r="O6925" s="475" t="str">
        <f t="shared" si="766"/>
        <v/>
      </c>
    </row>
    <row r="6926" spans="1:15" hidden="1">
      <c r="A6926" s="475">
        <f t="shared" si="761"/>
        <v>43739</v>
      </c>
      <c r="B6926" s="475">
        <v>43754</v>
      </c>
      <c r="C6926" s="467">
        <v>13</v>
      </c>
      <c r="D6926" s="467">
        <v>1006</v>
      </c>
      <c r="E6926" s="467">
        <v>33</v>
      </c>
      <c r="F6926" s="467">
        <v>9</v>
      </c>
      <c r="G6926" s="467">
        <f t="array" ref="G6926">MAX(IF($A$2:$A$8761=A6926,$D$2:$D$8761))</f>
        <v>1504</v>
      </c>
      <c r="H6926" s="467">
        <f t="shared" si="762"/>
        <v>0</v>
      </c>
      <c r="I6926" s="475" t="str">
        <f t="shared" si="763"/>
        <v/>
      </c>
      <c r="J6926" s="471">
        <f>'Potential Projects'!D6927</f>
        <v>112.29894276778029</v>
      </c>
      <c r="K6926" s="471">
        <f>'Potential Projects'!E6927</f>
        <v>21.249069662438188</v>
      </c>
      <c r="L6926" s="476">
        <f t="shared" si="764"/>
        <v>830.45198756978152</v>
      </c>
      <c r="M6926" s="471">
        <f t="shared" si="760"/>
        <v>1338.4385156396916</v>
      </c>
      <c r="N6926" s="467">
        <f t="shared" si="765"/>
        <v>0</v>
      </c>
      <c r="O6926" s="475" t="str">
        <f t="shared" si="766"/>
        <v/>
      </c>
    </row>
    <row r="6927" spans="1:15" hidden="1">
      <c r="A6927" s="475">
        <f t="shared" si="761"/>
        <v>43739</v>
      </c>
      <c r="B6927" s="475">
        <v>43754</v>
      </c>
      <c r="C6927" s="467">
        <v>14</v>
      </c>
      <c r="D6927" s="467">
        <v>990</v>
      </c>
      <c r="E6927" s="467">
        <v>30</v>
      </c>
      <c r="F6927" s="467">
        <v>7</v>
      </c>
      <c r="G6927" s="467">
        <f t="array" ref="G6927">MAX(IF($A$2:$A$8761=A6927,$D$2:$D$8761))</f>
        <v>1504</v>
      </c>
      <c r="H6927" s="467">
        <f t="shared" si="762"/>
        <v>0</v>
      </c>
      <c r="I6927" s="475" t="str">
        <f t="shared" si="763"/>
        <v/>
      </c>
      <c r="J6927" s="471">
        <f>'Potential Projects'!D6928</f>
        <v>85.462826999054911</v>
      </c>
      <c r="K6927" s="471">
        <f>'Potential Projects'!E6928</f>
        <v>12.231278649752742</v>
      </c>
      <c r="L6927" s="476">
        <f t="shared" si="764"/>
        <v>855.30589435119236</v>
      </c>
      <c r="M6927" s="471">
        <f t="shared" si="760"/>
        <v>1338.4385156396916</v>
      </c>
      <c r="N6927" s="467">
        <f t="shared" si="765"/>
        <v>0</v>
      </c>
      <c r="O6927" s="475" t="str">
        <f t="shared" si="766"/>
        <v/>
      </c>
    </row>
    <row r="6928" spans="1:15" hidden="1">
      <c r="A6928" s="475">
        <f t="shared" si="761"/>
        <v>43739</v>
      </c>
      <c r="B6928" s="475">
        <v>43754</v>
      </c>
      <c r="C6928" s="467">
        <v>15</v>
      </c>
      <c r="D6928" s="467">
        <v>977</v>
      </c>
      <c r="E6928" s="467">
        <v>24</v>
      </c>
      <c r="F6928" s="467">
        <v>7</v>
      </c>
      <c r="G6928" s="467">
        <f t="array" ref="G6928">MAX(IF($A$2:$A$8761=A6928,$D$2:$D$8761))</f>
        <v>1504</v>
      </c>
      <c r="H6928" s="467">
        <f t="shared" si="762"/>
        <v>0</v>
      </c>
      <c r="I6928" s="475" t="str">
        <f t="shared" si="763"/>
        <v/>
      </c>
      <c r="J6928" s="471">
        <f>'Potential Projects'!D6929</f>
        <v>34.455655904038423</v>
      </c>
      <c r="K6928" s="471">
        <f>'Potential Projects'!E6929</f>
        <v>12.5848561599656</v>
      </c>
      <c r="L6928" s="476">
        <f t="shared" si="764"/>
        <v>898.95948793599598</v>
      </c>
      <c r="M6928" s="471">
        <f t="shared" si="760"/>
        <v>1338.4385156396916</v>
      </c>
      <c r="N6928" s="467">
        <f t="shared" si="765"/>
        <v>0</v>
      </c>
      <c r="O6928" s="475" t="str">
        <f t="shared" si="766"/>
        <v/>
      </c>
    </row>
    <row r="6929" spans="1:15" hidden="1">
      <c r="A6929" s="475">
        <f t="shared" si="761"/>
        <v>43739</v>
      </c>
      <c r="B6929" s="475">
        <v>43754</v>
      </c>
      <c r="C6929" s="467">
        <v>16</v>
      </c>
      <c r="D6929" s="467">
        <v>954</v>
      </c>
      <c r="E6929" s="467">
        <v>20</v>
      </c>
      <c r="F6929" s="467">
        <v>3</v>
      </c>
      <c r="G6929" s="467">
        <f t="array" ref="G6929">MAX(IF($A$2:$A$8761=A6929,$D$2:$D$8761))</f>
        <v>1504</v>
      </c>
      <c r="H6929" s="467">
        <f t="shared" si="762"/>
        <v>0</v>
      </c>
      <c r="I6929" s="475" t="str">
        <f t="shared" si="763"/>
        <v/>
      </c>
      <c r="J6929" s="471">
        <f>'Potential Projects'!D6930</f>
        <v>1.3593435538700005</v>
      </c>
      <c r="K6929" s="471">
        <f>'Potential Projects'!E6930</f>
        <v>21.816983981939369</v>
      </c>
      <c r="L6929" s="476">
        <f t="shared" si="764"/>
        <v>907.82367246419062</v>
      </c>
      <c r="M6929" s="471">
        <f t="shared" si="760"/>
        <v>1338.4385156396916</v>
      </c>
      <c r="N6929" s="467">
        <f t="shared" si="765"/>
        <v>0</v>
      </c>
      <c r="O6929" s="475" t="str">
        <f t="shared" si="766"/>
        <v/>
      </c>
    </row>
    <row r="6930" spans="1:15" hidden="1">
      <c r="A6930" s="475">
        <f t="shared" si="761"/>
        <v>43739</v>
      </c>
      <c r="B6930" s="475">
        <v>43754</v>
      </c>
      <c r="C6930" s="467">
        <v>17</v>
      </c>
      <c r="D6930" s="467">
        <v>999</v>
      </c>
      <c r="E6930" s="467">
        <v>10</v>
      </c>
      <c r="F6930" s="467">
        <v>2</v>
      </c>
      <c r="G6930" s="467">
        <f t="array" ref="G6930">MAX(IF($A$2:$A$8761=A6930,$D$2:$D$8761))</f>
        <v>1504</v>
      </c>
      <c r="H6930" s="467">
        <f t="shared" si="762"/>
        <v>0</v>
      </c>
      <c r="I6930" s="475" t="str">
        <f t="shared" si="763"/>
        <v/>
      </c>
      <c r="J6930" s="471">
        <f>'Potential Projects'!D6931</f>
        <v>2.5180416579369442</v>
      </c>
      <c r="K6930" s="471">
        <f>'Potential Projects'!E6931</f>
        <v>36.394233766931841</v>
      </c>
      <c r="L6930" s="476">
        <f t="shared" si="764"/>
        <v>948.08772457513123</v>
      </c>
      <c r="M6930" s="471">
        <f t="shared" si="760"/>
        <v>1338.4385156396916</v>
      </c>
      <c r="N6930" s="467">
        <f t="shared" si="765"/>
        <v>0</v>
      </c>
      <c r="O6930" s="475" t="str">
        <f t="shared" si="766"/>
        <v/>
      </c>
    </row>
    <row r="6931" spans="1:15" hidden="1">
      <c r="A6931" s="475">
        <f t="shared" si="761"/>
        <v>43739</v>
      </c>
      <c r="B6931" s="475">
        <v>43754</v>
      </c>
      <c r="C6931" s="467">
        <v>18</v>
      </c>
      <c r="D6931" s="467">
        <v>1006</v>
      </c>
      <c r="E6931" s="467">
        <v>19</v>
      </c>
      <c r="F6931" s="467">
        <v>0</v>
      </c>
      <c r="G6931" s="467">
        <f t="array" ref="G6931">MAX(IF($A$2:$A$8761=A6931,$D$2:$D$8761))</f>
        <v>1504</v>
      </c>
      <c r="H6931" s="467">
        <f t="shared" si="762"/>
        <v>0</v>
      </c>
      <c r="I6931" s="475" t="str">
        <f t="shared" si="763"/>
        <v/>
      </c>
      <c r="J6931" s="471">
        <f>'Potential Projects'!D6932</f>
        <v>3.4332688432307405E-2</v>
      </c>
      <c r="K6931" s="471">
        <f>'Potential Projects'!E6932</f>
        <v>60.75588067082348</v>
      </c>
      <c r="L6931" s="476">
        <f t="shared" si="764"/>
        <v>926.20978664074426</v>
      </c>
      <c r="M6931" s="471">
        <f t="shared" si="760"/>
        <v>1338.4385156396916</v>
      </c>
      <c r="N6931" s="467">
        <f t="shared" si="765"/>
        <v>0</v>
      </c>
      <c r="O6931" s="475" t="str">
        <f t="shared" si="766"/>
        <v/>
      </c>
    </row>
    <row r="6932" spans="1:15" hidden="1">
      <c r="A6932" s="475">
        <f t="shared" si="761"/>
        <v>43739</v>
      </c>
      <c r="B6932" s="475">
        <v>43754</v>
      </c>
      <c r="C6932" s="467">
        <v>19</v>
      </c>
      <c r="D6932" s="467">
        <v>1054</v>
      </c>
      <c r="E6932" s="467">
        <v>5</v>
      </c>
      <c r="F6932" s="467">
        <v>0</v>
      </c>
      <c r="G6932" s="467">
        <f t="array" ref="G6932">MAX(IF($A$2:$A$8761=A6932,$D$2:$D$8761))</f>
        <v>1504</v>
      </c>
      <c r="H6932" s="467">
        <f t="shared" si="762"/>
        <v>0</v>
      </c>
      <c r="I6932" s="475" t="str">
        <f t="shared" si="763"/>
        <v/>
      </c>
      <c r="J6932" s="471">
        <f>'Potential Projects'!D6933</f>
        <v>2.8921345985054998</v>
      </c>
      <c r="K6932" s="471">
        <f>'Potential Projects'!E6933</f>
        <v>75.819690657923019</v>
      </c>
      <c r="L6932" s="476">
        <f t="shared" si="764"/>
        <v>970.28817474357152</v>
      </c>
      <c r="M6932" s="471">
        <f t="shared" si="760"/>
        <v>1338.4385156396916</v>
      </c>
      <c r="N6932" s="467">
        <f t="shared" si="765"/>
        <v>0</v>
      </c>
      <c r="O6932" s="475" t="str">
        <f t="shared" si="766"/>
        <v/>
      </c>
    </row>
    <row r="6933" spans="1:15" hidden="1">
      <c r="A6933" s="475">
        <f t="shared" si="761"/>
        <v>43739</v>
      </c>
      <c r="B6933" s="475">
        <v>43754</v>
      </c>
      <c r="C6933" s="467">
        <v>20</v>
      </c>
      <c r="D6933" s="467">
        <v>1055</v>
      </c>
      <c r="E6933" s="467">
        <v>0</v>
      </c>
      <c r="F6933" s="467">
        <v>0</v>
      </c>
      <c r="G6933" s="467">
        <f t="array" ref="G6933">MAX(IF($A$2:$A$8761=A6933,$D$2:$D$8761))</f>
        <v>1504</v>
      </c>
      <c r="H6933" s="467">
        <f t="shared" si="762"/>
        <v>0</v>
      </c>
      <c r="I6933" s="475" t="str">
        <f t="shared" si="763"/>
        <v/>
      </c>
      <c r="J6933" s="471">
        <f>'Potential Projects'!D6934</f>
        <v>21.861385659052448</v>
      </c>
      <c r="K6933" s="471">
        <f>'Potential Projects'!E6934</f>
        <v>83.819772952053341</v>
      </c>
      <c r="L6933" s="476">
        <f t="shared" si="764"/>
        <v>949.31884138889416</v>
      </c>
      <c r="M6933" s="471">
        <f t="shared" si="760"/>
        <v>1338.4385156396916</v>
      </c>
      <c r="N6933" s="467">
        <f t="shared" si="765"/>
        <v>0</v>
      </c>
      <c r="O6933" s="475" t="str">
        <f t="shared" si="766"/>
        <v/>
      </c>
    </row>
    <row r="6934" spans="1:15" hidden="1">
      <c r="A6934" s="475">
        <f t="shared" si="761"/>
        <v>43739</v>
      </c>
      <c r="B6934" s="475">
        <v>43754</v>
      </c>
      <c r="C6934" s="467">
        <v>21</v>
      </c>
      <c r="D6934" s="467">
        <v>1013</v>
      </c>
      <c r="E6934" s="467">
        <v>2</v>
      </c>
      <c r="F6934" s="467">
        <v>0</v>
      </c>
      <c r="G6934" s="467">
        <f t="array" ref="G6934">MAX(IF($A$2:$A$8761=A6934,$D$2:$D$8761))</f>
        <v>1504</v>
      </c>
      <c r="H6934" s="467">
        <f t="shared" si="762"/>
        <v>0</v>
      </c>
      <c r="I6934" s="475" t="str">
        <f t="shared" si="763"/>
        <v/>
      </c>
      <c r="J6934" s="471">
        <f>'Potential Projects'!D6935</f>
        <v>28.893357319483233</v>
      </c>
      <c r="K6934" s="471">
        <f>'Potential Projects'!E6935</f>
        <v>69.867541818963659</v>
      </c>
      <c r="L6934" s="476">
        <f t="shared" si="764"/>
        <v>912.23910086155308</v>
      </c>
      <c r="M6934" s="471">
        <f t="shared" si="760"/>
        <v>1338.4385156396916</v>
      </c>
      <c r="N6934" s="467">
        <f t="shared" si="765"/>
        <v>0</v>
      </c>
      <c r="O6934" s="475" t="str">
        <f t="shared" si="766"/>
        <v/>
      </c>
    </row>
    <row r="6935" spans="1:15" hidden="1">
      <c r="A6935" s="475">
        <f t="shared" si="761"/>
        <v>43739</v>
      </c>
      <c r="B6935" s="475">
        <v>43754</v>
      </c>
      <c r="C6935" s="467">
        <v>22</v>
      </c>
      <c r="D6935" s="467">
        <v>929</v>
      </c>
      <c r="E6935" s="467">
        <v>2</v>
      </c>
      <c r="F6935" s="467">
        <v>0</v>
      </c>
      <c r="G6935" s="467">
        <f t="array" ref="G6935">MAX(IF($A$2:$A$8761=A6935,$D$2:$D$8761))</f>
        <v>1504</v>
      </c>
      <c r="H6935" s="467">
        <f t="shared" si="762"/>
        <v>0</v>
      </c>
      <c r="I6935" s="475" t="str">
        <f t="shared" si="763"/>
        <v/>
      </c>
      <c r="J6935" s="471">
        <f>'Potential Projects'!D6936</f>
        <v>88.297584055886816</v>
      </c>
      <c r="K6935" s="471">
        <f>'Potential Projects'!E6936</f>
        <v>68.602641743711033</v>
      </c>
      <c r="L6935" s="476">
        <f t="shared" si="764"/>
        <v>770.09977420040218</v>
      </c>
      <c r="M6935" s="471">
        <f t="shared" si="760"/>
        <v>1338.4385156396916</v>
      </c>
      <c r="N6935" s="467">
        <f t="shared" si="765"/>
        <v>0</v>
      </c>
      <c r="O6935" s="475" t="str">
        <f t="shared" si="766"/>
        <v/>
      </c>
    </row>
    <row r="6936" spans="1:15" hidden="1">
      <c r="A6936" s="475">
        <f t="shared" si="761"/>
        <v>43739</v>
      </c>
      <c r="B6936" s="475">
        <v>43754</v>
      </c>
      <c r="C6936" s="467">
        <v>23</v>
      </c>
      <c r="D6936" s="467">
        <v>870</v>
      </c>
      <c r="E6936" s="467">
        <v>1</v>
      </c>
      <c r="F6936" s="467">
        <v>0</v>
      </c>
      <c r="G6936" s="467">
        <f t="array" ref="G6936">MAX(IF($A$2:$A$8761=A6936,$D$2:$D$8761))</f>
        <v>1504</v>
      </c>
      <c r="H6936" s="467">
        <f t="shared" si="762"/>
        <v>0</v>
      </c>
      <c r="I6936" s="475" t="str">
        <f t="shared" si="763"/>
        <v/>
      </c>
      <c r="J6936" s="471">
        <f>'Potential Projects'!D6937</f>
        <v>110.49959062044213</v>
      </c>
      <c r="K6936" s="471">
        <f>'Potential Projects'!E6937</f>
        <v>76.049672489787142</v>
      </c>
      <c r="L6936" s="476">
        <f t="shared" si="764"/>
        <v>682.45073688977072</v>
      </c>
      <c r="M6936" s="471">
        <f t="shared" si="760"/>
        <v>1338.4385156396916</v>
      </c>
      <c r="N6936" s="467">
        <f t="shared" si="765"/>
        <v>0</v>
      </c>
      <c r="O6936" s="475" t="str">
        <f t="shared" si="766"/>
        <v/>
      </c>
    </row>
    <row r="6937" spans="1:15" hidden="1">
      <c r="A6937" s="475">
        <f t="shared" si="761"/>
        <v>43739</v>
      </c>
      <c r="B6937" s="475">
        <v>43754</v>
      </c>
      <c r="C6937" s="467">
        <v>24</v>
      </c>
      <c r="D6937" s="467">
        <v>813</v>
      </c>
      <c r="E6937" s="467">
        <v>2</v>
      </c>
      <c r="F6937" s="467">
        <v>0</v>
      </c>
      <c r="G6937" s="467">
        <f t="array" ref="G6937">MAX(IF($A$2:$A$8761=A6937,$D$2:$D$8761))</f>
        <v>1504</v>
      </c>
      <c r="H6937" s="467">
        <f t="shared" si="762"/>
        <v>0</v>
      </c>
      <c r="I6937" s="475" t="str">
        <f t="shared" si="763"/>
        <v/>
      </c>
      <c r="J6937" s="471">
        <f>'Potential Projects'!D6938</f>
        <v>110.35410861162791</v>
      </c>
      <c r="K6937" s="471">
        <f>'Potential Projects'!E6938</f>
        <v>85.241905504192658</v>
      </c>
      <c r="L6937" s="476">
        <f t="shared" si="764"/>
        <v>615.40398588417941</v>
      </c>
      <c r="M6937" s="471">
        <f t="shared" si="760"/>
        <v>1338.4385156396916</v>
      </c>
      <c r="N6937" s="467">
        <f t="shared" si="765"/>
        <v>0</v>
      </c>
      <c r="O6937" s="475" t="str">
        <f t="shared" si="766"/>
        <v/>
      </c>
    </row>
    <row r="6938" spans="1:15" hidden="1">
      <c r="A6938" s="475">
        <f t="shared" si="761"/>
        <v>43739</v>
      </c>
      <c r="B6938" s="475">
        <v>43755</v>
      </c>
      <c r="C6938" s="467">
        <v>1</v>
      </c>
      <c r="D6938" s="467">
        <v>793</v>
      </c>
      <c r="E6938" s="467">
        <v>39</v>
      </c>
      <c r="F6938" s="467">
        <v>0</v>
      </c>
      <c r="G6938" s="467">
        <f t="array" ref="G6938">MAX(IF($A$2:$A$8761=A6938,$D$2:$D$8761))</f>
        <v>1504</v>
      </c>
      <c r="H6938" s="467">
        <f t="shared" si="762"/>
        <v>0</v>
      </c>
      <c r="I6938" s="475" t="str">
        <f t="shared" si="763"/>
        <v/>
      </c>
      <c r="J6938" s="471">
        <f>'Potential Projects'!D6939</f>
        <v>107.02935692266416</v>
      </c>
      <c r="K6938" s="471">
        <f>'Potential Projects'!E6939</f>
        <v>75.006149483981929</v>
      </c>
      <c r="L6938" s="476">
        <f t="shared" si="764"/>
        <v>571.96449359335384</v>
      </c>
      <c r="M6938" s="471">
        <f t="shared" ref="M6938:M7001" si="767">MAX($L$6554:$L$7297)</f>
        <v>1338.4385156396916</v>
      </c>
      <c r="N6938" s="467">
        <f t="shared" si="765"/>
        <v>0</v>
      </c>
      <c r="O6938" s="475" t="str">
        <f t="shared" si="766"/>
        <v/>
      </c>
    </row>
    <row r="6939" spans="1:15" hidden="1">
      <c r="A6939" s="475">
        <f t="shared" si="761"/>
        <v>43739</v>
      </c>
      <c r="B6939" s="475">
        <v>43755</v>
      </c>
      <c r="C6939" s="467">
        <v>2</v>
      </c>
      <c r="D6939" s="467">
        <v>798</v>
      </c>
      <c r="E6939" s="467">
        <v>79</v>
      </c>
      <c r="F6939" s="467">
        <v>0</v>
      </c>
      <c r="G6939" s="467">
        <f t="array" ref="G6939">MAX(IF($A$2:$A$8761=A6939,$D$2:$D$8761))</f>
        <v>1504</v>
      </c>
      <c r="H6939" s="467">
        <f t="shared" si="762"/>
        <v>0</v>
      </c>
      <c r="I6939" s="475" t="str">
        <f t="shared" si="763"/>
        <v/>
      </c>
      <c r="J6939" s="471">
        <f>'Potential Projects'!D6940</f>
        <v>129.82875735499076</v>
      </c>
      <c r="K6939" s="471">
        <f>'Potential Projects'!E6940</f>
        <v>80.734574500107513</v>
      </c>
      <c r="L6939" s="476">
        <f t="shared" si="764"/>
        <v>508.43666814490172</v>
      </c>
      <c r="M6939" s="471">
        <f t="shared" si="767"/>
        <v>1338.4385156396916</v>
      </c>
      <c r="N6939" s="467">
        <f t="shared" si="765"/>
        <v>0</v>
      </c>
      <c r="O6939" s="475" t="str">
        <f t="shared" si="766"/>
        <v/>
      </c>
    </row>
    <row r="6940" spans="1:15" hidden="1">
      <c r="A6940" s="475">
        <f t="shared" si="761"/>
        <v>43739</v>
      </c>
      <c r="B6940" s="475">
        <v>43755</v>
      </c>
      <c r="C6940" s="467">
        <v>3</v>
      </c>
      <c r="D6940" s="467">
        <v>802</v>
      </c>
      <c r="E6940" s="467">
        <v>62</v>
      </c>
      <c r="F6940" s="467">
        <v>0</v>
      </c>
      <c r="G6940" s="467">
        <f t="array" ref="G6940">MAX(IF($A$2:$A$8761=A6940,$D$2:$D$8761))</f>
        <v>1504</v>
      </c>
      <c r="H6940" s="467">
        <f t="shared" si="762"/>
        <v>0</v>
      </c>
      <c r="I6940" s="475" t="str">
        <f t="shared" si="763"/>
        <v/>
      </c>
      <c r="J6940" s="471">
        <f>'Potential Projects'!D6941</f>
        <v>133.33257557941582</v>
      </c>
      <c r="K6940" s="471">
        <f>'Potential Projects'!E6941</f>
        <v>75.119575897656418</v>
      </c>
      <c r="L6940" s="476">
        <f t="shared" si="764"/>
        <v>531.54784852292778</v>
      </c>
      <c r="M6940" s="471">
        <f t="shared" si="767"/>
        <v>1338.4385156396916</v>
      </c>
      <c r="N6940" s="467">
        <f t="shared" si="765"/>
        <v>0</v>
      </c>
      <c r="O6940" s="475" t="str">
        <f t="shared" si="766"/>
        <v/>
      </c>
    </row>
    <row r="6941" spans="1:15" hidden="1">
      <c r="A6941" s="475">
        <f t="shared" si="761"/>
        <v>43739</v>
      </c>
      <c r="B6941" s="475">
        <v>43755</v>
      </c>
      <c r="C6941" s="467">
        <v>4</v>
      </c>
      <c r="D6941" s="467">
        <v>786</v>
      </c>
      <c r="E6941" s="467">
        <v>73</v>
      </c>
      <c r="F6941" s="467">
        <v>0</v>
      </c>
      <c r="G6941" s="467">
        <f t="array" ref="G6941">MAX(IF($A$2:$A$8761=A6941,$D$2:$D$8761))</f>
        <v>1504</v>
      </c>
      <c r="H6941" s="467">
        <f t="shared" si="762"/>
        <v>0</v>
      </c>
      <c r="I6941" s="475" t="str">
        <f t="shared" si="763"/>
        <v/>
      </c>
      <c r="J6941" s="471">
        <f>'Potential Projects'!D6942</f>
        <v>141.50165355360284</v>
      </c>
      <c r="K6941" s="471">
        <f>'Potential Projects'!E6942</f>
        <v>79.592487852074825</v>
      </c>
      <c r="L6941" s="476">
        <f t="shared" si="764"/>
        <v>491.9058585943223</v>
      </c>
      <c r="M6941" s="471">
        <f t="shared" si="767"/>
        <v>1338.4385156396916</v>
      </c>
      <c r="N6941" s="467">
        <f t="shared" si="765"/>
        <v>0</v>
      </c>
      <c r="O6941" s="475" t="str">
        <f t="shared" si="766"/>
        <v/>
      </c>
    </row>
    <row r="6942" spans="1:15" hidden="1">
      <c r="A6942" s="475">
        <f t="shared" si="761"/>
        <v>43739</v>
      </c>
      <c r="B6942" s="475">
        <v>43755</v>
      </c>
      <c r="C6942" s="467">
        <v>5</v>
      </c>
      <c r="D6942" s="467">
        <v>828</v>
      </c>
      <c r="E6942" s="467">
        <v>63</v>
      </c>
      <c r="F6942" s="467">
        <v>0</v>
      </c>
      <c r="G6942" s="467">
        <f t="array" ref="G6942">MAX(IF($A$2:$A$8761=A6942,$D$2:$D$8761))</f>
        <v>1504</v>
      </c>
      <c r="H6942" s="467">
        <f t="shared" si="762"/>
        <v>0</v>
      </c>
      <c r="I6942" s="475" t="str">
        <f t="shared" si="763"/>
        <v/>
      </c>
      <c r="J6942" s="471">
        <f>'Potential Projects'!D6943</f>
        <v>140.91016863742237</v>
      </c>
      <c r="K6942" s="471">
        <f>'Potential Projects'!E6943</f>
        <v>90.082475489142112</v>
      </c>
      <c r="L6942" s="476">
        <f t="shared" si="764"/>
        <v>534.00735587343547</v>
      </c>
      <c r="M6942" s="471">
        <f t="shared" si="767"/>
        <v>1338.4385156396916</v>
      </c>
      <c r="N6942" s="467">
        <f t="shared" si="765"/>
        <v>0</v>
      </c>
      <c r="O6942" s="475" t="str">
        <f t="shared" si="766"/>
        <v/>
      </c>
    </row>
    <row r="6943" spans="1:15" hidden="1">
      <c r="A6943" s="475">
        <f t="shared" si="761"/>
        <v>43739</v>
      </c>
      <c r="B6943" s="475">
        <v>43755</v>
      </c>
      <c r="C6943" s="467">
        <v>6</v>
      </c>
      <c r="D6943" s="467">
        <v>910</v>
      </c>
      <c r="E6943" s="467">
        <v>40</v>
      </c>
      <c r="F6943" s="467">
        <v>0</v>
      </c>
      <c r="G6943" s="467">
        <f t="array" ref="G6943">MAX(IF($A$2:$A$8761=A6943,$D$2:$D$8761))</f>
        <v>1504</v>
      </c>
      <c r="H6943" s="467">
        <f t="shared" si="762"/>
        <v>0</v>
      </c>
      <c r="I6943" s="475" t="str">
        <f t="shared" si="763"/>
        <v/>
      </c>
      <c r="J6943" s="471">
        <f>'Potential Projects'!D6944</f>
        <v>141.5710328850264</v>
      </c>
      <c r="K6943" s="471">
        <f>'Potential Projects'!E6944</f>
        <v>85.893520694474304</v>
      </c>
      <c r="L6943" s="476">
        <f t="shared" si="764"/>
        <v>642.53544642049928</v>
      </c>
      <c r="M6943" s="471">
        <f t="shared" si="767"/>
        <v>1338.4385156396916</v>
      </c>
      <c r="N6943" s="467">
        <f t="shared" si="765"/>
        <v>0</v>
      </c>
      <c r="O6943" s="475" t="str">
        <f t="shared" si="766"/>
        <v/>
      </c>
    </row>
    <row r="6944" spans="1:15" hidden="1">
      <c r="A6944" s="475">
        <f t="shared" si="761"/>
        <v>43739</v>
      </c>
      <c r="B6944" s="475">
        <v>43755</v>
      </c>
      <c r="C6944" s="467">
        <v>7</v>
      </c>
      <c r="D6944" s="467">
        <v>1027</v>
      </c>
      <c r="E6944" s="467">
        <v>68</v>
      </c>
      <c r="F6944" s="467">
        <v>0</v>
      </c>
      <c r="G6944" s="467">
        <f t="array" ref="G6944">MAX(IF($A$2:$A$8761=A6944,$D$2:$D$8761))</f>
        <v>1504</v>
      </c>
      <c r="H6944" s="467">
        <f t="shared" si="762"/>
        <v>0</v>
      </c>
      <c r="I6944" s="475" t="str">
        <f t="shared" si="763"/>
        <v/>
      </c>
      <c r="J6944" s="471">
        <f>'Potential Projects'!D6945</f>
        <v>139.74274985698074</v>
      </c>
      <c r="K6944" s="471">
        <f>'Potential Projects'!E6945</f>
        <v>88.241838583100417</v>
      </c>
      <c r="L6944" s="476">
        <f t="shared" si="764"/>
        <v>731.0154115599189</v>
      </c>
      <c r="M6944" s="471">
        <f t="shared" si="767"/>
        <v>1338.4385156396916</v>
      </c>
      <c r="N6944" s="467">
        <f t="shared" si="765"/>
        <v>0</v>
      </c>
      <c r="O6944" s="475" t="str">
        <f t="shared" si="766"/>
        <v/>
      </c>
    </row>
    <row r="6945" spans="1:15" hidden="1">
      <c r="A6945" s="475">
        <f t="shared" si="761"/>
        <v>43739</v>
      </c>
      <c r="B6945" s="475">
        <v>43755</v>
      </c>
      <c r="C6945" s="467">
        <v>8</v>
      </c>
      <c r="D6945" s="467">
        <v>1113</v>
      </c>
      <c r="E6945" s="467">
        <v>76</v>
      </c>
      <c r="F6945" s="467">
        <v>1</v>
      </c>
      <c r="G6945" s="467">
        <f t="array" ref="G6945">MAX(IF($A$2:$A$8761=A6945,$D$2:$D$8761))</f>
        <v>1504</v>
      </c>
      <c r="H6945" s="467">
        <f t="shared" si="762"/>
        <v>0</v>
      </c>
      <c r="I6945" s="475" t="str">
        <f t="shared" si="763"/>
        <v/>
      </c>
      <c r="J6945" s="471">
        <f>'Potential Projects'!D6946</f>
        <v>136.13960560192947</v>
      </c>
      <c r="K6945" s="471">
        <f>'Potential Projects'!E6946</f>
        <v>56.33068603526123</v>
      </c>
      <c r="L6945" s="476">
        <f t="shared" si="764"/>
        <v>843.52970836280929</v>
      </c>
      <c r="M6945" s="471">
        <f t="shared" si="767"/>
        <v>1338.4385156396916</v>
      </c>
      <c r="N6945" s="467">
        <f t="shared" si="765"/>
        <v>0</v>
      </c>
      <c r="O6945" s="475" t="str">
        <f t="shared" si="766"/>
        <v/>
      </c>
    </row>
    <row r="6946" spans="1:15" hidden="1">
      <c r="A6946" s="475">
        <f t="shared" si="761"/>
        <v>43739</v>
      </c>
      <c r="B6946" s="475">
        <v>43755</v>
      </c>
      <c r="C6946" s="467">
        <v>9</v>
      </c>
      <c r="D6946" s="467">
        <v>1134</v>
      </c>
      <c r="E6946" s="467">
        <v>95</v>
      </c>
      <c r="F6946" s="467">
        <v>7</v>
      </c>
      <c r="G6946" s="467">
        <f t="array" ref="G6946">MAX(IF($A$2:$A$8761=A6946,$D$2:$D$8761))</f>
        <v>1504</v>
      </c>
      <c r="H6946" s="467">
        <f t="shared" si="762"/>
        <v>0</v>
      </c>
      <c r="I6946" s="475" t="str">
        <f t="shared" si="763"/>
        <v/>
      </c>
      <c r="J6946" s="471">
        <f>'Potential Projects'!D6947</f>
        <v>139.8832277574119</v>
      </c>
      <c r="K6946" s="471">
        <f>'Potential Projects'!E6947</f>
        <v>35.267009890346166</v>
      </c>
      <c r="L6946" s="476">
        <f t="shared" si="764"/>
        <v>856.84976235224201</v>
      </c>
      <c r="M6946" s="471">
        <f t="shared" si="767"/>
        <v>1338.4385156396916</v>
      </c>
      <c r="N6946" s="467">
        <f t="shared" si="765"/>
        <v>0</v>
      </c>
      <c r="O6946" s="475" t="str">
        <f t="shared" si="766"/>
        <v/>
      </c>
    </row>
    <row r="6947" spans="1:15" hidden="1">
      <c r="A6947" s="475">
        <f t="shared" si="761"/>
        <v>43739</v>
      </c>
      <c r="B6947" s="475">
        <v>43755</v>
      </c>
      <c r="C6947" s="467">
        <v>10</v>
      </c>
      <c r="D6947" s="467">
        <v>1146</v>
      </c>
      <c r="E6947" s="467">
        <v>103</v>
      </c>
      <c r="F6947" s="467">
        <v>17</v>
      </c>
      <c r="G6947" s="467">
        <f t="array" ref="G6947">MAX(IF($A$2:$A$8761=A6947,$D$2:$D$8761))</f>
        <v>1504</v>
      </c>
      <c r="H6947" s="467">
        <f t="shared" si="762"/>
        <v>0</v>
      </c>
      <c r="I6947" s="475" t="str">
        <f t="shared" si="763"/>
        <v/>
      </c>
      <c r="J6947" s="471">
        <f>'Potential Projects'!D6948</f>
        <v>137.53884300217288</v>
      </c>
      <c r="K6947" s="471">
        <f>'Potential Projects'!E6948</f>
        <v>50.082064018490648</v>
      </c>
      <c r="L6947" s="476">
        <f t="shared" si="764"/>
        <v>838.37909297933652</v>
      </c>
      <c r="M6947" s="471">
        <f t="shared" si="767"/>
        <v>1338.4385156396916</v>
      </c>
      <c r="N6947" s="467">
        <f t="shared" si="765"/>
        <v>0</v>
      </c>
      <c r="O6947" s="475" t="str">
        <f t="shared" si="766"/>
        <v/>
      </c>
    </row>
    <row r="6948" spans="1:15" hidden="1">
      <c r="A6948" s="475">
        <f t="shared" si="761"/>
        <v>43739</v>
      </c>
      <c r="B6948" s="475">
        <v>43755</v>
      </c>
      <c r="C6948" s="467">
        <v>11</v>
      </c>
      <c r="D6948" s="467">
        <v>1129</v>
      </c>
      <c r="E6948" s="467">
        <v>101</v>
      </c>
      <c r="F6948" s="467">
        <v>18</v>
      </c>
      <c r="G6948" s="467">
        <f t="array" ref="G6948">MAX(IF($A$2:$A$8761=A6948,$D$2:$D$8761))</f>
        <v>1504</v>
      </c>
      <c r="H6948" s="467">
        <f t="shared" si="762"/>
        <v>0</v>
      </c>
      <c r="I6948" s="475" t="str">
        <f t="shared" si="763"/>
        <v/>
      </c>
      <c r="J6948" s="471">
        <f>'Potential Projects'!D6949</f>
        <v>139.98978783114006</v>
      </c>
      <c r="K6948" s="471">
        <f>'Potential Projects'!E6949</f>
        <v>54.02773871210492</v>
      </c>
      <c r="L6948" s="476">
        <f t="shared" si="764"/>
        <v>815.98247345675497</v>
      </c>
      <c r="M6948" s="471">
        <f t="shared" si="767"/>
        <v>1338.4385156396916</v>
      </c>
      <c r="N6948" s="467">
        <f t="shared" si="765"/>
        <v>0</v>
      </c>
      <c r="O6948" s="475" t="str">
        <f t="shared" si="766"/>
        <v/>
      </c>
    </row>
    <row r="6949" spans="1:15" hidden="1">
      <c r="A6949" s="475">
        <f t="shared" si="761"/>
        <v>43739</v>
      </c>
      <c r="B6949" s="475">
        <v>43755</v>
      </c>
      <c r="C6949" s="467">
        <v>12</v>
      </c>
      <c r="D6949" s="467">
        <v>1120</v>
      </c>
      <c r="E6949" s="467">
        <v>101</v>
      </c>
      <c r="F6949" s="467">
        <v>17</v>
      </c>
      <c r="G6949" s="467">
        <f t="array" ref="G6949">MAX(IF($A$2:$A$8761=A6949,$D$2:$D$8761))</f>
        <v>1504</v>
      </c>
      <c r="H6949" s="467">
        <f t="shared" si="762"/>
        <v>0</v>
      </c>
      <c r="I6949" s="475" t="str">
        <f t="shared" si="763"/>
        <v/>
      </c>
      <c r="J6949" s="471">
        <f>'Potential Projects'!D6950</f>
        <v>141.31900129306055</v>
      </c>
      <c r="K6949" s="471">
        <f>'Potential Projects'!E6950</f>
        <v>55.197986400774028</v>
      </c>
      <c r="L6949" s="476">
        <f t="shared" si="764"/>
        <v>805.48301230616539</v>
      </c>
      <c r="M6949" s="471">
        <f t="shared" si="767"/>
        <v>1338.4385156396916</v>
      </c>
      <c r="N6949" s="467">
        <f t="shared" si="765"/>
        <v>0</v>
      </c>
      <c r="O6949" s="475" t="str">
        <f t="shared" si="766"/>
        <v/>
      </c>
    </row>
    <row r="6950" spans="1:15" hidden="1">
      <c r="A6950" s="475">
        <f t="shared" si="761"/>
        <v>43739</v>
      </c>
      <c r="B6950" s="475">
        <v>43755</v>
      </c>
      <c r="C6950" s="467">
        <v>13</v>
      </c>
      <c r="D6950" s="467">
        <v>1088</v>
      </c>
      <c r="E6950" s="467">
        <v>101</v>
      </c>
      <c r="F6950" s="467">
        <v>15</v>
      </c>
      <c r="G6950" s="467">
        <f t="array" ref="G6950">MAX(IF($A$2:$A$8761=A6950,$D$2:$D$8761))</f>
        <v>1504</v>
      </c>
      <c r="H6950" s="467">
        <f t="shared" si="762"/>
        <v>0</v>
      </c>
      <c r="I6950" s="475" t="str">
        <f t="shared" si="763"/>
        <v/>
      </c>
      <c r="J6950" s="471">
        <f>'Potential Projects'!D6951</f>
        <v>141.52283243873808</v>
      </c>
      <c r="K6950" s="471">
        <f>'Potential Projects'!E6951</f>
        <v>57.684762739195875</v>
      </c>
      <c r="L6950" s="476">
        <f t="shared" si="764"/>
        <v>772.79240482206603</v>
      </c>
      <c r="M6950" s="471">
        <f t="shared" si="767"/>
        <v>1338.4385156396916</v>
      </c>
      <c r="N6950" s="467">
        <f t="shared" si="765"/>
        <v>0</v>
      </c>
      <c r="O6950" s="475" t="str">
        <f t="shared" si="766"/>
        <v/>
      </c>
    </row>
    <row r="6951" spans="1:15" hidden="1">
      <c r="A6951" s="475">
        <f t="shared" si="761"/>
        <v>43739</v>
      </c>
      <c r="B6951" s="475">
        <v>43755</v>
      </c>
      <c r="C6951" s="467">
        <v>14</v>
      </c>
      <c r="D6951" s="467">
        <v>1065</v>
      </c>
      <c r="E6951" s="467">
        <v>102</v>
      </c>
      <c r="F6951" s="467">
        <v>15</v>
      </c>
      <c r="G6951" s="467">
        <f t="array" ref="G6951">MAX(IF($A$2:$A$8761=A6951,$D$2:$D$8761))</f>
        <v>1504</v>
      </c>
      <c r="H6951" s="467">
        <f t="shared" si="762"/>
        <v>0</v>
      </c>
      <c r="I6951" s="475" t="str">
        <f t="shared" si="763"/>
        <v/>
      </c>
      <c r="J6951" s="471">
        <f>'Potential Projects'!D6952</f>
        <v>140.91401011833761</v>
      </c>
      <c r="K6951" s="471">
        <f>'Potential Projects'!E6952</f>
        <v>58.213564502257576</v>
      </c>
      <c r="L6951" s="476">
        <f t="shared" si="764"/>
        <v>748.87242537940483</v>
      </c>
      <c r="M6951" s="471">
        <f t="shared" si="767"/>
        <v>1338.4385156396916</v>
      </c>
      <c r="N6951" s="467">
        <f t="shared" si="765"/>
        <v>0</v>
      </c>
      <c r="O6951" s="475" t="str">
        <f t="shared" si="766"/>
        <v/>
      </c>
    </row>
    <row r="6952" spans="1:15" hidden="1">
      <c r="A6952" s="475">
        <f t="shared" si="761"/>
        <v>43739</v>
      </c>
      <c r="B6952" s="475">
        <v>43755</v>
      </c>
      <c r="C6952" s="467">
        <v>15</v>
      </c>
      <c r="D6952" s="467">
        <v>1052</v>
      </c>
      <c r="E6952" s="467">
        <v>102</v>
      </c>
      <c r="F6952" s="467">
        <v>10</v>
      </c>
      <c r="G6952" s="467">
        <f t="array" ref="G6952">MAX(IF($A$2:$A$8761=A6952,$D$2:$D$8761))</f>
        <v>1504</v>
      </c>
      <c r="H6952" s="467">
        <f t="shared" si="762"/>
        <v>0</v>
      </c>
      <c r="I6952" s="475" t="str">
        <f t="shared" si="763"/>
        <v/>
      </c>
      <c r="J6952" s="471">
        <f>'Potential Projects'!D6953</f>
        <v>140.22768272489708</v>
      </c>
      <c r="K6952" s="471">
        <f>'Potential Projects'!E6953</f>
        <v>65.129446731885608</v>
      </c>
      <c r="L6952" s="476">
        <f t="shared" si="764"/>
        <v>734.64287054321733</v>
      </c>
      <c r="M6952" s="471">
        <f t="shared" si="767"/>
        <v>1338.4385156396916</v>
      </c>
      <c r="N6952" s="467">
        <f t="shared" si="765"/>
        <v>0</v>
      </c>
      <c r="O6952" s="475" t="str">
        <f t="shared" si="766"/>
        <v/>
      </c>
    </row>
    <row r="6953" spans="1:15" hidden="1">
      <c r="A6953" s="475">
        <f t="shared" si="761"/>
        <v>43739</v>
      </c>
      <c r="B6953" s="475">
        <v>43755</v>
      </c>
      <c r="C6953" s="467">
        <v>16</v>
      </c>
      <c r="D6953" s="467">
        <v>1026</v>
      </c>
      <c r="E6953" s="467">
        <v>100</v>
      </c>
      <c r="F6953" s="467">
        <v>4</v>
      </c>
      <c r="G6953" s="467">
        <f t="array" ref="G6953">MAX(IF($A$2:$A$8761=A6953,$D$2:$D$8761))</f>
        <v>1504</v>
      </c>
      <c r="H6953" s="467">
        <f t="shared" si="762"/>
        <v>0</v>
      </c>
      <c r="I6953" s="475" t="str">
        <f t="shared" si="763"/>
        <v/>
      </c>
      <c r="J6953" s="471">
        <f>'Potential Projects'!D6954</f>
        <v>139.41799399226383</v>
      </c>
      <c r="K6953" s="471">
        <f>'Potential Projects'!E6954</f>
        <v>53.256439099118467</v>
      </c>
      <c r="L6953" s="476">
        <f t="shared" si="764"/>
        <v>729.3255669086177</v>
      </c>
      <c r="M6953" s="471">
        <f t="shared" si="767"/>
        <v>1338.4385156396916</v>
      </c>
      <c r="N6953" s="467">
        <f t="shared" si="765"/>
        <v>0</v>
      </c>
      <c r="O6953" s="475" t="str">
        <f t="shared" si="766"/>
        <v/>
      </c>
    </row>
    <row r="6954" spans="1:15" hidden="1">
      <c r="A6954" s="475">
        <f t="shared" si="761"/>
        <v>43739</v>
      </c>
      <c r="B6954" s="475">
        <v>43755</v>
      </c>
      <c r="C6954" s="467">
        <v>17</v>
      </c>
      <c r="D6954" s="467">
        <v>1078</v>
      </c>
      <c r="E6954" s="467">
        <v>101</v>
      </c>
      <c r="F6954" s="467">
        <v>9</v>
      </c>
      <c r="G6954" s="467">
        <f t="array" ref="G6954">MAX(IF($A$2:$A$8761=A6954,$D$2:$D$8761))</f>
        <v>1504</v>
      </c>
      <c r="H6954" s="467">
        <f t="shared" si="762"/>
        <v>0</v>
      </c>
      <c r="I6954" s="475" t="str">
        <f t="shared" si="763"/>
        <v/>
      </c>
      <c r="J6954" s="471">
        <f>'Potential Projects'!D6955</f>
        <v>135.99526890553992</v>
      </c>
      <c r="K6954" s="471">
        <f>'Potential Projects'!E6955</f>
        <v>86.991019028165979</v>
      </c>
      <c r="L6954" s="476">
        <f t="shared" si="764"/>
        <v>745.01371206629415</v>
      </c>
      <c r="M6954" s="471">
        <f t="shared" si="767"/>
        <v>1338.4385156396916</v>
      </c>
      <c r="N6954" s="467">
        <f t="shared" si="765"/>
        <v>0</v>
      </c>
      <c r="O6954" s="475" t="str">
        <f t="shared" si="766"/>
        <v/>
      </c>
    </row>
    <row r="6955" spans="1:15" hidden="1">
      <c r="A6955" s="475">
        <f t="shared" si="761"/>
        <v>43739</v>
      </c>
      <c r="B6955" s="475">
        <v>43755</v>
      </c>
      <c r="C6955" s="467">
        <v>18</v>
      </c>
      <c r="D6955" s="467">
        <v>1095</v>
      </c>
      <c r="E6955" s="467">
        <v>101</v>
      </c>
      <c r="F6955" s="467">
        <v>2</v>
      </c>
      <c r="G6955" s="467">
        <f t="array" ref="G6955">MAX(IF($A$2:$A$8761=A6955,$D$2:$D$8761))</f>
        <v>1504</v>
      </c>
      <c r="H6955" s="467">
        <f t="shared" si="762"/>
        <v>0</v>
      </c>
      <c r="I6955" s="475" t="str">
        <f t="shared" si="763"/>
        <v/>
      </c>
      <c r="J6955" s="471">
        <f>'Potential Projects'!D6956</f>
        <v>134.92186337866391</v>
      </c>
      <c r="K6955" s="471">
        <f>'Potential Projects'!E6956</f>
        <v>97.851793700279501</v>
      </c>
      <c r="L6955" s="476">
        <f t="shared" si="764"/>
        <v>759.22634292105658</v>
      </c>
      <c r="M6955" s="471">
        <f t="shared" si="767"/>
        <v>1338.4385156396916</v>
      </c>
      <c r="N6955" s="467">
        <f t="shared" si="765"/>
        <v>0</v>
      </c>
      <c r="O6955" s="475" t="str">
        <f t="shared" si="766"/>
        <v/>
      </c>
    </row>
    <row r="6956" spans="1:15" hidden="1">
      <c r="A6956" s="475">
        <f t="shared" si="761"/>
        <v>43739</v>
      </c>
      <c r="B6956" s="475">
        <v>43755</v>
      </c>
      <c r="C6956" s="467">
        <v>19</v>
      </c>
      <c r="D6956" s="467">
        <v>1109</v>
      </c>
      <c r="E6956" s="467">
        <v>92</v>
      </c>
      <c r="F6956" s="467">
        <v>0</v>
      </c>
      <c r="G6956" s="467">
        <f t="array" ref="G6956">MAX(IF($A$2:$A$8761=A6956,$D$2:$D$8761))</f>
        <v>1504</v>
      </c>
      <c r="H6956" s="467">
        <f t="shared" si="762"/>
        <v>0</v>
      </c>
      <c r="I6956" s="475" t="str">
        <f t="shared" si="763"/>
        <v/>
      </c>
      <c r="J6956" s="471">
        <f>'Potential Projects'!D6957</f>
        <v>135.67349187474025</v>
      </c>
      <c r="K6956" s="471">
        <f>'Potential Projects'!E6957</f>
        <v>96.708142549989262</v>
      </c>
      <c r="L6956" s="476">
        <f t="shared" si="764"/>
        <v>784.61836557527056</v>
      </c>
      <c r="M6956" s="471">
        <f t="shared" si="767"/>
        <v>1338.4385156396916</v>
      </c>
      <c r="N6956" s="467">
        <f t="shared" si="765"/>
        <v>0</v>
      </c>
      <c r="O6956" s="475" t="str">
        <f t="shared" si="766"/>
        <v/>
      </c>
    </row>
    <row r="6957" spans="1:15" hidden="1">
      <c r="A6957" s="475">
        <f t="shared" si="761"/>
        <v>43739</v>
      </c>
      <c r="B6957" s="475">
        <v>43755</v>
      </c>
      <c r="C6957" s="467">
        <v>20</v>
      </c>
      <c r="D6957" s="467">
        <v>1103</v>
      </c>
      <c r="E6957" s="467">
        <v>98</v>
      </c>
      <c r="F6957" s="467">
        <v>0</v>
      </c>
      <c r="G6957" s="467">
        <f t="array" ref="G6957">MAX(IF($A$2:$A$8761=A6957,$D$2:$D$8761))</f>
        <v>1504</v>
      </c>
      <c r="H6957" s="467">
        <f t="shared" si="762"/>
        <v>0</v>
      </c>
      <c r="I6957" s="475" t="str">
        <f t="shared" si="763"/>
        <v/>
      </c>
      <c r="J6957" s="471">
        <f>'Potential Projects'!D6958</f>
        <v>132.63847095625169</v>
      </c>
      <c r="K6957" s="471">
        <f>'Potential Projects'!E6958</f>
        <v>97.157154697914436</v>
      </c>
      <c r="L6957" s="476">
        <f t="shared" si="764"/>
        <v>775.20437434583391</v>
      </c>
      <c r="M6957" s="471">
        <f t="shared" si="767"/>
        <v>1338.4385156396916</v>
      </c>
      <c r="N6957" s="467">
        <f t="shared" si="765"/>
        <v>0</v>
      </c>
      <c r="O6957" s="475" t="str">
        <f t="shared" si="766"/>
        <v/>
      </c>
    </row>
    <row r="6958" spans="1:15" hidden="1">
      <c r="A6958" s="475">
        <f t="shared" si="761"/>
        <v>43739</v>
      </c>
      <c r="B6958" s="475">
        <v>43755</v>
      </c>
      <c r="C6958" s="467">
        <v>21</v>
      </c>
      <c r="D6958" s="467">
        <v>1064</v>
      </c>
      <c r="E6958" s="467">
        <v>95</v>
      </c>
      <c r="F6958" s="467">
        <v>0</v>
      </c>
      <c r="G6958" s="467">
        <f t="array" ref="G6958">MAX(IF($A$2:$A$8761=A6958,$D$2:$D$8761))</f>
        <v>1504</v>
      </c>
      <c r="H6958" s="467">
        <f t="shared" si="762"/>
        <v>0</v>
      </c>
      <c r="I6958" s="475" t="str">
        <f t="shared" si="763"/>
        <v/>
      </c>
      <c r="J6958" s="471">
        <f>'Potential Projects'!D6959</f>
        <v>126.75424710208247</v>
      </c>
      <c r="K6958" s="471">
        <f>'Potential Projects'!E6959</f>
        <v>96.037753332616646</v>
      </c>
      <c r="L6958" s="476">
        <f t="shared" si="764"/>
        <v>746.20799956530095</v>
      </c>
      <c r="M6958" s="471">
        <f t="shared" si="767"/>
        <v>1338.4385156396916</v>
      </c>
      <c r="N6958" s="467">
        <f t="shared" si="765"/>
        <v>0</v>
      </c>
      <c r="O6958" s="475" t="str">
        <f t="shared" si="766"/>
        <v/>
      </c>
    </row>
    <row r="6959" spans="1:15" hidden="1">
      <c r="A6959" s="475">
        <f t="shared" si="761"/>
        <v>43739</v>
      </c>
      <c r="B6959" s="475">
        <v>43755</v>
      </c>
      <c r="C6959" s="467">
        <v>22</v>
      </c>
      <c r="D6959" s="467">
        <v>1012</v>
      </c>
      <c r="E6959" s="467">
        <v>98</v>
      </c>
      <c r="F6959" s="467">
        <v>0</v>
      </c>
      <c r="G6959" s="467">
        <f t="array" ref="G6959">MAX(IF($A$2:$A$8761=A6959,$D$2:$D$8761))</f>
        <v>1504</v>
      </c>
      <c r="H6959" s="467">
        <f t="shared" si="762"/>
        <v>0</v>
      </c>
      <c r="I6959" s="475" t="str">
        <f t="shared" si="763"/>
        <v/>
      </c>
      <c r="J6959" s="471">
        <f>'Potential Projects'!D6960</f>
        <v>125.84363556698585</v>
      </c>
      <c r="K6959" s="471">
        <f>'Potential Projects'!E6960</f>
        <v>71.338956192216727</v>
      </c>
      <c r="L6959" s="476">
        <f t="shared" si="764"/>
        <v>716.81740824079736</v>
      </c>
      <c r="M6959" s="471">
        <f t="shared" si="767"/>
        <v>1338.4385156396916</v>
      </c>
      <c r="N6959" s="467">
        <f t="shared" si="765"/>
        <v>0</v>
      </c>
      <c r="O6959" s="475" t="str">
        <f t="shared" si="766"/>
        <v/>
      </c>
    </row>
    <row r="6960" spans="1:15" hidden="1">
      <c r="A6960" s="475">
        <f t="shared" si="761"/>
        <v>43739</v>
      </c>
      <c r="B6960" s="475">
        <v>43755</v>
      </c>
      <c r="C6960" s="467">
        <v>23</v>
      </c>
      <c r="D6960" s="467">
        <v>923</v>
      </c>
      <c r="E6960" s="467">
        <v>98</v>
      </c>
      <c r="F6960" s="467">
        <v>0</v>
      </c>
      <c r="G6960" s="467">
        <f t="array" ref="G6960">MAX(IF($A$2:$A$8761=A6960,$D$2:$D$8761))</f>
        <v>1504</v>
      </c>
      <c r="H6960" s="467">
        <f t="shared" si="762"/>
        <v>0</v>
      </c>
      <c r="I6960" s="475" t="str">
        <f t="shared" si="763"/>
        <v/>
      </c>
      <c r="J6960" s="471">
        <f>'Potential Projects'!D6961</f>
        <v>123.4754909218051</v>
      </c>
      <c r="K6960" s="471">
        <f>'Potential Projects'!E6961</f>
        <v>76.226461244893571</v>
      </c>
      <c r="L6960" s="476">
        <f t="shared" si="764"/>
        <v>625.29804783330133</v>
      </c>
      <c r="M6960" s="471">
        <f t="shared" si="767"/>
        <v>1338.4385156396916</v>
      </c>
      <c r="N6960" s="467">
        <f t="shared" si="765"/>
        <v>0</v>
      </c>
      <c r="O6960" s="475" t="str">
        <f t="shared" si="766"/>
        <v/>
      </c>
    </row>
    <row r="6961" spans="1:15" hidden="1">
      <c r="A6961" s="475">
        <f t="shared" si="761"/>
        <v>43739</v>
      </c>
      <c r="B6961" s="475">
        <v>43755</v>
      </c>
      <c r="C6961" s="467">
        <v>24</v>
      </c>
      <c r="D6961" s="467">
        <v>864</v>
      </c>
      <c r="E6961" s="467">
        <v>99</v>
      </c>
      <c r="F6961" s="467">
        <v>0</v>
      </c>
      <c r="G6961" s="467">
        <f t="array" ref="G6961">MAX(IF($A$2:$A$8761=A6961,$D$2:$D$8761))</f>
        <v>1504</v>
      </c>
      <c r="H6961" s="467">
        <f t="shared" si="762"/>
        <v>0</v>
      </c>
      <c r="I6961" s="475" t="str">
        <f t="shared" si="763"/>
        <v/>
      </c>
      <c r="J6961" s="471">
        <f>'Potential Projects'!D6962</f>
        <v>100.45793144655407</v>
      </c>
      <c r="K6961" s="471">
        <f>'Potential Projects'!E6962</f>
        <v>80.310594388303585</v>
      </c>
      <c r="L6961" s="476">
        <f t="shared" si="764"/>
        <v>584.23147416514234</v>
      </c>
      <c r="M6961" s="471">
        <f t="shared" si="767"/>
        <v>1338.4385156396916</v>
      </c>
      <c r="N6961" s="467">
        <f t="shared" si="765"/>
        <v>0</v>
      </c>
      <c r="O6961" s="475" t="str">
        <f t="shared" si="766"/>
        <v/>
      </c>
    </row>
    <row r="6962" spans="1:15" hidden="1">
      <c r="A6962" s="475">
        <f t="shared" si="761"/>
        <v>43739</v>
      </c>
      <c r="B6962" s="475">
        <v>43756</v>
      </c>
      <c r="C6962" s="467">
        <v>1</v>
      </c>
      <c r="D6962" s="467">
        <v>817</v>
      </c>
      <c r="E6962" s="467">
        <v>100</v>
      </c>
      <c r="F6962" s="467">
        <v>0</v>
      </c>
      <c r="G6962" s="467">
        <f t="array" ref="G6962">MAX(IF($A$2:$A$8761=A6962,$D$2:$D$8761))</f>
        <v>1504</v>
      </c>
      <c r="H6962" s="467">
        <f t="shared" si="762"/>
        <v>0</v>
      </c>
      <c r="I6962" s="475" t="str">
        <f t="shared" si="763"/>
        <v/>
      </c>
      <c r="J6962" s="471">
        <f>'Potential Projects'!D6963</f>
        <v>56.90688737552712</v>
      </c>
      <c r="K6962" s="471">
        <f>'Potential Projects'!E6963</f>
        <v>76.975857826273923</v>
      </c>
      <c r="L6962" s="476">
        <f t="shared" si="764"/>
        <v>583.11725479819893</v>
      </c>
      <c r="M6962" s="471">
        <f t="shared" si="767"/>
        <v>1338.4385156396916</v>
      </c>
      <c r="N6962" s="467">
        <f t="shared" si="765"/>
        <v>0</v>
      </c>
      <c r="O6962" s="475" t="str">
        <f t="shared" si="766"/>
        <v/>
      </c>
    </row>
    <row r="6963" spans="1:15" hidden="1">
      <c r="A6963" s="475">
        <f t="shared" si="761"/>
        <v>43739</v>
      </c>
      <c r="B6963" s="475">
        <v>43756</v>
      </c>
      <c r="C6963" s="467">
        <v>2</v>
      </c>
      <c r="D6963" s="467">
        <v>843</v>
      </c>
      <c r="E6963" s="467">
        <v>95</v>
      </c>
      <c r="F6963" s="467">
        <v>0</v>
      </c>
      <c r="G6963" s="467">
        <f t="array" ref="G6963">MAX(IF($A$2:$A$8761=A6963,$D$2:$D$8761))</f>
        <v>1504</v>
      </c>
      <c r="H6963" s="467">
        <f t="shared" si="762"/>
        <v>0</v>
      </c>
      <c r="I6963" s="475" t="str">
        <f t="shared" si="763"/>
        <v/>
      </c>
      <c r="J6963" s="471">
        <f>'Potential Projects'!D6964</f>
        <v>48.977344089279825</v>
      </c>
      <c r="K6963" s="471">
        <f>'Potential Projects'!E6964</f>
        <v>62.436156095463346</v>
      </c>
      <c r="L6963" s="476">
        <f t="shared" si="764"/>
        <v>636.58649981525684</v>
      </c>
      <c r="M6963" s="471">
        <f t="shared" si="767"/>
        <v>1338.4385156396916</v>
      </c>
      <c r="N6963" s="467">
        <f t="shared" si="765"/>
        <v>0</v>
      </c>
      <c r="O6963" s="475" t="str">
        <f t="shared" si="766"/>
        <v/>
      </c>
    </row>
    <row r="6964" spans="1:15" hidden="1">
      <c r="A6964" s="475">
        <f t="shared" si="761"/>
        <v>43739</v>
      </c>
      <c r="B6964" s="475">
        <v>43756</v>
      </c>
      <c r="C6964" s="467">
        <v>3</v>
      </c>
      <c r="D6964" s="467">
        <v>823</v>
      </c>
      <c r="E6964" s="467">
        <v>101</v>
      </c>
      <c r="F6964" s="467">
        <v>0</v>
      </c>
      <c r="G6964" s="467">
        <f t="array" ref="G6964">MAX(IF($A$2:$A$8761=A6964,$D$2:$D$8761))</f>
        <v>1504</v>
      </c>
      <c r="H6964" s="467">
        <f t="shared" si="762"/>
        <v>0</v>
      </c>
      <c r="I6964" s="475" t="str">
        <f t="shared" si="763"/>
        <v/>
      </c>
      <c r="J6964" s="471">
        <f>'Potential Projects'!D6965</f>
        <v>78.535414359409771</v>
      </c>
      <c r="K6964" s="471">
        <f>'Potential Projects'!E6965</f>
        <v>61.132143463771236</v>
      </c>
      <c r="L6964" s="476">
        <f t="shared" si="764"/>
        <v>582.33244217681897</v>
      </c>
      <c r="M6964" s="471">
        <f t="shared" si="767"/>
        <v>1338.4385156396916</v>
      </c>
      <c r="N6964" s="467">
        <f t="shared" si="765"/>
        <v>0</v>
      </c>
      <c r="O6964" s="475" t="str">
        <f t="shared" si="766"/>
        <v/>
      </c>
    </row>
    <row r="6965" spans="1:15" hidden="1">
      <c r="A6965" s="475">
        <f t="shared" si="761"/>
        <v>43739</v>
      </c>
      <c r="B6965" s="475">
        <v>43756</v>
      </c>
      <c r="C6965" s="467">
        <v>4</v>
      </c>
      <c r="D6965" s="467">
        <v>780</v>
      </c>
      <c r="E6965" s="467">
        <v>102</v>
      </c>
      <c r="F6965" s="467">
        <v>0</v>
      </c>
      <c r="G6965" s="467">
        <f t="array" ref="G6965">MAX(IF($A$2:$A$8761=A6965,$D$2:$D$8761))</f>
        <v>1504</v>
      </c>
      <c r="H6965" s="467">
        <f t="shared" si="762"/>
        <v>0</v>
      </c>
      <c r="I6965" s="475" t="str">
        <f t="shared" si="763"/>
        <v/>
      </c>
      <c r="J6965" s="471">
        <f>'Potential Projects'!D6966</f>
        <v>59.503126856978682</v>
      </c>
      <c r="K6965" s="471">
        <f>'Potential Projects'!E6966</f>
        <v>50.560801709309828</v>
      </c>
      <c r="L6965" s="476">
        <f t="shared" si="764"/>
        <v>567.9360714337115</v>
      </c>
      <c r="M6965" s="471">
        <f t="shared" si="767"/>
        <v>1338.4385156396916</v>
      </c>
      <c r="N6965" s="467">
        <f t="shared" si="765"/>
        <v>0</v>
      </c>
      <c r="O6965" s="475" t="str">
        <f t="shared" si="766"/>
        <v/>
      </c>
    </row>
    <row r="6966" spans="1:15" hidden="1">
      <c r="A6966" s="475">
        <f t="shared" si="761"/>
        <v>43739</v>
      </c>
      <c r="B6966" s="475">
        <v>43756</v>
      </c>
      <c r="C6966" s="467">
        <v>5</v>
      </c>
      <c r="D6966" s="467">
        <v>820</v>
      </c>
      <c r="E6966" s="467">
        <v>101</v>
      </c>
      <c r="F6966" s="467">
        <v>0</v>
      </c>
      <c r="G6966" s="467">
        <f t="array" ref="G6966">MAX(IF($A$2:$A$8761=A6966,$D$2:$D$8761))</f>
        <v>1504</v>
      </c>
      <c r="H6966" s="467">
        <f t="shared" si="762"/>
        <v>0</v>
      </c>
      <c r="I6966" s="475" t="str">
        <f t="shared" si="763"/>
        <v/>
      </c>
      <c r="J6966" s="471">
        <f>'Potential Projects'!D6967</f>
        <v>89.081607254058795</v>
      </c>
      <c r="K6966" s="471">
        <f>'Potential Projects'!E6967</f>
        <v>40.411875564394755</v>
      </c>
      <c r="L6966" s="476">
        <f t="shared" si="764"/>
        <v>589.50651718154643</v>
      </c>
      <c r="M6966" s="471">
        <f t="shared" si="767"/>
        <v>1338.4385156396916</v>
      </c>
      <c r="N6966" s="467">
        <f t="shared" si="765"/>
        <v>0</v>
      </c>
      <c r="O6966" s="475" t="str">
        <f t="shared" si="766"/>
        <v/>
      </c>
    </row>
    <row r="6967" spans="1:15" hidden="1">
      <c r="A6967" s="475">
        <f t="shared" si="761"/>
        <v>43739</v>
      </c>
      <c r="B6967" s="475">
        <v>43756</v>
      </c>
      <c r="C6967" s="467">
        <v>6</v>
      </c>
      <c r="D6967" s="467">
        <v>923</v>
      </c>
      <c r="E6967" s="467">
        <v>101</v>
      </c>
      <c r="F6967" s="467">
        <v>0</v>
      </c>
      <c r="G6967" s="467">
        <f t="array" ref="G6967">MAX(IF($A$2:$A$8761=A6967,$D$2:$D$8761))</f>
        <v>1504</v>
      </c>
      <c r="H6967" s="467">
        <f t="shared" si="762"/>
        <v>0</v>
      </c>
      <c r="I6967" s="475" t="str">
        <f t="shared" si="763"/>
        <v/>
      </c>
      <c r="J6967" s="471">
        <f>'Potential Projects'!D6968</f>
        <v>90.236523577183902</v>
      </c>
      <c r="K6967" s="471">
        <f>'Potential Projects'!E6968</f>
        <v>43.372696086863037</v>
      </c>
      <c r="L6967" s="476">
        <f t="shared" si="764"/>
        <v>688.39078033595308</v>
      </c>
      <c r="M6967" s="471">
        <f t="shared" si="767"/>
        <v>1338.4385156396916</v>
      </c>
      <c r="N6967" s="467">
        <f t="shared" si="765"/>
        <v>0</v>
      </c>
      <c r="O6967" s="475" t="str">
        <f t="shared" si="766"/>
        <v/>
      </c>
    </row>
    <row r="6968" spans="1:15" hidden="1">
      <c r="A6968" s="475">
        <f t="shared" si="761"/>
        <v>43739</v>
      </c>
      <c r="B6968" s="475">
        <v>43756</v>
      </c>
      <c r="C6968" s="467">
        <v>7</v>
      </c>
      <c r="D6968" s="467">
        <v>1044</v>
      </c>
      <c r="E6968" s="467">
        <v>102</v>
      </c>
      <c r="F6968" s="467">
        <v>0</v>
      </c>
      <c r="G6968" s="467">
        <f t="array" ref="G6968">MAX(IF($A$2:$A$8761=A6968,$D$2:$D$8761))</f>
        <v>1504</v>
      </c>
      <c r="H6968" s="467">
        <f t="shared" si="762"/>
        <v>0</v>
      </c>
      <c r="I6968" s="475" t="str">
        <f t="shared" si="763"/>
        <v/>
      </c>
      <c r="J6968" s="471">
        <f>'Potential Projects'!D6969</f>
        <v>82.530190200264357</v>
      </c>
      <c r="K6968" s="471">
        <f>'Potential Projects'!E6969</f>
        <v>56.146857019995693</v>
      </c>
      <c r="L6968" s="476">
        <f t="shared" si="764"/>
        <v>803.32295277974004</v>
      </c>
      <c r="M6968" s="471">
        <f t="shared" si="767"/>
        <v>1338.4385156396916</v>
      </c>
      <c r="N6968" s="467">
        <f t="shared" si="765"/>
        <v>0</v>
      </c>
      <c r="O6968" s="475" t="str">
        <f t="shared" si="766"/>
        <v/>
      </c>
    </row>
    <row r="6969" spans="1:15" hidden="1">
      <c r="A6969" s="475">
        <f t="shared" si="761"/>
        <v>43739</v>
      </c>
      <c r="B6969" s="475">
        <v>43756</v>
      </c>
      <c r="C6969" s="467">
        <v>8</v>
      </c>
      <c r="D6969" s="467">
        <v>1138</v>
      </c>
      <c r="E6969" s="467">
        <v>101</v>
      </c>
      <c r="F6969" s="467">
        <v>1</v>
      </c>
      <c r="G6969" s="467">
        <f t="array" ref="G6969">MAX(IF($A$2:$A$8761=A6969,$D$2:$D$8761))</f>
        <v>1504</v>
      </c>
      <c r="H6969" s="467">
        <f t="shared" si="762"/>
        <v>0</v>
      </c>
      <c r="I6969" s="475" t="str">
        <f t="shared" si="763"/>
        <v/>
      </c>
      <c r="J6969" s="471">
        <f>'Potential Projects'!D6970</f>
        <v>85.592532658162028</v>
      </c>
      <c r="K6969" s="471">
        <f>'Potential Projects'!E6970</f>
        <v>55.790932756396472</v>
      </c>
      <c r="L6969" s="476">
        <f t="shared" si="764"/>
        <v>894.61653458544151</v>
      </c>
      <c r="M6969" s="471">
        <f t="shared" si="767"/>
        <v>1338.4385156396916</v>
      </c>
      <c r="N6969" s="467">
        <f t="shared" si="765"/>
        <v>0</v>
      </c>
      <c r="O6969" s="475" t="str">
        <f t="shared" si="766"/>
        <v/>
      </c>
    </row>
    <row r="6970" spans="1:15" hidden="1">
      <c r="A6970" s="475">
        <f t="shared" si="761"/>
        <v>43739</v>
      </c>
      <c r="B6970" s="475">
        <v>43756</v>
      </c>
      <c r="C6970" s="467">
        <v>9</v>
      </c>
      <c r="D6970" s="467">
        <v>1152</v>
      </c>
      <c r="E6970" s="467">
        <v>102</v>
      </c>
      <c r="F6970" s="467">
        <v>11</v>
      </c>
      <c r="G6970" s="467">
        <f t="array" ref="G6970">MAX(IF($A$2:$A$8761=A6970,$D$2:$D$8761))</f>
        <v>1504</v>
      </c>
      <c r="H6970" s="467">
        <f t="shared" si="762"/>
        <v>0</v>
      </c>
      <c r="I6970" s="475" t="str">
        <f t="shared" si="763"/>
        <v/>
      </c>
      <c r="J6970" s="471">
        <f>'Potential Projects'!D6971</f>
        <v>86.981243672245526</v>
      </c>
      <c r="K6970" s="471">
        <f>'Potential Projects'!E6971</f>
        <v>66.898116534078696</v>
      </c>
      <c r="L6970" s="476">
        <f t="shared" si="764"/>
        <v>885.12063979367576</v>
      </c>
      <c r="M6970" s="471">
        <f t="shared" si="767"/>
        <v>1338.4385156396916</v>
      </c>
      <c r="N6970" s="467">
        <f t="shared" si="765"/>
        <v>0</v>
      </c>
      <c r="O6970" s="475" t="str">
        <f t="shared" si="766"/>
        <v/>
      </c>
    </row>
    <row r="6971" spans="1:15" hidden="1">
      <c r="A6971" s="475">
        <f t="shared" si="761"/>
        <v>43739</v>
      </c>
      <c r="B6971" s="475">
        <v>43756</v>
      </c>
      <c r="C6971" s="467">
        <v>10</v>
      </c>
      <c r="D6971" s="467">
        <v>1133</v>
      </c>
      <c r="E6971" s="467">
        <v>104</v>
      </c>
      <c r="F6971" s="467">
        <v>5</v>
      </c>
      <c r="G6971" s="467">
        <f t="array" ref="G6971">MAX(IF($A$2:$A$8761=A6971,$D$2:$D$8761))</f>
        <v>1504</v>
      </c>
      <c r="H6971" s="467">
        <f t="shared" si="762"/>
        <v>0</v>
      </c>
      <c r="I6971" s="475" t="str">
        <f t="shared" si="763"/>
        <v/>
      </c>
      <c r="J6971" s="471">
        <f>'Potential Projects'!D6972</f>
        <v>97.204215338561852</v>
      </c>
      <c r="K6971" s="471">
        <f>'Potential Projects'!E6972</f>
        <v>37.864083637927322</v>
      </c>
      <c r="L6971" s="476">
        <f t="shared" si="764"/>
        <v>888.93170102351075</v>
      </c>
      <c r="M6971" s="471">
        <f t="shared" si="767"/>
        <v>1338.4385156396916</v>
      </c>
      <c r="N6971" s="467">
        <f t="shared" si="765"/>
        <v>0</v>
      </c>
      <c r="O6971" s="475" t="str">
        <f t="shared" si="766"/>
        <v/>
      </c>
    </row>
    <row r="6972" spans="1:15" hidden="1">
      <c r="A6972" s="475">
        <f t="shared" si="761"/>
        <v>43739</v>
      </c>
      <c r="B6972" s="475">
        <v>43756</v>
      </c>
      <c r="C6972" s="467">
        <v>11</v>
      </c>
      <c r="D6972" s="467">
        <v>1112</v>
      </c>
      <c r="E6972" s="467">
        <v>103</v>
      </c>
      <c r="F6972" s="467">
        <v>11</v>
      </c>
      <c r="G6972" s="467">
        <f t="array" ref="G6972">MAX(IF($A$2:$A$8761=A6972,$D$2:$D$8761))</f>
        <v>1504</v>
      </c>
      <c r="H6972" s="467">
        <f t="shared" si="762"/>
        <v>0</v>
      </c>
      <c r="I6972" s="475" t="str">
        <f t="shared" si="763"/>
        <v/>
      </c>
      <c r="J6972" s="471">
        <f>'Potential Projects'!D6973</f>
        <v>87.702255857437493</v>
      </c>
      <c r="K6972" s="471">
        <f>'Potential Projects'!E6973</f>
        <v>19.556278219737692</v>
      </c>
      <c r="L6972" s="476">
        <f t="shared" si="764"/>
        <v>890.74146592282477</v>
      </c>
      <c r="M6972" s="471">
        <f t="shared" si="767"/>
        <v>1338.4385156396916</v>
      </c>
      <c r="N6972" s="467">
        <f t="shared" si="765"/>
        <v>0</v>
      </c>
      <c r="O6972" s="475" t="str">
        <f t="shared" si="766"/>
        <v/>
      </c>
    </row>
    <row r="6973" spans="1:15" hidden="1">
      <c r="A6973" s="475">
        <f t="shared" si="761"/>
        <v>43739</v>
      </c>
      <c r="B6973" s="475">
        <v>43756</v>
      </c>
      <c r="C6973" s="467">
        <v>12</v>
      </c>
      <c r="D6973" s="467">
        <v>1122</v>
      </c>
      <c r="E6973" s="467">
        <v>102</v>
      </c>
      <c r="F6973" s="467">
        <v>16</v>
      </c>
      <c r="G6973" s="467">
        <f t="array" ref="G6973">MAX(IF($A$2:$A$8761=A6973,$D$2:$D$8761))</f>
        <v>1504</v>
      </c>
      <c r="H6973" s="467">
        <f t="shared" si="762"/>
        <v>0</v>
      </c>
      <c r="I6973" s="475" t="str">
        <f t="shared" si="763"/>
        <v/>
      </c>
      <c r="J6973" s="471">
        <f>'Potential Projects'!D6974</f>
        <v>93.863549866518369</v>
      </c>
      <c r="K6973" s="471">
        <f>'Potential Projects'!E6974</f>
        <v>21.260803429370029</v>
      </c>
      <c r="L6973" s="476">
        <f t="shared" si="764"/>
        <v>888.87564670411155</v>
      </c>
      <c r="M6973" s="471">
        <f t="shared" si="767"/>
        <v>1338.4385156396916</v>
      </c>
      <c r="N6973" s="467">
        <f t="shared" si="765"/>
        <v>0</v>
      </c>
      <c r="O6973" s="475" t="str">
        <f t="shared" si="766"/>
        <v/>
      </c>
    </row>
    <row r="6974" spans="1:15" hidden="1">
      <c r="A6974" s="475">
        <f t="shared" si="761"/>
        <v>43739</v>
      </c>
      <c r="B6974" s="475">
        <v>43756</v>
      </c>
      <c r="C6974" s="467">
        <v>13</v>
      </c>
      <c r="D6974" s="467">
        <v>1086</v>
      </c>
      <c r="E6974" s="467">
        <v>101</v>
      </c>
      <c r="F6974" s="467">
        <v>12</v>
      </c>
      <c r="G6974" s="467">
        <f t="array" ref="G6974">MAX(IF($A$2:$A$8761=A6974,$D$2:$D$8761))</f>
        <v>1504</v>
      </c>
      <c r="H6974" s="467">
        <f t="shared" si="762"/>
        <v>0</v>
      </c>
      <c r="I6974" s="475" t="str">
        <f t="shared" si="763"/>
        <v/>
      </c>
      <c r="J6974" s="471">
        <f>'Potential Projects'!D6975</f>
        <v>100.08540408218369</v>
      </c>
      <c r="K6974" s="471">
        <f>'Potential Projects'!E6975</f>
        <v>22.477203934637711</v>
      </c>
      <c r="L6974" s="476">
        <f t="shared" si="764"/>
        <v>850.4373919831786</v>
      </c>
      <c r="M6974" s="471">
        <f t="shared" si="767"/>
        <v>1338.4385156396916</v>
      </c>
      <c r="N6974" s="467">
        <f t="shared" si="765"/>
        <v>0</v>
      </c>
      <c r="O6974" s="475" t="str">
        <f t="shared" si="766"/>
        <v/>
      </c>
    </row>
    <row r="6975" spans="1:15" hidden="1">
      <c r="A6975" s="475">
        <f t="shared" si="761"/>
        <v>43739</v>
      </c>
      <c r="B6975" s="475">
        <v>43756</v>
      </c>
      <c r="C6975" s="467">
        <v>14</v>
      </c>
      <c r="D6975" s="467">
        <v>1089</v>
      </c>
      <c r="E6975" s="467">
        <v>102</v>
      </c>
      <c r="F6975" s="467">
        <v>8</v>
      </c>
      <c r="G6975" s="467">
        <f t="array" ref="G6975">MAX(IF($A$2:$A$8761=A6975,$D$2:$D$8761))</f>
        <v>1504</v>
      </c>
      <c r="H6975" s="467">
        <f t="shared" si="762"/>
        <v>0</v>
      </c>
      <c r="I6975" s="475" t="str">
        <f t="shared" si="763"/>
        <v/>
      </c>
      <c r="J6975" s="471">
        <f>'Potential Projects'!D6976</f>
        <v>96.160232250239915</v>
      </c>
      <c r="K6975" s="471">
        <f>'Potential Projects'!E6976</f>
        <v>38.051823908836809</v>
      </c>
      <c r="L6975" s="476">
        <f t="shared" si="764"/>
        <v>844.78794384092328</v>
      </c>
      <c r="M6975" s="471">
        <f t="shared" si="767"/>
        <v>1338.4385156396916</v>
      </c>
      <c r="N6975" s="467">
        <f t="shared" si="765"/>
        <v>0</v>
      </c>
      <c r="O6975" s="475" t="str">
        <f t="shared" si="766"/>
        <v/>
      </c>
    </row>
    <row r="6976" spans="1:15" hidden="1">
      <c r="A6976" s="475">
        <f t="shared" si="761"/>
        <v>43739</v>
      </c>
      <c r="B6976" s="475">
        <v>43756</v>
      </c>
      <c r="C6976" s="467">
        <v>15</v>
      </c>
      <c r="D6976" s="467">
        <v>1089</v>
      </c>
      <c r="E6976" s="467">
        <v>102</v>
      </c>
      <c r="F6976" s="467">
        <v>4</v>
      </c>
      <c r="G6976" s="467">
        <f t="array" ref="G6976">MAX(IF($A$2:$A$8761=A6976,$D$2:$D$8761))</f>
        <v>1504</v>
      </c>
      <c r="H6976" s="467">
        <f t="shared" si="762"/>
        <v>0</v>
      </c>
      <c r="I6976" s="475" t="str">
        <f t="shared" si="763"/>
        <v/>
      </c>
      <c r="J6976" s="471">
        <f>'Potential Projects'!D6977</f>
        <v>65.279498262049344</v>
      </c>
      <c r="K6976" s="471">
        <f>'Potential Projects'!E6977</f>
        <v>49.909968770156951</v>
      </c>
      <c r="L6976" s="476">
        <f t="shared" si="764"/>
        <v>867.81053296779362</v>
      </c>
      <c r="M6976" s="471">
        <f t="shared" si="767"/>
        <v>1338.4385156396916</v>
      </c>
      <c r="N6976" s="467">
        <f t="shared" si="765"/>
        <v>0</v>
      </c>
      <c r="O6976" s="475" t="str">
        <f t="shared" si="766"/>
        <v/>
      </c>
    </row>
    <row r="6977" spans="1:15" hidden="1">
      <c r="A6977" s="475">
        <f t="shared" si="761"/>
        <v>43739</v>
      </c>
      <c r="B6977" s="475">
        <v>43756</v>
      </c>
      <c r="C6977" s="467">
        <v>16</v>
      </c>
      <c r="D6977" s="467">
        <v>1084</v>
      </c>
      <c r="E6977" s="467">
        <v>100</v>
      </c>
      <c r="F6977" s="467">
        <v>1</v>
      </c>
      <c r="G6977" s="467">
        <f t="array" ref="G6977">MAX(IF($A$2:$A$8761=A6977,$D$2:$D$8761))</f>
        <v>1504</v>
      </c>
      <c r="H6977" s="467">
        <f t="shared" si="762"/>
        <v>0</v>
      </c>
      <c r="I6977" s="475" t="str">
        <f t="shared" si="763"/>
        <v/>
      </c>
      <c r="J6977" s="471">
        <f>'Potential Projects'!D6978</f>
        <v>68.324103254165777</v>
      </c>
      <c r="K6977" s="471">
        <f>'Potential Projects'!E6978</f>
        <v>44.797957643517528</v>
      </c>
      <c r="L6977" s="476">
        <f t="shared" si="764"/>
        <v>869.87793910231676</v>
      </c>
      <c r="M6977" s="471">
        <f t="shared" si="767"/>
        <v>1338.4385156396916</v>
      </c>
      <c r="N6977" s="467">
        <f t="shared" si="765"/>
        <v>0</v>
      </c>
      <c r="O6977" s="475" t="str">
        <f t="shared" si="766"/>
        <v/>
      </c>
    </row>
    <row r="6978" spans="1:15" hidden="1">
      <c r="A6978" s="475">
        <f t="shared" ref="A6978:A7041" si="768">DATE(YEAR(B6978),MONTH(B6978),1)</f>
        <v>43739</v>
      </c>
      <c r="B6978" s="475">
        <v>43756</v>
      </c>
      <c r="C6978" s="467">
        <v>17</v>
      </c>
      <c r="D6978" s="467">
        <v>1066</v>
      </c>
      <c r="E6978" s="467">
        <v>100</v>
      </c>
      <c r="F6978" s="467">
        <v>0</v>
      </c>
      <c r="G6978" s="467">
        <f t="array" ref="G6978">MAX(IF($A$2:$A$8761=A6978,$D$2:$D$8761))</f>
        <v>1504</v>
      </c>
      <c r="H6978" s="467">
        <f t="shared" ref="H6978:H7041" si="769">IF(G6978=D6978,1,0)</f>
        <v>0</v>
      </c>
      <c r="I6978" s="475" t="str">
        <f t="shared" ref="I6978:I7041" si="770">IF(D6978=G6978,B6978,"")</f>
        <v/>
      </c>
      <c r="J6978" s="471">
        <f>'Potential Projects'!D6979</f>
        <v>76.325676166344607</v>
      </c>
      <c r="K6978" s="471">
        <f>'Potential Projects'!E6979</f>
        <v>61.808008439045373</v>
      </c>
      <c r="L6978" s="476">
        <f t="shared" ref="L6978:L7041" si="771">D6978-E6978-F6978-J6978-K6978</f>
        <v>827.86631539461007</v>
      </c>
      <c r="M6978" s="471">
        <f t="shared" si="767"/>
        <v>1338.4385156396916</v>
      </c>
      <c r="N6978" s="467">
        <f t="shared" ref="N6978:N7041" si="772">IF(M6978=L6978,1,0)</f>
        <v>0</v>
      </c>
      <c r="O6978" s="475" t="str">
        <f t="shared" ref="O6978:O7041" si="773">IF(L6978=M6978,B6978,"")</f>
        <v/>
      </c>
    </row>
    <row r="6979" spans="1:15" hidden="1">
      <c r="A6979" s="475">
        <f t="shared" si="768"/>
        <v>43739</v>
      </c>
      <c r="B6979" s="475">
        <v>43756</v>
      </c>
      <c r="C6979" s="467">
        <v>18</v>
      </c>
      <c r="D6979" s="467">
        <v>1108</v>
      </c>
      <c r="E6979" s="467">
        <v>100</v>
      </c>
      <c r="F6979" s="467">
        <v>0</v>
      </c>
      <c r="G6979" s="467">
        <f t="array" ref="G6979">MAX(IF($A$2:$A$8761=A6979,$D$2:$D$8761))</f>
        <v>1504</v>
      </c>
      <c r="H6979" s="467">
        <f t="shared" si="769"/>
        <v>0</v>
      </c>
      <c r="I6979" s="475" t="str">
        <f t="shared" si="770"/>
        <v/>
      </c>
      <c r="J6979" s="471">
        <f>'Potential Projects'!D6980</f>
        <v>77.785507077178778</v>
      </c>
      <c r="K6979" s="471">
        <f>'Potential Projects'!E6980</f>
        <v>58.327773167060847</v>
      </c>
      <c r="L6979" s="476">
        <f t="shared" si="771"/>
        <v>871.8867197557604</v>
      </c>
      <c r="M6979" s="471">
        <f t="shared" si="767"/>
        <v>1338.4385156396916</v>
      </c>
      <c r="N6979" s="467">
        <f t="shared" si="772"/>
        <v>0</v>
      </c>
      <c r="O6979" s="475" t="str">
        <f t="shared" si="773"/>
        <v/>
      </c>
    </row>
    <row r="6980" spans="1:15" hidden="1">
      <c r="A6980" s="475">
        <f t="shared" si="768"/>
        <v>43739</v>
      </c>
      <c r="B6980" s="475">
        <v>43756</v>
      </c>
      <c r="C6980" s="467">
        <v>19</v>
      </c>
      <c r="D6980" s="467">
        <v>1110</v>
      </c>
      <c r="E6980" s="467">
        <v>89</v>
      </c>
      <c r="F6980" s="467">
        <v>0</v>
      </c>
      <c r="G6980" s="467">
        <f t="array" ref="G6980">MAX(IF($A$2:$A$8761=A6980,$D$2:$D$8761))</f>
        <v>1504</v>
      </c>
      <c r="H6980" s="467">
        <f t="shared" si="769"/>
        <v>0</v>
      </c>
      <c r="I6980" s="475" t="str">
        <f t="shared" si="770"/>
        <v/>
      </c>
      <c r="J6980" s="471">
        <f>'Potential Projects'!D6981</f>
        <v>104.3962730178669</v>
      </c>
      <c r="K6980" s="471">
        <f>'Potential Projects'!E6981</f>
        <v>79.013622016770583</v>
      </c>
      <c r="L6980" s="476">
        <f t="shared" si="771"/>
        <v>837.59010496536257</v>
      </c>
      <c r="M6980" s="471">
        <f t="shared" si="767"/>
        <v>1338.4385156396916</v>
      </c>
      <c r="N6980" s="467">
        <f t="shared" si="772"/>
        <v>0</v>
      </c>
      <c r="O6980" s="475" t="str">
        <f t="shared" si="773"/>
        <v/>
      </c>
    </row>
    <row r="6981" spans="1:15" hidden="1">
      <c r="A6981" s="475">
        <f t="shared" si="768"/>
        <v>43739</v>
      </c>
      <c r="B6981" s="475">
        <v>43756</v>
      </c>
      <c r="C6981" s="467">
        <v>20</v>
      </c>
      <c r="D6981" s="467">
        <v>1089</v>
      </c>
      <c r="E6981" s="467">
        <v>83</v>
      </c>
      <c r="F6981" s="467">
        <v>0</v>
      </c>
      <c r="G6981" s="467">
        <f t="array" ref="G6981">MAX(IF($A$2:$A$8761=A6981,$D$2:$D$8761))</f>
        <v>1504</v>
      </c>
      <c r="H6981" s="467">
        <f t="shared" si="769"/>
        <v>0</v>
      </c>
      <c r="I6981" s="475" t="str">
        <f t="shared" si="770"/>
        <v/>
      </c>
      <c r="J6981" s="471">
        <f>'Potential Projects'!D6982</f>
        <v>116.0671531531883</v>
      </c>
      <c r="K6981" s="471">
        <f>'Potential Projects'!E6982</f>
        <v>94.905053698129436</v>
      </c>
      <c r="L6981" s="476">
        <f t="shared" si="771"/>
        <v>795.02779314868224</v>
      </c>
      <c r="M6981" s="471">
        <f t="shared" si="767"/>
        <v>1338.4385156396916</v>
      </c>
      <c r="N6981" s="467">
        <f t="shared" si="772"/>
        <v>0</v>
      </c>
      <c r="O6981" s="475" t="str">
        <f t="shared" si="773"/>
        <v/>
      </c>
    </row>
    <row r="6982" spans="1:15" hidden="1">
      <c r="A6982" s="475">
        <f t="shared" si="768"/>
        <v>43739</v>
      </c>
      <c r="B6982" s="475">
        <v>43756</v>
      </c>
      <c r="C6982" s="467">
        <v>21</v>
      </c>
      <c r="D6982" s="467">
        <v>1045</v>
      </c>
      <c r="E6982" s="467">
        <v>99</v>
      </c>
      <c r="F6982" s="467">
        <v>0</v>
      </c>
      <c r="G6982" s="467">
        <f t="array" ref="G6982">MAX(IF($A$2:$A$8761=A6982,$D$2:$D$8761))</f>
        <v>1504</v>
      </c>
      <c r="H6982" s="467">
        <f t="shared" si="769"/>
        <v>0</v>
      </c>
      <c r="I6982" s="475" t="str">
        <f t="shared" si="770"/>
        <v/>
      </c>
      <c r="J6982" s="471">
        <f>'Potential Projects'!D6983</f>
        <v>77.362092339924544</v>
      </c>
      <c r="K6982" s="471">
        <f>'Potential Projects'!E6983</f>
        <v>91.306698505697696</v>
      </c>
      <c r="L6982" s="476">
        <f t="shared" si="771"/>
        <v>777.3312091543778</v>
      </c>
      <c r="M6982" s="471">
        <f t="shared" si="767"/>
        <v>1338.4385156396916</v>
      </c>
      <c r="N6982" s="467">
        <f t="shared" si="772"/>
        <v>0</v>
      </c>
      <c r="O6982" s="475" t="str">
        <f t="shared" si="773"/>
        <v/>
      </c>
    </row>
    <row r="6983" spans="1:15" hidden="1">
      <c r="A6983" s="475">
        <f t="shared" si="768"/>
        <v>43739</v>
      </c>
      <c r="B6983" s="475">
        <v>43756</v>
      </c>
      <c r="C6983" s="467">
        <v>22</v>
      </c>
      <c r="D6983" s="467">
        <v>1016</v>
      </c>
      <c r="E6983" s="467">
        <v>83</v>
      </c>
      <c r="F6983" s="467">
        <v>0</v>
      </c>
      <c r="G6983" s="467">
        <f t="array" ref="G6983">MAX(IF($A$2:$A$8761=A6983,$D$2:$D$8761))</f>
        <v>1504</v>
      </c>
      <c r="H6983" s="467">
        <f t="shared" si="769"/>
        <v>0</v>
      </c>
      <c r="I6983" s="475" t="str">
        <f t="shared" si="770"/>
        <v/>
      </c>
      <c r="J6983" s="471">
        <f>'Potential Projects'!D6984</f>
        <v>41.606037961889484</v>
      </c>
      <c r="K6983" s="471">
        <f>'Potential Projects'!E6984</f>
        <v>92.798451408299286</v>
      </c>
      <c r="L6983" s="476">
        <f t="shared" si="771"/>
        <v>798.59551062981132</v>
      </c>
      <c r="M6983" s="471">
        <f t="shared" si="767"/>
        <v>1338.4385156396916</v>
      </c>
      <c r="N6983" s="467">
        <f t="shared" si="772"/>
        <v>0</v>
      </c>
      <c r="O6983" s="475" t="str">
        <f t="shared" si="773"/>
        <v/>
      </c>
    </row>
    <row r="6984" spans="1:15" hidden="1">
      <c r="A6984" s="475">
        <f t="shared" si="768"/>
        <v>43739</v>
      </c>
      <c r="B6984" s="475">
        <v>43756</v>
      </c>
      <c r="C6984" s="467">
        <v>23</v>
      </c>
      <c r="D6984" s="467">
        <v>953</v>
      </c>
      <c r="E6984" s="467">
        <v>96</v>
      </c>
      <c r="F6984" s="467">
        <v>0</v>
      </c>
      <c r="G6984" s="467">
        <f t="array" ref="G6984">MAX(IF($A$2:$A$8761=A6984,$D$2:$D$8761))</f>
        <v>1504</v>
      </c>
      <c r="H6984" s="467">
        <f t="shared" si="769"/>
        <v>0</v>
      </c>
      <c r="I6984" s="475" t="str">
        <f t="shared" si="770"/>
        <v/>
      </c>
      <c r="J6984" s="471">
        <f>'Potential Projects'!D6985</f>
        <v>54.214183679728905</v>
      </c>
      <c r="K6984" s="471">
        <f>'Potential Projects'!E6985</f>
        <v>83.932417114599005</v>
      </c>
      <c r="L6984" s="476">
        <f t="shared" si="771"/>
        <v>718.85339920567208</v>
      </c>
      <c r="M6984" s="471">
        <f t="shared" si="767"/>
        <v>1338.4385156396916</v>
      </c>
      <c r="N6984" s="467">
        <f t="shared" si="772"/>
        <v>0</v>
      </c>
      <c r="O6984" s="475" t="str">
        <f t="shared" si="773"/>
        <v/>
      </c>
    </row>
    <row r="6985" spans="1:15" hidden="1">
      <c r="A6985" s="475">
        <f t="shared" si="768"/>
        <v>43739</v>
      </c>
      <c r="B6985" s="475">
        <v>43756</v>
      </c>
      <c r="C6985" s="467">
        <v>24</v>
      </c>
      <c r="D6985" s="467">
        <v>891</v>
      </c>
      <c r="E6985" s="467">
        <v>96</v>
      </c>
      <c r="F6985" s="467">
        <v>0</v>
      </c>
      <c r="G6985" s="467">
        <f t="array" ref="G6985">MAX(IF($A$2:$A$8761=A6985,$D$2:$D$8761))</f>
        <v>1504</v>
      </c>
      <c r="H6985" s="467">
        <f t="shared" si="769"/>
        <v>0</v>
      </c>
      <c r="I6985" s="475" t="str">
        <f t="shared" si="770"/>
        <v/>
      </c>
      <c r="J6985" s="471">
        <f>'Potential Projects'!D6986</f>
        <v>73.507689528816087</v>
      </c>
      <c r="K6985" s="471">
        <f>'Potential Projects'!E6986</f>
        <v>59.162435121479255</v>
      </c>
      <c r="L6985" s="476">
        <f t="shared" si="771"/>
        <v>662.32987534970471</v>
      </c>
      <c r="M6985" s="471">
        <f t="shared" si="767"/>
        <v>1338.4385156396916</v>
      </c>
      <c r="N6985" s="467">
        <f t="shared" si="772"/>
        <v>0</v>
      </c>
      <c r="O6985" s="475" t="str">
        <f t="shared" si="773"/>
        <v/>
      </c>
    </row>
    <row r="6986" spans="1:15" hidden="1">
      <c r="A6986" s="475">
        <f t="shared" si="768"/>
        <v>43739</v>
      </c>
      <c r="B6986" s="475">
        <v>43757</v>
      </c>
      <c r="C6986" s="467">
        <v>1</v>
      </c>
      <c r="D6986" s="467">
        <v>846</v>
      </c>
      <c r="E6986" s="467">
        <v>74</v>
      </c>
      <c r="F6986" s="467">
        <v>0</v>
      </c>
      <c r="G6986" s="467">
        <f t="array" ref="G6986">MAX(IF($A$2:$A$8761=A6986,$D$2:$D$8761))</f>
        <v>1504</v>
      </c>
      <c r="H6986" s="467">
        <f t="shared" si="769"/>
        <v>0</v>
      </c>
      <c r="I6986" s="475" t="str">
        <f t="shared" si="770"/>
        <v/>
      </c>
      <c r="J6986" s="471">
        <f>'Potential Projects'!D6987</f>
        <v>90.494709419343621</v>
      </c>
      <c r="K6986" s="471">
        <f>'Potential Projects'!E6987</f>
        <v>45.522322188776606</v>
      </c>
      <c r="L6986" s="476">
        <f t="shared" si="771"/>
        <v>635.98296839187981</v>
      </c>
      <c r="M6986" s="471">
        <f t="shared" si="767"/>
        <v>1338.4385156396916</v>
      </c>
      <c r="N6986" s="467">
        <f t="shared" si="772"/>
        <v>0</v>
      </c>
      <c r="O6986" s="475" t="str">
        <f t="shared" si="773"/>
        <v/>
      </c>
    </row>
    <row r="6987" spans="1:15" hidden="1">
      <c r="A6987" s="475">
        <f t="shared" si="768"/>
        <v>43739</v>
      </c>
      <c r="B6987" s="475">
        <v>43757</v>
      </c>
      <c r="C6987" s="467">
        <v>2</v>
      </c>
      <c r="D6987" s="467">
        <v>842</v>
      </c>
      <c r="E6987" s="467">
        <v>76</v>
      </c>
      <c r="F6987" s="467">
        <v>0</v>
      </c>
      <c r="G6987" s="467">
        <f t="array" ref="G6987">MAX(IF($A$2:$A$8761=A6987,$D$2:$D$8761))</f>
        <v>1504</v>
      </c>
      <c r="H6987" s="467">
        <f t="shared" si="769"/>
        <v>0</v>
      </c>
      <c r="I6987" s="475" t="str">
        <f t="shared" si="770"/>
        <v/>
      </c>
      <c r="J6987" s="471">
        <f>'Potential Projects'!D6988</f>
        <v>104.11360542194384</v>
      </c>
      <c r="K6987" s="471">
        <f>'Potential Projects'!E6988</f>
        <v>24.557991937217803</v>
      </c>
      <c r="L6987" s="476">
        <f t="shared" si="771"/>
        <v>637.32840264083836</v>
      </c>
      <c r="M6987" s="471">
        <f t="shared" si="767"/>
        <v>1338.4385156396916</v>
      </c>
      <c r="N6987" s="467">
        <f t="shared" si="772"/>
        <v>0</v>
      </c>
      <c r="O6987" s="475" t="str">
        <f t="shared" si="773"/>
        <v/>
      </c>
    </row>
    <row r="6988" spans="1:15" hidden="1">
      <c r="A6988" s="475">
        <f t="shared" si="768"/>
        <v>43739</v>
      </c>
      <c r="B6988" s="475">
        <v>43757</v>
      </c>
      <c r="C6988" s="467">
        <v>3</v>
      </c>
      <c r="D6988" s="467">
        <v>827</v>
      </c>
      <c r="E6988" s="467">
        <v>78</v>
      </c>
      <c r="F6988" s="467">
        <v>0</v>
      </c>
      <c r="G6988" s="467">
        <f t="array" ref="G6988">MAX(IF($A$2:$A$8761=A6988,$D$2:$D$8761))</f>
        <v>1504</v>
      </c>
      <c r="H6988" s="467">
        <f t="shared" si="769"/>
        <v>0</v>
      </c>
      <c r="I6988" s="475" t="str">
        <f t="shared" si="770"/>
        <v/>
      </c>
      <c r="J6988" s="471">
        <f>'Potential Projects'!D6989</f>
        <v>110.75300022680182</v>
      </c>
      <c r="K6988" s="471">
        <f>'Potential Projects'!E6989</f>
        <v>23.401042517738123</v>
      </c>
      <c r="L6988" s="476">
        <f t="shared" si="771"/>
        <v>614.84595725546012</v>
      </c>
      <c r="M6988" s="471">
        <f t="shared" si="767"/>
        <v>1338.4385156396916</v>
      </c>
      <c r="N6988" s="467">
        <f t="shared" si="772"/>
        <v>0</v>
      </c>
      <c r="O6988" s="475" t="str">
        <f t="shared" si="773"/>
        <v/>
      </c>
    </row>
    <row r="6989" spans="1:15" hidden="1">
      <c r="A6989" s="475">
        <f t="shared" si="768"/>
        <v>43739</v>
      </c>
      <c r="B6989" s="475">
        <v>43757</v>
      </c>
      <c r="C6989" s="467">
        <v>4</v>
      </c>
      <c r="D6989" s="467">
        <v>803</v>
      </c>
      <c r="E6989" s="467">
        <v>58</v>
      </c>
      <c r="F6989" s="467">
        <v>0</v>
      </c>
      <c r="G6989" s="467">
        <f t="array" ref="G6989">MAX(IF($A$2:$A$8761=A6989,$D$2:$D$8761))</f>
        <v>1504</v>
      </c>
      <c r="H6989" s="467">
        <f t="shared" si="769"/>
        <v>0</v>
      </c>
      <c r="I6989" s="475" t="str">
        <f t="shared" si="770"/>
        <v/>
      </c>
      <c r="J6989" s="471">
        <f>'Potential Projects'!D6990</f>
        <v>118.23986390701863</v>
      </c>
      <c r="K6989" s="471">
        <f>'Potential Projects'!E6990</f>
        <v>8.0595333799182978</v>
      </c>
      <c r="L6989" s="476">
        <f t="shared" si="771"/>
        <v>618.70060271306306</v>
      </c>
      <c r="M6989" s="471">
        <f t="shared" si="767"/>
        <v>1338.4385156396916</v>
      </c>
      <c r="N6989" s="467">
        <f t="shared" si="772"/>
        <v>0</v>
      </c>
      <c r="O6989" s="475" t="str">
        <f t="shared" si="773"/>
        <v/>
      </c>
    </row>
    <row r="6990" spans="1:15" hidden="1">
      <c r="A6990" s="475">
        <f t="shared" si="768"/>
        <v>43739</v>
      </c>
      <c r="B6990" s="475">
        <v>43757</v>
      </c>
      <c r="C6990" s="467">
        <v>5</v>
      </c>
      <c r="D6990" s="467">
        <v>795</v>
      </c>
      <c r="E6990" s="467">
        <v>19</v>
      </c>
      <c r="F6990" s="467">
        <v>0</v>
      </c>
      <c r="G6990" s="467">
        <f t="array" ref="G6990">MAX(IF($A$2:$A$8761=A6990,$D$2:$D$8761))</f>
        <v>1504</v>
      </c>
      <c r="H6990" s="467">
        <f t="shared" si="769"/>
        <v>0</v>
      </c>
      <c r="I6990" s="475" t="str">
        <f t="shared" si="770"/>
        <v/>
      </c>
      <c r="J6990" s="471">
        <f>'Potential Projects'!D6991</f>
        <v>99.175868790402518</v>
      </c>
      <c r="K6990" s="471">
        <f>'Potential Projects'!E6991</f>
        <v>3.5881859277574715</v>
      </c>
      <c r="L6990" s="476">
        <f t="shared" si="771"/>
        <v>673.23594528184003</v>
      </c>
      <c r="M6990" s="471">
        <f t="shared" si="767"/>
        <v>1338.4385156396916</v>
      </c>
      <c r="N6990" s="467">
        <f t="shared" si="772"/>
        <v>0</v>
      </c>
      <c r="O6990" s="475" t="str">
        <f t="shared" si="773"/>
        <v/>
      </c>
    </row>
    <row r="6991" spans="1:15" hidden="1">
      <c r="A6991" s="475">
        <f t="shared" si="768"/>
        <v>43739</v>
      </c>
      <c r="B6991" s="475">
        <v>43757</v>
      </c>
      <c r="C6991" s="467">
        <v>6</v>
      </c>
      <c r="D6991" s="467">
        <v>857</v>
      </c>
      <c r="E6991" s="467">
        <v>60</v>
      </c>
      <c r="F6991" s="467">
        <v>0</v>
      </c>
      <c r="G6991" s="467">
        <f t="array" ref="G6991">MAX(IF($A$2:$A$8761=A6991,$D$2:$D$8761))</f>
        <v>1504</v>
      </c>
      <c r="H6991" s="467">
        <f t="shared" si="769"/>
        <v>0</v>
      </c>
      <c r="I6991" s="475" t="str">
        <f t="shared" si="770"/>
        <v/>
      </c>
      <c r="J6991" s="471">
        <f>'Potential Projects'!D6992</f>
        <v>71.24023653901655</v>
      </c>
      <c r="K6991" s="471">
        <f>'Potential Projects'!E6992</f>
        <v>12.381470866480326</v>
      </c>
      <c r="L6991" s="476">
        <f t="shared" si="771"/>
        <v>713.37829259450314</v>
      </c>
      <c r="M6991" s="471">
        <f t="shared" si="767"/>
        <v>1338.4385156396916</v>
      </c>
      <c r="N6991" s="467">
        <f t="shared" si="772"/>
        <v>0</v>
      </c>
      <c r="O6991" s="475" t="str">
        <f t="shared" si="773"/>
        <v/>
      </c>
    </row>
    <row r="6992" spans="1:15" hidden="1">
      <c r="A6992" s="475">
        <f t="shared" si="768"/>
        <v>43739</v>
      </c>
      <c r="B6992" s="475">
        <v>43757</v>
      </c>
      <c r="C6992" s="467">
        <v>7</v>
      </c>
      <c r="D6992" s="467">
        <v>906</v>
      </c>
      <c r="E6992" s="467">
        <v>42</v>
      </c>
      <c r="F6992" s="467">
        <v>0</v>
      </c>
      <c r="G6992" s="467">
        <f t="array" ref="G6992">MAX(IF($A$2:$A$8761=A6992,$D$2:$D$8761))</f>
        <v>1504</v>
      </c>
      <c r="H6992" s="467">
        <f t="shared" si="769"/>
        <v>0</v>
      </c>
      <c r="I6992" s="475" t="str">
        <f t="shared" si="770"/>
        <v/>
      </c>
      <c r="J6992" s="471">
        <f>'Potential Projects'!D6993</f>
        <v>78.24839947619995</v>
      </c>
      <c r="K6992" s="471">
        <f>'Potential Projects'!E6993</f>
        <v>21.547889593635784</v>
      </c>
      <c r="L6992" s="476">
        <f t="shared" si="771"/>
        <v>764.20371093016433</v>
      </c>
      <c r="M6992" s="471">
        <f t="shared" si="767"/>
        <v>1338.4385156396916</v>
      </c>
      <c r="N6992" s="467">
        <f t="shared" si="772"/>
        <v>0</v>
      </c>
      <c r="O6992" s="475" t="str">
        <f t="shared" si="773"/>
        <v/>
      </c>
    </row>
    <row r="6993" spans="1:15" hidden="1">
      <c r="A6993" s="475">
        <f t="shared" si="768"/>
        <v>43739</v>
      </c>
      <c r="B6993" s="475">
        <v>43757</v>
      </c>
      <c r="C6993" s="467">
        <v>8</v>
      </c>
      <c r="D6993" s="467">
        <v>951</v>
      </c>
      <c r="E6993" s="467">
        <v>7</v>
      </c>
      <c r="F6993" s="467">
        <v>0</v>
      </c>
      <c r="G6993" s="467">
        <f t="array" ref="G6993">MAX(IF($A$2:$A$8761=A6993,$D$2:$D$8761))</f>
        <v>1504</v>
      </c>
      <c r="H6993" s="467">
        <f t="shared" si="769"/>
        <v>0</v>
      </c>
      <c r="I6993" s="475" t="str">
        <f t="shared" si="770"/>
        <v/>
      </c>
      <c r="J6993" s="471">
        <f>'Potential Projects'!D6994</f>
        <v>40.873656624580669</v>
      </c>
      <c r="K6993" s="471">
        <f>'Potential Projects'!E6994</f>
        <v>10.889717963878736</v>
      </c>
      <c r="L6993" s="476">
        <f t="shared" si="771"/>
        <v>892.23662541154056</v>
      </c>
      <c r="M6993" s="471">
        <f t="shared" si="767"/>
        <v>1338.4385156396916</v>
      </c>
      <c r="N6993" s="467">
        <f t="shared" si="772"/>
        <v>0</v>
      </c>
      <c r="O6993" s="475" t="str">
        <f t="shared" si="773"/>
        <v/>
      </c>
    </row>
    <row r="6994" spans="1:15" hidden="1">
      <c r="A6994" s="475">
        <f t="shared" si="768"/>
        <v>43739</v>
      </c>
      <c r="B6994" s="475">
        <v>43757</v>
      </c>
      <c r="C6994" s="467">
        <v>9</v>
      </c>
      <c r="D6994" s="467">
        <v>1004</v>
      </c>
      <c r="E6994" s="467">
        <v>11</v>
      </c>
      <c r="F6994" s="467">
        <v>1</v>
      </c>
      <c r="G6994" s="467">
        <f t="array" ref="G6994">MAX(IF($A$2:$A$8761=A6994,$D$2:$D$8761))</f>
        <v>1504</v>
      </c>
      <c r="H6994" s="467">
        <f t="shared" si="769"/>
        <v>0</v>
      </c>
      <c r="I6994" s="475" t="str">
        <f t="shared" si="770"/>
        <v/>
      </c>
      <c r="J6994" s="471">
        <f>'Potential Projects'!D6995</f>
        <v>29.997415560233748</v>
      </c>
      <c r="K6994" s="471">
        <f>'Potential Projects'!E6995</f>
        <v>11.80573403569125</v>
      </c>
      <c r="L6994" s="476">
        <f t="shared" si="771"/>
        <v>950.19685040407501</v>
      </c>
      <c r="M6994" s="471">
        <f t="shared" si="767"/>
        <v>1338.4385156396916</v>
      </c>
      <c r="N6994" s="467">
        <f t="shared" si="772"/>
        <v>0</v>
      </c>
      <c r="O6994" s="475" t="str">
        <f t="shared" si="773"/>
        <v/>
      </c>
    </row>
    <row r="6995" spans="1:15" hidden="1">
      <c r="A6995" s="475">
        <f t="shared" si="768"/>
        <v>43739</v>
      </c>
      <c r="B6995" s="475">
        <v>43757</v>
      </c>
      <c r="C6995" s="467">
        <v>10</v>
      </c>
      <c r="D6995" s="467">
        <v>1070</v>
      </c>
      <c r="E6995" s="467">
        <v>35</v>
      </c>
      <c r="F6995" s="467">
        <v>0</v>
      </c>
      <c r="G6995" s="467">
        <f t="array" ref="G6995">MAX(IF($A$2:$A$8761=A6995,$D$2:$D$8761))</f>
        <v>1504</v>
      </c>
      <c r="H6995" s="467">
        <f t="shared" si="769"/>
        <v>0</v>
      </c>
      <c r="I6995" s="475" t="str">
        <f t="shared" si="770"/>
        <v/>
      </c>
      <c r="J6995" s="471">
        <f>'Potential Projects'!D6996</f>
        <v>18.809668945409367</v>
      </c>
      <c r="K6995" s="471">
        <f>'Potential Projects'!E6996</f>
        <v>13.023699043216514</v>
      </c>
      <c r="L6995" s="476">
        <f t="shared" si="771"/>
        <v>1003.1666320113741</v>
      </c>
      <c r="M6995" s="471">
        <f t="shared" si="767"/>
        <v>1338.4385156396916</v>
      </c>
      <c r="N6995" s="467">
        <f t="shared" si="772"/>
        <v>0</v>
      </c>
      <c r="O6995" s="475" t="str">
        <f t="shared" si="773"/>
        <v/>
      </c>
    </row>
    <row r="6996" spans="1:15" hidden="1">
      <c r="A6996" s="475">
        <f t="shared" si="768"/>
        <v>43739</v>
      </c>
      <c r="B6996" s="475">
        <v>43757</v>
      </c>
      <c r="C6996" s="467">
        <v>11</v>
      </c>
      <c r="D6996" s="467">
        <v>1097</v>
      </c>
      <c r="E6996" s="467">
        <v>21</v>
      </c>
      <c r="F6996" s="467">
        <v>1</v>
      </c>
      <c r="G6996" s="467">
        <f t="array" ref="G6996">MAX(IF($A$2:$A$8761=A6996,$D$2:$D$8761))</f>
        <v>1504</v>
      </c>
      <c r="H6996" s="467">
        <f t="shared" si="769"/>
        <v>0</v>
      </c>
      <c r="I6996" s="475" t="str">
        <f t="shared" si="770"/>
        <v/>
      </c>
      <c r="J6996" s="471">
        <f>'Potential Projects'!D6997</f>
        <v>15.702707061180545</v>
      </c>
      <c r="K6996" s="471">
        <f>'Potential Projects'!E6997</f>
        <v>15.243727746721133</v>
      </c>
      <c r="L6996" s="476">
        <f t="shared" si="771"/>
        <v>1044.0535651920984</v>
      </c>
      <c r="M6996" s="471">
        <f t="shared" si="767"/>
        <v>1338.4385156396916</v>
      </c>
      <c r="N6996" s="467">
        <f t="shared" si="772"/>
        <v>0</v>
      </c>
      <c r="O6996" s="475" t="str">
        <f t="shared" si="773"/>
        <v/>
      </c>
    </row>
    <row r="6997" spans="1:15" hidden="1">
      <c r="A6997" s="475">
        <f t="shared" si="768"/>
        <v>43739</v>
      </c>
      <c r="B6997" s="475">
        <v>43757</v>
      </c>
      <c r="C6997" s="467">
        <v>12</v>
      </c>
      <c r="D6997" s="467">
        <v>1105</v>
      </c>
      <c r="E6997" s="467">
        <v>18</v>
      </c>
      <c r="F6997" s="467">
        <v>1</v>
      </c>
      <c r="G6997" s="467">
        <f t="array" ref="G6997">MAX(IF($A$2:$A$8761=A6997,$D$2:$D$8761))</f>
        <v>1504</v>
      </c>
      <c r="H6997" s="467">
        <f t="shared" si="769"/>
        <v>0</v>
      </c>
      <c r="I6997" s="475" t="str">
        <f t="shared" si="770"/>
        <v/>
      </c>
      <c r="J6997" s="471">
        <f>'Potential Projects'!D6998</f>
        <v>5.7871135084618821</v>
      </c>
      <c r="K6997" s="471">
        <f>'Potential Projects'!E6998</f>
        <v>10.595591539453881</v>
      </c>
      <c r="L6997" s="476">
        <f t="shared" si="771"/>
        <v>1069.6172949520842</v>
      </c>
      <c r="M6997" s="471">
        <f t="shared" si="767"/>
        <v>1338.4385156396916</v>
      </c>
      <c r="N6997" s="467">
        <f t="shared" si="772"/>
        <v>0</v>
      </c>
      <c r="O6997" s="475" t="str">
        <f t="shared" si="773"/>
        <v/>
      </c>
    </row>
    <row r="6998" spans="1:15" hidden="1">
      <c r="A6998" s="475">
        <f t="shared" si="768"/>
        <v>43739</v>
      </c>
      <c r="B6998" s="475">
        <v>43757</v>
      </c>
      <c r="C6998" s="467">
        <v>13</v>
      </c>
      <c r="D6998" s="467">
        <v>1090</v>
      </c>
      <c r="E6998" s="467">
        <v>8</v>
      </c>
      <c r="F6998" s="467">
        <v>3</v>
      </c>
      <c r="G6998" s="467">
        <f t="array" ref="G6998">MAX(IF($A$2:$A$8761=A6998,$D$2:$D$8761))</f>
        <v>1504</v>
      </c>
      <c r="H6998" s="467">
        <f t="shared" si="769"/>
        <v>0</v>
      </c>
      <c r="I6998" s="475" t="str">
        <f t="shared" si="770"/>
        <v/>
      </c>
      <c r="J6998" s="471">
        <f>'Potential Projects'!D6999</f>
        <v>7.9839878635323531</v>
      </c>
      <c r="K6998" s="471">
        <f>'Potential Projects'!E6999</f>
        <v>12.706105084927975</v>
      </c>
      <c r="L6998" s="476">
        <f t="shared" si="771"/>
        <v>1058.3099070515398</v>
      </c>
      <c r="M6998" s="471">
        <f t="shared" si="767"/>
        <v>1338.4385156396916</v>
      </c>
      <c r="N6998" s="467">
        <f t="shared" si="772"/>
        <v>0</v>
      </c>
      <c r="O6998" s="475" t="str">
        <f t="shared" si="773"/>
        <v/>
      </c>
    </row>
    <row r="6999" spans="1:15" hidden="1">
      <c r="A6999" s="475">
        <f t="shared" si="768"/>
        <v>43739</v>
      </c>
      <c r="B6999" s="475">
        <v>43757</v>
      </c>
      <c r="C6999" s="467">
        <v>14</v>
      </c>
      <c r="D6999" s="467">
        <v>1092</v>
      </c>
      <c r="E6999" s="467">
        <v>1</v>
      </c>
      <c r="F6999" s="467">
        <v>2</v>
      </c>
      <c r="G6999" s="467">
        <f t="array" ref="G6999">MAX(IF($A$2:$A$8761=A6999,$D$2:$D$8761))</f>
        <v>1504</v>
      </c>
      <c r="H6999" s="467">
        <f t="shared" si="769"/>
        <v>0</v>
      </c>
      <c r="I6999" s="475" t="str">
        <f t="shared" si="770"/>
        <v/>
      </c>
      <c r="J6999" s="471">
        <f>'Potential Projects'!D7000</f>
        <v>2.691599555987648</v>
      </c>
      <c r="K6999" s="471">
        <f>'Potential Projects'!E7000</f>
        <v>16.519579337776822</v>
      </c>
      <c r="L6999" s="476">
        <f t="shared" si="771"/>
        <v>1069.7888211062354</v>
      </c>
      <c r="M6999" s="471">
        <f t="shared" si="767"/>
        <v>1338.4385156396916</v>
      </c>
      <c r="N6999" s="467">
        <f t="shared" si="772"/>
        <v>0</v>
      </c>
      <c r="O6999" s="475" t="str">
        <f t="shared" si="773"/>
        <v/>
      </c>
    </row>
    <row r="7000" spans="1:15" hidden="1">
      <c r="A7000" s="475">
        <f t="shared" si="768"/>
        <v>43739</v>
      </c>
      <c r="B7000" s="475">
        <v>43757</v>
      </c>
      <c r="C7000" s="467">
        <v>15</v>
      </c>
      <c r="D7000" s="467">
        <v>1081</v>
      </c>
      <c r="E7000" s="467">
        <v>0</v>
      </c>
      <c r="F7000" s="467">
        <v>3</v>
      </c>
      <c r="G7000" s="467">
        <f t="array" ref="G7000">MAX(IF($A$2:$A$8761=A7000,$D$2:$D$8761))</f>
        <v>1504</v>
      </c>
      <c r="H7000" s="467">
        <f t="shared" si="769"/>
        <v>0</v>
      </c>
      <c r="I7000" s="475" t="str">
        <f t="shared" si="770"/>
        <v/>
      </c>
      <c r="J7000" s="471">
        <f>'Potential Projects'!D7001</f>
        <v>2.0905799972350754</v>
      </c>
      <c r="K7000" s="471">
        <f>'Potential Projects'!E7001</f>
        <v>20.468383035906257</v>
      </c>
      <c r="L7000" s="476">
        <f t="shared" si="771"/>
        <v>1055.4410369668585</v>
      </c>
      <c r="M7000" s="471">
        <f t="shared" si="767"/>
        <v>1338.4385156396916</v>
      </c>
      <c r="N7000" s="467">
        <f t="shared" si="772"/>
        <v>0</v>
      </c>
      <c r="O7000" s="475" t="str">
        <f t="shared" si="773"/>
        <v/>
      </c>
    </row>
    <row r="7001" spans="1:15" hidden="1">
      <c r="A7001" s="475">
        <f t="shared" si="768"/>
        <v>43739</v>
      </c>
      <c r="B7001" s="475">
        <v>43757</v>
      </c>
      <c r="C7001" s="467">
        <v>16</v>
      </c>
      <c r="D7001" s="467">
        <v>1090</v>
      </c>
      <c r="E7001" s="467">
        <v>1</v>
      </c>
      <c r="F7001" s="467">
        <v>1</v>
      </c>
      <c r="G7001" s="467">
        <f t="array" ref="G7001">MAX(IF($A$2:$A$8761=A7001,$D$2:$D$8761))</f>
        <v>1504</v>
      </c>
      <c r="H7001" s="467">
        <f t="shared" si="769"/>
        <v>0</v>
      </c>
      <c r="I7001" s="475" t="str">
        <f t="shared" si="770"/>
        <v/>
      </c>
      <c r="J7001" s="471">
        <f>'Potential Projects'!D7002</f>
        <v>1.0002556815740307</v>
      </c>
      <c r="K7001" s="471">
        <f>'Potential Projects'!E7002</f>
        <v>23.519162438185337</v>
      </c>
      <c r="L7001" s="476">
        <f t="shared" si="771"/>
        <v>1063.4805818802406</v>
      </c>
      <c r="M7001" s="471">
        <f t="shared" si="767"/>
        <v>1338.4385156396916</v>
      </c>
      <c r="N7001" s="467">
        <f t="shared" si="772"/>
        <v>0</v>
      </c>
      <c r="O7001" s="475" t="str">
        <f t="shared" si="773"/>
        <v/>
      </c>
    </row>
    <row r="7002" spans="1:15" hidden="1">
      <c r="A7002" s="475">
        <f t="shared" si="768"/>
        <v>43739</v>
      </c>
      <c r="B7002" s="475">
        <v>43757</v>
      </c>
      <c r="C7002" s="467">
        <v>17</v>
      </c>
      <c r="D7002" s="467">
        <v>1097</v>
      </c>
      <c r="E7002" s="467">
        <v>4</v>
      </c>
      <c r="F7002" s="467">
        <v>1</v>
      </c>
      <c r="G7002" s="467">
        <f t="array" ref="G7002">MAX(IF($A$2:$A$8761=A7002,$D$2:$D$8761))</f>
        <v>1504</v>
      </c>
      <c r="H7002" s="467">
        <f t="shared" si="769"/>
        <v>0</v>
      </c>
      <c r="I7002" s="475" t="str">
        <f t="shared" si="770"/>
        <v/>
      </c>
      <c r="J7002" s="471">
        <f>'Potential Projects'!D7003</f>
        <v>3.5266454035964943</v>
      </c>
      <c r="K7002" s="471">
        <f>'Potential Projects'!E7003</f>
        <v>39.606939152870346</v>
      </c>
      <c r="L7002" s="476">
        <f t="shared" si="771"/>
        <v>1048.866415443533</v>
      </c>
      <c r="M7002" s="471">
        <f t="shared" ref="M7002:M7065" si="774">MAX($L$6554:$L$7297)</f>
        <v>1338.4385156396916</v>
      </c>
      <c r="N7002" s="467">
        <f t="shared" si="772"/>
        <v>0</v>
      </c>
      <c r="O7002" s="475" t="str">
        <f t="shared" si="773"/>
        <v/>
      </c>
    </row>
    <row r="7003" spans="1:15" hidden="1">
      <c r="A7003" s="475">
        <f t="shared" si="768"/>
        <v>43739</v>
      </c>
      <c r="B7003" s="475">
        <v>43757</v>
      </c>
      <c r="C7003" s="467">
        <v>18</v>
      </c>
      <c r="D7003" s="467">
        <v>1086</v>
      </c>
      <c r="E7003" s="467">
        <v>10</v>
      </c>
      <c r="F7003" s="467">
        <v>0</v>
      </c>
      <c r="G7003" s="467">
        <f t="array" ref="G7003">MAX(IF($A$2:$A$8761=A7003,$D$2:$D$8761))</f>
        <v>1504</v>
      </c>
      <c r="H7003" s="467">
        <f t="shared" si="769"/>
        <v>0</v>
      </c>
      <c r="I7003" s="475" t="str">
        <f t="shared" si="770"/>
        <v/>
      </c>
      <c r="J7003" s="471">
        <f>'Potential Projects'!D7004</f>
        <v>18.092269178871227</v>
      </c>
      <c r="K7003" s="471">
        <f>'Potential Projects'!E7004</f>
        <v>47.58198941087938</v>
      </c>
      <c r="L7003" s="476">
        <f t="shared" si="771"/>
        <v>1010.3257414102494</v>
      </c>
      <c r="M7003" s="471">
        <f t="shared" si="774"/>
        <v>1338.4385156396916</v>
      </c>
      <c r="N7003" s="467">
        <f t="shared" si="772"/>
        <v>0</v>
      </c>
      <c r="O7003" s="475" t="str">
        <f t="shared" si="773"/>
        <v/>
      </c>
    </row>
    <row r="7004" spans="1:15" hidden="1">
      <c r="A7004" s="475">
        <f t="shared" si="768"/>
        <v>43739</v>
      </c>
      <c r="B7004" s="475">
        <v>43757</v>
      </c>
      <c r="C7004" s="467">
        <v>19</v>
      </c>
      <c r="D7004" s="467">
        <v>1100</v>
      </c>
      <c r="E7004" s="467">
        <v>29</v>
      </c>
      <c r="F7004" s="467">
        <v>0</v>
      </c>
      <c r="G7004" s="467">
        <f t="array" ref="G7004">MAX(IF($A$2:$A$8761=A7004,$D$2:$D$8761))</f>
        <v>1504</v>
      </c>
      <c r="H7004" s="467">
        <f t="shared" si="769"/>
        <v>0</v>
      </c>
      <c r="I7004" s="475" t="str">
        <f t="shared" si="770"/>
        <v/>
      </c>
      <c r="J7004" s="471">
        <f>'Potential Projects'!D7005</f>
        <v>36.258129493903368</v>
      </c>
      <c r="K7004" s="471">
        <f>'Potential Projects'!E7005</f>
        <v>79.926509084067931</v>
      </c>
      <c r="L7004" s="476">
        <f t="shared" si="771"/>
        <v>954.81536142202867</v>
      </c>
      <c r="M7004" s="471">
        <f t="shared" si="774"/>
        <v>1338.4385156396916</v>
      </c>
      <c r="N7004" s="467">
        <f t="shared" si="772"/>
        <v>0</v>
      </c>
      <c r="O7004" s="475" t="str">
        <f t="shared" si="773"/>
        <v/>
      </c>
    </row>
    <row r="7005" spans="1:15" hidden="1">
      <c r="A7005" s="475">
        <f t="shared" si="768"/>
        <v>43739</v>
      </c>
      <c r="B7005" s="475">
        <v>43757</v>
      </c>
      <c r="C7005" s="467">
        <v>20</v>
      </c>
      <c r="D7005" s="467">
        <v>1082</v>
      </c>
      <c r="E7005" s="467">
        <v>57</v>
      </c>
      <c r="F7005" s="467">
        <v>0</v>
      </c>
      <c r="G7005" s="467">
        <f t="array" ref="G7005">MAX(IF($A$2:$A$8761=A7005,$D$2:$D$8761))</f>
        <v>1504</v>
      </c>
      <c r="H7005" s="467">
        <f t="shared" si="769"/>
        <v>0</v>
      </c>
      <c r="I7005" s="475" t="str">
        <f t="shared" si="770"/>
        <v/>
      </c>
      <c r="J7005" s="471">
        <f>'Potential Projects'!D7006</f>
        <v>46.035080648283717</v>
      </c>
      <c r="K7005" s="471">
        <f>'Potential Projects'!E7006</f>
        <v>67.731996237368307</v>
      </c>
      <c r="L7005" s="476">
        <f t="shared" si="771"/>
        <v>911.23292311434795</v>
      </c>
      <c r="M7005" s="471">
        <f t="shared" si="774"/>
        <v>1338.4385156396916</v>
      </c>
      <c r="N7005" s="467">
        <f t="shared" si="772"/>
        <v>0</v>
      </c>
      <c r="O7005" s="475" t="str">
        <f t="shared" si="773"/>
        <v/>
      </c>
    </row>
    <row r="7006" spans="1:15" hidden="1">
      <c r="A7006" s="475">
        <f t="shared" si="768"/>
        <v>43739</v>
      </c>
      <c r="B7006" s="475">
        <v>43757</v>
      </c>
      <c r="C7006" s="467">
        <v>21</v>
      </c>
      <c r="D7006" s="467">
        <v>1061</v>
      </c>
      <c r="E7006" s="467">
        <v>76</v>
      </c>
      <c r="F7006" s="467">
        <v>0</v>
      </c>
      <c r="G7006" s="467">
        <f t="array" ref="G7006">MAX(IF($A$2:$A$8761=A7006,$D$2:$D$8761))</f>
        <v>1504</v>
      </c>
      <c r="H7006" s="467">
        <f t="shared" si="769"/>
        <v>0</v>
      </c>
      <c r="I7006" s="475" t="str">
        <f t="shared" si="770"/>
        <v/>
      </c>
      <c r="J7006" s="471">
        <f>'Potential Projects'!D7007</f>
        <v>54.262521606588621</v>
      </c>
      <c r="K7006" s="471">
        <f>'Potential Projects'!E7007</f>
        <v>54.62772532788648</v>
      </c>
      <c r="L7006" s="476">
        <f t="shared" si="771"/>
        <v>876.10975306552496</v>
      </c>
      <c r="M7006" s="471">
        <f t="shared" si="774"/>
        <v>1338.4385156396916</v>
      </c>
      <c r="N7006" s="467">
        <f t="shared" si="772"/>
        <v>0</v>
      </c>
      <c r="O7006" s="475" t="str">
        <f t="shared" si="773"/>
        <v/>
      </c>
    </row>
    <row r="7007" spans="1:15" hidden="1">
      <c r="A7007" s="475">
        <f t="shared" si="768"/>
        <v>43739</v>
      </c>
      <c r="B7007" s="475">
        <v>43757</v>
      </c>
      <c r="C7007" s="467">
        <v>22</v>
      </c>
      <c r="D7007" s="467">
        <v>1004</v>
      </c>
      <c r="E7007" s="467">
        <v>79</v>
      </c>
      <c r="F7007" s="467">
        <v>0</v>
      </c>
      <c r="G7007" s="467">
        <f t="array" ref="G7007">MAX(IF($A$2:$A$8761=A7007,$D$2:$D$8761))</f>
        <v>1504</v>
      </c>
      <c r="H7007" s="467">
        <f t="shared" si="769"/>
        <v>0</v>
      </c>
      <c r="I7007" s="475" t="str">
        <f t="shared" si="770"/>
        <v/>
      </c>
      <c r="J7007" s="471">
        <f>'Potential Projects'!D7008</f>
        <v>44.070483590033987</v>
      </c>
      <c r="K7007" s="471">
        <f>'Potential Projects'!E7008</f>
        <v>3.3159625349387225</v>
      </c>
      <c r="L7007" s="476">
        <f t="shared" si="771"/>
        <v>877.61355387502726</v>
      </c>
      <c r="M7007" s="471">
        <f t="shared" si="774"/>
        <v>1338.4385156396916</v>
      </c>
      <c r="N7007" s="467">
        <f t="shared" si="772"/>
        <v>0</v>
      </c>
      <c r="O7007" s="475" t="str">
        <f t="shared" si="773"/>
        <v/>
      </c>
    </row>
    <row r="7008" spans="1:15" hidden="1">
      <c r="A7008" s="475">
        <f t="shared" si="768"/>
        <v>43739</v>
      </c>
      <c r="B7008" s="475">
        <v>43757</v>
      </c>
      <c r="C7008" s="467">
        <v>23</v>
      </c>
      <c r="D7008" s="467">
        <v>943</v>
      </c>
      <c r="E7008" s="467">
        <v>77</v>
      </c>
      <c r="F7008" s="467">
        <v>0</v>
      </c>
      <c r="G7008" s="467">
        <f t="array" ref="G7008">MAX(IF($A$2:$A$8761=A7008,$D$2:$D$8761))</f>
        <v>1504</v>
      </c>
      <c r="H7008" s="467">
        <f t="shared" si="769"/>
        <v>0</v>
      </c>
      <c r="I7008" s="475" t="str">
        <f t="shared" si="770"/>
        <v/>
      </c>
      <c r="J7008" s="471">
        <f>'Potential Projects'!D7009</f>
        <v>19.525660835909349</v>
      </c>
      <c r="K7008" s="471">
        <f>'Potential Projects'!E7009</f>
        <v>23.476920877230704</v>
      </c>
      <c r="L7008" s="476">
        <f t="shared" si="771"/>
        <v>822.99741828686001</v>
      </c>
      <c r="M7008" s="471">
        <f t="shared" si="774"/>
        <v>1338.4385156396916</v>
      </c>
      <c r="N7008" s="467">
        <f t="shared" si="772"/>
        <v>0</v>
      </c>
      <c r="O7008" s="475" t="str">
        <f t="shared" si="773"/>
        <v/>
      </c>
    </row>
    <row r="7009" spans="1:15" hidden="1">
      <c r="A7009" s="475">
        <f t="shared" si="768"/>
        <v>43739</v>
      </c>
      <c r="B7009" s="475">
        <v>43757</v>
      </c>
      <c r="C7009" s="467">
        <v>24</v>
      </c>
      <c r="D7009" s="467">
        <v>901</v>
      </c>
      <c r="E7009" s="467">
        <v>73</v>
      </c>
      <c r="F7009" s="467">
        <v>0</v>
      </c>
      <c r="G7009" s="467">
        <f t="array" ref="G7009">MAX(IF($A$2:$A$8761=A7009,$D$2:$D$8761))</f>
        <v>1504</v>
      </c>
      <c r="H7009" s="467">
        <f t="shared" si="769"/>
        <v>0</v>
      </c>
      <c r="I7009" s="475" t="str">
        <f t="shared" si="770"/>
        <v/>
      </c>
      <c r="J7009" s="471">
        <f>'Potential Projects'!D7010</f>
        <v>8.3927150630996259</v>
      </c>
      <c r="K7009" s="471">
        <f>'Potential Projects'!E7010</f>
        <v>6.1336311008385289</v>
      </c>
      <c r="L7009" s="476">
        <f t="shared" si="771"/>
        <v>813.47365383606177</v>
      </c>
      <c r="M7009" s="471">
        <f t="shared" si="774"/>
        <v>1338.4385156396916</v>
      </c>
      <c r="N7009" s="467">
        <f t="shared" si="772"/>
        <v>0</v>
      </c>
      <c r="O7009" s="475" t="str">
        <f t="shared" si="773"/>
        <v/>
      </c>
    </row>
    <row r="7010" spans="1:15" hidden="1">
      <c r="A7010" s="475">
        <f t="shared" si="768"/>
        <v>43739</v>
      </c>
      <c r="B7010" s="475">
        <v>43758</v>
      </c>
      <c r="C7010" s="467">
        <v>1</v>
      </c>
      <c r="D7010" s="467">
        <v>867</v>
      </c>
      <c r="E7010" s="467">
        <v>84</v>
      </c>
      <c r="F7010" s="467">
        <v>0</v>
      </c>
      <c r="G7010" s="467">
        <f t="array" ref="G7010">MAX(IF($A$2:$A$8761=A7010,$D$2:$D$8761))</f>
        <v>1504</v>
      </c>
      <c r="H7010" s="467">
        <f t="shared" si="769"/>
        <v>0</v>
      </c>
      <c r="I7010" s="475" t="str">
        <f t="shared" si="770"/>
        <v/>
      </c>
      <c r="J7010" s="471">
        <f>'Potential Projects'!D7011</f>
        <v>4.7787383288532688</v>
      </c>
      <c r="K7010" s="471">
        <f>'Potential Projects'!E7011</f>
        <v>9.5950923457321018</v>
      </c>
      <c r="L7010" s="476">
        <f t="shared" si="771"/>
        <v>768.62616932541459</v>
      </c>
      <c r="M7010" s="471">
        <f t="shared" si="774"/>
        <v>1338.4385156396916</v>
      </c>
      <c r="N7010" s="467">
        <f t="shared" si="772"/>
        <v>0</v>
      </c>
      <c r="O7010" s="475" t="str">
        <f t="shared" si="773"/>
        <v/>
      </c>
    </row>
    <row r="7011" spans="1:15" hidden="1">
      <c r="A7011" s="475">
        <f t="shared" si="768"/>
        <v>43739</v>
      </c>
      <c r="B7011" s="475">
        <v>43758</v>
      </c>
      <c r="C7011" s="467">
        <v>2</v>
      </c>
      <c r="D7011" s="467">
        <v>841</v>
      </c>
      <c r="E7011" s="467">
        <v>101</v>
      </c>
      <c r="F7011" s="467">
        <v>0</v>
      </c>
      <c r="G7011" s="467">
        <f t="array" ref="G7011">MAX(IF($A$2:$A$8761=A7011,$D$2:$D$8761))</f>
        <v>1504</v>
      </c>
      <c r="H7011" s="467">
        <f t="shared" si="769"/>
        <v>0</v>
      </c>
      <c r="I7011" s="475" t="str">
        <f t="shared" si="770"/>
        <v/>
      </c>
      <c r="J7011" s="471">
        <f>'Potential Projects'!D7012</f>
        <v>13.467263845687839</v>
      </c>
      <c r="K7011" s="471">
        <f>'Potential Projects'!E7012</f>
        <v>53.009247742420982</v>
      </c>
      <c r="L7011" s="476">
        <f t="shared" si="771"/>
        <v>673.52348841189121</v>
      </c>
      <c r="M7011" s="471">
        <f t="shared" si="774"/>
        <v>1338.4385156396916</v>
      </c>
      <c r="N7011" s="467">
        <f t="shared" si="772"/>
        <v>0</v>
      </c>
      <c r="O7011" s="475" t="str">
        <f t="shared" si="773"/>
        <v/>
      </c>
    </row>
    <row r="7012" spans="1:15" hidden="1">
      <c r="A7012" s="475">
        <f t="shared" si="768"/>
        <v>43739</v>
      </c>
      <c r="B7012" s="475">
        <v>43758</v>
      </c>
      <c r="C7012" s="467">
        <v>3</v>
      </c>
      <c r="D7012" s="467">
        <v>851</v>
      </c>
      <c r="E7012" s="467">
        <v>100</v>
      </c>
      <c r="F7012" s="467">
        <v>0</v>
      </c>
      <c r="G7012" s="467">
        <f t="array" ref="G7012">MAX(IF($A$2:$A$8761=A7012,$D$2:$D$8761))</f>
        <v>1504</v>
      </c>
      <c r="H7012" s="467">
        <f t="shared" si="769"/>
        <v>0</v>
      </c>
      <c r="I7012" s="475" t="str">
        <f t="shared" si="770"/>
        <v/>
      </c>
      <c r="J7012" s="471">
        <f>'Potential Projects'!D7013</f>
        <v>25.233227971100948</v>
      </c>
      <c r="K7012" s="471">
        <f>'Potential Projects'!E7013</f>
        <v>36.711045474091591</v>
      </c>
      <c r="L7012" s="476">
        <f t="shared" si="771"/>
        <v>689.05572655480739</v>
      </c>
      <c r="M7012" s="471">
        <f t="shared" si="774"/>
        <v>1338.4385156396916</v>
      </c>
      <c r="N7012" s="467">
        <f t="shared" si="772"/>
        <v>0</v>
      </c>
      <c r="O7012" s="475" t="str">
        <f t="shared" si="773"/>
        <v/>
      </c>
    </row>
    <row r="7013" spans="1:15" hidden="1">
      <c r="A7013" s="475">
        <f t="shared" si="768"/>
        <v>43739</v>
      </c>
      <c r="B7013" s="475">
        <v>43758</v>
      </c>
      <c r="C7013" s="467">
        <v>4</v>
      </c>
      <c r="D7013" s="467">
        <v>820</v>
      </c>
      <c r="E7013" s="467">
        <v>97</v>
      </c>
      <c r="F7013" s="467">
        <v>0</v>
      </c>
      <c r="G7013" s="467">
        <f t="array" ref="G7013">MAX(IF($A$2:$A$8761=A7013,$D$2:$D$8761))</f>
        <v>1504</v>
      </c>
      <c r="H7013" s="467">
        <f t="shared" si="769"/>
        <v>0</v>
      </c>
      <c r="I7013" s="475" t="str">
        <f t="shared" si="770"/>
        <v/>
      </c>
      <c r="J7013" s="471">
        <f>'Potential Projects'!D7014</f>
        <v>35.783444571257604</v>
      </c>
      <c r="K7013" s="471">
        <f>'Potential Projects'!E7014</f>
        <v>32.478284616211567</v>
      </c>
      <c r="L7013" s="476">
        <f t="shared" si="771"/>
        <v>654.7382708125308</v>
      </c>
      <c r="M7013" s="471">
        <f t="shared" si="774"/>
        <v>1338.4385156396916</v>
      </c>
      <c r="N7013" s="467">
        <f t="shared" si="772"/>
        <v>0</v>
      </c>
      <c r="O7013" s="475" t="str">
        <f t="shared" si="773"/>
        <v/>
      </c>
    </row>
    <row r="7014" spans="1:15" hidden="1">
      <c r="A7014" s="475">
        <f t="shared" si="768"/>
        <v>43739</v>
      </c>
      <c r="B7014" s="475">
        <v>43758</v>
      </c>
      <c r="C7014" s="467">
        <v>5</v>
      </c>
      <c r="D7014" s="467">
        <v>820</v>
      </c>
      <c r="E7014" s="467">
        <v>100</v>
      </c>
      <c r="F7014" s="467">
        <v>0</v>
      </c>
      <c r="G7014" s="467">
        <f t="array" ref="G7014">MAX(IF($A$2:$A$8761=A7014,$D$2:$D$8761))</f>
        <v>1504</v>
      </c>
      <c r="H7014" s="467">
        <f t="shared" si="769"/>
        <v>0</v>
      </c>
      <c r="I7014" s="475" t="str">
        <f t="shared" si="770"/>
        <v/>
      </c>
      <c r="J7014" s="471">
        <f>'Potential Projects'!D7015</f>
        <v>10.097617233437916</v>
      </c>
      <c r="K7014" s="471">
        <f>'Potential Projects'!E7015</f>
        <v>31.076490593420768</v>
      </c>
      <c r="L7014" s="476">
        <f t="shared" si="771"/>
        <v>678.82589217314137</v>
      </c>
      <c r="M7014" s="471">
        <f t="shared" si="774"/>
        <v>1338.4385156396916</v>
      </c>
      <c r="N7014" s="467">
        <f t="shared" si="772"/>
        <v>0</v>
      </c>
      <c r="O7014" s="475" t="str">
        <f t="shared" si="773"/>
        <v/>
      </c>
    </row>
    <row r="7015" spans="1:15" hidden="1">
      <c r="A7015" s="475">
        <f t="shared" si="768"/>
        <v>43739</v>
      </c>
      <c r="B7015" s="475">
        <v>43758</v>
      </c>
      <c r="C7015" s="467">
        <v>6</v>
      </c>
      <c r="D7015" s="467">
        <v>860</v>
      </c>
      <c r="E7015" s="467">
        <v>98</v>
      </c>
      <c r="F7015" s="467">
        <v>0</v>
      </c>
      <c r="G7015" s="467">
        <f t="array" ref="G7015">MAX(IF($A$2:$A$8761=A7015,$D$2:$D$8761))</f>
        <v>1504</v>
      </c>
      <c r="H7015" s="467">
        <f t="shared" si="769"/>
        <v>0</v>
      </c>
      <c r="I7015" s="475" t="str">
        <f t="shared" si="770"/>
        <v/>
      </c>
      <c r="J7015" s="471">
        <f>'Potential Projects'!D7016</f>
        <v>46.295136429137472</v>
      </c>
      <c r="K7015" s="471">
        <f>'Potential Projects'!E7016</f>
        <v>57.422708611051391</v>
      </c>
      <c r="L7015" s="476">
        <f t="shared" si="771"/>
        <v>658.28215495981112</v>
      </c>
      <c r="M7015" s="471">
        <f t="shared" si="774"/>
        <v>1338.4385156396916</v>
      </c>
      <c r="N7015" s="467">
        <f t="shared" si="772"/>
        <v>0</v>
      </c>
      <c r="O7015" s="475" t="str">
        <f t="shared" si="773"/>
        <v/>
      </c>
    </row>
    <row r="7016" spans="1:15" hidden="1">
      <c r="A7016" s="475">
        <f t="shared" si="768"/>
        <v>43739</v>
      </c>
      <c r="B7016" s="475">
        <v>43758</v>
      </c>
      <c r="C7016" s="467">
        <v>7</v>
      </c>
      <c r="D7016" s="467">
        <v>897</v>
      </c>
      <c r="E7016" s="467">
        <v>97</v>
      </c>
      <c r="F7016" s="467">
        <v>0</v>
      </c>
      <c r="G7016" s="467">
        <f t="array" ref="G7016">MAX(IF($A$2:$A$8761=A7016,$D$2:$D$8761))</f>
        <v>1504</v>
      </c>
      <c r="H7016" s="467">
        <f t="shared" si="769"/>
        <v>0</v>
      </c>
      <c r="I7016" s="475" t="str">
        <f t="shared" si="770"/>
        <v/>
      </c>
      <c r="J7016" s="471">
        <f>'Potential Projects'!D7017</f>
        <v>76.517556988738846</v>
      </c>
      <c r="K7016" s="471">
        <f>'Potential Projects'!E7017</f>
        <v>71.670630670823485</v>
      </c>
      <c r="L7016" s="476">
        <f t="shared" si="771"/>
        <v>651.81181234043765</v>
      </c>
      <c r="M7016" s="471">
        <f t="shared" si="774"/>
        <v>1338.4385156396916</v>
      </c>
      <c r="N7016" s="467">
        <f t="shared" si="772"/>
        <v>0</v>
      </c>
      <c r="O7016" s="475" t="str">
        <f t="shared" si="773"/>
        <v/>
      </c>
    </row>
    <row r="7017" spans="1:15" hidden="1">
      <c r="A7017" s="475">
        <f t="shared" si="768"/>
        <v>43739</v>
      </c>
      <c r="B7017" s="475">
        <v>43758</v>
      </c>
      <c r="C7017" s="467">
        <v>8</v>
      </c>
      <c r="D7017" s="467">
        <v>967</v>
      </c>
      <c r="E7017" s="467">
        <v>95</v>
      </c>
      <c r="F7017" s="467">
        <v>1</v>
      </c>
      <c r="G7017" s="467">
        <f t="array" ref="G7017">MAX(IF($A$2:$A$8761=A7017,$D$2:$D$8761))</f>
        <v>1504</v>
      </c>
      <c r="H7017" s="467">
        <f t="shared" si="769"/>
        <v>0</v>
      </c>
      <c r="I7017" s="475" t="str">
        <f t="shared" si="770"/>
        <v/>
      </c>
      <c r="J7017" s="471">
        <f>'Potential Projects'!D7018</f>
        <v>62.643568830826993</v>
      </c>
      <c r="K7017" s="471">
        <f>'Potential Projects'!E7018</f>
        <v>75.951108847559667</v>
      </c>
      <c r="L7017" s="476">
        <f t="shared" si="771"/>
        <v>732.40532232161331</v>
      </c>
      <c r="M7017" s="471">
        <f t="shared" si="774"/>
        <v>1338.4385156396916</v>
      </c>
      <c r="N7017" s="467">
        <f t="shared" si="772"/>
        <v>0</v>
      </c>
      <c r="O7017" s="475" t="str">
        <f t="shared" si="773"/>
        <v/>
      </c>
    </row>
    <row r="7018" spans="1:15" hidden="1">
      <c r="A7018" s="475">
        <f t="shared" si="768"/>
        <v>43739</v>
      </c>
      <c r="B7018" s="475">
        <v>43758</v>
      </c>
      <c r="C7018" s="467">
        <v>9</v>
      </c>
      <c r="D7018" s="467">
        <v>1018</v>
      </c>
      <c r="E7018" s="467">
        <v>91</v>
      </c>
      <c r="F7018" s="467">
        <v>5</v>
      </c>
      <c r="G7018" s="467">
        <f t="array" ref="G7018">MAX(IF($A$2:$A$8761=A7018,$D$2:$D$8761))</f>
        <v>1504</v>
      </c>
      <c r="H7018" s="467">
        <f t="shared" si="769"/>
        <v>0</v>
      </c>
      <c r="I7018" s="475" t="str">
        <f t="shared" si="770"/>
        <v/>
      </c>
      <c r="J7018" s="471">
        <f>'Potential Projects'!D7019</f>
        <v>65.526340760173312</v>
      </c>
      <c r="K7018" s="471">
        <f>'Potential Projects'!E7019</f>
        <v>93.61042807998281</v>
      </c>
      <c r="L7018" s="476">
        <f t="shared" si="771"/>
        <v>762.86323115984385</v>
      </c>
      <c r="M7018" s="471">
        <f t="shared" si="774"/>
        <v>1338.4385156396916</v>
      </c>
      <c r="N7018" s="467">
        <f t="shared" si="772"/>
        <v>0</v>
      </c>
      <c r="O7018" s="475" t="str">
        <f t="shared" si="773"/>
        <v/>
      </c>
    </row>
    <row r="7019" spans="1:15" hidden="1">
      <c r="A7019" s="475">
        <f t="shared" si="768"/>
        <v>43739</v>
      </c>
      <c r="B7019" s="475">
        <v>43758</v>
      </c>
      <c r="C7019" s="467">
        <v>10</v>
      </c>
      <c r="D7019" s="467">
        <v>1060</v>
      </c>
      <c r="E7019" s="467">
        <v>90</v>
      </c>
      <c r="F7019" s="467">
        <v>10</v>
      </c>
      <c r="G7019" s="467">
        <f t="array" ref="G7019">MAX(IF($A$2:$A$8761=A7019,$D$2:$D$8761))</f>
        <v>1504</v>
      </c>
      <c r="H7019" s="467">
        <f t="shared" si="769"/>
        <v>0</v>
      </c>
      <c r="I7019" s="475" t="str">
        <f t="shared" si="770"/>
        <v/>
      </c>
      <c r="J7019" s="471">
        <f>'Potential Projects'!D7020</f>
        <v>107.85444803546294</v>
      </c>
      <c r="K7019" s="471">
        <f>'Potential Projects'!E7020</f>
        <v>91.194836594280801</v>
      </c>
      <c r="L7019" s="476">
        <f t="shared" si="771"/>
        <v>760.95071537025626</v>
      </c>
      <c r="M7019" s="471">
        <f t="shared" si="774"/>
        <v>1338.4385156396916</v>
      </c>
      <c r="N7019" s="467">
        <f t="shared" si="772"/>
        <v>0</v>
      </c>
      <c r="O7019" s="475" t="str">
        <f t="shared" si="773"/>
        <v/>
      </c>
    </row>
    <row r="7020" spans="1:15" hidden="1">
      <c r="A7020" s="475">
        <f t="shared" si="768"/>
        <v>43739</v>
      </c>
      <c r="B7020" s="475">
        <v>43758</v>
      </c>
      <c r="C7020" s="467">
        <v>11</v>
      </c>
      <c r="D7020" s="467">
        <v>1089</v>
      </c>
      <c r="E7020" s="467">
        <v>100</v>
      </c>
      <c r="F7020" s="467">
        <v>9</v>
      </c>
      <c r="G7020" s="467">
        <f t="array" ref="G7020">MAX(IF($A$2:$A$8761=A7020,$D$2:$D$8761))</f>
        <v>1504</v>
      </c>
      <c r="H7020" s="467">
        <f t="shared" si="769"/>
        <v>0</v>
      </c>
      <c r="I7020" s="475" t="str">
        <f t="shared" si="770"/>
        <v/>
      </c>
      <c r="J7020" s="471">
        <f>'Potential Projects'!D7021</f>
        <v>138.16483440055552</v>
      </c>
      <c r="K7020" s="471">
        <f>'Potential Projects'!E7021</f>
        <v>86.126631530853587</v>
      </c>
      <c r="L7020" s="476">
        <f t="shared" si="771"/>
        <v>755.70853406859089</v>
      </c>
      <c r="M7020" s="471">
        <f t="shared" si="774"/>
        <v>1338.4385156396916</v>
      </c>
      <c r="N7020" s="467">
        <f t="shared" si="772"/>
        <v>0</v>
      </c>
      <c r="O7020" s="475" t="str">
        <f t="shared" si="773"/>
        <v/>
      </c>
    </row>
    <row r="7021" spans="1:15" hidden="1">
      <c r="A7021" s="475">
        <f t="shared" si="768"/>
        <v>43739</v>
      </c>
      <c r="B7021" s="475">
        <v>43758</v>
      </c>
      <c r="C7021" s="467">
        <v>12</v>
      </c>
      <c r="D7021" s="467">
        <v>1050</v>
      </c>
      <c r="E7021" s="467">
        <v>102</v>
      </c>
      <c r="F7021" s="467">
        <v>5</v>
      </c>
      <c r="G7021" s="467">
        <f t="array" ref="G7021">MAX(IF($A$2:$A$8761=A7021,$D$2:$D$8761))</f>
        <v>1504</v>
      </c>
      <c r="H7021" s="467">
        <f t="shared" si="769"/>
        <v>0</v>
      </c>
      <c r="I7021" s="475" t="str">
        <f t="shared" si="770"/>
        <v/>
      </c>
      <c r="J7021" s="471">
        <f>'Potential Projects'!D7022</f>
        <v>138.90398736350656</v>
      </c>
      <c r="K7021" s="471">
        <f>'Potential Projects'!E7022</f>
        <v>85.821553590625669</v>
      </c>
      <c r="L7021" s="476">
        <f t="shared" si="771"/>
        <v>718.27445904586784</v>
      </c>
      <c r="M7021" s="471">
        <f t="shared" si="774"/>
        <v>1338.4385156396916</v>
      </c>
      <c r="N7021" s="467">
        <f t="shared" si="772"/>
        <v>0</v>
      </c>
      <c r="O7021" s="475" t="str">
        <f t="shared" si="773"/>
        <v/>
      </c>
    </row>
    <row r="7022" spans="1:15" hidden="1">
      <c r="A7022" s="475">
        <f t="shared" si="768"/>
        <v>43739</v>
      </c>
      <c r="B7022" s="475">
        <v>43758</v>
      </c>
      <c r="C7022" s="467">
        <v>13</v>
      </c>
      <c r="D7022" s="467">
        <v>1050</v>
      </c>
      <c r="E7022" s="467">
        <v>99</v>
      </c>
      <c r="F7022" s="467">
        <v>3</v>
      </c>
      <c r="G7022" s="467">
        <f t="array" ref="G7022">MAX(IF($A$2:$A$8761=A7022,$D$2:$D$8761))</f>
        <v>1504</v>
      </c>
      <c r="H7022" s="467">
        <f t="shared" si="769"/>
        <v>0</v>
      </c>
      <c r="I7022" s="475" t="str">
        <f t="shared" si="770"/>
        <v/>
      </c>
      <c r="J7022" s="471">
        <f>'Potential Projects'!D7023</f>
        <v>144</v>
      </c>
      <c r="K7022" s="471">
        <f>'Potential Projects'!E7023</f>
        <v>98.794406310470862</v>
      </c>
      <c r="L7022" s="476">
        <f t="shared" si="771"/>
        <v>705.20559368952911</v>
      </c>
      <c r="M7022" s="471">
        <f t="shared" si="774"/>
        <v>1338.4385156396916</v>
      </c>
      <c r="N7022" s="467">
        <f t="shared" si="772"/>
        <v>0</v>
      </c>
      <c r="O7022" s="475" t="str">
        <f t="shared" si="773"/>
        <v/>
      </c>
    </row>
    <row r="7023" spans="1:15" hidden="1">
      <c r="A7023" s="475">
        <f t="shared" si="768"/>
        <v>43739</v>
      </c>
      <c r="B7023" s="475">
        <v>43758</v>
      </c>
      <c r="C7023" s="467">
        <v>14</v>
      </c>
      <c r="D7023" s="467">
        <v>1048</v>
      </c>
      <c r="E7023" s="467">
        <v>91</v>
      </c>
      <c r="F7023" s="467">
        <v>3</v>
      </c>
      <c r="G7023" s="467">
        <f t="array" ref="G7023">MAX(IF($A$2:$A$8761=A7023,$D$2:$D$8761))</f>
        <v>1504</v>
      </c>
      <c r="H7023" s="467">
        <f t="shared" si="769"/>
        <v>0</v>
      </c>
      <c r="I7023" s="475" t="str">
        <f t="shared" si="770"/>
        <v/>
      </c>
      <c r="J7023" s="471">
        <f>'Potential Projects'!D7024</f>
        <v>141.25212308769872</v>
      </c>
      <c r="K7023" s="471">
        <f>'Potential Projects'!E7024</f>
        <v>99.006396366372826</v>
      </c>
      <c r="L7023" s="476">
        <f t="shared" si="771"/>
        <v>713.74148054592843</v>
      </c>
      <c r="M7023" s="471">
        <f t="shared" si="774"/>
        <v>1338.4385156396916</v>
      </c>
      <c r="N7023" s="467">
        <f t="shared" si="772"/>
        <v>0</v>
      </c>
      <c r="O7023" s="475" t="str">
        <f t="shared" si="773"/>
        <v/>
      </c>
    </row>
    <row r="7024" spans="1:15" hidden="1">
      <c r="A7024" s="475">
        <f t="shared" si="768"/>
        <v>43739</v>
      </c>
      <c r="B7024" s="475">
        <v>43758</v>
      </c>
      <c r="C7024" s="467">
        <v>15</v>
      </c>
      <c r="D7024" s="467">
        <v>1033</v>
      </c>
      <c r="E7024" s="467">
        <v>94</v>
      </c>
      <c r="F7024" s="467">
        <v>2</v>
      </c>
      <c r="G7024" s="467">
        <f t="array" ref="G7024">MAX(IF($A$2:$A$8761=A7024,$D$2:$D$8761))</f>
        <v>1504</v>
      </c>
      <c r="H7024" s="467">
        <f t="shared" si="769"/>
        <v>0</v>
      </c>
      <c r="I7024" s="475" t="str">
        <f t="shared" si="770"/>
        <v/>
      </c>
      <c r="J7024" s="471">
        <f>'Potential Projects'!D7025</f>
        <v>95.656617844325041</v>
      </c>
      <c r="K7024" s="471">
        <f>'Potential Projects'!E7025</f>
        <v>97.012438239088368</v>
      </c>
      <c r="L7024" s="476">
        <f t="shared" si="771"/>
        <v>744.33094391658653</v>
      </c>
      <c r="M7024" s="471">
        <f t="shared" si="774"/>
        <v>1338.4385156396916</v>
      </c>
      <c r="N7024" s="467">
        <f t="shared" si="772"/>
        <v>0</v>
      </c>
      <c r="O7024" s="475" t="str">
        <f t="shared" si="773"/>
        <v/>
      </c>
    </row>
    <row r="7025" spans="1:15" hidden="1">
      <c r="A7025" s="475">
        <f t="shared" si="768"/>
        <v>43739</v>
      </c>
      <c r="B7025" s="475">
        <v>43758</v>
      </c>
      <c r="C7025" s="467">
        <v>16</v>
      </c>
      <c r="D7025" s="467">
        <v>1070</v>
      </c>
      <c r="E7025" s="467">
        <v>81</v>
      </c>
      <c r="F7025" s="467">
        <v>2</v>
      </c>
      <c r="G7025" s="467">
        <f t="array" ref="G7025">MAX(IF($A$2:$A$8761=A7025,$D$2:$D$8761))</f>
        <v>1504</v>
      </c>
      <c r="H7025" s="467">
        <f t="shared" si="769"/>
        <v>0</v>
      </c>
      <c r="I7025" s="475" t="str">
        <f t="shared" si="770"/>
        <v/>
      </c>
      <c r="J7025" s="471">
        <f>'Potential Projects'!D7026</f>
        <v>44.036696025831411</v>
      </c>
      <c r="K7025" s="471">
        <f>'Potential Projects'!E7026</f>
        <v>97.179839980649319</v>
      </c>
      <c r="L7025" s="476">
        <f t="shared" si="771"/>
        <v>845.78346399351926</v>
      </c>
      <c r="M7025" s="471">
        <f t="shared" si="774"/>
        <v>1338.4385156396916</v>
      </c>
      <c r="N7025" s="467">
        <f t="shared" si="772"/>
        <v>0</v>
      </c>
      <c r="O7025" s="475" t="str">
        <f t="shared" si="773"/>
        <v/>
      </c>
    </row>
    <row r="7026" spans="1:15" hidden="1">
      <c r="A7026" s="475">
        <f t="shared" si="768"/>
        <v>43739</v>
      </c>
      <c r="B7026" s="475">
        <v>43758</v>
      </c>
      <c r="C7026" s="467">
        <v>17</v>
      </c>
      <c r="D7026" s="467">
        <v>1097</v>
      </c>
      <c r="E7026" s="467">
        <v>31</v>
      </c>
      <c r="F7026" s="467">
        <v>0</v>
      </c>
      <c r="G7026" s="467">
        <f t="array" ref="G7026">MAX(IF($A$2:$A$8761=A7026,$D$2:$D$8761))</f>
        <v>1504</v>
      </c>
      <c r="H7026" s="467">
        <f t="shared" si="769"/>
        <v>0</v>
      </c>
      <c r="I7026" s="475" t="str">
        <f t="shared" si="770"/>
        <v/>
      </c>
      <c r="J7026" s="471">
        <f>'Potential Projects'!D7027</f>
        <v>64.926036654147055</v>
      </c>
      <c r="K7026" s="471">
        <f>'Potential Projects'!E7027</f>
        <v>89.975307084497956</v>
      </c>
      <c r="L7026" s="476">
        <f t="shared" si="771"/>
        <v>911.09865626135502</v>
      </c>
      <c r="M7026" s="471">
        <f t="shared" si="774"/>
        <v>1338.4385156396916</v>
      </c>
      <c r="N7026" s="467">
        <f t="shared" si="772"/>
        <v>0</v>
      </c>
      <c r="O7026" s="475" t="str">
        <f t="shared" si="773"/>
        <v/>
      </c>
    </row>
    <row r="7027" spans="1:15" hidden="1">
      <c r="A7027" s="475">
        <f t="shared" si="768"/>
        <v>43739</v>
      </c>
      <c r="B7027" s="475">
        <v>43758</v>
      </c>
      <c r="C7027" s="467">
        <v>18</v>
      </c>
      <c r="D7027" s="467">
        <v>1151</v>
      </c>
      <c r="E7027" s="467">
        <v>31</v>
      </c>
      <c r="F7027" s="467">
        <v>0</v>
      </c>
      <c r="G7027" s="467">
        <f t="array" ref="G7027">MAX(IF($A$2:$A$8761=A7027,$D$2:$D$8761))</f>
        <v>1504</v>
      </c>
      <c r="H7027" s="467">
        <f t="shared" si="769"/>
        <v>0</v>
      </c>
      <c r="I7027" s="475" t="str">
        <f t="shared" si="770"/>
        <v/>
      </c>
      <c r="J7027" s="471">
        <f>'Potential Projects'!D7028</f>
        <v>43.234725880895134</v>
      </c>
      <c r="K7027" s="471">
        <f>'Potential Projects'!E7028</f>
        <v>93.80677311330895</v>
      </c>
      <c r="L7027" s="476">
        <f t="shared" si="771"/>
        <v>982.95850100579582</v>
      </c>
      <c r="M7027" s="471">
        <f t="shared" si="774"/>
        <v>1338.4385156396916</v>
      </c>
      <c r="N7027" s="467">
        <f t="shared" si="772"/>
        <v>0</v>
      </c>
      <c r="O7027" s="475" t="str">
        <f t="shared" si="773"/>
        <v/>
      </c>
    </row>
    <row r="7028" spans="1:15" hidden="1">
      <c r="A7028" s="475">
        <f t="shared" si="768"/>
        <v>43739</v>
      </c>
      <c r="B7028" s="475">
        <v>43758</v>
      </c>
      <c r="C7028" s="467">
        <v>19</v>
      </c>
      <c r="D7028" s="467">
        <v>1174</v>
      </c>
      <c r="E7028" s="467">
        <v>64</v>
      </c>
      <c r="F7028" s="467">
        <v>0</v>
      </c>
      <c r="G7028" s="467">
        <f t="array" ref="G7028">MAX(IF($A$2:$A$8761=A7028,$D$2:$D$8761))</f>
        <v>1504</v>
      </c>
      <c r="H7028" s="467">
        <f t="shared" si="769"/>
        <v>0</v>
      </c>
      <c r="I7028" s="475" t="str">
        <f t="shared" si="770"/>
        <v/>
      </c>
      <c r="J7028" s="471">
        <f>'Potential Projects'!D7029</f>
        <v>69.189378483148403</v>
      </c>
      <c r="K7028" s="471">
        <f>'Potential Projects'!E7029</f>
        <v>95.721723876585699</v>
      </c>
      <c r="L7028" s="476">
        <f t="shared" si="771"/>
        <v>945.08889764026594</v>
      </c>
      <c r="M7028" s="471">
        <f t="shared" si="774"/>
        <v>1338.4385156396916</v>
      </c>
      <c r="N7028" s="467">
        <f t="shared" si="772"/>
        <v>0</v>
      </c>
      <c r="O7028" s="475" t="str">
        <f t="shared" si="773"/>
        <v/>
      </c>
    </row>
    <row r="7029" spans="1:15" hidden="1">
      <c r="A7029" s="475">
        <f t="shared" si="768"/>
        <v>43739</v>
      </c>
      <c r="B7029" s="475">
        <v>43758</v>
      </c>
      <c r="C7029" s="467">
        <v>20</v>
      </c>
      <c r="D7029" s="467">
        <v>1125</v>
      </c>
      <c r="E7029" s="467">
        <v>68</v>
      </c>
      <c r="F7029" s="467">
        <v>0</v>
      </c>
      <c r="G7029" s="467">
        <f t="array" ref="G7029">MAX(IF($A$2:$A$8761=A7029,$D$2:$D$8761))</f>
        <v>1504</v>
      </c>
      <c r="H7029" s="467">
        <f t="shared" si="769"/>
        <v>0</v>
      </c>
      <c r="I7029" s="475" t="str">
        <f t="shared" si="770"/>
        <v/>
      </c>
      <c r="J7029" s="471">
        <f>'Potential Projects'!D7030</f>
        <v>75.329701287923697</v>
      </c>
      <c r="K7029" s="471">
        <f>'Potential Projects'!E7030</f>
        <v>96.006463287465053</v>
      </c>
      <c r="L7029" s="476">
        <f t="shared" si="771"/>
        <v>885.66383542461119</v>
      </c>
      <c r="M7029" s="471">
        <f t="shared" si="774"/>
        <v>1338.4385156396916</v>
      </c>
      <c r="N7029" s="467">
        <f t="shared" si="772"/>
        <v>0</v>
      </c>
      <c r="O7029" s="475" t="str">
        <f t="shared" si="773"/>
        <v/>
      </c>
    </row>
    <row r="7030" spans="1:15" hidden="1">
      <c r="A7030" s="475">
        <f t="shared" si="768"/>
        <v>43739</v>
      </c>
      <c r="B7030" s="475">
        <v>43758</v>
      </c>
      <c r="C7030" s="467">
        <v>21</v>
      </c>
      <c r="D7030" s="467">
        <v>1109</v>
      </c>
      <c r="E7030" s="467">
        <v>75</v>
      </c>
      <c r="F7030" s="467">
        <v>0</v>
      </c>
      <c r="G7030" s="467">
        <f t="array" ref="G7030">MAX(IF($A$2:$A$8761=A7030,$D$2:$D$8761))</f>
        <v>1504</v>
      </c>
      <c r="H7030" s="467">
        <f t="shared" si="769"/>
        <v>0</v>
      </c>
      <c r="I7030" s="475" t="str">
        <f t="shared" si="770"/>
        <v/>
      </c>
      <c r="J7030" s="471">
        <f>'Potential Projects'!D7031</f>
        <v>76.835512055154169</v>
      </c>
      <c r="K7030" s="471">
        <f>'Potential Projects'!E7031</f>
        <v>96.365516555579447</v>
      </c>
      <c r="L7030" s="476">
        <f t="shared" si="771"/>
        <v>860.7989713892664</v>
      </c>
      <c r="M7030" s="471">
        <f t="shared" si="774"/>
        <v>1338.4385156396916</v>
      </c>
      <c r="N7030" s="467">
        <f t="shared" si="772"/>
        <v>0</v>
      </c>
      <c r="O7030" s="475" t="str">
        <f t="shared" si="773"/>
        <v/>
      </c>
    </row>
    <row r="7031" spans="1:15" hidden="1">
      <c r="A7031" s="475">
        <f t="shared" si="768"/>
        <v>43739</v>
      </c>
      <c r="B7031" s="475">
        <v>43758</v>
      </c>
      <c r="C7031" s="467">
        <v>22</v>
      </c>
      <c r="D7031" s="467">
        <v>1032</v>
      </c>
      <c r="E7031" s="467">
        <v>72</v>
      </c>
      <c r="F7031" s="467">
        <v>0</v>
      </c>
      <c r="G7031" s="467">
        <f t="array" ref="G7031">MAX(IF($A$2:$A$8761=A7031,$D$2:$D$8761))</f>
        <v>1504</v>
      </c>
      <c r="H7031" s="467">
        <f t="shared" si="769"/>
        <v>0</v>
      </c>
      <c r="I7031" s="475" t="str">
        <f t="shared" si="770"/>
        <v/>
      </c>
      <c r="J7031" s="471">
        <f>'Potential Projects'!D7032</f>
        <v>50.871798938102309</v>
      </c>
      <c r="K7031" s="471">
        <f>'Potential Projects'!E7032</f>
        <v>98.788148301440543</v>
      </c>
      <c r="L7031" s="476">
        <f t="shared" si="771"/>
        <v>810.34005276045718</v>
      </c>
      <c r="M7031" s="471">
        <f t="shared" si="774"/>
        <v>1338.4385156396916</v>
      </c>
      <c r="N7031" s="467">
        <f t="shared" si="772"/>
        <v>0</v>
      </c>
      <c r="O7031" s="475" t="str">
        <f t="shared" si="773"/>
        <v/>
      </c>
    </row>
    <row r="7032" spans="1:15" hidden="1">
      <c r="A7032" s="475">
        <f t="shared" si="768"/>
        <v>43739</v>
      </c>
      <c r="B7032" s="475">
        <v>43758</v>
      </c>
      <c r="C7032" s="467">
        <v>23</v>
      </c>
      <c r="D7032" s="467">
        <v>922</v>
      </c>
      <c r="E7032" s="467">
        <v>56</v>
      </c>
      <c r="F7032" s="467">
        <v>0</v>
      </c>
      <c r="G7032" s="467">
        <f t="array" ref="G7032">MAX(IF($A$2:$A$8761=A7032,$D$2:$D$8761))</f>
        <v>1504</v>
      </c>
      <c r="H7032" s="467">
        <f t="shared" si="769"/>
        <v>0</v>
      </c>
      <c r="I7032" s="475" t="str">
        <f t="shared" si="770"/>
        <v/>
      </c>
      <c r="J7032" s="471">
        <f>'Potential Projects'!D7033</f>
        <v>30.397534531877351</v>
      </c>
      <c r="K7032" s="471">
        <f>'Potential Projects'!E7033</f>
        <v>82.903756880240792</v>
      </c>
      <c r="L7032" s="476">
        <f t="shared" si="771"/>
        <v>752.69870858788181</v>
      </c>
      <c r="M7032" s="471">
        <f t="shared" si="774"/>
        <v>1338.4385156396916</v>
      </c>
      <c r="N7032" s="467">
        <f t="shared" si="772"/>
        <v>0</v>
      </c>
      <c r="O7032" s="475" t="str">
        <f t="shared" si="773"/>
        <v/>
      </c>
    </row>
    <row r="7033" spans="1:15" hidden="1">
      <c r="A7033" s="475">
        <f t="shared" si="768"/>
        <v>43739</v>
      </c>
      <c r="B7033" s="475">
        <v>43758</v>
      </c>
      <c r="C7033" s="467">
        <v>24</v>
      </c>
      <c r="D7033" s="467">
        <v>862</v>
      </c>
      <c r="E7033" s="467">
        <v>53</v>
      </c>
      <c r="F7033" s="467">
        <v>0</v>
      </c>
      <c r="G7033" s="467">
        <f t="array" ref="G7033">MAX(IF($A$2:$A$8761=A7033,$D$2:$D$8761))</f>
        <v>1504</v>
      </c>
      <c r="H7033" s="467">
        <f t="shared" si="769"/>
        <v>0</v>
      </c>
      <c r="I7033" s="475" t="str">
        <f t="shared" si="770"/>
        <v/>
      </c>
      <c r="J7033" s="471">
        <f>'Potential Projects'!D7034</f>
        <v>15.646383765285389</v>
      </c>
      <c r="K7033" s="471">
        <f>'Potential Projects'!E7034</f>
        <v>61.919870350462261</v>
      </c>
      <c r="L7033" s="476">
        <f t="shared" si="771"/>
        <v>731.4337458842524</v>
      </c>
      <c r="M7033" s="471">
        <f t="shared" si="774"/>
        <v>1338.4385156396916</v>
      </c>
      <c r="N7033" s="467">
        <f t="shared" si="772"/>
        <v>0</v>
      </c>
      <c r="O7033" s="475" t="str">
        <f t="shared" si="773"/>
        <v/>
      </c>
    </row>
    <row r="7034" spans="1:15" hidden="1">
      <c r="A7034" s="475">
        <f t="shared" si="768"/>
        <v>43739</v>
      </c>
      <c r="B7034" s="475">
        <v>43759</v>
      </c>
      <c r="C7034" s="467">
        <v>1</v>
      </c>
      <c r="D7034" s="467">
        <v>857</v>
      </c>
      <c r="E7034" s="467">
        <v>33</v>
      </c>
      <c r="F7034" s="467">
        <v>0</v>
      </c>
      <c r="G7034" s="467">
        <f t="array" ref="G7034">MAX(IF($A$2:$A$8761=A7034,$D$2:$D$8761))</f>
        <v>1504</v>
      </c>
      <c r="H7034" s="467">
        <f t="shared" si="769"/>
        <v>0</v>
      </c>
      <c r="I7034" s="475" t="str">
        <f t="shared" si="770"/>
        <v/>
      </c>
      <c r="J7034" s="471">
        <f>'Potential Projects'!D7035</f>
        <v>4.2012393577773661</v>
      </c>
      <c r="K7034" s="471">
        <f>'Potential Projects'!E7035</f>
        <v>51.508107826273914</v>
      </c>
      <c r="L7034" s="476">
        <f t="shared" si="771"/>
        <v>768.29065281594876</v>
      </c>
      <c r="M7034" s="471">
        <f t="shared" si="774"/>
        <v>1338.4385156396916</v>
      </c>
      <c r="N7034" s="467">
        <f t="shared" si="772"/>
        <v>0</v>
      </c>
      <c r="O7034" s="475" t="str">
        <f t="shared" si="773"/>
        <v/>
      </c>
    </row>
    <row r="7035" spans="1:15" hidden="1">
      <c r="A7035" s="475">
        <f t="shared" si="768"/>
        <v>43739</v>
      </c>
      <c r="B7035" s="475">
        <v>43759</v>
      </c>
      <c r="C7035" s="467">
        <v>2</v>
      </c>
      <c r="D7035" s="467">
        <v>846</v>
      </c>
      <c r="E7035" s="467">
        <v>26</v>
      </c>
      <c r="F7035" s="467">
        <v>0</v>
      </c>
      <c r="G7035" s="467">
        <f t="array" ref="G7035">MAX(IF($A$2:$A$8761=A7035,$D$2:$D$8761))</f>
        <v>1504</v>
      </c>
      <c r="H7035" s="467">
        <f t="shared" si="769"/>
        <v>0</v>
      </c>
      <c r="I7035" s="475" t="str">
        <f t="shared" si="770"/>
        <v/>
      </c>
      <c r="J7035" s="471">
        <f>'Potential Projects'!D7036</f>
        <v>1.6485489483560403</v>
      </c>
      <c r="K7035" s="471">
        <f>'Potential Projects'!E7036</f>
        <v>41.888765695549345</v>
      </c>
      <c r="L7035" s="476">
        <f t="shared" si="771"/>
        <v>776.46268535609465</v>
      </c>
      <c r="M7035" s="471">
        <f t="shared" si="774"/>
        <v>1338.4385156396916</v>
      </c>
      <c r="N7035" s="467">
        <f t="shared" si="772"/>
        <v>0</v>
      </c>
      <c r="O7035" s="475" t="str">
        <f t="shared" si="773"/>
        <v/>
      </c>
    </row>
    <row r="7036" spans="1:15" hidden="1">
      <c r="A7036" s="475">
        <f t="shared" si="768"/>
        <v>43739</v>
      </c>
      <c r="B7036" s="475">
        <v>43759</v>
      </c>
      <c r="C7036" s="467">
        <v>3</v>
      </c>
      <c r="D7036" s="467">
        <v>846</v>
      </c>
      <c r="E7036" s="467">
        <v>47</v>
      </c>
      <c r="F7036" s="467">
        <v>0</v>
      </c>
      <c r="G7036" s="467">
        <f t="array" ref="G7036">MAX(IF($A$2:$A$8761=A7036,$D$2:$D$8761))</f>
        <v>1504</v>
      </c>
      <c r="H7036" s="467">
        <f t="shared" si="769"/>
        <v>0</v>
      </c>
      <c r="I7036" s="475" t="str">
        <f t="shared" si="770"/>
        <v/>
      </c>
      <c r="J7036" s="471">
        <f>'Potential Projects'!D7037</f>
        <v>0.25475826700515497</v>
      </c>
      <c r="K7036" s="471">
        <f>'Potential Projects'!E7037</f>
        <v>22.461558912061925</v>
      </c>
      <c r="L7036" s="476">
        <f t="shared" si="771"/>
        <v>776.28368282093288</v>
      </c>
      <c r="M7036" s="471">
        <f t="shared" si="774"/>
        <v>1338.4385156396916</v>
      </c>
      <c r="N7036" s="467">
        <f t="shared" si="772"/>
        <v>0</v>
      </c>
      <c r="O7036" s="475" t="str">
        <f t="shared" si="773"/>
        <v/>
      </c>
    </row>
    <row r="7037" spans="1:15" hidden="1">
      <c r="A7037" s="475">
        <f t="shared" si="768"/>
        <v>43739</v>
      </c>
      <c r="B7037" s="475">
        <v>43759</v>
      </c>
      <c r="C7037" s="467">
        <v>4</v>
      </c>
      <c r="D7037" s="467">
        <v>843</v>
      </c>
      <c r="E7037" s="467">
        <v>49</v>
      </c>
      <c r="F7037" s="467">
        <v>0</v>
      </c>
      <c r="G7037" s="467">
        <f t="array" ref="G7037">MAX(IF($A$2:$A$8761=A7037,$D$2:$D$8761))</f>
        <v>1504</v>
      </c>
      <c r="H7037" s="467">
        <f t="shared" si="769"/>
        <v>0</v>
      </c>
      <c r="I7037" s="475" t="str">
        <f t="shared" si="770"/>
        <v/>
      </c>
      <c r="J7037" s="471">
        <f>'Potential Projects'!D7038</f>
        <v>3.2545213667610136</v>
      </c>
      <c r="K7037" s="471">
        <f>'Potential Projects'!E7038</f>
        <v>5.5492895076327668</v>
      </c>
      <c r="L7037" s="476">
        <f t="shared" si="771"/>
        <v>785.19618912560622</v>
      </c>
      <c r="M7037" s="471">
        <f t="shared" si="774"/>
        <v>1338.4385156396916</v>
      </c>
      <c r="N7037" s="467">
        <f t="shared" si="772"/>
        <v>0</v>
      </c>
      <c r="O7037" s="475" t="str">
        <f t="shared" si="773"/>
        <v/>
      </c>
    </row>
    <row r="7038" spans="1:15" hidden="1">
      <c r="A7038" s="475">
        <f t="shared" si="768"/>
        <v>43739</v>
      </c>
      <c r="B7038" s="475">
        <v>43759</v>
      </c>
      <c r="C7038" s="467">
        <v>5</v>
      </c>
      <c r="D7038" s="467">
        <v>863</v>
      </c>
      <c r="E7038" s="467">
        <v>22</v>
      </c>
      <c r="F7038" s="467">
        <v>0</v>
      </c>
      <c r="G7038" s="467">
        <f t="array" ref="G7038">MAX(IF($A$2:$A$8761=A7038,$D$2:$D$8761))</f>
        <v>1504</v>
      </c>
      <c r="H7038" s="467">
        <f t="shared" si="769"/>
        <v>0</v>
      </c>
      <c r="I7038" s="475" t="str">
        <f t="shared" si="770"/>
        <v/>
      </c>
      <c r="J7038" s="471">
        <f>'Potential Projects'!D7039</f>
        <v>0.89297469694846865</v>
      </c>
      <c r="K7038" s="471">
        <f>'Potential Projects'!E7039</f>
        <v>5.5031366910341868</v>
      </c>
      <c r="L7038" s="476">
        <f t="shared" si="771"/>
        <v>834.60388861201727</v>
      </c>
      <c r="M7038" s="471">
        <f t="shared" si="774"/>
        <v>1338.4385156396916</v>
      </c>
      <c r="N7038" s="467">
        <f t="shared" si="772"/>
        <v>0</v>
      </c>
      <c r="O7038" s="475" t="str">
        <f t="shared" si="773"/>
        <v/>
      </c>
    </row>
    <row r="7039" spans="1:15" hidden="1">
      <c r="A7039" s="475">
        <f t="shared" si="768"/>
        <v>43739</v>
      </c>
      <c r="B7039" s="475">
        <v>43759</v>
      </c>
      <c r="C7039" s="467">
        <v>6</v>
      </c>
      <c r="D7039" s="467">
        <v>981</v>
      </c>
      <c r="E7039" s="467">
        <v>4</v>
      </c>
      <c r="F7039" s="467">
        <v>0</v>
      </c>
      <c r="G7039" s="467">
        <f t="array" ref="G7039">MAX(IF($A$2:$A$8761=A7039,$D$2:$D$8761))</f>
        <v>1504</v>
      </c>
      <c r="H7039" s="467">
        <f t="shared" si="769"/>
        <v>0</v>
      </c>
      <c r="I7039" s="475" t="str">
        <f t="shared" si="770"/>
        <v/>
      </c>
      <c r="J7039" s="471">
        <f>'Potential Projects'!D7040</f>
        <v>6.2380800081714108E-2</v>
      </c>
      <c r="K7039" s="471">
        <f>'Potential Projects'!E7040</f>
        <v>3.3582040958933561</v>
      </c>
      <c r="L7039" s="476">
        <f t="shared" si="771"/>
        <v>973.57941510402486</v>
      </c>
      <c r="M7039" s="471">
        <f t="shared" si="774"/>
        <v>1338.4385156396916</v>
      </c>
      <c r="N7039" s="467">
        <f t="shared" si="772"/>
        <v>0</v>
      </c>
      <c r="O7039" s="475" t="str">
        <f t="shared" si="773"/>
        <v/>
      </c>
    </row>
    <row r="7040" spans="1:15" hidden="1">
      <c r="A7040" s="475">
        <f t="shared" si="768"/>
        <v>43739</v>
      </c>
      <c r="B7040" s="475">
        <v>43759</v>
      </c>
      <c r="C7040" s="467">
        <v>7</v>
      </c>
      <c r="D7040" s="467">
        <v>1113</v>
      </c>
      <c r="E7040" s="467">
        <v>10</v>
      </c>
      <c r="F7040" s="467">
        <v>0</v>
      </c>
      <c r="G7040" s="467">
        <f t="array" ref="G7040">MAX(IF($A$2:$A$8761=A7040,$D$2:$D$8761))</f>
        <v>1504</v>
      </c>
      <c r="H7040" s="467">
        <f t="shared" si="769"/>
        <v>0</v>
      </c>
      <c r="I7040" s="475" t="str">
        <f t="shared" si="770"/>
        <v/>
      </c>
      <c r="J7040" s="471">
        <f>'Potential Projects'!D7041</f>
        <v>3.2393428555873488E-2</v>
      </c>
      <c r="K7040" s="471">
        <f>'Potential Projects'!E7041</f>
        <v>30.553946839389379</v>
      </c>
      <c r="L7040" s="476">
        <f t="shared" si="771"/>
        <v>1072.4136597320546</v>
      </c>
      <c r="M7040" s="471">
        <f t="shared" si="774"/>
        <v>1338.4385156396916</v>
      </c>
      <c r="N7040" s="467">
        <f t="shared" si="772"/>
        <v>0</v>
      </c>
      <c r="O7040" s="475" t="str">
        <f t="shared" si="773"/>
        <v/>
      </c>
    </row>
    <row r="7041" spans="1:15" hidden="1">
      <c r="A7041" s="475">
        <f t="shared" si="768"/>
        <v>43739</v>
      </c>
      <c r="B7041" s="475">
        <v>43759</v>
      </c>
      <c r="C7041" s="467">
        <v>8</v>
      </c>
      <c r="D7041" s="467">
        <v>1192</v>
      </c>
      <c r="E7041" s="467">
        <v>14</v>
      </c>
      <c r="F7041" s="467">
        <v>1</v>
      </c>
      <c r="G7041" s="467">
        <f t="array" ref="G7041">MAX(IF($A$2:$A$8761=A7041,$D$2:$D$8761))</f>
        <v>1504</v>
      </c>
      <c r="H7041" s="467">
        <f t="shared" si="769"/>
        <v>0</v>
      </c>
      <c r="I7041" s="475" t="str">
        <f t="shared" si="770"/>
        <v/>
      </c>
      <c r="J7041" s="471">
        <f>'Potential Projects'!D7042</f>
        <v>0</v>
      </c>
      <c r="K7041" s="471">
        <f>'Potential Projects'!E7042</f>
        <v>41.765170017200596</v>
      </c>
      <c r="L7041" s="476">
        <f t="shared" si="771"/>
        <v>1135.2348299827995</v>
      </c>
      <c r="M7041" s="471">
        <f t="shared" si="774"/>
        <v>1338.4385156396916</v>
      </c>
      <c r="N7041" s="467">
        <f t="shared" si="772"/>
        <v>0</v>
      </c>
      <c r="O7041" s="475" t="str">
        <f t="shared" si="773"/>
        <v/>
      </c>
    </row>
    <row r="7042" spans="1:15" hidden="1">
      <c r="A7042" s="475">
        <f t="shared" ref="A7042:A7105" si="775">DATE(YEAR(B7042),MONTH(B7042),1)</f>
        <v>43739</v>
      </c>
      <c r="B7042" s="475">
        <v>43759</v>
      </c>
      <c r="C7042" s="467">
        <v>9</v>
      </c>
      <c r="D7042" s="467">
        <v>1180</v>
      </c>
      <c r="E7042" s="467">
        <v>17</v>
      </c>
      <c r="F7042" s="467">
        <v>1</v>
      </c>
      <c r="G7042" s="467">
        <f t="array" ref="G7042">MAX(IF($A$2:$A$8761=A7042,$D$2:$D$8761))</f>
        <v>1504</v>
      </c>
      <c r="H7042" s="467">
        <f t="shared" ref="H7042:H7105" si="776">IF(G7042=D7042,1,0)</f>
        <v>0</v>
      </c>
      <c r="I7042" s="475" t="str">
        <f t="shared" ref="I7042:I7105" si="777">IF(D7042=G7042,B7042,"")</f>
        <v/>
      </c>
      <c r="J7042" s="471">
        <f>'Potential Projects'!D7043</f>
        <v>0</v>
      </c>
      <c r="K7042" s="471">
        <f>'Potential Projects'!E7043</f>
        <v>23.151504407654269</v>
      </c>
      <c r="L7042" s="476">
        <f t="shared" ref="L7042:L7105" si="778">D7042-E7042-F7042-J7042-K7042</f>
        <v>1138.8484955923457</v>
      </c>
      <c r="M7042" s="471">
        <f t="shared" si="774"/>
        <v>1338.4385156396916</v>
      </c>
      <c r="N7042" s="467">
        <f t="shared" ref="N7042:N7105" si="779">IF(M7042=L7042,1,0)</f>
        <v>0</v>
      </c>
      <c r="O7042" s="475" t="str">
        <f t="shared" ref="O7042:O7105" si="780">IF(L7042=M7042,B7042,"")</f>
        <v/>
      </c>
    </row>
    <row r="7043" spans="1:15" hidden="1">
      <c r="A7043" s="475">
        <f t="shared" si="775"/>
        <v>43739</v>
      </c>
      <c r="B7043" s="475">
        <v>43759</v>
      </c>
      <c r="C7043" s="467">
        <v>10</v>
      </c>
      <c r="D7043" s="467">
        <v>1201</v>
      </c>
      <c r="E7043" s="467">
        <v>22</v>
      </c>
      <c r="F7043" s="467">
        <v>4</v>
      </c>
      <c r="G7043" s="467">
        <f t="array" ref="G7043">MAX(IF($A$2:$A$8761=A7043,$D$2:$D$8761))</f>
        <v>1504</v>
      </c>
      <c r="H7043" s="467">
        <f t="shared" si="776"/>
        <v>0</v>
      </c>
      <c r="I7043" s="475" t="str">
        <f t="shared" si="777"/>
        <v/>
      </c>
      <c r="J7043" s="471">
        <f>'Potential Projects'!D7044</f>
        <v>0</v>
      </c>
      <c r="K7043" s="471">
        <f>'Potential Projects'!E7044</f>
        <v>30.69788104708665</v>
      </c>
      <c r="L7043" s="476">
        <f t="shared" si="778"/>
        <v>1144.3021189529134</v>
      </c>
      <c r="M7043" s="471">
        <f t="shared" si="774"/>
        <v>1338.4385156396916</v>
      </c>
      <c r="N7043" s="467">
        <f t="shared" si="779"/>
        <v>0</v>
      </c>
      <c r="O7043" s="475" t="str">
        <f t="shared" si="780"/>
        <v/>
      </c>
    </row>
    <row r="7044" spans="1:15" hidden="1">
      <c r="A7044" s="475">
        <f t="shared" si="775"/>
        <v>43739</v>
      </c>
      <c r="B7044" s="475">
        <v>43759</v>
      </c>
      <c r="C7044" s="467">
        <v>11</v>
      </c>
      <c r="D7044" s="467">
        <v>1187</v>
      </c>
      <c r="E7044" s="467">
        <v>28</v>
      </c>
      <c r="F7044" s="467">
        <v>3</v>
      </c>
      <c r="G7044" s="467">
        <f t="array" ref="G7044">MAX(IF($A$2:$A$8761=A7044,$D$2:$D$8761))</f>
        <v>1504</v>
      </c>
      <c r="H7044" s="467">
        <f t="shared" si="776"/>
        <v>0</v>
      </c>
      <c r="I7044" s="475" t="str">
        <f t="shared" si="777"/>
        <v/>
      </c>
      <c r="J7044" s="471">
        <f>'Potential Projects'!D7045</f>
        <v>0</v>
      </c>
      <c r="K7044" s="471">
        <f>'Potential Projects'!E7045</f>
        <v>38.256773704579658</v>
      </c>
      <c r="L7044" s="476">
        <f t="shared" si="778"/>
        <v>1117.7432262954203</v>
      </c>
      <c r="M7044" s="471">
        <f t="shared" si="774"/>
        <v>1338.4385156396916</v>
      </c>
      <c r="N7044" s="467">
        <f t="shared" si="779"/>
        <v>0</v>
      </c>
      <c r="O7044" s="475" t="str">
        <f t="shared" si="780"/>
        <v/>
      </c>
    </row>
    <row r="7045" spans="1:15" hidden="1">
      <c r="A7045" s="475">
        <f t="shared" si="775"/>
        <v>43739</v>
      </c>
      <c r="B7045" s="475">
        <v>43759</v>
      </c>
      <c r="C7045" s="467">
        <v>12</v>
      </c>
      <c r="D7045" s="467">
        <v>1191</v>
      </c>
      <c r="E7045" s="467">
        <v>34</v>
      </c>
      <c r="F7045" s="467">
        <v>5</v>
      </c>
      <c r="G7045" s="467">
        <f t="array" ref="G7045">MAX(IF($A$2:$A$8761=A7045,$D$2:$D$8761))</f>
        <v>1504</v>
      </c>
      <c r="H7045" s="467">
        <f t="shared" si="776"/>
        <v>0</v>
      </c>
      <c r="I7045" s="475" t="str">
        <f t="shared" si="777"/>
        <v/>
      </c>
      <c r="J7045" s="471">
        <f>'Potential Projects'!D7046</f>
        <v>0</v>
      </c>
      <c r="K7045" s="471">
        <f>'Potential Projects'!E7046</f>
        <v>33.112690281659859</v>
      </c>
      <c r="L7045" s="476">
        <f t="shared" si="778"/>
        <v>1118.8873097183402</v>
      </c>
      <c r="M7045" s="471">
        <f t="shared" si="774"/>
        <v>1338.4385156396916</v>
      </c>
      <c r="N7045" s="467">
        <f t="shared" si="779"/>
        <v>0</v>
      </c>
      <c r="O7045" s="475" t="str">
        <f t="shared" si="780"/>
        <v/>
      </c>
    </row>
    <row r="7046" spans="1:15" hidden="1">
      <c r="A7046" s="475">
        <f t="shared" si="775"/>
        <v>43739</v>
      </c>
      <c r="B7046" s="475">
        <v>43759</v>
      </c>
      <c r="C7046" s="467">
        <v>13</v>
      </c>
      <c r="D7046" s="467">
        <v>1184</v>
      </c>
      <c r="E7046" s="467">
        <v>65</v>
      </c>
      <c r="F7046" s="467">
        <v>5</v>
      </c>
      <c r="G7046" s="467">
        <f t="array" ref="G7046">MAX(IF($A$2:$A$8761=A7046,$D$2:$D$8761))</f>
        <v>1504</v>
      </c>
      <c r="H7046" s="467">
        <f t="shared" si="776"/>
        <v>0</v>
      </c>
      <c r="I7046" s="475" t="str">
        <f t="shared" si="777"/>
        <v/>
      </c>
      <c r="J7046" s="471">
        <f>'Potential Projects'!D7047</f>
        <v>0</v>
      </c>
      <c r="K7046" s="471">
        <f>'Potential Projects'!E7047</f>
        <v>31.926797570414962</v>
      </c>
      <c r="L7046" s="476">
        <f t="shared" si="778"/>
        <v>1082.0732024295851</v>
      </c>
      <c r="M7046" s="471">
        <f t="shared" si="774"/>
        <v>1338.4385156396916</v>
      </c>
      <c r="N7046" s="467">
        <f t="shared" si="779"/>
        <v>0</v>
      </c>
      <c r="O7046" s="475" t="str">
        <f t="shared" si="780"/>
        <v/>
      </c>
    </row>
    <row r="7047" spans="1:15" hidden="1">
      <c r="A7047" s="475">
        <f t="shared" si="775"/>
        <v>43739</v>
      </c>
      <c r="B7047" s="475">
        <v>43759</v>
      </c>
      <c r="C7047" s="467">
        <v>14</v>
      </c>
      <c r="D7047" s="467">
        <v>1176</v>
      </c>
      <c r="E7047" s="467">
        <v>52</v>
      </c>
      <c r="F7047" s="467">
        <v>4</v>
      </c>
      <c r="G7047" s="467">
        <f t="array" ref="G7047">MAX(IF($A$2:$A$8761=A7047,$D$2:$D$8761))</f>
        <v>1504</v>
      </c>
      <c r="H7047" s="467">
        <f t="shared" si="776"/>
        <v>0</v>
      </c>
      <c r="I7047" s="475" t="str">
        <f t="shared" si="777"/>
        <v/>
      </c>
      <c r="J7047" s="471">
        <f>'Potential Projects'!D7048</f>
        <v>0</v>
      </c>
      <c r="K7047" s="471">
        <f>'Potential Projects'!E7048</f>
        <v>24.837255590195653</v>
      </c>
      <c r="L7047" s="476">
        <f t="shared" si="778"/>
        <v>1095.1627444098044</v>
      </c>
      <c r="M7047" s="471">
        <f t="shared" si="774"/>
        <v>1338.4385156396916</v>
      </c>
      <c r="N7047" s="467">
        <f t="shared" si="779"/>
        <v>0</v>
      </c>
      <c r="O7047" s="475" t="str">
        <f t="shared" si="780"/>
        <v/>
      </c>
    </row>
    <row r="7048" spans="1:15" hidden="1">
      <c r="A7048" s="475">
        <f t="shared" si="775"/>
        <v>43739</v>
      </c>
      <c r="B7048" s="475">
        <v>43759</v>
      </c>
      <c r="C7048" s="467">
        <v>15</v>
      </c>
      <c r="D7048" s="467">
        <v>1154</v>
      </c>
      <c r="E7048" s="467">
        <v>53</v>
      </c>
      <c r="F7048" s="467">
        <v>2</v>
      </c>
      <c r="G7048" s="467">
        <f t="array" ref="G7048">MAX(IF($A$2:$A$8761=A7048,$D$2:$D$8761))</f>
        <v>1504</v>
      </c>
      <c r="H7048" s="467">
        <f t="shared" si="776"/>
        <v>0</v>
      </c>
      <c r="I7048" s="475" t="str">
        <f t="shared" si="777"/>
        <v/>
      </c>
      <c r="J7048" s="471">
        <f>'Potential Projects'!D7049</f>
        <v>1.1042027843273323</v>
      </c>
      <c r="K7048" s="471">
        <f>'Potential Projects'!E7049</f>
        <v>14.76264330251559</v>
      </c>
      <c r="L7048" s="476">
        <f t="shared" si="778"/>
        <v>1083.133153913157</v>
      </c>
      <c r="M7048" s="471">
        <f t="shared" si="774"/>
        <v>1338.4385156396916</v>
      </c>
      <c r="N7048" s="467">
        <f t="shared" si="779"/>
        <v>0</v>
      </c>
      <c r="O7048" s="475" t="str">
        <f t="shared" si="780"/>
        <v/>
      </c>
    </row>
    <row r="7049" spans="1:15" hidden="1">
      <c r="A7049" s="475">
        <f t="shared" si="775"/>
        <v>43739</v>
      </c>
      <c r="B7049" s="475">
        <v>43759</v>
      </c>
      <c r="C7049" s="467">
        <v>16</v>
      </c>
      <c r="D7049" s="467">
        <v>1138</v>
      </c>
      <c r="E7049" s="467">
        <v>44</v>
      </c>
      <c r="F7049" s="467">
        <v>2</v>
      </c>
      <c r="G7049" s="467">
        <f t="array" ref="G7049">MAX(IF($A$2:$A$8761=A7049,$D$2:$D$8761))</f>
        <v>1504</v>
      </c>
      <c r="H7049" s="467">
        <f t="shared" si="776"/>
        <v>0</v>
      </c>
      <c r="I7049" s="475" t="str">
        <f t="shared" si="777"/>
        <v/>
      </c>
      <c r="J7049" s="471">
        <f>'Potential Projects'!D7050</f>
        <v>0.23034439894543621</v>
      </c>
      <c r="K7049" s="471">
        <f>'Potential Projects'!E7050</f>
        <v>17.369104063642226</v>
      </c>
      <c r="L7049" s="476">
        <f t="shared" si="778"/>
        <v>1074.4005515374124</v>
      </c>
      <c r="M7049" s="471">
        <f t="shared" si="774"/>
        <v>1338.4385156396916</v>
      </c>
      <c r="N7049" s="467">
        <f t="shared" si="779"/>
        <v>0</v>
      </c>
      <c r="O7049" s="475" t="str">
        <f t="shared" si="780"/>
        <v/>
      </c>
    </row>
    <row r="7050" spans="1:15" hidden="1">
      <c r="A7050" s="475">
        <f t="shared" si="775"/>
        <v>43739</v>
      </c>
      <c r="B7050" s="475">
        <v>43759</v>
      </c>
      <c r="C7050" s="467">
        <v>17</v>
      </c>
      <c r="D7050" s="467">
        <v>1150</v>
      </c>
      <c r="E7050" s="467">
        <v>46</v>
      </c>
      <c r="F7050" s="467">
        <v>1</v>
      </c>
      <c r="G7050" s="467">
        <f t="array" ref="G7050">MAX(IF($A$2:$A$8761=A7050,$D$2:$D$8761))</f>
        <v>1504</v>
      </c>
      <c r="H7050" s="467">
        <f t="shared" si="776"/>
        <v>0</v>
      </c>
      <c r="I7050" s="475" t="str">
        <f t="shared" si="777"/>
        <v/>
      </c>
      <c r="J7050" s="471">
        <f>'Potential Projects'!D7051</f>
        <v>4.8676703748159484</v>
      </c>
      <c r="K7050" s="471">
        <f>'Potential Projects'!E7051</f>
        <v>32.518961674908624</v>
      </c>
      <c r="L7050" s="476">
        <f t="shared" si="778"/>
        <v>1065.6133679502752</v>
      </c>
      <c r="M7050" s="471">
        <f t="shared" si="774"/>
        <v>1338.4385156396916</v>
      </c>
      <c r="N7050" s="467">
        <f t="shared" si="779"/>
        <v>0</v>
      </c>
      <c r="O7050" s="475" t="str">
        <f t="shared" si="780"/>
        <v/>
      </c>
    </row>
    <row r="7051" spans="1:15" hidden="1">
      <c r="A7051" s="475">
        <f t="shared" si="775"/>
        <v>43739</v>
      </c>
      <c r="B7051" s="475">
        <v>43759</v>
      </c>
      <c r="C7051" s="467">
        <v>18</v>
      </c>
      <c r="D7051" s="467">
        <v>1193</v>
      </c>
      <c r="E7051" s="467">
        <v>36</v>
      </c>
      <c r="F7051" s="467">
        <v>0</v>
      </c>
      <c r="G7051" s="467">
        <f t="array" ref="G7051">MAX(IF($A$2:$A$8761=A7051,$D$2:$D$8761))</f>
        <v>1504</v>
      </c>
      <c r="H7051" s="467">
        <f t="shared" si="776"/>
        <v>0</v>
      </c>
      <c r="I7051" s="475" t="str">
        <f t="shared" si="777"/>
        <v/>
      </c>
      <c r="J7051" s="471">
        <f>'Potential Projects'!D7052</f>
        <v>6.68243579099759</v>
      </c>
      <c r="K7051" s="471">
        <f>'Potential Projects'!E7052</f>
        <v>58.747059772092037</v>
      </c>
      <c r="L7051" s="476">
        <f t="shared" si="778"/>
        <v>1091.5705044369104</v>
      </c>
      <c r="M7051" s="471">
        <f t="shared" si="774"/>
        <v>1338.4385156396916</v>
      </c>
      <c r="N7051" s="467">
        <f t="shared" si="779"/>
        <v>0</v>
      </c>
      <c r="O7051" s="475" t="str">
        <f t="shared" si="780"/>
        <v/>
      </c>
    </row>
    <row r="7052" spans="1:15" hidden="1">
      <c r="A7052" s="475">
        <f t="shared" si="775"/>
        <v>43739</v>
      </c>
      <c r="B7052" s="475">
        <v>43759</v>
      </c>
      <c r="C7052" s="467">
        <v>19</v>
      </c>
      <c r="D7052" s="467">
        <v>1214</v>
      </c>
      <c r="E7052" s="467">
        <v>37</v>
      </c>
      <c r="F7052" s="467">
        <v>0</v>
      </c>
      <c r="G7052" s="467">
        <f t="array" ref="G7052">MAX(IF($A$2:$A$8761=A7052,$D$2:$D$8761))</f>
        <v>1504</v>
      </c>
      <c r="H7052" s="467">
        <f t="shared" si="776"/>
        <v>0</v>
      </c>
      <c r="I7052" s="475" t="str">
        <f t="shared" si="777"/>
        <v/>
      </c>
      <c r="J7052" s="471">
        <f>'Potential Projects'!D7053</f>
        <v>0.64754124681223546</v>
      </c>
      <c r="K7052" s="471">
        <f>'Potential Projects'!E7053</f>
        <v>79.985960169855943</v>
      </c>
      <c r="L7052" s="476">
        <f t="shared" si="778"/>
        <v>1096.366498583332</v>
      </c>
      <c r="M7052" s="471">
        <f t="shared" si="774"/>
        <v>1338.4385156396916</v>
      </c>
      <c r="N7052" s="467">
        <f t="shared" si="779"/>
        <v>0</v>
      </c>
      <c r="O7052" s="475" t="str">
        <f t="shared" si="780"/>
        <v/>
      </c>
    </row>
    <row r="7053" spans="1:15" hidden="1">
      <c r="A7053" s="475">
        <f t="shared" si="775"/>
        <v>43739</v>
      </c>
      <c r="B7053" s="475">
        <v>43759</v>
      </c>
      <c r="C7053" s="467">
        <v>20</v>
      </c>
      <c r="D7053" s="467">
        <v>1167</v>
      </c>
      <c r="E7053" s="467">
        <v>48</v>
      </c>
      <c r="F7053" s="467">
        <v>0</v>
      </c>
      <c r="G7053" s="467">
        <f t="array" ref="G7053">MAX(IF($A$2:$A$8761=A7053,$D$2:$D$8761))</f>
        <v>1504</v>
      </c>
      <c r="H7053" s="467">
        <f t="shared" si="776"/>
        <v>0</v>
      </c>
      <c r="I7053" s="475" t="str">
        <f t="shared" si="777"/>
        <v/>
      </c>
      <c r="J7053" s="471">
        <f>'Potential Projects'!D7054</f>
        <v>0.32758256382464401</v>
      </c>
      <c r="K7053" s="471">
        <f>'Potential Projects'!E7054</f>
        <v>96.50553950763279</v>
      </c>
      <c r="L7053" s="476">
        <f t="shared" si="778"/>
        <v>1022.1668779285427</v>
      </c>
      <c r="M7053" s="471">
        <f t="shared" si="774"/>
        <v>1338.4385156396916</v>
      </c>
      <c r="N7053" s="467">
        <f t="shared" si="779"/>
        <v>0</v>
      </c>
      <c r="O7053" s="475" t="str">
        <f t="shared" si="780"/>
        <v/>
      </c>
    </row>
    <row r="7054" spans="1:15" hidden="1">
      <c r="A7054" s="475">
        <f t="shared" si="775"/>
        <v>43739</v>
      </c>
      <c r="B7054" s="475">
        <v>43759</v>
      </c>
      <c r="C7054" s="467">
        <v>21</v>
      </c>
      <c r="D7054" s="467">
        <v>1122</v>
      </c>
      <c r="E7054" s="467">
        <v>49</v>
      </c>
      <c r="F7054" s="467">
        <v>0</v>
      </c>
      <c r="G7054" s="467">
        <f t="array" ref="G7054">MAX(IF($A$2:$A$8761=A7054,$D$2:$D$8761))</f>
        <v>1504</v>
      </c>
      <c r="H7054" s="467">
        <f t="shared" si="776"/>
        <v>0</v>
      </c>
      <c r="I7054" s="475" t="str">
        <f t="shared" si="777"/>
        <v/>
      </c>
      <c r="J7054" s="471">
        <f>'Potential Projects'!D7055</f>
        <v>4.8952773336206326</v>
      </c>
      <c r="K7054" s="471">
        <f>'Potential Projects'!E7055</f>
        <v>97.914373790582673</v>
      </c>
      <c r="L7054" s="476">
        <f t="shared" si="778"/>
        <v>970.19034887579664</v>
      </c>
      <c r="M7054" s="471">
        <f t="shared" si="774"/>
        <v>1338.4385156396916</v>
      </c>
      <c r="N7054" s="467">
        <f t="shared" si="779"/>
        <v>0</v>
      </c>
      <c r="O7054" s="475" t="str">
        <f t="shared" si="780"/>
        <v/>
      </c>
    </row>
    <row r="7055" spans="1:15" hidden="1">
      <c r="A7055" s="475">
        <f t="shared" si="775"/>
        <v>43739</v>
      </c>
      <c r="B7055" s="475">
        <v>43759</v>
      </c>
      <c r="C7055" s="467">
        <v>22</v>
      </c>
      <c r="D7055" s="467">
        <v>1036</v>
      </c>
      <c r="E7055" s="467">
        <v>43</v>
      </c>
      <c r="F7055" s="467">
        <v>0</v>
      </c>
      <c r="G7055" s="467">
        <f t="array" ref="G7055">MAX(IF($A$2:$A$8761=A7055,$D$2:$D$8761))</f>
        <v>1504</v>
      </c>
      <c r="H7055" s="467">
        <f t="shared" si="776"/>
        <v>0</v>
      </c>
      <c r="I7055" s="475" t="str">
        <f t="shared" si="777"/>
        <v/>
      </c>
      <c r="J7055" s="471">
        <f>'Potential Projects'!D7056</f>
        <v>14.064747490416805</v>
      </c>
      <c r="K7055" s="471">
        <f>'Potential Projects'!E7056</f>
        <v>97.731327026445925</v>
      </c>
      <c r="L7055" s="476">
        <f t="shared" si="778"/>
        <v>881.20392548313725</v>
      </c>
      <c r="M7055" s="471">
        <f t="shared" si="774"/>
        <v>1338.4385156396916</v>
      </c>
      <c r="N7055" s="467">
        <f t="shared" si="779"/>
        <v>0</v>
      </c>
      <c r="O7055" s="475" t="str">
        <f t="shared" si="780"/>
        <v/>
      </c>
    </row>
    <row r="7056" spans="1:15" hidden="1">
      <c r="A7056" s="475">
        <f t="shared" si="775"/>
        <v>43739</v>
      </c>
      <c r="B7056" s="475">
        <v>43759</v>
      </c>
      <c r="C7056" s="467">
        <v>23</v>
      </c>
      <c r="D7056" s="467">
        <v>988</v>
      </c>
      <c r="E7056" s="467">
        <v>58</v>
      </c>
      <c r="F7056" s="467">
        <v>0</v>
      </c>
      <c r="G7056" s="467">
        <f t="array" ref="G7056">MAX(IF($A$2:$A$8761=A7056,$D$2:$D$8761))</f>
        <v>1504</v>
      </c>
      <c r="H7056" s="467">
        <f t="shared" si="776"/>
        <v>0</v>
      </c>
      <c r="I7056" s="475" t="str">
        <f t="shared" si="777"/>
        <v/>
      </c>
      <c r="J7056" s="471">
        <f>'Potential Projects'!D7057</f>
        <v>38.734103037620251</v>
      </c>
      <c r="K7056" s="471">
        <f>'Potential Projects'!E7057</f>
        <v>98.695842668243387</v>
      </c>
      <c r="L7056" s="476">
        <f t="shared" si="778"/>
        <v>792.57005429413641</v>
      </c>
      <c r="M7056" s="471">
        <f t="shared" si="774"/>
        <v>1338.4385156396916</v>
      </c>
      <c r="N7056" s="467">
        <f t="shared" si="779"/>
        <v>0</v>
      </c>
      <c r="O7056" s="475" t="str">
        <f t="shared" si="780"/>
        <v/>
      </c>
    </row>
    <row r="7057" spans="1:15" hidden="1">
      <c r="A7057" s="475">
        <f t="shared" si="775"/>
        <v>43739</v>
      </c>
      <c r="B7057" s="475">
        <v>43759</v>
      </c>
      <c r="C7057" s="467">
        <v>24</v>
      </c>
      <c r="D7057" s="467">
        <v>896</v>
      </c>
      <c r="E7057" s="467">
        <v>87</v>
      </c>
      <c r="F7057" s="467">
        <v>0</v>
      </c>
      <c r="G7057" s="467">
        <f t="array" ref="G7057">MAX(IF($A$2:$A$8761=A7057,$D$2:$D$8761))</f>
        <v>1504</v>
      </c>
      <c r="H7057" s="467">
        <f t="shared" si="776"/>
        <v>0</v>
      </c>
      <c r="I7057" s="475" t="str">
        <f t="shared" si="777"/>
        <v/>
      </c>
      <c r="J7057" s="471">
        <f>'Potential Projects'!D7058</f>
        <v>26.00352881170501</v>
      </c>
      <c r="K7057" s="471">
        <f>'Potential Projects'!E7058</f>
        <v>95.465145506342722</v>
      </c>
      <c r="L7057" s="476">
        <f t="shared" si="778"/>
        <v>687.53132568195224</v>
      </c>
      <c r="M7057" s="471">
        <f t="shared" si="774"/>
        <v>1338.4385156396916</v>
      </c>
      <c r="N7057" s="467">
        <f t="shared" si="779"/>
        <v>0</v>
      </c>
      <c r="O7057" s="475" t="str">
        <f t="shared" si="780"/>
        <v/>
      </c>
    </row>
    <row r="7058" spans="1:15" hidden="1">
      <c r="A7058" s="475">
        <f t="shared" si="775"/>
        <v>43739</v>
      </c>
      <c r="B7058" s="475">
        <v>43760</v>
      </c>
      <c r="C7058" s="467">
        <v>1</v>
      </c>
      <c r="D7058" s="467">
        <v>852</v>
      </c>
      <c r="E7058" s="467">
        <v>100</v>
      </c>
      <c r="F7058" s="467">
        <v>0</v>
      </c>
      <c r="G7058" s="467">
        <f t="array" ref="G7058">MAX(IF($A$2:$A$8761=A7058,$D$2:$D$8761))</f>
        <v>1504</v>
      </c>
      <c r="H7058" s="467">
        <f t="shared" si="776"/>
        <v>0</v>
      </c>
      <c r="I7058" s="475" t="str">
        <f t="shared" si="777"/>
        <v/>
      </c>
      <c r="J7058" s="471">
        <f>'Potential Projects'!D7059</f>
        <v>21.547616994031394</v>
      </c>
      <c r="K7058" s="471">
        <f>'Potential Projects'!E7059</f>
        <v>87.766229896796389</v>
      </c>
      <c r="L7058" s="476">
        <f t="shared" si="778"/>
        <v>642.68615310917221</v>
      </c>
      <c r="M7058" s="471">
        <f t="shared" si="774"/>
        <v>1338.4385156396916</v>
      </c>
      <c r="N7058" s="467">
        <f t="shared" si="779"/>
        <v>0</v>
      </c>
      <c r="O7058" s="475" t="str">
        <f t="shared" si="780"/>
        <v/>
      </c>
    </row>
    <row r="7059" spans="1:15" hidden="1">
      <c r="A7059" s="475">
        <f t="shared" si="775"/>
        <v>43739</v>
      </c>
      <c r="B7059" s="475">
        <v>43760</v>
      </c>
      <c r="C7059" s="467">
        <v>2</v>
      </c>
      <c r="D7059" s="467">
        <v>817</v>
      </c>
      <c r="E7059" s="467">
        <v>102</v>
      </c>
      <c r="F7059" s="467">
        <v>0</v>
      </c>
      <c r="G7059" s="467">
        <f t="array" ref="G7059">MAX(IF($A$2:$A$8761=A7059,$D$2:$D$8761))</f>
        <v>1504</v>
      </c>
      <c r="H7059" s="467">
        <f t="shared" si="776"/>
        <v>0</v>
      </c>
      <c r="I7059" s="475" t="str">
        <f t="shared" si="777"/>
        <v/>
      </c>
      <c r="J7059" s="471">
        <f>'Potential Projects'!D7060</f>
        <v>24.960682047365932</v>
      </c>
      <c r="K7059" s="471">
        <f>'Potential Projects'!E7060</f>
        <v>78.060057890776179</v>
      </c>
      <c r="L7059" s="476">
        <f t="shared" si="778"/>
        <v>611.97926006185787</v>
      </c>
      <c r="M7059" s="471">
        <f t="shared" si="774"/>
        <v>1338.4385156396916</v>
      </c>
      <c r="N7059" s="467">
        <f t="shared" si="779"/>
        <v>0</v>
      </c>
      <c r="O7059" s="475" t="str">
        <f t="shared" si="780"/>
        <v/>
      </c>
    </row>
    <row r="7060" spans="1:15" hidden="1">
      <c r="A7060" s="475">
        <f t="shared" si="775"/>
        <v>43739</v>
      </c>
      <c r="B7060" s="475">
        <v>43760</v>
      </c>
      <c r="C7060" s="467">
        <v>3</v>
      </c>
      <c r="D7060" s="467">
        <v>803</v>
      </c>
      <c r="E7060" s="467">
        <v>103</v>
      </c>
      <c r="F7060" s="467">
        <v>0</v>
      </c>
      <c r="G7060" s="467">
        <f t="array" ref="G7060">MAX(IF($A$2:$A$8761=A7060,$D$2:$D$8761))</f>
        <v>1504</v>
      </c>
      <c r="H7060" s="467">
        <f t="shared" si="776"/>
        <v>0</v>
      </c>
      <c r="I7060" s="475" t="str">
        <f t="shared" si="777"/>
        <v/>
      </c>
      <c r="J7060" s="471">
        <f>'Potential Projects'!D7061</f>
        <v>12.698024223011871</v>
      </c>
      <c r="K7060" s="471">
        <f>'Potential Projects'!E7061</f>
        <v>79.138782197376912</v>
      </c>
      <c r="L7060" s="476">
        <f t="shared" si="778"/>
        <v>608.16319357961117</v>
      </c>
      <c r="M7060" s="471">
        <f t="shared" si="774"/>
        <v>1338.4385156396916</v>
      </c>
      <c r="N7060" s="467">
        <f t="shared" si="779"/>
        <v>0</v>
      </c>
      <c r="O7060" s="475" t="str">
        <f t="shared" si="780"/>
        <v/>
      </c>
    </row>
    <row r="7061" spans="1:15" hidden="1">
      <c r="A7061" s="475">
        <f t="shared" si="775"/>
        <v>43739</v>
      </c>
      <c r="B7061" s="475">
        <v>43760</v>
      </c>
      <c r="C7061" s="467">
        <v>4</v>
      </c>
      <c r="D7061" s="467">
        <v>842</v>
      </c>
      <c r="E7061" s="467">
        <v>103</v>
      </c>
      <c r="F7061" s="467">
        <v>0</v>
      </c>
      <c r="G7061" s="467">
        <f t="array" ref="G7061">MAX(IF($A$2:$A$8761=A7061,$D$2:$D$8761))</f>
        <v>1504</v>
      </c>
      <c r="H7061" s="467">
        <f t="shared" si="776"/>
        <v>0</v>
      </c>
      <c r="I7061" s="475" t="str">
        <f t="shared" si="777"/>
        <v/>
      </c>
      <c r="J7061" s="471">
        <f>'Potential Projects'!D7062</f>
        <v>31.812201101042191</v>
      </c>
      <c r="K7061" s="471">
        <f>'Potential Projects'!E7062</f>
        <v>44.628209148570207</v>
      </c>
      <c r="L7061" s="476">
        <f t="shared" si="778"/>
        <v>662.55958975038754</v>
      </c>
      <c r="M7061" s="471">
        <f t="shared" si="774"/>
        <v>1338.4385156396916</v>
      </c>
      <c r="N7061" s="467">
        <f t="shared" si="779"/>
        <v>0</v>
      </c>
      <c r="O7061" s="475" t="str">
        <f t="shared" si="780"/>
        <v/>
      </c>
    </row>
    <row r="7062" spans="1:15" hidden="1">
      <c r="A7062" s="475">
        <f t="shared" si="775"/>
        <v>43739</v>
      </c>
      <c r="B7062" s="475">
        <v>43760</v>
      </c>
      <c r="C7062" s="467">
        <v>5</v>
      </c>
      <c r="D7062" s="467">
        <v>836</v>
      </c>
      <c r="E7062" s="467">
        <v>103</v>
      </c>
      <c r="F7062" s="467">
        <v>0</v>
      </c>
      <c r="G7062" s="467">
        <f t="array" ref="G7062">MAX(IF($A$2:$A$8761=A7062,$D$2:$D$8761))</f>
        <v>1504</v>
      </c>
      <c r="H7062" s="467">
        <f t="shared" si="776"/>
        <v>0</v>
      </c>
      <c r="I7062" s="475" t="str">
        <f t="shared" si="777"/>
        <v/>
      </c>
      <c r="J7062" s="471">
        <f>'Potential Projects'!D7063</f>
        <v>17.064239051980934</v>
      </c>
      <c r="K7062" s="471">
        <f>'Potential Projects'!E7063</f>
        <v>59.43856976994195</v>
      </c>
      <c r="L7062" s="476">
        <f t="shared" si="778"/>
        <v>656.49719117807706</v>
      </c>
      <c r="M7062" s="471">
        <f t="shared" si="774"/>
        <v>1338.4385156396916</v>
      </c>
      <c r="N7062" s="467">
        <f t="shared" si="779"/>
        <v>0</v>
      </c>
      <c r="O7062" s="475" t="str">
        <f t="shared" si="780"/>
        <v/>
      </c>
    </row>
    <row r="7063" spans="1:15" hidden="1">
      <c r="A7063" s="475">
        <f t="shared" si="775"/>
        <v>43739</v>
      </c>
      <c r="B7063" s="475">
        <v>43760</v>
      </c>
      <c r="C7063" s="467">
        <v>6</v>
      </c>
      <c r="D7063" s="467">
        <v>949</v>
      </c>
      <c r="E7063" s="467">
        <v>102</v>
      </c>
      <c r="F7063" s="467">
        <v>0</v>
      </c>
      <c r="G7063" s="467">
        <f t="array" ref="G7063">MAX(IF($A$2:$A$8761=A7063,$D$2:$D$8761))</f>
        <v>1504</v>
      </c>
      <c r="H7063" s="467">
        <f t="shared" si="776"/>
        <v>0</v>
      </c>
      <c r="I7063" s="475" t="str">
        <f t="shared" si="777"/>
        <v/>
      </c>
      <c r="J7063" s="471">
        <f>'Potential Projects'!D7064</f>
        <v>15.673150327835147</v>
      </c>
      <c r="K7063" s="471">
        <f>'Potential Projects'!E7064</f>
        <v>87.75136712534939</v>
      </c>
      <c r="L7063" s="476">
        <f t="shared" si="778"/>
        <v>743.57548254681546</v>
      </c>
      <c r="M7063" s="471">
        <f t="shared" si="774"/>
        <v>1338.4385156396916</v>
      </c>
      <c r="N7063" s="467">
        <f t="shared" si="779"/>
        <v>0</v>
      </c>
      <c r="O7063" s="475" t="str">
        <f t="shared" si="780"/>
        <v/>
      </c>
    </row>
    <row r="7064" spans="1:15" hidden="1">
      <c r="A7064" s="475">
        <f t="shared" si="775"/>
        <v>43739</v>
      </c>
      <c r="B7064" s="475">
        <v>43760</v>
      </c>
      <c r="C7064" s="467">
        <v>7</v>
      </c>
      <c r="D7064" s="467">
        <v>1066</v>
      </c>
      <c r="E7064" s="467">
        <v>103</v>
      </c>
      <c r="F7064" s="467">
        <v>0</v>
      </c>
      <c r="G7064" s="467">
        <f t="array" ref="G7064">MAX(IF($A$2:$A$8761=A7064,$D$2:$D$8761))</f>
        <v>1504</v>
      </c>
      <c r="H7064" s="467">
        <f t="shared" si="776"/>
        <v>0</v>
      </c>
      <c r="I7064" s="475" t="str">
        <f t="shared" si="777"/>
        <v/>
      </c>
      <c r="J7064" s="471">
        <f>'Potential Projects'!D7065</f>
        <v>22.699366056518485</v>
      </c>
      <c r="K7064" s="471">
        <f>'Potential Projects'!E7065</f>
        <v>90.445440012900448</v>
      </c>
      <c r="L7064" s="476">
        <f t="shared" si="778"/>
        <v>849.85519393058109</v>
      </c>
      <c r="M7064" s="471">
        <f t="shared" si="774"/>
        <v>1338.4385156396916</v>
      </c>
      <c r="N7064" s="467">
        <f t="shared" si="779"/>
        <v>0</v>
      </c>
      <c r="O7064" s="475" t="str">
        <f t="shared" si="780"/>
        <v/>
      </c>
    </row>
    <row r="7065" spans="1:15" hidden="1">
      <c r="A7065" s="475">
        <f t="shared" si="775"/>
        <v>43739</v>
      </c>
      <c r="B7065" s="475">
        <v>43760</v>
      </c>
      <c r="C7065" s="467">
        <v>8</v>
      </c>
      <c r="D7065" s="467">
        <v>1122</v>
      </c>
      <c r="E7065" s="467">
        <v>102</v>
      </c>
      <c r="F7065" s="467">
        <v>0</v>
      </c>
      <c r="G7065" s="467">
        <f t="array" ref="G7065">MAX(IF($A$2:$A$8761=A7065,$D$2:$D$8761))</f>
        <v>1504</v>
      </c>
      <c r="H7065" s="467">
        <f t="shared" si="776"/>
        <v>0</v>
      </c>
      <c r="I7065" s="475" t="str">
        <f t="shared" si="777"/>
        <v/>
      </c>
      <c r="J7065" s="471">
        <f>'Potential Projects'!D7066</f>
        <v>4.7142171082246245</v>
      </c>
      <c r="K7065" s="471">
        <f>'Potential Projects'!E7066</f>
        <v>62.03407901526554</v>
      </c>
      <c r="L7065" s="476">
        <f t="shared" si="778"/>
        <v>953.25170387650985</v>
      </c>
      <c r="M7065" s="471">
        <f t="shared" si="774"/>
        <v>1338.4385156396916</v>
      </c>
      <c r="N7065" s="467">
        <f t="shared" si="779"/>
        <v>0</v>
      </c>
      <c r="O7065" s="475" t="str">
        <f t="shared" si="780"/>
        <v/>
      </c>
    </row>
    <row r="7066" spans="1:15" hidden="1">
      <c r="A7066" s="475">
        <f t="shared" si="775"/>
        <v>43739</v>
      </c>
      <c r="B7066" s="475">
        <v>43760</v>
      </c>
      <c r="C7066" s="467">
        <v>9</v>
      </c>
      <c r="D7066" s="467">
        <v>1102</v>
      </c>
      <c r="E7066" s="467">
        <v>101</v>
      </c>
      <c r="F7066" s="467">
        <v>9</v>
      </c>
      <c r="G7066" s="467">
        <f t="array" ref="G7066">MAX(IF($A$2:$A$8761=A7066,$D$2:$D$8761))</f>
        <v>1504</v>
      </c>
      <c r="H7066" s="467">
        <f t="shared" si="776"/>
        <v>0</v>
      </c>
      <c r="I7066" s="475" t="str">
        <f t="shared" si="777"/>
        <v/>
      </c>
      <c r="J7066" s="471">
        <f>'Potential Projects'!D7067</f>
        <v>4.7321227398542032</v>
      </c>
      <c r="K7066" s="471">
        <f>'Potential Projects'!E7067</f>
        <v>48.174153515373042</v>
      </c>
      <c r="L7066" s="476">
        <f t="shared" si="778"/>
        <v>939.09372374477277</v>
      </c>
      <c r="M7066" s="471">
        <f t="shared" ref="M7066:M7129" si="781">MAX($L$6554:$L$7297)</f>
        <v>1338.4385156396916</v>
      </c>
      <c r="N7066" s="467">
        <f t="shared" si="779"/>
        <v>0</v>
      </c>
      <c r="O7066" s="475" t="str">
        <f t="shared" si="780"/>
        <v/>
      </c>
    </row>
    <row r="7067" spans="1:15" hidden="1">
      <c r="A7067" s="475">
        <f t="shared" si="775"/>
        <v>43739</v>
      </c>
      <c r="B7067" s="475">
        <v>43760</v>
      </c>
      <c r="C7067" s="467">
        <v>10</v>
      </c>
      <c r="D7067" s="467">
        <v>1088</v>
      </c>
      <c r="E7067" s="467">
        <v>103</v>
      </c>
      <c r="F7067" s="467">
        <v>17</v>
      </c>
      <c r="G7067" s="467">
        <f t="array" ref="G7067">MAX(IF($A$2:$A$8761=A7067,$D$2:$D$8761))</f>
        <v>1504</v>
      </c>
      <c r="H7067" s="467">
        <f t="shared" si="776"/>
        <v>0</v>
      </c>
      <c r="I7067" s="475" t="str">
        <f t="shared" si="777"/>
        <v/>
      </c>
      <c r="J7067" s="471">
        <f>'Potential Projects'!D7068</f>
        <v>11.822200109959955</v>
      </c>
      <c r="K7067" s="471">
        <f>'Potential Projects'!E7068</f>
        <v>27.451538862610192</v>
      </c>
      <c r="L7067" s="476">
        <f t="shared" si="778"/>
        <v>928.72626102742993</v>
      </c>
      <c r="M7067" s="471">
        <f t="shared" si="781"/>
        <v>1338.4385156396916</v>
      </c>
      <c r="N7067" s="467">
        <f t="shared" si="779"/>
        <v>0</v>
      </c>
      <c r="O7067" s="475" t="str">
        <f t="shared" si="780"/>
        <v/>
      </c>
    </row>
    <row r="7068" spans="1:15" hidden="1">
      <c r="A7068" s="475">
        <f t="shared" si="775"/>
        <v>43739</v>
      </c>
      <c r="B7068" s="475">
        <v>43760</v>
      </c>
      <c r="C7068" s="467">
        <v>11</v>
      </c>
      <c r="D7068" s="467">
        <v>1077</v>
      </c>
      <c r="E7068" s="467">
        <v>103</v>
      </c>
      <c r="F7068" s="467">
        <v>17</v>
      </c>
      <c r="G7068" s="467">
        <f t="array" ref="G7068">MAX(IF($A$2:$A$8761=A7068,$D$2:$D$8761))</f>
        <v>1504</v>
      </c>
      <c r="H7068" s="467">
        <f t="shared" si="776"/>
        <v>0</v>
      </c>
      <c r="I7068" s="475" t="str">
        <f t="shared" si="777"/>
        <v/>
      </c>
      <c r="J7068" s="471">
        <f>'Potential Projects'!D7069</f>
        <v>7.8898624431434303</v>
      </c>
      <c r="K7068" s="471">
        <f>'Potential Projects'!E7069</f>
        <v>14.985584874220597</v>
      </c>
      <c r="L7068" s="476">
        <f t="shared" si="778"/>
        <v>934.12455268263591</v>
      </c>
      <c r="M7068" s="471">
        <f t="shared" si="781"/>
        <v>1338.4385156396916</v>
      </c>
      <c r="N7068" s="467">
        <f t="shared" si="779"/>
        <v>0</v>
      </c>
      <c r="O7068" s="475" t="str">
        <f t="shared" si="780"/>
        <v/>
      </c>
    </row>
    <row r="7069" spans="1:15" hidden="1">
      <c r="A7069" s="475">
        <f t="shared" si="775"/>
        <v>43739</v>
      </c>
      <c r="B7069" s="475">
        <v>43760</v>
      </c>
      <c r="C7069" s="467">
        <v>12</v>
      </c>
      <c r="D7069" s="467">
        <v>1058</v>
      </c>
      <c r="E7069" s="467">
        <v>103</v>
      </c>
      <c r="F7069" s="467">
        <v>16</v>
      </c>
      <c r="G7069" s="467">
        <f t="array" ref="G7069">MAX(IF($A$2:$A$8761=A7069,$D$2:$D$8761))</f>
        <v>1504</v>
      </c>
      <c r="H7069" s="467">
        <f t="shared" si="776"/>
        <v>0</v>
      </c>
      <c r="I7069" s="475" t="str">
        <f t="shared" si="777"/>
        <v/>
      </c>
      <c r="J7069" s="471">
        <f>'Potential Projects'!D7070</f>
        <v>4.0403533262686979</v>
      </c>
      <c r="K7069" s="471">
        <f>'Potential Projects'!E7070</f>
        <v>5.7119977424209845</v>
      </c>
      <c r="L7069" s="476">
        <f t="shared" si="778"/>
        <v>929.24764893131032</v>
      </c>
      <c r="M7069" s="471">
        <f t="shared" si="781"/>
        <v>1338.4385156396916</v>
      </c>
      <c r="N7069" s="467">
        <f t="shared" si="779"/>
        <v>0</v>
      </c>
      <c r="O7069" s="475" t="str">
        <f t="shared" si="780"/>
        <v/>
      </c>
    </row>
    <row r="7070" spans="1:15" hidden="1">
      <c r="A7070" s="475">
        <f t="shared" si="775"/>
        <v>43739</v>
      </c>
      <c r="B7070" s="475">
        <v>43760</v>
      </c>
      <c r="C7070" s="467">
        <v>13</v>
      </c>
      <c r="D7070" s="467">
        <v>1060</v>
      </c>
      <c r="E7070" s="467">
        <v>103</v>
      </c>
      <c r="F7070" s="467">
        <v>15</v>
      </c>
      <c r="G7070" s="467">
        <f t="array" ref="G7070">MAX(IF($A$2:$A$8761=A7070,$D$2:$D$8761))</f>
        <v>1504</v>
      </c>
      <c r="H7070" s="467">
        <f t="shared" si="776"/>
        <v>0</v>
      </c>
      <c r="I7070" s="475" t="str">
        <f t="shared" si="777"/>
        <v/>
      </c>
      <c r="J7070" s="471">
        <f>'Potential Projects'!D7071</f>
        <v>6.9818960829542767E-2</v>
      </c>
      <c r="K7070" s="471">
        <f>'Potential Projects'!E7071</f>
        <v>4.413460868630402</v>
      </c>
      <c r="L7070" s="476">
        <f t="shared" si="778"/>
        <v>937.51672017054</v>
      </c>
      <c r="M7070" s="471">
        <f t="shared" si="781"/>
        <v>1338.4385156396916</v>
      </c>
      <c r="N7070" s="467">
        <f t="shared" si="779"/>
        <v>0</v>
      </c>
      <c r="O7070" s="475" t="str">
        <f t="shared" si="780"/>
        <v/>
      </c>
    </row>
    <row r="7071" spans="1:15" hidden="1">
      <c r="A7071" s="475">
        <f t="shared" si="775"/>
        <v>43739</v>
      </c>
      <c r="B7071" s="475">
        <v>43760</v>
      </c>
      <c r="C7071" s="467">
        <v>14</v>
      </c>
      <c r="D7071" s="467">
        <v>1075</v>
      </c>
      <c r="E7071" s="467">
        <v>103</v>
      </c>
      <c r="F7071" s="467">
        <v>13</v>
      </c>
      <c r="G7071" s="467">
        <f t="array" ref="G7071">MAX(IF($A$2:$A$8761=A7071,$D$2:$D$8761))</f>
        <v>1504</v>
      </c>
      <c r="H7071" s="467">
        <f t="shared" si="776"/>
        <v>0</v>
      </c>
      <c r="I7071" s="475" t="str">
        <f t="shared" si="777"/>
        <v/>
      </c>
      <c r="J7071" s="471">
        <f>'Potential Projects'!D7072</f>
        <v>0.72772778959617512</v>
      </c>
      <c r="K7071" s="471">
        <f>'Potential Projects'!E7072</f>
        <v>1.0145797140399915</v>
      </c>
      <c r="L7071" s="476">
        <f t="shared" si="778"/>
        <v>957.2576924963638</v>
      </c>
      <c r="M7071" s="471">
        <f t="shared" si="781"/>
        <v>1338.4385156396916</v>
      </c>
      <c r="N7071" s="467">
        <f t="shared" si="779"/>
        <v>0</v>
      </c>
      <c r="O7071" s="475" t="str">
        <f t="shared" si="780"/>
        <v/>
      </c>
    </row>
    <row r="7072" spans="1:15" hidden="1">
      <c r="A7072" s="475">
        <f t="shared" si="775"/>
        <v>43739</v>
      </c>
      <c r="B7072" s="475">
        <v>43760</v>
      </c>
      <c r="C7072" s="467">
        <v>15</v>
      </c>
      <c r="D7072" s="467">
        <v>1028</v>
      </c>
      <c r="E7072" s="467">
        <v>104</v>
      </c>
      <c r="F7072" s="467">
        <v>7</v>
      </c>
      <c r="G7072" s="467">
        <f t="array" ref="G7072">MAX(IF($A$2:$A$8761=A7072,$D$2:$D$8761))</f>
        <v>1504</v>
      </c>
      <c r="H7072" s="467">
        <f t="shared" si="776"/>
        <v>0</v>
      </c>
      <c r="I7072" s="475" t="str">
        <f t="shared" si="777"/>
        <v/>
      </c>
      <c r="J7072" s="471">
        <f>'Potential Projects'!D7073</f>
        <v>1.2521383664293304</v>
      </c>
      <c r="K7072" s="471">
        <f>'Potential Projects'!E7073</f>
        <v>0.67508272414534498</v>
      </c>
      <c r="L7072" s="476">
        <f t="shared" si="778"/>
        <v>915.07277890942532</v>
      </c>
      <c r="M7072" s="471">
        <f t="shared" si="781"/>
        <v>1338.4385156396916</v>
      </c>
      <c r="N7072" s="467">
        <f t="shared" si="779"/>
        <v>0</v>
      </c>
      <c r="O7072" s="475" t="str">
        <f t="shared" si="780"/>
        <v/>
      </c>
    </row>
    <row r="7073" spans="1:15" hidden="1">
      <c r="A7073" s="475">
        <f t="shared" si="775"/>
        <v>43739</v>
      </c>
      <c r="B7073" s="475">
        <v>43760</v>
      </c>
      <c r="C7073" s="467">
        <v>16</v>
      </c>
      <c r="D7073" s="467">
        <v>1012</v>
      </c>
      <c r="E7073" s="467">
        <v>100</v>
      </c>
      <c r="F7073" s="467">
        <v>7</v>
      </c>
      <c r="G7073" s="467">
        <f t="array" ref="G7073">MAX(IF($A$2:$A$8761=A7073,$D$2:$D$8761))</f>
        <v>1504</v>
      </c>
      <c r="H7073" s="467">
        <f t="shared" si="776"/>
        <v>0</v>
      </c>
      <c r="I7073" s="475" t="str">
        <f t="shared" si="777"/>
        <v/>
      </c>
      <c r="J7073" s="471">
        <f>'Potential Projects'!D7074</f>
        <v>5.6653771681196172</v>
      </c>
      <c r="K7073" s="471">
        <f>'Potential Projects'!E7074</f>
        <v>0.18774027090948184</v>
      </c>
      <c r="L7073" s="476">
        <f t="shared" si="778"/>
        <v>899.14688256097099</v>
      </c>
      <c r="M7073" s="471">
        <f t="shared" si="781"/>
        <v>1338.4385156396916</v>
      </c>
      <c r="N7073" s="467">
        <f t="shared" si="779"/>
        <v>0</v>
      </c>
      <c r="O7073" s="475" t="str">
        <f t="shared" si="780"/>
        <v/>
      </c>
    </row>
    <row r="7074" spans="1:15" hidden="1">
      <c r="A7074" s="475">
        <f t="shared" si="775"/>
        <v>43739</v>
      </c>
      <c r="B7074" s="475">
        <v>43760</v>
      </c>
      <c r="C7074" s="467">
        <v>17</v>
      </c>
      <c r="D7074" s="467">
        <v>1034</v>
      </c>
      <c r="E7074" s="467">
        <v>96</v>
      </c>
      <c r="F7074" s="467">
        <v>12</v>
      </c>
      <c r="G7074" s="467">
        <f t="array" ref="G7074">MAX(IF($A$2:$A$8761=A7074,$D$2:$D$8761))</f>
        <v>1504</v>
      </c>
      <c r="H7074" s="467">
        <f t="shared" si="776"/>
        <v>0</v>
      </c>
      <c r="I7074" s="475" t="str">
        <f t="shared" si="777"/>
        <v/>
      </c>
      <c r="J7074" s="471">
        <f>'Potential Projects'!D7075</f>
        <v>24.203779947690414</v>
      </c>
      <c r="K7074" s="471">
        <f>'Potential Projects'!E7075</f>
        <v>3.9871340034401204</v>
      </c>
      <c r="L7074" s="476">
        <f t="shared" si="778"/>
        <v>897.8090860488694</v>
      </c>
      <c r="M7074" s="471">
        <f t="shared" si="781"/>
        <v>1338.4385156396916</v>
      </c>
      <c r="N7074" s="467">
        <f t="shared" si="779"/>
        <v>0</v>
      </c>
      <c r="O7074" s="475" t="str">
        <f t="shared" si="780"/>
        <v/>
      </c>
    </row>
    <row r="7075" spans="1:15" hidden="1">
      <c r="A7075" s="475">
        <f t="shared" si="775"/>
        <v>43739</v>
      </c>
      <c r="B7075" s="475">
        <v>43760</v>
      </c>
      <c r="C7075" s="467">
        <v>18</v>
      </c>
      <c r="D7075" s="467">
        <v>1047</v>
      </c>
      <c r="E7075" s="467">
        <v>102</v>
      </c>
      <c r="F7075" s="467">
        <v>1</v>
      </c>
      <c r="G7075" s="467">
        <f t="array" ref="G7075">MAX(IF($A$2:$A$8761=A7075,$D$2:$D$8761))</f>
        <v>1504</v>
      </c>
      <c r="H7075" s="467">
        <f t="shared" si="776"/>
        <v>0</v>
      </c>
      <c r="I7075" s="475" t="str">
        <f t="shared" si="777"/>
        <v/>
      </c>
      <c r="J7075" s="471">
        <f>'Potential Projects'!D7076</f>
        <v>59.190949633728067</v>
      </c>
      <c r="K7075" s="471">
        <f>'Potential Projects'!E7076</f>
        <v>23.625548591700706</v>
      </c>
      <c r="L7075" s="476">
        <f t="shared" si="778"/>
        <v>861.18350177457114</v>
      </c>
      <c r="M7075" s="471">
        <f t="shared" si="781"/>
        <v>1338.4385156396916</v>
      </c>
      <c r="N7075" s="467">
        <f t="shared" si="779"/>
        <v>0</v>
      </c>
      <c r="O7075" s="475" t="str">
        <f t="shared" si="780"/>
        <v/>
      </c>
    </row>
    <row r="7076" spans="1:15" hidden="1">
      <c r="A7076" s="475">
        <f t="shared" si="775"/>
        <v>43739</v>
      </c>
      <c r="B7076" s="475">
        <v>43760</v>
      </c>
      <c r="C7076" s="467">
        <v>19</v>
      </c>
      <c r="D7076" s="467">
        <v>1115</v>
      </c>
      <c r="E7076" s="467">
        <v>93</v>
      </c>
      <c r="F7076" s="467">
        <v>0</v>
      </c>
      <c r="G7076" s="467">
        <f t="array" ref="G7076">MAX(IF($A$2:$A$8761=A7076,$D$2:$D$8761))</f>
        <v>1504</v>
      </c>
      <c r="H7076" s="467">
        <f t="shared" si="776"/>
        <v>0</v>
      </c>
      <c r="I7076" s="475" t="str">
        <f t="shared" si="777"/>
        <v/>
      </c>
      <c r="J7076" s="471">
        <f>'Potential Projects'!D7077</f>
        <v>62.08727660472384</v>
      </c>
      <c r="K7076" s="471">
        <f>'Potential Projects'!E7077</f>
        <v>56.361976080412816</v>
      </c>
      <c r="L7076" s="476">
        <f t="shared" si="778"/>
        <v>903.55074731486343</v>
      </c>
      <c r="M7076" s="471">
        <f t="shared" si="781"/>
        <v>1338.4385156396916</v>
      </c>
      <c r="N7076" s="467">
        <f t="shared" si="779"/>
        <v>0</v>
      </c>
      <c r="O7076" s="475" t="str">
        <f t="shared" si="780"/>
        <v/>
      </c>
    </row>
    <row r="7077" spans="1:15" hidden="1">
      <c r="A7077" s="475">
        <f t="shared" si="775"/>
        <v>43739</v>
      </c>
      <c r="B7077" s="475">
        <v>43760</v>
      </c>
      <c r="C7077" s="467">
        <v>20</v>
      </c>
      <c r="D7077" s="467">
        <v>1096</v>
      </c>
      <c r="E7077" s="467">
        <v>57</v>
      </c>
      <c r="F7077" s="467">
        <v>0</v>
      </c>
      <c r="G7077" s="467">
        <f t="array" ref="G7077">MAX(IF($A$2:$A$8761=A7077,$D$2:$D$8761))</f>
        <v>1504</v>
      </c>
      <c r="H7077" s="467">
        <f t="shared" si="776"/>
        <v>0</v>
      </c>
      <c r="I7077" s="475" t="str">
        <f t="shared" si="777"/>
        <v/>
      </c>
      <c r="J7077" s="471">
        <f>'Potential Projects'!D7078</f>
        <v>84.712002125603448</v>
      </c>
      <c r="K7077" s="471">
        <f>'Potential Projects'!E7078</f>
        <v>64.432460976134166</v>
      </c>
      <c r="L7077" s="476">
        <f t="shared" si="778"/>
        <v>889.85553689826236</v>
      </c>
      <c r="M7077" s="471">
        <f t="shared" si="781"/>
        <v>1338.4385156396916</v>
      </c>
      <c r="N7077" s="467">
        <f t="shared" si="779"/>
        <v>0</v>
      </c>
      <c r="O7077" s="475" t="str">
        <f t="shared" si="780"/>
        <v/>
      </c>
    </row>
    <row r="7078" spans="1:15" hidden="1">
      <c r="A7078" s="475">
        <f t="shared" si="775"/>
        <v>43739</v>
      </c>
      <c r="B7078" s="475">
        <v>43760</v>
      </c>
      <c r="C7078" s="467">
        <v>21</v>
      </c>
      <c r="D7078" s="467">
        <v>1090</v>
      </c>
      <c r="E7078" s="467">
        <v>71</v>
      </c>
      <c r="F7078" s="467">
        <v>0</v>
      </c>
      <c r="G7078" s="467">
        <f t="array" ref="G7078">MAX(IF($A$2:$A$8761=A7078,$D$2:$D$8761))</f>
        <v>1504</v>
      </c>
      <c r="H7078" s="467">
        <f t="shared" si="776"/>
        <v>0</v>
      </c>
      <c r="I7078" s="475" t="str">
        <f t="shared" si="777"/>
        <v/>
      </c>
      <c r="J7078" s="471">
        <f>'Potential Projects'!D7079</f>
        <v>82.11740054707434</v>
      </c>
      <c r="K7078" s="471">
        <f>'Potential Projects'!E7079</f>
        <v>59.784324768866909</v>
      </c>
      <c r="L7078" s="476">
        <f t="shared" si="778"/>
        <v>877.09827468405877</v>
      </c>
      <c r="M7078" s="471">
        <f t="shared" si="781"/>
        <v>1338.4385156396916</v>
      </c>
      <c r="N7078" s="467">
        <f t="shared" si="779"/>
        <v>0</v>
      </c>
      <c r="O7078" s="475" t="str">
        <f t="shared" si="780"/>
        <v/>
      </c>
    </row>
    <row r="7079" spans="1:15" hidden="1">
      <c r="A7079" s="475">
        <f t="shared" si="775"/>
        <v>43739</v>
      </c>
      <c r="B7079" s="475">
        <v>43760</v>
      </c>
      <c r="C7079" s="467">
        <v>22</v>
      </c>
      <c r="D7079" s="467">
        <v>1023</v>
      </c>
      <c r="E7079" s="467">
        <v>56</v>
      </c>
      <c r="F7079" s="467">
        <v>0</v>
      </c>
      <c r="G7079" s="467">
        <f t="array" ref="G7079">MAX(IF($A$2:$A$8761=A7079,$D$2:$D$8761))</f>
        <v>1504</v>
      </c>
      <c r="H7079" s="467">
        <f t="shared" si="776"/>
        <v>0</v>
      </c>
      <c r="I7079" s="475" t="str">
        <f t="shared" si="777"/>
        <v/>
      </c>
      <c r="J7079" s="471">
        <f>'Potential Projects'!D7080</f>
        <v>78.252602705145236</v>
      </c>
      <c r="K7079" s="471">
        <f>'Potential Projects'!E7080</f>
        <v>66.675174962373688</v>
      </c>
      <c r="L7079" s="476">
        <f t="shared" si="778"/>
        <v>822.07222233248103</v>
      </c>
      <c r="M7079" s="471">
        <f t="shared" si="781"/>
        <v>1338.4385156396916</v>
      </c>
      <c r="N7079" s="467">
        <f t="shared" si="779"/>
        <v>0</v>
      </c>
      <c r="O7079" s="475" t="str">
        <f t="shared" si="780"/>
        <v/>
      </c>
    </row>
    <row r="7080" spans="1:15" hidden="1">
      <c r="A7080" s="475">
        <f t="shared" si="775"/>
        <v>43739</v>
      </c>
      <c r="B7080" s="475">
        <v>43760</v>
      </c>
      <c r="C7080" s="467">
        <v>23</v>
      </c>
      <c r="D7080" s="467">
        <v>936</v>
      </c>
      <c r="E7080" s="467">
        <v>17</v>
      </c>
      <c r="F7080" s="467">
        <v>0</v>
      </c>
      <c r="G7080" s="467">
        <f t="array" ref="G7080">MAX(IF($A$2:$A$8761=A7080,$D$2:$D$8761))</f>
        <v>1504</v>
      </c>
      <c r="H7080" s="467">
        <f t="shared" si="776"/>
        <v>0</v>
      </c>
      <c r="I7080" s="475" t="str">
        <f t="shared" si="777"/>
        <v/>
      </c>
      <c r="J7080" s="471">
        <f>'Potential Projects'!D7081</f>
        <v>81.719153646788712</v>
      </c>
      <c r="K7080" s="471">
        <f>'Potential Projects'!E7081</f>
        <v>97.049204042141483</v>
      </c>
      <c r="L7080" s="476">
        <f t="shared" si="778"/>
        <v>740.23164231106978</v>
      </c>
      <c r="M7080" s="471">
        <f t="shared" si="781"/>
        <v>1338.4385156396916</v>
      </c>
      <c r="N7080" s="467">
        <f t="shared" si="779"/>
        <v>0</v>
      </c>
      <c r="O7080" s="475" t="str">
        <f t="shared" si="780"/>
        <v/>
      </c>
    </row>
    <row r="7081" spans="1:15" hidden="1">
      <c r="A7081" s="475">
        <f t="shared" si="775"/>
        <v>43739</v>
      </c>
      <c r="B7081" s="475">
        <v>43760</v>
      </c>
      <c r="C7081" s="467">
        <v>24</v>
      </c>
      <c r="D7081" s="467">
        <v>898</v>
      </c>
      <c r="E7081" s="467">
        <v>8</v>
      </c>
      <c r="F7081" s="467">
        <v>0</v>
      </c>
      <c r="G7081" s="467">
        <f t="array" ref="G7081">MAX(IF($A$2:$A$8761=A7081,$D$2:$D$8761))</f>
        <v>1504</v>
      </c>
      <c r="H7081" s="467">
        <f t="shared" si="776"/>
        <v>0</v>
      </c>
      <c r="I7081" s="475" t="str">
        <f t="shared" si="777"/>
        <v/>
      </c>
      <c r="J7081" s="471">
        <f>'Potential Projects'!D7082</f>
        <v>88.857425813904129</v>
      </c>
      <c r="K7081" s="471">
        <f>'Potential Projects'!E7082</f>
        <v>90.649607557514514</v>
      </c>
      <c r="L7081" s="476">
        <f t="shared" si="778"/>
        <v>710.49296662858137</v>
      </c>
      <c r="M7081" s="471">
        <f t="shared" si="781"/>
        <v>1338.4385156396916</v>
      </c>
      <c r="N7081" s="467">
        <f t="shared" si="779"/>
        <v>0</v>
      </c>
      <c r="O7081" s="475" t="str">
        <f t="shared" si="780"/>
        <v/>
      </c>
    </row>
    <row r="7082" spans="1:15" hidden="1">
      <c r="A7082" s="475">
        <f t="shared" si="775"/>
        <v>43739</v>
      </c>
      <c r="B7082" s="475">
        <v>43761</v>
      </c>
      <c r="C7082" s="467">
        <v>1</v>
      </c>
      <c r="D7082" s="467">
        <v>842</v>
      </c>
      <c r="E7082" s="467">
        <v>5</v>
      </c>
      <c r="F7082" s="467">
        <v>0</v>
      </c>
      <c r="G7082" s="467">
        <f t="array" ref="G7082">MAX(IF($A$2:$A$8761=A7082,$D$2:$D$8761))</f>
        <v>1504</v>
      </c>
      <c r="H7082" s="467">
        <f t="shared" si="776"/>
        <v>0</v>
      </c>
      <c r="I7082" s="475" t="str">
        <f t="shared" si="777"/>
        <v/>
      </c>
      <c r="J7082" s="471">
        <f>'Potential Projects'!D7083</f>
        <v>85.694846327685354</v>
      </c>
      <c r="K7082" s="471">
        <f>'Potential Projects'!E7083</f>
        <v>98.214758224037837</v>
      </c>
      <c r="L7082" s="476">
        <f t="shared" si="778"/>
        <v>653.09039544827681</v>
      </c>
      <c r="M7082" s="471">
        <f t="shared" si="781"/>
        <v>1338.4385156396916</v>
      </c>
      <c r="N7082" s="467">
        <f t="shared" si="779"/>
        <v>0</v>
      </c>
      <c r="O7082" s="475" t="str">
        <f t="shared" si="780"/>
        <v/>
      </c>
    </row>
    <row r="7083" spans="1:15" hidden="1">
      <c r="A7083" s="475">
        <f t="shared" si="775"/>
        <v>43739</v>
      </c>
      <c r="B7083" s="475">
        <v>43761</v>
      </c>
      <c r="C7083" s="467">
        <v>2</v>
      </c>
      <c r="D7083" s="467">
        <v>811</v>
      </c>
      <c r="E7083" s="467">
        <v>5</v>
      </c>
      <c r="F7083" s="467">
        <v>0</v>
      </c>
      <c r="G7083" s="467">
        <f t="array" ref="G7083">MAX(IF($A$2:$A$8761=A7083,$D$2:$D$8761))</f>
        <v>1504</v>
      </c>
      <c r="H7083" s="467">
        <f t="shared" si="776"/>
        <v>0</v>
      </c>
      <c r="I7083" s="475" t="str">
        <f t="shared" si="777"/>
        <v/>
      </c>
      <c r="J7083" s="471">
        <f>'Potential Projects'!D7084</f>
        <v>85.376864304436253</v>
      </c>
      <c r="K7083" s="471">
        <f>'Potential Projects'!E7084</f>
        <v>98.646560847129663</v>
      </c>
      <c r="L7083" s="476">
        <f t="shared" si="778"/>
        <v>621.9765748484341</v>
      </c>
      <c r="M7083" s="471">
        <f t="shared" si="781"/>
        <v>1338.4385156396916</v>
      </c>
      <c r="N7083" s="467">
        <f t="shared" si="779"/>
        <v>0</v>
      </c>
      <c r="O7083" s="475" t="str">
        <f t="shared" si="780"/>
        <v/>
      </c>
    </row>
    <row r="7084" spans="1:15" hidden="1">
      <c r="A7084" s="475">
        <f t="shared" si="775"/>
        <v>43739</v>
      </c>
      <c r="B7084" s="475">
        <v>43761</v>
      </c>
      <c r="C7084" s="467">
        <v>3</v>
      </c>
      <c r="D7084" s="467">
        <v>821</v>
      </c>
      <c r="E7084" s="467">
        <v>2</v>
      </c>
      <c r="F7084" s="467">
        <v>0</v>
      </c>
      <c r="G7084" s="467">
        <f t="array" ref="G7084">MAX(IF($A$2:$A$8761=A7084,$D$2:$D$8761))</f>
        <v>1504</v>
      </c>
      <c r="H7084" s="467">
        <f t="shared" si="776"/>
        <v>0</v>
      </c>
      <c r="I7084" s="475" t="str">
        <f t="shared" si="777"/>
        <v/>
      </c>
      <c r="J7084" s="471">
        <f>'Potential Projects'!D7085</f>
        <v>83.538734821353671</v>
      </c>
      <c r="K7084" s="471">
        <f>'Potential Projects'!E7085</f>
        <v>98.732608471296501</v>
      </c>
      <c r="L7084" s="476">
        <f t="shared" si="778"/>
        <v>636.72865670734973</v>
      </c>
      <c r="M7084" s="471">
        <f t="shared" si="781"/>
        <v>1338.4385156396916</v>
      </c>
      <c r="N7084" s="467">
        <f t="shared" si="779"/>
        <v>0</v>
      </c>
      <c r="O7084" s="475" t="str">
        <f t="shared" si="780"/>
        <v/>
      </c>
    </row>
    <row r="7085" spans="1:15" hidden="1">
      <c r="A7085" s="475">
        <f t="shared" si="775"/>
        <v>43739</v>
      </c>
      <c r="B7085" s="475">
        <v>43761</v>
      </c>
      <c r="C7085" s="467">
        <v>4</v>
      </c>
      <c r="D7085" s="467">
        <v>840</v>
      </c>
      <c r="E7085" s="467">
        <v>2</v>
      </c>
      <c r="F7085" s="467">
        <v>0</v>
      </c>
      <c r="G7085" s="467">
        <f t="array" ref="G7085">MAX(IF($A$2:$A$8761=A7085,$D$2:$D$8761))</f>
        <v>1504</v>
      </c>
      <c r="H7085" s="467">
        <f t="shared" si="776"/>
        <v>0</v>
      </c>
      <c r="I7085" s="475" t="str">
        <f t="shared" si="777"/>
        <v/>
      </c>
      <c r="J7085" s="471">
        <f>'Potential Projects'!D7086</f>
        <v>57.754129827893685</v>
      </c>
      <c r="K7085" s="471">
        <f>'Potential Projects'!E7086</f>
        <v>99.579786443775532</v>
      </c>
      <c r="L7085" s="476">
        <f t="shared" si="778"/>
        <v>680.6660837283307</v>
      </c>
      <c r="M7085" s="471">
        <f t="shared" si="781"/>
        <v>1338.4385156396916</v>
      </c>
      <c r="N7085" s="467">
        <f t="shared" si="779"/>
        <v>0</v>
      </c>
      <c r="O7085" s="475" t="str">
        <f t="shared" si="780"/>
        <v/>
      </c>
    </row>
    <row r="7086" spans="1:15" hidden="1">
      <c r="A7086" s="475">
        <f t="shared" si="775"/>
        <v>43739</v>
      </c>
      <c r="B7086" s="475">
        <v>43761</v>
      </c>
      <c r="C7086" s="467">
        <v>5</v>
      </c>
      <c r="D7086" s="467">
        <v>883</v>
      </c>
      <c r="E7086" s="467">
        <v>10</v>
      </c>
      <c r="F7086" s="467">
        <v>0</v>
      </c>
      <c r="G7086" s="467">
        <f t="array" ref="G7086">MAX(IF($A$2:$A$8761=A7086,$D$2:$D$8761))</f>
        <v>1504</v>
      </c>
      <c r="H7086" s="467">
        <f t="shared" si="776"/>
        <v>0</v>
      </c>
      <c r="I7086" s="475" t="str">
        <f t="shared" si="777"/>
        <v/>
      </c>
      <c r="J7086" s="471">
        <f>'Potential Projects'!D7087</f>
        <v>51.851216597438373</v>
      </c>
      <c r="K7086" s="471">
        <f>'Potential Projects'!E7087</f>
        <v>99.833235809503336</v>
      </c>
      <c r="L7086" s="476">
        <f t="shared" si="778"/>
        <v>721.31554759305834</v>
      </c>
      <c r="M7086" s="471">
        <f t="shared" si="781"/>
        <v>1338.4385156396916</v>
      </c>
      <c r="N7086" s="467">
        <f t="shared" si="779"/>
        <v>0</v>
      </c>
      <c r="O7086" s="475" t="str">
        <f t="shared" si="780"/>
        <v/>
      </c>
    </row>
    <row r="7087" spans="1:15" hidden="1">
      <c r="A7087" s="475">
        <f t="shared" si="775"/>
        <v>43739</v>
      </c>
      <c r="B7087" s="475">
        <v>43761</v>
      </c>
      <c r="C7087" s="467">
        <v>6</v>
      </c>
      <c r="D7087" s="467">
        <v>960</v>
      </c>
      <c r="E7087" s="467">
        <v>14</v>
      </c>
      <c r="F7087" s="467">
        <v>0</v>
      </c>
      <c r="G7087" s="467">
        <f t="array" ref="G7087">MAX(IF($A$2:$A$8761=A7087,$D$2:$D$8761))</f>
        <v>1504</v>
      </c>
      <c r="H7087" s="467">
        <f t="shared" si="776"/>
        <v>0</v>
      </c>
      <c r="I7087" s="475" t="str">
        <f t="shared" si="777"/>
        <v/>
      </c>
      <c r="J7087" s="471">
        <f>'Potential Projects'!D7088</f>
        <v>15.145368839413104</v>
      </c>
      <c r="K7087" s="471">
        <f>'Potential Projects'!E7088</f>
        <v>99.64236653407869</v>
      </c>
      <c r="L7087" s="476">
        <f t="shared" si="778"/>
        <v>831.21226462650816</v>
      </c>
      <c r="M7087" s="471">
        <f t="shared" si="781"/>
        <v>1338.4385156396916</v>
      </c>
      <c r="N7087" s="467">
        <f t="shared" si="779"/>
        <v>0</v>
      </c>
      <c r="O7087" s="475" t="str">
        <f t="shared" si="780"/>
        <v/>
      </c>
    </row>
    <row r="7088" spans="1:15" hidden="1">
      <c r="A7088" s="475">
        <f t="shared" si="775"/>
        <v>43739</v>
      </c>
      <c r="B7088" s="475">
        <v>43761</v>
      </c>
      <c r="C7088" s="467">
        <v>7</v>
      </c>
      <c r="D7088" s="467">
        <v>1115</v>
      </c>
      <c r="E7088" s="467">
        <v>35</v>
      </c>
      <c r="F7088" s="467">
        <v>0</v>
      </c>
      <c r="G7088" s="467">
        <f t="array" ref="G7088">MAX(IF($A$2:$A$8761=A7088,$D$2:$D$8761))</f>
        <v>1504</v>
      </c>
      <c r="H7088" s="467">
        <f t="shared" si="776"/>
        <v>0</v>
      </c>
      <c r="I7088" s="475" t="str">
        <f t="shared" si="777"/>
        <v/>
      </c>
      <c r="J7088" s="471">
        <f>'Potential Projects'!D7089</f>
        <v>8.4326734693729719</v>
      </c>
      <c r="K7088" s="471">
        <f>'Potential Projects'!E7089</f>
        <v>99.634544022790791</v>
      </c>
      <c r="L7088" s="476">
        <f t="shared" si="778"/>
        <v>971.93278250783624</v>
      </c>
      <c r="M7088" s="471">
        <f t="shared" si="781"/>
        <v>1338.4385156396916</v>
      </c>
      <c r="N7088" s="467">
        <f t="shared" si="779"/>
        <v>0</v>
      </c>
      <c r="O7088" s="475" t="str">
        <f t="shared" si="780"/>
        <v/>
      </c>
    </row>
    <row r="7089" spans="1:15" hidden="1">
      <c r="A7089" s="475">
        <f t="shared" si="775"/>
        <v>43739</v>
      </c>
      <c r="B7089" s="475">
        <v>43761</v>
      </c>
      <c r="C7089" s="467">
        <v>8</v>
      </c>
      <c r="D7089" s="467">
        <v>1145</v>
      </c>
      <c r="E7089" s="467">
        <v>42</v>
      </c>
      <c r="F7089" s="467">
        <v>0</v>
      </c>
      <c r="G7089" s="467">
        <f t="array" ref="G7089">MAX(IF($A$2:$A$8761=A7089,$D$2:$D$8761))</f>
        <v>1504</v>
      </c>
      <c r="H7089" s="467">
        <f t="shared" si="776"/>
        <v>0</v>
      </c>
      <c r="I7089" s="475" t="str">
        <f t="shared" si="777"/>
        <v/>
      </c>
      <c r="J7089" s="471">
        <f>'Potential Projects'!D7090</f>
        <v>2.5884293276265034</v>
      </c>
      <c r="K7089" s="471">
        <f>'Potential Projects'!E7090</f>
        <v>95.916504407654259</v>
      </c>
      <c r="L7089" s="476">
        <f t="shared" si="778"/>
        <v>1004.4950662647193</v>
      </c>
      <c r="M7089" s="471">
        <f t="shared" si="781"/>
        <v>1338.4385156396916</v>
      </c>
      <c r="N7089" s="467">
        <f t="shared" si="779"/>
        <v>0</v>
      </c>
      <c r="O7089" s="475" t="str">
        <f t="shared" si="780"/>
        <v/>
      </c>
    </row>
    <row r="7090" spans="1:15" hidden="1">
      <c r="A7090" s="475">
        <f t="shared" si="775"/>
        <v>43739</v>
      </c>
      <c r="B7090" s="475">
        <v>43761</v>
      </c>
      <c r="C7090" s="467">
        <v>9</v>
      </c>
      <c r="D7090" s="467">
        <v>1139</v>
      </c>
      <c r="E7090" s="467">
        <v>39</v>
      </c>
      <c r="F7090" s="467">
        <v>11</v>
      </c>
      <c r="G7090" s="467">
        <f t="array" ref="G7090">MAX(IF($A$2:$A$8761=A7090,$D$2:$D$8761))</f>
        <v>1504</v>
      </c>
      <c r="H7090" s="467">
        <f t="shared" si="776"/>
        <v>0</v>
      </c>
      <c r="I7090" s="475" t="str">
        <f t="shared" si="777"/>
        <v/>
      </c>
      <c r="J7090" s="471">
        <f>'Potential Projects'!D7091</f>
        <v>1.907687351771447E-2</v>
      </c>
      <c r="K7090" s="471">
        <f>'Potential Projects'!E7091</f>
        <v>40.821775155880459</v>
      </c>
      <c r="L7090" s="476">
        <f t="shared" si="778"/>
        <v>1048.1591479706019</v>
      </c>
      <c r="M7090" s="471">
        <f t="shared" si="781"/>
        <v>1338.4385156396916</v>
      </c>
      <c r="N7090" s="467">
        <f t="shared" si="779"/>
        <v>0</v>
      </c>
      <c r="O7090" s="475" t="str">
        <f t="shared" si="780"/>
        <v/>
      </c>
    </row>
    <row r="7091" spans="1:15" hidden="1">
      <c r="A7091" s="475">
        <f t="shared" si="775"/>
        <v>43739</v>
      </c>
      <c r="B7091" s="475">
        <v>43761</v>
      </c>
      <c r="C7091" s="467">
        <v>10</v>
      </c>
      <c r="D7091" s="467">
        <v>1115</v>
      </c>
      <c r="E7091" s="467">
        <v>18</v>
      </c>
      <c r="F7091" s="467">
        <v>17</v>
      </c>
      <c r="G7091" s="467">
        <f t="array" ref="G7091">MAX(IF($A$2:$A$8761=A7091,$D$2:$D$8761))</f>
        <v>1504</v>
      </c>
      <c r="H7091" s="467">
        <f t="shared" si="776"/>
        <v>0</v>
      </c>
      <c r="I7091" s="475" t="str">
        <f t="shared" si="777"/>
        <v/>
      </c>
      <c r="J7091" s="471">
        <f>'Potential Projects'!D7092</f>
        <v>2.045358318587729E-2</v>
      </c>
      <c r="K7091" s="471">
        <f>'Potential Projects'!E7092</f>
        <v>32.953893302515588</v>
      </c>
      <c r="L7091" s="476">
        <f t="shared" si="778"/>
        <v>1047.0256531142986</v>
      </c>
      <c r="M7091" s="471">
        <f t="shared" si="781"/>
        <v>1338.4385156396916</v>
      </c>
      <c r="N7091" s="467">
        <f t="shared" si="779"/>
        <v>0</v>
      </c>
      <c r="O7091" s="475" t="str">
        <f t="shared" si="780"/>
        <v/>
      </c>
    </row>
    <row r="7092" spans="1:15" hidden="1">
      <c r="A7092" s="475">
        <f t="shared" si="775"/>
        <v>43739</v>
      </c>
      <c r="B7092" s="475">
        <v>43761</v>
      </c>
      <c r="C7092" s="467">
        <v>11</v>
      </c>
      <c r="D7092" s="467">
        <v>1081</v>
      </c>
      <c r="E7092" s="467">
        <v>3</v>
      </c>
      <c r="F7092" s="467">
        <v>17</v>
      </c>
      <c r="G7092" s="467">
        <f t="array" ref="G7092">MAX(IF($A$2:$A$8761=A7092,$D$2:$D$8761))</f>
        <v>1504</v>
      </c>
      <c r="H7092" s="467">
        <f t="shared" si="776"/>
        <v>0</v>
      </c>
      <c r="I7092" s="475" t="str">
        <f t="shared" si="777"/>
        <v/>
      </c>
      <c r="J7092" s="471">
        <f>'Potential Projects'!D7093</f>
        <v>6.757595127483898E-2</v>
      </c>
      <c r="K7092" s="471">
        <f>'Potential Projects'!E7093</f>
        <v>40.268723607826274</v>
      </c>
      <c r="L7092" s="476">
        <f t="shared" si="778"/>
        <v>1020.6637004408989</v>
      </c>
      <c r="M7092" s="471">
        <f t="shared" si="781"/>
        <v>1338.4385156396916</v>
      </c>
      <c r="N7092" s="467">
        <f t="shared" si="779"/>
        <v>0</v>
      </c>
      <c r="O7092" s="475" t="str">
        <f t="shared" si="780"/>
        <v/>
      </c>
    </row>
    <row r="7093" spans="1:15" hidden="1">
      <c r="A7093" s="475">
        <f t="shared" si="775"/>
        <v>43739</v>
      </c>
      <c r="B7093" s="475">
        <v>43761</v>
      </c>
      <c r="C7093" s="467">
        <v>12</v>
      </c>
      <c r="D7093" s="467">
        <v>1076</v>
      </c>
      <c r="E7093" s="467">
        <v>1</v>
      </c>
      <c r="F7093" s="467">
        <v>16</v>
      </c>
      <c r="G7093" s="467">
        <f t="array" ref="G7093">MAX(IF($A$2:$A$8761=A7093,$D$2:$D$8761))</f>
        <v>1504</v>
      </c>
      <c r="H7093" s="467">
        <f t="shared" si="776"/>
        <v>0</v>
      </c>
      <c r="I7093" s="475" t="str">
        <f t="shared" si="777"/>
        <v/>
      </c>
      <c r="J7093" s="471">
        <f>'Potential Projects'!D7094</f>
        <v>2.4427448447069473E-2</v>
      </c>
      <c r="K7093" s="471">
        <f>'Potential Projects'!E7094</f>
        <v>45.767166792087721</v>
      </c>
      <c r="L7093" s="476">
        <f t="shared" si="778"/>
        <v>1013.2084057594652</v>
      </c>
      <c r="M7093" s="471">
        <f t="shared" si="781"/>
        <v>1338.4385156396916</v>
      </c>
      <c r="N7093" s="467">
        <f t="shared" si="779"/>
        <v>0</v>
      </c>
      <c r="O7093" s="475" t="str">
        <f t="shared" si="780"/>
        <v/>
      </c>
    </row>
    <row r="7094" spans="1:15" hidden="1">
      <c r="A7094" s="475">
        <f t="shared" si="775"/>
        <v>43739</v>
      </c>
      <c r="B7094" s="475">
        <v>43761</v>
      </c>
      <c r="C7094" s="467">
        <v>13</v>
      </c>
      <c r="D7094" s="467">
        <v>1054</v>
      </c>
      <c r="E7094" s="467">
        <v>8</v>
      </c>
      <c r="F7094" s="467">
        <v>14</v>
      </c>
      <c r="G7094" s="467">
        <f t="array" ref="G7094">MAX(IF($A$2:$A$8761=A7094,$D$2:$D$8761))</f>
        <v>1504</v>
      </c>
      <c r="H7094" s="467">
        <f t="shared" si="776"/>
        <v>0</v>
      </c>
      <c r="I7094" s="475" t="str">
        <f t="shared" si="777"/>
        <v/>
      </c>
      <c r="J7094" s="471">
        <f>'Potential Projects'!D7095</f>
        <v>1.723265977515738E-2</v>
      </c>
      <c r="K7094" s="471">
        <f>'Potential Projects'!E7095</f>
        <v>39.114903192861746</v>
      </c>
      <c r="L7094" s="476">
        <f t="shared" si="778"/>
        <v>992.86786414736309</v>
      </c>
      <c r="M7094" s="471">
        <f t="shared" si="781"/>
        <v>1338.4385156396916</v>
      </c>
      <c r="N7094" s="467">
        <f t="shared" si="779"/>
        <v>0</v>
      </c>
      <c r="O7094" s="475" t="str">
        <f t="shared" si="780"/>
        <v/>
      </c>
    </row>
    <row r="7095" spans="1:15" hidden="1">
      <c r="A7095" s="475">
        <f t="shared" si="775"/>
        <v>43739</v>
      </c>
      <c r="B7095" s="475">
        <v>43761</v>
      </c>
      <c r="C7095" s="467">
        <v>14</v>
      </c>
      <c r="D7095" s="467">
        <v>1028</v>
      </c>
      <c r="E7095" s="467">
        <v>7</v>
      </c>
      <c r="F7095" s="467">
        <v>14</v>
      </c>
      <c r="G7095" s="467">
        <f t="array" ref="G7095">MAX(IF($A$2:$A$8761=A7095,$D$2:$D$8761))</f>
        <v>1504</v>
      </c>
      <c r="H7095" s="467">
        <f t="shared" si="776"/>
        <v>0</v>
      </c>
      <c r="I7095" s="475" t="str">
        <f t="shared" si="777"/>
        <v/>
      </c>
      <c r="J7095" s="471">
        <f>'Potential Projects'!D7096</f>
        <v>8.5580291670576347E-2</v>
      </c>
      <c r="K7095" s="471">
        <f>'Potential Projects'!E7096</f>
        <v>38.86067157600516</v>
      </c>
      <c r="L7095" s="476">
        <f t="shared" si="778"/>
        <v>968.05374813232424</v>
      </c>
      <c r="M7095" s="471">
        <f t="shared" si="781"/>
        <v>1338.4385156396916</v>
      </c>
      <c r="N7095" s="467">
        <f t="shared" si="779"/>
        <v>0</v>
      </c>
      <c r="O7095" s="475" t="str">
        <f t="shared" si="780"/>
        <v/>
      </c>
    </row>
    <row r="7096" spans="1:15" hidden="1">
      <c r="A7096" s="475">
        <f t="shared" si="775"/>
        <v>43739</v>
      </c>
      <c r="B7096" s="475">
        <v>43761</v>
      </c>
      <c r="C7096" s="467">
        <v>15</v>
      </c>
      <c r="D7096" s="467">
        <v>1016</v>
      </c>
      <c r="E7096" s="467">
        <v>9</v>
      </c>
      <c r="F7096" s="467">
        <v>17</v>
      </c>
      <c r="G7096" s="467">
        <f t="array" ref="G7096">MAX(IF($A$2:$A$8761=A7096,$D$2:$D$8761))</f>
        <v>1504</v>
      </c>
      <c r="H7096" s="467">
        <f t="shared" si="776"/>
        <v>0</v>
      </c>
      <c r="I7096" s="475" t="str">
        <f t="shared" si="777"/>
        <v/>
      </c>
      <c r="J7096" s="471">
        <f>'Potential Projects'!D7097</f>
        <v>3.1033984797872729</v>
      </c>
      <c r="K7096" s="471">
        <f>'Potential Projects'!E7097</f>
        <v>28.204064448505701</v>
      </c>
      <c r="L7096" s="476">
        <f t="shared" si="778"/>
        <v>958.69253707170697</v>
      </c>
      <c r="M7096" s="471">
        <f t="shared" si="781"/>
        <v>1338.4385156396916</v>
      </c>
      <c r="N7096" s="467">
        <f t="shared" si="779"/>
        <v>0</v>
      </c>
      <c r="O7096" s="475" t="str">
        <f t="shared" si="780"/>
        <v/>
      </c>
    </row>
    <row r="7097" spans="1:15" hidden="1">
      <c r="A7097" s="475">
        <f t="shared" si="775"/>
        <v>43739</v>
      </c>
      <c r="B7097" s="475">
        <v>43761</v>
      </c>
      <c r="C7097" s="467">
        <v>16</v>
      </c>
      <c r="D7097" s="467">
        <v>1024</v>
      </c>
      <c r="E7097" s="467">
        <v>10</v>
      </c>
      <c r="F7097" s="467">
        <v>17</v>
      </c>
      <c r="G7097" s="467">
        <f t="array" ref="G7097">MAX(IF($A$2:$A$8761=A7097,$D$2:$D$8761))</f>
        <v>1504</v>
      </c>
      <c r="H7097" s="467">
        <f t="shared" si="776"/>
        <v>0</v>
      </c>
      <c r="I7097" s="475" t="str">
        <f t="shared" si="777"/>
        <v/>
      </c>
      <c r="J7097" s="471">
        <f>'Potential Projects'!D7098</f>
        <v>22.633870439676521</v>
      </c>
      <c r="K7097" s="471">
        <f>'Potential Projects'!E7098</f>
        <v>23.852401419049666</v>
      </c>
      <c r="L7097" s="476">
        <f t="shared" si="778"/>
        <v>950.51372814127376</v>
      </c>
      <c r="M7097" s="471">
        <f t="shared" si="781"/>
        <v>1338.4385156396916</v>
      </c>
      <c r="N7097" s="467">
        <f t="shared" si="779"/>
        <v>0</v>
      </c>
      <c r="O7097" s="475" t="str">
        <f t="shared" si="780"/>
        <v/>
      </c>
    </row>
    <row r="7098" spans="1:15" hidden="1">
      <c r="A7098" s="475">
        <f t="shared" si="775"/>
        <v>43739</v>
      </c>
      <c r="B7098" s="475">
        <v>43761</v>
      </c>
      <c r="C7098" s="467">
        <v>17</v>
      </c>
      <c r="D7098" s="467">
        <v>1019</v>
      </c>
      <c r="E7098" s="467">
        <v>4</v>
      </c>
      <c r="F7098" s="467">
        <v>11</v>
      </c>
      <c r="G7098" s="467">
        <f t="array" ref="G7098">MAX(IF($A$2:$A$8761=A7098,$D$2:$D$8761))</f>
        <v>1504</v>
      </c>
      <c r="H7098" s="467">
        <f t="shared" si="776"/>
        <v>0</v>
      </c>
      <c r="I7098" s="475" t="str">
        <f t="shared" si="777"/>
        <v/>
      </c>
      <c r="J7098" s="471">
        <f>'Potential Projects'!D7099</f>
        <v>42.015222250504394</v>
      </c>
      <c r="K7098" s="471">
        <f>'Potential Projects'!E7099</f>
        <v>9.7710988497097393</v>
      </c>
      <c r="L7098" s="476">
        <f t="shared" si="778"/>
        <v>952.21367889978592</v>
      </c>
      <c r="M7098" s="471">
        <f t="shared" si="781"/>
        <v>1338.4385156396916</v>
      </c>
      <c r="N7098" s="467">
        <f t="shared" si="779"/>
        <v>0</v>
      </c>
      <c r="O7098" s="475" t="str">
        <f t="shared" si="780"/>
        <v/>
      </c>
    </row>
    <row r="7099" spans="1:15" hidden="1">
      <c r="A7099" s="475">
        <f t="shared" si="775"/>
        <v>43739</v>
      </c>
      <c r="B7099" s="475">
        <v>43761</v>
      </c>
      <c r="C7099" s="467">
        <v>18</v>
      </c>
      <c r="D7099" s="467">
        <v>1099</v>
      </c>
      <c r="E7099" s="467">
        <v>2</v>
      </c>
      <c r="F7099" s="467">
        <v>1</v>
      </c>
      <c r="G7099" s="467">
        <f t="array" ref="G7099">MAX(IF($A$2:$A$8761=A7099,$D$2:$D$8761))</f>
        <v>1504</v>
      </c>
      <c r="H7099" s="467">
        <f t="shared" si="776"/>
        <v>0</v>
      </c>
      <c r="I7099" s="475" t="str">
        <f t="shared" si="777"/>
        <v/>
      </c>
      <c r="J7099" s="471">
        <f>'Potential Projects'!D7100</f>
        <v>109.93568899045403</v>
      </c>
      <c r="K7099" s="471">
        <f>'Potential Projects'!E7100</f>
        <v>4.986850946033111</v>
      </c>
      <c r="L7099" s="476">
        <f t="shared" si="778"/>
        <v>981.07746006351283</v>
      </c>
      <c r="M7099" s="471">
        <f t="shared" si="781"/>
        <v>1338.4385156396916</v>
      </c>
      <c r="N7099" s="467">
        <f t="shared" si="779"/>
        <v>0</v>
      </c>
      <c r="O7099" s="475" t="str">
        <f t="shared" si="780"/>
        <v/>
      </c>
    </row>
    <row r="7100" spans="1:15" hidden="1">
      <c r="A7100" s="475">
        <f t="shared" si="775"/>
        <v>43739</v>
      </c>
      <c r="B7100" s="475">
        <v>43761</v>
      </c>
      <c r="C7100" s="467">
        <v>19</v>
      </c>
      <c r="D7100" s="467">
        <v>1140</v>
      </c>
      <c r="E7100" s="467">
        <v>0</v>
      </c>
      <c r="F7100" s="467">
        <v>0</v>
      </c>
      <c r="G7100" s="467">
        <f t="array" ref="G7100">MAX(IF($A$2:$A$8761=A7100,$D$2:$D$8761))</f>
        <v>1504</v>
      </c>
      <c r="H7100" s="467">
        <f t="shared" si="776"/>
        <v>0</v>
      </c>
      <c r="I7100" s="475" t="str">
        <f t="shared" si="777"/>
        <v/>
      </c>
      <c r="J7100" s="471">
        <f>'Potential Projects'!D7101</f>
        <v>137.90184316450683</v>
      </c>
      <c r="K7100" s="471">
        <f>'Potential Projects'!E7101</f>
        <v>3.2479066867340354</v>
      </c>
      <c r="L7100" s="476">
        <f t="shared" si="778"/>
        <v>998.85025014875919</v>
      </c>
      <c r="M7100" s="471">
        <f t="shared" si="781"/>
        <v>1338.4385156396916</v>
      </c>
      <c r="N7100" s="467">
        <f t="shared" si="779"/>
        <v>0</v>
      </c>
      <c r="O7100" s="475" t="str">
        <f t="shared" si="780"/>
        <v/>
      </c>
    </row>
    <row r="7101" spans="1:15" hidden="1">
      <c r="A7101" s="475">
        <f t="shared" si="775"/>
        <v>43739</v>
      </c>
      <c r="B7101" s="475">
        <v>43761</v>
      </c>
      <c r="C7101" s="467">
        <v>20</v>
      </c>
      <c r="D7101" s="467">
        <v>1157</v>
      </c>
      <c r="E7101" s="467">
        <v>0</v>
      </c>
      <c r="F7101" s="467">
        <v>0</v>
      </c>
      <c r="G7101" s="467">
        <f t="array" ref="G7101">MAX(IF($A$2:$A$8761=A7101,$D$2:$D$8761))</f>
        <v>1504</v>
      </c>
      <c r="H7101" s="467">
        <f t="shared" si="776"/>
        <v>0</v>
      </c>
      <c r="I7101" s="475" t="str">
        <f t="shared" si="777"/>
        <v/>
      </c>
      <c r="J7101" s="471">
        <f>'Potential Projects'!D7102</f>
        <v>119.43569556748604</v>
      </c>
      <c r="K7101" s="471">
        <f>'Potential Projects'!E7102</f>
        <v>3.705523597075898</v>
      </c>
      <c r="L7101" s="476">
        <f t="shared" si="778"/>
        <v>1033.8587808354382</v>
      </c>
      <c r="M7101" s="471">
        <f t="shared" si="781"/>
        <v>1338.4385156396916</v>
      </c>
      <c r="N7101" s="467">
        <f t="shared" si="779"/>
        <v>0</v>
      </c>
      <c r="O7101" s="475" t="str">
        <f t="shared" si="780"/>
        <v/>
      </c>
    </row>
    <row r="7102" spans="1:15" hidden="1">
      <c r="A7102" s="475">
        <f t="shared" si="775"/>
        <v>43739</v>
      </c>
      <c r="B7102" s="475">
        <v>43761</v>
      </c>
      <c r="C7102" s="467">
        <v>21</v>
      </c>
      <c r="D7102" s="467">
        <v>1107</v>
      </c>
      <c r="E7102" s="467">
        <v>0</v>
      </c>
      <c r="F7102" s="467">
        <v>0</v>
      </c>
      <c r="G7102" s="467">
        <f t="array" ref="G7102">MAX(IF($A$2:$A$8761=A7102,$D$2:$D$8761))</f>
        <v>1504</v>
      </c>
      <c r="H7102" s="467">
        <f t="shared" si="776"/>
        <v>0</v>
      </c>
      <c r="I7102" s="475" t="str">
        <f t="shared" si="777"/>
        <v/>
      </c>
      <c r="J7102" s="471">
        <f>'Potential Projects'!D7103</f>
        <v>141.40493662117453</v>
      </c>
      <c r="K7102" s="471">
        <f>'Potential Projects'!E7103</f>
        <v>6.1633566437325307</v>
      </c>
      <c r="L7102" s="476">
        <f t="shared" si="778"/>
        <v>959.43170673509292</v>
      </c>
      <c r="M7102" s="471">
        <f t="shared" si="781"/>
        <v>1338.4385156396916</v>
      </c>
      <c r="N7102" s="467">
        <f t="shared" si="779"/>
        <v>0</v>
      </c>
      <c r="O7102" s="475" t="str">
        <f t="shared" si="780"/>
        <v/>
      </c>
    </row>
    <row r="7103" spans="1:15" hidden="1">
      <c r="A7103" s="475">
        <f t="shared" si="775"/>
        <v>43739</v>
      </c>
      <c r="B7103" s="475">
        <v>43761</v>
      </c>
      <c r="C7103" s="467">
        <v>22</v>
      </c>
      <c r="D7103" s="467">
        <v>1069</v>
      </c>
      <c r="E7103" s="467">
        <v>0</v>
      </c>
      <c r="F7103" s="467">
        <v>0</v>
      </c>
      <c r="G7103" s="467">
        <f t="array" ref="G7103">MAX(IF($A$2:$A$8761=A7103,$D$2:$D$8761))</f>
        <v>1504</v>
      </c>
      <c r="H7103" s="467">
        <f t="shared" si="776"/>
        <v>0</v>
      </c>
      <c r="I7103" s="475" t="str">
        <f t="shared" si="777"/>
        <v/>
      </c>
      <c r="J7103" s="471">
        <f>'Potential Projects'!D7104</f>
        <v>135.06084040796273</v>
      </c>
      <c r="K7103" s="471">
        <f>'Potential Projects'!E7104</f>
        <v>29.570657170500969</v>
      </c>
      <c r="L7103" s="476">
        <f t="shared" si="778"/>
        <v>904.36850242153628</v>
      </c>
      <c r="M7103" s="471">
        <f t="shared" si="781"/>
        <v>1338.4385156396916</v>
      </c>
      <c r="N7103" s="467">
        <f t="shared" si="779"/>
        <v>0</v>
      </c>
      <c r="O7103" s="475" t="str">
        <f t="shared" si="780"/>
        <v/>
      </c>
    </row>
    <row r="7104" spans="1:15" hidden="1">
      <c r="A7104" s="475">
        <f t="shared" si="775"/>
        <v>43739</v>
      </c>
      <c r="B7104" s="475">
        <v>43761</v>
      </c>
      <c r="C7104" s="467">
        <v>23</v>
      </c>
      <c r="D7104" s="467">
        <v>985</v>
      </c>
      <c r="E7104" s="467">
        <v>1</v>
      </c>
      <c r="F7104" s="467">
        <v>0</v>
      </c>
      <c r="G7104" s="467">
        <f t="array" ref="G7104">MAX(IF($A$2:$A$8761=A7104,$D$2:$D$8761))</f>
        <v>1504</v>
      </c>
      <c r="H7104" s="467">
        <f t="shared" si="776"/>
        <v>0</v>
      </c>
      <c r="I7104" s="475" t="str">
        <f t="shared" si="777"/>
        <v/>
      </c>
      <c r="J7104" s="471">
        <f>'Potential Projects'!D7105</f>
        <v>125.78501265846621</v>
      </c>
      <c r="K7104" s="471">
        <f>'Potential Projects'!E7105</f>
        <v>51.382165394538809</v>
      </c>
      <c r="L7104" s="476">
        <f t="shared" si="778"/>
        <v>806.83282194699495</v>
      </c>
      <c r="M7104" s="471">
        <f t="shared" si="781"/>
        <v>1338.4385156396916</v>
      </c>
      <c r="N7104" s="467">
        <f t="shared" si="779"/>
        <v>0</v>
      </c>
      <c r="O7104" s="475" t="str">
        <f t="shared" si="780"/>
        <v/>
      </c>
    </row>
    <row r="7105" spans="1:15" hidden="1">
      <c r="A7105" s="475">
        <f t="shared" si="775"/>
        <v>43739</v>
      </c>
      <c r="B7105" s="475">
        <v>43761</v>
      </c>
      <c r="C7105" s="467">
        <v>24</v>
      </c>
      <c r="D7105" s="467">
        <v>919</v>
      </c>
      <c r="E7105" s="467">
        <v>4</v>
      </c>
      <c r="F7105" s="467">
        <v>0</v>
      </c>
      <c r="G7105" s="467">
        <f t="array" ref="G7105">MAX(IF($A$2:$A$8761=A7105,$D$2:$D$8761))</f>
        <v>1504</v>
      </c>
      <c r="H7105" s="467">
        <f t="shared" si="776"/>
        <v>0</v>
      </c>
      <c r="I7105" s="475" t="str">
        <f t="shared" si="777"/>
        <v/>
      </c>
      <c r="J7105" s="471">
        <f>'Potential Projects'!D7106</f>
        <v>128.20290865431116</v>
      </c>
      <c r="K7105" s="471">
        <f>'Potential Projects'!E7106</f>
        <v>64.55214539883896</v>
      </c>
      <c r="L7105" s="476">
        <f t="shared" si="778"/>
        <v>722.24494594684984</v>
      </c>
      <c r="M7105" s="471">
        <f t="shared" si="781"/>
        <v>1338.4385156396916</v>
      </c>
      <c r="N7105" s="467">
        <f t="shared" si="779"/>
        <v>0</v>
      </c>
      <c r="O7105" s="475" t="str">
        <f t="shared" si="780"/>
        <v/>
      </c>
    </row>
    <row r="7106" spans="1:15" hidden="1">
      <c r="A7106" s="475">
        <f t="shared" ref="A7106:A7169" si="782">DATE(YEAR(B7106),MONTH(B7106),1)</f>
        <v>43739</v>
      </c>
      <c r="B7106" s="475">
        <v>43762</v>
      </c>
      <c r="C7106" s="467">
        <v>1</v>
      </c>
      <c r="D7106" s="467">
        <v>908</v>
      </c>
      <c r="E7106" s="467">
        <v>9</v>
      </c>
      <c r="F7106" s="467">
        <v>0</v>
      </c>
      <c r="G7106" s="467">
        <f t="array" ref="G7106">MAX(IF($A$2:$A$8761=A7106,$D$2:$D$8761))</f>
        <v>1504</v>
      </c>
      <c r="H7106" s="467">
        <f t="shared" ref="H7106:H7169" si="783">IF(G7106=D7106,1,0)</f>
        <v>0</v>
      </c>
      <c r="I7106" s="475" t="str">
        <f t="shared" ref="I7106:I7169" si="784">IF(D7106=G7106,B7106,"")</f>
        <v/>
      </c>
      <c r="J7106" s="471">
        <f>'Potential Projects'!D7107</f>
        <v>129.74633738580667</v>
      </c>
      <c r="K7106" s="471">
        <f>'Potential Projects'!E7107</f>
        <v>76.118510589120618</v>
      </c>
      <c r="L7106" s="476">
        <f t="shared" ref="L7106:L7169" si="785">D7106-E7106-F7106-J7106-K7106</f>
        <v>693.13515202507267</v>
      </c>
      <c r="M7106" s="471">
        <f t="shared" si="781"/>
        <v>1338.4385156396916</v>
      </c>
      <c r="N7106" s="467">
        <f t="shared" ref="N7106:N7169" si="786">IF(M7106=L7106,1,0)</f>
        <v>0</v>
      </c>
      <c r="O7106" s="475" t="str">
        <f t="shared" ref="O7106:O7169" si="787">IF(L7106=M7106,B7106,"")</f>
        <v/>
      </c>
    </row>
    <row r="7107" spans="1:15" hidden="1">
      <c r="A7107" s="475">
        <f t="shared" si="782"/>
        <v>43739</v>
      </c>
      <c r="B7107" s="475">
        <v>43762</v>
      </c>
      <c r="C7107" s="467">
        <v>2</v>
      </c>
      <c r="D7107" s="467">
        <v>891</v>
      </c>
      <c r="E7107" s="467">
        <v>19</v>
      </c>
      <c r="F7107" s="467">
        <v>0</v>
      </c>
      <c r="G7107" s="467">
        <f t="array" ref="G7107">MAX(IF($A$2:$A$8761=A7107,$D$2:$D$8761))</f>
        <v>1504</v>
      </c>
      <c r="H7107" s="467">
        <f t="shared" si="783"/>
        <v>0</v>
      </c>
      <c r="I7107" s="475" t="str">
        <f t="shared" si="784"/>
        <v/>
      </c>
      <c r="J7107" s="471">
        <f>'Potential Projects'!D7108</f>
        <v>109.50996985419586</v>
      </c>
      <c r="K7107" s="471">
        <f>'Potential Projects'!E7108</f>
        <v>80.922314771016985</v>
      </c>
      <c r="L7107" s="476">
        <f t="shared" si="785"/>
        <v>681.5677153747871</v>
      </c>
      <c r="M7107" s="471">
        <f t="shared" si="781"/>
        <v>1338.4385156396916</v>
      </c>
      <c r="N7107" s="467">
        <f t="shared" si="786"/>
        <v>0</v>
      </c>
      <c r="O7107" s="475" t="str">
        <f t="shared" si="787"/>
        <v/>
      </c>
    </row>
    <row r="7108" spans="1:15" hidden="1">
      <c r="A7108" s="475">
        <f t="shared" si="782"/>
        <v>43739</v>
      </c>
      <c r="B7108" s="475">
        <v>43762</v>
      </c>
      <c r="C7108" s="467">
        <v>3</v>
      </c>
      <c r="D7108" s="467">
        <v>883</v>
      </c>
      <c r="E7108" s="467">
        <v>12</v>
      </c>
      <c r="F7108" s="467">
        <v>0</v>
      </c>
      <c r="G7108" s="467">
        <f t="array" ref="G7108">MAX(IF($A$2:$A$8761=A7108,$D$2:$D$8761))</f>
        <v>1504</v>
      </c>
      <c r="H7108" s="467">
        <f t="shared" si="783"/>
        <v>0</v>
      </c>
      <c r="I7108" s="475" t="str">
        <f t="shared" si="784"/>
        <v/>
      </c>
      <c r="J7108" s="471">
        <f>'Potential Projects'!D7109</f>
        <v>112.05780865691638</v>
      </c>
      <c r="K7108" s="471">
        <f>'Potential Projects'!E7109</f>
        <v>52.292705708449795</v>
      </c>
      <c r="L7108" s="476">
        <f t="shared" si="785"/>
        <v>706.64948563463383</v>
      </c>
      <c r="M7108" s="471">
        <f t="shared" si="781"/>
        <v>1338.4385156396916</v>
      </c>
      <c r="N7108" s="467">
        <f t="shared" si="786"/>
        <v>0</v>
      </c>
      <c r="O7108" s="475" t="str">
        <f t="shared" si="787"/>
        <v/>
      </c>
    </row>
    <row r="7109" spans="1:15" hidden="1">
      <c r="A7109" s="475">
        <f t="shared" si="782"/>
        <v>43739</v>
      </c>
      <c r="B7109" s="475">
        <v>43762</v>
      </c>
      <c r="C7109" s="467">
        <v>4</v>
      </c>
      <c r="D7109" s="467">
        <v>873</v>
      </c>
      <c r="E7109" s="467">
        <v>10</v>
      </c>
      <c r="F7109" s="467">
        <v>0</v>
      </c>
      <c r="G7109" s="467">
        <f t="array" ref="G7109">MAX(IF($A$2:$A$8761=A7109,$D$2:$D$8761))</f>
        <v>1504</v>
      </c>
      <c r="H7109" s="467">
        <f t="shared" si="783"/>
        <v>0</v>
      </c>
      <c r="I7109" s="475" t="str">
        <f t="shared" si="784"/>
        <v/>
      </c>
      <c r="J7109" s="471">
        <f>'Potential Projects'!D7110</f>
        <v>36.69936533814171</v>
      </c>
      <c r="K7109" s="471">
        <f>'Potential Projects'!E7110</f>
        <v>46.575232208127289</v>
      </c>
      <c r="L7109" s="476">
        <f t="shared" si="785"/>
        <v>779.72540245373102</v>
      </c>
      <c r="M7109" s="471">
        <f t="shared" si="781"/>
        <v>1338.4385156396916</v>
      </c>
      <c r="N7109" s="467">
        <f t="shared" si="786"/>
        <v>0</v>
      </c>
      <c r="O7109" s="475" t="str">
        <f t="shared" si="787"/>
        <v/>
      </c>
    </row>
    <row r="7110" spans="1:15" hidden="1">
      <c r="A7110" s="475">
        <f t="shared" si="782"/>
        <v>43739</v>
      </c>
      <c r="B7110" s="475">
        <v>43762</v>
      </c>
      <c r="C7110" s="467">
        <v>5</v>
      </c>
      <c r="D7110" s="467">
        <v>940</v>
      </c>
      <c r="E7110" s="467">
        <v>9</v>
      </c>
      <c r="F7110" s="467">
        <v>0</v>
      </c>
      <c r="G7110" s="467">
        <f t="array" ref="G7110">MAX(IF($A$2:$A$8761=A7110,$D$2:$D$8761))</f>
        <v>1504</v>
      </c>
      <c r="H7110" s="467">
        <f t="shared" si="783"/>
        <v>0</v>
      </c>
      <c r="I7110" s="475" t="str">
        <f t="shared" si="784"/>
        <v/>
      </c>
      <c r="J7110" s="471">
        <f>'Potential Projects'!D7111</f>
        <v>3.3387197338985701</v>
      </c>
      <c r="K7110" s="471">
        <f>'Potential Projects'!E7111</f>
        <v>39.709414050741771</v>
      </c>
      <c r="L7110" s="476">
        <f t="shared" si="785"/>
        <v>887.9518662153597</v>
      </c>
      <c r="M7110" s="471">
        <f t="shared" si="781"/>
        <v>1338.4385156396916</v>
      </c>
      <c r="N7110" s="467">
        <f t="shared" si="786"/>
        <v>0</v>
      </c>
      <c r="O7110" s="475" t="str">
        <f t="shared" si="787"/>
        <v/>
      </c>
    </row>
    <row r="7111" spans="1:15" hidden="1">
      <c r="A7111" s="475">
        <f t="shared" si="782"/>
        <v>43739</v>
      </c>
      <c r="B7111" s="475">
        <v>43762</v>
      </c>
      <c r="C7111" s="467">
        <v>6</v>
      </c>
      <c r="D7111" s="467">
        <v>1009</v>
      </c>
      <c r="E7111" s="467">
        <v>12</v>
      </c>
      <c r="F7111" s="467">
        <v>0</v>
      </c>
      <c r="G7111" s="467">
        <f t="array" ref="G7111">MAX(IF($A$2:$A$8761=A7111,$D$2:$D$8761))</f>
        <v>1504</v>
      </c>
      <c r="H7111" s="467">
        <f t="shared" si="783"/>
        <v>0</v>
      </c>
      <c r="I7111" s="475" t="str">
        <f t="shared" si="784"/>
        <v/>
      </c>
      <c r="J7111" s="471">
        <f>'Potential Projects'!D7112</f>
        <v>0.19535706468816055</v>
      </c>
      <c r="K7111" s="471">
        <f>'Potential Projects'!E7112</f>
        <v>37.624714792517743</v>
      </c>
      <c r="L7111" s="476">
        <f t="shared" si="785"/>
        <v>959.1799281427941</v>
      </c>
      <c r="M7111" s="471">
        <f t="shared" si="781"/>
        <v>1338.4385156396916</v>
      </c>
      <c r="N7111" s="467">
        <f t="shared" si="786"/>
        <v>0</v>
      </c>
      <c r="O7111" s="475" t="str">
        <f t="shared" si="787"/>
        <v/>
      </c>
    </row>
    <row r="7112" spans="1:15" hidden="1">
      <c r="A7112" s="475">
        <f t="shared" si="782"/>
        <v>43739</v>
      </c>
      <c r="B7112" s="475">
        <v>43762</v>
      </c>
      <c r="C7112" s="467">
        <v>7</v>
      </c>
      <c r="D7112" s="467">
        <v>1141</v>
      </c>
      <c r="E7112" s="467">
        <v>23</v>
      </c>
      <c r="F7112" s="467">
        <v>0</v>
      </c>
      <c r="G7112" s="467">
        <f t="array" ref="G7112">MAX(IF($A$2:$A$8761=A7112,$D$2:$D$8761))</f>
        <v>1504</v>
      </c>
      <c r="H7112" s="467">
        <f t="shared" si="783"/>
        <v>0</v>
      </c>
      <c r="I7112" s="475" t="str">
        <f t="shared" si="784"/>
        <v/>
      </c>
      <c r="J7112" s="471">
        <f>'Potential Projects'!D7113</f>
        <v>0.26272542909357138</v>
      </c>
      <c r="K7112" s="471">
        <f>'Potential Projects'!E7113</f>
        <v>40.302360406364222</v>
      </c>
      <c r="L7112" s="476">
        <f t="shared" si="785"/>
        <v>1077.4349141645423</v>
      </c>
      <c r="M7112" s="471">
        <f t="shared" si="781"/>
        <v>1338.4385156396916</v>
      </c>
      <c r="N7112" s="467">
        <f t="shared" si="786"/>
        <v>0</v>
      </c>
      <c r="O7112" s="475" t="str">
        <f t="shared" si="787"/>
        <v/>
      </c>
    </row>
    <row r="7113" spans="1:15" hidden="1">
      <c r="A7113" s="475">
        <f t="shared" si="782"/>
        <v>43739</v>
      </c>
      <c r="B7113" s="475">
        <v>43762</v>
      </c>
      <c r="C7113" s="467">
        <v>8</v>
      </c>
      <c r="D7113" s="467">
        <v>1205</v>
      </c>
      <c r="E7113" s="467">
        <v>34</v>
      </c>
      <c r="F7113" s="467">
        <v>0</v>
      </c>
      <c r="G7113" s="467">
        <f t="array" ref="G7113">MAX(IF($A$2:$A$8761=A7113,$D$2:$D$8761))</f>
        <v>1504</v>
      </c>
      <c r="H7113" s="467">
        <f t="shared" si="783"/>
        <v>0</v>
      </c>
      <c r="I7113" s="475" t="str">
        <f t="shared" si="784"/>
        <v/>
      </c>
      <c r="J7113" s="471">
        <f>'Potential Projects'!D7114</f>
        <v>1.0635771613286984</v>
      </c>
      <c r="K7113" s="471">
        <f>'Potential Projects'!E7114</f>
        <v>33.528065631047085</v>
      </c>
      <c r="L7113" s="476">
        <f t="shared" si="785"/>
        <v>1136.408357207624</v>
      </c>
      <c r="M7113" s="471">
        <f t="shared" si="781"/>
        <v>1338.4385156396916</v>
      </c>
      <c r="N7113" s="467">
        <f t="shared" si="786"/>
        <v>0</v>
      </c>
      <c r="O7113" s="475" t="str">
        <f t="shared" si="787"/>
        <v/>
      </c>
    </row>
    <row r="7114" spans="1:15" hidden="1">
      <c r="A7114" s="475">
        <f t="shared" si="782"/>
        <v>43739</v>
      </c>
      <c r="B7114" s="475">
        <v>43762</v>
      </c>
      <c r="C7114" s="467">
        <v>9</v>
      </c>
      <c r="D7114" s="467">
        <v>1193</v>
      </c>
      <c r="E7114" s="467">
        <v>53</v>
      </c>
      <c r="F7114" s="467">
        <v>3</v>
      </c>
      <c r="G7114" s="467">
        <f t="array" ref="G7114">MAX(IF($A$2:$A$8761=A7114,$D$2:$D$8761))</f>
        <v>1504</v>
      </c>
      <c r="H7114" s="467">
        <f t="shared" si="783"/>
        <v>0</v>
      </c>
      <c r="I7114" s="475" t="str">
        <f t="shared" si="784"/>
        <v/>
      </c>
      <c r="J7114" s="471">
        <f>'Potential Projects'!D7115</f>
        <v>20.408356814675152</v>
      </c>
      <c r="K7114" s="471">
        <f>'Potential Projects'!E7115</f>
        <v>19.812856589980647</v>
      </c>
      <c r="L7114" s="476">
        <f t="shared" si="785"/>
        <v>1096.7787865953442</v>
      </c>
      <c r="M7114" s="471">
        <f t="shared" si="781"/>
        <v>1338.4385156396916</v>
      </c>
      <c r="N7114" s="467">
        <f t="shared" si="786"/>
        <v>0</v>
      </c>
      <c r="O7114" s="475" t="str">
        <f t="shared" si="787"/>
        <v/>
      </c>
    </row>
    <row r="7115" spans="1:15" hidden="1">
      <c r="A7115" s="475">
        <f t="shared" si="782"/>
        <v>43739</v>
      </c>
      <c r="B7115" s="475">
        <v>43762</v>
      </c>
      <c r="C7115" s="467">
        <v>10</v>
      </c>
      <c r="D7115" s="467">
        <v>1197</v>
      </c>
      <c r="E7115" s="467">
        <v>64</v>
      </c>
      <c r="F7115" s="467">
        <v>17</v>
      </c>
      <c r="G7115" s="467">
        <f t="array" ref="G7115">MAX(IF($A$2:$A$8761=A7115,$D$2:$D$8761))</f>
        <v>1504</v>
      </c>
      <c r="H7115" s="467">
        <f t="shared" si="783"/>
        <v>0</v>
      </c>
      <c r="I7115" s="475" t="str">
        <f t="shared" si="784"/>
        <v/>
      </c>
      <c r="J7115" s="471">
        <f>'Potential Projects'!D7116</f>
        <v>38.124731845693383</v>
      </c>
      <c r="K7115" s="471">
        <f>'Potential Projects'!E7116</f>
        <v>16.408499677488713</v>
      </c>
      <c r="L7115" s="476">
        <f t="shared" si="785"/>
        <v>1061.4667684768181</v>
      </c>
      <c r="M7115" s="471">
        <f t="shared" si="781"/>
        <v>1338.4385156396916</v>
      </c>
      <c r="N7115" s="467">
        <f t="shared" si="786"/>
        <v>0</v>
      </c>
      <c r="O7115" s="475" t="str">
        <f t="shared" si="787"/>
        <v/>
      </c>
    </row>
    <row r="7116" spans="1:15" hidden="1">
      <c r="A7116" s="475">
        <f t="shared" si="782"/>
        <v>43739</v>
      </c>
      <c r="B7116" s="475">
        <v>43762</v>
      </c>
      <c r="C7116" s="467">
        <v>11</v>
      </c>
      <c r="D7116" s="467">
        <v>1172</v>
      </c>
      <c r="E7116" s="467">
        <v>47</v>
      </c>
      <c r="F7116" s="467">
        <v>15</v>
      </c>
      <c r="G7116" s="467">
        <f t="array" ref="G7116">MAX(IF($A$2:$A$8761=A7116,$D$2:$D$8761))</f>
        <v>1504</v>
      </c>
      <c r="H7116" s="467">
        <f t="shared" si="783"/>
        <v>0</v>
      </c>
      <c r="I7116" s="475" t="str">
        <f t="shared" si="784"/>
        <v/>
      </c>
      <c r="J7116" s="471">
        <f>'Potential Projects'!D7117</f>
        <v>22.382117981219441</v>
      </c>
      <c r="K7116" s="471">
        <f>'Potential Projects'!E7117</f>
        <v>14.02810949258224</v>
      </c>
      <c r="L7116" s="476">
        <f t="shared" si="785"/>
        <v>1073.5897725261984</v>
      </c>
      <c r="M7116" s="471">
        <f t="shared" si="781"/>
        <v>1338.4385156396916</v>
      </c>
      <c r="N7116" s="467">
        <f t="shared" si="786"/>
        <v>0</v>
      </c>
      <c r="O7116" s="475" t="str">
        <f t="shared" si="787"/>
        <v/>
      </c>
    </row>
    <row r="7117" spans="1:15" hidden="1">
      <c r="A7117" s="475">
        <f t="shared" si="782"/>
        <v>43739</v>
      </c>
      <c r="B7117" s="475">
        <v>43762</v>
      </c>
      <c r="C7117" s="467">
        <v>12</v>
      </c>
      <c r="D7117" s="467">
        <v>1142</v>
      </c>
      <c r="E7117" s="467">
        <v>23</v>
      </c>
      <c r="F7117" s="467">
        <v>9</v>
      </c>
      <c r="G7117" s="467">
        <f t="array" ref="G7117">MAX(IF($A$2:$A$8761=A7117,$D$2:$D$8761))</f>
        <v>1504</v>
      </c>
      <c r="H7117" s="467">
        <f t="shared" si="783"/>
        <v>0</v>
      </c>
      <c r="I7117" s="475" t="str">
        <f t="shared" si="784"/>
        <v/>
      </c>
      <c r="J7117" s="471">
        <f>'Potential Projects'!D7118</f>
        <v>18.974642623089547</v>
      </c>
      <c r="K7117" s="471">
        <f>'Potential Projects'!E7118</f>
        <v>22.910571059987102</v>
      </c>
      <c r="L7117" s="476">
        <f t="shared" si="785"/>
        <v>1068.1147863169233</v>
      </c>
      <c r="M7117" s="471">
        <f t="shared" si="781"/>
        <v>1338.4385156396916</v>
      </c>
      <c r="N7117" s="467">
        <f t="shared" si="786"/>
        <v>0</v>
      </c>
      <c r="O7117" s="475" t="str">
        <f t="shared" si="787"/>
        <v/>
      </c>
    </row>
    <row r="7118" spans="1:15" hidden="1">
      <c r="A7118" s="475">
        <f t="shared" si="782"/>
        <v>43739</v>
      </c>
      <c r="B7118" s="475">
        <v>43762</v>
      </c>
      <c r="C7118" s="467">
        <v>13</v>
      </c>
      <c r="D7118" s="467">
        <v>1115</v>
      </c>
      <c r="E7118" s="467">
        <v>20</v>
      </c>
      <c r="F7118" s="467">
        <v>9</v>
      </c>
      <c r="G7118" s="467">
        <f t="array" ref="G7118">MAX(IF($A$2:$A$8761=A7118,$D$2:$D$8761))</f>
        <v>1504</v>
      </c>
      <c r="H7118" s="467">
        <f t="shared" si="783"/>
        <v>0</v>
      </c>
      <c r="I7118" s="475" t="str">
        <f t="shared" si="784"/>
        <v/>
      </c>
      <c r="J7118" s="471">
        <f>'Potential Projects'!D7119</f>
        <v>17.144390173521757</v>
      </c>
      <c r="K7118" s="471">
        <f>'Potential Projects'!E7119</f>
        <v>26.005156525478391</v>
      </c>
      <c r="L7118" s="476">
        <f t="shared" si="785"/>
        <v>1042.8504533009998</v>
      </c>
      <c r="M7118" s="471">
        <f t="shared" si="781"/>
        <v>1338.4385156396916</v>
      </c>
      <c r="N7118" s="467">
        <f t="shared" si="786"/>
        <v>0</v>
      </c>
      <c r="O7118" s="475" t="str">
        <f t="shared" si="787"/>
        <v/>
      </c>
    </row>
    <row r="7119" spans="1:15" hidden="1">
      <c r="A7119" s="475">
        <f t="shared" si="782"/>
        <v>43739</v>
      </c>
      <c r="B7119" s="475">
        <v>43762</v>
      </c>
      <c r="C7119" s="467">
        <v>14</v>
      </c>
      <c r="D7119" s="467">
        <v>1090</v>
      </c>
      <c r="E7119" s="467">
        <v>34</v>
      </c>
      <c r="F7119" s="467">
        <v>10</v>
      </c>
      <c r="G7119" s="467">
        <f t="array" ref="G7119">MAX(IF($A$2:$A$8761=A7119,$D$2:$D$8761))</f>
        <v>1504</v>
      </c>
      <c r="H7119" s="467">
        <f t="shared" si="783"/>
        <v>0</v>
      </c>
      <c r="I7119" s="475" t="str">
        <f t="shared" si="784"/>
        <v/>
      </c>
      <c r="J7119" s="471">
        <f>'Potential Projects'!D7120</f>
        <v>21.722332347585048</v>
      </c>
      <c r="K7119" s="471">
        <f>'Potential Projects'!E7120</f>
        <v>18.335966458826057</v>
      </c>
      <c r="L7119" s="476">
        <f t="shared" si="785"/>
        <v>1005.9417011935889</v>
      </c>
      <c r="M7119" s="471">
        <f t="shared" si="781"/>
        <v>1338.4385156396916</v>
      </c>
      <c r="N7119" s="467">
        <f t="shared" si="786"/>
        <v>0</v>
      </c>
      <c r="O7119" s="475" t="str">
        <f t="shared" si="787"/>
        <v/>
      </c>
    </row>
    <row r="7120" spans="1:15" hidden="1">
      <c r="A7120" s="475">
        <f t="shared" si="782"/>
        <v>43739</v>
      </c>
      <c r="B7120" s="475">
        <v>43762</v>
      </c>
      <c r="C7120" s="467">
        <v>15</v>
      </c>
      <c r="D7120" s="467">
        <v>1048</v>
      </c>
      <c r="E7120" s="467">
        <v>41</v>
      </c>
      <c r="F7120" s="467">
        <v>15</v>
      </c>
      <c r="G7120" s="467">
        <f t="array" ref="G7120">MAX(IF($A$2:$A$8761=A7120,$D$2:$D$8761))</f>
        <v>1504</v>
      </c>
      <c r="H7120" s="467">
        <f t="shared" si="783"/>
        <v>0</v>
      </c>
      <c r="I7120" s="475" t="str">
        <f t="shared" si="784"/>
        <v/>
      </c>
      <c r="J7120" s="471">
        <f>'Potential Projects'!D7121</f>
        <v>41.21318942992788</v>
      </c>
      <c r="K7120" s="471">
        <f>'Potential Projects'!E7121</f>
        <v>14.341792195226834</v>
      </c>
      <c r="L7120" s="476">
        <f t="shared" si="785"/>
        <v>936.44501837484529</v>
      </c>
      <c r="M7120" s="471">
        <f t="shared" si="781"/>
        <v>1338.4385156396916</v>
      </c>
      <c r="N7120" s="467">
        <f t="shared" si="786"/>
        <v>0</v>
      </c>
      <c r="O7120" s="475" t="str">
        <f t="shared" si="787"/>
        <v/>
      </c>
    </row>
    <row r="7121" spans="1:15" hidden="1">
      <c r="A7121" s="475">
        <f t="shared" si="782"/>
        <v>43739</v>
      </c>
      <c r="B7121" s="475">
        <v>43762</v>
      </c>
      <c r="C7121" s="467">
        <v>16</v>
      </c>
      <c r="D7121" s="467">
        <v>1047</v>
      </c>
      <c r="E7121" s="467">
        <v>25</v>
      </c>
      <c r="F7121" s="467">
        <v>17</v>
      </c>
      <c r="G7121" s="467">
        <f t="array" ref="G7121">MAX(IF($A$2:$A$8761=A7121,$D$2:$D$8761))</f>
        <v>1504</v>
      </c>
      <c r="H7121" s="467">
        <f t="shared" si="783"/>
        <v>0</v>
      </c>
      <c r="I7121" s="475" t="str">
        <f t="shared" si="784"/>
        <v/>
      </c>
      <c r="J7121" s="471">
        <f>'Potential Projects'!D7122</f>
        <v>18.812680887520752</v>
      </c>
      <c r="K7121" s="471">
        <f>'Potential Projects'!E7122</f>
        <v>13.210657062997205</v>
      </c>
      <c r="L7121" s="476">
        <f t="shared" si="785"/>
        <v>972.976662049482</v>
      </c>
      <c r="M7121" s="471">
        <f t="shared" si="781"/>
        <v>1338.4385156396916</v>
      </c>
      <c r="N7121" s="467">
        <f t="shared" si="786"/>
        <v>0</v>
      </c>
      <c r="O7121" s="475" t="str">
        <f t="shared" si="787"/>
        <v/>
      </c>
    </row>
    <row r="7122" spans="1:15" hidden="1">
      <c r="A7122" s="475">
        <f t="shared" si="782"/>
        <v>43739</v>
      </c>
      <c r="B7122" s="475">
        <v>43762</v>
      </c>
      <c r="C7122" s="467">
        <v>17</v>
      </c>
      <c r="D7122" s="467">
        <v>1056</v>
      </c>
      <c r="E7122" s="467">
        <v>36</v>
      </c>
      <c r="F7122" s="467">
        <v>10</v>
      </c>
      <c r="G7122" s="467">
        <f t="array" ref="G7122">MAX(IF($A$2:$A$8761=A7122,$D$2:$D$8761))</f>
        <v>1504</v>
      </c>
      <c r="H7122" s="467">
        <f t="shared" si="783"/>
        <v>0</v>
      </c>
      <c r="I7122" s="475" t="str">
        <f t="shared" si="784"/>
        <v/>
      </c>
      <c r="J7122" s="471">
        <f>'Potential Projects'!D7123</f>
        <v>7.1968223101750386</v>
      </c>
      <c r="K7122" s="471">
        <f>'Potential Projects'!E7123</f>
        <v>3.9980855192431735</v>
      </c>
      <c r="L7122" s="476">
        <f t="shared" si="785"/>
        <v>998.8050921705817</v>
      </c>
      <c r="M7122" s="471">
        <f t="shared" si="781"/>
        <v>1338.4385156396916</v>
      </c>
      <c r="N7122" s="467">
        <f t="shared" si="786"/>
        <v>0</v>
      </c>
      <c r="O7122" s="475" t="str">
        <f t="shared" si="787"/>
        <v/>
      </c>
    </row>
    <row r="7123" spans="1:15" hidden="1">
      <c r="A7123" s="475">
        <f t="shared" si="782"/>
        <v>43739</v>
      </c>
      <c r="B7123" s="475">
        <v>43762</v>
      </c>
      <c r="C7123" s="467">
        <v>18</v>
      </c>
      <c r="D7123" s="467">
        <v>1093</v>
      </c>
      <c r="E7123" s="467">
        <v>41</v>
      </c>
      <c r="F7123" s="467">
        <v>1</v>
      </c>
      <c r="G7123" s="467">
        <f t="array" ref="G7123">MAX(IF($A$2:$A$8761=A7123,$D$2:$D$8761))</f>
        <v>1504</v>
      </c>
      <c r="H7123" s="467">
        <f t="shared" si="783"/>
        <v>0</v>
      </c>
      <c r="I7123" s="475" t="str">
        <f t="shared" si="784"/>
        <v/>
      </c>
      <c r="J7123" s="471">
        <f>'Potential Projects'!D7124</f>
        <v>26.753011780705808</v>
      </c>
      <c r="K7123" s="471">
        <f>'Potential Projects'!E7124</f>
        <v>1.1913684691464201</v>
      </c>
      <c r="L7123" s="476">
        <f t="shared" si="785"/>
        <v>1023.0556197501479</v>
      </c>
      <c r="M7123" s="471">
        <f t="shared" si="781"/>
        <v>1338.4385156396916</v>
      </c>
      <c r="N7123" s="467">
        <f t="shared" si="786"/>
        <v>0</v>
      </c>
      <c r="O7123" s="475" t="str">
        <f t="shared" si="787"/>
        <v/>
      </c>
    </row>
    <row r="7124" spans="1:15" hidden="1">
      <c r="A7124" s="475">
        <f t="shared" si="782"/>
        <v>43739</v>
      </c>
      <c r="B7124" s="475">
        <v>43762</v>
      </c>
      <c r="C7124" s="467">
        <v>19</v>
      </c>
      <c r="D7124" s="467">
        <v>1152</v>
      </c>
      <c r="E7124" s="467">
        <v>50</v>
      </c>
      <c r="F7124" s="467">
        <v>0</v>
      </c>
      <c r="G7124" s="467">
        <f t="array" ref="G7124">MAX(IF($A$2:$A$8761=A7124,$D$2:$D$8761))</f>
        <v>1504</v>
      </c>
      <c r="H7124" s="467">
        <f t="shared" si="783"/>
        <v>0</v>
      </c>
      <c r="I7124" s="475" t="str">
        <f t="shared" si="784"/>
        <v/>
      </c>
      <c r="J7124" s="471">
        <f>'Potential Projects'!D7125</f>
        <v>40.121234874962852</v>
      </c>
      <c r="K7124" s="471">
        <f>'Potential Projects'!E7125</f>
        <v>0.92696758761556663</v>
      </c>
      <c r="L7124" s="476">
        <f t="shared" si="785"/>
        <v>1060.9517975374217</v>
      </c>
      <c r="M7124" s="471">
        <f t="shared" si="781"/>
        <v>1338.4385156396916</v>
      </c>
      <c r="N7124" s="467">
        <f t="shared" si="786"/>
        <v>0</v>
      </c>
      <c r="O7124" s="475" t="str">
        <f t="shared" si="787"/>
        <v/>
      </c>
    </row>
    <row r="7125" spans="1:15" hidden="1">
      <c r="A7125" s="475">
        <f t="shared" si="782"/>
        <v>43739</v>
      </c>
      <c r="B7125" s="475">
        <v>43762</v>
      </c>
      <c r="C7125" s="467">
        <v>20</v>
      </c>
      <c r="D7125" s="467">
        <v>1126</v>
      </c>
      <c r="E7125" s="467">
        <v>67</v>
      </c>
      <c r="F7125" s="467">
        <v>0</v>
      </c>
      <c r="G7125" s="467">
        <f t="array" ref="G7125">MAX(IF($A$2:$A$8761=A7125,$D$2:$D$8761))</f>
        <v>1504</v>
      </c>
      <c r="H7125" s="467">
        <f t="shared" si="783"/>
        <v>0</v>
      </c>
      <c r="I7125" s="475" t="str">
        <f t="shared" si="784"/>
        <v/>
      </c>
      <c r="J7125" s="471">
        <f>'Potential Projects'!D7126</f>
        <v>40.185678262463668</v>
      </c>
      <c r="K7125" s="471">
        <f>'Potential Projects'!E7126</f>
        <v>2.1183360567619869</v>
      </c>
      <c r="L7125" s="476">
        <f t="shared" si="785"/>
        <v>1016.6959856807744</v>
      </c>
      <c r="M7125" s="471">
        <f t="shared" si="781"/>
        <v>1338.4385156396916</v>
      </c>
      <c r="N7125" s="467">
        <f t="shared" si="786"/>
        <v>0</v>
      </c>
      <c r="O7125" s="475" t="str">
        <f t="shared" si="787"/>
        <v/>
      </c>
    </row>
    <row r="7126" spans="1:15" hidden="1">
      <c r="A7126" s="475">
        <f t="shared" si="782"/>
        <v>43739</v>
      </c>
      <c r="B7126" s="475">
        <v>43762</v>
      </c>
      <c r="C7126" s="467">
        <v>21</v>
      </c>
      <c r="D7126" s="467">
        <v>1102</v>
      </c>
      <c r="E7126" s="467">
        <v>69</v>
      </c>
      <c r="F7126" s="467">
        <v>0</v>
      </c>
      <c r="G7126" s="467">
        <f t="array" ref="G7126">MAX(IF($A$2:$A$8761=A7126,$D$2:$D$8761))</f>
        <v>1504</v>
      </c>
      <c r="H7126" s="467">
        <f t="shared" si="783"/>
        <v>0</v>
      </c>
      <c r="I7126" s="475" t="str">
        <f t="shared" si="784"/>
        <v/>
      </c>
      <c r="J7126" s="471">
        <f>'Potential Projects'!D7127</f>
        <v>48.535968640259753</v>
      </c>
      <c r="K7126" s="471">
        <f>'Potential Projects'!E7127</f>
        <v>10.003427434960223</v>
      </c>
      <c r="L7126" s="476">
        <f t="shared" si="785"/>
        <v>974.46060392478</v>
      </c>
      <c r="M7126" s="471">
        <f t="shared" si="781"/>
        <v>1338.4385156396916</v>
      </c>
      <c r="N7126" s="467">
        <f t="shared" si="786"/>
        <v>0</v>
      </c>
      <c r="O7126" s="475" t="str">
        <f t="shared" si="787"/>
        <v/>
      </c>
    </row>
    <row r="7127" spans="1:15" hidden="1">
      <c r="A7127" s="475">
        <f t="shared" si="782"/>
        <v>43739</v>
      </c>
      <c r="B7127" s="475">
        <v>43762</v>
      </c>
      <c r="C7127" s="467">
        <v>22</v>
      </c>
      <c r="D7127" s="467">
        <v>1051</v>
      </c>
      <c r="E7127" s="467">
        <v>63</v>
      </c>
      <c r="F7127" s="467">
        <v>0</v>
      </c>
      <c r="G7127" s="467">
        <f t="array" ref="G7127">MAX(IF($A$2:$A$8761=A7127,$D$2:$D$8761))</f>
        <v>1504</v>
      </c>
      <c r="H7127" s="467">
        <f t="shared" si="783"/>
        <v>0</v>
      </c>
      <c r="I7127" s="475" t="str">
        <f t="shared" si="784"/>
        <v/>
      </c>
      <c r="J7127" s="471">
        <f>'Potential Projects'!D7128</f>
        <v>17.257920319783864</v>
      </c>
      <c r="K7127" s="471">
        <f>'Potential Projects'!E7128</f>
        <v>48.375974306600732</v>
      </c>
      <c r="L7127" s="476">
        <f t="shared" si="785"/>
        <v>922.36610537361548</v>
      </c>
      <c r="M7127" s="471">
        <f t="shared" si="781"/>
        <v>1338.4385156396916</v>
      </c>
      <c r="N7127" s="467">
        <f t="shared" si="786"/>
        <v>0</v>
      </c>
      <c r="O7127" s="475" t="str">
        <f t="shared" si="787"/>
        <v/>
      </c>
    </row>
    <row r="7128" spans="1:15" hidden="1">
      <c r="A7128" s="475">
        <f t="shared" si="782"/>
        <v>43739</v>
      </c>
      <c r="B7128" s="475">
        <v>43762</v>
      </c>
      <c r="C7128" s="467">
        <v>23</v>
      </c>
      <c r="D7128" s="467">
        <v>974</v>
      </c>
      <c r="E7128" s="467">
        <v>66</v>
      </c>
      <c r="F7128" s="467">
        <v>0</v>
      </c>
      <c r="G7128" s="467">
        <f t="array" ref="G7128">MAX(IF($A$2:$A$8761=A7128,$D$2:$D$8761))</f>
        <v>1504</v>
      </c>
      <c r="H7128" s="467">
        <f t="shared" si="783"/>
        <v>0</v>
      </c>
      <c r="I7128" s="475" t="str">
        <f t="shared" si="784"/>
        <v/>
      </c>
      <c r="J7128" s="471">
        <f>'Potential Projects'!D7129</f>
        <v>23.253740274838769</v>
      </c>
      <c r="K7128" s="471">
        <f>'Potential Projects'!E7129</f>
        <v>78.793809449580735</v>
      </c>
      <c r="L7128" s="476">
        <f t="shared" si="785"/>
        <v>805.95245027558053</v>
      </c>
      <c r="M7128" s="471">
        <f t="shared" si="781"/>
        <v>1338.4385156396916</v>
      </c>
      <c r="N7128" s="467">
        <f t="shared" si="786"/>
        <v>0</v>
      </c>
      <c r="O7128" s="475" t="str">
        <f t="shared" si="787"/>
        <v/>
      </c>
    </row>
    <row r="7129" spans="1:15" hidden="1">
      <c r="A7129" s="475">
        <f t="shared" si="782"/>
        <v>43739</v>
      </c>
      <c r="B7129" s="475">
        <v>43762</v>
      </c>
      <c r="C7129" s="467">
        <v>24</v>
      </c>
      <c r="D7129" s="467">
        <v>912</v>
      </c>
      <c r="E7129" s="467">
        <v>76</v>
      </c>
      <c r="F7129" s="467">
        <v>0</v>
      </c>
      <c r="G7129" s="467">
        <f t="array" ref="G7129">MAX(IF($A$2:$A$8761=A7129,$D$2:$D$8761))</f>
        <v>1504</v>
      </c>
      <c r="H7129" s="467">
        <f t="shared" si="783"/>
        <v>0</v>
      </c>
      <c r="I7129" s="475" t="str">
        <f t="shared" si="784"/>
        <v/>
      </c>
      <c r="J7129" s="471">
        <f>'Potential Projects'!D7130</f>
        <v>40.90611431116573</v>
      </c>
      <c r="K7129" s="471">
        <f>'Potential Projects'!E7130</f>
        <v>88.448352881100831</v>
      </c>
      <c r="L7129" s="476">
        <f t="shared" si="785"/>
        <v>706.64553280773339</v>
      </c>
      <c r="M7129" s="471">
        <f t="shared" si="781"/>
        <v>1338.4385156396916</v>
      </c>
      <c r="N7129" s="467">
        <f t="shared" si="786"/>
        <v>0</v>
      </c>
      <c r="O7129" s="475" t="str">
        <f t="shared" si="787"/>
        <v/>
      </c>
    </row>
    <row r="7130" spans="1:15" hidden="1">
      <c r="A7130" s="475">
        <f t="shared" si="782"/>
        <v>43739</v>
      </c>
      <c r="B7130" s="475">
        <v>43763</v>
      </c>
      <c r="C7130" s="467">
        <v>1</v>
      </c>
      <c r="D7130" s="467">
        <v>878</v>
      </c>
      <c r="E7130" s="467">
        <v>78</v>
      </c>
      <c r="F7130" s="467">
        <v>0</v>
      </c>
      <c r="G7130" s="467">
        <f t="array" ref="G7130">MAX(IF($A$2:$A$8761=A7130,$D$2:$D$8761))</f>
        <v>1504</v>
      </c>
      <c r="H7130" s="467">
        <f t="shared" si="783"/>
        <v>0</v>
      </c>
      <c r="I7130" s="475" t="str">
        <f t="shared" si="784"/>
        <v/>
      </c>
      <c r="J7130" s="471">
        <f>'Potential Projects'!D7131</f>
        <v>55.308560286162923</v>
      </c>
      <c r="K7130" s="471">
        <f>'Potential Projects'!E7131</f>
        <v>89.916638249838755</v>
      </c>
      <c r="L7130" s="476">
        <f t="shared" si="785"/>
        <v>654.7748014639983</v>
      </c>
      <c r="M7130" s="471">
        <f t="shared" ref="M7130:M7193" si="788">MAX($L$6554:$L$7297)</f>
        <v>1338.4385156396916</v>
      </c>
      <c r="N7130" s="467">
        <f t="shared" si="786"/>
        <v>0</v>
      </c>
      <c r="O7130" s="475" t="str">
        <f t="shared" si="787"/>
        <v/>
      </c>
    </row>
    <row r="7131" spans="1:15" hidden="1">
      <c r="A7131" s="475">
        <f t="shared" si="782"/>
        <v>43739</v>
      </c>
      <c r="B7131" s="475">
        <v>43763</v>
      </c>
      <c r="C7131" s="467">
        <v>2</v>
      </c>
      <c r="D7131" s="467">
        <v>864</v>
      </c>
      <c r="E7131" s="467">
        <v>87</v>
      </c>
      <c r="F7131" s="467">
        <v>0</v>
      </c>
      <c r="G7131" s="467">
        <f t="array" ref="G7131">MAX(IF($A$2:$A$8761=A7131,$D$2:$D$8761))</f>
        <v>1504</v>
      </c>
      <c r="H7131" s="467">
        <f t="shared" si="783"/>
        <v>0</v>
      </c>
      <c r="I7131" s="475" t="str">
        <f t="shared" si="784"/>
        <v/>
      </c>
      <c r="J7131" s="471">
        <f>'Potential Projects'!D7132</f>
        <v>15.418737098405256</v>
      </c>
      <c r="K7131" s="471">
        <f>'Potential Projects'!E7132</f>
        <v>71.208320253708877</v>
      </c>
      <c r="L7131" s="476">
        <f t="shared" si="785"/>
        <v>690.37294264788591</v>
      </c>
      <c r="M7131" s="471">
        <f t="shared" si="788"/>
        <v>1338.4385156396916</v>
      </c>
      <c r="N7131" s="467">
        <f t="shared" si="786"/>
        <v>0</v>
      </c>
      <c r="O7131" s="475" t="str">
        <f t="shared" si="787"/>
        <v/>
      </c>
    </row>
    <row r="7132" spans="1:15" hidden="1">
      <c r="A7132" s="475">
        <f t="shared" si="782"/>
        <v>43739</v>
      </c>
      <c r="B7132" s="475">
        <v>43763</v>
      </c>
      <c r="C7132" s="467">
        <v>3</v>
      </c>
      <c r="D7132" s="467">
        <v>851</v>
      </c>
      <c r="E7132" s="467">
        <v>84</v>
      </c>
      <c r="F7132" s="467">
        <v>0</v>
      </c>
      <c r="G7132" s="467">
        <f t="array" ref="G7132">MAX(IF($A$2:$A$8761=A7132,$D$2:$D$8761))</f>
        <v>1504</v>
      </c>
      <c r="H7132" s="467">
        <f t="shared" si="783"/>
        <v>0</v>
      </c>
      <c r="I7132" s="475" t="str">
        <f t="shared" si="784"/>
        <v/>
      </c>
      <c r="J7132" s="471">
        <f>'Potential Projects'!D7133</f>
        <v>8.2181861625904542</v>
      </c>
      <c r="K7132" s="471">
        <f>'Potential Projects'!E7133</f>
        <v>44.164334229198019</v>
      </c>
      <c r="L7132" s="476">
        <f t="shared" si="785"/>
        <v>714.61747960821151</v>
      </c>
      <c r="M7132" s="471">
        <f t="shared" si="788"/>
        <v>1338.4385156396916</v>
      </c>
      <c r="N7132" s="467">
        <f t="shared" si="786"/>
        <v>0</v>
      </c>
      <c r="O7132" s="475" t="str">
        <f t="shared" si="787"/>
        <v/>
      </c>
    </row>
    <row r="7133" spans="1:15" hidden="1">
      <c r="A7133" s="475">
        <f t="shared" si="782"/>
        <v>43739</v>
      </c>
      <c r="B7133" s="475">
        <v>43763</v>
      </c>
      <c r="C7133" s="467">
        <v>4</v>
      </c>
      <c r="D7133" s="467">
        <v>864</v>
      </c>
      <c r="E7133" s="467">
        <v>91</v>
      </c>
      <c r="F7133" s="467">
        <v>0</v>
      </c>
      <c r="G7133" s="467">
        <f t="array" ref="G7133">MAX(IF($A$2:$A$8761=A7133,$D$2:$D$8761))</f>
        <v>1504</v>
      </c>
      <c r="H7133" s="467">
        <f t="shared" si="783"/>
        <v>0</v>
      </c>
      <c r="I7133" s="475" t="str">
        <f t="shared" si="784"/>
        <v/>
      </c>
      <c r="J7133" s="471">
        <f>'Potential Projects'!D7134</f>
        <v>7.5092270486796702</v>
      </c>
      <c r="K7133" s="471">
        <f>'Potential Projects'!E7134</f>
        <v>39.628842184476454</v>
      </c>
      <c r="L7133" s="476">
        <f t="shared" si="785"/>
        <v>725.8619307668439</v>
      </c>
      <c r="M7133" s="471">
        <f t="shared" si="788"/>
        <v>1338.4385156396916</v>
      </c>
      <c r="N7133" s="467">
        <f t="shared" si="786"/>
        <v>0</v>
      </c>
      <c r="O7133" s="475" t="str">
        <f t="shared" si="787"/>
        <v/>
      </c>
    </row>
    <row r="7134" spans="1:15" hidden="1">
      <c r="A7134" s="475">
        <f t="shared" si="782"/>
        <v>43739</v>
      </c>
      <c r="B7134" s="475">
        <v>43763</v>
      </c>
      <c r="C7134" s="467">
        <v>5</v>
      </c>
      <c r="D7134" s="467">
        <v>886</v>
      </c>
      <c r="E7134" s="467">
        <v>96</v>
      </c>
      <c r="F7134" s="467">
        <v>0</v>
      </c>
      <c r="G7134" s="467">
        <f t="array" ref="G7134">MAX(IF($A$2:$A$8761=A7134,$D$2:$D$8761))</f>
        <v>1504</v>
      </c>
      <c r="H7134" s="467">
        <f t="shared" si="783"/>
        <v>0</v>
      </c>
      <c r="I7134" s="475" t="str">
        <f t="shared" si="784"/>
        <v/>
      </c>
      <c r="J7134" s="471">
        <f>'Potential Projects'!D7135</f>
        <v>10.024391443266325</v>
      </c>
      <c r="K7134" s="471">
        <f>'Potential Projects'!E7135</f>
        <v>38.102670232208133</v>
      </c>
      <c r="L7134" s="476">
        <f t="shared" si="785"/>
        <v>741.87293832452565</v>
      </c>
      <c r="M7134" s="471">
        <f t="shared" si="788"/>
        <v>1338.4385156396916</v>
      </c>
      <c r="N7134" s="467">
        <f t="shared" si="786"/>
        <v>0</v>
      </c>
      <c r="O7134" s="475" t="str">
        <f t="shared" si="787"/>
        <v/>
      </c>
    </row>
    <row r="7135" spans="1:15" hidden="1">
      <c r="A7135" s="475">
        <f t="shared" si="782"/>
        <v>43739</v>
      </c>
      <c r="B7135" s="475">
        <v>43763</v>
      </c>
      <c r="C7135" s="467">
        <v>6</v>
      </c>
      <c r="D7135" s="467">
        <v>991</v>
      </c>
      <c r="E7135" s="467">
        <v>96</v>
      </c>
      <c r="F7135" s="467">
        <v>0</v>
      </c>
      <c r="G7135" s="467">
        <f t="array" ref="G7135">MAX(IF($A$2:$A$8761=A7135,$D$2:$D$8761))</f>
        <v>1504</v>
      </c>
      <c r="H7135" s="467">
        <f t="shared" si="783"/>
        <v>0</v>
      </c>
      <c r="I7135" s="475" t="str">
        <f t="shared" si="784"/>
        <v/>
      </c>
      <c r="J7135" s="471">
        <f>'Potential Projects'!D7136</f>
        <v>7.6128786509509476</v>
      </c>
      <c r="K7135" s="471">
        <f>'Potential Projects'!E7136</f>
        <v>41.381866964093746</v>
      </c>
      <c r="L7135" s="476">
        <f t="shared" si="785"/>
        <v>846.00525438495526</v>
      </c>
      <c r="M7135" s="471">
        <f t="shared" si="788"/>
        <v>1338.4385156396916</v>
      </c>
      <c r="N7135" s="467">
        <f t="shared" si="786"/>
        <v>0</v>
      </c>
      <c r="O7135" s="475" t="str">
        <f t="shared" si="787"/>
        <v/>
      </c>
    </row>
    <row r="7136" spans="1:15" hidden="1">
      <c r="A7136" s="475">
        <f t="shared" si="782"/>
        <v>43739</v>
      </c>
      <c r="B7136" s="475">
        <v>43763</v>
      </c>
      <c r="C7136" s="467">
        <v>7</v>
      </c>
      <c r="D7136" s="467">
        <v>1117</v>
      </c>
      <c r="E7136" s="467">
        <v>98</v>
      </c>
      <c r="F7136" s="467">
        <v>0</v>
      </c>
      <c r="G7136" s="467">
        <f t="array" ref="G7136">MAX(IF($A$2:$A$8761=A7136,$D$2:$D$8761))</f>
        <v>1504</v>
      </c>
      <c r="H7136" s="467">
        <f t="shared" si="783"/>
        <v>0</v>
      </c>
      <c r="I7136" s="475" t="str">
        <f t="shared" si="784"/>
        <v/>
      </c>
      <c r="J7136" s="471">
        <f>'Potential Projects'!D7137</f>
        <v>6.1688189145451613</v>
      </c>
      <c r="K7136" s="471">
        <f>'Potential Projects'!E7137</f>
        <v>58.481094388303589</v>
      </c>
      <c r="L7136" s="476">
        <f t="shared" si="785"/>
        <v>954.35008669715126</v>
      </c>
      <c r="M7136" s="471">
        <f t="shared" si="788"/>
        <v>1338.4385156396916</v>
      </c>
      <c r="N7136" s="467">
        <f t="shared" si="786"/>
        <v>0</v>
      </c>
      <c r="O7136" s="475" t="str">
        <f t="shared" si="787"/>
        <v/>
      </c>
    </row>
    <row r="7137" spans="1:15" hidden="1">
      <c r="A7137" s="475">
        <f t="shared" si="782"/>
        <v>43739</v>
      </c>
      <c r="B7137" s="475">
        <v>43763</v>
      </c>
      <c r="C7137" s="467">
        <v>8</v>
      </c>
      <c r="D7137" s="467">
        <v>1169</v>
      </c>
      <c r="E7137" s="467">
        <v>95</v>
      </c>
      <c r="F7137" s="467">
        <v>1</v>
      </c>
      <c r="G7137" s="467">
        <f t="array" ref="G7137">MAX(IF($A$2:$A$8761=A7137,$D$2:$D$8761))</f>
        <v>1504</v>
      </c>
      <c r="H7137" s="467">
        <f t="shared" si="783"/>
        <v>0</v>
      </c>
      <c r="I7137" s="475" t="str">
        <f t="shared" si="784"/>
        <v/>
      </c>
      <c r="J7137" s="471">
        <f>'Potential Projects'!D7138</f>
        <v>3.6490699341698614</v>
      </c>
      <c r="K7137" s="471">
        <f>'Potential Projects'!E7138</f>
        <v>50.327690872930553</v>
      </c>
      <c r="L7137" s="476">
        <f t="shared" si="785"/>
        <v>1019.0232391928996</v>
      </c>
      <c r="M7137" s="471">
        <f t="shared" si="788"/>
        <v>1338.4385156396916</v>
      </c>
      <c r="N7137" s="467">
        <f t="shared" si="786"/>
        <v>0</v>
      </c>
      <c r="O7137" s="475" t="str">
        <f t="shared" si="787"/>
        <v/>
      </c>
    </row>
    <row r="7138" spans="1:15" hidden="1">
      <c r="A7138" s="475">
        <f t="shared" si="782"/>
        <v>43739</v>
      </c>
      <c r="B7138" s="475">
        <v>43763</v>
      </c>
      <c r="C7138" s="467">
        <v>9</v>
      </c>
      <c r="D7138" s="467">
        <v>1175</v>
      </c>
      <c r="E7138" s="467">
        <v>89</v>
      </c>
      <c r="F7138" s="467">
        <v>9</v>
      </c>
      <c r="G7138" s="467">
        <f t="array" ref="G7138">MAX(IF($A$2:$A$8761=A7138,$D$2:$D$8761))</f>
        <v>1504</v>
      </c>
      <c r="H7138" s="467">
        <f t="shared" si="783"/>
        <v>0</v>
      </c>
      <c r="I7138" s="475" t="str">
        <f t="shared" si="784"/>
        <v/>
      </c>
      <c r="J7138" s="471">
        <f>'Potential Projects'!D7139</f>
        <v>2.3410594419125623E-2</v>
      </c>
      <c r="K7138" s="471">
        <f>'Potential Projects'!E7139</f>
        <v>43.400857127499464</v>
      </c>
      <c r="L7138" s="476">
        <f t="shared" si="785"/>
        <v>1033.5757322780814</v>
      </c>
      <c r="M7138" s="471">
        <f t="shared" si="788"/>
        <v>1338.4385156396916</v>
      </c>
      <c r="N7138" s="467">
        <f t="shared" si="786"/>
        <v>0</v>
      </c>
      <c r="O7138" s="475" t="str">
        <f t="shared" si="787"/>
        <v/>
      </c>
    </row>
    <row r="7139" spans="1:15" hidden="1">
      <c r="A7139" s="475">
        <f t="shared" si="782"/>
        <v>43739</v>
      </c>
      <c r="B7139" s="475">
        <v>43763</v>
      </c>
      <c r="C7139" s="467">
        <v>10</v>
      </c>
      <c r="D7139" s="467">
        <v>1145</v>
      </c>
      <c r="E7139" s="467">
        <v>74</v>
      </c>
      <c r="F7139" s="467">
        <v>17</v>
      </c>
      <c r="G7139" s="467">
        <f t="array" ref="G7139">MAX(IF($A$2:$A$8761=A7139,$D$2:$D$8761))</f>
        <v>1504</v>
      </c>
      <c r="H7139" s="467">
        <f t="shared" si="783"/>
        <v>0</v>
      </c>
      <c r="I7139" s="475" t="str">
        <f t="shared" si="784"/>
        <v/>
      </c>
      <c r="J7139" s="471">
        <f>'Potential Projects'!D7140</f>
        <v>0</v>
      </c>
      <c r="K7139" s="471">
        <f>'Potential Projects'!E7140</f>
        <v>50.794694796817886</v>
      </c>
      <c r="L7139" s="476">
        <f t="shared" si="785"/>
        <v>1003.2053052031821</v>
      </c>
      <c r="M7139" s="471">
        <f t="shared" si="788"/>
        <v>1338.4385156396916</v>
      </c>
      <c r="N7139" s="467">
        <f t="shared" si="786"/>
        <v>0</v>
      </c>
      <c r="O7139" s="475" t="str">
        <f t="shared" si="787"/>
        <v/>
      </c>
    </row>
    <row r="7140" spans="1:15" hidden="1">
      <c r="A7140" s="475">
        <f t="shared" si="782"/>
        <v>43739</v>
      </c>
      <c r="B7140" s="475">
        <v>43763</v>
      </c>
      <c r="C7140" s="467">
        <v>11</v>
      </c>
      <c r="D7140" s="467">
        <v>1096</v>
      </c>
      <c r="E7140" s="467">
        <v>88</v>
      </c>
      <c r="F7140" s="467">
        <v>11</v>
      </c>
      <c r="G7140" s="467">
        <f t="array" ref="G7140">MAX(IF($A$2:$A$8761=A7140,$D$2:$D$8761))</f>
        <v>1504</v>
      </c>
      <c r="H7140" s="467">
        <f t="shared" si="783"/>
        <v>0</v>
      </c>
      <c r="I7140" s="475" t="str">
        <f t="shared" si="784"/>
        <v/>
      </c>
      <c r="J7140" s="471">
        <f>'Potential Projects'!D7141</f>
        <v>0</v>
      </c>
      <c r="K7140" s="471">
        <f>'Potential Projects'!E7141</f>
        <v>68.072275478391745</v>
      </c>
      <c r="L7140" s="476">
        <f t="shared" si="785"/>
        <v>928.9277245216083</v>
      </c>
      <c r="M7140" s="471">
        <f t="shared" si="788"/>
        <v>1338.4385156396916</v>
      </c>
      <c r="N7140" s="467">
        <f t="shared" si="786"/>
        <v>0</v>
      </c>
      <c r="O7140" s="475" t="str">
        <f t="shared" si="787"/>
        <v/>
      </c>
    </row>
    <row r="7141" spans="1:15" hidden="1">
      <c r="A7141" s="475">
        <f t="shared" si="782"/>
        <v>43739</v>
      </c>
      <c r="B7141" s="475">
        <v>43763</v>
      </c>
      <c r="C7141" s="467">
        <v>12</v>
      </c>
      <c r="D7141" s="467">
        <v>1103</v>
      </c>
      <c r="E7141" s="467">
        <v>101</v>
      </c>
      <c r="F7141" s="467">
        <v>12</v>
      </c>
      <c r="G7141" s="467">
        <f t="array" ref="G7141">MAX(IF($A$2:$A$8761=A7141,$D$2:$D$8761))</f>
        <v>1504</v>
      </c>
      <c r="H7141" s="467">
        <f t="shared" si="783"/>
        <v>0</v>
      </c>
      <c r="I7141" s="475" t="str">
        <f t="shared" si="784"/>
        <v/>
      </c>
      <c r="J7141" s="471">
        <f>'Potential Projects'!D7142</f>
        <v>0</v>
      </c>
      <c r="K7141" s="471">
        <f>'Potential Projects'!E7142</f>
        <v>70.76869511932918</v>
      </c>
      <c r="L7141" s="476">
        <f t="shared" si="785"/>
        <v>919.23130488067079</v>
      </c>
      <c r="M7141" s="471">
        <f t="shared" si="788"/>
        <v>1338.4385156396916</v>
      </c>
      <c r="N7141" s="467">
        <f t="shared" si="786"/>
        <v>0</v>
      </c>
      <c r="O7141" s="475" t="str">
        <f t="shared" si="787"/>
        <v/>
      </c>
    </row>
    <row r="7142" spans="1:15" hidden="1">
      <c r="A7142" s="475">
        <f t="shared" si="782"/>
        <v>43739</v>
      </c>
      <c r="B7142" s="475">
        <v>43763</v>
      </c>
      <c r="C7142" s="467">
        <v>13</v>
      </c>
      <c r="D7142" s="467">
        <v>1074</v>
      </c>
      <c r="E7142" s="467">
        <v>103</v>
      </c>
      <c r="F7142" s="467">
        <v>8</v>
      </c>
      <c r="G7142" s="467">
        <f t="array" ref="G7142">MAX(IF($A$2:$A$8761=A7142,$D$2:$D$8761))</f>
        <v>1504</v>
      </c>
      <c r="H7142" s="467">
        <f t="shared" si="783"/>
        <v>0</v>
      </c>
      <c r="I7142" s="475" t="str">
        <f t="shared" si="784"/>
        <v/>
      </c>
      <c r="J7142" s="471">
        <f>'Potential Projects'!D7143</f>
        <v>0</v>
      </c>
      <c r="K7142" s="471">
        <f>'Potential Projects'!E7143</f>
        <v>60.176232584390455</v>
      </c>
      <c r="L7142" s="476">
        <f t="shared" si="785"/>
        <v>902.8237674156095</v>
      </c>
      <c r="M7142" s="471">
        <f t="shared" si="788"/>
        <v>1338.4385156396916</v>
      </c>
      <c r="N7142" s="467">
        <f t="shared" si="786"/>
        <v>0</v>
      </c>
      <c r="O7142" s="475" t="str">
        <f t="shared" si="787"/>
        <v/>
      </c>
    </row>
    <row r="7143" spans="1:15" hidden="1">
      <c r="A7143" s="475">
        <f t="shared" si="782"/>
        <v>43739</v>
      </c>
      <c r="B7143" s="475">
        <v>43763</v>
      </c>
      <c r="C7143" s="467">
        <v>14</v>
      </c>
      <c r="D7143" s="467">
        <v>1073</v>
      </c>
      <c r="E7143" s="467">
        <v>101</v>
      </c>
      <c r="F7143" s="467">
        <v>7</v>
      </c>
      <c r="G7143" s="467">
        <f t="array" ref="G7143">MAX(IF($A$2:$A$8761=A7143,$D$2:$D$8761))</f>
        <v>1504</v>
      </c>
      <c r="H7143" s="467">
        <f t="shared" si="783"/>
        <v>0</v>
      </c>
      <c r="I7143" s="475" t="str">
        <f t="shared" si="784"/>
        <v/>
      </c>
      <c r="J7143" s="471">
        <f>'Potential Projects'!D7144</f>
        <v>0</v>
      </c>
      <c r="K7143" s="471">
        <f>'Potential Projects'!E7144</f>
        <v>56.101486454525912</v>
      </c>
      <c r="L7143" s="476">
        <f t="shared" si="785"/>
        <v>908.89851354547409</v>
      </c>
      <c r="M7143" s="471">
        <f t="shared" si="788"/>
        <v>1338.4385156396916</v>
      </c>
      <c r="N7143" s="467">
        <f t="shared" si="786"/>
        <v>0</v>
      </c>
      <c r="O7143" s="475" t="str">
        <f t="shared" si="787"/>
        <v/>
      </c>
    </row>
    <row r="7144" spans="1:15" hidden="1">
      <c r="A7144" s="475">
        <f t="shared" si="782"/>
        <v>43739</v>
      </c>
      <c r="B7144" s="475">
        <v>43763</v>
      </c>
      <c r="C7144" s="467">
        <v>15</v>
      </c>
      <c r="D7144" s="467">
        <v>1031</v>
      </c>
      <c r="E7144" s="467">
        <v>103</v>
      </c>
      <c r="F7144" s="467">
        <v>14</v>
      </c>
      <c r="G7144" s="467">
        <f t="array" ref="G7144">MAX(IF($A$2:$A$8761=A7144,$D$2:$D$8761))</f>
        <v>1504</v>
      </c>
      <c r="H7144" s="467">
        <f t="shared" si="783"/>
        <v>0</v>
      </c>
      <c r="I7144" s="475" t="str">
        <f t="shared" si="784"/>
        <v/>
      </c>
      <c r="J7144" s="471">
        <f>'Potential Projects'!D7145</f>
        <v>0</v>
      </c>
      <c r="K7144" s="471">
        <f>'Potential Projects'!E7145</f>
        <v>63.881756181466351</v>
      </c>
      <c r="L7144" s="476">
        <f t="shared" si="785"/>
        <v>850.11824381853364</v>
      </c>
      <c r="M7144" s="471">
        <f t="shared" si="788"/>
        <v>1338.4385156396916</v>
      </c>
      <c r="N7144" s="467">
        <f t="shared" si="786"/>
        <v>0</v>
      </c>
      <c r="O7144" s="475" t="str">
        <f t="shared" si="787"/>
        <v/>
      </c>
    </row>
    <row r="7145" spans="1:15" hidden="1">
      <c r="A7145" s="475">
        <f t="shared" si="782"/>
        <v>43739</v>
      </c>
      <c r="B7145" s="475">
        <v>43763</v>
      </c>
      <c r="C7145" s="467">
        <v>16</v>
      </c>
      <c r="D7145" s="467">
        <v>1022</v>
      </c>
      <c r="E7145" s="467">
        <v>102</v>
      </c>
      <c r="F7145" s="467">
        <v>7</v>
      </c>
      <c r="G7145" s="467">
        <f t="array" ref="G7145">MAX(IF($A$2:$A$8761=A7145,$D$2:$D$8761))</f>
        <v>1504</v>
      </c>
      <c r="H7145" s="467">
        <f t="shared" si="783"/>
        <v>0</v>
      </c>
      <c r="I7145" s="475" t="str">
        <f t="shared" si="784"/>
        <v/>
      </c>
      <c r="J7145" s="471">
        <f>'Potential Projects'!D7146</f>
        <v>0</v>
      </c>
      <c r="K7145" s="471">
        <f>'Potential Projects'!E7146</f>
        <v>60.814549505482688</v>
      </c>
      <c r="L7145" s="476">
        <f t="shared" si="785"/>
        <v>852.18545049451734</v>
      </c>
      <c r="M7145" s="471">
        <f t="shared" si="788"/>
        <v>1338.4385156396916</v>
      </c>
      <c r="N7145" s="467">
        <f t="shared" si="786"/>
        <v>0</v>
      </c>
      <c r="O7145" s="475" t="str">
        <f t="shared" si="787"/>
        <v/>
      </c>
    </row>
    <row r="7146" spans="1:15" hidden="1">
      <c r="A7146" s="475">
        <f t="shared" si="782"/>
        <v>43739</v>
      </c>
      <c r="B7146" s="475">
        <v>43763</v>
      </c>
      <c r="C7146" s="467">
        <v>17</v>
      </c>
      <c r="D7146" s="467">
        <v>1023</v>
      </c>
      <c r="E7146" s="467">
        <v>103</v>
      </c>
      <c r="F7146" s="467">
        <v>1</v>
      </c>
      <c r="G7146" s="467">
        <f t="array" ref="G7146">MAX(IF($A$2:$A$8761=A7146,$D$2:$D$8761))</f>
        <v>1504</v>
      </c>
      <c r="H7146" s="467">
        <f t="shared" si="783"/>
        <v>0</v>
      </c>
      <c r="I7146" s="475" t="str">
        <f t="shared" si="784"/>
        <v/>
      </c>
      <c r="J7146" s="471">
        <f>'Potential Projects'!D7147</f>
        <v>0.23718076249307815</v>
      </c>
      <c r="K7146" s="471">
        <f>'Potential Projects'!E7147</f>
        <v>77.581320199957005</v>
      </c>
      <c r="L7146" s="476">
        <f t="shared" si="785"/>
        <v>841.18149903755</v>
      </c>
      <c r="M7146" s="471">
        <f t="shared" si="788"/>
        <v>1338.4385156396916</v>
      </c>
      <c r="N7146" s="467">
        <f t="shared" si="786"/>
        <v>0</v>
      </c>
      <c r="O7146" s="475" t="str">
        <f t="shared" si="787"/>
        <v/>
      </c>
    </row>
    <row r="7147" spans="1:15" hidden="1">
      <c r="A7147" s="475">
        <f t="shared" si="782"/>
        <v>43739</v>
      </c>
      <c r="B7147" s="475">
        <v>43763</v>
      </c>
      <c r="C7147" s="467">
        <v>18</v>
      </c>
      <c r="D7147" s="467">
        <v>1051</v>
      </c>
      <c r="E7147" s="467">
        <v>102</v>
      </c>
      <c r="F7147" s="467">
        <v>0</v>
      </c>
      <c r="G7147" s="467">
        <f t="array" ref="G7147">MAX(IF($A$2:$A$8761=A7147,$D$2:$D$8761))</f>
        <v>1504</v>
      </c>
      <c r="H7147" s="467">
        <f t="shared" si="783"/>
        <v>0</v>
      </c>
      <c r="I7147" s="475" t="str">
        <f t="shared" si="784"/>
        <v/>
      </c>
      <c r="J7147" s="471">
        <f>'Potential Projects'!D7148</f>
        <v>1.4218685415483763</v>
      </c>
      <c r="K7147" s="471">
        <f>'Potential Projects'!E7148</f>
        <v>90.932000215007534</v>
      </c>
      <c r="L7147" s="476">
        <f t="shared" si="785"/>
        <v>856.64613124344407</v>
      </c>
      <c r="M7147" s="471">
        <f t="shared" si="788"/>
        <v>1338.4385156396916</v>
      </c>
      <c r="N7147" s="467">
        <f t="shared" si="786"/>
        <v>0</v>
      </c>
      <c r="O7147" s="475" t="str">
        <f t="shared" si="787"/>
        <v/>
      </c>
    </row>
    <row r="7148" spans="1:15" hidden="1">
      <c r="A7148" s="475">
        <f t="shared" si="782"/>
        <v>43739</v>
      </c>
      <c r="B7148" s="475">
        <v>43763</v>
      </c>
      <c r="C7148" s="467">
        <v>19</v>
      </c>
      <c r="D7148" s="467">
        <v>1076</v>
      </c>
      <c r="E7148" s="467">
        <v>102</v>
      </c>
      <c r="F7148" s="467">
        <v>0</v>
      </c>
      <c r="G7148" s="467">
        <f t="array" ref="G7148">MAX(IF($A$2:$A$8761=A7148,$D$2:$D$8761))</f>
        <v>1504</v>
      </c>
      <c r="H7148" s="467">
        <f t="shared" si="783"/>
        <v>0</v>
      </c>
      <c r="I7148" s="475" t="str">
        <f t="shared" si="784"/>
        <v/>
      </c>
      <c r="J7148" s="471">
        <f>'Potential Projects'!D7149</f>
        <v>1.5510643621357658</v>
      </c>
      <c r="K7148" s="471">
        <f>'Potential Projects'!E7149</f>
        <v>95.211696140614919</v>
      </c>
      <c r="L7148" s="476">
        <f t="shared" si="785"/>
        <v>877.23723949724933</v>
      </c>
      <c r="M7148" s="471">
        <f t="shared" si="788"/>
        <v>1338.4385156396916</v>
      </c>
      <c r="N7148" s="467">
        <f t="shared" si="786"/>
        <v>0</v>
      </c>
      <c r="O7148" s="475" t="str">
        <f t="shared" si="787"/>
        <v/>
      </c>
    </row>
    <row r="7149" spans="1:15" hidden="1">
      <c r="A7149" s="475">
        <f t="shared" si="782"/>
        <v>43739</v>
      </c>
      <c r="B7149" s="475">
        <v>43763</v>
      </c>
      <c r="C7149" s="467">
        <v>20</v>
      </c>
      <c r="D7149" s="467">
        <v>1024</v>
      </c>
      <c r="E7149" s="467">
        <v>94</v>
      </c>
      <c r="F7149" s="467">
        <v>0</v>
      </c>
      <c r="G7149" s="467">
        <f t="array" ref="G7149">MAX(IF($A$2:$A$8761=A7149,$D$2:$D$8761))</f>
        <v>1504</v>
      </c>
      <c r="H7149" s="467">
        <f t="shared" si="783"/>
        <v>0</v>
      </c>
      <c r="I7149" s="475" t="str">
        <f t="shared" si="784"/>
        <v/>
      </c>
      <c r="J7149" s="471">
        <f>'Potential Projects'!D7150</f>
        <v>1.8019937039373413</v>
      </c>
      <c r="K7149" s="471">
        <f>'Potential Projects'!E7150</f>
        <v>98.680979896796373</v>
      </c>
      <c r="L7149" s="476">
        <f t="shared" si="785"/>
        <v>829.51702639926634</v>
      </c>
      <c r="M7149" s="471">
        <f t="shared" si="788"/>
        <v>1338.4385156396916</v>
      </c>
      <c r="N7149" s="467">
        <f t="shared" si="786"/>
        <v>0</v>
      </c>
      <c r="O7149" s="475" t="str">
        <f t="shared" si="787"/>
        <v/>
      </c>
    </row>
    <row r="7150" spans="1:15" hidden="1">
      <c r="A7150" s="475">
        <f t="shared" si="782"/>
        <v>43739</v>
      </c>
      <c r="B7150" s="475">
        <v>43763</v>
      </c>
      <c r="C7150" s="467">
        <v>21</v>
      </c>
      <c r="D7150" s="467">
        <v>992</v>
      </c>
      <c r="E7150" s="467">
        <v>78</v>
      </c>
      <c r="F7150" s="467">
        <v>0</v>
      </c>
      <c r="G7150" s="467">
        <f t="array" ref="G7150">MAX(IF($A$2:$A$8761=A7150,$D$2:$D$8761))</f>
        <v>1504</v>
      </c>
      <c r="H7150" s="467">
        <f t="shared" si="783"/>
        <v>0</v>
      </c>
      <c r="I7150" s="475" t="str">
        <f t="shared" si="784"/>
        <v/>
      </c>
      <c r="J7150" s="471">
        <f>'Potential Projects'!D7151</f>
        <v>2.8812138403832552</v>
      </c>
      <c r="K7150" s="471">
        <f>'Potential Projects'!E7151</f>
        <v>98.071606267469363</v>
      </c>
      <c r="L7150" s="476">
        <f t="shared" si="785"/>
        <v>813.04717989214737</v>
      </c>
      <c r="M7150" s="471">
        <f t="shared" si="788"/>
        <v>1338.4385156396916</v>
      </c>
      <c r="N7150" s="467">
        <f t="shared" si="786"/>
        <v>0</v>
      </c>
      <c r="O7150" s="475" t="str">
        <f t="shared" si="787"/>
        <v/>
      </c>
    </row>
    <row r="7151" spans="1:15" hidden="1">
      <c r="A7151" s="475">
        <f t="shared" si="782"/>
        <v>43739</v>
      </c>
      <c r="B7151" s="475">
        <v>43763</v>
      </c>
      <c r="C7151" s="467">
        <v>22</v>
      </c>
      <c r="D7151" s="467">
        <v>965</v>
      </c>
      <c r="E7151" s="467">
        <v>81</v>
      </c>
      <c r="F7151" s="467">
        <v>0</v>
      </c>
      <c r="G7151" s="467">
        <f t="array" ref="G7151">MAX(IF($A$2:$A$8761=A7151,$D$2:$D$8761))</f>
        <v>1504</v>
      </c>
      <c r="H7151" s="467">
        <f t="shared" si="783"/>
        <v>0</v>
      </c>
      <c r="I7151" s="475" t="str">
        <f t="shared" si="784"/>
        <v/>
      </c>
      <c r="J7151" s="471">
        <f>'Potential Projects'!D7152</f>
        <v>8.3133400495463246</v>
      </c>
      <c r="K7151" s="471">
        <f>'Potential Projects'!E7152</f>
        <v>97.742278542248982</v>
      </c>
      <c r="L7151" s="476">
        <f t="shared" si="785"/>
        <v>777.94438140820466</v>
      </c>
      <c r="M7151" s="471">
        <f t="shared" si="788"/>
        <v>1338.4385156396916</v>
      </c>
      <c r="N7151" s="467">
        <f t="shared" si="786"/>
        <v>0</v>
      </c>
      <c r="O7151" s="475" t="str">
        <f t="shared" si="787"/>
        <v/>
      </c>
    </row>
    <row r="7152" spans="1:15" hidden="1">
      <c r="A7152" s="475">
        <f t="shared" si="782"/>
        <v>43739</v>
      </c>
      <c r="B7152" s="475">
        <v>43763</v>
      </c>
      <c r="C7152" s="467">
        <v>23</v>
      </c>
      <c r="D7152" s="467">
        <v>916</v>
      </c>
      <c r="E7152" s="467">
        <v>73</v>
      </c>
      <c r="F7152" s="467">
        <v>0</v>
      </c>
      <c r="G7152" s="467">
        <f t="array" ref="G7152">MAX(IF($A$2:$A$8761=A7152,$D$2:$D$8761))</f>
        <v>1504</v>
      </c>
      <c r="H7152" s="467">
        <f t="shared" si="783"/>
        <v>0</v>
      </c>
      <c r="I7152" s="475" t="str">
        <f t="shared" si="784"/>
        <v/>
      </c>
      <c r="J7152" s="471">
        <f>'Potential Projects'!D7153</f>
        <v>9.4772741584646596</v>
      </c>
      <c r="K7152" s="471">
        <f>'Potential Projects'!E7153</f>
        <v>95.329816061062132</v>
      </c>
      <c r="L7152" s="476">
        <f t="shared" si="785"/>
        <v>738.1929097804732</v>
      </c>
      <c r="M7152" s="471">
        <f t="shared" si="788"/>
        <v>1338.4385156396916</v>
      </c>
      <c r="N7152" s="467">
        <f t="shared" si="786"/>
        <v>0</v>
      </c>
      <c r="O7152" s="475" t="str">
        <f t="shared" si="787"/>
        <v/>
      </c>
    </row>
    <row r="7153" spans="1:15" hidden="1">
      <c r="A7153" s="475">
        <f t="shared" si="782"/>
        <v>43739</v>
      </c>
      <c r="B7153" s="475">
        <v>43763</v>
      </c>
      <c r="C7153" s="467">
        <v>24</v>
      </c>
      <c r="D7153" s="467">
        <v>874</v>
      </c>
      <c r="E7153" s="467">
        <v>41</v>
      </c>
      <c r="F7153" s="467">
        <v>0</v>
      </c>
      <c r="G7153" s="467">
        <f t="array" ref="G7153">MAX(IF($A$2:$A$8761=A7153,$D$2:$D$8761))</f>
        <v>1504</v>
      </c>
      <c r="H7153" s="467">
        <f t="shared" si="783"/>
        <v>0</v>
      </c>
      <c r="I7153" s="475" t="str">
        <f t="shared" si="784"/>
        <v/>
      </c>
      <c r="J7153" s="471">
        <f>'Potential Projects'!D7154</f>
        <v>9.3105339801643225</v>
      </c>
      <c r="K7153" s="471">
        <f>'Potential Projects'!E7154</f>
        <v>89.789913566974846</v>
      </c>
      <c r="L7153" s="476">
        <f t="shared" si="785"/>
        <v>733.8995524528608</v>
      </c>
      <c r="M7153" s="471">
        <f t="shared" si="788"/>
        <v>1338.4385156396916</v>
      </c>
      <c r="N7153" s="467">
        <f t="shared" si="786"/>
        <v>0</v>
      </c>
      <c r="O7153" s="475" t="str">
        <f t="shared" si="787"/>
        <v/>
      </c>
    </row>
    <row r="7154" spans="1:15" hidden="1">
      <c r="A7154" s="475">
        <f t="shared" si="782"/>
        <v>43739</v>
      </c>
      <c r="B7154" s="475">
        <v>43764</v>
      </c>
      <c r="C7154" s="467">
        <v>1</v>
      </c>
      <c r="D7154" s="467">
        <v>853</v>
      </c>
      <c r="E7154" s="467">
        <v>64</v>
      </c>
      <c r="F7154" s="467">
        <v>0</v>
      </c>
      <c r="G7154" s="467">
        <f t="array" ref="G7154">MAX(IF($A$2:$A$8761=A7154,$D$2:$D$8761))</f>
        <v>1504</v>
      </c>
      <c r="H7154" s="467">
        <f t="shared" si="783"/>
        <v>0</v>
      </c>
      <c r="I7154" s="475" t="str">
        <f t="shared" si="784"/>
        <v/>
      </c>
      <c r="J7154" s="471">
        <f>'Potential Projects'!D7155</f>
        <v>2.7985795774968665</v>
      </c>
      <c r="K7154" s="471">
        <f>'Potential Projects'!E7155</f>
        <v>85.731594710814903</v>
      </c>
      <c r="L7154" s="476">
        <f t="shared" si="785"/>
        <v>700.46982571168826</v>
      </c>
      <c r="M7154" s="471">
        <f t="shared" si="788"/>
        <v>1338.4385156396916</v>
      </c>
      <c r="N7154" s="467">
        <f t="shared" si="786"/>
        <v>0</v>
      </c>
      <c r="O7154" s="475" t="str">
        <f t="shared" si="787"/>
        <v/>
      </c>
    </row>
    <row r="7155" spans="1:15" hidden="1">
      <c r="A7155" s="475">
        <f t="shared" si="782"/>
        <v>43739</v>
      </c>
      <c r="B7155" s="475">
        <v>43764</v>
      </c>
      <c r="C7155" s="467">
        <v>2</v>
      </c>
      <c r="D7155" s="467">
        <v>809</v>
      </c>
      <c r="E7155" s="467">
        <v>41</v>
      </c>
      <c r="F7155" s="467">
        <v>0</v>
      </c>
      <c r="G7155" s="467">
        <f t="array" ref="G7155">MAX(IF($A$2:$A$8761=A7155,$D$2:$D$8761))</f>
        <v>1504</v>
      </c>
      <c r="H7155" s="467">
        <f t="shared" si="783"/>
        <v>0</v>
      </c>
      <c r="I7155" s="475" t="str">
        <f t="shared" si="784"/>
        <v/>
      </c>
      <c r="J7155" s="471">
        <f>'Potential Projects'!D7156</f>
        <v>1.3410018482165682</v>
      </c>
      <c r="K7155" s="471">
        <f>'Potential Projects'!E7156</f>
        <v>62.13890066652332</v>
      </c>
      <c r="L7155" s="476">
        <f t="shared" si="785"/>
        <v>704.52009748526007</v>
      </c>
      <c r="M7155" s="471">
        <f t="shared" si="788"/>
        <v>1338.4385156396916</v>
      </c>
      <c r="N7155" s="467">
        <f t="shared" si="786"/>
        <v>0</v>
      </c>
      <c r="O7155" s="475" t="str">
        <f t="shared" si="787"/>
        <v/>
      </c>
    </row>
    <row r="7156" spans="1:15" hidden="1">
      <c r="A7156" s="475">
        <f t="shared" si="782"/>
        <v>43739</v>
      </c>
      <c r="B7156" s="475">
        <v>43764</v>
      </c>
      <c r="C7156" s="467">
        <v>3</v>
      </c>
      <c r="D7156" s="467">
        <v>807</v>
      </c>
      <c r="E7156" s="467">
        <v>39</v>
      </c>
      <c r="F7156" s="467">
        <v>0</v>
      </c>
      <c r="G7156" s="467">
        <f t="array" ref="G7156">MAX(IF($A$2:$A$8761=A7156,$D$2:$D$8761))</f>
        <v>1504</v>
      </c>
      <c r="H7156" s="467">
        <f t="shared" si="783"/>
        <v>0</v>
      </c>
      <c r="I7156" s="475" t="str">
        <f t="shared" si="784"/>
        <v/>
      </c>
      <c r="J7156" s="471">
        <f>'Potential Projects'!D7157</f>
        <v>15.936271050283718</v>
      </c>
      <c r="K7156" s="471">
        <f>'Potential Projects'!E7157</f>
        <v>92.155440980434307</v>
      </c>
      <c r="L7156" s="476">
        <f t="shared" si="785"/>
        <v>659.90828796928201</v>
      </c>
      <c r="M7156" s="471">
        <f t="shared" si="788"/>
        <v>1338.4385156396916</v>
      </c>
      <c r="N7156" s="467">
        <f t="shared" si="786"/>
        <v>0</v>
      </c>
      <c r="O7156" s="475" t="str">
        <f t="shared" si="787"/>
        <v/>
      </c>
    </row>
    <row r="7157" spans="1:15" hidden="1">
      <c r="A7157" s="475">
        <f t="shared" si="782"/>
        <v>43739</v>
      </c>
      <c r="B7157" s="475">
        <v>43764</v>
      </c>
      <c r="C7157" s="467">
        <v>4</v>
      </c>
      <c r="D7157" s="467">
        <v>818</v>
      </c>
      <c r="E7157" s="467">
        <v>60</v>
      </c>
      <c r="F7157" s="467">
        <v>0</v>
      </c>
      <c r="G7157" s="467">
        <f t="array" ref="G7157">MAX(IF($A$2:$A$8761=A7157,$D$2:$D$8761))</f>
        <v>1504</v>
      </c>
      <c r="H7157" s="467">
        <f t="shared" si="783"/>
        <v>0</v>
      </c>
      <c r="I7157" s="475" t="str">
        <f t="shared" si="784"/>
        <v/>
      </c>
      <c r="J7157" s="471">
        <f>'Potential Projects'!D7158</f>
        <v>24.801303105744179</v>
      </c>
      <c r="K7157" s="471">
        <f>'Potential Projects'!E7158</f>
        <v>99.022041388948594</v>
      </c>
      <c r="L7157" s="476">
        <f t="shared" si="785"/>
        <v>634.17665550530728</v>
      </c>
      <c r="M7157" s="471">
        <f t="shared" si="788"/>
        <v>1338.4385156396916</v>
      </c>
      <c r="N7157" s="467">
        <f t="shared" si="786"/>
        <v>0</v>
      </c>
      <c r="O7157" s="475" t="str">
        <f t="shared" si="787"/>
        <v/>
      </c>
    </row>
    <row r="7158" spans="1:15" hidden="1">
      <c r="A7158" s="475">
        <f t="shared" si="782"/>
        <v>43739</v>
      </c>
      <c r="B7158" s="475">
        <v>43764</v>
      </c>
      <c r="C7158" s="467">
        <v>5</v>
      </c>
      <c r="D7158" s="467">
        <v>845</v>
      </c>
      <c r="E7158" s="467">
        <v>69</v>
      </c>
      <c r="F7158" s="467">
        <v>0</v>
      </c>
      <c r="G7158" s="467">
        <f t="array" ref="G7158">MAX(IF($A$2:$A$8761=A7158,$D$2:$D$8761))</f>
        <v>1504</v>
      </c>
      <c r="H7158" s="467">
        <f t="shared" si="783"/>
        <v>0</v>
      </c>
      <c r="I7158" s="475" t="str">
        <f t="shared" si="784"/>
        <v/>
      </c>
      <c r="J7158" s="471">
        <f>'Potential Projects'!D7159</f>
        <v>65.91797250123544</v>
      </c>
      <c r="K7158" s="471">
        <f>'Potential Projects'!E7159</f>
        <v>96.708924801118044</v>
      </c>
      <c r="L7158" s="476">
        <f t="shared" si="785"/>
        <v>613.37310269764646</v>
      </c>
      <c r="M7158" s="471">
        <f t="shared" si="788"/>
        <v>1338.4385156396916</v>
      </c>
      <c r="N7158" s="467">
        <f t="shared" si="786"/>
        <v>0</v>
      </c>
      <c r="O7158" s="475" t="str">
        <f t="shared" si="787"/>
        <v/>
      </c>
    </row>
    <row r="7159" spans="1:15" hidden="1">
      <c r="A7159" s="475">
        <f t="shared" si="782"/>
        <v>43739</v>
      </c>
      <c r="B7159" s="475">
        <v>43764</v>
      </c>
      <c r="C7159" s="467">
        <v>6</v>
      </c>
      <c r="D7159" s="467">
        <v>898</v>
      </c>
      <c r="E7159" s="467">
        <v>58</v>
      </c>
      <c r="F7159" s="467">
        <v>0</v>
      </c>
      <c r="G7159" s="467">
        <f t="array" ref="G7159">MAX(IF($A$2:$A$8761=A7159,$D$2:$D$8761))</f>
        <v>1504</v>
      </c>
      <c r="H7159" s="467">
        <f t="shared" si="783"/>
        <v>0</v>
      </c>
      <c r="I7159" s="475" t="str">
        <f t="shared" si="784"/>
        <v/>
      </c>
      <c r="J7159" s="471">
        <f>'Potential Projects'!D7160</f>
        <v>69.846151129855144</v>
      </c>
      <c r="K7159" s="471">
        <f>'Potential Projects'!E7160</f>
        <v>99.576657439260373</v>
      </c>
      <c r="L7159" s="476">
        <f t="shared" si="785"/>
        <v>670.57719143088457</v>
      </c>
      <c r="M7159" s="471">
        <f t="shared" si="788"/>
        <v>1338.4385156396916</v>
      </c>
      <c r="N7159" s="467">
        <f t="shared" si="786"/>
        <v>0</v>
      </c>
      <c r="O7159" s="475" t="str">
        <f t="shared" si="787"/>
        <v/>
      </c>
    </row>
    <row r="7160" spans="1:15" hidden="1">
      <c r="A7160" s="475">
        <f t="shared" si="782"/>
        <v>43739</v>
      </c>
      <c r="B7160" s="475">
        <v>43764</v>
      </c>
      <c r="C7160" s="467">
        <v>7</v>
      </c>
      <c r="D7160" s="467">
        <v>971</v>
      </c>
      <c r="E7160" s="467">
        <v>40</v>
      </c>
      <c r="F7160" s="467">
        <v>0</v>
      </c>
      <c r="G7160" s="467">
        <f t="array" ref="G7160">MAX(IF($A$2:$A$8761=A7160,$D$2:$D$8761))</f>
        <v>1504</v>
      </c>
      <c r="H7160" s="467">
        <f t="shared" si="783"/>
        <v>0</v>
      </c>
      <c r="I7160" s="475" t="str">
        <f t="shared" si="784"/>
        <v/>
      </c>
      <c r="J7160" s="471">
        <f>'Potential Projects'!D7161</f>
        <v>55.723851450747141</v>
      </c>
      <c r="K7160" s="471">
        <f>'Potential Projects'!E7161</f>
        <v>98.361039185121484</v>
      </c>
      <c r="L7160" s="476">
        <f t="shared" si="785"/>
        <v>776.91510936413135</v>
      </c>
      <c r="M7160" s="471">
        <f t="shared" si="788"/>
        <v>1338.4385156396916</v>
      </c>
      <c r="N7160" s="467">
        <f t="shared" si="786"/>
        <v>0</v>
      </c>
      <c r="O7160" s="475" t="str">
        <f t="shared" si="787"/>
        <v/>
      </c>
    </row>
    <row r="7161" spans="1:15" hidden="1">
      <c r="A7161" s="475">
        <f t="shared" si="782"/>
        <v>43739</v>
      </c>
      <c r="B7161" s="475">
        <v>43764</v>
      </c>
      <c r="C7161" s="467">
        <v>8</v>
      </c>
      <c r="D7161" s="467">
        <v>1042</v>
      </c>
      <c r="E7161" s="467">
        <v>24</v>
      </c>
      <c r="F7161" s="467">
        <v>1</v>
      </c>
      <c r="G7161" s="467">
        <f t="array" ref="G7161">MAX(IF($A$2:$A$8761=A7161,$D$2:$D$8761))</f>
        <v>1504</v>
      </c>
      <c r="H7161" s="467">
        <f t="shared" si="783"/>
        <v>0</v>
      </c>
      <c r="I7161" s="475" t="str">
        <f t="shared" si="784"/>
        <v/>
      </c>
      <c r="J7161" s="471">
        <f>'Potential Projects'!D7162</f>
        <v>48.482679010670807</v>
      </c>
      <c r="K7161" s="471">
        <f>'Potential Projects'!E7162</f>
        <v>92.865725005375182</v>
      </c>
      <c r="L7161" s="476">
        <f t="shared" si="785"/>
        <v>875.65159598395394</v>
      </c>
      <c r="M7161" s="471">
        <f t="shared" si="788"/>
        <v>1338.4385156396916</v>
      </c>
      <c r="N7161" s="467">
        <f t="shared" si="786"/>
        <v>0</v>
      </c>
      <c r="O7161" s="475" t="str">
        <f t="shared" si="787"/>
        <v/>
      </c>
    </row>
    <row r="7162" spans="1:15" hidden="1">
      <c r="A7162" s="475">
        <f t="shared" si="782"/>
        <v>43739</v>
      </c>
      <c r="B7162" s="475">
        <v>43764</v>
      </c>
      <c r="C7162" s="467">
        <v>9</v>
      </c>
      <c r="D7162" s="467">
        <v>1071</v>
      </c>
      <c r="E7162" s="467">
        <v>5</v>
      </c>
      <c r="F7162" s="467">
        <v>9</v>
      </c>
      <c r="G7162" s="467">
        <f t="array" ref="G7162">MAX(IF($A$2:$A$8761=A7162,$D$2:$D$8761))</f>
        <v>1504</v>
      </c>
      <c r="H7162" s="467">
        <f t="shared" si="783"/>
        <v>0</v>
      </c>
      <c r="I7162" s="475" t="str">
        <f t="shared" si="784"/>
        <v/>
      </c>
      <c r="J7162" s="471">
        <f>'Potential Projects'!D7163</f>
        <v>38.657190281021002</v>
      </c>
      <c r="K7162" s="471">
        <f>'Potential Projects'!E7163</f>
        <v>86.294033272414538</v>
      </c>
      <c r="L7162" s="476">
        <f t="shared" si="785"/>
        <v>932.04877644656449</v>
      </c>
      <c r="M7162" s="471">
        <f t="shared" si="788"/>
        <v>1338.4385156396916</v>
      </c>
      <c r="N7162" s="467">
        <f t="shared" si="786"/>
        <v>0</v>
      </c>
      <c r="O7162" s="475" t="str">
        <f t="shared" si="787"/>
        <v/>
      </c>
    </row>
    <row r="7163" spans="1:15" hidden="1">
      <c r="A7163" s="475">
        <f t="shared" si="782"/>
        <v>43739</v>
      </c>
      <c r="B7163" s="475">
        <v>43764</v>
      </c>
      <c r="C7163" s="467">
        <v>10</v>
      </c>
      <c r="D7163" s="467">
        <v>1092</v>
      </c>
      <c r="E7163" s="467">
        <v>7</v>
      </c>
      <c r="F7163" s="467">
        <v>15</v>
      </c>
      <c r="G7163" s="467">
        <f t="array" ref="G7163">MAX(IF($A$2:$A$8761=A7163,$D$2:$D$8761))</f>
        <v>1504</v>
      </c>
      <c r="H7163" s="467">
        <f t="shared" si="783"/>
        <v>0</v>
      </c>
      <c r="I7163" s="475" t="str">
        <f t="shared" si="784"/>
        <v/>
      </c>
      <c r="J7163" s="471">
        <f>'Potential Projects'!D7164</f>
        <v>36.41652224636389</v>
      </c>
      <c r="K7163" s="471">
        <f>'Potential Projects'!E7164</f>
        <v>89.045210492367218</v>
      </c>
      <c r="L7163" s="476">
        <f t="shared" si="785"/>
        <v>944.53826726126886</v>
      </c>
      <c r="M7163" s="471">
        <f t="shared" si="788"/>
        <v>1338.4385156396916</v>
      </c>
      <c r="N7163" s="467">
        <f t="shared" si="786"/>
        <v>0</v>
      </c>
      <c r="O7163" s="475" t="str">
        <f t="shared" si="787"/>
        <v/>
      </c>
    </row>
    <row r="7164" spans="1:15" hidden="1">
      <c r="A7164" s="475">
        <f t="shared" si="782"/>
        <v>43739</v>
      </c>
      <c r="B7164" s="475">
        <v>43764</v>
      </c>
      <c r="C7164" s="467">
        <v>11</v>
      </c>
      <c r="D7164" s="467">
        <v>1132</v>
      </c>
      <c r="E7164" s="467">
        <v>12</v>
      </c>
      <c r="F7164" s="467">
        <v>17</v>
      </c>
      <c r="G7164" s="467">
        <f t="array" ref="G7164">MAX(IF($A$2:$A$8761=A7164,$D$2:$D$8761))</f>
        <v>1504</v>
      </c>
      <c r="H7164" s="467">
        <f t="shared" si="783"/>
        <v>0</v>
      </c>
      <c r="I7164" s="475" t="str">
        <f t="shared" si="784"/>
        <v/>
      </c>
      <c r="J7164" s="471">
        <f>'Potential Projects'!D7165</f>
        <v>22.457186008479169</v>
      </c>
      <c r="K7164" s="471">
        <f>'Potential Projects'!E7165</f>
        <v>95.166325575145123</v>
      </c>
      <c r="L7164" s="476">
        <f t="shared" si="785"/>
        <v>985.37648841637576</v>
      </c>
      <c r="M7164" s="471">
        <f t="shared" si="788"/>
        <v>1338.4385156396916</v>
      </c>
      <c r="N7164" s="467">
        <f t="shared" si="786"/>
        <v>0</v>
      </c>
      <c r="O7164" s="475" t="str">
        <f t="shared" si="787"/>
        <v/>
      </c>
    </row>
    <row r="7165" spans="1:15" hidden="1">
      <c r="A7165" s="475">
        <f t="shared" si="782"/>
        <v>43739</v>
      </c>
      <c r="B7165" s="475">
        <v>43764</v>
      </c>
      <c r="C7165" s="467">
        <v>12</v>
      </c>
      <c r="D7165" s="467">
        <v>1111</v>
      </c>
      <c r="E7165" s="467">
        <v>41</v>
      </c>
      <c r="F7165" s="467">
        <v>6</v>
      </c>
      <c r="G7165" s="467">
        <f t="array" ref="G7165">MAX(IF($A$2:$A$8761=A7165,$D$2:$D$8761))</f>
        <v>1504</v>
      </c>
      <c r="H7165" s="467">
        <f t="shared" si="783"/>
        <v>0</v>
      </c>
      <c r="I7165" s="475" t="str">
        <f t="shared" si="784"/>
        <v/>
      </c>
      <c r="J7165" s="471">
        <f>'Potential Projects'!D7166</f>
        <v>14.383532694965824</v>
      </c>
      <c r="K7165" s="471">
        <f>'Potential Projects'!E7166</f>
        <v>92.548131047086656</v>
      </c>
      <c r="L7165" s="476">
        <f t="shared" si="785"/>
        <v>957.06833625794752</v>
      </c>
      <c r="M7165" s="471">
        <f t="shared" si="788"/>
        <v>1338.4385156396916</v>
      </c>
      <c r="N7165" s="467">
        <f t="shared" si="786"/>
        <v>0</v>
      </c>
      <c r="O7165" s="475" t="str">
        <f t="shared" si="787"/>
        <v/>
      </c>
    </row>
    <row r="7166" spans="1:15" hidden="1">
      <c r="A7166" s="475">
        <f t="shared" si="782"/>
        <v>43739</v>
      </c>
      <c r="B7166" s="475">
        <v>43764</v>
      </c>
      <c r="C7166" s="467">
        <v>13</v>
      </c>
      <c r="D7166" s="467">
        <v>1119</v>
      </c>
      <c r="E7166" s="467">
        <v>86</v>
      </c>
      <c r="F7166" s="467">
        <v>6</v>
      </c>
      <c r="G7166" s="467">
        <f t="array" ref="G7166">MAX(IF($A$2:$A$8761=A7166,$D$2:$D$8761))</f>
        <v>1504</v>
      </c>
      <c r="H7166" s="467">
        <f t="shared" si="783"/>
        <v>0</v>
      </c>
      <c r="I7166" s="475" t="str">
        <f t="shared" si="784"/>
        <v/>
      </c>
      <c r="J7166" s="471">
        <f>'Potential Projects'!D7167</f>
        <v>11.084316901722204</v>
      </c>
      <c r="K7166" s="471">
        <f>'Potential Projects'!E7167</f>
        <v>97.18375123629329</v>
      </c>
      <c r="L7166" s="476">
        <f t="shared" si="785"/>
        <v>918.73193186198455</v>
      </c>
      <c r="M7166" s="471">
        <f t="shared" si="788"/>
        <v>1338.4385156396916</v>
      </c>
      <c r="N7166" s="467">
        <f t="shared" si="786"/>
        <v>0</v>
      </c>
      <c r="O7166" s="475" t="str">
        <f t="shared" si="787"/>
        <v/>
      </c>
    </row>
    <row r="7167" spans="1:15" hidden="1">
      <c r="A7167" s="475">
        <f t="shared" si="782"/>
        <v>43739</v>
      </c>
      <c r="B7167" s="475">
        <v>43764</v>
      </c>
      <c r="C7167" s="467">
        <v>14</v>
      </c>
      <c r="D7167" s="467">
        <v>1082</v>
      </c>
      <c r="E7167" s="467">
        <v>97</v>
      </c>
      <c r="F7167" s="467">
        <v>10</v>
      </c>
      <c r="G7167" s="467">
        <f t="array" ref="G7167">MAX(IF($A$2:$A$8761=A7167,$D$2:$D$8761))</f>
        <v>1504</v>
      </c>
      <c r="H7167" s="467">
        <f t="shared" si="783"/>
        <v>0</v>
      </c>
      <c r="I7167" s="475" t="str">
        <f t="shared" si="784"/>
        <v/>
      </c>
      <c r="J7167" s="471">
        <f>'Potential Projects'!D7168</f>
        <v>8.6699924880107169</v>
      </c>
      <c r="K7167" s="471">
        <f>'Potential Projects'!E7168</f>
        <v>90.775549989249626</v>
      </c>
      <c r="L7167" s="476">
        <f t="shared" si="785"/>
        <v>875.55445752273965</v>
      </c>
      <c r="M7167" s="471">
        <f t="shared" si="788"/>
        <v>1338.4385156396916</v>
      </c>
      <c r="N7167" s="467">
        <f t="shared" si="786"/>
        <v>0</v>
      </c>
      <c r="O7167" s="475" t="str">
        <f t="shared" si="787"/>
        <v/>
      </c>
    </row>
    <row r="7168" spans="1:15" hidden="1">
      <c r="A7168" s="475">
        <f t="shared" si="782"/>
        <v>43739</v>
      </c>
      <c r="B7168" s="475">
        <v>43764</v>
      </c>
      <c r="C7168" s="467">
        <v>15</v>
      </c>
      <c r="D7168" s="467">
        <v>1020</v>
      </c>
      <c r="E7168" s="467">
        <v>79</v>
      </c>
      <c r="F7168" s="467">
        <v>6</v>
      </c>
      <c r="G7168" s="467">
        <f t="array" ref="G7168">MAX(IF($A$2:$A$8761=A7168,$D$2:$D$8761))</f>
        <v>1504</v>
      </c>
      <c r="H7168" s="467">
        <f t="shared" si="783"/>
        <v>0</v>
      </c>
      <c r="I7168" s="475" t="str">
        <f t="shared" si="784"/>
        <v/>
      </c>
      <c r="J7168" s="471">
        <f>'Potential Projects'!D7169</f>
        <v>4.4857007450753263</v>
      </c>
      <c r="K7168" s="471">
        <f>'Potential Projects'!E7169</f>
        <v>83.959795904106656</v>
      </c>
      <c r="L7168" s="476">
        <f t="shared" si="785"/>
        <v>846.55450335081809</v>
      </c>
      <c r="M7168" s="471">
        <f t="shared" si="788"/>
        <v>1338.4385156396916</v>
      </c>
      <c r="N7168" s="467">
        <f t="shared" si="786"/>
        <v>0</v>
      </c>
      <c r="O7168" s="475" t="str">
        <f t="shared" si="787"/>
        <v/>
      </c>
    </row>
    <row r="7169" spans="1:15" hidden="1">
      <c r="A7169" s="475">
        <f t="shared" si="782"/>
        <v>43739</v>
      </c>
      <c r="B7169" s="475">
        <v>43764</v>
      </c>
      <c r="C7169" s="467">
        <v>16</v>
      </c>
      <c r="D7169" s="467">
        <v>1021</v>
      </c>
      <c r="E7169" s="467">
        <v>98</v>
      </c>
      <c r="F7169" s="467">
        <v>11</v>
      </c>
      <c r="G7169" s="467">
        <f t="array" ref="G7169">MAX(IF($A$2:$A$8761=A7169,$D$2:$D$8761))</f>
        <v>1504</v>
      </c>
      <c r="H7169" s="467">
        <f t="shared" si="783"/>
        <v>0</v>
      </c>
      <c r="I7169" s="475" t="str">
        <f t="shared" si="784"/>
        <v/>
      </c>
      <c r="J7169" s="471">
        <f>'Potential Projects'!D7170</f>
        <v>4.3230655220151464</v>
      </c>
      <c r="K7169" s="471">
        <f>'Potential Projects'!E7170</f>
        <v>76.786553053106857</v>
      </c>
      <c r="L7169" s="476">
        <f t="shared" si="785"/>
        <v>830.890381424878</v>
      </c>
      <c r="M7169" s="471">
        <f t="shared" si="788"/>
        <v>1338.4385156396916</v>
      </c>
      <c r="N7169" s="467">
        <f t="shared" si="786"/>
        <v>0</v>
      </c>
      <c r="O7169" s="475" t="str">
        <f t="shared" si="787"/>
        <v/>
      </c>
    </row>
    <row r="7170" spans="1:15" hidden="1">
      <c r="A7170" s="475">
        <f t="shared" ref="A7170:A7233" si="789">DATE(YEAR(B7170),MONTH(B7170),1)</f>
        <v>43739</v>
      </c>
      <c r="B7170" s="475">
        <v>43764</v>
      </c>
      <c r="C7170" s="467">
        <v>17</v>
      </c>
      <c r="D7170" s="467">
        <v>1032</v>
      </c>
      <c r="E7170" s="467">
        <v>91</v>
      </c>
      <c r="F7170" s="467">
        <v>9</v>
      </c>
      <c r="G7170" s="467">
        <f t="array" ref="G7170">MAX(IF($A$2:$A$8761=A7170,$D$2:$D$8761))</f>
        <v>1504</v>
      </c>
      <c r="H7170" s="467">
        <f t="shared" ref="H7170:H7233" si="790">IF(G7170=D7170,1,0)</f>
        <v>0</v>
      </c>
      <c r="I7170" s="475" t="str">
        <f t="shared" ref="I7170:I7233" si="791">IF(D7170=G7170,B7170,"")</f>
        <v/>
      </c>
      <c r="J7170" s="471">
        <f>'Potential Projects'!D7171</f>
        <v>20.752551151658938</v>
      </c>
      <c r="K7170" s="471">
        <f>'Potential Projects'!E7171</f>
        <v>79.906170554719424</v>
      </c>
      <c r="L7170" s="476">
        <f t="shared" ref="L7170:L7233" si="792">D7170-E7170-F7170-J7170-K7170</f>
        <v>831.3412782936216</v>
      </c>
      <c r="M7170" s="471">
        <f t="shared" si="788"/>
        <v>1338.4385156396916</v>
      </c>
      <c r="N7170" s="467">
        <f t="shared" ref="N7170:N7233" si="793">IF(M7170=L7170,1,0)</f>
        <v>0</v>
      </c>
      <c r="O7170" s="475" t="str">
        <f t="shared" ref="O7170:O7233" si="794">IF(L7170=M7170,B7170,"")</f>
        <v/>
      </c>
    </row>
    <row r="7171" spans="1:15" hidden="1">
      <c r="A7171" s="475">
        <f t="shared" si="789"/>
        <v>43739</v>
      </c>
      <c r="B7171" s="475">
        <v>43764</v>
      </c>
      <c r="C7171" s="467">
        <v>18</v>
      </c>
      <c r="D7171" s="467">
        <v>1072</v>
      </c>
      <c r="E7171" s="467">
        <v>64</v>
      </c>
      <c r="F7171" s="467">
        <v>1</v>
      </c>
      <c r="G7171" s="467">
        <f t="array" ref="G7171">MAX(IF($A$2:$A$8761=A7171,$D$2:$D$8761))</f>
        <v>1504</v>
      </c>
      <c r="H7171" s="467">
        <f t="shared" si="790"/>
        <v>0</v>
      </c>
      <c r="I7171" s="475" t="str">
        <f t="shared" si="791"/>
        <v/>
      </c>
      <c r="J7171" s="471">
        <f>'Potential Projects'!D7172</f>
        <v>29.256937429363422</v>
      </c>
      <c r="K7171" s="471">
        <f>'Potential Projects'!E7172</f>
        <v>92.365866534078691</v>
      </c>
      <c r="L7171" s="476">
        <f t="shared" si="792"/>
        <v>885.37719603655785</v>
      </c>
      <c r="M7171" s="471">
        <f t="shared" si="788"/>
        <v>1338.4385156396916</v>
      </c>
      <c r="N7171" s="467">
        <f t="shared" si="793"/>
        <v>0</v>
      </c>
      <c r="O7171" s="475" t="str">
        <f t="shared" si="794"/>
        <v/>
      </c>
    </row>
    <row r="7172" spans="1:15" hidden="1">
      <c r="A7172" s="475">
        <f t="shared" si="789"/>
        <v>43739</v>
      </c>
      <c r="B7172" s="475">
        <v>43764</v>
      </c>
      <c r="C7172" s="467">
        <v>19</v>
      </c>
      <c r="D7172" s="467">
        <v>1125</v>
      </c>
      <c r="E7172" s="467">
        <v>73</v>
      </c>
      <c r="F7172" s="467">
        <v>0</v>
      </c>
      <c r="G7172" s="467">
        <f t="array" ref="G7172">MAX(IF($A$2:$A$8761=A7172,$D$2:$D$8761))</f>
        <v>1504</v>
      </c>
      <c r="H7172" s="467">
        <f t="shared" si="790"/>
        <v>0</v>
      </c>
      <c r="I7172" s="475" t="str">
        <f t="shared" si="791"/>
        <v/>
      </c>
      <c r="J7172" s="471">
        <f>'Potential Projects'!D7173</f>
        <v>8.3859664336279227</v>
      </c>
      <c r="K7172" s="471">
        <f>'Potential Projects'!E7173</f>
        <v>91.844887282304882</v>
      </c>
      <c r="L7172" s="476">
        <f t="shared" si="792"/>
        <v>951.76914628406712</v>
      </c>
      <c r="M7172" s="471">
        <f t="shared" si="788"/>
        <v>1338.4385156396916</v>
      </c>
      <c r="N7172" s="467">
        <f t="shared" si="793"/>
        <v>0</v>
      </c>
      <c r="O7172" s="475" t="str">
        <f t="shared" si="794"/>
        <v/>
      </c>
    </row>
    <row r="7173" spans="1:15" hidden="1">
      <c r="A7173" s="475">
        <f t="shared" si="789"/>
        <v>43739</v>
      </c>
      <c r="B7173" s="475">
        <v>43764</v>
      </c>
      <c r="C7173" s="467">
        <v>20</v>
      </c>
      <c r="D7173" s="467">
        <v>1143</v>
      </c>
      <c r="E7173" s="467">
        <v>53</v>
      </c>
      <c r="F7173" s="467">
        <v>0</v>
      </c>
      <c r="G7173" s="467">
        <f t="array" ref="G7173">MAX(IF($A$2:$A$8761=A7173,$D$2:$D$8761))</f>
        <v>1504</v>
      </c>
      <c r="H7173" s="467">
        <f t="shared" si="790"/>
        <v>0</v>
      </c>
      <c r="I7173" s="475" t="str">
        <f t="shared" si="791"/>
        <v/>
      </c>
      <c r="J7173" s="471">
        <f>'Potential Projects'!D7174</f>
        <v>2.1298182307133056</v>
      </c>
      <c r="K7173" s="471">
        <f>'Potential Projects'!E7174</f>
        <v>85.250510266609325</v>
      </c>
      <c r="L7173" s="476">
        <f t="shared" si="792"/>
        <v>1002.6196715026774</v>
      </c>
      <c r="M7173" s="471">
        <f t="shared" si="788"/>
        <v>1338.4385156396916</v>
      </c>
      <c r="N7173" s="467">
        <f t="shared" si="793"/>
        <v>0</v>
      </c>
      <c r="O7173" s="475" t="str">
        <f t="shared" si="794"/>
        <v/>
      </c>
    </row>
    <row r="7174" spans="1:15" hidden="1">
      <c r="A7174" s="475">
        <f t="shared" si="789"/>
        <v>43739</v>
      </c>
      <c r="B7174" s="475">
        <v>43764</v>
      </c>
      <c r="C7174" s="467">
        <v>21</v>
      </c>
      <c r="D7174" s="467">
        <v>1081</v>
      </c>
      <c r="E7174" s="467">
        <v>41</v>
      </c>
      <c r="F7174" s="467">
        <v>0</v>
      </c>
      <c r="G7174" s="467">
        <f t="array" ref="G7174">MAX(IF($A$2:$A$8761=A7174,$D$2:$D$8761))</f>
        <v>1504</v>
      </c>
      <c r="H7174" s="467">
        <f t="shared" si="790"/>
        <v>0</v>
      </c>
      <c r="I7174" s="475" t="str">
        <f t="shared" si="791"/>
        <v/>
      </c>
      <c r="J7174" s="471">
        <f>'Potential Projects'!D7175</f>
        <v>0</v>
      </c>
      <c r="K7174" s="471">
        <f>'Potential Projects'!E7175</f>
        <v>75.0984551171791</v>
      </c>
      <c r="L7174" s="476">
        <f t="shared" si="792"/>
        <v>964.90154488282087</v>
      </c>
      <c r="M7174" s="471">
        <f t="shared" si="788"/>
        <v>1338.4385156396916</v>
      </c>
      <c r="N7174" s="467">
        <f t="shared" si="793"/>
        <v>0</v>
      </c>
      <c r="O7174" s="475" t="str">
        <f t="shared" si="794"/>
        <v/>
      </c>
    </row>
    <row r="7175" spans="1:15" hidden="1">
      <c r="A7175" s="475">
        <f t="shared" si="789"/>
        <v>43739</v>
      </c>
      <c r="B7175" s="475">
        <v>43764</v>
      </c>
      <c r="C7175" s="467">
        <v>22</v>
      </c>
      <c r="D7175" s="467">
        <v>1046</v>
      </c>
      <c r="E7175" s="467">
        <v>27</v>
      </c>
      <c r="F7175" s="467">
        <v>0</v>
      </c>
      <c r="G7175" s="467">
        <f t="array" ref="G7175">MAX(IF($A$2:$A$8761=A7175,$D$2:$D$8761))</f>
        <v>1504</v>
      </c>
      <c r="H7175" s="467">
        <f t="shared" si="790"/>
        <v>0</v>
      </c>
      <c r="I7175" s="475" t="str">
        <f t="shared" si="791"/>
        <v/>
      </c>
      <c r="J7175" s="471">
        <f>'Potential Projects'!D7176</f>
        <v>2.8088977249414756E-3</v>
      </c>
      <c r="K7175" s="471">
        <f>'Potential Projects'!E7176</f>
        <v>66.53358750806278</v>
      </c>
      <c r="L7175" s="476">
        <f t="shared" si="792"/>
        <v>952.46360359421237</v>
      </c>
      <c r="M7175" s="471">
        <f t="shared" si="788"/>
        <v>1338.4385156396916</v>
      </c>
      <c r="N7175" s="467">
        <f t="shared" si="793"/>
        <v>0</v>
      </c>
      <c r="O7175" s="475" t="str">
        <f t="shared" si="794"/>
        <v/>
      </c>
    </row>
    <row r="7176" spans="1:15" hidden="1">
      <c r="A7176" s="475">
        <f t="shared" si="789"/>
        <v>43739</v>
      </c>
      <c r="B7176" s="475">
        <v>43764</v>
      </c>
      <c r="C7176" s="467">
        <v>23</v>
      </c>
      <c r="D7176" s="467">
        <v>1016</v>
      </c>
      <c r="E7176" s="467">
        <v>26</v>
      </c>
      <c r="F7176" s="467">
        <v>0</v>
      </c>
      <c r="G7176" s="467">
        <f t="array" ref="G7176">MAX(IF($A$2:$A$8761=A7176,$D$2:$D$8761))</f>
        <v>1504</v>
      </c>
      <c r="H7176" s="467">
        <f t="shared" si="790"/>
        <v>0</v>
      </c>
      <c r="I7176" s="475" t="str">
        <f t="shared" si="791"/>
        <v/>
      </c>
      <c r="J7176" s="471">
        <f>'Potential Projects'!D7177</f>
        <v>5.4388233978051384E-3</v>
      </c>
      <c r="K7176" s="471">
        <f>'Potential Projects'!E7177</f>
        <v>28.562335465491298</v>
      </c>
      <c r="L7176" s="476">
        <f t="shared" si="792"/>
        <v>961.43222571111096</v>
      </c>
      <c r="M7176" s="471">
        <f t="shared" si="788"/>
        <v>1338.4385156396916</v>
      </c>
      <c r="N7176" s="467">
        <f t="shared" si="793"/>
        <v>0</v>
      </c>
      <c r="O7176" s="475" t="str">
        <f t="shared" si="794"/>
        <v/>
      </c>
    </row>
    <row r="7177" spans="1:15" hidden="1">
      <c r="A7177" s="475">
        <f t="shared" si="789"/>
        <v>43739</v>
      </c>
      <c r="B7177" s="475">
        <v>43764</v>
      </c>
      <c r="C7177" s="467">
        <v>24</v>
      </c>
      <c r="D7177" s="467">
        <v>970</v>
      </c>
      <c r="E7177" s="467">
        <v>41</v>
      </c>
      <c r="F7177" s="467">
        <v>0</v>
      </c>
      <c r="G7177" s="467">
        <f t="array" ref="G7177">MAX(IF($A$2:$A$8761=A7177,$D$2:$D$8761))</f>
        <v>1504</v>
      </c>
      <c r="H7177" s="467">
        <f t="shared" si="790"/>
        <v>0</v>
      </c>
      <c r="I7177" s="475" t="str">
        <f t="shared" si="791"/>
        <v/>
      </c>
      <c r="J7177" s="471">
        <f>'Potential Projects'!D7178</f>
        <v>4.8891435749416727</v>
      </c>
      <c r="K7177" s="471">
        <f>'Potential Projects'!E7178</f>
        <v>8.7838979251773814</v>
      </c>
      <c r="L7177" s="476">
        <f t="shared" si="792"/>
        <v>915.3269584998809</v>
      </c>
      <c r="M7177" s="471">
        <f t="shared" si="788"/>
        <v>1338.4385156396916</v>
      </c>
      <c r="N7177" s="467">
        <f t="shared" si="793"/>
        <v>0</v>
      </c>
      <c r="O7177" s="475" t="str">
        <f t="shared" si="794"/>
        <v/>
      </c>
    </row>
    <row r="7178" spans="1:15" hidden="1">
      <c r="A7178" s="475">
        <f t="shared" si="789"/>
        <v>43739</v>
      </c>
      <c r="B7178" s="475">
        <v>43765</v>
      </c>
      <c r="C7178" s="467">
        <v>1</v>
      </c>
      <c r="D7178" s="467">
        <v>949</v>
      </c>
      <c r="E7178" s="467">
        <v>34</v>
      </c>
      <c r="F7178" s="467">
        <v>0</v>
      </c>
      <c r="G7178" s="467">
        <f t="array" ref="G7178">MAX(IF($A$2:$A$8761=A7178,$D$2:$D$8761))</f>
        <v>1504</v>
      </c>
      <c r="H7178" s="467">
        <f t="shared" si="790"/>
        <v>0</v>
      </c>
      <c r="I7178" s="475" t="str">
        <f t="shared" si="791"/>
        <v/>
      </c>
      <c r="J7178" s="471">
        <f>'Potential Projects'!D7179</f>
        <v>22.499047005703858</v>
      </c>
      <c r="K7178" s="471">
        <f>'Potential Projects'!E7179</f>
        <v>2.2082949365727798</v>
      </c>
      <c r="L7178" s="476">
        <f t="shared" si="792"/>
        <v>890.29265805772332</v>
      </c>
      <c r="M7178" s="471">
        <f t="shared" si="788"/>
        <v>1338.4385156396916</v>
      </c>
      <c r="N7178" s="467">
        <f t="shared" si="793"/>
        <v>0</v>
      </c>
      <c r="O7178" s="475" t="str">
        <f t="shared" si="794"/>
        <v/>
      </c>
    </row>
    <row r="7179" spans="1:15" hidden="1">
      <c r="A7179" s="475">
        <f t="shared" si="789"/>
        <v>43739</v>
      </c>
      <c r="B7179" s="475">
        <v>43765</v>
      </c>
      <c r="C7179" s="467">
        <v>2</v>
      </c>
      <c r="D7179" s="467">
        <v>940</v>
      </c>
      <c r="E7179" s="467">
        <v>27</v>
      </c>
      <c r="F7179" s="467">
        <v>0</v>
      </c>
      <c r="G7179" s="467">
        <f t="array" ref="G7179">MAX(IF($A$2:$A$8761=A7179,$D$2:$D$8761))</f>
        <v>1504</v>
      </c>
      <c r="H7179" s="467">
        <f t="shared" si="790"/>
        <v>0</v>
      </c>
      <c r="I7179" s="475" t="str">
        <f t="shared" si="791"/>
        <v/>
      </c>
      <c r="J7179" s="471">
        <f>'Potential Projects'!D7180</f>
        <v>31.645197241904523</v>
      </c>
      <c r="K7179" s="471">
        <f>'Potential Projects'!E7180</f>
        <v>1.6043970651472801</v>
      </c>
      <c r="L7179" s="476">
        <f t="shared" si="792"/>
        <v>879.75040569294822</v>
      </c>
      <c r="M7179" s="471">
        <f t="shared" si="788"/>
        <v>1338.4385156396916</v>
      </c>
      <c r="N7179" s="467">
        <f t="shared" si="793"/>
        <v>0</v>
      </c>
      <c r="O7179" s="475" t="str">
        <f t="shared" si="794"/>
        <v/>
      </c>
    </row>
    <row r="7180" spans="1:15" hidden="1">
      <c r="A7180" s="475">
        <f t="shared" si="789"/>
        <v>43739</v>
      </c>
      <c r="B7180" s="475">
        <v>43765</v>
      </c>
      <c r="C7180" s="467">
        <v>3</v>
      </c>
      <c r="D7180" s="467">
        <v>931</v>
      </c>
      <c r="E7180" s="467">
        <v>21</v>
      </c>
      <c r="F7180" s="467">
        <v>0</v>
      </c>
      <c r="G7180" s="467">
        <f t="array" ref="G7180">MAX(IF($A$2:$A$8761=A7180,$D$2:$D$8761))</f>
        <v>1504</v>
      </c>
      <c r="H7180" s="467">
        <f t="shared" si="790"/>
        <v>0</v>
      </c>
      <c r="I7180" s="475" t="str">
        <f t="shared" si="791"/>
        <v/>
      </c>
      <c r="J7180" s="471">
        <f>'Potential Projects'!D7181</f>
        <v>19.716551589257787</v>
      </c>
      <c r="K7180" s="471">
        <f>'Potential Projects'!E7181</f>
        <v>11.14082057622017</v>
      </c>
      <c r="L7180" s="476">
        <f t="shared" si="792"/>
        <v>879.14262783452205</v>
      </c>
      <c r="M7180" s="471">
        <f t="shared" si="788"/>
        <v>1338.4385156396916</v>
      </c>
      <c r="N7180" s="467">
        <f t="shared" si="793"/>
        <v>0</v>
      </c>
      <c r="O7180" s="475" t="str">
        <f t="shared" si="794"/>
        <v/>
      </c>
    </row>
    <row r="7181" spans="1:15" hidden="1">
      <c r="A7181" s="475">
        <f t="shared" si="789"/>
        <v>43739</v>
      </c>
      <c r="B7181" s="475">
        <v>43765</v>
      </c>
      <c r="C7181" s="467">
        <v>4</v>
      </c>
      <c r="D7181" s="467">
        <v>939</v>
      </c>
      <c r="E7181" s="467">
        <v>16</v>
      </c>
      <c r="F7181" s="467">
        <v>0</v>
      </c>
      <c r="G7181" s="467">
        <f t="array" ref="G7181">MAX(IF($A$2:$A$8761=A7181,$D$2:$D$8761))</f>
        <v>1504</v>
      </c>
      <c r="H7181" s="467">
        <f t="shared" si="790"/>
        <v>0</v>
      </c>
      <c r="I7181" s="475" t="str">
        <f t="shared" si="791"/>
        <v/>
      </c>
      <c r="J7181" s="471">
        <f>'Potential Projects'!D7182</f>
        <v>10.820031112224747</v>
      </c>
      <c r="K7181" s="471">
        <f>'Potential Projects'!E7182</f>
        <v>42.842329821543757</v>
      </c>
      <c r="L7181" s="476">
        <f t="shared" si="792"/>
        <v>869.33763906623142</v>
      </c>
      <c r="M7181" s="471">
        <f t="shared" si="788"/>
        <v>1338.4385156396916</v>
      </c>
      <c r="N7181" s="467">
        <f t="shared" si="793"/>
        <v>0</v>
      </c>
      <c r="O7181" s="475" t="str">
        <f t="shared" si="794"/>
        <v/>
      </c>
    </row>
    <row r="7182" spans="1:15" hidden="1">
      <c r="A7182" s="475">
        <f t="shared" si="789"/>
        <v>43739</v>
      </c>
      <c r="B7182" s="475">
        <v>43765</v>
      </c>
      <c r="C7182" s="467">
        <v>5</v>
      </c>
      <c r="D7182" s="467">
        <v>938</v>
      </c>
      <c r="E7182" s="467">
        <v>12</v>
      </c>
      <c r="F7182" s="467">
        <v>0</v>
      </c>
      <c r="G7182" s="467">
        <f t="array" ref="G7182">MAX(IF($A$2:$A$8761=A7182,$D$2:$D$8761))</f>
        <v>1504</v>
      </c>
      <c r="H7182" s="467">
        <f t="shared" si="790"/>
        <v>0</v>
      </c>
      <c r="I7182" s="475" t="str">
        <f t="shared" si="791"/>
        <v/>
      </c>
      <c r="J7182" s="471">
        <f>'Potential Projects'!D7183</f>
        <v>10.290621967001863</v>
      </c>
      <c r="K7182" s="471">
        <f>'Potential Projects'!E7183</f>
        <v>69.887098097183411</v>
      </c>
      <c r="L7182" s="476">
        <f t="shared" si="792"/>
        <v>845.82227993581478</v>
      </c>
      <c r="M7182" s="471">
        <f t="shared" si="788"/>
        <v>1338.4385156396916</v>
      </c>
      <c r="N7182" s="467">
        <f t="shared" si="793"/>
        <v>0</v>
      </c>
      <c r="O7182" s="475" t="str">
        <f t="shared" si="794"/>
        <v/>
      </c>
    </row>
    <row r="7183" spans="1:15" hidden="1">
      <c r="A7183" s="475">
        <f t="shared" si="789"/>
        <v>43739</v>
      </c>
      <c r="B7183" s="475">
        <v>43765</v>
      </c>
      <c r="C7183" s="467">
        <v>6</v>
      </c>
      <c r="D7183" s="467">
        <v>962</v>
      </c>
      <c r="E7183" s="467">
        <v>13</v>
      </c>
      <c r="F7183" s="467">
        <v>0</v>
      </c>
      <c r="G7183" s="467">
        <f t="array" ref="G7183">MAX(IF($A$2:$A$8761=A7183,$D$2:$D$8761))</f>
        <v>1504</v>
      </c>
      <c r="H7183" s="467">
        <f t="shared" si="790"/>
        <v>0</v>
      </c>
      <c r="I7183" s="475" t="str">
        <f t="shared" si="791"/>
        <v/>
      </c>
      <c r="J7183" s="471">
        <f>'Potential Projects'!D7184</f>
        <v>5.7930411575549012</v>
      </c>
      <c r="K7183" s="471">
        <f>'Potential Projects'!E7184</f>
        <v>83.678185497742419</v>
      </c>
      <c r="L7183" s="476">
        <f t="shared" si="792"/>
        <v>859.5287733447027</v>
      </c>
      <c r="M7183" s="471">
        <f t="shared" si="788"/>
        <v>1338.4385156396916</v>
      </c>
      <c r="N7183" s="467">
        <f t="shared" si="793"/>
        <v>0</v>
      </c>
      <c r="O7183" s="475" t="str">
        <f t="shared" si="794"/>
        <v/>
      </c>
    </row>
    <row r="7184" spans="1:15" hidden="1">
      <c r="A7184" s="475">
        <f t="shared" si="789"/>
        <v>43739</v>
      </c>
      <c r="B7184" s="475">
        <v>43765</v>
      </c>
      <c r="C7184" s="467">
        <v>7</v>
      </c>
      <c r="D7184" s="467">
        <v>1028</v>
      </c>
      <c r="E7184" s="467">
        <v>8</v>
      </c>
      <c r="F7184" s="467">
        <v>0</v>
      </c>
      <c r="G7184" s="467">
        <f t="array" ref="G7184">MAX(IF($A$2:$A$8761=A7184,$D$2:$D$8761))</f>
        <v>1504</v>
      </c>
      <c r="H7184" s="467">
        <f t="shared" si="790"/>
        <v>0</v>
      </c>
      <c r="I7184" s="475" t="str">
        <f t="shared" si="791"/>
        <v/>
      </c>
      <c r="J7184" s="471">
        <f>'Potential Projects'!D7185</f>
        <v>3.21416617757622</v>
      </c>
      <c r="K7184" s="471">
        <f>'Potential Projects'!E7185</f>
        <v>93.709773973339068</v>
      </c>
      <c r="L7184" s="476">
        <f t="shared" si="792"/>
        <v>923.07605984908469</v>
      </c>
      <c r="M7184" s="471">
        <f t="shared" si="788"/>
        <v>1338.4385156396916</v>
      </c>
      <c r="N7184" s="467">
        <f t="shared" si="793"/>
        <v>0</v>
      </c>
      <c r="O7184" s="475" t="str">
        <f t="shared" si="794"/>
        <v/>
      </c>
    </row>
    <row r="7185" spans="1:15" hidden="1">
      <c r="A7185" s="475">
        <f t="shared" si="789"/>
        <v>43739</v>
      </c>
      <c r="B7185" s="475">
        <v>43765</v>
      </c>
      <c r="C7185" s="467">
        <v>8</v>
      </c>
      <c r="D7185" s="467">
        <v>1090</v>
      </c>
      <c r="E7185" s="467">
        <v>3</v>
      </c>
      <c r="F7185" s="467">
        <v>0</v>
      </c>
      <c r="G7185" s="467">
        <f t="array" ref="G7185">MAX(IF($A$2:$A$8761=A7185,$D$2:$D$8761))</f>
        <v>1504</v>
      </c>
      <c r="H7185" s="467">
        <f t="shared" si="790"/>
        <v>0</v>
      </c>
      <c r="I7185" s="475" t="str">
        <f t="shared" si="791"/>
        <v/>
      </c>
      <c r="J7185" s="471">
        <f>'Potential Projects'!D7186</f>
        <v>1.1586732622809566</v>
      </c>
      <c r="K7185" s="471">
        <f>'Potential Projects'!E7186</f>
        <v>76.146671629757037</v>
      </c>
      <c r="L7185" s="476">
        <f t="shared" si="792"/>
        <v>1009.694655107962</v>
      </c>
      <c r="M7185" s="471">
        <f t="shared" si="788"/>
        <v>1338.4385156396916</v>
      </c>
      <c r="N7185" s="467">
        <f t="shared" si="793"/>
        <v>0</v>
      </c>
      <c r="O7185" s="475" t="str">
        <f t="shared" si="794"/>
        <v/>
      </c>
    </row>
    <row r="7186" spans="1:15" hidden="1">
      <c r="A7186" s="475">
        <f t="shared" si="789"/>
        <v>43739</v>
      </c>
      <c r="B7186" s="475">
        <v>43765</v>
      </c>
      <c r="C7186" s="467">
        <v>9</v>
      </c>
      <c r="D7186" s="467">
        <v>1156</v>
      </c>
      <c r="E7186" s="467">
        <v>3</v>
      </c>
      <c r="F7186" s="467">
        <v>9</v>
      </c>
      <c r="G7186" s="467">
        <f t="array" ref="G7186">MAX(IF($A$2:$A$8761=A7186,$D$2:$D$8761))</f>
        <v>1504</v>
      </c>
      <c r="H7186" s="467">
        <f t="shared" si="790"/>
        <v>0</v>
      </c>
      <c r="I7186" s="475" t="str">
        <f t="shared" si="791"/>
        <v/>
      </c>
      <c r="J7186" s="471">
        <f>'Potential Projects'!D7187</f>
        <v>6.5611323365310046</v>
      </c>
      <c r="K7186" s="471">
        <f>'Potential Projects'!E7187</f>
        <v>72.362922919802187</v>
      </c>
      <c r="L7186" s="476">
        <f t="shared" si="792"/>
        <v>1065.0759447436667</v>
      </c>
      <c r="M7186" s="471">
        <f t="shared" si="788"/>
        <v>1338.4385156396916</v>
      </c>
      <c r="N7186" s="467">
        <f t="shared" si="793"/>
        <v>0</v>
      </c>
      <c r="O7186" s="475" t="str">
        <f t="shared" si="794"/>
        <v/>
      </c>
    </row>
    <row r="7187" spans="1:15" hidden="1">
      <c r="A7187" s="475">
        <f t="shared" si="789"/>
        <v>43739</v>
      </c>
      <c r="B7187" s="475">
        <v>43765</v>
      </c>
      <c r="C7187" s="467">
        <v>10</v>
      </c>
      <c r="D7187" s="467">
        <v>1138</v>
      </c>
      <c r="E7187" s="467">
        <v>4</v>
      </c>
      <c r="F7187" s="467">
        <v>17</v>
      </c>
      <c r="G7187" s="467">
        <f t="array" ref="G7187">MAX(IF($A$2:$A$8761=A7187,$D$2:$D$8761))</f>
        <v>1504</v>
      </c>
      <c r="H7187" s="467">
        <f t="shared" si="790"/>
        <v>0</v>
      </c>
      <c r="I7187" s="475" t="str">
        <f t="shared" si="791"/>
        <v/>
      </c>
      <c r="J7187" s="471">
        <f>'Potential Projects'!D7188</f>
        <v>12.164790237140597</v>
      </c>
      <c r="K7187" s="471">
        <f>'Potential Projects'!E7188</f>
        <v>98.659076865190286</v>
      </c>
      <c r="L7187" s="476">
        <f t="shared" si="792"/>
        <v>1006.1761328976692</v>
      </c>
      <c r="M7187" s="471">
        <f t="shared" si="788"/>
        <v>1338.4385156396916</v>
      </c>
      <c r="N7187" s="467">
        <f t="shared" si="793"/>
        <v>0</v>
      </c>
      <c r="O7187" s="475" t="str">
        <f t="shared" si="794"/>
        <v/>
      </c>
    </row>
    <row r="7188" spans="1:15" hidden="1">
      <c r="A7188" s="475">
        <f t="shared" si="789"/>
        <v>43739</v>
      </c>
      <c r="B7188" s="475">
        <v>43765</v>
      </c>
      <c r="C7188" s="467">
        <v>11</v>
      </c>
      <c r="D7188" s="467">
        <v>1106</v>
      </c>
      <c r="E7188" s="467">
        <v>1</v>
      </c>
      <c r="F7188" s="467">
        <v>17</v>
      </c>
      <c r="G7188" s="467">
        <f t="array" ref="G7188">MAX(IF($A$2:$A$8761=A7188,$D$2:$D$8761))</f>
        <v>1504</v>
      </c>
      <c r="H7188" s="467">
        <f t="shared" si="790"/>
        <v>0</v>
      </c>
      <c r="I7188" s="475" t="str">
        <f t="shared" si="791"/>
        <v/>
      </c>
      <c r="J7188" s="471">
        <f>'Potential Projects'!D7189</f>
        <v>3.8900674992345499</v>
      </c>
      <c r="K7188" s="471">
        <f>'Potential Projects'!E7189</f>
        <v>99.725285153730383</v>
      </c>
      <c r="L7188" s="476">
        <f t="shared" si="792"/>
        <v>984.38464734703496</v>
      </c>
      <c r="M7188" s="471">
        <f t="shared" si="788"/>
        <v>1338.4385156396916</v>
      </c>
      <c r="N7188" s="467">
        <f t="shared" si="793"/>
        <v>0</v>
      </c>
      <c r="O7188" s="475" t="str">
        <f t="shared" si="794"/>
        <v/>
      </c>
    </row>
    <row r="7189" spans="1:15" hidden="1">
      <c r="A7189" s="475">
        <f t="shared" si="789"/>
        <v>43739</v>
      </c>
      <c r="B7189" s="475">
        <v>43765</v>
      </c>
      <c r="C7189" s="467">
        <v>12</v>
      </c>
      <c r="D7189" s="467">
        <v>1073</v>
      </c>
      <c r="E7189" s="467">
        <v>1</v>
      </c>
      <c r="F7189" s="467">
        <v>16</v>
      </c>
      <c r="G7189" s="467">
        <f t="array" ref="G7189">MAX(IF($A$2:$A$8761=A7189,$D$2:$D$8761))</f>
        <v>1504</v>
      </c>
      <c r="H7189" s="467">
        <f t="shared" si="790"/>
        <v>0</v>
      </c>
      <c r="I7189" s="475" t="str">
        <f t="shared" si="791"/>
        <v/>
      </c>
      <c r="J7189" s="471">
        <f>'Potential Projects'!D7190</f>
        <v>3.0448510174627641</v>
      </c>
      <c r="K7189" s="471">
        <f>'Potential Projects'!E7190</f>
        <v>99.835582562889698</v>
      </c>
      <c r="L7189" s="476">
        <f t="shared" si="792"/>
        <v>953.11956641964741</v>
      </c>
      <c r="M7189" s="471">
        <f t="shared" si="788"/>
        <v>1338.4385156396916</v>
      </c>
      <c r="N7189" s="467">
        <f t="shared" si="793"/>
        <v>0</v>
      </c>
      <c r="O7189" s="475" t="str">
        <f t="shared" si="794"/>
        <v/>
      </c>
    </row>
    <row r="7190" spans="1:15" hidden="1">
      <c r="A7190" s="475">
        <f t="shared" si="789"/>
        <v>43739</v>
      </c>
      <c r="B7190" s="475">
        <v>43765</v>
      </c>
      <c r="C7190" s="467">
        <v>13</v>
      </c>
      <c r="D7190" s="467">
        <v>1067</v>
      </c>
      <c r="E7190" s="467">
        <v>1</v>
      </c>
      <c r="F7190" s="467">
        <v>14</v>
      </c>
      <c r="G7190" s="467">
        <f t="array" ref="G7190">MAX(IF($A$2:$A$8761=A7190,$D$2:$D$8761))</f>
        <v>1504</v>
      </c>
      <c r="H7190" s="467">
        <f t="shared" si="790"/>
        <v>0</v>
      </c>
      <c r="I7190" s="475" t="str">
        <f t="shared" si="791"/>
        <v/>
      </c>
      <c r="J7190" s="471">
        <f>'Potential Projects'!D7191</f>
        <v>0.22926188363897956</v>
      </c>
      <c r="K7190" s="471">
        <f>'Potential Projects'!E7191</f>
        <v>99.835582562889698</v>
      </c>
      <c r="L7190" s="476">
        <f t="shared" si="792"/>
        <v>951.93515555347119</v>
      </c>
      <c r="M7190" s="471">
        <f t="shared" si="788"/>
        <v>1338.4385156396916</v>
      </c>
      <c r="N7190" s="467">
        <f t="shared" si="793"/>
        <v>0</v>
      </c>
      <c r="O7190" s="475" t="str">
        <f t="shared" si="794"/>
        <v/>
      </c>
    </row>
    <row r="7191" spans="1:15" hidden="1">
      <c r="A7191" s="475">
        <f t="shared" si="789"/>
        <v>43739</v>
      </c>
      <c r="B7191" s="475">
        <v>43765</v>
      </c>
      <c r="C7191" s="467">
        <v>14</v>
      </c>
      <c r="D7191" s="467">
        <v>1042</v>
      </c>
      <c r="E7191" s="467">
        <v>0</v>
      </c>
      <c r="F7191" s="467">
        <v>14</v>
      </c>
      <c r="G7191" s="467">
        <f t="array" ref="G7191">MAX(IF($A$2:$A$8761=A7191,$D$2:$D$8761))</f>
        <v>1504</v>
      </c>
      <c r="H7191" s="467">
        <f t="shared" si="790"/>
        <v>0</v>
      </c>
      <c r="I7191" s="475" t="str">
        <f t="shared" si="791"/>
        <v/>
      </c>
      <c r="J7191" s="471">
        <f>'Potential Projects'!D7192</f>
        <v>0</v>
      </c>
      <c r="K7191" s="471">
        <f>'Potential Projects'!E7192</f>
        <v>99.835582562889698</v>
      </c>
      <c r="L7191" s="476">
        <f t="shared" si="792"/>
        <v>928.16441743711027</v>
      </c>
      <c r="M7191" s="471">
        <f t="shared" si="788"/>
        <v>1338.4385156396916</v>
      </c>
      <c r="N7191" s="467">
        <f t="shared" si="793"/>
        <v>0</v>
      </c>
      <c r="O7191" s="475" t="str">
        <f t="shared" si="794"/>
        <v/>
      </c>
    </row>
    <row r="7192" spans="1:15" hidden="1">
      <c r="A7192" s="475">
        <f t="shared" si="789"/>
        <v>43739</v>
      </c>
      <c r="B7192" s="475">
        <v>43765</v>
      </c>
      <c r="C7192" s="467">
        <v>15</v>
      </c>
      <c r="D7192" s="467">
        <v>1013</v>
      </c>
      <c r="E7192" s="467">
        <v>2</v>
      </c>
      <c r="F7192" s="467">
        <v>16</v>
      </c>
      <c r="G7192" s="467">
        <f t="array" ref="G7192">MAX(IF($A$2:$A$8761=A7192,$D$2:$D$8761))</f>
        <v>1504</v>
      </c>
      <c r="H7192" s="467">
        <f t="shared" si="790"/>
        <v>0</v>
      </c>
      <c r="I7192" s="475" t="str">
        <f t="shared" si="791"/>
        <v/>
      </c>
      <c r="J7192" s="471">
        <f>'Potential Projects'!D7193</f>
        <v>1.4607145377574764</v>
      </c>
      <c r="K7192" s="471">
        <f>'Potential Projects'!E7193</f>
        <v>99.523464362502679</v>
      </c>
      <c r="L7192" s="476">
        <f t="shared" si="792"/>
        <v>894.01582109973992</v>
      </c>
      <c r="M7192" s="471">
        <f t="shared" si="788"/>
        <v>1338.4385156396916</v>
      </c>
      <c r="N7192" s="467">
        <f t="shared" si="793"/>
        <v>0</v>
      </c>
      <c r="O7192" s="475" t="str">
        <f t="shared" si="794"/>
        <v/>
      </c>
    </row>
    <row r="7193" spans="1:15" hidden="1">
      <c r="A7193" s="475">
        <f t="shared" si="789"/>
        <v>43739</v>
      </c>
      <c r="B7193" s="475">
        <v>43765</v>
      </c>
      <c r="C7193" s="467">
        <v>16</v>
      </c>
      <c r="D7193" s="467">
        <v>1012</v>
      </c>
      <c r="E7193" s="467">
        <v>3</v>
      </c>
      <c r="F7193" s="467">
        <v>17</v>
      </c>
      <c r="G7193" s="467">
        <f t="array" ref="G7193">MAX(IF($A$2:$A$8761=A7193,$D$2:$D$8761))</f>
        <v>1504</v>
      </c>
      <c r="H7193" s="467">
        <f t="shared" si="790"/>
        <v>0</v>
      </c>
      <c r="I7193" s="475" t="str">
        <f t="shared" si="791"/>
        <v/>
      </c>
      <c r="J7193" s="471">
        <f>'Potential Projects'!D7194</f>
        <v>27.11296743579053</v>
      </c>
      <c r="K7193" s="471">
        <f>'Potential Projects'!E7194</f>
        <v>89.209483229413024</v>
      </c>
      <c r="L7193" s="476">
        <f t="shared" si="792"/>
        <v>875.67754933479637</v>
      </c>
      <c r="M7193" s="471">
        <f t="shared" si="788"/>
        <v>1338.4385156396916</v>
      </c>
      <c r="N7193" s="467">
        <f t="shared" si="793"/>
        <v>0</v>
      </c>
      <c r="O7193" s="475" t="str">
        <f t="shared" si="794"/>
        <v/>
      </c>
    </row>
    <row r="7194" spans="1:15" hidden="1">
      <c r="A7194" s="475">
        <f t="shared" si="789"/>
        <v>43739</v>
      </c>
      <c r="B7194" s="475">
        <v>43765</v>
      </c>
      <c r="C7194" s="467">
        <v>17</v>
      </c>
      <c r="D7194" s="467">
        <v>1043</v>
      </c>
      <c r="E7194" s="467">
        <v>7</v>
      </c>
      <c r="F7194" s="467">
        <v>10</v>
      </c>
      <c r="G7194" s="467">
        <f t="array" ref="G7194">MAX(IF($A$2:$A$8761=A7194,$D$2:$D$8761))</f>
        <v>1504</v>
      </c>
      <c r="H7194" s="467">
        <f t="shared" si="790"/>
        <v>0</v>
      </c>
      <c r="I7194" s="475" t="str">
        <f t="shared" si="791"/>
        <v/>
      </c>
      <c r="J7194" s="471">
        <f>'Potential Projects'!D7195</f>
        <v>38.677131408016677</v>
      </c>
      <c r="K7194" s="471">
        <f>'Potential Projects'!E7195</f>
        <v>78.88063932487637</v>
      </c>
      <c r="L7194" s="476">
        <f t="shared" si="792"/>
        <v>908.442229267107</v>
      </c>
      <c r="M7194" s="471">
        <f t="shared" ref="M7194:M7257" si="795">MAX($L$6554:$L$7297)</f>
        <v>1338.4385156396916</v>
      </c>
      <c r="N7194" s="467">
        <f t="shared" si="793"/>
        <v>0</v>
      </c>
      <c r="O7194" s="475" t="str">
        <f t="shared" si="794"/>
        <v/>
      </c>
    </row>
    <row r="7195" spans="1:15" hidden="1">
      <c r="A7195" s="475">
        <f t="shared" si="789"/>
        <v>43739</v>
      </c>
      <c r="B7195" s="475">
        <v>43765</v>
      </c>
      <c r="C7195" s="467">
        <v>18</v>
      </c>
      <c r="D7195" s="467">
        <v>1122</v>
      </c>
      <c r="E7195" s="467">
        <v>6</v>
      </c>
      <c r="F7195" s="467">
        <v>1</v>
      </c>
      <c r="G7195" s="467">
        <f t="array" ref="G7195">MAX(IF($A$2:$A$8761=A7195,$D$2:$D$8761))</f>
        <v>1504</v>
      </c>
      <c r="H7195" s="467">
        <f t="shared" si="790"/>
        <v>0</v>
      </c>
      <c r="I7195" s="475" t="str">
        <f t="shared" si="791"/>
        <v/>
      </c>
      <c r="J7195" s="471">
        <f>'Potential Projects'!D7196</f>
        <v>36.955919833236038</v>
      </c>
      <c r="K7195" s="471">
        <f>'Potential Projects'!E7196</f>
        <v>61.276859922597296</v>
      </c>
      <c r="L7195" s="476">
        <f t="shared" si="792"/>
        <v>1016.7672202441667</v>
      </c>
      <c r="M7195" s="471">
        <f t="shared" si="795"/>
        <v>1338.4385156396916</v>
      </c>
      <c r="N7195" s="467">
        <f t="shared" si="793"/>
        <v>0</v>
      </c>
      <c r="O7195" s="475" t="str">
        <f t="shared" si="794"/>
        <v/>
      </c>
    </row>
    <row r="7196" spans="1:15" hidden="1">
      <c r="A7196" s="475">
        <f t="shared" si="789"/>
        <v>43739</v>
      </c>
      <c r="B7196" s="475">
        <v>43765</v>
      </c>
      <c r="C7196" s="467">
        <v>19</v>
      </c>
      <c r="D7196" s="467">
        <v>1185</v>
      </c>
      <c r="E7196" s="467">
        <v>6</v>
      </c>
      <c r="F7196" s="467">
        <v>0</v>
      </c>
      <c r="G7196" s="467">
        <f t="array" ref="G7196">MAX(IF($A$2:$A$8761=A7196,$D$2:$D$8761))</f>
        <v>1504</v>
      </c>
      <c r="H7196" s="467">
        <f t="shared" si="790"/>
        <v>0</v>
      </c>
      <c r="I7196" s="475" t="str">
        <f t="shared" si="791"/>
        <v/>
      </c>
      <c r="J7196" s="471">
        <f>'Potential Projects'!D7197</f>
        <v>29.4703290986917</v>
      </c>
      <c r="K7196" s="471">
        <f>'Potential Projects'!E7197</f>
        <v>63.184770425714895</v>
      </c>
      <c r="L7196" s="476">
        <f t="shared" si="792"/>
        <v>1086.3449004755932</v>
      </c>
      <c r="M7196" s="471">
        <f t="shared" si="795"/>
        <v>1338.4385156396916</v>
      </c>
      <c r="N7196" s="467">
        <f t="shared" si="793"/>
        <v>0</v>
      </c>
      <c r="O7196" s="475" t="str">
        <f t="shared" si="794"/>
        <v/>
      </c>
    </row>
    <row r="7197" spans="1:15" hidden="1">
      <c r="A7197" s="475">
        <f t="shared" si="789"/>
        <v>43739</v>
      </c>
      <c r="B7197" s="475">
        <v>43765</v>
      </c>
      <c r="C7197" s="467">
        <v>20</v>
      </c>
      <c r="D7197" s="467">
        <v>1182</v>
      </c>
      <c r="E7197" s="467">
        <v>9</v>
      </c>
      <c r="F7197" s="467">
        <v>0</v>
      </c>
      <c r="G7197" s="467">
        <f t="array" ref="G7197">MAX(IF($A$2:$A$8761=A7197,$D$2:$D$8761))</f>
        <v>1504</v>
      </c>
      <c r="H7197" s="467">
        <f t="shared" si="790"/>
        <v>0</v>
      </c>
      <c r="I7197" s="475" t="str">
        <f t="shared" si="791"/>
        <v/>
      </c>
      <c r="J7197" s="471">
        <f>'Potential Projects'!D7198</f>
        <v>18.305555908420359</v>
      </c>
      <c r="K7197" s="471">
        <f>'Potential Projects'!E7198</f>
        <v>57.127017684368951</v>
      </c>
      <c r="L7197" s="476">
        <f t="shared" si="792"/>
        <v>1097.5674264072109</v>
      </c>
      <c r="M7197" s="471">
        <f t="shared" si="795"/>
        <v>1338.4385156396916</v>
      </c>
      <c r="N7197" s="467">
        <f t="shared" si="793"/>
        <v>0</v>
      </c>
      <c r="O7197" s="475" t="str">
        <f t="shared" si="794"/>
        <v/>
      </c>
    </row>
    <row r="7198" spans="1:15" hidden="1">
      <c r="A7198" s="475">
        <f t="shared" si="789"/>
        <v>43739</v>
      </c>
      <c r="B7198" s="475">
        <v>43765</v>
      </c>
      <c r="C7198" s="467">
        <v>21</v>
      </c>
      <c r="D7198" s="467">
        <v>1159</v>
      </c>
      <c r="E7198" s="467">
        <v>20</v>
      </c>
      <c r="F7198" s="467">
        <v>0</v>
      </c>
      <c r="G7198" s="467">
        <f t="array" ref="G7198">MAX(IF($A$2:$A$8761=A7198,$D$2:$D$8761))</f>
        <v>1504</v>
      </c>
      <c r="H7198" s="467">
        <f t="shared" si="790"/>
        <v>0</v>
      </c>
      <c r="I7198" s="475" t="str">
        <f t="shared" si="791"/>
        <v/>
      </c>
      <c r="J7198" s="471">
        <f>'Potential Projects'!D7199</f>
        <v>26.493583581805442</v>
      </c>
      <c r="K7198" s="471">
        <f>'Potential Projects'!E7199</f>
        <v>67.884535207482273</v>
      </c>
      <c r="L7198" s="476">
        <f t="shared" si="792"/>
        <v>1044.6218812107122</v>
      </c>
      <c r="M7198" s="471">
        <f t="shared" si="795"/>
        <v>1338.4385156396916</v>
      </c>
      <c r="N7198" s="467">
        <f t="shared" si="793"/>
        <v>0</v>
      </c>
      <c r="O7198" s="475" t="str">
        <f t="shared" si="794"/>
        <v/>
      </c>
    </row>
    <row r="7199" spans="1:15" hidden="1">
      <c r="A7199" s="475">
        <f t="shared" si="789"/>
        <v>43739</v>
      </c>
      <c r="B7199" s="475">
        <v>43765</v>
      </c>
      <c r="C7199" s="467">
        <v>22</v>
      </c>
      <c r="D7199" s="467">
        <v>1072</v>
      </c>
      <c r="E7199" s="467">
        <v>23</v>
      </c>
      <c r="F7199" s="467">
        <v>0</v>
      </c>
      <c r="G7199" s="467">
        <f t="array" ref="G7199">MAX(IF($A$2:$A$8761=A7199,$D$2:$D$8761))</f>
        <v>1504</v>
      </c>
      <c r="H7199" s="467">
        <f t="shared" si="790"/>
        <v>0</v>
      </c>
      <c r="I7199" s="475" t="str">
        <f t="shared" si="791"/>
        <v/>
      </c>
      <c r="J7199" s="471">
        <f>'Potential Projects'!D7200</f>
        <v>33.837644583389988</v>
      </c>
      <c r="K7199" s="471">
        <f>'Potential Projects'!E7200</f>
        <v>70.587212857450012</v>
      </c>
      <c r="L7199" s="476">
        <f t="shared" si="792"/>
        <v>944.57514255915999</v>
      </c>
      <c r="M7199" s="471">
        <f t="shared" si="795"/>
        <v>1338.4385156396916</v>
      </c>
      <c r="N7199" s="467">
        <f t="shared" si="793"/>
        <v>0</v>
      </c>
      <c r="O7199" s="475" t="str">
        <f t="shared" si="794"/>
        <v/>
      </c>
    </row>
    <row r="7200" spans="1:15" hidden="1">
      <c r="A7200" s="475">
        <f t="shared" si="789"/>
        <v>43739</v>
      </c>
      <c r="B7200" s="475">
        <v>43765</v>
      </c>
      <c r="C7200" s="467">
        <v>23</v>
      </c>
      <c r="D7200" s="467">
        <v>1034</v>
      </c>
      <c r="E7200" s="467">
        <v>38</v>
      </c>
      <c r="F7200" s="467">
        <v>0</v>
      </c>
      <c r="G7200" s="467">
        <f t="array" ref="G7200">MAX(IF($A$2:$A$8761=A7200,$D$2:$D$8761))</f>
        <v>1504</v>
      </c>
      <c r="H7200" s="467">
        <f t="shared" si="790"/>
        <v>0</v>
      </c>
      <c r="I7200" s="475" t="str">
        <f t="shared" si="791"/>
        <v/>
      </c>
      <c r="J7200" s="471">
        <f>'Potential Projects'!D7201</f>
        <v>36.277569794206556</v>
      </c>
      <c r="K7200" s="471">
        <f>'Potential Projects'!E7201</f>
        <v>94.636741560954633</v>
      </c>
      <c r="L7200" s="476">
        <f t="shared" si="792"/>
        <v>865.0856886448388</v>
      </c>
      <c r="M7200" s="471">
        <f t="shared" si="795"/>
        <v>1338.4385156396916</v>
      </c>
      <c r="N7200" s="467">
        <f t="shared" si="793"/>
        <v>0</v>
      </c>
      <c r="O7200" s="475" t="str">
        <f t="shared" si="794"/>
        <v/>
      </c>
    </row>
    <row r="7201" spans="1:15" hidden="1">
      <c r="A7201" s="475">
        <f t="shared" si="789"/>
        <v>43739</v>
      </c>
      <c r="B7201" s="475">
        <v>43765</v>
      </c>
      <c r="C7201" s="467">
        <v>24</v>
      </c>
      <c r="D7201" s="467">
        <v>981</v>
      </c>
      <c r="E7201" s="467">
        <v>52</v>
      </c>
      <c r="F7201" s="467">
        <v>0</v>
      </c>
      <c r="G7201" s="467">
        <f t="array" ref="G7201">MAX(IF($A$2:$A$8761=A7201,$D$2:$D$8761))</f>
        <v>1504</v>
      </c>
      <c r="H7201" s="467">
        <f t="shared" si="790"/>
        <v>0</v>
      </c>
      <c r="I7201" s="475" t="str">
        <f t="shared" si="791"/>
        <v/>
      </c>
      <c r="J7201" s="471">
        <f>'Potential Projects'!D7202</f>
        <v>52.020719788515557</v>
      </c>
      <c r="K7201" s="471">
        <f>'Potential Projects'!E7202</f>
        <v>93.263108578800271</v>
      </c>
      <c r="L7201" s="476">
        <f t="shared" si="792"/>
        <v>783.71617163268422</v>
      </c>
      <c r="M7201" s="471">
        <f t="shared" si="795"/>
        <v>1338.4385156396916</v>
      </c>
      <c r="N7201" s="467">
        <f t="shared" si="793"/>
        <v>0</v>
      </c>
      <c r="O7201" s="475" t="str">
        <f t="shared" si="794"/>
        <v/>
      </c>
    </row>
    <row r="7202" spans="1:15" hidden="1">
      <c r="A7202" s="475">
        <f t="shared" si="789"/>
        <v>43739</v>
      </c>
      <c r="B7202" s="475">
        <v>43766</v>
      </c>
      <c r="C7202" s="467">
        <v>1</v>
      </c>
      <c r="D7202" s="467">
        <v>947</v>
      </c>
      <c r="E7202" s="467">
        <v>55</v>
      </c>
      <c r="F7202" s="467">
        <v>0</v>
      </c>
      <c r="G7202" s="467">
        <f t="array" ref="G7202">MAX(IF($A$2:$A$8761=A7202,$D$2:$D$8761))</f>
        <v>1504</v>
      </c>
      <c r="H7202" s="467">
        <f t="shared" si="790"/>
        <v>0</v>
      </c>
      <c r="I7202" s="475" t="str">
        <f t="shared" si="791"/>
        <v/>
      </c>
      <c r="J7202" s="471">
        <f>'Potential Projects'!D7203</f>
        <v>82.682154798019326</v>
      </c>
      <c r="K7202" s="471">
        <f>'Potential Projects'!E7203</f>
        <v>94.304284831219078</v>
      </c>
      <c r="L7202" s="476">
        <f t="shared" si="792"/>
        <v>715.01356037076152</v>
      </c>
      <c r="M7202" s="471">
        <f t="shared" si="795"/>
        <v>1338.4385156396916</v>
      </c>
      <c r="N7202" s="467">
        <f t="shared" si="793"/>
        <v>0</v>
      </c>
      <c r="O7202" s="475" t="str">
        <f t="shared" si="794"/>
        <v/>
      </c>
    </row>
    <row r="7203" spans="1:15" hidden="1">
      <c r="A7203" s="475">
        <f t="shared" si="789"/>
        <v>43739</v>
      </c>
      <c r="B7203" s="475">
        <v>43766</v>
      </c>
      <c r="C7203" s="467">
        <v>2</v>
      </c>
      <c r="D7203" s="467">
        <v>926</v>
      </c>
      <c r="E7203" s="467">
        <v>61</v>
      </c>
      <c r="F7203" s="467">
        <v>0</v>
      </c>
      <c r="G7203" s="467">
        <f t="array" ref="G7203">MAX(IF($A$2:$A$8761=A7203,$D$2:$D$8761))</f>
        <v>1504</v>
      </c>
      <c r="H7203" s="467">
        <f t="shared" si="790"/>
        <v>0</v>
      </c>
      <c r="I7203" s="475" t="str">
        <f t="shared" si="791"/>
        <v/>
      </c>
      <c r="J7203" s="471">
        <f>'Potential Projects'!D7204</f>
        <v>90.356786052299356</v>
      </c>
      <c r="K7203" s="471">
        <f>'Potential Projects'!E7204</f>
        <v>92.464430176306166</v>
      </c>
      <c r="L7203" s="476">
        <f t="shared" si="792"/>
        <v>682.17878377139436</v>
      </c>
      <c r="M7203" s="471">
        <f t="shared" si="795"/>
        <v>1338.4385156396916</v>
      </c>
      <c r="N7203" s="467">
        <f t="shared" si="793"/>
        <v>0</v>
      </c>
      <c r="O7203" s="475" t="str">
        <f t="shared" si="794"/>
        <v/>
      </c>
    </row>
    <row r="7204" spans="1:15" hidden="1">
      <c r="A7204" s="475">
        <f t="shared" si="789"/>
        <v>43739</v>
      </c>
      <c r="B7204" s="475">
        <v>43766</v>
      </c>
      <c r="C7204" s="467">
        <v>3</v>
      </c>
      <c r="D7204" s="467">
        <v>919</v>
      </c>
      <c r="E7204" s="467">
        <v>54</v>
      </c>
      <c r="F7204" s="467">
        <v>0</v>
      </c>
      <c r="G7204" s="467">
        <f t="array" ref="G7204">MAX(IF($A$2:$A$8761=A7204,$D$2:$D$8761))</f>
        <v>1504</v>
      </c>
      <c r="H7204" s="467">
        <f t="shared" si="790"/>
        <v>0</v>
      </c>
      <c r="I7204" s="475" t="str">
        <f t="shared" si="791"/>
        <v/>
      </c>
      <c r="J7204" s="471">
        <f>'Potential Projects'!D7205</f>
        <v>35.630025721867646</v>
      </c>
      <c r="K7204" s="471">
        <f>'Potential Projects'!E7205</f>
        <v>99.143290313910995</v>
      </c>
      <c r="L7204" s="476">
        <f t="shared" si="792"/>
        <v>730.22668396422137</v>
      </c>
      <c r="M7204" s="471">
        <f t="shared" si="795"/>
        <v>1338.4385156396916</v>
      </c>
      <c r="N7204" s="467">
        <f t="shared" si="793"/>
        <v>0</v>
      </c>
      <c r="O7204" s="475" t="str">
        <f t="shared" si="794"/>
        <v/>
      </c>
    </row>
    <row r="7205" spans="1:15" hidden="1">
      <c r="A7205" s="475">
        <f t="shared" si="789"/>
        <v>43739</v>
      </c>
      <c r="B7205" s="475">
        <v>43766</v>
      </c>
      <c r="C7205" s="467">
        <v>4</v>
      </c>
      <c r="D7205" s="467">
        <v>909</v>
      </c>
      <c r="E7205" s="467">
        <v>57</v>
      </c>
      <c r="F7205" s="467">
        <v>0</v>
      </c>
      <c r="G7205" s="467">
        <f t="array" ref="G7205">MAX(IF($A$2:$A$8761=A7205,$D$2:$D$8761))</f>
        <v>1504</v>
      </c>
      <c r="H7205" s="467">
        <f t="shared" si="790"/>
        <v>0</v>
      </c>
      <c r="I7205" s="475" t="str">
        <f t="shared" si="791"/>
        <v/>
      </c>
      <c r="J7205" s="471">
        <f>'Potential Projects'!D7206</f>
        <v>12.721012425722051</v>
      </c>
      <c r="K7205" s="471">
        <f>'Potential Projects'!E7206</f>
        <v>99.593866964093735</v>
      </c>
      <c r="L7205" s="476">
        <f t="shared" si="792"/>
        <v>739.68512061018419</v>
      </c>
      <c r="M7205" s="471">
        <f t="shared" si="795"/>
        <v>1338.4385156396916</v>
      </c>
      <c r="N7205" s="467">
        <f t="shared" si="793"/>
        <v>0</v>
      </c>
      <c r="O7205" s="475" t="str">
        <f t="shared" si="794"/>
        <v/>
      </c>
    </row>
    <row r="7206" spans="1:15" hidden="1">
      <c r="A7206" s="475">
        <f t="shared" si="789"/>
        <v>43739</v>
      </c>
      <c r="B7206" s="475">
        <v>43766</v>
      </c>
      <c r="C7206" s="467">
        <v>5</v>
      </c>
      <c r="D7206" s="467">
        <v>961</v>
      </c>
      <c r="E7206" s="467">
        <v>62</v>
      </c>
      <c r="F7206" s="467">
        <v>0</v>
      </c>
      <c r="G7206" s="467">
        <f t="array" ref="G7206">MAX(IF($A$2:$A$8761=A7206,$D$2:$D$8761))</f>
        <v>1504</v>
      </c>
      <c r="H7206" s="467">
        <f t="shared" si="790"/>
        <v>0</v>
      </c>
      <c r="I7206" s="475" t="str">
        <f t="shared" si="791"/>
        <v/>
      </c>
      <c r="J7206" s="471">
        <f>'Potential Projects'!D7207</f>
        <v>5.5832611731537352</v>
      </c>
      <c r="K7206" s="471">
        <f>'Potential Projects'!E7207</f>
        <v>98.503408890561161</v>
      </c>
      <c r="L7206" s="476">
        <f t="shared" si="792"/>
        <v>794.91332993628521</v>
      </c>
      <c r="M7206" s="471">
        <f t="shared" si="795"/>
        <v>1338.4385156396916</v>
      </c>
      <c r="N7206" s="467">
        <f t="shared" si="793"/>
        <v>0</v>
      </c>
      <c r="O7206" s="475" t="str">
        <f t="shared" si="794"/>
        <v/>
      </c>
    </row>
    <row r="7207" spans="1:15" hidden="1">
      <c r="A7207" s="475">
        <f t="shared" si="789"/>
        <v>43739</v>
      </c>
      <c r="B7207" s="475">
        <v>43766</v>
      </c>
      <c r="C7207" s="467">
        <v>6</v>
      </c>
      <c r="D7207" s="467">
        <v>1039</v>
      </c>
      <c r="E7207" s="467">
        <v>76</v>
      </c>
      <c r="F7207" s="467">
        <v>0</v>
      </c>
      <c r="G7207" s="467">
        <f t="array" ref="G7207">MAX(IF($A$2:$A$8761=A7207,$D$2:$D$8761))</f>
        <v>1504</v>
      </c>
      <c r="H7207" s="467">
        <f t="shared" si="790"/>
        <v>0</v>
      </c>
      <c r="I7207" s="475" t="str">
        <f t="shared" si="791"/>
        <v/>
      </c>
      <c r="J7207" s="471">
        <f>'Potential Projects'!D7208</f>
        <v>0.51573591895059001</v>
      </c>
      <c r="K7207" s="471">
        <f>'Potential Projects'!E7208</f>
        <v>99.206652655342936</v>
      </c>
      <c r="L7207" s="476">
        <f t="shared" si="792"/>
        <v>863.27761142570648</v>
      </c>
      <c r="M7207" s="471">
        <f t="shared" si="795"/>
        <v>1338.4385156396916</v>
      </c>
      <c r="N7207" s="467">
        <f t="shared" si="793"/>
        <v>0</v>
      </c>
      <c r="O7207" s="475" t="str">
        <f t="shared" si="794"/>
        <v/>
      </c>
    </row>
    <row r="7208" spans="1:15" hidden="1">
      <c r="A7208" s="475">
        <f t="shared" si="789"/>
        <v>43739</v>
      </c>
      <c r="B7208" s="475">
        <v>43766</v>
      </c>
      <c r="C7208" s="467">
        <v>7</v>
      </c>
      <c r="D7208" s="467">
        <v>1166</v>
      </c>
      <c r="E7208" s="467">
        <v>90</v>
      </c>
      <c r="F7208" s="467">
        <v>0</v>
      </c>
      <c r="G7208" s="467">
        <f t="array" ref="G7208">MAX(IF($A$2:$A$8761=A7208,$D$2:$D$8761))</f>
        <v>1504</v>
      </c>
      <c r="H7208" s="467">
        <f t="shared" si="790"/>
        <v>0</v>
      </c>
      <c r="I7208" s="475" t="str">
        <f t="shared" si="791"/>
        <v/>
      </c>
      <c r="J7208" s="471">
        <f>'Potential Projects'!D7209</f>
        <v>1.1212068069614878</v>
      </c>
      <c r="K7208" s="471">
        <f>'Potential Projects'!E7209</f>
        <v>97.927672059772078</v>
      </c>
      <c r="L7208" s="476">
        <f t="shared" si="792"/>
        <v>976.9511211332665</v>
      </c>
      <c r="M7208" s="471">
        <f t="shared" si="795"/>
        <v>1338.4385156396916</v>
      </c>
      <c r="N7208" s="467">
        <f t="shared" si="793"/>
        <v>0</v>
      </c>
      <c r="O7208" s="475" t="str">
        <f t="shared" si="794"/>
        <v/>
      </c>
    </row>
    <row r="7209" spans="1:15" hidden="1">
      <c r="A7209" s="475">
        <f t="shared" si="789"/>
        <v>43739</v>
      </c>
      <c r="B7209" s="475">
        <v>43766</v>
      </c>
      <c r="C7209" s="467">
        <v>8</v>
      </c>
      <c r="D7209" s="467">
        <v>1268</v>
      </c>
      <c r="E7209" s="467">
        <v>69</v>
      </c>
      <c r="F7209" s="467">
        <v>0</v>
      </c>
      <c r="G7209" s="467">
        <f t="array" ref="G7209">MAX(IF($A$2:$A$8761=A7209,$D$2:$D$8761))</f>
        <v>1504</v>
      </c>
      <c r="H7209" s="467">
        <f t="shared" si="790"/>
        <v>0</v>
      </c>
      <c r="I7209" s="475" t="str">
        <f t="shared" si="791"/>
        <v/>
      </c>
      <c r="J7209" s="471">
        <f>'Potential Projects'!D7210</f>
        <v>4.0235039494086244</v>
      </c>
      <c r="K7209" s="471">
        <f>'Potential Projects'!E7210</f>
        <v>92.917353579875282</v>
      </c>
      <c r="L7209" s="476">
        <f t="shared" si="792"/>
        <v>1102.0591424707161</v>
      </c>
      <c r="M7209" s="471">
        <f t="shared" si="795"/>
        <v>1338.4385156396916</v>
      </c>
      <c r="N7209" s="467">
        <f t="shared" si="793"/>
        <v>0</v>
      </c>
      <c r="O7209" s="475" t="str">
        <f t="shared" si="794"/>
        <v/>
      </c>
    </row>
    <row r="7210" spans="1:15" hidden="1">
      <c r="A7210" s="475">
        <f t="shared" si="789"/>
        <v>43739</v>
      </c>
      <c r="B7210" s="475">
        <v>43766</v>
      </c>
      <c r="C7210" s="467">
        <v>9</v>
      </c>
      <c r="D7210" s="467">
        <v>1278</v>
      </c>
      <c r="E7210" s="467">
        <v>69</v>
      </c>
      <c r="F7210" s="467">
        <v>1</v>
      </c>
      <c r="G7210" s="467">
        <f t="array" ref="G7210">MAX(IF($A$2:$A$8761=A7210,$D$2:$D$8761))</f>
        <v>1504</v>
      </c>
      <c r="H7210" s="467">
        <f t="shared" si="790"/>
        <v>0</v>
      </c>
      <c r="I7210" s="475" t="str">
        <f t="shared" si="791"/>
        <v/>
      </c>
      <c r="J7210" s="471">
        <f>'Potential Projects'!D7211</f>
        <v>1.4740665727736375</v>
      </c>
      <c r="K7210" s="471">
        <f>'Potential Projects'!E7211</f>
        <v>95.879738604601158</v>
      </c>
      <c r="L7210" s="476">
        <f t="shared" si="792"/>
        <v>1110.6461948226251</v>
      </c>
      <c r="M7210" s="471">
        <f t="shared" si="795"/>
        <v>1338.4385156396916</v>
      </c>
      <c r="N7210" s="467">
        <f t="shared" si="793"/>
        <v>0</v>
      </c>
      <c r="O7210" s="475" t="str">
        <f t="shared" si="794"/>
        <v/>
      </c>
    </row>
    <row r="7211" spans="1:15" hidden="1">
      <c r="A7211" s="475">
        <f t="shared" si="789"/>
        <v>43739</v>
      </c>
      <c r="B7211" s="475">
        <v>43766</v>
      </c>
      <c r="C7211" s="467">
        <v>10</v>
      </c>
      <c r="D7211" s="467">
        <v>1276</v>
      </c>
      <c r="E7211" s="467">
        <v>68</v>
      </c>
      <c r="F7211" s="467">
        <v>1</v>
      </c>
      <c r="G7211" s="467">
        <f t="array" ref="G7211">MAX(IF($A$2:$A$8761=A7211,$D$2:$D$8761))</f>
        <v>1504</v>
      </c>
      <c r="H7211" s="467">
        <f t="shared" si="790"/>
        <v>0</v>
      </c>
      <c r="I7211" s="475" t="str">
        <f t="shared" si="791"/>
        <v/>
      </c>
      <c r="J7211" s="471">
        <f>'Potential Projects'!D7212</f>
        <v>2.9868318843554587</v>
      </c>
      <c r="K7211" s="471">
        <f>'Potential Projects'!E7212</f>
        <v>97.68439195871855</v>
      </c>
      <c r="L7211" s="476">
        <f t="shared" si="792"/>
        <v>1106.3287761569259</v>
      </c>
      <c r="M7211" s="471">
        <f t="shared" si="795"/>
        <v>1338.4385156396916</v>
      </c>
      <c r="N7211" s="467">
        <f t="shared" si="793"/>
        <v>0</v>
      </c>
      <c r="O7211" s="475" t="str">
        <f t="shared" si="794"/>
        <v/>
      </c>
    </row>
    <row r="7212" spans="1:15" hidden="1">
      <c r="A7212" s="475">
        <f t="shared" si="789"/>
        <v>43739</v>
      </c>
      <c r="B7212" s="475">
        <v>43766</v>
      </c>
      <c r="C7212" s="467">
        <v>11</v>
      </c>
      <c r="D7212" s="467">
        <v>1250</v>
      </c>
      <c r="E7212" s="467">
        <v>53</v>
      </c>
      <c r="F7212" s="467">
        <v>3</v>
      </c>
      <c r="G7212" s="467">
        <f t="array" ref="G7212">MAX(IF($A$2:$A$8761=A7212,$D$2:$D$8761))</f>
        <v>1504</v>
      </c>
      <c r="H7212" s="467">
        <f t="shared" si="790"/>
        <v>0</v>
      </c>
      <c r="I7212" s="475" t="str">
        <f t="shared" si="791"/>
        <v/>
      </c>
      <c r="J7212" s="471">
        <f>'Potential Projects'!D7213</f>
        <v>2.7819151921947829</v>
      </c>
      <c r="K7212" s="471">
        <f>'Potential Projects'!E7213</f>
        <v>98.449433562674699</v>
      </c>
      <c r="L7212" s="476">
        <f t="shared" si="792"/>
        <v>1092.7686512451305</v>
      </c>
      <c r="M7212" s="471">
        <f t="shared" si="795"/>
        <v>1338.4385156396916</v>
      </c>
      <c r="N7212" s="467">
        <f t="shared" si="793"/>
        <v>0</v>
      </c>
      <c r="O7212" s="475" t="str">
        <f t="shared" si="794"/>
        <v/>
      </c>
    </row>
    <row r="7213" spans="1:15" hidden="1">
      <c r="A7213" s="475">
        <f t="shared" si="789"/>
        <v>43739</v>
      </c>
      <c r="B7213" s="475">
        <v>43766</v>
      </c>
      <c r="C7213" s="467">
        <v>12</v>
      </c>
      <c r="D7213" s="467">
        <v>1221</v>
      </c>
      <c r="E7213" s="467">
        <v>51</v>
      </c>
      <c r="F7213" s="467">
        <v>10</v>
      </c>
      <c r="G7213" s="467">
        <f t="array" ref="G7213">MAX(IF($A$2:$A$8761=A7213,$D$2:$D$8761))</f>
        <v>1504</v>
      </c>
      <c r="H7213" s="467">
        <f t="shared" si="790"/>
        <v>0</v>
      </c>
      <c r="I7213" s="475" t="str">
        <f t="shared" si="791"/>
        <v/>
      </c>
      <c r="J7213" s="471">
        <f>'Potential Projects'!D7214</f>
        <v>0.5223685740102928</v>
      </c>
      <c r="K7213" s="471">
        <f>'Potential Projects'!E7214</f>
        <v>98.177992420984737</v>
      </c>
      <c r="L7213" s="476">
        <f t="shared" si="792"/>
        <v>1061.299639005005</v>
      </c>
      <c r="M7213" s="471">
        <f t="shared" si="795"/>
        <v>1338.4385156396916</v>
      </c>
      <c r="N7213" s="467">
        <f t="shared" si="793"/>
        <v>0</v>
      </c>
      <c r="O7213" s="475" t="str">
        <f t="shared" si="794"/>
        <v/>
      </c>
    </row>
    <row r="7214" spans="1:15" hidden="1">
      <c r="A7214" s="475">
        <f t="shared" si="789"/>
        <v>43739</v>
      </c>
      <c r="B7214" s="475">
        <v>43766</v>
      </c>
      <c r="C7214" s="467">
        <v>13</v>
      </c>
      <c r="D7214" s="467">
        <v>1181</v>
      </c>
      <c r="E7214" s="467">
        <v>28</v>
      </c>
      <c r="F7214" s="467">
        <v>14</v>
      </c>
      <c r="G7214" s="467">
        <f t="array" ref="G7214">MAX(IF($A$2:$A$8761=A7214,$D$2:$D$8761))</f>
        <v>1504</v>
      </c>
      <c r="H7214" s="467">
        <f t="shared" si="790"/>
        <v>0</v>
      </c>
      <c r="I7214" s="475" t="str">
        <f t="shared" si="791"/>
        <v/>
      </c>
      <c r="J7214" s="471">
        <f>'Potential Projects'!D7215</f>
        <v>1.4272553121754656</v>
      </c>
      <c r="K7214" s="471">
        <f>'Potential Projects'!E7215</f>
        <v>91.961442700494516</v>
      </c>
      <c r="L7214" s="476">
        <f t="shared" si="792"/>
        <v>1045.6113019873301</v>
      </c>
      <c r="M7214" s="471">
        <f t="shared" si="795"/>
        <v>1338.4385156396916</v>
      </c>
      <c r="N7214" s="467">
        <f t="shared" si="793"/>
        <v>0</v>
      </c>
      <c r="O7214" s="475" t="str">
        <f t="shared" si="794"/>
        <v/>
      </c>
    </row>
    <row r="7215" spans="1:15" hidden="1">
      <c r="A7215" s="475">
        <f t="shared" si="789"/>
        <v>43739</v>
      </c>
      <c r="B7215" s="475">
        <v>43766</v>
      </c>
      <c r="C7215" s="467">
        <v>14</v>
      </c>
      <c r="D7215" s="467">
        <v>1168</v>
      </c>
      <c r="E7215" s="467">
        <v>4</v>
      </c>
      <c r="F7215" s="467">
        <v>14</v>
      </c>
      <c r="G7215" s="467">
        <f t="array" ref="G7215">MAX(IF($A$2:$A$8761=A7215,$D$2:$D$8761))</f>
        <v>1504</v>
      </c>
      <c r="H7215" s="467">
        <f t="shared" si="790"/>
        <v>0</v>
      </c>
      <c r="I7215" s="475" t="str">
        <f t="shared" si="791"/>
        <v/>
      </c>
      <c r="J7215" s="471">
        <f>'Potential Projects'!D7216</f>
        <v>9.0069599787483199</v>
      </c>
      <c r="K7215" s="471">
        <f>'Potential Projects'!E7216</f>
        <v>88.553956783487422</v>
      </c>
      <c r="L7215" s="476">
        <f t="shared" si="792"/>
        <v>1052.4390832377644</v>
      </c>
      <c r="M7215" s="471">
        <f t="shared" si="795"/>
        <v>1338.4385156396916</v>
      </c>
      <c r="N7215" s="467">
        <f t="shared" si="793"/>
        <v>0</v>
      </c>
      <c r="O7215" s="475" t="str">
        <f t="shared" si="794"/>
        <v/>
      </c>
    </row>
    <row r="7216" spans="1:15" hidden="1">
      <c r="A7216" s="475">
        <f t="shared" si="789"/>
        <v>43739</v>
      </c>
      <c r="B7216" s="475">
        <v>43766</v>
      </c>
      <c r="C7216" s="467">
        <v>15</v>
      </c>
      <c r="D7216" s="467">
        <v>1184</v>
      </c>
      <c r="E7216" s="467">
        <v>0</v>
      </c>
      <c r="F7216" s="467">
        <v>15</v>
      </c>
      <c r="G7216" s="467">
        <f t="array" ref="G7216">MAX(IF($A$2:$A$8761=A7216,$D$2:$D$8761))</f>
        <v>1504</v>
      </c>
      <c r="H7216" s="467">
        <f t="shared" si="790"/>
        <v>0</v>
      </c>
      <c r="I7216" s="475" t="str">
        <f t="shared" si="791"/>
        <v/>
      </c>
      <c r="J7216" s="471">
        <f>'Potential Projects'!D7217</f>
        <v>22.380797473139484</v>
      </c>
      <c r="K7216" s="471">
        <f>'Potential Projects'!E7217</f>
        <v>81.792178026230914</v>
      </c>
      <c r="L7216" s="476">
        <f t="shared" si="792"/>
        <v>1064.8270245006297</v>
      </c>
      <c r="M7216" s="471">
        <f t="shared" si="795"/>
        <v>1338.4385156396916</v>
      </c>
      <c r="N7216" s="467">
        <f t="shared" si="793"/>
        <v>0</v>
      </c>
      <c r="O7216" s="475" t="str">
        <f t="shared" si="794"/>
        <v/>
      </c>
    </row>
    <row r="7217" spans="1:15" hidden="1">
      <c r="A7217" s="475">
        <f t="shared" si="789"/>
        <v>43739</v>
      </c>
      <c r="B7217" s="475">
        <v>43766</v>
      </c>
      <c r="C7217" s="467">
        <v>16</v>
      </c>
      <c r="D7217" s="467">
        <v>1165</v>
      </c>
      <c r="E7217" s="467">
        <v>11</v>
      </c>
      <c r="F7217" s="467">
        <v>16</v>
      </c>
      <c r="G7217" s="467">
        <f t="array" ref="G7217">MAX(IF($A$2:$A$8761=A7217,$D$2:$D$8761))</f>
        <v>1504</v>
      </c>
      <c r="H7217" s="467">
        <f t="shared" si="790"/>
        <v>0</v>
      </c>
      <c r="I7217" s="475" t="str">
        <f t="shared" si="791"/>
        <v/>
      </c>
      <c r="J7217" s="471">
        <f>'Potential Projects'!D7218</f>
        <v>17.557105952110984</v>
      </c>
      <c r="K7217" s="471">
        <f>'Potential Projects'!E7218</f>
        <v>65.925778380993336</v>
      </c>
      <c r="L7217" s="476">
        <f t="shared" si="792"/>
        <v>1054.5171156668957</v>
      </c>
      <c r="M7217" s="471">
        <f t="shared" si="795"/>
        <v>1338.4385156396916</v>
      </c>
      <c r="N7217" s="467">
        <f t="shared" si="793"/>
        <v>0</v>
      </c>
      <c r="O7217" s="475" t="str">
        <f t="shared" si="794"/>
        <v/>
      </c>
    </row>
    <row r="7218" spans="1:15" hidden="1">
      <c r="A7218" s="475">
        <f t="shared" si="789"/>
        <v>43739</v>
      </c>
      <c r="B7218" s="475">
        <v>43766</v>
      </c>
      <c r="C7218" s="467">
        <v>17</v>
      </c>
      <c r="D7218" s="467">
        <v>1256</v>
      </c>
      <c r="E7218" s="467">
        <v>42</v>
      </c>
      <c r="F7218" s="467">
        <v>6</v>
      </c>
      <c r="G7218" s="467">
        <f t="array" ref="G7218">MAX(IF($A$2:$A$8761=A7218,$D$2:$D$8761))</f>
        <v>1504</v>
      </c>
      <c r="H7218" s="467">
        <f t="shared" si="790"/>
        <v>0</v>
      </c>
      <c r="I7218" s="475" t="str">
        <f t="shared" si="791"/>
        <v/>
      </c>
      <c r="J7218" s="471">
        <f>'Potential Projects'!D7219</f>
        <v>55.375671223236054</v>
      </c>
      <c r="K7218" s="471">
        <f>'Potential Projects'!E7219</f>
        <v>52.823071973769082</v>
      </c>
      <c r="L7218" s="476">
        <f t="shared" si="792"/>
        <v>1099.8012568029947</v>
      </c>
      <c r="M7218" s="471">
        <f t="shared" si="795"/>
        <v>1338.4385156396916</v>
      </c>
      <c r="N7218" s="467">
        <f t="shared" si="793"/>
        <v>0</v>
      </c>
      <c r="O7218" s="475" t="str">
        <f t="shared" si="794"/>
        <v/>
      </c>
    </row>
    <row r="7219" spans="1:15" hidden="1">
      <c r="A7219" s="475">
        <f t="shared" si="789"/>
        <v>43739</v>
      </c>
      <c r="B7219" s="475">
        <v>43766</v>
      </c>
      <c r="C7219" s="467">
        <v>18</v>
      </c>
      <c r="D7219" s="467">
        <v>1316</v>
      </c>
      <c r="E7219" s="467">
        <v>59</v>
      </c>
      <c r="F7219" s="467">
        <v>1</v>
      </c>
      <c r="G7219" s="467">
        <f t="array" ref="G7219">MAX(IF($A$2:$A$8761=A7219,$D$2:$D$8761))</f>
        <v>1504</v>
      </c>
      <c r="H7219" s="467">
        <f t="shared" si="790"/>
        <v>0</v>
      </c>
      <c r="I7219" s="475" t="str">
        <f t="shared" si="791"/>
        <v/>
      </c>
      <c r="J7219" s="471">
        <f>'Potential Projects'!D7220</f>
        <v>89.811985725191192</v>
      </c>
      <c r="K7219" s="471">
        <f>'Potential Projects'!E7220</f>
        <v>31.663961191141695</v>
      </c>
      <c r="L7219" s="476">
        <f t="shared" si="792"/>
        <v>1134.5240530836672</v>
      </c>
      <c r="M7219" s="471">
        <f t="shared" si="795"/>
        <v>1338.4385156396916</v>
      </c>
      <c r="N7219" s="467">
        <f t="shared" si="793"/>
        <v>0</v>
      </c>
      <c r="O7219" s="475" t="str">
        <f t="shared" si="794"/>
        <v/>
      </c>
    </row>
    <row r="7220" spans="1:15" hidden="1">
      <c r="A7220" s="475">
        <f t="shared" si="789"/>
        <v>43739</v>
      </c>
      <c r="B7220" s="475">
        <v>43766</v>
      </c>
      <c r="C7220" s="467">
        <v>19</v>
      </c>
      <c r="D7220" s="467">
        <v>1370</v>
      </c>
      <c r="E7220" s="467">
        <v>66</v>
      </c>
      <c r="F7220" s="467">
        <v>0</v>
      </c>
      <c r="G7220" s="467">
        <f t="array" ref="G7220">MAX(IF($A$2:$A$8761=A7220,$D$2:$D$8761))</f>
        <v>1504</v>
      </c>
      <c r="H7220" s="467">
        <f t="shared" si="790"/>
        <v>0</v>
      </c>
      <c r="I7220" s="475" t="str">
        <f t="shared" si="791"/>
        <v/>
      </c>
      <c r="J7220" s="471">
        <f>'Potential Projects'!D7221</f>
        <v>115.25894984599491</v>
      </c>
      <c r="K7220" s="471">
        <f>'Potential Projects'!E7221</f>
        <v>11.135344818318639</v>
      </c>
      <c r="L7220" s="476">
        <f t="shared" si="792"/>
        <v>1177.6057053356865</v>
      </c>
      <c r="M7220" s="471">
        <f t="shared" si="795"/>
        <v>1338.4385156396916</v>
      </c>
      <c r="N7220" s="467">
        <f t="shared" si="793"/>
        <v>0</v>
      </c>
      <c r="O7220" s="475" t="str">
        <f t="shared" si="794"/>
        <v/>
      </c>
    </row>
    <row r="7221" spans="1:15" hidden="1">
      <c r="A7221" s="475">
        <f t="shared" si="789"/>
        <v>43739</v>
      </c>
      <c r="B7221" s="475">
        <v>43766</v>
      </c>
      <c r="C7221" s="467">
        <v>20</v>
      </c>
      <c r="D7221" s="467">
        <v>1333</v>
      </c>
      <c r="E7221" s="467">
        <v>95</v>
      </c>
      <c r="F7221" s="467">
        <v>0</v>
      </c>
      <c r="G7221" s="467">
        <f t="array" ref="G7221">MAX(IF($A$2:$A$8761=A7221,$D$2:$D$8761))</f>
        <v>1504</v>
      </c>
      <c r="H7221" s="467">
        <f t="shared" si="790"/>
        <v>0</v>
      </c>
      <c r="I7221" s="475" t="str">
        <f t="shared" si="791"/>
        <v/>
      </c>
      <c r="J7221" s="471">
        <f>'Potential Projects'!D7222</f>
        <v>137.32069806420444</v>
      </c>
      <c r="K7221" s="471">
        <f>'Potential Projects'!E7222</f>
        <v>2.5955092453235862</v>
      </c>
      <c r="L7221" s="476">
        <f t="shared" si="792"/>
        <v>1098.0837926904719</v>
      </c>
      <c r="M7221" s="471">
        <f t="shared" si="795"/>
        <v>1338.4385156396916</v>
      </c>
      <c r="N7221" s="467">
        <f t="shared" si="793"/>
        <v>0</v>
      </c>
      <c r="O7221" s="475" t="str">
        <f t="shared" si="794"/>
        <v/>
      </c>
    </row>
    <row r="7222" spans="1:15" hidden="1">
      <c r="A7222" s="475">
        <f t="shared" si="789"/>
        <v>43739</v>
      </c>
      <c r="B7222" s="475">
        <v>43766</v>
      </c>
      <c r="C7222" s="467">
        <v>21</v>
      </c>
      <c r="D7222" s="467">
        <v>1301</v>
      </c>
      <c r="E7222" s="467">
        <v>96</v>
      </c>
      <c r="F7222" s="467">
        <v>0</v>
      </c>
      <c r="G7222" s="467">
        <f t="array" ref="G7222">MAX(IF($A$2:$A$8761=A7222,$D$2:$D$8761))</f>
        <v>1504</v>
      </c>
      <c r="H7222" s="467">
        <f t="shared" si="790"/>
        <v>0</v>
      </c>
      <c r="I7222" s="475" t="str">
        <f t="shared" si="791"/>
        <v/>
      </c>
      <c r="J7222" s="471">
        <f>'Potential Projects'!D7223</f>
        <v>137.22103110662871</v>
      </c>
      <c r="K7222" s="471">
        <f>'Potential Projects'!E7223</f>
        <v>2.0260304235648245</v>
      </c>
      <c r="L7222" s="476">
        <f t="shared" si="792"/>
        <v>1065.7529384698064</v>
      </c>
      <c r="M7222" s="471">
        <f t="shared" si="795"/>
        <v>1338.4385156396916</v>
      </c>
      <c r="N7222" s="467">
        <f t="shared" si="793"/>
        <v>0</v>
      </c>
      <c r="O7222" s="475" t="str">
        <f t="shared" si="794"/>
        <v/>
      </c>
    </row>
    <row r="7223" spans="1:15" hidden="1">
      <c r="A7223" s="475">
        <f t="shared" si="789"/>
        <v>43739</v>
      </c>
      <c r="B7223" s="475">
        <v>43766</v>
      </c>
      <c r="C7223" s="467">
        <v>22</v>
      </c>
      <c r="D7223" s="467">
        <v>1242</v>
      </c>
      <c r="E7223" s="467">
        <v>96</v>
      </c>
      <c r="F7223" s="467">
        <v>0</v>
      </c>
      <c r="G7223" s="467">
        <f t="array" ref="G7223">MAX(IF($A$2:$A$8761=A7223,$D$2:$D$8761))</f>
        <v>1504</v>
      </c>
      <c r="H7223" s="467">
        <f t="shared" si="790"/>
        <v>0</v>
      </c>
      <c r="I7223" s="475" t="str">
        <f t="shared" si="791"/>
        <v/>
      </c>
      <c r="J7223" s="471">
        <f>'Potential Projects'!D7224</f>
        <v>133.60790557143252</v>
      </c>
      <c r="K7223" s="471">
        <f>'Potential Projects'!E7224</f>
        <v>6.1821306708234784</v>
      </c>
      <c r="L7223" s="476">
        <f t="shared" si="792"/>
        <v>1006.209963757744</v>
      </c>
      <c r="M7223" s="471">
        <f t="shared" si="795"/>
        <v>1338.4385156396916</v>
      </c>
      <c r="N7223" s="467">
        <f t="shared" si="793"/>
        <v>0</v>
      </c>
      <c r="O7223" s="475" t="str">
        <f t="shared" si="794"/>
        <v/>
      </c>
    </row>
    <row r="7224" spans="1:15" hidden="1">
      <c r="A7224" s="475">
        <f t="shared" si="789"/>
        <v>43739</v>
      </c>
      <c r="B7224" s="475">
        <v>43766</v>
      </c>
      <c r="C7224" s="467">
        <v>23</v>
      </c>
      <c r="D7224" s="467">
        <v>1166</v>
      </c>
      <c r="E7224" s="467">
        <v>97</v>
      </c>
      <c r="F7224" s="467">
        <v>0</v>
      </c>
      <c r="G7224" s="467">
        <f t="array" ref="G7224">MAX(IF($A$2:$A$8761=A7224,$D$2:$D$8761))</f>
        <v>1504</v>
      </c>
      <c r="H7224" s="467">
        <f t="shared" si="790"/>
        <v>0</v>
      </c>
      <c r="I7224" s="475" t="str">
        <f t="shared" si="791"/>
        <v/>
      </c>
      <c r="J7224" s="471">
        <f>'Potential Projects'!D7225</f>
        <v>89.651948647445934</v>
      </c>
      <c r="K7224" s="471">
        <f>'Potential Projects'!E7225</f>
        <v>11.642243549774243</v>
      </c>
      <c r="L7224" s="476">
        <f t="shared" si="792"/>
        <v>967.70580780277987</v>
      </c>
      <c r="M7224" s="471">
        <f t="shared" si="795"/>
        <v>1338.4385156396916</v>
      </c>
      <c r="N7224" s="467">
        <f t="shared" si="793"/>
        <v>0</v>
      </c>
      <c r="O7224" s="475" t="str">
        <f t="shared" si="794"/>
        <v/>
      </c>
    </row>
    <row r="7225" spans="1:15" hidden="1">
      <c r="A7225" s="475">
        <f t="shared" si="789"/>
        <v>43739</v>
      </c>
      <c r="B7225" s="475">
        <v>43766</v>
      </c>
      <c r="C7225" s="467">
        <v>24</v>
      </c>
      <c r="D7225" s="467">
        <v>1122</v>
      </c>
      <c r="E7225" s="467">
        <v>98</v>
      </c>
      <c r="F7225" s="467">
        <v>0</v>
      </c>
      <c r="G7225" s="467">
        <f t="array" ref="G7225">MAX(IF($A$2:$A$8761=A7225,$D$2:$D$8761))</f>
        <v>1504</v>
      </c>
      <c r="H7225" s="467">
        <f t="shared" si="790"/>
        <v>0</v>
      </c>
      <c r="I7225" s="475" t="str">
        <f t="shared" si="791"/>
        <v/>
      </c>
      <c r="J7225" s="471">
        <f>'Potential Projects'!D7226</f>
        <v>76.036135927371973</v>
      </c>
      <c r="K7225" s="471">
        <f>'Potential Projects'!E7226</f>
        <v>21.256109922597293</v>
      </c>
      <c r="L7225" s="476">
        <f t="shared" si="792"/>
        <v>926.70775415003072</v>
      </c>
      <c r="M7225" s="471">
        <f t="shared" si="795"/>
        <v>1338.4385156396916</v>
      </c>
      <c r="N7225" s="467">
        <f t="shared" si="793"/>
        <v>0</v>
      </c>
      <c r="O7225" s="475" t="str">
        <f t="shared" si="794"/>
        <v/>
      </c>
    </row>
    <row r="7226" spans="1:15" hidden="1">
      <c r="A7226" s="475">
        <f t="shared" si="789"/>
        <v>43739</v>
      </c>
      <c r="B7226" s="475">
        <v>43767</v>
      </c>
      <c r="C7226" s="467">
        <v>1</v>
      </c>
      <c r="D7226" s="467">
        <v>1058</v>
      </c>
      <c r="E7226" s="467">
        <v>98</v>
      </c>
      <c r="F7226" s="467">
        <v>0</v>
      </c>
      <c r="G7226" s="467">
        <f t="array" ref="G7226">MAX(IF($A$2:$A$8761=A7226,$D$2:$D$8761))</f>
        <v>1504</v>
      </c>
      <c r="H7226" s="467">
        <f t="shared" si="790"/>
        <v>0</v>
      </c>
      <c r="I7226" s="475" t="str">
        <f t="shared" si="791"/>
        <v/>
      </c>
      <c r="J7226" s="471">
        <f>'Potential Projects'!D7227</f>
        <v>78.57581280246832</v>
      </c>
      <c r="K7226" s="471">
        <f>'Potential Projects'!E7227</f>
        <v>15.819464577510212</v>
      </c>
      <c r="L7226" s="476">
        <f t="shared" si="792"/>
        <v>865.60472262002145</v>
      </c>
      <c r="M7226" s="471">
        <f t="shared" si="795"/>
        <v>1338.4385156396916</v>
      </c>
      <c r="N7226" s="467">
        <f t="shared" si="793"/>
        <v>0</v>
      </c>
      <c r="O7226" s="475" t="str">
        <f t="shared" si="794"/>
        <v/>
      </c>
    </row>
    <row r="7227" spans="1:15" hidden="1">
      <c r="A7227" s="475">
        <f t="shared" si="789"/>
        <v>43739</v>
      </c>
      <c r="B7227" s="475">
        <v>43767</v>
      </c>
      <c r="C7227" s="467">
        <v>2</v>
      </c>
      <c r="D7227" s="467">
        <v>1061</v>
      </c>
      <c r="E7227" s="467">
        <v>97</v>
      </c>
      <c r="F7227" s="467">
        <v>0</v>
      </c>
      <c r="G7227" s="467">
        <f t="array" ref="G7227">MAX(IF($A$2:$A$8761=A7227,$D$2:$D$8761))</f>
        <v>1504</v>
      </c>
      <c r="H7227" s="467">
        <f t="shared" si="790"/>
        <v>0</v>
      </c>
      <c r="I7227" s="475" t="str">
        <f t="shared" si="791"/>
        <v/>
      </c>
      <c r="J7227" s="471">
        <f>'Potential Projects'!D7228</f>
        <v>87.752959241167559</v>
      </c>
      <c r="K7227" s="471">
        <f>'Potential Projects'!E7228</f>
        <v>13.909989572135023</v>
      </c>
      <c r="L7227" s="476">
        <f t="shared" si="792"/>
        <v>862.33705118669741</v>
      </c>
      <c r="M7227" s="471">
        <f t="shared" si="795"/>
        <v>1338.4385156396916</v>
      </c>
      <c r="N7227" s="467">
        <f t="shared" si="793"/>
        <v>0</v>
      </c>
      <c r="O7227" s="475" t="str">
        <f t="shared" si="794"/>
        <v/>
      </c>
    </row>
    <row r="7228" spans="1:15" hidden="1">
      <c r="A7228" s="475">
        <f t="shared" si="789"/>
        <v>43739</v>
      </c>
      <c r="B7228" s="475">
        <v>43767</v>
      </c>
      <c r="C7228" s="467">
        <v>3</v>
      </c>
      <c r="D7228" s="467">
        <v>1058</v>
      </c>
      <c r="E7228" s="467">
        <v>98</v>
      </c>
      <c r="F7228" s="467">
        <v>0</v>
      </c>
      <c r="G7228" s="467">
        <f t="array" ref="G7228">MAX(IF($A$2:$A$8761=A7228,$D$2:$D$8761))</f>
        <v>1504</v>
      </c>
      <c r="H7228" s="467">
        <f t="shared" si="790"/>
        <v>0</v>
      </c>
      <c r="I7228" s="475" t="str">
        <f t="shared" si="791"/>
        <v/>
      </c>
      <c r="J7228" s="471">
        <f>'Potential Projects'!D7229</f>
        <v>92.940840532048995</v>
      </c>
      <c r="K7228" s="471">
        <f>'Potential Projects'!E7229</f>
        <v>21.191183078907763</v>
      </c>
      <c r="L7228" s="476">
        <f t="shared" si="792"/>
        <v>845.86797638904318</v>
      </c>
      <c r="M7228" s="471">
        <f t="shared" si="795"/>
        <v>1338.4385156396916</v>
      </c>
      <c r="N7228" s="467">
        <f t="shared" si="793"/>
        <v>0</v>
      </c>
      <c r="O7228" s="475" t="str">
        <f t="shared" si="794"/>
        <v/>
      </c>
    </row>
    <row r="7229" spans="1:15" hidden="1">
      <c r="A7229" s="475">
        <f t="shared" si="789"/>
        <v>43739</v>
      </c>
      <c r="B7229" s="475">
        <v>43767</v>
      </c>
      <c r="C7229" s="467">
        <v>4</v>
      </c>
      <c r="D7229" s="467">
        <v>1070</v>
      </c>
      <c r="E7229" s="467">
        <v>97</v>
      </c>
      <c r="F7229" s="467">
        <v>0</v>
      </c>
      <c r="G7229" s="467">
        <f t="array" ref="G7229">MAX(IF($A$2:$A$8761=A7229,$D$2:$D$8761))</f>
        <v>1504</v>
      </c>
      <c r="H7229" s="467">
        <f t="shared" si="790"/>
        <v>0</v>
      </c>
      <c r="I7229" s="475" t="str">
        <f t="shared" si="791"/>
        <v/>
      </c>
      <c r="J7229" s="471">
        <f>'Potential Projects'!D7230</f>
        <v>109.44553680258861</v>
      </c>
      <c r="K7229" s="471">
        <f>'Potential Projects'!E7230</f>
        <v>15.968874543109006</v>
      </c>
      <c r="L7229" s="476">
        <f t="shared" si="792"/>
        <v>847.58558865430246</v>
      </c>
      <c r="M7229" s="471">
        <f t="shared" si="795"/>
        <v>1338.4385156396916</v>
      </c>
      <c r="N7229" s="467">
        <f t="shared" si="793"/>
        <v>0</v>
      </c>
      <c r="O7229" s="475" t="str">
        <f t="shared" si="794"/>
        <v/>
      </c>
    </row>
    <row r="7230" spans="1:15" hidden="1">
      <c r="A7230" s="475">
        <f t="shared" si="789"/>
        <v>43739</v>
      </c>
      <c r="B7230" s="475">
        <v>43767</v>
      </c>
      <c r="C7230" s="467">
        <v>5</v>
      </c>
      <c r="D7230" s="467">
        <v>1140</v>
      </c>
      <c r="E7230" s="467">
        <v>89</v>
      </c>
      <c r="F7230" s="467">
        <v>0</v>
      </c>
      <c r="G7230" s="467">
        <f t="array" ref="G7230">MAX(IF($A$2:$A$8761=A7230,$D$2:$D$8761))</f>
        <v>1504</v>
      </c>
      <c r="H7230" s="467">
        <f t="shared" si="790"/>
        <v>0</v>
      </c>
      <c r="I7230" s="475" t="str">
        <f t="shared" si="791"/>
        <v/>
      </c>
      <c r="J7230" s="471">
        <f>'Potential Projects'!D7231</f>
        <v>133.68143668616966</v>
      </c>
      <c r="K7230" s="471">
        <f>'Potential Projects'!E7231</f>
        <v>14.448178348742205</v>
      </c>
      <c r="L7230" s="476">
        <f t="shared" si="792"/>
        <v>902.87038496508808</v>
      </c>
      <c r="M7230" s="471">
        <f t="shared" si="795"/>
        <v>1338.4385156396916</v>
      </c>
      <c r="N7230" s="467">
        <f t="shared" si="793"/>
        <v>0</v>
      </c>
      <c r="O7230" s="475" t="str">
        <f t="shared" si="794"/>
        <v/>
      </c>
    </row>
    <row r="7231" spans="1:15" hidden="1">
      <c r="A7231" s="475">
        <f t="shared" si="789"/>
        <v>43739</v>
      </c>
      <c r="B7231" s="475">
        <v>43767</v>
      </c>
      <c r="C7231" s="467">
        <v>6</v>
      </c>
      <c r="D7231" s="467">
        <v>1241</v>
      </c>
      <c r="E7231" s="467">
        <v>81</v>
      </c>
      <c r="F7231" s="467">
        <v>0</v>
      </c>
      <c r="G7231" s="467">
        <f t="array" ref="G7231">MAX(IF($A$2:$A$8761=A7231,$D$2:$D$8761))</f>
        <v>1504</v>
      </c>
      <c r="H7231" s="467">
        <f t="shared" si="790"/>
        <v>0</v>
      </c>
      <c r="I7231" s="475" t="str">
        <f t="shared" si="791"/>
        <v/>
      </c>
      <c r="J7231" s="471">
        <f>'Potential Projects'!D7232</f>
        <v>98.930932662132051</v>
      </c>
      <c r="K7231" s="471">
        <f>'Potential Projects'!E7232</f>
        <v>24.083947753171358</v>
      </c>
      <c r="L7231" s="476">
        <f t="shared" si="792"/>
        <v>1036.9851195846966</v>
      </c>
      <c r="M7231" s="471">
        <f t="shared" si="795"/>
        <v>1338.4385156396916</v>
      </c>
      <c r="N7231" s="467">
        <f t="shared" si="793"/>
        <v>0</v>
      </c>
      <c r="O7231" s="475" t="str">
        <f t="shared" si="794"/>
        <v/>
      </c>
    </row>
    <row r="7232" spans="1:15" hidden="1">
      <c r="A7232" s="475">
        <f t="shared" si="789"/>
        <v>43739</v>
      </c>
      <c r="B7232" s="475">
        <v>43767</v>
      </c>
      <c r="C7232" s="467">
        <v>7</v>
      </c>
      <c r="D7232" s="467">
        <v>1366</v>
      </c>
      <c r="E7232" s="467">
        <v>71</v>
      </c>
      <c r="F7232" s="467">
        <v>0</v>
      </c>
      <c r="G7232" s="467">
        <f t="array" ref="G7232">MAX(IF($A$2:$A$8761=A7232,$D$2:$D$8761))</f>
        <v>1504</v>
      </c>
      <c r="H7232" s="467">
        <f t="shared" si="790"/>
        <v>0</v>
      </c>
      <c r="I7232" s="475" t="str">
        <f t="shared" si="791"/>
        <v/>
      </c>
      <c r="J7232" s="471">
        <f>'Potential Projects'!D7233</f>
        <v>122.27722697381226</v>
      </c>
      <c r="K7232" s="471">
        <f>'Potential Projects'!E7233</f>
        <v>36.399709524833369</v>
      </c>
      <c r="L7232" s="476">
        <f t="shared" si="792"/>
        <v>1136.3230635013545</v>
      </c>
      <c r="M7232" s="471">
        <f t="shared" si="795"/>
        <v>1338.4385156396916</v>
      </c>
      <c r="N7232" s="467">
        <f t="shared" si="793"/>
        <v>0</v>
      </c>
      <c r="O7232" s="475" t="str">
        <f t="shared" si="794"/>
        <v/>
      </c>
    </row>
    <row r="7233" spans="1:15" hidden="1">
      <c r="A7233" s="475">
        <f t="shared" si="789"/>
        <v>43739</v>
      </c>
      <c r="B7233" s="475">
        <v>43767</v>
      </c>
      <c r="C7233" s="467">
        <v>8</v>
      </c>
      <c r="D7233" s="467">
        <v>1459</v>
      </c>
      <c r="E7233" s="467">
        <v>52</v>
      </c>
      <c r="F7233" s="467">
        <v>0</v>
      </c>
      <c r="G7233" s="467">
        <f t="array" ref="G7233">MAX(IF($A$2:$A$8761=A7233,$D$2:$D$8761))</f>
        <v>1504</v>
      </c>
      <c r="H7233" s="467">
        <f t="shared" si="790"/>
        <v>0</v>
      </c>
      <c r="I7233" s="475" t="str">
        <f t="shared" si="791"/>
        <v/>
      </c>
      <c r="J7233" s="471">
        <f>'Potential Projects'!D7234</f>
        <v>144</v>
      </c>
      <c r="K7233" s="471">
        <f>'Potential Projects'!E7234</f>
        <v>57.507973984089446</v>
      </c>
      <c r="L7233" s="476">
        <f t="shared" si="792"/>
        <v>1205.4920260159106</v>
      </c>
      <c r="M7233" s="471">
        <f t="shared" si="795"/>
        <v>1338.4385156396916</v>
      </c>
      <c r="N7233" s="467">
        <f t="shared" si="793"/>
        <v>0</v>
      </c>
      <c r="O7233" s="475" t="str">
        <f t="shared" si="794"/>
        <v/>
      </c>
    </row>
    <row r="7234" spans="1:15" hidden="1">
      <c r="A7234" s="475">
        <f t="shared" ref="A7234:A7297" si="796">DATE(YEAR(B7234),MONTH(B7234),1)</f>
        <v>43739</v>
      </c>
      <c r="B7234" s="475">
        <v>43767</v>
      </c>
      <c r="C7234" s="467">
        <v>9</v>
      </c>
      <c r="D7234" s="467">
        <v>1452</v>
      </c>
      <c r="E7234" s="467">
        <v>49</v>
      </c>
      <c r="F7234" s="467">
        <v>9</v>
      </c>
      <c r="G7234" s="467">
        <f t="array" ref="G7234">MAX(IF($A$2:$A$8761=A7234,$D$2:$D$8761))</f>
        <v>1504</v>
      </c>
      <c r="H7234" s="467">
        <f t="shared" ref="H7234:H7297" si="797">IF(G7234=D7234,1,0)</f>
        <v>0</v>
      </c>
      <c r="I7234" s="475" t="str">
        <f t="shared" ref="I7234:I7297" si="798">IF(D7234=G7234,B7234,"")</f>
        <v/>
      </c>
      <c r="J7234" s="471">
        <f>'Potential Projects'!D7235</f>
        <v>50.885913163487508</v>
      </c>
      <c r="K7234" s="471">
        <f>'Potential Projects'!E7235</f>
        <v>49.098774349602238</v>
      </c>
      <c r="L7234" s="476">
        <f t="shared" ref="L7234:L7297" si="799">D7234-E7234-F7234-J7234-K7234</f>
        <v>1294.0153124869103</v>
      </c>
      <c r="M7234" s="471">
        <f t="shared" si="795"/>
        <v>1338.4385156396916</v>
      </c>
      <c r="N7234" s="467">
        <f t="shared" ref="N7234:N7297" si="800">IF(M7234=L7234,1,0)</f>
        <v>0</v>
      </c>
      <c r="O7234" s="475" t="str">
        <f t="shared" ref="O7234:O7297" si="801">IF(L7234=M7234,B7234,"")</f>
        <v/>
      </c>
    </row>
    <row r="7235" spans="1:15" hidden="1">
      <c r="A7235" s="475">
        <f t="shared" si="796"/>
        <v>43739</v>
      </c>
      <c r="B7235" s="475">
        <v>43767</v>
      </c>
      <c r="C7235" s="467">
        <v>10</v>
      </c>
      <c r="D7235" s="467">
        <v>1405</v>
      </c>
      <c r="E7235" s="467">
        <v>33</v>
      </c>
      <c r="F7235" s="467">
        <v>18</v>
      </c>
      <c r="G7235" s="467">
        <f t="array" ref="G7235">MAX(IF($A$2:$A$8761=A7235,$D$2:$D$8761))</f>
        <v>1504</v>
      </c>
      <c r="H7235" s="467">
        <f t="shared" si="797"/>
        <v>0</v>
      </c>
      <c r="I7235" s="475" t="str">
        <f t="shared" si="798"/>
        <v/>
      </c>
      <c r="J7235" s="471">
        <f>'Potential Projects'!D7236</f>
        <v>0.3684017405244927</v>
      </c>
      <c r="K7235" s="471">
        <f>'Potential Projects'!E7236</f>
        <v>26.127969952698344</v>
      </c>
      <c r="L7235" s="476">
        <f t="shared" si="799"/>
        <v>1327.5036283067773</v>
      </c>
      <c r="M7235" s="471">
        <f t="shared" si="795"/>
        <v>1338.4385156396916</v>
      </c>
      <c r="N7235" s="467">
        <f t="shared" si="800"/>
        <v>0</v>
      </c>
      <c r="O7235" s="475" t="str">
        <f t="shared" si="801"/>
        <v/>
      </c>
    </row>
    <row r="7236" spans="1:15" hidden="1">
      <c r="A7236" s="475">
        <f t="shared" si="796"/>
        <v>43739</v>
      </c>
      <c r="B7236" s="475">
        <v>43767</v>
      </c>
      <c r="C7236" s="467">
        <v>11</v>
      </c>
      <c r="D7236" s="467">
        <v>1354</v>
      </c>
      <c r="E7236" s="467">
        <v>9</v>
      </c>
      <c r="F7236" s="467">
        <v>17</v>
      </c>
      <c r="G7236" s="467">
        <f t="array" ref="G7236">MAX(IF($A$2:$A$8761=A7236,$D$2:$D$8761))</f>
        <v>1504</v>
      </c>
      <c r="H7236" s="467">
        <f t="shared" si="797"/>
        <v>0</v>
      </c>
      <c r="I7236" s="475" t="str">
        <f t="shared" si="798"/>
        <v/>
      </c>
      <c r="J7236" s="471">
        <f>'Potential Projects'!D7237</f>
        <v>1.0698328674536315</v>
      </c>
      <c r="K7236" s="471">
        <f>'Potential Projects'!E7237</f>
        <v>20.177385615996563</v>
      </c>
      <c r="L7236" s="476">
        <f t="shared" si="799"/>
        <v>1306.7527815165497</v>
      </c>
      <c r="M7236" s="471">
        <f t="shared" si="795"/>
        <v>1338.4385156396916</v>
      </c>
      <c r="N7236" s="467">
        <f t="shared" si="800"/>
        <v>0</v>
      </c>
      <c r="O7236" s="475" t="str">
        <f t="shared" si="801"/>
        <v/>
      </c>
    </row>
    <row r="7237" spans="1:15" hidden="1">
      <c r="A7237" s="475">
        <f t="shared" si="796"/>
        <v>43739</v>
      </c>
      <c r="B7237" s="475">
        <v>43767</v>
      </c>
      <c r="C7237" s="467">
        <v>12</v>
      </c>
      <c r="D7237" s="467">
        <v>1332</v>
      </c>
      <c r="E7237" s="467">
        <v>6</v>
      </c>
      <c r="F7237" s="467">
        <v>16</v>
      </c>
      <c r="G7237" s="467">
        <f t="array" ref="G7237">MAX(IF($A$2:$A$8761=A7237,$D$2:$D$8761))</f>
        <v>1504</v>
      </c>
      <c r="H7237" s="467">
        <f t="shared" si="797"/>
        <v>0</v>
      </c>
      <c r="I7237" s="475" t="str">
        <f t="shared" si="798"/>
        <v/>
      </c>
      <c r="J7237" s="471">
        <f>'Potential Projects'!D7238</f>
        <v>5.2925325275581701</v>
      </c>
      <c r="K7237" s="471">
        <f>'Potential Projects'!E7238</f>
        <v>14.017157976779185</v>
      </c>
      <c r="L7237" s="476">
        <f t="shared" si="799"/>
        <v>1290.6903094956626</v>
      </c>
      <c r="M7237" s="471">
        <f t="shared" si="795"/>
        <v>1338.4385156396916</v>
      </c>
      <c r="N7237" s="467">
        <f t="shared" si="800"/>
        <v>0</v>
      </c>
      <c r="O7237" s="475" t="str">
        <f t="shared" si="801"/>
        <v/>
      </c>
    </row>
    <row r="7238" spans="1:15" hidden="1">
      <c r="A7238" s="475">
        <f t="shared" si="796"/>
        <v>43739</v>
      </c>
      <c r="B7238" s="475">
        <v>43767</v>
      </c>
      <c r="C7238" s="467">
        <v>13</v>
      </c>
      <c r="D7238" s="467">
        <v>1301</v>
      </c>
      <c r="E7238" s="467">
        <v>3</v>
      </c>
      <c r="F7238" s="467">
        <v>15</v>
      </c>
      <c r="G7238" s="467">
        <f t="array" ref="G7238">MAX(IF($A$2:$A$8761=A7238,$D$2:$D$8761))</f>
        <v>1504</v>
      </c>
      <c r="H7238" s="467">
        <f t="shared" si="797"/>
        <v>0</v>
      </c>
      <c r="I7238" s="475" t="str">
        <f t="shared" si="798"/>
        <v/>
      </c>
      <c r="J7238" s="471">
        <f>'Potential Projects'!D7239</f>
        <v>33.611070704598681</v>
      </c>
      <c r="K7238" s="471">
        <f>'Potential Projects'!E7239</f>
        <v>12.120981240593421</v>
      </c>
      <c r="L7238" s="476">
        <f t="shared" si="799"/>
        <v>1237.2679480548079</v>
      </c>
      <c r="M7238" s="471">
        <f t="shared" si="795"/>
        <v>1338.4385156396916</v>
      </c>
      <c r="N7238" s="467">
        <f t="shared" si="800"/>
        <v>0</v>
      </c>
      <c r="O7238" s="475" t="str">
        <f t="shared" si="801"/>
        <v/>
      </c>
    </row>
    <row r="7239" spans="1:15" hidden="1">
      <c r="A7239" s="475">
        <f t="shared" si="796"/>
        <v>43739</v>
      </c>
      <c r="B7239" s="475">
        <v>43767</v>
      </c>
      <c r="C7239" s="467">
        <v>14</v>
      </c>
      <c r="D7239" s="467">
        <v>1272</v>
      </c>
      <c r="E7239" s="467">
        <v>0</v>
      </c>
      <c r="F7239" s="467">
        <v>15</v>
      </c>
      <c r="G7239" s="467">
        <f t="array" ref="G7239">MAX(IF($A$2:$A$8761=A7239,$D$2:$D$8761))</f>
        <v>1504</v>
      </c>
      <c r="H7239" s="467">
        <f t="shared" si="797"/>
        <v>0</v>
      </c>
      <c r="I7239" s="475" t="str">
        <f t="shared" si="798"/>
        <v/>
      </c>
      <c r="J7239" s="471">
        <f>'Potential Projects'!D7240</f>
        <v>21.411468073391489</v>
      </c>
      <c r="K7239" s="471">
        <f>'Potential Projects'!E7240</f>
        <v>7.4501597505912711</v>
      </c>
      <c r="L7239" s="476">
        <f t="shared" si="799"/>
        <v>1228.1383721760174</v>
      </c>
      <c r="M7239" s="471">
        <f t="shared" si="795"/>
        <v>1338.4385156396916</v>
      </c>
      <c r="N7239" s="467">
        <f t="shared" si="800"/>
        <v>0</v>
      </c>
      <c r="O7239" s="475" t="str">
        <f t="shared" si="801"/>
        <v/>
      </c>
    </row>
    <row r="7240" spans="1:15" hidden="1">
      <c r="A7240" s="475">
        <f t="shared" si="796"/>
        <v>43739</v>
      </c>
      <c r="B7240" s="475">
        <v>43767</v>
      </c>
      <c r="C7240" s="467">
        <v>15</v>
      </c>
      <c r="D7240" s="467">
        <v>1236</v>
      </c>
      <c r="E7240" s="467">
        <v>0</v>
      </c>
      <c r="F7240" s="467">
        <v>17</v>
      </c>
      <c r="G7240" s="467">
        <f t="array" ref="G7240">MAX(IF($A$2:$A$8761=A7240,$D$2:$D$8761))</f>
        <v>1504</v>
      </c>
      <c r="H7240" s="467">
        <f t="shared" si="797"/>
        <v>0</v>
      </c>
      <c r="I7240" s="475" t="str">
        <f t="shared" si="798"/>
        <v/>
      </c>
      <c r="J7240" s="471">
        <f>'Potential Projects'!D7241</f>
        <v>10.136278508809243</v>
      </c>
      <c r="K7240" s="471">
        <f>'Potential Projects'!E7241</f>
        <v>5.3897102773597085</v>
      </c>
      <c r="L7240" s="476">
        <f t="shared" si="799"/>
        <v>1203.4740112138311</v>
      </c>
      <c r="M7240" s="471">
        <f t="shared" si="795"/>
        <v>1338.4385156396916</v>
      </c>
      <c r="N7240" s="467">
        <f t="shared" si="800"/>
        <v>0</v>
      </c>
      <c r="O7240" s="475" t="str">
        <f t="shared" si="801"/>
        <v/>
      </c>
    </row>
    <row r="7241" spans="1:15" hidden="1">
      <c r="A7241" s="475">
        <f t="shared" si="796"/>
        <v>43739</v>
      </c>
      <c r="B7241" s="475">
        <v>43767</v>
      </c>
      <c r="C7241" s="467">
        <v>16</v>
      </c>
      <c r="D7241" s="467">
        <v>1209</v>
      </c>
      <c r="E7241" s="467">
        <v>0</v>
      </c>
      <c r="F7241" s="467">
        <v>18</v>
      </c>
      <c r="G7241" s="467">
        <f t="array" ref="G7241">MAX(IF($A$2:$A$8761=A7241,$D$2:$D$8761))</f>
        <v>1504</v>
      </c>
      <c r="H7241" s="467">
        <f t="shared" si="797"/>
        <v>0</v>
      </c>
      <c r="I7241" s="475" t="str">
        <f t="shared" si="798"/>
        <v/>
      </c>
      <c r="J7241" s="471">
        <f>'Potential Projects'!D7242</f>
        <v>0.30484991183106719</v>
      </c>
      <c r="K7241" s="471">
        <f>'Potential Projects'!E7242</f>
        <v>8.8472602666093305</v>
      </c>
      <c r="L7241" s="476">
        <f t="shared" si="799"/>
        <v>1181.8478898215596</v>
      </c>
      <c r="M7241" s="471">
        <f t="shared" si="795"/>
        <v>1338.4385156396916</v>
      </c>
      <c r="N7241" s="467">
        <f t="shared" si="800"/>
        <v>0</v>
      </c>
      <c r="O7241" s="475" t="str">
        <f t="shared" si="801"/>
        <v/>
      </c>
    </row>
    <row r="7242" spans="1:15" hidden="1">
      <c r="A7242" s="475">
        <f t="shared" si="796"/>
        <v>43739</v>
      </c>
      <c r="B7242" s="475">
        <v>43767</v>
      </c>
      <c r="C7242" s="467">
        <v>17</v>
      </c>
      <c r="D7242" s="467">
        <v>1233</v>
      </c>
      <c r="E7242" s="467">
        <v>0</v>
      </c>
      <c r="F7242" s="467">
        <v>10</v>
      </c>
      <c r="G7242" s="467">
        <f t="array" ref="G7242">MAX(IF($A$2:$A$8761=A7242,$D$2:$D$8761))</f>
        <v>1504</v>
      </c>
      <c r="H7242" s="467">
        <f t="shared" si="797"/>
        <v>0</v>
      </c>
      <c r="I7242" s="475" t="str">
        <f t="shared" si="798"/>
        <v/>
      </c>
      <c r="J7242" s="471">
        <f>'Potential Projects'!D7243</f>
        <v>0</v>
      </c>
      <c r="K7242" s="471">
        <f>'Potential Projects'!E7243</f>
        <v>18.838953934637711</v>
      </c>
      <c r="L7242" s="476">
        <f t="shared" si="799"/>
        <v>1204.1610460653624</v>
      </c>
      <c r="M7242" s="471">
        <f t="shared" si="795"/>
        <v>1338.4385156396916</v>
      </c>
      <c r="N7242" s="467">
        <f t="shared" si="800"/>
        <v>0</v>
      </c>
      <c r="O7242" s="475" t="str">
        <f t="shared" si="801"/>
        <v/>
      </c>
    </row>
    <row r="7243" spans="1:15" hidden="1">
      <c r="A7243" s="475">
        <f t="shared" si="796"/>
        <v>43739</v>
      </c>
      <c r="B7243" s="475">
        <v>43767</v>
      </c>
      <c r="C7243" s="467">
        <v>18</v>
      </c>
      <c r="D7243" s="467">
        <v>1292</v>
      </c>
      <c r="E7243" s="467">
        <v>1</v>
      </c>
      <c r="F7243" s="467">
        <v>1</v>
      </c>
      <c r="G7243" s="467">
        <f t="array" ref="G7243">MAX(IF($A$2:$A$8761=A7243,$D$2:$D$8761))</f>
        <v>1504</v>
      </c>
      <c r="H7243" s="467">
        <f t="shared" si="797"/>
        <v>0</v>
      </c>
      <c r="I7243" s="475" t="str">
        <f t="shared" si="798"/>
        <v/>
      </c>
      <c r="J7243" s="471">
        <f>'Potential Projects'!D7244</f>
        <v>0</v>
      </c>
      <c r="K7243" s="471">
        <f>'Potential Projects'!E7244</f>
        <v>53.006900989034619</v>
      </c>
      <c r="L7243" s="476">
        <f t="shared" si="799"/>
        <v>1236.9930990109654</v>
      </c>
      <c r="M7243" s="471">
        <f t="shared" si="795"/>
        <v>1338.4385156396916</v>
      </c>
      <c r="N7243" s="467">
        <f t="shared" si="800"/>
        <v>0</v>
      </c>
      <c r="O7243" s="475" t="str">
        <f t="shared" si="801"/>
        <v/>
      </c>
    </row>
    <row r="7244" spans="1:15" hidden="1">
      <c r="A7244" s="475">
        <f t="shared" si="796"/>
        <v>43739</v>
      </c>
      <c r="B7244" s="475">
        <v>43767</v>
      </c>
      <c r="C7244" s="467">
        <v>19</v>
      </c>
      <c r="D7244" s="467">
        <v>1394</v>
      </c>
      <c r="E7244" s="467">
        <v>3</v>
      </c>
      <c r="F7244" s="467">
        <v>0</v>
      </c>
      <c r="G7244" s="467">
        <f t="array" ref="G7244">MAX(IF($A$2:$A$8761=A7244,$D$2:$D$8761))</f>
        <v>1504</v>
      </c>
      <c r="H7244" s="467">
        <f t="shared" si="797"/>
        <v>0</v>
      </c>
      <c r="I7244" s="475" t="str">
        <f t="shared" si="798"/>
        <v/>
      </c>
      <c r="J7244" s="471">
        <f>'Potential Projects'!D7245</f>
        <v>0.81877033206818173</v>
      </c>
      <c r="K7244" s="471">
        <f>'Potential Projects'!E7245</f>
        <v>82.396858148785213</v>
      </c>
      <c r="L7244" s="476">
        <f t="shared" si="799"/>
        <v>1307.7843715191466</v>
      </c>
      <c r="M7244" s="471">
        <f t="shared" si="795"/>
        <v>1338.4385156396916</v>
      </c>
      <c r="N7244" s="467">
        <f t="shared" si="800"/>
        <v>0</v>
      </c>
      <c r="O7244" s="475" t="str">
        <f t="shared" si="801"/>
        <v/>
      </c>
    </row>
    <row r="7245" spans="1:15" hidden="1">
      <c r="A7245" s="475">
        <f t="shared" si="796"/>
        <v>43739</v>
      </c>
      <c r="B7245" s="475">
        <v>43767</v>
      </c>
      <c r="C7245" s="467">
        <v>20</v>
      </c>
      <c r="D7245" s="467">
        <v>1386</v>
      </c>
      <c r="E7245" s="467">
        <v>6</v>
      </c>
      <c r="F7245" s="467">
        <v>0</v>
      </c>
      <c r="G7245" s="467">
        <f t="array" ref="G7245">MAX(IF($A$2:$A$8761=A7245,$D$2:$D$8761))</f>
        <v>1504</v>
      </c>
      <c r="H7245" s="467">
        <f t="shared" si="797"/>
        <v>0</v>
      </c>
      <c r="I7245" s="475" t="str">
        <f t="shared" si="798"/>
        <v/>
      </c>
      <c r="J7245" s="471">
        <f>'Potential Projects'!D7246</f>
        <v>2.4330237227819844</v>
      </c>
      <c r="K7245" s="471">
        <f>'Potential Projects'!E7246</f>
        <v>87.595699150720279</v>
      </c>
      <c r="L7245" s="476">
        <f t="shared" si="799"/>
        <v>1289.9712771264976</v>
      </c>
      <c r="M7245" s="471">
        <f t="shared" si="795"/>
        <v>1338.4385156396916</v>
      </c>
      <c r="N7245" s="467">
        <f t="shared" si="800"/>
        <v>0</v>
      </c>
      <c r="O7245" s="475" t="str">
        <f t="shared" si="801"/>
        <v/>
      </c>
    </row>
    <row r="7246" spans="1:15" hidden="1">
      <c r="A7246" s="475">
        <f t="shared" si="796"/>
        <v>43739</v>
      </c>
      <c r="B7246" s="475">
        <v>43767</v>
      </c>
      <c r="C7246" s="467">
        <v>21</v>
      </c>
      <c r="D7246" s="467">
        <v>1352</v>
      </c>
      <c r="E7246" s="467">
        <v>2</v>
      </c>
      <c r="F7246" s="467">
        <v>0</v>
      </c>
      <c r="G7246" s="467">
        <f t="array" ref="G7246">MAX(IF($A$2:$A$8761=A7246,$D$2:$D$8761))</f>
        <v>1504</v>
      </c>
      <c r="H7246" s="467">
        <f t="shared" si="797"/>
        <v>0</v>
      </c>
      <c r="I7246" s="475" t="str">
        <f t="shared" si="798"/>
        <v/>
      </c>
      <c r="J7246" s="471">
        <f>'Potential Projects'!D7247</f>
        <v>1.9066481080228033</v>
      </c>
      <c r="K7246" s="471">
        <f>'Potential Projects'!E7247</f>
        <v>91.05403139109869</v>
      </c>
      <c r="L7246" s="476">
        <f t="shared" si="799"/>
        <v>1257.0393205008784</v>
      </c>
      <c r="M7246" s="471">
        <f t="shared" si="795"/>
        <v>1338.4385156396916</v>
      </c>
      <c r="N7246" s="467">
        <f t="shared" si="800"/>
        <v>0</v>
      </c>
      <c r="O7246" s="475" t="str">
        <f t="shared" si="801"/>
        <v/>
      </c>
    </row>
    <row r="7247" spans="1:15" hidden="1">
      <c r="A7247" s="475">
        <f t="shared" si="796"/>
        <v>43739</v>
      </c>
      <c r="B7247" s="475">
        <v>43767</v>
      </c>
      <c r="C7247" s="467">
        <v>22</v>
      </c>
      <c r="D7247" s="467">
        <v>1275</v>
      </c>
      <c r="E7247" s="467">
        <v>0</v>
      </c>
      <c r="F7247" s="467">
        <v>0</v>
      </c>
      <c r="G7247" s="467">
        <f t="array" ref="G7247">MAX(IF($A$2:$A$8761=A7247,$D$2:$D$8761))</f>
        <v>1504</v>
      </c>
      <c r="H7247" s="467">
        <f t="shared" si="797"/>
        <v>0</v>
      </c>
      <c r="I7247" s="475" t="str">
        <f t="shared" si="798"/>
        <v/>
      </c>
      <c r="J7247" s="471">
        <f>'Potential Projects'!D7248</f>
        <v>5.0576134363288308</v>
      </c>
      <c r="K7247" s="471">
        <f>'Potential Projects'!E7248</f>
        <v>82.850563803483112</v>
      </c>
      <c r="L7247" s="476">
        <f t="shared" si="799"/>
        <v>1187.0918227601881</v>
      </c>
      <c r="M7247" s="471">
        <f t="shared" si="795"/>
        <v>1338.4385156396916</v>
      </c>
      <c r="N7247" s="467">
        <f t="shared" si="800"/>
        <v>0</v>
      </c>
      <c r="O7247" s="475" t="str">
        <f t="shared" si="801"/>
        <v/>
      </c>
    </row>
    <row r="7248" spans="1:15" hidden="1">
      <c r="A7248" s="475">
        <f t="shared" si="796"/>
        <v>43739</v>
      </c>
      <c r="B7248" s="475">
        <v>43767</v>
      </c>
      <c r="C7248" s="467">
        <v>23</v>
      </c>
      <c r="D7248" s="467">
        <v>1192</v>
      </c>
      <c r="E7248" s="467">
        <v>3</v>
      </c>
      <c r="F7248" s="467">
        <v>0</v>
      </c>
      <c r="G7248" s="467">
        <f t="array" ref="G7248">MAX(IF($A$2:$A$8761=A7248,$D$2:$D$8761))</f>
        <v>1504</v>
      </c>
      <c r="H7248" s="467">
        <f t="shared" si="797"/>
        <v>0</v>
      </c>
      <c r="I7248" s="475" t="str">
        <f t="shared" si="798"/>
        <v/>
      </c>
      <c r="J7248" s="471">
        <f>'Potential Projects'!D7249</f>
        <v>0.39132130343116822</v>
      </c>
      <c r="K7248" s="471">
        <f>'Potential Projects'!E7249</f>
        <v>81.825032573640073</v>
      </c>
      <c r="L7248" s="476">
        <f t="shared" si="799"/>
        <v>1106.7836461229288</v>
      </c>
      <c r="M7248" s="471">
        <f t="shared" si="795"/>
        <v>1338.4385156396916</v>
      </c>
      <c r="N7248" s="467">
        <f t="shared" si="800"/>
        <v>0</v>
      </c>
      <c r="O7248" s="475" t="str">
        <f t="shared" si="801"/>
        <v/>
      </c>
    </row>
    <row r="7249" spans="1:15" hidden="1">
      <c r="A7249" s="475">
        <f t="shared" si="796"/>
        <v>43739</v>
      </c>
      <c r="B7249" s="475">
        <v>43767</v>
      </c>
      <c r="C7249" s="467">
        <v>24</v>
      </c>
      <c r="D7249" s="467">
        <v>1134</v>
      </c>
      <c r="E7249" s="467">
        <v>4</v>
      </c>
      <c r="F7249" s="467">
        <v>0</v>
      </c>
      <c r="G7249" s="467">
        <f t="array" ref="G7249">MAX(IF($A$2:$A$8761=A7249,$D$2:$D$8761))</f>
        <v>1504</v>
      </c>
      <c r="H7249" s="467">
        <f t="shared" si="797"/>
        <v>0</v>
      </c>
      <c r="I7249" s="475" t="str">
        <f t="shared" si="798"/>
        <v/>
      </c>
      <c r="J7249" s="471">
        <f>'Potential Projects'!D7250</f>
        <v>0</v>
      </c>
      <c r="K7249" s="471">
        <f>'Potential Projects'!E7250</f>
        <v>62.367317996129856</v>
      </c>
      <c r="L7249" s="476">
        <f t="shared" si="799"/>
        <v>1067.6326820038701</v>
      </c>
      <c r="M7249" s="471">
        <f t="shared" si="795"/>
        <v>1338.4385156396916</v>
      </c>
      <c r="N7249" s="467">
        <f t="shared" si="800"/>
        <v>0</v>
      </c>
      <c r="O7249" s="475" t="str">
        <f t="shared" si="801"/>
        <v/>
      </c>
    </row>
    <row r="7250" spans="1:15" hidden="1">
      <c r="A7250" s="475">
        <f t="shared" si="796"/>
        <v>43739</v>
      </c>
      <c r="B7250" s="475">
        <v>43768</v>
      </c>
      <c r="C7250" s="467">
        <v>1</v>
      </c>
      <c r="D7250" s="467">
        <v>1146</v>
      </c>
      <c r="E7250" s="467">
        <v>3</v>
      </c>
      <c r="F7250" s="467">
        <v>0</v>
      </c>
      <c r="G7250" s="467">
        <f t="array" ref="G7250">MAX(IF($A$2:$A$8761=A7250,$D$2:$D$8761))</f>
        <v>1504</v>
      </c>
      <c r="H7250" s="467">
        <f t="shared" si="797"/>
        <v>0</v>
      </c>
      <c r="I7250" s="475" t="str">
        <f t="shared" si="798"/>
        <v/>
      </c>
      <c r="J7250" s="471">
        <f>'Potential Projects'!D7251</f>
        <v>1.2855696141730892</v>
      </c>
      <c r="K7250" s="471">
        <f>'Potential Projects'!E7251</f>
        <v>96.64712696194367</v>
      </c>
      <c r="L7250" s="476">
        <f t="shared" si="799"/>
        <v>1045.0673034238832</v>
      </c>
      <c r="M7250" s="471">
        <f t="shared" si="795"/>
        <v>1338.4385156396916</v>
      </c>
      <c r="N7250" s="467">
        <f t="shared" si="800"/>
        <v>0</v>
      </c>
      <c r="O7250" s="475" t="str">
        <f t="shared" si="801"/>
        <v/>
      </c>
    </row>
    <row r="7251" spans="1:15" hidden="1">
      <c r="A7251" s="475">
        <f t="shared" si="796"/>
        <v>43739</v>
      </c>
      <c r="B7251" s="475">
        <v>43768</v>
      </c>
      <c r="C7251" s="467">
        <v>2</v>
      </c>
      <c r="D7251" s="467">
        <v>1103</v>
      </c>
      <c r="E7251" s="467">
        <v>10</v>
      </c>
      <c r="F7251" s="467">
        <v>0</v>
      </c>
      <c r="G7251" s="467">
        <f t="array" ref="G7251">MAX(IF($A$2:$A$8761=A7251,$D$2:$D$8761))</f>
        <v>1504</v>
      </c>
      <c r="H7251" s="467">
        <f t="shared" si="797"/>
        <v>0</v>
      </c>
      <c r="I7251" s="475" t="str">
        <f t="shared" si="798"/>
        <v/>
      </c>
      <c r="J7251" s="471">
        <f>'Potential Projects'!D7252</f>
        <v>3.4318295692152985</v>
      </c>
      <c r="K7251" s="471">
        <f>'Potential Projects'!E7252</f>
        <v>98.359474682863905</v>
      </c>
      <c r="L7251" s="476">
        <f t="shared" si="799"/>
        <v>991.20869574792073</v>
      </c>
      <c r="M7251" s="471">
        <f t="shared" si="795"/>
        <v>1338.4385156396916</v>
      </c>
      <c r="N7251" s="467">
        <f t="shared" si="800"/>
        <v>0</v>
      </c>
      <c r="O7251" s="475" t="str">
        <f t="shared" si="801"/>
        <v/>
      </c>
    </row>
    <row r="7252" spans="1:15" hidden="1">
      <c r="A7252" s="475">
        <f t="shared" si="796"/>
        <v>43739</v>
      </c>
      <c r="B7252" s="475">
        <v>43768</v>
      </c>
      <c r="C7252" s="467">
        <v>3</v>
      </c>
      <c r="D7252" s="467">
        <v>1120</v>
      </c>
      <c r="E7252" s="467">
        <v>7</v>
      </c>
      <c r="F7252" s="467">
        <v>0</v>
      </c>
      <c r="G7252" s="467">
        <f t="array" ref="G7252">MAX(IF($A$2:$A$8761=A7252,$D$2:$D$8761))</f>
        <v>1504</v>
      </c>
      <c r="H7252" s="467">
        <f t="shared" si="797"/>
        <v>0</v>
      </c>
      <c r="I7252" s="475" t="str">
        <f t="shared" si="798"/>
        <v/>
      </c>
      <c r="J7252" s="471">
        <f>'Potential Projects'!D7253</f>
        <v>1.1618181915987731</v>
      </c>
      <c r="K7252" s="471">
        <f>'Potential Projects'!E7253</f>
        <v>99.397521930767567</v>
      </c>
      <c r="L7252" s="476">
        <f t="shared" si="799"/>
        <v>1012.4406598776337</v>
      </c>
      <c r="M7252" s="471">
        <f t="shared" si="795"/>
        <v>1338.4385156396916</v>
      </c>
      <c r="N7252" s="467">
        <f t="shared" si="800"/>
        <v>0</v>
      </c>
      <c r="O7252" s="475" t="str">
        <f t="shared" si="801"/>
        <v/>
      </c>
    </row>
    <row r="7253" spans="1:15" hidden="1">
      <c r="A7253" s="475">
        <f t="shared" si="796"/>
        <v>43739</v>
      </c>
      <c r="B7253" s="475">
        <v>43768</v>
      </c>
      <c r="C7253" s="467">
        <v>4</v>
      </c>
      <c r="D7253" s="467">
        <v>1153</v>
      </c>
      <c r="E7253" s="467">
        <v>11</v>
      </c>
      <c r="F7253" s="467">
        <v>0</v>
      </c>
      <c r="G7253" s="467">
        <f t="array" ref="G7253">MAX(IF($A$2:$A$8761=A7253,$D$2:$D$8761))</f>
        <v>1504</v>
      </c>
      <c r="H7253" s="467">
        <f t="shared" si="797"/>
        <v>0</v>
      </c>
      <c r="I7253" s="475" t="str">
        <f t="shared" si="798"/>
        <v/>
      </c>
      <c r="J7253" s="471">
        <f>'Potential Projects'!D7254</f>
        <v>5.0981515282559329</v>
      </c>
      <c r="K7253" s="471">
        <f>'Potential Projects'!E7254</f>
        <v>97.128211406149219</v>
      </c>
      <c r="L7253" s="476">
        <f t="shared" si="799"/>
        <v>1039.7736370655948</v>
      </c>
      <c r="M7253" s="471">
        <f t="shared" si="795"/>
        <v>1338.4385156396916</v>
      </c>
      <c r="N7253" s="467">
        <f t="shared" si="800"/>
        <v>0</v>
      </c>
      <c r="O7253" s="475" t="str">
        <f t="shared" si="801"/>
        <v/>
      </c>
    </row>
    <row r="7254" spans="1:15" hidden="1">
      <c r="A7254" s="475">
        <f t="shared" si="796"/>
        <v>43739</v>
      </c>
      <c r="B7254" s="475">
        <v>43768</v>
      </c>
      <c r="C7254" s="467">
        <v>5</v>
      </c>
      <c r="D7254" s="467">
        <v>1174</v>
      </c>
      <c r="E7254" s="467">
        <v>19</v>
      </c>
      <c r="F7254" s="467">
        <v>0</v>
      </c>
      <c r="G7254" s="467">
        <f t="array" ref="G7254">MAX(IF($A$2:$A$8761=A7254,$D$2:$D$8761))</f>
        <v>1504</v>
      </c>
      <c r="H7254" s="467">
        <f t="shared" si="797"/>
        <v>0</v>
      </c>
      <c r="I7254" s="475" t="str">
        <f t="shared" si="798"/>
        <v/>
      </c>
      <c r="J7254" s="471">
        <f>'Potential Projects'!D7255</f>
        <v>6.8500895546659466</v>
      </c>
      <c r="K7254" s="471">
        <f>'Potential Projects'!E7255</f>
        <v>99.282531014835527</v>
      </c>
      <c r="L7254" s="476">
        <f t="shared" si="799"/>
        <v>1048.8673794304984</v>
      </c>
      <c r="M7254" s="471">
        <f t="shared" si="795"/>
        <v>1338.4385156396916</v>
      </c>
      <c r="N7254" s="467">
        <f t="shared" si="800"/>
        <v>0</v>
      </c>
      <c r="O7254" s="475" t="str">
        <f t="shared" si="801"/>
        <v/>
      </c>
    </row>
    <row r="7255" spans="1:15" hidden="1">
      <c r="A7255" s="475">
        <f t="shared" si="796"/>
        <v>43739</v>
      </c>
      <c r="B7255" s="475">
        <v>43768</v>
      </c>
      <c r="C7255" s="467">
        <v>6</v>
      </c>
      <c r="D7255" s="467">
        <v>1261</v>
      </c>
      <c r="E7255" s="467">
        <v>20</v>
      </c>
      <c r="F7255" s="467">
        <v>0</v>
      </c>
      <c r="G7255" s="467">
        <f t="array" ref="G7255">MAX(IF($A$2:$A$8761=A7255,$D$2:$D$8761))</f>
        <v>1504</v>
      </c>
      <c r="H7255" s="467">
        <f t="shared" si="797"/>
        <v>0</v>
      </c>
      <c r="I7255" s="475" t="str">
        <f t="shared" si="798"/>
        <v/>
      </c>
      <c r="J7255" s="471">
        <f>'Potential Projects'!D7256</f>
        <v>20.936097494620352</v>
      </c>
      <c r="K7255" s="471">
        <f>'Potential Projects'!E7256</f>
        <v>99.494521070737477</v>
      </c>
      <c r="L7255" s="476">
        <f t="shared" si="799"/>
        <v>1120.5693814346423</v>
      </c>
      <c r="M7255" s="471">
        <f t="shared" si="795"/>
        <v>1338.4385156396916</v>
      </c>
      <c r="N7255" s="467">
        <f t="shared" si="800"/>
        <v>0</v>
      </c>
      <c r="O7255" s="475" t="str">
        <f t="shared" si="801"/>
        <v/>
      </c>
    </row>
    <row r="7256" spans="1:15" hidden="1">
      <c r="A7256" s="475">
        <f t="shared" si="796"/>
        <v>43739</v>
      </c>
      <c r="B7256" s="475">
        <v>43768</v>
      </c>
      <c r="C7256" s="467">
        <v>7</v>
      </c>
      <c r="D7256" s="467">
        <v>1414</v>
      </c>
      <c r="E7256" s="467">
        <v>39</v>
      </c>
      <c r="F7256" s="467">
        <v>0</v>
      </c>
      <c r="G7256" s="467">
        <f t="array" ref="G7256">MAX(IF($A$2:$A$8761=A7256,$D$2:$D$8761))</f>
        <v>1504</v>
      </c>
      <c r="H7256" s="467">
        <f t="shared" si="797"/>
        <v>0</v>
      </c>
      <c r="I7256" s="475" t="str">
        <f t="shared" si="798"/>
        <v/>
      </c>
      <c r="J7256" s="471">
        <f>'Potential Projects'!D7257</f>
        <v>35.709764040531695</v>
      </c>
      <c r="K7256" s="471">
        <f>'Potential Projects'!E7257</f>
        <v>98.774067781122341</v>
      </c>
      <c r="L7256" s="476">
        <f t="shared" si="799"/>
        <v>1240.5161681783459</v>
      </c>
      <c r="M7256" s="471">
        <f t="shared" si="795"/>
        <v>1338.4385156396916</v>
      </c>
      <c r="N7256" s="467">
        <f t="shared" si="800"/>
        <v>0</v>
      </c>
      <c r="O7256" s="475" t="str">
        <f t="shared" si="801"/>
        <v/>
      </c>
    </row>
    <row r="7257" spans="1:15">
      <c r="A7257" s="475">
        <f t="shared" si="796"/>
        <v>43739</v>
      </c>
      <c r="B7257" s="475">
        <v>43768</v>
      </c>
      <c r="C7257" s="467">
        <v>8</v>
      </c>
      <c r="D7257" s="467">
        <v>1504</v>
      </c>
      <c r="E7257" s="467">
        <v>47</v>
      </c>
      <c r="F7257" s="467">
        <v>0</v>
      </c>
      <c r="G7257" s="467">
        <f t="array" ref="G7257">MAX(IF($A$2:$A$8761=A7257,$D$2:$D$8761))</f>
        <v>1504</v>
      </c>
      <c r="H7257" s="467">
        <f t="shared" si="797"/>
        <v>1</v>
      </c>
      <c r="I7257" s="475">
        <f t="shared" si="798"/>
        <v>43768</v>
      </c>
      <c r="J7257" s="471">
        <f>'Potential Projects'!D7258</f>
        <v>42.058106215823258</v>
      </c>
      <c r="K7257" s="471">
        <f>'Potential Projects'!E7258</f>
        <v>76.503378144485055</v>
      </c>
      <c r="L7257" s="476">
        <f t="shared" si="799"/>
        <v>1338.4385156396916</v>
      </c>
      <c r="M7257" s="471">
        <f t="shared" si="795"/>
        <v>1338.4385156396916</v>
      </c>
      <c r="N7257" s="467">
        <f t="shared" si="800"/>
        <v>1</v>
      </c>
      <c r="O7257" s="475">
        <f t="shared" si="801"/>
        <v>43768</v>
      </c>
    </row>
    <row r="7258" spans="1:15" hidden="1">
      <c r="A7258" s="475">
        <f t="shared" si="796"/>
        <v>43739</v>
      </c>
      <c r="B7258" s="475">
        <v>43768</v>
      </c>
      <c r="C7258" s="467">
        <v>9</v>
      </c>
      <c r="D7258" s="467">
        <v>1466</v>
      </c>
      <c r="E7258" s="467">
        <v>47</v>
      </c>
      <c r="F7258" s="467">
        <v>8</v>
      </c>
      <c r="G7258" s="467">
        <f t="array" ref="G7258">MAX(IF($A$2:$A$8761=A7258,$D$2:$D$8761))</f>
        <v>1504</v>
      </c>
      <c r="H7258" s="467">
        <f t="shared" si="797"/>
        <v>0</v>
      </c>
      <c r="I7258" s="475" t="str">
        <f t="shared" si="798"/>
        <v/>
      </c>
      <c r="J7258" s="471">
        <f>'Potential Projects'!D7259</f>
        <v>46.832541456566773</v>
      </c>
      <c r="K7258" s="471">
        <f>'Potential Projects'!E7259</f>
        <v>37.473740324661364</v>
      </c>
      <c r="L7258" s="476">
        <f t="shared" si="799"/>
        <v>1326.6937182187719</v>
      </c>
      <c r="M7258" s="471">
        <f t="shared" ref="M7258:M7297" si="802">MAX($L$6554:$L$7297)</f>
        <v>1338.4385156396916</v>
      </c>
      <c r="N7258" s="467">
        <f t="shared" si="800"/>
        <v>0</v>
      </c>
      <c r="O7258" s="475" t="str">
        <f t="shared" si="801"/>
        <v/>
      </c>
    </row>
    <row r="7259" spans="1:15" hidden="1">
      <c r="A7259" s="475">
        <f t="shared" si="796"/>
        <v>43739</v>
      </c>
      <c r="B7259" s="475">
        <v>43768</v>
      </c>
      <c r="C7259" s="467">
        <v>10</v>
      </c>
      <c r="D7259" s="467">
        <v>1428</v>
      </c>
      <c r="E7259" s="467">
        <v>20</v>
      </c>
      <c r="F7259" s="467">
        <v>17</v>
      </c>
      <c r="G7259" s="467">
        <f t="array" ref="G7259">MAX(IF($A$2:$A$8761=A7259,$D$2:$D$8761))</f>
        <v>1504</v>
      </c>
      <c r="H7259" s="467">
        <f t="shared" si="797"/>
        <v>0</v>
      </c>
      <c r="I7259" s="475" t="str">
        <f t="shared" si="798"/>
        <v/>
      </c>
      <c r="J7259" s="471">
        <f>'Potential Projects'!D7260</f>
        <v>29.099052142291839</v>
      </c>
      <c r="K7259" s="471">
        <f>'Potential Projects'!E7260</f>
        <v>38.410094925822406</v>
      </c>
      <c r="L7259" s="476">
        <f t="shared" si="799"/>
        <v>1323.4908529318857</v>
      </c>
      <c r="M7259" s="471">
        <f t="shared" si="802"/>
        <v>1338.4385156396916</v>
      </c>
      <c r="N7259" s="467">
        <f t="shared" si="800"/>
        <v>0</v>
      </c>
      <c r="O7259" s="475" t="str">
        <f t="shared" si="801"/>
        <v/>
      </c>
    </row>
    <row r="7260" spans="1:15" hidden="1">
      <c r="A7260" s="475">
        <f t="shared" si="796"/>
        <v>43739</v>
      </c>
      <c r="B7260" s="475">
        <v>43768</v>
      </c>
      <c r="C7260" s="467">
        <v>11</v>
      </c>
      <c r="D7260" s="467">
        <v>1351</v>
      </c>
      <c r="E7260" s="467">
        <v>15</v>
      </c>
      <c r="F7260" s="467">
        <v>17</v>
      </c>
      <c r="G7260" s="467">
        <f t="array" ref="G7260">MAX(IF($A$2:$A$8761=A7260,$D$2:$D$8761))</f>
        <v>1504</v>
      </c>
      <c r="H7260" s="467">
        <f t="shared" si="797"/>
        <v>0</v>
      </c>
      <c r="I7260" s="475" t="str">
        <f t="shared" si="798"/>
        <v/>
      </c>
      <c r="J7260" s="471">
        <f>'Potential Projects'!D7261</f>
        <v>42.561287353942504</v>
      </c>
      <c r="K7260" s="471">
        <f>'Potential Projects'!E7261</f>
        <v>60.349110083852935</v>
      </c>
      <c r="L7260" s="476">
        <f t="shared" si="799"/>
        <v>1216.0896025622044</v>
      </c>
      <c r="M7260" s="471">
        <f t="shared" si="802"/>
        <v>1338.4385156396916</v>
      </c>
      <c r="N7260" s="467">
        <f t="shared" si="800"/>
        <v>0</v>
      </c>
      <c r="O7260" s="475" t="str">
        <f t="shared" si="801"/>
        <v/>
      </c>
    </row>
    <row r="7261" spans="1:15" hidden="1">
      <c r="A7261" s="475">
        <f t="shared" si="796"/>
        <v>43739</v>
      </c>
      <c r="B7261" s="475">
        <v>43768</v>
      </c>
      <c r="C7261" s="467">
        <v>12</v>
      </c>
      <c r="D7261" s="467">
        <v>1313</v>
      </c>
      <c r="E7261" s="467">
        <v>11</v>
      </c>
      <c r="F7261" s="467">
        <v>16</v>
      </c>
      <c r="G7261" s="467">
        <f t="array" ref="G7261">MAX(IF($A$2:$A$8761=A7261,$D$2:$D$8761))</f>
        <v>1504</v>
      </c>
      <c r="H7261" s="467">
        <f t="shared" si="797"/>
        <v>0</v>
      </c>
      <c r="I7261" s="475" t="str">
        <f t="shared" si="798"/>
        <v/>
      </c>
      <c r="J7261" s="471">
        <f>'Potential Projects'!D7262</f>
        <v>57.249095568613903</v>
      </c>
      <c r="K7261" s="471">
        <f>'Potential Projects'!E7262</f>
        <v>64.780562728445489</v>
      </c>
      <c r="L7261" s="476">
        <f t="shared" si="799"/>
        <v>1163.9703417029405</v>
      </c>
      <c r="M7261" s="471">
        <f t="shared" si="802"/>
        <v>1338.4385156396916</v>
      </c>
      <c r="N7261" s="467">
        <f t="shared" si="800"/>
        <v>0</v>
      </c>
      <c r="O7261" s="475" t="str">
        <f t="shared" si="801"/>
        <v/>
      </c>
    </row>
    <row r="7262" spans="1:15" hidden="1">
      <c r="A7262" s="475">
        <f t="shared" si="796"/>
        <v>43739</v>
      </c>
      <c r="B7262" s="475">
        <v>43768</v>
      </c>
      <c r="C7262" s="467">
        <v>13</v>
      </c>
      <c r="D7262" s="467">
        <v>1277</v>
      </c>
      <c r="E7262" s="467">
        <v>4</v>
      </c>
      <c r="F7262" s="467">
        <v>14</v>
      </c>
      <c r="G7262" s="467">
        <f t="array" ref="G7262">MAX(IF($A$2:$A$8761=A7262,$D$2:$D$8761))</f>
        <v>1504</v>
      </c>
      <c r="H7262" s="467">
        <f t="shared" si="797"/>
        <v>0</v>
      </c>
      <c r="I7262" s="475" t="str">
        <f t="shared" si="798"/>
        <v/>
      </c>
      <c r="J7262" s="471">
        <f>'Potential Projects'!D7263</f>
        <v>75.662893491098743</v>
      </c>
      <c r="K7262" s="471">
        <f>'Potential Projects'!E7263</f>
        <v>77.878575628897011</v>
      </c>
      <c r="L7262" s="476">
        <f t="shared" si="799"/>
        <v>1105.4585308800042</v>
      </c>
      <c r="M7262" s="471">
        <f t="shared" si="802"/>
        <v>1338.4385156396916</v>
      </c>
      <c r="N7262" s="467">
        <f t="shared" si="800"/>
        <v>0</v>
      </c>
      <c r="O7262" s="475" t="str">
        <f t="shared" si="801"/>
        <v/>
      </c>
    </row>
    <row r="7263" spans="1:15" hidden="1">
      <c r="A7263" s="475">
        <f t="shared" si="796"/>
        <v>43739</v>
      </c>
      <c r="B7263" s="475">
        <v>43768</v>
      </c>
      <c r="C7263" s="467">
        <v>14</v>
      </c>
      <c r="D7263" s="467">
        <v>1239</v>
      </c>
      <c r="E7263" s="467">
        <v>1</v>
      </c>
      <c r="F7263" s="467">
        <v>14</v>
      </c>
      <c r="G7263" s="467">
        <f t="array" ref="G7263">MAX(IF($A$2:$A$8761=A7263,$D$2:$D$8761))</f>
        <v>1504</v>
      </c>
      <c r="H7263" s="467">
        <f t="shared" si="797"/>
        <v>0</v>
      </c>
      <c r="I7263" s="475" t="str">
        <f t="shared" si="798"/>
        <v/>
      </c>
      <c r="J7263" s="471">
        <f>'Potential Projects'!D7264</f>
        <v>80.107381150514726</v>
      </c>
      <c r="K7263" s="471">
        <f>'Potential Projects'!E7264</f>
        <v>73.829643786282517</v>
      </c>
      <c r="L7263" s="476">
        <f t="shared" si="799"/>
        <v>1070.0629750632027</v>
      </c>
      <c r="M7263" s="471">
        <f t="shared" si="802"/>
        <v>1338.4385156396916</v>
      </c>
      <c r="N7263" s="467">
        <f t="shared" si="800"/>
        <v>0</v>
      </c>
      <c r="O7263" s="475" t="str">
        <f t="shared" si="801"/>
        <v/>
      </c>
    </row>
    <row r="7264" spans="1:15" hidden="1">
      <c r="A7264" s="475">
        <f t="shared" si="796"/>
        <v>43739</v>
      </c>
      <c r="B7264" s="475">
        <v>43768</v>
      </c>
      <c r="C7264" s="467">
        <v>15</v>
      </c>
      <c r="D7264" s="467">
        <v>1222</v>
      </c>
      <c r="E7264" s="467">
        <v>0</v>
      </c>
      <c r="F7264" s="467">
        <v>15</v>
      </c>
      <c r="G7264" s="467">
        <f t="array" ref="G7264">MAX(IF($A$2:$A$8761=A7264,$D$2:$D$8761))</f>
        <v>1504</v>
      </c>
      <c r="H7264" s="467">
        <f t="shared" si="797"/>
        <v>0</v>
      </c>
      <c r="I7264" s="475" t="str">
        <f t="shared" si="798"/>
        <v/>
      </c>
      <c r="J7264" s="471">
        <f>'Potential Projects'!D7265</f>
        <v>64.529268336671265</v>
      </c>
      <c r="K7264" s="471">
        <f>'Potential Projects'!E7265</f>
        <v>59.924347720920231</v>
      </c>
      <c r="L7264" s="476">
        <f t="shared" si="799"/>
        <v>1082.5463839424085</v>
      </c>
      <c r="M7264" s="471">
        <f t="shared" si="802"/>
        <v>1338.4385156396916</v>
      </c>
      <c r="N7264" s="467">
        <f t="shared" si="800"/>
        <v>0</v>
      </c>
      <c r="O7264" s="475" t="str">
        <f t="shared" si="801"/>
        <v/>
      </c>
    </row>
    <row r="7265" spans="1:15" hidden="1">
      <c r="A7265" s="475">
        <f t="shared" si="796"/>
        <v>43739</v>
      </c>
      <c r="B7265" s="475">
        <v>43768</v>
      </c>
      <c r="C7265" s="467">
        <v>16</v>
      </c>
      <c r="D7265" s="467">
        <v>1186</v>
      </c>
      <c r="E7265" s="467">
        <v>0</v>
      </c>
      <c r="F7265" s="467">
        <v>17</v>
      </c>
      <c r="G7265" s="467">
        <f t="array" ref="G7265">MAX(IF($A$2:$A$8761=A7265,$D$2:$D$8761))</f>
        <v>1504</v>
      </c>
      <c r="H7265" s="467">
        <f t="shared" si="797"/>
        <v>0</v>
      </c>
      <c r="I7265" s="475" t="str">
        <f t="shared" si="798"/>
        <v/>
      </c>
      <c r="J7265" s="471">
        <f>'Potential Projects'!D7266</f>
        <v>46.12467983143754</v>
      </c>
      <c r="K7265" s="471">
        <f>'Potential Projects'!E7266</f>
        <v>83.307398462696199</v>
      </c>
      <c r="L7265" s="476">
        <f t="shared" si="799"/>
        <v>1039.5679217058662</v>
      </c>
      <c r="M7265" s="471">
        <f t="shared" si="802"/>
        <v>1338.4385156396916</v>
      </c>
      <c r="N7265" s="467">
        <f t="shared" si="800"/>
        <v>0</v>
      </c>
      <c r="O7265" s="475" t="str">
        <f t="shared" si="801"/>
        <v/>
      </c>
    </row>
    <row r="7266" spans="1:15" hidden="1">
      <c r="A7266" s="475">
        <f t="shared" si="796"/>
        <v>43739</v>
      </c>
      <c r="B7266" s="475">
        <v>43768</v>
      </c>
      <c r="C7266" s="467">
        <v>17</v>
      </c>
      <c r="D7266" s="467">
        <v>1211</v>
      </c>
      <c r="E7266" s="467">
        <v>0</v>
      </c>
      <c r="F7266" s="467">
        <v>9</v>
      </c>
      <c r="G7266" s="467">
        <f t="array" ref="G7266">MAX(IF($A$2:$A$8761=A7266,$D$2:$D$8761))</f>
        <v>1504</v>
      </c>
      <c r="H7266" s="467">
        <f t="shared" si="797"/>
        <v>0</v>
      </c>
      <c r="I7266" s="475" t="str">
        <f t="shared" si="798"/>
        <v/>
      </c>
      <c r="J7266" s="471">
        <f>'Potential Projects'!D7267</f>
        <v>106.45844787158003</v>
      </c>
      <c r="K7266" s="471">
        <f>'Potential Projects'!E7267</f>
        <v>98.460385078477742</v>
      </c>
      <c r="L7266" s="476">
        <f t="shared" si="799"/>
        <v>997.08116704994211</v>
      </c>
      <c r="M7266" s="471">
        <f t="shared" si="802"/>
        <v>1338.4385156396916</v>
      </c>
      <c r="N7266" s="467">
        <f t="shared" si="800"/>
        <v>0</v>
      </c>
      <c r="O7266" s="475" t="str">
        <f t="shared" si="801"/>
        <v/>
      </c>
    </row>
    <row r="7267" spans="1:15" hidden="1">
      <c r="A7267" s="475">
        <f t="shared" si="796"/>
        <v>43739</v>
      </c>
      <c r="B7267" s="475">
        <v>43768</v>
      </c>
      <c r="C7267" s="467">
        <v>18</v>
      </c>
      <c r="D7267" s="467">
        <v>1269</v>
      </c>
      <c r="E7267" s="467">
        <v>0</v>
      </c>
      <c r="F7267" s="467">
        <v>0</v>
      </c>
      <c r="G7267" s="467">
        <f t="array" ref="G7267">MAX(IF($A$2:$A$8761=A7267,$D$2:$D$8761))</f>
        <v>1504</v>
      </c>
      <c r="H7267" s="467">
        <f t="shared" si="797"/>
        <v>0</v>
      </c>
      <c r="I7267" s="475" t="str">
        <f t="shared" si="798"/>
        <v/>
      </c>
      <c r="J7267" s="471">
        <f>'Potential Projects'!D7268</f>
        <v>90.915350989874042</v>
      </c>
      <c r="K7267" s="471">
        <f>'Potential Projects'!E7268</f>
        <v>77.430345732100619</v>
      </c>
      <c r="L7267" s="476">
        <f t="shared" si="799"/>
        <v>1100.6543032780253</v>
      </c>
      <c r="M7267" s="471">
        <f t="shared" si="802"/>
        <v>1338.4385156396916</v>
      </c>
      <c r="N7267" s="467">
        <f t="shared" si="800"/>
        <v>0</v>
      </c>
      <c r="O7267" s="475" t="str">
        <f t="shared" si="801"/>
        <v/>
      </c>
    </row>
    <row r="7268" spans="1:15" hidden="1">
      <c r="A7268" s="475">
        <f t="shared" si="796"/>
        <v>43739</v>
      </c>
      <c r="B7268" s="475">
        <v>43768</v>
      </c>
      <c r="C7268" s="467">
        <v>19</v>
      </c>
      <c r="D7268" s="467">
        <v>1346</v>
      </c>
      <c r="E7268" s="467">
        <v>5</v>
      </c>
      <c r="F7268" s="467">
        <v>0</v>
      </c>
      <c r="G7268" s="467">
        <f t="array" ref="G7268">MAX(IF($A$2:$A$8761=A7268,$D$2:$D$8761))</f>
        <v>1504</v>
      </c>
      <c r="H7268" s="467">
        <f t="shared" si="797"/>
        <v>0</v>
      </c>
      <c r="I7268" s="475" t="str">
        <f t="shared" si="798"/>
        <v/>
      </c>
      <c r="J7268" s="471">
        <f>'Potential Projects'!D7269</f>
        <v>50.203972599970932</v>
      </c>
      <c r="K7268" s="471">
        <f>'Potential Projects'!E7269</f>
        <v>85.774618522898294</v>
      </c>
      <c r="L7268" s="476">
        <f t="shared" si="799"/>
        <v>1205.0214088771309</v>
      </c>
      <c r="M7268" s="471">
        <f t="shared" si="802"/>
        <v>1338.4385156396916</v>
      </c>
      <c r="N7268" s="467">
        <f t="shared" si="800"/>
        <v>0</v>
      </c>
      <c r="O7268" s="475" t="str">
        <f t="shared" si="801"/>
        <v/>
      </c>
    </row>
    <row r="7269" spans="1:15" hidden="1">
      <c r="A7269" s="475">
        <f t="shared" si="796"/>
        <v>43739</v>
      </c>
      <c r="B7269" s="475">
        <v>43768</v>
      </c>
      <c r="C7269" s="467">
        <v>20</v>
      </c>
      <c r="D7269" s="467">
        <v>1331</v>
      </c>
      <c r="E7269" s="467">
        <v>10</v>
      </c>
      <c r="F7269" s="467">
        <v>0</v>
      </c>
      <c r="G7269" s="467">
        <f t="array" ref="G7269">MAX(IF($A$2:$A$8761=A7269,$D$2:$D$8761))</f>
        <v>1504</v>
      </c>
      <c r="H7269" s="467">
        <f t="shared" si="797"/>
        <v>0</v>
      </c>
      <c r="I7269" s="475" t="str">
        <f t="shared" si="798"/>
        <v/>
      </c>
      <c r="J7269" s="471">
        <f>'Potential Projects'!D7270</f>
        <v>42.402580104298579</v>
      </c>
      <c r="K7269" s="471">
        <f>'Potential Projects'!E7270</f>
        <v>98.779543539023877</v>
      </c>
      <c r="L7269" s="476">
        <f t="shared" si="799"/>
        <v>1179.8178763566775</v>
      </c>
      <c r="M7269" s="471">
        <f t="shared" si="802"/>
        <v>1338.4385156396916</v>
      </c>
      <c r="N7269" s="467">
        <f t="shared" si="800"/>
        <v>0</v>
      </c>
      <c r="O7269" s="475" t="str">
        <f t="shared" si="801"/>
        <v/>
      </c>
    </row>
    <row r="7270" spans="1:15" hidden="1">
      <c r="A7270" s="475">
        <f t="shared" si="796"/>
        <v>43739</v>
      </c>
      <c r="B7270" s="475">
        <v>43768</v>
      </c>
      <c r="C7270" s="467">
        <v>21</v>
      </c>
      <c r="D7270" s="467">
        <v>1297</v>
      </c>
      <c r="E7270" s="467">
        <v>8</v>
      </c>
      <c r="F7270" s="467">
        <v>0</v>
      </c>
      <c r="G7270" s="467">
        <f t="array" ref="G7270">MAX(IF($A$2:$A$8761=A7270,$D$2:$D$8761))</f>
        <v>1504</v>
      </c>
      <c r="H7270" s="467">
        <f t="shared" si="797"/>
        <v>0</v>
      </c>
      <c r="I7270" s="475" t="str">
        <f t="shared" si="798"/>
        <v/>
      </c>
      <c r="J7270" s="471">
        <f>'Potential Projects'!D7271</f>
        <v>20.538663544829532</v>
      </c>
      <c r="K7270" s="471">
        <f>'Potential Projects'!E7271</f>
        <v>98.997791603956145</v>
      </c>
      <c r="L7270" s="476">
        <f t="shared" si="799"/>
        <v>1169.4635448512145</v>
      </c>
      <c r="M7270" s="471">
        <f t="shared" si="802"/>
        <v>1338.4385156396916</v>
      </c>
      <c r="N7270" s="467">
        <f t="shared" si="800"/>
        <v>0</v>
      </c>
      <c r="O7270" s="475" t="str">
        <f t="shared" si="801"/>
        <v/>
      </c>
    </row>
    <row r="7271" spans="1:15" hidden="1">
      <c r="A7271" s="475">
        <f t="shared" si="796"/>
        <v>43739</v>
      </c>
      <c r="B7271" s="475">
        <v>43768</v>
      </c>
      <c r="C7271" s="467">
        <v>22</v>
      </c>
      <c r="D7271" s="467">
        <v>1240</v>
      </c>
      <c r="E7271" s="467">
        <v>15</v>
      </c>
      <c r="F7271" s="467">
        <v>0</v>
      </c>
      <c r="G7271" s="467">
        <f t="array" ref="G7271">MAX(IF($A$2:$A$8761=A7271,$D$2:$D$8761))</f>
        <v>1504</v>
      </c>
      <c r="H7271" s="467">
        <f t="shared" si="797"/>
        <v>0</v>
      </c>
      <c r="I7271" s="475" t="str">
        <f t="shared" si="798"/>
        <v/>
      </c>
      <c r="J7271" s="471">
        <f>'Potential Projects'!D7272</f>
        <v>101.47227935211293</v>
      </c>
      <c r="K7271" s="471">
        <f>'Potential Projects'!E7272</f>
        <v>99.207434906471732</v>
      </c>
      <c r="L7271" s="476">
        <f t="shared" si="799"/>
        <v>1024.3202857414153</v>
      </c>
      <c r="M7271" s="471">
        <f t="shared" si="802"/>
        <v>1338.4385156396916</v>
      </c>
      <c r="N7271" s="467">
        <f t="shared" si="800"/>
        <v>0</v>
      </c>
      <c r="O7271" s="475" t="str">
        <f t="shared" si="801"/>
        <v/>
      </c>
    </row>
    <row r="7272" spans="1:15" hidden="1">
      <c r="A7272" s="475">
        <f t="shared" si="796"/>
        <v>43739</v>
      </c>
      <c r="B7272" s="475">
        <v>43768</v>
      </c>
      <c r="C7272" s="467">
        <v>23</v>
      </c>
      <c r="D7272" s="467">
        <v>1151</v>
      </c>
      <c r="E7272" s="467">
        <v>28</v>
      </c>
      <c r="F7272" s="467">
        <v>0</v>
      </c>
      <c r="G7272" s="467">
        <f t="array" ref="G7272">MAX(IF($A$2:$A$8761=A7272,$D$2:$D$8761))</f>
        <v>1504</v>
      </c>
      <c r="H7272" s="467">
        <f t="shared" si="797"/>
        <v>0</v>
      </c>
      <c r="I7272" s="475" t="str">
        <f t="shared" si="798"/>
        <v/>
      </c>
      <c r="J7272" s="471">
        <f>'Potential Projects'!D7273</f>
        <v>144</v>
      </c>
      <c r="K7272" s="471">
        <f>'Potential Projects'!E7273</f>
        <v>99.715898140184905</v>
      </c>
      <c r="L7272" s="476">
        <f t="shared" si="799"/>
        <v>879.28410185981511</v>
      </c>
      <c r="M7272" s="471">
        <f t="shared" si="802"/>
        <v>1338.4385156396916</v>
      </c>
      <c r="N7272" s="467">
        <f t="shared" si="800"/>
        <v>0</v>
      </c>
      <c r="O7272" s="475" t="str">
        <f t="shared" si="801"/>
        <v/>
      </c>
    </row>
    <row r="7273" spans="1:15" hidden="1">
      <c r="A7273" s="475">
        <f t="shared" si="796"/>
        <v>43739</v>
      </c>
      <c r="B7273" s="475">
        <v>43768</v>
      </c>
      <c r="C7273" s="467">
        <v>24</v>
      </c>
      <c r="D7273" s="467">
        <v>1103</v>
      </c>
      <c r="E7273" s="467">
        <v>41</v>
      </c>
      <c r="F7273" s="467">
        <v>0</v>
      </c>
      <c r="G7273" s="467">
        <f t="array" ref="G7273">MAX(IF($A$2:$A$8761=A7273,$D$2:$D$8761))</f>
        <v>1504</v>
      </c>
      <c r="H7273" s="467">
        <f t="shared" si="797"/>
        <v>0</v>
      </c>
      <c r="I7273" s="475" t="str">
        <f t="shared" si="798"/>
        <v/>
      </c>
      <c r="J7273" s="471">
        <f>'Potential Projects'!D7274</f>
        <v>144</v>
      </c>
      <c r="K7273" s="471">
        <f>'Potential Projects'!E7274</f>
        <v>99.834018060632133</v>
      </c>
      <c r="L7273" s="476">
        <f t="shared" si="799"/>
        <v>818.16598193936784</v>
      </c>
      <c r="M7273" s="471">
        <f t="shared" si="802"/>
        <v>1338.4385156396916</v>
      </c>
      <c r="N7273" s="467">
        <f t="shared" si="800"/>
        <v>0</v>
      </c>
      <c r="O7273" s="475" t="str">
        <f t="shared" si="801"/>
        <v/>
      </c>
    </row>
    <row r="7274" spans="1:15" hidden="1">
      <c r="A7274" s="475">
        <f t="shared" si="796"/>
        <v>43739</v>
      </c>
      <c r="B7274" s="475">
        <v>43769</v>
      </c>
      <c r="C7274" s="467">
        <v>1</v>
      </c>
      <c r="D7274" s="467">
        <v>1047</v>
      </c>
      <c r="E7274" s="467">
        <v>53</v>
      </c>
      <c r="F7274" s="467">
        <v>0</v>
      </c>
      <c r="G7274" s="467">
        <f t="array" ref="G7274">MAX(IF($A$2:$A$8761=A7274,$D$2:$D$8761))</f>
        <v>1504</v>
      </c>
      <c r="H7274" s="467">
        <f t="shared" si="797"/>
        <v>0</v>
      </c>
      <c r="I7274" s="475" t="str">
        <f t="shared" si="798"/>
        <v/>
      </c>
      <c r="J7274" s="471">
        <f>'Potential Projects'!D7275</f>
        <v>144</v>
      </c>
      <c r="K7274" s="471">
        <f>'Potential Projects'!E7275</f>
        <v>99.707293377768224</v>
      </c>
      <c r="L7274" s="476">
        <f t="shared" si="799"/>
        <v>750.29270662223178</v>
      </c>
      <c r="M7274" s="471">
        <f t="shared" si="802"/>
        <v>1338.4385156396916</v>
      </c>
      <c r="N7274" s="467">
        <f t="shared" si="800"/>
        <v>0</v>
      </c>
      <c r="O7274" s="475" t="str">
        <f t="shared" si="801"/>
        <v/>
      </c>
    </row>
    <row r="7275" spans="1:15" hidden="1">
      <c r="A7275" s="475">
        <f t="shared" si="796"/>
        <v>43739</v>
      </c>
      <c r="B7275" s="475">
        <v>43769</v>
      </c>
      <c r="C7275" s="467">
        <v>2</v>
      </c>
      <c r="D7275" s="467">
        <v>1053</v>
      </c>
      <c r="E7275" s="467">
        <v>56</v>
      </c>
      <c r="F7275" s="467">
        <v>0</v>
      </c>
      <c r="G7275" s="467">
        <f t="array" ref="G7275">MAX(IF($A$2:$A$8761=A7275,$D$2:$D$8761))</f>
        <v>1504</v>
      </c>
      <c r="H7275" s="467">
        <f t="shared" si="797"/>
        <v>0</v>
      </c>
      <c r="I7275" s="475" t="str">
        <f t="shared" si="798"/>
        <v/>
      </c>
      <c r="J7275" s="471">
        <f>'Potential Projects'!D7276</f>
        <v>143.90135039180979</v>
      </c>
      <c r="K7275" s="471">
        <f>'Potential Projects'!E7276</f>
        <v>99.040815416039564</v>
      </c>
      <c r="L7275" s="476">
        <f t="shared" si="799"/>
        <v>754.05783419215072</v>
      </c>
      <c r="M7275" s="471">
        <f t="shared" si="802"/>
        <v>1338.4385156396916</v>
      </c>
      <c r="N7275" s="467">
        <f t="shared" si="800"/>
        <v>0</v>
      </c>
      <c r="O7275" s="475" t="str">
        <f t="shared" si="801"/>
        <v/>
      </c>
    </row>
    <row r="7276" spans="1:15" hidden="1">
      <c r="A7276" s="475">
        <f t="shared" si="796"/>
        <v>43739</v>
      </c>
      <c r="B7276" s="475">
        <v>43769</v>
      </c>
      <c r="C7276" s="467">
        <v>3</v>
      </c>
      <c r="D7276" s="467">
        <v>1040</v>
      </c>
      <c r="E7276" s="467">
        <v>57</v>
      </c>
      <c r="F7276" s="467">
        <v>0</v>
      </c>
      <c r="G7276" s="467">
        <f t="array" ref="G7276">MAX(IF($A$2:$A$8761=A7276,$D$2:$D$8761))</f>
        <v>1504</v>
      </c>
      <c r="H7276" s="467">
        <f t="shared" si="797"/>
        <v>0</v>
      </c>
      <c r="I7276" s="475" t="str">
        <f t="shared" si="798"/>
        <v/>
      </c>
      <c r="J7276" s="471">
        <f>'Potential Projects'!D7277</f>
        <v>113.35720168384925</v>
      </c>
      <c r="K7276" s="471">
        <f>'Potential Projects'!E7277</f>
        <v>99.835582562889698</v>
      </c>
      <c r="L7276" s="476">
        <f t="shared" si="799"/>
        <v>769.80721575326106</v>
      </c>
      <c r="M7276" s="471">
        <f t="shared" si="802"/>
        <v>1338.4385156396916</v>
      </c>
      <c r="N7276" s="467">
        <f t="shared" si="800"/>
        <v>0</v>
      </c>
      <c r="O7276" s="475" t="str">
        <f t="shared" si="801"/>
        <v/>
      </c>
    </row>
    <row r="7277" spans="1:15" hidden="1">
      <c r="A7277" s="475">
        <f t="shared" si="796"/>
        <v>43739</v>
      </c>
      <c r="B7277" s="475">
        <v>43769</v>
      </c>
      <c r="C7277" s="467">
        <v>4</v>
      </c>
      <c r="D7277" s="467">
        <v>1068</v>
      </c>
      <c r="E7277" s="467">
        <v>52</v>
      </c>
      <c r="F7277" s="467">
        <v>0</v>
      </c>
      <c r="G7277" s="467">
        <f t="array" ref="G7277">MAX(IF($A$2:$A$8761=A7277,$D$2:$D$8761))</f>
        <v>1504</v>
      </c>
      <c r="H7277" s="467">
        <f t="shared" si="797"/>
        <v>0</v>
      </c>
      <c r="I7277" s="475" t="str">
        <f t="shared" si="798"/>
        <v/>
      </c>
      <c r="J7277" s="471">
        <f>'Potential Projects'!D7278</f>
        <v>127.94476956457875</v>
      </c>
      <c r="K7277" s="471">
        <f>'Potential Projects'!E7278</f>
        <v>99.835582562889698</v>
      </c>
      <c r="L7277" s="476">
        <f t="shared" si="799"/>
        <v>788.21964787253148</v>
      </c>
      <c r="M7277" s="471">
        <f t="shared" si="802"/>
        <v>1338.4385156396916</v>
      </c>
      <c r="N7277" s="467">
        <f t="shared" si="800"/>
        <v>0</v>
      </c>
      <c r="O7277" s="475" t="str">
        <f t="shared" si="801"/>
        <v/>
      </c>
    </row>
    <row r="7278" spans="1:15" hidden="1">
      <c r="A7278" s="475">
        <f t="shared" si="796"/>
        <v>43739</v>
      </c>
      <c r="B7278" s="475">
        <v>43769</v>
      </c>
      <c r="C7278" s="467">
        <v>5</v>
      </c>
      <c r="D7278" s="467">
        <v>1090</v>
      </c>
      <c r="E7278" s="467">
        <v>56</v>
      </c>
      <c r="F7278" s="467">
        <v>0</v>
      </c>
      <c r="G7278" s="467">
        <f t="array" ref="G7278">MAX(IF($A$2:$A$8761=A7278,$D$2:$D$8761))</f>
        <v>1504</v>
      </c>
      <c r="H7278" s="467">
        <f t="shared" si="797"/>
        <v>0</v>
      </c>
      <c r="I7278" s="475" t="str">
        <f t="shared" si="798"/>
        <v/>
      </c>
      <c r="J7278" s="471">
        <f>'Potential Projects'!D7279</f>
        <v>139.22880598366353</v>
      </c>
      <c r="K7278" s="471">
        <f>'Potential Projects'!E7279</f>
        <v>99.654100301010544</v>
      </c>
      <c r="L7278" s="476">
        <f t="shared" si="799"/>
        <v>795.11709371532595</v>
      </c>
      <c r="M7278" s="471">
        <f t="shared" si="802"/>
        <v>1338.4385156396916</v>
      </c>
      <c r="N7278" s="467">
        <f t="shared" si="800"/>
        <v>0</v>
      </c>
      <c r="O7278" s="475" t="str">
        <f t="shared" si="801"/>
        <v/>
      </c>
    </row>
    <row r="7279" spans="1:15" hidden="1">
      <c r="A7279" s="475">
        <f t="shared" si="796"/>
        <v>43739</v>
      </c>
      <c r="B7279" s="475">
        <v>43769</v>
      </c>
      <c r="C7279" s="467">
        <v>6</v>
      </c>
      <c r="D7279" s="467">
        <v>1166</v>
      </c>
      <c r="E7279" s="467">
        <v>54</v>
      </c>
      <c r="F7279" s="467">
        <v>0</v>
      </c>
      <c r="G7279" s="467">
        <f t="array" ref="G7279">MAX(IF($A$2:$A$8761=A7279,$D$2:$D$8761))</f>
        <v>1504</v>
      </c>
      <c r="H7279" s="467">
        <f t="shared" si="797"/>
        <v>0</v>
      </c>
      <c r="I7279" s="475" t="str">
        <f t="shared" si="798"/>
        <v/>
      </c>
      <c r="J7279" s="471">
        <f>'Potential Projects'!D7280</f>
        <v>144</v>
      </c>
      <c r="K7279" s="471">
        <f>'Potential Projects'!E7280</f>
        <v>99.835582562889698</v>
      </c>
      <c r="L7279" s="476">
        <f t="shared" si="799"/>
        <v>868.16441743711027</v>
      </c>
      <c r="M7279" s="471">
        <f t="shared" si="802"/>
        <v>1338.4385156396916</v>
      </c>
      <c r="N7279" s="467">
        <f t="shared" si="800"/>
        <v>0</v>
      </c>
      <c r="O7279" s="475" t="str">
        <f t="shared" si="801"/>
        <v/>
      </c>
    </row>
    <row r="7280" spans="1:15" hidden="1">
      <c r="A7280" s="475">
        <f t="shared" si="796"/>
        <v>43739</v>
      </c>
      <c r="B7280" s="475">
        <v>43769</v>
      </c>
      <c r="C7280" s="467">
        <v>7</v>
      </c>
      <c r="D7280" s="467">
        <v>1297</v>
      </c>
      <c r="E7280" s="467">
        <v>41</v>
      </c>
      <c r="F7280" s="467">
        <v>0</v>
      </c>
      <c r="G7280" s="467">
        <f t="array" ref="G7280">MAX(IF($A$2:$A$8761=A7280,$D$2:$D$8761))</f>
        <v>1504</v>
      </c>
      <c r="H7280" s="467">
        <f t="shared" si="797"/>
        <v>0</v>
      </c>
      <c r="I7280" s="475" t="str">
        <f t="shared" si="798"/>
        <v/>
      </c>
      <c r="J7280" s="471">
        <f>'Potential Projects'!D7281</f>
        <v>144</v>
      </c>
      <c r="K7280" s="471">
        <f>'Potential Projects'!E7281</f>
        <v>99.66896307245753</v>
      </c>
      <c r="L7280" s="476">
        <f t="shared" si="799"/>
        <v>1012.3310369275425</v>
      </c>
      <c r="M7280" s="471">
        <f t="shared" si="802"/>
        <v>1338.4385156396916</v>
      </c>
      <c r="N7280" s="467">
        <f t="shared" si="800"/>
        <v>0</v>
      </c>
      <c r="O7280" s="475" t="str">
        <f t="shared" si="801"/>
        <v/>
      </c>
    </row>
    <row r="7281" spans="1:15" hidden="1">
      <c r="A7281" s="475">
        <f t="shared" si="796"/>
        <v>43739</v>
      </c>
      <c r="B7281" s="475">
        <v>43769</v>
      </c>
      <c r="C7281" s="467">
        <v>8</v>
      </c>
      <c r="D7281" s="467">
        <v>1360</v>
      </c>
      <c r="E7281" s="467">
        <v>37</v>
      </c>
      <c r="F7281" s="467">
        <v>0</v>
      </c>
      <c r="G7281" s="467">
        <f t="array" ref="G7281">MAX(IF($A$2:$A$8761=A7281,$D$2:$D$8761))</f>
        <v>1504</v>
      </c>
      <c r="H7281" s="467">
        <f t="shared" si="797"/>
        <v>0</v>
      </c>
      <c r="I7281" s="475" t="str">
        <f t="shared" si="798"/>
        <v/>
      </c>
      <c r="J7281" s="471">
        <f>'Potential Projects'!D7282</f>
        <v>144</v>
      </c>
      <c r="K7281" s="471">
        <f>'Potential Projects'!E7282</f>
        <v>75.043697538163826</v>
      </c>
      <c r="L7281" s="476">
        <f t="shared" si="799"/>
        <v>1103.9563024618362</v>
      </c>
      <c r="M7281" s="471">
        <f t="shared" si="802"/>
        <v>1338.4385156396916</v>
      </c>
      <c r="N7281" s="467">
        <f t="shared" si="800"/>
        <v>0</v>
      </c>
      <c r="O7281" s="475" t="str">
        <f t="shared" si="801"/>
        <v/>
      </c>
    </row>
    <row r="7282" spans="1:15" hidden="1">
      <c r="A7282" s="475">
        <f t="shared" si="796"/>
        <v>43739</v>
      </c>
      <c r="B7282" s="475">
        <v>43769</v>
      </c>
      <c r="C7282" s="467">
        <v>9</v>
      </c>
      <c r="D7282" s="467">
        <v>1360</v>
      </c>
      <c r="E7282" s="467">
        <v>31</v>
      </c>
      <c r="F7282" s="467">
        <v>1</v>
      </c>
      <c r="G7282" s="467">
        <f t="array" ref="G7282">MAX(IF($A$2:$A$8761=A7282,$D$2:$D$8761))</f>
        <v>1504</v>
      </c>
      <c r="H7282" s="467">
        <f t="shared" si="797"/>
        <v>0</v>
      </c>
      <c r="I7282" s="475" t="str">
        <f t="shared" si="798"/>
        <v/>
      </c>
      <c r="J7282" s="471">
        <f>'Potential Projects'!D7283</f>
        <v>144</v>
      </c>
      <c r="K7282" s="471">
        <f>'Potential Projects'!E7283</f>
        <v>43.266309933347678</v>
      </c>
      <c r="L7282" s="476">
        <f t="shared" si="799"/>
        <v>1140.7336900666523</v>
      </c>
      <c r="M7282" s="471">
        <f t="shared" si="802"/>
        <v>1338.4385156396916</v>
      </c>
      <c r="N7282" s="467">
        <f t="shared" si="800"/>
        <v>0</v>
      </c>
      <c r="O7282" s="475" t="str">
        <f t="shared" si="801"/>
        <v/>
      </c>
    </row>
    <row r="7283" spans="1:15" hidden="1">
      <c r="A7283" s="475">
        <f t="shared" si="796"/>
        <v>43739</v>
      </c>
      <c r="B7283" s="475">
        <v>43769</v>
      </c>
      <c r="C7283" s="467">
        <v>10</v>
      </c>
      <c r="D7283" s="467">
        <v>1367</v>
      </c>
      <c r="E7283" s="467">
        <v>18</v>
      </c>
      <c r="F7283" s="467">
        <v>3</v>
      </c>
      <c r="G7283" s="467">
        <f t="array" ref="G7283">MAX(IF($A$2:$A$8761=A7283,$D$2:$D$8761))</f>
        <v>1504</v>
      </c>
      <c r="H7283" s="467">
        <f t="shared" si="797"/>
        <v>0</v>
      </c>
      <c r="I7283" s="475" t="str">
        <f t="shared" si="798"/>
        <v/>
      </c>
      <c r="J7283" s="471">
        <f>'Potential Projects'!D7284</f>
        <v>144</v>
      </c>
      <c r="K7283" s="471">
        <f>'Potential Projects'!E7284</f>
        <v>23.601298806708236</v>
      </c>
      <c r="L7283" s="476">
        <f t="shared" si="799"/>
        <v>1178.3987011932918</v>
      </c>
      <c r="M7283" s="471">
        <f t="shared" si="802"/>
        <v>1338.4385156396916</v>
      </c>
      <c r="N7283" s="467">
        <f t="shared" si="800"/>
        <v>0</v>
      </c>
      <c r="O7283" s="475" t="str">
        <f t="shared" si="801"/>
        <v/>
      </c>
    </row>
    <row r="7284" spans="1:15" hidden="1">
      <c r="A7284" s="475">
        <f t="shared" si="796"/>
        <v>43739</v>
      </c>
      <c r="B7284" s="475">
        <v>43769</v>
      </c>
      <c r="C7284" s="467">
        <v>11</v>
      </c>
      <c r="D7284" s="467">
        <v>1343</v>
      </c>
      <c r="E7284" s="467">
        <v>5</v>
      </c>
      <c r="F7284" s="467">
        <v>6</v>
      </c>
      <c r="G7284" s="467">
        <f t="array" ref="G7284">MAX(IF($A$2:$A$8761=A7284,$D$2:$D$8761))</f>
        <v>1504</v>
      </c>
      <c r="H7284" s="467">
        <f t="shared" si="797"/>
        <v>0</v>
      </c>
      <c r="I7284" s="475" t="str">
        <f t="shared" si="798"/>
        <v/>
      </c>
      <c r="J7284" s="471">
        <f>'Potential Projects'!D7285</f>
        <v>144</v>
      </c>
      <c r="K7284" s="471">
        <f>'Potential Projects'!E7285</f>
        <v>8.2402333906686742</v>
      </c>
      <c r="L7284" s="476">
        <f t="shared" si="799"/>
        <v>1179.7597666093313</v>
      </c>
      <c r="M7284" s="471">
        <f t="shared" si="802"/>
        <v>1338.4385156396916</v>
      </c>
      <c r="N7284" s="467">
        <f t="shared" si="800"/>
        <v>0</v>
      </c>
      <c r="O7284" s="475" t="str">
        <f t="shared" si="801"/>
        <v/>
      </c>
    </row>
    <row r="7285" spans="1:15" hidden="1">
      <c r="A7285" s="475">
        <f t="shared" si="796"/>
        <v>43739</v>
      </c>
      <c r="B7285" s="475">
        <v>43769</v>
      </c>
      <c r="C7285" s="467">
        <v>12</v>
      </c>
      <c r="D7285" s="467">
        <v>1326</v>
      </c>
      <c r="E7285" s="467">
        <v>11</v>
      </c>
      <c r="F7285" s="467">
        <v>11</v>
      </c>
      <c r="G7285" s="467">
        <f t="array" ref="G7285">MAX(IF($A$2:$A$8761=A7285,$D$2:$D$8761))</f>
        <v>1504</v>
      </c>
      <c r="H7285" s="467">
        <f t="shared" si="797"/>
        <v>0</v>
      </c>
      <c r="I7285" s="475" t="str">
        <f t="shared" si="798"/>
        <v/>
      </c>
      <c r="J7285" s="471">
        <f>'Potential Projects'!D7286</f>
        <v>144</v>
      </c>
      <c r="K7285" s="471">
        <f>'Potential Projects'!E7286</f>
        <v>4.0997781659858097</v>
      </c>
      <c r="L7285" s="476">
        <f t="shared" si="799"/>
        <v>1155.9002218340142</v>
      </c>
      <c r="M7285" s="471">
        <f t="shared" si="802"/>
        <v>1338.4385156396916</v>
      </c>
      <c r="N7285" s="467">
        <f t="shared" si="800"/>
        <v>0</v>
      </c>
      <c r="O7285" s="475" t="str">
        <f t="shared" si="801"/>
        <v/>
      </c>
    </row>
    <row r="7286" spans="1:15" hidden="1">
      <c r="A7286" s="475">
        <f t="shared" si="796"/>
        <v>43739</v>
      </c>
      <c r="B7286" s="475">
        <v>43769</v>
      </c>
      <c r="C7286" s="467">
        <v>13</v>
      </c>
      <c r="D7286" s="467">
        <v>1272</v>
      </c>
      <c r="E7286" s="467">
        <v>10</v>
      </c>
      <c r="F7286" s="467">
        <v>11</v>
      </c>
      <c r="G7286" s="467">
        <f t="array" ref="G7286">MAX(IF($A$2:$A$8761=A7286,$D$2:$D$8761))</f>
        <v>1504</v>
      </c>
      <c r="H7286" s="467">
        <f t="shared" si="797"/>
        <v>0</v>
      </c>
      <c r="I7286" s="475" t="str">
        <f t="shared" si="798"/>
        <v/>
      </c>
      <c r="J7286" s="471">
        <f>'Potential Projects'!D7287</f>
        <v>144</v>
      </c>
      <c r="K7286" s="471">
        <f>'Potential Projects'!E7287</f>
        <v>4.246841378198237</v>
      </c>
      <c r="L7286" s="476">
        <f t="shared" si="799"/>
        <v>1102.7531586218017</v>
      </c>
      <c r="M7286" s="471">
        <f t="shared" si="802"/>
        <v>1338.4385156396916</v>
      </c>
      <c r="N7286" s="467">
        <f t="shared" si="800"/>
        <v>0</v>
      </c>
      <c r="O7286" s="475" t="str">
        <f t="shared" si="801"/>
        <v/>
      </c>
    </row>
    <row r="7287" spans="1:15" hidden="1">
      <c r="A7287" s="475">
        <f t="shared" si="796"/>
        <v>43739</v>
      </c>
      <c r="B7287" s="475">
        <v>43769</v>
      </c>
      <c r="C7287" s="467">
        <v>14</v>
      </c>
      <c r="D7287" s="467">
        <v>1223</v>
      </c>
      <c r="E7287" s="467">
        <v>7</v>
      </c>
      <c r="F7287" s="467">
        <v>13</v>
      </c>
      <c r="G7287" s="467">
        <f t="array" ref="G7287">MAX(IF($A$2:$A$8761=A7287,$D$2:$D$8761))</f>
        <v>1504</v>
      </c>
      <c r="H7287" s="467">
        <f t="shared" si="797"/>
        <v>0</v>
      </c>
      <c r="I7287" s="475" t="str">
        <f t="shared" si="798"/>
        <v/>
      </c>
      <c r="J7287" s="471">
        <f>'Potential Projects'!D7288</f>
        <v>144</v>
      </c>
      <c r="K7287" s="471">
        <f>'Potential Projects'!E7288</f>
        <v>5.0463020318211145</v>
      </c>
      <c r="L7287" s="476">
        <f t="shared" si="799"/>
        <v>1053.9536979681789</v>
      </c>
      <c r="M7287" s="471">
        <f t="shared" si="802"/>
        <v>1338.4385156396916</v>
      </c>
      <c r="N7287" s="467">
        <f t="shared" si="800"/>
        <v>0</v>
      </c>
      <c r="O7287" s="475" t="str">
        <f t="shared" si="801"/>
        <v/>
      </c>
    </row>
    <row r="7288" spans="1:15" hidden="1">
      <c r="A7288" s="475">
        <f t="shared" si="796"/>
        <v>43739</v>
      </c>
      <c r="B7288" s="475">
        <v>43769</v>
      </c>
      <c r="C7288" s="467">
        <v>15</v>
      </c>
      <c r="D7288" s="467">
        <v>1192</v>
      </c>
      <c r="E7288" s="467">
        <v>7</v>
      </c>
      <c r="F7288" s="467">
        <v>13</v>
      </c>
      <c r="G7288" s="467">
        <f t="array" ref="G7288">MAX(IF($A$2:$A$8761=A7288,$D$2:$D$8761))</f>
        <v>1504</v>
      </c>
      <c r="H7288" s="467">
        <f t="shared" si="797"/>
        <v>0</v>
      </c>
      <c r="I7288" s="475" t="str">
        <f t="shared" si="798"/>
        <v/>
      </c>
      <c r="J7288" s="471">
        <f>'Potential Projects'!D7289</f>
        <v>144</v>
      </c>
      <c r="K7288" s="471">
        <f>'Potential Projects'!E7289</f>
        <v>2.8990226832939152</v>
      </c>
      <c r="L7288" s="476">
        <f t="shared" si="799"/>
        <v>1025.1009773167061</v>
      </c>
      <c r="M7288" s="471">
        <f t="shared" si="802"/>
        <v>1338.4385156396916</v>
      </c>
      <c r="N7288" s="467">
        <f t="shared" si="800"/>
        <v>0</v>
      </c>
      <c r="O7288" s="475" t="str">
        <f t="shared" si="801"/>
        <v/>
      </c>
    </row>
    <row r="7289" spans="1:15" hidden="1">
      <c r="A7289" s="475">
        <f t="shared" si="796"/>
        <v>43739</v>
      </c>
      <c r="B7289" s="475">
        <v>43769</v>
      </c>
      <c r="C7289" s="467">
        <v>16</v>
      </c>
      <c r="D7289" s="467">
        <v>1157</v>
      </c>
      <c r="E7289" s="467">
        <v>5</v>
      </c>
      <c r="F7289" s="467">
        <v>11</v>
      </c>
      <c r="G7289" s="467">
        <f t="array" ref="G7289">MAX(IF($A$2:$A$8761=A7289,$D$2:$D$8761))</f>
        <v>1504</v>
      </c>
      <c r="H7289" s="467">
        <f t="shared" si="797"/>
        <v>0</v>
      </c>
      <c r="I7289" s="475" t="str">
        <f t="shared" si="798"/>
        <v/>
      </c>
      <c r="J7289" s="471">
        <f>'Potential Projects'!D7290</f>
        <v>144</v>
      </c>
      <c r="K7289" s="471">
        <f>'Potential Projects'!E7290</f>
        <v>1.3853667490862178</v>
      </c>
      <c r="L7289" s="476">
        <f t="shared" si="799"/>
        <v>995.61463325091381</v>
      </c>
      <c r="M7289" s="471">
        <f t="shared" si="802"/>
        <v>1338.4385156396916</v>
      </c>
      <c r="N7289" s="467">
        <f t="shared" si="800"/>
        <v>0</v>
      </c>
      <c r="O7289" s="475" t="str">
        <f t="shared" si="801"/>
        <v/>
      </c>
    </row>
    <row r="7290" spans="1:15" hidden="1">
      <c r="A7290" s="475">
        <f t="shared" si="796"/>
        <v>43739</v>
      </c>
      <c r="B7290" s="475">
        <v>43769</v>
      </c>
      <c r="C7290" s="467">
        <v>17</v>
      </c>
      <c r="D7290" s="467">
        <v>1169</v>
      </c>
      <c r="E7290" s="467">
        <v>4</v>
      </c>
      <c r="F7290" s="467">
        <v>6</v>
      </c>
      <c r="G7290" s="467">
        <f t="array" ref="G7290">MAX(IF($A$2:$A$8761=A7290,$D$2:$D$8761))</f>
        <v>1504</v>
      </c>
      <c r="H7290" s="467">
        <f t="shared" si="797"/>
        <v>0</v>
      </c>
      <c r="I7290" s="475" t="str">
        <f t="shared" si="798"/>
        <v/>
      </c>
      <c r="J7290" s="471">
        <f>'Potential Projects'!D7291</f>
        <v>139.20082622282831</v>
      </c>
      <c r="K7290" s="471">
        <f>'Potential Projects'!E7291</f>
        <v>11.655541818963663</v>
      </c>
      <c r="L7290" s="476">
        <f t="shared" si="799"/>
        <v>1008.1436319582081</v>
      </c>
      <c r="M7290" s="471">
        <f t="shared" si="802"/>
        <v>1338.4385156396916</v>
      </c>
      <c r="N7290" s="467">
        <f t="shared" si="800"/>
        <v>0</v>
      </c>
      <c r="O7290" s="475" t="str">
        <f t="shared" si="801"/>
        <v/>
      </c>
    </row>
    <row r="7291" spans="1:15" hidden="1">
      <c r="A7291" s="475">
        <f t="shared" si="796"/>
        <v>43739</v>
      </c>
      <c r="B7291" s="475">
        <v>43769</v>
      </c>
      <c r="C7291" s="467">
        <v>18</v>
      </c>
      <c r="D7291" s="467">
        <v>1193</v>
      </c>
      <c r="E7291" s="467">
        <v>3</v>
      </c>
      <c r="F7291" s="467">
        <v>1</v>
      </c>
      <c r="G7291" s="467">
        <f t="array" ref="G7291">MAX(IF($A$2:$A$8761=A7291,$D$2:$D$8761))</f>
        <v>1504</v>
      </c>
      <c r="H7291" s="467">
        <f t="shared" si="797"/>
        <v>0</v>
      </c>
      <c r="I7291" s="475" t="str">
        <f t="shared" si="798"/>
        <v/>
      </c>
      <c r="J7291" s="471">
        <f>'Potential Projects'!D7292</f>
        <v>139.27722917955433</v>
      </c>
      <c r="K7291" s="471">
        <f>'Potential Projects'!E7292</f>
        <v>18.878066491077188</v>
      </c>
      <c r="L7291" s="476">
        <f t="shared" si="799"/>
        <v>1030.8447043293686</v>
      </c>
      <c r="M7291" s="471">
        <f t="shared" si="802"/>
        <v>1338.4385156396916</v>
      </c>
      <c r="N7291" s="467">
        <f t="shared" si="800"/>
        <v>0</v>
      </c>
      <c r="O7291" s="475" t="str">
        <f t="shared" si="801"/>
        <v/>
      </c>
    </row>
    <row r="7292" spans="1:15" hidden="1">
      <c r="A7292" s="475">
        <f t="shared" si="796"/>
        <v>43739</v>
      </c>
      <c r="B7292" s="475">
        <v>43769</v>
      </c>
      <c r="C7292" s="467">
        <v>19</v>
      </c>
      <c r="D7292" s="467">
        <v>1228</v>
      </c>
      <c r="E7292" s="467">
        <v>0</v>
      </c>
      <c r="F7292" s="467">
        <v>0</v>
      </c>
      <c r="G7292" s="467">
        <f t="array" ref="G7292">MAX(IF($A$2:$A$8761=A7292,$D$2:$D$8761))</f>
        <v>1504</v>
      </c>
      <c r="H7292" s="467">
        <f t="shared" si="797"/>
        <v>0</v>
      </c>
      <c r="I7292" s="475" t="str">
        <f t="shared" si="798"/>
        <v/>
      </c>
      <c r="J7292" s="471">
        <f>'Potential Projects'!D7293</f>
        <v>133.61134842153203</v>
      </c>
      <c r="K7292" s="471">
        <f>'Potential Projects'!E7293</f>
        <v>29.437674478606752</v>
      </c>
      <c r="L7292" s="476">
        <f t="shared" si="799"/>
        <v>1064.9509770998611</v>
      </c>
      <c r="M7292" s="471">
        <f t="shared" si="802"/>
        <v>1338.4385156396916</v>
      </c>
      <c r="N7292" s="467">
        <f t="shared" si="800"/>
        <v>0</v>
      </c>
      <c r="O7292" s="475" t="str">
        <f t="shared" si="801"/>
        <v/>
      </c>
    </row>
    <row r="7293" spans="1:15" hidden="1">
      <c r="A7293" s="475">
        <f t="shared" si="796"/>
        <v>43739</v>
      </c>
      <c r="B7293" s="475">
        <v>43769</v>
      </c>
      <c r="C7293" s="467">
        <v>20</v>
      </c>
      <c r="D7293" s="467">
        <v>1212</v>
      </c>
      <c r="E7293" s="467">
        <v>0</v>
      </c>
      <c r="F7293" s="467">
        <v>0</v>
      </c>
      <c r="G7293" s="467">
        <f t="array" ref="G7293">MAX(IF($A$2:$A$8761=A7293,$D$2:$D$8761))</f>
        <v>1504</v>
      </c>
      <c r="H7293" s="467">
        <f t="shared" si="797"/>
        <v>0</v>
      </c>
      <c r="I7293" s="475" t="str">
        <f t="shared" si="798"/>
        <v/>
      </c>
      <c r="J7293" s="471">
        <f>'Potential Projects'!D7294</f>
        <v>124.53393169923683</v>
      </c>
      <c r="K7293" s="471">
        <f>'Potential Projects'!E7294</f>
        <v>37.015341163190712</v>
      </c>
      <c r="L7293" s="476">
        <f t="shared" si="799"/>
        <v>1050.4507271375726</v>
      </c>
      <c r="M7293" s="471">
        <f t="shared" si="802"/>
        <v>1338.4385156396916</v>
      </c>
      <c r="N7293" s="467">
        <f t="shared" si="800"/>
        <v>0</v>
      </c>
      <c r="O7293" s="475" t="str">
        <f t="shared" si="801"/>
        <v/>
      </c>
    </row>
    <row r="7294" spans="1:15" hidden="1">
      <c r="A7294" s="475">
        <f t="shared" si="796"/>
        <v>43739</v>
      </c>
      <c r="B7294" s="475">
        <v>43769</v>
      </c>
      <c r="C7294" s="467">
        <v>21</v>
      </c>
      <c r="D7294" s="467">
        <v>1239</v>
      </c>
      <c r="E7294" s="467">
        <v>0</v>
      </c>
      <c r="F7294" s="467">
        <v>0</v>
      </c>
      <c r="G7294" s="467">
        <f t="array" ref="G7294">MAX(IF($A$2:$A$8761=A7294,$D$2:$D$8761))</f>
        <v>1504</v>
      </c>
      <c r="H7294" s="467">
        <f t="shared" si="797"/>
        <v>0</v>
      </c>
      <c r="I7294" s="475" t="str">
        <f t="shared" si="798"/>
        <v/>
      </c>
      <c r="J7294" s="471">
        <f>'Potential Projects'!D7295</f>
        <v>98.705957377895913</v>
      </c>
      <c r="K7294" s="471">
        <f>'Potential Projects'!E7295</f>
        <v>54.260849548484195</v>
      </c>
      <c r="L7294" s="476">
        <f t="shared" si="799"/>
        <v>1086.0331930736199</v>
      </c>
      <c r="M7294" s="471">
        <f t="shared" si="802"/>
        <v>1338.4385156396916</v>
      </c>
      <c r="N7294" s="467">
        <f t="shared" si="800"/>
        <v>0</v>
      </c>
      <c r="O7294" s="475" t="str">
        <f t="shared" si="801"/>
        <v/>
      </c>
    </row>
    <row r="7295" spans="1:15" hidden="1">
      <c r="A7295" s="475">
        <f t="shared" si="796"/>
        <v>43739</v>
      </c>
      <c r="B7295" s="475">
        <v>43769</v>
      </c>
      <c r="C7295" s="467">
        <v>22</v>
      </c>
      <c r="D7295" s="467">
        <v>1216</v>
      </c>
      <c r="E7295" s="467">
        <v>0</v>
      </c>
      <c r="F7295" s="467">
        <v>0</v>
      </c>
      <c r="G7295" s="467">
        <f t="array" ref="G7295">MAX(IF($A$2:$A$8761=A7295,$D$2:$D$8761))</f>
        <v>1504</v>
      </c>
      <c r="H7295" s="467">
        <f t="shared" si="797"/>
        <v>0</v>
      </c>
      <c r="I7295" s="475" t="str">
        <f t="shared" si="798"/>
        <v/>
      </c>
      <c r="J7295" s="471">
        <f>'Potential Projects'!D7296</f>
        <v>32.877528619052605</v>
      </c>
      <c r="K7295" s="471">
        <f>'Potential Projects'!E7296</f>
        <v>81.595050741775964</v>
      </c>
      <c r="L7295" s="476">
        <f t="shared" si="799"/>
        <v>1101.5274206391714</v>
      </c>
      <c r="M7295" s="471">
        <f t="shared" si="802"/>
        <v>1338.4385156396916</v>
      </c>
      <c r="N7295" s="467">
        <f t="shared" si="800"/>
        <v>0</v>
      </c>
      <c r="O7295" s="475" t="str">
        <f t="shared" si="801"/>
        <v/>
      </c>
    </row>
    <row r="7296" spans="1:15" hidden="1">
      <c r="A7296" s="475">
        <f t="shared" si="796"/>
        <v>43739</v>
      </c>
      <c r="B7296" s="475">
        <v>43769</v>
      </c>
      <c r="C7296" s="467">
        <v>23</v>
      </c>
      <c r="D7296" s="467">
        <v>1154</v>
      </c>
      <c r="E7296" s="467">
        <v>0</v>
      </c>
      <c r="F7296" s="467">
        <v>0</v>
      </c>
      <c r="G7296" s="467">
        <f t="array" ref="G7296">MAX(IF($A$2:$A$8761=A7296,$D$2:$D$8761))</f>
        <v>1504</v>
      </c>
      <c r="H7296" s="467">
        <f t="shared" si="797"/>
        <v>0</v>
      </c>
      <c r="I7296" s="475" t="str">
        <f t="shared" si="798"/>
        <v/>
      </c>
      <c r="J7296" s="471">
        <f>'Potential Projects'!D7297</f>
        <v>33.108111728899054</v>
      </c>
      <c r="K7296" s="471">
        <f>'Potential Projects'!E7297</f>
        <v>93.791128090733181</v>
      </c>
      <c r="L7296" s="476">
        <f t="shared" si="799"/>
        <v>1027.1007601803678</v>
      </c>
      <c r="M7296" s="471">
        <f t="shared" si="802"/>
        <v>1338.4385156396916</v>
      </c>
      <c r="N7296" s="467">
        <f t="shared" si="800"/>
        <v>0</v>
      </c>
      <c r="O7296" s="475" t="str">
        <f t="shared" si="801"/>
        <v/>
      </c>
    </row>
    <row r="7297" spans="1:15" hidden="1">
      <c r="A7297" s="475">
        <f t="shared" si="796"/>
        <v>43739</v>
      </c>
      <c r="B7297" s="475">
        <v>43769</v>
      </c>
      <c r="C7297" s="467">
        <v>24</v>
      </c>
      <c r="D7297" s="467">
        <v>1085</v>
      </c>
      <c r="E7297" s="467">
        <v>0</v>
      </c>
      <c r="F7297" s="467">
        <v>0</v>
      </c>
      <c r="G7297" s="467">
        <f t="array" ref="G7297">MAX(IF($A$2:$A$8761=A7297,$D$2:$D$8761))</f>
        <v>1504</v>
      </c>
      <c r="H7297" s="467">
        <f t="shared" si="797"/>
        <v>0</v>
      </c>
      <c r="I7297" s="475" t="str">
        <f t="shared" si="798"/>
        <v/>
      </c>
      <c r="J7297" s="471">
        <f>'Potential Projects'!D7298</f>
        <v>43.022115748021932</v>
      </c>
      <c r="K7297" s="471">
        <f>'Potential Projects'!E7298</f>
        <v>95.99081826488927</v>
      </c>
      <c r="L7297" s="476">
        <f t="shared" si="799"/>
        <v>945.98706598708884</v>
      </c>
      <c r="M7297" s="471">
        <f t="shared" si="802"/>
        <v>1338.4385156396916</v>
      </c>
      <c r="N7297" s="467">
        <f t="shared" si="800"/>
        <v>0</v>
      </c>
      <c r="O7297" s="475" t="str">
        <f t="shared" si="801"/>
        <v/>
      </c>
    </row>
    <row r="7298" spans="1:15" hidden="1">
      <c r="A7298" s="475">
        <f t="shared" ref="A7298:A7361" si="803">DATE(YEAR(B7298),MONTH(B7298),1)</f>
        <v>43770</v>
      </c>
      <c r="B7298" s="475">
        <v>43770</v>
      </c>
      <c r="C7298" s="467">
        <v>1</v>
      </c>
      <c r="D7298" s="467">
        <v>1074</v>
      </c>
      <c r="E7298" s="467">
        <v>0</v>
      </c>
      <c r="F7298" s="467">
        <v>0</v>
      </c>
      <c r="G7298" s="467">
        <f t="array" ref="G7298">MAX(IF($A$2:$A$8761=A7298,$D$2:$D$8761))</f>
        <v>1418</v>
      </c>
      <c r="H7298" s="467">
        <f t="shared" ref="H7298:H7361" si="804">IF(G7298=D7298,1,0)</f>
        <v>0</v>
      </c>
      <c r="I7298" s="475" t="str">
        <f t="shared" ref="I7298:I7361" si="805">IF(D7298=G7298,B7298,"")</f>
        <v/>
      </c>
      <c r="J7298" s="471">
        <f>'Potential Projects'!D7299</f>
        <v>23.593795233573477</v>
      </c>
      <c r="K7298" s="471">
        <f>'Potential Projects'!E7299</f>
        <v>99.734672167275846</v>
      </c>
      <c r="L7298" s="476">
        <f t="shared" ref="L7298:L7361" si="806">D7298-E7298-F7298-J7298-K7298</f>
        <v>950.67153259915062</v>
      </c>
      <c r="M7298" s="471">
        <f>MAX($L$7298:$L$8018)</f>
        <v>1335.1777141390216</v>
      </c>
      <c r="N7298" s="467">
        <f t="shared" ref="N7298:N7361" si="807">IF(M7298=L7298,1,0)</f>
        <v>0</v>
      </c>
      <c r="O7298" s="475" t="str">
        <f t="shared" ref="O7298:O7361" si="808">IF(L7298=M7298,B7298,"")</f>
        <v/>
      </c>
    </row>
    <row r="7299" spans="1:15" hidden="1">
      <c r="A7299" s="475">
        <f t="shared" si="803"/>
        <v>43770</v>
      </c>
      <c r="B7299" s="475">
        <v>43770</v>
      </c>
      <c r="C7299" s="467">
        <v>2</v>
      </c>
      <c r="D7299" s="467">
        <v>1061</v>
      </c>
      <c r="E7299" s="467">
        <v>0</v>
      </c>
      <c r="F7299" s="467">
        <v>0</v>
      </c>
      <c r="G7299" s="467">
        <f t="array" ref="G7299">MAX(IF($A$2:$A$8761=A7299,$D$2:$D$8761))</f>
        <v>1418</v>
      </c>
      <c r="H7299" s="467">
        <f t="shared" si="804"/>
        <v>0</v>
      </c>
      <c r="I7299" s="475" t="str">
        <f t="shared" si="805"/>
        <v/>
      </c>
      <c r="J7299" s="471">
        <f>'Potential Projects'!D7300</f>
        <v>12.994828563040729</v>
      </c>
      <c r="K7299" s="471">
        <f>'Potential Projects'!E7300</f>
        <v>99.834800311760915</v>
      </c>
      <c r="L7299" s="476">
        <f t="shared" si="806"/>
        <v>948.17037112519836</v>
      </c>
      <c r="M7299" s="471">
        <f t="shared" ref="M7299:M7362" si="809">MAX($L$7298:$L$8018)</f>
        <v>1335.1777141390216</v>
      </c>
      <c r="N7299" s="467">
        <f t="shared" si="807"/>
        <v>0</v>
      </c>
      <c r="O7299" s="475" t="str">
        <f t="shared" si="808"/>
        <v/>
      </c>
    </row>
    <row r="7300" spans="1:15" hidden="1">
      <c r="A7300" s="475">
        <f t="shared" si="803"/>
        <v>43770</v>
      </c>
      <c r="B7300" s="475">
        <v>43770</v>
      </c>
      <c r="C7300" s="467">
        <v>3</v>
      </c>
      <c r="D7300" s="467">
        <v>1070</v>
      </c>
      <c r="E7300" s="467">
        <v>0</v>
      </c>
      <c r="F7300" s="467">
        <v>0</v>
      </c>
      <c r="G7300" s="467">
        <f t="array" ref="G7300">MAX(IF($A$2:$A$8761=A7300,$D$2:$D$8761))</f>
        <v>1418</v>
      </c>
      <c r="H7300" s="467">
        <f t="shared" si="804"/>
        <v>0</v>
      </c>
      <c r="I7300" s="475" t="str">
        <f t="shared" si="805"/>
        <v/>
      </c>
      <c r="J7300" s="471">
        <f>'Potential Projects'!D7301</f>
        <v>26.723656831604263</v>
      </c>
      <c r="K7300" s="471">
        <f>'Potential Projects'!E7301</f>
        <v>99.800381262094177</v>
      </c>
      <c r="L7300" s="476">
        <f t="shared" si="806"/>
        <v>943.47596190630145</v>
      </c>
      <c r="M7300" s="471">
        <f t="shared" si="809"/>
        <v>1335.1777141390216</v>
      </c>
      <c r="N7300" s="467">
        <f t="shared" si="807"/>
        <v>0</v>
      </c>
      <c r="O7300" s="475" t="str">
        <f t="shared" si="808"/>
        <v/>
      </c>
    </row>
    <row r="7301" spans="1:15" hidden="1">
      <c r="A7301" s="475">
        <f t="shared" si="803"/>
        <v>43770</v>
      </c>
      <c r="B7301" s="475">
        <v>43770</v>
      </c>
      <c r="C7301" s="467">
        <v>4</v>
      </c>
      <c r="D7301" s="467">
        <v>1086</v>
      </c>
      <c r="E7301" s="467">
        <v>2</v>
      </c>
      <c r="F7301" s="467">
        <v>0</v>
      </c>
      <c r="G7301" s="467">
        <f t="array" ref="G7301">MAX(IF($A$2:$A$8761=A7301,$D$2:$D$8761))</f>
        <v>1418</v>
      </c>
      <c r="H7301" s="467">
        <f t="shared" si="804"/>
        <v>0</v>
      </c>
      <c r="I7301" s="475" t="str">
        <f t="shared" si="805"/>
        <v/>
      </c>
      <c r="J7301" s="471">
        <f>'Potential Projects'!D7302</f>
        <v>31.400496551098566</v>
      </c>
      <c r="K7301" s="471">
        <f>'Potential Projects'!E7302</f>
        <v>98.860115405289193</v>
      </c>
      <c r="L7301" s="476">
        <f t="shared" si="806"/>
        <v>953.73938804361228</v>
      </c>
      <c r="M7301" s="471">
        <f t="shared" si="809"/>
        <v>1335.1777141390216</v>
      </c>
      <c r="N7301" s="467">
        <f t="shared" si="807"/>
        <v>0</v>
      </c>
      <c r="O7301" s="475" t="str">
        <f t="shared" si="808"/>
        <v/>
      </c>
    </row>
    <row r="7302" spans="1:15" hidden="1">
      <c r="A7302" s="475">
        <f t="shared" si="803"/>
        <v>43770</v>
      </c>
      <c r="B7302" s="475">
        <v>43770</v>
      </c>
      <c r="C7302" s="467">
        <v>5</v>
      </c>
      <c r="D7302" s="467">
        <v>1155</v>
      </c>
      <c r="E7302" s="467">
        <v>1</v>
      </c>
      <c r="F7302" s="467">
        <v>0</v>
      </c>
      <c r="G7302" s="467">
        <f t="array" ref="G7302">MAX(IF($A$2:$A$8761=A7302,$D$2:$D$8761))</f>
        <v>1418</v>
      </c>
      <c r="H7302" s="467">
        <f t="shared" si="804"/>
        <v>0</v>
      </c>
      <c r="I7302" s="475" t="str">
        <f t="shared" si="805"/>
        <v/>
      </c>
      <c r="J7302" s="471">
        <f>'Potential Projects'!D7303</f>
        <v>52.672233800935075</v>
      </c>
      <c r="K7302" s="471">
        <f>'Potential Projects'!E7303</f>
        <v>99.575092937002808</v>
      </c>
      <c r="L7302" s="476">
        <f t="shared" si="806"/>
        <v>1001.752673262062</v>
      </c>
      <c r="M7302" s="471">
        <f t="shared" si="809"/>
        <v>1335.1777141390216</v>
      </c>
      <c r="N7302" s="467">
        <f t="shared" si="807"/>
        <v>0</v>
      </c>
      <c r="O7302" s="475" t="str">
        <f t="shared" si="808"/>
        <v/>
      </c>
    </row>
    <row r="7303" spans="1:15" hidden="1">
      <c r="A7303" s="475">
        <f t="shared" si="803"/>
        <v>43770</v>
      </c>
      <c r="B7303" s="475">
        <v>43770</v>
      </c>
      <c r="C7303" s="467">
        <v>6</v>
      </c>
      <c r="D7303" s="467">
        <v>1221</v>
      </c>
      <c r="E7303" s="467">
        <v>1</v>
      </c>
      <c r="F7303" s="467">
        <v>0</v>
      </c>
      <c r="G7303" s="467">
        <f t="array" ref="G7303">MAX(IF($A$2:$A$8761=A7303,$D$2:$D$8761))</f>
        <v>1418</v>
      </c>
      <c r="H7303" s="467">
        <f t="shared" si="804"/>
        <v>0</v>
      </c>
      <c r="I7303" s="475" t="str">
        <f t="shared" si="805"/>
        <v/>
      </c>
      <c r="J7303" s="471">
        <f>'Potential Projects'!D7304</f>
        <v>77.196178075871117</v>
      </c>
      <c r="K7303" s="471">
        <f>'Potential Projects'!E7304</f>
        <v>99.746405934207701</v>
      </c>
      <c r="L7303" s="476">
        <f t="shared" si="806"/>
        <v>1043.0574159899211</v>
      </c>
      <c r="M7303" s="471">
        <f t="shared" si="809"/>
        <v>1335.1777141390216</v>
      </c>
      <c r="N7303" s="467">
        <f t="shared" si="807"/>
        <v>0</v>
      </c>
      <c r="O7303" s="475" t="str">
        <f t="shared" si="808"/>
        <v/>
      </c>
    </row>
    <row r="7304" spans="1:15" hidden="1">
      <c r="A7304" s="475">
        <f t="shared" si="803"/>
        <v>43770</v>
      </c>
      <c r="B7304" s="475">
        <v>43770</v>
      </c>
      <c r="C7304" s="467">
        <v>7</v>
      </c>
      <c r="D7304" s="467">
        <v>1345</v>
      </c>
      <c r="E7304" s="467">
        <v>2</v>
      </c>
      <c r="F7304" s="467">
        <v>0</v>
      </c>
      <c r="G7304" s="467">
        <f t="array" ref="G7304">MAX(IF($A$2:$A$8761=A7304,$D$2:$D$8761))</f>
        <v>1418</v>
      </c>
      <c r="H7304" s="467">
        <f t="shared" si="804"/>
        <v>0</v>
      </c>
      <c r="I7304" s="475" t="str">
        <f t="shared" si="805"/>
        <v/>
      </c>
      <c r="J7304" s="471">
        <f>'Potential Projects'!D7305</f>
        <v>110.23064613976587</v>
      </c>
      <c r="K7304" s="471">
        <f>'Potential Projects'!E7305</f>
        <v>83.086021393248757</v>
      </c>
      <c r="L7304" s="476">
        <f t="shared" si="806"/>
        <v>1149.6833324669853</v>
      </c>
      <c r="M7304" s="471">
        <f t="shared" si="809"/>
        <v>1335.1777141390216</v>
      </c>
      <c r="N7304" s="467">
        <f t="shared" si="807"/>
        <v>0</v>
      </c>
      <c r="O7304" s="475" t="str">
        <f t="shared" si="808"/>
        <v/>
      </c>
    </row>
    <row r="7305" spans="1:15" hidden="1">
      <c r="A7305" s="475">
        <f t="shared" si="803"/>
        <v>43770</v>
      </c>
      <c r="B7305" s="475">
        <v>43770</v>
      </c>
      <c r="C7305" s="467">
        <v>8</v>
      </c>
      <c r="D7305" s="467">
        <v>1418</v>
      </c>
      <c r="E7305" s="467">
        <v>4</v>
      </c>
      <c r="F7305" s="467">
        <v>0</v>
      </c>
      <c r="G7305" s="467">
        <f t="array" ref="G7305">MAX(IF($A$2:$A$8761=A7305,$D$2:$D$8761))</f>
        <v>1418</v>
      </c>
      <c r="H7305" s="467">
        <f t="shared" si="804"/>
        <v>1</v>
      </c>
      <c r="I7305" s="475">
        <f t="shared" si="805"/>
        <v>43770</v>
      </c>
      <c r="J7305" s="471">
        <f>'Potential Projects'!D7306</f>
        <v>100.51574462458385</v>
      </c>
      <c r="K7305" s="471">
        <f>'Potential Projects'!E7306</f>
        <v>62.172537465061289</v>
      </c>
      <c r="L7305" s="476">
        <f t="shared" si="806"/>
        <v>1251.3117179103547</v>
      </c>
      <c r="M7305" s="471">
        <f t="shared" si="809"/>
        <v>1335.1777141390216</v>
      </c>
      <c r="N7305" s="467">
        <f t="shared" si="807"/>
        <v>0</v>
      </c>
      <c r="O7305" s="475" t="str">
        <f t="shared" si="808"/>
        <v/>
      </c>
    </row>
    <row r="7306" spans="1:15" hidden="1">
      <c r="A7306" s="475">
        <f t="shared" si="803"/>
        <v>43770</v>
      </c>
      <c r="B7306" s="475">
        <v>43770</v>
      </c>
      <c r="C7306" s="467">
        <v>9</v>
      </c>
      <c r="D7306" s="467">
        <v>1393</v>
      </c>
      <c r="E7306" s="467">
        <v>4</v>
      </c>
      <c r="F7306" s="467">
        <v>7</v>
      </c>
      <c r="G7306" s="467">
        <f t="array" ref="G7306">MAX(IF($A$2:$A$8761=A7306,$D$2:$D$8761))</f>
        <v>1418</v>
      </c>
      <c r="H7306" s="467">
        <f t="shared" si="804"/>
        <v>0</v>
      </c>
      <c r="I7306" s="475" t="str">
        <f t="shared" si="805"/>
        <v/>
      </c>
      <c r="J7306" s="471">
        <f>'Potential Projects'!D7307</f>
        <v>72.102684994474529</v>
      </c>
      <c r="K7306" s="471">
        <f>'Potential Projects'!E7307</f>
        <v>94.703232906901746</v>
      </c>
      <c r="L7306" s="476">
        <f t="shared" si="806"/>
        <v>1215.1940820986238</v>
      </c>
      <c r="M7306" s="471">
        <f t="shared" si="809"/>
        <v>1335.1777141390216</v>
      </c>
      <c r="N7306" s="467">
        <f t="shared" si="807"/>
        <v>0</v>
      </c>
      <c r="O7306" s="475" t="str">
        <f t="shared" si="808"/>
        <v/>
      </c>
    </row>
    <row r="7307" spans="1:15" hidden="1">
      <c r="A7307" s="475">
        <f t="shared" si="803"/>
        <v>43770</v>
      </c>
      <c r="B7307" s="475">
        <v>43770</v>
      </c>
      <c r="C7307" s="467">
        <v>10</v>
      </c>
      <c r="D7307" s="467">
        <v>1389</v>
      </c>
      <c r="E7307" s="467">
        <v>2</v>
      </c>
      <c r="F7307" s="467">
        <v>16</v>
      </c>
      <c r="G7307" s="467">
        <f t="array" ref="G7307">MAX(IF($A$2:$A$8761=A7307,$D$2:$D$8761))</f>
        <v>1418</v>
      </c>
      <c r="H7307" s="467">
        <f t="shared" si="804"/>
        <v>0</v>
      </c>
      <c r="I7307" s="475" t="str">
        <f t="shared" si="805"/>
        <v/>
      </c>
      <c r="J7307" s="471">
        <f>'Potential Projects'!D7308</f>
        <v>90.061396993707973</v>
      </c>
      <c r="K7307" s="471">
        <f>'Potential Projects'!E7308</f>
        <v>98.73886648032682</v>
      </c>
      <c r="L7307" s="476">
        <f t="shared" si="806"/>
        <v>1182.1997365259651</v>
      </c>
      <c r="M7307" s="471">
        <f t="shared" si="809"/>
        <v>1335.1777141390216</v>
      </c>
      <c r="N7307" s="467">
        <f t="shared" si="807"/>
        <v>0</v>
      </c>
      <c r="O7307" s="475" t="str">
        <f t="shared" si="808"/>
        <v/>
      </c>
    </row>
    <row r="7308" spans="1:15" hidden="1">
      <c r="A7308" s="475">
        <f t="shared" si="803"/>
        <v>43770</v>
      </c>
      <c r="B7308" s="475">
        <v>43770</v>
      </c>
      <c r="C7308" s="467">
        <v>11</v>
      </c>
      <c r="D7308" s="467">
        <v>1333</v>
      </c>
      <c r="E7308" s="467">
        <v>1</v>
      </c>
      <c r="F7308" s="467">
        <v>17</v>
      </c>
      <c r="G7308" s="467">
        <f t="array" ref="G7308">MAX(IF($A$2:$A$8761=A7308,$D$2:$D$8761))</f>
        <v>1418</v>
      </c>
      <c r="H7308" s="467">
        <f t="shared" si="804"/>
        <v>0</v>
      </c>
      <c r="I7308" s="475" t="str">
        <f t="shared" si="805"/>
        <v/>
      </c>
      <c r="J7308" s="471">
        <f>'Potential Projects'!D7309</f>
        <v>87.316818455100616</v>
      </c>
      <c r="K7308" s="471">
        <f>'Potential Projects'!E7309</f>
        <v>87.107574446355628</v>
      </c>
      <c r="L7308" s="476">
        <f t="shared" si="806"/>
        <v>1140.5756070985437</v>
      </c>
      <c r="M7308" s="471">
        <f t="shared" si="809"/>
        <v>1335.1777141390216</v>
      </c>
      <c r="N7308" s="467">
        <f t="shared" si="807"/>
        <v>0</v>
      </c>
      <c r="O7308" s="475" t="str">
        <f t="shared" si="808"/>
        <v/>
      </c>
    </row>
    <row r="7309" spans="1:15" hidden="1">
      <c r="A7309" s="475">
        <f t="shared" si="803"/>
        <v>43770</v>
      </c>
      <c r="B7309" s="475">
        <v>43770</v>
      </c>
      <c r="C7309" s="467">
        <v>12</v>
      </c>
      <c r="D7309" s="467">
        <v>1298</v>
      </c>
      <c r="E7309" s="467">
        <v>0</v>
      </c>
      <c r="F7309" s="467">
        <v>14</v>
      </c>
      <c r="G7309" s="467">
        <f t="array" ref="G7309">MAX(IF($A$2:$A$8761=A7309,$D$2:$D$8761))</f>
        <v>1418</v>
      </c>
      <c r="H7309" s="467">
        <f t="shared" si="804"/>
        <v>0</v>
      </c>
      <c r="I7309" s="475" t="str">
        <f t="shared" si="805"/>
        <v/>
      </c>
      <c r="J7309" s="471">
        <f>'Potential Projects'!D7310</f>
        <v>103.56356581340388</v>
      </c>
      <c r="K7309" s="471">
        <f>'Potential Projects'!E7310</f>
        <v>79.99847618791658</v>
      </c>
      <c r="L7309" s="476">
        <f t="shared" si="806"/>
        <v>1100.4379579986796</v>
      </c>
      <c r="M7309" s="471">
        <f t="shared" si="809"/>
        <v>1335.1777141390216</v>
      </c>
      <c r="N7309" s="467">
        <f t="shared" si="807"/>
        <v>0</v>
      </c>
      <c r="O7309" s="475" t="str">
        <f t="shared" si="808"/>
        <v/>
      </c>
    </row>
    <row r="7310" spans="1:15" hidden="1">
      <c r="A7310" s="475">
        <f t="shared" si="803"/>
        <v>43770</v>
      </c>
      <c r="B7310" s="475">
        <v>43770</v>
      </c>
      <c r="C7310" s="467">
        <v>13</v>
      </c>
      <c r="D7310" s="467">
        <v>1246</v>
      </c>
      <c r="E7310" s="467">
        <v>0</v>
      </c>
      <c r="F7310" s="467">
        <v>14</v>
      </c>
      <c r="G7310" s="467">
        <f t="array" ref="G7310">MAX(IF($A$2:$A$8761=A7310,$D$2:$D$8761))</f>
        <v>1418</v>
      </c>
      <c r="H7310" s="467">
        <f t="shared" si="804"/>
        <v>0</v>
      </c>
      <c r="I7310" s="475" t="str">
        <f t="shared" si="805"/>
        <v/>
      </c>
      <c r="J7310" s="471">
        <f>'Potential Projects'!D7311</f>
        <v>103.48684644328904</v>
      </c>
      <c r="K7310" s="471">
        <f>'Potential Projects'!E7311</f>
        <v>81.81095205332187</v>
      </c>
      <c r="L7310" s="476">
        <f t="shared" si="806"/>
        <v>1046.702201503389</v>
      </c>
      <c r="M7310" s="471">
        <f t="shared" si="809"/>
        <v>1335.1777141390216</v>
      </c>
      <c r="N7310" s="467">
        <f t="shared" si="807"/>
        <v>0</v>
      </c>
      <c r="O7310" s="475" t="str">
        <f t="shared" si="808"/>
        <v/>
      </c>
    </row>
    <row r="7311" spans="1:15" hidden="1">
      <c r="A7311" s="475">
        <f t="shared" si="803"/>
        <v>43770</v>
      </c>
      <c r="B7311" s="475">
        <v>43770</v>
      </c>
      <c r="C7311" s="467">
        <v>14</v>
      </c>
      <c r="D7311" s="467">
        <v>1211</v>
      </c>
      <c r="E7311" s="467">
        <v>0</v>
      </c>
      <c r="F7311" s="467">
        <v>13</v>
      </c>
      <c r="G7311" s="467">
        <f t="array" ref="G7311">MAX(IF($A$2:$A$8761=A7311,$D$2:$D$8761))</f>
        <v>1418</v>
      </c>
      <c r="H7311" s="467">
        <f t="shared" si="804"/>
        <v>0</v>
      </c>
      <c r="I7311" s="475" t="str">
        <f t="shared" si="805"/>
        <v/>
      </c>
      <c r="J7311" s="471">
        <f>'Potential Projects'!D7312</f>
        <v>106.15604578624934</v>
      </c>
      <c r="K7311" s="471">
        <f>'Potential Projects'!E7312</f>
        <v>44.13460868630402</v>
      </c>
      <c r="L7311" s="476">
        <f t="shared" si="806"/>
        <v>1047.7093455274467</v>
      </c>
      <c r="M7311" s="471">
        <f t="shared" si="809"/>
        <v>1335.1777141390216</v>
      </c>
      <c r="N7311" s="467">
        <f t="shared" si="807"/>
        <v>0</v>
      </c>
      <c r="O7311" s="475" t="str">
        <f t="shared" si="808"/>
        <v/>
      </c>
    </row>
    <row r="7312" spans="1:15" hidden="1">
      <c r="A7312" s="475">
        <f t="shared" si="803"/>
        <v>43770</v>
      </c>
      <c r="B7312" s="475">
        <v>43770</v>
      </c>
      <c r="C7312" s="467">
        <v>15</v>
      </c>
      <c r="D7312" s="467">
        <v>1170</v>
      </c>
      <c r="E7312" s="467">
        <v>0</v>
      </c>
      <c r="F7312" s="467">
        <v>15</v>
      </c>
      <c r="G7312" s="467">
        <f t="array" ref="G7312">MAX(IF($A$2:$A$8761=A7312,$D$2:$D$8761))</f>
        <v>1418</v>
      </c>
      <c r="H7312" s="467">
        <f t="shared" si="804"/>
        <v>0</v>
      </c>
      <c r="I7312" s="475" t="str">
        <f t="shared" si="805"/>
        <v/>
      </c>
      <c r="J7312" s="471">
        <f>'Potential Projects'!D7313</f>
        <v>103.24931104699169</v>
      </c>
      <c r="K7312" s="471">
        <f>'Potential Projects'!E7313</f>
        <v>22.506147226402923</v>
      </c>
      <c r="L7312" s="476">
        <f t="shared" si="806"/>
        <v>1029.2445417266053</v>
      </c>
      <c r="M7312" s="471">
        <f t="shared" si="809"/>
        <v>1335.1777141390216</v>
      </c>
      <c r="N7312" s="467">
        <f t="shared" si="807"/>
        <v>0</v>
      </c>
      <c r="O7312" s="475" t="str">
        <f t="shared" si="808"/>
        <v/>
      </c>
    </row>
    <row r="7313" spans="1:15" hidden="1">
      <c r="A7313" s="475">
        <f t="shared" si="803"/>
        <v>43770</v>
      </c>
      <c r="B7313" s="475">
        <v>43770</v>
      </c>
      <c r="C7313" s="467">
        <v>16</v>
      </c>
      <c r="D7313" s="467">
        <v>1131</v>
      </c>
      <c r="E7313" s="467">
        <v>0</v>
      </c>
      <c r="F7313" s="467">
        <v>14</v>
      </c>
      <c r="G7313" s="467">
        <f t="array" ref="G7313">MAX(IF($A$2:$A$8761=A7313,$D$2:$D$8761))</f>
        <v>1418</v>
      </c>
      <c r="H7313" s="467">
        <f t="shared" si="804"/>
        <v>0</v>
      </c>
      <c r="I7313" s="475" t="str">
        <f t="shared" si="805"/>
        <v/>
      </c>
      <c r="J7313" s="471">
        <f>'Potential Projects'!D7314</f>
        <v>103.59585639765577</v>
      </c>
      <c r="K7313" s="471">
        <f>'Potential Projects'!E7314</f>
        <v>6.9573415394538802</v>
      </c>
      <c r="L7313" s="476">
        <f t="shared" si="806"/>
        <v>1006.4468020628904</v>
      </c>
      <c r="M7313" s="471">
        <f t="shared" si="809"/>
        <v>1335.1777141390216</v>
      </c>
      <c r="N7313" s="467">
        <f t="shared" si="807"/>
        <v>0</v>
      </c>
      <c r="O7313" s="475" t="str">
        <f t="shared" si="808"/>
        <v/>
      </c>
    </row>
    <row r="7314" spans="1:15" hidden="1">
      <c r="A7314" s="475">
        <f t="shared" si="803"/>
        <v>43770</v>
      </c>
      <c r="B7314" s="475">
        <v>43770</v>
      </c>
      <c r="C7314" s="467">
        <v>17</v>
      </c>
      <c r="D7314" s="467">
        <v>1142</v>
      </c>
      <c r="E7314" s="467">
        <v>0</v>
      </c>
      <c r="F7314" s="467">
        <v>8</v>
      </c>
      <c r="G7314" s="467">
        <f t="array" ref="G7314">MAX(IF($A$2:$A$8761=A7314,$D$2:$D$8761))</f>
        <v>1418</v>
      </c>
      <c r="H7314" s="467">
        <f t="shared" si="804"/>
        <v>0</v>
      </c>
      <c r="I7314" s="475" t="str">
        <f t="shared" si="805"/>
        <v/>
      </c>
      <c r="J7314" s="471">
        <f>'Potential Projects'!D7315</f>
        <v>108.78886829418697</v>
      </c>
      <c r="K7314" s="471">
        <f>'Potential Projects'!E7315</f>
        <v>18.275733121909266</v>
      </c>
      <c r="L7314" s="476">
        <f t="shared" si="806"/>
        <v>1006.9353985839036</v>
      </c>
      <c r="M7314" s="471">
        <f t="shared" si="809"/>
        <v>1335.1777141390216</v>
      </c>
      <c r="N7314" s="467">
        <f t="shared" si="807"/>
        <v>0</v>
      </c>
      <c r="O7314" s="475" t="str">
        <f t="shared" si="808"/>
        <v/>
      </c>
    </row>
    <row r="7315" spans="1:15" hidden="1">
      <c r="A7315" s="475">
        <f t="shared" si="803"/>
        <v>43770</v>
      </c>
      <c r="B7315" s="475">
        <v>43770</v>
      </c>
      <c r="C7315" s="467">
        <v>18</v>
      </c>
      <c r="D7315" s="467">
        <v>1201</v>
      </c>
      <c r="E7315" s="467">
        <v>0</v>
      </c>
      <c r="F7315" s="467">
        <v>1</v>
      </c>
      <c r="G7315" s="467">
        <f t="array" ref="G7315">MAX(IF($A$2:$A$8761=A7315,$D$2:$D$8761))</f>
        <v>1418</v>
      </c>
      <c r="H7315" s="467">
        <f t="shared" si="804"/>
        <v>0</v>
      </c>
      <c r="I7315" s="475" t="str">
        <f t="shared" si="805"/>
        <v/>
      </c>
      <c r="J7315" s="471">
        <f>'Potential Projects'!D7316</f>
        <v>113.34092362895055</v>
      </c>
      <c r="K7315" s="471">
        <f>'Potential Projects'!E7316</f>
        <v>45.837569393678777</v>
      </c>
      <c r="L7315" s="476">
        <f t="shared" si="806"/>
        <v>1040.8215069773707</v>
      </c>
      <c r="M7315" s="471">
        <f t="shared" si="809"/>
        <v>1335.1777141390216</v>
      </c>
      <c r="N7315" s="467">
        <f t="shared" si="807"/>
        <v>0</v>
      </c>
      <c r="O7315" s="475" t="str">
        <f t="shared" si="808"/>
        <v/>
      </c>
    </row>
    <row r="7316" spans="1:15" hidden="1">
      <c r="A7316" s="475">
        <f t="shared" si="803"/>
        <v>43770</v>
      </c>
      <c r="B7316" s="475">
        <v>43770</v>
      </c>
      <c r="C7316" s="467">
        <v>19</v>
      </c>
      <c r="D7316" s="467">
        <v>1274</v>
      </c>
      <c r="E7316" s="467">
        <v>0</v>
      </c>
      <c r="F7316" s="467">
        <v>0</v>
      </c>
      <c r="G7316" s="467">
        <f t="array" ref="G7316">MAX(IF($A$2:$A$8761=A7316,$D$2:$D$8761))</f>
        <v>1418</v>
      </c>
      <c r="H7316" s="467">
        <f t="shared" si="804"/>
        <v>0</v>
      </c>
      <c r="I7316" s="475" t="str">
        <f t="shared" si="805"/>
        <v/>
      </c>
      <c r="J7316" s="471">
        <f>'Potential Projects'!D7317</f>
        <v>113.81998698284174</v>
      </c>
      <c r="K7316" s="471">
        <f>'Potential Projects'!E7317</f>
        <v>64.653055794452797</v>
      </c>
      <c r="L7316" s="476">
        <f t="shared" si="806"/>
        <v>1095.5269572227055</v>
      </c>
      <c r="M7316" s="471">
        <f t="shared" si="809"/>
        <v>1335.1777141390216</v>
      </c>
      <c r="N7316" s="467">
        <f t="shared" si="807"/>
        <v>0</v>
      </c>
      <c r="O7316" s="475" t="str">
        <f t="shared" si="808"/>
        <v/>
      </c>
    </row>
    <row r="7317" spans="1:15" hidden="1">
      <c r="A7317" s="475">
        <f t="shared" si="803"/>
        <v>43770</v>
      </c>
      <c r="B7317" s="475">
        <v>43770</v>
      </c>
      <c r="C7317" s="467">
        <v>20</v>
      </c>
      <c r="D7317" s="467">
        <v>1255</v>
      </c>
      <c r="E7317" s="467">
        <v>0</v>
      </c>
      <c r="F7317" s="467">
        <v>0</v>
      </c>
      <c r="G7317" s="467">
        <f t="array" ref="G7317">MAX(IF($A$2:$A$8761=A7317,$D$2:$D$8761))</f>
        <v>1418</v>
      </c>
      <c r="H7317" s="467">
        <f t="shared" si="804"/>
        <v>0</v>
      </c>
      <c r="I7317" s="475" t="str">
        <f t="shared" si="805"/>
        <v/>
      </c>
      <c r="J7317" s="471">
        <f>'Potential Projects'!D7318</f>
        <v>111.97526019721847</v>
      </c>
      <c r="K7317" s="471">
        <f>'Potential Projects'!E7318</f>
        <v>29.970387497312405</v>
      </c>
      <c r="L7317" s="476">
        <f t="shared" si="806"/>
        <v>1113.0543523054691</v>
      </c>
      <c r="M7317" s="471">
        <f t="shared" si="809"/>
        <v>1335.1777141390216</v>
      </c>
      <c r="N7317" s="467">
        <f t="shared" si="807"/>
        <v>0</v>
      </c>
      <c r="O7317" s="475" t="str">
        <f t="shared" si="808"/>
        <v/>
      </c>
    </row>
    <row r="7318" spans="1:15" hidden="1">
      <c r="A7318" s="475">
        <f t="shared" si="803"/>
        <v>43770</v>
      </c>
      <c r="B7318" s="475">
        <v>43770</v>
      </c>
      <c r="C7318" s="467">
        <v>21</v>
      </c>
      <c r="D7318" s="467">
        <v>1232</v>
      </c>
      <c r="E7318" s="467">
        <v>0</v>
      </c>
      <c r="F7318" s="467">
        <v>0</v>
      </c>
      <c r="G7318" s="467">
        <f t="array" ref="G7318">MAX(IF($A$2:$A$8761=A7318,$D$2:$D$8761))</f>
        <v>1418</v>
      </c>
      <c r="H7318" s="467">
        <f t="shared" si="804"/>
        <v>0</v>
      </c>
      <c r="I7318" s="475" t="str">
        <f t="shared" si="805"/>
        <v/>
      </c>
      <c r="J7318" s="471">
        <f>'Potential Projects'!D7319</f>
        <v>105.55972533822165</v>
      </c>
      <c r="K7318" s="471">
        <f>'Potential Projects'!E7319</f>
        <v>83.319132229628025</v>
      </c>
      <c r="L7318" s="476">
        <f t="shared" si="806"/>
        <v>1043.1211424321505</v>
      </c>
      <c r="M7318" s="471">
        <f t="shared" si="809"/>
        <v>1335.1777141390216</v>
      </c>
      <c r="N7318" s="467">
        <f t="shared" si="807"/>
        <v>0</v>
      </c>
      <c r="O7318" s="475" t="str">
        <f t="shared" si="808"/>
        <v/>
      </c>
    </row>
    <row r="7319" spans="1:15" hidden="1">
      <c r="A7319" s="475">
        <f t="shared" si="803"/>
        <v>43770</v>
      </c>
      <c r="B7319" s="475">
        <v>43770</v>
      </c>
      <c r="C7319" s="467">
        <v>22</v>
      </c>
      <c r="D7319" s="467">
        <v>1182</v>
      </c>
      <c r="E7319" s="467">
        <v>0</v>
      </c>
      <c r="F7319" s="467">
        <v>0</v>
      </c>
      <c r="G7319" s="467">
        <f t="array" ref="G7319">MAX(IF($A$2:$A$8761=A7319,$D$2:$D$8761))</f>
        <v>1418</v>
      </c>
      <c r="H7319" s="467">
        <f t="shared" si="804"/>
        <v>0</v>
      </c>
      <c r="I7319" s="475" t="str">
        <f t="shared" si="805"/>
        <v/>
      </c>
      <c r="J7319" s="471">
        <f>'Potential Projects'!D7320</f>
        <v>117.29209883650702</v>
      </c>
      <c r="K7319" s="471">
        <f>'Potential Projects'!E7320</f>
        <v>85.750368737905831</v>
      </c>
      <c r="L7319" s="476">
        <f t="shared" si="806"/>
        <v>978.95753242558726</v>
      </c>
      <c r="M7319" s="471">
        <f t="shared" si="809"/>
        <v>1335.1777141390216</v>
      </c>
      <c r="N7319" s="467">
        <f t="shared" si="807"/>
        <v>0</v>
      </c>
      <c r="O7319" s="475" t="str">
        <f t="shared" si="808"/>
        <v/>
      </c>
    </row>
    <row r="7320" spans="1:15" hidden="1">
      <c r="A7320" s="475">
        <f t="shared" si="803"/>
        <v>43770</v>
      </c>
      <c r="B7320" s="475">
        <v>43770</v>
      </c>
      <c r="C7320" s="467">
        <v>23</v>
      </c>
      <c r="D7320" s="467">
        <v>1113</v>
      </c>
      <c r="E7320" s="467">
        <v>1</v>
      </c>
      <c r="F7320" s="467">
        <v>0</v>
      </c>
      <c r="G7320" s="467">
        <f t="array" ref="G7320">MAX(IF($A$2:$A$8761=A7320,$D$2:$D$8761))</f>
        <v>1418</v>
      </c>
      <c r="H7320" s="467">
        <f t="shared" si="804"/>
        <v>0</v>
      </c>
      <c r="I7320" s="475" t="str">
        <f t="shared" si="805"/>
        <v/>
      </c>
      <c r="J7320" s="471">
        <f>'Potential Projects'!D7321</f>
        <v>102.78370139556405</v>
      </c>
      <c r="K7320" s="471">
        <f>'Potential Projects'!E7321</f>
        <v>74.610330412814449</v>
      </c>
      <c r="L7320" s="476">
        <f t="shared" si="806"/>
        <v>934.60596819162151</v>
      </c>
      <c r="M7320" s="471">
        <f t="shared" si="809"/>
        <v>1335.1777141390216</v>
      </c>
      <c r="N7320" s="467">
        <f t="shared" si="807"/>
        <v>0</v>
      </c>
      <c r="O7320" s="475" t="str">
        <f t="shared" si="808"/>
        <v/>
      </c>
    </row>
    <row r="7321" spans="1:15" hidden="1">
      <c r="A7321" s="475">
        <f t="shared" si="803"/>
        <v>43770</v>
      </c>
      <c r="B7321" s="475">
        <v>43770</v>
      </c>
      <c r="C7321" s="467">
        <v>24</v>
      </c>
      <c r="D7321" s="467">
        <v>1061</v>
      </c>
      <c r="E7321" s="467">
        <v>4</v>
      </c>
      <c r="F7321" s="467">
        <v>0</v>
      </c>
      <c r="G7321" s="467">
        <f t="array" ref="G7321">MAX(IF($A$2:$A$8761=A7321,$D$2:$D$8761))</f>
        <v>1418</v>
      </c>
      <c r="H7321" s="467">
        <f t="shared" si="804"/>
        <v>0</v>
      </c>
      <c r="I7321" s="475" t="str">
        <f t="shared" si="805"/>
        <v/>
      </c>
      <c r="J7321" s="471">
        <f>'Potential Projects'!D7322</f>
        <v>80.836608762738564</v>
      </c>
      <c r="K7321" s="471">
        <f>'Potential Projects'!E7322</f>
        <v>80.183087454310908</v>
      </c>
      <c r="L7321" s="476">
        <f t="shared" si="806"/>
        <v>895.9803037829505</v>
      </c>
      <c r="M7321" s="471">
        <f t="shared" si="809"/>
        <v>1335.1777141390216</v>
      </c>
      <c r="N7321" s="467">
        <f t="shared" si="807"/>
        <v>0</v>
      </c>
      <c r="O7321" s="475" t="str">
        <f t="shared" si="808"/>
        <v/>
      </c>
    </row>
    <row r="7322" spans="1:15" hidden="1">
      <c r="A7322" s="475">
        <f t="shared" si="803"/>
        <v>43770</v>
      </c>
      <c r="B7322" s="475">
        <v>43771</v>
      </c>
      <c r="C7322" s="467">
        <v>1</v>
      </c>
      <c r="D7322" s="467">
        <v>1029</v>
      </c>
      <c r="E7322" s="467">
        <v>13</v>
      </c>
      <c r="F7322" s="467">
        <v>0</v>
      </c>
      <c r="G7322" s="467">
        <f t="array" ref="G7322">MAX(IF($A$2:$A$8761=A7322,$D$2:$D$8761))</f>
        <v>1418</v>
      </c>
      <c r="H7322" s="467">
        <f t="shared" si="804"/>
        <v>0</v>
      </c>
      <c r="I7322" s="475" t="str">
        <f t="shared" si="805"/>
        <v/>
      </c>
      <c r="J7322" s="471">
        <f>'Potential Projects'!D7323</f>
        <v>35.536377599970528</v>
      </c>
      <c r="K7322" s="471">
        <f>'Potential Projects'!E7323</f>
        <v>74.341236024510863</v>
      </c>
      <c r="L7322" s="476">
        <f t="shared" si="806"/>
        <v>906.12238637551866</v>
      </c>
      <c r="M7322" s="471">
        <f t="shared" si="809"/>
        <v>1335.1777141390216</v>
      </c>
      <c r="N7322" s="467">
        <f t="shared" si="807"/>
        <v>0</v>
      </c>
      <c r="O7322" s="475" t="str">
        <f t="shared" si="808"/>
        <v/>
      </c>
    </row>
    <row r="7323" spans="1:15" hidden="1">
      <c r="A7323" s="475">
        <f t="shared" si="803"/>
        <v>43770</v>
      </c>
      <c r="B7323" s="475">
        <v>43771</v>
      </c>
      <c r="C7323" s="467">
        <v>2</v>
      </c>
      <c r="D7323" s="467">
        <v>1019</v>
      </c>
      <c r="E7323" s="467">
        <v>11</v>
      </c>
      <c r="F7323" s="467">
        <v>0</v>
      </c>
      <c r="G7323" s="467">
        <f t="array" ref="G7323">MAX(IF($A$2:$A$8761=A7323,$D$2:$D$8761))</f>
        <v>1418</v>
      </c>
      <c r="H7323" s="467">
        <f t="shared" si="804"/>
        <v>0</v>
      </c>
      <c r="I7323" s="475" t="str">
        <f t="shared" si="805"/>
        <v/>
      </c>
      <c r="J7323" s="471">
        <f>'Potential Projects'!D7324</f>
        <v>7.2781728232283882</v>
      </c>
      <c r="K7323" s="471">
        <f>'Potential Projects'!E7324</f>
        <v>79.45402940227909</v>
      </c>
      <c r="L7323" s="476">
        <f t="shared" si="806"/>
        <v>921.26779777449258</v>
      </c>
      <c r="M7323" s="471">
        <f t="shared" si="809"/>
        <v>1335.1777141390216</v>
      </c>
      <c r="N7323" s="467">
        <f t="shared" si="807"/>
        <v>0</v>
      </c>
      <c r="O7323" s="475" t="str">
        <f t="shared" si="808"/>
        <v/>
      </c>
    </row>
    <row r="7324" spans="1:15" hidden="1">
      <c r="A7324" s="475">
        <f t="shared" si="803"/>
        <v>43770</v>
      </c>
      <c r="B7324" s="475">
        <v>43771</v>
      </c>
      <c r="C7324" s="467">
        <v>3</v>
      </c>
      <c r="D7324" s="467">
        <v>1011</v>
      </c>
      <c r="E7324" s="467">
        <v>20</v>
      </c>
      <c r="F7324" s="467">
        <v>0</v>
      </c>
      <c r="G7324" s="467">
        <f t="array" ref="G7324">MAX(IF($A$2:$A$8761=A7324,$D$2:$D$8761))</f>
        <v>1418</v>
      </c>
      <c r="H7324" s="467">
        <f t="shared" si="804"/>
        <v>0</v>
      </c>
      <c r="I7324" s="475" t="str">
        <f t="shared" si="805"/>
        <v/>
      </c>
      <c r="J7324" s="471">
        <f>'Potential Projects'!D7325</f>
        <v>17.020394486175004</v>
      </c>
      <c r="K7324" s="471">
        <f>'Potential Projects'!E7325</f>
        <v>78.400337131799617</v>
      </c>
      <c r="L7324" s="476">
        <f t="shared" si="806"/>
        <v>895.57926838202548</v>
      </c>
      <c r="M7324" s="471">
        <f t="shared" si="809"/>
        <v>1335.1777141390216</v>
      </c>
      <c r="N7324" s="467">
        <f t="shared" si="807"/>
        <v>0</v>
      </c>
      <c r="O7324" s="475" t="str">
        <f t="shared" si="808"/>
        <v/>
      </c>
    </row>
    <row r="7325" spans="1:15" hidden="1">
      <c r="A7325" s="475">
        <f t="shared" si="803"/>
        <v>43770</v>
      </c>
      <c r="B7325" s="475">
        <v>43771</v>
      </c>
      <c r="C7325" s="467">
        <v>4</v>
      </c>
      <c r="D7325" s="467">
        <v>1028</v>
      </c>
      <c r="E7325" s="467">
        <v>42</v>
      </c>
      <c r="F7325" s="467">
        <v>0</v>
      </c>
      <c r="G7325" s="467">
        <f t="array" ref="G7325">MAX(IF($A$2:$A$8761=A7325,$D$2:$D$8761))</f>
        <v>1418</v>
      </c>
      <c r="H7325" s="467">
        <f t="shared" si="804"/>
        <v>0</v>
      </c>
      <c r="I7325" s="475" t="str">
        <f t="shared" si="805"/>
        <v/>
      </c>
      <c r="J7325" s="471">
        <f>'Potential Projects'!D7326</f>
        <v>17.31008723145057</v>
      </c>
      <c r="K7325" s="471">
        <f>'Potential Projects'!E7326</f>
        <v>94.172866641582459</v>
      </c>
      <c r="L7325" s="476">
        <f t="shared" si="806"/>
        <v>874.51704612696699</v>
      </c>
      <c r="M7325" s="471">
        <f t="shared" si="809"/>
        <v>1335.1777141390216</v>
      </c>
      <c r="N7325" s="467">
        <f t="shared" si="807"/>
        <v>0</v>
      </c>
      <c r="O7325" s="475" t="str">
        <f t="shared" si="808"/>
        <v/>
      </c>
    </row>
    <row r="7326" spans="1:15" hidden="1">
      <c r="A7326" s="475">
        <f t="shared" si="803"/>
        <v>43770</v>
      </c>
      <c r="B7326" s="475">
        <v>43771</v>
      </c>
      <c r="C7326" s="467">
        <v>5</v>
      </c>
      <c r="D7326" s="467">
        <v>1012</v>
      </c>
      <c r="E7326" s="467">
        <v>37</v>
      </c>
      <c r="F7326" s="467">
        <v>0</v>
      </c>
      <c r="G7326" s="467">
        <f t="array" ref="G7326">MAX(IF($A$2:$A$8761=A7326,$D$2:$D$8761))</f>
        <v>1418</v>
      </c>
      <c r="H7326" s="467">
        <f t="shared" si="804"/>
        <v>0</v>
      </c>
      <c r="I7326" s="475" t="str">
        <f t="shared" si="805"/>
        <v/>
      </c>
      <c r="J7326" s="471">
        <f>'Potential Projects'!D7327</f>
        <v>36.027900723010475</v>
      </c>
      <c r="K7326" s="471">
        <f>'Potential Projects'!E7327</f>
        <v>90.594849978499255</v>
      </c>
      <c r="L7326" s="476">
        <f t="shared" si="806"/>
        <v>848.37724929849026</v>
      </c>
      <c r="M7326" s="471">
        <f t="shared" si="809"/>
        <v>1335.1777141390216</v>
      </c>
      <c r="N7326" s="467">
        <f t="shared" si="807"/>
        <v>0</v>
      </c>
      <c r="O7326" s="475" t="str">
        <f t="shared" si="808"/>
        <v/>
      </c>
    </row>
    <row r="7327" spans="1:15" hidden="1">
      <c r="A7327" s="475">
        <f t="shared" si="803"/>
        <v>43770</v>
      </c>
      <c r="B7327" s="475">
        <v>43771</v>
      </c>
      <c r="C7327" s="467">
        <v>6</v>
      </c>
      <c r="D7327" s="467">
        <v>1058</v>
      </c>
      <c r="E7327" s="467">
        <v>34</v>
      </c>
      <c r="F7327" s="467">
        <v>0</v>
      </c>
      <c r="G7327" s="467">
        <f t="array" ref="G7327">MAX(IF($A$2:$A$8761=A7327,$D$2:$D$8761))</f>
        <v>1418</v>
      </c>
      <c r="H7327" s="467">
        <f t="shared" si="804"/>
        <v>0</v>
      </c>
      <c r="I7327" s="475" t="str">
        <f t="shared" si="805"/>
        <v/>
      </c>
      <c r="J7327" s="471">
        <f>'Potential Projects'!D7328</f>
        <v>76.873193452350208</v>
      </c>
      <c r="K7327" s="471">
        <f>'Potential Projects'!E7328</f>
        <v>83.677403246613636</v>
      </c>
      <c r="L7327" s="476">
        <f t="shared" si="806"/>
        <v>863.44940330103623</v>
      </c>
      <c r="M7327" s="471">
        <f t="shared" si="809"/>
        <v>1335.1777141390216</v>
      </c>
      <c r="N7327" s="467">
        <f t="shared" si="807"/>
        <v>0</v>
      </c>
      <c r="O7327" s="475" t="str">
        <f t="shared" si="808"/>
        <v/>
      </c>
    </row>
    <row r="7328" spans="1:15" hidden="1">
      <c r="A7328" s="475">
        <f t="shared" si="803"/>
        <v>43770</v>
      </c>
      <c r="B7328" s="475">
        <v>43771</v>
      </c>
      <c r="C7328" s="467">
        <v>7</v>
      </c>
      <c r="D7328" s="467">
        <v>1100</v>
      </c>
      <c r="E7328" s="467">
        <v>41</v>
      </c>
      <c r="F7328" s="467">
        <v>0</v>
      </c>
      <c r="G7328" s="467">
        <f t="array" ref="G7328">MAX(IF($A$2:$A$8761=A7328,$D$2:$D$8761))</f>
        <v>1418</v>
      </c>
      <c r="H7328" s="467">
        <f t="shared" si="804"/>
        <v>0</v>
      </c>
      <c r="I7328" s="475" t="str">
        <f t="shared" si="805"/>
        <v/>
      </c>
      <c r="J7328" s="471">
        <f>'Potential Projects'!D7329</f>
        <v>27.492524133389161</v>
      </c>
      <c r="K7328" s="471">
        <f>'Potential Projects'!E7329</f>
        <v>78.577908138034829</v>
      </c>
      <c r="L7328" s="476">
        <f t="shared" si="806"/>
        <v>952.92956772857599</v>
      </c>
      <c r="M7328" s="471">
        <f t="shared" si="809"/>
        <v>1335.1777141390216</v>
      </c>
      <c r="N7328" s="467">
        <f t="shared" si="807"/>
        <v>0</v>
      </c>
      <c r="O7328" s="475" t="str">
        <f t="shared" si="808"/>
        <v/>
      </c>
    </row>
    <row r="7329" spans="1:15" hidden="1">
      <c r="A7329" s="475">
        <f t="shared" si="803"/>
        <v>43770</v>
      </c>
      <c r="B7329" s="475">
        <v>43771</v>
      </c>
      <c r="C7329" s="467">
        <v>8</v>
      </c>
      <c r="D7329" s="467">
        <v>1165</v>
      </c>
      <c r="E7329" s="467">
        <v>32</v>
      </c>
      <c r="F7329" s="467">
        <v>0</v>
      </c>
      <c r="G7329" s="467">
        <f t="array" ref="G7329">MAX(IF($A$2:$A$8761=A7329,$D$2:$D$8761))</f>
        <v>1418</v>
      </c>
      <c r="H7329" s="467">
        <f t="shared" si="804"/>
        <v>0</v>
      </c>
      <c r="I7329" s="475" t="str">
        <f t="shared" si="805"/>
        <v/>
      </c>
      <c r="J7329" s="471">
        <f>'Potential Projects'!D7330</f>
        <v>35.388694867708367</v>
      </c>
      <c r="K7329" s="471">
        <f>'Potential Projects'!E7330</f>
        <v>41.866862663943238</v>
      </c>
      <c r="L7329" s="476">
        <f t="shared" si="806"/>
        <v>1055.7444424683483</v>
      </c>
      <c r="M7329" s="471">
        <f t="shared" si="809"/>
        <v>1335.1777141390216</v>
      </c>
      <c r="N7329" s="467">
        <f t="shared" si="807"/>
        <v>0</v>
      </c>
      <c r="O7329" s="475" t="str">
        <f t="shared" si="808"/>
        <v/>
      </c>
    </row>
    <row r="7330" spans="1:15" hidden="1">
      <c r="A7330" s="475">
        <f t="shared" si="803"/>
        <v>43770</v>
      </c>
      <c r="B7330" s="475">
        <v>43771</v>
      </c>
      <c r="C7330" s="467">
        <v>9</v>
      </c>
      <c r="D7330" s="467">
        <v>1209</v>
      </c>
      <c r="E7330" s="467">
        <v>21</v>
      </c>
      <c r="F7330" s="467">
        <v>4</v>
      </c>
      <c r="G7330" s="467">
        <f t="array" ref="G7330">MAX(IF($A$2:$A$8761=A7330,$D$2:$D$8761))</f>
        <v>1418</v>
      </c>
      <c r="H7330" s="467">
        <f t="shared" si="804"/>
        <v>0</v>
      </c>
      <c r="I7330" s="475" t="str">
        <f t="shared" si="805"/>
        <v/>
      </c>
      <c r="J7330" s="471">
        <f>'Potential Projects'!D7331</f>
        <v>29.223343190651541</v>
      </c>
      <c r="K7330" s="471">
        <f>'Potential Projects'!E7331</f>
        <v>34.455815469791439</v>
      </c>
      <c r="L7330" s="476">
        <f t="shared" si="806"/>
        <v>1120.3208413395571</v>
      </c>
      <c r="M7330" s="471">
        <f t="shared" si="809"/>
        <v>1335.1777141390216</v>
      </c>
      <c r="N7330" s="467">
        <f t="shared" si="807"/>
        <v>0</v>
      </c>
      <c r="O7330" s="475" t="str">
        <f t="shared" si="808"/>
        <v/>
      </c>
    </row>
    <row r="7331" spans="1:15" hidden="1">
      <c r="A7331" s="475">
        <f t="shared" si="803"/>
        <v>43770</v>
      </c>
      <c r="B7331" s="475">
        <v>43771</v>
      </c>
      <c r="C7331" s="467">
        <v>10</v>
      </c>
      <c r="D7331" s="467">
        <v>1224</v>
      </c>
      <c r="E7331" s="467">
        <v>12</v>
      </c>
      <c r="F7331" s="467">
        <v>6</v>
      </c>
      <c r="G7331" s="467">
        <f t="array" ref="G7331">MAX(IF($A$2:$A$8761=A7331,$D$2:$D$8761))</f>
        <v>1418</v>
      </c>
      <c r="H7331" s="467">
        <f t="shared" si="804"/>
        <v>0</v>
      </c>
      <c r="I7331" s="475" t="str">
        <f t="shared" si="805"/>
        <v/>
      </c>
      <c r="J7331" s="471">
        <f>'Potential Projects'!D7332</f>
        <v>10.61183310046275</v>
      </c>
      <c r="K7331" s="471">
        <f>'Potential Projects'!E7332</f>
        <v>27.428853579875295</v>
      </c>
      <c r="L7331" s="476">
        <f t="shared" si="806"/>
        <v>1167.959313319662</v>
      </c>
      <c r="M7331" s="471">
        <f t="shared" si="809"/>
        <v>1335.1777141390216</v>
      </c>
      <c r="N7331" s="467">
        <f t="shared" si="807"/>
        <v>0</v>
      </c>
      <c r="O7331" s="475" t="str">
        <f t="shared" si="808"/>
        <v/>
      </c>
    </row>
    <row r="7332" spans="1:15" hidden="1">
      <c r="A7332" s="475">
        <f t="shared" si="803"/>
        <v>43770</v>
      </c>
      <c r="B7332" s="475">
        <v>43771</v>
      </c>
      <c r="C7332" s="467">
        <v>11</v>
      </c>
      <c r="D7332" s="467">
        <v>1217</v>
      </c>
      <c r="E7332" s="467">
        <v>3</v>
      </c>
      <c r="F7332" s="467">
        <v>7</v>
      </c>
      <c r="G7332" s="467">
        <f t="array" ref="G7332">MAX(IF($A$2:$A$8761=A7332,$D$2:$D$8761))</f>
        <v>1418</v>
      </c>
      <c r="H7332" s="467">
        <f t="shared" si="804"/>
        <v>0</v>
      </c>
      <c r="I7332" s="475" t="str">
        <f t="shared" si="805"/>
        <v/>
      </c>
      <c r="J7332" s="471">
        <f>'Potential Projects'!D7333</f>
        <v>0.97540789188585197</v>
      </c>
      <c r="K7332" s="471">
        <f>'Potential Projects'!E7333</f>
        <v>5.3983150397763913</v>
      </c>
      <c r="L7332" s="476">
        <f t="shared" si="806"/>
        <v>1200.6262770683377</v>
      </c>
      <c r="M7332" s="471">
        <f t="shared" si="809"/>
        <v>1335.1777141390216</v>
      </c>
      <c r="N7332" s="467">
        <f t="shared" si="807"/>
        <v>0</v>
      </c>
      <c r="O7332" s="475" t="str">
        <f t="shared" si="808"/>
        <v/>
      </c>
    </row>
    <row r="7333" spans="1:15" hidden="1">
      <c r="A7333" s="475">
        <f t="shared" si="803"/>
        <v>43770</v>
      </c>
      <c r="B7333" s="475">
        <v>43771</v>
      </c>
      <c r="C7333" s="467">
        <v>12</v>
      </c>
      <c r="D7333" s="467">
        <v>1187</v>
      </c>
      <c r="E7333" s="467">
        <v>1</v>
      </c>
      <c r="F7333" s="467">
        <v>14</v>
      </c>
      <c r="G7333" s="467">
        <f t="array" ref="G7333">MAX(IF($A$2:$A$8761=A7333,$D$2:$D$8761))</f>
        <v>1418</v>
      </c>
      <c r="H7333" s="467">
        <f t="shared" si="804"/>
        <v>0</v>
      </c>
      <c r="I7333" s="475" t="str">
        <f t="shared" si="805"/>
        <v/>
      </c>
      <c r="J7333" s="471">
        <f>'Potential Projects'!D7334</f>
        <v>2.5167223983455123</v>
      </c>
      <c r="K7333" s="471">
        <f>'Potential Projects'!E7334</f>
        <v>1.4510758439045366</v>
      </c>
      <c r="L7333" s="476">
        <f t="shared" si="806"/>
        <v>1168.0322017577498</v>
      </c>
      <c r="M7333" s="471">
        <f t="shared" si="809"/>
        <v>1335.1777141390216</v>
      </c>
      <c r="N7333" s="467">
        <f t="shared" si="807"/>
        <v>0</v>
      </c>
      <c r="O7333" s="475" t="str">
        <f t="shared" si="808"/>
        <v/>
      </c>
    </row>
    <row r="7334" spans="1:15" hidden="1">
      <c r="A7334" s="475">
        <f t="shared" si="803"/>
        <v>43770</v>
      </c>
      <c r="B7334" s="475">
        <v>43771</v>
      </c>
      <c r="C7334" s="467">
        <v>13</v>
      </c>
      <c r="D7334" s="467">
        <v>1119</v>
      </c>
      <c r="E7334" s="467">
        <v>1</v>
      </c>
      <c r="F7334" s="467">
        <v>11</v>
      </c>
      <c r="G7334" s="467">
        <f t="array" ref="G7334">MAX(IF($A$2:$A$8761=A7334,$D$2:$D$8761))</f>
        <v>1418</v>
      </c>
      <c r="H7334" s="467">
        <f t="shared" si="804"/>
        <v>0</v>
      </c>
      <c r="I7334" s="475" t="str">
        <f t="shared" si="805"/>
        <v/>
      </c>
      <c r="J7334" s="471">
        <f>'Potential Projects'!D7335</f>
        <v>8.9756561271003186</v>
      </c>
      <c r="K7334" s="471">
        <f>'Potential Projects'!E7335</f>
        <v>1.6004858095033325</v>
      </c>
      <c r="L7334" s="476">
        <f t="shared" si="806"/>
        <v>1096.4238580633962</v>
      </c>
      <c r="M7334" s="471">
        <f t="shared" si="809"/>
        <v>1335.1777141390216</v>
      </c>
      <c r="N7334" s="467">
        <f t="shared" si="807"/>
        <v>0</v>
      </c>
      <c r="O7334" s="475" t="str">
        <f t="shared" si="808"/>
        <v/>
      </c>
    </row>
    <row r="7335" spans="1:15" hidden="1">
      <c r="A7335" s="475">
        <f t="shared" si="803"/>
        <v>43770</v>
      </c>
      <c r="B7335" s="475">
        <v>43771</v>
      </c>
      <c r="C7335" s="467">
        <v>14</v>
      </c>
      <c r="D7335" s="467">
        <v>1082</v>
      </c>
      <c r="E7335" s="467">
        <v>0</v>
      </c>
      <c r="F7335" s="467">
        <v>13</v>
      </c>
      <c r="G7335" s="467">
        <f t="array" ref="G7335">MAX(IF($A$2:$A$8761=A7335,$D$2:$D$8761))</f>
        <v>1418</v>
      </c>
      <c r="H7335" s="467">
        <f t="shared" si="804"/>
        <v>0</v>
      </c>
      <c r="I7335" s="475" t="str">
        <f t="shared" si="805"/>
        <v/>
      </c>
      <c r="J7335" s="471">
        <f>'Potential Projects'!D7336</f>
        <v>7.536834810840058</v>
      </c>
      <c r="K7335" s="471">
        <f>'Potential Projects'!E7336</f>
        <v>9.0741130939582887E-2</v>
      </c>
      <c r="L7335" s="476">
        <f t="shared" si="806"/>
        <v>1061.3724240582205</v>
      </c>
      <c r="M7335" s="471">
        <f t="shared" si="809"/>
        <v>1335.1777141390216</v>
      </c>
      <c r="N7335" s="467">
        <f t="shared" si="807"/>
        <v>0</v>
      </c>
      <c r="O7335" s="475" t="str">
        <f t="shared" si="808"/>
        <v/>
      </c>
    </row>
    <row r="7336" spans="1:15" hidden="1">
      <c r="A7336" s="475">
        <f t="shared" si="803"/>
        <v>43770</v>
      </c>
      <c r="B7336" s="475">
        <v>43771</v>
      </c>
      <c r="C7336" s="467">
        <v>15</v>
      </c>
      <c r="D7336" s="467">
        <v>1059</v>
      </c>
      <c r="E7336" s="467">
        <v>1</v>
      </c>
      <c r="F7336" s="467">
        <v>14</v>
      </c>
      <c r="G7336" s="467">
        <f t="array" ref="G7336">MAX(IF($A$2:$A$8761=A7336,$D$2:$D$8761))</f>
        <v>1418</v>
      </c>
      <c r="H7336" s="467">
        <f t="shared" si="804"/>
        <v>0</v>
      </c>
      <c r="I7336" s="475" t="str">
        <f t="shared" si="805"/>
        <v/>
      </c>
      <c r="J7336" s="471">
        <f>'Potential Projects'!D7337</f>
        <v>0.15143314845644953</v>
      </c>
      <c r="K7336" s="471">
        <f>'Potential Projects'!E7337</f>
        <v>0.15019221672758545</v>
      </c>
      <c r="L7336" s="476">
        <f t="shared" si="806"/>
        <v>1043.698374634816</v>
      </c>
      <c r="M7336" s="471">
        <f t="shared" si="809"/>
        <v>1335.1777141390216</v>
      </c>
      <c r="N7336" s="467">
        <f t="shared" si="807"/>
        <v>0</v>
      </c>
      <c r="O7336" s="475" t="str">
        <f t="shared" si="808"/>
        <v/>
      </c>
    </row>
    <row r="7337" spans="1:15" hidden="1">
      <c r="A7337" s="475">
        <f t="shared" si="803"/>
        <v>43770</v>
      </c>
      <c r="B7337" s="475">
        <v>43771</v>
      </c>
      <c r="C7337" s="467">
        <v>16</v>
      </c>
      <c r="D7337" s="467">
        <v>1032</v>
      </c>
      <c r="E7337" s="467">
        <v>0</v>
      </c>
      <c r="F7337" s="467">
        <v>14</v>
      </c>
      <c r="G7337" s="467">
        <f t="array" ref="G7337">MAX(IF($A$2:$A$8761=A7337,$D$2:$D$8761))</f>
        <v>1418</v>
      </c>
      <c r="H7337" s="467">
        <f t="shared" si="804"/>
        <v>0</v>
      </c>
      <c r="I7337" s="475" t="str">
        <f t="shared" si="805"/>
        <v/>
      </c>
      <c r="J7337" s="471">
        <f>'Potential Projects'!D7338</f>
        <v>0.6378773683619281</v>
      </c>
      <c r="K7337" s="471">
        <f>'Potential Projects'!E7338</f>
        <v>1.822645130079553</v>
      </c>
      <c r="L7337" s="476">
        <f t="shared" si="806"/>
        <v>1015.5394775015585</v>
      </c>
      <c r="M7337" s="471">
        <f t="shared" si="809"/>
        <v>1335.1777141390216</v>
      </c>
      <c r="N7337" s="467">
        <f t="shared" si="807"/>
        <v>0</v>
      </c>
      <c r="O7337" s="475" t="str">
        <f t="shared" si="808"/>
        <v/>
      </c>
    </row>
    <row r="7338" spans="1:15" hidden="1">
      <c r="A7338" s="475">
        <f t="shared" si="803"/>
        <v>43770</v>
      </c>
      <c r="B7338" s="475">
        <v>43771</v>
      </c>
      <c r="C7338" s="467">
        <v>17</v>
      </c>
      <c r="D7338" s="467">
        <v>1057</v>
      </c>
      <c r="E7338" s="467">
        <v>0</v>
      </c>
      <c r="F7338" s="467">
        <v>7</v>
      </c>
      <c r="G7338" s="467">
        <f t="array" ref="G7338">MAX(IF($A$2:$A$8761=A7338,$D$2:$D$8761))</f>
        <v>1418</v>
      </c>
      <c r="H7338" s="467">
        <f t="shared" si="804"/>
        <v>0</v>
      </c>
      <c r="I7338" s="475" t="str">
        <f t="shared" si="805"/>
        <v/>
      </c>
      <c r="J7338" s="471">
        <f>'Potential Projects'!D7339</f>
        <v>37.943170369508621</v>
      </c>
      <c r="K7338" s="471">
        <f>'Potential Projects'!E7339</f>
        <v>14.834610406364225</v>
      </c>
      <c r="L7338" s="476">
        <f t="shared" si="806"/>
        <v>997.22221922412712</v>
      </c>
      <c r="M7338" s="471">
        <f t="shared" si="809"/>
        <v>1335.1777141390216</v>
      </c>
      <c r="N7338" s="467">
        <f t="shared" si="807"/>
        <v>0</v>
      </c>
      <c r="O7338" s="475" t="str">
        <f t="shared" si="808"/>
        <v/>
      </c>
    </row>
    <row r="7339" spans="1:15" hidden="1">
      <c r="A7339" s="475">
        <f t="shared" si="803"/>
        <v>43770</v>
      </c>
      <c r="B7339" s="475">
        <v>43771</v>
      </c>
      <c r="C7339" s="467">
        <v>18</v>
      </c>
      <c r="D7339" s="467">
        <v>1128</v>
      </c>
      <c r="E7339" s="467">
        <v>0</v>
      </c>
      <c r="F7339" s="467">
        <v>0</v>
      </c>
      <c r="G7339" s="467">
        <f t="array" ref="G7339">MAX(IF($A$2:$A$8761=A7339,$D$2:$D$8761))</f>
        <v>1418</v>
      </c>
      <c r="H7339" s="467">
        <f t="shared" si="804"/>
        <v>0</v>
      </c>
      <c r="I7339" s="475" t="str">
        <f t="shared" si="805"/>
        <v/>
      </c>
      <c r="J7339" s="471">
        <f>'Potential Projects'!D7340</f>
        <v>75.236547501605017</v>
      </c>
      <c r="K7339" s="471">
        <f>'Potential Projects'!E7340</f>
        <v>8.0517108686304031</v>
      </c>
      <c r="L7339" s="476">
        <f t="shared" si="806"/>
        <v>1044.7117416297647</v>
      </c>
      <c r="M7339" s="471">
        <f t="shared" si="809"/>
        <v>1335.1777141390216</v>
      </c>
      <c r="N7339" s="467">
        <f t="shared" si="807"/>
        <v>0</v>
      </c>
      <c r="O7339" s="475" t="str">
        <f t="shared" si="808"/>
        <v/>
      </c>
    </row>
    <row r="7340" spans="1:15" hidden="1">
      <c r="A7340" s="475">
        <f t="shared" si="803"/>
        <v>43770</v>
      </c>
      <c r="B7340" s="475">
        <v>43771</v>
      </c>
      <c r="C7340" s="467">
        <v>19</v>
      </c>
      <c r="D7340" s="467">
        <v>1218</v>
      </c>
      <c r="E7340" s="467">
        <v>0</v>
      </c>
      <c r="F7340" s="467">
        <v>0</v>
      </c>
      <c r="G7340" s="467">
        <f t="array" ref="G7340">MAX(IF($A$2:$A$8761=A7340,$D$2:$D$8761))</f>
        <v>1418</v>
      </c>
      <c r="H7340" s="467">
        <f t="shared" si="804"/>
        <v>0</v>
      </c>
      <c r="I7340" s="475" t="str">
        <f t="shared" si="805"/>
        <v/>
      </c>
      <c r="J7340" s="471">
        <f>'Potential Projects'!D7341</f>
        <v>77.704783794786778</v>
      </c>
      <c r="K7340" s="471">
        <f>'Potential Projects'!E7341</f>
        <v>48.256289883895946</v>
      </c>
      <c r="L7340" s="476">
        <f t="shared" si="806"/>
        <v>1092.0389263213171</v>
      </c>
      <c r="M7340" s="471">
        <f t="shared" si="809"/>
        <v>1335.1777141390216</v>
      </c>
      <c r="N7340" s="467">
        <f t="shared" si="807"/>
        <v>0</v>
      </c>
      <c r="O7340" s="475" t="str">
        <f t="shared" si="808"/>
        <v/>
      </c>
    </row>
    <row r="7341" spans="1:15" hidden="1">
      <c r="A7341" s="475">
        <f t="shared" si="803"/>
        <v>43770</v>
      </c>
      <c r="B7341" s="475">
        <v>43771</v>
      </c>
      <c r="C7341" s="467">
        <v>20</v>
      </c>
      <c r="D7341" s="467">
        <v>1155</v>
      </c>
      <c r="E7341" s="467">
        <v>0</v>
      </c>
      <c r="F7341" s="467">
        <v>0</v>
      </c>
      <c r="G7341" s="467">
        <f t="array" ref="G7341">MAX(IF($A$2:$A$8761=A7341,$D$2:$D$8761))</f>
        <v>1418</v>
      </c>
      <c r="H7341" s="467">
        <f t="shared" si="804"/>
        <v>0</v>
      </c>
      <c r="I7341" s="475" t="str">
        <f t="shared" si="805"/>
        <v/>
      </c>
      <c r="J7341" s="471">
        <f>'Potential Projects'!D7342</f>
        <v>62.094919517514526</v>
      </c>
      <c r="K7341" s="471">
        <f>'Potential Projects'!E7342</f>
        <v>44.729901795312841</v>
      </c>
      <c r="L7341" s="476">
        <f t="shared" si="806"/>
        <v>1048.1751786871728</v>
      </c>
      <c r="M7341" s="471">
        <f t="shared" si="809"/>
        <v>1335.1777141390216</v>
      </c>
      <c r="N7341" s="467">
        <f t="shared" si="807"/>
        <v>0</v>
      </c>
      <c r="O7341" s="475" t="str">
        <f t="shared" si="808"/>
        <v/>
      </c>
    </row>
    <row r="7342" spans="1:15" hidden="1">
      <c r="A7342" s="475">
        <f t="shared" si="803"/>
        <v>43770</v>
      </c>
      <c r="B7342" s="475">
        <v>43771</v>
      </c>
      <c r="C7342" s="467">
        <v>21</v>
      </c>
      <c r="D7342" s="467">
        <v>1137</v>
      </c>
      <c r="E7342" s="467">
        <v>0</v>
      </c>
      <c r="F7342" s="467">
        <v>0</v>
      </c>
      <c r="G7342" s="467">
        <f t="array" ref="G7342">MAX(IF($A$2:$A$8761=A7342,$D$2:$D$8761))</f>
        <v>1418</v>
      </c>
      <c r="H7342" s="467">
        <f t="shared" si="804"/>
        <v>0</v>
      </c>
      <c r="I7342" s="475" t="str">
        <f t="shared" si="805"/>
        <v/>
      </c>
      <c r="J7342" s="471">
        <f>'Potential Projects'!D7343</f>
        <v>25.338575048605154</v>
      </c>
      <c r="K7342" s="471">
        <f>'Potential Projects'!E7343</f>
        <v>56.632634970973989</v>
      </c>
      <c r="L7342" s="476">
        <f t="shared" si="806"/>
        <v>1055.0287899804207</v>
      </c>
      <c r="M7342" s="471">
        <f t="shared" si="809"/>
        <v>1335.1777141390216</v>
      </c>
      <c r="N7342" s="467">
        <f t="shared" si="807"/>
        <v>0</v>
      </c>
      <c r="O7342" s="475" t="str">
        <f t="shared" si="808"/>
        <v/>
      </c>
    </row>
    <row r="7343" spans="1:15" hidden="1">
      <c r="A7343" s="475">
        <f t="shared" si="803"/>
        <v>43770</v>
      </c>
      <c r="B7343" s="475">
        <v>43771</v>
      </c>
      <c r="C7343" s="467">
        <v>22</v>
      </c>
      <c r="D7343" s="467">
        <v>1111</v>
      </c>
      <c r="E7343" s="467">
        <v>0</v>
      </c>
      <c r="F7343" s="467">
        <v>0</v>
      </c>
      <c r="G7343" s="467">
        <f t="array" ref="G7343">MAX(IF($A$2:$A$8761=A7343,$D$2:$D$8761))</f>
        <v>1418</v>
      </c>
      <c r="H7343" s="467">
        <f t="shared" si="804"/>
        <v>0</v>
      </c>
      <c r="I7343" s="475" t="str">
        <f t="shared" si="805"/>
        <v/>
      </c>
      <c r="J7343" s="471">
        <f>'Potential Projects'!D7344</f>
        <v>25.603176126053491</v>
      </c>
      <c r="K7343" s="471">
        <f>'Potential Projects'!E7344</f>
        <v>54.424340034401204</v>
      </c>
      <c r="L7343" s="476">
        <f t="shared" si="806"/>
        <v>1030.9724838395452</v>
      </c>
      <c r="M7343" s="471">
        <f t="shared" si="809"/>
        <v>1335.1777141390216</v>
      </c>
      <c r="N7343" s="467">
        <f t="shared" si="807"/>
        <v>0</v>
      </c>
      <c r="O7343" s="475" t="str">
        <f t="shared" si="808"/>
        <v/>
      </c>
    </row>
    <row r="7344" spans="1:15" hidden="1">
      <c r="A7344" s="475">
        <f t="shared" si="803"/>
        <v>43770</v>
      </c>
      <c r="B7344" s="475">
        <v>43771</v>
      </c>
      <c r="C7344" s="467">
        <v>23</v>
      </c>
      <c r="D7344" s="467">
        <v>1045</v>
      </c>
      <c r="E7344" s="467">
        <v>0</v>
      </c>
      <c r="F7344" s="467">
        <v>0</v>
      </c>
      <c r="G7344" s="467">
        <f t="array" ref="G7344">MAX(IF($A$2:$A$8761=A7344,$D$2:$D$8761))</f>
        <v>1418</v>
      </c>
      <c r="H7344" s="467">
        <f t="shared" si="804"/>
        <v>0</v>
      </c>
      <c r="I7344" s="475" t="str">
        <f t="shared" si="805"/>
        <v/>
      </c>
      <c r="J7344" s="471">
        <f>'Potential Projects'!D7345</f>
        <v>15.470352611078438</v>
      </c>
      <c r="K7344" s="471">
        <f>'Potential Projects'!E7345</f>
        <v>58.890211728660503</v>
      </c>
      <c r="L7344" s="476">
        <f t="shared" si="806"/>
        <v>970.63943566026114</v>
      </c>
      <c r="M7344" s="471">
        <f t="shared" si="809"/>
        <v>1335.1777141390216</v>
      </c>
      <c r="N7344" s="467">
        <f t="shared" si="807"/>
        <v>0</v>
      </c>
      <c r="O7344" s="475" t="str">
        <f t="shared" si="808"/>
        <v/>
      </c>
    </row>
    <row r="7345" spans="1:15" hidden="1">
      <c r="A7345" s="475">
        <f t="shared" si="803"/>
        <v>43770</v>
      </c>
      <c r="B7345" s="475">
        <v>43771</v>
      </c>
      <c r="C7345" s="467">
        <v>24</v>
      </c>
      <c r="D7345" s="467">
        <v>981</v>
      </c>
      <c r="E7345" s="467">
        <v>0</v>
      </c>
      <c r="F7345" s="467">
        <v>0</v>
      </c>
      <c r="G7345" s="467">
        <f t="array" ref="G7345">MAX(IF($A$2:$A$8761=A7345,$D$2:$D$8761))</f>
        <v>1418</v>
      </c>
      <c r="H7345" s="467">
        <f t="shared" si="804"/>
        <v>0</v>
      </c>
      <c r="I7345" s="475" t="str">
        <f t="shared" si="805"/>
        <v/>
      </c>
      <c r="J7345" s="471">
        <f>'Potential Projects'!D7346</f>
        <v>11.099404537855758</v>
      </c>
      <c r="K7345" s="471">
        <f>'Potential Projects'!E7346</f>
        <v>84.212463018705634</v>
      </c>
      <c r="L7345" s="476">
        <f t="shared" si="806"/>
        <v>885.68813244343858</v>
      </c>
      <c r="M7345" s="471">
        <f t="shared" si="809"/>
        <v>1335.1777141390216</v>
      </c>
      <c r="N7345" s="467">
        <f t="shared" si="807"/>
        <v>0</v>
      </c>
      <c r="O7345" s="475" t="str">
        <f t="shared" si="808"/>
        <v/>
      </c>
    </row>
    <row r="7346" spans="1:15" hidden="1">
      <c r="A7346" s="475">
        <f t="shared" si="803"/>
        <v>43770</v>
      </c>
      <c r="B7346" s="475">
        <v>43772</v>
      </c>
      <c r="C7346" s="467">
        <v>1</v>
      </c>
      <c r="D7346" s="467">
        <v>978</v>
      </c>
      <c r="E7346" s="467">
        <v>0</v>
      </c>
      <c r="F7346" s="467">
        <v>0</v>
      </c>
      <c r="G7346" s="467">
        <f t="array" ref="G7346">MAX(IF($A$2:$A$8761=A7346,$D$2:$D$8761))</f>
        <v>1418</v>
      </c>
      <c r="H7346" s="467">
        <f t="shared" si="804"/>
        <v>0</v>
      </c>
      <c r="I7346" s="475" t="str">
        <f t="shared" si="805"/>
        <v/>
      </c>
      <c r="J7346" s="471">
        <f>'Potential Projects'!D7347</f>
        <v>34.204694566529241</v>
      </c>
      <c r="K7346" s="471">
        <f>'Potential Projects'!E7347</f>
        <v>88.88250225757902</v>
      </c>
      <c r="L7346" s="476">
        <f t="shared" si="806"/>
        <v>854.91280317589167</v>
      </c>
      <c r="M7346" s="471">
        <f t="shared" si="809"/>
        <v>1335.1777141390216</v>
      </c>
      <c r="N7346" s="467">
        <f t="shared" si="807"/>
        <v>0</v>
      </c>
      <c r="O7346" s="475" t="str">
        <f t="shared" si="808"/>
        <v/>
      </c>
    </row>
    <row r="7347" spans="1:15" hidden="1">
      <c r="A7347" s="475">
        <f t="shared" si="803"/>
        <v>43770</v>
      </c>
      <c r="B7347" s="475">
        <v>43772</v>
      </c>
      <c r="C7347" s="467">
        <v>2</v>
      </c>
      <c r="D7347" s="467">
        <v>947</v>
      </c>
      <c r="E7347" s="467">
        <v>0</v>
      </c>
      <c r="F7347" s="467">
        <v>0</v>
      </c>
      <c r="G7347" s="467">
        <f t="array" ref="G7347">MAX(IF($A$2:$A$8761=A7347,$D$2:$D$8761))</f>
        <v>1418</v>
      </c>
      <c r="H7347" s="467">
        <f t="shared" si="804"/>
        <v>0</v>
      </c>
      <c r="I7347" s="475" t="str">
        <f t="shared" si="805"/>
        <v/>
      </c>
      <c r="J7347" s="471">
        <f>'Potential Projects'!D7348</f>
        <v>17.652287642471162</v>
      </c>
      <c r="K7347" s="471">
        <f>'Potential Projects'!E7348</f>
        <v>86.523232853149864</v>
      </c>
      <c r="L7347" s="476">
        <f t="shared" si="806"/>
        <v>842.82447950437904</v>
      </c>
      <c r="M7347" s="471">
        <f t="shared" si="809"/>
        <v>1335.1777141390216</v>
      </c>
      <c r="N7347" s="467">
        <f t="shared" si="807"/>
        <v>0</v>
      </c>
      <c r="O7347" s="475" t="str">
        <f t="shared" si="808"/>
        <v/>
      </c>
    </row>
    <row r="7348" spans="1:15" hidden="1">
      <c r="A7348" s="475">
        <f t="shared" si="803"/>
        <v>43770</v>
      </c>
      <c r="B7348" s="475">
        <v>43772</v>
      </c>
      <c r="C7348" s="467">
        <v>3</v>
      </c>
      <c r="D7348" s="467">
        <v>946</v>
      </c>
      <c r="E7348" s="467">
        <v>0</v>
      </c>
      <c r="F7348" s="467">
        <v>0</v>
      </c>
      <c r="G7348" s="467">
        <f t="array" ref="G7348">MAX(IF($A$2:$A$8761=A7348,$D$2:$D$8761))</f>
        <v>1418</v>
      </c>
      <c r="H7348" s="467">
        <f t="shared" si="804"/>
        <v>0</v>
      </c>
      <c r="I7348" s="475" t="str">
        <f t="shared" si="805"/>
        <v/>
      </c>
      <c r="J7348" s="471">
        <f>'Potential Projects'!D7349</f>
        <v>51.514056956978258</v>
      </c>
      <c r="K7348" s="471">
        <f>'Potential Projects'!E7349</f>
        <v>87.848366265319285</v>
      </c>
      <c r="L7348" s="476">
        <f t="shared" si="806"/>
        <v>806.63757677770241</v>
      </c>
      <c r="M7348" s="471">
        <f t="shared" si="809"/>
        <v>1335.1777141390216</v>
      </c>
      <c r="N7348" s="467">
        <f t="shared" si="807"/>
        <v>0</v>
      </c>
      <c r="O7348" s="475" t="str">
        <f t="shared" si="808"/>
        <v/>
      </c>
    </row>
    <row r="7349" spans="1:15" hidden="1">
      <c r="A7349" s="475">
        <f t="shared" si="803"/>
        <v>43770</v>
      </c>
      <c r="B7349" s="475">
        <v>43772</v>
      </c>
      <c r="C7349" s="467">
        <v>4</v>
      </c>
      <c r="D7349" s="467">
        <v>956</v>
      </c>
      <c r="E7349" s="467">
        <v>0</v>
      </c>
      <c r="F7349" s="467">
        <v>0</v>
      </c>
      <c r="G7349" s="467">
        <f t="array" ref="G7349">MAX(IF($A$2:$A$8761=A7349,$D$2:$D$8761))</f>
        <v>1418</v>
      </c>
      <c r="H7349" s="467">
        <f t="shared" si="804"/>
        <v>0</v>
      </c>
      <c r="I7349" s="475" t="str">
        <f t="shared" si="805"/>
        <v/>
      </c>
      <c r="J7349" s="471">
        <f>'Potential Projects'!D7350</f>
        <v>89.414057123532729</v>
      </c>
      <c r="K7349" s="471">
        <f>'Potential Projects'!E7350</f>
        <v>66.512466727585462</v>
      </c>
      <c r="L7349" s="476">
        <f t="shared" si="806"/>
        <v>800.07347614888181</v>
      </c>
      <c r="M7349" s="471">
        <f t="shared" si="809"/>
        <v>1335.1777141390216</v>
      </c>
      <c r="N7349" s="467">
        <f t="shared" si="807"/>
        <v>0</v>
      </c>
      <c r="O7349" s="475" t="str">
        <f t="shared" si="808"/>
        <v/>
      </c>
    </row>
    <row r="7350" spans="1:15" hidden="1">
      <c r="A7350" s="475">
        <f t="shared" si="803"/>
        <v>43770</v>
      </c>
      <c r="B7350" s="475">
        <v>43772</v>
      </c>
      <c r="C7350" s="467">
        <v>5</v>
      </c>
      <c r="D7350" s="467">
        <v>987</v>
      </c>
      <c r="E7350" s="467">
        <v>2</v>
      </c>
      <c r="F7350" s="467">
        <v>0</v>
      </c>
      <c r="G7350" s="467">
        <f t="array" ref="G7350">MAX(IF($A$2:$A$8761=A7350,$D$2:$D$8761))</f>
        <v>1418</v>
      </c>
      <c r="H7350" s="467">
        <f t="shared" si="804"/>
        <v>0</v>
      </c>
      <c r="I7350" s="475" t="str">
        <f t="shared" si="805"/>
        <v/>
      </c>
      <c r="J7350" s="471">
        <f>'Potential Projects'!D7351</f>
        <v>83.529477326178181</v>
      </c>
      <c r="K7350" s="471">
        <f>'Potential Projects'!E7351</f>
        <v>92.732742313480969</v>
      </c>
      <c r="L7350" s="476">
        <f t="shared" si="806"/>
        <v>808.73778036034082</v>
      </c>
      <c r="M7350" s="471">
        <f t="shared" si="809"/>
        <v>1335.1777141390216</v>
      </c>
      <c r="N7350" s="467">
        <f t="shared" si="807"/>
        <v>0</v>
      </c>
      <c r="O7350" s="475" t="str">
        <f t="shared" si="808"/>
        <v/>
      </c>
    </row>
    <row r="7351" spans="1:15" hidden="1">
      <c r="A7351" s="475">
        <f t="shared" si="803"/>
        <v>43770</v>
      </c>
      <c r="B7351" s="475">
        <v>43772</v>
      </c>
      <c r="C7351" s="467">
        <v>6</v>
      </c>
      <c r="D7351" s="467">
        <v>1060</v>
      </c>
      <c r="E7351" s="467">
        <v>3</v>
      </c>
      <c r="F7351" s="467">
        <v>0</v>
      </c>
      <c r="G7351" s="467">
        <f t="array" ref="G7351">MAX(IF($A$2:$A$8761=A7351,$D$2:$D$8761))</f>
        <v>1418</v>
      </c>
      <c r="H7351" s="467">
        <f t="shared" si="804"/>
        <v>0</v>
      </c>
      <c r="I7351" s="475" t="str">
        <f t="shared" si="805"/>
        <v/>
      </c>
      <c r="J7351" s="471">
        <f>'Potential Projects'!D7352</f>
        <v>61.451080016756549</v>
      </c>
      <c r="K7351" s="471">
        <f>'Potential Projects'!E7352</f>
        <v>80.561697000645026</v>
      </c>
      <c r="L7351" s="476">
        <f t="shared" si="806"/>
        <v>914.98722298259838</v>
      </c>
      <c r="M7351" s="471">
        <f t="shared" si="809"/>
        <v>1335.1777141390216</v>
      </c>
      <c r="N7351" s="467">
        <f t="shared" si="807"/>
        <v>0</v>
      </c>
      <c r="O7351" s="475" t="str">
        <f t="shared" si="808"/>
        <v/>
      </c>
    </row>
    <row r="7352" spans="1:15" hidden="1">
      <c r="A7352" s="475">
        <f t="shared" si="803"/>
        <v>43770</v>
      </c>
      <c r="B7352" s="475">
        <v>43772</v>
      </c>
      <c r="C7352" s="467">
        <v>7</v>
      </c>
      <c r="D7352" s="467">
        <v>1098</v>
      </c>
      <c r="E7352" s="467">
        <v>0</v>
      </c>
      <c r="F7352" s="467">
        <v>0</v>
      </c>
      <c r="G7352" s="467">
        <f t="array" ref="G7352">MAX(IF($A$2:$A$8761=A7352,$D$2:$D$8761))</f>
        <v>1418</v>
      </c>
      <c r="H7352" s="467">
        <f t="shared" si="804"/>
        <v>0</v>
      </c>
      <c r="I7352" s="475" t="str">
        <f t="shared" si="805"/>
        <v/>
      </c>
      <c r="J7352" s="471">
        <f>'Potential Projects'!D7353</f>
        <v>65.665149390102158</v>
      </c>
      <c r="K7352" s="471">
        <f>'Potential Projects'!E7353</f>
        <v>63.165996398623953</v>
      </c>
      <c r="L7352" s="476">
        <f t="shared" si="806"/>
        <v>969.16885421127381</v>
      </c>
      <c r="M7352" s="471">
        <f t="shared" si="809"/>
        <v>1335.1777141390216</v>
      </c>
      <c r="N7352" s="467">
        <f t="shared" si="807"/>
        <v>0</v>
      </c>
      <c r="O7352" s="475" t="str">
        <f t="shared" si="808"/>
        <v/>
      </c>
    </row>
    <row r="7353" spans="1:15" hidden="1">
      <c r="A7353" s="475">
        <f t="shared" si="803"/>
        <v>43770</v>
      </c>
      <c r="B7353" s="475">
        <v>43772</v>
      </c>
      <c r="C7353" s="467">
        <v>8</v>
      </c>
      <c r="D7353" s="467">
        <v>1157</v>
      </c>
      <c r="E7353" s="467">
        <v>3</v>
      </c>
      <c r="F7353" s="467">
        <v>3</v>
      </c>
      <c r="G7353" s="467">
        <f t="array" ref="G7353">MAX(IF($A$2:$A$8761=A7353,$D$2:$D$8761))</f>
        <v>1418</v>
      </c>
      <c r="H7353" s="467">
        <f t="shared" si="804"/>
        <v>0</v>
      </c>
      <c r="I7353" s="475" t="str">
        <f t="shared" si="805"/>
        <v/>
      </c>
      <c r="J7353" s="471">
        <f>'Potential Projects'!D7354</f>
        <v>82.313970656924113</v>
      </c>
      <c r="K7353" s="471">
        <f>'Potential Projects'!E7354</f>
        <v>76.631667329606543</v>
      </c>
      <c r="L7353" s="476">
        <f t="shared" si="806"/>
        <v>992.05436201346936</v>
      </c>
      <c r="M7353" s="471">
        <f t="shared" si="809"/>
        <v>1335.1777141390216</v>
      </c>
      <c r="N7353" s="467">
        <f t="shared" si="807"/>
        <v>0</v>
      </c>
      <c r="O7353" s="475" t="str">
        <f t="shared" si="808"/>
        <v/>
      </c>
    </row>
    <row r="7354" spans="1:15" hidden="1">
      <c r="A7354" s="475">
        <f t="shared" si="803"/>
        <v>43770</v>
      </c>
      <c r="B7354" s="475">
        <v>43772</v>
      </c>
      <c r="C7354" s="467">
        <v>9</v>
      </c>
      <c r="D7354" s="467">
        <v>1185</v>
      </c>
      <c r="E7354" s="467">
        <v>1</v>
      </c>
      <c r="F7354" s="467">
        <v>10</v>
      </c>
      <c r="G7354" s="467">
        <f t="array" ref="G7354">MAX(IF($A$2:$A$8761=A7354,$D$2:$D$8761))</f>
        <v>1418</v>
      </c>
      <c r="H7354" s="467">
        <f t="shared" si="804"/>
        <v>0</v>
      </c>
      <c r="I7354" s="475" t="str">
        <f t="shared" si="805"/>
        <v/>
      </c>
      <c r="J7354" s="471">
        <f>'Potential Projects'!D7355</f>
        <v>52.470970258607515</v>
      </c>
      <c r="K7354" s="471">
        <f>'Potential Projects'!E7355</f>
        <v>58.136903891636209</v>
      </c>
      <c r="L7354" s="476">
        <f t="shared" si="806"/>
        <v>1063.3921258497562</v>
      </c>
      <c r="M7354" s="471">
        <f t="shared" si="809"/>
        <v>1335.1777141390216</v>
      </c>
      <c r="N7354" s="467">
        <f t="shared" si="807"/>
        <v>0</v>
      </c>
      <c r="O7354" s="475" t="str">
        <f t="shared" si="808"/>
        <v/>
      </c>
    </row>
    <row r="7355" spans="1:15" hidden="1">
      <c r="A7355" s="475">
        <f t="shared" si="803"/>
        <v>43770</v>
      </c>
      <c r="B7355" s="475">
        <v>43772</v>
      </c>
      <c r="C7355" s="467">
        <v>10</v>
      </c>
      <c r="D7355" s="467">
        <v>1192</v>
      </c>
      <c r="E7355" s="467">
        <v>2</v>
      </c>
      <c r="F7355" s="467">
        <v>12</v>
      </c>
      <c r="G7355" s="467">
        <f t="array" ref="G7355">MAX(IF($A$2:$A$8761=A7355,$D$2:$D$8761))</f>
        <v>1418</v>
      </c>
      <c r="H7355" s="467">
        <f t="shared" si="804"/>
        <v>0</v>
      </c>
      <c r="I7355" s="475" t="str">
        <f t="shared" si="805"/>
        <v/>
      </c>
      <c r="J7355" s="471">
        <f>'Potential Projects'!D7356</f>
        <v>12.619468528027047</v>
      </c>
      <c r="K7355" s="471">
        <f>'Potential Projects'!E7356</f>
        <v>49.773074822618788</v>
      </c>
      <c r="L7355" s="476">
        <f t="shared" si="806"/>
        <v>1115.6074566493542</v>
      </c>
      <c r="M7355" s="471">
        <f t="shared" si="809"/>
        <v>1335.1777141390216</v>
      </c>
      <c r="N7355" s="467">
        <f t="shared" si="807"/>
        <v>0</v>
      </c>
      <c r="O7355" s="475" t="str">
        <f t="shared" si="808"/>
        <v/>
      </c>
    </row>
    <row r="7356" spans="1:15" hidden="1">
      <c r="A7356" s="475">
        <f t="shared" si="803"/>
        <v>43770</v>
      </c>
      <c r="B7356" s="475">
        <v>43772</v>
      </c>
      <c r="C7356" s="467">
        <v>11</v>
      </c>
      <c r="D7356" s="467">
        <v>1157</v>
      </c>
      <c r="E7356" s="467">
        <v>1</v>
      </c>
      <c r="F7356" s="467">
        <v>11</v>
      </c>
      <c r="G7356" s="467">
        <f t="array" ref="G7356">MAX(IF($A$2:$A$8761=A7356,$D$2:$D$8761))</f>
        <v>1418</v>
      </c>
      <c r="H7356" s="467">
        <f t="shared" si="804"/>
        <v>0</v>
      </c>
      <c r="I7356" s="475" t="str">
        <f t="shared" si="805"/>
        <v/>
      </c>
      <c r="J7356" s="471">
        <f>'Potential Projects'!D7357</f>
        <v>0.71305299336627004</v>
      </c>
      <c r="K7356" s="471">
        <f>'Potential Projects'!E7357</f>
        <v>53.475469415179532</v>
      </c>
      <c r="L7356" s="476">
        <f t="shared" si="806"/>
        <v>1090.8114775914541</v>
      </c>
      <c r="M7356" s="471">
        <f t="shared" si="809"/>
        <v>1335.1777141390216</v>
      </c>
      <c r="N7356" s="467">
        <f t="shared" si="807"/>
        <v>0</v>
      </c>
      <c r="O7356" s="475" t="str">
        <f t="shared" si="808"/>
        <v/>
      </c>
    </row>
    <row r="7357" spans="1:15" hidden="1">
      <c r="A7357" s="475">
        <f t="shared" si="803"/>
        <v>43770</v>
      </c>
      <c r="B7357" s="475">
        <v>43772</v>
      </c>
      <c r="C7357" s="467">
        <v>12</v>
      </c>
      <c r="D7357" s="467">
        <v>1117</v>
      </c>
      <c r="E7357" s="467">
        <v>1</v>
      </c>
      <c r="F7357" s="467">
        <v>11</v>
      </c>
      <c r="G7357" s="467">
        <f t="array" ref="G7357">MAX(IF($A$2:$A$8761=A7357,$D$2:$D$8761))</f>
        <v>1418</v>
      </c>
      <c r="H7357" s="467">
        <f t="shared" si="804"/>
        <v>0</v>
      </c>
      <c r="I7357" s="475" t="str">
        <f t="shared" si="805"/>
        <v/>
      </c>
      <c r="J7357" s="471">
        <f>'Potential Projects'!D7358</f>
        <v>0</v>
      </c>
      <c r="K7357" s="471">
        <f>'Potential Projects'!E7358</f>
        <v>46.493095839604386</v>
      </c>
      <c r="L7357" s="476">
        <f t="shared" si="806"/>
        <v>1058.5069041603956</v>
      </c>
      <c r="M7357" s="471">
        <f t="shared" si="809"/>
        <v>1335.1777141390216</v>
      </c>
      <c r="N7357" s="467">
        <f t="shared" si="807"/>
        <v>0</v>
      </c>
      <c r="O7357" s="475" t="str">
        <f t="shared" si="808"/>
        <v/>
      </c>
    </row>
    <row r="7358" spans="1:15" hidden="1">
      <c r="A7358" s="475">
        <f t="shared" si="803"/>
        <v>43770</v>
      </c>
      <c r="B7358" s="475">
        <v>43772</v>
      </c>
      <c r="C7358" s="467">
        <v>13</v>
      </c>
      <c r="D7358" s="467">
        <v>1061</v>
      </c>
      <c r="E7358" s="467">
        <v>4</v>
      </c>
      <c r="F7358" s="467">
        <v>9</v>
      </c>
      <c r="G7358" s="467">
        <f t="array" ref="G7358">MAX(IF($A$2:$A$8761=A7358,$D$2:$D$8761))</f>
        <v>1418</v>
      </c>
      <c r="H7358" s="467">
        <f t="shared" si="804"/>
        <v>0</v>
      </c>
      <c r="I7358" s="475" t="str">
        <f t="shared" si="805"/>
        <v/>
      </c>
      <c r="J7358" s="471">
        <f>'Potential Projects'!D7359</f>
        <v>0</v>
      </c>
      <c r="K7358" s="471">
        <f>'Potential Projects'!E7359</f>
        <v>50.290142818748656</v>
      </c>
      <c r="L7358" s="476">
        <f t="shared" si="806"/>
        <v>997.70985718125132</v>
      </c>
      <c r="M7358" s="471">
        <f t="shared" si="809"/>
        <v>1335.1777141390216</v>
      </c>
      <c r="N7358" s="467">
        <f t="shared" si="807"/>
        <v>0</v>
      </c>
      <c r="O7358" s="475" t="str">
        <f t="shared" si="808"/>
        <v/>
      </c>
    </row>
    <row r="7359" spans="1:15" hidden="1">
      <c r="A7359" s="475">
        <f t="shared" si="803"/>
        <v>43770</v>
      </c>
      <c r="B7359" s="475">
        <v>43772</v>
      </c>
      <c r="C7359" s="467">
        <v>14</v>
      </c>
      <c r="D7359" s="467">
        <v>1052</v>
      </c>
      <c r="E7359" s="467">
        <v>3</v>
      </c>
      <c r="F7359" s="467">
        <v>12</v>
      </c>
      <c r="G7359" s="467">
        <f t="array" ref="G7359">MAX(IF($A$2:$A$8761=A7359,$D$2:$D$8761))</f>
        <v>1418</v>
      </c>
      <c r="H7359" s="467">
        <f t="shared" si="804"/>
        <v>0</v>
      </c>
      <c r="I7359" s="475" t="str">
        <f t="shared" si="805"/>
        <v/>
      </c>
      <c r="J7359" s="471">
        <f>'Potential Projects'!D7360</f>
        <v>4.2310680455086516</v>
      </c>
      <c r="K7359" s="471">
        <f>'Potential Projects'!E7360</f>
        <v>38.953759460331106</v>
      </c>
      <c r="L7359" s="476">
        <f t="shared" si="806"/>
        <v>993.81517249416027</v>
      </c>
      <c r="M7359" s="471">
        <f t="shared" si="809"/>
        <v>1335.1777141390216</v>
      </c>
      <c r="N7359" s="467">
        <f t="shared" si="807"/>
        <v>0</v>
      </c>
      <c r="O7359" s="475" t="str">
        <f t="shared" si="808"/>
        <v/>
      </c>
    </row>
    <row r="7360" spans="1:15" hidden="1">
      <c r="A7360" s="475">
        <f t="shared" si="803"/>
        <v>43770</v>
      </c>
      <c r="B7360" s="475">
        <v>43772</v>
      </c>
      <c r="C7360" s="467">
        <v>15</v>
      </c>
      <c r="D7360" s="467">
        <v>1057</v>
      </c>
      <c r="E7360" s="467">
        <v>0</v>
      </c>
      <c r="F7360" s="467">
        <v>10</v>
      </c>
      <c r="G7360" s="467">
        <f t="array" ref="G7360">MAX(IF($A$2:$A$8761=A7360,$D$2:$D$8761))</f>
        <v>1418</v>
      </c>
      <c r="H7360" s="467">
        <f t="shared" si="804"/>
        <v>0</v>
      </c>
      <c r="I7360" s="475" t="str">
        <f t="shared" si="805"/>
        <v/>
      </c>
      <c r="J7360" s="471">
        <f>'Potential Projects'!D7361</f>
        <v>16.017653605260019</v>
      </c>
      <c r="K7360" s="471">
        <f>'Potential Projects'!E7361</f>
        <v>36.806480111803914</v>
      </c>
      <c r="L7360" s="476">
        <f t="shared" si="806"/>
        <v>994.17586628293611</v>
      </c>
      <c r="M7360" s="471">
        <f t="shared" si="809"/>
        <v>1335.1777141390216</v>
      </c>
      <c r="N7360" s="467">
        <f t="shared" si="807"/>
        <v>0</v>
      </c>
      <c r="O7360" s="475" t="str">
        <f t="shared" si="808"/>
        <v/>
      </c>
    </row>
    <row r="7361" spans="1:15" hidden="1">
      <c r="A7361" s="475">
        <f t="shared" si="803"/>
        <v>43770</v>
      </c>
      <c r="B7361" s="475">
        <v>43772</v>
      </c>
      <c r="C7361" s="467">
        <v>16</v>
      </c>
      <c r="D7361" s="467">
        <v>1076</v>
      </c>
      <c r="E7361" s="467">
        <v>1</v>
      </c>
      <c r="F7361" s="467">
        <v>4</v>
      </c>
      <c r="G7361" s="467">
        <f t="array" ref="G7361">MAX(IF($A$2:$A$8761=A7361,$D$2:$D$8761))</f>
        <v>1418</v>
      </c>
      <c r="H7361" s="467">
        <f t="shared" si="804"/>
        <v>0</v>
      </c>
      <c r="I7361" s="475" t="str">
        <f t="shared" si="805"/>
        <v/>
      </c>
      <c r="J7361" s="471">
        <f>'Potential Projects'!D7362</f>
        <v>11.864425746395609</v>
      </c>
      <c r="K7361" s="471">
        <f>'Potential Projects'!E7362</f>
        <v>46.019833906686735</v>
      </c>
      <c r="L7361" s="476">
        <f t="shared" si="806"/>
        <v>1013.1157403469176</v>
      </c>
      <c r="M7361" s="471">
        <f t="shared" si="809"/>
        <v>1335.1777141390216</v>
      </c>
      <c r="N7361" s="467">
        <f t="shared" si="807"/>
        <v>0</v>
      </c>
      <c r="O7361" s="475" t="str">
        <f t="shared" si="808"/>
        <v/>
      </c>
    </row>
    <row r="7362" spans="1:15" hidden="1">
      <c r="A7362" s="475">
        <f t="shared" ref="A7362:A7425" si="810">DATE(YEAR(B7362),MONTH(B7362),1)</f>
        <v>43770</v>
      </c>
      <c r="B7362" s="475">
        <v>43772</v>
      </c>
      <c r="C7362" s="467">
        <v>17</v>
      </c>
      <c r="D7362" s="467">
        <v>1164</v>
      </c>
      <c r="E7362" s="467">
        <v>0</v>
      </c>
      <c r="F7362" s="467">
        <v>0</v>
      </c>
      <c r="G7362" s="467">
        <f t="array" ref="G7362">MAX(IF($A$2:$A$8761=A7362,$D$2:$D$8761))</f>
        <v>1418</v>
      </c>
      <c r="H7362" s="467">
        <f t="shared" ref="H7362:H7425" si="811">IF(G7362=D7362,1,0)</f>
        <v>0</v>
      </c>
      <c r="I7362" s="475" t="str">
        <f t="shared" ref="I7362:I7425" si="812">IF(D7362=G7362,B7362,"")</f>
        <v/>
      </c>
      <c r="J7362" s="471">
        <f>'Potential Projects'!D7363</f>
        <v>18.569645316965527</v>
      </c>
      <c r="K7362" s="471">
        <f>'Potential Projects'!E7363</f>
        <v>21.74658138034831</v>
      </c>
      <c r="L7362" s="476">
        <f t="shared" ref="L7362:L7425" si="813">D7362-E7362-F7362-J7362-K7362</f>
        <v>1123.6837733026862</v>
      </c>
      <c r="M7362" s="471">
        <f t="shared" si="809"/>
        <v>1335.1777141390216</v>
      </c>
      <c r="N7362" s="467">
        <f t="shared" ref="N7362:N7425" si="814">IF(M7362=L7362,1,0)</f>
        <v>0</v>
      </c>
      <c r="O7362" s="475" t="str">
        <f t="shared" ref="O7362:O7425" si="815">IF(L7362=M7362,B7362,"")</f>
        <v/>
      </c>
    </row>
    <row r="7363" spans="1:15" hidden="1">
      <c r="A7363" s="475">
        <f t="shared" si="810"/>
        <v>43770</v>
      </c>
      <c r="B7363" s="475">
        <v>43772</v>
      </c>
      <c r="C7363" s="467">
        <v>18</v>
      </c>
      <c r="D7363" s="467">
        <v>1239</v>
      </c>
      <c r="E7363" s="467">
        <v>0</v>
      </c>
      <c r="F7363" s="467">
        <v>0</v>
      </c>
      <c r="G7363" s="467">
        <f t="array" ref="G7363">MAX(IF($A$2:$A$8761=A7363,$D$2:$D$8761))</f>
        <v>1418</v>
      </c>
      <c r="H7363" s="467">
        <f t="shared" si="811"/>
        <v>0</v>
      </c>
      <c r="I7363" s="475" t="str">
        <f t="shared" si="812"/>
        <v/>
      </c>
      <c r="J7363" s="471">
        <f>'Potential Projects'!D7364</f>
        <v>36.416180024207634</v>
      </c>
      <c r="K7363" s="471">
        <f>'Potential Projects'!E7364</f>
        <v>9.9463231025585905</v>
      </c>
      <c r="L7363" s="476">
        <f t="shared" si="813"/>
        <v>1192.6374968732337</v>
      </c>
      <c r="M7363" s="471">
        <f t="shared" ref="M7363:M7426" si="816">MAX($L$7298:$L$8018)</f>
        <v>1335.1777141390216</v>
      </c>
      <c r="N7363" s="467">
        <f t="shared" si="814"/>
        <v>0</v>
      </c>
      <c r="O7363" s="475" t="str">
        <f t="shared" si="815"/>
        <v/>
      </c>
    </row>
    <row r="7364" spans="1:15" hidden="1">
      <c r="A7364" s="475">
        <f t="shared" si="810"/>
        <v>43770</v>
      </c>
      <c r="B7364" s="475">
        <v>43772</v>
      </c>
      <c r="C7364" s="467">
        <v>19</v>
      </c>
      <c r="D7364" s="467">
        <v>1215</v>
      </c>
      <c r="E7364" s="467">
        <v>2</v>
      </c>
      <c r="F7364" s="467">
        <v>0</v>
      </c>
      <c r="G7364" s="467">
        <f t="array" ref="G7364">MAX(IF($A$2:$A$8761=A7364,$D$2:$D$8761))</f>
        <v>1418</v>
      </c>
      <c r="H7364" s="467">
        <f t="shared" si="811"/>
        <v>0</v>
      </c>
      <c r="I7364" s="475" t="str">
        <f t="shared" si="812"/>
        <v/>
      </c>
      <c r="J7364" s="471">
        <f>'Potential Projects'!D7365</f>
        <v>70.059493644289631</v>
      </c>
      <c r="K7364" s="471">
        <f>'Potential Projects'!E7365</f>
        <v>12.88367609116319</v>
      </c>
      <c r="L7364" s="476">
        <f t="shared" si="813"/>
        <v>1130.0568302645472</v>
      </c>
      <c r="M7364" s="471">
        <f t="shared" si="816"/>
        <v>1335.1777141390216</v>
      </c>
      <c r="N7364" s="467">
        <f t="shared" si="814"/>
        <v>0</v>
      </c>
      <c r="O7364" s="475" t="str">
        <f t="shared" si="815"/>
        <v/>
      </c>
    </row>
    <row r="7365" spans="1:15" hidden="1">
      <c r="A7365" s="475">
        <f t="shared" si="810"/>
        <v>43770</v>
      </c>
      <c r="B7365" s="475">
        <v>43772</v>
      </c>
      <c r="C7365" s="467">
        <v>20</v>
      </c>
      <c r="D7365" s="467">
        <v>1158</v>
      </c>
      <c r="E7365" s="467">
        <v>1</v>
      </c>
      <c r="F7365" s="467">
        <v>0</v>
      </c>
      <c r="G7365" s="467">
        <f t="array" ref="G7365">MAX(IF($A$2:$A$8761=A7365,$D$2:$D$8761))</f>
        <v>1418</v>
      </c>
      <c r="H7365" s="467">
        <f t="shared" si="811"/>
        <v>0</v>
      </c>
      <c r="I7365" s="475" t="str">
        <f t="shared" si="812"/>
        <v/>
      </c>
      <c r="J7365" s="471">
        <f>'Potential Projects'!D7366</f>
        <v>103.04648633833844</v>
      </c>
      <c r="K7365" s="471">
        <f>'Potential Projects'!E7366</f>
        <v>18.429054343152011</v>
      </c>
      <c r="L7365" s="476">
        <f t="shared" si="813"/>
        <v>1035.5244593185096</v>
      </c>
      <c r="M7365" s="471">
        <f t="shared" si="816"/>
        <v>1335.1777141390216</v>
      </c>
      <c r="N7365" s="467">
        <f t="shared" si="814"/>
        <v>0</v>
      </c>
      <c r="O7365" s="475" t="str">
        <f t="shared" si="815"/>
        <v/>
      </c>
    </row>
    <row r="7366" spans="1:15" hidden="1">
      <c r="A7366" s="475">
        <f t="shared" si="810"/>
        <v>43770</v>
      </c>
      <c r="B7366" s="475">
        <v>43772</v>
      </c>
      <c r="C7366" s="467">
        <v>21</v>
      </c>
      <c r="D7366" s="467">
        <v>1118</v>
      </c>
      <c r="E7366" s="467">
        <v>0</v>
      </c>
      <c r="F7366" s="467">
        <v>0</v>
      </c>
      <c r="G7366" s="467">
        <f t="array" ref="G7366">MAX(IF($A$2:$A$8761=A7366,$D$2:$D$8761))</f>
        <v>1418</v>
      </c>
      <c r="H7366" s="467">
        <f t="shared" si="811"/>
        <v>0</v>
      </c>
      <c r="I7366" s="475" t="str">
        <f t="shared" si="812"/>
        <v/>
      </c>
      <c r="J7366" s="471">
        <f>'Potential Projects'!D7367</f>
        <v>101.18576384948533</v>
      </c>
      <c r="K7366" s="471">
        <f>'Potential Projects'!E7367</f>
        <v>37.241411739410886</v>
      </c>
      <c r="L7366" s="476">
        <f t="shared" si="813"/>
        <v>979.57282441110385</v>
      </c>
      <c r="M7366" s="471">
        <f t="shared" si="816"/>
        <v>1335.1777141390216</v>
      </c>
      <c r="N7366" s="467">
        <f t="shared" si="814"/>
        <v>0</v>
      </c>
      <c r="O7366" s="475" t="str">
        <f t="shared" si="815"/>
        <v/>
      </c>
    </row>
    <row r="7367" spans="1:15" hidden="1">
      <c r="A7367" s="475">
        <f t="shared" si="810"/>
        <v>43770</v>
      </c>
      <c r="B7367" s="475">
        <v>43772</v>
      </c>
      <c r="C7367" s="467">
        <v>22</v>
      </c>
      <c r="D7367" s="467">
        <v>1035</v>
      </c>
      <c r="E7367" s="467">
        <v>5</v>
      </c>
      <c r="F7367" s="467">
        <v>0</v>
      </c>
      <c r="G7367" s="467">
        <f t="array" ref="G7367">MAX(IF($A$2:$A$8761=A7367,$D$2:$D$8761))</f>
        <v>1418</v>
      </c>
      <c r="H7367" s="467">
        <f t="shared" si="811"/>
        <v>0</v>
      </c>
      <c r="I7367" s="475" t="str">
        <f t="shared" si="812"/>
        <v/>
      </c>
      <c r="J7367" s="471">
        <f>'Potential Projects'!D7368</f>
        <v>131.6390568501885</v>
      </c>
      <c r="K7367" s="471">
        <f>'Potential Projects'!E7368</f>
        <v>21.941361911416902</v>
      </c>
      <c r="L7367" s="476">
        <f t="shared" si="813"/>
        <v>876.41958123839458</v>
      </c>
      <c r="M7367" s="471">
        <f t="shared" si="816"/>
        <v>1335.1777141390216</v>
      </c>
      <c r="N7367" s="467">
        <f t="shared" si="814"/>
        <v>0</v>
      </c>
      <c r="O7367" s="475" t="str">
        <f t="shared" si="815"/>
        <v/>
      </c>
    </row>
    <row r="7368" spans="1:15" hidden="1">
      <c r="A7368" s="475">
        <f t="shared" si="810"/>
        <v>43770</v>
      </c>
      <c r="B7368" s="475">
        <v>43772</v>
      </c>
      <c r="C7368" s="467">
        <v>23</v>
      </c>
      <c r="D7368" s="467">
        <v>969</v>
      </c>
      <c r="E7368" s="467">
        <v>1</v>
      </c>
      <c r="F7368" s="467">
        <v>0</v>
      </c>
      <c r="G7368" s="467">
        <f t="array" ref="G7368">MAX(IF($A$2:$A$8761=A7368,$D$2:$D$8761))</f>
        <v>1418</v>
      </c>
      <c r="H7368" s="467">
        <f t="shared" si="811"/>
        <v>0</v>
      </c>
      <c r="I7368" s="475" t="str">
        <f t="shared" si="812"/>
        <v/>
      </c>
      <c r="J7368" s="471">
        <f>'Potential Projects'!D7369</f>
        <v>110.32767643517575</v>
      </c>
      <c r="K7368" s="471">
        <f>'Potential Projects'!E7369</f>
        <v>3.6429435067727369</v>
      </c>
      <c r="L7368" s="476">
        <f t="shared" si="813"/>
        <v>854.02938005805152</v>
      </c>
      <c r="M7368" s="471">
        <f t="shared" si="816"/>
        <v>1335.1777141390216</v>
      </c>
      <c r="N7368" s="467">
        <f t="shared" si="814"/>
        <v>0</v>
      </c>
      <c r="O7368" s="475" t="str">
        <f t="shared" si="815"/>
        <v/>
      </c>
    </row>
    <row r="7369" spans="1:15" hidden="1">
      <c r="A7369" s="475">
        <f t="shared" si="810"/>
        <v>43770</v>
      </c>
      <c r="B7369" s="475">
        <v>43772</v>
      </c>
      <c r="C7369" s="467">
        <v>24</v>
      </c>
      <c r="D7369" s="467">
        <v>945</v>
      </c>
      <c r="E7369" s="467">
        <v>13</v>
      </c>
      <c r="F7369" s="467">
        <v>0</v>
      </c>
      <c r="G7369" s="467">
        <f t="array" ref="G7369">MAX(IF($A$2:$A$8761=A7369,$D$2:$D$8761))</f>
        <v>1418</v>
      </c>
      <c r="H7369" s="467">
        <f t="shared" si="811"/>
        <v>0</v>
      </c>
      <c r="I7369" s="475" t="str">
        <f t="shared" si="812"/>
        <v/>
      </c>
      <c r="J7369" s="471">
        <f>'Potential Projects'!D7370</f>
        <v>104.13022574131878</v>
      </c>
      <c r="K7369" s="471">
        <f>'Potential Projects'!E7370</f>
        <v>0.44822989679638797</v>
      </c>
      <c r="L7369" s="476">
        <f t="shared" si="813"/>
        <v>827.4215443618848</v>
      </c>
      <c r="M7369" s="471">
        <f t="shared" si="816"/>
        <v>1335.1777141390216</v>
      </c>
      <c r="N7369" s="467">
        <f t="shared" si="814"/>
        <v>0</v>
      </c>
      <c r="O7369" s="475" t="str">
        <f t="shared" si="815"/>
        <v/>
      </c>
    </row>
    <row r="7370" spans="1:15" hidden="1">
      <c r="A7370" s="475">
        <f t="shared" si="810"/>
        <v>43770</v>
      </c>
      <c r="B7370" s="475">
        <v>43773</v>
      </c>
      <c r="C7370" s="467">
        <v>1</v>
      </c>
      <c r="D7370" s="467">
        <v>932</v>
      </c>
      <c r="E7370" s="467">
        <v>13</v>
      </c>
      <c r="F7370" s="467">
        <v>0</v>
      </c>
      <c r="G7370" s="467">
        <f t="array" ref="G7370">MAX(IF($A$2:$A$8761=A7370,$D$2:$D$8761))</f>
        <v>1418</v>
      </c>
      <c r="H7370" s="467">
        <f t="shared" si="811"/>
        <v>0</v>
      </c>
      <c r="I7370" s="475" t="str">
        <f t="shared" si="812"/>
        <v/>
      </c>
      <c r="J7370" s="471">
        <f>'Potential Projects'!D7371</f>
        <v>69.632488545840872</v>
      </c>
      <c r="K7370" s="471">
        <f>'Potential Projects'!E7371</f>
        <v>0.41224634487207046</v>
      </c>
      <c r="L7370" s="476">
        <f t="shared" si="813"/>
        <v>848.9552651092871</v>
      </c>
      <c r="M7370" s="471">
        <f t="shared" si="816"/>
        <v>1335.1777141390216</v>
      </c>
      <c r="N7370" s="467">
        <f t="shared" si="814"/>
        <v>0</v>
      </c>
      <c r="O7370" s="475" t="str">
        <f t="shared" si="815"/>
        <v/>
      </c>
    </row>
    <row r="7371" spans="1:15" hidden="1">
      <c r="A7371" s="475">
        <f t="shared" si="810"/>
        <v>43770</v>
      </c>
      <c r="B7371" s="475">
        <v>43773</v>
      </c>
      <c r="C7371" s="467">
        <v>2</v>
      </c>
      <c r="D7371" s="467">
        <v>937</v>
      </c>
      <c r="E7371" s="467">
        <v>28</v>
      </c>
      <c r="F7371" s="467">
        <v>0</v>
      </c>
      <c r="G7371" s="467">
        <f t="array" ref="G7371">MAX(IF($A$2:$A$8761=A7371,$D$2:$D$8761))</f>
        <v>1418</v>
      </c>
      <c r="H7371" s="467">
        <f t="shared" si="811"/>
        <v>0</v>
      </c>
      <c r="I7371" s="475" t="str">
        <f t="shared" si="812"/>
        <v/>
      </c>
      <c r="J7371" s="471">
        <f>'Potential Projects'!D7372</f>
        <v>73.433390033993177</v>
      </c>
      <c r="K7371" s="471">
        <f>'Potential Projects'!E7372</f>
        <v>3.080504945173081</v>
      </c>
      <c r="L7371" s="476">
        <f t="shared" si="813"/>
        <v>832.48610502083375</v>
      </c>
      <c r="M7371" s="471">
        <f t="shared" si="816"/>
        <v>1335.1777141390216</v>
      </c>
      <c r="N7371" s="467">
        <f t="shared" si="814"/>
        <v>0</v>
      </c>
      <c r="O7371" s="475" t="str">
        <f t="shared" si="815"/>
        <v/>
      </c>
    </row>
    <row r="7372" spans="1:15" hidden="1">
      <c r="A7372" s="475">
        <f t="shared" si="810"/>
        <v>43770</v>
      </c>
      <c r="B7372" s="475">
        <v>43773</v>
      </c>
      <c r="C7372" s="467">
        <v>3</v>
      </c>
      <c r="D7372" s="467">
        <v>930</v>
      </c>
      <c r="E7372" s="467">
        <v>15</v>
      </c>
      <c r="F7372" s="467">
        <v>0</v>
      </c>
      <c r="G7372" s="467">
        <f t="array" ref="G7372">MAX(IF($A$2:$A$8761=A7372,$D$2:$D$8761))</f>
        <v>1418</v>
      </c>
      <c r="H7372" s="467">
        <f t="shared" si="811"/>
        <v>0</v>
      </c>
      <c r="I7372" s="475" t="str">
        <f t="shared" si="812"/>
        <v/>
      </c>
      <c r="J7372" s="471">
        <f>'Potential Projects'!D7373</f>
        <v>55.918942795772566</v>
      </c>
      <c r="K7372" s="471">
        <f>'Potential Projects'!E7373</f>
        <v>23.421381047086648</v>
      </c>
      <c r="L7372" s="476">
        <f t="shared" si="813"/>
        <v>835.65967615714078</v>
      </c>
      <c r="M7372" s="471">
        <f t="shared" si="816"/>
        <v>1335.1777141390216</v>
      </c>
      <c r="N7372" s="467">
        <f t="shared" si="814"/>
        <v>0</v>
      </c>
      <c r="O7372" s="475" t="str">
        <f t="shared" si="815"/>
        <v/>
      </c>
    </row>
    <row r="7373" spans="1:15" hidden="1">
      <c r="A7373" s="475">
        <f t="shared" si="810"/>
        <v>43770</v>
      </c>
      <c r="B7373" s="475">
        <v>43773</v>
      </c>
      <c r="C7373" s="467">
        <v>4</v>
      </c>
      <c r="D7373" s="467">
        <v>923</v>
      </c>
      <c r="E7373" s="467">
        <v>14</v>
      </c>
      <c r="F7373" s="467">
        <v>0</v>
      </c>
      <c r="G7373" s="467">
        <f t="array" ref="G7373">MAX(IF($A$2:$A$8761=A7373,$D$2:$D$8761))</f>
        <v>1418</v>
      </c>
      <c r="H7373" s="467">
        <f t="shared" si="811"/>
        <v>0</v>
      </c>
      <c r="I7373" s="475" t="str">
        <f t="shared" si="812"/>
        <v/>
      </c>
      <c r="J7373" s="471">
        <f>'Potential Projects'!D7374</f>
        <v>34.650325216456743</v>
      </c>
      <c r="K7373" s="471">
        <f>'Potential Projects'!E7374</f>
        <v>39.507593259514081</v>
      </c>
      <c r="L7373" s="476">
        <f t="shared" si="813"/>
        <v>834.84208152402914</v>
      </c>
      <c r="M7373" s="471">
        <f t="shared" si="816"/>
        <v>1335.1777141390216</v>
      </c>
      <c r="N7373" s="467">
        <f t="shared" si="814"/>
        <v>0</v>
      </c>
      <c r="O7373" s="475" t="str">
        <f t="shared" si="815"/>
        <v/>
      </c>
    </row>
    <row r="7374" spans="1:15" hidden="1">
      <c r="A7374" s="475">
        <f t="shared" si="810"/>
        <v>43770</v>
      </c>
      <c r="B7374" s="475">
        <v>43773</v>
      </c>
      <c r="C7374" s="467">
        <v>5</v>
      </c>
      <c r="D7374" s="467">
        <v>979</v>
      </c>
      <c r="E7374" s="467">
        <v>7</v>
      </c>
      <c r="F7374" s="467">
        <v>0</v>
      </c>
      <c r="G7374" s="467">
        <f t="array" ref="G7374">MAX(IF($A$2:$A$8761=A7374,$D$2:$D$8761))</f>
        <v>1418</v>
      </c>
      <c r="H7374" s="467">
        <f t="shared" si="811"/>
        <v>0</v>
      </c>
      <c r="I7374" s="475" t="str">
        <f t="shared" si="812"/>
        <v/>
      </c>
      <c r="J7374" s="471">
        <f>'Potential Projects'!D7375</f>
        <v>41.959511388255784</v>
      </c>
      <c r="K7374" s="471">
        <f>'Potential Projects'!E7375</f>
        <v>26.318839228122989</v>
      </c>
      <c r="L7374" s="476">
        <f t="shared" si="813"/>
        <v>903.72164938362118</v>
      </c>
      <c r="M7374" s="471">
        <f t="shared" si="816"/>
        <v>1335.1777141390216</v>
      </c>
      <c r="N7374" s="467">
        <f t="shared" si="814"/>
        <v>0</v>
      </c>
      <c r="O7374" s="475" t="str">
        <f t="shared" si="815"/>
        <v/>
      </c>
    </row>
    <row r="7375" spans="1:15" hidden="1">
      <c r="A7375" s="475">
        <f t="shared" si="810"/>
        <v>43770</v>
      </c>
      <c r="B7375" s="475">
        <v>43773</v>
      </c>
      <c r="C7375" s="467">
        <v>6</v>
      </c>
      <c r="D7375" s="467">
        <v>1082</v>
      </c>
      <c r="E7375" s="467">
        <v>24</v>
      </c>
      <c r="F7375" s="467">
        <v>0</v>
      </c>
      <c r="G7375" s="467">
        <f t="array" ref="G7375">MAX(IF($A$2:$A$8761=A7375,$D$2:$D$8761))</f>
        <v>1418</v>
      </c>
      <c r="H7375" s="467">
        <f t="shared" si="811"/>
        <v>0</v>
      </c>
      <c r="I7375" s="475" t="str">
        <f t="shared" si="812"/>
        <v/>
      </c>
      <c r="J7375" s="471">
        <f>'Potential Projects'!D7376</f>
        <v>63.309283068673579</v>
      </c>
      <c r="K7375" s="471">
        <f>'Potential Projects'!E7376</f>
        <v>9.4894884433455182</v>
      </c>
      <c r="L7375" s="476">
        <f t="shared" si="813"/>
        <v>985.20122848798087</v>
      </c>
      <c r="M7375" s="471">
        <f t="shared" si="816"/>
        <v>1335.1777141390216</v>
      </c>
      <c r="N7375" s="467">
        <f t="shared" si="814"/>
        <v>0</v>
      </c>
      <c r="O7375" s="475" t="str">
        <f t="shared" si="815"/>
        <v/>
      </c>
    </row>
    <row r="7376" spans="1:15" hidden="1">
      <c r="A7376" s="475">
        <f t="shared" si="810"/>
        <v>43770</v>
      </c>
      <c r="B7376" s="475">
        <v>43773</v>
      </c>
      <c r="C7376" s="467">
        <v>7</v>
      </c>
      <c r="D7376" s="467">
        <v>1198</v>
      </c>
      <c r="E7376" s="467">
        <v>10</v>
      </c>
      <c r="F7376" s="467">
        <v>0</v>
      </c>
      <c r="G7376" s="467">
        <f t="array" ref="G7376">MAX(IF($A$2:$A$8761=A7376,$D$2:$D$8761))</f>
        <v>1418</v>
      </c>
      <c r="H7376" s="467">
        <f t="shared" si="811"/>
        <v>0</v>
      </c>
      <c r="I7376" s="475" t="str">
        <f t="shared" si="812"/>
        <v/>
      </c>
      <c r="J7376" s="471">
        <f>'Potential Projects'!D7377</f>
        <v>40.739804646939099</v>
      </c>
      <c r="K7376" s="471">
        <f>'Potential Projects'!E7377</f>
        <v>15.494830359062567</v>
      </c>
      <c r="L7376" s="476">
        <f t="shared" si="813"/>
        <v>1131.7653649939984</v>
      </c>
      <c r="M7376" s="471">
        <f t="shared" si="816"/>
        <v>1335.1777141390216</v>
      </c>
      <c r="N7376" s="467">
        <f t="shared" si="814"/>
        <v>0</v>
      </c>
      <c r="O7376" s="475" t="str">
        <f t="shared" si="815"/>
        <v/>
      </c>
    </row>
    <row r="7377" spans="1:15" hidden="1">
      <c r="A7377" s="475">
        <f t="shared" si="810"/>
        <v>43770</v>
      </c>
      <c r="B7377" s="475">
        <v>43773</v>
      </c>
      <c r="C7377" s="467">
        <v>8</v>
      </c>
      <c r="D7377" s="467">
        <v>1268</v>
      </c>
      <c r="E7377" s="467">
        <v>11</v>
      </c>
      <c r="F7377" s="467">
        <v>3</v>
      </c>
      <c r="G7377" s="467">
        <f t="array" ref="G7377">MAX(IF($A$2:$A$8761=A7377,$D$2:$D$8761))</f>
        <v>1418</v>
      </c>
      <c r="H7377" s="467">
        <f t="shared" si="811"/>
        <v>0</v>
      </c>
      <c r="I7377" s="475" t="str">
        <f t="shared" si="812"/>
        <v/>
      </c>
      <c r="J7377" s="471">
        <f>'Potential Projects'!D7378</f>
        <v>52.367958559436204</v>
      </c>
      <c r="K7377" s="471">
        <f>'Potential Projects'!E7378</f>
        <v>25.974648731455598</v>
      </c>
      <c r="L7377" s="476">
        <f t="shared" si="813"/>
        <v>1175.6573927091083</v>
      </c>
      <c r="M7377" s="471">
        <f t="shared" si="816"/>
        <v>1335.1777141390216</v>
      </c>
      <c r="N7377" s="467">
        <f t="shared" si="814"/>
        <v>0</v>
      </c>
      <c r="O7377" s="475" t="str">
        <f t="shared" si="815"/>
        <v/>
      </c>
    </row>
    <row r="7378" spans="1:15" hidden="1">
      <c r="A7378" s="475">
        <f t="shared" si="810"/>
        <v>43770</v>
      </c>
      <c r="B7378" s="475">
        <v>43773</v>
      </c>
      <c r="C7378" s="467">
        <v>9</v>
      </c>
      <c r="D7378" s="467">
        <v>1246</v>
      </c>
      <c r="E7378" s="467">
        <v>14</v>
      </c>
      <c r="F7378" s="467">
        <v>9</v>
      </c>
      <c r="G7378" s="467">
        <f t="array" ref="G7378">MAX(IF($A$2:$A$8761=A7378,$D$2:$D$8761))</f>
        <v>1418</v>
      </c>
      <c r="H7378" s="467">
        <f t="shared" si="811"/>
        <v>0</v>
      </c>
      <c r="I7378" s="475" t="str">
        <f t="shared" si="812"/>
        <v/>
      </c>
      <c r="J7378" s="471">
        <f>'Potential Projects'!D7379</f>
        <v>47.713749498221411</v>
      </c>
      <c r="K7378" s="471">
        <f>'Potential Projects'!E7379</f>
        <v>27.210605514943026</v>
      </c>
      <c r="L7378" s="476">
        <f t="shared" si="813"/>
        <v>1148.0756449868356</v>
      </c>
      <c r="M7378" s="471">
        <f t="shared" si="816"/>
        <v>1335.1777141390216</v>
      </c>
      <c r="N7378" s="467">
        <f t="shared" si="814"/>
        <v>0</v>
      </c>
      <c r="O7378" s="475" t="str">
        <f t="shared" si="815"/>
        <v/>
      </c>
    </row>
    <row r="7379" spans="1:15" hidden="1">
      <c r="A7379" s="475">
        <f t="shared" si="810"/>
        <v>43770</v>
      </c>
      <c r="B7379" s="475">
        <v>43773</v>
      </c>
      <c r="C7379" s="467">
        <v>10</v>
      </c>
      <c r="D7379" s="467">
        <v>1216</v>
      </c>
      <c r="E7379" s="467">
        <v>11</v>
      </c>
      <c r="F7379" s="467">
        <v>12</v>
      </c>
      <c r="G7379" s="467">
        <f t="array" ref="G7379">MAX(IF($A$2:$A$8761=A7379,$D$2:$D$8761))</f>
        <v>1418</v>
      </c>
      <c r="H7379" s="467">
        <f t="shared" si="811"/>
        <v>0</v>
      </c>
      <c r="I7379" s="475" t="str">
        <f t="shared" si="812"/>
        <v/>
      </c>
      <c r="J7379" s="471">
        <f>'Potential Projects'!D7380</f>
        <v>13.954137205058673</v>
      </c>
      <c r="K7379" s="471">
        <f>'Potential Projects'!E7380</f>
        <v>25.218994141044938</v>
      </c>
      <c r="L7379" s="476">
        <f t="shared" si="813"/>
        <v>1153.8268686538963</v>
      </c>
      <c r="M7379" s="471">
        <f t="shared" si="816"/>
        <v>1335.1777141390216</v>
      </c>
      <c r="N7379" s="467">
        <f t="shared" si="814"/>
        <v>0</v>
      </c>
      <c r="O7379" s="475" t="str">
        <f t="shared" si="815"/>
        <v/>
      </c>
    </row>
    <row r="7380" spans="1:15" hidden="1">
      <c r="A7380" s="475">
        <f t="shared" si="810"/>
        <v>43770</v>
      </c>
      <c r="B7380" s="475">
        <v>43773</v>
      </c>
      <c r="C7380" s="467">
        <v>11</v>
      </c>
      <c r="D7380" s="467">
        <v>1165</v>
      </c>
      <c r="E7380" s="467">
        <v>15</v>
      </c>
      <c r="F7380" s="467">
        <v>14</v>
      </c>
      <c r="G7380" s="467">
        <f t="array" ref="G7380">MAX(IF($A$2:$A$8761=A7380,$D$2:$D$8761))</f>
        <v>1418</v>
      </c>
      <c r="H7380" s="467">
        <f t="shared" si="811"/>
        <v>0</v>
      </c>
      <c r="I7380" s="475" t="str">
        <f t="shared" si="812"/>
        <v/>
      </c>
      <c r="J7380" s="471">
        <f>'Potential Projects'!D7381</f>
        <v>9.3735361253872416</v>
      </c>
      <c r="K7380" s="471">
        <f>'Potential Projects'!E7381</f>
        <v>30.663461997419908</v>
      </c>
      <c r="L7380" s="476">
        <f t="shared" si="813"/>
        <v>1095.9630018771927</v>
      </c>
      <c r="M7380" s="471">
        <f t="shared" si="816"/>
        <v>1335.1777141390216</v>
      </c>
      <c r="N7380" s="467">
        <f t="shared" si="814"/>
        <v>0</v>
      </c>
      <c r="O7380" s="475" t="str">
        <f t="shared" si="815"/>
        <v/>
      </c>
    </row>
    <row r="7381" spans="1:15" hidden="1">
      <c r="A7381" s="475">
        <f t="shared" si="810"/>
        <v>43770</v>
      </c>
      <c r="B7381" s="475">
        <v>43773</v>
      </c>
      <c r="C7381" s="467">
        <v>12</v>
      </c>
      <c r="D7381" s="467">
        <v>1140</v>
      </c>
      <c r="E7381" s="467">
        <v>7</v>
      </c>
      <c r="F7381" s="467">
        <v>11</v>
      </c>
      <c r="G7381" s="467">
        <f t="array" ref="G7381">MAX(IF($A$2:$A$8761=A7381,$D$2:$D$8761))</f>
        <v>1418</v>
      </c>
      <c r="H7381" s="467">
        <f t="shared" si="811"/>
        <v>0</v>
      </c>
      <c r="I7381" s="475" t="str">
        <f t="shared" si="812"/>
        <v/>
      </c>
      <c r="J7381" s="471">
        <f>'Potential Projects'!D7382</f>
        <v>0.14264700543077422</v>
      </c>
      <c r="K7381" s="471">
        <f>'Potential Projects'!E7382</f>
        <v>31.813371156740487</v>
      </c>
      <c r="L7381" s="476">
        <f t="shared" si="813"/>
        <v>1090.0439818378288</v>
      </c>
      <c r="M7381" s="471">
        <f t="shared" si="816"/>
        <v>1335.1777141390216</v>
      </c>
      <c r="N7381" s="467">
        <f t="shared" si="814"/>
        <v>0</v>
      </c>
      <c r="O7381" s="475" t="str">
        <f t="shared" si="815"/>
        <v/>
      </c>
    </row>
    <row r="7382" spans="1:15" hidden="1">
      <c r="A7382" s="475">
        <f t="shared" si="810"/>
        <v>43770</v>
      </c>
      <c r="B7382" s="475">
        <v>43773</v>
      </c>
      <c r="C7382" s="467">
        <v>13</v>
      </c>
      <c r="D7382" s="467">
        <v>1114</v>
      </c>
      <c r="E7382" s="467">
        <v>8</v>
      </c>
      <c r="F7382" s="467">
        <v>12</v>
      </c>
      <c r="G7382" s="467">
        <f t="array" ref="G7382">MAX(IF($A$2:$A$8761=A7382,$D$2:$D$8761))</f>
        <v>1418</v>
      </c>
      <c r="H7382" s="467">
        <f t="shared" si="811"/>
        <v>0</v>
      </c>
      <c r="I7382" s="475" t="str">
        <f t="shared" si="812"/>
        <v/>
      </c>
      <c r="J7382" s="471">
        <f>'Potential Projects'!D7383</f>
        <v>0.63790611820515408</v>
      </c>
      <c r="K7382" s="471">
        <f>'Potential Projects'!E7383</f>
        <v>36.341822941302944</v>
      </c>
      <c r="L7382" s="476">
        <f t="shared" si="813"/>
        <v>1057.0202709404919</v>
      </c>
      <c r="M7382" s="471">
        <f t="shared" si="816"/>
        <v>1335.1777141390216</v>
      </c>
      <c r="N7382" s="467">
        <f t="shared" si="814"/>
        <v>0</v>
      </c>
      <c r="O7382" s="475" t="str">
        <f t="shared" si="815"/>
        <v/>
      </c>
    </row>
    <row r="7383" spans="1:15" hidden="1">
      <c r="A7383" s="475">
        <f t="shared" si="810"/>
        <v>43770</v>
      </c>
      <c r="B7383" s="475">
        <v>43773</v>
      </c>
      <c r="C7383" s="467">
        <v>14</v>
      </c>
      <c r="D7383" s="467">
        <v>1115</v>
      </c>
      <c r="E7383" s="467">
        <v>8</v>
      </c>
      <c r="F7383" s="467">
        <v>13</v>
      </c>
      <c r="G7383" s="467">
        <f t="array" ref="G7383">MAX(IF($A$2:$A$8761=A7383,$D$2:$D$8761))</f>
        <v>1418</v>
      </c>
      <c r="H7383" s="467">
        <f t="shared" si="811"/>
        <v>0</v>
      </c>
      <c r="I7383" s="475" t="str">
        <f t="shared" si="812"/>
        <v/>
      </c>
      <c r="J7383" s="471">
        <f>'Potential Projects'!D7384</f>
        <v>0.32722727067429241</v>
      </c>
      <c r="K7383" s="471">
        <f>'Potential Projects'!E7384</f>
        <v>28.174338905611698</v>
      </c>
      <c r="L7383" s="476">
        <f t="shared" si="813"/>
        <v>1065.4984338237141</v>
      </c>
      <c r="M7383" s="471">
        <f t="shared" si="816"/>
        <v>1335.1777141390216</v>
      </c>
      <c r="N7383" s="467">
        <f t="shared" si="814"/>
        <v>0</v>
      </c>
      <c r="O7383" s="475" t="str">
        <f t="shared" si="815"/>
        <v/>
      </c>
    </row>
    <row r="7384" spans="1:15" hidden="1">
      <c r="A7384" s="475">
        <f t="shared" si="810"/>
        <v>43770</v>
      </c>
      <c r="B7384" s="475">
        <v>43773</v>
      </c>
      <c r="C7384" s="467">
        <v>15</v>
      </c>
      <c r="D7384" s="467">
        <v>1103</v>
      </c>
      <c r="E7384" s="467">
        <v>7</v>
      </c>
      <c r="F7384" s="467">
        <v>12</v>
      </c>
      <c r="G7384" s="467">
        <f t="array" ref="G7384">MAX(IF($A$2:$A$8761=A7384,$D$2:$D$8761))</f>
        <v>1418</v>
      </c>
      <c r="H7384" s="467">
        <f t="shared" si="811"/>
        <v>0</v>
      </c>
      <c r="I7384" s="475" t="str">
        <f t="shared" si="812"/>
        <v/>
      </c>
      <c r="J7384" s="471">
        <f>'Potential Projects'!D7385</f>
        <v>0.42229739213839751</v>
      </c>
      <c r="K7384" s="471">
        <f>'Potential Projects'!E7385</f>
        <v>12.571557890776178</v>
      </c>
      <c r="L7384" s="476">
        <f t="shared" si="813"/>
        <v>1071.0061447170854</v>
      </c>
      <c r="M7384" s="471">
        <f t="shared" si="816"/>
        <v>1335.1777141390216</v>
      </c>
      <c r="N7384" s="467">
        <f t="shared" si="814"/>
        <v>0</v>
      </c>
      <c r="O7384" s="475" t="str">
        <f t="shared" si="815"/>
        <v/>
      </c>
    </row>
    <row r="7385" spans="1:15" hidden="1">
      <c r="A7385" s="475">
        <f t="shared" si="810"/>
        <v>43770</v>
      </c>
      <c r="B7385" s="475">
        <v>43773</v>
      </c>
      <c r="C7385" s="467">
        <v>16</v>
      </c>
      <c r="D7385" s="467">
        <v>1094</v>
      </c>
      <c r="E7385" s="467">
        <v>4</v>
      </c>
      <c r="F7385" s="467">
        <v>7</v>
      </c>
      <c r="G7385" s="467">
        <f t="array" ref="G7385">MAX(IF($A$2:$A$8761=A7385,$D$2:$D$8761))</f>
        <v>1418</v>
      </c>
      <c r="H7385" s="467">
        <f t="shared" si="811"/>
        <v>0</v>
      </c>
      <c r="I7385" s="475" t="str">
        <f t="shared" si="812"/>
        <v/>
      </c>
      <c r="J7385" s="471">
        <f>'Potential Projects'!D7386</f>
        <v>0.90196074149601801</v>
      </c>
      <c r="K7385" s="471">
        <f>'Potential Projects'!E7386</f>
        <v>13.633072672543539</v>
      </c>
      <c r="L7385" s="476">
        <f t="shared" si="813"/>
        <v>1068.4649665859606</v>
      </c>
      <c r="M7385" s="471">
        <f t="shared" si="816"/>
        <v>1335.1777141390216</v>
      </c>
      <c r="N7385" s="467">
        <f t="shared" si="814"/>
        <v>0</v>
      </c>
      <c r="O7385" s="475" t="str">
        <f t="shared" si="815"/>
        <v/>
      </c>
    </row>
    <row r="7386" spans="1:15" hidden="1">
      <c r="A7386" s="475">
        <f t="shared" si="810"/>
        <v>43770</v>
      </c>
      <c r="B7386" s="475">
        <v>43773</v>
      </c>
      <c r="C7386" s="467">
        <v>17</v>
      </c>
      <c r="D7386" s="467">
        <v>1148</v>
      </c>
      <c r="E7386" s="467">
        <v>2</v>
      </c>
      <c r="F7386" s="467">
        <v>0</v>
      </c>
      <c r="G7386" s="467">
        <f t="array" ref="G7386">MAX(IF($A$2:$A$8761=A7386,$D$2:$D$8761))</f>
        <v>1418</v>
      </c>
      <c r="H7386" s="467">
        <f t="shared" si="811"/>
        <v>0</v>
      </c>
      <c r="I7386" s="475" t="str">
        <f t="shared" si="812"/>
        <v/>
      </c>
      <c r="J7386" s="471">
        <f>'Potential Projects'!D7387</f>
        <v>2.18036570249701</v>
      </c>
      <c r="K7386" s="471">
        <f>'Potential Projects'!E7387</f>
        <v>28.734430713824985</v>
      </c>
      <c r="L7386" s="476">
        <f t="shared" si="813"/>
        <v>1115.0852035836779</v>
      </c>
      <c r="M7386" s="471">
        <f t="shared" si="816"/>
        <v>1335.1777141390216</v>
      </c>
      <c r="N7386" s="467">
        <f t="shared" si="814"/>
        <v>0</v>
      </c>
      <c r="O7386" s="475" t="str">
        <f t="shared" si="815"/>
        <v/>
      </c>
    </row>
    <row r="7387" spans="1:15" hidden="1">
      <c r="A7387" s="475">
        <f t="shared" si="810"/>
        <v>43770</v>
      </c>
      <c r="B7387" s="475">
        <v>43773</v>
      </c>
      <c r="C7387" s="467">
        <v>18</v>
      </c>
      <c r="D7387" s="467">
        <v>1251</v>
      </c>
      <c r="E7387" s="467">
        <v>1</v>
      </c>
      <c r="F7387" s="467">
        <v>0</v>
      </c>
      <c r="G7387" s="467">
        <f t="array" ref="G7387">MAX(IF($A$2:$A$8761=A7387,$D$2:$D$8761))</f>
        <v>1418</v>
      </c>
      <c r="H7387" s="467">
        <f t="shared" si="811"/>
        <v>0</v>
      </c>
      <c r="I7387" s="475" t="str">
        <f t="shared" si="812"/>
        <v/>
      </c>
      <c r="J7387" s="471">
        <f>'Potential Projects'!D7388</f>
        <v>1.566784664972193</v>
      </c>
      <c r="K7387" s="471">
        <f>'Potential Projects'!E7388</f>
        <v>29.560487905826704</v>
      </c>
      <c r="L7387" s="476">
        <f t="shared" si="813"/>
        <v>1218.8727274292012</v>
      </c>
      <c r="M7387" s="471">
        <f t="shared" si="816"/>
        <v>1335.1777141390216</v>
      </c>
      <c r="N7387" s="467">
        <f t="shared" si="814"/>
        <v>0</v>
      </c>
      <c r="O7387" s="475" t="str">
        <f t="shared" si="815"/>
        <v/>
      </c>
    </row>
    <row r="7388" spans="1:15" hidden="1">
      <c r="A7388" s="475">
        <f t="shared" si="810"/>
        <v>43770</v>
      </c>
      <c r="B7388" s="475">
        <v>43773</v>
      </c>
      <c r="C7388" s="467">
        <v>19</v>
      </c>
      <c r="D7388" s="467">
        <v>1218</v>
      </c>
      <c r="E7388" s="467">
        <v>4</v>
      </c>
      <c r="F7388" s="467">
        <v>0</v>
      </c>
      <c r="G7388" s="467">
        <f t="array" ref="G7388">MAX(IF($A$2:$A$8761=A7388,$D$2:$D$8761))</f>
        <v>1418</v>
      </c>
      <c r="H7388" s="467">
        <f t="shared" si="811"/>
        <v>0</v>
      </c>
      <c r="I7388" s="475" t="str">
        <f t="shared" si="812"/>
        <v/>
      </c>
      <c r="J7388" s="471">
        <f>'Potential Projects'!D7389</f>
        <v>0.25058471645264829</v>
      </c>
      <c r="K7388" s="471">
        <f>'Potential Projects'!E7389</f>
        <v>22.235488335841755</v>
      </c>
      <c r="L7388" s="476">
        <f t="shared" si="813"/>
        <v>1191.5139269477054</v>
      </c>
      <c r="M7388" s="471">
        <f t="shared" si="816"/>
        <v>1335.1777141390216</v>
      </c>
      <c r="N7388" s="467">
        <f t="shared" si="814"/>
        <v>0</v>
      </c>
      <c r="O7388" s="475" t="str">
        <f t="shared" si="815"/>
        <v/>
      </c>
    </row>
    <row r="7389" spans="1:15" hidden="1">
      <c r="A7389" s="475">
        <f t="shared" si="810"/>
        <v>43770</v>
      </c>
      <c r="B7389" s="475">
        <v>43773</v>
      </c>
      <c r="C7389" s="467">
        <v>20</v>
      </c>
      <c r="D7389" s="467">
        <v>1224</v>
      </c>
      <c r="E7389" s="467">
        <v>10</v>
      </c>
      <c r="F7389" s="467">
        <v>0</v>
      </c>
      <c r="G7389" s="467">
        <f t="array" ref="G7389">MAX(IF($A$2:$A$8761=A7389,$D$2:$D$8761))</f>
        <v>1418</v>
      </c>
      <c r="H7389" s="467">
        <f t="shared" si="811"/>
        <v>0</v>
      </c>
      <c r="I7389" s="475" t="str">
        <f t="shared" si="812"/>
        <v/>
      </c>
      <c r="J7389" s="471">
        <f>'Potential Projects'!D7390</f>
        <v>0.17322515109018238</v>
      </c>
      <c r="K7389" s="471">
        <f>'Potential Projects'!E7390</f>
        <v>22.481897441410453</v>
      </c>
      <c r="L7389" s="476">
        <f t="shared" si="813"/>
        <v>1191.3448774074993</v>
      </c>
      <c r="M7389" s="471">
        <f t="shared" si="816"/>
        <v>1335.1777141390216</v>
      </c>
      <c r="N7389" s="467">
        <f t="shared" si="814"/>
        <v>0</v>
      </c>
      <c r="O7389" s="475" t="str">
        <f t="shared" si="815"/>
        <v/>
      </c>
    </row>
    <row r="7390" spans="1:15" hidden="1">
      <c r="A7390" s="475">
        <f t="shared" si="810"/>
        <v>43770</v>
      </c>
      <c r="B7390" s="475">
        <v>43773</v>
      </c>
      <c r="C7390" s="467">
        <v>21</v>
      </c>
      <c r="D7390" s="467">
        <v>1150</v>
      </c>
      <c r="E7390" s="467">
        <v>28</v>
      </c>
      <c r="F7390" s="467">
        <v>0</v>
      </c>
      <c r="G7390" s="467">
        <f t="array" ref="G7390">MAX(IF($A$2:$A$8761=A7390,$D$2:$D$8761))</f>
        <v>1418</v>
      </c>
      <c r="H7390" s="467">
        <f t="shared" si="811"/>
        <v>0</v>
      </c>
      <c r="I7390" s="475" t="str">
        <f t="shared" si="812"/>
        <v/>
      </c>
      <c r="J7390" s="471">
        <f>'Potential Projects'!D7391</f>
        <v>1.7156348850347767</v>
      </c>
      <c r="K7390" s="471">
        <f>'Potential Projects'!E7391</f>
        <v>13.328776983444421</v>
      </c>
      <c r="L7390" s="476">
        <f t="shared" si="813"/>
        <v>1106.9555881315207</v>
      </c>
      <c r="M7390" s="471">
        <f t="shared" si="816"/>
        <v>1335.1777141390216</v>
      </c>
      <c r="N7390" s="467">
        <f t="shared" si="814"/>
        <v>0</v>
      </c>
      <c r="O7390" s="475" t="str">
        <f t="shared" si="815"/>
        <v/>
      </c>
    </row>
    <row r="7391" spans="1:15" hidden="1">
      <c r="A7391" s="475">
        <f t="shared" si="810"/>
        <v>43770</v>
      </c>
      <c r="B7391" s="475">
        <v>43773</v>
      </c>
      <c r="C7391" s="467">
        <v>22</v>
      </c>
      <c r="D7391" s="467">
        <v>1110</v>
      </c>
      <c r="E7391" s="467">
        <v>28</v>
      </c>
      <c r="F7391" s="467">
        <v>0</v>
      </c>
      <c r="G7391" s="467">
        <f t="array" ref="G7391">MAX(IF($A$2:$A$8761=A7391,$D$2:$D$8761))</f>
        <v>1418</v>
      </c>
      <c r="H7391" s="467">
        <f t="shared" si="811"/>
        <v>0</v>
      </c>
      <c r="I7391" s="475" t="str">
        <f t="shared" si="812"/>
        <v/>
      </c>
      <c r="J7391" s="471">
        <f>'Potential Projects'!D7392</f>
        <v>8.0949510914826863</v>
      </c>
      <c r="K7391" s="471">
        <f>'Potential Projects'!E7392</f>
        <v>23.317341646957647</v>
      </c>
      <c r="L7391" s="476">
        <f t="shared" si="813"/>
        <v>1050.5877072615597</v>
      </c>
      <c r="M7391" s="471">
        <f t="shared" si="816"/>
        <v>1335.1777141390216</v>
      </c>
      <c r="N7391" s="467">
        <f t="shared" si="814"/>
        <v>0</v>
      </c>
      <c r="O7391" s="475" t="str">
        <f t="shared" si="815"/>
        <v/>
      </c>
    </row>
    <row r="7392" spans="1:15" hidden="1">
      <c r="A7392" s="475">
        <f t="shared" si="810"/>
        <v>43770</v>
      </c>
      <c r="B7392" s="475">
        <v>43773</v>
      </c>
      <c r="C7392" s="467">
        <v>23</v>
      </c>
      <c r="D7392" s="467">
        <v>981</v>
      </c>
      <c r="E7392" s="467">
        <v>35</v>
      </c>
      <c r="F7392" s="467">
        <v>0</v>
      </c>
      <c r="G7392" s="467">
        <f t="array" ref="G7392">MAX(IF($A$2:$A$8761=A7392,$D$2:$D$8761))</f>
        <v>1418</v>
      </c>
      <c r="H7392" s="467">
        <f t="shared" si="811"/>
        <v>0</v>
      </c>
      <c r="I7392" s="475" t="str">
        <f t="shared" si="812"/>
        <v/>
      </c>
      <c r="J7392" s="471">
        <f>'Potential Projects'!D7393</f>
        <v>55.951649306873833</v>
      </c>
      <c r="K7392" s="471">
        <f>'Potential Projects'!E7393</f>
        <v>20.786759245323584</v>
      </c>
      <c r="L7392" s="476">
        <f t="shared" si="813"/>
        <v>869.26159144780263</v>
      </c>
      <c r="M7392" s="471">
        <f t="shared" si="816"/>
        <v>1335.1777141390216</v>
      </c>
      <c r="N7392" s="467">
        <f t="shared" si="814"/>
        <v>0</v>
      </c>
      <c r="O7392" s="475" t="str">
        <f t="shared" si="815"/>
        <v/>
      </c>
    </row>
    <row r="7393" spans="1:15" hidden="1">
      <c r="A7393" s="475">
        <f t="shared" si="810"/>
        <v>43770</v>
      </c>
      <c r="B7393" s="475">
        <v>43773</v>
      </c>
      <c r="C7393" s="467">
        <v>24</v>
      </c>
      <c r="D7393" s="467">
        <v>964</v>
      </c>
      <c r="E7393" s="467">
        <v>33</v>
      </c>
      <c r="F7393" s="467">
        <v>0</v>
      </c>
      <c r="G7393" s="467">
        <f t="array" ref="G7393">MAX(IF($A$2:$A$8761=A7393,$D$2:$D$8761))</f>
        <v>1418</v>
      </c>
      <c r="H7393" s="467">
        <f t="shared" si="811"/>
        <v>0</v>
      </c>
      <c r="I7393" s="475" t="str">
        <f t="shared" si="812"/>
        <v/>
      </c>
      <c r="J7393" s="471">
        <f>'Potential Projects'!D7394</f>
        <v>29.55673100196621</v>
      </c>
      <c r="K7393" s="471">
        <f>'Potential Projects'!E7394</f>
        <v>14.743087024295852</v>
      </c>
      <c r="L7393" s="476">
        <f t="shared" si="813"/>
        <v>886.70018197373793</v>
      </c>
      <c r="M7393" s="471">
        <f t="shared" si="816"/>
        <v>1335.1777141390216</v>
      </c>
      <c r="N7393" s="467">
        <f t="shared" si="814"/>
        <v>0</v>
      </c>
      <c r="O7393" s="475" t="str">
        <f t="shared" si="815"/>
        <v/>
      </c>
    </row>
    <row r="7394" spans="1:15" hidden="1">
      <c r="A7394" s="475">
        <f t="shared" si="810"/>
        <v>43770</v>
      </c>
      <c r="B7394" s="475">
        <v>43774</v>
      </c>
      <c r="C7394" s="467">
        <v>1</v>
      </c>
      <c r="D7394" s="467">
        <v>952</v>
      </c>
      <c r="E7394" s="467">
        <v>32</v>
      </c>
      <c r="F7394" s="467">
        <v>0</v>
      </c>
      <c r="G7394" s="467">
        <f t="array" ref="G7394">MAX(IF($A$2:$A$8761=A7394,$D$2:$D$8761))</f>
        <v>1418</v>
      </c>
      <c r="H7394" s="467">
        <f t="shared" si="811"/>
        <v>0</v>
      </c>
      <c r="I7394" s="475" t="str">
        <f t="shared" si="812"/>
        <v/>
      </c>
      <c r="J7394" s="471">
        <f>'Potential Projects'!D7395</f>
        <v>29.572318645458491</v>
      </c>
      <c r="K7394" s="471">
        <f>'Potential Projects'!E7395</f>
        <v>20.731219415179531</v>
      </c>
      <c r="L7394" s="476">
        <f t="shared" si="813"/>
        <v>869.69646193936194</v>
      </c>
      <c r="M7394" s="471">
        <f t="shared" si="816"/>
        <v>1335.1777141390216</v>
      </c>
      <c r="N7394" s="467">
        <f t="shared" si="814"/>
        <v>0</v>
      </c>
      <c r="O7394" s="475" t="str">
        <f t="shared" si="815"/>
        <v/>
      </c>
    </row>
    <row r="7395" spans="1:15" hidden="1">
      <c r="A7395" s="475">
        <f t="shared" si="810"/>
        <v>43770</v>
      </c>
      <c r="B7395" s="475">
        <v>43774</v>
      </c>
      <c r="C7395" s="467">
        <v>2</v>
      </c>
      <c r="D7395" s="467">
        <v>959</v>
      </c>
      <c r="E7395" s="467">
        <v>29</v>
      </c>
      <c r="F7395" s="467">
        <v>0</v>
      </c>
      <c r="G7395" s="467">
        <f t="array" ref="G7395">MAX(IF($A$2:$A$8761=A7395,$D$2:$D$8761))</f>
        <v>1418</v>
      </c>
      <c r="H7395" s="467">
        <f t="shared" si="811"/>
        <v>0</v>
      </c>
      <c r="I7395" s="475" t="str">
        <f t="shared" si="812"/>
        <v/>
      </c>
      <c r="J7395" s="471">
        <f>'Potential Projects'!D7396</f>
        <v>48.100475176649248</v>
      </c>
      <c r="K7395" s="471">
        <f>'Potential Projects'!E7396</f>
        <v>21.159893033756184</v>
      </c>
      <c r="L7395" s="476">
        <f t="shared" si="813"/>
        <v>860.73963178959457</v>
      </c>
      <c r="M7395" s="471">
        <f t="shared" si="816"/>
        <v>1335.1777141390216</v>
      </c>
      <c r="N7395" s="467">
        <f t="shared" si="814"/>
        <v>0</v>
      </c>
      <c r="O7395" s="475" t="str">
        <f t="shared" si="815"/>
        <v/>
      </c>
    </row>
    <row r="7396" spans="1:15" hidden="1">
      <c r="A7396" s="475">
        <f t="shared" si="810"/>
        <v>43770</v>
      </c>
      <c r="B7396" s="475">
        <v>43774</v>
      </c>
      <c r="C7396" s="467">
        <v>3</v>
      </c>
      <c r="D7396" s="467">
        <v>961</v>
      </c>
      <c r="E7396" s="467">
        <v>25</v>
      </c>
      <c r="F7396" s="467">
        <v>0</v>
      </c>
      <c r="G7396" s="467">
        <f t="array" ref="G7396">MAX(IF($A$2:$A$8761=A7396,$D$2:$D$8761))</f>
        <v>1418</v>
      </c>
      <c r="H7396" s="467">
        <f t="shared" si="811"/>
        <v>0</v>
      </c>
      <c r="I7396" s="475" t="str">
        <f t="shared" si="812"/>
        <v/>
      </c>
      <c r="J7396" s="471">
        <f>'Potential Projects'!D7397</f>
        <v>49.037559071595368</v>
      </c>
      <c r="K7396" s="471">
        <f>'Potential Projects'!E7397</f>
        <v>46.24042872500538</v>
      </c>
      <c r="L7396" s="476">
        <f t="shared" si="813"/>
        <v>840.72201220339923</v>
      </c>
      <c r="M7396" s="471">
        <f t="shared" si="816"/>
        <v>1335.1777141390216</v>
      </c>
      <c r="N7396" s="467">
        <f t="shared" si="814"/>
        <v>0</v>
      </c>
      <c r="O7396" s="475" t="str">
        <f t="shared" si="815"/>
        <v/>
      </c>
    </row>
    <row r="7397" spans="1:15" hidden="1">
      <c r="A7397" s="475">
        <f t="shared" si="810"/>
        <v>43770</v>
      </c>
      <c r="B7397" s="475">
        <v>43774</v>
      </c>
      <c r="C7397" s="467">
        <v>4</v>
      </c>
      <c r="D7397" s="467">
        <v>950</v>
      </c>
      <c r="E7397" s="467">
        <v>21</v>
      </c>
      <c r="F7397" s="467">
        <v>0</v>
      </c>
      <c r="G7397" s="467">
        <f t="array" ref="G7397">MAX(IF($A$2:$A$8761=A7397,$D$2:$D$8761))</f>
        <v>1418</v>
      </c>
      <c r="H7397" s="467">
        <f t="shared" si="811"/>
        <v>0</v>
      </c>
      <c r="I7397" s="475" t="str">
        <f t="shared" si="812"/>
        <v/>
      </c>
      <c r="J7397" s="471">
        <f>'Potential Projects'!D7398</f>
        <v>47.896330175472009</v>
      </c>
      <c r="K7397" s="471">
        <f>'Potential Projects'!E7398</f>
        <v>42.107796011610411</v>
      </c>
      <c r="L7397" s="476">
        <f t="shared" si="813"/>
        <v>838.99587381291758</v>
      </c>
      <c r="M7397" s="471">
        <f t="shared" si="816"/>
        <v>1335.1777141390216</v>
      </c>
      <c r="N7397" s="467">
        <f t="shared" si="814"/>
        <v>0</v>
      </c>
      <c r="O7397" s="475" t="str">
        <f t="shared" si="815"/>
        <v/>
      </c>
    </row>
    <row r="7398" spans="1:15" hidden="1">
      <c r="A7398" s="475">
        <f t="shared" si="810"/>
        <v>43770</v>
      </c>
      <c r="B7398" s="475">
        <v>43774</v>
      </c>
      <c r="C7398" s="467">
        <v>5</v>
      </c>
      <c r="D7398" s="467">
        <v>997</v>
      </c>
      <c r="E7398" s="467">
        <v>25</v>
      </c>
      <c r="F7398" s="467">
        <v>0</v>
      </c>
      <c r="G7398" s="467">
        <f t="array" ref="G7398">MAX(IF($A$2:$A$8761=A7398,$D$2:$D$8761))</f>
        <v>1418</v>
      </c>
      <c r="H7398" s="467">
        <f t="shared" si="811"/>
        <v>0</v>
      </c>
      <c r="I7398" s="475" t="str">
        <f t="shared" si="812"/>
        <v/>
      </c>
      <c r="J7398" s="471">
        <f>'Potential Projects'!D7399</f>
        <v>23.501854498477826</v>
      </c>
      <c r="K7398" s="471">
        <f>'Potential Projects'!E7399</f>
        <v>27.962348849709741</v>
      </c>
      <c r="L7398" s="476">
        <f t="shared" si="813"/>
        <v>920.53579665181246</v>
      </c>
      <c r="M7398" s="471">
        <f t="shared" si="816"/>
        <v>1335.1777141390216</v>
      </c>
      <c r="N7398" s="467">
        <f t="shared" si="814"/>
        <v>0</v>
      </c>
      <c r="O7398" s="475" t="str">
        <f t="shared" si="815"/>
        <v/>
      </c>
    </row>
    <row r="7399" spans="1:15" hidden="1">
      <c r="A7399" s="475">
        <f t="shared" si="810"/>
        <v>43770</v>
      </c>
      <c r="B7399" s="475">
        <v>43774</v>
      </c>
      <c r="C7399" s="467">
        <v>6</v>
      </c>
      <c r="D7399" s="467">
        <v>1133</v>
      </c>
      <c r="E7399" s="467">
        <v>26</v>
      </c>
      <c r="F7399" s="467">
        <v>0</v>
      </c>
      <c r="G7399" s="467">
        <f t="array" ref="G7399">MAX(IF($A$2:$A$8761=A7399,$D$2:$D$8761))</f>
        <v>1418</v>
      </c>
      <c r="H7399" s="467">
        <f t="shared" si="811"/>
        <v>0</v>
      </c>
      <c r="I7399" s="475" t="str">
        <f t="shared" si="812"/>
        <v/>
      </c>
      <c r="J7399" s="471">
        <f>'Potential Projects'!D7400</f>
        <v>14.289462270689013</v>
      </c>
      <c r="K7399" s="471">
        <f>'Potential Projects'!E7400</f>
        <v>41.809758331541595</v>
      </c>
      <c r="L7399" s="476">
        <f t="shared" si="813"/>
        <v>1050.9007793977694</v>
      </c>
      <c r="M7399" s="471">
        <f t="shared" si="816"/>
        <v>1335.1777141390216</v>
      </c>
      <c r="N7399" s="467">
        <f t="shared" si="814"/>
        <v>0</v>
      </c>
      <c r="O7399" s="475" t="str">
        <f t="shared" si="815"/>
        <v/>
      </c>
    </row>
    <row r="7400" spans="1:15" hidden="1">
      <c r="A7400" s="475">
        <f t="shared" si="810"/>
        <v>43770</v>
      </c>
      <c r="B7400" s="475">
        <v>43774</v>
      </c>
      <c r="C7400" s="467">
        <v>7</v>
      </c>
      <c r="D7400" s="467">
        <v>1251</v>
      </c>
      <c r="E7400" s="467">
        <v>33</v>
      </c>
      <c r="F7400" s="467">
        <v>0</v>
      </c>
      <c r="G7400" s="467">
        <f t="array" ref="G7400">MAX(IF($A$2:$A$8761=A7400,$D$2:$D$8761))</f>
        <v>1418</v>
      </c>
      <c r="H7400" s="467">
        <f t="shared" si="811"/>
        <v>0</v>
      </c>
      <c r="I7400" s="475" t="str">
        <f t="shared" si="812"/>
        <v/>
      </c>
      <c r="J7400" s="471">
        <f>'Potential Projects'!D7401</f>
        <v>12.450674764354277</v>
      </c>
      <c r="K7400" s="471">
        <f>'Potential Projects'!E7401</f>
        <v>77.679101591055684</v>
      </c>
      <c r="L7400" s="476">
        <f t="shared" si="813"/>
        <v>1127.8702236445899</v>
      </c>
      <c r="M7400" s="471">
        <f t="shared" si="816"/>
        <v>1335.1777141390216</v>
      </c>
      <c r="N7400" s="467">
        <f t="shared" si="814"/>
        <v>0</v>
      </c>
      <c r="O7400" s="475" t="str">
        <f t="shared" si="815"/>
        <v/>
      </c>
    </row>
    <row r="7401" spans="1:15" hidden="1">
      <c r="A7401" s="475">
        <f t="shared" si="810"/>
        <v>43770</v>
      </c>
      <c r="B7401" s="475">
        <v>43774</v>
      </c>
      <c r="C7401" s="467">
        <v>8</v>
      </c>
      <c r="D7401" s="467">
        <v>1306</v>
      </c>
      <c r="E7401" s="467">
        <v>35</v>
      </c>
      <c r="F7401" s="467">
        <v>4</v>
      </c>
      <c r="G7401" s="467">
        <f t="array" ref="G7401">MAX(IF($A$2:$A$8761=A7401,$D$2:$D$8761))</f>
        <v>1418</v>
      </c>
      <c r="H7401" s="467">
        <f t="shared" si="811"/>
        <v>0</v>
      </c>
      <c r="I7401" s="475" t="str">
        <f t="shared" si="812"/>
        <v/>
      </c>
      <c r="J7401" s="471">
        <f>'Potential Projects'!D7402</f>
        <v>11.480343370283846</v>
      </c>
      <c r="K7401" s="471">
        <f>'Potential Projects'!E7402</f>
        <v>59.59501999569985</v>
      </c>
      <c r="L7401" s="476">
        <f t="shared" si="813"/>
        <v>1195.9246366340162</v>
      </c>
      <c r="M7401" s="471">
        <f t="shared" si="816"/>
        <v>1335.1777141390216</v>
      </c>
      <c r="N7401" s="467">
        <f t="shared" si="814"/>
        <v>0</v>
      </c>
      <c r="O7401" s="475" t="str">
        <f t="shared" si="815"/>
        <v/>
      </c>
    </row>
    <row r="7402" spans="1:15" hidden="1">
      <c r="A7402" s="475">
        <f t="shared" si="810"/>
        <v>43770</v>
      </c>
      <c r="B7402" s="475">
        <v>43774</v>
      </c>
      <c r="C7402" s="467">
        <v>9</v>
      </c>
      <c r="D7402" s="467">
        <v>1265</v>
      </c>
      <c r="E7402" s="467">
        <v>30</v>
      </c>
      <c r="F7402" s="467">
        <v>13</v>
      </c>
      <c r="G7402" s="467">
        <f t="array" ref="G7402">MAX(IF($A$2:$A$8761=A7402,$D$2:$D$8761))</f>
        <v>1418</v>
      </c>
      <c r="H7402" s="467">
        <f t="shared" si="811"/>
        <v>0</v>
      </c>
      <c r="I7402" s="475" t="str">
        <f t="shared" si="812"/>
        <v/>
      </c>
      <c r="J7402" s="471">
        <f>'Potential Projects'!D7403</f>
        <v>21.234353641782153</v>
      </c>
      <c r="K7402" s="471">
        <f>'Potential Projects'!E7403</f>
        <v>60.551713126209421</v>
      </c>
      <c r="L7402" s="476">
        <f t="shared" si="813"/>
        <v>1140.2139332320082</v>
      </c>
      <c r="M7402" s="471">
        <f t="shared" si="816"/>
        <v>1335.1777141390216</v>
      </c>
      <c r="N7402" s="467">
        <f t="shared" si="814"/>
        <v>0</v>
      </c>
      <c r="O7402" s="475" t="str">
        <f t="shared" si="815"/>
        <v/>
      </c>
    </row>
    <row r="7403" spans="1:15" hidden="1">
      <c r="A7403" s="475">
        <f t="shared" si="810"/>
        <v>43770</v>
      </c>
      <c r="B7403" s="475">
        <v>43774</v>
      </c>
      <c r="C7403" s="467">
        <v>10</v>
      </c>
      <c r="D7403" s="467">
        <v>1249</v>
      </c>
      <c r="E7403" s="467">
        <v>18</v>
      </c>
      <c r="F7403" s="467">
        <v>16</v>
      </c>
      <c r="G7403" s="467">
        <f t="array" ref="G7403">MAX(IF($A$2:$A$8761=A7403,$D$2:$D$8761))</f>
        <v>1418</v>
      </c>
      <c r="H7403" s="467">
        <f t="shared" si="811"/>
        <v>0</v>
      </c>
      <c r="I7403" s="475" t="str">
        <f t="shared" si="812"/>
        <v/>
      </c>
      <c r="J7403" s="471">
        <f>'Potential Projects'!D7404</f>
        <v>11.950034700869839</v>
      </c>
      <c r="K7403" s="471">
        <f>'Potential Projects'!E7404</f>
        <v>42.672581326596429</v>
      </c>
      <c r="L7403" s="476">
        <f t="shared" si="813"/>
        <v>1160.3773839725338</v>
      </c>
      <c r="M7403" s="471">
        <f t="shared" si="816"/>
        <v>1335.1777141390216</v>
      </c>
      <c r="N7403" s="467">
        <f t="shared" si="814"/>
        <v>0</v>
      </c>
      <c r="O7403" s="475" t="str">
        <f t="shared" si="815"/>
        <v/>
      </c>
    </row>
    <row r="7404" spans="1:15" hidden="1">
      <c r="A7404" s="475">
        <f t="shared" si="810"/>
        <v>43770</v>
      </c>
      <c r="B7404" s="475">
        <v>43774</v>
      </c>
      <c r="C7404" s="467">
        <v>11</v>
      </c>
      <c r="D7404" s="467">
        <v>1169</v>
      </c>
      <c r="E7404" s="467">
        <v>11</v>
      </c>
      <c r="F7404" s="467">
        <v>14</v>
      </c>
      <c r="G7404" s="467">
        <f t="array" ref="G7404">MAX(IF($A$2:$A$8761=A7404,$D$2:$D$8761))</f>
        <v>1418</v>
      </c>
      <c r="H7404" s="467">
        <f t="shared" si="811"/>
        <v>0</v>
      </c>
      <c r="I7404" s="475" t="str">
        <f t="shared" si="812"/>
        <v/>
      </c>
      <c r="J7404" s="471">
        <f>'Potential Projects'!D7405</f>
        <v>5.2830116606596604</v>
      </c>
      <c r="K7404" s="471">
        <f>'Potential Projects'!E7405</f>
        <v>74.243454633412171</v>
      </c>
      <c r="L7404" s="476">
        <f t="shared" si="813"/>
        <v>1064.4735337059283</v>
      </c>
      <c r="M7404" s="471">
        <f t="shared" si="816"/>
        <v>1335.1777141390216</v>
      </c>
      <c r="N7404" s="467">
        <f t="shared" si="814"/>
        <v>0</v>
      </c>
      <c r="O7404" s="475" t="str">
        <f t="shared" si="815"/>
        <v/>
      </c>
    </row>
    <row r="7405" spans="1:15" hidden="1">
      <c r="A7405" s="475">
        <f t="shared" si="810"/>
        <v>43770</v>
      </c>
      <c r="B7405" s="475">
        <v>43774</v>
      </c>
      <c r="C7405" s="467">
        <v>12</v>
      </c>
      <c r="D7405" s="467">
        <v>1176</v>
      </c>
      <c r="E7405" s="467">
        <v>10</v>
      </c>
      <c r="F7405" s="467">
        <v>12</v>
      </c>
      <c r="G7405" s="467">
        <f t="array" ref="G7405">MAX(IF($A$2:$A$8761=A7405,$D$2:$D$8761))</f>
        <v>1418</v>
      </c>
      <c r="H7405" s="467">
        <f t="shared" si="811"/>
        <v>0</v>
      </c>
      <c r="I7405" s="475" t="str">
        <f t="shared" si="812"/>
        <v/>
      </c>
      <c r="J7405" s="471">
        <f>'Potential Projects'!D7406</f>
        <v>5.0458613188785844</v>
      </c>
      <c r="K7405" s="471">
        <f>'Potential Projects'!E7406</f>
        <v>88.732310040851431</v>
      </c>
      <c r="L7405" s="476">
        <f t="shared" si="813"/>
        <v>1060.2218286402699</v>
      </c>
      <c r="M7405" s="471">
        <f t="shared" si="816"/>
        <v>1335.1777141390216</v>
      </c>
      <c r="N7405" s="467">
        <f t="shared" si="814"/>
        <v>0</v>
      </c>
      <c r="O7405" s="475" t="str">
        <f t="shared" si="815"/>
        <v/>
      </c>
    </row>
    <row r="7406" spans="1:15" hidden="1">
      <c r="A7406" s="475">
        <f t="shared" si="810"/>
        <v>43770</v>
      </c>
      <c r="B7406" s="475">
        <v>43774</v>
      </c>
      <c r="C7406" s="467">
        <v>13</v>
      </c>
      <c r="D7406" s="467">
        <v>1143</v>
      </c>
      <c r="E7406" s="467">
        <v>11</v>
      </c>
      <c r="F7406" s="467">
        <v>13</v>
      </c>
      <c r="G7406" s="467">
        <f t="array" ref="G7406">MAX(IF($A$2:$A$8761=A7406,$D$2:$D$8761))</f>
        <v>1418</v>
      </c>
      <c r="H7406" s="467">
        <f t="shared" si="811"/>
        <v>0</v>
      </c>
      <c r="I7406" s="475" t="str">
        <f t="shared" si="812"/>
        <v/>
      </c>
      <c r="J7406" s="471">
        <f>'Potential Projects'!D7407</f>
        <v>0.8889777299276912</v>
      </c>
      <c r="K7406" s="471">
        <f>'Potential Projects'!E7407</f>
        <v>96.015068049881762</v>
      </c>
      <c r="L7406" s="476">
        <f t="shared" si="813"/>
        <v>1022.0959542201905</v>
      </c>
      <c r="M7406" s="471">
        <f t="shared" si="816"/>
        <v>1335.1777141390216</v>
      </c>
      <c r="N7406" s="467">
        <f t="shared" si="814"/>
        <v>0</v>
      </c>
      <c r="O7406" s="475" t="str">
        <f t="shared" si="815"/>
        <v/>
      </c>
    </row>
    <row r="7407" spans="1:15" hidden="1">
      <c r="A7407" s="475">
        <f t="shared" si="810"/>
        <v>43770</v>
      </c>
      <c r="B7407" s="475">
        <v>43774</v>
      </c>
      <c r="C7407" s="467">
        <v>14</v>
      </c>
      <c r="D7407" s="467">
        <v>1115</v>
      </c>
      <c r="E7407" s="467">
        <v>13</v>
      </c>
      <c r="F7407" s="467">
        <v>14</v>
      </c>
      <c r="G7407" s="467">
        <f t="array" ref="G7407">MAX(IF($A$2:$A$8761=A7407,$D$2:$D$8761))</f>
        <v>1418</v>
      </c>
      <c r="H7407" s="467">
        <f t="shared" si="811"/>
        <v>0</v>
      </c>
      <c r="I7407" s="475" t="str">
        <f t="shared" si="812"/>
        <v/>
      </c>
      <c r="J7407" s="471">
        <f>'Potential Projects'!D7408</f>
        <v>5.0956067192947874</v>
      </c>
      <c r="K7407" s="471">
        <f>'Potential Projects'!E7408</f>
        <v>87.837414749516228</v>
      </c>
      <c r="L7407" s="476">
        <f t="shared" si="813"/>
        <v>995.06697853118885</v>
      </c>
      <c r="M7407" s="471">
        <f t="shared" si="816"/>
        <v>1335.1777141390216</v>
      </c>
      <c r="N7407" s="467">
        <f t="shared" si="814"/>
        <v>0</v>
      </c>
      <c r="O7407" s="475" t="str">
        <f t="shared" si="815"/>
        <v/>
      </c>
    </row>
    <row r="7408" spans="1:15" hidden="1">
      <c r="A7408" s="475">
        <f t="shared" si="810"/>
        <v>43770</v>
      </c>
      <c r="B7408" s="475">
        <v>43774</v>
      </c>
      <c r="C7408" s="467">
        <v>15</v>
      </c>
      <c r="D7408" s="467">
        <v>1093</v>
      </c>
      <c r="E7408" s="467">
        <v>11</v>
      </c>
      <c r="F7408" s="467">
        <v>15</v>
      </c>
      <c r="G7408" s="467">
        <f t="array" ref="G7408">MAX(IF($A$2:$A$8761=A7408,$D$2:$D$8761))</f>
        <v>1418</v>
      </c>
      <c r="H7408" s="467">
        <f t="shared" si="811"/>
        <v>0</v>
      </c>
      <c r="I7408" s="475" t="str">
        <f t="shared" si="812"/>
        <v/>
      </c>
      <c r="J7408" s="471">
        <f>'Potential Projects'!D7409</f>
        <v>9.7009096438049003</v>
      </c>
      <c r="K7408" s="471">
        <f>'Potential Projects'!E7409</f>
        <v>70.110821920017187</v>
      </c>
      <c r="L7408" s="476">
        <f t="shared" si="813"/>
        <v>987.18826843617796</v>
      </c>
      <c r="M7408" s="471">
        <f t="shared" si="816"/>
        <v>1335.1777141390216</v>
      </c>
      <c r="N7408" s="467">
        <f t="shared" si="814"/>
        <v>0</v>
      </c>
      <c r="O7408" s="475" t="str">
        <f t="shared" si="815"/>
        <v/>
      </c>
    </row>
    <row r="7409" spans="1:15" hidden="1">
      <c r="A7409" s="475">
        <f t="shared" si="810"/>
        <v>43770</v>
      </c>
      <c r="B7409" s="475">
        <v>43774</v>
      </c>
      <c r="C7409" s="467">
        <v>16</v>
      </c>
      <c r="D7409" s="467">
        <v>1093</v>
      </c>
      <c r="E7409" s="467">
        <v>6</v>
      </c>
      <c r="F7409" s="467">
        <v>6</v>
      </c>
      <c r="G7409" s="467">
        <f t="array" ref="G7409">MAX(IF($A$2:$A$8761=A7409,$D$2:$D$8761))</f>
        <v>1418</v>
      </c>
      <c r="H7409" s="467">
        <f t="shared" si="811"/>
        <v>0</v>
      </c>
      <c r="I7409" s="475" t="str">
        <f t="shared" si="812"/>
        <v/>
      </c>
      <c r="J7409" s="471">
        <f>'Potential Projects'!D7410</f>
        <v>2.5058587573172231</v>
      </c>
      <c r="K7409" s="471">
        <f>'Potential Projects'!E7410</f>
        <v>88.970114384003452</v>
      </c>
      <c r="L7409" s="476">
        <f t="shared" si="813"/>
        <v>989.52402685867946</v>
      </c>
      <c r="M7409" s="471">
        <f t="shared" si="816"/>
        <v>1335.1777141390216</v>
      </c>
      <c r="N7409" s="467">
        <f t="shared" si="814"/>
        <v>0</v>
      </c>
      <c r="O7409" s="475" t="str">
        <f t="shared" si="815"/>
        <v/>
      </c>
    </row>
    <row r="7410" spans="1:15" hidden="1">
      <c r="A7410" s="475">
        <f t="shared" si="810"/>
        <v>43770</v>
      </c>
      <c r="B7410" s="475">
        <v>43774</v>
      </c>
      <c r="C7410" s="467">
        <v>17</v>
      </c>
      <c r="D7410" s="467">
        <v>1152</v>
      </c>
      <c r="E7410" s="467">
        <v>5</v>
      </c>
      <c r="F7410" s="467">
        <v>0</v>
      </c>
      <c r="G7410" s="467">
        <f t="array" ref="G7410">MAX(IF($A$2:$A$8761=A7410,$D$2:$D$8761))</f>
        <v>1418</v>
      </c>
      <c r="H7410" s="467">
        <f t="shared" si="811"/>
        <v>0</v>
      </c>
      <c r="I7410" s="475" t="str">
        <f t="shared" si="812"/>
        <v/>
      </c>
      <c r="J7410" s="471">
        <f>'Potential Projects'!D7411</f>
        <v>4.644947103025296</v>
      </c>
      <c r="K7410" s="471">
        <f>'Potential Projects'!E7411</f>
        <v>95.113132498387444</v>
      </c>
      <c r="L7410" s="476">
        <f t="shared" si="813"/>
        <v>1047.2419203985874</v>
      </c>
      <c r="M7410" s="471">
        <f t="shared" si="816"/>
        <v>1335.1777141390216</v>
      </c>
      <c r="N7410" s="467">
        <f t="shared" si="814"/>
        <v>0</v>
      </c>
      <c r="O7410" s="475" t="str">
        <f t="shared" si="815"/>
        <v/>
      </c>
    </row>
    <row r="7411" spans="1:15" hidden="1">
      <c r="A7411" s="475">
        <f t="shared" si="810"/>
        <v>43770</v>
      </c>
      <c r="B7411" s="475">
        <v>43774</v>
      </c>
      <c r="C7411" s="467">
        <v>18</v>
      </c>
      <c r="D7411" s="467">
        <v>1241</v>
      </c>
      <c r="E7411" s="467">
        <v>3</v>
      </c>
      <c r="F7411" s="467">
        <v>0</v>
      </c>
      <c r="G7411" s="467">
        <f t="array" ref="G7411">MAX(IF($A$2:$A$8761=A7411,$D$2:$D$8761))</f>
        <v>1418</v>
      </c>
      <c r="H7411" s="467">
        <f t="shared" si="811"/>
        <v>0</v>
      </c>
      <c r="I7411" s="475" t="str">
        <f t="shared" si="812"/>
        <v/>
      </c>
      <c r="J7411" s="471">
        <f>'Potential Projects'!D7412</f>
        <v>3.5944846296845547</v>
      </c>
      <c r="K7411" s="471">
        <f>'Potential Projects'!E7412</f>
        <v>74.227027359707577</v>
      </c>
      <c r="L7411" s="476">
        <f t="shared" si="813"/>
        <v>1160.1784880106079</v>
      </c>
      <c r="M7411" s="471">
        <f t="shared" si="816"/>
        <v>1335.1777141390216</v>
      </c>
      <c r="N7411" s="467">
        <f t="shared" si="814"/>
        <v>0</v>
      </c>
      <c r="O7411" s="475" t="str">
        <f t="shared" si="815"/>
        <v/>
      </c>
    </row>
    <row r="7412" spans="1:15" hidden="1">
      <c r="A7412" s="475">
        <f t="shared" si="810"/>
        <v>43770</v>
      </c>
      <c r="B7412" s="475">
        <v>43774</v>
      </c>
      <c r="C7412" s="467">
        <v>19</v>
      </c>
      <c r="D7412" s="467">
        <v>1205</v>
      </c>
      <c r="E7412" s="467">
        <v>0</v>
      </c>
      <c r="F7412" s="467">
        <v>0</v>
      </c>
      <c r="G7412" s="467">
        <f t="array" ref="G7412">MAX(IF($A$2:$A$8761=A7412,$D$2:$D$8761))</f>
        <v>1418</v>
      </c>
      <c r="H7412" s="467">
        <f t="shared" si="811"/>
        <v>0</v>
      </c>
      <c r="I7412" s="475" t="str">
        <f t="shared" si="812"/>
        <v/>
      </c>
      <c r="J7412" s="471">
        <f>'Potential Projects'!D7413</f>
        <v>23.159955381223437</v>
      </c>
      <c r="K7412" s="471">
        <f>'Potential Projects'!E7413</f>
        <v>57.603408621801762</v>
      </c>
      <c r="L7412" s="476">
        <f t="shared" si="813"/>
        <v>1124.2366359969749</v>
      </c>
      <c r="M7412" s="471">
        <f t="shared" si="816"/>
        <v>1335.1777141390216</v>
      </c>
      <c r="N7412" s="467">
        <f t="shared" si="814"/>
        <v>0</v>
      </c>
      <c r="O7412" s="475" t="str">
        <f t="shared" si="815"/>
        <v/>
      </c>
    </row>
    <row r="7413" spans="1:15" hidden="1">
      <c r="A7413" s="475">
        <f t="shared" si="810"/>
        <v>43770</v>
      </c>
      <c r="B7413" s="475">
        <v>43774</v>
      </c>
      <c r="C7413" s="467">
        <v>20</v>
      </c>
      <c r="D7413" s="467">
        <v>1188</v>
      </c>
      <c r="E7413" s="467">
        <v>0</v>
      </c>
      <c r="F7413" s="467">
        <v>0</v>
      </c>
      <c r="G7413" s="467">
        <f t="array" ref="G7413">MAX(IF($A$2:$A$8761=A7413,$D$2:$D$8761))</f>
        <v>1418</v>
      </c>
      <c r="H7413" s="467">
        <f t="shared" si="811"/>
        <v>0</v>
      </c>
      <c r="I7413" s="475" t="str">
        <f t="shared" si="812"/>
        <v/>
      </c>
      <c r="J7413" s="471">
        <f>'Potential Projects'!D7414</f>
        <v>56.451816208625345</v>
      </c>
      <c r="K7413" s="471">
        <f>'Potential Projects'!E7414</f>
        <v>58.615641582455382</v>
      </c>
      <c r="L7413" s="476">
        <f t="shared" si="813"/>
        <v>1072.9325422089194</v>
      </c>
      <c r="M7413" s="471">
        <f t="shared" si="816"/>
        <v>1335.1777141390216</v>
      </c>
      <c r="N7413" s="467">
        <f t="shared" si="814"/>
        <v>0</v>
      </c>
      <c r="O7413" s="475" t="str">
        <f t="shared" si="815"/>
        <v/>
      </c>
    </row>
    <row r="7414" spans="1:15" hidden="1">
      <c r="A7414" s="475">
        <f t="shared" si="810"/>
        <v>43770</v>
      </c>
      <c r="B7414" s="475">
        <v>43774</v>
      </c>
      <c r="C7414" s="467">
        <v>21</v>
      </c>
      <c r="D7414" s="467">
        <v>1147</v>
      </c>
      <c r="E7414" s="467">
        <v>0</v>
      </c>
      <c r="F7414" s="467">
        <v>0</v>
      </c>
      <c r="G7414" s="467">
        <f t="array" ref="G7414">MAX(IF($A$2:$A$8761=A7414,$D$2:$D$8761))</f>
        <v>1418</v>
      </c>
      <c r="H7414" s="467">
        <f t="shared" si="811"/>
        <v>0</v>
      </c>
      <c r="I7414" s="475" t="str">
        <f t="shared" si="812"/>
        <v/>
      </c>
      <c r="J7414" s="471">
        <f>'Potential Projects'!D7415</f>
        <v>56.793325965414908</v>
      </c>
      <c r="K7414" s="471">
        <f>'Potential Projects'!E7415</f>
        <v>40.103668619651685</v>
      </c>
      <c r="L7414" s="476">
        <f t="shared" si="813"/>
        <v>1050.1030054149335</v>
      </c>
      <c r="M7414" s="471">
        <f t="shared" si="816"/>
        <v>1335.1777141390216</v>
      </c>
      <c r="N7414" s="467">
        <f t="shared" si="814"/>
        <v>0</v>
      </c>
      <c r="O7414" s="475" t="str">
        <f t="shared" si="815"/>
        <v/>
      </c>
    </row>
    <row r="7415" spans="1:15" hidden="1">
      <c r="A7415" s="475">
        <f t="shared" si="810"/>
        <v>43770</v>
      </c>
      <c r="B7415" s="475">
        <v>43774</v>
      </c>
      <c r="C7415" s="467">
        <v>22</v>
      </c>
      <c r="D7415" s="467">
        <v>1093</v>
      </c>
      <c r="E7415" s="467">
        <v>2</v>
      </c>
      <c r="F7415" s="467">
        <v>0</v>
      </c>
      <c r="G7415" s="467">
        <f t="array" ref="G7415">MAX(IF($A$2:$A$8761=A7415,$D$2:$D$8761))</f>
        <v>1418</v>
      </c>
      <c r="H7415" s="467">
        <f t="shared" si="811"/>
        <v>0</v>
      </c>
      <c r="I7415" s="475" t="str">
        <f t="shared" si="812"/>
        <v/>
      </c>
      <c r="J7415" s="471">
        <f>'Potential Projects'!D7416</f>
        <v>11.648935365747329</v>
      </c>
      <c r="K7415" s="471">
        <f>'Potential Projects'!E7416</f>
        <v>41.650179101268542</v>
      </c>
      <c r="L7415" s="476">
        <f t="shared" si="813"/>
        <v>1037.7008855329841</v>
      </c>
      <c r="M7415" s="471">
        <f t="shared" si="816"/>
        <v>1335.1777141390216</v>
      </c>
      <c r="N7415" s="467">
        <f t="shared" si="814"/>
        <v>0</v>
      </c>
      <c r="O7415" s="475" t="str">
        <f t="shared" si="815"/>
        <v/>
      </c>
    </row>
    <row r="7416" spans="1:15" hidden="1">
      <c r="A7416" s="475">
        <f t="shared" si="810"/>
        <v>43770</v>
      </c>
      <c r="B7416" s="475">
        <v>43774</v>
      </c>
      <c r="C7416" s="467">
        <v>23</v>
      </c>
      <c r="D7416" s="467">
        <v>1034</v>
      </c>
      <c r="E7416" s="467">
        <v>1</v>
      </c>
      <c r="F7416" s="467">
        <v>0</v>
      </c>
      <c r="G7416" s="467">
        <f t="array" ref="G7416">MAX(IF($A$2:$A$8761=A7416,$D$2:$D$8761))</f>
        <v>1418</v>
      </c>
      <c r="H7416" s="467">
        <f t="shared" si="811"/>
        <v>0</v>
      </c>
      <c r="I7416" s="475" t="str">
        <f t="shared" si="812"/>
        <v/>
      </c>
      <c r="J7416" s="471">
        <f>'Potential Projects'!D7417</f>
        <v>0.18504460318916768</v>
      </c>
      <c r="K7416" s="471">
        <f>'Potential Projects'!E7417</f>
        <v>72.546751935067732</v>
      </c>
      <c r="L7416" s="476">
        <f t="shared" si="813"/>
        <v>960.26820346174304</v>
      </c>
      <c r="M7416" s="471">
        <f t="shared" si="816"/>
        <v>1335.1777141390216</v>
      </c>
      <c r="N7416" s="467">
        <f t="shared" si="814"/>
        <v>0</v>
      </c>
      <c r="O7416" s="475" t="str">
        <f t="shared" si="815"/>
        <v/>
      </c>
    </row>
    <row r="7417" spans="1:15" hidden="1">
      <c r="A7417" s="475">
        <f t="shared" si="810"/>
        <v>43770</v>
      </c>
      <c r="B7417" s="475">
        <v>43774</v>
      </c>
      <c r="C7417" s="467">
        <v>24</v>
      </c>
      <c r="D7417" s="467">
        <v>979</v>
      </c>
      <c r="E7417" s="467">
        <v>7</v>
      </c>
      <c r="F7417" s="467">
        <v>0</v>
      </c>
      <c r="G7417" s="467">
        <f t="array" ref="G7417">MAX(IF($A$2:$A$8761=A7417,$D$2:$D$8761))</f>
        <v>1418</v>
      </c>
      <c r="H7417" s="467">
        <f t="shared" si="811"/>
        <v>0</v>
      </c>
      <c r="I7417" s="475" t="str">
        <f t="shared" si="812"/>
        <v/>
      </c>
      <c r="J7417" s="471">
        <f>'Potential Projects'!D7418</f>
        <v>1.0754617252100782</v>
      </c>
      <c r="K7417" s="471">
        <f>'Potential Projects'!E7418</f>
        <v>82.538445603096122</v>
      </c>
      <c r="L7417" s="476">
        <f t="shared" si="813"/>
        <v>888.38609267169386</v>
      </c>
      <c r="M7417" s="471">
        <f t="shared" si="816"/>
        <v>1335.1777141390216</v>
      </c>
      <c r="N7417" s="467">
        <f t="shared" si="814"/>
        <v>0</v>
      </c>
      <c r="O7417" s="475" t="str">
        <f t="shared" si="815"/>
        <v/>
      </c>
    </row>
    <row r="7418" spans="1:15" hidden="1">
      <c r="A7418" s="475">
        <f t="shared" si="810"/>
        <v>43770</v>
      </c>
      <c r="B7418" s="475">
        <v>43775</v>
      </c>
      <c r="C7418" s="467">
        <v>1</v>
      </c>
      <c r="D7418" s="467">
        <v>946</v>
      </c>
      <c r="E7418" s="467">
        <v>14</v>
      </c>
      <c r="F7418" s="467">
        <v>0</v>
      </c>
      <c r="G7418" s="467">
        <f t="array" ref="G7418">MAX(IF($A$2:$A$8761=A7418,$D$2:$D$8761))</f>
        <v>1418</v>
      </c>
      <c r="H7418" s="467">
        <f t="shared" si="811"/>
        <v>0</v>
      </c>
      <c r="I7418" s="475" t="str">
        <f t="shared" si="812"/>
        <v/>
      </c>
      <c r="J7418" s="471">
        <f>'Potential Projects'!D7419</f>
        <v>15.985684961083122</v>
      </c>
      <c r="K7418" s="471">
        <f>'Potential Projects'!E7419</f>
        <v>71.599445818103632</v>
      </c>
      <c r="L7418" s="476">
        <f t="shared" si="813"/>
        <v>844.41486922081322</v>
      </c>
      <c r="M7418" s="471">
        <f t="shared" si="816"/>
        <v>1335.1777141390216</v>
      </c>
      <c r="N7418" s="467">
        <f t="shared" si="814"/>
        <v>0</v>
      </c>
      <c r="O7418" s="475" t="str">
        <f t="shared" si="815"/>
        <v/>
      </c>
    </row>
    <row r="7419" spans="1:15" hidden="1">
      <c r="A7419" s="475">
        <f t="shared" si="810"/>
        <v>43770</v>
      </c>
      <c r="B7419" s="475">
        <v>43775</v>
      </c>
      <c r="C7419" s="467">
        <v>2</v>
      </c>
      <c r="D7419" s="467">
        <v>961</v>
      </c>
      <c r="E7419" s="467">
        <v>21</v>
      </c>
      <c r="F7419" s="467">
        <v>0</v>
      </c>
      <c r="G7419" s="467">
        <f t="array" ref="G7419">MAX(IF($A$2:$A$8761=A7419,$D$2:$D$8761))</f>
        <v>1418</v>
      </c>
      <c r="H7419" s="467">
        <f t="shared" si="811"/>
        <v>0</v>
      </c>
      <c r="I7419" s="475" t="str">
        <f t="shared" si="812"/>
        <v/>
      </c>
      <c r="J7419" s="471">
        <f>'Potential Projects'!D7420</f>
        <v>56.393059088189474</v>
      </c>
      <c r="K7419" s="471">
        <f>'Potential Projects'!E7420</f>
        <v>58.718116480326813</v>
      </c>
      <c r="L7419" s="476">
        <f t="shared" si="813"/>
        <v>824.88882443148373</v>
      </c>
      <c r="M7419" s="471">
        <f t="shared" si="816"/>
        <v>1335.1777141390216</v>
      </c>
      <c r="N7419" s="467">
        <f t="shared" si="814"/>
        <v>0</v>
      </c>
      <c r="O7419" s="475" t="str">
        <f t="shared" si="815"/>
        <v/>
      </c>
    </row>
    <row r="7420" spans="1:15" hidden="1">
      <c r="A7420" s="475">
        <f t="shared" si="810"/>
        <v>43770</v>
      </c>
      <c r="B7420" s="475">
        <v>43775</v>
      </c>
      <c r="C7420" s="467">
        <v>3</v>
      </c>
      <c r="D7420" s="467">
        <v>961</v>
      </c>
      <c r="E7420" s="467">
        <v>23</v>
      </c>
      <c r="F7420" s="467">
        <v>0</v>
      </c>
      <c r="G7420" s="467">
        <f t="array" ref="G7420">MAX(IF($A$2:$A$8761=A7420,$D$2:$D$8761))</f>
        <v>1418</v>
      </c>
      <c r="H7420" s="467">
        <f t="shared" si="811"/>
        <v>0</v>
      </c>
      <c r="I7420" s="475" t="str">
        <f t="shared" si="812"/>
        <v/>
      </c>
      <c r="J7420" s="471">
        <f>'Potential Projects'!D7421</f>
        <v>112.40273561356619</v>
      </c>
      <c r="K7420" s="471">
        <f>'Potential Projects'!E7421</f>
        <v>34.757764405504197</v>
      </c>
      <c r="L7420" s="476">
        <f t="shared" si="813"/>
        <v>790.83949998092965</v>
      </c>
      <c r="M7420" s="471">
        <f t="shared" si="816"/>
        <v>1335.1777141390216</v>
      </c>
      <c r="N7420" s="467">
        <f t="shared" si="814"/>
        <v>0</v>
      </c>
      <c r="O7420" s="475" t="str">
        <f t="shared" si="815"/>
        <v/>
      </c>
    </row>
    <row r="7421" spans="1:15" hidden="1">
      <c r="A7421" s="475">
        <f t="shared" si="810"/>
        <v>43770</v>
      </c>
      <c r="B7421" s="475">
        <v>43775</v>
      </c>
      <c r="C7421" s="467">
        <v>4</v>
      </c>
      <c r="D7421" s="467">
        <v>950</v>
      </c>
      <c r="E7421" s="467">
        <v>13</v>
      </c>
      <c r="F7421" s="467">
        <v>0</v>
      </c>
      <c r="G7421" s="467">
        <f t="array" ref="G7421">MAX(IF($A$2:$A$8761=A7421,$D$2:$D$8761))</f>
        <v>1418</v>
      </c>
      <c r="H7421" s="467">
        <f t="shared" si="811"/>
        <v>0</v>
      </c>
      <c r="I7421" s="475" t="str">
        <f t="shared" si="812"/>
        <v/>
      </c>
      <c r="J7421" s="471">
        <f>'Potential Projects'!D7422</f>
        <v>121.5332712131882</v>
      </c>
      <c r="K7421" s="471">
        <f>'Potential Projects'!E7422</f>
        <v>58.582787035046223</v>
      </c>
      <c r="L7421" s="476">
        <f t="shared" si="813"/>
        <v>756.88394175176563</v>
      </c>
      <c r="M7421" s="471">
        <f t="shared" si="816"/>
        <v>1335.1777141390216</v>
      </c>
      <c r="N7421" s="467">
        <f t="shared" si="814"/>
        <v>0</v>
      </c>
      <c r="O7421" s="475" t="str">
        <f t="shared" si="815"/>
        <v/>
      </c>
    </row>
    <row r="7422" spans="1:15" hidden="1">
      <c r="A7422" s="475">
        <f t="shared" si="810"/>
        <v>43770</v>
      </c>
      <c r="B7422" s="475">
        <v>43775</v>
      </c>
      <c r="C7422" s="467">
        <v>5</v>
      </c>
      <c r="D7422" s="467">
        <v>1014</v>
      </c>
      <c r="E7422" s="467">
        <v>14</v>
      </c>
      <c r="F7422" s="467">
        <v>0</v>
      </c>
      <c r="G7422" s="467">
        <f t="array" ref="G7422">MAX(IF($A$2:$A$8761=A7422,$D$2:$D$8761))</f>
        <v>1418</v>
      </c>
      <c r="H7422" s="467">
        <f t="shared" si="811"/>
        <v>0</v>
      </c>
      <c r="I7422" s="475" t="str">
        <f t="shared" si="812"/>
        <v/>
      </c>
      <c r="J7422" s="471">
        <f>'Potential Projects'!D7423</f>
        <v>130.46000588933191</v>
      </c>
      <c r="K7422" s="471">
        <f>'Potential Projects'!E7423</f>
        <v>92.878241023435834</v>
      </c>
      <c r="L7422" s="476">
        <f t="shared" si="813"/>
        <v>776.66175308723223</v>
      </c>
      <c r="M7422" s="471">
        <f t="shared" si="816"/>
        <v>1335.1777141390216</v>
      </c>
      <c r="N7422" s="467">
        <f t="shared" si="814"/>
        <v>0</v>
      </c>
      <c r="O7422" s="475" t="str">
        <f t="shared" si="815"/>
        <v/>
      </c>
    </row>
    <row r="7423" spans="1:15" hidden="1">
      <c r="A7423" s="475">
        <f t="shared" si="810"/>
        <v>43770</v>
      </c>
      <c r="B7423" s="475">
        <v>43775</v>
      </c>
      <c r="C7423" s="467">
        <v>6</v>
      </c>
      <c r="D7423" s="467">
        <v>1127</v>
      </c>
      <c r="E7423" s="467">
        <v>7</v>
      </c>
      <c r="F7423" s="467">
        <v>0</v>
      </c>
      <c r="G7423" s="467">
        <f t="array" ref="G7423">MAX(IF($A$2:$A$8761=A7423,$D$2:$D$8761))</f>
        <v>1418</v>
      </c>
      <c r="H7423" s="467">
        <f t="shared" si="811"/>
        <v>0</v>
      </c>
      <c r="I7423" s="475" t="str">
        <f t="shared" si="812"/>
        <v/>
      </c>
      <c r="J7423" s="471">
        <f>'Potential Projects'!D7424</f>
        <v>132.98074434675033</v>
      </c>
      <c r="K7423" s="471">
        <f>'Potential Projects'!E7424</f>
        <v>89.141427381208345</v>
      </c>
      <c r="L7423" s="476">
        <f t="shared" si="813"/>
        <v>897.87782827204137</v>
      </c>
      <c r="M7423" s="471">
        <f t="shared" si="816"/>
        <v>1335.1777141390216</v>
      </c>
      <c r="N7423" s="467">
        <f t="shared" si="814"/>
        <v>0</v>
      </c>
      <c r="O7423" s="475" t="str">
        <f t="shared" si="815"/>
        <v/>
      </c>
    </row>
    <row r="7424" spans="1:15" hidden="1">
      <c r="A7424" s="475">
        <f t="shared" si="810"/>
        <v>43770</v>
      </c>
      <c r="B7424" s="475">
        <v>43775</v>
      </c>
      <c r="C7424" s="467">
        <v>7</v>
      </c>
      <c r="D7424" s="467">
        <v>1272</v>
      </c>
      <c r="E7424" s="467">
        <v>11</v>
      </c>
      <c r="F7424" s="467">
        <v>1</v>
      </c>
      <c r="G7424" s="467">
        <f t="array" ref="G7424">MAX(IF($A$2:$A$8761=A7424,$D$2:$D$8761))</f>
        <v>1418</v>
      </c>
      <c r="H7424" s="467">
        <f t="shared" si="811"/>
        <v>0</v>
      </c>
      <c r="I7424" s="475" t="str">
        <f t="shared" si="812"/>
        <v/>
      </c>
      <c r="J7424" s="471">
        <f>'Potential Projects'!D7425</f>
        <v>138.19600710228889</v>
      </c>
      <c r="K7424" s="471">
        <f>'Potential Projects'!E7425</f>
        <v>73.303971027735969</v>
      </c>
      <c r="L7424" s="476">
        <f t="shared" si="813"/>
        <v>1048.5000218699752</v>
      </c>
      <c r="M7424" s="471">
        <f t="shared" si="816"/>
        <v>1335.1777141390216</v>
      </c>
      <c r="N7424" s="467">
        <f t="shared" si="814"/>
        <v>0</v>
      </c>
      <c r="O7424" s="475" t="str">
        <f t="shared" si="815"/>
        <v/>
      </c>
    </row>
    <row r="7425" spans="1:15" hidden="1">
      <c r="A7425" s="475">
        <f t="shared" si="810"/>
        <v>43770</v>
      </c>
      <c r="B7425" s="475">
        <v>43775</v>
      </c>
      <c r="C7425" s="467">
        <v>8</v>
      </c>
      <c r="D7425" s="467">
        <v>1322</v>
      </c>
      <c r="E7425" s="467">
        <v>18</v>
      </c>
      <c r="F7425" s="467">
        <v>5</v>
      </c>
      <c r="G7425" s="467">
        <f t="array" ref="G7425">MAX(IF($A$2:$A$8761=A7425,$D$2:$D$8761))</f>
        <v>1418</v>
      </c>
      <c r="H7425" s="467">
        <f t="shared" si="811"/>
        <v>0</v>
      </c>
      <c r="I7425" s="475" t="str">
        <f t="shared" si="812"/>
        <v/>
      </c>
      <c r="J7425" s="471">
        <f>'Potential Projects'!D7426</f>
        <v>105.45727007636212</v>
      </c>
      <c r="K7425" s="471">
        <f>'Potential Projects'!E7426</f>
        <v>39.023379810793372</v>
      </c>
      <c r="L7425" s="476">
        <f t="shared" si="813"/>
        <v>1154.5193501128444</v>
      </c>
      <c r="M7425" s="471">
        <f t="shared" si="816"/>
        <v>1335.1777141390216</v>
      </c>
      <c r="N7425" s="467">
        <f t="shared" si="814"/>
        <v>0</v>
      </c>
      <c r="O7425" s="475" t="str">
        <f t="shared" si="815"/>
        <v/>
      </c>
    </row>
    <row r="7426" spans="1:15" hidden="1">
      <c r="A7426" s="475">
        <f t="shared" ref="A7426:A7489" si="817">DATE(YEAR(B7426),MONTH(B7426),1)</f>
        <v>43770</v>
      </c>
      <c r="B7426" s="475">
        <v>43775</v>
      </c>
      <c r="C7426" s="467">
        <v>9</v>
      </c>
      <c r="D7426" s="467">
        <v>1295</v>
      </c>
      <c r="E7426" s="467">
        <v>34</v>
      </c>
      <c r="F7426" s="467">
        <v>16</v>
      </c>
      <c r="G7426" s="467">
        <f t="array" ref="G7426">MAX(IF($A$2:$A$8761=A7426,$D$2:$D$8761))</f>
        <v>1418</v>
      </c>
      <c r="H7426" s="467">
        <f t="shared" ref="H7426:H7489" si="818">IF(G7426=D7426,1,0)</f>
        <v>0</v>
      </c>
      <c r="I7426" s="475" t="str">
        <f t="shared" ref="I7426:I7489" si="819">IF(D7426=G7426,B7426,"")</f>
        <v/>
      </c>
      <c r="J7426" s="471">
        <f>'Potential Projects'!D7427</f>
        <v>107.25467264242592</v>
      </c>
      <c r="K7426" s="471">
        <f>'Potential Projects'!E7427</f>
        <v>25.253413190711676</v>
      </c>
      <c r="L7426" s="476">
        <f t="shared" ref="L7426:L7489" si="820">D7426-E7426-F7426-J7426-K7426</f>
        <v>1112.4919141668624</v>
      </c>
      <c r="M7426" s="471">
        <f t="shared" si="816"/>
        <v>1335.1777141390216</v>
      </c>
      <c r="N7426" s="467">
        <f t="shared" ref="N7426:N7489" si="821">IF(M7426=L7426,1,0)</f>
        <v>0</v>
      </c>
      <c r="O7426" s="475" t="str">
        <f t="shared" ref="O7426:O7489" si="822">IF(L7426=M7426,B7426,"")</f>
        <v/>
      </c>
    </row>
    <row r="7427" spans="1:15" hidden="1">
      <c r="A7427" s="475">
        <f t="shared" si="817"/>
        <v>43770</v>
      </c>
      <c r="B7427" s="475">
        <v>43775</v>
      </c>
      <c r="C7427" s="467">
        <v>10</v>
      </c>
      <c r="D7427" s="467">
        <v>1243</v>
      </c>
      <c r="E7427" s="467">
        <v>40</v>
      </c>
      <c r="F7427" s="467">
        <v>15</v>
      </c>
      <c r="G7427" s="467">
        <f t="array" ref="G7427">MAX(IF($A$2:$A$8761=A7427,$D$2:$D$8761))</f>
        <v>1418</v>
      </c>
      <c r="H7427" s="467">
        <f t="shared" si="818"/>
        <v>0</v>
      </c>
      <c r="I7427" s="475" t="str">
        <f t="shared" si="819"/>
        <v/>
      </c>
      <c r="J7427" s="471">
        <f>'Potential Projects'!D7428</f>
        <v>134.13533842275271</v>
      </c>
      <c r="K7427" s="471">
        <f>'Potential Projects'!E7428</f>
        <v>26.375161309395832</v>
      </c>
      <c r="L7427" s="476">
        <f t="shared" si="820"/>
        <v>1027.4895002678513</v>
      </c>
      <c r="M7427" s="471">
        <f t="shared" ref="M7427:M7490" si="823">MAX($L$7298:$L$8018)</f>
        <v>1335.1777141390216</v>
      </c>
      <c r="N7427" s="467">
        <f t="shared" si="821"/>
        <v>0</v>
      </c>
      <c r="O7427" s="475" t="str">
        <f t="shared" si="822"/>
        <v/>
      </c>
    </row>
    <row r="7428" spans="1:15" hidden="1">
      <c r="A7428" s="475">
        <f t="shared" si="817"/>
        <v>43770</v>
      </c>
      <c r="B7428" s="475">
        <v>43775</v>
      </c>
      <c r="C7428" s="467">
        <v>11</v>
      </c>
      <c r="D7428" s="467">
        <v>1191</v>
      </c>
      <c r="E7428" s="467">
        <v>14</v>
      </c>
      <c r="F7428" s="467">
        <v>14</v>
      </c>
      <c r="G7428" s="467">
        <f t="array" ref="G7428">MAX(IF($A$2:$A$8761=A7428,$D$2:$D$8761))</f>
        <v>1418</v>
      </c>
      <c r="H7428" s="467">
        <f t="shared" si="818"/>
        <v>0</v>
      </c>
      <c r="I7428" s="475" t="str">
        <f t="shared" si="819"/>
        <v/>
      </c>
      <c r="J7428" s="471">
        <f>'Potential Projects'!D7429</f>
        <v>133.77572112655184</v>
      </c>
      <c r="K7428" s="471">
        <f>'Potential Projects'!E7429</f>
        <v>30.161256772737048</v>
      </c>
      <c r="L7428" s="476">
        <f t="shared" si="820"/>
        <v>999.06302210071112</v>
      </c>
      <c r="M7428" s="471">
        <f t="shared" si="823"/>
        <v>1335.1777141390216</v>
      </c>
      <c r="N7428" s="467">
        <f t="shared" si="821"/>
        <v>0</v>
      </c>
      <c r="O7428" s="475" t="str">
        <f t="shared" si="822"/>
        <v/>
      </c>
    </row>
    <row r="7429" spans="1:15" hidden="1">
      <c r="A7429" s="475">
        <f t="shared" si="817"/>
        <v>43770</v>
      </c>
      <c r="B7429" s="475">
        <v>43775</v>
      </c>
      <c r="C7429" s="467">
        <v>12</v>
      </c>
      <c r="D7429" s="467">
        <v>1177</v>
      </c>
      <c r="E7429" s="467">
        <v>4</v>
      </c>
      <c r="F7429" s="467">
        <v>13</v>
      </c>
      <c r="G7429" s="467">
        <f t="array" ref="G7429">MAX(IF($A$2:$A$8761=A7429,$D$2:$D$8761))</f>
        <v>1418</v>
      </c>
      <c r="H7429" s="467">
        <f t="shared" si="818"/>
        <v>0</v>
      </c>
      <c r="I7429" s="475" t="str">
        <f t="shared" si="819"/>
        <v/>
      </c>
      <c r="J7429" s="471">
        <f>'Potential Projects'!D7430</f>
        <v>135.35959652924569</v>
      </c>
      <c r="K7429" s="471">
        <f>'Potential Projects'!E7430</f>
        <v>23.441719576435176</v>
      </c>
      <c r="L7429" s="476">
        <f t="shared" si="820"/>
        <v>1001.1986838943192</v>
      </c>
      <c r="M7429" s="471">
        <f t="shared" si="823"/>
        <v>1335.1777141390216</v>
      </c>
      <c r="N7429" s="467">
        <f t="shared" si="821"/>
        <v>0</v>
      </c>
      <c r="O7429" s="475" t="str">
        <f t="shared" si="822"/>
        <v/>
      </c>
    </row>
    <row r="7430" spans="1:15" hidden="1">
      <c r="A7430" s="475">
        <f t="shared" si="817"/>
        <v>43770</v>
      </c>
      <c r="B7430" s="475">
        <v>43775</v>
      </c>
      <c r="C7430" s="467">
        <v>13</v>
      </c>
      <c r="D7430" s="467">
        <v>1140</v>
      </c>
      <c r="E7430" s="467">
        <v>0</v>
      </c>
      <c r="F7430" s="467">
        <v>13</v>
      </c>
      <c r="G7430" s="467">
        <f t="array" ref="G7430">MAX(IF($A$2:$A$8761=A7430,$D$2:$D$8761))</f>
        <v>1418</v>
      </c>
      <c r="H7430" s="467">
        <f t="shared" si="818"/>
        <v>0</v>
      </c>
      <c r="I7430" s="475" t="str">
        <f t="shared" si="819"/>
        <v/>
      </c>
      <c r="J7430" s="471">
        <f>'Potential Projects'!D7431</f>
        <v>117.52034837825541</v>
      </c>
      <c r="K7430" s="471">
        <f>'Potential Projects'!E7431</f>
        <v>25.254195441840466</v>
      </c>
      <c r="L7430" s="476">
        <f t="shared" si="820"/>
        <v>984.22545617990409</v>
      </c>
      <c r="M7430" s="471">
        <f t="shared" si="823"/>
        <v>1335.1777141390216</v>
      </c>
      <c r="N7430" s="467">
        <f t="shared" si="821"/>
        <v>0</v>
      </c>
      <c r="O7430" s="475" t="str">
        <f t="shared" si="822"/>
        <v/>
      </c>
    </row>
    <row r="7431" spans="1:15" hidden="1">
      <c r="A7431" s="475">
        <f t="shared" si="817"/>
        <v>43770</v>
      </c>
      <c r="B7431" s="475">
        <v>43775</v>
      </c>
      <c r="C7431" s="467">
        <v>14</v>
      </c>
      <c r="D7431" s="467">
        <v>1129</v>
      </c>
      <c r="E7431" s="467">
        <v>3</v>
      </c>
      <c r="F7431" s="467">
        <v>14</v>
      </c>
      <c r="G7431" s="467">
        <f t="array" ref="G7431">MAX(IF($A$2:$A$8761=A7431,$D$2:$D$8761))</f>
        <v>1418</v>
      </c>
      <c r="H7431" s="467">
        <f t="shared" si="818"/>
        <v>0</v>
      </c>
      <c r="I7431" s="475" t="str">
        <f t="shared" si="819"/>
        <v/>
      </c>
      <c r="J7431" s="471">
        <f>'Potential Projects'!D7432</f>
        <v>47.423205105321578</v>
      </c>
      <c r="K7431" s="471">
        <f>'Potential Projects'!E7432</f>
        <v>26.156913244463556</v>
      </c>
      <c r="L7431" s="476">
        <f t="shared" si="820"/>
        <v>1038.4198816502148</v>
      </c>
      <c r="M7431" s="471">
        <f t="shared" si="823"/>
        <v>1335.1777141390216</v>
      </c>
      <c r="N7431" s="467">
        <f t="shared" si="821"/>
        <v>0</v>
      </c>
      <c r="O7431" s="475" t="str">
        <f t="shared" si="822"/>
        <v/>
      </c>
    </row>
    <row r="7432" spans="1:15" hidden="1">
      <c r="A7432" s="475">
        <f t="shared" si="817"/>
        <v>43770</v>
      </c>
      <c r="B7432" s="475">
        <v>43775</v>
      </c>
      <c r="C7432" s="467">
        <v>15</v>
      </c>
      <c r="D7432" s="467">
        <v>1101</v>
      </c>
      <c r="E7432" s="467">
        <v>4</v>
      </c>
      <c r="F7432" s="467">
        <v>15</v>
      </c>
      <c r="G7432" s="467">
        <f t="array" ref="G7432">MAX(IF($A$2:$A$8761=A7432,$D$2:$D$8761))</f>
        <v>1418</v>
      </c>
      <c r="H7432" s="467">
        <f t="shared" si="818"/>
        <v>0</v>
      </c>
      <c r="I7432" s="475" t="str">
        <f t="shared" si="819"/>
        <v/>
      </c>
      <c r="J7432" s="471">
        <f>'Potential Projects'!D7433</f>
        <v>12.914876912616981</v>
      </c>
      <c r="K7432" s="471">
        <f>'Potential Projects'!E7433</f>
        <v>20.498108578800256</v>
      </c>
      <c r="L7432" s="476">
        <f t="shared" si="820"/>
        <v>1048.5870145085828</v>
      </c>
      <c r="M7432" s="471">
        <f t="shared" si="823"/>
        <v>1335.1777141390216</v>
      </c>
      <c r="N7432" s="467">
        <f t="shared" si="821"/>
        <v>0</v>
      </c>
      <c r="O7432" s="475" t="str">
        <f t="shared" si="822"/>
        <v/>
      </c>
    </row>
    <row r="7433" spans="1:15" hidden="1">
      <c r="A7433" s="475">
        <f t="shared" si="817"/>
        <v>43770</v>
      </c>
      <c r="B7433" s="475">
        <v>43775</v>
      </c>
      <c r="C7433" s="467">
        <v>16</v>
      </c>
      <c r="D7433" s="467">
        <v>1104</v>
      </c>
      <c r="E7433" s="467">
        <v>10</v>
      </c>
      <c r="F7433" s="467">
        <v>6</v>
      </c>
      <c r="G7433" s="467">
        <f t="array" ref="G7433">MAX(IF($A$2:$A$8761=A7433,$D$2:$D$8761))</f>
        <v>1418</v>
      </c>
      <c r="H7433" s="467">
        <f t="shared" si="818"/>
        <v>0</v>
      </c>
      <c r="I7433" s="475" t="str">
        <f t="shared" si="819"/>
        <v/>
      </c>
      <c r="J7433" s="471">
        <f>'Potential Projects'!D7434</f>
        <v>28.818667665788052</v>
      </c>
      <c r="K7433" s="471">
        <f>'Potential Projects'!E7434</f>
        <v>3.5099608148785211</v>
      </c>
      <c r="L7433" s="476">
        <f t="shared" si="820"/>
        <v>1055.6713715193334</v>
      </c>
      <c r="M7433" s="471">
        <f t="shared" si="823"/>
        <v>1335.1777141390216</v>
      </c>
      <c r="N7433" s="467">
        <f t="shared" si="821"/>
        <v>0</v>
      </c>
      <c r="O7433" s="475" t="str">
        <f t="shared" si="822"/>
        <v/>
      </c>
    </row>
    <row r="7434" spans="1:15" hidden="1">
      <c r="A7434" s="475">
        <f t="shared" si="817"/>
        <v>43770</v>
      </c>
      <c r="B7434" s="475">
        <v>43775</v>
      </c>
      <c r="C7434" s="467">
        <v>17</v>
      </c>
      <c r="D7434" s="467">
        <v>1193</v>
      </c>
      <c r="E7434" s="467">
        <v>9</v>
      </c>
      <c r="F7434" s="467">
        <v>1</v>
      </c>
      <c r="G7434" s="467">
        <f t="array" ref="G7434">MAX(IF($A$2:$A$8761=A7434,$D$2:$D$8761))</f>
        <v>1418</v>
      </c>
      <c r="H7434" s="467">
        <f t="shared" si="818"/>
        <v>0</v>
      </c>
      <c r="I7434" s="475" t="str">
        <f t="shared" si="819"/>
        <v/>
      </c>
      <c r="J7434" s="471">
        <f>'Potential Projects'!D7435</f>
        <v>21.867965967284416</v>
      </c>
      <c r="K7434" s="471">
        <f>'Potential Projects'!E7435</f>
        <v>4.4447509137819825</v>
      </c>
      <c r="L7434" s="476">
        <f t="shared" si="820"/>
        <v>1156.6872831189337</v>
      </c>
      <c r="M7434" s="471">
        <f t="shared" si="823"/>
        <v>1335.1777141390216</v>
      </c>
      <c r="N7434" s="467">
        <f t="shared" si="821"/>
        <v>0</v>
      </c>
      <c r="O7434" s="475" t="str">
        <f t="shared" si="822"/>
        <v/>
      </c>
    </row>
    <row r="7435" spans="1:15" hidden="1">
      <c r="A7435" s="475">
        <f t="shared" si="817"/>
        <v>43770</v>
      </c>
      <c r="B7435" s="475">
        <v>43775</v>
      </c>
      <c r="C7435" s="467">
        <v>18</v>
      </c>
      <c r="D7435" s="467">
        <v>1262</v>
      </c>
      <c r="E7435" s="467">
        <v>19</v>
      </c>
      <c r="F7435" s="467">
        <v>0</v>
      </c>
      <c r="G7435" s="467">
        <f t="array" ref="G7435">MAX(IF($A$2:$A$8761=A7435,$D$2:$D$8761))</f>
        <v>1418</v>
      </c>
      <c r="H7435" s="467">
        <f t="shared" si="818"/>
        <v>0</v>
      </c>
      <c r="I7435" s="475" t="str">
        <f t="shared" si="819"/>
        <v/>
      </c>
      <c r="J7435" s="471">
        <f>'Potential Projects'!D7436</f>
        <v>2.5421240295676752</v>
      </c>
      <c r="K7435" s="471">
        <f>'Potential Projects'!E7436</f>
        <v>17.846277252203826</v>
      </c>
      <c r="L7435" s="476">
        <f t="shared" si="820"/>
        <v>1222.6115987182284</v>
      </c>
      <c r="M7435" s="471">
        <f t="shared" si="823"/>
        <v>1335.1777141390216</v>
      </c>
      <c r="N7435" s="467">
        <f t="shared" si="821"/>
        <v>0</v>
      </c>
      <c r="O7435" s="475" t="str">
        <f t="shared" si="822"/>
        <v/>
      </c>
    </row>
    <row r="7436" spans="1:15" hidden="1">
      <c r="A7436" s="475">
        <f t="shared" si="817"/>
        <v>43770</v>
      </c>
      <c r="B7436" s="475">
        <v>43775</v>
      </c>
      <c r="C7436" s="467">
        <v>19</v>
      </c>
      <c r="D7436" s="467">
        <v>1258</v>
      </c>
      <c r="E7436" s="467">
        <v>30</v>
      </c>
      <c r="F7436" s="467">
        <v>0</v>
      </c>
      <c r="G7436" s="467">
        <f t="array" ref="G7436">MAX(IF($A$2:$A$8761=A7436,$D$2:$D$8761))</f>
        <v>1418</v>
      </c>
      <c r="H7436" s="467">
        <f t="shared" si="818"/>
        <v>0</v>
      </c>
      <c r="I7436" s="475" t="str">
        <f t="shared" si="819"/>
        <v/>
      </c>
      <c r="J7436" s="471">
        <f>'Potential Projects'!D7437</f>
        <v>1.443959994244272</v>
      </c>
      <c r="K7436" s="471">
        <f>'Potential Projects'!E7437</f>
        <v>41.036111965168786</v>
      </c>
      <c r="L7436" s="476">
        <f t="shared" si="820"/>
        <v>1185.5199280405868</v>
      </c>
      <c r="M7436" s="471">
        <f t="shared" si="823"/>
        <v>1335.1777141390216</v>
      </c>
      <c r="N7436" s="467">
        <f t="shared" si="821"/>
        <v>0</v>
      </c>
      <c r="O7436" s="475" t="str">
        <f t="shared" si="822"/>
        <v/>
      </c>
    </row>
    <row r="7437" spans="1:15" hidden="1">
      <c r="A7437" s="475">
        <f t="shared" si="817"/>
        <v>43770</v>
      </c>
      <c r="B7437" s="475">
        <v>43775</v>
      </c>
      <c r="C7437" s="467">
        <v>20</v>
      </c>
      <c r="D7437" s="467">
        <v>1226</v>
      </c>
      <c r="E7437" s="467">
        <v>24</v>
      </c>
      <c r="F7437" s="467">
        <v>0</v>
      </c>
      <c r="G7437" s="467">
        <f t="array" ref="G7437">MAX(IF($A$2:$A$8761=A7437,$D$2:$D$8761))</f>
        <v>1418</v>
      </c>
      <c r="H7437" s="467">
        <f t="shared" si="818"/>
        <v>0</v>
      </c>
      <c r="I7437" s="475" t="str">
        <f t="shared" si="819"/>
        <v/>
      </c>
      <c r="J7437" s="471">
        <f>'Potential Projects'!D7438</f>
        <v>17.735555475364642</v>
      </c>
      <c r="K7437" s="471">
        <f>'Potential Projects'!E7438</f>
        <v>49.623664857019996</v>
      </c>
      <c r="L7437" s="476">
        <f t="shared" si="820"/>
        <v>1134.6407796676153</v>
      </c>
      <c r="M7437" s="471">
        <f t="shared" si="823"/>
        <v>1335.1777141390216</v>
      </c>
      <c r="N7437" s="467">
        <f t="shared" si="821"/>
        <v>0</v>
      </c>
      <c r="O7437" s="475" t="str">
        <f t="shared" si="822"/>
        <v/>
      </c>
    </row>
    <row r="7438" spans="1:15" hidden="1">
      <c r="A7438" s="475">
        <f t="shared" si="817"/>
        <v>43770</v>
      </c>
      <c r="B7438" s="475">
        <v>43775</v>
      </c>
      <c r="C7438" s="467">
        <v>21</v>
      </c>
      <c r="D7438" s="467">
        <v>1221</v>
      </c>
      <c r="E7438" s="467">
        <v>35</v>
      </c>
      <c r="F7438" s="467">
        <v>0</v>
      </c>
      <c r="G7438" s="467">
        <f t="array" ref="G7438">MAX(IF($A$2:$A$8761=A7438,$D$2:$D$8761))</f>
        <v>1418</v>
      </c>
      <c r="H7438" s="467">
        <f t="shared" si="818"/>
        <v>0</v>
      </c>
      <c r="I7438" s="475" t="str">
        <f t="shared" si="819"/>
        <v/>
      </c>
      <c r="J7438" s="471">
        <f>'Potential Projects'!D7439</f>
        <v>59.282722737857398</v>
      </c>
      <c r="K7438" s="471">
        <f>'Potential Projects'!E7439</f>
        <v>55.326275585895509</v>
      </c>
      <c r="L7438" s="476">
        <f t="shared" si="820"/>
        <v>1071.391001676247</v>
      </c>
      <c r="M7438" s="471">
        <f t="shared" si="823"/>
        <v>1335.1777141390216</v>
      </c>
      <c r="N7438" s="467">
        <f t="shared" si="821"/>
        <v>0</v>
      </c>
      <c r="O7438" s="475" t="str">
        <f t="shared" si="822"/>
        <v/>
      </c>
    </row>
    <row r="7439" spans="1:15" hidden="1">
      <c r="A7439" s="475">
        <f t="shared" si="817"/>
        <v>43770</v>
      </c>
      <c r="B7439" s="475">
        <v>43775</v>
      </c>
      <c r="C7439" s="467">
        <v>22</v>
      </c>
      <c r="D7439" s="467">
        <v>1159</v>
      </c>
      <c r="E7439" s="467">
        <v>45</v>
      </c>
      <c r="F7439" s="467">
        <v>0</v>
      </c>
      <c r="G7439" s="467">
        <f t="array" ref="G7439">MAX(IF($A$2:$A$8761=A7439,$D$2:$D$8761))</f>
        <v>1418</v>
      </c>
      <c r="H7439" s="467">
        <f t="shared" si="818"/>
        <v>0</v>
      </c>
      <c r="I7439" s="475" t="str">
        <f t="shared" si="819"/>
        <v/>
      </c>
      <c r="J7439" s="471">
        <f>'Potential Projects'!D7440</f>
        <v>70.08438793740352</v>
      </c>
      <c r="K7439" s="471">
        <f>'Potential Projects'!E7440</f>
        <v>51.530793109008819</v>
      </c>
      <c r="L7439" s="476">
        <f t="shared" si="820"/>
        <v>992.38481895358757</v>
      </c>
      <c r="M7439" s="471">
        <f t="shared" si="823"/>
        <v>1335.1777141390216</v>
      </c>
      <c r="N7439" s="467">
        <f t="shared" si="821"/>
        <v>0</v>
      </c>
      <c r="O7439" s="475" t="str">
        <f t="shared" si="822"/>
        <v/>
      </c>
    </row>
    <row r="7440" spans="1:15" hidden="1">
      <c r="A7440" s="475">
        <f t="shared" si="817"/>
        <v>43770</v>
      </c>
      <c r="B7440" s="475">
        <v>43775</v>
      </c>
      <c r="C7440" s="467">
        <v>23</v>
      </c>
      <c r="D7440" s="467">
        <v>1079</v>
      </c>
      <c r="E7440" s="467">
        <v>23</v>
      </c>
      <c r="F7440" s="467">
        <v>0</v>
      </c>
      <c r="G7440" s="467">
        <f t="array" ref="G7440">MAX(IF($A$2:$A$8761=A7440,$D$2:$D$8761))</f>
        <v>1418</v>
      </c>
      <c r="H7440" s="467">
        <f t="shared" si="818"/>
        <v>0</v>
      </c>
      <c r="I7440" s="475" t="str">
        <f t="shared" si="819"/>
        <v/>
      </c>
      <c r="J7440" s="471">
        <f>'Potential Projects'!D7441</f>
        <v>93.422444009725368</v>
      </c>
      <c r="K7440" s="471">
        <f>'Potential Projects'!E7441</f>
        <v>71.671412921952268</v>
      </c>
      <c r="L7440" s="476">
        <f t="shared" si="820"/>
        <v>890.90614306832231</v>
      </c>
      <c r="M7440" s="471">
        <f t="shared" si="823"/>
        <v>1335.1777141390216</v>
      </c>
      <c r="N7440" s="467">
        <f t="shared" si="821"/>
        <v>0</v>
      </c>
      <c r="O7440" s="475" t="str">
        <f t="shared" si="822"/>
        <v/>
      </c>
    </row>
    <row r="7441" spans="1:15" hidden="1">
      <c r="A7441" s="475">
        <f t="shared" si="817"/>
        <v>43770</v>
      </c>
      <c r="B7441" s="475">
        <v>43775</v>
      </c>
      <c r="C7441" s="467">
        <v>24</v>
      </c>
      <c r="D7441" s="467">
        <v>1030</v>
      </c>
      <c r="E7441" s="467">
        <v>28</v>
      </c>
      <c r="F7441" s="467">
        <v>0</v>
      </c>
      <c r="G7441" s="467">
        <f t="array" ref="G7441">MAX(IF($A$2:$A$8761=A7441,$D$2:$D$8761))</f>
        <v>1418</v>
      </c>
      <c r="H7441" s="467">
        <f t="shared" si="818"/>
        <v>0</v>
      </c>
      <c r="I7441" s="475" t="str">
        <f t="shared" si="819"/>
        <v/>
      </c>
      <c r="J7441" s="471">
        <f>'Potential Projects'!D7442</f>
        <v>65.516130145814586</v>
      </c>
      <c r="K7441" s="471">
        <f>'Potential Projects'!E7442</f>
        <v>55.675941840464418</v>
      </c>
      <c r="L7441" s="476">
        <f t="shared" si="820"/>
        <v>880.80792801372104</v>
      </c>
      <c r="M7441" s="471">
        <f t="shared" si="823"/>
        <v>1335.1777141390216</v>
      </c>
      <c r="N7441" s="467">
        <f t="shared" si="821"/>
        <v>0</v>
      </c>
      <c r="O7441" s="475" t="str">
        <f t="shared" si="822"/>
        <v/>
      </c>
    </row>
    <row r="7442" spans="1:15" hidden="1">
      <c r="A7442" s="475">
        <f t="shared" si="817"/>
        <v>43770</v>
      </c>
      <c r="B7442" s="475">
        <v>43776</v>
      </c>
      <c r="C7442" s="467">
        <v>1</v>
      </c>
      <c r="D7442" s="467">
        <v>992</v>
      </c>
      <c r="E7442" s="467">
        <v>23</v>
      </c>
      <c r="F7442" s="467">
        <v>0</v>
      </c>
      <c r="G7442" s="467">
        <f t="array" ref="G7442">MAX(IF($A$2:$A$8761=A7442,$D$2:$D$8761))</f>
        <v>1418</v>
      </c>
      <c r="H7442" s="467">
        <f t="shared" si="818"/>
        <v>0</v>
      </c>
      <c r="I7442" s="475" t="str">
        <f t="shared" si="819"/>
        <v/>
      </c>
      <c r="J7442" s="471">
        <f>'Potential Projects'!D7443</f>
        <v>43.932747889152118</v>
      </c>
      <c r="K7442" s="471">
        <f>'Potential Projects'!E7443</f>
        <v>85.802779563534713</v>
      </c>
      <c r="L7442" s="476">
        <f t="shared" si="820"/>
        <v>839.26447254731318</v>
      </c>
      <c r="M7442" s="471">
        <f t="shared" si="823"/>
        <v>1335.1777141390216</v>
      </c>
      <c r="N7442" s="467">
        <f t="shared" si="821"/>
        <v>0</v>
      </c>
      <c r="O7442" s="475" t="str">
        <f t="shared" si="822"/>
        <v/>
      </c>
    </row>
    <row r="7443" spans="1:15" hidden="1">
      <c r="A7443" s="475">
        <f t="shared" si="817"/>
        <v>43770</v>
      </c>
      <c r="B7443" s="475">
        <v>43776</v>
      </c>
      <c r="C7443" s="467">
        <v>2</v>
      </c>
      <c r="D7443" s="467">
        <v>969</v>
      </c>
      <c r="E7443" s="467">
        <v>24</v>
      </c>
      <c r="F7443" s="467">
        <v>0</v>
      </c>
      <c r="G7443" s="467">
        <f t="array" ref="G7443">MAX(IF($A$2:$A$8761=A7443,$D$2:$D$8761))</f>
        <v>1418</v>
      </c>
      <c r="H7443" s="467">
        <f t="shared" si="818"/>
        <v>0</v>
      </c>
      <c r="I7443" s="475" t="str">
        <f t="shared" si="819"/>
        <v/>
      </c>
      <c r="J7443" s="471">
        <f>'Potential Projects'!D7444</f>
        <v>14.976128306857326</v>
      </c>
      <c r="K7443" s="471">
        <f>'Potential Projects'!E7444</f>
        <v>80.909016501827566</v>
      </c>
      <c r="L7443" s="476">
        <f t="shared" si="820"/>
        <v>849.1148551913152</v>
      </c>
      <c r="M7443" s="471">
        <f t="shared" si="823"/>
        <v>1335.1777141390216</v>
      </c>
      <c r="N7443" s="467">
        <f t="shared" si="821"/>
        <v>0</v>
      </c>
      <c r="O7443" s="475" t="str">
        <f t="shared" si="822"/>
        <v/>
      </c>
    </row>
    <row r="7444" spans="1:15" hidden="1">
      <c r="A7444" s="475">
        <f t="shared" si="817"/>
        <v>43770</v>
      </c>
      <c r="B7444" s="475">
        <v>43776</v>
      </c>
      <c r="C7444" s="467">
        <v>3</v>
      </c>
      <c r="D7444" s="467">
        <v>971</v>
      </c>
      <c r="E7444" s="467">
        <v>16</v>
      </c>
      <c r="F7444" s="467">
        <v>0</v>
      </c>
      <c r="G7444" s="467">
        <f t="array" ref="G7444">MAX(IF($A$2:$A$8761=A7444,$D$2:$D$8761))</f>
        <v>1418</v>
      </c>
      <c r="H7444" s="467">
        <f t="shared" si="818"/>
        <v>0</v>
      </c>
      <c r="I7444" s="475" t="str">
        <f t="shared" si="819"/>
        <v/>
      </c>
      <c r="J7444" s="471">
        <f>'Potential Projects'!D7445</f>
        <v>9.8130185822604599</v>
      </c>
      <c r="K7444" s="471">
        <f>'Potential Projects'!E7445</f>
        <v>88.672858955063418</v>
      </c>
      <c r="L7444" s="476">
        <f t="shared" si="820"/>
        <v>856.51412246267614</v>
      </c>
      <c r="M7444" s="471">
        <f t="shared" si="823"/>
        <v>1335.1777141390216</v>
      </c>
      <c r="N7444" s="467">
        <f t="shared" si="821"/>
        <v>0</v>
      </c>
      <c r="O7444" s="475" t="str">
        <f t="shared" si="822"/>
        <v/>
      </c>
    </row>
    <row r="7445" spans="1:15" hidden="1">
      <c r="A7445" s="475">
        <f t="shared" si="817"/>
        <v>43770</v>
      </c>
      <c r="B7445" s="475">
        <v>43776</v>
      </c>
      <c r="C7445" s="467">
        <v>4</v>
      </c>
      <c r="D7445" s="467">
        <v>981</v>
      </c>
      <c r="E7445" s="467">
        <v>7</v>
      </c>
      <c r="F7445" s="467">
        <v>0</v>
      </c>
      <c r="G7445" s="467">
        <f t="array" ref="G7445">MAX(IF($A$2:$A$8761=A7445,$D$2:$D$8761))</f>
        <v>1418</v>
      </c>
      <c r="H7445" s="467">
        <f t="shared" si="818"/>
        <v>0</v>
      </c>
      <c r="I7445" s="475" t="str">
        <f t="shared" si="819"/>
        <v/>
      </c>
      <c r="J7445" s="471">
        <f>'Potential Projects'!D7446</f>
        <v>22.793685599130093</v>
      </c>
      <c r="K7445" s="471">
        <f>'Potential Projects'!E7446</f>
        <v>85.330299881745873</v>
      </c>
      <c r="L7445" s="476">
        <f t="shared" si="820"/>
        <v>865.87601451912406</v>
      </c>
      <c r="M7445" s="471">
        <f t="shared" si="823"/>
        <v>1335.1777141390216</v>
      </c>
      <c r="N7445" s="467">
        <f t="shared" si="821"/>
        <v>0</v>
      </c>
      <c r="O7445" s="475" t="str">
        <f t="shared" si="822"/>
        <v/>
      </c>
    </row>
    <row r="7446" spans="1:15" hidden="1">
      <c r="A7446" s="475">
        <f t="shared" si="817"/>
        <v>43770</v>
      </c>
      <c r="B7446" s="475">
        <v>43776</v>
      </c>
      <c r="C7446" s="467">
        <v>5</v>
      </c>
      <c r="D7446" s="467">
        <v>1047</v>
      </c>
      <c r="E7446" s="467">
        <v>2</v>
      </c>
      <c r="F7446" s="467">
        <v>0</v>
      </c>
      <c r="G7446" s="467">
        <f t="array" ref="G7446">MAX(IF($A$2:$A$8761=A7446,$D$2:$D$8761))</f>
        <v>1418</v>
      </c>
      <c r="H7446" s="467">
        <f t="shared" si="818"/>
        <v>0</v>
      </c>
      <c r="I7446" s="475" t="str">
        <f t="shared" si="819"/>
        <v/>
      </c>
      <c r="J7446" s="471">
        <f>'Potential Projects'!D7447</f>
        <v>29.720782188918914</v>
      </c>
      <c r="K7446" s="471">
        <f>'Potential Projects'!E7447</f>
        <v>74.70107154375404</v>
      </c>
      <c r="L7446" s="476">
        <f t="shared" si="820"/>
        <v>940.57814626732716</v>
      </c>
      <c r="M7446" s="471">
        <f t="shared" si="823"/>
        <v>1335.1777141390216</v>
      </c>
      <c r="N7446" s="467">
        <f t="shared" si="821"/>
        <v>0</v>
      </c>
      <c r="O7446" s="475" t="str">
        <f t="shared" si="822"/>
        <v/>
      </c>
    </row>
    <row r="7447" spans="1:15" hidden="1">
      <c r="A7447" s="475">
        <f t="shared" si="817"/>
        <v>43770</v>
      </c>
      <c r="B7447" s="475">
        <v>43776</v>
      </c>
      <c r="C7447" s="467">
        <v>6</v>
      </c>
      <c r="D7447" s="467">
        <v>1153</v>
      </c>
      <c r="E7447" s="467">
        <v>1</v>
      </c>
      <c r="F7447" s="467">
        <v>0</v>
      </c>
      <c r="G7447" s="467">
        <f t="array" ref="G7447">MAX(IF($A$2:$A$8761=A7447,$D$2:$D$8761))</f>
        <v>1418</v>
      </c>
      <c r="H7447" s="467">
        <f t="shared" si="818"/>
        <v>0</v>
      </c>
      <c r="I7447" s="475" t="str">
        <f t="shared" si="819"/>
        <v/>
      </c>
      <c r="J7447" s="471">
        <f>'Potential Projects'!D7448</f>
        <v>22.722562990775959</v>
      </c>
      <c r="K7447" s="471">
        <f>'Potential Projects'!E7448</f>
        <v>89.656148623951836</v>
      </c>
      <c r="L7447" s="476">
        <f t="shared" si="820"/>
        <v>1039.6212883852722</v>
      </c>
      <c r="M7447" s="471">
        <f t="shared" si="823"/>
        <v>1335.1777141390216</v>
      </c>
      <c r="N7447" s="467">
        <f t="shared" si="821"/>
        <v>0</v>
      </c>
      <c r="O7447" s="475" t="str">
        <f t="shared" si="822"/>
        <v/>
      </c>
    </row>
    <row r="7448" spans="1:15" hidden="1">
      <c r="A7448" s="475">
        <f t="shared" si="817"/>
        <v>43770</v>
      </c>
      <c r="B7448" s="475">
        <v>43776</v>
      </c>
      <c r="C7448" s="467">
        <v>7</v>
      </c>
      <c r="D7448" s="467">
        <v>1276</v>
      </c>
      <c r="E7448" s="467">
        <v>4</v>
      </c>
      <c r="F7448" s="467">
        <v>0</v>
      </c>
      <c r="G7448" s="467">
        <f t="array" ref="G7448">MAX(IF($A$2:$A$8761=A7448,$D$2:$D$8761))</f>
        <v>1418</v>
      </c>
      <c r="H7448" s="467">
        <f t="shared" si="818"/>
        <v>0</v>
      </c>
      <c r="I7448" s="475" t="str">
        <f t="shared" si="819"/>
        <v/>
      </c>
      <c r="J7448" s="471">
        <f>'Potential Projects'!D7449</f>
        <v>44.946940919251531</v>
      </c>
      <c r="K7448" s="471">
        <f>'Potential Projects'!E7449</f>
        <v>92.227408084282942</v>
      </c>
      <c r="L7448" s="476">
        <f t="shared" si="820"/>
        <v>1134.8256509964656</v>
      </c>
      <c r="M7448" s="471">
        <f t="shared" si="823"/>
        <v>1335.1777141390216</v>
      </c>
      <c r="N7448" s="467">
        <f t="shared" si="821"/>
        <v>0</v>
      </c>
      <c r="O7448" s="475" t="str">
        <f t="shared" si="822"/>
        <v/>
      </c>
    </row>
    <row r="7449" spans="1:15" hidden="1">
      <c r="A7449" s="475">
        <f t="shared" si="817"/>
        <v>43770</v>
      </c>
      <c r="B7449" s="475">
        <v>43776</v>
      </c>
      <c r="C7449" s="467">
        <v>8</v>
      </c>
      <c r="D7449" s="467">
        <v>1343</v>
      </c>
      <c r="E7449" s="467">
        <v>13</v>
      </c>
      <c r="F7449" s="467">
        <v>4</v>
      </c>
      <c r="G7449" s="467">
        <f t="array" ref="G7449">MAX(IF($A$2:$A$8761=A7449,$D$2:$D$8761))</f>
        <v>1418</v>
      </c>
      <c r="H7449" s="467">
        <f t="shared" si="818"/>
        <v>0</v>
      </c>
      <c r="I7449" s="475" t="str">
        <f t="shared" si="819"/>
        <v/>
      </c>
      <c r="J7449" s="471">
        <f>'Potential Projects'!D7450</f>
        <v>57.419342174486054</v>
      </c>
      <c r="K7449" s="471">
        <f>'Potential Projects'!E7450</f>
        <v>91.103313212212427</v>
      </c>
      <c r="L7449" s="476">
        <f t="shared" si="820"/>
        <v>1177.4773446133015</v>
      </c>
      <c r="M7449" s="471">
        <f t="shared" si="823"/>
        <v>1335.1777141390216</v>
      </c>
      <c r="N7449" s="467">
        <f t="shared" si="821"/>
        <v>0</v>
      </c>
      <c r="O7449" s="475" t="str">
        <f t="shared" si="822"/>
        <v/>
      </c>
    </row>
    <row r="7450" spans="1:15" hidden="1">
      <c r="A7450" s="475">
        <f t="shared" si="817"/>
        <v>43770</v>
      </c>
      <c r="B7450" s="475">
        <v>43776</v>
      </c>
      <c r="C7450" s="467">
        <v>9</v>
      </c>
      <c r="D7450" s="467">
        <v>1305</v>
      </c>
      <c r="E7450" s="467">
        <v>8</v>
      </c>
      <c r="F7450" s="467">
        <v>12</v>
      </c>
      <c r="G7450" s="467">
        <f t="array" ref="G7450">MAX(IF($A$2:$A$8761=A7450,$D$2:$D$8761))</f>
        <v>1418</v>
      </c>
      <c r="H7450" s="467">
        <f t="shared" si="818"/>
        <v>0</v>
      </c>
      <c r="I7450" s="475" t="str">
        <f t="shared" si="819"/>
        <v/>
      </c>
      <c r="J7450" s="471">
        <f>'Potential Projects'!D7451</f>
        <v>63.246163936478737</v>
      </c>
      <c r="K7450" s="471">
        <f>'Potential Projects'!E7451</f>
        <v>81.836766340571927</v>
      </c>
      <c r="L7450" s="476">
        <f t="shared" si="820"/>
        <v>1139.9170697229492</v>
      </c>
      <c r="M7450" s="471">
        <f t="shared" si="823"/>
        <v>1335.1777141390216</v>
      </c>
      <c r="N7450" s="467">
        <f t="shared" si="821"/>
        <v>0</v>
      </c>
      <c r="O7450" s="475" t="str">
        <f t="shared" si="822"/>
        <v/>
      </c>
    </row>
    <row r="7451" spans="1:15" hidden="1">
      <c r="A7451" s="475">
        <f t="shared" si="817"/>
        <v>43770</v>
      </c>
      <c r="B7451" s="475">
        <v>43776</v>
      </c>
      <c r="C7451" s="467">
        <v>10</v>
      </c>
      <c r="D7451" s="467">
        <v>1233</v>
      </c>
      <c r="E7451" s="467">
        <v>5</v>
      </c>
      <c r="F7451" s="467">
        <v>13</v>
      </c>
      <c r="G7451" s="467">
        <f t="array" ref="G7451">MAX(IF($A$2:$A$8761=A7451,$D$2:$D$8761))</f>
        <v>1418</v>
      </c>
      <c r="H7451" s="467">
        <f t="shared" si="818"/>
        <v>0</v>
      </c>
      <c r="I7451" s="475" t="str">
        <f t="shared" si="819"/>
        <v/>
      </c>
      <c r="J7451" s="471">
        <f>'Potential Projects'!D7452</f>
        <v>20.831212096877252</v>
      </c>
      <c r="K7451" s="471">
        <f>'Potential Projects'!E7452</f>
        <v>80.056362771447013</v>
      </c>
      <c r="L7451" s="476">
        <f t="shared" si="820"/>
        <v>1114.1124251316758</v>
      </c>
      <c r="M7451" s="471">
        <f t="shared" si="823"/>
        <v>1335.1777141390216</v>
      </c>
      <c r="N7451" s="467">
        <f t="shared" si="821"/>
        <v>0</v>
      </c>
      <c r="O7451" s="475" t="str">
        <f t="shared" si="822"/>
        <v/>
      </c>
    </row>
    <row r="7452" spans="1:15" hidden="1">
      <c r="A7452" s="475">
        <f t="shared" si="817"/>
        <v>43770</v>
      </c>
      <c r="B7452" s="475">
        <v>43776</v>
      </c>
      <c r="C7452" s="467">
        <v>11</v>
      </c>
      <c r="D7452" s="467">
        <v>1216</v>
      </c>
      <c r="E7452" s="467">
        <v>3</v>
      </c>
      <c r="F7452" s="467">
        <v>11</v>
      </c>
      <c r="G7452" s="467">
        <f t="array" ref="G7452">MAX(IF($A$2:$A$8761=A7452,$D$2:$D$8761))</f>
        <v>1418</v>
      </c>
      <c r="H7452" s="467">
        <f t="shared" si="818"/>
        <v>0</v>
      </c>
      <c r="I7452" s="475" t="str">
        <f t="shared" si="819"/>
        <v/>
      </c>
      <c r="J7452" s="471">
        <f>'Potential Projects'!D7453</f>
        <v>8.1234417034203208</v>
      </c>
      <c r="K7452" s="471">
        <f>'Potential Projects'!E7453</f>
        <v>72.617154536658788</v>
      </c>
      <c r="L7452" s="476">
        <f t="shared" si="820"/>
        <v>1121.259403759921</v>
      </c>
      <c r="M7452" s="471">
        <f t="shared" si="823"/>
        <v>1335.1777141390216</v>
      </c>
      <c r="N7452" s="467">
        <f t="shared" si="821"/>
        <v>0</v>
      </c>
      <c r="O7452" s="475" t="str">
        <f t="shared" si="822"/>
        <v/>
      </c>
    </row>
    <row r="7453" spans="1:15" hidden="1">
      <c r="A7453" s="475">
        <f t="shared" si="817"/>
        <v>43770</v>
      </c>
      <c r="B7453" s="475">
        <v>43776</v>
      </c>
      <c r="C7453" s="467">
        <v>12</v>
      </c>
      <c r="D7453" s="467">
        <v>1215</v>
      </c>
      <c r="E7453" s="467">
        <v>1</v>
      </c>
      <c r="F7453" s="467">
        <v>9</v>
      </c>
      <c r="G7453" s="467">
        <f t="array" ref="G7453">MAX(IF($A$2:$A$8761=A7453,$D$2:$D$8761))</f>
        <v>1418</v>
      </c>
      <c r="H7453" s="467">
        <f t="shared" si="818"/>
        <v>0</v>
      </c>
      <c r="I7453" s="475" t="str">
        <f t="shared" si="819"/>
        <v/>
      </c>
      <c r="J7453" s="471">
        <f>'Potential Projects'!D7454</f>
        <v>13.400366753937107</v>
      </c>
      <c r="K7453" s="471">
        <f>'Potential Projects'!E7454</f>
        <v>67.341652924102348</v>
      </c>
      <c r="L7453" s="476">
        <f t="shared" si="820"/>
        <v>1124.2579803219605</v>
      </c>
      <c r="M7453" s="471">
        <f t="shared" si="823"/>
        <v>1335.1777141390216</v>
      </c>
      <c r="N7453" s="467">
        <f t="shared" si="821"/>
        <v>0</v>
      </c>
      <c r="O7453" s="475" t="str">
        <f t="shared" si="822"/>
        <v/>
      </c>
    </row>
    <row r="7454" spans="1:15" hidden="1">
      <c r="A7454" s="475">
        <f t="shared" si="817"/>
        <v>43770</v>
      </c>
      <c r="B7454" s="475">
        <v>43776</v>
      </c>
      <c r="C7454" s="467">
        <v>13</v>
      </c>
      <c r="D7454" s="467">
        <v>1173</v>
      </c>
      <c r="E7454" s="467">
        <v>0</v>
      </c>
      <c r="F7454" s="467">
        <v>8</v>
      </c>
      <c r="G7454" s="467">
        <f t="array" ref="G7454">MAX(IF($A$2:$A$8761=A7454,$D$2:$D$8761))</f>
        <v>1418</v>
      </c>
      <c r="H7454" s="467">
        <f t="shared" si="818"/>
        <v>0</v>
      </c>
      <c r="I7454" s="475" t="str">
        <f t="shared" si="819"/>
        <v/>
      </c>
      <c r="J7454" s="471">
        <f>'Potential Projects'!D7455</f>
        <v>0.94587781102144619</v>
      </c>
      <c r="K7454" s="471">
        <f>'Potential Projects'!E7455</f>
        <v>58.907421253493879</v>
      </c>
      <c r="L7454" s="476">
        <f t="shared" si="820"/>
        <v>1105.1467009354847</v>
      </c>
      <c r="M7454" s="471">
        <f t="shared" si="823"/>
        <v>1335.1777141390216</v>
      </c>
      <c r="N7454" s="467">
        <f t="shared" si="821"/>
        <v>0</v>
      </c>
      <c r="O7454" s="475" t="str">
        <f t="shared" si="822"/>
        <v/>
      </c>
    </row>
    <row r="7455" spans="1:15" hidden="1">
      <c r="A7455" s="475">
        <f t="shared" si="817"/>
        <v>43770</v>
      </c>
      <c r="B7455" s="475">
        <v>43776</v>
      </c>
      <c r="C7455" s="467">
        <v>14</v>
      </c>
      <c r="D7455" s="467">
        <v>1165</v>
      </c>
      <c r="E7455" s="467">
        <v>0</v>
      </c>
      <c r="F7455" s="467">
        <v>6</v>
      </c>
      <c r="G7455" s="467">
        <f t="array" ref="G7455">MAX(IF($A$2:$A$8761=A7455,$D$2:$D$8761))</f>
        <v>1418</v>
      </c>
      <c r="H7455" s="467">
        <f t="shared" si="818"/>
        <v>0</v>
      </c>
      <c r="I7455" s="475" t="str">
        <f t="shared" si="819"/>
        <v/>
      </c>
      <c r="J7455" s="471">
        <f>'Potential Projects'!D7456</f>
        <v>2.8026340240808749</v>
      </c>
      <c r="K7455" s="471">
        <f>'Potential Projects'!E7456</f>
        <v>44.623515641797461</v>
      </c>
      <c r="L7455" s="476">
        <f t="shared" si="820"/>
        <v>1111.5738503341217</v>
      </c>
      <c r="M7455" s="471">
        <f t="shared" si="823"/>
        <v>1335.1777141390216</v>
      </c>
      <c r="N7455" s="467">
        <f t="shared" si="821"/>
        <v>0</v>
      </c>
      <c r="O7455" s="475" t="str">
        <f t="shared" si="822"/>
        <v/>
      </c>
    </row>
    <row r="7456" spans="1:15" hidden="1">
      <c r="A7456" s="475">
        <f t="shared" si="817"/>
        <v>43770</v>
      </c>
      <c r="B7456" s="475">
        <v>43776</v>
      </c>
      <c r="C7456" s="467">
        <v>15</v>
      </c>
      <c r="D7456" s="467">
        <v>1152</v>
      </c>
      <c r="E7456" s="467">
        <v>0</v>
      </c>
      <c r="F7456" s="467">
        <v>5</v>
      </c>
      <c r="G7456" s="467">
        <f t="array" ref="G7456">MAX(IF($A$2:$A$8761=A7456,$D$2:$D$8761))</f>
        <v>1418</v>
      </c>
      <c r="H7456" s="467">
        <f t="shared" si="818"/>
        <v>0</v>
      </c>
      <c r="I7456" s="475" t="str">
        <f t="shared" si="819"/>
        <v/>
      </c>
      <c r="J7456" s="471">
        <f>'Potential Projects'!D7457</f>
        <v>11.810907142648068</v>
      </c>
      <c r="K7456" s="471">
        <f>'Potential Projects'!E7457</f>
        <v>45.083479305525685</v>
      </c>
      <c r="L7456" s="476">
        <f t="shared" si="820"/>
        <v>1090.1056135518261</v>
      </c>
      <c r="M7456" s="471">
        <f t="shared" si="823"/>
        <v>1335.1777141390216</v>
      </c>
      <c r="N7456" s="467">
        <f t="shared" si="821"/>
        <v>0</v>
      </c>
      <c r="O7456" s="475" t="str">
        <f t="shared" si="822"/>
        <v/>
      </c>
    </row>
    <row r="7457" spans="1:15" hidden="1">
      <c r="A7457" s="475">
        <f t="shared" si="817"/>
        <v>43770</v>
      </c>
      <c r="B7457" s="475">
        <v>43776</v>
      </c>
      <c r="C7457" s="467">
        <v>16</v>
      </c>
      <c r="D7457" s="467">
        <v>1136</v>
      </c>
      <c r="E7457" s="467">
        <v>0</v>
      </c>
      <c r="F7457" s="467">
        <v>3</v>
      </c>
      <c r="G7457" s="467">
        <f t="array" ref="G7457">MAX(IF($A$2:$A$8761=A7457,$D$2:$D$8761))</f>
        <v>1418</v>
      </c>
      <c r="H7457" s="467">
        <f t="shared" si="818"/>
        <v>0</v>
      </c>
      <c r="I7457" s="475" t="str">
        <f t="shared" si="819"/>
        <v/>
      </c>
      <c r="J7457" s="471">
        <f>'Potential Projects'!D7458</f>
        <v>13.519536957395449</v>
      </c>
      <c r="K7457" s="471">
        <f>'Potential Projects'!E7458</f>
        <v>48.674011986669527</v>
      </c>
      <c r="L7457" s="476">
        <f t="shared" si="820"/>
        <v>1070.806451055935</v>
      </c>
      <c r="M7457" s="471">
        <f t="shared" si="823"/>
        <v>1335.1777141390216</v>
      </c>
      <c r="N7457" s="467">
        <f t="shared" si="821"/>
        <v>0</v>
      </c>
      <c r="O7457" s="475" t="str">
        <f t="shared" si="822"/>
        <v/>
      </c>
    </row>
    <row r="7458" spans="1:15" hidden="1">
      <c r="A7458" s="475">
        <f t="shared" si="817"/>
        <v>43770</v>
      </c>
      <c r="B7458" s="475">
        <v>43776</v>
      </c>
      <c r="C7458" s="467">
        <v>17</v>
      </c>
      <c r="D7458" s="467">
        <v>1237</v>
      </c>
      <c r="E7458" s="467">
        <v>0</v>
      </c>
      <c r="F7458" s="467">
        <v>0</v>
      </c>
      <c r="G7458" s="467">
        <f t="array" ref="G7458">MAX(IF($A$2:$A$8761=A7458,$D$2:$D$8761))</f>
        <v>1418</v>
      </c>
      <c r="H7458" s="467">
        <f t="shared" si="818"/>
        <v>0</v>
      </c>
      <c r="I7458" s="475" t="str">
        <f t="shared" si="819"/>
        <v/>
      </c>
      <c r="J7458" s="471">
        <f>'Potential Projects'!D7459</f>
        <v>21.181275868395065</v>
      </c>
      <c r="K7458" s="471">
        <f>'Potential Projects'!E7459</f>
        <v>54.208438722855306</v>
      </c>
      <c r="L7458" s="476">
        <f t="shared" si="820"/>
        <v>1161.6102854087496</v>
      </c>
      <c r="M7458" s="471">
        <f t="shared" si="823"/>
        <v>1335.1777141390216</v>
      </c>
      <c r="N7458" s="467">
        <f t="shared" si="821"/>
        <v>0</v>
      </c>
      <c r="O7458" s="475" t="str">
        <f t="shared" si="822"/>
        <v/>
      </c>
    </row>
    <row r="7459" spans="1:15" hidden="1">
      <c r="A7459" s="475">
        <f t="shared" si="817"/>
        <v>43770</v>
      </c>
      <c r="B7459" s="475">
        <v>43776</v>
      </c>
      <c r="C7459" s="467">
        <v>18</v>
      </c>
      <c r="D7459" s="467">
        <v>1276</v>
      </c>
      <c r="E7459" s="467">
        <v>0</v>
      </c>
      <c r="F7459" s="467">
        <v>0</v>
      </c>
      <c r="G7459" s="467">
        <f t="array" ref="G7459">MAX(IF($A$2:$A$8761=A7459,$D$2:$D$8761))</f>
        <v>1418</v>
      </c>
      <c r="H7459" s="467">
        <f t="shared" si="818"/>
        <v>0</v>
      </c>
      <c r="I7459" s="475" t="str">
        <f t="shared" si="819"/>
        <v/>
      </c>
      <c r="J7459" s="471">
        <f>'Potential Projects'!D7460</f>
        <v>14.841031249308285</v>
      </c>
      <c r="K7459" s="471">
        <f>'Potential Projects'!E7460</f>
        <v>51.905491399698995</v>
      </c>
      <c r="L7459" s="476">
        <f t="shared" si="820"/>
        <v>1209.2534773509926</v>
      </c>
      <c r="M7459" s="471">
        <f t="shared" si="823"/>
        <v>1335.1777141390216</v>
      </c>
      <c r="N7459" s="467">
        <f t="shared" si="821"/>
        <v>0</v>
      </c>
      <c r="O7459" s="475" t="str">
        <f t="shared" si="822"/>
        <v/>
      </c>
    </row>
    <row r="7460" spans="1:15" hidden="1">
      <c r="A7460" s="475">
        <f t="shared" si="817"/>
        <v>43770</v>
      </c>
      <c r="B7460" s="475">
        <v>43776</v>
      </c>
      <c r="C7460" s="467">
        <v>19</v>
      </c>
      <c r="D7460" s="467">
        <v>1276</v>
      </c>
      <c r="E7460" s="467">
        <v>0</v>
      </c>
      <c r="F7460" s="467">
        <v>0</v>
      </c>
      <c r="G7460" s="467">
        <f t="array" ref="G7460">MAX(IF($A$2:$A$8761=A7460,$D$2:$D$8761))</f>
        <v>1418</v>
      </c>
      <c r="H7460" s="467">
        <f t="shared" si="818"/>
        <v>0</v>
      </c>
      <c r="I7460" s="475" t="str">
        <f t="shared" si="819"/>
        <v/>
      </c>
      <c r="J7460" s="471">
        <f>'Potential Projects'!D7461</f>
        <v>43.305538034880449</v>
      </c>
      <c r="K7460" s="471">
        <f>'Potential Projects'!E7461</f>
        <v>55.154962588690609</v>
      </c>
      <c r="L7460" s="476">
        <f t="shared" si="820"/>
        <v>1177.5394993764289</v>
      </c>
      <c r="M7460" s="471">
        <f t="shared" si="823"/>
        <v>1335.1777141390216</v>
      </c>
      <c r="N7460" s="467">
        <f t="shared" si="821"/>
        <v>0</v>
      </c>
      <c r="O7460" s="475" t="str">
        <f t="shared" si="822"/>
        <v/>
      </c>
    </row>
    <row r="7461" spans="1:15" hidden="1">
      <c r="A7461" s="475">
        <f t="shared" si="817"/>
        <v>43770</v>
      </c>
      <c r="B7461" s="475">
        <v>43776</v>
      </c>
      <c r="C7461" s="467">
        <v>20</v>
      </c>
      <c r="D7461" s="467">
        <v>1225</v>
      </c>
      <c r="E7461" s="467">
        <v>0</v>
      </c>
      <c r="F7461" s="467">
        <v>0</v>
      </c>
      <c r="G7461" s="467">
        <f t="array" ref="G7461">MAX(IF($A$2:$A$8761=A7461,$D$2:$D$8761))</f>
        <v>1418</v>
      </c>
      <c r="H7461" s="467">
        <f t="shared" si="818"/>
        <v>0</v>
      </c>
      <c r="I7461" s="475" t="str">
        <f t="shared" si="819"/>
        <v/>
      </c>
      <c r="J7461" s="471">
        <f>'Potential Projects'!D7462</f>
        <v>102.79220498186451</v>
      </c>
      <c r="K7461" s="471">
        <f>'Potential Projects'!E7462</f>
        <v>62.44554310900881</v>
      </c>
      <c r="L7461" s="476">
        <f t="shared" si="820"/>
        <v>1059.7622519091267</v>
      </c>
      <c r="M7461" s="471">
        <f t="shared" si="823"/>
        <v>1335.1777141390216</v>
      </c>
      <c r="N7461" s="467">
        <f t="shared" si="821"/>
        <v>0</v>
      </c>
      <c r="O7461" s="475" t="str">
        <f t="shared" si="822"/>
        <v/>
      </c>
    </row>
    <row r="7462" spans="1:15" hidden="1">
      <c r="A7462" s="475">
        <f t="shared" si="817"/>
        <v>43770</v>
      </c>
      <c r="B7462" s="475">
        <v>43776</v>
      </c>
      <c r="C7462" s="467">
        <v>21</v>
      </c>
      <c r="D7462" s="467">
        <v>1221</v>
      </c>
      <c r="E7462" s="467">
        <v>1</v>
      </c>
      <c r="F7462" s="467">
        <v>0</v>
      </c>
      <c r="G7462" s="467">
        <f t="array" ref="G7462">MAX(IF($A$2:$A$8761=A7462,$D$2:$D$8761))</f>
        <v>1418</v>
      </c>
      <c r="H7462" s="467">
        <f t="shared" si="818"/>
        <v>0</v>
      </c>
      <c r="I7462" s="475" t="str">
        <f t="shared" si="819"/>
        <v/>
      </c>
      <c r="J7462" s="471">
        <f>'Potential Projects'!D7463</f>
        <v>121.90326129514955</v>
      </c>
      <c r="K7462" s="471">
        <f>'Potential Projects'!E7463</f>
        <v>86.347226349172217</v>
      </c>
      <c r="L7462" s="476">
        <f t="shared" si="820"/>
        <v>1011.7495123556782</v>
      </c>
      <c r="M7462" s="471">
        <f t="shared" si="823"/>
        <v>1335.1777141390216</v>
      </c>
      <c r="N7462" s="467">
        <f t="shared" si="821"/>
        <v>0</v>
      </c>
      <c r="O7462" s="475" t="str">
        <f t="shared" si="822"/>
        <v/>
      </c>
    </row>
    <row r="7463" spans="1:15" hidden="1">
      <c r="A7463" s="475">
        <f t="shared" si="817"/>
        <v>43770</v>
      </c>
      <c r="B7463" s="475">
        <v>43776</v>
      </c>
      <c r="C7463" s="467">
        <v>22</v>
      </c>
      <c r="D7463" s="467">
        <v>1156</v>
      </c>
      <c r="E7463" s="467">
        <v>3</v>
      </c>
      <c r="F7463" s="467">
        <v>0</v>
      </c>
      <c r="G7463" s="467">
        <f t="array" ref="G7463">MAX(IF($A$2:$A$8761=A7463,$D$2:$D$8761))</f>
        <v>1418</v>
      </c>
      <c r="H7463" s="467">
        <f t="shared" si="818"/>
        <v>0</v>
      </c>
      <c r="I7463" s="475" t="str">
        <f t="shared" si="819"/>
        <v/>
      </c>
      <c r="J7463" s="471">
        <f>'Potential Projects'!D7464</f>
        <v>139.1260768854485</v>
      </c>
      <c r="K7463" s="471">
        <f>'Potential Projects'!E7464</f>
        <v>92.3744712964954</v>
      </c>
      <c r="L7463" s="476">
        <f t="shared" si="820"/>
        <v>921.49945181805617</v>
      </c>
      <c r="M7463" s="471">
        <f t="shared" si="823"/>
        <v>1335.1777141390216</v>
      </c>
      <c r="N7463" s="467">
        <f t="shared" si="821"/>
        <v>0</v>
      </c>
      <c r="O7463" s="475" t="str">
        <f t="shared" si="822"/>
        <v/>
      </c>
    </row>
    <row r="7464" spans="1:15" hidden="1">
      <c r="A7464" s="475">
        <f t="shared" si="817"/>
        <v>43770</v>
      </c>
      <c r="B7464" s="475">
        <v>43776</v>
      </c>
      <c r="C7464" s="467">
        <v>23</v>
      </c>
      <c r="D7464" s="467">
        <v>1040</v>
      </c>
      <c r="E7464" s="467">
        <v>5</v>
      </c>
      <c r="F7464" s="467">
        <v>0</v>
      </c>
      <c r="G7464" s="467">
        <f t="array" ref="G7464">MAX(IF($A$2:$A$8761=A7464,$D$2:$D$8761))</f>
        <v>1418</v>
      </c>
      <c r="H7464" s="467">
        <f t="shared" si="818"/>
        <v>0</v>
      </c>
      <c r="I7464" s="475" t="str">
        <f t="shared" si="819"/>
        <v/>
      </c>
      <c r="J7464" s="471">
        <f>'Potential Projects'!D7465</f>
        <v>125.60155524180814</v>
      </c>
      <c r="K7464" s="471">
        <f>'Potential Projects'!E7465</f>
        <v>99.56257691894217</v>
      </c>
      <c r="L7464" s="476">
        <f t="shared" si="820"/>
        <v>809.83586783924966</v>
      </c>
      <c r="M7464" s="471">
        <f t="shared" si="823"/>
        <v>1335.1777141390216</v>
      </c>
      <c r="N7464" s="467">
        <f t="shared" si="821"/>
        <v>0</v>
      </c>
      <c r="O7464" s="475" t="str">
        <f t="shared" si="822"/>
        <v/>
      </c>
    </row>
    <row r="7465" spans="1:15" hidden="1">
      <c r="A7465" s="475">
        <f t="shared" si="817"/>
        <v>43770</v>
      </c>
      <c r="B7465" s="475">
        <v>43776</v>
      </c>
      <c r="C7465" s="467">
        <v>24</v>
      </c>
      <c r="D7465" s="467">
        <v>972</v>
      </c>
      <c r="E7465" s="467">
        <v>6</v>
      </c>
      <c r="F7465" s="467">
        <v>0</v>
      </c>
      <c r="G7465" s="467">
        <f t="array" ref="G7465">MAX(IF($A$2:$A$8761=A7465,$D$2:$D$8761))</f>
        <v>1418</v>
      </c>
      <c r="H7465" s="467">
        <f t="shared" si="818"/>
        <v>0</v>
      </c>
      <c r="I7465" s="475" t="str">
        <f t="shared" si="819"/>
        <v/>
      </c>
      <c r="J7465" s="471">
        <f>'Potential Projects'!D7466</f>
        <v>115.36535437755535</v>
      </c>
      <c r="K7465" s="471">
        <f>'Potential Projects'!E7466</f>
        <v>97.570965545044075</v>
      </c>
      <c r="L7465" s="476">
        <f t="shared" si="820"/>
        <v>753.06368007740059</v>
      </c>
      <c r="M7465" s="471">
        <f t="shared" si="823"/>
        <v>1335.1777141390216</v>
      </c>
      <c r="N7465" s="467">
        <f t="shared" si="821"/>
        <v>0</v>
      </c>
      <c r="O7465" s="475" t="str">
        <f t="shared" si="822"/>
        <v/>
      </c>
    </row>
    <row r="7466" spans="1:15" hidden="1">
      <c r="A7466" s="475">
        <f t="shared" si="817"/>
        <v>43770</v>
      </c>
      <c r="B7466" s="475">
        <v>43777</v>
      </c>
      <c r="C7466" s="467">
        <v>1</v>
      </c>
      <c r="D7466" s="467">
        <v>973</v>
      </c>
      <c r="E7466" s="467">
        <v>5</v>
      </c>
      <c r="F7466" s="467">
        <v>0</v>
      </c>
      <c r="G7466" s="467">
        <f t="array" ref="G7466">MAX(IF($A$2:$A$8761=A7466,$D$2:$D$8761))</f>
        <v>1418</v>
      </c>
      <c r="H7466" s="467">
        <f t="shared" si="818"/>
        <v>0</v>
      </c>
      <c r="I7466" s="475" t="str">
        <f t="shared" si="819"/>
        <v/>
      </c>
      <c r="J7466" s="471">
        <f>'Potential Projects'!D7467</f>
        <v>82.870384812204861</v>
      </c>
      <c r="K7466" s="471">
        <f>'Potential Projects'!E7467</f>
        <v>98.013719683938945</v>
      </c>
      <c r="L7466" s="476">
        <f t="shared" si="820"/>
        <v>787.11589550385622</v>
      </c>
      <c r="M7466" s="471">
        <f t="shared" si="823"/>
        <v>1335.1777141390216</v>
      </c>
      <c r="N7466" s="467">
        <f t="shared" si="821"/>
        <v>0</v>
      </c>
      <c r="O7466" s="475" t="str">
        <f t="shared" si="822"/>
        <v/>
      </c>
    </row>
    <row r="7467" spans="1:15" hidden="1">
      <c r="A7467" s="475">
        <f t="shared" si="817"/>
        <v>43770</v>
      </c>
      <c r="B7467" s="475">
        <v>43777</v>
      </c>
      <c r="C7467" s="467">
        <v>2</v>
      </c>
      <c r="D7467" s="467">
        <v>948</v>
      </c>
      <c r="E7467" s="467">
        <v>8</v>
      </c>
      <c r="F7467" s="467">
        <v>0</v>
      </c>
      <c r="G7467" s="467">
        <f t="array" ref="G7467">MAX(IF($A$2:$A$8761=A7467,$D$2:$D$8761))</f>
        <v>1418</v>
      </c>
      <c r="H7467" s="467">
        <f t="shared" si="818"/>
        <v>0</v>
      </c>
      <c r="I7467" s="475" t="str">
        <f t="shared" si="819"/>
        <v/>
      </c>
      <c r="J7467" s="471">
        <f>'Potential Projects'!D7468</f>
        <v>54.474560124335923</v>
      </c>
      <c r="K7467" s="471">
        <f>'Potential Projects'!E7468</f>
        <v>97.708641743711027</v>
      </c>
      <c r="L7467" s="476">
        <f t="shared" si="820"/>
        <v>787.81679813195308</v>
      </c>
      <c r="M7467" s="471">
        <f t="shared" si="823"/>
        <v>1335.1777141390216</v>
      </c>
      <c r="N7467" s="467">
        <f t="shared" si="821"/>
        <v>0</v>
      </c>
      <c r="O7467" s="475" t="str">
        <f t="shared" si="822"/>
        <v/>
      </c>
    </row>
    <row r="7468" spans="1:15" hidden="1">
      <c r="A7468" s="475">
        <f t="shared" si="817"/>
        <v>43770</v>
      </c>
      <c r="B7468" s="475">
        <v>43777</v>
      </c>
      <c r="C7468" s="467">
        <v>3</v>
      </c>
      <c r="D7468" s="467">
        <v>935</v>
      </c>
      <c r="E7468" s="467">
        <v>9</v>
      </c>
      <c r="F7468" s="467">
        <v>0</v>
      </c>
      <c r="G7468" s="467">
        <f t="array" ref="G7468">MAX(IF($A$2:$A$8761=A7468,$D$2:$D$8761))</f>
        <v>1418</v>
      </c>
      <c r="H7468" s="467">
        <f t="shared" si="818"/>
        <v>0</v>
      </c>
      <c r="I7468" s="475" t="str">
        <f t="shared" si="819"/>
        <v/>
      </c>
      <c r="J7468" s="471">
        <f>'Potential Projects'!D7469</f>
        <v>56.228056749172225</v>
      </c>
      <c r="K7468" s="471">
        <f>'Potential Projects'!E7469</f>
        <v>84.697458718555154</v>
      </c>
      <c r="L7468" s="476">
        <f t="shared" si="820"/>
        <v>785.07448453227266</v>
      </c>
      <c r="M7468" s="471">
        <f t="shared" si="823"/>
        <v>1335.1777141390216</v>
      </c>
      <c r="N7468" s="467">
        <f t="shared" si="821"/>
        <v>0</v>
      </c>
      <c r="O7468" s="475" t="str">
        <f t="shared" si="822"/>
        <v/>
      </c>
    </row>
    <row r="7469" spans="1:15" hidden="1">
      <c r="A7469" s="475">
        <f t="shared" si="817"/>
        <v>43770</v>
      </c>
      <c r="B7469" s="475">
        <v>43777</v>
      </c>
      <c r="C7469" s="467">
        <v>4</v>
      </c>
      <c r="D7469" s="467">
        <v>955</v>
      </c>
      <c r="E7469" s="467">
        <v>20</v>
      </c>
      <c r="F7469" s="467">
        <v>0</v>
      </c>
      <c r="G7469" s="467">
        <f t="array" ref="G7469">MAX(IF($A$2:$A$8761=A7469,$D$2:$D$8761))</f>
        <v>1418</v>
      </c>
      <c r="H7469" s="467">
        <f t="shared" si="818"/>
        <v>0</v>
      </c>
      <c r="I7469" s="475" t="str">
        <f t="shared" si="819"/>
        <v/>
      </c>
      <c r="J7469" s="471">
        <f>'Potential Projects'!D7470</f>
        <v>57.896868945229144</v>
      </c>
      <c r="K7469" s="471">
        <f>'Potential Projects'!E7470</f>
        <v>51.278908245538595</v>
      </c>
      <c r="L7469" s="476">
        <f t="shared" si="820"/>
        <v>825.82422280923231</v>
      </c>
      <c r="M7469" s="471">
        <f t="shared" si="823"/>
        <v>1335.1777141390216</v>
      </c>
      <c r="N7469" s="467">
        <f t="shared" si="821"/>
        <v>0</v>
      </c>
      <c r="O7469" s="475" t="str">
        <f t="shared" si="822"/>
        <v/>
      </c>
    </row>
    <row r="7470" spans="1:15" hidden="1">
      <c r="A7470" s="475">
        <f t="shared" si="817"/>
        <v>43770</v>
      </c>
      <c r="B7470" s="475">
        <v>43777</v>
      </c>
      <c r="C7470" s="467">
        <v>5</v>
      </c>
      <c r="D7470" s="467">
        <v>1014</v>
      </c>
      <c r="E7470" s="467">
        <v>37</v>
      </c>
      <c r="F7470" s="467">
        <v>0</v>
      </c>
      <c r="G7470" s="467">
        <f t="array" ref="G7470">MAX(IF($A$2:$A$8761=A7470,$D$2:$D$8761))</f>
        <v>1418</v>
      </c>
      <c r="H7470" s="467">
        <f t="shared" si="818"/>
        <v>0</v>
      </c>
      <c r="I7470" s="475" t="str">
        <f t="shared" si="819"/>
        <v/>
      </c>
      <c r="J7470" s="471">
        <f>'Potential Projects'!D7471</f>
        <v>65.140551843696059</v>
      </c>
      <c r="K7470" s="471">
        <f>'Potential Projects'!E7471</f>
        <v>60.303739518383146</v>
      </c>
      <c r="L7470" s="476">
        <f t="shared" si="820"/>
        <v>851.55570863792082</v>
      </c>
      <c r="M7470" s="471">
        <f t="shared" si="823"/>
        <v>1335.1777141390216</v>
      </c>
      <c r="N7470" s="467">
        <f t="shared" si="821"/>
        <v>0</v>
      </c>
      <c r="O7470" s="475" t="str">
        <f t="shared" si="822"/>
        <v/>
      </c>
    </row>
    <row r="7471" spans="1:15" hidden="1">
      <c r="A7471" s="475">
        <f t="shared" si="817"/>
        <v>43770</v>
      </c>
      <c r="B7471" s="475">
        <v>43777</v>
      </c>
      <c r="C7471" s="467">
        <v>6</v>
      </c>
      <c r="D7471" s="467">
        <v>1091</v>
      </c>
      <c r="E7471" s="467">
        <v>26</v>
      </c>
      <c r="F7471" s="467">
        <v>0</v>
      </c>
      <c r="G7471" s="467">
        <f t="array" ref="G7471">MAX(IF($A$2:$A$8761=A7471,$D$2:$D$8761))</f>
        <v>1418</v>
      </c>
      <c r="H7471" s="467">
        <f t="shared" si="818"/>
        <v>0</v>
      </c>
      <c r="I7471" s="475" t="str">
        <f t="shared" si="819"/>
        <v/>
      </c>
      <c r="J7471" s="471">
        <f>'Potential Projects'!D7472</f>
        <v>88.321819696715679</v>
      </c>
      <c r="K7471" s="471">
        <f>'Potential Projects'!E7472</f>
        <v>34.776538432595146</v>
      </c>
      <c r="L7471" s="476">
        <f t="shared" si="820"/>
        <v>941.90164187068922</v>
      </c>
      <c r="M7471" s="471">
        <f t="shared" si="823"/>
        <v>1335.1777141390216</v>
      </c>
      <c r="N7471" s="467">
        <f t="shared" si="821"/>
        <v>0</v>
      </c>
      <c r="O7471" s="475" t="str">
        <f t="shared" si="822"/>
        <v/>
      </c>
    </row>
    <row r="7472" spans="1:15" hidden="1">
      <c r="A7472" s="475">
        <f t="shared" si="817"/>
        <v>43770</v>
      </c>
      <c r="B7472" s="475">
        <v>43777</v>
      </c>
      <c r="C7472" s="467">
        <v>7</v>
      </c>
      <c r="D7472" s="467">
        <v>1220</v>
      </c>
      <c r="E7472" s="467">
        <v>24</v>
      </c>
      <c r="F7472" s="467">
        <v>0</v>
      </c>
      <c r="G7472" s="467">
        <f t="array" ref="G7472">MAX(IF($A$2:$A$8761=A7472,$D$2:$D$8761))</f>
        <v>1418</v>
      </c>
      <c r="H7472" s="467">
        <f t="shared" si="818"/>
        <v>0</v>
      </c>
      <c r="I7472" s="475" t="str">
        <f t="shared" si="819"/>
        <v/>
      </c>
      <c r="J7472" s="471">
        <f>'Potential Projects'!D7473</f>
        <v>112.81462095017163</v>
      </c>
      <c r="K7472" s="471">
        <f>'Potential Projects'!E7473</f>
        <v>15.799908299290475</v>
      </c>
      <c r="L7472" s="476">
        <f t="shared" si="820"/>
        <v>1067.3854707505377</v>
      </c>
      <c r="M7472" s="471">
        <f t="shared" si="823"/>
        <v>1335.1777141390216</v>
      </c>
      <c r="N7472" s="467">
        <f t="shared" si="821"/>
        <v>0</v>
      </c>
      <c r="O7472" s="475" t="str">
        <f t="shared" si="822"/>
        <v/>
      </c>
    </row>
    <row r="7473" spans="1:15" hidden="1">
      <c r="A7473" s="475">
        <f t="shared" si="817"/>
        <v>43770</v>
      </c>
      <c r="B7473" s="475">
        <v>43777</v>
      </c>
      <c r="C7473" s="467">
        <v>8</v>
      </c>
      <c r="D7473" s="467">
        <v>1281</v>
      </c>
      <c r="E7473" s="467">
        <v>34</v>
      </c>
      <c r="F7473" s="467">
        <v>5</v>
      </c>
      <c r="G7473" s="467">
        <f t="array" ref="G7473">MAX(IF($A$2:$A$8761=A7473,$D$2:$D$8761))</f>
        <v>1418</v>
      </c>
      <c r="H7473" s="467">
        <f t="shared" si="818"/>
        <v>0</v>
      </c>
      <c r="I7473" s="475" t="str">
        <f t="shared" si="819"/>
        <v/>
      </c>
      <c r="J7473" s="471">
        <f>'Potential Projects'!D7474</f>
        <v>84.453655861238502</v>
      </c>
      <c r="K7473" s="471">
        <f>'Potential Projects'!E7474</f>
        <v>24.262301010535371</v>
      </c>
      <c r="L7473" s="476">
        <f t="shared" si="820"/>
        <v>1133.2840431282261</v>
      </c>
      <c r="M7473" s="471">
        <f t="shared" si="823"/>
        <v>1335.1777141390216</v>
      </c>
      <c r="N7473" s="467">
        <f t="shared" si="821"/>
        <v>0</v>
      </c>
      <c r="O7473" s="475" t="str">
        <f t="shared" si="822"/>
        <v/>
      </c>
    </row>
    <row r="7474" spans="1:15" hidden="1">
      <c r="A7474" s="475">
        <f t="shared" si="817"/>
        <v>43770</v>
      </c>
      <c r="B7474" s="475">
        <v>43777</v>
      </c>
      <c r="C7474" s="467">
        <v>9</v>
      </c>
      <c r="D7474" s="467">
        <v>1259</v>
      </c>
      <c r="E7474" s="467">
        <v>27</v>
      </c>
      <c r="F7474" s="467">
        <v>7</v>
      </c>
      <c r="G7474" s="467">
        <f t="array" ref="G7474">MAX(IF($A$2:$A$8761=A7474,$D$2:$D$8761))</f>
        <v>1418</v>
      </c>
      <c r="H7474" s="467">
        <f t="shared" si="818"/>
        <v>0</v>
      </c>
      <c r="I7474" s="475" t="str">
        <f t="shared" si="819"/>
        <v/>
      </c>
      <c r="J7474" s="471">
        <f>'Potential Projects'!D7475</f>
        <v>78.604616476631023</v>
      </c>
      <c r="K7474" s="471">
        <f>'Potential Projects'!E7475</f>
        <v>20.171127606966245</v>
      </c>
      <c r="L7474" s="476">
        <f t="shared" si="820"/>
        <v>1126.2242559164029</v>
      </c>
      <c r="M7474" s="471">
        <f t="shared" si="823"/>
        <v>1335.1777141390216</v>
      </c>
      <c r="N7474" s="467">
        <f t="shared" si="821"/>
        <v>0</v>
      </c>
      <c r="O7474" s="475" t="str">
        <f t="shared" si="822"/>
        <v/>
      </c>
    </row>
    <row r="7475" spans="1:15" hidden="1">
      <c r="A7475" s="475">
        <f t="shared" si="817"/>
        <v>43770</v>
      </c>
      <c r="B7475" s="475">
        <v>43777</v>
      </c>
      <c r="C7475" s="467">
        <v>10</v>
      </c>
      <c r="D7475" s="467">
        <v>1225</v>
      </c>
      <c r="E7475" s="467">
        <v>19</v>
      </c>
      <c r="F7475" s="467">
        <v>9</v>
      </c>
      <c r="G7475" s="467">
        <f t="array" ref="G7475">MAX(IF($A$2:$A$8761=A7475,$D$2:$D$8761))</f>
        <v>1418</v>
      </c>
      <c r="H7475" s="467">
        <f t="shared" si="818"/>
        <v>0</v>
      </c>
      <c r="I7475" s="475" t="str">
        <f t="shared" si="819"/>
        <v/>
      </c>
      <c r="J7475" s="471">
        <f>'Potential Projects'!D7476</f>
        <v>11.285642411778904</v>
      </c>
      <c r="K7475" s="471">
        <f>'Potential Projects'!E7476</f>
        <v>25.901117125349387</v>
      </c>
      <c r="L7475" s="476">
        <f t="shared" si="820"/>
        <v>1159.8132404628716</v>
      </c>
      <c r="M7475" s="471">
        <f t="shared" si="823"/>
        <v>1335.1777141390216</v>
      </c>
      <c r="N7475" s="467">
        <f t="shared" si="821"/>
        <v>0</v>
      </c>
      <c r="O7475" s="475" t="str">
        <f t="shared" si="822"/>
        <v/>
      </c>
    </row>
    <row r="7476" spans="1:15" hidden="1">
      <c r="A7476" s="475">
        <f t="shared" si="817"/>
        <v>43770</v>
      </c>
      <c r="B7476" s="475">
        <v>43777</v>
      </c>
      <c r="C7476" s="467">
        <v>11</v>
      </c>
      <c r="D7476" s="467">
        <v>1191</v>
      </c>
      <c r="E7476" s="467">
        <v>12</v>
      </c>
      <c r="F7476" s="467">
        <v>7</v>
      </c>
      <c r="G7476" s="467">
        <f t="array" ref="G7476">MAX(IF($A$2:$A$8761=A7476,$D$2:$D$8761))</f>
        <v>1418</v>
      </c>
      <c r="H7476" s="467">
        <f t="shared" si="818"/>
        <v>0</v>
      </c>
      <c r="I7476" s="475" t="str">
        <f t="shared" si="819"/>
        <v/>
      </c>
      <c r="J7476" s="471">
        <f>'Potential Projects'!D7477</f>
        <v>0.61745540133604371</v>
      </c>
      <c r="K7476" s="471">
        <f>'Potential Projects'!E7477</f>
        <v>26.289113685228987</v>
      </c>
      <c r="L7476" s="476">
        <f t="shared" si="820"/>
        <v>1145.093430913435</v>
      </c>
      <c r="M7476" s="471">
        <f t="shared" si="823"/>
        <v>1335.1777141390216</v>
      </c>
      <c r="N7476" s="467">
        <f t="shared" si="821"/>
        <v>0</v>
      </c>
      <c r="O7476" s="475" t="str">
        <f t="shared" si="822"/>
        <v/>
      </c>
    </row>
    <row r="7477" spans="1:15" hidden="1">
      <c r="A7477" s="475">
        <f t="shared" si="817"/>
        <v>43770</v>
      </c>
      <c r="B7477" s="475">
        <v>43777</v>
      </c>
      <c r="C7477" s="467">
        <v>12</v>
      </c>
      <c r="D7477" s="467">
        <v>1145</v>
      </c>
      <c r="E7477" s="467">
        <v>9</v>
      </c>
      <c r="F7477" s="467">
        <v>10</v>
      </c>
      <c r="G7477" s="467">
        <f t="array" ref="G7477">MAX(IF($A$2:$A$8761=A7477,$D$2:$D$8761))</f>
        <v>1418</v>
      </c>
      <c r="H7477" s="467">
        <f t="shared" si="818"/>
        <v>0</v>
      </c>
      <c r="I7477" s="475" t="str">
        <f t="shared" si="819"/>
        <v/>
      </c>
      <c r="J7477" s="471">
        <f>'Potential Projects'!D7478</f>
        <v>0</v>
      </c>
      <c r="K7477" s="471">
        <f>'Potential Projects'!E7478</f>
        <v>38.68935857880026</v>
      </c>
      <c r="L7477" s="476">
        <f t="shared" si="820"/>
        <v>1087.3106414211998</v>
      </c>
      <c r="M7477" s="471">
        <f t="shared" si="823"/>
        <v>1335.1777141390216</v>
      </c>
      <c r="N7477" s="467">
        <f t="shared" si="821"/>
        <v>0</v>
      </c>
      <c r="O7477" s="475" t="str">
        <f t="shared" si="822"/>
        <v/>
      </c>
    </row>
    <row r="7478" spans="1:15" hidden="1">
      <c r="A7478" s="475">
        <f t="shared" si="817"/>
        <v>43770</v>
      </c>
      <c r="B7478" s="475">
        <v>43777</v>
      </c>
      <c r="C7478" s="467">
        <v>13</v>
      </c>
      <c r="D7478" s="467">
        <v>1140</v>
      </c>
      <c r="E7478" s="467">
        <v>10</v>
      </c>
      <c r="F7478" s="467">
        <v>10</v>
      </c>
      <c r="G7478" s="467">
        <f t="array" ref="G7478">MAX(IF($A$2:$A$8761=A7478,$D$2:$D$8761))</f>
        <v>1418</v>
      </c>
      <c r="H7478" s="467">
        <f t="shared" si="818"/>
        <v>0</v>
      </c>
      <c r="I7478" s="475" t="str">
        <f t="shared" si="819"/>
        <v/>
      </c>
      <c r="J7478" s="471">
        <f>'Potential Projects'!D7479</f>
        <v>6.8520859786757162E-4</v>
      </c>
      <c r="K7478" s="471">
        <f>'Potential Projects'!E7479</f>
        <v>34.690490808428294</v>
      </c>
      <c r="L7478" s="476">
        <f t="shared" si="820"/>
        <v>1085.308823982974</v>
      </c>
      <c r="M7478" s="471">
        <f t="shared" si="823"/>
        <v>1335.1777141390216</v>
      </c>
      <c r="N7478" s="467">
        <f t="shared" si="821"/>
        <v>0</v>
      </c>
      <c r="O7478" s="475" t="str">
        <f t="shared" si="822"/>
        <v/>
      </c>
    </row>
    <row r="7479" spans="1:15" hidden="1">
      <c r="A7479" s="475">
        <f t="shared" si="817"/>
        <v>43770</v>
      </c>
      <c r="B7479" s="475">
        <v>43777</v>
      </c>
      <c r="C7479" s="467">
        <v>14</v>
      </c>
      <c r="D7479" s="467">
        <v>1138</v>
      </c>
      <c r="E7479" s="467">
        <v>1</v>
      </c>
      <c r="F7479" s="467">
        <v>8</v>
      </c>
      <c r="G7479" s="467">
        <f t="array" ref="G7479">MAX(IF($A$2:$A$8761=A7479,$D$2:$D$8761))</f>
        <v>1418</v>
      </c>
      <c r="H7479" s="467">
        <f t="shared" si="818"/>
        <v>0</v>
      </c>
      <c r="I7479" s="475" t="str">
        <f t="shared" si="819"/>
        <v/>
      </c>
      <c r="J7479" s="471">
        <f>'Potential Projects'!D7480</f>
        <v>0</v>
      </c>
      <c r="K7479" s="471">
        <f>'Potential Projects'!E7480</f>
        <v>34.273550956783488</v>
      </c>
      <c r="L7479" s="476">
        <f t="shared" si="820"/>
        <v>1094.7264490432165</v>
      </c>
      <c r="M7479" s="471">
        <f t="shared" si="823"/>
        <v>1335.1777141390216</v>
      </c>
      <c r="N7479" s="467">
        <f t="shared" si="821"/>
        <v>0</v>
      </c>
      <c r="O7479" s="475" t="str">
        <f t="shared" si="822"/>
        <v/>
      </c>
    </row>
    <row r="7480" spans="1:15" hidden="1">
      <c r="A7480" s="475">
        <f t="shared" si="817"/>
        <v>43770</v>
      </c>
      <c r="B7480" s="475">
        <v>43777</v>
      </c>
      <c r="C7480" s="467">
        <v>15</v>
      </c>
      <c r="D7480" s="467">
        <v>1142</v>
      </c>
      <c r="E7480" s="467">
        <v>1</v>
      </c>
      <c r="F7480" s="467">
        <v>4</v>
      </c>
      <c r="G7480" s="467">
        <f t="array" ref="G7480">MAX(IF($A$2:$A$8761=A7480,$D$2:$D$8761))</f>
        <v>1418</v>
      </c>
      <c r="H7480" s="467">
        <f t="shared" si="818"/>
        <v>0</v>
      </c>
      <c r="I7480" s="475" t="str">
        <f t="shared" si="819"/>
        <v/>
      </c>
      <c r="J7480" s="471">
        <f>'Potential Projects'!D7481</f>
        <v>0</v>
      </c>
      <c r="K7480" s="471">
        <f>'Potential Projects'!E7481</f>
        <v>34.511355299935502</v>
      </c>
      <c r="L7480" s="476">
        <f t="shared" si="820"/>
        <v>1102.4886447000645</v>
      </c>
      <c r="M7480" s="471">
        <f t="shared" si="823"/>
        <v>1335.1777141390216</v>
      </c>
      <c r="N7480" s="467">
        <f t="shared" si="821"/>
        <v>0</v>
      </c>
      <c r="O7480" s="475" t="str">
        <f t="shared" si="822"/>
        <v/>
      </c>
    </row>
    <row r="7481" spans="1:15" hidden="1">
      <c r="A7481" s="475">
        <f t="shared" si="817"/>
        <v>43770</v>
      </c>
      <c r="B7481" s="475">
        <v>43777</v>
      </c>
      <c r="C7481" s="467">
        <v>16</v>
      </c>
      <c r="D7481" s="467">
        <v>1148</v>
      </c>
      <c r="E7481" s="467">
        <v>1</v>
      </c>
      <c r="F7481" s="467">
        <v>2</v>
      </c>
      <c r="G7481" s="467">
        <f t="array" ref="G7481">MAX(IF($A$2:$A$8761=A7481,$D$2:$D$8761))</f>
        <v>1418</v>
      </c>
      <c r="H7481" s="467">
        <f t="shared" si="818"/>
        <v>0</v>
      </c>
      <c r="I7481" s="475" t="str">
        <f t="shared" si="819"/>
        <v/>
      </c>
      <c r="J7481" s="471">
        <f>'Potential Projects'!D7482</f>
        <v>0</v>
      </c>
      <c r="K7481" s="471">
        <f>'Potential Projects'!E7482</f>
        <v>58.255023812083429</v>
      </c>
      <c r="L7481" s="476">
        <f t="shared" si="820"/>
        <v>1086.7449761879166</v>
      </c>
      <c r="M7481" s="471">
        <f t="shared" si="823"/>
        <v>1335.1777141390216</v>
      </c>
      <c r="N7481" s="467">
        <f t="shared" si="821"/>
        <v>0</v>
      </c>
      <c r="O7481" s="475" t="str">
        <f t="shared" si="822"/>
        <v/>
      </c>
    </row>
    <row r="7482" spans="1:15" hidden="1">
      <c r="A7482" s="475">
        <f t="shared" si="817"/>
        <v>43770</v>
      </c>
      <c r="B7482" s="475">
        <v>43777</v>
      </c>
      <c r="C7482" s="467">
        <v>17</v>
      </c>
      <c r="D7482" s="467">
        <v>1195</v>
      </c>
      <c r="E7482" s="467">
        <v>6</v>
      </c>
      <c r="F7482" s="467">
        <v>0</v>
      </c>
      <c r="G7482" s="467">
        <f t="array" ref="G7482">MAX(IF($A$2:$A$8761=A7482,$D$2:$D$8761))</f>
        <v>1418</v>
      </c>
      <c r="H7482" s="467">
        <f t="shared" si="818"/>
        <v>0</v>
      </c>
      <c r="I7482" s="475" t="str">
        <f t="shared" si="819"/>
        <v/>
      </c>
      <c r="J7482" s="471">
        <f>'Potential Projects'!D7483</f>
        <v>0</v>
      </c>
      <c r="K7482" s="471">
        <f>'Potential Projects'!E7483</f>
        <v>43.865514298000434</v>
      </c>
      <c r="L7482" s="476">
        <f t="shared" si="820"/>
        <v>1145.1344857019997</v>
      </c>
      <c r="M7482" s="471">
        <f t="shared" si="823"/>
        <v>1335.1777141390216</v>
      </c>
      <c r="N7482" s="467">
        <f t="shared" si="821"/>
        <v>0</v>
      </c>
      <c r="O7482" s="475" t="str">
        <f t="shared" si="822"/>
        <v/>
      </c>
    </row>
    <row r="7483" spans="1:15" hidden="1">
      <c r="A7483" s="475">
        <f t="shared" si="817"/>
        <v>43770</v>
      </c>
      <c r="B7483" s="475">
        <v>43777</v>
      </c>
      <c r="C7483" s="467">
        <v>18</v>
      </c>
      <c r="D7483" s="467">
        <v>1225</v>
      </c>
      <c r="E7483" s="467">
        <v>9</v>
      </c>
      <c r="F7483" s="467">
        <v>0</v>
      </c>
      <c r="G7483" s="467">
        <f t="array" ref="G7483">MAX(IF($A$2:$A$8761=A7483,$D$2:$D$8761))</f>
        <v>1418</v>
      </c>
      <c r="H7483" s="467">
        <f t="shared" si="818"/>
        <v>0</v>
      </c>
      <c r="I7483" s="475" t="str">
        <f t="shared" si="819"/>
        <v/>
      </c>
      <c r="J7483" s="471">
        <f>'Potential Projects'!D7484</f>
        <v>0</v>
      </c>
      <c r="K7483" s="471">
        <f>'Potential Projects'!E7484</f>
        <v>22.875369759191571</v>
      </c>
      <c r="L7483" s="476">
        <f t="shared" si="820"/>
        <v>1193.1246302408085</v>
      </c>
      <c r="M7483" s="471">
        <f t="shared" si="823"/>
        <v>1335.1777141390216</v>
      </c>
      <c r="N7483" s="467">
        <f t="shared" si="821"/>
        <v>0</v>
      </c>
      <c r="O7483" s="475" t="str">
        <f t="shared" si="822"/>
        <v/>
      </c>
    </row>
    <row r="7484" spans="1:15" hidden="1">
      <c r="A7484" s="475">
        <f t="shared" si="817"/>
        <v>43770</v>
      </c>
      <c r="B7484" s="475">
        <v>43777</v>
      </c>
      <c r="C7484" s="467">
        <v>19</v>
      </c>
      <c r="D7484" s="467">
        <v>1201</v>
      </c>
      <c r="E7484" s="467">
        <v>36</v>
      </c>
      <c r="F7484" s="467">
        <v>0</v>
      </c>
      <c r="G7484" s="467">
        <f t="array" ref="G7484">MAX(IF($A$2:$A$8761=A7484,$D$2:$D$8761))</f>
        <v>1418</v>
      </c>
      <c r="H7484" s="467">
        <f t="shared" si="818"/>
        <v>0</v>
      </c>
      <c r="I7484" s="475" t="str">
        <f t="shared" si="819"/>
        <v/>
      </c>
      <c r="J7484" s="471">
        <f>'Potential Projects'!D7485</f>
        <v>0</v>
      </c>
      <c r="K7484" s="471">
        <f>'Potential Projects'!E7485</f>
        <v>35.574434583960439</v>
      </c>
      <c r="L7484" s="476">
        <f t="shared" si="820"/>
        <v>1129.4255654160395</v>
      </c>
      <c r="M7484" s="471">
        <f t="shared" si="823"/>
        <v>1335.1777141390216</v>
      </c>
      <c r="N7484" s="467">
        <f t="shared" si="821"/>
        <v>0</v>
      </c>
      <c r="O7484" s="475" t="str">
        <f t="shared" si="822"/>
        <v/>
      </c>
    </row>
    <row r="7485" spans="1:15" hidden="1">
      <c r="A7485" s="475">
        <f t="shared" si="817"/>
        <v>43770</v>
      </c>
      <c r="B7485" s="475">
        <v>43777</v>
      </c>
      <c r="C7485" s="467">
        <v>20</v>
      </c>
      <c r="D7485" s="467">
        <v>1146</v>
      </c>
      <c r="E7485" s="467">
        <v>47</v>
      </c>
      <c r="F7485" s="467">
        <v>0</v>
      </c>
      <c r="G7485" s="467">
        <f t="array" ref="G7485">MAX(IF($A$2:$A$8761=A7485,$D$2:$D$8761))</f>
        <v>1418</v>
      </c>
      <c r="H7485" s="467">
        <f t="shared" si="818"/>
        <v>0</v>
      </c>
      <c r="I7485" s="475" t="str">
        <f t="shared" si="819"/>
        <v/>
      </c>
      <c r="J7485" s="471">
        <f>'Potential Projects'!D7486</f>
        <v>2.9585928130384805E-2</v>
      </c>
      <c r="K7485" s="471">
        <f>'Potential Projects'!E7486</f>
        <v>49.632269619436677</v>
      </c>
      <c r="L7485" s="476">
        <f t="shared" si="820"/>
        <v>1049.3381444524327</v>
      </c>
      <c r="M7485" s="471">
        <f t="shared" si="823"/>
        <v>1335.1777141390216</v>
      </c>
      <c r="N7485" s="467">
        <f t="shared" si="821"/>
        <v>0</v>
      </c>
      <c r="O7485" s="475" t="str">
        <f t="shared" si="822"/>
        <v/>
      </c>
    </row>
    <row r="7486" spans="1:15" hidden="1">
      <c r="A7486" s="475">
        <f t="shared" si="817"/>
        <v>43770</v>
      </c>
      <c r="B7486" s="475">
        <v>43777</v>
      </c>
      <c r="C7486" s="467">
        <v>21</v>
      </c>
      <c r="D7486" s="467">
        <v>1143</v>
      </c>
      <c r="E7486" s="467">
        <v>33</v>
      </c>
      <c r="F7486" s="467">
        <v>0</v>
      </c>
      <c r="G7486" s="467">
        <f t="array" ref="G7486">MAX(IF($A$2:$A$8761=A7486,$D$2:$D$8761))</f>
        <v>1418</v>
      </c>
      <c r="H7486" s="467">
        <f t="shared" si="818"/>
        <v>0</v>
      </c>
      <c r="I7486" s="475" t="str">
        <f t="shared" si="819"/>
        <v/>
      </c>
      <c r="J7486" s="471">
        <f>'Potential Projects'!D7487</f>
        <v>3.0944139626340346</v>
      </c>
      <c r="K7486" s="471">
        <f>'Potential Projects'!E7487</f>
        <v>52.679920017200608</v>
      </c>
      <c r="L7486" s="476">
        <f t="shared" si="820"/>
        <v>1054.2256660201654</v>
      </c>
      <c r="M7486" s="471">
        <f t="shared" si="823"/>
        <v>1335.1777141390216</v>
      </c>
      <c r="N7486" s="467">
        <f t="shared" si="821"/>
        <v>0</v>
      </c>
      <c r="O7486" s="475" t="str">
        <f t="shared" si="822"/>
        <v/>
      </c>
    </row>
    <row r="7487" spans="1:15" hidden="1">
      <c r="A7487" s="475">
        <f t="shared" si="817"/>
        <v>43770</v>
      </c>
      <c r="B7487" s="475">
        <v>43777</v>
      </c>
      <c r="C7487" s="467">
        <v>22</v>
      </c>
      <c r="D7487" s="467">
        <v>1087</v>
      </c>
      <c r="E7487" s="467">
        <v>29</v>
      </c>
      <c r="F7487" s="467">
        <v>0</v>
      </c>
      <c r="G7487" s="467">
        <f t="array" ref="G7487">MAX(IF($A$2:$A$8761=A7487,$D$2:$D$8761))</f>
        <v>1418</v>
      </c>
      <c r="H7487" s="467">
        <f t="shared" si="818"/>
        <v>0</v>
      </c>
      <c r="I7487" s="475" t="str">
        <f t="shared" si="819"/>
        <v/>
      </c>
      <c r="J7487" s="471">
        <f>'Potential Projects'!D7488</f>
        <v>4.0691169236258604</v>
      </c>
      <c r="K7487" s="471">
        <f>'Potential Projects'!E7488</f>
        <v>56.937712911201885</v>
      </c>
      <c r="L7487" s="476">
        <f t="shared" si="820"/>
        <v>996.99317016517227</v>
      </c>
      <c r="M7487" s="471">
        <f t="shared" si="823"/>
        <v>1335.1777141390216</v>
      </c>
      <c r="N7487" s="467">
        <f t="shared" si="821"/>
        <v>0</v>
      </c>
      <c r="O7487" s="475" t="str">
        <f t="shared" si="822"/>
        <v/>
      </c>
    </row>
    <row r="7488" spans="1:15" hidden="1">
      <c r="A7488" s="475">
        <f t="shared" si="817"/>
        <v>43770</v>
      </c>
      <c r="B7488" s="475">
        <v>43777</v>
      </c>
      <c r="C7488" s="467">
        <v>23</v>
      </c>
      <c r="D7488" s="467">
        <v>1021</v>
      </c>
      <c r="E7488" s="467">
        <v>29</v>
      </c>
      <c r="F7488" s="467">
        <v>0</v>
      </c>
      <c r="G7488" s="467">
        <f t="array" ref="G7488">MAX(IF($A$2:$A$8761=A7488,$D$2:$D$8761))</f>
        <v>1418</v>
      </c>
      <c r="H7488" s="467">
        <f t="shared" si="818"/>
        <v>0</v>
      </c>
      <c r="I7488" s="475" t="str">
        <f t="shared" si="819"/>
        <v/>
      </c>
      <c r="J7488" s="471">
        <f>'Potential Projects'!D7489</f>
        <v>8.2267183641895496</v>
      </c>
      <c r="K7488" s="471">
        <f>'Potential Projects'!E7489</f>
        <v>58.965307837024305</v>
      </c>
      <c r="L7488" s="476">
        <f t="shared" si="820"/>
        <v>924.80797379878618</v>
      </c>
      <c r="M7488" s="471">
        <f t="shared" si="823"/>
        <v>1335.1777141390216</v>
      </c>
      <c r="N7488" s="467">
        <f t="shared" si="821"/>
        <v>0</v>
      </c>
      <c r="O7488" s="475" t="str">
        <f t="shared" si="822"/>
        <v/>
      </c>
    </row>
    <row r="7489" spans="1:15" hidden="1">
      <c r="A7489" s="475">
        <f t="shared" si="817"/>
        <v>43770</v>
      </c>
      <c r="B7489" s="475">
        <v>43777</v>
      </c>
      <c r="C7489" s="467">
        <v>24</v>
      </c>
      <c r="D7489" s="467">
        <v>991</v>
      </c>
      <c r="E7489" s="467">
        <v>29</v>
      </c>
      <c r="F7489" s="467">
        <v>0</v>
      </c>
      <c r="G7489" s="467">
        <f t="array" ref="G7489">MAX(IF($A$2:$A$8761=A7489,$D$2:$D$8761))</f>
        <v>1418</v>
      </c>
      <c r="H7489" s="467">
        <f t="shared" si="818"/>
        <v>0</v>
      </c>
      <c r="I7489" s="475" t="str">
        <f t="shared" si="819"/>
        <v/>
      </c>
      <c r="J7489" s="471">
        <f>'Potential Projects'!D7490</f>
        <v>6.8738903351313123</v>
      </c>
      <c r="K7489" s="471">
        <f>'Potential Projects'!E7490</f>
        <v>61.251827886476029</v>
      </c>
      <c r="L7489" s="476">
        <f t="shared" si="820"/>
        <v>893.87428177839263</v>
      </c>
      <c r="M7489" s="471">
        <f t="shared" si="823"/>
        <v>1335.1777141390216</v>
      </c>
      <c r="N7489" s="467">
        <f t="shared" si="821"/>
        <v>0</v>
      </c>
      <c r="O7489" s="475" t="str">
        <f t="shared" si="822"/>
        <v/>
      </c>
    </row>
    <row r="7490" spans="1:15" hidden="1">
      <c r="A7490" s="475">
        <f t="shared" ref="A7490:A7553" si="824">DATE(YEAR(B7490),MONTH(B7490),1)</f>
        <v>43770</v>
      </c>
      <c r="B7490" s="475">
        <v>43778</v>
      </c>
      <c r="C7490" s="467">
        <v>1</v>
      </c>
      <c r="D7490" s="467">
        <v>962</v>
      </c>
      <c r="E7490" s="467">
        <v>30</v>
      </c>
      <c r="F7490" s="467">
        <v>0</v>
      </c>
      <c r="G7490" s="467">
        <f t="array" ref="G7490">MAX(IF($A$2:$A$8761=A7490,$D$2:$D$8761))</f>
        <v>1418</v>
      </c>
      <c r="H7490" s="467">
        <f t="shared" ref="H7490:H7553" si="825">IF(G7490=D7490,1,0)</f>
        <v>0</v>
      </c>
      <c r="I7490" s="475" t="str">
        <f t="shared" ref="I7490:I7553" si="826">IF(D7490=G7490,B7490,"")</f>
        <v/>
      </c>
      <c r="J7490" s="471">
        <f>'Potential Projects'!D7491</f>
        <v>11.789392156108754</v>
      </c>
      <c r="K7490" s="471">
        <f>'Potential Projects'!E7491</f>
        <v>40.551898516448077</v>
      </c>
      <c r="L7490" s="476">
        <f t="shared" ref="L7490:L7553" si="827">D7490-E7490-F7490-J7490-K7490</f>
        <v>879.65870932744315</v>
      </c>
      <c r="M7490" s="471">
        <f t="shared" si="823"/>
        <v>1335.1777141390216</v>
      </c>
      <c r="N7490" s="467">
        <f t="shared" ref="N7490:N7553" si="828">IF(M7490=L7490,1,0)</f>
        <v>0</v>
      </c>
      <c r="O7490" s="475" t="str">
        <f t="shared" ref="O7490:O7553" si="829">IF(L7490=M7490,B7490,"")</f>
        <v/>
      </c>
    </row>
    <row r="7491" spans="1:15" hidden="1">
      <c r="A7491" s="475">
        <f t="shared" si="824"/>
        <v>43770</v>
      </c>
      <c r="B7491" s="475">
        <v>43778</v>
      </c>
      <c r="C7491" s="467">
        <v>2</v>
      </c>
      <c r="D7491" s="467">
        <v>945</v>
      </c>
      <c r="E7491" s="467">
        <v>29</v>
      </c>
      <c r="F7491" s="467">
        <v>0</v>
      </c>
      <c r="G7491" s="467">
        <f t="array" ref="G7491">MAX(IF($A$2:$A$8761=A7491,$D$2:$D$8761))</f>
        <v>1418</v>
      </c>
      <c r="H7491" s="467">
        <f t="shared" si="825"/>
        <v>0</v>
      </c>
      <c r="I7491" s="475" t="str">
        <f t="shared" si="826"/>
        <v/>
      </c>
      <c r="J7491" s="471">
        <f>'Potential Projects'!D7492</f>
        <v>6.5313613628023326</v>
      </c>
      <c r="K7491" s="471">
        <f>'Potential Projects'!E7492</f>
        <v>35.26466313695979</v>
      </c>
      <c r="L7491" s="476">
        <f t="shared" si="827"/>
        <v>874.20397550023779</v>
      </c>
      <c r="M7491" s="471">
        <f t="shared" ref="M7491:M7554" si="830">MAX($L$7298:$L$8018)</f>
        <v>1335.1777141390216</v>
      </c>
      <c r="N7491" s="467">
        <f t="shared" si="828"/>
        <v>0</v>
      </c>
      <c r="O7491" s="475" t="str">
        <f t="shared" si="829"/>
        <v/>
      </c>
    </row>
    <row r="7492" spans="1:15" hidden="1">
      <c r="A7492" s="475">
        <f t="shared" si="824"/>
        <v>43770</v>
      </c>
      <c r="B7492" s="475">
        <v>43778</v>
      </c>
      <c r="C7492" s="467">
        <v>3</v>
      </c>
      <c r="D7492" s="467">
        <v>934</v>
      </c>
      <c r="E7492" s="467">
        <v>37</v>
      </c>
      <c r="F7492" s="467">
        <v>0</v>
      </c>
      <c r="G7492" s="467">
        <f t="array" ref="G7492">MAX(IF($A$2:$A$8761=A7492,$D$2:$D$8761))</f>
        <v>1418</v>
      </c>
      <c r="H7492" s="467">
        <f t="shared" si="825"/>
        <v>0</v>
      </c>
      <c r="I7492" s="475" t="str">
        <f t="shared" si="826"/>
        <v/>
      </c>
      <c r="J7492" s="471">
        <f>'Potential Projects'!D7493</f>
        <v>9.2695989210446346</v>
      </c>
      <c r="K7492" s="471">
        <f>'Potential Projects'!E7493</f>
        <v>32.1106265856805</v>
      </c>
      <c r="L7492" s="476">
        <f t="shared" si="827"/>
        <v>855.6197744932748</v>
      </c>
      <c r="M7492" s="471">
        <f t="shared" si="830"/>
        <v>1335.1777141390216</v>
      </c>
      <c r="N7492" s="467">
        <f t="shared" si="828"/>
        <v>0</v>
      </c>
      <c r="O7492" s="475" t="str">
        <f t="shared" si="829"/>
        <v/>
      </c>
    </row>
    <row r="7493" spans="1:15" hidden="1">
      <c r="A7493" s="475">
        <f t="shared" si="824"/>
        <v>43770</v>
      </c>
      <c r="B7493" s="475">
        <v>43778</v>
      </c>
      <c r="C7493" s="467">
        <v>4</v>
      </c>
      <c r="D7493" s="467">
        <v>906</v>
      </c>
      <c r="E7493" s="467">
        <v>34</v>
      </c>
      <c r="F7493" s="467">
        <v>0</v>
      </c>
      <c r="G7493" s="467">
        <f t="array" ref="G7493">MAX(IF($A$2:$A$8761=A7493,$D$2:$D$8761))</f>
        <v>1418</v>
      </c>
      <c r="H7493" s="467">
        <f t="shared" si="825"/>
        <v>0</v>
      </c>
      <c r="I7493" s="475" t="str">
        <f t="shared" si="826"/>
        <v/>
      </c>
      <c r="J7493" s="471">
        <f>'Potential Projects'!D7494</f>
        <v>2.8830935081417119</v>
      </c>
      <c r="K7493" s="471">
        <f>'Potential Projects'!E7494</f>
        <v>11.589050473016554</v>
      </c>
      <c r="L7493" s="476">
        <f t="shared" si="827"/>
        <v>857.52785601884182</v>
      </c>
      <c r="M7493" s="471">
        <f t="shared" si="830"/>
        <v>1335.1777141390216</v>
      </c>
      <c r="N7493" s="467">
        <f t="shared" si="828"/>
        <v>0</v>
      </c>
      <c r="O7493" s="475" t="str">
        <f t="shared" si="829"/>
        <v/>
      </c>
    </row>
    <row r="7494" spans="1:15" hidden="1">
      <c r="A7494" s="475">
        <f t="shared" si="824"/>
        <v>43770</v>
      </c>
      <c r="B7494" s="475">
        <v>43778</v>
      </c>
      <c r="C7494" s="467">
        <v>5</v>
      </c>
      <c r="D7494" s="467">
        <v>918</v>
      </c>
      <c r="E7494" s="467">
        <v>21</v>
      </c>
      <c r="F7494" s="467">
        <v>0</v>
      </c>
      <c r="G7494" s="467">
        <f t="array" ref="G7494">MAX(IF($A$2:$A$8761=A7494,$D$2:$D$8761))</f>
        <v>1418</v>
      </c>
      <c r="H7494" s="467">
        <f t="shared" si="825"/>
        <v>0</v>
      </c>
      <c r="I7494" s="475" t="str">
        <f t="shared" si="826"/>
        <v/>
      </c>
      <c r="J7494" s="471">
        <f>'Potential Projects'!D7495</f>
        <v>0</v>
      </c>
      <c r="K7494" s="471">
        <f>'Potential Projects'!E7495</f>
        <v>5.0674228122984308</v>
      </c>
      <c r="L7494" s="476">
        <f t="shared" si="827"/>
        <v>891.93257718770155</v>
      </c>
      <c r="M7494" s="471">
        <f t="shared" si="830"/>
        <v>1335.1777141390216</v>
      </c>
      <c r="N7494" s="467">
        <f t="shared" si="828"/>
        <v>0</v>
      </c>
      <c r="O7494" s="475" t="str">
        <f t="shared" si="829"/>
        <v/>
      </c>
    </row>
    <row r="7495" spans="1:15" hidden="1">
      <c r="A7495" s="475">
        <f t="shared" si="824"/>
        <v>43770</v>
      </c>
      <c r="B7495" s="475">
        <v>43778</v>
      </c>
      <c r="C7495" s="467">
        <v>6</v>
      </c>
      <c r="D7495" s="467">
        <v>993</v>
      </c>
      <c r="E7495" s="467">
        <v>37</v>
      </c>
      <c r="F7495" s="467">
        <v>0</v>
      </c>
      <c r="G7495" s="467">
        <f t="array" ref="G7495">MAX(IF($A$2:$A$8761=A7495,$D$2:$D$8761))</f>
        <v>1418</v>
      </c>
      <c r="H7495" s="467">
        <f t="shared" si="825"/>
        <v>0</v>
      </c>
      <c r="I7495" s="475" t="str">
        <f t="shared" si="826"/>
        <v/>
      </c>
      <c r="J7495" s="471">
        <f>'Potential Projects'!D7496</f>
        <v>0</v>
      </c>
      <c r="K7495" s="471">
        <f>'Potential Projects'!E7496</f>
        <v>3.6405967533863683</v>
      </c>
      <c r="L7495" s="476">
        <f t="shared" si="827"/>
        <v>952.35940324661362</v>
      </c>
      <c r="M7495" s="471">
        <f t="shared" si="830"/>
        <v>1335.1777141390216</v>
      </c>
      <c r="N7495" s="467">
        <f t="shared" si="828"/>
        <v>0</v>
      </c>
      <c r="O7495" s="475" t="str">
        <f t="shared" si="829"/>
        <v/>
      </c>
    </row>
    <row r="7496" spans="1:15" hidden="1">
      <c r="A7496" s="475">
        <f t="shared" si="824"/>
        <v>43770</v>
      </c>
      <c r="B7496" s="475">
        <v>43778</v>
      </c>
      <c r="C7496" s="467">
        <v>7</v>
      </c>
      <c r="D7496" s="467">
        <v>1035</v>
      </c>
      <c r="E7496" s="467">
        <v>30</v>
      </c>
      <c r="F7496" s="467">
        <v>0</v>
      </c>
      <c r="G7496" s="467">
        <f t="array" ref="G7496">MAX(IF($A$2:$A$8761=A7496,$D$2:$D$8761))</f>
        <v>1418</v>
      </c>
      <c r="H7496" s="467">
        <f t="shared" si="825"/>
        <v>0</v>
      </c>
      <c r="I7496" s="475" t="str">
        <f t="shared" si="826"/>
        <v/>
      </c>
      <c r="J7496" s="471">
        <f>'Potential Projects'!D7497</f>
        <v>11.174249308355245</v>
      </c>
      <c r="K7496" s="471">
        <f>'Potential Projects'!E7497</f>
        <v>3.2518179423779832</v>
      </c>
      <c r="L7496" s="476">
        <f t="shared" si="827"/>
        <v>990.57393274926676</v>
      </c>
      <c r="M7496" s="471">
        <f t="shared" si="830"/>
        <v>1335.1777141390216</v>
      </c>
      <c r="N7496" s="467">
        <f t="shared" si="828"/>
        <v>0</v>
      </c>
      <c r="O7496" s="475" t="str">
        <f t="shared" si="829"/>
        <v/>
      </c>
    </row>
    <row r="7497" spans="1:15" hidden="1">
      <c r="A7497" s="475">
        <f t="shared" si="824"/>
        <v>43770</v>
      </c>
      <c r="B7497" s="475">
        <v>43778</v>
      </c>
      <c r="C7497" s="467">
        <v>8</v>
      </c>
      <c r="D7497" s="467">
        <v>1084</v>
      </c>
      <c r="E7497" s="467">
        <v>24</v>
      </c>
      <c r="F7497" s="467">
        <v>0</v>
      </c>
      <c r="G7497" s="467">
        <f t="array" ref="G7497">MAX(IF($A$2:$A$8761=A7497,$D$2:$D$8761))</f>
        <v>1418</v>
      </c>
      <c r="H7497" s="467">
        <f t="shared" si="825"/>
        <v>0</v>
      </c>
      <c r="I7497" s="475" t="str">
        <f t="shared" si="826"/>
        <v/>
      </c>
      <c r="J7497" s="471">
        <f>'Potential Projects'!D7498</f>
        <v>45.31572008495553</v>
      </c>
      <c r="K7497" s="471">
        <f>'Potential Projects'!E7498</f>
        <v>1.097498333691679</v>
      </c>
      <c r="L7497" s="476">
        <f t="shared" si="827"/>
        <v>1013.5867815813529</v>
      </c>
      <c r="M7497" s="471">
        <f t="shared" si="830"/>
        <v>1335.1777141390216</v>
      </c>
      <c r="N7497" s="467">
        <f t="shared" si="828"/>
        <v>0</v>
      </c>
      <c r="O7497" s="475" t="str">
        <f t="shared" si="829"/>
        <v/>
      </c>
    </row>
    <row r="7498" spans="1:15" hidden="1">
      <c r="A7498" s="475">
        <f t="shared" si="824"/>
        <v>43770</v>
      </c>
      <c r="B7498" s="475">
        <v>43778</v>
      </c>
      <c r="C7498" s="467">
        <v>9</v>
      </c>
      <c r="D7498" s="467">
        <v>1136</v>
      </c>
      <c r="E7498" s="467">
        <v>45</v>
      </c>
      <c r="F7498" s="467">
        <v>0</v>
      </c>
      <c r="G7498" s="467">
        <f t="array" ref="G7498">MAX(IF($A$2:$A$8761=A7498,$D$2:$D$8761))</f>
        <v>1418</v>
      </c>
      <c r="H7498" s="467">
        <f t="shared" si="825"/>
        <v>0</v>
      </c>
      <c r="I7498" s="475" t="str">
        <f t="shared" si="826"/>
        <v/>
      </c>
      <c r="J7498" s="471">
        <f>'Potential Projects'!D7499</f>
        <v>74.234742758318248</v>
      </c>
      <c r="K7498" s="471">
        <f>'Potential Projects'!E7499</f>
        <v>6.637400827778972</v>
      </c>
      <c r="L7498" s="476">
        <f t="shared" si="827"/>
        <v>1010.1278564139028</v>
      </c>
      <c r="M7498" s="471">
        <f t="shared" si="830"/>
        <v>1335.1777141390216</v>
      </c>
      <c r="N7498" s="467">
        <f t="shared" si="828"/>
        <v>0</v>
      </c>
      <c r="O7498" s="475" t="str">
        <f t="shared" si="829"/>
        <v/>
      </c>
    </row>
    <row r="7499" spans="1:15" hidden="1">
      <c r="A7499" s="475">
        <f t="shared" si="824"/>
        <v>43770</v>
      </c>
      <c r="B7499" s="475">
        <v>43778</v>
      </c>
      <c r="C7499" s="467">
        <v>10</v>
      </c>
      <c r="D7499" s="467">
        <v>1184</v>
      </c>
      <c r="E7499" s="467">
        <v>47</v>
      </c>
      <c r="F7499" s="467">
        <v>3</v>
      </c>
      <c r="G7499" s="467">
        <f t="array" ref="G7499">MAX(IF($A$2:$A$8761=A7499,$D$2:$D$8761))</f>
        <v>1418</v>
      </c>
      <c r="H7499" s="467">
        <f t="shared" si="825"/>
        <v>0</v>
      </c>
      <c r="I7499" s="475" t="str">
        <f t="shared" si="826"/>
        <v/>
      </c>
      <c r="J7499" s="471">
        <f>'Potential Projects'!D7500</f>
        <v>23.155538610350341</v>
      </c>
      <c r="K7499" s="471">
        <f>'Potential Projects'!E7500</f>
        <v>0.38956106213717479</v>
      </c>
      <c r="L7499" s="476">
        <f t="shared" si="827"/>
        <v>1110.4549003275126</v>
      </c>
      <c r="M7499" s="471">
        <f t="shared" si="830"/>
        <v>1335.1777141390216</v>
      </c>
      <c r="N7499" s="467">
        <f t="shared" si="828"/>
        <v>0</v>
      </c>
      <c r="O7499" s="475" t="str">
        <f t="shared" si="829"/>
        <v/>
      </c>
    </row>
    <row r="7500" spans="1:15" hidden="1">
      <c r="A7500" s="475">
        <f t="shared" si="824"/>
        <v>43770</v>
      </c>
      <c r="B7500" s="475">
        <v>43778</v>
      </c>
      <c r="C7500" s="467">
        <v>11</v>
      </c>
      <c r="D7500" s="467">
        <v>1159</v>
      </c>
      <c r="E7500" s="467">
        <v>30</v>
      </c>
      <c r="F7500" s="467">
        <v>3</v>
      </c>
      <c r="G7500" s="467">
        <f t="array" ref="G7500">MAX(IF($A$2:$A$8761=A7500,$D$2:$D$8761))</f>
        <v>1418</v>
      </c>
      <c r="H7500" s="467">
        <f t="shared" si="825"/>
        <v>0</v>
      </c>
      <c r="I7500" s="475" t="str">
        <f t="shared" si="826"/>
        <v/>
      </c>
      <c r="J7500" s="471">
        <f>'Potential Projects'!D7501</f>
        <v>24.019319321215853</v>
      </c>
      <c r="K7500" s="471">
        <f>'Potential Projects'!E7501</f>
        <v>0.21981256718985165</v>
      </c>
      <c r="L7500" s="476">
        <f t="shared" si="827"/>
        <v>1101.7608681115944</v>
      </c>
      <c r="M7500" s="471">
        <f t="shared" si="830"/>
        <v>1335.1777141390216</v>
      </c>
      <c r="N7500" s="467">
        <f t="shared" si="828"/>
        <v>0</v>
      </c>
      <c r="O7500" s="475" t="str">
        <f t="shared" si="829"/>
        <v/>
      </c>
    </row>
    <row r="7501" spans="1:15" hidden="1">
      <c r="A7501" s="475">
        <f t="shared" si="824"/>
        <v>43770</v>
      </c>
      <c r="B7501" s="475">
        <v>43778</v>
      </c>
      <c r="C7501" s="467">
        <v>12</v>
      </c>
      <c r="D7501" s="467">
        <v>1142</v>
      </c>
      <c r="E7501" s="467">
        <v>23</v>
      </c>
      <c r="F7501" s="467">
        <v>5</v>
      </c>
      <c r="G7501" s="467">
        <f t="array" ref="G7501">MAX(IF($A$2:$A$8761=A7501,$D$2:$D$8761))</f>
        <v>1418</v>
      </c>
      <c r="H7501" s="467">
        <f t="shared" si="825"/>
        <v>0</v>
      </c>
      <c r="I7501" s="475" t="str">
        <f t="shared" si="826"/>
        <v/>
      </c>
      <c r="J7501" s="471">
        <f>'Potential Projects'!D7502</f>
        <v>21.132780501355654</v>
      </c>
      <c r="K7501" s="471">
        <f>'Potential Projects'!E7502</f>
        <v>2.5032036121264246E-2</v>
      </c>
      <c r="L7501" s="476">
        <f t="shared" si="827"/>
        <v>1092.842187462523</v>
      </c>
      <c r="M7501" s="471">
        <f t="shared" si="830"/>
        <v>1335.1777141390216</v>
      </c>
      <c r="N7501" s="467">
        <f t="shared" si="828"/>
        <v>0</v>
      </c>
      <c r="O7501" s="475" t="str">
        <f t="shared" si="829"/>
        <v/>
      </c>
    </row>
    <row r="7502" spans="1:15" hidden="1">
      <c r="A7502" s="475">
        <f t="shared" si="824"/>
        <v>43770</v>
      </c>
      <c r="B7502" s="475">
        <v>43778</v>
      </c>
      <c r="C7502" s="467">
        <v>13</v>
      </c>
      <c r="D7502" s="467">
        <v>1121</v>
      </c>
      <c r="E7502" s="467">
        <v>20</v>
      </c>
      <c r="F7502" s="467">
        <v>4</v>
      </c>
      <c r="G7502" s="467">
        <f t="array" ref="G7502">MAX(IF($A$2:$A$8761=A7502,$D$2:$D$8761))</f>
        <v>1418</v>
      </c>
      <c r="H7502" s="467">
        <f t="shared" si="825"/>
        <v>0</v>
      </c>
      <c r="I7502" s="475" t="str">
        <f t="shared" si="826"/>
        <v/>
      </c>
      <c r="J7502" s="471">
        <f>'Potential Projects'!D7503</f>
        <v>22.371881669949197</v>
      </c>
      <c r="K7502" s="471">
        <f>'Potential Projects'!E7503</f>
        <v>4.6935067727370454E-3</v>
      </c>
      <c r="L7502" s="476">
        <f t="shared" si="827"/>
        <v>1074.6234248232779</v>
      </c>
      <c r="M7502" s="471">
        <f t="shared" si="830"/>
        <v>1335.1777141390216</v>
      </c>
      <c r="N7502" s="467">
        <f t="shared" si="828"/>
        <v>0</v>
      </c>
      <c r="O7502" s="475" t="str">
        <f t="shared" si="829"/>
        <v/>
      </c>
    </row>
    <row r="7503" spans="1:15" hidden="1">
      <c r="A7503" s="475">
        <f t="shared" si="824"/>
        <v>43770</v>
      </c>
      <c r="B7503" s="475">
        <v>43778</v>
      </c>
      <c r="C7503" s="467">
        <v>14</v>
      </c>
      <c r="D7503" s="467">
        <v>1097</v>
      </c>
      <c r="E7503" s="467">
        <v>8</v>
      </c>
      <c r="F7503" s="467">
        <v>3</v>
      </c>
      <c r="G7503" s="467">
        <f t="array" ref="G7503">MAX(IF($A$2:$A$8761=A7503,$D$2:$D$8761))</f>
        <v>1418</v>
      </c>
      <c r="H7503" s="467">
        <f t="shared" si="825"/>
        <v>0</v>
      </c>
      <c r="I7503" s="475" t="str">
        <f t="shared" si="826"/>
        <v/>
      </c>
      <c r="J7503" s="471">
        <f>'Potential Projects'!D7504</f>
        <v>20.598526072994719</v>
      </c>
      <c r="K7503" s="471">
        <f>'Potential Projects'!E7504</f>
        <v>0.970773650827779</v>
      </c>
      <c r="L7503" s="476">
        <f t="shared" si="827"/>
        <v>1064.4307002761775</v>
      </c>
      <c r="M7503" s="471">
        <f t="shared" si="830"/>
        <v>1335.1777141390216</v>
      </c>
      <c r="N7503" s="467">
        <f t="shared" si="828"/>
        <v>0</v>
      </c>
      <c r="O7503" s="475" t="str">
        <f t="shared" si="829"/>
        <v/>
      </c>
    </row>
    <row r="7504" spans="1:15" hidden="1">
      <c r="A7504" s="475">
        <f t="shared" si="824"/>
        <v>43770</v>
      </c>
      <c r="B7504" s="475">
        <v>43778</v>
      </c>
      <c r="C7504" s="467">
        <v>15</v>
      </c>
      <c r="D7504" s="467">
        <v>1100</v>
      </c>
      <c r="E7504" s="467">
        <v>1</v>
      </c>
      <c r="F7504" s="467">
        <v>1</v>
      </c>
      <c r="G7504" s="467">
        <f t="array" ref="G7504">MAX(IF($A$2:$A$8761=A7504,$D$2:$D$8761))</f>
        <v>1418</v>
      </c>
      <c r="H7504" s="467">
        <f t="shared" si="825"/>
        <v>0</v>
      </c>
      <c r="I7504" s="475" t="str">
        <f t="shared" si="826"/>
        <v/>
      </c>
      <c r="J7504" s="471">
        <f>'Potential Projects'!D7505</f>
        <v>20.919871823975399</v>
      </c>
      <c r="K7504" s="471">
        <f>'Potential Projects'!E7505</f>
        <v>2.7589997312405932</v>
      </c>
      <c r="L7504" s="476">
        <f t="shared" si="827"/>
        <v>1074.3211284447839</v>
      </c>
      <c r="M7504" s="471">
        <f t="shared" si="830"/>
        <v>1335.1777141390216</v>
      </c>
      <c r="N7504" s="467">
        <f t="shared" si="828"/>
        <v>0</v>
      </c>
      <c r="O7504" s="475" t="str">
        <f t="shared" si="829"/>
        <v/>
      </c>
    </row>
    <row r="7505" spans="1:15" hidden="1">
      <c r="A7505" s="475">
        <f t="shared" si="824"/>
        <v>43770</v>
      </c>
      <c r="B7505" s="475">
        <v>43778</v>
      </c>
      <c r="C7505" s="467">
        <v>16</v>
      </c>
      <c r="D7505" s="467">
        <v>1112</v>
      </c>
      <c r="E7505" s="467">
        <v>0</v>
      </c>
      <c r="F7505" s="467">
        <v>2</v>
      </c>
      <c r="G7505" s="467">
        <f t="array" ref="G7505">MAX(IF($A$2:$A$8761=A7505,$D$2:$D$8761))</f>
        <v>1418</v>
      </c>
      <c r="H7505" s="467">
        <f t="shared" si="825"/>
        <v>0</v>
      </c>
      <c r="I7505" s="475" t="str">
        <f t="shared" si="826"/>
        <v/>
      </c>
      <c r="J7505" s="471">
        <f>'Potential Projects'!D7506</f>
        <v>4.6199011389367799</v>
      </c>
      <c r="K7505" s="471">
        <f>'Potential Projects'!E7506</f>
        <v>7.1403883035906253</v>
      </c>
      <c r="L7505" s="476">
        <f t="shared" si="827"/>
        <v>1098.2397105574726</v>
      </c>
      <c r="M7505" s="471">
        <f t="shared" si="830"/>
        <v>1335.1777141390216</v>
      </c>
      <c r="N7505" s="467">
        <f t="shared" si="828"/>
        <v>0</v>
      </c>
      <c r="O7505" s="475" t="str">
        <f t="shared" si="829"/>
        <v/>
      </c>
    </row>
    <row r="7506" spans="1:15" hidden="1">
      <c r="A7506" s="475">
        <f t="shared" si="824"/>
        <v>43770</v>
      </c>
      <c r="B7506" s="475">
        <v>43778</v>
      </c>
      <c r="C7506" s="467">
        <v>17</v>
      </c>
      <c r="D7506" s="467">
        <v>1153</v>
      </c>
      <c r="E7506" s="467">
        <v>10</v>
      </c>
      <c r="F7506" s="467">
        <v>0</v>
      </c>
      <c r="G7506" s="467">
        <f t="array" ref="G7506">MAX(IF($A$2:$A$8761=A7506,$D$2:$D$8761))</f>
        <v>1418</v>
      </c>
      <c r="H7506" s="467">
        <f t="shared" si="825"/>
        <v>0</v>
      </c>
      <c r="I7506" s="475" t="str">
        <f t="shared" si="826"/>
        <v/>
      </c>
      <c r="J7506" s="471">
        <f>'Potential Projects'!D7507</f>
        <v>6.0717533278997395</v>
      </c>
      <c r="K7506" s="471">
        <f>'Potential Projects'!E7507</f>
        <v>11.579663459471083</v>
      </c>
      <c r="L7506" s="476">
        <f t="shared" si="827"/>
        <v>1125.3485832126291</v>
      </c>
      <c r="M7506" s="471">
        <f t="shared" si="830"/>
        <v>1335.1777141390216</v>
      </c>
      <c r="N7506" s="467">
        <f t="shared" si="828"/>
        <v>0</v>
      </c>
      <c r="O7506" s="475" t="str">
        <f t="shared" si="829"/>
        <v/>
      </c>
    </row>
    <row r="7507" spans="1:15" hidden="1">
      <c r="A7507" s="475">
        <f t="shared" si="824"/>
        <v>43770</v>
      </c>
      <c r="B7507" s="475">
        <v>43778</v>
      </c>
      <c r="C7507" s="467">
        <v>18</v>
      </c>
      <c r="D7507" s="467">
        <v>1154</v>
      </c>
      <c r="E7507" s="467">
        <v>53</v>
      </c>
      <c r="F7507" s="467">
        <v>0</v>
      </c>
      <c r="G7507" s="467">
        <f t="array" ref="G7507">MAX(IF($A$2:$A$8761=A7507,$D$2:$D$8761))</f>
        <v>1418</v>
      </c>
      <c r="H7507" s="467">
        <f t="shared" si="825"/>
        <v>0</v>
      </c>
      <c r="I7507" s="475" t="str">
        <f t="shared" si="826"/>
        <v/>
      </c>
      <c r="J7507" s="471">
        <f>'Potential Projects'!D7508</f>
        <v>1.2534168882822809</v>
      </c>
      <c r="K7507" s="471">
        <f>'Potential Projects'!E7508</f>
        <v>15.694304396903892</v>
      </c>
      <c r="L7507" s="476">
        <f t="shared" si="827"/>
        <v>1084.0522787148138</v>
      </c>
      <c r="M7507" s="471">
        <f t="shared" si="830"/>
        <v>1335.1777141390216</v>
      </c>
      <c r="N7507" s="467">
        <f t="shared" si="828"/>
        <v>0</v>
      </c>
      <c r="O7507" s="475" t="str">
        <f t="shared" si="829"/>
        <v/>
      </c>
    </row>
    <row r="7508" spans="1:15" hidden="1">
      <c r="A7508" s="475">
        <f t="shared" si="824"/>
        <v>43770</v>
      </c>
      <c r="B7508" s="475">
        <v>43778</v>
      </c>
      <c r="C7508" s="467">
        <v>19</v>
      </c>
      <c r="D7508" s="467">
        <v>1107</v>
      </c>
      <c r="E7508" s="467">
        <v>53</v>
      </c>
      <c r="F7508" s="467">
        <v>0</v>
      </c>
      <c r="G7508" s="467">
        <f t="array" ref="G7508">MAX(IF($A$2:$A$8761=A7508,$D$2:$D$8761))</f>
        <v>1418</v>
      </c>
      <c r="H7508" s="467">
        <f t="shared" si="825"/>
        <v>0</v>
      </c>
      <c r="I7508" s="475" t="str">
        <f t="shared" si="826"/>
        <v/>
      </c>
      <c r="J7508" s="471">
        <f>'Potential Projects'!D7509</f>
        <v>5.3053748124748383E-2</v>
      </c>
      <c r="K7508" s="471">
        <f>'Potential Projects'!E7509</f>
        <v>16.614231724360351</v>
      </c>
      <c r="L7508" s="476">
        <f t="shared" si="827"/>
        <v>1037.332714527515</v>
      </c>
      <c r="M7508" s="471">
        <f t="shared" si="830"/>
        <v>1335.1777141390216</v>
      </c>
      <c r="N7508" s="467">
        <f t="shared" si="828"/>
        <v>0</v>
      </c>
      <c r="O7508" s="475" t="str">
        <f t="shared" si="829"/>
        <v/>
      </c>
    </row>
    <row r="7509" spans="1:15" hidden="1">
      <c r="A7509" s="475">
        <f t="shared" si="824"/>
        <v>43770</v>
      </c>
      <c r="B7509" s="475">
        <v>43778</v>
      </c>
      <c r="C7509" s="467">
        <v>20</v>
      </c>
      <c r="D7509" s="467">
        <v>1090</v>
      </c>
      <c r="E7509" s="467">
        <v>32</v>
      </c>
      <c r="F7509" s="467">
        <v>0</v>
      </c>
      <c r="G7509" s="467">
        <f t="array" ref="G7509">MAX(IF($A$2:$A$8761=A7509,$D$2:$D$8761))</f>
        <v>1418</v>
      </c>
      <c r="H7509" s="467">
        <f t="shared" si="825"/>
        <v>0</v>
      </c>
      <c r="I7509" s="475" t="str">
        <f t="shared" si="826"/>
        <v/>
      </c>
      <c r="J7509" s="471">
        <f>'Potential Projects'!D7510</f>
        <v>1.935598405645789E-2</v>
      </c>
      <c r="K7509" s="471">
        <f>'Potential Projects'!E7510</f>
        <v>11.659453074607612</v>
      </c>
      <c r="L7509" s="476">
        <f t="shared" si="827"/>
        <v>1046.321190941336</v>
      </c>
      <c r="M7509" s="471">
        <f t="shared" si="830"/>
        <v>1335.1777141390216</v>
      </c>
      <c r="N7509" s="467">
        <f t="shared" si="828"/>
        <v>0</v>
      </c>
      <c r="O7509" s="475" t="str">
        <f t="shared" si="829"/>
        <v/>
      </c>
    </row>
    <row r="7510" spans="1:15" hidden="1">
      <c r="A7510" s="475">
        <f t="shared" si="824"/>
        <v>43770</v>
      </c>
      <c r="B7510" s="475">
        <v>43778</v>
      </c>
      <c r="C7510" s="467">
        <v>21</v>
      </c>
      <c r="D7510" s="467">
        <v>1079</v>
      </c>
      <c r="E7510" s="467">
        <v>46</v>
      </c>
      <c r="F7510" s="467">
        <v>0</v>
      </c>
      <c r="G7510" s="467">
        <f t="array" ref="G7510">MAX(IF($A$2:$A$8761=A7510,$D$2:$D$8761))</f>
        <v>1418</v>
      </c>
      <c r="H7510" s="467">
        <f t="shared" si="825"/>
        <v>0</v>
      </c>
      <c r="I7510" s="475" t="str">
        <f t="shared" si="826"/>
        <v/>
      </c>
      <c r="J7510" s="471">
        <f>'Potential Projects'!D7511</f>
        <v>0.27603291682577008</v>
      </c>
      <c r="K7510" s="471">
        <f>'Potential Projects'!E7511</f>
        <v>9.7030430015050531</v>
      </c>
      <c r="L7510" s="476">
        <f t="shared" si="827"/>
        <v>1023.0209240816692</v>
      </c>
      <c r="M7510" s="471">
        <f t="shared" si="830"/>
        <v>1335.1777141390216</v>
      </c>
      <c r="N7510" s="467">
        <f t="shared" si="828"/>
        <v>0</v>
      </c>
      <c r="O7510" s="475" t="str">
        <f t="shared" si="829"/>
        <v/>
      </c>
    </row>
    <row r="7511" spans="1:15" hidden="1">
      <c r="A7511" s="475">
        <f t="shared" si="824"/>
        <v>43770</v>
      </c>
      <c r="B7511" s="475">
        <v>43778</v>
      </c>
      <c r="C7511" s="467">
        <v>22</v>
      </c>
      <c r="D7511" s="467">
        <v>1016</v>
      </c>
      <c r="E7511" s="467">
        <v>23</v>
      </c>
      <c r="F7511" s="467">
        <v>0</v>
      </c>
      <c r="G7511" s="467">
        <f t="array" ref="G7511">MAX(IF($A$2:$A$8761=A7511,$D$2:$D$8761))</f>
        <v>1418</v>
      </c>
      <c r="H7511" s="467">
        <f t="shared" si="825"/>
        <v>0</v>
      </c>
      <c r="I7511" s="475" t="str">
        <f t="shared" si="826"/>
        <v/>
      </c>
      <c r="J7511" s="471">
        <f>'Potential Projects'!D7512</f>
        <v>6.7968462932527771</v>
      </c>
      <c r="K7511" s="471">
        <f>'Potential Projects'!E7512</f>
        <v>8.0454528596000863</v>
      </c>
      <c r="L7511" s="476">
        <f t="shared" si="827"/>
        <v>978.15770084714711</v>
      </c>
      <c r="M7511" s="471">
        <f t="shared" si="830"/>
        <v>1335.1777141390216</v>
      </c>
      <c r="N7511" s="467">
        <f t="shared" si="828"/>
        <v>0</v>
      </c>
      <c r="O7511" s="475" t="str">
        <f t="shared" si="829"/>
        <v/>
      </c>
    </row>
    <row r="7512" spans="1:15" hidden="1">
      <c r="A7512" s="475">
        <f t="shared" si="824"/>
        <v>43770</v>
      </c>
      <c r="B7512" s="475">
        <v>43778</v>
      </c>
      <c r="C7512" s="467">
        <v>23</v>
      </c>
      <c r="D7512" s="467">
        <v>959</v>
      </c>
      <c r="E7512" s="467">
        <v>18</v>
      </c>
      <c r="F7512" s="467">
        <v>0</v>
      </c>
      <c r="G7512" s="467">
        <f t="array" ref="G7512">MAX(IF($A$2:$A$8761=A7512,$D$2:$D$8761))</f>
        <v>1418</v>
      </c>
      <c r="H7512" s="467">
        <f t="shared" si="825"/>
        <v>0</v>
      </c>
      <c r="I7512" s="475" t="str">
        <f t="shared" si="826"/>
        <v/>
      </c>
      <c r="J7512" s="471">
        <f>'Potential Projects'!D7513</f>
        <v>35.547509762668824</v>
      </c>
      <c r="K7512" s="471">
        <f>'Potential Projects'!E7513</f>
        <v>10.883459954848419</v>
      </c>
      <c r="L7512" s="476">
        <f t="shared" si="827"/>
        <v>894.5690302824828</v>
      </c>
      <c r="M7512" s="471">
        <f t="shared" si="830"/>
        <v>1335.1777141390216</v>
      </c>
      <c r="N7512" s="467">
        <f t="shared" si="828"/>
        <v>0</v>
      </c>
      <c r="O7512" s="475" t="str">
        <f t="shared" si="829"/>
        <v/>
      </c>
    </row>
    <row r="7513" spans="1:15" hidden="1">
      <c r="A7513" s="475">
        <f t="shared" si="824"/>
        <v>43770</v>
      </c>
      <c r="B7513" s="475">
        <v>43778</v>
      </c>
      <c r="C7513" s="467">
        <v>24</v>
      </c>
      <c r="D7513" s="467">
        <v>936</v>
      </c>
      <c r="E7513" s="467">
        <v>24</v>
      </c>
      <c r="F7513" s="467">
        <v>0</v>
      </c>
      <c r="G7513" s="467">
        <f t="array" ref="G7513">MAX(IF($A$2:$A$8761=A7513,$D$2:$D$8761))</f>
        <v>1418</v>
      </c>
      <c r="H7513" s="467">
        <f t="shared" si="825"/>
        <v>0</v>
      </c>
      <c r="I7513" s="475" t="str">
        <f t="shared" si="826"/>
        <v/>
      </c>
      <c r="J7513" s="471">
        <f>'Potential Projects'!D7514</f>
        <v>24.939379232382439</v>
      </c>
      <c r="K7513" s="471">
        <f>'Potential Projects'!E7514</f>
        <v>25.215082885400989</v>
      </c>
      <c r="L7513" s="476">
        <f t="shared" si="827"/>
        <v>861.8455378822166</v>
      </c>
      <c r="M7513" s="471">
        <f t="shared" si="830"/>
        <v>1335.1777141390216</v>
      </c>
      <c r="N7513" s="467">
        <f t="shared" si="828"/>
        <v>0</v>
      </c>
      <c r="O7513" s="475" t="str">
        <f t="shared" si="829"/>
        <v/>
      </c>
    </row>
    <row r="7514" spans="1:15" hidden="1">
      <c r="A7514" s="475">
        <f t="shared" si="824"/>
        <v>43770</v>
      </c>
      <c r="B7514" s="475">
        <v>43779</v>
      </c>
      <c r="C7514" s="467">
        <v>1</v>
      </c>
      <c r="D7514" s="467">
        <v>880</v>
      </c>
      <c r="E7514" s="467">
        <v>7</v>
      </c>
      <c r="F7514" s="467">
        <v>0</v>
      </c>
      <c r="G7514" s="467">
        <f t="array" ref="G7514">MAX(IF($A$2:$A$8761=A7514,$D$2:$D$8761))</f>
        <v>1418</v>
      </c>
      <c r="H7514" s="467">
        <f t="shared" si="825"/>
        <v>0</v>
      </c>
      <c r="I7514" s="475" t="str">
        <f t="shared" si="826"/>
        <v/>
      </c>
      <c r="J7514" s="471">
        <f>'Potential Projects'!D7515</f>
        <v>54.727160901446283</v>
      </c>
      <c r="K7514" s="471">
        <f>'Potential Projects'!E7515</f>
        <v>23.826587131799617</v>
      </c>
      <c r="L7514" s="476">
        <f t="shared" si="827"/>
        <v>794.44625196675406</v>
      </c>
      <c r="M7514" s="471">
        <f t="shared" si="830"/>
        <v>1335.1777141390216</v>
      </c>
      <c r="N7514" s="467">
        <f t="shared" si="828"/>
        <v>0</v>
      </c>
      <c r="O7514" s="475" t="str">
        <f t="shared" si="829"/>
        <v/>
      </c>
    </row>
    <row r="7515" spans="1:15" hidden="1">
      <c r="A7515" s="475">
        <f t="shared" si="824"/>
        <v>43770</v>
      </c>
      <c r="B7515" s="475">
        <v>43779</v>
      </c>
      <c r="C7515" s="467">
        <v>2</v>
      </c>
      <c r="D7515" s="467">
        <v>887</v>
      </c>
      <c r="E7515" s="467">
        <v>7</v>
      </c>
      <c r="F7515" s="467">
        <v>0</v>
      </c>
      <c r="G7515" s="467">
        <f t="array" ref="G7515">MAX(IF($A$2:$A$8761=A7515,$D$2:$D$8761))</f>
        <v>1418</v>
      </c>
      <c r="H7515" s="467">
        <f t="shared" si="825"/>
        <v>0</v>
      </c>
      <c r="I7515" s="475" t="str">
        <f t="shared" si="826"/>
        <v/>
      </c>
      <c r="J7515" s="471">
        <f>'Potential Projects'!D7516</f>
        <v>118.64206474874462</v>
      </c>
      <c r="K7515" s="471">
        <f>'Potential Projects'!E7516</f>
        <v>40.608220597720916</v>
      </c>
      <c r="L7515" s="476">
        <f t="shared" si="827"/>
        <v>720.74971465353451</v>
      </c>
      <c r="M7515" s="471">
        <f t="shared" si="830"/>
        <v>1335.1777141390216</v>
      </c>
      <c r="N7515" s="467">
        <f t="shared" si="828"/>
        <v>0</v>
      </c>
      <c r="O7515" s="475" t="str">
        <f t="shared" si="829"/>
        <v/>
      </c>
    </row>
    <row r="7516" spans="1:15" hidden="1">
      <c r="A7516" s="475">
        <f t="shared" si="824"/>
        <v>43770</v>
      </c>
      <c r="B7516" s="475">
        <v>43779</v>
      </c>
      <c r="C7516" s="467">
        <v>3</v>
      </c>
      <c r="D7516" s="467">
        <v>893</v>
      </c>
      <c r="E7516" s="467">
        <v>3</v>
      </c>
      <c r="F7516" s="467">
        <v>0</v>
      </c>
      <c r="G7516" s="467">
        <f t="array" ref="G7516">MAX(IF($A$2:$A$8761=A7516,$D$2:$D$8761))</f>
        <v>1418</v>
      </c>
      <c r="H7516" s="467">
        <f t="shared" si="825"/>
        <v>0</v>
      </c>
      <c r="I7516" s="475" t="str">
        <f t="shared" si="826"/>
        <v/>
      </c>
      <c r="J7516" s="471">
        <f>'Potential Projects'!D7517</f>
        <v>137.69394109396345</v>
      </c>
      <c r="K7516" s="471">
        <f>'Potential Projects'!E7517</f>
        <v>27.151936680283811</v>
      </c>
      <c r="L7516" s="476">
        <f t="shared" si="827"/>
        <v>725.15412222575276</v>
      </c>
      <c r="M7516" s="471">
        <f t="shared" si="830"/>
        <v>1335.1777141390216</v>
      </c>
      <c r="N7516" s="467">
        <f t="shared" si="828"/>
        <v>0</v>
      </c>
      <c r="O7516" s="475" t="str">
        <f t="shared" si="829"/>
        <v/>
      </c>
    </row>
    <row r="7517" spans="1:15" hidden="1">
      <c r="A7517" s="475">
        <f t="shared" si="824"/>
        <v>43770</v>
      </c>
      <c r="B7517" s="475">
        <v>43779</v>
      </c>
      <c r="C7517" s="467">
        <v>4</v>
      </c>
      <c r="D7517" s="467">
        <v>881</v>
      </c>
      <c r="E7517" s="467">
        <v>28</v>
      </c>
      <c r="F7517" s="467">
        <v>0</v>
      </c>
      <c r="G7517" s="467">
        <f t="array" ref="G7517">MAX(IF($A$2:$A$8761=A7517,$D$2:$D$8761))</f>
        <v>1418</v>
      </c>
      <c r="H7517" s="467">
        <f t="shared" si="825"/>
        <v>0</v>
      </c>
      <c r="I7517" s="475" t="str">
        <f t="shared" si="826"/>
        <v/>
      </c>
      <c r="J7517" s="471">
        <f>'Potential Projects'!D7518</f>
        <v>142.75184555664242</v>
      </c>
      <c r="K7517" s="471">
        <f>'Potential Projects'!E7518</f>
        <v>27.852833691679209</v>
      </c>
      <c r="L7517" s="476">
        <f t="shared" si="827"/>
        <v>682.39532075167847</v>
      </c>
      <c r="M7517" s="471">
        <f t="shared" si="830"/>
        <v>1335.1777141390216</v>
      </c>
      <c r="N7517" s="467">
        <f t="shared" si="828"/>
        <v>0</v>
      </c>
      <c r="O7517" s="475" t="str">
        <f t="shared" si="829"/>
        <v/>
      </c>
    </row>
    <row r="7518" spans="1:15" hidden="1">
      <c r="A7518" s="475">
        <f t="shared" si="824"/>
        <v>43770</v>
      </c>
      <c r="B7518" s="475">
        <v>43779</v>
      </c>
      <c r="C7518" s="467">
        <v>5</v>
      </c>
      <c r="D7518" s="467">
        <v>890</v>
      </c>
      <c r="E7518" s="467">
        <v>41</v>
      </c>
      <c r="F7518" s="467">
        <v>0</v>
      </c>
      <c r="G7518" s="467">
        <f t="array" ref="G7518">MAX(IF($A$2:$A$8761=A7518,$D$2:$D$8761))</f>
        <v>1418</v>
      </c>
      <c r="H7518" s="467">
        <f t="shared" si="825"/>
        <v>0</v>
      </c>
      <c r="I7518" s="475" t="str">
        <f t="shared" si="826"/>
        <v/>
      </c>
      <c r="J7518" s="471">
        <f>'Potential Projects'!D7519</f>
        <v>144</v>
      </c>
      <c r="K7518" s="471">
        <f>'Potential Projects'!E7519</f>
        <v>23.441719576435176</v>
      </c>
      <c r="L7518" s="476">
        <f t="shared" si="827"/>
        <v>681.55828042356484</v>
      </c>
      <c r="M7518" s="471">
        <f t="shared" si="830"/>
        <v>1335.1777141390216</v>
      </c>
      <c r="N7518" s="467">
        <f t="shared" si="828"/>
        <v>0</v>
      </c>
      <c r="O7518" s="475" t="str">
        <f t="shared" si="829"/>
        <v/>
      </c>
    </row>
    <row r="7519" spans="1:15" hidden="1">
      <c r="A7519" s="475">
        <f t="shared" si="824"/>
        <v>43770</v>
      </c>
      <c r="B7519" s="475">
        <v>43779</v>
      </c>
      <c r="C7519" s="467">
        <v>6</v>
      </c>
      <c r="D7519" s="467">
        <v>908</v>
      </c>
      <c r="E7519" s="467">
        <v>58</v>
      </c>
      <c r="F7519" s="467">
        <v>0</v>
      </c>
      <c r="G7519" s="467">
        <f t="array" ref="G7519">MAX(IF($A$2:$A$8761=A7519,$D$2:$D$8761))</f>
        <v>1418</v>
      </c>
      <c r="H7519" s="467">
        <f t="shared" si="825"/>
        <v>0</v>
      </c>
      <c r="I7519" s="475" t="str">
        <f t="shared" si="826"/>
        <v/>
      </c>
      <c r="J7519" s="471">
        <f>'Potential Projects'!D7520</f>
        <v>144</v>
      </c>
      <c r="K7519" s="471">
        <f>'Potential Projects'!E7520</f>
        <v>12.260221941517953</v>
      </c>
      <c r="L7519" s="476">
        <f t="shared" si="827"/>
        <v>693.7397780584821</v>
      </c>
      <c r="M7519" s="471">
        <f t="shared" si="830"/>
        <v>1335.1777141390216</v>
      </c>
      <c r="N7519" s="467">
        <f t="shared" si="828"/>
        <v>0</v>
      </c>
      <c r="O7519" s="475" t="str">
        <f t="shared" si="829"/>
        <v/>
      </c>
    </row>
    <row r="7520" spans="1:15" hidden="1">
      <c r="A7520" s="475">
        <f t="shared" si="824"/>
        <v>43770</v>
      </c>
      <c r="B7520" s="475">
        <v>43779</v>
      </c>
      <c r="C7520" s="467">
        <v>7</v>
      </c>
      <c r="D7520" s="467">
        <v>933</v>
      </c>
      <c r="E7520" s="467">
        <v>29</v>
      </c>
      <c r="F7520" s="467">
        <v>0</v>
      </c>
      <c r="G7520" s="467">
        <f t="array" ref="G7520">MAX(IF($A$2:$A$8761=A7520,$D$2:$D$8761))</f>
        <v>1418</v>
      </c>
      <c r="H7520" s="467">
        <f t="shared" si="825"/>
        <v>0</v>
      </c>
      <c r="I7520" s="475" t="str">
        <f t="shared" si="826"/>
        <v/>
      </c>
      <c r="J7520" s="471">
        <f>'Potential Projects'!D7521</f>
        <v>144</v>
      </c>
      <c r="K7520" s="471">
        <f>'Potential Projects'!E7521</f>
        <v>16.28725075252634</v>
      </c>
      <c r="L7520" s="476">
        <f t="shared" si="827"/>
        <v>743.71274924747365</v>
      </c>
      <c r="M7520" s="471">
        <f t="shared" si="830"/>
        <v>1335.1777141390216</v>
      </c>
      <c r="N7520" s="467">
        <f t="shared" si="828"/>
        <v>0</v>
      </c>
      <c r="O7520" s="475" t="str">
        <f t="shared" si="829"/>
        <v/>
      </c>
    </row>
    <row r="7521" spans="1:15" hidden="1">
      <c r="A7521" s="475">
        <f t="shared" si="824"/>
        <v>43770</v>
      </c>
      <c r="B7521" s="475">
        <v>43779</v>
      </c>
      <c r="C7521" s="467">
        <v>8</v>
      </c>
      <c r="D7521" s="467">
        <v>1013</v>
      </c>
      <c r="E7521" s="467">
        <v>5</v>
      </c>
      <c r="F7521" s="467">
        <v>1</v>
      </c>
      <c r="G7521" s="467">
        <f t="array" ref="G7521">MAX(IF($A$2:$A$8761=A7521,$D$2:$D$8761))</f>
        <v>1418</v>
      </c>
      <c r="H7521" s="467">
        <f t="shared" si="825"/>
        <v>0</v>
      </c>
      <c r="I7521" s="475" t="str">
        <f t="shared" si="826"/>
        <v/>
      </c>
      <c r="J7521" s="471">
        <f>'Potential Projects'!D7522</f>
        <v>143.58632238682165</v>
      </c>
      <c r="K7521" s="471">
        <f>'Potential Projects'!E7522</f>
        <v>24.334268114384003</v>
      </c>
      <c r="L7521" s="476">
        <f t="shared" si="827"/>
        <v>839.07940949879435</v>
      </c>
      <c r="M7521" s="471">
        <f t="shared" si="830"/>
        <v>1335.1777141390216</v>
      </c>
      <c r="N7521" s="467">
        <f t="shared" si="828"/>
        <v>0</v>
      </c>
      <c r="O7521" s="475" t="str">
        <f t="shared" si="829"/>
        <v/>
      </c>
    </row>
    <row r="7522" spans="1:15" hidden="1">
      <c r="A7522" s="475">
        <f t="shared" si="824"/>
        <v>43770</v>
      </c>
      <c r="B7522" s="475">
        <v>43779</v>
      </c>
      <c r="C7522" s="467">
        <v>9</v>
      </c>
      <c r="D7522" s="467">
        <v>1073</v>
      </c>
      <c r="E7522" s="467">
        <v>0</v>
      </c>
      <c r="F7522" s="467">
        <v>1</v>
      </c>
      <c r="G7522" s="467">
        <f t="array" ref="G7522">MAX(IF($A$2:$A$8761=A7522,$D$2:$D$8761))</f>
        <v>1418</v>
      </c>
      <c r="H7522" s="467">
        <f t="shared" si="825"/>
        <v>0</v>
      </c>
      <c r="I7522" s="475" t="str">
        <f t="shared" si="826"/>
        <v/>
      </c>
      <c r="J7522" s="471">
        <f>'Potential Projects'!D7523</f>
        <v>104.36390890476275</v>
      </c>
      <c r="K7522" s="471">
        <f>'Potential Projects'!E7523</f>
        <v>10.141103633627178</v>
      </c>
      <c r="L7522" s="476">
        <f t="shared" si="827"/>
        <v>957.49498746161009</v>
      </c>
      <c r="M7522" s="471">
        <f t="shared" si="830"/>
        <v>1335.1777141390216</v>
      </c>
      <c r="N7522" s="467">
        <f t="shared" si="828"/>
        <v>0</v>
      </c>
      <c r="O7522" s="475" t="str">
        <f t="shared" si="829"/>
        <v/>
      </c>
    </row>
    <row r="7523" spans="1:15" hidden="1">
      <c r="A7523" s="475">
        <f t="shared" si="824"/>
        <v>43770</v>
      </c>
      <c r="B7523" s="475">
        <v>43779</v>
      </c>
      <c r="C7523" s="467">
        <v>10</v>
      </c>
      <c r="D7523" s="467">
        <v>1103</v>
      </c>
      <c r="E7523" s="467">
        <v>1</v>
      </c>
      <c r="F7523" s="467">
        <v>2</v>
      </c>
      <c r="G7523" s="467">
        <f t="array" ref="G7523">MAX(IF($A$2:$A$8761=A7523,$D$2:$D$8761))</f>
        <v>1418</v>
      </c>
      <c r="H7523" s="467">
        <f t="shared" si="825"/>
        <v>0</v>
      </c>
      <c r="I7523" s="475" t="str">
        <f t="shared" si="826"/>
        <v/>
      </c>
      <c r="J7523" s="471">
        <f>'Potential Projects'!D7524</f>
        <v>29.060796681712173</v>
      </c>
      <c r="K7523" s="471">
        <f>'Potential Projects'!E7524</f>
        <v>13.900602558589551</v>
      </c>
      <c r="L7523" s="476">
        <f t="shared" si="827"/>
        <v>1057.0386007596983</v>
      </c>
      <c r="M7523" s="471">
        <f t="shared" si="830"/>
        <v>1335.1777141390216</v>
      </c>
      <c r="N7523" s="467">
        <f t="shared" si="828"/>
        <v>0</v>
      </c>
      <c r="O7523" s="475" t="str">
        <f t="shared" si="829"/>
        <v/>
      </c>
    </row>
    <row r="7524" spans="1:15" hidden="1">
      <c r="A7524" s="475">
        <f t="shared" si="824"/>
        <v>43770</v>
      </c>
      <c r="B7524" s="475">
        <v>43779</v>
      </c>
      <c r="C7524" s="467">
        <v>11</v>
      </c>
      <c r="D7524" s="467">
        <v>1124</v>
      </c>
      <c r="E7524" s="467">
        <v>0</v>
      </c>
      <c r="F7524" s="467">
        <v>2</v>
      </c>
      <c r="G7524" s="467">
        <f t="array" ref="G7524">MAX(IF($A$2:$A$8761=A7524,$D$2:$D$8761))</f>
        <v>1418</v>
      </c>
      <c r="H7524" s="467">
        <f t="shared" si="825"/>
        <v>0</v>
      </c>
      <c r="I7524" s="475" t="str">
        <f t="shared" si="826"/>
        <v/>
      </c>
      <c r="J7524" s="471">
        <f>'Potential Projects'!D7525</f>
        <v>28.960778311010031</v>
      </c>
      <c r="K7524" s="471">
        <f>'Potential Projects'!E7525</f>
        <v>13.822377445710599</v>
      </c>
      <c r="L7524" s="476">
        <f t="shared" si="827"/>
        <v>1079.2168442432794</v>
      </c>
      <c r="M7524" s="471">
        <f t="shared" si="830"/>
        <v>1335.1777141390216</v>
      </c>
      <c r="N7524" s="467">
        <f t="shared" si="828"/>
        <v>0</v>
      </c>
      <c r="O7524" s="475" t="str">
        <f t="shared" si="829"/>
        <v/>
      </c>
    </row>
    <row r="7525" spans="1:15" hidden="1">
      <c r="A7525" s="475">
        <f t="shared" si="824"/>
        <v>43770</v>
      </c>
      <c r="B7525" s="475">
        <v>43779</v>
      </c>
      <c r="C7525" s="467">
        <v>12</v>
      </c>
      <c r="D7525" s="467">
        <v>1120</v>
      </c>
      <c r="E7525" s="467">
        <v>1</v>
      </c>
      <c r="F7525" s="467">
        <v>3</v>
      </c>
      <c r="G7525" s="467">
        <f t="array" ref="G7525">MAX(IF($A$2:$A$8761=A7525,$D$2:$D$8761))</f>
        <v>1418</v>
      </c>
      <c r="H7525" s="467">
        <f t="shared" si="825"/>
        <v>0</v>
      </c>
      <c r="I7525" s="475" t="str">
        <f t="shared" si="826"/>
        <v/>
      </c>
      <c r="J7525" s="471">
        <f>'Potential Projects'!D7526</f>
        <v>19.059316774219511</v>
      </c>
      <c r="K7525" s="471">
        <f>'Potential Projects'!E7526</f>
        <v>18.614447860675124</v>
      </c>
      <c r="L7525" s="476">
        <f t="shared" si="827"/>
        <v>1078.3262353651053</v>
      </c>
      <c r="M7525" s="471">
        <f t="shared" si="830"/>
        <v>1335.1777141390216</v>
      </c>
      <c r="N7525" s="467">
        <f t="shared" si="828"/>
        <v>0</v>
      </c>
      <c r="O7525" s="475" t="str">
        <f t="shared" si="829"/>
        <v/>
      </c>
    </row>
    <row r="7526" spans="1:15" hidden="1">
      <c r="A7526" s="475">
        <f t="shared" si="824"/>
        <v>43770</v>
      </c>
      <c r="B7526" s="475">
        <v>43779</v>
      </c>
      <c r="C7526" s="467">
        <v>13</v>
      </c>
      <c r="D7526" s="467">
        <v>1106</v>
      </c>
      <c r="E7526" s="467">
        <v>1</v>
      </c>
      <c r="F7526" s="467">
        <v>3</v>
      </c>
      <c r="G7526" s="467">
        <f t="array" ref="G7526">MAX(IF($A$2:$A$8761=A7526,$D$2:$D$8761))</f>
        <v>1418</v>
      </c>
      <c r="H7526" s="467">
        <f t="shared" si="825"/>
        <v>0</v>
      </c>
      <c r="I7526" s="475" t="str">
        <f t="shared" si="826"/>
        <v/>
      </c>
      <c r="J7526" s="471">
        <f>'Potential Projects'!D7527</f>
        <v>11.2212748186839</v>
      </c>
      <c r="K7526" s="471">
        <f>'Potential Projects'!E7527</f>
        <v>13.698781767361858</v>
      </c>
      <c r="L7526" s="476">
        <f t="shared" si="827"/>
        <v>1077.0799434139542</v>
      </c>
      <c r="M7526" s="471">
        <f t="shared" si="830"/>
        <v>1335.1777141390216</v>
      </c>
      <c r="N7526" s="467">
        <f t="shared" si="828"/>
        <v>0</v>
      </c>
      <c r="O7526" s="475" t="str">
        <f t="shared" si="829"/>
        <v/>
      </c>
    </row>
    <row r="7527" spans="1:15" hidden="1">
      <c r="A7527" s="475">
        <f t="shared" si="824"/>
        <v>43770</v>
      </c>
      <c r="B7527" s="475">
        <v>43779</v>
      </c>
      <c r="C7527" s="467">
        <v>14</v>
      </c>
      <c r="D7527" s="467">
        <v>1070</v>
      </c>
      <c r="E7527" s="467">
        <v>4</v>
      </c>
      <c r="F7527" s="467">
        <v>4</v>
      </c>
      <c r="G7527" s="467">
        <f t="array" ref="G7527">MAX(IF($A$2:$A$8761=A7527,$D$2:$D$8761))</f>
        <v>1418</v>
      </c>
      <c r="H7527" s="467">
        <f t="shared" si="825"/>
        <v>0</v>
      </c>
      <c r="I7527" s="475" t="str">
        <f t="shared" si="826"/>
        <v/>
      </c>
      <c r="J7527" s="471">
        <f>'Potential Projects'!D7528</f>
        <v>0.44671389574952775</v>
      </c>
      <c r="K7527" s="471">
        <f>'Potential Projects'!E7528</f>
        <v>20.109329767791873</v>
      </c>
      <c r="L7527" s="476">
        <f t="shared" si="827"/>
        <v>1041.4439563364585</v>
      </c>
      <c r="M7527" s="471">
        <f t="shared" si="830"/>
        <v>1335.1777141390216</v>
      </c>
      <c r="N7527" s="467">
        <f t="shared" si="828"/>
        <v>0</v>
      </c>
      <c r="O7527" s="475" t="str">
        <f t="shared" si="829"/>
        <v/>
      </c>
    </row>
    <row r="7528" spans="1:15" hidden="1">
      <c r="A7528" s="475">
        <f t="shared" si="824"/>
        <v>43770</v>
      </c>
      <c r="B7528" s="475">
        <v>43779</v>
      </c>
      <c r="C7528" s="467">
        <v>15</v>
      </c>
      <c r="D7528" s="467">
        <v>1067</v>
      </c>
      <c r="E7528" s="467">
        <v>9</v>
      </c>
      <c r="F7528" s="467">
        <v>13</v>
      </c>
      <c r="G7528" s="467">
        <f t="array" ref="G7528">MAX(IF($A$2:$A$8761=A7528,$D$2:$D$8761))</f>
        <v>1418</v>
      </c>
      <c r="H7528" s="467">
        <f t="shared" si="825"/>
        <v>0</v>
      </c>
      <c r="I7528" s="475" t="str">
        <f t="shared" si="826"/>
        <v/>
      </c>
      <c r="J7528" s="471">
        <f>'Potential Projects'!D7529</f>
        <v>0</v>
      </c>
      <c r="K7528" s="471">
        <f>'Potential Projects'!E7529</f>
        <v>19.00635567619867</v>
      </c>
      <c r="L7528" s="476">
        <f t="shared" si="827"/>
        <v>1025.9936443238014</v>
      </c>
      <c r="M7528" s="471">
        <f t="shared" si="830"/>
        <v>1335.1777141390216</v>
      </c>
      <c r="N7528" s="467">
        <f t="shared" si="828"/>
        <v>0</v>
      </c>
      <c r="O7528" s="475" t="str">
        <f t="shared" si="829"/>
        <v/>
      </c>
    </row>
    <row r="7529" spans="1:15" hidden="1">
      <c r="A7529" s="475">
        <f t="shared" si="824"/>
        <v>43770</v>
      </c>
      <c r="B7529" s="475">
        <v>43779</v>
      </c>
      <c r="C7529" s="467">
        <v>16</v>
      </c>
      <c r="D7529" s="467">
        <v>1060</v>
      </c>
      <c r="E7529" s="467">
        <v>6</v>
      </c>
      <c r="F7529" s="467">
        <v>5</v>
      </c>
      <c r="G7529" s="467">
        <f t="array" ref="G7529">MAX(IF($A$2:$A$8761=A7529,$D$2:$D$8761))</f>
        <v>1418</v>
      </c>
      <c r="H7529" s="467">
        <f t="shared" si="825"/>
        <v>0</v>
      </c>
      <c r="I7529" s="475" t="str">
        <f t="shared" si="826"/>
        <v/>
      </c>
      <c r="J7529" s="471">
        <f>'Potential Projects'!D7530</f>
        <v>0</v>
      </c>
      <c r="K7529" s="471">
        <f>'Potential Projects'!E7530</f>
        <v>36.679755428940013</v>
      </c>
      <c r="L7529" s="476">
        <f t="shared" si="827"/>
        <v>1012.32024457106</v>
      </c>
      <c r="M7529" s="471">
        <f t="shared" si="830"/>
        <v>1335.1777141390216</v>
      </c>
      <c r="N7529" s="467">
        <f t="shared" si="828"/>
        <v>0</v>
      </c>
      <c r="O7529" s="475" t="str">
        <f t="shared" si="829"/>
        <v/>
      </c>
    </row>
    <row r="7530" spans="1:15" hidden="1">
      <c r="A7530" s="475">
        <f t="shared" si="824"/>
        <v>43770</v>
      </c>
      <c r="B7530" s="475">
        <v>43779</v>
      </c>
      <c r="C7530" s="467">
        <v>17</v>
      </c>
      <c r="D7530" s="467">
        <v>1137</v>
      </c>
      <c r="E7530" s="467">
        <v>6</v>
      </c>
      <c r="F7530" s="467">
        <v>0</v>
      </c>
      <c r="G7530" s="467">
        <f t="array" ref="G7530">MAX(IF($A$2:$A$8761=A7530,$D$2:$D$8761))</f>
        <v>1418</v>
      </c>
      <c r="H7530" s="467">
        <f t="shared" si="825"/>
        <v>0</v>
      </c>
      <c r="I7530" s="475" t="str">
        <f t="shared" si="826"/>
        <v/>
      </c>
      <c r="J7530" s="471">
        <f>'Potential Projects'!D7531</f>
        <v>0.11296635477786332</v>
      </c>
      <c r="K7530" s="471">
        <f>'Potential Projects'!E7531</f>
        <v>59.78119576435175</v>
      </c>
      <c r="L7530" s="476">
        <f t="shared" si="827"/>
        <v>1071.1058378808705</v>
      </c>
      <c r="M7530" s="471">
        <f t="shared" si="830"/>
        <v>1335.1777141390216</v>
      </c>
      <c r="N7530" s="467">
        <f t="shared" si="828"/>
        <v>0</v>
      </c>
      <c r="O7530" s="475" t="str">
        <f t="shared" si="829"/>
        <v/>
      </c>
    </row>
    <row r="7531" spans="1:15" hidden="1">
      <c r="A7531" s="475">
        <f t="shared" si="824"/>
        <v>43770</v>
      </c>
      <c r="B7531" s="475">
        <v>43779</v>
      </c>
      <c r="C7531" s="467">
        <v>18</v>
      </c>
      <c r="D7531" s="467">
        <v>1207</v>
      </c>
      <c r="E7531" s="467">
        <v>5</v>
      </c>
      <c r="F7531" s="467">
        <v>0</v>
      </c>
      <c r="G7531" s="467">
        <f t="array" ref="G7531">MAX(IF($A$2:$A$8761=A7531,$D$2:$D$8761))</f>
        <v>1418</v>
      </c>
      <c r="H7531" s="467">
        <f t="shared" si="825"/>
        <v>0</v>
      </c>
      <c r="I7531" s="475" t="str">
        <f t="shared" si="826"/>
        <v/>
      </c>
      <c r="J7531" s="471">
        <f>'Potential Projects'!D7532</f>
        <v>1.6265058340407739E-2</v>
      </c>
      <c r="K7531" s="471">
        <f>'Potential Projects'!E7532</f>
        <v>49.881807729520531</v>
      </c>
      <c r="L7531" s="476">
        <f t="shared" si="827"/>
        <v>1152.1019272121391</v>
      </c>
      <c r="M7531" s="471">
        <f t="shared" si="830"/>
        <v>1335.1777141390216</v>
      </c>
      <c r="N7531" s="467">
        <f t="shared" si="828"/>
        <v>0</v>
      </c>
      <c r="O7531" s="475" t="str">
        <f t="shared" si="829"/>
        <v/>
      </c>
    </row>
    <row r="7532" spans="1:15" hidden="1">
      <c r="A7532" s="475">
        <f t="shared" si="824"/>
        <v>43770</v>
      </c>
      <c r="B7532" s="475">
        <v>43779</v>
      </c>
      <c r="C7532" s="467">
        <v>19</v>
      </c>
      <c r="D7532" s="467">
        <v>1178</v>
      </c>
      <c r="E7532" s="467">
        <v>6</v>
      </c>
      <c r="F7532" s="467">
        <v>0</v>
      </c>
      <c r="G7532" s="467">
        <f t="array" ref="G7532">MAX(IF($A$2:$A$8761=A7532,$D$2:$D$8761))</f>
        <v>1418</v>
      </c>
      <c r="H7532" s="467">
        <f t="shared" si="825"/>
        <v>0</v>
      </c>
      <c r="I7532" s="475" t="str">
        <f t="shared" si="826"/>
        <v/>
      </c>
      <c r="J7532" s="471">
        <f>'Potential Projects'!D7533</f>
        <v>0.40530863514159537</v>
      </c>
      <c r="K7532" s="471">
        <f>'Potential Projects'!E7533</f>
        <v>63.528960922382296</v>
      </c>
      <c r="L7532" s="476">
        <f t="shared" si="827"/>
        <v>1108.065730442476</v>
      </c>
      <c r="M7532" s="471">
        <f t="shared" si="830"/>
        <v>1335.1777141390216</v>
      </c>
      <c r="N7532" s="467">
        <f t="shared" si="828"/>
        <v>0</v>
      </c>
      <c r="O7532" s="475" t="str">
        <f t="shared" si="829"/>
        <v/>
      </c>
    </row>
    <row r="7533" spans="1:15" hidden="1">
      <c r="A7533" s="475">
        <f t="shared" si="824"/>
        <v>43770</v>
      </c>
      <c r="B7533" s="475">
        <v>43779</v>
      </c>
      <c r="C7533" s="467">
        <v>20</v>
      </c>
      <c r="D7533" s="467">
        <v>1153</v>
      </c>
      <c r="E7533" s="467">
        <v>8</v>
      </c>
      <c r="F7533" s="467">
        <v>0</v>
      </c>
      <c r="G7533" s="467">
        <f t="array" ref="G7533">MAX(IF($A$2:$A$8761=A7533,$D$2:$D$8761))</f>
        <v>1418</v>
      </c>
      <c r="H7533" s="467">
        <f t="shared" si="825"/>
        <v>0</v>
      </c>
      <c r="I7533" s="475" t="str">
        <f t="shared" si="826"/>
        <v/>
      </c>
      <c r="J7533" s="471">
        <f>'Potential Projects'!D7534</f>
        <v>13.794599718213986</v>
      </c>
      <c r="K7533" s="471">
        <f>'Potential Projects'!E7534</f>
        <v>45.016987959578586</v>
      </c>
      <c r="L7533" s="476">
        <f t="shared" si="827"/>
        <v>1086.1884123222076</v>
      </c>
      <c r="M7533" s="471">
        <f t="shared" si="830"/>
        <v>1335.1777141390216</v>
      </c>
      <c r="N7533" s="467">
        <f t="shared" si="828"/>
        <v>0</v>
      </c>
      <c r="O7533" s="475" t="str">
        <f t="shared" si="829"/>
        <v/>
      </c>
    </row>
    <row r="7534" spans="1:15" hidden="1">
      <c r="A7534" s="475">
        <f t="shared" si="824"/>
        <v>43770</v>
      </c>
      <c r="B7534" s="475">
        <v>43779</v>
      </c>
      <c r="C7534" s="467">
        <v>21</v>
      </c>
      <c r="D7534" s="467">
        <v>1125</v>
      </c>
      <c r="E7534" s="467">
        <v>3</v>
      </c>
      <c r="F7534" s="467">
        <v>0</v>
      </c>
      <c r="G7534" s="467">
        <f t="array" ref="G7534">MAX(IF($A$2:$A$8761=A7534,$D$2:$D$8761))</f>
        <v>1418</v>
      </c>
      <c r="H7534" s="467">
        <f t="shared" si="825"/>
        <v>0</v>
      </c>
      <c r="I7534" s="475" t="str">
        <f t="shared" si="826"/>
        <v/>
      </c>
      <c r="J7534" s="471">
        <f>'Potential Projects'!D7535</f>
        <v>11.049237668226068</v>
      </c>
      <c r="K7534" s="471">
        <f>'Potential Projects'!E7535</f>
        <v>59.099072780047301</v>
      </c>
      <c r="L7534" s="476">
        <f t="shared" si="827"/>
        <v>1051.8516895517266</v>
      </c>
      <c r="M7534" s="471">
        <f t="shared" si="830"/>
        <v>1335.1777141390216</v>
      </c>
      <c r="N7534" s="467">
        <f t="shared" si="828"/>
        <v>0</v>
      </c>
      <c r="O7534" s="475" t="str">
        <f t="shared" si="829"/>
        <v/>
      </c>
    </row>
    <row r="7535" spans="1:15" hidden="1">
      <c r="A7535" s="475">
        <f t="shared" si="824"/>
        <v>43770</v>
      </c>
      <c r="B7535" s="475">
        <v>43779</v>
      </c>
      <c r="C7535" s="467">
        <v>22</v>
      </c>
      <c r="D7535" s="467">
        <v>1115</v>
      </c>
      <c r="E7535" s="467">
        <v>12</v>
      </c>
      <c r="F7535" s="467">
        <v>0</v>
      </c>
      <c r="G7535" s="467">
        <f t="array" ref="G7535">MAX(IF($A$2:$A$8761=A7535,$D$2:$D$8761))</f>
        <v>1418</v>
      </c>
      <c r="H7535" s="467">
        <f t="shared" si="825"/>
        <v>0</v>
      </c>
      <c r="I7535" s="475" t="str">
        <f t="shared" si="826"/>
        <v/>
      </c>
      <c r="J7535" s="471">
        <f>'Potential Projects'!D7536</f>
        <v>1.6733709345517704</v>
      </c>
      <c r="K7535" s="471">
        <f>'Potential Projects'!E7536</f>
        <v>82.871684583960445</v>
      </c>
      <c r="L7535" s="476">
        <f t="shared" si="827"/>
        <v>1018.4549444814878</v>
      </c>
      <c r="M7535" s="471">
        <f t="shared" si="830"/>
        <v>1335.1777141390216</v>
      </c>
      <c r="N7535" s="467">
        <f t="shared" si="828"/>
        <v>0</v>
      </c>
      <c r="O7535" s="475" t="str">
        <f t="shared" si="829"/>
        <v/>
      </c>
    </row>
    <row r="7536" spans="1:15" hidden="1">
      <c r="A7536" s="475">
        <f t="shared" si="824"/>
        <v>43770</v>
      </c>
      <c r="B7536" s="475">
        <v>43779</v>
      </c>
      <c r="C7536" s="467">
        <v>23</v>
      </c>
      <c r="D7536" s="467">
        <v>1041</v>
      </c>
      <c r="E7536" s="467">
        <v>35</v>
      </c>
      <c r="F7536" s="467">
        <v>0</v>
      </c>
      <c r="G7536" s="467">
        <f t="array" ref="G7536">MAX(IF($A$2:$A$8761=A7536,$D$2:$D$8761))</f>
        <v>1418</v>
      </c>
      <c r="H7536" s="467">
        <f t="shared" si="825"/>
        <v>0</v>
      </c>
      <c r="I7536" s="475" t="str">
        <f t="shared" si="826"/>
        <v/>
      </c>
      <c r="J7536" s="471">
        <f>'Potential Projects'!D7537</f>
        <v>0.85861600303271557</v>
      </c>
      <c r="K7536" s="471">
        <f>'Potential Projects'!E7537</f>
        <v>86.384774403354115</v>
      </c>
      <c r="L7536" s="476">
        <f t="shared" si="827"/>
        <v>918.75660959361323</v>
      </c>
      <c r="M7536" s="471">
        <f t="shared" si="830"/>
        <v>1335.1777141390216</v>
      </c>
      <c r="N7536" s="467">
        <f t="shared" si="828"/>
        <v>0</v>
      </c>
      <c r="O7536" s="475" t="str">
        <f t="shared" si="829"/>
        <v/>
      </c>
    </row>
    <row r="7537" spans="1:15" hidden="1">
      <c r="A7537" s="475">
        <f t="shared" si="824"/>
        <v>43770</v>
      </c>
      <c r="B7537" s="475">
        <v>43779</v>
      </c>
      <c r="C7537" s="467">
        <v>24</v>
      </c>
      <c r="D7537" s="467">
        <v>984</v>
      </c>
      <c r="E7537" s="467">
        <v>62</v>
      </c>
      <c r="F7537" s="467">
        <v>0</v>
      </c>
      <c r="G7537" s="467">
        <f t="array" ref="G7537">MAX(IF($A$2:$A$8761=A7537,$D$2:$D$8761))</f>
        <v>1418</v>
      </c>
      <c r="H7537" s="467">
        <f t="shared" si="825"/>
        <v>0</v>
      </c>
      <c r="I7537" s="475" t="str">
        <f t="shared" si="826"/>
        <v/>
      </c>
      <c r="J7537" s="471">
        <f>'Potential Projects'!D7538</f>
        <v>0.94990622838418126</v>
      </c>
      <c r="K7537" s="471">
        <f>'Potential Projects'!E7538</f>
        <v>85.150382122124284</v>
      </c>
      <c r="L7537" s="476">
        <f t="shared" si="827"/>
        <v>835.89971164949156</v>
      </c>
      <c r="M7537" s="471">
        <f t="shared" si="830"/>
        <v>1335.1777141390216</v>
      </c>
      <c r="N7537" s="467">
        <f t="shared" si="828"/>
        <v>0</v>
      </c>
      <c r="O7537" s="475" t="str">
        <f t="shared" si="829"/>
        <v/>
      </c>
    </row>
    <row r="7538" spans="1:15" hidden="1">
      <c r="A7538" s="475">
        <f t="shared" si="824"/>
        <v>43770</v>
      </c>
      <c r="B7538" s="475">
        <v>43780</v>
      </c>
      <c r="C7538" s="467">
        <v>1</v>
      </c>
      <c r="D7538" s="467">
        <v>935</v>
      </c>
      <c r="E7538" s="467">
        <v>69</v>
      </c>
      <c r="F7538" s="467">
        <v>0</v>
      </c>
      <c r="G7538" s="467">
        <f t="array" ref="G7538">MAX(IF($A$2:$A$8761=A7538,$D$2:$D$8761))</f>
        <v>1418</v>
      </c>
      <c r="H7538" s="467">
        <f t="shared" si="825"/>
        <v>0</v>
      </c>
      <c r="I7538" s="475" t="str">
        <f t="shared" si="826"/>
        <v/>
      </c>
      <c r="J7538" s="471">
        <f>'Potential Projects'!D7539</f>
        <v>0</v>
      </c>
      <c r="K7538" s="471">
        <f>'Potential Projects'!E7539</f>
        <v>81.602873253063862</v>
      </c>
      <c r="L7538" s="476">
        <f t="shared" si="827"/>
        <v>784.39712674693612</v>
      </c>
      <c r="M7538" s="471">
        <f t="shared" si="830"/>
        <v>1335.1777141390216</v>
      </c>
      <c r="N7538" s="467">
        <f t="shared" si="828"/>
        <v>0</v>
      </c>
      <c r="O7538" s="475" t="str">
        <f t="shared" si="829"/>
        <v/>
      </c>
    </row>
    <row r="7539" spans="1:15" hidden="1">
      <c r="A7539" s="475">
        <f t="shared" si="824"/>
        <v>43770</v>
      </c>
      <c r="B7539" s="475">
        <v>43780</v>
      </c>
      <c r="C7539" s="467">
        <v>2</v>
      </c>
      <c r="D7539" s="467">
        <v>949</v>
      </c>
      <c r="E7539" s="467">
        <v>53</v>
      </c>
      <c r="F7539" s="467">
        <v>0</v>
      </c>
      <c r="G7539" s="467">
        <f t="array" ref="G7539">MAX(IF($A$2:$A$8761=A7539,$D$2:$D$8761))</f>
        <v>1418</v>
      </c>
      <c r="H7539" s="467">
        <f t="shared" si="825"/>
        <v>0</v>
      </c>
      <c r="I7539" s="475" t="str">
        <f t="shared" si="826"/>
        <v/>
      </c>
      <c r="J7539" s="471">
        <f>'Potential Projects'!D7540</f>
        <v>0.83693732938892851</v>
      </c>
      <c r="K7539" s="471">
        <f>'Potential Projects'!E7540</f>
        <v>42.332302085572998</v>
      </c>
      <c r="L7539" s="476">
        <f t="shared" si="827"/>
        <v>852.83076058503809</v>
      </c>
      <c r="M7539" s="471">
        <f t="shared" si="830"/>
        <v>1335.1777141390216</v>
      </c>
      <c r="N7539" s="467">
        <f t="shared" si="828"/>
        <v>0</v>
      </c>
      <c r="O7539" s="475" t="str">
        <f t="shared" si="829"/>
        <v/>
      </c>
    </row>
    <row r="7540" spans="1:15" hidden="1">
      <c r="A7540" s="475">
        <f t="shared" si="824"/>
        <v>43770</v>
      </c>
      <c r="B7540" s="475">
        <v>43780</v>
      </c>
      <c r="C7540" s="467">
        <v>3</v>
      </c>
      <c r="D7540" s="467">
        <v>939</v>
      </c>
      <c r="E7540" s="467">
        <v>48</v>
      </c>
      <c r="F7540" s="467">
        <v>0</v>
      </c>
      <c r="G7540" s="467">
        <f t="array" ref="G7540">MAX(IF($A$2:$A$8761=A7540,$D$2:$D$8761))</f>
        <v>1418</v>
      </c>
      <c r="H7540" s="467">
        <f t="shared" si="825"/>
        <v>0</v>
      </c>
      <c r="I7540" s="475" t="str">
        <f t="shared" si="826"/>
        <v/>
      </c>
      <c r="J7540" s="471">
        <f>'Potential Projects'!D7541</f>
        <v>5.2889541546112602</v>
      </c>
      <c r="K7540" s="471">
        <f>'Potential Projects'!E7541</f>
        <v>20.504366587830575</v>
      </c>
      <c r="L7540" s="476">
        <f t="shared" si="827"/>
        <v>865.20667925755822</v>
      </c>
      <c r="M7540" s="471">
        <f t="shared" si="830"/>
        <v>1335.1777141390216</v>
      </c>
      <c r="N7540" s="467">
        <f t="shared" si="828"/>
        <v>0</v>
      </c>
      <c r="O7540" s="475" t="str">
        <f t="shared" si="829"/>
        <v/>
      </c>
    </row>
    <row r="7541" spans="1:15" hidden="1">
      <c r="A7541" s="475">
        <f t="shared" si="824"/>
        <v>43770</v>
      </c>
      <c r="B7541" s="475">
        <v>43780</v>
      </c>
      <c r="C7541" s="467">
        <v>4</v>
      </c>
      <c r="D7541" s="467">
        <v>956</v>
      </c>
      <c r="E7541" s="467">
        <v>72</v>
      </c>
      <c r="F7541" s="467">
        <v>0</v>
      </c>
      <c r="G7541" s="467">
        <f t="array" ref="G7541">MAX(IF($A$2:$A$8761=A7541,$D$2:$D$8761))</f>
        <v>1418</v>
      </c>
      <c r="H7541" s="467">
        <f t="shared" si="825"/>
        <v>0</v>
      </c>
      <c r="I7541" s="475" t="str">
        <f t="shared" si="826"/>
        <v/>
      </c>
      <c r="J7541" s="471">
        <f>'Potential Projects'!D7542</f>
        <v>2.9319361138409956</v>
      </c>
      <c r="K7541" s="471">
        <f>'Potential Projects'!E7542</f>
        <v>15.756884487207053</v>
      </c>
      <c r="L7541" s="476">
        <f t="shared" si="827"/>
        <v>865.31117939895205</v>
      </c>
      <c r="M7541" s="471">
        <f t="shared" si="830"/>
        <v>1335.1777141390216</v>
      </c>
      <c r="N7541" s="467">
        <f t="shared" si="828"/>
        <v>0</v>
      </c>
      <c r="O7541" s="475" t="str">
        <f t="shared" si="829"/>
        <v/>
      </c>
    </row>
    <row r="7542" spans="1:15" hidden="1">
      <c r="A7542" s="475">
        <f t="shared" si="824"/>
        <v>43770</v>
      </c>
      <c r="B7542" s="475">
        <v>43780</v>
      </c>
      <c r="C7542" s="467">
        <v>5</v>
      </c>
      <c r="D7542" s="467">
        <v>1020</v>
      </c>
      <c r="E7542" s="467">
        <v>63</v>
      </c>
      <c r="F7542" s="467">
        <v>0</v>
      </c>
      <c r="G7542" s="467">
        <f t="array" ref="G7542">MAX(IF($A$2:$A$8761=A7542,$D$2:$D$8761))</f>
        <v>1418</v>
      </c>
      <c r="H7542" s="467">
        <f t="shared" si="825"/>
        <v>0</v>
      </c>
      <c r="I7542" s="475" t="str">
        <f t="shared" si="826"/>
        <v/>
      </c>
      <c r="J7542" s="471">
        <f>'Potential Projects'!D7543</f>
        <v>0</v>
      </c>
      <c r="K7542" s="471">
        <f>'Potential Projects'!E7543</f>
        <v>7.2749354977424208</v>
      </c>
      <c r="L7542" s="476">
        <f t="shared" si="827"/>
        <v>949.72506450225762</v>
      </c>
      <c r="M7542" s="471">
        <f t="shared" si="830"/>
        <v>1335.1777141390216</v>
      </c>
      <c r="N7542" s="467">
        <f t="shared" si="828"/>
        <v>0</v>
      </c>
      <c r="O7542" s="475" t="str">
        <f t="shared" si="829"/>
        <v/>
      </c>
    </row>
    <row r="7543" spans="1:15" hidden="1">
      <c r="A7543" s="475">
        <f t="shared" si="824"/>
        <v>43770</v>
      </c>
      <c r="B7543" s="475">
        <v>43780</v>
      </c>
      <c r="C7543" s="467">
        <v>6</v>
      </c>
      <c r="D7543" s="467">
        <v>1082</v>
      </c>
      <c r="E7543" s="467">
        <v>49</v>
      </c>
      <c r="F7543" s="467">
        <v>0</v>
      </c>
      <c r="G7543" s="467">
        <f t="array" ref="G7543">MAX(IF($A$2:$A$8761=A7543,$D$2:$D$8761))</f>
        <v>1418</v>
      </c>
      <c r="H7543" s="467">
        <f t="shared" si="825"/>
        <v>0</v>
      </c>
      <c r="I7543" s="475" t="str">
        <f t="shared" si="826"/>
        <v/>
      </c>
      <c r="J7543" s="471">
        <f>'Potential Projects'!D7544</f>
        <v>0.24188373761545076</v>
      </c>
      <c r="K7543" s="471">
        <f>'Potential Projects'!E7544</f>
        <v>6.0233336916792091</v>
      </c>
      <c r="L7543" s="476">
        <f t="shared" si="827"/>
        <v>1026.7347825707054</v>
      </c>
      <c r="M7543" s="471">
        <f t="shared" si="830"/>
        <v>1335.1777141390216</v>
      </c>
      <c r="N7543" s="467">
        <f t="shared" si="828"/>
        <v>0</v>
      </c>
      <c r="O7543" s="475" t="str">
        <f t="shared" si="829"/>
        <v/>
      </c>
    </row>
    <row r="7544" spans="1:15" hidden="1">
      <c r="A7544" s="475">
        <f t="shared" si="824"/>
        <v>43770</v>
      </c>
      <c r="B7544" s="475">
        <v>43780</v>
      </c>
      <c r="C7544" s="467">
        <v>7</v>
      </c>
      <c r="D7544" s="467">
        <v>1201</v>
      </c>
      <c r="E7544" s="467">
        <v>39</v>
      </c>
      <c r="F7544" s="467">
        <v>0</v>
      </c>
      <c r="G7544" s="467">
        <f t="array" ref="G7544">MAX(IF($A$2:$A$8761=A7544,$D$2:$D$8761))</f>
        <v>1418</v>
      </c>
      <c r="H7544" s="467">
        <f t="shared" si="825"/>
        <v>0</v>
      </c>
      <c r="I7544" s="475" t="str">
        <f t="shared" si="826"/>
        <v/>
      </c>
      <c r="J7544" s="471">
        <f>'Potential Projects'!D7545</f>
        <v>0</v>
      </c>
      <c r="K7544" s="471">
        <f>'Potential Projects'!E7545</f>
        <v>20.053789937647817</v>
      </c>
      <c r="L7544" s="476">
        <f t="shared" si="827"/>
        <v>1141.9462100623523</v>
      </c>
      <c r="M7544" s="471">
        <f t="shared" si="830"/>
        <v>1335.1777141390216</v>
      </c>
      <c r="N7544" s="467">
        <f t="shared" si="828"/>
        <v>0</v>
      </c>
      <c r="O7544" s="475" t="str">
        <f t="shared" si="829"/>
        <v/>
      </c>
    </row>
    <row r="7545" spans="1:15" hidden="1">
      <c r="A7545" s="475">
        <f t="shared" si="824"/>
        <v>43770</v>
      </c>
      <c r="B7545" s="475">
        <v>43780</v>
      </c>
      <c r="C7545" s="467">
        <v>8</v>
      </c>
      <c r="D7545" s="467">
        <v>1280</v>
      </c>
      <c r="E7545" s="467">
        <v>32</v>
      </c>
      <c r="F7545" s="467">
        <v>1</v>
      </c>
      <c r="G7545" s="467">
        <f t="array" ref="G7545">MAX(IF($A$2:$A$8761=A7545,$D$2:$D$8761))</f>
        <v>1418</v>
      </c>
      <c r="H7545" s="467">
        <f t="shared" si="825"/>
        <v>0</v>
      </c>
      <c r="I7545" s="475" t="str">
        <f t="shared" si="826"/>
        <v/>
      </c>
      <c r="J7545" s="471">
        <f>'Potential Projects'!D7546</f>
        <v>0</v>
      </c>
      <c r="K7545" s="471">
        <f>'Potential Projects'!E7546</f>
        <v>41.883289937647817</v>
      </c>
      <c r="L7545" s="476">
        <f t="shared" si="827"/>
        <v>1205.1167100623522</v>
      </c>
      <c r="M7545" s="471">
        <f t="shared" si="830"/>
        <v>1335.1777141390216</v>
      </c>
      <c r="N7545" s="467">
        <f t="shared" si="828"/>
        <v>0</v>
      </c>
      <c r="O7545" s="475" t="str">
        <f t="shared" si="829"/>
        <v/>
      </c>
    </row>
    <row r="7546" spans="1:15" hidden="1">
      <c r="A7546" s="475">
        <f t="shared" si="824"/>
        <v>43770</v>
      </c>
      <c r="B7546" s="475">
        <v>43780</v>
      </c>
      <c r="C7546" s="467">
        <v>9</v>
      </c>
      <c r="D7546" s="467">
        <v>1295</v>
      </c>
      <c r="E7546" s="467">
        <v>25</v>
      </c>
      <c r="F7546" s="467">
        <v>6</v>
      </c>
      <c r="G7546" s="467">
        <f t="array" ref="G7546">MAX(IF($A$2:$A$8761=A7546,$D$2:$D$8761))</f>
        <v>1418</v>
      </c>
      <c r="H7546" s="467">
        <f t="shared" si="825"/>
        <v>0</v>
      </c>
      <c r="I7546" s="475" t="str">
        <f t="shared" si="826"/>
        <v/>
      </c>
      <c r="J7546" s="471">
        <f>'Potential Projects'!D7547</f>
        <v>0.24297484170175523</v>
      </c>
      <c r="K7546" s="471">
        <f>'Potential Projects'!E7547</f>
        <v>22.488155450440765</v>
      </c>
      <c r="L7546" s="476">
        <f t="shared" si="827"/>
        <v>1241.2688697078577</v>
      </c>
      <c r="M7546" s="471">
        <f t="shared" si="830"/>
        <v>1335.1777141390216</v>
      </c>
      <c r="N7546" s="467">
        <f t="shared" si="828"/>
        <v>0</v>
      </c>
      <c r="O7546" s="475" t="str">
        <f t="shared" si="829"/>
        <v/>
      </c>
    </row>
    <row r="7547" spans="1:15" hidden="1">
      <c r="A7547" s="475">
        <f t="shared" si="824"/>
        <v>43770</v>
      </c>
      <c r="B7547" s="475">
        <v>43780</v>
      </c>
      <c r="C7547" s="467">
        <v>10</v>
      </c>
      <c r="D7547" s="467">
        <v>1303</v>
      </c>
      <c r="E7547" s="467">
        <v>21</v>
      </c>
      <c r="F7547" s="467">
        <v>13</v>
      </c>
      <c r="G7547" s="467">
        <f t="array" ref="G7547">MAX(IF($A$2:$A$8761=A7547,$D$2:$D$8761))</f>
        <v>1418</v>
      </c>
      <c r="H7547" s="467">
        <f t="shared" si="825"/>
        <v>0</v>
      </c>
      <c r="I7547" s="475" t="str">
        <f t="shared" si="826"/>
        <v/>
      </c>
      <c r="J7547" s="471">
        <f>'Potential Projects'!D7548</f>
        <v>2.4383843367148078E-2</v>
      </c>
      <c r="K7547" s="471">
        <f>'Potential Projects'!E7548</f>
        <v>7.376628144485057</v>
      </c>
      <c r="L7547" s="476">
        <f t="shared" si="827"/>
        <v>1261.5989880121479</v>
      </c>
      <c r="M7547" s="471">
        <f t="shared" si="830"/>
        <v>1335.1777141390216</v>
      </c>
      <c r="N7547" s="467">
        <f t="shared" si="828"/>
        <v>0</v>
      </c>
      <c r="O7547" s="475" t="str">
        <f t="shared" si="829"/>
        <v/>
      </c>
    </row>
    <row r="7548" spans="1:15" hidden="1">
      <c r="A7548" s="475">
        <f t="shared" si="824"/>
        <v>43770</v>
      </c>
      <c r="B7548" s="475">
        <v>43780</v>
      </c>
      <c r="C7548" s="467">
        <v>11</v>
      </c>
      <c r="D7548" s="467">
        <v>1272</v>
      </c>
      <c r="E7548" s="467">
        <v>14</v>
      </c>
      <c r="F7548" s="467">
        <v>14</v>
      </c>
      <c r="G7548" s="467">
        <f t="array" ref="G7548">MAX(IF($A$2:$A$8761=A7548,$D$2:$D$8761))</f>
        <v>1418</v>
      </c>
      <c r="H7548" s="467">
        <f t="shared" si="825"/>
        <v>0</v>
      </c>
      <c r="I7548" s="475" t="str">
        <f t="shared" si="826"/>
        <v/>
      </c>
      <c r="J7548" s="471">
        <f>'Potential Projects'!D7549</f>
        <v>0</v>
      </c>
      <c r="K7548" s="471">
        <f>'Potential Projects'!E7549</f>
        <v>8.5648676091163196</v>
      </c>
      <c r="L7548" s="476">
        <f t="shared" si="827"/>
        <v>1235.4351323908836</v>
      </c>
      <c r="M7548" s="471">
        <f t="shared" si="830"/>
        <v>1335.1777141390216</v>
      </c>
      <c r="N7548" s="467">
        <f t="shared" si="828"/>
        <v>0</v>
      </c>
      <c r="O7548" s="475" t="str">
        <f t="shared" si="829"/>
        <v/>
      </c>
    </row>
    <row r="7549" spans="1:15" hidden="1">
      <c r="A7549" s="475">
        <f t="shared" si="824"/>
        <v>43770</v>
      </c>
      <c r="B7549" s="475">
        <v>43780</v>
      </c>
      <c r="C7549" s="467">
        <v>12</v>
      </c>
      <c r="D7549" s="467">
        <v>1245</v>
      </c>
      <c r="E7549" s="467">
        <v>7</v>
      </c>
      <c r="F7549" s="467">
        <v>7</v>
      </c>
      <c r="G7549" s="467">
        <f t="array" ref="G7549">MAX(IF($A$2:$A$8761=A7549,$D$2:$D$8761))</f>
        <v>1418</v>
      </c>
      <c r="H7549" s="467">
        <f t="shared" si="825"/>
        <v>0</v>
      </c>
      <c r="I7549" s="475" t="str">
        <f t="shared" si="826"/>
        <v/>
      </c>
      <c r="J7549" s="471">
        <f>'Potential Projects'!D7550</f>
        <v>0</v>
      </c>
      <c r="K7549" s="471">
        <f>'Potential Projects'!E7550</f>
        <v>20.233707697269406</v>
      </c>
      <c r="L7549" s="476">
        <f t="shared" si="827"/>
        <v>1210.7662923027306</v>
      </c>
      <c r="M7549" s="471">
        <f t="shared" si="830"/>
        <v>1335.1777141390216</v>
      </c>
      <c r="N7549" s="467">
        <f t="shared" si="828"/>
        <v>0</v>
      </c>
      <c r="O7549" s="475" t="str">
        <f t="shared" si="829"/>
        <v/>
      </c>
    </row>
    <row r="7550" spans="1:15" hidden="1">
      <c r="A7550" s="475">
        <f t="shared" si="824"/>
        <v>43770</v>
      </c>
      <c r="B7550" s="475">
        <v>43780</v>
      </c>
      <c r="C7550" s="467">
        <v>13</v>
      </c>
      <c r="D7550" s="467">
        <v>1218</v>
      </c>
      <c r="E7550" s="467">
        <v>9</v>
      </c>
      <c r="F7550" s="467">
        <v>8</v>
      </c>
      <c r="G7550" s="467">
        <f t="array" ref="G7550">MAX(IF($A$2:$A$8761=A7550,$D$2:$D$8761))</f>
        <v>1418</v>
      </c>
      <c r="H7550" s="467">
        <f t="shared" si="825"/>
        <v>0</v>
      </c>
      <c r="I7550" s="475" t="str">
        <f t="shared" si="826"/>
        <v/>
      </c>
      <c r="J7550" s="471">
        <f>'Potential Projects'!D7551</f>
        <v>0</v>
      </c>
      <c r="K7550" s="471">
        <f>'Potential Projects'!E7551</f>
        <v>37.255492259729088</v>
      </c>
      <c r="L7550" s="476">
        <f t="shared" si="827"/>
        <v>1163.7445077402708</v>
      </c>
      <c r="M7550" s="471">
        <f t="shared" si="830"/>
        <v>1335.1777141390216</v>
      </c>
      <c r="N7550" s="467">
        <f t="shared" si="828"/>
        <v>0</v>
      </c>
      <c r="O7550" s="475" t="str">
        <f t="shared" si="829"/>
        <v/>
      </c>
    </row>
    <row r="7551" spans="1:15" hidden="1">
      <c r="A7551" s="475">
        <f t="shared" si="824"/>
        <v>43770</v>
      </c>
      <c r="B7551" s="475">
        <v>43780</v>
      </c>
      <c r="C7551" s="467">
        <v>14</v>
      </c>
      <c r="D7551" s="467">
        <v>1176</v>
      </c>
      <c r="E7551" s="467">
        <v>6</v>
      </c>
      <c r="F7551" s="467">
        <v>7</v>
      </c>
      <c r="G7551" s="467">
        <f t="array" ref="G7551">MAX(IF($A$2:$A$8761=A7551,$D$2:$D$8761))</f>
        <v>1418</v>
      </c>
      <c r="H7551" s="467">
        <f t="shared" si="825"/>
        <v>0</v>
      </c>
      <c r="I7551" s="475" t="str">
        <f t="shared" si="826"/>
        <v/>
      </c>
      <c r="J7551" s="471">
        <f>'Potential Projects'!D7552</f>
        <v>0</v>
      </c>
      <c r="K7551" s="471">
        <f>'Potential Projects'!E7552</f>
        <v>40.103668619651685</v>
      </c>
      <c r="L7551" s="476">
        <f t="shared" si="827"/>
        <v>1122.8963313803483</v>
      </c>
      <c r="M7551" s="471">
        <f t="shared" si="830"/>
        <v>1335.1777141390216</v>
      </c>
      <c r="N7551" s="467">
        <f t="shared" si="828"/>
        <v>0</v>
      </c>
      <c r="O7551" s="475" t="str">
        <f t="shared" si="829"/>
        <v/>
      </c>
    </row>
    <row r="7552" spans="1:15" hidden="1">
      <c r="A7552" s="475">
        <f t="shared" si="824"/>
        <v>43770</v>
      </c>
      <c r="B7552" s="475">
        <v>43780</v>
      </c>
      <c r="C7552" s="467">
        <v>15</v>
      </c>
      <c r="D7552" s="467">
        <v>1197</v>
      </c>
      <c r="E7552" s="467">
        <v>0</v>
      </c>
      <c r="F7552" s="467">
        <v>8</v>
      </c>
      <c r="G7552" s="467">
        <f t="array" ref="G7552">MAX(IF($A$2:$A$8761=A7552,$D$2:$D$8761))</f>
        <v>1418</v>
      </c>
      <c r="H7552" s="467">
        <f t="shared" si="825"/>
        <v>0</v>
      </c>
      <c r="I7552" s="475" t="str">
        <f t="shared" si="826"/>
        <v/>
      </c>
      <c r="J7552" s="471">
        <f>'Potential Projects'!D7553</f>
        <v>0</v>
      </c>
      <c r="K7552" s="471">
        <f>'Potential Projects'!E7553</f>
        <v>61.195505805203183</v>
      </c>
      <c r="L7552" s="476">
        <f t="shared" si="827"/>
        <v>1127.8044941947969</v>
      </c>
      <c r="M7552" s="471">
        <f t="shared" si="830"/>
        <v>1335.1777141390216</v>
      </c>
      <c r="N7552" s="467">
        <f t="shared" si="828"/>
        <v>0</v>
      </c>
      <c r="O7552" s="475" t="str">
        <f t="shared" si="829"/>
        <v/>
      </c>
    </row>
    <row r="7553" spans="1:15" hidden="1">
      <c r="A7553" s="475">
        <f t="shared" si="824"/>
        <v>43770</v>
      </c>
      <c r="B7553" s="475">
        <v>43780</v>
      </c>
      <c r="C7553" s="467">
        <v>16</v>
      </c>
      <c r="D7553" s="467">
        <v>1234</v>
      </c>
      <c r="E7553" s="467">
        <v>0</v>
      </c>
      <c r="F7553" s="467">
        <v>2</v>
      </c>
      <c r="G7553" s="467">
        <f t="array" ref="G7553">MAX(IF($A$2:$A$8761=A7553,$D$2:$D$8761))</f>
        <v>1418</v>
      </c>
      <c r="H7553" s="467">
        <f t="shared" si="825"/>
        <v>0</v>
      </c>
      <c r="I7553" s="475" t="str">
        <f t="shared" si="826"/>
        <v/>
      </c>
      <c r="J7553" s="471">
        <f>'Potential Projects'!D7554</f>
        <v>0.46190669316549354</v>
      </c>
      <c r="K7553" s="471">
        <f>'Potential Projects'!E7554</f>
        <v>86.541224629112008</v>
      </c>
      <c r="L7553" s="476">
        <f t="shared" si="827"/>
        <v>1144.9968686777224</v>
      </c>
      <c r="M7553" s="471">
        <f t="shared" si="830"/>
        <v>1335.1777141390216</v>
      </c>
      <c r="N7553" s="467">
        <f t="shared" si="828"/>
        <v>0</v>
      </c>
      <c r="O7553" s="475" t="str">
        <f t="shared" si="829"/>
        <v/>
      </c>
    </row>
    <row r="7554" spans="1:15" hidden="1">
      <c r="A7554" s="475">
        <f t="shared" ref="A7554:A7617" si="831">DATE(YEAR(B7554),MONTH(B7554),1)</f>
        <v>43770</v>
      </c>
      <c r="B7554" s="475">
        <v>43780</v>
      </c>
      <c r="C7554" s="467">
        <v>17</v>
      </c>
      <c r="D7554" s="467">
        <v>1303</v>
      </c>
      <c r="E7554" s="467">
        <v>0</v>
      </c>
      <c r="F7554" s="467">
        <v>0</v>
      </c>
      <c r="G7554" s="467">
        <f t="array" ref="G7554">MAX(IF($A$2:$A$8761=A7554,$D$2:$D$8761))</f>
        <v>1418</v>
      </c>
      <c r="H7554" s="467">
        <f t="shared" ref="H7554:H7617" si="832">IF(G7554=D7554,1,0)</f>
        <v>0</v>
      </c>
      <c r="I7554" s="475" t="str">
        <f t="shared" ref="I7554:I7617" si="833">IF(D7554=G7554,B7554,"")</f>
        <v/>
      </c>
      <c r="J7554" s="471">
        <f>'Potential Projects'!D7555</f>
        <v>8.5537245110109978E-3</v>
      </c>
      <c r="K7554" s="471">
        <f>'Potential Projects'!E7555</f>
        <v>98.920348742205974</v>
      </c>
      <c r="L7554" s="476">
        <f t="shared" ref="L7554:L7617" si="834">D7554-E7554-F7554-J7554-K7554</f>
        <v>1204.0710975332829</v>
      </c>
      <c r="M7554" s="471">
        <f t="shared" si="830"/>
        <v>1335.1777141390216</v>
      </c>
      <c r="N7554" s="467">
        <f t="shared" ref="N7554:N7617" si="835">IF(M7554=L7554,1,0)</f>
        <v>0</v>
      </c>
      <c r="O7554" s="475" t="str">
        <f t="shared" ref="O7554:O7617" si="836">IF(L7554=M7554,B7554,"")</f>
        <v/>
      </c>
    </row>
    <row r="7555" spans="1:15" hidden="1">
      <c r="A7555" s="475">
        <f t="shared" si="831"/>
        <v>43770</v>
      </c>
      <c r="B7555" s="475">
        <v>43780</v>
      </c>
      <c r="C7555" s="467">
        <v>18</v>
      </c>
      <c r="D7555" s="467">
        <v>1324</v>
      </c>
      <c r="E7555" s="467">
        <v>1</v>
      </c>
      <c r="F7555" s="467">
        <v>0</v>
      </c>
      <c r="G7555" s="467">
        <f t="array" ref="G7555">MAX(IF($A$2:$A$8761=A7555,$D$2:$D$8761))</f>
        <v>1418</v>
      </c>
      <c r="H7555" s="467">
        <f t="shared" si="832"/>
        <v>0</v>
      </c>
      <c r="I7555" s="475" t="str">
        <f t="shared" si="833"/>
        <v/>
      </c>
      <c r="J7555" s="471">
        <f>'Potential Projects'!D7556</f>
        <v>5.0752180809297477E-2</v>
      </c>
      <c r="K7555" s="471">
        <f>'Potential Projects'!E7556</f>
        <v>96.885713556224474</v>
      </c>
      <c r="L7555" s="476">
        <f t="shared" si="834"/>
        <v>1226.0635342629662</v>
      </c>
      <c r="M7555" s="471">
        <f t="shared" ref="M7555:M7618" si="837">MAX($L$7298:$L$8018)</f>
        <v>1335.1777141390216</v>
      </c>
      <c r="N7555" s="467">
        <f t="shared" si="835"/>
        <v>0</v>
      </c>
      <c r="O7555" s="475" t="str">
        <f t="shared" si="836"/>
        <v/>
      </c>
    </row>
    <row r="7556" spans="1:15" hidden="1">
      <c r="A7556" s="475">
        <f t="shared" si="831"/>
        <v>43770</v>
      </c>
      <c r="B7556" s="475">
        <v>43780</v>
      </c>
      <c r="C7556" s="467">
        <v>19</v>
      </c>
      <c r="D7556" s="467">
        <v>1294</v>
      </c>
      <c r="E7556" s="467">
        <v>6</v>
      </c>
      <c r="F7556" s="467">
        <v>0</v>
      </c>
      <c r="G7556" s="467">
        <f t="array" ref="G7556">MAX(IF($A$2:$A$8761=A7556,$D$2:$D$8761))</f>
        <v>1418</v>
      </c>
      <c r="H7556" s="467">
        <f t="shared" si="832"/>
        <v>0</v>
      </c>
      <c r="I7556" s="475" t="str">
        <f t="shared" si="833"/>
        <v/>
      </c>
      <c r="J7556" s="471">
        <f>'Potential Projects'!D7557</f>
        <v>0.11220337621422651</v>
      </c>
      <c r="K7556" s="471">
        <f>'Potential Projects'!E7557</f>
        <v>99.387352666093307</v>
      </c>
      <c r="L7556" s="476">
        <f t="shared" si="834"/>
        <v>1188.5004439576924</v>
      </c>
      <c r="M7556" s="471">
        <f t="shared" si="837"/>
        <v>1335.1777141390216</v>
      </c>
      <c r="N7556" s="467">
        <f t="shared" si="835"/>
        <v>0</v>
      </c>
      <c r="O7556" s="475" t="str">
        <f t="shared" si="836"/>
        <v/>
      </c>
    </row>
    <row r="7557" spans="1:15" hidden="1">
      <c r="A7557" s="475">
        <f t="shared" si="831"/>
        <v>43770</v>
      </c>
      <c r="B7557" s="475">
        <v>43780</v>
      </c>
      <c r="C7557" s="467">
        <v>20</v>
      </c>
      <c r="D7557" s="467">
        <v>1237</v>
      </c>
      <c r="E7557" s="467">
        <v>15</v>
      </c>
      <c r="F7557" s="467">
        <v>0</v>
      </c>
      <c r="G7557" s="467">
        <f t="array" ref="G7557">MAX(IF($A$2:$A$8761=A7557,$D$2:$D$8761))</f>
        <v>1418</v>
      </c>
      <c r="H7557" s="467">
        <f t="shared" si="832"/>
        <v>0</v>
      </c>
      <c r="I7557" s="475" t="str">
        <f t="shared" si="833"/>
        <v/>
      </c>
      <c r="J7557" s="471">
        <f>'Potential Projects'!D7558</f>
        <v>6.10735360637071E-3</v>
      </c>
      <c r="K7557" s="471">
        <f>'Potential Projects'!E7558</f>
        <v>93.937409051816815</v>
      </c>
      <c r="L7557" s="476">
        <f t="shared" si="834"/>
        <v>1128.0564835945768</v>
      </c>
      <c r="M7557" s="471">
        <f t="shared" si="837"/>
        <v>1335.1777141390216</v>
      </c>
      <c r="N7557" s="467">
        <f t="shared" si="835"/>
        <v>0</v>
      </c>
      <c r="O7557" s="475" t="str">
        <f t="shared" si="836"/>
        <v/>
      </c>
    </row>
    <row r="7558" spans="1:15" hidden="1">
      <c r="A7558" s="475">
        <f t="shared" si="831"/>
        <v>43770</v>
      </c>
      <c r="B7558" s="475">
        <v>43780</v>
      </c>
      <c r="C7558" s="467">
        <v>21</v>
      </c>
      <c r="D7558" s="467">
        <v>1180</v>
      </c>
      <c r="E7558" s="467">
        <v>17</v>
      </c>
      <c r="F7558" s="467">
        <v>0</v>
      </c>
      <c r="G7558" s="467">
        <f t="array" ref="G7558">MAX(IF($A$2:$A$8761=A7558,$D$2:$D$8761))</f>
        <v>1418</v>
      </c>
      <c r="H7558" s="467">
        <f t="shared" si="832"/>
        <v>0</v>
      </c>
      <c r="I7558" s="475" t="str">
        <f t="shared" si="833"/>
        <v/>
      </c>
      <c r="J7558" s="471">
        <f>'Potential Projects'!D7559</f>
        <v>4.4405039098599268E-2</v>
      </c>
      <c r="K7558" s="471">
        <f>'Potential Projects'!E7559</f>
        <v>99.834018060632133</v>
      </c>
      <c r="L7558" s="476">
        <f t="shared" si="834"/>
        <v>1063.1215769002692</v>
      </c>
      <c r="M7558" s="471">
        <f t="shared" si="837"/>
        <v>1335.1777141390216</v>
      </c>
      <c r="N7558" s="467">
        <f t="shared" si="835"/>
        <v>0</v>
      </c>
      <c r="O7558" s="475" t="str">
        <f t="shared" si="836"/>
        <v/>
      </c>
    </row>
    <row r="7559" spans="1:15" hidden="1">
      <c r="A7559" s="475">
        <f t="shared" si="831"/>
        <v>43770</v>
      </c>
      <c r="B7559" s="475">
        <v>43780</v>
      </c>
      <c r="C7559" s="467">
        <v>22</v>
      </c>
      <c r="D7559" s="467">
        <v>1131</v>
      </c>
      <c r="E7559" s="467">
        <v>28</v>
      </c>
      <c r="F7559" s="467">
        <v>0</v>
      </c>
      <c r="G7559" s="467">
        <f t="array" ref="G7559">MAX(IF($A$2:$A$8761=A7559,$D$2:$D$8761))</f>
        <v>1418</v>
      </c>
      <c r="H7559" s="467">
        <f t="shared" si="832"/>
        <v>0</v>
      </c>
      <c r="I7559" s="475" t="str">
        <f t="shared" si="833"/>
        <v/>
      </c>
      <c r="J7559" s="471">
        <f>'Potential Projects'!D7560</f>
        <v>0.17408707360006792</v>
      </c>
      <c r="K7559" s="471">
        <f>'Potential Projects'!E7560</f>
        <v>99.834018060632133</v>
      </c>
      <c r="L7559" s="476">
        <f t="shared" si="834"/>
        <v>1002.9918948657678</v>
      </c>
      <c r="M7559" s="471">
        <f t="shared" si="837"/>
        <v>1335.1777141390216</v>
      </c>
      <c r="N7559" s="467">
        <f t="shared" si="835"/>
        <v>0</v>
      </c>
      <c r="O7559" s="475" t="str">
        <f t="shared" si="836"/>
        <v/>
      </c>
    </row>
    <row r="7560" spans="1:15" hidden="1">
      <c r="A7560" s="475">
        <f t="shared" si="831"/>
        <v>43770</v>
      </c>
      <c r="B7560" s="475">
        <v>43780</v>
      </c>
      <c r="C7560" s="467">
        <v>23</v>
      </c>
      <c r="D7560" s="467">
        <v>1076</v>
      </c>
      <c r="E7560" s="467">
        <v>37</v>
      </c>
      <c r="F7560" s="467">
        <v>0</v>
      </c>
      <c r="G7560" s="467">
        <f t="array" ref="G7560">MAX(IF($A$2:$A$8761=A7560,$D$2:$D$8761))</f>
        <v>1418</v>
      </c>
      <c r="H7560" s="467">
        <f t="shared" si="832"/>
        <v>0</v>
      </c>
      <c r="I7560" s="475" t="str">
        <f t="shared" si="833"/>
        <v/>
      </c>
      <c r="J7560" s="471">
        <f>'Potential Projects'!D7561</f>
        <v>4.2850047277402825E-2</v>
      </c>
      <c r="K7560" s="471">
        <f>'Potential Projects'!E7561</f>
        <v>99.835582562889698</v>
      </c>
      <c r="L7560" s="476">
        <f t="shared" si="834"/>
        <v>939.12156738983288</v>
      </c>
      <c r="M7560" s="471">
        <f t="shared" si="837"/>
        <v>1335.1777141390216</v>
      </c>
      <c r="N7560" s="467">
        <f t="shared" si="835"/>
        <v>0</v>
      </c>
      <c r="O7560" s="475" t="str">
        <f t="shared" si="836"/>
        <v/>
      </c>
    </row>
    <row r="7561" spans="1:15" hidden="1">
      <c r="A7561" s="475">
        <f t="shared" si="831"/>
        <v>43770</v>
      </c>
      <c r="B7561" s="475">
        <v>43780</v>
      </c>
      <c r="C7561" s="467">
        <v>24</v>
      </c>
      <c r="D7561" s="467">
        <v>996</v>
      </c>
      <c r="E7561" s="467">
        <v>36</v>
      </c>
      <c r="F7561" s="467">
        <v>0</v>
      </c>
      <c r="G7561" s="467">
        <f t="array" ref="G7561">MAX(IF($A$2:$A$8761=A7561,$D$2:$D$8761))</f>
        <v>1418</v>
      </c>
      <c r="H7561" s="467">
        <f t="shared" si="832"/>
        <v>0</v>
      </c>
      <c r="I7561" s="475" t="str">
        <f t="shared" si="833"/>
        <v/>
      </c>
      <c r="J7561" s="471">
        <f>'Potential Projects'!D7562</f>
        <v>1.7725971280166757</v>
      </c>
      <c r="K7561" s="471">
        <f>'Potential Projects'!E7562</f>
        <v>99.835582562889698</v>
      </c>
      <c r="L7561" s="476">
        <f t="shared" si="834"/>
        <v>858.39182030909365</v>
      </c>
      <c r="M7561" s="471">
        <f t="shared" si="837"/>
        <v>1335.1777141390216</v>
      </c>
      <c r="N7561" s="467">
        <f t="shared" si="835"/>
        <v>0</v>
      </c>
      <c r="O7561" s="475" t="str">
        <f t="shared" si="836"/>
        <v/>
      </c>
    </row>
    <row r="7562" spans="1:15" hidden="1">
      <c r="A7562" s="475">
        <f t="shared" si="831"/>
        <v>43770</v>
      </c>
      <c r="B7562" s="475">
        <v>43781</v>
      </c>
      <c r="C7562" s="467">
        <v>1</v>
      </c>
      <c r="D7562" s="467">
        <v>961</v>
      </c>
      <c r="E7562" s="467">
        <v>39</v>
      </c>
      <c r="F7562" s="467">
        <v>0</v>
      </c>
      <c r="G7562" s="467">
        <f t="array" ref="G7562">MAX(IF($A$2:$A$8761=A7562,$D$2:$D$8761))</f>
        <v>1418</v>
      </c>
      <c r="H7562" s="467">
        <f t="shared" si="832"/>
        <v>0</v>
      </c>
      <c r="I7562" s="475" t="str">
        <f t="shared" si="833"/>
        <v/>
      </c>
      <c r="J7562" s="471">
        <f>'Potential Projects'!D7563</f>
        <v>3.9126068449676472</v>
      </c>
      <c r="K7562" s="471">
        <f>'Potential Projects'!E7563</f>
        <v>99.835582562889698</v>
      </c>
      <c r="L7562" s="476">
        <f t="shared" si="834"/>
        <v>818.25181059214265</v>
      </c>
      <c r="M7562" s="471">
        <f t="shared" si="837"/>
        <v>1335.1777141390216</v>
      </c>
      <c r="N7562" s="467">
        <f t="shared" si="835"/>
        <v>0</v>
      </c>
      <c r="O7562" s="475" t="str">
        <f t="shared" si="836"/>
        <v/>
      </c>
    </row>
    <row r="7563" spans="1:15" hidden="1">
      <c r="A7563" s="475">
        <f t="shared" si="831"/>
        <v>43770</v>
      </c>
      <c r="B7563" s="475">
        <v>43781</v>
      </c>
      <c r="C7563" s="467">
        <v>2</v>
      </c>
      <c r="D7563" s="467">
        <v>946</v>
      </c>
      <c r="E7563" s="467">
        <v>51</v>
      </c>
      <c r="F7563" s="467">
        <v>0</v>
      </c>
      <c r="G7563" s="467">
        <f t="array" ref="G7563">MAX(IF($A$2:$A$8761=A7563,$D$2:$D$8761))</f>
        <v>1418</v>
      </c>
      <c r="H7563" s="467">
        <f t="shared" si="832"/>
        <v>0</v>
      </c>
      <c r="I7563" s="475" t="str">
        <f t="shared" si="833"/>
        <v/>
      </c>
      <c r="J7563" s="471">
        <f>'Potential Projects'!D7564</f>
        <v>3.7109072423779671E-2</v>
      </c>
      <c r="K7563" s="471">
        <f>'Potential Projects'!E7564</f>
        <v>99.823066544829047</v>
      </c>
      <c r="L7563" s="476">
        <f t="shared" si="834"/>
        <v>795.13982438274718</v>
      </c>
      <c r="M7563" s="471">
        <f t="shared" si="837"/>
        <v>1335.1777141390216</v>
      </c>
      <c r="N7563" s="467">
        <f t="shared" si="835"/>
        <v>0</v>
      </c>
      <c r="O7563" s="475" t="str">
        <f t="shared" si="836"/>
        <v/>
      </c>
    </row>
    <row r="7564" spans="1:15" hidden="1">
      <c r="A7564" s="475">
        <f t="shared" si="831"/>
        <v>43770</v>
      </c>
      <c r="B7564" s="475">
        <v>43781</v>
      </c>
      <c r="C7564" s="467">
        <v>3</v>
      </c>
      <c r="D7564" s="467">
        <v>951</v>
      </c>
      <c r="E7564" s="467">
        <v>55</v>
      </c>
      <c r="F7564" s="467">
        <v>0</v>
      </c>
      <c r="G7564" s="467">
        <f t="array" ref="G7564">MAX(IF($A$2:$A$8761=A7564,$D$2:$D$8761))</f>
        <v>1418</v>
      </c>
      <c r="H7564" s="467">
        <f t="shared" si="832"/>
        <v>0</v>
      </c>
      <c r="I7564" s="475" t="str">
        <f t="shared" si="833"/>
        <v/>
      </c>
      <c r="J7564" s="471">
        <f>'Potential Projects'!D7565</f>
        <v>7.8041446475995899</v>
      </c>
      <c r="K7564" s="471">
        <f>'Potential Projects'!E7565</f>
        <v>99.701817619866702</v>
      </c>
      <c r="L7564" s="476">
        <f t="shared" si="834"/>
        <v>788.49403773253368</v>
      </c>
      <c r="M7564" s="471">
        <f t="shared" si="837"/>
        <v>1335.1777141390216</v>
      </c>
      <c r="N7564" s="467">
        <f t="shared" si="835"/>
        <v>0</v>
      </c>
      <c r="O7564" s="475" t="str">
        <f t="shared" si="836"/>
        <v/>
      </c>
    </row>
    <row r="7565" spans="1:15" hidden="1">
      <c r="A7565" s="475">
        <f t="shared" si="831"/>
        <v>43770</v>
      </c>
      <c r="B7565" s="475">
        <v>43781</v>
      </c>
      <c r="C7565" s="467">
        <v>4</v>
      </c>
      <c r="D7565" s="467">
        <v>939</v>
      </c>
      <c r="E7565" s="467">
        <v>59</v>
      </c>
      <c r="F7565" s="467">
        <v>0</v>
      </c>
      <c r="G7565" s="467">
        <f t="array" ref="G7565">MAX(IF($A$2:$A$8761=A7565,$D$2:$D$8761))</f>
        <v>1418</v>
      </c>
      <c r="H7565" s="467">
        <f t="shared" si="832"/>
        <v>0</v>
      </c>
      <c r="I7565" s="475" t="str">
        <f t="shared" si="833"/>
        <v/>
      </c>
      <c r="J7565" s="471">
        <f>'Potential Projects'!D7566</f>
        <v>15.719573145863103</v>
      </c>
      <c r="K7565" s="471">
        <f>'Potential Projects'!E7566</f>
        <v>99.796470006450235</v>
      </c>
      <c r="L7565" s="476">
        <f t="shared" si="834"/>
        <v>764.48395684768661</v>
      </c>
      <c r="M7565" s="471">
        <f t="shared" si="837"/>
        <v>1335.1777141390216</v>
      </c>
      <c r="N7565" s="467">
        <f t="shared" si="835"/>
        <v>0</v>
      </c>
      <c r="O7565" s="475" t="str">
        <f t="shared" si="836"/>
        <v/>
      </c>
    </row>
    <row r="7566" spans="1:15" hidden="1">
      <c r="A7566" s="475">
        <f t="shared" si="831"/>
        <v>43770</v>
      </c>
      <c r="B7566" s="475">
        <v>43781</v>
      </c>
      <c r="C7566" s="467">
        <v>5</v>
      </c>
      <c r="D7566" s="467">
        <v>1000</v>
      </c>
      <c r="E7566" s="467">
        <v>80</v>
      </c>
      <c r="F7566" s="467">
        <v>0</v>
      </c>
      <c r="G7566" s="467">
        <f t="array" ref="G7566">MAX(IF($A$2:$A$8761=A7566,$D$2:$D$8761))</f>
        <v>1418</v>
      </c>
      <c r="H7566" s="467">
        <f t="shared" si="832"/>
        <v>0</v>
      </c>
      <c r="I7566" s="475" t="str">
        <f t="shared" si="833"/>
        <v/>
      </c>
      <c r="J7566" s="471">
        <f>'Potential Projects'!D7567</f>
        <v>10.161825199660841</v>
      </c>
      <c r="K7566" s="471">
        <f>'Potential Projects'!E7567</f>
        <v>99.78238948613199</v>
      </c>
      <c r="L7566" s="476">
        <f t="shared" si="834"/>
        <v>810.05578531420724</v>
      </c>
      <c r="M7566" s="471">
        <f t="shared" si="837"/>
        <v>1335.1777141390216</v>
      </c>
      <c r="N7566" s="467">
        <f t="shared" si="835"/>
        <v>0</v>
      </c>
      <c r="O7566" s="475" t="str">
        <f t="shared" si="836"/>
        <v/>
      </c>
    </row>
    <row r="7567" spans="1:15" hidden="1">
      <c r="A7567" s="475">
        <f t="shared" si="831"/>
        <v>43770</v>
      </c>
      <c r="B7567" s="475">
        <v>43781</v>
      </c>
      <c r="C7567" s="467">
        <v>6</v>
      </c>
      <c r="D7567" s="467">
        <v>1093</v>
      </c>
      <c r="E7567" s="467">
        <v>81</v>
      </c>
      <c r="F7567" s="467">
        <v>0</v>
      </c>
      <c r="G7567" s="467">
        <f t="array" ref="G7567">MAX(IF($A$2:$A$8761=A7567,$D$2:$D$8761))</f>
        <v>1418</v>
      </c>
      <c r="H7567" s="467">
        <f t="shared" si="832"/>
        <v>0</v>
      </c>
      <c r="I7567" s="475" t="str">
        <f t="shared" si="833"/>
        <v/>
      </c>
      <c r="J7567" s="471">
        <f>'Potential Projects'!D7568</f>
        <v>1.0048874004934862</v>
      </c>
      <c r="K7567" s="471">
        <f>'Potential Projects'!E7568</f>
        <v>99.765962212427439</v>
      </c>
      <c r="L7567" s="476">
        <f t="shared" si="834"/>
        <v>911.22915038707913</v>
      </c>
      <c r="M7567" s="471">
        <f t="shared" si="837"/>
        <v>1335.1777141390216</v>
      </c>
      <c r="N7567" s="467">
        <f t="shared" si="835"/>
        <v>0</v>
      </c>
      <c r="O7567" s="475" t="str">
        <f t="shared" si="836"/>
        <v/>
      </c>
    </row>
    <row r="7568" spans="1:15" hidden="1">
      <c r="A7568" s="475">
        <f t="shared" si="831"/>
        <v>43770</v>
      </c>
      <c r="B7568" s="475">
        <v>43781</v>
      </c>
      <c r="C7568" s="467">
        <v>7</v>
      </c>
      <c r="D7568" s="467">
        <v>1210</v>
      </c>
      <c r="E7568" s="467">
        <v>76</v>
      </c>
      <c r="F7568" s="467">
        <v>0</v>
      </c>
      <c r="G7568" s="467">
        <f t="array" ref="G7568">MAX(IF($A$2:$A$8761=A7568,$D$2:$D$8761))</f>
        <v>1418</v>
      </c>
      <c r="H7568" s="467">
        <f t="shared" si="832"/>
        <v>0</v>
      </c>
      <c r="I7568" s="475" t="str">
        <f t="shared" si="833"/>
        <v/>
      </c>
      <c r="J7568" s="471">
        <f>'Potential Projects'!D7569</f>
        <v>3.9645986545769669</v>
      </c>
      <c r="K7568" s="471">
        <f>'Potential Projects'!E7569</f>
        <v>98.861679907546744</v>
      </c>
      <c r="L7568" s="476">
        <f t="shared" si="834"/>
        <v>1031.1737214378763</v>
      </c>
      <c r="M7568" s="471">
        <f t="shared" si="837"/>
        <v>1335.1777141390216</v>
      </c>
      <c r="N7568" s="467">
        <f t="shared" si="835"/>
        <v>0</v>
      </c>
      <c r="O7568" s="475" t="str">
        <f t="shared" si="836"/>
        <v/>
      </c>
    </row>
    <row r="7569" spans="1:15" hidden="1">
      <c r="A7569" s="475">
        <f t="shared" si="831"/>
        <v>43770</v>
      </c>
      <c r="B7569" s="475">
        <v>43781</v>
      </c>
      <c r="C7569" s="467">
        <v>8</v>
      </c>
      <c r="D7569" s="467">
        <v>1269</v>
      </c>
      <c r="E7569" s="467">
        <v>55</v>
      </c>
      <c r="F7569" s="467">
        <v>1</v>
      </c>
      <c r="G7569" s="467">
        <f t="array" ref="G7569">MAX(IF($A$2:$A$8761=A7569,$D$2:$D$8761))</f>
        <v>1418</v>
      </c>
      <c r="H7569" s="467">
        <f t="shared" si="832"/>
        <v>0</v>
      </c>
      <c r="I7569" s="475" t="str">
        <f t="shared" si="833"/>
        <v/>
      </c>
      <c r="J7569" s="471">
        <f>'Potential Projects'!D7570</f>
        <v>1.6001460989827792</v>
      </c>
      <c r="K7569" s="471">
        <f>'Potential Projects'!E7570</f>
        <v>79.055863577725219</v>
      </c>
      <c r="L7569" s="476">
        <f t="shared" si="834"/>
        <v>1132.343990323292</v>
      </c>
      <c r="M7569" s="471">
        <f t="shared" si="837"/>
        <v>1335.1777141390216</v>
      </c>
      <c r="N7569" s="467">
        <f t="shared" si="835"/>
        <v>0</v>
      </c>
      <c r="O7569" s="475" t="str">
        <f t="shared" si="836"/>
        <v/>
      </c>
    </row>
    <row r="7570" spans="1:15" hidden="1">
      <c r="A7570" s="475">
        <f t="shared" si="831"/>
        <v>43770</v>
      </c>
      <c r="B7570" s="475">
        <v>43781</v>
      </c>
      <c r="C7570" s="467">
        <v>9</v>
      </c>
      <c r="D7570" s="467">
        <v>1280</v>
      </c>
      <c r="E7570" s="467">
        <v>32</v>
      </c>
      <c r="F7570" s="467">
        <v>0</v>
      </c>
      <c r="G7570" s="467">
        <f t="array" ref="G7570">MAX(IF($A$2:$A$8761=A7570,$D$2:$D$8761))</f>
        <v>1418</v>
      </c>
      <c r="H7570" s="467">
        <f t="shared" si="832"/>
        <v>0</v>
      </c>
      <c r="I7570" s="475" t="str">
        <f t="shared" si="833"/>
        <v/>
      </c>
      <c r="J7570" s="471">
        <f>'Potential Projects'!D7571</f>
        <v>0.10076689819348343</v>
      </c>
      <c r="K7570" s="471">
        <f>'Potential Projects'!E7571</f>
        <v>79.094976134164696</v>
      </c>
      <c r="L7570" s="476">
        <f t="shared" si="834"/>
        <v>1168.8042569676418</v>
      </c>
      <c r="M7570" s="471">
        <f t="shared" si="837"/>
        <v>1335.1777141390216</v>
      </c>
      <c r="N7570" s="467">
        <f t="shared" si="835"/>
        <v>0</v>
      </c>
      <c r="O7570" s="475" t="str">
        <f t="shared" si="836"/>
        <v/>
      </c>
    </row>
    <row r="7571" spans="1:15" hidden="1">
      <c r="A7571" s="475">
        <f t="shared" si="831"/>
        <v>43770</v>
      </c>
      <c r="B7571" s="475">
        <v>43781</v>
      </c>
      <c r="C7571" s="467">
        <v>10</v>
      </c>
      <c r="D7571" s="467">
        <v>1282</v>
      </c>
      <c r="E7571" s="467">
        <v>33</v>
      </c>
      <c r="F7571" s="467">
        <v>1</v>
      </c>
      <c r="G7571" s="467">
        <f t="array" ref="G7571">MAX(IF($A$2:$A$8761=A7571,$D$2:$D$8761))</f>
        <v>1418</v>
      </c>
      <c r="H7571" s="467">
        <f t="shared" si="832"/>
        <v>0</v>
      </c>
      <c r="I7571" s="475" t="str">
        <f t="shared" si="833"/>
        <v/>
      </c>
      <c r="J7571" s="471">
        <f>'Potential Projects'!D7572</f>
        <v>0</v>
      </c>
      <c r="K7571" s="471">
        <f>'Potential Projects'!E7572</f>
        <v>95.370493119759189</v>
      </c>
      <c r="L7571" s="476">
        <f t="shared" si="834"/>
        <v>1152.6295068802408</v>
      </c>
      <c r="M7571" s="471">
        <f t="shared" si="837"/>
        <v>1335.1777141390216</v>
      </c>
      <c r="N7571" s="467">
        <f t="shared" si="835"/>
        <v>0</v>
      </c>
      <c r="O7571" s="475" t="str">
        <f t="shared" si="836"/>
        <v/>
      </c>
    </row>
    <row r="7572" spans="1:15" hidden="1">
      <c r="A7572" s="475">
        <f t="shared" si="831"/>
        <v>43770</v>
      </c>
      <c r="B7572" s="475">
        <v>43781</v>
      </c>
      <c r="C7572" s="467">
        <v>11</v>
      </c>
      <c r="D7572" s="467">
        <v>1273</v>
      </c>
      <c r="E7572" s="467">
        <v>24</v>
      </c>
      <c r="F7572" s="467">
        <v>1</v>
      </c>
      <c r="G7572" s="467">
        <f t="array" ref="G7572">MAX(IF($A$2:$A$8761=A7572,$D$2:$D$8761))</f>
        <v>1418</v>
      </c>
      <c r="H7572" s="467">
        <f t="shared" si="832"/>
        <v>0</v>
      </c>
      <c r="I7572" s="475" t="str">
        <f t="shared" si="833"/>
        <v/>
      </c>
      <c r="J7572" s="471">
        <f>'Potential Projects'!D7573</f>
        <v>0</v>
      </c>
      <c r="K7572" s="471">
        <f>'Potential Projects'!E7573</f>
        <v>96.090946409374325</v>
      </c>
      <c r="L7572" s="476">
        <f t="shared" si="834"/>
        <v>1151.9090535906257</v>
      </c>
      <c r="M7572" s="471">
        <f t="shared" si="837"/>
        <v>1335.1777141390216</v>
      </c>
      <c r="N7572" s="467">
        <f t="shared" si="835"/>
        <v>0</v>
      </c>
      <c r="O7572" s="475" t="str">
        <f t="shared" si="836"/>
        <v/>
      </c>
    </row>
    <row r="7573" spans="1:15" hidden="1">
      <c r="A7573" s="475">
        <f t="shared" si="831"/>
        <v>43770</v>
      </c>
      <c r="B7573" s="475">
        <v>43781</v>
      </c>
      <c r="C7573" s="467">
        <v>12</v>
      </c>
      <c r="D7573" s="467">
        <v>1315</v>
      </c>
      <c r="E7573" s="467">
        <v>36</v>
      </c>
      <c r="F7573" s="467">
        <v>2</v>
      </c>
      <c r="G7573" s="467">
        <f t="array" ref="G7573">MAX(IF($A$2:$A$8761=A7573,$D$2:$D$8761))</f>
        <v>1418</v>
      </c>
      <c r="H7573" s="467">
        <f t="shared" si="832"/>
        <v>0</v>
      </c>
      <c r="I7573" s="475" t="str">
        <f t="shared" si="833"/>
        <v/>
      </c>
      <c r="J7573" s="471">
        <f>'Potential Projects'!D7574</f>
        <v>0</v>
      </c>
      <c r="K7573" s="471">
        <f>'Potential Projects'!E7574</f>
        <v>98.416579015265526</v>
      </c>
      <c r="L7573" s="476">
        <f t="shared" si="834"/>
        <v>1178.5834209847344</v>
      </c>
      <c r="M7573" s="471">
        <f t="shared" si="837"/>
        <v>1335.1777141390216</v>
      </c>
      <c r="N7573" s="467">
        <f t="shared" si="835"/>
        <v>0</v>
      </c>
      <c r="O7573" s="475" t="str">
        <f t="shared" si="836"/>
        <v/>
      </c>
    </row>
    <row r="7574" spans="1:15" hidden="1">
      <c r="A7574" s="475">
        <f t="shared" si="831"/>
        <v>43770</v>
      </c>
      <c r="B7574" s="475">
        <v>43781</v>
      </c>
      <c r="C7574" s="467">
        <v>13</v>
      </c>
      <c r="D7574" s="467">
        <v>1276</v>
      </c>
      <c r="E7574" s="467">
        <v>26</v>
      </c>
      <c r="F7574" s="467">
        <v>3</v>
      </c>
      <c r="G7574" s="467">
        <f t="array" ref="G7574">MAX(IF($A$2:$A$8761=A7574,$D$2:$D$8761))</f>
        <v>1418</v>
      </c>
      <c r="H7574" s="467">
        <f t="shared" si="832"/>
        <v>0</v>
      </c>
      <c r="I7574" s="475" t="str">
        <f t="shared" si="833"/>
        <v/>
      </c>
      <c r="J7574" s="471">
        <f>'Potential Projects'!D7575</f>
        <v>0</v>
      </c>
      <c r="K7574" s="471">
        <f>'Potential Projects'!E7575</f>
        <v>96.870850784777474</v>
      </c>
      <c r="L7574" s="476">
        <f t="shared" si="834"/>
        <v>1150.1291492152225</v>
      </c>
      <c r="M7574" s="471">
        <f t="shared" si="837"/>
        <v>1335.1777141390216</v>
      </c>
      <c r="N7574" s="467">
        <f t="shared" si="835"/>
        <v>0</v>
      </c>
      <c r="O7574" s="475" t="str">
        <f t="shared" si="836"/>
        <v/>
      </c>
    </row>
    <row r="7575" spans="1:15" hidden="1">
      <c r="A7575" s="475">
        <f t="shared" si="831"/>
        <v>43770</v>
      </c>
      <c r="B7575" s="475">
        <v>43781</v>
      </c>
      <c r="C7575" s="467">
        <v>14</v>
      </c>
      <c r="D7575" s="467">
        <v>1288</v>
      </c>
      <c r="E7575" s="467">
        <v>34</v>
      </c>
      <c r="F7575" s="467">
        <v>8</v>
      </c>
      <c r="G7575" s="467">
        <f t="array" ref="G7575">MAX(IF($A$2:$A$8761=A7575,$D$2:$D$8761))</f>
        <v>1418</v>
      </c>
      <c r="H7575" s="467">
        <f t="shared" si="832"/>
        <v>0</v>
      </c>
      <c r="I7575" s="475" t="str">
        <f t="shared" si="833"/>
        <v/>
      </c>
      <c r="J7575" s="471">
        <f>'Potential Projects'!D7576</f>
        <v>0</v>
      </c>
      <c r="K7575" s="471">
        <f>'Potential Projects'!E7576</f>
        <v>89.897081971619002</v>
      </c>
      <c r="L7575" s="476">
        <f t="shared" si="834"/>
        <v>1156.1029180283811</v>
      </c>
      <c r="M7575" s="471">
        <f t="shared" si="837"/>
        <v>1335.1777141390216</v>
      </c>
      <c r="N7575" s="467">
        <f t="shared" si="835"/>
        <v>0</v>
      </c>
      <c r="O7575" s="475" t="str">
        <f t="shared" si="836"/>
        <v/>
      </c>
    </row>
    <row r="7576" spans="1:15" hidden="1">
      <c r="A7576" s="475">
        <f t="shared" si="831"/>
        <v>43770</v>
      </c>
      <c r="B7576" s="475">
        <v>43781</v>
      </c>
      <c r="C7576" s="467">
        <v>15</v>
      </c>
      <c r="D7576" s="467">
        <v>1263</v>
      </c>
      <c r="E7576" s="467">
        <v>34</v>
      </c>
      <c r="F7576" s="467">
        <v>8</v>
      </c>
      <c r="G7576" s="467">
        <f t="array" ref="G7576">MAX(IF($A$2:$A$8761=A7576,$D$2:$D$8761))</f>
        <v>1418</v>
      </c>
      <c r="H7576" s="467">
        <f t="shared" si="832"/>
        <v>0</v>
      </c>
      <c r="I7576" s="475" t="str">
        <f t="shared" si="833"/>
        <v/>
      </c>
      <c r="J7576" s="471">
        <f>'Potential Projects'!D7577</f>
        <v>0</v>
      </c>
      <c r="K7576" s="471">
        <f>'Potential Projects'!E7577</f>
        <v>58.337942431735108</v>
      </c>
      <c r="L7576" s="476">
        <f t="shared" si="834"/>
        <v>1162.6620575682648</v>
      </c>
      <c r="M7576" s="471">
        <f t="shared" si="837"/>
        <v>1335.1777141390216</v>
      </c>
      <c r="N7576" s="467">
        <f t="shared" si="835"/>
        <v>0</v>
      </c>
      <c r="O7576" s="475" t="str">
        <f t="shared" si="836"/>
        <v/>
      </c>
    </row>
    <row r="7577" spans="1:15" hidden="1">
      <c r="A7577" s="475">
        <f t="shared" si="831"/>
        <v>43770</v>
      </c>
      <c r="B7577" s="475">
        <v>43781</v>
      </c>
      <c r="C7577" s="467">
        <v>16</v>
      </c>
      <c r="D7577" s="467">
        <v>1230</v>
      </c>
      <c r="E7577" s="467">
        <v>14</v>
      </c>
      <c r="F7577" s="467">
        <v>1</v>
      </c>
      <c r="G7577" s="467">
        <f t="array" ref="G7577">MAX(IF($A$2:$A$8761=A7577,$D$2:$D$8761))</f>
        <v>1418</v>
      </c>
      <c r="H7577" s="467">
        <f t="shared" si="832"/>
        <v>0</v>
      </c>
      <c r="I7577" s="475" t="str">
        <f t="shared" si="833"/>
        <v/>
      </c>
      <c r="J7577" s="471">
        <f>'Potential Projects'!D7578</f>
        <v>0</v>
      </c>
      <c r="K7577" s="471">
        <f>'Potential Projects'!E7578</f>
        <v>28.559206460976135</v>
      </c>
      <c r="L7577" s="476">
        <f t="shared" si="834"/>
        <v>1186.4407935390238</v>
      </c>
      <c r="M7577" s="471">
        <f t="shared" si="837"/>
        <v>1335.1777141390216</v>
      </c>
      <c r="N7577" s="467">
        <f t="shared" si="835"/>
        <v>0</v>
      </c>
      <c r="O7577" s="475" t="str">
        <f t="shared" si="836"/>
        <v/>
      </c>
    </row>
    <row r="7578" spans="1:15" hidden="1">
      <c r="A7578" s="475">
        <f t="shared" si="831"/>
        <v>43770</v>
      </c>
      <c r="B7578" s="475">
        <v>43781</v>
      </c>
      <c r="C7578" s="467">
        <v>17</v>
      </c>
      <c r="D7578" s="467">
        <v>1272</v>
      </c>
      <c r="E7578" s="467">
        <v>3</v>
      </c>
      <c r="F7578" s="467">
        <v>0</v>
      </c>
      <c r="G7578" s="467">
        <f t="array" ref="G7578">MAX(IF($A$2:$A$8761=A7578,$D$2:$D$8761))</f>
        <v>1418</v>
      </c>
      <c r="H7578" s="467">
        <f t="shared" si="832"/>
        <v>0</v>
      </c>
      <c r="I7578" s="475" t="str">
        <f t="shared" si="833"/>
        <v/>
      </c>
      <c r="J7578" s="471">
        <f>'Potential Projects'!D7579</f>
        <v>2.2080197601643072</v>
      </c>
      <c r="K7578" s="471">
        <f>'Potential Projects'!E7579</f>
        <v>7.5925294560309604</v>
      </c>
      <c r="L7578" s="476">
        <f t="shared" si="834"/>
        <v>1259.1994507838049</v>
      </c>
      <c r="M7578" s="471">
        <f t="shared" si="837"/>
        <v>1335.1777141390216</v>
      </c>
      <c r="N7578" s="467">
        <f t="shared" si="835"/>
        <v>0</v>
      </c>
      <c r="O7578" s="475" t="str">
        <f t="shared" si="836"/>
        <v/>
      </c>
    </row>
    <row r="7579" spans="1:15" hidden="1">
      <c r="A7579" s="475">
        <f t="shared" si="831"/>
        <v>43770</v>
      </c>
      <c r="B7579" s="475">
        <v>43781</v>
      </c>
      <c r="C7579" s="467">
        <v>18</v>
      </c>
      <c r="D7579" s="467">
        <v>1328</v>
      </c>
      <c r="E7579" s="467">
        <v>0</v>
      </c>
      <c r="F7579" s="467">
        <v>0</v>
      </c>
      <c r="G7579" s="467">
        <f t="array" ref="G7579">MAX(IF($A$2:$A$8761=A7579,$D$2:$D$8761))</f>
        <v>1418</v>
      </c>
      <c r="H7579" s="467">
        <f t="shared" si="832"/>
        <v>0</v>
      </c>
      <c r="I7579" s="475" t="str">
        <f t="shared" si="833"/>
        <v/>
      </c>
      <c r="J7579" s="471">
        <f>'Potential Projects'!D7580</f>
        <v>9.4003490325199124</v>
      </c>
      <c r="K7579" s="471">
        <f>'Potential Projects'!E7580</f>
        <v>4.727925822403785</v>
      </c>
      <c r="L7579" s="476">
        <f t="shared" si="834"/>
        <v>1313.8717251450764</v>
      </c>
      <c r="M7579" s="471">
        <f t="shared" si="837"/>
        <v>1335.1777141390216</v>
      </c>
      <c r="N7579" s="467">
        <f t="shared" si="835"/>
        <v>0</v>
      </c>
      <c r="O7579" s="475" t="str">
        <f t="shared" si="836"/>
        <v/>
      </c>
    </row>
    <row r="7580" spans="1:15" hidden="1">
      <c r="A7580" s="475">
        <f t="shared" si="831"/>
        <v>43770</v>
      </c>
      <c r="B7580" s="475">
        <v>43781</v>
      </c>
      <c r="C7580" s="467">
        <v>19</v>
      </c>
      <c r="D7580" s="467">
        <v>1319</v>
      </c>
      <c r="E7580" s="467">
        <v>0</v>
      </c>
      <c r="F7580" s="467">
        <v>0</v>
      </c>
      <c r="G7580" s="467">
        <f t="array" ref="G7580">MAX(IF($A$2:$A$8761=A7580,$D$2:$D$8761))</f>
        <v>1418</v>
      </c>
      <c r="H7580" s="467">
        <f t="shared" si="832"/>
        <v>0</v>
      </c>
      <c r="I7580" s="475" t="str">
        <f t="shared" si="833"/>
        <v/>
      </c>
      <c r="J7580" s="471">
        <f>'Potential Projects'!D7581</f>
        <v>16.473235969949155</v>
      </c>
      <c r="K7580" s="471">
        <f>'Potential Projects'!E7581</f>
        <v>17.274451677058696</v>
      </c>
      <c r="L7580" s="476">
        <f t="shared" si="834"/>
        <v>1285.252312352992</v>
      </c>
      <c r="M7580" s="471">
        <f t="shared" si="837"/>
        <v>1335.1777141390216</v>
      </c>
      <c r="N7580" s="467">
        <f t="shared" si="835"/>
        <v>0</v>
      </c>
      <c r="O7580" s="475" t="str">
        <f t="shared" si="836"/>
        <v/>
      </c>
    </row>
    <row r="7581" spans="1:15" hidden="1">
      <c r="A7581" s="475">
        <f t="shared" si="831"/>
        <v>43770</v>
      </c>
      <c r="B7581" s="475">
        <v>43781</v>
      </c>
      <c r="C7581" s="467">
        <v>20</v>
      </c>
      <c r="D7581" s="467">
        <v>1259</v>
      </c>
      <c r="E7581" s="467">
        <v>1</v>
      </c>
      <c r="F7581" s="467">
        <v>0</v>
      </c>
      <c r="G7581" s="467">
        <f t="array" ref="G7581">MAX(IF($A$2:$A$8761=A7581,$D$2:$D$8761))</f>
        <v>1418</v>
      </c>
      <c r="H7581" s="467">
        <f t="shared" si="832"/>
        <v>0</v>
      </c>
      <c r="I7581" s="475" t="str">
        <f t="shared" si="833"/>
        <v/>
      </c>
      <c r="J7581" s="471">
        <f>'Potential Projects'!D7582</f>
        <v>23.001708960992445</v>
      </c>
      <c r="K7581" s="471">
        <f>'Potential Projects'!E7582</f>
        <v>46.299097559664588</v>
      </c>
      <c r="L7581" s="476">
        <f t="shared" si="834"/>
        <v>1188.699193479343</v>
      </c>
      <c r="M7581" s="471">
        <f t="shared" si="837"/>
        <v>1335.1777141390216</v>
      </c>
      <c r="N7581" s="467">
        <f t="shared" si="835"/>
        <v>0</v>
      </c>
      <c r="O7581" s="475" t="str">
        <f t="shared" si="836"/>
        <v/>
      </c>
    </row>
    <row r="7582" spans="1:15" hidden="1">
      <c r="A7582" s="475">
        <f t="shared" si="831"/>
        <v>43770</v>
      </c>
      <c r="B7582" s="475">
        <v>43781</v>
      </c>
      <c r="C7582" s="467">
        <v>21</v>
      </c>
      <c r="D7582" s="467">
        <v>1211</v>
      </c>
      <c r="E7582" s="467">
        <v>0</v>
      </c>
      <c r="F7582" s="467">
        <v>0</v>
      </c>
      <c r="G7582" s="467">
        <f t="array" ref="G7582">MAX(IF($A$2:$A$8761=A7582,$D$2:$D$8761))</f>
        <v>1418</v>
      </c>
      <c r="H7582" s="467">
        <f t="shared" si="832"/>
        <v>0</v>
      </c>
      <c r="I7582" s="475" t="str">
        <f t="shared" si="833"/>
        <v/>
      </c>
      <c r="J7582" s="471">
        <f>'Potential Projects'!D7583</f>
        <v>23.011168247231382</v>
      </c>
      <c r="K7582" s="471">
        <f>'Potential Projects'!E7583</f>
        <v>71.518091700709533</v>
      </c>
      <c r="L7582" s="476">
        <f t="shared" si="834"/>
        <v>1116.4707400520592</v>
      </c>
      <c r="M7582" s="471">
        <f t="shared" si="837"/>
        <v>1335.1777141390216</v>
      </c>
      <c r="N7582" s="467">
        <f t="shared" si="835"/>
        <v>0</v>
      </c>
      <c r="O7582" s="475" t="str">
        <f t="shared" si="836"/>
        <v/>
      </c>
    </row>
    <row r="7583" spans="1:15" hidden="1">
      <c r="A7583" s="475">
        <f t="shared" si="831"/>
        <v>43770</v>
      </c>
      <c r="B7583" s="475">
        <v>43781</v>
      </c>
      <c r="C7583" s="467">
        <v>22</v>
      </c>
      <c r="D7583" s="467">
        <v>1150</v>
      </c>
      <c r="E7583" s="467">
        <v>1</v>
      </c>
      <c r="F7583" s="467">
        <v>0</v>
      </c>
      <c r="G7583" s="467">
        <f t="array" ref="G7583">MAX(IF($A$2:$A$8761=A7583,$D$2:$D$8761))</f>
        <v>1418</v>
      </c>
      <c r="H7583" s="467">
        <f t="shared" si="832"/>
        <v>0</v>
      </c>
      <c r="I7583" s="475" t="str">
        <f t="shared" si="833"/>
        <v/>
      </c>
      <c r="J7583" s="471">
        <f>'Potential Projects'!D7584</f>
        <v>36.377228033486574</v>
      </c>
      <c r="K7583" s="471">
        <f>'Potential Projects'!E7584</f>
        <v>81.275892281229844</v>
      </c>
      <c r="L7583" s="476">
        <f t="shared" si="834"/>
        <v>1031.3468796852837</v>
      </c>
      <c r="M7583" s="471">
        <f t="shared" si="837"/>
        <v>1335.1777141390216</v>
      </c>
      <c r="N7583" s="467">
        <f t="shared" si="835"/>
        <v>0</v>
      </c>
      <c r="O7583" s="475" t="str">
        <f t="shared" si="836"/>
        <v/>
      </c>
    </row>
    <row r="7584" spans="1:15" hidden="1">
      <c r="A7584" s="475">
        <f t="shared" si="831"/>
        <v>43770</v>
      </c>
      <c r="B7584" s="475">
        <v>43781</v>
      </c>
      <c r="C7584" s="467">
        <v>23</v>
      </c>
      <c r="D7584" s="467">
        <v>1066</v>
      </c>
      <c r="E7584" s="467">
        <v>6</v>
      </c>
      <c r="F7584" s="467">
        <v>0</v>
      </c>
      <c r="G7584" s="467">
        <f t="array" ref="G7584">MAX(IF($A$2:$A$8761=A7584,$D$2:$D$8761))</f>
        <v>1418</v>
      </c>
      <c r="H7584" s="467">
        <f t="shared" si="832"/>
        <v>0</v>
      </c>
      <c r="I7584" s="475" t="str">
        <f t="shared" si="833"/>
        <v/>
      </c>
      <c r="J7584" s="471">
        <f>'Potential Projects'!D7585</f>
        <v>44.81625429389684</v>
      </c>
      <c r="K7584" s="471">
        <f>'Potential Projects'!E7585</f>
        <v>91.390399376478186</v>
      </c>
      <c r="L7584" s="476">
        <f t="shared" si="834"/>
        <v>923.79334632962502</v>
      </c>
      <c r="M7584" s="471">
        <f t="shared" si="837"/>
        <v>1335.1777141390216</v>
      </c>
      <c r="N7584" s="467">
        <f t="shared" si="835"/>
        <v>0</v>
      </c>
      <c r="O7584" s="475" t="str">
        <f t="shared" si="836"/>
        <v/>
      </c>
    </row>
    <row r="7585" spans="1:15" hidden="1">
      <c r="A7585" s="475">
        <f t="shared" si="831"/>
        <v>43770</v>
      </c>
      <c r="B7585" s="475">
        <v>43781</v>
      </c>
      <c r="C7585" s="467">
        <v>24</v>
      </c>
      <c r="D7585" s="467">
        <v>991</v>
      </c>
      <c r="E7585" s="467">
        <v>15</v>
      </c>
      <c r="F7585" s="467">
        <v>0</v>
      </c>
      <c r="G7585" s="467">
        <f t="array" ref="G7585">MAX(IF($A$2:$A$8761=A7585,$D$2:$D$8761))</f>
        <v>1418</v>
      </c>
      <c r="H7585" s="467">
        <f t="shared" si="832"/>
        <v>0</v>
      </c>
      <c r="I7585" s="475" t="str">
        <f t="shared" si="833"/>
        <v/>
      </c>
      <c r="J7585" s="471">
        <f>'Potential Projects'!D7586</f>
        <v>51.898313908984008</v>
      </c>
      <c r="K7585" s="471">
        <f>'Potential Projects'!E7586</f>
        <v>96.512579767791891</v>
      </c>
      <c r="L7585" s="476">
        <f t="shared" si="834"/>
        <v>827.58910632322409</v>
      </c>
      <c r="M7585" s="471">
        <f t="shared" si="837"/>
        <v>1335.1777141390216</v>
      </c>
      <c r="N7585" s="467">
        <f t="shared" si="835"/>
        <v>0</v>
      </c>
      <c r="O7585" s="475" t="str">
        <f t="shared" si="836"/>
        <v/>
      </c>
    </row>
    <row r="7586" spans="1:15" hidden="1">
      <c r="A7586" s="475">
        <f t="shared" si="831"/>
        <v>43770</v>
      </c>
      <c r="B7586" s="475">
        <v>43782</v>
      </c>
      <c r="C7586" s="467">
        <v>1</v>
      </c>
      <c r="D7586" s="467">
        <v>933</v>
      </c>
      <c r="E7586" s="467">
        <v>12</v>
      </c>
      <c r="F7586" s="467">
        <v>0</v>
      </c>
      <c r="G7586" s="467">
        <f t="array" ref="G7586">MAX(IF($A$2:$A$8761=A7586,$D$2:$D$8761))</f>
        <v>1418</v>
      </c>
      <c r="H7586" s="467">
        <f t="shared" si="832"/>
        <v>0</v>
      </c>
      <c r="I7586" s="475" t="str">
        <f t="shared" si="833"/>
        <v/>
      </c>
      <c r="J7586" s="471">
        <f>'Potential Projects'!D7587</f>
        <v>58.526055750301381</v>
      </c>
      <c r="K7586" s="471">
        <f>'Potential Projects'!E7587</f>
        <v>95.030996129864548</v>
      </c>
      <c r="L7586" s="476">
        <f t="shared" si="834"/>
        <v>767.44294811983411</v>
      </c>
      <c r="M7586" s="471">
        <f t="shared" si="837"/>
        <v>1335.1777141390216</v>
      </c>
      <c r="N7586" s="467">
        <f t="shared" si="835"/>
        <v>0</v>
      </c>
      <c r="O7586" s="475" t="str">
        <f t="shared" si="836"/>
        <v/>
      </c>
    </row>
    <row r="7587" spans="1:15" hidden="1">
      <c r="A7587" s="475">
        <f t="shared" si="831"/>
        <v>43770</v>
      </c>
      <c r="B7587" s="475">
        <v>43782</v>
      </c>
      <c r="C7587" s="467">
        <v>2</v>
      </c>
      <c r="D7587" s="467">
        <v>931</v>
      </c>
      <c r="E7587" s="467">
        <v>9</v>
      </c>
      <c r="F7587" s="467">
        <v>0</v>
      </c>
      <c r="G7587" s="467">
        <f t="array" ref="G7587">MAX(IF($A$2:$A$8761=A7587,$D$2:$D$8761))</f>
        <v>1418</v>
      </c>
      <c r="H7587" s="467">
        <f t="shared" si="832"/>
        <v>0</v>
      </c>
      <c r="I7587" s="475" t="str">
        <f t="shared" si="833"/>
        <v/>
      </c>
      <c r="J7587" s="471">
        <f>'Potential Projects'!D7588</f>
        <v>61.431652030433838</v>
      </c>
      <c r="K7587" s="471">
        <f>'Potential Projects'!E7588</f>
        <v>99.109653515373054</v>
      </c>
      <c r="L7587" s="476">
        <f t="shared" si="834"/>
        <v>761.45869445419316</v>
      </c>
      <c r="M7587" s="471">
        <f t="shared" si="837"/>
        <v>1335.1777141390216</v>
      </c>
      <c r="N7587" s="467">
        <f t="shared" si="835"/>
        <v>0</v>
      </c>
      <c r="O7587" s="475" t="str">
        <f t="shared" si="836"/>
        <v/>
      </c>
    </row>
    <row r="7588" spans="1:15" hidden="1">
      <c r="A7588" s="475">
        <f t="shared" si="831"/>
        <v>43770</v>
      </c>
      <c r="B7588" s="475">
        <v>43782</v>
      </c>
      <c r="C7588" s="467">
        <v>3</v>
      </c>
      <c r="D7588" s="467">
        <v>939</v>
      </c>
      <c r="E7588" s="467">
        <v>7</v>
      </c>
      <c r="F7588" s="467">
        <v>0</v>
      </c>
      <c r="G7588" s="467">
        <f t="array" ref="G7588">MAX(IF($A$2:$A$8761=A7588,$D$2:$D$8761))</f>
        <v>1418</v>
      </c>
      <c r="H7588" s="467">
        <f t="shared" si="832"/>
        <v>0</v>
      </c>
      <c r="I7588" s="475" t="str">
        <f t="shared" si="833"/>
        <v/>
      </c>
      <c r="J7588" s="471">
        <f>'Potential Projects'!D7589</f>
        <v>33.772403991896986</v>
      </c>
      <c r="K7588" s="471">
        <f>'Potential Projects'!E7589</f>
        <v>96.105026929692542</v>
      </c>
      <c r="L7588" s="476">
        <f t="shared" si="834"/>
        <v>802.12256907841038</v>
      </c>
      <c r="M7588" s="471">
        <f t="shared" si="837"/>
        <v>1335.1777141390216</v>
      </c>
      <c r="N7588" s="467">
        <f t="shared" si="835"/>
        <v>0</v>
      </c>
      <c r="O7588" s="475" t="str">
        <f t="shared" si="836"/>
        <v/>
      </c>
    </row>
    <row r="7589" spans="1:15" hidden="1">
      <c r="A7589" s="475">
        <f t="shared" si="831"/>
        <v>43770</v>
      </c>
      <c r="B7589" s="475">
        <v>43782</v>
      </c>
      <c r="C7589" s="467">
        <v>4</v>
      </c>
      <c r="D7589" s="467">
        <v>933</v>
      </c>
      <c r="E7589" s="467">
        <v>8</v>
      </c>
      <c r="F7589" s="467">
        <v>0</v>
      </c>
      <c r="G7589" s="467">
        <f t="array" ref="G7589">MAX(IF($A$2:$A$8761=A7589,$D$2:$D$8761))</f>
        <v>1418</v>
      </c>
      <c r="H7589" s="467">
        <f t="shared" si="832"/>
        <v>0</v>
      </c>
      <c r="I7589" s="475" t="str">
        <f t="shared" si="833"/>
        <v/>
      </c>
      <c r="J7589" s="471">
        <f>'Potential Projects'!D7590</f>
        <v>24.359160329394676</v>
      </c>
      <c r="K7589" s="471">
        <f>'Potential Projects'!E7590</f>
        <v>89.450416577080219</v>
      </c>
      <c r="L7589" s="476">
        <f t="shared" si="834"/>
        <v>811.19042309352517</v>
      </c>
      <c r="M7589" s="471">
        <f t="shared" si="837"/>
        <v>1335.1777141390216</v>
      </c>
      <c r="N7589" s="467">
        <f t="shared" si="835"/>
        <v>0</v>
      </c>
      <c r="O7589" s="475" t="str">
        <f t="shared" si="836"/>
        <v/>
      </c>
    </row>
    <row r="7590" spans="1:15" hidden="1">
      <c r="A7590" s="475">
        <f t="shared" si="831"/>
        <v>43770</v>
      </c>
      <c r="B7590" s="475">
        <v>43782</v>
      </c>
      <c r="C7590" s="467">
        <v>5</v>
      </c>
      <c r="D7590" s="467">
        <v>980</v>
      </c>
      <c r="E7590" s="467">
        <v>7</v>
      </c>
      <c r="F7590" s="467">
        <v>0</v>
      </c>
      <c r="G7590" s="467">
        <f t="array" ref="G7590">MAX(IF($A$2:$A$8761=A7590,$D$2:$D$8761))</f>
        <v>1418</v>
      </c>
      <c r="H7590" s="467">
        <f t="shared" si="832"/>
        <v>0</v>
      </c>
      <c r="I7590" s="475" t="str">
        <f t="shared" si="833"/>
        <v/>
      </c>
      <c r="J7590" s="471">
        <f>'Potential Projects'!D7591</f>
        <v>23.076843659006318</v>
      </c>
      <c r="K7590" s="471">
        <f>'Potential Projects'!E7591</f>
        <v>96.363952053321867</v>
      </c>
      <c r="L7590" s="476">
        <f t="shared" si="834"/>
        <v>853.55920428767183</v>
      </c>
      <c r="M7590" s="471">
        <f t="shared" si="837"/>
        <v>1335.1777141390216</v>
      </c>
      <c r="N7590" s="467">
        <f t="shared" si="835"/>
        <v>0</v>
      </c>
      <c r="O7590" s="475" t="str">
        <f t="shared" si="836"/>
        <v/>
      </c>
    </row>
    <row r="7591" spans="1:15" hidden="1">
      <c r="A7591" s="475">
        <f t="shared" si="831"/>
        <v>43770</v>
      </c>
      <c r="B7591" s="475">
        <v>43782</v>
      </c>
      <c r="C7591" s="467">
        <v>6</v>
      </c>
      <c r="D7591" s="467">
        <v>1079</v>
      </c>
      <c r="E7591" s="467">
        <v>3</v>
      </c>
      <c r="F7591" s="467">
        <v>0</v>
      </c>
      <c r="G7591" s="467">
        <f t="array" ref="G7591">MAX(IF($A$2:$A$8761=A7591,$D$2:$D$8761))</f>
        <v>1418</v>
      </c>
      <c r="H7591" s="467">
        <f t="shared" si="832"/>
        <v>0</v>
      </c>
      <c r="I7591" s="475" t="str">
        <f t="shared" si="833"/>
        <v/>
      </c>
      <c r="J7591" s="471">
        <f>'Potential Projects'!D7592</f>
        <v>9.354516696255347</v>
      </c>
      <c r="K7591" s="471">
        <f>'Potential Projects'!E7592</f>
        <v>98.46977209202322</v>
      </c>
      <c r="L7591" s="476">
        <f t="shared" si="834"/>
        <v>968.17571121172136</v>
      </c>
      <c r="M7591" s="471">
        <f t="shared" si="837"/>
        <v>1335.1777141390216</v>
      </c>
      <c r="N7591" s="467">
        <f t="shared" si="835"/>
        <v>0</v>
      </c>
      <c r="O7591" s="475" t="str">
        <f t="shared" si="836"/>
        <v/>
      </c>
    </row>
    <row r="7592" spans="1:15" hidden="1">
      <c r="A7592" s="475">
        <f t="shared" si="831"/>
        <v>43770</v>
      </c>
      <c r="B7592" s="475">
        <v>43782</v>
      </c>
      <c r="C7592" s="467">
        <v>7</v>
      </c>
      <c r="D7592" s="467">
        <v>1204</v>
      </c>
      <c r="E7592" s="467">
        <v>2</v>
      </c>
      <c r="F7592" s="467">
        <v>0</v>
      </c>
      <c r="G7592" s="467">
        <f t="array" ref="G7592">MAX(IF($A$2:$A$8761=A7592,$D$2:$D$8761))</f>
        <v>1418</v>
      </c>
      <c r="H7592" s="467">
        <f t="shared" si="832"/>
        <v>0</v>
      </c>
      <c r="I7592" s="475" t="str">
        <f t="shared" si="833"/>
        <v/>
      </c>
      <c r="J7592" s="471">
        <f>'Potential Projects'!D7593</f>
        <v>21.505898921952003</v>
      </c>
      <c r="K7592" s="471">
        <f>'Potential Projects'!E7593</f>
        <v>98.985275585895508</v>
      </c>
      <c r="L7592" s="476">
        <f t="shared" si="834"/>
        <v>1081.5088254921525</v>
      </c>
      <c r="M7592" s="471">
        <f t="shared" si="837"/>
        <v>1335.1777141390216</v>
      </c>
      <c r="N7592" s="467">
        <f t="shared" si="835"/>
        <v>0</v>
      </c>
      <c r="O7592" s="475" t="str">
        <f t="shared" si="836"/>
        <v/>
      </c>
    </row>
    <row r="7593" spans="1:15" hidden="1">
      <c r="A7593" s="475">
        <f t="shared" si="831"/>
        <v>43770</v>
      </c>
      <c r="B7593" s="475">
        <v>43782</v>
      </c>
      <c r="C7593" s="467">
        <v>8</v>
      </c>
      <c r="D7593" s="467">
        <v>1254</v>
      </c>
      <c r="E7593" s="467">
        <v>1</v>
      </c>
      <c r="F7593" s="467">
        <v>0</v>
      </c>
      <c r="G7593" s="467">
        <f t="array" ref="G7593">MAX(IF($A$2:$A$8761=A7593,$D$2:$D$8761))</f>
        <v>1418</v>
      </c>
      <c r="H7593" s="467">
        <f t="shared" si="832"/>
        <v>0</v>
      </c>
      <c r="I7593" s="475" t="str">
        <f t="shared" si="833"/>
        <v/>
      </c>
      <c r="J7593" s="471">
        <f>'Potential Projects'!D7594</f>
        <v>16.677021738979096</v>
      </c>
      <c r="K7593" s="471">
        <f>'Potential Projects'!E7594</f>
        <v>98.389200225757904</v>
      </c>
      <c r="L7593" s="476">
        <f t="shared" si="834"/>
        <v>1137.933778035263</v>
      </c>
      <c r="M7593" s="471">
        <f t="shared" si="837"/>
        <v>1335.1777141390216</v>
      </c>
      <c r="N7593" s="467">
        <f t="shared" si="835"/>
        <v>0</v>
      </c>
      <c r="O7593" s="475" t="str">
        <f t="shared" si="836"/>
        <v/>
      </c>
    </row>
    <row r="7594" spans="1:15" hidden="1">
      <c r="A7594" s="475">
        <f t="shared" si="831"/>
        <v>43770</v>
      </c>
      <c r="B7594" s="475">
        <v>43782</v>
      </c>
      <c r="C7594" s="467">
        <v>9</v>
      </c>
      <c r="D7594" s="467">
        <v>1231</v>
      </c>
      <c r="E7594" s="467">
        <v>0</v>
      </c>
      <c r="F7594" s="467">
        <v>1</v>
      </c>
      <c r="G7594" s="467">
        <f t="array" ref="G7594">MAX(IF($A$2:$A$8761=A7594,$D$2:$D$8761))</f>
        <v>1418</v>
      </c>
      <c r="H7594" s="467">
        <f t="shared" si="832"/>
        <v>0</v>
      </c>
      <c r="I7594" s="475" t="str">
        <f t="shared" si="833"/>
        <v/>
      </c>
      <c r="J7594" s="471">
        <f>'Potential Projects'!D7595</f>
        <v>27.438971962323812</v>
      </c>
      <c r="K7594" s="471">
        <f>'Potential Projects'!E7595</f>
        <v>94.976238550849288</v>
      </c>
      <c r="L7594" s="476">
        <f t="shared" si="834"/>
        <v>1107.5847894868268</v>
      </c>
      <c r="M7594" s="471">
        <f t="shared" si="837"/>
        <v>1335.1777141390216</v>
      </c>
      <c r="N7594" s="467">
        <f t="shared" si="835"/>
        <v>0</v>
      </c>
      <c r="O7594" s="475" t="str">
        <f t="shared" si="836"/>
        <v/>
      </c>
    </row>
    <row r="7595" spans="1:15" hidden="1">
      <c r="A7595" s="475">
        <f t="shared" si="831"/>
        <v>43770</v>
      </c>
      <c r="B7595" s="475">
        <v>43782</v>
      </c>
      <c r="C7595" s="467">
        <v>10</v>
      </c>
      <c r="D7595" s="467">
        <v>1247</v>
      </c>
      <c r="E7595" s="467">
        <v>0</v>
      </c>
      <c r="F7595" s="467">
        <v>1</v>
      </c>
      <c r="G7595" s="467">
        <f t="array" ref="G7595">MAX(IF($A$2:$A$8761=A7595,$D$2:$D$8761))</f>
        <v>1418</v>
      </c>
      <c r="H7595" s="467">
        <f t="shared" si="832"/>
        <v>0</v>
      </c>
      <c r="I7595" s="475" t="str">
        <f t="shared" si="833"/>
        <v/>
      </c>
      <c r="J7595" s="471">
        <f>'Potential Projects'!D7596</f>
        <v>14.91605422115552</v>
      </c>
      <c r="K7595" s="471">
        <f>'Potential Projects'!E7596</f>
        <v>86.901842399483982</v>
      </c>
      <c r="L7595" s="476">
        <f t="shared" si="834"/>
        <v>1144.1821033793606</v>
      </c>
      <c r="M7595" s="471">
        <f t="shared" si="837"/>
        <v>1335.1777141390216</v>
      </c>
      <c r="N7595" s="467">
        <f t="shared" si="835"/>
        <v>0</v>
      </c>
      <c r="O7595" s="475" t="str">
        <f t="shared" si="836"/>
        <v/>
      </c>
    </row>
    <row r="7596" spans="1:15" hidden="1">
      <c r="A7596" s="475">
        <f t="shared" si="831"/>
        <v>43770</v>
      </c>
      <c r="B7596" s="475">
        <v>43782</v>
      </c>
      <c r="C7596" s="467">
        <v>11</v>
      </c>
      <c r="D7596" s="467">
        <v>1200</v>
      </c>
      <c r="E7596" s="467">
        <v>0</v>
      </c>
      <c r="F7596" s="467">
        <v>2</v>
      </c>
      <c r="G7596" s="467">
        <f t="array" ref="G7596">MAX(IF($A$2:$A$8761=A7596,$D$2:$D$8761))</f>
        <v>1418</v>
      </c>
      <c r="H7596" s="467">
        <f t="shared" si="832"/>
        <v>0</v>
      </c>
      <c r="I7596" s="475" t="str">
        <f t="shared" si="833"/>
        <v/>
      </c>
      <c r="J7596" s="471">
        <f>'Potential Projects'!D7597</f>
        <v>24.886393861681871</v>
      </c>
      <c r="K7596" s="471">
        <f>'Potential Projects'!E7597</f>
        <v>93.327253171360994</v>
      </c>
      <c r="L7596" s="476">
        <f t="shared" si="834"/>
        <v>1079.7863529669571</v>
      </c>
      <c r="M7596" s="471">
        <f t="shared" si="837"/>
        <v>1335.1777141390216</v>
      </c>
      <c r="N7596" s="467">
        <f t="shared" si="835"/>
        <v>0</v>
      </c>
      <c r="O7596" s="475" t="str">
        <f t="shared" si="836"/>
        <v/>
      </c>
    </row>
    <row r="7597" spans="1:15" hidden="1">
      <c r="A7597" s="475">
        <f t="shared" si="831"/>
        <v>43770</v>
      </c>
      <c r="B7597" s="475">
        <v>43782</v>
      </c>
      <c r="C7597" s="467">
        <v>12</v>
      </c>
      <c r="D7597" s="467">
        <v>1180</v>
      </c>
      <c r="E7597" s="467">
        <v>0</v>
      </c>
      <c r="F7597" s="467">
        <v>2</v>
      </c>
      <c r="G7597" s="467">
        <f t="array" ref="G7597">MAX(IF($A$2:$A$8761=A7597,$D$2:$D$8761))</f>
        <v>1418</v>
      </c>
      <c r="H7597" s="467">
        <f t="shared" si="832"/>
        <v>0</v>
      </c>
      <c r="I7597" s="475" t="str">
        <f t="shared" si="833"/>
        <v/>
      </c>
      <c r="J7597" s="471">
        <f>'Potential Projects'!D7598</f>
        <v>34.531072162712768</v>
      </c>
      <c r="K7597" s="471">
        <f>'Potential Projects'!E7598</f>
        <v>98.590238765856796</v>
      </c>
      <c r="L7597" s="476">
        <f t="shared" si="834"/>
        <v>1044.8786890714305</v>
      </c>
      <c r="M7597" s="471">
        <f t="shared" si="837"/>
        <v>1335.1777141390216</v>
      </c>
      <c r="N7597" s="467">
        <f t="shared" si="835"/>
        <v>0</v>
      </c>
      <c r="O7597" s="475" t="str">
        <f t="shared" si="836"/>
        <v/>
      </c>
    </row>
    <row r="7598" spans="1:15" hidden="1">
      <c r="A7598" s="475">
        <f t="shared" si="831"/>
        <v>43770</v>
      </c>
      <c r="B7598" s="475">
        <v>43782</v>
      </c>
      <c r="C7598" s="467">
        <v>13</v>
      </c>
      <c r="D7598" s="467">
        <v>1185</v>
      </c>
      <c r="E7598" s="467">
        <v>0</v>
      </c>
      <c r="F7598" s="467">
        <v>4</v>
      </c>
      <c r="G7598" s="467">
        <f t="array" ref="G7598">MAX(IF($A$2:$A$8761=A7598,$D$2:$D$8761))</f>
        <v>1418</v>
      </c>
      <c r="H7598" s="467">
        <f t="shared" si="832"/>
        <v>0</v>
      </c>
      <c r="I7598" s="475" t="str">
        <f t="shared" si="833"/>
        <v/>
      </c>
      <c r="J7598" s="471">
        <f>'Potential Projects'!D7599</f>
        <v>49.200679534660445</v>
      </c>
      <c r="K7598" s="471">
        <f>'Potential Projects'!E7599</f>
        <v>95.276622984304453</v>
      </c>
      <c r="L7598" s="476">
        <f t="shared" si="834"/>
        <v>1036.5226974810353</v>
      </c>
      <c r="M7598" s="471">
        <f t="shared" si="837"/>
        <v>1335.1777141390216</v>
      </c>
      <c r="N7598" s="467">
        <f t="shared" si="835"/>
        <v>0</v>
      </c>
      <c r="O7598" s="475" t="str">
        <f t="shared" si="836"/>
        <v/>
      </c>
    </row>
    <row r="7599" spans="1:15" hidden="1">
      <c r="A7599" s="475">
        <f t="shared" si="831"/>
        <v>43770</v>
      </c>
      <c r="B7599" s="475">
        <v>43782</v>
      </c>
      <c r="C7599" s="467">
        <v>14</v>
      </c>
      <c r="D7599" s="467">
        <v>1193</v>
      </c>
      <c r="E7599" s="467">
        <v>1</v>
      </c>
      <c r="F7599" s="467">
        <v>2</v>
      </c>
      <c r="G7599" s="467">
        <f t="array" ref="G7599">MAX(IF($A$2:$A$8761=A7599,$D$2:$D$8761))</f>
        <v>1418</v>
      </c>
      <c r="H7599" s="467">
        <f t="shared" si="832"/>
        <v>0</v>
      </c>
      <c r="I7599" s="475" t="str">
        <f t="shared" si="833"/>
        <v/>
      </c>
      <c r="J7599" s="471">
        <f>'Potential Projects'!D7600</f>
        <v>23.728185102830302</v>
      </c>
      <c r="K7599" s="471">
        <f>'Potential Projects'!E7600</f>
        <v>89.077282788647608</v>
      </c>
      <c r="L7599" s="476">
        <f t="shared" si="834"/>
        <v>1077.194532108522</v>
      </c>
      <c r="M7599" s="471">
        <f t="shared" si="837"/>
        <v>1335.1777141390216</v>
      </c>
      <c r="N7599" s="467">
        <f t="shared" si="835"/>
        <v>0</v>
      </c>
      <c r="O7599" s="475" t="str">
        <f t="shared" si="836"/>
        <v/>
      </c>
    </row>
    <row r="7600" spans="1:15" hidden="1">
      <c r="A7600" s="475">
        <f t="shared" si="831"/>
        <v>43770</v>
      </c>
      <c r="B7600" s="475">
        <v>43782</v>
      </c>
      <c r="C7600" s="467">
        <v>15</v>
      </c>
      <c r="D7600" s="467">
        <v>1188</v>
      </c>
      <c r="E7600" s="467">
        <v>4</v>
      </c>
      <c r="F7600" s="467">
        <v>1</v>
      </c>
      <c r="G7600" s="467">
        <f t="array" ref="G7600">MAX(IF($A$2:$A$8761=A7600,$D$2:$D$8761))</f>
        <v>1418</v>
      </c>
      <c r="H7600" s="467">
        <f t="shared" si="832"/>
        <v>0</v>
      </c>
      <c r="I7600" s="475" t="str">
        <f t="shared" si="833"/>
        <v/>
      </c>
      <c r="J7600" s="471">
        <f>'Potential Projects'!D7601</f>
        <v>20.625818007361495</v>
      </c>
      <c r="K7600" s="471">
        <f>'Potential Projects'!E7601</f>
        <v>99.584479950548271</v>
      </c>
      <c r="L7600" s="476">
        <f t="shared" si="834"/>
        <v>1062.7897020420903</v>
      </c>
      <c r="M7600" s="471">
        <f t="shared" si="837"/>
        <v>1335.1777141390216</v>
      </c>
      <c r="N7600" s="467">
        <f t="shared" si="835"/>
        <v>0</v>
      </c>
      <c r="O7600" s="475" t="str">
        <f t="shared" si="836"/>
        <v/>
      </c>
    </row>
    <row r="7601" spans="1:15" hidden="1">
      <c r="A7601" s="475">
        <f t="shared" si="831"/>
        <v>43770</v>
      </c>
      <c r="B7601" s="475">
        <v>43782</v>
      </c>
      <c r="C7601" s="467">
        <v>16</v>
      </c>
      <c r="D7601" s="467">
        <v>1165</v>
      </c>
      <c r="E7601" s="467">
        <v>10</v>
      </c>
      <c r="F7601" s="467">
        <v>2</v>
      </c>
      <c r="G7601" s="467">
        <f t="array" ref="G7601">MAX(IF($A$2:$A$8761=A7601,$D$2:$D$8761))</f>
        <v>1418</v>
      </c>
      <c r="H7601" s="467">
        <f t="shared" si="832"/>
        <v>0</v>
      </c>
      <c r="I7601" s="475" t="str">
        <f t="shared" si="833"/>
        <v/>
      </c>
      <c r="J7601" s="471">
        <f>'Potential Projects'!D7602</f>
        <v>27.722160484784315</v>
      </c>
      <c r="K7601" s="471">
        <f>'Potential Projects'!E7602</f>
        <v>99.585262201677068</v>
      </c>
      <c r="L7601" s="476">
        <f t="shared" si="834"/>
        <v>1025.6925773135385</v>
      </c>
      <c r="M7601" s="471">
        <f t="shared" si="837"/>
        <v>1335.1777141390216</v>
      </c>
      <c r="N7601" s="467">
        <f t="shared" si="835"/>
        <v>0</v>
      </c>
      <c r="O7601" s="475" t="str">
        <f t="shared" si="836"/>
        <v/>
      </c>
    </row>
    <row r="7602" spans="1:15" hidden="1">
      <c r="A7602" s="475">
        <f t="shared" si="831"/>
        <v>43770</v>
      </c>
      <c r="B7602" s="475">
        <v>43782</v>
      </c>
      <c r="C7602" s="467">
        <v>17</v>
      </c>
      <c r="D7602" s="467">
        <v>1218</v>
      </c>
      <c r="E7602" s="467">
        <v>13</v>
      </c>
      <c r="F7602" s="467">
        <v>0</v>
      </c>
      <c r="G7602" s="467">
        <f t="array" ref="G7602">MAX(IF($A$2:$A$8761=A7602,$D$2:$D$8761))</f>
        <v>1418</v>
      </c>
      <c r="H7602" s="467">
        <f t="shared" si="832"/>
        <v>0</v>
      </c>
      <c r="I7602" s="475" t="str">
        <f t="shared" si="833"/>
        <v/>
      </c>
      <c r="J7602" s="471">
        <f>'Potential Projects'!D7603</f>
        <v>34.082052240529563</v>
      </c>
      <c r="K7602" s="471">
        <f>'Potential Projects'!E7603</f>
        <v>99.336506342721989</v>
      </c>
      <c r="L7602" s="476">
        <f t="shared" si="834"/>
        <v>1071.5814414167485</v>
      </c>
      <c r="M7602" s="471">
        <f t="shared" si="837"/>
        <v>1335.1777141390216</v>
      </c>
      <c r="N7602" s="467">
        <f t="shared" si="835"/>
        <v>0</v>
      </c>
      <c r="O7602" s="475" t="str">
        <f t="shared" si="836"/>
        <v/>
      </c>
    </row>
    <row r="7603" spans="1:15" hidden="1">
      <c r="A7603" s="475">
        <f t="shared" si="831"/>
        <v>43770</v>
      </c>
      <c r="B7603" s="475">
        <v>43782</v>
      </c>
      <c r="C7603" s="467">
        <v>18</v>
      </c>
      <c r="D7603" s="467">
        <v>1284</v>
      </c>
      <c r="E7603" s="467">
        <v>14</v>
      </c>
      <c r="F7603" s="467">
        <v>0</v>
      </c>
      <c r="G7603" s="467">
        <f t="array" ref="G7603">MAX(IF($A$2:$A$8761=A7603,$D$2:$D$8761))</f>
        <v>1418</v>
      </c>
      <c r="H7603" s="467">
        <f t="shared" si="832"/>
        <v>0</v>
      </c>
      <c r="I7603" s="475" t="str">
        <f t="shared" si="833"/>
        <v/>
      </c>
      <c r="J7603" s="471">
        <f>'Potential Projects'!D7604</f>
        <v>49.648073404014909</v>
      </c>
      <c r="K7603" s="471">
        <f>'Potential Projects'!E7604</f>
        <v>99.816026284669945</v>
      </c>
      <c r="L7603" s="476">
        <f t="shared" si="834"/>
        <v>1120.5359003113151</v>
      </c>
      <c r="M7603" s="471">
        <f t="shared" si="837"/>
        <v>1335.1777141390216</v>
      </c>
      <c r="N7603" s="467">
        <f t="shared" si="835"/>
        <v>0</v>
      </c>
      <c r="O7603" s="475" t="str">
        <f t="shared" si="836"/>
        <v/>
      </c>
    </row>
    <row r="7604" spans="1:15" hidden="1">
      <c r="A7604" s="475">
        <f t="shared" si="831"/>
        <v>43770</v>
      </c>
      <c r="B7604" s="475">
        <v>43782</v>
      </c>
      <c r="C7604" s="467">
        <v>19</v>
      </c>
      <c r="D7604" s="467">
        <v>1275</v>
      </c>
      <c r="E7604" s="467">
        <v>20</v>
      </c>
      <c r="F7604" s="467">
        <v>0</v>
      </c>
      <c r="G7604" s="467">
        <f t="array" ref="G7604">MAX(IF($A$2:$A$8761=A7604,$D$2:$D$8761))</f>
        <v>1418</v>
      </c>
      <c r="H7604" s="467">
        <f t="shared" si="832"/>
        <v>0</v>
      </c>
      <c r="I7604" s="475" t="str">
        <f t="shared" si="833"/>
        <v/>
      </c>
      <c r="J7604" s="471">
        <f>'Potential Projects'!D7605</f>
        <v>40.679005181726502</v>
      </c>
      <c r="K7604" s="471">
        <f>'Potential Projects'!E7605</f>
        <v>98.780325790152659</v>
      </c>
      <c r="L7604" s="476">
        <f t="shared" si="834"/>
        <v>1115.5406690281209</v>
      </c>
      <c r="M7604" s="471">
        <f t="shared" si="837"/>
        <v>1335.1777141390216</v>
      </c>
      <c r="N7604" s="467">
        <f t="shared" si="835"/>
        <v>0</v>
      </c>
      <c r="O7604" s="475" t="str">
        <f t="shared" si="836"/>
        <v/>
      </c>
    </row>
    <row r="7605" spans="1:15" hidden="1">
      <c r="A7605" s="475">
        <f t="shared" si="831"/>
        <v>43770</v>
      </c>
      <c r="B7605" s="475">
        <v>43782</v>
      </c>
      <c r="C7605" s="467">
        <v>20</v>
      </c>
      <c r="D7605" s="467">
        <v>1250</v>
      </c>
      <c r="E7605" s="467">
        <v>12</v>
      </c>
      <c r="F7605" s="467">
        <v>0</v>
      </c>
      <c r="G7605" s="467">
        <f t="array" ref="G7605">MAX(IF($A$2:$A$8761=A7605,$D$2:$D$8761))</f>
        <v>1418</v>
      </c>
      <c r="H7605" s="467">
        <f t="shared" si="832"/>
        <v>0</v>
      </c>
      <c r="I7605" s="475" t="str">
        <f t="shared" si="833"/>
        <v/>
      </c>
      <c r="J7605" s="471">
        <f>'Potential Projects'!D7606</f>
        <v>37.148015125658638</v>
      </c>
      <c r="K7605" s="471">
        <f>'Potential Projects'!E7606</f>
        <v>97.762617071597504</v>
      </c>
      <c r="L7605" s="476">
        <f t="shared" si="834"/>
        <v>1103.0893678027437</v>
      </c>
      <c r="M7605" s="471">
        <f t="shared" si="837"/>
        <v>1335.1777141390216</v>
      </c>
      <c r="N7605" s="467">
        <f t="shared" si="835"/>
        <v>0</v>
      </c>
      <c r="O7605" s="475" t="str">
        <f t="shared" si="836"/>
        <v/>
      </c>
    </row>
    <row r="7606" spans="1:15" hidden="1">
      <c r="A7606" s="475">
        <f t="shared" si="831"/>
        <v>43770</v>
      </c>
      <c r="B7606" s="475">
        <v>43782</v>
      </c>
      <c r="C7606" s="467">
        <v>21</v>
      </c>
      <c r="D7606" s="467">
        <v>1176</v>
      </c>
      <c r="E7606" s="467">
        <v>24</v>
      </c>
      <c r="F7606" s="467">
        <v>0</v>
      </c>
      <c r="G7606" s="467">
        <f t="array" ref="G7606">MAX(IF($A$2:$A$8761=A7606,$D$2:$D$8761))</f>
        <v>1418</v>
      </c>
      <c r="H7606" s="467">
        <f t="shared" si="832"/>
        <v>0</v>
      </c>
      <c r="I7606" s="475" t="str">
        <f t="shared" si="833"/>
        <v/>
      </c>
      <c r="J7606" s="471">
        <f>'Potential Projects'!D7607</f>
        <v>37.580978253662401</v>
      </c>
      <c r="K7606" s="471">
        <f>'Potential Projects'!E7607</f>
        <v>99.691648355192441</v>
      </c>
      <c r="L7606" s="476">
        <f t="shared" si="834"/>
        <v>1014.7273733911452</v>
      </c>
      <c r="M7606" s="471">
        <f t="shared" si="837"/>
        <v>1335.1777141390216</v>
      </c>
      <c r="N7606" s="467">
        <f t="shared" si="835"/>
        <v>0</v>
      </c>
      <c r="O7606" s="475" t="str">
        <f t="shared" si="836"/>
        <v/>
      </c>
    </row>
    <row r="7607" spans="1:15" hidden="1">
      <c r="A7607" s="475">
        <f t="shared" si="831"/>
        <v>43770</v>
      </c>
      <c r="B7607" s="475">
        <v>43782</v>
      </c>
      <c r="C7607" s="467">
        <v>22</v>
      </c>
      <c r="D7607" s="467">
        <v>1120</v>
      </c>
      <c r="E7607" s="467">
        <v>21</v>
      </c>
      <c r="F7607" s="467">
        <v>0</v>
      </c>
      <c r="G7607" s="467">
        <f t="array" ref="G7607">MAX(IF($A$2:$A$8761=A7607,$D$2:$D$8761))</f>
        <v>1418</v>
      </c>
      <c r="H7607" s="467">
        <f t="shared" si="832"/>
        <v>0</v>
      </c>
      <c r="I7607" s="475" t="str">
        <f t="shared" si="833"/>
        <v/>
      </c>
      <c r="J7607" s="471">
        <f>'Potential Projects'!D7608</f>
        <v>34.91517608626841</v>
      </c>
      <c r="K7607" s="471">
        <f>'Potential Projects'!E7608</f>
        <v>99.784736239518395</v>
      </c>
      <c r="L7607" s="476">
        <f t="shared" si="834"/>
        <v>964.30008767421305</v>
      </c>
      <c r="M7607" s="471">
        <f t="shared" si="837"/>
        <v>1335.1777141390216</v>
      </c>
      <c r="N7607" s="467">
        <f t="shared" si="835"/>
        <v>0</v>
      </c>
      <c r="O7607" s="475" t="str">
        <f t="shared" si="836"/>
        <v/>
      </c>
    </row>
    <row r="7608" spans="1:15" hidden="1">
      <c r="A7608" s="475">
        <f t="shared" si="831"/>
        <v>43770</v>
      </c>
      <c r="B7608" s="475">
        <v>43782</v>
      </c>
      <c r="C7608" s="467">
        <v>23</v>
      </c>
      <c r="D7608" s="467">
        <v>1044</v>
      </c>
      <c r="E7608" s="467">
        <v>19</v>
      </c>
      <c r="F7608" s="467">
        <v>0</v>
      </c>
      <c r="G7608" s="467">
        <f t="array" ref="G7608">MAX(IF($A$2:$A$8761=A7608,$D$2:$D$8761))</f>
        <v>1418</v>
      </c>
      <c r="H7608" s="467">
        <f t="shared" si="832"/>
        <v>0</v>
      </c>
      <c r="I7608" s="475" t="str">
        <f t="shared" si="833"/>
        <v/>
      </c>
      <c r="J7608" s="471">
        <f>'Potential Projects'!D7609</f>
        <v>36.042319573700901</v>
      </c>
      <c r="K7608" s="471">
        <f>'Potential Projects'!E7609</f>
        <v>99.774566974844134</v>
      </c>
      <c r="L7608" s="476">
        <f t="shared" si="834"/>
        <v>889.18311345145503</v>
      </c>
      <c r="M7608" s="471">
        <f t="shared" si="837"/>
        <v>1335.1777141390216</v>
      </c>
      <c r="N7608" s="467">
        <f t="shared" si="835"/>
        <v>0</v>
      </c>
      <c r="O7608" s="475" t="str">
        <f t="shared" si="836"/>
        <v/>
      </c>
    </row>
    <row r="7609" spans="1:15" hidden="1">
      <c r="A7609" s="475">
        <f t="shared" si="831"/>
        <v>43770</v>
      </c>
      <c r="B7609" s="475">
        <v>43782</v>
      </c>
      <c r="C7609" s="467">
        <v>24</v>
      </c>
      <c r="D7609" s="467">
        <v>999</v>
      </c>
      <c r="E7609" s="467">
        <v>27</v>
      </c>
      <c r="F7609" s="467">
        <v>0</v>
      </c>
      <c r="G7609" s="467">
        <f t="array" ref="G7609">MAX(IF($A$2:$A$8761=A7609,$D$2:$D$8761))</f>
        <v>1418</v>
      </c>
      <c r="H7609" s="467">
        <f t="shared" si="832"/>
        <v>0</v>
      </c>
      <c r="I7609" s="475" t="str">
        <f t="shared" si="833"/>
        <v/>
      </c>
      <c r="J7609" s="471">
        <f>'Potential Projects'!D7610</f>
        <v>48.689522107489815</v>
      </c>
      <c r="K7609" s="471">
        <f>'Potential Projects'!E7610</f>
        <v>99.582915448290692</v>
      </c>
      <c r="L7609" s="476">
        <f t="shared" si="834"/>
        <v>823.72756244421953</v>
      </c>
      <c r="M7609" s="471">
        <f t="shared" si="837"/>
        <v>1335.1777141390216</v>
      </c>
      <c r="N7609" s="467">
        <f t="shared" si="835"/>
        <v>0</v>
      </c>
      <c r="O7609" s="475" t="str">
        <f t="shared" si="836"/>
        <v/>
      </c>
    </row>
    <row r="7610" spans="1:15" hidden="1">
      <c r="A7610" s="475">
        <f t="shared" si="831"/>
        <v>43770</v>
      </c>
      <c r="B7610" s="475">
        <v>43783</v>
      </c>
      <c r="C7610" s="467">
        <v>1</v>
      </c>
      <c r="D7610" s="467">
        <v>970</v>
      </c>
      <c r="E7610" s="467">
        <v>33</v>
      </c>
      <c r="F7610" s="467">
        <v>0</v>
      </c>
      <c r="G7610" s="467">
        <f t="array" ref="G7610">MAX(IF($A$2:$A$8761=A7610,$D$2:$D$8761))</f>
        <v>1418</v>
      </c>
      <c r="H7610" s="467">
        <f t="shared" si="832"/>
        <v>0</v>
      </c>
      <c r="I7610" s="475" t="str">
        <f t="shared" si="833"/>
        <v/>
      </c>
      <c r="J7610" s="471">
        <f>'Potential Projects'!D7611</f>
        <v>63.862994720811905</v>
      </c>
      <c r="K7610" s="471">
        <f>'Potential Projects'!E7611</f>
        <v>99.775349225972889</v>
      </c>
      <c r="L7610" s="476">
        <f t="shared" si="834"/>
        <v>773.36165605321526</v>
      </c>
      <c r="M7610" s="471">
        <f t="shared" si="837"/>
        <v>1335.1777141390216</v>
      </c>
      <c r="N7610" s="467">
        <f t="shared" si="835"/>
        <v>0</v>
      </c>
      <c r="O7610" s="475" t="str">
        <f t="shared" si="836"/>
        <v/>
      </c>
    </row>
    <row r="7611" spans="1:15" hidden="1">
      <c r="A7611" s="475">
        <f t="shared" si="831"/>
        <v>43770</v>
      </c>
      <c r="B7611" s="475">
        <v>43783</v>
      </c>
      <c r="C7611" s="467">
        <v>2</v>
      </c>
      <c r="D7611" s="467">
        <v>955</v>
      </c>
      <c r="E7611" s="467">
        <v>22</v>
      </c>
      <c r="F7611" s="467">
        <v>0</v>
      </c>
      <c r="G7611" s="467">
        <f t="array" ref="G7611">MAX(IF($A$2:$A$8761=A7611,$D$2:$D$8761))</f>
        <v>1418</v>
      </c>
      <c r="H7611" s="467">
        <f t="shared" si="832"/>
        <v>0</v>
      </c>
      <c r="I7611" s="475" t="str">
        <f t="shared" si="833"/>
        <v/>
      </c>
      <c r="J7611" s="471">
        <f>'Potential Projects'!D7612</f>
        <v>83.001633015923289</v>
      </c>
      <c r="K7611" s="471">
        <f>'Potential Projects'!E7612</f>
        <v>99.834800311760915</v>
      </c>
      <c r="L7611" s="476">
        <f t="shared" si="834"/>
        <v>750.16356667231582</v>
      </c>
      <c r="M7611" s="471">
        <f t="shared" si="837"/>
        <v>1335.1777141390216</v>
      </c>
      <c r="N7611" s="467">
        <f t="shared" si="835"/>
        <v>0</v>
      </c>
      <c r="O7611" s="475" t="str">
        <f t="shared" si="836"/>
        <v/>
      </c>
    </row>
    <row r="7612" spans="1:15" hidden="1">
      <c r="A7612" s="475">
        <f t="shared" si="831"/>
        <v>43770</v>
      </c>
      <c r="B7612" s="475">
        <v>43783</v>
      </c>
      <c r="C7612" s="467">
        <v>3</v>
      </c>
      <c r="D7612" s="467">
        <v>940</v>
      </c>
      <c r="E7612" s="467">
        <v>16</v>
      </c>
      <c r="F7612" s="467">
        <v>0</v>
      </c>
      <c r="G7612" s="467">
        <f t="array" ref="G7612">MAX(IF($A$2:$A$8761=A7612,$D$2:$D$8761))</f>
        <v>1418</v>
      </c>
      <c r="H7612" s="467">
        <f t="shared" si="832"/>
        <v>0</v>
      </c>
      <c r="I7612" s="475" t="str">
        <f t="shared" si="833"/>
        <v/>
      </c>
      <c r="J7612" s="471">
        <f>'Potential Projects'!D7613</f>
        <v>133.1474881511555</v>
      </c>
      <c r="K7612" s="471">
        <f>'Potential Projects'!E7613</f>
        <v>99.834018060632133</v>
      </c>
      <c r="L7612" s="476">
        <f t="shared" si="834"/>
        <v>691.01849378821237</v>
      </c>
      <c r="M7612" s="471">
        <f t="shared" si="837"/>
        <v>1335.1777141390216</v>
      </c>
      <c r="N7612" s="467">
        <f t="shared" si="835"/>
        <v>0</v>
      </c>
      <c r="O7612" s="475" t="str">
        <f t="shared" si="836"/>
        <v/>
      </c>
    </row>
    <row r="7613" spans="1:15" hidden="1">
      <c r="A7613" s="475">
        <f t="shared" si="831"/>
        <v>43770</v>
      </c>
      <c r="B7613" s="475">
        <v>43783</v>
      </c>
      <c r="C7613" s="467">
        <v>4</v>
      </c>
      <c r="D7613" s="467">
        <v>932</v>
      </c>
      <c r="E7613" s="467">
        <v>9</v>
      </c>
      <c r="F7613" s="467">
        <v>0</v>
      </c>
      <c r="G7613" s="467">
        <f t="array" ref="G7613">MAX(IF($A$2:$A$8761=A7613,$D$2:$D$8761))</f>
        <v>1418</v>
      </c>
      <c r="H7613" s="467">
        <f t="shared" si="832"/>
        <v>0</v>
      </c>
      <c r="I7613" s="475" t="str">
        <f t="shared" si="833"/>
        <v/>
      </c>
      <c r="J7613" s="471">
        <f>'Potential Projects'!D7614</f>
        <v>138.27719360420085</v>
      </c>
      <c r="K7613" s="471">
        <f>'Potential Projects'!E7614</f>
        <v>99.711986884540963</v>
      </c>
      <c r="L7613" s="476">
        <f t="shared" si="834"/>
        <v>685.01081951125821</v>
      </c>
      <c r="M7613" s="471">
        <f t="shared" si="837"/>
        <v>1335.1777141390216</v>
      </c>
      <c r="N7613" s="467">
        <f t="shared" si="835"/>
        <v>0</v>
      </c>
      <c r="O7613" s="475" t="str">
        <f t="shared" si="836"/>
        <v/>
      </c>
    </row>
    <row r="7614" spans="1:15" hidden="1">
      <c r="A7614" s="475">
        <f t="shared" si="831"/>
        <v>43770</v>
      </c>
      <c r="B7614" s="475">
        <v>43783</v>
      </c>
      <c r="C7614" s="467">
        <v>5</v>
      </c>
      <c r="D7614" s="467">
        <v>988</v>
      </c>
      <c r="E7614" s="467">
        <v>15</v>
      </c>
      <c r="F7614" s="467">
        <v>0</v>
      </c>
      <c r="G7614" s="467">
        <f t="array" ref="G7614">MAX(IF($A$2:$A$8761=A7614,$D$2:$D$8761))</f>
        <v>1418</v>
      </c>
      <c r="H7614" s="467">
        <f t="shared" si="832"/>
        <v>0</v>
      </c>
      <c r="I7614" s="475" t="str">
        <f t="shared" si="833"/>
        <v/>
      </c>
      <c r="J7614" s="471">
        <f>'Potential Projects'!D7615</f>
        <v>137.15721525485654</v>
      </c>
      <c r="K7614" s="471">
        <f>'Potential Projects'!E7615</f>
        <v>98.742777735970762</v>
      </c>
      <c r="L7614" s="476">
        <f t="shared" si="834"/>
        <v>737.10000700917271</v>
      </c>
      <c r="M7614" s="471">
        <f t="shared" si="837"/>
        <v>1335.1777141390216</v>
      </c>
      <c r="N7614" s="467">
        <f t="shared" si="835"/>
        <v>0</v>
      </c>
      <c r="O7614" s="475" t="str">
        <f t="shared" si="836"/>
        <v/>
      </c>
    </row>
    <row r="7615" spans="1:15" hidden="1">
      <c r="A7615" s="475">
        <f t="shared" si="831"/>
        <v>43770</v>
      </c>
      <c r="B7615" s="475">
        <v>43783</v>
      </c>
      <c r="C7615" s="467">
        <v>6</v>
      </c>
      <c r="D7615" s="467">
        <v>1072</v>
      </c>
      <c r="E7615" s="467">
        <v>13</v>
      </c>
      <c r="F7615" s="467">
        <v>0</v>
      </c>
      <c r="G7615" s="467">
        <f t="array" ref="G7615">MAX(IF($A$2:$A$8761=A7615,$D$2:$D$8761))</f>
        <v>1418</v>
      </c>
      <c r="H7615" s="467">
        <f t="shared" si="832"/>
        <v>0</v>
      </c>
      <c r="I7615" s="475" t="str">
        <f t="shared" si="833"/>
        <v/>
      </c>
      <c r="J7615" s="471">
        <f>'Potential Projects'!D7616</f>
        <v>139.21000973962893</v>
      </c>
      <c r="K7615" s="471">
        <f>'Potential Projects'!E7616</f>
        <v>87.161549774242104</v>
      </c>
      <c r="L7615" s="476">
        <f t="shared" si="834"/>
        <v>832.62844048612897</v>
      </c>
      <c r="M7615" s="471">
        <f t="shared" si="837"/>
        <v>1335.1777141390216</v>
      </c>
      <c r="N7615" s="467">
        <f t="shared" si="835"/>
        <v>0</v>
      </c>
      <c r="O7615" s="475" t="str">
        <f t="shared" si="836"/>
        <v/>
      </c>
    </row>
    <row r="7616" spans="1:15" hidden="1">
      <c r="A7616" s="475">
        <f t="shared" si="831"/>
        <v>43770</v>
      </c>
      <c r="B7616" s="475">
        <v>43783</v>
      </c>
      <c r="C7616" s="467">
        <v>7</v>
      </c>
      <c r="D7616" s="467">
        <v>1200</v>
      </c>
      <c r="E7616" s="467">
        <v>9</v>
      </c>
      <c r="F7616" s="467">
        <v>0</v>
      </c>
      <c r="G7616" s="467">
        <f t="array" ref="G7616">MAX(IF($A$2:$A$8761=A7616,$D$2:$D$8761))</f>
        <v>1418</v>
      </c>
      <c r="H7616" s="467">
        <f t="shared" si="832"/>
        <v>0</v>
      </c>
      <c r="I7616" s="475" t="str">
        <f t="shared" si="833"/>
        <v/>
      </c>
      <c r="J7616" s="471">
        <f>'Potential Projects'!D7617</f>
        <v>141.16730696026616</v>
      </c>
      <c r="K7616" s="471">
        <f>'Potential Projects'!E7617</f>
        <v>87.3101774887121</v>
      </c>
      <c r="L7616" s="476">
        <f t="shared" si="834"/>
        <v>962.5225155510218</v>
      </c>
      <c r="M7616" s="471">
        <f t="shared" si="837"/>
        <v>1335.1777141390216</v>
      </c>
      <c r="N7616" s="467">
        <f t="shared" si="835"/>
        <v>0</v>
      </c>
      <c r="O7616" s="475" t="str">
        <f t="shared" si="836"/>
        <v/>
      </c>
    </row>
    <row r="7617" spans="1:15" hidden="1">
      <c r="A7617" s="475">
        <f t="shared" si="831"/>
        <v>43770</v>
      </c>
      <c r="B7617" s="475">
        <v>43783</v>
      </c>
      <c r="C7617" s="467">
        <v>8</v>
      </c>
      <c r="D7617" s="467">
        <v>1263</v>
      </c>
      <c r="E7617" s="467">
        <v>9</v>
      </c>
      <c r="F7617" s="467">
        <v>0</v>
      </c>
      <c r="G7617" s="467">
        <f t="array" ref="G7617">MAX(IF($A$2:$A$8761=A7617,$D$2:$D$8761))</f>
        <v>1418</v>
      </c>
      <c r="H7617" s="467">
        <f t="shared" si="832"/>
        <v>0</v>
      </c>
      <c r="I7617" s="475" t="str">
        <f t="shared" si="833"/>
        <v/>
      </c>
      <c r="J7617" s="471">
        <f>'Potential Projects'!D7618</f>
        <v>141.02726186974991</v>
      </c>
      <c r="K7617" s="471">
        <f>'Potential Projects'!E7618</f>
        <v>92.386987314556009</v>
      </c>
      <c r="L7617" s="476">
        <f t="shared" si="834"/>
        <v>1020.585750815694</v>
      </c>
      <c r="M7617" s="471">
        <f t="shared" si="837"/>
        <v>1335.1777141390216</v>
      </c>
      <c r="N7617" s="467">
        <f t="shared" si="835"/>
        <v>0</v>
      </c>
      <c r="O7617" s="475" t="str">
        <f t="shared" si="836"/>
        <v/>
      </c>
    </row>
    <row r="7618" spans="1:15" hidden="1">
      <c r="A7618" s="475">
        <f t="shared" ref="A7618:A7681" si="838">DATE(YEAR(B7618),MONTH(B7618),1)</f>
        <v>43770</v>
      </c>
      <c r="B7618" s="475">
        <v>43783</v>
      </c>
      <c r="C7618" s="467">
        <v>9</v>
      </c>
      <c r="D7618" s="467">
        <v>1255</v>
      </c>
      <c r="E7618" s="467">
        <v>13</v>
      </c>
      <c r="F7618" s="467">
        <v>0</v>
      </c>
      <c r="G7618" s="467">
        <f t="array" ref="G7618">MAX(IF($A$2:$A$8761=A7618,$D$2:$D$8761))</f>
        <v>1418</v>
      </c>
      <c r="H7618" s="467">
        <f t="shared" ref="H7618:H7681" si="839">IF(G7618=D7618,1,0)</f>
        <v>0</v>
      </c>
      <c r="I7618" s="475" t="str">
        <f t="shared" ref="I7618:I7681" si="840">IF(D7618=G7618,B7618,"")</f>
        <v/>
      </c>
      <c r="J7618" s="471">
        <f>'Potential Projects'!D7619</f>
        <v>137.70199188283186</v>
      </c>
      <c r="K7618" s="471">
        <f>'Potential Projects'!E7619</f>
        <v>50.320650612771452</v>
      </c>
      <c r="L7618" s="476">
        <f t="shared" ref="L7618:L7681" si="841">D7618-E7618-F7618-J7618-K7618</f>
        <v>1053.9773575043967</v>
      </c>
      <c r="M7618" s="471">
        <f t="shared" si="837"/>
        <v>1335.1777141390216</v>
      </c>
      <c r="N7618" s="467">
        <f t="shared" ref="N7618:N7681" si="842">IF(M7618=L7618,1,0)</f>
        <v>0</v>
      </c>
      <c r="O7618" s="475" t="str">
        <f t="shared" ref="O7618:O7681" si="843">IF(L7618=M7618,B7618,"")</f>
        <v/>
      </c>
    </row>
    <row r="7619" spans="1:15" hidden="1">
      <c r="A7619" s="475">
        <f t="shared" si="838"/>
        <v>43770</v>
      </c>
      <c r="B7619" s="475">
        <v>43783</v>
      </c>
      <c r="C7619" s="467">
        <v>10</v>
      </c>
      <c r="D7619" s="467">
        <v>1240</v>
      </c>
      <c r="E7619" s="467">
        <v>1</v>
      </c>
      <c r="F7619" s="467">
        <v>1</v>
      </c>
      <c r="G7619" s="467">
        <f t="array" ref="G7619">MAX(IF($A$2:$A$8761=A7619,$D$2:$D$8761))</f>
        <v>1418</v>
      </c>
      <c r="H7619" s="467">
        <f t="shared" si="839"/>
        <v>0</v>
      </c>
      <c r="I7619" s="475" t="str">
        <f t="shared" si="840"/>
        <v/>
      </c>
      <c r="J7619" s="471">
        <f>'Potential Projects'!D7620</f>
        <v>141.90038863311256</v>
      </c>
      <c r="K7619" s="471">
        <f>'Potential Projects'!E7620</f>
        <v>43.456396957643513</v>
      </c>
      <c r="L7619" s="476">
        <f t="shared" si="841"/>
        <v>1052.6432144092439</v>
      </c>
      <c r="M7619" s="471">
        <f t="shared" ref="M7619:M7682" si="844">MAX($L$7298:$L$8018)</f>
        <v>1335.1777141390216</v>
      </c>
      <c r="N7619" s="467">
        <f t="shared" si="842"/>
        <v>0</v>
      </c>
      <c r="O7619" s="475" t="str">
        <f t="shared" si="843"/>
        <v/>
      </c>
    </row>
    <row r="7620" spans="1:15" hidden="1">
      <c r="A7620" s="475">
        <f t="shared" si="838"/>
        <v>43770</v>
      </c>
      <c r="B7620" s="475">
        <v>43783</v>
      </c>
      <c r="C7620" s="467">
        <v>11</v>
      </c>
      <c r="D7620" s="467">
        <v>1204</v>
      </c>
      <c r="E7620" s="467">
        <v>0</v>
      </c>
      <c r="F7620" s="467">
        <v>1</v>
      </c>
      <c r="G7620" s="467">
        <f t="array" ref="G7620">MAX(IF($A$2:$A$8761=A7620,$D$2:$D$8761))</f>
        <v>1418</v>
      </c>
      <c r="H7620" s="467">
        <f t="shared" si="839"/>
        <v>0</v>
      </c>
      <c r="I7620" s="475" t="str">
        <f t="shared" si="840"/>
        <v/>
      </c>
      <c r="J7620" s="471">
        <f>'Potential Projects'!D7621</f>
        <v>131.8643420956985</v>
      </c>
      <c r="K7620" s="471">
        <f>'Potential Projects'!E7621</f>
        <v>44.298881423349812</v>
      </c>
      <c r="L7620" s="476">
        <f t="shared" si="841"/>
        <v>1026.8367764809518</v>
      </c>
      <c r="M7620" s="471">
        <f t="shared" si="844"/>
        <v>1335.1777141390216</v>
      </c>
      <c r="N7620" s="467">
        <f t="shared" si="842"/>
        <v>0</v>
      </c>
      <c r="O7620" s="475" t="str">
        <f t="shared" si="843"/>
        <v/>
      </c>
    </row>
    <row r="7621" spans="1:15" hidden="1">
      <c r="A7621" s="475">
        <f t="shared" si="838"/>
        <v>43770</v>
      </c>
      <c r="B7621" s="475">
        <v>43783</v>
      </c>
      <c r="C7621" s="467">
        <v>12</v>
      </c>
      <c r="D7621" s="467">
        <v>1183</v>
      </c>
      <c r="E7621" s="467">
        <v>0</v>
      </c>
      <c r="F7621" s="467">
        <v>2</v>
      </c>
      <c r="G7621" s="467">
        <f t="array" ref="G7621">MAX(IF($A$2:$A$8761=A7621,$D$2:$D$8761))</f>
        <v>1418</v>
      </c>
      <c r="H7621" s="467">
        <f t="shared" si="839"/>
        <v>0</v>
      </c>
      <c r="I7621" s="475" t="str">
        <f t="shared" si="840"/>
        <v/>
      </c>
      <c r="J7621" s="471">
        <f>'Potential Projects'!D7622</f>
        <v>126.00611053749013</v>
      </c>
      <c r="K7621" s="471">
        <f>'Potential Projects'!E7622</f>
        <v>37.55587669318426</v>
      </c>
      <c r="L7621" s="476">
        <f t="shared" si="841"/>
        <v>1017.4380127693257</v>
      </c>
      <c r="M7621" s="471">
        <f t="shared" si="844"/>
        <v>1335.1777141390216</v>
      </c>
      <c r="N7621" s="467">
        <f t="shared" si="842"/>
        <v>0</v>
      </c>
      <c r="O7621" s="475" t="str">
        <f t="shared" si="843"/>
        <v/>
      </c>
    </row>
    <row r="7622" spans="1:15" hidden="1">
      <c r="A7622" s="475">
        <f t="shared" si="838"/>
        <v>43770</v>
      </c>
      <c r="B7622" s="475">
        <v>43783</v>
      </c>
      <c r="C7622" s="467">
        <v>13</v>
      </c>
      <c r="D7622" s="467">
        <v>1173</v>
      </c>
      <c r="E7622" s="467">
        <v>0</v>
      </c>
      <c r="F7622" s="467">
        <v>1</v>
      </c>
      <c r="G7622" s="467">
        <f t="array" ref="G7622">MAX(IF($A$2:$A$8761=A7622,$D$2:$D$8761))</f>
        <v>1418</v>
      </c>
      <c r="H7622" s="467">
        <f t="shared" si="839"/>
        <v>0</v>
      </c>
      <c r="I7622" s="475" t="str">
        <f t="shared" si="840"/>
        <v/>
      </c>
      <c r="J7622" s="471">
        <f>'Potential Projects'!D7623</f>
        <v>120.10780221203082</v>
      </c>
      <c r="K7622" s="471">
        <f>'Potential Projects'!E7623</f>
        <v>48.095146151365299</v>
      </c>
      <c r="L7622" s="476">
        <f t="shared" si="841"/>
        <v>1003.797051636604</v>
      </c>
      <c r="M7622" s="471">
        <f t="shared" si="844"/>
        <v>1335.1777141390216</v>
      </c>
      <c r="N7622" s="467">
        <f t="shared" si="842"/>
        <v>0</v>
      </c>
      <c r="O7622" s="475" t="str">
        <f t="shared" si="843"/>
        <v/>
      </c>
    </row>
    <row r="7623" spans="1:15" hidden="1">
      <c r="A7623" s="475">
        <f t="shared" si="838"/>
        <v>43770</v>
      </c>
      <c r="B7623" s="475">
        <v>43783</v>
      </c>
      <c r="C7623" s="467">
        <v>14</v>
      </c>
      <c r="D7623" s="467">
        <v>1141</v>
      </c>
      <c r="E7623" s="467">
        <v>0</v>
      </c>
      <c r="F7623" s="467">
        <v>1</v>
      </c>
      <c r="G7623" s="467">
        <f t="array" ref="G7623">MAX(IF($A$2:$A$8761=A7623,$D$2:$D$8761))</f>
        <v>1418</v>
      </c>
      <c r="H7623" s="467">
        <f t="shared" si="839"/>
        <v>0</v>
      </c>
      <c r="I7623" s="475" t="str">
        <f t="shared" si="840"/>
        <v/>
      </c>
      <c r="J7623" s="471">
        <f>'Potential Projects'!D7624</f>
        <v>100.78721262467835</v>
      </c>
      <c r="K7623" s="471">
        <f>'Potential Projects'!E7624</f>
        <v>32.753637013545472</v>
      </c>
      <c r="L7623" s="476">
        <f t="shared" si="841"/>
        <v>1006.4591503617761</v>
      </c>
      <c r="M7623" s="471">
        <f t="shared" si="844"/>
        <v>1335.1777141390216</v>
      </c>
      <c r="N7623" s="467">
        <f t="shared" si="842"/>
        <v>0</v>
      </c>
      <c r="O7623" s="475" t="str">
        <f t="shared" si="843"/>
        <v/>
      </c>
    </row>
    <row r="7624" spans="1:15" hidden="1">
      <c r="A7624" s="475">
        <f t="shared" si="838"/>
        <v>43770</v>
      </c>
      <c r="B7624" s="475">
        <v>43783</v>
      </c>
      <c r="C7624" s="467">
        <v>15</v>
      </c>
      <c r="D7624" s="467">
        <v>1118</v>
      </c>
      <c r="E7624" s="467">
        <v>0</v>
      </c>
      <c r="F7624" s="467">
        <v>0</v>
      </c>
      <c r="G7624" s="467">
        <f t="array" ref="G7624">MAX(IF($A$2:$A$8761=A7624,$D$2:$D$8761))</f>
        <v>1418</v>
      </c>
      <c r="H7624" s="467">
        <f t="shared" si="839"/>
        <v>0</v>
      </c>
      <c r="I7624" s="475" t="str">
        <f t="shared" si="840"/>
        <v/>
      </c>
      <c r="J7624" s="471">
        <f>'Potential Projects'!D7625</f>
        <v>93.49611789273618</v>
      </c>
      <c r="K7624" s="471">
        <f>'Potential Projects'!E7625</f>
        <v>24.339743872285531</v>
      </c>
      <c r="L7624" s="476">
        <f t="shared" si="841"/>
        <v>1000.1641382349782</v>
      </c>
      <c r="M7624" s="471">
        <f t="shared" si="844"/>
        <v>1335.1777141390216</v>
      </c>
      <c r="N7624" s="467">
        <f t="shared" si="842"/>
        <v>0</v>
      </c>
      <c r="O7624" s="475" t="str">
        <f t="shared" si="843"/>
        <v/>
      </c>
    </row>
    <row r="7625" spans="1:15" hidden="1">
      <c r="A7625" s="475">
        <f t="shared" si="838"/>
        <v>43770</v>
      </c>
      <c r="B7625" s="475">
        <v>43783</v>
      </c>
      <c r="C7625" s="467">
        <v>16</v>
      </c>
      <c r="D7625" s="467">
        <v>1148</v>
      </c>
      <c r="E7625" s="467">
        <v>1</v>
      </c>
      <c r="F7625" s="467">
        <v>0</v>
      </c>
      <c r="G7625" s="467">
        <f t="array" ref="G7625">MAX(IF($A$2:$A$8761=A7625,$D$2:$D$8761))</f>
        <v>1418</v>
      </c>
      <c r="H7625" s="467">
        <f t="shared" si="839"/>
        <v>0</v>
      </c>
      <c r="I7625" s="475" t="str">
        <f t="shared" si="840"/>
        <v/>
      </c>
      <c r="J7625" s="471">
        <f>'Potential Projects'!D7626</f>
        <v>79.022251044701079</v>
      </c>
      <c r="K7625" s="471">
        <f>'Potential Projects'!E7626</f>
        <v>21.477486992044717</v>
      </c>
      <c r="L7625" s="476">
        <f t="shared" si="841"/>
        <v>1046.5002619632542</v>
      </c>
      <c r="M7625" s="471">
        <f t="shared" si="844"/>
        <v>1335.1777141390216</v>
      </c>
      <c r="N7625" s="467">
        <f t="shared" si="842"/>
        <v>0</v>
      </c>
      <c r="O7625" s="475" t="str">
        <f t="shared" si="843"/>
        <v/>
      </c>
    </row>
    <row r="7626" spans="1:15" hidden="1">
      <c r="A7626" s="475">
        <f t="shared" si="838"/>
        <v>43770</v>
      </c>
      <c r="B7626" s="475">
        <v>43783</v>
      </c>
      <c r="C7626" s="467">
        <v>17</v>
      </c>
      <c r="D7626" s="467">
        <v>1218</v>
      </c>
      <c r="E7626" s="467">
        <v>0</v>
      </c>
      <c r="F7626" s="467">
        <v>0</v>
      </c>
      <c r="G7626" s="467">
        <f t="array" ref="G7626">MAX(IF($A$2:$A$8761=A7626,$D$2:$D$8761))</f>
        <v>1418</v>
      </c>
      <c r="H7626" s="467">
        <f t="shared" si="839"/>
        <v>0</v>
      </c>
      <c r="I7626" s="475" t="str">
        <f t="shared" si="840"/>
        <v/>
      </c>
      <c r="J7626" s="471">
        <f>'Potential Projects'!D7627</f>
        <v>54.569662199057284</v>
      </c>
      <c r="K7626" s="471">
        <f>'Potential Projects'!E7627</f>
        <v>19.201136207267258</v>
      </c>
      <c r="L7626" s="476">
        <f t="shared" si="841"/>
        <v>1144.2292015936755</v>
      </c>
      <c r="M7626" s="471">
        <f t="shared" si="844"/>
        <v>1335.1777141390216</v>
      </c>
      <c r="N7626" s="467">
        <f t="shared" si="842"/>
        <v>0</v>
      </c>
      <c r="O7626" s="475" t="str">
        <f t="shared" si="843"/>
        <v/>
      </c>
    </row>
    <row r="7627" spans="1:15" hidden="1">
      <c r="A7627" s="475">
        <f t="shared" si="838"/>
        <v>43770</v>
      </c>
      <c r="B7627" s="475">
        <v>43783</v>
      </c>
      <c r="C7627" s="467">
        <v>18</v>
      </c>
      <c r="D7627" s="467">
        <v>1286</v>
      </c>
      <c r="E7627" s="467">
        <v>0</v>
      </c>
      <c r="F7627" s="467">
        <v>0</v>
      </c>
      <c r="G7627" s="467">
        <f t="array" ref="G7627">MAX(IF($A$2:$A$8761=A7627,$D$2:$D$8761))</f>
        <v>1418</v>
      </c>
      <c r="H7627" s="467">
        <f t="shared" si="839"/>
        <v>0</v>
      </c>
      <c r="I7627" s="475" t="str">
        <f t="shared" si="840"/>
        <v/>
      </c>
      <c r="J7627" s="471">
        <f>'Potential Projects'!D7628</f>
        <v>44.923065766148795</v>
      </c>
      <c r="K7627" s="471">
        <f>'Potential Projects'!E7628</f>
        <v>25.761876424424855</v>
      </c>
      <c r="L7627" s="476">
        <f t="shared" si="841"/>
        <v>1215.3150578094264</v>
      </c>
      <c r="M7627" s="471">
        <f t="shared" si="844"/>
        <v>1335.1777141390216</v>
      </c>
      <c r="N7627" s="467">
        <f t="shared" si="842"/>
        <v>0</v>
      </c>
      <c r="O7627" s="475" t="str">
        <f t="shared" si="843"/>
        <v/>
      </c>
    </row>
    <row r="7628" spans="1:15" hidden="1">
      <c r="A7628" s="475">
        <f t="shared" si="838"/>
        <v>43770</v>
      </c>
      <c r="B7628" s="475">
        <v>43783</v>
      </c>
      <c r="C7628" s="467">
        <v>19</v>
      </c>
      <c r="D7628" s="467">
        <v>1265</v>
      </c>
      <c r="E7628" s="467">
        <v>0</v>
      </c>
      <c r="F7628" s="467">
        <v>0</v>
      </c>
      <c r="G7628" s="467">
        <f t="array" ref="G7628">MAX(IF($A$2:$A$8761=A7628,$D$2:$D$8761))</f>
        <v>1418</v>
      </c>
      <c r="H7628" s="467">
        <f t="shared" si="839"/>
        <v>0</v>
      </c>
      <c r="I7628" s="475" t="str">
        <f t="shared" si="840"/>
        <v/>
      </c>
      <c r="J7628" s="471">
        <f>'Potential Projects'!D7629</f>
        <v>21.291382784784183</v>
      </c>
      <c r="K7628" s="471">
        <f>'Potential Projects'!E7629</f>
        <v>27.98112287680069</v>
      </c>
      <c r="L7628" s="476">
        <f t="shared" si="841"/>
        <v>1215.727494338415</v>
      </c>
      <c r="M7628" s="471">
        <f t="shared" si="844"/>
        <v>1335.1777141390216</v>
      </c>
      <c r="N7628" s="467">
        <f t="shared" si="842"/>
        <v>0</v>
      </c>
      <c r="O7628" s="475" t="str">
        <f t="shared" si="843"/>
        <v/>
      </c>
    </row>
    <row r="7629" spans="1:15" hidden="1">
      <c r="A7629" s="475">
        <f t="shared" si="838"/>
        <v>43770</v>
      </c>
      <c r="B7629" s="475">
        <v>43783</v>
      </c>
      <c r="C7629" s="467">
        <v>20</v>
      </c>
      <c r="D7629" s="467">
        <v>1224</v>
      </c>
      <c r="E7629" s="467">
        <v>0</v>
      </c>
      <c r="F7629" s="467">
        <v>0</v>
      </c>
      <c r="G7629" s="467">
        <f t="array" ref="G7629">MAX(IF($A$2:$A$8761=A7629,$D$2:$D$8761))</f>
        <v>1418</v>
      </c>
      <c r="H7629" s="467">
        <f t="shared" si="839"/>
        <v>0</v>
      </c>
      <c r="I7629" s="475" t="str">
        <f t="shared" si="840"/>
        <v/>
      </c>
      <c r="J7629" s="471">
        <f>'Potential Projects'!D7630</f>
        <v>22.77654518073096</v>
      </c>
      <c r="K7629" s="471">
        <f>'Potential Projects'!E7630</f>
        <v>35.892810793377762</v>
      </c>
      <c r="L7629" s="476">
        <f t="shared" si="841"/>
        <v>1165.3306440258914</v>
      </c>
      <c r="M7629" s="471">
        <f t="shared" si="844"/>
        <v>1335.1777141390216</v>
      </c>
      <c r="N7629" s="467">
        <f t="shared" si="842"/>
        <v>0</v>
      </c>
      <c r="O7629" s="475" t="str">
        <f t="shared" si="843"/>
        <v/>
      </c>
    </row>
    <row r="7630" spans="1:15" hidden="1">
      <c r="A7630" s="475">
        <f t="shared" si="838"/>
        <v>43770</v>
      </c>
      <c r="B7630" s="475">
        <v>43783</v>
      </c>
      <c r="C7630" s="467">
        <v>21</v>
      </c>
      <c r="D7630" s="467">
        <v>1167</v>
      </c>
      <c r="E7630" s="467">
        <v>0</v>
      </c>
      <c r="F7630" s="467">
        <v>0</v>
      </c>
      <c r="G7630" s="467">
        <f t="array" ref="G7630">MAX(IF($A$2:$A$8761=A7630,$D$2:$D$8761))</f>
        <v>1418</v>
      </c>
      <c r="H7630" s="467">
        <f t="shared" si="839"/>
        <v>0</v>
      </c>
      <c r="I7630" s="475" t="str">
        <f t="shared" si="840"/>
        <v/>
      </c>
      <c r="J7630" s="471">
        <f>'Potential Projects'!D7631</f>
        <v>25.300845061271279</v>
      </c>
      <c r="K7630" s="471">
        <f>'Potential Projects'!E7631</f>
        <v>44.720514781767363</v>
      </c>
      <c r="L7630" s="476">
        <f t="shared" si="841"/>
        <v>1096.9786401569613</v>
      </c>
      <c r="M7630" s="471">
        <f t="shared" si="844"/>
        <v>1335.1777141390216</v>
      </c>
      <c r="N7630" s="467">
        <f t="shared" si="842"/>
        <v>0</v>
      </c>
      <c r="O7630" s="475" t="str">
        <f t="shared" si="843"/>
        <v/>
      </c>
    </row>
    <row r="7631" spans="1:15" hidden="1">
      <c r="A7631" s="475">
        <f t="shared" si="838"/>
        <v>43770</v>
      </c>
      <c r="B7631" s="475">
        <v>43783</v>
      </c>
      <c r="C7631" s="467">
        <v>22</v>
      </c>
      <c r="D7631" s="467">
        <v>1123</v>
      </c>
      <c r="E7631" s="467">
        <v>0</v>
      </c>
      <c r="F7631" s="467">
        <v>0</v>
      </c>
      <c r="G7631" s="467">
        <f t="array" ref="G7631">MAX(IF($A$2:$A$8761=A7631,$D$2:$D$8761))</f>
        <v>1418</v>
      </c>
      <c r="H7631" s="467">
        <f t="shared" si="839"/>
        <v>0</v>
      </c>
      <c r="I7631" s="475" t="str">
        <f t="shared" si="840"/>
        <v/>
      </c>
      <c r="J7631" s="471">
        <f>'Potential Projects'!D7632</f>
        <v>13.622849467688267</v>
      </c>
      <c r="K7631" s="471">
        <f>'Potential Projects'!E7632</f>
        <v>35.780948881960875</v>
      </c>
      <c r="L7631" s="476">
        <f t="shared" si="841"/>
        <v>1073.5962016503508</v>
      </c>
      <c r="M7631" s="471">
        <f t="shared" si="844"/>
        <v>1335.1777141390216</v>
      </c>
      <c r="N7631" s="467">
        <f t="shared" si="842"/>
        <v>0</v>
      </c>
      <c r="O7631" s="475" t="str">
        <f t="shared" si="843"/>
        <v/>
      </c>
    </row>
    <row r="7632" spans="1:15" hidden="1">
      <c r="A7632" s="475">
        <f t="shared" si="838"/>
        <v>43770</v>
      </c>
      <c r="B7632" s="475">
        <v>43783</v>
      </c>
      <c r="C7632" s="467">
        <v>23</v>
      </c>
      <c r="D7632" s="467">
        <v>1030</v>
      </c>
      <c r="E7632" s="467">
        <v>0</v>
      </c>
      <c r="F7632" s="467">
        <v>0</v>
      </c>
      <c r="G7632" s="467">
        <f t="array" ref="G7632">MAX(IF($A$2:$A$8761=A7632,$D$2:$D$8761))</f>
        <v>1418</v>
      </c>
      <c r="H7632" s="467">
        <f t="shared" si="839"/>
        <v>0</v>
      </c>
      <c r="I7632" s="475" t="str">
        <f t="shared" si="840"/>
        <v/>
      </c>
      <c r="J7632" s="471">
        <f>'Potential Projects'!D7633</f>
        <v>25.300113856783383</v>
      </c>
      <c r="K7632" s="471">
        <f>'Potential Projects'!E7633</f>
        <v>30.902830842829498</v>
      </c>
      <c r="L7632" s="476">
        <f t="shared" si="841"/>
        <v>973.79705530038711</v>
      </c>
      <c r="M7632" s="471">
        <f t="shared" si="844"/>
        <v>1335.1777141390216</v>
      </c>
      <c r="N7632" s="467">
        <f t="shared" si="842"/>
        <v>0</v>
      </c>
      <c r="O7632" s="475" t="str">
        <f t="shared" si="843"/>
        <v/>
      </c>
    </row>
    <row r="7633" spans="1:15" hidden="1">
      <c r="A7633" s="475">
        <f t="shared" si="838"/>
        <v>43770</v>
      </c>
      <c r="B7633" s="475">
        <v>43783</v>
      </c>
      <c r="C7633" s="467">
        <v>24</v>
      </c>
      <c r="D7633" s="467">
        <v>958</v>
      </c>
      <c r="E7633" s="467">
        <v>0</v>
      </c>
      <c r="F7633" s="467">
        <v>0</v>
      </c>
      <c r="G7633" s="467">
        <f t="array" ref="G7633">MAX(IF($A$2:$A$8761=A7633,$D$2:$D$8761))</f>
        <v>1418</v>
      </c>
      <c r="H7633" s="467">
        <f t="shared" si="839"/>
        <v>0</v>
      </c>
      <c r="I7633" s="475" t="str">
        <f t="shared" si="840"/>
        <v/>
      </c>
      <c r="J7633" s="471">
        <f>'Potential Projects'!D7634</f>
        <v>40.19178953389185</v>
      </c>
      <c r="K7633" s="471">
        <f>'Potential Projects'!E7634</f>
        <v>18.878848742205978</v>
      </c>
      <c r="L7633" s="476">
        <f t="shared" si="841"/>
        <v>898.92936172390216</v>
      </c>
      <c r="M7633" s="471">
        <f t="shared" si="844"/>
        <v>1335.1777141390216</v>
      </c>
      <c r="N7633" s="467">
        <f t="shared" si="842"/>
        <v>0</v>
      </c>
      <c r="O7633" s="475" t="str">
        <f t="shared" si="843"/>
        <v/>
      </c>
    </row>
    <row r="7634" spans="1:15" hidden="1">
      <c r="A7634" s="475">
        <f t="shared" si="838"/>
        <v>43770</v>
      </c>
      <c r="B7634" s="475">
        <v>43784</v>
      </c>
      <c r="C7634" s="467">
        <v>1</v>
      </c>
      <c r="D7634" s="467">
        <v>944</v>
      </c>
      <c r="E7634" s="467">
        <v>0</v>
      </c>
      <c r="F7634" s="467">
        <v>0</v>
      </c>
      <c r="G7634" s="467">
        <f t="array" ref="G7634">MAX(IF($A$2:$A$8761=A7634,$D$2:$D$8761))</f>
        <v>1418</v>
      </c>
      <c r="H7634" s="467">
        <f t="shared" si="839"/>
        <v>0</v>
      </c>
      <c r="I7634" s="475" t="str">
        <f t="shared" si="840"/>
        <v/>
      </c>
      <c r="J7634" s="471">
        <f>'Potential Projects'!D7635</f>
        <v>37.750178806568123</v>
      </c>
      <c r="K7634" s="471">
        <f>'Potential Projects'!E7635</f>
        <v>17.340943023005806</v>
      </c>
      <c r="L7634" s="476">
        <f t="shared" si="841"/>
        <v>888.90887817042608</v>
      </c>
      <c r="M7634" s="471">
        <f t="shared" si="844"/>
        <v>1335.1777141390216</v>
      </c>
      <c r="N7634" s="467">
        <f t="shared" si="842"/>
        <v>0</v>
      </c>
      <c r="O7634" s="475" t="str">
        <f t="shared" si="843"/>
        <v/>
      </c>
    </row>
    <row r="7635" spans="1:15" hidden="1">
      <c r="A7635" s="475">
        <f t="shared" si="838"/>
        <v>43770</v>
      </c>
      <c r="B7635" s="475">
        <v>43784</v>
      </c>
      <c r="C7635" s="467">
        <v>2</v>
      </c>
      <c r="D7635" s="467">
        <v>933</v>
      </c>
      <c r="E7635" s="467">
        <v>0</v>
      </c>
      <c r="F7635" s="467">
        <v>0</v>
      </c>
      <c r="G7635" s="467">
        <f t="array" ref="G7635">MAX(IF($A$2:$A$8761=A7635,$D$2:$D$8761))</f>
        <v>1418</v>
      </c>
      <c r="H7635" s="467">
        <f t="shared" si="839"/>
        <v>0</v>
      </c>
      <c r="I7635" s="475" t="str">
        <f t="shared" si="840"/>
        <v/>
      </c>
      <c r="J7635" s="471">
        <f>'Potential Projects'!D7636</f>
        <v>61.055619005137409</v>
      </c>
      <c r="K7635" s="471">
        <f>'Potential Projects'!E7636</f>
        <v>27.006437970328967</v>
      </c>
      <c r="L7635" s="476">
        <f t="shared" si="841"/>
        <v>844.93794302453364</v>
      </c>
      <c r="M7635" s="471">
        <f t="shared" si="844"/>
        <v>1335.1777141390216</v>
      </c>
      <c r="N7635" s="467">
        <f t="shared" si="842"/>
        <v>0</v>
      </c>
      <c r="O7635" s="475" t="str">
        <f t="shared" si="843"/>
        <v/>
      </c>
    </row>
    <row r="7636" spans="1:15" hidden="1">
      <c r="A7636" s="475">
        <f t="shared" si="838"/>
        <v>43770</v>
      </c>
      <c r="B7636" s="475">
        <v>43784</v>
      </c>
      <c r="C7636" s="467">
        <v>3</v>
      </c>
      <c r="D7636" s="467">
        <v>932</v>
      </c>
      <c r="E7636" s="467">
        <v>0</v>
      </c>
      <c r="F7636" s="467">
        <v>0</v>
      </c>
      <c r="G7636" s="467">
        <f t="array" ref="G7636">MAX(IF($A$2:$A$8761=A7636,$D$2:$D$8761))</f>
        <v>1418</v>
      </c>
      <c r="H7636" s="467">
        <f t="shared" si="839"/>
        <v>0</v>
      </c>
      <c r="I7636" s="475" t="str">
        <f t="shared" si="840"/>
        <v/>
      </c>
      <c r="J7636" s="471">
        <f>'Potential Projects'!D7637</f>
        <v>46.422806557768808</v>
      </c>
      <c r="K7636" s="471">
        <f>'Potential Projects'!E7637</f>
        <v>9.6529789292625257</v>
      </c>
      <c r="L7636" s="476">
        <f t="shared" si="841"/>
        <v>875.92421451296866</v>
      </c>
      <c r="M7636" s="471">
        <f t="shared" si="844"/>
        <v>1335.1777141390216</v>
      </c>
      <c r="N7636" s="467">
        <f t="shared" si="842"/>
        <v>0</v>
      </c>
      <c r="O7636" s="475" t="str">
        <f t="shared" si="843"/>
        <v/>
      </c>
    </row>
    <row r="7637" spans="1:15" hidden="1">
      <c r="A7637" s="475">
        <f t="shared" si="838"/>
        <v>43770</v>
      </c>
      <c r="B7637" s="475">
        <v>43784</v>
      </c>
      <c r="C7637" s="467">
        <v>4</v>
      </c>
      <c r="D7637" s="467">
        <v>928</v>
      </c>
      <c r="E7637" s="467">
        <v>2</v>
      </c>
      <c r="F7637" s="467">
        <v>0</v>
      </c>
      <c r="G7637" s="467">
        <f t="array" ref="G7637">MAX(IF($A$2:$A$8761=A7637,$D$2:$D$8761))</f>
        <v>1418</v>
      </c>
      <c r="H7637" s="467">
        <f t="shared" si="839"/>
        <v>0</v>
      </c>
      <c r="I7637" s="475" t="str">
        <f t="shared" si="840"/>
        <v/>
      </c>
      <c r="J7637" s="471">
        <f>'Potential Projects'!D7638</f>
        <v>31.319851313130783</v>
      </c>
      <c r="K7637" s="471">
        <f>'Potential Projects'!E7638</f>
        <v>10.561172489787143</v>
      </c>
      <c r="L7637" s="476">
        <f t="shared" si="841"/>
        <v>884.11897619708202</v>
      </c>
      <c r="M7637" s="471">
        <f t="shared" si="844"/>
        <v>1335.1777141390216</v>
      </c>
      <c r="N7637" s="467">
        <f t="shared" si="842"/>
        <v>0</v>
      </c>
      <c r="O7637" s="475" t="str">
        <f t="shared" si="843"/>
        <v/>
      </c>
    </row>
    <row r="7638" spans="1:15" hidden="1">
      <c r="A7638" s="475">
        <f t="shared" si="838"/>
        <v>43770</v>
      </c>
      <c r="B7638" s="475">
        <v>43784</v>
      </c>
      <c r="C7638" s="467">
        <v>5</v>
      </c>
      <c r="D7638" s="467">
        <v>968</v>
      </c>
      <c r="E7638" s="467">
        <v>0</v>
      </c>
      <c r="F7638" s="467">
        <v>0</v>
      </c>
      <c r="G7638" s="467">
        <f t="array" ref="G7638">MAX(IF($A$2:$A$8761=A7638,$D$2:$D$8761))</f>
        <v>1418</v>
      </c>
      <c r="H7638" s="467">
        <f t="shared" si="839"/>
        <v>0</v>
      </c>
      <c r="I7638" s="475" t="str">
        <f t="shared" si="840"/>
        <v/>
      </c>
      <c r="J7638" s="471">
        <f>'Potential Projects'!D7639</f>
        <v>60.584879184272417</v>
      </c>
      <c r="K7638" s="471">
        <f>'Potential Projects'!E7639</f>
        <v>13.814554934422704</v>
      </c>
      <c r="L7638" s="476">
        <f t="shared" si="841"/>
        <v>893.60056588130487</v>
      </c>
      <c r="M7638" s="471">
        <f t="shared" si="844"/>
        <v>1335.1777141390216</v>
      </c>
      <c r="N7638" s="467">
        <f t="shared" si="842"/>
        <v>0</v>
      </c>
      <c r="O7638" s="475" t="str">
        <f t="shared" si="843"/>
        <v/>
      </c>
    </row>
    <row r="7639" spans="1:15" hidden="1">
      <c r="A7639" s="475">
        <f t="shared" si="838"/>
        <v>43770</v>
      </c>
      <c r="B7639" s="475">
        <v>43784</v>
      </c>
      <c r="C7639" s="467">
        <v>6</v>
      </c>
      <c r="D7639" s="467">
        <v>1043</v>
      </c>
      <c r="E7639" s="467">
        <v>4</v>
      </c>
      <c r="F7639" s="467">
        <v>0</v>
      </c>
      <c r="G7639" s="467">
        <f t="array" ref="G7639">MAX(IF($A$2:$A$8761=A7639,$D$2:$D$8761))</f>
        <v>1418</v>
      </c>
      <c r="H7639" s="467">
        <f t="shared" si="839"/>
        <v>0</v>
      </c>
      <c r="I7639" s="475" t="str">
        <f t="shared" si="840"/>
        <v/>
      </c>
      <c r="J7639" s="471">
        <f>'Potential Projects'!D7640</f>
        <v>106.24985138669838</v>
      </c>
      <c r="K7639" s="471">
        <f>'Potential Projects'!E7640</f>
        <v>10.601849548484196</v>
      </c>
      <c r="L7639" s="476">
        <f t="shared" si="841"/>
        <v>922.14829906481737</v>
      </c>
      <c r="M7639" s="471">
        <f t="shared" si="844"/>
        <v>1335.1777141390216</v>
      </c>
      <c r="N7639" s="467">
        <f t="shared" si="842"/>
        <v>0</v>
      </c>
      <c r="O7639" s="475" t="str">
        <f t="shared" si="843"/>
        <v/>
      </c>
    </row>
    <row r="7640" spans="1:15" hidden="1">
      <c r="A7640" s="475">
        <f t="shared" si="838"/>
        <v>43770</v>
      </c>
      <c r="B7640" s="475">
        <v>43784</v>
      </c>
      <c r="C7640" s="467">
        <v>7</v>
      </c>
      <c r="D7640" s="467">
        <v>1166</v>
      </c>
      <c r="E7640" s="467">
        <v>14</v>
      </c>
      <c r="F7640" s="467">
        <v>0</v>
      </c>
      <c r="G7640" s="467">
        <f t="array" ref="G7640">MAX(IF($A$2:$A$8761=A7640,$D$2:$D$8761))</f>
        <v>1418</v>
      </c>
      <c r="H7640" s="467">
        <f t="shared" si="839"/>
        <v>0</v>
      </c>
      <c r="I7640" s="475" t="str">
        <f t="shared" si="840"/>
        <v/>
      </c>
      <c r="J7640" s="471">
        <f>'Potential Projects'!D7641</f>
        <v>111.00749498336128</v>
      </c>
      <c r="K7640" s="471">
        <f>'Potential Projects'!E7641</f>
        <v>13.272454902171576</v>
      </c>
      <c r="L7640" s="476">
        <f t="shared" si="841"/>
        <v>1027.7200501144671</v>
      </c>
      <c r="M7640" s="471">
        <f t="shared" si="844"/>
        <v>1335.1777141390216</v>
      </c>
      <c r="N7640" s="467">
        <f t="shared" si="842"/>
        <v>0</v>
      </c>
      <c r="O7640" s="475" t="str">
        <f t="shared" si="843"/>
        <v/>
      </c>
    </row>
    <row r="7641" spans="1:15" hidden="1">
      <c r="A7641" s="475">
        <f t="shared" si="838"/>
        <v>43770</v>
      </c>
      <c r="B7641" s="475">
        <v>43784</v>
      </c>
      <c r="C7641" s="467">
        <v>8</v>
      </c>
      <c r="D7641" s="467">
        <v>1215</v>
      </c>
      <c r="E7641" s="467">
        <v>12</v>
      </c>
      <c r="F7641" s="467">
        <v>0</v>
      </c>
      <c r="G7641" s="467">
        <f t="array" ref="G7641">MAX(IF($A$2:$A$8761=A7641,$D$2:$D$8761))</f>
        <v>1418</v>
      </c>
      <c r="H7641" s="467">
        <f t="shared" si="839"/>
        <v>0</v>
      </c>
      <c r="I7641" s="475" t="str">
        <f t="shared" si="840"/>
        <v/>
      </c>
      <c r="J7641" s="471">
        <f>'Potential Projects'!D7642</f>
        <v>85.108843010022639</v>
      </c>
      <c r="K7641" s="471">
        <f>'Potential Projects'!E7642</f>
        <v>2.1120780477316705</v>
      </c>
      <c r="L7641" s="476">
        <f t="shared" si="841"/>
        <v>1115.7790789422456</v>
      </c>
      <c r="M7641" s="471">
        <f t="shared" si="844"/>
        <v>1335.1777141390216</v>
      </c>
      <c r="N7641" s="467">
        <f t="shared" si="842"/>
        <v>0</v>
      </c>
      <c r="O7641" s="475" t="str">
        <f t="shared" si="843"/>
        <v/>
      </c>
    </row>
    <row r="7642" spans="1:15" hidden="1">
      <c r="A7642" s="475">
        <f t="shared" si="838"/>
        <v>43770</v>
      </c>
      <c r="B7642" s="475">
        <v>43784</v>
      </c>
      <c r="C7642" s="467">
        <v>9</v>
      </c>
      <c r="D7642" s="467">
        <v>1221</v>
      </c>
      <c r="E7642" s="467">
        <v>15</v>
      </c>
      <c r="F7642" s="467">
        <v>1</v>
      </c>
      <c r="G7642" s="467">
        <f t="array" ref="G7642">MAX(IF($A$2:$A$8761=A7642,$D$2:$D$8761))</f>
        <v>1418</v>
      </c>
      <c r="H7642" s="467">
        <f t="shared" si="839"/>
        <v>0</v>
      </c>
      <c r="I7642" s="475" t="str">
        <f t="shared" si="840"/>
        <v/>
      </c>
      <c r="J7642" s="471">
        <f>'Potential Projects'!D7643</f>
        <v>126.16330727355131</v>
      </c>
      <c r="K7642" s="471">
        <f>'Potential Projects'!E7643</f>
        <v>3.8220790152655342</v>
      </c>
      <c r="L7642" s="476">
        <f t="shared" si="841"/>
        <v>1075.0146137111833</v>
      </c>
      <c r="M7642" s="471">
        <f t="shared" si="844"/>
        <v>1335.1777141390216</v>
      </c>
      <c r="N7642" s="467">
        <f t="shared" si="842"/>
        <v>0</v>
      </c>
      <c r="O7642" s="475" t="str">
        <f t="shared" si="843"/>
        <v/>
      </c>
    </row>
    <row r="7643" spans="1:15" hidden="1">
      <c r="A7643" s="475">
        <f t="shared" si="838"/>
        <v>43770</v>
      </c>
      <c r="B7643" s="475">
        <v>43784</v>
      </c>
      <c r="C7643" s="467">
        <v>10</v>
      </c>
      <c r="D7643" s="467">
        <v>1243</v>
      </c>
      <c r="E7643" s="467">
        <v>12</v>
      </c>
      <c r="F7643" s="467">
        <v>0</v>
      </c>
      <c r="G7643" s="467">
        <f t="array" ref="G7643">MAX(IF($A$2:$A$8761=A7643,$D$2:$D$8761))</f>
        <v>1418</v>
      </c>
      <c r="H7643" s="467">
        <f t="shared" si="839"/>
        <v>0</v>
      </c>
      <c r="I7643" s="475" t="str">
        <f t="shared" si="840"/>
        <v/>
      </c>
      <c r="J7643" s="471">
        <f>'Potential Projects'!D7644</f>
        <v>135.04321482222645</v>
      </c>
      <c r="K7643" s="471">
        <f>'Potential Projects'!E7644</f>
        <v>0.12437792947753171</v>
      </c>
      <c r="L7643" s="476">
        <f t="shared" si="841"/>
        <v>1095.832407248296</v>
      </c>
      <c r="M7643" s="471">
        <f t="shared" si="844"/>
        <v>1335.1777141390216</v>
      </c>
      <c r="N7643" s="467">
        <f t="shared" si="842"/>
        <v>0</v>
      </c>
      <c r="O7643" s="475" t="str">
        <f t="shared" si="843"/>
        <v/>
      </c>
    </row>
    <row r="7644" spans="1:15" hidden="1">
      <c r="A7644" s="475">
        <f t="shared" si="838"/>
        <v>43770</v>
      </c>
      <c r="B7644" s="475">
        <v>43784</v>
      </c>
      <c r="C7644" s="467">
        <v>11</v>
      </c>
      <c r="D7644" s="467">
        <v>1252</v>
      </c>
      <c r="E7644" s="467">
        <v>5</v>
      </c>
      <c r="F7644" s="467">
        <v>1</v>
      </c>
      <c r="G7644" s="467">
        <f t="array" ref="G7644">MAX(IF($A$2:$A$8761=A7644,$D$2:$D$8761))</f>
        <v>1418</v>
      </c>
      <c r="H7644" s="467">
        <f t="shared" si="839"/>
        <v>0</v>
      </c>
      <c r="I7644" s="475" t="str">
        <f t="shared" si="840"/>
        <v/>
      </c>
      <c r="J7644" s="471">
        <f>'Potential Projects'!D7645</f>
        <v>144</v>
      </c>
      <c r="K7644" s="471">
        <f>'Potential Projects'!E7645</f>
        <v>1.1765056976994195</v>
      </c>
      <c r="L7644" s="476">
        <f t="shared" si="841"/>
        <v>1100.8234943023006</v>
      </c>
      <c r="M7644" s="471">
        <f t="shared" si="844"/>
        <v>1335.1777141390216</v>
      </c>
      <c r="N7644" s="467">
        <f t="shared" si="842"/>
        <v>0</v>
      </c>
      <c r="O7644" s="475" t="str">
        <f t="shared" si="843"/>
        <v/>
      </c>
    </row>
    <row r="7645" spans="1:15" hidden="1">
      <c r="A7645" s="475">
        <f t="shared" si="838"/>
        <v>43770</v>
      </c>
      <c r="B7645" s="475">
        <v>43784</v>
      </c>
      <c r="C7645" s="467">
        <v>12</v>
      </c>
      <c r="D7645" s="467">
        <v>1260</v>
      </c>
      <c r="E7645" s="467">
        <v>7</v>
      </c>
      <c r="F7645" s="467">
        <v>2</v>
      </c>
      <c r="G7645" s="467">
        <f t="array" ref="G7645">MAX(IF($A$2:$A$8761=A7645,$D$2:$D$8761))</f>
        <v>1418</v>
      </c>
      <c r="H7645" s="467">
        <f t="shared" si="839"/>
        <v>0</v>
      </c>
      <c r="I7645" s="475" t="str">
        <f t="shared" si="840"/>
        <v/>
      </c>
      <c r="J7645" s="471">
        <f>'Potential Projects'!D7646</f>
        <v>144</v>
      </c>
      <c r="K7645" s="471">
        <f>'Potential Projects'!E7646</f>
        <v>4.1662695119329181</v>
      </c>
      <c r="L7645" s="476">
        <f t="shared" si="841"/>
        <v>1102.833730488067</v>
      </c>
      <c r="M7645" s="471">
        <f t="shared" si="844"/>
        <v>1335.1777141390216</v>
      </c>
      <c r="N7645" s="467">
        <f t="shared" si="842"/>
        <v>0</v>
      </c>
      <c r="O7645" s="475" t="str">
        <f t="shared" si="843"/>
        <v/>
      </c>
    </row>
    <row r="7646" spans="1:15" hidden="1">
      <c r="A7646" s="475">
        <f t="shared" si="838"/>
        <v>43770</v>
      </c>
      <c r="B7646" s="475">
        <v>43784</v>
      </c>
      <c r="C7646" s="467">
        <v>13</v>
      </c>
      <c r="D7646" s="467">
        <v>1254</v>
      </c>
      <c r="E7646" s="467">
        <v>14</v>
      </c>
      <c r="F7646" s="467">
        <v>2</v>
      </c>
      <c r="G7646" s="467">
        <f t="array" ref="G7646">MAX(IF($A$2:$A$8761=A7646,$D$2:$D$8761))</f>
        <v>1418</v>
      </c>
      <c r="H7646" s="467">
        <f t="shared" si="839"/>
        <v>0</v>
      </c>
      <c r="I7646" s="475" t="str">
        <f t="shared" si="840"/>
        <v/>
      </c>
      <c r="J7646" s="471">
        <f>'Potential Projects'!D7647</f>
        <v>144</v>
      </c>
      <c r="K7646" s="471">
        <f>'Potential Projects'!E7647</f>
        <v>8.7205355837454324</v>
      </c>
      <c r="L7646" s="476">
        <f t="shared" si="841"/>
        <v>1085.2794644162545</v>
      </c>
      <c r="M7646" s="471">
        <f t="shared" si="844"/>
        <v>1335.1777141390216</v>
      </c>
      <c r="N7646" s="467">
        <f t="shared" si="842"/>
        <v>0</v>
      </c>
      <c r="O7646" s="475" t="str">
        <f t="shared" si="843"/>
        <v/>
      </c>
    </row>
    <row r="7647" spans="1:15" hidden="1">
      <c r="A7647" s="475">
        <f t="shared" si="838"/>
        <v>43770</v>
      </c>
      <c r="B7647" s="475">
        <v>43784</v>
      </c>
      <c r="C7647" s="467">
        <v>14</v>
      </c>
      <c r="D7647" s="467">
        <v>1270</v>
      </c>
      <c r="E7647" s="467">
        <v>31</v>
      </c>
      <c r="F7647" s="467">
        <v>0</v>
      </c>
      <c r="G7647" s="467">
        <f t="array" ref="G7647">MAX(IF($A$2:$A$8761=A7647,$D$2:$D$8761))</f>
        <v>1418</v>
      </c>
      <c r="H7647" s="467">
        <f t="shared" si="839"/>
        <v>0</v>
      </c>
      <c r="I7647" s="475" t="str">
        <f t="shared" si="840"/>
        <v/>
      </c>
      <c r="J7647" s="471">
        <f>'Potential Projects'!D7648</f>
        <v>144</v>
      </c>
      <c r="K7647" s="471">
        <f>'Potential Projects'!E7648</f>
        <v>14.418452805848206</v>
      </c>
      <c r="L7647" s="476">
        <f t="shared" si="841"/>
        <v>1080.5815471941519</v>
      </c>
      <c r="M7647" s="471">
        <f t="shared" si="844"/>
        <v>1335.1777141390216</v>
      </c>
      <c r="N7647" s="467">
        <f t="shared" si="842"/>
        <v>0</v>
      </c>
      <c r="O7647" s="475" t="str">
        <f t="shared" si="843"/>
        <v/>
      </c>
    </row>
    <row r="7648" spans="1:15" hidden="1">
      <c r="A7648" s="475">
        <f t="shared" si="838"/>
        <v>43770</v>
      </c>
      <c r="B7648" s="475">
        <v>43784</v>
      </c>
      <c r="C7648" s="467">
        <v>15</v>
      </c>
      <c r="D7648" s="467">
        <v>1221</v>
      </c>
      <c r="E7648" s="467">
        <v>33</v>
      </c>
      <c r="F7648" s="467">
        <v>1</v>
      </c>
      <c r="G7648" s="467">
        <f t="array" ref="G7648">MAX(IF($A$2:$A$8761=A7648,$D$2:$D$8761))</f>
        <v>1418</v>
      </c>
      <c r="H7648" s="467">
        <f t="shared" si="839"/>
        <v>0</v>
      </c>
      <c r="I7648" s="475" t="str">
        <f t="shared" si="840"/>
        <v/>
      </c>
      <c r="J7648" s="471">
        <f>'Potential Projects'!D7649</f>
        <v>144</v>
      </c>
      <c r="K7648" s="471">
        <f>'Potential Projects'!E7649</f>
        <v>22.912917813373468</v>
      </c>
      <c r="L7648" s="476">
        <f t="shared" si="841"/>
        <v>1020.0870821866265</v>
      </c>
      <c r="M7648" s="471">
        <f t="shared" si="844"/>
        <v>1335.1777141390216</v>
      </c>
      <c r="N7648" s="467">
        <f t="shared" si="842"/>
        <v>0</v>
      </c>
      <c r="O7648" s="475" t="str">
        <f t="shared" si="843"/>
        <v/>
      </c>
    </row>
    <row r="7649" spans="1:15" hidden="1">
      <c r="A7649" s="475">
        <f t="shared" si="838"/>
        <v>43770</v>
      </c>
      <c r="B7649" s="475">
        <v>43784</v>
      </c>
      <c r="C7649" s="467">
        <v>16</v>
      </c>
      <c r="D7649" s="467">
        <v>1229</v>
      </c>
      <c r="E7649" s="467">
        <v>31</v>
      </c>
      <c r="F7649" s="467">
        <v>0</v>
      </c>
      <c r="G7649" s="467">
        <f t="array" ref="G7649">MAX(IF($A$2:$A$8761=A7649,$D$2:$D$8761))</f>
        <v>1418</v>
      </c>
      <c r="H7649" s="467">
        <f t="shared" si="839"/>
        <v>0</v>
      </c>
      <c r="I7649" s="475" t="str">
        <f t="shared" si="840"/>
        <v/>
      </c>
      <c r="J7649" s="471">
        <f>'Potential Projects'!D7650</f>
        <v>144</v>
      </c>
      <c r="K7649" s="471">
        <f>'Potential Projects'!E7650</f>
        <v>23.35880095678349</v>
      </c>
      <c r="L7649" s="476">
        <f t="shared" si="841"/>
        <v>1030.6411990432166</v>
      </c>
      <c r="M7649" s="471">
        <f t="shared" si="844"/>
        <v>1335.1777141390216</v>
      </c>
      <c r="N7649" s="467">
        <f t="shared" si="842"/>
        <v>0</v>
      </c>
      <c r="O7649" s="475" t="str">
        <f t="shared" si="843"/>
        <v/>
      </c>
    </row>
    <row r="7650" spans="1:15" hidden="1">
      <c r="A7650" s="475">
        <f t="shared" si="838"/>
        <v>43770</v>
      </c>
      <c r="B7650" s="475">
        <v>43784</v>
      </c>
      <c r="C7650" s="467">
        <v>17</v>
      </c>
      <c r="D7650" s="467">
        <v>1238</v>
      </c>
      <c r="E7650" s="467">
        <v>22</v>
      </c>
      <c r="F7650" s="467">
        <v>0</v>
      </c>
      <c r="G7650" s="467">
        <f t="array" ref="G7650">MAX(IF($A$2:$A$8761=A7650,$D$2:$D$8761))</f>
        <v>1418</v>
      </c>
      <c r="H7650" s="467">
        <f t="shared" si="839"/>
        <v>0</v>
      </c>
      <c r="I7650" s="475" t="str">
        <f t="shared" si="840"/>
        <v/>
      </c>
      <c r="J7650" s="471">
        <f>'Potential Projects'!D7651</f>
        <v>144</v>
      </c>
      <c r="K7650" s="471">
        <f>'Potential Projects'!E7651</f>
        <v>20.293941034186194</v>
      </c>
      <c r="L7650" s="476">
        <f t="shared" si="841"/>
        <v>1051.7060589658138</v>
      </c>
      <c r="M7650" s="471">
        <f t="shared" si="844"/>
        <v>1335.1777141390216</v>
      </c>
      <c r="N7650" s="467">
        <f t="shared" si="842"/>
        <v>0</v>
      </c>
      <c r="O7650" s="475" t="str">
        <f t="shared" si="843"/>
        <v/>
      </c>
    </row>
    <row r="7651" spans="1:15" hidden="1">
      <c r="A7651" s="475">
        <f t="shared" si="838"/>
        <v>43770</v>
      </c>
      <c r="B7651" s="475">
        <v>43784</v>
      </c>
      <c r="C7651" s="467">
        <v>18</v>
      </c>
      <c r="D7651" s="467">
        <v>1255</v>
      </c>
      <c r="E7651" s="467">
        <v>32</v>
      </c>
      <c r="F7651" s="467">
        <v>0</v>
      </c>
      <c r="G7651" s="467">
        <f t="array" ref="G7651">MAX(IF($A$2:$A$8761=A7651,$D$2:$D$8761))</f>
        <v>1418</v>
      </c>
      <c r="H7651" s="467">
        <f t="shared" si="839"/>
        <v>0</v>
      </c>
      <c r="I7651" s="475" t="str">
        <f t="shared" si="840"/>
        <v/>
      </c>
      <c r="J7651" s="471">
        <f>'Potential Projects'!D7652</f>
        <v>132.17879430578822</v>
      </c>
      <c r="K7651" s="471">
        <f>'Potential Projects'!E7652</f>
        <v>22.049312567189855</v>
      </c>
      <c r="L7651" s="476">
        <f t="shared" si="841"/>
        <v>1068.7718931270219</v>
      </c>
      <c r="M7651" s="471">
        <f t="shared" si="844"/>
        <v>1335.1777141390216</v>
      </c>
      <c r="N7651" s="467">
        <f t="shared" si="842"/>
        <v>0</v>
      </c>
      <c r="O7651" s="475" t="str">
        <f t="shared" si="843"/>
        <v/>
      </c>
    </row>
    <row r="7652" spans="1:15" hidden="1">
      <c r="A7652" s="475">
        <f t="shared" si="838"/>
        <v>43770</v>
      </c>
      <c r="B7652" s="475">
        <v>43784</v>
      </c>
      <c r="C7652" s="467">
        <v>19</v>
      </c>
      <c r="D7652" s="467">
        <v>1207</v>
      </c>
      <c r="E7652" s="467">
        <v>52</v>
      </c>
      <c r="F7652" s="467">
        <v>0</v>
      </c>
      <c r="G7652" s="467">
        <f t="array" ref="G7652">MAX(IF($A$2:$A$8761=A7652,$D$2:$D$8761))</f>
        <v>1418</v>
      </c>
      <c r="H7652" s="467">
        <f t="shared" si="839"/>
        <v>0</v>
      </c>
      <c r="I7652" s="475" t="str">
        <f t="shared" si="840"/>
        <v/>
      </c>
      <c r="J7652" s="471">
        <f>'Potential Projects'!D7653</f>
        <v>144</v>
      </c>
      <c r="K7652" s="471">
        <f>'Potential Projects'!E7653</f>
        <v>25.413774672113522</v>
      </c>
      <c r="L7652" s="476">
        <f t="shared" si="841"/>
        <v>985.5862253278865</v>
      </c>
      <c r="M7652" s="471">
        <f t="shared" si="844"/>
        <v>1335.1777141390216</v>
      </c>
      <c r="N7652" s="467">
        <f t="shared" si="842"/>
        <v>0</v>
      </c>
      <c r="O7652" s="475" t="str">
        <f t="shared" si="843"/>
        <v/>
      </c>
    </row>
    <row r="7653" spans="1:15" hidden="1">
      <c r="A7653" s="475">
        <f t="shared" si="838"/>
        <v>43770</v>
      </c>
      <c r="B7653" s="475">
        <v>43784</v>
      </c>
      <c r="C7653" s="467">
        <v>20</v>
      </c>
      <c r="D7653" s="467">
        <v>1145</v>
      </c>
      <c r="E7653" s="467">
        <v>31</v>
      </c>
      <c r="F7653" s="467">
        <v>0</v>
      </c>
      <c r="G7653" s="467">
        <f t="array" ref="G7653">MAX(IF($A$2:$A$8761=A7653,$D$2:$D$8761))</f>
        <v>1418</v>
      </c>
      <c r="H7653" s="467">
        <f t="shared" si="839"/>
        <v>0</v>
      </c>
      <c r="I7653" s="475" t="str">
        <f t="shared" si="840"/>
        <v/>
      </c>
      <c r="J7653" s="471">
        <f>'Potential Projects'!D7654</f>
        <v>144</v>
      </c>
      <c r="K7653" s="471">
        <f>'Potential Projects'!E7654</f>
        <v>14.592112556439476</v>
      </c>
      <c r="L7653" s="476">
        <f t="shared" si="841"/>
        <v>955.40788744356053</v>
      </c>
      <c r="M7653" s="471">
        <f t="shared" si="844"/>
        <v>1335.1777141390216</v>
      </c>
      <c r="N7653" s="467">
        <f t="shared" si="842"/>
        <v>0</v>
      </c>
      <c r="O7653" s="475" t="str">
        <f t="shared" si="843"/>
        <v/>
      </c>
    </row>
    <row r="7654" spans="1:15" hidden="1">
      <c r="A7654" s="475">
        <f t="shared" si="838"/>
        <v>43770</v>
      </c>
      <c r="B7654" s="475">
        <v>43784</v>
      </c>
      <c r="C7654" s="467">
        <v>21</v>
      </c>
      <c r="D7654" s="467">
        <v>1140</v>
      </c>
      <c r="E7654" s="467">
        <v>23</v>
      </c>
      <c r="F7654" s="467">
        <v>0</v>
      </c>
      <c r="G7654" s="467">
        <f t="array" ref="G7654">MAX(IF($A$2:$A$8761=A7654,$D$2:$D$8761))</f>
        <v>1418</v>
      </c>
      <c r="H7654" s="467">
        <f t="shared" si="839"/>
        <v>0</v>
      </c>
      <c r="I7654" s="475" t="str">
        <f t="shared" si="840"/>
        <v/>
      </c>
      <c r="J7654" s="471">
        <f>'Potential Projects'!D7655</f>
        <v>144</v>
      </c>
      <c r="K7654" s="471">
        <f>'Potential Projects'!E7655</f>
        <v>6.240799505482693</v>
      </c>
      <c r="L7654" s="476">
        <f t="shared" si="841"/>
        <v>966.75920049451736</v>
      </c>
      <c r="M7654" s="471">
        <f t="shared" si="844"/>
        <v>1335.1777141390216</v>
      </c>
      <c r="N7654" s="467">
        <f t="shared" si="842"/>
        <v>0</v>
      </c>
      <c r="O7654" s="475" t="str">
        <f t="shared" si="843"/>
        <v/>
      </c>
    </row>
    <row r="7655" spans="1:15" hidden="1">
      <c r="A7655" s="475">
        <f t="shared" si="838"/>
        <v>43770</v>
      </c>
      <c r="B7655" s="475">
        <v>43784</v>
      </c>
      <c r="C7655" s="467">
        <v>22</v>
      </c>
      <c r="D7655" s="467">
        <v>1066</v>
      </c>
      <c r="E7655" s="467">
        <v>18</v>
      </c>
      <c r="F7655" s="467">
        <v>0</v>
      </c>
      <c r="G7655" s="467">
        <f t="array" ref="G7655">MAX(IF($A$2:$A$8761=A7655,$D$2:$D$8761))</f>
        <v>1418</v>
      </c>
      <c r="H7655" s="467">
        <f t="shared" si="839"/>
        <v>0</v>
      </c>
      <c r="I7655" s="475" t="str">
        <f t="shared" si="840"/>
        <v/>
      </c>
      <c r="J7655" s="471">
        <f>'Potential Projects'!D7656</f>
        <v>144</v>
      </c>
      <c r="K7655" s="471">
        <f>'Potential Projects'!E7656</f>
        <v>10.364827456460976</v>
      </c>
      <c r="L7655" s="476">
        <f t="shared" si="841"/>
        <v>893.63517254353906</v>
      </c>
      <c r="M7655" s="471">
        <f t="shared" si="844"/>
        <v>1335.1777141390216</v>
      </c>
      <c r="N7655" s="467">
        <f t="shared" si="842"/>
        <v>0</v>
      </c>
      <c r="O7655" s="475" t="str">
        <f t="shared" si="843"/>
        <v/>
      </c>
    </row>
    <row r="7656" spans="1:15" hidden="1">
      <c r="A7656" s="475">
        <f t="shared" si="838"/>
        <v>43770</v>
      </c>
      <c r="B7656" s="475">
        <v>43784</v>
      </c>
      <c r="C7656" s="467">
        <v>23</v>
      </c>
      <c r="D7656" s="467">
        <v>1018</v>
      </c>
      <c r="E7656" s="467">
        <v>20</v>
      </c>
      <c r="F7656" s="467">
        <v>0</v>
      </c>
      <c r="G7656" s="467">
        <f t="array" ref="G7656">MAX(IF($A$2:$A$8761=A7656,$D$2:$D$8761))</f>
        <v>1418</v>
      </c>
      <c r="H7656" s="467">
        <f t="shared" si="839"/>
        <v>0</v>
      </c>
      <c r="I7656" s="475" t="str">
        <f t="shared" si="840"/>
        <v/>
      </c>
      <c r="J7656" s="471">
        <f>'Potential Projects'!D7657</f>
        <v>144</v>
      </c>
      <c r="K7656" s="471">
        <f>'Potential Projects'!E7657</f>
        <v>22.419317351107289</v>
      </c>
      <c r="L7656" s="476">
        <f t="shared" si="841"/>
        <v>831.58068264889266</v>
      </c>
      <c r="M7656" s="471">
        <f t="shared" si="844"/>
        <v>1335.1777141390216</v>
      </c>
      <c r="N7656" s="467">
        <f t="shared" si="842"/>
        <v>0</v>
      </c>
      <c r="O7656" s="475" t="str">
        <f t="shared" si="843"/>
        <v/>
      </c>
    </row>
    <row r="7657" spans="1:15" hidden="1">
      <c r="A7657" s="475">
        <f t="shared" si="838"/>
        <v>43770</v>
      </c>
      <c r="B7657" s="475">
        <v>43784</v>
      </c>
      <c r="C7657" s="467">
        <v>24</v>
      </c>
      <c r="D7657" s="467">
        <v>960</v>
      </c>
      <c r="E7657" s="467">
        <v>19</v>
      </c>
      <c r="F7657" s="467">
        <v>0</v>
      </c>
      <c r="G7657" s="467">
        <f t="array" ref="G7657">MAX(IF($A$2:$A$8761=A7657,$D$2:$D$8761))</f>
        <v>1418</v>
      </c>
      <c r="H7657" s="467">
        <f t="shared" si="839"/>
        <v>0</v>
      </c>
      <c r="I7657" s="475" t="str">
        <f t="shared" si="840"/>
        <v/>
      </c>
      <c r="J7657" s="471">
        <f>'Potential Projects'!D7658</f>
        <v>144</v>
      </c>
      <c r="K7657" s="471">
        <f>'Potential Projects'!E7658</f>
        <v>16.45934600086003</v>
      </c>
      <c r="L7657" s="476">
        <f t="shared" si="841"/>
        <v>780.54065399913998</v>
      </c>
      <c r="M7657" s="471">
        <f t="shared" si="844"/>
        <v>1335.1777141390216</v>
      </c>
      <c r="N7657" s="467">
        <f t="shared" si="842"/>
        <v>0</v>
      </c>
      <c r="O7657" s="475" t="str">
        <f t="shared" si="843"/>
        <v/>
      </c>
    </row>
    <row r="7658" spans="1:15" hidden="1">
      <c r="A7658" s="475">
        <f t="shared" si="838"/>
        <v>43770</v>
      </c>
      <c r="B7658" s="475">
        <v>43785</v>
      </c>
      <c r="C7658" s="467">
        <v>1</v>
      </c>
      <c r="D7658" s="467">
        <v>932</v>
      </c>
      <c r="E7658" s="467">
        <v>6</v>
      </c>
      <c r="F7658" s="467">
        <v>0</v>
      </c>
      <c r="G7658" s="467">
        <f t="array" ref="G7658">MAX(IF($A$2:$A$8761=A7658,$D$2:$D$8761))</f>
        <v>1418</v>
      </c>
      <c r="H7658" s="467">
        <f t="shared" si="839"/>
        <v>0</v>
      </c>
      <c r="I7658" s="475" t="str">
        <f t="shared" si="840"/>
        <v/>
      </c>
      <c r="J7658" s="471">
        <f>'Potential Projects'!D7659</f>
        <v>144</v>
      </c>
      <c r="K7658" s="471">
        <f>'Potential Projects'!E7659</f>
        <v>52.425688400344008</v>
      </c>
      <c r="L7658" s="476">
        <f t="shared" si="841"/>
        <v>729.57431159965597</v>
      </c>
      <c r="M7658" s="471">
        <f t="shared" si="844"/>
        <v>1335.1777141390216</v>
      </c>
      <c r="N7658" s="467">
        <f t="shared" si="842"/>
        <v>0</v>
      </c>
      <c r="O7658" s="475" t="str">
        <f t="shared" si="843"/>
        <v/>
      </c>
    </row>
    <row r="7659" spans="1:15" hidden="1">
      <c r="A7659" s="475">
        <f t="shared" si="838"/>
        <v>43770</v>
      </c>
      <c r="B7659" s="475">
        <v>43785</v>
      </c>
      <c r="C7659" s="467">
        <v>2</v>
      </c>
      <c r="D7659" s="467">
        <v>877</v>
      </c>
      <c r="E7659" s="467">
        <v>5</v>
      </c>
      <c r="F7659" s="467">
        <v>0</v>
      </c>
      <c r="G7659" s="467">
        <f t="array" ref="G7659">MAX(IF($A$2:$A$8761=A7659,$D$2:$D$8761))</f>
        <v>1418</v>
      </c>
      <c r="H7659" s="467">
        <f t="shared" si="839"/>
        <v>0</v>
      </c>
      <c r="I7659" s="475" t="str">
        <f t="shared" si="840"/>
        <v/>
      </c>
      <c r="J7659" s="471">
        <f>'Potential Projects'!D7660</f>
        <v>144</v>
      </c>
      <c r="K7659" s="471">
        <f>'Potential Projects'!E7660</f>
        <v>73.989223016555584</v>
      </c>
      <c r="L7659" s="476">
        <f t="shared" si="841"/>
        <v>654.01077698344443</v>
      </c>
      <c r="M7659" s="471">
        <f t="shared" si="844"/>
        <v>1335.1777141390216</v>
      </c>
      <c r="N7659" s="467">
        <f t="shared" si="842"/>
        <v>0</v>
      </c>
      <c r="O7659" s="475" t="str">
        <f t="shared" si="843"/>
        <v/>
      </c>
    </row>
    <row r="7660" spans="1:15" hidden="1">
      <c r="A7660" s="475">
        <f t="shared" si="838"/>
        <v>43770</v>
      </c>
      <c r="B7660" s="475">
        <v>43785</v>
      </c>
      <c r="C7660" s="467">
        <v>3</v>
      </c>
      <c r="D7660" s="467">
        <v>855</v>
      </c>
      <c r="E7660" s="467">
        <v>2</v>
      </c>
      <c r="F7660" s="467">
        <v>0</v>
      </c>
      <c r="G7660" s="467">
        <f t="array" ref="G7660">MAX(IF($A$2:$A$8761=A7660,$D$2:$D$8761))</f>
        <v>1418</v>
      </c>
      <c r="H7660" s="467">
        <f t="shared" si="839"/>
        <v>0</v>
      </c>
      <c r="I7660" s="475" t="str">
        <f t="shared" si="840"/>
        <v/>
      </c>
      <c r="J7660" s="471">
        <f>'Potential Projects'!D7661</f>
        <v>144</v>
      </c>
      <c r="K7660" s="471">
        <f>'Potential Projects'!E7661</f>
        <v>92.308762201677055</v>
      </c>
      <c r="L7660" s="476">
        <f t="shared" si="841"/>
        <v>616.69123779832296</v>
      </c>
      <c r="M7660" s="471">
        <f t="shared" si="844"/>
        <v>1335.1777141390216</v>
      </c>
      <c r="N7660" s="467">
        <f t="shared" si="842"/>
        <v>0</v>
      </c>
      <c r="O7660" s="475" t="str">
        <f t="shared" si="843"/>
        <v/>
      </c>
    </row>
    <row r="7661" spans="1:15" hidden="1">
      <c r="A7661" s="475">
        <f t="shared" si="838"/>
        <v>43770</v>
      </c>
      <c r="B7661" s="475">
        <v>43785</v>
      </c>
      <c r="C7661" s="467">
        <v>4</v>
      </c>
      <c r="D7661" s="467">
        <v>867</v>
      </c>
      <c r="E7661" s="467">
        <v>3</v>
      </c>
      <c r="F7661" s="467">
        <v>0</v>
      </c>
      <c r="G7661" s="467">
        <f t="array" ref="G7661">MAX(IF($A$2:$A$8761=A7661,$D$2:$D$8761))</f>
        <v>1418</v>
      </c>
      <c r="H7661" s="467">
        <f t="shared" si="839"/>
        <v>0</v>
      </c>
      <c r="I7661" s="475" t="str">
        <f t="shared" si="840"/>
        <v/>
      </c>
      <c r="J7661" s="471">
        <f>'Potential Projects'!D7662</f>
        <v>144</v>
      </c>
      <c r="K7661" s="471">
        <f>'Potential Projects'!E7662</f>
        <v>95.699038593850787</v>
      </c>
      <c r="L7661" s="476">
        <f t="shared" si="841"/>
        <v>624.30096140614921</v>
      </c>
      <c r="M7661" s="471">
        <f t="shared" si="844"/>
        <v>1335.1777141390216</v>
      </c>
      <c r="N7661" s="467">
        <f t="shared" si="842"/>
        <v>0</v>
      </c>
      <c r="O7661" s="475" t="str">
        <f t="shared" si="843"/>
        <v/>
      </c>
    </row>
    <row r="7662" spans="1:15" hidden="1">
      <c r="A7662" s="475">
        <f t="shared" si="838"/>
        <v>43770</v>
      </c>
      <c r="B7662" s="475">
        <v>43785</v>
      </c>
      <c r="C7662" s="467">
        <v>5</v>
      </c>
      <c r="D7662" s="467">
        <v>866</v>
      </c>
      <c r="E7662" s="467">
        <v>0</v>
      </c>
      <c r="F7662" s="467">
        <v>0</v>
      </c>
      <c r="G7662" s="467">
        <f t="array" ref="G7662">MAX(IF($A$2:$A$8761=A7662,$D$2:$D$8761))</f>
        <v>1418</v>
      </c>
      <c r="H7662" s="467">
        <f t="shared" si="839"/>
        <v>0</v>
      </c>
      <c r="I7662" s="475" t="str">
        <f t="shared" si="840"/>
        <v/>
      </c>
      <c r="J7662" s="471">
        <f>'Potential Projects'!D7663</f>
        <v>144</v>
      </c>
      <c r="K7662" s="471">
        <f>'Potential Projects'!E7663</f>
        <v>87.310959739840897</v>
      </c>
      <c r="L7662" s="476">
        <f t="shared" si="841"/>
        <v>634.68904026015912</v>
      </c>
      <c r="M7662" s="471">
        <f t="shared" si="844"/>
        <v>1335.1777141390216</v>
      </c>
      <c r="N7662" s="467">
        <f t="shared" si="842"/>
        <v>0</v>
      </c>
      <c r="O7662" s="475" t="str">
        <f t="shared" si="843"/>
        <v/>
      </c>
    </row>
    <row r="7663" spans="1:15" hidden="1">
      <c r="A7663" s="475">
        <f t="shared" si="838"/>
        <v>43770</v>
      </c>
      <c r="B7663" s="475">
        <v>43785</v>
      </c>
      <c r="C7663" s="467">
        <v>6</v>
      </c>
      <c r="D7663" s="467">
        <v>929</v>
      </c>
      <c r="E7663" s="467">
        <v>0</v>
      </c>
      <c r="F7663" s="467">
        <v>0</v>
      </c>
      <c r="G7663" s="467">
        <f t="array" ref="G7663">MAX(IF($A$2:$A$8761=A7663,$D$2:$D$8761))</f>
        <v>1418</v>
      </c>
      <c r="H7663" s="467">
        <f t="shared" si="839"/>
        <v>0</v>
      </c>
      <c r="I7663" s="475" t="str">
        <f t="shared" si="840"/>
        <v/>
      </c>
      <c r="J7663" s="471">
        <f>'Potential Projects'!D7664</f>
        <v>144</v>
      </c>
      <c r="K7663" s="471">
        <f>'Potential Projects'!E7664</f>
        <v>99.824631047086655</v>
      </c>
      <c r="L7663" s="476">
        <f t="shared" si="841"/>
        <v>685.17536895291335</v>
      </c>
      <c r="M7663" s="471">
        <f t="shared" si="844"/>
        <v>1335.1777141390216</v>
      </c>
      <c r="N7663" s="467">
        <f t="shared" si="842"/>
        <v>0</v>
      </c>
      <c r="O7663" s="475" t="str">
        <f t="shared" si="843"/>
        <v/>
      </c>
    </row>
    <row r="7664" spans="1:15" hidden="1">
      <c r="A7664" s="475">
        <f t="shared" si="838"/>
        <v>43770</v>
      </c>
      <c r="B7664" s="475">
        <v>43785</v>
      </c>
      <c r="C7664" s="467">
        <v>7</v>
      </c>
      <c r="D7664" s="467">
        <v>981</v>
      </c>
      <c r="E7664" s="467">
        <v>1</v>
      </c>
      <c r="F7664" s="467">
        <v>0</v>
      </c>
      <c r="G7664" s="467">
        <f t="array" ref="G7664">MAX(IF($A$2:$A$8761=A7664,$D$2:$D$8761))</f>
        <v>1418</v>
      </c>
      <c r="H7664" s="467">
        <f t="shared" si="839"/>
        <v>0</v>
      </c>
      <c r="I7664" s="475" t="str">
        <f t="shared" si="840"/>
        <v/>
      </c>
      <c r="J7664" s="471">
        <f>'Potential Projects'!D7665</f>
        <v>144</v>
      </c>
      <c r="K7664" s="471">
        <f>'Potential Projects'!E7665</f>
        <v>99.767526714685033</v>
      </c>
      <c r="L7664" s="476">
        <f t="shared" si="841"/>
        <v>736.232473285315</v>
      </c>
      <c r="M7664" s="471">
        <f t="shared" si="844"/>
        <v>1335.1777141390216</v>
      </c>
      <c r="N7664" s="467">
        <f t="shared" si="842"/>
        <v>0</v>
      </c>
      <c r="O7664" s="475" t="str">
        <f t="shared" si="843"/>
        <v/>
      </c>
    </row>
    <row r="7665" spans="1:15" hidden="1">
      <c r="A7665" s="475">
        <f t="shared" si="838"/>
        <v>43770</v>
      </c>
      <c r="B7665" s="475">
        <v>43785</v>
      </c>
      <c r="C7665" s="467">
        <v>8</v>
      </c>
      <c r="D7665" s="467">
        <v>1040</v>
      </c>
      <c r="E7665" s="467">
        <v>8</v>
      </c>
      <c r="F7665" s="467">
        <v>0</v>
      </c>
      <c r="G7665" s="467">
        <f t="array" ref="G7665">MAX(IF($A$2:$A$8761=A7665,$D$2:$D$8761))</f>
        <v>1418</v>
      </c>
      <c r="H7665" s="467">
        <f t="shared" si="839"/>
        <v>0</v>
      </c>
      <c r="I7665" s="475" t="str">
        <f t="shared" si="840"/>
        <v/>
      </c>
      <c r="J7665" s="471">
        <f>'Potential Projects'!D7666</f>
        <v>144</v>
      </c>
      <c r="K7665" s="471">
        <f>'Potential Projects'!E7666</f>
        <v>99.800381262094177</v>
      </c>
      <c r="L7665" s="476">
        <f t="shared" si="841"/>
        <v>788.19961873790578</v>
      </c>
      <c r="M7665" s="471">
        <f t="shared" si="844"/>
        <v>1335.1777141390216</v>
      </c>
      <c r="N7665" s="467">
        <f t="shared" si="842"/>
        <v>0</v>
      </c>
      <c r="O7665" s="475" t="str">
        <f t="shared" si="843"/>
        <v/>
      </c>
    </row>
    <row r="7666" spans="1:15" hidden="1">
      <c r="A7666" s="475">
        <f t="shared" si="838"/>
        <v>43770</v>
      </c>
      <c r="B7666" s="475">
        <v>43785</v>
      </c>
      <c r="C7666" s="467">
        <v>9</v>
      </c>
      <c r="D7666" s="467">
        <v>1094</v>
      </c>
      <c r="E7666" s="467">
        <v>3</v>
      </c>
      <c r="F7666" s="467">
        <v>1</v>
      </c>
      <c r="G7666" s="467">
        <f t="array" ref="G7666">MAX(IF($A$2:$A$8761=A7666,$D$2:$D$8761))</f>
        <v>1418</v>
      </c>
      <c r="H7666" s="467">
        <f t="shared" si="839"/>
        <v>0</v>
      </c>
      <c r="I7666" s="475" t="str">
        <f t="shared" si="840"/>
        <v/>
      </c>
      <c r="J7666" s="471">
        <f>'Potential Projects'!D7667</f>
        <v>137.54079789800048</v>
      </c>
      <c r="K7666" s="471">
        <f>'Potential Projects'!E7667</f>
        <v>99.826195549344234</v>
      </c>
      <c r="L7666" s="476">
        <f t="shared" si="841"/>
        <v>852.63300655265527</v>
      </c>
      <c r="M7666" s="471">
        <f t="shared" si="844"/>
        <v>1335.1777141390216</v>
      </c>
      <c r="N7666" s="467">
        <f t="shared" si="842"/>
        <v>0</v>
      </c>
      <c r="O7666" s="475" t="str">
        <f t="shared" si="843"/>
        <v/>
      </c>
    </row>
    <row r="7667" spans="1:15" hidden="1">
      <c r="A7667" s="475">
        <f t="shared" si="838"/>
        <v>43770</v>
      </c>
      <c r="B7667" s="475">
        <v>43785</v>
      </c>
      <c r="C7667" s="467">
        <v>10</v>
      </c>
      <c r="D7667" s="467">
        <v>1119</v>
      </c>
      <c r="E7667" s="467">
        <v>2</v>
      </c>
      <c r="F7667" s="467">
        <v>3</v>
      </c>
      <c r="G7667" s="467">
        <f t="array" ref="G7667">MAX(IF($A$2:$A$8761=A7667,$D$2:$D$8761))</f>
        <v>1418</v>
      </c>
      <c r="H7667" s="467">
        <f t="shared" si="839"/>
        <v>0</v>
      </c>
      <c r="I7667" s="475" t="str">
        <f t="shared" si="840"/>
        <v/>
      </c>
      <c r="J7667" s="471">
        <f>'Potential Projects'!D7668</f>
        <v>101.37524831896795</v>
      </c>
      <c r="K7667" s="471">
        <f>'Potential Projects'!E7668</f>
        <v>99.835582562889698</v>
      </c>
      <c r="L7667" s="476">
        <f t="shared" si="841"/>
        <v>912.78916911814235</v>
      </c>
      <c r="M7667" s="471">
        <f t="shared" si="844"/>
        <v>1335.1777141390216</v>
      </c>
      <c r="N7667" s="467">
        <f t="shared" si="842"/>
        <v>0</v>
      </c>
      <c r="O7667" s="475" t="str">
        <f t="shared" si="843"/>
        <v/>
      </c>
    </row>
    <row r="7668" spans="1:15" hidden="1">
      <c r="A7668" s="475">
        <f t="shared" si="838"/>
        <v>43770</v>
      </c>
      <c r="B7668" s="475">
        <v>43785</v>
      </c>
      <c r="C7668" s="467">
        <v>11</v>
      </c>
      <c r="D7668" s="467">
        <v>1145</v>
      </c>
      <c r="E7668" s="467">
        <v>8</v>
      </c>
      <c r="F7668" s="467">
        <v>6</v>
      </c>
      <c r="G7668" s="467">
        <f t="array" ref="G7668">MAX(IF($A$2:$A$8761=A7668,$D$2:$D$8761))</f>
        <v>1418</v>
      </c>
      <c r="H7668" s="467">
        <f t="shared" si="839"/>
        <v>0</v>
      </c>
      <c r="I7668" s="475" t="str">
        <f t="shared" si="840"/>
        <v/>
      </c>
      <c r="J7668" s="471">
        <f>'Potential Projects'!D7669</f>
        <v>97.695352396232096</v>
      </c>
      <c r="K7668" s="471">
        <f>'Potential Projects'!E7669</f>
        <v>99.835582562889698</v>
      </c>
      <c r="L7668" s="476">
        <f t="shared" si="841"/>
        <v>933.46906504087826</v>
      </c>
      <c r="M7668" s="471">
        <f t="shared" si="844"/>
        <v>1335.1777141390216</v>
      </c>
      <c r="N7668" s="467">
        <f t="shared" si="842"/>
        <v>0</v>
      </c>
      <c r="O7668" s="475" t="str">
        <f t="shared" si="843"/>
        <v/>
      </c>
    </row>
    <row r="7669" spans="1:15" hidden="1">
      <c r="A7669" s="475">
        <f t="shared" si="838"/>
        <v>43770</v>
      </c>
      <c r="B7669" s="475">
        <v>43785</v>
      </c>
      <c r="C7669" s="467">
        <v>12</v>
      </c>
      <c r="D7669" s="467">
        <v>1138</v>
      </c>
      <c r="E7669" s="467">
        <v>16</v>
      </c>
      <c r="F7669" s="467">
        <v>6</v>
      </c>
      <c r="G7669" s="467">
        <f t="array" ref="G7669">MAX(IF($A$2:$A$8761=A7669,$D$2:$D$8761))</f>
        <v>1418</v>
      </c>
      <c r="H7669" s="467">
        <f t="shared" si="839"/>
        <v>0</v>
      </c>
      <c r="I7669" s="475" t="str">
        <f t="shared" si="840"/>
        <v/>
      </c>
      <c r="J7669" s="471">
        <f>'Potential Projects'!D7670</f>
        <v>97.849193825501345</v>
      </c>
      <c r="K7669" s="471">
        <f>'Potential Projects'!E7670</f>
        <v>99.477311545904115</v>
      </c>
      <c r="L7669" s="476">
        <f t="shared" si="841"/>
        <v>918.67349462859465</v>
      </c>
      <c r="M7669" s="471">
        <f t="shared" si="844"/>
        <v>1335.1777141390216</v>
      </c>
      <c r="N7669" s="467">
        <f t="shared" si="842"/>
        <v>0</v>
      </c>
      <c r="O7669" s="475" t="str">
        <f t="shared" si="843"/>
        <v/>
      </c>
    </row>
    <row r="7670" spans="1:15" hidden="1">
      <c r="A7670" s="475">
        <f t="shared" si="838"/>
        <v>43770</v>
      </c>
      <c r="B7670" s="475">
        <v>43785</v>
      </c>
      <c r="C7670" s="467">
        <v>13</v>
      </c>
      <c r="D7670" s="467">
        <v>1083</v>
      </c>
      <c r="E7670" s="467">
        <v>12</v>
      </c>
      <c r="F7670" s="467">
        <v>5</v>
      </c>
      <c r="G7670" s="467">
        <f t="array" ref="G7670">MAX(IF($A$2:$A$8761=A7670,$D$2:$D$8761))</f>
        <v>1418</v>
      </c>
      <c r="H7670" s="467">
        <f t="shared" si="839"/>
        <v>0</v>
      </c>
      <c r="I7670" s="475" t="str">
        <f t="shared" si="840"/>
        <v/>
      </c>
      <c r="J7670" s="471">
        <f>'Potential Projects'!D7671</f>
        <v>71.168538131130205</v>
      </c>
      <c r="K7670" s="471">
        <f>'Potential Projects'!E7671</f>
        <v>99.536762631692113</v>
      </c>
      <c r="L7670" s="476">
        <f t="shared" si="841"/>
        <v>895.29469923717772</v>
      </c>
      <c r="M7670" s="471">
        <f t="shared" si="844"/>
        <v>1335.1777141390216</v>
      </c>
      <c r="N7670" s="467">
        <f t="shared" si="842"/>
        <v>0</v>
      </c>
      <c r="O7670" s="475" t="str">
        <f t="shared" si="843"/>
        <v/>
      </c>
    </row>
    <row r="7671" spans="1:15" hidden="1">
      <c r="A7671" s="475">
        <f t="shared" si="838"/>
        <v>43770</v>
      </c>
      <c r="B7671" s="475">
        <v>43785</v>
      </c>
      <c r="C7671" s="467">
        <v>14</v>
      </c>
      <c r="D7671" s="467">
        <v>1087</v>
      </c>
      <c r="E7671" s="467">
        <v>15</v>
      </c>
      <c r="F7671" s="467">
        <v>3</v>
      </c>
      <c r="G7671" s="467">
        <f t="array" ref="G7671">MAX(IF($A$2:$A$8761=A7671,$D$2:$D$8761))</f>
        <v>1418</v>
      </c>
      <c r="H7671" s="467">
        <f t="shared" si="839"/>
        <v>0</v>
      </c>
      <c r="I7671" s="475" t="str">
        <f t="shared" si="840"/>
        <v/>
      </c>
      <c r="J7671" s="471">
        <f>'Potential Projects'!D7672</f>
        <v>50.051920702830209</v>
      </c>
      <c r="K7671" s="471">
        <f>'Potential Projects'!E7672</f>
        <v>99.024388142334999</v>
      </c>
      <c r="L7671" s="476">
        <f t="shared" si="841"/>
        <v>919.92369115483484</v>
      </c>
      <c r="M7671" s="471">
        <f t="shared" si="844"/>
        <v>1335.1777141390216</v>
      </c>
      <c r="N7671" s="467">
        <f t="shared" si="842"/>
        <v>0</v>
      </c>
      <c r="O7671" s="475" t="str">
        <f t="shared" si="843"/>
        <v/>
      </c>
    </row>
    <row r="7672" spans="1:15" hidden="1">
      <c r="A7672" s="475">
        <f t="shared" si="838"/>
        <v>43770</v>
      </c>
      <c r="B7672" s="475">
        <v>43785</v>
      </c>
      <c r="C7672" s="467">
        <v>15</v>
      </c>
      <c r="D7672" s="467">
        <v>1068</v>
      </c>
      <c r="E7672" s="467">
        <v>5</v>
      </c>
      <c r="F7672" s="467">
        <v>3</v>
      </c>
      <c r="G7672" s="467">
        <f t="array" ref="G7672">MAX(IF($A$2:$A$8761=A7672,$D$2:$D$8761))</f>
        <v>1418</v>
      </c>
      <c r="H7672" s="467">
        <f t="shared" si="839"/>
        <v>0</v>
      </c>
      <c r="I7672" s="475" t="str">
        <f t="shared" si="840"/>
        <v/>
      </c>
      <c r="J7672" s="471">
        <f>'Potential Projects'!D7673</f>
        <v>30.010382151205455</v>
      </c>
      <c r="K7672" s="471">
        <f>'Potential Projects'!E7673</f>
        <v>99.795687755321438</v>
      </c>
      <c r="L7672" s="476">
        <f t="shared" si="841"/>
        <v>930.19393009347311</v>
      </c>
      <c r="M7672" s="471">
        <f t="shared" si="844"/>
        <v>1335.1777141390216</v>
      </c>
      <c r="N7672" s="467">
        <f t="shared" si="842"/>
        <v>0</v>
      </c>
      <c r="O7672" s="475" t="str">
        <f t="shared" si="843"/>
        <v/>
      </c>
    </row>
    <row r="7673" spans="1:15" hidden="1">
      <c r="A7673" s="475">
        <f t="shared" si="838"/>
        <v>43770</v>
      </c>
      <c r="B7673" s="475">
        <v>43785</v>
      </c>
      <c r="C7673" s="467">
        <v>16</v>
      </c>
      <c r="D7673" s="467">
        <v>1098</v>
      </c>
      <c r="E7673" s="467">
        <v>0</v>
      </c>
      <c r="F7673" s="467">
        <v>0</v>
      </c>
      <c r="G7673" s="467">
        <f t="array" ref="G7673">MAX(IF($A$2:$A$8761=A7673,$D$2:$D$8761))</f>
        <v>1418</v>
      </c>
      <c r="H7673" s="467">
        <f t="shared" si="839"/>
        <v>0</v>
      </c>
      <c r="I7673" s="475" t="str">
        <f t="shared" si="840"/>
        <v/>
      </c>
      <c r="J7673" s="471">
        <f>'Potential Projects'!D7674</f>
        <v>25.614139004572827</v>
      </c>
      <c r="K7673" s="471">
        <f>'Potential Projects'!E7674</f>
        <v>99.796470006450235</v>
      </c>
      <c r="L7673" s="476">
        <f t="shared" si="841"/>
        <v>972.58939098897702</v>
      </c>
      <c r="M7673" s="471">
        <f t="shared" si="844"/>
        <v>1335.1777141390216</v>
      </c>
      <c r="N7673" s="467">
        <f t="shared" si="842"/>
        <v>0</v>
      </c>
      <c r="O7673" s="475" t="str">
        <f t="shared" si="843"/>
        <v/>
      </c>
    </row>
    <row r="7674" spans="1:15" hidden="1">
      <c r="A7674" s="475">
        <f t="shared" si="838"/>
        <v>43770</v>
      </c>
      <c r="B7674" s="475">
        <v>43785</v>
      </c>
      <c r="C7674" s="467">
        <v>17</v>
      </c>
      <c r="D7674" s="467">
        <v>1160</v>
      </c>
      <c r="E7674" s="467">
        <v>4</v>
      </c>
      <c r="F7674" s="467">
        <v>0</v>
      </c>
      <c r="G7674" s="467">
        <f t="array" ref="G7674">MAX(IF($A$2:$A$8761=A7674,$D$2:$D$8761))</f>
        <v>1418</v>
      </c>
      <c r="H7674" s="467">
        <f t="shared" si="839"/>
        <v>0</v>
      </c>
      <c r="I7674" s="475" t="str">
        <f t="shared" si="840"/>
        <v/>
      </c>
      <c r="J7674" s="471">
        <f>'Potential Projects'!D7675</f>
        <v>24.90653765357926</v>
      </c>
      <c r="K7674" s="471">
        <f>'Potential Projects'!E7675</f>
        <v>99.731543162760701</v>
      </c>
      <c r="L7674" s="476">
        <f t="shared" si="841"/>
        <v>1031.3619191836599</v>
      </c>
      <c r="M7674" s="471">
        <f t="shared" si="844"/>
        <v>1335.1777141390216</v>
      </c>
      <c r="N7674" s="467">
        <f t="shared" si="842"/>
        <v>0</v>
      </c>
      <c r="O7674" s="475" t="str">
        <f t="shared" si="843"/>
        <v/>
      </c>
    </row>
    <row r="7675" spans="1:15" hidden="1">
      <c r="A7675" s="475">
        <f t="shared" si="838"/>
        <v>43770</v>
      </c>
      <c r="B7675" s="475">
        <v>43785</v>
      </c>
      <c r="C7675" s="467">
        <v>18</v>
      </c>
      <c r="D7675" s="467">
        <v>1193</v>
      </c>
      <c r="E7675" s="467">
        <v>5</v>
      </c>
      <c r="F7675" s="467">
        <v>0</v>
      </c>
      <c r="G7675" s="467">
        <f t="array" ref="G7675">MAX(IF($A$2:$A$8761=A7675,$D$2:$D$8761))</f>
        <v>1418</v>
      </c>
      <c r="H7675" s="467">
        <f t="shared" si="839"/>
        <v>0</v>
      </c>
      <c r="I7675" s="475" t="str">
        <f t="shared" si="840"/>
        <v/>
      </c>
      <c r="J7675" s="471">
        <f>'Potential Projects'!D7676</f>
        <v>25.34651580251132</v>
      </c>
      <c r="K7675" s="471">
        <f>'Potential Projects'!E7676</f>
        <v>99.831671307245756</v>
      </c>
      <c r="L7675" s="476">
        <f t="shared" si="841"/>
        <v>1062.8218128902431</v>
      </c>
      <c r="M7675" s="471">
        <f t="shared" si="844"/>
        <v>1335.1777141390216</v>
      </c>
      <c r="N7675" s="467">
        <f t="shared" si="842"/>
        <v>0</v>
      </c>
      <c r="O7675" s="475" t="str">
        <f t="shared" si="843"/>
        <v/>
      </c>
    </row>
    <row r="7676" spans="1:15" hidden="1">
      <c r="A7676" s="475">
        <f t="shared" si="838"/>
        <v>43770</v>
      </c>
      <c r="B7676" s="475">
        <v>43785</v>
      </c>
      <c r="C7676" s="467">
        <v>19</v>
      </c>
      <c r="D7676" s="467">
        <v>1149</v>
      </c>
      <c r="E7676" s="467">
        <v>21</v>
      </c>
      <c r="F7676" s="467">
        <v>0</v>
      </c>
      <c r="G7676" s="467">
        <f t="array" ref="G7676">MAX(IF($A$2:$A$8761=A7676,$D$2:$D$8761))</f>
        <v>1418</v>
      </c>
      <c r="H7676" s="467">
        <f t="shared" si="839"/>
        <v>0</v>
      </c>
      <c r="I7676" s="475" t="str">
        <f t="shared" si="840"/>
        <v/>
      </c>
      <c r="J7676" s="471">
        <f>'Potential Projects'!D7677</f>
        <v>45.325608467296334</v>
      </c>
      <c r="K7676" s="471">
        <f>'Potential Projects'!E7677</f>
        <v>99.728414158245542</v>
      </c>
      <c r="L7676" s="476">
        <f t="shared" si="841"/>
        <v>982.94597737445804</v>
      </c>
      <c r="M7676" s="471">
        <f t="shared" si="844"/>
        <v>1335.1777141390216</v>
      </c>
      <c r="N7676" s="467">
        <f t="shared" si="842"/>
        <v>0</v>
      </c>
      <c r="O7676" s="475" t="str">
        <f t="shared" si="843"/>
        <v/>
      </c>
    </row>
    <row r="7677" spans="1:15" hidden="1">
      <c r="A7677" s="475">
        <f t="shared" si="838"/>
        <v>43770</v>
      </c>
      <c r="B7677" s="475">
        <v>43785</v>
      </c>
      <c r="C7677" s="467">
        <v>20</v>
      </c>
      <c r="D7677" s="467">
        <v>1106</v>
      </c>
      <c r="E7677" s="467">
        <v>27</v>
      </c>
      <c r="F7677" s="467">
        <v>0</v>
      </c>
      <c r="G7677" s="467">
        <f t="array" ref="G7677">MAX(IF($A$2:$A$8761=A7677,$D$2:$D$8761))</f>
        <v>1418</v>
      </c>
      <c r="H7677" s="467">
        <f t="shared" si="839"/>
        <v>0</v>
      </c>
      <c r="I7677" s="475" t="str">
        <f t="shared" si="840"/>
        <v/>
      </c>
      <c r="J7677" s="471">
        <f>'Potential Projects'!D7678</f>
        <v>46.139511139074685</v>
      </c>
      <c r="K7677" s="471">
        <f>'Potential Projects'!E7678</f>
        <v>99.835582562889698</v>
      </c>
      <c r="L7677" s="476">
        <f t="shared" si="841"/>
        <v>933.02490629803549</v>
      </c>
      <c r="M7677" s="471">
        <f t="shared" si="844"/>
        <v>1335.1777141390216</v>
      </c>
      <c r="N7677" s="467">
        <f t="shared" si="842"/>
        <v>0</v>
      </c>
      <c r="O7677" s="475" t="str">
        <f t="shared" si="843"/>
        <v/>
      </c>
    </row>
    <row r="7678" spans="1:15" hidden="1">
      <c r="A7678" s="475">
        <f t="shared" si="838"/>
        <v>43770</v>
      </c>
      <c r="B7678" s="475">
        <v>43785</v>
      </c>
      <c r="C7678" s="467">
        <v>21</v>
      </c>
      <c r="D7678" s="467">
        <v>1094</v>
      </c>
      <c r="E7678" s="467">
        <v>44</v>
      </c>
      <c r="F7678" s="467">
        <v>0</v>
      </c>
      <c r="G7678" s="467">
        <f t="array" ref="G7678">MAX(IF($A$2:$A$8761=A7678,$D$2:$D$8761))</f>
        <v>1418</v>
      </c>
      <c r="H7678" s="467">
        <f t="shared" si="839"/>
        <v>0</v>
      </c>
      <c r="I7678" s="475" t="str">
        <f t="shared" si="840"/>
        <v/>
      </c>
      <c r="J7678" s="471">
        <f>'Potential Projects'!D7679</f>
        <v>46.074686197781553</v>
      </c>
      <c r="K7678" s="471">
        <f>'Potential Projects'!E7679</f>
        <v>99.835582562889698</v>
      </c>
      <c r="L7678" s="476">
        <f t="shared" si="841"/>
        <v>904.08973123932867</v>
      </c>
      <c r="M7678" s="471">
        <f t="shared" si="844"/>
        <v>1335.1777141390216</v>
      </c>
      <c r="N7678" s="467">
        <f t="shared" si="842"/>
        <v>0</v>
      </c>
      <c r="O7678" s="475" t="str">
        <f t="shared" si="843"/>
        <v/>
      </c>
    </row>
    <row r="7679" spans="1:15" hidden="1">
      <c r="A7679" s="475">
        <f t="shared" si="838"/>
        <v>43770</v>
      </c>
      <c r="B7679" s="475">
        <v>43785</v>
      </c>
      <c r="C7679" s="467">
        <v>22</v>
      </c>
      <c r="D7679" s="467">
        <v>1052</v>
      </c>
      <c r="E7679" s="467">
        <v>52</v>
      </c>
      <c r="F7679" s="467">
        <v>0</v>
      </c>
      <c r="G7679" s="467">
        <f t="array" ref="G7679">MAX(IF($A$2:$A$8761=A7679,$D$2:$D$8761))</f>
        <v>1418</v>
      </c>
      <c r="H7679" s="467">
        <f t="shared" si="839"/>
        <v>0</v>
      </c>
      <c r="I7679" s="475" t="str">
        <f t="shared" si="840"/>
        <v/>
      </c>
      <c r="J7679" s="471">
        <f>'Potential Projects'!D7680</f>
        <v>28.824287630958402</v>
      </c>
      <c r="K7679" s="471">
        <f>'Potential Projects'!E7680</f>
        <v>99.835582562889698</v>
      </c>
      <c r="L7679" s="476">
        <f t="shared" si="841"/>
        <v>871.34012980615182</v>
      </c>
      <c r="M7679" s="471">
        <f t="shared" si="844"/>
        <v>1335.1777141390216</v>
      </c>
      <c r="N7679" s="467">
        <f t="shared" si="842"/>
        <v>0</v>
      </c>
      <c r="O7679" s="475" t="str">
        <f t="shared" si="843"/>
        <v/>
      </c>
    </row>
    <row r="7680" spans="1:15" hidden="1">
      <c r="A7680" s="475">
        <f t="shared" si="838"/>
        <v>43770</v>
      </c>
      <c r="B7680" s="475">
        <v>43785</v>
      </c>
      <c r="C7680" s="467">
        <v>23</v>
      </c>
      <c r="D7680" s="467">
        <v>980</v>
      </c>
      <c r="E7680" s="467">
        <v>47</v>
      </c>
      <c r="F7680" s="467">
        <v>0</v>
      </c>
      <c r="G7680" s="467">
        <f t="array" ref="G7680">MAX(IF($A$2:$A$8761=A7680,$D$2:$D$8761))</f>
        <v>1418</v>
      </c>
      <c r="H7680" s="467">
        <f t="shared" si="839"/>
        <v>0</v>
      </c>
      <c r="I7680" s="475" t="str">
        <f t="shared" si="840"/>
        <v/>
      </c>
      <c r="J7680" s="471">
        <f>'Potential Projects'!D7681</f>
        <v>54.995861095257617</v>
      </c>
      <c r="K7680" s="471">
        <f>'Potential Projects'!E7681</f>
        <v>99.769873468071381</v>
      </c>
      <c r="L7680" s="476">
        <f t="shared" si="841"/>
        <v>778.23426543667097</v>
      </c>
      <c r="M7680" s="471">
        <f t="shared" si="844"/>
        <v>1335.1777141390216</v>
      </c>
      <c r="N7680" s="467">
        <f t="shared" si="842"/>
        <v>0</v>
      </c>
      <c r="O7680" s="475" t="str">
        <f t="shared" si="843"/>
        <v/>
      </c>
    </row>
    <row r="7681" spans="1:15" hidden="1">
      <c r="A7681" s="475">
        <f t="shared" si="838"/>
        <v>43770</v>
      </c>
      <c r="B7681" s="475">
        <v>43785</v>
      </c>
      <c r="C7681" s="467">
        <v>24</v>
      </c>
      <c r="D7681" s="467">
        <v>900</v>
      </c>
      <c r="E7681" s="467">
        <v>42</v>
      </c>
      <c r="F7681" s="467">
        <v>0</v>
      </c>
      <c r="G7681" s="467">
        <f t="array" ref="G7681">MAX(IF($A$2:$A$8761=A7681,$D$2:$D$8761))</f>
        <v>1418</v>
      </c>
      <c r="H7681" s="467">
        <f t="shared" si="839"/>
        <v>0</v>
      </c>
      <c r="I7681" s="475" t="str">
        <f t="shared" si="840"/>
        <v/>
      </c>
      <c r="J7681" s="471">
        <f>'Potential Projects'!D7682</f>
        <v>86.896231474174897</v>
      </c>
      <c r="K7681" s="471">
        <f>'Potential Projects'!E7682</f>
        <v>62.515945710599873</v>
      </c>
      <c r="L7681" s="476">
        <f t="shared" si="841"/>
        <v>708.58782281522519</v>
      </c>
      <c r="M7681" s="471">
        <f t="shared" si="844"/>
        <v>1335.1777141390216</v>
      </c>
      <c r="N7681" s="467">
        <f t="shared" si="842"/>
        <v>0</v>
      </c>
      <c r="O7681" s="475" t="str">
        <f t="shared" si="843"/>
        <v/>
      </c>
    </row>
    <row r="7682" spans="1:15" hidden="1">
      <c r="A7682" s="475">
        <f t="shared" ref="A7682:A7745" si="845">DATE(YEAR(B7682),MONTH(B7682),1)</f>
        <v>43770</v>
      </c>
      <c r="B7682" s="475">
        <v>43786</v>
      </c>
      <c r="C7682" s="467">
        <v>1</v>
      </c>
      <c r="D7682" s="467">
        <v>891</v>
      </c>
      <c r="E7682" s="467">
        <v>44</v>
      </c>
      <c r="F7682" s="467">
        <v>0</v>
      </c>
      <c r="G7682" s="467">
        <f t="array" ref="G7682">MAX(IF($A$2:$A$8761=A7682,$D$2:$D$8761))</f>
        <v>1418</v>
      </c>
      <c r="H7682" s="467">
        <f t="shared" ref="H7682:H7745" si="846">IF(G7682=D7682,1,0)</f>
        <v>0</v>
      </c>
      <c r="I7682" s="475" t="str">
        <f t="shared" ref="I7682:I7745" si="847">IF(D7682=G7682,B7682,"")</f>
        <v/>
      </c>
      <c r="J7682" s="471">
        <f>'Potential Projects'!D7683</f>
        <v>62.236005629933942</v>
      </c>
      <c r="K7682" s="471">
        <f>'Potential Projects'!E7683</f>
        <v>54.68326515803053</v>
      </c>
      <c r="L7682" s="476">
        <f t="shared" ref="L7682:L7745" si="848">D7682-E7682-F7682-J7682-K7682</f>
        <v>730.08072921203552</v>
      </c>
      <c r="M7682" s="471">
        <f t="shared" si="844"/>
        <v>1335.1777141390216</v>
      </c>
      <c r="N7682" s="467">
        <f t="shared" ref="N7682:N7745" si="849">IF(M7682=L7682,1,0)</f>
        <v>0</v>
      </c>
      <c r="O7682" s="475" t="str">
        <f t="shared" ref="O7682:O7745" si="850">IF(L7682=M7682,B7682,"")</f>
        <v/>
      </c>
    </row>
    <row r="7683" spans="1:15" hidden="1">
      <c r="A7683" s="475">
        <f t="shared" si="845"/>
        <v>43770</v>
      </c>
      <c r="B7683" s="475">
        <v>43786</v>
      </c>
      <c r="C7683" s="467">
        <v>2</v>
      </c>
      <c r="D7683" s="467">
        <v>847</v>
      </c>
      <c r="E7683" s="467">
        <v>59</v>
      </c>
      <c r="F7683" s="467">
        <v>0</v>
      </c>
      <c r="G7683" s="467">
        <f t="array" ref="G7683">MAX(IF($A$2:$A$8761=A7683,$D$2:$D$8761))</f>
        <v>1418</v>
      </c>
      <c r="H7683" s="467">
        <f t="shared" si="846"/>
        <v>0</v>
      </c>
      <c r="I7683" s="475" t="str">
        <f t="shared" si="847"/>
        <v/>
      </c>
      <c r="J7683" s="471">
        <f>'Potential Projects'!D7684</f>
        <v>106.75153222053915</v>
      </c>
      <c r="K7683" s="471">
        <f>'Potential Projects'!E7684</f>
        <v>33.766652225327881</v>
      </c>
      <c r="L7683" s="476">
        <f t="shared" si="848"/>
        <v>647.48181555413294</v>
      </c>
      <c r="M7683" s="471">
        <f t="shared" ref="M7683:M7746" si="851">MAX($L$7298:$L$8018)</f>
        <v>1335.1777141390216</v>
      </c>
      <c r="N7683" s="467">
        <f t="shared" si="849"/>
        <v>0</v>
      </c>
      <c r="O7683" s="475" t="str">
        <f t="shared" si="850"/>
        <v/>
      </c>
    </row>
    <row r="7684" spans="1:15" hidden="1">
      <c r="A7684" s="475">
        <f t="shared" si="845"/>
        <v>43770</v>
      </c>
      <c r="B7684" s="475">
        <v>43786</v>
      </c>
      <c r="C7684" s="467">
        <v>3</v>
      </c>
      <c r="D7684" s="467">
        <v>840</v>
      </c>
      <c r="E7684" s="467">
        <v>64</v>
      </c>
      <c r="F7684" s="467">
        <v>0</v>
      </c>
      <c r="G7684" s="467">
        <f t="array" ref="G7684">MAX(IF($A$2:$A$8761=A7684,$D$2:$D$8761))</f>
        <v>1418</v>
      </c>
      <c r="H7684" s="467">
        <f t="shared" si="846"/>
        <v>0</v>
      </c>
      <c r="I7684" s="475" t="str">
        <f t="shared" si="847"/>
        <v/>
      </c>
      <c r="J7684" s="471">
        <f>'Potential Projects'!D7685</f>
        <v>131.23709684009995</v>
      </c>
      <c r="K7684" s="471">
        <f>'Potential Projects'!E7685</f>
        <v>40.475237905826702</v>
      </c>
      <c r="L7684" s="476">
        <f t="shared" si="848"/>
        <v>604.28766525407332</v>
      </c>
      <c r="M7684" s="471">
        <f t="shared" si="851"/>
        <v>1335.1777141390216</v>
      </c>
      <c r="N7684" s="467">
        <f t="shared" si="849"/>
        <v>0</v>
      </c>
      <c r="O7684" s="475" t="str">
        <f t="shared" si="850"/>
        <v/>
      </c>
    </row>
    <row r="7685" spans="1:15" hidden="1">
      <c r="A7685" s="475">
        <f t="shared" si="845"/>
        <v>43770</v>
      </c>
      <c r="B7685" s="475">
        <v>43786</v>
      </c>
      <c r="C7685" s="467">
        <v>4</v>
      </c>
      <c r="D7685" s="467">
        <v>841</v>
      </c>
      <c r="E7685" s="467">
        <v>52</v>
      </c>
      <c r="F7685" s="467">
        <v>0</v>
      </c>
      <c r="G7685" s="467">
        <f t="array" ref="G7685">MAX(IF($A$2:$A$8761=A7685,$D$2:$D$8761))</f>
        <v>1418</v>
      </c>
      <c r="H7685" s="467">
        <f t="shared" si="846"/>
        <v>0</v>
      </c>
      <c r="I7685" s="475" t="str">
        <f t="shared" si="847"/>
        <v/>
      </c>
      <c r="J7685" s="471">
        <f>'Potential Projects'!D7686</f>
        <v>118.70654082951735</v>
      </c>
      <c r="K7685" s="471">
        <f>'Potential Projects'!E7686</f>
        <v>89.940888034831218</v>
      </c>
      <c r="L7685" s="476">
        <f t="shared" si="848"/>
        <v>580.35257113565137</v>
      </c>
      <c r="M7685" s="471">
        <f t="shared" si="851"/>
        <v>1335.1777141390216</v>
      </c>
      <c r="N7685" s="467">
        <f t="shared" si="849"/>
        <v>0</v>
      </c>
      <c r="O7685" s="475" t="str">
        <f t="shared" si="850"/>
        <v/>
      </c>
    </row>
    <row r="7686" spans="1:15" hidden="1">
      <c r="A7686" s="475">
        <f t="shared" si="845"/>
        <v>43770</v>
      </c>
      <c r="B7686" s="475">
        <v>43786</v>
      </c>
      <c r="C7686" s="467">
        <v>5</v>
      </c>
      <c r="D7686" s="467">
        <v>862</v>
      </c>
      <c r="E7686" s="467">
        <v>62</v>
      </c>
      <c r="F7686" s="467">
        <v>0</v>
      </c>
      <c r="G7686" s="467">
        <f t="array" ref="G7686">MAX(IF($A$2:$A$8761=A7686,$D$2:$D$8761))</f>
        <v>1418</v>
      </c>
      <c r="H7686" s="467">
        <f t="shared" si="846"/>
        <v>0</v>
      </c>
      <c r="I7686" s="475" t="str">
        <f t="shared" si="847"/>
        <v/>
      </c>
      <c r="J7686" s="471">
        <f>'Potential Projects'!D7687</f>
        <v>101.31386836070317</v>
      </c>
      <c r="K7686" s="471">
        <f>'Potential Projects'!E7687</f>
        <v>83.646113201462043</v>
      </c>
      <c r="L7686" s="476">
        <f t="shared" si="848"/>
        <v>615.04001843783476</v>
      </c>
      <c r="M7686" s="471">
        <f t="shared" si="851"/>
        <v>1335.1777141390216</v>
      </c>
      <c r="N7686" s="467">
        <f t="shared" si="849"/>
        <v>0</v>
      </c>
      <c r="O7686" s="475" t="str">
        <f t="shared" si="850"/>
        <v/>
      </c>
    </row>
    <row r="7687" spans="1:15" hidden="1">
      <c r="A7687" s="475">
        <f t="shared" si="845"/>
        <v>43770</v>
      </c>
      <c r="B7687" s="475">
        <v>43786</v>
      </c>
      <c r="C7687" s="467">
        <v>6</v>
      </c>
      <c r="D7687" s="467">
        <v>889</v>
      </c>
      <c r="E7687" s="467">
        <v>45</v>
      </c>
      <c r="F7687" s="467">
        <v>0</v>
      </c>
      <c r="G7687" s="467">
        <f t="array" ref="G7687">MAX(IF($A$2:$A$8761=A7687,$D$2:$D$8761))</f>
        <v>1418</v>
      </c>
      <c r="H7687" s="467">
        <f t="shared" si="846"/>
        <v>0</v>
      </c>
      <c r="I7687" s="475" t="str">
        <f t="shared" si="847"/>
        <v/>
      </c>
      <c r="J7687" s="471">
        <f>'Potential Projects'!D7688</f>
        <v>61.466777784956449</v>
      </c>
      <c r="K7687" s="471">
        <f>'Potential Projects'!E7688</f>
        <v>86.613191732960644</v>
      </c>
      <c r="L7687" s="476">
        <f t="shared" si="848"/>
        <v>695.92003048208289</v>
      </c>
      <c r="M7687" s="471">
        <f t="shared" si="851"/>
        <v>1335.1777141390216</v>
      </c>
      <c r="N7687" s="467">
        <f t="shared" si="849"/>
        <v>0</v>
      </c>
      <c r="O7687" s="475" t="str">
        <f t="shared" si="850"/>
        <v/>
      </c>
    </row>
    <row r="7688" spans="1:15" hidden="1">
      <c r="A7688" s="475">
        <f t="shared" si="845"/>
        <v>43770</v>
      </c>
      <c r="B7688" s="475">
        <v>43786</v>
      </c>
      <c r="C7688" s="467">
        <v>7</v>
      </c>
      <c r="D7688" s="467">
        <v>951</v>
      </c>
      <c r="E7688" s="467">
        <v>59</v>
      </c>
      <c r="F7688" s="467">
        <v>0</v>
      </c>
      <c r="G7688" s="467">
        <f t="array" ref="G7688">MAX(IF($A$2:$A$8761=A7688,$D$2:$D$8761))</f>
        <v>1418</v>
      </c>
      <c r="H7688" s="467">
        <f t="shared" si="846"/>
        <v>0</v>
      </c>
      <c r="I7688" s="475" t="str">
        <f t="shared" si="847"/>
        <v/>
      </c>
      <c r="J7688" s="471">
        <f>'Potential Projects'!D7689</f>
        <v>30.206341524109206</v>
      </c>
      <c r="K7688" s="471">
        <f>'Potential Projects'!E7689</f>
        <v>77.737770425714899</v>
      </c>
      <c r="L7688" s="476">
        <f t="shared" si="848"/>
        <v>784.05588805017589</v>
      </c>
      <c r="M7688" s="471">
        <f t="shared" si="851"/>
        <v>1335.1777141390216</v>
      </c>
      <c r="N7688" s="467">
        <f t="shared" si="849"/>
        <v>0</v>
      </c>
      <c r="O7688" s="475" t="str">
        <f t="shared" si="850"/>
        <v/>
      </c>
    </row>
    <row r="7689" spans="1:15" hidden="1">
      <c r="A7689" s="475">
        <f t="shared" si="845"/>
        <v>43770</v>
      </c>
      <c r="B7689" s="475">
        <v>43786</v>
      </c>
      <c r="C7689" s="467">
        <v>8</v>
      </c>
      <c r="D7689" s="467">
        <v>995</v>
      </c>
      <c r="E7689" s="467">
        <v>59</v>
      </c>
      <c r="F7689" s="467">
        <v>0</v>
      </c>
      <c r="G7689" s="467">
        <f t="array" ref="G7689">MAX(IF($A$2:$A$8761=A7689,$D$2:$D$8761))</f>
        <v>1418</v>
      </c>
      <c r="H7689" s="467">
        <f t="shared" si="846"/>
        <v>0</v>
      </c>
      <c r="I7689" s="475" t="str">
        <f t="shared" si="847"/>
        <v/>
      </c>
      <c r="J7689" s="471">
        <f>'Potential Projects'!D7690</f>
        <v>2.768234087707381</v>
      </c>
      <c r="K7689" s="471">
        <f>'Potential Projects'!E7690</f>
        <v>59.976758546549128</v>
      </c>
      <c r="L7689" s="476">
        <f t="shared" si="848"/>
        <v>873.2550073657435</v>
      </c>
      <c r="M7689" s="471">
        <f t="shared" si="851"/>
        <v>1335.1777141390216</v>
      </c>
      <c r="N7689" s="467">
        <f t="shared" si="849"/>
        <v>0</v>
      </c>
      <c r="O7689" s="475" t="str">
        <f t="shared" si="850"/>
        <v/>
      </c>
    </row>
    <row r="7690" spans="1:15" hidden="1">
      <c r="A7690" s="475">
        <f t="shared" si="845"/>
        <v>43770</v>
      </c>
      <c r="B7690" s="475">
        <v>43786</v>
      </c>
      <c r="C7690" s="467">
        <v>9</v>
      </c>
      <c r="D7690" s="467">
        <v>1046</v>
      </c>
      <c r="E7690" s="467">
        <v>23</v>
      </c>
      <c r="F7690" s="467">
        <v>0</v>
      </c>
      <c r="G7690" s="467">
        <f t="array" ref="G7690">MAX(IF($A$2:$A$8761=A7690,$D$2:$D$8761))</f>
        <v>1418</v>
      </c>
      <c r="H7690" s="467">
        <f t="shared" si="846"/>
        <v>0</v>
      </c>
      <c r="I7690" s="475" t="str">
        <f t="shared" si="847"/>
        <v/>
      </c>
      <c r="J7690" s="471">
        <f>'Potential Projects'!D7691</f>
        <v>8.7860762641675701E-3</v>
      </c>
      <c r="K7690" s="471">
        <f>'Potential Projects'!E7691</f>
        <v>55.327057837024292</v>
      </c>
      <c r="L7690" s="476">
        <f t="shared" si="848"/>
        <v>967.6641560867115</v>
      </c>
      <c r="M7690" s="471">
        <f t="shared" si="851"/>
        <v>1335.1777141390216</v>
      </c>
      <c r="N7690" s="467">
        <f t="shared" si="849"/>
        <v>0</v>
      </c>
      <c r="O7690" s="475" t="str">
        <f t="shared" si="850"/>
        <v/>
      </c>
    </row>
    <row r="7691" spans="1:15" hidden="1">
      <c r="A7691" s="475">
        <f t="shared" si="845"/>
        <v>43770</v>
      </c>
      <c r="B7691" s="475">
        <v>43786</v>
      </c>
      <c r="C7691" s="467">
        <v>10</v>
      </c>
      <c r="D7691" s="467">
        <v>1130</v>
      </c>
      <c r="E7691" s="467">
        <v>42</v>
      </c>
      <c r="F7691" s="467">
        <v>1</v>
      </c>
      <c r="G7691" s="467">
        <f t="array" ref="G7691">MAX(IF($A$2:$A$8761=A7691,$D$2:$D$8761))</f>
        <v>1418</v>
      </c>
      <c r="H7691" s="467">
        <f t="shared" si="846"/>
        <v>0</v>
      </c>
      <c r="I7691" s="475" t="str">
        <f t="shared" si="847"/>
        <v/>
      </c>
      <c r="J7691" s="471">
        <f>'Potential Projects'!D7692</f>
        <v>0.32979497035574962</v>
      </c>
      <c r="K7691" s="471">
        <f>'Potential Projects'!E7692</f>
        <v>53.001425231133084</v>
      </c>
      <c r="L7691" s="476">
        <f t="shared" si="848"/>
        <v>1033.6687797985112</v>
      </c>
      <c r="M7691" s="471">
        <f t="shared" si="851"/>
        <v>1335.1777141390216</v>
      </c>
      <c r="N7691" s="467">
        <f t="shared" si="849"/>
        <v>0</v>
      </c>
      <c r="O7691" s="475" t="str">
        <f t="shared" si="850"/>
        <v/>
      </c>
    </row>
    <row r="7692" spans="1:15" hidden="1">
      <c r="A7692" s="475">
        <f t="shared" si="845"/>
        <v>43770</v>
      </c>
      <c r="B7692" s="475">
        <v>43786</v>
      </c>
      <c r="C7692" s="467">
        <v>11</v>
      </c>
      <c r="D7692" s="467">
        <v>1133</v>
      </c>
      <c r="E7692" s="467">
        <v>77</v>
      </c>
      <c r="F7692" s="467">
        <v>1</v>
      </c>
      <c r="G7692" s="467">
        <f t="array" ref="G7692">MAX(IF($A$2:$A$8761=A7692,$D$2:$D$8761))</f>
        <v>1418</v>
      </c>
      <c r="H7692" s="467">
        <f t="shared" si="846"/>
        <v>0</v>
      </c>
      <c r="I7692" s="475" t="str">
        <f t="shared" si="847"/>
        <v/>
      </c>
      <c r="J7692" s="471">
        <f>'Potential Projects'!D7693</f>
        <v>0.13061070983868453</v>
      </c>
      <c r="K7692" s="471">
        <f>'Potential Projects'!E7693</f>
        <v>43.143496506127718</v>
      </c>
      <c r="L7692" s="476">
        <f t="shared" si="848"/>
        <v>1011.7258927840336</v>
      </c>
      <c r="M7692" s="471">
        <f t="shared" si="851"/>
        <v>1335.1777141390216</v>
      </c>
      <c r="N7692" s="467">
        <f t="shared" si="849"/>
        <v>0</v>
      </c>
      <c r="O7692" s="475" t="str">
        <f t="shared" si="850"/>
        <v/>
      </c>
    </row>
    <row r="7693" spans="1:15" hidden="1">
      <c r="A7693" s="475">
        <f t="shared" si="845"/>
        <v>43770</v>
      </c>
      <c r="B7693" s="475">
        <v>43786</v>
      </c>
      <c r="C7693" s="467">
        <v>12</v>
      </c>
      <c r="D7693" s="467">
        <v>1123</v>
      </c>
      <c r="E7693" s="467">
        <v>89</v>
      </c>
      <c r="F7693" s="467">
        <v>7</v>
      </c>
      <c r="G7693" s="467">
        <f t="array" ref="G7693">MAX(IF($A$2:$A$8761=A7693,$D$2:$D$8761))</f>
        <v>1418</v>
      </c>
      <c r="H7693" s="467">
        <f t="shared" si="846"/>
        <v>0</v>
      </c>
      <c r="I7693" s="475" t="str">
        <f t="shared" si="847"/>
        <v/>
      </c>
      <c r="J7693" s="471">
        <f>'Potential Projects'!D7694</f>
        <v>1.6474692955320074</v>
      </c>
      <c r="K7693" s="471">
        <f>'Potential Projects'!E7694</f>
        <v>29.695035099978494</v>
      </c>
      <c r="L7693" s="476">
        <f t="shared" si="848"/>
        <v>995.65749560448944</v>
      </c>
      <c r="M7693" s="471">
        <f t="shared" si="851"/>
        <v>1335.1777141390216</v>
      </c>
      <c r="N7693" s="467">
        <f t="shared" si="849"/>
        <v>0</v>
      </c>
      <c r="O7693" s="475" t="str">
        <f t="shared" si="850"/>
        <v/>
      </c>
    </row>
    <row r="7694" spans="1:15" hidden="1">
      <c r="A7694" s="475">
        <f t="shared" si="845"/>
        <v>43770</v>
      </c>
      <c r="B7694" s="475">
        <v>43786</v>
      </c>
      <c r="C7694" s="467">
        <v>13</v>
      </c>
      <c r="D7694" s="467">
        <v>1119</v>
      </c>
      <c r="E7694" s="467">
        <v>79</v>
      </c>
      <c r="F7694" s="467">
        <v>9</v>
      </c>
      <c r="G7694" s="467">
        <f t="array" ref="G7694">MAX(IF($A$2:$A$8761=A7694,$D$2:$D$8761))</f>
        <v>1418</v>
      </c>
      <c r="H7694" s="467">
        <f t="shared" si="846"/>
        <v>0</v>
      </c>
      <c r="I7694" s="475" t="str">
        <f t="shared" si="847"/>
        <v/>
      </c>
      <c r="J7694" s="471">
        <f>'Potential Projects'!D7695</f>
        <v>4.3802754433691833</v>
      </c>
      <c r="K7694" s="471">
        <f>'Potential Projects'!E7695</f>
        <v>29.005089604386153</v>
      </c>
      <c r="L7694" s="476">
        <f t="shared" si="848"/>
        <v>997.61463495224473</v>
      </c>
      <c r="M7694" s="471">
        <f t="shared" si="851"/>
        <v>1335.1777141390216</v>
      </c>
      <c r="N7694" s="467">
        <f t="shared" si="849"/>
        <v>0</v>
      </c>
      <c r="O7694" s="475" t="str">
        <f t="shared" si="850"/>
        <v/>
      </c>
    </row>
    <row r="7695" spans="1:15" hidden="1">
      <c r="A7695" s="475">
        <f t="shared" si="845"/>
        <v>43770</v>
      </c>
      <c r="B7695" s="475">
        <v>43786</v>
      </c>
      <c r="C7695" s="467">
        <v>14</v>
      </c>
      <c r="D7695" s="467">
        <v>1115</v>
      </c>
      <c r="E7695" s="467">
        <v>72</v>
      </c>
      <c r="F7695" s="467">
        <v>12</v>
      </c>
      <c r="G7695" s="467">
        <f t="array" ref="G7695">MAX(IF($A$2:$A$8761=A7695,$D$2:$D$8761))</f>
        <v>1418</v>
      </c>
      <c r="H7695" s="467">
        <f t="shared" si="846"/>
        <v>0</v>
      </c>
      <c r="I7695" s="475" t="str">
        <f t="shared" si="847"/>
        <v/>
      </c>
      <c r="J7695" s="471">
        <f>'Potential Projects'!D7696</f>
        <v>10.354197391344261</v>
      </c>
      <c r="K7695" s="471">
        <f>'Potential Projects'!E7696</f>
        <v>32.359382444635564</v>
      </c>
      <c r="L7695" s="476">
        <f t="shared" si="848"/>
        <v>988.28642016402011</v>
      </c>
      <c r="M7695" s="471">
        <f t="shared" si="851"/>
        <v>1335.1777141390216</v>
      </c>
      <c r="N7695" s="467">
        <f t="shared" si="849"/>
        <v>0</v>
      </c>
      <c r="O7695" s="475" t="str">
        <f t="shared" si="850"/>
        <v/>
      </c>
    </row>
    <row r="7696" spans="1:15" hidden="1">
      <c r="A7696" s="475">
        <f t="shared" si="845"/>
        <v>43770</v>
      </c>
      <c r="B7696" s="475">
        <v>43786</v>
      </c>
      <c r="C7696" s="467">
        <v>15</v>
      </c>
      <c r="D7696" s="467">
        <v>1107</v>
      </c>
      <c r="E7696" s="467">
        <v>82</v>
      </c>
      <c r="F7696" s="467">
        <v>13</v>
      </c>
      <c r="G7696" s="467">
        <f t="array" ref="G7696">MAX(IF($A$2:$A$8761=A7696,$D$2:$D$8761))</f>
        <v>1418</v>
      </c>
      <c r="H7696" s="467">
        <f t="shared" si="846"/>
        <v>0</v>
      </c>
      <c r="I7696" s="475" t="str">
        <f t="shared" si="847"/>
        <v/>
      </c>
      <c r="J7696" s="471">
        <f>'Potential Projects'!D7697</f>
        <v>6.0207775142223117</v>
      </c>
      <c r="K7696" s="471">
        <f>'Potential Projects'!E7697</f>
        <v>34.535605084927973</v>
      </c>
      <c r="L7696" s="476">
        <f t="shared" si="848"/>
        <v>971.44361740084969</v>
      </c>
      <c r="M7696" s="471">
        <f t="shared" si="851"/>
        <v>1335.1777141390216</v>
      </c>
      <c r="N7696" s="467">
        <f t="shared" si="849"/>
        <v>0</v>
      </c>
      <c r="O7696" s="475" t="str">
        <f t="shared" si="850"/>
        <v/>
      </c>
    </row>
    <row r="7697" spans="1:15" hidden="1">
      <c r="A7697" s="475">
        <f t="shared" si="845"/>
        <v>43770</v>
      </c>
      <c r="B7697" s="475">
        <v>43786</v>
      </c>
      <c r="C7697" s="467">
        <v>16</v>
      </c>
      <c r="D7697" s="467">
        <v>1108</v>
      </c>
      <c r="E7697" s="467">
        <v>98</v>
      </c>
      <c r="F7697" s="467">
        <v>4</v>
      </c>
      <c r="G7697" s="467">
        <f t="array" ref="G7697">MAX(IF($A$2:$A$8761=A7697,$D$2:$D$8761))</f>
        <v>1418</v>
      </c>
      <c r="H7697" s="467">
        <f t="shared" si="846"/>
        <v>0</v>
      </c>
      <c r="I7697" s="475" t="str">
        <f t="shared" si="847"/>
        <v/>
      </c>
      <c r="J7697" s="471">
        <f>'Potential Projects'!D7698</f>
        <v>4.5578050760656197</v>
      </c>
      <c r="K7697" s="471">
        <f>'Potential Projects'!E7698</f>
        <v>45.318936895291337</v>
      </c>
      <c r="L7697" s="476">
        <f t="shared" si="848"/>
        <v>956.12325802864302</v>
      </c>
      <c r="M7697" s="471">
        <f t="shared" si="851"/>
        <v>1335.1777141390216</v>
      </c>
      <c r="N7697" s="467">
        <f t="shared" si="849"/>
        <v>0</v>
      </c>
      <c r="O7697" s="475" t="str">
        <f t="shared" si="850"/>
        <v/>
      </c>
    </row>
    <row r="7698" spans="1:15" hidden="1">
      <c r="A7698" s="475">
        <f t="shared" si="845"/>
        <v>43770</v>
      </c>
      <c r="B7698" s="475">
        <v>43786</v>
      </c>
      <c r="C7698" s="467">
        <v>17</v>
      </c>
      <c r="D7698" s="467">
        <v>1131</v>
      </c>
      <c r="E7698" s="467">
        <v>102</v>
      </c>
      <c r="F7698" s="467">
        <v>0</v>
      </c>
      <c r="G7698" s="467">
        <f t="array" ref="G7698">MAX(IF($A$2:$A$8761=A7698,$D$2:$D$8761))</f>
        <v>1418</v>
      </c>
      <c r="H7698" s="467">
        <f t="shared" si="846"/>
        <v>0</v>
      </c>
      <c r="I7698" s="475" t="str">
        <f t="shared" si="847"/>
        <v/>
      </c>
      <c r="J7698" s="471">
        <f>'Potential Projects'!D7699</f>
        <v>3.1475024788396193</v>
      </c>
      <c r="K7698" s="471">
        <f>'Potential Projects'!E7699</f>
        <v>60.307650774027088</v>
      </c>
      <c r="L7698" s="476">
        <f t="shared" si="848"/>
        <v>965.54484674713319</v>
      </c>
      <c r="M7698" s="471">
        <f t="shared" si="851"/>
        <v>1335.1777141390216</v>
      </c>
      <c r="N7698" s="467">
        <f t="shared" si="849"/>
        <v>0</v>
      </c>
      <c r="O7698" s="475" t="str">
        <f t="shared" si="850"/>
        <v/>
      </c>
    </row>
    <row r="7699" spans="1:15" hidden="1">
      <c r="A7699" s="475">
        <f t="shared" si="845"/>
        <v>43770</v>
      </c>
      <c r="B7699" s="475">
        <v>43786</v>
      </c>
      <c r="C7699" s="467">
        <v>18</v>
      </c>
      <c r="D7699" s="467">
        <v>1193</v>
      </c>
      <c r="E7699" s="467">
        <v>103</v>
      </c>
      <c r="F7699" s="467">
        <v>0</v>
      </c>
      <c r="G7699" s="467">
        <f t="array" ref="G7699">MAX(IF($A$2:$A$8761=A7699,$D$2:$D$8761))</f>
        <v>1418</v>
      </c>
      <c r="H7699" s="467">
        <f t="shared" si="846"/>
        <v>0</v>
      </c>
      <c r="I7699" s="475" t="str">
        <f t="shared" si="847"/>
        <v/>
      </c>
      <c r="J7699" s="471">
        <f>'Potential Projects'!D7700</f>
        <v>5.3299911788928238</v>
      </c>
      <c r="K7699" s="471">
        <f>'Potential Projects'!E7700</f>
        <v>69.568721887766074</v>
      </c>
      <c r="L7699" s="476">
        <f t="shared" si="848"/>
        <v>1015.101286933341</v>
      </c>
      <c r="M7699" s="471">
        <f t="shared" si="851"/>
        <v>1335.1777141390216</v>
      </c>
      <c r="N7699" s="467">
        <f t="shared" si="849"/>
        <v>0</v>
      </c>
      <c r="O7699" s="475" t="str">
        <f t="shared" si="850"/>
        <v/>
      </c>
    </row>
    <row r="7700" spans="1:15" hidden="1">
      <c r="A7700" s="475">
        <f t="shared" si="845"/>
        <v>43770</v>
      </c>
      <c r="B7700" s="475">
        <v>43786</v>
      </c>
      <c r="C7700" s="467">
        <v>19</v>
      </c>
      <c r="D7700" s="467">
        <v>1168</v>
      </c>
      <c r="E7700" s="467">
        <v>84</v>
      </c>
      <c r="F7700" s="467">
        <v>0</v>
      </c>
      <c r="G7700" s="467">
        <f t="array" ref="G7700">MAX(IF($A$2:$A$8761=A7700,$D$2:$D$8761))</f>
        <v>1418</v>
      </c>
      <c r="H7700" s="467">
        <f t="shared" si="846"/>
        <v>0</v>
      </c>
      <c r="I7700" s="475" t="str">
        <f t="shared" si="847"/>
        <v/>
      </c>
      <c r="J7700" s="471">
        <f>'Potential Projects'!D7701</f>
        <v>38.990052395634173</v>
      </c>
      <c r="K7700" s="471">
        <f>'Potential Projects'!E7701</f>
        <v>80.928572780047304</v>
      </c>
      <c r="L7700" s="476">
        <f t="shared" si="848"/>
        <v>964.08137482431857</v>
      </c>
      <c r="M7700" s="471">
        <f t="shared" si="851"/>
        <v>1335.1777141390216</v>
      </c>
      <c r="N7700" s="467">
        <f t="shared" si="849"/>
        <v>0</v>
      </c>
      <c r="O7700" s="475" t="str">
        <f t="shared" si="850"/>
        <v/>
      </c>
    </row>
    <row r="7701" spans="1:15" hidden="1">
      <c r="A7701" s="475">
        <f t="shared" si="845"/>
        <v>43770</v>
      </c>
      <c r="B7701" s="475">
        <v>43786</v>
      </c>
      <c r="C7701" s="467">
        <v>20</v>
      </c>
      <c r="D7701" s="467">
        <v>1131</v>
      </c>
      <c r="E7701" s="467">
        <v>72</v>
      </c>
      <c r="F7701" s="467">
        <v>0</v>
      </c>
      <c r="G7701" s="467">
        <f t="array" ref="G7701">MAX(IF($A$2:$A$8761=A7701,$D$2:$D$8761))</f>
        <v>1418</v>
      </c>
      <c r="H7701" s="467">
        <f t="shared" si="846"/>
        <v>0</v>
      </c>
      <c r="I7701" s="475" t="str">
        <f t="shared" si="847"/>
        <v/>
      </c>
      <c r="J7701" s="471">
        <f>'Potential Projects'!D7702</f>
        <v>48.856062631897245</v>
      </c>
      <c r="K7701" s="471">
        <f>'Potential Projects'!E7702</f>
        <v>72.532671414749515</v>
      </c>
      <c r="L7701" s="476">
        <f t="shared" si="848"/>
        <v>937.61126595335327</v>
      </c>
      <c r="M7701" s="471">
        <f t="shared" si="851"/>
        <v>1335.1777141390216</v>
      </c>
      <c r="N7701" s="467">
        <f t="shared" si="849"/>
        <v>0</v>
      </c>
      <c r="O7701" s="475" t="str">
        <f t="shared" si="850"/>
        <v/>
      </c>
    </row>
    <row r="7702" spans="1:15" hidden="1">
      <c r="A7702" s="475">
        <f t="shared" si="845"/>
        <v>43770</v>
      </c>
      <c r="B7702" s="475">
        <v>43786</v>
      </c>
      <c r="C7702" s="467">
        <v>21</v>
      </c>
      <c r="D7702" s="467">
        <v>1096</v>
      </c>
      <c r="E7702" s="467">
        <v>89</v>
      </c>
      <c r="F7702" s="467">
        <v>0</v>
      </c>
      <c r="G7702" s="467">
        <f t="array" ref="G7702">MAX(IF($A$2:$A$8761=A7702,$D$2:$D$8761))</f>
        <v>1418</v>
      </c>
      <c r="H7702" s="467">
        <f t="shared" si="846"/>
        <v>0</v>
      </c>
      <c r="I7702" s="475" t="str">
        <f t="shared" si="847"/>
        <v/>
      </c>
      <c r="J7702" s="471">
        <f>'Potential Projects'!D7703</f>
        <v>25.234339419503407</v>
      </c>
      <c r="K7702" s="471">
        <f>'Potential Projects'!E7703</f>
        <v>93.13873064932271</v>
      </c>
      <c r="L7702" s="476">
        <f t="shared" si="848"/>
        <v>888.62692993117389</v>
      </c>
      <c r="M7702" s="471">
        <f t="shared" si="851"/>
        <v>1335.1777141390216</v>
      </c>
      <c r="N7702" s="467">
        <f t="shared" si="849"/>
        <v>0</v>
      </c>
      <c r="O7702" s="475" t="str">
        <f t="shared" si="850"/>
        <v/>
      </c>
    </row>
    <row r="7703" spans="1:15" hidden="1">
      <c r="A7703" s="475">
        <f t="shared" si="845"/>
        <v>43770</v>
      </c>
      <c r="B7703" s="475">
        <v>43786</v>
      </c>
      <c r="C7703" s="467">
        <v>22</v>
      </c>
      <c r="D7703" s="467">
        <v>1039</v>
      </c>
      <c r="E7703" s="467">
        <v>76</v>
      </c>
      <c r="F7703" s="467">
        <v>0</v>
      </c>
      <c r="G7703" s="467">
        <f t="array" ref="G7703">MAX(IF($A$2:$A$8761=A7703,$D$2:$D$8761))</f>
        <v>1418</v>
      </c>
      <c r="H7703" s="467">
        <f t="shared" si="846"/>
        <v>0</v>
      </c>
      <c r="I7703" s="475" t="str">
        <f t="shared" si="847"/>
        <v/>
      </c>
      <c r="J7703" s="471">
        <f>'Potential Projects'!D7704</f>
        <v>34.67515123146395</v>
      </c>
      <c r="K7703" s="471">
        <f>'Potential Projects'!E7704</f>
        <v>99.712769135669745</v>
      </c>
      <c r="L7703" s="476">
        <f t="shared" si="848"/>
        <v>828.61207963286631</v>
      </c>
      <c r="M7703" s="471">
        <f t="shared" si="851"/>
        <v>1335.1777141390216</v>
      </c>
      <c r="N7703" s="467">
        <f t="shared" si="849"/>
        <v>0</v>
      </c>
      <c r="O7703" s="475" t="str">
        <f t="shared" si="850"/>
        <v/>
      </c>
    </row>
    <row r="7704" spans="1:15" hidden="1">
      <c r="A7704" s="475">
        <f t="shared" si="845"/>
        <v>43770</v>
      </c>
      <c r="B7704" s="475">
        <v>43786</v>
      </c>
      <c r="C7704" s="467">
        <v>23</v>
      </c>
      <c r="D7704" s="467">
        <v>966</v>
      </c>
      <c r="E7704" s="467">
        <v>87</v>
      </c>
      <c r="F7704" s="467">
        <v>0</v>
      </c>
      <c r="G7704" s="467">
        <f t="array" ref="G7704">MAX(IF($A$2:$A$8761=A7704,$D$2:$D$8761))</f>
        <v>1418</v>
      </c>
      <c r="H7704" s="467">
        <f t="shared" si="846"/>
        <v>0</v>
      </c>
      <c r="I7704" s="475" t="str">
        <f t="shared" si="847"/>
        <v/>
      </c>
      <c r="J7704" s="471">
        <f>'Potential Projects'!D7705</f>
        <v>43.331678444453885</v>
      </c>
      <c r="K7704" s="471">
        <f>'Potential Projects'!E7705</f>
        <v>96.390548591700693</v>
      </c>
      <c r="L7704" s="476">
        <f t="shared" si="848"/>
        <v>739.27777296384534</v>
      </c>
      <c r="M7704" s="471">
        <f t="shared" si="851"/>
        <v>1335.1777141390216</v>
      </c>
      <c r="N7704" s="467">
        <f t="shared" si="849"/>
        <v>0</v>
      </c>
      <c r="O7704" s="475" t="str">
        <f t="shared" si="850"/>
        <v/>
      </c>
    </row>
    <row r="7705" spans="1:15" hidden="1">
      <c r="A7705" s="475">
        <f t="shared" si="845"/>
        <v>43770</v>
      </c>
      <c r="B7705" s="475">
        <v>43786</v>
      </c>
      <c r="C7705" s="467">
        <v>24</v>
      </c>
      <c r="D7705" s="467">
        <v>894</v>
      </c>
      <c r="E7705" s="467">
        <v>85</v>
      </c>
      <c r="F7705" s="467">
        <v>0</v>
      </c>
      <c r="G7705" s="467">
        <f t="array" ref="G7705">MAX(IF($A$2:$A$8761=A7705,$D$2:$D$8761))</f>
        <v>1418</v>
      </c>
      <c r="H7705" s="467">
        <f t="shared" si="846"/>
        <v>0</v>
      </c>
      <c r="I7705" s="475" t="str">
        <f t="shared" si="847"/>
        <v/>
      </c>
      <c r="J7705" s="471">
        <f>'Potential Projects'!D7706</f>
        <v>35.986170887634003</v>
      </c>
      <c r="K7705" s="471">
        <f>'Potential Projects'!E7706</f>
        <v>99.681479090518167</v>
      </c>
      <c r="L7705" s="476">
        <f t="shared" si="848"/>
        <v>673.33235002184779</v>
      </c>
      <c r="M7705" s="471">
        <f t="shared" si="851"/>
        <v>1335.1777141390216</v>
      </c>
      <c r="N7705" s="467">
        <f t="shared" si="849"/>
        <v>0</v>
      </c>
      <c r="O7705" s="475" t="str">
        <f t="shared" si="850"/>
        <v/>
      </c>
    </row>
    <row r="7706" spans="1:15" hidden="1">
      <c r="A7706" s="475">
        <f t="shared" si="845"/>
        <v>43770</v>
      </c>
      <c r="B7706" s="475">
        <v>43787</v>
      </c>
      <c r="C7706" s="467">
        <v>1</v>
      </c>
      <c r="D7706" s="467">
        <v>859</v>
      </c>
      <c r="E7706" s="467">
        <v>75</v>
      </c>
      <c r="F7706" s="467">
        <v>0</v>
      </c>
      <c r="G7706" s="467">
        <f t="array" ref="G7706">MAX(IF($A$2:$A$8761=A7706,$D$2:$D$8761))</f>
        <v>1418</v>
      </c>
      <c r="H7706" s="467">
        <f t="shared" si="846"/>
        <v>0</v>
      </c>
      <c r="I7706" s="475" t="str">
        <f t="shared" si="847"/>
        <v/>
      </c>
      <c r="J7706" s="471">
        <f>'Potential Projects'!D7707</f>
        <v>55.029530935771</v>
      </c>
      <c r="K7706" s="471">
        <f>'Potential Projects'!E7707</f>
        <v>99.001702859600087</v>
      </c>
      <c r="L7706" s="476">
        <f t="shared" si="848"/>
        <v>629.96876620462888</v>
      </c>
      <c r="M7706" s="471">
        <f t="shared" si="851"/>
        <v>1335.1777141390216</v>
      </c>
      <c r="N7706" s="467">
        <f t="shared" si="849"/>
        <v>0</v>
      </c>
      <c r="O7706" s="475" t="str">
        <f t="shared" si="850"/>
        <v/>
      </c>
    </row>
    <row r="7707" spans="1:15" hidden="1">
      <c r="A7707" s="475">
        <f t="shared" si="845"/>
        <v>43770</v>
      </c>
      <c r="B7707" s="475">
        <v>43787</v>
      </c>
      <c r="C7707" s="467">
        <v>2</v>
      </c>
      <c r="D7707" s="467">
        <v>839</v>
      </c>
      <c r="E7707" s="467">
        <v>60</v>
      </c>
      <c r="F7707" s="467">
        <v>0</v>
      </c>
      <c r="G7707" s="467">
        <f t="array" ref="G7707">MAX(IF($A$2:$A$8761=A7707,$D$2:$D$8761))</f>
        <v>1418</v>
      </c>
      <c r="H7707" s="467">
        <f t="shared" si="846"/>
        <v>0</v>
      </c>
      <c r="I7707" s="475" t="str">
        <f t="shared" si="847"/>
        <v/>
      </c>
      <c r="J7707" s="471">
        <f>'Potential Projects'!D7708</f>
        <v>55.46340318582812</v>
      </c>
      <c r="K7707" s="471">
        <f>'Potential Projects'!E7708</f>
        <v>99.216039668888413</v>
      </c>
      <c r="L7707" s="476">
        <f t="shared" si="848"/>
        <v>624.32055714528337</v>
      </c>
      <c r="M7707" s="471">
        <f t="shared" si="851"/>
        <v>1335.1777141390216</v>
      </c>
      <c r="N7707" s="467">
        <f t="shared" si="849"/>
        <v>0</v>
      </c>
      <c r="O7707" s="475" t="str">
        <f t="shared" si="850"/>
        <v/>
      </c>
    </row>
    <row r="7708" spans="1:15" hidden="1">
      <c r="A7708" s="475">
        <f t="shared" si="845"/>
        <v>43770</v>
      </c>
      <c r="B7708" s="475">
        <v>43787</v>
      </c>
      <c r="C7708" s="467">
        <v>3</v>
      </c>
      <c r="D7708" s="467">
        <v>830</v>
      </c>
      <c r="E7708" s="467">
        <v>57</v>
      </c>
      <c r="F7708" s="467">
        <v>0</v>
      </c>
      <c r="G7708" s="467">
        <f t="array" ref="G7708">MAX(IF($A$2:$A$8761=A7708,$D$2:$D$8761))</f>
        <v>1418</v>
      </c>
      <c r="H7708" s="467">
        <f t="shared" si="846"/>
        <v>0</v>
      </c>
      <c r="I7708" s="475" t="str">
        <f t="shared" si="847"/>
        <v/>
      </c>
      <c r="J7708" s="471">
        <f>'Potential Projects'!D7709</f>
        <v>59.777599756133604</v>
      </c>
      <c r="K7708" s="471">
        <f>'Potential Projects'!E7709</f>
        <v>99.803510266609337</v>
      </c>
      <c r="L7708" s="476">
        <f t="shared" si="848"/>
        <v>613.41888997725709</v>
      </c>
      <c r="M7708" s="471">
        <f t="shared" si="851"/>
        <v>1335.1777141390216</v>
      </c>
      <c r="N7708" s="467">
        <f t="shared" si="849"/>
        <v>0</v>
      </c>
      <c r="O7708" s="475" t="str">
        <f t="shared" si="850"/>
        <v/>
      </c>
    </row>
    <row r="7709" spans="1:15" hidden="1">
      <c r="A7709" s="475">
        <f t="shared" si="845"/>
        <v>43770</v>
      </c>
      <c r="B7709" s="475">
        <v>43787</v>
      </c>
      <c r="C7709" s="467">
        <v>4</v>
      </c>
      <c r="D7709" s="467">
        <v>849</v>
      </c>
      <c r="E7709" s="467">
        <v>73</v>
      </c>
      <c r="F7709" s="467">
        <v>0</v>
      </c>
      <c r="G7709" s="467">
        <f t="array" ref="G7709">MAX(IF($A$2:$A$8761=A7709,$D$2:$D$8761))</f>
        <v>1418</v>
      </c>
      <c r="H7709" s="467">
        <f t="shared" si="846"/>
        <v>0</v>
      </c>
      <c r="I7709" s="475" t="str">
        <f t="shared" si="847"/>
        <v/>
      </c>
      <c r="J7709" s="471">
        <f>'Potential Projects'!D7710</f>
        <v>75.392117593849193</v>
      </c>
      <c r="K7709" s="471">
        <f>'Potential Projects'!E7710</f>
        <v>96.689368522898306</v>
      </c>
      <c r="L7709" s="476">
        <f t="shared" si="848"/>
        <v>603.91851388325244</v>
      </c>
      <c r="M7709" s="471">
        <f t="shared" si="851"/>
        <v>1335.1777141390216</v>
      </c>
      <c r="N7709" s="467">
        <f t="shared" si="849"/>
        <v>0</v>
      </c>
      <c r="O7709" s="475" t="str">
        <f t="shared" si="850"/>
        <v/>
      </c>
    </row>
    <row r="7710" spans="1:15" hidden="1">
      <c r="A7710" s="475">
        <f t="shared" si="845"/>
        <v>43770</v>
      </c>
      <c r="B7710" s="475">
        <v>43787</v>
      </c>
      <c r="C7710" s="467">
        <v>5</v>
      </c>
      <c r="D7710" s="467">
        <v>869</v>
      </c>
      <c r="E7710" s="467">
        <v>56</v>
      </c>
      <c r="F7710" s="467">
        <v>0</v>
      </c>
      <c r="G7710" s="467">
        <f t="array" ref="G7710">MAX(IF($A$2:$A$8761=A7710,$D$2:$D$8761))</f>
        <v>1418</v>
      </c>
      <c r="H7710" s="467">
        <f t="shared" si="846"/>
        <v>0</v>
      </c>
      <c r="I7710" s="475" t="str">
        <f t="shared" si="847"/>
        <v/>
      </c>
      <c r="J7710" s="471">
        <f>'Potential Projects'!D7711</f>
        <v>83.604770363312497</v>
      </c>
      <c r="K7710" s="471">
        <f>'Potential Projects'!E7711</f>
        <v>99.650189045366588</v>
      </c>
      <c r="L7710" s="476">
        <f t="shared" si="848"/>
        <v>629.74504059132096</v>
      </c>
      <c r="M7710" s="471">
        <f t="shared" si="851"/>
        <v>1335.1777141390216</v>
      </c>
      <c r="N7710" s="467">
        <f t="shared" si="849"/>
        <v>0</v>
      </c>
      <c r="O7710" s="475" t="str">
        <f t="shared" si="850"/>
        <v/>
      </c>
    </row>
    <row r="7711" spans="1:15" hidden="1">
      <c r="A7711" s="475">
        <f t="shared" si="845"/>
        <v>43770</v>
      </c>
      <c r="B7711" s="475">
        <v>43787</v>
      </c>
      <c r="C7711" s="467">
        <v>6</v>
      </c>
      <c r="D7711" s="467">
        <v>985</v>
      </c>
      <c r="E7711" s="467">
        <v>48</v>
      </c>
      <c r="F7711" s="467">
        <v>0</v>
      </c>
      <c r="G7711" s="467">
        <f t="array" ref="G7711">MAX(IF($A$2:$A$8761=A7711,$D$2:$D$8761))</f>
        <v>1418</v>
      </c>
      <c r="H7711" s="467">
        <f t="shared" si="846"/>
        <v>0</v>
      </c>
      <c r="I7711" s="475" t="str">
        <f t="shared" si="847"/>
        <v/>
      </c>
      <c r="J7711" s="471">
        <f>'Potential Projects'!D7712</f>
        <v>92.1335158991714</v>
      </c>
      <c r="K7711" s="471">
        <f>'Potential Projects'!E7712</f>
        <v>99.798034508707801</v>
      </c>
      <c r="L7711" s="476">
        <f t="shared" si="848"/>
        <v>745.06844959212083</v>
      </c>
      <c r="M7711" s="471">
        <f t="shared" si="851"/>
        <v>1335.1777141390216</v>
      </c>
      <c r="N7711" s="467">
        <f t="shared" si="849"/>
        <v>0</v>
      </c>
      <c r="O7711" s="475" t="str">
        <f t="shared" si="850"/>
        <v/>
      </c>
    </row>
    <row r="7712" spans="1:15" hidden="1">
      <c r="A7712" s="475">
        <f t="shared" si="845"/>
        <v>43770</v>
      </c>
      <c r="B7712" s="475">
        <v>43787</v>
      </c>
      <c r="C7712" s="467">
        <v>7</v>
      </c>
      <c r="D7712" s="467">
        <v>1122</v>
      </c>
      <c r="E7712" s="467">
        <v>42</v>
      </c>
      <c r="F7712" s="467">
        <v>0</v>
      </c>
      <c r="G7712" s="467">
        <f t="array" ref="G7712">MAX(IF($A$2:$A$8761=A7712,$D$2:$D$8761))</f>
        <v>1418</v>
      </c>
      <c r="H7712" s="467">
        <f t="shared" si="846"/>
        <v>0</v>
      </c>
      <c r="I7712" s="475" t="str">
        <f t="shared" si="847"/>
        <v/>
      </c>
      <c r="J7712" s="471">
        <f>'Potential Projects'!D7713</f>
        <v>120.42919366851726</v>
      </c>
      <c r="K7712" s="471">
        <f>'Potential Projects'!E7713</f>
        <v>99.778478230488048</v>
      </c>
      <c r="L7712" s="476">
        <f t="shared" si="848"/>
        <v>859.79232810099472</v>
      </c>
      <c r="M7712" s="471">
        <f t="shared" si="851"/>
        <v>1335.1777141390216</v>
      </c>
      <c r="N7712" s="467">
        <f t="shared" si="849"/>
        <v>0</v>
      </c>
      <c r="O7712" s="475" t="str">
        <f t="shared" si="850"/>
        <v/>
      </c>
    </row>
    <row r="7713" spans="1:15" hidden="1">
      <c r="A7713" s="475">
        <f t="shared" si="845"/>
        <v>43770</v>
      </c>
      <c r="B7713" s="475">
        <v>43787</v>
      </c>
      <c r="C7713" s="467">
        <v>8</v>
      </c>
      <c r="D7713" s="467">
        <v>1185</v>
      </c>
      <c r="E7713" s="467">
        <v>25</v>
      </c>
      <c r="F7713" s="467">
        <v>0</v>
      </c>
      <c r="G7713" s="467">
        <f t="array" ref="G7713">MAX(IF($A$2:$A$8761=A7713,$D$2:$D$8761))</f>
        <v>1418</v>
      </c>
      <c r="H7713" s="467">
        <f t="shared" si="846"/>
        <v>0</v>
      </c>
      <c r="I7713" s="475" t="str">
        <f t="shared" si="847"/>
        <v/>
      </c>
      <c r="J7713" s="471">
        <f>'Potential Projects'!D7714</f>
        <v>136.86045628875908</v>
      </c>
      <c r="K7713" s="471">
        <f>'Potential Projects'!E7714</f>
        <v>99.835582562889698</v>
      </c>
      <c r="L7713" s="476">
        <f t="shared" si="848"/>
        <v>923.30396114835116</v>
      </c>
      <c r="M7713" s="471">
        <f t="shared" si="851"/>
        <v>1335.1777141390216</v>
      </c>
      <c r="N7713" s="467">
        <f t="shared" si="849"/>
        <v>0</v>
      </c>
      <c r="O7713" s="475" t="str">
        <f t="shared" si="850"/>
        <v/>
      </c>
    </row>
    <row r="7714" spans="1:15" hidden="1">
      <c r="A7714" s="475">
        <f t="shared" si="845"/>
        <v>43770</v>
      </c>
      <c r="B7714" s="475">
        <v>43787</v>
      </c>
      <c r="C7714" s="467">
        <v>9</v>
      </c>
      <c r="D7714" s="467">
        <v>1176</v>
      </c>
      <c r="E7714" s="467">
        <v>17</v>
      </c>
      <c r="F7714" s="467">
        <v>1</v>
      </c>
      <c r="G7714" s="467">
        <f t="array" ref="G7714">MAX(IF($A$2:$A$8761=A7714,$D$2:$D$8761))</f>
        <v>1418</v>
      </c>
      <c r="H7714" s="467">
        <f t="shared" si="846"/>
        <v>0</v>
      </c>
      <c r="I7714" s="475" t="str">
        <f t="shared" si="847"/>
        <v/>
      </c>
      <c r="J7714" s="471">
        <f>'Potential Projects'!D7715</f>
        <v>132.92717673141749</v>
      </c>
      <c r="K7714" s="471">
        <f>'Potential Projects'!E7715</f>
        <v>99.563359170070939</v>
      </c>
      <c r="L7714" s="476">
        <f t="shared" si="848"/>
        <v>925.50946409851144</v>
      </c>
      <c r="M7714" s="471">
        <f t="shared" si="851"/>
        <v>1335.1777141390216</v>
      </c>
      <c r="N7714" s="467">
        <f t="shared" si="849"/>
        <v>0</v>
      </c>
      <c r="O7714" s="475" t="str">
        <f t="shared" si="850"/>
        <v/>
      </c>
    </row>
    <row r="7715" spans="1:15" hidden="1">
      <c r="A7715" s="475">
        <f t="shared" si="845"/>
        <v>43770</v>
      </c>
      <c r="B7715" s="475">
        <v>43787</v>
      </c>
      <c r="C7715" s="467">
        <v>10</v>
      </c>
      <c r="D7715" s="467">
        <v>1149</v>
      </c>
      <c r="E7715" s="467">
        <v>16</v>
      </c>
      <c r="F7715" s="467">
        <v>2</v>
      </c>
      <c r="G7715" s="467">
        <f t="array" ref="G7715">MAX(IF($A$2:$A$8761=A7715,$D$2:$D$8761))</f>
        <v>1418</v>
      </c>
      <c r="H7715" s="467">
        <f t="shared" si="846"/>
        <v>0</v>
      </c>
      <c r="I7715" s="475" t="str">
        <f t="shared" si="847"/>
        <v/>
      </c>
      <c r="J7715" s="471">
        <f>'Potential Projects'!D7716</f>
        <v>111.33659401035239</v>
      </c>
      <c r="K7715" s="471">
        <f>'Potential Projects'!E7716</f>
        <v>99.153459578585256</v>
      </c>
      <c r="L7715" s="476">
        <f t="shared" si="848"/>
        <v>920.50994641106229</v>
      </c>
      <c r="M7715" s="471">
        <f t="shared" si="851"/>
        <v>1335.1777141390216</v>
      </c>
      <c r="N7715" s="467">
        <f t="shared" si="849"/>
        <v>0</v>
      </c>
      <c r="O7715" s="475" t="str">
        <f t="shared" si="850"/>
        <v/>
      </c>
    </row>
    <row r="7716" spans="1:15" hidden="1">
      <c r="A7716" s="475">
        <f t="shared" si="845"/>
        <v>43770</v>
      </c>
      <c r="B7716" s="475">
        <v>43787</v>
      </c>
      <c r="C7716" s="467">
        <v>11</v>
      </c>
      <c r="D7716" s="467">
        <v>1168</v>
      </c>
      <c r="E7716" s="467">
        <v>23</v>
      </c>
      <c r="F7716" s="467">
        <v>4</v>
      </c>
      <c r="G7716" s="467">
        <f t="array" ref="G7716">MAX(IF($A$2:$A$8761=A7716,$D$2:$D$8761))</f>
        <v>1418</v>
      </c>
      <c r="H7716" s="467">
        <f t="shared" si="846"/>
        <v>0</v>
      </c>
      <c r="I7716" s="475" t="str">
        <f t="shared" si="847"/>
        <v/>
      </c>
      <c r="J7716" s="471">
        <f>'Potential Projects'!D7717</f>
        <v>123.30369922298713</v>
      </c>
      <c r="K7716" s="471">
        <f>'Potential Projects'!E7717</f>
        <v>97.962873360567627</v>
      </c>
      <c r="L7716" s="476">
        <f t="shared" si="848"/>
        <v>919.73342741644524</v>
      </c>
      <c r="M7716" s="471">
        <f t="shared" si="851"/>
        <v>1335.1777141390216</v>
      </c>
      <c r="N7716" s="467">
        <f t="shared" si="849"/>
        <v>0</v>
      </c>
      <c r="O7716" s="475" t="str">
        <f t="shared" si="850"/>
        <v/>
      </c>
    </row>
    <row r="7717" spans="1:15" hidden="1">
      <c r="A7717" s="475">
        <f t="shared" si="845"/>
        <v>43770</v>
      </c>
      <c r="B7717" s="475">
        <v>43787</v>
      </c>
      <c r="C7717" s="467">
        <v>12</v>
      </c>
      <c r="D7717" s="467">
        <v>1170</v>
      </c>
      <c r="E7717" s="467">
        <v>27</v>
      </c>
      <c r="F7717" s="467">
        <v>3</v>
      </c>
      <c r="G7717" s="467">
        <f t="array" ref="G7717">MAX(IF($A$2:$A$8761=A7717,$D$2:$D$8761))</f>
        <v>1418</v>
      </c>
      <c r="H7717" s="467">
        <f t="shared" si="846"/>
        <v>0</v>
      </c>
      <c r="I7717" s="475" t="str">
        <f t="shared" si="847"/>
        <v/>
      </c>
      <c r="J7717" s="471">
        <f>'Potential Projects'!D7718</f>
        <v>114.06462587363956</v>
      </c>
      <c r="K7717" s="471">
        <f>'Potential Projects'!E7718</f>
        <v>97.820503655127922</v>
      </c>
      <c r="L7717" s="476">
        <f t="shared" si="848"/>
        <v>928.11487047123239</v>
      </c>
      <c r="M7717" s="471">
        <f t="shared" si="851"/>
        <v>1335.1777141390216</v>
      </c>
      <c r="N7717" s="467">
        <f t="shared" si="849"/>
        <v>0</v>
      </c>
      <c r="O7717" s="475" t="str">
        <f t="shared" si="850"/>
        <v/>
      </c>
    </row>
    <row r="7718" spans="1:15" hidden="1">
      <c r="A7718" s="475">
        <f t="shared" si="845"/>
        <v>43770</v>
      </c>
      <c r="B7718" s="475">
        <v>43787</v>
      </c>
      <c r="C7718" s="467">
        <v>13</v>
      </c>
      <c r="D7718" s="467">
        <v>1140</v>
      </c>
      <c r="E7718" s="467">
        <v>23</v>
      </c>
      <c r="F7718" s="467">
        <v>5</v>
      </c>
      <c r="G7718" s="467">
        <f t="array" ref="G7718">MAX(IF($A$2:$A$8761=A7718,$D$2:$D$8761))</f>
        <v>1418</v>
      </c>
      <c r="H7718" s="467">
        <f t="shared" si="846"/>
        <v>0</v>
      </c>
      <c r="I7718" s="475" t="str">
        <f t="shared" si="847"/>
        <v/>
      </c>
      <c r="J7718" s="471">
        <f>'Potential Projects'!D7719</f>
        <v>84.705012690734549</v>
      </c>
      <c r="K7718" s="471">
        <f>'Potential Projects'!E7719</f>
        <v>99.724502902601586</v>
      </c>
      <c r="L7718" s="476">
        <f t="shared" si="848"/>
        <v>927.57048440666392</v>
      </c>
      <c r="M7718" s="471">
        <f t="shared" si="851"/>
        <v>1335.1777141390216</v>
      </c>
      <c r="N7718" s="467">
        <f t="shared" si="849"/>
        <v>0</v>
      </c>
      <c r="O7718" s="475" t="str">
        <f t="shared" si="850"/>
        <v/>
      </c>
    </row>
    <row r="7719" spans="1:15" hidden="1">
      <c r="A7719" s="475">
        <f t="shared" si="845"/>
        <v>43770</v>
      </c>
      <c r="B7719" s="475">
        <v>43787</v>
      </c>
      <c r="C7719" s="467">
        <v>14</v>
      </c>
      <c r="D7719" s="467">
        <v>1142</v>
      </c>
      <c r="E7719" s="467">
        <v>23</v>
      </c>
      <c r="F7719" s="467">
        <v>2</v>
      </c>
      <c r="G7719" s="467">
        <f t="array" ref="G7719">MAX(IF($A$2:$A$8761=A7719,$D$2:$D$8761))</f>
        <v>1418</v>
      </c>
      <c r="H7719" s="467">
        <f t="shared" si="846"/>
        <v>0</v>
      </c>
      <c r="I7719" s="475" t="str">
        <f t="shared" si="847"/>
        <v/>
      </c>
      <c r="J7719" s="471">
        <f>'Potential Projects'!D7720</f>
        <v>63.465433251588642</v>
      </c>
      <c r="K7719" s="471">
        <f>'Potential Projects'!E7720</f>
        <v>99.835582562889698</v>
      </c>
      <c r="L7719" s="476">
        <f t="shared" si="848"/>
        <v>953.69898418552168</v>
      </c>
      <c r="M7719" s="471">
        <f t="shared" si="851"/>
        <v>1335.1777141390216</v>
      </c>
      <c r="N7719" s="467">
        <f t="shared" si="849"/>
        <v>0</v>
      </c>
      <c r="O7719" s="475" t="str">
        <f t="shared" si="850"/>
        <v/>
      </c>
    </row>
    <row r="7720" spans="1:15" hidden="1">
      <c r="A7720" s="475">
        <f t="shared" si="845"/>
        <v>43770</v>
      </c>
      <c r="B7720" s="475">
        <v>43787</v>
      </c>
      <c r="C7720" s="467">
        <v>15</v>
      </c>
      <c r="D7720" s="467">
        <v>1108</v>
      </c>
      <c r="E7720" s="467">
        <v>21</v>
      </c>
      <c r="F7720" s="467">
        <v>1</v>
      </c>
      <c r="G7720" s="467">
        <f t="array" ref="G7720">MAX(IF($A$2:$A$8761=A7720,$D$2:$D$8761))</f>
        <v>1418</v>
      </c>
      <c r="H7720" s="467">
        <f t="shared" si="846"/>
        <v>0</v>
      </c>
      <c r="I7720" s="475" t="str">
        <f t="shared" si="847"/>
        <v/>
      </c>
      <c r="J7720" s="471">
        <f>'Potential Projects'!D7721</f>
        <v>93.770365506950753</v>
      </c>
      <c r="K7720" s="471">
        <f>'Potential Projects'!E7721</f>
        <v>99.835582562889698</v>
      </c>
      <c r="L7720" s="476">
        <f t="shared" si="848"/>
        <v>892.39405193015955</v>
      </c>
      <c r="M7720" s="471">
        <f t="shared" si="851"/>
        <v>1335.1777141390216</v>
      </c>
      <c r="N7720" s="467">
        <f t="shared" si="849"/>
        <v>0</v>
      </c>
      <c r="O7720" s="475" t="str">
        <f t="shared" si="850"/>
        <v/>
      </c>
    </row>
    <row r="7721" spans="1:15" hidden="1">
      <c r="A7721" s="475">
        <f t="shared" si="845"/>
        <v>43770</v>
      </c>
      <c r="B7721" s="475">
        <v>43787</v>
      </c>
      <c r="C7721" s="467">
        <v>16</v>
      </c>
      <c r="D7721" s="467">
        <v>1138</v>
      </c>
      <c r="E7721" s="467">
        <v>34</v>
      </c>
      <c r="F7721" s="467">
        <v>0</v>
      </c>
      <c r="G7721" s="467">
        <f t="array" ref="G7721">MAX(IF($A$2:$A$8761=A7721,$D$2:$D$8761))</f>
        <v>1418</v>
      </c>
      <c r="H7721" s="467">
        <f t="shared" si="846"/>
        <v>0</v>
      </c>
      <c r="I7721" s="475" t="str">
        <f t="shared" si="847"/>
        <v/>
      </c>
      <c r="J7721" s="471">
        <f>'Potential Projects'!D7722</f>
        <v>86.637708310171035</v>
      </c>
      <c r="K7721" s="471">
        <f>'Potential Projects'!E7722</f>
        <v>99.826977800473031</v>
      </c>
      <c r="L7721" s="476">
        <f t="shared" si="848"/>
        <v>917.53531388935585</v>
      </c>
      <c r="M7721" s="471">
        <f t="shared" si="851"/>
        <v>1335.1777141390216</v>
      </c>
      <c r="N7721" s="467">
        <f t="shared" si="849"/>
        <v>0</v>
      </c>
      <c r="O7721" s="475" t="str">
        <f t="shared" si="850"/>
        <v/>
      </c>
    </row>
    <row r="7722" spans="1:15" hidden="1">
      <c r="A7722" s="475">
        <f t="shared" si="845"/>
        <v>43770</v>
      </c>
      <c r="B7722" s="475">
        <v>43787</v>
      </c>
      <c r="C7722" s="467">
        <v>17</v>
      </c>
      <c r="D7722" s="467">
        <v>1209</v>
      </c>
      <c r="E7722" s="467">
        <v>28</v>
      </c>
      <c r="F7722" s="467">
        <v>0</v>
      </c>
      <c r="G7722" s="467">
        <f t="array" ref="G7722">MAX(IF($A$2:$A$8761=A7722,$D$2:$D$8761))</f>
        <v>1418</v>
      </c>
      <c r="H7722" s="467">
        <f t="shared" si="846"/>
        <v>0</v>
      </c>
      <c r="I7722" s="475" t="str">
        <f t="shared" si="847"/>
        <v/>
      </c>
      <c r="J7722" s="471">
        <f>'Potential Projects'!D7723</f>
        <v>123.70318662627267</v>
      </c>
      <c r="K7722" s="471">
        <f>'Potential Projects'!E7723</f>
        <v>99.835582562889698</v>
      </c>
      <c r="L7722" s="476">
        <f t="shared" si="848"/>
        <v>957.46123081083749</v>
      </c>
      <c r="M7722" s="471">
        <f t="shared" si="851"/>
        <v>1335.1777141390216</v>
      </c>
      <c r="N7722" s="467">
        <f t="shared" si="849"/>
        <v>0</v>
      </c>
      <c r="O7722" s="475" t="str">
        <f t="shared" si="850"/>
        <v/>
      </c>
    </row>
    <row r="7723" spans="1:15" hidden="1">
      <c r="A7723" s="475">
        <f t="shared" si="845"/>
        <v>43770</v>
      </c>
      <c r="B7723" s="475">
        <v>43787</v>
      </c>
      <c r="C7723" s="467">
        <v>18</v>
      </c>
      <c r="D7723" s="467">
        <v>1240</v>
      </c>
      <c r="E7723" s="467">
        <v>36</v>
      </c>
      <c r="F7723" s="467">
        <v>0</v>
      </c>
      <c r="G7723" s="467">
        <f t="array" ref="G7723">MAX(IF($A$2:$A$8761=A7723,$D$2:$D$8761))</f>
        <v>1418</v>
      </c>
      <c r="H7723" s="467">
        <f t="shared" si="846"/>
        <v>0</v>
      </c>
      <c r="I7723" s="475" t="str">
        <f t="shared" si="847"/>
        <v/>
      </c>
      <c r="J7723" s="471">
        <f>'Potential Projects'!D7724</f>
        <v>118.68542955612438</v>
      </c>
      <c r="K7723" s="471">
        <f>'Potential Projects'!E7724</f>
        <v>99.835582562889698</v>
      </c>
      <c r="L7723" s="476">
        <f t="shared" si="848"/>
        <v>985.47898788098598</v>
      </c>
      <c r="M7723" s="471">
        <f t="shared" si="851"/>
        <v>1335.1777141390216</v>
      </c>
      <c r="N7723" s="467">
        <f t="shared" si="849"/>
        <v>0</v>
      </c>
      <c r="O7723" s="475" t="str">
        <f t="shared" si="850"/>
        <v/>
      </c>
    </row>
    <row r="7724" spans="1:15" hidden="1">
      <c r="A7724" s="475">
        <f t="shared" si="845"/>
        <v>43770</v>
      </c>
      <c r="B7724" s="475">
        <v>43787</v>
      </c>
      <c r="C7724" s="467">
        <v>19</v>
      </c>
      <c r="D7724" s="467">
        <v>1200</v>
      </c>
      <c r="E7724" s="467">
        <v>24</v>
      </c>
      <c r="F7724" s="467">
        <v>0</v>
      </c>
      <c r="G7724" s="467">
        <f t="array" ref="G7724">MAX(IF($A$2:$A$8761=A7724,$D$2:$D$8761))</f>
        <v>1418</v>
      </c>
      <c r="H7724" s="467">
        <f t="shared" si="846"/>
        <v>0</v>
      </c>
      <c r="I7724" s="475" t="str">
        <f t="shared" si="847"/>
        <v/>
      </c>
      <c r="J7724" s="471">
        <f>'Potential Projects'!D7725</f>
        <v>63.597836643468391</v>
      </c>
      <c r="K7724" s="471">
        <f>'Potential Projects'!E7725</f>
        <v>99.835582562889698</v>
      </c>
      <c r="L7724" s="476">
        <f t="shared" si="848"/>
        <v>1012.5665807936419</v>
      </c>
      <c r="M7724" s="471">
        <f t="shared" si="851"/>
        <v>1335.1777141390216</v>
      </c>
      <c r="N7724" s="467">
        <f t="shared" si="849"/>
        <v>0</v>
      </c>
      <c r="O7724" s="475" t="str">
        <f t="shared" si="850"/>
        <v/>
      </c>
    </row>
    <row r="7725" spans="1:15" hidden="1">
      <c r="A7725" s="475">
        <f t="shared" si="845"/>
        <v>43770</v>
      </c>
      <c r="B7725" s="475">
        <v>43787</v>
      </c>
      <c r="C7725" s="467">
        <v>20</v>
      </c>
      <c r="D7725" s="467">
        <v>1174</v>
      </c>
      <c r="E7725" s="467">
        <v>40</v>
      </c>
      <c r="F7725" s="467">
        <v>0</v>
      </c>
      <c r="G7725" s="467">
        <f t="array" ref="G7725">MAX(IF($A$2:$A$8761=A7725,$D$2:$D$8761))</f>
        <v>1418</v>
      </c>
      <c r="H7725" s="467">
        <f t="shared" si="846"/>
        <v>0</v>
      </c>
      <c r="I7725" s="475" t="str">
        <f t="shared" si="847"/>
        <v/>
      </c>
      <c r="J7725" s="471">
        <f>'Potential Projects'!D7726</f>
        <v>103.30867029148476</v>
      </c>
      <c r="K7725" s="471">
        <f>'Potential Projects'!E7726</f>
        <v>99.810550526768438</v>
      </c>
      <c r="L7725" s="476">
        <f t="shared" si="848"/>
        <v>930.88077918174679</v>
      </c>
      <c r="M7725" s="471">
        <f t="shared" si="851"/>
        <v>1335.1777141390216</v>
      </c>
      <c r="N7725" s="467">
        <f t="shared" si="849"/>
        <v>0</v>
      </c>
      <c r="O7725" s="475" t="str">
        <f t="shared" si="850"/>
        <v/>
      </c>
    </row>
    <row r="7726" spans="1:15" hidden="1">
      <c r="A7726" s="475">
        <f t="shared" si="845"/>
        <v>43770</v>
      </c>
      <c r="B7726" s="475">
        <v>43787</v>
      </c>
      <c r="C7726" s="467">
        <v>21</v>
      </c>
      <c r="D7726" s="467">
        <v>1130</v>
      </c>
      <c r="E7726" s="467">
        <v>40</v>
      </c>
      <c r="F7726" s="467">
        <v>0</v>
      </c>
      <c r="G7726" s="467">
        <f t="array" ref="G7726">MAX(IF($A$2:$A$8761=A7726,$D$2:$D$8761))</f>
        <v>1418</v>
      </c>
      <c r="H7726" s="467">
        <f t="shared" si="846"/>
        <v>0</v>
      </c>
      <c r="I7726" s="475" t="str">
        <f t="shared" si="847"/>
        <v/>
      </c>
      <c r="J7726" s="471">
        <f>'Potential Projects'!D7727</f>
        <v>104.20573292694762</v>
      </c>
      <c r="K7726" s="471">
        <f>'Potential Projects'!E7727</f>
        <v>99.811332777897235</v>
      </c>
      <c r="L7726" s="476">
        <f t="shared" si="848"/>
        <v>885.98293429515525</v>
      </c>
      <c r="M7726" s="471">
        <f t="shared" si="851"/>
        <v>1335.1777141390216</v>
      </c>
      <c r="N7726" s="467">
        <f t="shared" si="849"/>
        <v>0</v>
      </c>
      <c r="O7726" s="475" t="str">
        <f t="shared" si="850"/>
        <v/>
      </c>
    </row>
    <row r="7727" spans="1:15" hidden="1">
      <c r="A7727" s="475">
        <f t="shared" si="845"/>
        <v>43770</v>
      </c>
      <c r="B7727" s="475">
        <v>43787</v>
      </c>
      <c r="C7727" s="467">
        <v>22</v>
      </c>
      <c r="D7727" s="467">
        <v>1036</v>
      </c>
      <c r="E7727" s="467">
        <v>59</v>
      </c>
      <c r="F7727" s="467">
        <v>0</v>
      </c>
      <c r="G7727" s="467">
        <f t="array" ref="G7727">MAX(IF($A$2:$A$8761=A7727,$D$2:$D$8761))</f>
        <v>1418</v>
      </c>
      <c r="H7727" s="467">
        <f t="shared" si="846"/>
        <v>0</v>
      </c>
      <c r="I7727" s="475" t="str">
        <f t="shared" si="847"/>
        <v/>
      </c>
      <c r="J7727" s="471">
        <f>'Potential Projects'!D7728</f>
        <v>99.94410148007222</v>
      </c>
      <c r="K7727" s="471">
        <f>'Potential Projects'!E7728</f>
        <v>99.835582562889698</v>
      </c>
      <c r="L7727" s="476">
        <f t="shared" si="848"/>
        <v>777.220315957038</v>
      </c>
      <c r="M7727" s="471">
        <f t="shared" si="851"/>
        <v>1335.1777141390216</v>
      </c>
      <c r="N7727" s="467">
        <f t="shared" si="849"/>
        <v>0</v>
      </c>
      <c r="O7727" s="475" t="str">
        <f t="shared" si="850"/>
        <v/>
      </c>
    </row>
    <row r="7728" spans="1:15" hidden="1">
      <c r="A7728" s="475">
        <f t="shared" si="845"/>
        <v>43770</v>
      </c>
      <c r="B7728" s="475">
        <v>43787</v>
      </c>
      <c r="C7728" s="467">
        <v>23</v>
      </c>
      <c r="D7728" s="467">
        <v>955</v>
      </c>
      <c r="E7728" s="467">
        <v>32</v>
      </c>
      <c r="F7728" s="467">
        <v>0</v>
      </c>
      <c r="G7728" s="467">
        <f t="array" ref="G7728">MAX(IF($A$2:$A$8761=A7728,$D$2:$D$8761))</f>
        <v>1418</v>
      </c>
      <c r="H7728" s="467">
        <f t="shared" si="846"/>
        <v>0</v>
      </c>
      <c r="I7728" s="475" t="str">
        <f t="shared" si="847"/>
        <v/>
      </c>
      <c r="J7728" s="471">
        <f>'Potential Projects'!D7729</f>
        <v>100.62748113113882</v>
      </c>
      <c r="K7728" s="471">
        <f>'Potential Projects'!E7729</f>
        <v>97.201743012255434</v>
      </c>
      <c r="L7728" s="476">
        <f t="shared" si="848"/>
        <v>725.17077585660581</v>
      </c>
      <c r="M7728" s="471">
        <f t="shared" si="851"/>
        <v>1335.1777141390216</v>
      </c>
      <c r="N7728" s="467">
        <f t="shared" si="849"/>
        <v>0</v>
      </c>
      <c r="O7728" s="475" t="str">
        <f t="shared" si="850"/>
        <v/>
      </c>
    </row>
    <row r="7729" spans="1:15" hidden="1">
      <c r="A7729" s="475">
        <f t="shared" si="845"/>
        <v>43770</v>
      </c>
      <c r="B7729" s="475">
        <v>43787</v>
      </c>
      <c r="C7729" s="467">
        <v>24</v>
      </c>
      <c r="D7729" s="467">
        <v>902</v>
      </c>
      <c r="E7729" s="467">
        <v>53</v>
      </c>
      <c r="F7729" s="467">
        <v>0</v>
      </c>
      <c r="G7729" s="467">
        <f t="array" ref="G7729">MAX(IF($A$2:$A$8761=A7729,$D$2:$D$8761))</f>
        <v>1418</v>
      </c>
      <c r="H7729" s="467">
        <f t="shared" si="846"/>
        <v>0</v>
      </c>
      <c r="I7729" s="475" t="str">
        <f t="shared" si="847"/>
        <v/>
      </c>
      <c r="J7729" s="471">
        <f>'Potential Projects'!D7730</f>
        <v>102.92584516179748</v>
      </c>
      <c r="K7729" s="471">
        <f>'Potential Projects'!E7730</f>
        <v>98.201459954848417</v>
      </c>
      <c r="L7729" s="476">
        <f t="shared" si="848"/>
        <v>647.87269488335414</v>
      </c>
      <c r="M7729" s="471">
        <f t="shared" si="851"/>
        <v>1335.1777141390216</v>
      </c>
      <c r="N7729" s="467">
        <f t="shared" si="849"/>
        <v>0</v>
      </c>
      <c r="O7729" s="475" t="str">
        <f t="shared" si="850"/>
        <v/>
      </c>
    </row>
    <row r="7730" spans="1:15" hidden="1">
      <c r="A7730" s="475">
        <f t="shared" si="845"/>
        <v>43770</v>
      </c>
      <c r="B7730" s="475">
        <v>43788</v>
      </c>
      <c r="C7730" s="467">
        <v>1</v>
      </c>
      <c r="D7730" s="467">
        <v>871</v>
      </c>
      <c r="E7730" s="467">
        <v>69</v>
      </c>
      <c r="F7730" s="467">
        <v>0</v>
      </c>
      <c r="G7730" s="467">
        <f t="array" ref="G7730">MAX(IF($A$2:$A$8761=A7730,$D$2:$D$8761))</f>
        <v>1418</v>
      </c>
      <c r="H7730" s="467">
        <f t="shared" si="846"/>
        <v>0</v>
      </c>
      <c r="I7730" s="475" t="str">
        <f t="shared" si="847"/>
        <v/>
      </c>
      <c r="J7730" s="471">
        <f>'Potential Projects'!D7731</f>
        <v>87.678912231675611</v>
      </c>
      <c r="K7730" s="471">
        <f>'Potential Projects'!E7731</f>
        <v>99.291135777252208</v>
      </c>
      <c r="L7730" s="476">
        <f t="shared" si="848"/>
        <v>615.02995199107215</v>
      </c>
      <c r="M7730" s="471">
        <f t="shared" si="851"/>
        <v>1335.1777141390216</v>
      </c>
      <c r="N7730" s="467">
        <f t="shared" si="849"/>
        <v>0</v>
      </c>
      <c r="O7730" s="475" t="str">
        <f t="shared" si="850"/>
        <v/>
      </c>
    </row>
    <row r="7731" spans="1:15" hidden="1">
      <c r="A7731" s="475">
        <f t="shared" si="845"/>
        <v>43770</v>
      </c>
      <c r="B7731" s="475">
        <v>43788</v>
      </c>
      <c r="C7731" s="467">
        <v>2</v>
      </c>
      <c r="D7731" s="467">
        <v>840</v>
      </c>
      <c r="E7731" s="467">
        <v>83</v>
      </c>
      <c r="F7731" s="467">
        <v>0</v>
      </c>
      <c r="G7731" s="467">
        <f t="array" ref="G7731">MAX(IF($A$2:$A$8761=A7731,$D$2:$D$8761))</f>
        <v>1418</v>
      </c>
      <c r="H7731" s="467">
        <f t="shared" si="846"/>
        <v>0</v>
      </c>
      <c r="I7731" s="475" t="str">
        <f t="shared" si="847"/>
        <v/>
      </c>
      <c r="J7731" s="471">
        <f>'Potential Projects'!D7732</f>
        <v>68.548434239027202</v>
      </c>
      <c r="K7731" s="471">
        <f>'Potential Projects'!E7732</f>
        <v>98.94772753171361</v>
      </c>
      <c r="L7731" s="476">
        <f t="shared" si="848"/>
        <v>589.50383822925915</v>
      </c>
      <c r="M7731" s="471">
        <f t="shared" si="851"/>
        <v>1335.1777141390216</v>
      </c>
      <c r="N7731" s="467">
        <f t="shared" si="849"/>
        <v>0</v>
      </c>
      <c r="O7731" s="475" t="str">
        <f t="shared" si="850"/>
        <v/>
      </c>
    </row>
    <row r="7732" spans="1:15" hidden="1">
      <c r="A7732" s="475">
        <f t="shared" si="845"/>
        <v>43770</v>
      </c>
      <c r="B7732" s="475">
        <v>43788</v>
      </c>
      <c r="C7732" s="467">
        <v>3</v>
      </c>
      <c r="D7732" s="467">
        <v>810</v>
      </c>
      <c r="E7732" s="467">
        <v>96</v>
      </c>
      <c r="F7732" s="467">
        <v>0</v>
      </c>
      <c r="G7732" s="467">
        <f t="array" ref="G7732">MAX(IF($A$2:$A$8761=A7732,$D$2:$D$8761))</f>
        <v>1418</v>
      </c>
      <c r="H7732" s="467">
        <f t="shared" si="846"/>
        <v>0</v>
      </c>
      <c r="I7732" s="475" t="str">
        <f t="shared" si="847"/>
        <v/>
      </c>
      <c r="J7732" s="471">
        <f>'Potential Projects'!D7733</f>
        <v>62.528718551663516</v>
      </c>
      <c r="K7732" s="471">
        <f>'Potential Projects'!E7733</f>
        <v>99.809768275639641</v>
      </c>
      <c r="L7732" s="476">
        <f t="shared" si="848"/>
        <v>551.66151317269691</v>
      </c>
      <c r="M7732" s="471">
        <f t="shared" si="851"/>
        <v>1335.1777141390216</v>
      </c>
      <c r="N7732" s="467">
        <f t="shared" si="849"/>
        <v>0</v>
      </c>
      <c r="O7732" s="475" t="str">
        <f t="shared" si="850"/>
        <v/>
      </c>
    </row>
    <row r="7733" spans="1:15" hidden="1">
      <c r="A7733" s="475">
        <f t="shared" si="845"/>
        <v>43770</v>
      </c>
      <c r="B7733" s="475">
        <v>43788</v>
      </c>
      <c r="C7733" s="467">
        <v>4</v>
      </c>
      <c r="D7733" s="467">
        <v>842</v>
      </c>
      <c r="E7733" s="467">
        <v>89</v>
      </c>
      <c r="F7733" s="467">
        <v>0</v>
      </c>
      <c r="G7733" s="467">
        <f t="array" ref="G7733">MAX(IF($A$2:$A$8761=A7733,$D$2:$D$8761))</f>
        <v>1418</v>
      </c>
      <c r="H7733" s="467">
        <f t="shared" si="846"/>
        <v>0</v>
      </c>
      <c r="I7733" s="475" t="str">
        <f t="shared" si="847"/>
        <v/>
      </c>
      <c r="J7733" s="471">
        <f>'Potential Projects'!D7734</f>
        <v>32.911046047017216</v>
      </c>
      <c r="K7733" s="471">
        <f>'Potential Projects'!E7734</f>
        <v>98.545650451515797</v>
      </c>
      <c r="L7733" s="476">
        <f t="shared" si="848"/>
        <v>621.54330350146699</v>
      </c>
      <c r="M7733" s="471">
        <f t="shared" si="851"/>
        <v>1335.1777141390216</v>
      </c>
      <c r="N7733" s="467">
        <f t="shared" si="849"/>
        <v>0</v>
      </c>
      <c r="O7733" s="475" t="str">
        <f t="shared" si="850"/>
        <v/>
      </c>
    </row>
    <row r="7734" spans="1:15" hidden="1">
      <c r="A7734" s="475">
        <f t="shared" si="845"/>
        <v>43770</v>
      </c>
      <c r="B7734" s="475">
        <v>43788</v>
      </c>
      <c r="C7734" s="467">
        <v>5</v>
      </c>
      <c r="D7734" s="467">
        <v>906</v>
      </c>
      <c r="E7734" s="467">
        <v>101</v>
      </c>
      <c r="F7734" s="467">
        <v>0</v>
      </c>
      <c r="G7734" s="467">
        <f t="array" ref="G7734">MAX(IF($A$2:$A$8761=A7734,$D$2:$D$8761))</f>
        <v>1418</v>
      </c>
      <c r="H7734" s="467">
        <f t="shared" si="846"/>
        <v>0</v>
      </c>
      <c r="I7734" s="475" t="str">
        <f t="shared" si="847"/>
        <v/>
      </c>
      <c r="J7734" s="471">
        <f>'Potential Projects'!D7735</f>
        <v>39.710611204014647</v>
      </c>
      <c r="K7734" s="471">
        <f>'Potential Projects'!E7735</f>
        <v>95.765529939797901</v>
      </c>
      <c r="L7734" s="476">
        <f t="shared" si="848"/>
        <v>669.52385885618742</v>
      </c>
      <c r="M7734" s="471">
        <f t="shared" si="851"/>
        <v>1335.1777141390216</v>
      </c>
      <c r="N7734" s="467">
        <f t="shared" si="849"/>
        <v>0</v>
      </c>
      <c r="O7734" s="475" t="str">
        <f t="shared" si="850"/>
        <v/>
      </c>
    </row>
    <row r="7735" spans="1:15" hidden="1">
      <c r="A7735" s="475">
        <f t="shared" si="845"/>
        <v>43770</v>
      </c>
      <c r="B7735" s="475">
        <v>43788</v>
      </c>
      <c r="C7735" s="467">
        <v>6</v>
      </c>
      <c r="D7735" s="467">
        <v>968</v>
      </c>
      <c r="E7735" s="467">
        <v>86</v>
      </c>
      <c r="F7735" s="467">
        <v>0</v>
      </c>
      <c r="G7735" s="467">
        <f t="array" ref="G7735">MAX(IF($A$2:$A$8761=A7735,$D$2:$D$8761))</f>
        <v>1418</v>
      </c>
      <c r="H7735" s="467">
        <f t="shared" si="846"/>
        <v>0</v>
      </c>
      <c r="I7735" s="475" t="str">
        <f t="shared" si="847"/>
        <v/>
      </c>
      <c r="J7735" s="471">
        <f>'Potential Projects'!D7736</f>
        <v>29.796842204816734</v>
      </c>
      <c r="K7735" s="471">
        <f>'Potential Projects'!E7736</f>
        <v>88.632181896366362</v>
      </c>
      <c r="L7735" s="476">
        <f t="shared" si="848"/>
        <v>763.57097589881698</v>
      </c>
      <c r="M7735" s="471">
        <f t="shared" si="851"/>
        <v>1335.1777141390216</v>
      </c>
      <c r="N7735" s="467">
        <f t="shared" si="849"/>
        <v>0</v>
      </c>
      <c r="O7735" s="475" t="str">
        <f t="shared" si="850"/>
        <v/>
      </c>
    </row>
    <row r="7736" spans="1:15" hidden="1">
      <c r="A7736" s="475">
        <f t="shared" si="845"/>
        <v>43770</v>
      </c>
      <c r="B7736" s="475">
        <v>43788</v>
      </c>
      <c r="C7736" s="467">
        <v>7</v>
      </c>
      <c r="D7736" s="467">
        <v>1099</v>
      </c>
      <c r="E7736" s="467">
        <v>77</v>
      </c>
      <c r="F7736" s="467">
        <v>0</v>
      </c>
      <c r="G7736" s="467">
        <f t="array" ref="G7736">MAX(IF($A$2:$A$8761=A7736,$D$2:$D$8761))</f>
        <v>1418</v>
      </c>
      <c r="H7736" s="467">
        <f t="shared" si="846"/>
        <v>0</v>
      </c>
      <c r="I7736" s="475" t="str">
        <f t="shared" si="847"/>
        <v/>
      </c>
      <c r="J7736" s="471">
        <f>'Potential Projects'!D7737</f>
        <v>7.7720950520376864</v>
      </c>
      <c r="K7736" s="471">
        <f>'Potential Projects'!E7737</f>
        <v>51.496374059342067</v>
      </c>
      <c r="L7736" s="476">
        <f t="shared" si="848"/>
        <v>962.73153088862023</v>
      </c>
      <c r="M7736" s="471">
        <f t="shared" si="851"/>
        <v>1335.1777141390216</v>
      </c>
      <c r="N7736" s="467">
        <f t="shared" si="849"/>
        <v>0</v>
      </c>
      <c r="O7736" s="475" t="str">
        <f t="shared" si="850"/>
        <v/>
      </c>
    </row>
    <row r="7737" spans="1:15" hidden="1">
      <c r="A7737" s="475">
        <f t="shared" si="845"/>
        <v>43770</v>
      </c>
      <c r="B7737" s="475">
        <v>43788</v>
      </c>
      <c r="C7737" s="467">
        <v>8</v>
      </c>
      <c r="D7737" s="467">
        <v>1191</v>
      </c>
      <c r="E7737" s="467">
        <v>91</v>
      </c>
      <c r="F7737" s="467">
        <v>0</v>
      </c>
      <c r="G7737" s="467">
        <f t="array" ref="G7737">MAX(IF($A$2:$A$8761=A7737,$D$2:$D$8761))</f>
        <v>1418</v>
      </c>
      <c r="H7737" s="467">
        <f t="shared" si="846"/>
        <v>0</v>
      </c>
      <c r="I7737" s="475" t="str">
        <f t="shared" si="847"/>
        <v/>
      </c>
      <c r="J7737" s="471">
        <f>'Potential Projects'!D7738</f>
        <v>32.673814646254066</v>
      </c>
      <c r="K7737" s="471">
        <f>'Potential Projects'!E7738</f>
        <v>16.176953343367018</v>
      </c>
      <c r="L7737" s="476">
        <f t="shared" si="848"/>
        <v>1051.1492320103789</v>
      </c>
      <c r="M7737" s="471">
        <f t="shared" si="851"/>
        <v>1335.1777141390216</v>
      </c>
      <c r="N7737" s="467">
        <f t="shared" si="849"/>
        <v>0</v>
      </c>
      <c r="O7737" s="475" t="str">
        <f t="shared" si="850"/>
        <v/>
      </c>
    </row>
    <row r="7738" spans="1:15" hidden="1">
      <c r="A7738" s="475">
        <f t="shared" si="845"/>
        <v>43770</v>
      </c>
      <c r="B7738" s="475">
        <v>43788</v>
      </c>
      <c r="C7738" s="467">
        <v>9</v>
      </c>
      <c r="D7738" s="467">
        <v>1144</v>
      </c>
      <c r="E7738" s="467">
        <v>73</v>
      </c>
      <c r="F7738" s="467">
        <v>4</v>
      </c>
      <c r="G7738" s="467">
        <f t="array" ref="G7738">MAX(IF($A$2:$A$8761=A7738,$D$2:$D$8761))</f>
        <v>1418</v>
      </c>
      <c r="H7738" s="467">
        <f t="shared" si="846"/>
        <v>0</v>
      </c>
      <c r="I7738" s="475" t="str">
        <f t="shared" si="847"/>
        <v/>
      </c>
      <c r="J7738" s="471">
        <f>'Potential Projects'!D7739</f>
        <v>86.883792719354744</v>
      </c>
      <c r="K7738" s="471">
        <f>'Potential Projects'!E7739</f>
        <v>4.4283236400774033</v>
      </c>
      <c r="L7738" s="476">
        <f t="shared" si="848"/>
        <v>975.68788364056786</v>
      </c>
      <c r="M7738" s="471">
        <f t="shared" si="851"/>
        <v>1335.1777141390216</v>
      </c>
      <c r="N7738" s="467">
        <f t="shared" si="849"/>
        <v>0</v>
      </c>
      <c r="O7738" s="475" t="str">
        <f t="shared" si="850"/>
        <v/>
      </c>
    </row>
    <row r="7739" spans="1:15" hidden="1">
      <c r="A7739" s="475">
        <f t="shared" si="845"/>
        <v>43770</v>
      </c>
      <c r="B7739" s="475">
        <v>43788</v>
      </c>
      <c r="C7739" s="467">
        <v>10</v>
      </c>
      <c r="D7739" s="467">
        <v>1179</v>
      </c>
      <c r="E7739" s="467">
        <v>71</v>
      </c>
      <c r="F7739" s="467">
        <v>3</v>
      </c>
      <c r="G7739" s="467">
        <f t="array" ref="G7739">MAX(IF($A$2:$A$8761=A7739,$D$2:$D$8761))</f>
        <v>1418</v>
      </c>
      <c r="H7739" s="467">
        <f t="shared" si="846"/>
        <v>0</v>
      </c>
      <c r="I7739" s="475" t="str">
        <f t="shared" si="847"/>
        <v/>
      </c>
      <c r="J7739" s="471">
        <f>'Potential Projects'!D7740</f>
        <v>69.242908413962027</v>
      </c>
      <c r="K7739" s="471">
        <f>'Potential Projects'!E7740</f>
        <v>0.77599311975919161</v>
      </c>
      <c r="L7739" s="476">
        <f t="shared" si="848"/>
        <v>1034.9810984662786</v>
      </c>
      <c r="M7739" s="471">
        <f t="shared" si="851"/>
        <v>1335.1777141390216</v>
      </c>
      <c r="N7739" s="467">
        <f t="shared" si="849"/>
        <v>0</v>
      </c>
      <c r="O7739" s="475" t="str">
        <f t="shared" si="850"/>
        <v/>
      </c>
    </row>
    <row r="7740" spans="1:15" hidden="1">
      <c r="A7740" s="475">
        <f t="shared" si="845"/>
        <v>43770</v>
      </c>
      <c r="B7740" s="475">
        <v>43788</v>
      </c>
      <c r="C7740" s="467">
        <v>11</v>
      </c>
      <c r="D7740" s="467">
        <v>1165</v>
      </c>
      <c r="E7740" s="467">
        <v>66</v>
      </c>
      <c r="F7740" s="467">
        <v>7</v>
      </c>
      <c r="G7740" s="467">
        <f t="array" ref="G7740">MAX(IF($A$2:$A$8761=A7740,$D$2:$D$8761))</f>
        <v>1418</v>
      </c>
      <c r="H7740" s="467">
        <f t="shared" si="846"/>
        <v>0</v>
      </c>
      <c r="I7740" s="475" t="str">
        <f t="shared" si="847"/>
        <v/>
      </c>
      <c r="J7740" s="471">
        <f>'Potential Projects'!D7741</f>
        <v>29.644690517656507</v>
      </c>
      <c r="K7740" s="471">
        <f>'Potential Projects'!E7741</f>
        <v>2.2082949365727798</v>
      </c>
      <c r="L7740" s="476">
        <f t="shared" si="848"/>
        <v>1060.1470145457706</v>
      </c>
      <c r="M7740" s="471">
        <f t="shared" si="851"/>
        <v>1335.1777141390216</v>
      </c>
      <c r="N7740" s="467">
        <f t="shared" si="849"/>
        <v>0</v>
      </c>
      <c r="O7740" s="475" t="str">
        <f t="shared" si="850"/>
        <v/>
      </c>
    </row>
    <row r="7741" spans="1:15" hidden="1">
      <c r="A7741" s="475">
        <f t="shared" si="845"/>
        <v>43770</v>
      </c>
      <c r="B7741" s="475">
        <v>43788</v>
      </c>
      <c r="C7741" s="467">
        <v>12</v>
      </c>
      <c r="D7741" s="467">
        <v>1180</v>
      </c>
      <c r="E7741" s="467">
        <v>76</v>
      </c>
      <c r="F7741" s="467">
        <v>12</v>
      </c>
      <c r="G7741" s="467">
        <f t="array" ref="G7741">MAX(IF($A$2:$A$8761=A7741,$D$2:$D$8761))</f>
        <v>1418</v>
      </c>
      <c r="H7741" s="467">
        <f t="shared" si="846"/>
        <v>0</v>
      </c>
      <c r="I7741" s="475" t="str">
        <f t="shared" si="847"/>
        <v/>
      </c>
      <c r="J7741" s="471">
        <f>'Potential Projects'!D7742</f>
        <v>11.190245375233115</v>
      </c>
      <c r="K7741" s="471">
        <f>'Potential Projects'!E7742</f>
        <v>8.3560065577295202</v>
      </c>
      <c r="L7741" s="476">
        <f t="shared" si="848"/>
        <v>1072.4537480670374</v>
      </c>
      <c r="M7741" s="471">
        <f t="shared" si="851"/>
        <v>1335.1777141390216</v>
      </c>
      <c r="N7741" s="467">
        <f t="shared" si="849"/>
        <v>0</v>
      </c>
      <c r="O7741" s="475" t="str">
        <f t="shared" si="850"/>
        <v/>
      </c>
    </row>
    <row r="7742" spans="1:15" hidden="1">
      <c r="A7742" s="475">
        <f t="shared" si="845"/>
        <v>43770</v>
      </c>
      <c r="B7742" s="475">
        <v>43788</v>
      </c>
      <c r="C7742" s="467">
        <v>13</v>
      </c>
      <c r="D7742" s="467">
        <v>1196</v>
      </c>
      <c r="E7742" s="467">
        <v>64</v>
      </c>
      <c r="F7742" s="467">
        <v>8</v>
      </c>
      <c r="G7742" s="467">
        <f t="array" ref="G7742">MAX(IF($A$2:$A$8761=A7742,$D$2:$D$8761))</f>
        <v>1418</v>
      </c>
      <c r="H7742" s="467">
        <f t="shared" si="846"/>
        <v>0</v>
      </c>
      <c r="I7742" s="475" t="str">
        <f t="shared" si="847"/>
        <v/>
      </c>
      <c r="J7742" s="471">
        <f>'Potential Projects'!D7743</f>
        <v>6.5465887467753863</v>
      </c>
      <c r="K7742" s="471">
        <f>'Potential Projects'!E7743</f>
        <v>9.7593650827778973</v>
      </c>
      <c r="L7742" s="476">
        <f t="shared" si="848"/>
        <v>1107.6940461704467</v>
      </c>
      <c r="M7742" s="471">
        <f t="shared" si="851"/>
        <v>1335.1777141390216</v>
      </c>
      <c r="N7742" s="467">
        <f t="shared" si="849"/>
        <v>0</v>
      </c>
      <c r="O7742" s="475" t="str">
        <f t="shared" si="850"/>
        <v/>
      </c>
    </row>
    <row r="7743" spans="1:15" hidden="1">
      <c r="A7743" s="475">
        <f t="shared" si="845"/>
        <v>43770</v>
      </c>
      <c r="B7743" s="475">
        <v>43788</v>
      </c>
      <c r="C7743" s="467">
        <v>14</v>
      </c>
      <c r="D7743" s="467">
        <v>1140</v>
      </c>
      <c r="E7743" s="467">
        <v>54</v>
      </c>
      <c r="F7743" s="467">
        <v>8</v>
      </c>
      <c r="G7743" s="467">
        <f t="array" ref="G7743">MAX(IF($A$2:$A$8761=A7743,$D$2:$D$8761))</f>
        <v>1418</v>
      </c>
      <c r="H7743" s="467">
        <f t="shared" si="846"/>
        <v>0</v>
      </c>
      <c r="I7743" s="475" t="str">
        <f t="shared" si="847"/>
        <v/>
      </c>
      <c r="J7743" s="471">
        <f>'Potential Projects'!D7744</f>
        <v>7.078675248862182</v>
      </c>
      <c r="K7743" s="471">
        <f>'Potential Projects'!E7744</f>
        <v>5.6306436250268765</v>
      </c>
      <c r="L7743" s="476">
        <f t="shared" si="848"/>
        <v>1065.2906811261109</v>
      </c>
      <c r="M7743" s="471">
        <f t="shared" si="851"/>
        <v>1335.1777141390216</v>
      </c>
      <c r="N7743" s="467">
        <f t="shared" si="849"/>
        <v>0</v>
      </c>
      <c r="O7743" s="475" t="str">
        <f t="shared" si="850"/>
        <v/>
      </c>
    </row>
    <row r="7744" spans="1:15" hidden="1">
      <c r="A7744" s="475">
        <f t="shared" si="845"/>
        <v>43770</v>
      </c>
      <c r="B7744" s="475">
        <v>43788</v>
      </c>
      <c r="C7744" s="467">
        <v>15</v>
      </c>
      <c r="D7744" s="467">
        <v>1139</v>
      </c>
      <c r="E7744" s="467">
        <v>68</v>
      </c>
      <c r="F7744" s="467">
        <v>9</v>
      </c>
      <c r="G7744" s="467">
        <f t="array" ref="G7744">MAX(IF($A$2:$A$8761=A7744,$D$2:$D$8761))</f>
        <v>1418</v>
      </c>
      <c r="H7744" s="467">
        <f t="shared" si="846"/>
        <v>0</v>
      </c>
      <c r="I7744" s="475" t="str">
        <f t="shared" si="847"/>
        <v/>
      </c>
      <c r="J7744" s="471">
        <f>'Potential Projects'!D7745</f>
        <v>10.460119399409175</v>
      </c>
      <c r="K7744" s="471">
        <f>'Potential Projects'!E7745</f>
        <v>11.467801548054181</v>
      </c>
      <c r="L7744" s="476">
        <f t="shared" si="848"/>
        <v>1040.0720790525365</v>
      </c>
      <c r="M7744" s="471">
        <f t="shared" si="851"/>
        <v>1335.1777141390216</v>
      </c>
      <c r="N7744" s="467">
        <f t="shared" si="849"/>
        <v>0</v>
      </c>
      <c r="O7744" s="475" t="str">
        <f t="shared" si="850"/>
        <v/>
      </c>
    </row>
    <row r="7745" spans="1:15" hidden="1">
      <c r="A7745" s="475">
        <f t="shared" si="845"/>
        <v>43770</v>
      </c>
      <c r="B7745" s="475">
        <v>43788</v>
      </c>
      <c r="C7745" s="467">
        <v>16</v>
      </c>
      <c r="D7745" s="467">
        <v>1145</v>
      </c>
      <c r="E7745" s="467">
        <v>55</v>
      </c>
      <c r="F7745" s="467">
        <v>3</v>
      </c>
      <c r="G7745" s="467">
        <f t="array" ref="G7745">MAX(IF($A$2:$A$8761=A7745,$D$2:$D$8761))</f>
        <v>1418</v>
      </c>
      <c r="H7745" s="467">
        <f t="shared" si="846"/>
        <v>0</v>
      </c>
      <c r="I7745" s="475" t="str">
        <f t="shared" si="847"/>
        <v/>
      </c>
      <c r="J7745" s="471">
        <f>'Potential Projects'!D7746</f>
        <v>19.01818523203028</v>
      </c>
      <c r="K7745" s="471">
        <f>'Potential Projects'!E7746</f>
        <v>8.6477862287680072</v>
      </c>
      <c r="L7745" s="476">
        <f t="shared" si="848"/>
        <v>1059.3340285392019</v>
      </c>
      <c r="M7745" s="471">
        <f t="shared" si="851"/>
        <v>1335.1777141390216</v>
      </c>
      <c r="N7745" s="467">
        <f t="shared" si="849"/>
        <v>0</v>
      </c>
      <c r="O7745" s="475" t="str">
        <f t="shared" si="850"/>
        <v/>
      </c>
    </row>
    <row r="7746" spans="1:15" hidden="1">
      <c r="A7746" s="475">
        <f t="shared" ref="A7746:A7809" si="852">DATE(YEAR(B7746),MONTH(B7746),1)</f>
        <v>43770</v>
      </c>
      <c r="B7746" s="475">
        <v>43788</v>
      </c>
      <c r="C7746" s="467">
        <v>17</v>
      </c>
      <c r="D7746" s="467">
        <v>1208</v>
      </c>
      <c r="E7746" s="467">
        <v>22</v>
      </c>
      <c r="F7746" s="467">
        <v>0</v>
      </c>
      <c r="G7746" s="467">
        <f t="array" ref="G7746">MAX(IF($A$2:$A$8761=A7746,$D$2:$D$8761))</f>
        <v>1418</v>
      </c>
      <c r="H7746" s="467">
        <f t="shared" ref="H7746:H7809" si="853">IF(G7746=D7746,1,0)</f>
        <v>0</v>
      </c>
      <c r="I7746" s="475" t="str">
        <f t="shared" ref="I7746:I7809" si="854">IF(D7746=G7746,B7746,"")</f>
        <v/>
      </c>
      <c r="J7746" s="471">
        <f>'Potential Projects'!D7747</f>
        <v>15.921334689425827</v>
      </c>
      <c r="K7746" s="471">
        <f>'Potential Projects'!E7747</f>
        <v>11.491269081917867</v>
      </c>
      <c r="L7746" s="476">
        <f t="shared" ref="L7746:L7809" si="855">D7746-E7746-F7746-J7746-K7746</f>
        <v>1158.5873962286564</v>
      </c>
      <c r="M7746" s="471">
        <f t="shared" si="851"/>
        <v>1335.1777141390216</v>
      </c>
      <c r="N7746" s="467">
        <f t="shared" ref="N7746:N7809" si="856">IF(M7746=L7746,1,0)</f>
        <v>0</v>
      </c>
      <c r="O7746" s="475" t="str">
        <f t="shared" ref="O7746:O7809" si="857">IF(L7746=M7746,B7746,"")</f>
        <v/>
      </c>
    </row>
    <row r="7747" spans="1:15" hidden="1">
      <c r="A7747" s="475">
        <f t="shared" si="852"/>
        <v>43770</v>
      </c>
      <c r="B7747" s="475">
        <v>43788</v>
      </c>
      <c r="C7747" s="467">
        <v>18</v>
      </c>
      <c r="D7747" s="467">
        <v>1247</v>
      </c>
      <c r="E7747" s="467">
        <v>6</v>
      </c>
      <c r="F7747" s="467">
        <v>0</v>
      </c>
      <c r="G7747" s="467">
        <f t="array" ref="G7747">MAX(IF($A$2:$A$8761=A7747,$D$2:$D$8761))</f>
        <v>1418</v>
      </c>
      <c r="H7747" s="467">
        <f t="shared" si="853"/>
        <v>0</v>
      </c>
      <c r="I7747" s="475" t="str">
        <f t="shared" si="854"/>
        <v/>
      </c>
      <c r="J7747" s="471">
        <f>'Potential Projects'!D7748</f>
        <v>15.482195538634748</v>
      </c>
      <c r="K7747" s="471">
        <f>'Potential Projects'!E7748</f>
        <v>10.94916904966674</v>
      </c>
      <c r="L7747" s="476">
        <f t="shared" si="855"/>
        <v>1214.5686354116986</v>
      </c>
      <c r="M7747" s="471">
        <f t="shared" ref="M7747:M7810" si="858">MAX($L$7298:$L$8018)</f>
        <v>1335.1777141390216</v>
      </c>
      <c r="N7747" s="467">
        <f t="shared" si="856"/>
        <v>0</v>
      </c>
      <c r="O7747" s="475" t="str">
        <f t="shared" si="857"/>
        <v/>
      </c>
    </row>
    <row r="7748" spans="1:15" hidden="1">
      <c r="A7748" s="475">
        <f t="shared" si="852"/>
        <v>43770</v>
      </c>
      <c r="B7748" s="475">
        <v>43788</v>
      </c>
      <c r="C7748" s="467">
        <v>19</v>
      </c>
      <c r="D7748" s="467">
        <v>1226</v>
      </c>
      <c r="E7748" s="467">
        <v>2</v>
      </c>
      <c r="F7748" s="467">
        <v>0</v>
      </c>
      <c r="G7748" s="467">
        <f t="array" ref="G7748">MAX(IF($A$2:$A$8761=A7748,$D$2:$D$8761))</f>
        <v>1418</v>
      </c>
      <c r="H7748" s="467">
        <f t="shared" si="853"/>
        <v>0</v>
      </c>
      <c r="I7748" s="475" t="str">
        <f t="shared" si="854"/>
        <v/>
      </c>
      <c r="J7748" s="471">
        <f>'Potential Projects'!D7749</f>
        <v>9.7782605940015639</v>
      </c>
      <c r="K7748" s="471">
        <f>'Potential Projects'!E7749</f>
        <v>9.784397118899161</v>
      </c>
      <c r="L7748" s="476">
        <f t="shared" si="855"/>
        <v>1204.4373422870995</v>
      </c>
      <c r="M7748" s="471">
        <f t="shared" si="858"/>
        <v>1335.1777141390216</v>
      </c>
      <c r="N7748" s="467">
        <f t="shared" si="856"/>
        <v>0</v>
      </c>
      <c r="O7748" s="475" t="str">
        <f t="shared" si="857"/>
        <v/>
      </c>
    </row>
    <row r="7749" spans="1:15" hidden="1">
      <c r="A7749" s="475">
        <f t="shared" si="852"/>
        <v>43770</v>
      </c>
      <c r="B7749" s="475">
        <v>43788</v>
      </c>
      <c r="C7749" s="467">
        <v>20</v>
      </c>
      <c r="D7749" s="467">
        <v>1170</v>
      </c>
      <c r="E7749" s="467">
        <v>3</v>
      </c>
      <c r="F7749" s="467">
        <v>0</v>
      </c>
      <c r="G7749" s="467">
        <f t="array" ref="G7749">MAX(IF($A$2:$A$8761=A7749,$D$2:$D$8761))</f>
        <v>1418</v>
      </c>
      <c r="H7749" s="467">
        <f t="shared" si="853"/>
        <v>0</v>
      </c>
      <c r="I7749" s="475" t="str">
        <f t="shared" si="854"/>
        <v/>
      </c>
      <c r="J7749" s="471">
        <f>'Potential Projects'!D7750</f>
        <v>16.532377542157931</v>
      </c>
      <c r="K7749" s="471">
        <f>'Potential Projects'!E7750</f>
        <v>4.7334015803053102</v>
      </c>
      <c r="L7749" s="476">
        <f t="shared" si="855"/>
        <v>1145.7342208775367</v>
      </c>
      <c r="M7749" s="471">
        <f t="shared" si="858"/>
        <v>1335.1777141390216</v>
      </c>
      <c r="N7749" s="467">
        <f t="shared" si="856"/>
        <v>0</v>
      </c>
      <c r="O7749" s="475" t="str">
        <f t="shared" si="857"/>
        <v/>
      </c>
    </row>
    <row r="7750" spans="1:15" hidden="1">
      <c r="A7750" s="475">
        <f t="shared" si="852"/>
        <v>43770</v>
      </c>
      <c r="B7750" s="475">
        <v>43788</v>
      </c>
      <c r="C7750" s="467">
        <v>21</v>
      </c>
      <c r="D7750" s="467">
        <v>1129</v>
      </c>
      <c r="E7750" s="467">
        <v>10</v>
      </c>
      <c r="F7750" s="467">
        <v>0</v>
      </c>
      <c r="G7750" s="467">
        <f t="array" ref="G7750">MAX(IF($A$2:$A$8761=A7750,$D$2:$D$8761))</f>
        <v>1418</v>
      </c>
      <c r="H7750" s="467">
        <f t="shared" si="853"/>
        <v>0</v>
      </c>
      <c r="I7750" s="475" t="str">
        <f t="shared" si="854"/>
        <v/>
      </c>
      <c r="J7750" s="471">
        <f>'Potential Projects'!D7751</f>
        <v>35.860193043361626</v>
      </c>
      <c r="K7750" s="471">
        <f>'Potential Projects'!E7751</f>
        <v>0.86673425069877441</v>
      </c>
      <c r="L7750" s="476">
        <f t="shared" si="855"/>
        <v>1082.2730727059395</v>
      </c>
      <c r="M7750" s="471">
        <f t="shared" si="858"/>
        <v>1335.1777141390216</v>
      </c>
      <c r="N7750" s="467">
        <f t="shared" si="856"/>
        <v>0</v>
      </c>
      <c r="O7750" s="475" t="str">
        <f t="shared" si="857"/>
        <v/>
      </c>
    </row>
    <row r="7751" spans="1:15" hidden="1">
      <c r="A7751" s="475">
        <f t="shared" si="852"/>
        <v>43770</v>
      </c>
      <c r="B7751" s="475">
        <v>43788</v>
      </c>
      <c r="C7751" s="467">
        <v>22</v>
      </c>
      <c r="D7751" s="467">
        <v>1079</v>
      </c>
      <c r="E7751" s="467">
        <v>9</v>
      </c>
      <c r="F7751" s="467">
        <v>0</v>
      </c>
      <c r="G7751" s="467">
        <f t="array" ref="G7751">MAX(IF($A$2:$A$8761=A7751,$D$2:$D$8761))</f>
        <v>1418</v>
      </c>
      <c r="H7751" s="467">
        <f t="shared" si="853"/>
        <v>0</v>
      </c>
      <c r="I7751" s="475" t="str">
        <f t="shared" si="854"/>
        <v/>
      </c>
      <c r="J7751" s="471">
        <f>'Potential Projects'!D7752</f>
        <v>25.887185144999727</v>
      </c>
      <c r="K7751" s="471">
        <f>'Potential Projects'!E7752</f>
        <v>0.12046667383358418</v>
      </c>
      <c r="L7751" s="476">
        <f t="shared" si="855"/>
        <v>1043.9923481811668</v>
      </c>
      <c r="M7751" s="471">
        <f t="shared" si="858"/>
        <v>1335.1777141390216</v>
      </c>
      <c r="N7751" s="467">
        <f t="shared" si="856"/>
        <v>0</v>
      </c>
      <c r="O7751" s="475" t="str">
        <f t="shared" si="857"/>
        <v/>
      </c>
    </row>
    <row r="7752" spans="1:15" hidden="1">
      <c r="A7752" s="475">
        <f t="shared" si="852"/>
        <v>43770</v>
      </c>
      <c r="B7752" s="475">
        <v>43788</v>
      </c>
      <c r="C7752" s="467">
        <v>23</v>
      </c>
      <c r="D7752" s="467">
        <v>984</v>
      </c>
      <c r="E7752" s="467">
        <v>12</v>
      </c>
      <c r="F7752" s="467">
        <v>0</v>
      </c>
      <c r="G7752" s="467">
        <f t="array" ref="G7752">MAX(IF($A$2:$A$8761=A7752,$D$2:$D$8761))</f>
        <v>1418</v>
      </c>
      <c r="H7752" s="467">
        <f t="shared" si="853"/>
        <v>0</v>
      </c>
      <c r="I7752" s="475" t="str">
        <f t="shared" si="854"/>
        <v/>
      </c>
      <c r="J7752" s="471">
        <f>'Potential Projects'!D7753</f>
        <v>36.454453663144733</v>
      </c>
      <c r="K7752" s="471">
        <f>'Potential Projects'!E7753</f>
        <v>0.6234541496452376</v>
      </c>
      <c r="L7752" s="476">
        <f t="shared" si="855"/>
        <v>934.92209218721007</v>
      </c>
      <c r="M7752" s="471">
        <f t="shared" si="858"/>
        <v>1335.1777141390216</v>
      </c>
      <c r="N7752" s="467">
        <f t="shared" si="856"/>
        <v>0</v>
      </c>
      <c r="O7752" s="475" t="str">
        <f t="shared" si="857"/>
        <v/>
      </c>
    </row>
    <row r="7753" spans="1:15" hidden="1">
      <c r="A7753" s="475">
        <f t="shared" si="852"/>
        <v>43770</v>
      </c>
      <c r="B7753" s="475">
        <v>43788</v>
      </c>
      <c r="C7753" s="467">
        <v>24</v>
      </c>
      <c r="D7753" s="467">
        <v>931</v>
      </c>
      <c r="E7753" s="467">
        <v>27</v>
      </c>
      <c r="F7753" s="467">
        <v>0</v>
      </c>
      <c r="G7753" s="467">
        <f t="array" ref="G7753">MAX(IF($A$2:$A$8761=A7753,$D$2:$D$8761))</f>
        <v>1418</v>
      </c>
      <c r="H7753" s="467">
        <f t="shared" si="853"/>
        <v>0</v>
      </c>
      <c r="I7753" s="475" t="str">
        <f t="shared" si="854"/>
        <v/>
      </c>
      <c r="J7753" s="471">
        <f>'Potential Projects'!D7754</f>
        <v>41.766008502750537</v>
      </c>
      <c r="K7753" s="471">
        <f>'Potential Projects'!E7754</f>
        <v>2.0275949258224037</v>
      </c>
      <c r="L7753" s="476">
        <f t="shared" si="855"/>
        <v>860.20639657142704</v>
      </c>
      <c r="M7753" s="471">
        <f t="shared" si="858"/>
        <v>1335.1777141390216</v>
      </c>
      <c r="N7753" s="467">
        <f t="shared" si="856"/>
        <v>0</v>
      </c>
      <c r="O7753" s="475" t="str">
        <f t="shared" si="857"/>
        <v/>
      </c>
    </row>
    <row r="7754" spans="1:15" hidden="1">
      <c r="A7754" s="475">
        <f t="shared" si="852"/>
        <v>43770</v>
      </c>
      <c r="B7754" s="475">
        <v>43789</v>
      </c>
      <c r="C7754" s="467">
        <v>1</v>
      </c>
      <c r="D7754" s="467">
        <v>892</v>
      </c>
      <c r="E7754" s="467">
        <v>40</v>
      </c>
      <c r="F7754" s="467">
        <v>0</v>
      </c>
      <c r="G7754" s="467">
        <f t="array" ref="G7754">MAX(IF($A$2:$A$8761=A7754,$D$2:$D$8761))</f>
        <v>1418</v>
      </c>
      <c r="H7754" s="467">
        <f t="shared" si="853"/>
        <v>0</v>
      </c>
      <c r="I7754" s="475" t="str">
        <f t="shared" si="854"/>
        <v/>
      </c>
      <c r="J7754" s="471">
        <f>'Potential Projects'!D7755</f>
        <v>56.940008657834817</v>
      </c>
      <c r="K7754" s="471">
        <f>'Potential Projects'!E7755</f>
        <v>0.38408530423564824</v>
      </c>
      <c r="L7754" s="476">
        <f t="shared" si="855"/>
        <v>794.67590603792951</v>
      </c>
      <c r="M7754" s="471">
        <f t="shared" si="858"/>
        <v>1335.1777141390216</v>
      </c>
      <c r="N7754" s="467">
        <f t="shared" si="856"/>
        <v>0</v>
      </c>
      <c r="O7754" s="475" t="str">
        <f t="shared" si="857"/>
        <v/>
      </c>
    </row>
    <row r="7755" spans="1:15" hidden="1">
      <c r="A7755" s="475">
        <f t="shared" si="852"/>
        <v>43770</v>
      </c>
      <c r="B7755" s="475">
        <v>43789</v>
      </c>
      <c r="C7755" s="467">
        <v>2</v>
      </c>
      <c r="D7755" s="467">
        <v>884</v>
      </c>
      <c r="E7755" s="467">
        <v>40</v>
      </c>
      <c r="F7755" s="467">
        <v>0</v>
      </c>
      <c r="G7755" s="467">
        <f t="array" ref="G7755">MAX(IF($A$2:$A$8761=A7755,$D$2:$D$8761))</f>
        <v>1418</v>
      </c>
      <c r="H7755" s="467">
        <f t="shared" si="853"/>
        <v>0</v>
      </c>
      <c r="I7755" s="475" t="str">
        <f t="shared" si="854"/>
        <v/>
      </c>
      <c r="J7755" s="471">
        <f>'Potential Projects'!D7756</f>
        <v>53.028899753383563</v>
      </c>
      <c r="K7755" s="471">
        <f>'Potential Projects'!E7756</f>
        <v>2.4985101053536876</v>
      </c>
      <c r="L7755" s="476">
        <f t="shared" si="855"/>
        <v>788.47259014126269</v>
      </c>
      <c r="M7755" s="471">
        <f t="shared" si="858"/>
        <v>1335.1777141390216</v>
      </c>
      <c r="N7755" s="467">
        <f t="shared" si="856"/>
        <v>0</v>
      </c>
      <c r="O7755" s="475" t="str">
        <f t="shared" si="857"/>
        <v/>
      </c>
    </row>
    <row r="7756" spans="1:15" hidden="1">
      <c r="A7756" s="475">
        <f t="shared" si="852"/>
        <v>43770</v>
      </c>
      <c r="B7756" s="475">
        <v>43789</v>
      </c>
      <c r="C7756" s="467">
        <v>3</v>
      </c>
      <c r="D7756" s="467">
        <v>898</v>
      </c>
      <c r="E7756" s="467">
        <v>43</v>
      </c>
      <c r="F7756" s="467">
        <v>0</v>
      </c>
      <c r="G7756" s="467">
        <f t="array" ref="G7756">MAX(IF($A$2:$A$8761=A7756,$D$2:$D$8761))</f>
        <v>1418</v>
      </c>
      <c r="H7756" s="467">
        <f t="shared" si="853"/>
        <v>0</v>
      </c>
      <c r="I7756" s="475" t="str">
        <f t="shared" si="854"/>
        <v/>
      </c>
      <c r="J7756" s="471">
        <f>'Potential Projects'!D7757</f>
        <v>44.651067358896618</v>
      </c>
      <c r="K7756" s="471">
        <f>'Potential Projects'!E7757</f>
        <v>46.020616157815518</v>
      </c>
      <c r="L7756" s="476">
        <f t="shared" si="855"/>
        <v>764.32831648328784</v>
      </c>
      <c r="M7756" s="471">
        <f t="shared" si="858"/>
        <v>1335.1777141390216</v>
      </c>
      <c r="N7756" s="467">
        <f t="shared" si="856"/>
        <v>0</v>
      </c>
      <c r="O7756" s="475" t="str">
        <f t="shared" si="857"/>
        <v/>
      </c>
    </row>
    <row r="7757" spans="1:15" hidden="1">
      <c r="A7757" s="475">
        <f t="shared" si="852"/>
        <v>43770</v>
      </c>
      <c r="B7757" s="475">
        <v>43789</v>
      </c>
      <c r="C7757" s="467">
        <v>4</v>
      </c>
      <c r="D7757" s="467">
        <v>885</v>
      </c>
      <c r="E7757" s="467">
        <v>63</v>
      </c>
      <c r="F7757" s="467">
        <v>0</v>
      </c>
      <c r="G7757" s="467">
        <f t="array" ref="G7757">MAX(IF($A$2:$A$8761=A7757,$D$2:$D$8761))</f>
        <v>1418</v>
      </c>
      <c r="H7757" s="467">
        <f t="shared" si="853"/>
        <v>0</v>
      </c>
      <c r="I7757" s="475" t="str">
        <f t="shared" si="854"/>
        <v/>
      </c>
      <c r="J7757" s="471">
        <f>'Potential Projects'!D7758</f>
        <v>62.412305368223798</v>
      </c>
      <c r="K7757" s="471">
        <f>'Potential Projects'!E7758</f>
        <v>39.427803644377555</v>
      </c>
      <c r="L7757" s="476">
        <f t="shared" si="855"/>
        <v>720.15989098739863</v>
      </c>
      <c r="M7757" s="471">
        <f t="shared" si="858"/>
        <v>1335.1777141390216</v>
      </c>
      <c r="N7757" s="467">
        <f t="shared" si="856"/>
        <v>0</v>
      </c>
      <c r="O7757" s="475" t="str">
        <f t="shared" si="857"/>
        <v/>
      </c>
    </row>
    <row r="7758" spans="1:15" hidden="1">
      <c r="A7758" s="475">
        <f t="shared" si="852"/>
        <v>43770</v>
      </c>
      <c r="B7758" s="475">
        <v>43789</v>
      </c>
      <c r="C7758" s="467">
        <v>5</v>
      </c>
      <c r="D7758" s="467">
        <v>910</v>
      </c>
      <c r="E7758" s="467">
        <v>67</v>
      </c>
      <c r="F7758" s="467">
        <v>0</v>
      </c>
      <c r="G7758" s="467">
        <f t="array" ref="G7758">MAX(IF($A$2:$A$8761=A7758,$D$2:$D$8761))</f>
        <v>1418</v>
      </c>
      <c r="H7758" s="467">
        <f t="shared" si="853"/>
        <v>0</v>
      </c>
      <c r="I7758" s="475" t="str">
        <f t="shared" si="854"/>
        <v/>
      </c>
      <c r="J7758" s="471">
        <f>'Potential Projects'!D7759</f>
        <v>56.904952955945248</v>
      </c>
      <c r="K7758" s="471">
        <f>'Potential Projects'!E7759</f>
        <v>54.714555203182115</v>
      </c>
      <c r="L7758" s="476">
        <f t="shared" si="855"/>
        <v>731.38049184087265</v>
      </c>
      <c r="M7758" s="471">
        <f t="shared" si="858"/>
        <v>1335.1777141390216</v>
      </c>
      <c r="N7758" s="467">
        <f t="shared" si="856"/>
        <v>0</v>
      </c>
      <c r="O7758" s="475" t="str">
        <f t="shared" si="857"/>
        <v/>
      </c>
    </row>
    <row r="7759" spans="1:15" hidden="1">
      <c r="A7759" s="475">
        <f t="shared" si="852"/>
        <v>43770</v>
      </c>
      <c r="B7759" s="475">
        <v>43789</v>
      </c>
      <c r="C7759" s="467">
        <v>6</v>
      </c>
      <c r="D7759" s="467">
        <v>1050</v>
      </c>
      <c r="E7759" s="467">
        <v>91</v>
      </c>
      <c r="F7759" s="467">
        <v>0</v>
      </c>
      <c r="G7759" s="467">
        <f t="array" ref="G7759">MAX(IF($A$2:$A$8761=A7759,$D$2:$D$8761))</f>
        <v>1418</v>
      </c>
      <c r="H7759" s="467">
        <f t="shared" si="853"/>
        <v>0</v>
      </c>
      <c r="I7759" s="475" t="str">
        <f t="shared" si="854"/>
        <v/>
      </c>
      <c r="J7759" s="471">
        <f>'Potential Projects'!D7760</f>
        <v>57.538574201949729</v>
      </c>
      <c r="K7759" s="471">
        <f>'Potential Projects'!E7760</f>
        <v>67.858720920232216</v>
      </c>
      <c r="L7759" s="476">
        <f t="shared" si="855"/>
        <v>833.60270487781804</v>
      </c>
      <c r="M7759" s="471">
        <f t="shared" si="858"/>
        <v>1335.1777141390216</v>
      </c>
      <c r="N7759" s="467">
        <f t="shared" si="856"/>
        <v>0</v>
      </c>
      <c r="O7759" s="475" t="str">
        <f t="shared" si="857"/>
        <v/>
      </c>
    </row>
    <row r="7760" spans="1:15" hidden="1">
      <c r="A7760" s="475">
        <f t="shared" si="852"/>
        <v>43770</v>
      </c>
      <c r="B7760" s="475">
        <v>43789</v>
      </c>
      <c r="C7760" s="467">
        <v>7</v>
      </c>
      <c r="D7760" s="467">
        <v>1175</v>
      </c>
      <c r="E7760" s="467">
        <v>96</v>
      </c>
      <c r="F7760" s="467">
        <v>0</v>
      </c>
      <c r="G7760" s="467">
        <f t="array" ref="G7760">MAX(IF($A$2:$A$8761=A7760,$D$2:$D$8761))</f>
        <v>1418</v>
      </c>
      <c r="H7760" s="467">
        <f t="shared" si="853"/>
        <v>0</v>
      </c>
      <c r="I7760" s="475" t="str">
        <f t="shared" si="854"/>
        <v/>
      </c>
      <c r="J7760" s="471">
        <f>'Potential Projects'!D7761</f>
        <v>74.203392744541105</v>
      </c>
      <c r="K7760" s="471">
        <f>'Potential Projects'!E7761</f>
        <v>84.774901580305325</v>
      </c>
      <c r="L7760" s="476">
        <f t="shared" si="855"/>
        <v>920.0217056751535</v>
      </c>
      <c r="M7760" s="471">
        <f t="shared" si="858"/>
        <v>1335.1777141390216</v>
      </c>
      <c r="N7760" s="467">
        <f t="shared" si="856"/>
        <v>0</v>
      </c>
      <c r="O7760" s="475" t="str">
        <f t="shared" si="857"/>
        <v/>
      </c>
    </row>
    <row r="7761" spans="1:15" hidden="1">
      <c r="A7761" s="475">
        <f t="shared" si="852"/>
        <v>43770</v>
      </c>
      <c r="B7761" s="475">
        <v>43789</v>
      </c>
      <c r="C7761" s="467">
        <v>8</v>
      </c>
      <c r="D7761" s="467">
        <v>1247</v>
      </c>
      <c r="E7761" s="467">
        <v>94</v>
      </c>
      <c r="F7761" s="467">
        <v>2</v>
      </c>
      <c r="G7761" s="467">
        <f t="array" ref="G7761">MAX(IF($A$2:$A$8761=A7761,$D$2:$D$8761))</f>
        <v>1418</v>
      </c>
      <c r="H7761" s="467">
        <f t="shared" si="853"/>
        <v>0</v>
      </c>
      <c r="I7761" s="475" t="str">
        <f t="shared" si="854"/>
        <v/>
      </c>
      <c r="J7761" s="471">
        <f>'Potential Projects'!D7762</f>
        <v>77.209644295463292</v>
      </c>
      <c r="K7761" s="471">
        <f>'Potential Projects'!E7762</f>
        <v>64.547451892066221</v>
      </c>
      <c r="L7761" s="476">
        <f t="shared" si="855"/>
        <v>1009.2429038124706</v>
      </c>
      <c r="M7761" s="471">
        <f t="shared" si="858"/>
        <v>1335.1777141390216</v>
      </c>
      <c r="N7761" s="467">
        <f t="shared" si="856"/>
        <v>0</v>
      </c>
      <c r="O7761" s="475" t="str">
        <f t="shared" si="857"/>
        <v/>
      </c>
    </row>
    <row r="7762" spans="1:15" hidden="1">
      <c r="A7762" s="475">
        <f t="shared" si="852"/>
        <v>43770</v>
      </c>
      <c r="B7762" s="475">
        <v>43789</v>
      </c>
      <c r="C7762" s="467">
        <v>9</v>
      </c>
      <c r="D7762" s="467">
        <v>1214</v>
      </c>
      <c r="E7762" s="467">
        <v>96</v>
      </c>
      <c r="F7762" s="467">
        <v>12</v>
      </c>
      <c r="G7762" s="467">
        <f t="array" ref="G7762">MAX(IF($A$2:$A$8761=A7762,$D$2:$D$8761))</f>
        <v>1418</v>
      </c>
      <c r="H7762" s="467">
        <f t="shared" si="853"/>
        <v>0</v>
      </c>
      <c r="I7762" s="475" t="str">
        <f t="shared" si="854"/>
        <v/>
      </c>
      <c r="J7762" s="471">
        <f>'Potential Projects'!D7763</f>
        <v>60.377676487629898</v>
      </c>
      <c r="K7762" s="471">
        <f>'Potential Projects'!E7763</f>
        <v>31.681170715975057</v>
      </c>
      <c r="L7762" s="476">
        <f t="shared" si="855"/>
        <v>1013.9411527963949</v>
      </c>
      <c r="M7762" s="471">
        <f t="shared" si="858"/>
        <v>1335.1777141390216</v>
      </c>
      <c r="N7762" s="467">
        <f t="shared" si="856"/>
        <v>0</v>
      </c>
      <c r="O7762" s="475" t="str">
        <f t="shared" si="857"/>
        <v/>
      </c>
    </row>
    <row r="7763" spans="1:15" hidden="1">
      <c r="A7763" s="475">
        <f t="shared" si="852"/>
        <v>43770</v>
      </c>
      <c r="B7763" s="475">
        <v>43789</v>
      </c>
      <c r="C7763" s="467">
        <v>10</v>
      </c>
      <c r="D7763" s="467">
        <v>1201</v>
      </c>
      <c r="E7763" s="467">
        <v>100</v>
      </c>
      <c r="F7763" s="467">
        <v>15</v>
      </c>
      <c r="G7763" s="467">
        <f t="array" ref="G7763">MAX(IF($A$2:$A$8761=A7763,$D$2:$D$8761))</f>
        <v>1418</v>
      </c>
      <c r="H7763" s="467">
        <f t="shared" si="853"/>
        <v>0</v>
      </c>
      <c r="I7763" s="475" t="str">
        <f t="shared" si="854"/>
        <v/>
      </c>
      <c r="J7763" s="471">
        <f>'Potential Projects'!D7764</f>
        <v>32.890132722224365</v>
      </c>
      <c r="K7763" s="471">
        <f>'Potential Projects'!E7764</f>
        <v>8.2222416147065154</v>
      </c>
      <c r="L7763" s="476">
        <f t="shared" si="855"/>
        <v>1044.8876256630692</v>
      </c>
      <c r="M7763" s="471">
        <f t="shared" si="858"/>
        <v>1335.1777141390216</v>
      </c>
      <c r="N7763" s="467">
        <f t="shared" si="856"/>
        <v>0</v>
      </c>
      <c r="O7763" s="475" t="str">
        <f t="shared" si="857"/>
        <v/>
      </c>
    </row>
    <row r="7764" spans="1:15" hidden="1">
      <c r="A7764" s="475">
        <f t="shared" si="852"/>
        <v>43770</v>
      </c>
      <c r="B7764" s="475">
        <v>43789</v>
      </c>
      <c r="C7764" s="467">
        <v>11</v>
      </c>
      <c r="D7764" s="467">
        <v>1154</v>
      </c>
      <c r="E7764" s="467">
        <v>96</v>
      </c>
      <c r="F7764" s="467">
        <v>12</v>
      </c>
      <c r="G7764" s="467">
        <f t="array" ref="G7764">MAX(IF($A$2:$A$8761=A7764,$D$2:$D$8761))</f>
        <v>1418</v>
      </c>
      <c r="H7764" s="467">
        <f t="shared" si="853"/>
        <v>0</v>
      </c>
      <c r="I7764" s="475" t="str">
        <f t="shared" si="854"/>
        <v/>
      </c>
      <c r="J7764" s="471">
        <f>'Potential Projects'!D7765</f>
        <v>10.565689445485145</v>
      </c>
      <c r="K7764" s="471">
        <f>'Potential Projects'!E7765</f>
        <v>4.6450072027520966</v>
      </c>
      <c r="L7764" s="476">
        <f t="shared" si="855"/>
        <v>1030.7893033517628</v>
      </c>
      <c r="M7764" s="471">
        <f t="shared" si="858"/>
        <v>1335.1777141390216</v>
      </c>
      <c r="N7764" s="467">
        <f t="shared" si="856"/>
        <v>0</v>
      </c>
      <c r="O7764" s="475" t="str">
        <f t="shared" si="857"/>
        <v/>
      </c>
    </row>
    <row r="7765" spans="1:15" hidden="1">
      <c r="A7765" s="475">
        <f t="shared" si="852"/>
        <v>43770</v>
      </c>
      <c r="B7765" s="475">
        <v>43789</v>
      </c>
      <c r="C7765" s="467">
        <v>12</v>
      </c>
      <c r="D7765" s="467">
        <v>1118</v>
      </c>
      <c r="E7765" s="467">
        <v>85</v>
      </c>
      <c r="F7765" s="467">
        <v>11</v>
      </c>
      <c r="G7765" s="467">
        <f t="array" ref="G7765">MAX(IF($A$2:$A$8761=A7765,$D$2:$D$8761))</f>
        <v>1418</v>
      </c>
      <c r="H7765" s="467">
        <f t="shared" si="853"/>
        <v>0</v>
      </c>
      <c r="I7765" s="475" t="str">
        <f t="shared" si="854"/>
        <v/>
      </c>
      <c r="J7765" s="471">
        <f>'Potential Projects'!D7766</f>
        <v>4.9508711198209907</v>
      </c>
      <c r="K7765" s="471">
        <f>'Potential Projects'!E7766</f>
        <v>25.780650451515797</v>
      </c>
      <c r="L7765" s="476">
        <f t="shared" si="855"/>
        <v>991.26847842866312</v>
      </c>
      <c r="M7765" s="471">
        <f t="shared" si="858"/>
        <v>1335.1777141390216</v>
      </c>
      <c r="N7765" s="467">
        <f t="shared" si="856"/>
        <v>0</v>
      </c>
      <c r="O7765" s="475" t="str">
        <f t="shared" si="857"/>
        <v/>
      </c>
    </row>
    <row r="7766" spans="1:15" hidden="1">
      <c r="A7766" s="475">
        <f t="shared" si="852"/>
        <v>43770</v>
      </c>
      <c r="B7766" s="475">
        <v>43789</v>
      </c>
      <c r="C7766" s="467">
        <v>13</v>
      </c>
      <c r="D7766" s="467">
        <v>1132</v>
      </c>
      <c r="E7766" s="467">
        <v>74</v>
      </c>
      <c r="F7766" s="467">
        <v>12</v>
      </c>
      <c r="G7766" s="467">
        <f t="array" ref="G7766">MAX(IF($A$2:$A$8761=A7766,$D$2:$D$8761))</f>
        <v>1418</v>
      </c>
      <c r="H7766" s="467">
        <f t="shared" si="853"/>
        <v>0</v>
      </c>
      <c r="I7766" s="475" t="str">
        <f t="shared" si="854"/>
        <v/>
      </c>
      <c r="J7766" s="471">
        <f>'Potential Projects'!D7767</f>
        <v>22.065127546685623</v>
      </c>
      <c r="K7766" s="471">
        <f>'Potential Projects'!E7767</f>
        <v>35.517330251558803</v>
      </c>
      <c r="L7766" s="476">
        <f t="shared" si="855"/>
        <v>988.41754220175562</v>
      </c>
      <c r="M7766" s="471">
        <f t="shared" si="858"/>
        <v>1335.1777141390216</v>
      </c>
      <c r="N7766" s="467">
        <f t="shared" si="856"/>
        <v>0</v>
      </c>
      <c r="O7766" s="475" t="str">
        <f t="shared" si="857"/>
        <v/>
      </c>
    </row>
    <row r="7767" spans="1:15" hidden="1">
      <c r="A7767" s="475">
        <f t="shared" si="852"/>
        <v>43770</v>
      </c>
      <c r="B7767" s="475">
        <v>43789</v>
      </c>
      <c r="C7767" s="467">
        <v>14</v>
      </c>
      <c r="D7767" s="467">
        <v>1096</v>
      </c>
      <c r="E7767" s="467">
        <v>75</v>
      </c>
      <c r="F7767" s="467">
        <v>13</v>
      </c>
      <c r="G7767" s="467">
        <f t="array" ref="G7767">MAX(IF($A$2:$A$8761=A7767,$D$2:$D$8761))</f>
        <v>1418</v>
      </c>
      <c r="H7767" s="467">
        <f t="shared" si="853"/>
        <v>0</v>
      </c>
      <c r="I7767" s="475" t="str">
        <f t="shared" si="854"/>
        <v/>
      </c>
      <c r="J7767" s="471">
        <f>'Potential Projects'!D7768</f>
        <v>20.760210636719453</v>
      </c>
      <c r="K7767" s="471">
        <f>'Potential Projects'!E7768</f>
        <v>34.318139271124487</v>
      </c>
      <c r="L7767" s="476">
        <f t="shared" si="855"/>
        <v>952.92165009215614</v>
      </c>
      <c r="M7767" s="471">
        <f t="shared" si="858"/>
        <v>1335.1777141390216</v>
      </c>
      <c r="N7767" s="467">
        <f t="shared" si="856"/>
        <v>0</v>
      </c>
      <c r="O7767" s="475" t="str">
        <f t="shared" si="857"/>
        <v/>
      </c>
    </row>
    <row r="7768" spans="1:15" hidden="1">
      <c r="A7768" s="475">
        <f t="shared" si="852"/>
        <v>43770</v>
      </c>
      <c r="B7768" s="475">
        <v>43789</v>
      </c>
      <c r="C7768" s="467">
        <v>15</v>
      </c>
      <c r="D7768" s="467">
        <v>1097</v>
      </c>
      <c r="E7768" s="467">
        <v>66</v>
      </c>
      <c r="F7768" s="467">
        <v>13</v>
      </c>
      <c r="G7768" s="467">
        <f t="array" ref="G7768">MAX(IF($A$2:$A$8761=A7768,$D$2:$D$8761))</f>
        <v>1418</v>
      </c>
      <c r="H7768" s="467">
        <f t="shared" si="853"/>
        <v>0</v>
      </c>
      <c r="I7768" s="475" t="str">
        <f t="shared" si="854"/>
        <v/>
      </c>
      <c r="J7768" s="471">
        <f>'Potential Projects'!D7769</f>
        <v>34.440788899992931</v>
      </c>
      <c r="K7768" s="471">
        <f>'Potential Projects'!E7769</f>
        <v>50.840847613416472</v>
      </c>
      <c r="L7768" s="476">
        <f t="shared" si="855"/>
        <v>932.71836348659053</v>
      </c>
      <c r="M7768" s="471">
        <f t="shared" si="858"/>
        <v>1335.1777141390216</v>
      </c>
      <c r="N7768" s="467">
        <f t="shared" si="856"/>
        <v>0</v>
      </c>
      <c r="O7768" s="475" t="str">
        <f t="shared" si="857"/>
        <v/>
      </c>
    </row>
    <row r="7769" spans="1:15" hidden="1">
      <c r="A7769" s="475">
        <f t="shared" si="852"/>
        <v>43770</v>
      </c>
      <c r="B7769" s="475">
        <v>43789</v>
      </c>
      <c r="C7769" s="467">
        <v>16</v>
      </c>
      <c r="D7769" s="467">
        <v>1121</v>
      </c>
      <c r="E7769" s="467">
        <v>81</v>
      </c>
      <c r="F7769" s="467">
        <v>4</v>
      </c>
      <c r="G7769" s="467">
        <f t="array" ref="G7769">MAX(IF($A$2:$A$8761=A7769,$D$2:$D$8761))</f>
        <v>1418</v>
      </c>
      <c r="H7769" s="467">
        <f t="shared" si="853"/>
        <v>0</v>
      </c>
      <c r="I7769" s="475" t="str">
        <f t="shared" si="854"/>
        <v/>
      </c>
      <c r="J7769" s="471">
        <f>'Potential Projects'!D7770</f>
        <v>47.25809874220522</v>
      </c>
      <c r="K7769" s="471">
        <f>'Potential Projects'!E7770</f>
        <v>30.386545097828424</v>
      </c>
      <c r="L7769" s="476">
        <f t="shared" si="855"/>
        <v>958.35535615996639</v>
      </c>
      <c r="M7769" s="471">
        <f t="shared" si="858"/>
        <v>1335.1777141390216</v>
      </c>
      <c r="N7769" s="467">
        <f t="shared" si="856"/>
        <v>0</v>
      </c>
      <c r="O7769" s="475" t="str">
        <f t="shared" si="857"/>
        <v/>
      </c>
    </row>
    <row r="7770" spans="1:15" hidden="1">
      <c r="A7770" s="475">
        <f t="shared" si="852"/>
        <v>43770</v>
      </c>
      <c r="B7770" s="475">
        <v>43789</v>
      </c>
      <c r="C7770" s="467">
        <v>17</v>
      </c>
      <c r="D7770" s="467">
        <v>1167</v>
      </c>
      <c r="E7770" s="467">
        <v>52</v>
      </c>
      <c r="F7770" s="467">
        <v>0</v>
      </c>
      <c r="G7770" s="467">
        <f t="array" ref="G7770">MAX(IF($A$2:$A$8761=A7770,$D$2:$D$8761))</f>
        <v>1418</v>
      </c>
      <c r="H7770" s="467">
        <f t="shared" si="853"/>
        <v>0</v>
      </c>
      <c r="I7770" s="475" t="str">
        <f t="shared" si="854"/>
        <v/>
      </c>
      <c r="J7770" s="471">
        <f>'Potential Projects'!D7771</f>
        <v>42.924019536360838</v>
      </c>
      <c r="K7770" s="471">
        <f>'Potential Projects'!E7771</f>
        <v>32.977360836379276</v>
      </c>
      <c r="L7770" s="476">
        <f t="shared" si="855"/>
        <v>1039.0986196272597</v>
      </c>
      <c r="M7770" s="471">
        <f t="shared" si="858"/>
        <v>1335.1777141390216</v>
      </c>
      <c r="N7770" s="467">
        <f t="shared" si="856"/>
        <v>0</v>
      </c>
      <c r="O7770" s="475" t="str">
        <f t="shared" si="857"/>
        <v/>
      </c>
    </row>
    <row r="7771" spans="1:15" hidden="1">
      <c r="A7771" s="475">
        <f t="shared" si="852"/>
        <v>43770</v>
      </c>
      <c r="B7771" s="475">
        <v>43789</v>
      </c>
      <c r="C7771" s="467">
        <v>18</v>
      </c>
      <c r="D7771" s="467">
        <v>1252</v>
      </c>
      <c r="E7771" s="467">
        <v>54</v>
      </c>
      <c r="F7771" s="467">
        <v>0</v>
      </c>
      <c r="G7771" s="467">
        <f t="array" ref="G7771">MAX(IF($A$2:$A$8761=A7771,$D$2:$D$8761))</f>
        <v>1418</v>
      </c>
      <c r="H7771" s="467">
        <f t="shared" si="853"/>
        <v>0</v>
      </c>
      <c r="I7771" s="475" t="str">
        <f t="shared" si="854"/>
        <v/>
      </c>
      <c r="J7771" s="471">
        <f>'Potential Projects'!D7772</f>
        <v>47.359432252766382</v>
      </c>
      <c r="K7771" s="471">
        <f>'Potential Projects'!E7772</f>
        <v>59.889928671253493</v>
      </c>
      <c r="L7771" s="476">
        <f t="shared" si="855"/>
        <v>1090.7506390759802</v>
      </c>
      <c r="M7771" s="471">
        <f t="shared" si="858"/>
        <v>1335.1777141390216</v>
      </c>
      <c r="N7771" s="467">
        <f t="shared" si="856"/>
        <v>0</v>
      </c>
      <c r="O7771" s="475" t="str">
        <f t="shared" si="857"/>
        <v/>
      </c>
    </row>
    <row r="7772" spans="1:15" hidden="1">
      <c r="A7772" s="475">
        <f t="shared" si="852"/>
        <v>43770</v>
      </c>
      <c r="B7772" s="475">
        <v>43789</v>
      </c>
      <c r="C7772" s="467">
        <v>19</v>
      </c>
      <c r="D7772" s="467">
        <v>1221</v>
      </c>
      <c r="E7772" s="467">
        <v>74</v>
      </c>
      <c r="F7772" s="467">
        <v>0</v>
      </c>
      <c r="G7772" s="467">
        <f t="array" ref="G7772">MAX(IF($A$2:$A$8761=A7772,$D$2:$D$8761))</f>
        <v>1418</v>
      </c>
      <c r="H7772" s="467">
        <f t="shared" si="853"/>
        <v>0</v>
      </c>
      <c r="I7772" s="475" t="str">
        <f t="shared" si="854"/>
        <v/>
      </c>
      <c r="J7772" s="471">
        <f>'Potential Projects'!D7773</f>
        <v>96.626417790629674</v>
      </c>
      <c r="K7772" s="471">
        <f>'Potential Projects'!E7773</f>
        <v>92.527792517738121</v>
      </c>
      <c r="L7772" s="476">
        <f t="shared" si="855"/>
        <v>957.84578969163226</v>
      </c>
      <c r="M7772" s="471">
        <f t="shared" si="858"/>
        <v>1335.1777141390216</v>
      </c>
      <c r="N7772" s="467">
        <f t="shared" si="856"/>
        <v>0</v>
      </c>
      <c r="O7772" s="475" t="str">
        <f t="shared" si="857"/>
        <v/>
      </c>
    </row>
    <row r="7773" spans="1:15" hidden="1">
      <c r="A7773" s="475">
        <f t="shared" si="852"/>
        <v>43770</v>
      </c>
      <c r="B7773" s="475">
        <v>43789</v>
      </c>
      <c r="C7773" s="467">
        <v>20</v>
      </c>
      <c r="D7773" s="467">
        <v>1207</v>
      </c>
      <c r="E7773" s="467">
        <v>66</v>
      </c>
      <c r="F7773" s="467">
        <v>0</v>
      </c>
      <c r="G7773" s="467">
        <f t="array" ref="G7773">MAX(IF($A$2:$A$8761=A7773,$D$2:$D$8761))</f>
        <v>1418</v>
      </c>
      <c r="H7773" s="467">
        <f t="shared" si="853"/>
        <v>0</v>
      </c>
      <c r="I7773" s="475" t="str">
        <f t="shared" si="854"/>
        <v/>
      </c>
      <c r="J7773" s="471">
        <f>'Potential Projects'!D7774</f>
        <v>96.180473071127054</v>
      </c>
      <c r="K7773" s="471">
        <f>'Potential Projects'!E7774</f>
        <v>84.400203289615149</v>
      </c>
      <c r="L7773" s="476">
        <f t="shared" si="855"/>
        <v>960.41932363925775</v>
      </c>
      <c r="M7773" s="471">
        <f t="shared" si="858"/>
        <v>1335.1777141390216</v>
      </c>
      <c r="N7773" s="467">
        <f t="shared" si="856"/>
        <v>0</v>
      </c>
      <c r="O7773" s="475" t="str">
        <f t="shared" si="857"/>
        <v/>
      </c>
    </row>
    <row r="7774" spans="1:15" hidden="1">
      <c r="A7774" s="475">
        <f t="shared" si="852"/>
        <v>43770</v>
      </c>
      <c r="B7774" s="475">
        <v>43789</v>
      </c>
      <c r="C7774" s="467">
        <v>21</v>
      </c>
      <c r="D7774" s="467">
        <v>1165</v>
      </c>
      <c r="E7774" s="467">
        <v>66</v>
      </c>
      <c r="F7774" s="467">
        <v>0</v>
      </c>
      <c r="G7774" s="467">
        <f t="array" ref="G7774">MAX(IF($A$2:$A$8761=A7774,$D$2:$D$8761))</f>
        <v>1418</v>
      </c>
      <c r="H7774" s="467">
        <f t="shared" si="853"/>
        <v>0</v>
      </c>
      <c r="I7774" s="475" t="str">
        <f t="shared" si="854"/>
        <v/>
      </c>
      <c r="J7774" s="471">
        <f>'Potential Projects'!D7775</f>
        <v>111.86649952376102</v>
      </c>
      <c r="K7774" s="471">
        <f>'Potential Projects'!E7775</f>
        <v>94.985625564394752</v>
      </c>
      <c r="L7774" s="476">
        <f t="shared" si="855"/>
        <v>892.14787491184416</v>
      </c>
      <c r="M7774" s="471">
        <f t="shared" si="858"/>
        <v>1335.1777141390216</v>
      </c>
      <c r="N7774" s="467">
        <f t="shared" si="856"/>
        <v>0</v>
      </c>
      <c r="O7774" s="475" t="str">
        <f t="shared" si="857"/>
        <v/>
      </c>
    </row>
    <row r="7775" spans="1:15" hidden="1">
      <c r="A7775" s="475">
        <f t="shared" si="852"/>
        <v>43770</v>
      </c>
      <c r="B7775" s="475">
        <v>43789</v>
      </c>
      <c r="C7775" s="467">
        <v>22</v>
      </c>
      <c r="D7775" s="467">
        <v>1127</v>
      </c>
      <c r="E7775" s="467">
        <v>66</v>
      </c>
      <c r="F7775" s="467">
        <v>0</v>
      </c>
      <c r="G7775" s="467">
        <f t="array" ref="G7775">MAX(IF($A$2:$A$8761=A7775,$D$2:$D$8761))</f>
        <v>1418</v>
      </c>
      <c r="H7775" s="467">
        <f t="shared" si="853"/>
        <v>0</v>
      </c>
      <c r="I7775" s="475" t="str">
        <f t="shared" si="854"/>
        <v/>
      </c>
      <c r="J7775" s="471">
        <f>'Potential Projects'!D7776</f>
        <v>64.483768619723605</v>
      </c>
      <c r="K7775" s="471">
        <f>'Potential Projects'!E7776</f>
        <v>98.528440926682435</v>
      </c>
      <c r="L7775" s="476">
        <f t="shared" si="855"/>
        <v>897.98779045359402</v>
      </c>
      <c r="M7775" s="471">
        <f t="shared" si="858"/>
        <v>1335.1777141390216</v>
      </c>
      <c r="N7775" s="467">
        <f t="shared" si="856"/>
        <v>0</v>
      </c>
      <c r="O7775" s="475" t="str">
        <f t="shared" si="857"/>
        <v/>
      </c>
    </row>
    <row r="7776" spans="1:15" hidden="1">
      <c r="A7776" s="475">
        <f t="shared" si="852"/>
        <v>43770</v>
      </c>
      <c r="B7776" s="475">
        <v>43789</v>
      </c>
      <c r="C7776" s="467">
        <v>23</v>
      </c>
      <c r="D7776" s="467">
        <v>1046</v>
      </c>
      <c r="E7776" s="467">
        <v>57</v>
      </c>
      <c r="F7776" s="467">
        <v>0</v>
      </c>
      <c r="G7776" s="467">
        <f t="array" ref="G7776">MAX(IF($A$2:$A$8761=A7776,$D$2:$D$8761))</f>
        <v>1418</v>
      </c>
      <c r="H7776" s="467">
        <f t="shared" si="853"/>
        <v>0</v>
      </c>
      <c r="I7776" s="475" t="str">
        <f t="shared" si="854"/>
        <v/>
      </c>
      <c r="J7776" s="471">
        <f>'Potential Projects'!D7777</f>
        <v>88.98107285260032</v>
      </c>
      <c r="K7776" s="471">
        <f>'Potential Projects'!E7777</f>
        <v>90.419625725650391</v>
      </c>
      <c r="L7776" s="476">
        <f t="shared" si="855"/>
        <v>809.59930142174937</v>
      </c>
      <c r="M7776" s="471">
        <f t="shared" si="858"/>
        <v>1335.1777141390216</v>
      </c>
      <c r="N7776" s="467">
        <f t="shared" si="856"/>
        <v>0</v>
      </c>
      <c r="O7776" s="475" t="str">
        <f t="shared" si="857"/>
        <v/>
      </c>
    </row>
    <row r="7777" spans="1:15" hidden="1">
      <c r="A7777" s="475">
        <f t="shared" si="852"/>
        <v>43770</v>
      </c>
      <c r="B7777" s="475">
        <v>43789</v>
      </c>
      <c r="C7777" s="467">
        <v>24</v>
      </c>
      <c r="D7777" s="467">
        <v>1017</v>
      </c>
      <c r="E7777" s="467">
        <v>61</v>
      </c>
      <c r="F7777" s="467">
        <v>0</v>
      </c>
      <c r="G7777" s="467">
        <f t="array" ref="G7777">MAX(IF($A$2:$A$8761=A7777,$D$2:$D$8761))</f>
        <v>1418</v>
      </c>
      <c r="H7777" s="467">
        <f t="shared" si="853"/>
        <v>0</v>
      </c>
      <c r="I7777" s="475" t="str">
        <f t="shared" si="854"/>
        <v/>
      </c>
      <c r="J7777" s="471">
        <f>'Potential Projects'!D7778</f>
        <v>134.89212634259121</v>
      </c>
      <c r="K7777" s="471">
        <f>'Potential Projects'!E7778</f>
        <v>96.190292302730597</v>
      </c>
      <c r="L7777" s="476">
        <f t="shared" si="855"/>
        <v>724.9175813546783</v>
      </c>
      <c r="M7777" s="471">
        <f t="shared" si="858"/>
        <v>1335.1777141390216</v>
      </c>
      <c r="N7777" s="467">
        <f t="shared" si="856"/>
        <v>0</v>
      </c>
      <c r="O7777" s="475" t="str">
        <f t="shared" si="857"/>
        <v/>
      </c>
    </row>
    <row r="7778" spans="1:15" hidden="1">
      <c r="A7778" s="475">
        <f t="shared" si="852"/>
        <v>43770</v>
      </c>
      <c r="B7778" s="475">
        <v>43790</v>
      </c>
      <c r="C7778" s="467">
        <v>1</v>
      </c>
      <c r="D7778" s="467">
        <v>995</v>
      </c>
      <c r="E7778" s="467">
        <v>55</v>
      </c>
      <c r="F7778" s="467">
        <v>0</v>
      </c>
      <c r="G7778" s="467">
        <f t="array" ref="G7778">MAX(IF($A$2:$A$8761=A7778,$D$2:$D$8761))</f>
        <v>1418</v>
      </c>
      <c r="H7778" s="467">
        <f t="shared" si="853"/>
        <v>0</v>
      </c>
      <c r="I7778" s="475" t="str">
        <f t="shared" si="854"/>
        <v/>
      </c>
      <c r="J7778" s="471">
        <f>'Potential Projects'!D7779</f>
        <v>116.57981535192084</v>
      </c>
      <c r="K7778" s="471">
        <f>'Potential Projects'!E7779</f>
        <v>98.538610191356696</v>
      </c>
      <c r="L7778" s="476">
        <f t="shared" si="855"/>
        <v>724.88157445672243</v>
      </c>
      <c r="M7778" s="471">
        <f t="shared" si="858"/>
        <v>1335.1777141390216</v>
      </c>
      <c r="N7778" s="467">
        <f t="shared" si="856"/>
        <v>0</v>
      </c>
      <c r="O7778" s="475" t="str">
        <f t="shared" si="857"/>
        <v/>
      </c>
    </row>
    <row r="7779" spans="1:15" hidden="1">
      <c r="A7779" s="475">
        <f t="shared" si="852"/>
        <v>43770</v>
      </c>
      <c r="B7779" s="475">
        <v>43790</v>
      </c>
      <c r="C7779" s="467">
        <v>2</v>
      </c>
      <c r="D7779" s="467">
        <v>982</v>
      </c>
      <c r="E7779" s="467">
        <v>45</v>
      </c>
      <c r="F7779" s="467">
        <v>0</v>
      </c>
      <c r="G7779" s="467">
        <f t="array" ref="G7779">MAX(IF($A$2:$A$8761=A7779,$D$2:$D$8761))</f>
        <v>1418</v>
      </c>
      <c r="H7779" s="467">
        <f t="shared" si="853"/>
        <v>0</v>
      </c>
      <c r="I7779" s="475" t="str">
        <f t="shared" si="854"/>
        <v/>
      </c>
      <c r="J7779" s="471">
        <f>'Potential Projects'!D7780</f>
        <v>103.53132589296877</v>
      </c>
      <c r="K7779" s="471">
        <f>'Potential Projects'!E7780</f>
        <v>97.064066813588482</v>
      </c>
      <c r="L7779" s="476">
        <f t="shared" si="855"/>
        <v>736.40460729344272</v>
      </c>
      <c r="M7779" s="471">
        <f t="shared" si="858"/>
        <v>1335.1777141390216</v>
      </c>
      <c r="N7779" s="467">
        <f t="shared" si="856"/>
        <v>0</v>
      </c>
      <c r="O7779" s="475" t="str">
        <f t="shared" si="857"/>
        <v/>
      </c>
    </row>
    <row r="7780" spans="1:15" hidden="1">
      <c r="A7780" s="475">
        <f t="shared" si="852"/>
        <v>43770</v>
      </c>
      <c r="B7780" s="475">
        <v>43790</v>
      </c>
      <c r="C7780" s="467">
        <v>3</v>
      </c>
      <c r="D7780" s="467">
        <v>980</v>
      </c>
      <c r="E7780" s="467">
        <v>39</v>
      </c>
      <c r="F7780" s="467">
        <v>0</v>
      </c>
      <c r="G7780" s="467">
        <f t="array" ref="G7780">MAX(IF($A$2:$A$8761=A7780,$D$2:$D$8761))</f>
        <v>1418</v>
      </c>
      <c r="H7780" s="467">
        <f t="shared" si="853"/>
        <v>0</v>
      </c>
      <c r="I7780" s="475" t="str">
        <f t="shared" si="854"/>
        <v/>
      </c>
      <c r="J7780" s="471">
        <f>'Potential Projects'!D7781</f>
        <v>84.699720351960906</v>
      </c>
      <c r="K7780" s="471">
        <f>'Potential Projects'!E7781</f>
        <v>99.067411954418404</v>
      </c>
      <c r="L7780" s="476">
        <f t="shared" si="855"/>
        <v>757.23286769362073</v>
      </c>
      <c r="M7780" s="471">
        <f t="shared" si="858"/>
        <v>1335.1777141390216</v>
      </c>
      <c r="N7780" s="467">
        <f t="shared" si="856"/>
        <v>0</v>
      </c>
      <c r="O7780" s="475" t="str">
        <f t="shared" si="857"/>
        <v/>
      </c>
    </row>
    <row r="7781" spans="1:15" hidden="1">
      <c r="A7781" s="475">
        <f t="shared" si="852"/>
        <v>43770</v>
      </c>
      <c r="B7781" s="475">
        <v>43790</v>
      </c>
      <c r="C7781" s="467">
        <v>4</v>
      </c>
      <c r="D7781" s="467">
        <v>987</v>
      </c>
      <c r="E7781" s="467">
        <v>40</v>
      </c>
      <c r="F7781" s="467">
        <v>0</v>
      </c>
      <c r="G7781" s="467">
        <f t="array" ref="G7781">MAX(IF($A$2:$A$8761=A7781,$D$2:$D$8761))</f>
        <v>1418</v>
      </c>
      <c r="H7781" s="467">
        <f t="shared" si="853"/>
        <v>0</v>
      </c>
      <c r="I7781" s="475" t="str">
        <f t="shared" si="854"/>
        <v/>
      </c>
      <c r="J7781" s="471">
        <f>'Potential Projects'!D7782</f>
        <v>90.13875545723873</v>
      </c>
      <c r="K7781" s="471">
        <f>'Potential Projects'!E7782</f>
        <v>99.320079069017424</v>
      </c>
      <c r="L7781" s="476">
        <f t="shared" si="855"/>
        <v>757.54116547374383</v>
      </c>
      <c r="M7781" s="471">
        <f t="shared" si="858"/>
        <v>1335.1777141390216</v>
      </c>
      <c r="N7781" s="467">
        <f t="shared" si="856"/>
        <v>0</v>
      </c>
      <c r="O7781" s="475" t="str">
        <f t="shared" si="857"/>
        <v/>
      </c>
    </row>
    <row r="7782" spans="1:15" hidden="1">
      <c r="A7782" s="475">
        <f t="shared" si="852"/>
        <v>43770</v>
      </c>
      <c r="B7782" s="475">
        <v>43790</v>
      </c>
      <c r="C7782" s="467">
        <v>5</v>
      </c>
      <c r="D7782" s="467">
        <v>1046</v>
      </c>
      <c r="E7782" s="467">
        <v>46</v>
      </c>
      <c r="F7782" s="467">
        <v>0</v>
      </c>
      <c r="G7782" s="467">
        <f t="array" ref="G7782">MAX(IF($A$2:$A$8761=A7782,$D$2:$D$8761))</f>
        <v>1418</v>
      </c>
      <c r="H7782" s="467">
        <f t="shared" si="853"/>
        <v>0</v>
      </c>
      <c r="I7782" s="475" t="str">
        <f t="shared" si="854"/>
        <v/>
      </c>
      <c r="J7782" s="471">
        <f>'Potential Projects'!D7783</f>
        <v>64.172311639808868</v>
      </c>
      <c r="K7782" s="471">
        <f>'Potential Projects'!E7783</f>
        <v>99.312256557729512</v>
      </c>
      <c r="L7782" s="476">
        <f t="shared" si="855"/>
        <v>836.51543180246165</v>
      </c>
      <c r="M7782" s="471">
        <f t="shared" si="858"/>
        <v>1335.1777141390216</v>
      </c>
      <c r="N7782" s="467">
        <f t="shared" si="856"/>
        <v>0</v>
      </c>
      <c r="O7782" s="475" t="str">
        <f t="shared" si="857"/>
        <v/>
      </c>
    </row>
    <row r="7783" spans="1:15" hidden="1">
      <c r="A7783" s="475">
        <f t="shared" si="852"/>
        <v>43770</v>
      </c>
      <c r="B7783" s="475">
        <v>43790</v>
      </c>
      <c r="C7783" s="467">
        <v>6</v>
      </c>
      <c r="D7783" s="467">
        <v>1139</v>
      </c>
      <c r="E7783" s="467">
        <v>29</v>
      </c>
      <c r="F7783" s="467">
        <v>0</v>
      </c>
      <c r="G7783" s="467">
        <f t="array" ref="G7783">MAX(IF($A$2:$A$8761=A7783,$D$2:$D$8761))</f>
        <v>1418</v>
      </c>
      <c r="H7783" s="467">
        <f t="shared" si="853"/>
        <v>0</v>
      </c>
      <c r="I7783" s="475" t="str">
        <f t="shared" si="854"/>
        <v/>
      </c>
      <c r="J7783" s="471">
        <f>'Potential Projects'!D7784</f>
        <v>41.659648572919693</v>
      </c>
      <c r="K7783" s="471">
        <f>'Potential Projects'!E7784</f>
        <v>96.23096936142764</v>
      </c>
      <c r="L7783" s="476">
        <f t="shared" si="855"/>
        <v>972.10938206565265</v>
      </c>
      <c r="M7783" s="471">
        <f t="shared" si="858"/>
        <v>1335.1777141390216</v>
      </c>
      <c r="N7783" s="467">
        <f t="shared" si="856"/>
        <v>0</v>
      </c>
      <c r="O7783" s="475" t="str">
        <f t="shared" si="857"/>
        <v/>
      </c>
    </row>
    <row r="7784" spans="1:15" hidden="1">
      <c r="A7784" s="475">
        <f t="shared" si="852"/>
        <v>43770</v>
      </c>
      <c r="B7784" s="475">
        <v>43790</v>
      </c>
      <c r="C7784" s="467">
        <v>7</v>
      </c>
      <c r="D7784" s="467">
        <v>1280</v>
      </c>
      <c r="E7784" s="467">
        <v>21</v>
      </c>
      <c r="F7784" s="467">
        <v>0</v>
      </c>
      <c r="G7784" s="467">
        <f t="array" ref="G7784">MAX(IF($A$2:$A$8761=A7784,$D$2:$D$8761))</f>
        <v>1418</v>
      </c>
      <c r="H7784" s="467">
        <f t="shared" si="853"/>
        <v>0</v>
      </c>
      <c r="I7784" s="475" t="str">
        <f t="shared" si="854"/>
        <v/>
      </c>
      <c r="J7784" s="471">
        <f>'Potential Projects'!D7785</f>
        <v>75.330391864704794</v>
      </c>
      <c r="K7784" s="471">
        <f>'Potential Projects'!E7785</f>
        <v>84.420541818963642</v>
      </c>
      <c r="L7784" s="476">
        <f t="shared" si="855"/>
        <v>1099.2490663163317</v>
      </c>
      <c r="M7784" s="471">
        <f t="shared" si="858"/>
        <v>1335.1777141390216</v>
      </c>
      <c r="N7784" s="467">
        <f t="shared" si="856"/>
        <v>0</v>
      </c>
      <c r="O7784" s="475" t="str">
        <f t="shared" si="857"/>
        <v/>
      </c>
    </row>
    <row r="7785" spans="1:15" hidden="1">
      <c r="A7785" s="475">
        <f t="shared" si="852"/>
        <v>43770</v>
      </c>
      <c r="B7785" s="475">
        <v>43790</v>
      </c>
      <c r="C7785" s="467">
        <v>8</v>
      </c>
      <c r="D7785" s="467">
        <v>1323</v>
      </c>
      <c r="E7785" s="467">
        <v>13</v>
      </c>
      <c r="F7785" s="467">
        <v>2</v>
      </c>
      <c r="G7785" s="467">
        <f t="array" ref="G7785">MAX(IF($A$2:$A$8761=A7785,$D$2:$D$8761))</f>
        <v>1418</v>
      </c>
      <c r="H7785" s="467">
        <f t="shared" si="853"/>
        <v>0</v>
      </c>
      <c r="I7785" s="475" t="str">
        <f t="shared" si="854"/>
        <v/>
      </c>
      <c r="J7785" s="471">
        <f>'Potential Projects'!D7786</f>
        <v>106.10467759207566</v>
      </c>
      <c r="K7785" s="471">
        <f>'Potential Projects'!E7786</f>
        <v>78.73357611266394</v>
      </c>
      <c r="L7785" s="476">
        <f t="shared" si="855"/>
        <v>1123.1617462952604</v>
      </c>
      <c r="M7785" s="471">
        <f t="shared" si="858"/>
        <v>1335.1777141390216</v>
      </c>
      <c r="N7785" s="467">
        <f t="shared" si="856"/>
        <v>0</v>
      </c>
      <c r="O7785" s="475" t="str">
        <f t="shared" si="857"/>
        <v/>
      </c>
    </row>
    <row r="7786" spans="1:15" hidden="1">
      <c r="A7786" s="475">
        <f t="shared" si="852"/>
        <v>43770</v>
      </c>
      <c r="B7786" s="475">
        <v>43790</v>
      </c>
      <c r="C7786" s="467">
        <v>9</v>
      </c>
      <c r="D7786" s="467">
        <v>1292</v>
      </c>
      <c r="E7786" s="467">
        <v>10</v>
      </c>
      <c r="F7786" s="467">
        <v>12</v>
      </c>
      <c r="G7786" s="467">
        <f t="array" ref="G7786">MAX(IF($A$2:$A$8761=A7786,$D$2:$D$8761))</f>
        <v>1418</v>
      </c>
      <c r="H7786" s="467">
        <f t="shared" si="853"/>
        <v>0</v>
      </c>
      <c r="I7786" s="475" t="str">
        <f t="shared" si="854"/>
        <v/>
      </c>
      <c r="J7786" s="471">
        <f>'Potential Projects'!D7787</f>
        <v>54.8909419590019</v>
      </c>
      <c r="K7786" s="471">
        <f>'Potential Projects'!E7787</f>
        <v>86.915140668673388</v>
      </c>
      <c r="L7786" s="476">
        <f t="shared" si="855"/>
        <v>1128.1939173723249</v>
      </c>
      <c r="M7786" s="471">
        <f t="shared" si="858"/>
        <v>1335.1777141390216</v>
      </c>
      <c r="N7786" s="467">
        <f t="shared" si="856"/>
        <v>0</v>
      </c>
      <c r="O7786" s="475" t="str">
        <f t="shared" si="857"/>
        <v/>
      </c>
    </row>
    <row r="7787" spans="1:15" hidden="1">
      <c r="A7787" s="475">
        <f t="shared" si="852"/>
        <v>43770</v>
      </c>
      <c r="B7787" s="475">
        <v>43790</v>
      </c>
      <c r="C7787" s="467">
        <v>10</v>
      </c>
      <c r="D7787" s="467">
        <v>1278</v>
      </c>
      <c r="E7787" s="467">
        <v>0</v>
      </c>
      <c r="F7787" s="467">
        <v>15</v>
      </c>
      <c r="G7787" s="467">
        <f t="array" ref="G7787">MAX(IF($A$2:$A$8761=A7787,$D$2:$D$8761))</f>
        <v>1418</v>
      </c>
      <c r="H7787" s="467">
        <f t="shared" si="853"/>
        <v>0</v>
      </c>
      <c r="I7787" s="475" t="str">
        <f t="shared" si="854"/>
        <v/>
      </c>
      <c r="J7787" s="471">
        <f>'Potential Projects'!D7788</f>
        <v>28.147568259107114</v>
      </c>
      <c r="K7787" s="471">
        <f>'Potential Projects'!E7788</f>
        <v>88.135452429585044</v>
      </c>
      <c r="L7787" s="476">
        <f t="shared" si="855"/>
        <v>1146.7169793113078</v>
      </c>
      <c r="M7787" s="471">
        <f t="shared" si="858"/>
        <v>1335.1777141390216</v>
      </c>
      <c r="N7787" s="467">
        <f t="shared" si="856"/>
        <v>0</v>
      </c>
      <c r="O7787" s="475" t="str">
        <f t="shared" si="857"/>
        <v/>
      </c>
    </row>
    <row r="7788" spans="1:15" hidden="1">
      <c r="A7788" s="475">
        <f t="shared" si="852"/>
        <v>43770</v>
      </c>
      <c r="B7788" s="475">
        <v>43790</v>
      </c>
      <c r="C7788" s="467">
        <v>11</v>
      </c>
      <c r="D7788" s="467">
        <v>1235</v>
      </c>
      <c r="E7788" s="467">
        <v>0</v>
      </c>
      <c r="F7788" s="467">
        <v>13</v>
      </c>
      <c r="G7788" s="467">
        <f t="array" ref="G7788">MAX(IF($A$2:$A$8761=A7788,$D$2:$D$8761))</f>
        <v>1418</v>
      </c>
      <c r="H7788" s="467">
        <f t="shared" si="853"/>
        <v>0</v>
      </c>
      <c r="I7788" s="475" t="str">
        <f t="shared" si="854"/>
        <v/>
      </c>
      <c r="J7788" s="471">
        <f>'Potential Projects'!D7789</f>
        <v>13.271031324893626</v>
      </c>
      <c r="K7788" s="471">
        <f>'Potential Projects'!E7789</f>
        <v>78.067880402064077</v>
      </c>
      <c r="L7788" s="476">
        <f t="shared" si="855"/>
        <v>1130.6610882730424</v>
      </c>
      <c r="M7788" s="471">
        <f t="shared" si="858"/>
        <v>1335.1777141390216</v>
      </c>
      <c r="N7788" s="467">
        <f t="shared" si="856"/>
        <v>0</v>
      </c>
      <c r="O7788" s="475" t="str">
        <f t="shared" si="857"/>
        <v/>
      </c>
    </row>
    <row r="7789" spans="1:15" hidden="1">
      <c r="A7789" s="475">
        <f t="shared" si="852"/>
        <v>43770</v>
      </c>
      <c r="B7789" s="475">
        <v>43790</v>
      </c>
      <c r="C7789" s="467">
        <v>12</v>
      </c>
      <c r="D7789" s="467">
        <v>1209</v>
      </c>
      <c r="E7789" s="467">
        <v>0</v>
      </c>
      <c r="F7789" s="467">
        <v>11</v>
      </c>
      <c r="G7789" s="467">
        <f t="array" ref="G7789">MAX(IF($A$2:$A$8761=A7789,$D$2:$D$8761))</f>
        <v>1418</v>
      </c>
      <c r="H7789" s="467">
        <f t="shared" si="853"/>
        <v>0</v>
      </c>
      <c r="I7789" s="475" t="str">
        <f t="shared" si="854"/>
        <v/>
      </c>
      <c r="J7789" s="471">
        <f>'Potential Projects'!D7790</f>
        <v>35.596245470642771</v>
      </c>
      <c r="K7789" s="471">
        <f>'Potential Projects'!E7790</f>
        <v>83.391881584605457</v>
      </c>
      <c r="L7789" s="476">
        <f t="shared" si="855"/>
        <v>1079.0118729447518</v>
      </c>
      <c r="M7789" s="471">
        <f t="shared" si="858"/>
        <v>1335.1777141390216</v>
      </c>
      <c r="N7789" s="467">
        <f t="shared" si="856"/>
        <v>0</v>
      </c>
      <c r="O7789" s="475" t="str">
        <f t="shared" si="857"/>
        <v/>
      </c>
    </row>
    <row r="7790" spans="1:15" hidden="1">
      <c r="A7790" s="475">
        <f t="shared" si="852"/>
        <v>43770</v>
      </c>
      <c r="B7790" s="475">
        <v>43790</v>
      </c>
      <c r="C7790" s="467">
        <v>13</v>
      </c>
      <c r="D7790" s="467">
        <v>1184</v>
      </c>
      <c r="E7790" s="467">
        <v>0</v>
      </c>
      <c r="F7790" s="467">
        <v>12</v>
      </c>
      <c r="G7790" s="467">
        <f t="array" ref="G7790">MAX(IF($A$2:$A$8761=A7790,$D$2:$D$8761))</f>
        <v>1418</v>
      </c>
      <c r="H7790" s="467">
        <f t="shared" si="853"/>
        <v>0</v>
      </c>
      <c r="I7790" s="475" t="str">
        <f t="shared" si="854"/>
        <v/>
      </c>
      <c r="J7790" s="471">
        <f>'Potential Projects'!D7791</f>
        <v>29.734949929377734</v>
      </c>
      <c r="K7790" s="471">
        <f>'Potential Projects'!E7791</f>
        <v>90.744259944098047</v>
      </c>
      <c r="L7790" s="476">
        <f t="shared" si="855"/>
        <v>1051.5207901265242</v>
      </c>
      <c r="M7790" s="471">
        <f t="shared" si="858"/>
        <v>1335.1777141390216</v>
      </c>
      <c r="N7790" s="467">
        <f t="shared" si="856"/>
        <v>0</v>
      </c>
      <c r="O7790" s="475" t="str">
        <f t="shared" si="857"/>
        <v/>
      </c>
    </row>
    <row r="7791" spans="1:15" hidden="1">
      <c r="A7791" s="475">
        <f t="shared" si="852"/>
        <v>43770</v>
      </c>
      <c r="B7791" s="475">
        <v>43790</v>
      </c>
      <c r="C7791" s="467">
        <v>14</v>
      </c>
      <c r="D7791" s="467">
        <v>1137</v>
      </c>
      <c r="E7791" s="467">
        <v>0</v>
      </c>
      <c r="F7791" s="467">
        <v>13</v>
      </c>
      <c r="G7791" s="467">
        <f t="array" ref="G7791">MAX(IF($A$2:$A$8761=A7791,$D$2:$D$8761))</f>
        <v>1418</v>
      </c>
      <c r="H7791" s="467">
        <f t="shared" si="853"/>
        <v>0</v>
      </c>
      <c r="I7791" s="475" t="str">
        <f t="shared" si="854"/>
        <v/>
      </c>
      <c r="J7791" s="471">
        <f>'Potential Projects'!D7792</f>
        <v>28.548652837938697</v>
      </c>
      <c r="K7791" s="471">
        <f>'Potential Projects'!E7792</f>
        <v>87.780310417114592</v>
      </c>
      <c r="L7791" s="476">
        <f t="shared" si="855"/>
        <v>1007.6710367449466</v>
      </c>
      <c r="M7791" s="471">
        <f t="shared" si="858"/>
        <v>1335.1777141390216</v>
      </c>
      <c r="N7791" s="467">
        <f t="shared" si="856"/>
        <v>0</v>
      </c>
      <c r="O7791" s="475" t="str">
        <f t="shared" si="857"/>
        <v/>
      </c>
    </row>
    <row r="7792" spans="1:15" hidden="1">
      <c r="A7792" s="475">
        <f t="shared" si="852"/>
        <v>43770</v>
      </c>
      <c r="B7792" s="475">
        <v>43790</v>
      </c>
      <c r="C7792" s="467">
        <v>15</v>
      </c>
      <c r="D7792" s="467">
        <v>1140</v>
      </c>
      <c r="E7792" s="467">
        <v>0</v>
      </c>
      <c r="F7792" s="467">
        <v>13</v>
      </c>
      <c r="G7792" s="467">
        <f t="array" ref="G7792">MAX(IF($A$2:$A$8761=A7792,$D$2:$D$8761))</f>
        <v>1418</v>
      </c>
      <c r="H7792" s="467">
        <f t="shared" si="853"/>
        <v>0</v>
      </c>
      <c r="I7792" s="475" t="str">
        <f t="shared" si="854"/>
        <v/>
      </c>
      <c r="J7792" s="471">
        <f>'Potential Projects'!D7793</f>
        <v>38.359392928025592</v>
      </c>
      <c r="K7792" s="471">
        <f>'Potential Projects'!E7793</f>
        <v>96.496152494087298</v>
      </c>
      <c r="L7792" s="476">
        <f t="shared" si="855"/>
        <v>992.14445457788725</v>
      </c>
      <c r="M7792" s="471">
        <f t="shared" si="858"/>
        <v>1335.1777141390216</v>
      </c>
      <c r="N7792" s="467">
        <f t="shared" si="856"/>
        <v>0</v>
      </c>
      <c r="O7792" s="475" t="str">
        <f t="shared" si="857"/>
        <v/>
      </c>
    </row>
    <row r="7793" spans="1:15" hidden="1">
      <c r="A7793" s="475">
        <f t="shared" si="852"/>
        <v>43770</v>
      </c>
      <c r="B7793" s="475">
        <v>43790</v>
      </c>
      <c r="C7793" s="467">
        <v>16</v>
      </c>
      <c r="D7793" s="467">
        <v>1162</v>
      </c>
      <c r="E7793" s="467">
        <v>4</v>
      </c>
      <c r="F7793" s="467">
        <v>4</v>
      </c>
      <c r="G7793" s="467">
        <f t="array" ref="G7793">MAX(IF($A$2:$A$8761=A7793,$D$2:$D$8761))</f>
        <v>1418</v>
      </c>
      <c r="H7793" s="467">
        <f t="shared" si="853"/>
        <v>0</v>
      </c>
      <c r="I7793" s="475" t="str">
        <f t="shared" si="854"/>
        <v/>
      </c>
      <c r="J7793" s="471">
        <f>'Potential Projects'!D7794</f>
        <v>38.724906565581705</v>
      </c>
      <c r="K7793" s="471">
        <f>'Potential Projects'!E7794</f>
        <v>97.817374650612763</v>
      </c>
      <c r="L7793" s="476">
        <f t="shared" si="855"/>
        <v>1017.4577187838055</v>
      </c>
      <c r="M7793" s="471">
        <f t="shared" si="858"/>
        <v>1335.1777141390216</v>
      </c>
      <c r="N7793" s="467">
        <f t="shared" si="856"/>
        <v>0</v>
      </c>
      <c r="O7793" s="475" t="str">
        <f t="shared" si="857"/>
        <v/>
      </c>
    </row>
    <row r="7794" spans="1:15" hidden="1">
      <c r="A7794" s="475">
        <f t="shared" si="852"/>
        <v>43770</v>
      </c>
      <c r="B7794" s="475">
        <v>43790</v>
      </c>
      <c r="C7794" s="467">
        <v>17</v>
      </c>
      <c r="D7794" s="467">
        <v>1258</v>
      </c>
      <c r="E7794" s="467">
        <v>5</v>
      </c>
      <c r="F7794" s="467">
        <v>0</v>
      </c>
      <c r="G7794" s="467">
        <f t="array" ref="G7794">MAX(IF($A$2:$A$8761=A7794,$D$2:$D$8761))</f>
        <v>1418</v>
      </c>
      <c r="H7794" s="467">
        <f t="shared" si="853"/>
        <v>0</v>
      </c>
      <c r="I7794" s="475" t="str">
        <f t="shared" si="854"/>
        <v/>
      </c>
      <c r="J7794" s="471">
        <f>'Potential Projects'!D7795</f>
        <v>25.736484917287356</v>
      </c>
      <c r="K7794" s="471">
        <f>'Potential Projects'!E7795</f>
        <v>98.943034024940886</v>
      </c>
      <c r="L7794" s="476">
        <f t="shared" si="855"/>
        <v>1128.3204810577718</v>
      </c>
      <c r="M7794" s="471">
        <f t="shared" si="858"/>
        <v>1335.1777141390216</v>
      </c>
      <c r="N7794" s="467">
        <f t="shared" si="856"/>
        <v>0</v>
      </c>
      <c r="O7794" s="475" t="str">
        <f t="shared" si="857"/>
        <v/>
      </c>
    </row>
    <row r="7795" spans="1:15" hidden="1">
      <c r="A7795" s="475">
        <f t="shared" si="852"/>
        <v>43770</v>
      </c>
      <c r="B7795" s="475">
        <v>43790</v>
      </c>
      <c r="C7795" s="467">
        <v>18</v>
      </c>
      <c r="D7795" s="467">
        <v>1319</v>
      </c>
      <c r="E7795" s="467">
        <v>8</v>
      </c>
      <c r="F7795" s="467">
        <v>0</v>
      </c>
      <c r="G7795" s="467">
        <f t="array" ref="G7795">MAX(IF($A$2:$A$8761=A7795,$D$2:$D$8761))</f>
        <v>1418</v>
      </c>
      <c r="H7795" s="467">
        <f t="shared" si="853"/>
        <v>0</v>
      </c>
      <c r="I7795" s="475" t="str">
        <f t="shared" si="854"/>
        <v/>
      </c>
      <c r="J7795" s="471">
        <f>'Potential Projects'!D7796</f>
        <v>17.338835070452763</v>
      </c>
      <c r="K7795" s="471">
        <f>'Potential Projects'!E7796</f>
        <v>95.897730380563317</v>
      </c>
      <c r="L7795" s="476">
        <f t="shared" si="855"/>
        <v>1197.7634345489839</v>
      </c>
      <c r="M7795" s="471">
        <f t="shared" si="858"/>
        <v>1335.1777141390216</v>
      </c>
      <c r="N7795" s="467">
        <f t="shared" si="856"/>
        <v>0</v>
      </c>
      <c r="O7795" s="475" t="str">
        <f t="shared" si="857"/>
        <v/>
      </c>
    </row>
    <row r="7796" spans="1:15" hidden="1">
      <c r="A7796" s="475">
        <f t="shared" si="852"/>
        <v>43770</v>
      </c>
      <c r="B7796" s="475">
        <v>43790</v>
      </c>
      <c r="C7796" s="467">
        <v>19</v>
      </c>
      <c r="D7796" s="467">
        <v>1312</v>
      </c>
      <c r="E7796" s="467">
        <v>8</v>
      </c>
      <c r="F7796" s="467">
        <v>0</v>
      </c>
      <c r="G7796" s="467">
        <f t="array" ref="G7796">MAX(IF($A$2:$A$8761=A7796,$D$2:$D$8761))</f>
        <v>1418</v>
      </c>
      <c r="H7796" s="467">
        <f t="shared" si="853"/>
        <v>0</v>
      </c>
      <c r="I7796" s="475" t="str">
        <f t="shared" si="854"/>
        <v/>
      </c>
      <c r="J7796" s="471">
        <f>'Potential Projects'!D7797</f>
        <v>7.3977766185071818</v>
      </c>
      <c r="K7796" s="471">
        <f>'Potential Projects'!E7797</f>
        <v>86.209550150505279</v>
      </c>
      <c r="L7796" s="476">
        <f t="shared" si="855"/>
        <v>1210.3926732309876</v>
      </c>
      <c r="M7796" s="471">
        <f t="shared" si="858"/>
        <v>1335.1777141390216</v>
      </c>
      <c r="N7796" s="467">
        <f t="shared" si="856"/>
        <v>0</v>
      </c>
      <c r="O7796" s="475" t="str">
        <f t="shared" si="857"/>
        <v/>
      </c>
    </row>
    <row r="7797" spans="1:15" hidden="1">
      <c r="A7797" s="475">
        <f t="shared" si="852"/>
        <v>43770</v>
      </c>
      <c r="B7797" s="475">
        <v>43790</v>
      </c>
      <c r="C7797" s="467">
        <v>20</v>
      </c>
      <c r="D7797" s="467">
        <v>1284</v>
      </c>
      <c r="E7797" s="467">
        <v>0</v>
      </c>
      <c r="F7797" s="467">
        <v>0</v>
      </c>
      <c r="G7797" s="467">
        <f t="array" ref="G7797">MAX(IF($A$2:$A$8761=A7797,$D$2:$D$8761))</f>
        <v>1418</v>
      </c>
      <c r="H7797" s="467">
        <f t="shared" si="853"/>
        <v>0</v>
      </c>
      <c r="I7797" s="475" t="str">
        <f t="shared" si="854"/>
        <v/>
      </c>
      <c r="J7797" s="471">
        <f>'Potential Projects'!D7798</f>
        <v>7.4347959240582515</v>
      </c>
      <c r="K7797" s="471">
        <f>'Potential Projects'!E7798</f>
        <v>80.186216458826067</v>
      </c>
      <c r="L7797" s="476">
        <f t="shared" si="855"/>
        <v>1196.3789876171156</v>
      </c>
      <c r="M7797" s="471">
        <f t="shared" si="858"/>
        <v>1335.1777141390216</v>
      </c>
      <c r="N7797" s="467">
        <f t="shared" si="856"/>
        <v>0</v>
      </c>
      <c r="O7797" s="475" t="str">
        <f t="shared" si="857"/>
        <v/>
      </c>
    </row>
    <row r="7798" spans="1:15" hidden="1">
      <c r="A7798" s="475">
        <f t="shared" si="852"/>
        <v>43770</v>
      </c>
      <c r="B7798" s="475">
        <v>43790</v>
      </c>
      <c r="C7798" s="467">
        <v>21</v>
      </c>
      <c r="D7798" s="467">
        <v>1259</v>
      </c>
      <c r="E7798" s="467">
        <v>0</v>
      </c>
      <c r="F7798" s="467">
        <v>0</v>
      </c>
      <c r="G7798" s="467">
        <f t="array" ref="G7798">MAX(IF($A$2:$A$8761=A7798,$D$2:$D$8761))</f>
        <v>1418</v>
      </c>
      <c r="H7798" s="467">
        <f t="shared" si="853"/>
        <v>0</v>
      </c>
      <c r="I7798" s="475" t="str">
        <f t="shared" si="854"/>
        <v/>
      </c>
      <c r="J7798" s="471">
        <f>'Potential Projects'!D7799</f>
        <v>1.1368116300146889</v>
      </c>
      <c r="K7798" s="471">
        <f>'Potential Projects'!E7799</f>
        <v>95.991600516018067</v>
      </c>
      <c r="L7798" s="476">
        <f t="shared" si="855"/>
        <v>1161.8715878539672</v>
      </c>
      <c r="M7798" s="471">
        <f t="shared" si="858"/>
        <v>1335.1777141390216</v>
      </c>
      <c r="N7798" s="467">
        <f t="shared" si="856"/>
        <v>0</v>
      </c>
      <c r="O7798" s="475" t="str">
        <f t="shared" si="857"/>
        <v/>
      </c>
    </row>
    <row r="7799" spans="1:15" hidden="1">
      <c r="A7799" s="475">
        <f t="shared" si="852"/>
        <v>43770</v>
      </c>
      <c r="B7799" s="475">
        <v>43790</v>
      </c>
      <c r="C7799" s="467">
        <v>22</v>
      </c>
      <c r="D7799" s="467">
        <v>1195</v>
      </c>
      <c r="E7799" s="467">
        <v>1</v>
      </c>
      <c r="F7799" s="467">
        <v>0</v>
      </c>
      <c r="G7799" s="467">
        <f t="array" ref="G7799">MAX(IF($A$2:$A$8761=A7799,$D$2:$D$8761))</f>
        <v>1418</v>
      </c>
      <c r="H7799" s="467">
        <f t="shared" si="853"/>
        <v>0</v>
      </c>
      <c r="I7799" s="475" t="str">
        <f t="shared" si="854"/>
        <v/>
      </c>
      <c r="J7799" s="471">
        <f>'Potential Projects'!D7800</f>
        <v>1.4832249624161777</v>
      </c>
      <c r="K7799" s="471">
        <f>'Potential Projects'!E7800</f>
        <v>99.0830569769942</v>
      </c>
      <c r="L7799" s="476">
        <f t="shared" si="855"/>
        <v>1093.4337180605896</v>
      </c>
      <c r="M7799" s="471">
        <f t="shared" si="858"/>
        <v>1335.1777141390216</v>
      </c>
      <c r="N7799" s="467">
        <f t="shared" si="856"/>
        <v>0</v>
      </c>
      <c r="O7799" s="475" t="str">
        <f t="shared" si="857"/>
        <v/>
      </c>
    </row>
    <row r="7800" spans="1:15" hidden="1">
      <c r="A7800" s="475">
        <f t="shared" si="852"/>
        <v>43770</v>
      </c>
      <c r="B7800" s="475">
        <v>43790</v>
      </c>
      <c r="C7800" s="467">
        <v>23</v>
      </c>
      <c r="D7800" s="467">
        <v>1127</v>
      </c>
      <c r="E7800" s="467">
        <v>0</v>
      </c>
      <c r="F7800" s="467">
        <v>0</v>
      </c>
      <c r="G7800" s="467">
        <f t="array" ref="G7800">MAX(IF($A$2:$A$8761=A7800,$D$2:$D$8761))</f>
        <v>1418</v>
      </c>
      <c r="H7800" s="467">
        <f t="shared" si="853"/>
        <v>0</v>
      </c>
      <c r="I7800" s="475" t="str">
        <f t="shared" si="854"/>
        <v/>
      </c>
      <c r="J7800" s="471">
        <f>'Potential Projects'!D7801</f>
        <v>26.518512695422107</v>
      </c>
      <c r="K7800" s="471">
        <f>'Potential Projects'!E7801</f>
        <v>99.499996828639013</v>
      </c>
      <c r="L7800" s="476">
        <f t="shared" si="855"/>
        <v>1000.9814904759389</v>
      </c>
      <c r="M7800" s="471">
        <f t="shared" si="858"/>
        <v>1335.1777141390216</v>
      </c>
      <c r="N7800" s="467">
        <f t="shared" si="856"/>
        <v>0</v>
      </c>
      <c r="O7800" s="475" t="str">
        <f t="shared" si="857"/>
        <v/>
      </c>
    </row>
    <row r="7801" spans="1:15" hidden="1">
      <c r="A7801" s="475">
        <f t="shared" si="852"/>
        <v>43770</v>
      </c>
      <c r="B7801" s="475">
        <v>43790</v>
      </c>
      <c r="C7801" s="467">
        <v>24</v>
      </c>
      <c r="D7801" s="467">
        <v>1060</v>
      </c>
      <c r="E7801" s="467">
        <v>1</v>
      </c>
      <c r="F7801" s="467">
        <v>0</v>
      </c>
      <c r="G7801" s="467">
        <f t="array" ref="G7801">MAX(IF($A$2:$A$8761=A7801,$D$2:$D$8761))</f>
        <v>1418</v>
      </c>
      <c r="H7801" s="467">
        <f t="shared" si="853"/>
        <v>0</v>
      </c>
      <c r="I7801" s="475" t="str">
        <f t="shared" si="854"/>
        <v/>
      </c>
      <c r="J7801" s="471">
        <f>'Potential Projects'!D7802</f>
        <v>62.988023750356028</v>
      </c>
      <c r="K7801" s="471">
        <f>'Potential Projects'!E7802</f>
        <v>99.284877768221889</v>
      </c>
      <c r="L7801" s="476">
        <f t="shared" si="855"/>
        <v>896.7270984814221</v>
      </c>
      <c r="M7801" s="471">
        <f t="shared" si="858"/>
        <v>1335.1777141390216</v>
      </c>
      <c r="N7801" s="467">
        <f t="shared" si="856"/>
        <v>0</v>
      </c>
      <c r="O7801" s="475" t="str">
        <f t="shared" si="857"/>
        <v/>
      </c>
    </row>
    <row r="7802" spans="1:15" hidden="1">
      <c r="A7802" s="475">
        <f t="shared" si="852"/>
        <v>43770</v>
      </c>
      <c r="B7802" s="475">
        <v>43791</v>
      </c>
      <c r="C7802" s="467">
        <v>1</v>
      </c>
      <c r="D7802" s="467">
        <v>1057</v>
      </c>
      <c r="E7802" s="467">
        <v>0</v>
      </c>
      <c r="F7802" s="467">
        <v>0</v>
      </c>
      <c r="G7802" s="467">
        <f t="array" ref="G7802">MAX(IF($A$2:$A$8761=A7802,$D$2:$D$8761))</f>
        <v>1418</v>
      </c>
      <c r="H7802" s="467">
        <f t="shared" si="853"/>
        <v>0</v>
      </c>
      <c r="I7802" s="475" t="str">
        <f t="shared" si="854"/>
        <v/>
      </c>
      <c r="J7802" s="471">
        <f>'Potential Projects'!D7803</f>
        <v>107.46247906987895</v>
      </c>
      <c r="K7802" s="471">
        <f>'Potential Projects'!E7803</f>
        <v>99.387352666093307</v>
      </c>
      <c r="L7802" s="476">
        <f t="shared" si="855"/>
        <v>850.15016826402768</v>
      </c>
      <c r="M7802" s="471">
        <f t="shared" si="858"/>
        <v>1335.1777141390216</v>
      </c>
      <c r="N7802" s="467">
        <f t="shared" si="856"/>
        <v>0</v>
      </c>
      <c r="O7802" s="475" t="str">
        <f t="shared" si="857"/>
        <v/>
      </c>
    </row>
    <row r="7803" spans="1:15" hidden="1">
      <c r="A7803" s="475">
        <f t="shared" si="852"/>
        <v>43770</v>
      </c>
      <c r="B7803" s="475">
        <v>43791</v>
      </c>
      <c r="C7803" s="467">
        <v>2</v>
      </c>
      <c r="D7803" s="467">
        <v>1032</v>
      </c>
      <c r="E7803" s="467">
        <v>2</v>
      </c>
      <c r="F7803" s="467">
        <v>0</v>
      </c>
      <c r="G7803" s="467">
        <f t="array" ref="G7803">MAX(IF($A$2:$A$8761=A7803,$D$2:$D$8761))</f>
        <v>1418</v>
      </c>
      <c r="H7803" s="467">
        <f t="shared" si="853"/>
        <v>0</v>
      </c>
      <c r="I7803" s="475" t="str">
        <f t="shared" si="854"/>
        <v/>
      </c>
      <c r="J7803" s="471">
        <f>'Potential Projects'!D7804</f>
        <v>111.77586307280504</v>
      </c>
      <c r="K7803" s="471">
        <f>'Potential Projects'!E7804</f>
        <v>99.715115889056122</v>
      </c>
      <c r="L7803" s="476">
        <f t="shared" si="855"/>
        <v>818.50902103813883</v>
      </c>
      <c r="M7803" s="471">
        <f t="shared" si="858"/>
        <v>1335.1777141390216</v>
      </c>
      <c r="N7803" s="467">
        <f t="shared" si="856"/>
        <v>0</v>
      </c>
      <c r="O7803" s="475" t="str">
        <f t="shared" si="857"/>
        <v/>
      </c>
    </row>
    <row r="7804" spans="1:15" hidden="1">
      <c r="A7804" s="475">
        <f t="shared" si="852"/>
        <v>43770</v>
      </c>
      <c r="B7804" s="475">
        <v>43791</v>
      </c>
      <c r="C7804" s="467">
        <v>3</v>
      </c>
      <c r="D7804" s="467">
        <v>1015</v>
      </c>
      <c r="E7804" s="467">
        <v>9</v>
      </c>
      <c r="F7804" s="467">
        <v>0</v>
      </c>
      <c r="G7804" s="467">
        <f t="array" ref="G7804">MAX(IF($A$2:$A$8761=A7804,$D$2:$D$8761))</f>
        <v>1418</v>
      </c>
      <c r="H7804" s="467">
        <f t="shared" si="853"/>
        <v>0</v>
      </c>
      <c r="I7804" s="475" t="str">
        <f t="shared" si="854"/>
        <v/>
      </c>
      <c r="J7804" s="471">
        <f>'Potential Projects'!D7805</f>
        <v>73.837651154255042</v>
      </c>
      <c r="K7804" s="471">
        <f>'Potential Projects'!E7805</f>
        <v>99.834800311760915</v>
      </c>
      <c r="L7804" s="476">
        <f t="shared" si="855"/>
        <v>832.3275485339841</v>
      </c>
      <c r="M7804" s="471">
        <f t="shared" si="858"/>
        <v>1335.1777141390216</v>
      </c>
      <c r="N7804" s="467">
        <f t="shared" si="856"/>
        <v>0</v>
      </c>
      <c r="O7804" s="475" t="str">
        <f t="shared" si="857"/>
        <v/>
      </c>
    </row>
    <row r="7805" spans="1:15" hidden="1">
      <c r="A7805" s="475">
        <f t="shared" si="852"/>
        <v>43770</v>
      </c>
      <c r="B7805" s="475">
        <v>43791</v>
      </c>
      <c r="C7805" s="467">
        <v>4</v>
      </c>
      <c r="D7805" s="467">
        <v>1018</v>
      </c>
      <c r="E7805" s="467">
        <v>13</v>
      </c>
      <c r="F7805" s="467">
        <v>0</v>
      </c>
      <c r="G7805" s="467">
        <f t="array" ref="G7805">MAX(IF($A$2:$A$8761=A7805,$D$2:$D$8761))</f>
        <v>1418</v>
      </c>
      <c r="H7805" s="467">
        <f t="shared" si="853"/>
        <v>0</v>
      </c>
      <c r="I7805" s="475" t="str">
        <f t="shared" si="854"/>
        <v/>
      </c>
      <c r="J7805" s="471">
        <f>'Potential Projects'!D7806</f>
        <v>74.603529527665785</v>
      </c>
      <c r="K7805" s="471">
        <f>'Potential Projects'!E7806</f>
        <v>99.835582562889698</v>
      </c>
      <c r="L7805" s="476">
        <f t="shared" si="855"/>
        <v>830.56088790944443</v>
      </c>
      <c r="M7805" s="471">
        <f t="shared" si="858"/>
        <v>1335.1777141390216</v>
      </c>
      <c r="N7805" s="467">
        <f t="shared" si="856"/>
        <v>0</v>
      </c>
      <c r="O7805" s="475" t="str">
        <f t="shared" si="857"/>
        <v/>
      </c>
    </row>
    <row r="7806" spans="1:15" hidden="1">
      <c r="A7806" s="475">
        <f t="shared" si="852"/>
        <v>43770</v>
      </c>
      <c r="B7806" s="475">
        <v>43791</v>
      </c>
      <c r="C7806" s="467">
        <v>5</v>
      </c>
      <c r="D7806" s="467">
        <v>1064</v>
      </c>
      <c r="E7806" s="467">
        <v>24</v>
      </c>
      <c r="F7806" s="467">
        <v>0</v>
      </c>
      <c r="G7806" s="467">
        <f t="array" ref="G7806">MAX(IF($A$2:$A$8761=A7806,$D$2:$D$8761))</f>
        <v>1418</v>
      </c>
      <c r="H7806" s="467">
        <f t="shared" si="853"/>
        <v>0</v>
      </c>
      <c r="I7806" s="475" t="str">
        <f t="shared" si="854"/>
        <v/>
      </c>
      <c r="J7806" s="471">
        <f>'Potential Projects'!D7807</f>
        <v>52.655058493945205</v>
      </c>
      <c r="K7806" s="471">
        <f>'Potential Projects'!E7807</f>
        <v>99.835582562889698</v>
      </c>
      <c r="L7806" s="476">
        <f t="shared" si="855"/>
        <v>887.50935894316501</v>
      </c>
      <c r="M7806" s="471">
        <f t="shared" si="858"/>
        <v>1335.1777141390216</v>
      </c>
      <c r="N7806" s="467">
        <f t="shared" si="856"/>
        <v>0</v>
      </c>
      <c r="O7806" s="475" t="str">
        <f t="shared" si="857"/>
        <v/>
      </c>
    </row>
    <row r="7807" spans="1:15" hidden="1">
      <c r="A7807" s="475">
        <f t="shared" si="852"/>
        <v>43770</v>
      </c>
      <c r="B7807" s="475">
        <v>43791</v>
      </c>
      <c r="C7807" s="467">
        <v>6</v>
      </c>
      <c r="D7807" s="467">
        <v>1165</v>
      </c>
      <c r="E7807" s="467">
        <v>25</v>
      </c>
      <c r="F7807" s="467">
        <v>0</v>
      </c>
      <c r="G7807" s="467">
        <f t="array" ref="G7807">MAX(IF($A$2:$A$8761=A7807,$D$2:$D$8761))</f>
        <v>1418</v>
      </c>
      <c r="H7807" s="467">
        <f t="shared" si="853"/>
        <v>0</v>
      </c>
      <c r="I7807" s="475" t="str">
        <f t="shared" si="854"/>
        <v/>
      </c>
      <c r="J7807" s="471">
        <f>'Potential Projects'!D7808</f>
        <v>48.501033944872439</v>
      </c>
      <c r="K7807" s="471">
        <f>'Potential Projects'!E7808</f>
        <v>99.835582562889698</v>
      </c>
      <c r="L7807" s="476">
        <f t="shared" si="855"/>
        <v>991.66338349223781</v>
      </c>
      <c r="M7807" s="471">
        <f t="shared" si="858"/>
        <v>1335.1777141390216</v>
      </c>
      <c r="N7807" s="467">
        <f t="shared" si="856"/>
        <v>0</v>
      </c>
      <c r="O7807" s="475" t="str">
        <f t="shared" si="857"/>
        <v/>
      </c>
    </row>
    <row r="7808" spans="1:15" hidden="1">
      <c r="A7808" s="475">
        <f t="shared" si="852"/>
        <v>43770</v>
      </c>
      <c r="B7808" s="475">
        <v>43791</v>
      </c>
      <c r="C7808" s="467">
        <v>7</v>
      </c>
      <c r="D7808" s="467">
        <v>1280</v>
      </c>
      <c r="E7808" s="467">
        <v>15</v>
      </c>
      <c r="F7808" s="467">
        <v>0</v>
      </c>
      <c r="G7808" s="467">
        <f t="array" ref="G7808">MAX(IF($A$2:$A$8761=A7808,$D$2:$D$8761))</f>
        <v>1418</v>
      </c>
      <c r="H7808" s="467">
        <f t="shared" si="853"/>
        <v>0</v>
      </c>
      <c r="I7808" s="475" t="str">
        <f t="shared" si="854"/>
        <v/>
      </c>
      <c r="J7808" s="471">
        <f>'Potential Projects'!D7809</f>
        <v>12.528415472109522</v>
      </c>
      <c r="K7808" s="471">
        <f>'Potential Projects'!E7809</f>
        <v>99.835582562889698</v>
      </c>
      <c r="L7808" s="476">
        <f t="shared" si="855"/>
        <v>1152.6360019650008</v>
      </c>
      <c r="M7808" s="471">
        <f t="shared" si="858"/>
        <v>1335.1777141390216</v>
      </c>
      <c r="N7808" s="467">
        <f t="shared" si="856"/>
        <v>0</v>
      </c>
      <c r="O7808" s="475" t="str">
        <f t="shared" si="857"/>
        <v/>
      </c>
    </row>
    <row r="7809" spans="1:15" hidden="1">
      <c r="A7809" s="475">
        <f t="shared" si="852"/>
        <v>43770</v>
      </c>
      <c r="B7809" s="475">
        <v>43791</v>
      </c>
      <c r="C7809" s="467">
        <v>8</v>
      </c>
      <c r="D7809" s="467">
        <v>1345</v>
      </c>
      <c r="E7809" s="467">
        <v>10</v>
      </c>
      <c r="F7809" s="467">
        <v>1</v>
      </c>
      <c r="G7809" s="467">
        <f t="array" ref="G7809">MAX(IF($A$2:$A$8761=A7809,$D$2:$D$8761))</f>
        <v>1418</v>
      </c>
      <c r="H7809" s="467">
        <f t="shared" si="853"/>
        <v>0</v>
      </c>
      <c r="I7809" s="475" t="str">
        <f t="shared" si="854"/>
        <v/>
      </c>
      <c r="J7809" s="471">
        <f>'Potential Projects'!D7810</f>
        <v>9.2568075834439849</v>
      </c>
      <c r="K7809" s="471">
        <f>'Potential Projects'!E7810</f>
        <v>99.349022360782612</v>
      </c>
      <c r="L7809" s="476">
        <f t="shared" si="855"/>
        <v>1225.3941700557734</v>
      </c>
      <c r="M7809" s="471">
        <f t="shared" si="858"/>
        <v>1335.1777141390216</v>
      </c>
      <c r="N7809" s="467">
        <f t="shared" si="856"/>
        <v>0</v>
      </c>
      <c r="O7809" s="475" t="str">
        <f t="shared" si="857"/>
        <v/>
      </c>
    </row>
    <row r="7810" spans="1:15" hidden="1">
      <c r="A7810" s="475">
        <f t="shared" ref="A7810:A7873" si="859">DATE(YEAR(B7810),MONTH(B7810),1)</f>
        <v>43770</v>
      </c>
      <c r="B7810" s="475">
        <v>43791</v>
      </c>
      <c r="C7810" s="467">
        <v>9</v>
      </c>
      <c r="D7810" s="467">
        <v>1354</v>
      </c>
      <c r="E7810" s="467">
        <v>23</v>
      </c>
      <c r="F7810" s="467">
        <v>11</v>
      </c>
      <c r="G7810" s="467">
        <f t="array" ref="G7810">MAX(IF($A$2:$A$8761=A7810,$D$2:$D$8761))</f>
        <v>1418</v>
      </c>
      <c r="H7810" s="467">
        <f t="shared" ref="H7810:H7873" si="860">IF(G7810=D7810,1,0)</f>
        <v>0</v>
      </c>
      <c r="I7810" s="475" t="str">
        <f t="shared" ref="I7810:I7873" si="861">IF(D7810=G7810,B7810,"")</f>
        <v/>
      </c>
      <c r="J7810" s="471">
        <f>'Potential Projects'!D7811</f>
        <v>11.88490668629389</v>
      </c>
      <c r="K7810" s="471">
        <f>'Potential Projects'!E7811</f>
        <v>82.863079821543749</v>
      </c>
      <c r="L7810" s="476">
        <f t="shared" ref="L7810:L7873" si="862">D7810-E7810-F7810-J7810-K7810</f>
        <v>1225.2520134921624</v>
      </c>
      <c r="M7810" s="471">
        <f t="shared" si="858"/>
        <v>1335.1777141390216</v>
      </c>
      <c r="N7810" s="467">
        <f t="shared" ref="N7810:N7873" si="863">IF(M7810=L7810,1,0)</f>
        <v>0</v>
      </c>
      <c r="O7810" s="475" t="str">
        <f t="shared" ref="O7810:O7873" si="864">IF(L7810=M7810,B7810,"")</f>
        <v/>
      </c>
    </row>
    <row r="7811" spans="1:15" hidden="1">
      <c r="A7811" s="475">
        <f t="shared" si="859"/>
        <v>43770</v>
      </c>
      <c r="B7811" s="475">
        <v>43791</v>
      </c>
      <c r="C7811" s="467">
        <v>10</v>
      </c>
      <c r="D7811" s="467">
        <v>1333</v>
      </c>
      <c r="E7811" s="467">
        <v>9</v>
      </c>
      <c r="F7811" s="467">
        <v>13</v>
      </c>
      <c r="G7811" s="467">
        <f t="array" ref="G7811">MAX(IF($A$2:$A$8761=A7811,$D$2:$D$8761))</f>
        <v>1418</v>
      </c>
      <c r="H7811" s="467">
        <f t="shared" si="860"/>
        <v>0</v>
      </c>
      <c r="I7811" s="475" t="str">
        <f t="shared" si="861"/>
        <v/>
      </c>
      <c r="J7811" s="471">
        <f>'Potential Projects'!D7812</f>
        <v>14.098255330350009</v>
      </c>
      <c r="K7811" s="471">
        <f>'Potential Projects'!E7812</f>
        <v>80.570301763061721</v>
      </c>
      <c r="L7811" s="476">
        <f t="shared" si="862"/>
        <v>1216.3314429065883</v>
      </c>
      <c r="M7811" s="471">
        <f t="shared" ref="M7811:M7874" si="865">MAX($L$7298:$L$8018)</f>
        <v>1335.1777141390216</v>
      </c>
      <c r="N7811" s="467">
        <f t="shared" si="863"/>
        <v>0</v>
      </c>
      <c r="O7811" s="475" t="str">
        <f t="shared" si="864"/>
        <v/>
      </c>
    </row>
    <row r="7812" spans="1:15" hidden="1">
      <c r="A7812" s="475">
        <f t="shared" si="859"/>
        <v>43770</v>
      </c>
      <c r="B7812" s="475">
        <v>43791</v>
      </c>
      <c r="C7812" s="467">
        <v>11</v>
      </c>
      <c r="D7812" s="467">
        <v>1301</v>
      </c>
      <c r="E7812" s="467">
        <v>0</v>
      </c>
      <c r="F7812" s="467">
        <v>13</v>
      </c>
      <c r="G7812" s="467">
        <f t="array" ref="G7812">MAX(IF($A$2:$A$8761=A7812,$D$2:$D$8761))</f>
        <v>1418</v>
      </c>
      <c r="H7812" s="467">
        <f t="shared" si="860"/>
        <v>0</v>
      </c>
      <c r="I7812" s="475" t="str">
        <f t="shared" si="861"/>
        <v/>
      </c>
      <c r="J7812" s="471">
        <f>'Potential Projects'!D7813</f>
        <v>5.0491976479327638</v>
      </c>
      <c r="K7812" s="471">
        <f>'Potential Projects'!E7813</f>
        <v>53.84234519458181</v>
      </c>
      <c r="L7812" s="476">
        <f t="shared" si="862"/>
        <v>1229.1084571574854</v>
      </c>
      <c r="M7812" s="471">
        <f t="shared" si="865"/>
        <v>1335.1777141390216</v>
      </c>
      <c r="N7812" s="467">
        <f t="shared" si="863"/>
        <v>0</v>
      </c>
      <c r="O7812" s="475" t="str">
        <f t="shared" si="864"/>
        <v/>
      </c>
    </row>
    <row r="7813" spans="1:15" hidden="1">
      <c r="A7813" s="475">
        <f t="shared" si="859"/>
        <v>43770</v>
      </c>
      <c r="B7813" s="475">
        <v>43791</v>
      </c>
      <c r="C7813" s="467">
        <v>12</v>
      </c>
      <c r="D7813" s="467">
        <v>1296</v>
      </c>
      <c r="E7813" s="467">
        <v>7</v>
      </c>
      <c r="F7813" s="467">
        <v>11</v>
      </c>
      <c r="G7813" s="467">
        <f t="array" ref="G7813">MAX(IF($A$2:$A$8761=A7813,$D$2:$D$8761))</f>
        <v>1418</v>
      </c>
      <c r="H7813" s="467">
        <f t="shared" si="860"/>
        <v>0</v>
      </c>
      <c r="I7813" s="475" t="str">
        <f t="shared" si="861"/>
        <v/>
      </c>
      <c r="J7813" s="471">
        <f>'Potential Projects'!D7814</f>
        <v>6.4666640218855633</v>
      </c>
      <c r="K7813" s="471">
        <f>'Potential Projects'!E7814</f>
        <v>58.389571006235222</v>
      </c>
      <c r="L7813" s="476">
        <f t="shared" si="862"/>
        <v>1213.1437649718791</v>
      </c>
      <c r="M7813" s="471">
        <f t="shared" si="865"/>
        <v>1335.1777141390216</v>
      </c>
      <c r="N7813" s="467">
        <f t="shared" si="863"/>
        <v>0</v>
      </c>
      <c r="O7813" s="475" t="str">
        <f t="shared" si="864"/>
        <v/>
      </c>
    </row>
    <row r="7814" spans="1:15" hidden="1">
      <c r="A7814" s="475">
        <f t="shared" si="859"/>
        <v>43770</v>
      </c>
      <c r="B7814" s="475">
        <v>43791</v>
      </c>
      <c r="C7814" s="467">
        <v>13</v>
      </c>
      <c r="D7814" s="467">
        <v>1261</v>
      </c>
      <c r="E7814" s="467">
        <v>11</v>
      </c>
      <c r="F7814" s="467">
        <v>9</v>
      </c>
      <c r="G7814" s="467">
        <f t="array" ref="G7814">MAX(IF($A$2:$A$8761=A7814,$D$2:$D$8761))</f>
        <v>1418</v>
      </c>
      <c r="H7814" s="467">
        <f t="shared" si="860"/>
        <v>0</v>
      </c>
      <c r="I7814" s="475" t="str">
        <f t="shared" si="861"/>
        <v/>
      </c>
      <c r="J7814" s="471">
        <f>'Potential Projects'!D7815</f>
        <v>11.171163090024011</v>
      </c>
      <c r="K7814" s="471">
        <f>'Potential Projects'!E7815</f>
        <v>56.749972640292405</v>
      </c>
      <c r="L7814" s="476">
        <f t="shared" si="862"/>
        <v>1173.0788642696837</v>
      </c>
      <c r="M7814" s="471">
        <f t="shared" si="865"/>
        <v>1335.1777141390216</v>
      </c>
      <c r="N7814" s="467">
        <f t="shared" si="863"/>
        <v>0</v>
      </c>
      <c r="O7814" s="475" t="str">
        <f t="shared" si="864"/>
        <v/>
      </c>
    </row>
    <row r="7815" spans="1:15" hidden="1">
      <c r="A7815" s="475">
        <f t="shared" si="859"/>
        <v>43770</v>
      </c>
      <c r="B7815" s="475">
        <v>43791</v>
      </c>
      <c r="C7815" s="467">
        <v>14</v>
      </c>
      <c r="D7815" s="467">
        <v>1247</v>
      </c>
      <c r="E7815" s="467">
        <v>3</v>
      </c>
      <c r="F7815" s="467">
        <v>13</v>
      </c>
      <c r="G7815" s="467">
        <f t="array" ref="G7815">MAX(IF($A$2:$A$8761=A7815,$D$2:$D$8761))</f>
        <v>1418</v>
      </c>
      <c r="H7815" s="467">
        <f t="shared" si="860"/>
        <v>0</v>
      </c>
      <c r="I7815" s="475" t="str">
        <f t="shared" si="861"/>
        <v/>
      </c>
      <c r="J7815" s="471">
        <f>'Potential Projects'!D7816</f>
        <v>20.85625179833124</v>
      </c>
      <c r="K7815" s="471">
        <f>'Potential Projects'!E7816</f>
        <v>59.677938615351543</v>
      </c>
      <c r="L7815" s="476">
        <f t="shared" si="862"/>
        <v>1150.4658095863172</v>
      </c>
      <c r="M7815" s="471">
        <f t="shared" si="865"/>
        <v>1335.1777141390216</v>
      </c>
      <c r="N7815" s="467">
        <f t="shared" si="863"/>
        <v>0</v>
      </c>
      <c r="O7815" s="475" t="str">
        <f t="shared" si="864"/>
        <v/>
      </c>
    </row>
    <row r="7816" spans="1:15" hidden="1">
      <c r="A7816" s="475">
        <f t="shared" si="859"/>
        <v>43770</v>
      </c>
      <c r="B7816" s="475">
        <v>43791</v>
      </c>
      <c r="C7816" s="467">
        <v>15</v>
      </c>
      <c r="D7816" s="467">
        <v>1236</v>
      </c>
      <c r="E7816" s="467">
        <v>13</v>
      </c>
      <c r="F7816" s="467">
        <v>12</v>
      </c>
      <c r="G7816" s="467">
        <f t="array" ref="G7816">MAX(IF($A$2:$A$8761=A7816,$D$2:$D$8761))</f>
        <v>1418</v>
      </c>
      <c r="H7816" s="467">
        <f t="shared" si="860"/>
        <v>0</v>
      </c>
      <c r="I7816" s="475" t="str">
        <f t="shared" si="861"/>
        <v/>
      </c>
      <c r="J7816" s="471">
        <f>'Potential Projects'!D7817</f>
        <v>19.731961674513254</v>
      </c>
      <c r="K7816" s="471">
        <f>'Potential Projects'!E7817</f>
        <v>38.317007041496453</v>
      </c>
      <c r="L7816" s="476">
        <f t="shared" si="862"/>
        <v>1152.9510312839902</v>
      </c>
      <c r="M7816" s="471">
        <f t="shared" si="865"/>
        <v>1335.1777141390216</v>
      </c>
      <c r="N7816" s="467">
        <f t="shared" si="863"/>
        <v>0</v>
      </c>
      <c r="O7816" s="475" t="str">
        <f t="shared" si="864"/>
        <v/>
      </c>
    </row>
    <row r="7817" spans="1:15" hidden="1">
      <c r="A7817" s="475">
        <f t="shared" si="859"/>
        <v>43770</v>
      </c>
      <c r="B7817" s="475">
        <v>43791</v>
      </c>
      <c r="C7817" s="467">
        <v>16</v>
      </c>
      <c r="D7817" s="467">
        <v>1228</v>
      </c>
      <c r="E7817" s="467">
        <v>10</v>
      </c>
      <c r="F7817" s="467">
        <v>3</v>
      </c>
      <c r="G7817" s="467">
        <f t="array" ref="G7817">MAX(IF($A$2:$A$8761=A7817,$D$2:$D$8761))</f>
        <v>1418</v>
      </c>
      <c r="H7817" s="467">
        <f t="shared" si="860"/>
        <v>0</v>
      </c>
      <c r="I7817" s="475" t="str">
        <f t="shared" si="861"/>
        <v/>
      </c>
      <c r="J7817" s="471">
        <f>'Potential Projects'!D7818</f>
        <v>28.421329762902211</v>
      </c>
      <c r="K7817" s="471">
        <f>'Potential Projects'!E7818</f>
        <v>12.69046006235218</v>
      </c>
      <c r="L7817" s="476">
        <f t="shared" si="862"/>
        <v>1173.8882101747456</v>
      </c>
      <c r="M7817" s="471">
        <f t="shared" si="865"/>
        <v>1335.1777141390216</v>
      </c>
      <c r="N7817" s="467">
        <f t="shared" si="863"/>
        <v>0</v>
      </c>
      <c r="O7817" s="475" t="str">
        <f t="shared" si="864"/>
        <v/>
      </c>
    </row>
    <row r="7818" spans="1:15" hidden="1">
      <c r="A7818" s="475">
        <f t="shared" si="859"/>
        <v>43770</v>
      </c>
      <c r="B7818" s="475">
        <v>43791</v>
      </c>
      <c r="C7818" s="467">
        <v>17</v>
      </c>
      <c r="D7818" s="467">
        <v>1321</v>
      </c>
      <c r="E7818" s="467">
        <v>10</v>
      </c>
      <c r="F7818" s="467">
        <v>0</v>
      </c>
      <c r="G7818" s="467">
        <f t="array" ref="G7818">MAX(IF($A$2:$A$8761=A7818,$D$2:$D$8761))</f>
        <v>1418</v>
      </c>
      <c r="H7818" s="467">
        <f t="shared" si="860"/>
        <v>0</v>
      </c>
      <c r="I7818" s="475" t="str">
        <f t="shared" si="861"/>
        <v/>
      </c>
      <c r="J7818" s="471">
        <f>'Potential Projects'!D7819</f>
        <v>74.239547801769604</v>
      </c>
      <c r="K7818" s="471">
        <f>'Potential Projects'!E7819</f>
        <v>2.681556869490433</v>
      </c>
      <c r="L7818" s="476">
        <f t="shared" si="862"/>
        <v>1234.0788953287401</v>
      </c>
      <c r="M7818" s="471">
        <f t="shared" si="865"/>
        <v>1335.1777141390216</v>
      </c>
      <c r="N7818" s="467">
        <f t="shared" si="863"/>
        <v>0</v>
      </c>
      <c r="O7818" s="475" t="str">
        <f t="shared" si="864"/>
        <v/>
      </c>
    </row>
    <row r="7819" spans="1:15" hidden="1">
      <c r="A7819" s="475">
        <f t="shared" si="859"/>
        <v>43770</v>
      </c>
      <c r="B7819" s="475">
        <v>43791</v>
      </c>
      <c r="C7819" s="467">
        <v>18</v>
      </c>
      <c r="D7819" s="467">
        <v>1365</v>
      </c>
      <c r="E7819" s="467">
        <v>4</v>
      </c>
      <c r="F7819" s="467">
        <v>0</v>
      </c>
      <c r="G7819" s="467">
        <f t="array" ref="G7819">MAX(IF($A$2:$A$8761=A7819,$D$2:$D$8761))</f>
        <v>1418</v>
      </c>
      <c r="H7819" s="467">
        <f t="shared" si="860"/>
        <v>0</v>
      </c>
      <c r="I7819" s="475" t="str">
        <f t="shared" si="861"/>
        <v/>
      </c>
      <c r="J7819" s="471">
        <f>'Potential Projects'!D7820</f>
        <v>62.900561954616954</v>
      </c>
      <c r="K7819" s="471">
        <f>'Potential Projects'!E7820</f>
        <v>11.355939636637283</v>
      </c>
      <c r="L7819" s="476">
        <f t="shared" si="862"/>
        <v>1286.7434984087458</v>
      </c>
      <c r="M7819" s="471">
        <f t="shared" si="865"/>
        <v>1335.1777141390216</v>
      </c>
      <c r="N7819" s="467">
        <f t="shared" si="863"/>
        <v>0</v>
      </c>
      <c r="O7819" s="475" t="str">
        <f t="shared" si="864"/>
        <v/>
      </c>
    </row>
    <row r="7820" spans="1:15" hidden="1">
      <c r="A7820" s="475">
        <f t="shared" si="859"/>
        <v>43770</v>
      </c>
      <c r="B7820" s="475">
        <v>43791</v>
      </c>
      <c r="C7820" s="467">
        <v>19</v>
      </c>
      <c r="D7820" s="467">
        <v>1323</v>
      </c>
      <c r="E7820" s="467">
        <v>8</v>
      </c>
      <c r="F7820" s="467">
        <v>0</v>
      </c>
      <c r="G7820" s="467">
        <f t="array" ref="G7820">MAX(IF($A$2:$A$8761=A7820,$D$2:$D$8761))</f>
        <v>1418</v>
      </c>
      <c r="H7820" s="467">
        <f t="shared" si="860"/>
        <v>0</v>
      </c>
      <c r="I7820" s="475" t="str">
        <f t="shared" si="861"/>
        <v/>
      </c>
      <c r="J7820" s="471">
        <f>'Potential Projects'!D7821</f>
        <v>62.336813668864082</v>
      </c>
      <c r="K7820" s="471">
        <f>'Potential Projects'!E7821</f>
        <v>11.320738335841751</v>
      </c>
      <c r="L7820" s="476">
        <f t="shared" si="862"/>
        <v>1241.3424479952942</v>
      </c>
      <c r="M7820" s="471">
        <f t="shared" si="865"/>
        <v>1335.1777141390216</v>
      </c>
      <c r="N7820" s="467">
        <f t="shared" si="863"/>
        <v>0</v>
      </c>
      <c r="O7820" s="475" t="str">
        <f t="shared" si="864"/>
        <v/>
      </c>
    </row>
    <row r="7821" spans="1:15" hidden="1">
      <c r="A7821" s="475">
        <f t="shared" si="859"/>
        <v>43770</v>
      </c>
      <c r="B7821" s="475">
        <v>43791</v>
      </c>
      <c r="C7821" s="467">
        <v>20</v>
      </c>
      <c r="D7821" s="467">
        <v>1295</v>
      </c>
      <c r="E7821" s="467">
        <v>14</v>
      </c>
      <c r="F7821" s="467">
        <v>0</v>
      </c>
      <c r="G7821" s="467">
        <f t="array" ref="G7821">MAX(IF($A$2:$A$8761=A7821,$D$2:$D$8761))</f>
        <v>1418</v>
      </c>
      <c r="H7821" s="467">
        <f t="shared" si="860"/>
        <v>0</v>
      </c>
      <c r="I7821" s="475" t="str">
        <f t="shared" si="861"/>
        <v/>
      </c>
      <c r="J7821" s="471">
        <f>'Potential Projects'!D7822</f>
        <v>66.876048849737117</v>
      </c>
      <c r="K7821" s="471">
        <f>'Potential Projects'!E7822</f>
        <v>7.6206904966673834</v>
      </c>
      <c r="L7821" s="476">
        <f t="shared" si="862"/>
        <v>1206.5032606535956</v>
      </c>
      <c r="M7821" s="471">
        <f t="shared" si="865"/>
        <v>1335.1777141390216</v>
      </c>
      <c r="N7821" s="467">
        <f t="shared" si="863"/>
        <v>0</v>
      </c>
      <c r="O7821" s="475" t="str">
        <f t="shared" si="864"/>
        <v/>
      </c>
    </row>
    <row r="7822" spans="1:15" hidden="1">
      <c r="A7822" s="475">
        <f t="shared" si="859"/>
        <v>43770</v>
      </c>
      <c r="B7822" s="475">
        <v>43791</v>
      </c>
      <c r="C7822" s="467">
        <v>21</v>
      </c>
      <c r="D7822" s="467">
        <v>1268</v>
      </c>
      <c r="E7822" s="467">
        <v>9</v>
      </c>
      <c r="F7822" s="467">
        <v>0</v>
      </c>
      <c r="G7822" s="467">
        <f t="array" ref="G7822">MAX(IF($A$2:$A$8761=A7822,$D$2:$D$8761))</f>
        <v>1418</v>
      </c>
      <c r="H7822" s="467">
        <f t="shared" si="860"/>
        <v>0</v>
      </c>
      <c r="I7822" s="475" t="str">
        <f t="shared" si="861"/>
        <v/>
      </c>
      <c r="J7822" s="471">
        <f>'Potential Projects'!D7823</f>
        <v>86.518379836599493</v>
      </c>
      <c r="K7822" s="471">
        <f>'Potential Projects'!E7823</f>
        <v>8.5906818963663731</v>
      </c>
      <c r="L7822" s="476">
        <f t="shared" si="862"/>
        <v>1163.8909382670342</v>
      </c>
      <c r="M7822" s="471">
        <f t="shared" si="865"/>
        <v>1335.1777141390216</v>
      </c>
      <c r="N7822" s="467">
        <f t="shared" si="863"/>
        <v>0</v>
      </c>
      <c r="O7822" s="475" t="str">
        <f t="shared" si="864"/>
        <v/>
      </c>
    </row>
    <row r="7823" spans="1:15" hidden="1">
      <c r="A7823" s="475">
        <f t="shared" si="859"/>
        <v>43770</v>
      </c>
      <c r="B7823" s="475">
        <v>43791</v>
      </c>
      <c r="C7823" s="467">
        <v>22</v>
      </c>
      <c r="D7823" s="467">
        <v>1201</v>
      </c>
      <c r="E7823" s="467">
        <v>6</v>
      </c>
      <c r="F7823" s="467">
        <v>0</v>
      </c>
      <c r="G7823" s="467">
        <f t="array" ref="G7823">MAX(IF($A$2:$A$8761=A7823,$D$2:$D$8761))</f>
        <v>1418</v>
      </c>
      <c r="H7823" s="467">
        <f t="shared" si="860"/>
        <v>0</v>
      </c>
      <c r="I7823" s="475" t="str">
        <f t="shared" si="861"/>
        <v/>
      </c>
      <c r="J7823" s="471">
        <f>'Potential Projects'!D7824</f>
        <v>93.371401397593033</v>
      </c>
      <c r="K7823" s="471">
        <f>'Potential Projects'!E7824</f>
        <v>6.8071493227262962</v>
      </c>
      <c r="L7823" s="476">
        <f t="shared" si="862"/>
        <v>1094.8214492796808</v>
      </c>
      <c r="M7823" s="471">
        <f t="shared" si="865"/>
        <v>1335.1777141390216</v>
      </c>
      <c r="N7823" s="467">
        <f t="shared" si="863"/>
        <v>0</v>
      </c>
      <c r="O7823" s="475" t="str">
        <f t="shared" si="864"/>
        <v/>
      </c>
    </row>
    <row r="7824" spans="1:15" hidden="1">
      <c r="A7824" s="475">
        <f t="shared" si="859"/>
        <v>43770</v>
      </c>
      <c r="B7824" s="475">
        <v>43791</v>
      </c>
      <c r="C7824" s="467">
        <v>23</v>
      </c>
      <c r="D7824" s="467">
        <v>1138</v>
      </c>
      <c r="E7824" s="467">
        <v>3</v>
      </c>
      <c r="F7824" s="467">
        <v>0</v>
      </c>
      <c r="G7824" s="467">
        <f t="array" ref="G7824">MAX(IF($A$2:$A$8761=A7824,$D$2:$D$8761))</f>
        <v>1418</v>
      </c>
      <c r="H7824" s="467">
        <f t="shared" si="860"/>
        <v>0</v>
      </c>
      <c r="I7824" s="475" t="str">
        <f t="shared" si="861"/>
        <v/>
      </c>
      <c r="J7824" s="471">
        <f>'Potential Projects'!D7825</f>
        <v>80.368255664092516</v>
      </c>
      <c r="K7824" s="471">
        <f>'Potential Projects'!E7825</f>
        <v>4.3508807783272418</v>
      </c>
      <c r="L7824" s="476">
        <f t="shared" si="862"/>
        <v>1050.2808635575802</v>
      </c>
      <c r="M7824" s="471">
        <f t="shared" si="865"/>
        <v>1335.1777141390216</v>
      </c>
      <c r="N7824" s="467">
        <f t="shared" si="863"/>
        <v>0</v>
      </c>
      <c r="O7824" s="475" t="str">
        <f t="shared" si="864"/>
        <v/>
      </c>
    </row>
    <row r="7825" spans="1:15" hidden="1">
      <c r="A7825" s="475">
        <f t="shared" si="859"/>
        <v>43770</v>
      </c>
      <c r="B7825" s="475">
        <v>43791</v>
      </c>
      <c r="C7825" s="467">
        <v>24</v>
      </c>
      <c r="D7825" s="467">
        <v>1082</v>
      </c>
      <c r="E7825" s="467">
        <v>3</v>
      </c>
      <c r="F7825" s="467">
        <v>0</v>
      </c>
      <c r="G7825" s="467">
        <f t="array" ref="G7825">MAX(IF($A$2:$A$8761=A7825,$D$2:$D$8761))</f>
        <v>1418</v>
      </c>
      <c r="H7825" s="467">
        <f t="shared" si="860"/>
        <v>0</v>
      </c>
      <c r="I7825" s="475" t="str">
        <f t="shared" si="861"/>
        <v/>
      </c>
      <c r="J7825" s="471">
        <f>'Potential Projects'!D7826</f>
        <v>68.005189165263786</v>
      </c>
      <c r="K7825" s="471">
        <f>'Potential Projects'!E7826</f>
        <v>2.4593975489142119</v>
      </c>
      <c r="L7825" s="476">
        <f t="shared" si="862"/>
        <v>1008.535413285822</v>
      </c>
      <c r="M7825" s="471">
        <f t="shared" si="865"/>
        <v>1335.1777141390216</v>
      </c>
      <c r="N7825" s="467">
        <f t="shared" si="863"/>
        <v>0</v>
      </c>
      <c r="O7825" s="475" t="str">
        <f t="shared" si="864"/>
        <v/>
      </c>
    </row>
    <row r="7826" spans="1:15" hidden="1">
      <c r="A7826" s="475">
        <f t="shared" si="859"/>
        <v>43770</v>
      </c>
      <c r="B7826" s="475">
        <v>43792</v>
      </c>
      <c r="C7826" s="467">
        <v>1</v>
      </c>
      <c r="D7826" s="467">
        <v>1029</v>
      </c>
      <c r="E7826" s="467">
        <v>11</v>
      </c>
      <c r="F7826" s="467">
        <v>0</v>
      </c>
      <c r="G7826" s="467">
        <f t="array" ref="G7826">MAX(IF($A$2:$A$8761=A7826,$D$2:$D$8761))</f>
        <v>1418</v>
      </c>
      <c r="H7826" s="467">
        <f t="shared" si="860"/>
        <v>0</v>
      </c>
      <c r="I7826" s="475" t="str">
        <f t="shared" si="861"/>
        <v/>
      </c>
      <c r="J7826" s="471">
        <f>'Potential Projects'!D7827</f>
        <v>22.182208021087131</v>
      </c>
      <c r="K7826" s="471">
        <f>'Potential Projects'!E7827</f>
        <v>3.6554595248333692</v>
      </c>
      <c r="L7826" s="476">
        <f t="shared" si="862"/>
        <v>992.16233245407943</v>
      </c>
      <c r="M7826" s="471">
        <f t="shared" si="865"/>
        <v>1335.1777141390216</v>
      </c>
      <c r="N7826" s="467">
        <f t="shared" si="863"/>
        <v>0</v>
      </c>
      <c r="O7826" s="475" t="str">
        <f t="shared" si="864"/>
        <v/>
      </c>
    </row>
    <row r="7827" spans="1:15" hidden="1">
      <c r="A7827" s="475">
        <f t="shared" si="859"/>
        <v>43770</v>
      </c>
      <c r="B7827" s="475">
        <v>43792</v>
      </c>
      <c r="C7827" s="467">
        <v>2</v>
      </c>
      <c r="D7827" s="467">
        <v>1020</v>
      </c>
      <c r="E7827" s="467">
        <v>26</v>
      </c>
      <c r="F7827" s="467">
        <v>0</v>
      </c>
      <c r="G7827" s="467">
        <f t="array" ref="G7827">MAX(IF($A$2:$A$8761=A7827,$D$2:$D$8761))</f>
        <v>1418</v>
      </c>
      <c r="H7827" s="467">
        <f t="shared" si="860"/>
        <v>0</v>
      </c>
      <c r="I7827" s="475" t="str">
        <f t="shared" si="861"/>
        <v/>
      </c>
      <c r="J7827" s="471">
        <f>'Potential Projects'!D7828</f>
        <v>23.64015058213576</v>
      </c>
      <c r="K7827" s="471">
        <f>'Potential Projects'!E7828</f>
        <v>6.9722043109008816</v>
      </c>
      <c r="L7827" s="476">
        <f t="shared" si="862"/>
        <v>963.3876451069633</v>
      </c>
      <c r="M7827" s="471">
        <f t="shared" si="865"/>
        <v>1335.1777141390216</v>
      </c>
      <c r="N7827" s="467">
        <f t="shared" si="863"/>
        <v>0</v>
      </c>
      <c r="O7827" s="475" t="str">
        <f t="shared" si="864"/>
        <v/>
      </c>
    </row>
    <row r="7828" spans="1:15" hidden="1">
      <c r="A7828" s="475">
        <f t="shared" si="859"/>
        <v>43770</v>
      </c>
      <c r="B7828" s="475">
        <v>43792</v>
      </c>
      <c r="C7828" s="467">
        <v>3</v>
      </c>
      <c r="D7828" s="467">
        <v>999</v>
      </c>
      <c r="E7828" s="467">
        <v>20</v>
      </c>
      <c r="F7828" s="467">
        <v>0</v>
      </c>
      <c r="G7828" s="467">
        <f t="array" ref="G7828">MAX(IF($A$2:$A$8761=A7828,$D$2:$D$8761))</f>
        <v>1418</v>
      </c>
      <c r="H7828" s="467">
        <f t="shared" si="860"/>
        <v>0</v>
      </c>
      <c r="I7828" s="475" t="str">
        <f t="shared" si="861"/>
        <v/>
      </c>
      <c r="J7828" s="471">
        <f>'Potential Projects'!D7829</f>
        <v>3.678558219431062</v>
      </c>
      <c r="K7828" s="471">
        <f>'Potential Projects'!E7829</f>
        <v>13.680007740270909</v>
      </c>
      <c r="L7828" s="476">
        <f t="shared" si="862"/>
        <v>961.64143404029812</v>
      </c>
      <c r="M7828" s="471">
        <f t="shared" si="865"/>
        <v>1335.1777141390216</v>
      </c>
      <c r="N7828" s="467">
        <f t="shared" si="863"/>
        <v>0</v>
      </c>
      <c r="O7828" s="475" t="str">
        <f t="shared" si="864"/>
        <v/>
      </c>
    </row>
    <row r="7829" spans="1:15" hidden="1">
      <c r="A7829" s="475">
        <f t="shared" si="859"/>
        <v>43770</v>
      </c>
      <c r="B7829" s="475">
        <v>43792</v>
      </c>
      <c r="C7829" s="467">
        <v>4</v>
      </c>
      <c r="D7829" s="467">
        <v>1014</v>
      </c>
      <c r="E7829" s="467">
        <v>25</v>
      </c>
      <c r="F7829" s="467">
        <v>0</v>
      </c>
      <c r="G7829" s="467">
        <f t="array" ref="G7829">MAX(IF($A$2:$A$8761=A7829,$D$2:$D$8761))</f>
        <v>1418</v>
      </c>
      <c r="H7829" s="467">
        <f t="shared" si="860"/>
        <v>0</v>
      </c>
      <c r="I7829" s="475" t="str">
        <f t="shared" si="861"/>
        <v/>
      </c>
      <c r="J7829" s="471">
        <f>'Potential Projects'!D7830</f>
        <v>12.602322806062437</v>
      </c>
      <c r="K7829" s="471">
        <f>'Potential Projects'!E7830</f>
        <v>54.838150881530858</v>
      </c>
      <c r="L7829" s="476">
        <f t="shared" si="862"/>
        <v>921.55952631240666</v>
      </c>
      <c r="M7829" s="471">
        <f t="shared" si="865"/>
        <v>1335.1777141390216</v>
      </c>
      <c r="N7829" s="467">
        <f t="shared" si="863"/>
        <v>0</v>
      </c>
      <c r="O7829" s="475" t="str">
        <f t="shared" si="864"/>
        <v/>
      </c>
    </row>
    <row r="7830" spans="1:15" hidden="1">
      <c r="A7830" s="475">
        <f t="shared" si="859"/>
        <v>43770</v>
      </c>
      <c r="B7830" s="475">
        <v>43792</v>
      </c>
      <c r="C7830" s="467">
        <v>5</v>
      </c>
      <c r="D7830" s="467">
        <v>1005</v>
      </c>
      <c r="E7830" s="467">
        <v>37</v>
      </c>
      <c r="F7830" s="467">
        <v>0</v>
      </c>
      <c r="G7830" s="467">
        <f t="array" ref="G7830">MAX(IF($A$2:$A$8761=A7830,$D$2:$D$8761))</f>
        <v>1418</v>
      </c>
      <c r="H7830" s="467">
        <f t="shared" si="860"/>
        <v>0</v>
      </c>
      <c r="I7830" s="475" t="str">
        <f t="shared" si="861"/>
        <v/>
      </c>
      <c r="J7830" s="471">
        <f>'Potential Projects'!D7831</f>
        <v>55.536233461151994</v>
      </c>
      <c r="K7830" s="471">
        <f>'Potential Projects'!E7831</f>
        <v>80.722840733175659</v>
      </c>
      <c r="L7830" s="476">
        <f t="shared" si="862"/>
        <v>831.7409258056723</v>
      </c>
      <c r="M7830" s="471">
        <f t="shared" si="865"/>
        <v>1335.1777141390216</v>
      </c>
      <c r="N7830" s="467">
        <f t="shared" si="863"/>
        <v>0</v>
      </c>
      <c r="O7830" s="475" t="str">
        <f t="shared" si="864"/>
        <v/>
      </c>
    </row>
    <row r="7831" spans="1:15" hidden="1">
      <c r="A7831" s="475">
        <f t="shared" si="859"/>
        <v>43770</v>
      </c>
      <c r="B7831" s="475">
        <v>43792</v>
      </c>
      <c r="C7831" s="467">
        <v>6</v>
      </c>
      <c r="D7831" s="467">
        <v>1065</v>
      </c>
      <c r="E7831" s="467">
        <v>31</v>
      </c>
      <c r="F7831" s="467">
        <v>0</v>
      </c>
      <c r="G7831" s="467">
        <f t="array" ref="G7831">MAX(IF($A$2:$A$8761=A7831,$D$2:$D$8761))</f>
        <v>1418</v>
      </c>
      <c r="H7831" s="467">
        <f t="shared" si="860"/>
        <v>0</v>
      </c>
      <c r="I7831" s="475" t="str">
        <f t="shared" si="861"/>
        <v/>
      </c>
      <c r="J7831" s="471">
        <f>'Potential Projects'!D7832</f>
        <v>75.064536298140155</v>
      </c>
      <c r="K7831" s="471">
        <f>'Potential Projects'!E7832</f>
        <v>91.233166899591481</v>
      </c>
      <c r="L7831" s="476">
        <f t="shared" si="862"/>
        <v>867.70229680226839</v>
      </c>
      <c r="M7831" s="471">
        <f t="shared" si="865"/>
        <v>1335.1777141390216</v>
      </c>
      <c r="N7831" s="467">
        <f t="shared" si="863"/>
        <v>0</v>
      </c>
      <c r="O7831" s="475" t="str">
        <f t="shared" si="864"/>
        <v/>
      </c>
    </row>
    <row r="7832" spans="1:15" hidden="1">
      <c r="A7832" s="475">
        <f t="shared" si="859"/>
        <v>43770</v>
      </c>
      <c r="B7832" s="475">
        <v>43792</v>
      </c>
      <c r="C7832" s="467">
        <v>7</v>
      </c>
      <c r="D7832" s="467">
        <v>1108</v>
      </c>
      <c r="E7832" s="467">
        <v>63</v>
      </c>
      <c r="F7832" s="467">
        <v>0</v>
      </c>
      <c r="G7832" s="467">
        <f t="array" ref="G7832">MAX(IF($A$2:$A$8761=A7832,$D$2:$D$8761))</f>
        <v>1418</v>
      </c>
      <c r="H7832" s="467">
        <f t="shared" si="860"/>
        <v>0</v>
      </c>
      <c r="I7832" s="475" t="str">
        <f t="shared" si="861"/>
        <v/>
      </c>
      <c r="J7832" s="471">
        <f>'Potential Projects'!D7833</f>
        <v>108.34668551568174</v>
      </c>
      <c r="K7832" s="471">
        <f>'Potential Projects'!E7833</f>
        <v>92.278254407654259</v>
      </c>
      <c r="L7832" s="476">
        <f t="shared" si="862"/>
        <v>844.375060076664</v>
      </c>
      <c r="M7832" s="471">
        <f t="shared" si="865"/>
        <v>1335.1777141390216</v>
      </c>
      <c r="N7832" s="467">
        <f t="shared" si="863"/>
        <v>0</v>
      </c>
      <c r="O7832" s="475" t="str">
        <f t="shared" si="864"/>
        <v/>
      </c>
    </row>
    <row r="7833" spans="1:15" hidden="1">
      <c r="A7833" s="475">
        <f t="shared" si="859"/>
        <v>43770</v>
      </c>
      <c r="B7833" s="475">
        <v>43792</v>
      </c>
      <c r="C7833" s="467">
        <v>8</v>
      </c>
      <c r="D7833" s="467">
        <v>1165</v>
      </c>
      <c r="E7833" s="467">
        <v>45</v>
      </c>
      <c r="F7833" s="467">
        <v>1</v>
      </c>
      <c r="G7833" s="467">
        <f t="array" ref="G7833">MAX(IF($A$2:$A$8761=A7833,$D$2:$D$8761))</f>
        <v>1418</v>
      </c>
      <c r="H7833" s="467">
        <f t="shared" si="860"/>
        <v>0</v>
      </c>
      <c r="I7833" s="475" t="str">
        <f t="shared" si="861"/>
        <v/>
      </c>
      <c r="J7833" s="471">
        <f>'Potential Projects'!D7834</f>
        <v>107.6337006066328</v>
      </c>
      <c r="K7833" s="471">
        <f>'Potential Projects'!E7834</f>
        <v>66.790165878305743</v>
      </c>
      <c r="L7833" s="476">
        <f t="shared" si="862"/>
        <v>944.57613351506143</v>
      </c>
      <c r="M7833" s="471">
        <f t="shared" si="865"/>
        <v>1335.1777141390216</v>
      </c>
      <c r="N7833" s="467">
        <f t="shared" si="863"/>
        <v>0</v>
      </c>
      <c r="O7833" s="475" t="str">
        <f t="shared" si="864"/>
        <v/>
      </c>
    </row>
    <row r="7834" spans="1:15" hidden="1">
      <c r="A7834" s="475">
        <f t="shared" si="859"/>
        <v>43770</v>
      </c>
      <c r="B7834" s="475">
        <v>43792</v>
      </c>
      <c r="C7834" s="467">
        <v>9</v>
      </c>
      <c r="D7834" s="467">
        <v>1191</v>
      </c>
      <c r="E7834" s="467">
        <v>44</v>
      </c>
      <c r="F7834" s="467">
        <v>1</v>
      </c>
      <c r="G7834" s="467">
        <f t="array" ref="G7834">MAX(IF($A$2:$A$8761=A7834,$D$2:$D$8761))</f>
        <v>1418</v>
      </c>
      <c r="H7834" s="467">
        <f t="shared" si="860"/>
        <v>0</v>
      </c>
      <c r="I7834" s="475" t="str">
        <f t="shared" si="861"/>
        <v/>
      </c>
      <c r="J7834" s="471">
        <f>'Potential Projects'!D7835</f>
        <v>127.65699009294856</v>
      </c>
      <c r="K7834" s="471">
        <f>'Potential Projects'!E7835</f>
        <v>48.23516910341862</v>
      </c>
      <c r="L7834" s="476">
        <f t="shared" si="862"/>
        <v>970.10784080363283</v>
      </c>
      <c r="M7834" s="471">
        <f t="shared" si="865"/>
        <v>1335.1777141390216</v>
      </c>
      <c r="N7834" s="467">
        <f t="shared" si="863"/>
        <v>0</v>
      </c>
      <c r="O7834" s="475" t="str">
        <f t="shared" si="864"/>
        <v/>
      </c>
    </row>
    <row r="7835" spans="1:15" hidden="1">
      <c r="A7835" s="475">
        <f t="shared" si="859"/>
        <v>43770</v>
      </c>
      <c r="B7835" s="475">
        <v>43792</v>
      </c>
      <c r="C7835" s="467">
        <v>10</v>
      </c>
      <c r="D7835" s="467">
        <v>1239</v>
      </c>
      <c r="E7835" s="467">
        <v>37</v>
      </c>
      <c r="F7835" s="467">
        <v>3</v>
      </c>
      <c r="G7835" s="467">
        <f t="array" ref="G7835">MAX(IF($A$2:$A$8761=A7835,$D$2:$D$8761))</f>
        <v>1418</v>
      </c>
      <c r="H7835" s="467">
        <f t="shared" si="860"/>
        <v>0</v>
      </c>
      <c r="I7835" s="475" t="str">
        <f t="shared" si="861"/>
        <v/>
      </c>
      <c r="J7835" s="471">
        <f>'Potential Projects'!D7836</f>
        <v>128.76633453478956</v>
      </c>
      <c r="K7835" s="471">
        <f>'Potential Projects'!E7836</f>
        <v>50.164982638142334</v>
      </c>
      <c r="L7835" s="476">
        <f t="shared" si="862"/>
        <v>1020.0686828270681</v>
      </c>
      <c r="M7835" s="471">
        <f t="shared" si="865"/>
        <v>1335.1777141390216</v>
      </c>
      <c r="N7835" s="467">
        <f t="shared" si="863"/>
        <v>0</v>
      </c>
      <c r="O7835" s="475" t="str">
        <f t="shared" si="864"/>
        <v/>
      </c>
    </row>
    <row r="7836" spans="1:15" hidden="1">
      <c r="A7836" s="475">
        <f t="shared" si="859"/>
        <v>43770</v>
      </c>
      <c r="B7836" s="475">
        <v>43792</v>
      </c>
      <c r="C7836" s="467">
        <v>11</v>
      </c>
      <c r="D7836" s="467">
        <v>1198</v>
      </c>
      <c r="E7836" s="467">
        <v>31</v>
      </c>
      <c r="F7836" s="467">
        <v>4</v>
      </c>
      <c r="G7836" s="467">
        <f t="array" ref="G7836">MAX(IF($A$2:$A$8761=A7836,$D$2:$D$8761))</f>
        <v>1418</v>
      </c>
      <c r="H7836" s="467">
        <f t="shared" si="860"/>
        <v>0</v>
      </c>
      <c r="I7836" s="475" t="str">
        <f t="shared" si="861"/>
        <v/>
      </c>
      <c r="J7836" s="471">
        <f>'Potential Projects'!D7837</f>
        <v>118.75234236212886</v>
      </c>
      <c r="K7836" s="471">
        <f>'Potential Projects'!E7837</f>
        <v>68.534585895506353</v>
      </c>
      <c r="L7836" s="476">
        <f t="shared" si="862"/>
        <v>975.71307174236472</v>
      </c>
      <c r="M7836" s="471">
        <f t="shared" si="865"/>
        <v>1335.1777141390216</v>
      </c>
      <c r="N7836" s="467">
        <f t="shared" si="863"/>
        <v>0</v>
      </c>
      <c r="O7836" s="475" t="str">
        <f t="shared" si="864"/>
        <v/>
      </c>
    </row>
    <row r="7837" spans="1:15" hidden="1">
      <c r="A7837" s="475">
        <f t="shared" si="859"/>
        <v>43770</v>
      </c>
      <c r="B7837" s="475">
        <v>43792</v>
      </c>
      <c r="C7837" s="467">
        <v>12</v>
      </c>
      <c r="D7837" s="467">
        <v>1189</v>
      </c>
      <c r="E7837" s="467">
        <v>40</v>
      </c>
      <c r="F7837" s="467">
        <v>4</v>
      </c>
      <c r="G7837" s="467">
        <f t="array" ref="G7837">MAX(IF($A$2:$A$8761=A7837,$D$2:$D$8761))</f>
        <v>1418</v>
      </c>
      <c r="H7837" s="467">
        <f t="shared" si="860"/>
        <v>0</v>
      </c>
      <c r="I7837" s="475" t="str">
        <f t="shared" si="861"/>
        <v/>
      </c>
      <c r="J7837" s="471">
        <f>'Potential Projects'!D7838</f>
        <v>126.5508151620089</v>
      </c>
      <c r="K7837" s="471">
        <f>'Potential Projects'!E7838</f>
        <v>66.014955009675333</v>
      </c>
      <c r="L7837" s="476">
        <f t="shared" si="862"/>
        <v>952.43422982831578</v>
      </c>
      <c r="M7837" s="471">
        <f t="shared" si="865"/>
        <v>1335.1777141390216</v>
      </c>
      <c r="N7837" s="467">
        <f t="shared" si="863"/>
        <v>0</v>
      </c>
      <c r="O7837" s="475" t="str">
        <f t="shared" si="864"/>
        <v/>
      </c>
    </row>
    <row r="7838" spans="1:15" hidden="1">
      <c r="A7838" s="475">
        <f t="shared" si="859"/>
        <v>43770</v>
      </c>
      <c r="B7838" s="475">
        <v>43792</v>
      </c>
      <c r="C7838" s="467">
        <v>13</v>
      </c>
      <c r="D7838" s="467">
        <v>1169</v>
      </c>
      <c r="E7838" s="467">
        <v>21</v>
      </c>
      <c r="F7838" s="467">
        <v>3</v>
      </c>
      <c r="G7838" s="467">
        <f t="array" ref="G7838">MAX(IF($A$2:$A$8761=A7838,$D$2:$D$8761))</f>
        <v>1418</v>
      </c>
      <c r="H7838" s="467">
        <f t="shared" si="860"/>
        <v>0</v>
      </c>
      <c r="I7838" s="475" t="str">
        <f t="shared" si="861"/>
        <v/>
      </c>
      <c r="J7838" s="471">
        <f>'Potential Projects'!D7839</f>
        <v>129.1743231818397</v>
      </c>
      <c r="K7838" s="471">
        <f>'Potential Projects'!E7839</f>
        <v>72.744661470651479</v>
      </c>
      <c r="L7838" s="476">
        <f t="shared" si="862"/>
        <v>943.08101534750881</v>
      </c>
      <c r="M7838" s="471">
        <f t="shared" si="865"/>
        <v>1335.1777141390216</v>
      </c>
      <c r="N7838" s="467">
        <f t="shared" si="863"/>
        <v>0</v>
      </c>
      <c r="O7838" s="475" t="str">
        <f t="shared" si="864"/>
        <v/>
      </c>
    </row>
    <row r="7839" spans="1:15" hidden="1">
      <c r="A7839" s="475">
        <f t="shared" si="859"/>
        <v>43770</v>
      </c>
      <c r="B7839" s="475">
        <v>43792</v>
      </c>
      <c r="C7839" s="467">
        <v>14</v>
      </c>
      <c r="D7839" s="467">
        <v>1150</v>
      </c>
      <c r="E7839" s="467">
        <v>22</v>
      </c>
      <c r="F7839" s="467">
        <v>3</v>
      </c>
      <c r="G7839" s="467">
        <f t="array" ref="G7839">MAX(IF($A$2:$A$8761=A7839,$D$2:$D$8761))</f>
        <v>1418</v>
      </c>
      <c r="H7839" s="467">
        <f t="shared" si="860"/>
        <v>0</v>
      </c>
      <c r="I7839" s="475" t="str">
        <f t="shared" si="861"/>
        <v/>
      </c>
      <c r="J7839" s="471">
        <f>'Potential Projects'!D7840</f>
        <v>129.27598540950694</v>
      </c>
      <c r="K7839" s="471">
        <f>'Potential Projects'!E7840</f>
        <v>79.018315523543322</v>
      </c>
      <c r="L7839" s="476">
        <f t="shared" si="862"/>
        <v>916.70569906694982</v>
      </c>
      <c r="M7839" s="471">
        <f t="shared" si="865"/>
        <v>1335.1777141390216</v>
      </c>
      <c r="N7839" s="467">
        <f t="shared" si="863"/>
        <v>0</v>
      </c>
      <c r="O7839" s="475" t="str">
        <f t="shared" si="864"/>
        <v/>
      </c>
    </row>
    <row r="7840" spans="1:15" hidden="1">
      <c r="A7840" s="475">
        <f t="shared" si="859"/>
        <v>43770</v>
      </c>
      <c r="B7840" s="475">
        <v>43792</v>
      </c>
      <c r="C7840" s="467">
        <v>15</v>
      </c>
      <c r="D7840" s="467">
        <v>1199</v>
      </c>
      <c r="E7840" s="467">
        <v>45</v>
      </c>
      <c r="F7840" s="467">
        <v>2</v>
      </c>
      <c r="G7840" s="467">
        <f t="array" ref="G7840">MAX(IF($A$2:$A$8761=A7840,$D$2:$D$8761))</f>
        <v>1418</v>
      </c>
      <c r="H7840" s="467">
        <f t="shared" si="860"/>
        <v>0</v>
      </c>
      <c r="I7840" s="475" t="str">
        <f t="shared" si="861"/>
        <v/>
      </c>
      <c r="J7840" s="471">
        <f>'Potential Projects'!D7841</f>
        <v>128.48300381592065</v>
      </c>
      <c r="K7840" s="471">
        <f>'Potential Projects'!E7841</f>
        <v>90.038669425929911</v>
      </c>
      <c r="L7840" s="476">
        <f t="shared" si="862"/>
        <v>933.47832675814936</v>
      </c>
      <c r="M7840" s="471">
        <f t="shared" si="865"/>
        <v>1335.1777141390216</v>
      </c>
      <c r="N7840" s="467">
        <f t="shared" si="863"/>
        <v>0</v>
      </c>
      <c r="O7840" s="475" t="str">
        <f t="shared" si="864"/>
        <v/>
      </c>
    </row>
    <row r="7841" spans="1:15" hidden="1">
      <c r="A7841" s="475">
        <f t="shared" si="859"/>
        <v>43770</v>
      </c>
      <c r="B7841" s="475">
        <v>43792</v>
      </c>
      <c r="C7841" s="467">
        <v>16</v>
      </c>
      <c r="D7841" s="467">
        <v>1202</v>
      </c>
      <c r="E7841" s="467">
        <v>55</v>
      </c>
      <c r="F7841" s="467">
        <v>0</v>
      </c>
      <c r="G7841" s="467">
        <f t="array" ref="G7841">MAX(IF($A$2:$A$8761=A7841,$D$2:$D$8761))</f>
        <v>1418</v>
      </c>
      <c r="H7841" s="467">
        <f t="shared" si="860"/>
        <v>0</v>
      </c>
      <c r="I7841" s="475" t="str">
        <f t="shared" si="861"/>
        <v/>
      </c>
      <c r="J7841" s="471">
        <f>'Potential Projects'!D7842</f>
        <v>132.50934761197973</v>
      </c>
      <c r="K7841" s="471">
        <f>'Potential Projects'!E7842</f>
        <v>99.720591646957644</v>
      </c>
      <c r="L7841" s="476">
        <f t="shared" si="862"/>
        <v>914.77006074106271</v>
      </c>
      <c r="M7841" s="471">
        <f t="shared" si="865"/>
        <v>1335.1777141390216</v>
      </c>
      <c r="N7841" s="467">
        <f t="shared" si="863"/>
        <v>0</v>
      </c>
      <c r="O7841" s="475" t="str">
        <f t="shared" si="864"/>
        <v/>
      </c>
    </row>
    <row r="7842" spans="1:15" hidden="1">
      <c r="A7842" s="475">
        <f t="shared" si="859"/>
        <v>43770</v>
      </c>
      <c r="B7842" s="475">
        <v>43792</v>
      </c>
      <c r="C7842" s="467">
        <v>17</v>
      </c>
      <c r="D7842" s="467">
        <v>1235</v>
      </c>
      <c r="E7842" s="467">
        <v>52</v>
      </c>
      <c r="F7842" s="467">
        <v>0</v>
      </c>
      <c r="G7842" s="467">
        <f t="array" ref="G7842">MAX(IF($A$2:$A$8761=A7842,$D$2:$D$8761))</f>
        <v>1418</v>
      </c>
      <c r="H7842" s="467">
        <f t="shared" si="860"/>
        <v>0</v>
      </c>
      <c r="I7842" s="475" t="str">
        <f t="shared" si="861"/>
        <v/>
      </c>
      <c r="J7842" s="471">
        <f>'Potential Projects'!D7843</f>
        <v>111.51794929801409</v>
      </c>
      <c r="K7842" s="471">
        <f>'Potential Projects'!E7843</f>
        <v>99.835582562889698</v>
      </c>
      <c r="L7842" s="476">
        <f t="shared" si="862"/>
        <v>971.6464681390961</v>
      </c>
      <c r="M7842" s="471">
        <f t="shared" si="865"/>
        <v>1335.1777141390216</v>
      </c>
      <c r="N7842" s="467">
        <f t="shared" si="863"/>
        <v>0</v>
      </c>
      <c r="O7842" s="475" t="str">
        <f t="shared" si="864"/>
        <v/>
      </c>
    </row>
    <row r="7843" spans="1:15" hidden="1">
      <c r="A7843" s="475">
        <f t="shared" si="859"/>
        <v>43770</v>
      </c>
      <c r="B7843" s="475">
        <v>43792</v>
      </c>
      <c r="C7843" s="467">
        <v>18</v>
      </c>
      <c r="D7843" s="467">
        <v>1262</v>
      </c>
      <c r="E7843" s="467">
        <v>84</v>
      </c>
      <c r="F7843" s="467">
        <v>0</v>
      </c>
      <c r="G7843" s="467">
        <f t="array" ref="G7843">MAX(IF($A$2:$A$8761=A7843,$D$2:$D$8761))</f>
        <v>1418</v>
      </c>
      <c r="H7843" s="467">
        <f t="shared" si="860"/>
        <v>0</v>
      </c>
      <c r="I7843" s="475" t="str">
        <f t="shared" si="861"/>
        <v/>
      </c>
      <c r="J7843" s="471">
        <f>'Potential Projects'!D7844</f>
        <v>132.31019277499684</v>
      </c>
      <c r="K7843" s="471">
        <f>'Potential Projects'!E7844</f>
        <v>99.824631047086655</v>
      </c>
      <c r="L7843" s="476">
        <f t="shared" si="862"/>
        <v>945.86517617791662</v>
      </c>
      <c r="M7843" s="471">
        <f t="shared" si="865"/>
        <v>1335.1777141390216</v>
      </c>
      <c r="N7843" s="467">
        <f t="shared" si="863"/>
        <v>0</v>
      </c>
      <c r="O7843" s="475" t="str">
        <f t="shared" si="864"/>
        <v/>
      </c>
    </row>
    <row r="7844" spans="1:15" hidden="1">
      <c r="A7844" s="475">
        <f t="shared" si="859"/>
        <v>43770</v>
      </c>
      <c r="B7844" s="475">
        <v>43792</v>
      </c>
      <c r="C7844" s="467">
        <v>19</v>
      </c>
      <c r="D7844" s="467">
        <v>1225</v>
      </c>
      <c r="E7844" s="467">
        <v>79</v>
      </c>
      <c r="F7844" s="467">
        <v>0</v>
      </c>
      <c r="G7844" s="467">
        <f t="array" ref="G7844">MAX(IF($A$2:$A$8761=A7844,$D$2:$D$8761))</f>
        <v>1418</v>
      </c>
      <c r="H7844" s="467">
        <f t="shared" si="860"/>
        <v>0</v>
      </c>
      <c r="I7844" s="475" t="str">
        <f t="shared" si="861"/>
        <v/>
      </c>
      <c r="J7844" s="471">
        <f>'Potential Projects'!D7845</f>
        <v>133.83559860172676</v>
      </c>
      <c r="K7844" s="471">
        <f>'Potential Projects'!E7845</f>
        <v>99.827760051601814</v>
      </c>
      <c r="L7844" s="476">
        <f t="shared" si="862"/>
        <v>912.3366413466714</v>
      </c>
      <c r="M7844" s="471">
        <f t="shared" si="865"/>
        <v>1335.1777141390216</v>
      </c>
      <c r="N7844" s="467">
        <f t="shared" si="863"/>
        <v>0</v>
      </c>
      <c r="O7844" s="475" t="str">
        <f t="shared" si="864"/>
        <v/>
      </c>
    </row>
    <row r="7845" spans="1:15" hidden="1">
      <c r="A7845" s="475">
        <f t="shared" si="859"/>
        <v>43770</v>
      </c>
      <c r="B7845" s="475">
        <v>43792</v>
      </c>
      <c r="C7845" s="467">
        <v>20</v>
      </c>
      <c r="D7845" s="467">
        <v>1211</v>
      </c>
      <c r="E7845" s="467">
        <v>72</v>
      </c>
      <c r="F7845" s="467">
        <v>0</v>
      </c>
      <c r="G7845" s="467">
        <f t="array" ref="G7845">MAX(IF($A$2:$A$8761=A7845,$D$2:$D$8761))</f>
        <v>1418</v>
      </c>
      <c r="H7845" s="467">
        <f t="shared" si="860"/>
        <v>0</v>
      </c>
      <c r="I7845" s="475" t="str">
        <f t="shared" si="861"/>
        <v/>
      </c>
      <c r="J7845" s="471">
        <f>'Potential Projects'!D7846</f>
        <v>132.03456296594794</v>
      </c>
      <c r="K7845" s="471">
        <f>'Potential Projects'!E7846</f>
        <v>99.831671307245756</v>
      </c>
      <c r="L7845" s="476">
        <f t="shared" si="862"/>
        <v>907.13376572680625</v>
      </c>
      <c r="M7845" s="471">
        <f t="shared" si="865"/>
        <v>1335.1777141390216</v>
      </c>
      <c r="N7845" s="467">
        <f t="shared" si="863"/>
        <v>0</v>
      </c>
      <c r="O7845" s="475" t="str">
        <f t="shared" si="864"/>
        <v/>
      </c>
    </row>
    <row r="7846" spans="1:15" hidden="1">
      <c r="A7846" s="475">
        <f t="shared" si="859"/>
        <v>43770</v>
      </c>
      <c r="B7846" s="475">
        <v>43792</v>
      </c>
      <c r="C7846" s="467">
        <v>21</v>
      </c>
      <c r="D7846" s="467">
        <v>1183</v>
      </c>
      <c r="E7846" s="467">
        <v>71</v>
      </c>
      <c r="F7846" s="467">
        <v>0</v>
      </c>
      <c r="G7846" s="467">
        <f t="array" ref="G7846">MAX(IF($A$2:$A$8761=A7846,$D$2:$D$8761))</f>
        <v>1418</v>
      </c>
      <c r="H7846" s="467">
        <f t="shared" si="860"/>
        <v>0</v>
      </c>
      <c r="I7846" s="475" t="str">
        <f t="shared" si="861"/>
        <v/>
      </c>
      <c r="J7846" s="471">
        <f>'Potential Projects'!D7847</f>
        <v>133.81600235124768</v>
      </c>
      <c r="K7846" s="471">
        <f>'Potential Projects'!E7847</f>
        <v>99.775349225972889</v>
      </c>
      <c r="L7846" s="476">
        <f t="shared" si="862"/>
        <v>878.40864842277938</v>
      </c>
      <c r="M7846" s="471">
        <f t="shared" si="865"/>
        <v>1335.1777141390216</v>
      </c>
      <c r="N7846" s="467">
        <f t="shared" si="863"/>
        <v>0</v>
      </c>
      <c r="O7846" s="475" t="str">
        <f t="shared" si="864"/>
        <v/>
      </c>
    </row>
    <row r="7847" spans="1:15" hidden="1">
      <c r="A7847" s="475">
        <f t="shared" si="859"/>
        <v>43770</v>
      </c>
      <c r="B7847" s="475">
        <v>43792</v>
      </c>
      <c r="C7847" s="467">
        <v>22</v>
      </c>
      <c r="D7847" s="467">
        <v>1127</v>
      </c>
      <c r="E7847" s="467">
        <v>69</v>
      </c>
      <c r="F7847" s="467">
        <v>0</v>
      </c>
      <c r="G7847" s="467">
        <f t="array" ref="G7847">MAX(IF($A$2:$A$8761=A7847,$D$2:$D$8761))</f>
        <v>1418</v>
      </c>
      <c r="H7847" s="467">
        <f t="shared" si="860"/>
        <v>0</v>
      </c>
      <c r="I7847" s="475" t="str">
        <f t="shared" si="861"/>
        <v/>
      </c>
      <c r="J7847" s="471">
        <f>'Potential Projects'!D7848</f>
        <v>137.95085309074636</v>
      </c>
      <c r="K7847" s="471">
        <f>'Potential Projects'!E7848</f>
        <v>98.594932272629563</v>
      </c>
      <c r="L7847" s="476">
        <f t="shared" si="862"/>
        <v>821.4542146366241</v>
      </c>
      <c r="M7847" s="471">
        <f t="shared" si="865"/>
        <v>1335.1777141390216</v>
      </c>
      <c r="N7847" s="467">
        <f t="shared" si="863"/>
        <v>0</v>
      </c>
      <c r="O7847" s="475" t="str">
        <f t="shared" si="864"/>
        <v/>
      </c>
    </row>
    <row r="7848" spans="1:15" hidden="1">
      <c r="A7848" s="475">
        <f t="shared" si="859"/>
        <v>43770</v>
      </c>
      <c r="B7848" s="475">
        <v>43792</v>
      </c>
      <c r="C7848" s="467">
        <v>23</v>
      </c>
      <c r="D7848" s="467">
        <v>1055</v>
      </c>
      <c r="E7848" s="467">
        <v>62</v>
      </c>
      <c r="F7848" s="467">
        <v>0</v>
      </c>
      <c r="G7848" s="467">
        <f t="array" ref="G7848">MAX(IF($A$2:$A$8761=A7848,$D$2:$D$8761))</f>
        <v>1418</v>
      </c>
      <c r="H7848" s="467">
        <f t="shared" si="860"/>
        <v>0</v>
      </c>
      <c r="I7848" s="475" t="str">
        <f t="shared" si="861"/>
        <v/>
      </c>
      <c r="J7848" s="471">
        <f>'Potential Projects'!D7849</f>
        <v>135.02976440393084</v>
      </c>
      <c r="K7848" s="471">
        <f>'Potential Projects'!E7849</f>
        <v>86.28621076112664</v>
      </c>
      <c r="L7848" s="476">
        <f t="shared" si="862"/>
        <v>771.68402483494253</v>
      </c>
      <c r="M7848" s="471">
        <f t="shared" si="865"/>
        <v>1335.1777141390216</v>
      </c>
      <c r="N7848" s="467">
        <f t="shared" si="863"/>
        <v>0</v>
      </c>
      <c r="O7848" s="475" t="str">
        <f t="shared" si="864"/>
        <v/>
      </c>
    </row>
    <row r="7849" spans="1:15" hidden="1">
      <c r="A7849" s="475">
        <f t="shared" si="859"/>
        <v>43770</v>
      </c>
      <c r="B7849" s="475">
        <v>43792</v>
      </c>
      <c r="C7849" s="467">
        <v>24</v>
      </c>
      <c r="D7849" s="467">
        <v>1024</v>
      </c>
      <c r="E7849" s="467">
        <v>83</v>
      </c>
      <c r="F7849" s="467">
        <v>0</v>
      </c>
      <c r="G7849" s="467">
        <f t="array" ref="G7849">MAX(IF($A$2:$A$8761=A7849,$D$2:$D$8761))</f>
        <v>1418</v>
      </c>
      <c r="H7849" s="467">
        <f t="shared" si="860"/>
        <v>0</v>
      </c>
      <c r="I7849" s="475" t="str">
        <f t="shared" si="861"/>
        <v/>
      </c>
      <c r="J7849" s="471">
        <f>'Potential Projects'!D7850</f>
        <v>136.99335155836729</v>
      </c>
      <c r="K7849" s="471">
        <f>'Potential Projects'!E7850</f>
        <v>79.783357127499457</v>
      </c>
      <c r="L7849" s="476">
        <f t="shared" si="862"/>
        <v>724.22329131413323</v>
      </c>
      <c r="M7849" s="471">
        <f t="shared" si="865"/>
        <v>1335.1777141390216</v>
      </c>
      <c r="N7849" s="467">
        <f t="shared" si="863"/>
        <v>0</v>
      </c>
      <c r="O7849" s="475" t="str">
        <f t="shared" si="864"/>
        <v/>
      </c>
    </row>
    <row r="7850" spans="1:15" hidden="1">
      <c r="A7850" s="475">
        <f t="shared" si="859"/>
        <v>43770</v>
      </c>
      <c r="B7850" s="475">
        <v>43793</v>
      </c>
      <c r="C7850" s="467">
        <v>1</v>
      </c>
      <c r="D7850" s="467">
        <v>953</v>
      </c>
      <c r="E7850" s="467">
        <v>95</v>
      </c>
      <c r="F7850" s="467">
        <v>0</v>
      </c>
      <c r="G7850" s="467">
        <f t="array" ref="G7850">MAX(IF($A$2:$A$8761=A7850,$D$2:$D$8761))</f>
        <v>1418</v>
      </c>
      <c r="H7850" s="467">
        <f t="shared" si="860"/>
        <v>0</v>
      </c>
      <c r="I7850" s="475" t="str">
        <f t="shared" si="861"/>
        <v/>
      </c>
      <c r="J7850" s="471">
        <f>'Potential Projects'!D7851</f>
        <v>123.29870883996112</v>
      </c>
      <c r="K7850" s="471">
        <f>'Potential Projects'!E7851</f>
        <v>75.174333476671691</v>
      </c>
      <c r="L7850" s="476">
        <f t="shared" si="862"/>
        <v>659.52695768336719</v>
      </c>
      <c r="M7850" s="471">
        <f t="shared" si="865"/>
        <v>1335.1777141390216</v>
      </c>
      <c r="N7850" s="467">
        <f t="shared" si="863"/>
        <v>0</v>
      </c>
      <c r="O7850" s="475" t="str">
        <f t="shared" si="864"/>
        <v/>
      </c>
    </row>
    <row r="7851" spans="1:15" hidden="1">
      <c r="A7851" s="475">
        <f t="shared" si="859"/>
        <v>43770</v>
      </c>
      <c r="B7851" s="475">
        <v>43793</v>
      </c>
      <c r="C7851" s="467">
        <v>2</v>
      </c>
      <c r="D7851" s="467">
        <v>954</v>
      </c>
      <c r="E7851" s="467">
        <v>103</v>
      </c>
      <c r="F7851" s="467">
        <v>0</v>
      </c>
      <c r="G7851" s="467">
        <f t="array" ref="G7851">MAX(IF($A$2:$A$8761=A7851,$D$2:$D$8761))</f>
        <v>1418</v>
      </c>
      <c r="H7851" s="467">
        <f t="shared" si="860"/>
        <v>0</v>
      </c>
      <c r="I7851" s="475" t="str">
        <f t="shared" si="861"/>
        <v/>
      </c>
      <c r="J7851" s="471">
        <f>'Potential Projects'!D7852</f>
        <v>93.038314371397306</v>
      </c>
      <c r="K7851" s="471">
        <f>'Potential Projects'!E7852</f>
        <v>78.318983014405504</v>
      </c>
      <c r="L7851" s="476">
        <f t="shared" si="862"/>
        <v>679.64270261419722</v>
      </c>
      <c r="M7851" s="471">
        <f t="shared" si="865"/>
        <v>1335.1777141390216</v>
      </c>
      <c r="N7851" s="467">
        <f t="shared" si="863"/>
        <v>0</v>
      </c>
      <c r="O7851" s="475" t="str">
        <f t="shared" si="864"/>
        <v/>
      </c>
    </row>
    <row r="7852" spans="1:15" hidden="1">
      <c r="A7852" s="475">
        <f t="shared" si="859"/>
        <v>43770</v>
      </c>
      <c r="B7852" s="475">
        <v>43793</v>
      </c>
      <c r="C7852" s="467">
        <v>3</v>
      </c>
      <c r="D7852" s="467">
        <v>930</v>
      </c>
      <c r="E7852" s="467">
        <v>101</v>
      </c>
      <c r="F7852" s="467">
        <v>0</v>
      </c>
      <c r="G7852" s="467">
        <f t="array" ref="G7852">MAX(IF($A$2:$A$8761=A7852,$D$2:$D$8761))</f>
        <v>1418</v>
      </c>
      <c r="H7852" s="467">
        <f t="shared" si="860"/>
        <v>0</v>
      </c>
      <c r="I7852" s="475" t="str">
        <f t="shared" si="861"/>
        <v/>
      </c>
      <c r="J7852" s="471">
        <f>'Potential Projects'!D7853</f>
        <v>113.30852476170456</v>
      </c>
      <c r="K7852" s="471">
        <f>'Potential Projects'!E7853</f>
        <v>59.078734250698773</v>
      </c>
      <c r="L7852" s="476">
        <f t="shared" si="862"/>
        <v>656.61274098759668</v>
      </c>
      <c r="M7852" s="471">
        <f t="shared" si="865"/>
        <v>1335.1777141390216</v>
      </c>
      <c r="N7852" s="467">
        <f t="shared" si="863"/>
        <v>0</v>
      </c>
      <c r="O7852" s="475" t="str">
        <f t="shared" si="864"/>
        <v/>
      </c>
    </row>
    <row r="7853" spans="1:15" hidden="1">
      <c r="A7853" s="475">
        <f t="shared" si="859"/>
        <v>43770</v>
      </c>
      <c r="B7853" s="475">
        <v>43793</v>
      </c>
      <c r="C7853" s="467">
        <v>4</v>
      </c>
      <c r="D7853" s="467">
        <v>942</v>
      </c>
      <c r="E7853" s="467">
        <v>101</v>
      </c>
      <c r="F7853" s="467">
        <v>0</v>
      </c>
      <c r="G7853" s="467">
        <f t="array" ref="G7853">MAX(IF($A$2:$A$8761=A7853,$D$2:$D$8761))</f>
        <v>1418</v>
      </c>
      <c r="H7853" s="467">
        <f t="shared" si="860"/>
        <v>0</v>
      </c>
      <c r="I7853" s="475" t="str">
        <f t="shared" si="861"/>
        <v/>
      </c>
      <c r="J7853" s="471">
        <f>'Potential Projects'!D7854</f>
        <v>101.71956224144571</v>
      </c>
      <c r="K7853" s="471">
        <f>'Potential Projects'!E7854</f>
        <v>38.030703128359491</v>
      </c>
      <c r="L7853" s="476">
        <f t="shared" si="862"/>
        <v>701.24973463019478</v>
      </c>
      <c r="M7853" s="471">
        <f t="shared" si="865"/>
        <v>1335.1777141390216</v>
      </c>
      <c r="N7853" s="467">
        <f t="shared" si="863"/>
        <v>0</v>
      </c>
      <c r="O7853" s="475" t="str">
        <f t="shared" si="864"/>
        <v/>
      </c>
    </row>
    <row r="7854" spans="1:15" hidden="1">
      <c r="A7854" s="475">
        <f t="shared" si="859"/>
        <v>43770</v>
      </c>
      <c r="B7854" s="475">
        <v>43793</v>
      </c>
      <c r="C7854" s="467">
        <v>5</v>
      </c>
      <c r="D7854" s="467">
        <v>941</v>
      </c>
      <c r="E7854" s="467">
        <v>104</v>
      </c>
      <c r="F7854" s="467">
        <v>0</v>
      </c>
      <c r="G7854" s="467">
        <f t="array" ref="G7854">MAX(IF($A$2:$A$8761=A7854,$D$2:$D$8761))</f>
        <v>1418</v>
      </c>
      <c r="H7854" s="467">
        <f t="shared" si="860"/>
        <v>0</v>
      </c>
      <c r="I7854" s="475" t="str">
        <f t="shared" si="861"/>
        <v/>
      </c>
      <c r="J7854" s="471">
        <f>'Potential Projects'!D7855</f>
        <v>135.21419232649282</v>
      </c>
      <c r="K7854" s="471">
        <f>'Potential Projects'!E7855</f>
        <v>20.279860513867987</v>
      </c>
      <c r="L7854" s="476">
        <f t="shared" si="862"/>
        <v>681.50594715963916</v>
      </c>
      <c r="M7854" s="471">
        <f t="shared" si="865"/>
        <v>1335.1777141390216</v>
      </c>
      <c r="N7854" s="467">
        <f t="shared" si="863"/>
        <v>0</v>
      </c>
      <c r="O7854" s="475" t="str">
        <f t="shared" si="864"/>
        <v/>
      </c>
    </row>
    <row r="7855" spans="1:15" hidden="1">
      <c r="A7855" s="475">
        <f t="shared" si="859"/>
        <v>43770</v>
      </c>
      <c r="B7855" s="475">
        <v>43793</v>
      </c>
      <c r="C7855" s="467">
        <v>6</v>
      </c>
      <c r="D7855" s="467">
        <v>970</v>
      </c>
      <c r="E7855" s="467">
        <v>103</v>
      </c>
      <c r="F7855" s="467">
        <v>0</v>
      </c>
      <c r="G7855" s="467">
        <f t="array" ref="G7855">MAX(IF($A$2:$A$8761=A7855,$D$2:$D$8761))</f>
        <v>1418</v>
      </c>
      <c r="H7855" s="467">
        <f t="shared" si="860"/>
        <v>0</v>
      </c>
      <c r="I7855" s="475" t="str">
        <f t="shared" si="861"/>
        <v/>
      </c>
      <c r="J7855" s="471">
        <f>'Potential Projects'!D7856</f>
        <v>136.9747127265818</v>
      </c>
      <c r="K7855" s="471">
        <f>'Potential Projects'!E7856</f>
        <v>11.399745699849495</v>
      </c>
      <c r="L7855" s="476">
        <f t="shared" si="862"/>
        <v>718.62554157356863</v>
      </c>
      <c r="M7855" s="471">
        <f t="shared" si="865"/>
        <v>1335.1777141390216</v>
      </c>
      <c r="N7855" s="467">
        <f t="shared" si="863"/>
        <v>0</v>
      </c>
      <c r="O7855" s="475" t="str">
        <f t="shared" si="864"/>
        <v/>
      </c>
    </row>
    <row r="7856" spans="1:15" hidden="1">
      <c r="A7856" s="475">
        <f t="shared" si="859"/>
        <v>43770</v>
      </c>
      <c r="B7856" s="475">
        <v>43793</v>
      </c>
      <c r="C7856" s="467">
        <v>7</v>
      </c>
      <c r="D7856" s="467">
        <v>1035</v>
      </c>
      <c r="E7856" s="467">
        <v>103</v>
      </c>
      <c r="F7856" s="467">
        <v>0</v>
      </c>
      <c r="G7856" s="467">
        <f t="array" ref="G7856">MAX(IF($A$2:$A$8761=A7856,$D$2:$D$8761))</f>
        <v>1418</v>
      </c>
      <c r="H7856" s="467">
        <f t="shared" si="860"/>
        <v>0</v>
      </c>
      <c r="I7856" s="475" t="str">
        <f t="shared" si="861"/>
        <v/>
      </c>
      <c r="J7856" s="471">
        <f>'Potential Projects'!D7857</f>
        <v>136.70991483331653</v>
      </c>
      <c r="K7856" s="471">
        <f>'Potential Projects'!E7857</f>
        <v>7.8225112878950771</v>
      </c>
      <c r="L7856" s="476">
        <f t="shared" si="862"/>
        <v>787.46757387878836</v>
      </c>
      <c r="M7856" s="471">
        <f t="shared" si="865"/>
        <v>1335.1777141390216</v>
      </c>
      <c r="N7856" s="467">
        <f t="shared" si="863"/>
        <v>0</v>
      </c>
      <c r="O7856" s="475" t="str">
        <f t="shared" si="864"/>
        <v/>
      </c>
    </row>
    <row r="7857" spans="1:15" hidden="1">
      <c r="A7857" s="475">
        <f t="shared" si="859"/>
        <v>43770</v>
      </c>
      <c r="B7857" s="475">
        <v>43793</v>
      </c>
      <c r="C7857" s="467">
        <v>8</v>
      </c>
      <c r="D7857" s="467">
        <v>1071</v>
      </c>
      <c r="E7857" s="467">
        <v>103</v>
      </c>
      <c r="F7857" s="467">
        <v>1</v>
      </c>
      <c r="G7857" s="467">
        <f t="array" ref="G7857">MAX(IF($A$2:$A$8761=A7857,$D$2:$D$8761))</f>
        <v>1418</v>
      </c>
      <c r="H7857" s="467">
        <f t="shared" si="860"/>
        <v>0</v>
      </c>
      <c r="I7857" s="475" t="str">
        <f t="shared" si="861"/>
        <v/>
      </c>
      <c r="J7857" s="471">
        <f>'Potential Projects'!D7858</f>
        <v>119.5751416644589</v>
      </c>
      <c r="K7857" s="471">
        <f>'Potential Projects'!E7858</f>
        <v>8.8621230380563318</v>
      </c>
      <c r="L7857" s="476">
        <f t="shared" si="862"/>
        <v>838.56273529748478</v>
      </c>
      <c r="M7857" s="471">
        <f t="shared" si="865"/>
        <v>1335.1777141390216</v>
      </c>
      <c r="N7857" s="467">
        <f t="shared" si="863"/>
        <v>0</v>
      </c>
      <c r="O7857" s="475" t="str">
        <f t="shared" si="864"/>
        <v/>
      </c>
    </row>
    <row r="7858" spans="1:15" hidden="1">
      <c r="A7858" s="475">
        <f t="shared" si="859"/>
        <v>43770</v>
      </c>
      <c r="B7858" s="475">
        <v>43793</v>
      </c>
      <c r="C7858" s="467">
        <v>9</v>
      </c>
      <c r="D7858" s="467">
        <v>1120</v>
      </c>
      <c r="E7858" s="467">
        <v>101</v>
      </c>
      <c r="F7858" s="467">
        <v>11</v>
      </c>
      <c r="G7858" s="467">
        <f t="array" ref="G7858">MAX(IF($A$2:$A$8761=A7858,$D$2:$D$8761))</f>
        <v>1418</v>
      </c>
      <c r="H7858" s="467">
        <f t="shared" si="860"/>
        <v>0</v>
      </c>
      <c r="I7858" s="475" t="str">
        <f t="shared" si="861"/>
        <v/>
      </c>
      <c r="J7858" s="471">
        <f>'Potential Projects'!D7859</f>
        <v>94.522541105271102</v>
      </c>
      <c r="K7858" s="471">
        <f>'Potential Projects'!E7859</f>
        <v>19.020436196516876</v>
      </c>
      <c r="L7858" s="476">
        <f t="shared" si="862"/>
        <v>894.45702269821197</v>
      </c>
      <c r="M7858" s="471">
        <f t="shared" si="865"/>
        <v>1335.1777141390216</v>
      </c>
      <c r="N7858" s="467">
        <f t="shared" si="863"/>
        <v>0</v>
      </c>
      <c r="O7858" s="475" t="str">
        <f t="shared" si="864"/>
        <v/>
      </c>
    </row>
    <row r="7859" spans="1:15" hidden="1">
      <c r="A7859" s="475">
        <f t="shared" si="859"/>
        <v>43770</v>
      </c>
      <c r="B7859" s="475">
        <v>43793</v>
      </c>
      <c r="C7859" s="467">
        <v>10</v>
      </c>
      <c r="D7859" s="467">
        <v>1155</v>
      </c>
      <c r="E7859" s="467">
        <v>98</v>
      </c>
      <c r="F7859" s="467">
        <v>14</v>
      </c>
      <c r="G7859" s="467">
        <f t="array" ref="G7859">MAX(IF($A$2:$A$8761=A7859,$D$2:$D$8761))</f>
        <v>1418</v>
      </c>
      <c r="H7859" s="467">
        <f t="shared" si="860"/>
        <v>0</v>
      </c>
      <c r="I7859" s="475" t="str">
        <f t="shared" si="861"/>
        <v/>
      </c>
      <c r="J7859" s="471">
        <f>'Potential Projects'!D7860</f>
        <v>89.332425638037776</v>
      </c>
      <c r="K7859" s="471">
        <f>'Potential Projects'!E7860</f>
        <v>5.7534570522468291</v>
      </c>
      <c r="L7859" s="476">
        <f t="shared" si="862"/>
        <v>947.91411730971538</v>
      </c>
      <c r="M7859" s="471">
        <f t="shared" si="865"/>
        <v>1335.1777141390216</v>
      </c>
      <c r="N7859" s="467">
        <f t="shared" si="863"/>
        <v>0</v>
      </c>
      <c r="O7859" s="475" t="str">
        <f t="shared" si="864"/>
        <v/>
      </c>
    </row>
    <row r="7860" spans="1:15" hidden="1">
      <c r="A7860" s="475">
        <f t="shared" si="859"/>
        <v>43770</v>
      </c>
      <c r="B7860" s="475">
        <v>43793</v>
      </c>
      <c r="C7860" s="467">
        <v>11</v>
      </c>
      <c r="D7860" s="467">
        <v>1109</v>
      </c>
      <c r="E7860" s="467">
        <v>94</v>
      </c>
      <c r="F7860" s="467">
        <v>12</v>
      </c>
      <c r="G7860" s="467">
        <f t="array" ref="G7860">MAX(IF($A$2:$A$8761=A7860,$D$2:$D$8761))</f>
        <v>1418</v>
      </c>
      <c r="H7860" s="467">
        <f t="shared" si="860"/>
        <v>0</v>
      </c>
      <c r="I7860" s="475" t="str">
        <f t="shared" si="861"/>
        <v/>
      </c>
      <c r="J7860" s="471">
        <f>'Potential Projects'!D7861</f>
        <v>55.448486469481139</v>
      </c>
      <c r="K7860" s="471">
        <f>'Potential Projects'!E7861</f>
        <v>12.070917168350894</v>
      </c>
      <c r="L7860" s="476">
        <f t="shared" si="862"/>
        <v>935.48059636216794</v>
      </c>
      <c r="M7860" s="471">
        <f t="shared" si="865"/>
        <v>1335.1777141390216</v>
      </c>
      <c r="N7860" s="467">
        <f t="shared" si="863"/>
        <v>0</v>
      </c>
      <c r="O7860" s="475" t="str">
        <f t="shared" si="864"/>
        <v/>
      </c>
    </row>
    <row r="7861" spans="1:15" hidden="1">
      <c r="A7861" s="475">
        <f t="shared" si="859"/>
        <v>43770</v>
      </c>
      <c r="B7861" s="475">
        <v>43793</v>
      </c>
      <c r="C7861" s="467">
        <v>12</v>
      </c>
      <c r="D7861" s="467">
        <v>1078</v>
      </c>
      <c r="E7861" s="467">
        <v>92</v>
      </c>
      <c r="F7861" s="467">
        <v>11</v>
      </c>
      <c r="G7861" s="467">
        <f t="array" ref="G7861">MAX(IF($A$2:$A$8761=A7861,$D$2:$D$8761))</f>
        <v>1418</v>
      </c>
      <c r="H7861" s="467">
        <f t="shared" si="860"/>
        <v>0</v>
      </c>
      <c r="I7861" s="475" t="str">
        <f t="shared" si="861"/>
        <v/>
      </c>
      <c r="J7861" s="471">
        <f>'Potential Projects'!D7862</f>
        <v>64.817097708346182</v>
      </c>
      <c r="K7861" s="471">
        <f>'Potential Projects'!E7862</f>
        <v>30.468681466351324</v>
      </c>
      <c r="L7861" s="476">
        <f t="shared" si="862"/>
        <v>879.7142208253025</v>
      </c>
      <c r="M7861" s="471">
        <f t="shared" si="865"/>
        <v>1335.1777141390216</v>
      </c>
      <c r="N7861" s="467">
        <f t="shared" si="863"/>
        <v>0</v>
      </c>
      <c r="O7861" s="475" t="str">
        <f t="shared" si="864"/>
        <v/>
      </c>
    </row>
    <row r="7862" spans="1:15" hidden="1">
      <c r="A7862" s="475">
        <f t="shared" si="859"/>
        <v>43770</v>
      </c>
      <c r="B7862" s="475">
        <v>43793</v>
      </c>
      <c r="C7862" s="467">
        <v>13</v>
      </c>
      <c r="D7862" s="467">
        <v>1083</v>
      </c>
      <c r="E7862" s="467">
        <v>87</v>
      </c>
      <c r="F7862" s="467">
        <v>12</v>
      </c>
      <c r="G7862" s="467">
        <f t="array" ref="G7862">MAX(IF($A$2:$A$8761=A7862,$D$2:$D$8761))</f>
        <v>1418</v>
      </c>
      <c r="H7862" s="467">
        <f t="shared" si="860"/>
        <v>0</v>
      </c>
      <c r="I7862" s="475" t="str">
        <f t="shared" si="861"/>
        <v/>
      </c>
      <c r="J7862" s="471">
        <f>'Potential Projects'!D7863</f>
        <v>76.498112019873972</v>
      </c>
      <c r="K7862" s="471">
        <f>'Potential Projects'!E7863</f>
        <v>69.751768651902822</v>
      </c>
      <c r="L7862" s="476">
        <f t="shared" si="862"/>
        <v>837.75011932822326</v>
      </c>
      <c r="M7862" s="471">
        <f t="shared" si="865"/>
        <v>1335.1777141390216</v>
      </c>
      <c r="N7862" s="467">
        <f t="shared" si="863"/>
        <v>0</v>
      </c>
      <c r="O7862" s="475" t="str">
        <f t="shared" si="864"/>
        <v/>
      </c>
    </row>
    <row r="7863" spans="1:15" hidden="1">
      <c r="A7863" s="475">
        <f t="shared" si="859"/>
        <v>43770</v>
      </c>
      <c r="B7863" s="475">
        <v>43793</v>
      </c>
      <c r="C7863" s="467">
        <v>14</v>
      </c>
      <c r="D7863" s="467">
        <v>1079</v>
      </c>
      <c r="E7863" s="467">
        <v>87</v>
      </c>
      <c r="F7863" s="467">
        <v>12</v>
      </c>
      <c r="G7863" s="467">
        <f t="array" ref="G7863">MAX(IF($A$2:$A$8761=A7863,$D$2:$D$8761))</f>
        <v>1418</v>
      </c>
      <c r="H7863" s="467">
        <f t="shared" si="860"/>
        <v>0</v>
      </c>
      <c r="I7863" s="475" t="str">
        <f t="shared" si="861"/>
        <v/>
      </c>
      <c r="J7863" s="471">
        <f>'Potential Projects'!D7864</f>
        <v>83.331626878870651</v>
      </c>
      <c r="K7863" s="471">
        <f>'Potential Projects'!E7864</f>
        <v>71.15590942807998</v>
      </c>
      <c r="L7863" s="476">
        <f t="shared" si="862"/>
        <v>825.51246369304931</v>
      </c>
      <c r="M7863" s="471">
        <f t="shared" si="865"/>
        <v>1335.1777141390216</v>
      </c>
      <c r="N7863" s="467">
        <f t="shared" si="863"/>
        <v>0</v>
      </c>
      <c r="O7863" s="475" t="str">
        <f t="shared" si="864"/>
        <v/>
      </c>
    </row>
    <row r="7864" spans="1:15" hidden="1">
      <c r="A7864" s="475">
        <f t="shared" si="859"/>
        <v>43770</v>
      </c>
      <c r="B7864" s="475">
        <v>43793</v>
      </c>
      <c r="C7864" s="467">
        <v>15</v>
      </c>
      <c r="D7864" s="467">
        <v>1077</v>
      </c>
      <c r="E7864" s="467">
        <v>73</v>
      </c>
      <c r="F7864" s="467">
        <v>12</v>
      </c>
      <c r="G7864" s="467">
        <f t="array" ref="G7864">MAX(IF($A$2:$A$8761=A7864,$D$2:$D$8761))</f>
        <v>1418</v>
      </c>
      <c r="H7864" s="467">
        <f t="shared" si="860"/>
        <v>0</v>
      </c>
      <c r="I7864" s="475" t="str">
        <f t="shared" si="861"/>
        <v/>
      </c>
      <c r="J7864" s="471">
        <f>'Potential Projects'!D7865</f>
        <v>86.632185297941191</v>
      </c>
      <c r="K7864" s="471">
        <f>'Potential Projects'!E7865</f>
        <v>93.845103418619658</v>
      </c>
      <c r="L7864" s="476">
        <f t="shared" si="862"/>
        <v>811.52271128343909</v>
      </c>
      <c r="M7864" s="471">
        <f t="shared" si="865"/>
        <v>1335.1777141390216</v>
      </c>
      <c r="N7864" s="467">
        <f t="shared" si="863"/>
        <v>0</v>
      </c>
      <c r="O7864" s="475" t="str">
        <f t="shared" si="864"/>
        <v/>
      </c>
    </row>
    <row r="7865" spans="1:15" hidden="1">
      <c r="A7865" s="475">
        <f t="shared" si="859"/>
        <v>43770</v>
      </c>
      <c r="B7865" s="475">
        <v>43793</v>
      </c>
      <c r="C7865" s="467">
        <v>16</v>
      </c>
      <c r="D7865" s="467">
        <v>1105</v>
      </c>
      <c r="E7865" s="467">
        <v>62</v>
      </c>
      <c r="F7865" s="467">
        <v>3</v>
      </c>
      <c r="G7865" s="467">
        <f t="array" ref="G7865">MAX(IF($A$2:$A$8761=A7865,$D$2:$D$8761))</f>
        <v>1418</v>
      </c>
      <c r="H7865" s="467">
        <f t="shared" si="860"/>
        <v>0</v>
      </c>
      <c r="I7865" s="475" t="str">
        <f t="shared" si="861"/>
        <v/>
      </c>
      <c r="J7865" s="471">
        <f>'Potential Projects'!D7866</f>
        <v>124.72524839382918</v>
      </c>
      <c r="K7865" s="471">
        <f>'Potential Projects'!E7866</f>
        <v>97.643714900021493</v>
      </c>
      <c r="L7865" s="476">
        <f t="shared" si="862"/>
        <v>817.63103670614942</v>
      </c>
      <c r="M7865" s="471">
        <f t="shared" si="865"/>
        <v>1335.1777141390216</v>
      </c>
      <c r="N7865" s="467">
        <f t="shared" si="863"/>
        <v>0</v>
      </c>
      <c r="O7865" s="475" t="str">
        <f t="shared" si="864"/>
        <v/>
      </c>
    </row>
    <row r="7866" spans="1:15" hidden="1">
      <c r="A7866" s="475">
        <f t="shared" si="859"/>
        <v>43770</v>
      </c>
      <c r="B7866" s="475">
        <v>43793</v>
      </c>
      <c r="C7866" s="467">
        <v>17</v>
      </c>
      <c r="D7866" s="467">
        <v>1195</v>
      </c>
      <c r="E7866" s="467">
        <v>49</v>
      </c>
      <c r="F7866" s="467">
        <v>0</v>
      </c>
      <c r="G7866" s="467">
        <f t="array" ref="G7866">MAX(IF($A$2:$A$8761=A7866,$D$2:$D$8761))</f>
        <v>1418</v>
      </c>
      <c r="H7866" s="467">
        <f t="shared" si="860"/>
        <v>0</v>
      </c>
      <c r="I7866" s="475" t="str">
        <f t="shared" si="861"/>
        <v/>
      </c>
      <c r="J7866" s="471">
        <f>'Potential Projects'!D7867</f>
        <v>138.43992598600076</v>
      </c>
      <c r="K7866" s="471">
        <f>'Potential Projects'!E7867</f>
        <v>98.276556063212212</v>
      </c>
      <c r="L7866" s="476">
        <f t="shared" si="862"/>
        <v>909.28351795078709</v>
      </c>
      <c r="M7866" s="471">
        <f t="shared" si="865"/>
        <v>1335.1777141390216</v>
      </c>
      <c r="N7866" s="467">
        <f t="shared" si="863"/>
        <v>0</v>
      </c>
      <c r="O7866" s="475" t="str">
        <f t="shared" si="864"/>
        <v/>
      </c>
    </row>
    <row r="7867" spans="1:15" hidden="1">
      <c r="A7867" s="475">
        <f t="shared" si="859"/>
        <v>43770</v>
      </c>
      <c r="B7867" s="475">
        <v>43793</v>
      </c>
      <c r="C7867" s="467">
        <v>18</v>
      </c>
      <c r="D7867" s="467">
        <v>1267</v>
      </c>
      <c r="E7867" s="467">
        <v>23</v>
      </c>
      <c r="F7867" s="467">
        <v>0</v>
      </c>
      <c r="G7867" s="467">
        <f t="array" ref="G7867">MAX(IF($A$2:$A$8761=A7867,$D$2:$D$8761))</f>
        <v>1418</v>
      </c>
      <c r="H7867" s="467">
        <f t="shared" si="860"/>
        <v>0</v>
      </c>
      <c r="I7867" s="475" t="str">
        <f t="shared" si="861"/>
        <v/>
      </c>
      <c r="J7867" s="471">
        <f>'Potential Projects'!D7868</f>
        <v>135.24321289987282</v>
      </c>
      <c r="K7867" s="471">
        <f>'Potential Projects'!E7868</f>
        <v>96.58220011825415</v>
      </c>
      <c r="L7867" s="476">
        <f t="shared" si="862"/>
        <v>1012.1745869818731</v>
      </c>
      <c r="M7867" s="471">
        <f t="shared" si="865"/>
        <v>1335.1777141390216</v>
      </c>
      <c r="N7867" s="467">
        <f t="shared" si="863"/>
        <v>0</v>
      </c>
      <c r="O7867" s="475" t="str">
        <f t="shared" si="864"/>
        <v/>
      </c>
    </row>
    <row r="7868" spans="1:15" hidden="1">
      <c r="A7868" s="475">
        <f t="shared" si="859"/>
        <v>43770</v>
      </c>
      <c r="B7868" s="475">
        <v>43793</v>
      </c>
      <c r="C7868" s="467">
        <v>19</v>
      </c>
      <c r="D7868" s="467">
        <v>1245</v>
      </c>
      <c r="E7868" s="467">
        <v>38</v>
      </c>
      <c r="F7868" s="467">
        <v>0</v>
      </c>
      <c r="G7868" s="467">
        <f t="array" ref="G7868">MAX(IF($A$2:$A$8761=A7868,$D$2:$D$8761))</f>
        <v>1418</v>
      </c>
      <c r="H7868" s="467">
        <f t="shared" si="860"/>
        <v>0</v>
      </c>
      <c r="I7868" s="475" t="str">
        <f t="shared" si="861"/>
        <v/>
      </c>
      <c r="J7868" s="471">
        <f>'Potential Projects'!D7869</f>
        <v>98.899733238424034</v>
      </c>
      <c r="K7868" s="471">
        <f>'Potential Projects'!E7869</f>
        <v>96.431225650397749</v>
      </c>
      <c r="L7868" s="476">
        <f t="shared" si="862"/>
        <v>1011.6690411111782</v>
      </c>
      <c r="M7868" s="471">
        <f t="shared" si="865"/>
        <v>1335.1777141390216</v>
      </c>
      <c r="N7868" s="467">
        <f t="shared" si="863"/>
        <v>0</v>
      </c>
      <c r="O7868" s="475" t="str">
        <f t="shared" si="864"/>
        <v/>
      </c>
    </row>
    <row r="7869" spans="1:15" hidden="1">
      <c r="A7869" s="475">
        <f t="shared" si="859"/>
        <v>43770</v>
      </c>
      <c r="B7869" s="475">
        <v>43793</v>
      </c>
      <c r="C7869" s="467">
        <v>20</v>
      </c>
      <c r="D7869" s="467">
        <v>1246</v>
      </c>
      <c r="E7869" s="467">
        <v>57</v>
      </c>
      <c r="F7869" s="467">
        <v>0</v>
      </c>
      <c r="G7869" s="467">
        <f t="array" ref="G7869">MAX(IF($A$2:$A$8761=A7869,$D$2:$D$8761))</f>
        <v>1418</v>
      </c>
      <c r="H7869" s="467">
        <f t="shared" si="860"/>
        <v>0</v>
      </c>
      <c r="I7869" s="475" t="str">
        <f t="shared" si="861"/>
        <v/>
      </c>
      <c r="J7869" s="471">
        <f>'Potential Projects'!D7870</f>
        <v>74.969916569843221</v>
      </c>
      <c r="K7869" s="471">
        <f>'Potential Projects'!E7870</f>
        <v>99.825413298215437</v>
      </c>
      <c r="L7869" s="476">
        <f t="shared" si="862"/>
        <v>1014.2046701319414</v>
      </c>
      <c r="M7869" s="471">
        <f t="shared" si="865"/>
        <v>1335.1777141390216</v>
      </c>
      <c r="N7869" s="467">
        <f t="shared" si="863"/>
        <v>0</v>
      </c>
      <c r="O7869" s="475" t="str">
        <f t="shared" si="864"/>
        <v/>
      </c>
    </row>
    <row r="7870" spans="1:15" hidden="1">
      <c r="A7870" s="475">
        <f t="shared" si="859"/>
        <v>43770</v>
      </c>
      <c r="B7870" s="475">
        <v>43793</v>
      </c>
      <c r="C7870" s="467">
        <v>21</v>
      </c>
      <c r="D7870" s="467">
        <v>1189</v>
      </c>
      <c r="E7870" s="467">
        <v>77</v>
      </c>
      <c r="F7870" s="467">
        <v>0</v>
      </c>
      <c r="G7870" s="467">
        <f t="array" ref="G7870">MAX(IF($A$2:$A$8761=A7870,$D$2:$D$8761))</f>
        <v>1418</v>
      </c>
      <c r="H7870" s="467">
        <f t="shared" si="860"/>
        <v>0</v>
      </c>
      <c r="I7870" s="475" t="str">
        <f t="shared" si="861"/>
        <v/>
      </c>
      <c r="J7870" s="471">
        <f>'Potential Projects'!D7871</f>
        <v>71.721177783458586</v>
      </c>
      <c r="K7870" s="471">
        <f>'Potential Projects'!E7871</f>
        <v>99.622028004730169</v>
      </c>
      <c r="L7870" s="476">
        <f t="shared" si="862"/>
        <v>940.65679421181119</v>
      </c>
      <c r="M7870" s="471">
        <f t="shared" si="865"/>
        <v>1335.1777141390216</v>
      </c>
      <c r="N7870" s="467">
        <f t="shared" si="863"/>
        <v>0</v>
      </c>
      <c r="O7870" s="475" t="str">
        <f t="shared" si="864"/>
        <v/>
      </c>
    </row>
    <row r="7871" spans="1:15" hidden="1">
      <c r="A7871" s="475">
        <f t="shared" si="859"/>
        <v>43770</v>
      </c>
      <c r="B7871" s="475">
        <v>43793</v>
      </c>
      <c r="C7871" s="467">
        <v>22</v>
      </c>
      <c r="D7871" s="467">
        <v>1137</v>
      </c>
      <c r="E7871" s="467">
        <v>55</v>
      </c>
      <c r="F7871" s="467">
        <v>0</v>
      </c>
      <c r="G7871" s="467">
        <f t="array" ref="G7871">MAX(IF($A$2:$A$8761=A7871,$D$2:$D$8761))</f>
        <v>1418</v>
      </c>
      <c r="H7871" s="467">
        <f t="shared" si="860"/>
        <v>0</v>
      </c>
      <c r="I7871" s="475" t="str">
        <f t="shared" si="861"/>
        <v/>
      </c>
      <c r="J7871" s="471">
        <f>'Potential Projects'!D7872</f>
        <v>90.249300704192123</v>
      </c>
      <c r="K7871" s="471">
        <f>'Potential Projects'!E7872</f>
        <v>98.306281606106211</v>
      </c>
      <c r="L7871" s="476">
        <f t="shared" si="862"/>
        <v>893.4444176897016</v>
      </c>
      <c r="M7871" s="471">
        <f t="shared" si="865"/>
        <v>1335.1777141390216</v>
      </c>
      <c r="N7871" s="467">
        <f t="shared" si="863"/>
        <v>0</v>
      </c>
      <c r="O7871" s="475" t="str">
        <f t="shared" si="864"/>
        <v/>
      </c>
    </row>
    <row r="7872" spans="1:15" hidden="1">
      <c r="A7872" s="475">
        <f t="shared" si="859"/>
        <v>43770</v>
      </c>
      <c r="B7872" s="475">
        <v>43793</v>
      </c>
      <c r="C7872" s="467">
        <v>23</v>
      </c>
      <c r="D7872" s="467">
        <v>1046</v>
      </c>
      <c r="E7872" s="467">
        <v>37</v>
      </c>
      <c r="F7872" s="467">
        <v>0</v>
      </c>
      <c r="G7872" s="467">
        <f t="array" ref="G7872">MAX(IF($A$2:$A$8761=A7872,$D$2:$D$8761))</f>
        <v>1418</v>
      </c>
      <c r="H7872" s="467">
        <f t="shared" si="860"/>
        <v>0</v>
      </c>
      <c r="I7872" s="475" t="str">
        <f t="shared" si="861"/>
        <v/>
      </c>
      <c r="J7872" s="471">
        <f>'Potential Projects'!D7873</f>
        <v>107.99648262255083</v>
      </c>
      <c r="K7872" s="471">
        <f>'Potential Projects'!E7873</f>
        <v>99.44836825413887</v>
      </c>
      <c r="L7872" s="476">
        <f t="shared" si="862"/>
        <v>801.55514912331023</v>
      </c>
      <c r="M7872" s="471">
        <f t="shared" si="865"/>
        <v>1335.1777141390216</v>
      </c>
      <c r="N7872" s="467">
        <f t="shared" si="863"/>
        <v>0</v>
      </c>
      <c r="O7872" s="475" t="str">
        <f t="shared" si="864"/>
        <v/>
      </c>
    </row>
    <row r="7873" spans="1:15" hidden="1">
      <c r="A7873" s="475">
        <f t="shared" si="859"/>
        <v>43770</v>
      </c>
      <c r="B7873" s="475">
        <v>43793</v>
      </c>
      <c r="C7873" s="467">
        <v>24</v>
      </c>
      <c r="D7873" s="467">
        <v>1023</v>
      </c>
      <c r="E7873" s="467">
        <v>78</v>
      </c>
      <c r="F7873" s="467">
        <v>0</v>
      </c>
      <c r="G7873" s="467">
        <f t="array" ref="G7873">MAX(IF($A$2:$A$8761=A7873,$D$2:$D$8761))</f>
        <v>1418</v>
      </c>
      <c r="H7873" s="467">
        <f t="shared" si="860"/>
        <v>0</v>
      </c>
      <c r="I7873" s="475" t="str">
        <f t="shared" si="861"/>
        <v/>
      </c>
      <c r="J7873" s="471">
        <f>'Potential Projects'!D7874</f>
        <v>136.84337061160417</v>
      </c>
      <c r="K7873" s="471">
        <f>'Potential Projects'!E7874</f>
        <v>99.690866104063645</v>
      </c>
      <c r="L7873" s="476">
        <f t="shared" si="862"/>
        <v>708.46576328433218</v>
      </c>
      <c r="M7873" s="471">
        <f t="shared" si="865"/>
        <v>1335.1777141390216</v>
      </c>
      <c r="N7873" s="467">
        <f t="shared" si="863"/>
        <v>0</v>
      </c>
      <c r="O7873" s="475" t="str">
        <f t="shared" si="864"/>
        <v/>
      </c>
    </row>
    <row r="7874" spans="1:15" hidden="1">
      <c r="A7874" s="475">
        <f t="shared" ref="A7874:A7937" si="866">DATE(YEAR(B7874),MONTH(B7874),1)</f>
        <v>43770</v>
      </c>
      <c r="B7874" s="475">
        <v>43794</v>
      </c>
      <c r="C7874" s="467">
        <v>1</v>
      </c>
      <c r="D7874" s="467">
        <v>966</v>
      </c>
      <c r="E7874" s="467">
        <v>87</v>
      </c>
      <c r="F7874" s="467">
        <v>0</v>
      </c>
      <c r="G7874" s="467">
        <f t="array" ref="G7874">MAX(IF($A$2:$A$8761=A7874,$D$2:$D$8761))</f>
        <v>1418</v>
      </c>
      <c r="H7874" s="467">
        <f t="shared" ref="H7874:H7937" si="867">IF(G7874=D7874,1,0)</f>
        <v>0</v>
      </c>
      <c r="I7874" s="475" t="str">
        <f t="shared" ref="I7874:I7937" si="868">IF(D7874=G7874,B7874,"")</f>
        <v/>
      </c>
      <c r="J7874" s="471">
        <f>'Potential Projects'!D7875</f>
        <v>136.57769214311625</v>
      </c>
      <c r="K7874" s="471">
        <f>'Potential Projects'!E7875</f>
        <v>99.475747043646521</v>
      </c>
      <c r="L7874" s="476">
        <f t="shared" ref="L7874:L7937" si="869">D7874-E7874-F7874-J7874-K7874</f>
        <v>642.94656081323728</v>
      </c>
      <c r="M7874" s="471">
        <f t="shared" si="865"/>
        <v>1335.1777141390216</v>
      </c>
      <c r="N7874" s="467">
        <f t="shared" ref="N7874:N7937" si="870">IF(M7874=L7874,1,0)</f>
        <v>0</v>
      </c>
      <c r="O7874" s="475" t="str">
        <f t="shared" ref="O7874:O7937" si="871">IF(L7874=M7874,B7874,"")</f>
        <v/>
      </c>
    </row>
    <row r="7875" spans="1:15" hidden="1">
      <c r="A7875" s="475">
        <f t="shared" si="866"/>
        <v>43770</v>
      </c>
      <c r="B7875" s="475">
        <v>43794</v>
      </c>
      <c r="C7875" s="467">
        <v>2</v>
      </c>
      <c r="D7875" s="467">
        <v>976</v>
      </c>
      <c r="E7875" s="467">
        <v>77</v>
      </c>
      <c r="F7875" s="467">
        <v>0</v>
      </c>
      <c r="G7875" s="467">
        <f t="array" ref="G7875">MAX(IF($A$2:$A$8761=A7875,$D$2:$D$8761))</f>
        <v>1418</v>
      </c>
      <c r="H7875" s="467">
        <f t="shared" si="867"/>
        <v>0</v>
      </c>
      <c r="I7875" s="475" t="str">
        <f t="shared" si="868"/>
        <v/>
      </c>
      <c r="J7875" s="471">
        <f>'Potential Projects'!D7876</f>
        <v>134.8864345096932</v>
      </c>
      <c r="K7875" s="471">
        <f>'Potential Projects'!E7876</f>
        <v>99.829324553859394</v>
      </c>
      <c r="L7875" s="476">
        <f t="shared" si="869"/>
        <v>664.28424093644742</v>
      </c>
      <c r="M7875" s="471">
        <f t="shared" ref="M7875:M7938" si="872">MAX($L$7298:$L$8018)</f>
        <v>1335.1777141390216</v>
      </c>
      <c r="N7875" s="467">
        <f t="shared" si="870"/>
        <v>0</v>
      </c>
      <c r="O7875" s="475" t="str">
        <f t="shared" si="871"/>
        <v/>
      </c>
    </row>
    <row r="7876" spans="1:15" hidden="1">
      <c r="A7876" s="475">
        <f t="shared" si="866"/>
        <v>43770</v>
      </c>
      <c r="B7876" s="475">
        <v>43794</v>
      </c>
      <c r="C7876" s="467">
        <v>3</v>
      </c>
      <c r="D7876" s="467">
        <v>963</v>
      </c>
      <c r="E7876" s="467">
        <v>66</v>
      </c>
      <c r="F7876" s="467">
        <v>0</v>
      </c>
      <c r="G7876" s="467">
        <f t="array" ref="G7876">MAX(IF($A$2:$A$8761=A7876,$D$2:$D$8761))</f>
        <v>1418</v>
      </c>
      <c r="H7876" s="467">
        <f t="shared" si="867"/>
        <v>0</v>
      </c>
      <c r="I7876" s="475" t="str">
        <f t="shared" si="868"/>
        <v/>
      </c>
      <c r="J7876" s="471">
        <f>'Potential Projects'!D7877</f>
        <v>133.72134450664089</v>
      </c>
      <c r="K7876" s="471">
        <f>'Potential Projects'!E7877</f>
        <v>99.785518490647149</v>
      </c>
      <c r="L7876" s="476">
        <f t="shared" si="869"/>
        <v>663.49313700271193</v>
      </c>
      <c r="M7876" s="471">
        <f t="shared" si="872"/>
        <v>1335.1777141390216</v>
      </c>
      <c r="N7876" s="467">
        <f t="shared" si="870"/>
        <v>0</v>
      </c>
      <c r="O7876" s="475" t="str">
        <f t="shared" si="871"/>
        <v/>
      </c>
    </row>
    <row r="7877" spans="1:15" hidden="1">
      <c r="A7877" s="475">
        <f t="shared" si="866"/>
        <v>43770</v>
      </c>
      <c r="B7877" s="475">
        <v>43794</v>
      </c>
      <c r="C7877" s="467">
        <v>4</v>
      </c>
      <c r="D7877" s="467">
        <v>974</v>
      </c>
      <c r="E7877" s="467">
        <v>47</v>
      </c>
      <c r="F7877" s="467">
        <v>0</v>
      </c>
      <c r="G7877" s="467">
        <f t="array" ref="G7877">MAX(IF($A$2:$A$8761=A7877,$D$2:$D$8761))</f>
        <v>1418</v>
      </c>
      <c r="H7877" s="467">
        <f t="shared" si="867"/>
        <v>0</v>
      </c>
      <c r="I7877" s="475" t="str">
        <f t="shared" si="868"/>
        <v/>
      </c>
      <c r="J7877" s="471">
        <f>'Potential Projects'!D7878</f>
        <v>130.0770284005954</v>
      </c>
      <c r="K7877" s="471">
        <f>'Potential Projects'!E7878</f>
        <v>99.834018060632133</v>
      </c>
      <c r="L7877" s="476">
        <f t="shared" si="869"/>
        <v>697.08895353877244</v>
      </c>
      <c r="M7877" s="471">
        <f t="shared" si="872"/>
        <v>1335.1777141390216</v>
      </c>
      <c r="N7877" s="467">
        <f t="shared" si="870"/>
        <v>0</v>
      </c>
      <c r="O7877" s="475" t="str">
        <f t="shared" si="871"/>
        <v/>
      </c>
    </row>
    <row r="7878" spans="1:15" hidden="1">
      <c r="A7878" s="475">
        <f t="shared" si="866"/>
        <v>43770</v>
      </c>
      <c r="B7878" s="475">
        <v>43794</v>
      </c>
      <c r="C7878" s="467">
        <v>5</v>
      </c>
      <c r="D7878" s="467">
        <v>1006</v>
      </c>
      <c r="E7878" s="467">
        <v>43</v>
      </c>
      <c r="F7878" s="467">
        <v>0</v>
      </c>
      <c r="G7878" s="467">
        <f t="array" ref="G7878">MAX(IF($A$2:$A$8761=A7878,$D$2:$D$8761))</f>
        <v>1418</v>
      </c>
      <c r="H7878" s="467">
        <f t="shared" si="867"/>
        <v>0</v>
      </c>
      <c r="I7878" s="475" t="str">
        <f t="shared" si="868"/>
        <v/>
      </c>
      <c r="J7878" s="471">
        <f>'Potential Projects'!D7879</f>
        <v>121.60232898940012</v>
      </c>
      <c r="K7878" s="471">
        <f>'Potential Projects'!E7879</f>
        <v>99.806639271124496</v>
      </c>
      <c r="L7878" s="476">
        <f t="shared" si="869"/>
        <v>741.5910317394754</v>
      </c>
      <c r="M7878" s="471">
        <f t="shared" si="872"/>
        <v>1335.1777141390216</v>
      </c>
      <c r="N7878" s="467">
        <f t="shared" si="870"/>
        <v>0</v>
      </c>
      <c r="O7878" s="475" t="str">
        <f t="shared" si="871"/>
        <v/>
      </c>
    </row>
    <row r="7879" spans="1:15" hidden="1">
      <c r="A7879" s="475">
        <f t="shared" si="866"/>
        <v>43770</v>
      </c>
      <c r="B7879" s="475">
        <v>43794</v>
      </c>
      <c r="C7879" s="467">
        <v>6</v>
      </c>
      <c r="D7879" s="467">
        <v>1114</v>
      </c>
      <c r="E7879" s="467">
        <v>49</v>
      </c>
      <c r="F7879" s="467">
        <v>0</v>
      </c>
      <c r="G7879" s="467">
        <f t="array" ref="G7879">MAX(IF($A$2:$A$8761=A7879,$D$2:$D$8761))</f>
        <v>1418</v>
      </c>
      <c r="H7879" s="467">
        <f t="shared" si="867"/>
        <v>0</v>
      </c>
      <c r="I7879" s="475" t="str">
        <f t="shared" si="868"/>
        <v/>
      </c>
      <c r="J7879" s="471">
        <f>'Potential Projects'!D7880</f>
        <v>87.089295747594932</v>
      </c>
      <c r="K7879" s="471">
        <f>'Potential Projects'!E7880</f>
        <v>99.114347022145779</v>
      </c>
      <c r="L7879" s="476">
        <f t="shared" si="869"/>
        <v>878.79635723025922</v>
      </c>
      <c r="M7879" s="471">
        <f t="shared" si="872"/>
        <v>1335.1777141390216</v>
      </c>
      <c r="N7879" s="467">
        <f t="shared" si="870"/>
        <v>0</v>
      </c>
      <c r="O7879" s="475" t="str">
        <f t="shared" si="871"/>
        <v/>
      </c>
    </row>
    <row r="7880" spans="1:15" hidden="1">
      <c r="A7880" s="475">
        <f t="shared" si="866"/>
        <v>43770</v>
      </c>
      <c r="B7880" s="475">
        <v>43794</v>
      </c>
      <c r="C7880" s="467">
        <v>7</v>
      </c>
      <c r="D7880" s="467">
        <v>1255</v>
      </c>
      <c r="E7880" s="467">
        <v>32</v>
      </c>
      <c r="F7880" s="467">
        <v>0</v>
      </c>
      <c r="G7880" s="467">
        <f t="array" ref="G7880">MAX(IF($A$2:$A$8761=A7880,$D$2:$D$8761))</f>
        <v>1418</v>
      </c>
      <c r="H7880" s="467">
        <f t="shared" si="867"/>
        <v>0</v>
      </c>
      <c r="I7880" s="475" t="str">
        <f t="shared" si="868"/>
        <v/>
      </c>
      <c r="J7880" s="471">
        <f>'Potential Projects'!D7881</f>
        <v>117.43513940168511</v>
      </c>
      <c r="K7880" s="471">
        <f>'Potential Projects'!E7881</f>
        <v>95.602039453880892</v>
      </c>
      <c r="L7880" s="476">
        <f t="shared" si="869"/>
        <v>1009.962821144434</v>
      </c>
      <c r="M7880" s="471">
        <f t="shared" si="872"/>
        <v>1335.1777141390216</v>
      </c>
      <c r="N7880" s="467">
        <f t="shared" si="870"/>
        <v>0</v>
      </c>
      <c r="O7880" s="475" t="str">
        <f t="shared" si="871"/>
        <v/>
      </c>
    </row>
    <row r="7881" spans="1:15" hidden="1">
      <c r="A7881" s="475">
        <f t="shared" si="866"/>
        <v>43770</v>
      </c>
      <c r="B7881" s="475">
        <v>43794</v>
      </c>
      <c r="C7881" s="467">
        <v>8</v>
      </c>
      <c r="D7881" s="467">
        <v>1308</v>
      </c>
      <c r="E7881" s="467">
        <v>20</v>
      </c>
      <c r="F7881" s="467">
        <v>0</v>
      </c>
      <c r="G7881" s="467">
        <f t="array" ref="G7881">MAX(IF($A$2:$A$8761=A7881,$D$2:$D$8761))</f>
        <v>1418</v>
      </c>
      <c r="H7881" s="467">
        <f t="shared" si="867"/>
        <v>0</v>
      </c>
      <c r="I7881" s="475" t="str">
        <f t="shared" si="868"/>
        <v/>
      </c>
      <c r="J7881" s="471">
        <f>'Potential Projects'!D7882</f>
        <v>103.61754951986858</v>
      </c>
      <c r="K7881" s="471">
        <f>'Potential Projects'!E7882</f>
        <v>83.754846108363793</v>
      </c>
      <c r="L7881" s="476">
        <f t="shared" si="869"/>
        <v>1100.6276043717676</v>
      </c>
      <c r="M7881" s="471">
        <f t="shared" si="872"/>
        <v>1335.1777141390216</v>
      </c>
      <c r="N7881" s="467">
        <f t="shared" si="870"/>
        <v>0</v>
      </c>
      <c r="O7881" s="475" t="str">
        <f t="shared" si="871"/>
        <v/>
      </c>
    </row>
    <row r="7882" spans="1:15" hidden="1">
      <c r="A7882" s="475">
        <f t="shared" si="866"/>
        <v>43770</v>
      </c>
      <c r="B7882" s="475">
        <v>43794</v>
      </c>
      <c r="C7882" s="467">
        <v>9</v>
      </c>
      <c r="D7882" s="467">
        <v>1317</v>
      </c>
      <c r="E7882" s="467">
        <v>12</v>
      </c>
      <c r="F7882" s="467">
        <v>2</v>
      </c>
      <c r="G7882" s="467">
        <f t="array" ref="G7882">MAX(IF($A$2:$A$8761=A7882,$D$2:$D$8761))</f>
        <v>1418</v>
      </c>
      <c r="H7882" s="467">
        <f t="shared" si="867"/>
        <v>0</v>
      </c>
      <c r="I7882" s="475" t="str">
        <f t="shared" si="868"/>
        <v/>
      </c>
      <c r="J7882" s="471">
        <f>'Potential Projects'!D7883</f>
        <v>94.080415508730638</v>
      </c>
      <c r="K7882" s="471">
        <f>'Potential Projects'!E7883</f>
        <v>79.666801709309823</v>
      </c>
      <c r="L7882" s="476">
        <f t="shared" si="869"/>
        <v>1129.2527827819597</v>
      </c>
      <c r="M7882" s="471">
        <f t="shared" si="872"/>
        <v>1335.1777141390216</v>
      </c>
      <c r="N7882" s="467">
        <f t="shared" si="870"/>
        <v>0</v>
      </c>
      <c r="O7882" s="475" t="str">
        <f t="shared" si="871"/>
        <v/>
      </c>
    </row>
    <row r="7883" spans="1:15" hidden="1">
      <c r="A7883" s="475">
        <f t="shared" si="866"/>
        <v>43770</v>
      </c>
      <c r="B7883" s="475">
        <v>43794</v>
      </c>
      <c r="C7883" s="467">
        <v>10</v>
      </c>
      <c r="D7883" s="467">
        <v>1296</v>
      </c>
      <c r="E7883" s="467">
        <v>15</v>
      </c>
      <c r="F7883" s="467">
        <v>2</v>
      </c>
      <c r="G7883" s="467">
        <f t="array" ref="G7883">MAX(IF($A$2:$A$8761=A7883,$D$2:$D$8761))</f>
        <v>1418</v>
      </c>
      <c r="H7883" s="467">
        <f t="shared" si="867"/>
        <v>0</v>
      </c>
      <c r="I7883" s="475" t="str">
        <f t="shared" si="868"/>
        <v/>
      </c>
      <c r="J7883" s="471">
        <f>'Potential Projects'!D7884</f>
        <v>92.981722231793597</v>
      </c>
      <c r="K7883" s="471">
        <f>'Potential Projects'!E7884</f>
        <v>81.18436889916147</v>
      </c>
      <c r="L7883" s="476">
        <f t="shared" si="869"/>
        <v>1104.833908869045</v>
      </c>
      <c r="M7883" s="471">
        <f t="shared" si="872"/>
        <v>1335.1777141390216</v>
      </c>
      <c r="N7883" s="467">
        <f t="shared" si="870"/>
        <v>0</v>
      </c>
      <c r="O7883" s="475" t="str">
        <f t="shared" si="871"/>
        <v/>
      </c>
    </row>
    <row r="7884" spans="1:15" hidden="1">
      <c r="A7884" s="475">
        <f t="shared" si="866"/>
        <v>43770</v>
      </c>
      <c r="B7884" s="475">
        <v>43794</v>
      </c>
      <c r="C7884" s="467">
        <v>11</v>
      </c>
      <c r="D7884" s="467">
        <v>1280</v>
      </c>
      <c r="E7884" s="467">
        <v>4</v>
      </c>
      <c r="F7884" s="467">
        <v>6</v>
      </c>
      <c r="G7884" s="467">
        <f t="array" ref="G7884">MAX(IF($A$2:$A$8761=A7884,$D$2:$D$8761))</f>
        <v>1418</v>
      </c>
      <c r="H7884" s="467">
        <f t="shared" si="867"/>
        <v>0</v>
      </c>
      <c r="I7884" s="475" t="str">
        <f t="shared" si="868"/>
        <v/>
      </c>
      <c r="J7884" s="471">
        <f>'Potential Projects'!D7885</f>
        <v>61.824774266104711</v>
      </c>
      <c r="K7884" s="471">
        <f>'Potential Projects'!E7885</f>
        <v>73.242173188561594</v>
      </c>
      <c r="L7884" s="476">
        <f t="shared" si="869"/>
        <v>1134.9330525453338</v>
      </c>
      <c r="M7884" s="471">
        <f t="shared" si="872"/>
        <v>1335.1777141390216</v>
      </c>
      <c r="N7884" s="467">
        <f t="shared" si="870"/>
        <v>0</v>
      </c>
      <c r="O7884" s="475" t="str">
        <f t="shared" si="871"/>
        <v/>
      </c>
    </row>
    <row r="7885" spans="1:15" hidden="1">
      <c r="A7885" s="475">
        <f t="shared" si="866"/>
        <v>43770</v>
      </c>
      <c r="B7885" s="475">
        <v>43794</v>
      </c>
      <c r="C7885" s="467">
        <v>12</v>
      </c>
      <c r="D7885" s="467">
        <v>1261</v>
      </c>
      <c r="E7885" s="467">
        <v>3</v>
      </c>
      <c r="F7885" s="467">
        <v>2</v>
      </c>
      <c r="G7885" s="467">
        <f t="array" ref="G7885">MAX(IF($A$2:$A$8761=A7885,$D$2:$D$8761))</f>
        <v>1418</v>
      </c>
      <c r="H7885" s="467">
        <f t="shared" si="867"/>
        <v>0</v>
      </c>
      <c r="I7885" s="475" t="str">
        <f t="shared" si="868"/>
        <v/>
      </c>
      <c r="J7885" s="471">
        <f>'Potential Projects'!D7886</f>
        <v>45.541170002243597</v>
      </c>
      <c r="K7885" s="471">
        <f>'Potential Projects'!E7886</f>
        <v>53.353438239088376</v>
      </c>
      <c r="L7885" s="476">
        <f t="shared" si="869"/>
        <v>1157.105391758668</v>
      </c>
      <c r="M7885" s="471">
        <f t="shared" si="872"/>
        <v>1335.1777141390216</v>
      </c>
      <c r="N7885" s="467">
        <f t="shared" si="870"/>
        <v>0</v>
      </c>
      <c r="O7885" s="475" t="str">
        <f t="shared" si="871"/>
        <v/>
      </c>
    </row>
    <row r="7886" spans="1:15" hidden="1">
      <c r="A7886" s="475">
        <f t="shared" si="866"/>
        <v>43770</v>
      </c>
      <c r="B7886" s="475">
        <v>43794</v>
      </c>
      <c r="C7886" s="467">
        <v>13</v>
      </c>
      <c r="D7886" s="467">
        <v>1240</v>
      </c>
      <c r="E7886" s="467">
        <v>2</v>
      </c>
      <c r="F7886" s="467">
        <v>3</v>
      </c>
      <c r="G7886" s="467">
        <f t="array" ref="G7886">MAX(IF($A$2:$A$8761=A7886,$D$2:$D$8761))</f>
        <v>1418</v>
      </c>
      <c r="H7886" s="467">
        <f t="shared" si="867"/>
        <v>0</v>
      </c>
      <c r="I7886" s="475" t="str">
        <f t="shared" si="868"/>
        <v/>
      </c>
      <c r="J7886" s="471">
        <f>'Potential Projects'!D7887</f>
        <v>93.271665378476072</v>
      </c>
      <c r="K7886" s="471">
        <f>'Potential Projects'!E7887</f>
        <v>66.154195710599865</v>
      </c>
      <c r="L7886" s="476">
        <f t="shared" si="869"/>
        <v>1075.5741389109241</v>
      </c>
      <c r="M7886" s="471">
        <f t="shared" si="872"/>
        <v>1335.1777141390216</v>
      </c>
      <c r="N7886" s="467">
        <f t="shared" si="870"/>
        <v>0</v>
      </c>
      <c r="O7886" s="475" t="str">
        <f t="shared" si="871"/>
        <v/>
      </c>
    </row>
    <row r="7887" spans="1:15" hidden="1">
      <c r="A7887" s="475">
        <f t="shared" si="866"/>
        <v>43770</v>
      </c>
      <c r="B7887" s="475">
        <v>43794</v>
      </c>
      <c r="C7887" s="467">
        <v>14</v>
      </c>
      <c r="D7887" s="467">
        <v>1225</v>
      </c>
      <c r="E7887" s="467">
        <v>5</v>
      </c>
      <c r="F7887" s="467">
        <v>1</v>
      </c>
      <c r="G7887" s="467">
        <f t="array" ref="G7887">MAX(IF($A$2:$A$8761=A7887,$D$2:$D$8761))</f>
        <v>1418</v>
      </c>
      <c r="H7887" s="467">
        <f t="shared" si="867"/>
        <v>0</v>
      </c>
      <c r="I7887" s="475" t="str">
        <f t="shared" si="868"/>
        <v/>
      </c>
      <c r="J7887" s="471">
        <f>'Potential Projects'!D7888</f>
        <v>81.242533139938843</v>
      </c>
      <c r="K7887" s="471">
        <f>'Potential Projects'!E7888</f>
        <v>51.84604031391099</v>
      </c>
      <c r="L7887" s="476">
        <f t="shared" si="869"/>
        <v>1085.9114265461501</v>
      </c>
      <c r="M7887" s="471">
        <f t="shared" si="872"/>
        <v>1335.1777141390216</v>
      </c>
      <c r="N7887" s="467">
        <f t="shared" si="870"/>
        <v>0</v>
      </c>
      <c r="O7887" s="475" t="str">
        <f t="shared" si="871"/>
        <v/>
      </c>
    </row>
    <row r="7888" spans="1:15" hidden="1">
      <c r="A7888" s="475">
        <f t="shared" si="866"/>
        <v>43770</v>
      </c>
      <c r="B7888" s="475">
        <v>43794</v>
      </c>
      <c r="C7888" s="467">
        <v>15</v>
      </c>
      <c r="D7888" s="467">
        <v>1202</v>
      </c>
      <c r="E7888" s="467">
        <v>8</v>
      </c>
      <c r="F7888" s="467">
        <v>7</v>
      </c>
      <c r="G7888" s="467">
        <f t="array" ref="G7888">MAX(IF($A$2:$A$8761=A7888,$D$2:$D$8761))</f>
        <v>1418</v>
      </c>
      <c r="H7888" s="467">
        <f t="shared" si="867"/>
        <v>0</v>
      </c>
      <c r="I7888" s="475" t="str">
        <f t="shared" si="868"/>
        <v/>
      </c>
      <c r="J7888" s="471">
        <f>'Potential Projects'!D7889</f>
        <v>51.391576632469636</v>
      </c>
      <c r="K7888" s="471">
        <f>'Potential Projects'!E7889</f>
        <v>38.608786712534943</v>
      </c>
      <c r="L7888" s="476">
        <f t="shared" si="869"/>
        <v>1096.9996366549954</v>
      </c>
      <c r="M7888" s="471">
        <f t="shared" si="872"/>
        <v>1335.1777141390216</v>
      </c>
      <c r="N7888" s="467">
        <f t="shared" si="870"/>
        <v>0</v>
      </c>
      <c r="O7888" s="475" t="str">
        <f t="shared" si="871"/>
        <v/>
      </c>
    </row>
    <row r="7889" spans="1:15" hidden="1">
      <c r="A7889" s="475">
        <f t="shared" si="866"/>
        <v>43770</v>
      </c>
      <c r="B7889" s="475">
        <v>43794</v>
      </c>
      <c r="C7889" s="467">
        <v>16</v>
      </c>
      <c r="D7889" s="467">
        <v>1222</v>
      </c>
      <c r="E7889" s="467">
        <v>5</v>
      </c>
      <c r="F7889" s="467">
        <v>1</v>
      </c>
      <c r="G7889" s="467">
        <f t="array" ref="G7889">MAX(IF($A$2:$A$8761=A7889,$D$2:$D$8761))</f>
        <v>1418</v>
      </c>
      <c r="H7889" s="467">
        <f t="shared" si="867"/>
        <v>0</v>
      </c>
      <c r="I7889" s="475" t="str">
        <f t="shared" si="868"/>
        <v/>
      </c>
      <c r="J7889" s="471">
        <f>'Potential Projects'!D7890</f>
        <v>16.695622935293787</v>
      </c>
      <c r="K7889" s="471">
        <f>'Potential Projects'!E7890</f>
        <v>45.162486669533436</v>
      </c>
      <c r="L7889" s="476">
        <f t="shared" si="869"/>
        <v>1154.1418903951728</v>
      </c>
      <c r="M7889" s="471">
        <f t="shared" si="872"/>
        <v>1335.1777141390216</v>
      </c>
      <c r="N7889" s="467">
        <f t="shared" si="870"/>
        <v>0</v>
      </c>
      <c r="O7889" s="475" t="str">
        <f t="shared" si="871"/>
        <v/>
      </c>
    </row>
    <row r="7890" spans="1:15" hidden="1">
      <c r="A7890" s="475">
        <f t="shared" si="866"/>
        <v>43770</v>
      </c>
      <c r="B7890" s="475">
        <v>43794</v>
      </c>
      <c r="C7890" s="467">
        <v>17</v>
      </c>
      <c r="D7890" s="467">
        <v>1314</v>
      </c>
      <c r="E7890" s="467">
        <v>4</v>
      </c>
      <c r="F7890" s="467">
        <v>0</v>
      </c>
      <c r="G7890" s="467">
        <f t="array" ref="G7890">MAX(IF($A$2:$A$8761=A7890,$D$2:$D$8761))</f>
        <v>1418</v>
      </c>
      <c r="H7890" s="467">
        <f t="shared" si="867"/>
        <v>0</v>
      </c>
      <c r="I7890" s="475" t="str">
        <f t="shared" si="868"/>
        <v/>
      </c>
      <c r="J7890" s="471">
        <f>'Potential Projects'!D7891</f>
        <v>25.03623077679616</v>
      </c>
      <c r="K7890" s="471">
        <f>'Potential Projects'!E7891</f>
        <v>37.413506987744576</v>
      </c>
      <c r="L7890" s="476">
        <f t="shared" si="869"/>
        <v>1247.5502622354593</v>
      </c>
      <c r="M7890" s="471">
        <f t="shared" si="872"/>
        <v>1335.1777141390216</v>
      </c>
      <c r="N7890" s="467">
        <f t="shared" si="870"/>
        <v>0</v>
      </c>
      <c r="O7890" s="475" t="str">
        <f t="shared" si="871"/>
        <v/>
      </c>
    </row>
    <row r="7891" spans="1:15" hidden="1">
      <c r="A7891" s="475">
        <f t="shared" si="866"/>
        <v>43770</v>
      </c>
      <c r="B7891" s="475">
        <v>43794</v>
      </c>
      <c r="C7891" s="467">
        <v>18</v>
      </c>
      <c r="D7891" s="467">
        <v>1377</v>
      </c>
      <c r="E7891" s="467">
        <v>2</v>
      </c>
      <c r="F7891" s="467">
        <v>0</v>
      </c>
      <c r="G7891" s="467">
        <f t="array" ref="G7891">MAX(IF($A$2:$A$8761=A7891,$D$2:$D$8761))</f>
        <v>1418</v>
      </c>
      <c r="H7891" s="467">
        <f t="shared" si="867"/>
        <v>0</v>
      </c>
      <c r="I7891" s="475" t="str">
        <f t="shared" si="868"/>
        <v/>
      </c>
      <c r="J7891" s="471">
        <f>'Potential Projects'!D7892</f>
        <v>26.438069242866895</v>
      </c>
      <c r="K7891" s="471">
        <f>'Potential Projects'!E7892</f>
        <v>24.61118501397549</v>
      </c>
      <c r="L7891" s="476">
        <f t="shared" si="869"/>
        <v>1323.9507457431575</v>
      </c>
      <c r="M7891" s="471">
        <f t="shared" si="872"/>
        <v>1335.1777141390216</v>
      </c>
      <c r="N7891" s="467">
        <f t="shared" si="870"/>
        <v>0</v>
      </c>
      <c r="O7891" s="475" t="str">
        <f t="shared" si="871"/>
        <v/>
      </c>
    </row>
    <row r="7892" spans="1:15" hidden="1">
      <c r="A7892" s="475">
        <f t="shared" si="866"/>
        <v>43770</v>
      </c>
      <c r="B7892" s="475">
        <v>43794</v>
      </c>
      <c r="C7892" s="467">
        <v>19</v>
      </c>
      <c r="D7892" s="467">
        <v>1355</v>
      </c>
      <c r="E7892" s="467">
        <v>3</v>
      </c>
      <c r="F7892" s="467">
        <v>0</v>
      </c>
      <c r="G7892" s="467">
        <f t="array" ref="G7892">MAX(IF($A$2:$A$8761=A7892,$D$2:$D$8761))</f>
        <v>1418</v>
      </c>
      <c r="H7892" s="467">
        <f t="shared" si="867"/>
        <v>0</v>
      </c>
      <c r="I7892" s="475" t="str">
        <f t="shared" si="868"/>
        <v/>
      </c>
      <c r="J7892" s="471">
        <f>'Potential Projects'!D7893</f>
        <v>44.52692591184406</v>
      </c>
      <c r="K7892" s="471">
        <f>'Potential Projects'!E7893</f>
        <v>43.309333745431083</v>
      </c>
      <c r="L7892" s="476">
        <f t="shared" si="869"/>
        <v>1264.1637403427249</v>
      </c>
      <c r="M7892" s="471">
        <f t="shared" si="872"/>
        <v>1335.1777141390216</v>
      </c>
      <c r="N7892" s="467">
        <f t="shared" si="870"/>
        <v>0</v>
      </c>
      <c r="O7892" s="475" t="str">
        <f t="shared" si="871"/>
        <v/>
      </c>
    </row>
    <row r="7893" spans="1:15" hidden="1">
      <c r="A7893" s="475">
        <f t="shared" si="866"/>
        <v>43770</v>
      </c>
      <c r="B7893" s="475">
        <v>43794</v>
      </c>
      <c r="C7893" s="467">
        <v>20</v>
      </c>
      <c r="D7893" s="467">
        <v>1296</v>
      </c>
      <c r="E7893" s="467">
        <v>2</v>
      </c>
      <c r="F7893" s="467">
        <v>0</v>
      </c>
      <c r="G7893" s="467">
        <f t="array" ref="G7893">MAX(IF($A$2:$A$8761=A7893,$D$2:$D$8761))</f>
        <v>1418</v>
      </c>
      <c r="H7893" s="467">
        <f t="shared" si="867"/>
        <v>0</v>
      </c>
      <c r="I7893" s="475" t="str">
        <f t="shared" si="868"/>
        <v/>
      </c>
      <c r="J7893" s="471">
        <f>'Potential Projects'!D7894</f>
        <v>47.049859211149453</v>
      </c>
      <c r="K7893" s="471">
        <f>'Potential Projects'!E7894</f>
        <v>33.527283379918302</v>
      </c>
      <c r="L7893" s="476">
        <f t="shared" si="869"/>
        <v>1213.4228574089323</v>
      </c>
      <c r="M7893" s="471">
        <f t="shared" si="872"/>
        <v>1335.1777141390216</v>
      </c>
      <c r="N7893" s="467">
        <f t="shared" si="870"/>
        <v>0</v>
      </c>
      <c r="O7893" s="475" t="str">
        <f t="shared" si="871"/>
        <v/>
      </c>
    </row>
    <row r="7894" spans="1:15" hidden="1">
      <c r="A7894" s="475">
        <f t="shared" si="866"/>
        <v>43770</v>
      </c>
      <c r="B7894" s="475">
        <v>43794</v>
      </c>
      <c r="C7894" s="467">
        <v>21</v>
      </c>
      <c r="D7894" s="467">
        <v>1275</v>
      </c>
      <c r="E7894" s="467">
        <v>1</v>
      </c>
      <c r="F7894" s="467">
        <v>0</v>
      </c>
      <c r="G7894" s="467">
        <f t="array" ref="G7894">MAX(IF($A$2:$A$8761=A7894,$D$2:$D$8761))</f>
        <v>1418</v>
      </c>
      <c r="H7894" s="467">
        <f t="shared" si="867"/>
        <v>0</v>
      </c>
      <c r="I7894" s="475" t="str">
        <f t="shared" si="868"/>
        <v/>
      </c>
      <c r="J7894" s="471">
        <f>'Potential Projects'!D7895</f>
        <v>15.90867058561011</v>
      </c>
      <c r="K7894" s="471">
        <f>'Potential Projects'!E7895</f>
        <v>19.306740109653841</v>
      </c>
      <c r="L7894" s="476">
        <f t="shared" si="869"/>
        <v>1238.7845893047361</v>
      </c>
      <c r="M7894" s="471">
        <f t="shared" si="872"/>
        <v>1335.1777141390216</v>
      </c>
      <c r="N7894" s="467">
        <f t="shared" si="870"/>
        <v>0</v>
      </c>
      <c r="O7894" s="475" t="str">
        <f t="shared" si="871"/>
        <v/>
      </c>
    </row>
    <row r="7895" spans="1:15" hidden="1">
      <c r="A7895" s="475">
        <f t="shared" si="866"/>
        <v>43770</v>
      </c>
      <c r="B7895" s="475">
        <v>43794</v>
      </c>
      <c r="C7895" s="467">
        <v>22</v>
      </c>
      <c r="D7895" s="467">
        <v>1207</v>
      </c>
      <c r="E7895" s="467">
        <v>0</v>
      </c>
      <c r="F7895" s="467">
        <v>0</v>
      </c>
      <c r="G7895" s="467">
        <f t="array" ref="G7895">MAX(IF($A$2:$A$8761=A7895,$D$2:$D$8761))</f>
        <v>1418</v>
      </c>
      <c r="H7895" s="467">
        <f t="shared" si="867"/>
        <v>0</v>
      </c>
      <c r="I7895" s="475" t="str">
        <f t="shared" si="868"/>
        <v/>
      </c>
      <c r="J7895" s="471">
        <f>'Potential Projects'!D7896</f>
        <v>14.167527125427201</v>
      </c>
      <c r="K7895" s="471">
        <f>'Potential Projects'!E7896</f>
        <v>14.864335949258225</v>
      </c>
      <c r="L7895" s="476">
        <f t="shared" si="869"/>
        <v>1177.9681369253146</v>
      </c>
      <c r="M7895" s="471">
        <f t="shared" si="872"/>
        <v>1335.1777141390216</v>
      </c>
      <c r="N7895" s="467">
        <f t="shared" si="870"/>
        <v>0</v>
      </c>
      <c r="O7895" s="475" t="str">
        <f t="shared" si="871"/>
        <v/>
      </c>
    </row>
    <row r="7896" spans="1:15" hidden="1">
      <c r="A7896" s="475">
        <f t="shared" si="866"/>
        <v>43770</v>
      </c>
      <c r="B7896" s="475">
        <v>43794</v>
      </c>
      <c r="C7896" s="467">
        <v>23</v>
      </c>
      <c r="D7896" s="467">
        <v>1125</v>
      </c>
      <c r="E7896" s="467">
        <v>0</v>
      </c>
      <c r="F7896" s="467">
        <v>0</v>
      </c>
      <c r="G7896" s="467">
        <f t="array" ref="G7896">MAX(IF($A$2:$A$8761=A7896,$D$2:$D$8761))</f>
        <v>1418</v>
      </c>
      <c r="H7896" s="467">
        <f t="shared" si="867"/>
        <v>0</v>
      </c>
      <c r="I7896" s="475" t="str">
        <f t="shared" si="868"/>
        <v/>
      </c>
      <c r="J7896" s="471">
        <f>'Potential Projects'!D7897</f>
        <v>20.269421971550649</v>
      </c>
      <c r="K7896" s="471">
        <f>'Potential Projects'!E7897</f>
        <v>4.842916738335842</v>
      </c>
      <c r="L7896" s="476">
        <f t="shared" si="869"/>
        <v>1099.8876612901136</v>
      </c>
      <c r="M7896" s="471">
        <f t="shared" si="872"/>
        <v>1335.1777141390216</v>
      </c>
      <c r="N7896" s="467">
        <f t="shared" si="870"/>
        <v>0</v>
      </c>
      <c r="O7896" s="475" t="str">
        <f t="shared" si="871"/>
        <v/>
      </c>
    </row>
    <row r="7897" spans="1:15" hidden="1">
      <c r="A7897" s="475">
        <f t="shared" si="866"/>
        <v>43770</v>
      </c>
      <c r="B7897" s="475">
        <v>43794</v>
      </c>
      <c r="C7897" s="467">
        <v>24</v>
      </c>
      <c r="D7897" s="467">
        <v>1075</v>
      </c>
      <c r="E7897" s="467">
        <v>0</v>
      </c>
      <c r="F7897" s="467">
        <v>0</v>
      </c>
      <c r="G7897" s="467">
        <f t="array" ref="G7897">MAX(IF($A$2:$A$8761=A7897,$D$2:$D$8761))</f>
        <v>1418</v>
      </c>
      <c r="H7897" s="467">
        <f t="shared" si="867"/>
        <v>0</v>
      </c>
      <c r="I7897" s="475" t="str">
        <f t="shared" si="868"/>
        <v/>
      </c>
      <c r="J7897" s="471">
        <f>'Potential Projects'!D7898</f>
        <v>46.192210974389667</v>
      </c>
      <c r="K7897" s="471">
        <f>'Potential Projects'!E7898</f>
        <v>10.448528327241455</v>
      </c>
      <c r="L7897" s="476">
        <f t="shared" si="869"/>
        <v>1018.359260698369</v>
      </c>
      <c r="M7897" s="471">
        <f t="shared" si="872"/>
        <v>1335.1777141390216</v>
      </c>
      <c r="N7897" s="467">
        <f t="shared" si="870"/>
        <v>0</v>
      </c>
      <c r="O7897" s="475" t="str">
        <f t="shared" si="871"/>
        <v/>
      </c>
    </row>
    <row r="7898" spans="1:15" hidden="1">
      <c r="A7898" s="475">
        <f t="shared" si="866"/>
        <v>43770</v>
      </c>
      <c r="B7898" s="475">
        <v>43795</v>
      </c>
      <c r="C7898" s="467">
        <v>1</v>
      </c>
      <c r="D7898" s="467">
        <v>1036</v>
      </c>
      <c r="E7898" s="467">
        <v>0</v>
      </c>
      <c r="F7898" s="467">
        <v>0</v>
      </c>
      <c r="G7898" s="467">
        <f t="array" ref="G7898">MAX(IF($A$2:$A$8761=A7898,$D$2:$D$8761))</f>
        <v>1418</v>
      </c>
      <c r="H7898" s="467">
        <f t="shared" si="867"/>
        <v>0</v>
      </c>
      <c r="I7898" s="475" t="str">
        <f t="shared" si="868"/>
        <v/>
      </c>
      <c r="J7898" s="471">
        <f>'Potential Projects'!D7899</f>
        <v>46.003715877889199</v>
      </c>
      <c r="K7898" s="471">
        <f>'Potential Projects'!E7899</f>
        <v>19.571140991184691</v>
      </c>
      <c r="L7898" s="476">
        <f t="shared" si="869"/>
        <v>970.42514313092602</v>
      </c>
      <c r="M7898" s="471">
        <f t="shared" si="872"/>
        <v>1335.1777141390216</v>
      </c>
      <c r="N7898" s="467">
        <f t="shared" si="870"/>
        <v>0</v>
      </c>
      <c r="O7898" s="475" t="str">
        <f t="shared" si="871"/>
        <v/>
      </c>
    </row>
    <row r="7899" spans="1:15" hidden="1">
      <c r="A7899" s="475">
        <f t="shared" si="866"/>
        <v>43770</v>
      </c>
      <c r="B7899" s="475">
        <v>43795</v>
      </c>
      <c r="C7899" s="467">
        <v>2</v>
      </c>
      <c r="D7899" s="467">
        <v>1051</v>
      </c>
      <c r="E7899" s="467">
        <v>13</v>
      </c>
      <c r="F7899" s="467">
        <v>0</v>
      </c>
      <c r="G7899" s="467">
        <f t="array" ref="G7899">MAX(IF($A$2:$A$8761=A7899,$D$2:$D$8761))</f>
        <v>1418</v>
      </c>
      <c r="H7899" s="467">
        <f t="shared" si="867"/>
        <v>0</v>
      </c>
      <c r="I7899" s="475" t="str">
        <f t="shared" si="868"/>
        <v/>
      </c>
      <c r="J7899" s="471">
        <f>'Potential Projects'!D7900</f>
        <v>73.615472454061219</v>
      </c>
      <c r="K7899" s="471">
        <f>'Potential Projects'!E7900</f>
        <v>14.263567082347882</v>
      </c>
      <c r="L7899" s="476">
        <f t="shared" si="869"/>
        <v>950.1209604635909</v>
      </c>
      <c r="M7899" s="471">
        <f t="shared" si="872"/>
        <v>1335.1777141390216</v>
      </c>
      <c r="N7899" s="467">
        <f t="shared" si="870"/>
        <v>0</v>
      </c>
      <c r="O7899" s="475" t="str">
        <f t="shared" si="871"/>
        <v/>
      </c>
    </row>
    <row r="7900" spans="1:15" hidden="1">
      <c r="A7900" s="475">
        <f t="shared" si="866"/>
        <v>43770</v>
      </c>
      <c r="B7900" s="475">
        <v>43795</v>
      </c>
      <c r="C7900" s="467">
        <v>3</v>
      </c>
      <c r="D7900" s="467">
        <v>1022</v>
      </c>
      <c r="E7900" s="467">
        <v>14</v>
      </c>
      <c r="F7900" s="467">
        <v>0</v>
      </c>
      <c r="G7900" s="467">
        <f t="array" ref="G7900">MAX(IF($A$2:$A$8761=A7900,$D$2:$D$8761))</f>
        <v>1418</v>
      </c>
      <c r="H7900" s="467">
        <f t="shared" si="867"/>
        <v>0</v>
      </c>
      <c r="I7900" s="475" t="str">
        <f t="shared" si="868"/>
        <v/>
      </c>
      <c r="J7900" s="471">
        <f>'Potential Projects'!D7901</f>
        <v>118.81429500811184</v>
      </c>
      <c r="K7900" s="471">
        <f>'Potential Projects'!E7901</f>
        <v>22.484244194796819</v>
      </c>
      <c r="L7900" s="476">
        <f t="shared" si="869"/>
        <v>866.70146079709139</v>
      </c>
      <c r="M7900" s="471">
        <f t="shared" si="872"/>
        <v>1335.1777141390216</v>
      </c>
      <c r="N7900" s="467">
        <f t="shared" si="870"/>
        <v>0</v>
      </c>
      <c r="O7900" s="475" t="str">
        <f t="shared" si="871"/>
        <v/>
      </c>
    </row>
    <row r="7901" spans="1:15" hidden="1">
      <c r="A7901" s="475">
        <f t="shared" si="866"/>
        <v>43770</v>
      </c>
      <c r="B7901" s="475">
        <v>43795</v>
      </c>
      <c r="C7901" s="467">
        <v>4</v>
      </c>
      <c r="D7901" s="467">
        <v>1029</v>
      </c>
      <c r="E7901" s="467">
        <v>10</v>
      </c>
      <c r="F7901" s="467">
        <v>0</v>
      </c>
      <c r="G7901" s="467">
        <f t="array" ref="G7901">MAX(IF($A$2:$A$8761=A7901,$D$2:$D$8761))</f>
        <v>1418</v>
      </c>
      <c r="H7901" s="467">
        <f t="shared" si="867"/>
        <v>0</v>
      </c>
      <c r="I7901" s="475" t="str">
        <f t="shared" si="868"/>
        <v/>
      </c>
      <c r="J7901" s="471">
        <f>'Potential Projects'!D7902</f>
        <v>127.81876459573975</v>
      </c>
      <c r="K7901" s="471">
        <f>'Potential Projects'!E7902</f>
        <v>30.285634702214576</v>
      </c>
      <c r="L7901" s="476">
        <f t="shared" si="869"/>
        <v>860.89560070204573</v>
      </c>
      <c r="M7901" s="471">
        <f t="shared" si="872"/>
        <v>1335.1777141390216</v>
      </c>
      <c r="N7901" s="467">
        <f t="shared" si="870"/>
        <v>0</v>
      </c>
      <c r="O7901" s="475" t="str">
        <f t="shared" si="871"/>
        <v/>
      </c>
    </row>
    <row r="7902" spans="1:15" hidden="1">
      <c r="A7902" s="475">
        <f t="shared" si="866"/>
        <v>43770</v>
      </c>
      <c r="B7902" s="475">
        <v>43795</v>
      </c>
      <c r="C7902" s="467">
        <v>5</v>
      </c>
      <c r="D7902" s="467">
        <v>1084</v>
      </c>
      <c r="E7902" s="467">
        <v>4</v>
      </c>
      <c r="F7902" s="467">
        <v>0</v>
      </c>
      <c r="G7902" s="467">
        <f t="array" ref="G7902">MAX(IF($A$2:$A$8761=A7902,$D$2:$D$8761))</f>
        <v>1418</v>
      </c>
      <c r="H7902" s="467">
        <f t="shared" si="867"/>
        <v>0</v>
      </c>
      <c r="I7902" s="475" t="str">
        <f t="shared" si="868"/>
        <v/>
      </c>
      <c r="J7902" s="471">
        <f>'Potential Projects'!D7903</f>
        <v>131.9795920462341</v>
      </c>
      <c r="K7902" s="471">
        <f>'Potential Projects'!E7903</f>
        <v>54.196704955923458</v>
      </c>
      <c r="L7902" s="476">
        <f t="shared" si="869"/>
        <v>893.82370299784247</v>
      </c>
      <c r="M7902" s="471">
        <f t="shared" si="872"/>
        <v>1335.1777141390216</v>
      </c>
      <c r="N7902" s="467">
        <f t="shared" si="870"/>
        <v>0</v>
      </c>
      <c r="O7902" s="475" t="str">
        <f t="shared" si="871"/>
        <v/>
      </c>
    </row>
    <row r="7903" spans="1:15" hidden="1">
      <c r="A7903" s="475">
        <f t="shared" si="866"/>
        <v>43770</v>
      </c>
      <c r="B7903" s="475">
        <v>43795</v>
      </c>
      <c r="C7903" s="467">
        <v>6</v>
      </c>
      <c r="D7903" s="467">
        <v>1193</v>
      </c>
      <c r="E7903" s="467">
        <v>3</v>
      </c>
      <c r="F7903" s="467">
        <v>0</v>
      </c>
      <c r="G7903" s="467">
        <f t="array" ref="G7903">MAX(IF($A$2:$A$8761=A7903,$D$2:$D$8761))</f>
        <v>1418</v>
      </c>
      <c r="H7903" s="467">
        <f t="shared" si="867"/>
        <v>0</v>
      </c>
      <c r="I7903" s="475" t="str">
        <f t="shared" si="868"/>
        <v/>
      </c>
      <c r="J7903" s="471">
        <f>'Potential Projects'!D7904</f>
        <v>108.94068283284926</v>
      </c>
      <c r="K7903" s="471">
        <f>'Potential Projects'!E7904</f>
        <v>76.21629198021931</v>
      </c>
      <c r="L7903" s="476">
        <f t="shared" si="869"/>
        <v>1004.8430251869314</v>
      </c>
      <c r="M7903" s="471">
        <f t="shared" si="872"/>
        <v>1335.1777141390216</v>
      </c>
      <c r="N7903" s="467">
        <f t="shared" si="870"/>
        <v>0</v>
      </c>
      <c r="O7903" s="475" t="str">
        <f t="shared" si="871"/>
        <v/>
      </c>
    </row>
    <row r="7904" spans="1:15" hidden="1">
      <c r="A7904" s="475">
        <f t="shared" si="866"/>
        <v>43770</v>
      </c>
      <c r="B7904" s="475">
        <v>43795</v>
      </c>
      <c r="C7904" s="467">
        <v>7</v>
      </c>
      <c r="D7904" s="467">
        <v>1287</v>
      </c>
      <c r="E7904" s="467">
        <v>1</v>
      </c>
      <c r="F7904" s="467">
        <v>0</v>
      </c>
      <c r="G7904" s="467">
        <f t="array" ref="G7904">MAX(IF($A$2:$A$8761=A7904,$D$2:$D$8761))</f>
        <v>1418</v>
      </c>
      <c r="H7904" s="467">
        <f t="shared" si="867"/>
        <v>0</v>
      </c>
      <c r="I7904" s="475" t="str">
        <f t="shared" si="868"/>
        <v/>
      </c>
      <c r="J7904" s="471">
        <f>'Potential Projects'!D7905</f>
        <v>116.40931122461846</v>
      </c>
      <c r="K7904" s="471">
        <f>'Potential Projects'!E7905</f>
        <v>64.586564448505698</v>
      </c>
      <c r="L7904" s="476">
        <f t="shared" si="869"/>
        <v>1105.0041243268759</v>
      </c>
      <c r="M7904" s="471">
        <f t="shared" si="872"/>
        <v>1335.1777141390216</v>
      </c>
      <c r="N7904" s="467">
        <f t="shared" si="870"/>
        <v>0</v>
      </c>
      <c r="O7904" s="475" t="str">
        <f t="shared" si="871"/>
        <v/>
      </c>
    </row>
    <row r="7905" spans="1:15" hidden="1">
      <c r="A7905" s="475">
        <f t="shared" si="866"/>
        <v>43770</v>
      </c>
      <c r="B7905" s="475">
        <v>43795</v>
      </c>
      <c r="C7905" s="467">
        <v>8</v>
      </c>
      <c r="D7905" s="467">
        <v>1362</v>
      </c>
      <c r="E7905" s="467">
        <v>2</v>
      </c>
      <c r="F7905" s="467">
        <v>0</v>
      </c>
      <c r="G7905" s="467">
        <f t="array" ref="G7905">MAX(IF($A$2:$A$8761=A7905,$D$2:$D$8761))</f>
        <v>1418</v>
      </c>
      <c r="H7905" s="467">
        <f t="shared" si="867"/>
        <v>0</v>
      </c>
      <c r="I7905" s="475" t="str">
        <f t="shared" si="868"/>
        <v/>
      </c>
      <c r="J7905" s="471">
        <f>'Potential Projects'!D7906</f>
        <v>129.14256540720228</v>
      </c>
      <c r="K7905" s="471">
        <f>'Potential Projects'!E7906</f>
        <v>85.076068264889273</v>
      </c>
      <c r="L7905" s="476">
        <f t="shared" si="869"/>
        <v>1145.7813663279085</v>
      </c>
      <c r="M7905" s="471">
        <f t="shared" si="872"/>
        <v>1335.1777141390216</v>
      </c>
      <c r="N7905" s="467">
        <f t="shared" si="870"/>
        <v>0</v>
      </c>
      <c r="O7905" s="475" t="str">
        <f t="shared" si="871"/>
        <v/>
      </c>
    </row>
    <row r="7906" spans="1:15" hidden="1">
      <c r="A7906" s="475">
        <f t="shared" si="866"/>
        <v>43770</v>
      </c>
      <c r="B7906" s="475">
        <v>43795</v>
      </c>
      <c r="C7906" s="467">
        <v>9</v>
      </c>
      <c r="D7906" s="467">
        <v>1349</v>
      </c>
      <c r="E7906" s="467">
        <v>3</v>
      </c>
      <c r="F7906" s="467">
        <v>1</v>
      </c>
      <c r="G7906" s="467">
        <f t="array" ref="G7906">MAX(IF($A$2:$A$8761=A7906,$D$2:$D$8761))</f>
        <v>1418</v>
      </c>
      <c r="H7906" s="467">
        <f t="shared" si="867"/>
        <v>0</v>
      </c>
      <c r="I7906" s="475" t="str">
        <f t="shared" si="868"/>
        <v/>
      </c>
      <c r="J7906" s="471">
        <f>'Potential Projects'!D7907</f>
        <v>116.02151282242654</v>
      </c>
      <c r="K7906" s="471">
        <f>'Potential Projects'!E7907</f>
        <v>61.522486777037194</v>
      </c>
      <c r="L7906" s="476">
        <f t="shared" si="869"/>
        <v>1167.4560004005364</v>
      </c>
      <c r="M7906" s="471">
        <f t="shared" si="872"/>
        <v>1335.1777141390216</v>
      </c>
      <c r="N7906" s="467">
        <f t="shared" si="870"/>
        <v>0</v>
      </c>
      <c r="O7906" s="475" t="str">
        <f t="shared" si="871"/>
        <v/>
      </c>
    </row>
    <row r="7907" spans="1:15" hidden="1">
      <c r="A7907" s="475">
        <f t="shared" si="866"/>
        <v>43770</v>
      </c>
      <c r="B7907" s="475">
        <v>43795</v>
      </c>
      <c r="C7907" s="467">
        <v>10</v>
      </c>
      <c r="D7907" s="467">
        <v>1381</v>
      </c>
      <c r="E7907" s="467">
        <v>8</v>
      </c>
      <c r="F7907" s="467">
        <v>3</v>
      </c>
      <c r="G7907" s="467">
        <f t="array" ref="G7907">MAX(IF($A$2:$A$8761=A7907,$D$2:$D$8761))</f>
        <v>1418</v>
      </c>
      <c r="H7907" s="467">
        <f t="shared" si="867"/>
        <v>0</v>
      </c>
      <c r="I7907" s="475" t="str">
        <f t="shared" si="868"/>
        <v/>
      </c>
      <c r="J7907" s="471">
        <f>'Potential Projects'!D7908</f>
        <v>83.389405299436874</v>
      </c>
      <c r="K7907" s="471">
        <f>'Potential Projects'!E7908</f>
        <v>8.9137516125564407</v>
      </c>
      <c r="L7907" s="476">
        <f t="shared" si="869"/>
        <v>1277.6968430880065</v>
      </c>
      <c r="M7907" s="471">
        <f t="shared" si="872"/>
        <v>1335.1777141390216</v>
      </c>
      <c r="N7907" s="467">
        <f t="shared" si="870"/>
        <v>0</v>
      </c>
      <c r="O7907" s="475" t="str">
        <f t="shared" si="871"/>
        <v/>
      </c>
    </row>
    <row r="7908" spans="1:15" hidden="1">
      <c r="A7908" s="475">
        <f t="shared" si="866"/>
        <v>43770</v>
      </c>
      <c r="B7908" s="475">
        <v>43795</v>
      </c>
      <c r="C7908" s="467">
        <v>11</v>
      </c>
      <c r="D7908" s="467">
        <v>1387</v>
      </c>
      <c r="E7908" s="467">
        <v>3</v>
      </c>
      <c r="F7908" s="467">
        <v>5</v>
      </c>
      <c r="G7908" s="467">
        <f t="array" ref="G7908">MAX(IF($A$2:$A$8761=A7908,$D$2:$D$8761))</f>
        <v>1418</v>
      </c>
      <c r="H7908" s="467">
        <f t="shared" si="867"/>
        <v>0</v>
      </c>
      <c r="I7908" s="475" t="str">
        <f t="shared" si="868"/>
        <v/>
      </c>
      <c r="J7908" s="471">
        <f>'Potential Projects'!D7909</f>
        <v>41.669434792971614</v>
      </c>
      <c r="K7908" s="471">
        <f>'Potential Projects'!E7909</f>
        <v>7.9288974414104496</v>
      </c>
      <c r="L7908" s="476">
        <f t="shared" si="869"/>
        <v>1329.401667765618</v>
      </c>
      <c r="M7908" s="471">
        <f t="shared" si="872"/>
        <v>1335.1777141390216</v>
      </c>
      <c r="N7908" s="467">
        <f t="shared" si="870"/>
        <v>0</v>
      </c>
      <c r="O7908" s="475" t="str">
        <f t="shared" si="871"/>
        <v/>
      </c>
    </row>
    <row r="7909" spans="1:15">
      <c r="A7909" s="475">
        <f t="shared" si="866"/>
        <v>43770</v>
      </c>
      <c r="B7909" s="475">
        <v>43795</v>
      </c>
      <c r="C7909" s="467">
        <v>12</v>
      </c>
      <c r="D7909" s="467">
        <v>1377</v>
      </c>
      <c r="E7909" s="467">
        <v>2</v>
      </c>
      <c r="F7909" s="467">
        <v>7</v>
      </c>
      <c r="G7909" s="467">
        <f t="array" ref="G7909">MAX(IF($A$2:$A$8761=A7909,$D$2:$D$8761))</f>
        <v>1418</v>
      </c>
      <c r="H7909" s="467">
        <f t="shared" si="867"/>
        <v>0</v>
      </c>
      <c r="I7909" s="475" t="str">
        <f t="shared" si="868"/>
        <v/>
      </c>
      <c r="J7909" s="471">
        <f>'Potential Projects'!D7910</f>
        <v>18.790265112752135</v>
      </c>
      <c r="K7909" s="471">
        <f>'Potential Projects'!E7910</f>
        <v>14.032020748226186</v>
      </c>
      <c r="L7909" s="476">
        <f t="shared" si="869"/>
        <v>1335.1777141390216</v>
      </c>
      <c r="M7909" s="471">
        <f t="shared" si="872"/>
        <v>1335.1777141390216</v>
      </c>
      <c r="N7909" s="467">
        <f t="shared" si="870"/>
        <v>1</v>
      </c>
      <c r="O7909" s="475">
        <f t="shared" si="871"/>
        <v>43795</v>
      </c>
    </row>
    <row r="7910" spans="1:15" hidden="1">
      <c r="A7910" s="475">
        <f t="shared" si="866"/>
        <v>43770</v>
      </c>
      <c r="B7910" s="475">
        <v>43795</v>
      </c>
      <c r="C7910" s="467">
        <v>13</v>
      </c>
      <c r="D7910" s="467">
        <v>1365</v>
      </c>
      <c r="E7910" s="467">
        <v>0</v>
      </c>
      <c r="F7910" s="467">
        <v>9</v>
      </c>
      <c r="G7910" s="467">
        <f t="array" ref="G7910">MAX(IF($A$2:$A$8761=A7910,$D$2:$D$8761))</f>
        <v>1418</v>
      </c>
      <c r="H7910" s="467">
        <f t="shared" si="867"/>
        <v>0</v>
      </c>
      <c r="I7910" s="475" t="str">
        <f t="shared" si="868"/>
        <v/>
      </c>
      <c r="J7910" s="471">
        <f>'Potential Projects'!D7911</f>
        <v>11.865087431371562</v>
      </c>
      <c r="K7910" s="471">
        <f>'Potential Projects'!E7911</f>
        <v>29.714591378198239</v>
      </c>
      <c r="L7910" s="476">
        <f t="shared" si="869"/>
        <v>1314.4203211904301</v>
      </c>
      <c r="M7910" s="471">
        <f t="shared" si="872"/>
        <v>1335.1777141390216</v>
      </c>
      <c r="N7910" s="467">
        <f t="shared" si="870"/>
        <v>0</v>
      </c>
      <c r="O7910" s="475" t="str">
        <f t="shared" si="871"/>
        <v/>
      </c>
    </row>
    <row r="7911" spans="1:15" hidden="1">
      <c r="A7911" s="475">
        <f t="shared" si="866"/>
        <v>43770</v>
      </c>
      <c r="B7911" s="475">
        <v>43795</v>
      </c>
      <c r="C7911" s="467">
        <v>14</v>
      </c>
      <c r="D7911" s="467">
        <v>1316</v>
      </c>
      <c r="E7911" s="467">
        <v>13</v>
      </c>
      <c r="F7911" s="467">
        <v>12</v>
      </c>
      <c r="G7911" s="467">
        <f t="array" ref="G7911">MAX(IF($A$2:$A$8761=A7911,$D$2:$D$8761))</f>
        <v>1418</v>
      </c>
      <c r="H7911" s="467">
        <f t="shared" si="867"/>
        <v>0</v>
      </c>
      <c r="I7911" s="475" t="str">
        <f t="shared" si="868"/>
        <v/>
      </c>
      <c r="J7911" s="471">
        <f>'Potential Projects'!D7912</f>
        <v>15.364632665660876</v>
      </c>
      <c r="K7911" s="471">
        <f>'Potential Projects'!E7912</f>
        <v>24.954593259514084</v>
      </c>
      <c r="L7911" s="476">
        <f t="shared" si="869"/>
        <v>1250.6807740748252</v>
      </c>
      <c r="M7911" s="471">
        <f t="shared" si="872"/>
        <v>1335.1777141390216</v>
      </c>
      <c r="N7911" s="467">
        <f t="shared" si="870"/>
        <v>0</v>
      </c>
      <c r="O7911" s="475" t="str">
        <f t="shared" si="871"/>
        <v/>
      </c>
    </row>
    <row r="7912" spans="1:15" hidden="1">
      <c r="A7912" s="475">
        <f t="shared" si="866"/>
        <v>43770</v>
      </c>
      <c r="B7912" s="475">
        <v>43795</v>
      </c>
      <c r="C7912" s="467">
        <v>15</v>
      </c>
      <c r="D7912" s="467">
        <v>1305</v>
      </c>
      <c r="E7912" s="467">
        <v>39</v>
      </c>
      <c r="F7912" s="467">
        <v>8</v>
      </c>
      <c r="G7912" s="467">
        <f t="array" ref="G7912">MAX(IF($A$2:$A$8761=A7912,$D$2:$D$8761))</f>
        <v>1418</v>
      </c>
      <c r="H7912" s="467">
        <f t="shared" si="867"/>
        <v>0</v>
      </c>
      <c r="I7912" s="475" t="str">
        <f t="shared" si="868"/>
        <v/>
      </c>
      <c r="J7912" s="471">
        <f>'Potential Projects'!D7913</f>
        <v>29.142764013443024</v>
      </c>
      <c r="K7912" s="471">
        <f>'Potential Projects'!E7913</f>
        <v>15.423645506342723</v>
      </c>
      <c r="L7912" s="476">
        <f t="shared" si="869"/>
        <v>1213.4335904802142</v>
      </c>
      <c r="M7912" s="471">
        <f t="shared" si="872"/>
        <v>1335.1777141390216</v>
      </c>
      <c r="N7912" s="467">
        <f t="shared" si="870"/>
        <v>0</v>
      </c>
      <c r="O7912" s="475" t="str">
        <f t="shared" si="871"/>
        <v/>
      </c>
    </row>
    <row r="7913" spans="1:15" hidden="1">
      <c r="A7913" s="475">
        <f t="shared" si="866"/>
        <v>43770</v>
      </c>
      <c r="B7913" s="475">
        <v>43795</v>
      </c>
      <c r="C7913" s="467">
        <v>16</v>
      </c>
      <c r="D7913" s="467">
        <v>1321</v>
      </c>
      <c r="E7913" s="467">
        <v>45</v>
      </c>
      <c r="F7913" s="467">
        <v>2</v>
      </c>
      <c r="G7913" s="467">
        <f t="array" ref="G7913">MAX(IF($A$2:$A$8761=A7913,$D$2:$D$8761))</f>
        <v>1418</v>
      </c>
      <c r="H7913" s="467">
        <f t="shared" si="867"/>
        <v>0</v>
      </c>
      <c r="I7913" s="475" t="str">
        <f t="shared" si="868"/>
        <v/>
      </c>
      <c r="J7913" s="471">
        <f>'Potential Projects'!D7914</f>
        <v>59.177103132929325</v>
      </c>
      <c r="K7913" s="471">
        <f>'Potential Projects'!E7914</f>
        <v>9.617777628466996</v>
      </c>
      <c r="L7913" s="476">
        <f t="shared" si="869"/>
        <v>1205.2051192386039</v>
      </c>
      <c r="M7913" s="471">
        <f t="shared" si="872"/>
        <v>1335.1777141390216</v>
      </c>
      <c r="N7913" s="467">
        <f t="shared" si="870"/>
        <v>0</v>
      </c>
      <c r="O7913" s="475" t="str">
        <f t="shared" si="871"/>
        <v/>
      </c>
    </row>
    <row r="7914" spans="1:15" hidden="1">
      <c r="A7914" s="475">
        <f t="shared" si="866"/>
        <v>43770</v>
      </c>
      <c r="B7914" s="475">
        <v>43795</v>
      </c>
      <c r="C7914" s="467">
        <v>17</v>
      </c>
      <c r="D7914" s="467">
        <v>1359</v>
      </c>
      <c r="E7914" s="467">
        <v>55</v>
      </c>
      <c r="F7914" s="467">
        <v>0</v>
      </c>
      <c r="G7914" s="467">
        <f t="array" ref="G7914">MAX(IF($A$2:$A$8761=A7914,$D$2:$D$8761))</f>
        <v>1418</v>
      </c>
      <c r="H7914" s="467">
        <f t="shared" si="867"/>
        <v>0</v>
      </c>
      <c r="I7914" s="475" t="str">
        <f t="shared" si="868"/>
        <v/>
      </c>
      <c r="J7914" s="471">
        <f>'Potential Projects'!D7915</f>
        <v>34.351954523566206</v>
      </c>
      <c r="K7914" s="471">
        <f>'Potential Projects'!E7915</f>
        <v>10.207594979574285</v>
      </c>
      <c r="L7914" s="476">
        <f t="shared" si="869"/>
        <v>1259.4404504968595</v>
      </c>
      <c r="M7914" s="471">
        <f t="shared" si="872"/>
        <v>1335.1777141390216</v>
      </c>
      <c r="N7914" s="467">
        <f t="shared" si="870"/>
        <v>0</v>
      </c>
      <c r="O7914" s="475" t="str">
        <f t="shared" si="871"/>
        <v/>
      </c>
    </row>
    <row r="7915" spans="1:15" hidden="1">
      <c r="A7915" s="475">
        <f t="shared" si="866"/>
        <v>43770</v>
      </c>
      <c r="B7915" s="475">
        <v>43795</v>
      </c>
      <c r="C7915" s="467">
        <v>18</v>
      </c>
      <c r="D7915" s="467">
        <v>1411</v>
      </c>
      <c r="E7915" s="467">
        <v>62</v>
      </c>
      <c r="F7915" s="467">
        <v>0</v>
      </c>
      <c r="G7915" s="467">
        <f t="array" ref="G7915">MAX(IF($A$2:$A$8761=A7915,$D$2:$D$8761))</f>
        <v>1418</v>
      </c>
      <c r="H7915" s="467">
        <f t="shared" si="867"/>
        <v>0</v>
      </c>
      <c r="I7915" s="475" t="str">
        <f t="shared" si="868"/>
        <v/>
      </c>
      <c r="J7915" s="471">
        <f>'Potential Projects'!D7916</f>
        <v>29.318411918826971</v>
      </c>
      <c r="K7915" s="471">
        <f>'Potential Projects'!E7916</f>
        <v>8.0274610836379274</v>
      </c>
      <c r="L7915" s="476">
        <f t="shared" si="869"/>
        <v>1311.6541269975351</v>
      </c>
      <c r="M7915" s="471">
        <f t="shared" si="872"/>
        <v>1335.1777141390216</v>
      </c>
      <c r="N7915" s="467">
        <f t="shared" si="870"/>
        <v>0</v>
      </c>
      <c r="O7915" s="475" t="str">
        <f t="shared" si="871"/>
        <v/>
      </c>
    </row>
    <row r="7916" spans="1:15" hidden="1">
      <c r="A7916" s="475">
        <f t="shared" si="866"/>
        <v>43770</v>
      </c>
      <c r="B7916" s="475">
        <v>43795</v>
      </c>
      <c r="C7916" s="467">
        <v>19</v>
      </c>
      <c r="D7916" s="467">
        <v>1393</v>
      </c>
      <c r="E7916" s="467">
        <v>66</v>
      </c>
      <c r="F7916" s="467">
        <v>0</v>
      </c>
      <c r="G7916" s="467">
        <f t="array" ref="G7916">MAX(IF($A$2:$A$8761=A7916,$D$2:$D$8761))</f>
        <v>1418</v>
      </c>
      <c r="H7916" s="467">
        <f t="shared" si="867"/>
        <v>0</v>
      </c>
      <c r="I7916" s="475" t="str">
        <f t="shared" si="868"/>
        <v/>
      </c>
      <c r="J7916" s="471">
        <f>'Potential Projects'!D7917</f>
        <v>20.564327922127404</v>
      </c>
      <c r="K7916" s="471">
        <f>'Potential Projects'!E7917</f>
        <v>8.1534035153730375</v>
      </c>
      <c r="L7916" s="476">
        <f t="shared" si="869"/>
        <v>1298.2822685624997</v>
      </c>
      <c r="M7916" s="471">
        <f t="shared" si="872"/>
        <v>1335.1777141390216</v>
      </c>
      <c r="N7916" s="467">
        <f t="shared" si="870"/>
        <v>0</v>
      </c>
      <c r="O7916" s="475" t="str">
        <f t="shared" si="871"/>
        <v/>
      </c>
    </row>
    <row r="7917" spans="1:15" hidden="1">
      <c r="A7917" s="475">
        <f t="shared" si="866"/>
        <v>43770</v>
      </c>
      <c r="B7917" s="475">
        <v>43795</v>
      </c>
      <c r="C7917" s="467">
        <v>20</v>
      </c>
      <c r="D7917" s="467">
        <v>1379</v>
      </c>
      <c r="E7917" s="467">
        <v>88</v>
      </c>
      <c r="F7917" s="467">
        <v>0</v>
      </c>
      <c r="G7917" s="467">
        <f t="array" ref="G7917">MAX(IF($A$2:$A$8761=A7917,$D$2:$D$8761))</f>
        <v>1418</v>
      </c>
      <c r="H7917" s="467">
        <f t="shared" si="867"/>
        <v>0</v>
      </c>
      <c r="I7917" s="475" t="str">
        <f t="shared" si="868"/>
        <v/>
      </c>
      <c r="J7917" s="471">
        <f>'Potential Projects'!D7918</f>
        <v>22.688543931466342</v>
      </c>
      <c r="K7917" s="471">
        <f>'Potential Projects'!E7918</f>
        <v>8.2355398838959371</v>
      </c>
      <c r="L7917" s="476">
        <f t="shared" si="869"/>
        <v>1260.0759161846379</v>
      </c>
      <c r="M7917" s="471">
        <f t="shared" si="872"/>
        <v>1335.1777141390216</v>
      </c>
      <c r="N7917" s="467">
        <f t="shared" si="870"/>
        <v>0</v>
      </c>
      <c r="O7917" s="475" t="str">
        <f t="shared" si="871"/>
        <v/>
      </c>
    </row>
    <row r="7918" spans="1:15" hidden="1">
      <c r="A7918" s="475">
        <f t="shared" si="866"/>
        <v>43770</v>
      </c>
      <c r="B7918" s="475">
        <v>43795</v>
      </c>
      <c r="C7918" s="467">
        <v>21</v>
      </c>
      <c r="D7918" s="467">
        <v>1340</v>
      </c>
      <c r="E7918" s="467">
        <v>101</v>
      </c>
      <c r="F7918" s="467">
        <v>0</v>
      </c>
      <c r="G7918" s="467">
        <f t="array" ref="G7918">MAX(IF($A$2:$A$8761=A7918,$D$2:$D$8761))</f>
        <v>1418</v>
      </c>
      <c r="H7918" s="467">
        <f t="shared" si="867"/>
        <v>0</v>
      </c>
      <c r="I7918" s="475" t="str">
        <f t="shared" si="868"/>
        <v/>
      </c>
      <c r="J7918" s="471">
        <f>'Potential Projects'!D7919</f>
        <v>13.836216765143632</v>
      </c>
      <c r="K7918" s="471">
        <f>'Potential Projects'!E7919</f>
        <v>3.8619738228337992</v>
      </c>
      <c r="L7918" s="476">
        <f t="shared" si="869"/>
        <v>1221.3018094120225</v>
      </c>
      <c r="M7918" s="471">
        <f t="shared" si="872"/>
        <v>1335.1777141390216</v>
      </c>
      <c r="N7918" s="467">
        <f t="shared" si="870"/>
        <v>0</v>
      </c>
      <c r="O7918" s="475" t="str">
        <f t="shared" si="871"/>
        <v/>
      </c>
    </row>
    <row r="7919" spans="1:15" hidden="1">
      <c r="A7919" s="475">
        <f t="shared" si="866"/>
        <v>43770</v>
      </c>
      <c r="B7919" s="475">
        <v>43795</v>
      </c>
      <c r="C7919" s="467">
        <v>22</v>
      </c>
      <c r="D7919" s="467">
        <v>1277</v>
      </c>
      <c r="E7919" s="467">
        <v>103</v>
      </c>
      <c r="F7919" s="467">
        <v>0</v>
      </c>
      <c r="G7919" s="467">
        <f t="array" ref="G7919">MAX(IF($A$2:$A$8761=A7919,$D$2:$D$8761))</f>
        <v>1418</v>
      </c>
      <c r="H7919" s="467">
        <f t="shared" si="867"/>
        <v>0</v>
      </c>
      <c r="I7919" s="475" t="str">
        <f t="shared" si="868"/>
        <v/>
      </c>
      <c r="J7919" s="471">
        <f>'Potential Projects'!D7920</f>
        <v>19.672371725368968</v>
      </c>
      <c r="K7919" s="471">
        <f>'Potential Projects'!E7920</f>
        <v>1.6693239088368095</v>
      </c>
      <c r="L7919" s="476">
        <f t="shared" si="869"/>
        <v>1152.6583043657943</v>
      </c>
      <c r="M7919" s="471">
        <f t="shared" si="872"/>
        <v>1335.1777141390216</v>
      </c>
      <c r="N7919" s="467">
        <f t="shared" si="870"/>
        <v>0</v>
      </c>
      <c r="O7919" s="475" t="str">
        <f t="shared" si="871"/>
        <v/>
      </c>
    </row>
    <row r="7920" spans="1:15" hidden="1">
      <c r="A7920" s="475">
        <f t="shared" si="866"/>
        <v>43770</v>
      </c>
      <c r="B7920" s="475">
        <v>43795</v>
      </c>
      <c r="C7920" s="467">
        <v>23</v>
      </c>
      <c r="D7920" s="467">
        <v>1190</v>
      </c>
      <c r="E7920" s="467">
        <v>103</v>
      </c>
      <c r="F7920" s="467">
        <v>0</v>
      </c>
      <c r="G7920" s="467">
        <f t="array" ref="G7920">MAX(IF($A$2:$A$8761=A7920,$D$2:$D$8761))</f>
        <v>1418</v>
      </c>
      <c r="H7920" s="467">
        <f t="shared" si="867"/>
        <v>0</v>
      </c>
      <c r="I7920" s="475" t="str">
        <f t="shared" si="868"/>
        <v/>
      </c>
      <c r="J7920" s="471">
        <f>'Potential Projects'!D7921</f>
        <v>24.210474946694433</v>
      </c>
      <c r="K7920" s="471">
        <f>'Potential Projects'!E7921</f>
        <v>3.7704504407654271</v>
      </c>
      <c r="L7920" s="476">
        <f t="shared" si="869"/>
        <v>1059.0190746125402</v>
      </c>
      <c r="M7920" s="471">
        <f t="shared" si="872"/>
        <v>1335.1777141390216</v>
      </c>
      <c r="N7920" s="467">
        <f t="shared" si="870"/>
        <v>0</v>
      </c>
      <c r="O7920" s="475" t="str">
        <f t="shared" si="871"/>
        <v/>
      </c>
    </row>
    <row r="7921" spans="1:15" hidden="1">
      <c r="A7921" s="475">
        <f t="shared" si="866"/>
        <v>43770</v>
      </c>
      <c r="B7921" s="475">
        <v>43795</v>
      </c>
      <c r="C7921" s="467">
        <v>24</v>
      </c>
      <c r="D7921" s="467">
        <v>1136</v>
      </c>
      <c r="E7921" s="467">
        <v>103</v>
      </c>
      <c r="F7921" s="467">
        <v>0</v>
      </c>
      <c r="G7921" s="467">
        <f t="array" ref="G7921">MAX(IF($A$2:$A$8761=A7921,$D$2:$D$8761))</f>
        <v>1418</v>
      </c>
      <c r="H7921" s="467">
        <f t="shared" si="867"/>
        <v>0</v>
      </c>
      <c r="I7921" s="475" t="str">
        <f t="shared" si="868"/>
        <v/>
      </c>
      <c r="J7921" s="471">
        <f>'Potential Projects'!D7922</f>
        <v>23.169902291350862</v>
      </c>
      <c r="K7921" s="471">
        <f>'Potential Projects'!E7922</f>
        <v>10.619841324446357</v>
      </c>
      <c r="L7921" s="476">
        <f t="shared" si="869"/>
        <v>999.21025638420281</v>
      </c>
      <c r="M7921" s="471">
        <f t="shared" si="872"/>
        <v>1335.1777141390216</v>
      </c>
      <c r="N7921" s="467">
        <f t="shared" si="870"/>
        <v>0</v>
      </c>
      <c r="O7921" s="475" t="str">
        <f t="shared" si="871"/>
        <v/>
      </c>
    </row>
    <row r="7922" spans="1:15" hidden="1">
      <c r="A7922" s="475">
        <f t="shared" si="866"/>
        <v>43770</v>
      </c>
      <c r="B7922" s="475">
        <v>43796</v>
      </c>
      <c r="C7922" s="467">
        <v>1</v>
      </c>
      <c r="D7922" s="467">
        <v>1083</v>
      </c>
      <c r="E7922" s="467">
        <v>103</v>
      </c>
      <c r="F7922" s="467">
        <v>0</v>
      </c>
      <c r="G7922" s="467">
        <f t="array" ref="G7922">MAX(IF($A$2:$A$8761=A7922,$D$2:$D$8761))</f>
        <v>1418</v>
      </c>
      <c r="H7922" s="467">
        <f t="shared" si="867"/>
        <v>0</v>
      </c>
      <c r="I7922" s="475" t="str">
        <f t="shared" si="868"/>
        <v/>
      </c>
      <c r="J7922" s="471">
        <f>'Potential Projects'!D7923</f>
        <v>49.570110527419573</v>
      </c>
      <c r="K7922" s="471">
        <f>'Potential Projects'!E7923</f>
        <v>20.131232799397978</v>
      </c>
      <c r="L7922" s="476">
        <f t="shared" si="869"/>
        <v>910.29865667318245</v>
      </c>
      <c r="M7922" s="471">
        <f t="shared" si="872"/>
        <v>1335.1777141390216</v>
      </c>
      <c r="N7922" s="467">
        <f t="shared" si="870"/>
        <v>0</v>
      </c>
      <c r="O7922" s="475" t="str">
        <f t="shared" si="871"/>
        <v/>
      </c>
    </row>
    <row r="7923" spans="1:15" hidden="1">
      <c r="A7923" s="475">
        <f t="shared" si="866"/>
        <v>43770</v>
      </c>
      <c r="B7923" s="475">
        <v>43796</v>
      </c>
      <c r="C7923" s="467">
        <v>2</v>
      </c>
      <c r="D7923" s="467">
        <v>1070</v>
      </c>
      <c r="E7923" s="467">
        <v>103</v>
      </c>
      <c r="F7923" s="467">
        <v>0</v>
      </c>
      <c r="G7923" s="467">
        <f t="array" ref="G7923">MAX(IF($A$2:$A$8761=A7923,$D$2:$D$8761))</f>
        <v>1418</v>
      </c>
      <c r="H7923" s="467">
        <f t="shared" si="867"/>
        <v>0</v>
      </c>
      <c r="I7923" s="475" t="str">
        <f t="shared" si="868"/>
        <v/>
      </c>
      <c r="J7923" s="471">
        <f>'Potential Projects'!D7924</f>
        <v>71.925483370821127</v>
      </c>
      <c r="K7923" s="471">
        <f>'Potential Projects'!E7924</f>
        <v>23.570008761556654</v>
      </c>
      <c r="L7923" s="476">
        <f t="shared" si="869"/>
        <v>871.50450786762224</v>
      </c>
      <c r="M7923" s="471">
        <f t="shared" si="872"/>
        <v>1335.1777141390216</v>
      </c>
      <c r="N7923" s="467">
        <f t="shared" si="870"/>
        <v>0</v>
      </c>
      <c r="O7923" s="475" t="str">
        <f t="shared" si="871"/>
        <v/>
      </c>
    </row>
    <row r="7924" spans="1:15" hidden="1">
      <c r="A7924" s="475">
        <f t="shared" si="866"/>
        <v>43770</v>
      </c>
      <c r="B7924" s="475">
        <v>43796</v>
      </c>
      <c r="C7924" s="467">
        <v>3</v>
      </c>
      <c r="D7924" s="467">
        <v>1067</v>
      </c>
      <c r="E7924" s="467">
        <v>103</v>
      </c>
      <c r="F7924" s="467">
        <v>0</v>
      </c>
      <c r="G7924" s="467">
        <f t="array" ref="G7924">MAX(IF($A$2:$A$8761=A7924,$D$2:$D$8761))</f>
        <v>1418</v>
      </c>
      <c r="H7924" s="467">
        <f t="shared" si="867"/>
        <v>0</v>
      </c>
      <c r="I7924" s="475" t="str">
        <f t="shared" si="868"/>
        <v/>
      </c>
      <c r="J7924" s="471">
        <f>'Potential Projects'!D7925</f>
        <v>57.080077994696488</v>
      </c>
      <c r="K7924" s="471">
        <f>'Potential Projects'!E7925</f>
        <v>38.829381530853574</v>
      </c>
      <c r="L7924" s="476">
        <f t="shared" si="869"/>
        <v>868.09054047444999</v>
      </c>
      <c r="M7924" s="471">
        <f t="shared" si="872"/>
        <v>1335.1777141390216</v>
      </c>
      <c r="N7924" s="467">
        <f t="shared" si="870"/>
        <v>0</v>
      </c>
      <c r="O7924" s="475" t="str">
        <f t="shared" si="871"/>
        <v/>
      </c>
    </row>
    <row r="7925" spans="1:15" hidden="1">
      <c r="A7925" s="475">
        <f t="shared" si="866"/>
        <v>43770</v>
      </c>
      <c r="B7925" s="475">
        <v>43796</v>
      </c>
      <c r="C7925" s="467">
        <v>4</v>
      </c>
      <c r="D7925" s="467">
        <v>1035</v>
      </c>
      <c r="E7925" s="467">
        <v>103</v>
      </c>
      <c r="F7925" s="467">
        <v>0</v>
      </c>
      <c r="G7925" s="467">
        <f t="array" ref="G7925">MAX(IF($A$2:$A$8761=A7925,$D$2:$D$8761))</f>
        <v>1418</v>
      </c>
      <c r="H7925" s="467">
        <f t="shared" si="867"/>
        <v>0</v>
      </c>
      <c r="I7925" s="475" t="str">
        <f t="shared" si="868"/>
        <v/>
      </c>
      <c r="J7925" s="471">
        <f>'Potential Projects'!D7926</f>
        <v>15.39222679042679</v>
      </c>
      <c r="K7925" s="471">
        <f>'Potential Projects'!E7926</f>
        <v>43.369567082347878</v>
      </c>
      <c r="L7925" s="476">
        <f t="shared" si="869"/>
        <v>873.23820612722534</v>
      </c>
      <c r="M7925" s="471">
        <f t="shared" si="872"/>
        <v>1335.1777141390216</v>
      </c>
      <c r="N7925" s="467">
        <f t="shared" si="870"/>
        <v>0</v>
      </c>
      <c r="O7925" s="475" t="str">
        <f t="shared" si="871"/>
        <v/>
      </c>
    </row>
    <row r="7926" spans="1:15" hidden="1">
      <c r="A7926" s="475">
        <f t="shared" si="866"/>
        <v>43770</v>
      </c>
      <c r="B7926" s="475">
        <v>43796</v>
      </c>
      <c r="C7926" s="467">
        <v>5</v>
      </c>
      <c r="D7926" s="467">
        <v>1070</v>
      </c>
      <c r="E7926" s="467">
        <v>103</v>
      </c>
      <c r="F7926" s="467">
        <v>0</v>
      </c>
      <c r="G7926" s="467">
        <f t="array" ref="G7926">MAX(IF($A$2:$A$8761=A7926,$D$2:$D$8761))</f>
        <v>1418</v>
      </c>
      <c r="H7926" s="467">
        <f t="shared" si="867"/>
        <v>0</v>
      </c>
      <c r="I7926" s="475" t="str">
        <f t="shared" si="868"/>
        <v/>
      </c>
      <c r="J7926" s="471">
        <f>'Potential Projects'!D7927</f>
        <v>130.05426662408814</v>
      </c>
      <c r="K7926" s="471">
        <f>'Potential Projects'!E7927</f>
        <v>54.460323586325522</v>
      </c>
      <c r="L7926" s="476">
        <f t="shared" si="869"/>
        <v>782.48540978958636</v>
      </c>
      <c r="M7926" s="471">
        <f t="shared" si="872"/>
        <v>1335.1777141390216</v>
      </c>
      <c r="N7926" s="467">
        <f t="shared" si="870"/>
        <v>0</v>
      </c>
      <c r="O7926" s="475" t="str">
        <f t="shared" si="871"/>
        <v/>
      </c>
    </row>
    <row r="7927" spans="1:15" hidden="1">
      <c r="A7927" s="475">
        <f t="shared" si="866"/>
        <v>43770</v>
      </c>
      <c r="B7927" s="475">
        <v>43796</v>
      </c>
      <c r="C7927" s="467">
        <v>6</v>
      </c>
      <c r="D7927" s="467">
        <v>1159</v>
      </c>
      <c r="E7927" s="467">
        <v>104</v>
      </c>
      <c r="F7927" s="467">
        <v>0</v>
      </c>
      <c r="G7927" s="467">
        <f t="array" ref="G7927">MAX(IF($A$2:$A$8761=A7927,$D$2:$D$8761))</f>
        <v>1418</v>
      </c>
      <c r="H7927" s="467">
        <f t="shared" si="867"/>
        <v>0</v>
      </c>
      <c r="I7927" s="475" t="str">
        <f t="shared" si="868"/>
        <v/>
      </c>
      <c r="J7927" s="471">
        <f>'Potential Projects'!D7928</f>
        <v>144</v>
      </c>
      <c r="K7927" s="471">
        <f>'Potential Projects'!E7928</f>
        <v>60.22160314986025</v>
      </c>
      <c r="L7927" s="476">
        <f t="shared" si="869"/>
        <v>850.77839685013976</v>
      </c>
      <c r="M7927" s="471">
        <f t="shared" si="872"/>
        <v>1335.1777141390216</v>
      </c>
      <c r="N7927" s="467">
        <f t="shared" si="870"/>
        <v>0</v>
      </c>
      <c r="O7927" s="475" t="str">
        <f t="shared" si="871"/>
        <v/>
      </c>
    </row>
    <row r="7928" spans="1:15" hidden="1">
      <c r="A7928" s="475">
        <f t="shared" si="866"/>
        <v>43770</v>
      </c>
      <c r="B7928" s="475">
        <v>43796</v>
      </c>
      <c r="C7928" s="467">
        <v>7</v>
      </c>
      <c r="D7928" s="467">
        <v>1276</v>
      </c>
      <c r="E7928" s="467">
        <v>103</v>
      </c>
      <c r="F7928" s="467">
        <v>0</v>
      </c>
      <c r="G7928" s="467">
        <f t="array" ref="G7928">MAX(IF($A$2:$A$8761=A7928,$D$2:$D$8761))</f>
        <v>1418</v>
      </c>
      <c r="H7928" s="467">
        <f t="shared" si="867"/>
        <v>0</v>
      </c>
      <c r="I7928" s="475" t="str">
        <f t="shared" si="868"/>
        <v/>
      </c>
      <c r="J7928" s="471">
        <f>'Potential Projects'!D7929</f>
        <v>144</v>
      </c>
      <c r="K7928" s="471">
        <f>'Potential Projects'!E7929</f>
        <v>81.135869329176529</v>
      </c>
      <c r="L7928" s="476">
        <f t="shared" si="869"/>
        <v>947.86413067082344</v>
      </c>
      <c r="M7928" s="471">
        <f t="shared" si="872"/>
        <v>1335.1777141390216</v>
      </c>
      <c r="N7928" s="467">
        <f t="shared" si="870"/>
        <v>0</v>
      </c>
      <c r="O7928" s="475" t="str">
        <f t="shared" si="871"/>
        <v/>
      </c>
    </row>
    <row r="7929" spans="1:15" hidden="1">
      <c r="A7929" s="475">
        <f t="shared" si="866"/>
        <v>43770</v>
      </c>
      <c r="B7929" s="475">
        <v>43796</v>
      </c>
      <c r="C7929" s="467">
        <v>8</v>
      </c>
      <c r="D7929" s="467">
        <v>1328</v>
      </c>
      <c r="E7929" s="467">
        <v>103</v>
      </c>
      <c r="F7929" s="467">
        <v>0</v>
      </c>
      <c r="G7929" s="467">
        <f t="array" ref="G7929">MAX(IF($A$2:$A$8761=A7929,$D$2:$D$8761))</f>
        <v>1418</v>
      </c>
      <c r="H7929" s="467">
        <f t="shared" si="867"/>
        <v>0</v>
      </c>
      <c r="I7929" s="475" t="str">
        <f t="shared" si="868"/>
        <v/>
      </c>
      <c r="J7929" s="471">
        <f>'Potential Projects'!D7930</f>
        <v>142.23274471501787</v>
      </c>
      <c r="K7929" s="471">
        <f>'Potential Projects'!E7930</f>
        <v>95.137382283379921</v>
      </c>
      <c r="L7929" s="476">
        <f t="shared" si="869"/>
        <v>987.62987300160228</v>
      </c>
      <c r="M7929" s="471">
        <f t="shared" si="872"/>
        <v>1335.1777141390216</v>
      </c>
      <c r="N7929" s="467">
        <f t="shared" si="870"/>
        <v>0</v>
      </c>
      <c r="O7929" s="475" t="str">
        <f t="shared" si="871"/>
        <v/>
      </c>
    </row>
    <row r="7930" spans="1:15" hidden="1">
      <c r="A7930" s="475">
        <f t="shared" si="866"/>
        <v>43770</v>
      </c>
      <c r="B7930" s="475">
        <v>43796</v>
      </c>
      <c r="C7930" s="467">
        <v>9</v>
      </c>
      <c r="D7930" s="467">
        <v>1339</v>
      </c>
      <c r="E7930" s="467">
        <v>103</v>
      </c>
      <c r="F7930" s="467">
        <v>1</v>
      </c>
      <c r="G7930" s="467">
        <f t="array" ref="G7930">MAX(IF($A$2:$A$8761=A7930,$D$2:$D$8761))</f>
        <v>1418</v>
      </c>
      <c r="H7930" s="467">
        <f t="shared" si="867"/>
        <v>0</v>
      </c>
      <c r="I7930" s="475" t="str">
        <f t="shared" si="868"/>
        <v/>
      </c>
      <c r="J7930" s="471">
        <f>'Potential Projects'!D7931</f>
        <v>141.1759017135964</v>
      </c>
      <c r="K7930" s="471">
        <f>'Potential Projects'!E7931</f>
        <v>85.769925016125569</v>
      </c>
      <c r="L7930" s="476">
        <f t="shared" si="869"/>
        <v>1008.0541732702779</v>
      </c>
      <c r="M7930" s="471">
        <f t="shared" si="872"/>
        <v>1335.1777141390216</v>
      </c>
      <c r="N7930" s="467">
        <f t="shared" si="870"/>
        <v>0</v>
      </c>
      <c r="O7930" s="475" t="str">
        <f t="shared" si="871"/>
        <v/>
      </c>
    </row>
    <row r="7931" spans="1:15" hidden="1">
      <c r="A7931" s="475">
        <f t="shared" si="866"/>
        <v>43770</v>
      </c>
      <c r="B7931" s="475">
        <v>43796</v>
      </c>
      <c r="C7931" s="467">
        <v>10</v>
      </c>
      <c r="D7931" s="467">
        <v>1359</v>
      </c>
      <c r="E7931" s="467">
        <v>103</v>
      </c>
      <c r="F7931" s="467">
        <v>3</v>
      </c>
      <c r="G7931" s="467">
        <f t="array" ref="G7931">MAX(IF($A$2:$A$8761=A7931,$D$2:$D$8761))</f>
        <v>1418</v>
      </c>
      <c r="H7931" s="467">
        <f t="shared" si="867"/>
        <v>0</v>
      </c>
      <c r="I7931" s="475" t="str">
        <f t="shared" si="868"/>
        <v/>
      </c>
      <c r="J7931" s="471">
        <f>'Potential Projects'!D7932</f>
        <v>134.01119686465347</v>
      </c>
      <c r="K7931" s="471">
        <f>'Potential Projects'!E7932</f>
        <v>51.38060089228123</v>
      </c>
      <c r="L7931" s="476">
        <f t="shared" si="869"/>
        <v>1067.6082022430653</v>
      </c>
      <c r="M7931" s="471">
        <f t="shared" si="872"/>
        <v>1335.1777141390216</v>
      </c>
      <c r="N7931" s="467">
        <f t="shared" si="870"/>
        <v>0</v>
      </c>
      <c r="O7931" s="475" t="str">
        <f t="shared" si="871"/>
        <v/>
      </c>
    </row>
    <row r="7932" spans="1:15" hidden="1">
      <c r="A7932" s="475">
        <f t="shared" si="866"/>
        <v>43770</v>
      </c>
      <c r="B7932" s="475">
        <v>43796</v>
      </c>
      <c r="C7932" s="467">
        <v>11</v>
      </c>
      <c r="D7932" s="467">
        <v>1398</v>
      </c>
      <c r="E7932" s="467">
        <v>103</v>
      </c>
      <c r="F7932" s="467">
        <v>4</v>
      </c>
      <c r="G7932" s="467">
        <f t="array" ref="G7932">MAX(IF($A$2:$A$8761=A7932,$D$2:$D$8761))</f>
        <v>1418</v>
      </c>
      <c r="H7932" s="467">
        <f t="shared" si="867"/>
        <v>0</v>
      </c>
      <c r="I7932" s="475" t="str">
        <f t="shared" si="868"/>
        <v/>
      </c>
      <c r="J7932" s="471">
        <f>'Potential Projects'!D7933</f>
        <v>144</v>
      </c>
      <c r="K7932" s="471">
        <f>'Potential Projects'!E7933</f>
        <v>20.755469200172012</v>
      </c>
      <c r="L7932" s="476">
        <f t="shared" si="869"/>
        <v>1126.244530799828</v>
      </c>
      <c r="M7932" s="471">
        <f t="shared" si="872"/>
        <v>1335.1777141390216</v>
      </c>
      <c r="N7932" s="467">
        <f t="shared" si="870"/>
        <v>0</v>
      </c>
      <c r="O7932" s="475" t="str">
        <f t="shared" si="871"/>
        <v/>
      </c>
    </row>
    <row r="7933" spans="1:15" hidden="1">
      <c r="A7933" s="475">
        <f t="shared" si="866"/>
        <v>43770</v>
      </c>
      <c r="B7933" s="475">
        <v>43796</v>
      </c>
      <c r="C7933" s="467">
        <v>12</v>
      </c>
      <c r="D7933" s="467">
        <v>1390</v>
      </c>
      <c r="E7933" s="467">
        <v>101</v>
      </c>
      <c r="F7933" s="467">
        <v>6</v>
      </c>
      <c r="G7933" s="467">
        <f t="array" ref="G7933">MAX(IF($A$2:$A$8761=A7933,$D$2:$D$8761))</f>
        <v>1418</v>
      </c>
      <c r="H7933" s="467">
        <f t="shared" si="867"/>
        <v>0</v>
      </c>
      <c r="I7933" s="475" t="str">
        <f t="shared" si="868"/>
        <v/>
      </c>
      <c r="J7933" s="471">
        <f>'Potential Projects'!D7934</f>
        <v>144</v>
      </c>
      <c r="K7933" s="471">
        <f>'Potential Projects'!E7934</f>
        <v>33.948134487207049</v>
      </c>
      <c r="L7933" s="476">
        <f t="shared" si="869"/>
        <v>1105.051865512793</v>
      </c>
      <c r="M7933" s="471">
        <f t="shared" si="872"/>
        <v>1335.1777141390216</v>
      </c>
      <c r="N7933" s="467">
        <f t="shared" si="870"/>
        <v>0</v>
      </c>
      <c r="O7933" s="475" t="str">
        <f t="shared" si="871"/>
        <v/>
      </c>
    </row>
    <row r="7934" spans="1:15" hidden="1">
      <c r="A7934" s="475">
        <f t="shared" si="866"/>
        <v>43770</v>
      </c>
      <c r="B7934" s="475">
        <v>43796</v>
      </c>
      <c r="C7934" s="467">
        <v>13</v>
      </c>
      <c r="D7934" s="467">
        <v>1377</v>
      </c>
      <c r="E7934" s="467">
        <v>101</v>
      </c>
      <c r="F7934" s="467">
        <v>4</v>
      </c>
      <c r="G7934" s="467">
        <f t="array" ref="G7934">MAX(IF($A$2:$A$8761=A7934,$D$2:$D$8761))</f>
        <v>1418</v>
      </c>
      <c r="H7934" s="467">
        <f t="shared" si="867"/>
        <v>0</v>
      </c>
      <c r="I7934" s="475" t="str">
        <f t="shared" si="868"/>
        <v/>
      </c>
      <c r="J7934" s="471">
        <f>'Potential Projects'!D7935</f>
        <v>144</v>
      </c>
      <c r="K7934" s="471">
        <f>'Potential Projects'!E7935</f>
        <v>44.842545957858526</v>
      </c>
      <c r="L7934" s="476">
        <f t="shared" si="869"/>
        <v>1083.1574540421416</v>
      </c>
      <c r="M7934" s="471">
        <f t="shared" si="872"/>
        <v>1335.1777141390216</v>
      </c>
      <c r="N7934" s="467">
        <f t="shared" si="870"/>
        <v>0</v>
      </c>
      <c r="O7934" s="475" t="str">
        <f t="shared" si="871"/>
        <v/>
      </c>
    </row>
    <row r="7935" spans="1:15" hidden="1">
      <c r="A7935" s="475">
        <f t="shared" si="866"/>
        <v>43770</v>
      </c>
      <c r="B7935" s="475">
        <v>43796</v>
      </c>
      <c r="C7935" s="467">
        <v>14</v>
      </c>
      <c r="D7935" s="467">
        <v>1356</v>
      </c>
      <c r="E7935" s="467">
        <v>100</v>
      </c>
      <c r="F7935" s="467">
        <v>4</v>
      </c>
      <c r="G7935" s="467">
        <f t="array" ref="G7935">MAX(IF($A$2:$A$8761=A7935,$D$2:$D$8761))</f>
        <v>1418</v>
      </c>
      <c r="H7935" s="467">
        <f t="shared" si="867"/>
        <v>0</v>
      </c>
      <c r="I7935" s="475" t="str">
        <f t="shared" si="868"/>
        <v/>
      </c>
      <c r="J7935" s="471">
        <f>'Potential Projects'!D7936</f>
        <v>144</v>
      </c>
      <c r="K7935" s="471">
        <f>'Potential Projects'!E7936</f>
        <v>35.087874381853368</v>
      </c>
      <c r="L7935" s="476">
        <f t="shared" si="869"/>
        <v>1072.9121256181465</v>
      </c>
      <c r="M7935" s="471">
        <f t="shared" si="872"/>
        <v>1335.1777141390216</v>
      </c>
      <c r="N7935" s="467">
        <f t="shared" si="870"/>
        <v>0</v>
      </c>
      <c r="O7935" s="475" t="str">
        <f t="shared" si="871"/>
        <v/>
      </c>
    </row>
    <row r="7936" spans="1:15" hidden="1">
      <c r="A7936" s="475">
        <f t="shared" si="866"/>
        <v>43770</v>
      </c>
      <c r="B7936" s="475">
        <v>43796</v>
      </c>
      <c r="C7936" s="467">
        <v>15</v>
      </c>
      <c r="D7936" s="467">
        <v>1348</v>
      </c>
      <c r="E7936" s="467">
        <v>101</v>
      </c>
      <c r="F7936" s="467">
        <v>5</v>
      </c>
      <c r="G7936" s="467">
        <f t="array" ref="G7936">MAX(IF($A$2:$A$8761=A7936,$D$2:$D$8761))</f>
        <v>1418</v>
      </c>
      <c r="H7936" s="467">
        <f t="shared" si="867"/>
        <v>0</v>
      </c>
      <c r="I7936" s="475" t="str">
        <f t="shared" si="868"/>
        <v/>
      </c>
      <c r="J7936" s="471">
        <f>'Potential Projects'!D7937</f>
        <v>143.8501241502197</v>
      </c>
      <c r="K7936" s="471">
        <f>'Potential Projects'!E7937</f>
        <v>33.58595221457751</v>
      </c>
      <c r="L7936" s="476">
        <f t="shared" si="869"/>
        <v>1064.5639236352029</v>
      </c>
      <c r="M7936" s="471">
        <f t="shared" si="872"/>
        <v>1335.1777141390216</v>
      </c>
      <c r="N7936" s="467">
        <f t="shared" si="870"/>
        <v>0</v>
      </c>
      <c r="O7936" s="475" t="str">
        <f t="shared" si="871"/>
        <v/>
      </c>
    </row>
    <row r="7937" spans="1:15" hidden="1">
      <c r="A7937" s="475">
        <f t="shared" si="866"/>
        <v>43770</v>
      </c>
      <c r="B7937" s="475">
        <v>43796</v>
      </c>
      <c r="C7937" s="467">
        <v>16</v>
      </c>
      <c r="D7937" s="467">
        <v>1355</v>
      </c>
      <c r="E7937" s="467">
        <v>101</v>
      </c>
      <c r="F7937" s="467">
        <v>1</v>
      </c>
      <c r="G7937" s="467">
        <f t="array" ref="G7937">MAX(IF($A$2:$A$8761=A7937,$D$2:$D$8761))</f>
        <v>1418</v>
      </c>
      <c r="H7937" s="467">
        <f t="shared" si="867"/>
        <v>0</v>
      </c>
      <c r="I7937" s="475" t="str">
        <f t="shared" si="868"/>
        <v/>
      </c>
      <c r="J7937" s="471">
        <f>'Potential Projects'!D7938</f>
        <v>142.89000820849364</v>
      </c>
      <c r="K7937" s="471">
        <f>'Potential Projects'!E7938</f>
        <v>39.436408406794236</v>
      </c>
      <c r="L7937" s="476">
        <f t="shared" si="869"/>
        <v>1070.6735833847122</v>
      </c>
      <c r="M7937" s="471">
        <f t="shared" si="872"/>
        <v>1335.1777141390216</v>
      </c>
      <c r="N7937" s="467">
        <f t="shared" si="870"/>
        <v>0</v>
      </c>
      <c r="O7937" s="475" t="str">
        <f t="shared" si="871"/>
        <v/>
      </c>
    </row>
    <row r="7938" spans="1:15" hidden="1">
      <c r="A7938" s="475">
        <f t="shared" ref="A7938:A8001" si="873">DATE(YEAR(B7938),MONTH(B7938),1)</f>
        <v>43770</v>
      </c>
      <c r="B7938" s="475">
        <v>43796</v>
      </c>
      <c r="C7938" s="467">
        <v>17</v>
      </c>
      <c r="D7938" s="467">
        <v>1410</v>
      </c>
      <c r="E7938" s="467">
        <v>103</v>
      </c>
      <c r="F7938" s="467">
        <v>0</v>
      </c>
      <c r="G7938" s="467">
        <f t="array" ref="G7938">MAX(IF($A$2:$A$8761=A7938,$D$2:$D$8761))</f>
        <v>1418</v>
      </c>
      <c r="H7938" s="467">
        <f t="shared" ref="H7938:H8001" si="874">IF(G7938=D7938,1,0)</f>
        <v>0</v>
      </c>
      <c r="I7938" s="475" t="str">
        <f t="shared" ref="I7938:I8001" si="875">IF(D7938=G7938,B7938,"")</f>
        <v/>
      </c>
      <c r="J7938" s="471">
        <f>'Potential Projects'!D7939</f>
        <v>144</v>
      </c>
      <c r="K7938" s="471">
        <f>'Potential Projects'!E7939</f>
        <v>42.544292141474955</v>
      </c>
      <c r="L7938" s="476">
        <f t="shared" ref="L7938:L8001" si="876">D7938-E7938-F7938-J7938-K7938</f>
        <v>1120.4557078585251</v>
      </c>
      <c r="M7938" s="471">
        <f t="shared" si="872"/>
        <v>1335.1777141390216</v>
      </c>
      <c r="N7938" s="467">
        <f t="shared" ref="N7938:N8001" si="877">IF(M7938=L7938,1,0)</f>
        <v>0</v>
      </c>
      <c r="O7938" s="475" t="str">
        <f t="shared" ref="O7938:O8001" si="878">IF(L7938=M7938,B7938,"")</f>
        <v/>
      </c>
    </row>
    <row r="7939" spans="1:15" hidden="1">
      <c r="A7939" s="475">
        <f t="shared" si="873"/>
        <v>43770</v>
      </c>
      <c r="B7939" s="475">
        <v>43796</v>
      </c>
      <c r="C7939" s="467">
        <v>18</v>
      </c>
      <c r="D7939" s="467">
        <v>1397</v>
      </c>
      <c r="E7939" s="467">
        <v>103</v>
      </c>
      <c r="F7939" s="467">
        <v>0</v>
      </c>
      <c r="G7939" s="467">
        <f t="array" ref="G7939">MAX(IF($A$2:$A$8761=A7939,$D$2:$D$8761))</f>
        <v>1418</v>
      </c>
      <c r="H7939" s="467">
        <f t="shared" si="874"/>
        <v>0</v>
      </c>
      <c r="I7939" s="475" t="str">
        <f t="shared" si="875"/>
        <v/>
      </c>
      <c r="J7939" s="471">
        <f>'Potential Projects'!D7940</f>
        <v>126.71904982937821</v>
      </c>
      <c r="K7939" s="471">
        <f>'Potential Projects'!E7940</f>
        <v>62.923498548699207</v>
      </c>
      <c r="L7939" s="476">
        <f t="shared" si="876"/>
        <v>1104.3574516219226</v>
      </c>
      <c r="M7939" s="471">
        <f t="shared" ref="M7939:M8002" si="879">MAX($L$7298:$L$8018)</f>
        <v>1335.1777141390216</v>
      </c>
      <c r="N7939" s="467">
        <f t="shared" si="877"/>
        <v>0</v>
      </c>
      <c r="O7939" s="475" t="str">
        <f t="shared" si="878"/>
        <v/>
      </c>
    </row>
    <row r="7940" spans="1:15" hidden="1">
      <c r="A7940" s="475">
        <f t="shared" si="873"/>
        <v>43770</v>
      </c>
      <c r="B7940" s="475">
        <v>43796</v>
      </c>
      <c r="C7940" s="467">
        <v>19</v>
      </c>
      <c r="D7940" s="467">
        <v>1400</v>
      </c>
      <c r="E7940" s="467">
        <v>103</v>
      </c>
      <c r="F7940" s="467">
        <v>0</v>
      </c>
      <c r="G7940" s="467">
        <f t="array" ref="G7940">MAX(IF($A$2:$A$8761=A7940,$D$2:$D$8761))</f>
        <v>1418</v>
      </c>
      <c r="H7940" s="467">
        <f t="shared" si="874"/>
        <v>0</v>
      </c>
      <c r="I7940" s="475" t="str">
        <f t="shared" si="875"/>
        <v/>
      </c>
      <c r="J7940" s="471">
        <f>'Potential Projects'!D7941</f>
        <v>120.90776713190094</v>
      </c>
      <c r="K7940" s="471">
        <f>'Potential Projects'!E7941</f>
        <v>62.041119275424641</v>
      </c>
      <c r="L7940" s="476">
        <f t="shared" si="876"/>
        <v>1114.0511135926745</v>
      </c>
      <c r="M7940" s="471">
        <f t="shared" si="879"/>
        <v>1335.1777141390216</v>
      </c>
      <c r="N7940" s="467">
        <f t="shared" si="877"/>
        <v>0</v>
      </c>
      <c r="O7940" s="475" t="str">
        <f t="shared" si="878"/>
        <v/>
      </c>
    </row>
    <row r="7941" spans="1:15" hidden="1">
      <c r="A7941" s="475">
        <f t="shared" si="873"/>
        <v>43770</v>
      </c>
      <c r="B7941" s="475">
        <v>43796</v>
      </c>
      <c r="C7941" s="467">
        <v>20</v>
      </c>
      <c r="D7941" s="467">
        <v>1325</v>
      </c>
      <c r="E7941" s="467">
        <v>103</v>
      </c>
      <c r="F7941" s="467">
        <v>0</v>
      </c>
      <c r="G7941" s="467">
        <f t="array" ref="G7941">MAX(IF($A$2:$A$8761=A7941,$D$2:$D$8761))</f>
        <v>1418</v>
      </c>
      <c r="H7941" s="467">
        <f t="shared" si="874"/>
        <v>0</v>
      </c>
      <c r="I7941" s="475" t="str">
        <f t="shared" si="875"/>
        <v/>
      </c>
      <c r="J7941" s="471">
        <f>'Potential Projects'!D7942</f>
        <v>144</v>
      </c>
      <c r="K7941" s="471">
        <f>'Potential Projects'!E7942</f>
        <v>75.347210976134178</v>
      </c>
      <c r="L7941" s="476">
        <f t="shared" si="876"/>
        <v>1002.6527890238658</v>
      </c>
      <c r="M7941" s="471">
        <f t="shared" si="879"/>
        <v>1335.1777141390216</v>
      </c>
      <c r="N7941" s="467">
        <f t="shared" si="877"/>
        <v>0</v>
      </c>
      <c r="O7941" s="475" t="str">
        <f t="shared" si="878"/>
        <v/>
      </c>
    </row>
    <row r="7942" spans="1:15" hidden="1">
      <c r="A7942" s="475">
        <f t="shared" si="873"/>
        <v>43770</v>
      </c>
      <c r="B7942" s="475">
        <v>43796</v>
      </c>
      <c r="C7942" s="467">
        <v>21</v>
      </c>
      <c r="D7942" s="467">
        <v>1312</v>
      </c>
      <c r="E7942" s="467">
        <v>103</v>
      </c>
      <c r="F7942" s="467">
        <v>0</v>
      </c>
      <c r="G7942" s="467">
        <f t="array" ref="G7942">MAX(IF($A$2:$A$8761=A7942,$D$2:$D$8761))</f>
        <v>1418</v>
      </c>
      <c r="H7942" s="467">
        <f t="shared" si="874"/>
        <v>0</v>
      </c>
      <c r="I7942" s="475" t="str">
        <f t="shared" si="875"/>
        <v/>
      </c>
      <c r="J7942" s="471">
        <f>'Potential Projects'!D7943</f>
        <v>144</v>
      </c>
      <c r="K7942" s="471">
        <f>'Potential Projects'!E7943</f>
        <v>90.683244356052469</v>
      </c>
      <c r="L7942" s="476">
        <f t="shared" si="876"/>
        <v>974.31675564394754</v>
      </c>
      <c r="M7942" s="471">
        <f t="shared" si="879"/>
        <v>1335.1777141390216</v>
      </c>
      <c r="N7942" s="467">
        <f t="shared" si="877"/>
        <v>0</v>
      </c>
      <c r="O7942" s="475" t="str">
        <f t="shared" si="878"/>
        <v/>
      </c>
    </row>
    <row r="7943" spans="1:15" hidden="1">
      <c r="A7943" s="475">
        <f t="shared" si="873"/>
        <v>43770</v>
      </c>
      <c r="B7943" s="475">
        <v>43796</v>
      </c>
      <c r="C7943" s="467">
        <v>22</v>
      </c>
      <c r="D7943" s="467">
        <v>1251</v>
      </c>
      <c r="E7943" s="467">
        <v>104</v>
      </c>
      <c r="F7943" s="467">
        <v>0</v>
      </c>
      <c r="G7943" s="467">
        <f t="array" ref="G7943">MAX(IF($A$2:$A$8761=A7943,$D$2:$D$8761))</f>
        <v>1418</v>
      </c>
      <c r="H7943" s="467">
        <f t="shared" si="874"/>
        <v>0</v>
      </c>
      <c r="I7943" s="475" t="str">
        <f t="shared" si="875"/>
        <v/>
      </c>
      <c r="J7943" s="471">
        <f>'Potential Projects'!D7944</f>
        <v>144</v>
      </c>
      <c r="K7943" s="471">
        <f>'Potential Projects'!E7944</f>
        <v>94.064915985809506</v>
      </c>
      <c r="L7943" s="476">
        <f t="shared" si="876"/>
        <v>908.93508401419047</v>
      </c>
      <c r="M7943" s="471">
        <f t="shared" si="879"/>
        <v>1335.1777141390216</v>
      </c>
      <c r="N7943" s="467">
        <f t="shared" si="877"/>
        <v>0</v>
      </c>
      <c r="O7943" s="475" t="str">
        <f t="shared" si="878"/>
        <v/>
      </c>
    </row>
    <row r="7944" spans="1:15" hidden="1">
      <c r="A7944" s="475">
        <f t="shared" si="873"/>
        <v>43770</v>
      </c>
      <c r="B7944" s="475">
        <v>43796</v>
      </c>
      <c r="C7944" s="467">
        <v>23</v>
      </c>
      <c r="D7944" s="467">
        <v>1164</v>
      </c>
      <c r="E7944" s="467">
        <v>103</v>
      </c>
      <c r="F7944" s="467">
        <v>0</v>
      </c>
      <c r="G7944" s="467">
        <f t="array" ref="G7944">MAX(IF($A$2:$A$8761=A7944,$D$2:$D$8761))</f>
        <v>1418</v>
      </c>
      <c r="H7944" s="467">
        <f t="shared" si="874"/>
        <v>0</v>
      </c>
      <c r="I7944" s="475" t="str">
        <f t="shared" si="875"/>
        <v/>
      </c>
      <c r="J7944" s="471">
        <f>'Potential Projects'!D7945</f>
        <v>144</v>
      </c>
      <c r="K7944" s="471">
        <f>'Potential Projects'!E7945</f>
        <v>96.704231294345306</v>
      </c>
      <c r="L7944" s="476">
        <f t="shared" si="876"/>
        <v>820.29576870565472</v>
      </c>
      <c r="M7944" s="471">
        <f t="shared" si="879"/>
        <v>1335.1777141390216</v>
      </c>
      <c r="N7944" s="467">
        <f t="shared" si="877"/>
        <v>0</v>
      </c>
      <c r="O7944" s="475" t="str">
        <f t="shared" si="878"/>
        <v/>
      </c>
    </row>
    <row r="7945" spans="1:15" hidden="1">
      <c r="A7945" s="475">
        <f t="shared" si="873"/>
        <v>43770</v>
      </c>
      <c r="B7945" s="475">
        <v>43796</v>
      </c>
      <c r="C7945" s="467">
        <v>24</v>
      </c>
      <c r="D7945" s="467">
        <v>1103</v>
      </c>
      <c r="E7945" s="467">
        <v>103</v>
      </c>
      <c r="F7945" s="467">
        <v>0</v>
      </c>
      <c r="G7945" s="467">
        <f t="array" ref="G7945">MAX(IF($A$2:$A$8761=A7945,$D$2:$D$8761))</f>
        <v>1418</v>
      </c>
      <c r="H7945" s="467">
        <f t="shared" si="874"/>
        <v>0</v>
      </c>
      <c r="I7945" s="475" t="str">
        <f t="shared" si="875"/>
        <v/>
      </c>
      <c r="J7945" s="471">
        <f>'Potential Projects'!D7946</f>
        <v>144</v>
      </c>
      <c r="K7945" s="471">
        <f>'Potential Projects'!E7946</f>
        <v>99.436634487207073</v>
      </c>
      <c r="L7945" s="476">
        <f t="shared" si="876"/>
        <v>756.56336551279287</v>
      </c>
      <c r="M7945" s="471">
        <f t="shared" si="879"/>
        <v>1335.1777141390216</v>
      </c>
      <c r="N7945" s="467">
        <f t="shared" si="877"/>
        <v>0</v>
      </c>
      <c r="O7945" s="475" t="str">
        <f t="shared" si="878"/>
        <v/>
      </c>
    </row>
    <row r="7946" spans="1:15" hidden="1">
      <c r="A7946" s="475">
        <f t="shared" si="873"/>
        <v>43770</v>
      </c>
      <c r="B7946" s="475">
        <v>43797</v>
      </c>
      <c r="C7946" s="467">
        <v>1</v>
      </c>
      <c r="D7946" s="467">
        <v>1098</v>
      </c>
      <c r="E7946" s="467">
        <v>103</v>
      </c>
      <c r="F7946" s="467">
        <v>0</v>
      </c>
      <c r="G7946" s="467">
        <f t="array" ref="G7946">MAX(IF($A$2:$A$8761=A7946,$D$2:$D$8761))</f>
        <v>1418</v>
      </c>
      <c r="H7946" s="467">
        <f t="shared" si="874"/>
        <v>0</v>
      </c>
      <c r="I7946" s="475" t="str">
        <f t="shared" si="875"/>
        <v/>
      </c>
      <c r="J7946" s="471">
        <f>'Potential Projects'!D7947</f>
        <v>144</v>
      </c>
      <c r="K7946" s="471">
        <f>'Potential Projects'!E7947</f>
        <v>99.455408514298</v>
      </c>
      <c r="L7946" s="476">
        <f t="shared" si="876"/>
        <v>751.54459148570197</v>
      </c>
      <c r="M7946" s="471">
        <f t="shared" si="879"/>
        <v>1335.1777141390216</v>
      </c>
      <c r="N7946" s="467">
        <f t="shared" si="877"/>
        <v>0</v>
      </c>
      <c r="O7946" s="475" t="str">
        <f t="shared" si="878"/>
        <v/>
      </c>
    </row>
    <row r="7947" spans="1:15" hidden="1">
      <c r="A7947" s="475">
        <f t="shared" si="873"/>
        <v>43770</v>
      </c>
      <c r="B7947" s="475">
        <v>43797</v>
      </c>
      <c r="C7947" s="467">
        <v>2</v>
      </c>
      <c r="D7947" s="467">
        <v>1058</v>
      </c>
      <c r="E7947" s="467">
        <v>103</v>
      </c>
      <c r="F7947" s="467">
        <v>0</v>
      </c>
      <c r="G7947" s="467">
        <f t="array" ref="G7947">MAX(IF($A$2:$A$8761=A7947,$D$2:$D$8761))</f>
        <v>1418</v>
      </c>
      <c r="H7947" s="467">
        <f t="shared" si="874"/>
        <v>0</v>
      </c>
      <c r="I7947" s="475" t="str">
        <f t="shared" si="875"/>
        <v/>
      </c>
      <c r="J7947" s="471">
        <f>'Potential Projects'!D7948</f>
        <v>144</v>
      </c>
      <c r="K7947" s="471">
        <f>'Potential Projects'!E7948</f>
        <v>97.1149131369598</v>
      </c>
      <c r="L7947" s="476">
        <f t="shared" si="876"/>
        <v>713.88508686304021</v>
      </c>
      <c r="M7947" s="471">
        <f t="shared" si="879"/>
        <v>1335.1777141390216</v>
      </c>
      <c r="N7947" s="467">
        <f t="shared" si="877"/>
        <v>0</v>
      </c>
      <c r="O7947" s="475" t="str">
        <f t="shared" si="878"/>
        <v/>
      </c>
    </row>
    <row r="7948" spans="1:15" hidden="1">
      <c r="A7948" s="475">
        <f t="shared" si="873"/>
        <v>43770</v>
      </c>
      <c r="B7948" s="475">
        <v>43797</v>
      </c>
      <c r="C7948" s="467">
        <v>3</v>
      </c>
      <c r="D7948" s="467">
        <v>1059</v>
      </c>
      <c r="E7948" s="467">
        <v>103</v>
      </c>
      <c r="F7948" s="467">
        <v>0</v>
      </c>
      <c r="G7948" s="467">
        <f t="array" ref="G7948">MAX(IF($A$2:$A$8761=A7948,$D$2:$D$8761))</f>
        <v>1418</v>
      </c>
      <c r="H7948" s="467">
        <f t="shared" si="874"/>
        <v>0</v>
      </c>
      <c r="I7948" s="475" t="str">
        <f t="shared" si="875"/>
        <v/>
      </c>
      <c r="J7948" s="471">
        <f>'Potential Projects'!D7949</f>
        <v>144</v>
      </c>
      <c r="K7948" s="471">
        <f>'Potential Projects'!E7949</f>
        <v>90.243619221672759</v>
      </c>
      <c r="L7948" s="476">
        <f t="shared" si="876"/>
        <v>721.75638077832718</v>
      </c>
      <c r="M7948" s="471">
        <f t="shared" si="879"/>
        <v>1335.1777141390216</v>
      </c>
      <c r="N7948" s="467">
        <f t="shared" si="877"/>
        <v>0</v>
      </c>
      <c r="O7948" s="475" t="str">
        <f t="shared" si="878"/>
        <v/>
      </c>
    </row>
    <row r="7949" spans="1:15" hidden="1">
      <c r="A7949" s="475">
        <f t="shared" si="873"/>
        <v>43770</v>
      </c>
      <c r="B7949" s="475">
        <v>43797</v>
      </c>
      <c r="C7949" s="467">
        <v>4</v>
      </c>
      <c r="D7949" s="467">
        <v>1038</v>
      </c>
      <c r="E7949" s="467">
        <v>103</v>
      </c>
      <c r="F7949" s="467">
        <v>0</v>
      </c>
      <c r="G7949" s="467">
        <f t="array" ref="G7949">MAX(IF($A$2:$A$8761=A7949,$D$2:$D$8761))</f>
        <v>1418</v>
      </c>
      <c r="H7949" s="467">
        <f t="shared" si="874"/>
        <v>0</v>
      </c>
      <c r="I7949" s="475" t="str">
        <f t="shared" si="875"/>
        <v/>
      </c>
      <c r="J7949" s="471">
        <f>'Potential Projects'!D7950</f>
        <v>144</v>
      </c>
      <c r="K7949" s="471">
        <f>'Potential Projects'!E7950</f>
        <v>72.320681358847565</v>
      </c>
      <c r="L7949" s="476">
        <f t="shared" si="876"/>
        <v>718.67931864115246</v>
      </c>
      <c r="M7949" s="471">
        <f t="shared" si="879"/>
        <v>1335.1777141390216</v>
      </c>
      <c r="N7949" s="467">
        <f t="shared" si="877"/>
        <v>0</v>
      </c>
      <c r="O7949" s="475" t="str">
        <f t="shared" si="878"/>
        <v/>
      </c>
    </row>
    <row r="7950" spans="1:15" hidden="1">
      <c r="A7950" s="475">
        <f t="shared" si="873"/>
        <v>43770</v>
      </c>
      <c r="B7950" s="475">
        <v>43797</v>
      </c>
      <c r="C7950" s="467">
        <v>5</v>
      </c>
      <c r="D7950" s="467">
        <v>1046</v>
      </c>
      <c r="E7950" s="467">
        <v>103</v>
      </c>
      <c r="F7950" s="467">
        <v>0</v>
      </c>
      <c r="G7950" s="467">
        <f t="array" ref="G7950">MAX(IF($A$2:$A$8761=A7950,$D$2:$D$8761))</f>
        <v>1418</v>
      </c>
      <c r="H7950" s="467">
        <f t="shared" si="874"/>
        <v>0</v>
      </c>
      <c r="I7950" s="475" t="str">
        <f t="shared" si="875"/>
        <v/>
      </c>
      <c r="J7950" s="471">
        <f>'Potential Projects'!D7951</f>
        <v>144</v>
      </c>
      <c r="K7950" s="471">
        <f>'Potential Projects'!E7951</f>
        <v>70.25084487207053</v>
      </c>
      <c r="L7950" s="476">
        <f t="shared" si="876"/>
        <v>728.7491551279295</v>
      </c>
      <c r="M7950" s="471">
        <f t="shared" si="879"/>
        <v>1335.1777141390216</v>
      </c>
      <c r="N7950" s="467">
        <f t="shared" si="877"/>
        <v>0</v>
      </c>
      <c r="O7950" s="475" t="str">
        <f t="shared" si="878"/>
        <v/>
      </c>
    </row>
    <row r="7951" spans="1:15" hidden="1">
      <c r="A7951" s="475">
        <f t="shared" si="873"/>
        <v>43770</v>
      </c>
      <c r="B7951" s="475">
        <v>43797</v>
      </c>
      <c r="C7951" s="467">
        <v>6</v>
      </c>
      <c r="D7951" s="467">
        <v>1094</v>
      </c>
      <c r="E7951" s="467">
        <v>103</v>
      </c>
      <c r="F7951" s="467">
        <v>0</v>
      </c>
      <c r="G7951" s="467">
        <f t="array" ref="G7951">MAX(IF($A$2:$A$8761=A7951,$D$2:$D$8761))</f>
        <v>1418</v>
      </c>
      <c r="H7951" s="467">
        <f t="shared" si="874"/>
        <v>0</v>
      </c>
      <c r="I7951" s="475" t="str">
        <f t="shared" si="875"/>
        <v/>
      </c>
      <c r="J7951" s="471">
        <f>'Potential Projects'!D7952</f>
        <v>117.75581152988666</v>
      </c>
      <c r="K7951" s="471">
        <f>'Potential Projects'!E7952</f>
        <v>41.832443614276507</v>
      </c>
      <c r="L7951" s="476">
        <f t="shared" si="876"/>
        <v>831.4117448558369</v>
      </c>
      <c r="M7951" s="471">
        <f t="shared" si="879"/>
        <v>1335.1777141390216</v>
      </c>
      <c r="N7951" s="467">
        <f t="shared" si="877"/>
        <v>0</v>
      </c>
      <c r="O7951" s="475" t="str">
        <f t="shared" si="878"/>
        <v/>
      </c>
    </row>
    <row r="7952" spans="1:15" hidden="1">
      <c r="A7952" s="475">
        <f t="shared" si="873"/>
        <v>43770</v>
      </c>
      <c r="B7952" s="475">
        <v>43797</v>
      </c>
      <c r="C7952" s="467">
        <v>7</v>
      </c>
      <c r="D7952" s="467">
        <v>1107</v>
      </c>
      <c r="E7952" s="467">
        <v>103</v>
      </c>
      <c r="F7952" s="467">
        <v>0</v>
      </c>
      <c r="G7952" s="467">
        <f t="array" ref="G7952">MAX(IF($A$2:$A$8761=A7952,$D$2:$D$8761))</f>
        <v>1418</v>
      </c>
      <c r="H7952" s="467">
        <f t="shared" si="874"/>
        <v>0</v>
      </c>
      <c r="I7952" s="475" t="str">
        <f t="shared" si="875"/>
        <v/>
      </c>
      <c r="J7952" s="471">
        <f>'Potential Projects'!D7953</f>
        <v>79.136496155693678</v>
      </c>
      <c r="K7952" s="471">
        <f>'Potential Projects'!E7953</f>
        <v>8.4201511502902608</v>
      </c>
      <c r="L7952" s="476">
        <f t="shared" si="876"/>
        <v>916.44335269401608</v>
      </c>
      <c r="M7952" s="471">
        <f t="shared" si="879"/>
        <v>1335.1777141390216</v>
      </c>
      <c r="N7952" s="467">
        <f t="shared" si="877"/>
        <v>0</v>
      </c>
      <c r="O7952" s="475" t="str">
        <f t="shared" si="878"/>
        <v/>
      </c>
    </row>
    <row r="7953" spans="1:15" hidden="1">
      <c r="A7953" s="475">
        <f t="shared" si="873"/>
        <v>43770</v>
      </c>
      <c r="B7953" s="475">
        <v>43797</v>
      </c>
      <c r="C7953" s="467">
        <v>8</v>
      </c>
      <c r="D7953" s="467">
        <v>1167</v>
      </c>
      <c r="E7953" s="467">
        <v>102</v>
      </c>
      <c r="F7953" s="467">
        <v>0</v>
      </c>
      <c r="G7953" s="467">
        <f t="array" ref="G7953">MAX(IF($A$2:$A$8761=A7953,$D$2:$D$8761))</f>
        <v>1418</v>
      </c>
      <c r="H7953" s="467">
        <f t="shared" si="874"/>
        <v>0</v>
      </c>
      <c r="I7953" s="475" t="str">
        <f t="shared" si="875"/>
        <v/>
      </c>
      <c r="J7953" s="471">
        <f>'Potential Projects'!D7954</f>
        <v>94.611426489535575</v>
      </c>
      <c r="K7953" s="471">
        <f>'Potential Projects'!E7954</f>
        <v>8.9544286712534937</v>
      </c>
      <c r="L7953" s="476">
        <f t="shared" si="876"/>
        <v>961.43414483921094</v>
      </c>
      <c r="M7953" s="471">
        <f t="shared" si="879"/>
        <v>1335.1777141390216</v>
      </c>
      <c r="N7953" s="467">
        <f t="shared" si="877"/>
        <v>0</v>
      </c>
      <c r="O7953" s="475" t="str">
        <f t="shared" si="878"/>
        <v/>
      </c>
    </row>
    <row r="7954" spans="1:15" hidden="1">
      <c r="A7954" s="475">
        <f t="shared" si="873"/>
        <v>43770</v>
      </c>
      <c r="B7954" s="475">
        <v>43797</v>
      </c>
      <c r="C7954" s="467">
        <v>9</v>
      </c>
      <c r="D7954" s="467">
        <v>1232</v>
      </c>
      <c r="E7954" s="467">
        <v>89</v>
      </c>
      <c r="F7954" s="467">
        <v>1</v>
      </c>
      <c r="G7954" s="467">
        <f t="array" ref="G7954">MAX(IF($A$2:$A$8761=A7954,$D$2:$D$8761))</f>
        <v>1418</v>
      </c>
      <c r="H7954" s="467">
        <f t="shared" si="874"/>
        <v>0</v>
      </c>
      <c r="I7954" s="475" t="str">
        <f t="shared" si="875"/>
        <v/>
      </c>
      <c r="J7954" s="471">
        <f>'Potential Projects'!D7955</f>
        <v>142.33256308344724</v>
      </c>
      <c r="K7954" s="471">
        <f>'Potential Projects'!E7955</f>
        <v>21.382834605461188</v>
      </c>
      <c r="L7954" s="476">
        <f t="shared" si="876"/>
        <v>978.28460231109159</v>
      </c>
      <c r="M7954" s="471">
        <f t="shared" si="879"/>
        <v>1335.1777141390216</v>
      </c>
      <c r="N7954" s="467">
        <f t="shared" si="877"/>
        <v>0</v>
      </c>
      <c r="O7954" s="475" t="str">
        <f t="shared" si="878"/>
        <v/>
      </c>
    </row>
    <row r="7955" spans="1:15" hidden="1">
      <c r="A7955" s="475">
        <f t="shared" si="873"/>
        <v>43770</v>
      </c>
      <c r="B7955" s="475">
        <v>43797</v>
      </c>
      <c r="C7955" s="467">
        <v>10</v>
      </c>
      <c r="D7955" s="467">
        <v>1260</v>
      </c>
      <c r="E7955" s="467">
        <v>79</v>
      </c>
      <c r="F7955" s="467">
        <v>3</v>
      </c>
      <c r="G7955" s="467">
        <f t="array" ref="G7955">MAX(IF($A$2:$A$8761=A7955,$D$2:$D$8761))</f>
        <v>1418</v>
      </c>
      <c r="H7955" s="467">
        <f t="shared" si="874"/>
        <v>0</v>
      </c>
      <c r="I7955" s="475" t="str">
        <f t="shared" si="875"/>
        <v/>
      </c>
      <c r="J7955" s="471">
        <f>'Potential Projects'!D7956</f>
        <v>85.40131133681038</v>
      </c>
      <c r="K7955" s="471">
        <f>'Potential Projects'!E7956</f>
        <v>22.236270586970544</v>
      </c>
      <c r="L7955" s="476">
        <f t="shared" si="876"/>
        <v>1070.3624180762192</v>
      </c>
      <c r="M7955" s="471">
        <f t="shared" si="879"/>
        <v>1335.1777141390216</v>
      </c>
      <c r="N7955" s="467">
        <f t="shared" si="877"/>
        <v>0</v>
      </c>
      <c r="O7955" s="475" t="str">
        <f t="shared" si="878"/>
        <v/>
      </c>
    </row>
    <row r="7956" spans="1:15" hidden="1">
      <c r="A7956" s="475">
        <f t="shared" si="873"/>
        <v>43770</v>
      </c>
      <c r="B7956" s="475">
        <v>43797</v>
      </c>
      <c r="C7956" s="467">
        <v>11</v>
      </c>
      <c r="D7956" s="467">
        <v>1298</v>
      </c>
      <c r="E7956" s="467">
        <v>68</v>
      </c>
      <c r="F7956" s="467">
        <v>5</v>
      </c>
      <c r="G7956" s="467">
        <f t="array" ref="G7956">MAX(IF($A$2:$A$8761=A7956,$D$2:$D$8761))</f>
        <v>1418</v>
      </c>
      <c r="H7956" s="467">
        <f t="shared" si="874"/>
        <v>0</v>
      </c>
      <c r="I7956" s="475" t="str">
        <f t="shared" si="875"/>
        <v/>
      </c>
      <c r="J7956" s="471">
        <f>'Potential Projects'!D7957</f>
        <v>39.945409673835805</v>
      </c>
      <c r="K7956" s="471">
        <f>'Potential Projects'!E7957</f>
        <v>2.4351477639217376</v>
      </c>
      <c r="L7956" s="476">
        <f t="shared" si="876"/>
        <v>1182.6194425622423</v>
      </c>
      <c r="M7956" s="471">
        <f t="shared" si="879"/>
        <v>1335.1777141390216</v>
      </c>
      <c r="N7956" s="467">
        <f t="shared" si="877"/>
        <v>0</v>
      </c>
      <c r="O7956" s="475" t="str">
        <f t="shared" si="878"/>
        <v/>
      </c>
    </row>
    <row r="7957" spans="1:15" hidden="1">
      <c r="A7957" s="475">
        <f t="shared" si="873"/>
        <v>43770</v>
      </c>
      <c r="B7957" s="475">
        <v>43797</v>
      </c>
      <c r="C7957" s="467">
        <v>12</v>
      </c>
      <c r="D7957" s="467">
        <v>1304</v>
      </c>
      <c r="E7957" s="467">
        <v>47</v>
      </c>
      <c r="F7957" s="467">
        <v>5</v>
      </c>
      <c r="G7957" s="467">
        <f t="array" ref="G7957">MAX(IF($A$2:$A$8761=A7957,$D$2:$D$8761))</f>
        <v>1418</v>
      </c>
      <c r="H7957" s="467">
        <f t="shared" si="874"/>
        <v>0</v>
      </c>
      <c r="I7957" s="475" t="str">
        <f t="shared" si="875"/>
        <v/>
      </c>
      <c r="J7957" s="471">
        <f>'Potential Projects'!D7958</f>
        <v>34.479008257577618</v>
      </c>
      <c r="K7957" s="471">
        <f>'Potential Projects'!E7958</f>
        <v>0.41381084712964955</v>
      </c>
      <c r="L7957" s="476">
        <f t="shared" si="876"/>
        <v>1217.1071808952927</v>
      </c>
      <c r="M7957" s="471">
        <f t="shared" si="879"/>
        <v>1335.1777141390216</v>
      </c>
      <c r="N7957" s="467">
        <f t="shared" si="877"/>
        <v>0</v>
      </c>
      <c r="O7957" s="475" t="str">
        <f t="shared" si="878"/>
        <v/>
      </c>
    </row>
    <row r="7958" spans="1:15" hidden="1">
      <c r="A7958" s="475">
        <f t="shared" si="873"/>
        <v>43770</v>
      </c>
      <c r="B7958" s="475">
        <v>43797</v>
      </c>
      <c r="C7958" s="467">
        <v>13</v>
      </c>
      <c r="D7958" s="467">
        <v>1242</v>
      </c>
      <c r="E7958" s="467">
        <v>29</v>
      </c>
      <c r="F7958" s="467">
        <v>6</v>
      </c>
      <c r="G7958" s="467">
        <f t="array" ref="G7958">MAX(IF($A$2:$A$8761=A7958,$D$2:$D$8761))</f>
        <v>1418</v>
      </c>
      <c r="H7958" s="467">
        <f t="shared" si="874"/>
        <v>0</v>
      </c>
      <c r="I7958" s="475" t="str">
        <f t="shared" si="875"/>
        <v/>
      </c>
      <c r="J7958" s="471">
        <f>'Potential Projects'!D7959</f>
        <v>44.296253641044089</v>
      </c>
      <c r="K7958" s="471">
        <f>'Potential Projects'!E7959</f>
        <v>2.3123343367017846</v>
      </c>
      <c r="L7958" s="476">
        <f t="shared" si="876"/>
        <v>1160.3914120222541</v>
      </c>
      <c r="M7958" s="471">
        <f t="shared" si="879"/>
        <v>1335.1777141390216</v>
      </c>
      <c r="N7958" s="467">
        <f t="shared" si="877"/>
        <v>0</v>
      </c>
      <c r="O7958" s="475" t="str">
        <f t="shared" si="878"/>
        <v/>
      </c>
    </row>
    <row r="7959" spans="1:15" hidden="1">
      <c r="A7959" s="475">
        <f t="shared" si="873"/>
        <v>43770</v>
      </c>
      <c r="B7959" s="475">
        <v>43797</v>
      </c>
      <c r="C7959" s="467">
        <v>14</v>
      </c>
      <c r="D7959" s="467">
        <v>1185</v>
      </c>
      <c r="E7959" s="467">
        <v>31</v>
      </c>
      <c r="F7959" s="467">
        <v>9</v>
      </c>
      <c r="G7959" s="467">
        <f t="array" ref="G7959">MAX(IF($A$2:$A$8761=A7959,$D$2:$D$8761))</f>
        <v>1418</v>
      </c>
      <c r="H7959" s="467">
        <f t="shared" si="874"/>
        <v>0</v>
      </c>
      <c r="I7959" s="475" t="str">
        <f t="shared" si="875"/>
        <v/>
      </c>
      <c r="J7959" s="471">
        <f>'Potential Projects'!D7960</f>
        <v>40.368823112976479</v>
      </c>
      <c r="K7959" s="471">
        <f>'Potential Projects'!E7960</f>
        <v>0.64457493012255429</v>
      </c>
      <c r="L7959" s="476">
        <f t="shared" si="876"/>
        <v>1103.9866019569008</v>
      </c>
      <c r="M7959" s="471">
        <f t="shared" si="879"/>
        <v>1335.1777141390216</v>
      </c>
      <c r="N7959" s="467">
        <f t="shared" si="877"/>
        <v>0</v>
      </c>
      <c r="O7959" s="475" t="str">
        <f t="shared" si="878"/>
        <v/>
      </c>
    </row>
    <row r="7960" spans="1:15" hidden="1">
      <c r="A7960" s="475">
        <f t="shared" si="873"/>
        <v>43770</v>
      </c>
      <c r="B7960" s="475">
        <v>43797</v>
      </c>
      <c r="C7960" s="467">
        <v>15</v>
      </c>
      <c r="D7960" s="467">
        <v>1120</v>
      </c>
      <c r="E7960" s="467">
        <v>32</v>
      </c>
      <c r="F7960" s="467">
        <v>6</v>
      </c>
      <c r="G7960" s="467">
        <f t="array" ref="G7960">MAX(IF($A$2:$A$8761=A7960,$D$2:$D$8761))</f>
        <v>1418</v>
      </c>
      <c r="H7960" s="467">
        <f t="shared" si="874"/>
        <v>0</v>
      </c>
      <c r="I7960" s="475" t="str">
        <f t="shared" si="875"/>
        <v/>
      </c>
      <c r="J7960" s="471">
        <f>'Potential Projects'!D7961</f>
        <v>49.387980750906237</v>
      </c>
      <c r="K7960" s="471">
        <f>'Potential Projects'!E7961</f>
        <v>0.11420866480326812</v>
      </c>
      <c r="L7960" s="476">
        <f t="shared" si="876"/>
        <v>1032.4978105842904</v>
      </c>
      <c r="M7960" s="471">
        <f t="shared" si="879"/>
        <v>1335.1777141390216</v>
      </c>
      <c r="N7960" s="467">
        <f t="shared" si="877"/>
        <v>0</v>
      </c>
      <c r="O7960" s="475" t="str">
        <f t="shared" si="878"/>
        <v/>
      </c>
    </row>
    <row r="7961" spans="1:15" hidden="1">
      <c r="A7961" s="475">
        <f t="shared" si="873"/>
        <v>43770</v>
      </c>
      <c r="B7961" s="475">
        <v>43797</v>
      </c>
      <c r="C7961" s="467">
        <v>16</v>
      </c>
      <c r="D7961" s="467">
        <v>1158</v>
      </c>
      <c r="E7961" s="467">
        <v>41</v>
      </c>
      <c r="F7961" s="467">
        <v>2</v>
      </c>
      <c r="G7961" s="467">
        <f t="array" ref="G7961">MAX(IF($A$2:$A$8761=A7961,$D$2:$D$8761))</f>
        <v>1418</v>
      </c>
      <c r="H7961" s="467">
        <f t="shared" si="874"/>
        <v>0</v>
      </c>
      <c r="I7961" s="475" t="str">
        <f t="shared" si="875"/>
        <v/>
      </c>
      <c r="J7961" s="471">
        <f>'Potential Projects'!D7962</f>
        <v>50.866482733931377</v>
      </c>
      <c r="K7961" s="471">
        <f>'Potential Projects'!E7962</f>
        <v>7.9007364007740263E-2</v>
      </c>
      <c r="L7961" s="476">
        <f t="shared" si="876"/>
        <v>1064.0545099020608</v>
      </c>
      <c r="M7961" s="471">
        <f t="shared" si="879"/>
        <v>1335.1777141390216</v>
      </c>
      <c r="N7961" s="467">
        <f t="shared" si="877"/>
        <v>0</v>
      </c>
      <c r="O7961" s="475" t="str">
        <f t="shared" si="878"/>
        <v/>
      </c>
    </row>
    <row r="7962" spans="1:15" hidden="1">
      <c r="A7962" s="475">
        <f t="shared" si="873"/>
        <v>43770</v>
      </c>
      <c r="B7962" s="475">
        <v>43797</v>
      </c>
      <c r="C7962" s="467">
        <v>17</v>
      </c>
      <c r="D7962" s="467">
        <v>1194</v>
      </c>
      <c r="E7962" s="467">
        <v>38</v>
      </c>
      <c r="F7962" s="467">
        <v>0</v>
      </c>
      <c r="G7962" s="467">
        <f t="array" ref="G7962">MAX(IF($A$2:$A$8761=A7962,$D$2:$D$8761))</f>
        <v>1418</v>
      </c>
      <c r="H7962" s="467">
        <f t="shared" si="874"/>
        <v>0</v>
      </c>
      <c r="I7962" s="475" t="str">
        <f t="shared" si="875"/>
        <v/>
      </c>
      <c r="J7962" s="471">
        <f>'Potential Projects'!D7963</f>
        <v>35.239464460399148</v>
      </c>
      <c r="K7962" s="471">
        <f>'Potential Projects'!E7963</f>
        <v>0.43649612986454522</v>
      </c>
      <c r="L7962" s="476">
        <f t="shared" si="876"/>
        <v>1120.3240394097363</v>
      </c>
      <c r="M7962" s="471">
        <f t="shared" si="879"/>
        <v>1335.1777141390216</v>
      </c>
      <c r="N7962" s="467">
        <f t="shared" si="877"/>
        <v>0</v>
      </c>
      <c r="O7962" s="475" t="str">
        <f t="shared" si="878"/>
        <v/>
      </c>
    </row>
    <row r="7963" spans="1:15" hidden="1">
      <c r="A7963" s="475">
        <f t="shared" si="873"/>
        <v>43770</v>
      </c>
      <c r="B7963" s="475">
        <v>43797</v>
      </c>
      <c r="C7963" s="467">
        <v>18</v>
      </c>
      <c r="D7963" s="467">
        <v>1178</v>
      </c>
      <c r="E7963" s="467">
        <v>44</v>
      </c>
      <c r="F7963" s="467">
        <v>0</v>
      </c>
      <c r="G7963" s="467">
        <f t="array" ref="G7963">MAX(IF($A$2:$A$8761=A7963,$D$2:$D$8761))</f>
        <v>1418</v>
      </c>
      <c r="H7963" s="467">
        <f t="shared" si="874"/>
        <v>0</v>
      </c>
      <c r="I7963" s="475" t="str">
        <f t="shared" si="875"/>
        <v/>
      </c>
      <c r="J7963" s="471">
        <f>'Potential Projects'!D7964</f>
        <v>85.037000105570783</v>
      </c>
      <c r="K7963" s="471">
        <f>'Potential Projects'!E7964</f>
        <v>0.78772688669103419</v>
      </c>
      <c r="L7963" s="476">
        <f t="shared" si="876"/>
        <v>1048.1752730077383</v>
      </c>
      <c r="M7963" s="471">
        <f t="shared" si="879"/>
        <v>1335.1777141390216</v>
      </c>
      <c r="N7963" s="467">
        <f t="shared" si="877"/>
        <v>0</v>
      </c>
      <c r="O7963" s="475" t="str">
        <f t="shared" si="878"/>
        <v/>
      </c>
    </row>
    <row r="7964" spans="1:15" hidden="1">
      <c r="A7964" s="475">
        <f t="shared" si="873"/>
        <v>43770</v>
      </c>
      <c r="B7964" s="475">
        <v>43797</v>
      </c>
      <c r="C7964" s="467">
        <v>19</v>
      </c>
      <c r="D7964" s="467">
        <v>1173</v>
      </c>
      <c r="E7964" s="467">
        <v>47</v>
      </c>
      <c r="F7964" s="467">
        <v>0</v>
      </c>
      <c r="G7964" s="467">
        <f t="array" ref="G7964">MAX(IF($A$2:$A$8761=A7964,$D$2:$D$8761))</f>
        <v>1418</v>
      </c>
      <c r="H7964" s="467">
        <f t="shared" si="874"/>
        <v>0</v>
      </c>
      <c r="I7964" s="475" t="str">
        <f t="shared" si="875"/>
        <v/>
      </c>
      <c r="J7964" s="471">
        <f>'Potential Projects'!D7965</f>
        <v>72.023502638809859</v>
      </c>
      <c r="K7964" s="471">
        <f>'Potential Projects'!E7965</f>
        <v>0.50533422919802196</v>
      </c>
      <c r="L7964" s="476">
        <f t="shared" si="876"/>
        <v>1053.4711631319922</v>
      </c>
      <c r="M7964" s="471">
        <f t="shared" si="879"/>
        <v>1335.1777141390216</v>
      </c>
      <c r="N7964" s="467">
        <f t="shared" si="877"/>
        <v>0</v>
      </c>
      <c r="O7964" s="475" t="str">
        <f t="shared" si="878"/>
        <v/>
      </c>
    </row>
    <row r="7965" spans="1:15" hidden="1">
      <c r="A7965" s="475">
        <f t="shared" si="873"/>
        <v>43770</v>
      </c>
      <c r="B7965" s="475">
        <v>43797</v>
      </c>
      <c r="C7965" s="467">
        <v>20</v>
      </c>
      <c r="D7965" s="467">
        <v>1202</v>
      </c>
      <c r="E7965" s="467">
        <v>34</v>
      </c>
      <c r="F7965" s="467">
        <v>0</v>
      </c>
      <c r="G7965" s="467">
        <f t="array" ref="G7965">MAX(IF($A$2:$A$8761=A7965,$D$2:$D$8761))</f>
        <v>1418</v>
      </c>
      <c r="H7965" s="467">
        <f t="shared" si="874"/>
        <v>0</v>
      </c>
      <c r="I7965" s="475" t="str">
        <f t="shared" si="875"/>
        <v/>
      </c>
      <c r="J7965" s="471">
        <f>'Potential Projects'!D7966</f>
        <v>55.674882931607733</v>
      </c>
      <c r="K7965" s="471">
        <f>'Potential Projects'!E7966</f>
        <v>0.26048962588690605</v>
      </c>
      <c r="L7965" s="476">
        <f t="shared" si="876"/>
        <v>1112.0646274425053</v>
      </c>
      <c r="M7965" s="471">
        <f t="shared" si="879"/>
        <v>1335.1777141390216</v>
      </c>
      <c r="N7965" s="467">
        <f t="shared" si="877"/>
        <v>0</v>
      </c>
      <c r="O7965" s="475" t="str">
        <f t="shared" si="878"/>
        <v/>
      </c>
    </row>
    <row r="7966" spans="1:15" hidden="1">
      <c r="A7966" s="475">
        <f t="shared" si="873"/>
        <v>43770</v>
      </c>
      <c r="B7966" s="475">
        <v>43797</v>
      </c>
      <c r="C7966" s="467">
        <v>21</v>
      </c>
      <c r="D7966" s="467">
        <v>1201</v>
      </c>
      <c r="E7966" s="467">
        <v>30</v>
      </c>
      <c r="F7966" s="467">
        <v>0</v>
      </c>
      <c r="G7966" s="467">
        <f t="array" ref="G7966">MAX(IF($A$2:$A$8761=A7966,$D$2:$D$8761))</f>
        <v>1418</v>
      </c>
      <c r="H7966" s="467">
        <f t="shared" si="874"/>
        <v>0</v>
      </c>
      <c r="I7966" s="475" t="str">
        <f t="shared" si="875"/>
        <v/>
      </c>
      <c r="J7966" s="471">
        <f>'Potential Projects'!D7967</f>
        <v>28.760365580123189</v>
      </c>
      <c r="K7966" s="471">
        <f>'Potential Projects'!E7967</f>
        <v>1.8547174263599226</v>
      </c>
      <c r="L7966" s="476">
        <f t="shared" si="876"/>
        <v>1140.384916993517</v>
      </c>
      <c r="M7966" s="471">
        <f t="shared" si="879"/>
        <v>1335.1777141390216</v>
      </c>
      <c r="N7966" s="467">
        <f t="shared" si="877"/>
        <v>0</v>
      </c>
      <c r="O7966" s="475" t="str">
        <f t="shared" si="878"/>
        <v/>
      </c>
    </row>
    <row r="7967" spans="1:15" hidden="1">
      <c r="A7967" s="475">
        <f t="shared" si="873"/>
        <v>43770</v>
      </c>
      <c r="B7967" s="475">
        <v>43797</v>
      </c>
      <c r="C7967" s="467">
        <v>22</v>
      </c>
      <c r="D7967" s="467">
        <v>1161</v>
      </c>
      <c r="E7967" s="467">
        <v>42</v>
      </c>
      <c r="F7967" s="467">
        <v>0</v>
      </c>
      <c r="G7967" s="467">
        <f t="array" ref="G7967">MAX(IF($A$2:$A$8761=A7967,$D$2:$D$8761))</f>
        <v>1418</v>
      </c>
      <c r="H7967" s="467">
        <f t="shared" si="874"/>
        <v>0</v>
      </c>
      <c r="I7967" s="475" t="str">
        <f t="shared" si="875"/>
        <v/>
      </c>
      <c r="J7967" s="471">
        <f>'Potential Projects'!D7968</f>
        <v>3.7231883740162681</v>
      </c>
      <c r="K7967" s="471">
        <f>'Potential Projects'!E7968</f>
        <v>9.5168672328531496</v>
      </c>
      <c r="L7967" s="476">
        <f t="shared" si="876"/>
        <v>1105.7599443931306</v>
      </c>
      <c r="M7967" s="471">
        <f t="shared" si="879"/>
        <v>1335.1777141390216</v>
      </c>
      <c r="N7967" s="467">
        <f t="shared" si="877"/>
        <v>0</v>
      </c>
      <c r="O7967" s="475" t="str">
        <f t="shared" si="878"/>
        <v/>
      </c>
    </row>
    <row r="7968" spans="1:15" hidden="1">
      <c r="A7968" s="475">
        <f t="shared" si="873"/>
        <v>43770</v>
      </c>
      <c r="B7968" s="475">
        <v>43797</v>
      </c>
      <c r="C7968" s="467">
        <v>23</v>
      </c>
      <c r="D7968" s="467">
        <v>1116</v>
      </c>
      <c r="E7968" s="467">
        <v>68</v>
      </c>
      <c r="F7968" s="467">
        <v>0</v>
      </c>
      <c r="G7968" s="467">
        <f t="array" ref="G7968">MAX(IF($A$2:$A$8761=A7968,$D$2:$D$8761))</f>
        <v>1418</v>
      </c>
      <c r="H7968" s="467">
        <f t="shared" si="874"/>
        <v>0</v>
      </c>
      <c r="I7968" s="475" t="str">
        <f t="shared" si="875"/>
        <v/>
      </c>
      <c r="J7968" s="471">
        <f>'Potential Projects'!D7969</f>
        <v>1.8928841810595389</v>
      </c>
      <c r="K7968" s="471">
        <f>'Potential Projects'!E7969</f>
        <v>8.7878091808213288</v>
      </c>
      <c r="L7968" s="476">
        <f t="shared" si="876"/>
        <v>1037.3193066381191</v>
      </c>
      <c r="M7968" s="471">
        <f t="shared" si="879"/>
        <v>1335.1777141390216</v>
      </c>
      <c r="N7968" s="467">
        <f t="shared" si="877"/>
        <v>0</v>
      </c>
      <c r="O7968" s="475" t="str">
        <f t="shared" si="878"/>
        <v/>
      </c>
    </row>
    <row r="7969" spans="1:15" hidden="1">
      <c r="A7969" s="475">
        <f t="shared" si="873"/>
        <v>43770</v>
      </c>
      <c r="B7969" s="475">
        <v>43797</v>
      </c>
      <c r="C7969" s="467">
        <v>24</v>
      </c>
      <c r="D7969" s="467">
        <v>1085</v>
      </c>
      <c r="E7969" s="467">
        <v>76</v>
      </c>
      <c r="F7969" s="467">
        <v>0</v>
      </c>
      <c r="G7969" s="467">
        <f t="array" ref="G7969">MAX(IF($A$2:$A$8761=A7969,$D$2:$D$8761))</f>
        <v>1418</v>
      </c>
      <c r="H7969" s="467">
        <f t="shared" si="874"/>
        <v>0</v>
      </c>
      <c r="I7969" s="475" t="str">
        <f t="shared" si="875"/>
        <v/>
      </c>
      <c r="J7969" s="471">
        <f>'Potential Projects'!D7970</f>
        <v>0.15388187779172408</v>
      </c>
      <c r="K7969" s="471">
        <f>'Potential Projects'!E7970</f>
        <v>7.3171770586970544</v>
      </c>
      <c r="L7969" s="476">
        <f t="shared" si="876"/>
        <v>1001.5289410635112</v>
      </c>
      <c r="M7969" s="471">
        <f t="shared" si="879"/>
        <v>1335.1777141390216</v>
      </c>
      <c r="N7969" s="467">
        <f t="shared" si="877"/>
        <v>0</v>
      </c>
      <c r="O7969" s="475" t="str">
        <f t="shared" si="878"/>
        <v/>
      </c>
    </row>
    <row r="7970" spans="1:15" hidden="1">
      <c r="A7970" s="475">
        <f t="shared" si="873"/>
        <v>43770</v>
      </c>
      <c r="B7970" s="475">
        <v>43798</v>
      </c>
      <c r="C7970" s="467">
        <v>1</v>
      </c>
      <c r="D7970" s="467">
        <v>1086</v>
      </c>
      <c r="E7970" s="467">
        <v>75</v>
      </c>
      <c r="F7970" s="467">
        <v>0</v>
      </c>
      <c r="G7970" s="467">
        <f t="array" ref="G7970">MAX(IF($A$2:$A$8761=A7970,$D$2:$D$8761))</f>
        <v>1418</v>
      </c>
      <c r="H7970" s="467">
        <f t="shared" si="874"/>
        <v>0</v>
      </c>
      <c r="I7970" s="475" t="str">
        <f t="shared" si="875"/>
        <v/>
      </c>
      <c r="J7970" s="471">
        <f>'Potential Projects'!D7971</f>
        <v>3.9550972177452128</v>
      </c>
      <c r="K7970" s="471">
        <f>'Potential Projects'!E7971</f>
        <v>5.0142297355407441</v>
      </c>
      <c r="L7970" s="476">
        <f t="shared" si="876"/>
        <v>1002.030673046714</v>
      </c>
      <c r="M7970" s="471">
        <f t="shared" si="879"/>
        <v>1335.1777141390216</v>
      </c>
      <c r="N7970" s="467">
        <f t="shared" si="877"/>
        <v>0</v>
      </c>
      <c r="O7970" s="475" t="str">
        <f t="shared" si="878"/>
        <v/>
      </c>
    </row>
    <row r="7971" spans="1:15" hidden="1">
      <c r="A7971" s="475">
        <f t="shared" si="873"/>
        <v>43770</v>
      </c>
      <c r="B7971" s="475">
        <v>43798</v>
      </c>
      <c r="C7971" s="467">
        <v>2</v>
      </c>
      <c r="D7971" s="467">
        <v>1097</v>
      </c>
      <c r="E7971" s="467">
        <v>79</v>
      </c>
      <c r="F7971" s="467">
        <v>0</v>
      </c>
      <c r="G7971" s="467">
        <f t="array" ref="G7971">MAX(IF($A$2:$A$8761=A7971,$D$2:$D$8761))</f>
        <v>1418</v>
      </c>
      <c r="H7971" s="467">
        <f t="shared" si="874"/>
        <v>0</v>
      </c>
      <c r="I7971" s="475" t="str">
        <f t="shared" si="875"/>
        <v/>
      </c>
      <c r="J7971" s="471">
        <f>'Potential Projects'!D7972</f>
        <v>2.3907953320734592</v>
      </c>
      <c r="K7971" s="471">
        <f>'Potential Projects'!E7972</f>
        <v>4.8327474736615779</v>
      </c>
      <c r="L7971" s="476">
        <f t="shared" si="876"/>
        <v>1010.7764571942649</v>
      </c>
      <c r="M7971" s="471">
        <f t="shared" si="879"/>
        <v>1335.1777141390216</v>
      </c>
      <c r="N7971" s="467">
        <f t="shared" si="877"/>
        <v>0</v>
      </c>
      <c r="O7971" s="475" t="str">
        <f t="shared" si="878"/>
        <v/>
      </c>
    </row>
    <row r="7972" spans="1:15" hidden="1">
      <c r="A7972" s="475">
        <f t="shared" si="873"/>
        <v>43770</v>
      </c>
      <c r="B7972" s="475">
        <v>43798</v>
      </c>
      <c r="C7972" s="467">
        <v>3</v>
      </c>
      <c r="D7972" s="467">
        <v>1080</v>
      </c>
      <c r="E7972" s="467">
        <v>58</v>
      </c>
      <c r="F7972" s="467">
        <v>0</v>
      </c>
      <c r="G7972" s="467">
        <f t="array" ref="G7972">MAX(IF($A$2:$A$8761=A7972,$D$2:$D$8761))</f>
        <v>1418</v>
      </c>
      <c r="H7972" s="467">
        <f t="shared" si="874"/>
        <v>0</v>
      </c>
      <c r="I7972" s="475" t="str">
        <f t="shared" si="875"/>
        <v/>
      </c>
      <c r="J7972" s="471">
        <f>'Potential Projects'!D7973</f>
        <v>8.9688907608961852</v>
      </c>
      <c r="K7972" s="471">
        <f>'Potential Projects'!E7973</f>
        <v>7.2764999999999995</v>
      </c>
      <c r="L7972" s="476">
        <f t="shared" si="876"/>
        <v>1005.7546092391037</v>
      </c>
      <c r="M7972" s="471">
        <f t="shared" si="879"/>
        <v>1335.1777141390216</v>
      </c>
      <c r="N7972" s="467">
        <f t="shared" si="877"/>
        <v>0</v>
      </c>
      <c r="O7972" s="475" t="str">
        <f t="shared" si="878"/>
        <v/>
      </c>
    </row>
    <row r="7973" spans="1:15" hidden="1">
      <c r="A7973" s="475">
        <f t="shared" si="873"/>
        <v>43770</v>
      </c>
      <c r="B7973" s="475">
        <v>43798</v>
      </c>
      <c r="C7973" s="467">
        <v>4</v>
      </c>
      <c r="D7973" s="467">
        <v>1070</v>
      </c>
      <c r="E7973" s="467">
        <v>56</v>
      </c>
      <c r="F7973" s="467">
        <v>0</v>
      </c>
      <c r="G7973" s="467">
        <f t="array" ref="G7973">MAX(IF($A$2:$A$8761=A7973,$D$2:$D$8761))</f>
        <v>1418</v>
      </c>
      <c r="H7973" s="467">
        <f t="shared" si="874"/>
        <v>0</v>
      </c>
      <c r="I7973" s="475" t="str">
        <f t="shared" si="875"/>
        <v/>
      </c>
      <c r="J7973" s="471">
        <f>'Potential Projects'!D7974</f>
        <v>11.220607785237515</v>
      </c>
      <c r="K7973" s="471">
        <f>'Potential Projects'!E7974</f>
        <v>5.7135622446785632</v>
      </c>
      <c r="L7973" s="476">
        <f t="shared" si="876"/>
        <v>997.065829970084</v>
      </c>
      <c r="M7973" s="471">
        <f t="shared" si="879"/>
        <v>1335.1777141390216</v>
      </c>
      <c r="N7973" s="467">
        <f t="shared" si="877"/>
        <v>0</v>
      </c>
      <c r="O7973" s="475" t="str">
        <f t="shared" si="878"/>
        <v/>
      </c>
    </row>
    <row r="7974" spans="1:15" hidden="1">
      <c r="A7974" s="475">
        <f t="shared" si="873"/>
        <v>43770</v>
      </c>
      <c r="B7974" s="475">
        <v>43798</v>
      </c>
      <c r="C7974" s="467">
        <v>5</v>
      </c>
      <c r="D7974" s="467">
        <v>1138</v>
      </c>
      <c r="E7974" s="467">
        <v>87</v>
      </c>
      <c r="F7974" s="467">
        <v>0</v>
      </c>
      <c r="G7974" s="467">
        <f t="array" ref="G7974">MAX(IF($A$2:$A$8761=A7974,$D$2:$D$8761))</f>
        <v>1418</v>
      </c>
      <c r="H7974" s="467">
        <f t="shared" si="874"/>
        <v>0</v>
      </c>
      <c r="I7974" s="475" t="str">
        <f t="shared" si="875"/>
        <v/>
      </c>
      <c r="J7974" s="471">
        <f>'Potential Projects'!D7975</f>
        <v>12.876600107166231</v>
      </c>
      <c r="K7974" s="471">
        <f>'Potential Projects'!E7975</f>
        <v>3.900304128144485</v>
      </c>
      <c r="L7974" s="476">
        <f t="shared" si="876"/>
        <v>1034.2230957646893</v>
      </c>
      <c r="M7974" s="471">
        <f t="shared" si="879"/>
        <v>1335.1777141390216</v>
      </c>
      <c r="N7974" s="467">
        <f t="shared" si="877"/>
        <v>0</v>
      </c>
      <c r="O7974" s="475" t="str">
        <f t="shared" si="878"/>
        <v/>
      </c>
    </row>
    <row r="7975" spans="1:15" hidden="1">
      <c r="A7975" s="475">
        <f t="shared" si="873"/>
        <v>43770</v>
      </c>
      <c r="B7975" s="475">
        <v>43798</v>
      </c>
      <c r="C7975" s="467">
        <v>6</v>
      </c>
      <c r="D7975" s="467">
        <v>1177</v>
      </c>
      <c r="E7975" s="467">
        <v>95</v>
      </c>
      <c r="F7975" s="467">
        <v>0</v>
      </c>
      <c r="G7975" s="467">
        <f t="array" ref="G7975">MAX(IF($A$2:$A$8761=A7975,$D$2:$D$8761))</f>
        <v>1418</v>
      </c>
      <c r="H7975" s="467">
        <f t="shared" si="874"/>
        <v>0</v>
      </c>
      <c r="I7975" s="475" t="str">
        <f t="shared" si="875"/>
        <v/>
      </c>
      <c r="J7975" s="471">
        <f>'Potential Projects'!D7976</f>
        <v>1.4917700584072793</v>
      </c>
      <c r="K7975" s="471">
        <f>'Potential Projects'!E7976</f>
        <v>0.50376972694044286</v>
      </c>
      <c r="L7975" s="476">
        <f t="shared" si="876"/>
        <v>1080.0044602146522</v>
      </c>
      <c r="M7975" s="471">
        <f t="shared" si="879"/>
        <v>1335.1777141390216</v>
      </c>
      <c r="N7975" s="467">
        <f t="shared" si="877"/>
        <v>0</v>
      </c>
      <c r="O7975" s="475" t="str">
        <f t="shared" si="878"/>
        <v/>
      </c>
    </row>
    <row r="7976" spans="1:15" hidden="1">
      <c r="A7976" s="475">
        <f t="shared" si="873"/>
        <v>43770</v>
      </c>
      <c r="B7976" s="475">
        <v>43798</v>
      </c>
      <c r="C7976" s="467">
        <v>7</v>
      </c>
      <c r="D7976" s="467">
        <v>1242</v>
      </c>
      <c r="E7976" s="467">
        <v>95</v>
      </c>
      <c r="F7976" s="467">
        <v>0</v>
      </c>
      <c r="G7976" s="467">
        <f t="array" ref="G7976">MAX(IF($A$2:$A$8761=A7976,$D$2:$D$8761))</f>
        <v>1418</v>
      </c>
      <c r="H7976" s="467">
        <f t="shared" si="874"/>
        <v>0</v>
      </c>
      <c r="I7976" s="475" t="str">
        <f t="shared" si="875"/>
        <v/>
      </c>
      <c r="J7976" s="471">
        <f>'Potential Projects'!D7977</f>
        <v>9.1102135123619004</v>
      </c>
      <c r="K7976" s="471">
        <f>'Potential Projects'!E7977</f>
        <v>0.70246151365297782</v>
      </c>
      <c r="L7976" s="476">
        <f t="shared" si="876"/>
        <v>1137.1873249739851</v>
      </c>
      <c r="M7976" s="471">
        <f t="shared" si="879"/>
        <v>1335.1777141390216</v>
      </c>
      <c r="N7976" s="467">
        <f t="shared" si="877"/>
        <v>0</v>
      </c>
      <c r="O7976" s="475" t="str">
        <f t="shared" si="878"/>
        <v/>
      </c>
    </row>
    <row r="7977" spans="1:15" hidden="1">
      <c r="A7977" s="475">
        <f t="shared" si="873"/>
        <v>43770</v>
      </c>
      <c r="B7977" s="475">
        <v>43798</v>
      </c>
      <c r="C7977" s="467">
        <v>8</v>
      </c>
      <c r="D7977" s="467">
        <v>1283</v>
      </c>
      <c r="E7977" s="467">
        <v>92</v>
      </c>
      <c r="F7977" s="467">
        <v>0</v>
      </c>
      <c r="G7977" s="467">
        <f t="array" ref="G7977">MAX(IF($A$2:$A$8761=A7977,$D$2:$D$8761))</f>
        <v>1418</v>
      </c>
      <c r="H7977" s="467">
        <f t="shared" si="874"/>
        <v>0</v>
      </c>
      <c r="I7977" s="475" t="str">
        <f t="shared" si="875"/>
        <v/>
      </c>
      <c r="J7977" s="471">
        <f>'Potential Projects'!D7978</f>
        <v>15.165209274564949</v>
      </c>
      <c r="K7977" s="471">
        <f>'Potential Projects'!E7978</f>
        <v>0.84952472586540528</v>
      </c>
      <c r="L7977" s="476">
        <f t="shared" si="876"/>
        <v>1174.9852659995697</v>
      </c>
      <c r="M7977" s="471">
        <f t="shared" si="879"/>
        <v>1335.1777141390216</v>
      </c>
      <c r="N7977" s="467">
        <f t="shared" si="877"/>
        <v>0</v>
      </c>
      <c r="O7977" s="475" t="str">
        <f t="shared" si="878"/>
        <v/>
      </c>
    </row>
    <row r="7978" spans="1:15" hidden="1">
      <c r="A7978" s="475">
        <f t="shared" si="873"/>
        <v>43770</v>
      </c>
      <c r="B7978" s="475">
        <v>43798</v>
      </c>
      <c r="C7978" s="467">
        <v>9</v>
      </c>
      <c r="D7978" s="467">
        <v>1324</v>
      </c>
      <c r="E7978" s="467">
        <v>97</v>
      </c>
      <c r="F7978" s="467">
        <v>10</v>
      </c>
      <c r="G7978" s="467">
        <f t="array" ref="G7978">MAX(IF($A$2:$A$8761=A7978,$D$2:$D$8761))</f>
        <v>1418</v>
      </c>
      <c r="H7978" s="467">
        <f t="shared" si="874"/>
        <v>0</v>
      </c>
      <c r="I7978" s="475" t="str">
        <f t="shared" si="875"/>
        <v/>
      </c>
      <c r="J7978" s="471">
        <f>'Potential Projects'!D7979</f>
        <v>24.129348344652232</v>
      </c>
      <c r="K7978" s="471">
        <f>'Potential Projects'!E7979</f>
        <v>2.1590131154590408</v>
      </c>
      <c r="L7978" s="476">
        <f t="shared" si="876"/>
        <v>1190.7116385398888</v>
      </c>
      <c r="M7978" s="471">
        <f t="shared" si="879"/>
        <v>1335.1777141390216</v>
      </c>
      <c r="N7978" s="467">
        <f t="shared" si="877"/>
        <v>0</v>
      </c>
      <c r="O7978" s="475" t="str">
        <f t="shared" si="878"/>
        <v/>
      </c>
    </row>
    <row r="7979" spans="1:15" hidden="1">
      <c r="A7979" s="475">
        <f t="shared" si="873"/>
        <v>43770</v>
      </c>
      <c r="B7979" s="475">
        <v>43798</v>
      </c>
      <c r="C7979" s="467">
        <v>10</v>
      </c>
      <c r="D7979" s="467">
        <v>1332</v>
      </c>
      <c r="E7979" s="467">
        <v>88</v>
      </c>
      <c r="F7979" s="467">
        <v>9</v>
      </c>
      <c r="G7979" s="467">
        <f t="array" ref="G7979">MAX(IF($A$2:$A$8761=A7979,$D$2:$D$8761))</f>
        <v>1418</v>
      </c>
      <c r="H7979" s="467">
        <f t="shared" si="874"/>
        <v>0</v>
      </c>
      <c r="I7979" s="475" t="str">
        <f t="shared" si="875"/>
        <v/>
      </c>
      <c r="J7979" s="471">
        <f>'Potential Projects'!D7980</f>
        <v>4.9461050480633526</v>
      </c>
      <c r="K7979" s="471">
        <f>'Potential Projects'!E7980</f>
        <v>6.0608817458611055</v>
      </c>
      <c r="L7979" s="476">
        <f t="shared" si="876"/>
        <v>1223.9930132060756</v>
      </c>
      <c r="M7979" s="471">
        <f t="shared" si="879"/>
        <v>1335.1777141390216</v>
      </c>
      <c r="N7979" s="467">
        <f t="shared" si="877"/>
        <v>0</v>
      </c>
      <c r="O7979" s="475" t="str">
        <f t="shared" si="878"/>
        <v/>
      </c>
    </row>
    <row r="7980" spans="1:15" hidden="1">
      <c r="A7980" s="475">
        <f t="shared" si="873"/>
        <v>43770</v>
      </c>
      <c r="B7980" s="475">
        <v>43798</v>
      </c>
      <c r="C7980" s="467">
        <v>11</v>
      </c>
      <c r="D7980" s="467">
        <v>1300</v>
      </c>
      <c r="E7980" s="467">
        <v>87</v>
      </c>
      <c r="F7980" s="467">
        <v>11</v>
      </c>
      <c r="G7980" s="467">
        <f t="array" ref="G7980">MAX(IF($A$2:$A$8761=A7980,$D$2:$D$8761))</f>
        <v>1418</v>
      </c>
      <c r="H7980" s="467">
        <f t="shared" si="874"/>
        <v>0</v>
      </c>
      <c r="I7980" s="475" t="str">
        <f t="shared" si="875"/>
        <v/>
      </c>
      <c r="J7980" s="471">
        <f>'Potential Projects'!D7981</f>
        <v>0.70611897569601156</v>
      </c>
      <c r="K7980" s="471">
        <f>'Potential Projects'!E7981</f>
        <v>2.5900334874220596</v>
      </c>
      <c r="L7980" s="476">
        <f t="shared" si="876"/>
        <v>1198.703847536882</v>
      </c>
      <c r="M7980" s="471">
        <f t="shared" si="879"/>
        <v>1335.1777141390216</v>
      </c>
      <c r="N7980" s="467">
        <f t="shared" si="877"/>
        <v>0</v>
      </c>
      <c r="O7980" s="475" t="str">
        <f t="shared" si="878"/>
        <v/>
      </c>
    </row>
    <row r="7981" spans="1:15" hidden="1">
      <c r="A7981" s="475">
        <f t="shared" si="873"/>
        <v>43770</v>
      </c>
      <c r="B7981" s="475">
        <v>43798</v>
      </c>
      <c r="C7981" s="467">
        <v>12</v>
      </c>
      <c r="D7981" s="467">
        <v>1274</v>
      </c>
      <c r="E7981" s="467">
        <v>51</v>
      </c>
      <c r="F7981" s="467">
        <v>10</v>
      </c>
      <c r="G7981" s="467">
        <f t="array" ref="G7981">MAX(IF($A$2:$A$8761=A7981,$D$2:$D$8761))</f>
        <v>1418</v>
      </c>
      <c r="H7981" s="467">
        <f t="shared" si="874"/>
        <v>0</v>
      </c>
      <c r="I7981" s="475" t="str">
        <f t="shared" si="875"/>
        <v/>
      </c>
      <c r="J7981" s="471">
        <f>'Potential Projects'!D7982</f>
        <v>0</v>
      </c>
      <c r="K7981" s="471">
        <f>'Potential Projects'!E7982</f>
        <v>2.4695668135884756</v>
      </c>
      <c r="L7981" s="476">
        <f t="shared" si="876"/>
        <v>1210.5304331864115</v>
      </c>
      <c r="M7981" s="471">
        <f t="shared" si="879"/>
        <v>1335.1777141390216</v>
      </c>
      <c r="N7981" s="467">
        <f t="shared" si="877"/>
        <v>0</v>
      </c>
      <c r="O7981" s="475" t="str">
        <f t="shared" si="878"/>
        <v/>
      </c>
    </row>
    <row r="7982" spans="1:15" hidden="1">
      <c r="A7982" s="475">
        <f t="shared" si="873"/>
        <v>43770</v>
      </c>
      <c r="B7982" s="475">
        <v>43798</v>
      </c>
      <c r="C7982" s="467">
        <v>13</v>
      </c>
      <c r="D7982" s="467">
        <v>1279</v>
      </c>
      <c r="E7982" s="467">
        <v>23</v>
      </c>
      <c r="F7982" s="467">
        <v>8</v>
      </c>
      <c r="G7982" s="467">
        <f t="array" ref="G7982">MAX(IF($A$2:$A$8761=A7982,$D$2:$D$8761))</f>
        <v>1418</v>
      </c>
      <c r="H7982" s="467">
        <f t="shared" si="874"/>
        <v>0</v>
      </c>
      <c r="I7982" s="475" t="str">
        <f t="shared" si="875"/>
        <v/>
      </c>
      <c r="J7982" s="471">
        <f>'Potential Projects'!D7983</f>
        <v>2.5364953633412403E-4</v>
      </c>
      <c r="K7982" s="471">
        <f>'Potential Projects'!E7983</f>
        <v>0.45761691034186197</v>
      </c>
      <c r="L7982" s="476">
        <f t="shared" si="876"/>
        <v>1247.5421294401219</v>
      </c>
      <c r="M7982" s="471">
        <f t="shared" si="879"/>
        <v>1335.1777141390216</v>
      </c>
      <c r="N7982" s="467">
        <f t="shared" si="877"/>
        <v>0</v>
      </c>
      <c r="O7982" s="475" t="str">
        <f t="shared" si="878"/>
        <v/>
      </c>
    </row>
    <row r="7983" spans="1:15" hidden="1">
      <c r="A7983" s="475">
        <f t="shared" si="873"/>
        <v>43770</v>
      </c>
      <c r="B7983" s="475">
        <v>43798</v>
      </c>
      <c r="C7983" s="467">
        <v>14</v>
      </c>
      <c r="D7983" s="467">
        <v>1263</v>
      </c>
      <c r="E7983" s="467">
        <v>15</v>
      </c>
      <c r="F7983" s="467">
        <v>6</v>
      </c>
      <c r="G7983" s="467">
        <f t="array" ref="G7983">MAX(IF($A$2:$A$8761=A7983,$D$2:$D$8761))</f>
        <v>1418</v>
      </c>
      <c r="H7983" s="467">
        <f t="shared" si="874"/>
        <v>0</v>
      </c>
      <c r="I7983" s="475" t="str">
        <f t="shared" si="875"/>
        <v/>
      </c>
      <c r="J7983" s="471">
        <f>'Potential Projects'!D7984</f>
        <v>3.7502112048603452E-2</v>
      </c>
      <c r="K7983" s="471">
        <f>'Potential Projects'!E7984</f>
        <v>0.36844028165985809</v>
      </c>
      <c r="L7983" s="476">
        <f t="shared" si="876"/>
        <v>1241.5940576062917</v>
      </c>
      <c r="M7983" s="471">
        <f t="shared" si="879"/>
        <v>1335.1777141390216</v>
      </c>
      <c r="N7983" s="467">
        <f t="shared" si="877"/>
        <v>0</v>
      </c>
      <c r="O7983" s="475" t="str">
        <f t="shared" si="878"/>
        <v/>
      </c>
    </row>
    <row r="7984" spans="1:15" hidden="1">
      <c r="A7984" s="475">
        <f t="shared" si="873"/>
        <v>43770</v>
      </c>
      <c r="B7984" s="475">
        <v>43798</v>
      </c>
      <c r="C7984" s="467">
        <v>15</v>
      </c>
      <c r="D7984" s="467">
        <v>1291</v>
      </c>
      <c r="E7984" s="467">
        <v>1</v>
      </c>
      <c r="F7984" s="467">
        <v>6</v>
      </c>
      <c r="G7984" s="467">
        <f t="array" ref="G7984">MAX(IF($A$2:$A$8761=A7984,$D$2:$D$8761))</f>
        <v>1418</v>
      </c>
      <c r="H7984" s="467">
        <f t="shared" si="874"/>
        <v>0</v>
      </c>
      <c r="I7984" s="475" t="str">
        <f t="shared" si="875"/>
        <v/>
      </c>
      <c r="J7984" s="471">
        <f>'Potential Projects'!D7985</f>
        <v>3.7932681049672059</v>
      </c>
      <c r="K7984" s="471">
        <f>'Potential Projects'!E7985</f>
        <v>0.66491345947108149</v>
      </c>
      <c r="L7984" s="476">
        <f t="shared" si="876"/>
        <v>1279.5418184355617</v>
      </c>
      <c r="M7984" s="471">
        <f t="shared" si="879"/>
        <v>1335.1777141390216</v>
      </c>
      <c r="N7984" s="467">
        <f t="shared" si="877"/>
        <v>0</v>
      </c>
      <c r="O7984" s="475" t="str">
        <f t="shared" si="878"/>
        <v/>
      </c>
    </row>
    <row r="7985" spans="1:15" hidden="1">
      <c r="A7985" s="475">
        <f t="shared" si="873"/>
        <v>43770</v>
      </c>
      <c r="B7985" s="475">
        <v>43798</v>
      </c>
      <c r="C7985" s="467">
        <v>16</v>
      </c>
      <c r="D7985" s="467">
        <v>1313</v>
      </c>
      <c r="E7985" s="467">
        <v>6</v>
      </c>
      <c r="F7985" s="467">
        <v>2</v>
      </c>
      <c r="G7985" s="467">
        <f t="array" ref="G7985">MAX(IF($A$2:$A$8761=A7985,$D$2:$D$8761))</f>
        <v>1418</v>
      </c>
      <c r="H7985" s="467">
        <f t="shared" si="874"/>
        <v>0</v>
      </c>
      <c r="I7985" s="475" t="str">
        <f t="shared" si="875"/>
        <v/>
      </c>
      <c r="J7985" s="471">
        <f>'Potential Projects'!D7986</f>
        <v>22.516883248741003</v>
      </c>
      <c r="K7985" s="471">
        <f>'Potential Projects'!E7986</f>
        <v>7.2749354977424213E-2</v>
      </c>
      <c r="L7985" s="476">
        <f t="shared" si="876"/>
        <v>1282.4103673962816</v>
      </c>
      <c r="M7985" s="471">
        <f t="shared" si="879"/>
        <v>1335.1777141390216</v>
      </c>
      <c r="N7985" s="467">
        <f t="shared" si="877"/>
        <v>0</v>
      </c>
      <c r="O7985" s="475" t="str">
        <f t="shared" si="878"/>
        <v/>
      </c>
    </row>
    <row r="7986" spans="1:15" hidden="1">
      <c r="A7986" s="475">
        <f t="shared" si="873"/>
        <v>43770</v>
      </c>
      <c r="B7986" s="475">
        <v>43798</v>
      </c>
      <c r="C7986" s="467">
        <v>17</v>
      </c>
      <c r="D7986" s="467">
        <v>1346</v>
      </c>
      <c r="E7986" s="467">
        <v>15</v>
      </c>
      <c r="F7986" s="467">
        <v>0</v>
      </c>
      <c r="G7986" s="467">
        <f t="array" ref="G7986">MAX(IF($A$2:$A$8761=A7986,$D$2:$D$8761))</f>
        <v>1418</v>
      </c>
      <c r="H7986" s="467">
        <f t="shared" si="874"/>
        <v>0</v>
      </c>
      <c r="I7986" s="475" t="str">
        <f t="shared" si="875"/>
        <v/>
      </c>
      <c r="J7986" s="471">
        <f>'Potential Projects'!D7987</f>
        <v>37.89586255133262</v>
      </c>
      <c r="K7986" s="471">
        <f>'Potential Projects'!E7987</f>
        <v>0.27144114168995914</v>
      </c>
      <c r="L7986" s="476">
        <f t="shared" si="876"/>
        <v>1292.8326963069774</v>
      </c>
      <c r="M7986" s="471">
        <f t="shared" si="879"/>
        <v>1335.1777141390216</v>
      </c>
      <c r="N7986" s="467">
        <f t="shared" si="877"/>
        <v>0</v>
      </c>
      <c r="O7986" s="475" t="str">
        <f t="shared" si="878"/>
        <v/>
      </c>
    </row>
    <row r="7987" spans="1:15" hidden="1">
      <c r="A7987" s="475">
        <f t="shared" si="873"/>
        <v>43770</v>
      </c>
      <c r="B7987" s="475">
        <v>43798</v>
      </c>
      <c r="C7987" s="467">
        <v>18</v>
      </c>
      <c r="D7987" s="467">
        <v>1337</v>
      </c>
      <c r="E7987" s="467">
        <v>13</v>
      </c>
      <c r="F7987" s="467">
        <v>0</v>
      </c>
      <c r="G7987" s="467">
        <f t="array" ref="G7987">MAX(IF($A$2:$A$8761=A7987,$D$2:$D$8761))</f>
        <v>1418</v>
      </c>
      <c r="H7987" s="467">
        <f t="shared" si="874"/>
        <v>0</v>
      </c>
      <c r="I7987" s="475" t="str">
        <f t="shared" si="875"/>
        <v/>
      </c>
      <c r="J7987" s="471">
        <f>'Potential Projects'!D7988</f>
        <v>33.046838946634089</v>
      </c>
      <c r="K7987" s="471">
        <f>'Potential Projects'!E7988</f>
        <v>0.70559051816813589</v>
      </c>
      <c r="L7987" s="476">
        <f t="shared" si="876"/>
        <v>1290.2475705351978</v>
      </c>
      <c r="M7987" s="471">
        <f t="shared" si="879"/>
        <v>1335.1777141390216</v>
      </c>
      <c r="N7987" s="467">
        <f t="shared" si="877"/>
        <v>0</v>
      </c>
      <c r="O7987" s="475" t="str">
        <f t="shared" si="878"/>
        <v/>
      </c>
    </row>
    <row r="7988" spans="1:15" hidden="1">
      <c r="A7988" s="475">
        <f t="shared" si="873"/>
        <v>43770</v>
      </c>
      <c r="B7988" s="475">
        <v>43798</v>
      </c>
      <c r="C7988" s="467">
        <v>19</v>
      </c>
      <c r="D7988" s="467">
        <v>1302</v>
      </c>
      <c r="E7988" s="467">
        <v>15</v>
      </c>
      <c r="F7988" s="467">
        <v>0</v>
      </c>
      <c r="G7988" s="467">
        <f t="array" ref="G7988">MAX(IF($A$2:$A$8761=A7988,$D$2:$D$8761))</f>
        <v>1418</v>
      </c>
      <c r="H7988" s="467">
        <f t="shared" si="874"/>
        <v>0</v>
      </c>
      <c r="I7988" s="475" t="str">
        <f t="shared" si="875"/>
        <v/>
      </c>
      <c r="J7988" s="471">
        <f>'Potential Projects'!D7989</f>
        <v>31.665475731668256</v>
      </c>
      <c r="K7988" s="471">
        <f>'Potential Projects'!E7989</f>
        <v>1.4424710814878521</v>
      </c>
      <c r="L7988" s="476">
        <f t="shared" si="876"/>
        <v>1253.8920531868439</v>
      </c>
      <c r="M7988" s="471">
        <f t="shared" si="879"/>
        <v>1335.1777141390216</v>
      </c>
      <c r="N7988" s="467">
        <f t="shared" si="877"/>
        <v>0</v>
      </c>
      <c r="O7988" s="475" t="str">
        <f t="shared" si="878"/>
        <v/>
      </c>
    </row>
    <row r="7989" spans="1:15" hidden="1">
      <c r="A7989" s="475">
        <f t="shared" si="873"/>
        <v>43770</v>
      </c>
      <c r="B7989" s="475">
        <v>43798</v>
      </c>
      <c r="C7989" s="467">
        <v>20</v>
      </c>
      <c r="D7989" s="467">
        <v>1281</v>
      </c>
      <c r="E7989" s="467">
        <v>19</v>
      </c>
      <c r="F7989" s="467">
        <v>0</v>
      </c>
      <c r="G7989" s="467">
        <f t="array" ref="G7989">MAX(IF($A$2:$A$8761=A7989,$D$2:$D$8761))</f>
        <v>1418</v>
      </c>
      <c r="H7989" s="467">
        <f t="shared" si="874"/>
        <v>0</v>
      </c>
      <c r="I7989" s="475" t="str">
        <f t="shared" si="875"/>
        <v/>
      </c>
      <c r="J7989" s="471">
        <f>'Potential Projects'!D7990</f>
        <v>51.637583283192235</v>
      </c>
      <c r="K7989" s="471">
        <f>'Potential Projects'!E7990</f>
        <v>2.8825954095893356</v>
      </c>
      <c r="L7989" s="476">
        <f t="shared" si="876"/>
        <v>1207.4798213072183</v>
      </c>
      <c r="M7989" s="471">
        <f t="shared" si="879"/>
        <v>1335.1777141390216</v>
      </c>
      <c r="N7989" s="467">
        <f t="shared" si="877"/>
        <v>0</v>
      </c>
      <c r="O7989" s="475" t="str">
        <f t="shared" si="878"/>
        <v/>
      </c>
    </row>
    <row r="7990" spans="1:15" hidden="1">
      <c r="A7990" s="475">
        <f t="shared" si="873"/>
        <v>43770</v>
      </c>
      <c r="B7990" s="475">
        <v>43798</v>
      </c>
      <c r="C7990" s="467">
        <v>21</v>
      </c>
      <c r="D7990" s="467">
        <v>1263</v>
      </c>
      <c r="E7990" s="467">
        <v>17</v>
      </c>
      <c r="F7990" s="467">
        <v>0</v>
      </c>
      <c r="G7990" s="467">
        <f t="array" ref="G7990">MAX(IF($A$2:$A$8761=A7990,$D$2:$D$8761))</f>
        <v>1418</v>
      </c>
      <c r="H7990" s="467">
        <f t="shared" si="874"/>
        <v>0</v>
      </c>
      <c r="I7990" s="475" t="str">
        <f t="shared" si="875"/>
        <v/>
      </c>
      <c r="J7990" s="471">
        <f>'Potential Projects'!D7991</f>
        <v>71.921206666140492</v>
      </c>
      <c r="K7990" s="471">
        <f>'Potential Projects'!E7991</f>
        <v>7.7481974306600732</v>
      </c>
      <c r="L7990" s="476">
        <f t="shared" si="876"/>
        <v>1166.3305959031993</v>
      </c>
      <c r="M7990" s="471">
        <f t="shared" si="879"/>
        <v>1335.1777141390216</v>
      </c>
      <c r="N7990" s="467">
        <f t="shared" si="877"/>
        <v>0</v>
      </c>
      <c r="O7990" s="475" t="str">
        <f t="shared" si="878"/>
        <v/>
      </c>
    </row>
    <row r="7991" spans="1:15" hidden="1">
      <c r="A7991" s="475">
        <f t="shared" si="873"/>
        <v>43770</v>
      </c>
      <c r="B7991" s="475">
        <v>43798</v>
      </c>
      <c r="C7991" s="467">
        <v>22</v>
      </c>
      <c r="D7991" s="467">
        <v>1201</v>
      </c>
      <c r="E7991" s="467">
        <v>8</v>
      </c>
      <c r="F7991" s="467">
        <v>0</v>
      </c>
      <c r="G7991" s="467">
        <f t="array" ref="G7991">MAX(IF($A$2:$A$8761=A7991,$D$2:$D$8761))</f>
        <v>1418</v>
      </c>
      <c r="H7991" s="467">
        <f t="shared" si="874"/>
        <v>0</v>
      </c>
      <c r="I7991" s="475" t="str">
        <f t="shared" si="875"/>
        <v/>
      </c>
      <c r="J7991" s="471">
        <f>'Potential Projects'!D7992</f>
        <v>81.436986960108655</v>
      </c>
      <c r="K7991" s="471">
        <f>'Potential Projects'!E7992</f>
        <v>14.159527682218878</v>
      </c>
      <c r="L7991" s="476">
        <f t="shared" si="876"/>
        <v>1097.4034853576725</v>
      </c>
      <c r="M7991" s="471">
        <f t="shared" si="879"/>
        <v>1335.1777141390216</v>
      </c>
      <c r="N7991" s="467">
        <f t="shared" si="877"/>
        <v>0</v>
      </c>
      <c r="O7991" s="475" t="str">
        <f t="shared" si="878"/>
        <v/>
      </c>
    </row>
    <row r="7992" spans="1:15" hidden="1">
      <c r="A7992" s="475">
        <f t="shared" si="873"/>
        <v>43770</v>
      </c>
      <c r="B7992" s="475">
        <v>43798</v>
      </c>
      <c r="C7992" s="467">
        <v>23</v>
      </c>
      <c r="D7992" s="467">
        <v>1174</v>
      </c>
      <c r="E7992" s="467">
        <v>5</v>
      </c>
      <c r="F7992" s="467">
        <v>0</v>
      </c>
      <c r="G7992" s="467">
        <f t="array" ref="G7992">MAX(IF($A$2:$A$8761=A7992,$D$2:$D$8761))</f>
        <v>1418</v>
      </c>
      <c r="H7992" s="467">
        <f t="shared" si="874"/>
        <v>0</v>
      </c>
      <c r="I7992" s="475" t="str">
        <f t="shared" si="875"/>
        <v/>
      </c>
      <c r="J7992" s="471">
        <f>'Potential Projects'!D7993</f>
        <v>56.713709059657177</v>
      </c>
      <c r="K7992" s="471">
        <f>'Potential Projects'!E7993</f>
        <v>25.764223177811221</v>
      </c>
      <c r="L7992" s="476">
        <f t="shared" si="876"/>
        <v>1086.5220677625316</v>
      </c>
      <c r="M7992" s="471">
        <f t="shared" si="879"/>
        <v>1335.1777141390216</v>
      </c>
      <c r="N7992" s="467">
        <f t="shared" si="877"/>
        <v>0</v>
      </c>
      <c r="O7992" s="475" t="str">
        <f t="shared" si="878"/>
        <v/>
      </c>
    </row>
    <row r="7993" spans="1:15" hidden="1">
      <c r="A7993" s="475">
        <f t="shared" si="873"/>
        <v>43770</v>
      </c>
      <c r="B7993" s="475">
        <v>43798</v>
      </c>
      <c r="C7993" s="467">
        <v>24</v>
      </c>
      <c r="D7993" s="467">
        <v>1131</v>
      </c>
      <c r="E7993" s="467">
        <v>3</v>
      </c>
      <c r="F7993" s="467">
        <v>0</v>
      </c>
      <c r="G7993" s="467">
        <f t="array" ref="G7993">MAX(IF($A$2:$A$8761=A7993,$D$2:$D$8761))</f>
        <v>1418</v>
      </c>
      <c r="H7993" s="467">
        <f t="shared" si="874"/>
        <v>0</v>
      </c>
      <c r="I7993" s="475" t="str">
        <f t="shared" si="875"/>
        <v/>
      </c>
      <c r="J7993" s="471">
        <f>'Potential Projects'!D7994</f>
        <v>47.157939777494519</v>
      </c>
      <c r="K7993" s="471">
        <f>'Potential Projects'!E7994</f>
        <v>23.13194812943453</v>
      </c>
      <c r="L7993" s="476">
        <f t="shared" si="876"/>
        <v>1057.7101120930711</v>
      </c>
      <c r="M7993" s="471">
        <f t="shared" si="879"/>
        <v>1335.1777141390216</v>
      </c>
      <c r="N7993" s="467">
        <f t="shared" si="877"/>
        <v>0</v>
      </c>
      <c r="O7993" s="475" t="str">
        <f t="shared" si="878"/>
        <v/>
      </c>
    </row>
    <row r="7994" spans="1:15" hidden="1">
      <c r="A7994" s="475">
        <f t="shared" si="873"/>
        <v>43770</v>
      </c>
      <c r="B7994" s="475">
        <v>43799</v>
      </c>
      <c r="C7994" s="467">
        <v>1</v>
      </c>
      <c r="D7994" s="467">
        <v>1079</v>
      </c>
      <c r="E7994" s="467">
        <v>1</v>
      </c>
      <c r="F7994" s="467">
        <v>0</v>
      </c>
      <c r="G7994" s="467">
        <f t="array" ref="G7994">MAX(IF($A$2:$A$8761=A7994,$D$2:$D$8761))</f>
        <v>1418</v>
      </c>
      <c r="H7994" s="467">
        <f t="shared" si="874"/>
        <v>0</v>
      </c>
      <c r="I7994" s="475" t="str">
        <f t="shared" si="875"/>
        <v/>
      </c>
      <c r="J7994" s="471">
        <f>'Potential Projects'!D7995</f>
        <v>67.328155050327695</v>
      </c>
      <c r="K7994" s="471">
        <f>'Potential Projects'!E7995</f>
        <v>19.126040098903459</v>
      </c>
      <c r="L7994" s="476">
        <f t="shared" si="876"/>
        <v>991.54580485076883</v>
      </c>
      <c r="M7994" s="471">
        <f t="shared" si="879"/>
        <v>1335.1777141390216</v>
      </c>
      <c r="N7994" s="467">
        <f t="shared" si="877"/>
        <v>0</v>
      </c>
      <c r="O7994" s="475" t="str">
        <f t="shared" si="878"/>
        <v/>
      </c>
    </row>
    <row r="7995" spans="1:15" hidden="1">
      <c r="A7995" s="475">
        <f t="shared" si="873"/>
        <v>43770</v>
      </c>
      <c r="B7995" s="475">
        <v>43799</v>
      </c>
      <c r="C7995" s="467">
        <v>2</v>
      </c>
      <c r="D7995" s="467">
        <v>1079</v>
      </c>
      <c r="E7995" s="467">
        <v>3</v>
      </c>
      <c r="F7995" s="467">
        <v>0</v>
      </c>
      <c r="G7995" s="467">
        <f t="array" ref="G7995">MAX(IF($A$2:$A$8761=A7995,$D$2:$D$8761))</f>
        <v>1418</v>
      </c>
      <c r="H7995" s="467">
        <f t="shared" si="874"/>
        <v>0</v>
      </c>
      <c r="I7995" s="475" t="str">
        <f t="shared" si="875"/>
        <v/>
      </c>
      <c r="J7995" s="471">
        <f>'Potential Projects'!D7996</f>
        <v>74.868721196452228</v>
      </c>
      <c r="K7995" s="471">
        <f>'Potential Projects'!E7996</f>
        <v>25.984035745001073</v>
      </c>
      <c r="L7995" s="476">
        <f t="shared" si="876"/>
        <v>975.14724305854668</v>
      </c>
      <c r="M7995" s="471">
        <f t="shared" si="879"/>
        <v>1335.1777141390216</v>
      </c>
      <c r="N7995" s="467">
        <f t="shared" si="877"/>
        <v>0</v>
      </c>
      <c r="O7995" s="475" t="str">
        <f t="shared" si="878"/>
        <v/>
      </c>
    </row>
    <row r="7996" spans="1:15" hidden="1">
      <c r="A7996" s="475">
        <f t="shared" si="873"/>
        <v>43770</v>
      </c>
      <c r="B7996" s="475">
        <v>43799</v>
      </c>
      <c r="C7996" s="467">
        <v>3</v>
      </c>
      <c r="D7996" s="467">
        <v>1066</v>
      </c>
      <c r="E7996" s="467">
        <v>0</v>
      </c>
      <c r="F7996" s="467">
        <v>0</v>
      </c>
      <c r="G7996" s="467">
        <f t="array" ref="G7996">MAX(IF($A$2:$A$8761=A7996,$D$2:$D$8761))</f>
        <v>1418</v>
      </c>
      <c r="H7996" s="467">
        <f t="shared" si="874"/>
        <v>0</v>
      </c>
      <c r="I7996" s="475" t="str">
        <f t="shared" si="875"/>
        <v/>
      </c>
      <c r="J7996" s="471">
        <f>'Potential Projects'!D7997</f>
        <v>46.695268111772663</v>
      </c>
      <c r="K7996" s="471">
        <f>'Potential Projects'!E7997</f>
        <v>12.821878251988821</v>
      </c>
      <c r="L7996" s="476">
        <f t="shared" si="876"/>
        <v>1006.4828536362386</v>
      </c>
      <c r="M7996" s="471">
        <f t="shared" si="879"/>
        <v>1335.1777141390216</v>
      </c>
      <c r="N7996" s="467">
        <f t="shared" si="877"/>
        <v>0</v>
      </c>
      <c r="O7996" s="475" t="str">
        <f t="shared" si="878"/>
        <v/>
      </c>
    </row>
    <row r="7997" spans="1:15" hidden="1">
      <c r="A7997" s="475">
        <f t="shared" si="873"/>
        <v>43770</v>
      </c>
      <c r="B7997" s="475">
        <v>43799</v>
      </c>
      <c r="C7997" s="467">
        <v>4</v>
      </c>
      <c r="D7997" s="467">
        <v>1073</v>
      </c>
      <c r="E7997" s="467">
        <v>0</v>
      </c>
      <c r="F7997" s="467">
        <v>0</v>
      </c>
      <c r="G7997" s="467">
        <f t="array" ref="G7997">MAX(IF($A$2:$A$8761=A7997,$D$2:$D$8761))</f>
        <v>1418</v>
      </c>
      <c r="H7997" s="467">
        <f t="shared" si="874"/>
        <v>0</v>
      </c>
      <c r="I7997" s="475" t="str">
        <f t="shared" si="875"/>
        <v/>
      </c>
      <c r="J7997" s="471">
        <f>'Potential Projects'!D7998</f>
        <v>44.847131813055455</v>
      </c>
      <c r="K7997" s="471">
        <f>'Potential Projects'!E7998</f>
        <v>2.536058159535584</v>
      </c>
      <c r="L7997" s="476">
        <f t="shared" si="876"/>
        <v>1025.616810027409</v>
      </c>
      <c r="M7997" s="471">
        <f t="shared" si="879"/>
        <v>1335.1777141390216</v>
      </c>
      <c r="N7997" s="467">
        <f t="shared" si="877"/>
        <v>0</v>
      </c>
      <c r="O7997" s="475" t="str">
        <f t="shared" si="878"/>
        <v/>
      </c>
    </row>
    <row r="7998" spans="1:15" hidden="1">
      <c r="A7998" s="475">
        <f t="shared" si="873"/>
        <v>43770</v>
      </c>
      <c r="B7998" s="475">
        <v>43799</v>
      </c>
      <c r="C7998" s="467">
        <v>5</v>
      </c>
      <c r="D7998" s="467">
        <v>1095</v>
      </c>
      <c r="E7998" s="467">
        <v>1</v>
      </c>
      <c r="F7998" s="467">
        <v>0</v>
      </c>
      <c r="G7998" s="467">
        <f t="array" ref="G7998">MAX(IF($A$2:$A$8761=A7998,$D$2:$D$8761))</f>
        <v>1418</v>
      </c>
      <c r="H7998" s="467">
        <f t="shared" si="874"/>
        <v>0</v>
      </c>
      <c r="I7998" s="475" t="str">
        <f t="shared" si="875"/>
        <v/>
      </c>
      <c r="J7998" s="471">
        <f>'Potential Projects'!D7999</f>
        <v>18.260225342400986</v>
      </c>
      <c r="K7998" s="471">
        <f>'Potential Projects'!E7999</f>
        <v>0.33871473876585673</v>
      </c>
      <c r="L7998" s="476">
        <f t="shared" si="876"/>
        <v>1075.401059918833</v>
      </c>
      <c r="M7998" s="471">
        <f t="shared" si="879"/>
        <v>1335.1777141390216</v>
      </c>
      <c r="N7998" s="467">
        <f t="shared" si="877"/>
        <v>0</v>
      </c>
      <c r="O7998" s="475" t="str">
        <f t="shared" si="878"/>
        <v/>
      </c>
    </row>
    <row r="7999" spans="1:15" hidden="1">
      <c r="A7999" s="475">
        <f t="shared" si="873"/>
        <v>43770</v>
      </c>
      <c r="B7999" s="475">
        <v>43799</v>
      </c>
      <c r="C7999" s="467">
        <v>6</v>
      </c>
      <c r="D7999" s="467">
        <v>1122</v>
      </c>
      <c r="E7999" s="467">
        <v>0</v>
      </c>
      <c r="F7999" s="467">
        <v>0</v>
      </c>
      <c r="G7999" s="467">
        <f t="array" ref="G7999">MAX(IF($A$2:$A$8761=A7999,$D$2:$D$8761))</f>
        <v>1418</v>
      </c>
      <c r="H7999" s="467">
        <f t="shared" si="874"/>
        <v>0</v>
      </c>
      <c r="I7999" s="475" t="str">
        <f t="shared" si="875"/>
        <v/>
      </c>
      <c r="J7999" s="471">
        <f>'Potential Projects'!D8000</f>
        <v>35.086013714071868</v>
      </c>
      <c r="K7999" s="471">
        <f>'Potential Projects'!E8000</f>
        <v>2.2552300043001505</v>
      </c>
      <c r="L7999" s="476">
        <f t="shared" si="876"/>
        <v>1084.658756281628</v>
      </c>
      <c r="M7999" s="471">
        <f t="shared" si="879"/>
        <v>1335.1777141390216</v>
      </c>
      <c r="N7999" s="467">
        <f t="shared" si="877"/>
        <v>0</v>
      </c>
      <c r="O7999" s="475" t="str">
        <f t="shared" si="878"/>
        <v/>
      </c>
    </row>
    <row r="8000" spans="1:15" hidden="1">
      <c r="A8000" s="475">
        <f t="shared" si="873"/>
        <v>43770</v>
      </c>
      <c r="B8000" s="475">
        <v>43799</v>
      </c>
      <c r="C8000" s="467">
        <v>7</v>
      </c>
      <c r="D8000" s="467">
        <v>1179</v>
      </c>
      <c r="E8000" s="467">
        <v>4</v>
      </c>
      <c r="F8000" s="467">
        <v>0</v>
      </c>
      <c r="G8000" s="467">
        <f t="array" ref="G8000">MAX(IF($A$2:$A$8761=A8000,$D$2:$D$8761))</f>
        <v>1418</v>
      </c>
      <c r="H8000" s="467">
        <f t="shared" si="874"/>
        <v>0</v>
      </c>
      <c r="I8000" s="475" t="str">
        <f t="shared" si="875"/>
        <v/>
      </c>
      <c r="J8000" s="471">
        <f>'Potential Projects'!D8001</f>
        <v>23.118582541577503</v>
      </c>
      <c r="K8000" s="471">
        <f>'Potential Projects'!E8001</f>
        <v>11.003144377553214</v>
      </c>
      <c r="L8000" s="476">
        <f t="shared" si="876"/>
        <v>1140.8782730808691</v>
      </c>
      <c r="M8000" s="471">
        <f t="shared" si="879"/>
        <v>1335.1777141390216</v>
      </c>
      <c r="N8000" s="467">
        <f t="shared" si="877"/>
        <v>0</v>
      </c>
      <c r="O8000" s="475" t="str">
        <f t="shared" si="878"/>
        <v/>
      </c>
    </row>
    <row r="8001" spans="1:15" hidden="1">
      <c r="A8001" s="475">
        <f t="shared" si="873"/>
        <v>43770</v>
      </c>
      <c r="B8001" s="475">
        <v>43799</v>
      </c>
      <c r="C8001" s="467">
        <v>8</v>
      </c>
      <c r="D8001" s="467">
        <v>1235</v>
      </c>
      <c r="E8001" s="467">
        <v>1</v>
      </c>
      <c r="F8001" s="467">
        <v>1</v>
      </c>
      <c r="G8001" s="467">
        <f t="array" ref="G8001">MAX(IF($A$2:$A$8761=A8001,$D$2:$D$8761))</f>
        <v>1418</v>
      </c>
      <c r="H8001" s="467">
        <f t="shared" si="874"/>
        <v>0</v>
      </c>
      <c r="I8001" s="475" t="str">
        <f t="shared" si="875"/>
        <v/>
      </c>
      <c r="J8001" s="471">
        <f>'Potential Projects'!D8002</f>
        <v>18.281984542000988</v>
      </c>
      <c r="K8001" s="471">
        <f>'Potential Projects'!E8002</f>
        <v>25.084446946893141</v>
      </c>
      <c r="L8001" s="476">
        <f t="shared" si="876"/>
        <v>1189.6335685111058</v>
      </c>
      <c r="M8001" s="471">
        <f t="shared" si="879"/>
        <v>1335.1777141390216</v>
      </c>
      <c r="N8001" s="467">
        <f t="shared" si="877"/>
        <v>0</v>
      </c>
      <c r="O8001" s="475" t="str">
        <f t="shared" si="878"/>
        <v/>
      </c>
    </row>
    <row r="8002" spans="1:15" hidden="1">
      <c r="A8002" s="475">
        <f t="shared" ref="A8002:A8065" si="880">DATE(YEAR(B8002),MONTH(B8002),1)</f>
        <v>43770</v>
      </c>
      <c r="B8002" s="475">
        <v>43799</v>
      </c>
      <c r="C8002" s="467">
        <v>9</v>
      </c>
      <c r="D8002" s="467">
        <v>1269</v>
      </c>
      <c r="E8002" s="467">
        <v>2</v>
      </c>
      <c r="F8002" s="467">
        <v>8</v>
      </c>
      <c r="G8002" s="467">
        <f t="array" ref="G8002">MAX(IF($A$2:$A$8761=A8002,$D$2:$D$8761))</f>
        <v>1418</v>
      </c>
      <c r="H8002" s="467">
        <f t="shared" ref="H8002:H8065" si="881">IF(G8002=D8002,1,0)</f>
        <v>0</v>
      </c>
      <c r="I8002" s="475" t="str">
        <f t="shared" ref="I8002:I8065" si="882">IF(D8002=G8002,B8002,"")</f>
        <v/>
      </c>
      <c r="J8002" s="471">
        <f>'Potential Projects'!D8003</f>
        <v>38.266303414306599</v>
      </c>
      <c r="K8002" s="471">
        <f>'Potential Projects'!E8003</f>
        <v>31.436326112663945</v>
      </c>
      <c r="L8002" s="476">
        <f t="shared" ref="L8002:L8065" si="883">D8002-E8002-F8002-J8002-K8002</f>
        <v>1189.2973704730296</v>
      </c>
      <c r="M8002" s="471">
        <f t="shared" si="879"/>
        <v>1335.1777141390216</v>
      </c>
      <c r="N8002" s="467">
        <f t="shared" ref="N8002:N8065" si="884">IF(M8002=L8002,1,0)</f>
        <v>0</v>
      </c>
      <c r="O8002" s="475" t="str">
        <f t="shared" ref="O8002:O8065" si="885">IF(L8002=M8002,B8002,"")</f>
        <v/>
      </c>
    </row>
    <row r="8003" spans="1:15" hidden="1">
      <c r="A8003" s="475">
        <f t="shared" si="880"/>
        <v>43770</v>
      </c>
      <c r="B8003" s="475">
        <v>43799</v>
      </c>
      <c r="C8003" s="467">
        <v>10</v>
      </c>
      <c r="D8003" s="467">
        <v>1289</v>
      </c>
      <c r="E8003" s="467">
        <v>3</v>
      </c>
      <c r="F8003" s="467">
        <v>13</v>
      </c>
      <c r="G8003" s="467">
        <f t="array" ref="G8003">MAX(IF($A$2:$A$8761=A8003,$D$2:$D$8761))</f>
        <v>1418</v>
      </c>
      <c r="H8003" s="467">
        <f t="shared" si="881"/>
        <v>0</v>
      </c>
      <c r="I8003" s="475" t="str">
        <f t="shared" si="882"/>
        <v/>
      </c>
      <c r="J8003" s="471">
        <f>'Potential Projects'!D8004</f>
        <v>47.707800113340625</v>
      </c>
      <c r="K8003" s="471">
        <f>'Potential Projects'!E8004</f>
        <v>25.51859632337132</v>
      </c>
      <c r="L8003" s="476">
        <f t="shared" si="883"/>
        <v>1199.7736035632879</v>
      </c>
      <c r="M8003" s="471">
        <f t="shared" ref="M8003:M8017" si="886">MAX($L$7298:$L$8018)</f>
        <v>1335.1777141390216</v>
      </c>
      <c r="N8003" s="467">
        <f t="shared" si="884"/>
        <v>0</v>
      </c>
      <c r="O8003" s="475" t="str">
        <f t="shared" si="885"/>
        <v/>
      </c>
    </row>
    <row r="8004" spans="1:15" hidden="1">
      <c r="A8004" s="475">
        <f t="shared" si="880"/>
        <v>43770</v>
      </c>
      <c r="B8004" s="475">
        <v>43799</v>
      </c>
      <c r="C8004" s="467">
        <v>11</v>
      </c>
      <c r="D8004" s="467">
        <v>1279</v>
      </c>
      <c r="E8004" s="467">
        <v>5</v>
      </c>
      <c r="F8004" s="467">
        <v>13</v>
      </c>
      <c r="G8004" s="467">
        <f t="array" ref="G8004">MAX(IF($A$2:$A$8761=A8004,$D$2:$D$8761))</f>
        <v>1418</v>
      </c>
      <c r="H8004" s="467">
        <f t="shared" si="881"/>
        <v>0</v>
      </c>
      <c r="I8004" s="475" t="str">
        <f t="shared" si="882"/>
        <v/>
      </c>
      <c r="J8004" s="471">
        <f>'Potential Projects'!D8005</f>
        <v>80.110617413625917</v>
      </c>
      <c r="K8004" s="471">
        <f>'Potential Projects'!E8005</f>
        <v>16.103421737260806</v>
      </c>
      <c r="L8004" s="476">
        <f t="shared" si="883"/>
        <v>1164.7859608491133</v>
      </c>
      <c r="M8004" s="471">
        <f t="shared" si="886"/>
        <v>1335.1777141390216</v>
      </c>
      <c r="N8004" s="467">
        <f t="shared" si="884"/>
        <v>0</v>
      </c>
      <c r="O8004" s="475" t="str">
        <f t="shared" si="885"/>
        <v/>
      </c>
    </row>
    <row r="8005" spans="1:15" hidden="1">
      <c r="A8005" s="475">
        <f t="shared" si="880"/>
        <v>43770</v>
      </c>
      <c r="B8005" s="475">
        <v>43799</v>
      </c>
      <c r="C8005" s="467">
        <v>12</v>
      </c>
      <c r="D8005" s="467">
        <v>1250</v>
      </c>
      <c r="E8005" s="467">
        <v>2</v>
      </c>
      <c r="F8005" s="467">
        <v>10</v>
      </c>
      <c r="G8005" s="467">
        <f t="array" ref="G8005">MAX(IF($A$2:$A$8761=A8005,$D$2:$D$8761))</f>
        <v>1418</v>
      </c>
      <c r="H8005" s="467">
        <f t="shared" si="881"/>
        <v>0</v>
      </c>
      <c r="I8005" s="475" t="str">
        <f t="shared" si="882"/>
        <v/>
      </c>
      <c r="J8005" s="471">
        <f>'Potential Projects'!D8006</f>
        <v>95.179025120245711</v>
      </c>
      <c r="K8005" s="471">
        <f>'Potential Projects'!E8006</f>
        <v>2.9154499569984949</v>
      </c>
      <c r="L8005" s="476">
        <f t="shared" si="883"/>
        <v>1139.9055249227556</v>
      </c>
      <c r="M8005" s="471">
        <f t="shared" si="886"/>
        <v>1335.1777141390216</v>
      </c>
      <c r="N8005" s="467">
        <f t="shared" si="884"/>
        <v>0</v>
      </c>
      <c r="O8005" s="475" t="str">
        <f t="shared" si="885"/>
        <v/>
      </c>
    </row>
    <row r="8006" spans="1:15" hidden="1">
      <c r="A8006" s="475">
        <f t="shared" si="880"/>
        <v>43770</v>
      </c>
      <c r="B8006" s="475">
        <v>43799</v>
      </c>
      <c r="C8006" s="467">
        <v>13</v>
      </c>
      <c r="D8006" s="467">
        <v>1219</v>
      </c>
      <c r="E8006" s="467">
        <v>6</v>
      </c>
      <c r="F8006" s="467">
        <v>10</v>
      </c>
      <c r="G8006" s="467">
        <f t="array" ref="G8006">MAX(IF($A$2:$A$8761=A8006,$D$2:$D$8761))</f>
        <v>1418</v>
      </c>
      <c r="H8006" s="467">
        <f t="shared" si="881"/>
        <v>0</v>
      </c>
      <c r="I8006" s="475" t="str">
        <f t="shared" si="882"/>
        <v/>
      </c>
      <c r="J8006" s="471">
        <f>'Potential Projects'!D8007</f>
        <v>111.45212277516143</v>
      </c>
      <c r="K8006" s="471">
        <f>'Potential Projects'!E8007</f>
        <v>1.5073979251773812</v>
      </c>
      <c r="L8006" s="476">
        <f t="shared" si="883"/>
        <v>1090.0404792996612</v>
      </c>
      <c r="M8006" s="471">
        <f t="shared" si="886"/>
        <v>1335.1777141390216</v>
      </c>
      <c r="N8006" s="467">
        <f t="shared" si="884"/>
        <v>0</v>
      </c>
      <c r="O8006" s="475" t="str">
        <f t="shared" si="885"/>
        <v/>
      </c>
    </row>
    <row r="8007" spans="1:15" hidden="1">
      <c r="A8007" s="475">
        <f t="shared" si="880"/>
        <v>43770</v>
      </c>
      <c r="B8007" s="475">
        <v>43799</v>
      </c>
      <c r="C8007" s="467">
        <v>14</v>
      </c>
      <c r="D8007" s="467">
        <v>1178</v>
      </c>
      <c r="E8007" s="467">
        <v>5</v>
      </c>
      <c r="F8007" s="467">
        <v>12</v>
      </c>
      <c r="G8007" s="467">
        <f t="array" ref="G8007">MAX(IF($A$2:$A$8761=A8007,$D$2:$D$8761))</f>
        <v>1418</v>
      </c>
      <c r="H8007" s="467">
        <f t="shared" si="881"/>
        <v>0</v>
      </c>
      <c r="I8007" s="475" t="str">
        <f t="shared" si="882"/>
        <v/>
      </c>
      <c r="J8007" s="471">
        <f>'Potential Projects'!D8008</f>
        <v>114.19427778488368</v>
      </c>
      <c r="K8007" s="471">
        <f>'Potential Projects'!E8008</f>
        <v>0.20573204687164051</v>
      </c>
      <c r="L8007" s="476">
        <f t="shared" si="883"/>
        <v>1046.5999901682446</v>
      </c>
      <c r="M8007" s="471">
        <f t="shared" si="886"/>
        <v>1335.1777141390216</v>
      </c>
      <c r="N8007" s="467">
        <f t="shared" si="884"/>
        <v>0</v>
      </c>
      <c r="O8007" s="475" t="str">
        <f t="shared" si="885"/>
        <v/>
      </c>
    </row>
    <row r="8008" spans="1:15" hidden="1">
      <c r="A8008" s="475">
        <f t="shared" si="880"/>
        <v>43770</v>
      </c>
      <c r="B8008" s="475">
        <v>43799</v>
      </c>
      <c r="C8008" s="467">
        <v>15</v>
      </c>
      <c r="D8008" s="467">
        <v>1176</v>
      </c>
      <c r="E8008" s="467">
        <v>2</v>
      </c>
      <c r="F8008" s="467">
        <v>11</v>
      </c>
      <c r="G8008" s="467">
        <f t="array" ref="G8008">MAX(IF($A$2:$A$8761=A8008,$D$2:$D$8761))</f>
        <v>1418</v>
      </c>
      <c r="H8008" s="467">
        <f t="shared" si="881"/>
        <v>0</v>
      </c>
      <c r="I8008" s="475" t="str">
        <f t="shared" si="882"/>
        <v/>
      </c>
      <c r="J8008" s="471">
        <f>'Potential Projects'!D8009</f>
        <v>117.54925828758842</v>
      </c>
      <c r="K8008" s="471">
        <f>'Potential Projects'!E8009</f>
        <v>2.1347633304665661</v>
      </c>
      <c r="L8008" s="476">
        <f t="shared" si="883"/>
        <v>1043.3159783819451</v>
      </c>
      <c r="M8008" s="471">
        <f t="shared" si="886"/>
        <v>1335.1777141390216</v>
      </c>
      <c r="N8008" s="467">
        <f t="shared" si="884"/>
        <v>0</v>
      </c>
      <c r="O8008" s="475" t="str">
        <f t="shared" si="885"/>
        <v/>
      </c>
    </row>
    <row r="8009" spans="1:15" hidden="1">
      <c r="A8009" s="475">
        <f t="shared" si="880"/>
        <v>43770</v>
      </c>
      <c r="B8009" s="475">
        <v>43799</v>
      </c>
      <c r="C8009" s="467">
        <v>16</v>
      </c>
      <c r="D8009" s="467">
        <v>1217</v>
      </c>
      <c r="E8009" s="467">
        <v>7</v>
      </c>
      <c r="F8009" s="467">
        <v>2</v>
      </c>
      <c r="G8009" s="467">
        <f t="array" ref="G8009">MAX(IF($A$2:$A$8761=A8009,$D$2:$D$8761))</f>
        <v>1418</v>
      </c>
      <c r="H8009" s="467">
        <f t="shared" si="881"/>
        <v>0</v>
      </c>
      <c r="I8009" s="475" t="str">
        <f t="shared" si="882"/>
        <v/>
      </c>
      <c r="J8009" s="471">
        <f>'Potential Projects'!D8010</f>
        <v>93.557574932364375</v>
      </c>
      <c r="K8009" s="471">
        <f>'Potential Projects'!E8010</f>
        <v>6.4653055794452818</v>
      </c>
      <c r="L8009" s="476">
        <f t="shared" si="883"/>
        <v>1107.9771194881903</v>
      </c>
      <c r="M8009" s="471">
        <f t="shared" si="886"/>
        <v>1335.1777141390216</v>
      </c>
      <c r="N8009" s="467">
        <f t="shared" si="884"/>
        <v>0</v>
      </c>
      <c r="O8009" s="475" t="str">
        <f t="shared" si="885"/>
        <v/>
      </c>
    </row>
    <row r="8010" spans="1:15" hidden="1">
      <c r="A8010" s="475">
        <f t="shared" si="880"/>
        <v>43770</v>
      </c>
      <c r="B8010" s="475">
        <v>43799</v>
      </c>
      <c r="C8010" s="467">
        <v>17</v>
      </c>
      <c r="D8010" s="467">
        <v>1328</v>
      </c>
      <c r="E8010" s="467">
        <v>13</v>
      </c>
      <c r="F8010" s="467">
        <v>0</v>
      </c>
      <c r="G8010" s="467">
        <f t="array" ref="G8010">MAX(IF($A$2:$A$8761=A8010,$D$2:$D$8761))</f>
        <v>1418</v>
      </c>
      <c r="H8010" s="467">
        <f t="shared" si="881"/>
        <v>0</v>
      </c>
      <c r="I8010" s="475" t="str">
        <f t="shared" si="882"/>
        <v/>
      </c>
      <c r="J8010" s="471">
        <f>'Potential Projects'!D8011</f>
        <v>84.557393939287351</v>
      </c>
      <c r="K8010" s="471">
        <f>'Potential Projects'!E8011</f>
        <v>4.9821574392603738</v>
      </c>
      <c r="L8010" s="476">
        <f t="shared" si="883"/>
        <v>1225.4604486214523</v>
      </c>
      <c r="M8010" s="471">
        <f t="shared" si="886"/>
        <v>1335.1777141390216</v>
      </c>
      <c r="N8010" s="467">
        <f t="shared" si="884"/>
        <v>0</v>
      </c>
      <c r="O8010" s="475" t="str">
        <f t="shared" si="885"/>
        <v/>
      </c>
    </row>
    <row r="8011" spans="1:15" hidden="1">
      <c r="A8011" s="475">
        <f t="shared" si="880"/>
        <v>43770</v>
      </c>
      <c r="B8011" s="475">
        <v>43799</v>
      </c>
      <c r="C8011" s="467">
        <v>18</v>
      </c>
      <c r="D8011" s="467">
        <v>1371</v>
      </c>
      <c r="E8011" s="467">
        <v>47</v>
      </c>
      <c r="F8011" s="467">
        <v>0</v>
      </c>
      <c r="G8011" s="467">
        <f t="array" ref="G8011">MAX(IF($A$2:$A$8761=A8011,$D$2:$D$8761))</f>
        <v>1418</v>
      </c>
      <c r="H8011" s="467">
        <f t="shared" si="881"/>
        <v>0</v>
      </c>
      <c r="I8011" s="475" t="str">
        <f t="shared" si="882"/>
        <v/>
      </c>
      <c r="J8011" s="471">
        <f>'Potential Projects'!D8012</f>
        <v>115.81934827151007</v>
      </c>
      <c r="K8011" s="471">
        <f>'Potential Projects'!E8012</f>
        <v>15.196792678993766</v>
      </c>
      <c r="L8011" s="476">
        <f t="shared" si="883"/>
        <v>1192.9838590494962</v>
      </c>
      <c r="M8011" s="471">
        <f t="shared" si="886"/>
        <v>1335.1777141390216</v>
      </c>
      <c r="N8011" s="467">
        <f t="shared" si="884"/>
        <v>0</v>
      </c>
      <c r="O8011" s="475" t="str">
        <f t="shared" si="885"/>
        <v/>
      </c>
    </row>
    <row r="8012" spans="1:15" hidden="1">
      <c r="A8012" s="475">
        <f t="shared" si="880"/>
        <v>43770</v>
      </c>
      <c r="B8012" s="475">
        <v>43799</v>
      </c>
      <c r="C8012" s="467">
        <v>19</v>
      </c>
      <c r="D8012" s="467">
        <v>1356</v>
      </c>
      <c r="E8012" s="467">
        <v>57</v>
      </c>
      <c r="F8012" s="467">
        <v>0</v>
      </c>
      <c r="G8012" s="467">
        <f t="array" ref="G8012">MAX(IF($A$2:$A$8761=A8012,$D$2:$D$8761))</f>
        <v>1418</v>
      </c>
      <c r="H8012" s="467">
        <f t="shared" si="881"/>
        <v>0</v>
      </c>
      <c r="I8012" s="475" t="str">
        <f t="shared" si="882"/>
        <v/>
      </c>
      <c r="J8012" s="471">
        <f>'Potential Projects'!D8013</f>
        <v>115.19762258020891</v>
      </c>
      <c r="K8012" s="471">
        <f>'Potential Projects'!E8013</f>
        <v>16.573554665663298</v>
      </c>
      <c r="L8012" s="476">
        <f t="shared" si="883"/>
        <v>1167.2288227541278</v>
      </c>
      <c r="M8012" s="471">
        <f t="shared" si="886"/>
        <v>1335.1777141390216</v>
      </c>
      <c r="N8012" s="467">
        <f t="shared" si="884"/>
        <v>0</v>
      </c>
      <c r="O8012" s="475" t="str">
        <f t="shared" si="885"/>
        <v/>
      </c>
    </row>
    <row r="8013" spans="1:15" hidden="1">
      <c r="A8013" s="475">
        <f t="shared" si="880"/>
        <v>43770</v>
      </c>
      <c r="B8013" s="475">
        <v>43799</v>
      </c>
      <c r="C8013" s="467">
        <v>20</v>
      </c>
      <c r="D8013" s="467">
        <v>1330</v>
      </c>
      <c r="E8013" s="467">
        <v>60</v>
      </c>
      <c r="F8013" s="467">
        <v>0</v>
      </c>
      <c r="G8013" s="467">
        <f t="array" ref="G8013">MAX(IF($A$2:$A$8761=A8013,$D$2:$D$8761))</f>
        <v>1418</v>
      </c>
      <c r="H8013" s="467">
        <f t="shared" si="881"/>
        <v>0</v>
      </c>
      <c r="I8013" s="475" t="str">
        <f t="shared" si="882"/>
        <v/>
      </c>
      <c r="J8013" s="471">
        <f>'Potential Projects'!D8014</f>
        <v>120.77987974098785</v>
      </c>
      <c r="K8013" s="471">
        <f>'Potential Projects'!E8014</f>
        <v>23.63884686089013</v>
      </c>
      <c r="L8013" s="476">
        <f t="shared" si="883"/>
        <v>1125.581273398122</v>
      </c>
      <c r="M8013" s="471">
        <f t="shared" si="886"/>
        <v>1335.1777141390216</v>
      </c>
      <c r="N8013" s="467">
        <f t="shared" si="884"/>
        <v>0</v>
      </c>
      <c r="O8013" s="475" t="str">
        <f t="shared" si="885"/>
        <v/>
      </c>
    </row>
    <row r="8014" spans="1:15" hidden="1">
      <c r="A8014" s="475">
        <f t="shared" si="880"/>
        <v>43770</v>
      </c>
      <c r="B8014" s="475">
        <v>43799</v>
      </c>
      <c r="C8014" s="467">
        <v>21</v>
      </c>
      <c r="D8014" s="467">
        <v>1311</v>
      </c>
      <c r="E8014" s="467">
        <v>63</v>
      </c>
      <c r="F8014" s="467">
        <v>0</v>
      </c>
      <c r="G8014" s="467">
        <f t="array" ref="G8014">MAX(IF($A$2:$A$8761=A8014,$D$2:$D$8761))</f>
        <v>1418</v>
      </c>
      <c r="H8014" s="467">
        <f t="shared" si="881"/>
        <v>0</v>
      </c>
      <c r="I8014" s="475" t="str">
        <f t="shared" si="882"/>
        <v/>
      </c>
      <c r="J8014" s="471">
        <f>'Potential Projects'!D8015</f>
        <v>127.41737608696887</v>
      </c>
      <c r="K8014" s="471">
        <f>'Potential Projects'!E8015</f>
        <v>16.76677069447431</v>
      </c>
      <c r="L8014" s="476">
        <f t="shared" si="883"/>
        <v>1103.8158532185566</v>
      </c>
      <c r="M8014" s="471">
        <f t="shared" si="886"/>
        <v>1335.1777141390216</v>
      </c>
      <c r="N8014" s="467">
        <f t="shared" si="884"/>
        <v>0</v>
      </c>
      <c r="O8014" s="475" t="str">
        <f t="shared" si="885"/>
        <v/>
      </c>
    </row>
    <row r="8015" spans="1:15" hidden="1">
      <c r="A8015" s="475">
        <f t="shared" si="880"/>
        <v>43770</v>
      </c>
      <c r="B8015" s="475">
        <v>43799</v>
      </c>
      <c r="C8015" s="467">
        <v>22</v>
      </c>
      <c r="D8015" s="467">
        <v>1251</v>
      </c>
      <c r="E8015" s="467">
        <v>58</v>
      </c>
      <c r="F8015" s="467">
        <v>0</v>
      </c>
      <c r="G8015" s="467">
        <f t="array" ref="G8015">MAX(IF($A$2:$A$8761=A8015,$D$2:$D$8761))</f>
        <v>1418</v>
      </c>
      <c r="H8015" s="467">
        <f t="shared" si="881"/>
        <v>0</v>
      </c>
      <c r="I8015" s="475" t="str">
        <f t="shared" si="882"/>
        <v/>
      </c>
      <c r="J8015" s="471">
        <f>'Potential Projects'!D8016</f>
        <v>121.55964772533289</v>
      </c>
      <c r="K8015" s="471">
        <f>'Potential Projects'!E8016</f>
        <v>13.83645796602881</v>
      </c>
      <c r="L8015" s="476">
        <f t="shared" si="883"/>
        <v>1057.6038943086382</v>
      </c>
      <c r="M8015" s="471">
        <f t="shared" si="886"/>
        <v>1335.1777141390216</v>
      </c>
      <c r="N8015" s="467">
        <f t="shared" si="884"/>
        <v>0</v>
      </c>
      <c r="O8015" s="475" t="str">
        <f t="shared" si="885"/>
        <v/>
      </c>
    </row>
    <row r="8016" spans="1:15" hidden="1">
      <c r="A8016" s="475">
        <f t="shared" si="880"/>
        <v>43770</v>
      </c>
      <c r="B8016" s="475">
        <v>43799</v>
      </c>
      <c r="C8016" s="467">
        <v>23</v>
      </c>
      <c r="D8016" s="467">
        <v>1227</v>
      </c>
      <c r="E8016" s="467">
        <v>65</v>
      </c>
      <c r="F8016" s="467">
        <v>0</v>
      </c>
      <c r="G8016" s="467">
        <f t="array" ref="G8016">MAX(IF($A$2:$A$8761=A8016,$D$2:$D$8761))</f>
        <v>1418</v>
      </c>
      <c r="H8016" s="467">
        <f t="shared" si="881"/>
        <v>0</v>
      </c>
      <c r="I8016" s="475" t="str">
        <f t="shared" si="882"/>
        <v/>
      </c>
      <c r="J8016" s="471">
        <f>'Potential Projects'!D8017</f>
        <v>130.41229413327324</v>
      </c>
      <c r="K8016" s="471">
        <f>'Potential Projects'!E8017</f>
        <v>11.216698935712749</v>
      </c>
      <c r="L8016" s="476">
        <f t="shared" si="883"/>
        <v>1020.371006931014</v>
      </c>
      <c r="M8016" s="471">
        <f t="shared" si="886"/>
        <v>1335.1777141390216</v>
      </c>
      <c r="N8016" s="467">
        <f t="shared" si="884"/>
        <v>0</v>
      </c>
      <c r="O8016" s="475" t="str">
        <f t="shared" si="885"/>
        <v/>
      </c>
    </row>
    <row r="8017" spans="1:15" hidden="1">
      <c r="A8017" s="475">
        <f t="shared" si="880"/>
        <v>43770</v>
      </c>
      <c r="B8017" s="475">
        <v>43799</v>
      </c>
      <c r="C8017" s="467">
        <v>24</v>
      </c>
      <c r="D8017" s="467">
        <v>1159</v>
      </c>
      <c r="E8017" s="467">
        <v>75</v>
      </c>
      <c r="F8017" s="467">
        <v>0</v>
      </c>
      <c r="G8017" s="467">
        <f t="array" ref="G8017">MAX(IF($A$2:$A$8761=A8017,$D$2:$D$8761))</f>
        <v>1418</v>
      </c>
      <c r="H8017" s="467">
        <f t="shared" si="881"/>
        <v>0</v>
      </c>
      <c r="I8017" s="475" t="str">
        <f t="shared" si="882"/>
        <v/>
      </c>
      <c r="J8017" s="471">
        <f>'Potential Projects'!D8018</f>
        <v>130.33720834928562</v>
      </c>
      <c r="K8017" s="471">
        <f>'Potential Projects'!E8018</f>
        <v>11.256593743281016</v>
      </c>
      <c r="L8017" s="476">
        <f t="shared" si="883"/>
        <v>942.40619790743335</v>
      </c>
      <c r="M8017" s="471">
        <f t="shared" si="886"/>
        <v>1335.1777141390216</v>
      </c>
      <c r="N8017" s="467">
        <f t="shared" si="884"/>
        <v>0</v>
      </c>
      <c r="O8017" s="475" t="str">
        <f t="shared" si="885"/>
        <v/>
      </c>
    </row>
    <row r="8018" spans="1:15" hidden="1">
      <c r="A8018" s="475">
        <f t="shared" si="880"/>
        <v>43800</v>
      </c>
      <c r="B8018" s="475">
        <v>43800</v>
      </c>
      <c r="C8018" s="467">
        <v>1</v>
      </c>
      <c r="D8018" s="467">
        <v>1107</v>
      </c>
      <c r="E8018" s="467">
        <v>72</v>
      </c>
      <c r="F8018" s="467">
        <v>0</v>
      </c>
      <c r="G8018" s="467">
        <f t="array" ref="G8018">MAX(IF($A$2:$A$8761=A8018,$D$2:$D$8761))</f>
        <v>1474</v>
      </c>
      <c r="H8018" s="467">
        <f t="shared" si="881"/>
        <v>0</v>
      </c>
      <c r="I8018" s="475" t="str">
        <f t="shared" si="882"/>
        <v/>
      </c>
      <c r="J8018" s="471">
        <f>'Potential Projects'!D8019</f>
        <v>120.81930938946057</v>
      </c>
      <c r="K8018" s="471">
        <f>'Potential Projects'!E8019</f>
        <v>40.235869060417116</v>
      </c>
      <c r="L8018" s="476">
        <f t="shared" si="883"/>
        <v>873.94482155012224</v>
      </c>
      <c r="M8018" s="471">
        <f t="shared" ref="M8018:M8081" si="887">MAX($L$8019:$L$8761)</f>
        <v>1391.9134899695046</v>
      </c>
      <c r="N8018" s="467">
        <f t="shared" si="884"/>
        <v>0</v>
      </c>
      <c r="O8018" s="475" t="str">
        <f t="shared" si="885"/>
        <v/>
      </c>
    </row>
    <row r="8019" spans="1:15" hidden="1">
      <c r="A8019" s="475">
        <f t="shared" si="880"/>
        <v>43800</v>
      </c>
      <c r="B8019" s="475">
        <v>43800</v>
      </c>
      <c r="C8019" s="467">
        <v>2</v>
      </c>
      <c r="D8019" s="467">
        <v>1121</v>
      </c>
      <c r="E8019" s="467">
        <v>70</v>
      </c>
      <c r="F8019" s="467">
        <v>0</v>
      </c>
      <c r="G8019" s="467">
        <f t="array" ref="G8019">MAX(IF($A$2:$A$8761=A8019,$D$2:$D$8761))</f>
        <v>1474</v>
      </c>
      <c r="H8019" s="467">
        <f t="shared" si="881"/>
        <v>0</v>
      </c>
      <c r="I8019" s="475" t="str">
        <f t="shared" si="882"/>
        <v/>
      </c>
      <c r="J8019" s="471">
        <f>'Potential Projects'!D8020</f>
        <v>131.2456802453315</v>
      </c>
      <c r="K8019" s="471">
        <f>'Potential Projects'!E8020</f>
        <v>28.708616426574928</v>
      </c>
      <c r="L8019" s="476">
        <f t="shared" si="883"/>
        <v>891.04570332809351</v>
      </c>
      <c r="M8019" s="471">
        <f t="shared" si="887"/>
        <v>1391.9134899695046</v>
      </c>
      <c r="N8019" s="467">
        <f t="shared" si="884"/>
        <v>0</v>
      </c>
      <c r="O8019" s="475" t="str">
        <f t="shared" si="885"/>
        <v/>
      </c>
    </row>
    <row r="8020" spans="1:15" hidden="1">
      <c r="A8020" s="475">
        <f t="shared" si="880"/>
        <v>43800</v>
      </c>
      <c r="B8020" s="475">
        <v>43800</v>
      </c>
      <c r="C8020" s="467">
        <v>3</v>
      </c>
      <c r="D8020" s="467">
        <v>1122</v>
      </c>
      <c r="E8020" s="467">
        <v>73</v>
      </c>
      <c r="F8020" s="467">
        <v>0</v>
      </c>
      <c r="G8020" s="467">
        <f t="array" ref="G8020">MAX(IF($A$2:$A$8761=A8020,$D$2:$D$8761))</f>
        <v>1474</v>
      </c>
      <c r="H8020" s="467">
        <f t="shared" si="881"/>
        <v>0</v>
      </c>
      <c r="I8020" s="475" t="str">
        <f t="shared" si="882"/>
        <v/>
      </c>
      <c r="J8020" s="471">
        <f>'Potential Projects'!D8021</f>
        <v>135.75879830259132</v>
      </c>
      <c r="K8020" s="471">
        <f>'Potential Projects'!E8021</f>
        <v>25.640627499462479</v>
      </c>
      <c r="L8020" s="476">
        <f t="shared" si="883"/>
        <v>887.60057419794623</v>
      </c>
      <c r="M8020" s="471">
        <f t="shared" si="887"/>
        <v>1391.9134899695046</v>
      </c>
      <c r="N8020" s="467">
        <f t="shared" si="884"/>
        <v>0</v>
      </c>
      <c r="O8020" s="475" t="str">
        <f t="shared" si="885"/>
        <v/>
      </c>
    </row>
    <row r="8021" spans="1:15" hidden="1">
      <c r="A8021" s="475">
        <f t="shared" si="880"/>
        <v>43800</v>
      </c>
      <c r="B8021" s="475">
        <v>43800</v>
      </c>
      <c r="C8021" s="467">
        <v>4</v>
      </c>
      <c r="D8021" s="467">
        <v>1127</v>
      </c>
      <c r="E8021" s="467">
        <v>84</v>
      </c>
      <c r="F8021" s="467">
        <v>0</v>
      </c>
      <c r="G8021" s="467">
        <f t="array" ref="G8021">MAX(IF($A$2:$A$8761=A8021,$D$2:$D$8761))</f>
        <v>1474</v>
      </c>
      <c r="H8021" s="467">
        <f t="shared" si="881"/>
        <v>0</v>
      </c>
      <c r="I8021" s="475" t="str">
        <f t="shared" si="882"/>
        <v/>
      </c>
      <c r="J8021" s="471">
        <f>'Potential Projects'!D8022</f>
        <v>137.65113821917566</v>
      </c>
      <c r="K8021" s="471">
        <f>'Potential Projects'!E8022</f>
        <v>47.380950870780481</v>
      </c>
      <c r="L8021" s="476">
        <f t="shared" si="883"/>
        <v>857.96791091004388</v>
      </c>
      <c r="M8021" s="471">
        <f t="shared" si="887"/>
        <v>1391.9134899695046</v>
      </c>
      <c r="N8021" s="467">
        <f t="shared" si="884"/>
        <v>0</v>
      </c>
      <c r="O8021" s="475" t="str">
        <f t="shared" si="885"/>
        <v/>
      </c>
    </row>
    <row r="8022" spans="1:15" hidden="1">
      <c r="A8022" s="475">
        <f t="shared" si="880"/>
        <v>43800</v>
      </c>
      <c r="B8022" s="475">
        <v>43800</v>
      </c>
      <c r="C8022" s="467">
        <v>5</v>
      </c>
      <c r="D8022" s="467">
        <v>1129</v>
      </c>
      <c r="E8022" s="467">
        <v>88</v>
      </c>
      <c r="F8022" s="467">
        <v>0</v>
      </c>
      <c r="G8022" s="467">
        <f t="array" ref="G8022">MAX(IF($A$2:$A$8761=A8022,$D$2:$D$8761))</f>
        <v>1474</v>
      </c>
      <c r="H8022" s="467">
        <f t="shared" si="881"/>
        <v>0</v>
      </c>
      <c r="I8022" s="475" t="str">
        <f t="shared" si="882"/>
        <v/>
      </c>
      <c r="J8022" s="471">
        <f>'Potential Projects'!D8023</f>
        <v>139.67679846889791</v>
      </c>
      <c r="K8022" s="471">
        <f>'Potential Projects'!E8023</f>
        <v>43.029287841324447</v>
      </c>
      <c r="L8022" s="476">
        <f t="shared" si="883"/>
        <v>858.29391368977758</v>
      </c>
      <c r="M8022" s="471">
        <f t="shared" si="887"/>
        <v>1391.9134899695046</v>
      </c>
      <c r="N8022" s="467">
        <f t="shared" si="884"/>
        <v>0</v>
      </c>
      <c r="O8022" s="475" t="str">
        <f t="shared" si="885"/>
        <v/>
      </c>
    </row>
    <row r="8023" spans="1:15" hidden="1">
      <c r="A8023" s="475">
        <f t="shared" si="880"/>
        <v>43800</v>
      </c>
      <c r="B8023" s="475">
        <v>43800</v>
      </c>
      <c r="C8023" s="467">
        <v>6</v>
      </c>
      <c r="D8023" s="467">
        <v>1160</v>
      </c>
      <c r="E8023" s="467">
        <v>79</v>
      </c>
      <c r="F8023" s="467">
        <v>0</v>
      </c>
      <c r="G8023" s="467">
        <f t="array" ref="G8023">MAX(IF($A$2:$A$8761=A8023,$D$2:$D$8761))</f>
        <v>1474</v>
      </c>
      <c r="H8023" s="467">
        <f t="shared" si="881"/>
        <v>0</v>
      </c>
      <c r="I8023" s="475" t="str">
        <f t="shared" si="882"/>
        <v/>
      </c>
      <c r="J8023" s="471">
        <f>'Potential Projects'!D8024</f>
        <v>138.99722874010459</v>
      </c>
      <c r="K8023" s="471">
        <f>'Potential Projects'!E8024</f>
        <v>45.42766980219308</v>
      </c>
      <c r="L8023" s="476">
        <f t="shared" si="883"/>
        <v>896.57510145770232</v>
      </c>
      <c r="M8023" s="471">
        <f t="shared" si="887"/>
        <v>1391.9134899695046</v>
      </c>
      <c r="N8023" s="467">
        <f t="shared" si="884"/>
        <v>0</v>
      </c>
      <c r="O8023" s="475" t="str">
        <f t="shared" si="885"/>
        <v/>
      </c>
    </row>
    <row r="8024" spans="1:15" hidden="1">
      <c r="A8024" s="475">
        <f t="shared" si="880"/>
        <v>43800</v>
      </c>
      <c r="B8024" s="475">
        <v>43800</v>
      </c>
      <c r="C8024" s="467">
        <v>7</v>
      </c>
      <c r="D8024" s="467">
        <v>1204</v>
      </c>
      <c r="E8024" s="467">
        <v>64</v>
      </c>
      <c r="F8024" s="467">
        <v>0</v>
      </c>
      <c r="G8024" s="467">
        <f t="array" ref="G8024">MAX(IF($A$2:$A$8761=A8024,$D$2:$D$8761))</f>
        <v>1474</v>
      </c>
      <c r="H8024" s="467">
        <f t="shared" si="881"/>
        <v>0</v>
      </c>
      <c r="I8024" s="475" t="str">
        <f t="shared" si="882"/>
        <v/>
      </c>
      <c r="J8024" s="471">
        <f>'Potential Projects'!D8025</f>
        <v>141.37862897201518</v>
      </c>
      <c r="K8024" s="471">
        <f>'Potential Projects'!E8025</f>
        <v>67.34556417974629</v>
      </c>
      <c r="L8024" s="476">
        <f t="shared" si="883"/>
        <v>931.27580684823863</v>
      </c>
      <c r="M8024" s="471">
        <f t="shared" si="887"/>
        <v>1391.9134899695046</v>
      </c>
      <c r="N8024" s="467">
        <f t="shared" si="884"/>
        <v>0</v>
      </c>
      <c r="O8024" s="475" t="str">
        <f t="shared" si="885"/>
        <v/>
      </c>
    </row>
    <row r="8025" spans="1:15" hidden="1">
      <c r="A8025" s="475">
        <f t="shared" si="880"/>
        <v>43800</v>
      </c>
      <c r="B8025" s="475">
        <v>43800</v>
      </c>
      <c r="C8025" s="467">
        <v>8</v>
      </c>
      <c r="D8025" s="467">
        <v>1248</v>
      </c>
      <c r="E8025" s="467">
        <v>58</v>
      </c>
      <c r="F8025" s="467">
        <v>0</v>
      </c>
      <c r="G8025" s="467">
        <f t="array" ref="G8025">MAX(IF($A$2:$A$8761=A8025,$D$2:$D$8761))</f>
        <v>1474</v>
      </c>
      <c r="H8025" s="467">
        <f t="shared" si="881"/>
        <v>0</v>
      </c>
      <c r="I8025" s="475" t="str">
        <f t="shared" si="882"/>
        <v/>
      </c>
      <c r="J8025" s="471">
        <f>'Potential Projects'!D8026</f>
        <v>141.12610025703881</v>
      </c>
      <c r="K8025" s="471">
        <f>'Potential Projects'!E8026</f>
        <v>53.326059449580733</v>
      </c>
      <c r="L8025" s="476">
        <f t="shared" si="883"/>
        <v>995.54784029338043</v>
      </c>
      <c r="M8025" s="471">
        <f t="shared" si="887"/>
        <v>1391.9134899695046</v>
      </c>
      <c r="N8025" s="467">
        <f t="shared" si="884"/>
        <v>0</v>
      </c>
      <c r="O8025" s="475" t="str">
        <f t="shared" si="885"/>
        <v/>
      </c>
    </row>
    <row r="8026" spans="1:15" hidden="1">
      <c r="A8026" s="475">
        <f t="shared" si="880"/>
        <v>43800</v>
      </c>
      <c r="B8026" s="475">
        <v>43800</v>
      </c>
      <c r="C8026" s="467">
        <v>9</v>
      </c>
      <c r="D8026" s="467">
        <v>1275</v>
      </c>
      <c r="E8026" s="467">
        <v>54</v>
      </c>
      <c r="F8026" s="467">
        <v>1</v>
      </c>
      <c r="G8026" s="467">
        <f t="array" ref="G8026">MAX(IF($A$2:$A$8761=A8026,$D$2:$D$8761))</f>
        <v>1474</v>
      </c>
      <c r="H8026" s="467">
        <f t="shared" si="881"/>
        <v>0</v>
      </c>
      <c r="I8026" s="475" t="str">
        <f t="shared" si="882"/>
        <v/>
      </c>
      <c r="J8026" s="471">
        <f>'Potential Projects'!D8027</f>
        <v>129.38357663431202</v>
      </c>
      <c r="K8026" s="471">
        <f>'Potential Projects'!E8027</f>
        <v>50.025741937217802</v>
      </c>
      <c r="L8026" s="476">
        <f t="shared" si="883"/>
        <v>1040.5906814284701</v>
      </c>
      <c r="M8026" s="471">
        <f t="shared" si="887"/>
        <v>1391.9134899695046</v>
      </c>
      <c r="N8026" s="467">
        <f t="shared" si="884"/>
        <v>0</v>
      </c>
      <c r="O8026" s="475" t="str">
        <f t="shared" si="885"/>
        <v/>
      </c>
    </row>
    <row r="8027" spans="1:15" hidden="1">
      <c r="A8027" s="475">
        <f t="shared" si="880"/>
        <v>43800</v>
      </c>
      <c r="B8027" s="475">
        <v>43800</v>
      </c>
      <c r="C8027" s="467">
        <v>10</v>
      </c>
      <c r="D8027" s="467">
        <v>1314</v>
      </c>
      <c r="E8027" s="467">
        <v>37</v>
      </c>
      <c r="F8027" s="467">
        <v>0</v>
      </c>
      <c r="G8027" s="467">
        <f t="array" ref="G8027">MAX(IF($A$2:$A$8761=A8027,$D$2:$D$8761))</f>
        <v>1474</v>
      </c>
      <c r="H8027" s="467">
        <f t="shared" si="881"/>
        <v>0</v>
      </c>
      <c r="I8027" s="475" t="str">
        <f t="shared" si="882"/>
        <v/>
      </c>
      <c r="J8027" s="471">
        <f>'Potential Projects'!D8028</f>
        <v>75.416238239833092</v>
      </c>
      <c r="K8027" s="471">
        <f>'Potential Projects'!E8028</f>
        <v>27.948268329391524</v>
      </c>
      <c r="L8027" s="476">
        <f t="shared" si="883"/>
        <v>1173.6354934307753</v>
      </c>
      <c r="M8027" s="471">
        <f t="shared" si="887"/>
        <v>1391.9134899695046</v>
      </c>
      <c r="N8027" s="467">
        <f t="shared" si="884"/>
        <v>0</v>
      </c>
      <c r="O8027" s="475" t="str">
        <f t="shared" si="885"/>
        <v/>
      </c>
    </row>
    <row r="8028" spans="1:15" hidden="1">
      <c r="A8028" s="475">
        <f t="shared" si="880"/>
        <v>43800</v>
      </c>
      <c r="B8028" s="475">
        <v>43800</v>
      </c>
      <c r="C8028" s="467">
        <v>11</v>
      </c>
      <c r="D8028" s="467">
        <v>1344</v>
      </c>
      <c r="E8028" s="467">
        <v>36</v>
      </c>
      <c r="F8028" s="467">
        <v>1</v>
      </c>
      <c r="G8028" s="467">
        <f t="array" ref="G8028">MAX(IF($A$2:$A$8761=A8028,$D$2:$D$8761))</f>
        <v>1474</v>
      </c>
      <c r="H8028" s="467">
        <f t="shared" si="881"/>
        <v>0</v>
      </c>
      <c r="I8028" s="475" t="str">
        <f t="shared" si="882"/>
        <v/>
      </c>
      <c r="J8028" s="471">
        <f>'Potential Projects'!D8029</f>
        <v>75.212854962263066</v>
      </c>
      <c r="K8028" s="471">
        <f>'Potential Projects'!E8029</f>
        <v>20.674897333906689</v>
      </c>
      <c r="L8028" s="476">
        <f t="shared" si="883"/>
        <v>1211.1122477038302</v>
      </c>
      <c r="M8028" s="471">
        <f t="shared" si="887"/>
        <v>1391.9134899695046</v>
      </c>
      <c r="N8028" s="467">
        <f t="shared" si="884"/>
        <v>0</v>
      </c>
      <c r="O8028" s="475" t="str">
        <f t="shared" si="885"/>
        <v/>
      </c>
    </row>
    <row r="8029" spans="1:15" hidden="1">
      <c r="A8029" s="475">
        <f t="shared" si="880"/>
        <v>43800</v>
      </c>
      <c r="B8029" s="475">
        <v>43800</v>
      </c>
      <c r="C8029" s="467">
        <v>12</v>
      </c>
      <c r="D8029" s="467">
        <v>1329</v>
      </c>
      <c r="E8029" s="467">
        <v>43</v>
      </c>
      <c r="F8029" s="467">
        <v>2</v>
      </c>
      <c r="G8029" s="467">
        <f t="array" ref="G8029">MAX(IF($A$2:$A$8761=A8029,$D$2:$D$8761))</f>
        <v>1474</v>
      </c>
      <c r="H8029" s="467">
        <f t="shared" si="881"/>
        <v>0</v>
      </c>
      <c r="I8029" s="475" t="str">
        <f t="shared" si="882"/>
        <v/>
      </c>
      <c r="J8029" s="471">
        <f>'Potential Projects'!D8030</f>
        <v>58.598021388253933</v>
      </c>
      <c r="K8029" s="471">
        <f>'Potential Projects'!E8030</f>
        <v>20.460560524618362</v>
      </c>
      <c r="L8029" s="476">
        <f t="shared" si="883"/>
        <v>1204.9414180871277</v>
      </c>
      <c r="M8029" s="471">
        <f t="shared" si="887"/>
        <v>1391.9134899695046</v>
      </c>
      <c r="N8029" s="467">
        <f t="shared" si="884"/>
        <v>0</v>
      </c>
      <c r="O8029" s="475" t="str">
        <f t="shared" si="885"/>
        <v/>
      </c>
    </row>
    <row r="8030" spans="1:15" hidden="1">
      <c r="A8030" s="475">
        <f t="shared" si="880"/>
        <v>43800</v>
      </c>
      <c r="B8030" s="475">
        <v>43800</v>
      </c>
      <c r="C8030" s="467">
        <v>13</v>
      </c>
      <c r="D8030" s="467">
        <v>1354</v>
      </c>
      <c r="E8030" s="467">
        <v>37</v>
      </c>
      <c r="F8030" s="467">
        <v>2</v>
      </c>
      <c r="G8030" s="467">
        <f t="array" ref="G8030">MAX(IF($A$2:$A$8761=A8030,$D$2:$D$8761))</f>
        <v>1474</v>
      </c>
      <c r="H8030" s="467">
        <f t="shared" si="881"/>
        <v>0</v>
      </c>
      <c r="I8030" s="475" t="str">
        <f t="shared" si="882"/>
        <v/>
      </c>
      <c r="J8030" s="471">
        <f>'Potential Projects'!D8031</f>
        <v>52.279369634302412</v>
      </c>
      <c r="K8030" s="471">
        <f>'Potential Projects'!E8031</f>
        <v>26.218711083637928</v>
      </c>
      <c r="L8030" s="476">
        <f t="shared" si="883"/>
        <v>1236.5019192820596</v>
      </c>
      <c r="M8030" s="471">
        <f t="shared" si="887"/>
        <v>1391.9134899695046</v>
      </c>
      <c r="N8030" s="467">
        <f t="shared" si="884"/>
        <v>0</v>
      </c>
      <c r="O8030" s="475" t="str">
        <f t="shared" si="885"/>
        <v/>
      </c>
    </row>
    <row r="8031" spans="1:15" hidden="1">
      <c r="A8031" s="475">
        <f t="shared" si="880"/>
        <v>43800</v>
      </c>
      <c r="B8031" s="475">
        <v>43800</v>
      </c>
      <c r="C8031" s="467">
        <v>14</v>
      </c>
      <c r="D8031" s="467">
        <v>1359</v>
      </c>
      <c r="E8031" s="467">
        <v>28</v>
      </c>
      <c r="F8031" s="467">
        <v>1</v>
      </c>
      <c r="G8031" s="467">
        <f t="array" ref="G8031">MAX(IF($A$2:$A$8761=A8031,$D$2:$D$8761))</f>
        <v>1474</v>
      </c>
      <c r="H8031" s="467">
        <f t="shared" si="881"/>
        <v>0</v>
      </c>
      <c r="I8031" s="475" t="str">
        <f t="shared" si="882"/>
        <v/>
      </c>
      <c r="J8031" s="471">
        <f>'Potential Projects'!D8032</f>
        <v>39.398936018468689</v>
      </c>
      <c r="K8031" s="471">
        <f>'Potential Projects'!E8032</f>
        <v>32.745814502257581</v>
      </c>
      <c r="L8031" s="476">
        <f t="shared" si="883"/>
        <v>1257.8552494792737</v>
      </c>
      <c r="M8031" s="471">
        <f t="shared" si="887"/>
        <v>1391.9134899695046</v>
      </c>
      <c r="N8031" s="467">
        <f t="shared" si="884"/>
        <v>0</v>
      </c>
      <c r="O8031" s="475" t="str">
        <f t="shared" si="885"/>
        <v/>
      </c>
    </row>
    <row r="8032" spans="1:15" hidden="1">
      <c r="A8032" s="475">
        <f t="shared" si="880"/>
        <v>43800</v>
      </c>
      <c r="B8032" s="475">
        <v>43800</v>
      </c>
      <c r="C8032" s="467">
        <v>15</v>
      </c>
      <c r="D8032" s="467">
        <v>1339</v>
      </c>
      <c r="E8032" s="467">
        <v>17</v>
      </c>
      <c r="F8032" s="467">
        <v>1</v>
      </c>
      <c r="G8032" s="467">
        <f t="array" ref="G8032">MAX(IF($A$2:$A$8761=A8032,$D$2:$D$8761))</f>
        <v>1474</v>
      </c>
      <c r="H8032" s="467">
        <f t="shared" si="881"/>
        <v>0</v>
      </c>
      <c r="I8032" s="475" t="str">
        <f t="shared" si="882"/>
        <v/>
      </c>
      <c r="J8032" s="471">
        <f>'Potential Projects'!D8033</f>
        <v>21.230105516306825</v>
      </c>
      <c r="K8032" s="471">
        <f>'Potential Projects'!E8033</f>
        <v>30.089289668888412</v>
      </c>
      <c r="L8032" s="476">
        <f t="shared" si="883"/>
        <v>1269.6806048148048</v>
      </c>
      <c r="M8032" s="471">
        <f t="shared" si="887"/>
        <v>1391.9134899695046</v>
      </c>
      <c r="N8032" s="467">
        <f t="shared" si="884"/>
        <v>0</v>
      </c>
      <c r="O8032" s="475" t="str">
        <f t="shared" si="885"/>
        <v/>
      </c>
    </row>
    <row r="8033" spans="1:15" hidden="1">
      <c r="A8033" s="475">
        <f t="shared" si="880"/>
        <v>43800</v>
      </c>
      <c r="B8033" s="475">
        <v>43800</v>
      </c>
      <c r="C8033" s="467">
        <v>16</v>
      </c>
      <c r="D8033" s="467">
        <v>1354</v>
      </c>
      <c r="E8033" s="467">
        <v>19</v>
      </c>
      <c r="F8033" s="467">
        <v>0</v>
      </c>
      <c r="G8033" s="467">
        <f t="array" ref="G8033">MAX(IF($A$2:$A$8761=A8033,$D$2:$D$8761))</f>
        <v>1474</v>
      </c>
      <c r="H8033" s="467">
        <f t="shared" si="881"/>
        <v>0</v>
      </c>
      <c r="I8033" s="475" t="str">
        <f t="shared" si="882"/>
        <v/>
      </c>
      <c r="J8033" s="471">
        <f>'Potential Projects'!D8034</f>
        <v>18.242107214286865</v>
      </c>
      <c r="K8033" s="471">
        <f>'Potential Projects'!E8034</f>
        <v>39.334715760051601</v>
      </c>
      <c r="L8033" s="476">
        <f t="shared" si="883"/>
        <v>1277.4231770256617</v>
      </c>
      <c r="M8033" s="471">
        <f t="shared" si="887"/>
        <v>1391.9134899695046</v>
      </c>
      <c r="N8033" s="467">
        <f t="shared" si="884"/>
        <v>0</v>
      </c>
      <c r="O8033" s="475" t="str">
        <f t="shared" si="885"/>
        <v/>
      </c>
    </row>
    <row r="8034" spans="1:15" hidden="1">
      <c r="A8034" s="475">
        <f t="shared" si="880"/>
        <v>43800</v>
      </c>
      <c r="B8034" s="475">
        <v>43800</v>
      </c>
      <c r="C8034" s="467">
        <v>17</v>
      </c>
      <c r="D8034" s="467">
        <v>1399</v>
      </c>
      <c r="E8034" s="467">
        <v>23</v>
      </c>
      <c r="F8034" s="467">
        <v>0</v>
      </c>
      <c r="G8034" s="467">
        <f t="array" ref="G8034">MAX(IF($A$2:$A$8761=A8034,$D$2:$D$8761))</f>
        <v>1474</v>
      </c>
      <c r="H8034" s="467">
        <f t="shared" si="881"/>
        <v>0</v>
      </c>
      <c r="I8034" s="475" t="str">
        <f t="shared" si="882"/>
        <v/>
      </c>
      <c r="J8034" s="471">
        <f>'Potential Projects'!D8035</f>
        <v>10.403089653872678</v>
      </c>
      <c r="K8034" s="471">
        <f>'Potential Projects'!E8035</f>
        <v>75.315138679853789</v>
      </c>
      <c r="L8034" s="476">
        <f t="shared" si="883"/>
        <v>1290.2817716662735</v>
      </c>
      <c r="M8034" s="471">
        <f t="shared" si="887"/>
        <v>1391.9134899695046</v>
      </c>
      <c r="N8034" s="467">
        <f t="shared" si="884"/>
        <v>0</v>
      </c>
      <c r="O8034" s="475" t="str">
        <f t="shared" si="885"/>
        <v/>
      </c>
    </row>
    <row r="8035" spans="1:15" hidden="1">
      <c r="A8035" s="475">
        <f t="shared" si="880"/>
        <v>43800</v>
      </c>
      <c r="B8035" s="475">
        <v>43800</v>
      </c>
      <c r="C8035" s="467">
        <v>18</v>
      </c>
      <c r="D8035" s="467">
        <v>1398</v>
      </c>
      <c r="E8035" s="467">
        <v>25</v>
      </c>
      <c r="F8035" s="467">
        <v>0</v>
      </c>
      <c r="G8035" s="467">
        <f t="array" ref="G8035">MAX(IF($A$2:$A$8761=A8035,$D$2:$D$8761))</f>
        <v>1474</v>
      </c>
      <c r="H8035" s="467">
        <f t="shared" si="881"/>
        <v>0</v>
      </c>
      <c r="I8035" s="475" t="str">
        <f t="shared" si="882"/>
        <v/>
      </c>
      <c r="J8035" s="471">
        <f>'Potential Projects'!D8036</f>
        <v>2.2066649796950286</v>
      </c>
      <c r="K8035" s="471">
        <f>'Potential Projects'!E8036</f>
        <v>94.136883089658156</v>
      </c>
      <c r="L8035" s="476">
        <f t="shared" si="883"/>
        <v>1276.6564519306469</v>
      </c>
      <c r="M8035" s="471">
        <f t="shared" si="887"/>
        <v>1391.9134899695046</v>
      </c>
      <c r="N8035" s="467">
        <f t="shared" si="884"/>
        <v>0</v>
      </c>
      <c r="O8035" s="475" t="str">
        <f t="shared" si="885"/>
        <v/>
      </c>
    </row>
    <row r="8036" spans="1:15" hidden="1">
      <c r="A8036" s="475">
        <f t="shared" si="880"/>
        <v>43800</v>
      </c>
      <c r="B8036" s="475">
        <v>43800</v>
      </c>
      <c r="C8036" s="467">
        <v>19</v>
      </c>
      <c r="D8036" s="467">
        <v>1386</v>
      </c>
      <c r="E8036" s="467">
        <v>22</v>
      </c>
      <c r="F8036" s="467">
        <v>0</v>
      </c>
      <c r="G8036" s="467">
        <f t="array" ref="G8036">MAX(IF($A$2:$A$8761=A8036,$D$2:$D$8761))</f>
        <v>1474</v>
      </c>
      <c r="H8036" s="467">
        <f t="shared" si="881"/>
        <v>0</v>
      </c>
      <c r="I8036" s="475" t="str">
        <f t="shared" si="882"/>
        <v/>
      </c>
      <c r="J8036" s="471">
        <f>'Potential Projects'!D8037</f>
        <v>3.8334449574276697</v>
      </c>
      <c r="K8036" s="471">
        <f>'Potential Projects'!E8037</f>
        <v>83.518606267469366</v>
      </c>
      <c r="L8036" s="476">
        <f t="shared" si="883"/>
        <v>1276.647948775103</v>
      </c>
      <c r="M8036" s="471">
        <f t="shared" si="887"/>
        <v>1391.9134899695046</v>
      </c>
      <c r="N8036" s="467">
        <f t="shared" si="884"/>
        <v>0</v>
      </c>
      <c r="O8036" s="475" t="str">
        <f t="shared" si="885"/>
        <v/>
      </c>
    </row>
    <row r="8037" spans="1:15" hidden="1">
      <c r="A8037" s="475">
        <f t="shared" si="880"/>
        <v>43800</v>
      </c>
      <c r="B8037" s="475">
        <v>43800</v>
      </c>
      <c r="C8037" s="467">
        <v>20</v>
      </c>
      <c r="D8037" s="467">
        <v>1364</v>
      </c>
      <c r="E8037" s="467">
        <v>15</v>
      </c>
      <c r="F8037" s="467">
        <v>0</v>
      </c>
      <c r="G8037" s="467">
        <f t="array" ref="G8037">MAX(IF($A$2:$A$8761=A8037,$D$2:$D$8761))</f>
        <v>1474</v>
      </c>
      <c r="H8037" s="467">
        <f t="shared" si="881"/>
        <v>0</v>
      </c>
      <c r="I8037" s="475" t="str">
        <f t="shared" si="882"/>
        <v/>
      </c>
      <c r="J8037" s="471">
        <f>'Potential Projects'!D8038</f>
        <v>13.586482482219177</v>
      </c>
      <c r="K8037" s="471">
        <f>'Potential Projects'!E8038</f>
        <v>95.843755052676855</v>
      </c>
      <c r="L8037" s="476">
        <f t="shared" si="883"/>
        <v>1239.5697624651038</v>
      </c>
      <c r="M8037" s="471">
        <f t="shared" si="887"/>
        <v>1391.9134899695046</v>
      </c>
      <c r="N8037" s="467">
        <f t="shared" si="884"/>
        <v>0</v>
      </c>
      <c r="O8037" s="475" t="str">
        <f t="shared" si="885"/>
        <v/>
      </c>
    </row>
    <row r="8038" spans="1:15" hidden="1">
      <c r="A8038" s="475">
        <f t="shared" si="880"/>
        <v>43800</v>
      </c>
      <c r="B8038" s="475">
        <v>43800</v>
      </c>
      <c r="C8038" s="467">
        <v>21</v>
      </c>
      <c r="D8038" s="467">
        <v>1302</v>
      </c>
      <c r="E8038" s="467">
        <v>15</v>
      </c>
      <c r="F8038" s="467">
        <v>0</v>
      </c>
      <c r="G8038" s="467">
        <f t="array" ref="G8038">MAX(IF($A$2:$A$8761=A8038,$D$2:$D$8761))</f>
        <v>1474</v>
      </c>
      <c r="H8038" s="467">
        <f t="shared" si="881"/>
        <v>0</v>
      </c>
      <c r="I8038" s="475" t="str">
        <f t="shared" si="882"/>
        <v/>
      </c>
      <c r="J8038" s="471">
        <f>'Potential Projects'!D8039</f>
        <v>6.1439752043247564</v>
      </c>
      <c r="K8038" s="471">
        <f>'Potential Projects'!E8039</f>
        <v>95.939189690389171</v>
      </c>
      <c r="L8038" s="476">
        <f t="shared" si="883"/>
        <v>1184.9168351052861</v>
      </c>
      <c r="M8038" s="471">
        <f t="shared" si="887"/>
        <v>1391.9134899695046</v>
      </c>
      <c r="N8038" s="467">
        <f t="shared" si="884"/>
        <v>0</v>
      </c>
      <c r="O8038" s="475" t="str">
        <f t="shared" si="885"/>
        <v/>
      </c>
    </row>
    <row r="8039" spans="1:15" hidden="1">
      <c r="A8039" s="475">
        <f t="shared" si="880"/>
        <v>43800</v>
      </c>
      <c r="B8039" s="475">
        <v>43800</v>
      </c>
      <c r="C8039" s="467">
        <v>22</v>
      </c>
      <c r="D8039" s="467">
        <v>1214</v>
      </c>
      <c r="E8039" s="467">
        <v>16</v>
      </c>
      <c r="F8039" s="467">
        <v>0</v>
      </c>
      <c r="G8039" s="467">
        <f t="array" ref="G8039">MAX(IF($A$2:$A$8761=A8039,$D$2:$D$8761))</f>
        <v>1474</v>
      </c>
      <c r="H8039" s="467">
        <f t="shared" si="881"/>
        <v>0</v>
      </c>
      <c r="I8039" s="475" t="str">
        <f t="shared" si="882"/>
        <v/>
      </c>
      <c r="J8039" s="471">
        <f>'Potential Projects'!D8040</f>
        <v>2.3511748662216911</v>
      </c>
      <c r="K8039" s="471">
        <f>'Potential Projects'!E8040</f>
        <v>93.891256235218236</v>
      </c>
      <c r="L8039" s="476">
        <f t="shared" si="883"/>
        <v>1101.7575688985601</v>
      </c>
      <c r="M8039" s="471">
        <f t="shared" si="887"/>
        <v>1391.9134899695046</v>
      </c>
      <c r="N8039" s="467">
        <f t="shared" si="884"/>
        <v>0</v>
      </c>
      <c r="O8039" s="475" t="str">
        <f t="shared" si="885"/>
        <v/>
      </c>
    </row>
    <row r="8040" spans="1:15" hidden="1">
      <c r="A8040" s="475">
        <f t="shared" si="880"/>
        <v>43800</v>
      </c>
      <c r="B8040" s="475">
        <v>43800</v>
      </c>
      <c r="C8040" s="467">
        <v>23</v>
      </c>
      <c r="D8040" s="467">
        <v>1131</v>
      </c>
      <c r="E8040" s="467">
        <v>17</v>
      </c>
      <c r="F8040" s="467">
        <v>0</v>
      </c>
      <c r="G8040" s="467">
        <f t="array" ref="G8040">MAX(IF($A$2:$A$8761=A8040,$D$2:$D$8761))</f>
        <v>1474</v>
      </c>
      <c r="H8040" s="467">
        <f t="shared" si="881"/>
        <v>0</v>
      </c>
      <c r="I8040" s="475" t="str">
        <f t="shared" si="882"/>
        <v/>
      </c>
      <c r="J8040" s="471">
        <f>'Potential Projects'!D8041</f>
        <v>7.4501969606738507</v>
      </c>
      <c r="K8040" s="471">
        <f>'Potential Projects'!E8041</f>
        <v>97.576441302945611</v>
      </c>
      <c r="L8040" s="476">
        <f t="shared" si="883"/>
        <v>1008.9733617363806</v>
      </c>
      <c r="M8040" s="471">
        <f t="shared" si="887"/>
        <v>1391.9134899695046</v>
      </c>
      <c r="N8040" s="467">
        <f t="shared" si="884"/>
        <v>0</v>
      </c>
      <c r="O8040" s="475" t="str">
        <f t="shared" si="885"/>
        <v/>
      </c>
    </row>
    <row r="8041" spans="1:15" hidden="1">
      <c r="A8041" s="475">
        <f t="shared" si="880"/>
        <v>43800</v>
      </c>
      <c r="B8041" s="475">
        <v>43800</v>
      </c>
      <c r="C8041" s="467">
        <v>24</v>
      </c>
      <c r="D8041" s="467">
        <v>1078</v>
      </c>
      <c r="E8041" s="467">
        <v>6</v>
      </c>
      <c r="F8041" s="467">
        <v>0</v>
      </c>
      <c r="G8041" s="467">
        <f t="array" ref="G8041">MAX(IF($A$2:$A$8761=A8041,$D$2:$D$8761))</f>
        <v>1474</v>
      </c>
      <c r="H8041" s="467">
        <f t="shared" si="881"/>
        <v>0</v>
      </c>
      <c r="I8041" s="475" t="str">
        <f t="shared" si="882"/>
        <v/>
      </c>
      <c r="J8041" s="471">
        <f>'Potential Projects'!D8042</f>
        <v>100.83731502698986</v>
      </c>
      <c r="K8041" s="471">
        <f>'Potential Projects'!E8042</f>
        <v>79.980484411954421</v>
      </c>
      <c r="L8041" s="476">
        <f t="shared" si="883"/>
        <v>891.18220056105577</v>
      </c>
      <c r="M8041" s="471">
        <f t="shared" si="887"/>
        <v>1391.9134899695046</v>
      </c>
      <c r="N8041" s="467">
        <f t="shared" si="884"/>
        <v>0</v>
      </c>
      <c r="O8041" s="475" t="str">
        <f t="shared" si="885"/>
        <v/>
      </c>
    </row>
    <row r="8042" spans="1:15" hidden="1">
      <c r="A8042" s="475">
        <f t="shared" si="880"/>
        <v>43800</v>
      </c>
      <c r="B8042" s="475">
        <v>43801</v>
      </c>
      <c r="C8042" s="467">
        <v>1</v>
      </c>
      <c r="D8042" s="467">
        <v>1035</v>
      </c>
      <c r="E8042" s="467">
        <v>26</v>
      </c>
      <c r="F8042" s="467">
        <v>0</v>
      </c>
      <c r="G8042" s="467">
        <f t="array" ref="G8042">MAX(IF($A$2:$A$8761=A8042,$D$2:$D$8761))</f>
        <v>1474</v>
      </c>
      <c r="H8042" s="467">
        <f t="shared" si="881"/>
        <v>0</v>
      </c>
      <c r="I8042" s="475" t="str">
        <f t="shared" si="882"/>
        <v/>
      </c>
      <c r="J8042" s="471">
        <f>'Potential Projects'!D8043</f>
        <v>108.30974503752888</v>
      </c>
      <c r="K8042" s="471">
        <f>'Potential Projects'!E8043</f>
        <v>95.926673672328519</v>
      </c>
      <c r="L8042" s="476">
        <f t="shared" si="883"/>
        <v>804.76358129014261</v>
      </c>
      <c r="M8042" s="471">
        <f t="shared" si="887"/>
        <v>1391.9134899695046</v>
      </c>
      <c r="N8042" s="467">
        <f t="shared" si="884"/>
        <v>0</v>
      </c>
      <c r="O8042" s="475" t="str">
        <f t="shared" si="885"/>
        <v/>
      </c>
    </row>
    <row r="8043" spans="1:15" hidden="1">
      <c r="A8043" s="475">
        <f t="shared" si="880"/>
        <v>43800</v>
      </c>
      <c r="B8043" s="475">
        <v>43801</v>
      </c>
      <c r="C8043" s="467">
        <v>2</v>
      </c>
      <c r="D8043" s="467">
        <v>1022</v>
      </c>
      <c r="E8043" s="467">
        <v>16</v>
      </c>
      <c r="F8043" s="467">
        <v>0</v>
      </c>
      <c r="G8043" s="467">
        <f t="array" ref="G8043">MAX(IF($A$2:$A$8761=A8043,$D$2:$D$8761))</f>
        <v>1474</v>
      </c>
      <c r="H8043" s="467">
        <f t="shared" si="881"/>
        <v>0</v>
      </c>
      <c r="I8043" s="475" t="str">
        <f t="shared" si="882"/>
        <v/>
      </c>
      <c r="J8043" s="471">
        <f>'Potential Projects'!D8044</f>
        <v>61.242255836391415</v>
      </c>
      <c r="K8043" s="471">
        <f>'Potential Projects'!E8044</f>
        <v>98.207717963878736</v>
      </c>
      <c r="L8043" s="476">
        <f t="shared" si="883"/>
        <v>846.55002619972981</v>
      </c>
      <c r="M8043" s="471">
        <f t="shared" si="887"/>
        <v>1391.9134899695046</v>
      </c>
      <c r="N8043" s="467">
        <f t="shared" si="884"/>
        <v>0</v>
      </c>
      <c r="O8043" s="475" t="str">
        <f t="shared" si="885"/>
        <v/>
      </c>
    </row>
    <row r="8044" spans="1:15" hidden="1">
      <c r="A8044" s="475">
        <f t="shared" si="880"/>
        <v>43800</v>
      </c>
      <c r="B8044" s="475">
        <v>43801</v>
      </c>
      <c r="C8044" s="467">
        <v>3</v>
      </c>
      <c r="D8044" s="467">
        <v>1001</v>
      </c>
      <c r="E8044" s="467">
        <v>10</v>
      </c>
      <c r="F8044" s="467">
        <v>0</v>
      </c>
      <c r="G8044" s="467">
        <f t="array" ref="G8044">MAX(IF($A$2:$A$8761=A8044,$D$2:$D$8761))</f>
        <v>1474</v>
      </c>
      <c r="H8044" s="467">
        <f t="shared" si="881"/>
        <v>0</v>
      </c>
      <c r="I8044" s="475" t="str">
        <f t="shared" si="882"/>
        <v/>
      </c>
      <c r="J8044" s="471">
        <f>'Potential Projects'!D8045</f>
        <v>36.957731008090477</v>
      </c>
      <c r="K8044" s="471">
        <f>'Potential Projects'!E8045</f>
        <v>98.440828800258004</v>
      </c>
      <c r="L8044" s="476">
        <f t="shared" si="883"/>
        <v>855.60144019165148</v>
      </c>
      <c r="M8044" s="471">
        <f t="shared" si="887"/>
        <v>1391.9134899695046</v>
      </c>
      <c r="N8044" s="467">
        <f t="shared" si="884"/>
        <v>0</v>
      </c>
      <c r="O8044" s="475" t="str">
        <f t="shared" si="885"/>
        <v/>
      </c>
    </row>
    <row r="8045" spans="1:15" hidden="1">
      <c r="A8045" s="475">
        <f t="shared" si="880"/>
        <v>43800</v>
      </c>
      <c r="B8045" s="475">
        <v>43801</v>
      </c>
      <c r="C8045" s="467">
        <v>4</v>
      </c>
      <c r="D8045" s="467">
        <v>1011</v>
      </c>
      <c r="E8045" s="467">
        <v>6</v>
      </c>
      <c r="F8045" s="467">
        <v>0</v>
      </c>
      <c r="G8045" s="467">
        <f t="array" ref="G8045">MAX(IF($A$2:$A$8761=A8045,$D$2:$D$8761))</f>
        <v>1474</v>
      </c>
      <c r="H8045" s="467">
        <f t="shared" si="881"/>
        <v>0</v>
      </c>
      <c r="I8045" s="475" t="str">
        <f t="shared" si="882"/>
        <v/>
      </c>
      <c r="J8045" s="471">
        <f>'Potential Projects'!D8046</f>
        <v>50.388028089259649</v>
      </c>
      <c r="K8045" s="471">
        <f>'Potential Projects'!E8046</f>
        <v>99.036121909266825</v>
      </c>
      <c r="L8045" s="476">
        <f t="shared" si="883"/>
        <v>855.57585000147344</v>
      </c>
      <c r="M8045" s="471">
        <f t="shared" si="887"/>
        <v>1391.9134899695046</v>
      </c>
      <c r="N8045" s="467">
        <f t="shared" si="884"/>
        <v>0</v>
      </c>
      <c r="O8045" s="475" t="str">
        <f t="shared" si="885"/>
        <v/>
      </c>
    </row>
    <row r="8046" spans="1:15" hidden="1">
      <c r="A8046" s="475">
        <f t="shared" si="880"/>
        <v>43800</v>
      </c>
      <c r="B8046" s="475">
        <v>43801</v>
      </c>
      <c r="C8046" s="467">
        <v>5</v>
      </c>
      <c r="D8046" s="467">
        <v>1072</v>
      </c>
      <c r="E8046" s="467">
        <v>14</v>
      </c>
      <c r="F8046" s="467">
        <v>0</v>
      </c>
      <c r="G8046" s="467">
        <f t="array" ref="G8046">MAX(IF($A$2:$A$8761=A8046,$D$2:$D$8761))</f>
        <v>1474</v>
      </c>
      <c r="H8046" s="467">
        <f t="shared" si="881"/>
        <v>0</v>
      </c>
      <c r="I8046" s="475" t="str">
        <f t="shared" si="882"/>
        <v/>
      </c>
      <c r="J8046" s="471">
        <f>'Potential Projects'!D8047</f>
        <v>59.153885665912107</v>
      </c>
      <c r="K8046" s="471">
        <f>'Potential Projects'!E8047</f>
        <v>97.040599279724788</v>
      </c>
      <c r="L8046" s="476">
        <f t="shared" si="883"/>
        <v>901.80551505436313</v>
      </c>
      <c r="M8046" s="471">
        <f t="shared" si="887"/>
        <v>1391.9134899695046</v>
      </c>
      <c r="N8046" s="467">
        <f t="shared" si="884"/>
        <v>0</v>
      </c>
      <c r="O8046" s="475" t="str">
        <f t="shared" si="885"/>
        <v/>
      </c>
    </row>
    <row r="8047" spans="1:15" hidden="1">
      <c r="A8047" s="475">
        <f t="shared" si="880"/>
        <v>43800</v>
      </c>
      <c r="B8047" s="475">
        <v>43801</v>
      </c>
      <c r="C8047" s="467">
        <v>6</v>
      </c>
      <c r="D8047" s="467">
        <v>1153</v>
      </c>
      <c r="E8047" s="467">
        <v>33</v>
      </c>
      <c r="F8047" s="467">
        <v>0</v>
      </c>
      <c r="G8047" s="467">
        <f t="array" ref="G8047">MAX(IF($A$2:$A$8761=A8047,$D$2:$D$8761))</f>
        <v>1474</v>
      </c>
      <c r="H8047" s="467">
        <f t="shared" si="881"/>
        <v>0</v>
      </c>
      <c r="I8047" s="475" t="str">
        <f t="shared" si="882"/>
        <v/>
      </c>
      <c r="J8047" s="471">
        <f>'Potential Projects'!D8048</f>
        <v>54.21324974687461</v>
      </c>
      <c r="K8047" s="471">
        <f>'Potential Projects'!E8048</f>
        <v>97.955833100408512</v>
      </c>
      <c r="L8047" s="476">
        <f t="shared" si="883"/>
        <v>967.83091715271678</v>
      </c>
      <c r="M8047" s="471">
        <f t="shared" si="887"/>
        <v>1391.9134899695046</v>
      </c>
      <c r="N8047" s="467">
        <f t="shared" si="884"/>
        <v>0</v>
      </c>
      <c r="O8047" s="475" t="str">
        <f t="shared" si="885"/>
        <v/>
      </c>
    </row>
    <row r="8048" spans="1:15" hidden="1">
      <c r="A8048" s="475">
        <f t="shared" si="880"/>
        <v>43800</v>
      </c>
      <c r="B8048" s="475">
        <v>43801</v>
      </c>
      <c r="C8048" s="467">
        <v>7</v>
      </c>
      <c r="D8048" s="467">
        <v>1297</v>
      </c>
      <c r="E8048" s="467">
        <v>26</v>
      </c>
      <c r="F8048" s="467">
        <v>0</v>
      </c>
      <c r="G8048" s="467">
        <f t="array" ref="G8048">MAX(IF($A$2:$A$8761=A8048,$D$2:$D$8761))</f>
        <v>1474</v>
      </c>
      <c r="H8048" s="467">
        <f t="shared" si="881"/>
        <v>0</v>
      </c>
      <c r="I8048" s="475" t="str">
        <f t="shared" si="882"/>
        <v/>
      </c>
      <c r="J8048" s="471">
        <f>'Potential Projects'!D8049</f>
        <v>40.038093373126266</v>
      </c>
      <c r="K8048" s="471">
        <f>'Potential Projects'!E8049</f>
        <v>99.100266501827548</v>
      </c>
      <c r="L8048" s="476">
        <f t="shared" si="883"/>
        <v>1131.8616401250463</v>
      </c>
      <c r="M8048" s="471">
        <f t="shared" si="887"/>
        <v>1391.9134899695046</v>
      </c>
      <c r="N8048" s="467">
        <f t="shared" si="884"/>
        <v>0</v>
      </c>
      <c r="O8048" s="475" t="str">
        <f t="shared" si="885"/>
        <v/>
      </c>
    </row>
    <row r="8049" spans="1:15" hidden="1">
      <c r="A8049" s="475">
        <f t="shared" si="880"/>
        <v>43800</v>
      </c>
      <c r="B8049" s="475">
        <v>43801</v>
      </c>
      <c r="C8049" s="467">
        <v>8</v>
      </c>
      <c r="D8049" s="467">
        <v>1386</v>
      </c>
      <c r="E8049" s="467">
        <v>19</v>
      </c>
      <c r="F8049" s="467">
        <v>0</v>
      </c>
      <c r="G8049" s="467">
        <f t="array" ref="G8049">MAX(IF($A$2:$A$8761=A8049,$D$2:$D$8761))</f>
        <v>1474</v>
      </c>
      <c r="H8049" s="467">
        <f t="shared" si="881"/>
        <v>0</v>
      </c>
      <c r="I8049" s="475" t="str">
        <f t="shared" si="882"/>
        <v/>
      </c>
      <c r="J8049" s="471">
        <f>'Potential Projects'!D8050</f>
        <v>37.942980618290903</v>
      </c>
      <c r="K8049" s="471">
        <f>'Potential Projects'!E8050</f>
        <v>94.629701300795531</v>
      </c>
      <c r="L8049" s="476">
        <f t="shared" si="883"/>
        <v>1234.4273180809137</v>
      </c>
      <c r="M8049" s="471">
        <f t="shared" si="887"/>
        <v>1391.9134899695046</v>
      </c>
      <c r="N8049" s="467">
        <f t="shared" si="884"/>
        <v>0</v>
      </c>
      <c r="O8049" s="475" t="str">
        <f t="shared" si="885"/>
        <v/>
      </c>
    </row>
    <row r="8050" spans="1:15" hidden="1">
      <c r="A8050" s="475">
        <f t="shared" si="880"/>
        <v>43800</v>
      </c>
      <c r="B8050" s="475">
        <v>43801</v>
      </c>
      <c r="C8050" s="467">
        <v>9</v>
      </c>
      <c r="D8050" s="467">
        <v>1368</v>
      </c>
      <c r="E8050" s="467">
        <v>9</v>
      </c>
      <c r="F8050" s="467">
        <v>1</v>
      </c>
      <c r="G8050" s="467">
        <f t="array" ref="G8050">MAX(IF($A$2:$A$8761=A8050,$D$2:$D$8761))</f>
        <v>1474</v>
      </c>
      <c r="H8050" s="467">
        <f t="shared" si="881"/>
        <v>0</v>
      </c>
      <c r="I8050" s="475" t="str">
        <f t="shared" si="882"/>
        <v/>
      </c>
      <c r="J8050" s="471">
        <f>'Potential Projects'!D8051</f>
        <v>53.307293942696667</v>
      </c>
      <c r="K8050" s="471">
        <f>'Potential Projects'!E8051</f>
        <v>85.938109008815303</v>
      </c>
      <c r="L8050" s="476">
        <f t="shared" si="883"/>
        <v>1218.7545970484882</v>
      </c>
      <c r="M8050" s="471">
        <f t="shared" si="887"/>
        <v>1391.9134899695046</v>
      </c>
      <c r="N8050" s="467">
        <f t="shared" si="884"/>
        <v>0</v>
      </c>
      <c r="O8050" s="475" t="str">
        <f t="shared" si="885"/>
        <v/>
      </c>
    </row>
    <row r="8051" spans="1:15" hidden="1">
      <c r="A8051" s="475">
        <f t="shared" si="880"/>
        <v>43800</v>
      </c>
      <c r="B8051" s="475">
        <v>43801</v>
      </c>
      <c r="C8051" s="467">
        <v>10</v>
      </c>
      <c r="D8051" s="467">
        <v>1376</v>
      </c>
      <c r="E8051" s="467">
        <v>16</v>
      </c>
      <c r="F8051" s="467">
        <v>0</v>
      </c>
      <c r="G8051" s="467">
        <f t="array" ref="G8051">MAX(IF($A$2:$A$8761=A8051,$D$2:$D$8761))</f>
        <v>1474</v>
      </c>
      <c r="H8051" s="467">
        <f t="shared" si="881"/>
        <v>0</v>
      </c>
      <c r="I8051" s="475" t="str">
        <f t="shared" si="882"/>
        <v/>
      </c>
      <c r="J8051" s="471">
        <f>'Potential Projects'!D8052</f>
        <v>65.781257513158039</v>
      </c>
      <c r="K8051" s="471">
        <f>'Potential Projects'!E8052</f>
        <v>71.96945060202107</v>
      </c>
      <c r="L8051" s="476">
        <f t="shared" si="883"/>
        <v>1222.2492918848211</v>
      </c>
      <c r="M8051" s="471">
        <f t="shared" si="887"/>
        <v>1391.9134899695046</v>
      </c>
      <c r="N8051" s="467">
        <f t="shared" si="884"/>
        <v>0</v>
      </c>
      <c r="O8051" s="475" t="str">
        <f t="shared" si="885"/>
        <v/>
      </c>
    </row>
    <row r="8052" spans="1:15" hidden="1">
      <c r="A8052" s="475">
        <f t="shared" si="880"/>
        <v>43800</v>
      </c>
      <c r="B8052" s="475">
        <v>43801</v>
      </c>
      <c r="C8052" s="467">
        <v>11</v>
      </c>
      <c r="D8052" s="467">
        <v>1377</v>
      </c>
      <c r="E8052" s="467">
        <v>16</v>
      </c>
      <c r="F8052" s="467">
        <v>0</v>
      </c>
      <c r="G8052" s="467">
        <f t="array" ref="G8052">MAX(IF($A$2:$A$8761=A8052,$D$2:$D$8761))</f>
        <v>1474</v>
      </c>
      <c r="H8052" s="467">
        <f t="shared" si="881"/>
        <v>0</v>
      </c>
      <c r="I8052" s="475" t="str">
        <f t="shared" si="882"/>
        <v/>
      </c>
      <c r="J8052" s="471">
        <f>'Potential Projects'!D8053</f>
        <v>84.009545545016721</v>
      </c>
      <c r="K8052" s="471">
        <f>'Potential Projects'!E8053</f>
        <v>47.035978122984304</v>
      </c>
      <c r="L8052" s="476">
        <f t="shared" si="883"/>
        <v>1229.9544763319991</v>
      </c>
      <c r="M8052" s="471">
        <f t="shared" si="887"/>
        <v>1391.9134899695046</v>
      </c>
      <c r="N8052" s="467">
        <f t="shared" si="884"/>
        <v>0</v>
      </c>
      <c r="O8052" s="475" t="str">
        <f t="shared" si="885"/>
        <v/>
      </c>
    </row>
    <row r="8053" spans="1:15" hidden="1">
      <c r="A8053" s="475">
        <f t="shared" si="880"/>
        <v>43800</v>
      </c>
      <c r="B8053" s="475">
        <v>43801</v>
      </c>
      <c r="C8053" s="467">
        <v>12</v>
      </c>
      <c r="D8053" s="467">
        <v>1365</v>
      </c>
      <c r="E8053" s="467">
        <v>10</v>
      </c>
      <c r="F8053" s="467">
        <v>0</v>
      </c>
      <c r="G8053" s="467">
        <f t="array" ref="G8053">MAX(IF($A$2:$A$8761=A8053,$D$2:$D$8761))</f>
        <v>1474</v>
      </c>
      <c r="H8053" s="467">
        <f t="shared" si="881"/>
        <v>0</v>
      </c>
      <c r="I8053" s="475" t="str">
        <f t="shared" si="882"/>
        <v/>
      </c>
      <c r="J8053" s="471">
        <f>'Potential Projects'!D8054</f>
        <v>93.237599271088357</v>
      </c>
      <c r="K8053" s="471">
        <f>'Potential Projects'!E8054</f>
        <v>47.639093743281009</v>
      </c>
      <c r="L8053" s="476">
        <f t="shared" si="883"/>
        <v>1214.1233069856307</v>
      </c>
      <c r="M8053" s="471">
        <f t="shared" si="887"/>
        <v>1391.9134899695046</v>
      </c>
      <c r="N8053" s="467">
        <f t="shared" si="884"/>
        <v>0</v>
      </c>
      <c r="O8053" s="475" t="str">
        <f t="shared" si="885"/>
        <v/>
      </c>
    </row>
    <row r="8054" spans="1:15" hidden="1">
      <c r="A8054" s="475">
        <f t="shared" si="880"/>
        <v>43800</v>
      </c>
      <c r="B8054" s="475">
        <v>43801</v>
      </c>
      <c r="C8054" s="467">
        <v>13</v>
      </c>
      <c r="D8054" s="467">
        <v>1347</v>
      </c>
      <c r="E8054" s="467">
        <v>20</v>
      </c>
      <c r="F8054" s="467">
        <v>0</v>
      </c>
      <c r="G8054" s="467">
        <f t="array" ref="G8054">MAX(IF($A$2:$A$8761=A8054,$D$2:$D$8761))</f>
        <v>1474</v>
      </c>
      <c r="H8054" s="467">
        <f t="shared" si="881"/>
        <v>0</v>
      </c>
      <c r="I8054" s="475" t="str">
        <f t="shared" si="882"/>
        <v/>
      </c>
      <c r="J8054" s="471">
        <f>'Potential Projects'!D8055</f>
        <v>93.620449604503193</v>
      </c>
      <c r="K8054" s="471">
        <f>'Potential Projects'!E8055</f>
        <v>74.967036927542466</v>
      </c>
      <c r="L8054" s="476">
        <f t="shared" si="883"/>
        <v>1158.4125134679543</v>
      </c>
      <c r="M8054" s="471">
        <f t="shared" si="887"/>
        <v>1391.9134899695046</v>
      </c>
      <c r="N8054" s="467">
        <f t="shared" si="884"/>
        <v>0</v>
      </c>
      <c r="O8054" s="475" t="str">
        <f t="shared" si="885"/>
        <v/>
      </c>
    </row>
    <row r="8055" spans="1:15" hidden="1">
      <c r="A8055" s="475">
        <f t="shared" si="880"/>
        <v>43800</v>
      </c>
      <c r="B8055" s="475">
        <v>43801</v>
      </c>
      <c r="C8055" s="467">
        <v>14</v>
      </c>
      <c r="D8055" s="467">
        <v>1310</v>
      </c>
      <c r="E8055" s="467">
        <v>22</v>
      </c>
      <c r="F8055" s="467">
        <v>0</v>
      </c>
      <c r="G8055" s="467">
        <f t="array" ref="G8055">MAX(IF($A$2:$A$8761=A8055,$D$2:$D$8761))</f>
        <v>1474</v>
      </c>
      <c r="H8055" s="467">
        <f t="shared" si="881"/>
        <v>0</v>
      </c>
      <c r="I8055" s="475" t="str">
        <f t="shared" si="882"/>
        <v/>
      </c>
      <c r="J8055" s="471">
        <f>'Potential Projects'!D8056</f>
        <v>80.099382491457732</v>
      </c>
      <c r="K8055" s="471">
        <f>'Potential Projects'!E8056</f>
        <v>67.21336373898086</v>
      </c>
      <c r="L8055" s="476">
        <f t="shared" si="883"/>
        <v>1140.6872537695615</v>
      </c>
      <c r="M8055" s="471">
        <f t="shared" si="887"/>
        <v>1391.9134899695046</v>
      </c>
      <c r="N8055" s="467">
        <f t="shared" si="884"/>
        <v>0</v>
      </c>
      <c r="O8055" s="475" t="str">
        <f t="shared" si="885"/>
        <v/>
      </c>
    </row>
    <row r="8056" spans="1:15" hidden="1">
      <c r="A8056" s="475">
        <f t="shared" si="880"/>
        <v>43800</v>
      </c>
      <c r="B8056" s="475">
        <v>43801</v>
      </c>
      <c r="C8056" s="467">
        <v>15</v>
      </c>
      <c r="D8056" s="467">
        <v>1284</v>
      </c>
      <c r="E8056" s="467">
        <v>19</v>
      </c>
      <c r="F8056" s="467">
        <v>0</v>
      </c>
      <c r="G8056" s="467">
        <f t="array" ref="G8056">MAX(IF($A$2:$A$8761=A8056,$D$2:$D$8761))</f>
        <v>1474</v>
      </c>
      <c r="H8056" s="467">
        <f t="shared" si="881"/>
        <v>0</v>
      </c>
      <c r="I8056" s="475" t="str">
        <f t="shared" si="882"/>
        <v/>
      </c>
      <c r="J8056" s="471">
        <f>'Potential Projects'!D8057</f>
        <v>111.15356953118743</v>
      </c>
      <c r="K8056" s="471">
        <f>'Potential Projects'!E8057</f>
        <v>85.546983444420547</v>
      </c>
      <c r="L8056" s="476">
        <f t="shared" si="883"/>
        <v>1068.2994470243921</v>
      </c>
      <c r="M8056" s="471">
        <f t="shared" si="887"/>
        <v>1391.9134899695046</v>
      </c>
      <c r="N8056" s="467">
        <f t="shared" si="884"/>
        <v>0</v>
      </c>
      <c r="O8056" s="475" t="str">
        <f t="shared" si="885"/>
        <v/>
      </c>
    </row>
    <row r="8057" spans="1:15" hidden="1">
      <c r="A8057" s="475">
        <f t="shared" si="880"/>
        <v>43800</v>
      </c>
      <c r="B8057" s="475">
        <v>43801</v>
      </c>
      <c r="C8057" s="467">
        <v>16</v>
      </c>
      <c r="D8057" s="467">
        <v>1297</v>
      </c>
      <c r="E8057" s="467">
        <v>9</v>
      </c>
      <c r="F8057" s="467">
        <v>0</v>
      </c>
      <c r="G8057" s="467">
        <f t="array" ref="G8057">MAX(IF($A$2:$A$8761=A8057,$D$2:$D$8761))</f>
        <v>1474</v>
      </c>
      <c r="H8057" s="467">
        <f t="shared" si="881"/>
        <v>0</v>
      </c>
      <c r="I8057" s="475" t="str">
        <f t="shared" si="882"/>
        <v/>
      </c>
      <c r="J8057" s="471">
        <f>'Potential Projects'!D8058</f>
        <v>127.4601078084396</v>
      </c>
      <c r="K8057" s="471">
        <f>'Potential Projects'!E8058</f>
        <v>94.402848473446568</v>
      </c>
      <c r="L8057" s="476">
        <f t="shared" si="883"/>
        <v>1066.1370437181138</v>
      </c>
      <c r="M8057" s="471">
        <f t="shared" si="887"/>
        <v>1391.9134899695046</v>
      </c>
      <c r="N8057" s="467">
        <f t="shared" si="884"/>
        <v>0</v>
      </c>
      <c r="O8057" s="475" t="str">
        <f t="shared" si="885"/>
        <v/>
      </c>
    </row>
    <row r="8058" spans="1:15" hidden="1">
      <c r="A8058" s="475">
        <f t="shared" si="880"/>
        <v>43800</v>
      </c>
      <c r="B8058" s="475">
        <v>43801</v>
      </c>
      <c r="C8058" s="467">
        <v>17</v>
      </c>
      <c r="D8058" s="467">
        <v>1378</v>
      </c>
      <c r="E8058" s="467">
        <v>17</v>
      </c>
      <c r="F8058" s="467">
        <v>0</v>
      </c>
      <c r="G8058" s="467">
        <f t="array" ref="G8058">MAX(IF($A$2:$A$8761=A8058,$D$2:$D$8761))</f>
        <v>1474</v>
      </c>
      <c r="H8058" s="467">
        <f t="shared" si="881"/>
        <v>0</v>
      </c>
      <c r="I8058" s="475" t="str">
        <f t="shared" si="882"/>
        <v/>
      </c>
      <c r="J8058" s="471">
        <f>'Potential Projects'!D8059</f>
        <v>127.00436249570723</v>
      </c>
      <c r="K8058" s="471">
        <f>'Potential Projects'!E8059</f>
        <v>98.580851752311332</v>
      </c>
      <c r="L8058" s="476">
        <f t="shared" si="883"/>
        <v>1135.4147857519815</v>
      </c>
      <c r="M8058" s="471">
        <f t="shared" si="887"/>
        <v>1391.9134899695046</v>
      </c>
      <c r="N8058" s="467">
        <f t="shared" si="884"/>
        <v>0</v>
      </c>
      <c r="O8058" s="475" t="str">
        <f t="shared" si="885"/>
        <v/>
      </c>
    </row>
    <row r="8059" spans="1:15" hidden="1">
      <c r="A8059" s="475">
        <f t="shared" si="880"/>
        <v>43800</v>
      </c>
      <c r="B8059" s="475">
        <v>43801</v>
      </c>
      <c r="C8059" s="467">
        <v>18</v>
      </c>
      <c r="D8059" s="467">
        <v>1400</v>
      </c>
      <c r="E8059" s="467">
        <v>38</v>
      </c>
      <c r="F8059" s="467">
        <v>0</v>
      </c>
      <c r="G8059" s="467">
        <f t="array" ref="G8059">MAX(IF($A$2:$A$8761=A8059,$D$2:$D$8761))</f>
        <v>1474</v>
      </c>
      <c r="H8059" s="467">
        <f t="shared" si="881"/>
        <v>0</v>
      </c>
      <c r="I8059" s="475" t="str">
        <f t="shared" si="882"/>
        <v/>
      </c>
      <c r="J8059" s="471">
        <f>'Potential Projects'!D8060</f>
        <v>128.00352274143304</v>
      </c>
      <c r="K8059" s="471">
        <f>'Potential Projects'!E8060</f>
        <v>99.498432326381419</v>
      </c>
      <c r="L8059" s="476">
        <f t="shared" si="883"/>
        <v>1134.4980449321856</v>
      </c>
      <c r="M8059" s="471">
        <f t="shared" si="887"/>
        <v>1391.9134899695046</v>
      </c>
      <c r="N8059" s="467">
        <f t="shared" si="884"/>
        <v>0</v>
      </c>
      <c r="O8059" s="475" t="str">
        <f t="shared" si="885"/>
        <v/>
      </c>
    </row>
    <row r="8060" spans="1:15" hidden="1">
      <c r="A8060" s="475">
        <f t="shared" si="880"/>
        <v>43800</v>
      </c>
      <c r="B8060" s="475">
        <v>43801</v>
      </c>
      <c r="C8060" s="467">
        <v>19</v>
      </c>
      <c r="D8060" s="467">
        <v>1398</v>
      </c>
      <c r="E8060" s="467">
        <v>36</v>
      </c>
      <c r="F8060" s="467">
        <v>0</v>
      </c>
      <c r="G8060" s="467">
        <f t="array" ref="G8060">MAX(IF($A$2:$A$8761=A8060,$D$2:$D$8761))</f>
        <v>1474</v>
      </c>
      <c r="H8060" s="467">
        <f t="shared" si="881"/>
        <v>0</v>
      </c>
      <c r="I8060" s="475" t="str">
        <f t="shared" si="882"/>
        <v/>
      </c>
      <c r="J8060" s="471">
        <f>'Potential Projects'!D8061</f>
        <v>125.87358869077161</v>
      </c>
      <c r="K8060" s="471">
        <f>'Potential Projects'!E8061</f>
        <v>98.590238765856796</v>
      </c>
      <c r="L8060" s="476">
        <f t="shared" si="883"/>
        <v>1137.5361725433715</v>
      </c>
      <c r="M8060" s="471">
        <f t="shared" si="887"/>
        <v>1391.9134899695046</v>
      </c>
      <c r="N8060" s="467">
        <f t="shared" si="884"/>
        <v>0</v>
      </c>
      <c r="O8060" s="475" t="str">
        <f t="shared" si="885"/>
        <v/>
      </c>
    </row>
    <row r="8061" spans="1:15" hidden="1">
      <c r="A8061" s="475">
        <f t="shared" si="880"/>
        <v>43800</v>
      </c>
      <c r="B8061" s="475">
        <v>43801</v>
      </c>
      <c r="C8061" s="467">
        <v>20</v>
      </c>
      <c r="D8061" s="467">
        <v>1360</v>
      </c>
      <c r="E8061" s="467">
        <v>21</v>
      </c>
      <c r="F8061" s="467">
        <v>0</v>
      </c>
      <c r="G8061" s="467">
        <f t="array" ref="G8061">MAX(IF($A$2:$A$8761=A8061,$D$2:$D$8761))</f>
        <v>1474</v>
      </c>
      <c r="H8061" s="467">
        <f t="shared" si="881"/>
        <v>0</v>
      </c>
      <c r="I8061" s="475" t="str">
        <f t="shared" si="882"/>
        <v/>
      </c>
      <c r="J8061" s="471">
        <f>'Potential Projects'!D8062</f>
        <v>124.47738489624818</v>
      </c>
      <c r="K8061" s="471">
        <f>'Potential Projects'!E8062</f>
        <v>96.643215706299713</v>
      </c>
      <c r="L8061" s="476">
        <f t="shared" si="883"/>
        <v>1117.8793993974521</v>
      </c>
      <c r="M8061" s="471">
        <f t="shared" si="887"/>
        <v>1391.9134899695046</v>
      </c>
      <c r="N8061" s="467">
        <f t="shared" si="884"/>
        <v>0</v>
      </c>
      <c r="O8061" s="475" t="str">
        <f t="shared" si="885"/>
        <v/>
      </c>
    </row>
    <row r="8062" spans="1:15" hidden="1">
      <c r="A8062" s="475">
        <f t="shared" si="880"/>
        <v>43800</v>
      </c>
      <c r="B8062" s="475">
        <v>43801</v>
      </c>
      <c r="C8062" s="467">
        <v>21</v>
      </c>
      <c r="D8062" s="467">
        <v>1311</v>
      </c>
      <c r="E8062" s="467">
        <v>35</v>
      </c>
      <c r="F8062" s="467">
        <v>0</v>
      </c>
      <c r="G8062" s="467">
        <f t="array" ref="G8062">MAX(IF($A$2:$A$8761=A8062,$D$2:$D$8761))</f>
        <v>1474</v>
      </c>
      <c r="H8062" s="467">
        <f t="shared" si="881"/>
        <v>0</v>
      </c>
      <c r="I8062" s="475" t="str">
        <f t="shared" si="882"/>
        <v/>
      </c>
      <c r="J8062" s="471">
        <f>'Potential Projects'!D8063</f>
        <v>122.06979921476352</v>
      </c>
      <c r="K8062" s="471">
        <f>'Potential Projects'!E8063</f>
        <v>82.947562943453008</v>
      </c>
      <c r="L8062" s="476">
        <f t="shared" si="883"/>
        <v>1070.9826378417836</v>
      </c>
      <c r="M8062" s="471">
        <f t="shared" si="887"/>
        <v>1391.9134899695046</v>
      </c>
      <c r="N8062" s="467">
        <f t="shared" si="884"/>
        <v>0</v>
      </c>
      <c r="O8062" s="475" t="str">
        <f t="shared" si="885"/>
        <v/>
      </c>
    </row>
    <row r="8063" spans="1:15" hidden="1">
      <c r="A8063" s="475">
        <f t="shared" si="880"/>
        <v>43800</v>
      </c>
      <c r="B8063" s="475">
        <v>43801</v>
      </c>
      <c r="C8063" s="467">
        <v>22</v>
      </c>
      <c r="D8063" s="467">
        <v>1259</v>
      </c>
      <c r="E8063" s="467">
        <v>46</v>
      </c>
      <c r="F8063" s="467">
        <v>0</v>
      </c>
      <c r="G8063" s="467">
        <f t="array" ref="G8063">MAX(IF($A$2:$A$8761=A8063,$D$2:$D$8761))</f>
        <v>1474</v>
      </c>
      <c r="H8063" s="467">
        <f t="shared" si="881"/>
        <v>0</v>
      </c>
      <c r="I8063" s="475" t="str">
        <f t="shared" si="882"/>
        <v/>
      </c>
      <c r="J8063" s="471">
        <f>'Potential Projects'!D8064</f>
        <v>124.81887779661821</v>
      </c>
      <c r="K8063" s="471">
        <f>'Potential Projects'!E8064</f>
        <v>71.65889690389163</v>
      </c>
      <c r="L8063" s="476">
        <f t="shared" si="883"/>
        <v>1016.5222252994902</v>
      </c>
      <c r="M8063" s="471">
        <f t="shared" si="887"/>
        <v>1391.9134899695046</v>
      </c>
      <c r="N8063" s="467">
        <f t="shared" si="884"/>
        <v>0</v>
      </c>
      <c r="O8063" s="475" t="str">
        <f t="shared" si="885"/>
        <v/>
      </c>
    </row>
    <row r="8064" spans="1:15" hidden="1">
      <c r="A8064" s="475">
        <f t="shared" si="880"/>
        <v>43800</v>
      </c>
      <c r="B8064" s="475">
        <v>43801</v>
      </c>
      <c r="C8064" s="467">
        <v>23</v>
      </c>
      <c r="D8064" s="467">
        <v>1158</v>
      </c>
      <c r="E8064" s="467">
        <v>55</v>
      </c>
      <c r="F8064" s="467">
        <v>0</v>
      </c>
      <c r="G8064" s="467">
        <f t="array" ref="G8064">MAX(IF($A$2:$A$8761=A8064,$D$2:$D$8761))</f>
        <v>1474</v>
      </c>
      <c r="H8064" s="467">
        <f t="shared" si="881"/>
        <v>0</v>
      </c>
      <c r="I8064" s="475" t="str">
        <f t="shared" si="882"/>
        <v/>
      </c>
      <c r="J8064" s="471">
        <f>'Potential Projects'!D8065</f>
        <v>123.95685694266828</v>
      </c>
      <c r="K8064" s="471">
        <f>'Potential Projects'!E8065</f>
        <v>78.001389056116963</v>
      </c>
      <c r="L8064" s="476">
        <f t="shared" si="883"/>
        <v>901.04175400121471</v>
      </c>
      <c r="M8064" s="471">
        <f t="shared" si="887"/>
        <v>1391.9134899695046</v>
      </c>
      <c r="N8064" s="467">
        <f t="shared" si="884"/>
        <v>0</v>
      </c>
      <c r="O8064" s="475" t="str">
        <f t="shared" si="885"/>
        <v/>
      </c>
    </row>
    <row r="8065" spans="1:15" hidden="1">
      <c r="A8065" s="475">
        <f t="shared" si="880"/>
        <v>43800</v>
      </c>
      <c r="B8065" s="475">
        <v>43801</v>
      </c>
      <c r="C8065" s="467">
        <v>24</v>
      </c>
      <c r="D8065" s="467">
        <v>1067</v>
      </c>
      <c r="E8065" s="467">
        <v>47</v>
      </c>
      <c r="F8065" s="467">
        <v>0</v>
      </c>
      <c r="G8065" s="467">
        <f t="array" ref="G8065">MAX(IF($A$2:$A$8761=A8065,$D$2:$D$8761))</f>
        <v>1474</v>
      </c>
      <c r="H8065" s="467">
        <f t="shared" si="881"/>
        <v>0</v>
      </c>
      <c r="I8065" s="475" t="str">
        <f t="shared" si="882"/>
        <v/>
      </c>
      <c r="J8065" s="471">
        <f>'Potential Projects'!D8066</f>
        <v>123.98782406395061</v>
      </c>
      <c r="K8065" s="471">
        <f>'Potential Projects'!E8066</f>
        <v>82.66282353257364</v>
      </c>
      <c r="L8065" s="476">
        <f t="shared" si="883"/>
        <v>813.34935240347579</v>
      </c>
      <c r="M8065" s="471">
        <f t="shared" si="887"/>
        <v>1391.9134899695046</v>
      </c>
      <c r="N8065" s="467">
        <f t="shared" si="884"/>
        <v>0</v>
      </c>
      <c r="O8065" s="475" t="str">
        <f t="shared" si="885"/>
        <v/>
      </c>
    </row>
    <row r="8066" spans="1:15" hidden="1">
      <c r="A8066" s="475">
        <f t="shared" ref="A8066:A8129" si="888">DATE(YEAR(B8066),MONTH(B8066),1)</f>
        <v>43800</v>
      </c>
      <c r="B8066" s="475">
        <v>43802</v>
      </c>
      <c r="C8066" s="467">
        <v>1</v>
      </c>
      <c r="D8066" s="467">
        <v>1041</v>
      </c>
      <c r="E8066" s="467">
        <v>59</v>
      </c>
      <c r="F8066" s="467">
        <v>0</v>
      </c>
      <c r="G8066" s="467">
        <f t="array" ref="G8066">MAX(IF($A$2:$A$8761=A8066,$D$2:$D$8761))</f>
        <v>1474</v>
      </c>
      <c r="H8066" s="467">
        <f t="shared" ref="H8066:H8129" si="889">IF(G8066=D8066,1,0)</f>
        <v>0</v>
      </c>
      <c r="I8066" s="475" t="str">
        <f t="shared" ref="I8066:I8129" si="890">IF(D8066=G8066,B8066,"")</f>
        <v/>
      </c>
      <c r="J8066" s="471">
        <f>'Potential Projects'!D8067</f>
        <v>123.11373530580919</v>
      </c>
      <c r="K8066" s="471">
        <f>'Potential Projects'!E8067</f>
        <v>96.659642980004307</v>
      </c>
      <c r="L8066" s="476">
        <f t="shared" ref="L8066:L8129" si="891">D8066-E8066-F8066-J8066-K8066</f>
        <v>762.22662171418654</v>
      </c>
      <c r="M8066" s="471">
        <f t="shared" si="887"/>
        <v>1391.9134899695046</v>
      </c>
      <c r="N8066" s="467">
        <f t="shared" ref="N8066:N8129" si="892">IF(M8066=L8066,1,0)</f>
        <v>0</v>
      </c>
      <c r="O8066" s="475" t="str">
        <f t="shared" ref="O8066:O8129" si="893">IF(L8066=M8066,B8066,"")</f>
        <v/>
      </c>
    </row>
    <row r="8067" spans="1:15" hidden="1">
      <c r="A8067" s="475">
        <f t="shared" si="888"/>
        <v>43800</v>
      </c>
      <c r="B8067" s="475">
        <v>43802</v>
      </c>
      <c r="C8067" s="467">
        <v>2</v>
      </c>
      <c r="D8067" s="467">
        <v>1006</v>
      </c>
      <c r="E8067" s="467">
        <v>48</v>
      </c>
      <c r="F8067" s="467">
        <v>0</v>
      </c>
      <c r="G8067" s="467">
        <f t="array" ref="G8067">MAX(IF($A$2:$A$8761=A8067,$D$2:$D$8761))</f>
        <v>1474</v>
      </c>
      <c r="H8067" s="467">
        <f t="shared" si="889"/>
        <v>0</v>
      </c>
      <c r="I8067" s="475" t="str">
        <f t="shared" si="890"/>
        <v/>
      </c>
      <c r="J8067" s="471">
        <f>'Potential Projects'!D8068</f>
        <v>120.24182425388949</v>
      </c>
      <c r="K8067" s="471">
        <f>'Potential Projects'!E8068</f>
        <v>67.957284562459691</v>
      </c>
      <c r="L8067" s="476">
        <f t="shared" si="891"/>
        <v>769.80089118365083</v>
      </c>
      <c r="M8067" s="471">
        <f t="shared" si="887"/>
        <v>1391.9134899695046</v>
      </c>
      <c r="N8067" s="467">
        <f t="shared" si="892"/>
        <v>0</v>
      </c>
      <c r="O8067" s="475" t="str">
        <f t="shared" si="893"/>
        <v/>
      </c>
    </row>
    <row r="8068" spans="1:15" hidden="1">
      <c r="A8068" s="475">
        <f t="shared" si="888"/>
        <v>43800</v>
      </c>
      <c r="B8068" s="475">
        <v>43802</v>
      </c>
      <c r="C8068" s="467">
        <v>3</v>
      </c>
      <c r="D8068" s="467">
        <v>1005</v>
      </c>
      <c r="E8068" s="467">
        <v>55</v>
      </c>
      <c r="F8068" s="467">
        <v>0</v>
      </c>
      <c r="G8068" s="467">
        <f t="array" ref="G8068">MAX(IF($A$2:$A$8761=A8068,$D$2:$D$8761))</f>
        <v>1474</v>
      </c>
      <c r="H8068" s="467">
        <f t="shared" si="889"/>
        <v>0</v>
      </c>
      <c r="I8068" s="475" t="str">
        <f t="shared" si="890"/>
        <v/>
      </c>
      <c r="J8068" s="471">
        <f>'Potential Projects'!D8069</f>
        <v>118.63376751455017</v>
      </c>
      <c r="K8068" s="471">
        <f>'Potential Projects'!E8069</f>
        <v>11.104837024295851</v>
      </c>
      <c r="L8068" s="476">
        <f t="shared" si="891"/>
        <v>820.26139546115394</v>
      </c>
      <c r="M8068" s="471">
        <f t="shared" si="887"/>
        <v>1391.9134899695046</v>
      </c>
      <c r="N8068" s="467">
        <f t="shared" si="892"/>
        <v>0</v>
      </c>
      <c r="O8068" s="475" t="str">
        <f t="shared" si="893"/>
        <v/>
      </c>
    </row>
    <row r="8069" spans="1:15" hidden="1">
      <c r="A8069" s="475">
        <f t="shared" si="888"/>
        <v>43800</v>
      </c>
      <c r="B8069" s="475">
        <v>43802</v>
      </c>
      <c r="C8069" s="467">
        <v>4</v>
      </c>
      <c r="D8069" s="467">
        <v>1003</v>
      </c>
      <c r="E8069" s="467">
        <v>68</v>
      </c>
      <c r="F8069" s="467">
        <v>0</v>
      </c>
      <c r="G8069" s="467">
        <f t="array" ref="G8069">MAX(IF($A$2:$A$8761=A8069,$D$2:$D$8761))</f>
        <v>1474</v>
      </c>
      <c r="H8069" s="467">
        <f t="shared" si="889"/>
        <v>0</v>
      </c>
      <c r="I8069" s="475" t="str">
        <f t="shared" si="890"/>
        <v/>
      </c>
      <c r="J8069" s="471">
        <f>'Potential Projects'!D8070</f>
        <v>121.88308901409157</v>
      </c>
      <c r="K8069" s="471">
        <f>'Potential Projects'!E8070</f>
        <v>33.860522360782632</v>
      </c>
      <c r="L8069" s="476">
        <f t="shared" si="891"/>
        <v>779.25638862512585</v>
      </c>
      <c r="M8069" s="471">
        <f t="shared" si="887"/>
        <v>1391.9134899695046</v>
      </c>
      <c r="N8069" s="467">
        <f t="shared" si="892"/>
        <v>0</v>
      </c>
      <c r="O8069" s="475" t="str">
        <f t="shared" si="893"/>
        <v/>
      </c>
    </row>
    <row r="8070" spans="1:15" hidden="1">
      <c r="A8070" s="475">
        <f t="shared" si="888"/>
        <v>43800</v>
      </c>
      <c r="B8070" s="475">
        <v>43802</v>
      </c>
      <c r="C8070" s="467">
        <v>5</v>
      </c>
      <c r="D8070" s="467">
        <v>1081</v>
      </c>
      <c r="E8070" s="467">
        <v>69</v>
      </c>
      <c r="F8070" s="467">
        <v>0</v>
      </c>
      <c r="G8070" s="467">
        <f t="array" ref="G8070">MAX(IF($A$2:$A$8761=A8070,$D$2:$D$8761))</f>
        <v>1474</v>
      </c>
      <c r="H8070" s="467">
        <f t="shared" si="889"/>
        <v>0</v>
      </c>
      <c r="I8070" s="475" t="str">
        <f t="shared" si="890"/>
        <v/>
      </c>
      <c r="J8070" s="471">
        <f>'Potential Projects'!D8071</f>
        <v>121.26582829454968</v>
      </c>
      <c r="K8070" s="471">
        <f>'Potential Projects'!E8071</f>
        <v>29.292958019780691</v>
      </c>
      <c r="L8070" s="476">
        <f t="shared" si="891"/>
        <v>861.4412136856696</v>
      </c>
      <c r="M8070" s="471">
        <f t="shared" si="887"/>
        <v>1391.9134899695046</v>
      </c>
      <c r="N8070" s="467">
        <f t="shared" si="892"/>
        <v>0</v>
      </c>
      <c r="O8070" s="475" t="str">
        <f t="shared" si="893"/>
        <v/>
      </c>
    </row>
    <row r="8071" spans="1:15" hidden="1">
      <c r="A8071" s="475">
        <f t="shared" si="888"/>
        <v>43800</v>
      </c>
      <c r="B8071" s="475">
        <v>43802</v>
      </c>
      <c r="C8071" s="467">
        <v>6</v>
      </c>
      <c r="D8071" s="467">
        <v>1155</v>
      </c>
      <c r="E8071" s="467">
        <v>77</v>
      </c>
      <c r="F8071" s="467">
        <v>0</v>
      </c>
      <c r="G8071" s="467">
        <f t="array" ref="G8071">MAX(IF($A$2:$A$8761=A8071,$D$2:$D$8761))</f>
        <v>1474</v>
      </c>
      <c r="H8071" s="467">
        <f t="shared" si="889"/>
        <v>0</v>
      </c>
      <c r="I8071" s="475" t="str">
        <f t="shared" si="890"/>
        <v/>
      </c>
      <c r="J8071" s="471">
        <f>'Potential Projects'!D8072</f>
        <v>120.53083654550882</v>
      </c>
      <c r="K8071" s="471">
        <f>'Potential Projects'!E8072</f>
        <v>70.664655719200169</v>
      </c>
      <c r="L8071" s="476">
        <f t="shared" si="891"/>
        <v>886.80450773529105</v>
      </c>
      <c r="M8071" s="471">
        <f t="shared" si="887"/>
        <v>1391.9134899695046</v>
      </c>
      <c r="N8071" s="467">
        <f t="shared" si="892"/>
        <v>0</v>
      </c>
      <c r="O8071" s="475" t="str">
        <f t="shared" si="893"/>
        <v/>
      </c>
    </row>
    <row r="8072" spans="1:15" hidden="1">
      <c r="A8072" s="475">
        <f t="shared" si="888"/>
        <v>43800</v>
      </c>
      <c r="B8072" s="475">
        <v>43802</v>
      </c>
      <c r="C8072" s="467">
        <v>7</v>
      </c>
      <c r="D8072" s="467">
        <v>1300</v>
      </c>
      <c r="E8072" s="467">
        <v>68</v>
      </c>
      <c r="F8072" s="467">
        <v>0</v>
      </c>
      <c r="G8072" s="467">
        <f t="array" ref="G8072">MAX(IF($A$2:$A$8761=A8072,$D$2:$D$8761))</f>
        <v>1474</v>
      </c>
      <c r="H8072" s="467">
        <f t="shared" si="889"/>
        <v>0</v>
      </c>
      <c r="I8072" s="475" t="str">
        <f t="shared" si="890"/>
        <v/>
      </c>
      <c r="J8072" s="471">
        <f>'Potential Projects'!D8073</f>
        <v>101.89720640068484</v>
      </c>
      <c r="K8072" s="471">
        <f>'Potential Projects'!E8073</f>
        <v>48.643504192646745</v>
      </c>
      <c r="L8072" s="476">
        <f t="shared" si="891"/>
        <v>1081.4592894066684</v>
      </c>
      <c r="M8072" s="471">
        <f t="shared" si="887"/>
        <v>1391.9134899695046</v>
      </c>
      <c r="N8072" s="467">
        <f t="shared" si="892"/>
        <v>0</v>
      </c>
      <c r="O8072" s="475" t="str">
        <f t="shared" si="893"/>
        <v/>
      </c>
    </row>
    <row r="8073" spans="1:15" hidden="1">
      <c r="A8073" s="475">
        <f t="shared" si="888"/>
        <v>43800</v>
      </c>
      <c r="B8073" s="475">
        <v>43802</v>
      </c>
      <c r="C8073" s="467">
        <v>8</v>
      </c>
      <c r="D8073" s="467">
        <v>1352</v>
      </c>
      <c r="E8073" s="467">
        <v>67</v>
      </c>
      <c r="F8073" s="467">
        <v>0</v>
      </c>
      <c r="G8073" s="467">
        <f t="array" ref="G8073">MAX(IF($A$2:$A$8761=A8073,$D$2:$D$8761))</f>
        <v>1474</v>
      </c>
      <c r="H8073" s="467">
        <f t="shared" si="889"/>
        <v>0</v>
      </c>
      <c r="I8073" s="475" t="str">
        <f t="shared" si="890"/>
        <v/>
      </c>
      <c r="J8073" s="471">
        <f>'Potential Projects'!D8074</f>
        <v>105.75804305568532</v>
      </c>
      <c r="K8073" s="471">
        <f>'Potential Projects'!E8074</f>
        <v>24.567378950763278</v>
      </c>
      <c r="L8073" s="476">
        <f t="shared" si="891"/>
        <v>1154.6745779935516</v>
      </c>
      <c r="M8073" s="471">
        <f t="shared" si="887"/>
        <v>1391.9134899695046</v>
      </c>
      <c r="N8073" s="467">
        <f t="shared" si="892"/>
        <v>0</v>
      </c>
      <c r="O8073" s="475" t="str">
        <f t="shared" si="893"/>
        <v/>
      </c>
    </row>
    <row r="8074" spans="1:15" hidden="1">
      <c r="A8074" s="475">
        <f t="shared" si="888"/>
        <v>43800</v>
      </c>
      <c r="B8074" s="475">
        <v>43802</v>
      </c>
      <c r="C8074" s="467">
        <v>9</v>
      </c>
      <c r="D8074" s="467">
        <v>1333</v>
      </c>
      <c r="E8074" s="467">
        <v>68</v>
      </c>
      <c r="F8074" s="467">
        <v>0</v>
      </c>
      <c r="G8074" s="467">
        <f t="array" ref="G8074">MAX(IF($A$2:$A$8761=A8074,$D$2:$D$8761))</f>
        <v>1474</v>
      </c>
      <c r="H8074" s="467">
        <f t="shared" si="889"/>
        <v>0</v>
      </c>
      <c r="I8074" s="475" t="str">
        <f t="shared" si="890"/>
        <v/>
      </c>
      <c r="J8074" s="471">
        <f>'Potential Projects'!D8075</f>
        <v>114.08091335416013</v>
      </c>
      <c r="K8074" s="471">
        <f>'Potential Projects'!E8075</f>
        <v>32.860805418189635</v>
      </c>
      <c r="L8074" s="476">
        <f t="shared" si="891"/>
        <v>1118.0582812276502</v>
      </c>
      <c r="M8074" s="471">
        <f t="shared" si="887"/>
        <v>1391.9134899695046</v>
      </c>
      <c r="N8074" s="467">
        <f t="shared" si="892"/>
        <v>0</v>
      </c>
      <c r="O8074" s="475" t="str">
        <f t="shared" si="893"/>
        <v/>
      </c>
    </row>
    <row r="8075" spans="1:15" hidden="1">
      <c r="A8075" s="475">
        <f t="shared" si="888"/>
        <v>43800</v>
      </c>
      <c r="B8075" s="475">
        <v>43802</v>
      </c>
      <c r="C8075" s="467">
        <v>10</v>
      </c>
      <c r="D8075" s="467">
        <v>1309</v>
      </c>
      <c r="E8075" s="467">
        <v>50</v>
      </c>
      <c r="F8075" s="467">
        <v>0</v>
      </c>
      <c r="G8075" s="467">
        <f t="array" ref="G8075">MAX(IF($A$2:$A$8761=A8075,$D$2:$D$8761))</f>
        <v>1474</v>
      </c>
      <c r="H8075" s="467">
        <f t="shared" si="889"/>
        <v>0</v>
      </c>
      <c r="I8075" s="475" t="str">
        <f t="shared" si="890"/>
        <v/>
      </c>
      <c r="J8075" s="471">
        <f>'Potential Projects'!D8076</f>
        <v>92.60154158906164</v>
      </c>
      <c r="K8075" s="471">
        <f>'Potential Projects'!E8076</f>
        <v>25.251066437325306</v>
      </c>
      <c r="L8075" s="476">
        <f t="shared" si="891"/>
        <v>1141.1473919736131</v>
      </c>
      <c r="M8075" s="471">
        <f t="shared" si="887"/>
        <v>1391.9134899695046</v>
      </c>
      <c r="N8075" s="467">
        <f t="shared" si="892"/>
        <v>0</v>
      </c>
      <c r="O8075" s="475" t="str">
        <f t="shared" si="893"/>
        <v/>
      </c>
    </row>
    <row r="8076" spans="1:15" hidden="1">
      <c r="A8076" s="475">
        <f t="shared" si="888"/>
        <v>43800</v>
      </c>
      <c r="B8076" s="475">
        <v>43802</v>
      </c>
      <c r="C8076" s="467">
        <v>11</v>
      </c>
      <c r="D8076" s="467">
        <v>1308</v>
      </c>
      <c r="E8076" s="467">
        <v>55</v>
      </c>
      <c r="F8076" s="467">
        <v>0</v>
      </c>
      <c r="G8076" s="467">
        <f t="array" ref="G8076">MAX(IF($A$2:$A$8761=A8076,$D$2:$D$8761))</f>
        <v>1474</v>
      </c>
      <c r="H8076" s="467">
        <f t="shared" si="889"/>
        <v>0</v>
      </c>
      <c r="I8076" s="475" t="str">
        <f t="shared" si="890"/>
        <v/>
      </c>
      <c r="J8076" s="471">
        <f>'Potential Projects'!D8077</f>
        <v>47.159574455590253</v>
      </c>
      <c r="K8076" s="471">
        <f>'Potential Projects'!E8077</f>
        <v>18.995404160395616</v>
      </c>
      <c r="L8076" s="476">
        <f t="shared" si="891"/>
        <v>1186.8450213840142</v>
      </c>
      <c r="M8076" s="471">
        <f t="shared" si="887"/>
        <v>1391.9134899695046</v>
      </c>
      <c r="N8076" s="467">
        <f t="shared" si="892"/>
        <v>0</v>
      </c>
      <c r="O8076" s="475" t="str">
        <f t="shared" si="893"/>
        <v/>
      </c>
    </row>
    <row r="8077" spans="1:15" hidden="1">
      <c r="A8077" s="475">
        <f t="shared" si="888"/>
        <v>43800</v>
      </c>
      <c r="B8077" s="475">
        <v>43802</v>
      </c>
      <c r="C8077" s="467">
        <v>12</v>
      </c>
      <c r="D8077" s="467">
        <v>1276</v>
      </c>
      <c r="E8077" s="467">
        <v>62</v>
      </c>
      <c r="F8077" s="467">
        <v>0</v>
      </c>
      <c r="G8077" s="467">
        <f t="array" ref="G8077">MAX(IF($A$2:$A$8761=A8077,$D$2:$D$8761))</f>
        <v>1474</v>
      </c>
      <c r="H8077" s="467">
        <f t="shared" si="889"/>
        <v>0</v>
      </c>
      <c r="I8077" s="475" t="str">
        <f t="shared" si="890"/>
        <v/>
      </c>
      <c r="J8077" s="471">
        <f>'Potential Projects'!D8078</f>
        <v>59.687687138969324</v>
      </c>
      <c r="K8077" s="471">
        <f>'Potential Projects'!E8078</f>
        <v>16.669771554504408</v>
      </c>
      <c r="L8077" s="476">
        <f t="shared" si="891"/>
        <v>1137.6425413065263</v>
      </c>
      <c r="M8077" s="471">
        <f t="shared" si="887"/>
        <v>1391.9134899695046</v>
      </c>
      <c r="N8077" s="467">
        <f t="shared" si="892"/>
        <v>0</v>
      </c>
      <c r="O8077" s="475" t="str">
        <f t="shared" si="893"/>
        <v/>
      </c>
    </row>
    <row r="8078" spans="1:15" hidden="1">
      <c r="A8078" s="475">
        <f t="shared" si="888"/>
        <v>43800</v>
      </c>
      <c r="B8078" s="475">
        <v>43802</v>
      </c>
      <c r="C8078" s="467">
        <v>13</v>
      </c>
      <c r="D8078" s="467">
        <v>1258</v>
      </c>
      <c r="E8078" s="467">
        <v>41</v>
      </c>
      <c r="F8078" s="467">
        <v>0</v>
      </c>
      <c r="G8078" s="467">
        <f t="array" ref="G8078">MAX(IF($A$2:$A$8761=A8078,$D$2:$D$8761))</f>
        <v>1474</v>
      </c>
      <c r="H8078" s="467">
        <f t="shared" si="889"/>
        <v>0</v>
      </c>
      <c r="I8078" s="475" t="str">
        <f t="shared" si="890"/>
        <v/>
      </c>
      <c r="J8078" s="471">
        <f>'Potential Projects'!D8079</f>
        <v>83.606615431692688</v>
      </c>
      <c r="K8078" s="471">
        <f>'Potential Projects'!E8079</f>
        <v>19.263716297570415</v>
      </c>
      <c r="L8078" s="476">
        <f t="shared" si="891"/>
        <v>1114.1296682707368</v>
      </c>
      <c r="M8078" s="471">
        <f t="shared" si="887"/>
        <v>1391.9134899695046</v>
      </c>
      <c r="N8078" s="467">
        <f t="shared" si="892"/>
        <v>0</v>
      </c>
      <c r="O8078" s="475" t="str">
        <f t="shared" si="893"/>
        <v/>
      </c>
    </row>
    <row r="8079" spans="1:15" hidden="1">
      <c r="A8079" s="475">
        <f t="shared" si="888"/>
        <v>43800</v>
      </c>
      <c r="B8079" s="475">
        <v>43802</v>
      </c>
      <c r="C8079" s="467">
        <v>14</v>
      </c>
      <c r="D8079" s="467">
        <v>1259</v>
      </c>
      <c r="E8079" s="467">
        <v>38</v>
      </c>
      <c r="F8079" s="467">
        <v>0</v>
      </c>
      <c r="G8079" s="467">
        <f t="array" ref="G8079">MAX(IF($A$2:$A$8761=A8079,$D$2:$D$8761))</f>
        <v>1474</v>
      </c>
      <c r="H8079" s="467">
        <f t="shared" si="889"/>
        <v>0</v>
      </c>
      <c r="I8079" s="475" t="str">
        <f t="shared" si="890"/>
        <v/>
      </c>
      <c r="J8079" s="471">
        <f>'Potential Projects'!D8080</f>
        <v>81.310682522719048</v>
      </c>
      <c r="K8079" s="471">
        <f>'Potential Projects'!E8080</f>
        <v>16.492982799397979</v>
      </c>
      <c r="L8079" s="476">
        <f t="shared" si="891"/>
        <v>1123.1963346778828</v>
      </c>
      <c r="M8079" s="471">
        <f t="shared" si="887"/>
        <v>1391.9134899695046</v>
      </c>
      <c r="N8079" s="467">
        <f t="shared" si="892"/>
        <v>0</v>
      </c>
      <c r="O8079" s="475" t="str">
        <f t="shared" si="893"/>
        <v/>
      </c>
    </row>
    <row r="8080" spans="1:15" hidden="1">
      <c r="A8080" s="475">
        <f t="shared" si="888"/>
        <v>43800</v>
      </c>
      <c r="B8080" s="475">
        <v>43802</v>
      </c>
      <c r="C8080" s="467">
        <v>15</v>
      </c>
      <c r="D8080" s="467">
        <v>1260</v>
      </c>
      <c r="E8080" s="467">
        <v>28</v>
      </c>
      <c r="F8080" s="467">
        <v>0</v>
      </c>
      <c r="G8080" s="467">
        <f t="array" ref="G8080">MAX(IF($A$2:$A$8761=A8080,$D$2:$D$8761))</f>
        <v>1474</v>
      </c>
      <c r="H8080" s="467">
        <f t="shared" si="889"/>
        <v>0</v>
      </c>
      <c r="I8080" s="475" t="str">
        <f t="shared" si="890"/>
        <v/>
      </c>
      <c r="J8080" s="471">
        <f>'Potential Projects'!D8081</f>
        <v>82.889561004284104</v>
      </c>
      <c r="K8080" s="471">
        <f>'Potential Projects'!E8081</f>
        <v>15.495612610191356</v>
      </c>
      <c r="L8080" s="476">
        <f t="shared" si="891"/>
        <v>1133.6148263855246</v>
      </c>
      <c r="M8080" s="471">
        <f t="shared" si="887"/>
        <v>1391.9134899695046</v>
      </c>
      <c r="N8080" s="467">
        <f t="shared" si="892"/>
        <v>0</v>
      </c>
      <c r="O8080" s="475" t="str">
        <f t="shared" si="893"/>
        <v/>
      </c>
    </row>
    <row r="8081" spans="1:15" hidden="1">
      <c r="A8081" s="475">
        <f t="shared" si="888"/>
        <v>43800</v>
      </c>
      <c r="B8081" s="475">
        <v>43802</v>
      </c>
      <c r="C8081" s="467">
        <v>16</v>
      </c>
      <c r="D8081" s="467">
        <v>1278</v>
      </c>
      <c r="E8081" s="467">
        <v>42</v>
      </c>
      <c r="F8081" s="467">
        <v>0</v>
      </c>
      <c r="G8081" s="467">
        <f t="array" ref="G8081">MAX(IF($A$2:$A$8761=A8081,$D$2:$D$8761))</f>
        <v>1474</v>
      </c>
      <c r="H8081" s="467">
        <f t="shared" si="889"/>
        <v>0</v>
      </c>
      <c r="I8081" s="475" t="str">
        <f t="shared" si="890"/>
        <v/>
      </c>
      <c r="J8081" s="471">
        <f>'Potential Projects'!D8082</f>
        <v>89.624077379058306</v>
      </c>
      <c r="K8081" s="471">
        <f>'Potential Projects'!E8082</f>
        <v>28.710963179961297</v>
      </c>
      <c r="L8081" s="476">
        <f t="shared" si="891"/>
        <v>1117.6649594409805</v>
      </c>
      <c r="M8081" s="471">
        <f t="shared" si="887"/>
        <v>1391.9134899695046</v>
      </c>
      <c r="N8081" s="467">
        <f t="shared" si="892"/>
        <v>0</v>
      </c>
      <c r="O8081" s="475" t="str">
        <f t="shared" si="893"/>
        <v/>
      </c>
    </row>
    <row r="8082" spans="1:15" hidden="1">
      <c r="A8082" s="475">
        <f t="shared" si="888"/>
        <v>43800</v>
      </c>
      <c r="B8082" s="475">
        <v>43802</v>
      </c>
      <c r="C8082" s="467">
        <v>17</v>
      </c>
      <c r="D8082" s="467">
        <v>1343</v>
      </c>
      <c r="E8082" s="467">
        <v>48</v>
      </c>
      <c r="F8082" s="467">
        <v>0</v>
      </c>
      <c r="G8082" s="467">
        <f t="array" ref="G8082">MAX(IF($A$2:$A$8761=A8082,$D$2:$D$8761))</f>
        <v>1474</v>
      </c>
      <c r="H8082" s="467">
        <f t="shared" si="889"/>
        <v>0</v>
      </c>
      <c r="I8082" s="475" t="str">
        <f t="shared" si="890"/>
        <v/>
      </c>
      <c r="J8082" s="471">
        <f>'Potential Projects'!D8083</f>
        <v>106.92592846776742</v>
      </c>
      <c r="K8082" s="471">
        <f>'Potential Projects'!E8083</f>
        <v>57.938212104923672</v>
      </c>
      <c r="L8082" s="476">
        <f t="shared" si="891"/>
        <v>1130.135859427309</v>
      </c>
      <c r="M8082" s="471">
        <f t="shared" ref="M8082:M8145" si="894">MAX($L$8019:$L$8761)</f>
        <v>1391.9134899695046</v>
      </c>
      <c r="N8082" s="467">
        <f t="shared" si="892"/>
        <v>0</v>
      </c>
      <c r="O8082" s="475" t="str">
        <f t="shared" si="893"/>
        <v/>
      </c>
    </row>
    <row r="8083" spans="1:15" hidden="1">
      <c r="A8083" s="475">
        <f t="shared" si="888"/>
        <v>43800</v>
      </c>
      <c r="B8083" s="475">
        <v>43802</v>
      </c>
      <c r="C8083" s="467">
        <v>18</v>
      </c>
      <c r="D8083" s="467">
        <v>1357</v>
      </c>
      <c r="E8083" s="467">
        <v>64</v>
      </c>
      <c r="F8083" s="467">
        <v>0</v>
      </c>
      <c r="G8083" s="467">
        <f t="array" ref="G8083">MAX(IF($A$2:$A$8761=A8083,$D$2:$D$8761))</f>
        <v>1474</v>
      </c>
      <c r="H8083" s="467">
        <f t="shared" si="889"/>
        <v>0</v>
      </c>
      <c r="I8083" s="475" t="str">
        <f t="shared" si="890"/>
        <v/>
      </c>
      <c r="J8083" s="471">
        <f>'Potential Projects'!D8084</f>
        <v>91.996215211134626</v>
      </c>
      <c r="K8083" s="471">
        <f>'Potential Projects'!E8084</f>
        <v>73.648943775532146</v>
      </c>
      <c r="L8083" s="476">
        <f t="shared" si="891"/>
        <v>1127.3548410133333</v>
      </c>
      <c r="M8083" s="471">
        <f t="shared" si="894"/>
        <v>1391.9134899695046</v>
      </c>
      <c r="N8083" s="467">
        <f t="shared" si="892"/>
        <v>0</v>
      </c>
      <c r="O8083" s="475" t="str">
        <f t="shared" si="893"/>
        <v/>
      </c>
    </row>
    <row r="8084" spans="1:15" hidden="1">
      <c r="A8084" s="475">
        <f t="shared" si="888"/>
        <v>43800</v>
      </c>
      <c r="B8084" s="475">
        <v>43802</v>
      </c>
      <c r="C8084" s="467">
        <v>19</v>
      </c>
      <c r="D8084" s="467">
        <v>1318</v>
      </c>
      <c r="E8084" s="467">
        <v>75</v>
      </c>
      <c r="F8084" s="467">
        <v>0</v>
      </c>
      <c r="G8084" s="467">
        <f t="array" ref="G8084">MAX(IF($A$2:$A$8761=A8084,$D$2:$D$8761))</f>
        <v>1474</v>
      </c>
      <c r="H8084" s="467">
        <f t="shared" si="889"/>
        <v>0</v>
      </c>
      <c r="I8084" s="475" t="str">
        <f t="shared" si="890"/>
        <v/>
      </c>
      <c r="J8084" s="471">
        <f>'Potential Projects'!D8085</f>
        <v>72.417630913487997</v>
      </c>
      <c r="K8084" s="471">
        <f>'Potential Projects'!E8085</f>
        <v>97.856487207052254</v>
      </c>
      <c r="L8084" s="476">
        <f t="shared" si="891"/>
        <v>1072.7258818794598</v>
      </c>
      <c r="M8084" s="471">
        <f t="shared" si="894"/>
        <v>1391.9134899695046</v>
      </c>
      <c r="N8084" s="467">
        <f t="shared" si="892"/>
        <v>0</v>
      </c>
      <c r="O8084" s="475" t="str">
        <f t="shared" si="893"/>
        <v/>
      </c>
    </row>
    <row r="8085" spans="1:15" hidden="1">
      <c r="A8085" s="475">
        <f t="shared" si="888"/>
        <v>43800</v>
      </c>
      <c r="B8085" s="475">
        <v>43802</v>
      </c>
      <c r="C8085" s="467">
        <v>20</v>
      </c>
      <c r="D8085" s="467">
        <v>1308</v>
      </c>
      <c r="E8085" s="467">
        <v>71</v>
      </c>
      <c r="F8085" s="467">
        <v>0</v>
      </c>
      <c r="G8085" s="467">
        <f t="array" ref="G8085">MAX(IF($A$2:$A$8761=A8085,$D$2:$D$8761))</f>
        <v>1474</v>
      </c>
      <c r="H8085" s="467">
        <f t="shared" si="889"/>
        <v>0</v>
      </c>
      <c r="I8085" s="475" t="str">
        <f t="shared" si="890"/>
        <v/>
      </c>
      <c r="J8085" s="471">
        <f>'Potential Projects'!D8086</f>
        <v>103.53946471298426</v>
      </c>
      <c r="K8085" s="471">
        <f>'Potential Projects'!E8086</f>
        <v>98.888276445925626</v>
      </c>
      <c r="L8085" s="476">
        <f t="shared" si="891"/>
        <v>1034.5722588410902</v>
      </c>
      <c r="M8085" s="471">
        <f t="shared" si="894"/>
        <v>1391.9134899695046</v>
      </c>
      <c r="N8085" s="467">
        <f t="shared" si="892"/>
        <v>0</v>
      </c>
      <c r="O8085" s="475" t="str">
        <f t="shared" si="893"/>
        <v/>
      </c>
    </row>
    <row r="8086" spans="1:15" hidden="1">
      <c r="A8086" s="475">
        <f t="shared" si="888"/>
        <v>43800</v>
      </c>
      <c r="B8086" s="475">
        <v>43802</v>
      </c>
      <c r="C8086" s="467">
        <v>21</v>
      </c>
      <c r="D8086" s="467">
        <v>1285</v>
      </c>
      <c r="E8086" s="467">
        <v>72</v>
      </c>
      <c r="F8086" s="467">
        <v>0</v>
      </c>
      <c r="G8086" s="467">
        <f t="array" ref="G8086">MAX(IF($A$2:$A$8761=A8086,$D$2:$D$8761))</f>
        <v>1474</v>
      </c>
      <c r="H8086" s="467">
        <f t="shared" si="889"/>
        <v>0</v>
      </c>
      <c r="I8086" s="475" t="str">
        <f t="shared" si="890"/>
        <v/>
      </c>
      <c r="J8086" s="471">
        <f>'Potential Projects'!D8087</f>
        <v>112.26493307976081</v>
      </c>
      <c r="K8086" s="471">
        <f>'Potential Projects'!E8087</f>
        <v>99.820719791442713</v>
      </c>
      <c r="L8086" s="476">
        <f t="shared" si="891"/>
        <v>1000.9143471287965</v>
      </c>
      <c r="M8086" s="471">
        <f t="shared" si="894"/>
        <v>1391.9134899695046</v>
      </c>
      <c r="N8086" s="467">
        <f t="shared" si="892"/>
        <v>0</v>
      </c>
      <c r="O8086" s="475" t="str">
        <f t="shared" si="893"/>
        <v/>
      </c>
    </row>
    <row r="8087" spans="1:15" hidden="1">
      <c r="A8087" s="475">
        <f t="shared" si="888"/>
        <v>43800</v>
      </c>
      <c r="B8087" s="475">
        <v>43802</v>
      </c>
      <c r="C8087" s="467">
        <v>22</v>
      </c>
      <c r="D8087" s="467">
        <v>1181</v>
      </c>
      <c r="E8087" s="467">
        <v>66</v>
      </c>
      <c r="F8087" s="467">
        <v>0</v>
      </c>
      <c r="G8087" s="467">
        <f t="array" ref="G8087">MAX(IF($A$2:$A$8761=A8087,$D$2:$D$8761))</f>
        <v>1474</v>
      </c>
      <c r="H8087" s="467">
        <f t="shared" si="889"/>
        <v>0</v>
      </c>
      <c r="I8087" s="475" t="str">
        <f t="shared" si="890"/>
        <v/>
      </c>
      <c r="J8087" s="471">
        <f>'Potential Projects'!D8088</f>
        <v>110.30290251723675</v>
      </c>
      <c r="K8087" s="471">
        <f>'Potential Projects'!E8088</f>
        <v>99.586826703934634</v>
      </c>
      <c r="L8087" s="476">
        <f t="shared" si="891"/>
        <v>905.11027077882864</v>
      </c>
      <c r="M8087" s="471">
        <f t="shared" si="894"/>
        <v>1391.9134899695046</v>
      </c>
      <c r="N8087" s="467">
        <f t="shared" si="892"/>
        <v>0</v>
      </c>
      <c r="O8087" s="475" t="str">
        <f t="shared" si="893"/>
        <v/>
      </c>
    </row>
    <row r="8088" spans="1:15" hidden="1">
      <c r="A8088" s="475">
        <f t="shared" si="888"/>
        <v>43800</v>
      </c>
      <c r="B8088" s="475">
        <v>43802</v>
      </c>
      <c r="C8088" s="467">
        <v>23</v>
      </c>
      <c r="D8088" s="467">
        <v>1083</v>
      </c>
      <c r="E8088" s="467">
        <v>72</v>
      </c>
      <c r="F8088" s="467">
        <v>0</v>
      </c>
      <c r="G8088" s="467">
        <f t="array" ref="G8088">MAX(IF($A$2:$A$8761=A8088,$D$2:$D$8761))</f>
        <v>1474</v>
      </c>
      <c r="H8088" s="467">
        <f t="shared" si="889"/>
        <v>0</v>
      </c>
      <c r="I8088" s="475" t="str">
        <f t="shared" si="890"/>
        <v/>
      </c>
      <c r="J8088" s="471">
        <f>'Potential Projects'!D8089</f>
        <v>111.7532284494541</v>
      </c>
      <c r="K8088" s="471">
        <f>'Potential Projects'!E8089</f>
        <v>99.424118469146421</v>
      </c>
      <c r="L8088" s="476">
        <f t="shared" si="891"/>
        <v>799.82265308139949</v>
      </c>
      <c r="M8088" s="471">
        <f t="shared" si="894"/>
        <v>1391.9134899695046</v>
      </c>
      <c r="N8088" s="467">
        <f t="shared" si="892"/>
        <v>0</v>
      </c>
      <c r="O8088" s="475" t="str">
        <f t="shared" si="893"/>
        <v/>
      </c>
    </row>
    <row r="8089" spans="1:15" hidden="1">
      <c r="A8089" s="475">
        <f t="shared" si="888"/>
        <v>43800</v>
      </c>
      <c r="B8089" s="475">
        <v>43802</v>
      </c>
      <c r="C8089" s="467">
        <v>24</v>
      </c>
      <c r="D8089" s="467">
        <v>1014</v>
      </c>
      <c r="E8089" s="467">
        <v>77</v>
      </c>
      <c r="F8089" s="467">
        <v>0</v>
      </c>
      <c r="G8089" s="467">
        <f t="array" ref="G8089">MAX(IF($A$2:$A$8761=A8089,$D$2:$D$8761))</f>
        <v>1474</v>
      </c>
      <c r="H8089" s="467">
        <f t="shared" si="889"/>
        <v>0</v>
      </c>
      <c r="I8089" s="475" t="str">
        <f t="shared" si="890"/>
        <v/>
      </c>
      <c r="J8089" s="471">
        <f>'Potential Projects'!D8090</f>
        <v>112.74360077397009</v>
      </c>
      <c r="K8089" s="471">
        <f>'Potential Projects'!E8090</f>
        <v>99.198047892926255</v>
      </c>
      <c r="L8089" s="476">
        <f t="shared" si="891"/>
        <v>725.05835133310359</v>
      </c>
      <c r="M8089" s="471">
        <f t="shared" si="894"/>
        <v>1391.9134899695046</v>
      </c>
      <c r="N8089" s="467">
        <f t="shared" si="892"/>
        <v>0</v>
      </c>
      <c r="O8089" s="475" t="str">
        <f t="shared" si="893"/>
        <v/>
      </c>
    </row>
    <row r="8090" spans="1:15" hidden="1">
      <c r="A8090" s="475">
        <f t="shared" si="888"/>
        <v>43800</v>
      </c>
      <c r="B8090" s="475">
        <v>43803</v>
      </c>
      <c r="C8090" s="467">
        <v>1</v>
      </c>
      <c r="D8090" s="467">
        <v>975</v>
      </c>
      <c r="E8090" s="467">
        <v>79</v>
      </c>
      <c r="F8090" s="467">
        <v>0</v>
      </c>
      <c r="G8090" s="467">
        <f t="array" ref="G8090">MAX(IF($A$2:$A$8761=A8090,$D$2:$D$8761))</f>
        <v>1474</v>
      </c>
      <c r="H8090" s="467">
        <f t="shared" si="889"/>
        <v>0</v>
      </c>
      <c r="I8090" s="475" t="str">
        <f t="shared" si="890"/>
        <v/>
      </c>
      <c r="J8090" s="471">
        <f>'Potential Projects'!D8091</f>
        <v>111.09975991902701</v>
      </c>
      <c r="K8090" s="471">
        <f>'Potential Projects'!E8091</f>
        <v>98.725568211137386</v>
      </c>
      <c r="L8090" s="476">
        <f t="shared" si="891"/>
        <v>686.17467186983549</v>
      </c>
      <c r="M8090" s="471">
        <f t="shared" si="894"/>
        <v>1391.9134899695046</v>
      </c>
      <c r="N8090" s="467">
        <f t="shared" si="892"/>
        <v>0</v>
      </c>
      <c r="O8090" s="475" t="str">
        <f t="shared" si="893"/>
        <v/>
      </c>
    </row>
    <row r="8091" spans="1:15" hidden="1">
      <c r="A8091" s="475">
        <f t="shared" si="888"/>
        <v>43800</v>
      </c>
      <c r="B8091" s="475">
        <v>43803</v>
      </c>
      <c r="C8091" s="467">
        <v>2</v>
      </c>
      <c r="D8091" s="467">
        <v>950</v>
      </c>
      <c r="E8091" s="467">
        <v>78</v>
      </c>
      <c r="F8091" s="467">
        <v>0</v>
      </c>
      <c r="G8091" s="467">
        <f t="array" ref="G8091">MAX(IF($A$2:$A$8761=A8091,$D$2:$D$8761))</f>
        <v>1474</v>
      </c>
      <c r="H8091" s="467">
        <f t="shared" si="889"/>
        <v>0</v>
      </c>
      <c r="I8091" s="475" t="str">
        <f t="shared" si="890"/>
        <v/>
      </c>
      <c r="J8091" s="471">
        <f>'Potential Projects'!D8092</f>
        <v>113.09662987465484</v>
      </c>
      <c r="K8091" s="471">
        <f>'Potential Projects'!E8092</f>
        <v>92.872765265534284</v>
      </c>
      <c r="L8091" s="476">
        <f t="shared" si="891"/>
        <v>666.03060485981086</v>
      </c>
      <c r="M8091" s="471">
        <f t="shared" si="894"/>
        <v>1391.9134899695046</v>
      </c>
      <c r="N8091" s="467">
        <f t="shared" si="892"/>
        <v>0</v>
      </c>
      <c r="O8091" s="475" t="str">
        <f t="shared" si="893"/>
        <v/>
      </c>
    </row>
    <row r="8092" spans="1:15" hidden="1">
      <c r="A8092" s="475">
        <f t="shared" si="888"/>
        <v>43800</v>
      </c>
      <c r="B8092" s="475">
        <v>43803</v>
      </c>
      <c r="C8092" s="467">
        <v>3</v>
      </c>
      <c r="D8092" s="467">
        <v>938</v>
      </c>
      <c r="E8092" s="467">
        <v>76</v>
      </c>
      <c r="F8092" s="467">
        <v>0</v>
      </c>
      <c r="G8092" s="467">
        <f t="array" ref="G8092">MAX(IF($A$2:$A$8761=A8092,$D$2:$D$8761))</f>
        <v>1474</v>
      </c>
      <c r="H8092" s="467">
        <f t="shared" si="889"/>
        <v>0</v>
      </c>
      <c r="I8092" s="475" t="str">
        <f t="shared" si="890"/>
        <v/>
      </c>
      <c r="J8092" s="471">
        <f>'Potential Projects'!D8093</f>
        <v>113.71371968878394</v>
      </c>
      <c r="K8092" s="471">
        <f>'Potential Projects'!E8093</f>
        <v>81.871967641367448</v>
      </c>
      <c r="L8092" s="476">
        <f t="shared" si="891"/>
        <v>666.41431266984864</v>
      </c>
      <c r="M8092" s="471">
        <f t="shared" si="894"/>
        <v>1391.9134899695046</v>
      </c>
      <c r="N8092" s="467">
        <f t="shared" si="892"/>
        <v>0</v>
      </c>
      <c r="O8092" s="475" t="str">
        <f t="shared" si="893"/>
        <v/>
      </c>
    </row>
    <row r="8093" spans="1:15" hidden="1">
      <c r="A8093" s="475">
        <f t="shared" si="888"/>
        <v>43800</v>
      </c>
      <c r="B8093" s="475">
        <v>43803</v>
      </c>
      <c r="C8093" s="467">
        <v>4</v>
      </c>
      <c r="D8093" s="467">
        <v>944</v>
      </c>
      <c r="E8093" s="467">
        <v>82</v>
      </c>
      <c r="F8093" s="467">
        <v>0</v>
      </c>
      <c r="G8093" s="467">
        <f t="array" ref="G8093">MAX(IF($A$2:$A$8761=A8093,$D$2:$D$8761))</f>
        <v>1474</v>
      </c>
      <c r="H8093" s="467">
        <f t="shared" si="889"/>
        <v>0</v>
      </c>
      <c r="I8093" s="475" t="str">
        <f t="shared" si="890"/>
        <v/>
      </c>
      <c r="J8093" s="471">
        <f>'Potential Projects'!D8094</f>
        <v>115.08544890369014</v>
      </c>
      <c r="K8093" s="471">
        <f>'Potential Projects'!E8094</f>
        <v>87.434555418189646</v>
      </c>
      <c r="L8093" s="476">
        <f t="shared" si="891"/>
        <v>659.47999567812019</v>
      </c>
      <c r="M8093" s="471">
        <f t="shared" si="894"/>
        <v>1391.9134899695046</v>
      </c>
      <c r="N8093" s="467">
        <f t="shared" si="892"/>
        <v>0</v>
      </c>
      <c r="O8093" s="475" t="str">
        <f t="shared" si="893"/>
        <v/>
      </c>
    </row>
    <row r="8094" spans="1:15" hidden="1">
      <c r="A8094" s="475">
        <f t="shared" si="888"/>
        <v>43800</v>
      </c>
      <c r="B8094" s="475">
        <v>43803</v>
      </c>
      <c r="C8094" s="467">
        <v>5</v>
      </c>
      <c r="D8094" s="467">
        <v>991</v>
      </c>
      <c r="E8094" s="467">
        <v>80</v>
      </c>
      <c r="F8094" s="467">
        <v>0</v>
      </c>
      <c r="G8094" s="467">
        <f t="array" ref="G8094">MAX(IF($A$2:$A$8761=A8094,$D$2:$D$8761))</f>
        <v>1474</v>
      </c>
      <c r="H8094" s="467">
        <f t="shared" si="889"/>
        <v>0</v>
      </c>
      <c r="I8094" s="475" t="str">
        <f t="shared" si="890"/>
        <v/>
      </c>
      <c r="J8094" s="471">
        <f>'Potential Projects'!D8095</f>
        <v>114.40015458103392</v>
      </c>
      <c r="K8094" s="471">
        <f>'Potential Projects'!E8095</f>
        <v>80.395077510212857</v>
      </c>
      <c r="L8094" s="476">
        <f t="shared" si="891"/>
        <v>716.20476790875318</v>
      </c>
      <c r="M8094" s="471">
        <f t="shared" si="894"/>
        <v>1391.9134899695046</v>
      </c>
      <c r="N8094" s="467">
        <f t="shared" si="892"/>
        <v>0</v>
      </c>
      <c r="O8094" s="475" t="str">
        <f t="shared" si="893"/>
        <v/>
      </c>
    </row>
    <row r="8095" spans="1:15" hidden="1">
      <c r="A8095" s="475">
        <f t="shared" si="888"/>
        <v>43800</v>
      </c>
      <c r="B8095" s="475">
        <v>43803</v>
      </c>
      <c r="C8095" s="467">
        <v>6</v>
      </c>
      <c r="D8095" s="467">
        <v>1091</v>
      </c>
      <c r="E8095" s="467">
        <v>78</v>
      </c>
      <c r="F8095" s="467">
        <v>0</v>
      </c>
      <c r="G8095" s="467">
        <f t="array" ref="G8095">MAX(IF($A$2:$A$8761=A8095,$D$2:$D$8761))</f>
        <v>1474</v>
      </c>
      <c r="H8095" s="467">
        <f t="shared" si="889"/>
        <v>0</v>
      </c>
      <c r="I8095" s="475" t="str">
        <f t="shared" si="890"/>
        <v/>
      </c>
      <c r="J8095" s="471">
        <f>'Potential Projects'!D8096</f>
        <v>112.3974310333051</v>
      </c>
      <c r="K8095" s="471">
        <f>'Potential Projects'!E8096</f>
        <v>76.276525317136091</v>
      </c>
      <c r="L8095" s="476">
        <f t="shared" si="891"/>
        <v>824.32604364955876</v>
      </c>
      <c r="M8095" s="471">
        <f t="shared" si="894"/>
        <v>1391.9134899695046</v>
      </c>
      <c r="N8095" s="467">
        <f t="shared" si="892"/>
        <v>0</v>
      </c>
      <c r="O8095" s="475" t="str">
        <f t="shared" si="893"/>
        <v/>
      </c>
    </row>
    <row r="8096" spans="1:15" hidden="1">
      <c r="A8096" s="475">
        <f t="shared" si="888"/>
        <v>43800</v>
      </c>
      <c r="B8096" s="475">
        <v>43803</v>
      </c>
      <c r="C8096" s="467">
        <v>7</v>
      </c>
      <c r="D8096" s="467">
        <v>1234</v>
      </c>
      <c r="E8096" s="467">
        <v>79</v>
      </c>
      <c r="F8096" s="467">
        <v>0</v>
      </c>
      <c r="G8096" s="467">
        <f t="array" ref="G8096">MAX(IF($A$2:$A$8761=A8096,$D$2:$D$8761))</f>
        <v>1474</v>
      </c>
      <c r="H8096" s="467">
        <f t="shared" si="889"/>
        <v>0</v>
      </c>
      <c r="I8096" s="475" t="str">
        <f t="shared" si="890"/>
        <v/>
      </c>
      <c r="J8096" s="471">
        <f>'Potential Projects'!D8097</f>
        <v>113.32412990975058</v>
      </c>
      <c r="K8096" s="471">
        <f>'Potential Projects'!E8097</f>
        <v>73.454163244463544</v>
      </c>
      <c r="L8096" s="476">
        <f t="shared" si="891"/>
        <v>968.22170684578589</v>
      </c>
      <c r="M8096" s="471">
        <f t="shared" si="894"/>
        <v>1391.9134899695046</v>
      </c>
      <c r="N8096" s="467">
        <f t="shared" si="892"/>
        <v>0</v>
      </c>
      <c r="O8096" s="475" t="str">
        <f t="shared" si="893"/>
        <v/>
      </c>
    </row>
    <row r="8097" spans="1:15" hidden="1">
      <c r="A8097" s="475">
        <f t="shared" si="888"/>
        <v>43800</v>
      </c>
      <c r="B8097" s="475">
        <v>43803</v>
      </c>
      <c r="C8097" s="467">
        <v>8</v>
      </c>
      <c r="D8097" s="467">
        <v>1288</v>
      </c>
      <c r="E8097" s="467">
        <v>83</v>
      </c>
      <c r="F8097" s="467">
        <v>0</v>
      </c>
      <c r="G8097" s="467">
        <f t="array" ref="G8097">MAX(IF($A$2:$A$8761=A8097,$D$2:$D$8761))</f>
        <v>1474</v>
      </c>
      <c r="H8097" s="467">
        <f t="shared" si="889"/>
        <v>0</v>
      </c>
      <c r="I8097" s="475" t="str">
        <f t="shared" si="890"/>
        <v/>
      </c>
      <c r="J8097" s="471">
        <f>'Potential Projects'!D8098</f>
        <v>108.89494890036414</v>
      </c>
      <c r="K8097" s="471">
        <f>'Potential Projects'!E8098</f>
        <v>88.072090088153089</v>
      </c>
      <c r="L8097" s="476">
        <f t="shared" si="891"/>
        <v>1008.0329610114827</v>
      </c>
      <c r="M8097" s="471">
        <f t="shared" si="894"/>
        <v>1391.9134899695046</v>
      </c>
      <c r="N8097" s="467">
        <f t="shared" si="892"/>
        <v>0</v>
      </c>
      <c r="O8097" s="475" t="str">
        <f t="shared" si="893"/>
        <v/>
      </c>
    </row>
    <row r="8098" spans="1:15" hidden="1">
      <c r="A8098" s="475">
        <f t="shared" si="888"/>
        <v>43800</v>
      </c>
      <c r="B8098" s="475">
        <v>43803</v>
      </c>
      <c r="C8098" s="467">
        <v>9</v>
      </c>
      <c r="D8098" s="467">
        <v>1280</v>
      </c>
      <c r="E8098" s="467">
        <v>91</v>
      </c>
      <c r="F8098" s="467">
        <v>0</v>
      </c>
      <c r="G8098" s="467">
        <f t="array" ref="G8098">MAX(IF($A$2:$A$8761=A8098,$D$2:$D$8761))</f>
        <v>1474</v>
      </c>
      <c r="H8098" s="467">
        <f t="shared" si="889"/>
        <v>0</v>
      </c>
      <c r="I8098" s="475" t="str">
        <f t="shared" si="890"/>
        <v/>
      </c>
      <c r="J8098" s="471">
        <f>'Potential Projects'!D8099</f>
        <v>97.814947099021197</v>
      </c>
      <c r="K8098" s="471">
        <f>'Potential Projects'!E8099</f>
        <v>98.343829660288108</v>
      </c>
      <c r="L8098" s="476">
        <f t="shared" si="891"/>
        <v>992.84122324069085</v>
      </c>
      <c r="M8098" s="471">
        <f t="shared" si="894"/>
        <v>1391.9134899695046</v>
      </c>
      <c r="N8098" s="467">
        <f t="shared" si="892"/>
        <v>0</v>
      </c>
      <c r="O8098" s="475" t="str">
        <f t="shared" si="893"/>
        <v/>
      </c>
    </row>
    <row r="8099" spans="1:15" hidden="1">
      <c r="A8099" s="475">
        <f t="shared" si="888"/>
        <v>43800</v>
      </c>
      <c r="B8099" s="475">
        <v>43803</v>
      </c>
      <c r="C8099" s="467">
        <v>10</v>
      </c>
      <c r="D8099" s="467">
        <v>1234</v>
      </c>
      <c r="E8099" s="467">
        <v>82</v>
      </c>
      <c r="F8099" s="467">
        <v>0</v>
      </c>
      <c r="G8099" s="467">
        <f t="array" ref="G8099">MAX(IF($A$2:$A$8761=A8099,$D$2:$D$8761))</f>
        <v>1474</v>
      </c>
      <c r="H8099" s="467">
        <f t="shared" si="889"/>
        <v>0</v>
      </c>
      <c r="I8099" s="475" t="str">
        <f t="shared" si="890"/>
        <v/>
      </c>
      <c r="J8099" s="471">
        <f>'Potential Projects'!D8100</f>
        <v>90.282389232236639</v>
      </c>
      <c r="K8099" s="471">
        <f>'Potential Projects'!E8100</f>
        <v>92.614622393033756</v>
      </c>
      <c r="L8099" s="476">
        <f t="shared" si="891"/>
        <v>969.10298837472953</v>
      </c>
      <c r="M8099" s="471">
        <f t="shared" si="894"/>
        <v>1391.9134899695046</v>
      </c>
      <c r="N8099" s="467">
        <f t="shared" si="892"/>
        <v>0</v>
      </c>
      <c r="O8099" s="475" t="str">
        <f t="shared" si="893"/>
        <v/>
      </c>
    </row>
    <row r="8100" spans="1:15" hidden="1">
      <c r="A8100" s="475">
        <f t="shared" si="888"/>
        <v>43800</v>
      </c>
      <c r="B8100" s="475">
        <v>43803</v>
      </c>
      <c r="C8100" s="467">
        <v>11</v>
      </c>
      <c r="D8100" s="467">
        <v>1264</v>
      </c>
      <c r="E8100" s="467">
        <v>76</v>
      </c>
      <c r="F8100" s="467">
        <v>0</v>
      </c>
      <c r="G8100" s="467">
        <f t="array" ref="G8100">MAX(IF($A$2:$A$8761=A8100,$D$2:$D$8761))</f>
        <v>1474</v>
      </c>
      <c r="H8100" s="467">
        <f t="shared" si="889"/>
        <v>0</v>
      </c>
      <c r="I8100" s="475" t="str">
        <f t="shared" si="890"/>
        <v/>
      </c>
      <c r="J8100" s="471">
        <f>'Potential Projects'!D8101</f>
        <v>100.92723546699422</v>
      </c>
      <c r="K8100" s="471">
        <f>'Potential Projects'!E8101</f>
        <v>78.198516340571928</v>
      </c>
      <c r="L8100" s="476">
        <f t="shared" si="891"/>
        <v>1008.8742481924338</v>
      </c>
      <c r="M8100" s="471">
        <f t="shared" si="894"/>
        <v>1391.9134899695046</v>
      </c>
      <c r="N8100" s="467">
        <f t="shared" si="892"/>
        <v>0</v>
      </c>
      <c r="O8100" s="475" t="str">
        <f t="shared" si="893"/>
        <v/>
      </c>
    </row>
    <row r="8101" spans="1:15" hidden="1">
      <c r="A8101" s="475">
        <f t="shared" si="888"/>
        <v>43800</v>
      </c>
      <c r="B8101" s="475">
        <v>43803</v>
      </c>
      <c r="C8101" s="467">
        <v>12</v>
      </c>
      <c r="D8101" s="467">
        <v>1241</v>
      </c>
      <c r="E8101" s="467">
        <v>43</v>
      </c>
      <c r="F8101" s="467">
        <v>0</v>
      </c>
      <c r="G8101" s="467">
        <f t="array" ref="G8101">MAX(IF($A$2:$A$8761=A8101,$D$2:$D$8761))</f>
        <v>1474</v>
      </c>
      <c r="H8101" s="467">
        <f t="shared" si="889"/>
        <v>0</v>
      </c>
      <c r="I8101" s="475" t="str">
        <f t="shared" si="890"/>
        <v/>
      </c>
      <c r="J8101" s="471">
        <f>'Potential Projects'!D8102</f>
        <v>92.004715685599237</v>
      </c>
      <c r="K8101" s="471">
        <f>'Potential Projects'!E8102</f>
        <v>39.534189797892921</v>
      </c>
      <c r="L8101" s="476">
        <f t="shared" si="891"/>
        <v>1066.461094516508</v>
      </c>
      <c r="M8101" s="471">
        <f t="shared" si="894"/>
        <v>1391.9134899695046</v>
      </c>
      <c r="N8101" s="467">
        <f t="shared" si="892"/>
        <v>0</v>
      </c>
      <c r="O8101" s="475" t="str">
        <f t="shared" si="893"/>
        <v/>
      </c>
    </row>
    <row r="8102" spans="1:15" hidden="1">
      <c r="A8102" s="475">
        <f t="shared" si="888"/>
        <v>43800</v>
      </c>
      <c r="B8102" s="475">
        <v>43803</v>
      </c>
      <c r="C8102" s="467">
        <v>13</v>
      </c>
      <c r="D8102" s="467">
        <v>1224</v>
      </c>
      <c r="E8102" s="467">
        <v>23</v>
      </c>
      <c r="F8102" s="467">
        <v>0</v>
      </c>
      <c r="G8102" s="467">
        <f t="array" ref="G8102">MAX(IF($A$2:$A$8761=A8102,$D$2:$D$8761))</f>
        <v>1474</v>
      </c>
      <c r="H8102" s="467">
        <f t="shared" si="889"/>
        <v>0</v>
      </c>
      <c r="I8102" s="475" t="str">
        <f t="shared" si="890"/>
        <v/>
      </c>
      <c r="J8102" s="471">
        <f>'Potential Projects'!D8103</f>
        <v>106.59513211791203</v>
      </c>
      <c r="K8102" s="471">
        <f>'Potential Projects'!E8103</f>
        <v>39.225982853149858</v>
      </c>
      <c r="L8102" s="476">
        <f t="shared" si="891"/>
        <v>1055.1788850289381</v>
      </c>
      <c r="M8102" s="471">
        <f t="shared" si="894"/>
        <v>1391.9134899695046</v>
      </c>
      <c r="N8102" s="467">
        <f t="shared" si="892"/>
        <v>0</v>
      </c>
      <c r="O8102" s="475" t="str">
        <f t="shared" si="893"/>
        <v/>
      </c>
    </row>
    <row r="8103" spans="1:15" hidden="1">
      <c r="A8103" s="475">
        <f t="shared" si="888"/>
        <v>43800</v>
      </c>
      <c r="B8103" s="475">
        <v>43803</v>
      </c>
      <c r="C8103" s="467">
        <v>14</v>
      </c>
      <c r="D8103" s="467">
        <v>1227</v>
      </c>
      <c r="E8103" s="467">
        <v>19</v>
      </c>
      <c r="F8103" s="467">
        <v>0</v>
      </c>
      <c r="G8103" s="467">
        <f t="array" ref="G8103">MAX(IF($A$2:$A$8761=A8103,$D$2:$D$8761))</f>
        <v>1474</v>
      </c>
      <c r="H8103" s="467">
        <f t="shared" si="889"/>
        <v>0</v>
      </c>
      <c r="I8103" s="475" t="str">
        <f t="shared" si="890"/>
        <v/>
      </c>
      <c r="J8103" s="471">
        <f>'Potential Projects'!D8104</f>
        <v>110.36417979619601</v>
      </c>
      <c r="K8103" s="471">
        <f>'Potential Projects'!E8104</f>
        <v>57.293637174801113</v>
      </c>
      <c r="L8103" s="476">
        <f t="shared" si="891"/>
        <v>1040.3421830290031</v>
      </c>
      <c r="M8103" s="471">
        <f t="shared" si="894"/>
        <v>1391.9134899695046</v>
      </c>
      <c r="N8103" s="467">
        <f t="shared" si="892"/>
        <v>0</v>
      </c>
      <c r="O8103" s="475" t="str">
        <f t="shared" si="893"/>
        <v/>
      </c>
    </row>
    <row r="8104" spans="1:15" hidden="1">
      <c r="A8104" s="475">
        <f t="shared" si="888"/>
        <v>43800</v>
      </c>
      <c r="B8104" s="475">
        <v>43803</v>
      </c>
      <c r="C8104" s="467">
        <v>15</v>
      </c>
      <c r="D8104" s="467">
        <v>1237</v>
      </c>
      <c r="E8104" s="467">
        <v>22</v>
      </c>
      <c r="F8104" s="467">
        <v>0</v>
      </c>
      <c r="G8104" s="467">
        <f t="array" ref="G8104">MAX(IF($A$2:$A$8761=A8104,$D$2:$D$8761))</f>
        <v>1474</v>
      </c>
      <c r="H8104" s="467">
        <f t="shared" si="889"/>
        <v>0</v>
      </c>
      <c r="I8104" s="475" t="str">
        <f t="shared" si="890"/>
        <v/>
      </c>
      <c r="J8104" s="471">
        <f>'Potential Projects'!D8105</f>
        <v>114.39806035696971</v>
      </c>
      <c r="K8104" s="471">
        <f>'Potential Projects'!E8105</f>
        <v>67.938510535368735</v>
      </c>
      <c r="L8104" s="476">
        <f t="shared" si="891"/>
        <v>1032.6634291076616</v>
      </c>
      <c r="M8104" s="471">
        <f t="shared" si="894"/>
        <v>1391.9134899695046</v>
      </c>
      <c r="N8104" s="467">
        <f t="shared" si="892"/>
        <v>0</v>
      </c>
      <c r="O8104" s="475" t="str">
        <f t="shared" si="893"/>
        <v/>
      </c>
    </row>
    <row r="8105" spans="1:15" hidden="1">
      <c r="A8105" s="475">
        <f t="shared" si="888"/>
        <v>43800</v>
      </c>
      <c r="B8105" s="475">
        <v>43803</v>
      </c>
      <c r="C8105" s="467">
        <v>16</v>
      </c>
      <c r="D8105" s="467">
        <v>1247</v>
      </c>
      <c r="E8105" s="467">
        <v>16</v>
      </c>
      <c r="F8105" s="467">
        <v>0</v>
      </c>
      <c r="G8105" s="467">
        <f t="array" ref="G8105">MAX(IF($A$2:$A$8761=A8105,$D$2:$D$8761))</f>
        <v>1474</v>
      </c>
      <c r="H8105" s="467">
        <f t="shared" si="889"/>
        <v>0</v>
      </c>
      <c r="I8105" s="475" t="str">
        <f t="shared" si="890"/>
        <v/>
      </c>
      <c r="J8105" s="471">
        <f>'Potential Projects'!D8106</f>
        <v>118.30614559615087</v>
      </c>
      <c r="K8105" s="471">
        <f>'Potential Projects'!E8106</f>
        <v>63.694015910556871</v>
      </c>
      <c r="L8105" s="476">
        <f t="shared" si="891"/>
        <v>1048.9998384932924</v>
      </c>
      <c r="M8105" s="471">
        <f t="shared" si="894"/>
        <v>1391.9134899695046</v>
      </c>
      <c r="N8105" s="467">
        <f t="shared" si="892"/>
        <v>0</v>
      </c>
      <c r="O8105" s="475" t="str">
        <f t="shared" si="893"/>
        <v/>
      </c>
    </row>
    <row r="8106" spans="1:15" hidden="1">
      <c r="A8106" s="475">
        <f t="shared" si="888"/>
        <v>43800</v>
      </c>
      <c r="B8106" s="475">
        <v>43803</v>
      </c>
      <c r="C8106" s="467">
        <v>17</v>
      </c>
      <c r="D8106" s="467">
        <v>1311</v>
      </c>
      <c r="E8106" s="467">
        <v>13</v>
      </c>
      <c r="F8106" s="467">
        <v>0</v>
      </c>
      <c r="G8106" s="467">
        <f t="array" ref="G8106">MAX(IF($A$2:$A$8761=A8106,$D$2:$D$8761))</f>
        <v>1474</v>
      </c>
      <c r="H8106" s="467">
        <f t="shared" si="889"/>
        <v>0</v>
      </c>
      <c r="I8106" s="475" t="str">
        <f t="shared" si="890"/>
        <v/>
      </c>
      <c r="J8106" s="471">
        <f>'Potential Projects'!D8107</f>
        <v>110.90394036084301</v>
      </c>
      <c r="K8106" s="471">
        <f>'Potential Projects'!E8107</f>
        <v>91.823766501827564</v>
      </c>
      <c r="L8106" s="476">
        <f t="shared" si="891"/>
        <v>1095.2722931373294</v>
      </c>
      <c r="M8106" s="471">
        <f t="shared" si="894"/>
        <v>1391.9134899695046</v>
      </c>
      <c r="N8106" s="467">
        <f t="shared" si="892"/>
        <v>0</v>
      </c>
      <c r="O8106" s="475" t="str">
        <f t="shared" si="893"/>
        <v/>
      </c>
    </row>
    <row r="8107" spans="1:15" hidden="1">
      <c r="A8107" s="475">
        <f t="shared" si="888"/>
        <v>43800</v>
      </c>
      <c r="B8107" s="475">
        <v>43803</v>
      </c>
      <c r="C8107" s="467">
        <v>18</v>
      </c>
      <c r="D8107" s="467">
        <v>1323</v>
      </c>
      <c r="E8107" s="467">
        <v>13</v>
      </c>
      <c r="F8107" s="467">
        <v>0</v>
      </c>
      <c r="G8107" s="467">
        <f t="array" ref="G8107">MAX(IF($A$2:$A$8761=A8107,$D$2:$D$8761))</f>
        <v>1474</v>
      </c>
      <c r="H8107" s="467">
        <f t="shared" si="889"/>
        <v>0</v>
      </c>
      <c r="I8107" s="475" t="str">
        <f t="shared" si="890"/>
        <v/>
      </c>
      <c r="J8107" s="471">
        <f>'Potential Projects'!D8108</f>
        <v>111.09756008706914</v>
      </c>
      <c r="K8107" s="471">
        <f>'Potential Projects'!E8108</f>
        <v>98.605883788432578</v>
      </c>
      <c r="L8107" s="476">
        <f t="shared" si="891"/>
        <v>1100.2965561244985</v>
      </c>
      <c r="M8107" s="471">
        <f t="shared" si="894"/>
        <v>1391.9134899695046</v>
      </c>
      <c r="N8107" s="467">
        <f t="shared" si="892"/>
        <v>0</v>
      </c>
      <c r="O8107" s="475" t="str">
        <f t="shared" si="893"/>
        <v/>
      </c>
    </row>
    <row r="8108" spans="1:15" hidden="1">
      <c r="A8108" s="475">
        <f t="shared" si="888"/>
        <v>43800</v>
      </c>
      <c r="B8108" s="475">
        <v>43803</v>
      </c>
      <c r="C8108" s="467">
        <v>19</v>
      </c>
      <c r="D8108" s="467">
        <v>1304</v>
      </c>
      <c r="E8108" s="467">
        <v>18</v>
      </c>
      <c r="F8108" s="467">
        <v>0</v>
      </c>
      <c r="G8108" s="467">
        <f t="array" ref="G8108">MAX(IF($A$2:$A$8761=A8108,$D$2:$D$8761))</f>
        <v>1474</v>
      </c>
      <c r="H8108" s="467">
        <f t="shared" si="889"/>
        <v>0</v>
      </c>
      <c r="I8108" s="475" t="str">
        <f t="shared" si="890"/>
        <v/>
      </c>
      <c r="J8108" s="471">
        <f>'Potential Projects'!D8109</f>
        <v>112.25027447351867</v>
      </c>
      <c r="K8108" s="471">
        <f>'Potential Projects'!E8109</f>
        <v>99.558665663298214</v>
      </c>
      <c r="L8108" s="476">
        <f t="shared" si="891"/>
        <v>1074.1910598631832</v>
      </c>
      <c r="M8108" s="471">
        <f t="shared" si="894"/>
        <v>1391.9134899695046</v>
      </c>
      <c r="N8108" s="467">
        <f t="shared" si="892"/>
        <v>0</v>
      </c>
      <c r="O8108" s="475" t="str">
        <f t="shared" si="893"/>
        <v/>
      </c>
    </row>
    <row r="8109" spans="1:15" hidden="1">
      <c r="A8109" s="475">
        <f t="shared" si="888"/>
        <v>43800</v>
      </c>
      <c r="B8109" s="475">
        <v>43803</v>
      </c>
      <c r="C8109" s="467">
        <v>20</v>
      </c>
      <c r="D8109" s="467">
        <v>1268</v>
      </c>
      <c r="E8109" s="467">
        <v>20</v>
      </c>
      <c r="F8109" s="467">
        <v>0</v>
      </c>
      <c r="G8109" s="467">
        <f t="array" ref="G8109">MAX(IF($A$2:$A$8761=A8109,$D$2:$D$8761))</f>
        <v>1474</v>
      </c>
      <c r="H8109" s="467">
        <f t="shared" si="889"/>
        <v>0</v>
      </c>
      <c r="I8109" s="475" t="str">
        <f t="shared" si="890"/>
        <v/>
      </c>
      <c r="J8109" s="471">
        <f>'Potential Projects'!D8110</f>
        <v>113.35400925961243</v>
      </c>
      <c r="K8109" s="471">
        <f>'Potential Projects'!E8110</f>
        <v>99.460884272199522</v>
      </c>
      <c r="L8109" s="476">
        <f t="shared" si="891"/>
        <v>1035.185106468188</v>
      </c>
      <c r="M8109" s="471">
        <f t="shared" si="894"/>
        <v>1391.9134899695046</v>
      </c>
      <c r="N8109" s="467">
        <f t="shared" si="892"/>
        <v>0</v>
      </c>
      <c r="O8109" s="475" t="str">
        <f t="shared" si="893"/>
        <v/>
      </c>
    </row>
    <row r="8110" spans="1:15" hidden="1">
      <c r="A8110" s="475">
        <f t="shared" si="888"/>
        <v>43800</v>
      </c>
      <c r="B8110" s="475">
        <v>43803</v>
      </c>
      <c r="C8110" s="467">
        <v>21</v>
      </c>
      <c r="D8110" s="467">
        <v>1231</v>
      </c>
      <c r="E8110" s="467">
        <v>11</v>
      </c>
      <c r="F8110" s="467">
        <v>0</v>
      </c>
      <c r="G8110" s="467">
        <f t="array" ref="G8110">MAX(IF($A$2:$A$8761=A8110,$D$2:$D$8761))</f>
        <v>1474</v>
      </c>
      <c r="H8110" s="467">
        <f t="shared" si="889"/>
        <v>0</v>
      </c>
      <c r="I8110" s="475" t="str">
        <f t="shared" si="890"/>
        <v/>
      </c>
      <c r="J8110" s="471">
        <f>'Potential Projects'!D8111</f>
        <v>105.05944160852343</v>
      </c>
      <c r="K8110" s="471">
        <f>'Potential Projects'!E8111</f>
        <v>98.816309342076977</v>
      </c>
      <c r="L8110" s="476">
        <f t="shared" si="891"/>
        <v>1016.1242490493996</v>
      </c>
      <c r="M8110" s="471">
        <f t="shared" si="894"/>
        <v>1391.9134899695046</v>
      </c>
      <c r="N8110" s="467">
        <f t="shared" si="892"/>
        <v>0</v>
      </c>
      <c r="O8110" s="475" t="str">
        <f t="shared" si="893"/>
        <v/>
      </c>
    </row>
    <row r="8111" spans="1:15" hidden="1">
      <c r="A8111" s="475">
        <f t="shared" si="888"/>
        <v>43800</v>
      </c>
      <c r="B8111" s="475">
        <v>43803</v>
      </c>
      <c r="C8111" s="467">
        <v>22</v>
      </c>
      <c r="D8111" s="467">
        <v>1153</v>
      </c>
      <c r="E8111" s="467">
        <v>22</v>
      </c>
      <c r="F8111" s="467">
        <v>0</v>
      </c>
      <c r="G8111" s="467">
        <f t="array" ref="G8111">MAX(IF($A$2:$A$8761=A8111,$D$2:$D$8761))</f>
        <v>1474</v>
      </c>
      <c r="H8111" s="467">
        <f t="shared" si="889"/>
        <v>0</v>
      </c>
      <c r="I8111" s="475" t="str">
        <f t="shared" si="890"/>
        <v/>
      </c>
      <c r="J8111" s="471">
        <f>'Potential Projects'!D8112</f>
        <v>84.906812656335319</v>
      </c>
      <c r="K8111" s="471">
        <f>'Potential Projects'!E8112</f>
        <v>99.829324553859394</v>
      </c>
      <c r="L8111" s="476">
        <f t="shared" si="891"/>
        <v>946.26386278980544</v>
      </c>
      <c r="M8111" s="471">
        <f t="shared" si="894"/>
        <v>1391.9134899695046</v>
      </c>
      <c r="N8111" s="467">
        <f t="shared" si="892"/>
        <v>0</v>
      </c>
      <c r="O8111" s="475" t="str">
        <f t="shared" si="893"/>
        <v/>
      </c>
    </row>
    <row r="8112" spans="1:15" hidden="1">
      <c r="A8112" s="475">
        <f t="shared" si="888"/>
        <v>43800</v>
      </c>
      <c r="B8112" s="475">
        <v>43803</v>
      </c>
      <c r="C8112" s="467">
        <v>23</v>
      </c>
      <c r="D8112" s="467">
        <v>1054</v>
      </c>
      <c r="E8112" s="467">
        <v>15</v>
      </c>
      <c r="F8112" s="467">
        <v>0</v>
      </c>
      <c r="G8112" s="467">
        <f t="array" ref="G8112">MAX(IF($A$2:$A$8761=A8112,$D$2:$D$8761))</f>
        <v>1474</v>
      </c>
      <c r="H8112" s="467">
        <f t="shared" si="889"/>
        <v>0</v>
      </c>
      <c r="I8112" s="475" t="str">
        <f t="shared" si="890"/>
        <v/>
      </c>
      <c r="J8112" s="471">
        <f>'Potential Projects'!D8113</f>
        <v>57.909393215489438</v>
      </c>
      <c r="K8112" s="471">
        <f>'Potential Projects'!E8113</f>
        <v>99.798034508707801</v>
      </c>
      <c r="L8112" s="476">
        <f t="shared" si="891"/>
        <v>881.29257227580274</v>
      </c>
      <c r="M8112" s="471">
        <f t="shared" si="894"/>
        <v>1391.9134899695046</v>
      </c>
      <c r="N8112" s="467">
        <f t="shared" si="892"/>
        <v>0</v>
      </c>
      <c r="O8112" s="475" t="str">
        <f t="shared" si="893"/>
        <v/>
      </c>
    </row>
    <row r="8113" spans="1:15" hidden="1">
      <c r="A8113" s="475">
        <f t="shared" si="888"/>
        <v>43800</v>
      </c>
      <c r="B8113" s="475">
        <v>43803</v>
      </c>
      <c r="C8113" s="467">
        <v>24</v>
      </c>
      <c r="D8113" s="467">
        <v>990</v>
      </c>
      <c r="E8113" s="467">
        <v>11</v>
      </c>
      <c r="F8113" s="467">
        <v>0</v>
      </c>
      <c r="G8113" s="467">
        <f t="array" ref="G8113">MAX(IF($A$2:$A$8761=A8113,$D$2:$D$8761))</f>
        <v>1474</v>
      </c>
      <c r="H8113" s="467">
        <f t="shared" si="889"/>
        <v>0</v>
      </c>
      <c r="I8113" s="475" t="str">
        <f t="shared" si="890"/>
        <v/>
      </c>
      <c r="J8113" s="471">
        <f>'Potential Projects'!D8114</f>
        <v>18.727593575038689</v>
      </c>
      <c r="K8113" s="471">
        <f>'Potential Projects'!E8114</f>
        <v>99.828542302730597</v>
      </c>
      <c r="L8113" s="476">
        <f t="shared" si="891"/>
        <v>860.44386412223071</v>
      </c>
      <c r="M8113" s="471">
        <f t="shared" si="894"/>
        <v>1391.9134899695046</v>
      </c>
      <c r="N8113" s="467">
        <f t="shared" si="892"/>
        <v>0</v>
      </c>
      <c r="O8113" s="475" t="str">
        <f t="shared" si="893"/>
        <v/>
      </c>
    </row>
    <row r="8114" spans="1:15" hidden="1">
      <c r="A8114" s="475">
        <f t="shared" si="888"/>
        <v>43800</v>
      </c>
      <c r="B8114" s="475">
        <v>43804</v>
      </c>
      <c r="C8114" s="467">
        <v>1</v>
      </c>
      <c r="D8114" s="467">
        <v>935</v>
      </c>
      <c r="E8114" s="467">
        <v>13</v>
      </c>
      <c r="F8114" s="467">
        <v>0</v>
      </c>
      <c r="G8114" s="467">
        <f t="array" ref="G8114">MAX(IF($A$2:$A$8761=A8114,$D$2:$D$8761))</f>
        <v>1474</v>
      </c>
      <c r="H8114" s="467">
        <f t="shared" si="889"/>
        <v>0</v>
      </c>
      <c r="I8114" s="475" t="str">
        <f t="shared" si="890"/>
        <v/>
      </c>
      <c r="J8114" s="471">
        <f>'Potential Projects'!D8115</f>
        <v>40.475043538182106</v>
      </c>
      <c r="K8114" s="471">
        <f>'Potential Projects'!E8115</f>
        <v>98.736519726940443</v>
      </c>
      <c r="L8114" s="476">
        <f t="shared" si="891"/>
        <v>782.78843673487745</v>
      </c>
      <c r="M8114" s="471">
        <f t="shared" si="894"/>
        <v>1391.9134899695046</v>
      </c>
      <c r="N8114" s="467">
        <f t="shared" si="892"/>
        <v>0</v>
      </c>
      <c r="O8114" s="475" t="str">
        <f t="shared" si="893"/>
        <v/>
      </c>
    </row>
    <row r="8115" spans="1:15" hidden="1">
      <c r="A8115" s="475">
        <f t="shared" si="888"/>
        <v>43800</v>
      </c>
      <c r="B8115" s="475">
        <v>43804</v>
      </c>
      <c r="C8115" s="467">
        <v>2</v>
      </c>
      <c r="D8115" s="467">
        <v>932</v>
      </c>
      <c r="E8115" s="467">
        <v>4</v>
      </c>
      <c r="F8115" s="467">
        <v>0</v>
      </c>
      <c r="G8115" s="467">
        <f t="array" ref="G8115">MAX(IF($A$2:$A$8761=A8115,$D$2:$D$8761))</f>
        <v>1474</v>
      </c>
      <c r="H8115" s="467">
        <f t="shared" si="889"/>
        <v>0</v>
      </c>
      <c r="I8115" s="475" t="str">
        <f t="shared" si="890"/>
        <v/>
      </c>
      <c r="J8115" s="471">
        <f>'Potential Projects'!D8116</f>
        <v>63.058462440299749</v>
      </c>
      <c r="K8115" s="471">
        <f>'Potential Projects'!E8116</f>
        <v>96.295896205117174</v>
      </c>
      <c r="L8115" s="476">
        <f t="shared" si="891"/>
        <v>768.64564135458306</v>
      </c>
      <c r="M8115" s="471">
        <f t="shared" si="894"/>
        <v>1391.9134899695046</v>
      </c>
      <c r="N8115" s="467">
        <f t="shared" si="892"/>
        <v>0</v>
      </c>
      <c r="O8115" s="475" t="str">
        <f t="shared" si="893"/>
        <v/>
      </c>
    </row>
    <row r="8116" spans="1:15" hidden="1">
      <c r="A8116" s="475">
        <f t="shared" si="888"/>
        <v>43800</v>
      </c>
      <c r="B8116" s="475">
        <v>43804</v>
      </c>
      <c r="C8116" s="467">
        <v>3</v>
      </c>
      <c r="D8116" s="467">
        <v>932</v>
      </c>
      <c r="E8116" s="467">
        <v>6</v>
      </c>
      <c r="F8116" s="467">
        <v>0</v>
      </c>
      <c r="G8116" s="467">
        <f t="array" ref="G8116">MAX(IF($A$2:$A$8761=A8116,$D$2:$D$8761))</f>
        <v>1474</v>
      </c>
      <c r="H8116" s="467">
        <f t="shared" si="889"/>
        <v>0</v>
      </c>
      <c r="I8116" s="475" t="str">
        <f t="shared" si="890"/>
        <v/>
      </c>
      <c r="J8116" s="471">
        <f>'Potential Projects'!D8117</f>
        <v>78.243297711311016</v>
      </c>
      <c r="K8116" s="471">
        <f>'Potential Projects'!E8117</f>
        <v>86.245533702429583</v>
      </c>
      <c r="L8116" s="476">
        <f t="shared" si="891"/>
        <v>761.51116858625937</v>
      </c>
      <c r="M8116" s="471">
        <f t="shared" si="894"/>
        <v>1391.9134899695046</v>
      </c>
      <c r="N8116" s="467">
        <f t="shared" si="892"/>
        <v>0</v>
      </c>
      <c r="O8116" s="475" t="str">
        <f t="shared" si="893"/>
        <v/>
      </c>
    </row>
    <row r="8117" spans="1:15" hidden="1">
      <c r="A8117" s="475">
        <f t="shared" si="888"/>
        <v>43800</v>
      </c>
      <c r="B8117" s="475">
        <v>43804</v>
      </c>
      <c r="C8117" s="467">
        <v>4</v>
      </c>
      <c r="D8117" s="467">
        <v>973</v>
      </c>
      <c r="E8117" s="467">
        <v>11</v>
      </c>
      <c r="F8117" s="467">
        <v>0</v>
      </c>
      <c r="G8117" s="467">
        <f t="array" ref="G8117">MAX(IF($A$2:$A$8761=A8117,$D$2:$D$8761))</f>
        <v>1474</v>
      </c>
      <c r="H8117" s="467">
        <f t="shared" si="889"/>
        <v>0</v>
      </c>
      <c r="I8117" s="475" t="str">
        <f t="shared" si="890"/>
        <v/>
      </c>
      <c r="J8117" s="471">
        <f>'Potential Projects'!D8118</f>
        <v>82.106872361788319</v>
      </c>
      <c r="K8117" s="471">
        <f>'Potential Projects'!E8118</f>
        <v>59.211716942592993</v>
      </c>
      <c r="L8117" s="476">
        <f t="shared" si="891"/>
        <v>820.68141069561875</v>
      </c>
      <c r="M8117" s="471">
        <f t="shared" si="894"/>
        <v>1391.9134899695046</v>
      </c>
      <c r="N8117" s="467">
        <f t="shared" si="892"/>
        <v>0</v>
      </c>
      <c r="O8117" s="475" t="str">
        <f t="shared" si="893"/>
        <v/>
      </c>
    </row>
    <row r="8118" spans="1:15" hidden="1">
      <c r="A8118" s="475">
        <f t="shared" si="888"/>
        <v>43800</v>
      </c>
      <c r="B8118" s="475">
        <v>43804</v>
      </c>
      <c r="C8118" s="467">
        <v>5</v>
      </c>
      <c r="D8118" s="467">
        <v>977</v>
      </c>
      <c r="E8118" s="467">
        <v>9</v>
      </c>
      <c r="F8118" s="467">
        <v>0</v>
      </c>
      <c r="G8118" s="467">
        <f t="array" ref="G8118">MAX(IF($A$2:$A$8761=A8118,$D$2:$D$8761))</f>
        <v>1474</v>
      </c>
      <c r="H8118" s="467">
        <f t="shared" si="889"/>
        <v>0</v>
      </c>
      <c r="I8118" s="475" t="str">
        <f t="shared" si="890"/>
        <v/>
      </c>
      <c r="J8118" s="471">
        <f>'Potential Projects'!D8119</f>
        <v>104.47087306392967</v>
      </c>
      <c r="K8118" s="471">
        <f>'Potential Projects'!E8119</f>
        <v>59.015371909266825</v>
      </c>
      <c r="L8118" s="476">
        <f t="shared" si="891"/>
        <v>804.51375502680344</v>
      </c>
      <c r="M8118" s="471">
        <f t="shared" si="894"/>
        <v>1391.9134899695046</v>
      </c>
      <c r="N8118" s="467">
        <f t="shared" si="892"/>
        <v>0</v>
      </c>
      <c r="O8118" s="475" t="str">
        <f t="shared" si="893"/>
        <v/>
      </c>
    </row>
    <row r="8119" spans="1:15" hidden="1">
      <c r="A8119" s="475">
        <f t="shared" si="888"/>
        <v>43800</v>
      </c>
      <c r="B8119" s="475">
        <v>43804</v>
      </c>
      <c r="C8119" s="467">
        <v>6</v>
      </c>
      <c r="D8119" s="467">
        <v>1086</v>
      </c>
      <c r="E8119" s="467">
        <v>13</v>
      </c>
      <c r="F8119" s="467">
        <v>0</v>
      </c>
      <c r="G8119" s="467">
        <f t="array" ref="G8119">MAX(IF($A$2:$A$8761=A8119,$D$2:$D$8761))</f>
        <v>1474</v>
      </c>
      <c r="H8119" s="467">
        <f t="shared" si="889"/>
        <v>0</v>
      </c>
      <c r="I8119" s="475" t="str">
        <f t="shared" si="890"/>
        <v/>
      </c>
      <c r="J8119" s="471">
        <f>'Potential Projects'!D8120</f>
        <v>88.475804144843892</v>
      </c>
      <c r="K8119" s="471">
        <f>'Potential Projects'!E8120</f>
        <v>68.396909696839387</v>
      </c>
      <c r="L8119" s="476">
        <f t="shared" si="891"/>
        <v>916.12728615831668</v>
      </c>
      <c r="M8119" s="471">
        <f t="shared" si="894"/>
        <v>1391.9134899695046</v>
      </c>
      <c r="N8119" s="467">
        <f t="shared" si="892"/>
        <v>0</v>
      </c>
      <c r="O8119" s="475" t="str">
        <f t="shared" si="893"/>
        <v/>
      </c>
    </row>
    <row r="8120" spans="1:15" hidden="1">
      <c r="A8120" s="475">
        <f t="shared" si="888"/>
        <v>43800</v>
      </c>
      <c r="B8120" s="475">
        <v>43804</v>
      </c>
      <c r="C8120" s="467">
        <v>7</v>
      </c>
      <c r="D8120" s="467">
        <v>1226</v>
      </c>
      <c r="E8120" s="467">
        <v>16</v>
      </c>
      <c r="F8120" s="467">
        <v>0</v>
      </c>
      <c r="G8120" s="467">
        <f t="array" ref="G8120">MAX(IF($A$2:$A$8761=A8120,$D$2:$D$8761))</f>
        <v>1474</v>
      </c>
      <c r="H8120" s="467">
        <f t="shared" si="889"/>
        <v>0</v>
      </c>
      <c r="I8120" s="475" t="str">
        <f t="shared" si="890"/>
        <v/>
      </c>
      <c r="J8120" s="471">
        <f>'Potential Projects'!D8121</f>
        <v>87.290680350961253</v>
      </c>
      <c r="K8120" s="471">
        <f>'Potential Projects'!E8121</f>
        <v>65.571418619651695</v>
      </c>
      <c r="L8120" s="476">
        <f t="shared" si="891"/>
        <v>1057.137901029387</v>
      </c>
      <c r="M8120" s="471">
        <f t="shared" si="894"/>
        <v>1391.9134899695046</v>
      </c>
      <c r="N8120" s="467">
        <f t="shared" si="892"/>
        <v>0</v>
      </c>
      <c r="O8120" s="475" t="str">
        <f t="shared" si="893"/>
        <v/>
      </c>
    </row>
    <row r="8121" spans="1:15" hidden="1">
      <c r="A8121" s="475">
        <f t="shared" si="888"/>
        <v>43800</v>
      </c>
      <c r="B8121" s="475">
        <v>43804</v>
      </c>
      <c r="C8121" s="467">
        <v>8</v>
      </c>
      <c r="D8121" s="467">
        <v>1263</v>
      </c>
      <c r="E8121" s="467">
        <v>18</v>
      </c>
      <c r="F8121" s="467">
        <v>0</v>
      </c>
      <c r="G8121" s="467">
        <f t="array" ref="G8121">MAX(IF($A$2:$A$8761=A8121,$D$2:$D$8761))</f>
        <v>1474</v>
      </c>
      <c r="H8121" s="467">
        <f t="shared" si="889"/>
        <v>0</v>
      </c>
      <c r="I8121" s="475" t="str">
        <f t="shared" si="890"/>
        <v/>
      </c>
      <c r="J8121" s="471">
        <f>'Potential Projects'!D8122</f>
        <v>101.80138426385025</v>
      </c>
      <c r="K8121" s="471">
        <f>'Potential Projects'!E8122</f>
        <v>41.441318049881744</v>
      </c>
      <c r="L8121" s="476">
        <f t="shared" si="891"/>
        <v>1101.757297686268</v>
      </c>
      <c r="M8121" s="471">
        <f t="shared" si="894"/>
        <v>1391.9134899695046</v>
      </c>
      <c r="N8121" s="467">
        <f t="shared" si="892"/>
        <v>0</v>
      </c>
      <c r="O8121" s="475" t="str">
        <f t="shared" si="893"/>
        <v/>
      </c>
    </row>
    <row r="8122" spans="1:15" hidden="1">
      <c r="A8122" s="475">
        <f t="shared" si="888"/>
        <v>43800</v>
      </c>
      <c r="B8122" s="475">
        <v>43804</v>
      </c>
      <c r="C8122" s="467">
        <v>9</v>
      </c>
      <c r="D8122" s="467">
        <v>1262</v>
      </c>
      <c r="E8122" s="467">
        <v>13</v>
      </c>
      <c r="F8122" s="467">
        <v>0</v>
      </c>
      <c r="G8122" s="467">
        <f t="array" ref="G8122">MAX(IF($A$2:$A$8761=A8122,$D$2:$D$8761))</f>
        <v>1474</v>
      </c>
      <c r="H8122" s="467">
        <f t="shared" si="889"/>
        <v>0</v>
      </c>
      <c r="I8122" s="475" t="str">
        <f t="shared" si="890"/>
        <v/>
      </c>
      <c r="J8122" s="471">
        <f>'Potential Projects'!D8123</f>
        <v>122.10916811724854</v>
      </c>
      <c r="K8122" s="471">
        <f>'Potential Projects'!E8123</f>
        <v>40.362593743281018</v>
      </c>
      <c r="L8122" s="476">
        <f t="shared" si="891"/>
        <v>1086.5282381394704</v>
      </c>
      <c r="M8122" s="471">
        <f t="shared" si="894"/>
        <v>1391.9134899695046</v>
      </c>
      <c r="N8122" s="467">
        <f t="shared" si="892"/>
        <v>0</v>
      </c>
      <c r="O8122" s="475" t="str">
        <f t="shared" si="893"/>
        <v/>
      </c>
    </row>
    <row r="8123" spans="1:15" hidden="1">
      <c r="A8123" s="475">
        <f t="shared" si="888"/>
        <v>43800</v>
      </c>
      <c r="B8123" s="475">
        <v>43804</v>
      </c>
      <c r="C8123" s="467">
        <v>10</v>
      </c>
      <c r="D8123" s="467">
        <v>1267</v>
      </c>
      <c r="E8123" s="467">
        <v>1</v>
      </c>
      <c r="F8123" s="467">
        <v>0</v>
      </c>
      <c r="G8123" s="467">
        <f t="array" ref="G8123">MAX(IF($A$2:$A$8761=A8123,$D$2:$D$8761))</f>
        <v>1474</v>
      </c>
      <c r="H8123" s="467">
        <f t="shared" si="889"/>
        <v>0</v>
      </c>
      <c r="I8123" s="475" t="str">
        <f t="shared" si="890"/>
        <v/>
      </c>
      <c r="J8123" s="471">
        <f>'Potential Projects'!D8124</f>
        <v>45.179721752450796</v>
      </c>
      <c r="K8123" s="471">
        <f>'Potential Projects'!E8124</f>
        <v>21.584655396688888</v>
      </c>
      <c r="L8123" s="476">
        <f t="shared" si="891"/>
        <v>1199.2356228508602</v>
      </c>
      <c r="M8123" s="471">
        <f t="shared" si="894"/>
        <v>1391.9134899695046</v>
      </c>
      <c r="N8123" s="467">
        <f t="shared" si="892"/>
        <v>0</v>
      </c>
      <c r="O8123" s="475" t="str">
        <f t="shared" si="893"/>
        <v/>
      </c>
    </row>
    <row r="8124" spans="1:15" hidden="1">
      <c r="A8124" s="475">
        <f t="shared" si="888"/>
        <v>43800</v>
      </c>
      <c r="B8124" s="475">
        <v>43804</v>
      </c>
      <c r="C8124" s="467">
        <v>11</v>
      </c>
      <c r="D8124" s="467">
        <v>1271</v>
      </c>
      <c r="E8124" s="467">
        <v>5</v>
      </c>
      <c r="F8124" s="467">
        <v>0</v>
      </c>
      <c r="G8124" s="467">
        <f t="array" ref="G8124">MAX(IF($A$2:$A$8761=A8124,$D$2:$D$8761))</f>
        <v>1474</v>
      </c>
      <c r="H8124" s="467">
        <f t="shared" si="889"/>
        <v>0</v>
      </c>
      <c r="I8124" s="475" t="str">
        <f t="shared" si="890"/>
        <v/>
      </c>
      <c r="J8124" s="471">
        <f>'Potential Projects'!D8125</f>
        <v>35.493703673799708</v>
      </c>
      <c r="K8124" s="471">
        <f>'Potential Projects'!E8125</f>
        <v>18.347700225757901</v>
      </c>
      <c r="L8124" s="476">
        <f t="shared" si="891"/>
        <v>1212.1585961004423</v>
      </c>
      <c r="M8124" s="471">
        <f t="shared" si="894"/>
        <v>1391.9134899695046</v>
      </c>
      <c r="N8124" s="467">
        <f t="shared" si="892"/>
        <v>0</v>
      </c>
      <c r="O8124" s="475" t="str">
        <f t="shared" si="893"/>
        <v/>
      </c>
    </row>
    <row r="8125" spans="1:15" hidden="1">
      <c r="A8125" s="475">
        <f t="shared" si="888"/>
        <v>43800</v>
      </c>
      <c r="B8125" s="475">
        <v>43804</v>
      </c>
      <c r="C8125" s="467">
        <v>12</v>
      </c>
      <c r="D8125" s="467">
        <v>1246</v>
      </c>
      <c r="E8125" s="467">
        <v>10</v>
      </c>
      <c r="F8125" s="467">
        <v>0</v>
      </c>
      <c r="G8125" s="467">
        <f t="array" ref="G8125">MAX(IF($A$2:$A$8761=A8125,$D$2:$D$8761))</f>
        <v>1474</v>
      </c>
      <c r="H8125" s="467">
        <f t="shared" si="889"/>
        <v>0</v>
      </c>
      <c r="I8125" s="475" t="str">
        <f t="shared" si="890"/>
        <v/>
      </c>
      <c r="J8125" s="471">
        <f>'Potential Projects'!D8126</f>
        <v>22.139720997363479</v>
      </c>
      <c r="K8125" s="471">
        <f>'Potential Projects'!E8126</f>
        <v>21.341375295635348</v>
      </c>
      <c r="L8125" s="476">
        <f t="shared" si="891"/>
        <v>1192.5189037070013</v>
      </c>
      <c r="M8125" s="471">
        <f t="shared" si="894"/>
        <v>1391.9134899695046</v>
      </c>
      <c r="N8125" s="467">
        <f t="shared" si="892"/>
        <v>0</v>
      </c>
      <c r="O8125" s="475" t="str">
        <f t="shared" si="893"/>
        <v/>
      </c>
    </row>
    <row r="8126" spans="1:15" hidden="1">
      <c r="A8126" s="475">
        <f t="shared" si="888"/>
        <v>43800</v>
      </c>
      <c r="B8126" s="475">
        <v>43804</v>
      </c>
      <c r="C8126" s="467">
        <v>13</v>
      </c>
      <c r="D8126" s="467">
        <v>1257</v>
      </c>
      <c r="E8126" s="467">
        <v>13</v>
      </c>
      <c r="F8126" s="467">
        <v>0</v>
      </c>
      <c r="G8126" s="467">
        <f t="array" ref="G8126">MAX(IF($A$2:$A$8761=A8126,$D$2:$D$8761))</f>
        <v>1474</v>
      </c>
      <c r="H8126" s="467">
        <f t="shared" si="889"/>
        <v>0</v>
      </c>
      <c r="I8126" s="475" t="str">
        <f t="shared" si="890"/>
        <v/>
      </c>
      <c r="J8126" s="471">
        <f>'Potential Projects'!D8127</f>
        <v>18.469898697933342</v>
      </c>
      <c r="K8126" s="471">
        <f>'Potential Projects'!E8127</f>
        <v>23.14524639862395</v>
      </c>
      <c r="L8126" s="476">
        <f t="shared" si="891"/>
        <v>1202.3848549034428</v>
      </c>
      <c r="M8126" s="471">
        <f t="shared" si="894"/>
        <v>1391.9134899695046</v>
      </c>
      <c r="N8126" s="467">
        <f t="shared" si="892"/>
        <v>0</v>
      </c>
      <c r="O8126" s="475" t="str">
        <f t="shared" si="893"/>
        <v/>
      </c>
    </row>
    <row r="8127" spans="1:15" hidden="1">
      <c r="A8127" s="475">
        <f t="shared" si="888"/>
        <v>43800</v>
      </c>
      <c r="B8127" s="475">
        <v>43804</v>
      </c>
      <c r="C8127" s="467">
        <v>14</v>
      </c>
      <c r="D8127" s="467">
        <v>1221</v>
      </c>
      <c r="E8127" s="467">
        <v>18</v>
      </c>
      <c r="F8127" s="467">
        <v>0</v>
      </c>
      <c r="G8127" s="467">
        <f t="array" ref="G8127">MAX(IF($A$2:$A$8761=A8127,$D$2:$D$8761))</f>
        <v>1474</v>
      </c>
      <c r="H8127" s="467">
        <f t="shared" si="889"/>
        <v>0</v>
      </c>
      <c r="I8127" s="475" t="str">
        <f t="shared" si="890"/>
        <v/>
      </c>
      <c r="J8127" s="471">
        <f>'Potential Projects'!D8128</f>
        <v>17.796652980750068</v>
      </c>
      <c r="K8127" s="471">
        <f>'Potential Projects'!E8128</f>
        <v>15.071632498387444</v>
      </c>
      <c r="L8127" s="476">
        <f t="shared" si="891"/>
        <v>1170.1317145208625</v>
      </c>
      <c r="M8127" s="471">
        <f t="shared" si="894"/>
        <v>1391.9134899695046</v>
      </c>
      <c r="N8127" s="467">
        <f t="shared" si="892"/>
        <v>0</v>
      </c>
      <c r="O8127" s="475" t="str">
        <f t="shared" si="893"/>
        <v/>
      </c>
    </row>
    <row r="8128" spans="1:15" hidden="1">
      <c r="A8128" s="475">
        <f t="shared" si="888"/>
        <v>43800</v>
      </c>
      <c r="B8128" s="475">
        <v>43804</v>
      </c>
      <c r="C8128" s="467">
        <v>15</v>
      </c>
      <c r="D8128" s="467">
        <v>1214</v>
      </c>
      <c r="E8128" s="467">
        <v>14</v>
      </c>
      <c r="F8128" s="467">
        <v>0</v>
      </c>
      <c r="G8128" s="467">
        <f t="array" ref="G8128">MAX(IF($A$2:$A$8761=A8128,$D$2:$D$8761))</f>
        <v>1474</v>
      </c>
      <c r="H8128" s="467">
        <f t="shared" si="889"/>
        <v>0</v>
      </c>
      <c r="I8128" s="475" t="str">
        <f t="shared" si="890"/>
        <v/>
      </c>
      <c r="J8128" s="471">
        <f>'Potential Projects'!D8129</f>
        <v>21.066024638644741</v>
      </c>
      <c r="K8128" s="471">
        <f>'Potential Projects'!E8129</f>
        <v>5.2160505267684369</v>
      </c>
      <c r="L8128" s="476">
        <f t="shared" si="891"/>
        <v>1173.7179248345869</v>
      </c>
      <c r="M8128" s="471">
        <f t="shared" si="894"/>
        <v>1391.9134899695046</v>
      </c>
      <c r="N8128" s="467">
        <f t="shared" si="892"/>
        <v>0</v>
      </c>
      <c r="O8128" s="475" t="str">
        <f t="shared" si="893"/>
        <v/>
      </c>
    </row>
    <row r="8129" spans="1:15" hidden="1">
      <c r="A8129" s="475">
        <f t="shared" si="888"/>
        <v>43800</v>
      </c>
      <c r="B8129" s="475">
        <v>43804</v>
      </c>
      <c r="C8129" s="467">
        <v>16</v>
      </c>
      <c r="D8129" s="467">
        <v>1245</v>
      </c>
      <c r="E8129" s="467">
        <v>13</v>
      </c>
      <c r="F8129" s="467">
        <v>0</v>
      </c>
      <c r="G8129" s="467">
        <f t="array" ref="G8129">MAX(IF($A$2:$A$8761=A8129,$D$2:$D$8761))</f>
        <v>1474</v>
      </c>
      <c r="H8129" s="467">
        <f t="shared" si="889"/>
        <v>0</v>
      </c>
      <c r="I8129" s="475" t="str">
        <f t="shared" si="890"/>
        <v/>
      </c>
      <c r="J8129" s="471">
        <f>'Potential Projects'!D8130</f>
        <v>48.128620106085883</v>
      </c>
      <c r="K8129" s="471">
        <f>'Potential Projects'!E8130</f>
        <v>13.292011180391315</v>
      </c>
      <c r="L8129" s="476">
        <f t="shared" si="891"/>
        <v>1170.5793687135229</v>
      </c>
      <c r="M8129" s="471">
        <f t="shared" si="894"/>
        <v>1391.9134899695046</v>
      </c>
      <c r="N8129" s="467">
        <f t="shared" si="892"/>
        <v>0</v>
      </c>
      <c r="O8129" s="475" t="str">
        <f t="shared" si="893"/>
        <v/>
      </c>
    </row>
    <row r="8130" spans="1:15" hidden="1">
      <c r="A8130" s="475">
        <f t="shared" ref="A8130:A8193" si="895">DATE(YEAR(B8130),MONTH(B8130),1)</f>
        <v>43800</v>
      </c>
      <c r="B8130" s="475">
        <v>43804</v>
      </c>
      <c r="C8130" s="467">
        <v>17</v>
      </c>
      <c r="D8130" s="467">
        <v>1306</v>
      </c>
      <c r="E8130" s="467">
        <v>8</v>
      </c>
      <c r="F8130" s="467">
        <v>0</v>
      </c>
      <c r="G8130" s="467">
        <f t="array" ref="G8130">MAX(IF($A$2:$A$8761=A8130,$D$2:$D$8761))</f>
        <v>1474</v>
      </c>
      <c r="H8130" s="467">
        <f t="shared" ref="H8130:H8193" si="896">IF(G8130=D8130,1,0)</f>
        <v>0</v>
      </c>
      <c r="I8130" s="475" t="str">
        <f t="shared" ref="I8130:I8193" si="897">IF(D8130=G8130,B8130,"")</f>
        <v/>
      </c>
      <c r="J8130" s="471">
        <f>'Potential Projects'!D8131</f>
        <v>44.220484774253947</v>
      </c>
      <c r="K8130" s="471">
        <f>'Potential Projects'!E8131</f>
        <v>27.383483014405506</v>
      </c>
      <c r="L8130" s="476">
        <f t="shared" ref="L8130:L8193" si="898">D8130-E8130-F8130-J8130-K8130</f>
        <v>1226.3960322113405</v>
      </c>
      <c r="M8130" s="471">
        <f t="shared" si="894"/>
        <v>1391.9134899695046</v>
      </c>
      <c r="N8130" s="467">
        <f t="shared" ref="N8130:N8193" si="899">IF(M8130=L8130,1,0)</f>
        <v>0</v>
      </c>
      <c r="O8130" s="475" t="str">
        <f t="shared" ref="O8130:O8193" si="900">IF(L8130=M8130,B8130,"")</f>
        <v/>
      </c>
    </row>
    <row r="8131" spans="1:15" hidden="1">
      <c r="A8131" s="475">
        <f t="shared" si="895"/>
        <v>43800</v>
      </c>
      <c r="B8131" s="475">
        <v>43804</v>
      </c>
      <c r="C8131" s="467">
        <v>18</v>
      </c>
      <c r="D8131" s="467">
        <v>1331</v>
      </c>
      <c r="E8131" s="467">
        <v>16</v>
      </c>
      <c r="F8131" s="467">
        <v>0</v>
      </c>
      <c r="G8131" s="467">
        <f t="array" ref="G8131">MAX(IF($A$2:$A$8761=A8131,$D$2:$D$8761))</f>
        <v>1474</v>
      </c>
      <c r="H8131" s="467">
        <f t="shared" si="896"/>
        <v>0</v>
      </c>
      <c r="I8131" s="475" t="str">
        <f t="shared" si="897"/>
        <v/>
      </c>
      <c r="J8131" s="471">
        <f>'Potential Projects'!D8132</f>
        <v>16.364151726563225</v>
      </c>
      <c r="K8131" s="471">
        <f>'Potential Projects'!E8132</f>
        <v>41.894241453450874</v>
      </c>
      <c r="L8131" s="476">
        <f t="shared" si="898"/>
        <v>1256.7416068199859</v>
      </c>
      <c r="M8131" s="471">
        <f t="shared" si="894"/>
        <v>1391.9134899695046</v>
      </c>
      <c r="N8131" s="467">
        <f t="shared" si="899"/>
        <v>0</v>
      </c>
      <c r="O8131" s="475" t="str">
        <f t="shared" si="900"/>
        <v/>
      </c>
    </row>
    <row r="8132" spans="1:15" hidden="1">
      <c r="A8132" s="475">
        <f t="shared" si="895"/>
        <v>43800</v>
      </c>
      <c r="B8132" s="475">
        <v>43804</v>
      </c>
      <c r="C8132" s="467">
        <v>19</v>
      </c>
      <c r="D8132" s="467">
        <v>1295</v>
      </c>
      <c r="E8132" s="467">
        <v>25</v>
      </c>
      <c r="F8132" s="467">
        <v>0</v>
      </c>
      <c r="G8132" s="467">
        <f t="array" ref="G8132">MAX(IF($A$2:$A$8761=A8132,$D$2:$D$8761))</f>
        <v>1474</v>
      </c>
      <c r="H8132" s="467">
        <f t="shared" si="896"/>
        <v>0</v>
      </c>
      <c r="I8132" s="475" t="str">
        <f t="shared" si="897"/>
        <v/>
      </c>
      <c r="J8132" s="471">
        <f>'Potential Projects'!D8133</f>
        <v>10.164473227780622</v>
      </c>
      <c r="K8132" s="471">
        <f>'Potential Projects'!E8133</f>
        <v>54.220954740915928</v>
      </c>
      <c r="L8132" s="476">
        <f t="shared" si="898"/>
        <v>1205.6145720313034</v>
      </c>
      <c r="M8132" s="471">
        <f t="shared" si="894"/>
        <v>1391.9134899695046</v>
      </c>
      <c r="N8132" s="467">
        <f t="shared" si="899"/>
        <v>0</v>
      </c>
      <c r="O8132" s="475" t="str">
        <f t="shared" si="900"/>
        <v/>
      </c>
    </row>
    <row r="8133" spans="1:15" hidden="1">
      <c r="A8133" s="475">
        <f t="shared" si="895"/>
        <v>43800</v>
      </c>
      <c r="B8133" s="475">
        <v>43804</v>
      </c>
      <c r="C8133" s="467">
        <v>20</v>
      </c>
      <c r="D8133" s="467">
        <v>1255</v>
      </c>
      <c r="E8133" s="467">
        <v>38</v>
      </c>
      <c r="F8133" s="467">
        <v>0</v>
      </c>
      <c r="G8133" s="467">
        <f t="array" ref="G8133">MAX(IF($A$2:$A$8761=A8133,$D$2:$D$8761))</f>
        <v>1474</v>
      </c>
      <c r="H8133" s="467">
        <f t="shared" si="896"/>
        <v>0</v>
      </c>
      <c r="I8133" s="475" t="str">
        <f t="shared" si="897"/>
        <v/>
      </c>
      <c r="J8133" s="471">
        <f>'Potential Projects'!D8134</f>
        <v>7.874808570679849</v>
      </c>
      <c r="K8133" s="471">
        <f>'Potential Projects'!E8134</f>
        <v>52.668968501397551</v>
      </c>
      <c r="L8133" s="476">
        <f t="shared" si="898"/>
        <v>1156.4562229279227</v>
      </c>
      <c r="M8133" s="471">
        <f t="shared" si="894"/>
        <v>1391.9134899695046</v>
      </c>
      <c r="N8133" s="467">
        <f t="shared" si="899"/>
        <v>0</v>
      </c>
      <c r="O8133" s="475" t="str">
        <f t="shared" si="900"/>
        <v/>
      </c>
    </row>
    <row r="8134" spans="1:15" hidden="1">
      <c r="A8134" s="475">
        <f t="shared" si="895"/>
        <v>43800</v>
      </c>
      <c r="B8134" s="475">
        <v>43804</v>
      </c>
      <c r="C8134" s="467">
        <v>21</v>
      </c>
      <c r="D8134" s="467">
        <v>1223</v>
      </c>
      <c r="E8134" s="467">
        <v>67</v>
      </c>
      <c r="F8134" s="467">
        <v>0</v>
      </c>
      <c r="G8134" s="467">
        <f t="array" ref="G8134">MAX(IF($A$2:$A$8761=A8134,$D$2:$D$8761))</f>
        <v>1474</v>
      </c>
      <c r="H8134" s="467">
        <f t="shared" si="896"/>
        <v>0</v>
      </c>
      <c r="I8134" s="475" t="str">
        <f t="shared" si="897"/>
        <v/>
      </c>
      <c r="J8134" s="471">
        <f>'Potential Projects'!D8135</f>
        <v>18.959873525861624</v>
      </c>
      <c r="K8134" s="471">
        <f>'Potential Projects'!E8135</f>
        <v>68.084009245323585</v>
      </c>
      <c r="L8134" s="476">
        <f t="shared" si="898"/>
        <v>1068.9561172288147</v>
      </c>
      <c r="M8134" s="471">
        <f t="shared" si="894"/>
        <v>1391.9134899695046</v>
      </c>
      <c r="N8134" s="467">
        <f t="shared" si="899"/>
        <v>0</v>
      </c>
      <c r="O8134" s="475" t="str">
        <f t="shared" si="900"/>
        <v/>
      </c>
    </row>
    <row r="8135" spans="1:15" hidden="1">
      <c r="A8135" s="475">
        <f t="shared" si="895"/>
        <v>43800</v>
      </c>
      <c r="B8135" s="475">
        <v>43804</v>
      </c>
      <c r="C8135" s="467">
        <v>22</v>
      </c>
      <c r="D8135" s="467">
        <v>1158</v>
      </c>
      <c r="E8135" s="467">
        <v>67</v>
      </c>
      <c r="F8135" s="467">
        <v>0</v>
      </c>
      <c r="G8135" s="467">
        <f t="array" ref="G8135">MAX(IF($A$2:$A$8761=A8135,$D$2:$D$8761))</f>
        <v>1474</v>
      </c>
      <c r="H8135" s="467">
        <f t="shared" si="896"/>
        <v>0</v>
      </c>
      <c r="I8135" s="475" t="str">
        <f t="shared" si="897"/>
        <v/>
      </c>
      <c r="J8135" s="471">
        <f>'Potential Projects'!D8136</f>
        <v>34.141459234863142</v>
      </c>
      <c r="K8135" s="471">
        <f>'Potential Projects'!E8136</f>
        <v>90.935911470651476</v>
      </c>
      <c r="L8135" s="476">
        <f t="shared" si="898"/>
        <v>965.92262929448543</v>
      </c>
      <c r="M8135" s="471">
        <f t="shared" si="894"/>
        <v>1391.9134899695046</v>
      </c>
      <c r="N8135" s="467">
        <f t="shared" si="899"/>
        <v>0</v>
      </c>
      <c r="O8135" s="475" t="str">
        <f t="shared" si="900"/>
        <v/>
      </c>
    </row>
    <row r="8136" spans="1:15" hidden="1">
      <c r="A8136" s="475">
        <f t="shared" si="895"/>
        <v>43800</v>
      </c>
      <c r="B8136" s="475">
        <v>43804</v>
      </c>
      <c r="C8136" s="467">
        <v>23</v>
      </c>
      <c r="D8136" s="467">
        <v>1083</v>
      </c>
      <c r="E8136" s="467">
        <v>75</v>
      </c>
      <c r="F8136" s="467">
        <v>0</v>
      </c>
      <c r="G8136" s="467">
        <f t="array" ref="G8136">MAX(IF($A$2:$A$8761=A8136,$D$2:$D$8761))</f>
        <v>1474</v>
      </c>
      <c r="H8136" s="467">
        <f t="shared" si="896"/>
        <v>0</v>
      </c>
      <c r="I8136" s="475" t="str">
        <f t="shared" si="897"/>
        <v/>
      </c>
      <c r="J8136" s="471">
        <f>'Potential Projects'!D8137</f>
        <v>29.552011884654366</v>
      </c>
      <c r="K8136" s="471">
        <f>'Potential Projects'!E8137</f>
        <v>79.711390023650821</v>
      </c>
      <c r="L8136" s="476">
        <f t="shared" si="898"/>
        <v>898.73659809169487</v>
      </c>
      <c r="M8136" s="471">
        <f t="shared" si="894"/>
        <v>1391.9134899695046</v>
      </c>
      <c r="N8136" s="467">
        <f t="shared" si="899"/>
        <v>0</v>
      </c>
      <c r="O8136" s="475" t="str">
        <f t="shared" si="900"/>
        <v/>
      </c>
    </row>
    <row r="8137" spans="1:15" hidden="1">
      <c r="A8137" s="475">
        <f t="shared" si="895"/>
        <v>43800</v>
      </c>
      <c r="B8137" s="475">
        <v>43804</v>
      </c>
      <c r="C8137" s="467">
        <v>24</v>
      </c>
      <c r="D8137" s="467">
        <v>1028</v>
      </c>
      <c r="E8137" s="467">
        <v>81</v>
      </c>
      <c r="F8137" s="467">
        <v>0</v>
      </c>
      <c r="G8137" s="467">
        <f t="array" ref="G8137">MAX(IF($A$2:$A$8761=A8137,$D$2:$D$8761))</f>
        <v>1474</v>
      </c>
      <c r="H8137" s="467">
        <f t="shared" si="896"/>
        <v>0</v>
      </c>
      <c r="I8137" s="475" t="str">
        <f t="shared" si="897"/>
        <v/>
      </c>
      <c r="J8137" s="471">
        <f>'Potential Projects'!D8138</f>
        <v>18.122815333315664</v>
      </c>
      <c r="K8137" s="471">
        <f>'Potential Projects'!E8138</f>
        <v>65.662159750591272</v>
      </c>
      <c r="L8137" s="476">
        <f t="shared" si="898"/>
        <v>863.21502491609306</v>
      </c>
      <c r="M8137" s="471">
        <f t="shared" si="894"/>
        <v>1391.9134899695046</v>
      </c>
      <c r="N8137" s="467">
        <f t="shared" si="899"/>
        <v>0</v>
      </c>
      <c r="O8137" s="475" t="str">
        <f t="shared" si="900"/>
        <v/>
      </c>
    </row>
    <row r="8138" spans="1:15" hidden="1">
      <c r="A8138" s="475">
        <f t="shared" si="895"/>
        <v>43800</v>
      </c>
      <c r="B8138" s="475">
        <v>43805</v>
      </c>
      <c r="C8138" s="467">
        <v>1</v>
      </c>
      <c r="D8138" s="467">
        <v>978</v>
      </c>
      <c r="E8138" s="467">
        <v>93</v>
      </c>
      <c r="F8138" s="467">
        <v>0</v>
      </c>
      <c r="G8138" s="467">
        <f t="array" ref="G8138">MAX(IF($A$2:$A$8761=A8138,$D$2:$D$8761))</f>
        <v>1474</v>
      </c>
      <c r="H8138" s="467">
        <f t="shared" si="896"/>
        <v>0</v>
      </c>
      <c r="I8138" s="475" t="str">
        <f t="shared" si="897"/>
        <v/>
      </c>
      <c r="J8138" s="471">
        <f>'Potential Projects'!D8139</f>
        <v>15.073139570832236</v>
      </c>
      <c r="K8138" s="471">
        <f>'Potential Projects'!E8139</f>
        <v>79.865493496022367</v>
      </c>
      <c r="L8138" s="476">
        <f t="shared" si="898"/>
        <v>790.06136693314534</v>
      </c>
      <c r="M8138" s="471">
        <f t="shared" si="894"/>
        <v>1391.9134899695046</v>
      </c>
      <c r="N8138" s="467">
        <f t="shared" si="899"/>
        <v>0</v>
      </c>
      <c r="O8138" s="475" t="str">
        <f t="shared" si="900"/>
        <v/>
      </c>
    </row>
    <row r="8139" spans="1:15" hidden="1">
      <c r="A8139" s="475">
        <f t="shared" si="895"/>
        <v>43800</v>
      </c>
      <c r="B8139" s="475">
        <v>43805</v>
      </c>
      <c r="C8139" s="467">
        <v>2</v>
      </c>
      <c r="D8139" s="467">
        <v>954</v>
      </c>
      <c r="E8139" s="467">
        <v>92</v>
      </c>
      <c r="F8139" s="467">
        <v>0</v>
      </c>
      <c r="G8139" s="467">
        <f t="array" ref="G8139">MAX(IF($A$2:$A$8761=A8139,$D$2:$D$8761))</f>
        <v>1474</v>
      </c>
      <c r="H8139" s="467">
        <f t="shared" si="896"/>
        <v>0</v>
      </c>
      <c r="I8139" s="475" t="str">
        <f t="shared" si="897"/>
        <v/>
      </c>
      <c r="J8139" s="471">
        <f>'Potential Projects'!D8140</f>
        <v>12.280736017935066</v>
      </c>
      <c r="K8139" s="471">
        <f>'Potential Projects'!E8140</f>
        <v>85.473451838314347</v>
      </c>
      <c r="L8139" s="476">
        <f t="shared" si="898"/>
        <v>764.24581214375064</v>
      </c>
      <c r="M8139" s="471">
        <f t="shared" si="894"/>
        <v>1391.9134899695046</v>
      </c>
      <c r="N8139" s="467">
        <f t="shared" si="899"/>
        <v>0</v>
      </c>
      <c r="O8139" s="475" t="str">
        <f t="shared" si="900"/>
        <v/>
      </c>
    </row>
    <row r="8140" spans="1:15" hidden="1">
      <c r="A8140" s="475">
        <f t="shared" si="895"/>
        <v>43800</v>
      </c>
      <c r="B8140" s="475">
        <v>43805</v>
      </c>
      <c r="C8140" s="467">
        <v>3</v>
      </c>
      <c r="D8140" s="467">
        <v>969</v>
      </c>
      <c r="E8140" s="467">
        <v>92</v>
      </c>
      <c r="F8140" s="467">
        <v>0</v>
      </c>
      <c r="G8140" s="467">
        <f t="array" ref="G8140">MAX(IF($A$2:$A$8761=A8140,$D$2:$D$8761))</f>
        <v>1474</v>
      </c>
      <c r="H8140" s="467">
        <f t="shared" si="896"/>
        <v>0</v>
      </c>
      <c r="I8140" s="475" t="str">
        <f t="shared" si="897"/>
        <v/>
      </c>
      <c r="J8140" s="471">
        <f>'Potential Projects'!D8141</f>
        <v>16.848326722893464</v>
      </c>
      <c r="K8140" s="471">
        <f>'Potential Projects'!E8141</f>
        <v>89.861098419694684</v>
      </c>
      <c r="L8140" s="476">
        <f t="shared" si="898"/>
        <v>770.2905748574118</v>
      </c>
      <c r="M8140" s="471">
        <f t="shared" si="894"/>
        <v>1391.9134899695046</v>
      </c>
      <c r="N8140" s="467">
        <f t="shared" si="899"/>
        <v>0</v>
      </c>
      <c r="O8140" s="475" t="str">
        <f t="shared" si="900"/>
        <v/>
      </c>
    </row>
    <row r="8141" spans="1:15" hidden="1">
      <c r="A8141" s="475">
        <f t="shared" si="895"/>
        <v>43800</v>
      </c>
      <c r="B8141" s="475">
        <v>43805</v>
      </c>
      <c r="C8141" s="467">
        <v>4</v>
      </c>
      <c r="D8141" s="467">
        <v>989</v>
      </c>
      <c r="E8141" s="467">
        <v>93</v>
      </c>
      <c r="F8141" s="467">
        <v>0</v>
      </c>
      <c r="G8141" s="467">
        <f t="array" ref="G8141">MAX(IF($A$2:$A$8761=A8141,$D$2:$D$8761))</f>
        <v>1474</v>
      </c>
      <c r="H8141" s="467">
        <f t="shared" si="896"/>
        <v>0</v>
      </c>
      <c r="I8141" s="475" t="str">
        <f t="shared" si="897"/>
        <v/>
      </c>
      <c r="J8141" s="471">
        <f>'Potential Projects'!D8142</f>
        <v>23.151151595218177</v>
      </c>
      <c r="K8141" s="471">
        <f>'Potential Projects'!E8142</f>
        <v>93.237294291550199</v>
      </c>
      <c r="L8141" s="476">
        <f t="shared" si="898"/>
        <v>779.6115541132317</v>
      </c>
      <c r="M8141" s="471">
        <f t="shared" si="894"/>
        <v>1391.9134899695046</v>
      </c>
      <c r="N8141" s="467">
        <f t="shared" si="899"/>
        <v>0</v>
      </c>
      <c r="O8141" s="475" t="str">
        <f t="shared" si="900"/>
        <v/>
      </c>
    </row>
    <row r="8142" spans="1:15" hidden="1">
      <c r="A8142" s="475">
        <f t="shared" si="895"/>
        <v>43800</v>
      </c>
      <c r="B8142" s="475">
        <v>43805</v>
      </c>
      <c r="C8142" s="467">
        <v>5</v>
      </c>
      <c r="D8142" s="467">
        <v>1004</v>
      </c>
      <c r="E8142" s="467">
        <v>95</v>
      </c>
      <c r="F8142" s="467">
        <v>0</v>
      </c>
      <c r="G8142" s="467">
        <f t="array" ref="G8142">MAX(IF($A$2:$A$8761=A8142,$D$2:$D$8761))</f>
        <v>1474</v>
      </c>
      <c r="H8142" s="467">
        <f t="shared" si="896"/>
        <v>0</v>
      </c>
      <c r="I8142" s="475" t="str">
        <f t="shared" si="897"/>
        <v/>
      </c>
      <c r="J8142" s="471">
        <f>'Potential Projects'!D8143</f>
        <v>30.163359191403863</v>
      </c>
      <c r="K8142" s="471">
        <f>'Potential Projects'!E8143</f>
        <v>85.422605514943029</v>
      </c>
      <c r="L8142" s="476">
        <f t="shared" si="898"/>
        <v>793.41403529365311</v>
      </c>
      <c r="M8142" s="471">
        <f t="shared" si="894"/>
        <v>1391.9134899695046</v>
      </c>
      <c r="N8142" s="467">
        <f t="shared" si="899"/>
        <v>0</v>
      </c>
      <c r="O8142" s="475" t="str">
        <f t="shared" si="900"/>
        <v/>
      </c>
    </row>
    <row r="8143" spans="1:15" hidden="1">
      <c r="A8143" s="475">
        <f t="shared" si="895"/>
        <v>43800</v>
      </c>
      <c r="B8143" s="475">
        <v>43805</v>
      </c>
      <c r="C8143" s="467">
        <v>6</v>
      </c>
      <c r="D8143" s="467">
        <v>1107</v>
      </c>
      <c r="E8143" s="467">
        <v>92</v>
      </c>
      <c r="F8143" s="467">
        <v>0</v>
      </c>
      <c r="G8143" s="467">
        <f t="array" ref="G8143">MAX(IF($A$2:$A$8761=A8143,$D$2:$D$8761))</f>
        <v>1474</v>
      </c>
      <c r="H8143" s="467">
        <f t="shared" si="896"/>
        <v>0</v>
      </c>
      <c r="I8143" s="475" t="str">
        <f t="shared" si="897"/>
        <v/>
      </c>
      <c r="J8143" s="471">
        <f>'Potential Projects'!D8144</f>
        <v>42.280951680896393</v>
      </c>
      <c r="K8143" s="471">
        <f>'Potential Projects'!E8144</f>
        <v>83.425518383143412</v>
      </c>
      <c r="L8143" s="476">
        <f t="shared" si="898"/>
        <v>889.29352993596024</v>
      </c>
      <c r="M8143" s="471">
        <f t="shared" si="894"/>
        <v>1391.9134899695046</v>
      </c>
      <c r="N8143" s="467">
        <f t="shared" si="899"/>
        <v>0</v>
      </c>
      <c r="O8143" s="475" t="str">
        <f t="shared" si="900"/>
        <v/>
      </c>
    </row>
    <row r="8144" spans="1:15" hidden="1">
      <c r="A8144" s="475">
        <f t="shared" si="895"/>
        <v>43800</v>
      </c>
      <c r="B8144" s="475">
        <v>43805</v>
      </c>
      <c r="C8144" s="467">
        <v>7</v>
      </c>
      <c r="D8144" s="467">
        <v>1213</v>
      </c>
      <c r="E8144" s="467">
        <v>93</v>
      </c>
      <c r="F8144" s="467">
        <v>0</v>
      </c>
      <c r="G8144" s="467">
        <f t="array" ref="G8144">MAX(IF($A$2:$A$8761=A8144,$D$2:$D$8761))</f>
        <v>1474</v>
      </c>
      <c r="H8144" s="467">
        <f t="shared" si="896"/>
        <v>0</v>
      </c>
      <c r="I8144" s="475" t="str">
        <f t="shared" si="897"/>
        <v/>
      </c>
      <c r="J8144" s="471">
        <f>'Potential Projects'!D8145</f>
        <v>47.284168599854354</v>
      </c>
      <c r="K8144" s="471">
        <f>'Potential Projects'!E8145</f>
        <v>86.584248441195456</v>
      </c>
      <c r="L8144" s="476">
        <f t="shared" si="898"/>
        <v>986.13158295895016</v>
      </c>
      <c r="M8144" s="471">
        <f t="shared" si="894"/>
        <v>1391.9134899695046</v>
      </c>
      <c r="N8144" s="467">
        <f t="shared" si="899"/>
        <v>0</v>
      </c>
      <c r="O8144" s="475" t="str">
        <f t="shared" si="900"/>
        <v/>
      </c>
    </row>
    <row r="8145" spans="1:15" hidden="1">
      <c r="A8145" s="475">
        <f t="shared" si="895"/>
        <v>43800</v>
      </c>
      <c r="B8145" s="475">
        <v>43805</v>
      </c>
      <c r="C8145" s="467">
        <v>8</v>
      </c>
      <c r="D8145" s="467">
        <v>1292</v>
      </c>
      <c r="E8145" s="467">
        <v>90</v>
      </c>
      <c r="F8145" s="467">
        <v>0</v>
      </c>
      <c r="G8145" s="467">
        <f t="array" ref="G8145">MAX(IF($A$2:$A$8761=A8145,$D$2:$D$8761))</f>
        <v>1474</v>
      </c>
      <c r="H8145" s="467">
        <f t="shared" si="896"/>
        <v>0</v>
      </c>
      <c r="I8145" s="475" t="str">
        <f t="shared" si="897"/>
        <v/>
      </c>
      <c r="J8145" s="471">
        <f>'Potential Projects'!D8146</f>
        <v>48.306281681131821</v>
      </c>
      <c r="K8145" s="471">
        <f>'Potential Projects'!E8146</f>
        <v>85.640071328746501</v>
      </c>
      <c r="L8145" s="476">
        <f t="shared" si="898"/>
        <v>1068.0536469901217</v>
      </c>
      <c r="M8145" s="471">
        <f t="shared" si="894"/>
        <v>1391.9134899695046</v>
      </c>
      <c r="N8145" s="467">
        <f t="shared" si="899"/>
        <v>0</v>
      </c>
      <c r="O8145" s="475" t="str">
        <f t="shared" si="900"/>
        <v/>
      </c>
    </row>
    <row r="8146" spans="1:15" hidden="1">
      <c r="A8146" s="475">
        <f t="shared" si="895"/>
        <v>43800</v>
      </c>
      <c r="B8146" s="475">
        <v>43805</v>
      </c>
      <c r="C8146" s="467">
        <v>9</v>
      </c>
      <c r="D8146" s="467">
        <v>1282</v>
      </c>
      <c r="E8146" s="467">
        <v>86</v>
      </c>
      <c r="F8146" s="467">
        <v>0</v>
      </c>
      <c r="G8146" s="467">
        <f t="array" ref="G8146">MAX(IF($A$2:$A$8761=A8146,$D$2:$D$8761))</f>
        <v>1474</v>
      </c>
      <c r="H8146" s="467">
        <f t="shared" si="896"/>
        <v>0</v>
      </c>
      <c r="I8146" s="475" t="str">
        <f t="shared" si="897"/>
        <v/>
      </c>
      <c r="J8146" s="471">
        <f>'Potential Projects'!D8147</f>
        <v>43.905434434210918</v>
      </c>
      <c r="K8146" s="471">
        <f>'Potential Projects'!E8147</f>
        <v>79.22326531928617</v>
      </c>
      <c r="L8146" s="476">
        <f t="shared" si="898"/>
        <v>1072.8713002465029</v>
      </c>
      <c r="M8146" s="471">
        <f t="shared" ref="M8146:M8209" si="901">MAX($L$8019:$L$8761)</f>
        <v>1391.9134899695046</v>
      </c>
      <c r="N8146" s="467">
        <f t="shared" si="899"/>
        <v>0</v>
      </c>
      <c r="O8146" s="475" t="str">
        <f t="shared" si="900"/>
        <v/>
      </c>
    </row>
    <row r="8147" spans="1:15" hidden="1">
      <c r="A8147" s="475">
        <f t="shared" si="895"/>
        <v>43800</v>
      </c>
      <c r="B8147" s="475">
        <v>43805</v>
      </c>
      <c r="C8147" s="467">
        <v>10</v>
      </c>
      <c r="D8147" s="467">
        <v>1309</v>
      </c>
      <c r="E8147" s="467">
        <v>76</v>
      </c>
      <c r="F8147" s="467">
        <v>0</v>
      </c>
      <c r="G8147" s="467">
        <f t="array" ref="G8147">MAX(IF($A$2:$A$8761=A8147,$D$2:$D$8761))</f>
        <v>1474</v>
      </c>
      <c r="H8147" s="467">
        <f t="shared" si="896"/>
        <v>0</v>
      </c>
      <c r="I8147" s="475" t="str">
        <f t="shared" si="897"/>
        <v/>
      </c>
      <c r="J8147" s="471">
        <f>'Potential Projects'!D8148</f>
        <v>41.108504230220035</v>
      </c>
      <c r="K8147" s="471">
        <f>'Potential Projects'!E8148</f>
        <v>67.092114814018487</v>
      </c>
      <c r="L8147" s="476">
        <f t="shared" si="898"/>
        <v>1124.7993809557615</v>
      </c>
      <c r="M8147" s="471">
        <f t="shared" si="901"/>
        <v>1391.9134899695046</v>
      </c>
      <c r="N8147" s="467">
        <f t="shared" si="899"/>
        <v>0</v>
      </c>
      <c r="O8147" s="475" t="str">
        <f t="shared" si="900"/>
        <v/>
      </c>
    </row>
    <row r="8148" spans="1:15" hidden="1">
      <c r="A8148" s="475">
        <f t="shared" si="895"/>
        <v>43800</v>
      </c>
      <c r="B8148" s="475">
        <v>43805</v>
      </c>
      <c r="C8148" s="467">
        <v>11</v>
      </c>
      <c r="D8148" s="467">
        <v>1306</v>
      </c>
      <c r="E8148" s="467">
        <v>57</v>
      </c>
      <c r="F8148" s="467">
        <v>0</v>
      </c>
      <c r="G8148" s="467">
        <f t="array" ref="G8148">MAX(IF($A$2:$A$8761=A8148,$D$2:$D$8761))</f>
        <v>1474</v>
      </c>
      <c r="H8148" s="467">
        <f t="shared" si="896"/>
        <v>0</v>
      </c>
      <c r="I8148" s="475" t="str">
        <f t="shared" si="897"/>
        <v/>
      </c>
      <c r="J8148" s="471">
        <f>'Potential Projects'!D8149</f>
        <v>31.228629781709873</v>
      </c>
      <c r="K8148" s="471">
        <f>'Potential Projects'!E8149</f>
        <v>60.770743442270479</v>
      </c>
      <c r="L8148" s="476">
        <f t="shared" si="898"/>
        <v>1157.0006267760195</v>
      </c>
      <c r="M8148" s="471">
        <f t="shared" si="901"/>
        <v>1391.9134899695046</v>
      </c>
      <c r="N8148" s="467">
        <f t="shared" si="899"/>
        <v>0</v>
      </c>
      <c r="O8148" s="475" t="str">
        <f t="shared" si="900"/>
        <v/>
      </c>
    </row>
    <row r="8149" spans="1:15" hidden="1">
      <c r="A8149" s="475">
        <f t="shared" si="895"/>
        <v>43800</v>
      </c>
      <c r="B8149" s="475">
        <v>43805</v>
      </c>
      <c r="C8149" s="467">
        <v>12</v>
      </c>
      <c r="D8149" s="467">
        <v>1293</v>
      </c>
      <c r="E8149" s="467">
        <v>40</v>
      </c>
      <c r="F8149" s="467">
        <v>0</v>
      </c>
      <c r="G8149" s="467">
        <f t="array" ref="G8149">MAX(IF($A$2:$A$8761=A8149,$D$2:$D$8761))</f>
        <v>1474</v>
      </c>
      <c r="H8149" s="467">
        <f t="shared" si="896"/>
        <v>0</v>
      </c>
      <c r="I8149" s="475" t="str">
        <f t="shared" si="897"/>
        <v/>
      </c>
      <c r="J8149" s="471">
        <f>'Potential Projects'!D8150</f>
        <v>35.233602058663053</v>
      </c>
      <c r="K8149" s="471">
        <f>'Potential Projects'!E8150</f>
        <v>72.563961459901094</v>
      </c>
      <c r="L8149" s="476">
        <f t="shared" si="898"/>
        <v>1145.2024364814358</v>
      </c>
      <c r="M8149" s="471">
        <f t="shared" si="901"/>
        <v>1391.9134899695046</v>
      </c>
      <c r="N8149" s="467">
        <f t="shared" si="899"/>
        <v>0</v>
      </c>
      <c r="O8149" s="475" t="str">
        <f t="shared" si="900"/>
        <v/>
      </c>
    </row>
    <row r="8150" spans="1:15" hidden="1">
      <c r="A8150" s="475">
        <f t="shared" si="895"/>
        <v>43800</v>
      </c>
      <c r="B8150" s="475">
        <v>43805</v>
      </c>
      <c r="C8150" s="467">
        <v>13</v>
      </c>
      <c r="D8150" s="467">
        <v>1285</v>
      </c>
      <c r="E8150" s="467">
        <v>41</v>
      </c>
      <c r="F8150" s="467">
        <v>0</v>
      </c>
      <c r="G8150" s="467">
        <f t="array" ref="G8150">MAX(IF($A$2:$A$8761=A8150,$D$2:$D$8761))</f>
        <v>1474</v>
      </c>
      <c r="H8150" s="467">
        <f t="shared" si="896"/>
        <v>0</v>
      </c>
      <c r="I8150" s="475" t="str">
        <f t="shared" si="897"/>
        <v/>
      </c>
      <c r="J8150" s="471">
        <f>'Potential Projects'!D8151</f>
        <v>27.538833897484437</v>
      </c>
      <c r="K8150" s="471">
        <f>'Potential Projects'!E8151</f>
        <v>85.057294237798317</v>
      </c>
      <c r="L8150" s="476">
        <f t="shared" si="898"/>
        <v>1131.4038718647173</v>
      </c>
      <c r="M8150" s="471">
        <f t="shared" si="901"/>
        <v>1391.9134899695046</v>
      </c>
      <c r="N8150" s="467">
        <f t="shared" si="899"/>
        <v>0</v>
      </c>
      <c r="O8150" s="475" t="str">
        <f t="shared" si="900"/>
        <v/>
      </c>
    </row>
    <row r="8151" spans="1:15" hidden="1">
      <c r="A8151" s="475">
        <f t="shared" si="895"/>
        <v>43800</v>
      </c>
      <c r="B8151" s="475">
        <v>43805</v>
      </c>
      <c r="C8151" s="467">
        <v>14</v>
      </c>
      <c r="D8151" s="467">
        <v>1265</v>
      </c>
      <c r="E8151" s="467">
        <v>26</v>
      </c>
      <c r="F8151" s="467">
        <v>0</v>
      </c>
      <c r="G8151" s="467">
        <f t="array" ref="G8151">MAX(IF($A$2:$A$8761=A8151,$D$2:$D$8761))</f>
        <v>1474</v>
      </c>
      <c r="H8151" s="467">
        <f t="shared" si="896"/>
        <v>0</v>
      </c>
      <c r="I8151" s="475" t="str">
        <f t="shared" si="897"/>
        <v/>
      </c>
      <c r="J8151" s="471">
        <f>'Potential Projects'!D8152</f>
        <v>21.709778841996446</v>
      </c>
      <c r="K8151" s="471">
        <f>'Potential Projects'!E8152</f>
        <v>89.631898838959344</v>
      </c>
      <c r="L8151" s="476">
        <f t="shared" si="898"/>
        <v>1127.6583223190441</v>
      </c>
      <c r="M8151" s="471">
        <f t="shared" si="901"/>
        <v>1391.9134899695046</v>
      </c>
      <c r="N8151" s="467">
        <f t="shared" si="899"/>
        <v>0</v>
      </c>
      <c r="O8151" s="475" t="str">
        <f t="shared" si="900"/>
        <v/>
      </c>
    </row>
    <row r="8152" spans="1:15" hidden="1">
      <c r="A8152" s="475">
        <f t="shared" si="895"/>
        <v>43800</v>
      </c>
      <c r="B8152" s="475">
        <v>43805</v>
      </c>
      <c r="C8152" s="467">
        <v>15</v>
      </c>
      <c r="D8152" s="467">
        <v>1272</v>
      </c>
      <c r="E8152" s="467">
        <v>34</v>
      </c>
      <c r="F8152" s="467">
        <v>0</v>
      </c>
      <c r="G8152" s="467">
        <f t="array" ref="G8152">MAX(IF($A$2:$A$8761=A8152,$D$2:$D$8761))</f>
        <v>1474</v>
      </c>
      <c r="H8152" s="467">
        <f t="shared" si="896"/>
        <v>0</v>
      </c>
      <c r="I8152" s="475" t="str">
        <f t="shared" si="897"/>
        <v/>
      </c>
      <c r="J8152" s="471">
        <f>'Potential Projects'!D8153</f>
        <v>20.693444617230895</v>
      </c>
      <c r="K8152" s="471">
        <f>'Potential Projects'!E8153</f>
        <v>76.321113631477104</v>
      </c>
      <c r="L8152" s="476">
        <f t="shared" si="898"/>
        <v>1140.985441751292</v>
      </c>
      <c r="M8152" s="471">
        <f t="shared" si="901"/>
        <v>1391.9134899695046</v>
      </c>
      <c r="N8152" s="467">
        <f t="shared" si="899"/>
        <v>0</v>
      </c>
      <c r="O8152" s="475" t="str">
        <f t="shared" si="900"/>
        <v/>
      </c>
    </row>
    <row r="8153" spans="1:15" hidden="1">
      <c r="A8153" s="475">
        <f t="shared" si="895"/>
        <v>43800</v>
      </c>
      <c r="B8153" s="475">
        <v>43805</v>
      </c>
      <c r="C8153" s="467">
        <v>16</v>
      </c>
      <c r="D8153" s="467">
        <v>1273</v>
      </c>
      <c r="E8153" s="467">
        <v>61</v>
      </c>
      <c r="F8153" s="467">
        <v>0</v>
      </c>
      <c r="G8153" s="467">
        <f t="array" ref="G8153">MAX(IF($A$2:$A$8761=A8153,$D$2:$D$8761))</f>
        <v>1474</v>
      </c>
      <c r="H8153" s="467">
        <f t="shared" si="896"/>
        <v>0</v>
      </c>
      <c r="I8153" s="475" t="str">
        <f t="shared" si="897"/>
        <v/>
      </c>
      <c r="J8153" s="471">
        <f>'Potential Projects'!D8154</f>
        <v>27.569070439139544</v>
      </c>
      <c r="K8153" s="471">
        <f>'Potential Projects'!E8154</f>
        <v>78.349490808428286</v>
      </c>
      <c r="L8153" s="476">
        <f t="shared" si="898"/>
        <v>1106.0814387524322</v>
      </c>
      <c r="M8153" s="471">
        <f t="shared" si="901"/>
        <v>1391.9134899695046</v>
      </c>
      <c r="N8153" s="467">
        <f t="shared" si="899"/>
        <v>0</v>
      </c>
      <c r="O8153" s="475" t="str">
        <f t="shared" si="900"/>
        <v/>
      </c>
    </row>
    <row r="8154" spans="1:15" hidden="1">
      <c r="A8154" s="475">
        <f t="shared" si="895"/>
        <v>43800</v>
      </c>
      <c r="B8154" s="475">
        <v>43805</v>
      </c>
      <c r="C8154" s="467">
        <v>17</v>
      </c>
      <c r="D8154" s="467">
        <v>1314</v>
      </c>
      <c r="E8154" s="467">
        <v>57</v>
      </c>
      <c r="F8154" s="467">
        <v>0</v>
      </c>
      <c r="G8154" s="467">
        <f t="array" ref="G8154">MAX(IF($A$2:$A$8761=A8154,$D$2:$D$8761))</f>
        <v>1474</v>
      </c>
      <c r="H8154" s="467">
        <f t="shared" si="896"/>
        <v>0</v>
      </c>
      <c r="I8154" s="475" t="str">
        <f t="shared" si="897"/>
        <v/>
      </c>
      <c r="J8154" s="471">
        <f>'Potential Projects'!D8155</f>
        <v>17.432197770678986</v>
      </c>
      <c r="K8154" s="471">
        <f>'Potential Projects'!E8155</f>
        <v>92.604453128359495</v>
      </c>
      <c r="L8154" s="476">
        <f t="shared" si="898"/>
        <v>1146.9633491009615</v>
      </c>
      <c r="M8154" s="471">
        <f t="shared" si="901"/>
        <v>1391.9134899695046</v>
      </c>
      <c r="N8154" s="467">
        <f t="shared" si="899"/>
        <v>0</v>
      </c>
      <c r="O8154" s="475" t="str">
        <f t="shared" si="900"/>
        <v/>
      </c>
    </row>
    <row r="8155" spans="1:15" hidden="1">
      <c r="A8155" s="475">
        <f t="shared" si="895"/>
        <v>43800</v>
      </c>
      <c r="B8155" s="475">
        <v>43805</v>
      </c>
      <c r="C8155" s="467">
        <v>18</v>
      </c>
      <c r="D8155" s="467">
        <v>1330</v>
      </c>
      <c r="E8155" s="467">
        <v>57</v>
      </c>
      <c r="F8155" s="467">
        <v>0</v>
      </c>
      <c r="G8155" s="467">
        <f t="array" ref="G8155">MAX(IF($A$2:$A$8761=A8155,$D$2:$D$8761))</f>
        <v>1474</v>
      </c>
      <c r="H8155" s="467">
        <f t="shared" si="896"/>
        <v>0</v>
      </c>
      <c r="I8155" s="475" t="str">
        <f t="shared" si="897"/>
        <v/>
      </c>
      <c r="J8155" s="471">
        <f>'Potential Projects'!D8156</f>
        <v>12.846072252710671</v>
      </c>
      <c r="K8155" s="471">
        <f>'Potential Projects'!E8156</f>
        <v>95.80855375188132</v>
      </c>
      <c r="L8155" s="476">
        <f t="shared" si="898"/>
        <v>1164.345373995408</v>
      </c>
      <c r="M8155" s="471">
        <f t="shared" si="901"/>
        <v>1391.9134899695046</v>
      </c>
      <c r="N8155" s="467">
        <f t="shared" si="899"/>
        <v>0</v>
      </c>
      <c r="O8155" s="475" t="str">
        <f t="shared" si="900"/>
        <v/>
      </c>
    </row>
    <row r="8156" spans="1:15" hidden="1">
      <c r="A8156" s="475">
        <f t="shared" si="895"/>
        <v>43800</v>
      </c>
      <c r="B8156" s="475">
        <v>43805</v>
      </c>
      <c r="C8156" s="467">
        <v>19</v>
      </c>
      <c r="D8156" s="467">
        <v>1294</v>
      </c>
      <c r="E8156" s="467">
        <v>68</v>
      </c>
      <c r="F8156" s="467">
        <v>0</v>
      </c>
      <c r="G8156" s="467">
        <f t="array" ref="G8156">MAX(IF($A$2:$A$8761=A8156,$D$2:$D$8761))</f>
        <v>1474</v>
      </c>
      <c r="H8156" s="467">
        <f t="shared" si="896"/>
        <v>0</v>
      </c>
      <c r="I8156" s="475" t="str">
        <f t="shared" si="897"/>
        <v/>
      </c>
      <c r="J8156" s="471">
        <f>'Potential Projects'!D8157</f>
        <v>10.441870536633138</v>
      </c>
      <c r="K8156" s="471">
        <f>'Potential Projects'!E8157</f>
        <v>99.691648355192441</v>
      </c>
      <c r="L8156" s="476">
        <f t="shared" si="898"/>
        <v>1115.8664811081744</v>
      </c>
      <c r="M8156" s="471">
        <f t="shared" si="901"/>
        <v>1391.9134899695046</v>
      </c>
      <c r="N8156" s="467">
        <f t="shared" si="899"/>
        <v>0</v>
      </c>
      <c r="O8156" s="475" t="str">
        <f t="shared" si="900"/>
        <v/>
      </c>
    </row>
    <row r="8157" spans="1:15" hidden="1">
      <c r="A8157" s="475">
        <f t="shared" si="895"/>
        <v>43800</v>
      </c>
      <c r="B8157" s="475">
        <v>43805</v>
      </c>
      <c r="C8157" s="467">
        <v>20</v>
      </c>
      <c r="D8157" s="467">
        <v>1213</v>
      </c>
      <c r="E8157" s="467">
        <v>72</v>
      </c>
      <c r="F8157" s="467">
        <v>0</v>
      </c>
      <c r="G8157" s="467">
        <f t="array" ref="G8157">MAX(IF($A$2:$A$8761=A8157,$D$2:$D$8761))</f>
        <v>1474</v>
      </c>
      <c r="H8157" s="467">
        <f t="shared" si="896"/>
        <v>0</v>
      </c>
      <c r="I8157" s="475" t="str">
        <f t="shared" si="897"/>
        <v/>
      </c>
      <c r="J8157" s="471">
        <f>'Potential Projects'!D8158</f>
        <v>17.739987414807832</v>
      </c>
      <c r="K8157" s="471">
        <f>'Potential Projects'!E8158</f>
        <v>99.361538378843264</v>
      </c>
      <c r="L8157" s="476">
        <f t="shared" si="898"/>
        <v>1023.898474206349</v>
      </c>
      <c r="M8157" s="471">
        <f t="shared" si="901"/>
        <v>1391.9134899695046</v>
      </c>
      <c r="N8157" s="467">
        <f t="shared" si="899"/>
        <v>0</v>
      </c>
      <c r="O8157" s="475" t="str">
        <f t="shared" si="900"/>
        <v/>
      </c>
    </row>
    <row r="8158" spans="1:15" hidden="1">
      <c r="A8158" s="475">
        <f t="shared" si="895"/>
        <v>43800</v>
      </c>
      <c r="B8158" s="475">
        <v>43805</v>
      </c>
      <c r="C8158" s="467">
        <v>21</v>
      </c>
      <c r="D8158" s="467">
        <v>1206</v>
      </c>
      <c r="E8158" s="467">
        <v>75</v>
      </c>
      <c r="F8158" s="467">
        <v>0</v>
      </c>
      <c r="G8158" s="467">
        <f t="array" ref="G8158">MAX(IF($A$2:$A$8761=A8158,$D$2:$D$8761))</f>
        <v>1474</v>
      </c>
      <c r="H8158" s="467">
        <f t="shared" si="896"/>
        <v>0</v>
      </c>
      <c r="I8158" s="475" t="str">
        <f t="shared" si="897"/>
        <v/>
      </c>
      <c r="J8158" s="471">
        <f>'Potential Projects'!D8159</f>
        <v>11.835433087654676</v>
      </c>
      <c r="K8158" s="471">
        <f>'Potential Projects'!E8159</f>
        <v>99.209781659858095</v>
      </c>
      <c r="L8158" s="476">
        <f t="shared" si="898"/>
        <v>1019.9547852524873</v>
      </c>
      <c r="M8158" s="471">
        <f t="shared" si="901"/>
        <v>1391.9134899695046</v>
      </c>
      <c r="N8158" s="467">
        <f t="shared" si="899"/>
        <v>0</v>
      </c>
      <c r="O8158" s="475" t="str">
        <f t="shared" si="900"/>
        <v/>
      </c>
    </row>
    <row r="8159" spans="1:15" hidden="1">
      <c r="A8159" s="475">
        <f t="shared" si="895"/>
        <v>43800</v>
      </c>
      <c r="B8159" s="475">
        <v>43805</v>
      </c>
      <c r="C8159" s="467">
        <v>22</v>
      </c>
      <c r="D8159" s="467">
        <v>1153</v>
      </c>
      <c r="E8159" s="467">
        <v>63</v>
      </c>
      <c r="F8159" s="467">
        <v>0</v>
      </c>
      <c r="G8159" s="467">
        <f t="array" ref="G8159">MAX(IF($A$2:$A$8761=A8159,$D$2:$D$8761))</f>
        <v>1474</v>
      </c>
      <c r="H8159" s="467">
        <f t="shared" si="896"/>
        <v>0</v>
      </c>
      <c r="I8159" s="475" t="str">
        <f t="shared" si="897"/>
        <v/>
      </c>
      <c r="J8159" s="471">
        <f>'Potential Projects'!D8160</f>
        <v>11.731849826585675</v>
      </c>
      <c r="K8159" s="471">
        <f>'Potential Projects'!E8160</f>
        <v>95.647410019350687</v>
      </c>
      <c r="L8159" s="476">
        <f t="shared" si="898"/>
        <v>982.6207401540637</v>
      </c>
      <c r="M8159" s="471">
        <f t="shared" si="901"/>
        <v>1391.9134899695046</v>
      </c>
      <c r="N8159" s="467">
        <f t="shared" si="899"/>
        <v>0</v>
      </c>
      <c r="O8159" s="475" t="str">
        <f t="shared" si="900"/>
        <v/>
      </c>
    </row>
    <row r="8160" spans="1:15" hidden="1">
      <c r="A8160" s="475">
        <f t="shared" si="895"/>
        <v>43800</v>
      </c>
      <c r="B8160" s="475">
        <v>43805</v>
      </c>
      <c r="C8160" s="467">
        <v>23</v>
      </c>
      <c r="D8160" s="467">
        <v>1098</v>
      </c>
      <c r="E8160" s="467">
        <v>66</v>
      </c>
      <c r="F8160" s="467">
        <v>0</v>
      </c>
      <c r="G8160" s="467">
        <f t="array" ref="G8160">MAX(IF($A$2:$A$8761=A8160,$D$2:$D$8761))</f>
        <v>1474</v>
      </c>
      <c r="H8160" s="467">
        <f t="shared" si="896"/>
        <v>0</v>
      </c>
      <c r="I8160" s="475" t="str">
        <f t="shared" si="897"/>
        <v/>
      </c>
      <c r="J8160" s="471">
        <f>'Potential Projects'!D8161</f>
        <v>5.6758561509315662E-5</v>
      </c>
      <c r="K8160" s="471">
        <f>'Potential Projects'!E8161</f>
        <v>66.607901365297792</v>
      </c>
      <c r="L8160" s="476">
        <f t="shared" si="898"/>
        <v>965.39204187614075</v>
      </c>
      <c r="M8160" s="471">
        <f t="shared" si="901"/>
        <v>1391.9134899695046</v>
      </c>
      <c r="N8160" s="467">
        <f t="shared" si="899"/>
        <v>0</v>
      </c>
      <c r="O8160" s="475" t="str">
        <f t="shared" si="900"/>
        <v/>
      </c>
    </row>
    <row r="8161" spans="1:15" hidden="1">
      <c r="A8161" s="475">
        <f t="shared" si="895"/>
        <v>43800</v>
      </c>
      <c r="B8161" s="475">
        <v>43805</v>
      </c>
      <c r="C8161" s="467">
        <v>24</v>
      </c>
      <c r="D8161" s="467">
        <v>1011</v>
      </c>
      <c r="E8161" s="467">
        <v>78</v>
      </c>
      <c r="F8161" s="467">
        <v>0</v>
      </c>
      <c r="G8161" s="467">
        <f t="array" ref="G8161">MAX(IF($A$2:$A$8761=A8161,$D$2:$D$8761))</f>
        <v>1474</v>
      </c>
      <c r="H8161" s="467">
        <f t="shared" si="896"/>
        <v>0</v>
      </c>
      <c r="I8161" s="475" t="str">
        <f t="shared" si="897"/>
        <v/>
      </c>
      <c r="J8161" s="471">
        <f>'Potential Projects'!D8162</f>
        <v>0</v>
      </c>
      <c r="K8161" s="471">
        <f>'Potential Projects'!E8162</f>
        <v>99.528940120404229</v>
      </c>
      <c r="L8161" s="476">
        <f t="shared" si="898"/>
        <v>833.47105987959571</v>
      </c>
      <c r="M8161" s="471">
        <f t="shared" si="901"/>
        <v>1391.9134899695046</v>
      </c>
      <c r="N8161" s="467">
        <f t="shared" si="899"/>
        <v>0</v>
      </c>
      <c r="O8161" s="475" t="str">
        <f t="shared" si="900"/>
        <v/>
      </c>
    </row>
    <row r="8162" spans="1:15" hidden="1">
      <c r="A8162" s="475">
        <f t="shared" si="895"/>
        <v>43800</v>
      </c>
      <c r="B8162" s="475">
        <v>43806</v>
      </c>
      <c r="C8162" s="467">
        <v>1</v>
      </c>
      <c r="D8162" s="467">
        <v>956</v>
      </c>
      <c r="E8162" s="467">
        <v>72</v>
      </c>
      <c r="F8162" s="467">
        <v>0</v>
      </c>
      <c r="G8162" s="467">
        <f t="array" ref="G8162">MAX(IF($A$2:$A$8761=A8162,$D$2:$D$8761))</f>
        <v>1474</v>
      </c>
      <c r="H8162" s="467">
        <f t="shared" si="896"/>
        <v>0</v>
      </c>
      <c r="I8162" s="475" t="str">
        <f t="shared" si="897"/>
        <v/>
      </c>
      <c r="J8162" s="471">
        <f>'Potential Projects'!D8163</f>
        <v>0</v>
      </c>
      <c r="K8162" s="471">
        <f>'Potential Projects'!E8163</f>
        <v>99.834800311760915</v>
      </c>
      <c r="L8162" s="476">
        <f t="shared" si="898"/>
        <v>784.16519968823911</v>
      </c>
      <c r="M8162" s="471">
        <f t="shared" si="901"/>
        <v>1391.9134899695046</v>
      </c>
      <c r="N8162" s="467">
        <f t="shared" si="899"/>
        <v>0</v>
      </c>
      <c r="O8162" s="475" t="str">
        <f t="shared" si="900"/>
        <v/>
      </c>
    </row>
    <row r="8163" spans="1:15" hidden="1">
      <c r="A8163" s="475">
        <f t="shared" si="895"/>
        <v>43800</v>
      </c>
      <c r="B8163" s="475">
        <v>43806</v>
      </c>
      <c r="C8163" s="467">
        <v>2</v>
      </c>
      <c r="D8163" s="467">
        <v>964</v>
      </c>
      <c r="E8163" s="467">
        <v>63</v>
      </c>
      <c r="F8163" s="467">
        <v>0</v>
      </c>
      <c r="G8163" s="467">
        <f t="array" ref="G8163">MAX(IF($A$2:$A$8761=A8163,$D$2:$D$8761))</f>
        <v>1474</v>
      </c>
      <c r="H8163" s="467">
        <f t="shared" si="896"/>
        <v>0</v>
      </c>
      <c r="I8163" s="475" t="str">
        <f t="shared" si="897"/>
        <v/>
      </c>
      <c r="J8163" s="471">
        <f>'Potential Projects'!D8164</f>
        <v>1.4685444023524132</v>
      </c>
      <c r="K8163" s="471">
        <f>'Potential Projects'!E8164</f>
        <v>99.827760051601814</v>
      </c>
      <c r="L8163" s="476">
        <f t="shared" si="898"/>
        <v>799.70369554604576</v>
      </c>
      <c r="M8163" s="471">
        <f t="shared" si="901"/>
        <v>1391.9134899695046</v>
      </c>
      <c r="N8163" s="467">
        <f t="shared" si="899"/>
        <v>0</v>
      </c>
      <c r="O8163" s="475" t="str">
        <f t="shared" si="900"/>
        <v/>
      </c>
    </row>
    <row r="8164" spans="1:15" hidden="1">
      <c r="A8164" s="475">
        <f t="shared" si="895"/>
        <v>43800</v>
      </c>
      <c r="B8164" s="475">
        <v>43806</v>
      </c>
      <c r="C8164" s="467">
        <v>3</v>
      </c>
      <c r="D8164" s="467">
        <v>968</v>
      </c>
      <c r="E8164" s="467">
        <v>74</v>
      </c>
      <c r="F8164" s="467">
        <v>0</v>
      </c>
      <c r="G8164" s="467">
        <f t="array" ref="G8164">MAX(IF($A$2:$A$8761=A8164,$D$2:$D$8761))</f>
        <v>1474</v>
      </c>
      <c r="H8164" s="467">
        <f t="shared" si="896"/>
        <v>0</v>
      </c>
      <c r="I8164" s="475" t="str">
        <f t="shared" si="897"/>
        <v/>
      </c>
      <c r="J8164" s="471">
        <f>'Potential Projects'!D8165</f>
        <v>3.7365339407570892</v>
      </c>
      <c r="K8164" s="471">
        <f>'Potential Projects'!E8165</f>
        <v>99.776913728230497</v>
      </c>
      <c r="L8164" s="476">
        <f t="shared" si="898"/>
        <v>790.48655233101238</v>
      </c>
      <c r="M8164" s="471">
        <f t="shared" si="901"/>
        <v>1391.9134899695046</v>
      </c>
      <c r="N8164" s="467">
        <f t="shared" si="899"/>
        <v>0</v>
      </c>
      <c r="O8164" s="475" t="str">
        <f t="shared" si="900"/>
        <v/>
      </c>
    </row>
    <row r="8165" spans="1:15" hidden="1">
      <c r="A8165" s="475">
        <f t="shared" si="895"/>
        <v>43800</v>
      </c>
      <c r="B8165" s="475">
        <v>43806</v>
      </c>
      <c r="C8165" s="467">
        <v>4</v>
      </c>
      <c r="D8165" s="467">
        <v>946</v>
      </c>
      <c r="E8165" s="467">
        <v>61</v>
      </c>
      <c r="F8165" s="467">
        <v>0</v>
      </c>
      <c r="G8165" s="467">
        <f t="array" ref="G8165">MAX(IF($A$2:$A$8761=A8165,$D$2:$D$8761))</f>
        <v>1474</v>
      </c>
      <c r="H8165" s="467">
        <f t="shared" si="896"/>
        <v>0</v>
      </c>
      <c r="I8165" s="475" t="str">
        <f t="shared" si="897"/>
        <v/>
      </c>
      <c r="J8165" s="471">
        <f>'Potential Projects'!D8166</f>
        <v>1.3585986115108175</v>
      </c>
      <c r="K8165" s="471">
        <f>'Potential Projects'!E8166</f>
        <v>99.337288593850786</v>
      </c>
      <c r="L8165" s="476">
        <f t="shared" si="898"/>
        <v>784.3041127946384</v>
      </c>
      <c r="M8165" s="471">
        <f t="shared" si="901"/>
        <v>1391.9134899695046</v>
      </c>
      <c r="N8165" s="467">
        <f t="shared" si="899"/>
        <v>0</v>
      </c>
      <c r="O8165" s="475" t="str">
        <f t="shared" si="900"/>
        <v/>
      </c>
    </row>
    <row r="8166" spans="1:15" hidden="1">
      <c r="A8166" s="475">
        <f t="shared" si="895"/>
        <v>43800</v>
      </c>
      <c r="B8166" s="475">
        <v>43806</v>
      </c>
      <c r="C8166" s="467">
        <v>5</v>
      </c>
      <c r="D8166" s="467">
        <v>959</v>
      </c>
      <c r="E8166" s="467">
        <v>66</v>
      </c>
      <c r="F8166" s="467">
        <v>0</v>
      </c>
      <c r="G8166" s="467">
        <f t="array" ref="G8166">MAX(IF($A$2:$A$8761=A8166,$D$2:$D$8761))</f>
        <v>1474</v>
      </c>
      <c r="H8166" s="467">
        <f t="shared" si="896"/>
        <v>0</v>
      </c>
      <c r="I8166" s="475" t="str">
        <f t="shared" si="897"/>
        <v/>
      </c>
      <c r="J8166" s="471">
        <f>'Potential Projects'!D8167</f>
        <v>0.17708008762767927</v>
      </c>
      <c r="K8166" s="471">
        <f>'Potential Projects'!E8167</f>
        <v>99.097137497312403</v>
      </c>
      <c r="L8166" s="476">
        <f t="shared" si="898"/>
        <v>793.72578241505994</v>
      </c>
      <c r="M8166" s="471">
        <f t="shared" si="901"/>
        <v>1391.9134899695046</v>
      </c>
      <c r="N8166" s="467">
        <f t="shared" si="899"/>
        <v>0</v>
      </c>
      <c r="O8166" s="475" t="str">
        <f t="shared" si="900"/>
        <v/>
      </c>
    </row>
    <row r="8167" spans="1:15" hidden="1">
      <c r="A8167" s="475">
        <f t="shared" si="895"/>
        <v>43800</v>
      </c>
      <c r="B8167" s="475">
        <v>43806</v>
      </c>
      <c r="C8167" s="467">
        <v>6</v>
      </c>
      <c r="D8167" s="467">
        <v>991</v>
      </c>
      <c r="E8167" s="467">
        <v>57</v>
      </c>
      <c r="F8167" s="467">
        <v>0</v>
      </c>
      <c r="G8167" s="467">
        <f t="array" ref="G8167">MAX(IF($A$2:$A$8761=A8167,$D$2:$D$8761))</f>
        <v>1474</v>
      </c>
      <c r="H8167" s="467">
        <f t="shared" si="896"/>
        <v>0</v>
      </c>
      <c r="I8167" s="475" t="str">
        <f t="shared" si="897"/>
        <v/>
      </c>
      <c r="J8167" s="471">
        <f>'Potential Projects'!D8168</f>
        <v>0.47712252935043442</v>
      </c>
      <c r="K8167" s="471">
        <f>'Potential Projects'!E8168</f>
        <v>90.539310148355199</v>
      </c>
      <c r="L8167" s="476">
        <f t="shared" si="898"/>
        <v>842.98356732229433</v>
      </c>
      <c r="M8167" s="471">
        <f t="shared" si="901"/>
        <v>1391.9134899695046</v>
      </c>
      <c r="N8167" s="467">
        <f t="shared" si="899"/>
        <v>0</v>
      </c>
      <c r="O8167" s="475" t="str">
        <f t="shared" si="900"/>
        <v/>
      </c>
    </row>
    <row r="8168" spans="1:15" hidden="1">
      <c r="A8168" s="475">
        <f t="shared" si="895"/>
        <v>43800</v>
      </c>
      <c r="B8168" s="475">
        <v>43806</v>
      </c>
      <c r="C8168" s="467">
        <v>7</v>
      </c>
      <c r="D8168" s="467">
        <v>1057</v>
      </c>
      <c r="E8168" s="467">
        <v>60</v>
      </c>
      <c r="F8168" s="467">
        <v>0</v>
      </c>
      <c r="G8168" s="467">
        <f t="array" ref="G8168">MAX(IF($A$2:$A$8761=A8168,$D$2:$D$8761))</f>
        <v>1474</v>
      </c>
      <c r="H8168" s="467">
        <f t="shared" si="896"/>
        <v>0</v>
      </c>
      <c r="I8168" s="475" t="str">
        <f t="shared" si="897"/>
        <v/>
      </c>
      <c r="J8168" s="471">
        <f>'Potential Projects'!D8169</f>
        <v>2.2057591583514675</v>
      </c>
      <c r="K8168" s="471">
        <f>'Potential Projects'!E8169</f>
        <v>87.610561922167278</v>
      </c>
      <c r="L8168" s="476">
        <f t="shared" si="898"/>
        <v>907.18367891948128</v>
      </c>
      <c r="M8168" s="471">
        <f t="shared" si="901"/>
        <v>1391.9134899695046</v>
      </c>
      <c r="N8168" s="467">
        <f t="shared" si="899"/>
        <v>0</v>
      </c>
      <c r="O8168" s="475" t="str">
        <f t="shared" si="900"/>
        <v/>
      </c>
    </row>
    <row r="8169" spans="1:15" hidden="1">
      <c r="A8169" s="475">
        <f t="shared" si="895"/>
        <v>43800</v>
      </c>
      <c r="B8169" s="475">
        <v>43806</v>
      </c>
      <c r="C8169" s="467">
        <v>8</v>
      </c>
      <c r="D8169" s="467">
        <v>1101</v>
      </c>
      <c r="E8169" s="467">
        <v>80</v>
      </c>
      <c r="F8169" s="467">
        <v>0</v>
      </c>
      <c r="G8169" s="467">
        <f t="array" ref="G8169">MAX(IF($A$2:$A$8761=A8169,$D$2:$D$8761))</f>
        <v>1474</v>
      </c>
      <c r="H8169" s="467">
        <f t="shared" si="896"/>
        <v>0</v>
      </c>
      <c r="I8169" s="475" t="str">
        <f t="shared" si="897"/>
        <v/>
      </c>
      <c r="J8169" s="471">
        <f>'Potential Projects'!D8170</f>
        <v>0.72963731717133573</v>
      </c>
      <c r="K8169" s="471">
        <f>'Potential Projects'!E8170</f>
        <v>85.604087776822183</v>
      </c>
      <c r="L8169" s="476">
        <f t="shared" si="898"/>
        <v>934.66627490600649</v>
      </c>
      <c r="M8169" s="471">
        <f t="shared" si="901"/>
        <v>1391.9134899695046</v>
      </c>
      <c r="N8169" s="467">
        <f t="shared" si="899"/>
        <v>0</v>
      </c>
      <c r="O8169" s="475" t="str">
        <f t="shared" si="900"/>
        <v/>
      </c>
    </row>
    <row r="8170" spans="1:15" hidden="1">
      <c r="A8170" s="475">
        <f t="shared" si="895"/>
        <v>43800</v>
      </c>
      <c r="B8170" s="475">
        <v>43806</v>
      </c>
      <c r="C8170" s="467">
        <v>9</v>
      </c>
      <c r="D8170" s="467">
        <v>1133</v>
      </c>
      <c r="E8170" s="467">
        <v>67</v>
      </c>
      <c r="F8170" s="467">
        <v>0</v>
      </c>
      <c r="G8170" s="467">
        <f t="array" ref="G8170">MAX(IF($A$2:$A$8761=A8170,$D$2:$D$8761))</f>
        <v>1474</v>
      </c>
      <c r="H8170" s="467">
        <f t="shared" si="896"/>
        <v>0</v>
      </c>
      <c r="I8170" s="475" t="str">
        <f t="shared" si="897"/>
        <v/>
      </c>
      <c r="J8170" s="471">
        <f>'Potential Projects'!D8171</f>
        <v>4.0381940804926</v>
      </c>
      <c r="K8170" s="471">
        <f>'Potential Projects'!E8171</f>
        <v>74.557137336056755</v>
      </c>
      <c r="L8170" s="476">
        <f t="shared" si="898"/>
        <v>987.40466858345076</v>
      </c>
      <c r="M8170" s="471">
        <f t="shared" si="901"/>
        <v>1391.9134899695046</v>
      </c>
      <c r="N8170" s="467">
        <f t="shared" si="899"/>
        <v>0</v>
      </c>
      <c r="O8170" s="475" t="str">
        <f t="shared" si="900"/>
        <v/>
      </c>
    </row>
    <row r="8171" spans="1:15" hidden="1">
      <c r="A8171" s="475">
        <f t="shared" si="895"/>
        <v>43800</v>
      </c>
      <c r="B8171" s="475">
        <v>43806</v>
      </c>
      <c r="C8171" s="467">
        <v>10</v>
      </c>
      <c r="D8171" s="467">
        <v>1194</v>
      </c>
      <c r="E8171" s="467">
        <v>61</v>
      </c>
      <c r="F8171" s="467">
        <v>0</v>
      </c>
      <c r="G8171" s="467">
        <f t="array" ref="G8171">MAX(IF($A$2:$A$8761=A8171,$D$2:$D$8761))</f>
        <v>1474</v>
      </c>
      <c r="H8171" s="467">
        <f t="shared" si="896"/>
        <v>0</v>
      </c>
      <c r="I8171" s="475" t="str">
        <f t="shared" si="897"/>
        <v/>
      </c>
      <c r="J8171" s="471">
        <f>'Potential Projects'!D8172</f>
        <v>0.19609264074968397</v>
      </c>
      <c r="K8171" s="471">
        <f>'Potential Projects'!E8172</f>
        <v>75.522435228983014</v>
      </c>
      <c r="L8171" s="476">
        <f t="shared" si="898"/>
        <v>1057.2814721302673</v>
      </c>
      <c r="M8171" s="471">
        <f t="shared" si="901"/>
        <v>1391.9134899695046</v>
      </c>
      <c r="N8171" s="467">
        <f t="shared" si="899"/>
        <v>0</v>
      </c>
      <c r="O8171" s="475" t="str">
        <f t="shared" si="900"/>
        <v/>
      </c>
    </row>
    <row r="8172" spans="1:15" hidden="1">
      <c r="A8172" s="475">
        <f t="shared" si="895"/>
        <v>43800</v>
      </c>
      <c r="B8172" s="475">
        <v>43806</v>
      </c>
      <c r="C8172" s="467">
        <v>11</v>
      </c>
      <c r="D8172" s="467">
        <v>1197</v>
      </c>
      <c r="E8172" s="467">
        <v>50</v>
      </c>
      <c r="F8172" s="467">
        <v>0</v>
      </c>
      <c r="G8172" s="467">
        <f t="array" ref="G8172">MAX(IF($A$2:$A$8761=A8172,$D$2:$D$8761))</f>
        <v>1474</v>
      </c>
      <c r="H8172" s="467">
        <f t="shared" si="896"/>
        <v>0</v>
      </c>
      <c r="I8172" s="475" t="str">
        <f t="shared" si="897"/>
        <v/>
      </c>
      <c r="J8172" s="471">
        <f>'Potential Projects'!D8173</f>
        <v>0.62190826959134782</v>
      </c>
      <c r="K8172" s="471">
        <f>'Potential Projects'!E8173</f>
        <v>58.665705654697916</v>
      </c>
      <c r="L8172" s="476">
        <f t="shared" si="898"/>
        <v>1087.7123860757108</v>
      </c>
      <c r="M8172" s="471">
        <f t="shared" si="901"/>
        <v>1391.9134899695046</v>
      </c>
      <c r="N8172" s="467">
        <f t="shared" si="899"/>
        <v>0</v>
      </c>
      <c r="O8172" s="475" t="str">
        <f t="shared" si="900"/>
        <v/>
      </c>
    </row>
    <row r="8173" spans="1:15" hidden="1">
      <c r="A8173" s="475">
        <f t="shared" si="895"/>
        <v>43800</v>
      </c>
      <c r="B8173" s="475">
        <v>43806</v>
      </c>
      <c r="C8173" s="467">
        <v>12</v>
      </c>
      <c r="D8173" s="467">
        <v>1191</v>
      </c>
      <c r="E8173" s="467">
        <v>28</v>
      </c>
      <c r="F8173" s="467">
        <v>0</v>
      </c>
      <c r="G8173" s="467">
        <f t="array" ref="G8173">MAX(IF($A$2:$A$8761=A8173,$D$2:$D$8761))</f>
        <v>1474</v>
      </c>
      <c r="H8173" s="467">
        <f t="shared" si="896"/>
        <v>0</v>
      </c>
      <c r="I8173" s="475" t="str">
        <f t="shared" si="897"/>
        <v/>
      </c>
      <c r="J8173" s="471">
        <f>'Potential Projects'!D8174</f>
        <v>2.0472111592312539</v>
      </c>
      <c r="K8173" s="471">
        <f>'Potential Projects'!E8174</f>
        <v>58.842494409804345</v>
      </c>
      <c r="L8173" s="476">
        <f t="shared" si="898"/>
        <v>1102.1102944309644</v>
      </c>
      <c r="M8173" s="471">
        <f t="shared" si="901"/>
        <v>1391.9134899695046</v>
      </c>
      <c r="N8173" s="467">
        <f t="shared" si="899"/>
        <v>0</v>
      </c>
      <c r="O8173" s="475" t="str">
        <f t="shared" si="900"/>
        <v/>
      </c>
    </row>
    <row r="8174" spans="1:15" hidden="1">
      <c r="A8174" s="475">
        <f t="shared" si="895"/>
        <v>43800</v>
      </c>
      <c r="B8174" s="475">
        <v>43806</v>
      </c>
      <c r="C8174" s="467">
        <v>13</v>
      </c>
      <c r="D8174" s="467">
        <v>1173</v>
      </c>
      <c r="E8174" s="467">
        <v>16</v>
      </c>
      <c r="F8174" s="467">
        <v>0</v>
      </c>
      <c r="G8174" s="467">
        <f t="array" ref="G8174">MAX(IF($A$2:$A$8761=A8174,$D$2:$D$8761))</f>
        <v>1474</v>
      </c>
      <c r="H8174" s="467">
        <f t="shared" si="896"/>
        <v>0</v>
      </c>
      <c r="I8174" s="475" t="str">
        <f t="shared" si="897"/>
        <v/>
      </c>
      <c r="J8174" s="471">
        <f>'Potential Projects'!D8175</f>
        <v>1.2706488006883447</v>
      </c>
      <c r="K8174" s="471">
        <f>'Potential Projects'!E8175</f>
        <v>55.841779079767797</v>
      </c>
      <c r="L8174" s="476">
        <f t="shared" si="898"/>
        <v>1099.8875721195438</v>
      </c>
      <c r="M8174" s="471">
        <f t="shared" si="901"/>
        <v>1391.9134899695046</v>
      </c>
      <c r="N8174" s="467">
        <f t="shared" si="899"/>
        <v>0</v>
      </c>
      <c r="O8174" s="475" t="str">
        <f t="shared" si="900"/>
        <v/>
      </c>
    </row>
    <row r="8175" spans="1:15" hidden="1">
      <c r="A8175" s="475">
        <f t="shared" si="895"/>
        <v>43800</v>
      </c>
      <c r="B8175" s="475">
        <v>43806</v>
      </c>
      <c r="C8175" s="467">
        <v>14</v>
      </c>
      <c r="D8175" s="467">
        <v>1168</v>
      </c>
      <c r="E8175" s="467">
        <v>10</v>
      </c>
      <c r="F8175" s="467">
        <v>0</v>
      </c>
      <c r="G8175" s="467">
        <f t="array" ref="G8175">MAX(IF($A$2:$A$8761=A8175,$D$2:$D$8761))</f>
        <v>1474</v>
      </c>
      <c r="H8175" s="467">
        <f t="shared" si="896"/>
        <v>0</v>
      </c>
      <c r="I8175" s="475" t="str">
        <f t="shared" si="897"/>
        <v/>
      </c>
      <c r="J8175" s="471">
        <f>'Potential Projects'!D8176</f>
        <v>0.21079354892900723</v>
      </c>
      <c r="K8175" s="471">
        <f>'Potential Projects'!E8176</f>
        <v>58.49126365297785</v>
      </c>
      <c r="L8175" s="476">
        <f t="shared" si="898"/>
        <v>1099.2979427980933</v>
      </c>
      <c r="M8175" s="471">
        <f t="shared" si="901"/>
        <v>1391.9134899695046</v>
      </c>
      <c r="N8175" s="467">
        <f t="shared" si="899"/>
        <v>0</v>
      </c>
      <c r="O8175" s="475" t="str">
        <f t="shared" si="900"/>
        <v/>
      </c>
    </row>
    <row r="8176" spans="1:15" hidden="1">
      <c r="A8176" s="475">
        <f t="shared" si="895"/>
        <v>43800</v>
      </c>
      <c r="B8176" s="475">
        <v>43806</v>
      </c>
      <c r="C8176" s="467">
        <v>15</v>
      </c>
      <c r="D8176" s="467">
        <v>1171</v>
      </c>
      <c r="E8176" s="467">
        <v>8</v>
      </c>
      <c r="F8176" s="467">
        <v>0</v>
      </c>
      <c r="G8176" s="467">
        <f t="array" ref="G8176">MAX(IF($A$2:$A$8761=A8176,$D$2:$D$8761))</f>
        <v>1474</v>
      </c>
      <c r="H8176" s="467">
        <f t="shared" si="896"/>
        <v>0</v>
      </c>
      <c r="I8176" s="475" t="str">
        <f t="shared" si="897"/>
        <v/>
      </c>
      <c r="J8176" s="471">
        <f>'Potential Projects'!D8177</f>
        <v>1.6607082962932522</v>
      </c>
      <c r="K8176" s="471">
        <f>'Potential Projects'!E8177</f>
        <v>42.879877875725654</v>
      </c>
      <c r="L8176" s="476">
        <f t="shared" si="898"/>
        <v>1118.4594138279811</v>
      </c>
      <c r="M8176" s="471">
        <f t="shared" si="901"/>
        <v>1391.9134899695046</v>
      </c>
      <c r="N8176" s="467">
        <f t="shared" si="899"/>
        <v>0</v>
      </c>
      <c r="O8176" s="475" t="str">
        <f t="shared" si="900"/>
        <v/>
      </c>
    </row>
    <row r="8177" spans="1:15" hidden="1">
      <c r="A8177" s="475">
        <f t="shared" si="895"/>
        <v>43800</v>
      </c>
      <c r="B8177" s="475">
        <v>43806</v>
      </c>
      <c r="C8177" s="467">
        <v>16</v>
      </c>
      <c r="D8177" s="467">
        <v>1205</v>
      </c>
      <c r="E8177" s="467">
        <v>8</v>
      </c>
      <c r="F8177" s="467">
        <v>0</v>
      </c>
      <c r="G8177" s="467">
        <f t="array" ref="G8177">MAX(IF($A$2:$A$8761=A8177,$D$2:$D$8761))</f>
        <v>1474</v>
      </c>
      <c r="H8177" s="467">
        <f t="shared" si="896"/>
        <v>0</v>
      </c>
      <c r="I8177" s="475" t="str">
        <f t="shared" si="897"/>
        <v/>
      </c>
      <c r="J8177" s="471">
        <f>'Potential Projects'!D8178</f>
        <v>10.998632102527056</v>
      </c>
      <c r="K8177" s="471">
        <f>'Potential Projects'!E8178</f>
        <v>68.187266394323814</v>
      </c>
      <c r="L8177" s="476">
        <f t="shared" si="898"/>
        <v>1117.814101503149</v>
      </c>
      <c r="M8177" s="471">
        <f t="shared" si="901"/>
        <v>1391.9134899695046</v>
      </c>
      <c r="N8177" s="467">
        <f t="shared" si="899"/>
        <v>0</v>
      </c>
      <c r="O8177" s="475" t="str">
        <f t="shared" si="900"/>
        <v/>
      </c>
    </row>
    <row r="8178" spans="1:15" hidden="1">
      <c r="A8178" s="475">
        <f t="shared" si="895"/>
        <v>43800</v>
      </c>
      <c r="B8178" s="475">
        <v>43806</v>
      </c>
      <c r="C8178" s="467">
        <v>17</v>
      </c>
      <c r="D8178" s="467">
        <v>1234</v>
      </c>
      <c r="E8178" s="467">
        <v>9</v>
      </c>
      <c r="F8178" s="467">
        <v>0</v>
      </c>
      <c r="G8178" s="467">
        <f t="array" ref="G8178">MAX(IF($A$2:$A$8761=A8178,$D$2:$D$8761))</f>
        <v>1474</v>
      </c>
      <c r="H8178" s="467">
        <f t="shared" si="896"/>
        <v>0</v>
      </c>
      <c r="I8178" s="475" t="str">
        <f t="shared" si="897"/>
        <v/>
      </c>
      <c r="J8178" s="471">
        <f>'Potential Projects'!D8179</f>
        <v>21.20783512636811</v>
      </c>
      <c r="K8178" s="471">
        <f>'Potential Projects'!E8179</f>
        <v>67.347910933132667</v>
      </c>
      <c r="L8178" s="476">
        <f t="shared" si="898"/>
        <v>1136.4442539404993</v>
      </c>
      <c r="M8178" s="471">
        <f t="shared" si="901"/>
        <v>1391.9134899695046</v>
      </c>
      <c r="N8178" s="467">
        <f t="shared" si="899"/>
        <v>0</v>
      </c>
      <c r="O8178" s="475" t="str">
        <f t="shared" si="900"/>
        <v/>
      </c>
    </row>
    <row r="8179" spans="1:15" hidden="1">
      <c r="A8179" s="475">
        <f t="shared" si="895"/>
        <v>43800</v>
      </c>
      <c r="B8179" s="475">
        <v>43806</v>
      </c>
      <c r="C8179" s="467">
        <v>18</v>
      </c>
      <c r="D8179" s="467">
        <v>1215</v>
      </c>
      <c r="E8179" s="467">
        <v>13</v>
      </c>
      <c r="F8179" s="467">
        <v>0</v>
      </c>
      <c r="G8179" s="467">
        <f t="array" ref="G8179">MAX(IF($A$2:$A$8761=A8179,$D$2:$D$8761))</f>
        <v>1474</v>
      </c>
      <c r="H8179" s="467">
        <f t="shared" si="896"/>
        <v>0</v>
      </c>
      <c r="I8179" s="475" t="str">
        <f t="shared" si="897"/>
        <v/>
      </c>
      <c r="J8179" s="471">
        <f>'Potential Projects'!D8180</f>
        <v>52.453141860005665</v>
      </c>
      <c r="K8179" s="471">
        <f>'Potential Projects'!E8180</f>
        <v>59.005202644592558</v>
      </c>
      <c r="L8179" s="476">
        <f t="shared" si="898"/>
        <v>1090.5416554954018</v>
      </c>
      <c r="M8179" s="471">
        <f t="shared" si="901"/>
        <v>1391.9134899695046</v>
      </c>
      <c r="N8179" s="467">
        <f t="shared" si="899"/>
        <v>0</v>
      </c>
      <c r="O8179" s="475" t="str">
        <f t="shared" si="900"/>
        <v/>
      </c>
    </row>
    <row r="8180" spans="1:15" hidden="1">
      <c r="A8180" s="475">
        <f t="shared" si="895"/>
        <v>43800</v>
      </c>
      <c r="B8180" s="475">
        <v>43806</v>
      </c>
      <c r="C8180" s="467">
        <v>19</v>
      </c>
      <c r="D8180" s="467">
        <v>1194</v>
      </c>
      <c r="E8180" s="467">
        <v>20</v>
      </c>
      <c r="F8180" s="467">
        <v>0</v>
      </c>
      <c r="G8180" s="467">
        <f t="array" ref="G8180">MAX(IF($A$2:$A$8761=A8180,$D$2:$D$8761))</f>
        <v>1474</v>
      </c>
      <c r="H8180" s="467">
        <f t="shared" si="896"/>
        <v>0</v>
      </c>
      <c r="I8180" s="475" t="str">
        <f t="shared" si="897"/>
        <v/>
      </c>
      <c r="J8180" s="471">
        <f>'Potential Projects'!D8181</f>
        <v>71.120524674532859</v>
      </c>
      <c r="K8180" s="471">
        <f>'Potential Projects'!E8181</f>
        <v>88.138581434100203</v>
      </c>
      <c r="L8180" s="476">
        <f t="shared" si="898"/>
        <v>1014.740893891367</v>
      </c>
      <c r="M8180" s="471">
        <f t="shared" si="901"/>
        <v>1391.9134899695046</v>
      </c>
      <c r="N8180" s="467">
        <f t="shared" si="899"/>
        <v>0</v>
      </c>
      <c r="O8180" s="475" t="str">
        <f t="shared" si="900"/>
        <v/>
      </c>
    </row>
    <row r="8181" spans="1:15" hidden="1">
      <c r="A8181" s="475">
        <f t="shared" si="895"/>
        <v>43800</v>
      </c>
      <c r="B8181" s="475">
        <v>43806</v>
      </c>
      <c r="C8181" s="467">
        <v>20</v>
      </c>
      <c r="D8181" s="467">
        <v>1167</v>
      </c>
      <c r="E8181" s="467">
        <v>43</v>
      </c>
      <c r="F8181" s="467">
        <v>0</v>
      </c>
      <c r="G8181" s="467">
        <f t="array" ref="G8181">MAX(IF($A$2:$A$8761=A8181,$D$2:$D$8761))</f>
        <v>1474</v>
      </c>
      <c r="H8181" s="467">
        <f t="shared" si="896"/>
        <v>0</v>
      </c>
      <c r="I8181" s="475" t="str">
        <f t="shared" si="897"/>
        <v/>
      </c>
      <c r="J8181" s="471">
        <f>'Potential Projects'!D8182</f>
        <v>119.33777691325784</v>
      </c>
      <c r="K8181" s="471">
        <f>'Potential Projects'!E8182</f>
        <v>89.232950763276719</v>
      </c>
      <c r="L8181" s="476">
        <f t="shared" si="898"/>
        <v>915.42927232346551</v>
      </c>
      <c r="M8181" s="471">
        <f t="shared" si="901"/>
        <v>1391.9134899695046</v>
      </c>
      <c r="N8181" s="467">
        <f t="shared" si="899"/>
        <v>0</v>
      </c>
      <c r="O8181" s="475" t="str">
        <f t="shared" si="900"/>
        <v/>
      </c>
    </row>
    <row r="8182" spans="1:15" hidden="1">
      <c r="A8182" s="475">
        <f t="shared" si="895"/>
        <v>43800</v>
      </c>
      <c r="B8182" s="475">
        <v>43806</v>
      </c>
      <c r="C8182" s="467">
        <v>21</v>
      </c>
      <c r="D8182" s="467">
        <v>1140</v>
      </c>
      <c r="E8182" s="467">
        <v>53</v>
      </c>
      <c r="F8182" s="467">
        <v>0</v>
      </c>
      <c r="G8182" s="467">
        <f t="array" ref="G8182">MAX(IF($A$2:$A$8761=A8182,$D$2:$D$8761))</f>
        <v>1474</v>
      </c>
      <c r="H8182" s="467">
        <f t="shared" si="896"/>
        <v>0</v>
      </c>
      <c r="I8182" s="475" t="str">
        <f t="shared" si="897"/>
        <v/>
      </c>
      <c r="J8182" s="471">
        <f>'Potential Projects'!D8183</f>
        <v>121.09510649905849</v>
      </c>
      <c r="K8182" s="471">
        <f>'Potential Projects'!E8183</f>
        <v>74.689337776822185</v>
      </c>
      <c r="L8182" s="476">
        <f t="shared" si="898"/>
        <v>891.21555572411933</v>
      </c>
      <c r="M8182" s="471">
        <f t="shared" si="901"/>
        <v>1391.9134899695046</v>
      </c>
      <c r="N8182" s="467">
        <f t="shared" si="899"/>
        <v>0</v>
      </c>
      <c r="O8182" s="475" t="str">
        <f t="shared" si="900"/>
        <v/>
      </c>
    </row>
    <row r="8183" spans="1:15" hidden="1">
      <c r="A8183" s="475">
        <f t="shared" si="895"/>
        <v>43800</v>
      </c>
      <c r="B8183" s="475">
        <v>43806</v>
      </c>
      <c r="C8183" s="467">
        <v>22</v>
      </c>
      <c r="D8183" s="467">
        <v>1073</v>
      </c>
      <c r="E8183" s="467">
        <v>30</v>
      </c>
      <c r="F8183" s="467">
        <v>0</v>
      </c>
      <c r="G8183" s="467">
        <f t="array" ref="G8183">MAX(IF($A$2:$A$8761=A8183,$D$2:$D$8761))</f>
        <v>1474</v>
      </c>
      <c r="H8183" s="467">
        <f t="shared" si="896"/>
        <v>0</v>
      </c>
      <c r="I8183" s="475" t="str">
        <f t="shared" si="897"/>
        <v/>
      </c>
      <c r="J8183" s="471">
        <f>'Potential Projects'!D8184</f>
        <v>131.30985738025294</v>
      </c>
      <c r="K8183" s="471">
        <f>'Potential Projects'!E8184</f>
        <v>81.519954633412183</v>
      </c>
      <c r="L8183" s="476">
        <f t="shared" si="898"/>
        <v>830.17018798633489</v>
      </c>
      <c r="M8183" s="471">
        <f t="shared" si="901"/>
        <v>1391.9134899695046</v>
      </c>
      <c r="N8183" s="467">
        <f t="shared" si="899"/>
        <v>0</v>
      </c>
      <c r="O8183" s="475" t="str">
        <f t="shared" si="900"/>
        <v/>
      </c>
    </row>
    <row r="8184" spans="1:15" hidden="1">
      <c r="A8184" s="475">
        <f t="shared" si="895"/>
        <v>43800</v>
      </c>
      <c r="B8184" s="475">
        <v>43806</v>
      </c>
      <c r="C8184" s="467">
        <v>23</v>
      </c>
      <c r="D8184" s="467">
        <v>1018</v>
      </c>
      <c r="E8184" s="467">
        <v>25</v>
      </c>
      <c r="F8184" s="467">
        <v>0</v>
      </c>
      <c r="G8184" s="467">
        <f t="array" ref="G8184">MAX(IF($A$2:$A$8761=A8184,$D$2:$D$8761))</f>
        <v>1474</v>
      </c>
      <c r="H8184" s="467">
        <f t="shared" si="896"/>
        <v>0</v>
      </c>
      <c r="I8184" s="475" t="str">
        <f t="shared" si="897"/>
        <v/>
      </c>
      <c r="J8184" s="471">
        <f>'Potential Projects'!D8185</f>
        <v>125.32186803230167</v>
      </c>
      <c r="K8184" s="471">
        <f>'Potential Projects'!E8185</f>
        <v>85.511782143625027</v>
      </c>
      <c r="L8184" s="476">
        <f t="shared" si="898"/>
        <v>782.16634982407334</v>
      </c>
      <c r="M8184" s="471">
        <f t="shared" si="901"/>
        <v>1391.9134899695046</v>
      </c>
      <c r="N8184" s="467">
        <f t="shared" si="899"/>
        <v>0</v>
      </c>
      <c r="O8184" s="475" t="str">
        <f t="shared" si="900"/>
        <v/>
      </c>
    </row>
    <row r="8185" spans="1:15" hidden="1">
      <c r="A8185" s="475">
        <f t="shared" si="895"/>
        <v>43800</v>
      </c>
      <c r="B8185" s="475">
        <v>43806</v>
      </c>
      <c r="C8185" s="467">
        <v>24</v>
      </c>
      <c r="D8185" s="467">
        <v>981</v>
      </c>
      <c r="E8185" s="467">
        <v>34</v>
      </c>
      <c r="F8185" s="467">
        <v>0</v>
      </c>
      <c r="G8185" s="467">
        <f t="array" ref="G8185">MAX(IF($A$2:$A$8761=A8185,$D$2:$D$8761))</f>
        <v>1474</v>
      </c>
      <c r="H8185" s="467">
        <f t="shared" si="896"/>
        <v>0</v>
      </c>
      <c r="I8185" s="475" t="str">
        <f t="shared" si="897"/>
        <v/>
      </c>
      <c r="J8185" s="471">
        <f>'Potential Projects'!D8186</f>
        <v>120.00118212393093</v>
      </c>
      <c r="K8185" s="471">
        <f>'Potential Projects'!E8186</f>
        <v>82.72775037626316</v>
      </c>
      <c r="L8185" s="476">
        <f t="shared" si="898"/>
        <v>744.27106749980589</v>
      </c>
      <c r="M8185" s="471">
        <f t="shared" si="901"/>
        <v>1391.9134899695046</v>
      </c>
      <c r="N8185" s="467">
        <f t="shared" si="899"/>
        <v>0</v>
      </c>
      <c r="O8185" s="475" t="str">
        <f t="shared" si="900"/>
        <v/>
      </c>
    </row>
    <row r="8186" spans="1:15" hidden="1">
      <c r="A8186" s="475">
        <f t="shared" si="895"/>
        <v>43800</v>
      </c>
      <c r="B8186" s="475">
        <v>43807</v>
      </c>
      <c r="C8186" s="467">
        <v>1</v>
      </c>
      <c r="D8186" s="467">
        <v>940</v>
      </c>
      <c r="E8186" s="467">
        <v>34</v>
      </c>
      <c r="F8186" s="467">
        <v>0</v>
      </c>
      <c r="G8186" s="467">
        <f t="array" ref="G8186">MAX(IF($A$2:$A$8761=A8186,$D$2:$D$8761))</f>
        <v>1474</v>
      </c>
      <c r="H8186" s="467">
        <f t="shared" si="896"/>
        <v>0</v>
      </c>
      <c r="I8186" s="475" t="str">
        <f t="shared" si="897"/>
        <v/>
      </c>
      <c r="J8186" s="471">
        <f>'Potential Projects'!D8187</f>
        <v>123.49153823820735</v>
      </c>
      <c r="K8186" s="471">
        <f>'Potential Projects'!E8187</f>
        <v>79.82481643732531</v>
      </c>
      <c r="L8186" s="476">
        <f t="shared" si="898"/>
        <v>702.68364532446731</v>
      </c>
      <c r="M8186" s="471">
        <f t="shared" si="901"/>
        <v>1391.9134899695046</v>
      </c>
      <c r="N8186" s="467">
        <f t="shared" si="899"/>
        <v>0</v>
      </c>
      <c r="O8186" s="475" t="str">
        <f t="shared" si="900"/>
        <v/>
      </c>
    </row>
    <row r="8187" spans="1:15" hidden="1">
      <c r="A8187" s="475">
        <f t="shared" si="895"/>
        <v>43800</v>
      </c>
      <c r="B8187" s="475">
        <v>43807</v>
      </c>
      <c r="C8187" s="467">
        <v>2</v>
      </c>
      <c r="D8187" s="467">
        <v>901</v>
      </c>
      <c r="E8187" s="467">
        <v>25</v>
      </c>
      <c r="F8187" s="467">
        <v>0</v>
      </c>
      <c r="G8187" s="467">
        <f t="array" ref="G8187">MAX(IF($A$2:$A$8761=A8187,$D$2:$D$8761))</f>
        <v>1474</v>
      </c>
      <c r="H8187" s="467">
        <f t="shared" si="896"/>
        <v>0</v>
      </c>
      <c r="I8187" s="475" t="str">
        <f t="shared" si="897"/>
        <v/>
      </c>
      <c r="J8187" s="471">
        <f>'Potential Projects'!D8188</f>
        <v>124.0999176308558</v>
      </c>
      <c r="K8187" s="471">
        <f>'Potential Projects'!E8188</f>
        <v>70.354884272199527</v>
      </c>
      <c r="L8187" s="476">
        <f t="shared" si="898"/>
        <v>681.54519809694466</v>
      </c>
      <c r="M8187" s="471">
        <f t="shared" si="901"/>
        <v>1391.9134899695046</v>
      </c>
      <c r="N8187" s="467">
        <f t="shared" si="899"/>
        <v>0</v>
      </c>
      <c r="O8187" s="475" t="str">
        <f t="shared" si="900"/>
        <v/>
      </c>
    </row>
    <row r="8188" spans="1:15" hidden="1">
      <c r="A8188" s="475">
        <f t="shared" si="895"/>
        <v>43800</v>
      </c>
      <c r="B8188" s="475">
        <v>43807</v>
      </c>
      <c r="C8188" s="467">
        <v>3</v>
      </c>
      <c r="D8188" s="467">
        <v>881</v>
      </c>
      <c r="E8188" s="467">
        <v>26</v>
      </c>
      <c r="F8188" s="467">
        <v>0</v>
      </c>
      <c r="G8188" s="467">
        <f t="array" ref="G8188">MAX(IF($A$2:$A$8761=A8188,$D$2:$D$8761))</f>
        <v>1474</v>
      </c>
      <c r="H8188" s="467">
        <f t="shared" si="896"/>
        <v>0</v>
      </c>
      <c r="I8188" s="475" t="str">
        <f t="shared" si="897"/>
        <v/>
      </c>
      <c r="J8188" s="471">
        <f>'Potential Projects'!D8189</f>
        <v>122.75123317858763</v>
      </c>
      <c r="K8188" s="471">
        <f>'Potential Projects'!E8189</f>
        <v>86.54200688024082</v>
      </c>
      <c r="L8188" s="476">
        <f t="shared" si="898"/>
        <v>645.70675994117153</v>
      </c>
      <c r="M8188" s="471">
        <f t="shared" si="901"/>
        <v>1391.9134899695046</v>
      </c>
      <c r="N8188" s="467">
        <f t="shared" si="899"/>
        <v>0</v>
      </c>
      <c r="O8188" s="475" t="str">
        <f t="shared" si="900"/>
        <v/>
      </c>
    </row>
    <row r="8189" spans="1:15" hidden="1">
      <c r="A8189" s="475">
        <f t="shared" si="895"/>
        <v>43800</v>
      </c>
      <c r="B8189" s="475">
        <v>43807</v>
      </c>
      <c r="C8189" s="467">
        <v>4</v>
      </c>
      <c r="D8189" s="467">
        <v>900</v>
      </c>
      <c r="E8189" s="467">
        <v>46</v>
      </c>
      <c r="F8189" s="467">
        <v>0</v>
      </c>
      <c r="G8189" s="467">
        <f t="array" ref="G8189">MAX(IF($A$2:$A$8761=A8189,$D$2:$D$8761))</f>
        <v>1474</v>
      </c>
      <c r="H8189" s="467">
        <f t="shared" si="896"/>
        <v>0</v>
      </c>
      <c r="I8189" s="475" t="str">
        <f t="shared" si="897"/>
        <v/>
      </c>
      <c r="J8189" s="471">
        <f>'Potential Projects'!D8190</f>
        <v>119.97030035268867</v>
      </c>
      <c r="K8189" s="471">
        <f>'Potential Projects'!E8190</f>
        <v>82.432841700709517</v>
      </c>
      <c r="L8189" s="476">
        <f t="shared" si="898"/>
        <v>651.59685794660174</v>
      </c>
      <c r="M8189" s="471">
        <f t="shared" si="901"/>
        <v>1391.9134899695046</v>
      </c>
      <c r="N8189" s="467">
        <f t="shared" si="899"/>
        <v>0</v>
      </c>
      <c r="O8189" s="475" t="str">
        <f t="shared" si="900"/>
        <v/>
      </c>
    </row>
    <row r="8190" spans="1:15" hidden="1">
      <c r="A8190" s="475">
        <f t="shared" si="895"/>
        <v>43800</v>
      </c>
      <c r="B8190" s="475">
        <v>43807</v>
      </c>
      <c r="C8190" s="467">
        <v>5</v>
      </c>
      <c r="D8190" s="467">
        <v>895</v>
      </c>
      <c r="E8190" s="467">
        <v>59</v>
      </c>
      <c r="F8190" s="467">
        <v>0</v>
      </c>
      <c r="G8190" s="467">
        <f t="array" ref="G8190">MAX(IF($A$2:$A$8761=A8190,$D$2:$D$8761))</f>
        <v>1474</v>
      </c>
      <c r="H8190" s="467">
        <f t="shared" si="896"/>
        <v>0</v>
      </c>
      <c r="I8190" s="475" t="str">
        <f t="shared" si="897"/>
        <v/>
      </c>
      <c r="J8190" s="471">
        <f>'Potential Projects'!D8191</f>
        <v>124.41430198828472</v>
      </c>
      <c r="K8190" s="471">
        <f>'Potential Projects'!E8191</f>
        <v>98.224927488712112</v>
      </c>
      <c r="L8190" s="476">
        <f t="shared" si="898"/>
        <v>613.36077052300323</v>
      </c>
      <c r="M8190" s="471">
        <f t="shared" si="901"/>
        <v>1391.9134899695046</v>
      </c>
      <c r="N8190" s="467">
        <f t="shared" si="899"/>
        <v>0</v>
      </c>
      <c r="O8190" s="475" t="str">
        <f t="shared" si="900"/>
        <v/>
      </c>
    </row>
    <row r="8191" spans="1:15" hidden="1">
      <c r="A8191" s="475">
        <f t="shared" si="895"/>
        <v>43800</v>
      </c>
      <c r="B8191" s="475">
        <v>43807</v>
      </c>
      <c r="C8191" s="467">
        <v>6</v>
      </c>
      <c r="D8191" s="467">
        <v>926</v>
      </c>
      <c r="E8191" s="467">
        <v>19</v>
      </c>
      <c r="F8191" s="467">
        <v>0</v>
      </c>
      <c r="G8191" s="467">
        <f t="array" ref="G8191">MAX(IF($A$2:$A$8761=A8191,$D$2:$D$8761))</f>
        <v>1474</v>
      </c>
      <c r="H8191" s="467">
        <f t="shared" si="896"/>
        <v>0</v>
      </c>
      <c r="I8191" s="475" t="str">
        <f t="shared" si="897"/>
        <v/>
      </c>
      <c r="J8191" s="471">
        <f>'Potential Projects'!D8192</f>
        <v>123.47725363745644</v>
      </c>
      <c r="K8191" s="471">
        <f>'Potential Projects'!E8192</f>
        <v>92.862596000860037</v>
      </c>
      <c r="L8191" s="476">
        <f t="shared" si="898"/>
        <v>690.66015036168346</v>
      </c>
      <c r="M8191" s="471">
        <f t="shared" si="901"/>
        <v>1391.9134899695046</v>
      </c>
      <c r="N8191" s="467">
        <f t="shared" si="899"/>
        <v>0</v>
      </c>
      <c r="O8191" s="475" t="str">
        <f t="shared" si="900"/>
        <v/>
      </c>
    </row>
    <row r="8192" spans="1:15" hidden="1">
      <c r="A8192" s="475">
        <f t="shared" si="895"/>
        <v>43800</v>
      </c>
      <c r="B8192" s="475">
        <v>43807</v>
      </c>
      <c r="C8192" s="467">
        <v>7</v>
      </c>
      <c r="D8192" s="467">
        <v>1023</v>
      </c>
      <c r="E8192" s="467">
        <v>10</v>
      </c>
      <c r="F8192" s="467">
        <v>0</v>
      </c>
      <c r="G8192" s="467">
        <f t="array" ref="G8192">MAX(IF($A$2:$A$8761=A8192,$D$2:$D$8761))</f>
        <v>1474</v>
      </c>
      <c r="H8192" s="467">
        <f t="shared" si="896"/>
        <v>0</v>
      </c>
      <c r="I8192" s="475" t="str">
        <f t="shared" si="897"/>
        <v/>
      </c>
      <c r="J8192" s="471">
        <f>'Potential Projects'!D8193</f>
        <v>122.35444707155692</v>
      </c>
      <c r="K8192" s="471">
        <f>'Potential Projects'!E8193</f>
        <v>81.162465867555369</v>
      </c>
      <c r="L8192" s="476">
        <f t="shared" si="898"/>
        <v>809.48308706088767</v>
      </c>
      <c r="M8192" s="471">
        <f t="shared" si="901"/>
        <v>1391.9134899695046</v>
      </c>
      <c r="N8192" s="467">
        <f t="shared" si="899"/>
        <v>0</v>
      </c>
      <c r="O8192" s="475" t="str">
        <f t="shared" si="900"/>
        <v/>
      </c>
    </row>
    <row r="8193" spans="1:15" hidden="1">
      <c r="A8193" s="475">
        <f t="shared" si="895"/>
        <v>43800</v>
      </c>
      <c r="B8193" s="475">
        <v>43807</v>
      </c>
      <c r="C8193" s="467">
        <v>8</v>
      </c>
      <c r="D8193" s="467">
        <v>1057</v>
      </c>
      <c r="E8193" s="467">
        <v>15</v>
      </c>
      <c r="F8193" s="467">
        <v>0</v>
      </c>
      <c r="G8193" s="467">
        <f t="array" ref="G8193">MAX(IF($A$2:$A$8761=A8193,$D$2:$D$8761))</f>
        <v>1474</v>
      </c>
      <c r="H8193" s="467">
        <f t="shared" si="896"/>
        <v>0</v>
      </c>
      <c r="I8193" s="475" t="str">
        <f t="shared" si="897"/>
        <v/>
      </c>
      <c r="J8193" s="471">
        <f>'Potential Projects'!D8194</f>
        <v>121.14472870980524</v>
      </c>
      <c r="K8193" s="471">
        <f>'Potential Projects'!E8194</f>
        <v>83.81899070092453</v>
      </c>
      <c r="L8193" s="476">
        <f t="shared" si="898"/>
        <v>837.03628058927029</v>
      </c>
      <c r="M8193" s="471">
        <f t="shared" si="901"/>
        <v>1391.9134899695046</v>
      </c>
      <c r="N8193" s="467">
        <f t="shared" si="899"/>
        <v>0</v>
      </c>
      <c r="O8193" s="475" t="str">
        <f t="shared" si="900"/>
        <v/>
      </c>
    </row>
    <row r="8194" spans="1:15" hidden="1">
      <c r="A8194" s="475">
        <f t="shared" ref="A8194:A8257" si="902">DATE(YEAR(B8194),MONTH(B8194),1)</f>
        <v>43800</v>
      </c>
      <c r="B8194" s="475">
        <v>43807</v>
      </c>
      <c r="C8194" s="467">
        <v>9</v>
      </c>
      <c r="D8194" s="467">
        <v>1124</v>
      </c>
      <c r="E8194" s="467">
        <v>20</v>
      </c>
      <c r="F8194" s="467">
        <v>0</v>
      </c>
      <c r="G8194" s="467">
        <f t="array" ref="G8194">MAX(IF($A$2:$A$8761=A8194,$D$2:$D$8761))</f>
        <v>1474</v>
      </c>
      <c r="H8194" s="467">
        <f t="shared" ref="H8194:H8257" si="903">IF(G8194=D8194,1,0)</f>
        <v>0</v>
      </c>
      <c r="I8194" s="475" t="str">
        <f t="shared" ref="I8194:I8257" si="904">IF(D8194=G8194,B8194,"")</f>
        <v/>
      </c>
      <c r="J8194" s="471">
        <f>'Potential Projects'!D8195</f>
        <v>119.95617506396215</v>
      </c>
      <c r="K8194" s="471">
        <f>'Potential Projects'!E8195</f>
        <v>50.067983498172431</v>
      </c>
      <c r="L8194" s="476">
        <f t="shared" ref="L8194:L8257" si="905">D8194-E8194-F8194-J8194-K8194</f>
        <v>933.97584143786537</v>
      </c>
      <c r="M8194" s="471">
        <f t="shared" si="901"/>
        <v>1391.9134899695046</v>
      </c>
      <c r="N8194" s="467">
        <f t="shared" ref="N8194:N8257" si="906">IF(M8194=L8194,1,0)</f>
        <v>0</v>
      </c>
      <c r="O8194" s="475" t="str">
        <f t="shared" ref="O8194:O8257" si="907">IF(L8194=M8194,B8194,"")</f>
        <v/>
      </c>
    </row>
    <row r="8195" spans="1:15" hidden="1">
      <c r="A8195" s="475">
        <f t="shared" si="902"/>
        <v>43800</v>
      </c>
      <c r="B8195" s="475">
        <v>43807</v>
      </c>
      <c r="C8195" s="467">
        <v>10</v>
      </c>
      <c r="D8195" s="467">
        <v>1159</v>
      </c>
      <c r="E8195" s="467">
        <v>13</v>
      </c>
      <c r="F8195" s="467">
        <v>0</v>
      </c>
      <c r="G8195" s="467">
        <f t="array" ref="G8195">MAX(IF($A$2:$A$8761=A8195,$D$2:$D$8761))</f>
        <v>1474</v>
      </c>
      <c r="H8195" s="467">
        <f t="shared" si="903"/>
        <v>0</v>
      </c>
      <c r="I8195" s="475" t="str">
        <f t="shared" si="904"/>
        <v/>
      </c>
      <c r="J8195" s="471">
        <f>'Potential Projects'!D8196</f>
        <v>118.88215102204121</v>
      </c>
      <c r="K8195" s="471">
        <f>'Potential Projects'!E8196</f>
        <v>28.029622446785638</v>
      </c>
      <c r="L8195" s="476">
        <f t="shared" si="905"/>
        <v>999.08822653117318</v>
      </c>
      <c r="M8195" s="471">
        <f t="shared" si="901"/>
        <v>1391.9134899695046</v>
      </c>
      <c r="N8195" s="467">
        <f t="shared" si="906"/>
        <v>0</v>
      </c>
      <c r="O8195" s="475" t="str">
        <f t="shared" si="907"/>
        <v/>
      </c>
    </row>
    <row r="8196" spans="1:15" hidden="1">
      <c r="A8196" s="475">
        <f t="shared" si="902"/>
        <v>43800</v>
      </c>
      <c r="B8196" s="475">
        <v>43807</v>
      </c>
      <c r="C8196" s="467">
        <v>11</v>
      </c>
      <c r="D8196" s="467">
        <v>1184</v>
      </c>
      <c r="E8196" s="467">
        <v>18</v>
      </c>
      <c r="F8196" s="467">
        <v>0</v>
      </c>
      <c r="G8196" s="467">
        <f t="array" ref="G8196">MAX(IF($A$2:$A$8761=A8196,$D$2:$D$8761))</f>
        <v>1474</v>
      </c>
      <c r="H8196" s="467">
        <f t="shared" si="903"/>
        <v>0</v>
      </c>
      <c r="I8196" s="475" t="str">
        <f t="shared" si="904"/>
        <v/>
      </c>
      <c r="J8196" s="471">
        <f>'Potential Projects'!D8197</f>
        <v>116.31508785162792</v>
      </c>
      <c r="K8196" s="471">
        <f>'Potential Projects'!E8197</f>
        <v>19.780784293700282</v>
      </c>
      <c r="L8196" s="476">
        <f t="shared" si="905"/>
        <v>1029.904127854672</v>
      </c>
      <c r="M8196" s="471">
        <f t="shared" si="901"/>
        <v>1391.9134899695046</v>
      </c>
      <c r="N8196" s="467">
        <f t="shared" si="906"/>
        <v>0</v>
      </c>
      <c r="O8196" s="475" t="str">
        <f t="shared" si="907"/>
        <v/>
      </c>
    </row>
    <row r="8197" spans="1:15" hidden="1">
      <c r="A8197" s="475">
        <f t="shared" si="902"/>
        <v>43800</v>
      </c>
      <c r="B8197" s="475">
        <v>43807</v>
      </c>
      <c r="C8197" s="467">
        <v>12</v>
      </c>
      <c r="D8197" s="467">
        <v>1163</v>
      </c>
      <c r="E8197" s="467">
        <v>21</v>
      </c>
      <c r="F8197" s="467">
        <v>0</v>
      </c>
      <c r="G8197" s="467">
        <f t="array" ref="G8197">MAX(IF($A$2:$A$8761=A8197,$D$2:$D$8761))</f>
        <v>1474</v>
      </c>
      <c r="H8197" s="467">
        <f t="shared" si="903"/>
        <v>0</v>
      </c>
      <c r="I8197" s="475" t="str">
        <f t="shared" si="904"/>
        <v/>
      </c>
      <c r="J8197" s="471">
        <f>'Potential Projects'!D8198</f>
        <v>115.788486731722</v>
      </c>
      <c r="K8197" s="471">
        <f>'Potential Projects'!E8198</f>
        <v>35.488386959793594</v>
      </c>
      <c r="L8197" s="476">
        <f t="shared" si="905"/>
        <v>990.72312630848432</v>
      </c>
      <c r="M8197" s="471">
        <f t="shared" si="901"/>
        <v>1391.9134899695046</v>
      </c>
      <c r="N8197" s="467">
        <f t="shared" si="906"/>
        <v>0</v>
      </c>
      <c r="O8197" s="475" t="str">
        <f t="shared" si="907"/>
        <v/>
      </c>
    </row>
    <row r="8198" spans="1:15" hidden="1">
      <c r="A8198" s="475">
        <f t="shared" si="902"/>
        <v>43800</v>
      </c>
      <c r="B8198" s="475">
        <v>43807</v>
      </c>
      <c r="C8198" s="467">
        <v>13</v>
      </c>
      <c r="D8198" s="467">
        <v>1142</v>
      </c>
      <c r="E8198" s="467">
        <v>17</v>
      </c>
      <c r="F8198" s="467">
        <v>0</v>
      </c>
      <c r="G8198" s="467">
        <f t="array" ref="G8198">MAX(IF($A$2:$A$8761=A8198,$D$2:$D$8761))</f>
        <v>1474</v>
      </c>
      <c r="H8198" s="467">
        <f t="shared" si="903"/>
        <v>0</v>
      </c>
      <c r="I8198" s="475" t="str">
        <f t="shared" si="904"/>
        <v/>
      </c>
      <c r="J8198" s="471">
        <f>'Potential Projects'!D8199</f>
        <v>114.10658179079707</v>
      </c>
      <c r="K8198" s="471">
        <f>'Potential Projects'!E8199</f>
        <v>58.019566222317778</v>
      </c>
      <c r="L8198" s="476">
        <f t="shared" si="905"/>
        <v>952.87385198688526</v>
      </c>
      <c r="M8198" s="471">
        <f t="shared" si="901"/>
        <v>1391.9134899695046</v>
      </c>
      <c r="N8198" s="467">
        <f t="shared" si="906"/>
        <v>0</v>
      </c>
      <c r="O8198" s="475" t="str">
        <f t="shared" si="907"/>
        <v/>
      </c>
    </row>
    <row r="8199" spans="1:15" hidden="1">
      <c r="A8199" s="475">
        <f t="shared" si="902"/>
        <v>43800</v>
      </c>
      <c r="B8199" s="475">
        <v>43807</v>
      </c>
      <c r="C8199" s="467">
        <v>14</v>
      </c>
      <c r="D8199" s="467">
        <v>1118</v>
      </c>
      <c r="E8199" s="467">
        <v>25</v>
      </c>
      <c r="F8199" s="467">
        <v>0</v>
      </c>
      <c r="G8199" s="467">
        <f t="array" ref="G8199">MAX(IF($A$2:$A$8761=A8199,$D$2:$D$8761))</f>
        <v>1474</v>
      </c>
      <c r="H8199" s="467">
        <f t="shared" si="903"/>
        <v>0</v>
      </c>
      <c r="I8199" s="475" t="str">
        <f t="shared" si="904"/>
        <v/>
      </c>
      <c r="J8199" s="471">
        <f>'Potential Projects'!D8200</f>
        <v>112.60122254560164</v>
      </c>
      <c r="K8199" s="471">
        <f>'Potential Projects'!E8200</f>
        <v>47.632053483121908</v>
      </c>
      <c r="L8199" s="476">
        <f t="shared" si="905"/>
        <v>932.76672397127641</v>
      </c>
      <c r="M8199" s="471">
        <f t="shared" si="901"/>
        <v>1391.9134899695046</v>
      </c>
      <c r="N8199" s="467">
        <f t="shared" si="906"/>
        <v>0</v>
      </c>
      <c r="O8199" s="475" t="str">
        <f t="shared" si="907"/>
        <v/>
      </c>
    </row>
    <row r="8200" spans="1:15" hidden="1">
      <c r="A8200" s="475">
        <f t="shared" si="902"/>
        <v>43800</v>
      </c>
      <c r="B8200" s="475">
        <v>43807</v>
      </c>
      <c r="C8200" s="467">
        <v>15</v>
      </c>
      <c r="D8200" s="467">
        <v>1152</v>
      </c>
      <c r="E8200" s="467">
        <v>35</v>
      </c>
      <c r="F8200" s="467">
        <v>0</v>
      </c>
      <c r="G8200" s="467">
        <f t="array" ref="G8200">MAX(IF($A$2:$A$8761=A8200,$D$2:$D$8761))</f>
        <v>1474</v>
      </c>
      <c r="H8200" s="467">
        <f t="shared" si="903"/>
        <v>0</v>
      </c>
      <c r="I8200" s="475" t="str">
        <f t="shared" si="904"/>
        <v/>
      </c>
      <c r="J8200" s="471">
        <f>'Potential Projects'!D8201</f>
        <v>113.82122028894152</v>
      </c>
      <c r="K8200" s="471">
        <f>'Potential Projects'!E8201</f>
        <v>17.093751666308322</v>
      </c>
      <c r="L8200" s="476">
        <f t="shared" si="905"/>
        <v>986.08502804475017</v>
      </c>
      <c r="M8200" s="471">
        <f t="shared" si="901"/>
        <v>1391.9134899695046</v>
      </c>
      <c r="N8200" s="467">
        <f t="shared" si="906"/>
        <v>0</v>
      </c>
      <c r="O8200" s="475" t="str">
        <f t="shared" si="907"/>
        <v/>
      </c>
    </row>
    <row r="8201" spans="1:15" hidden="1">
      <c r="A8201" s="475">
        <f t="shared" si="902"/>
        <v>43800</v>
      </c>
      <c r="B8201" s="475">
        <v>43807</v>
      </c>
      <c r="C8201" s="467">
        <v>16</v>
      </c>
      <c r="D8201" s="467">
        <v>1176</v>
      </c>
      <c r="E8201" s="467">
        <v>32</v>
      </c>
      <c r="F8201" s="467">
        <v>0</v>
      </c>
      <c r="G8201" s="467">
        <f t="array" ref="G8201">MAX(IF($A$2:$A$8761=A8201,$D$2:$D$8761))</f>
        <v>1474</v>
      </c>
      <c r="H8201" s="467">
        <f t="shared" si="903"/>
        <v>0</v>
      </c>
      <c r="I8201" s="475" t="str">
        <f t="shared" si="904"/>
        <v/>
      </c>
      <c r="J8201" s="471">
        <f>'Potential Projects'!D8202</f>
        <v>112.37632629271204</v>
      </c>
      <c r="K8201" s="471">
        <f>'Potential Projects'!E8202</f>
        <v>24.847424854869917</v>
      </c>
      <c r="L8201" s="476">
        <f t="shared" si="905"/>
        <v>1006.776248852418</v>
      </c>
      <c r="M8201" s="471">
        <f t="shared" si="901"/>
        <v>1391.9134899695046</v>
      </c>
      <c r="N8201" s="467">
        <f t="shared" si="906"/>
        <v>0</v>
      </c>
      <c r="O8201" s="475" t="str">
        <f t="shared" si="907"/>
        <v/>
      </c>
    </row>
    <row r="8202" spans="1:15" hidden="1">
      <c r="A8202" s="475">
        <f t="shared" si="902"/>
        <v>43800</v>
      </c>
      <c r="B8202" s="475">
        <v>43807</v>
      </c>
      <c r="C8202" s="467">
        <v>17</v>
      </c>
      <c r="D8202" s="467">
        <v>1299</v>
      </c>
      <c r="E8202" s="467">
        <v>32</v>
      </c>
      <c r="F8202" s="467">
        <v>0</v>
      </c>
      <c r="G8202" s="467">
        <f t="array" ref="G8202">MAX(IF($A$2:$A$8761=A8202,$D$2:$D$8761))</f>
        <v>1474</v>
      </c>
      <c r="H8202" s="467">
        <f t="shared" si="903"/>
        <v>0</v>
      </c>
      <c r="I8202" s="475" t="str">
        <f t="shared" si="904"/>
        <v/>
      </c>
      <c r="J8202" s="471">
        <f>'Potential Projects'!D8203</f>
        <v>110.72787676672189</v>
      </c>
      <c r="K8202" s="471">
        <f>'Potential Projects'!E8203</f>
        <v>32.338261664158246</v>
      </c>
      <c r="L8202" s="476">
        <f t="shared" si="905"/>
        <v>1123.9338615691199</v>
      </c>
      <c r="M8202" s="471">
        <f t="shared" si="901"/>
        <v>1391.9134899695046</v>
      </c>
      <c r="N8202" s="467">
        <f t="shared" si="906"/>
        <v>0</v>
      </c>
      <c r="O8202" s="475" t="str">
        <f t="shared" si="907"/>
        <v/>
      </c>
    </row>
    <row r="8203" spans="1:15" hidden="1">
      <c r="A8203" s="475">
        <f t="shared" si="902"/>
        <v>43800</v>
      </c>
      <c r="B8203" s="475">
        <v>43807</v>
      </c>
      <c r="C8203" s="467">
        <v>18</v>
      </c>
      <c r="D8203" s="467">
        <v>1330</v>
      </c>
      <c r="E8203" s="467">
        <v>40</v>
      </c>
      <c r="F8203" s="467">
        <v>0</v>
      </c>
      <c r="G8203" s="467">
        <f t="array" ref="G8203">MAX(IF($A$2:$A$8761=A8203,$D$2:$D$8761))</f>
        <v>1474</v>
      </c>
      <c r="H8203" s="467">
        <f t="shared" si="903"/>
        <v>0</v>
      </c>
      <c r="I8203" s="475" t="str">
        <f t="shared" si="904"/>
        <v/>
      </c>
      <c r="J8203" s="471">
        <f>'Potential Projects'!D8204</f>
        <v>107.43699459922966</v>
      </c>
      <c r="K8203" s="471">
        <f>'Potential Projects'!E8204</f>
        <v>61.269819662438188</v>
      </c>
      <c r="L8203" s="476">
        <f t="shared" si="905"/>
        <v>1121.2931857383321</v>
      </c>
      <c r="M8203" s="471">
        <f t="shared" si="901"/>
        <v>1391.9134899695046</v>
      </c>
      <c r="N8203" s="467">
        <f t="shared" si="906"/>
        <v>0</v>
      </c>
      <c r="O8203" s="475" t="str">
        <f t="shared" si="907"/>
        <v/>
      </c>
    </row>
    <row r="8204" spans="1:15" hidden="1">
      <c r="A8204" s="475">
        <f t="shared" si="902"/>
        <v>43800</v>
      </c>
      <c r="B8204" s="475">
        <v>43807</v>
      </c>
      <c r="C8204" s="467">
        <v>19</v>
      </c>
      <c r="D8204" s="467">
        <v>1311</v>
      </c>
      <c r="E8204" s="467">
        <v>26</v>
      </c>
      <c r="F8204" s="467">
        <v>0</v>
      </c>
      <c r="G8204" s="467">
        <f t="array" ref="G8204">MAX(IF($A$2:$A$8761=A8204,$D$2:$D$8761))</f>
        <v>1474</v>
      </c>
      <c r="H8204" s="467">
        <f t="shared" si="903"/>
        <v>0</v>
      </c>
      <c r="I8204" s="475" t="str">
        <f t="shared" si="904"/>
        <v/>
      </c>
      <c r="J8204" s="471">
        <f>'Potential Projects'!D8205</f>
        <v>88.701400688827249</v>
      </c>
      <c r="K8204" s="471">
        <f>'Potential Projects'!E8205</f>
        <v>90.473601053536882</v>
      </c>
      <c r="L8204" s="476">
        <f t="shared" si="905"/>
        <v>1105.8249982576358</v>
      </c>
      <c r="M8204" s="471">
        <f t="shared" si="901"/>
        <v>1391.9134899695046</v>
      </c>
      <c r="N8204" s="467">
        <f t="shared" si="906"/>
        <v>0</v>
      </c>
      <c r="O8204" s="475" t="str">
        <f t="shared" si="907"/>
        <v/>
      </c>
    </row>
    <row r="8205" spans="1:15" hidden="1">
      <c r="A8205" s="475">
        <f t="shared" si="902"/>
        <v>43800</v>
      </c>
      <c r="B8205" s="475">
        <v>43807</v>
      </c>
      <c r="C8205" s="467">
        <v>20</v>
      </c>
      <c r="D8205" s="467">
        <v>1300</v>
      </c>
      <c r="E8205" s="467">
        <v>20</v>
      </c>
      <c r="F8205" s="467">
        <v>0</v>
      </c>
      <c r="G8205" s="467">
        <f t="array" ref="G8205">MAX(IF($A$2:$A$8761=A8205,$D$2:$D$8761))</f>
        <v>1474</v>
      </c>
      <c r="H8205" s="467">
        <f t="shared" si="903"/>
        <v>0</v>
      </c>
      <c r="I8205" s="475" t="str">
        <f t="shared" si="904"/>
        <v/>
      </c>
      <c r="J8205" s="471">
        <f>'Potential Projects'!D8206</f>
        <v>96.07395894805218</v>
      </c>
      <c r="K8205" s="471">
        <f>'Potential Projects'!E8206</f>
        <v>85.9388912599441</v>
      </c>
      <c r="L8205" s="476">
        <f t="shared" si="905"/>
        <v>1097.9871497920037</v>
      </c>
      <c r="M8205" s="471">
        <f t="shared" si="901"/>
        <v>1391.9134899695046</v>
      </c>
      <c r="N8205" s="467">
        <f t="shared" si="906"/>
        <v>0</v>
      </c>
      <c r="O8205" s="475" t="str">
        <f t="shared" si="907"/>
        <v/>
      </c>
    </row>
    <row r="8206" spans="1:15" hidden="1">
      <c r="A8206" s="475">
        <f t="shared" si="902"/>
        <v>43800</v>
      </c>
      <c r="B8206" s="475">
        <v>43807</v>
      </c>
      <c r="C8206" s="467">
        <v>21</v>
      </c>
      <c r="D8206" s="467">
        <v>1261</v>
      </c>
      <c r="E8206" s="467">
        <v>24</v>
      </c>
      <c r="F8206" s="467">
        <v>0</v>
      </c>
      <c r="G8206" s="467">
        <f t="array" ref="G8206">MAX(IF($A$2:$A$8761=A8206,$D$2:$D$8761))</f>
        <v>1474</v>
      </c>
      <c r="H8206" s="467">
        <f t="shared" si="903"/>
        <v>0</v>
      </c>
      <c r="I8206" s="475" t="str">
        <f t="shared" si="904"/>
        <v/>
      </c>
      <c r="J8206" s="471">
        <f>'Potential Projects'!D8207</f>
        <v>97.650452502473655</v>
      </c>
      <c r="K8206" s="471">
        <f>'Potential Projects'!E8207</f>
        <v>94.643781821113734</v>
      </c>
      <c r="L8206" s="476">
        <f t="shared" si="905"/>
        <v>1044.7057656764127</v>
      </c>
      <c r="M8206" s="471">
        <f t="shared" si="901"/>
        <v>1391.9134899695046</v>
      </c>
      <c r="N8206" s="467">
        <f t="shared" si="906"/>
        <v>0</v>
      </c>
      <c r="O8206" s="475" t="str">
        <f t="shared" si="907"/>
        <v/>
      </c>
    </row>
    <row r="8207" spans="1:15" hidden="1">
      <c r="A8207" s="475">
        <f t="shared" si="902"/>
        <v>43800</v>
      </c>
      <c r="B8207" s="475">
        <v>43807</v>
      </c>
      <c r="C8207" s="467">
        <v>22</v>
      </c>
      <c r="D8207" s="467">
        <v>1202</v>
      </c>
      <c r="E8207" s="467">
        <v>22</v>
      </c>
      <c r="F8207" s="467">
        <v>0</v>
      </c>
      <c r="G8207" s="467">
        <f t="array" ref="G8207">MAX(IF($A$2:$A$8761=A8207,$D$2:$D$8761))</f>
        <v>1474</v>
      </c>
      <c r="H8207" s="467">
        <f t="shared" si="903"/>
        <v>0</v>
      </c>
      <c r="I8207" s="475" t="str">
        <f t="shared" si="904"/>
        <v/>
      </c>
      <c r="J8207" s="471">
        <f>'Potential Projects'!D8208</f>
        <v>115.12739650965608</v>
      </c>
      <c r="K8207" s="471">
        <f>'Potential Projects'!E8208</f>
        <v>99.169886852289835</v>
      </c>
      <c r="L8207" s="476">
        <f t="shared" si="905"/>
        <v>965.70271663805397</v>
      </c>
      <c r="M8207" s="471">
        <f t="shared" si="901"/>
        <v>1391.9134899695046</v>
      </c>
      <c r="N8207" s="467">
        <f t="shared" si="906"/>
        <v>0</v>
      </c>
      <c r="O8207" s="475" t="str">
        <f t="shared" si="907"/>
        <v/>
      </c>
    </row>
    <row r="8208" spans="1:15" hidden="1">
      <c r="A8208" s="475">
        <f t="shared" si="902"/>
        <v>43800</v>
      </c>
      <c r="B8208" s="475">
        <v>43807</v>
      </c>
      <c r="C8208" s="467">
        <v>23</v>
      </c>
      <c r="D8208" s="467">
        <v>1118</v>
      </c>
      <c r="E8208" s="467">
        <v>24</v>
      </c>
      <c r="F8208" s="467">
        <v>0</v>
      </c>
      <c r="G8208" s="467">
        <f t="array" ref="G8208">MAX(IF($A$2:$A$8761=A8208,$D$2:$D$8761))</f>
        <v>1474</v>
      </c>
      <c r="H8208" s="467">
        <f t="shared" si="903"/>
        <v>0</v>
      </c>
      <c r="I8208" s="475" t="str">
        <f t="shared" si="904"/>
        <v/>
      </c>
      <c r="J8208" s="471">
        <f>'Potential Projects'!D8209</f>
        <v>99.911231469308078</v>
      </c>
      <c r="K8208" s="471">
        <f>'Potential Projects'!E8209</f>
        <v>99.521899860245128</v>
      </c>
      <c r="L8208" s="476">
        <f t="shared" si="905"/>
        <v>894.56686867044687</v>
      </c>
      <c r="M8208" s="471">
        <f t="shared" si="901"/>
        <v>1391.9134899695046</v>
      </c>
      <c r="N8208" s="467">
        <f t="shared" si="906"/>
        <v>0</v>
      </c>
      <c r="O8208" s="475" t="str">
        <f t="shared" si="907"/>
        <v/>
      </c>
    </row>
    <row r="8209" spans="1:15" hidden="1">
      <c r="A8209" s="475">
        <f t="shared" si="902"/>
        <v>43800</v>
      </c>
      <c r="B8209" s="475">
        <v>43807</v>
      </c>
      <c r="C8209" s="467">
        <v>24</v>
      </c>
      <c r="D8209" s="467">
        <v>1052</v>
      </c>
      <c r="E8209" s="467">
        <v>14</v>
      </c>
      <c r="F8209" s="467">
        <v>0</v>
      </c>
      <c r="G8209" s="467">
        <f t="array" ref="G8209">MAX(IF($A$2:$A$8761=A8209,$D$2:$D$8761))</f>
        <v>1474</v>
      </c>
      <c r="H8209" s="467">
        <f t="shared" si="903"/>
        <v>0</v>
      </c>
      <c r="I8209" s="475" t="str">
        <f t="shared" si="904"/>
        <v/>
      </c>
      <c r="J8209" s="471">
        <f>'Potential Projects'!D8210</f>
        <v>56.773291801900797</v>
      </c>
      <c r="K8209" s="471">
        <f>'Potential Projects'!E8210</f>
        <v>99.763615459041063</v>
      </c>
      <c r="L8209" s="476">
        <f t="shared" si="905"/>
        <v>881.4630927390582</v>
      </c>
      <c r="M8209" s="471">
        <f t="shared" si="901"/>
        <v>1391.9134899695046</v>
      </c>
      <c r="N8209" s="467">
        <f t="shared" si="906"/>
        <v>0</v>
      </c>
      <c r="O8209" s="475" t="str">
        <f t="shared" si="907"/>
        <v/>
      </c>
    </row>
    <row r="8210" spans="1:15" hidden="1">
      <c r="A8210" s="475">
        <f t="shared" si="902"/>
        <v>43800</v>
      </c>
      <c r="B8210" s="475">
        <v>43808</v>
      </c>
      <c r="C8210" s="467">
        <v>1</v>
      </c>
      <c r="D8210" s="467">
        <v>1006</v>
      </c>
      <c r="E8210" s="467">
        <v>7</v>
      </c>
      <c r="F8210" s="467">
        <v>0</v>
      </c>
      <c r="G8210" s="467">
        <f t="array" ref="G8210">MAX(IF($A$2:$A$8761=A8210,$D$2:$D$8761))</f>
        <v>1474</v>
      </c>
      <c r="H8210" s="467">
        <f t="shared" si="903"/>
        <v>0</v>
      </c>
      <c r="I8210" s="475" t="str">
        <f t="shared" si="904"/>
        <v/>
      </c>
      <c r="J8210" s="471">
        <f>'Potential Projects'!D8211</f>
        <v>49.787921632015127</v>
      </c>
      <c r="K8210" s="471">
        <f>'Potential Projects'!E8211</f>
        <v>99.835582562889698</v>
      </c>
      <c r="L8210" s="476">
        <f t="shared" si="905"/>
        <v>849.37649580509515</v>
      </c>
      <c r="M8210" s="471">
        <f t="shared" ref="M8210:M8273" si="908">MAX($L$8019:$L$8761)</f>
        <v>1391.9134899695046</v>
      </c>
      <c r="N8210" s="467">
        <f t="shared" si="906"/>
        <v>0</v>
      </c>
      <c r="O8210" s="475" t="str">
        <f t="shared" si="907"/>
        <v/>
      </c>
    </row>
    <row r="8211" spans="1:15" hidden="1">
      <c r="A8211" s="475">
        <f t="shared" si="902"/>
        <v>43800</v>
      </c>
      <c r="B8211" s="475">
        <v>43808</v>
      </c>
      <c r="C8211" s="467">
        <v>2</v>
      </c>
      <c r="D8211" s="467">
        <v>1003</v>
      </c>
      <c r="E8211" s="467">
        <v>4</v>
      </c>
      <c r="F8211" s="467">
        <v>0</v>
      </c>
      <c r="G8211" s="467">
        <f t="array" ref="G8211">MAX(IF($A$2:$A$8761=A8211,$D$2:$D$8761))</f>
        <v>1474</v>
      </c>
      <c r="H8211" s="467">
        <f t="shared" si="903"/>
        <v>0</v>
      </c>
      <c r="I8211" s="475" t="str">
        <f t="shared" si="904"/>
        <v/>
      </c>
      <c r="J8211" s="471">
        <f>'Potential Projects'!D8212</f>
        <v>44.779914428846297</v>
      </c>
      <c r="K8211" s="471">
        <f>'Potential Projects'!E8212</f>
        <v>99.823848795957872</v>
      </c>
      <c r="L8211" s="476">
        <f t="shared" si="905"/>
        <v>854.3962367751958</v>
      </c>
      <c r="M8211" s="471">
        <f t="shared" si="908"/>
        <v>1391.9134899695046</v>
      </c>
      <c r="N8211" s="467">
        <f t="shared" si="906"/>
        <v>0</v>
      </c>
      <c r="O8211" s="475" t="str">
        <f t="shared" si="907"/>
        <v/>
      </c>
    </row>
    <row r="8212" spans="1:15" hidden="1">
      <c r="A8212" s="475">
        <f t="shared" si="902"/>
        <v>43800</v>
      </c>
      <c r="B8212" s="475">
        <v>43808</v>
      </c>
      <c r="C8212" s="467">
        <v>3</v>
      </c>
      <c r="D8212" s="467">
        <v>1008</v>
      </c>
      <c r="E8212" s="467">
        <v>0</v>
      </c>
      <c r="F8212" s="467">
        <v>0</v>
      </c>
      <c r="G8212" s="467">
        <f t="array" ref="G8212">MAX(IF($A$2:$A$8761=A8212,$D$2:$D$8761))</f>
        <v>1474</v>
      </c>
      <c r="H8212" s="467">
        <f t="shared" si="903"/>
        <v>0</v>
      </c>
      <c r="I8212" s="475" t="str">
        <f t="shared" si="904"/>
        <v/>
      </c>
      <c r="J8212" s="471">
        <f>'Potential Projects'!D8213</f>
        <v>29.086701400856601</v>
      </c>
      <c r="K8212" s="471">
        <f>'Potential Projects'!E8213</f>
        <v>99.592302461836169</v>
      </c>
      <c r="L8212" s="476">
        <f t="shared" si="905"/>
        <v>879.32099613730725</v>
      </c>
      <c r="M8212" s="471">
        <f t="shared" si="908"/>
        <v>1391.9134899695046</v>
      </c>
      <c r="N8212" s="467">
        <f t="shared" si="906"/>
        <v>0</v>
      </c>
      <c r="O8212" s="475" t="str">
        <f t="shared" si="907"/>
        <v/>
      </c>
    </row>
    <row r="8213" spans="1:15" hidden="1">
      <c r="A8213" s="475">
        <f t="shared" si="902"/>
        <v>43800</v>
      </c>
      <c r="B8213" s="475">
        <v>43808</v>
      </c>
      <c r="C8213" s="467">
        <v>4</v>
      </c>
      <c r="D8213" s="467">
        <v>996</v>
      </c>
      <c r="E8213" s="467">
        <v>0</v>
      </c>
      <c r="F8213" s="467">
        <v>0</v>
      </c>
      <c r="G8213" s="467">
        <f t="array" ref="G8213">MAX(IF($A$2:$A$8761=A8213,$D$2:$D$8761))</f>
        <v>1474</v>
      </c>
      <c r="H8213" s="467">
        <f t="shared" si="903"/>
        <v>0</v>
      </c>
      <c r="I8213" s="475" t="str">
        <f t="shared" si="904"/>
        <v/>
      </c>
      <c r="J8213" s="471">
        <f>'Potential Projects'!D8214</f>
        <v>16.923717906378521</v>
      </c>
      <c r="K8213" s="471">
        <f>'Potential Projects'!E8214</f>
        <v>99.288006772737049</v>
      </c>
      <c r="L8213" s="476">
        <f t="shared" si="905"/>
        <v>879.7882753208844</v>
      </c>
      <c r="M8213" s="471">
        <f t="shared" si="908"/>
        <v>1391.9134899695046</v>
      </c>
      <c r="N8213" s="467">
        <f t="shared" si="906"/>
        <v>0</v>
      </c>
      <c r="O8213" s="475" t="str">
        <f t="shared" si="907"/>
        <v/>
      </c>
    </row>
    <row r="8214" spans="1:15" hidden="1">
      <c r="A8214" s="475">
        <f t="shared" si="902"/>
        <v>43800</v>
      </c>
      <c r="B8214" s="475">
        <v>43808</v>
      </c>
      <c r="C8214" s="467">
        <v>5</v>
      </c>
      <c r="D8214" s="467">
        <v>1058</v>
      </c>
      <c r="E8214" s="467">
        <v>0</v>
      </c>
      <c r="F8214" s="467">
        <v>0</v>
      </c>
      <c r="G8214" s="467">
        <f t="array" ref="G8214">MAX(IF($A$2:$A$8761=A8214,$D$2:$D$8761))</f>
        <v>1474</v>
      </c>
      <c r="H8214" s="467">
        <f t="shared" si="903"/>
        <v>0</v>
      </c>
      <c r="I8214" s="475" t="str">
        <f t="shared" si="904"/>
        <v/>
      </c>
      <c r="J8214" s="471">
        <f>'Potential Projects'!D8215</f>
        <v>8.8440956990698449</v>
      </c>
      <c r="K8214" s="471">
        <f>'Potential Projects'!E8215</f>
        <v>98.726350462266183</v>
      </c>
      <c r="L8214" s="476">
        <f t="shared" si="905"/>
        <v>950.42955383866399</v>
      </c>
      <c r="M8214" s="471">
        <f t="shared" si="908"/>
        <v>1391.9134899695046</v>
      </c>
      <c r="N8214" s="467">
        <f t="shared" si="906"/>
        <v>0</v>
      </c>
      <c r="O8214" s="475" t="str">
        <f t="shared" si="907"/>
        <v/>
      </c>
    </row>
    <row r="8215" spans="1:15" hidden="1">
      <c r="A8215" s="475">
        <f t="shared" si="902"/>
        <v>43800</v>
      </c>
      <c r="B8215" s="475">
        <v>43808</v>
      </c>
      <c r="C8215" s="467">
        <v>6</v>
      </c>
      <c r="D8215" s="467">
        <v>1162</v>
      </c>
      <c r="E8215" s="467">
        <v>2</v>
      </c>
      <c r="F8215" s="467">
        <v>0</v>
      </c>
      <c r="G8215" s="467">
        <f t="array" ref="G8215">MAX(IF($A$2:$A$8761=A8215,$D$2:$D$8761))</f>
        <v>1474</v>
      </c>
      <c r="H8215" s="467">
        <f t="shared" si="903"/>
        <v>0</v>
      </c>
      <c r="I8215" s="475" t="str">
        <f t="shared" si="904"/>
        <v/>
      </c>
      <c r="J8215" s="471">
        <f>'Potential Projects'!D8216</f>
        <v>5.5223027156216844</v>
      </c>
      <c r="K8215" s="471">
        <f>'Potential Projects'!E8216</f>
        <v>99.515641851214781</v>
      </c>
      <c r="L8215" s="476">
        <f t="shared" si="905"/>
        <v>1054.9620554331636</v>
      </c>
      <c r="M8215" s="471">
        <f t="shared" si="908"/>
        <v>1391.9134899695046</v>
      </c>
      <c r="N8215" s="467">
        <f t="shared" si="906"/>
        <v>0</v>
      </c>
      <c r="O8215" s="475" t="str">
        <f t="shared" si="907"/>
        <v/>
      </c>
    </row>
    <row r="8216" spans="1:15" hidden="1">
      <c r="A8216" s="475">
        <f t="shared" si="902"/>
        <v>43800</v>
      </c>
      <c r="B8216" s="475">
        <v>43808</v>
      </c>
      <c r="C8216" s="467">
        <v>7</v>
      </c>
      <c r="D8216" s="467">
        <v>1305</v>
      </c>
      <c r="E8216" s="467">
        <v>8</v>
      </c>
      <c r="F8216" s="467">
        <v>0</v>
      </c>
      <c r="G8216" s="467">
        <f t="array" ref="G8216">MAX(IF($A$2:$A$8761=A8216,$D$2:$D$8761))</f>
        <v>1474</v>
      </c>
      <c r="H8216" s="467">
        <f t="shared" si="903"/>
        <v>0</v>
      </c>
      <c r="I8216" s="475" t="str">
        <f t="shared" si="904"/>
        <v/>
      </c>
      <c r="J8216" s="471">
        <f>'Potential Projects'!D8217</f>
        <v>0.50141298187302652</v>
      </c>
      <c r="K8216" s="471">
        <f>'Potential Projects'!E8217</f>
        <v>99.835582562889698</v>
      </c>
      <c r="L8216" s="476">
        <f t="shared" si="905"/>
        <v>1196.6630044552373</v>
      </c>
      <c r="M8216" s="471">
        <f t="shared" si="908"/>
        <v>1391.9134899695046</v>
      </c>
      <c r="N8216" s="467">
        <f t="shared" si="906"/>
        <v>0</v>
      </c>
      <c r="O8216" s="475" t="str">
        <f t="shared" si="907"/>
        <v/>
      </c>
    </row>
    <row r="8217" spans="1:15" hidden="1">
      <c r="A8217" s="475">
        <f t="shared" si="902"/>
        <v>43800</v>
      </c>
      <c r="B8217" s="475">
        <v>43808</v>
      </c>
      <c r="C8217" s="467">
        <v>8</v>
      </c>
      <c r="D8217" s="467">
        <v>1391</v>
      </c>
      <c r="E8217" s="467">
        <v>4</v>
      </c>
      <c r="F8217" s="467">
        <v>0</v>
      </c>
      <c r="G8217" s="467">
        <f t="array" ref="G8217">MAX(IF($A$2:$A$8761=A8217,$D$2:$D$8761))</f>
        <v>1474</v>
      </c>
      <c r="H8217" s="467">
        <f t="shared" si="903"/>
        <v>0</v>
      </c>
      <c r="I8217" s="475" t="str">
        <f t="shared" si="904"/>
        <v/>
      </c>
      <c r="J8217" s="471">
        <f>'Potential Projects'!D8218</f>
        <v>1.9699302176761336E-3</v>
      </c>
      <c r="K8217" s="471">
        <f>'Potential Projects'!E8218</f>
        <v>99.751881692109222</v>
      </c>
      <c r="L8217" s="476">
        <f t="shared" si="905"/>
        <v>1287.2461483776731</v>
      </c>
      <c r="M8217" s="471">
        <f t="shared" si="908"/>
        <v>1391.9134899695046</v>
      </c>
      <c r="N8217" s="467">
        <f t="shared" si="906"/>
        <v>0</v>
      </c>
      <c r="O8217" s="475" t="str">
        <f t="shared" si="907"/>
        <v/>
      </c>
    </row>
    <row r="8218" spans="1:15" hidden="1">
      <c r="A8218" s="475">
        <f t="shared" si="902"/>
        <v>43800</v>
      </c>
      <c r="B8218" s="475">
        <v>43808</v>
      </c>
      <c r="C8218" s="467">
        <v>9</v>
      </c>
      <c r="D8218" s="467">
        <v>1401</v>
      </c>
      <c r="E8218" s="467">
        <v>6</v>
      </c>
      <c r="F8218" s="467">
        <v>0</v>
      </c>
      <c r="G8218" s="467">
        <f t="array" ref="G8218">MAX(IF($A$2:$A$8761=A8218,$D$2:$D$8761))</f>
        <v>1474</v>
      </c>
      <c r="H8218" s="467">
        <f t="shared" si="903"/>
        <v>0</v>
      </c>
      <c r="I8218" s="475" t="str">
        <f t="shared" si="904"/>
        <v/>
      </c>
      <c r="J8218" s="471">
        <f>'Potential Projects'!D8219</f>
        <v>0</v>
      </c>
      <c r="K8218" s="471">
        <f>'Potential Projects'!E8219</f>
        <v>98.499497634917219</v>
      </c>
      <c r="L8218" s="476">
        <f t="shared" si="905"/>
        <v>1296.5005023650829</v>
      </c>
      <c r="M8218" s="471">
        <f t="shared" si="908"/>
        <v>1391.9134899695046</v>
      </c>
      <c r="N8218" s="467">
        <f t="shared" si="906"/>
        <v>0</v>
      </c>
      <c r="O8218" s="475" t="str">
        <f t="shared" si="907"/>
        <v/>
      </c>
    </row>
    <row r="8219" spans="1:15" hidden="1">
      <c r="A8219" s="475">
        <f t="shared" si="902"/>
        <v>43800</v>
      </c>
      <c r="B8219" s="475">
        <v>43808</v>
      </c>
      <c r="C8219" s="467">
        <v>10</v>
      </c>
      <c r="D8219" s="467">
        <v>1370</v>
      </c>
      <c r="E8219" s="467">
        <v>11</v>
      </c>
      <c r="F8219" s="467">
        <v>0</v>
      </c>
      <c r="G8219" s="467">
        <f t="array" ref="G8219">MAX(IF($A$2:$A$8761=A8219,$D$2:$D$8761))</f>
        <v>1474</v>
      </c>
      <c r="H8219" s="467">
        <f t="shared" si="903"/>
        <v>0</v>
      </c>
      <c r="I8219" s="475" t="str">
        <f t="shared" si="904"/>
        <v/>
      </c>
      <c r="J8219" s="471">
        <f>'Potential Projects'!D8220</f>
        <v>0</v>
      </c>
      <c r="K8219" s="471">
        <f>'Potential Projects'!E8220</f>
        <v>96.083123898086427</v>
      </c>
      <c r="L8219" s="476">
        <f t="shared" si="905"/>
        <v>1262.9168761019137</v>
      </c>
      <c r="M8219" s="471">
        <f t="shared" si="908"/>
        <v>1391.9134899695046</v>
      </c>
      <c r="N8219" s="467">
        <f t="shared" si="906"/>
        <v>0</v>
      </c>
      <c r="O8219" s="475" t="str">
        <f t="shared" si="907"/>
        <v/>
      </c>
    </row>
    <row r="8220" spans="1:15" hidden="1">
      <c r="A8220" s="475">
        <f t="shared" si="902"/>
        <v>43800</v>
      </c>
      <c r="B8220" s="475">
        <v>43808</v>
      </c>
      <c r="C8220" s="467">
        <v>11</v>
      </c>
      <c r="D8220" s="467">
        <v>1392</v>
      </c>
      <c r="E8220" s="467">
        <v>6</v>
      </c>
      <c r="F8220" s="467">
        <v>0</v>
      </c>
      <c r="G8220" s="467">
        <f t="array" ref="G8220">MAX(IF($A$2:$A$8761=A8220,$D$2:$D$8761))</f>
        <v>1474</v>
      </c>
      <c r="H8220" s="467">
        <f t="shared" si="903"/>
        <v>0</v>
      </c>
      <c r="I8220" s="475" t="str">
        <f t="shared" si="904"/>
        <v/>
      </c>
      <c r="J8220" s="471">
        <f>'Potential Projects'!D8221</f>
        <v>3.009107788355217E-2</v>
      </c>
      <c r="K8220" s="471">
        <f>'Potential Projects'!E8221</f>
        <v>84.395509782842396</v>
      </c>
      <c r="L8220" s="476">
        <f t="shared" si="905"/>
        <v>1301.5743991392742</v>
      </c>
      <c r="M8220" s="471">
        <f t="shared" si="908"/>
        <v>1391.9134899695046</v>
      </c>
      <c r="N8220" s="467">
        <f t="shared" si="906"/>
        <v>0</v>
      </c>
      <c r="O8220" s="475" t="str">
        <f t="shared" si="907"/>
        <v/>
      </c>
    </row>
    <row r="8221" spans="1:15" hidden="1">
      <c r="A8221" s="475">
        <f t="shared" si="902"/>
        <v>43800</v>
      </c>
      <c r="B8221" s="475">
        <v>43808</v>
      </c>
      <c r="C8221" s="467">
        <v>12</v>
      </c>
      <c r="D8221" s="467">
        <v>1362</v>
      </c>
      <c r="E8221" s="467">
        <v>11</v>
      </c>
      <c r="F8221" s="467">
        <v>0</v>
      </c>
      <c r="G8221" s="467">
        <f t="array" ref="G8221">MAX(IF($A$2:$A$8761=A8221,$D$2:$D$8761))</f>
        <v>1474</v>
      </c>
      <c r="H8221" s="467">
        <f t="shared" si="903"/>
        <v>0</v>
      </c>
      <c r="I8221" s="475" t="str">
        <f t="shared" si="904"/>
        <v/>
      </c>
      <c r="J8221" s="471">
        <f>'Potential Projects'!D8222</f>
        <v>0</v>
      </c>
      <c r="K8221" s="471">
        <f>'Potential Projects'!E8222</f>
        <v>82.683944313050958</v>
      </c>
      <c r="L8221" s="476">
        <f t="shared" si="905"/>
        <v>1268.3160556869491</v>
      </c>
      <c r="M8221" s="471">
        <f t="shared" si="908"/>
        <v>1391.9134899695046</v>
      </c>
      <c r="N8221" s="467">
        <f t="shared" si="906"/>
        <v>0</v>
      </c>
      <c r="O8221" s="475" t="str">
        <f t="shared" si="907"/>
        <v/>
      </c>
    </row>
    <row r="8222" spans="1:15" hidden="1">
      <c r="A8222" s="475">
        <f t="shared" si="902"/>
        <v>43800</v>
      </c>
      <c r="B8222" s="475">
        <v>43808</v>
      </c>
      <c r="C8222" s="467">
        <v>13</v>
      </c>
      <c r="D8222" s="467">
        <v>1329</v>
      </c>
      <c r="E8222" s="467">
        <v>15</v>
      </c>
      <c r="F8222" s="467">
        <v>0</v>
      </c>
      <c r="G8222" s="467">
        <f t="array" ref="G8222">MAX(IF($A$2:$A$8761=A8222,$D$2:$D$8761))</f>
        <v>1474</v>
      </c>
      <c r="H8222" s="467">
        <f t="shared" si="903"/>
        <v>0</v>
      </c>
      <c r="I8222" s="475" t="str">
        <f t="shared" si="904"/>
        <v/>
      </c>
      <c r="J8222" s="471">
        <f>'Potential Projects'!D8223</f>
        <v>2.0181149918215683E-2</v>
      </c>
      <c r="K8222" s="471">
        <f>'Potential Projects'!E8223</f>
        <v>96.97801918942163</v>
      </c>
      <c r="L8222" s="476">
        <f t="shared" si="905"/>
        <v>1217.00179966066</v>
      </c>
      <c r="M8222" s="471">
        <f t="shared" si="908"/>
        <v>1391.9134899695046</v>
      </c>
      <c r="N8222" s="467">
        <f t="shared" si="906"/>
        <v>0</v>
      </c>
      <c r="O8222" s="475" t="str">
        <f t="shared" si="907"/>
        <v/>
      </c>
    </row>
    <row r="8223" spans="1:15" hidden="1">
      <c r="A8223" s="475">
        <f t="shared" si="902"/>
        <v>43800</v>
      </c>
      <c r="B8223" s="475">
        <v>43808</v>
      </c>
      <c r="C8223" s="467">
        <v>14</v>
      </c>
      <c r="D8223" s="467">
        <v>1318</v>
      </c>
      <c r="E8223" s="467">
        <v>6</v>
      </c>
      <c r="F8223" s="467">
        <v>0</v>
      </c>
      <c r="G8223" s="467">
        <f t="array" ref="G8223">MAX(IF($A$2:$A$8761=A8223,$D$2:$D$8761))</f>
        <v>1474</v>
      </c>
      <c r="H8223" s="467">
        <f t="shared" si="903"/>
        <v>0</v>
      </c>
      <c r="I8223" s="475" t="str">
        <f t="shared" si="904"/>
        <v/>
      </c>
      <c r="J8223" s="471">
        <f>'Potential Projects'!D8224</f>
        <v>0</v>
      </c>
      <c r="K8223" s="471">
        <f>'Potential Projects'!E8224</f>
        <v>99.676003332616631</v>
      </c>
      <c r="L8223" s="476">
        <f t="shared" si="905"/>
        <v>1212.3239966673834</v>
      </c>
      <c r="M8223" s="471">
        <f t="shared" si="908"/>
        <v>1391.9134899695046</v>
      </c>
      <c r="N8223" s="467">
        <f t="shared" si="906"/>
        <v>0</v>
      </c>
      <c r="O8223" s="475" t="str">
        <f t="shared" si="907"/>
        <v/>
      </c>
    </row>
    <row r="8224" spans="1:15" hidden="1">
      <c r="A8224" s="475">
        <f t="shared" si="902"/>
        <v>43800</v>
      </c>
      <c r="B8224" s="475">
        <v>43808</v>
      </c>
      <c r="C8224" s="467">
        <v>15</v>
      </c>
      <c r="D8224" s="467">
        <v>1303</v>
      </c>
      <c r="E8224" s="467">
        <v>7</v>
      </c>
      <c r="F8224" s="467">
        <v>0</v>
      </c>
      <c r="G8224" s="467">
        <f t="array" ref="G8224">MAX(IF($A$2:$A$8761=A8224,$D$2:$D$8761))</f>
        <v>1474</v>
      </c>
      <c r="H8224" s="467">
        <f t="shared" si="903"/>
        <v>0</v>
      </c>
      <c r="I8224" s="475" t="str">
        <f t="shared" si="904"/>
        <v/>
      </c>
      <c r="J8224" s="471">
        <f>'Potential Projects'!D8225</f>
        <v>1.7423643495627931E-3</v>
      </c>
      <c r="K8224" s="471">
        <f>'Potential Projects'!E8225</f>
        <v>57.961679638787352</v>
      </c>
      <c r="L8224" s="476">
        <f t="shared" si="905"/>
        <v>1238.0365779968631</v>
      </c>
      <c r="M8224" s="471">
        <f t="shared" si="908"/>
        <v>1391.9134899695046</v>
      </c>
      <c r="N8224" s="467">
        <f t="shared" si="906"/>
        <v>0</v>
      </c>
      <c r="O8224" s="475" t="str">
        <f t="shared" si="907"/>
        <v/>
      </c>
    </row>
    <row r="8225" spans="1:15" hidden="1">
      <c r="A8225" s="475">
        <f t="shared" si="902"/>
        <v>43800</v>
      </c>
      <c r="B8225" s="475">
        <v>43808</v>
      </c>
      <c r="C8225" s="467">
        <v>16</v>
      </c>
      <c r="D8225" s="467">
        <v>1320</v>
      </c>
      <c r="E8225" s="467">
        <v>3</v>
      </c>
      <c r="F8225" s="467">
        <v>0</v>
      </c>
      <c r="G8225" s="467">
        <f t="array" ref="G8225">MAX(IF($A$2:$A$8761=A8225,$D$2:$D$8761))</f>
        <v>1474</v>
      </c>
      <c r="H8225" s="467">
        <f t="shared" si="903"/>
        <v>0</v>
      </c>
      <c r="I8225" s="475" t="str">
        <f t="shared" si="904"/>
        <v/>
      </c>
      <c r="J8225" s="471">
        <f>'Potential Projects'!D8226</f>
        <v>0.84203347424104735</v>
      </c>
      <c r="K8225" s="471">
        <f>'Potential Projects'!E8226</f>
        <v>88.919268060632106</v>
      </c>
      <c r="L8225" s="476">
        <f t="shared" si="905"/>
        <v>1227.2386984651268</v>
      </c>
      <c r="M8225" s="471">
        <f t="shared" si="908"/>
        <v>1391.9134899695046</v>
      </c>
      <c r="N8225" s="467">
        <f t="shared" si="906"/>
        <v>0</v>
      </c>
      <c r="O8225" s="475" t="str">
        <f t="shared" si="907"/>
        <v/>
      </c>
    </row>
    <row r="8226" spans="1:15" hidden="1">
      <c r="A8226" s="475">
        <f t="shared" si="902"/>
        <v>43800</v>
      </c>
      <c r="B8226" s="475">
        <v>43808</v>
      </c>
      <c r="C8226" s="467">
        <v>17</v>
      </c>
      <c r="D8226" s="467">
        <v>1397</v>
      </c>
      <c r="E8226" s="467">
        <v>2</v>
      </c>
      <c r="F8226" s="467">
        <v>0</v>
      </c>
      <c r="G8226" s="467">
        <f t="array" ref="G8226">MAX(IF($A$2:$A$8761=A8226,$D$2:$D$8761))</f>
        <v>1474</v>
      </c>
      <c r="H8226" s="467">
        <f t="shared" si="903"/>
        <v>0</v>
      </c>
      <c r="I8226" s="475" t="str">
        <f t="shared" si="904"/>
        <v/>
      </c>
      <c r="J8226" s="471">
        <f>'Potential Projects'!D8227</f>
        <v>1.8970748362978063</v>
      </c>
      <c r="K8226" s="471">
        <f>'Potential Projects'!E8227</f>
        <v>98.554255213932478</v>
      </c>
      <c r="L8226" s="476">
        <f t="shared" si="905"/>
        <v>1294.5486699497696</v>
      </c>
      <c r="M8226" s="471">
        <f t="shared" si="908"/>
        <v>1391.9134899695046</v>
      </c>
      <c r="N8226" s="467">
        <f t="shared" si="906"/>
        <v>0</v>
      </c>
      <c r="O8226" s="475" t="str">
        <f t="shared" si="907"/>
        <v/>
      </c>
    </row>
    <row r="8227" spans="1:15" hidden="1">
      <c r="A8227" s="475">
        <f t="shared" si="902"/>
        <v>43800</v>
      </c>
      <c r="B8227" s="475">
        <v>43808</v>
      </c>
      <c r="C8227" s="467">
        <v>18</v>
      </c>
      <c r="D8227" s="467">
        <v>1448</v>
      </c>
      <c r="E8227" s="467">
        <v>4</v>
      </c>
      <c r="F8227" s="467">
        <v>0</v>
      </c>
      <c r="G8227" s="467">
        <f t="array" ref="G8227">MAX(IF($A$2:$A$8761=A8227,$D$2:$D$8761))</f>
        <v>1474</v>
      </c>
      <c r="H8227" s="467">
        <f t="shared" si="903"/>
        <v>0</v>
      </c>
      <c r="I8227" s="475" t="str">
        <f t="shared" si="904"/>
        <v/>
      </c>
      <c r="J8227" s="471">
        <f>'Potential Projects'!D8228</f>
        <v>2.6536236945736382</v>
      </c>
      <c r="K8227" s="471">
        <f>'Potential Projects'!E8228</f>
        <v>99.835582562889698</v>
      </c>
      <c r="L8227" s="476">
        <f t="shared" si="905"/>
        <v>1341.5107937425369</v>
      </c>
      <c r="M8227" s="471">
        <f t="shared" si="908"/>
        <v>1391.9134899695046</v>
      </c>
      <c r="N8227" s="467">
        <f t="shared" si="906"/>
        <v>0</v>
      </c>
      <c r="O8227" s="475" t="str">
        <f t="shared" si="907"/>
        <v/>
      </c>
    </row>
    <row r="8228" spans="1:15" hidden="1">
      <c r="A8228" s="475">
        <f t="shared" si="902"/>
        <v>43800</v>
      </c>
      <c r="B8228" s="475">
        <v>43808</v>
      </c>
      <c r="C8228" s="467">
        <v>19</v>
      </c>
      <c r="D8228" s="467">
        <v>1405</v>
      </c>
      <c r="E8228" s="467">
        <v>7</v>
      </c>
      <c r="F8228" s="467">
        <v>0</v>
      </c>
      <c r="G8228" s="467">
        <f t="array" ref="G8228">MAX(IF($A$2:$A$8761=A8228,$D$2:$D$8761))</f>
        <v>1474</v>
      </c>
      <c r="H8228" s="467">
        <f t="shared" si="903"/>
        <v>0</v>
      </c>
      <c r="I8228" s="475" t="str">
        <f t="shared" si="904"/>
        <v/>
      </c>
      <c r="J8228" s="471">
        <f>'Potential Projects'!D8229</f>
        <v>0.60616821089610062</v>
      </c>
      <c r="K8228" s="471">
        <f>'Potential Projects'!E8229</f>
        <v>99.831671307245756</v>
      </c>
      <c r="L8228" s="476">
        <f t="shared" si="905"/>
        <v>1297.562160481858</v>
      </c>
      <c r="M8228" s="471">
        <f t="shared" si="908"/>
        <v>1391.9134899695046</v>
      </c>
      <c r="N8228" s="467">
        <f t="shared" si="906"/>
        <v>0</v>
      </c>
      <c r="O8228" s="475" t="str">
        <f t="shared" si="907"/>
        <v/>
      </c>
    </row>
    <row r="8229" spans="1:15" hidden="1">
      <c r="A8229" s="475">
        <f t="shared" si="902"/>
        <v>43800</v>
      </c>
      <c r="B8229" s="475">
        <v>43808</v>
      </c>
      <c r="C8229" s="467">
        <v>20</v>
      </c>
      <c r="D8229" s="467">
        <v>1410</v>
      </c>
      <c r="E8229" s="467">
        <v>5</v>
      </c>
      <c r="F8229" s="467">
        <v>0</v>
      </c>
      <c r="G8229" s="467">
        <f t="array" ref="G8229">MAX(IF($A$2:$A$8761=A8229,$D$2:$D$8761))</f>
        <v>1474</v>
      </c>
      <c r="H8229" s="467">
        <f t="shared" si="903"/>
        <v>0</v>
      </c>
      <c r="I8229" s="475" t="str">
        <f t="shared" si="904"/>
        <v/>
      </c>
      <c r="J8229" s="471">
        <f>'Potential Projects'!D8230</f>
        <v>0.23292682772623752</v>
      </c>
      <c r="K8229" s="471">
        <f>'Potential Projects'!E8230</f>
        <v>99.756575198881961</v>
      </c>
      <c r="L8229" s="476">
        <f t="shared" si="905"/>
        <v>1305.0104979733917</v>
      </c>
      <c r="M8229" s="471">
        <f t="shared" si="908"/>
        <v>1391.9134899695046</v>
      </c>
      <c r="N8229" s="467">
        <f t="shared" si="906"/>
        <v>0</v>
      </c>
      <c r="O8229" s="475" t="str">
        <f t="shared" si="907"/>
        <v/>
      </c>
    </row>
    <row r="8230" spans="1:15" hidden="1">
      <c r="A8230" s="475">
        <f t="shared" si="902"/>
        <v>43800</v>
      </c>
      <c r="B8230" s="475">
        <v>43808</v>
      </c>
      <c r="C8230" s="467">
        <v>21</v>
      </c>
      <c r="D8230" s="467">
        <v>1339</v>
      </c>
      <c r="E8230" s="467">
        <v>10</v>
      </c>
      <c r="F8230" s="467">
        <v>0</v>
      </c>
      <c r="G8230" s="467">
        <f t="array" ref="G8230">MAX(IF($A$2:$A$8761=A8230,$D$2:$D$8761))</f>
        <v>1474</v>
      </c>
      <c r="H8230" s="467">
        <f t="shared" si="903"/>
        <v>0</v>
      </c>
      <c r="I8230" s="475" t="str">
        <f t="shared" si="904"/>
        <v/>
      </c>
      <c r="J8230" s="471">
        <f>'Potential Projects'!D8231</f>
        <v>0.1116489755766966</v>
      </c>
      <c r="K8230" s="471">
        <f>'Potential Projects'!E8231</f>
        <v>95.823416523328319</v>
      </c>
      <c r="L8230" s="476">
        <f t="shared" si="905"/>
        <v>1233.0649345010952</v>
      </c>
      <c r="M8230" s="471">
        <f t="shared" si="908"/>
        <v>1391.9134899695046</v>
      </c>
      <c r="N8230" s="467">
        <f t="shared" si="906"/>
        <v>0</v>
      </c>
      <c r="O8230" s="475" t="str">
        <f t="shared" si="907"/>
        <v/>
      </c>
    </row>
    <row r="8231" spans="1:15" hidden="1">
      <c r="A8231" s="475">
        <f t="shared" si="902"/>
        <v>43800</v>
      </c>
      <c r="B8231" s="475">
        <v>43808</v>
      </c>
      <c r="C8231" s="467">
        <v>22</v>
      </c>
      <c r="D8231" s="467">
        <v>1265</v>
      </c>
      <c r="E8231" s="467">
        <v>10</v>
      </c>
      <c r="F8231" s="467">
        <v>0</v>
      </c>
      <c r="G8231" s="467">
        <f t="array" ref="G8231">MAX(IF($A$2:$A$8761=A8231,$D$2:$D$8761))</f>
        <v>1474</v>
      </c>
      <c r="H8231" s="467">
        <f t="shared" si="903"/>
        <v>0</v>
      </c>
      <c r="I8231" s="475" t="str">
        <f t="shared" si="904"/>
        <v/>
      </c>
      <c r="J8231" s="471">
        <f>'Potential Projects'!D8232</f>
        <v>0</v>
      </c>
      <c r="K8231" s="471">
        <f>'Potential Projects'!E8232</f>
        <v>99.501561330896578</v>
      </c>
      <c r="L8231" s="476">
        <f t="shared" si="905"/>
        <v>1155.4984386691035</v>
      </c>
      <c r="M8231" s="471">
        <f t="shared" si="908"/>
        <v>1391.9134899695046</v>
      </c>
      <c r="N8231" s="467">
        <f t="shared" si="906"/>
        <v>0</v>
      </c>
      <c r="O8231" s="475" t="str">
        <f t="shared" si="907"/>
        <v/>
      </c>
    </row>
    <row r="8232" spans="1:15" hidden="1">
      <c r="A8232" s="475">
        <f t="shared" si="902"/>
        <v>43800</v>
      </c>
      <c r="B8232" s="475">
        <v>43808</v>
      </c>
      <c r="C8232" s="467">
        <v>23</v>
      </c>
      <c r="D8232" s="467">
        <v>1156</v>
      </c>
      <c r="E8232" s="467">
        <v>12</v>
      </c>
      <c r="F8232" s="467">
        <v>0</v>
      </c>
      <c r="G8232" s="467">
        <f t="array" ref="G8232">MAX(IF($A$2:$A$8761=A8232,$D$2:$D$8761))</f>
        <v>1474</v>
      </c>
      <c r="H8232" s="467">
        <f t="shared" si="903"/>
        <v>0</v>
      </c>
      <c r="I8232" s="475" t="str">
        <f t="shared" si="904"/>
        <v/>
      </c>
      <c r="J8232" s="471">
        <f>'Potential Projects'!D8233</f>
        <v>0</v>
      </c>
      <c r="K8232" s="471">
        <f>'Potential Projects'!E8233</f>
        <v>99.801945764351743</v>
      </c>
      <c r="L8232" s="476">
        <f t="shared" si="905"/>
        <v>1044.1980542356482</v>
      </c>
      <c r="M8232" s="471">
        <f t="shared" si="908"/>
        <v>1391.9134899695046</v>
      </c>
      <c r="N8232" s="467">
        <f t="shared" si="906"/>
        <v>0</v>
      </c>
      <c r="O8232" s="475" t="str">
        <f t="shared" si="907"/>
        <v/>
      </c>
    </row>
    <row r="8233" spans="1:15" hidden="1">
      <c r="A8233" s="475">
        <f t="shared" si="902"/>
        <v>43800</v>
      </c>
      <c r="B8233" s="475">
        <v>43808</v>
      </c>
      <c r="C8233" s="467">
        <v>24</v>
      </c>
      <c r="D8233" s="467">
        <v>1092</v>
      </c>
      <c r="E8233" s="467">
        <v>14</v>
      </c>
      <c r="F8233" s="467">
        <v>0</v>
      </c>
      <c r="G8233" s="467">
        <f t="array" ref="G8233">MAX(IF($A$2:$A$8761=A8233,$D$2:$D$8761))</f>
        <v>1474</v>
      </c>
      <c r="H8233" s="467">
        <f t="shared" si="903"/>
        <v>0</v>
      </c>
      <c r="I8233" s="475" t="str">
        <f t="shared" si="904"/>
        <v/>
      </c>
      <c r="J8233" s="471">
        <f>'Potential Projects'!D8234</f>
        <v>8.8624800493365283E-2</v>
      </c>
      <c r="K8233" s="471">
        <f>'Potential Projects'!E8234</f>
        <v>99.835582562889698</v>
      </c>
      <c r="L8233" s="476">
        <f t="shared" si="905"/>
        <v>978.07579263661694</v>
      </c>
      <c r="M8233" s="471">
        <f t="shared" si="908"/>
        <v>1391.9134899695046</v>
      </c>
      <c r="N8233" s="467">
        <f t="shared" si="906"/>
        <v>0</v>
      </c>
      <c r="O8233" s="475" t="str">
        <f t="shared" si="907"/>
        <v/>
      </c>
    </row>
    <row r="8234" spans="1:15" hidden="1">
      <c r="A8234" s="475">
        <f t="shared" si="902"/>
        <v>43800</v>
      </c>
      <c r="B8234" s="475">
        <v>43809</v>
      </c>
      <c r="C8234" s="467">
        <v>1</v>
      </c>
      <c r="D8234" s="467">
        <v>1028</v>
      </c>
      <c r="E8234" s="467">
        <v>19</v>
      </c>
      <c r="F8234" s="467">
        <v>0</v>
      </c>
      <c r="G8234" s="467">
        <f t="array" ref="G8234">MAX(IF($A$2:$A$8761=A8234,$D$2:$D$8761))</f>
        <v>1474</v>
      </c>
      <c r="H8234" s="467">
        <f t="shared" si="903"/>
        <v>0</v>
      </c>
      <c r="I8234" s="475" t="str">
        <f t="shared" si="904"/>
        <v/>
      </c>
      <c r="J8234" s="471">
        <f>'Potential Projects'!D8235</f>
        <v>0</v>
      </c>
      <c r="K8234" s="471">
        <f>'Potential Projects'!E8235</f>
        <v>99.835582562889698</v>
      </c>
      <c r="L8234" s="476">
        <f t="shared" si="905"/>
        <v>909.16441743711027</v>
      </c>
      <c r="M8234" s="471">
        <f t="shared" si="908"/>
        <v>1391.9134899695046</v>
      </c>
      <c r="N8234" s="467">
        <f t="shared" si="906"/>
        <v>0</v>
      </c>
      <c r="O8234" s="475" t="str">
        <f t="shared" si="907"/>
        <v/>
      </c>
    </row>
    <row r="8235" spans="1:15" hidden="1">
      <c r="A8235" s="475">
        <f t="shared" si="902"/>
        <v>43800</v>
      </c>
      <c r="B8235" s="475">
        <v>43809</v>
      </c>
      <c r="C8235" s="467">
        <v>2</v>
      </c>
      <c r="D8235" s="467">
        <v>1026</v>
      </c>
      <c r="E8235" s="467">
        <v>20</v>
      </c>
      <c r="F8235" s="467">
        <v>0</v>
      </c>
      <c r="G8235" s="467">
        <f t="array" ref="G8235">MAX(IF($A$2:$A$8761=A8235,$D$2:$D$8761))</f>
        <v>1474</v>
      </c>
      <c r="H8235" s="467">
        <f t="shared" si="903"/>
        <v>0</v>
      </c>
      <c r="I8235" s="475" t="str">
        <f t="shared" si="904"/>
        <v/>
      </c>
      <c r="J8235" s="471">
        <f>'Potential Projects'!D8236</f>
        <v>1.2417311570436795E-2</v>
      </c>
      <c r="K8235" s="471">
        <f>'Potential Projects'!E8236</f>
        <v>99.789429746291134</v>
      </c>
      <c r="L8235" s="476">
        <f t="shared" si="905"/>
        <v>906.19815294213845</v>
      </c>
      <c r="M8235" s="471">
        <f t="shared" si="908"/>
        <v>1391.9134899695046</v>
      </c>
      <c r="N8235" s="467">
        <f t="shared" si="906"/>
        <v>0</v>
      </c>
      <c r="O8235" s="475" t="str">
        <f t="shared" si="907"/>
        <v/>
      </c>
    </row>
    <row r="8236" spans="1:15" hidden="1">
      <c r="A8236" s="475">
        <f t="shared" si="902"/>
        <v>43800</v>
      </c>
      <c r="B8236" s="475">
        <v>43809</v>
      </c>
      <c r="C8236" s="467">
        <v>3</v>
      </c>
      <c r="D8236" s="467">
        <v>992</v>
      </c>
      <c r="E8236" s="467">
        <v>20</v>
      </c>
      <c r="F8236" s="467">
        <v>0</v>
      </c>
      <c r="G8236" s="467">
        <f t="array" ref="G8236">MAX(IF($A$2:$A$8761=A8236,$D$2:$D$8761))</f>
        <v>1474</v>
      </c>
      <c r="H8236" s="467">
        <f t="shared" si="903"/>
        <v>0</v>
      </c>
      <c r="I8236" s="475" t="str">
        <f t="shared" si="904"/>
        <v/>
      </c>
      <c r="J8236" s="471">
        <f>'Potential Projects'!D8237</f>
        <v>6.3371935562959463</v>
      </c>
      <c r="K8236" s="471">
        <f>'Potential Projects'!E8237</f>
        <v>99.835582562889698</v>
      </c>
      <c r="L8236" s="476">
        <f t="shared" si="905"/>
        <v>865.82722388081436</v>
      </c>
      <c r="M8236" s="471">
        <f t="shared" si="908"/>
        <v>1391.9134899695046</v>
      </c>
      <c r="N8236" s="467">
        <f t="shared" si="906"/>
        <v>0</v>
      </c>
      <c r="O8236" s="475" t="str">
        <f t="shared" si="907"/>
        <v/>
      </c>
    </row>
    <row r="8237" spans="1:15" hidden="1">
      <c r="A8237" s="475">
        <f t="shared" si="902"/>
        <v>43800</v>
      </c>
      <c r="B8237" s="475">
        <v>43809</v>
      </c>
      <c r="C8237" s="467">
        <v>4</v>
      </c>
      <c r="D8237" s="467">
        <v>1011</v>
      </c>
      <c r="E8237" s="467">
        <v>32</v>
      </c>
      <c r="F8237" s="467">
        <v>0</v>
      </c>
      <c r="G8237" s="467">
        <f t="array" ref="G8237">MAX(IF($A$2:$A$8761=A8237,$D$2:$D$8761))</f>
        <v>1474</v>
      </c>
      <c r="H8237" s="467">
        <f t="shared" si="903"/>
        <v>0</v>
      </c>
      <c r="I8237" s="475" t="str">
        <f t="shared" si="904"/>
        <v/>
      </c>
      <c r="J8237" s="471">
        <f>'Potential Projects'!D8238</f>
        <v>4.1222512518083709</v>
      </c>
      <c r="K8237" s="471">
        <f>'Potential Projects'!E8238</f>
        <v>99.835582562889698</v>
      </c>
      <c r="L8237" s="476">
        <f t="shared" si="905"/>
        <v>875.04216618530188</v>
      </c>
      <c r="M8237" s="471">
        <f t="shared" si="908"/>
        <v>1391.9134899695046</v>
      </c>
      <c r="N8237" s="467">
        <f t="shared" si="906"/>
        <v>0</v>
      </c>
      <c r="O8237" s="475" t="str">
        <f t="shared" si="907"/>
        <v/>
      </c>
    </row>
    <row r="8238" spans="1:15" hidden="1">
      <c r="A8238" s="475">
        <f t="shared" si="902"/>
        <v>43800</v>
      </c>
      <c r="B8238" s="475">
        <v>43809</v>
      </c>
      <c r="C8238" s="467">
        <v>5</v>
      </c>
      <c r="D8238" s="467">
        <v>1067</v>
      </c>
      <c r="E8238" s="467">
        <v>39</v>
      </c>
      <c r="F8238" s="467">
        <v>0</v>
      </c>
      <c r="G8238" s="467">
        <f t="array" ref="G8238">MAX(IF($A$2:$A$8761=A8238,$D$2:$D$8761))</f>
        <v>1474</v>
      </c>
      <c r="H8238" s="467">
        <f t="shared" si="903"/>
        <v>0</v>
      </c>
      <c r="I8238" s="475" t="str">
        <f t="shared" si="904"/>
        <v/>
      </c>
      <c r="J8238" s="471">
        <f>'Potential Projects'!D8239</f>
        <v>3.6961939156793222</v>
      </c>
      <c r="K8238" s="471">
        <f>'Potential Projects'!E8239</f>
        <v>99.826977800473031</v>
      </c>
      <c r="L8238" s="476">
        <f t="shared" si="905"/>
        <v>924.47682828384768</v>
      </c>
      <c r="M8238" s="471">
        <f t="shared" si="908"/>
        <v>1391.9134899695046</v>
      </c>
      <c r="N8238" s="467">
        <f t="shared" si="906"/>
        <v>0</v>
      </c>
      <c r="O8238" s="475" t="str">
        <f t="shared" si="907"/>
        <v/>
      </c>
    </row>
    <row r="8239" spans="1:15" hidden="1">
      <c r="A8239" s="475">
        <f t="shared" si="902"/>
        <v>43800</v>
      </c>
      <c r="B8239" s="475">
        <v>43809</v>
      </c>
      <c r="C8239" s="467">
        <v>6</v>
      </c>
      <c r="D8239" s="467">
        <v>1186</v>
      </c>
      <c r="E8239" s="467">
        <v>49</v>
      </c>
      <c r="F8239" s="467">
        <v>0</v>
      </c>
      <c r="G8239" s="467">
        <f t="array" ref="G8239">MAX(IF($A$2:$A$8761=A8239,$D$2:$D$8761))</f>
        <v>1474</v>
      </c>
      <c r="H8239" s="467">
        <f t="shared" si="903"/>
        <v>0</v>
      </c>
      <c r="I8239" s="475" t="str">
        <f t="shared" si="904"/>
        <v/>
      </c>
      <c r="J8239" s="471">
        <f>'Potential Projects'!D8240</f>
        <v>16.232550453119003</v>
      </c>
      <c r="K8239" s="471">
        <f>'Potential Projects'!E8240</f>
        <v>99.825413298215437</v>
      </c>
      <c r="L8239" s="476">
        <f t="shared" si="905"/>
        <v>1020.9420362486655</v>
      </c>
      <c r="M8239" s="471">
        <f t="shared" si="908"/>
        <v>1391.9134899695046</v>
      </c>
      <c r="N8239" s="467">
        <f t="shared" si="906"/>
        <v>0</v>
      </c>
      <c r="O8239" s="475" t="str">
        <f t="shared" si="907"/>
        <v/>
      </c>
    </row>
    <row r="8240" spans="1:15" hidden="1">
      <c r="A8240" s="475">
        <f t="shared" si="902"/>
        <v>43800</v>
      </c>
      <c r="B8240" s="475">
        <v>43809</v>
      </c>
      <c r="C8240" s="467">
        <v>7</v>
      </c>
      <c r="D8240" s="467">
        <v>1335</v>
      </c>
      <c r="E8240" s="467">
        <v>38</v>
      </c>
      <c r="F8240" s="467">
        <v>0</v>
      </c>
      <c r="G8240" s="467">
        <f t="array" ref="G8240">MAX(IF($A$2:$A$8761=A8240,$D$2:$D$8761))</f>
        <v>1474</v>
      </c>
      <c r="H8240" s="467">
        <f t="shared" si="903"/>
        <v>0</v>
      </c>
      <c r="I8240" s="475" t="str">
        <f t="shared" si="904"/>
        <v/>
      </c>
      <c r="J8240" s="471">
        <f>'Potential Projects'!D8241</f>
        <v>20.491755525845186</v>
      </c>
      <c r="K8240" s="471">
        <f>'Potential Projects'!E8241</f>
        <v>99.370925392388742</v>
      </c>
      <c r="L8240" s="476">
        <f t="shared" si="905"/>
        <v>1177.137319081766</v>
      </c>
      <c r="M8240" s="471">
        <f t="shared" si="908"/>
        <v>1391.9134899695046</v>
      </c>
      <c r="N8240" s="467">
        <f t="shared" si="906"/>
        <v>0</v>
      </c>
      <c r="O8240" s="475" t="str">
        <f t="shared" si="907"/>
        <v/>
      </c>
    </row>
    <row r="8241" spans="1:15" hidden="1">
      <c r="A8241" s="475">
        <f t="shared" si="902"/>
        <v>43800</v>
      </c>
      <c r="B8241" s="475">
        <v>43809</v>
      </c>
      <c r="C8241" s="467">
        <v>8</v>
      </c>
      <c r="D8241" s="467">
        <v>1418</v>
      </c>
      <c r="E8241" s="467">
        <v>46</v>
      </c>
      <c r="F8241" s="467">
        <v>0</v>
      </c>
      <c r="G8241" s="467">
        <f t="array" ref="G8241">MAX(IF($A$2:$A$8761=A8241,$D$2:$D$8761))</f>
        <v>1474</v>
      </c>
      <c r="H8241" s="467">
        <f t="shared" si="903"/>
        <v>0</v>
      </c>
      <c r="I8241" s="475" t="str">
        <f t="shared" si="904"/>
        <v/>
      </c>
      <c r="J8241" s="471">
        <f>'Potential Projects'!D8242</f>
        <v>14.599468207175702</v>
      </c>
      <c r="K8241" s="471">
        <f>'Potential Projects'!E8242</f>
        <v>92.974457912276932</v>
      </c>
      <c r="L8241" s="476">
        <f t="shared" si="905"/>
        <v>1264.4260738805474</v>
      </c>
      <c r="M8241" s="471">
        <f t="shared" si="908"/>
        <v>1391.9134899695046</v>
      </c>
      <c r="N8241" s="467">
        <f t="shared" si="906"/>
        <v>0</v>
      </c>
      <c r="O8241" s="475" t="str">
        <f t="shared" si="907"/>
        <v/>
      </c>
    </row>
    <row r="8242" spans="1:15" hidden="1">
      <c r="A8242" s="475">
        <f t="shared" si="902"/>
        <v>43800</v>
      </c>
      <c r="B8242" s="475">
        <v>43809</v>
      </c>
      <c r="C8242" s="467">
        <v>9</v>
      </c>
      <c r="D8242" s="467">
        <v>1365</v>
      </c>
      <c r="E8242" s="467">
        <v>46</v>
      </c>
      <c r="F8242" s="467">
        <v>0</v>
      </c>
      <c r="G8242" s="467">
        <f t="array" ref="G8242">MAX(IF($A$2:$A$8761=A8242,$D$2:$D$8761))</f>
        <v>1474</v>
      </c>
      <c r="H8242" s="467">
        <f t="shared" si="903"/>
        <v>0</v>
      </c>
      <c r="I8242" s="475" t="str">
        <f t="shared" si="904"/>
        <v/>
      </c>
      <c r="J8242" s="471">
        <f>'Potential Projects'!D8243</f>
        <v>8.0963649598445038</v>
      </c>
      <c r="K8242" s="471">
        <f>'Potential Projects'!E8243</f>
        <v>79.040218555149423</v>
      </c>
      <c r="L8242" s="476">
        <f t="shared" si="905"/>
        <v>1231.8634164850059</v>
      </c>
      <c r="M8242" s="471">
        <f t="shared" si="908"/>
        <v>1391.9134899695046</v>
      </c>
      <c r="N8242" s="467">
        <f t="shared" si="906"/>
        <v>0</v>
      </c>
      <c r="O8242" s="475" t="str">
        <f t="shared" si="907"/>
        <v/>
      </c>
    </row>
    <row r="8243" spans="1:15" hidden="1">
      <c r="A8243" s="475">
        <f t="shared" si="902"/>
        <v>43800</v>
      </c>
      <c r="B8243" s="475">
        <v>43809</v>
      </c>
      <c r="C8243" s="467">
        <v>10</v>
      </c>
      <c r="D8243" s="467">
        <v>1307</v>
      </c>
      <c r="E8243" s="467">
        <v>27</v>
      </c>
      <c r="F8243" s="467">
        <v>0</v>
      </c>
      <c r="G8243" s="467">
        <f t="array" ref="G8243">MAX(IF($A$2:$A$8761=A8243,$D$2:$D$8761))</f>
        <v>1474</v>
      </c>
      <c r="H8243" s="467">
        <f t="shared" si="903"/>
        <v>0</v>
      </c>
      <c r="I8243" s="475" t="str">
        <f t="shared" si="904"/>
        <v/>
      </c>
      <c r="J8243" s="471">
        <f>'Potential Projects'!D8244</f>
        <v>1.4508800426329791</v>
      </c>
      <c r="K8243" s="471">
        <f>'Potential Projects'!E8244</f>
        <v>83.964489410879395</v>
      </c>
      <c r="L8243" s="476">
        <f t="shared" si="905"/>
        <v>1194.5846305464877</v>
      </c>
      <c r="M8243" s="471">
        <f t="shared" si="908"/>
        <v>1391.9134899695046</v>
      </c>
      <c r="N8243" s="467">
        <f t="shared" si="906"/>
        <v>0</v>
      </c>
      <c r="O8243" s="475" t="str">
        <f t="shared" si="907"/>
        <v/>
      </c>
    </row>
    <row r="8244" spans="1:15" hidden="1">
      <c r="A8244" s="475">
        <f t="shared" si="902"/>
        <v>43800</v>
      </c>
      <c r="B8244" s="475">
        <v>43809</v>
      </c>
      <c r="C8244" s="467">
        <v>11</v>
      </c>
      <c r="D8244" s="467">
        <v>1296</v>
      </c>
      <c r="E8244" s="467">
        <v>38</v>
      </c>
      <c r="F8244" s="467">
        <v>0</v>
      </c>
      <c r="G8244" s="467">
        <f t="array" ref="G8244">MAX(IF($A$2:$A$8761=A8244,$D$2:$D$8761))</f>
        <v>1474</v>
      </c>
      <c r="H8244" s="467">
        <f t="shared" si="903"/>
        <v>0</v>
      </c>
      <c r="I8244" s="475" t="str">
        <f t="shared" si="904"/>
        <v/>
      </c>
      <c r="J8244" s="471">
        <f>'Potential Projects'!D8245</f>
        <v>1.3933922442837719E-2</v>
      </c>
      <c r="K8244" s="471">
        <f>'Potential Projects'!E8245</f>
        <v>40.606656095463336</v>
      </c>
      <c r="L8244" s="476">
        <f t="shared" si="905"/>
        <v>1217.3794099820939</v>
      </c>
      <c r="M8244" s="471">
        <f t="shared" si="908"/>
        <v>1391.9134899695046</v>
      </c>
      <c r="N8244" s="467">
        <f t="shared" si="906"/>
        <v>0</v>
      </c>
      <c r="O8244" s="475" t="str">
        <f t="shared" si="907"/>
        <v/>
      </c>
    </row>
    <row r="8245" spans="1:15" hidden="1">
      <c r="A8245" s="475">
        <f t="shared" si="902"/>
        <v>43800</v>
      </c>
      <c r="B8245" s="475">
        <v>43809</v>
      </c>
      <c r="C8245" s="467">
        <v>12</v>
      </c>
      <c r="D8245" s="467">
        <v>1246</v>
      </c>
      <c r="E8245" s="467">
        <v>19</v>
      </c>
      <c r="F8245" s="467">
        <v>0</v>
      </c>
      <c r="G8245" s="467">
        <f t="array" ref="G8245">MAX(IF($A$2:$A$8761=A8245,$D$2:$D$8761))</f>
        <v>1474</v>
      </c>
      <c r="H8245" s="467">
        <f t="shared" si="903"/>
        <v>0</v>
      </c>
      <c r="I8245" s="475" t="str">
        <f t="shared" si="904"/>
        <v/>
      </c>
      <c r="J8245" s="471">
        <f>'Potential Projects'!D8246</f>
        <v>0</v>
      </c>
      <c r="K8245" s="471">
        <f>'Potential Projects'!E8246</f>
        <v>14.853384433455171</v>
      </c>
      <c r="L8245" s="476">
        <f t="shared" si="905"/>
        <v>1212.1466155665448</v>
      </c>
      <c r="M8245" s="471">
        <f t="shared" si="908"/>
        <v>1391.9134899695046</v>
      </c>
      <c r="N8245" s="467">
        <f t="shared" si="906"/>
        <v>0</v>
      </c>
      <c r="O8245" s="475" t="str">
        <f t="shared" si="907"/>
        <v/>
      </c>
    </row>
    <row r="8246" spans="1:15" hidden="1">
      <c r="A8246" s="475">
        <f t="shared" si="902"/>
        <v>43800</v>
      </c>
      <c r="B8246" s="475">
        <v>43809</v>
      </c>
      <c r="C8246" s="467">
        <v>13</v>
      </c>
      <c r="D8246" s="467">
        <v>1216</v>
      </c>
      <c r="E8246" s="467">
        <v>14</v>
      </c>
      <c r="F8246" s="467">
        <v>0</v>
      </c>
      <c r="G8246" s="467">
        <f t="array" ref="G8246">MAX(IF($A$2:$A$8761=A8246,$D$2:$D$8761))</f>
        <v>1474</v>
      </c>
      <c r="H8246" s="467">
        <f t="shared" si="903"/>
        <v>0</v>
      </c>
      <c r="I8246" s="475" t="str">
        <f t="shared" si="904"/>
        <v/>
      </c>
      <c r="J8246" s="471">
        <f>'Potential Projects'!D8247</f>
        <v>0</v>
      </c>
      <c r="K8246" s="471">
        <f>'Potential Projects'!E8247</f>
        <v>9.101491883465922</v>
      </c>
      <c r="L8246" s="476">
        <f t="shared" si="905"/>
        <v>1192.898508116534</v>
      </c>
      <c r="M8246" s="471">
        <f t="shared" si="908"/>
        <v>1391.9134899695046</v>
      </c>
      <c r="N8246" s="467">
        <f t="shared" si="906"/>
        <v>0</v>
      </c>
      <c r="O8246" s="475" t="str">
        <f t="shared" si="907"/>
        <v/>
      </c>
    </row>
    <row r="8247" spans="1:15" hidden="1">
      <c r="A8247" s="475">
        <f t="shared" si="902"/>
        <v>43800</v>
      </c>
      <c r="B8247" s="475">
        <v>43809</v>
      </c>
      <c r="C8247" s="467">
        <v>14</v>
      </c>
      <c r="D8247" s="467">
        <v>1209</v>
      </c>
      <c r="E8247" s="467">
        <v>14</v>
      </c>
      <c r="F8247" s="467">
        <v>0</v>
      </c>
      <c r="G8247" s="467">
        <f t="array" ref="G8247">MAX(IF($A$2:$A$8761=A8247,$D$2:$D$8761))</f>
        <v>1474</v>
      </c>
      <c r="H8247" s="467">
        <f t="shared" si="903"/>
        <v>0</v>
      </c>
      <c r="I8247" s="475" t="str">
        <f t="shared" si="904"/>
        <v/>
      </c>
      <c r="J8247" s="471">
        <f>'Potential Projects'!D8248</f>
        <v>0.5125741858431615</v>
      </c>
      <c r="K8247" s="471">
        <f>'Potential Projects'!E8248</f>
        <v>1.1225303698129434</v>
      </c>
      <c r="L8247" s="476">
        <f t="shared" si="905"/>
        <v>1193.364895444344</v>
      </c>
      <c r="M8247" s="471">
        <f t="shared" si="908"/>
        <v>1391.9134899695046</v>
      </c>
      <c r="N8247" s="467">
        <f t="shared" si="906"/>
        <v>0</v>
      </c>
      <c r="O8247" s="475" t="str">
        <f t="shared" si="907"/>
        <v/>
      </c>
    </row>
    <row r="8248" spans="1:15" hidden="1">
      <c r="A8248" s="475">
        <f t="shared" si="902"/>
        <v>43800</v>
      </c>
      <c r="B8248" s="475">
        <v>43809</v>
      </c>
      <c r="C8248" s="467">
        <v>15</v>
      </c>
      <c r="D8248" s="467">
        <v>1196</v>
      </c>
      <c r="E8248" s="467">
        <v>8</v>
      </c>
      <c r="F8248" s="467">
        <v>0</v>
      </c>
      <c r="G8248" s="467">
        <f t="array" ref="G8248">MAX(IF($A$2:$A$8761=A8248,$D$2:$D$8761))</f>
        <v>1474</v>
      </c>
      <c r="H8248" s="467">
        <f t="shared" si="903"/>
        <v>0</v>
      </c>
      <c r="I8248" s="475" t="str">
        <f t="shared" si="904"/>
        <v/>
      </c>
      <c r="J8248" s="471">
        <f>'Potential Projects'!D8249</f>
        <v>5.0587398062216877</v>
      </c>
      <c r="K8248" s="471">
        <f>'Potential Projects'!E8249</f>
        <v>2.8090638034831219</v>
      </c>
      <c r="L8248" s="476">
        <f t="shared" si="905"/>
        <v>1180.1321963902953</v>
      </c>
      <c r="M8248" s="471">
        <f t="shared" si="908"/>
        <v>1391.9134899695046</v>
      </c>
      <c r="N8248" s="467">
        <f t="shared" si="906"/>
        <v>0</v>
      </c>
      <c r="O8248" s="475" t="str">
        <f t="shared" si="907"/>
        <v/>
      </c>
    </row>
    <row r="8249" spans="1:15" hidden="1">
      <c r="A8249" s="475">
        <f t="shared" si="902"/>
        <v>43800</v>
      </c>
      <c r="B8249" s="475">
        <v>43809</v>
      </c>
      <c r="C8249" s="467">
        <v>16</v>
      </c>
      <c r="D8249" s="467">
        <v>1251</v>
      </c>
      <c r="E8249" s="467">
        <v>3</v>
      </c>
      <c r="F8249" s="467">
        <v>0</v>
      </c>
      <c r="G8249" s="467">
        <f t="array" ref="G8249">MAX(IF($A$2:$A$8761=A8249,$D$2:$D$8761))</f>
        <v>1474</v>
      </c>
      <c r="H8249" s="467">
        <f t="shared" si="903"/>
        <v>0</v>
      </c>
      <c r="I8249" s="475" t="str">
        <f t="shared" si="904"/>
        <v/>
      </c>
      <c r="J8249" s="471">
        <f>'Potential Projects'!D8250</f>
        <v>8.7654818311764409</v>
      </c>
      <c r="K8249" s="471">
        <f>'Potential Projects'!E8250</f>
        <v>3.6546772737045798</v>
      </c>
      <c r="L8249" s="476">
        <f t="shared" si="905"/>
        <v>1235.5798408951189</v>
      </c>
      <c r="M8249" s="471">
        <f t="shared" si="908"/>
        <v>1391.9134899695046</v>
      </c>
      <c r="N8249" s="467">
        <f t="shared" si="906"/>
        <v>0</v>
      </c>
      <c r="O8249" s="475" t="str">
        <f t="shared" si="907"/>
        <v/>
      </c>
    </row>
    <row r="8250" spans="1:15" hidden="1">
      <c r="A8250" s="475">
        <f t="shared" si="902"/>
        <v>43800</v>
      </c>
      <c r="B8250" s="475">
        <v>43809</v>
      </c>
      <c r="C8250" s="467">
        <v>17</v>
      </c>
      <c r="D8250" s="467">
        <v>1383</v>
      </c>
      <c r="E8250" s="467">
        <v>11</v>
      </c>
      <c r="F8250" s="467">
        <v>0</v>
      </c>
      <c r="G8250" s="467">
        <f t="array" ref="G8250">MAX(IF($A$2:$A$8761=A8250,$D$2:$D$8761))</f>
        <v>1474</v>
      </c>
      <c r="H8250" s="467">
        <f t="shared" si="903"/>
        <v>0</v>
      </c>
      <c r="I8250" s="475" t="str">
        <f t="shared" si="904"/>
        <v/>
      </c>
      <c r="J8250" s="471">
        <f>'Potential Projects'!D8251</f>
        <v>10.173323230977401</v>
      </c>
      <c r="K8250" s="471">
        <f>'Potential Projects'!E8251</f>
        <v>17.631158191786714</v>
      </c>
      <c r="L8250" s="476">
        <f t="shared" si="905"/>
        <v>1344.195518577236</v>
      </c>
      <c r="M8250" s="471">
        <f t="shared" si="908"/>
        <v>1391.9134899695046</v>
      </c>
      <c r="N8250" s="467">
        <f t="shared" si="906"/>
        <v>0</v>
      </c>
      <c r="O8250" s="475" t="str">
        <f t="shared" si="907"/>
        <v/>
      </c>
    </row>
    <row r="8251" spans="1:15" hidden="1">
      <c r="A8251" s="475">
        <f t="shared" si="902"/>
        <v>43800</v>
      </c>
      <c r="B8251" s="475">
        <v>43809</v>
      </c>
      <c r="C8251" s="467">
        <v>18</v>
      </c>
      <c r="D8251" s="467">
        <v>1431</v>
      </c>
      <c r="E8251" s="467">
        <v>4</v>
      </c>
      <c r="F8251" s="467">
        <v>0</v>
      </c>
      <c r="G8251" s="467">
        <f t="array" ref="G8251">MAX(IF($A$2:$A$8761=A8251,$D$2:$D$8761))</f>
        <v>1474</v>
      </c>
      <c r="H8251" s="467">
        <f t="shared" si="903"/>
        <v>0</v>
      </c>
      <c r="I8251" s="475" t="str">
        <f t="shared" si="904"/>
        <v/>
      </c>
      <c r="J8251" s="471">
        <f>'Potential Projects'!D8252</f>
        <v>22.087880377893917</v>
      </c>
      <c r="K8251" s="471">
        <f>'Potential Projects'!E8252</f>
        <v>46.439120511717917</v>
      </c>
      <c r="L8251" s="476">
        <f t="shared" si="905"/>
        <v>1358.4729991103882</v>
      </c>
      <c r="M8251" s="471">
        <f t="shared" si="908"/>
        <v>1391.9134899695046</v>
      </c>
      <c r="N8251" s="467">
        <f t="shared" si="906"/>
        <v>0</v>
      </c>
      <c r="O8251" s="475" t="str">
        <f t="shared" si="907"/>
        <v/>
      </c>
    </row>
    <row r="8252" spans="1:15" hidden="1">
      <c r="A8252" s="475">
        <f t="shared" si="902"/>
        <v>43800</v>
      </c>
      <c r="B8252" s="475">
        <v>43809</v>
      </c>
      <c r="C8252" s="467">
        <v>19</v>
      </c>
      <c r="D8252" s="467">
        <v>1437</v>
      </c>
      <c r="E8252" s="467">
        <v>6</v>
      </c>
      <c r="F8252" s="467">
        <v>0</v>
      </c>
      <c r="G8252" s="467">
        <f t="array" ref="G8252">MAX(IF($A$2:$A$8761=A8252,$D$2:$D$8761))</f>
        <v>1474</v>
      </c>
      <c r="H8252" s="467">
        <f t="shared" si="903"/>
        <v>0</v>
      </c>
      <c r="I8252" s="475" t="str">
        <f t="shared" si="904"/>
        <v/>
      </c>
      <c r="J8252" s="471">
        <f>'Potential Projects'!D8253</f>
        <v>24.698662182450562</v>
      </c>
      <c r="K8252" s="471">
        <f>'Potential Projects'!E8253</f>
        <v>37.542578423994847</v>
      </c>
      <c r="L8252" s="476">
        <f t="shared" si="905"/>
        <v>1368.7587593935546</v>
      </c>
      <c r="M8252" s="471">
        <f t="shared" si="908"/>
        <v>1391.9134899695046</v>
      </c>
      <c r="N8252" s="467">
        <f t="shared" si="906"/>
        <v>0</v>
      </c>
      <c r="O8252" s="475" t="str">
        <f t="shared" si="907"/>
        <v/>
      </c>
    </row>
    <row r="8253" spans="1:15" hidden="1">
      <c r="A8253" s="475">
        <f t="shared" si="902"/>
        <v>43800</v>
      </c>
      <c r="B8253" s="475">
        <v>43809</v>
      </c>
      <c r="C8253" s="467">
        <v>20</v>
      </c>
      <c r="D8253" s="467">
        <v>1395</v>
      </c>
      <c r="E8253" s="467">
        <v>10</v>
      </c>
      <c r="F8253" s="467">
        <v>0</v>
      </c>
      <c r="G8253" s="467">
        <f t="array" ref="G8253">MAX(IF($A$2:$A$8761=A8253,$D$2:$D$8761))</f>
        <v>1474</v>
      </c>
      <c r="H8253" s="467">
        <f t="shared" si="903"/>
        <v>0</v>
      </c>
      <c r="I8253" s="475" t="str">
        <f t="shared" si="904"/>
        <v/>
      </c>
      <c r="J8253" s="471">
        <f>'Potential Projects'!D8254</f>
        <v>10.412824379402132</v>
      </c>
      <c r="K8253" s="471">
        <f>'Potential Projects'!E8254</f>
        <v>31.572437809073318</v>
      </c>
      <c r="L8253" s="476">
        <f t="shared" si="905"/>
        <v>1343.0147378115246</v>
      </c>
      <c r="M8253" s="471">
        <f t="shared" si="908"/>
        <v>1391.9134899695046</v>
      </c>
      <c r="N8253" s="467">
        <f t="shared" si="906"/>
        <v>0</v>
      </c>
      <c r="O8253" s="475" t="str">
        <f t="shared" si="907"/>
        <v/>
      </c>
    </row>
    <row r="8254" spans="1:15" hidden="1">
      <c r="A8254" s="475">
        <f t="shared" si="902"/>
        <v>43800</v>
      </c>
      <c r="B8254" s="475">
        <v>43809</v>
      </c>
      <c r="C8254" s="467">
        <v>21</v>
      </c>
      <c r="D8254" s="467">
        <v>1322</v>
      </c>
      <c r="E8254" s="467">
        <v>10</v>
      </c>
      <c r="F8254" s="467">
        <v>0</v>
      </c>
      <c r="G8254" s="467">
        <f t="array" ref="G8254">MAX(IF($A$2:$A$8761=A8254,$D$2:$D$8761))</f>
        <v>1474</v>
      </c>
      <c r="H8254" s="467">
        <f t="shared" si="903"/>
        <v>0</v>
      </c>
      <c r="I8254" s="475" t="str">
        <f t="shared" si="904"/>
        <v/>
      </c>
      <c r="J8254" s="471">
        <f>'Potential Projects'!D8255</f>
        <v>16.043526566761635</v>
      </c>
      <c r="K8254" s="471">
        <f>'Potential Projects'!E8255</f>
        <v>30.02983858310041</v>
      </c>
      <c r="L8254" s="476">
        <f t="shared" si="905"/>
        <v>1265.926634850138</v>
      </c>
      <c r="M8254" s="471">
        <f t="shared" si="908"/>
        <v>1391.9134899695046</v>
      </c>
      <c r="N8254" s="467">
        <f t="shared" si="906"/>
        <v>0</v>
      </c>
      <c r="O8254" s="475" t="str">
        <f t="shared" si="907"/>
        <v/>
      </c>
    </row>
    <row r="8255" spans="1:15" hidden="1">
      <c r="A8255" s="475">
        <f t="shared" si="902"/>
        <v>43800</v>
      </c>
      <c r="B8255" s="475">
        <v>43809</v>
      </c>
      <c r="C8255" s="467">
        <v>22</v>
      </c>
      <c r="D8255" s="467">
        <v>1253</v>
      </c>
      <c r="E8255" s="467">
        <v>1</v>
      </c>
      <c r="F8255" s="467">
        <v>0</v>
      </c>
      <c r="G8255" s="467">
        <f t="array" ref="G8255">MAX(IF($A$2:$A$8761=A8255,$D$2:$D$8761))</f>
        <v>1474</v>
      </c>
      <c r="H8255" s="467">
        <f t="shared" si="903"/>
        <v>0</v>
      </c>
      <c r="I8255" s="475" t="str">
        <f t="shared" si="904"/>
        <v/>
      </c>
      <c r="J8255" s="471">
        <f>'Potential Projects'!D8256</f>
        <v>1.2835866019772666</v>
      </c>
      <c r="K8255" s="471">
        <f>'Potential Projects'!E8256</f>
        <v>31.689775478391745</v>
      </c>
      <c r="L8255" s="476">
        <f t="shared" si="905"/>
        <v>1219.026637919631</v>
      </c>
      <c r="M8255" s="471">
        <f t="shared" si="908"/>
        <v>1391.9134899695046</v>
      </c>
      <c r="N8255" s="467">
        <f t="shared" si="906"/>
        <v>0</v>
      </c>
      <c r="O8255" s="475" t="str">
        <f t="shared" si="907"/>
        <v/>
      </c>
    </row>
    <row r="8256" spans="1:15" hidden="1">
      <c r="A8256" s="475">
        <f t="shared" si="902"/>
        <v>43800</v>
      </c>
      <c r="B8256" s="475">
        <v>43809</v>
      </c>
      <c r="C8256" s="467">
        <v>23</v>
      </c>
      <c r="D8256" s="467">
        <v>1192</v>
      </c>
      <c r="E8256" s="467">
        <v>9</v>
      </c>
      <c r="F8256" s="467">
        <v>0</v>
      </c>
      <c r="G8256" s="467">
        <f t="array" ref="G8256">MAX(IF($A$2:$A$8761=A8256,$D$2:$D$8761))</f>
        <v>1474</v>
      </c>
      <c r="H8256" s="467">
        <f t="shared" si="903"/>
        <v>0</v>
      </c>
      <c r="I8256" s="475" t="str">
        <f t="shared" si="904"/>
        <v/>
      </c>
      <c r="J8256" s="471">
        <f>'Potential Projects'!D8257</f>
        <v>2.4820360103430978</v>
      </c>
      <c r="K8256" s="471">
        <f>'Potential Projects'!E8257</f>
        <v>36.584320791227697</v>
      </c>
      <c r="L8256" s="476">
        <f t="shared" si="905"/>
        <v>1143.9336431984293</v>
      </c>
      <c r="M8256" s="471">
        <f t="shared" si="908"/>
        <v>1391.9134899695046</v>
      </c>
      <c r="N8256" s="467">
        <f t="shared" si="906"/>
        <v>0</v>
      </c>
      <c r="O8256" s="475" t="str">
        <f t="shared" si="907"/>
        <v/>
      </c>
    </row>
    <row r="8257" spans="1:15" hidden="1">
      <c r="A8257" s="475">
        <f t="shared" si="902"/>
        <v>43800</v>
      </c>
      <c r="B8257" s="475">
        <v>43809</v>
      </c>
      <c r="C8257" s="467">
        <v>24</v>
      </c>
      <c r="D8257" s="467">
        <v>1105</v>
      </c>
      <c r="E8257" s="467">
        <v>2</v>
      </c>
      <c r="F8257" s="467">
        <v>0</v>
      </c>
      <c r="G8257" s="467">
        <f t="array" ref="G8257">MAX(IF($A$2:$A$8761=A8257,$D$2:$D$8761))</f>
        <v>1474</v>
      </c>
      <c r="H8257" s="467">
        <f t="shared" si="903"/>
        <v>0</v>
      </c>
      <c r="I8257" s="475" t="str">
        <f t="shared" si="904"/>
        <v/>
      </c>
      <c r="J8257" s="471">
        <f>'Potential Projects'!D8258</f>
        <v>3.3416672426112819</v>
      </c>
      <c r="K8257" s="471">
        <f>'Potential Projects'!E8258</f>
        <v>32.820910610621368</v>
      </c>
      <c r="L8257" s="476">
        <f t="shared" si="905"/>
        <v>1066.8374221467673</v>
      </c>
      <c r="M8257" s="471">
        <f t="shared" si="908"/>
        <v>1391.9134899695046</v>
      </c>
      <c r="N8257" s="467">
        <f t="shared" si="906"/>
        <v>0</v>
      </c>
      <c r="O8257" s="475" t="str">
        <f t="shared" si="907"/>
        <v/>
      </c>
    </row>
    <row r="8258" spans="1:15" hidden="1">
      <c r="A8258" s="475">
        <f t="shared" ref="A8258:A8321" si="909">DATE(YEAR(B8258),MONTH(B8258),1)</f>
        <v>43800</v>
      </c>
      <c r="B8258" s="475">
        <v>43810</v>
      </c>
      <c r="C8258" s="467">
        <v>1</v>
      </c>
      <c r="D8258" s="467">
        <v>1049</v>
      </c>
      <c r="E8258" s="467">
        <v>3</v>
      </c>
      <c r="F8258" s="467">
        <v>0</v>
      </c>
      <c r="G8258" s="467">
        <f t="array" ref="G8258">MAX(IF($A$2:$A$8761=A8258,$D$2:$D$8761))</f>
        <v>1474</v>
      </c>
      <c r="H8258" s="467">
        <f t="shared" ref="H8258:H8321" si="910">IF(G8258=D8258,1,0)</f>
        <v>0</v>
      </c>
      <c r="I8258" s="475" t="str">
        <f t="shared" ref="I8258:I8321" si="911">IF(D8258=G8258,B8258,"")</f>
        <v/>
      </c>
      <c r="J8258" s="471">
        <f>'Potential Projects'!D8259</f>
        <v>0.53079470025284348</v>
      </c>
      <c r="K8258" s="471">
        <f>'Potential Projects'!E8259</f>
        <v>15.847625618146635</v>
      </c>
      <c r="L8258" s="476">
        <f t="shared" ref="L8258:L8321" si="912">D8258-E8258-F8258-J8258-K8258</f>
        <v>1029.6215796816005</v>
      </c>
      <c r="M8258" s="471">
        <f t="shared" si="908"/>
        <v>1391.9134899695046</v>
      </c>
      <c r="N8258" s="467">
        <f t="shared" ref="N8258:N8321" si="913">IF(M8258=L8258,1,0)</f>
        <v>0</v>
      </c>
      <c r="O8258" s="475" t="str">
        <f t="shared" ref="O8258:O8321" si="914">IF(L8258=M8258,B8258,"")</f>
        <v/>
      </c>
    </row>
    <row r="8259" spans="1:15" hidden="1">
      <c r="A8259" s="475">
        <f t="shared" si="909"/>
        <v>43800</v>
      </c>
      <c r="B8259" s="475">
        <v>43810</v>
      </c>
      <c r="C8259" s="467">
        <v>2</v>
      </c>
      <c r="D8259" s="467">
        <v>1063</v>
      </c>
      <c r="E8259" s="467">
        <v>15</v>
      </c>
      <c r="F8259" s="467">
        <v>0</v>
      </c>
      <c r="G8259" s="467">
        <f t="array" ref="G8259">MAX(IF($A$2:$A$8761=A8259,$D$2:$D$8761))</f>
        <v>1474</v>
      </c>
      <c r="H8259" s="467">
        <f t="shared" si="910"/>
        <v>0</v>
      </c>
      <c r="I8259" s="475" t="str">
        <f t="shared" si="911"/>
        <v/>
      </c>
      <c r="J8259" s="471">
        <f>'Potential Projects'!D8260</f>
        <v>0.2569027763262855</v>
      </c>
      <c r="K8259" s="471">
        <f>'Potential Projects'!E8260</f>
        <v>69.205757364007752</v>
      </c>
      <c r="L8259" s="476">
        <f t="shared" si="912"/>
        <v>978.53733985966596</v>
      </c>
      <c r="M8259" s="471">
        <f t="shared" si="908"/>
        <v>1391.9134899695046</v>
      </c>
      <c r="N8259" s="467">
        <f t="shared" si="913"/>
        <v>0</v>
      </c>
      <c r="O8259" s="475" t="str">
        <f t="shared" si="914"/>
        <v/>
      </c>
    </row>
    <row r="8260" spans="1:15" hidden="1">
      <c r="A8260" s="475">
        <f t="shared" si="909"/>
        <v>43800</v>
      </c>
      <c r="B8260" s="475">
        <v>43810</v>
      </c>
      <c r="C8260" s="467">
        <v>3</v>
      </c>
      <c r="D8260" s="467">
        <v>1048</v>
      </c>
      <c r="E8260" s="467">
        <v>12</v>
      </c>
      <c r="F8260" s="467">
        <v>0</v>
      </c>
      <c r="G8260" s="467">
        <f t="array" ref="G8260">MAX(IF($A$2:$A$8761=A8260,$D$2:$D$8761))</f>
        <v>1474</v>
      </c>
      <c r="H8260" s="467">
        <f t="shared" si="910"/>
        <v>0</v>
      </c>
      <c r="I8260" s="475" t="str">
        <f t="shared" si="911"/>
        <v/>
      </c>
      <c r="J8260" s="471">
        <f>'Potential Projects'!D8261</f>
        <v>0.20822016725194997</v>
      </c>
      <c r="K8260" s="471">
        <f>'Potential Projects'!E8261</f>
        <v>63.656467856374974</v>
      </c>
      <c r="L8260" s="476">
        <f t="shared" si="912"/>
        <v>972.13531197637303</v>
      </c>
      <c r="M8260" s="471">
        <f t="shared" si="908"/>
        <v>1391.9134899695046</v>
      </c>
      <c r="N8260" s="467">
        <f t="shared" si="913"/>
        <v>0</v>
      </c>
      <c r="O8260" s="475" t="str">
        <f t="shared" si="914"/>
        <v/>
      </c>
    </row>
    <row r="8261" spans="1:15" hidden="1">
      <c r="A8261" s="475">
        <f t="shared" si="909"/>
        <v>43800</v>
      </c>
      <c r="B8261" s="475">
        <v>43810</v>
      </c>
      <c r="C8261" s="467">
        <v>4</v>
      </c>
      <c r="D8261" s="467">
        <v>1054</v>
      </c>
      <c r="E8261" s="467">
        <v>18</v>
      </c>
      <c r="F8261" s="467">
        <v>0</v>
      </c>
      <c r="G8261" s="467">
        <f t="array" ref="G8261">MAX(IF($A$2:$A$8761=A8261,$D$2:$D$8761))</f>
        <v>1474</v>
      </c>
      <c r="H8261" s="467">
        <f t="shared" si="910"/>
        <v>0</v>
      </c>
      <c r="I8261" s="475" t="str">
        <f t="shared" si="911"/>
        <v/>
      </c>
      <c r="J8261" s="471">
        <f>'Potential Projects'!D8262</f>
        <v>0</v>
      </c>
      <c r="K8261" s="471">
        <f>'Potential Projects'!E8262</f>
        <v>57.79740690174156</v>
      </c>
      <c r="L8261" s="476">
        <f t="shared" si="912"/>
        <v>978.20259309825849</v>
      </c>
      <c r="M8261" s="471">
        <f t="shared" si="908"/>
        <v>1391.9134899695046</v>
      </c>
      <c r="N8261" s="467">
        <f t="shared" si="913"/>
        <v>0</v>
      </c>
      <c r="O8261" s="475" t="str">
        <f t="shared" si="914"/>
        <v/>
      </c>
    </row>
    <row r="8262" spans="1:15" hidden="1">
      <c r="A8262" s="475">
        <f t="shared" si="909"/>
        <v>43800</v>
      </c>
      <c r="B8262" s="475">
        <v>43810</v>
      </c>
      <c r="C8262" s="467">
        <v>5</v>
      </c>
      <c r="D8262" s="467">
        <v>1073</v>
      </c>
      <c r="E8262" s="467">
        <v>12</v>
      </c>
      <c r="F8262" s="467">
        <v>0</v>
      </c>
      <c r="G8262" s="467">
        <f t="array" ref="G8262">MAX(IF($A$2:$A$8761=A8262,$D$2:$D$8761))</f>
        <v>1474</v>
      </c>
      <c r="H8262" s="467">
        <f t="shared" si="910"/>
        <v>0</v>
      </c>
      <c r="I8262" s="475" t="str">
        <f t="shared" si="911"/>
        <v/>
      </c>
      <c r="J8262" s="471">
        <f>'Potential Projects'!D8263</f>
        <v>0.17654922709503734</v>
      </c>
      <c r="K8262" s="471">
        <f>'Potential Projects'!E8263</f>
        <v>33.213600677273703</v>
      </c>
      <c r="L8262" s="476">
        <f t="shared" si="912"/>
        <v>1027.6098500956314</v>
      </c>
      <c r="M8262" s="471">
        <f t="shared" si="908"/>
        <v>1391.9134899695046</v>
      </c>
      <c r="N8262" s="467">
        <f t="shared" si="913"/>
        <v>0</v>
      </c>
      <c r="O8262" s="475" t="str">
        <f t="shared" si="914"/>
        <v/>
      </c>
    </row>
    <row r="8263" spans="1:15" hidden="1">
      <c r="A8263" s="475">
        <f t="shared" si="909"/>
        <v>43800</v>
      </c>
      <c r="B8263" s="475">
        <v>43810</v>
      </c>
      <c r="C8263" s="467">
        <v>6</v>
      </c>
      <c r="D8263" s="467">
        <v>1208</v>
      </c>
      <c r="E8263" s="467">
        <v>6</v>
      </c>
      <c r="F8263" s="467">
        <v>0</v>
      </c>
      <c r="G8263" s="467">
        <f t="array" ref="G8263">MAX(IF($A$2:$A$8761=A8263,$D$2:$D$8761))</f>
        <v>1474</v>
      </c>
      <c r="H8263" s="467">
        <f t="shared" si="910"/>
        <v>0</v>
      </c>
      <c r="I8263" s="475" t="str">
        <f t="shared" si="911"/>
        <v/>
      </c>
      <c r="J8263" s="471">
        <f>'Potential Projects'!D8264</f>
        <v>0.41414325590812145</v>
      </c>
      <c r="K8263" s="471">
        <f>'Potential Projects'!E8264</f>
        <v>21.378923349817242</v>
      </c>
      <c r="L8263" s="476">
        <f t="shared" si="912"/>
        <v>1180.2069333942745</v>
      </c>
      <c r="M8263" s="471">
        <f t="shared" si="908"/>
        <v>1391.9134899695046</v>
      </c>
      <c r="N8263" s="467">
        <f t="shared" si="913"/>
        <v>0</v>
      </c>
      <c r="O8263" s="475" t="str">
        <f t="shared" si="914"/>
        <v/>
      </c>
    </row>
    <row r="8264" spans="1:15" hidden="1">
      <c r="A8264" s="475">
        <f t="shared" si="909"/>
        <v>43800</v>
      </c>
      <c r="B8264" s="475">
        <v>43810</v>
      </c>
      <c r="C8264" s="467">
        <v>7</v>
      </c>
      <c r="D8264" s="467">
        <v>1300</v>
      </c>
      <c r="E8264" s="467">
        <v>6</v>
      </c>
      <c r="F8264" s="467">
        <v>0</v>
      </c>
      <c r="G8264" s="467">
        <f t="array" ref="G8264">MAX(IF($A$2:$A$8761=A8264,$D$2:$D$8761))</f>
        <v>1474</v>
      </c>
      <c r="H8264" s="467">
        <f t="shared" si="910"/>
        <v>0</v>
      </c>
      <c r="I8264" s="475" t="str">
        <f t="shared" si="911"/>
        <v/>
      </c>
      <c r="J8264" s="471">
        <f>'Potential Projects'!D8265</f>
        <v>1.0934023240665976E-2</v>
      </c>
      <c r="K8264" s="471">
        <f>'Potential Projects'!E8265</f>
        <v>24.489936089013117</v>
      </c>
      <c r="L8264" s="476">
        <f t="shared" si="912"/>
        <v>1269.4991298877462</v>
      </c>
      <c r="M8264" s="471">
        <f t="shared" si="908"/>
        <v>1391.9134899695046</v>
      </c>
      <c r="N8264" s="467">
        <f t="shared" si="913"/>
        <v>0</v>
      </c>
      <c r="O8264" s="475" t="str">
        <f t="shared" si="914"/>
        <v/>
      </c>
    </row>
    <row r="8265" spans="1:15" hidden="1">
      <c r="A8265" s="475">
        <f t="shared" si="909"/>
        <v>43800</v>
      </c>
      <c r="B8265" s="475">
        <v>43810</v>
      </c>
      <c r="C8265" s="467">
        <v>8</v>
      </c>
      <c r="D8265" s="467">
        <v>1353</v>
      </c>
      <c r="E8265" s="467">
        <v>1</v>
      </c>
      <c r="F8265" s="467">
        <v>0</v>
      </c>
      <c r="G8265" s="467">
        <f t="array" ref="G8265">MAX(IF($A$2:$A$8761=A8265,$D$2:$D$8761))</f>
        <v>1474</v>
      </c>
      <c r="H8265" s="467">
        <f t="shared" si="910"/>
        <v>0</v>
      </c>
      <c r="I8265" s="475" t="str">
        <f t="shared" si="911"/>
        <v/>
      </c>
      <c r="J8265" s="471">
        <f>'Potential Projects'!D8266</f>
        <v>0.28421882262830345</v>
      </c>
      <c r="K8265" s="471">
        <f>'Potential Projects'!E8266</f>
        <v>46.777835250483768</v>
      </c>
      <c r="L8265" s="476">
        <f t="shared" si="912"/>
        <v>1304.937945926888</v>
      </c>
      <c r="M8265" s="471">
        <f t="shared" si="908"/>
        <v>1391.9134899695046</v>
      </c>
      <c r="N8265" s="467">
        <f t="shared" si="913"/>
        <v>0</v>
      </c>
      <c r="O8265" s="475" t="str">
        <f t="shared" si="914"/>
        <v/>
      </c>
    </row>
    <row r="8266" spans="1:15" hidden="1">
      <c r="A8266" s="475">
        <f t="shared" si="909"/>
        <v>43800</v>
      </c>
      <c r="B8266" s="475">
        <v>43810</v>
      </c>
      <c r="C8266" s="467">
        <v>9</v>
      </c>
      <c r="D8266" s="467">
        <v>1345</v>
      </c>
      <c r="E8266" s="467">
        <v>0</v>
      </c>
      <c r="F8266" s="467">
        <v>0</v>
      </c>
      <c r="G8266" s="467">
        <f t="array" ref="G8266">MAX(IF($A$2:$A$8761=A8266,$D$2:$D$8761))</f>
        <v>1474</v>
      </c>
      <c r="H8266" s="467">
        <f t="shared" si="910"/>
        <v>0</v>
      </c>
      <c r="I8266" s="475" t="str">
        <f t="shared" si="911"/>
        <v/>
      </c>
      <c r="J8266" s="471">
        <f>'Potential Projects'!D8267</f>
        <v>0.46215356113801226</v>
      </c>
      <c r="K8266" s="471">
        <f>'Potential Projects'!E8267</f>
        <v>27.386612018920665</v>
      </c>
      <c r="L8266" s="476">
        <f t="shared" si="912"/>
        <v>1317.1512344199414</v>
      </c>
      <c r="M8266" s="471">
        <f t="shared" si="908"/>
        <v>1391.9134899695046</v>
      </c>
      <c r="N8266" s="467">
        <f t="shared" si="913"/>
        <v>0</v>
      </c>
      <c r="O8266" s="475" t="str">
        <f t="shared" si="914"/>
        <v/>
      </c>
    </row>
    <row r="8267" spans="1:15" hidden="1">
      <c r="A8267" s="475">
        <f t="shared" si="909"/>
        <v>43800</v>
      </c>
      <c r="B8267" s="475">
        <v>43810</v>
      </c>
      <c r="C8267" s="467">
        <v>10</v>
      </c>
      <c r="D8267" s="467">
        <v>1345</v>
      </c>
      <c r="E8267" s="467">
        <v>0</v>
      </c>
      <c r="F8267" s="467">
        <v>0</v>
      </c>
      <c r="G8267" s="467">
        <f t="array" ref="G8267">MAX(IF($A$2:$A$8761=A8267,$D$2:$D$8761))</f>
        <v>1474</v>
      </c>
      <c r="H8267" s="467">
        <f t="shared" si="910"/>
        <v>0</v>
      </c>
      <c r="I8267" s="475" t="str">
        <f t="shared" si="911"/>
        <v/>
      </c>
      <c r="J8267" s="471">
        <f>'Potential Projects'!D8268</f>
        <v>1.6068620585163866</v>
      </c>
      <c r="K8267" s="471">
        <f>'Potential Projects'!E8268</f>
        <v>38.043219146420128</v>
      </c>
      <c r="L8267" s="476">
        <f t="shared" si="912"/>
        <v>1305.3499187950636</v>
      </c>
      <c r="M8267" s="471">
        <f t="shared" si="908"/>
        <v>1391.9134899695046</v>
      </c>
      <c r="N8267" s="467">
        <f t="shared" si="913"/>
        <v>0</v>
      </c>
      <c r="O8267" s="475" t="str">
        <f t="shared" si="914"/>
        <v/>
      </c>
    </row>
    <row r="8268" spans="1:15" hidden="1">
      <c r="A8268" s="475">
        <f t="shared" si="909"/>
        <v>43800</v>
      </c>
      <c r="B8268" s="475">
        <v>43810</v>
      </c>
      <c r="C8268" s="467">
        <v>11</v>
      </c>
      <c r="D8268" s="467">
        <v>1330</v>
      </c>
      <c r="E8268" s="467">
        <v>0</v>
      </c>
      <c r="F8268" s="467">
        <v>0</v>
      </c>
      <c r="G8268" s="467">
        <f t="array" ref="G8268">MAX(IF($A$2:$A$8761=A8268,$D$2:$D$8761))</f>
        <v>1474</v>
      </c>
      <c r="H8268" s="467">
        <f t="shared" si="910"/>
        <v>0</v>
      </c>
      <c r="I8268" s="475" t="str">
        <f t="shared" si="911"/>
        <v/>
      </c>
      <c r="J8268" s="471">
        <f>'Potential Projects'!D8269</f>
        <v>0.25060985350460885</v>
      </c>
      <c r="K8268" s="471">
        <f>'Potential Projects'!E8269</f>
        <v>47.897236615781551</v>
      </c>
      <c r="L8268" s="476">
        <f t="shared" si="912"/>
        <v>1281.8521535307138</v>
      </c>
      <c r="M8268" s="471">
        <f t="shared" si="908"/>
        <v>1391.9134899695046</v>
      </c>
      <c r="N8268" s="467">
        <f t="shared" si="913"/>
        <v>0</v>
      </c>
      <c r="O8268" s="475" t="str">
        <f t="shared" si="914"/>
        <v/>
      </c>
    </row>
    <row r="8269" spans="1:15" hidden="1">
      <c r="A8269" s="475">
        <f t="shared" si="909"/>
        <v>43800</v>
      </c>
      <c r="B8269" s="475">
        <v>43810</v>
      </c>
      <c r="C8269" s="467">
        <v>12</v>
      </c>
      <c r="D8269" s="467">
        <v>1336</v>
      </c>
      <c r="E8269" s="467">
        <v>1</v>
      </c>
      <c r="F8269" s="467">
        <v>0</v>
      </c>
      <c r="G8269" s="467">
        <f t="array" ref="G8269">MAX(IF($A$2:$A$8761=A8269,$D$2:$D$8761))</f>
        <v>1474</v>
      </c>
      <c r="H8269" s="467">
        <f t="shared" si="910"/>
        <v>0</v>
      </c>
      <c r="I8269" s="475" t="str">
        <f t="shared" si="911"/>
        <v/>
      </c>
      <c r="J8269" s="471">
        <f>'Potential Projects'!D8270</f>
        <v>6.8380640303116413</v>
      </c>
      <c r="K8269" s="471">
        <f>'Potential Projects'!E8270</f>
        <v>14.970722102773598</v>
      </c>
      <c r="L8269" s="476">
        <f t="shared" si="912"/>
        <v>1313.1912138669147</v>
      </c>
      <c r="M8269" s="471">
        <f t="shared" si="908"/>
        <v>1391.9134899695046</v>
      </c>
      <c r="N8269" s="467">
        <f t="shared" si="913"/>
        <v>0</v>
      </c>
      <c r="O8269" s="475" t="str">
        <f t="shared" si="914"/>
        <v/>
      </c>
    </row>
    <row r="8270" spans="1:15" hidden="1">
      <c r="A8270" s="475">
        <f t="shared" si="909"/>
        <v>43800</v>
      </c>
      <c r="B8270" s="475">
        <v>43810</v>
      </c>
      <c r="C8270" s="467">
        <v>13</v>
      </c>
      <c r="D8270" s="467">
        <v>1345</v>
      </c>
      <c r="E8270" s="467">
        <v>2</v>
      </c>
      <c r="F8270" s="467">
        <v>0</v>
      </c>
      <c r="G8270" s="467">
        <f t="array" ref="G8270">MAX(IF($A$2:$A$8761=A8270,$D$2:$D$8761))</f>
        <v>1474</v>
      </c>
      <c r="H8270" s="467">
        <f t="shared" si="910"/>
        <v>0</v>
      </c>
      <c r="I8270" s="475" t="str">
        <f t="shared" si="911"/>
        <v/>
      </c>
      <c r="J8270" s="471">
        <f>'Potential Projects'!D8271</f>
        <v>29.258798971740045</v>
      </c>
      <c r="K8270" s="471">
        <f>'Potential Projects'!E8271</f>
        <v>24.06517372608041</v>
      </c>
      <c r="L8270" s="476">
        <f t="shared" si="912"/>
        <v>1289.6760273021794</v>
      </c>
      <c r="M8270" s="471">
        <f t="shared" si="908"/>
        <v>1391.9134899695046</v>
      </c>
      <c r="N8270" s="467">
        <f t="shared" si="913"/>
        <v>0</v>
      </c>
      <c r="O8270" s="475" t="str">
        <f t="shared" si="914"/>
        <v/>
      </c>
    </row>
    <row r="8271" spans="1:15" hidden="1">
      <c r="A8271" s="475">
        <f t="shared" si="909"/>
        <v>43800</v>
      </c>
      <c r="B8271" s="475">
        <v>43810</v>
      </c>
      <c r="C8271" s="467">
        <v>14</v>
      </c>
      <c r="D8271" s="467">
        <v>1340</v>
      </c>
      <c r="E8271" s="467">
        <v>10</v>
      </c>
      <c r="F8271" s="467">
        <v>0</v>
      </c>
      <c r="G8271" s="467">
        <f t="array" ref="G8271">MAX(IF($A$2:$A$8761=A8271,$D$2:$D$8761))</f>
        <v>1474</v>
      </c>
      <c r="H8271" s="467">
        <f t="shared" si="910"/>
        <v>0</v>
      </c>
      <c r="I8271" s="475" t="str">
        <f t="shared" si="911"/>
        <v/>
      </c>
      <c r="J8271" s="471">
        <f>'Potential Projects'!D8272</f>
        <v>38.518525110283917</v>
      </c>
      <c r="K8271" s="471">
        <f>'Potential Projects'!E8272</f>
        <v>26.40801585680499</v>
      </c>
      <c r="L8271" s="476">
        <f t="shared" si="912"/>
        <v>1265.0734590329112</v>
      </c>
      <c r="M8271" s="471">
        <f t="shared" si="908"/>
        <v>1391.9134899695046</v>
      </c>
      <c r="N8271" s="467">
        <f t="shared" si="913"/>
        <v>0</v>
      </c>
      <c r="O8271" s="475" t="str">
        <f t="shared" si="914"/>
        <v/>
      </c>
    </row>
    <row r="8272" spans="1:15" hidden="1">
      <c r="A8272" s="475">
        <f t="shared" si="909"/>
        <v>43800</v>
      </c>
      <c r="B8272" s="475">
        <v>43810</v>
      </c>
      <c r="C8272" s="467">
        <v>15</v>
      </c>
      <c r="D8272" s="467">
        <v>1329</v>
      </c>
      <c r="E8272" s="467">
        <v>12</v>
      </c>
      <c r="F8272" s="467">
        <v>0</v>
      </c>
      <c r="G8272" s="467">
        <f t="array" ref="G8272">MAX(IF($A$2:$A$8761=A8272,$D$2:$D$8761))</f>
        <v>1474</v>
      </c>
      <c r="H8272" s="467">
        <f t="shared" si="910"/>
        <v>0</v>
      </c>
      <c r="I8272" s="475" t="str">
        <f t="shared" si="911"/>
        <v/>
      </c>
      <c r="J8272" s="471">
        <f>'Potential Projects'!D8273</f>
        <v>118.04439467387667</v>
      </c>
      <c r="K8272" s="471">
        <f>'Potential Projects'!E8273</f>
        <v>14.342574446355622</v>
      </c>
      <c r="L8272" s="476">
        <f t="shared" si="912"/>
        <v>1184.6130308797676</v>
      </c>
      <c r="M8272" s="471">
        <f t="shared" si="908"/>
        <v>1391.9134899695046</v>
      </c>
      <c r="N8272" s="467">
        <f t="shared" si="913"/>
        <v>0</v>
      </c>
      <c r="O8272" s="475" t="str">
        <f t="shared" si="914"/>
        <v/>
      </c>
    </row>
    <row r="8273" spans="1:15" hidden="1">
      <c r="A8273" s="475">
        <f t="shared" si="909"/>
        <v>43800</v>
      </c>
      <c r="B8273" s="475">
        <v>43810</v>
      </c>
      <c r="C8273" s="467">
        <v>16</v>
      </c>
      <c r="D8273" s="467">
        <v>1353</v>
      </c>
      <c r="E8273" s="467">
        <v>22</v>
      </c>
      <c r="F8273" s="467">
        <v>0</v>
      </c>
      <c r="G8273" s="467">
        <f t="array" ref="G8273">MAX(IF($A$2:$A$8761=A8273,$D$2:$D$8761))</f>
        <v>1474</v>
      </c>
      <c r="H8273" s="467">
        <f t="shared" si="910"/>
        <v>0</v>
      </c>
      <c r="I8273" s="475" t="str">
        <f t="shared" si="911"/>
        <v/>
      </c>
      <c r="J8273" s="471">
        <f>'Potential Projects'!D8274</f>
        <v>95.552866578248512</v>
      </c>
      <c r="K8273" s="471">
        <f>'Potential Projects'!E8274</f>
        <v>12.688895560094602</v>
      </c>
      <c r="L8273" s="476">
        <f t="shared" si="912"/>
        <v>1222.7582378616569</v>
      </c>
      <c r="M8273" s="471">
        <f t="shared" si="908"/>
        <v>1391.9134899695046</v>
      </c>
      <c r="N8273" s="467">
        <f t="shared" si="913"/>
        <v>0</v>
      </c>
      <c r="O8273" s="475" t="str">
        <f t="shared" si="914"/>
        <v/>
      </c>
    </row>
    <row r="8274" spans="1:15" hidden="1">
      <c r="A8274" s="475">
        <f t="shared" si="909"/>
        <v>43800</v>
      </c>
      <c r="B8274" s="475">
        <v>43810</v>
      </c>
      <c r="C8274" s="467">
        <v>17</v>
      </c>
      <c r="D8274" s="467">
        <v>1407</v>
      </c>
      <c r="E8274" s="467">
        <v>31</v>
      </c>
      <c r="F8274" s="467">
        <v>0</v>
      </c>
      <c r="G8274" s="467">
        <f t="array" ref="G8274">MAX(IF($A$2:$A$8761=A8274,$D$2:$D$8761))</f>
        <v>1474</v>
      </c>
      <c r="H8274" s="467">
        <f t="shared" si="910"/>
        <v>0</v>
      </c>
      <c r="I8274" s="475" t="str">
        <f t="shared" si="911"/>
        <v/>
      </c>
      <c r="J8274" s="471">
        <f>'Potential Projects'!D8275</f>
        <v>39.341779906496207</v>
      </c>
      <c r="K8274" s="471">
        <f>'Potential Projects'!E8275</f>
        <v>7.2835402601591053</v>
      </c>
      <c r="L8274" s="476">
        <f t="shared" si="912"/>
        <v>1329.3746798333448</v>
      </c>
      <c r="M8274" s="471">
        <f t="shared" ref="M8274:M8337" si="915">MAX($L$8019:$L$8761)</f>
        <v>1391.9134899695046</v>
      </c>
      <c r="N8274" s="467">
        <f t="shared" si="913"/>
        <v>0</v>
      </c>
      <c r="O8274" s="475" t="str">
        <f t="shared" si="914"/>
        <v/>
      </c>
    </row>
    <row r="8275" spans="1:15" hidden="1">
      <c r="A8275" s="475">
        <f t="shared" si="909"/>
        <v>43800</v>
      </c>
      <c r="B8275" s="475">
        <v>43810</v>
      </c>
      <c r="C8275" s="467">
        <v>18</v>
      </c>
      <c r="D8275" s="467">
        <v>1427</v>
      </c>
      <c r="E8275" s="467">
        <v>58</v>
      </c>
      <c r="F8275" s="467">
        <v>0</v>
      </c>
      <c r="G8275" s="467">
        <f t="array" ref="G8275">MAX(IF($A$2:$A$8761=A8275,$D$2:$D$8761))</f>
        <v>1474</v>
      </c>
      <c r="H8275" s="467">
        <f t="shared" si="910"/>
        <v>0</v>
      </c>
      <c r="I8275" s="475" t="str">
        <f t="shared" si="911"/>
        <v/>
      </c>
      <c r="J8275" s="471">
        <f>'Potential Projects'!D8276</f>
        <v>33.719625340075176</v>
      </c>
      <c r="K8275" s="471">
        <f>'Potential Projects'!E8276</f>
        <v>0.63127666093313262</v>
      </c>
      <c r="L8275" s="476">
        <f t="shared" si="912"/>
        <v>1334.6490979989917</v>
      </c>
      <c r="M8275" s="471">
        <f t="shared" si="915"/>
        <v>1391.9134899695046</v>
      </c>
      <c r="N8275" s="467">
        <f t="shared" si="913"/>
        <v>0</v>
      </c>
      <c r="O8275" s="475" t="str">
        <f t="shared" si="914"/>
        <v/>
      </c>
    </row>
    <row r="8276" spans="1:15" hidden="1">
      <c r="A8276" s="475">
        <f t="shared" si="909"/>
        <v>43800</v>
      </c>
      <c r="B8276" s="475">
        <v>43810</v>
      </c>
      <c r="C8276" s="467">
        <v>19</v>
      </c>
      <c r="D8276" s="467">
        <v>1408</v>
      </c>
      <c r="E8276" s="467">
        <v>51</v>
      </c>
      <c r="F8276" s="467">
        <v>0</v>
      </c>
      <c r="G8276" s="467">
        <f t="array" ref="G8276">MAX(IF($A$2:$A$8761=A8276,$D$2:$D$8761))</f>
        <v>1474</v>
      </c>
      <c r="H8276" s="467">
        <f t="shared" si="910"/>
        <v>0</v>
      </c>
      <c r="I8276" s="475" t="str">
        <f t="shared" si="911"/>
        <v/>
      </c>
      <c r="J8276" s="471">
        <f>'Potential Projects'!D8277</f>
        <v>37.84167485493321</v>
      </c>
      <c r="K8276" s="471">
        <f>'Potential Projects'!E8277</f>
        <v>1.0967160825628899</v>
      </c>
      <c r="L8276" s="476">
        <f t="shared" si="912"/>
        <v>1318.061609062504</v>
      </c>
      <c r="M8276" s="471">
        <f t="shared" si="915"/>
        <v>1391.9134899695046</v>
      </c>
      <c r="N8276" s="467">
        <f t="shared" si="913"/>
        <v>0</v>
      </c>
      <c r="O8276" s="475" t="str">
        <f t="shared" si="914"/>
        <v/>
      </c>
    </row>
    <row r="8277" spans="1:15" hidden="1">
      <c r="A8277" s="475">
        <f t="shared" si="909"/>
        <v>43800</v>
      </c>
      <c r="B8277" s="475">
        <v>43810</v>
      </c>
      <c r="C8277" s="467">
        <v>20</v>
      </c>
      <c r="D8277" s="467">
        <v>1381</v>
      </c>
      <c r="E8277" s="467">
        <v>67</v>
      </c>
      <c r="F8277" s="467">
        <v>0</v>
      </c>
      <c r="G8277" s="467">
        <f t="array" ref="G8277">MAX(IF($A$2:$A$8761=A8277,$D$2:$D$8761))</f>
        <v>1474</v>
      </c>
      <c r="H8277" s="467">
        <f t="shared" si="910"/>
        <v>0</v>
      </c>
      <c r="I8277" s="475" t="str">
        <f t="shared" si="911"/>
        <v/>
      </c>
      <c r="J8277" s="471">
        <f>'Potential Projects'!D8278</f>
        <v>32.941017677340142</v>
      </c>
      <c r="K8277" s="471">
        <f>'Potential Projects'!E8278</f>
        <v>4.5511370672973559</v>
      </c>
      <c r="L8277" s="476">
        <f t="shared" si="912"/>
        <v>1276.5078452553626</v>
      </c>
      <c r="M8277" s="471">
        <f t="shared" si="915"/>
        <v>1391.9134899695046</v>
      </c>
      <c r="N8277" s="467">
        <f t="shared" si="913"/>
        <v>0</v>
      </c>
      <c r="O8277" s="475" t="str">
        <f t="shared" si="914"/>
        <v/>
      </c>
    </row>
    <row r="8278" spans="1:15" hidden="1">
      <c r="A8278" s="475">
        <f t="shared" si="909"/>
        <v>43800</v>
      </c>
      <c r="B8278" s="475">
        <v>43810</v>
      </c>
      <c r="C8278" s="467">
        <v>21</v>
      </c>
      <c r="D8278" s="467">
        <v>1328</v>
      </c>
      <c r="E8278" s="467">
        <v>72</v>
      </c>
      <c r="F8278" s="467">
        <v>0</v>
      </c>
      <c r="G8278" s="467">
        <f t="array" ref="G8278">MAX(IF($A$2:$A$8761=A8278,$D$2:$D$8761))</f>
        <v>1474</v>
      </c>
      <c r="H8278" s="467">
        <f t="shared" si="910"/>
        <v>0</v>
      </c>
      <c r="I8278" s="475" t="str">
        <f t="shared" si="911"/>
        <v/>
      </c>
      <c r="J8278" s="471">
        <f>'Potential Projects'!D8279</f>
        <v>32.073562924671606</v>
      </c>
      <c r="K8278" s="471">
        <f>'Potential Projects'!E8279</f>
        <v>4.0145127929477535</v>
      </c>
      <c r="L8278" s="476">
        <f t="shared" si="912"/>
        <v>1219.9119242823806</v>
      </c>
      <c r="M8278" s="471">
        <f t="shared" si="915"/>
        <v>1391.9134899695046</v>
      </c>
      <c r="N8278" s="467">
        <f t="shared" si="913"/>
        <v>0</v>
      </c>
      <c r="O8278" s="475" t="str">
        <f t="shared" si="914"/>
        <v/>
      </c>
    </row>
    <row r="8279" spans="1:15" hidden="1">
      <c r="A8279" s="475">
        <f t="shared" si="909"/>
        <v>43800</v>
      </c>
      <c r="B8279" s="475">
        <v>43810</v>
      </c>
      <c r="C8279" s="467">
        <v>22</v>
      </c>
      <c r="D8279" s="467">
        <v>1267</v>
      </c>
      <c r="E8279" s="467">
        <v>57</v>
      </c>
      <c r="F8279" s="467">
        <v>0</v>
      </c>
      <c r="G8279" s="467">
        <f t="array" ref="G8279">MAX(IF($A$2:$A$8761=A8279,$D$2:$D$8761))</f>
        <v>1474</v>
      </c>
      <c r="H8279" s="467">
        <f t="shared" si="910"/>
        <v>0</v>
      </c>
      <c r="I8279" s="475" t="str">
        <f t="shared" si="911"/>
        <v/>
      </c>
      <c r="J8279" s="471">
        <f>'Potential Projects'!D8280</f>
        <v>57.846511852103987</v>
      </c>
      <c r="K8279" s="471">
        <f>'Potential Projects'!E8280</f>
        <v>4.0012145237583319</v>
      </c>
      <c r="L8279" s="476">
        <f t="shared" si="912"/>
        <v>1148.1522736241377</v>
      </c>
      <c r="M8279" s="471">
        <f t="shared" si="915"/>
        <v>1391.9134899695046</v>
      </c>
      <c r="N8279" s="467">
        <f t="shared" si="913"/>
        <v>0</v>
      </c>
      <c r="O8279" s="475" t="str">
        <f t="shared" si="914"/>
        <v/>
      </c>
    </row>
    <row r="8280" spans="1:15" hidden="1">
      <c r="A8280" s="475">
        <f t="shared" si="909"/>
        <v>43800</v>
      </c>
      <c r="B8280" s="475">
        <v>43810</v>
      </c>
      <c r="C8280" s="467">
        <v>23</v>
      </c>
      <c r="D8280" s="467">
        <v>1142</v>
      </c>
      <c r="E8280" s="467">
        <v>62</v>
      </c>
      <c r="F8280" s="467">
        <v>0</v>
      </c>
      <c r="G8280" s="467">
        <f t="array" ref="G8280">MAX(IF($A$2:$A$8761=A8280,$D$2:$D$8761))</f>
        <v>1474</v>
      </c>
      <c r="H8280" s="467">
        <f t="shared" si="910"/>
        <v>0</v>
      </c>
      <c r="I8280" s="475" t="str">
        <f t="shared" si="911"/>
        <v/>
      </c>
      <c r="J8280" s="471">
        <f>'Potential Projects'!D8281</f>
        <v>50.734612318897724</v>
      </c>
      <c r="K8280" s="471">
        <f>'Potential Projects'!E8281</f>
        <v>18.102855622446786</v>
      </c>
      <c r="L8280" s="476">
        <f t="shared" si="912"/>
        <v>1011.1625320586555</v>
      </c>
      <c r="M8280" s="471">
        <f t="shared" si="915"/>
        <v>1391.9134899695046</v>
      </c>
      <c r="N8280" s="467">
        <f t="shared" si="913"/>
        <v>0</v>
      </c>
      <c r="O8280" s="475" t="str">
        <f t="shared" si="914"/>
        <v/>
      </c>
    </row>
    <row r="8281" spans="1:15" hidden="1">
      <c r="A8281" s="475">
        <f t="shared" si="909"/>
        <v>43800</v>
      </c>
      <c r="B8281" s="475">
        <v>43810</v>
      </c>
      <c r="C8281" s="467">
        <v>24</v>
      </c>
      <c r="D8281" s="467">
        <v>1094</v>
      </c>
      <c r="E8281" s="467">
        <v>80</v>
      </c>
      <c r="F8281" s="467">
        <v>0</v>
      </c>
      <c r="G8281" s="467">
        <f t="array" ref="G8281">MAX(IF($A$2:$A$8761=A8281,$D$2:$D$8761))</f>
        <v>1474</v>
      </c>
      <c r="H8281" s="467">
        <f t="shared" si="910"/>
        <v>0</v>
      </c>
      <c r="I8281" s="475" t="str">
        <f t="shared" si="911"/>
        <v/>
      </c>
      <c r="J8281" s="471">
        <f>'Potential Projects'!D8282</f>
        <v>30.983902211490285</v>
      </c>
      <c r="K8281" s="471">
        <f>'Potential Projects'!E8282</f>
        <v>19.692389916147068</v>
      </c>
      <c r="L8281" s="476">
        <f t="shared" si="912"/>
        <v>963.32370787236266</v>
      </c>
      <c r="M8281" s="471">
        <f t="shared" si="915"/>
        <v>1391.9134899695046</v>
      </c>
      <c r="N8281" s="467">
        <f t="shared" si="913"/>
        <v>0</v>
      </c>
      <c r="O8281" s="475" t="str">
        <f t="shared" si="914"/>
        <v/>
      </c>
    </row>
    <row r="8282" spans="1:15" hidden="1">
      <c r="A8282" s="475">
        <f t="shared" si="909"/>
        <v>43800</v>
      </c>
      <c r="B8282" s="475">
        <v>43811</v>
      </c>
      <c r="C8282" s="467">
        <v>1</v>
      </c>
      <c r="D8282" s="467">
        <v>1020</v>
      </c>
      <c r="E8282" s="467">
        <v>86</v>
      </c>
      <c r="F8282" s="467">
        <v>0</v>
      </c>
      <c r="G8282" s="467">
        <f t="array" ref="G8282">MAX(IF($A$2:$A$8761=A8282,$D$2:$D$8761))</f>
        <v>1474</v>
      </c>
      <c r="H8282" s="467">
        <f t="shared" si="910"/>
        <v>0</v>
      </c>
      <c r="I8282" s="475" t="str">
        <f t="shared" si="911"/>
        <v/>
      </c>
      <c r="J8282" s="471">
        <f>'Potential Projects'!D8283</f>
        <v>29.621060195842954</v>
      </c>
      <c r="K8282" s="471">
        <f>'Potential Projects'!E8283</f>
        <v>14.401243281014835</v>
      </c>
      <c r="L8282" s="476">
        <f t="shared" si="912"/>
        <v>889.9776965231423</v>
      </c>
      <c r="M8282" s="471">
        <f t="shared" si="915"/>
        <v>1391.9134899695046</v>
      </c>
      <c r="N8282" s="467">
        <f t="shared" si="913"/>
        <v>0</v>
      </c>
      <c r="O8282" s="475" t="str">
        <f t="shared" si="914"/>
        <v/>
      </c>
    </row>
    <row r="8283" spans="1:15" hidden="1">
      <c r="A8283" s="475">
        <f t="shared" si="909"/>
        <v>43800</v>
      </c>
      <c r="B8283" s="475">
        <v>43811</v>
      </c>
      <c r="C8283" s="467">
        <v>2</v>
      </c>
      <c r="D8283" s="467">
        <v>1011</v>
      </c>
      <c r="E8283" s="467">
        <v>61</v>
      </c>
      <c r="F8283" s="467">
        <v>0</v>
      </c>
      <c r="G8283" s="467">
        <f t="array" ref="G8283">MAX(IF($A$2:$A$8761=A8283,$D$2:$D$8761))</f>
        <v>1474</v>
      </c>
      <c r="H8283" s="467">
        <f t="shared" si="910"/>
        <v>0</v>
      </c>
      <c r="I8283" s="475" t="str">
        <f t="shared" si="911"/>
        <v/>
      </c>
      <c r="J8283" s="471">
        <f>'Potential Projects'!D8284</f>
        <v>21.525627312005199</v>
      </c>
      <c r="K8283" s="471">
        <f>'Potential Projects'!E8284</f>
        <v>13.763708611051387</v>
      </c>
      <c r="L8283" s="476">
        <f t="shared" si="912"/>
        <v>914.71066407694343</v>
      </c>
      <c r="M8283" s="471">
        <f t="shared" si="915"/>
        <v>1391.9134899695046</v>
      </c>
      <c r="N8283" s="467">
        <f t="shared" si="913"/>
        <v>0</v>
      </c>
      <c r="O8283" s="475" t="str">
        <f t="shared" si="914"/>
        <v/>
      </c>
    </row>
    <row r="8284" spans="1:15" hidden="1">
      <c r="A8284" s="475">
        <f t="shared" si="909"/>
        <v>43800</v>
      </c>
      <c r="B8284" s="475">
        <v>43811</v>
      </c>
      <c r="C8284" s="467">
        <v>3</v>
      </c>
      <c r="D8284" s="467">
        <v>1009</v>
      </c>
      <c r="E8284" s="467">
        <v>80</v>
      </c>
      <c r="F8284" s="467">
        <v>0</v>
      </c>
      <c r="G8284" s="467">
        <f t="array" ref="G8284">MAX(IF($A$2:$A$8761=A8284,$D$2:$D$8761))</f>
        <v>1474</v>
      </c>
      <c r="H8284" s="467">
        <f t="shared" si="910"/>
        <v>0</v>
      </c>
      <c r="I8284" s="475" t="str">
        <f t="shared" si="911"/>
        <v/>
      </c>
      <c r="J8284" s="471">
        <f>'Potential Projects'!D8285</f>
        <v>6.7629131411887871</v>
      </c>
      <c r="K8284" s="471">
        <f>'Potential Projects'!E8285</f>
        <v>19.244942270479466</v>
      </c>
      <c r="L8284" s="476">
        <f t="shared" si="912"/>
        <v>902.99214458833183</v>
      </c>
      <c r="M8284" s="471">
        <f t="shared" si="915"/>
        <v>1391.9134899695046</v>
      </c>
      <c r="N8284" s="467">
        <f t="shared" si="913"/>
        <v>0</v>
      </c>
      <c r="O8284" s="475" t="str">
        <f t="shared" si="914"/>
        <v/>
      </c>
    </row>
    <row r="8285" spans="1:15" hidden="1">
      <c r="A8285" s="475">
        <f t="shared" si="909"/>
        <v>43800</v>
      </c>
      <c r="B8285" s="475">
        <v>43811</v>
      </c>
      <c r="C8285" s="467">
        <v>4</v>
      </c>
      <c r="D8285" s="467">
        <v>1030</v>
      </c>
      <c r="E8285" s="467">
        <v>93</v>
      </c>
      <c r="F8285" s="467">
        <v>0</v>
      </c>
      <c r="G8285" s="467">
        <f t="array" ref="G8285">MAX(IF($A$2:$A$8761=A8285,$D$2:$D$8761))</f>
        <v>1474</v>
      </c>
      <c r="H8285" s="467">
        <f t="shared" si="910"/>
        <v>0</v>
      </c>
      <c r="I8285" s="475" t="str">
        <f t="shared" si="911"/>
        <v/>
      </c>
      <c r="J8285" s="471">
        <f>'Potential Projects'!D8286</f>
        <v>2.9987591654692527</v>
      </c>
      <c r="K8285" s="471">
        <f>'Potential Projects'!E8286</f>
        <v>23.154633412169424</v>
      </c>
      <c r="L8285" s="476">
        <f t="shared" si="912"/>
        <v>910.84660742236133</v>
      </c>
      <c r="M8285" s="471">
        <f t="shared" si="915"/>
        <v>1391.9134899695046</v>
      </c>
      <c r="N8285" s="467">
        <f t="shared" si="913"/>
        <v>0</v>
      </c>
      <c r="O8285" s="475" t="str">
        <f t="shared" si="914"/>
        <v/>
      </c>
    </row>
    <row r="8286" spans="1:15" hidden="1">
      <c r="A8286" s="475">
        <f t="shared" si="909"/>
        <v>43800</v>
      </c>
      <c r="B8286" s="475">
        <v>43811</v>
      </c>
      <c r="C8286" s="467">
        <v>5</v>
      </c>
      <c r="D8286" s="467">
        <v>1085</v>
      </c>
      <c r="E8286" s="467">
        <v>98</v>
      </c>
      <c r="F8286" s="467">
        <v>0</v>
      </c>
      <c r="G8286" s="467">
        <f t="array" ref="G8286">MAX(IF($A$2:$A$8761=A8286,$D$2:$D$8761))</f>
        <v>1474</v>
      </c>
      <c r="H8286" s="467">
        <f t="shared" si="910"/>
        <v>0</v>
      </c>
      <c r="I8286" s="475" t="str">
        <f t="shared" si="911"/>
        <v/>
      </c>
      <c r="J8286" s="471">
        <f>'Potential Projects'!D8287</f>
        <v>1.5050296359568465</v>
      </c>
      <c r="K8286" s="471">
        <f>'Potential Projects'!E8287</f>
        <v>23.194528219737691</v>
      </c>
      <c r="L8286" s="476">
        <f t="shared" si="912"/>
        <v>962.30044214430552</v>
      </c>
      <c r="M8286" s="471">
        <f t="shared" si="915"/>
        <v>1391.9134899695046</v>
      </c>
      <c r="N8286" s="467">
        <f t="shared" si="913"/>
        <v>0</v>
      </c>
      <c r="O8286" s="475" t="str">
        <f t="shared" si="914"/>
        <v/>
      </c>
    </row>
    <row r="8287" spans="1:15" hidden="1">
      <c r="A8287" s="475">
        <f t="shared" si="909"/>
        <v>43800</v>
      </c>
      <c r="B8287" s="475">
        <v>43811</v>
      </c>
      <c r="C8287" s="467">
        <v>6</v>
      </c>
      <c r="D8287" s="467">
        <v>1159</v>
      </c>
      <c r="E8287" s="467">
        <v>101</v>
      </c>
      <c r="F8287" s="467">
        <v>0</v>
      </c>
      <c r="G8287" s="467">
        <f t="array" ref="G8287">MAX(IF($A$2:$A$8761=A8287,$D$2:$D$8761))</f>
        <v>1474</v>
      </c>
      <c r="H8287" s="467">
        <f t="shared" si="910"/>
        <v>0</v>
      </c>
      <c r="I8287" s="475" t="str">
        <f t="shared" si="911"/>
        <v/>
      </c>
      <c r="J8287" s="471">
        <f>'Potential Projects'!D8288</f>
        <v>0.44957978489496919</v>
      </c>
      <c r="K8287" s="471">
        <f>'Potential Projects'!E8288</f>
        <v>32.831862126424426</v>
      </c>
      <c r="L8287" s="476">
        <f t="shared" si="912"/>
        <v>1024.7185580886808</v>
      </c>
      <c r="M8287" s="471">
        <f t="shared" si="915"/>
        <v>1391.9134899695046</v>
      </c>
      <c r="N8287" s="467">
        <f t="shared" si="913"/>
        <v>0</v>
      </c>
      <c r="O8287" s="475" t="str">
        <f t="shared" si="914"/>
        <v/>
      </c>
    </row>
    <row r="8288" spans="1:15" hidden="1">
      <c r="A8288" s="475">
        <f t="shared" si="909"/>
        <v>43800</v>
      </c>
      <c r="B8288" s="475">
        <v>43811</v>
      </c>
      <c r="C8288" s="467">
        <v>7</v>
      </c>
      <c r="D8288" s="467">
        <v>1269</v>
      </c>
      <c r="E8288" s="467">
        <v>99</v>
      </c>
      <c r="F8288" s="467">
        <v>0</v>
      </c>
      <c r="G8288" s="467">
        <f t="array" ref="G8288">MAX(IF($A$2:$A$8761=A8288,$D$2:$D$8761))</f>
        <v>1474</v>
      </c>
      <c r="H8288" s="467">
        <f t="shared" si="910"/>
        <v>0</v>
      </c>
      <c r="I8288" s="475" t="str">
        <f t="shared" si="911"/>
        <v/>
      </c>
      <c r="J8288" s="471">
        <f>'Potential Projects'!D8289</f>
        <v>0</v>
      </c>
      <c r="K8288" s="471">
        <f>'Potential Projects'!E8289</f>
        <v>31.084313104708666</v>
      </c>
      <c r="L8288" s="476">
        <f t="shared" si="912"/>
        <v>1138.9156868952914</v>
      </c>
      <c r="M8288" s="471">
        <f t="shared" si="915"/>
        <v>1391.9134899695046</v>
      </c>
      <c r="N8288" s="467">
        <f t="shared" si="913"/>
        <v>0</v>
      </c>
      <c r="O8288" s="475" t="str">
        <f t="shared" si="914"/>
        <v/>
      </c>
    </row>
    <row r="8289" spans="1:15" hidden="1">
      <c r="A8289" s="475">
        <f t="shared" si="909"/>
        <v>43800</v>
      </c>
      <c r="B8289" s="475">
        <v>43811</v>
      </c>
      <c r="C8289" s="467">
        <v>8</v>
      </c>
      <c r="D8289" s="467">
        <v>1319</v>
      </c>
      <c r="E8289" s="467">
        <v>67</v>
      </c>
      <c r="F8289" s="467">
        <v>0</v>
      </c>
      <c r="G8289" s="467">
        <f t="array" ref="G8289">MAX(IF($A$2:$A$8761=A8289,$D$2:$D$8761))</f>
        <v>1474</v>
      </c>
      <c r="H8289" s="467">
        <f t="shared" si="910"/>
        <v>0</v>
      </c>
      <c r="I8289" s="475" t="str">
        <f t="shared" si="911"/>
        <v/>
      </c>
      <c r="J8289" s="471">
        <f>'Potential Projects'!D8290</f>
        <v>0</v>
      </c>
      <c r="K8289" s="471">
        <f>'Potential Projects'!E8290</f>
        <v>27.36549123844334</v>
      </c>
      <c r="L8289" s="476">
        <f t="shared" si="912"/>
        <v>1224.6345087615566</v>
      </c>
      <c r="M8289" s="471">
        <f t="shared" si="915"/>
        <v>1391.9134899695046</v>
      </c>
      <c r="N8289" s="467">
        <f t="shared" si="913"/>
        <v>0</v>
      </c>
      <c r="O8289" s="475" t="str">
        <f t="shared" si="914"/>
        <v/>
      </c>
    </row>
    <row r="8290" spans="1:15" hidden="1">
      <c r="A8290" s="475">
        <f t="shared" si="909"/>
        <v>43800</v>
      </c>
      <c r="B8290" s="475">
        <v>43811</v>
      </c>
      <c r="C8290" s="467">
        <v>9</v>
      </c>
      <c r="D8290" s="467">
        <v>1336</v>
      </c>
      <c r="E8290" s="467">
        <v>92</v>
      </c>
      <c r="F8290" s="467">
        <v>0</v>
      </c>
      <c r="G8290" s="467">
        <f t="array" ref="G8290">MAX(IF($A$2:$A$8761=A8290,$D$2:$D$8761))</f>
        <v>1474</v>
      </c>
      <c r="H8290" s="467">
        <f t="shared" si="910"/>
        <v>0</v>
      </c>
      <c r="I8290" s="475" t="str">
        <f t="shared" si="911"/>
        <v/>
      </c>
      <c r="J8290" s="471">
        <f>'Potential Projects'!D8291</f>
        <v>0</v>
      </c>
      <c r="K8290" s="471">
        <f>'Potential Projects'!E8291</f>
        <v>14.048448021930769</v>
      </c>
      <c r="L8290" s="476">
        <f t="shared" si="912"/>
        <v>1229.9515519780691</v>
      </c>
      <c r="M8290" s="471">
        <f t="shared" si="915"/>
        <v>1391.9134899695046</v>
      </c>
      <c r="N8290" s="467">
        <f t="shared" si="913"/>
        <v>0</v>
      </c>
      <c r="O8290" s="475" t="str">
        <f t="shared" si="914"/>
        <v/>
      </c>
    </row>
    <row r="8291" spans="1:15" hidden="1">
      <c r="A8291" s="475">
        <f t="shared" si="909"/>
        <v>43800</v>
      </c>
      <c r="B8291" s="475">
        <v>43811</v>
      </c>
      <c r="C8291" s="467">
        <v>10</v>
      </c>
      <c r="D8291" s="467">
        <v>1315</v>
      </c>
      <c r="E8291" s="467">
        <v>82</v>
      </c>
      <c r="F8291" s="467">
        <v>1</v>
      </c>
      <c r="G8291" s="467">
        <f t="array" ref="G8291">MAX(IF($A$2:$A$8761=A8291,$D$2:$D$8761))</f>
        <v>1474</v>
      </c>
      <c r="H8291" s="467">
        <f t="shared" si="910"/>
        <v>0</v>
      </c>
      <c r="I8291" s="475" t="str">
        <f t="shared" si="911"/>
        <v/>
      </c>
      <c r="J8291" s="471">
        <f>'Potential Projects'!D8292</f>
        <v>0</v>
      </c>
      <c r="K8291" s="471">
        <f>'Potential Projects'!E8292</f>
        <v>12.748346645882608</v>
      </c>
      <c r="L8291" s="476">
        <f t="shared" si="912"/>
        <v>1219.2516533541175</v>
      </c>
      <c r="M8291" s="471">
        <f t="shared" si="915"/>
        <v>1391.9134899695046</v>
      </c>
      <c r="N8291" s="467">
        <f t="shared" si="913"/>
        <v>0</v>
      </c>
      <c r="O8291" s="475" t="str">
        <f t="shared" si="914"/>
        <v/>
      </c>
    </row>
    <row r="8292" spans="1:15" hidden="1">
      <c r="A8292" s="475">
        <f t="shared" si="909"/>
        <v>43800</v>
      </c>
      <c r="B8292" s="475">
        <v>43811</v>
      </c>
      <c r="C8292" s="467">
        <v>11</v>
      </c>
      <c r="D8292" s="467">
        <v>1291</v>
      </c>
      <c r="E8292" s="467">
        <v>86</v>
      </c>
      <c r="F8292" s="467">
        <v>3</v>
      </c>
      <c r="G8292" s="467">
        <f t="array" ref="G8292">MAX(IF($A$2:$A$8761=A8292,$D$2:$D$8761))</f>
        <v>1474</v>
      </c>
      <c r="H8292" s="467">
        <f t="shared" si="910"/>
        <v>0</v>
      </c>
      <c r="I8292" s="475" t="str">
        <f t="shared" si="911"/>
        <v/>
      </c>
      <c r="J8292" s="471">
        <f>'Potential Projects'!D8293</f>
        <v>0</v>
      </c>
      <c r="K8292" s="471">
        <f>'Potential Projects'!E8293</f>
        <v>24.657337830574068</v>
      </c>
      <c r="L8292" s="476">
        <f t="shared" si="912"/>
        <v>1177.3426621694259</v>
      </c>
      <c r="M8292" s="471">
        <f t="shared" si="915"/>
        <v>1391.9134899695046</v>
      </c>
      <c r="N8292" s="467">
        <f t="shared" si="913"/>
        <v>0</v>
      </c>
      <c r="O8292" s="475" t="str">
        <f t="shared" si="914"/>
        <v/>
      </c>
    </row>
    <row r="8293" spans="1:15" hidden="1">
      <c r="A8293" s="475">
        <f t="shared" si="909"/>
        <v>43800</v>
      </c>
      <c r="B8293" s="475">
        <v>43811</v>
      </c>
      <c r="C8293" s="467">
        <v>12</v>
      </c>
      <c r="D8293" s="467">
        <v>1269</v>
      </c>
      <c r="E8293" s="467">
        <v>74</v>
      </c>
      <c r="F8293" s="467">
        <v>4</v>
      </c>
      <c r="G8293" s="467">
        <f t="array" ref="G8293">MAX(IF($A$2:$A$8761=A8293,$D$2:$D$8761))</f>
        <v>1474</v>
      </c>
      <c r="H8293" s="467">
        <f t="shared" si="910"/>
        <v>0</v>
      </c>
      <c r="I8293" s="475" t="str">
        <f t="shared" si="911"/>
        <v/>
      </c>
      <c r="J8293" s="471">
        <f>'Potential Projects'!D8294</f>
        <v>0</v>
      </c>
      <c r="K8293" s="471">
        <f>'Potential Projects'!E8294</f>
        <v>27.817632390883681</v>
      </c>
      <c r="L8293" s="476">
        <f t="shared" si="912"/>
        <v>1163.1823676091162</v>
      </c>
      <c r="M8293" s="471">
        <f t="shared" si="915"/>
        <v>1391.9134899695046</v>
      </c>
      <c r="N8293" s="467">
        <f t="shared" si="913"/>
        <v>0</v>
      </c>
      <c r="O8293" s="475" t="str">
        <f t="shared" si="914"/>
        <v/>
      </c>
    </row>
    <row r="8294" spans="1:15" hidden="1">
      <c r="A8294" s="475">
        <f t="shared" si="909"/>
        <v>43800</v>
      </c>
      <c r="B8294" s="475">
        <v>43811</v>
      </c>
      <c r="C8294" s="467">
        <v>13</v>
      </c>
      <c r="D8294" s="467">
        <v>1263</v>
      </c>
      <c r="E8294" s="467">
        <v>61</v>
      </c>
      <c r="F8294" s="467">
        <v>2</v>
      </c>
      <c r="G8294" s="467">
        <f t="array" ref="G8294">MAX(IF($A$2:$A$8761=A8294,$D$2:$D$8761))</f>
        <v>1474</v>
      </c>
      <c r="H8294" s="467">
        <f t="shared" si="910"/>
        <v>0</v>
      </c>
      <c r="I8294" s="475" t="str">
        <f t="shared" si="911"/>
        <v/>
      </c>
      <c r="J8294" s="471">
        <f>'Potential Projects'!D8295</f>
        <v>0</v>
      </c>
      <c r="K8294" s="471">
        <f>'Potential Projects'!E8295</f>
        <v>18.501803698129436</v>
      </c>
      <c r="L8294" s="476">
        <f t="shared" si="912"/>
        <v>1181.4981963018706</v>
      </c>
      <c r="M8294" s="471">
        <f t="shared" si="915"/>
        <v>1391.9134899695046</v>
      </c>
      <c r="N8294" s="467">
        <f t="shared" si="913"/>
        <v>0</v>
      </c>
      <c r="O8294" s="475" t="str">
        <f t="shared" si="914"/>
        <v/>
      </c>
    </row>
    <row r="8295" spans="1:15" hidden="1">
      <c r="A8295" s="475">
        <f t="shared" si="909"/>
        <v>43800</v>
      </c>
      <c r="B8295" s="475">
        <v>43811</v>
      </c>
      <c r="C8295" s="467">
        <v>14</v>
      </c>
      <c r="D8295" s="467">
        <v>1249</v>
      </c>
      <c r="E8295" s="467">
        <v>46</v>
      </c>
      <c r="F8295" s="467">
        <v>0</v>
      </c>
      <c r="G8295" s="467">
        <f t="array" ref="G8295">MAX(IF($A$2:$A$8761=A8295,$D$2:$D$8761))</f>
        <v>1474</v>
      </c>
      <c r="H8295" s="467">
        <f t="shared" si="910"/>
        <v>0</v>
      </c>
      <c r="I8295" s="475" t="str">
        <f t="shared" si="911"/>
        <v/>
      </c>
      <c r="J8295" s="471">
        <f>'Potential Projects'!D8296</f>
        <v>0</v>
      </c>
      <c r="K8295" s="471">
        <f>'Potential Projects'!E8296</f>
        <v>21.978127714470006</v>
      </c>
      <c r="L8295" s="476">
        <f t="shared" si="912"/>
        <v>1181.02187228553</v>
      </c>
      <c r="M8295" s="471">
        <f t="shared" si="915"/>
        <v>1391.9134899695046</v>
      </c>
      <c r="N8295" s="467">
        <f t="shared" si="913"/>
        <v>0</v>
      </c>
      <c r="O8295" s="475" t="str">
        <f t="shared" si="914"/>
        <v/>
      </c>
    </row>
    <row r="8296" spans="1:15" hidden="1">
      <c r="A8296" s="475">
        <f t="shared" si="909"/>
        <v>43800</v>
      </c>
      <c r="B8296" s="475">
        <v>43811</v>
      </c>
      <c r="C8296" s="467">
        <v>15</v>
      </c>
      <c r="D8296" s="467">
        <v>1252</v>
      </c>
      <c r="E8296" s="467">
        <v>61</v>
      </c>
      <c r="F8296" s="467">
        <v>0</v>
      </c>
      <c r="G8296" s="467">
        <f t="array" ref="G8296">MAX(IF($A$2:$A$8761=A8296,$D$2:$D$8761))</f>
        <v>1474</v>
      </c>
      <c r="H8296" s="467">
        <f t="shared" si="910"/>
        <v>0</v>
      </c>
      <c r="I8296" s="475" t="str">
        <f t="shared" si="911"/>
        <v/>
      </c>
      <c r="J8296" s="471">
        <f>'Potential Projects'!D8297</f>
        <v>0</v>
      </c>
      <c r="K8296" s="471">
        <f>'Potential Projects'!E8297</f>
        <v>11.883959148570201</v>
      </c>
      <c r="L8296" s="476">
        <f t="shared" si="912"/>
        <v>1179.1160408514297</v>
      </c>
      <c r="M8296" s="471">
        <f t="shared" si="915"/>
        <v>1391.9134899695046</v>
      </c>
      <c r="N8296" s="467">
        <f t="shared" si="913"/>
        <v>0</v>
      </c>
      <c r="O8296" s="475" t="str">
        <f t="shared" si="914"/>
        <v/>
      </c>
    </row>
    <row r="8297" spans="1:15" hidden="1">
      <c r="A8297" s="475">
        <f t="shared" si="909"/>
        <v>43800</v>
      </c>
      <c r="B8297" s="475">
        <v>43811</v>
      </c>
      <c r="C8297" s="467">
        <v>16</v>
      </c>
      <c r="D8297" s="467">
        <v>1268</v>
      </c>
      <c r="E8297" s="467">
        <v>42</v>
      </c>
      <c r="F8297" s="467">
        <v>0</v>
      </c>
      <c r="G8297" s="467">
        <f t="array" ref="G8297">MAX(IF($A$2:$A$8761=A8297,$D$2:$D$8761))</f>
        <v>1474</v>
      </c>
      <c r="H8297" s="467">
        <f t="shared" si="910"/>
        <v>0</v>
      </c>
      <c r="I8297" s="475" t="str">
        <f t="shared" si="911"/>
        <v/>
      </c>
      <c r="J8297" s="471">
        <f>'Potential Projects'!D8298</f>
        <v>0</v>
      </c>
      <c r="K8297" s="471">
        <f>'Potential Projects'!E8298</f>
        <v>10.213852988604602</v>
      </c>
      <c r="L8297" s="476">
        <f t="shared" si="912"/>
        <v>1215.7861470113953</v>
      </c>
      <c r="M8297" s="471">
        <f t="shared" si="915"/>
        <v>1391.9134899695046</v>
      </c>
      <c r="N8297" s="467">
        <f t="shared" si="913"/>
        <v>0</v>
      </c>
      <c r="O8297" s="475" t="str">
        <f t="shared" si="914"/>
        <v/>
      </c>
    </row>
    <row r="8298" spans="1:15" hidden="1">
      <c r="A8298" s="475">
        <f t="shared" si="909"/>
        <v>43800</v>
      </c>
      <c r="B8298" s="475">
        <v>43811</v>
      </c>
      <c r="C8298" s="467">
        <v>17</v>
      </c>
      <c r="D8298" s="467">
        <v>1358</v>
      </c>
      <c r="E8298" s="467">
        <v>62</v>
      </c>
      <c r="F8298" s="467">
        <v>0</v>
      </c>
      <c r="G8298" s="467">
        <f t="array" ref="G8298">MAX(IF($A$2:$A$8761=A8298,$D$2:$D$8761))</f>
        <v>1474</v>
      </c>
      <c r="H8298" s="467">
        <f t="shared" si="910"/>
        <v>0</v>
      </c>
      <c r="I8298" s="475" t="str">
        <f t="shared" si="911"/>
        <v/>
      </c>
      <c r="J8298" s="471">
        <f>'Potential Projects'!D8299</f>
        <v>0</v>
      </c>
      <c r="K8298" s="471">
        <f>'Potential Projects'!E8299</f>
        <v>16.696368092883251</v>
      </c>
      <c r="L8298" s="476">
        <f t="shared" si="912"/>
        <v>1279.3036319071168</v>
      </c>
      <c r="M8298" s="471">
        <f t="shared" si="915"/>
        <v>1391.9134899695046</v>
      </c>
      <c r="N8298" s="467">
        <f t="shared" si="913"/>
        <v>0</v>
      </c>
      <c r="O8298" s="475" t="str">
        <f t="shared" si="914"/>
        <v/>
      </c>
    </row>
    <row r="8299" spans="1:15" hidden="1">
      <c r="A8299" s="475">
        <f t="shared" si="909"/>
        <v>43800</v>
      </c>
      <c r="B8299" s="475">
        <v>43811</v>
      </c>
      <c r="C8299" s="467">
        <v>18</v>
      </c>
      <c r="D8299" s="467">
        <v>1343</v>
      </c>
      <c r="E8299" s="467">
        <v>24</v>
      </c>
      <c r="F8299" s="467">
        <v>0</v>
      </c>
      <c r="G8299" s="467">
        <f t="array" ref="G8299">MAX(IF($A$2:$A$8761=A8299,$D$2:$D$8761))</f>
        <v>1474</v>
      </c>
      <c r="H8299" s="467">
        <f t="shared" si="910"/>
        <v>0</v>
      </c>
      <c r="I8299" s="475" t="str">
        <f t="shared" si="911"/>
        <v/>
      </c>
      <c r="J8299" s="471">
        <f>'Potential Projects'!D8300</f>
        <v>0</v>
      </c>
      <c r="K8299" s="471">
        <f>'Potential Projects'!E8300</f>
        <v>36.566329015265538</v>
      </c>
      <c r="L8299" s="476">
        <f t="shared" si="912"/>
        <v>1282.4336709847344</v>
      </c>
      <c r="M8299" s="471">
        <f t="shared" si="915"/>
        <v>1391.9134899695046</v>
      </c>
      <c r="N8299" s="467">
        <f t="shared" si="913"/>
        <v>0</v>
      </c>
      <c r="O8299" s="475" t="str">
        <f t="shared" si="914"/>
        <v/>
      </c>
    </row>
    <row r="8300" spans="1:15" hidden="1">
      <c r="A8300" s="475">
        <f t="shared" si="909"/>
        <v>43800</v>
      </c>
      <c r="B8300" s="475">
        <v>43811</v>
      </c>
      <c r="C8300" s="467">
        <v>19</v>
      </c>
      <c r="D8300" s="467">
        <v>1370</v>
      </c>
      <c r="E8300" s="467">
        <v>96</v>
      </c>
      <c r="F8300" s="467">
        <v>0</v>
      </c>
      <c r="G8300" s="467">
        <f t="array" ref="G8300">MAX(IF($A$2:$A$8761=A8300,$D$2:$D$8761))</f>
        <v>1474</v>
      </c>
      <c r="H8300" s="467">
        <f t="shared" si="910"/>
        <v>0</v>
      </c>
      <c r="I8300" s="475" t="str">
        <f t="shared" si="911"/>
        <v/>
      </c>
      <c r="J8300" s="471">
        <f>'Potential Projects'!D8301</f>
        <v>0</v>
      </c>
      <c r="K8300" s="471">
        <f>'Potential Projects'!E8301</f>
        <v>63.852030638572344</v>
      </c>
      <c r="L8300" s="476">
        <f t="shared" si="912"/>
        <v>1210.1479693614276</v>
      </c>
      <c r="M8300" s="471">
        <f t="shared" si="915"/>
        <v>1391.9134899695046</v>
      </c>
      <c r="N8300" s="467">
        <f t="shared" si="913"/>
        <v>0</v>
      </c>
      <c r="O8300" s="475" t="str">
        <f t="shared" si="914"/>
        <v/>
      </c>
    </row>
    <row r="8301" spans="1:15" hidden="1">
      <c r="A8301" s="475">
        <f t="shared" si="909"/>
        <v>43800</v>
      </c>
      <c r="B8301" s="475">
        <v>43811</v>
      </c>
      <c r="C8301" s="467">
        <v>20</v>
      </c>
      <c r="D8301" s="467">
        <v>1347</v>
      </c>
      <c r="E8301" s="467">
        <v>104</v>
      </c>
      <c r="F8301" s="467">
        <v>0</v>
      </c>
      <c r="G8301" s="467">
        <f t="array" ref="G8301">MAX(IF($A$2:$A$8761=A8301,$D$2:$D$8761))</f>
        <v>1474</v>
      </c>
      <c r="H8301" s="467">
        <f t="shared" si="910"/>
        <v>0</v>
      </c>
      <c r="I8301" s="475" t="str">
        <f t="shared" si="911"/>
        <v/>
      </c>
      <c r="J8301" s="471">
        <f>'Potential Projects'!D8302</f>
        <v>1.4387081615078157</v>
      </c>
      <c r="K8301" s="471">
        <f>'Potential Projects'!E8302</f>
        <v>66.504644216297564</v>
      </c>
      <c r="L8301" s="476">
        <f t="shared" si="912"/>
        <v>1175.0566476221948</v>
      </c>
      <c r="M8301" s="471">
        <f t="shared" si="915"/>
        <v>1391.9134899695046</v>
      </c>
      <c r="N8301" s="467">
        <f t="shared" si="913"/>
        <v>0</v>
      </c>
      <c r="O8301" s="475" t="str">
        <f t="shared" si="914"/>
        <v/>
      </c>
    </row>
    <row r="8302" spans="1:15" hidden="1">
      <c r="A8302" s="475">
        <f t="shared" si="909"/>
        <v>43800</v>
      </c>
      <c r="B8302" s="475">
        <v>43811</v>
      </c>
      <c r="C8302" s="467">
        <v>21</v>
      </c>
      <c r="D8302" s="467">
        <v>1312</v>
      </c>
      <c r="E8302" s="467">
        <v>103</v>
      </c>
      <c r="F8302" s="467">
        <v>0</v>
      </c>
      <c r="G8302" s="467">
        <f t="array" ref="G8302">MAX(IF($A$2:$A$8761=A8302,$D$2:$D$8761))</f>
        <v>1474</v>
      </c>
      <c r="H8302" s="467">
        <f t="shared" si="910"/>
        <v>0</v>
      </c>
      <c r="I8302" s="475" t="str">
        <f t="shared" si="911"/>
        <v/>
      </c>
      <c r="J8302" s="471">
        <f>'Potential Projects'!D8303</f>
        <v>2.0492803001179576</v>
      </c>
      <c r="K8302" s="471">
        <f>'Potential Projects'!E8303</f>
        <v>63.149569124919374</v>
      </c>
      <c r="L8302" s="476">
        <f t="shared" si="912"/>
        <v>1143.8011505749625</v>
      </c>
      <c r="M8302" s="471">
        <f t="shared" si="915"/>
        <v>1391.9134899695046</v>
      </c>
      <c r="N8302" s="467">
        <f t="shared" si="913"/>
        <v>0</v>
      </c>
      <c r="O8302" s="475" t="str">
        <f t="shared" si="914"/>
        <v/>
      </c>
    </row>
    <row r="8303" spans="1:15" hidden="1">
      <c r="A8303" s="475">
        <f t="shared" si="909"/>
        <v>43800</v>
      </c>
      <c r="B8303" s="475">
        <v>43811</v>
      </c>
      <c r="C8303" s="467">
        <v>22</v>
      </c>
      <c r="D8303" s="467">
        <v>1240</v>
      </c>
      <c r="E8303" s="467">
        <v>103</v>
      </c>
      <c r="F8303" s="467">
        <v>0</v>
      </c>
      <c r="G8303" s="467">
        <f t="array" ref="G8303">MAX(IF($A$2:$A$8761=A8303,$D$2:$D$8761))</f>
        <v>1474</v>
      </c>
      <c r="H8303" s="467">
        <f t="shared" si="910"/>
        <v>0</v>
      </c>
      <c r="I8303" s="475" t="str">
        <f t="shared" si="911"/>
        <v/>
      </c>
      <c r="J8303" s="471">
        <f>'Potential Projects'!D8304</f>
        <v>4.8715659447690127</v>
      </c>
      <c r="K8303" s="471">
        <f>'Potential Projects'!E8304</f>
        <v>73.679451569554942</v>
      </c>
      <c r="L8303" s="476">
        <f t="shared" si="912"/>
        <v>1058.4489824856762</v>
      </c>
      <c r="M8303" s="471">
        <f t="shared" si="915"/>
        <v>1391.9134899695046</v>
      </c>
      <c r="N8303" s="467">
        <f t="shared" si="913"/>
        <v>0</v>
      </c>
      <c r="O8303" s="475" t="str">
        <f t="shared" si="914"/>
        <v/>
      </c>
    </row>
    <row r="8304" spans="1:15" hidden="1">
      <c r="A8304" s="475">
        <f t="shared" si="909"/>
        <v>43800</v>
      </c>
      <c r="B8304" s="475">
        <v>43811</v>
      </c>
      <c r="C8304" s="467">
        <v>23</v>
      </c>
      <c r="D8304" s="467">
        <v>1130</v>
      </c>
      <c r="E8304" s="467">
        <v>103</v>
      </c>
      <c r="F8304" s="467">
        <v>0</v>
      </c>
      <c r="G8304" s="467">
        <f t="array" ref="G8304">MAX(IF($A$2:$A$8761=A8304,$D$2:$D$8761))</f>
        <v>1474</v>
      </c>
      <c r="H8304" s="467">
        <f t="shared" si="910"/>
        <v>0</v>
      </c>
      <c r="I8304" s="475" t="str">
        <f t="shared" si="911"/>
        <v/>
      </c>
      <c r="J8304" s="471">
        <f>'Potential Projects'!D8305</f>
        <v>10.243271118779232</v>
      </c>
      <c r="K8304" s="471">
        <f>'Potential Projects'!E8305</f>
        <v>73.099803483121903</v>
      </c>
      <c r="L8304" s="476">
        <f t="shared" si="912"/>
        <v>943.65692539809879</v>
      </c>
      <c r="M8304" s="471">
        <f t="shared" si="915"/>
        <v>1391.9134899695046</v>
      </c>
      <c r="N8304" s="467">
        <f t="shared" si="913"/>
        <v>0</v>
      </c>
      <c r="O8304" s="475" t="str">
        <f t="shared" si="914"/>
        <v/>
      </c>
    </row>
    <row r="8305" spans="1:15" hidden="1">
      <c r="A8305" s="475">
        <f t="shared" si="909"/>
        <v>43800</v>
      </c>
      <c r="B8305" s="475">
        <v>43811</v>
      </c>
      <c r="C8305" s="467">
        <v>24</v>
      </c>
      <c r="D8305" s="467">
        <v>1065</v>
      </c>
      <c r="E8305" s="467">
        <v>103</v>
      </c>
      <c r="F8305" s="467">
        <v>0</v>
      </c>
      <c r="G8305" s="467">
        <f t="array" ref="G8305">MAX(IF($A$2:$A$8761=A8305,$D$2:$D$8761))</f>
        <v>1474</v>
      </c>
      <c r="H8305" s="467">
        <f t="shared" si="910"/>
        <v>0</v>
      </c>
      <c r="I8305" s="475" t="str">
        <f t="shared" si="911"/>
        <v/>
      </c>
      <c r="J8305" s="471">
        <f>'Potential Projects'!D8306</f>
        <v>23.308097656912313</v>
      </c>
      <c r="K8305" s="471">
        <f>'Potential Projects'!E8306</f>
        <v>71.133224145345096</v>
      </c>
      <c r="L8305" s="476">
        <f t="shared" si="912"/>
        <v>867.55867819774255</v>
      </c>
      <c r="M8305" s="471">
        <f t="shared" si="915"/>
        <v>1391.9134899695046</v>
      </c>
      <c r="N8305" s="467">
        <f t="shared" si="913"/>
        <v>0</v>
      </c>
      <c r="O8305" s="475" t="str">
        <f t="shared" si="914"/>
        <v/>
      </c>
    </row>
    <row r="8306" spans="1:15" hidden="1">
      <c r="A8306" s="475">
        <f t="shared" si="909"/>
        <v>43800</v>
      </c>
      <c r="B8306" s="475">
        <v>43812</v>
      </c>
      <c r="C8306" s="467">
        <v>1</v>
      </c>
      <c r="D8306" s="467">
        <v>1004</v>
      </c>
      <c r="E8306" s="467">
        <v>104</v>
      </c>
      <c r="F8306" s="467">
        <v>0</v>
      </c>
      <c r="G8306" s="467">
        <f t="array" ref="G8306">MAX(IF($A$2:$A$8761=A8306,$D$2:$D$8761))</f>
        <v>1474</v>
      </c>
      <c r="H8306" s="467">
        <f t="shared" si="910"/>
        <v>0</v>
      </c>
      <c r="I8306" s="475" t="str">
        <f t="shared" si="911"/>
        <v/>
      </c>
      <c r="J8306" s="471">
        <f>'Potential Projects'!D8307</f>
        <v>23.620658713397468</v>
      </c>
      <c r="K8306" s="471">
        <f>'Potential Projects'!E8307</f>
        <v>67.472288862610199</v>
      </c>
      <c r="L8306" s="476">
        <f t="shared" si="912"/>
        <v>808.90705242399235</v>
      </c>
      <c r="M8306" s="471">
        <f t="shared" si="915"/>
        <v>1391.9134899695046</v>
      </c>
      <c r="N8306" s="467">
        <f t="shared" si="913"/>
        <v>0</v>
      </c>
      <c r="O8306" s="475" t="str">
        <f t="shared" si="914"/>
        <v/>
      </c>
    </row>
    <row r="8307" spans="1:15" hidden="1">
      <c r="A8307" s="475">
        <f t="shared" si="909"/>
        <v>43800</v>
      </c>
      <c r="B8307" s="475">
        <v>43812</v>
      </c>
      <c r="C8307" s="467">
        <v>2</v>
      </c>
      <c r="D8307" s="467">
        <v>1009</v>
      </c>
      <c r="E8307" s="467">
        <v>103</v>
      </c>
      <c r="F8307" s="467">
        <v>0</v>
      </c>
      <c r="G8307" s="467">
        <f t="array" ref="G8307">MAX(IF($A$2:$A$8761=A8307,$D$2:$D$8761))</f>
        <v>1474</v>
      </c>
      <c r="H8307" s="467">
        <f t="shared" si="910"/>
        <v>0</v>
      </c>
      <c r="I8307" s="475" t="str">
        <f t="shared" si="911"/>
        <v/>
      </c>
      <c r="J8307" s="471">
        <f>'Potential Projects'!D8308</f>
        <v>32.319633968882975</v>
      </c>
      <c r="K8307" s="471">
        <f>'Potential Projects'!E8308</f>
        <v>57.041752311330896</v>
      </c>
      <c r="L8307" s="476">
        <f t="shared" si="912"/>
        <v>816.63861371978612</v>
      </c>
      <c r="M8307" s="471">
        <f t="shared" si="915"/>
        <v>1391.9134899695046</v>
      </c>
      <c r="N8307" s="467">
        <f t="shared" si="913"/>
        <v>0</v>
      </c>
      <c r="O8307" s="475" t="str">
        <f t="shared" si="914"/>
        <v/>
      </c>
    </row>
    <row r="8308" spans="1:15" hidden="1">
      <c r="A8308" s="475">
        <f t="shared" si="909"/>
        <v>43800</v>
      </c>
      <c r="B8308" s="475">
        <v>43812</v>
      </c>
      <c r="C8308" s="467">
        <v>3</v>
      </c>
      <c r="D8308" s="467">
        <v>983</v>
      </c>
      <c r="E8308" s="467">
        <v>103</v>
      </c>
      <c r="F8308" s="467">
        <v>0</v>
      </c>
      <c r="G8308" s="467">
        <f t="array" ref="G8308">MAX(IF($A$2:$A$8761=A8308,$D$2:$D$8761))</f>
        <v>1474</v>
      </c>
      <c r="H8308" s="467">
        <f t="shared" si="910"/>
        <v>0</v>
      </c>
      <c r="I8308" s="475" t="str">
        <f t="shared" si="911"/>
        <v/>
      </c>
      <c r="J8308" s="471">
        <f>'Potential Projects'!D8309</f>
        <v>33.503529452756126</v>
      </c>
      <c r="K8308" s="471">
        <f>'Potential Projects'!E8309</f>
        <v>59.407279724790357</v>
      </c>
      <c r="L8308" s="476">
        <f t="shared" si="912"/>
        <v>787.08919082245359</v>
      </c>
      <c r="M8308" s="471">
        <f t="shared" si="915"/>
        <v>1391.9134899695046</v>
      </c>
      <c r="N8308" s="467">
        <f t="shared" si="913"/>
        <v>0</v>
      </c>
      <c r="O8308" s="475" t="str">
        <f t="shared" si="914"/>
        <v/>
      </c>
    </row>
    <row r="8309" spans="1:15" hidden="1">
      <c r="A8309" s="475">
        <f t="shared" si="909"/>
        <v>43800</v>
      </c>
      <c r="B8309" s="475">
        <v>43812</v>
      </c>
      <c r="C8309" s="467">
        <v>4</v>
      </c>
      <c r="D8309" s="467">
        <v>981</v>
      </c>
      <c r="E8309" s="467">
        <v>103</v>
      </c>
      <c r="F8309" s="467">
        <v>0</v>
      </c>
      <c r="G8309" s="467">
        <f t="array" ref="G8309">MAX(IF($A$2:$A$8761=A8309,$D$2:$D$8761))</f>
        <v>1474</v>
      </c>
      <c r="H8309" s="467">
        <f t="shared" si="910"/>
        <v>0</v>
      </c>
      <c r="I8309" s="475" t="str">
        <f t="shared" si="911"/>
        <v/>
      </c>
      <c r="J8309" s="471">
        <f>'Potential Projects'!D8310</f>
        <v>37.344477430501698</v>
      </c>
      <c r="K8309" s="471">
        <f>'Potential Projects'!E8310</f>
        <v>71.264642334981716</v>
      </c>
      <c r="L8309" s="476">
        <f t="shared" si="912"/>
        <v>769.39088023451654</v>
      </c>
      <c r="M8309" s="471">
        <f t="shared" si="915"/>
        <v>1391.9134899695046</v>
      </c>
      <c r="N8309" s="467">
        <f t="shared" si="913"/>
        <v>0</v>
      </c>
      <c r="O8309" s="475" t="str">
        <f t="shared" si="914"/>
        <v/>
      </c>
    </row>
    <row r="8310" spans="1:15" hidden="1">
      <c r="A8310" s="475">
        <f t="shared" si="909"/>
        <v>43800</v>
      </c>
      <c r="B8310" s="475">
        <v>43812</v>
      </c>
      <c r="C8310" s="467">
        <v>5</v>
      </c>
      <c r="D8310" s="467">
        <v>1006</v>
      </c>
      <c r="E8310" s="467">
        <v>103</v>
      </c>
      <c r="F8310" s="467">
        <v>0</v>
      </c>
      <c r="G8310" s="467">
        <f t="array" ref="G8310">MAX(IF($A$2:$A$8761=A8310,$D$2:$D$8761))</f>
        <v>1474</v>
      </c>
      <c r="H8310" s="467">
        <f t="shared" si="910"/>
        <v>0</v>
      </c>
      <c r="I8310" s="475" t="str">
        <f t="shared" si="911"/>
        <v/>
      </c>
      <c r="J8310" s="471">
        <f>'Potential Projects'!D8311</f>
        <v>46.311559909025135</v>
      </c>
      <c r="K8310" s="471">
        <f>'Potential Projects'!E8311</f>
        <v>65.037141098688451</v>
      </c>
      <c r="L8310" s="476">
        <f t="shared" si="912"/>
        <v>791.65129899228634</v>
      </c>
      <c r="M8310" s="471">
        <f t="shared" si="915"/>
        <v>1391.9134899695046</v>
      </c>
      <c r="N8310" s="467">
        <f t="shared" si="913"/>
        <v>0</v>
      </c>
      <c r="O8310" s="475" t="str">
        <f t="shared" si="914"/>
        <v/>
      </c>
    </row>
    <row r="8311" spans="1:15" hidden="1">
      <c r="A8311" s="475">
        <f t="shared" si="909"/>
        <v>43800</v>
      </c>
      <c r="B8311" s="475">
        <v>43812</v>
      </c>
      <c r="C8311" s="467">
        <v>6</v>
      </c>
      <c r="D8311" s="467">
        <v>1114</v>
      </c>
      <c r="E8311" s="467">
        <v>103</v>
      </c>
      <c r="F8311" s="467">
        <v>0</v>
      </c>
      <c r="G8311" s="467">
        <f t="array" ref="G8311">MAX(IF($A$2:$A$8761=A8311,$D$2:$D$8761))</f>
        <v>1474</v>
      </c>
      <c r="H8311" s="467">
        <f t="shared" si="910"/>
        <v>0</v>
      </c>
      <c r="I8311" s="475" t="str">
        <f t="shared" si="911"/>
        <v/>
      </c>
      <c r="J8311" s="471">
        <f>'Potential Projects'!D8312</f>
        <v>63.224411448902856</v>
      </c>
      <c r="K8311" s="471">
        <f>'Potential Projects'!E8312</f>
        <v>83.076634379703307</v>
      </c>
      <c r="L8311" s="476">
        <f t="shared" si="912"/>
        <v>864.69895417139378</v>
      </c>
      <c r="M8311" s="471">
        <f t="shared" si="915"/>
        <v>1391.9134899695046</v>
      </c>
      <c r="N8311" s="467">
        <f t="shared" si="913"/>
        <v>0</v>
      </c>
      <c r="O8311" s="475" t="str">
        <f t="shared" si="914"/>
        <v/>
      </c>
    </row>
    <row r="8312" spans="1:15" hidden="1">
      <c r="A8312" s="475">
        <f t="shared" si="909"/>
        <v>43800</v>
      </c>
      <c r="B8312" s="475">
        <v>43812</v>
      </c>
      <c r="C8312" s="467">
        <v>7</v>
      </c>
      <c r="D8312" s="467">
        <v>1223</v>
      </c>
      <c r="E8312" s="467">
        <v>95</v>
      </c>
      <c r="F8312" s="467">
        <v>0</v>
      </c>
      <c r="G8312" s="467">
        <f t="array" ref="G8312">MAX(IF($A$2:$A$8761=A8312,$D$2:$D$8761))</f>
        <v>1474</v>
      </c>
      <c r="H8312" s="467">
        <f t="shared" si="910"/>
        <v>0</v>
      </c>
      <c r="I8312" s="475" t="str">
        <f t="shared" si="911"/>
        <v/>
      </c>
      <c r="J8312" s="471">
        <f>'Potential Projects'!D8313</f>
        <v>91.502020295561707</v>
      </c>
      <c r="K8312" s="471">
        <f>'Potential Projects'!E8313</f>
        <v>83.573363846484639</v>
      </c>
      <c r="L8312" s="476">
        <f t="shared" si="912"/>
        <v>952.92461585795354</v>
      </c>
      <c r="M8312" s="471">
        <f t="shared" si="915"/>
        <v>1391.9134899695046</v>
      </c>
      <c r="N8312" s="467">
        <f t="shared" si="913"/>
        <v>0</v>
      </c>
      <c r="O8312" s="475" t="str">
        <f t="shared" si="914"/>
        <v/>
      </c>
    </row>
    <row r="8313" spans="1:15" hidden="1">
      <c r="A8313" s="475">
        <f t="shared" si="909"/>
        <v>43800</v>
      </c>
      <c r="B8313" s="475">
        <v>43812</v>
      </c>
      <c r="C8313" s="467">
        <v>8</v>
      </c>
      <c r="D8313" s="467">
        <v>1298</v>
      </c>
      <c r="E8313" s="467">
        <v>92</v>
      </c>
      <c r="F8313" s="467">
        <v>0</v>
      </c>
      <c r="G8313" s="467">
        <f t="array" ref="G8313">MAX(IF($A$2:$A$8761=A8313,$D$2:$D$8761))</f>
        <v>1474</v>
      </c>
      <c r="H8313" s="467">
        <f t="shared" si="910"/>
        <v>0</v>
      </c>
      <c r="I8313" s="475" t="str">
        <f t="shared" si="911"/>
        <v/>
      </c>
      <c r="J8313" s="471">
        <f>'Potential Projects'!D8314</f>
        <v>94.010971572982584</v>
      </c>
      <c r="K8313" s="471">
        <f>'Potential Projects'!E8314</f>
        <v>82.467260750376269</v>
      </c>
      <c r="L8313" s="476">
        <f t="shared" si="912"/>
        <v>1029.5217676766413</v>
      </c>
      <c r="M8313" s="471">
        <f t="shared" si="915"/>
        <v>1391.9134899695046</v>
      </c>
      <c r="N8313" s="467">
        <f t="shared" si="913"/>
        <v>0</v>
      </c>
      <c r="O8313" s="475" t="str">
        <f t="shared" si="914"/>
        <v/>
      </c>
    </row>
    <row r="8314" spans="1:15" hidden="1">
      <c r="A8314" s="475">
        <f t="shared" si="909"/>
        <v>43800</v>
      </c>
      <c r="B8314" s="475">
        <v>43812</v>
      </c>
      <c r="C8314" s="467">
        <v>9</v>
      </c>
      <c r="D8314" s="467">
        <v>1286</v>
      </c>
      <c r="E8314" s="467">
        <v>61</v>
      </c>
      <c r="F8314" s="467">
        <v>2</v>
      </c>
      <c r="G8314" s="467">
        <f t="array" ref="G8314">MAX(IF($A$2:$A$8761=A8314,$D$2:$D$8761))</f>
        <v>1474</v>
      </c>
      <c r="H8314" s="467">
        <f t="shared" si="910"/>
        <v>0</v>
      </c>
      <c r="I8314" s="475" t="str">
        <f t="shared" si="911"/>
        <v/>
      </c>
      <c r="J8314" s="471">
        <f>'Potential Projects'!D8315</f>
        <v>82.935890103774199</v>
      </c>
      <c r="K8314" s="471">
        <f>'Potential Projects'!E8315</f>
        <v>78.384692109223835</v>
      </c>
      <c r="L8314" s="476">
        <f t="shared" si="912"/>
        <v>1061.679417787002</v>
      </c>
      <c r="M8314" s="471">
        <f t="shared" si="915"/>
        <v>1391.9134899695046</v>
      </c>
      <c r="N8314" s="467">
        <f t="shared" si="913"/>
        <v>0</v>
      </c>
      <c r="O8314" s="475" t="str">
        <f t="shared" si="914"/>
        <v/>
      </c>
    </row>
    <row r="8315" spans="1:15" hidden="1">
      <c r="A8315" s="475">
        <f t="shared" si="909"/>
        <v>43800</v>
      </c>
      <c r="B8315" s="475">
        <v>43812</v>
      </c>
      <c r="C8315" s="467">
        <v>10</v>
      </c>
      <c r="D8315" s="467">
        <v>1291</v>
      </c>
      <c r="E8315" s="467">
        <v>65</v>
      </c>
      <c r="F8315" s="467">
        <v>4</v>
      </c>
      <c r="G8315" s="467">
        <f t="array" ref="G8315">MAX(IF($A$2:$A$8761=A8315,$D$2:$D$8761))</f>
        <v>1474</v>
      </c>
      <c r="H8315" s="467">
        <f t="shared" si="910"/>
        <v>0</v>
      </c>
      <c r="I8315" s="475" t="str">
        <f t="shared" si="911"/>
        <v/>
      </c>
      <c r="J8315" s="471">
        <f>'Potential Projects'!D8316</f>
        <v>67.251300368681896</v>
      </c>
      <c r="K8315" s="471">
        <f>'Potential Projects'!E8316</f>
        <v>82.523582831649108</v>
      </c>
      <c r="L8315" s="476">
        <f t="shared" si="912"/>
        <v>1072.225116799669</v>
      </c>
      <c r="M8315" s="471">
        <f t="shared" si="915"/>
        <v>1391.9134899695046</v>
      </c>
      <c r="N8315" s="467">
        <f t="shared" si="913"/>
        <v>0</v>
      </c>
      <c r="O8315" s="475" t="str">
        <f t="shared" si="914"/>
        <v/>
      </c>
    </row>
    <row r="8316" spans="1:15" hidden="1">
      <c r="A8316" s="475">
        <f t="shared" si="909"/>
        <v>43800</v>
      </c>
      <c r="B8316" s="475">
        <v>43812</v>
      </c>
      <c r="C8316" s="467">
        <v>11</v>
      </c>
      <c r="D8316" s="467">
        <v>1290</v>
      </c>
      <c r="E8316" s="467">
        <v>58</v>
      </c>
      <c r="F8316" s="467">
        <v>11</v>
      </c>
      <c r="G8316" s="467">
        <f t="array" ref="G8316">MAX(IF($A$2:$A$8761=A8316,$D$2:$D$8761))</f>
        <v>1474</v>
      </c>
      <c r="H8316" s="467">
        <f t="shared" si="910"/>
        <v>0</v>
      </c>
      <c r="I8316" s="475" t="str">
        <f t="shared" si="911"/>
        <v/>
      </c>
      <c r="J8316" s="471">
        <f>'Potential Projects'!D8317</f>
        <v>48.397865940493737</v>
      </c>
      <c r="K8316" s="471">
        <f>'Potential Projects'!E8317</f>
        <v>64.567008170285959</v>
      </c>
      <c r="L8316" s="476">
        <f t="shared" si="912"/>
        <v>1108.0351258892201</v>
      </c>
      <c r="M8316" s="471">
        <f t="shared" si="915"/>
        <v>1391.9134899695046</v>
      </c>
      <c r="N8316" s="467">
        <f t="shared" si="913"/>
        <v>0</v>
      </c>
      <c r="O8316" s="475" t="str">
        <f t="shared" si="914"/>
        <v/>
      </c>
    </row>
    <row r="8317" spans="1:15" hidden="1">
      <c r="A8317" s="475">
        <f t="shared" si="909"/>
        <v>43800</v>
      </c>
      <c r="B8317" s="475">
        <v>43812</v>
      </c>
      <c r="C8317" s="467">
        <v>12</v>
      </c>
      <c r="D8317" s="467">
        <v>1269</v>
      </c>
      <c r="E8317" s="467">
        <v>66</v>
      </c>
      <c r="F8317" s="467">
        <v>8</v>
      </c>
      <c r="G8317" s="467">
        <f t="array" ref="G8317">MAX(IF($A$2:$A$8761=A8317,$D$2:$D$8761))</f>
        <v>1474</v>
      </c>
      <c r="H8317" s="467">
        <f t="shared" si="910"/>
        <v>0</v>
      </c>
      <c r="I8317" s="475" t="str">
        <f t="shared" si="911"/>
        <v/>
      </c>
      <c r="J8317" s="471">
        <f>'Potential Projects'!D8318</f>
        <v>65.428248727603417</v>
      </c>
      <c r="K8317" s="471">
        <f>'Potential Projects'!E8318</f>
        <v>65.308582240378414</v>
      </c>
      <c r="L8317" s="476">
        <f t="shared" si="912"/>
        <v>1064.2631690320181</v>
      </c>
      <c r="M8317" s="471">
        <f t="shared" si="915"/>
        <v>1391.9134899695046</v>
      </c>
      <c r="N8317" s="467">
        <f t="shared" si="913"/>
        <v>0</v>
      </c>
      <c r="O8317" s="475" t="str">
        <f t="shared" si="914"/>
        <v/>
      </c>
    </row>
    <row r="8318" spans="1:15" hidden="1">
      <c r="A8318" s="475">
        <f t="shared" si="909"/>
        <v>43800</v>
      </c>
      <c r="B8318" s="475">
        <v>43812</v>
      </c>
      <c r="C8318" s="467">
        <v>13</v>
      </c>
      <c r="D8318" s="467">
        <v>1232</v>
      </c>
      <c r="E8318" s="467">
        <v>48</v>
      </c>
      <c r="F8318" s="467">
        <v>6</v>
      </c>
      <c r="G8318" s="467">
        <f t="array" ref="G8318">MAX(IF($A$2:$A$8761=A8318,$D$2:$D$8761))</f>
        <v>1474</v>
      </c>
      <c r="H8318" s="467">
        <f t="shared" si="910"/>
        <v>0</v>
      </c>
      <c r="I8318" s="475" t="str">
        <f t="shared" si="911"/>
        <v/>
      </c>
      <c r="J8318" s="471">
        <f>'Potential Projects'!D8319</f>
        <v>37.406602642377472</v>
      </c>
      <c r="K8318" s="471">
        <f>'Potential Projects'!E8319</f>
        <v>54.178713179961299</v>
      </c>
      <c r="L8318" s="476">
        <f t="shared" si="912"/>
        <v>1086.4146841776612</v>
      </c>
      <c r="M8318" s="471">
        <f t="shared" si="915"/>
        <v>1391.9134899695046</v>
      </c>
      <c r="N8318" s="467">
        <f t="shared" si="913"/>
        <v>0</v>
      </c>
      <c r="O8318" s="475" t="str">
        <f t="shared" si="914"/>
        <v/>
      </c>
    </row>
    <row r="8319" spans="1:15" hidden="1">
      <c r="A8319" s="475">
        <f t="shared" si="909"/>
        <v>43800</v>
      </c>
      <c r="B8319" s="475">
        <v>43812</v>
      </c>
      <c r="C8319" s="467">
        <v>14</v>
      </c>
      <c r="D8319" s="467">
        <v>1261</v>
      </c>
      <c r="E8319" s="467">
        <v>23</v>
      </c>
      <c r="F8319" s="467">
        <v>7</v>
      </c>
      <c r="G8319" s="467">
        <f t="array" ref="G8319">MAX(IF($A$2:$A$8761=A8319,$D$2:$D$8761))</f>
        <v>1474</v>
      </c>
      <c r="H8319" s="467">
        <f t="shared" si="910"/>
        <v>0</v>
      </c>
      <c r="I8319" s="475" t="str">
        <f t="shared" si="911"/>
        <v/>
      </c>
      <c r="J8319" s="471">
        <f>'Potential Projects'!D8320</f>
        <v>25.960891047040143</v>
      </c>
      <c r="K8319" s="471">
        <f>'Potential Projects'!E8320</f>
        <v>49.816880885831004</v>
      </c>
      <c r="L8319" s="476">
        <f t="shared" si="912"/>
        <v>1155.2222280671288</v>
      </c>
      <c r="M8319" s="471">
        <f t="shared" si="915"/>
        <v>1391.9134899695046</v>
      </c>
      <c r="N8319" s="467">
        <f t="shared" si="913"/>
        <v>0</v>
      </c>
      <c r="O8319" s="475" t="str">
        <f t="shared" si="914"/>
        <v/>
      </c>
    </row>
    <row r="8320" spans="1:15" hidden="1">
      <c r="A8320" s="475">
        <f t="shared" si="909"/>
        <v>43800</v>
      </c>
      <c r="B8320" s="475">
        <v>43812</v>
      </c>
      <c r="C8320" s="467">
        <v>15</v>
      </c>
      <c r="D8320" s="467">
        <v>1234</v>
      </c>
      <c r="E8320" s="467">
        <v>20</v>
      </c>
      <c r="F8320" s="467">
        <v>10</v>
      </c>
      <c r="G8320" s="467">
        <f t="array" ref="G8320">MAX(IF($A$2:$A$8761=A8320,$D$2:$D$8761))</f>
        <v>1474</v>
      </c>
      <c r="H8320" s="467">
        <f t="shared" si="910"/>
        <v>0</v>
      </c>
      <c r="I8320" s="475" t="str">
        <f t="shared" si="911"/>
        <v/>
      </c>
      <c r="J8320" s="471">
        <f>'Potential Projects'!D8321</f>
        <v>48.077978372649746</v>
      </c>
      <c r="K8320" s="471">
        <f>'Potential Projects'!E8321</f>
        <v>28.635867071597502</v>
      </c>
      <c r="L8320" s="476">
        <f t="shared" si="912"/>
        <v>1127.2861545557528</v>
      </c>
      <c r="M8320" s="471">
        <f t="shared" si="915"/>
        <v>1391.9134899695046</v>
      </c>
      <c r="N8320" s="467">
        <f t="shared" si="913"/>
        <v>0</v>
      </c>
      <c r="O8320" s="475" t="str">
        <f t="shared" si="914"/>
        <v/>
      </c>
    </row>
    <row r="8321" spans="1:15" hidden="1">
      <c r="A8321" s="475">
        <f t="shared" si="909"/>
        <v>43800</v>
      </c>
      <c r="B8321" s="475">
        <v>43812</v>
      </c>
      <c r="C8321" s="467">
        <v>16</v>
      </c>
      <c r="D8321" s="467">
        <v>1263</v>
      </c>
      <c r="E8321" s="467">
        <v>16</v>
      </c>
      <c r="F8321" s="467">
        <v>2</v>
      </c>
      <c r="G8321" s="467">
        <f t="array" ref="G8321">MAX(IF($A$2:$A$8761=A8321,$D$2:$D$8761))</f>
        <v>1474</v>
      </c>
      <c r="H8321" s="467">
        <f t="shared" si="910"/>
        <v>0</v>
      </c>
      <c r="I8321" s="475" t="str">
        <f t="shared" si="911"/>
        <v/>
      </c>
      <c r="J8321" s="471">
        <f>'Potential Projects'!D8322</f>
        <v>19.722543685800414</v>
      </c>
      <c r="K8321" s="471">
        <f>'Potential Projects'!E8322</f>
        <v>25.899552623091807</v>
      </c>
      <c r="L8321" s="476">
        <f t="shared" si="912"/>
        <v>1199.3779036911078</v>
      </c>
      <c r="M8321" s="471">
        <f t="shared" si="915"/>
        <v>1391.9134899695046</v>
      </c>
      <c r="N8321" s="467">
        <f t="shared" si="913"/>
        <v>0</v>
      </c>
      <c r="O8321" s="475" t="str">
        <f t="shared" si="914"/>
        <v/>
      </c>
    </row>
    <row r="8322" spans="1:15" hidden="1">
      <c r="A8322" s="475">
        <f t="shared" ref="A8322:A8385" si="916">DATE(YEAR(B8322),MONTH(B8322),1)</f>
        <v>43800</v>
      </c>
      <c r="B8322" s="475">
        <v>43812</v>
      </c>
      <c r="C8322" s="467">
        <v>17</v>
      </c>
      <c r="D8322" s="467">
        <v>1302</v>
      </c>
      <c r="E8322" s="467">
        <v>13</v>
      </c>
      <c r="F8322" s="467">
        <v>0</v>
      </c>
      <c r="G8322" s="467">
        <f t="array" ref="G8322">MAX(IF($A$2:$A$8761=A8322,$D$2:$D$8761))</f>
        <v>1474</v>
      </c>
      <c r="H8322" s="467">
        <f t="shared" ref="H8322:H8385" si="917">IF(G8322=D8322,1,0)</f>
        <v>0</v>
      </c>
      <c r="I8322" s="475" t="str">
        <f t="shared" ref="I8322:I8385" si="918">IF(D8322=G8322,B8322,"")</f>
        <v/>
      </c>
      <c r="J8322" s="471">
        <f>'Potential Projects'!D8323</f>
        <v>13.324216756745184</v>
      </c>
      <c r="K8322" s="471">
        <f>'Potential Projects'!E8323</f>
        <v>71.150433670178458</v>
      </c>
      <c r="L8322" s="476">
        <f t="shared" ref="L8322:L8385" si="919">D8322-E8322-F8322-J8322-K8322</f>
        <v>1204.5253495730763</v>
      </c>
      <c r="M8322" s="471">
        <f t="shared" si="915"/>
        <v>1391.9134899695046</v>
      </c>
      <c r="N8322" s="467">
        <f t="shared" ref="N8322:N8385" si="920">IF(M8322=L8322,1,0)</f>
        <v>0</v>
      </c>
      <c r="O8322" s="475" t="str">
        <f t="shared" ref="O8322:O8385" si="921">IF(L8322=M8322,B8322,"")</f>
        <v/>
      </c>
    </row>
    <row r="8323" spans="1:15" hidden="1">
      <c r="A8323" s="475">
        <f t="shared" si="916"/>
        <v>43800</v>
      </c>
      <c r="B8323" s="475">
        <v>43812</v>
      </c>
      <c r="C8323" s="467">
        <v>18</v>
      </c>
      <c r="D8323" s="467">
        <v>1338</v>
      </c>
      <c r="E8323" s="467">
        <v>4</v>
      </c>
      <c r="F8323" s="467">
        <v>0</v>
      </c>
      <c r="G8323" s="467">
        <f t="array" ref="G8323">MAX(IF($A$2:$A$8761=A8323,$D$2:$D$8761))</f>
        <v>1474</v>
      </c>
      <c r="H8323" s="467">
        <f t="shared" si="917"/>
        <v>0</v>
      </c>
      <c r="I8323" s="475" t="str">
        <f t="shared" si="918"/>
        <v/>
      </c>
      <c r="J8323" s="471">
        <f>'Potential Projects'!D8324</f>
        <v>77.776037471396378</v>
      </c>
      <c r="K8323" s="471">
        <f>'Potential Projects'!E8324</f>
        <v>76.831923618576653</v>
      </c>
      <c r="L8323" s="476">
        <f t="shared" si="919"/>
        <v>1179.3920389100269</v>
      </c>
      <c r="M8323" s="471">
        <f t="shared" si="915"/>
        <v>1391.9134899695046</v>
      </c>
      <c r="N8323" s="467">
        <f t="shared" si="920"/>
        <v>0</v>
      </c>
      <c r="O8323" s="475" t="str">
        <f t="shared" si="921"/>
        <v/>
      </c>
    </row>
    <row r="8324" spans="1:15" hidden="1">
      <c r="A8324" s="475">
        <f t="shared" si="916"/>
        <v>43800</v>
      </c>
      <c r="B8324" s="475">
        <v>43812</v>
      </c>
      <c r="C8324" s="467">
        <v>19</v>
      </c>
      <c r="D8324" s="467">
        <v>1310</v>
      </c>
      <c r="E8324" s="467">
        <v>3</v>
      </c>
      <c r="F8324" s="467">
        <v>0</v>
      </c>
      <c r="G8324" s="467">
        <f t="array" ref="G8324">MAX(IF($A$2:$A$8761=A8324,$D$2:$D$8761))</f>
        <v>1474</v>
      </c>
      <c r="H8324" s="467">
        <f t="shared" si="917"/>
        <v>0</v>
      </c>
      <c r="I8324" s="475" t="str">
        <f t="shared" si="918"/>
        <v/>
      </c>
      <c r="J8324" s="471">
        <f>'Potential Projects'!D8325</f>
        <v>68.052577597386801</v>
      </c>
      <c r="K8324" s="471">
        <f>'Potential Projects'!E8325</f>
        <v>57.770028112233931</v>
      </c>
      <c r="L8324" s="476">
        <f t="shared" si="919"/>
        <v>1181.1773942903794</v>
      </c>
      <c r="M8324" s="471">
        <f t="shared" si="915"/>
        <v>1391.9134899695046</v>
      </c>
      <c r="N8324" s="467">
        <f t="shared" si="920"/>
        <v>0</v>
      </c>
      <c r="O8324" s="475" t="str">
        <f t="shared" si="921"/>
        <v/>
      </c>
    </row>
    <row r="8325" spans="1:15" hidden="1">
      <c r="A8325" s="475">
        <f t="shared" si="916"/>
        <v>43800</v>
      </c>
      <c r="B8325" s="475">
        <v>43812</v>
      </c>
      <c r="C8325" s="467">
        <v>20</v>
      </c>
      <c r="D8325" s="467">
        <v>1253</v>
      </c>
      <c r="E8325" s="467">
        <v>11</v>
      </c>
      <c r="F8325" s="467">
        <v>0</v>
      </c>
      <c r="G8325" s="467">
        <f t="array" ref="G8325">MAX(IF($A$2:$A$8761=A8325,$D$2:$D$8761))</f>
        <v>1474</v>
      </c>
      <c r="H8325" s="467">
        <f t="shared" si="917"/>
        <v>0</v>
      </c>
      <c r="I8325" s="475" t="str">
        <f t="shared" si="918"/>
        <v/>
      </c>
      <c r="J8325" s="471">
        <f>'Potential Projects'!D8326</f>
        <v>35.436951302289692</v>
      </c>
      <c r="K8325" s="471">
        <f>'Potential Projects'!E8326</f>
        <v>21.236553644377555</v>
      </c>
      <c r="L8325" s="476">
        <f t="shared" si="919"/>
        <v>1185.3264950533326</v>
      </c>
      <c r="M8325" s="471">
        <f t="shared" si="915"/>
        <v>1391.9134899695046</v>
      </c>
      <c r="N8325" s="467">
        <f t="shared" si="920"/>
        <v>0</v>
      </c>
      <c r="O8325" s="475" t="str">
        <f t="shared" si="921"/>
        <v/>
      </c>
    </row>
    <row r="8326" spans="1:15" hidden="1">
      <c r="A8326" s="475">
        <f t="shared" si="916"/>
        <v>43800</v>
      </c>
      <c r="B8326" s="475">
        <v>43812</v>
      </c>
      <c r="C8326" s="467">
        <v>21</v>
      </c>
      <c r="D8326" s="467">
        <v>1236</v>
      </c>
      <c r="E8326" s="467">
        <v>15</v>
      </c>
      <c r="F8326" s="467">
        <v>0</v>
      </c>
      <c r="G8326" s="467">
        <f t="array" ref="G8326">MAX(IF($A$2:$A$8761=A8326,$D$2:$D$8761))</f>
        <v>1474</v>
      </c>
      <c r="H8326" s="467">
        <f t="shared" si="917"/>
        <v>0</v>
      </c>
      <c r="I8326" s="475" t="str">
        <f t="shared" si="918"/>
        <v/>
      </c>
      <c r="J8326" s="471">
        <f>'Potential Projects'!D8327</f>
        <v>57.158668742751402</v>
      </c>
      <c r="K8326" s="471">
        <f>'Potential Projects'!E8327</f>
        <v>7.3046610406364216</v>
      </c>
      <c r="L8326" s="476">
        <f t="shared" si="919"/>
        <v>1156.5366702166123</v>
      </c>
      <c r="M8326" s="471">
        <f t="shared" si="915"/>
        <v>1391.9134899695046</v>
      </c>
      <c r="N8326" s="467">
        <f t="shared" si="920"/>
        <v>0</v>
      </c>
      <c r="O8326" s="475" t="str">
        <f t="shared" si="921"/>
        <v/>
      </c>
    </row>
    <row r="8327" spans="1:15" hidden="1">
      <c r="A8327" s="475">
        <f t="shared" si="916"/>
        <v>43800</v>
      </c>
      <c r="B8327" s="475">
        <v>43812</v>
      </c>
      <c r="C8327" s="467">
        <v>22</v>
      </c>
      <c r="D8327" s="467">
        <v>1176</v>
      </c>
      <c r="E8327" s="467">
        <v>10</v>
      </c>
      <c r="F8327" s="467">
        <v>0</v>
      </c>
      <c r="G8327" s="467">
        <f t="array" ref="G8327">MAX(IF($A$2:$A$8761=A8327,$D$2:$D$8761))</f>
        <v>1474</v>
      </c>
      <c r="H8327" s="467">
        <f t="shared" si="917"/>
        <v>0</v>
      </c>
      <c r="I8327" s="475" t="str">
        <f t="shared" si="918"/>
        <v/>
      </c>
      <c r="J8327" s="471">
        <f>'Potential Projects'!D8328</f>
        <v>49.487338312085839</v>
      </c>
      <c r="K8327" s="471">
        <f>'Potential Projects'!E8328</f>
        <v>4.0559721027735973</v>
      </c>
      <c r="L8327" s="476">
        <f t="shared" si="919"/>
        <v>1112.4566895851406</v>
      </c>
      <c r="M8327" s="471">
        <f t="shared" si="915"/>
        <v>1391.9134899695046</v>
      </c>
      <c r="N8327" s="467">
        <f t="shared" si="920"/>
        <v>0</v>
      </c>
      <c r="O8327" s="475" t="str">
        <f t="shared" si="921"/>
        <v/>
      </c>
    </row>
    <row r="8328" spans="1:15" hidden="1">
      <c r="A8328" s="475">
        <f t="shared" si="916"/>
        <v>43800</v>
      </c>
      <c r="B8328" s="475">
        <v>43812</v>
      </c>
      <c r="C8328" s="467">
        <v>23</v>
      </c>
      <c r="D8328" s="467">
        <v>1119</v>
      </c>
      <c r="E8328" s="467">
        <v>8</v>
      </c>
      <c r="F8328" s="467">
        <v>0</v>
      </c>
      <c r="G8328" s="467">
        <f t="array" ref="G8328">MAX(IF($A$2:$A$8761=A8328,$D$2:$D$8761))</f>
        <v>1474</v>
      </c>
      <c r="H8328" s="467">
        <f t="shared" si="917"/>
        <v>0</v>
      </c>
      <c r="I8328" s="475" t="str">
        <f t="shared" si="918"/>
        <v/>
      </c>
      <c r="J8328" s="471">
        <f>'Potential Projects'!D8329</f>
        <v>23.530117652735289</v>
      </c>
      <c r="K8328" s="471">
        <f>'Potential Projects'!E8329</f>
        <v>15.068503493872289</v>
      </c>
      <c r="L8328" s="476">
        <f t="shared" si="919"/>
        <v>1072.4013788533925</v>
      </c>
      <c r="M8328" s="471">
        <f t="shared" si="915"/>
        <v>1391.9134899695046</v>
      </c>
      <c r="N8328" s="467">
        <f t="shared" si="920"/>
        <v>0</v>
      </c>
      <c r="O8328" s="475" t="str">
        <f t="shared" si="921"/>
        <v/>
      </c>
    </row>
    <row r="8329" spans="1:15" hidden="1">
      <c r="A8329" s="475">
        <f t="shared" si="916"/>
        <v>43800</v>
      </c>
      <c r="B8329" s="475">
        <v>43812</v>
      </c>
      <c r="C8329" s="467">
        <v>24</v>
      </c>
      <c r="D8329" s="467">
        <v>1063</v>
      </c>
      <c r="E8329" s="467">
        <v>1</v>
      </c>
      <c r="F8329" s="467">
        <v>0</v>
      </c>
      <c r="G8329" s="467">
        <f t="array" ref="G8329">MAX(IF($A$2:$A$8761=A8329,$D$2:$D$8761))</f>
        <v>1474</v>
      </c>
      <c r="H8329" s="467">
        <f t="shared" si="917"/>
        <v>0</v>
      </c>
      <c r="I8329" s="475" t="str">
        <f t="shared" si="918"/>
        <v/>
      </c>
      <c r="J8329" s="471">
        <f>'Potential Projects'!D8330</f>
        <v>15.548699136101694</v>
      </c>
      <c r="K8329" s="471">
        <f>'Potential Projects'!E8330</f>
        <v>35.218510320361212</v>
      </c>
      <c r="L8329" s="476">
        <f t="shared" si="919"/>
        <v>1011.232790543537</v>
      </c>
      <c r="M8329" s="471">
        <f t="shared" si="915"/>
        <v>1391.9134899695046</v>
      </c>
      <c r="N8329" s="467">
        <f t="shared" si="920"/>
        <v>0</v>
      </c>
      <c r="O8329" s="475" t="str">
        <f t="shared" si="921"/>
        <v/>
      </c>
    </row>
    <row r="8330" spans="1:15" hidden="1">
      <c r="A8330" s="475">
        <f t="shared" si="916"/>
        <v>43800</v>
      </c>
      <c r="B8330" s="475">
        <v>43813</v>
      </c>
      <c r="C8330" s="467">
        <v>1</v>
      </c>
      <c r="D8330" s="467">
        <v>983</v>
      </c>
      <c r="E8330" s="467">
        <v>7</v>
      </c>
      <c r="F8330" s="467">
        <v>0</v>
      </c>
      <c r="G8330" s="467">
        <f t="array" ref="G8330">MAX(IF($A$2:$A$8761=A8330,$D$2:$D$8761))</f>
        <v>1474</v>
      </c>
      <c r="H8330" s="467">
        <f t="shared" si="917"/>
        <v>0</v>
      </c>
      <c r="I8330" s="475" t="str">
        <f t="shared" si="918"/>
        <v/>
      </c>
      <c r="J8330" s="471">
        <f>'Potential Projects'!D8331</f>
        <v>31.233709808091952</v>
      </c>
      <c r="K8330" s="471">
        <f>'Potential Projects'!E8331</f>
        <v>76.901543969038912</v>
      </c>
      <c r="L8330" s="476">
        <f t="shared" si="919"/>
        <v>867.86474622286914</v>
      </c>
      <c r="M8330" s="471">
        <f t="shared" si="915"/>
        <v>1391.9134899695046</v>
      </c>
      <c r="N8330" s="467">
        <f t="shared" si="920"/>
        <v>0</v>
      </c>
      <c r="O8330" s="475" t="str">
        <f t="shared" si="921"/>
        <v/>
      </c>
    </row>
    <row r="8331" spans="1:15" hidden="1">
      <c r="A8331" s="475">
        <f t="shared" si="916"/>
        <v>43800</v>
      </c>
      <c r="B8331" s="475">
        <v>43813</v>
      </c>
      <c r="C8331" s="467">
        <v>2</v>
      </c>
      <c r="D8331" s="467">
        <v>979</v>
      </c>
      <c r="E8331" s="467">
        <v>18</v>
      </c>
      <c r="F8331" s="467">
        <v>0</v>
      </c>
      <c r="G8331" s="467">
        <f t="array" ref="G8331">MAX(IF($A$2:$A$8761=A8331,$D$2:$D$8761))</f>
        <v>1474</v>
      </c>
      <c r="H8331" s="467">
        <f t="shared" si="917"/>
        <v>0</v>
      </c>
      <c r="I8331" s="475" t="str">
        <f t="shared" si="918"/>
        <v/>
      </c>
      <c r="J8331" s="471">
        <f>'Potential Projects'!D8332</f>
        <v>62.024593457396492</v>
      </c>
      <c r="K8331" s="471">
        <f>'Potential Projects'!E8332</f>
        <v>76.346145667598364</v>
      </c>
      <c r="L8331" s="476">
        <f t="shared" si="919"/>
        <v>822.62926087500523</v>
      </c>
      <c r="M8331" s="471">
        <f t="shared" si="915"/>
        <v>1391.9134899695046</v>
      </c>
      <c r="N8331" s="467">
        <f t="shared" si="920"/>
        <v>0</v>
      </c>
      <c r="O8331" s="475" t="str">
        <f t="shared" si="921"/>
        <v/>
      </c>
    </row>
    <row r="8332" spans="1:15" hidden="1">
      <c r="A8332" s="475">
        <f t="shared" si="916"/>
        <v>43800</v>
      </c>
      <c r="B8332" s="475">
        <v>43813</v>
      </c>
      <c r="C8332" s="467">
        <v>3</v>
      </c>
      <c r="D8332" s="467">
        <v>968</v>
      </c>
      <c r="E8332" s="467">
        <v>20</v>
      </c>
      <c r="F8332" s="467">
        <v>0</v>
      </c>
      <c r="G8332" s="467">
        <f t="array" ref="G8332">MAX(IF($A$2:$A$8761=A8332,$D$2:$D$8761))</f>
        <v>1474</v>
      </c>
      <c r="H8332" s="467">
        <f t="shared" si="917"/>
        <v>0</v>
      </c>
      <c r="I8332" s="475" t="str">
        <f t="shared" si="918"/>
        <v/>
      </c>
      <c r="J8332" s="471">
        <f>'Potential Projects'!D8333</f>
        <v>84.509563541551145</v>
      </c>
      <c r="K8332" s="471">
        <f>'Potential Projects'!E8333</f>
        <v>89.086669802193057</v>
      </c>
      <c r="L8332" s="476">
        <f t="shared" si="919"/>
        <v>774.40376665625581</v>
      </c>
      <c r="M8332" s="471">
        <f t="shared" si="915"/>
        <v>1391.9134899695046</v>
      </c>
      <c r="N8332" s="467">
        <f t="shared" si="920"/>
        <v>0</v>
      </c>
      <c r="O8332" s="475" t="str">
        <f t="shared" si="921"/>
        <v/>
      </c>
    </row>
    <row r="8333" spans="1:15" hidden="1">
      <c r="A8333" s="475">
        <f t="shared" si="916"/>
        <v>43800</v>
      </c>
      <c r="B8333" s="475">
        <v>43813</v>
      </c>
      <c r="C8333" s="467">
        <v>4</v>
      </c>
      <c r="D8333" s="467">
        <v>963</v>
      </c>
      <c r="E8333" s="467">
        <v>22</v>
      </c>
      <c r="F8333" s="467">
        <v>0</v>
      </c>
      <c r="G8333" s="467">
        <f t="array" ref="G8333">MAX(IF($A$2:$A$8761=A8333,$D$2:$D$8761))</f>
        <v>1474</v>
      </c>
      <c r="H8333" s="467">
        <f t="shared" si="917"/>
        <v>0</v>
      </c>
      <c r="I8333" s="475" t="str">
        <f t="shared" si="918"/>
        <v/>
      </c>
      <c r="J8333" s="471">
        <f>'Potential Projects'!D8334</f>
        <v>89.019301261762934</v>
      </c>
      <c r="K8333" s="471">
        <f>'Potential Projects'!E8334</f>
        <v>79.917904321651264</v>
      </c>
      <c r="L8333" s="476">
        <f t="shared" si="919"/>
        <v>772.0627944165858</v>
      </c>
      <c r="M8333" s="471">
        <f t="shared" si="915"/>
        <v>1391.9134899695046</v>
      </c>
      <c r="N8333" s="467">
        <f t="shared" si="920"/>
        <v>0</v>
      </c>
      <c r="O8333" s="475" t="str">
        <f t="shared" si="921"/>
        <v/>
      </c>
    </row>
    <row r="8334" spans="1:15" hidden="1">
      <c r="A8334" s="475">
        <f t="shared" si="916"/>
        <v>43800</v>
      </c>
      <c r="B8334" s="475">
        <v>43813</v>
      </c>
      <c r="C8334" s="467">
        <v>5</v>
      </c>
      <c r="D8334" s="467">
        <v>972</v>
      </c>
      <c r="E8334" s="467">
        <v>29</v>
      </c>
      <c r="F8334" s="467">
        <v>0</v>
      </c>
      <c r="G8334" s="467">
        <f t="array" ref="G8334">MAX(IF($A$2:$A$8761=A8334,$D$2:$D$8761))</f>
        <v>1474</v>
      </c>
      <c r="H8334" s="467">
        <f t="shared" si="917"/>
        <v>0</v>
      </c>
      <c r="I8334" s="475" t="str">
        <f t="shared" si="918"/>
        <v/>
      </c>
      <c r="J8334" s="471">
        <f>'Potential Projects'!D8335</f>
        <v>67.663530704363851</v>
      </c>
      <c r="K8334" s="471">
        <f>'Potential Projects'!E8335</f>
        <v>86.302638034831219</v>
      </c>
      <c r="L8334" s="476">
        <f t="shared" si="919"/>
        <v>789.03383126080485</v>
      </c>
      <c r="M8334" s="471">
        <f t="shared" si="915"/>
        <v>1391.9134899695046</v>
      </c>
      <c r="N8334" s="467">
        <f t="shared" si="920"/>
        <v>0</v>
      </c>
      <c r="O8334" s="475" t="str">
        <f t="shared" si="921"/>
        <v/>
      </c>
    </row>
    <row r="8335" spans="1:15" hidden="1">
      <c r="A8335" s="475">
        <f t="shared" si="916"/>
        <v>43800</v>
      </c>
      <c r="B8335" s="475">
        <v>43813</v>
      </c>
      <c r="C8335" s="467">
        <v>6</v>
      </c>
      <c r="D8335" s="467">
        <v>1028</v>
      </c>
      <c r="E8335" s="467">
        <v>19</v>
      </c>
      <c r="F8335" s="467">
        <v>0</v>
      </c>
      <c r="G8335" s="467">
        <f t="array" ref="G8335">MAX(IF($A$2:$A$8761=A8335,$D$2:$D$8761))</f>
        <v>1474</v>
      </c>
      <c r="H8335" s="467">
        <f t="shared" si="917"/>
        <v>0</v>
      </c>
      <c r="I8335" s="475" t="str">
        <f t="shared" si="918"/>
        <v/>
      </c>
      <c r="J8335" s="471">
        <f>'Potential Projects'!D8336</f>
        <v>82.596359333320194</v>
      </c>
      <c r="K8335" s="471">
        <f>'Potential Projects'!E8336</f>
        <v>58.581222532788644</v>
      </c>
      <c r="L8335" s="476">
        <f t="shared" si="919"/>
        <v>867.82241813389123</v>
      </c>
      <c r="M8335" s="471">
        <f t="shared" si="915"/>
        <v>1391.9134899695046</v>
      </c>
      <c r="N8335" s="467">
        <f t="shared" si="920"/>
        <v>0</v>
      </c>
      <c r="O8335" s="475" t="str">
        <f t="shared" si="921"/>
        <v/>
      </c>
    </row>
    <row r="8336" spans="1:15" hidden="1">
      <c r="A8336" s="475">
        <f t="shared" si="916"/>
        <v>43800</v>
      </c>
      <c r="B8336" s="475">
        <v>43813</v>
      </c>
      <c r="C8336" s="467">
        <v>7</v>
      </c>
      <c r="D8336" s="467">
        <v>1081</v>
      </c>
      <c r="E8336" s="467">
        <v>9</v>
      </c>
      <c r="F8336" s="467">
        <v>0</v>
      </c>
      <c r="G8336" s="467">
        <f t="array" ref="G8336">MAX(IF($A$2:$A$8761=A8336,$D$2:$D$8761))</f>
        <v>1474</v>
      </c>
      <c r="H8336" s="467">
        <f t="shared" si="917"/>
        <v>0</v>
      </c>
      <c r="I8336" s="475" t="str">
        <f t="shared" si="918"/>
        <v/>
      </c>
      <c r="J8336" s="471">
        <f>'Potential Projects'!D8337</f>
        <v>110.76413799304837</v>
      </c>
      <c r="K8336" s="471">
        <f>'Potential Projects'!E8337</f>
        <v>54.974262577940223</v>
      </c>
      <c r="L8336" s="476">
        <f t="shared" si="919"/>
        <v>906.26159942901143</v>
      </c>
      <c r="M8336" s="471">
        <f t="shared" si="915"/>
        <v>1391.9134899695046</v>
      </c>
      <c r="N8336" s="467">
        <f t="shared" si="920"/>
        <v>0</v>
      </c>
      <c r="O8336" s="475" t="str">
        <f t="shared" si="921"/>
        <v/>
      </c>
    </row>
    <row r="8337" spans="1:15" hidden="1">
      <c r="A8337" s="475">
        <f t="shared" si="916"/>
        <v>43800</v>
      </c>
      <c r="B8337" s="475">
        <v>43813</v>
      </c>
      <c r="C8337" s="467">
        <v>8</v>
      </c>
      <c r="D8337" s="467">
        <v>1149</v>
      </c>
      <c r="E8337" s="467">
        <v>12</v>
      </c>
      <c r="F8337" s="467">
        <v>0</v>
      </c>
      <c r="G8337" s="467">
        <f t="array" ref="G8337">MAX(IF($A$2:$A$8761=A8337,$D$2:$D$8761))</f>
        <v>1474</v>
      </c>
      <c r="H8337" s="467">
        <f t="shared" si="917"/>
        <v>0</v>
      </c>
      <c r="I8337" s="475" t="str">
        <f t="shared" si="918"/>
        <v/>
      </c>
      <c r="J8337" s="471">
        <f>'Potential Projects'!D8338</f>
        <v>97.926883683762227</v>
      </c>
      <c r="K8337" s="471">
        <f>'Potential Projects'!E8338</f>
        <v>34.529347075897654</v>
      </c>
      <c r="L8337" s="476">
        <f t="shared" si="919"/>
        <v>1004.54376924034</v>
      </c>
      <c r="M8337" s="471">
        <f t="shared" si="915"/>
        <v>1391.9134899695046</v>
      </c>
      <c r="N8337" s="467">
        <f t="shared" si="920"/>
        <v>0</v>
      </c>
      <c r="O8337" s="475" t="str">
        <f t="shared" si="921"/>
        <v/>
      </c>
    </row>
    <row r="8338" spans="1:15" hidden="1">
      <c r="A8338" s="475">
        <f t="shared" si="916"/>
        <v>43800</v>
      </c>
      <c r="B8338" s="475">
        <v>43813</v>
      </c>
      <c r="C8338" s="467">
        <v>9</v>
      </c>
      <c r="D8338" s="467">
        <v>1188</v>
      </c>
      <c r="E8338" s="467">
        <v>7</v>
      </c>
      <c r="F8338" s="467">
        <v>1</v>
      </c>
      <c r="G8338" s="467">
        <f t="array" ref="G8338">MAX(IF($A$2:$A$8761=A8338,$D$2:$D$8761))</f>
        <v>1474</v>
      </c>
      <c r="H8338" s="467">
        <f t="shared" si="917"/>
        <v>0</v>
      </c>
      <c r="I8338" s="475" t="str">
        <f t="shared" si="918"/>
        <v/>
      </c>
      <c r="J8338" s="471">
        <f>'Potential Projects'!D8339</f>
        <v>119.25687964437708</v>
      </c>
      <c r="K8338" s="471">
        <f>'Potential Projects'!E8339</f>
        <v>25.666441786712536</v>
      </c>
      <c r="L8338" s="476">
        <f t="shared" si="919"/>
        <v>1035.0766785689104</v>
      </c>
      <c r="M8338" s="471">
        <f t="shared" ref="M8338:M8401" si="922">MAX($L$8019:$L$8761)</f>
        <v>1391.9134899695046</v>
      </c>
      <c r="N8338" s="467">
        <f t="shared" si="920"/>
        <v>0</v>
      </c>
      <c r="O8338" s="475" t="str">
        <f t="shared" si="921"/>
        <v/>
      </c>
    </row>
    <row r="8339" spans="1:15" hidden="1">
      <c r="A8339" s="475">
        <f t="shared" si="916"/>
        <v>43800</v>
      </c>
      <c r="B8339" s="475">
        <v>43813</v>
      </c>
      <c r="C8339" s="467">
        <v>10</v>
      </c>
      <c r="D8339" s="467">
        <v>1251</v>
      </c>
      <c r="E8339" s="467">
        <v>1</v>
      </c>
      <c r="F8339" s="467">
        <v>1</v>
      </c>
      <c r="G8339" s="467">
        <f t="array" ref="G8339">MAX(IF($A$2:$A$8761=A8339,$D$2:$D$8761))</f>
        <v>1474</v>
      </c>
      <c r="H8339" s="467">
        <f t="shared" si="917"/>
        <v>0</v>
      </c>
      <c r="I8339" s="475" t="str">
        <f t="shared" si="918"/>
        <v/>
      </c>
      <c r="J8339" s="471">
        <f>'Potential Projects'!D8340</f>
        <v>133.53170632219218</v>
      </c>
      <c r="K8339" s="471">
        <f>'Potential Projects'!E8340</f>
        <v>36.535821221242742</v>
      </c>
      <c r="L8339" s="476">
        <f t="shared" si="919"/>
        <v>1078.9324724565652</v>
      </c>
      <c r="M8339" s="471">
        <f t="shared" si="922"/>
        <v>1391.9134899695046</v>
      </c>
      <c r="N8339" s="467">
        <f t="shared" si="920"/>
        <v>0</v>
      </c>
      <c r="O8339" s="475" t="str">
        <f t="shared" si="921"/>
        <v/>
      </c>
    </row>
    <row r="8340" spans="1:15" hidden="1">
      <c r="A8340" s="475">
        <f t="shared" si="916"/>
        <v>43800</v>
      </c>
      <c r="B8340" s="475">
        <v>43813</v>
      </c>
      <c r="C8340" s="467">
        <v>11</v>
      </c>
      <c r="D8340" s="467">
        <v>1274</v>
      </c>
      <c r="E8340" s="467">
        <v>1</v>
      </c>
      <c r="F8340" s="467">
        <v>1</v>
      </c>
      <c r="G8340" s="467">
        <f t="array" ref="G8340">MAX(IF($A$2:$A$8761=A8340,$D$2:$D$8761))</f>
        <v>1474</v>
      </c>
      <c r="H8340" s="467">
        <f t="shared" si="917"/>
        <v>0</v>
      </c>
      <c r="I8340" s="475" t="str">
        <f t="shared" si="918"/>
        <v/>
      </c>
      <c r="J8340" s="471">
        <f>'Potential Projects'!D8341</f>
        <v>113.66320327620636</v>
      </c>
      <c r="K8340" s="471">
        <f>'Potential Projects'!E8341</f>
        <v>55.840996828639007</v>
      </c>
      <c r="L8340" s="476">
        <f t="shared" si="919"/>
        <v>1102.4957998951547</v>
      </c>
      <c r="M8340" s="471">
        <f t="shared" si="922"/>
        <v>1391.9134899695046</v>
      </c>
      <c r="N8340" s="467">
        <f t="shared" si="920"/>
        <v>0</v>
      </c>
      <c r="O8340" s="475" t="str">
        <f t="shared" si="921"/>
        <v/>
      </c>
    </row>
    <row r="8341" spans="1:15" hidden="1">
      <c r="A8341" s="475">
        <f t="shared" si="916"/>
        <v>43800</v>
      </c>
      <c r="B8341" s="475">
        <v>43813</v>
      </c>
      <c r="C8341" s="467">
        <v>12</v>
      </c>
      <c r="D8341" s="467">
        <v>1260</v>
      </c>
      <c r="E8341" s="467">
        <v>1</v>
      </c>
      <c r="F8341" s="467">
        <v>3</v>
      </c>
      <c r="G8341" s="467">
        <f t="array" ref="G8341">MAX(IF($A$2:$A$8761=A8341,$D$2:$D$8761))</f>
        <v>1474</v>
      </c>
      <c r="H8341" s="467">
        <f t="shared" si="917"/>
        <v>0</v>
      </c>
      <c r="I8341" s="475" t="str">
        <f t="shared" si="918"/>
        <v/>
      </c>
      <c r="J8341" s="471">
        <f>'Potential Projects'!D8342</f>
        <v>115.3860977850965</v>
      </c>
      <c r="K8341" s="471">
        <f>'Potential Projects'!E8342</f>
        <v>54.6410235970759</v>
      </c>
      <c r="L8341" s="476">
        <f t="shared" si="919"/>
        <v>1085.9728786178275</v>
      </c>
      <c r="M8341" s="471">
        <f t="shared" si="922"/>
        <v>1391.9134899695046</v>
      </c>
      <c r="N8341" s="467">
        <f t="shared" si="920"/>
        <v>0</v>
      </c>
      <c r="O8341" s="475" t="str">
        <f t="shared" si="921"/>
        <v/>
      </c>
    </row>
    <row r="8342" spans="1:15" hidden="1">
      <c r="A8342" s="475">
        <f t="shared" si="916"/>
        <v>43800</v>
      </c>
      <c r="B8342" s="475">
        <v>43813</v>
      </c>
      <c r="C8342" s="467">
        <v>13</v>
      </c>
      <c r="D8342" s="467">
        <v>1269</v>
      </c>
      <c r="E8342" s="467">
        <v>0</v>
      </c>
      <c r="F8342" s="467">
        <v>2</v>
      </c>
      <c r="G8342" s="467">
        <f t="array" ref="G8342">MAX(IF($A$2:$A$8761=A8342,$D$2:$D$8761))</f>
        <v>1474</v>
      </c>
      <c r="H8342" s="467">
        <f t="shared" si="917"/>
        <v>0</v>
      </c>
      <c r="I8342" s="475" t="str">
        <f t="shared" si="918"/>
        <v/>
      </c>
      <c r="J8342" s="471">
        <f>'Potential Projects'!D8343</f>
        <v>135.97538495984233</v>
      </c>
      <c r="K8342" s="471">
        <f>'Potential Projects'!E8343</f>
        <v>55.154962588690609</v>
      </c>
      <c r="L8342" s="476">
        <f t="shared" si="919"/>
        <v>1075.8696524514671</v>
      </c>
      <c r="M8342" s="471">
        <f t="shared" si="922"/>
        <v>1391.9134899695046</v>
      </c>
      <c r="N8342" s="467">
        <f t="shared" si="920"/>
        <v>0</v>
      </c>
      <c r="O8342" s="475" t="str">
        <f t="shared" si="921"/>
        <v/>
      </c>
    </row>
    <row r="8343" spans="1:15" hidden="1">
      <c r="A8343" s="475">
        <f t="shared" si="916"/>
        <v>43800</v>
      </c>
      <c r="B8343" s="475">
        <v>43813</v>
      </c>
      <c r="C8343" s="467">
        <v>14</v>
      </c>
      <c r="D8343" s="467">
        <v>1245</v>
      </c>
      <c r="E8343" s="467">
        <v>2</v>
      </c>
      <c r="F8343" s="467">
        <v>1</v>
      </c>
      <c r="G8343" s="467">
        <f t="array" ref="G8343">MAX(IF($A$2:$A$8761=A8343,$D$2:$D$8761))</f>
        <v>1474</v>
      </c>
      <c r="H8343" s="467">
        <f t="shared" si="917"/>
        <v>0</v>
      </c>
      <c r="I8343" s="475" t="str">
        <f t="shared" si="918"/>
        <v/>
      </c>
      <c r="J8343" s="471">
        <f>'Potential Projects'!D8344</f>
        <v>139.82418822218318</v>
      </c>
      <c r="K8343" s="471">
        <f>'Potential Projects'!E8344</f>
        <v>43.880377069447434</v>
      </c>
      <c r="L8343" s="476">
        <f t="shared" si="919"/>
        <v>1058.2954347083694</v>
      </c>
      <c r="M8343" s="471">
        <f t="shared" si="922"/>
        <v>1391.9134899695046</v>
      </c>
      <c r="N8343" s="467">
        <f t="shared" si="920"/>
        <v>0</v>
      </c>
      <c r="O8343" s="475" t="str">
        <f t="shared" si="921"/>
        <v/>
      </c>
    </row>
    <row r="8344" spans="1:15" hidden="1">
      <c r="A8344" s="475">
        <f t="shared" si="916"/>
        <v>43800</v>
      </c>
      <c r="B8344" s="475">
        <v>43813</v>
      </c>
      <c r="C8344" s="467">
        <v>15</v>
      </c>
      <c r="D8344" s="467">
        <v>1254</v>
      </c>
      <c r="E8344" s="467">
        <v>2</v>
      </c>
      <c r="F8344" s="467">
        <v>1</v>
      </c>
      <c r="G8344" s="467">
        <f t="array" ref="G8344">MAX(IF($A$2:$A$8761=A8344,$D$2:$D$8761))</f>
        <v>1474</v>
      </c>
      <c r="H8344" s="467">
        <f t="shared" si="917"/>
        <v>0</v>
      </c>
      <c r="I8344" s="475" t="str">
        <f t="shared" si="918"/>
        <v/>
      </c>
      <c r="J8344" s="471">
        <f>'Potential Projects'!D8345</f>
        <v>136.84291725413857</v>
      </c>
      <c r="K8344" s="471">
        <f>'Potential Projects'!E8345</f>
        <v>49.136322403784135</v>
      </c>
      <c r="L8344" s="476">
        <f t="shared" si="919"/>
        <v>1065.0207603420772</v>
      </c>
      <c r="M8344" s="471">
        <f t="shared" si="922"/>
        <v>1391.9134899695046</v>
      </c>
      <c r="N8344" s="467">
        <f t="shared" si="920"/>
        <v>0</v>
      </c>
      <c r="O8344" s="475" t="str">
        <f t="shared" si="921"/>
        <v/>
      </c>
    </row>
    <row r="8345" spans="1:15" hidden="1">
      <c r="A8345" s="475">
        <f t="shared" si="916"/>
        <v>43800</v>
      </c>
      <c r="B8345" s="475">
        <v>43813</v>
      </c>
      <c r="C8345" s="467">
        <v>16</v>
      </c>
      <c r="D8345" s="467">
        <v>1290</v>
      </c>
      <c r="E8345" s="467">
        <v>0</v>
      </c>
      <c r="F8345" s="467">
        <v>0</v>
      </c>
      <c r="G8345" s="467">
        <f t="array" ref="G8345">MAX(IF($A$2:$A$8761=A8345,$D$2:$D$8761))</f>
        <v>1474</v>
      </c>
      <c r="H8345" s="467">
        <f t="shared" si="917"/>
        <v>0</v>
      </c>
      <c r="I8345" s="475" t="str">
        <f t="shared" si="918"/>
        <v/>
      </c>
      <c r="J8345" s="471">
        <f>'Potential Projects'!D8346</f>
        <v>143.36727614649419</v>
      </c>
      <c r="K8345" s="471">
        <f>'Potential Projects'!E8346</f>
        <v>30.814436465276284</v>
      </c>
      <c r="L8345" s="476">
        <f t="shared" si="919"/>
        <v>1115.8182873882297</v>
      </c>
      <c r="M8345" s="471">
        <f t="shared" si="922"/>
        <v>1391.9134899695046</v>
      </c>
      <c r="N8345" s="467">
        <f t="shared" si="920"/>
        <v>0</v>
      </c>
      <c r="O8345" s="475" t="str">
        <f t="shared" si="921"/>
        <v/>
      </c>
    </row>
    <row r="8346" spans="1:15" hidden="1">
      <c r="A8346" s="475">
        <f t="shared" si="916"/>
        <v>43800</v>
      </c>
      <c r="B8346" s="475">
        <v>43813</v>
      </c>
      <c r="C8346" s="467">
        <v>17</v>
      </c>
      <c r="D8346" s="467">
        <v>1325</v>
      </c>
      <c r="E8346" s="467">
        <v>0</v>
      </c>
      <c r="F8346" s="467">
        <v>0</v>
      </c>
      <c r="G8346" s="467">
        <f t="array" ref="G8346">MAX(IF($A$2:$A$8761=A8346,$D$2:$D$8761))</f>
        <v>1474</v>
      </c>
      <c r="H8346" s="467">
        <f t="shared" si="917"/>
        <v>0</v>
      </c>
      <c r="I8346" s="475" t="str">
        <f t="shared" si="918"/>
        <v/>
      </c>
      <c r="J8346" s="471">
        <f>'Potential Projects'!D8347</f>
        <v>144</v>
      </c>
      <c r="K8346" s="471">
        <f>'Potential Projects'!E8347</f>
        <v>15.290662814448506</v>
      </c>
      <c r="L8346" s="476">
        <f t="shared" si="919"/>
        <v>1165.7093371855515</v>
      </c>
      <c r="M8346" s="471">
        <f t="shared" si="922"/>
        <v>1391.9134899695046</v>
      </c>
      <c r="N8346" s="467">
        <f t="shared" si="920"/>
        <v>0</v>
      </c>
      <c r="O8346" s="475" t="str">
        <f t="shared" si="921"/>
        <v/>
      </c>
    </row>
    <row r="8347" spans="1:15" hidden="1">
      <c r="A8347" s="475">
        <f t="shared" si="916"/>
        <v>43800</v>
      </c>
      <c r="B8347" s="475">
        <v>43813</v>
      </c>
      <c r="C8347" s="467">
        <v>18</v>
      </c>
      <c r="D8347" s="467">
        <v>1325</v>
      </c>
      <c r="E8347" s="467">
        <v>0</v>
      </c>
      <c r="F8347" s="467">
        <v>0</v>
      </c>
      <c r="G8347" s="467">
        <f t="array" ref="G8347">MAX(IF($A$2:$A$8761=A8347,$D$2:$D$8761))</f>
        <v>1474</v>
      </c>
      <c r="H8347" s="467">
        <f t="shared" si="917"/>
        <v>0</v>
      </c>
      <c r="I8347" s="475" t="str">
        <f t="shared" si="918"/>
        <v/>
      </c>
      <c r="J8347" s="471">
        <f>'Potential Projects'!D8348</f>
        <v>144</v>
      </c>
      <c r="K8347" s="471">
        <f>'Potential Projects'!E8348</f>
        <v>31.194610513867982</v>
      </c>
      <c r="L8347" s="476">
        <f t="shared" si="919"/>
        <v>1149.8053894861321</v>
      </c>
      <c r="M8347" s="471">
        <f t="shared" si="922"/>
        <v>1391.9134899695046</v>
      </c>
      <c r="N8347" s="467">
        <f t="shared" si="920"/>
        <v>0</v>
      </c>
      <c r="O8347" s="475" t="str">
        <f t="shared" si="921"/>
        <v/>
      </c>
    </row>
    <row r="8348" spans="1:15" hidden="1">
      <c r="A8348" s="475">
        <f t="shared" si="916"/>
        <v>43800</v>
      </c>
      <c r="B8348" s="475">
        <v>43813</v>
      </c>
      <c r="C8348" s="467">
        <v>19</v>
      </c>
      <c r="D8348" s="467">
        <v>1300</v>
      </c>
      <c r="E8348" s="467">
        <v>0</v>
      </c>
      <c r="F8348" s="467">
        <v>0</v>
      </c>
      <c r="G8348" s="467">
        <f t="array" ref="G8348">MAX(IF($A$2:$A$8761=A8348,$D$2:$D$8761))</f>
        <v>1474</v>
      </c>
      <c r="H8348" s="467">
        <f t="shared" si="917"/>
        <v>0</v>
      </c>
      <c r="I8348" s="475" t="str">
        <f t="shared" si="918"/>
        <v/>
      </c>
      <c r="J8348" s="471">
        <f>'Potential Projects'!D8349</f>
        <v>144</v>
      </c>
      <c r="K8348" s="471">
        <f>'Potential Projects'!E8349</f>
        <v>27.324031928617504</v>
      </c>
      <c r="L8348" s="476">
        <f t="shared" si="919"/>
        <v>1128.6759680713824</v>
      </c>
      <c r="M8348" s="471">
        <f t="shared" si="922"/>
        <v>1391.9134899695046</v>
      </c>
      <c r="N8348" s="467">
        <f t="shared" si="920"/>
        <v>0</v>
      </c>
      <c r="O8348" s="475" t="str">
        <f t="shared" si="921"/>
        <v/>
      </c>
    </row>
    <row r="8349" spans="1:15" hidden="1">
      <c r="A8349" s="475">
        <f t="shared" si="916"/>
        <v>43800</v>
      </c>
      <c r="B8349" s="475">
        <v>43813</v>
      </c>
      <c r="C8349" s="467">
        <v>20</v>
      </c>
      <c r="D8349" s="467">
        <v>1240</v>
      </c>
      <c r="E8349" s="467">
        <v>0</v>
      </c>
      <c r="F8349" s="467">
        <v>0</v>
      </c>
      <c r="G8349" s="467">
        <f t="array" ref="G8349">MAX(IF($A$2:$A$8761=A8349,$D$2:$D$8761))</f>
        <v>1474</v>
      </c>
      <c r="H8349" s="467">
        <f t="shared" si="917"/>
        <v>0</v>
      </c>
      <c r="I8349" s="475" t="str">
        <f t="shared" si="918"/>
        <v/>
      </c>
      <c r="J8349" s="471">
        <f>'Potential Projects'!D8350</f>
        <v>144</v>
      </c>
      <c r="K8349" s="471">
        <f>'Potential Projects'!E8350</f>
        <v>14.198640238658355</v>
      </c>
      <c r="L8349" s="476">
        <f t="shared" si="919"/>
        <v>1081.8013597613417</v>
      </c>
      <c r="M8349" s="471">
        <f t="shared" si="922"/>
        <v>1391.9134899695046</v>
      </c>
      <c r="N8349" s="467">
        <f t="shared" si="920"/>
        <v>0</v>
      </c>
      <c r="O8349" s="475" t="str">
        <f t="shared" si="921"/>
        <v/>
      </c>
    </row>
    <row r="8350" spans="1:15" hidden="1">
      <c r="A8350" s="475">
        <f t="shared" si="916"/>
        <v>43800</v>
      </c>
      <c r="B8350" s="475">
        <v>43813</v>
      </c>
      <c r="C8350" s="467">
        <v>21</v>
      </c>
      <c r="D8350" s="467">
        <v>1218</v>
      </c>
      <c r="E8350" s="467">
        <v>0</v>
      </c>
      <c r="F8350" s="467">
        <v>0</v>
      </c>
      <c r="G8350" s="467">
        <f t="array" ref="G8350">MAX(IF($A$2:$A$8761=A8350,$D$2:$D$8761))</f>
        <v>1474</v>
      </c>
      <c r="H8350" s="467">
        <f t="shared" si="917"/>
        <v>0</v>
      </c>
      <c r="I8350" s="475" t="str">
        <f t="shared" si="918"/>
        <v/>
      </c>
      <c r="J8350" s="471">
        <f>'Potential Projects'!D8351</f>
        <v>135.79768184531554</v>
      </c>
      <c r="K8350" s="471">
        <f>'Potential Projects'!E8351</f>
        <v>22.907442055471943</v>
      </c>
      <c r="L8350" s="476">
        <f t="shared" si="919"/>
        <v>1059.2948760992126</v>
      </c>
      <c r="M8350" s="471">
        <f t="shared" si="922"/>
        <v>1391.9134899695046</v>
      </c>
      <c r="N8350" s="467">
        <f t="shared" si="920"/>
        <v>0</v>
      </c>
      <c r="O8350" s="475" t="str">
        <f t="shared" si="921"/>
        <v/>
      </c>
    </row>
    <row r="8351" spans="1:15" hidden="1">
      <c r="A8351" s="475">
        <f t="shared" si="916"/>
        <v>43800</v>
      </c>
      <c r="B8351" s="475">
        <v>43813</v>
      </c>
      <c r="C8351" s="467">
        <v>22</v>
      </c>
      <c r="D8351" s="467">
        <v>1172</v>
      </c>
      <c r="E8351" s="467">
        <v>0</v>
      </c>
      <c r="F8351" s="467">
        <v>0</v>
      </c>
      <c r="G8351" s="467">
        <f t="array" ref="G8351">MAX(IF($A$2:$A$8761=A8351,$D$2:$D$8761))</f>
        <v>1474</v>
      </c>
      <c r="H8351" s="467">
        <f t="shared" si="917"/>
        <v>0</v>
      </c>
      <c r="I8351" s="475" t="str">
        <f t="shared" si="918"/>
        <v/>
      </c>
      <c r="J8351" s="471">
        <f>'Potential Projects'!D8352</f>
        <v>140.31676772286173</v>
      </c>
      <c r="K8351" s="471">
        <f>'Potential Projects'!E8352</f>
        <v>21.482180498817456</v>
      </c>
      <c r="L8351" s="476">
        <f t="shared" si="919"/>
        <v>1010.2010517783209</v>
      </c>
      <c r="M8351" s="471">
        <f t="shared" si="922"/>
        <v>1391.9134899695046</v>
      </c>
      <c r="N8351" s="467">
        <f t="shared" si="920"/>
        <v>0</v>
      </c>
      <c r="O8351" s="475" t="str">
        <f t="shared" si="921"/>
        <v/>
      </c>
    </row>
    <row r="8352" spans="1:15" hidden="1">
      <c r="A8352" s="475">
        <f t="shared" si="916"/>
        <v>43800</v>
      </c>
      <c r="B8352" s="475">
        <v>43813</v>
      </c>
      <c r="C8352" s="467">
        <v>23</v>
      </c>
      <c r="D8352" s="467">
        <v>1104</v>
      </c>
      <c r="E8352" s="467">
        <v>0</v>
      </c>
      <c r="F8352" s="467">
        <v>0</v>
      </c>
      <c r="G8352" s="467">
        <f t="array" ref="G8352">MAX(IF($A$2:$A$8761=A8352,$D$2:$D$8761))</f>
        <v>1474</v>
      </c>
      <c r="H8352" s="467">
        <f t="shared" si="917"/>
        <v>0</v>
      </c>
      <c r="I8352" s="475" t="str">
        <f t="shared" si="918"/>
        <v/>
      </c>
      <c r="J8352" s="471">
        <f>'Potential Projects'!D8353</f>
        <v>139.08314352865852</v>
      </c>
      <c r="K8352" s="471">
        <f>'Potential Projects'!E8353</f>
        <v>16.840302300580522</v>
      </c>
      <c r="L8352" s="476">
        <f t="shared" si="919"/>
        <v>948.07655417076091</v>
      </c>
      <c r="M8352" s="471">
        <f t="shared" si="922"/>
        <v>1391.9134899695046</v>
      </c>
      <c r="N8352" s="467">
        <f t="shared" si="920"/>
        <v>0</v>
      </c>
      <c r="O8352" s="475" t="str">
        <f t="shared" si="921"/>
        <v/>
      </c>
    </row>
    <row r="8353" spans="1:15" hidden="1">
      <c r="A8353" s="475">
        <f t="shared" si="916"/>
        <v>43800</v>
      </c>
      <c r="B8353" s="475">
        <v>43813</v>
      </c>
      <c r="C8353" s="467">
        <v>24</v>
      </c>
      <c r="D8353" s="467">
        <v>1055</v>
      </c>
      <c r="E8353" s="467">
        <v>0</v>
      </c>
      <c r="F8353" s="467">
        <v>0</v>
      </c>
      <c r="G8353" s="467">
        <f t="array" ref="G8353">MAX(IF($A$2:$A$8761=A8353,$D$2:$D$8761))</f>
        <v>1474</v>
      </c>
      <c r="H8353" s="467">
        <f t="shared" si="917"/>
        <v>0</v>
      </c>
      <c r="I8353" s="475" t="str">
        <f t="shared" si="918"/>
        <v/>
      </c>
      <c r="J8353" s="471">
        <f>'Potential Projects'!D8354</f>
        <v>100.97304222929878</v>
      </c>
      <c r="K8353" s="471">
        <f>'Potential Projects'!E8354</f>
        <v>20.09446699634487</v>
      </c>
      <c r="L8353" s="476">
        <f t="shared" si="919"/>
        <v>933.93249077435632</v>
      </c>
      <c r="M8353" s="471">
        <f t="shared" si="922"/>
        <v>1391.9134899695046</v>
      </c>
      <c r="N8353" s="467">
        <f t="shared" si="920"/>
        <v>0</v>
      </c>
      <c r="O8353" s="475" t="str">
        <f t="shared" si="921"/>
        <v/>
      </c>
    </row>
    <row r="8354" spans="1:15" hidden="1">
      <c r="A8354" s="475">
        <f t="shared" si="916"/>
        <v>43800</v>
      </c>
      <c r="B8354" s="475">
        <v>43814</v>
      </c>
      <c r="C8354" s="467">
        <v>1</v>
      </c>
      <c r="D8354" s="467">
        <v>996</v>
      </c>
      <c r="E8354" s="467">
        <v>0</v>
      </c>
      <c r="F8354" s="467">
        <v>0</v>
      </c>
      <c r="G8354" s="467">
        <f t="array" ref="G8354">MAX(IF($A$2:$A$8761=A8354,$D$2:$D$8761))</f>
        <v>1474</v>
      </c>
      <c r="H8354" s="467">
        <f t="shared" si="917"/>
        <v>0</v>
      </c>
      <c r="I8354" s="475" t="str">
        <f t="shared" si="918"/>
        <v/>
      </c>
      <c r="J8354" s="471">
        <f>'Potential Projects'!D8355</f>
        <v>65.900587605564382</v>
      </c>
      <c r="K8354" s="471">
        <f>'Potential Projects'!E8355</f>
        <v>22.677460223607827</v>
      </c>
      <c r="L8354" s="476">
        <f t="shared" si="919"/>
        <v>907.42195217082781</v>
      </c>
      <c r="M8354" s="471">
        <f t="shared" si="922"/>
        <v>1391.9134899695046</v>
      </c>
      <c r="N8354" s="467">
        <f t="shared" si="920"/>
        <v>0</v>
      </c>
      <c r="O8354" s="475" t="str">
        <f t="shared" si="921"/>
        <v/>
      </c>
    </row>
    <row r="8355" spans="1:15" hidden="1">
      <c r="A8355" s="475">
        <f t="shared" si="916"/>
        <v>43800</v>
      </c>
      <c r="B8355" s="475">
        <v>43814</v>
      </c>
      <c r="C8355" s="467">
        <v>2</v>
      </c>
      <c r="D8355" s="467">
        <v>976</v>
      </c>
      <c r="E8355" s="467">
        <v>0</v>
      </c>
      <c r="F8355" s="467">
        <v>0</v>
      </c>
      <c r="G8355" s="467">
        <f t="array" ref="G8355">MAX(IF($A$2:$A$8761=A8355,$D$2:$D$8761))</f>
        <v>1474</v>
      </c>
      <c r="H8355" s="467">
        <f t="shared" si="917"/>
        <v>0</v>
      </c>
      <c r="I8355" s="475" t="str">
        <f t="shared" si="918"/>
        <v/>
      </c>
      <c r="J8355" s="471">
        <f>'Potential Projects'!D8356</f>
        <v>21.487159710456194</v>
      </c>
      <c r="K8355" s="471">
        <f>'Potential Projects'!E8356</f>
        <v>25.576482906901742</v>
      </c>
      <c r="L8355" s="476">
        <f t="shared" si="919"/>
        <v>928.93635738264197</v>
      </c>
      <c r="M8355" s="471">
        <f t="shared" si="922"/>
        <v>1391.9134899695046</v>
      </c>
      <c r="N8355" s="467">
        <f t="shared" si="920"/>
        <v>0</v>
      </c>
      <c r="O8355" s="475" t="str">
        <f t="shared" si="921"/>
        <v/>
      </c>
    </row>
    <row r="8356" spans="1:15" hidden="1">
      <c r="A8356" s="475">
        <f t="shared" si="916"/>
        <v>43800</v>
      </c>
      <c r="B8356" s="475">
        <v>43814</v>
      </c>
      <c r="C8356" s="467">
        <v>3</v>
      </c>
      <c r="D8356" s="467">
        <v>985</v>
      </c>
      <c r="E8356" s="467">
        <v>0</v>
      </c>
      <c r="F8356" s="467">
        <v>0</v>
      </c>
      <c r="G8356" s="467">
        <f t="array" ref="G8356">MAX(IF($A$2:$A$8761=A8356,$D$2:$D$8761))</f>
        <v>1474</v>
      </c>
      <c r="H8356" s="467">
        <f t="shared" si="917"/>
        <v>0</v>
      </c>
      <c r="I8356" s="475" t="str">
        <f t="shared" si="918"/>
        <v/>
      </c>
      <c r="J8356" s="471">
        <f>'Potential Projects'!D8357</f>
        <v>5.090121772056265</v>
      </c>
      <c r="K8356" s="471">
        <f>'Potential Projects'!E8357</f>
        <v>17.721899322726298</v>
      </c>
      <c r="L8356" s="476">
        <f t="shared" si="919"/>
        <v>962.18797890521751</v>
      </c>
      <c r="M8356" s="471">
        <f t="shared" si="922"/>
        <v>1391.9134899695046</v>
      </c>
      <c r="N8356" s="467">
        <f t="shared" si="920"/>
        <v>0</v>
      </c>
      <c r="O8356" s="475" t="str">
        <f t="shared" si="921"/>
        <v/>
      </c>
    </row>
    <row r="8357" spans="1:15" hidden="1">
      <c r="A8357" s="475">
        <f t="shared" si="916"/>
        <v>43800</v>
      </c>
      <c r="B8357" s="475">
        <v>43814</v>
      </c>
      <c r="C8357" s="467">
        <v>4</v>
      </c>
      <c r="D8357" s="467">
        <v>981</v>
      </c>
      <c r="E8357" s="467">
        <v>0</v>
      </c>
      <c r="F8357" s="467">
        <v>0</v>
      </c>
      <c r="G8357" s="467">
        <f t="array" ref="G8357">MAX(IF($A$2:$A$8761=A8357,$D$2:$D$8761))</f>
        <v>1474</v>
      </c>
      <c r="H8357" s="467">
        <f t="shared" si="917"/>
        <v>0</v>
      </c>
      <c r="I8357" s="475" t="str">
        <f t="shared" si="918"/>
        <v/>
      </c>
      <c r="J8357" s="471">
        <f>'Potential Projects'!D8358</f>
        <v>0.55916863887256163</v>
      </c>
      <c r="K8357" s="471">
        <f>'Potential Projects'!E8358</f>
        <v>10.253747796172865</v>
      </c>
      <c r="L8357" s="476">
        <f t="shared" si="919"/>
        <v>970.18708356495461</v>
      </c>
      <c r="M8357" s="471">
        <f t="shared" si="922"/>
        <v>1391.9134899695046</v>
      </c>
      <c r="N8357" s="467">
        <f t="shared" si="920"/>
        <v>0</v>
      </c>
      <c r="O8357" s="475" t="str">
        <f t="shared" si="921"/>
        <v/>
      </c>
    </row>
    <row r="8358" spans="1:15" hidden="1">
      <c r="A8358" s="475">
        <f t="shared" si="916"/>
        <v>43800</v>
      </c>
      <c r="B8358" s="475">
        <v>43814</v>
      </c>
      <c r="C8358" s="467">
        <v>5</v>
      </c>
      <c r="D8358" s="467">
        <v>985</v>
      </c>
      <c r="E8358" s="467">
        <v>0</v>
      </c>
      <c r="F8358" s="467">
        <v>0</v>
      </c>
      <c r="G8358" s="467">
        <f t="array" ref="G8358">MAX(IF($A$2:$A$8761=A8358,$D$2:$D$8761))</f>
        <v>1474</v>
      </c>
      <c r="H8358" s="467">
        <f t="shared" si="917"/>
        <v>0</v>
      </c>
      <c r="I8358" s="475" t="str">
        <f t="shared" si="918"/>
        <v/>
      </c>
      <c r="J8358" s="471">
        <f>'Potential Projects'!D8359</f>
        <v>1.1293823434750425</v>
      </c>
      <c r="K8358" s="471">
        <f>'Potential Projects'!E8359</f>
        <v>14.157180928832508</v>
      </c>
      <c r="L8358" s="476">
        <f t="shared" si="919"/>
        <v>969.7134367276924</v>
      </c>
      <c r="M8358" s="471">
        <f t="shared" si="922"/>
        <v>1391.9134899695046</v>
      </c>
      <c r="N8358" s="467">
        <f t="shared" si="920"/>
        <v>0</v>
      </c>
      <c r="O8358" s="475" t="str">
        <f t="shared" si="921"/>
        <v/>
      </c>
    </row>
    <row r="8359" spans="1:15" hidden="1">
      <c r="A8359" s="475">
        <f t="shared" si="916"/>
        <v>43800</v>
      </c>
      <c r="B8359" s="475">
        <v>43814</v>
      </c>
      <c r="C8359" s="467">
        <v>6</v>
      </c>
      <c r="D8359" s="467">
        <v>1028</v>
      </c>
      <c r="E8359" s="467">
        <v>0</v>
      </c>
      <c r="F8359" s="467">
        <v>0</v>
      </c>
      <c r="G8359" s="467">
        <f t="array" ref="G8359">MAX(IF($A$2:$A$8761=A8359,$D$2:$D$8761))</f>
        <v>1474</v>
      </c>
      <c r="H8359" s="467">
        <f t="shared" si="917"/>
        <v>0</v>
      </c>
      <c r="I8359" s="475" t="str">
        <f t="shared" si="918"/>
        <v/>
      </c>
      <c r="J8359" s="471">
        <f>'Potential Projects'!D8360</f>
        <v>3.7847775095650351</v>
      </c>
      <c r="K8359" s="471">
        <f>'Potential Projects'!E8360</f>
        <v>8.8214459793592788</v>
      </c>
      <c r="L8359" s="476">
        <f t="shared" si="919"/>
        <v>1015.3937765110758</v>
      </c>
      <c r="M8359" s="471">
        <f t="shared" si="922"/>
        <v>1391.9134899695046</v>
      </c>
      <c r="N8359" s="467">
        <f t="shared" si="920"/>
        <v>0</v>
      </c>
      <c r="O8359" s="475" t="str">
        <f t="shared" si="921"/>
        <v/>
      </c>
    </row>
    <row r="8360" spans="1:15" hidden="1">
      <c r="A8360" s="475">
        <f t="shared" si="916"/>
        <v>43800</v>
      </c>
      <c r="B8360" s="475">
        <v>43814</v>
      </c>
      <c r="C8360" s="467">
        <v>7</v>
      </c>
      <c r="D8360" s="467">
        <v>1080</v>
      </c>
      <c r="E8360" s="467">
        <v>0</v>
      </c>
      <c r="F8360" s="467">
        <v>0</v>
      </c>
      <c r="G8360" s="467">
        <f t="array" ref="G8360">MAX(IF($A$2:$A$8761=A8360,$D$2:$D$8761))</f>
        <v>1474</v>
      </c>
      <c r="H8360" s="467">
        <f t="shared" si="917"/>
        <v>0</v>
      </c>
      <c r="I8360" s="475" t="str">
        <f t="shared" si="918"/>
        <v/>
      </c>
      <c r="J8360" s="471">
        <f>'Potential Projects'!D8361</f>
        <v>2.9564564658771979E-2</v>
      </c>
      <c r="K8360" s="471">
        <f>'Potential Projects'!E8361</f>
        <v>6.9221402386583533</v>
      </c>
      <c r="L8360" s="476">
        <f t="shared" si="919"/>
        <v>1073.0482951966828</v>
      </c>
      <c r="M8360" s="471">
        <f t="shared" si="922"/>
        <v>1391.9134899695046</v>
      </c>
      <c r="N8360" s="467">
        <f t="shared" si="920"/>
        <v>0</v>
      </c>
      <c r="O8360" s="475" t="str">
        <f t="shared" si="921"/>
        <v/>
      </c>
    </row>
    <row r="8361" spans="1:15" hidden="1">
      <c r="A8361" s="475">
        <f t="shared" si="916"/>
        <v>43800</v>
      </c>
      <c r="B8361" s="475">
        <v>43814</v>
      </c>
      <c r="C8361" s="467">
        <v>8</v>
      </c>
      <c r="D8361" s="467">
        <v>1132</v>
      </c>
      <c r="E8361" s="467">
        <v>1</v>
      </c>
      <c r="F8361" s="467">
        <v>0</v>
      </c>
      <c r="G8361" s="467">
        <f t="array" ref="G8361">MAX(IF($A$2:$A$8761=A8361,$D$2:$D$8761))</f>
        <v>1474</v>
      </c>
      <c r="H8361" s="467">
        <f t="shared" si="917"/>
        <v>0</v>
      </c>
      <c r="I8361" s="475" t="str">
        <f t="shared" si="918"/>
        <v/>
      </c>
      <c r="J8361" s="471">
        <f>'Potential Projects'!D8362</f>
        <v>2.9496867228428085</v>
      </c>
      <c r="K8361" s="471">
        <f>'Potential Projects'!E8362</f>
        <v>9.537988013330466</v>
      </c>
      <c r="L8361" s="476">
        <f t="shared" si="919"/>
        <v>1118.5123252638266</v>
      </c>
      <c r="M8361" s="471">
        <f t="shared" si="922"/>
        <v>1391.9134899695046</v>
      </c>
      <c r="N8361" s="467">
        <f t="shared" si="920"/>
        <v>0</v>
      </c>
      <c r="O8361" s="475" t="str">
        <f t="shared" si="921"/>
        <v/>
      </c>
    </row>
    <row r="8362" spans="1:15" hidden="1">
      <c r="A8362" s="475">
        <f t="shared" si="916"/>
        <v>43800</v>
      </c>
      <c r="B8362" s="475">
        <v>43814</v>
      </c>
      <c r="C8362" s="467">
        <v>9</v>
      </c>
      <c r="D8362" s="467">
        <v>1218</v>
      </c>
      <c r="E8362" s="467">
        <v>2</v>
      </c>
      <c r="F8362" s="467">
        <v>0</v>
      </c>
      <c r="G8362" s="467">
        <f t="array" ref="G8362">MAX(IF($A$2:$A$8761=A8362,$D$2:$D$8761))</f>
        <v>1474</v>
      </c>
      <c r="H8362" s="467">
        <f t="shared" si="917"/>
        <v>0</v>
      </c>
      <c r="I8362" s="475" t="str">
        <f t="shared" si="918"/>
        <v/>
      </c>
      <c r="J8362" s="471">
        <f>'Potential Projects'!D8363</f>
        <v>0.51208305349766581</v>
      </c>
      <c r="K8362" s="471">
        <f>'Potential Projects'!E8363</f>
        <v>8.5101100301010533</v>
      </c>
      <c r="L8362" s="476">
        <f t="shared" si="919"/>
        <v>1206.9778069164013</v>
      </c>
      <c r="M8362" s="471">
        <f t="shared" si="922"/>
        <v>1391.9134899695046</v>
      </c>
      <c r="N8362" s="467">
        <f t="shared" si="920"/>
        <v>0</v>
      </c>
      <c r="O8362" s="475" t="str">
        <f t="shared" si="921"/>
        <v/>
      </c>
    </row>
    <row r="8363" spans="1:15" hidden="1">
      <c r="A8363" s="475">
        <f t="shared" si="916"/>
        <v>43800</v>
      </c>
      <c r="B8363" s="475">
        <v>43814</v>
      </c>
      <c r="C8363" s="467">
        <v>10</v>
      </c>
      <c r="D8363" s="467">
        <v>1257</v>
      </c>
      <c r="E8363" s="467">
        <v>4</v>
      </c>
      <c r="F8363" s="467">
        <v>1</v>
      </c>
      <c r="G8363" s="467">
        <f t="array" ref="G8363">MAX(IF($A$2:$A$8761=A8363,$D$2:$D$8761))</f>
        <v>1474</v>
      </c>
      <c r="H8363" s="467">
        <f t="shared" si="917"/>
        <v>0</v>
      </c>
      <c r="I8363" s="475" t="str">
        <f t="shared" si="918"/>
        <v/>
      </c>
      <c r="J8363" s="471">
        <f>'Potential Projects'!D8364</f>
        <v>1.1233690568912897</v>
      </c>
      <c r="K8363" s="471">
        <f>'Potential Projects'!E8364</f>
        <v>4.40172710169856</v>
      </c>
      <c r="L8363" s="476">
        <f t="shared" si="919"/>
        <v>1246.4749038414102</v>
      </c>
      <c r="M8363" s="471">
        <f t="shared" si="922"/>
        <v>1391.9134899695046</v>
      </c>
      <c r="N8363" s="467">
        <f t="shared" si="920"/>
        <v>0</v>
      </c>
      <c r="O8363" s="475" t="str">
        <f t="shared" si="921"/>
        <v/>
      </c>
    </row>
    <row r="8364" spans="1:15" hidden="1">
      <c r="A8364" s="475">
        <f t="shared" si="916"/>
        <v>43800</v>
      </c>
      <c r="B8364" s="475">
        <v>43814</v>
      </c>
      <c r="C8364" s="467">
        <v>11</v>
      </c>
      <c r="D8364" s="467">
        <v>1273</v>
      </c>
      <c r="E8364" s="467">
        <v>6</v>
      </c>
      <c r="F8364" s="467">
        <v>1</v>
      </c>
      <c r="G8364" s="467">
        <f t="array" ref="G8364">MAX(IF($A$2:$A$8761=A8364,$D$2:$D$8761))</f>
        <v>1474</v>
      </c>
      <c r="H8364" s="467">
        <f t="shared" si="917"/>
        <v>0</v>
      </c>
      <c r="I8364" s="475" t="str">
        <f t="shared" si="918"/>
        <v/>
      </c>
      <c r="J8364" s="471">
        <f>'Potential Projects'!D8365</f>
        <v>4.395176369323468</v>
      </c>
      <c r="K8364" s="471">
        <f>'Potential Projects'!E8365</f>
        <v>4.0027790260159106</v>
      </c>
      <c r="L8364" s="476">
        <f t="shared" si="919"/>
        <v>1257.6020446046605</v>
      </c>
      <c r="M8364" s="471">
        <f t="shared" si="922"/>
        <v>1391.9134899695046</v>
      </c>
      <c r="N8364" s="467">
        <f t="shared" si="920"/>
        <v>0</v>
      </c>
      <c r="O8364" s="475" t="str">
        <f t="shared" si="921"/>
        <v/>
      </c>
    </row>
    <row r="8365" spans="1:15" hidden="1">
      <c r="A8365" s="475">
        <f t="shared" si="916"/>
        <v>43800</v>
      </c>
      <c r="B8365" s="475">
        <v>43814</v>
      </c>
      <c r="C8365" s="467">
        <v>12</v>
      </c>
      <c r="D8365" s="467">
        <v>1286</v>
      </c>
      <c r="E8365" s="467">
        <v>4</v>
      </c>
      <c r="F8365" s="467">
        <v>1</v>
      </c>
      <c r="G8365" s="467">
        <f t="array" ref="G8365">MAX(IF($A$2:$A$8761=A8365,$D$2:$D$8761))</f>
        <v>1474</v>
      </c>
      <c r="H8365" s="467">
        <f t="shared" si="917"/>
        <v>0</v>
      </c>
      <c r="I8365" s="475" t="str">
        <f t="shared" si="918"/>
        <v/>
      </c>
      <c r="J8365" s="471">
        <f>'Potential Projects'!D8366</f>
        <v>5.4181840309258895</v>
      </c>
      <c r="K8365" s="471">
        <f>'Potential Projects'!E8366</f>
        <v>3.1688993227262956</v>
      </c>
      <c r="L8365" s="476">
        <f t="shared" si="919"/>
        <v>1272.4129166463479</v>
      </c>
      <c r="M8365" s="471">
        <f t="shared" si="922"/>
        <v>1391.9134899695046</v>
      </c>
      <c r="N8365" s="467">
        <f t="shared" si="920"/>
        <v>0</v>
      </c>
      <c r="O8365" s="475" t="str">
        <f t="shared" si="921"/>
        <v/>
      </c>
    </row>
    <row r="8366" spans="1:15" hidden="1">
      <c r="A8366" s="475">
        <f t="shared" si="916"/>
        <v>43800</v>
      </c>
      <c r="B8366" s="475">
        <v>43814</v>
      </c>
      <c r="C8366" s="467">
        <v>13</v>
      </c>
      <c r="D8366" s="467">
        <v>1295</v>
      </c>
      <c r="E8366" s="467">
        <v>3</v>
      </c>
      <c r="F8366" s="467">
        <v>1</v>
      </c>
      <c r="G8366" s="467">
        <f t="array" ref="G8366">MAX(IF($A$2:$A$8761=A8366,$D$2:$D$8761))</f>
        <v>1474</v>
      </c>
      <c r="H8366" s="467">
        <f t="shared" si="917"/>
        <v>0</v>
      </c>
      <c r="I8366" s="475" t="str">
        <f t="shared" si="918"/>
        <v/>
      </c>
      <c r="J8366" s="471">
        <f>'Potential Projects'!D8367</f>
        <v>1.5993904009918345</v>
      </c>
      <c r="K8366" s="471">
        <f>'Potential Projects'!E8367</f>
        <v>2.000216136314771</v>
      </c>
      <c r="L8366" s="476">
        <f t="shared" si="919"/>
        <v>1287.4003934626935</v>
      </c>
      <c r="M8366" s="471">
        <f t="shared" si="922"/>
        <v>1391.9134899695046</v>
      </c>
      <c r="N8366" s="467">
        <f t="shared" si="920"/>
        <v>0</v>
      </c>
      <c r="O8366" s="475" t="str">
        <f t="shared" si="921"/>
        <v/>
      </c>
    </row>
    <row r="8367" spans="1:15" hidden="1">
      <c r="A8367" s="475">
        <f t="shared" si="916"/>
        <v>43800</v>
      </c>
      <c r="B8367" s="475">
        <v>43814</v>
      </c>
      <c r="C8367" s="467">
        <v>14</v>
      </c>
      <c r="D8367" s="467">
        <v>1291</v>
      </c>
      <c r="E8367" s="467">
        <v>4</v>
      </c>
      <c r="F8367" s="467">
        <v>0</v>
      </c>
      <c r="G8367" s="467">
        <f t="array" ref="G8367">MAX(IF($A$2:$A$8761=A8367,$D$2:$D$8761))</f>
        <v>1474</v>
      </c>
      <c r="H8367" s="467">
        <f t="shared" si="917"/>
        <v>0</v>
      </c>
      <c r="I8367" s="475" t="str">
        <f t="shared" si="918"/>
        <v/>
      </c>
      <c r="J8367" s="471">
        <f>'Potential Projects'!D8368</f>
        <v>3.517175367865253E-2</v>
      </c>
      <c r="K8367" s="471">
        <f>'Potential Projects'!E8368</f>
        <v>1.6403806170715975</v>
      </c>
      <c r="L8367" s="476">
        <f t="shared" si="919"/>
        <v>1285.3244476292498</v>
      </c>
      <c r="M8367" s="471">
        <f t="shared" si="922"/>
        <v>1391.9134899695046</v>
      </c>
      <c r="N8367" s="467">
        <f t="shared" si="920"/>
        <v>0</v>
      </c>
      <c r="O8367" s="475" t="str">
        <f t="shared" si="921"/>
        <v/>
      </c>
    </row>
    <row r="8368" spans="1:15" hidden="1">
      <c r="A8368" s="475">
        <f t="shared" si="916"/>
        <v>43800</v>
      </c>
      <c r="B8368" s="475">
        <v>43814</v>
      </c>
      <c r="C8368" s="467">
        <v>15</v>
      </c>
      <c r="D8368" s="467">
        <v>1294</v>
      </c>
      <c r="E8368" s="467">
        <v>2</v>
      </c>
      <c r="F8368" s="467">
        <v>1</v>
      </c>
      <c r="G8368" s="467">
        <f t="array" ref="G8368">MAX(IF($A$2:$A$8761=A8368,$D$2:$D$8761))</f>
        <v>1474</v>
      </c>
      <c r="H8368" s="467">
        <f t="shared" si="917"/>
        <v>0</v>
      </c>
      <c r="I8368" s="475" t="str">
        <f t="shared" si="918"/>
        <v/>
      </c>
      <c r="J8368" s="471">
        <f>'Potential Projects'!D8369</f>
        <v>0.24832674909440874</v>
      </c>
      <c r="K8368" s="471">
        <f>'Potential Projects'!E8369</f>
        <v>1.2077957428509998</v>
      </c>
      <c r="L8368" s="476">
        <f t="shared" si="919"/>
        <v>1289.5438775080547</v>
      </c>
      <c r="M8368" s="471">
        <f t="shared" si="922"/>
        <v>1391.9134899695046</v>
      </c>
      <c r="N8368" s="467">
        <f t="shared" si="920"/>
        <v>0</v>
      </c>
      <c r="O8368" s="475" t="str">
        <f t="shared" si="921"/>
        <v/>
      </c>
    </row>
    <row r="8369" spans="1:15" hidden="1">
      <c r="A8369" s="475">
        <f t="shared" si="916"/>
        <v>43800</v>
      </c>
      <c r="B8369" s="475">
        <v>43814</v>
      </c>
      <c r="C8369" s="467">
        <v>16</v>
      </c>
      <c r="D8369" s="467">
        <v>1306</v>
      </c>
      <c r="E8369" s="467">
        <v>0</v>
      </c>
      <c r="F8369" s="467">
        <v>0</v>
      </c>
      <c r="G8369" s="467">
        <f t="array" ref="G8369">MAX(IF($A$2:$A$8761=A8369,$D$2:$D$8761))</f>
        <v>1474</v>
      </c>
      <c r="H8369" s="467">
        <f t="shared" si="917"/>
        <v>0</v>
      </c>
      <c r="I8369" s="475" t="str">
        <f t="shared" si="918"/>
        <v/>
      </c>
      <c r="J8369" s="471">
        <f>'Potential Projects'!D8370</f>
        <v>1.0165104682377122</v>
      </c>
      <c r="K8369" s="471">
        <f>'Potential Projects'!E8370</f>
        <v>5.37015399913997</v>
      </c>
      <c r="L8369" s="476">
        <f t="shared" si="919"/>
        <v>1299.6133355326222</v>
      </c>
      <c r="M8369" s="471">
        <f t="shared" si="922"/>
        <v>1391.9134899695046</v>
      </c>
      <c r="N8369" s="467">
        <f t="shared" si="920"/>
        <v>0</v>
      </c>
      <c r="O8369" s="475" t="str">
        <f t="shared" si="921"/>
        <v/>
      </c>
    </row>
    <row r="8370" spans="1:15" hidden="1">
      <c r="A8370" s="475">
        <f t="shared" si="916"/>
        <v>43800</v>
      </c>
      <c r="B8370" s="475">
        <v>43814</v>
      </c>
      <c r="C8370" s="467">
        <v>17</v>
      </c>
      <c r="D8370" s="467">
        <v>1373</v>
      </c>
      <c r="E8370" s="467">
        <v>0</v>
      </c>
      <c r="F8370" s="467">
        <v>0</v>
      </c>
      <c r="G8370" s="467">
        <f t="array" ref="G8370">MAX(IF($A$2:$A$8761=A8370,$D$2:$D$8761))</f>
        <v>1474</v>
      </c>
      <c r="H8370" s="467">
        <f t="shared" si="917"/>
        <v>0</v>
      </c>
      <c r="I8370" s="475" t="str">
        <f t="shared" si="918"/>
        <v/>
      </c>
      <c r="J8370" s="471">
        <f>'Potential Projects'!D8371</f>
        <v>0.60811097935719161</v>
      </c>
      <c r="K8370" s="471">
        <f>'Potential Projects'!E8371</f>
        <v>2.3318906149215222</v>
      </c>
      <c r="L8370" s="476">
        <f t="shared" si="919"/>
        <v>1370.0599984057212</v>
      </c>
      <c r="M8370" s="471">
        <f t="shared" si="922"/>
        <v>1391.9134899695046</v>
      </c>
      <c r="N8370" s="467">
        <f t="shared" si="920"/>
        <v>0</v>
      </c>
      <c r="O8370" s="475" t="str">
        <f t="shared" si="921"/>
        <v/>
      </c>
    </row>
    <row r="8371" spans="1:15">
      <c r="A8371" s="475">
        <f t="shared" si="916"/>
        <v>43800</v>
      </c>
      <c r="B8371" s="475">
        <v>43814</v>
      </c>
      <c r="C8371" s="467">
        <v>18</v>
      </c>
      <c r="D8371" s="467">
        <v>1394</v>
      </c>
      <c r="E8371" s="467">
        <v>0</v>
      </c>
      <c r="F8371" s="467">
        <v>0</v>
      </c>
      <c r="G8371" s="467">
        <f t="array" ref="G8371">MAX(IF($A$2:$A$8761=A8371,$D$2:$D$8761))</f>
        <v>1474</v>
      </c>
      <c r="H8371" s="467">
        <f t="shared" si="917"/>
        <v>0</v>
      </c>
      <c r="I8371" s="475" t="str">
        <f t="shared" si="918"/>
        <v/>
      </c>
      <c r="J8371" s="471">
        <f>'Potential Projects'!D8372</f>
        <v>1.5021684372895301</v>
      </c>
      <c r="K8371" s="471">
        <f>'Potential Projects'!E8372</f>
        <v>0.58434159320576229</v>
      </c>
      <c r="L8371" s="476">
        <f t="shared" si="919"/>
        <v>1391.9134899695046</v>
      </c>
      <c r="M8371" s="471">
        <f t="shared" si="922"/>
        <v>1391.9134899695046</v>
      </c>
      <c r="N8371" s="467">
        <f t="shared" si="920"/>
        <v>1</v>
      </c>
      <c r="O8371" s="475">
        <f t="shared" si="921"/>
        <v>43814</v>
      </c>
    </row>
    <row r="8372" spans="1:15" hidden="1">
      <c r="A8372" s="475">
        <f t="shared" si="916"/>
        <v>43800</v>
      </c>
      <c r="B8372" s="475">
        <v>43814</v>
      </c>
      <c r="C8372" s="467">
        <v>19</v>
      </c>
      <c r="D8372" s="467">
        <v>1366</v>
      </c>
      <c r="E8372" s="467">
        <v>0</v>
      </c>
      <c r="F8372" s="467">
        <v>0</v>
      </c>
      <c r="G8372" s="467">
        <f t="array" ref="G8372">MAX(IF($A$2:$A$8761=A8372,$D$2:$D$8761))</f>
        <v>1474</v>
      </c>
      <c r="H8372" s="467">
        <f t="shared" si="917"/>
        <v>0</v>
      </c>
      <c r="I8372" s="475" t="str">
        <f t="shared" si="918"/>
        <v/>
      </c>
      <c r="J8372" s="471">
        <f>'Potential Projects'!D8373</f>
        <v>10.770909609093227</v>
      </c>
      <c r="K8372" s="471">
        <f>'Potential Projects'!E8373</f>
        <v>1.018490969683939</v>
      </c>
      <c r="L8372" s="476">
        <f t="shared" si="919"/>
        <v>1354.2105994212229</v>
      </c>
      <c r="M8372" s="471">
        <f t="shared" si="922"/>
        <v>1391.9134899695046</v>
      </c>
      <c r="N8372" s="467">
        <f t="shared" si="920"/>
        <v>0</v>
      </c>
      <c r="O8372" s="475" t="str">
        <f t="shared" si="921"/>
        <v/>
      </c>
    </row>
    <row r="8373" spans="1:15" hidden="1">
      <c r="A8373" s="475">
        <f t="shared" si="916"/>
        <v>43800</v>
      </c>
      <c r="B8373" s="475">
        <v>43814</v>
      </c>
      <c r="C8373" s="467">
        <v>20</v>
      </c>
      <c r="D8373" s="467">
        <v>1337</v>
      </c>
      <c r="E8373" s="467">
        <v>0</v>
      </c>
      <c r="F8373" s="467">
        <v>0</v>
      </c>
      <c r="G8373" s="467">
        <f t="array" ref="G8373">MAX(IF($A$2:$A$8761=A8373,$D$2:$D$8761))</f>
        <v>1474</v>
      </c>
      <c r="H8373" s="467">
        <f t="shared" si="917"/>
        <v>0</v>
      </c>
      <c r="I8373" s="475" t="str">
        <f t="shared" si="918"/>
        <v/>
      </c>
      <c r="J8373" s="471">
        <f>'Potential Projects'!D8374</f>
        <v>17.474756991823671</v>
      </c>
      <c r="K8373" s="471">
        <f>'Potential Projects'!E8374</f>
        <v>1.9947403784132445</v>
      </c>
      <c r="L8373" s="476">
        <f t="shared" si="919"/>
        <v>1317.5305026297631</v>
      </c>
      <c r="M8373" s="471">
        <f t="shared" si="922"/>
        <v>1391.9134899695046</v>
      </c>
      <c r="N8373" s="467">
        <f t="shared" si="920"/>
        <v>0</v>
      </c>
      <c r="O8373" s="475" t="str">
        <f t="shared" si="921"/>
        <v/>
      </c>
    </row>
    <row r="8374" spans="1:15" hidden="1">
      <c r="A8374" s="475">
        <f t="shared" si="916"/>
        <v>43800</v>
      </c>
      <c r="B8374" s="475">
        <v>43814</v>
      </c>
      <c r="C8374" s="467">
        <v>21</v>
      </c>
      <c r="D8374" s="467">
        <v>1321</v>
      </c>
      <c r="E8374" s="467">
        <v>0</v>
      </c>
      <c r="F8374" s="467">
        <v>0</v>
      </c>
      <c r="G8374" s="467">
        <f t="array" ref="G8374">MAX(IF($A$2:$A$8761=A8374,$D$2:$D$8761))</f>
        <v>1474</v>
      </c>
      <c r="H8374" s="467">
        <f t="shared" si="917"/>
        <v>0</v>
      </c>
      <c r="I8374" s="475" t="str">
        <f t="shared" si="918"/>
        <v/>
      </c>
      <c r="J8374" s="471">
        <f>'Potential Projects'!D8375</f>
        <v>15.841329512102847</v>
      </c>
      <c r="K8374" s="471">
        <f>'Potential Projects'!E8375</f>
        <v>1.8296853902386585</v>
      </c>
      <c r="L8374" s="476">
        <f t="shared" si="919"/>
        <v>1303.3289850976585</v>
      </c>
      <c r="M8374" s="471">
        <f t="shared" si="922"/>
        <v>1391.9134899695046</v>
      </c>
      <c r="N8374" s="467">
        <f t="shared" si="920"/>
        <v>0</v>
      </c>
      <c r="O8374" s="475" t="str">
        <f t="shared" si="921"/>
        <v/>
      </c>
    </row>
    <row r="8375" spans="1:15" hidden="1">
      <c r="A8375" s="475">
        <f t="shared" si="916"/>
        <v>43800</v>
      </c>
      <c r="B8375" s="475">
        <v>43814</v>
      </c>
      <c r="C8375" s="467">
        <v>22</v>
      </c>
      <c r="D8375" s="467">
        <v>1272</v>
      </c>
      <c r="E8375" s="467">
        <v>0</v>
      </c>
      <c r="F8375" s="467">
        <v>0</v>
      </c>
      <c r="G8375" s="467">
        <f t="array" ref="G8375">MAX(IF($A$2:$A$8761=A8375,$D$2:$D$8761))</f>
        <v>1474</v>
      </c>
      <c r="H8375" s="467">
        <f t="shared" si="917"/>
        <v>0</v>
      </c>
      <c r="I8375" s="475" t="str">
        <f t="shared" si="918"/>
        <v/>
      </c>
      <c r="J8375" s="471">
        <f>'Potential Projects'!D8376</f>
        <v>16.397350700122267</v>
      </c>
      <c r="K8375" s="471">
        <f>'Potential Projects'!E8376</f>
        <v>0.7666061062137175</v>
      </c>
      <c r="L8375" s="476">
        <f t="shared" si="919"/>
        <v>1254.8360431936642</v>
      </c>
      <c r="M8375" s="471">
        <f t="shared" si="922"/>
        <v>1391.9134899695046</v>
      </c>
      <c r="N8375" s="467">
        <f t="shared" si="920"/>
        <v>0</v>
      </c>
      <c r="O8375" s="475" t="str">
        <f t="shared" si="921"/>
        <v/>
      </c>
    </row>
    <row r="8376" spans="1:15" hidden="1">
      <c r="A8376" s="475">
        <f t="shared" si="916"/>
        <v>43800</v>
      </c>
      <c r="B8376" s="475">
        <v>43814</v>
      </c>
      <c r="C8376" s="467">
        <v>23</v>
      </c>
      <c r="D8376" s="467">
        <v>1155</v>
      </c>
      <c r="E8376" s="467">
        <v>0</v>
      </c>
      <c r="F8376" s="467">
        <v>0</v>
      </c>
      <c r="G8376" s="467">
        <f t="array" ref="G8376">MAX(IF($A$2:$A$8761=A8376,$D$2:$D$8761))</f>
        <v>1474</v>
      </c>
      <c r="H8376" s="467">
        <f t="shared" si="917"/>
        <v>0</v>
      </c>
      <c r="I8376" s="475" t="str">
        <f t="shared" si="918"/>
        <v/>
      </c>
      <c r="J8376" s="471">
        <f>'Potential Projects'!D8377</f>
        <v>7.564229422929257</v>
      </c>
      <c r="K8376" s="471">
        <f>'Potential Projects'!E8377</f>
        <v>0.94652386583530435</v>
      </c>
      <c r="L8376" s="476">
        <f t="shared" si="919"/>
        <v>1146.4892467112354</v>
      </c>
      <c r="M8376" s="471">
        <f t="shared" si="922"/>
        <v>1391.9134899695046</v>
      </c>
      <c r="N8376" s="467">
        <f t="shared" si="920"/>
        <v>0</v>
      </c>
      <c r="O8376" s="475" t="str">
        <f t="shared" si="921"/>
        <v/>
      </c>
    </row>
    <row r="8377" spans="1:15" hidden="1">
      <c r="A8377" s="475">
        <f t="shared" si="916"/>
        <v>43800</v>
      </c>
      <c r="B8377" s="475">
        <v>43814</v>
      </c>
      <c r="C8377" s="467">
        <v>24</v>
      </c>
      <c r="D8377" s="467">
        <v>1099</v>
      </c>
      <c r="E8377" s="467">
        <v>0</v>
      </c>
      <c r="F8377" s="467">
        <v>0</v>
      </c>
      <c r="G8377" s="467">
        <f t="array" ref="G8377">MAX(IF($A$2:$A$8761=A8377,$D$2:$D$8761))</f>
        <v>1474</v>
      </c>
      <c r="H8377" s="467">
        <f t="shared" si="917"/>
        <v>0</v>
      </c>
      <c r="I8377" s="475" t="str">
        <f t="shared" si="918"/>
        <v/>
      </c>
      <c r="J8377" s="471">
        <f>'Potential Projects'!D8378</f>
        <v>8.0557737234404208</v>
      </c>
      <c r="K8377" s="471">
        <f>'Potential Projects'!E8378</f>
        <v>4.7388773382068372</v>
      </c>
      <c r="L8377" s="476">
        <f t="shared" si="919"/>
        <v>1086.2053489383529</v>
      </c>
      <c r="M8377" s="471">
        <f t="shared" si="922"/>
        <v>1391.9134899695046</v>
      </c>
      <c r="N8377" s="467">
        <f t="shared" si="920"/>
        <v>0</v>
      </c>
      <c r="O8377" s="475" t="str">
        <f t="shared" si="921"/>
        <v/>
      </c>
    </row>
    <row r="8378" spans="1:15" hidden="1">
      <c r="A8378" s="475">
        <f t="shared" si="916"/>
        <v>43800</v>
      </c>
      <c r="B8378" s="475">
        <v>43815</v>
      </c>
      <c r="C8378" s="467">
        <v>1</v>
      </c>
      <c r="D8378" s="467">
        <v>1059</v>
      </c>
      <c r="E8378" s="467">
        <v>0</v>
      </c>
      <c r="F8378" s="467">
        <v>0</v>
      </c>
      <c r="G8378" s="467">
        <f t="array" ref="G8378">MAX(IF($A$2:$A$8761=A8378,$D$2:$D$8761))</f>
        <v>1474</v>
      </c>
      <c r="H8378" s="467">
        <f t="shared" si="917"/>
        <v>0</v>
      </c>
      <c r="I8378" s="475" t="str">
        <f t="shared" si="918"/>
        <v/>
      </c>
      <c r="J8378" s="471">
        <f>'Potential Projects'!D8379</f>
        <v>27.54502249457882</v>
      </c>
      <c r="K8378" s="471">
        <f>'Potential Projects'!E8379</f>
        <v>17.828285476241671</v>
      </c>
      <c r="L8378" s="476">
        <f t="shared" si="919"/>
        <v>1013.6266920291794</v>
      </c>
      <c r="M8378" s="471">
        <f t="shared" si="922"/>
        <v>1391.9134899695046</v>
      </c>
      <c r="N8378" s="467">
        <f t="shared" si="920"/>
        <v>0</v>
      </c>
      <c r="O8378" s="475" t="str">
        <f t="shared" si="921"/>
        <v/>
      </c>
    </row>
    <row r="8379" spans="1:15" hidden="1">
      <c r="A8379" s="475">
        <f t="shared" si="916"/>
        <v>43800</v>
      </c>
      <c r="B8379" s="475">
        <v>43815</v>
      </c>
      <c r="C8379" s="467">
        <v>2</v>
      </c>
      <c r="D8379" s="467">
        <v>1025</v>
      </c>
      <c r="E8379" s="467">
        <v>0</v>
      </c>
      <c r="F8379" s="467">
        <v>0</v>
      </c>
      <c r="G8379" s="467">
        <f t="array" ref="G8379">MAX(IF($A$2:$A$8761=A8379,$D$2:$D$8761))</f>
        <v>1474</v>
      </c>
      <c r="H8379" s="467">
        <f t="shared" si="917"/>
        <v>0</v>
      </c>
      <c r="I8379" s="475" t="str">
        <f t="shared" si="918"/>
        <v/>
      </c>
      <c r="J8379" s="471">
        <f>'Potential Projects'!D8380</f>
        <v>28.495744542063647</v>
      </c>
      <c r="K8379" s="471">
        <f>'Potential Projects'!E8380</f>
        <v>38.852066813588479</v>
      </c>
      <c r="L8379" s="476">
        <f t="shared" si="919"/>
        <v>957.6521886443478</v>
      </c>
      <c r="M8379" s="471">
        <f t="shared" si="922"/>
        <v>1391.9134899695046</v>
      </c>
      <c r="N8379" s="467">
        <f t="shared" si="920"/>
        <v>0</v>
      </c>
      <c r="O8379" s="475" t="str">
        <f t="shared" si="921"/>
        <v/>
      </c>
    </row>
    <row r="8380" spans="1:15" hidden="1">
      <c r="A8380" s="475">
        <f t="shared" si="916"/>
        <v>43800</v>
      </c>
      <c r="B8380" s="475">
        <v>43815</v>
      </c>
      <c r="C8380" s="467">
        <v>3</v>
      </c>
      <c r="D8380" s="467">
        <v>1036</v>
      </c>
      <c r="E8380" s="467">
        <v>0</v>
      </c>
      <c r="F8380" s="467">
        <v>0</v>
      </c>
      <c r="G8380" s="467">
        <f t="array" ref="G8380">MAX(IF($A$2:$A$8761=A8380,$D$2:$D$8761))</f>
        <v>1474</v>
      </c>
      <c r="H8380" s="467">
        <f t="shared" si="917"/>
        <v>0</v>
      </c>
      <c r="I8380" s="475" t="str">
        <f t="shared" si="918"/>
        <v/>
      </c>
      <c r="J8380" s="471">
        <f>'Potential Projects'!D8381</f>
        <v>23.625493335415477</v>
      </c>
      <c r="K8380" s="471">
        <f>'Potential Projects'!E8381</f>
        <v>98.145137873575592</v>
      </c>
      <c r="L8380" s="476">
        <f t="shared" si="919"/>
        <v>914.22936879100894</v>
      </c>
      <c r="M8380" s="471">
        <f t="shared" si="922"/>
        <v>1391.9134899695046</v>
      </c>
      <c r="N8380" s="467">
        <f t="shared" si="920"/>
        <v>0</v>
      </c>
      <c r="O8380" s="475" t="str">
        <f t="shared" si="921"/>
        <v/>
      </c>
    </row>
    <row r="8381" spans="1:15" hidden="1">
      <c r="A8381" s="475">
        <f t="shared" si="916"/>
        <v>43800</v>
      </c>
      <c r="B8381" s="475">
        <v>43815</v>
      </c>
      <c r="C8381" s="467">
        <v>4</v>
      </c>
      <c r="D8381" s="467">
        <v>1070</v>
      </c>
      <c r="E8381" s="467">
        <v>0</v>
      </c>
      <c r="F8381" s="467">
        <v>0</v>
      </c>
      <c r="G8381" s="467">
        <f t="array" ref="G8381">MAX(IF($A$2:$A$8761=A8381,$D$2:$D$8761))</f>
        <v>1474</v>
      </c>
      <c r="H8381" s="467">
        <f t="shared" si="917"/>
        <v>0</v>
      </c>
      <c r="I8381" s="475" t="str">
        <f t="shared" si="918"/>
        <v/>
      </c>
      <c r="J8381" s="471">
        <f>'Potential Projects'!D8382</f>
        <v>16.316889157141489</v>
      </c>
      <c r="K8381" s="471">
        <f>'Potential Projects'!E8382</f>
        <v>99.638455278434733</v>
      </c>
      <c r="L8381" s="476">
        <f t="shared" si="919"/>
        <v>954.04465556442369</v>
      </c>
      <c r="M8381" s="471">
        <f t="shared" si="922"/>
        <v>1391.9134899695046</v>
      </c>
      <c r="N8381" s="467">
        <f t="shared" si="920"/>
        <v>0</v>
      </c>
      <c r="O8381" s="475" t="str">
        <f t="shared" si="921"/>
        <v/>
      </c>
    </row>
    <row r="8382" spans="1:15" hidden="1">
      <c r="A8382" s="475">
        <f t="shared" si="916"/>
        <v>43800</v>
      </c>
      <c r="B8382" s="475">
        <v>43815</v>
      </c>
      <c r="C8382" s="467">
        <v>5</v>
      </c>
      <c r="D8382" s="467">
        <v>1096</v>
      </c>
      <c r="E8382" s="467">
        <v>0</v>
      </c>
      <c r="F8382" s="467">
        <v>0</v>
      </c>
      <c r="G8382" s="467">
        <f t="array" ref="G8382">MAX(IF($A$2:$A$8761=A8382,$D$2:$D$8761))</f>
        <v>1474</v>
      </c>
      <c r="H8382" s="467">
        <f t="shared" si="917"/>
        <v>0</v>
      </c>
      <c r="I8382" s="475" t="str">
        <f t="shared" si="918"/>
        <v/>
      </c>
      <c r="J8382" s="471">
        <f>'Potential Projects'!D8383</f>
        <v>37.054958065849419</v>
      </c>
      <c r="K8382" s="471">
        <f>'Potential Projects'!E8383</f>
        <v>99.786300741775975</v>
      </c>
      <c r="L8382" s="476">
        <f t="shared" si="919"/>
        <v>959.15874119237458</v>
      </c>
      <c r="M8382" s="471">
        <f t="shared" si="922"/>
        <v>1391.9134899695046</v>
      </c>
      <c r="N8382" s="467">
        <f t="shared" si="920"/>
        <v>0</v>
      </c>
      <c r="O8382" s="475" t="str">
        <f t="shared" si="921"/>
        <v/>
      </c>
    </row>
    <row r="8383" spans="1:15" hidden="1">
      <c r="A8383" s="475">
        <f t="shared" si="916"/>
        <v>43800</v>
      </c>
      <c r="B8383" s="475">
        <v>43815</v>
      </c>
      <c r="C8383" s="467">
        <v>6</v>
      </c>
      <c r="D8383" s="467">
        <v>1191</v>
      </c>
      <c r="E8383" s="467">
        <v>0</v>
      </c>
      <c r="F8383" s="467">
        <v>0</v>
      </c>
      <c r="G8383" s="467">
        <f t="array" ref="G8383">MAX(IF($A$2:$A$8761=A8383,$D$2:$D$8761))</f>
        <v>1474</v>
      </c>
      <c r="H8383" s="467">
        <f t="shared" si="917"/>
        <v>0</v>
      </c>
      <c r="I8383" s="475" t="str">
        <f t="shared" si="918"/>
        <v/>
      </c>
      <c r="J8383" s="471">
        <f>'Potential Projects'!D8384</f>
        <v>59.827000007758869</v>
      </c>
      <c r="K8383" s="471">
        <f>'Potential Projects'!E8384</f>
        <v>99.598560470866474</v>
      </c>
      <c r="L8383" s="476">
        <f t="shared" si="919"/>
        <v>1031.5744395213746</v>
      </c>
      <c r="M8383" s="471">
        <f t="shared" si="922"/>
        <v>1391.9134899695046</v>
      </c>
      <c r="N8383" s="467">
        <f t="shared" si="920"/>
        <v>0</v>
      </c>
      <c r="O8383" s="475" t="str">
        <f t="shared" si="921"/>
        <v/>
      </c>
    </row>
    <row r="8384" spans="1:15" hidden="1">
      <c r="A8384" s="475">
        <f t="shared" si="916"/>
        <v>43800</v>
      </c>
      <c r="B8384" s="475">
        <v>43815</v>
      </c>
      <c r="C8384" s="467">
        <v>7</v>
      </c>
      <c r="D8384" s="467">
        <v>1348</v>
      </c>
      <c r="E8384" s="467">
        <v>0</v>
      </c>
      <c r="F8384" s="467">
        <v>0</v>
      </c>
      <c r="G8384" s="467">
        <f t="array" ref="G8384">MAX(IF($A$2:$A$8761=A8384,$D$2:$D$8761))</f>
        <v>1474</v>
      </c>
      <c r="H8384" s="467">
        <f t="shared" si="917"/>
        <v>0</v>
      </c>
      <c r="I8384" s="475" t="str">
        <f t="shared" si="918"/>
        <v/>
      </c>
      <c r="J8384" s="471">
        <f>'Potential Projects'!D8385</f>
        <v>53.983594732095135</v>
      </c>
      <c r="K8384" s="471">
        <f>'Potential Projects'!E8385</f>
        <v>94.419275747151147</v>
      </c>
      <c r="L8384" s="476">
        <f t="shared" si="919"/>
        <v>1199.5971295207537</v>
      </c>
      <c r="M8384" s="471">
        <f t="shared" si="922"/>
        <v>1391.9134899695046</v>
      </c>
      <c r="N8384" s="467">
        <f t="shared" si="920"/>
        <v>0</v>
      </c>
      <c r="O8384" s="475" t="str">
        <f t="shared" si="921"/>
        <v/>
      </c>
    </row>
    <row r="8385" spans="1:15" hidden="1">
      <c r="A8385" s="475">
        <f t="shared" si="916"/>
        <v>43800</v>
      </c>
      <c r="B8385" s="475">
        <v>43815</v>
      </c>
      <c r="C8385" s="467">
        <v>8</v>
      </c>
      <c r="D8385" s="467">
        <v>1416</v>
      </c>
      <c r="E8385" s="467">
        <v>0</v>
      </c>
      <c r="F8385" s="467">
        <v>0</v>
      </c>
      <c r="G8385" s="467">
        <f t="array" ref="G8385">MAX(IF($A$2:$A$8761=A8385,$D$2:$D$8761))</f>
        <v>1474</v>
      </c>
      <c r="H8385" s="467">
        <f t="shared" si="917"/>
        <v>0</v>
      </c>
      <c r="I8385" s="475" t="str">
        <f t="shared" si="918"/>
        <v/>
      </c>
      <c r="J8385" s="471">
        <f>'Potential Projects'!D8386</f>
        <v>57.874897034770385</v>
      </c>
      <c r="K8385" s="471">
        <f>'Potential Projects'!E8386</f>
        <v>78.717148838959361</v>
      </c>
      <c r="L8385" s="476">
        <f t="shared" si="919"/>
        <v>1279.4079541262704</v>
      </c>
      <c r="M8385" s="471">
        <f t="shared" si="922"/>
        <v>1391.9134899695046</v>
      </c>
      <c r="N8385" s="467">
        <f t="shared" si="920"/>
        <v>0</v>
      </c>
      <c r="O8385" s="475" t="str">
        <f t="shared" si="921"/>
        <v/>
      </c>
    </row>
    <row r="8386" spans="1:15" hidden="1">
      <c r="A8386" s="475">
        <f t="shared" ref="A8386:A8449" si="923">DATE(YEAR(B8386),MONTH(B8386),1)</f>
        <v>43800</v>
      </c>
      <c r="B8386" s="475">
        <v>43815</v>
      </c>
      <c r="C8386" s="467">
        <v>9</v>
      </c>
      <c r="D8386" s="467">
        <v>1412</v>
      </c>
      <c r="E8386" s="467">
        <v>4</v>
      </c>
      <c r="F8386" s="467">
        <v>0</v>
      </c>
      <c r="G8386" s="467">
        <f t="array" ref="G8386">MAX(IF($A$2:$A$8761=A8386,$D$2:$D$8761))</f>
        <v>1474</v>
      </c>
      <c r="H8386" s="467">
        <f t="shared" ref="H8386:H8449" si="924">IF(G8386=D8386,1,0)</f>
        <v>0</v>
      </c>
      <c r="I8386" s="475" t="str">
        <f t="shared" ref="I8386:I8449" si="925">IF(D8386=G8386,B8386,"")</f>
        <v/>
      </c>
      <c r="J8386" s="471">
        <f>'Potential Projects'!D8387</f>
        <v>80.371024025286516</v>
      </c>
      <c r="K8386" s="471">
        <f>'Potential Projects'!E8387</f>
        <v>70.154627983229403</v>
      </c>
      <c r="L8386" s="476">
        <f t="shared" ref="L8386:L8449" si="926">D8386-E8386-F8386-J8386-K8386</f>
        <v>1257.4743479914841</v>
      </c>
      <c r="M8386" s="471">
        <f t="shared" si="922"/>
        <v>1391.9134899695046</v>
      </c>
      <c r="N8386" s="467">
        <f t="shared" ref="N8386:N8449" si="927">IF(M8386=L8386,1,0)</f>
        <v>0</v>
      </c>
      <c r="O8386" s="475" t="str">
        <f t="shared" ref="O8386:O8449" si="928">IF(L8386=M8386,B8386,"")</f>
        <v/>
      </c>
    </row>
    <row r="8387" spans="1:15" hidden="1">
      <c r="A8387" s="475">
        <f t="shared" si="923"/>
        <v>43800</v>
      </c>
      <c r="B8387" s="475">
        <v>43815</v>
      </c>
      <c r="C8387" s="467">
        <v>10</v>
      </c>
      <c r="D8387" s="467">
        <v>1397</v>
      </c>
      <c r="E8387" s="467">
        <v>13</v>
      </c>
      <c r="F8387" s="467">
        <v>1</v>
      </c>
      <c r="G8387" s="467">
        <f t="array" ref="G8387">MAX(IF($A$2:$A$8761=A8387,$D$2:$D$8761))</f>
        <v>1474</v>
      </c>
      <c r="H8387" s="467">
        <f t="shared" si="924"/>
        <v>0</v>
      </c>
      <c r="I8387" s="475" t="str">
        <f t="shared" si="925"/>
        <v/>
      </c>
      <c r="J8387" s="471">
        <f>'Potential Projects'!D8388</f>
        <v>59.737920188870113</v>
      </c>
      <c r="K8387" s="471">
        <f>'Potential Projects'!E8388</f>
        <v>64.621765749301233</v>
      </c>
      <c r="L8387" s="476">
        <f t="shared" si="926"/>
        <v>1258.6403140618288</v>
      </c>
      <c r="M8387" s="471">
        <f t="shared" si="922"/>
        <v>1391.9134899695046</v>
      </c>
      <c r="N8387" s="467">
        <f t="shared" si="927"/>
        <v>0</v>
      </c>
      <c r="O8387" s="475" t="str">
        <f t="shared" si="928"/>
        <v/>
      </c>
    </row>
    <row r="8388" spans="1:15" hidden="1">
      <c r="A8388" s="475">
        <f t="shared" si="923"/>
        <v>43800</v>
      </c>
      <c r="B8388" s="475">
        <v>43815</v>
      </c>
      <c r="C8388" s="467">
        <v>11</v>
      </c>
      <c r="D8388" s="467">
        <v>1390</v>
      </c>
      <c r="E8388" s="467">
        <v>21</v>
      </c>
      <c r="F8388" s="467">
        <v>1</v>
      </c>
      <c r="G8388" s="467">
        <f t="array" ref="G8388">MAX(IF($A$2:$A$8761=A8388,$D$2:$D$8761))</f>
        <v>1474</v>
      </c>
      <c r="H8388" s="467">
        <f t="shared" si="924"/>
        <v>0</v>
      </c>
      <c r="I8388" s="475" t="str">
        <f t="shared" si="925"/>
        <v/>
      </c>
      <c r="J8388" s="471">
        <f>'Potential Projects'!D8389</f>
        <v>41.583314088669539</v>
      </c>
      <c r="K8388" s="471">
        <f>'Potential Projects'!E8389</f>
        <v>60.528245592345726</v>
      </c>
      <c r="L8388" s="476">
        <f t="shared" si="926"/>
        <v>1265.8884403189847</v>
      </c>
      <c r="M8388" s="471">
        <f t="shared" si="922"/>
        <v>1391.9134899695046</v>
      </c>
      <c r="N8388" s="467">
        <f t="shared" si="927"/>
        <v>0</v>
      </c>
      <c r="O8388" s="475" t="str">
        <f t="shared" si="928"/>
        <v/>
      </c>
    </row>
    <row r="8389" spans="1:15" hidden="1">
      <c r="A8389" s="475">
        <f t="shared" si="923"/>
        <v>43800</v>
      </c>
      <c r="B8389" s="475">
        <v>43815</v>
      </c>
      <c r="C8389" s="467">
        <v>12</v>
      </c>
      <c r="D8389" s="467">
        <v>1366</v>
      </c>
      <c r="E8389" s="467">
        <v>25</v>
      </c>
      <c r="F8389" s="467">
        <v>2</v>
      </c>
      <c r="G8389" s="467">
        <f t="array" ref="G8389">MAX(IF($A$2:$A$8761=A8389,$D$2:$D$8761))</f>
        <v>1474</v>
      </c>
      <c r="H8389" s="467">
        <f t="shared" si="924"/>
        <v>0</v>
      </c>
      <c r="I8389" s="475" t="str">
        <f t="shared" si="925"/>
        <v/>
      </c>
      <c r="J8389" s="471">
        <f>'Potential Projects'!D8390</f>
        <v>20.338219992748293</v>
      </c>
      <c r="K8389" s="471">
        <f>'Potential Projects'!E8390</f>
        <v>75.044479789292637</v>
      </c>
      <c r="L8389" s="476">
        <f t="shared" si="926"/>
        <v>1243.6173002179592</v>
      </c>
      <c r="M8389" s="471">
        <f t="shared" si="922"/>
        <v>1391.9134899695046</v>
      </c>
      <c r="N8389" s="467">
        <f t="shared" si="927"/>
        <v>0</v>
      </c>
      <c r="O8389" s="475" t="str">
        <f t="shared" si="928"/>
        <v/>
      </c>
    </row>
    <row r="8390" spans="1:15" hidden="1">
      <c r="A8390" s="475">
        <f t="shared" si="923"/>
        <v>43800</v>
      </c>
      <c r="B8390" s="475">
        <v>43815</v>
      </c>
      <c r="C8390" s="467">
        <v>13</v>
      </c>
      <c r="D8390" s="467">
        <v>1336</v>
      </c>
      <c r="E8390" s="467">
        <v>24</v>
      </c>
      <c r="F8390" s="467">
        <v>1</v>
      </c>
      <c r="G8390" s="467">
        <f t="array" ref="G8390">MAX(IF($A$2:$A$8761=A8390,$D$2:$D$8761))</f>
        <v>1474</v>
      </c>
      <c r="H8390" s="467">
        <f t="shared" si="924"/>
        <v>0</v>
      </c>
      <c r="I8390" s="475" t="str">
        <f t="shared" si="925"/>
        <v/>
      </c>
      <c r="J8390" s="471">
        <f>'Potential Projects'!D8391</f>
        <v>29.231688512936902</v>
      </c>
      <c r="K8390" s="471">
        <f>'Potential Projects'!E8391</f>
        <v>64.979254515158033</v>
      </c>
      <c r="L8390" s="476">
        <f t="shared" si="926"/>
        <v>1216.789056971905</v>
      </c>
      <c r="M8390" s="471">
        <f t="shared" si="922"/>
        <v>1391.9134899695046</v>
      </c>
      <c r="N8390" s="467">
        <f t="shared" si="927"/>
        <v>0</v>
      </c>
      <c r="O8390" s="475" t="str">
        <f t="shared" si="928"/>
        <v/>
      </c>
    </row>
    <row r="8391" spans="1:15" hidden="1">
      <c r="A8391" s="475">
        <f t="shared" si="923"/>
        <v>43800</v>
      </c>
      <c r="B8391" s="475">
        <v>43815</v>
      </c>
      <c r="C8391" s="467">
        <v>14</v>
      </c>
      <c r="D8391" s="467">
        <v>1331</v>
      </c>
      <c r="E8391" s="467">
        <v>24</v>
      </c>
      <c r="F8391" s="467">
        <v>3</v>
      </c>
      <c r="G8391" s="467">
        <f t="array" ref="G8391">MAX(IF($A$2:$A$8761=A8391,$D$2:$D$8761))</f>
        <v>1474</v>
      </c>
      <c r="H8391" s="467">
        <f t="shared" si="924"/>
        <v>0</v>
      </c>
      <c r="I8391" s="475" t="str">
        <f t="shared" si="925"/>
        <v/>
      </c>
      <c r="J8391" s="471">
        <f>'Potential Projects'!D8392</f>
        <v>16.320741623222673</v>
      </c>
      <c r="K8391" s="471">
        <f>'Potential Projects'!E8392</f>
        <v>71.356947968178901</v>
      </c>
      <c r="L8391" s="476">
        <f t="shared" si="926"/>
        <v>1216.3223104085985</v>
      </c>
      <c r="M8391" s="471">
        <f t="shared" si="922"/>
        <v>1391.9134899695046</v>
      </c>
      <c r="N8391" s="467">
        <f t="shared" si="927"/>
        <v>0</v>
      </c>
      <c r="O8391" s="475" t="str">
        <f t="shared" si="928"/>
        <v/>
      </c>
    </row>
    <row r="8392" spans="1:15" hidden="1">
      <c r="A8392" s="475">
        <f t="shared" si="923"/>
        <v>43800</v>
      </c>
      <c r="B8392" s="475">
        <v>43815</v>
      </c>
      <c r="C8392" s="467">
        <v>15</v>
      </c>
      <c r="D8392" s="467">
        <v>1313</v>
      </c>
      <c r="E8392" s="467">
        <v>28</v>
      </c>
      <c r="F8392" s="467">
        <v>2</v>
      </c>
      <c r="G8392" s="467">
        <f t="array" ref="G8392">MAX(IF($A$2:$A$8761=A8392,$D$2:$D$8761))</f>
        <v>1474</v>
      </c>
      <c r="H8392" s="467">
        <f t="shared" si="924"/>
        <v>0</v>
      </c>
      <c r="I8392" s="475" t="str">
        <f t="shared" si="925"/>
        <v/>
      </c>
      <c r="J8392" s="471">
        <f>'Potential Projects'!D8393</f>
        <v>18.028231094107781</v>
      </c>
      <c r="K8392" s="471">
        <f>'Potential Projects'!E8393</f>
        <v>75.725820522468297</v>
      </c>
      <c r="L8392" s="476">
        <f t="shared" si="926"/>
        <v>1189.2459483834241</v>
      </c>
      <c r="M8392" s="471">
        <f t="shared" si="922"/>
        <v>1391.9134899695046</v>
      </c>
      <c r="N8392" s="467">
        <f t="shared" si="927"/>
        <v>0</v>
      </c>
      <c r="O8392" s="475" t="str">
        <f t="shared" si="928"/>
        <v/>
      </c>
    </row>
    <row r="8393" spans="1:15" hidden="1">
      <c r="A8393" s="475">
        <f t="shared" si="923"/>
        <v>43800</v>
      </c>
      <c r="B8393" s="475">
        <v>43815</v>
      </c>
      <c r="C8393" s="467">
        <v>16</v>
      </c>
      <c r="D8393" s="467">
        <v>1331</v>
      </c>
      <c r="E8393" s="467">
        <v>39</v>
      </c>
      <c r="F8393" s="467">
        <v>0</v>
      </c>
      <c r="G8393" s="467">
        <f t="array" ref="G8393">MAX(IF($A$2:$A$8761=A8393,$D$2:$D$8761))</f>
        <v>1474</v>
      </c>
      <c r="H8393" s="467">
        <f t="shared" si="924"/>
        <v>0</v>
      </c>
      <c r="I8393" s="475" t="str">
        <f t="shared" si="925"/>
        <v/>
      </c>
      <c r="J8393" s="471">
        <f>'Potential Projects'!D8394</f>
        <v>9.2475284287656194</v>
      </c>
      <c r="K8393" s="471">
        <f>'Potential Projects'!E8394</f>
        <v>53.826700172006021</v>
      </c>
      <c r="L8393" s="476">
        <f t="shared" si="926"/>
        <v>1228.9257713992283</v>
      </c>
      <c r="M8393" s="471">
        <f t="shared" si="922"/>
        <v>1391.9134899695046</v>
      </c>
      <c r="N8393" s="467">
        <f t="shared" si="927"/>
        <v>0</v>
      </c>
      <c r="O8393" s="475" t="str">
        <f t="shared" si="928"/>
        <v/>
      </c>
    </row>
    <row r="8394" spans="1:15" hidden="1">
      <c r="A8394" s="475">
        <f t="shared" si="923"/>
        <v>43800</v>
      </c>
      <c r="B8394" s="475">
        <v>43815</v>
      </c>
      <c r="C8394" s="467">
        <v>17</v>
      </c>
      <c r="D8394" s="467">
        <v>1406</v>
      </c>
      <c r="E8394" s="467">
        <v>53</v>
      </c>
      <c r="F8394" s="467">
        <v>0</v>
      </c>
      <c r="G8394" s="467">
        <f t="array" ref="G8394">MAX(IF($A$2:$A$8761=A8394,$D$2:$D$8761))</f>
        <v>1474</v>
      </c>
      <c r="H8394" s="467">
        <f t="shared" si="924"/>
        <v>0</v>
      </c>
      <c r="I8394" s="475" t="str">
        <f t="shared" si="925"/>
        <v/>
      </c>
      <c r="J8394" s="471">
        <f>'Potential Projects'!D8395</f>
        <v>8.5474804054269917</v>
      </c>
      <c r="K8394" s="471">
        <f>'Potential Projects'!E8395</f>
        <v>53.918223554074395</v>
      </c>
      <c r="L8394" s="476">
        <f t="shared" si="926"/>
        <v>1290.5342960404987</v>
      </c>
      <c r="M8394" s="471">
        <f t="shared" si="922"/>
        <v>1391.9134899695046</v>
      </c>
      <c r="N8394" s="467">
        <f t="shared" si="927"/>
        <v>0</v>
      </c>
      <c r="O8394" s="475" t="str">
        <f t="shared" si="928"/>
        <v/>
      </c>
    </row>
    <row r="8395" spans="1:15" hidden="1">
      <c r="A8395" s="475">
        <f t="shared" si="923"/>
        <v>43800</v>
      </c>
      <c r="B8395" s="475">
        <v>43815</v>
      </c>
      <c r="C8395" s="467">
        <v>18</v>
      </c>
      <c r="D8395" s="467">
        <v>1474</v>
      </c>
      <c r="E8395" s="467">
        <v>70</v>
      </c>
      <c r="F8395" s="467">
        <v>0</v>
      </c>
      <c r="G8395" s="467">
        <f t="array" ref="G8395">MAX(IF($A$2:$A$8761=A8395,$D$2:$D$8761))</f>
        <v>1474</v>
      </c>
      <c r="H8395" s="467">
        <f t="shared" si="924"/>
        <v>1</v>
      </c>
      <c r="I8395" s="475">
        <f t="shared" si="925"/>
        <v>43815</v>
      </c>
      <c r="J8395" s="471">
        <f>'Potential Projects'!D8396</f>
        <v>17.134587489919092</v>
      </c>
      <c r="K8395" s="471">
        <f>'Potential Projects'!E8396</f>
        <v>75.772755590195672</v>
      </c>
      <c r="L8395" s="476">
        <f t="shared" si="926"/>
        <v>1311.0926569198853</v>
      </c>
      <c r="M8395" s="471">
        <f t="shared" si="922"/>
        <v>1391.9134899695046</v>
      </c>
      <c r="N8395" s="467">
        <f t="shared" si="927"/>
        <v>0</v>
      </c>
      <c r="O8395" s="475" t="str">
        <f t="shared" si="928"/>
        <v/>
      </c>
    </row>
    <row r="8396" spans="1:15" hidden="1">
      <c r="A8396" s="475">
        <f t="shared" si="923"/>
        <v>43800</v>
      </c>
      <c r="B8396" s="475">
        <v>43815</v>
      </c>
      <c r="C8396" s="467">
        <v>19</v>
      </c>
      <c r="D8396" s="467">
        <v>1447</v>
      </c>
      <c r="E8396" s="467">
        <v>76</v>
      </c>
      <c r="F8396" s="467">
        <v>0</v>
      </c>
      <c r="G8396" s="467">
        <f t="array" ref="G8396">MAX(IF($A$2:$A$8761=A8396,$D$2:$D$8761))</f>
        <v>1474</v>
      </c>
      <c r="H8396" s="467">
        <f t="shared" si="924"/>
        <v>0</v>
      </c>
      <c r="I8396" s="475" t="str">
        <f t="shared" si="925"/>
        <v/>
      </c>
      <c r="J8396" s="471">
        <f>'Potential Projects'!D8397</f>
        <v>9.1582199062358995</v>
      </c>
      <c r="K8396" s="471">
        <f>'Potential Projects'!E8397</f>
        <v>90.344529617286582</v>
      </c>
      <c r="L8396" s="476">
        <f t="shared" si="926"/>
        <v>1271.4972504764776</v>
      </c>
      <c r="M8396" s="471">
        <f t="shared" si="922"/>
        <v>1391.9134899695046</v>
      </c>
      <c r="N8396" s="467">
        <f t="shared" si="927"/>
        <v>0</v>
      </c>
      <c r="O8396" s="475" t="str">
        <f t="shared" si="928"/>
        <v/>
      </c>
    </row>
    <row r="8397" spans="1:15" hidden="1">
      <c r="A8397" s="475">
        <f t="shared" si="923"/>
        <v>43800</v>
      </c>
      <c r="B8397" s="475">
        <v>43815</v>
      </c>
      <c r="C8397" s="467">
        <v>20</v>
      </c>
      <c r="D8397" s="467">
        <v>1405</v>
      </c>
      <c r="E8397" s="467">
        <v>75</v>
      </c>
      <c r="F8397" s="467">
        <v>0</v>
      </c>
      <c r="G8397" s="467">
        <f t="array" ref="G8397">MAX(IF($A$2:$A$8761=A8397,$D$2:$D$8761))</f>
        <v>1474</v>
      </c>
      <c r="H8397" s="467">
        <f t="shared" si="924"/>
        <v>0</v>
      </c>
      <c r="I8397" s="475" t="str">
        <f t="shared" si="925"/>
        <v/>
      </c>
      <c r="J8397" s="471">
        <f>'Potential Projects'!D8398</f>
        <v>24.05285840113012</v>
      </c>
      <c r="K8397" s="471">
        <f>'Potential Projects'!E8398</f>
        <v>82.400769404429155</v>
      </c>
      <c r="L8397" s="476">
        <f t="shared" si="926"/>
        <v>1223.5463721944407</v>
      </c>
      <c r="M8397" s="471">
        <f t="shared" si="922"/>
        <v>1391.9134899695046</v>
      </c>
      <c r="N8397" s="467">
        <f t="shared" si="927"/>
        <v>0</v>
      </c>
      <c r="O8397" s="475" t="str">
        <f t="shared" si="928"/>
        <v/>
      </c>
    </row>
    <row r="8398" spans="1:15" hidden="1">
      <c r="A8398" s="475">
        <f t="shared" si="923"/>
        <v>43800</v>
      </c>
      <c r="B8398" s="475">
        <v>43815</v>
      </c>
      <c r="C8398" s="467">
        <v>21</v>
      </c>
      <c r="D8398" s="467">
        <v>1362</v>
      </c>
      <c r="E8398" s="467">
        <v>76</v>
      </c>
      <c r="F8398" s="467">
        <v>0</v>
      </c>
      <c r="G8398" s="467">
        <f t="array" ref="G8398">MAX(IF($A$2:$A$8761=A8398,$D$2:$D$8761))</f>
        <v>1474</v>
      </c>
      <c r="H8398" s="467">
        <f t="shared" si="924"/>
        <v>0</v>
      </c>
      <c r="I8398" s="475" t="str">
        <f t="shared" si="925"/>
        <v/>
      </c>
      <c r="J8398" s="471">
        <f>'Potential Projects'!D8399</f>
        <v>27.591567623688604</v>
      </c>
      <c r="K8398" s="471">
        <f>'Potential Projects'!E8399</f>
        <v>85.514911148140186</v>
      </c>
      <c r="L8398" s="476">
        <f t="shared" si="926"/>
        <v>1172.8935212281713</v>
      </c>
      <c r="M8398" s="471">
        <f t="shared" si="922"/>
        <v>1391.9134899695046</v>
      </c>
      <c r="N8398" s="467">
        <f t="shared" si="927"/>
        <v>0</v>
      </c>
      <c r="O8398" s="475" t="str">
        <f t="shared" si="928"/>
        <v/>
      </c>
    </row>
    <row r="8399" spans="1:15" hidden="1">
      <c r="A8399" s="475">
        <f t="shared" si="923"/>
        <v>43800</v>
      </c>
      <c r="B8399" s="475">
        <v>43815</v>
      </c>
      <c r="C8399" s="467">
        <v>22</v>
      </c>
      <c r="D8399" s="467">
        <v>1272</v>
      </c>
      <c r="E8399" s="467">
        <v>76</v>
      </c>
      <c r="F8399" s="467">
        <v>0</v>
      </c>
      <c r="G8399" s="467">
        <f t="array" ref="G8399">MAX(IF($A$2:$A$8761=A8399,$D$2:$D$8761))</f>
        <v>1474</v>
      </c>
      <c r="H8399" s="467">
        <f t="shared" si="924"/>
        <v>0</v>
      </c>
      <c r="I8399" s="475" t="str">
        <f t="shared" si="925"/>
        <v/>
      </c>
      <c r="J8399" s="471">
        <f>'Potential Projects'!D8400</f>
        <v>3.874217058951182</v>
      </c>
      <c r="K8399" s="471">
        <f>'Potential Projects'!E8400</f>
        <v>93.366365727800471</v>
      </c>
      <c r="L8399" s="476">
        <f t="shared" si="926"/>
        <v>1098.7594172132483</v>
      </c>
      <c r="M8399" s="471">
        <f t="shared" si="922"/>
        <v>1391.9134899695046</v>
      </c>
      <c r="N8399" s="467">
        <f t="shared" si="927"/>
        <v>0</v>
      </c>
      <c r="O8399" s="475" t="str">
        <f t="shared" si="928"/>
        <v/>
      </c>
    </row>
    <row r="8400" spans="1:15" hidden="1">
      <c r="A8400" s="475">
        <f t="shared" si="923"/>
        <v>43800</v>
      </c>
      <c r="B8400" s="475">
        <v>43815</v>
      </c>
      <c r="C8400" s="467">
        <v>23</v>
      </c>
      <c r="D8400" s="467">
        <v>1180</v>
      </c>
      <c r="E8400" s="467">
        <v>75</v>
      </c>
      <c r="F8400" s="467">
        <v>0</v>
      </c>
      <c r="G8400" s="467">
        <f t="array" ref="G8400">MAX(IF($A$2:$A$8761=A8400,$D$2:$D$8761))</f>
        <v>1474</v>
      </c>
      <c r="H8400" s="467">
        <f t="shared" si="924"/>
        <v>0</v>
      </c>
      <c r="I8400" s="475" t="str">
        <f t="shared" si="925"/>
        <v/>
      </c>
      <c r="J8400" s="471">
        <f>'Potential Projects'!D8401</f>
        <v>8.9802767421594307</v>
      </c>
      <c r="K8400" s="471">
        <f>'Potential Projects'!E8401</f>
        <v>96.873197538163836</v>
      </c>
      <c r="L8400" s="476">
        <f t="shared" si="926"/>
        <v>999.14652571967667</v>
      </c>
      <c r="M8400" s="471">
        <f t="shared" si="922"/>
        <v>1391.9134899695046</v>
      </c>
      <c r="N8400" s="467">
        <f t="shared" si="927"/>
        <v>0</v>
      </c>
      <c r="O8400" s="475" t="str">
        <f t="shared" si="928"/>
        <v/>
      </c>
    </row>
    <row r="8401" spans="1:15" hidden="1">
      <c r="A8401" s="475">
        <f t="shared" si="923"/>
        <v>43800</v>
      </c>
      <c r="B8401" s="475">
        <v>43815</v>
      </c>
      <c r="C8401" s="467">
        <v>24</v>
      </c>
      <c r="D8401" s="467">
        <v>1103</v>
      </c>
      <c r="E8401" s="467">
        <v>87</v>
      </c>
      <c r="F8401" s="467">
        <v>0</v>
      </c>
      <c r="G8401" s="467">
        <f t="array" ref="G8401">MAX(IF($A$2:$A$8761=A8401,$D$2:$D$8761))</f>
        <v>1474</v>
      </c>
      <c r="H8401" s="467">
        <f t="shared" si="924"/>
        <v>0</v>
      </c>
      <c r="I8401" s="475" t="str">
        <f t="shared" si="925"/>
        <v/>
      </c>
      <c r="J8401" s="471">
        <f>'Potential Projects'!D8402</f>
        <v>37.626146730517476</v>
      </c>
      <c r="K8401" s="471">
        <f>'Potential Projects'!E8402</f>
        <v>99.394392926252408</v>
      </c>
      <c r="L8401" s="476">
        <f t="shared" si="926"/>
        <v>878.97946034323013</v>
      </c>
      <c r="M8401" s="471">
        <f t="shared" si="922"/>
        <v>1391.9134899695046</v>
      </c>
      <c r="N8401" s="467">
        <f t="shared" si="927"/>
        <v>0</v>
      </c>
      <c r="O8401" s="475" t="str">
        <f t="shared" si="928"/>
        <v/>
      </c>
    </row>
    <row r="8402" spans="1:15" hidden="1">
      <c r="A8402" s="475">
        <f t="shared" si="923"/>
        <v>43800</v>
      </c>
      <c r="B8402" s="475">
        <v>43816</v>
      </c>
      <c r="C8402" s="467">
        <v>1</v>
      </c>
      <c r="D8402" s="467">
        <v>1057</v>
      </c>
      <c r="E8402" s="467">
        <v>95</v>
      </c>
      <c r="F8402" s="467">
        <v>0</v>
      </c>
      <c r="G8402" s="467">
        <f t="array" ref="G8402">MAX(IF($A$2:$A$8761=A8402,$D$2:$D$8761))</f>
        <v>1474</v>
      </c>
      <c r="H8402" s="467">
        <f t="shared" si="924"/>
        <v>0</v>
      </c>
      <c r="I8402" s="475" t="str">
        <f t="shared" si="925"/>
        <v/>
      </c>
      <c r="J8402" s="471">
        <f>'Potential Projects'!D8403</f>
        <v>53.12856180904533</v>
      </c>
      <c r="K8402" s="471">
        <f>'Potential Projects'!E8403</f>
        <v>98.724785960008589</v>
      </c>
      <c r="L8402" s="476">
        <f t="shared" si="926"/>
        <v>810.14665223094607</v>
      </c>
      <c r="M8402" s="471">
        <f t="shared" ref="M8402:M8465" si="929">MAX($L$8019:$L$8761)</f>
        <v>1391.9134899695046</v>
      </c>
      <c r="N8402" s="467">
        <f t="shared" si="927"/>
        <v>0</v>
      </c>
      <c r="O8402" s="475" t="str">
        <f t="shared" si="928"/>
        <v/>
      </c>
    </row>
    <row r="8403" spans="1:15" hidden="1">
      <c r="A8403" s="475">
        <f t="shared" si="923"/>
        <v>43800</v>
      </c>
      <c r="B8403" s="475">
        <v>43816</v>
      </c>
      <c r="C8403" s="467">
        <v>2</v>
      </c>
      <c r="D8403" s="467">
        <v>1038</v>
      </c>
      <c r="E8403" s="467">
        <v>99</v>
      </c>
      <c r="F8403" s="467">
        <v>0</v>
      </c>
      <c r="G8403" s="467">
        <f t="array" ref="G8403">MAX(IF($A$2:$A$8761=A8403,$D$2:$D$8761))</f>
        <v>1474</v>
      </c>
      <c r="H8403" s="467">
        <f t="shared" si="924"/>
        <v>0</v>
      </c>
      <c r="I8403" s="475" t="str">
        <f t="shared" si="925"/>
        <v/>
      </c>
      <c r="J8403" s="471">
        <f>'Potential Projects'!D8404</f>
        <v>21.752154988335704</v>
      </c>
      <c r="K8403" s="471">
        <f>'Potential Projects'!E8404</f>
        <v>98.519836164265769</v>
      </c>
      <c r="L8403" s="476">
        <f t="shared" si="926"/>
        <v>818.72800884739854</v>
      </c>
      <c r="M8403" s="471">
        <f t="shared" si="929"/>
        <v>1391.9134899695046</v>
      </c>
      <c r="N8403" s="467">
        <f t="shared" si="927"/>
        <v>0</v>
      </c>
      <c r="O8403" s="475" t="str">
        <f t="shared" si="928"/>
        <v/>
      </c>
    </row>
    <row r="8404" spans="1:15" hidden="1">
      <c r="A8404" s="475">
        <f t="shared" si="923"/>
        <v>43800</v>
      </c>
      <c r="B8404" s="475">
        <v>43816</v>
      </c>
      <c r="C8404" s="467">
        <v>3</v>
      </c>
      <c r="D8404" s="467">
        <v>1028</v>
      </c>
      <c r="E8404" s="467">
        <v>100</v>
      </c>
      <c r="F8404" s="467">
        <v>0</v>
      </c>
      <c r="G8404" s="467">
        <f t="array" ref="G8404">MAX(IF($A$2:$A$8761=A8404,$D$2:$D$8761))</f>
        <v>1474</v>
      </c>
      <c r="H8404" s="467">
        <f t="shared" si="924"/>
        <v>0</v>
      </c>
      <c r="I8404" s="475" t="str">
        <f t="shared" si="925"/>
        <v/>
      </c>
      <c r="J8404" s="471">
        <f>'Potential Projects'!D8405</f>
        <v>9.1061021880015982</v>
      </c>
      <c r="K8404" s="471">
        <f>'Potential Projects'!E8405</f>
        <v>99.426465222532812</v>
      </c>
      <c r="L8404" s="476">
        <f t="shared" si="926"/>
        <v>819.4674325894656</v>
      </c>
      <c r="M8404" s="471">
        <f t="shared" si="929"/>
        <v>1391.9134899695046</v>
      </c>
      <c r="N8404" s="467">
        <f t="shared" si="927"/>
        <v>0</v>
      </c>
      <c r="O8404" s="475" t="str">
        <f t="shared" si="928"/>
        <v/>
      </c>
    </row>
    <row r="8405" spans="1:15" hidden="1">
      <c r="A8405" s="475">
        <f t="shared" si="923"/>
        <v>43800</v>
      </c>
      <c r="B8405" s="475">
        <v>43816</v>
      </c>
      <c r="C8405" s="467">
        <v>4</v>
      </c>
      <c r="D8405" s="467">
        <v>1046</v>
      </c>
      <c r="E8405" s="467">
        <v>102</v>
      </c>
      <c r="F8405" s="467">
        <v>0</v>
      </c>
      <c r="G8405" s="467">
        <f t="array" ref="G8405">MAX(IF($A$2:$A$8761=A8405,$D$2:$D$8761))</f>
        <v>1474</v>
      </c>
      <c r="H8405" s="467">
        <f t="shared" si="924"/>
        <v>0</v>
      </c>
      <c r="I8405" s="475" t="str">
        <f t="shared" si="925"/>
        <v/>
      </c>
      <c r="J8405" s="471">
        <f>'Potential Projects'!D8406</f>
        <v>5.7588234793142687</v>
      </c>
      <c r="K8405" s="471">
        <f>'Potential Projects'!E8406</f>
        <v>98.688020156955474</v>
      </c>
      <c r="L8405" s="476">
        <f t="shared" si="926"/>
        <v>839.5531563637303</v>
      </c>
      <c r="M8405" s="471">
        <f t="shared" si="929"/>
        <v>1391.9134899695046</v>
      </c>
      <c r="N8405" s="467">
        <f t="shared" si="927"/>
        <v>0</v>
      </c>
      <c r="O8405" s="475" t="str">
        <f t="shared" si="928"/>
        <v/>
      </c>
    </row>
    <row r="8406" spans="1:15" hidden="1">
      <c r="A8406" s="475">
        <f t="shared" si="923"/>
        <v>43800</v>
      </c>
      <c r="B8406" s="475">
        <v>43816</v>
      </c>
      <c r="C8406" s="467">
        <v>5</v>
      </c>
      <c r="D8406" s="467">
        <v>1104</v>
      </c>
      <c r="E8406" s="467">
        <v>103</v>
      </c>
      <c r="F8406" s="467">
        <v>0</v>
      </c>
      <c r="G8406" s="467">
        <f t="array" ref="G8406">MAX(IF($A$2:$A$8761=A8406,$D$2:$D$8761))</f>
        <v>1474</v>
      </c>
      <c r="H8406" s="467">
        <f t="shared" si="924"/>
        <v>0</v>
      </c>
      <c r="I8406" s="475" t="str">
        <f t="shared" si="925"/>
        <v/>
      </c>
      <c r="J8406" s="471">
        <f>'Potential Projects'!D8407</f>
        <v>9.001432990218787E-2</v>
      </c>
      <c r="K8406" s="471">
        <f>'Potential Projects'!E8407</f>
        <v>98.561295474091608</v>
      </c>
      <c r="L8406" s="476">
        <f t="shared" si="926"/>
        <v>902.34869019600626</v>
      </c>
      <c r="M8406" s="471">
        <f t="shared" si="929"/>
        <v>1391.9134899695046</v>
      </c>
      <c r="N8406" s="467">
        <f t="shared" si="927"/>
        <v>0</v>
      </c>
      <c r="O8406" s="475" t="str">
        <f t="shared" si="928"/>
        <v/>
      </c>
    </row>
    <row r="8407" spans="1:15" hidden="1">
      <c r="A8407" s="475">
        <f t="shared" si="923"/>
        <v>43800</v>
      </c>
      <c r="B8407" s="475">
        <v>43816</v>
      </c>
      <c r="C8407" s="467">
        <v>6</v>
      </c>
      <c r="D8407" s="467">
        <v>1214</v>
      </c>
      <c r="E8407" s="467">
        <v>102</v>
      </c>
      <c r="F8407" s="467">
        <v>0</v>
      </c>
      <c r="G8407" s="467">
        <f t="array" ref="G8407">MAX(IF($A$2:$A$8761=A8407,$D$2:$D$8761))</f>
        <v>1474</v>
      </c>
      <c r="H8407" s="467">
        <f t="shared" si="924"/>
        <v>0</v>
      </c>
      <c r="I8407" s="475" t="str">
        <f t="shared" si="925"/>
        <v/>
      </c>
      <c r="J8407" s="471">
        <f>'Potential Projects'!D8408</f>
        <v>2.4418212503726451E-2</v>
      </c>
      <c r="K8407" s="471">
        <f>'Potential Projects'!E8408</f>
        <v>99.827760051601814</v>
      </c>
      <c r="L8407" s="476">
        <f t="shared" si="926"/>
        <v>1012.1478217358946</v>
      </c>
      <c r="M8407" s="471">
        <f t="shared" si="929"/>
        <v>1391.9134899695046</v>
      </c>
      <c r="N8407" s="467">
        <f t="shared" si="927"/>
        <v>0</v>
      </c>
      <c r="O8407" s="475" t="str">
        <f t="shared" si="928"/>
        <v/>
      </c>
    </row>
    <row r="8408" spans="1:15" hidden="1">
      <c r="A8408" s="475">
        <f t="shared" si="923"/>
        <v>43800</v>
      </c>
      <c r="B8408" s="475">
        <v>43816</v>
      </c>
      <c r="C8408" s="467">
        <v>7</v>
      </c>
      <c r="D8408" s="467">
        <v>1346</v>
      </c>
      <c r="E8408" s="467">
        <v>103</v>
      </c>
      <c r="F8408" s="467">
        <v>0</v>
      </c>
      <c r="G8408" s="467">
        <f t="array" ref="G8408">MAX(IF($A$2:$A$8761=A8408,$D$2:$D$8761))</f>
        <v>1474</v>
      </c>
      <c r="H8408" s="467">
        <f t="shared" si="924"/>
        <v>0</v>
      </c>
      <c r="I8408" s="475" t="str">
        <f t="shared" si="925"/>
        <v/>
      </c>
      <c r="J8408" s="471">
        <f>'Potential Projects'!D8409</f>
        <v>1.6550953684338465</v>
      </c>
      <c r="K8408" s="471">
        <f>'Potential Projects'!E8409</f>
        <v>99.685390346162137</v>
      </c>
      <c r="L8408" s="476">
        <f t="shared" si="926"/>
        <v>1141.6595142854039</v>
      </c>
      <c r="M8408" s="471">
        <f t="shared" si="929"/>
        <v>1391.9134899695046</v>
      </c>
      <c r="N8408" s="467">
        <f t="shared" si="927"/>
        <v>0</v>
      </c>
      <c r="O8408" s="475" t="str">
        <f t="shared" si="928"/>
        <v/>
      </c>
    </row>
    <row r="8409" spans="1:15" hidden="1">
      <c r="A8409" s="475">
        <f t="shared" si="923"/>
        <v>43800</v>
      </c>
      <c r="B8409" s="475">
        <v>43816</v>
      </c>
      <c r="C8409" s="467">
        <v>8</v>
      </c>
      <c r="D8409" s="467">
        <v>1420</v>
      </c>
      <c r="E8409" s="467">
        <v>103</v>
      </c>
      <c r="F8409" s="467">
        <v>0</v>
      </c>
      <c r="G8409" s="467">
        <f t="array" ref="G8409">MAX(IF($A$2:$A$8761=A8409,$D$2:$D$8761))</f>
        <v>1474</v>
      </c>
      <c r="H8409" s="467">
        <f t="shared" si="924"/>
        <v>0</v>
      </c>
      <c r="I8409" s="475" t="str">
        <f t="shared" si="925"/>
        <v/>
      </c>
      <c r="J8409" s="471">
        <f>'Potential Projects'!D8410</f>
        <v>11.08049043214473</v>
      </c>
      <c r="K8409" s="471">
        <f>'Potential Projects'!E8410</f>
        <v>99.030646151365303</v>
      </c>
      <c r="L8409" s="476">
        <f t="shared" si="926"/>
        <v>1206.88886341649</v>
      </c>
      <c r="M8409" s="471">
        <f t="shared" si="929"/>
        <v>1391.9134899695046</v>
      </c>
      <c r="N8409" s="467">
        <f t="shared" si="927"/>
        <v>0</v>
      </c>
      <c r="O8409" s="475" t="str">
        <f t="shared" si="928"/>
        <v/>
      </c>
    </row>
    <row r="8410" spans="1:15" hidden="1">
      <c r="A8410" s="475">
        <f t="shared" si="923"/>
        <v>43800</v>
      </c>
      <c r="B8410" s="475">
        <v>43816</v>
      </c>
      <c r="C8410" s="467">
        <v>9</v>
      </c>
      <c r="D8410" s="467">
        <v>1410</v>
      </c>
      <c r="E8410" s="467">
        <v>102</v>
      </c>
      <c r="F8410" s="467">
        <v>1</v>
      </c>
      <c r="G8410" s="467">
        <f t="array" ref="G8410">MAX(IF($A$2:$A$8761=A8410,$D$2:$D$8761))</f>
        <v>1474</v>
      </c>
      <c r="H8410" s="467">
        <f t="shared" si="924"/>
        <v>0</v>
      </c>
      <c r="I8410" s="475" t="str">
        <f t="shared" si="925"/>
        <v/>
      </c>
      <c r="J8410" s="471">
        <f>'Potential Projects'!D8411</f>
        <v>8.8779280261403297</v>
      </c>
      <c r="K8410" s="471">
        <f>'Potential Projects'!E8411</f>
        <v>95.754578423994829</v>
      </c>
      <c r="L8410" s="476">
        <f t="shared" si="926"/>
        <v>1202.3674935498648</v>
      </c>
      <c r="M8410" s="471">
        <f t="shared" si="929"/>
        <v>1391.9134899695046</v>
      </c>
      <c r="N8410" s="467">
        <f t="shared" si="927"/>
        <v>0</v>
      </c>
      <c r="O8410" s="475" t="str">
        <f t="shared" si="928"/>
        <v/>
      </c>
    </row>
    <row r="8411" spans="1:15" hidden="1">
      <c r="A8411" s="475">
        <f t="shared" si="923"/>
        <v>43800</v>
      </c>
      <c r="B8411" s="475">
        <v>43816</v>
      </c>
      <c r="C8411" s="467">
        <v>10</v>
      </c>
      <c r="D8411" s="467">
        <v>1391</v>
      </c>
      <c r="E8411" s="467">
        <v>97</v>
      </c>
      <c r="F8411" s="467">
        <v>3</v>
      </c>
      <c r="G8411" s="467">
        <f t="array" ref="G8411">MAX(IF($A$2:$A$8761=A8411,$D$2:$D$8761))</f>
        <v>1474</v>
      </c>
      <c r="H8411" s="467">
        <f t="shared" si="924"/>
        <v>0</v>
      </c>
      <c r="I8411" s="475" t="str">
        <f t="shared" si="925"/>
        <v/>
      </c>
      <c r="J8411" s="471">
        <f>'Potential Projects'!D8412</f>
        <v>7.7650783005737072</v>
      </c>
      <c r="K8411" s="471">
        <f>'Potential Projects'!E8412</f>
        <v>67.305669372178031</v>
      </c>
      <c r="L8411" s="476">
        <f t="shared" si="926"/>
        <v>1215.9292523272482</v>
      </c>
      <c r="M8411" s="471">
        <f t="shared" si="929"/>
        <v>1391.9134899695046</v>
      </c>
      <c r="N8411" s="467">
        <f t="shared" si="927"/>
        <v>0</v>
      </c>
      <c r="O8411" s="475" t="str">
        <f t="shared" si="928"/>
        <v/>
      </c>
    </row>
    <row r="8412" spans="1:15" hidden="1">
      <c r="A8412" s="475">
        <f t="shared" si="923"/>
        <v>43800</v>
      </c>
      <c r="B8412" s="475">
        <v>43816</v>
      </c>
      <c r="C8412" s="467">
        <v>11</v>
      </c>
      <c r="D8412" s="467">
        <v>1366</v>
      </c>
      <c r="E8412" s="467">
        <v>94</v>
      </c>
      <c r="F8412" s="467">
        <v>3</v>
      </c>
      <c r="G8412" s="467">
        <f t="array" ref="G8412">MAX(IF($A$2:$A$8761=A8412,$D$2:$D$8761))</f>
        <v>1474</v>
      </c>
      <c r="H8412" s="467">
        <f t="shared" si="924"/>
        <v>0</v>
      </c>
      <c r="I8412" s="475" t="str">
        <f t="shared" si="925"/>
        <v/>
      </c>
      <c r="J8412" s="471">
        <f>'Potential Projects'!D8413</f>
        <v>5.2679405975445173</v>
      </c>
      <c r="K8412" s="471">
        <f>'Potential Projects'!E8413</f>
        <v>83.144690227908001</v>
      </c>
      <c r="L8412" s="476">
        <f t="shared" si="926"/>
        <v>1180.5873691745473</v>
      </c>
      <c r="M8412" s="471">
        <f t="shared" si="929"/>
        <v>1391.9134899695046</v>
      </c>
      <c r="N8412" s="467">
        <f t="shared" si="927"/>
        <v>0</v>
      </c>
      <c r="O8412" s="475" t="str">
        <f t="shared" si="928"/>
        <v/>
      </c>
    </row>
    <row r="8413" spans="1:15" hidden="1">
      <c r="A8413" s="475">
        <f t="shared" si="923"/>
        <v>43800</v>
      </c>
      <c r="B8413" s="475">
        <v>43816</v>
      </c>
      <c r="C8413" s="467">
        <v>12</v>
      </c>
      <c r="D8413" s="467">
        <v>1373</v>
      </c>
      <c r="E8413" s="467">
        <v>80</v>
      </c>
      <c r="F8413" s="467">
        <v>4</v>
      </c>
      <c r="G8413" s="467">
        <f t="array" ref="G8413">MAX(IF($A$2:$A$8761=A8413,$D$2:$D$8761))</f>
        <v>1474</v>
      </c>
      <c r="H8413" s="467">
        <f t="shared" si="924"/>
        <v>0</v>
      </c>
      <c r="I8413" s="475" t="str">
        <f t="shared" si="925"/>
        <v/>
      </c>
      <c r="J8413" s="471">
        <f>'Potential Projects'!D8414</f>
        <v>6.7013221682789919</v>
      </c>
      <c r="K8413" s="471">
        <f>'Potential Projects'!E8414</f>
        <v>65.824085734250701</v>
      </c>
      <c r="L8413" s="476">
        <f t="shared" si="926"/>
        <v>1216.4745920974703</v>
      </c>
      <c r="M8413" s="471">
        <f t="shared" si="929"/>
        <v>1391.9134899695046</v>
      </c>
      <c r="N8413" s="467">
        <f t="shared" si="927"/>
        <v>0</v>
      </c>
      <c r="O8413" s="475" t="str">
        <f t="shared" si="928"/>
        <v/>
      </c>
    </row>
    <row r="8414" spans="1:15" hidden="1">
      <c r="A8414" s="475">
        <f t="shared" si="923"/>
        <v>43800</v>
      </c>
      <c r="B8414" s="475">
        <v>43816</v>
      </c>
      <c r="C8414" s="467">
        <v>13</v>
      </c>
      <c r="D8414" s="467">
        <v>1349</v>
      </c>
      <c r="E8414" s="467">
        <v>70</v>
      </c>
      <c r="F8414" s="467">
        <v>5</v>
      </c>
      <c r="G8414" s="467">
        <f t="array" ref="G8414">MAX(IF($A$2:$A$8761=A8414,$D$2:$D$8761))</f>
        <v>1474</v>
      </c>
      <c r="H8414" s="467">
        <f t="shared" si="924"/>
        <v>0</v>
      </c>
      <c r="I8414" s="475" t="str">
        <f t="shared" si="925"/>
        <v/>
      </c>
      <c r="J8414" s="471">
        <f>'Potential Projects'!D8415</f>
        <v>4.8790122879748363</v>
      </c>
      <c r="K8414" s="471">
        <f>'Potential Projects'!E8415</f>
        <v>58.513166684583958</v>
      </c>
      <c r="L8414" s="476">
        <f t="shared" si="926"/>
        <v>1210.6078210274413</v>
      </c>
      <c r="M8414" s="471">
        <f t="shared" si="929"/>
        <v>1391.9134899695046</v>
      </c>
      <c r="N8414" s="467">
        <f t="shared" si="927"/>
        <v>0</v>
      </c>
      <c r="O8414" s="475" t="str">
        <f t="shared" si="928"/>
        <v/>
      </c>
    </row>
    <row r="8415" spans="1:15" hidden="1">
      <c r="A8415" s="475">
        <f t="shared" si="923"/>
        <v>43800</v>
      </c>
      <c r="B8415" s="475">
        <v>43816</v>
      </c>
      <c r="C8415" s="467">
        <v>14</v>
      </c>
      <c r="D8415" s="467">
        <v>1349</v>
      </c>
      <c r="E8415" s="467">
        <v>74</v>
      </c>
      <c r="F8415" s="467">
        <v>5</v>
      </c>
      <c r="G8415" s="467">
        <f t="array" ref="G8415">MAX(IF($A$2:$A$8761=A8415,$D$2:$D$8761))</f>
        <v>1474</v>
      </c>
      <c r="H8415" s="467">
        <f t="shared" si="924"/>
        <v>0</v>
      </c>
      <c r="I8415" s="475" t="str">
        <f t="shared" si="925"/>
        <v/>
      </c>
      <c r="J8415" s="471">
        <f>'Potential Projects'!D8416</f>
        <v>9.2197138841684477E-3</v>
      </c>
      <c r="K8415" s="471">
        <f>'Potential Projects'!E8416</f>
        <v>69.249563427219954</v>
      </c>
      <c r="L8415" s="476">
        <f t="shared" si="926"/>
        <v>1200.7412168588958</v>
      </c>
      <c r="M8415" s="471">
        <f t="shared" si="929"/>
        <v>1391.9134899695046</v>
      </c>
      <c r="N8415" s="467">
        <f t="shared" si="927"/>
        <v>0</v>
      </c>
      <c r="O8415" s="475" t="str">
        <f t="shared" si="928"/>
        <v/>
      </c>
    </row>
    <row r="8416" spans="1:15" hidden="1">
      <c r="A8416" s="475">
        <f t="shared" si="923"/>
        <v>43800</v>
      </c>
      <c r="B8416" s="475">
        <v>43816</v>
      </c>
      <c r="C8416" s="467">
        <v>15</v>
      </c>
      <c r="D8416" s="467">
        <v>1349</v>
      </c>
      <c r="E8416" s="467">
        <v>78</v>
      </c>
      <c r="F8416" s="467">
        <v>5</v>
      </c>
      <c r="G8416" s="467">
        <f t="array" ref="G8416">MAX(IF($A$2:$A$8761=A8416,$D$2:$D$8761))</f>
        <v>1474</v>
      </c>
      <c r="H8416" s="467">
        <f t="shared" si="924"/>
        <v>0</v>
      </c>
      <c r="I8416" s="475" t="str">
        <f t="shared" si="925"/>
        <v/>
      </c>
      <c r="J8416" s="471">
        <f>'Potential Projects'!D8417</f>
        <v>1.0133882694622647</v>
      </c>
      <c r="K8416" s="471">
        <f>'Potential Projects'!E8417</f>
        <v>87.060639378628252</v>
      </c>
      <c r="L8416" s="476">
        <f t="shared" si="926"/>
        <v>1177.9259723519094</v>
      </c>
      <c r="M8416" s="471">
        <f t="shared" si="929"/>
        <v>1391.9134899695046</v>
      </c>
      <c r="N8416" s="467">
        <f t="shared" si="927"/>
        <v>0</v>
      </c>
      <c r="O8416" s="475" t="str">
        <f t="shared" si="928"/>
        <v/>
      </c>
    </row>
    <row r="8417" spans="1:15" hidden="1">
      <c r="A8417" s="475">
        <f t="shared" si="923"/>
        <v>43800</v>
      </c>
      <c r="B8417" s="475">
        <v>43816</v>
      </c>
      <c r="C8417" s="467">
        <v>16</v>
      </c>
      <c r="D8417" s="467">
        <v>1338</v>
      </c>
      <c r="E8417" s="467">
        <v>76</v>
      </c>
      <c r="F8417" s="467">
        <v>1</v>
      </c>
      <c r="G8417" s="467">
        <f t="array" ref="G8417">MAX(IF($A$2:$A$8761=A8417,$D$2:$D$8761))</f>
        <v>1474</v>
      </c>
      <c r="H8417" s="467">
        <f t="shared" si="924"/>
        <v>0</v>
      </c>
      <c r="I8417" s="475" t="str">
        <f t="shared" si="925"/>
        <v/>
      </c>
      <c r="J8417" s="471">
        <f>'Potential Projects'!D8418</f>
        <v>3.4428071836481848</v>
      </c>
      <c r="K8417" s="471">
        <f>'Potential Projects'!E8418</f>
        <v>98.587892012470462</v>
      </c>
      <c r="L8417" s="476">
        <f t="shared" si="926"/>
        <v>1158.9693008038812</v>
      </c>
      <c r="M8417" s="471">
        <f t="shared" si="929"/>
        <v>1391.9134899695046</v>
      </c>
      <c r="N8417" s="467">
        <f t="shared" si="927"/>
        <v>0</v>
      </c>
      <c r="O8417" s="475" t="str">
        <f t="shared" si="928"/>
        <v/>
      </c>
    </row>
    <row r="8418" spans="1:15" hidden="1">
      <c r="A8418" s="475">
        <f t="shared" si="923"/>
        <v>43800</v>
      </c>
      <c r="B8418" s="475">
        <v>43816</v>
      </c>
      <c r="C8418" s="467">
        <v>17</v>
      </c>
      <c r="D8418" s="467">
        <v>1417</v>
      </c>
      <c r="E8418" s="467">
        <v>78</v>
      </c>
      <c r="F8418" s="467">
        <v>0</v>
      </c>
      <c r="G8418" s="467">
        <f t="array" ref="G8418">MAX(IF($A$2:$A$8761=A8418,$D$2:$D$8761))</f>
        <v>1474</v>
      </c>
      <c r="H8418" s="467">
        <f t="shared" si="924"/>
        <v>0</v>
      </c>
      <c r="I8418" s="475" t="str">
        <f t="shared" si="925"/>
        <v/>
      </c>
      <c r="J8418" s="471">
        <f>'Potential Projects'!D8419</f>
        <v>4.9032003673670284</v>
      </c>
      <c r="K8418" s="471">
        <f>'Potential Projects'!E8419</f>
        <v>99.432723231563116</v>
      </c>
      <c r="L8418" s="476">
        <f t="shared" si="926"/>
        <v>1234.6640764010699</v>
      </c>
      <c r="M8418" s="471">
        <f t="shared" si="929"/>
        <v>1391.9134899695046</v>
      </c>
      <c r="N8418" s="467">
        <f t="shared" si="927"/>
        <v>0</v>
      </c>
      <c r="O8418" s="475" t="str">
        <f t="shared" si="928"/>
        <v/>
      </c>
    </row>
    <row r="8419" spans="1:15" hidden="1">
      <c r="A8419" s="475">
        <f t="shared" si="923"/>
        <v>43800</v>
      </c>
      <c r="B8419" s="475">
        <v>43816</v>
      </c>
      <c r="C8419" s="467">
        <v>18</v>
      </c>
      <c r="D8419" s="467">
        <v>1461</v>
      </c>
      <c r="E8419" s="467">
        <v>85</v>
      </c>
      <c r="F8419" s="467">
        <v>0</v>
      </c>
      <c r="G8419" s="467">
        <f t="array" ref="G8419">MAX(IF($A$2:$A$8761=A8419,$D$2:$D$8761))</f>
        <v>1474</v>
      </c>
      <c r="H8419" s="467">
        <f t="shared" si="924"/>
        <v>0</v>
      </c>
      <c r="I8419" s="475" t="str">
        <f t="shared" si="925"/>
        <v/>
      </c>
      <c r="J8419" s="471">
        <f>'Potential Projects'!D8420</f>
        <v>5.0146207667374014</v>
      </c>
      <c r="K8419" s="471">
        <f>'Potential Projects'!E8420</f>
        <v>99.753446194366802</v>
      </c>
      <c r="L8419" s="476">
        <f t="shared" si="926"/>
        <v>1271.2319330388959</v>
      </c>
      <c r="M8419" s="471">
        <f t="shared" si="929"/>
        <v>1391.9134899695046</v>
      </c>
      <c r="N8419" s="467">
        <f t="shared" si="927"/>
        <v>0</v>
      </c>
      <c r="O8419" s="475" t="str">
        <f t="shared" si="928"/>
        <v/>
      </c>
    </row>
    <row r="8420" spans="1:15" hidden="1">
      <c r="A8420" s="475">
        <f t="shared" si="923"/>
        <v>43800</v>
      </c>
      <c r="B8420" s="475">
        <v>43816</v>
      </c>
      <c r="C8420" s="467">
        <v>19</v>
      </c>
      <c r="D8420" s="467">
        <v>1436</v>
      </c>
      <c r="E8420" s="467">
        <v>87</v>
      </c>
      <c r="F8420" s="467">
        <v>0</v>
      </c>
      <c r="G8420" s="467">
        <f t="array" ref="G8420">MAX(IF($A$2:$A$8761=A8420,$D$2:$D$8761))</f>
        <v>1474</v>
      </c>
      <c r="H8420" s="467">
        <f t="shared" si="924"/>
        <v>0</v>
      </c>
      <c r="I8420" s="475" t="str">
        <f t="shared" si="925"/>
        <v/>
      </c>
      <c r="J8420" s="471">
        <f>'Potential Projects'!D8421</f>
        <v>3.469525103141827</v>
      </c>
      <c r="K8420" s="471">
        <f>'Potential Projects'!E8421</f>
        <v>99.329466082562888</v>
      </c>
      <c r="L8420" s="476">
        <f t="shared" si="926"/>
        <v>1246.2010088142952</v>
      </c>
      <c r="M8420" s="471">
        <f t="shared" si="929"/>
        <v>1391.9134899695046</v>
      </c>
      <c r="N8420" s="467">
        <f t="shared" si="927"/>
        <v>0</v>
      </c>
      <c r="O8420" s="475" t="str">
        <f t="shared" si="928"/>
        <v/>
      </c>
    </row>
    <row r="8421" spans="1:15" hidden="1">
      <c r="A8421" s="475">
        <f t="shared" si="923"/>
        <v>43800</v>
      </c>
      <c r="B8421" s="475">
        <v>43816</v>
      </c>
      <c r="C8421" s="467">
        <v>20</v>
      </c>
      <c r="D8421" s="467">
        <v>1388</v>
      </c>
      <c r="E8421" s="467">
        <v>82</v>
      </c>
      <c r="F8421" s="467">
        <v>0</v>
      </c>
      <c r="G8421" s="467">
        <f t="array" ref="G8421">MAX(IF($A$2:$A$8761=A8421,$D$2:$D$8761))</f>
        <v>1474</v>
      </c>
      <c r="H8421" s="467">
        <f t="shared" si="924"/>
        <v>0</v>
      </c>
      <c r="I8421" s="475" t="str">
        <f t="shared" si="925"/>
        <v/>
      </c>
      <c r="J8421" s="471">
        <f>'Potential Projects'!D8422</f>
        <v>1.2634004044301737</v>
      </c>
      <c r="K8421" s="471">
        <f>'Potential Projects'!E8422</f>
        <v>99.757357450010744</v>
      </c>
      <c r="L8421" s="476">
        <f t="shared" si="926"/>
        <v>1204.9792421455591</v>
      </c>
      <c r="M8421" s="471">
        <f t="shared" si="929"/>
        <v>1391.9134899695046</v>
      </c>
      <c r="N8421" s="467">
        <f t="shared" si="927"/>
        <v>0</v>
      </c>
      <c r="O8421" s="475" t="str">
        <f t="shared" si="928"/>
        <v/>
      </c>
    </row>
    <row r="8422" spans="1:15" hidden="1">
      <c r="A8422" s="475">
        <f t="shared" si="923"/>
        <v>43800</v>
      </c>
      <c r="B8422" s="475">
        <v>43816</v>
      </c>
      <c r="C8422" s="467">
        <v>21</v>
      </c>
      <c r="D8422" s="467">
        <v>1357</v>
      </c>
      <c r="E8422" s="467">
        <v>68</v>
      </c>
      <c r="F8422" s="467">
        <v>0</v>
      </c>
      <c r="G8422" s="467">
        <f t="array" ref="G8422">MAX(IF($A$2:$A$8761=A8422,$D$2:$D$8761))</f>
        <v>1474</v>
      </c>
      <c r="H8422" s="467">
        <f t="shared" si="924"/>
        <v>0</v>
      </c>
      <c r="I8422" s="475" t="str">
        <f t="shared" si="925"/>
        <v/>
      </c>
      <c r="J8422" s="471">
        <f>'Potential Projects'!D8423</f>
        <v>1.77977883430309</v>
      </c>
      <c r="K8422" s="471">
        <f>'Potential Projects'!E8423</f>
        <v>91.15963529348528</v>
      </c>
      <c r="L8422" s="476">
        <f t="shared" si="926"/>
        <v>1196.0605858722117</v>
      </c>
      <c r="M8422" s="471">
        <f t="shared" si="929"/>
        <v>1391.9134899695046</v>
      </c>
      <c r="N8422" s="467">
        <f t="shared" si="927"/>
        <v>0</v>
      </c>
      <c r="O8422" s="475" t="str">
        <f t="shared" si="928"/>
        <v/>
      </c>
    </row>
    <row r="8423" spans="1:15" hidden="1">
      <c r="A8423" s="475">
        <f t="shared" si="923"/>
        <v>43800</v>
      </c>
      <c r="B8423" s="475">
        <v>43816</v>
      </c>
      <c r="C8423" s="467">
        <v>22</v>
      </c>
      <c r="D8423" s="467">
        <v>1266</v>
      </c>
      <c r="E8423" s="467">
        <v>62</v>
      </c>
      <c r="F8423" s="467">
        <v>0</v>
      </c>
      <c r="G8423" s="467">
        <f t="array" ref="G8423">MAX(IF($A$2:$A$8761=A8423,$D$2:$D$8761))</f>
        <v>1474</v>
      </c>
      <c r="H8423" s="467">
        <f t="shared" si="924"/>
        <v>0</v>
      </c>
      <c r="I8423" s="475" t="str">
        <f t="shared" si="925"/>
        <v/>
      </c>
      <c r="J8423" s="471">
        <f>'Potential Projects'!D8424</f>
        <v>2.5003321790998339</v>
      </c>
      <c r="K8423" s="471">
        <f>'Potential Projects'!E8424</f>
        <v>69.926992904751671</v>
      </c>
      <c r="L8423" s="476">
        <f t="shared" si="926"/>
        <v>1131.5726749161486</v>
      </c>
      <c r="M8423" s="471">
        <f t="shared" si="929"/>
        <v>1391.9134899695046</v>
      </c>
      <c r="N8423" s="467">
        <f t="shared" si="927"/>
        <v>0</v>
      </c>
      <c r="O8423" s="475" t="str">
        <f t="shared" si="928"/>
        <v/>
      </c>
    </row>
    <row r="8424" spans="1:15" hidden="1">
      <c r="A8424" s="475">
        <f t="shared" si="923"/>
        <v>43800</v>
      </c>
      <c r="B8424" s="475">
        <v>43816</v>
      </c>
      <c r="C8424" s="467">
        <v>23</v>
      </c>
      <c r="D8424" s="467">
        <v>1181</v>
      </c>
      <c r="E8424" s="467">
        <v>54</v>
      </c>
      <c r="F8424" s="467">
        <v>0</v>
      </c>
      <c r="G8424" s="467">
        <f t="array" ref="G8424">MAX(IF($A$2:$A$8761=A8424,$D$2:$D$8761))</f>
        <v>1474</v>
      </c>
      <c r="H8424" s="467">
        <f t="shared" si="924"/>
        <v>0</v>
      </c>
      <c r="I8424" s="475" t="str">
        <f t="shared" si="925"/>
        <v/>
      </c>
      <c r="J8424" s="471">
        <f>'Potential Projects'!D8425</f>
        <v>7.4871640594850604</v>
      </c>
      <c r="K8424" s="471">
        <f>'Potential Projects'!E8425</f>
        <v>45.541096215867555</v>
      </c>
      <c r="L8424" s="476">
        <f t="shared" si="926"/>
        <v>1073.9717397246473</v>
      </c>
      <c r="M8424" s="471">
        <f t="shared" si="929"/>
        <v>1391.9134899695046</v>
      </c>
      <c r="N8424" s="467">
        <f t="shared" si="927"/>
        <v>0</v>
      </c>
      <c r="O8424" s="475" t="str">
        <f t="shared" si="928"/>
        <v/>
      </c>
    </row>
    <row r="8425" spans="1:15" hidden="1">
      <c r="A8425" s="475">
        <f t="shared" si="923"/>
        <v>43800</v>
      </c>
      <c r="B8425" s="475">
        <v>43816</v>
      </c>
      <c r="C8425" s="467">
        <v>24</v>
      </c>
      <c r="D8425" s="467">
        <v>1118</v>
      </c>
      <c r="E8425" s="467">
        <v>65</v>
      </c>
      <c r="F8425" s="467">
        <v>0</v>
      </c>
      <c r="G8425" s="467">
        <f t="array" ref="G8425">MAX(IF($A$2:$A$8761=A8425,$D$2:$D$8761))</f>
        <v>1474</v>
      </c>
      <c r="H8425" s="467">
        <f t="shared" si="924"/>
        <v>0</v>
      </c>
      <c r="I8425" s="475" t="str">
        <f t="shared" si="925"/>
        <v/>
      </c>
      <c r="J8425" s="471">
        <f>'Potential Projects'!D8426</f>
        <v>3.2018724237061869</v>
      </c>
      <c r="K8425" s="471">
        <f>'Potential Projects'!E8426</f>
        <v>19.822243603526122</v>
      </c>
      <c r="L8425" s="476">
        <f t="shared" si="926"/>
        <v>1029.9758839727676</v>
      </c>
      <c r="M8425" s="471">
        <f t="shared" si="929"/>
        <v>1391.9134899695046</v>
      </c>
      <c r="N8425" s="467">
        <f t="shared" si="927"/>
        <v>0</v>
      </c>
      <c r="O8425" s="475" t="str">
        <f t="shared" si="928"/>
        <v/>
      </c>
    </row>
    <row r="8426" spans="1:15" hidden="1">
      <c r="A8426" s="475">
        <f t="shared" si="923"/>
        <v>43800</v>
      </c>
      <c r="B8426" s="475">
        <v>43817</v>
      </c>
      <c r="C8426" s="467">
        <v>1</v>
      </c>
      <c r="D8426" s="467">
        <v>1083</v>
      </c>
      <c r="E8426" s="467">
        <v>67</v>
      </c>
      <c r="F8426" s="467">
        <v>0</v>
      </c>
      <c r="G8426" s="467">
        <f t="array" ref="G8426">MAX(IF($A$2:$A$8761=A8426,$D$2:$D$8761))</f>
        <v>1474</v>
      </c>
      <c r="H8426" s="467">
        <f t="shared" si="924"/>
        <v>0</v>
      </c>
      <c r="I8426" s="475" t="str">
        <f t="shared" si="925"/>
        <v/>
      </c>
      <c r="J8426" s="471">
        <f>'Potential Projects'!D8427</f>
        <v>4.0014577570370999</v>
      </c>
      <c r="K8426" s="471">
        <f>'Potential Projects'!E8427</f>
        <v>20.240747957428511</v>
      </c>
      <c r="L8426" s="476">
        <f t="shared" si="926"/>
        <v>991.75779428553437</v>
      </c>
      <c r="M8426" s="471">
        <f t="shared" si="929"/>
        <v>1391.9134899695046</v>
      </c>
      <c r="N8426" s="467">
        <f t="shared" si="927"/>
        <v>0</v>
      </c>
      <c r="O8426" s="475" t="str">
        <f t="shared" si="928"/>
        <v/>
      </c>
    </row>
    <row r="8427" spans="1:15" hidden="1">
      <c r="A8427" s="475">
        <f t="shared" si="923"/>
        <v>43800</v>
      </c>
      <c r="B8427" s="475">
        <v>43817</v>
      </c>
      <c r="C8427" s="467">
        <v>2</v>
      </c>
      <c r="D8427" s="467">
        <v>1067</v>
      </c>
      <c r="E8427" s="467">
        <v>70</v>
      </c>
      <c r="F8427" s="467">
        <v>0</v>
      </c>
      <c r="G8427" s="467">
        <f t="array" ref="G8427">MAX(IF($A$2:$A$8761=A8427,$D$2:$D$8761))</f>
        <v>1474</v>
      </c>
      <c r="H8427" s="467">
        <f t="shared" si="924"/>
        <v>0</v>
      </c>
      <c r="I8427" s="475" t="str">
        <f t="shared" si="925"/>
        <v/>
      </c>
      <c r="J8427" s="471">
        <f>'Potential Projects'!D8428</f>
        <v>6.345005457144576</v>
      </c>
      <c r="K8427" s="471">
        <f>'Potential Projects'!E8428</f>
        <v>8.5132390346162126</v>
      </c>
      <c r="L8427" s="476">
        <f t="shared" si="926"/>
        <v>982.14175550823927</v>
      </c>
      <c r="M8427" s="471">
        <f t="shared" si="929"/>
        <v>1391.9134899695046</v>
      </c>
      <c r="N8427" s="467">
        <f t="shared" si="927"/>
        <v>0</v>
      </c>
      <c r="O8427" s="475" t="str">
        <f t="shared" si="928"/>
        <v/>
      </c>
    </row>
    <row r="8428" spans="1:15" hidden="1">
      <c r="A8428" s="475">
        <f t="shared" si="923"/>
        <v>43800</v>
      </c>
      <c r="B8428" s="475">
        <v>43817</v>
      </c>
      <c r="C8428" s="467">
        <v>3</v>
      </c>
      <c r="D8428" s="467">
        <v>1066</v>
      </c>
      <c r="E8428" s="467">
        <v>70</v>
      </c>
      <c r="F8428" s="467">
        <v>0</v>
      </c>
      <c r="G8428" s="467">
        <f t="array" ref="G8428">MAX(IF($A$2:$A$8761=A8428,$D$2:$D$8761))</f>
        <v>1474</v>
      </c>
      <c r="H8428" s="467">
        <f t="shared" si="924"/>
        <v>0</v>
      </c>
      <c r="I8428" s="475" t="str">
        <f t="shared" si="925"/>
        <v/>
      </c>
      <c r="J8428" s="471">
        <f>'Potential Projects'!D8429</f>
        <v>17.083343290238279</v>
      </c>
      <c r="K8428" s="471">
        <f>'Potential Projects'!E8429</f>
        <v>2.0041273919587184</v>
      </c>
      <c r="L8428" s="476">
        <f t="shared" si="926"/>
        <v>976.91252931780298</v>
      </c>
      <c r="M8428" s="471">
        <f t="shared" si="929"/>
        <v>1391.9134899695046</v>
      </c>
      <c r="N8428" s="467">
        <f t="shared" si="927"/>
        <v>0</v>
      </c>
      <c r="O8428" s="475" t="str">
        <f t="shared" si="928"/>
        <v/>
      </c>
    </row>
    <row r="8429" spans="1:15" hidden="1">
      <c r="A8429" s="475">
        <f t="shared" si="923"/>
        <v>43800</v>
      </c>
      <c r="B8429" s="475">
        <v>43817</v>
      </c>
      <c r="C8429" s="467">
        <v>4</v>
      </c>
      <c r="D8429" s="467">
        <v>1061</v>
      </c>
      <c r="E8429" s="467">
        <v>74</v>
      </c>
      <c r="F8429" s="467">
        <v>0</v>
      </c>
      <c r="G8429" s="467">
        <f t="array" ref="G8429">MAX(IF($A$2:$A$8761=A8429,$D$2:$D$8761))</f>
        <v>1474</v>
      </c>
      <c r="H8429" s="467">
        <f t="shared" si="924"/>
        <v>0</v>
      </c>
      <c r="I8429" s="475" t="str">
        <f t="shared" si="925"/>
        <v/>
      </c>
      <c r="J8429" s="471">
        <f>'Potential Projects'!D8430</f>
        <v>27.385839062347134</v>
      </c>
      <c r="K8429" s="471">
        <f>'Potential Projects'!E8430</f>
        <v>3.3511638357342508</v>
      </c>
      <c r="L8429" s="476">
        <f t="shared" si="926"/>
        <v>956.26299710191859</v>
      </c>
      <c r="M8429" s="471">
        <f t="shared" si="929"/>
        <v>1391.9134899695046</v>
      </c>
      <c r="N8429" s="467">
        <f t="shared" si="927"/>
        <v>0</v>
      </c>
      <c r="O8429" s="475" t="str">
        <f t="shared" si="928"/>
        <v/>
      </c>
    </row>
    <row r="8430" spans="1:15" hidden="1">
      <c r="A8430" s="475">
        <f t="shared" si="923"/>
        <v>43800</v>
      </c>
      <c r="B8430" s="475">
        <v>43817</v>
      </c>
      <c r="C8430" s="467">
        <v>5</v>
      </c>
      <c r="D8430" s="467">
        <v>1093</v>
      </c>
      <c r="E8430" s="467">
        <v>80</v>
      </c>
      <c r="F8430" s="467">
        <v>0</v>
      </c>
      <c r="G8430" s="467">
        <f t="array" ref="G8430">MAX(IF($A$2:$A$8761=A8430,$D$2:$D$8761))</f>
        <v>1474</v>
      </c>
      <c r="H8430" s="467">
        <f t="shared" si="924"/>
        <v>0</v>
      </c>
      <c r="I8430" s="475" t="str">
        <f t="shared" si="925"/>
        <v/>
      </c>
      <c r="J8430" s="471">
        <f>'Potential Projects'!D8431</f>
        <v>7.9568816643022284</v>
      </c>
      <c r="K8430" s="471">
        <f>'Potential Projects'!E8431</f>
        <v>1.7600650397763922</v>
      </c>
      <c r="L8430" s="476">
        <f t="shared" si="926"/>
        <v>1003.2830532959214</v>
      </c>
      <c r="M8430" s="471">
        <f t="shared" si="929"/>
        <v>1391.9134899695046</v>
      </c>
      <c r="N8430" s="467">
        <f t="shared" si="927"/>
        <v>0</v>
      </c>
      <c r="O8430" s="475" t="str">
        <f t="shared" si="928"/>
        <v/>
      </c>
    </row>
    <row r="8431" spans="1:15" hidden="1">
      <c r="A8431" s="475">
        <f t="shared" si="923"/>
        <v>43800</v>
      </c>
      <c r="B8431" s="475">
        <v>43817</v>
      </c>
      <c r="C8431" s="467">
        <v>6</v>
      </c>
      <c r="D8431" s="467">
        <v>1210</v>
      </c>
      <c r="E8431" s="467">
        <v>85</v>
      </c>
      <c r="F8431" s="467">
        <v>0</v>
      </c>
      <c r="G8431" s="467">
        <f t="array" ref="G8431">MAX(IF($A$2:$A$8761=A8431,$D$2:$D$8761))</f>
        <v>1474</v>
      </c>
      <c r="H8431" s="467">
        <f t="shared" si="924"/>
        <v>0</v>
      </c>
      <c r="I8431" s="475" t="str">
        <f t="shared" si="925"/>
        <v/>
      </c>
      <c r="J8431" s="471">
        <f>'Potential Projects'!D8432</f>
        <v>7.2310280415990515</v>
      </c>
      <c r="K8431" s="471">
        <f>'Potential Projects'!E8432</f>
        <v>1.4080520318211139E-2</v>
      </c>
      <c r="L8431" s="476">
        <f t="shared" si="926"/>
        <v>1117.7548914380827</v>
      </c>
      <c r="M8431" s="471">
        <f t="shared" si="929"/>
        <v>1391.9134899695046</v>
      </c>
      <c r="N8431" s="467">
        <f t="shared" si="927"/>
        <v>0</v>
      </c>
      <c r="O8431" s="475" t="str">
        <f t="shared" si="928"/>
        <v/>
      </c>
    </row>
    <row r="8432" spans="1:15" hidden="1">
      <c r="A8432" s="475">
        <f t="shared" si="923"/>
        <v>43800</v>
      </c>
      <c r="B8432" s="475">
        <v>43817</v>
      </c>
      <c r="C8432" s="467">
        <v>7</v>
      </c>
      <c r="D8432" s="467">
        <v>1334</v>
      </c>
      <c r="E8432" s="467">
        <v>89</v>
      </c>
      <c r="F8432" s="467">
        <v>0</v>
      </c>
      <c r="G8432" s="467">
        <f t="array" ref="G8432">MAX(IF($A$2:$A$8761=A8432,$D$2:$D$8761))</f>
        <v>1474</v>
      </c>
      <c r="H8432" s="467">
        <f t="shared" si="924"/>
        <v>0</v>
      </c>
      <c r="I8432" s="475" t="str">
        <f t="shared" si="925"/>
        <v/>
      </c>
      <c r="J8432" s="471">
        <f>'Potential Projects'!D8433</f>
        <v>0.27732233888250468</v>
      </c>
      <c r="K8432" s="471">
        <f>'Potential Projects'!E8433</f>
        <v>0</v>
      </c>
      <c r="L8432" s="476">
        <f t="shared" si="926"/>
        <v>1244.7226776611176</v>
      </c>
      <c r="M8432" s="471">
        <f t="shared" si="929"/>
        <v>1391.9134899695046</v>
      </c>
      <c r="N8432" s="467">
        <f t="shared" si="927"/>
        <v>0</v>
      </c>
      <c r="O8432" s="475" t="str">
        <f t="shared" si="928"/>
        <v/>
      </c>
    </row>
    <row r="8433" spans="1:15" hidden="1">
      <c r="A8433" s="475">
        <f t="shared" si="923"/>
        <v>43800</v>
      </c>
      <c r="B8433" s="475">
        <v>43817</v>
      </c>
      <c r="C8433" s="467">
        <v>8</v>
      </c>
      <c r="D8433" s="467">
        <v>1410</v>
      </c>
      <c r="E8433" s="467">
        <v>93</v>
      </c>
      <c r="F8433" s="467">
        <v>0</v>
      </c>
      <c r="G8433" s="467">
        <f t="array" ref="G8433">MAX(IF($A$2:$A$8761=A8433,$D$2:$D$8761))</f>
        <v>1474</v>
      </c>
      <c r="H8433" s="467">
        <f t="shared" si="924"/>
        <v>0</v>
      </c>
      <c r="I8433" s="475" t="str">
        <f t="shared" si="925"/>
        <v/>
      </c>
      <c r="J8433" s="471">
        <f>'Potential Projects'!D8434</f>
        <v>3.275777971545125</v>
      </c>
      <c r="K8433" s="471">
        <f>'Potential Projects'!E8434</f>
        <v>2.3467533863685227E-3</v>
      </c>
      <c r="L8433" s="476">
        <f t="shared" si="926"/>
        <v>1313.7218752750687</v>
      </c>
      <c r="M8433" s="471">
        <f t="shared" si="929"/>
        <v>1391.9134899695046</v>
      </c>
      <c r="N8433" s="467">
        <f t="shared" si="927"/>
        <v>0</v>
      </c>
      <c r="O8433" s="475" t="str">
        <f t="shared" si="928"/>
        <v/>
      </c>
    </row>
    <row r="8434" spans="1:15" hidden="1">
      <c r="A8434" s="475">
        <f t="shared" si="923"/>
        <v>43800</v>
      </c>
      <c r="B8434" s="475">
        <v>43817</v>
      </c>
      <c r="C8434" s="467">
        <v>9</v>
      </c>
      <c r="D8434" s="467">
        <v>1418</v>
      </c>
      <c r="E8434" s="467">
        <v>81</v>
      </c>
      <c r="F8434" s="467">
        <v>2</v>
      </c>
      <c r="G8434" s="467">
        <f t="array" ref="G8434">MAX(IF($A$2:$A$8761=A8434,$D$2:$D$8761))</f>
        <v>1474</v>
      </c>
      <c r="H8434" s="467">
        <f t="shared" si="924"/>
        <v>0</v>
      </c>
      <c r="I8434" s="475" t="str">
        <f t="shared" si="925"/>
        <v/>
      </c>
      <c r="J8434" s="471">
        <f>'Potential Projects'!D8435</f>
        <v>3.545582445467327</v>
      </c>
      <c r="K8434" s="471">
        <f>'Potential Projects'!E8435</f>
        <v>0.42319786067512366</v>
      </c>
      <c r="L8434" s="476">
        <f t="shared" si="926"/>
        <v>1331.0312196938576</v>
      </c>
      <c r="M8434" s="471">
        <f t="shared" si="929"/>
        <v>1391.9134899695046</v>
      </c>
      <c r="N8434" s="467">
        <f t="shared" si="927"/>
        <v>0</v>
      </c>
      <c r="O8434" s="475" t="str">
        <f t="shared" si="928"/>
        <v/>
      </c>
    </row>
    <row r="8435" spans="1:15" hidden="1">
      <c r="A8435" s="475">
        <f t="shared" si="923"/>
        <v>43800</v>
      </c>
      <c r="B8435" s="475">
        <v>43817</v>
      </c>
      <c r="C8435" s="467">
        <v>10</v>
      </c>
      <c r="D8435" s="467">
        <v>1375</v>
      </c>
      <c r="E8435" s="467">
        <v>61</v>
      </c>
      <c r="F8435" s="467">
        <v>4</v>
      </c>
      <c r="G8435" s="467">
        <f t="array" ref="G8435">MAX(IF($A$2:$A$8761=A8435,$D$2:$D$8761))</f>
        <v>1474</v>
      </c>
      <c r="H8435" s="467">
        <f t="shared" si="924"/>
        <v>0</v>
      </c>
      <c r="I8435" s="475" t="str">
        <f t="shared" si="925"/>
        <v/>
      </c>
      <c r="J8435" s="471">
        <f>'Potential Projects'!D8436</f>
        <v>3.0144987964840726</v>
      </c>
      <c r="K8435" s="471">
        <f>'Potential Projects'!E8436</f>
        <v>3.6241694796817887</v>
      </c>
      <c r="L8435" s="476">
        <f t="shared" si="926"/>
        <v>1303.3613317238342</v>
      </c>
      <c r="M8435" s="471">
        <f t="shared" si="929"/>
        <v>1391.9134899695046</v>
      </c>
      <c r="N8435" s="467">
        <f t="shared" si="927"/>
        <v>0</v>
      </c>
      <c r="O8435" s="475" t="str">
        <f t="shared" si="928"/>
        <v/>
      </c>
    </row>
    <row r="8436" spans="1:15" hidden="1">
      <c r="A8436" s="475">
        <f t="shared" si="923"/>
        <v>43800</v>
      </c>
      <c r="B8436" s="475">
        <v>43817</v>
      </c>
      <c r="C8436" s="467">
        <v>11</v>
      </c>
      <c r="D8436" s="467">
        <v>1374</v>
      </c>
      <c r="E8436" s="467">
        <v>39</v>
      </c>
      <c r="F8436" s="467">
        <v>6</v>
      </c>
      <c r="G8436" s="467">
        <f t="array" ref="G8436">MAX(IF($A$2:$A$8761=A8436,$D$2:$D$8761))</f>
        <v>1474</v>
      </c>
      <c r="H8436" s="467">
        <f t="shared" si="924"/>
        <v>0</v>
      </c>
      <c r="I8436" s="475" t="str">
        <f t="shared" si="925"/>
        <v/>
      </c>
      <c r="J8436" s="471">
        <f>'Potential Projects'!D8437</f>
        <v>1.0067926543188881</v>
      </c>
      <c r="K8436" s="471">
        <f>'Potential Projects'!E8437</f>
        <v>3.7665391851214793</v>
      </c>
      <c r="L8436" s="476">
        <f t="shared" si="926"/>
        <v>1324.2266681605597</v>
      </c>
      <c r="M8436" s="471">
        <f t="shared" si="929"/>
        <v>1391.9134899695046</v>
      </c>
      <c r="N8436" s="467">
        <f t="shared" si="927"/>
        <v>0</v>
      </c>
      <c r="O8436" s="475" t="str">
        <f t="shared" si="928"/>
        <v/>
      </c>
    </row>
    <row r="8437" spans="1:15" hidden="1">
      <c r="A8437" s="475">
        <f t="shared" si="923"/>
        <v>43800</v>
      </c>
      <c r="B8437" s="475">
        <v>43817</v>
      </c>
      <c r="C8437" s="467">
        <v>12</v>
      </c>
      <c r="D8437" s="467">
        <v>1339</v>
      </c>
      <c r="E8437" s="467">
        <v>21</v>
      </c>
      <c r="F8437" s="467">
        <v>3</v>
      </c>
      <c r="G8437" s="467">
        <f t="array" ref="G8437">MAX(IF($A$2:$A$8761=A8437,$D$2:$D$8761))</f>
        <v>1474</v>
      </c>
      <c r="H8437" s="467">
        <f t="shared" si="924"/>
        <v>0</v>
      </c>
      <c r="I8437" s="475" t="str">
        <f t="shared" si="925"/>
        <v/>
      </c>
      <c r="J8437" s="471">
        <f>'Potential Projects'!D8438</f>
        <v>8.9810160958511602</v>
      </c>
      <c r="K8437" s="471">
        <f>'Potential Projects'!E8438</f>
        <v>11.190884648462696</v>
      </c>
      <c r="L8437" s="476">
        <f t="shared" si="926"/>
        <v>1294.8280992556861</v>
      </c>
      <c r="M8437" s="471">
        <f t="shared" si="929"/>
        <v>1391.9134899695046</v>
      </c>
      <c r="N8437" s="467">
        <f t="shared" si="927"/>
        <v>0</v>
      </c>
      <c r="O8437" s="475" t="str">
        <f t="shared" si="928"/>
        <v/>
      </c>
    </row>
    <row r="8438" spans="1:15" hidden="1">
      <c r="A8438" s="475">
        <f t="shared" si="923"/>
        <v>43800</v>
      </c>
      <c r="B8438" s="475">
        <v>43817</v>
      </c>
      <c r="C8438" s="467">
        <v>13</v>
      </c>
      <c r="D8438" s="467">
        <v>1303</v>
      </c>
      <c r="E8438" s="467">
        <v>14</v>
      </c>
      <c r="F8438" s="467">
        <v>1</v>
      </c>
      <c r="G8438" s="467">
        <f t="array" ref="G8438">MAX(IF($A$2:$A$8761=A8438,$D$2:$D$8761))</f>
        <v>1474</v>
      </c>
      <c r="H8438" s="467">
        <f t="shared" si="924"/>
        <v>0</v>
      </c>
      <c r="I8438" s="475" t="str">
        <f t="shared" si="925"/>
        <v/>
      </c>
      <c r="J8438" s="471">
        <f>'Potential Projects'!D8439</f>
        <v>8.4150146301260804</v>
      </c>
      <c r="K8438" s="471">
        <f>'Potential Projects'!E8439</f>
        <v>13.098795151580305</v>
      </c>
      <c r="L8438" s="476">
        <f t="shared" si="926"/>
        <v>1266.4861902182936</v>
      </c>
      <c r="M8438" s="471">
        <f t="shared" si="929"/>
        <v>1391.9134899695046</v>
      </c>
      <c r="N8438" s="467">
        <f t="shared" si="927"/>
        <v>0</v>
      </c>
      <c r="O8438" s="475" t="str">
        <f t="shared" si="928"/>
        <v/>
      </c>
    </row>
    <row r="8439" spans="1:15" hidden="1">
      <c r="A8439" s="475">
        <f t="shared" si="923"/>
        <v>43800</v>
      </c>
      <c r="B8439" s="475">
        <v>43817</v>
      </c>
      <c r="C8439" s="467">
        <v>14</v>
      </c>
      <c r="D8439" s="467">
        <v>1308</v>
      </c>
      <c r="E8439" s="467">
        <v>9</v>
      </c>
      <c r="F8439" s="467">
        <v>8</v>
      </c>
      <c r="G8439" s="467">
        <f t="array" ref="G8439">MAX(IF($A$2:$A$8761=A8439,$D$2:$D$8761))</f>
        <v>1474</v>
      </c>
      <c r="H8439" s="467">
        <f t="shared" si="924"/>
        <v>0</v>
      </c>
      <c r="I8439" s="475" t="str">
        <f t="shared" si="925"/>
        <v/>
      </c>
      <c r="J8439" s="471">
        <f>'Potential Projects'!D8440</f>
        <v>0.64458953657597162</v>
      </c>
      <c r="K8439" s="471">
        <f>'Potential Projects'!E8440</f>
        <v>26.555861320146207</v>
      </c>
      <c r="L8439" s="476">
        <f t="shared" si="926"/>
        <v>1263.7995491432778</v>
      </c>
      <c r="M8439" s="471">
        <f t="shared" si="929"/>
        <v>1391.9134899695046</v>
      </c>
      <c r="N8439" s="467">
        <f t="shared" si="927"/>
        <v>0</v>
      </c>
      <c r="O8439" s="475" t="str">
        <f t="shared" si="928"/>
        <v/>
      </c>
    </row>
    <row r="8440" spans="1:15" hidden="1">
      <c r="A8440" s="475">
        <f t="shared" si="923"/>
        <v>43800</v>
      </c>
      <c r="B8440" s="475">
        <v>43817</v>
      </c>
      <c r="C8440" s="467">
        <v>15</v>
      </c>
      <c r="D8440" s="467">
        <v>1306</v>
      </c>
      <c r="E8440" s="467">
        <v>20</v>
      </c>
      <c r="F8440" s="467">
        <v>9</v>
      </c>
      <c r="G8440" s="467">
        <f t="array" ref="G8440">MAX(IF($A$2:$A$8761=A8440,$D$2:$D$8761))</f>
        <v>1474</v>
      </c>
      <c r="H8440" s="467">
        <f t="shared" si="924"/>
        <v>0</v>
      </c>
      <c r="I8440" s="475" t="str">
        <f t="shared" si="925"/>
        <v/>
      </c>
      <c r="J8440" s="471">
        <f>'Potential Projects'!D8441</f>
        <v>1.6192713260130638</v>
      </c>
      <c r="K8440" s="471">
        <f>'Potential Projects'!E8441</f>
        <v>26.070865620296708</v>
      </c>
      <c r="L8440" s="476">
        <f t="shared" si="926"/>
        <v>1249.3098630536902</v>
      </c>
      <c r="M8440" s="471">
        <f t="shared" si="929"/>
        <v>1391.9134899695046</v>
      </c>
      <c r="N8440" s="467">
        <f t="shared" si="927"/>
        <v>0</v>
      </c>
      <c r="O8440" s="475" t="str">
        <f t="shared" si="928"/>
        <v/>
      </c>
    </row>
    <row r="8441" spans="1:15" hidden="1">
      <c r="A8441" s="475">
        <f t="shared" si="923"/>
        <v>43800</v>
      </c>
      <c r="B8441" s="475">
        <v>43817</v>
      </c>
      <c r="C8441" s="467">
        <v>16</v>
      </c>
      <c r="D8441" s="467">
        <v>1317</v>
      </c>
      <c r="E8441" s="467">
        <v>29</v>
      </c>
      <c r="F8441" s="467">
        <v>3</v>
      </c>
      <c r="G8441" s="467">
        <f t="array" ref="G8441">MAX(IF($A$2:$A$8761=A8441,$D$2:$D$8761))</f>
        <v>1474</v>
      </c>
      <c r="H8441" s="467">
        <f t="shared" si="924"/>
        <v>0</v>
      </c>
      <c r="I8441" s="475" t="str">
        <f t="shared" si="925"/>
        <v/>
      </c>
      <c r="J8441" s="471">
        <f>'Potential Projects'!D8442</f>
        <v>2.4378649027371475</v>
      </c>
      <c r="K8441" s="471">
        <f>'Potential Projects'!E8442</f>
        <v>60.241159428079982</v>
      </c>
      <c r="L8441" s="476">
        <f t="shared" si="926"/>
        <v>1222.3209756691829</v>
      </c>
      <c r="M8441" s="471">
        <f t="shared" si="929"/>
        <v>1391.9134899695046</v>
      </c>
      <c r="N8441" s="467">
        <f t="shared" si="927"/>
        <v>0</v>
      </c>
      <c r="O8441" s="475" t="str">
        <f t="shared" si="928"/>
        <v/>
      </c>
    </row>
    <row r="8442" spans="1:15" hidden="1">
      <c r="A8442" s="475">
        <f t="shared" si="923"/>
        <v>43800</v>
      </c>
      <c r="B8442" s="475">
        <v>43817</v>
      </c>
      <c r="C8442" s="467">
        <v>17</v>
      </c>
      <c r="D8442" s="467">
        <v>1386</v>
      </c>
      <c r="E8442" s="467">
        <v>22</v>
      </c>
      <c r="F8442" s="467">
        <v>0</v>
      </c>
      <c r="G8442" s="467">
        <f t="array" ref="G8442">MAX(IF($A$2:$A$8761=A8442,$D$2:$D$8761))</f>
        <v>1474</v>
      </c>
      <c r="H8442" s="467">
        <f t="shared" si="924"/>
        <v>0</v>
      </c>
      <c r="I8442" s="475" t="str">
        <f t="shared" si="925"/>
        <v/>
      </c>
      <c r="J8442" s="471">
        <f>'Potential Projects'!D8443</f>
        <v>10.357434023212619</v>
      </c>
      <c r="K8442" s="471">
        <f>'Potential Projects'!E8443</f>
        <v>93.791910341861964</v>
      </c>
      <c r="L8442" s="476">
        <f t="shared" si="926"/>
        <v>1259.8506556349255</v>
      </c>
      <c r="M8442" s="471">
        <f t="shared" si="929"/>
        <v>1391.9134899695046</v>
      </c>
      <c r="N8442" s="467">
        <f t="shared" si="927"/>
        <v>0</v>
      </c>
      <c r="O8442" s="475" t="str">
        <f t="shared" si="928"/>
        <v/>
      </c>
    </row>
    <row r="8443" spans="1:15" hidden="1">
      <c r="A8443" s="475">
        <f t="shared" si="923"/>
        <v>43800</v>
      </c>
      <c r="B8443" s="475">
        <v>43817</v>
      </c>
      <c r="C8443" s="467">
        <v>18</v>
      </c>
      <c r="D8443" s="467">
        <v>1441</v>
      </c>
      <c r="E8443" s="467">
        <v>28</v>
      </c>
      <c r="F8443" s="467">
        <v>0</v>
      </c>
      <c r="G8443" s="467">
        <f t="array" ref="G8443">MAX(IF($A$2:$A$8761=A8443,$D$2:$D$8761))</f>
        <v>1474</v>
      </c>
      <c r="H8443" s="467">
        <f t="shared" si="924"/>
        <v>0</v>
      </c>
      <c r="I8443" s="475" t="str">
        <f t="shared" si="925"/>
        <v/>
      </c>
      <c r="J8443" s="471">
        <f>'Potential Projects'!D8444</f>
        <v>22.195281459817267</v>
      </c>
      <c r="K8443" s="471">
        <f>'Potential Projects'!E8444</f>
        <v>92.585679101268568</v>
      </c>
      <c r="L8443" s="476">
        <f t="shared" si="926"/>
        <v>1298.219039438914</v>
      </c>
      <c r="M8443" s="471">
        <f t="shared" si="929"/>
        <v>1391.9134899695046</v>
      </c>
      <c r="N8443" s="467">
        <f t="shared" si="927"/>
        <v>0</v>
      </c>
      <c r="O8443" s="475" t="str">
        <f t="shared" si="928"/>
        <v/>
      </c>
    </row>
    <row r="8444" spans="1:15" hidden="1">
      <c r="A8444" s="475">
        <f t="shared" si="923"/>
        <v>43800</v>
      </c>
      <c r="B8444" s="475">
        <v>43817</v>
      </c>
      <c r="C8444" s="467">
        <v>19</v>
      </c>
      <c r="D8444" s="467">
        <v>1447</v>
      </c>
      <c r="E8444" s="467">
        <v>51</v>
      </c>
      <c r="F8444" s="467">
        <v>0</v>
      </c>
      <c r="G8444" s="467">
        <f t="array" ref="G8444">MAX(IF($A$2:$A$8761=A8444,$D$2:$D$8761))</f>
        <v>1474</v>
      </c>
      <c r="H8444" s="467">
        <f t="shared" si="924"/>
        <v>0</v>
      </c>
      <c r="I8444" s="475" t="str">
        <f t="shared" si="925"/>
        <v/>
      </c>
      <c r="J8444" s="471">
        <f>'Potential Projects'!D8445</f>
        <v>19.284297768684333</v>
      </c>
      <c r="K8444" s="471">
        <f>'Potential Projects'!E8445</f>
        <v>88.620448129434536</v>
      </c>
      <c r="L8444" s="476">
        <f t="shared" si="926"/>
        <v>1288.095254101881</v>
      </c>
      <c r="M8444" s="471">
        <f t="shared" si="929"/>
        <v>1391.9134899695046</v>
      </c>
      <c r="N8444" s="467">
        <f t="shared" si="927"/>
        <v>0</v>
      </c>
      <c r="O8444" s="475" t="str">
        <f t="shared" si="928"/>
        <v/>
      </c>
    </row>
    <row r="8445" spans="1:15" hidden="1">
      <c r="A8445" s="475">
        <f t="shared" si="923"/>
        <v>43800</v>
      </c>
      <c r="B8445" s="475">
        <v>43817</v>
      </c>
      <c r="C8445" s="467">
        <v>20</v>
      </c>
      <c r="D8445" s="467">
        <v>1387</v>
      </c>
      <c r="E8445" s="467">
        <v>52</v>
      </c>
      <c r="F8445" s="467">
        <v>0</v>
      </c>
      <c r="G8445" s="467">
        <f t="array" ref="G8445">MAX(IF($A$2:$A$8761=A8445,$D$2:$D$8761))</f>
        <v>1474</v>
      </c>
      <c r="H8445" s="467">
        <f t="shared" si="924"/>
        <v>0</v>
      </c>
      <c r="I8445" s="475" t="str">
        <f t="shared" si="925"/>
        <v/>
      </c>
      <c r="J8445" s="471">
        <f>'Potential Projects'!D8446</f>
        <v>13.410738970919304</v>
      </c>
      <c r="K8445" s="471">
        <f>'Potential Projects'!E8446</f>
        <v>85.283364814018498</v>
      </c>
      <c r="L8445" s="476">
        <f t="shared" si="926"/>
        <v>1236.3058962150621</v>
      </c>
      <c r="M8445" s="471">
        <f t="shared" si="929"/>
        <v>1391.9134899695046</v>
      </c>
      <c r="N8445" s="467">
        <f t="shared" si="927"/>
        <v>0</v>
      </c>
      <c r="O8445" s="475" t="str">
        <f t="shared" si="928"/>
        <v/>
      </c>
    </row>
    <row r="8446" spans="1:15" hidden="1">
      <c r="A8446" s="475">
        <f t="shared" si="923"/>
        <v>43800</v>
      </c>
      <c r="B8446" s="475">
        <v>43817</v>
      </c>
      <c r="C8446" s="467">
        <v>21</v>
      </c>
      <c r="D8446" s="467">
        <v>1381</v>
      </c>
      <c r="E8446" s="467">
        <v>58</v>
      </c>
      <c r="F8446" s="467">
        <v>0</v>
      </c>
      <c r="G8446" s="467">
        <f t="array" ref="G8446">MAX(IF($A$2:$A$8761=A8446,$D$2:$D$8761))</f>
        <v>1474</v>
      </c>
      <c r="H8446" s="467">
        <f t="shared" si="924"/>
        <v>0</v>
      </c>
      <c r="I8446" s="475" t="str">
        <f t="shared" si="925"/>
        <v/>
      </c>
      <c r="J8446" s="471">
        <f>'Potential Projects'!D8447</f>
        <v>17.89179271011017</v>
      </c>
      <c r="K8446" s="471">
        <f>'Potential Projects'!E8447</f>
        <v>76.729448720705221</v>
      </c>
      <c r="L8446" s="476">
        <f t="shared" si="926"/>
        <v>1228.3787585691846</v>
      </c>
      <c r="M8446" s="471">
        <f t="shared" si="929"/>
        <v>1391.9134899695046</v>
      </c>
      <c r="N8446" s="467">
        <f t="shared" si="927"/>
        <v>0</v>
      </c>
      <c r="O8446" s="475" t="str">
        <f t="shared" si="928"/>
        <v/>
      </c>
    </row>
    <row r="8447" spans="1:15" hidden="1">
      <c r="A8447" s="475">
        <f t="shared" si="923"/>
        <v>43800</v>
      </c>
      <c r="B8447" s="475">
        <v>43817</v>
      </c>
      <c r="C8447" s="467">
        <v>22</v>
      </c>
      <c r="D8447" s="467">
        <v>1311</v>
      </c>
      <c r="E8447" s="467">
        <v>73</v>
      </c>
      <c r="F8447" s="467">
        <v>0</v>
      </c>
      <c r="G8447" s="467">
        <f t="array" ref="G8447">MAX(IF($A$2:$A$8761=A8447,$D$2:$D$8761))</f>
        <v>1474</v>
      </c>
      <c r="H8447" s="467">
        <f t="shared" si="924"/>
        <v>0</v>
      </c>
      <c r="I8447" s="475" t="str">
        <f t="shared" si="925"/>
        <v/>
      </c>
      <c r="J8447" s="471">
        <f>'Potential Projects'!D8448</f>
        <v>18.091037115213222</v>
      </c>
      <c r="K8447" s="471">
        <f>'Potential Projects'!E8448</f>
        <v>89.899428725005379</v>
      </c>
      <c r="L8447" s="476">
        <f t="shared" si="926"/>
        <v>1130.0095341597814</v>
      </c>
      <c r="M8447" s="471">
        <f t="shared" si="929"/>
        <v>1391.9134899695046</v>
      </c>
      <c r="N8447" s="467">
        <f t="shared" si="927"/>
        <v>0</v>
      </c>
      <c r="O8447" s="475" t="str">
        <f t="shared" si="928"/>
        <v/>
      </c>
    </row>
    <row r="8448" spans="1:15" hidden="1">
      <c r="A8448" s="475">
        <f t="shared" si="923"/>
        <v>43800</v>
      </c>
      <c r="B8448" s="475">
        <v>43817</v>
      </c>
      <c r="C8448" s="467">
        <v>23</v>
      </c>
      <c r="D8448" s="467">
        <v>1214</v>
      </c>
      <c r="E8448" s="467">
        <v>90</v>
      </c>
      <c r="F8448" s="467">
        <v>0</v>
      </c>
      <c r="G8448" s="467">
        <f t="array" ref="G8448">MAX(IF($A$2:$A$8761=A8448,$D$2:$D$8761))</f>
        <v>1474</v>
      </c>
      <c r="H8448" s="467">
        <f t="shared" si="924"/>
        <v>0</v>
      </c>
      <c r="I8448" s="475" t="str">
        <f t="shared" si="925"/>
        <v/>
      </c>
      <c r="J8448" s="471">
        <f>'Potential Projects'!D8449</f>
        <v>25.547072905349761</v>
      </c>
      <c r="K8448" s="471">
        <f>'Potential Projects'!E8449</f>
        <v>80.06496753386368</v>
      </c>
      <c r="L8448" s="476">
        <f t="shared" si="926"/>
        <v>1018.3879595607866</v>
      </c>
      <c r="M8448" s="471">
        <f t="shared" si="929"/>
        <v>1391.9134899695046</v>
      </c>
      <c r="N8448" s="467">
        <f t="shared" si="927"/>
        <v>0</v>
      </c>
      <c r="O8448" s="475" t="str">
        <f t="shared" si="928"/>
        <v/>
      </c>
    </row>
    <row r="8449" spans="1:15" hidden="1">
      <c r="A8449" s="475">
        <f t="shared" si="923"/>
        <v>43800</v>
      </c>
      <c r="B8449" s="475">
        <v>43817</v>
      </c>
      <c r="C8449" s="467">
        <v>24</v>
      </c>
      <c r="D8449" s="467">
        <v>1148</v>
      </c>
      <c r="E8449" s="467">
        <v>96</v>
      </c>
      <c r="F8449" s="467">
        <v>0</v>
      </c>
      <c r="G8449" s="467">
        <f t="array" ref="G8449">MAX(IF($A$2:$A$8761=A8449,$D$2:$D$8761))</f>
        <v>1474</v>
      </c>
      <c r="H8449" s="467">
        <f t="shared" si="924"/>
        <v>0</v>
      </c>
      <c r="I8449" s="475" t="str">
        <f t="shared" si="925"/>
        <v/>
      </c>
      <c r="J8449" s="471">
        <f>'Potential Projects'!D8450</f>
        <v>24.833318006528444</v>
      </c>
      <c r="K8449" s="471">
        <f>'Potential Projects'!E8450</f>
        <v>81.176546387873586</v>
      </c>
      <c r="L8449" s="476">
        <f t="shared" si="926"/>
        <v>945.99013560559786</v>
      </c>
      <c r="M8449" s="471">
        <f t="shared" si="929"/>
        <v>1391.9134899695046</v>
      </c>
      <c r="N8449" s="467">
        <f t="shared" si="927"/>
        <v>0</v>
      </c>
      <c r="O8449" s="475" t="str">
        <f t="shared" si="928"/>
        <v/>
      </c>
    </row>
    <row r="8450" spans="1:15" hidden="1">
      <c r="A8450" s="475">
        <f t="shared" ref="A8450:A8513" si="930">DATE(YEAR(B8450),MONTH(B8450),1)</f>
        <v>43800</v>
      </c>
      <c r="B8450" s="475">
        <v>43818</v>
      </c>
      <c r="C8450" s="467">
        <v>1</v>
      </c>
      <c r="D8450" s="467">
        <v>1104</v>
      </c>
      <c r="E8450" s="467">
        <v>94</v>
      </c>
      <c r="F8450" s="467">
        <v>0</v>
      </c>
      <c r="G8450" s="467">
        <f t="array" ref="G8450">MAX(IF($A$2:$A$8761=A8450,$D$2:$D$8761))</f>
        <v>1474</v>
      </c>
      <c r="H8450" s="467">
        <f t="shared" ref="H8450:H8513" si="931">IF(G8450=D8450,1,0)</f>
        <v>0</v>
      </c>
      <c r="I8450" s="475" t="str">
        <f t="shared" ref="I8450:I8513" si="932">IF(D8450=G8450,B8450,"")</f>
        <v/>
      </c>
      <c r="J8450" s="471">
        <f>'Potential Projects'!D8451</f>
        <v>29.416173382325514</v>
      </c>
      <c r="K8450" s="471">
        <f>'Potential Projects'!E8451</f>
        <v>67.418313534723723</v>
      </c>
      <c r="L8450" s="476">
        <f t="shared" ref="L8450:L8513" si="933">D8450-E8450-F8450-J8450-K8450</f>
        <v>913.16551308295084</v>
      </c>
      <c r="M8450" s="471">
        <f t="shared" si="929"/>
        <v>1391.9134899695046</v>
      </c>
      <c r="N8450" s="467">
        <f t="shared" ref="N8450:N8513" si="934">IF(M8450=L8450,1,0)</f>
        <v>0</v>
      </c>
      <c r="O8450" s="475" t="str">
        <f t="shared" ref="O8450:O8513" si="935">IF(L8450=M8450,B8450,"")</f>
        <v/>
      </c>
    </row>
    <row r="8451" spans="1:15" hidden="1">
      <c r="A8451" s="475">
        <f t="shared" si="930"/>
        <v>43800</v>
      </c>
      <c r="B8451" s="475">
        <v>43818</v>
      </c>
      <c r="C8451" s="467">
        <v>2</v>
      </c>
      <c r="D8451" s="467">
        <v>1086</v>
      </c>
      <c r="E8451" s="467">
        <v>90</v>
      </c>
      <c r="F8451" s="467">
        <v>0</v>
      </c>
      <c r="G8451" s="467">
        <f t="array" ref="G8451">MAX(IF($A$2:$A$8761=A8451,$D$2:$D$8761))</f>
        <v>1474</v>
      </c>
      <c r="H8451" s="467">
        <f t="shared" si="931"/>
        <v>0</v>
      </c>
      <c r="I8451" s="475" t="str">
        <f t="shared" si="932"/>
        <v/>
      </c>
      <c r="J8451" s="471">
        <f>'Potential Projects'!D8452</f>
        <v>85.59882529939388</v>
      </c>
      <c r="K8451" s="471">
        <f>'Potential Projects'!E8452</f>
        <v>62.480744409804345</v>
      </c>
      <c r="L8451" s="476">
        <f t="shared" si="933"/>
        <v>847.92043029080173</v>
      </c>
      <c r="M8451" s="471">
        <f t="shared" si="929"/>
        <v>1391.9134899695046</v>
      </c>
      <c r="N8451" s="467">
        <f t="shared" si="934"/>
        <v>0</v>
      </c>
      <c r="O8451" s="475" t="str">
        <f t="shared" si="935"/>
        <v/>
      </c>
    </row>
    <row r="8452" spans="1:15" hidden="1">
      <c r="A8452" s="475">
        <f t="shared" si="930"/>
        <v>43800</v>
      </c>
      <c r="B8452" s="475">
        <v>43818</v>
      </c>
      <c r="C8452" s="467">
        <v>3</v>
      </c>
      <c r="D8452" s="467">
        <v>1091</v>
      </c>
      <c r="E8452" s="467">
        <v>94</v>
      </c>
      <c r="F8452" s="467">
        <v>0</v>
      </c>
      <c r="G8452" s="467">
        <f t="array" ref="G8452">MAX(IF($A$2:$A$8761=A8452,$D$2:$D$8761))</f>
        <v>1474</v>
      </c>
      <c r="H8452" s="467">
        <f t="shared" si="931"/>
        <v>0</v>
      </c>
      <c r="I8452" s="475" t="str">
        <f t="shared" si="932"/>
        <v/>
      </c>
      <c r="J8452" s="471">
        <f>'Potential Projects'!D8453</f>
        <v>108.08153776213666</v>
      </c>
      <c r="K8452" s="471">
        <f>'Potential Projects'!E8453</f>
        <v>45.59820054826919</v>
      </c>
      <c r="L8452" s="476">
        <f t="shared" si="933"/>
        <v>843.32026168959408</v>
      </c>
      <c r="M8452" s="471">
        <f t="shared" si="929"/>
        <v>1391.9134899695046</v>
      </c>
      <c r="N8452" s="467">
        <f t="shared" si="934"/>
        <v>0</v>
      </c>
      <c r="O8452" s="475" t="str">
        <f t="shared" si="935"/>
        <v/>
      </c>
    </row>
    <row r="8453" spans="1:15" hidden="1">
      <c r="A8453" s="475">
        <f t="shared" si="930"/>
        <v>43800</v>
      </c>
      <c r="B8453" s="475">
        <v>43818</v>
      </c>
      <c r="C8453" s="467">
        <v>4</v>
      </c>
      <c r="D8453" s="467">
        <v>1093</v>
      </c>
      <c r="E8453" s="467">
        <v>88</v>
      </c>
      <c r="F8453" s="467">
        <v>0</v>
      </c>
      <c r="G8453" s="467">
        <f t="array" ref="G8453">MAX(IF($A$2:$A$8761=A8453,$D$2:$D$8761))</f>
        <v>1474</v>
      </c>
      <c r="H8453" s="467">
        <f t="shared" si="931"/>
        <v>0</v>
      </c>
      <c r="I8453" s="475" t="str">
        <f t="shared" si="932"/>
        <v/>
      </c>
      <c r="J8453" s="471">
        <f>'Potential Projects'!D8454</f>
        <v>141.62039386376449</v>
      </c>
      <c r="K8453" s="471">
        <f>'Potential Projects'!E8454</f>
        <v>66.95130961083639</v>
      </c>
      <c r="L8453" s="476">
        <f t="shared" si="933"/>
        <v>796.42829652539911</v>
      </c>
      <c r="M8453" s="471">
        <f t="shared" si="929"/>
        <v>1391.9134899695046</v>
      </c>
      <c r="N8453" s="467">
        <f t="shared" si="934"/>
        <v>0</v>
      </c>
      <c r="O8453" s="475" t="str">
        <f t="shared" si="935"/>
        <v/>
      </c>
    </row>
    <row r="8454" spans="1:15" hidden="1">
      <c r="A8454" s="475">
        <f t="shared" si="930"/>
        <v>43800</v>
      </c>
      <c r="B8454" s="475">
        <v>43818</v>
      </c>
      <c r="C8454" s="467">
        <v>5</v>
      </c>
      <c r="D8454" s="467">
        <v>1135</v>
      </c>
      <c r="E8454" s="467">
        <v>96</v>
      </c>
      <c r="F8454" s="467">
        <v>0</v>
      </c>
      <c r="G8454" s="467">
        <f t="array" ref="G8454">MAX(IF($A$2:$A$8761=A8454,$D$2:$D$8761))</f>
        <v>1474</v>
      </c>
      <c r="H8454" s="467">
        <f t="shared" si="931"/>
        <v>0</v>
      </c>
      <c r="I8454" s="475" t="str">
        <f t="shared" si="932"/>
        <v/>
      </c>
      <c r="J8454" s="471">
        <f>'Potential Projects'!D8455</f>
        <v>108.57209437162443</v>
      </c>
      <c r="K8454" s="471">
        <f>'Potential Projects'!E8455</f>
        <v>72.596033756181455</v>
      </c>
      <c r="L8454" s="476">
        <f t="shared" si="933"/>
        <v>857.83187187219414</v>
      </c>
      <c r="M8454" s="471">
        <f t="shared" si="929"/>
        <v>1391.9134899695046</v>
      </c>
      <c r="N8454" s="467">
        <f t="shared" si="934"/>
        <v>0</v>
      </c>
      <c r="O8454" s="475" t="str">
        <f t="shared" si="935"/>
        <v/>
      </c>
    </row>
    <row r="8455" spans="1:15" hidden="1">
      <c r="A8455" s="475">
        <f t="shared" si="930"/>
        <v>43800</v>
      </c>
      <c r="B8455" s="475">
        <v>43818</v>
      </c>
      <c r="C8455" s="467">
        <v>6</v>
      </c>
      <c r="D8455" s="467">
        <v>1231</v>
      </c>
      <c r="E8455" s="467">
        <v>97</v>
      </c>
      <c r="F8455" s="467">
        <v>0</v>
      </c>
      <c r="G8455" s="467">
        <f t="array" ref="G8455">MAX(IF($A$2:$A$8761=A8455,$D$2:$D$8761))</f>
        <v>1474</v>
      </c>
      <c r="H8455" s="467">
        <f t="shared" si="931"/>
        <v>0</v>
      </c>
      <c r="I8455" s="475" t="str">
        <f t="shared" si="932"/>
        <v/>
      </c>
      <c r="J8455" s="471">
        <f>'Potential Projects'!D8456</f>
        <v>114.08262167954074</v>
      </c>
      <c r="K8455" s="471">
        <f>'Potential Projects'!E8456</f>
        <v>85.60487002795098</v>
      </c>
      <c r="L8455" s="476">
        <f t="shared" si="933"/>
        <v>934.31250829250837</v>
      </c>
      <c r="M8455" s="471">
        <f t="shared" si="929"/>
        <v>1391.9134899695046</v>
      </c>
      <c r="N8455" s="467">
        <f t="shared" si="934"/>
        <v>0</v>
      </c>
      <c r="O8455" s="475" t="str">
        <f t="shared" si="935"/>
        <v/>
      </c>
    </row>
    <row r="8456" spans="1:15" hidden="1">
      <c r="A8456" s="475">
        <f t="shared" si="930"/>
        <v>43800</v>
      </c>
      <c r="B8456" s="475">
        <v>43818</v>
      </c>
      <c r="C8456" s="467">
        <v>7</v>
      </c>
      <c r="D8456" s="467">
        <v>1320</v>
      </c>
      <c r="E8456" s="467">
        <v>92</v>
      </c>
      <c r="F8456" s="467">
        <v>0</v>
      </c>
      <c r="G8456" s="467">
        <f t="array" ref="G8456">MAX(IF($A$2:$A$8761=A8456,$D$2:$D$8761))</f>
        <v>1474</v>
      </c>
      <c r="H8456" s="467">
        <f t="shared" si="931"/>
        <v>0</v>
      </c>
      <c r="I8456" s="475" t="str">
        <f t="shared" si="932"/>
        <v/>
      </c>
      <c r="J8456" s="471">
        <f>'Potential Projects'!D8457</f>
        <v>144</v>
      </c>
      <c r="K8456" s="471">
        <f>'Potential Projects'!E8457</f>
        <v>89.457456837239292</v>
      </c>
      <c r="L8456" s="476">
        <f t="shared" si="933"/>
        <v>994.54254316276069</v>
      </c>
      <c r="M8456" s="471">
        <f t="shared" si="929"/>
        <v>1391.9134899695046</v>
      </c>
      <c r="N8456" s="467">
        <f t="shared" si="934"/>
        <v>0</v>
      </c>
      <c r="O8456" s="475" t="str">
        <f t="shared" si="935"/>
        <v/>
      </c>
    </row>
    <row r="8457" spans="1:15" hidden="1">
      <c r="A8457" s="475">
        <f t="shared" si="930"/>
        <v>43800</v>
      </c>
      <c r="B8457" s="475">
        <v>43818</v>
      </c>
      <c r="C8457" s="467">
        <v>8</v>
      </c>
      <c r="D8457" s="467">
        <v>1421</v>
      </c>
      <c r="E8457" s="467">
        <v>79</v>
      </c>
      <c r="F8457" s="467">
        <v>0</v>
      </c>
      <c r="G8457" s="467">
        <f t="array" ref="G8457">MAX(IF($A$2:$A$8761=A8457,$D$2:$D$8761))</f>
        <v>1474</v>
      </c>
      <c r="H8457" s="467">
        <f t="shared" si="931"/>
        <v>0</v>
      </c>
      <c r="I8457" s="475" t="str">
        <f t="shared" si="932"/>
        <v/>
      </c>
      <c r="J8457" s="471">
        <f>'Potential Projects'!D8458</f>
        <v>144</v>
      </c>
      <c r="K8457" s="471">
        <f>'Potential Projects'!E8458</f>
        <v>91.579704149645238</v>
      </c>
      <c r="L8457" s="476">
        <f t="shared" si="933"/>
        <v>1106.4202958503547</v>
      </c>
      <c r="M8457" s="471">
        <f t="shared" si="929"/>
        <v>1391.9134899695046</v>
      </c>
      <c r="N8457" s="467">
        <f t="shared" si="934"/>
        <v>0</v>
      </c>
      <c r="O8457" s="475" t="str">
        <f t="shared" si="935"/>
        <v/>
      </c>
    </row>
    <row r="8458" spans="1:15" hidden="1">
      <c r="A8458" s="475">
        <f t="shared" si="930"/>
        <v>43800</v>
      </c>
      <c r="B8458" s="475">
        <v>43818</v>
      </c>
      <c r="C8458" s="467">
        <v>9</v>
      </c>
      <c r="D8458" s="467">
        <v>1405</v>
      </c>
      <c r="E8458" s="467">
        <v>78</v>
      </c>
      <c r="F8458" s="467">
        <v>0</v>
      </c>
      <c r="G8458" s="467">
        <f t="array" ref="G8458">MAX(IF($A$2:$A$8761=A8458,$D$2:$D$8761))</f>
        <v>1474</v>
      </c>
      <c r="H8458" s="467">
        <f t="shared" si="931"/>
        <v>0</v>
      </c>
      <c r="I8458" s="475" t="str">
        <f t="shared" si="932"/>
        <v/>
      </c>
      <c r="J8458" s="471">
        <f>'Potential Projects'!D8459</f>
        <v>144</v>
      </c>
      <c r="K8458" s="471">
        <f>'Potential Projects'!E8459</f>
        <v>79.110621156740493</v>
      </c>
      <c r="L8458" s="476">
        <f t="shared" si="933"/>
        <v>1103.8893788432595</v>
      </c>
      <c r="M8458" s="471">
        <f t="shared" si="929"/>
        <v>1391.9134899695046</v>
      </c>
      <c r="N8458" s="467">
        <f t="shared" si="934"/>
        <v>0</v>
      </c>
      <c r="O8458" s="475" t="str">
        <f t="shared" si="935"/>
        <v/>
      </c>
    </row>
    <row r="8459" spans="1:15" hidden="1">
      <c r="A8459" s="475">
        <f t="shared" si="930"/>
        <v>43800</v>
      </c>
      <c r="B8459" s="475">
        <v>43818</v>
      </c>
      <c r="C8459" s="467">
        <v>10</v>
      </c>
      <c r="D8459" s="467">
        <v>1396</v>
      </c>
      <c r="E8459" s="467">
        <v>78</v>
      </c>
      <c r="F8459" s="467">
        <v>2</v>
      </c>
      <c r="G8459" s="467">
        <f t="array" ref="G8459">MAX(IF($A$2:$A$8761=A8459,$D$2:$D$8761))</f>
        <v>1474</v>
      </c>
      <c r="H8459" s="467">
        <f t="shared" si="931"/>
        <v>0</v>
      </c>
      <c r="I8459" s="475" t="str">
        <f t="shared" si="932"/>
        <v/>
      </c>
      <c r="J8459" s="471">
        <f>'Potential Projects'!D8460</f>
        <v>144</v>
      </c>
      <c r="K8459" s="471">
        <f>'Potential Projects'!E8460</f>
        <v>60.28887674693614</v>
      </c>
      <c r="L8459" s="476">
        <f t="shared" si="933"/>
        <v>1111.7111232530638</v>
      </c>
      <c r="M8459" s="471">
        <f t="shared" si="929"/>
        <v>1391.9134899695046</v>
      </c>
      <c r="N8459" s="467">
        <f t="shared" si="934"/>
        <v>0</v>
      </c>
      <c r="O8459" s="475" t="str">
        <f t="shared" si="935"/>
        <v/>
      </c>
    </row>
    <row r="8460" spans="1:15" hidden="1">
      <c r="A8460" s="475">
        <f t="shared" si="930"/>
        <v>43800</v>
      </c>
      <c r="B8460" s="475">
        <v>43818</v>
      </c>
      <c r="C8460" s="467">
        <v>11</v>
      </c>
      <c r="D8460" s="467">
        <v>1391</v>
      </c>
      <c r="E8460" s="467">
        <v>82</v>
      </c>
      <c r="F8460" s="467">
        <v>6</v>
      </c>
      <c r="G8460" s="467">
        <f t="array" ref="G8460">MAX(IF($A$2:$A$8761=A8460,$D$2:$D$8761))</f>
        <v>1474</v>
      </c>
      <c r="H8460" s="467">
        <f t="shared" si="931"/>
        <v>0</v>
      </c>
      <c r="I8460" s="475" t="str">
        <f t="shared" si="932"/>
        <v/>
      </c>
      <c r="J8460" s="471">
        <f>'Potential Projects'!D8461</f>
        <v>144</v>
      </c>
      <c r="K8460" s="471">
        <f>'Potential Projects'!E8461</f>
        <v>43.085609922597293</v>
      </c>
      <c r="L8460" s="476">
        <f t="shared" si="933"/>
        <v>1115.9143900774027</v>
      </c>
      <c r="M8460" s="471">
        <f t="shared" si="929"/>
        <v>1391.9134899695046</v>
      </c>
      <c r="N8460" s="467">
        <f t="shared" si="934"/>
        <v>0</v>
      </c>
      <c r="O8460" s="475" t="str">
        <f t="shared" si="935"/>
        <v/>
      </c>
    </row>
    <row r="8461" spans="1:15" hidden="1">
      <c r="A8461" s="475">
        <f t="shared" si="930"/>
        <v>43800</v>
      </c>
      <c r="B8461" s="475">
        <v>43818</v>
      </c>
      <c r="C8461" s="467">
        <v>12</v>
      </c>
      <c r="D8461" s="467">
        <v>1361</v>
      </c>
      <c r="E8461" s="467">
        <v>71</v>
      </c>
      <c r="F8461" s="467">
        <v>4</v>
      </c>
      <c r="G8461" s="467">
        <f t="array" ref="G8461">MAX(IF($A$2:$A$8761=A8461,$D$2:$D$8761))</f>
        <v>1474</v>
      </c>
      <c r="H8461" s="467">
        <f t="shared" si="931"/>
        <v>0</v>
      </c>
      <c r="I8461" s="475" t="str">
        <f t="shared" si="932"/>
        <v/>
      </c>
      <c r="J8461" s="471">
        <f>'Potential Projects'!D8462</f>
        <v>144</v>
      </c>
      <c r="K8461" s="471">
        <f>'Potential Projects'!E8462</f>
        <v>57.359346269619436</v>
      </c>
      <c r="L8461" s="476">
        <f t="shared" si="933"/>
        <v>1084.6406537303806</v>
      </c>
      <c r="M8461" s="471">
        <f t="shared" si="929"/>
        <v>1391.9134899695046</v>
      </c>
      <c r="N8461" s="467">
        <f t="shared" si="934"/>
        <v>0</v>
      </c>
      <c r="O8461" s="475" t="str">
        <f t="shared" si="935"/>
        <v/>
      </c>
    </row>
    <row r="8462" spans="1:15" hidden="1">
      <c r="A8462" s="475">
        <f t="shared" si="930"/>
        <v>43800</v>
      </c>
      <c r="B8462" s="475">
        <v>43818</v>
      </c>
      <c r="C8462" s="467">
        <v>13</v>
      </c>
      <c r="D8462" s="467">
        <v>1348</v>
      </c>
      <c r="E8462" s="467">
        <v>69</v>
      </c>
      <c r="F8462" s="467">
        <v>2</v>
      </c>
      <c r="G8462" s="467">
        <f t="array" ref="G8462">MAX(IF($A$2:$A$8761=A8462,$D$2:$D$8761))</f>
        <v>1474</v>
      </c>
      <c r="H8462" s="467">
        <f t="shared" si="931"/>
        <v>0</v>
      </c>
      <c r="I8462" s="475" t="str">
        <f t="shared" si="932"/>
        <v/>
      </c>
      <c r="J8462" s="471">
        <f>'Potential Projects'!D8463</f>
        <v>144</v>
      </c>
      <c r="K8462" s="471">
        <f>'Potential Projects'!E8463</f>
        <v>40.145127929477532</v>
      </c>
      <c r="L8462" s="476">
        <f t="shared" si="933"/>
        <v>1092.8548720705226</v>
      </c>
      <c r="M8462" s="471">
        <f t="shared" si="929"/>
        <v>1391.9134899695046</v>
      </c>
      <c r="N8462" s="467">
        <f t="shared" si="934"/>
        <v>0</v>
      </c>
      <c r="O8462" s="475" t="str">
        <f t="shared" si="935"/>
        <v/>
      </c>
    </row>
    <row r="8463" spans="1:15" hidden="1">
      <c r="A8463" s="475">
        <f t="shared" si="930"/>
        <v>43800</v>
      </c>
      <c r="B8463" s="475">
        <v>43818</v>
      </c>
      <c r="C8463" s="467">
        <v>14</v>
      </c>
      <c r="D8463" s="467">
        <v>1380</v>
      </c>
      <c r="E8463" s="467">
        <v>73</v>
      </c>
      <c r="F8463" s="467">
        <v>1</v>
      </c>
      <c r="G8463" s="467">
        <f t="array" ref="G8463">MAX(IF($A$2:$A$8761=A8463,$D$2:$D$8761))</f>
        <v>1474</v>
      </c>
      <c r="H8463" s="467">
        <f t="shared" si="931"/>
        <v>0</v>
      </c>
      <c r="I8463" s="475" t="str">
        <f t="shared" si="932"/>
        <v/>
      </c>
      <c r="J8463" s="471">
        <f>'Potential Projects'!D8464</f>
        <v>144</v>
      </c>
      <c r="K8463" s="471">
        <f>'Potential Projects'!E8464</f>
        <v>37.479998333691682</v>
      </c>
      <c r="L8463" s="476">
        <f t="shared" si="933"/>
        <v>1124.5200016663084</v>
      </c>
      <c r="M8463" s="471">
        <f t="shared" si="929"/>
        <v>1391.9134899695046</v>
      </c>
      <c r="N8463" s="467">
        <f t="shared" si="934"/>
        <v>0</v>
      </c>
      <c r="O8463" s="475" t="str">
        <f t="shared" si="935"/>
        <v/>
      </c>
    </row>
    <row r="8464" spans="1:15" hidden="1">
      <c r="A8464" s="475">
        <f t="shared" si="930"/>
        <v>43800</v>
      </c>
      <c r="B8464" s="475">
        <v>43818</v>
      </c>
      <c r="C8464" s="467">
        <v>15</v>
      </c>
      <c r="D8464" s="467">
        <v>1371</v>
      </c>
      <c r="E8464" s="467">
        <v>88</v>
      </c>
      <c r="F8464" s="467">
        <v>1</v>
      </c>
      <c r="G8464" s="467">
        <f t="array" ref="G8464">MAX(IF($A$2:$A$8761=A8464,$D$2:$D$8761))</f>
        <v>1474</v>
      </c>
      <c r="H8464" s="467">
        <f t="shared" si="931"/>
        <v>0</v>
      </c>
      <c r="I8464" s="475" t="str">
        <f t="shared" si="932"/>
        <v/>
      </c>
      <c r="J8464" s="471">
        <f>'Potential Projects'!D8465</f>
        <v>144</v>
      </c>
      <c r="K8464" s="471">
        <f>'Potential Projects'!E8465</f>
        <v>26.24765437540314</v>
      </c>
      <c r="L8464" s="476">
        <f t="shared" si="933"/>
        <v>1111.752345624597</v>
      </c>
      <c r="M8464" s="471">
        <f t="shared" si="929"/>
        <v>1391.9134899695046</v>
      </c>
      <c r="N8464" s="467">
        <f t="shared" si="934"/>
        <v>0</v>
      </c>
      <c r="O8464" s="475" t="str">
        <f t="shared" si="935"/>
        <v/>
      </c>
    </row>
    <row r="8465" spans="1:15" hidden="1">
      <c r="A8465" s="475">
        <f t="shared" si="930"/>
        <v>43800</v>
      </c>
      <c r="B8465" s="475">
        <v>43818</v>
      </c>
      <c r="C8465" s="467">
        <v>16</v>
      </c>
      <c r="D8465" s="467">
        <v>1370</v>
      </c>
      <c r="E8465" s="467">
        <v>97</v>
      </c>
      <c r="F8465" s="467">
        <v>0</v>
      </c>
      <c r="G8465" s="467">
        <f t="array" ref="G8465">MAX(IF($A$2:$A$8761=A8465,$D$2:$D$8761))</f>
        <v>1474</v>
      </c>
      <c r="H8465" s="467">
        <f t="shared" si="931"/>
        <v>0</v>
      </c>
      <c r="I8465" s="475" t="str">
        <f t="shared" si="932"/>
        <v/>
      </c>
      <c r="J8465" s="471">
        <f>'Potential Projects'!D8466</f>
        <v>144</v>
      </c>
      <c r="K8465" s="471">
        <f>'Potential Projects'!E8466</f>
        <v>1.225005267684369</v>
      </c>
      <c r="L8465" s="476">
        <f t="shared" si="933"/>
        <v>1127.7749947323157</v>
      </c>
      <c r="M8465" s="471">
        <f t="shared" si="929"/>
        <v>1391.9134899695046</v>
      </c>
      <c r="N8465" s="467">
        <f t="shared" si="934"/>
        <v>0</v>
      </c>
      <c r="O8465" s="475" t="str">
        <f t="shared" si="935"/>
        <v/>
      </c>
    </row>
    <row r="8466" spans="1:15" hidden="1">
      <c r="A8466" s="475">
        <f t="shared" si="930"/>
        <v>43800</v>
      </c>
      <c r="B8466" s="475">
        <v>43818</v>
      </c>
      <c r="C8466" s="467">
        <v>17</v>
      </c>
      <c r="D8466" s="467">
        <v>1430</v>
      </c>
      <c r="E8466" s="467">
        <v>98</v>
      </c>
      <c r="F8466" s="467">
        <v>0</v>
      </c>
      <c r="G8466" s="467">
        <f t="array" ref="G8466">MAX(IF($A$2:$A$8761=A8466,$D$2:$D$8761))</f>
        <v>1474</v>
      </c>
      <c r="H8466" s="467">
        <f t="shared" si="931"/>
        <v>0</v>
      </c>
      <c r="I8466" s="475" t="str">
        <f t="shared" si="932"/>
        <v/>
      </c>
      <c r="J8466" s="471">
        <f>'Potential Projects'!D8467</f>
        <v>144</v>
      </c>
      <c r="K8466" s="471">
        <f>'Potential Projects'!E8467</f>
        <v>2.2974715652547841</v>
      </c>
      <c r="L8466" s="476">
        <f t="shared" si="933"/>
        <v>1185.7025284347453</v>
      </c>
      <c r="M8466" s="471">
        <f t="shared" ref="M8466:M8529" si="936">MAX($L$8019:$L$8761)</f>
        <v>1391.9134899695046</v>
      </c>
      <c r="N8466" s="467">
        <f t="shared" si="934"/>
        <v>0</v>
      </c>
      <c r="O8466" s="475" t="str">
        <f t="shared" si="935"/>
        <v/>
      </c>
    </row>
    <row r="8467" spans="1:15" hidden="1">
      <c r="A8467" s="475">
        <f t="shared" si="930"/>
        <v>43800</v>
      </c>
      <c r="B8467" s="475">
        <v>43818</v>
      </c>
      <c r="C8467" s="467">
        <v>18</v>
      </c>
      <c r="D8467" s="467">
        <v>1436</v>
      </c>
      <c r="E8467" s="467">
        <v>89</v>
      </c>
      <c r="F8467" s="467">
        <v>0</v>
      </c>
      <c r="G8467" s="467">
        <f t="array" ref="G8467">MAX(IF($A$2:$A$8761=A8467,$D$2:$D$8761))</f>
        <v>1474</v>
      </c>
      <c r="H8467" s="467">
        <f t="shared" si="931"/>
        <v>0</v>
      </c>
      <c r="I8467" s="475" t="str">
        <f t="shared" si="932"/>
        <v/>
      </c>
      <c r="J8467" s="471">
        <f>'Potential Projects'!D8468</f>
        <v>144</v>
      </c>
      <c r="K8467" s="471">
        <f>'Potential Projects'!E8468</f>
        <v>0.80650091378198241</v>
      </c>
      <c r="L8467" s="476">
        <f t="shared" si="933"/>
        <v>1202.193499086218</v>
      </c>
      <c r="M8467" s="471">
        <f t="shared" si="936"/>
        <v>1391.9134899695046</v>
      </c>
      <c r="N8467" s="467">
        <f t="shared" si="934"/>
        <v>0</v>
      </c>
      <c r="O8467" s="475" t="str">
        <f t="shared" si="935"/>
        <v/>
      </c>
    </row>
    <row r="8468" spans="1:15" hidden="1">
      <c r="A8468" s="475">
        <f t="shared" si="930"/>
        <v>43800</v>
      </c>
      <c r="B8468" s="475">
        <v>43818</v>
      </c>
      <c r="C8468" s="467">
        <v>19</v>
      </c>
      <c r="D8468" s="467">
        <v>1423</v>
      </c>
      <c r="E8468" s="467">
        <v>103</v>
      </c>
      <c r="F8468" s="467">
        <v>0</v>
      </c>
      <c r="G8468" s="467">
        <f t="array" ref="G8468">MAX(IF($A$2:$A$8761=A8468,$D$2:$D$8761))</f>
        <v>1474</v>
      </c>
      <c r="H8468" s="467">
        <f t="shared" si="931"/>
        <v>0</v>
      </c>
      <c r="I8468" s="475" t="str">
        <f t="shared" si="932"/>
        <v/>
      </c>
      <c r="J8468" s="471">
        <f>'Potential Projects'!D8469</f>
        <v>144</v>
      </c>
      <c r="K8468" s="471">
        <f>'Potential Projects'!E8469</f>
        <v>2.467220060202107</v>
      </c>
      <c r="L8468" s="476">
        <f t="shared" si="933"/>
        <v>1173.5327799397978</v>
      </c>
      <c r="M8468" s="471">
        <f t="shared" si="936"/>
        <v>1391.9134899695046</v>
      </c>
      <c r="N8468" s="467">
        <f t="shared" si="934"/>
        <v>0</v>
      </c>
      <c r="O8468" s="475" t="str">
        <f t="shared" si="935"/>
        <v/>
      </c>
    </row>
    <row r="8469" spans="1:15" hidden="1">
      <c r="A8469" s="475">
        <f t="shared" si="930"/>
        <v>43800</v>
      </c>
      <c r="B8469" s="475">
        <v>43818</v>
      </c>
      <c r="C8469" s="467">
        <v>20</v>
      </c>
      <c r="D8469" s="467">
        <v>1380</v>
      </c>
      <c r="E8469" s="467">
        <v>104</v>
      </c>
      <c r="F8469" s="467">
        <v>0</v>
      </c>
      <c r="G8469" s="467">
        <f t="array" ref="G8469">MAX(IF($A$2:$A$8761=A8469,$D$2:$D$8761))</f>
        <v>1474</v>
      </c>
      <c r="H8469" s="467">
        <f t="shared" si="931"/>
        <v>0</v>
      </c>
      <c r="I8469" s="475" t="str">
        <f t="shared" si="932"/>
        <v/>
      </c>
      <c r="J8469" s="471">
        <f>'Potential Projects'!D8470</f>
        <v>139.64909146699688</v>
      </c>
      <c r="K8469" s="471">
        <f>'Potential Projects'!E8470</f>
        <v>0.13454719415179531</v>
      </c>
      <c r="L8469" s="476">
        <f t="shared" si="933"/>
        <v>1136.2163613388514</v>
      </c>
      <c r="M8469" s="471">
        <f t="shared" si="936"/>
        <v>1391.9134899695046</v>
      </c>
      <c r="N8469" s="467">
        <f t="shared" si="934"/>
        <v>0</v>
      </c>
      <c r="O8469" s="475" t="str">
        <f t="shared" si="935"/>
        <v/>
      </c>
    </row>
    <row r="8470" spans="1:15" hidden="1">
      <c r="A8470" s="475">
        <f t="shared" si="930"/>
        <v>43800</v>
      </c>
      <c r="B8470" s="475">
        <v>43818</v>
      </c>
      <c r="C8470" s="467">
        <v>21</v>
      </c>
      <c r="D8470" s="467">
        <v>1296</v>
      </c>
      <c r="E8470" s="467">
        <v>103</v>
      </c>
      <c r="F8470" s="467">
        <v>0</v>
      </c>
      <c r="G8470" s="467">
        <f t="array" ref="G8470">MAX(IF($A$2:$A$8761=A8470,$D$2:$D$8761))</f>
        <v>1474</v>
      </c>
      <c r="H8470" s="467">
        <f t="shared" si="931"/>
        <v>0</v>
      </c>
      <c r="I8470" s="475" t="str">
        <f t="shared" si="932"/>
        <v/>
      </c>
      <c r="J8470" s="471">
        <f>'Potential Projects'!D8471</f>
        <v>144</v>
      </c>
      <c r="K8470" s="471">
        <f>'Potential Projects'!E8471</f>
        <v>0.35044850569769942</v>
      </c>
      <c r="L8470" s="476">
        <f t="shared" si="933"/>
        <v>1048.6495514943024</v>
      </c>
      <c r="M8470" s="471">
        <f t="shared" si="936"/>
        <v>1391.9134899695046</v>
      </c>
      <c r="N8470" s="467">
        <f t="shared" si="934"/>
        <v>0</v>
      </c>
      <c r="O8470" s="475" t="str">
        <f t="shared" si="935"/>
        <v/>
      </c>
    </row>
    <row r="8471" spans="1:15" hidden="1">
      <c r="A8471" s="475">
        <f t="shared" si="930"/>
        <v>43800</v>
      </c>
      <c r="B8471" s="475">
        <v>43818</v>
      </c>
      <c r="C8471" s="467">
        <v>22</v>
      </c>
      <c r="D8471" s="467">
        <v>1265</v>
      </c>
      <c r="E8471" s="467">
        <v>103</v>
      </c>
      <c r="F8471" s="467">
        <v>0</v>
      </c>
      <c r="G8471" s="467">
        <f t="array" ref="G8471">MAX(IF($A$2:$A$8761=A8471,$D$2:$D$8761))</f>
        <v>1474</v>
      </c>
      <c r="H8471" s="467">
        <f t="shared" si="931"/>
        <v>0</v>
      </c>
      <c r="I8471" s="475" t="str">
        <f t="shared" si="932"/>
        <v/>
      </c>
      <c r="J8471" s="471">
        <f>'Potential Projects'!D8472</f>
        <v>132.32398663568219</v>
      </c>
      <c r="K8471" s="471">
        <f>'Potential Projects'!E8472</f>
        <v>19.068935766501827</v>
      </c>
      <c r="L8471" s="476">
        <f t="shared" si="933"/>
        <v>1010.6070775978161</v>
      </c>
      <c r="M8471" s="471">
        <f t="shared" si="936"/>
        <v>1391.9134899695046</v>
      </c>
      <c r="N8471" s="467">
        <f t="shared" si="934"/>
        <v>0</v>
      </c>
      <c r="O8471" s="475" t="str">
        <f t="shared" si="935"/>
        <v/>
      </c>
    </row>
    <row r="8472" spans="1:15" hidden="1">
      <c r="A8472" s="475">
        <f t="shared" si="930"/>
        <v>43800</v>
      </c>
      <c r="B8472" s="475">
        <v>43818</v>
      </c>
      <c r="C8472" s="467">
        <v>23</v>
      </c>
      <c r="D8472" s="467">
        <v>1151</v>
      </c>
      <c r="E8472" s="467">
        <v>102</v>
      </c>
      <c r="F8472" s="467">
        <v>0</v>
      </c>
      <c r="G8472" s="467">
        <f t="array" ref="G8472">MAX(IF($A$2:$A$8761=A8472,$D$2:$D$8761))</f>
        <v>1474</v>
      </c>
      <c r="H8472" s="467">
        <f t="shared" si="931"/>
        <v>0</v>
      </c>
      <c r="I8472" s="475" t="str">
        <f t="shared" si="932"/>
        <v/>
      </c>
      <c r="J8472" s="471">
        <f>'Potential Projects'!D8473</f>
        <v>96.927323587375241</v>
      </c>
      <c r="K8472" s="471">
        <f>'Potential Projects'!E8473</f>
        <v>16.913833906686733</v>
      </c>
      <c r="L8472" s="476">
        <f t="shared" si="933"/>
        <v>935.15884250593808</v>
      </c>
      <c r="M8472" s="471">
        <f t="shared" si="936"/>
        <v>1391.9134899695046</v>
      </c>
      <c r="N8472" s="467">
        <f t="shared" si="934"/>
        <v>0</v>
      </c>
      <c r="O8472" s="475" t="str">
        <f t="shared" si="935"/>
        <v/>
      </c>
    </row>
    <row r="8473" spans="1:15" hidden="1">
      <c r="A8473" s="475">
        <f t="shared" si="930"/>
        <v>43800</v>
      </c>
      <c r="B8473" s="475">
        <v>43818</v>
      </c>
      <c r="C8473" s="467">
        <v>24</v>
      </c>
      <c r="D8473" s="467">
        <v>1058</v>
      </c>
      <c r="E8473" s="467">
        <v>102</v>
      </c>
      <c r="F8473" s="467">
        <v>0</v>
      </c>
      <c r="G8473" s="467">
        <f t="array" ref="G8473">MAX(IF($A$2:$A$8761=A8473,$D$2:$D$8761))</f>
        <v>1474</v>
      </c>
      <c r="H8473" s="467">
        <f t="shared" si="931"/>
        <v>0</v>
      </c>
      <c r="I8473" s="475" t="str">
        <f t="shared" si="932"/>
        <v/>
      </c>
      <c r="J8473" s="471">
        <f>'Potential Projects'!D8474</f>
        <v>81.580737716290884</v>
      </c>
      <c r="K8473" s="471">
        <f>'Potential Projects'!E8474</f>
        <v>10.489205385938508</v>
      </c>
      <c r="L8473" s="476">
        <f t="shared" si="933"/>
        <v>863.93005689777067</v>
      </c>
      <c r="M8473" s="471">
        <f t="shared" si="936"/>
        <v>1391.9134899695046</v>
      </c>
      <c r="N8473" s="467">
        <f t="shared" si="934"/>
        <v>0</v>
      </c>
      <c r="O8473" s="475" t="str">
        <f t="shared" si="935"/>
        <v/>
      </c>
    </row>
    <row r="8474" spans="1:15" hidden="1">
      <c r="A8474" s="475">
        <f t="shared" si="930"/>
        <v>43800</v>
      </c>
      <c r="B8474" s="475">
        <v>43819</v>
      </c>
      <c r="C8474" s="467">
        <v>1</v>
      </c>
      <c r="D8474" s="467">
        <v>999</v>
      </c>
      <c r="E8474" s="467">
        <v>97</v>
      </c>
      <c r="F8474" s="467">
        <v>0</v>
      </c>
      <c r="G8474" s="467">
        <f t="array" ref="G8474">MAX(IF($A$2:$A$8761=A8474,$D$2:$D$8761))</f>
        <v>1474</v>
      </c>
      <c r="H8474" s="467">
        <f t="shared" si="931"/>
        <v>0</v>
      </c>
      <c r="I8474" s="475" t="str">
        <f t="shared" si="932"/>
        <v/>
      </c>
      <c r="J8474" s="471">
        <f>'Potential Projects'!D8475</f>
        <v>53.740465059777151</v>
      </c>
      <c r="K8474" s="471">
        <f>'Potential Projects'!E8475</f>
        <v>1.4330840679423782</v>
      </c>
      <c r="L8474" s="476">
        <f t="shared" si="933"/>
        <v>846.82645087228047</v>
      </c>
      <c r="M8474" s="471">
        <f t="shared" si="936"/>
        <v>1391.9134899695046</v>
      </c>
      <c r="N8474" s="467">
        <f t="shared" si="934"/>
        <v>0</v>
      </c>
      <c r="O8474" s="475" t="str">
        <f t="shared" si="935"/>
        <v/>
      </c>
    </row>
    <row r="8475" spans="1:15" hidden="1">
      <c r="A8475" s="475">
        <f t="shared" si="930"/>
        <v>43800</v>
      </c>
      <c r="B8475" s="475">
        <v>43819</v>
      </c>
      <c r="C8475" s="467">
        <v>2</v>
      </c>
      <c r="D8475" s="467">
        <v>996</v>
      </c>
      <c r="E8475" s="467">
        <v>99</v>
      </c>
      <c r="F8475" s="467">
        <v>0</v>
      </c>
      <c r="G8475" s="467">
        <f t="array" ref="G8475">MAX(IF($A$2:$A$8761=A8475,$D$2:$D$8761))</f>
        <v>1474</v>
      </c>
      <c r="H8475" s="467">
        <f t="shared" si="931"/>
        <v>0</v>
      </c>
      <c r="I8475" s="475" t="str">
        <f t="shared" si="932"/>
        <v/>
      </c>
      <c r="J8475" s="471">
        <f>'Potential Projects'!D8476</f>
        <v>48.262131722494594</v>
      </c>
      <c r="K8475" s="471">
        <f>'Potential Projects'!E8476</f>
        <v>7.0402601591055686E-2</v>
      </c>
      <c r="L8475" s="476">
        <f t="shared" si="933"/>
        <v>848.6674656759144</v>
      </c>
      <c r="M8475" s="471">
        <f t="shared" si="936"/>
        <v>1391.9134899695046</v>
      </c>
      <c r="N8475" s="467">
        <f t="shared" si="934"/>
        <v>0</v>
      </c>
      <c r="O8475" s="475" t="str">
        <f t="shared" si="935"/>
        <v/>
      </c>
    </row>
    <row r="8476" spans="1:15" hidden="1">
      <c r="A8476" s="475">
        <f t="shared" si="930"/>
        <v>43800</v>
      </c>
      <c r="B8476" s="475">
        <v>43819</v>
      </c>
      <c r="C8476" s="467">
        <v>3</v>
      </c>
      <c r="D8476" s="467">
        <v>986</v>
      </c>
      <c r="E8476" s="467">
        <v>101</v>
      </c>
      <c r="F8476" s="467">
        <v>0</v>
      </c>
      <c r="G8476" s="467">
        <f t="array" ref="G8476">MAX(IF($A$2:$A$8761=A8476,$D$2:$D$8761))</f>
        <v>1474</v>
      </c>
      <c r="H8476" s="467">
        <f t="shared" si="931"/>
        <v>0</v>
      </c>
      <c r="I8476" s="475" t="str">
        <f t="shared" si="932"/>
        <v/>
      </c>
      <c r="J8476" s="471">
        <f>'Potential Projects'!D8477</f>
        <v>98.830692638424409</v>
      </c>
      <c r="K8476" s="471">
        <f>'Potential Projects'!E8477</f>
        <v>4.8499569984949475E-2</v>
      </c>
      <c r="L8476" s="476">
        <f t="shared" si="933"/>
        <v>786.12080779159066</v>
      </c>
      <c r="M8476" s="471">
        <f t="shared" si="936"/>
        <v>1391.9134899695046</v>
      </c>
      <c r="N8476" s="467">
        <f t="shared" si="934"/>
        <v>0</v>
      </c>
      <c r="O8476" s="475" t="str">
        <f t="shared" si="935"/>
        <v/>
      </c>
    </row>
    <row r="8477" spans="1:15" hidden="1">
      <c r="A8477" s="475">
        <f t="shared" si="930"/>
        <v>43800</v>
      </c>
      <c r="B8477" s="475">
        <v>43819</v>
      </c>
      <c r="C8477" s="467">
        <v>4</v>
      </c>
      <c r="D8477" s="467">
        <v>959</v>
      </c>
      <c r="E8477" s="467">
        <v>100</v>
      </c>
      <c r="F8477" s="467">
        <v>0</v>
      </c>
      <c r="G8477" s="467">
        <f t="array" ref="G8477">MAX(IF($A$2:$A$8761=A8477,$D$2:$D$8761))</f>
        <v>1474</v>
      </c>
      <c r="H8477" s="467">
        <f t="shared" si="931"/>
        <v>0</v>
      </c>
      <c r="I8477" s="475" t="str">
        <f t="shared" si="932"/>
        <v/>
      </c>
      <c r="J8477" s="471">
        <f>'Potential Projects'!D8478</f>
        <v>134.65404983378855</v>
      </c>
      <c r="K8477" s="471">
        <f>'Potential Projects'!E8478</f>
        <v>6.9604705439690386</v>
      </c>
      <c r="L8477" s="476">
        <f t="shared" si="933"/>
        <v>717.38547962224243</v>
      </c>
      <c r="M8477" s="471">
        <f t="shared" si="936"/>
        <v>1391.9134899695046</v>
      </c>
      <c r="N8477" s="467">
        <f t="shared" si="934"/>
        <v>0</v>
      </c>
      <c r="O8477" s="475" t="str">
        <f t="shared" si="935"/>
        <v/>
      </c>
    </row>
    <row r="8478" spans="1:15" hidden="1">
      <c r="A8478" s="475">
        <f t="shared" si="930"/>
        <v>43800</v>
      </c>
      <c r="B8478" s="475">
        <v>43819</v>
      </c>
      <c r="C8478" s="467">
        <v>5</v>
      </c>
      <c r="D8478" s="467">
        <v>938</v>
      </c>
      <c r="E8478" s="467">
        <v>91</v>
      </c>
      <c r="F8478" s="467">
        <v>0</v>
      </c>
      <c r="G8478" s="467">
        <f t="array" ref="G8478">MAX(IF($A$2:$A$8761=A8478,$D$2:$D$8761))</f>
        <v>1474</v>
      </c>
      <c r="H8478" s="467">
        <f t="shared" si="931"/>
        <v>0</v>
      </c>
      <c r="I8478" s="475" t="str">
        <f t="shared" si="932"/>
        <v/>
      </c>
      <c r="J8478" s="471">
        <f>'Potential Projects'!D8479</f>
        <v>144</v>
      </c>
      <c r="K8478" s="471">
        <f>'Potential Projects'!E8479</f>
        <v>7.5354251236293273</v>
      </c>
      <c r="L8478" s="476">
        <f t="shared" si="933"/>
        <v>695.46457487637065</v>
      </c>
      <c r="M8478" s="471">
        <f t="shared" si="936"/>
        <v>1391.9134899695046</v>
      </c>
      <c r="N8478" s="467">
        <f t="shared" si="934"/>
        <v>0</v>
      </c>
      <c r="O8478" s="475" t="str">
        <f t="shared" si="935"/>
        <v/>
      </c>
    </row>
    <row r="8479" spans="1:15" hidden="1">
      <c r="A8479" s="475">
        <f t="shared" si="930"/>
        <v>43800</v>
      </c>
      <c r="B8479" s="475">
        <v>43819</v>
      </c>
      <c r="C8479" s="467">
        <v>6</v>
      </c>
      <c r="D8479" s="467">
        <v>1001</v>
      </c>
      <c r="E8479" s="467">
        <v>83</v>
      </c>
      <c r="F8479" s="467">
        <v>0</v>
      </c>
      <c r="G8479" s="467">
        <f t="array" ref="G8479">MAX(IF($A$2:$A$8761=A8479,$D$2:$D$8761))</f>
        <v>1474</v>
      </c>
      <c r="H8479" s="467">
        <f t="shared" si="931"/>
        <v>0</v>
      </c>
      <c r="I8479" s="475" t="str">
        <f t="shared" si="932"/>
        <v/>
      </c>
      <c r="J8479" s="471">
        <f>'Potential Projects'!D8480</f>
        <v>144</v>
      </c>
      <c r="K8479" s="471">
        <f>'Potential Projects'!E8480</f>
        <v>25.534241345947109</v>
      </c>
      <c r="L8479" s="476">
        <f t="shared" si="933"/>
        <v>748.46575865405293</v>
      </c>
      <c r="M8479" s="471">
        <f t="shared" si="936"/>
        <v>1391.9134899695046</v>
      </c>
      <c r="N8479" s="467">
        <f t="shared" si="934"/>
        <v>0</v>
      </c>
      <c r="O8479" s="475" t="str">
        <f t="shared" si="935"/>
        <v/>
      </c>
    </row>
    <row r="8480" spans="1:15" hidden="1">
      <c r="A8480" s="475">
        <f t="shared" si="930"/>
        <v>43800</v>
      </c>
      <c r="B8480" s="475">
        <v>43819</v>
      </c>
      <c r="C8480" s="467">
        <v>7</v>
      </c>
      <c r="D8480" s="467">
        <v>1119</v>
      </c>
      <c r="E8480" s="467">
        <v>102</v>
      </c>
      <c r="F8480" s="467">
        <v>0</v>
      </c>
      <c r="G8480" s="467">
        <f t="array" ref="G8480">MAX(IF($A$2:$A$8761=A8480,$D$2:$D$8761))</f>
        <v>1474</v>
      </c>
      <c r="H8480" s="467">
        <f t="shared" si="931"/>
        <v>0</v>
      </c>
      <c r="I8480" s="475" t="str">
        <f t="shared" si="932"/>
        <v/>
      </c>
      <c r="J8480" s="471">
        <f>'Potential Projects'!D8481</f>
        <v>144</v>
      </c>
      <c r="K8480" s="471">
        <f>'Potential Projects'!E8481</f>
        <v>30.405319124919373</v>
      </c>
      <c r="L8480" s="476">
        <f t="shared" si="933"/>
        <v>842.5946808750806</v>
      </c>
      <c r="M8480" s="471">
        <f t="shared" si="936"/>
        <v>1391.9134899695046</v>
      </c>
      <c r="N8480" s="467">
        <f t="shared" si="934"/>
        <v>0</v>
      </c>
      <c r="O8480" s="475" t="str">
        <f t="shared" si="935"/>
        <v/>
      </c>
    </row>
    <row r="8481" spans="1:15" hidden="1">
      <c r="A8481" s="475">
        <f t="shared" si="930"/>
        <v>43800</v>
      </c>
      <c r="B8481" s="475">
        <v>43819</v>
      </c>
      <c r="C8481" s="467">
        <v>8</v>
      </c>
      <c r="D8481" s="467">
        <v>1199</v>
      </c>
      <c r="E8481" s="467">
        <v>103</v>
      </c>
      <c r="F8481" s="467">
        <v>0</v>
      </c>
      <c r="G8481" s="467">
        <f t="array" ref="G8481">MAX(IF($A$2:$A$8761=A8481,$D$2:$D$8761))</f>
        <v>1474</v>
      </c>
      <c r="H8481" s="467">
        <f t="shared" si="931"/>
        <v>0</v>
      </c>
      <c r="I8481" s="475" t="str">
        <f t="shared" si="932"/>
        <v/>
      </c>
      <c r="J8481" s="471">
        <f>'Potential Projects'!D8482</f>
        <v>144</v>
      </c>
      <c r="K8481" s="471">
        <f>'Potential Projects'!E8482</f>
        <v>27.312298161685661</v>
      </c>
      <c r="L8481" s="476">
        <f t="shared" si="933"/>
        <v>924.6877018383143</v>
      </c>
      <c r="M8481" s="471">
        <f t="shared" si="936"/>
        <v>1391.9134899695046</v>
      </c>
      <c r="N8481" s="467">
        <f t="shared" si="934"/>
        <v>0</v>
      </c>
      <c r="O8481" s="475" t="str">
        <f t="shared" si="935"/>
        <v/>
      </c>
    </row>
    <row r="8482" spans="1:15" hidden="1">
      <c r="A8482" s="475">
        <f t="shared" si="930"/>
        <v>43800</v>
      </c>
      <c r="B8482" s="475">
        <v>43819</v>
      </c>
      <c r="C8482" s="467">
        <v>9</v>
      </c>
      <c r="D8482" s="467">
        <v>1206</v>
      </c>
      <c r="E8482" s="467">
        <v>103</v>
      </c>
      <c r="F8482" s="467">
        <v>0</v>
      </c>
      <c r="G8482" s="467">
        <f t="array" ref="G8482">MAX(IF($A$2:$A$8761=A8482,$D$2:$D$8761))</f>
        <v>1474</v>
      </c>
      <c r="H8482" s="467">
        <f t="shared" si="931"/>
        <v>0</v>
      </c>
      <c r="I8482" s="475" t="str">
        <f t="shared" si="932"/>
        <v/>
      </c>
      <c r="J8482" s="471">
        <f>'Potential Projects'!D8483</f>
        <v>144</v>
      </c>
      <c r="K8482" s="471">
        <f>'Potential Projects'!E8483</f>
        <v>26.230444850569771</v>
      </c>
      <c r="L8482" s="476">
        <f t="shared" si="933"/>
        <v>932.76955514943018</v>
      </c>
      <c r="M8482" s="471">
        <f t="shared" si="936"/>
        <v>1391.9134899695046</v>
      </c>
      <c r="N8482" s="467">
        <f t="shared" si="934"/>
        <v>0</v>
      </c>
      <c r="O8482" s="475" t="str">
        <f t="shared" si="935"/>
        <v/>
      </c>
    </row>
    <row r="8483" spans="1:15" hidden="1">
      <c r="A8483" s="475">
        <f t="shared" si="930"/>
        <v>43800</v>
      </c>
      <c r="B8483" s="475">
        <v>43819</v>
      </c>
      <c r="C8483" s="467">
        <v>10</v>
      </c>
      <c r="D8483" s="467">
        <v>1205</v>
      </c>
      <c r="E8483" s="467">
        <v>103</v>
      </c>
      <c r="F8483" s="467">
        <v>1</v>
      </c>
      <c r="G8483" s="467">
        <f t="array" ref="G8483">MAX(IF($A$2:$A$8761=A8483,$D$2:$D$8761))</f>
        <v>1474</v>
      </c>
      <c r="H8483" s="467">
        <f t="shared" si="931"/>
        <v>0</v>
      </c>
      <c r="I8483" s="475" t="str">
        <f t="shared" si="932"/>
        <v/>
      </c>
      <c r="J8483" s="471">
        <f>'Potential Projects'!D8484</f>
        <v>144</v>
      </c>
      <c r="K8483" s="471">
        <f>'Potential Projects'!E8484</f>
        <v>5.0416085250483773</v>
      </c>
      <c r="L8483" s="476">
        <f t="shared" si="933"/>
        <v>951.95839147495167</v>
      </c>
      <c r="M8483" s="471">
        <f t="shared" si="936"/>
        <v>1391.9134899695046</v>
      </c>
      <c r="N8483" s="467">
        <f t="shared" si="934"/>
        <v>0</v>
      </c>
      <c r="O8483" s="475" t="str">
        <f t="shared" si="935"/>
        <v/>
      </c>
    </row>
    <row r="8484" spans="1:15" hidden="1">
      <c r="A8484" s="475">
        <f t="shared" si="930"/>
        <v>43800</v>
      </c>
      <c r="B8484" s="475">
        <v>43819</v>
      </c>
      <c r="C8484" s="467">
        <v>11</v>
      </c>
      <c r="D8484" s="467">
        <v>1206</v>
      </c>
      <c r="E8484" s="467">
        <v>103</v>
      </c>
      <c r="F8484" s="467">
        <v>2</v>
      </c>
      <c r="G8484" s="467">
        <f t="array" ref="G8484">MAX(IF($A$2:$A$8761=A8484,$D$2:$D$8761))</f>
        <v>1474</v>
      </c>
      <c r="H8484" s="467">
        <f t="shared" si="931"/>
        <v>0</v>
      </c>
      <c r="I8484" s="475" t="str">
        <f t="shared" si="932"/>
        <v/>
      </c>
      <c r="J8484" s="471">
        <f>'Potential Projects'!D8485</f>
        <v>144</v>
      </c>
      <c r="K8484" s="471">
        <f>'Potential Projects'!E8485</f>
        <v>9.8258564287250056</v>
      </c>
      <c r="L8484" s="476">
        <f t="shared" si="933"/>
        <v>947.17414357127495</v>
      </c>
      <c r="M8484" s="471">
        <f t="shared" si="936"/>
        <v>1391.9134899695046</v>
      </c>
      <c r="N8484" s="467">
        <f t="shared" si="934"/>
        <v>0</v>
      </c>
      <c r="O8484" s="475" t="str">
        <f t="shared" si="935"/>
        <v/>
      </c>
    </row>
    <row r="8485" spans="1:15" hidden="1">
      <c r="A8485" s="475">
        <f t="shared" si="930"/>
        <v>43800</v>
      </c>
      <c r="B8485" s="475">
        <v>43819</v>
      </c>
      <c r="C8485" s="467">
        <v>12</v>
      </c>
      <c r="D8485" s="467">
        <v>1192</v>
      </c>
      <c r="E8485" s="467">
        <v>103</v>
      </c>
      <c r="F8485" s="467">
        <v>1</v>
      </c>
      <c r="G8485" s="467">
        <f t="array" ref="G8485">MAX(IF($A$2:$A$8761=A8485,$D$2:$D$8761))</f>
        <v>1474</v>
      </c>
      <c r="H8485" s="467">
        <f t="shared" si="931"/>
        <v>0</v>
      </c>
      <c r="I8485" s="475" t="str">
        <f t="shared" si="932"/>
        <v/>
      </c>
      <c r="J8485" s="471">
        <f>'Potential Projects'!D8486</f>
        <v>144</v>
      </c>
      <c r="K8485" s="471">
        <f>'Potential Projects'!E8486</f>
        <v>7.9836550204257151</v>
      </c>
      <c r="L8485" s="476">
        <f t="shared" si="933"/>
        <v>936.01634497957434</v>
      </c>
      <c r="M8485" s="471">
        <f t="shared" si="936"/>
        <v>1391.9134899695046</v>
      </c>
      <c r="N8485" s="467">
        <f t="shared" si="934"/>
        <v>0</v>
      </c>
      <c r="O8485" s="475" t="str">
        <f t="shared" si="935"/>
        <v/>
      </c>
    </row>
    <row r="8486" spans="1:15" hidden="1">
      <c r="A8486" s="475">
        <f t="shared" si="930"/>
        <v>43800</v>
      </c>
      <c r="B8486" s="475">
        <v>43819</v>
      </c>
      <c r="C8486" s="467">
        <v>13</v>
      </c>
      <c r="D8486" s="467">
        <v>1199</v>
      </c>
      <c r="E8486" s="467">
        <v>103</v>
      </c>
      <c r="F8486" s="467">
        <v>2</v>
      </c>
      <c r="G8486" s="467">
        <f t="array" ref="G8486">MAX(IF($A$2:$A$8761=A8486,$D$2:$D$8761))</f>
        <v>1474</v>
      </c>
      <c r="H8486" s="467">
        <f t="shared" si="931"/>
        <v>0</v>
      </c>
      <c r="I8486" s="475" t="str">
        <f t="shared" si="932"/>
        <v/>
      </c>
      <c r="J8486" s="471">
        <f>'Potential Projects'!D8487</f>
        <v>144</v>
      </c>
      <c r="K8486" s="471">
        <f>'Potential Projects'!E8487</f>
        <v>13.95066663083208</v>
      </c>
      <c r="L8486" s="476">
        <f t="shared" si="933"/>
        <v>936.04933336916793</v>
      </c>
      <c r="M8486" s="471">
        <f t="shared" si="936"/>
        <v>1391.9134899695046</v>
      </c>
      <c r="N8486" s="467">
        <f t="shared" si="934"/>
        <v>0</v>
      </c>
      <c r="O8486" s="475" t="str">
        <f t="shared" si="935"/>
        <v/>
      </c>
    </row>
    <row r="8487" spans="1:15" hidden="1">
      <c r="A8487" s="475">
        <f t="shared" si="930"/>
        <v>43800</v>
      </c>
      <c r="B8487" s="475">
        <v>43819</v>
      </c>
      <c r="C8487" s="467">
        <v>14</v>
      </c>
      <c r="D8487" s="467">
        <v>1200</v>
      </c>
      <c r="E8487" s="467">
        <v>103</v>
      </c>
      <c r="F8487" s="467">
        <v>2</v>
      </c>
      <c r="G8487" s="467">
        <f t="array" ref="G8487">MAX(IF($A$2:$A$8761=A8487,$D$2:$D$8761))</f>
        <v>1474</v>
      </c>
      <c r="H8487" s="467">
        <f t="shared" si="931"/>
        <v>0</v>
      </c>
      <c r="I8487" s="475" t="str">
        <f t="shared" si="932"/>
        <v/>
      </c>
      <c r="J8487" s="471">
        <f>'Potential Projects'!D8488</f>
        <v>144</v>
      </c>
      <c r="K8487" s="471">
        <f>'Potential Projects'!E8488</f>
        <v>29.746663674478608</v>
      </c>
      <c r="L8487" s="476">
        <f t="shared" si="933"/>
        <v>921.25333632552145</v>
      </c>
      <c r="M8487" s="471">
        <f t="shared" si="936"/>
        <v>1391.9134899695046</v>
      </c>
      <c r="N8487" s="467">
        <f t="shared" si="934"/>
        <v>0</v>
      </c>
      <c r="O8487" s="475" t="str">
        <f t="shared" si="935"/>
        <v/>
      </c>
    </row>
    <row r="8488" spans="1:15" hidden="1">
      <c r="A8488" s="475">
        <f t="shared" si="930"/>
        <v>43800</v>
      </c>
      <c r="B8488" s="475">
        <v>43819</v>
      </c>
      <c r="C8488" s="467">
        <v>15</v>
      </c>
      <c r="D8488" s="467">
        <v>1181</v>
      </c>
      <c r="E8488" s="467">
        <v>104</v>
      </c>
      <c r="F8488" s="467">
        <v>1</v>
      </c>
      <c r="G8488" s="467">
        <f t="array" ref="G8488">MAX(IF($A$2:$A$8761=A8488,$D$2:$D$8761))</f>
        <v>1474</v>
      </c>
      <c r="H8488" s="467">
        <f t="shared" si="931"/>
        <v>0</v>
      </c>
      <c r="I8488" s="475" t="str">
        <f t="shared" si="932"/>
        <v/>
      </c>
      <c r="J8488" s="471">
        <f>'Potential Projects'!D8489</f>
        <v>144</v>
      </c>
      <c r="K8488" s="471">
        <f>'Potential Projects'!E8489</f>
        <v>35.442234143195016</v>
      </c>
      <c r="L8488" s="476">
        <f t="shared" si="933"/>
        <v>896.55776585680496</v>
      </c>
      <c r="M8488" s="471">
        <f t="shared" si="936"/>
        <v>1391.9134899695046</v>
      </c>
      <c r="N8488" s="467">
        <f t="shared" si="934"/>
        <v>0</v>
      </c>
      <c r="O8488" s="475" t="str">
        <f t="shared" si="935"/>
        <v/>
      </c>
    </row>
    <row r="8489" spans="1:15" hidden="1">
      <c r="A8489" s="475">
        <f t="shared" si="930"/>
        <v>43800</v>
      </c>
      <c r="B8489" s="475">
        <v>43819</v>
      </c>
      <c r="C8489" s="467">
        <v>16</v>
      </c>
      <c r="D8489" s="467">
        <v>1184</v>
      </c>
      <c r="E8489" s="467">
        <v>103</v>
      </c>
      <c r="F8489" s="467">
        <v>0</v>
      </c>
      <c r="G8489" s="467">
        <f t="array" ref="G8489">MAX(IF($A$2:$A$8761=A8489,$D$2:$D$8761))</f>
        <v>1474</v>
      </c>
      <c r="H8489" s="467">
        <f t="shared" si="931"/>
        <v>0</v>
      </c>
      <c r="I8489" s="475" t="str">
        <f t="shared" si="932"/>
        <v/>
      </c>
      <c r="J8489" s="471">
        <f>'Potential Projects'!D8490</f>
        <v>144</v>
      </c>
      <c r="K8489" s="471">
        <f>'Potential Projects'!E8490</f>
        <v>5.6752319393678787</v>
      </c>
      <c r="L8489" s="476">
        <f t="shared" si="933"/>
        <v>931.3247680606321</v>
      </c>
      <c r="M8489" s="471">
        <f t="shared" si="936"/>
        <v>1391.9134899695046</v>
      </c>
      <c r="N8489" s="467">
        <f t="shared" si="934"/>
        <v>0</v>
      </c>
      <c r="O8489" s="475" t="str">
        <f t="shared" si="935"/>
        <v/>
      </c>
    </row>
    <row r="8490" spans="1:15" hidden="1">
      <c r="A8490" s="475">
        <f t="shared" si="930"/>
        <v>43800</v>
      </c>
      <c r="B8490" s="475">
        <v>43819</v>
      </c>
      <c r="C8490" s="467">
        <v>17</v>
      </c>
      <c r="D8490" s="467">
        <v>1247</v>
      </c>
      <c r="E8490" s="467">
        <v>103</v>
      </c>
      <c r="F8490" s="467">
        <v>0</v>
      </c>
      <c r="G8490" s="467">
        <f t="array" ref="G8490">MAX(IF($A$2:$A$8761=A8490,$D$2:$D$8761))</f>
        <v>1474</v>
      </c>
      <c r="H8490" s="467">
        <f t="shared" si="931"/>
        <v>0</v>
      </c>
      <c r="I8490" s="475" t="str">
        <f t="shared" si="932"/>
        <v/>
      </c>
      <c r="J8490" s="471">
        <f>'Potential Projects'!D8491</f>
        <v>144</v>
      </c>
      <c r="K8490" s="471">
        <f>'Potential Projects'!E8491</f>
        <v>5.5344267361857673</v>
      </c>
      <c r="L8490" s="476">
        <f t="shared" si="933"/>
        <v>994.46557326381424</v>
      </c>
      <c r="M8490" s="471">
        <f t="shared" si="936"/>
        <v>1391.9134899695046</v>
      </c>
      <c r="N8490" s="467">
        <f t="shared" si="934"/>
        <v>0</v>
      </c>
      <c r="O8490" s="475" t="str">
        <f t="shared" si="935"/>
        <v/>
      </c>
    </row>
    <row r="8491" spans="1:15" hidden="1">
      <c r="A8491" s="475">
        <f t="shared" si="930"/>
        <v>43800</v>
      </c>
      <c r="B8491" s="475">
        <v>43819</v>
      </c>
      <c r="C8491" s="467">
        <v>18</v>
      </c>
      <c r="D8491" s="467">
        <v>1253</v>
      </c>
      <c r="E8491" s="467">
        <v>102</v>
      </c>
      <c r="F8491" s="467">
        <v>0</v>
      </c>
      <c r="G8491" s="467">
        <f t="array" ref="G8491">MAX(IF($A$2:$A$8761=A8491,$D$2:$D$8761))</f>
        <v>1474</v>
      </c>
      <c r="H8491" s="467">
        <f t="shared" si="931"/>
        <v>0</v>
      </c>
      <c r="I8491" s="475" t="str">
        <f t="shared" si="932"/>
        <v/>
      </c>
      <c r="J8491" s="471">
        <f>'Potential Projects'!D8492</f>
        <v>144</v>
      </c>
      <c r="K8491" s="471">
        <f>'Potential Projects'!E8492</f>
        <v>18.713793754031393</v>
      </c>
      <c r="L8491" s="476">
        <f t="shared" si="933"/>
        <v>988.28620624596863</v>
      </c>
      <c r="M8491" s="471">
        <f t="shared" si="936"/>
        <v>1391.9134899695046</v>
      </c>
      <c r="N8491" s="467">
        <f t="shared" si="934"/>
        <v>0</v>
      </c>
      <c r="O8491" s="475" t="str">
        <f t="shared" si="935"/>
        <v/>
      </c>
    </row>
    <row r="8492" spans="1:15" hidden="1">
      <c r="A8492" s="475">
        <f t="shared" si="930"/>
        <v>43800</v>
      </c>
      <c r="B8492" s="475">
        <v>43819</v>
      </c>
      <c r="C8492" s="467">
        <v>19</v>
      </c>
      <c r="D8492" s="467">
        <v>1204</v>
      </c>
      <c r="E8492" s="467">
        <v>103</v>
      </c>
      <c r="F8492" s="467">
        <v>0</v>
      </c>
      <c r="G8492" s="467">
        <f t="array" ref="G8492">MAX(IF($A$2:$A$8761=A8492,$D$2:$D$8761))</f>
        <v>1474</v>
      </c>
      <c r="H8492" s="467">
        <f t="shared" si="931"/>
        <v>0</v>
      </c>
      <c r="I8492" s="475" t="str">
        <f t="shared" si="932"/>
        <v/>
      </c>
      <c r="J8492" s="471">
        <f>'Potential Projects'!D8493</f>
        <v>144</v>
      </c>
      <c r="K8492" s="471">
        <f>'Potential Projects'!E8493</f>
        <v>37.670867609116321</v>
      </c>
      <c r="L8492" s="476">
        <f t="shared" si="933"/>
        <v>919.32913239088373</v>
      </c>
      <c r="M8492" s="471">
        <f t="shared" si="936"/>
        <v>1391.9134899695046</v>
      </c>
      <c r="N8492" s="467">
        <f t="shared" si="934"/>
        <v>0</v>
      </c>
      <c r="O8492" s="475" t="str">
        <f t="shared" si="935"/>
        <v/>
      </c>
    </row>
    <row r="8493" spans="1:15" hidden="1">
      <c r="A8493" s="475">
        <f t="shared" si="930"/>
        <v>43800</v>
      </c>
      <c r="B8493" s="475">
        <v>43819</v>
      </c>
      <c r="C8493" s="467">
        <v>20</v>
      </c>
      <c r="D8493" s="467">
        <v>1170</v>
      </c>
      <c r="E8493" s="467">
        <v>103</v>
      </c>
      <c r="F8493" s="467">
        <v>0</v>
      </c>
      <c r="G8493" s="467">
        <f t="array" ref="G8493">MAX(IF($A$2:$A$8761=A8493,$D$2:$D$8761))</f>
        <v>1474</v>
      </c>
      <c r="H8493" s="467">
        <f t="shared" si="931"/>
        <v>0</v>
      </c>
      <c r="I8493" s="475" t="str">
        <f t="shared" si="932"/>
        <v/>
      </c>
      <c r="J8493" s="471">
        <f>'Potential Projects'!D8494</f>
        <v>144</v>
      </c>
      <c r="K8493" s="471">
        <f>'Potential Projects'!E8494</f>
        <v>55.341138357342508</v>
      </c>
      <c r="L8493" s="476">
        <f t="shared" si="933"/>
        <v>867.65886164265748</v>
      </c>
      <c r="M8493" s="471">
        <f t="shared" si="936"/>
        <v>1391.9134899695046</v>
      </c>
      <c r="N8493" s="467">
        <f t="shared" si="934"/>
        <v>0</v>
      </c>
      <c r="O8493" s="475" t="str">
        <f t="shared" si="935"/>
        <v/>
      </c>
    </row>
    <row r="8494" spans="1:15" hidden="1">
      <c r="A8494" s="475">
        <f t="shared" si="930"/>
        <v>43800</v>
      </c>
      <c r="B8494" s="475">
        <v>43819</v>
      </c>
      <c r="C8494" s="467">
        <v>21</v>
      </c>
      <c r="D8494" s="467">
        <v>1144</v>
      </c>
      <c r="E8494" s="467">
        <v>102</v>
      </c>
      <c r="F8494" s="467">
        <v>0</v>
      </c>
      <c r="G8494" s="467">
        <f t="array" ref="G8494">MAX(IF($A$2:$A$8761=A8494,$D$2:$D$8761))</f>
        <v>1474</v>
      </c>
      <c r="H8494" s="467">
        <f t="shared" si="931"/>
        <v>0</v>
      </c>
      <c r="I8494" s="475" t="str">
        <f t="shared" si="932"/>
        <v/>
      </c>
      <c r="J8494" s="471">
        <f>'Potential Projects'!D8495</f>
        <v>144</v>
      </c>
      <c r="K8494" s="471">
        <f>'Potential Projects'!E8495</f>
        <v>42.533340625671897</v>
      </c>
      <c r="L8494" s="476">
        <f t="shared" si="933"/>
        <v>855.46665937432806</v>
      </c>
      <c r="M8494" s="471">
        <f t="shared" si="936"/>
        <v>1391.9134899695046</v>
      </c>
      <c r="N8494" s="467">
        <f t="shared" si="934"/>
        <v>0</v>
      </c>
      <c r="O8494" s="475" t="str">
        <f t="shared" si="935"/>
        <v/>
      </c>
    </row>
    <row r="8495" spans="1:15" hidden="1">
      <c r="A8495" s="475">
        <f t="shared" si="930"/>
        <v>43800</v>
      </c>
      <c r="B8495" s="475">
        <v>43819</v>
      </c>
      <c r="C8495" s="467">
        <v>22</v>
      </c>
      <c r="D8495" s="467">
        <v>1096</v>
      </c>
      <c r="E8495" s="467">
        <v>103</v>
      </c>
      <c r="F8495" s="467">
        <v>0</v>
      </c>
      <c r="G8495" s="467">
        <f t="array" ref="G8495">MAX(IF($A$2:$A$8761=A8495,$D$2:$D$8761))</f>
        <v>1474</v>
      </c>
      <c r="H8495" s="467">
        <f t="shared" si="931"/>
        <v>0</v>
      </c>
      <c r="I8495" s="475" t="str">
        <f t="shared" si="932"/>
        <v/>
      </c>
      <c r="J8495" s="471">
        <f>'Potential Projects'!D8496</f>
        <v>144</v>
      </c>
      <c r="K8495" s="471">
        <f>'Potential Projects'!E8496</f>
        <v>42.384712911201895</v>
      </c>
      <c r="L8495" s="476">
        <f t="shared" si="933"/>
        <v>806.61528708879814</v>
      </c>
      <c r="M8495" s="471">
        <f t="shared" si="936"/>
        <v>1391.9134899695046</v>
      </c>
      <c r="N8495" s="467">
        <f t="shared" si="934"/>
        <v>0</v>
      </c>
      <c r="O8495" s="475" t="str">
        <f t="shared" si="935"/>
        <v/>
      </c>
    </row>
    <row r="8496" spans="1:15" hidden="1">
      <c r="A8496" s="475">
        <f t="shared" si="930"/>
        <v>43800</v>
      </c>
      <c r="B8496" s="475">
        <v>43819</v>
      </c>
      <c r="C8496" s="467">
        <v>23</v>
      </c>
      <c r="D8496" s="467">
        <v>1032</v>
      </c>
      <c r="E8496" s="467">
        <v>103</v>
      </c>
      <c r="F8496" s="467">
        <v>0</v>
      </c>
      <c r="G8496" s="467">
        <f t="array" ref="G8496">MAX(IF($A$2:$A$8761=A8496,$D$2:$D$8761))</f>
        <v>1474</v>
      </c>
      <c r="H8496" s="467">
        <f t="shared" si="931"/>
        <v>0</v>
      </c>
      <c r="I8496" s="475" t="str">
        <f t="shared" si="932"/>
        <v/>
      </c>
      <c r="J8496" s="471">
        <f>'Potential Projects'!D8497</f>
        <v>144</v>
      </c>
      <c r="K8496" s="471">
        <f>'Potential Projects'!E8497</f>
        <v>54.335163405719207</v>
      </c>
      <c r="L8496" s="476">
        <f t="shared" si="933"/>
        <v>730.66483659428081</v>
      </c>
      <c r="M8496" s="471">
        <f t="shared" si="936"/>
        <v>1391.9134899695046</v>
      </c>
      <c r="N8496" s="467">
        <f t="shared" si="934"/>
        <v>0</v>
      </c>
      <c r="O8496" s="475" t="str">
        <f t="shared" si="935"/>
        <v/>
      </c>
    </row>
    <row r="8497" spans="1:15" hidden="1">
      <c r="A8497" s="475">
        <f t="shared" si="930"/>
        <v>43800</v>
      </c>
      <c r="B8497" s="475">
        <v>43819</v>
      </c>
      <c r="C8497" s="467">
        <v>24</v>
      </c>
      <c r="D8497" s="467">
        <v>969</v>
      </c>
      <c r="E8497" s="467">
        <v>103</v>
      </c>
      <c r="F8497" s="467">
        <v>0</v>
      </c>
      <c r="G8497" s="467">
        <f t="array" ref="G8497">MAX(IF($A$2:$A$8761=A8497,$D$2:$D$8761))</f>
        <v>1474</v>
      </c>
      <c r="H8497" s="467">
        <f t="shared" si="931"/>
        <v>0</v>
      </c>
      <c r="I8497" s="475" t="str">
        <f t="shared" si="932"/>
        <v/>
      </c>
      <c r="J8497" s="471">
        <f>'Potential Projects'!D8498</f>
        <v>144</v>
      </c>
      <c r="K8497" s="471">
        <f>'Potential Projects'!E8498</f>
        <v>52.72372608041281</v>
      </c>
      <c r="L8497" s="476">
        <f t="shared" si="933"/>
        <v>669.2762739195872</v>
      </c>
      <c r="M8497" s="471">
        <f t="shared" si="936"/>
        <v>1391.9134899695046</v>
      </c>
      <c r="N8497" s="467">
        <f t="shared" si="934"/>
        <v>0</v>
      </c>
      <c r="O8497" s="475" t="str">
        <f t="shared" si="935"/>
        <v/>
      </c>
    </row>
    <row r="8498" spans="1:15" hidden="1">
      <c r="A8498" s="475">
        <f t="shared" si="930"/>
        <v>43800</v>
      </c>
      <c r="B8498" s="475">
        <v>43820</v>
      </c>
      <c r="C8498" s="467">
        <v>1</v>
      </c>
      <c r="D8498" s="467">
        <v>917</v>
      </c>
      <c r="E8498" s="467">
        <v>103</v>
      </c>
      <c r="F8498" s="467">
        <v>0</v>
      </c>
      <c r="G8498" s="467">
        <f t="array" ref="G8498">MAX(IF($A$2:$A$8761=A8498,$D$2:$D$8761))</f>
        <v>1474</v>
      </c>
      <c r="H8498" s="467">
        <f t="shared" si="931"/>
        <v>0</v>
      </c>
      <c r="I8498" s="475" t="str">
        <f t="shared" si="932"/>
        <v/>
      </c>
      <c r="J8498" s="471">
        <f>'Potential Projects'!D8499</f>
        <v>144</v>
      </c>
      <c r="K8498" s="471">
        <f>'Potential Projects'!E8499</f>
        <v>61.000725274134602</v>
      </c>
      <c r="L8498" s="476">
        <f t="shared" si="933"/>
        <v>608.99927472586535</v>
      </c>
      <c r="M8498" s="471">
        <f t="shared" si="936"/>
        <v>1391.9134899695046</v>
      </c>
      <c r="N8498" s="467">
        <f t="shared" si="934"/>
        <v>0</v>
      </c>
      <c r="O8498" s="475" t="str">
        <f t="shared" si="935"/>
        <v/>
      </c>
    </row>
    <row r="8499" spans="1:15" hidden="1">
      <c r="A8499" s="475">
        <f t="shared" si="930"/>
        <v>43800</v>
      </c>
      <c r="B8499" s="475">
        <v>43820</v>
      </c>
      <c r="C8499" s="467">
        <v>2</v>
      </c>
      <c r="D8499" s="467">
        <v>901</v>
      </c>
      <c r="E8499" s="467">
        <v>103</v>
      </c>
      <c r="F8499" s="467">
        <v>0</v>
      </c>
      <c r="G8499" s="467">
        <f t="array" ref="G8499">MAX(IF($A$2:$A$8761=A8499,$D$2:$D$8761))</f>
        <v>1474</v>
      </c>
      <c r="H8499" s="467">
        <f t="shared" si="931"/>
        <v>0</v>
      </c>
      <c r="I8499" s="475" t="str">
        <f t="shared" si="932"/>
        <v/>
      </c>
      <c r="J8499" s="471">
        <f>'Potential Projects'!D8500</f>
        <v>144</v>
      </c>
      <c r="K8499" s="471">
        <f>'Potential Projects'!E8500</f>
        <v>82.730097129649536</v>
      </c>
      <c r="L8499" s="476">
        <f t="shared" si="933"/>
        <v>571.26990287035051</v>
      </c>
      <c r="M8499" s="471">
        <f t="shared" si="936"/>
        <v>1391.9134899695046</v>
      </c>
      <c r="N8499" s="467">
        <f t="shared" si="934"/>
        <v>0</v>
      </c>
      <c r="O8499" s="475" t="str">
        <f t="shared" si="935"/>
        <v/>
      </c>
    </row>
    <row r="8500" spans="1:15" hidden="1">
      <c r="A8500" s="475">
        <f t="shared" si="930"/>
        <v>43800</v>
      </c>
      <c r="B8500" s="475">
        <v>43820</v>
      </c>
      <c r="C8500" s="467">
        <v>3</v>
      </c>
      <c r="D8500" s="467">
        <v>878</v>
      </c>
      <c r="E8500" s="467">
        <v>103</v>
      </c>
      <c r="F8500" s="467">
        <v>0</v>
      </c>
      <c r="G8500" s="467">
        <f t="array" ref="G8500">MAX(IF($A$2:$A$8761=A8500,$D$2:$D$8761))</f>
        <v>1474</v>
      </c>
      <c r="H8500" s="467">
        <f t="shared" si="931"/>
        <v>0</v>
      </c>
      <c r="I8500" s="475" t="str">
        <f t="shared" si="932"/>
        <v/>
      </c>
      <c r="J8500" s="471">
        <f>'Potential Projects'!D8501</f>
        <v>144</v>
      </c>
      <c r="K8500" s="471">
        <f>'Potential Projects'!E8501</f>
        <v>86.442660986884533</v>
      </c>
      <c r="L8500" s="476">
        <f t="shared" si="933"/>
        <v>544.55733901311544</v>
      </c>
      <c r="M8500" s="471">
        <f t="shared" si="936"/>
        <v>1391.9134899695046</v>
      </c>
      <c r="N8500" s="467">
        <f t="shared" si="934"/>
        <v>0</v>
      </c>
      <c r="O8500" s="475" t="str">
        <f t="shared" si="935"/>
        <v/>
      </c>
    </row>
    <row r="8501" spans="1:15" hidden="1">
      <c r="A8501" s="475">
        <f t="shared" si="930"/>
        <v>43800</v>
      </c>
      <c r="B8501" s="475">
        <v>43820</v>
      </c>
      <c r="C8501" s="467">
        <v>4</v>
      </c>
      <c r="D8501" s="467">
        <v>868</v>
      </c>
      <c r="E8501" s="467">
        <v>103</v>
      </c>
      <c r="F8501" s="467">
        <v>0</v>
      </c>
      <c r="G8501" s="467">
        <f t="array" ref="G8501">MAX(IF($A$2:$A$8761=A8501,$D$2:$D$8761))</f>
        <v>1474</v>
      </c>
      <c r="H8501" s="467">
        <f t="shared" si="931"/>
        <v>0</v>
      </c>
      <c r="I8501" s="475" t="str">
        <f t="shared" si="932"/>
        <v/>
      </c>
      <c r="J8501" s="471">
        <f>'Potential Projects'!D8502</f>
        <v>144</v>
      </c>
      <c r="K8501" s="471">
        <f>'Potential Projects'!E8502</f>
        <v>91.951273435820255</v>
      </c>
      <c r="L8501" s="476">
        <f t="shared" si="933"/>
        <v>529.04872656417979</v>
      </c>
      <c r="M8501" s="471">
        <f t="shared" si="936"/>
        <v>1391.9134899695046</v>
      </c>
      <c r="N8501" s="467">
        <f t="shared" si="934"/>
        <v>0</v>
      </c>
      <c r="O8501" s="475" t="str">
        <f t="shared" si="935"/>
        <v/>
      </c>
    </row>
    <row r="8502" spans="1:15" hidden="1">
      <c r="A8502" s="475">
        <f t="shared" si="930"/>
        <v>43800</v>
      </c>
      <c r="B8502" s="475">
        <v>43820</v>
      </c>
      <c r="C8502" s="467">
        <v>5</v>
      </c>
      <c r="D8502" s="467">
        <v>873</v>
      </c>
      <c r="E8502" s="467">
        <v>102</v>
      </c>
      <c r="F8502" s="467">
        <v>0</v>
      </c>
      <c r="G8502" s="467">
        <f t="array" ref="G8502">MAX(IF($A$2:$A$8761=A8502,$D$2:$D$8761))</f>
        <v>1474</v>
      </c>
      <c r="H8502" s="467">
        <f t="shared" si="931"/>
        <v>0</v>
      </c>
      <c r="I8502" s="475" t="str">
        <f t="shared" si="932"/>
        <v/>
      </c>
      <c r="J8502" s="471">
        <f>'Potential Projects'!D8503</f>
        <v>144</v>
      </c>
      <c r="K8502" s="471">
        <f>'Potential Projects'!E8503</f>
        <v>84.172568211137403</v>
      </c>
      <c r="L8502" s="476">
        <f t="shared" si="933"/>
        <v>542.82743178886255</v>
      </c>
      <c r="M8502" s="471">
        <f t="shared" si="936"/>
        <v>1391.9134899695046</v>
      </c>
      <c r="N8502" s="467">
        <f t="shared" si="934"/>
        <v>0</v>
      </c>
      <c r="O8502" s="475" t="str">
        <f t="shared" si="935"/>
        <v/>
      </c>
    </row>
    <row r="8503" spans="1:15" hidden="1">
      <c r="A8503" s="475">
        <f t="shared" si="930"/>
        <v>43800</v>
      </c>
      <c r="B8503" s="475">
        <v>43820</v>
      </c>
      <c r="C8503" s="467">
        <v>6</v>
      </c>
      <c r="D8503" s="467">
        <v>908</v>
      </c>
      <c r="E8503" s="467">
        <v>99</v>
      </c>
      <c r="F8503" s="467">
        <v>0</v>
      </c>
      <c r="G8503" s="467">
        <f t="array" ref="G8503">MAX(IF($A$2:$A$8761=A8503,$D$2:$D$8761))</f>
        <v>1474</v>
      </c>
      <c r="H8503" s="467">
        <f t="shared" si="931"/>
        <v>0</v>
      </c>
      <c r="I8503" s="475" t="str">
        <f t="shared" si="932"/>
        <v/>
      </c>
      <c r="J8503" s="471">
        <f>'Potential Projects'!D8504</f>
        <v>144</v>
      </c>
      <c r="K8503" s="471">
        <f>'Potential Projects'!E8504</f>
        <v>70.328287733820673</v>
      </c>
      <c r="L8503" s="476">
        <f t="shared" si="933"/>
        <v>594.67171226617938</v>
      </c>
      <c r="M8503" s="471">
        <f t="shared" si="936"/>
        <v>1391.9134899695046</v>
      </c>
      <c r="N8503" s="467">
        <f t="shared" si="934"/>
        <v>0</v>
      </c>
      <c r="O8503" s="475" t="str">
        <f t="shared" si="935"/>
        <v/>
      </c>
    </row>
    <row r="8504" spans="1:15" hidden="1">
      <c r="A8504" s="475">
        <f t="shared" si="930"/>
        <v>43800</v>
      </c>
      <c r="B8504" s="475">
        <v>43820</v>
      </c>
      <c r="C8504" s="467">
        <v>7</v>
      </c>
      <c r="D8504" s="467">
        <v>943</v>
      </c>
      <c r="E8504" s="467">
        <v>102</v>
      </c>
      <c r="F8504" s="467">
        <v>0</v>
      </c>
      <c r="G8504" s="467">
        <f t="array" ref="G8504">MAX(IF($A$2:$A$8761=A8504,$D$2:$D$8761))</f>
        <v>1474</v>
      </c>
      <c r="H8504" s="467">
        <f t="shared" si="931"/>
        <v>0</v>
      </c>
      <c r="I8504" s="475" t="str">
        <f t="shared" si="932"/>
        <v/>
      </c>
      <c r="J8504" s="471">
        <f>'Potential Projects'!D8505</f>
        <v>136.7628956669414</v>
      </c>
      <c r="K8504" s="471">
        <f>'Potential Projects'!E8505</f>
        <v>85.358460922382292</v>
      </c>
      <c r="L8504" s="476">
        <f t="shared" si="933"/>
        <v>618.87864341067632</v>
      </c>
      <c r="M8504" s="471">
        <f t="shared" si="936"/>
        <v>1391.9134899695046</v>
      </c>
      <c r="N8504" s="467">
        <f t="shared" si="934"/>
        <v>0</v>
      </c>
      <c r="O8504" s="475" t="str">
        <f t="shared" si="935"/>
        <v/>
      </c>
    </row>
    <row r="8505" spans="1:15" hidden="1">
      <c r="A8505" s="475">
        <f t="shared" si="930"/>
        <v>43800</v>
      </c>
      <c r="B8505" s="475">
        <v>43820</v>
      </c>
      <c r="C8505" s="467">
        <v>8</v>
      </c>
      <c r="D8505" s="467">
        <v>996</v>
      </c>
      <c r="E8505" s="467">
        <v>102</v>
      </c>
      <c r="F8505" s="467">
        <v>0</v>
      </c>
      <c r="G8505" s="467">
        <f t="array" ref="G8505">MAX(IF($A$2:$A$8761=A8505,$D$2:$D$8761))</f>
        <v>1474</v>
      </c>
      <c r="H8505" s="467">
        <f t="shared" si="931"/>
        <v>0</v>
      </c>
      <c r="I8505" s="475" t="str">
        <f t="shared" si="932"/>
        <v/>
      </c>
      <c r="J8505" s="471">
        <f>'Potential Projects'!D8506</f>
        <v>110.6226719577982</v>
      </c>
      <c r="K8505" s="471">
        <f>'Potential Projects'!E8506</f>
        <v>88.742479305525691</v>
      </c>
      <c r="L8505" s="476">
        <f t="shared" si="933"/>
        <v>694.63484873667619</v>
      </c>
      <c r="M8505" s="471">
        <f t="shared" si="936"/>
        <v>1391.9134899695046</v>
      </c>
      <c r="N8505" s="467">
        <f t="shared" si="934"/>
        <v>0</v>
      </c>
      <c r="O8505" s="475" t="str">
        <f t="shared" si="935"/>
        <v/>
      </c>
    </row>
    <row r="8506" spans="1:15" hidden="1">
      <c r="A8506" s="475">
        <f t="shared" si="930"/>
        <v>43800</v>
      </c>
      <c r="B8506" s="475">
        <v>43820</v>
      </c>
      <c r="C8506" s="467">
        <v>9</v>
      </c>
      <c r="D8506" s="467">
        <v>1052</v>
      </c>
      <c r="E8506" s="467">
        <v>100</v>
      </c>
      <c r="F8506" s="467">
        <v>0</v>
      </c>
      <c r="G8506" s="467">
        <f t="array" ref="G8506">MAX(IF($A$2:$A$8761=A8506,$D$2:$D$8761))</f>
        <v>1474</v>
      </c>
      <c r="H8506" s="467">
        <f t="shared" si="931"/>
        <v>0</v>
      </c>
      <c r="I8506" s="475" t="str">
        <f t="shared" si="932"/>
        <v/>
      </c>
      <c r="J8506" s="471">
        <f>'Potential Projects'!D8507</f>
        <v>63.55690837305908</v>
      </c>
      <c r="K8506" s="471">
        <f>'Potential Projects'!E8507</f>
        <v>57.270951892066229</v>
      </c>
      <c r="L8506" s="476">
        <f t="shared" si="933"/>
        <v>831.17213973487469</v>
      </c>
      <c r="M8506" s="471">
        <f t="shared" si="936"/>
        <v>1391.9134899695046</v>
      </c>
      <c r="N8506" s="467">
        <f t="shared" si="934"/>
        <v>0</v>
      </c>
      <c r="O8506" s="475" t="str">
        <f t="shared" si="935"/>
        <v/>
      </c>
    </row>
    <row r="8507" spans="1:15" hidden="1">
      <c r="A8507" s="475">
        <f t="shared" si="930"/>
        <v>43800</v>
      </c>
      <c r="B8507" s="475">
        <v>43820</v>
      </c>
      <c r="C8507" s="467">
        <v>10</v>
      </c>
      <c r="D8507" s="467">
        <v>1110</v>
      </c>
      <c r="E8507" s="467">
        <v>101</v>
      </c>
      <c r="F8507" s="467">
        <v>1</v>
      </c>
      <c r="G8507" s="467">
        <f t="array" ref="G8507">MAX(IF($A$2:$A$8761=A8507,$D$2:$D$8761))</f>
        <v>1474</v>
      </c>
      <c r="H8507" s="467">
        <f t="shared" si="931"/>
        <v>0</v>
      </c>
      <c r="I8507" s="475" t="str">
        <f t="shared" si="932"/>
        <v/>
      </c>
      <c r="J8507" s="471">
        <f>'Potential Projects'!D8508</f>
        <v>46.321846931660566</v>
      </c>
      <c r="K8507" s="471">
        <f>'Potential Projects'!E8508</f>
        <v>37.584819984949469</v>
      </c>
      <c r="L8507" s="476">
        <f t="shared" si="933"/>
        <v>924.09333308338989</v>
      </c>
      <c r="M8507" s="471">
        <f t="shared" si="936"/>
        <v>1391.9134899695046</v>
      </c>
      <c r="N8507" s="467">
        <f t="shared" si="934"/>
        <v>0</v>
      </c>
      <c r="O8507" s="475" t="str">
        <f t="shared" si="935"/>
        <v/>
      </c>
    </row>
    <row r="8508" spans="1:15" hidden="1">
      <c r="A8508" s="475">
        <f t="shared" si="930"/>
        <v>43800</v>
      </c>
      <c r="B8508" s="475">
        <v>43820</v>
      </c>
      <c r="C8508" s="467">
        <v>11</v>
      </c>
      <c r="D8508" s="467">
        <v>1147</v>
      </c>
      <c r="E8508" s="467">
        <v>102</v>
      </c>
      <c r="F8508" s="467">
        <v>2</v>
      </c>
      <c r="G8508" s="467">
        <f t="array" ref="G8508">MAX(IF($A$2:$A$8761=A8508,$D$2:$D$8761))</f>
        <v>1474</v>
      </c>
      <c r="H8508" s="467">
        <f t="shared" si="931"/>
        <v>0</v>
      </c>
      <c r="I8508" s="475" t="str">
        <f t="shared" si="932"/>
        <v/>
      </c>
      <c r="J8508" s="471">
        <f>'Potential Projects'!D8509</f>
        <v>13.397713309790346</v>
      </c>
      <c r="K8508" s="471">
        <f>'Potential Projects'!E8509</f>
        <v>55.163567351107282</v>
      </c>
      <c r="L8508" s="476">
        <f t="shared" si="933"/>
        <v>974.43871933910236</v>
      </c>
      <c r="M8508" s="471">
        <f t="shared" si="936"/>
        <v>1391.9134899695046</v>
      </c>
      <c r="N8508" s="467">
        <f t="shared" si="934"/>
        <v>0</v>
      </c>
      <c r="O8508" s="475" t="str">
        <f t="shared" si="935"/>
        <v/>
      </c>
    </row>
    <row r="8509" spans="1:15" hidden="1">
      <c r="A8509" s="475">
        <f t="shared" si="930"/>
        <v>43800</v>
      </c>
      <c r="B8509" s="475">
        <v>43820</v>
      </c>
      <c r="C8509" s="467">
        <v>12</v>
      </c>
      <c r="D8509" s="467">
        <v>1148</v>
      </c>
      <c r="E8509" s="467">
        <v>101</v>
      </c>
      <c r="F8509" s="467">
        <v>2</v>
      </c>
      <c r="G8509" s="467">
        <f t="array" ref="G8509">MAX(IF($A$2:$A$8761=A8509,$D$2:$D$8761))</f>
        <v>1474</v>
      </c>
      <c r="H8509" s="467">
        <f t="shared" si="931"/>
        <v>0</v>
      </c>
      <c r="I8509" s="475" t="str">
        <f t="shared" si="932"/>
        <v/>
      </c>
      <c r="J8509" s="471">
        <f>'Potential Projects'!D8510</f>
        <v>13.668317147187743</v>
      </c>
      <c r="K8509" s="471">
        <f>'Potential Projects'!E8510</f>
        <v>60.573616157815529</v>
      </c>
      <c r="L8509" s="476">
        <f t="shared" si="933"/>
        <v>970.75806669499673</v>
      </c>
      <c r="M8509" s="471">
        <f t="shared" si="936"/>
        <v>1391.9134899695046</v>
      </c>
      <c r="N8509" s="467">
        <f t="shared" si="934"/>
        <v>0</v>
      </c>
      <c r="O8509" s="475" t="str">
        <f t="shared" si="935"/>
        <v/>
      </c>
    </row>
    <row r="8510" spans="1:15" hidden="1">
      <c r="A8510" s="475">
        <f t="shared" si="930"/>
        <v>43800</v>
      </c>
      <c r="B8510" s="475">
        <v>43820</v>
      </c>
      <c r="C8510" s="467">
        <v>13</v>
      </c>
      <c r="D8510" s="467">
        <v>1126</v>
      </c>
      <c r="E8510" s="467">
        <v>101</v>
      </c>
      <c r="F8510" s="467">
        <v>2</v>
      </c>
      <c r="G8510" s="467">
        <f t="array" ref="G8510">MAX(IF($A$2:$A$8761=A8510,$D$2:$D$8761))</f>
        <v>1474</v>
      </c>
      <c r="H8510" s="467">
        <f t="shared" si="931"/>
        <v>0</v>
      </c>
      <c r="I8510" s="475" t="str">
        <f t="shared" si="932"/>
        <v/>
      </c>
      <c r="J8510" s="471">
        <f>'Potential Projects'!D8511</f>
        <v>6.8271027226454866</v>
      </c>
      <c r="K8510" s="471">
        <f>'Potential Projects'!E8511</f>
        <v>41.604026284669963</v>
      </c>
      <c r="L8510" s="476">
        <f t="shared" si="933"/>
        <v>974.56887099268454</v>
      </c>
      <c r="M8510" s="471">
        <f t="shared" si="936"/>
        <v>1391.9134899695046</v>
      </c>
      <c r="N8510" s="467">
        <f t="shared" si="934"/>
        <v>0</v>
      </c>
      <c r="O8510" s="475" t="str">
        <f t="shared" si="935"/>
        <v/>
      </c>
    </row>
    <row r="8511" spans="1:15" hidden="1">
      <c r="A8511" s="475">
        <f t="shared" si="930"/>
        <v>43800</v>
      </c>
      <c r="B8511" s="475">
        <v>43820</v>
      </c>
      <c r="C8511" s="467">
        <v>14</v>
      </c>
      <c r="D8511" s="467">
        <v>1117</v>
      </c>
      <c r="E8511" s="467">
        <v>103</v>
      </c>
      <c r="F8511" s="467">
        <v>1</v>
      </c>
      <c r="G8511" s="467">
        <f t="array" ref="G8511">MAX(IF($A$2:$A$8761=A8511,$D$2:$D$8761))</f>
        <v>1474</v>
      </c>
      <c r="H8511" s="467">
        <f t="shared" si="931"/>
        <v>0</v>
      </c>
      <c r="I8511" s="475" t="str">
        <f t="shared" si="932"/>
        <v/>
      </c>
      <c r="J8511" s="471">
        <f>'Potential Projects'!D8512</f>
        <v>5.7742770466023803</v>
      </c>
      <c r="K8511" s="471">
        <f>'Potential Projects'!E8512</f>
        <v>46.356984143195007</v>
      </c>
      <c r="L8511" s="476">
        <f t="shared" si="933"/>
        <v>960.86873881020256</v>
      </c>
      <c r="M8511" s="471">
        <f t="shared" si="936"/>
        <v>1391.9134899695046</v>
      </c>
      <c r="N8511" s="467">
        <f t="shared" si="934"/>
        <v>0</v>
      </c>
      <c r="O8511" s="475" t="str">
        <f t="shared" si="935"/>
        <v/>
      </c>
    </row>
    <row r="8512" spans="1:15" hidden="1">
      <c r="A8512" s="475">
        <f t="shared" si="930"/>
        <v>43800</v>
      </c>
      <c r="B8512" s="475">
        <v>43820</v>
      </c>
      <c r="C8512" s="467">
        <v>15</v>
      </c>
      <c r="D8512" s="467">
        <v>1084</v>
      </c>
      <c r="E8512" s="467">
        <v>100</v>
      </c>
      <c r="F8512" s="467">
        <v>1</v>
      </c>
      <c r="G8512" s="467">
        <f t="array" ref="G8512">MAX(IF($A$2:$A$8761=A8512,$D$2:$D$8761))</f>
        <v>1474</v>
      </c>
      <c r="H8512" s="467">
        <f t="shared" si="931"/>
        <v>0</v>
      </c>
      <c r="I8512" s="475" t="str">
        <f t="shared" si="932"/>
        <v/>
      </c>
      <c r="J8512" s="471">
        <f>'Potential Projects'!D8513</f>
        <v>15.474649326594374</v>
      </c>
      <c r="K8512" s="471">
        <f>'Potential Projects'!E8513</f>
        <v>33.225334444205544</v>
      </c>
      <c r="L8512" s="476">
        <f t="shared" si="933"/>
        <v>934.30001622920008</v>
      </c>
      <c r="M8512" s="471">
        <f t="shared" si="936"/>
        <v>1391.9134899695046</v>
      </c>
      <c r="N8512" s="467">
        <f t="shared" si="934"/>
        <v>0</v>
      </c>
      <c r="O8512" s="475" t="str">
        <f t="shared" si="935"/>
        <v/>
      </c>
    </row>
    <row r="8513" spans="1:15" hidden="1">
      <c r="A8513" s="475">
        <f t="shared" si="930"/>
        <v>43800</v>
      </c>
      <c r="B8513" s="475">
        <v>43820</v>
      </c>
      <c r="C8513" s="467">
        <v>16</v>
      </c>
      <c r="D8513" s="467">
        <v>1095</v>
      </c>
      <c r="E8513" s="467">
        <v>103</v>
      </c>
      <c r="F8513" s="467">
        <v>1</v>
      </c>
      <c r="G8513" s="467">
        <f t="array" ref="G8513">MAX(IF($A$2:$A$8761=A8513,$D$2:$D$8761))</f>
        <v>1474</v>
      </c>
      <c r="H8513" s="467">
        <f t="shared" si="931"/>
        <v>0</v>
      </c>
      <c r="I8513" s="475" t="str">
        <f t="shared" si="932"/>
        <v/>
      </c>
      <c r="J8513" s="471">
        <f>'Potential Projects'!D8514</f>
        <v>27.257428669912656</v>
      </c>
      <c r="K8513" s="471">
        <f>'Potential Projects'!E8514</f>
        <v>13.481315953558374</v>
      </c>
      <c r="L8513" s="476">
        <f t="shared" si="933"/>
        <v>950.26125537652899</v>
      </c>
      <c r="M8513" s="471">
        <f t="shared" si="936"/>
        <v>1391.9134899695046</v>
      </c>
      <c r="N8513" s="467">
        <f t="shared" si="934"/>
        <v>0</v>
      </c>
      <c r="O8513" s="475" t="str">
        <f t="shared" si="935"/>
        <v/>
      </c>
    </row>
    <row r="8514" spans="1:15" hidden="1">
      <c r="A8514" s="475">
        <f t="shared" ref="A8514:A8577" si="937">DATE(YEAR(B8514),MONTH(B8514),1)</f>
        <v>43800</v>
      </c>
      <c r="B8514" s="475">
        <v>43820</v>
      </c>
      <c r="C8514" s="467">
        <v>17</v>
      </c>
      <c r="D8514" s="467">
        <v>1132</v>
      </c>
      <c r="E8514" s="467">
        <v>102</v>
      </c>
      <c r="F8514" s="467">
        <v>0</v>
      </c>
      <c r="G8514" s="467">
        <f t="array" ref="G8514">MAX(IF($A$2:$A$8761=A8514,$D$2:$D$8761))</f>
        <v>1474</v>
      </c>
      <c r="H8514" s="467">
        <f t="shared" ref="H8514:H8577" si="938">IF(G8514=D8514,1,0)</f>
        <v>0</v>
      </c>
      <c r="I8514" s="475" t="str">
        <f t="shared" ref="I8514:I8577" si="939">IF(D8514=G8514,B8514,"")</f>
        <v/>
      </c>
      <c r="J8514" s="471">
        <f>'Potential Projects'!D8515</f>
        <v>43.802147940448222</v>
      </c>
      <c r="K8514" s="471">
        <f>'Potential Projects'!E8515</f>
        <v>30.132313480971835</v>
      </c>
      <c r="L8514" s="476">
        <f t="shared" ref="L8514:L8577" si="940">D8514-E8514-F8514-J8514-K8514</f>
        <v>956.06553857858</v>
      </c>
      <c r="M8514" s="471">
        <f t="shared" si="936"/>
        <v>1391.9134899695046</v>
      </c>
      <c r="N8514" s="467">
        <f t="shared" ref="N8514:N8577" si="941">IF(M8514=L8514,1,0)</f>
        <v>0</v>
      </c>
      <c r="O8514" s="475" t="str">
        <f t="shared" ref="O8514:O8577" si="942">IF(L8514=M8514,B8514,"")</f>
        <v/>
      </c>
    </row>
    <row r="8515" spans="1:15" hidden="1">
      <c r="A8515" s="475">
        <f t="shared" si="937"/>
        <v>43800</v>
      </c>
      <c r="B8515" s="475">
        <v>43820</v>
      </c>
      <c r="C8515" s="467">
        <v>18</v>
      </c>
      <c r="D8515" s="467">
        <v>1157</v>
      </c>
      <c r="E8515" s="467">
        <v>98</v>
      </c>
      <c r="F8515" s="467">
        <v>0</v>
      </c>
      <c r="G8515" s="467">
        <f t="array" ref="G8515">MAX(IF($A$2:$A$8761=A8515,$D$2:$D$8761))</f>
        <v>1474</v>
      </c>
      <c r="H8515" s="467">
        <f t="shared" si="938"/>
        <v>0</v>
      </c>
      <c r="I8515" s="475" t="str">
        <f t="shared" si="939"/>
        <v/>
      </c>
      <c r="J8515" s="471">
        <f>'Potential Projects'!D8516</f>
        <v>58.101177387998007</v>
      </c>
      <c r="K8515" s="471">
        <f>'Potential Projects'!E8516</f>
        <v>55.381815416039565</v>
      </c>
      <c r="L8515" s="476">
        <f t="shared" si="940"/>
        <v>945.51700719596249</v>
      </c>
      <c r="M8515" s="471">
        <f t="shared" si="936"/>
        <v>1391.9134899695046</v>
      </c>
      <c r="N8515" s="467">
        <f t="shared" si="941"/>
        <v>0</v>
      </c>
      <c r="O8515" s="475" t="str">
        <f t="shared" si="942"/>
        <v/>
      </c>
    </row>
    <row r="8516" spans="1:15" hidden="1">
      <c r="A8516" s="475">
        <f t="shared" si="937"/>
        <v>43800</v>
      </c>
      <c r="B8516" s="475">
        <v>43820</v>
      </c>
      <c r="C8516" s="467">
        <v>19</v>
      </c>
      <c r="D8516" s="467">
        <v>1119</v>
      </c>
      <c r="E8516" s="467">
        <v>50</v>
      </c>
      <c r="F8516" s="467">
        <v>0</v>
      </c>
      <c r="G8516" s="467">
        <f t="array" ref="G8516">MAX(IF($A$2:$A$8761=A8516,$D$2:$D$8761))</f>
        <v>1474</v>
      </c>
      <c r="H8516" s="467">
        <f t="shared" si="938"/>
        <v>0</v>
      </c>
      <c r="I8516" s="475" t="str">
        <f t="shared" si="939"/>
        <v/>
      </c>
      <c r="J8516" s="471">
        <f>'Potential Projects'!D8517</f>
        <v>57.872055988514845</v>
      </c>
      <c r="K8516" s="471">
        <f>'Potential Projects'!E8517</f>
        <v>79.312441947968182</v>
      </c>
      <c r="L8516" s="476">
        <f t="shared" si="940"/>
        <v>931.81550206351699</v>
      </c>
      <c r="M8516" s="471">
        <f t="shared" si="936"/>
        <v>1391.9134899695046</v>
      </c>
      <c r="N8516" s="467">
        <f t="shared" si="941"/>
        <v>0</v>
      </c>
      <c r="O8516" s="475" t="str">
        <f t="shared" si="942"/>
        <v/>
      </c>
    </row>
    <row r="8517" spans="1:15" hidden="1">
      <c r="A8517" s="475">
        <f t="shared" si="937"/>
        <v>43800</v>
      </c>
      <c r="B8517" s="475">
        <v>43820</v>
      </c>
      <c r="C8517" s="467">
        <v>20</v>
      </c>
      <c r="D8517" s="467">
        <v>1112</v>
      </c>
      <c r="E8517" s="467">
        <v>33</v>
      </c>
      <c r="F8517" s="467">
        <v>0</v>
      </c>
      <c r="G8517" s="467">
        <f t="array" ref="G8517">MAX(IF($A$2:$A$8761=A8517,$D$2:$D$8761))</f>
        <v>1474</v>
      </c>
      <c r="H8517" s="467">
        <f t="shared" si="938"/>
        <v>0</v>
      </c>
      <c r="I8517" s="475" t="str">
        <f t="shared" si="939"/>
        <v/>
      </c>
      <c r="J8517" s="471">
        <f>'Potential Projects'!D8518</f>
        <v>59.799416677721503</v>
      </c>
      <c r="K8517" s="471">
        <f>'Potential Projects'!E8518</f>
        <v>79.310877445710602</v>
      </c>
      <c r="L8517" s="476">
        <f t="shared" si="940"/>
        <v>939.88970587656786</v>
      </c>
      <c r="M8517" s="471">
        <f t="shared" si="936"/>
        <v>1391.9134899695046</v>
      </c>
      <c r="N8517" s="467">
        <f t="shared" si="941"/>
        <v>0</v>
      </c>
      <c r="O8517" s="475" t="str">
        <f t="shared" si="942"/>
        <v/>
      </c>
    </row>
    <row r="8518" spans="1:15" hidden="1">
      <c r="A8518" s="475">
        <f t="shared" si="937"/>
        <v>43800</v>
      </c>
      <c r="B8518" s="475">
        <v>43820</v>
      </c>
      <c r="C8518" s="467">
        <v>21</v>
      </c>
      <c r="D8518" s="467">
        <v>1060</v>
      </c>
      <c r="E8518" s="467">
        <v>12</v>
      </c>
      <c r="F8518" s="467">
        <v>0</v>
      </c>
      <c r="G8518" s="467">
        <f t="array" ref="G8518">MAX(IF($A$2:$A$8761=A8518,$D$2:$D$8761))</f>
        <v>1474</v>
      </c>
      <c r="H8518" s="467">
        <f t="shared" si="938"/>
        <v>0</v>
      </c>
      <c r="I8518" s="475" t="str">
        <f t="shared" si="939"/>
        <v/>
      </c>
      <c r="J8518" s="471">
        <f>'Potential Projects'!D8519</f>
        <v>45.249640903378605</v>
      </c>
      <c r="K8518" s="471">
        <f>'Potential Projects'!E8519</f>
        <v>69.467811492152236</v>
      </c>
      <c r="L8518" s="476">
        <f t="shared" si="940"/>
        <v>933.28254760446919</v>
      </c>
      <c r="M8518" s="471">
        <f t="shared" si="936"/>
        <v>1391.9134899695046</v>
      </c>
      <c r="N8518" s="467">
        <f t="shared" si="941"/>
        <v>0</v>
      </c>
      <c r="O8518" s="475" t="str">
        <f t="shared" si="942"/>
        <v/>
      </c>
    </row>
    <row r="8519" spans="1:15" hidden="1">
      <c r="A8519" s="475">
        <f t="shared" si="937"/>
        <v>43800</v>
      </c>
      <c r="B8519" s="475">
        <v>43820</v>
      </c>
      <c r="C8519" s="467">
        <v>22</v>
      </c>
      <c r="D8519" s="467">
        <v>1032</v>
      </c>
      <c r="E8519" s="467">
        <v>19</v>
      </c>
      <c r="F8519" s="467">
        <v>0</v>
      </c>
      <c r="G8519" s="467">
        <f t="array" ref="G8519">MAX(IF($A$2:$A$8761=A8519,$D$2:$D$8761))</f>
        <v>1474</v>
      </c>
      <c r="H8519" s="467">
        <f t="shared" si="938"/>
        <v>0</v>
      </c>
      <c r="I8519" s="475" t="str">
        <f t="shared" si="939"/>
        <v/>
      </c>
      <c r="J8519" s="471">
        <f>'Potential Projects'!D8520</f>
        <v>33.151333372059106</v>
      </c>
      <c r="K8519" s="471">
        <f>'Potential Projects'!E8520</f>
        <v>70.544971296495376</v>
      </c>
      <c r="L8519" s="476">
        <f t="shared" si="940"/>
        <v>909.30369533144551</v>
      </c>
      <c r="M8519" s="471">
        <f t="shared" si="936"/>
        <v>1391.9134899695046</v>
      </c>
      <c r="N8519" s="467">
        <f t="shared" si="941"/>
        <v>0</v>
      </c>
      <c r="O8519" s="475" t="str">
        <f t="shared" si="942"/>
        <v/>
      </c>
    </row>
    <row r="8520" spans="1:15" hidden="1">
      <c r="A8520" s="475">
        <f t="shared" si="937"/>
        <v>43800</v>
      </c>
      <c r="B8520" s="475">
        <v>43820</v>
      </c>
      <c r="C8520" s="467">
        <v>23</v>
      </c>
      <c r="D8520" s="467">
        <v>988</v>
      </c>
      <c r="E8520" s="467">
        <v>24</v>
      </c>
      <c r="F8520" s="467">
        <v>0</v>
      </c>
      <c r="G8520" s="467">
        <f t="array" ref="G8520">MAX(IF($A$2:$A$8761=A8520,$D$2:$D$8761))</f>
        <v>1474</v>
      </c>
      <c r="H8520" s="467">
        <f t="shared" si="938"/>
        <v>0</v>
      </c>
      <c r="I8520" s="475" t="str">
        <f t="shared" si="939"/>
        <v/>
      </c>
      <c r="J8520" s="471">
        <f>'Potential Projects'!D8521</f>
        <v>42.57434287944551</v>
      </c>
      <c r="K8520" s="471">
        <f>'Potential Projects'!E8521</f>
        <v>76.195953450870789</v>
      </c>
      <c r="L8520" s="476">
        <f t="shared" si="940"/>
        <v>845.22970366968366</v>
      </c>
      <c r="M8520" s="471">
        <f t="shared" si="936"/>
        <v>1391.9134899695046</v>
      </c>
      <c r="N8520" s="467">
        <f t="shared" si="941"/>
        <v>0</v>
      </c>
      <c r="O8520" s="475" t="str">
        <f t="shared" si="942"/>
        <v/>
      </c>
    </row>
    <row r="8521" spans="1:15" hidden="1">
      <c r="A8521" s="475">
        <f t="shared" si="937"/>
        <v>43800</v>
      </c>
      <c r="B8521" s="475">
        <v>43820</v>
      </c>
      <c r="C8521" s="467">
        <v>24</v>
      </c>
      <c r="D8521" s="467">
        <v>908</v>
      </c>
      <c r="E8521" s="467">
        <v>22</v>
      </c>
      <c r="F8521" s="467">
        <v>0</v>
      </c>
      <c r="G8521" s="467">
        <f t="array" ref="G8521">MAX(IF($A$2:$A$8761=A8521,$D$2:$D$8761))</f>
        <v>1474</v>
      </c>
      <c r="H8521" s="467">
        <f t="shared" si="938"/>
        <v>0</v>
      </c>
      <c r="I8521" s="475" t="str">
        <f t="shared" si="939"/>
        <v/>
      </c>
      <c r="J8521" s="471">
        <f>'Potential Projects'!D8522</f>
        <v>55.358306571438114</v>
      </c>
      <c r="K8521" s="471">
        <f>'Potential Projects'!E8522</f>
        <v>74.744877606966256</v>
      </c>
      <c r="L8521" s="476">
        <f t="shared" si="940"/>
        <v>755.89681582159562</v>
      </c>
      <c r="M8521" s="471">
        <f t="shared" si="936"/>
        <v>1391.9134899695046</v>
      </c>
      <c r="N8521" s="467">
        <f t="shared" si="941"/>
        <v>0</v>
      </c>
      <c r="O8521" s="475" t="str">
        <f t="shared" si="942"/>
        <v/>
      </c>
    </row>
    <row r="8522" spans="1:15" hidden="1">
      <c r="A8522" s="475">
        <f t="shared" si="937"/>
        <v>43800</v>
      </c>
      <c r="B8522" s="475">
        <v>43821</v>
      </c>
      <c r="C8522" s="467">
        <v>1</v>
      </c>
      <c r="D8522" s="467">
        <v>861</v>
      </c>
      <c r="E8522" s="467">
        <v>11</v>
      </c>
      <c r="F8522" s="467">
        <v>0</v>
      </c>
      <c r="G8522" s="467">
        <f t="array" ref="G8522">MAX(IF($A$2:$A$8761=A8522,$D$2:$D$8761))</f>
        <v>1474</v>
      </c>
      <c r="H8522" s="467">
        <f t="shared" si="938"/>
        <v>0</v>
      </c>
      <c r="I8522" s="475" t="str">
        <f t="shared" si="939"/>
        <v/>
      </c>
      <c r="J8522" s="471">
        <f>'Potential Projects'!D8523</f>
        <v>38.930432829175572</v>
      </c>
      <c r="K8522" s="471">
        <f>'Potential Projects'!E8523</f>
        <v>42.087457482261883</v>
      </c>
      <c r="L8522" s="476">
        <f t="shared" si="940"/>
        <v>768.98210968856256</v>
      </c>
      <c r="M8522" s="471">
        <f t="shared" si="936"/>
        <v>1391.9134899695046</v>
      </c>
      <c r="N8522" s="467">
        <f t="shared" si="941"/>
        <v>0</v>
      </c>
      <c r="O8522" s="475" t="str">
        <f t="shared" si="942"/>
        <v/>
      </c>
    </row>
    <row r="8523" spans="1:15" hidden="1">
      <c r="A8523" s="475">
        <f t="shared" si="937"/>
        <v>43800</v>
      </c>
      <c r="B8523" s="475">
        <v>43821</v>
      </c>
      <c r="C8523" s="467">
        <v>2</v>
      </c>
      <c r="D8523" s="467">
        <v>818</v>
      </c>
      <c r="E8523" s="467">
        <v>1</v>
      </c>
      <c r="F8523" s="467">
        <v>0</v>
      </c>
      <c r="G8523" s="467">
        <f t="array" ref="G8523">MAX(IF($A$2:$A$8761=A8523,$D$2:$D$8761))</f>
        <v>1474</v>
      </c>
      <c r="H8523" s="467">
        <f t="shared" si="938"/>
        <v>0</v>
      </c>
      <c r="I8523" s="475" t="str">
        <f t="shared" si="939"/>
        <v/>
      </c>
      <c r="J8523" s="471">
        <f>'Potential Projects'!D8524</f>
        <v>54.846352601614207</v>
      </c>
      <c r="K8523" s="471">
        <f>'Potential Projects'!E8524</f>
        <v>20.904096914642011</v>
      </c>
      <c r="L8523" s="476">
        <f t="shared" si="940"/>
        <v>741.24955048374386</v>
      </c>
      <c r="M8523" s="471">
        <f t="shared" si="936"/>
        <v>1391.9134899695046</v>
      </c>
      <c r="N8523" s="467">
        <f t="shared" si="941"/>
        <v>0</v>
      </c>
      <c r="O8523" s="475" t="str">
        <f t="shared" si="942"/>
        <v/>
      </c>
    </row>
    <row r="8524" spans="1:15" hidden="1">
      <c r="A8524" s="475">
        <f t="shared" si="937"/>
        <v>43800</v>
      </c>
      <c r="B8524" s="475">
        <v>43821</v>
      </c>
      <c r="C8524" s="467">
        <v>3</v>
      </c>
      <c r="D8524" s="467">
        <v>838</v>
      </c>
      <c r="E8524" s="467">
        <v>0</v>
      </c>
      <c r="F8524" s="467">
        <v>0</v>
      </c>
      <c r="G8524" s="467">
        <f t="array" ref="G8524">MAX(IF($A$2:$A$8761=A8524,$D$2:$D$8761))</f>
        <v>1474</v>
      </c>
      <c r="H8524" s="467">
        <f t="shared" si="938"/>
        <v>0</v>
      </c>
      <c r="I8524" s="475" t="str">
        <f t="shared" si="939"/>
        <v/>
      </c>
      <c r="J8524" s="471">
        <f>'Potential Projects'!D8525</f>
        <v>52.913496828696019</v>
      </c>
      <c r="K8524" s="471">
        <f>'Potential Projects'!E8525</f>
        <v>15.097446785637498</v>
      </c>
      <c r="L8524" s="476">
        <f t="shared" si="940"/>
        <v>769.98905638566646</v>
      </c>
      <c r="M8524" s="471">
        <f t="shared" si="936"/>
        <v>1391.9134899695046</v>
      </c>
      <c r="N8524" s="467">
        <f t="shared" si="941"/>
        <v>0</v>
      </c>
      <c r="O8524" s="475" t="str">
        <f t="shared" si="942"/>
        <v/>
      </c>
    </row>
    <row r="8525" spans="1:15" hidden="1">
      <c r="A8525" s="475">
        <f t="shared" si="937"/>
        <v>43800</v>
      </c>
      <c r="B8525" s="475">
        <v>43821</v>
      </c>
      <c r="C8525" s="467">
        <v>4</v>
      </c>
      <c r="D8525" s="467">
        <v>877</v>
      </c>
      <c r="E8525" s="467">
        <v>0</v>
      </c>
      <c r="F8525" s="467">
        <v>0</v>
      </c>
      <c r="G8525" s="467">
        <f t="array" ref="G8525">MAX(IF($A$2:$A$8761=A8525,$D$2:$D$8761))</f>
        <v>1474</v>
      </c>
      <c r="H8525" s="467">
        <f t="shared" si="938"/>
        <v>0</v>
      </c>
      <c r="I8525" s="475" t="str">
        <f t="shared" si="939"/>
        <v/>
      </c>
      <c r="J8525" s="471">
        <f>'Potential Projects'!D8526</f>
        <v>61.061130685582334</v>
      </c>
      <c r="K8525" s="471">
        <f>'Potential Projects'!E8526</f>
        <v>29.394650666523326</v>
      </c>
      <c r="L8525" s="476">
        <f t="shared" si="940"/>
        <v>786.54421864789424</v>
      </c>
      <c r="M8525" s="471">
        <f t="shared" si="936"/>
        <v>1391.9134899695046</v>
      </c>
      <c r="N8525" s="467">
        <f t="shared" si="941"/>
        <v>0</v>
      </c>
      <c r="O8525" s="475" t="str">
        <f t="shared" si="942"/>
        <v/>
      </c>
    </row>
    <row r="8526" spans="1:15" hidden="1">
      <c r="A8526" s="475">
        <f t="shared" si="937"/>
        <v>43800</v>
      </c>
      <c r="B8526" s="475">
        <v>43821</v>
      </c>
      <c r="C8526" s="467">
        <v>5</v>
      </c>
      <c r="D8526" s="467">
        <v>889</v>
      </c>
      <c r="E8526" s="467">
        <v>1</v>
      </c>
      <c r="F8526" s="467">
        <v>0</v>
      </c>
      <c r="G8526" s="467">
        <f t="array" ref="G8526">MAX(IF($A$2:$A$8761=A8526,$D$2:$D$8761))</f>
        <v>1474</v>
      </c>
      <c r="H8526" s="467">
        <f t="shared" si="938"/>
        <v>0</v>
      </c>
      <c r="I8526" s="475" t="str">
        <f t="shared" si="939"/>
        <v/>
      </c>
      <c r="J8526" s="471">
        <f>'Potential Projects'!D8527</f>
        <v>69.857008479099619</v>
      </c>
      <c r="K8526" s="471">
        <f>'Potential Projects'!E8527</f>
        <v>23.21330224682864</v>
      </c>
      <c r="L8526" s="476">
        <f t="shared" si="940"/>
        <v>794.92968927407173</v>
      </c>
      <c r="M8526" s="471">
        <f t="shared" si="936"/>
        <v>1391.9134899695046</v>
      </c>
      <c r="N8526" s="467">
        <f t="shared" si="941"/>
        <v>0</v>
      </c>
      <c r="O8526" s="475" t="str">
        <f t="shared" si="942"/>
        <v/>
      </c>
    </row>
    <row r="8527" spans="1:15" hidden="1">
      <c r="A8527" s="475">
        <f t="shared" si="937"/>
        <v>43800</v>
      </c>
      <c r="B8527" s="475">
        <v>43821</v>
      </c>
      <c r="C8527" s="467">
        <v>6</v>
      </c>
      <c r="D8527" s="467">
        <v>931</v>
      </c>
      <c r="E8527" s="467">
        <v>10</v>
      </c>
      <c r="F8527" s="467">
        <v>0</v>
      </c>
      <c r="G8527" s="467">
        <f t="array" ref="G8527">MAX(IF($A$2:$A$8761=A8527,$D$2:$D$8761))</f>
        <v>1474</v>
      </c>
      <c r="H8527" s="467">
        <f t="shared" si="938"/>
        <v>0</v>
      </c>
      <c r="I8527" s="475" t="str">
        <f t="shared" si="939"/>
        <v/>
      </c>
      <c r="J8527" s="471">
        <f>'Potential Projects'!D8528</f>
        <v>28.953471637736655</v>
      </c>
      <c r="K8527" s="471">
        <f>'Potential Projects'!E8528</f>
        <v>68.02690491292195</v>
      </c>
      <c r="L8527" s="476">
        <f t="shared" si="940"/>
        <v>824.01962344934134</v>
      </c>
      <c r="M8527" s="471">
        <f t="shared" si="936"/>
        <v>1391.9134899695046</v>
      </c>
      <c r="N8527" s="467">
        <f t="shared" si="941"/>
        <v>0</v>
      </c>
      <c r="O8527" s="475" t="str">
        <f t="shared" si="942"/>
        <v/>
      </c>
    </row>
    <row r="8528" spans="1:15" hidden="1">
      <c r="A8528" s="475">
        <f t="shared" si="937"/>
        <v>43800</v>
      </c>
      <c r="B8528" s="475">
        <v>43821</v>
      </c>
      <c r="C8528" s="467">
        <v>7</v>
      </c>
      <c r="D8528" s="467">
        <v>981</v>
      </c>
      <c r="E8528" s="467">
        <v>27</v>
      </c>
      <c r="F8528" s="467">
        <v>0</v>
      </c>
      <c r="G8528" s="467">
        <f t="array" ref="G8528">MAX(IF($A$2:$A$8761=A8528,$D$2:$D$8761))</f>
        <v>1474</v>
      </c>
      <c r="H8528" s="467">
        <f t="shared" si="938"/>
        <v>0</v>
      </c>
      <c r="I8528" s="475" t="str">
        <f t="shared" si="939"/>
        <v/>
      </c>
      <c r="J8528" s="471">
        <f>'Potential Projects'!D8529</f>
        <v>26.027035675933465</v>
      </c>
      <c r="K8528" s="471">
        <f>'Potential Projects'!E8529</f>
        <v>81.66232433885186</v>
      </c>
      <c r="L8528" s="476">
        <f t="shared" si="940"/>
        <v>846.31063998521472</v>
      </c>
      <c r="M8528" s="471">
        <f t="shared" si="936"/>
        <v>1391.9134899695046</v>
      </c>
      <c r="N8528" s="467">
        <f t="shared" si="941"/>
        <v>0</v>
      </c>
      <c r="O8528" s="475" t="str">
        <f t="shared" si="942"/>
        <v/>
      </c>
    </row>
    <row r="8529" spans="1:15" hidden="1">
      <c r="A8529" s="475">
        <f t="shared" si="937"/>
        <v>43800</v>
      </c>
      <c r="B8529" s="475">
        <v>43821</v>
      </c>
      <c r="C8529" s="467">
        <v>8</v>
      </c>
      <c r="D8529" s="467">
        <v>1039</v>
      </c>
      <c r="E8529" s="467">
        <v>42</v>
      </c>
      <c r="F8529" s="467">
        <v>0</v>
      </c>
      <c r="G8529" s="467">
        <f t="array" ref="G8529">MAX(IF($A$2:$A$8761=A8529,$D$2:$D$8761))</f>
        <v>1474</v>
      </c>
      <c r="H8529" s="467">
        <f t="shared" si="938"/>
        <v>0</v>
      </c>
      <c r="I8529" s="475" t="str">
        <f t="shared" si="939"/>
        <v/>
      </c>
      <c r="J8529" s="471">
        <f>'Potential Projects'!D8530</f>
        <v>10.649816543943308</v>
      </c>
      <c r="K8529" s="471">
        <f>'Potential Projects'!E8530</f>
        <v>62.986860890131155</v>
      </c>
      <c r="L8529" s="476">
        <f t="shared" si="940"/>
        <v>923.3633225659255</v>
      </c>
      <c r="M8529" s="471">
        <f t="shared" si="936"/>
        <v>1391.9134899695046</v>
      </c>
      <c r="N8529" s="467">
        <f t="shared" si="941"/>
        <v>0</v>
      </c>
      <c r="O8529" s="475" t="str">
        <f t="shared" si="942"/>
        <v/>
      </c>
    </row>
    <row r="8530" spans="1:15" hidden="1">
      <c r="A8530" s="475">
        <f t="shared" si="937"/>
        <v>43800</v>
      </c>
      <c r="B8530" s="475">
        <v>43821</v>
      </c>
      <c r="C8530" s="467">
        <v>9</v>
      </c>
      <c r="D8530" s="467">
        <v>1080</v>
      </c>
      <c r="E8530" s="467">
        <v>33</v>
      </c>
      <c r="F8530" s="467">
        <v>2</v>
      </c>
      <c r="G8530" s="467">
        <f t="array" ref="G8530">MAX(IF($A$2:$A$8761=A8530,$D$2:$D$8761))</f>
        <v>1474</v>
      </c>
      <c r="H8530" s="467">
        <f t="shared" si="938"/>
        <v>0</v>
      </c>
      <c r="I8530" s="475" t="str">
        <f t="shared" si="939"/>
        <v/>
      </c>
      <c r="J8530" s="471">
        <f>'Potential Projects'!D8531</f>
        <v>21.726083629084126</v>
      </c>
      <c r="K8530" s="471">
        <f>'Potential Projects'!E8531</f>
        <v>94.34339738765857</v>
      </c>
      <c r="L8530" s="476">
        <f t="shared" si="940"/>
        <v>928.93051898325734</v>
      </c>
      <c r="M8530" s="471">
        <f t="shared" ref="M8530:M8593" si="943">MAX($L$8019:$L$8761)</f>
        <v>1391.9134899695046</v>
      </c>
      <c r="N8530" s="467">
        <f t="shared" si="941"/>
        <v>0</v>
      </c>
      <c r="O8530" s="475" t="str">
        <f t="shared" si="942"/>
        <v/>
      </c>
    </row>
    <row r="8531" spans="1:15" hidden="1">
      <c r="A8531" s="475">
        <f t="shared" si="937"/>
        <v>43800</v>
      </c>
      <c r="B8531" s="475">
        <v>43821</v>
      </c>
      <c r="C8531" s="467">
        <v>10</v>
      </c>
      <c r="D8531" s="467">
        <v>1098</v>
      </c>
      <c r="E8531" s="467">
        <v>31</v>
      </c>
      <c r="F8531" s="467">
        <v>7</v>
      </c>
      <c r="G8531" s="467">
        <f t="array" ref="G8531">MAX(IF($A$2:$A$8761=A8531,$D$2:$D$8761))</f>
        <v>1474</v>
      </c>
      <c r="H8531" s="467">
        <f t="shared" si="938"/>
        <v>0</v>
      </c>
      <c r="I8531" s="475" t="str">
        <f t="shared" si="939"/>
        <v/>
      </c>
      <c r="J8531" s="471">
        <f>'Potential Projects'!D8532</f>
        <v>47.973037627035275</v>
      </c>
      <c r="K8531" s="471">
        <f>'Potential Projects'!E8532</f>
        <v>81.268852021070742</v>
      </c>
      <c r="L8531" s="476">
        <f t="shared" si="940"/>
        <v>930.75811035189395</v>
      </c>
      <c r="M8531" s="471">
        <f t="shared" si="943"/>
        <v>1391.9134899695046</v>
      </c>
      <c r="N8531" s="467">
        <f t="shared" si="941"/>
        <v>0</v>
      </c>
      <c r="O8531" s="475" t="str">
        <f t="shared" si="942"/>
        <v/>
      </c>
    </row>
    <row r="8532" spans="1:15" hidden="1">
      <c r="A8532" s="475">
        <f t="shared" si="937"/>
        <v>43800</v>
      </c>
      <c r="B8532" s="475">
        <v>43821</v>
      </c>
      <c r="C8532" s="467">
        <v>11</v>
      </c>
      <c r="D8532" s="467">
        <v>1085</v>
      </c>
      <c r="E8532" s="467">
        <v>18</v>
      </c>
      <c r="F8532" s="467">
        <v>5</v>
      </c>
      <c r="G8532" s="467">
        <f t="array" ref="G8532">MAX(IF($A$2:$A$8761=A8532,$D$2:$D$8761))</f>
        <v>1474</v>
      </c>
      <c r="H8532" s="467">
        <f t="shared" si="938"/>
        <v>0</v>
      </c>
      <c r="I8532" s="475" t="str">
        <f t="shared" si="939"/>
        <v/>
      </c>
      <c r="J8532" s="471">
        <f>'Potential Projects'!D8533</f>
        <v>12.934620765467871</v>
      </c>
      <c r="K8532" s="471">
        <f>'Potential Projects'!E8533</f>
        <v>75.363638249838743</v>
      </c>
      <c r="L8532" s="476">
        <f t="shared" si="940"/>
        <v>973.70174098469352</v>
      </c>
      <c r="M8532" s="471">
        <f t="shared" si="943"/>
        <v>1391.9134899695046</v>
      </c>
      <c r="N8532" s="467">
        <f t="shared" si="941"/>
        <v>0</v>
      </c>
      <c r="O8532" s="475" t="str">
        <f t="shared" si="942"/>
        <v/>
      </c>
    </row>
    <row r="8533" spans="1:15" hidden="1">
      <c r="A8533" s="475">
        <f t="shared" si="937"/>
        <v>43800</v>
      </c>
      <c r="B8533" s="475">
        <v>43821</v>
      </c>
      <c r="C8533" s="467">
        <v>12</v>
      </c>
      <c r="D8533" s="467">
        <v>1077</v>
      </c>
      <c r="E8533" s="467">
        <v>11</v>
      </c>
      <c r="F8533" s="467">
        <v>8</v>
      </c>
      <c r="G8533" s="467">
        <f t="array" ref="G8533">MAX(IF($A$2:$A$8761=A8533,$D$2:$D$8761))</f>
        <v>1474</v>
      </c>
      <c r="H8533" s="467">
        <f t="shared" si="938"/>
        <v>0</v>
      </c>
      <c r="I8533" s="475" t="str">
        <f t="shared" si="939"/>
        <v/>
      </c>
      <c r="J8533" s="471">
        <f>'Potential Projects'!D8534</f>
        <v>13.590105584622641</v>
      </c>
      <c r="K8533" s="471">
        <f>'Potential Projects'!E8534</f>
        <v>39.807977692969253</v>
      </c>
      <c r="L8533" s="476">
        <f t="shared" si="940"/>
        <v>1004.601916722408</v>
      </c>
      <c r="M8533" s="471">
        <f t="shared" si="943"/>
        <v>1391.9134899695046</v>
      </c>
      <c r="N8533" s="467">
        <f t="shared" si="941"/>
        <v>0</v>
      </c>
      <c r="O8533" s="475" t="str">
        <f t="shared" si="942"/>
        <v/>
      </c>
    </row>
    <row r="8534" spans="1:15" hidden="1">
      <c r="A8534" s="475">
        <f t="shared" si="937"/>
        <v>43800</v>
      </c>
      <c r="B8534" s="475">
        <v>43821</v>
      </c>
      <c r="C8534" s="467">
        <v>13</v>
      </c>
      <c r="D8534" s="467">
        <v>1065</v>
      </c>
      <c r="E8534" s="467">
        <v>10</v>
      </c>
      <c r="F8534" s="467">
        <v>5</v>
      </c>
      <c r="G8534" s="467">
        <f t="array" ref="G8534">MAX(IF($A$2:$A$8761=A8534,$D$2:$D$8761))</f>
        <v>1474</v>
      </c>
      <c r="H8534" s="467">
        <f t="shared" si="938"/>
        <v>0</v>
      </c>
      <c r="I8534" s="475" t="str">
        <f t="shared" si="939"/>
        <v/>
      </c>
      <c r="J8534" s="471">
        <f>'Potential Projects'!D8535</f>
        <v>18.932976125074575</v>
      </c>
      <c r="K8534" s="471">
        <f>'Potential Projects'!E8535</f>
        <v>68.023775908406805</v>
      </c>
      <c r="L8534" s="476">
        <f t="shared" si="940"/>
        <v>963.04324796651849</v>
      </c>
      <c r="M8534" s="471">
        <f t="shared" si="943"/>
        <v>1391.9134899695046</v>
      </c>
      <c r="N8534" s="467">
        <f t="shared" si="941"/>
        <v>0</v>
      </c>
      <c r="O8534" s="475" t="str">
        <f t="shared" si="942"/>
        <v/>
      </c>
    </row>
    <row r="8535" spans="1:15" hidden="1">
      <c r="A8535" s="475">
        <f t="shared" si="937"/>
        <v>43800</v>
      </c>
      <c r="B8535" s="475">
        <v>43821</v>
      </c>
      <c r="C8535" s="467">
        <v>14</v>
      </c>
      <c r="D8535" s="467">
        <v>1074</v>
      </c>
      <c r="E8535" s="467">
        <v>14</v>
      </c>
      <c r="F8535" s="467">
        <v>3</v>
      </c>
      <c r="G8535" s="467">
        <f t="array" ref="G8535">MAX(IF($A$2:$A$8761=A8535,$D$2:$D$8761))</f>
        <v>1474</v>
      </c>
      <c r="H8535" s="467">
        <f t="shared" si="938"/>
        <v>0</v>
      </c>
      <c r="I8535" s="475" t="str">
        <f t="shared" si="939"/>
        <v/>
      </c>
      <c r="J8535" s="471">
        <f>'Potential Projects'!D8536</f>
        <v>18.050793221026847</v>
      </c>
      <c r="K8535" s="471">
        <f>'Potential Projects'!E8536</f>
        <v>66.21442904751666</v>
      </c>
      <c r="L8535" s="476">
        <f t="shared" si="940"/>
        <v>972.73477773145646</v>
      </c>
      <c r="M8535" s="471">
        <f t="shared" si="943"/>
        <v>1391.9134899695046</v>
      </c>
      <c r="N8535" s="467">
        <f t="shared" si="941"/>
        <v>0</v>
      </c>
      <c r="O8535" s="475" t="str">
        <f t="shared" si="942"/>
        <v/>
      </c>
    </row>
    <row r="8536" spans="1:15" hidden="1">
      <c r="A8536" s="475">
        <f t="shared" si="937"/>
        <v>43800</v>
      </c>
      <c r="B8536" s="475">
        <v>43821</v>
      </c>
      <c r="C8536" s="467">
        <v>15</v>
      </c>
      <c r="D8536" s="467">
        <v>1064</v>
      </c>
      <c r="E8536" s="467">
        <v>14</v>
      </c>
      <c r="F8536" s="467">
        <v>2</v>
      </c>
      <c r="G8536" s="467">
        <f t="array" ref="G8536">MAX(IF($A$2:$A$8761=A8536,$D$2:$D$8761))</f>
        <v>1474</v>
      </c>
      <c r="H8536" s="467">
        <f t="shared" si="938"/>
        <v>0</v>
      </c>
      <c r="I8536" s="475" t="str">
        <f t="shared" si="939"/>
        <v/>
      </c>
      <c r="J8536" s="471">
        <f>'Potential Projects'!D8537</f>
        <v>8.4788316329137157</v>
      </c>
      <c r="K8536" s="471">
        <f>'Potential Projects'!E8537</f>
        <v>53.455130885831004</v>
      </c>
      <c r="L8536" s="476">
        <f t="shared" si="940"/>
        <v>986.06603748125542</v>
      </c>
      <c r="M8536" s="471">
        <f t="shared" si="943"/>
        <v>1391.9134899695046</v>
      </c>
      <c r="N8536" s="467">
        <f t="shared" si="941"/>
        <v>0</v>
      </c>
      <c r="O8536" s="475" t="str">
        <f t="shared" si="942"/>
        <v/>
      </c>
    </row>
    <row r="8537" spans="1:15" hidden="1">
      <c r="A8537" s="475">
        <f t="shared" si="937"/>
        <v>43800</v>
      </c>
      <c r="B8537" s="475">
        <v>43821</v>
      </c>
      <c r="C8537" s="467">
        <v>16</v>
      </c>
      <c r="D8537" s="467">
        <v>1105</v>
      </c>
      <c r="E8537" s="467">
        <v>18</v>
      </c>
      <c r="F8537" s="467">
        <v>1</v>
      </c>
      <c r="G8537" s="467">
        <f t="array" ref="G8537">MAX(IF($A$2:$A$8761=A8537,$D$2:$D$8761))</f>
        <v>1474</v>
      </c>
      <c r="H8537" s="467">
        <f t="shared" si="938"/>
        <v>0</v>
      </c>
      <c r="I8537" s="475" t="str">
        <f t="shared" si="939"/>
        <v/>
      </c>
      <c r="J8537" s="471">
        <f>'Potential Projects'!D8538</f>
        <v>3.1056513623175448</v>
      </c>
      <c r="K8537" s="471">
        <f>'Potential Projects'!E8538</f>
        <v>44.58753208987315</v>
      </c>
      <c r="L8537" s="476">
        <f t="shared" si="940"/>
        <v>1038.3068165478094</v>
      </c>
      <c r="M8537" s="471">
        <f t="shared" si="943"/>
        <v>1391.9134899695046</v>
      </c>
      <c r="N8537" s="467">
        <f t="shared" si="941"/>
        <v>0</v>
      </c>
      <c r="O8537" s="475" t="str">
        <f t="shared" si="942"/>
        <v/>
      </c>
    </row>
    <row r="8538" spans="1:15" hidden="1">
      <c r="A8538" s="475">
        <f t="shared" si="937"/>
        <v>43800</v>
      </c>
      <c r="B8538" s="475">
        <v>43821</v>
      </c>
      <c r="C8538" s="467">
        <v>17</v>
      </c>
      <c r="D8538" s="467">
        <v>1148</v>
      </c>
      <c r="E8538" s="467">
        <v>11</v>
      </c>
      <c r="F8538" s="467">
        <v>0</v>
      </c>
      <c r="G8538" s="467">
        <f t="array" ref="G8538">MAX(IF($A$2:$A$8761=A8538,$D$2:$D$8761))</f>
        <v>1474</v>
      </c>
      <c r="H8538" s="467">
        <f t="shared" si="938"/>
        <v>0</v>
      </c>
      <c r="I8538" s="475" t="str">
        <f t="shared" si="939"/>
        <v/>
      </c>
      <c r="J8538" s="471">
        <f>'Potential Projects'!D8539</f>
        <v>13.528596653660628</v>
      </c>
      <c r="K8538" s="471">
        <f>'Potential Projects'!E8539</f>
        <v>36.864366695334333</v>
      </c>
      <c r="L8538" s="476">
        <f t="shared" si="940"/>
        <v>1086.607036651005</v>
      </c>
      <c r="M8538" s="471">
        <f t="shared" si="943"/>
        <v>1391.9134899695046</v>
      </c>
      <c r="N8538" s="467">
        <f t="shared" si="941"/>
        <v>0</v>
      </c>
      <c r="O8538" s="475" t="str">
        <f t="shared" si="942"/>
        <v/>
      </c>
    </row>
    <row r="8539" spans="1:15" hidden="1">
      <c r="A8539" s="475">
        <f t="shared" si="937"/>
        <v>43800</v>
      </c>
      <c r="B8539" s="475">
        <v>43821</v>
      </c>
      <c r="C8539" s="467">
        <v>18</v>
      </c>
      <c r="D8539" s="467">
        <v>1189</v>
      </c>
      <c r="E8539" s="467">
        <v>9</v>
      </c>
      <c r="F8539" s="467">
        <v>0</v>
      </c>
      <c r="G8539" s="467">
        <f t="array" ref="G8539">MAX(IF($A$2:$A$8761=A8539,$D$2:$D$8761))</f>
        <v>1474</v>
      </c>
      <c r="H8539" s="467">
        <f t="shared" si="938"/>
        <v>0</v>
      </c>
      <c r="I8539" s="475" t="str">
        <f t="shared" si="939"/>
        <v/>
      </c>
      <c r="J8539" s="471">
        <f>'Potential Projects'!D8540</f>
        <v>14.787892509843173</v>
      </c>
      <c r="K8539" s="471">
        <f>'Potential Projects'!E8540</f>
        <v>42.038175661148131</v>
      </c>
      <c r="L8539" s="476">
        <f t="shared" si="940"/>
        <v>1123.1739318290086</v>
      </c>
      <c r="M8539" s="471">
        <f t="shared" si="943"/>
        <v>1391.9134899695046</v>
      </c>
      <c r="N8539" s="467">
        <f t="shared" si="941"/>
        <v>0</v>
      </c>
      <c r="O8539" s="475" t="str">
        <f t="shared" si="942"/>
        <v/>
      </c>
    </row>
    <row r="8540" spans="1:15" hidden="1">
      <c r="A8540" s="475">
        <f t="shared" si="937"/>
        <v>43800</v>
      </c>
      <c r="B8540" s="475">
        <v>43821</v>
      </c>
      <c r="C8540" s="467">
        <v>19</v>
      </c>
      <c r="D8540" s="467">
        <v>1206</v>
      </c>
      <c r="E8540" s="467">
        <v>5</v>
      </c>
      <c r="F8540" s="467">
        <v>0</v>
      </c>
      <c r="G8540" s="467">
        <f t="array" ref="G8540">MAX(IF($A$2:$A$8761=A8540,$D$2:$D$8761))</f>
        <v>1474</v>
      </c>
      <c r="H8540" s="467">
        <f t="shared" si="938"/>
        <v>0</v>
      </c>
      <c r="I8540" s="475" t="str">
        <f t="shared" si="939"/>
        <v/>
      </c>
      <c r="J8540" s="471">
        <f>'Potential Projects'!D8541</f>
        <v>14.522624635735934</v>
      </c>
      <c r="K8540" s="471">
        <f>'Potential Projects'!E8541</f>
        <v>77.736205923457319</v>
      </c>
      <c r="L8540" s="476">
        <f t="shared" si="940"/>
        <v>1108.7411694408067</v>
      </c>
      <c r="M8540" s="471">
        <f t="shared" si="943"/>
        <v>1391.9134899695046</v>
      </c>
      <c r="N8540" s="467">
        <f t="shared" si="941"/>
        <v>0</v>
      </c>
      <c r="O8540" s="475" t="str">
        <f t="shared" si="942"/>
        <v/>
      </c>
    </row>
    <row r="8541" spans="1:15" hidden="1">
      <c r="A8541" s="475">
        <f t="shared" si="937"/>
        <v>43800</v>
      </c>
      <c r="B8541" s="475">
        <v>43821</v>
      </c>
      <c r="C8541" s="467">
        <v>20</v>
      </c>
      <c r="D8541" s="467">
        <v>1168</v>
      </c>
      <c r="E8541" s="467">
        <v>3</v>
      </c>
      <c r="F8541" s="467">
        <v>0</v>
      </c>
      <c r="G8541" s="467">
        <f t="array" ref="G8541">MAX(IF($A$2:$A$8761=A8541,$D$2:$D$8761))</f>
        <v>1474</v>
      </c>
      <c r="H8541" s="467">
        <f t="shared" si="938"/>
        <v>0</v>
      </c>
      <c r="I8541" s="475" t="str">
        <f t="shared" si="939"/>
        <v/>
      </c>
      <c r="J8541" s="471">
        <f>'Potential Projects'!D8542</f>
        <v>16.630252609102513</v>
      </c>
      <c r="K8541" s="471">
        <f>'Potential Projects'!E8542</f>
        <v>83.779878144485053</v>
      </c>
      <c r="L8541" s="476">
        <f t="shared" si="940"/>
        <v>1064.5898692464123</v>
      </c>
      <c r="M8541" s="471">
        <f t="shared" si="943"/>
        <v>1391.9134899695046</v>
      </c>
      <c r="N8541" s="467">
        <f t="shared" si="941"/>
        <v>0</v>
      </c>
      <c r="O8541" s="475" t="str">
        <f t="shared" si="942"/>
        <v/>
      </c>
    </row>
    <row r="8542" spans="1:15" hidden="1">
      <c r="A8542" s="475">
        <f t="shared" si="937"/>
        <v>43800</v>
      </c>
      <c r="B8542" s="475">
        <v>43821</v>
      </c>
      <c r="C8542" s="467">
        <v>21</v>
      </c>
      <c r="D8542" s="467">
        <v>1132</v>
      </c>
      <c r="E8542" s="467">
        <v>26</v>
      </c>
      <c r="F8542" s="467">
        <v>0</v>
      </c>
      <c r="G8542" s="467">
        <f t="array" ref="G8542">MAX(IF($A$2:$A$8761=A8542,$D$2:$D$8761))</f>
        <v>1474</v>
      </c>
      <c r="H8542" s="467">
        <f t="shared" si="938"/>
        <v>0</v>
      </c>
      <c r="I8542" s="475" t="str">
        <f t="shared" si="939"/>
        <v/>
      </c>
      <c r="J8542" s="471">
        <f>'Potential Projects'!D8543</f>
        <v>21.439558275432805</v>
      </c>
      <c r="K8542" s="471">
        <f>'Potential Projects'!E8543</f>
        <v>87.907817351107298</v>
      </c>
      <c r="L8542" s="476">
        <f t="shared" si="940"/>
        <v>996.65262437345996</v>
      </c>
      <c r="M8542" s="471">
        <f t="shared" si="943"/>
        <v>1391.9134899695046</v>
      </c>
      <c r="N8542" s="467">
        <f t="shared" si="941"/>
        <v>0</v>
      </c>
      <c r="O8542" s="475" t="str">
        <f t="shared" si="942"/>
        <v/>
      </c>
    </row>
    <row r="8543" spans="1:15" hidden="1">
      <c r="A8543" s="475">
        <f t="shared" si="937"/>
        <v>43800</v>
      </c>
      <c r="B8543" s="475">
        <v>43821</v>
      </c>
      <c r="C8543" s="467">
        <v>22</v>
      </c>
      <c r="D8543" s="467">
        <v>1091</v>
      </c>
      <c r="E8543" s="467">
        <v>33</v>
      </c>
      <c r="F8543" s="467">
        <v>0</v>
      </c>
      <c r="G8543" s="467">
        <f t="array" ref="G8543">MAX(IF($A$2:$A$8761=A8543,$D$2:$D$8761))</f>
        <v>1474</v>
      </c>
      <c r="H8543" s="467">
        <f t="shared" si="938"/>
        <v>0</v>
      </c>
      <c r="I8543" s="475" t="str">
        <f t="shared" si="939"/>
        <v/>
      </c>
      <c r="J8543" s="471">
        <f>'Potential Projects'!D8544</f>
        <v>16.903873050676843</v>
      </c>
      <c r="K8543" s="471">
        <f>'Potential Projects'!E8544</f>
        <v>63.297414588260587</v>
      </c>
      <c r="L8543" s="476">
        <f t="shared" si="940"/>
        <v>977.7987123610626</v>
      </c>
      <c r="M8543" s="471">
        <f t="shared" si="943"/>
        <v>1391.9134899695046</v>
      </c>
      <c r="N8543" s="467">
        <f t="shared" si="941"/>
        <v>0</v>
      </c>
      <c r="O8543" s="475" t="str">
        <f t="shared" si="942"/>
        <v/>
      </c>
    </row>
    <row r="8544" spans="1:15" hidden="1">
      <c r="A8544" s="475">
        <f t="shared" si="937"/>
        <v>43800</v>
      </c>
      <c r="B8544" s="475">
        <v>43821</v>
      </c>
      <c r="C8544" s="467">
        <v>23</v>
      </c>
      <c r="D8544" s="467">
        <v>1026</v>
      </c>
      <c r="E8544" s="467">
        <v>30</v>
      </c>
      <c r="F8544" s="467">
        <v>0</v>
      </c>
      <c r="G8544" s="467">
        <f t="array" ref="G8544">MAX(IF($A$2:$A$8761=A8544,$D$2:$D$8761))</f>
        <v>1474</v>
      </c>
      <c r="H8544" s="467">
        <f t="shared" si="938"/>
        <v>0</v>
      </c>
      <c r="I8544" s="475" t="str">
        <f t="shared" si="939"/>
        <v/>
      </c>
      <c r="J8544" s="471">
        <f>'Potential Projects'!D8545</f>
        <v>23.978688138633292</v>
      </c>
      <c r="K8544" s="471">
        <f>'Potential Projects'!E8545</f>
        <v>79.796655396688877</v>
      </c>
      <c r="L8544" s="476">
        <f t="shared" si="940"/>
        <v>892.22465646467788</v>
      </c>
      <c r="M8544" s="471">
        <f t="shared" si="943"/>
        <v>1391.9134899695046</v>
      </c>
      <c r="N8544" s="467">
        <f t="shared" si="941"/>
        <v>0</v>
      </c>
      <c r="O8544" s="475" t="str">
        <f t="shared" si="942"/>
        <v/>
      </c>
    </row>
    <row r="8545" spans="1:15" hidden="1">
      <c r="A8545" s="475">
        <f t="shared" si="937"/>
        <v>43800</v>
      </c>
      <c r="B8545" s="475">
        <v>43821</v>
      </c>
      <c r="C8545" s="467">
        <v>24</v>
      </c>
      <c r="D8545" s="467">
        <v>956</v>
      </c>
      <c r="E8545" s="467">
        <v>23</v>
      </c>
      <c r="F8545" s="467">
        <v>0</v>
      </c>
      <c r="G8545" s="467">
        <f t="array" ref="G8545">MAX(IF($A$2:$A$8761=A8545,$D$2:$D$8761))</f>
        <v>1474</v>
      </c>
      <c r="H8545" s="467">
        <f t="shared" si="938"/>
        <v>0</v>
      </c>
      <c r="I8545" s="475" t="str">
        <f t="shared" si="939"/>
        <v/>
      </c>
      <c r="J8545" s="471">
        <f>'Potential Projects'!D8546</f>
        <v>79.422576233142465</v>
      </c>
      <c r="K8545" s="471">
        <f>'Potential Projects'!E8546</f>
        <v>80.356747204902177</v>
      </c>
      <c r="L8545" s="476">
        <f t="shared" si="940"/>
        <v>773.22067656195543</v>
      </c>
      <c r="M8545" s="471">
        <f t="shared" si="943"/>
        <v>1391.9134899695046</v>
      </c>
      <c r="N8545" s="467">
        <f t="shared" si="941"/>
        <v>0</v>
      </c>
      <c r="O8545" s="475" t="str">
        <f t="shared" si="942"/>
        <v/>
      </c>
    </row>
    <row r="8546" spans="1:15" hidden="1">
      <c r="A8546" s="475">
        <f t="shared" si="937"/>
        <v>43800</v>
      </c>
      <c r="B8546" s="475">
        <v>43822</v>
      </c>
      <c r="C8546" s="467">
        <v>1</v>
      </c>
      <c r="D8546" s="467">
        <v>909</v>
      </c>
      <c r="E8546" s="467">
        <v>35</v>
      </c>
      <c r="F8546" s="467">
        <v>0</v>
      </c>
      <c r="G8546" s="467">
        <f t="array" ref="G8546">MAX(IF($A$2:$A$8761=A8546,$D$2:$D$8761))</f>
        <v>1474</v>
      </c>
      <c r="H8546" s="467">
        <f t="shared" si="938"/>
        <v>0</v>
      </c>
      <c r="I8546" s="475" t="str">
        <f t="shared" si="939"/>
        <v/>
      </c>
      <c r="J8546" s="471">
        <f>'Potential Projects'!D8547</f>
        <v>59.421044265167374</v>
      </c>
      <c r="K8546" s="471">
        <f>'Potential Projects'!E8547</f>
        <v>77.268419748441204</v>
      </c>
      <c r="L8546" s="476">
        <f t="shared" si="940"/>
        <v>737.31053598639141</v>
      </c>
      <c r="M8546" s="471">
        <f t="shared" si="943"/>
        <v>1391.9134899695046</v>
      </c>
      <c r="N8546" s="467">
        <f t="shared" si="941"/>
        <v>0</v>
      </c>
      <c r="O8546" s="475" t="str">
        <f t="shared" si="942"/>
        <v/>
      </c>
    </row>
    <row r="8547" spans="1:15" hidden="1">
      <c r="A8547" s="475">
        <f t="shared" si="937"/>
        <v>43800</v>
      </c>
      <c r="B8547" s="475">
        <v>43822</v>
      </c>
      <c r="C8547" s="467">
        <v>2</v>
      </c>
      <c r="D8547" s="467">
        <v>903</v>
      </c>
      <c r="E8547" s="467">
        <v>55</v>
      </c>
      <c r="F8547" s="467">
        <v>0</v>
      </c>
      <c r="G8547" s="467">
        <f t="array" ref="G8547">MAX(IF($A$2:$A$8761=A8547,$D$2:$D$8761))</f>
        <v>1474</v>
      </c>
      <c r="H8547" s="467">
        <f t="shared" si="938"/>
        <v>0</v>
      </c>
      <c r="I8547" s="475" t="str">
        <f t="shared" si="939"/>
        <v/>
      </c>
      <c r="J8547" s="471">
        <f>'Potential Projects'!D8548</f>
        <v>91.50524493159142</v>
      </c>
      <c r="K8547" s="471">
        <f>'Potential Projects'!E8548</f>
        <v>85.346727155450438</v>
      </c>
      <c r="L8547" s="476">
        <f t="shared" si="940"/>
        <v>671.14802791295813</v>
      </c>
      <c r="M8547" s="471">
        <f t="shared" si="943"/>
        <v>1391.9134899695046</v>
      </c>
      <c r="N8547" s="467">
        <f t="shared" si="941"/>
        <v>0</v>
      </c>
      <c r="O8547" s="475" t="str">
        <f t="shared" si="942"/>
        <v/>
      </c>
    </row>
    <row r="8548" spans="1:15" hidden="1">
      <c r="A8548" s="475">
        <f t="shared" si="937"/>
        <v>43800</v>
      </c>
      <c r="B8548" s="475">
        <v>43822</v>
      </c>
      <c r="C8548" s="467">
        <v>3</v>
      </c>
      <c r="D8548" s="467">
        <v>888</v>
      </c>
      <c r="E8548" s="467">
        <v>51</v>
      </c>
      <c r="F8548" s="467">
        <v>0</v>
      </c>
      <c r="G8548" s="467">
        <f t="array" ref="G8548">MAX(IF($A$2:$A$8761=A8548,$D$2:$D$8761))</f>
        <v>1474</v>
      </c>
      <c r="H8548" s="467">
        <f t="shared" si="938"/>
        <v>0</v>
      </c>
      <c r="I8548" s="475" t="str">
        <f t="shared" si="939"/>
        <v/>
      </c>
      <c r="J8548" s="471">
        <f>'Potential Projects'!D8549</f>
        <v>103.32347425574577</v>
      </c>
      <c r="K8548" s="471">
        <f>'Potential Projects'!E8549</f>
        <v>63.374857450010751</v>
      </c>
      <c r="L8548" s="476">
        <f t="shared" si="940"/>
        <v>670.30166829424354</v>
      </c>
      <c r="M8548" s="471">
        <f t="shared" si="943"/>
        <v>1391.9134899695046</v>
      </c>
      <c r="N8548" s="467">
        <f t="shared" si="941"/>
        <v>0</v>
      </c>
      <c r="O8548" s="475" t="str">
        <f t="shared" si="942"/>
        <v/>
      </c>
    </row>
    <row r="8549" spans="1:15" hidden="1">
      <c r="A8549" s="475">
        <f t="shared" si="937"/>
        <v>43800</v>
      </c>
      <c r="B8549" s="475">
        <v>43822</v>
      </c>
      <c r="C8549" s="467">
        <v>4</v>
      </c>
      <c r="D8549" s="467">
        <v>898</v>
      </c>
      <c r="E8549" s="467">
        <v>48</v>
      </c>
      <c r="F8549" s="467">
        <v>0</v>
      </c>
      <c r="G8549" s="467">
        <f t="array" ref="G8549">MAX(IF($A$2:$A$8761=A8549,$D$2:$D$8761))</f>
        <v>1474</v>
      </c>
      <c r="H8549" s="467">
        <f t="shared" si="938"/>
        <v>0</v>
      </c>
      <c r="I8549" s="475" t="str">
        <f t="shared" si="939"/>
        <v/>
      </c>
      <c r="J8549" s="471">
        <f>'Potential Projects'!D8550</f>
        <v>84.064869231792457</v>
      </c>
      <c r="K8549" s="471">
        <f>'Potential Projects'!E8550</f>
        <v>54.194358202537089</v>
      </c>
      <c r="L8549" s="476">
        <f t="shared" si="940"/>
        <v>711.74077256567045</v>
      </c>
      <c r="M8549" s="471">
        <f t="shared" si="943"/>
        <v>1391.9134899695046</v>
      </c>
      <c r="N8549" s="467">
        <f t="shared" si="941"/>
        <v>0</v>
      </c>
      <c r="O8549" s="475" t="str">
        <f t="shared" si="942"/>
        <v/>
      </c>
    </row>
    <row r="8550" spans="1:15" hidden="1">
      <c r="A8550" s="475">
        <f t="shared" si="937"/>
        <v>43800</v>
      </c>
      <c r="B8550" s="475">
        <v>43822</v>
      </c>
      <c r="C8550" s="467">
        <v>5</v>
      </c>
      <c r="D8550" s="467">
        <v>923</v>
      </c>
      <c r="E8550" s="467">
        <v>51</v>
      </c>
      <c r="F8550" s="467">
        <v>0</v>
      </c>
      <c r="G8550" s="467">
        <f t="array" ref="G8550">MAX(IF($A$2:$A$8761=A8550,$D$2:$D$8761))</f>
        <v>1474</v>
      </c>
      <c r="H8550" s="467">
        <f t="shared" si="938"/>
        <v>0</v>
      </c>
      <c r="I8550" s="475" t="str">
        <f t="shared" si="939"/>
        <v/>
      </c>
      <c r="J8550" s="471">
        <f>'Potential Projects'!D8551</f>
        <v>90.235627102750456</v>
      </c>
      <c r="K8550" s="471">
        <f>'Potential Projects'!E8551</f>
        <v>21.428987422059773</v>
      </c>
      <c r="L8550" s="476">
        <f t="shared" si="940"/>
        <v>760.33538547518981</v>
      </c>
      <c r="M8550" s="471">
        <f t="shared" si="943"/>
        <v>1391.9134899695046</v>
      </c>
      <c r="N8550" s="467">
        <f t="shared" si="941"/>
        <v>0</v>
      </c>
      <c r="O8550" s="475" t="str">
        <f t="shared" si="942"/>
        <v/>
      </c>
    </row>
    <row r="8551" spans="1:15" hidden="1">
      <c r="A8551" s="475">
        <f t="shared" si="937"/>
        <v>43800</v>
      </c>
      <c r="B8551" s="475">
        <v>43822</v>
      </c>
      <c r="C8551" s="467">
        <v>6</v>
      </c>
      <c r="D8551" s="467">
        <v>984</v>
      </c>
      <c r="E8551" s="467">
        <v>31</v>
      </c>
      <c r="F8551" s="467">
        <v>0</v>
      </c>
      <c r="G8551" s="467">
        <f t="array" ref="G8551">MAX(IF($A$2:$A$8761=A8551,$D$2:$D$8761))</f>
        <v>1474</v>
      </c>
      <c r="H8551" s="467">
        <f t="shared" si="938"/>
        <v>0</v>
      </c>
      <c r="I8551" s="475" t="str">
        <f t="shared" si="939"/>
        <v/>
      </c>
      <c r="J8551" s="471">
        <f>'Potential Projects'!D8552</f>
        <v>41.980649448328997</v>
      </c>
      <c r="K8551" s="471">
        <f>'Potential Projects'!E8552</f>
        <v>8.1072506987744575</v>
      </c>
      <c r="L8551" s="476">
        <f t="shared" si="940"/>
        <v>902.91209985289652</v>
      </c>
      <c r="M8551" s="471">
        <f t="shared" si="943"/>
        <v>1391.9134899695046</v>
      </c>
      <c r="N8551" s="467">
        <f t="shared" si="941"/>
        <v>0</v>
      </c>
      <c r="O8551" s="475" t="str">
        <f t="shared" si="942"/>
        <v/>
      </c>
    </row>
    <row r="8552" spans="1:15" hidden="1">
      <c r="A8552" s="475">
        <f t="shared" si="937"/>
        <v>43800</v>
      </c>
      <c r="B8552" s="475">
        <v>43822</v>
      </c>
      <c r="C8552" s="467">
        <v>7</v>
      </c>
      <c r="D8552" s="467">
        <v>1073</v>
      </c>
      <c r="E8552" s="467">
        <v>28</v>
      </c>
      <c r="F8552" s="467">
        <v>0</v>
      </c>
      <c r="G8552" s="467">
        <f t="array" ref="G8552">MAX(IF($A$2:$A$8761=A8552,$D$2:$D$8761))</f>
        <v>1474</v>
      </c>
      <c r="H8552" s="467">
        <f t="shared" si="938"/>
        <v>0</v>
      </c>
      <c r="I8552" s="475" t="str">
        <f t="shared" si="939"/>
        <v/>
      </c>
      <c r="J8552" s="471">
        <f>'Potential Projects'!D8553</f>
        <v>14.909855415333874</v>
      </c>
      <c r="K8552" s="471">
        <f>'Potential Projects'!E8553</f>
        <v>4.9985847129649539</v>
      </c>
      <c r="L8552" s="476">
        <f t="shared" si="940"/>
        <v>1025.0915598717013</v>
      </c>
      <c r="M8552" s="471">
        <f t="shared" si="943"/>
        <v>1391.9134899695046</v>
      </c>
      <c r="N8552" s="467">
        <f t="shared" si="941"/>
        <v>0</v>
      </c>
      <c r="O8552" s="475" t="str">
        <f t="shared" si="942"/>
        <v/>
      </c>
    </row>
    <row r="8553" spans="1:15" hidden="1">
      <c r="A8553" s="475">
        <f t="shared" si="937"/>
        <v>43800</v>
      </c>
      <c r="B8553" s="475">
        <v>43822</v>
      </c>
      <c r="C8553" s="467">
        <v>8</v>
      </c>
      <c r="D8553" s="467">
        <v>1148</v>
      </c>
      <c r="E8553" s="467">
        <v>14</v>
      </c>
      <c r="F8553" s="467">
        <v>0</v>
      </c>
      <c r="G8553" s="467">
        <f t="array" ref="G8553">MAX(IF($A$2:$A$8761=A8553,$D$2:$D$8761))</f>
        <v>1474</v>
      </c>
      <c r="H8553" s="467">
        <f t="shared" si="938"/>
        <v>0</v>
      </c>
      <c r="I8553" s="475" t="str">
        <f t="shared" si="939"/>
        <v/>
      </c>
      <c r="J8553" s="471">
        <f>'Potential Projects'!D8554</f>
        <v>14.79325323456341</v>
      </c>
      <c r="K8553" s="471">
        <f>'Potential Projects'!E8554</f>
        <v>1.7217347344657064</v>
      </c>
      <c r="L8553" s="476">
        <f t="shared" si="940"/>
        <v>1117.4850120309709</v>
      </c>
      <c r="M8553" s="471">
        <f t="shared" si="943"/>
        <v>1391.9134899695046</v>
      </c>
      <c r="N8553" s="467">
        <f t="shared" si="941"/>
        <v>0</v>
      </c>
      <c r="O8553" s="475" t="str">
        <f t="shared" si="942"/>
        <v/>
      </c>
    </row>
    <row r="8554" spans="1:15" hidden="1">
      <c r="A8554" s="475">
        <f t="shared" si="937"/>
        <v>43800</v>
      </c>
      <c r="B8554" s="475">
        <v>43822</v>
      </c>
      <c r="C8554" s="467">
        <v>9</v>
      </c>
      <c r="D8554" s="467">
        <v>1213</v>
      </c>
      <c r="E8554" s="467">
        <v>13</v>
      </c>
      <c r="F8554" s="467">
        <v>0</v>
      </c>
      <c r="G8554" s="467">
        <f t="array" ref="G8554">MAX(IF($A$2:$A$8761=A8554,$D$2:$D$8761))</f>
        <v>1474</v>
      </c>
      <c r="H8554" s="467">
        <f t="shared" si="938"/>
        <v>0</v>
      </c>
      <c r="I8554" s="475" t="str">
        <f t="shared" si="939"/>
        <v/>
      </c>
      <c r="J8554" s="471">
        <f>'Potential Projects'!D8555</f>
        <v>13.797622021209552</v>
      </c>
      <c r="K8554" s="471">
        <f>'Potential Projects'!E8555</f>
        <v>0.78146887766071815</v>
      </c>
      <c r="L8554" s="476">
        <f t="shared" si="940"/>
        <v>1185.4209091011298</v>
      </c>
      <c r="M8554" s="471">
        <f t="shared" si="943"/>
        <v>1391.9134899695046</v>
      </c>
      <c r="N8554" s="467">
        <f t="shared" si="941"/>
        <v>0</v>
      </c>
      <c r="O8554" s="475" t="str">
        <f t="shared" si="942"/>
        <v/>
      </c>
    </row>
    <row r="8555" spans="1:15" hidden="1">
      <c r="A8555" s="475">
        <f t="shared" si="937"/>
        <v>43800</v>
      </c>
      <c r="B8555" s="475">
        <v>43822</v>
      </c>
      <c r="C8555" s="467">
        <v>10</v>
      </c>
      <c r="D8555" s="467">
        <v>1240</v>
      </c>
      <c r="E8555" s="467">
        <v>13</v>
      </c>
      <c r="F8555" s="467">
        <v>0</v>
      </c>
      <c r="G8555" s="467">
        <f t="array" ref="G8555">MAX(IF($A$2:$A$8761=A8555,$D$2:$D$8761))</f>
        <v>1474</v>
      </c>
      <c r="H8555" s="467">
        <f t="shared" si="938"/>
        <v>0</v>
      </c>
      <c r="I8555" s="475" t="str">
        <f t="shared" si="939"/>
        <v/>
      </c>
      <c r="J8555" s="471">
        <f>'Potential Projects'!D8556</f>
        <v>36.155126175413976</v>
      </c>
      <c r="K8555" s="471">
        <f>'Potential Projects'!E8556</f>
        <v>5.1135756288970118</v>
      </c>
      <c r="L8555" s="476">
        <f t="shared" si="940"/>
        <v>1185.7312981956891</v>
      </c>
      <c r="M8555" s="471">
        <f t="shared" si="943"/>
        <v>1391.9134899695046</v>
      </c>
      <c r="N8555" s="467">
        <f t="shared" si="941"/>
        <v>0</v>
      </c>
      <c r="O8555" s="475" t="str">
        <f t="shared" si="942"/>
        <v/>
      </c>
    </row>
    <row r="8556" spans="1:15" hidden="1">
      <c r="A8556" s="475">
        <f t="shared" si="937"/>
        <v>43800</v>
      </c>
      <c r="B8556" s="475">
        <v>43822</v>
      </c>
      <c r="C8556" s="467">
        <v>11</v>
      </c>
      <c r="D8556" s="467">
        <v>1216</v>
      </c>
      <c r="E8556" s="467">
        <v>17</v>
      </c>
      <c r="F8556" s="467">
        <v>2</v>
      </c>
      <c r="G8556" s="467">
        <f t="array" ref="G8556">MAX(IF($A$2:$A$8761=A8556,$D$2:$D$8761))</f>
        <v>1474</v>
      </c>
      <c r="H8556" s="467">
        <f t="shared" si="938"/>
        <v>0</v>
      </c>
      <c r="I8556" s="475" t="str">
        <f t="shared" si="939"/>
        <v/>
      </c>
      <c r="J8556" s="471">
        <f>'Potential Projects'!D8557</f>
        <v>51.19930045518462</v>
      </c>
      <c r="K8556" s="471">
        <f>'Potential Projects'!E8557</f>
        <v>5.0056249731240596</v>
      </c>
      <c r="L8556" s="476">
        <f t="shared" si="940"/>
        <v>1140.7950745716914</v>
      </c>
      <c r="M8556" s="471">
        <f t="shared" si="943"/>
        <v>1391.9134899695046</v>
      </c>
      <c r="N8556" s="467">
        <f t="shared" si="941"/>
        <v>0</v>
      </c>
      <c r="O8556" s="475" t="str">
        <f t="shared" si="942"/>
        <v/>
      </c>
    </row>
    <row r="8557" spans="1:15" hidden="1">
      <c r="A8557" s="475">
        <f t="shared" si="937"/>
        <v>43800</v>
      </c>
      <c r="B8557" s="475">
        <v>43822</v>
      </c>
      <c r="C8557" s="467">
        <v>12</v>
      </c>
      <c r="D8557" s="467">
        <v>1247</v>
      </c>
      <c r="E8557" s="467">
        <v>35</v>
      </c>
      <c r="F8557" s="467">
        <v>4</v>
      </c>
      <c r="G8557" s="467">
        <f t="array" ref="G8557">MAX(IF($A$2:$A$8761=A8557,$D$2:$D$8761))</f>
        <v>1474</v>
      </c>
      <c r="H8557" s="467">
        <f t="shared" si="938"/>
        <v>0</v>
      </c>
      <c r="I8557" s="475" t="str">
        <f t="shared" si="939"/>
        <v/>
      </c>
      <c r="J8557" s="471">
        <f>'Potential Projects'!D8558</f>
        <v>29.541520078627283</v>
      </c>
      <c r="K8557" s="471">
        <f>'Potential Projects'!E8558</f>
        <v>0.55618055256933996</v>
      </c>
      <c r="L8557" s="476">
        <f t="shared" si="940"/>
        <v>1177.9022993688036</v>
      </c>
      <c r="M8557" s="471">
        <f t="shared" si="943"/>
        <v>1391.9134899695046</v>
      </c>
      <c r="N8557" s="467">
        <f t="shared" si="941"/>
        <v>0</v>
      </c>
      <c r="O8557" s="475" t="str">
        <f t="shared" si="942"/>
        <v/>
      </c>
    </row>
    <row r="8558" spans="1:15" hidden="1">
      <c r="A8558" s="475">
        <f t="shared" si="937"/>
        <v>43800</v>
      </c>
      <c r="B8558" s="475">
        <v>43822</v>
      </c>
      <c r="C8558" s="467">
        <v>13</v>
      </c>
      <c r="D8558" s="467">
        <v>1242</v>
      </c>
      <c r="E8558" s="467">
        <v>25</v>
      </c>
      <c r="F8558" s="467">
        <v>9</v>
      </c>
      <c r="G8558" s="467">
        <f t="array" ref="G8558">MAX(IF($A$2:$A$8761=A8558,$D$2:$D$8761))</f>
        <v>1474</v>
      </c>
      <c r="H8558" s="467">
        <f t="shared" si="938"/>
        <v>0</v>
      </c>
      <c r="I8558" s="475" t="str">
        <f t="shared" si="939"/>
        <v/>
      </c>
      <c r="J8558" s="471">
        <f>'Potential Projects'!D8559</f>
        <v>12.828480643740416</v>
      </c>
      <c r="K8558" s="471">
        <f>'Potential Projects'!E8559</f>
        <v>0.1235956783487422</v>
      </c>
      <c r="L8558" s="476">
        <f t="shared" si="940"/>
        <v>1195.0479236779108</v>
      </c>
      <c r="M8558" s="471">
        <f t="shared" si="943"/>
        <v>1391.9134899695046</v>
      </c>
      <c r="N8558" s="467">
        <f t="shared" si="941"/>
        <v>0</v>
      </c>
      <c r="O8558" s="475" t="str">
        <f t="shared" si="942"/>
        <v/>
      </c>
    </row>
    <row r="8559" spans="1:15" hidden="1">
      <c r="A8559" s="475">
        <f t="shared" si="937"/>
        <v>43800</v>
      </c>
      <c r="B8559" s="475">
        <v>43822</v>
      </c>
      <c r="C8559" s="467">
        <v>14</v>
      </c>
      <c r="D8559" s="467">
        <v>1232</v>
      </c>
      <c r="E8559" s="467">
        <v>8</v>
      </c>
      <c r="F8559" s="467">
        <v>2</v>
      </c>
      <c r="G8559" s="467">
        <f t="array" ref="G8559">MAX(IF($A$2:$A$8761=A8559,$D$2:$D$8761))</f>
        <v>1474</v>
      </c>
      <c r="H8559" s="467">
        <f t="shared" si="938"/>
        <v>0</v>
      </c>
      <c r="I8559" s="475" t="str">
        <f t="shared" si="939"/>
        <v/>
      </c>
      <c r="J8559" s="471">
        <f>'Potential Projects'!D8560</f>
        <v>8.7174399907133537</v>
      </c>
      <c r="K8559" s="471">
        <f>'Potential Projects'!E8560</f>
        <v>0.68838099333476677</v>
      </c>
      <c r="L8559" s="476">
        <f t="shared" si="940"/>
        <v>1212.594179015952</v>
      </c>
      <c r="M8559" s="471">
        <f t="shared" si="943"/>
        <v>1391.9134899695046</v>
      </c>
      <c r="N8559" s="467">
        <f t="shared" si="941"/>
        <v>0</v>
      </c>
      <c r="O8559" s="475" t="str">
        <f t="shared" si="942"/>
        <v/>
      </c>
    </row>
    <row r="8560" spans="1:15" hidden="1">
      <c r="A8560" s="475">
        <f t="shared" si="937"/>
        <v>43800</v>
      </c>
      <c r="B8560" s="475">
        <v>43822</v>
      </c>
      <c r="C8560" s="467">
        <v>15</v>
      </c>
      <c r="D8560" s="467">
        <v>1222</v>
      </c>
      <c r="E8560" s="467">
        <v>22</v>
      </c>
      <c r="F8560" s="467">
        <v>1</v>
      </c>
      <c r="G8560" s="467">
        <f t="array" ref="G8560">MAX(IF($A$2:$A$8761=A8560,$D$2:$D$8761))</f>
        <v>1474</v>
      </c>
      <c r="H8560" s="467">
        <f t="shared" si="938"/>
        <v>0</v>
      </c>
      <c r="I8560" s="475" t="str">
        <f t="shared" si="939"/>
        <v/>
      </c>
      <c r="J8560" s="471">
        <f>'Potential Projects'!D8561</f>
        <v>14.823008139492691</v>
      </c>
      <c r="K8560" s="471">
        <f>'Potential Projects'!E8561</f>
        <v>0.45527015695549344</v>
      </c>
      <c r="L8560" s="476">
        <f t="shared" si="940"/>
        <v>1183.7217217035518</v>
      </c>
      <c r="M8560" s="471">
        <f t="shared" si="943"/>
        <v>1391.9134899695046</v>
      </c>
      <c r="N8560" s="467">
        <f t="shared" si="941"/>
        <v>0</v>
      </c>
      <c r="O8560" s="475" t="str">
        <f t="shared" si="942"/>
        <v/>
      </c>
    </row>
    <row r="8561" spans="1:15" hidden="1">
      <c r="A8561" s="475">
        <f t="shared" si="937"/>
        <v>43800</v>
      </c>
      <c r="B8561" s="475">
        <v>43822</v>
      </c>
      <c r="C8561" s="467">
        <v>16</v>
      </c>
      <c r="D8561" s="467">
        <v>1217</v>
      </c>
      <c r="E8561" s="467">
        <v>3</v>
      </c>
      <c r="F8561" s="467">
        <v>0</v>
      </c>
      <c r="G8561" s="467">
        <f t="array" ref="G8561">MAX(IF($A$2:$A$8761=A8561,$D$2:$D$8761))</f>
        <v>1474</v>
      </c>
      <c r="H8561" s="467">
        <f t="shared" si="938"/>
        <v>0</v>
      </c>
      <c r="I8561" s="475" t="str">
        <f t="shared" si="939"/>
        <v/>
      </c>
      <c r="J8561" s="471">
        <f>'Potential Projects'!D8562</f>
        <v>24.734767463330847</v>
      </c>
      <c r="K8561" s="471">
        <f>'Potential Projects'!E8562</f>
        <v>0.13454719415179531</v>
      </c>
      <c r="L8561" s="476">
        <f t="shared" si="940"/>
        <v>1189.1306853425174</v>
      </c>
      <c r="M8561" s="471">
        <f t="shared" si="943"/>
        <v>1391.9134899695046</v>
      </c>
      <c r="N8561" s="467">
        <f t="shared" si="941"/>
        <v>0</v>
      </c>
      <c r="O8561" s="475" t="str">
        <f t="shared" si="942"/>
        <v/>
      </c>
    </row>
    <row r="8562" spans="1:15" hidden="1">
      <c r="A8562" s="475">
        <f t="shared" si="937"/>
        <v>43800</v>
      </c>
      <c r="B8562" s="475">
        <v>43822</v>
      </c>
      <c r="C8562" s="467">
        <v>17</v>
      </c>
      <c r="D8562" s="467">
        <v>1232</v>
      </c>
      <c r="E8562" s="467">
        <v>4</v>
      </c>
      <c r="F8562" s="467">
        <v>0</v>
      </c>
      <c r="G8562" s="467">
        <f t="array" ref="G8562">MAX(IF($A$2:$A$8761=A8562,$D$2:$D$8761))</f>
        <v>1474</v>
      </c>
      <c r="H8562" s="467">
        <f t="shared" si="938"/>
        <v>0</v>
      </c>
      <c r="I8562" s="475" t="str">
        <f t="shared" si="939"/>
        <v/>
      </c>
      <c r="J8562" s="471">
        <f>'Potential Projects'!D8563</f>
        <v>56.926531053649164</v>
      </c>
      <c r="K8562" s="471">
        <f>'Potential Projects'!E8563</f>
        <v>2.346753386368523E-2</v>
      </c>
      <c r="L8562" s="476">
        <f t="shared" si="940"/>
        <v>1171.0500014124873</v>
      </c>
      <c r="M8562" s="471">
        <f t="shared" si="943"/>
        <v>1391.9134899695046</v>
      </c>
      <c r="N8562" s="467">
        <f t="shared" si="941"/>
        <v>0</v>
      </c>
      <c r="O8562" s="475" t="str">
        <f t="shared" si="942"/>
        <v/>
      </c>
    </row>
    <row r="8563" spans="1:15" hidden="1">
      <c r="A8563" s="475">
        <f t="shared" si="937"/>
        <v>43800</v>
      </c>
      <c r="B8563" s="475">
        <v>43822</v>
      </c>
      <c r="C8563" s="467">
        <v>18</v>
      </c>
      <c r="D8563" s="467">
        <v>1250</v>
      </c>
      <c r="E8563" s="467">
        <v>9</v>
      </c>
      <c r="F8563" s="467">
        <v>0</v>
      </c>
      <c r="G8563" s="467">
        <f t="array" ref="G8563">MAX(IF($A$2:$A$8761=A8563,$D$2:$D$8761))</f>
        <v>1474</v>
      </c>
      <c r="H8563" s="467">
        <f t="shared" si="938"/>
        <v>0</v>
      </c>
      <c r="I8563" s="475" t="str">
        <f t="shared" si="939"/>
        <v/>
      </c>
      <c r="J8563" s="471">
        <f>'Potential Projects'!D8564</f>
        <v>33.738578196373318</v>
      </c>
      <c r="K8563" s="471">
        <f>'Potential Projects'!E8564</f>
        <v>2.737878950763277E-2</v>
      </c>
      <c r="L8563" s="476">
        <f t="shared" si="940"/>
        <v>1207.2340430141192</v>
      </c>
      <c r="M8563" s="471">
        <f t="shared" si="943"/>
        <v>1391.9134899695046</v>
      </c>
      <c r="N8563" s="467">
        <f t="shared" si="941"/>
        <v>0</v>
      </c>
      <c r="O8563" s="475" t="str">
        <f t="shared" si="942"/>
        <v/>
      </c>
    </row>
    <row r="8564" spans="1:15" hidden="1">
      <c r="A8564" s="475">
        <f t="shared" si="937"/>
        <v>43800</v>
      </c>
      <c r="B8564" s="475">
        <v>43822</v>
      </c>
      <c r="C8564" s="467">
        <v>19</v>
      </c>
      <c r="D8564" s="467">
        <v>1208</v>
      </c>
      <c r="E8564" s="467">
        <v>5</v>
      </c>
      <c r="F8564" s="467">
        <v>0</v>
      </c>
      <c r="G8564" s="467">
        <f t="array" ref="G8564">MAX(IF($A$2:$A$8761=A8564,$D$2:$D$8761))</f>
        <v>1474</v>
      </c>
      <c r="H8564" s="467">
        <f t="shared" si="938"/>
        <v>0</v>
      </c>
      <c r="I8564" s="475" t="str">
        <f t="shared" si="939"/>
        <v/>
      </c>
      <c r="J8564" s="471">
        <f>'Potential Projects'!D8565</f>
        <v>17.940011511578277</v>
      </c>
      <c r="K8564" s="471">
        <f>'Potential Projects'!E8565</f>
        <v>0</v>
      </c>
      <c r="L8564" s="476">
        <f t="shared" si="940"/>
        <v>1185.0599884884218</v>
      </c>
      <c r="M8564" s="471">
        <f t="shared" si="943"/>
        <v>1391.9134899695046</v>
      </c>
      <c r="N8564" s="467">
        <f t="shared" si="941"/>
        <v>0</v>
      </c>
      <c r="O8564" s="475" t="str">
        <f t="shared" si="942"/>
        <v/>
      </c>
    </row>
    <row r="8565" spans="1:15" hidden="1">
      <c r="A8565" s="475">
        <f t="shared" si="937"/>
        <v>43800</v>
      </c>
      <c r="B8565" s="475">
        <v>43822</v>
      </c>
      <c r="C8565" s="467">
        <v>20</v>
      </c>
      <c r="D8565" s="467">
        <v>1187</v>
      </c>
      <c r="E8565" s="467">
        <v>4</v>
      </c>
      <c r="F8565" s="467">
        <v>0</v>
      </c>
      <c r="G8565" s="467">
        <f t="array" ref="G8565">MAX(IF($A$2:$A$8761=A8565,$D$2:$D$8761))</f>
        <v>1474</v>
      </c>
      <c r="H8565" s="467">
        <f t="shared" si="938"/>
        <v>0</v>
      </c>
      <c r="I8565" s="475" t="str">
        <f t="shared" si="939"/>
        <v/>
      </c>
      <c r="J8565" s="471">
        <f>'Potential Projects'!D8566</f>
        <v>2.6948534229736287</v>
      </c>
      <c r="K8565" s="471">
        <f>'Potential Projects'!E8566</f>
        <v>0.29177967103848634</v>
      </c>
      <c r="L8565" s="476">
        <f t="shared" si="940"/>
        <v>1180.0133669059878</v>
      </c>
      <c r="M8565" s="471">
        <f t="shared" si="943"/>
        <v>1391.9134899695046</v>
      </c>
      <c r="N8565" s="467">
        <f t="shared" si="941"/>
        <v>0</v>
      </c>
      <c r="O8565" s="475" t="str">
        <f t="shared" si="942"/>
        <v/>
      </c>
    </row>
    <row r="8566" spans="1:15" hidden="1">
      <c r="A8566" s="475">
        <f t="shared" si="937"/>
        <v>43800</v>
      </c>
      <c r="B8566" s="475">
        <v>43822</v>
      </c>
      <c r="C8566" s="467">
        <v>21</v>
      </c>
      <c r="D8566" s="467">
        <v>1164</v>
      </c>
      <c r="E8566" s="467">
        <v>2</v>
      </c>
      <c r="F8566" s="467">
        <v>0</v>
      </c>
      <c r="G8566" s="467">
        <f t="array" ref="G8566">MAX(IF($A$2:$A$8761=A8566,$D$2:$D$8761))</f>
        <v>1474</v>
      </c>
      <c r="H8566" s="467">
        <f t="shared" si="938"/>
        <v>0</v>
      </c>
      <c r="I8566" s="475" t="str">
        <f t="shared" si="939"/>
        <v/>
      </c>
      <c r="J8566" s="471">
        <f>'Potential Projects'!D8567</f>
        <v>10.672089963424805</v>
      </c>
      <c r="K8566" s="471">
        <f>'Potential Projects'!E8567</f>
        <v>1.595010051601806</v>
      </c>
      <c r="L8566" s="476">
        <f t="shared" si="940"/>
        <v>1149.7328999849735</v>
      </c>
      <c r="M8566" s="471">
        <f t="shared" si="943"/>
        <v>1391.9134899695046</v>
      </c>
      <c r="N8566" s="467">
        <f t="shared" si="941"/>
        <v>0</v>
      </c>
      <c r="O8566" s="475" t="str">
        <f t="shared" si="942"/>
        <v/>
      </c>
    </row>
    <row r="8567" spans="1:15" hidden="1">
      <c r="A8567" s="475">
        <f t="shared" si="937"/>
        <v>43800</v>
      </c>
      <c r="B8567" s="475">
        <v>43822</v>
      </c>
      <c r="C8567" s="467">
        <v>22</v>
      </c>
      <c r="D8567" s="467">
        <v>1123</v>
      </c>
      <c r="E8567" s="467">
        <v>7</v>
      </c>
      <c r="F8567" s="467">
        <v>0</v>
      </c>
      <c r="G8567" s="467">
        <f t="array" ref="G8567">MAX(IF($A$2:$A$8761=A8567,$D$2:$D$8761))</f>
        <v>1474</v>
      </c>
      <c r="H8567" s="467">
        <f t="shared" si="938"/>
        <v>0</v>
      </c>
      <c r="I8567" s="475" t="str">
        <f t="shared" si="939"/>
        <v/>
      </c>
      <c r="J8567" s="471">
        <f>'Potential Projects'!D8568</f>
        <v>14.769824950307484</v>
      </c>
      <c r="K8567" s="471">
        <f>'Potential Projects'!E8568</f>
        <v>1.5293009567834874</v>
      </c>
      <c r="L8567" s="476">
        <f t="shared" si="940"/>
        <v>1099.7008740929089</v>
      </c>
      <c r="M8567" s="471">
        <f t="shared" si="943"/>
        <v>1391.9134899695046</v>
      </c>
      <c r="N8567" s="467">
        <f t="shared" si="941"/>
        <v>0</v>
      </c>
      <c r="O8567" s="475" t="str">
        <f t="shared" si="942"/>
        <v/>
      </c>
    </row>
    <row r="8568" spans="1:15" hidden="1">
      <c r="A8568" s="475">
        <f t="shared" si="937"/>
        <v>43800</v>
      </c>
      <c r="B8568" s="475">
        <v>43822</v>
      </c>
      <c r="C8568" s="467">
        <v>23</v>
      </c>
      <c r="D8568" s="467">
        <v>1043</v>
      </c>
      <c r="E8568" s="467">
        <v>11</v>
      </c>
      <c r="F8568" s="467">
        <v>0</v>
      </c>
      <c r="G8568" s="467">
        <f t="array" ref="G8568">MAX(IF($A$2:$A$8761=A8568,$D$2:$D$8761))</f>
        <v>1474</v>
      </c>
      <c r="H8568" s="467">
        <f t="shared" si="938"/>
        <v>0</v>
      </c>
      <c r="I8568" s="475" t="str">
        <f t="shared" si="939"/>
        <v/>
      </c>
      <c r="J8568" s="471">
        <f>'Potential Projects'!D8569</f>
        <v>30.794119326764733</v>
      </c>
      <c r="K8568" s="471">
        <f>'Potential Projects'!E8569</f>
        <v>1.6794931735110732</v>
      </c>
      <c r="L8568" s="476">
        <f t="shared" si="940"/>
        <v>999.52638749972414</v>
      </c>
      <c r="M8568" s="471">
        <f t="shared" si="943"/>
        <v>1391.9134899695046</v>
      </c>
      <c r="N8568" s="467">
        <f t="shared" si="941"/>
        <v>0</v>
      </c>
      <c r="O8568" s="475" t="str">
        <f t="shared" si="942"/>
        <v/>
      </c>
    </row>
    <row r="8569" spans="1:15" hidden="1">
      <c r="A8569" s="475">
        <f t="shared" si="937"/>
        <v>43800</v>
      </c>
      <c r="B8569" s="475">
        <v>43822</v>
      </c>
      <c r="C8569" s="467">
        <v>24</v>
      </c>
      <c r="D8569" s="467">
        <v>981</v>
      </c>
      <c r="E8569" s="467">
        <v>8</v>
      </c>
      <c r="F8569" s="467">
        <v>0</v>
      </c>
      <c r="G8569" s="467">
        <f t="array" ref="G8569">MAX(IF($A$2:$A$8761=A8569,$D$2:$D$8761))</f>
        <v>1474</v>
      </c>
      <c r="H8569" s="467">
        <f t="shared" si="938"/>
        <v>0</v>
      </c>
      <c r="I8569" s="475" t="str">
        <f t="shared" si="939"/>
        <v/>
      </c>
      <c r="J8569" s="471">
        <f>'Potential Projects'!D8570</f>
        <v>15.543666150249381</v>
      </c>
      <c r="K8569" s="471">
        <f>'Potential Projects'!E8570</f>
        <v>0.68134073317566102</v>
      </c>
      <c r="L8569" s="476">
        <f t="shared" si="940"/>
        <v>956.77499311657493</v>
      </c>
      <c r="M8569" s="471">
        <f t="shared" si="943"/>
        <v>1391.9134899695046</v>
      </c>
      <c r="N8569" s="467">
        <f t="shared" si="941"/>
        <v>0</v>
      </c>
      <c r="O8569" s="475" t="str">
        <f t="shared" si="942"/>
        <v/>
      </c>
    </row>
    <row r="8570" spans="1:15" hidden="1">
      <c r="A8570" s="475">
        <f t="shared" si="937"/>
        <v>43800</v>
      </c>
      <c r="B8570" s="475">
        <v>43823</v>
      </c>
      <c r="C8570" s="467">
        <v>1</v>
      </c>
      <c r="D8570" s="467">
        <v>941</v>
      </c>
      <c r="E8570" s="467">
        <v>5</v>
      </c>
      <c r="F8570" s="467">
        <v>0</v>
      </c>
      <c r="G8570" s="467">
        <f t="array" ref="G8570">MAX(IF($A$2:$A$8761=A8570,$D$2:$D$8761))</f>
        <v>1474</v>
      </c>
      <c r="H8570" s="467">
        <f t="shared" si="938"/>
        <v>0</v>
      </c>
      <c r="I8570" s="475" t="str">
        <f t="shared" si="939"/>
        <v/>
      </c>
      <c r="J8570" s="471">
        <f>'Potential Projects'!D8571</f>
        <v>19.37233287937508</v>
      </c>
      <c r="K8570" s="471">
        <f>'Potential Projects'!E8571</f>
        <v>2.6510490754676415</v>
      </c>
      <c r="L8570" s="476">
        <f t="shared" si="940"/>
        <v>913.97661804515724</v>
      </c>
      <c r="M8570" s="471">
        <f t="shared" si="943"/>
        <v>1391.9134899695046</v>
      </c>
      <c r="N8570" s="467">
        <f t="shared" si="941"/>
        <v>0</v>
      </c>
      <c r="O8570" s="475" t="str">
        <f t="shared" si="942"/>
        <v/>
      </c>
    </row>
    <row r="8571" spans="1:15" hidden="1">
      <c r="A8571" s="475">
        <f t="shared" si="937"/>
        <v>43800</v>
      </c>
      <c r="B8571" s="475">
        <v>43823</v>
      </c>
      <c r="C8571" s="467">
        <v>2</v>
      </c>
      <c r="D8571" s="467">
        <v>880</v>
      </c>
      <c r="E8571" s="467">
        <v>2</v>
      </c>
      <c r="F8571" s="467">
        <v>0</v>
      </c>
      <c r="G8571" s="467">
        <f t="array" ref="G8571">MAX(IF($A$2:$A$8761=A8571,$D$2:$D$8761))</f>
        <v>1474</v>
      </c>
      <c r="H8571" s="467">
        <f t="shared" si="938"/>
        <v>0</v>
      </c>
      <c r="I8571" s="475" t="str">
        <f t="shared" si="939"/>
        <v/>
      </c>
      <c r="J8571" s="471">
        <f>'Potential Projects'!D8572</f>
        <v>54.576878542178491</v>
      </c>
      <c r="K8571" s="471">
        <f>'Potential Projects'!E8572</f>
        <v>1.126441625456891</v>
      </c>
      <c r="L8571" s="476">
        <f t="shared" si="940"/>
        <v>822.29667983236459</v>
      </c>
      <c r="M8571" s="471">
        <f t="shared" si="943"/>
        <v>1391.9134899695046</v>
      </c>
      <c r="N8571" s="467">
        <f t="shared" si="941"/>
        <v>0</v>
      </c>
      <c r="O8571" s="475" t="str">
        <f t="shared" si="942"/>
        <v/>
      </c>
    </row>
    <row r="8572" spans="1:15" hidden="1">
      <c r="A8572" s="475">
        <f t="shared" si="937"/>
        <v>43800</v>
      </c>
      <c r="B8572" s="475">
        <v>43823</v>
      </c>
      <c r="C8572" s="467">
        <v>3</v>
      </c>
      <c r="D8572" s="467">
        <v>892</v>
      </c>
      <c r="E8572" s="467">
        <v>0</v>
      </c>
      <c r="F8572" s="467">
        <v>0</v>
      </c>
      <c r="G8572" s="467">
        <f t="array" ref="G8572">MAX(IF($A$2:$A$8761=A8572,$D$2:$D$8761))</f>
        <v>1474</v>
      </c>
      <c r="H8572" s="467">
        <f t="shared" si="938"/>
        <v>0</v>
      </c>
      <c r="I8572" s="475" t="str">
        <f t="shared" si="939"/>
        <v/>
      </c>
      <c r="J8572" s="471">
        <f>'Potential Projects'!D8573</f>
        <v>75.809968398592531</v>
      </c>
      <c r="K8572" s="471">
        <f>'Potential Projects'!E8573</f>
        <v>14.563951515803053</v>
      </c>
      <c r="L8572" s="476">
        <f t="shared" si="940"/>
        <v>801.62608008560437</v>
      </c>
      <c r="M8572" s="471">
        <f t="shared" si="943"/>
        <v>1391.9134899695046</v>
      </c>
      <c r="N8572" s="467">
        <f t="shared" si="941"/>
        <v>0</v>
      </c>
      <c r="O8572" s="475" t="str">
        <f t="shared" si="942"/>
        <v/>
      </c>
    </row>
    <row r="8573" spans="1:15" hidden="1">
      <c r="A8573" s="475">
        <f t="shared" si="937"/>
        <v>43800</v>
      </c>
      <c r="B8573" s="475">
        <v>43823</v>
      </c>
      <c r="C8573" s="467">
        <v>4</v>
      </c>
      <c r="D8573" s="467">
        <v>898</v>
      </c>
      <c r="E8573" s="467">
        <v>0</v>
      </c>
      <c r="F8573" s="467">
        <v>0</v>
      </c>
      <c r="G8573" s="467">
        <f t="array" ref="G8573">MAX(IF($A$2:$A$8761=A8573,$D$2:$D$8761))</f>
        <v>1474</v>
      </c>
      <c r="H8573" s="467">
        <f t="shared" si="938"/>
        <v>0</v>
      </c>
      <c r="I8573" s="475" t="str">
        <f t="shared" si="939"/>
        <v/>
      </c>
      <c r="J8573" s="471">
        <f>'Potential Projects'!D8574</f>
        <v>72.658783342563495</v>
      </c>
      <c r="K8573" s="471">
        <f>'Potential Projects'!E8574</f>
        <v>41.369350946033109</v>
      </c>
      <c r="L8573" s="476">
        <f t="shared" si="940"/>
        <v>783.97186571140332</v>
      </c>
      <c r="M8573" s="471">
        <f t="shared" si="943"/>
        <v>1391.9134899695046</v>
      </c>
      <c r="N8573" s="467">
        <f t="shared" si="941"/>
        <v>0</v>
      </c>
      <c r="O8573" s="475" t="str">
        <f t="shared" si="942"/>
        <v/>
      </c>
    </row>
    <row r="8574" spans="1:15" hidden="1">
      <c r="A8574" s="475">
        <f t="shared" si="937"/>
        <v>43800</v>
      </c>
      <c r="B8574" s="475">
        <v>43823</v>
      </c>
      <c r="C8574" s="467">
        <v>5</v>
      </c>
      <c r="D8574" s="467">
        <v>928</v>
      </c>
      <c r="E8574" s="467">
        <v>0</v>
      </c>
      <c r="F8574" s="467">
        <v>0</v>
      </c>
      <c r="G8574" s="467">
        <f t="array" ref="G8574">MAX(IF($A$2:$A$8761=A8574,$D$2:$D$8761))</f>
        <v>1474</v>
      </c>
      <c r="H8574" s="467">
        <f t="shared" si="938"/>
        <v>0</v>
      </c>
      <c r="I8574" s="475" t="str">
        <f t="shared" si="939"/>
        <v/>
      </c>
      <c r="J8574" s="471">
        <f>'Potential Projects'!D8575</f>
        <v>48.247128405221297</v>
      </c>
      <c r="K8574" s="471">
        <f>'Potential Projects'!E8575</f>
        <v>21.309302999354976</v>
      </c>
      <c r="L8574" s="476">
        <f t="shared" si="940"/>
        <v>858.44356859542381</v>
      </c>
      <c r="M8574" s="471">
        <f t="shared" si="943"/>
        <v>1391.9134899695046</v>
      </c>
      <c r="N8574" s="467">
        <f t="shared" si="941"/>
        <v>0</v>
      </c>
      <c r="O8574" s="475" t="str">
        <f t="shared" si="942"/>
        <v/>
      </c>
    </row>
    <row r="8575" spans="1:15" hidden="1">
      <c r="A8575" s="475">
        <f t="shared" si="937"/>
        <v>43800</v>
      </c>
      <c r="B8575" s="475">
        <v>43823</v>
      </c>
      <c r="C8575" s="467">
        <v>6</v>
      </c>
      <c r="D8575" s="467">
        <v>960</v>
      </c>
      <c r="E8575" s="467">
        <v>0</v>
      </c>
      <c r="F8575" s="467">
        <v>0</v>
      </c>
      <c r="G8575" s="467">
        <f t="array" ref="G8575">MAX(IF($A$2:$A$8761=A8575,$D$2:$D$8761))</f>
        <v>1474</v>
      </c>
      <c r="H8575" s="467">
        <f t="shared" si="938"/>
        <v>0</v>
      </c>
      <c r="I8575" s="475" t="str">
        <f t="shared" si="939"/>
        <v/>
      </c>
      <c r="J8575" s="471">
        <f>'Potential Projects'!D8576</f>
        <v>30.32409533861021</v>
      </c>
      <c r="K8575" s="471">
        <f>'Potential Projects'!E8576</f>
        <v>30.477286228768001</v>
      </c>
      <c r="L8575" s="476">
        <f t="shared" si="940"/>
        <v>899.19861843262186</v>
      </c>
      <c r="M8575" s="471">
        <f t="shared" si="943"/>
        <v>1391.9134899695046</v>
      </c>
      <c r="N8575" s="467">
        <f t="shared" si="941"/>
        <v>0</v>
      </c>
      <c r="O8575" s="475" t="str">
        <f t="shared" si="942"/>
        <v/>
      </c>
    </row>
    <row r="8576" spans="1:15" hidden="1">
      <c r="A8576" s="475">
        <f t="shared" si="937"/>
        <v>43800</v>
      </c>
      <c r="B8576" s="475">
        <v>43823</v>
      </c>
      <c r="C8576" s="467">
        <v>7</v>
      </c>
      <c r="D8576" s="467">
        <v>1070</v>
      </c>
      <c r="E8576" s="467">
        <v>1</v>
      </c>
      <c r="F8576" s="467">
        <v>0</v>
      </c>
      <c r="G8576" s="467">
        <f t="array" ref="G8576">MAX(IF($A$2:$A$8761=A8576,$D$2:$D$8761))</f>
        <v>1474</v>
      </c>
      <c r="H8576" s="467">
        <f t="shared" si="938"/>
        <v>0</v>
      </c>
      <c r="I8576" s="475" t="str">
        <f t="shared" si="939"/>
        <v/>
      </c>
      <c r="J8576" s="471">
        <f>'Potential Projects'!D8577</f>
        <v>14.849628937533714</v>
      </c>
      <c r="K8576" s="471">
        <f>'Potential Projects'!E8577</f>
        <v>26.559772575790152</v>
      </c>
      <c r="L8576" s="476">
        <f t="shared" si="940"/>
        <v>1027.5905984866761</v>
      </c>
      <c r="M8576" s="471">
        <f t="shared" si="943"/>
        <v>1391.9134899695046</v>
      </c>
      <c r="N8576" s="467">
        <f t="shared" si="941"/>
        <v>0</v>
      </c>
      <c r="O8576" s="475" t="str">
        <f t="shared" si="942"/>
        <v/>
      </c>
    </row>
    <row r="8577" spans="1:15" hidden="1">
      <c r="A8577" s="475">
        <f t="shared" si="937"/>
        <v>43800</v>
      </c>
      <c r="B8577" s="475">
        <v>43823</v>
      </c>
      <c r="C8577" s="467">
        <v>8</v>
      </c>
      <c r="D8577" s="467">
        <v>1144</v>
      </c>
      <c r="E8577" s="467">
        <v>1</v>
      </c>
      <c r="F8577" s="467">
        <v>0</v>
      </c>
      <c r="G8577" s="467">
        <f t="array" ref="G8577">MAX(IF($A$2:$A$8761=A8577,$D$2:$D$8761))</f>
        <v>1474</v>
      </c>
      <c r="H8577" s="467">
        <f t="shared" si="938"/>
        <v>0</v>
      </c>
      <c r="I8577" s="475" t="str">
        <f t="shared" si="939"/>
        <v/>
      </c>
      <c r="J8577" s="471">
        <f>'Potential Projects'!D8578</f>
        <v>12.660909210320249</v>
      </c>
      <c r="K8577" s="471">
        <f>'Potential Projects'!E8578</f>
        <v>21.504865781552354</v>
      </c>
      <c r="L8577" s="476">
        <f t="shared" si="940"/>
        <v>1108.8342250081275</v>
      </c>
      <c r="M8577" s="471">
        <f t="shared" si="943"/>
        <v>1391.9134899695046</v>
      </c>
      <c r="N8577" s="467">
        <f t="shared" si="941"/>
        <v>0</v>
      </c>
      <c r="O8577" s="475" t="str">
        <f t="shared" si="942"/>
        <v/>
      </c>
    </row>
    <row r="8578" spans="1:15" hidden="1">
      <c r="A8578" s="475">
        <f t="shared" ref="A8578:A8641" si="944">DATE(YEAR(B8578),MONTH(B8578),1)</f>
        <v>43800</v>
      </c>
      <c r="B8578" s="475">
        <v>43823</v>
      </c>
      <c r="C8578" s="467">
        <v>9</v>
      </c>
      <c r="D8578" s="467">
        <v>1186</v>
      </c>
      <c r="E8578" s="467">
        <v>1</v>
      </c>
      <c r="F8578" s="467">
        <v>1</v>
      </c>
      <c r="G8578" s="467">
        <f t="array" ref="G8578">MAX(IF($A$2:$A$8761=A8578,$D$2:$D$8761))</f>
        <v>1474</v>
      </c>
      <c r="H8578" s="467">
        <f t="shared" ref="H8578:H8641" si="945">IF(G8578=D8578,1,0)</f>
        <v>0</v>
      </c>
      <c r="I8578" s="475" t="str">
        <f t="shared" ref="I8578:I8641" si="946">IF(D8578=G8578,B8578,"")</f>
        <v/>
      </c>
      <c r="J8578" s="471">
        <f>'Potential Projects'!D8579</f>
        <v>13.821342350375032</v>
      </c>
      <c r="K8578" s="471">
        <f>'Potential Projects'!E8579</f>
        <v>26.052091593205763</v>
      </c>
      <c r="L8578" s="476">
        <f t="shared" ref="L8578:L8641" si="947">D8578-E8578-F8578-J8578-K8578</f>
        <v>1144.1265660564193</v>
      </c>
      <c r="M8578" s="471">
        <f t="shared" si="943"/>
        <v>1391.9134899695046</v>
      </c>
      <c r="N8578" s="467">
        <f t="shared" ref="N8578:N8641" si="948">IF(M8578=L8578,1,0)</f>
        <v>0</v>
      </c>
      <c r="O8578" s="475" t="str">
        <f t="shared" ref="O8578:O8641" si="949">IF(L8578=M8578,B8578,"")</f>
        <v/>
      </c>
    </row>
    <row r="8579" spans="1:15" hidden="1">
      <c r="A8579" s="475">
        <f t="shared" si="944"/>
        <v>43800</v>
      </c>
      <c r="B8579" s="475">
        <v>43823</v>
      </c>
      <c r="C8579" s="467">
        <v>10</v>
      </c>
      <c r="D8579" s="467">
        <v>1218</v>
      </c>
      <c r="E8579" s="467">
        <v>0</v>
      </c>
      <c r="F8579" s="467">
        <v>0</v>
      </c>
      <c r="G8579" s="467">
        <f t="array" ref="G8579">MAX(IF($A$2:$A$8761=A8579,$D$2:$D$8761))</f>
        <v>1474</v>
      </c>
      <c r="H8579" s="467">
        <f t="shared" si="945"/>
        <v>0</v>
      </c>
      <c r="I8579" s="475" t="str">
        <f t="shared" si="946"/>
        <v/>
      </c>
      <c r="J8579" s="471">
        <f>'Potential Projects'!D8580</f>
        <v>8.4939662928953581</v>
      </c>
      <c r="K8579" s="471">
        <f>'Potential Projects'!E8580</f>
        <v>16.521926091163191</v>
      </c>
      <c r="L8579" s="476">
        <f t="shared" si="947"/>
        <v>1192.9841076159416</v>
      </c>
      <c r="M8579" s="471">
        <f t="shared" si="943"/>
        <v>1391.9134899695046</v>
      </c>
      <c r="N8579" s="467">
        <f t="shared" si="948"/>
        <v>0</v>
      </c>
      <c r="O8579" s="475" t="str">
        <f t="shared" si="949"/>
        <v/>
      </c>
    </row>
    <row r="8580" spans="1:15" hidden="1">
      <c r="A8580" s="475">
        <f t="shared" si="944"/>
        <v>43800</v>
      </c>
      <c r="B8580" s="475">
        <v>43823</v>
      </c>
      <c r="C8580" s="467">
        <v>11</v>
      </c>
      <c r="D8580" s="467">
        <v>1216</v>
      </c>
      <c r="E8580" s="467">
        <v>0</v>
      </c>
      <c r="F8580" s="467">
        <v>2</v>
      </c>
      <c r="G8580" s="467">
        <f t="array" ref="G8580">MAX(IF($A$2:$A$8761=A8580,$D$2:$D$8761))</f>
        <v>1474</v>
      </c>
      <c r="H8580" s="467">
        <f t="shared" si="945"/>
        <v>0</v>
      </c>
      <c r="I8580" s="475" t="str">
        <f t="shared" si="946"/>
        <v/>
      </c>
      <c r="J8580" s="471">
        <f>'Potential Projects'!D8581</f>
        <v>10.061070204397673</v>
      </c>
      <c r="K8580" s="471">
        <f>'Potential Projects'!E8581</f>
        <v>27.889599494732316</v>
      </c>
      <c r="L8580" s="476">
        <f t="shared" si="947"/>
        <v>1176.04933030087</v>
      </c>
      <c r="M8580" s="471">
        <f t="shared" si="943"/>
        <v>1391.9134899695046</v>
      </c>
      <c r="N8580" s="467">
        <f t="shared" si="948"/>
        <v>0</v>
      </c>
      <c r="O8580" s="475" t="str">
        <f t="shared" si="949"/>
        <v/>
      </c>
    </row>
    <row r="8581" spans="1:15" hidden="1">
      <c r="A8581" s="475">
        <f t="shared" si="944"/>
        <v>43800</v>
      </c>
      <c r="B8581" s="475">
        <v>43823</v>
      </c>
      <c r="C8581" s="467">
        <v>12</v>
      </c>
      <c r="D8581" s="467">
        <v>1202</v>
      </c>
      <c r="E8581" s="467">
        <v>0</v>
      </c>
      <c r="F8581" s="467">
        <v>3</v>
      </c>
      <c r="G8581" s="467">
        <f t="array" ref="G8581">MAX(IF($A$2:$A$8761=A8581,$D$2:$D$8761))</f>
        <v>1474</v>
      </c>
      <c r="H8581" s="467">
        <f t="shared" si="945"/>
        <v>0</v>
      </c>
      <c r="I8581" s="475" t="str">
        <f t="shared" si="946"/>
        <v/>
      </c>
      <c r="J8581" s="471">
        <f>'Potential Projects'!D8582</f>
        <v>5.3649735101695448</v>
      </c>
      <c r="K8581" s="471">
        <f>'Potential Projects'!E8582</f>
        <v>22.733782304880673</v>
      </c>
      <c r="L8581" s="476">
        <f t="shared" si="947"/>
        <v>1170.9012441849497</v>
      </c>
      <c r="M8581" s="471">
        <f t="shared" si="943"/>
        <v>1391.9134899695046</v>
      </c>
      <c r="N8581" s="467">
        <f t="shared" si="948"/>
        <v>0</v>
      </c>
      <c r="O8581" s="475" t="str">
        <f t="shared" si="949"/>
        <v/>
      </c>
    </row>
    <row r="8582" spans="1:15" hidden="1">
      <c r="A8582" s="475">
        <f t="shared" si="944"/>
        <v>43800</v>
      </c>
      <c r="B8582" s="475">
        <v>43823</v>
      </c>
      <c r="C8582" s="467">
        <v>13</v>
      </c>
      <c r="D8582" s="467">
        <v>1142</v>
      </c>
      <c r="E8582" s="467">
        <v>0</v>
      </c>
      <c r="F8582" s="467">
        <v>2</v>
      </c>
      <c r="G8582" s="467">
        <f t="array" ref="G8582">MAX(IF($A$2:$A$8761=A8582,$D$2:$D$8761))</f>
        <v>1474</v>
      </c>
      <c r="H8582" s="467">
        <f t="shared" si="945"/>
        <v>0</v>
      </c>
      <c r="I8582" s="475" t="str">
        <f t="shared" si="946"/>
        <v/>
      </c>
      <c r="J8582" s="471">
        <f>'Potential Projects'!D8583</f>
        <v>9.4920200166112281</v>
      </c>
      <c r="K8582" s="471">
        <f>'Potential Projects'!E8583</f>
        <v>22.637565416039561</v>
      </c>
      <c r="L8582" s="476">
        <f t="shared" si="947"/>
        <v>1107.8704145673494</v>
      </c>
      <c r="M8582" s="471">
        <f t="shared" si="943"/>
        <v>1391.9134899695046</v>
      </c>
      <c r="N8582" s="467">
        <f t="shared" si="948"/>
        <v>0</v>
      </c>
      <c r="O8582" s="475" t="str">
        <f t="shared" si="949"/>
        <v/>
      </c>
    </row>
    <row r="8583" spans="1:15" hidden="1">
      <c r="A8583" s="475">
        <f t="shared" si="944"/>
        <v>43800</v>
      </c>
      <c r="B8583" s="475">
        <v>43823</v>
      </c>
      <c r="C8583" s="467">
        <v>14</v>
      </c>
      <c r="D8583" s="467">
        <v>1158</v>
      </c>
      <c r="E8583" s="467">
        <v>2</v>
      </c>
      <c r="F8583" s="467">
        <v>2</v>
      </c>
      <c r="G8583" s="467">
        <f t="array" ref="G8583">MAX(IF($A$2:$A$8761=A8583,$D$2:$D$8761))</f>
        <v>1474</v>
      </c>
      <c r="H8583" s="467">
        <f t="shared" si="945"/>
        <v>0</v>
      </c>
      <c r="I8583" s="475" t="str">
        <f t="shared" si="946"/>
        <v/>
      </c>
      <c r="J8583" s="471">
        <f>'Potential Projects'!D8584</f>
        <v>31.846978445637628</v>
      </c>
      <c r="K8583" s="471">
        <f>'Potential Projects'!E8584</f>
        <v>10.756735271984519</v>
      </c>
      <c r="L8583" s="476">
        <f t="shared" si="947"/>
        <v>1111.3962862823778</v>
      </c>
      <c r="M8583" s="471">
        <f t="shared" si="943"/>
        <v>1391.9134899695046</v>
      </c>
      <c r="N8583" s="467">
        <f t="shared" si="948"/>
        <v>0</v>
      </c>
      <c r="O8583" s="475" t="str">
        <f t="shared" si="949"/>
        <v/>
      </c>
    </row>
    <row r="8584" spans="1:15" hidden="1">
      <c r="A8584" s="475">
        <f t="shared" si="944"/>
        <v>43800</v>
      </c>
      <c r="B8584" s="475">
        <v>43823</v>
      </c>
      <c r="C8584" s="467">
        <v>15</v>
      </c>
      <c r="D8584" s="467">
        <v>1143</v>
      </c>
      <c r="E8584" s="467">
        <v>4</v>
      </c>
      <c r="F8584" s="467">
        <v>3</v>
      </c>
      <c r="G8584" s="467">
        <f t="array" ref="G8584">MAX(IF($A$2:$A$8761=A8584,$D$2:$D$8761))</f>
        <v>1474</v>
      </c>
      <c r="H8584" s="467">
        <f t="shared" si="945"/>
        <v>0</v>
      </c>
      <c r="I8584" s="475" t="str">
        <f t="shared" si="946"/>
        <v/>
      </c>
      <c r="J8584" s="471">
        <f>'Potential Projects'!D8585</f>
        <v>33.190194253208574</v>
      </c>
      <c r="K8584" s="471">
        <f>'Potential Projects'!E8585</f>
        <v>0.36218227262954206</v>
      </c>
      <c r="L8584" s="476">
        <f t="shared" si="947"/>
        <v>1102.4476234741619</v>
      </c>
      <c r="M8584" s="471">
        <f t="shared" si="943"/>
        <v>1391.9134899695046</v>
      </c>
      <c r="N8584" s="467">
        <f t="shared" si="948"/>
        <v>0</v>
      </c>
      <c r="O8584" s="475" t="str">
        <f t="shared" si="949"/>
        <v/>
      </c>
    </row>
    <row r="8585" spans="1:15" hidden="1">
      <c r="A8585" s="475">
        <f t="shared" si="944"/>
        <v>43800</v>
      </c>
      <c r="B8585" s="475">
        <v>43823</v>
      </c>
      <c r="C8585" s="467">
        <v>16</v>
      </c>
      <c r="D8585" s="467">
        <v>1150</v>
      </c>
      <c r="E8585" s="467">
        <v>4</v>
      </c>
      <c r="F8585" s="467">
        <v>1</v>
      </c>
      <c r="G8585" s="467">
        <f t="array" ref="G8585">MAX(IF($A$2:$A$8761=A8585,$D$2:$D$8761))</f>
        <v>1474</v>
      </c>
      <c r="H8585" s="467">
        <f t="shared" si="945"/>
        <v>0</v>
      </c>
      <c r="I8585" s="475" t="str">
        <f t="shared" si="946"/>
        <v/>
      </c>
      <c r="J8585" s="471">
        <f>'Potential Projects'!D8586</f>
        <v>22.136924240667991</v>
      </c>
      <c r="K8585" s="471">
        <f>'Potential Projects'!E8586</f>
        <v>0.13063593850784777</v>
      </c>
      <c r="L8585" s="476">
        <f t="shared" si="947"/>
        <v>1122.7324398208243</v>
      </c>
      <c r="M8585" s="471">
        <f t="shared" si="943"/>
        <v>1391.9134899695046</v>
      </c>
      <c r="N8585" s="467">
        <f t="shared" si="948"/>
        <v>0</v>
      </c>
      <c r="O8585" s="475" t="str">
        <f t="shared" si="949"/>
        <v/>
      </c>
    </row>
    <row r="8586" spans="1:15" hidden="1">
      <c r="A8586" s="475">
        <f t="shared" si="944"/>
        <v>43800</v>
      </c>
      <c r="B8586" s="475">
        <v>43823</v>
      </c>
      <c r="C8586" s="467">
        <v>17</v>
      </c>
      <c r="D8586" s="467">
        <v>1218</v>
      </c>
      <c r="E8586" s="467">
        <v>2</v>
      </c>
      <c r="F8586" s="467">
        <v>0</v>
      </c>
      <c r="G8586" s="467">
        <f t="array" ref="G8586">MAX(IF($A$2:$A$8761=A8586,$D$2:$D$8761))</f>
        <v>1474</v>
      </c>
      <c r="H8586" s="467">
        <f t="shared" si="945"/>
        <v>0</v>
      </c>
      <c r="I8586" s="475" t="str">
        <f t="shared" si="946"/>
        <v/>
      </c>
      <c r="J8586" s="471">
        <f>'Potential Projects'!D8587</f>
        <v>23.554940994614558</v>
      </c>
      <c r="K8586" s="471">
        <f>'Potential Projects'!E8587</f>
        <v>8.2136368522898309E-2</v>
      </c>
      <c r="L8586" s="476">
        <f t="shared" si="947"/>
        <v>1192.3629226368625</v>
      </c>
      <c r="M8586" s="471">
        <f t="shared" si="943"/>
        <v>1391.9134899695046</v>
      </c>
      <c r="N8586" s="467">
        <f t="shared" si="948"/>
        <v>0</v>
      </c>
      <c r="O8586" s="475" t="str">
        <f t="shared" si="949"/>
        <v/>
      </c>
    </row>
    <row r="8587" spans="1:15" hidden="1">
      <c r="A8587" s="475">
        <f t="shared" si="944"/>
        <v>43800</v>
      </c>
      <c r="B8587" s="475">
        <v>43823</v>
      </c>
      <c r="C8587" s="467">
        <v>18</v>
      </c>
      <c r="D8587" s="467">
        <v>1208</v>
      </c>
      <c r="E8587" s="467">
        <v>2</v>
      </c>
      <c r="F8587" s="467">
        <v>0</v>
      </c>
      <c r="G8587" s="467">
        <f t="array" ref="G8587">MAX(IF($A$2:$A$8761=A8587,$D$2:$D$8761))</f>
        <v>1474</v>
      </c>
      <c r="H8587" s="467">
        <f t="shared" si="945"/>
        <v>0</v>
      </c>
      <c r="I8587" s="475" t="str">
        <f t="shared" si="946"/>
        <v/>
      </c>
      <c r="J8587" s="471">
        <f>'Potential Projects'!D8588</f>
        <v>42.813320179900472</v>
      </c>
      <c r="K8587" s="471">
        <f>'Potential Projects'!E8588</f>
        <v>0.30116668458396045</v>
      </c>
      <c r="L8587" s="476">
        <f t="shared" si="947"/>
        <v>1162.8855131355156</v>
      </c>
      <c r="M8587" s="471">
        <f t="shared" si="943"/>
        <v>1391.9134899695046</v>
      </c>
      <c r="N8587" s="467">
        <f t="shared" si="948"/>
        <v>0</v>
      </c>
      <c r="O8587" s="475" t="str">
        <f t="shared" si="949"/>
        <v/>
      </c>
    </row>
    <row r="8588" spans="1:15" hidden="1">
      <c r="A8588" s="475">
        <f t="shared" si="944"/>
        <v>43800</v>
      </c>
      <c r="B8588" s="475">
        <v>43823</v>
      </c>
      <c r="C8588" s="467">
        <v>19</v>
      </c>
      <c r="D8588" s="467">
        <v>1162</v>
      </c>
      <c r="E8588" s="467">
        <v>0</v>
      </c>
      <c r="F8588" s="467">
        <v>0</v>
      </c>
      <c r="G8588" s="467">
        <f t="array" ref="G8588">MAX(IF($A$2:$A$8761=A8588,$D$2:$D$8761))</f>
        <v>1474</v>
      </c>
      <c r="H8588" s="467">
        <f t="shared" si="945"/>
        <v>0</v>
      </c>
      <c r="I8588" s="475" t="str">
        <f t="shared" si="946"/>
        <v/>
      </c>
      <c r="J8588" s="471">
        <f>'Potential Projects'!D8589</f>
        <v>50.926771486569152</v>
      </c>
      <c r="K8588" s="471">
        <f>'Potential Projects'!E8589</f>
        <v>9.1523382068372391E-2</v>
      </c>
      <c r="L8588" s="476">
        <f t="shared" si="947"/>
        <v>1110.9817051313626</v>
      </c>
      <c r="M8588" s="471">
        <f t="shared" si="943"/>
        <v>1391.9134899695046</v>
      </c>
      <c r="N8588" s="467">
        <f t="shared" si="948"/>
        <v>0</v>
      </c>
      <c r="O8588" s="475" t="str">
        <f t="shared" si="949"/>
        <v/>
      </c>
    </row>
    <row r="8589" spans="1:15" hidden="1">
      <c r="A8589" s="475">
        <f t="shared" si="944"/>
        <v>43800</v>
      </c>
      <c r="B8589" s="475">
        <v>43823</v>
      </c>
      <c r="C8589" s="467">
        <v>20</v>
      </c>
      <c r="D8589" s="467">
        <v>1146</v>
      </c>
      <c r="E8589" s="467">
        <v>3</v>
      </c>
      <c r="F8589" s="467">
        <v>0</v>
      </c>
      <c r="G8589" s="467">
        <f t="array" ref="G8589">MAX(IF($A$2:$A$8761=A8589,$D$2:$D$8761))</f>
        <v>1474</v>
      </c>
      <c r="H8589" s="467">
        <f t="shared" si="945"/>
        <v>0</v>
      </c>
      <c r="I8589" s="475" t="str">
        <f t="shared" si="946"/>
        <v/>
      </c>
      <c r="J8589" s="471">
        <f>'Potential Projects'!D8590</f>
        <v>57.378345156867958</v>
      </c>
      <c r="K8589" s="471">
        <f>'Potential Projects'!E8590</f>
        <v>7.1184852719845204E-2</v>
      </c>
      <c r="L8589" s="476">
        <f t="shared" si="947"/>
        <v>1085.5504699904122</v>
      </c>
      <c r="M8589" s="471">
        <f t="shared" si="943"/>
        <v>1391.9134899695046</v>
      </c>
      <c r="N8589" s="467">
        <f t="shared" si="948"/>
        <v>0</v>
      </c>
      <c r="O8589" s="475" t="str">
        <f t="shared" si="949"/>
        <v/>
      </c>
    </row>
    <row r="8590" spans="1:15" hidden="1">
      <c r="A8590" s="475">
        <f t="shared" si="944"/>
        <v>43800</v>
      </c>
      <c r="B8590" s="475">
        <v>43823</v>
      </c>
      <c r="C8590" s="467">
        <v>21</v>
      </c>
      <c r="D8590" s="467">
        <v>1098</v>
      </c>
      <c r="E8590" s="467">
        <v>2</v>
      </c>
      <c r="F8590" s="467">
        <v>0</v>
      </c>
      <c r="G8590" s="467">
        <f t="array" ref="G8590">MAX(IF($A$2:$A$8761=A8590,$D$2:$D$8761))</f>
        <v>1474</v>
      </c>
      <c r="H8590" s="467">
        <f t="shared" si="945"/>
        <v>0</v>
      </c>
      <c r="I8590" s="475" t="str">
        <f t="shared" si="946"/>
        <v/>
      </c>
      <c r="J8590" s="471">
        <f>'Potential Projects'!D8591</f>
        <v>63.694405585834062</v>
      </c>
      <c r="K8590" s="471">
        <f>'Potential Projects'!E8591</f>
        <v>2.2411494839819395</v>
      </c>
      <c r="L8590" s="476">
        <f t="shared" si="947"/>
        <v>1030.064444930184</v>
      </c>
      <c r="M8590" s="471">
        <f t="shared" si="943"/>
        <v>1391.9134899695046</v>
      </c>
      <c r="N8590" s="467">
        <f t="shared" si="948"/>
        <v>0</v>
      </c>
      <c r="O8590" s="475" t="str">
        <f t="shared" si="949"/>
        <v/>
      </c>
    </row>
    <row r="8591" spans="1:15" hidden="1">
      <c r="A8591" s="475">
        <f t="shared" si="944"/>
        <v>43800</v>
      </c>
      <c r="B8591" s="475">
        <v>43823</v>
      </c>
      <c r="C8591" s="467">
        <v>22</v>
      </c>
      <c r="D8591" s="467">
        <v>1071</v>
      </c>
      <c r="E8591" s="467">
        <v>0</v>
      </c>
      <c r="F8591" s="467">
        <v>0</v>
      </c>
      <c r="G8591" s="467">
        <f t="array" ref="G8591">MAX(IF($A$2:$A$8761=A8591,$D$2:$D$8761))</f>
        <v>1474</v>
      </c>
      <c r="H8591" s="467">
        <f t="shared" si="945"/>
        <v>0</v>
      </c>
      <c r="I8591" s="475" t="str">
        <f t="shared" si="946"/>
        <v/>
      </c>
      <c r="J8591" s="471">
        <f>'Potential Projects'!D8592</f>
        <v>69.101227158880747</v>
      </c>
      <c r="K8591" s="471">
        <f>'Potential Projects'!E8592</f>
        <v>2.0972152762846696</v>
      </c>
      <c r="L8591" s="476">
        <f t="shared" si="947"/>
        <v>999.80155756483452</v>
      </c>
      <c r="M8591" s="471">
        <f t="shared" si="943"/>
        <v>1391.9134899695046</v>
      </c>
      <c r="N8591" s="467">
        <f t="shared" si="948"/>
        <v>0</v>
      </c>
      <c r="O8591" s="475" t="str">
        <f t="shared" si="949"/>
        <v/>
      </c>
    </row>
    <row r="8592" spans="1:15" hidden="1">
      <c r="A8592" s="475">
        <f t="shared" si="944"/>
        <v>43800</v>
      </c>
      <c r="B8592" s="475">
        <v>43823</v>
      </c>
      <c r="C8592" s="467">
        <v>23</v>
      </c>
      <c r="D8592" s="467">
        <v>1057</v>
      </c>
      <c r="E8592" s="467">
        <v>0</v>
      </c>
      <c r="F8592" s="467">
        <v>0</v>
      </c>
      <c r="G8592" s="467">
        <f t="array" ref="G8592">MAX(IF($A$2:$A$8761=A8592,$D$2:$D$8761))</f>
        <v>1474</v>
      </c>
      <c r="H8592" s="467">
        <f t="shared" si="945"/>
        <v>0</v>
      </c>
      <c r="I8592" s="475" t="str">
        <f t="shared" si="946"/>
        <v/>
      </c>
      <c r="J8592" s="471">
        <f>'Potential Projects'!D8593</f>
        <v>87.818587313371751</v>
      </c>
      <c r="K8592" s="471">
        <f>'Potential Projects'!E8593</f>
        <v>1.2195295097828422</v>
      </c>
      <c r="L8592" s="476">
        <f t="shared" si="947"/>
        <v>967.96188317684539</v>
      </c>
      <c r="M8592" s="471">
        <f t="shared" si="943"/>
        <v>1391.9134899695046</v>
      </c>
      <c r="N8592" s="467">
        <f t="shared" si="948"/>
        <v>0</v>
      </c>
      <c r="O8592" s="475" t="str">
        <f t="shared" si="949"/>
        <v/>
      </c>
    </row>
    <row r="8593" spans="1:15" hidden="1">
      <c r="A8593" s="475">
        <f t="shared" si="944"/>
        <v>43800</v>
      </c>
      <c r="B8593" s="475">
        <v>43823</v>
      </c>
      <c r="C8593" s="467">
        <v>24</v>
      </c>
      <c r="D8593" s="467">
        <v>997</v>
      </c>
      <c r="E8593" s="467">
        <v>0</v>
      </c>
      <c r="F8593" s="467">
        <v>0</v>
      </c>
      <c r="G8593" s="467">
        <f t="array" ref="G8593">MAX(IF($A$2:$A$8761=A8593,$D$2:$D$8761))</f>
        <v>1474</v>
      </c>
      <c r="H8593" s="467">
        <f t="shared" si="945"/>
        <v>0</v>
      </c>
      <c r="I8593" s="475" t="str">
        <f t="shared" si="946"/>
        <v/>
      </c>
      <c r="J8593" s="471">
        <f>'Potential Projects'!D8594</f>
        <v>68.976674965307552</v>
      </c>
      <c r="K8593" s="471">
        <f>'Potential Projects'!E8594</f>
        <v>8.8183169748441195</v>
      </c>
      <c r="L8593" s="476">
        <f t="shared" si="947"/>
        <v>919.2050080598483</v>
      </c>
      <c r="M8593" s="471">
        <f t="shared" si="943"/>
        <v>1391.9134899695046</v>
      </c>
      <c r="N8593" s="467">
        <f t="shared" si="948"/>
        <v>0</v>
      </c>
      <c r="O8593" s="475" t="str">
        <f t="shared" si="949"/>
        <v/>
      </c>
    </row>
    <row r="8594" spans="1:15" hidden="1">
      <c r="A8594" s="475">
        <f t="shared" si="944"/>
        <v>43800</v>
      </c>
      <c r="B8594" s="475">
        <v>43824</v>
      </c>
      <c r="C8594" s="467">
        <v>1</v>
      </c>
      <c r="D8594" s="467">
        <v>969</v>
      </c>
      <c r="E8594" s="467">
        <v>0</v>
      </c>
      <c r="F8594" s="467">
        <v>0</v>
      </c>
      <c r="G8594" s="467">
        <f t="array" ref="G8594">MAX(IF($A$2:$A$8761=A8594,$D$2:$D$8761))</f>
        <v>1474</v>
      </c>
      <c r="H8594" s="467">
        <f t="shared" si="945"/>
        <v>0</v>
      </c>
      <c r="I8594" s="475" t="str">
        <f t="shared" si="946"/>
        <v/>
      </c>
      <c r="J8594" s="471">
        <f>'Potential Projects'!D8595</f>
        <v>68.720386818802055</v>
      </c>
      <c r="K8594" s="471">
        <f>'Potential Projects'!E8595</f>
        <v>24.619789776392178</v>
      </c>
      <c r="L8594" s="476">
        <f t="shared" si="947"/>
        <v>875.65982340480582</v>
      </c>
      <c r="M8594" s="471">
        <f t="shared" ref="M8594:M8657" si="950">MAX($L$8019:$L$8761)</f>
        <v>1391.9134899695046</v>
      </c>
      <c r="N8594" s="467">
        <f t="shared" si="948"/>
        <v>0</v>
      </c>
      <c r="O8594" s="475" t="str">
        <f t="shared" si="949"/>
        <v/>
      </c>
    </row>
    <row r="8595" spans="1:15" hidden="1">
      <c r="A8595" s="475">
        <f t="shared" si="944"/>
        <v>43800</v>
      </c>
      <c r="B8595" s="475">
        <v>43824</v>
      </c>
      <c r="C8595" s="467">
        <v>2</v>
      </c>
      <c r="D8595" s="467">
        <v>938</v>
      </c>
      <c r="E8595" s="467">
        <v>0</v>
      </c>
      <c r="F8595" s="467">
        <v>0</v>
      </c>
      <c r="G8595" s="467">
        <f t="array" ref="G8595">MAX(IF($A$2:$A$8761=A8595,$D$2:$D$8761))</f>
        <v>1474</v>
      </c>
      <c r="H8595" s="467">
        <f t="shared" si="945"/>
        <v>0</v>
      </c>
      <c r="I8595" s="475" t="str">
        <f t="shared" si="946"/>
        <v/>
      </c>
      <c r="J8595" s="471">
        <f>'Potential Projects'!D8596</f>
        <v>51.18152253906635</v>
      </c>
      <c r="K8595" s="471">
        <f>'Potential Projects'!E8596</f>
        <v>22.071215598795956</v>
      </c>
      <c r="L8595" s="476">
        <f t="shared" si="947"/>
        <v>864.74726186213775</v>
      </c>
      <c r="M8595" s="471">
        <f t="shared" si="950"/>
        <v>1391.9134899695046</v>
      </c>
      <c r="N8595" s="467">
        <f t="shared" si="948"/>
        <v>0</v>
      </c>
      <c r="O8595" s="475" t="str">
        <f t="shared" si="949"/>
        <v/>
      </c>
    </row>
    <row r="8596" spans="1:15" hidden="1">
      <c r="A8596" s="475">
        <f t="shared" si="944"/>
        <v>43800</v>
      </c>
      <c r="B8596" s="475">
        <v>43824</v>
      </c>
      <c r="C8596" s="467">
        <v>3</v>
      </c>
      <c r="D8596" s="467">
        <v>922</v>
      </c>
      <c r="E8596" s="467">
        <v>0</v>
      </c>
      <c r="F8596" s="467">
        <v>0</v>
      </c>
      <c r="G8596" s="467">
        <f t="array" ref="G8596">MAX(IF($A$2:$A$8761=A8596,$D$2:$D$8761))</f>
        <v>1474</v>
      </c>
      <c r="H8596" s="467">
        <f t="shared" si="945"/>
        <v>0</v>
      </c>
      <c r="I8596" s="475" t="str">
        <f t="shared" si="946"/>
        <v/>
      </c>
      <c r="J8596" s="471">
        <f>'Potential Projects'!D8597</f>
        <v>5.9342722537019634</v>
      </c>
      <c r="K8596" s="471">
        <f>'Potential Projects'!E8597</f>
        <v>30.608704418404646</v>
      </c>
      <c r="L8596" s="476">
        <f t="shared" si="947"/>
        <v>885.45702332789347</v>
      </c>
      <c r="M8596" s="471">
        <f t="shared" si="950"/>
        <v>1391.9134899695046</v>
      </c>
      <c r="N8596" s="467">
        <f t="shared" si="948"/>
        <v>0</v>
      </c>
      <c r="O8596" s="475" t="str">
        <f t="shared" si="949"/>
        <v/>
      </c>
    </row>
    <row r="8597" spans="1:15" hidden="1">
      <c r="A8597" s="475">
        <f t="shared" si="944"/>
        <v>43800</v>
      </c>
      <c r="B8597" s="475">
        <v>43824</v>
      </c>
      <c r="C8597" s="467">
        <v>4</v>
      </c>
      <c r="D8597" s="467">
        <v>896</v>
      </c>
      <c r="E8597" s="467">
        <v>0</v>
      </c>
      <c r="F8597" s="467">
        <v>0</v>
      </c>
      <c r="G8597" s="467">
        <f t="array" ref="G8597">MAX(IF($A$2:$A$8761=A8597,$D$2:$D$8761))</f>
        <v>1474</v>
      </c>
      <c r="H8597" s="467">
        <f t="shared" si="945"/>
        <v>0</v>
      </c>
      <c r="I8597" s="475" t="str">
        <f t="shared" si="946"/>
        <v/>
      </c>
      <c r="J8597" s="471">
        <f>'Potential Projects'!D8598</f>
        <v>1.0044064051821513</v>
      </c>
      <c r="K8597" s="471">
        <f>'Potential Projects'!E8598</f>
        <v>14.708667974629112</v>
      </c>
      <c r="L8597" s="476">
        <f t="shared" si="947"/>
        <v>880.28692562018875</v>
      </c>
      <c r="M8597" s="471">
        <f t="shared" si="950"/>
        <v>1391.9134899695046</v>
      </c>
      <c r="N8597" s="467">
        <f t="shared" si="948"/>
        <v>0</v>
      </c>
      <c r="O8597" s="475" t="str">
        <f t="shared" si="949"/>
        <v/>
      </c>
    </row>
    <row r="8598" spans="1:15" hidden="1">
      <c r="A8598" s="475">
        <f t="shared" si="944"/>
        <v>43800</v>
      </c>
      <c r="B8598" s="475">
        <v>43824</v>
      </c>
      <c r="C8598" s="467">
        <v>5</v>
      </c>
      <c r="D8598" s="467">
        <v>924</v>
      </c>
      <c r="E8598" s="467">
        <v>0</v>
      </c>
      <c r="F8598" s="467">
        <v>0</v>
      </c>
      <c r="G8598" s="467">
        <f t="array" ref="G8598">MAX(IF($A$2:$A$8761=A8598,$D$2:$D$8761))</f>
        <v>1474</v>
      </c>
      <c r="H8598" s="467">
        <f t="shared" si="945"/>
        <v>0</v>
      </c>
      <c r="I8598" s="475" t="str">
        <f t="shared" si="946"/>
        <v/>
      </c>
      <c r="J8598" s="471">
        <f>'Potential Projects'!D8599</f>
        <v>2.3378971951876357</v>
      </c>
      <c r="K8598" s="471">
        <f>'Potential Projects'!E8599</f>
        <v>20.401891689959147</v>
      </c>
      <c r="L8598" s="476">
        <f t="shared" si="947"/>
        <v>901.26021111485318</v>
      </c>
      <c r="M8598" s="471">
        <f t="shared" si="950"/>
        <v>1391.9134899695046</v>
      </c>
      <c r="N8598" s="467">
        <f t="shared" si="948"/>
        <v>0</v>
      </c>
      <c r="O8598" s="475" t="str">
        <f t="shared" si="949"/>
        <v/>
      </c>
    </row>
    <row r="8599" spans="1:15" hidden="1">
      <c r="A8599" s="475">
        <f t="shared" si="944"/>
        <v>43800</v>
      </c>
      <c r="B8599" s="475">
        <v>43824</v>
      </c>
      <c r="C8599" s="467">
        <v>6</v>
      </c>
      <c r="D8599" s="467">
        <v>941</v>
      </c>
      <c r="E8599" s="467">
        <v>0</v>
      </c>
      <c r="F8599" s="467">
        <v>0</v>
      </c>
      <c r="G8599" s="467">
        <f t="array" ref="G8599">MAX(IF($A$2:$A$8761=A8599,$D$2:$D$8761))</f>
        <v>1474</v>
      </c>
      <c r="H8599" s="467">
        <f t="shared" si="945"/>
        <v>0</v>
      </c>
      <c r="I8599" s="475" t="str">
        <f t="shared" si="946"/>
        <v/>
      </c>
      <c r="J8599" s="471">
        <f>'Potential Projects'!D8600</f>
        <v>4.7066704397888595</v>
      </c>
      <c r="K8599" s="471">
        <f>'Potential Projects'!E8600</f>
        <v>15.986084067942379</v>
      </c>
      <c r="L8599" s="476">
        <f t="shared" si="947"/>
        <v>920.30724549226886</v>
      </c>
      <c r="M8599" s="471">
        <f t="shared" si="950"/>
        <v>1391.9134899695046</v>
      </c>
      <c r="N8599" s="467">
        <f t="shared" si="948"/>
        <v>0</v>
      </c>
      <c r="O8599" s="475" t="str">
        <f t="shared" si="949"/>
        <v/>
      </c>
    </row>
    <row r="8600" spans="1:15" hidden="1">
      <c r="A8600" s="475">
        <f t="shared" si="944"/>
        <v>43800</v>
      </c>
      <c r="B8600" s="475">
        <v>43824</v>
      </c>
      <c r="C8600" s="467">
        <v>7</v>
      </c>
      <c r="D8600" s="467">
        <v>1016</v>
      </c>
      <c r="E8600" s="467">
        <v>0</v>
      </c>
      <c r="F8600" s="467">
        <v>0</v>
      </c>
      <c r="G8600" s="467">
        <f t="array" ref="G8600">MAX(IF($A$2:$A$8761=A8600,$D$2:$D$8761))</f>
        <v>1474</v>
      </c>
      <c r="H8600" s="467">
        <f t="shared" si="945"/>
        <v>0</v>
      </c>
      <c r="I8600" s="475" t="str">
        <f t="shared" si="946"/>
        <v/>
      </c>
      <c r="J8600" s="471">
        <f>'Potential Projects'!D8601</f>
        <v>6.9275971374589052</v>
      </c>
      <c r="K8600" s="471">
        <f>'Potential Projects'!E8601</f>
        <v>7.6926576005160179</v>
      </c>
      <c r="L8600" s="476">
        <f t="shared" si="947"/>
        <v>1001.3797452620252</v>
      </c>
      <c r="M8600" s="471">
        <f t="shared" si="950"/>
        <v>1391.9134899695046</v>
      </c>
      <c r="N8600" s="467">
        <f t="shared" si="948"/>
        <v>0</v>
      </c>
      <c r="O8600" s="475" t="str">
        <f t="shared" si="949"/>
        <v/>
      </c>
    </row>
    <row r="8601" spans="1:15" hidden="1">
      <c r="A8601" s="475">
        <f t="shared" si="944"/>
        <v>43800</v>
      </c>
      <c r="B8601" s="475">
        <v>43824</v>
      </c>
      <c r="C8601" s="467">
        <v>8</v>
      </c>
      <c r="D8601" s="467">
        <v>1079</v>
      </c>
      <c r="E8601" s="467">
        <v>0</v>
      </c>
      <c r="F8601" s="467">
        <v>0</v>
      </c>
      <c r="G8601" s="467">
        <f t="array" ref="G8601">MAX(IF($A$2:$A$8761=A8601,$D$2:$D$8761))</f>
        <v>1474</v>
      </c>
      <c r="H8601" s="467">
        <f t="shared" si="945"/>
        <v>0</v>
      </c>
      <c r="I8601" s="475" t="str">
        <f t="shared" si="946"/>
        <v/>
      </c>
      <c r="J8601" s="471">
        <f>'Potential Projects'!D8602</f>
        <v>3.3509622742530074</v>
      </c>
      <c r="K8601" s="471">
        <f>'Potential Projects'!E8602</f>
        <v>2.3694386691034186</v>
      </c>
      <c r="L8601" s="476">
        <f t="shared" si="947"/>
        <v>1073.2795990566435</v>
      </c>
      <c r="M8601" s="471">
        <f t="shared" si="950"/>
        <v>1391.9134899695046</v>
      </c>
      <c r="N8601" s="467">
        <f t="shared" si="948"/>
        <v>0</v>
      </c>
      <c r="O8601" s="475" t="str">
        <f t="shared" si="949"/>
        <v/>
      </c>
    </row>
    <row r="8602" spans="1:15" hidden="1">
      <c r="A8602" s="475">
        <f t="shared" si="944"/>
        <v>43800</v>
      </c>
      <c r="B8602" s="475">
        <v>43824</v>
      </c>
      <c r="C8602" s="467">
        <v>9</v>
      </c>
      <c r="D8602" s="467">
        <v>1125</v>
      </c>
      <c r="E8602" s="467">
        <v>0</v>
      </c>
      <c r="F8602" s="467">
        <v>0</v>
      </c>
      <c r="G8602" s="467">
        <f t="array" ref="G8602">MAX(IF($A$2:$A$8761=A8602,$D$2:$D$8761))</f>
        <v>1474</v>
      </c>
      <c r="H8602" s="467">
        <f t="shared" si="945"/>
        <v>0</v>
      </c>
      <c r="I8602" s="475" t="str">
        <f t="shared" si="946"/>
        <v/>
      </c>
      <c r="J8602" s="471">
        <f>'Potential Projects'!D8603</f>
        <v>4.4061673019352456</v>
      </c>
      <c r="K8602" s="471">
        <f>'Potential Projects'!E8603</f>
        <v>2.0839170070952484</v>
      </c>
      <c r="L8602" s="476">
        <f t="shared" si="947"/>
        <v>1118.5099156909694</v>
      </c>
      <c r="M8602" s="471">
        <f t="shared" si="950"/>
        <v>1391.9134899695046</v>
      </c>
      <c r="N8602" s="467">
        <f t="shared" si="948"/>
        <v>0</v>
      </c>
      <c r="O8602" s="475" t="str">
        <f t="shared" si="949"/>
        <v/>
      </c>
    </row>
    <row r="8603" spans="1:15" hidden="1">
      <c r="A8603" s="475">
        <f t="shared" si="944"/>
        <v>43800</v>
      </c>
      <c r="B8603" s="475">
        <v>43824</v>
      </c>
      <c r="C8603" s="467">
        <v>10</v>
      </c>
      <c r="D8603" s="467">
        <v>1151</v>
      </c>
      <c r="E8603" s="467">
        <v>0</v>
      </c>
      <c r="F8603" s="467">
        <v>1</v>
      </c>
      <c r="G8603" s="467">
        <f t="array" ref="G8603">MAX(IF($A$2:$A$8761=A8603,$D$2:$D$8761))</f>
        <v>1474</v>
      </c>
      <c r="H8603" s="467">
        <f t="shared" si="945"/>
        <v>0</v>
      </c>
      <c r="I8603" s="475" t="str">
        <f t="shared" si="946"/>
        <v/>
      </c>
      <c r="J8603" s="471">
        <f>'Potential Projects'!D8604</f>
        <v>11.225234445605134</v>
      </c>
      <c r="K8603" s="471">
        <f>'Potential Projects'!E8604</f>
        <v>7.1223965276284673</v>
      </c>
      <c r="L8603" s="476">
        <f t="shared" si="947"/>
        <v>1131.6523690267663</v>
      </c>
      <c r="M8603" s="471">
        <f t="shared" si="950"/>
        <v>1391.9134899695046</v>
      </c>
      <c r="N8603" s="467">
        <f t="shared" si="948"/>
        <v>0</v>
      </c>
      <c r="O8603" s="475" t="str">
        <f t="shared" si="949"/>
        <v/>
      </c>
    </row>
    <row r="8604" spans="1:15" hidden="1">
      <c r="A8604" s="475">
        <f t="shared" si="944"/>
        <v>43800</v>
      </c>
      <c r="B8604" s="475">
        <v>43824</v>
      </c>
      <c r="C8604" s="467">
        <v>11</v>
      </c>
      <c r="D8604" s="467">
        <v>1159</v>
      </c>
      <c r="E8604" s="467">
        <v>0</v>
      </c>
      <c r="F8604" s="467">
        <v>4</v>
      </c>
      <c r="G8604" s="467">
        <f t="array" ref="G8604">MAX(IF($A$2:$A$8761=A8604,$D$2:$D$8761))</f>
        <v>1474</v>
      </c>
      <c r="H8604" s="467">
        <f t="shared" si="945"/>
        <v>0</v>
      </c>
      <c r="I8604" s="475" t="str">
        <f t="shared" si="946"/>
        <v/>
      </c>
      <c r="J8604" s="471">
        <f>'Potential Projects'!D8605</f>
        <v>5.0987304181741848</v>
      </c>
      <c r="K8604" s="471">
        <f>'Potential Projects'!E8605</f>
        <v>5.3944037841324448</v>
      </c>
      <c r="L8604" s="476">
        <f t="shared" si="947"/>
        <v>1144.5068657976933</v>
      </c>
      <c r="M8604" s="471">
        <f t="shared" si="950"/>
        <v>1391.9134899695046</v>
      </c>
      <c r="N8604" s="467">
        <f t="shared" si="948"/>
        <v>0</v>
      </c>
      <c r="O8604" s="475" t="str">
        <f t="shared" si="949"/>
        <v/>
      </c>
    </row>
    <row r="8605" spans="1:15" hidden="1">
      <c r="A8605" s="475">
        <f t="shared" si="944"/>
        <v>43800</v>
      </c>
      <c r="B8605" s="475">
        <v>43824</v>
      </c>
      <c r="C8605" s="467">
        <v>12</v>
      </c>
      <c r="D8605" s="467">
        <v>1114</v>
      </c>
      <c r="E8605" s="467">
        <v>0</v>
      </c>
      <c r="F8605" s="467">
        <v>4</v>
      </c>
      <c r="G8605" s="467">
        <f t="array" ref="G8605">MAX(IF($A$2:$A$8761=A8605,$D$2:$D$8761))</f>
        <v>1474</v>
      </c>
      <c r="H8605" s="467">
        <f t="shared" si="945"/>
        <v>0</v>
      </c>
      <c r="I8605" s="475" t="str">
        <f t="shared" si="946"/>
        <v/>
      </c>
      <c r="J8605" s="471">
        <f>'Potential Projects'!D8606</f>
        <v>2.3113940695217803</v>
      </c>
      <c r="K8605" s="471">
        <f>'Potential Projects'!E8606</f>
        <v>7.3711523865835291</v>
      </c>
      <c r="L8605" s="476">
        <f t="shared" si="947"/>
        <v>1100.3174535438945</v>
      </c>
      <c r="M8605" s="471">
        <f t="shared" si="950"/>
        <v>1391.9134899695046</v>
      </c>
      <c r="N8605" s="467">
        <f t="shared" si="948"/>
        <v>0</v>
      </c>
      <c r="O8605" s="475" t="str">
        <f t="shared" si="949"/>
        <v/>
      </c>
    </row>
    <row r="8606" spans="1:15" hidden="1">
      <c r="A8606" s="475">
        <f t="shared" si="944"/>
        <v>43800</v>
      </c>
      <c r="B8606" s="475">
        <v>43824</v>
      </c>
      <c r="C8606" s="467">
        <v>13</v>
      </c>
      <c r="D8606" s="467">
        <v>1091</v>
      </c>
      <c r="E8606" s="467">
        <v>0</v>
      </c>
      <c r="F8606" s="467">
        <v>4</v>
      </c>
      <c r="G8606" s="467">
        <f t="array" ref="G8606">MAX(IF($A$2:$A$8761=A8606,$D$2:$D$8761))</f>
        <v>1474</v>
      </c>
      <c r="H8606" s="467">
        <f t="shared" si="945"/>
        <v>0</v>
      </c>
      <c r="I8606" s="475" t="str">
        <f t="shared" si="946"/>
        <v/>
      </c>
      <c r="J8606" s="471">
        <f>'Potential Projects'!D8607</f>
        <v>0.13443314717281465</v>
      </c>
      <c r="K8606" s="471">
        <f>'Potential Projects'!E8607</f>
        <v>6.1195505805203183</v>
      </c>
      <c r="L8606" s="476">
        <f t="shared" si="947"/>
        <v>1080.7460162723069</v>
      </c>
      <c r="M8606" s="471">
        <f t="shared" si="950"/>
        <v>1391.9134899695046</v>
      </c>
      <c r="N8606" s="467">
        <f t="shared" si="948"/>
        <v>0</v>
      </c>
      <c r="O8606" s="475" t="str">
        <f t="shared" si="949"/>
        <v/>
      </c>
    </row>
    <row r="8607" spans="1:15" hidden="1">
      <c r="A8607" s="475">
        <f t="shared" si="944"/>
        <v>43800</v>
      </c>
      <c r="B8607" s="475">
        <v>43824</v>
      </c>
      <c r="C8607" s="467">
        <v>14</v>
      </c>
      <c r="D8607" s="467">
        <v>1102</v>
      </c>
      <c r="E8607" s="467">
        <v>0</v>
      </c>
      <c r="F8607" s="467">
        <v>2</v>
      </c>
      <c r="G8607" s="467">
        <f t="array" ref="G8607">MAX(IF($A$2:$A$8761=A8607,$D$2:$D$8761))</f>
        <v>1474</v>
      </c>
      <c r="H8607" s="467">
        <f t="shared" si="945"/>
        <v>0</v>
      </c>
      <c r="I8607" s="475" t="str">
        <f t="shared" si="946"/>
        <v/>
      </c>
      <c r="J8607" s="471">
        <f>'Potential Projects'!D8608</f>
        <v>0</v>
      </c>
      <c r="K8607" s="471">
        <f>'Potential Projects'!E8608</f>
        <v>6.9385675123629325</v>
      </c>
      <c r="L8607" s="476">
        <f t="shared" si="947"/>
        <v>1093.0614324876371</v>
      </c>
      <c r="M8607" s="471">
        <f t="shared" si="950"/>
        <v>1391.9134899695046</v>
      </c>
      <c r="N8607" s="467">
        <f t="shared" si="948"/>
        <v>0</v>
      </c>
      <c r="O8607" s="475" t="str">
        <f t="shared" si="949"/>
        <v/>
      </c>
    </row>
    <row r="8608" spans="1:15" hidden="1">
      <c r="A8608" s="475">
        <f t="shared" si="944"/>
        <v>43800</v>
      </c>
      <c r="B8608" s="475">
        <v>43824</v>
      </c>
      <c r="C8608" s="467">
        <v>15</v>
      </c>
      <c r="D8608" s="467">
        <v>1098</v>
      </c>
      <c r="E8608" s="467">
        <v>0</v>
      </c>
      <c r="F8608" s="467">
        <v>3</v>
      </c>
      <c r="G8608" s="467">
        <f t="array" ref="G8608">MAX(IF($A$2:$A$8761=A8608,$D$2:$D$8761))</f>
        <v>1474</v>
      </c>
      <c r="H8608" s="467">
        <f t="shared" si="945"/>
        <v>0</v>
      </c>
      <c r="I8608" s="475" t="str">
        <f t="shared" si="946"/>
        <v/>
      </c>
      <c r="J8608" s="471">
        <f>'Potential Projects'!D8609</f>
        <v>2.5154839836516703E-3</v>
      </c>
      <c r="K8608" s="471">
        <f>'Potential Projects'!E8609</f>
        <v>4.2257205977209198</v>
      </c>
      <c r="L8608" s="476">
        <f t="shared" si="947"/>
        <v>1090.7717639182954</v>
      </c>
      <c r="M8608" s="471">
        <f t="shared" si="950"/>
        <v>1391.9134899695046</v>
      </c>
      <c r="N8608" s="467">
        <f t="shared" si="948"/>
        <v>0</v>
      </c>
      <c r="O8608" s="475" t="str">
        <f t="shared" si="949"/>
        <v/>
      </c>
    </row>
    <row r="8609" spans="1:15" hidden="1">
      <c r="A8609" s="475">
        <f t="shared" si="944"/>
        <v>43800</v>
      </c>
      <c r="B8609" s="475">
        <v>43824</v>
      </c>
      <c r="C8609" s="467">
        <v>16</v>
      </c>
      <c r="D8609" s="467">
        <v>1127</v>
      </c>
      <c r="E8609" s="467">
        <v>0</v>
      </c>
      <c r="F8609" s="467">
        <v>1</v>
      </c>
      <c r="G8609" s="467">
        <f t="array" ref="G8609">MAX(IF($A$2:$A$8761=A8609,$D$2:$D$8761))</f>
        <v>1474</v>
      </c>
      <c r="H8609" s="467">
        <f t="shared" si="945"/>
        <v>0</v>
      </c>
      <c r="I8609" s="475" t="str">
        <f t="shared" si="946"/>
        <v/>
      </c>
      <c r="J8609" s="471">
        <f>'Potential Projects'!D8610</f>
        <v>0.55784876544074935</v>
      </c>
      <c r="K8609" s="471">
        <f>'Potential Projects'!E8610</f>
        <v>2.4797360782627393</v>
      </c>
      <c r="L8609" s="476">
        <f t="shared" si="947"/>
        <v>1122.9624151562966</v>
      </c>
      <c r="M8609" s="471">
        <f t="shared" si="950"/>
        <v>1391.9134899695046</v>
      </c>
      <c r="N8609" s="467">
        <f t="shared" si="948"/>
        <v>0</v>
      </c>
      <c r="O8609" s="475" t="str">
        <f t="shared" si="949"/>
        <v/>
      </c>
    </row>
    <row r="8610" spans="1:15" hidden="1">
      <c r="A8610" s="475">
        <f t="shared" si="944"/>
        <v>43800</v>
      </c>
      <c r="B8610" s="475">
        <v>43824</v>
      </c>
      <c r="C8610" s="467">
        <v>17</v>
      </c>
      <c r="D8610" s="467">
        <v>1152</v>
      </c>
      <c r="E8610" s="467">
        <v>1</v>
      </c>
      <c r="F8610" s="467">
        <v>0</v>
      </c>
      <c r="G8610" s="467">
        <f t="array" ref="G8610">MAX(IF($A$2:$A$8761=A8610,$D$2:$D$8761))</f>
        <v>1474</v>
      </c>
      <c r="H8610" s="467">
        <f t="shared" si="945"/>
        <v>0</v>
      </c>
      <c r="I8610" s="475" t="str">
        <f t="shared" si="946"/>
        <v/>
      </c>
      <c r="J8610" s="471">
        <f>'Potential Projects'!D8611</f>
        <v>1.7543835047615224</v>
      </c>
      <c r="K8610" s="471">
        <f>'Potential Projects'!E8611</f>
        <v>2.616630025800903</v>
      </c>
      <c r="L8610" s="476">
        <f t="shared" si="947"/>
        <v>1146.6289864694375</v>
      </c>
      <c r="M8610" s="471">
        <f t="shared" si="950"/>
        <v>1391.9134899695046</v>
      </c>
      <c r="N8610" s="467">
        <f t="shared" si="948"/>
        <v>0</v>
      </c>
      <c r="O8610" s="475" t="str">
        <f t="shared" si="949"/>
        <v/>
      </c>
    </row>
    <row r="8611" spans="1:15" hidden="1">
      <c r="A8611" s="475">
        <f t="shared" si="944"/>
        <v>43800</v>
      </c>
      <c r="B8611" s="475">
        <v>43824</v>
      </c>
      <c r="C8611" s="467">
        <v>18</v>
      </c>
      <c r="D8611" s="467">
        <v>1194</v>
      </c>
      <c r="E8611" s="467">
        <v>3</v>
      </c>
      <c r="F8611" s="467">
        <v>0</v>
      </c>
      <c r="G8611" s="467">
        <f t="array" ref="G8611">MAX(IF($A$2:$A$8761=A8611,$D$2:$D$8761))</f>
        <v>1474</v>
      </c>
      <c r="H8611" s="467">
        <f t="shared" si="945"/>
        <v>0</v>
      </c>
      <c r="I8611" s="475" t="str">
        <f t="shared" si="946"/>
        <v/>
      </c>
      <c r="J8611" s="471">
        <f>'Potential Projects'!D8612</f>
        <v>1.9366124302956556</v>
      </c>
      <c r="K8611" s="471">
        <f>'Potential Projects'!E8612</f>
        <v>1.124877123199312</v>
      </c>
      <c r="L8611" s="476">
        <f t="shared" si="947"/>
        <v>1187.9385104465052</v>
      </c>
      <c r="M8611" s="471">
        <f t="shared" si="950"/>
        <v>1391.9134899695046</v>
      </c>
      <c r="N8611" s="467">
        <f t="shared" si="948"/>
        <v>0</v>
      </c>
      <c r="O8611" s="475" t="str">
        <f t="shared" si="949"/>
        <v/>
      </c>
    </row>
    <row r="8612" spans="1:15" hidden="1">
      <c r="A8612" s="475">
        <f t="shared" si="944"/>
        <v>43800</v>
      </c>
      <c r="B8612" s="475">
        <v>43824</v>
      </c>
      <c r="C8612" s="467">
        <v>19</v>
      </c>
      <c r="D8612" s="467">
        <v>1164</v>
      </c>
      <c r="E8612" s="467">
        <v>5</v>
      </c>
      <c r="F8612" s="467">
        <v>0</v>
      </c>
      <c r="G8612" s="467">
        <f t="array" ref="G8612">MAX(IF($A$2:$A$8761=A8612,$D$2:$D$8761))</f>
        <v>1474</v>
      </c>
      <c r="H8612" s="467">
        <f t="shared" si="945"/>
        <v>0</v>
      </c>
      <c r="I8612" s="475" t="str">
        <f t="shared" si="946"/>
        <v/>
      </c>
      <c r="J8612" s="471">
        <f>'Potential Projects'!D8613</f>
        <v>0.1807803499847275</v>
      </c>
      <c r="K8612" s="471">
        <f>'Potential Projects'!E8613</f>
        <v>1.7639762954203397</v>
      </c>
      <c r="L8612" s="476">
        <f t="shared" si="947"/>
        <v>1157.0552433545949</v>
      </c>
      <c r="M8612" s="471">
        <f t="shared" si="950"/>
        <v>1391.9134899695046</v>
      </c>
      <c r="N8612" s="467">
        <f t="shared" si="948"/>
        <v>0</v>
      </c>
      <c r="O8612" s="475" t="str">
        <f t="shared" si="949"/>
        <v/>
      </c>
    </row>
    <row r="8613" spans="1:15" hidden="1">
      <c r="A8613" s="475">
        <f t="shared" si="944"/>
        <v>43800</v>
      </c>
      <c r="B8613" s="475">
        <v>43824</v>
      </c>
      <c r="C8613" s="467">
        <v>20</v>
      </c>
      <c r="D8613" s="467">
        <v>1144</v>
      </c>
      <c r="E8613" s="467">
        <v>6</v>
      </c>
      <c r="F8613" s="467">
        <v>0</v>
      </c>
      <c r="G8613" s="467">
        <f t="array" ref="G8613">MAX(IF($A$2:$A$8761=A8613,$D$2:$D$8761))</f>
        <v>1474</v>
      </c>
      <c r="H8613" s="467">
        <f t="shared" si="945"/>
        <v>0</v>
      </c>
      <c r="I8613" s="475" t="str">
        <f t="shared" si="946"/>
        <v/>
      </c>
      <c r="J8613" s="471">
        <f>'Potential Projects'!D8614</f>
        <v>0</v>
      </c>
      <c r="K8613" s="471">
        <f>'Potential Projects'!E8614</f>
        <v>2.6721698559449578</v>
      </c>
      <c r="L8613" s="476">
        <f t="shared" si="947"/>
        <v>1135.327830144055</v>
      </c>
      <c r="M8613" s="471">
        <f t="shared" si="950"/>
        <v>1391.9134899695046</v>
      </c>
      <c r="N8613" s="467">
        <f t="shared" si="948"/>
        <v>0</v>
      </c>
      <c r="O8613" s="475" t="str">
        <f t="shared" si="949"/>
        <v/>
      </c>
    </row>
    <row r="8614" spans="1:15" hidden="1">
      <c r="A8614" s="475">
        <f t="shared" si="944"/>
        <v>43800</v>
      </c>
      <c r="B8614" s="475">
        <v>43824</v>
      </c>
      <c r="C8614" s="467">
        <v>21</v>
      </c>
      <c r="D8614" s="467">
        <v>1132</v>
      </c>
      <c r="E8614" s="467">
        <v>4</v>
      </c>
      <c r="F8614" s="467">
        <v>0</v>
      </c>
      <c r="G8614" s="467">
        <f t="array" ref="G8614">MAX(IF($A$2:$A$8761=A8614,$D$2:$D$8761))</f>
        <v>1474</v>
      </c>
      <c r="H8614" s="467">
        <f t="shared" si="945"/>
        <v>0</v>
      </c>
      <c r="I8614" s="475" t="str">
        <f t="shared" si="946"/>
        <v/>
      </c>
      <c r="J8614" s="471">
        <f>'Potential Projects'!D8615</f>
        <v>3.2348691446650752</v>
      </c>
      <c r="K8614" s="471">
        <f>'Potential Projects'!E8615</f>
        <v>1.5605910019350677</v>
      </c>
      <c r="L8614" s="476">
        <f t="shared" si="947"/>
        <v>1123.2045398533999</v>
      </c>
      <c r="M8614" s="471">
        <f t="shared" si="950"/>
        <v>1391.9134899695046</v>
      </c>
      <c r="N8614" s="467">
        <f t="shared" si="948"/>
        <v>0</v>
      </c>
      <c r="O8614" s="475" t="str">
        <f t="shared" si="949"/>
        <v/>
      </c>
    </row>
    <row r="8615" spans="1:15" hidden="1">
      <c r="A8615" s="475">
        <f t="shared" si="944"/>
        <v>43800</v>
      </c>
      <c r="B8615" s="475">
        <v>43824</v>
      </c>
      <c r="C8615" s="467">
        <v>22</v>
      </c>
      <c r="D8615" s="467">
        <v>1116</v>
      </c>
      <c r="E8615" s="467">
        <v>2</v>
      </c>
      <c r="F8615" s="467">
        <v>0</v>
      </c>
      <c r="G8615" s="467">
        <f t="array" ref="G8615">MAX(IF($A$2:$A$8761=A8615,$D$2:$D$8761))</f>
        <v>1474</v>
      </c>
      <c r="H8615" s="467">
        <f t="shared" si="945"/>
        <v>0</v>
      </c>
      <c r="I8615" s="475" t="str">
        <f t="shared" si="946"/>
        <v/>
      </c>
      <c r="J8615" s="471">
        <f>'Potential Projects'!D8616</f>
        <v>16.952550241070107</v>
      </c>
      <c r="K8615" s="471">
        <f>'Potential Projects'!E8616</f>
        <v>0.38252080197806926</v>
      </c>
      <c r="L8615" s="476">
        <f t="shared" si="947"/>
        <v>1096.6649289569518</v>
      </c>
      <c r="M8615" s="471">
        <f t="shared" si="950"/>
        <v>1391.9134899695046</v>
      </c>
      <c r="N8615" s="467">
        <f t="shared" si="948"/>
        <v>0</v>
      </c>
      <c r="O8615" s="475" t="str">
        <f t="shared" si="949"/>
        <v/>
      </c>
    </row>
    <row r="8616" spans="1:15" hidden="1">
      <c r="A8616" s="475">
        <f t="shared" si="944"/>
        <v>43800</v>
      </c>
      <c r="B8616" s="475">
        <v>43824</v>
      </c>
      <c r="C8616" s="467">
        <v>23</v>
      </c>
      <c r="D8616" s="467">
        <v>1068</v>
      </c>
      <c r="E8616" s="467">
        <v>0</v>
      </c>
      <c r="F8616" s="467">
        <v>0</v>
      </c>
      <c r="G8616" s="467">
        <f t="array" ref="G8616">MAX(IF($A$2:$A$8761=A8616,$D$2:$D$8761))</f>
        <v>1474</v>
      </c>
      <c r="H8616" s="467">
        <f t="shared" si="945"/>
        <v>0</v>
      </c>
      <c r="I8616" s="475" t="str">
        <f t="shared" si="946"/>
        <v/>
      </c>
      <c r="J8616" s="471">
        <f>'Potential Projects'!D8617</f>
        <v>7.7349840303202262</v>
      </c>
      <c r="K8616" s="471">
        <f>'Potential Projects'!E8617</f>
        <v>0.79476714685013983</v>
      </c>
      <c r="L8616" s="476">
        <f t="shared" si="947"/>
        <v>1059.4702488228297</v>
      </c>
      <c r="M8616" s="471">
        <f t="shared" si="950"/>
        <v>1391.9134899695046</v>
      </c>
      <c r="N8616" s="467">
        <f t="shared" si="948"/>
        <v>0</v>
      </c>
      <c r="O8616" s="475" t="str">
        <f t="shared" si="949"/>
        <v/>
      </c>
    </row>
    <row r="8617" spans="1:15" hidden="1">
      <c r="A8617" s="475">
        <f t="shared" si="944"/>
        <v>43800</v>
      </c>
      <c r="B8617" s="475">
        <v>43824</v>
      </c>
      <c r="C8617" s="467">
        <v>24</v>
      </c>
      <c r="D8617" s="467">
        <v>1013</v>
      </c>
      <c r="E8617" s="467">
        <v>0</v>
      </c>
      <c r="F8617" s="467">
        <v>0</v>
      </c>
      <c r="G8617" s="467">
        <f t="array" ref="G8617">MAX(IF($A$2:$A$8761=A8617,$D$2:$D$8761))</f>
        <v>1474</v>
      </c>
      <c r="H8617" s="467">
        <f t="shared" si="945"/>
        <v>0</v>
      </c>
      <c r="I8617" s="475" t="str">
        <f t="shared" si="946"/>
        <v/>
      </c>
      <c r="J8617" s="471">
        <f>'Potential Projects'!D8618</f>
        <v>5.3181448324399998</v>
      </c>
      <c r="K8617" s="471">
        <f>'Potential Projects'!E8618</f>
        <v>7.3531606106213718E-2</v>
      </c>
      <c r="L8617" s="476">
        <f t="shared" si="947"/>
        <v>1007.6083235614537</v>
      </c>
      <c r="M8617" s="471">
        <f t="shared" si="950"/>
        <v>1391.9134899695046</v>
      </c>
      <c r="N8617" s="467">
        <f t="shared" si="948"/>
        <v>0</v>
      </c>
      <c r="O8617" s="475" t="str">
        <f t="shared" si="949"/>
        <v/>
      </c>
    </row>
    <row r="8618" spans="1:15" hidden="1">
      <c r="A8618" s="475">
        <f t="shared" si="944"/>
        <v>43800</v>
      </c>
      <c r="B8618" s="475">
        <v>43825</v>
      </c>
      <c r="C8618" s="467">
        <v>1</v>
      </c>
      <c r="D8618" s="467">
        <v>965</v>
      </c>
      <c r="E8618" s="467">
        <v>0</v>
      </c>
      <c r="F8618" s="467">
        <v>0</v>
      </c>
      <c r="G8618" s="467">
        <f t="array" ref="G8618">MAX(IF($A$2:$A$8761=A8618,$D$2:$D$8761))</f>
        <v>1474</v>
      </c>
      <c r="H8618" s="467">
        <f t="shared" si="945"/>
        <v>0</v>
      </c>
      <c r="I8618" s="475" t="str">
        <f t="shared" si="946"/>
        <v/>
      </c>
      <c r="J8618" s="471">
        <f>'Potential Projects'!D8619</f>
        <v>1.3343437299757905</v>
      </c>
      <c r="K8618" s="471">
        <f>'Potential Projects'!E8619</f>
        <v>0.14940996559879594</v>
      </c>
      <c r="L8618" s="476">
        <f t="shared" si="947"/>
        <v>963.51624630442541</v>
      </c>
      <c r="M8618" s="471">
        <f t="shared" si="950"/>
        <v>1391.9134899695046</v>
      </c>
      <c r="N8618" s="467">
        <f t="shared" si="948"/>
        <v>0</v>
      </c>
      <c r="O8618" s="475" t="str">
        <f t="shared" si="949"/>
        <v/>
      </c>
    </row>
    <row r="8619" spans="1:15" hidden="1">
      <c r="A8619" s="475">
        <f t="shared" si="944"/>
        <v>43800</v>
      </c>
      <c r="B8619" s="475">
        <v>43825</v>
      </c>
      <c r="C8619" s="467">
        <v>2</v>
      </c>
      <c r="D8619" s="467">
        <v>961</v>
      </c>
      <c r="E8619" s="467">
        <v>0</v>
      </c>
      <c r="F8619" s="467">
        <v>0</v>
      </c>
      <c r="G8619" s="467">
        <f t="array" ref="G8619">MAX(IF($A$2:$A$8761=A8619,$D$2:$D$8761))</f>
        <v>1474</v>
      </c>
      <c r="H8619" s="467">
        <f t="shared" si="945"/>
        <v>0</v>
      </c>
      <c r="I8619" s="475" t="str">
        <f t="shared" si="946"/>
        <v/>
      </c>
      <c r="J8619" s="471">
        <f>'Potential Projects'!D8620</f>
        <v>3.5622280884808655</v>
      </c>
      <c r="K8619" s="471">
        <f>'Potential Projects'!E8620</f>
        <v>4.0677058697054395E-2</v>
      </c>
      <c r="L8619" s="476">
        <f t="shared" si="947"/>
        <v>957.39709485282208</v>
      </c>
      <c r="M8619" s="471">
        <f t="shared" si="950"/>
        <v>1391.9134899695046</v>
      </c>
      <c r="N8619" s="467">
        <f t="shared" si="948"/>
        <v>0</v>
      </c>
      <c r="O8619" s="475" t="str">
        <f t="shared" si="949"/>
        <v/>
      </c>
    </row>
    <row r="8620" spans="1:15" hidden="1">
      <c r="A8620" s="475">
        <f t="shared" si="944"/>
        <v>43800</v>
      </c>
      <c r="B8620" s="475">
        <v>43825</v>
      </c>
      <c r="C8620" s="467">
        <v>3</v>
      </c>
      <c r="D8620" s="467">
        <v>954</v>
      </c>
      <c r="E8620" s="467">
        <v>0</v>
      </c>
      <c r="F8620" s="467">
        <v>0</v>
      </c>
      <c r="G8620" s="467">
        <f t="array" ref="G8620">MAX(IF($A$2:$A$8761=A8620,$D$2:$D$8761))</f>
        <v>1474</v>
      </c>
      <c r="H8620" s="467">
        <f t="shared" si="945"/>
        <v>0</v>
      </c>
      <c r="I8620" s="475" t="str">
        <f t="shared" si="946"/>
        <v/>
      </c>
      <c r="J8620" s="471">
        <f>'Potential Projects'!D8621</f>
        <v>11.75786581508328</v>
      </c>
      <c r="K8620" s="471">
        <f>'Potential Projects'!E8621</f>
        <v>2.737878950763277E-2</v>
      </c>
      <c r="L8620" s="476">
        <f t="shared" si="947"/>
        <v>942.21475539540904</v>
      </c>
      <c r="M8620" s="471">
        <f t="shared" si="950"/>
        <v>1391.9134899695046</v>
      </c>
      <c r="N8620" s="467">
        <f t="shared" si="948"/>
        <v>0</v>
      </c>
      <c r="O8620" s="475" t="str">
        <f t="shared" si="949"/>
        <v/>
      </c>
    </row>
    <row r="8621" spans="1:15" hidden="1">
      <c r="A8621" s="475">
        <f t="shared" si="944"/>
        <v>43800</v>
      </c>
      <c r="B8621" s="475">
        <v>43825</v>
      </c>
      <c r="C8621" s="467">
        <v>4</v>
      </c>
      <c r="D8621" s="467">
        <v>963</v>
      </c>
      <c r="E8621" s="467">
        <v>0</v>
      </c>
      <c r="F8621" s="467">
        <v>0</v>
      </c>
      <c r="G8621" s="467">
        <f t="array" ref="G8621">MAX(IF($A$2:$A$8761=A8621,$D$2:$D$8761))</f>
        <v>1474</v>
      </c>
      <c r="H8621" s="467">
        <f t="shared" si="945"/>
        <v>0</v>
      </c>
      <c r="I8621" s="475" t="str">
        <f t="shared" si="946"/>
        <v/>
      </c>
      <c r="J8621" s="471">
        <f>'Potential Projects'!D8622</f>
        <v>29.287267522558157</v>
      </c>
      <c r="K8621" s="471">
        <f>'Potential Projects'!E8622</f>
        <v>0.11420866480326812</v>
      </c>
      <c r="L8621" s="476">
        <f t="shared" si="947"/>
        <v>933.59852381263852</v>
      </c>
      <c r="M8621" s="471">
        <f t="shared" si="950"/>
        <v>1391.9134899695046</v>
      </c>
      <c r="N8621" s="467">
        <f t="shared" si="948"/>
        <v>0</v>
      </c>
      <c r="O8621" s="475" t="str">
        <f t="shared" si="949"/>
        <v/>
      </c>
    </row>
    <row r="8622" spans="1:15" hidden="1">
      <c r="A8622" s="475">
        <f t="shared" si="944"/>
        <v>43800</v>
      </c>
      <c r="B8622" s="475">
        <v>43825</v>
      </c>
      <c r="C8622" s="467">
        <v>5</v>
      </c>
      <c r="D8622" s="467">
        <v>1012</v>
      </c>
      <c r="E8622" s="467">
        <v>0</v>
      </c>
      <c r="F8622" s="467">
        <v>0</v>
      </c>
      <c r="G8622" s="467">
        <f t="array" ref="G8622">MAX(IF($A$2:$A$8761=A8622,$D$2:$D$8761))</f>
        <v>1474</v>
      </c>
      <c r="H8622" s="467">
        <f t="shared" si="945"/>
        <v>0</v>
      </c>
      <c r="I8622" s="475" t="str">
        <f t="shared" si="946"/>
        <v/>
      </c>
      <c r="J8622" s="471">
        <f>'Potential Projects'!D8623</f>
        <v>20.010098424827</v>
      </c>
      <c r="K8622" s="471">
        <f>'Potential Projects'!E8623</f>
        <v>0.33010997634917222</v>
      </c>
      <c r="L8622" s="476">
        <f t="shared" si="947"/>
        <v>991.65979159882386</v>
      </c>
      <c r="M8622" s="471">
        <f t="shared" si="950"/>
        <v>1391.9134899695046</v>
      </c>
      <c r="N8622" s="467">
        <f t="shared" si="948"/>
        <v>0</v>
      </c>
      <c r="O8622" s="475" t="str">
        <f t="shared" si="949"/>
        <v/>
      </c>
    </row>
    <row r="8623" spans="1:15" hidden="1">
      <c r="A8623" s="475">
        <f t="shared" si="944"/>
        <v>43800</v>
      </c>
      <c r="B8623" s="475">
        <v>43825</v>
      </c>
      <c r="C8623" s="467">
        <v>6</v>
      </c>
      <c r="D8623" s="467">
        <v>1075</v>
      </c>
      <c r="E8623" s="467">
        <v>0</v>
      </c>
      <c r="F8623" s="467">
        <v>0</v>
      </c>
      <c r="G8623" s="467">
        <f t="array" ref="G8623">MAX(IF($A$2:$A$8761=A8623,$D$2:$D$8761))</f>
        <v>1474</v>
      </c>
      <c r="H8623" s="467">
        <f t="shared" si="945"/>
        <v>0</v>
      </c>
      <c r="I8623" s="475" t="str">
        <f t="shared" si="946"/>
        <v/>
      </c>
      <c r="J8623" s="471">
        <f>'Potential Projects'!D8624</f>
        <v>32.707772471063819</v>
      </c>
      <c r="K8623" s="471">
        <f>'Potential Projects'!E8624</f>
        <v>1.6888801870565471</v>
      </c>
      <c r="L8623" s="476">
        <f t="shared" si="947"/>
        <v>1040.6033473418795</v>
      </c>
      <c r="M8623" s="471">
        <f t="shared" si="950"/>
        <v>1391.9134899695046</v>
      </c>
      <c r="N8623" s="467">
        <f t="shared" si="948"/>
        <v>0</v>
      </c>
      <c r="O8623" s="475" t="str">
        <f t="shared" si="949"/>
        <v/>
      </c>
    </row>
    <row r="8624" spans="1:15" hidden="1">
      <c r="A8624" s="475">
        <f t="shared" si="944"/>
        <v>43800</v>
      </c>
      <c r="B8624" s="475">
        <v>43825</v>
      </c>
      <c r="C8624" s="467">
        <v>7</v>
      </c>
      <c r="D8624" s="467">
        <v>1149</v>
      </c>
      <c r="E8624" s="467">
        <v>0</v>
      </c>
      <c r="F8624" s="467">
        <v>0</v>
      </c>
      <c r="G8624" s="467">
        <f t="array" ref="G8624">MAX(IF($A$2:$A$8761=A8624,$D$2:$D$8761))</f>
        <v>1474</v>
      </c>
      <c r="H8624" s="467">
        <f t="shared" si="945"/>
        <v>0</v>
      </c>
      <c r="I8624" s="475" t="str">
        <f t="shared" si="946"/>
        <v/>
      </c>
      <c r="J8624" s="471">
        <f>'Potential Projects'!D8625</f>
        <v>27.744778899125041</v>
      </c>
      <c r="K8624" s="471">
        <f>'Potential Projects'!E8625</f>
        <v>2.9756832939152873</v>
      </c>
      <c r="L8624" s="476">
        <f t="shared" si="947"/>
        <v>1118.2795378069595</v>
      </c>
      <c r="M8624" s="471">
        <f t="shared" si="950"/>
        <v>1391.9134899695046</v>
      </c>
      <c r="N8624" s="467">
        <f t="shared" si="948"/>
        <v>0</v>
      </c>
      <c r="O8624" s="475" t="str">
        <f t="shared" si="949"/>
        <v/>
      </c>
    </row>
    <row r="8625" spans="1:15" hidden="1">
      <c r="A8625" s="475">
        <f t="shared" si="944"/>
        <v>43800</v>
      </c>
      <c r="B8625" s="475">
        <v>43825</v>
      </c>
      <c r="C8625" s="467">
        <v>8</v>
      </c>
      <c r="D8625" s="467">
        <v>1208</v>
      </c>
      <c r="E8625" s="467">
        <v>0</v>
      </c>
      <c r="F8625" s="467">
        <v>0</v>
      </c>
      <c r="G8625" s="467">
        <f t="array" ref="G8625">MAX(IF($A$2:$A$8761=A8625,$D$2:$D$8761))</f>
        <v>1474</v>
      </c>
      <c r="H8625" s="467">
        <f t="shared" si="945"/>
        <v>0</v>
      </c>
      <c r="I8625" s="475" t="str">
        <f t="shared" si="946"/>
        <v/>
      </c>
      <c r="J8625" s="471">
        <f>'Potential Projects'!D8626</f>
        <v>18.161509533858283</v>
      </c>
      <c r="K8625" s="471">
        <f>'Potential Projects'!E8626</f>
        <v>5.845762685443991</v>
      </c>
      <c r="L8625" s="476">
        <f t="shared" si="947"/>
        <v>1183.9927277806978</v>
      </c>
      <c r="M8625" s="471">
        <f t="shared" si="950"/>
        <v>1391.9134899695046</v>
      </c>
      <c r="N8625" s="467">
        <f t="shared" si="948"/>
        <v>0</v>
      </c>
      <c r="O8625" s="475" t="str">
        <f t="shared" si="949"/>
        <v/>
      </c>
    </row>
    <row r="8626" spans="1:15" hidden="1">
      <c r="A8626" s="475">
        <f t="shared" si="944"/>
        <v>43800</v>
      </c>
      <c r="B8626" s="475">
        <v>43825</v>
      </c>
      <c r="C8626" s="467">
        <v>9</v>
      </c>
      <c r="D8626" s="467">
        <v>1262</v>
      </c>
      <c r="E8626" s="467">
        <v>0</v>
      </c>
      <c r="F8626" s="467">
        <v>1</v>
      </c>
      <c r="G8626" s="467">
        <f t="array" ref="G8626">MAX(IF($A$2:$A$8761=A8626,$D$2:$D$8761))</f>
        <v>1474</v>
      </c>
      <c r="H8626" s="467">
        <f t="shared" si="945"/>
        <v>0</v>
      </c>
      <c r="I8626" s="475" t="str">
        <f t="shared" si="946"/>
        <v/>
      </c>
      <c r="J8626" s="471">
        <f>'Potential Projects'!D8627</f>
        <v>12.155229106076128</v>
      </c>
      <c r="K8626" s="471">
        <f>'Potential Projects'!E8627</f>
        <v>11.125957804773169</v>
      </c>
      <c r="L8626" s="476">
        <f t="shared" si="947"/>
        <v>1237.7188130891507</v>
      </c>
      <c r="M8626" s="471">
        <f t="shared" si="950"/>
        <v>1391.9134899695046</v>
      </c>
      <c r="N8626" s="467">
        <f t="shared" si="948"/>
        <v>0</v>
      </c>
      <c r="O8626" s="475" t="str">
        <f t="shared" si="949"/>
        <v/>
      </c>
    </row>
    <row r="8627" spans="1:15" hidden="1">
      <c r="A8627" s="475">
        <f t="shared" si="944"/>
        <v>43800</v>
      </c>
      <c r="B8627" s="475">
        <v>43825</v>
      </c>
      <c r="C8627" s="467">
        <v>10</v>
      </c>
      <c r="D8627" s="467">
        <v>1298</v>
      </c>
      <c r="E8627" s="467">
        <v>0</v>
      </c>
      <c r="F8627" s="467">
        <v>3</v>
      </c>
      <c r="G8627" s="467">
        <f t="array" ref="G8627">MAX(IF($A$2:$A$8761=A8627,$D$2:$D$8761))</f>
        <v>1474</v>
      </c>
      <c r="H8627" s="467">
        <f t="shared" si="945"/>
        <v>0</v>
      </c>
      <c r="I8627" s="475" t="str">
        <f t="shared" si="946"/>
        <v/>
      </c>
      <c r="J8627" s="471">
        <f>'Potential Projects'!D8628</f>
        <v>12.352215925701794</v>
      </c>
      <c r="K8627" s="471">
        <f>'Potential Projects'!E8628</f>
        <v>9.5653668028380991</v>
      </c>
      <c r="L8627" s="476">
        <f t="shared" si="947"/>
        <v>1273.0824172714601</v>
      </c>
      <c r="M8627" s="471">
        <f t="shared" si="950"/>
        <v>1391.9134899695046</v>
      </c>
      <c r="N8627" s="467">
        <f t="shared" si="948"/>
        <v>0</v>
      </c>
      <c r="O8627" s="475" t="str">
        <f t="shared" si="949"/>
        <v/>
      </c>
    </row>
    <row r="8628" spans="1:15" hidden="1">
      <c r="A8628" s="475">
        <f t="shared" si="944"/>
        <v>43800</v>
      </c>
      <c r="B8628" s="475">
        <v>43825</v>
      </c>
      <c r="C8628" s="467">
        <v>11</v>
      </c>
      <c r="D8628" s="467">
        <v>1314</v>
      </c>
      <c r="E8628" s="467">
        <v>0</v>
      </c>
      <c r="F8628" s="467">
        <v>3</v>
      </c>
      <c r="G8628" s="467">
        <f t="array" ref="G8628">MAX(IF($A$2:$A$8761=A8628,$D$2:$D$8761))</f>
        <v>1474</v>
      </c>
      <c r="H8628" s="467">
        <f t="shared" si="945"/>
        <v>0</v>
      </c>
      <c r="I8628" s="475" t="str">
        <f t="shared" si="946"/>
        <v/>
      </c>
      <c r="J8628" s="471">
        <f>'Potential Projects'!D8629</f>
        <v>19.539338027683598</v>
      </c>
      <c r="K8628" s="471">
        <f>'Potential Projects'!E8629</f>
        <v>13.831764459256073</v>
      </c>
      <c r="L8628" s="476">
        <f t="shared" si="947"/>
        <v>1277.6288975130603</v>
      </c>
      <c r="M8628" s="471">
        <f t="shared" si="950"/>
        <v>1391.9134899695046</v>
      </c>
      <c r="N8628" s="467">
        <f t="shared" si="948"/>
        <v>0</v>
      </c>
      <c r="O8628" s="475" t="str">
        <f t="shared" si="949"/>
        <v/>
      </c>
    </row>
    <row r="8629" spans="1:15" hidden="1">
      <c r="A8629" s="475">
        <f t="shared" si="944"/>
        <v>43800</v>
      </c>
      <c r="B8629" s="475">
        <v>43825</v>
      </c>
      <c r="C8629" s="467">
        <v>12</v>
      </c>
      <c r="D8629" s="467">
        <v>1328</v>
      </c>
      <c r="E8629" s="467">
        <v>0</v>
      </c>
      <c r="F8629" s="467">
        <v>2</v>
      </c>
      <c r="G8629" s="467">
        <f t="array" ref="G8629">MAX(IF($A$2:$A$8761=A8629,$D$2:$D$8761))</f>
        <v>1474</v>
      </c>
      <c r="H8629" s="467">
        <f t="shared" si="945"/>
        <v>0</v>
      </c>
      <c r="I8629" s="475" t="str">
        <f t="shared" si="946"/>
        <v/>
      </c>
      <c r="J8629" s="471">
        <f>'Potential Projects'!D8630</f>
        <v>2.3268380929637247</v>
      </c>
      <c r="K8629" s="471">
        <f>'Potential Projects'!E8630</f>
        <v>11.761145721350246</v>
      </c>
      <c r="L8629" s="476">
        <f t="shared" si="947"/>
        <v>1311.9120161856861</v>
      </c>
      <c r="M8629" s="471">
        <f t="shared" si="950"/>
        <v>1391.9134899695046</v>
      </c>
      <c r="N8629" s="467">
        <f t="shared" si="948"/>
        <v>0</v>
      </c>
      <c r="O8629" s="475" t="str">
        <f t="shared" si="949"/>
        <v/>
      </c>
    </row>
    <row r="8630" spans="1:15" hidden="1">
      <c r="A8630" s="475">
        <f t="shared" si="944"/>
        <v>43800</v>
      </c>
      <c r="B8630" s="475">
        <v>43825</v>
      </c>
      <c r="C8630" s="467">
        <v>13</v>
      </c>
      <c r="D8630" s="467">
        <v>1325</v>
      </c>
      <c r="E8630" s="467">
        <v>2</v>
      </c>
      <c r="F8630" s="467">
        <v>2</v>
      </c>
      <c r="G8630" s="467">
        <f t="array" ref="G8630">MAX(IF($A$2:$A$8761=A8630,$D$2:$D$8761))</f>
        <v>1474</v>
      </c>
      <c r="H8630" s="467">
        <f t="shared" si="945"/>
        <v>0</v>
      </c>
      <c r="I8630" s="475" t="str">
        <f t="shared" si="946"/>
        <v/>
      </c>
      <c r="J8630" s="471">
        <f>'Potential Projects'!D8631</f>
        <v>11.011701719734683</v>
      </c>
      <c r="K8630" s="471">
        <f>'Potential Projects'!E8631</f>
        <v>20.124192539238873</v>
      </c>
      <c r="L8630" s="476">
        <f t="shared" si="947"/>
        <v>1289.8641057410264</v>
      </c>
      <c r="M8630" s="471">
        <f t="shared" si="950"/>
        <v>1391.9134899695046</v>
      </c>
      <c r="N8630" s="467">
        <f t="shared" si="948"/>
        <v>0</v>
      </c>
      <c r="O8630" s="475" t="str">
        <f t="shared" si="949"/>
        <v/>
      </c>
    </row>
    <row r="8631" spans="1:15" hidden="1">
      <c r="A8631" s="475">
        <f t="shared" si="944"/>
        <v>43800</v>
      </c>
      <c r="B8631" s="475">
        <v>43825</v>
      </c>
      <c r="C8631" s="467">
        <v>14</v>
      </c>
      <c r="D8631" s="467">
        <v>1319</v>
      </c>
      <c r="E8631" s="467">
        <v>3</v>
      </c>
      <c r="F8631" s="467">
        <v>2</v>
      </c>
      <c r="G8631" s="467">
        <f t="array" ref="G8631">MAX(IF($A$2:$A$8761=A8631,$D$2:$D$8761))</f>
        <v>1474</v>
      </c>
      <c r="H8631" s="467">
        <f t="shared" si="945"/>
        <v>0</v>
      </c>
      <c r="I8631" s="475" t="str">
        <f t="shared" si="946"/>
        <v/>
      </c>
      <c r="J8631" s="471">
        <f>'Potential Projects'!D8632</f>
        <v>13.698468124232429</v>
      </c>
      <c r="K8631" s="471">
        <f>'Potential Projects'!E8632</f>
        <v>28.413707751021285</v>
      </c>
      <c r="L8631" s="476">
        <f t="shared" si="947"/>
        <v>1271.8878241247462</v>
      </c>
      <c r="M8631" s="471">
        <f t="shared" si="950"/>
        <v>1391.9134899695046</v>
      </c>
      <c r="N8631" s="467">
        <f t="shared" si="948"/>
        <v>0</v>
      </c>
      <c r="O8631" s="475" t="str">
        <f t="shared" si="949"/>
        <v/>
      </c>
    </row>
    <row r="8632" spans="1:15" hidden="1">
      <c r="A8632" s="475">
        <f t="shared" si="944"/>
        <v>43800</v>
      </c>
      <c r="B8632" s="475">
        <v>43825</v>
      </c>
      <c r="C8632" s="467">
        <v>15</v>
      </c>
      <c r="D8632" s="467">
        <v>1293</v>
      </c>
      <c r="E8632" s="467">
        <v>4</v>
      </c>
      <c r="F8632" s="467">
        <v>0</v>
      </c>
      <c r="G8632" s="467">
        <f t="array" ref="G8632">MAX(IF($A$2:$A$8761=A8632,$D$2:$D$8761))</f>
        <v>1474</v>
      </c>
      <c r="H8632" s="467">
        <f t="shared" si="945"/>
        <v>0</v>
      </c>
      <c r="I8632" s="475" t="str">
        <f t="shared" si="946"/>
        <v/>
      </c>
      <c r="J8632" s="471">
        <f>'Potential Projects'!D8633</f>
        <v>8.2965753741404988</v>
      </c>
      <c r="K8632" s="471">
        <f>'Potential Projects'!E8633</f>
        <v>31.058498817458609</v>
      </c>
      <c r="L8632" s="476">
        <f t="shared" si="947"/>
        <v>1249.6449258084008</v>
      </c>
      <c r="M8632" s="471">
        <f t="shared" si="950"/>
        <v>1391.9134899695046</v>
      </c>
      <c r="N8632" s="467">
        <f t="shared" si="948"/>
        <v>0</v>
      </c>
      <c r="O8632" s="475" t="str">
        <f t="shared" si="949"/>
        <v/>
      </c>
    </row>
    <row r="8633" spans="1:15" hidden="1">
      <c r="A8633" s="475">
        <f t="shared" si="944"/>
        <v>43800</v>
      </c>
      <c r="B8633" s="475">
        <v>43825</v>
      </c>
      <c r="C8633" s="467">
        <v>16</v>
      </c>
      <c r="D8633" s="467">
        <v>1274</v>
      </c>
      <c r="E8633" s="467">
        <v>7</v>
      </c>
      <c r="F8633" s="467">
        <v>0</v>
      </c>
      <c r="G8633" s="467">
        <f t="array" ref="G8633">MAX(IF($A$2:$A$8761=A8633,$D$2:$D$8761))</f>
        <v>1474</v>
      </c>
      <c r="H8633" s="467">
        <f t="shared" si="945"/>
        <v>0</v>
      </c>
      <c r="I8633" s="475" t="str">
        <f t="shared" si="946"/>
        <v/>
      </c>
      <c r="J8633" s="471">
        <f>'Potential Projects'!D8634</f>
        <v>17.957215628495586</v>
      </c>
      <c r="K8633" s="471">
        <f>'Potential Projects'!E8634</f>
        <v>38.396014405504197</v>
      </c>
      <c r="L8633" s="476">
        <f t="shared" si="947"/>
        <v>1210.6467699660002</v>
      </c>
      <c r="M8633" s="471">
        <f t="shared" si="950"/>
        <v>1391.9134899695046</v>
      </c>
      <c r="N8633" s="467">
        <f t="shared" si="948"/>
        <v>0</v>
      </c>
      <c r="O8633" s="475" t="str">
        <f t="shared" si="949"/>
        <v/>
      </c>
    </row>
    <row r="8634" spans="1:15" hidden="1">
      <c r="A8634" s="475">
        <f t="shared" si="944"/>
        <v>43800</v>
      </c>
      <c r="B8634" s="475">
        <v>43825</v>
      </c>
      <c r="C8634" s="467">
        <v>17</v>
      </c>
      <c r="D8634" s="467">
        <v>1342</v>
      </c>
      <c r="E8634" s="467">
        <v>9</v>
      </c>
      <c r="F8634" s="467">
        <v>0</v>
      </c>
      <c r="G8634" s="467">
        <f t="array" ref="G8634">MAX(IF($A$2:$A$8761=A8634,$D$2:$D$8761))</f>
        <v>1474</v>
      </c>
      <c r="H8634" s="467">
        <f t="shared" si="945"/>
        <v>0</v>
      </c>
      <c r="I8634" s="475" t="str">
        <f t="shared" si="946"/>
        <v/>
      </c>
      <c r="J8634" s="471">
        <f>'Potential Projects'!D8635</f>
        <v>27.107695058692542</v>
      </c>
      <c r="K8634" s="471">
        <f>'Potential Projects'!E8635</f>
        <v>37.084179262524188</v>
      </c>
      <c r="L8634" s="476">
        <f t="shared" si="947"/>
        <v>1268.8081256787832</v>
      </c>
      <c r="M8634" s="471">
        <f t="shared" si="950"/>
        <v>1391.9134899695046</v>
      </c>
      <c r="N8634" s="467">
        <f t="shared" si="948"/>
        <v>0</v>
      </c>
      <c r="O8634" s="475" t="str">
        <f t="shared" si="949"/>
        <v/>
      </c>
    </row>
    <row r="8635" spans="1:15" hidden="1">
      <c r="A8635" s="475">
        <f t="shared" si="944"/>
        <v>43800</v>
      </c>
      <c r="B8635" s="475">
        <v>43825</v>
      </c>
      <c r="C8635" s="467">
        <v>18</v>
      </c>
      <c r="D8635" s="467">
        <v>1362</v>
      </c>
      <c r="E8635" s="467">
        <v>11</v>
      </c>
      <c r="F8635" s="467">
        <v>0</v>
      </c>
      <c r="G8635" s="467">
        <f t="array" ref="G8635">MAX(IF($A$2:$A$8761=A8635,$D$2:$D$8761))</f>
        <v>1474</v>
      </c>
      <c r="H8635" s="467">
        <f t="shared" si="945"/>
        <v>0</v>
      </c>
      <c r="I8635" s="475" t="str">
        <f t="shared" si="946"/>
        <v/>
      </c>
      <c r="J8635" s="471">
        <f>'Potential Projects'!D8636</f>
        <v>20.526851297964448</v>
      </c>
      <c r="K8635" s="471">
        <f>'Potential Projects'!E8636</f>
        <v>44.122092668243383</v>
      </c>
      <c r="L8635" s="476">
        <f t="shared" si="947"/>
        <v>1286.3510560337922</v>
      </c>
      <c r="M8635" s="471">
        <f t="shared" si="950"/>
        <v>1391.9134899695046</v>
      </c>
      <c r="N8635" s="467">
        <f t="shared" si="948"/>
        <v>0</v>
      </c>
      <c r="O8635" s="475" t="str">
        <f t="shared" si="949"/>
        <v/>
      </c>
    </row>
    <row r="8636" spans="1:15" hidden="1">
      <c r="A8636" s="475">
        <f t="shared" si="944"/>
        <v>43800</v>
      </c>
      <c r="B8636" s="475">
        <v>43825</v>
      </c>
      <c r="C8636" s="467">
        <v>19</v>
      </c>
      <c r="D8636" s="467">
        <v>1342</v>
      </c>
      <c r="E8636" s="467">
        <v>18</v>
      </c>
      <c r="F8636" s="467">
        <v>0</v>
      </c>
      <c r="G8636" s="467">
        <f t="array" ref="G8636">MAX(IF($A$2:$A$8761=A8636,$D$2:$D$8761))</f>
        <v>1474</v>
      </c>
      <c r="H8636" s="467">
        <f t="shared" si="945"/>
        <v>0</v>
      </c>
      <c r="I8636" s="475" t="str">
        <f t="shared" si="946"/>
        <v/>
      </c>
      <c r="J8636" s="471">
        <f>'Potential Projects'!D8637</f>
        <v>21.330013858905811</v>
      </c>
      <c r="K8636" s="471">
        <f>'Potential Projects'!E8637</f>
        <v>24.900617931627608</v>
      </c>
      <c r="L8636" s="476">
        <f t="shared" si="947"/>
        <v>1277.7693682094664</v>
      </c>
      <c r="M8636" s="471">
        <f t="shared" si="950"/>
        <v>1391.9134899695046</v>
      </c>
      <c r="N8636" s="467">
        <f t="shared" si="948"/>
        <v>0</v>
      </c>
      <c r="O8636" s="475" t="str">
        <f t="shared" si="949"/>
        <v/>
      </c>
    </row>
    <row r="8637" spans="1:15" hidden="1">
      <c r="A8637" s="475">
        <f t="shared" si="944"/>
        <v>43800</v>
      </c>
      <c r="B8637" s="475">
        <v>43825</v>
      </c>
      <c r="C8637" s="467">
        <v>20</v>
      </c>
      <c r="D8637" s="467">
        <v>1297</v>
      </c>
      <c r="E8637" s="467">
        <v>57</v>
      </c>
      <c r="F8637" s="467">
        <v>0</v>
      </c>
      <c r="G8637" s="467">
        <f t="array" ref="G8637">MAX(IF($A$2:$A$8761=A8637,$D$2:$D$8761))</f>
        <v>1474</v>
      </c>
      <c r="H8637" s="467">
        <f t="shared" si="945"/>
        <v>0</v>
      </c>
      <c r="I8637" s="475" t="str">
        <f t="shared" si="946"/>
        <v/>
      </c>
      <c r="J8637" s="471">
        <f>'Potential Projects'!D8638</f>
        <v>22.086187717414759</v>
      </c>
      <c r="K8637" s="471">
        <f>'Potential Projects'!E8638</f>
        <v>65.479112986454524</v>
      </c>
      <c r="L8637" s="476">
        <f t="shared" si="947"/>
        <v>1152.4346992961307</v>
      </c>
      <c r="M8637" s="471">
        <f t="shared" si="950"/>
        <v>1391.9134899695046</v>
      </c>
      <c r="N8637" s="467">
        <f t="shared" si="948"/>
        <v>0</v>
      </c>
      <c r="O8637" s="475" t="str">
        <f t="shared" si="949"/>
        <v/>
      </c>
    </row>
    <row r="8638" spans="1:15" hidden="1">
      <c r="A8638" s="475">
        <f t="shared" si="944"/>
        <v>43800</v>
      </c>
      <c r="B8638" s="475">
        <v>43825</v>
      </c>
      <c r="C8638" s="467">
        <v>21</v>
      </c>
      <c r="D8638" s="467">
        <v>1275</v>
      </c>
      <c r="E8638" s="467">
        <v>70</v>
      </c>
      <c r="F8638" s="467">
        <v>0</v>
      </c>
      <c r="G8638" s="467">
        <f t="array" ref="G8638">MAX(IF($A$2:$A$8761=A8638,$D$2:$D$8761))</f>
        <v>1474</v>
      </c>
      <c r="H8638" s="467">
        <f t="shared" si="945"/>
        <v>0</v>
      </c>
      <c r="I8638" s="475" t="str">
        <f t="shared" si="946"/>
        <v/>
      </c>
      <c r="J8638" s="471">
        <f>'Potential Projects'!D8639</f>
        <v>29.999278417909316</v>
      </c>
      <c r="K8638" s="471">
        <f>'Potential Projects'!E8639</f>
        <v>80.184651956568473</v>
      </c>
      <c r="L8638" s="476">
        <f t="shared" si="947"/>
        <v>1094.8160696255222</v>
      </c>
      <c r="M8638" s="471">
        <f t="shared" si="950"/>
        <v>1391.9134899695046</v>
      </c>
      <c r="N8638" s="467">
        <f t="shared" si="948"/>
        <v>0</v>
      </c>
      <c r="O8638" s="475" t="str">
        <f t="shared" si="949"/>
        <v/>
      </c>
    </row>
    <row r="8639" spans="1:15" hidden="1">
      <c r="A8639" s="475">
        <f t="shared" si="944"/>
        <v>43800</v>
      </c>
      <c r="B8639" s="475">
        <v>43825</v>
      </c>
      <c r="C8639" s="467">
        <v>22</v>
      </c>
      <c r="D8639" s="467">
        <v>1217</v>
      </c>
      <c r="E8639" s="467">
        <v>42</v>
      </c>
      <c r="F8639" s="467">
        <v>0</v>
      </c>
      <c r="G8639" s="467">
        <f t="array" ref="G8639">MAX(IF($A$2:$A$8761=A8639,$D$2:$D$8761))</f>
        <v>1474</v>
      </c>
      <c r="H8639" s="467">
        <f t="shared" si="945"/>
        <v>0</v>
      </c>
      <c r="I8639" s="475" t="str">
        <f t="shared" si="946"/>
        <v/>
      </c>
      <c r="J8639" s="471">
        <f>'Potential Projects'!D8640</f>
        <v>37.33212505362399</v>
      </c>
      <c r="K8639" s="471">
        <f>'Potential Projects'!E8640</f>
        <v>69.933250913781976</v>
      </c>
      <c r="L8639" s="476">
        <f t="shared" si="947"/>
        <v>1067.7346240325942</v>
      </c>
      <c r="M8639" s="471">
        <f t="shared" si="950"/>
        <v>1391.9134899695046</v>
      </c>
      <c r="N8639" s="467">
        <f t="shared" si="948"/>
        <v>0</v>
      </c>
      <c r="O8639" s="475" t="str">
        <f t="shared" si="949"/>
        <v/>
      </c>
    </row>
    <row r="8640" spans="1:15" hidden="1">
      <c r="A8640" s="475">
        <f t="shared" si="944"/>
        <v>43800</v>
      </c>
      <c r="B8640" s="475">
        <v>43825</v>
      </c>
      <c r="C8640" s="467">
        <v>23</v>
      </c>
      <c r="D8640" s="467">
        <v>1169</v>
      </c>
      <c r="E8640" s="467">
        <v>26</v>
      </c>
      <c r="F8640" s="467">
        <v>0</v>
      </c>
      <c r="G8640" s="467">
        <f t="array" ref="G8640">MAX(IF($A$2:$A$8761=A8640,$D$2:$D$8761))</f>
        <v>1474</v>
      </c>
      <c r="H8640" s="467">
        <f t="shared" si="945"/>
        <v>0</v>
      </c>
      <c r="I8640" s="475" t="str">
        <f t="shared" si="946"/>
        <v/>
      </c>
      <c r="J8640" s="471">
        <f>'Potential Projects'!D8641</f>
        <v>61.746305562455852</v>
      </c>
      <c r="K8640" s="471">
        <f>'Potential Projects'!E8641</f>
        <v>65.1755995484842</v>
      </c>
      <c r="L8640" s="476">
        <f t="shared" si="947"/>
        <v>1016.07809488906</v>
      </c>
      <c r="M8640" s="471">
        <f t="shared" si="950"/>
        <v>1391.9134899695046</v>
      </c>
      <c r="N8640" s="467">
        <f t="shared" si="948"/>
        <v>0</v>
      </c>
      <c r="O8640" s="475" t="str">
        <f t="shared" si="949"/>
        <v/>
      </c>
    </row>
    <row r="8641" spans="1:15" hidden="1">
      <c r="A8641" s="475">
        <f t="shared" si="944"/>
        <v>43800</v>
      </c>
      <c r="B8641" s="475">
        <v>43825</v>
      </c>
      <c r="C8641" s="467">
        <v>24</v>
      </c>
      <c r="D8641" s="467">
        <v>1100</v>
      </c>
      <c r="E8641" s="467">
        <v>30</v>
      </c>
      <c r="F8641" s="467">
        <v>0</v>
      </c>
      <c r="G8641" s="467">
        <f t="array" ref="G8641">MAX(IF($A$2:$A$8761=A8641,$D$2:$D$8761))</f>
        <v>1474</v>
      </c>
      <c r="H8641" s="467">
        <f t="shared" si="945"/>
        <v>0</v>
      </c>
      <c r="I8641" s="475" t="str">
        <f t="shared" si="946"/>
        <v/>
      </c>
      <c r="J8641" s="471">
        <f>'Potential Projects'!D8642</f>
        <v>100.27730012657349</v>
      </c>
      <c r="K8641" s="471">
        <f>'Potential Projects'!E8642</f>
        <v>81.800782788647609</v>
      </c>
      <c r="L8641" s="476">
        <f t="shared" si="947"/>
        <v>887.9219170847789</v>
      </c>
      <c r="M8641" s="471">
        <f t="shared" si="950"/>
        <v>1391.9134899695046</v>
      </c>
      <c r="N8641" s="467">
        <f t="shared" si="948"/>
        <v>0</v>
      </c>
      <c r="O8641" s="475" t="str">
        <f t="shared" si="949"/>
        <v/>
      </c>
    </row>
    <row r="8642" spans="1:15" hidden="1">
      <c r="A8642" s="475">
        <f t="shared" ref="A8642:A8705" si="951">DATE(YEAR(B8642),MONTH(B8642),1)</f>
        <v>43800</v>
      </c>
      <c r="B8642" s="475">
        <v>43826</v>
      </c>
      <c r="C8642" s="467">
        <v>1</v>
      </c>
      <c r="D8642" s="467">
        <v>1037</v>
      </c>
      <c r="E8642" s="467">
        <v>26</v>
      </c>
      <c r="F8642" s="467">
        <v>0</v>
      </c>
      <c r="G8642" s="467">
        <f t="array" ref="G8642">MAX(IF($A$2:$A$8761=A8642,$D$2:$D$8761))</f>
        <v>1474</v>
      </c>
      <c r="H8642" s="467">
        <f t="shared" ref="H8642:H8705" si="952">IF(G8642=D8642,1,0)</f>
        <v>0</v>
      </c>
      <c r="I8642" s="475" t="str">
        <f t="shared" ref="I8642:I8706" si="953">IF(D8642=G8642,B8642,"")</f>
        <v/>
      </c>
      <c r="J8642" s="471">
        <f>'Potential Projects'!D8643</f>
        <v>144</v>
      </c>
      <c r="K8642" s="471">
        <f>'Potential Projects'!E8643</f>
        <v>61.183772038271343</v>
      </c>
      <c r="L8642" s="476">
        <f t="shared" ref="L8642:L8705" si="954">D8642-E8642-F8642-J8642-K8642</f>
        <v>805.8162279617286</v>
      </c>
      <c r="M8642" s="471">
        <f t="shared" si="950"/>
        <v>1391.9134899695046</v>
      </c>
      <c r="N8642" s="467">
        <f t="shared" ref="N8642:N8705" si="955">IF(M8642=L8642,1,0)</f>
        <v>0</v>
      </c>
      <c r="O8642" s="475" t="str">
        <f t="shared" ref="O8642:O8705" si="956">IF(L8642=M8642,B8642,"")</f>
        <v/>
      </c>
    </row>
    <row r="8643" spans="1:15" hidden="1">
      <c r="A8643" s="475">
        <f t="shared" si="951"/>
        <v>43800</v>
      </c>
      <c r="B8643" s="475">
        <v>43826</v>
      </c>
      <c r="C8643" s="467">
        <v>2</v>
      </c>
      <c r="D8643" s="467">
        <v>1008</v>
      </c>
      <c r="E8643" s="467">
        <v>26</v>
      </c>
      <c r="F8643" s="467">
        <v>0</v>
      </c>
      <c r="G8643" s="467">
        <f t="array" ref="G8643">MAX(IF($A$2:$A$8761=A8643,$D$2:$D$8761))</f>
        <v>1474</v>
      </c>
      <c r="H8643" s="467">
        <f t="shared" si="952"/>
        <v>0</v>
      </c>
      <c r="I8643" s="475" t="str">
        <f t="shared" si="953"/>
        <v/>
      </c>
      <c r="J8643" s="471">
        <f>'Potential Projects'!D8644</f>
        <v>144</v>
      </c>
      <c r="K8643" s="471">
        <f>'Potential Projects'!E8644</f>
        <v>52.174585788002581</v>
      </c>
      <c r="L8643" s="476">
        <f t="shared" si="954"/>
        <v>785.82541421199744</v>
      </c>
      <c r="M8643" s="471">
        <f t="shared" si="950"/>
        <v>1391.9134899695046</v>
      </c>
      <c r="N8643" s="467">
        <f t="shared" si="955"/>
        <v>0</v>
      </c>
      <c r="O8643" s="475" t="str">
        <f t="shared" si="956"/>
        <v/>
      </c>
    </row>
    <row r="8644" spans="1:15" hidden="1">
      <c r="A8644" s="475">
        <f t="shared" si="951"/>
        <v>43800</v>
      </c>
      <c r="B8644" s="475">
        <v>43826</v>
      </c>
      <c r="C8644" s="467">
        <v>3</v>
      </c>
      <c r="D8644" s="467">
        <v>1025</v>
      </c>
      <c r="E8644" s="467">
        <v>39</v>
      </c>
      <c r="F8644" s="467">
        <v>0</v>
      </c>
      <c r="G8644" s="467">
        <f t="array" ref="G8644">MAX(IF($A$2:$A$8761=A8644,$D$2:$D$8761))</f>
        <v>1474</v>
      </c>
      <c r="H8644" s="467">
        <f t="shared" si="952"/>
        <v>0</v>
      </c>
      <c r="I8644" s="475" t="str">
        <f t="shared" si="953"/>
        <v/>
      </c>
      <c r="J8644" s="471">
        <f>'Potential Projects'!D8645</f>
        <v>144</v>
      </c>
      <c r="K8644" s="471">
        <f>'Potential Projects'!E8645</f>
        <v>55.528878628251988</v>
      </c>
      <c r="L8644" s="476">
        <f t="shared" si="954"/>
        <v>786.47112137174804</v>
      </c>
      <c r="M8644" s="471">
        <f t="shared" si="950"/>
        <v>1391.9134899695046</v>
      </c>
      <c r="N8644" s="467">
        <f t="shared" si="955"/>
        <v>0</v>
      </c>
      <c r="O8644" s="475" t="str">
        <f t="shared" si="956"/>
        <v/>
      </c>
    </row>
    <row r="8645" spans="1:15" hidden="1">
      <c r="A8645" s="475">
        <f t="shared" si="951"/>
        <v>43800</v>
      </c>
      <c r="B8645" s="475">
        <v>43826</v>
      </c>
      <c r="C8645" s="467">
        <v>4</v>
      </c>
      <c r="D8645" s="467">
        <v>1007</v>
      </c>
      <c r="E8645" s="467">
        <v>44</v>
      </c>
      <c r="F8645" s="467">
        <v>0</v>
      </c>
      <c r="G8645" s="467">
        <f t="array" ref="G8645">MAX(IF($A$2:$A$8761=A8645,$D$2:$D$8761))</f>
        <v>1474</v>
      </c>
      <c r="H8645" s="467">
        <f t="shared" si="952"/>
        <v>0</v>
      </c>
      <c r="I8645" s="475" t="str">
        <f t="shared" si="953"/>
        <v/>
      </c>
      <c r="J8645" s="471">
        <f>'Potential Projects'!D8646</f>
        <v>144</v>
      </c>
      <c r="K8645" s="471">
        <f>'Potential Projects'!E8646</f>
        <v>62.977473876585684</v>
      </c>
      <c r="L8645" s="476">
        <f t="shared" si="954"/>
        <v>756.02252612341431</v>
      </c>
      <c r="M8645" s="471">
        <f t="shared" si="950"/>
        <v>1391.9134899695046</v>
      </c>
      <c r="N8645" s="467">
        <f t="shared" si="955"/>
        <v>0</v>
      </c>
      <c r="O8645" s="475" t="str">
        <f t="shared" si="956"/>
        <v/>
      </c>
    </row>
    <row r="8646" spans="1:15" hidden="1">
      <c r="A8646" s="475">
        <f t="shared" si="951"/>
        <v>43800</v>
      </c>
      <c r="B8646" s="475">
        <v>43826</v>
      </c>
      <c r="C8646" s="467">
        <v>5</v>
      </c>
      <c r="D8646" s="467">
        <v>1062</v>
      </c>
      <c r="E8646" s="467">
        <v>45</v>
      </c>
      <c r="F8646" s="467">
        <v>0</v>
      </c>
      <c r="G8646" s="467">
        <f t="array" ref="G8646">MAX(IF($A$2:$A$8761=A8646,$D$2:$D$8761))</f>
        <v>1474</v>
      </c>
      <c r="H8646" s="467">
        <f t="shared" si="952"/>
        <v>0</v>
      </c>
      <c r="I8646" s="475" t="str">
        <f t="shared" si="953"/>
        <v/>
      </c>
      <c r="J8646" s="471">
        <f>'Potential Projects'!D8647</f>
        <v>144</v>
      </c>
      <c r="K8646" s="471">
        <f>'Potential Projects'!E8647</f>
        <v>64.942488712104918</v>
      </c>
      <c r="L8646" s="476">
        <f t="shared" si="954"/>
        <v>808.05751128789507</v>
      </c>
      <c r="M8646" s="471">
        <f t="shared" si="950"/>
        <v>1391.9134899695046</v>
      </c>
      <c r="N8646" s="467">
        <f t="shared" si="955"/>
        <v>0</v>
      </c>
      <c r="O8646" s="475" t="str">
        <f t="shared" si="956"/>
        <v/>
      </c>
    </row>
    <row r="8647" spans="1:15" hidden="1">
      <c r="A8647" s="475">
        <f t="shared" si="951"/>
        <v>43800</v>
      </c>
      <c r="B8647" s="475">
        <v>43826</v>
      </c>
      <c r="C8647" s="467">
        <v>6</v>
      </c>
      <c r="D8647" s="467">
        <v>1132</v>
      </c>
      <c r="E8647" s="467">
        <v>44</v>
      </c>
      <c r="F8647" s="467">
        <v>0</v>
      </c>
      <c r="G8647" s="467">
        <f t="array" ref="G8647">MAX(IF($A$2:$A$8761=A8647,$D$2:$D$8761))</f>
        <v>1474</v>
      </c>
      <c r="H8647" s="467">
        <f t="shared" si="952"/>
        <v>0</v>
      </c>
      <c r="I8647" s="475" t="str">
        <f t="shared" si="953"/>
        <v/>
      </c>
      <c r="J8647" s="471">
        <f>'Potential Projects'!D8648</f>
        <v>144</v>
      </c>
      <c r="K8647" s="471">
        <f>'Potential Projects'!E8648</f>
        <v>78.562263115459047</v>
      </c>
      <c r="L8647" s="476">
        <f t="shared" si="954"/>
        <v>865.43773688454098</v>
      </c>
      <c r="M8647" s="471">
        <f t="shared" si="950"/>
        <v>1391.9134899695046</v>
      </c>
      <c r="N8647" s="467">
        <f t="shared" si="955"/>
        <v>0</v>
      </c>
      <c r="O8647" s="475" t="str">
        <f t="shared" si="956"/>
        <v/>
      </c>
    </row>
    <row r="8648" spans="1:15" hidden="1">
      <c r="A8648" s="475">
        <f t="shared" si="951"/>
        <v>43800</v>
      </c>
      <c r="B8648" s="475">
        <v>43826</v>
      </c>
      <c r="C8648" s="467">
        <v>7</v>
      </c>
      <c r="D8648" s="467">
        <v>1232</v>
      </c>
      <c r="E8648" s="467">
        <v>49</v>
      </c>
      <c r="F8648" s="467">
        <v>0</v>
      </c>
      <c r="G8648" s="467">
        <f t="array" ref="G8648">MAX(IF($A$2:$A$8761=A8648,$D$2:$D$8761))</f>
        <v>1474</v>
      </c>
      <c r="H8648" s="467">
        <f t="shared" si="952"/>
        <v>0</v>
      </c>
      <c r="I8648" s="475" t="str">
        <f t="shared" si="953"/>
        <v/>
      </c>
      <c r="J8648" s="471">
        <f>'Potential Projects'!D8649</f>
        <v>144</v>
      </c>
      <c r="K8648" s="471">
        <f>'Potential Projects'!E8649</f>
        <v>59.827348580950336</v>
      </c>
      <c r="L8648" s="476">
        <f t="shared" si="954"/>
        <v>979.17265141904966</v>
      </c>
      <c r="M8648" s="471">
        <f t="shared" si="950"/>
        <v>1391.9134899695046</v>
      </c>
      <c r="N8648" s="467">
        <f t="shared" si="955"/>
        <v>0</v>
      </c>
      <c r="O8648" s="475" t="str">
        <f t="shared" si="956"/>
        <v/>
      </c>
    </row>
    <row r="8649" spans="1:15" hidden="1">
      <c r="A8649" s="475">
        <f t="shared" si="951"/>
        <v>43800</v>
      </c>
      <c r="B8649" s="475">
        <v>43826</v>
      </c>
      <c r="C8649" s="467">
        <v>8</v>
      </c>
      <c r="D8649" s="467">
        <v>1279</v>
      </c>
      <c r="E8649" s="467">
        <v>34</v>
      </c>
      <c r="F8649" s="467">
        <v>0</v>
      </c>
      <c r="G8649" s="467">
        <f t="array" ref="G8649">MAX(IF($A$2:$A$8761=A8649,$D$2:$D$8761))</f>
        <v>1474</v>
      </c>
      <c r="H8649" s="467">
        <f t="shared" si="952"/>
        <v>0</v>
      </c>
      <c r="I8649" s="475" t="str">
        <f t="shared" si="953"/>
        <v/>
      </c>
      <c r="J8649" s="471">
        <f>'Potential Projects'!D8650</f>
        <v>144</v>
      </c>
      <c r="K8649" s="471">
        <f>'Potential Projects'!E8650</f>
        <v>66.916890561169637</v>
      </c>
      <c r="L8649" s="476">
        <f t="shared" si="954"/>
        <v>1034.0831094388304</v>
      </c>
      <c r="M8649" s="471">
        <f t="shared" si="950"/>
        <v>1391.9134899695046</v>
      </c>
      <c r="N8649" s="467">
        <f t="shared" si="955"/>
        <v>0</v>
      </c>
      <c r="O8649" s="475" t="str">
        <f t="shared" si="956"/>
        <v/>
      </c>
    </row>
    <row r="8650" spans="1:15" hidden="1">
      <c r="A8650" s="475">
        <f t="shared" si="951"/>
        <v>43800</v>
      </c>
      <c r="B8650" s="475">
        <v>43826</v>
      </c>
      <c r="C8650" s="467">
        <v>9</v>
      </c>
      <c r="D8650" s="467">
        <v>1309</v>
      </c>
      <c r="E8650" s="467">
        <v>15</v>
      </c>
      <c r="F8650" s="467">
        <v>1</v>
      </c>
      <c r="G8650" s="467">
        <f t="array" ref="G8650">MAX(IF($A$2:$A$8761=A8650,$D$2:$D$8761))</f>
        <v>1474</v>
      </c>
      <c r="H8650" s="467">
        <f t="shared" si="952"/>
        <v>0</v>
      </c>
      <c r="I8650" s="475" t="str">
        <f t="shared" si="953"/>
        <v/>
      </c>
      <c r="J8650" s="471">
        <f>'Potential Projects'!D8651</f>
        <v>142.53922157240925</v>
      </c>
      <c r="K8650" s="471">
        <f>'Potential Projects'!E8651</f>
        <v>79.220918565899808</v>
      </c>
      <c r="L8650" s="476">
        <f t="shared" si="954"/>
        <v>1071.239859861691</v>
      </c>
      <c r="M8650" s="471">
        <f t="shared" si="950"/>
        <v>1391.9134899695046</v>
      </c>
      <c r="N8650" s="467">
        <f t="shared" si="955"/>
        <v>0</v>
      </c>
      <c r="O8650" s="475" t="str">
        <f t="shared" si="956"/>
        <v/>
      </c>
    </row>
    <row r="8651" spans="1:15" hidden="1">
      <c r="A8651" s="475">
        <f t="shared" si="951"/>
        <v>43800</v>
      </c>
      <c r="B8651" s="475">
        <v>43826</v>
      </c>
      <c r="C8651" s="467">
        <v>10</v>
      </c>
      <c r="D8651" s="467">
        <v>1325</v>
      </c>
      <c r="E8651" s="467">
        <v>11</v>
      </c>
      <c r="F8651" s="467">
        <v>0</v>
      </c>
      <c r="G8651" s="467">
        <f t="array" ref="G8651">MAX(IF($A$2:$A$8761=A8651,$D$2:$D$8761))</f>
        <v>1474</v>
      </c>
      <c r="H8651" s="467">
        <f t="shared" si="952"/>
        <v>0</v>
      </c>
      <c r="I8651" s="475" t="str">
        <f t="shared" si="953"/>
        <v/>
      </c>
      <c r="J8651" s="471">
        <f>'Potential Projects'!D8652</f>
        <v>144</v>
      </c>
      <c r="K8651" s="471">
        <f>'Potential Projects'!E8652</f>
        <v>76.461136583530433</v>
      </c>
      <c r="L8651" s="476">
        <f t="shared" si="954"/>
        <v>1093.5388634164697</v>
      </c>
      <c r="M8651" s="471">
        <f t="shared" si="950"/>
        <v>1391.9134899695046</v>
      </c>
      <c r="N8651" s="467">
        <f t="shared" si="955"/>
        <v>0</v>
      </c>
      <c r="O8651" s="475" t="str">
        <f t="shared" si="956"/>
        <v/>
      </c>
    </row>
    <row r="8652" spans="1:15" hidden="1">
      <c r="A8652" s="475">
        <f t="shared" si="951"/>
        <v>43800</v>
      </c>
      <c r="B8652" s="475">
        <v>43826</v>
      </c>
      <c r="C8652" s="467">
        <v>11</v>
      </c>
      <c r="D8652" s="467">
        <v>1330</v>
      </c>
      <c r="E8652" s="467">
        <v>6</v>
      </c>
      <c r="F8652" s="467">
        <v>2</v>
      </c>
      <c r="G8652" s="467">
        <f t="array" ref="G8652">MAX(IF($A$2:$A$8761=A8652,$D$2:$D$8761))</f>
        <v>1474</v>
      </c>
      <c r="H8652" s="467">
        <f t="shared" si="952"/>
        <v>0</v>
      </c>
      <c r="I8652" s="475" t="str">
        <f t="shared" si="953"/>
        <v/>
      </c>
      <c r="J8652" s="471">
        <f>'Potential Projects'!D8653</f>
        <v>144</v>
      </c>
      <c r="K8652" s="471">
        <f>'Potential Projects'!E8653</f>
        <v>72.170489142119962</v>
      </c>
      <c r="L8652" s="476">
        <f t="shared" si="954"/>
        <v>1105.82951085788</v>
      </c>
      <c r="M8652" s="471">
        <f t="shared" si="950"/>
        <v>1391.9134899695046</v>
      </c>
      <c r="N8652" s="467">
        <f t="shared" si="955"/>
        <v>0</v>
      </c>
      <c r="O8652" s="475" t="str">
        <f t="shared" si="956"/>
        <v/>
      </c>
    </row>
    <row r="8653" spans="1:15" hidden="1">
      <c r="A8653" s="475">
        <f t="shared" si="951"/>
        <v>43800</v>
      </c>
      <c r="B8653" s="475">
        <v>43826</v>
      </c>
      <c r="C8653" s="467">
        <v>12</v>
      </c>
      <c r="D8653" s="467">
        <v>1380</v>
      </c>
      <c r="E8653" s="467">
        <v>2</v>
      </c>
      <c r="F8653" s="467">
        <v>2</v>
      </c>
      <c r="G8653" s="467">
        <f t="array" ref="G8653">MAX(IF($A$2:$A$8761=A8653,$D$2:$D$8761))</f>
        <v>1474</v>
      </c>
      <c r="H8653" s="467">
        <f t="shared" si="952"/>
        <v>0</v>
      </c>
      <c r="I8653" s="475" t="str">
        <f t="shared" si="953"/>
        <v/>
      </c>
      <c r="J8653" s="471">
        <f>'Potential Projects'!D8654</f>
        <v>144</v>
      </c>
      <c r="K8653" s="471">
        <f>'Potential Projects'!E8654</f>
        <v>53.369083261664152</v>
      </c>
      <c r="L8653" s="476">
        <f t="shared" si="954"/>
        <v>1178.6309167383358</v>
      </c>
      <c r="M8653" s="471">
        <f t="shared" si="950"/>
        <v>1391.9134899695046</v>
      </c>
      <c r="N8653" s="467">
        <f t="shared" si="955"/>
        <v>0</v>
      </c>
      <c r="O8653" s="475" t="str">
        <f t="shared" si="956"/>
        <v/>
      </c>
    </row>
    <row r="8654" spans="1:15" hidden="1">
      <c r="A8654" s="475">
        <f t="shared" si="951"/>
        <v>43800</v>
      </c>
      <c r="B8654" s="475">
        <v>43826</v>
      </c>
      <c r="C8654" s="467">
        <v>13</v>
      </c>
      <c r="D8654" s="467">
        <v>1359</v>
      </c>
      <c r="E8654" s="467">
        <v>3</v>
      </c>
      <c r="F8654" s="467">
        <v>3</v>
      </c>
      <c r="G8654" s="467">
        <f t="array" ref="G8654">MAX(IF($A$2:$A$8761=A8654,$D$2:$D$8761))</f>
        <v>1474</v>
      </c>
      <c r="H8654" s="467">
        <f t="shared" si="952"/>
        <v>0</v>
      </c>
      <c r="I8654" s="475" t="str">
        <f t="shared" si="953"/>
        <v/>
      </c>
      <c r="J8654" s="471">
        <f>'Potential Projects'!D8655</f>
        <v>144</v>
      </c>
      <c r="K8654" s="471">
        <f>'Potential Projects'!E8655</f>
        <v>50.689873145560092</v>
      </c>
      <c r="L8654" s="476">
        <f t="shared" si="954"/>
        <v>1158.3101268544399</v>
      </c>
      <c r="M8654" s="471">
        <f t="shared" si="950"/>
        <v>1391.9134899695046</v>
      </c>
      <c r="N8654" s="467">
        <f t="shared" si="955"/>
        <v>0</v>
      </c>
      <c r="O8654" s="475" t="str">
        <f t="shared" si="956"/>
        <v/>
      </c>
    </row>
    <row r="8655" spans="1:15" hidden="1">
      <c r="A8655" s="475">
        <f t="shared" si="951"/>
        <v>43800</v>
      </c>
      <c r="B8655" s="475">
        <v>43826</v>
      </c>
      <c r="C8655" s="467">
        <v>14</v>
      </c>
      <c r="D8655" s="467">
        <v>1350</v>
      </c>
      <c r="E8655" s="467">
        <v>0</v>
      </c>
      <c r="F8655" s="467">
        <v>1</v>
      </c>
      <c r="G8655" s="467">
        <f t="array" ref="G8655">MAX(IF($A$2:$A$8761=A8655,$D$2:$D$8761))</f>
        <v>1474</v>
      </c>
      <c r="H8655" s="467">
        <f t="shared" si="952"/>
        <v>0</v>
      </c>
      <c r="I8655" s="475" t="str">
        <f t="shared" si="953"/>
        <v/>
      </c>
      <c r="J8655" s="471">
        <f>'Potential Projects'!D8656</f>
        <v>141.89495185213028</v>
      </c>
      <c r="K8655" s="471">
        <f>'Potential Projects'!E8656</f>
        <v>46.469628305740706</v>
      </c>
      <c r="L8655" s="476">
        <f t="shared" si="954"/>
        <v>1160.6354198421288</v>
      </c>
      <c r="M8655" s="471">
        <f t="shared" si="950"/>
        <v>1391.9134899695046</v>
      </c>
      <c r="N8655" s="467">
        <f t="shared" si="955"/>
        <v>0</v>
      </c>
      <c r="O8655" s="475" t="str">
        <f t="shared" si="956"/>
        <v/>
      </c>
    </row>
    <row r="8656" spans="1:15" hidden="1">
      <c r="A8656" s="475">
        <f t="shared" si="951"/>
        <v>43800</v>
      </c>
      <c r="B8656" s="475">
        <v>43826</v>
      </c>
      <c r="C8656" s="467">
        <v>15</v>
      </c>
      <c r="D8656" s="467">
        <v>1323</v>
      </c>
      <c r="E8656" s="467">
        <v>1</v>
      </c>
      <c r="F8656" s="467">
        <v>1</v>
      </c>
      <c r="G8656" s="467">
        <f t="array" ref="G8656">MAX(IF($A$2:$A$8761=A8656,$D$2:$D$8761))</f>
        <v>1474</v>
      </c>
      <c r="H8656" s="467">
        <f t="shared" si="952"/>
        <v>0</v>
      </c>
      <c r="I8656" s="475" t="str">
        <f t="shared" si="953"/>
        <v/>
      </c>
      <c r="J8656" s="471">
        <f>'Potential Projects'!D8657</f>
        <v>134.53870161952855</v>
      </c>
      <c r="K8656" s="471">
        <f>'Potential Projects'!E8657</f>
        <v>23.002094442055473</v>
      </c>
      <c r="L8656" s="476">
        <f t="shared" si="954"/>
        <v>1163.4592039384158</v>
      </c>
      <c r="M8656" s="471">
        <f t="shared" si="950"/>
        <v>1391.9134899695046</v>
      </c>
      <c r="N8656" s="467">
        <f t="shared" si="955"/>
        <v>0</v>
      </c>
      <c r="O8656" s="475" t="str">
        <f t="shared" si="956"/>
        <v/>
      </c>
    </row>
    <row r="8657" spans="1:15" hidden="1">
      <c r="A8657" s="475">
        <f t="shared" si="951"/>
        <v>43800</v>
      </c>
      <c r="B8657" s="475">
        <v>43826</v>
      </c>
      <c r="C8657" s="467">
        <v>16</v>
      </c>
      <c r="D8657" s="467">
        <v>1301</v>
      </c>
      <c r="E8657" s="467">
        <v>0</v>
      </c>
      <c r="F8657" s="467">
        <v>1</v>
      </c>
      <c r="G8657" s="467">
        <f t="array" ref="G8657">MAX(IF($A$2:$A$8761=A8657,$D$2:$D$8761))</f>
        <v>1474</v>
      </c>
      <c r="H8657" s="467">
        <f t="shared" si="952"/>
        <v>0</v>
      </c>
      <c r="I8657" s="475" t="str">
        <f t="shared" si="953"/>
        <v/>
      </c>
      <c r="J8657" s="471">
        <f>'Potential Projects'!D8658</f>
        <v>144</v>
      </c>
      <c r="K8657" s="471">
        <f>'Potential Projects'!E8658</f>
        <v>41.939612018920663</v>
      </c>
      <c r="L8657" s="476">
        <f t="shared" si="954"/>
        <v>1114.0603879810794</v>
      </c>
      <c r="M8657" s="471">
        <f t="shared" si="950"/>
        <v>1391.9134899695046</v>
      </c>
      <c r="N8657" s="467">
        <f t="shared" si="955"/>
        <v>0</v>
      </c>
      <c r="O8657" s="475" t="str">
        <f t="shared" si="956"/>
        <v/>
      </c>
    </row>
    <row r="8658" spans="1:15" hidden="1">
      <c r="A8658" s="475">
        <f t="shared" si="951"/>
        <v>43800</v>
      </c>
      <c r="B8658" s="475">
        <v>43826</v>
      </c>
      <c r="C8658" s="467">
        <v>17</v>
      </c>
      <c r="D8658" s="467">
        <v>1380</v>
      </c>
      <c r="E8658" s="467">
        <v>0</v>
      </c>
      <c r="F8658" s="467">
        <v>0</v>
      </c>
      <c r="G8658" s="467">
        <f t="array" ref="G8658">MAX(IF($A$2:$A$8761=A8658,$D$2:$D$8761))</f>
        <v>1474</v>
      </c>
      <c r="H8658" s="467">
        <f t="shared" si="952"/>
        <v>0</v>
      </c>
      <c r="I8658" s="475" t="str">
        <f t="shared" si="953"/>
        <v/>
      </c>
      <c r="J8658" s="471">
        <f>'Potential Projects'!D8659</f>
        <v>144</v>
      </c>
      <c r="K8658" s="471">
        <f>'Potential Projects'!E8659</f>
        <v>76.889810202107086</v>
      </c>
      <c r="L8658" s="476">
        <f t="shared" si="954"/>
        <v>1159.1101897978929</v>
      </c>
      <c r="M8658" s="471">
        <f t="shared" ref="M8658:M8721" si="957">MAX($L$8019:$L$8761)</f>
        <v>1391.9134899695046</v>
      </c>
      <c r="N8658" s="467">
        <f t="shared" si="955"/>
        <v>0</v>
      </c>
      <c r="O8658" s="475" t="str">
        <f t="shared" si="956"/>
        <v/>
      </c>
    </row>
    <row r="8659" spans="1:15" hidden="1">
      <c r="A8659" s="475">
        <f t="shared" si="951"/>
        <v>43800</v>
      </c>
      <c r="B8659" s="475">
        <v>43826</v>
      </c>
      <c r="C8659" s="467">
        <v>18</v>
      </c>
      <c r="D8659" s="467">
        <v>1373</v>
      </c>
      <c r="E8659" s="467">
        <v>0</v>
      </c>
      <c r="F8659" s="467">
        <v>0</v>
      </c>
      <c r="G8659" s="467">
        <f t="array" ref="G8659">MAX(IF($A$2:$A$8761=A8659,$D$2:$D$8761))</f>
        <v>1474</v>
      </c>
      <c r="H8659" s="467">
        <f t="shared" si="952"/>
        <v>0</v>
      </c>
      <c r="I8659" s="475" t="str">
        <f t="shared" si="953"/>
        <v/>
      </c>
      <c r="J8659" s="471">
        <f>'Potential Projects'!D8660</f>
        <v>130.64230528621951</v>
      </c>
      <c r="K8659" s="471">
        <f>'Potential Projects'!E8660</f>
        <v>81.299359815093538</v>
      </c>
      <c r="L8659" s="476">
        <f t="shared" si="954"/>
        <v>1161.058334898687</v>
      </c>
      <c r="M8659" s="471">
        <f t="shared" si="957"/>
        <v>1391.9134899695046</v>
      </c>
      <c r="N8659" s="467">
        <f t="shared" si="955"/>
        <v>0</v>
      </c>
      <c r="O8659" s="475" t="str">
        <f t="shared" si="956"/>
        <v/>
      </c>
    </row>
    <row r="8660" spans="1:15" hidden="1">
      <c r="A8660" s="475">
        <f t="shared" si="951"/>
        <v>43800</v>
      </c>
      <c r="B8660" s="475">
        <v>43826</v>
      </c>
      <c r="C8660" s="467">
        <v>19</v>
      </c>
      <c r="D8660" s="467">
        <v>1383</v>
      </c>
      <c r="E8660" s="467">
        <v>0</v>
      </c>
      <c r="F8660" s="467">
        <v>0</v>
      </c>
      <c r="G8660" s="467">
        <f t="array" ref="G8660">MAX(IF($A$2:$A$8761=A8660,$D$2:$D$8761))</f>
        <v>1474</v>
      </c>
      <c r="H8660" s="467">
        <f t="shared" si="952"/>
        <v>0</v>
      </c>
      <c r="I8660" s="475" t="str">
        <f t="shared" si="953"/>
        <v/>
      </c>
      <c r="J8660" s="471">
        <f>'Potential Projects'!D8661</f>
        <v>144</v>
      </c>
      <c r="K8660" s="471">
        <f>'Potential Projects'!E8661</f>
        <v>57.687891743711027</v>
      </c>
      <c r="L8660" s="476">
        <f t="shared" si="954"/>
        <v>1181.3121082562889</v>
      </c>
      <c r="M8660" s="471">
        <f t="shared" si="957"/>
        <v>1391.9134899695046</v>
      </c>
      <c r="N8660" s="467">
        <f t="shared" si="955"/>
        <v>0</v>
      </c>
      <c r="O8660" s="475" t="str">
        <f t="shared" si="956"/>
        <v/>
      </c>
    </row>
    <row r="8661" spans="1:15" hidden="1">
      <c r="A8661" s="475">
        <f t="shared" si="951"/>
        <v>43800</v>
      </c>
      <c r="B8661" s="475">
        <v>43826</v>
      </c>
      <c r="C8661" s="467">
        <v>20</v>
      </c>
      <c r="D8661" s="467">
        <v>1345</v>
      </c>
      <c r="E8661" s="467">
        <v>0</v>
      </c>
      <c r="F8661" s="467">
        <v>0</v>
      </c>
      <c r="G8661" s="467">
        <f t="array" ref="G8661">MAX(IF($A$2:$A$8761=A8661,$D$2:$D$8761))</f>
        <v>1474</v>
      </c>
      <c r="H8661" s="467">
        <f t="shared" si="952"/>
        <v>0</v>
      </c>
      <c r="I8661" s="475" t="str">
        <f t="shared" si="953"/>
        <v/>
      </c>
      <c r="J8661" s="471">
        <f>'Potential Projects'!D8662</f>
        <v>144</v>
      </c>
      <c r="K8661" s="471">
        <f>'Potential Projects'!E8662</f>
        <v>33.363792894001293</v>
      </c>
      <c r="L8661" s="476">
        <f t="shared" si="954"/>
        <v>1167.6362071059987</v>
      </c>
      <c r="M8661" s="471">
        <f t="shared" si="957"/>
        <v>1391.9134899695046</v>
      </c>
      <c r="N8661" s="467">
        <f t="shared" si="955"/>
        <v>0</v>
      </c>
      <c r="O8661" s="475" t="str">
        <f t="shared" si="956"/>
        <v/>
      </c>
    </row>
    <row r="8662" spans="1:15" hidden="1">
      <c r="A8662" s="475">
        <f t="shared" si="951"/>
        <v>43800</v>
      </c>
      <c r="B8662" s="475">
        <v>43826</v>
      </c>
      <c r="C8662" s="467">
        <v>21</v>
      </c>
      <c r="D8662" s="467">
        <v>1268</v>
      </c>
      <c r="E8662" s="467">
        <v>0</v>
      </c>
      <c r="F8662" s="467">
        <v>0</v>
      </c>
      <c r="G8662" s="467">
        <f t="array" ref="G8662">MAX(IF($A$2:$A$8761=A8662,$D$2:$D$8761))</f>
        <v>1474</v>
      </c>
      <c r="H8662" s="467">
        <f t="shared" si="952"/>
        <v>0</v>
      </c>
      <c r="I8662" s="475" t="str">
        <f t="shared" si="953"/>
        <v/>
      </c>
      <c r="J8662" s="471">
        <f>'Potential Projects'!D8663</f>
        <v>144</v>
      </c>
      <c r="K8662" s="471">
        <f>'Potential Projects'!E8663</f>
        <v>27.331854439905396</v>
      </c>
      <c r="L8662" s="476">
        <f t="shared" si="954"/>
        <v>1096.6681455600947</v>
      </c>
      <c r="M8662" s="471">
        <f t="shared" si="957"/>
        <v>1391.9134899695046</v>
      </c>
      <c r="N8662" s="467">
        <f t="shared" si="955"/>
        <v>0</v>
      </c>
      <c r="O8662" s="475" t="str">
        <f t="shared" si="956"/>
        <v/>
      </c>
    </row>
    <row r="8663" spans="1:15" hidden="1">
      <c r="A8663" s="475">
        <f t="shared" si="951"/>
        <v>43800</v>
      </c>
      <c r="B8663" s="475">
        <v>43826</v>
      </c>
      <c r="C8663" s="467">
        <v>22</v>
      </c>
      <c r="D8663" s="467">
        <v>1228</v>
      </c>
      <c r="E8663" s="467">
        <v>0</v>
      </c>
      <c r="F8663" s="467">
        <v>0</v>
      </c>
      <c r="G8663" s="467">
        <f t="array" ref="G8663">MAX(IF($A$2:$A$8761=A8663,$D$2:$D$8761))</f>
        <v>1474</v>
      </c>
      <c r="H8663" s="467">
        <f t="shared" si="952"/>
        <v>0</v>
      </c>
      <c r="I8663" s="475" t="str">
        <f t="shared" si="953"/>
        <v/>
      </c>
      <c r="J8663" s="471">
        <f>'Potential Projects'!D8664</f>
        <v>144</v>
      </c>
      <c r="K8663" s="471">
        <f>'Potential Projects'!E8664</f>
        <v>48.318869974199096</v>
      </c>
      <c r="L8663" s="476">
        <f t="shared" si="954"/>
        <v>1035.6811300258009</v>
      </c>
      <c r="M8663" s="471">
        <f t="shared" si="957"/>
        <v>1391.9134899695046</v>
      </c>
      <c r="N8663" s="467">
        <f t="shared" si="955"/>
        <v>0</v>
      </c>
      <c r="O8663" s="475" t="str">
        <f t="shared" si="956"/>
        <v/>
      </c>
    </row>
    <row r="8664" spans="1:15" hidden="1">
      <c r="A8664" s="475">
        <f t="shared" si="951"/>
        <v>43800</v>
      </c>
      <c r="B8664" s="475">
        <v>43826</v>
      </c>
      <c r="C8664" s="467">
        <v>23</v>
      </c>
      <c r="D8664" s="467">
        <v>1170</v>
      </c>
      <c r="E8664" s="467">
        <v>0</v>
      </c>
      <c r="F8664" s="467">
        <v>0</v>
      </c>
      <c r="G8664" s="467">
        <f t="array" ref="G8664">MAX(IF($A$2:$A$8761=A8664,$D$2:$D$8761))</f>
        <v>1474</v>
      </c>
      <c r="H8664" s="467">
        <f t="shared" si="952"/>
        <v>0</v>
      </c>
      <c r="I8664" s="475" t="str">
        <f t="shared" si="953"/>
        <v/>
      </c>
      <c r="J8664" s="471">
        <f>'Potential Projects'!D8665</f>
        <v>144</v>
      </c>
      <c r="K8664" s="471">
        <f>'Potential Projects'!E8665</f>
        <v>67.154694904321644</v>
      </c>
      <c r="L8664" s="476">
        <f t="shared" si="954"/>
        <v>958.84530509567833</v>
      </c>
      <c r="M8664" s="471">
        <f t="shared" si="957"/>
        <v>1391.9134899695046</v>
      </c>
      <c r="N8664" s="467">
        <f t="shared" si="955"/>
        <v>0</v>
      </c>
      <c r="O8664" s="475" t="str">
        <f t="shared" si="956"/>
        <v/>
      </c>
    </row>
    <row r="8665" spans="1:15" hidden="1">
      <c r="A8665" s="475">
        <f t="shared" si="951"/>
        <v>43800</v>
      </c>
      <c r="B8665" s="475">
        <v>43826</v>
      </c>
      <c r="C8665" s="467">
        <v>24</v>
      </c>
      <c r="D8665" s="467">
        <v>1131</v>
      </c>
      <c r="E8665" s="467">
        <v>0</v>
      </c>
      <c r="F8665" s="467">
        <v>0</v>
      </c>
      <c r="G8665" s="467">
        <f t="array" ref="G8665">MAX(IF($A$2:$A$8761=A8665,$D$2:$D$8761))</f>
        <v>1474</v>
      </c>
      <c r="H8665" s="467">
        <f t="shared" si="952"/>
        <v>0</v>
      </c>
      <c r="I8665" s="475" t="str">
        <f t="shared" si="953"/>
        <v/>
      </c>
      <c r="J8665" s="471">
        <f>'Potential Projects'!D8666</f>
        <v>144</v>
      </c>
      <c r="K8665" s="471">
        <f>'Potential Projects'!E8666</f>
        <v>74.690902279079779</v>
      </c>
      <c r="L8665" s="476">
        <f t="shared" si="954"/>
        <v>912.30909772092025</v>
      </c>
      <c r="M8665" s="471">
        <f t="shared" si="957"/>
        <v>1391.9134899695046</v>
      </c>
      <c r="N8665" s="467">
        <f t="shared" si="955"/>
        <v>0</v>
      </c>
      <c r="O8665" s="475" t="str">
        <f t="shared" si="956"/>
        <v/>
      </c>
    </row>
    <row r="8666" spans="1:15" hidden="1">
      <c r="A8666" s="475">
        <f t="shared" si="951"/>
        <v>43800</v>
      </c>
      <c r="B8666" s="475">
        <v>43827</v>
      </c>
      <c r="C8666" s="467">
        <v>1</v>
      </c>
      <c r="D8666" s="467">
        <v>1061</v>
      </c>
      <c r="E8666" s="467">
        <v>0</v>
      </c>
      <c r="F8666" s="467">
        <v>0</v>
      </c>
      <c r="G8666" s="467">
        <f t="array" ref="G8666">MAX(IF($A$2:$A$8761=A8666,$D$2:$D$8761))</f>
        <v>1474</v>
      </c>
      <c r="H8666" s="467">
        <f t="shared" si="952"/>
        <v>0</v>
      </c>
      <c r="I8666" s="475" t="str">
        <f t="shared" si="953"/>
        <v/>
      </c>
      <c r="J8666" s="471">
        <f>'Potential Projects'!D8667</f>
        <v>144</v>
      </c>
      <c r="K8666" s="471">
        <f>'Potential Projects'!E8667</f>
        <v>69.008630079552788</v>
      </c>
      <c r="L8666" s="476">
        <f t="shared" si="954"/>
        <v>847.99136992044726</v>
      </c>
      <c r="M8666" s="471">
        <f t="shared" si="957"/>
        <v>1391.9134899695046</v>
      </c>
      <c r="N8666" s="467">
        <f t="shared" si="955"/>
        <v>0</v>
      </c>
      <c r="O8666" s="475" t="str">
        <f t="shared" si="956"/>
        <v/>
      </c>
    </row>
    <row r="8667" spans="1:15" hidden="1">
      <c r="A8667" s="475">
        <f t="shared" si="951"/>
        <v>43800</v>
      </c>
      <c r="B8667" s="475">
        <v>43827</v>
      </c>
      <c r="C8667" s="467">
        <v>2</v>
      </c>
      <c r="D8667" s="467">
        <v>1033</v>
      </c>
      <c r="E8667" s="467">
        <v>0</v>
      </c>
      <c r="F8667" s="467">
        <v>0</v>
      </c>
      <c r="G8667" s="467">
        <f t="array" ref="G8667">MAX(IF($A$2:$A$8761=A8667,$D$2:$D$8761))</f>
        <v>1474</v>
      </c>
      <c r="H8667" s="467">
        <f t="shared" si="952"/>
        <v>0</v>
      </c>
      <c r="I8667" s="475" t="str">
        <f t="shared" si="953"/>
        <v/>
      </c>
      <c r="J8667" s="471">
        <f>'Potential Projects'!D8668</f>
        <v>144</v>
      </c>
      <c r="K8667" s="471">
        <f>'Potential Projects'!E8668</f>
        <v>61.490414480756826</v>
      </c>
      <c r="L8667" s="476">
        <f t="shared" si="954"/>
        <v>827.50958551924316</v>
      </c>
      <c r="M8667" s="471">
        <f t="shared" si="957"/>
        <v>1391.9134899695046</v>
      </c>
      <c r="N8667" s="467">
        <f t="shared" si="955"/>
        <v>0</v>
      </c>
      <c r="O8667" s="475" t="str">
        <f t="shared" si="956"/>
        <v/>
      </c>
    </row>
    <row r="8668" spans="1:15" hidden="1">
      <c r="A8668" s="475">
        <f t="shared" si="951"/>
        <v>43800</v>
      </c>
      <c r="B8668" s="475">
        <v>43827</v>
      </c>
      <c r="C8668" s="467">
        <v>3</v>
      </c>
      <c r="D8668" s="467">
        <v>1015</v>
      </c>
      <c r="E8668" s="467">
        <v>0</v>
      </c>
      <c r="F8668" s="467">
        <v>0</v>
      </c>
      <c r="G8668" s="467">
        <f t="array" ref="G8668">MAX(IF($A$2:$A$8761=A8668,$D$2:$D$8761))</f>
        <v>1474</v>
      </c>
      <c r="H8668" s="467">
        <f t="shared" si="952"/>
        <v>0</v>
      </c>
      <c r="I8668" s="475" t="str">
        <f t="shared" si="953"/>
        <v/>
      </c>
      <c r="J8668" s="471">
        <f>'Potential Projects'!D8669</f>
        <v>144</v>
      </c>
      <c r="K8668" s="471">
        <f>'Potential Projects'!E8669</f>
        <v>36.71573898086433</v>
      </c>
      <c r="L8668" s="476">
        <f t="shared" si="954"/>
        <v>834.28426101913567</v>
      </c>
      <c r="M8668" s="471">
        <f t="shared" si="957"/>
        <v>1391.9134899695046</v>
      </c>
      <c r="N8668" s="467">
        <f t="shared" si="955"/>
        <v>0</v>
      </c>
      <c r="O8668" s="475" t="str">
        <f t="shared" si="956"/>
        <v/>
      </c>
    </row>
    <row r="8669" spans="1:15" hidden="1">
      <c r="A8669" s="475">
        <f t="shared" si="951"/>
        <v>43800</v>
      </c>
      <c r="B8669" s="475">
        <v>43827</v>
      </c>
      <c r="C8669" s="467">
        <v>4</v>
      </c>
      <c r="D8669" s="467">
        <v>1008</v>
      </c>
      <c r="E8669" s="467">
        <v>0</v>
      </c>
      <c r="F8669" s="467">
        <v>0</v>
      </c>
      <c r="G8669" s="467">
        <f t="array" ref="G8669">MAX(IF($A$2:$A$8761=A8669,$D$2:$D$8761))</f>
        <v>1474</v>
      </c>
      <c r="H8669" s="467">
        <f t="shared" si="952"/>
        <v>0</v>
      </c>
      <c r="I8669" s="475" t="str">
        <f t="shared" si="953"/>
        <v/>
      </c>
      <c r="J8669" s="471">
        <f>'Potential Projects'!D8670</f>
        <v>144</v>
      </c>
      <c r="K8669" s="471">
        <f>'Potential Projects'!E8670</f>
        <v>16.091687970328962</v>
      </c>
      <c r="L8669" s="476">
        <f t="shared" si="954"/>
        <v>847.90831202967104</v>
      </c>
      <c r="M8669" s="471">
        <f t="shared" si="957"/>
        <v>1391.9134899695046</v>
      </c>
      <c r="N8669" s="467">
        <f t="shared" si="955"/>
        <v>0</v>
      </c>
      <c r="O8669" s="475" t="str">
        <f t="shared" si="956"/>
        <v/>
      </c>
    </row>
    <row r="8670" spans="1:15" hidden="1">
      <c r="A8670" s="475">
        <f t="shared" si="951"/>
        <v>43800</v>
      </c>
      <c r="B8670" s="475">
        <v>43827</v>
      </c>
      <c r="C8670" s="467">
        <v>5</v>
      </c>
      <c r="D8670" s="467">
        <v>1013</v>
      </c>
      <c r="E8670" s="467">
        <v>0</v>
      </c>
      <c r="F8670" s="467">
        <v>0</v>
      </c>
      <c r="G8670" s="467">
        <f t="array" ref="G8670">MAX(IF($A$2:$A$8761=A8670,$D$2:$D$8761))</f>
        <v>1474</v>
      </c>
      <c r="H8670" s="467">
        <f t="shared" si="952"/>
        <v>0</v>
      </c>
      <c r="I8670" s="475" t="str">
        <f t="shared" si="953"/>
        <v/>
      </c>
      <c r="J8670" s="471">
        <f>'Potential Projects'!D8671</f>
        <v>144</v>
      </c>
      <c r="K8670" s="471">
        <f>'Potential Projects'!E8671</f>
        <v>10.27956208342292</v>
      </c>
      <c r="L8670" s="476">
        <f t="shared" si="954"/>
        <v>858.72043791657711</v>
      </c>
      <c r="M8670" s="471">
        <f t="shared" si="957"/>
        <v>1391.9134899695046</v>
      </c>
      <c r="N8670" s="467">
        <f t="shared" si="955"/>
        <v>0</v>
      </c>
      <c r="O8670" s="475" t="str">
        <f t="shared" si="956"/>
        <v/>
      </c>
    </row>
    <row r="8671" spans="1:15" hidden="1">
      <c r="A8671" s="475">
        <f t="shared" si="951"/>
        <v>43800</v>
      </c>
      <c r="B8671" s="475">
        <v>43827</v>
      </c>
      <c r="C8671" s="467">
        <v>6</v>
      </c>
      <c r="D8671" s="467">
        <v>1077</v>
      </c>
      <c r="E8671" s="467">
        <v>0</v>
      </c>
      <c r="F8671" s="467">
        <v>0</v>
      </c>
      <c r="G8671" s="467">
        <f t="array" ref="G8671">MAX(IF($A$2:$A$8761=A8671,$D$2:$D$8761))</f>
        <v>1474</v>
      </c>
      <c r="H8671" s="467">
        <f t="shared" si="952"/>
        <v>0</v>
      </c>
      <c r="I8671" s="475" t="str">
        <f t="shared" si="953"/>
        <v/>
      </c>
      <c r="J8671" s="471">
        <f>'Potential Projects'!D8672</f>
        <v>144</v>
      </c>
      <c r="K8671" s="471">
        <f>'Potential Projects'!E8672</f>
        <v>4.4658716942592989</v>
      </c>
      <c r="L8671" s="476">
        <f t="shared" si="954"/>
        <v>928.53412830574075</v>
      </c>
      <c r="M8671" s="471">
        <f t="shared" si="957"/>
        <v>1391.9134899695046</v>
      </c>
      <c r="N8671" s="467">
        <f t="shared" si="955"/>
        <v>0</v>
      </c>
      <c r="O8671" s="475" t="str">
        <f t="shared" si="956"/>
        <v/>
      </c>
    </row>
    <row r="8672" spans="1:15" hidden="1">
      <c r="A8672" s="475">
        <f t="shared" si="951"/>
        <v>43800</v>
      </c>
      <c r="B8672" s="475">
        <v>43827</v>
      </c>
      <c r="C8672" s="467">
        <v>7</v>
      </c>
      <c r="D8672" s="467">
        <v>1128</v>
      </c>
      <c r="E8672" s="467">
        <v>0</v>
      </c>
      <c r="F8672" s="467">
        <v>0</v>
      </c>
      <c r="G8672" s="467">
        <f t="array" ref="G8672">MAX(IF($A$2:$A$8761=A8672,$D$2:$D$8761))</f>
        <v>1474</v>
      </c>
      <c r="H8672" s="467">
        <f t="shared" si="952"/>
        <v>0</v>
      </c>
      <c r="I8672" s="475" t="str">
        <f t="shared" si="953"/>
        <v/>
      </c>
      <c r="J8672" s="471">
        <f>'Potential Projects'!D8673</f>
        <v>144</v>
      </c>
      <c r="K8672" s="471">
        <f>'Potential Projects'!E8673</f>
        <v>2.9224902171576006</v>
      </c>
      <c r="L8672" s="476">
        <f t="shared" si="954"/>
        <v>981.07750978284241</v>
      </c>
      <c r="M8672" s="471">
        <f t="shared" si="957"/>
        <v>1391.9134899695046</v>
      </c>
      <c r="N8672" s="467">
        <f t="shared" si="955"/>
        <v>0</v>
      </c>
      <c r="O8672" s="475" t="str">
        <f t="shared" si="956"/>
        <v/>
      </c>
    </row>
    <row r="8673" spans="1:15" hidden="1">
      <c r="A8673" s="475">
        <f t="shared" si="951"/>
        <v>43800</v>
      </c>
      <c r="B8673" s="475">
        <v>43827</v>
      </c>
      <c r="C8673" s="467">
        <v>8</v>
      </c>
      <c r="D8673" s="467">
        <v>1165</v>
      </c>
      <c r="E8673" s="467">
        <v>0</v>
      </c>
      <c r="F8673" s="467">
        <v>0</v>
      </c>
      <c r="G8673" s="467">
        <f t="array" ref="G8673">MAX(IF($A$2:$A$8761=A8673,$D$2:$D$8761))</f>
        <v>1474</v>
      </c>
      <c r="H8673" s="467">
        <f t="shared" si="952"/>
        <v>0</v>
      </c>
      <c r="I8673" s="475" t="str">
        <f t="shared" si="953"/>
        <v/>
      </c>
      <c r="J8673" s="471">
        <f>'Potential Projects'!D8674</f>
        <v>123.66742266431345</v>
      </c>
      <c r="K8673" s="471">
        <f>'Potential Projects'!E8674</f>
        <v>1.6395983659428084</v>
      </c>
      <c r="L8673" s="476">
        <f t="shared" si="954"/>
        <v>1039.6929789697435</v>
      </c>
      <c r="M8673" s="471">
        <f t="shared" si="957"/>
        <v>1391.9134899695046</v>
      </c>
      <c r="N8673" s="467">
        <f t="shared" si="955"/>
        <v>0</v>
      </c>
      <c r="O8673" s="475" t="str">
        <f t="shared" si="956"/>
        <v/>
      </c>
    </row>
    <row r="8674" spans="1:15" hidden="1">
      <c r="A8674" s="475">
        <f t="shared" si="951"/>
        <v>43800</v>
      </c>
      <c r="B8674" s="475">
        <v>43827</v>
      </c>
      <c r="C8674" s="467">
        <v>9</v>
      </c>
      <c r="D8674" s="467">
        <v>1205</v>
      </c>
      <c r="E8674" s="467">
        <v>0</v>
      </c>
      <c r="F8674" s="467">
        <v>0</v>
      </c>
      <c r="G8674" s="467">
        <f t="array" ref="G8674">MAX(IF($A$2:$A$8761=A8674,$D$2:$D$8761))</f>
        <v>1474</v>
      </c>
      <c r="H8674" s="467">
        <f t="shared" si="952"/>
        <v>0</v>
      </c>
      <c r="I8674" s="475" t="str">
        <f t="shared" si="953"/>
        <v/>
      </c>
      <c r="J8674" s="471">
        <f>'Potential Projects'!D8675</f>
        <v>140.21202952710433</v>
      </c>
      <c r="K8674" s="471">
        <f>'Potential Projects'!E8675</f>
        <v>0.57026107288755101</v>
      </c>
      <c r="L8674" s="476">
        <f t="shared" si="954"/>
        <v>1064.2177094000081</v>
      </c>
      <c r="M8674" s="471">
        <f t="shared" si="957"/>
        <v>1391.9134899695046</v>
      </c>
      <c r="N8674" s="467">
        <f t="shared" si="955"/>
        <v>0</v>
      </c>
      <c r="O8674" s="475" t="str">
        <f t="shared" si="956"/>
        <v/>
      </c>
    </row>
    <row r="8675" spans="1:15" hidden="1">
      <c r="A8675" s="475">
        <f t="shared" si="951"/>
        <v>43800</v>
      </c>
      <c r="B8675" s="475">
        <v>43827</v>
      </c>
      <c r="C8675" s="467">
        <v>10</v>
      </c>
      <c r="D8675" s="467">
        <v>1272</v>
      </c>
      <c r="E8675" s="467">
        <v>1</v>
      </c>
      <c r="F8675" s="467">
        <v>1</v>
      </c>
      <c r="G8675" s="467">
        <f t="array" ref="G8675">MAX(IF($A$2:$A$8761=A8675,$D$2:$D$8761))</f>
        <v>1474</v>
      </c>
      <c r="H8675" s="467">
        <f t="shared" si="952"/>
        <v>0</v>
      </c>
      <c r="I8675" s="475" t="str">
        <f t="shared" si="953"/>
        <v/>
      </c>
      <c r="J8675" s="471">
        <f>'Potential Projects'!D8676</f>
        <v>142.26580900179414</v>
      </c>
      <c r="K8675" s="471">
        <f>'Potential Projects'!E8676</f>
        <v>0.14862771447000644</v>
      </c>
      <c r="L8675" s="476">
        <f t="shared" si="954"/>
        <v>1127.5855632837358</v>
      </c>
      <c r="M8675" s="471">
        <f t="shared" si="957"/>
        <v>1391.9134899695046</v>
      </c>
      <c r="N8675" s="467">
        <f t="shared" si="955"/>
        <v>0</v>
      </c>
      <c r="O8675" s="475" t="str">
        <f t="shared" si="956"/>
        <v/>
      </c>
    </row>
    <row r="8676" spans="1:15" hidden="1">
      <c r="A8676" s="475">
        <f t="shared" si="951"/>
        <v>43800</v>
      </c>
      <c r="B8676" s="475">
        <v>43827</v>
      </c>
      <c r="C8676" s="467">
        <v>11</v>
      </c>
      <c r="D8676" s="467">
        <v>1302</v>
      </c>
      <c r="E8676" s="467">
        <v>0</v>
      </c>
      <c r="F8676" s="467">
        <v>2</v>
      </c>
      <c r="G8676" s="467">
        <f t="array" ref="G8676">MAX(IF($A$2:$A$8761=A8676,$D$2:$D$8761))</f>
        <v>1474</v>
      </c>
      <c r="H8676" s="467">
        <f t="shared" si="952"/>
        <v>0</v>
      </c>
      <c r="I8676" s="475" t="str">
        <f t="shared" si="953"/>
        <v/>
      </c>
      <c r="J8676" s="471">
        <f>'Potential Projects'!D8677</f>
        <v>143.21467796367554</v>
      </c>
      <c r="K8676" s="471">
        <f>'Potential Projects'!E8677</f>
        <v>1.1765056976994195</v>
      </c>
      <c r="L8676" s="476">
        <f t="shared" si="954"/>
        <v>1155.608816338625</v>
      </c>
      <c r="M8676" s="471">
        <f t="shared" si="957"/>
        <v>1391.9134899695046</v>
      </c>
      <c r="N8676" s="467">
        <f t="shared" si="955"/>
        <v>0</v>
      </c>
      <c r="O8676" s="475" t="str">
        <f t="shared" si="956"/>
        <v/>
      </c>
    </row>
    <row r="8677" spans="1:15" hidden="1">
      <c r="A8677" s="475">
        <f t="shared" si="951"/>
        <v>43800</v>
      </c>
      <c r="B8677" s="475">
        <v>43827</v>
      </c>
      <c r="C8677" s="467">
        <v>12</v>
      </c>
      <c r="D8677" s="467">
        <v>1305</v>
      </c>
      <c r="E8677" s="467">
        <v>0</v>
      </c>
      <c r="F8677" s="467">
        <v>2</v>
      </c>
      <c r="G8677" s="467">
        <f t="array" ref="G8677">MAX(IF($A$2:$A$8761=A8677,$D$2:$D$8761))</f>
        <v>1474</v>
      </c>
      <c r="H8677" s="467">
        <f t="shared" si="952"/>
        <v>0</v>
      </c>
      <c r="I8677" s="475" t="str">
        <f t="shared" si="953"/>
        <v/>
      </c>
      <c r="J8677" s="471">
        <f>'Potential Projects'!D8678</f>
        <v>144</v>
      </c>
      <c r="K8677" s="471">
        <f>'Potential Projects'!E8678</f>
        <v>2.0886105138679856</v>
      </c>
      <c r="L8677" s="476">
        <f t="shared" si="954"/>
        <v>1156.9113894861321</v>
      </c>
      <c r="M8677" s="471">
        <f t="shared" si="957"/>
        <v>1391.9134899695046</v>
      </c>
      <c r="N8677" s="467">
        <f t="shared" si="955"/>
        <v>0</v>
      </c>
      <c r="O8677" s="475" t="str">
        <f t="shared" si="956"/>
        <v/>
      </c>
    </row>
    <row r="8678" spans="1:15" hidden="1">
      <c r="A8678" s="475">
        <f t="shared" si="951"/>
        <v>43800</v>
      </c>
      <c r="B8678" s="475">
        <v>43827</v>
      </c>
      <c r="C8678" s="467">
        <v>13</v>
      </c>
      <c r="D8678" s="467">
        <v>1307</v>
      </c>
      <c r="E8678" s="467">
        <v>0</v>
      </c>
      <c r="F8678" s="467">
        <v>3</v>
      </c>
      <c r="G8678" s="467">
        <f t="array" ref="G8678">MAX(IF($A$2:$A$8761=A8678,$D$2:$D$8761))</f>
        <v>1474</v>
      </c>
      <c r="H8678" s="467">
        <f t="shared" si="952"/>
        <v>0</v>
      </c>
      <c r="I8678" s="475" t="str">
        <f t="shared" si="953"/>
        <v/>
      </c>
      <c r="J8678" s="471">
        <f>'Potential Projects'!D8679</f>
        <v>128.8003121861916</v>
      </c>
      <c r="K8678" s="471">
        <f>'Potential Projects'!E8679</f>
        <v>3.3136157815523548</v>
      </c>
      <c r="L8678" s="476">
        <f t="shared" si="954"/>
        <v>1171.8860720322562</v>
      </c>
      <c r="M8678" s="471">
        <f t="shared" si="957"/>
        <v>1391.9134899695046</v>
      </c>
      <c r="N8678" s="467">
        <f t="shared" si="955"/>
        <v>0</v>
      </c>
      <c r="O8678" s="475" t="str">
        <f t="shared" si="956"/>
        <v/>
      </c>
    </row>
    <row r="8679" spans="1:15" hidden="1">
      <c r="A8679" s="475">
        <f t="shared" si="951"/>
        <v>43800</v>
      </c>
      <c r="B8679" s="475">
        <v>43827</v>
      </c>
      <c r="C8679" s="467">
        <v>14</v>
      </c>
      <c r="D8679" s="467">
        <v>1279</v>
      </c>
      <c r="E8679" s="467">
        <v>3</v>
      </c>
      <c r="F8679" s="467">
        <v>1</v>
      </c>
      <c r="G8679" s="467">
        <f t="array" ref="G8679">MAX(IF($A$2:$A$8761=A8679,$D$2:$D$8761))</f>
        <v>1474</v>
      </c>
      <c r="H8679" s="467">
        <f t="shared" si="952"/>
        <v>0</v>
      </c>
      <c r="I8679" s="475" t="str">
        <f t="shared" si="953"/>
        <v/>
      </c>
      <c r="J8679" s="471">
        <f>'Potential Projects'!D8680</f>
        <v>109.61109243146204</v>
      </c>
      <c r="K8679" s="471">
        <f>'Potential Projects'!E8680</f>
        <v>5.4992254353902386</v>
      </c>
      <c r="L8679" s="476">
        <f t="shared" si="954"/>
        <v>1159.8896821331477</v>
      </c>
      <c r="M8679" s="471">
        <f t="shared" si="957"/>
        <v>1391.9134899695046</v>
      </c>
      <c r="N8679" s="467">
        <f t="shared" si="955"/>
        <v>0</v>
      </c>
      <c r="O8679" s="475" t="str">
        <f t="shared" si="956"/>
        <v/>
      </c>
    </row>
    <row r="8680" spans="1:15" hidden="1">
      <c r="A8680" s="475">
        <f t="shared" si="951"/>
        <v>43800</v>
      </c>
      <c r="B8680" s="475">
        <v>43827</v>
      </c>
      <c r="C8680" s="467">
        <v>15</v>
      </c>
      <c r="D8680" s="467">
        <v>1257</v>
      </c>
      <c r="E8680" s="467">
        <v>2</v>
      </c>
      <c r="F8680" s="467">
        <v>1</v>
      </c>
      <c r="G8680" s="467">
        <f t="array" ref="G8680">MAX(IF($A$2:$A$8761=A8680,$D$2:$D$8761))</f>
        <v>1474</v>
      </c>
      <c r="H8680" s="467">
        <f t="shared" si="952"/>
        <v>0</v>
      </c>
      <c r="I8680" s="475" t="str">
        <f t="shared" si="953"/>
        <v/>
      </c>
      <c r="J8680" s="471">
        <f>'Potential Projects'!D8681</f>
        <v>72.590376554237139</v>
      </c>
      <c r="K8680" s="471">
        <f>'Potential Projects'!E8681</f>
        <v>11.573405450440765</v>
      </c>
      <c r="L8680" s="476">
        <f t="shared" si="954"/>
        <v>1169.8362179953222</v>
      </c>
      <c r="M8680" s="471">
        <f t="shared" si="957"/>
        <v>1391.9134899695046</v>
      </c>
      <c r="N8680" s="467">
        <f t="shared" si="955"/>
        <v>0</v>
      </c>
      <c r="O8680" s="475" t="str">
        <f t="shared" si="956"/>
        <v/>
      </c>
    </row>
    <row r="8681" spans="1:15" hidden="1">
      <c r="A8681" s="475">
        <f t="shared" si="951"/>
        <v>43800</v>
      </c>
      <c r="B8681" s="475">
        <v>43827</v>
      </c>
      <c r="C8681" s="467">
        <v>16</v>
      </c>
      <c r="D8681" s="467">
        <v>1257</v>
      </c>
      <c r="E8681" s="467">
        <v>5</v>
      </c>
      <c r="F8681" s="467">
        <v>0</v>
      </c>
      <c r="G8681" s="467">
        <f t="array" ref="G8681">MAX(IF($A$2:$A$8761=A8681,$D$2:$D$8761))</f>
        <v>1474</v>
      </c>
      <c r="H8681" s="467">
        <f t="shared" si="952"/>
        <v>0</v>
      </c>
      <c r="I8681" s="475" t="str">
        <f t="shared" si="953"/>
        <v/>
      </c>
      <c r="J8681" s="471">
        <f>'Potential Projects'!D8682</f>
        <v>66.202423978946527</v>
      </c>
      <c r="K8681" s="471">
        <f>'Potential Projects'!E8682</f>
        <v>17.904946086863042</v>
      </c>
      <c r="L8681" s="476">
        <f t="shared" si="954"/>
        <v>1167.8926299341904</v>
      </c>
      <c r="M8681" s="471">
        <f t="shared" si="957"/>
        <v>1391.9134899695046</v>
      </c>
      <c r="N8681" s="467">
        <f t="shared" si="955"/>
        <v>0</v>
      </c>
      <c r="O8681" s="475" t="str">
        <f t="shared" si="956"/>
        <v/>
      </c>
    </row>
    <row r="8682" spans="1:15" hidden="1">
      <c r="A8682" s="475">
        <f t="shared" si="951"/>
        <v>43800</v>
      </c>
      <c r="B8682" s="475">
        <v>43827</v>
      </c>
      <c r="C8682" s="467">
        <v>17</v>
      </c>
      <c r="D8682" s="467">
        <v>1315</v>
      </c>
      <c r="E8682" s="467">
        <v>9</v>
      </c>
      <c r="F8682" s="467">
        <v>0</v>
      </c>
      <c r="G8682" s="467">
        <f t="array" ref="G8682">MAX(IF($A$2:$A$8761=A8682,$D$2:$D$8761))</f>
        <v>1474</v>
      </c>
      <c r="H8682" s="467">
        <f t="shared" si="952"/>
        <v>0</v>
      </c>
      <c r="I8682" s="475" t="str">
        <f t="shared" si="953"/>
        <v/>
      </c>
      <c r="J8682" s="471">
        <f>'Potential Projects'!D8683</f>
        <v>53.459135727255116</v>
      </c>
      <c r="K8682" s="471">
        <f>'Potential Projects'!E8683</f>
        <v>11.67979160395614</v>
      </c>
      <c r="L8682" s="476">
        <f t="shared" si="954"/>
        <v>1240.8610726687887</v>
      </c>
      <c r="M8682" s="471">
        <f t="shared" si="957"/>
        <v>1391.9134899695046</v>
      </c>
      <c r="N8682" s="467">
        <f t="shared" si="955"/>
        <v>0</v>
      </c>
      <c r="O8682" s="475" t="str">
        <f t="shared" si="956"/>
        <v/>
      </c>
    </row>
    <row r="8683" spans="1:15" hidden="1">
      <c r="A8683" s="475">
        <f t="shared" si="951"/>
        <v>43800</v>
      </c>
      <c r="B8683" s="475">
        <v>43827</v>
      </c>
      <c r="C8683" s="467">
        <v>18</v>
      </c>
      <c r="D8683" s="467">
        <v>1343</v>
      </c>
      <c r="E8683" s="467">
        <v>15</v>
      </c>
      <c r="F8683" s="467">
        <v>0</v>
      </c>
      <c r="G8683" s="467">
        <f t="array" ref="G8683">MAX(IF($A$2:$A$8761=A8683,$D$2:$D$8761))</f>
        <v>1474</v>
      </c>
      <c r="H8683" s="467">
        <f t="shared" si="952"/>
        <v>0</v>
      </c>
      <c r="I8683" s="475" t="str">
        <f t="shared" si="953"/>
        <v/>
      </c>
      <c r="J8683" s="471">
        <f>'Potential Projects'!D8684</f>
        <v>25.178387052379705</v>
      </c>
      <c r="K8683" s="471">
        <f>'Potential Projects'!E8684</f>
        <v>5.1941474951623308</v>
      </c>
      <c r="L8683" s="476">
        <f t="shared" si="954"/>
        <v>1297.627465452458</v>
      </c>
      <c r="M8683" s="471">
        <f t="shared" si="957"/>
        <v>1391.9134899695046</v>
      </c>
      <c r="N8683" s="467">
        <f t="shared" si="955"/>
        <v>0</v>
      </c>
      <c r="O8683" s="475" t="str">
        <f t="shared" si="956"/>
        <v/>
      </c>
    </row>
    <row r="8684" spans="1:15" hidden="1">
      <c r="A8684" s="475">
        <f t="shared" si="951"/>
        <v>43800</v>
      </c>
      <c r="B8684" s="475">
        <v>43827</v>
      </c>
      <c r="C8684" s="467">
        <v>19</v>
      </c>
      <c r="D8684" s="467">
        <v>1324</v>
      </c>
      <c r="E8684" s="467">
        <v>16</v>
      </c>
      <c r="F8684" s="467">
        <v>0</v>
      </c>
      <c r="G8684" s="467">
        <f t="array" ref="G8684">MAX(IF($A$2:$A$8761=A8684,$D$2:$D$8761))</f>
        <v>1474</v>
      </c>
      <c r="H8684" s="467">
        <f t="shared" si="952"/>
        <v>0</v>
      </c>
      <c r="I8684" s="475" t="str">
        <f t="shared" si="953"/>
        <v/>
      </c>
      <c r="J8684" s="471">
        <f>'Potential Projects'!D8685</f>
        <v>19.280332842476486</v>
      </c>
      <c r="K8684" s="471">
        <f>'Potential Projects'!E8685</f>
        <v>1.9204265211782414</v>
      </c>
      <c r="L8684" s="476">
        <f t="shared" si="954"/>
        <v>1286.7992406363451</v>
      </c>
      <c r="M8684" s="471">
        <f t="shared" si="957"/>
        <v>1391.9134899695046</v>
      </c>
      <c r="N8684" s="467">
        <f t="shared" si="955"/>
        <v>0</v>
      </c>
      <c r="O8684" s="475" t="str">
        <f t="shared" si="956"/>
        <v/>
      </c>
    </row>
    <row r="8685" spans="1:15" hidden="1">
      <c r="A8685" s="475">
        <f t="shared" si="951"/>
        <v>43800</v>
      </c>
      <c r="B8685" s="475">
        <v>43827</v>
      </c>
      <c r="C8685" s="467">
        <v>20</v>
      </c>
      <c r="D8685" s="467">
        <v>1290</v>
      </c>
      <c r="E8685" s="467">
        <v>8</v>
      </c>
      <c r="F8685" s="467">
        <v>0</v>
      </c>
      <c r="G8685" s="467">
        <f t="array" ref="G8685">MAX(IF($A$2:$A$8761=A8685,$D$2:$D$8761))</f>
        <v>1474</v>
      </c>
      <c r="H8685" s="467">
        <f t="shared" si="952"/>
        <v>0</v>
      </c>
      <c r="I8685" s="475" t="str">
        <f t="shared" si="953"/>
        <v/>
      </c>
      <c r="J8685" s="471">
        <f>'Potential Projects'!D8686</f>
        <v>45.079139622132601</v>
      </c>
      <c r="K8685" s="471">
        <f>'Potential Projects'!E8686</f>
        <v>1.6270823478821759</v>
      </c>
      <c r="L8685" s="476">
        <f t="shared" si="954"/>
        <v>1235.2937780299853</v>
      </c>
      <c r="M8685" s="471">
        <f t="shared" si="957"/>
        <v>1391.9134899695046</v>
      </c>
      <c r="N8685" s="467">
        <f t="shared" si="955"/>
        <v>0</v>
      </c>
      <c r="O8685" s="475" t="str">
        <f t="shared" si="956"/>
        <v/>
      </c>
    </row>
    <row r="8686" spans="1:15" hidden="1">
      <c r="A8686" s="475">
        <f t="shared" si="951"/>
        <v>43800</v>
      </c>
      <c r="B8686" s="475">
        <v>43827</v>
      </c>
      <c r="C8686" s="467">
        <v>21</v>
      </c>
      <c r="D8686" s="467">
        <v>1261</v>
      </c>
      <c r="E8686" s="467">
        <v>9</v>
      </c>
      <c r="F8686" s="467">
        <v>0</v>
      </c>
      <c r="G8686" s="467">
        <f t="array" ref="G8686">MAX(IF($A$2:$A$8761=A8686,$D$2:$D$8761))</f>
        <v>1474</v>
      </c>
      <c r="H8686" s="467">
        <f t="shared" si="952"/>
        <v>0</v>
      </c>
      <c r="I8686" s="475" t="str">
        <f t="shared" si="953"/>
        <v/>
      </c>
      <c r="J8686" s="471">
        <f>'Potential Projects'!D8687</f>
        <v>71.717301358866052</v>
      </c>
      <c r="K8686" s="471">
        <f>'Potential Projects'!E8687</f>
        <v>1.0075394538808857</v>
      </c>
      <c r="L8686" s="476">
        <f t="shared" si="954"/>
        <v>1179.2751591872532</v>
      </c>
      <c r="M8686" s="471">
        <f t="shared" si="957"/>
        <v>1391.9134899695046</v>
      </c>
      <c r="N8686" s="467">
        <f t="shared" si="955"/>
        <v>0</v>
      </c>
      <c r="O8686" s="475" t="str">
        <f t="shared" si="956"/>
        <v/>
      </c>
    </row>
    <row r="8687" spans="1:15" hidden="1">
      <c r="A8687" s="475">
        <f t="shared" si="951"/>
        <v>43800</v>
      </c>
      <c r="B8687" s="475">
        <v>43827</v>
      </c>
      <c r="C8687" s="467">
        <v>22</v>
      </c>
      <c r="D8687" s="467">
        <v>1204</v>
      </c>
      <c r="E8687" s="467">
        <v>8</v>
      </c>
      <c r="F8687" s="467">
        <v>0</v>
      </c>
      <c r="G8687" s="467">
        <f t="array" ref="G8687">MAX(IF($A$2:$A$8761=A8687,$D$2:$D$8761))</f>
        <v>1474</v>
      </c>
      <c r="H8687" s="467">
        <f t="shared" si="952"/>
        <v>0</v>
      </c>
      <c r="I8687" s="475" t="str">
        <f t="shared" si="953"/>
        <v/>
      </c>
      <c r="J8687" s="471">
        <f>'Potential Projects'!D8688</f>
        <v>72.852704332481522</v>
      </c>
      <c r="K8687" s="471">
        <f>'Potential Projects'!E8688</f>
        <v>2.3271971081487854</v>
      </c>
      <c r="L8687" s="476">
        <f t="shared" si="954"/>
        <v>1120.8200985593696</v>
      </c>
      <c r="M8687" s="471">
        <f t="shared" si="957"/>
        <v>1391.9134899695046</v>
      </c>
      <c r="N8687" s="467">
        <f t="shared" si="955"/>
        <v>0</v>
      </c>
      <c r="O8687" s="475" t="str">
        <f t="shared" si="956"/>
        <v/>
      </c>
    </row>
    <row r="8688" spans="1:15" hidden="1">
      <c r="A8688" s="475">
        <f t="shared" si="951"/>
        <v>43800</v>
      </c>
      <c r="B8688" s="475">
        <v>43827</v>
      </c>
      <c r="C8688" s="467">
        <v>23</v>
      </c>
      <c r="D8688" s="467">
        <v>1144</v>
      </c>
      <c r="E8688" s="467">
        <v>5</v>
      </c>
      <c r="F8688" s="467">
        <v>0</v>
      </c>
      <c r="G8688" s="467">
        <f t="array" ref="G8688">MAX(IF($A$2:$A$8761=A8688,$D$2:$D$8761))</f>
        <v>1474</v>
      </c>
      <c r="H8688" s="467">
        <f t="shared" si="952"/>
        <v>0</v>
      </c>
      <c r="I8688" s="475" t="str">
        <f t="shared" si="953"/>
        <v/>
      </c>
      <c r="J8688" s="471">
        <f>'Potential Projects'!D8689</f>
        <v>87.095603994467837</v>
      </c>
      <c r="K8688" s="471">
        <f>'Potential Projects'!E8689</f>
        <v>2.0682719845194582</v>
      </c>
      <c r="L8688" s="476">
        <f t="shared" si="954"/>
        <v>1049.8361240210127</v>
      </c>
      <c r="M8688" s="471">
        <f t="shared" si="957"/>
        <v>1391.9134899695046</v>
      </c>
      <c r="N8688" s="467">
        <f t="shared" si="955"/>
        <v>0</v>
      </c>
      <c r="O8688" s="475" t="str">
        <f t="shared" si="956"/>
        <v/>
      </c>
    </row>
    <row r="8689" spans="1:15" hidden="1">
      <c r="A8689" s="475">
        <f t="shared" si="951"/>
        <v>43800</v>
      </c>
      <c r="B8689" s="475">
        <v>43827</v>
      </c>
      <c r="C8689" s="467">
        <v>24</v>
      </c>
      <c r="D8689" s="467">
        <v>1087</v>
      </c>
      <c r="E8689" s="467">
        <v>2</v>
      </c>
      <c r="F8689" s="467">
        <v>0</v>
      </c>
      <c r="G8689" s="467">
        <f t="array" ref="G8689">MAX(IF($A$2:$A$8761=A8689,$D$2:$D$8761))</f>
        <v>1474</v>
      </c>
      <c r="H8689" s="467">
        <f t="shared" si="952"/>
        <v>0</v>
      </c>
      <c r="I8689" s="475" t="str">
        <f t="shared" si="953"/>
        <v/>
      </c>
      <c r="J8689" s="471">
        <f>'Potential Projects'!D8690</f>
        <v>84.266700829672516</v>
      </c>
      <c r="K8689" s="471">
        <f>'Potential Projects'!E8690</f>
        <v>4.6747327456460983</v>
      </c>
      <c r="L8689" s="476">
        <f t="shared" si="954"/>
        <v>996.05856642468132</v>
      </c>
      <c r="M8689" s="471">
        <f t="shared" si="957"/>
        <v>1391.9134899695046</v>
      </c>
      <c r="N8689" s="467">
        <f t="shared" si="955"/>
        <v>0</v>
      </c>
      <c r="O8689" s="475" t="str">
        <f t="shared" si="956"/>
        <v/>
      </c>
    </row>
    <row r="8690" spans="1:15" hidden="1">
      <c r="A8690" s="475">
        <f t="shared" si="951"/>
        <v>43800</v>
      </c>
      <c r="B8690" s="475">
        <v>43828</v>
      </c>
      <c r="C8690" s="467">
        <v>1</v>
      </c>
      <c r="D8690" s="467">
        <v>1052</v>
      </c>
      <c r="E8690" s="467">
        <v>6</v>
      </c>
      <c r="F8690" s="467">
        <v>0</v>
      </c>
      <c r="G8690" s="467">
        <f t="array" ref="G8690">MAX(IF($A$2:$A$8761=A8690,$D$2:$D$8761))</f>
        <v>1474</v>
      </c>
      <c r="H8690" s="467">
        <f t="shared" si="952"/>
        <v>0</v>
      </c>
      <c r="I8690" s="475" t="str">
        <f t="shared" si="953"/>
        <v/>
      </c>
      <c r="J8690" s="471">
        <f>'Potential Projects'!D8691</f>
        <v>79.376042533338762</v>
      </c>
      <c r="K8690" s="471">
        <f>'Potential Projects'!E8691</f>
        <v>3.9738357342506987</v>
      </c>
      <c r="L8690" s="476">
        <f t="shared" si="954"/>
        <v>962.65012173241064</v>
      </c>
      <c r="M8690" s="471">
        <f t="shared" si="957"/>
        <v>1391.9134899695046</v>
      </c>
      <c r="N8690" s="467">
        <f t="shared" si="955"/>
        <v>0</v>
      </c>
      <c r="O8690" s="475" t="str">
        <f t="shared" si="956"/>
        <v/>
      </c>
    </row>
    <row r="8691" spans="1:15" hidden="1">
      <c r="A8691" s="475">
        <f t="shared" si="951"/>
        <v>43800</v>
      </c>
      <c r="B8691" s="475">
        <v>43828</v>
      </c>
      <c r="C8691" s="467">
        <v>2</v>
      </c>
      <c r="D8691" s="467">
        <v>1020</v>
      </c>
      <c r="E8691" s="467">
        <v>7</v>
      </c>
      <c r="F8691" s="467">
        <v>0</v>
      </c>
      <c r="G8691" s="467">
        <f t="array" ref="G8691">MAX(IF($A$2:$A$8761=A8691,$D$2:$D$8761))</f>
        <v>1474</v>
      </c>
      <c r="H8691" s="467">
        <f t="shared" si="952"/>
        <v>0</v>
      </c>
      <c r="I8691" s="475" t="str">
        <f t="shared" si="953"/>
        <v/>
      </c>
      <c r="J8691" s="471">
        <f>'Potential Projects'!D8692</f>
        <v>73.616619060662245</v>
      </c>
      <c r="K8691" s="471">
        <f>'Potential Projects'!E8692</f>
        <v>1.0169264674263598</v>
      </c>
      <c r="L8691" s="476">
        <f t="shared" si="954"/>
        <v>938.36645447191131</v>
      </c>
      <c r="M8691" s="471">
        <f t="shared" si="957"/>
        <v>1391.9134899695046</v>
      </c>
      <c r="N8691" s="467">
        <f t="shared" si="955"/>
        <v>0</v>
      </c>
      <c r="O8691" s="475" t="str">
        <f t="shared" si="956"/>
        <v/>
      </c>
    </row>
    <row r="8692" spans="1:15" hidden="1">
      <c r="A8692" s="475">
        <f t="shared" si="951"/>
        <v>43800</v>
      </c>
      <c r="B8692" s="475">
        <v>43828</v>
      </c>
      <c r="C8692" s="467">
        <v>3</v>
      </c>
      <c r="D8692" s="467">
        <v>1013</v>
      </c>
      <c r="E8692" s="467">
        <v>0</v>
      </c>
      <c r="F8692" s="467">
        <v>0</v>
      </c>
      <c r="G8692" s="467">
        <f t="array" ref="G8692">MAX(IF($A$2:$A$8761=A8692,$D$2:$D$8761))</f>
        <v>1474</v>
      </c>
      <c r="H8692" s="467">
        <f t="shared" si="952"/>
        <v>0</v>
      </c>
      <c r="I8692" s="475" t="str">
        <f t="shared" si="953"/>
        <v/>
      </c>
      <c r="J8692" s="471">
        <f>'Potential Projects'!D8693</f>
        <v>41.387830222596946</v>
      </c>
      <c r="K8692" s="471">
        <f>'Potential Projects'!E8693</f>
        <v>0.11577316706084712</v>
      </c>
      <c r="L8692" s="476">
        <f t="shared" si="954"/>
        <v>971.49639661034223</v>
      </c>
      <c r="M8692" s="471">
        <f t="shared" si="957"/>
        <v>1391.9134899695046</v>
      </c>
      <c r="N8692" s="467">
        <f t="shared" si="955"/>
        <v>0</v>
      </c>
      <c r="O8692" s="475" t="str">
        <f t="shared" si="956"/>
        <v/>
      </c>
    </row>
    <row r="8693" spans="1:15" hidden="1">
      <c r="A8693" s="475">
        <f t="shared" si="951"/>
        <v>43800</v>
      </c>
      <c r="B8693" s="475">
        <v>43828</v>
      </c>
      <c r="C8693" s="467">
        <v>4</v>
      </c>
      <c r="D8693" s="467">
        <v>991</v>
      </c>
      <c r="E8693" s="467">
        <v>0</v>
      </c>
      <c r="F8693" s="467">
        <v>0</v>
      </c>
      <c r="G8693" s="467">
        <f t="array" ref="G8693">MAX(IF($A$2:$A$8761=A8693,$D$2:$D$8761))</f>
        <v>1474</v>
      </c>
      <c r="H8693" s="467">
        <f t="shared" si="952"/>
        <v>0</v>
      </c>
      <c r="I8693" s="475" t="str">
        <f t="shared" si="953"/>
        <v/>
      </c>
      <c r="J8693" s="471">
        <f>'Potential Projects'!D8694</f>
        <v>30.876036967587481</v>
      </c>
      <c r="K8693" s="471">
        <f>'Potential Projects'!E8694</f>
        <v>0.32072296280369811</v>
      </c>
      <c r="L8693" s="476">
        <f t="shared" si="954"/>
        <v>959.80324006960893</v>
      </c>
      <c r="M8693" s="471">
        <f t="shared" si="957"/>
        <v>1391.9134899695046</v>
      </c>
      <c r="N8693" s="467">
        <f t="shared" si="955"/>
        <v>0</v>
      </c>
      <c r="O8693" s="475" t="str">
        <f t="shared" si="956"/>
        <v/>
      </c>
    </row>
    <row r="8694" spans="1:15" hidden="1">
      <c r="A8694" s="475">
        <f t="shared" si="951"/>
        <v>43800</v>
      </c>
      <c r="B8694" s="475">
        <v>43828</v>
      </c>
      <c r="C8694" s="467">
        <v>5</v>
      </c>
      <c r="D8694" s="467">
        <v>1005</v>
      </c>
      <c r="E8694" s="467">
        <v>0</v>
      </c>
      <c r="F8694" s="467">
        <v>0</v>
      </c>
      <c r="G8694" s="467">
        <f t="array" ref="G8694">MAX(IF($A$2:$A$8761=A8694,$D$2:$D$8761))</f>
        <v>1474</v>
      </c>
      <c r="H8694" s="467">
        <f t="shared" si="952"/>
        <v>0</v>
      </c>
      <c r="I8694" s="475" t="str">
        <f t="shared" si="953"/>
        <v/>
      </c>
      <c r="J8694" s="471">
        <f>'Potential Projects'!D8695</f>
        <v>22.372110771518795</v>
      </c>
      <c r="K8694" s="471">
        <f>'Potential Projects'!E8695</f>
        <v>0.28161040636422274</v>
      </c>
      <c r="L8694" s="476">
        <f t="shared" si="954"/>
        <v>982.34627882211703</v>
      </c>
      <c r="M8694" s="471">
        <f t="shared" si="957"/>
        <v>1391.9134899695046</v>
      </c>
      <c r="N8694" s="467">
        <f t="shared" si="955"/>
        <v>0</v>
      </c>
      <c r="O8694" s="475" t="str">
        <f t="shared" si="956"/>
        <v/>
      </c>
    </row>
    <row r="8695" spans="1:15" hidden="1">
      <c r="A8695" s="475">
        <f t="shared" si="951"/>
        <v>43800</v>
      </c>
      <c r="B8695" s="475">
        <v>43828</v>
      </c>
      <c r="C8695" s="467">
        <v>6</v>
      </c>
      <c r="D8695" s="467">
        <v>1042</v>
      </c>
      <c r="E8695" s="467">
        <v>0</v>
      </c>
      <c r="F8695" s="467">
        <v>0</v>
      </c>
      <c r="G8695" s="467">
        <f t="array" ref="G8695">MAX(IF($A$2:$A$8761=A8695,$D$2:$D$8761))</f>
        <v>1474</v>
      </c>
      <c r="H8695" s="467">
        <f t="shared" si="952"/>
        <v>0</v>
      </c>
      <c r="I8695" s="475" t="str">
        <f t="shared" si="953"/>
        <v/>
      </c>
      <c r="J8695" s="471">
        <f>'Potential Projects'!D8696</f>
        <v>50.163606623364871</v>
      </c>
      <c r="K8695" s="471">
        <f>'Potential Projects'!E8696</f>
        <v>0.18539351752311328</v>
      </c>
      <c r="L8695" s="476">
        <f t="shared" si="954"/>
        <v>991.65099985911195</v>
      </c>
      <c r="M8695" s="471">
        <f t="shared" si="957"/>
        <v>1391.9134899695046</v>
      </c>
      <c r="N8695" s="467">
        <f t="shared" si="955"/>
        <v>0</v>
      </c>
      <c r="O8695" s="475" t="str">
        <f t="shared" si="956"/>
        <v/>
      </c>
    </row>
    <row r="8696" spans="1:15" hidden="1">
      <c r="A8696" s="475">
        <f t="shared" si="951"/>
        <v>43800</v>
      </c>
      <c r="B8696" s="475">
        <v>43828</v>
      </c>
      <c r="C8696" s="467">
        <v>7</v>
      </c>
      <c r="D8696" s="467">
        <v>1095</v>
      </c>
      <c r="E8696" s="467">
        <v>1</v>
      </c>
      <c r="F8696" s="467">
        <v>0</v>
      </c>
      <c r="G8696" s="467">
        <f t="array" ref="G8696">MAX(IF($A$2:$A$8761=A8696,$D$2:$D$8761))</f>
        <v>1474</v>
      </c>
      <c r="H8696" s="467">
        <f t="shared" si="952"/>
        <v>0</v>
      </c>
      <c r="I8696" s="475" t="str">
        <f t="shared" si="953"/>
        <v/>
      </c>
      <c r="J8696" s="471">
        <f>'Potential Projects'!D8697</f>
        <v>63.971750555303139</v>
      </c>
      <c r="K8696" s="471">
        <f>'Potential Projects'!E8697</f>
        <v>0.33558573425069871</v>
      </c>
      <c r="L8696" s="476">
        <f t="shared" si="954"/>
        <v>1029.6926637104461</v>
      </c>
      <c r="M8696" s="471">
        <f t="shared" si="957"/>
        <v>1391.9134899695046</v>
      </c>
      <c r="N8696" s="467">
        <f t="shared" si="955"/>
        <v>0</v>
      </c>
      <c r="O8696" s="475" t="str">
        <f t="shared" si="956"/>
        <v/>
      </c>
    </row>
    <row r="8697" spans="1:15" hidden="1">
      <c r="A8697" s="475">
        <f t="shared" si="951"/>
        <v>43800</v>
      </c>
      <c r="B8697" s="475">
        <v>43828</v>
      </c>
      <c r="C8697" s="467">
        <v>8</v>
      </c>
      <c r="D8697" s="467">
        <v>1145</v>
      </c>
      <c r="E8697" s="467">
        <v>3</v>
      </c>
      <c r="F8697" s="467">
        <v>0</v>
      </c>
      <c r="G8697" s="467">
        <f t="array" ref="G8697">MAX(IF($A$2:$A$8761=A8697,$D$2:$D$8761))</f>
        <v>1474</v>
      </c>
      <c r="H8697" s="467">
        <f t="shared" si="952"/>
        <v>0</v>
      </c>
      <c r="I8697" s="475" t="str">
        <f t="shared" si="953"/>
        <v/>
      </c>
      <c r="J8697" s="471">
        <f>'Potential Projects'!D8698</f>
        <v>50.96879587340463</v>
      </c>
      <c r="K8697" s="471">
        <f>'Potential Projects'!E8698</f>
        <v>0.96764464631262082</v>
      </c>
      <c r="L8697" s="476">
        <f t="shared" si="954"/>
        <v>1090.0635594802827</v>
      </c>
      <c r="M8697" s="471">
        <f t="shared" si="957"/>
        <v>1391.9134899695046</v>
      </c>
      <c r="N8697" s="467">
        <f t="shared" si="955"/>
        <v>0</v>
      </c>
      <c r="O8697" s="475" t="str">
        <f t="shared" si="956"/>
        <v/>
      </c>
    </row>
    <row r="8698" spans="1:15" hidden="1">
      <c r="A8698" s="475">
        <f t="shared" si="951"/>
        <v>43800</v>
      </c>
      <c r="B8698" s="475">
        <v>43828</v>
      </c>
      <c r="C8698" s="467">
        <v>9</v>
      </c>
      <c r="D8698" s="467">
        <v>1210</v>
      </c>
      <c r="E8698" s="467">
        <v>5</v>
      </c>
      <c r="F8698" s="467">
        <v>0</v>
      </c>
      <c r="G8698" s="467">
        <f t="array" ref="G8698">MAX(IF($A$2:$A$8761=A8698,$D$2:$D$8761))</f>
        <v>1474</v>
      </c>
      <c r="H8698" s="467">
        <f t="shared" si="952"/>
        <v>0</v>
      </c>
      <c r="I8698" s="475" t="str">
        <f t="shared" si="953"/>
        <v/>
      </c>
      <c r="J8698" s="471">
        <f>'Potential Projects'!D8699</f>
        <v>33.435044678616251</v>
      </c>
      <c r="K8698" s="471">
        <f>'Potential Projects'!E8699</f>
        <v>0.74235632122124273</v>
      </c>
      <c r="L8698" s="476">
        <f t="shared" si="954"/>
        <v>1170.8225990001624</v>
      </c>
      <c r="M8698" s="471">
        <f t="shared" si="957"/>
        <v>1391.9134899695046</v>
      </c>
      <c r="N8698" s="467">
        <f t="shared" si="955"/>
        <v>0</v>
      </c>
      <c r="O8698" s="475" t="str">
        <f t="shared" si="956"/>
        <v/>
      </c>
    </row>
    <row r="8699" spans="1:15" hidden="1">
      <c r="A8699" s="475">
        <f t="shared" si="951"/>
        <v>43800</v>
      </c>
      <c r="B8699" s="475">
        <v>43828</v>
      </c>
      <c r="C8699" s="467">
        <v>10</v>
      </c>
      <c r="D8699" s="467">
        <v>1258</v>
      </c>
      <c r="E8699" s="467">
        <v>3</v>
      </c>
      <c r="F8699" s="467">
        <v>1</v>
      </c>
      <c r="G8699" s="467">
        <f t="array" ref="G8699">MAX(IF($A$2:$A$8761=A8699,$D$2:$D$8761))</f>
        <v>1474</v>
      </c>
      <c r="H8699" s="467">
        <f t="shared" si="952"/>
        <v>0</v>
      </c>
      <c r="I8699" s="475" t="str">
        <f t="shared" si="953"/>
        <v/>
      </c>
      <c r="J8699" s="471">
        <f>'Potential Projects'!D8700</f>
        <v>46.372829205115472</v>
      </c>
      <c r="K8699" s="471">
        <f>'Potential Projects'!E8700</f>
        <v>1.9524988174586111</v>
      </c>
      <c r="L8699" s="476">
        <f t="shared" si="954"/>
        <v>1205.6746719774258</v>
      </c>
      <c r="M8699" s="471">
        <f t="shared" si="957"/>
        <v>1391.9134899695046</v>
      </c>
      <c r="N8699" s="467">
        <f t="shared" si="955"/>
        <v>0</v>
      </c>
      <c r="O8699" s="475" t="str">
        <f t="shared" si="956"/>
        <v/>
      </c>
    </row>
    <row r="8700" spans="1:15" hidden="1">
      <c r="A8700" s="475">
        <f t="shared" si="951"/>
        <v>43800</v>
      </c>
      <c r="B8700" s="475">
        <v>43828</v>
      </c>
      <c r="C8700" s="467">
        <v>11</v>
      </c>
      <c r="D8700" s="467">
        <v>1259</v>
      </c>
      <c r="E8700" s="467">
        <v>0</v>
      </c>
      <c r="F8700" s="467">
        <v>2</v>
      </c>
      <c r="G8700" s="467">
        <f t="array" ref="G8700">MAX(IF($A$2:$A$8761=A8700,$D$2:$D$8761))</f>
        <v>1474</v>
      </c>
      <c r="H8700" s="467">
        <f t="shared" si="952"/>
        <v>0</v>
      </c>
      <c r="I8700" s="475" t="str">
        <f t="shared" si="953"/>
        <v/>
      </c>
      <c r="J8700" s="471">
        <f>'Potential Projects'!D8701</f>
        <v>32.058352188514945</v>
      </c>
      <c r="K8700" s="471">
        <f>'Potential Projects'!E8701</f>
        <v>0.1939982799397979</v>
      </c>
      <c r="L8700" s="476">
        <f t="shared" si="954"/>
        <v>1224.7476495315454</v>
      </c>
      <c r="M8700" s="471">
        <f t="shared" si="957"/>
        <v>1391.9134899695046</v>
      </c>
      <c r="N8700" s="467">
        <f t="shared" si="955"/>
        <v>0</v>
      </c>
      <c r="O8700" s="475" t="str">
        <f t="shared" si="956"/>
        <v/>
      </c>
    </row>
    <row r="8701" spans="1:15" hidden="1">
      <c r="A8701" s="475">
        <f t="shared" si="951"/>
        <v>43800</v>
      </c>
      <c r="B8701" s="475">
        <v>43828</v>
      </c>
      <c r="C8701" s="467">
        <v>12</v>
      </c>
      <c r="D8701" s="467">
        <v>1270</v>
      </c>
      <c r="E8701" s="467">
        <v>0</v>
      </c>
      <c r="F8701" s="467">
        <v>2</v>
      </c>
      <c r="G8701" s="467">
        <f t="array" ref="G8701">MAX(IF($A$2:$A$8761=A8701,$D$2:$D$8761))</f>
        <v>1474</v>
      </c>
      <c r="H8701" s="467">
        <f t="shared" si="952"/>
        <v>0</v>
      </c>
      <c r="I8701" s="475" t="str">
        <f t="shared" si="953"/>
        <v/>
      </c>
      <c r="J8701" s="471">
        <f>'Potential Projects'!D8702</f>
        <v>16.222807542459069</v>
      </c>
      <c r="K8701" s="471">
        <f>'Potential Projects'!E8702</f>
        <v>0.36922253278864758</v>
      </c>
      <c r="L8701" s="476">
        <f t="shared" si="954"/>
        <v>1251.4079699247523</v>
      </c>
      <c r="M8701" s="471">
        <f t="shared" si="957"/>
        <v>1391.9134899695046</v>
      </c>
      <c r="N8701" s="467">
        <f t="shared" si="955"/>
        <v>0</v>
      </c>
      <c r="O8701" s="475" t="str">
        <f t="shared" si="956"/>
        <v/>
      </c>
    </row>
    <row r="8702" spans="1:15" hidden="1">
      <c r="A8702" s="475">
        <f t="shared" si="951"/>
        <v>43800</v>
      </c>
      <c r="B8702" s="475">
        <v>43828</v>
      </c>
      <c r="C8702" s="467">
        <v>13</v>
      </c>
      <c r="D8702" s="467">
        <v>1261</v>
      </c>
      <c r="E8702" s="467">
        <v>0</v>
      </c>
      <c r="F8702" s="467">
        <v>2</v>
      </c>
      <c r="G8702" s="467">
        <f t="array" ref="G8702">MAX(IF($A$2:$A$8761=A8702,$D$2:$D$8761))</f>
        <v>1474</v>
      </c>
      <c r="H8702" s="467">
        <f t="shared" si="952"/>
        <v>0</v>
      </c>
      <c r="I8702" s="475" t="str">
        <f t="shared" si="953"/>
        <v/>
      </c>
      <c r="J8702" s="471">
        <f>'Potential Projects'!D8703</f>
        <v>9.6679029114113426</v>
      </c>
      <c r="K8702" s="471">
        <f>'Potential Projects'!E8703</f>
        <v>2.1261585680498816</v>
      </c>
      <c r="L8702" s="476">
        <f t="shared" si="954"/>
        <v>1247.2059385205387</v>
      </c>
      <c r="M8702" s="471">
        <f t="shared" si="957"/>
        <v>1391.9134899695046</v>
      </c>
      <c r="N8702" s="467">
        <f t="shared" si="955"/>
        <v>0</v>
      </c>
      <c r="O8702" s="475" t="str">
        <f t="shared" si="956"/>
        <v/>
      </c>
    </row>
    <row r="8703" spans="1:15" hidden="1">
      <c r="A8703" s="475">
        <f t="shared" si="951"/>
        <v>43800</v>
      </c>
      <c r="B8703" s="475">
        <v>43828</v>
      </c>
      <c r="C8703" s="467">
        <v>14</v>
      </c>
      <c r="D8703" s="467">
        <v>1224</v>
      </c>
      <c r="E8703" s="467">
        <v>3</v>
      </c>
      <c r="F8703" s="467">
        <v>1</v>
      </c>
      <c r="G8703" s="467">
        <f t="array" ref="G8703">MAX(IF($A$2:$A$8761=A8703,$D$2:$D$8761))</f>
        <v>1474</v>
      </c>
      <c r="H8703" s="467">
        <f t="shared" si="952"/>
        <v>0</v>
      </c>
      <c r="I8703" s="475" t="str">
        <f t="shared" si="953"/>
        <v/>
      </c>
      <c r="J8703" s="471">
        <f>'Potential Projects'!D8704</f>
        <v>10.063203751441225</v>
      </c>
      <c r="K8703" s="471">
        <f>'Potential Projects'!E8704</f>
        <v>1.3321736723285316</v>
      </c>
      <c r="L8703" s="476">
        <f t="shared" si="954"/>
        <v>1208.6046225762302</v>
      </c>
      <c r="M8703" s="471">
        <f t="shared" si="957"/>
        <v>1391.9134899695046</v>
      </c>
      <c r="N8703" s="467">
        <f t="shared" si="955"/>
        <v>0</v>
      </c>
      <c r="O8703" s="475" t="str">
        <f t="shared" si="956"/>
        <v/>
      </c>
    </row>
    <row r="8704" spans="1:15" hidden="1">
      <c r="A8704" s="475">
        <f t="shared" si="951"/>
        <v>43800</v>
      </c>
      <c r="B8704" s="475">
        <v>43828</v>
      </c>
      <c r="C8704" s="467">
        <v>15</v>
      </c>
      <c r="D8704" s="467">
        <v>1247</v>
      </c>
      <c r="E8704" s="467">
        <v>0</v>
      </c>
      <c r="F8704" s="467">
        <v>1</v>
      </c>
      <c r="G8704" s="467">
        <f t="array" ref="G8704">MAX(IF($A$2:$A$8761=A8704,$D$2:$D$8761))</f>
        <v>1474</v>
      </c>
      <c r="H8704" s="467">
        <f t="shared" si="952"/>
        <v>0</v>
      </c>
      <c r="I8704" s="475" t="str">
        <f t="shared" si="953"/>
        <v/>
      </c>
      <c r="J8704" s="471">
        <f>'Potential Projects'!D8705</f>
        <v>9.1655623163355688</v>
      </c>
      <c r="K8704" s="471">
        <f>'Potential Projects'!E8705</f>
        <v>2.8403538486347024</v>
      </c>
      <c r="L8704" s="476">
        <f t="shared" si="954"/>
        <v>1233.9940838350296</v>
      </c>
      <c r="M8704" s="471">
        <f t="shared" si="957"/>
        <v>1391.9134899695046</v>
      </c>
      <c r="N8704" s="467">
        <f t="shared" si="955"/>
        <v>0</v>
      </c>
      <c r="O8704" s="475" t="str">
        <f t="shared" si="956"/>
        <v/>
      </c>
    </row>
    <row r="8705" spans="1:15" hidden="1">
      <c r="A8705" s="475">
        <f t="shared" si="951"/>
        <v>43800</v>
      </c>
      <c r="B8705" s="475">
        <v>43828</v>
      </c>
      <c r="C8705" s="467">
        <v>16</v>
      </c>
      <c r="D8705" s="467">
        <v>1267</v>
      </c>
      <c r="E8705" s="467">
        <v>2</v>
      </c>
      <c r="F8705" s="467">
        <v>0</v>
      </c>
      <c r="G8705" s="467">
        <f t="array" ref="G8705">MAX(IF($A$2:$A$8761=A8705,$D$2:$D$8761))</f>
        <v>1474</v>
      </c>
      <c r="H8705" s="467">
        <f t="shared" si="952"/>
        <v>0</v>
      </c>
      <c r="I8705" s="475" t="str">
        <f t="shared" si="953"/>
        <v/>
      </c>
      <c r="J8705" s="471">
        <f>'Potential Projects'!D8706</f>
        <v>30.643060435428946</v>
      </c>
      <c r="K8705" s="471">
        <f>'Potential Projects'!E8706</f>
        <v>3.2948417544614061</v>
      </c>
      <c r="L8705" s="476">
        <f t="shared" si="954"/>
        <v>1231.0620978101097</v>
      </c>
      <c r="M8705" s="471">
        <f t="shared" si="957"/>
        <v>1391.9134899695046</v>
      </c>
      <c r="N8705" s="467">
        <f t="shared" si="955"/>
        <v>0</v>
      </c>
      <c r="O8705" s="475" t="str">
        <f t="shared" si="956"/>
        <v/>
      </c>
    </row>
    <row r="8706" spans="1:15" hidden="1">
      <c r="A8706" s="475">
        <f t="shared" ref="A8706:A8761" si="958">DATE(YEAR(B8706),MONTH(B8706),1)</f>
        <v>43800</v>
      </c>
      <c r="B8706" s="475">
        <v>43828</v>
      </c>
      <c r="C8706" s="467">
        <v>17</v>
      </c>
      <c r="D8706" s="467">
        <v>1318</v>
      </c>
      <c r="E8706" s="467">
        <v>6</v>
      </c>
      <c r="F8706" s="467">
        <v>0</v>
      </c>
      <c r="G8706" s="467">
        <f t="array" ref="G8706">MAX(IF($A$2:$A$8761=A8706,$D$2:$D$8761))</f>
        <v>1474</v>
      </c>
      <c r="H8706" s="467">
        <f t="shared" ref="H8706:H8761" si="959">IF(G8706=D8706,1,0)</f>
        <v>0</v>
      </c>
      <c r="I8706" s="475" t="str">
        <f t="shared" si="953"/>
        <v/>
      </c>
      <c r="J8706" s="471">
        <f>'Potential Projects'!D8707</f>
        <v>81.404911422372564</v>
      </c>
      <c r="K8706" s="471">
        <f>'Potential Projects'!E8707</f>
        <v>4.1021249193721783</v>
      </c>
      <c r="L8706" s="476">
        <f t="shared" ref="L8706:L8761" si="960">D8706-E8706-F8706-J8706-K8706</f>
        <v>1226.4929636582551</v>
      </c>
      <c r="M8706" s="471">
        <f t="shared" si="957"/>
        <v>1391.9134899695046</v>
      </c>
      <c r="N8706" s="467">
        <f t="shared" ref="N8706:N8761" si="961">IF(M8706=L8706,1,0)</f>
        <v>0</v>
      </c>
      <c r="O8706" s="475" t="str">
        <f t="shared" ref="O8706:O8761" si="962">IF(L8706=M8706,B8706,"")</f>
        <v/>
      </c>
    </row>
    <row r="8707" spans="1:15" hidden="1">
      <c r="A8707" s="475">
        <f t="shared" si="958"/>
        <v>43800</v>
      </c>
      <c r="B8707" s="475">
        <v>43828</v>
      </c>
      <c r="C8707" s="467">
        <v>18</v>
      </c>
      <c r="D8707" s="467">
        <v>1340</v>
      </c>
      <c r="E8707" s="467">
        <v>6</v>
      </c>
      <c r="F8707" s="467">
        <v>0</v>
      </c>
      <c r="G8707" s="467">
        <f t="array" ref="G8707">MAX(IF($A$2:$A$8761=A8707,$D$2:$D$8761))</f>
        <v>1474</v>
      </c>
      <c r="H8707" s="467">
        <f t="shared" si="959"/>
        <v>0</v>
      </c>
      <c r="I8707" s="475" t="str">
        <f t="shared" ref="I8707:I8761" si="963">IF(D8707=G8707,B8707,"")</f>
        <v/>
      </c>
      <c r="J8707" s="471">
        <f>'Potential Projects'!D8708</f>
        <v>144</v>
      </c>
      <c r="K8707" s="471">
        <f>'Potential Projects'!E8708</f>
        <v>6.4387090410664367</v>
      </c>
      <c r="L8707" s="476">
        <f t="shared" si="960"/>
        <v>1183.5612909589336</v>
      </c>
      <c r="M8707" s="471">
        <f t="shared" si="957"/>
        <v>1391.9134899695046</v>
      </c>
      <c r="N8707" s="467">
        <f t="shared" si="961"/>
        <v>0</v>
      </c>
      <c r="O8707" s="475" t="str">
        <f t="shared" si="962"/>
        <v/>
      </c>
    </row>
    <row r="8708" spans="1:15" hidden="1">
      <c r="A8708" s="475">
        <f t="shared" si="958"/>
        <v>43800</v>
      </c>
      <c r="B8708" s="475">
        <v>43828</v>
      </c>
      <c r="C8708" s="467">
        <v>19</v>
      </c>
      <c r="D8708" s="467">
        <v>1291</v>
      </c>
      <c r="E8708" s="467">
        <v>12</v>
      </c>
      <c r="F8708" s="467">
        <v>0</v>
      </c>
      <c r="G8708" s="467">
        <f t="array" ref="G8708">MAX(IF($A$2:$A$8761=A8708,$D$2:$D$8761))</f>
        <v>1474</v>
      </c>
      <c r="H8708" s="467">
        <f t="shared" si="959"/>
        <v>0</v>
      </c>
      <c r="I8708" s="475" t="str">
        <f t="shared" si="963"/>
        <v/>
      </c>
      <c r="J8708" s="471">
        <f>'Potential Projects'!D8709</f>
        <v>144</v>
      </c>
      <c r="K8708" s="471">
        <f>'Potential Projects'!E8709</f>
        <v>10.953862556439477</v>
      </c>
      <c r="L8708" s="476">
        <f t="shared" si="960"/>
        <v>1124.0461374435606</v>
      </c>
      <c r="M8708" s="471">
        <f t="shared" si="957"/>
        <v>1391.9134899695046</v>
      </c>
      <c r="N8708" s="467">
        <f t="shared" si="961"/>
        <v>0</v>
      </c>
      <c r="O8708" s="475" t="str">
        <f t="shared" si="962"/>
        <v/>
      </c>
    </row>
    <row r="8709" spans="1:15" hidden="1">
      <c r="A8709" s="475">
        <f t="shared" si="958"/>
        <v>43800</v>
      </c>
      <c r="B8709" s="475">
        <v>43828</v>
      </c>
      <c r="C8709" s="467">
        <v>20</v>
      </c>
      <c r="D8709" s="467">
        <v>1270</v>
      </c>
      <c r="E8709" s="467">
        <v>12</v>
      </c>
      <c r="F8709" s="467">
        <v>0</v>
      </c>
      <c r="G8709" s="467">
        <f t="array" ref="G8709">MAX(IF($A$2:$A$8761=A8709,$D$2:$D$8761))</f>
        <v>1474</v>
      </c>
      <c r="H8709" s="467">
        <f t="shared" si="959"/>
        <v>0</v>
      </c>
      <c r="I8709" s="475" t="str">
        <f t="shared" si="963"/>
        <v/>
      </c>
      <c r="J8709" s="471">
        <f>'Potential Projects'!D8710</f>
        <v>144</v>
      </c>
      <c r="K8709" s="471">
        <f>'Potential Projects'!E8710</f>
        <v>10.640179853794882</v>
      </c>
      <c r="L8709" s="476">
        <f t="shared" si="960"/>
        <v>1103.359820146205</v>
      </c>
      <c r="M8709" s="471">
        <f t="shared" si="957"/>
        <v>1391.9134899695046</v>
      </c>
      <c r="N8709" s="467">
        <f t="shared" si="961"/>
        <v>0</v>
      </c>
      <c r="O8709" s="475" t="str">
        <f t="shared" si="962"/>
        <v/>
      </c>
    </row>
    <row r="8710" spans="1:15" hidden="1">
      <c r="A8710" s="475">
        <f t="shared" si="958"/>
        <v>43800</v>
      </c>
      <c r="B8710" s="475">
        <v>43828</v>
      </c>
      <c r="C8710" s="467">
        <v>21</v>
      </c>
      <c r="D8710" s="467">
        <v>1214</v>
      </c>
      <c r="E8710" s="467">
        <v>5</v>
      </c>
      <c r="F8710" s="467">
        <v>0</v>
      </c>
      <c r="G8710" s="467">
        <f t="array" ref="G8710">MAX(IF($A$2:$A$8761=A8710,$D$2:$D$8761))</f>
        <v>1474</v>
      </c>
      <c r="H8710" s="467">
        <f t="shared" si="959"/>
        <v>0</v>
      </c>
      <c r="I8710" s="475" t="str">
        <f t="shared" si="963"/>
        <v/>
      </c>
      <c r="J8710" s="471">
        <f>'Potential Projects'!D8711</f>
        <v>144</v>
      </c>
      <c r="K8710" s="471">
        <f>'Potential Projects'!E8711</f>
        <v>12.666210277359708</v>
      </c>
      <c r="L8710" s="476">
        <f t="shared" si="960"/>
        <v>1052.3337897226404</v>
      </c>
      <c r="M8710" s="471">
        <f t="shared" si="957"/>
        <v>1391.9134899695046</v>
      </c>
      <c r="N8710" s="467">
        <f t="shared" si="961"/>
        <v>0</v>
      </c>
      <c r="O8710" s="475" t="str">
        <f t="shared" si="962"/>
        <v/>
      </c>
    </row>
    <row r="8711" spans="1:15" hidden="1">
      <c r="A8711" s="475">
        <f t="shared" si="958"/>
        <v>43800</v>
      </c>
      <c r="B8711" s="475">
        <v>43828</v>
      </c>
      <c r="C8711" s="467">
        <v>22</v>
      </c>
      <c r="D8711" s="467">
        <v>1201</v>
      </c>
      <c r="E8711" s="467">
        <v>1</v>
      </c>
      <c r="F8711" s="467">
        <v>0</v>
      </c>
      <c r="G8711" s="467">
        <f t="array" ref="G8711">MAX(IF($A$2:$A$8761=A8711,$D$2:$D$8761))</f>
        <v>1474</v>
      </c>
      <c r="H8711" s="467">
        <f t="shared" si="959"/>
        <v>0</v>
      </c>
      <c r="I8711" s="475" t="str">
        <f t="shared" si="963"/>
        <v/>
      </c>
      <c r="J8711" s="471">
        <f>'Potential Projects'!D8712</f>
        <v>144</v>
      </c>
      <c r="K8711" s="471">
        <f>'Potential Projects'!E8712</f>
        <v>28.672632874650613</v>
      </c>
      <c r="L8711" s="476">
        <f t="shared" si="960"/>
        <v>1027.3273671253494</v>
      </c>
      <c r="M8711" s="471">
        <f t="shared" si="957"/>
        <v>1391.9134899695046</v>
      </c>
      <c r="N8711" s="467">
        <f t="shared" si="961"/>
        <v>0</v>
      </c>
      <c r="O8711" s="475" t="str">
        <f t="shared" si="962"/>
        <v/>
      </c>
    </row>
    <row r="8712" spans="1:15" hidden="1">
      <c r="A8712" s="475">
        <f t="shared" si="958"/>
        <v>43800</v>
      </c>
      <c r="B8712" s="475">
        <v>43828</v>
      </c>
      <c r="C8712" s="467">
        <v>23</v>
      </c>
      <c r="D8712" s="467">
        <v>1124</v>
      </c>
      <c r="E8712" s="467">
        <v>0</v>
      </c>
      <c r="F8712" s="467">
        <v>0</v>
      </c>
      <c r="G8712" s="467">
        <f t="array" ref="G8712">MAX(IF($A$2:$A$8761=A8712,$D$2:$D$8761))</f>
        <v>1474</v>
      </c>
      <c r="H8712" s="467">
        <f t="shared" si="959"/>
        <v>0</v>
      </c>
      <c r="I8712" s="475" t="str">
        <f t="shared" si="963"/>
        <v/>
      </c>
      <c r="J8712" s="471">
        <f>'Potential Projects'!D8713</f>
        <v>144</v>
      </c>
      <c r="K8712" s="471">
        <f>'Potential Projects'!E8713</f>
        <v>31.651445173081058</v>
      </c>
      <c r="L8712" s="476">
        <f t="shared" si="960"/>
        <v>948.34855482691898</v>
      </c>
      <c r="M8712" s="471">
        <f t="shared" si="957"/>
        <v>1391.9134899695046</v>
      </c>
      <c r="N8712" s="467">
        <f t="shared" si="961"/>
        <v>0</v>
      </c>
      <c r="O8712" s="475" t="str">
        <f t="shared" si="962"/>
        <v/>
      </c>
    </row>
    <row r="8713" spans="1:15" hidden="1">
      <c r="A8713" s="475">
        <f t="shared" si="958"/>
        <v>43800</v>
      </c>
      <c r="B8713" s="475">
        <v>43828</v>
      </c>
      <c r="C8713" s="467">
        <v>24</v>
      </c>
      <c r="D8713" s="467">
        <v>1079</v>
      </c>
      <c r="E8713" s="467">
        <v>0</v>
      </c>
      <c r="F8713" s="467">
        <v>0</v>
      </c>
      <c r="G8713" s="467">
        <f t="array" ref="G8713">MAX(IF($A$2:$A$8761=A8713,$D$2:$D$8761))</f>
        <v>1474</v>
      </c>
      <c r="H8713" s="467">
        <f t="shared" si="959"/>
        <v>0</v>
      </c>
      <c r="I8713" s="475" t="str">
        <f t="shared" si="963"/>
        <v/>
      </c>
      <c r="J8713" s="471">
        <f>'Potential Projects'!D8714</f>
        <v>99.919632134938453</v>
      </c>
      <c r="K8713" s="471">
        <f>'Potential Projects'!E8714</f>
        <v>42.222786927542465</v>
      </c>
      <c r="L8713" s="476">
        <f t="shared" si="960"/>
        <v>936.85758093751917</v>
      </c>
      <c r="M8713" s="471">
        <f t="shared" si="957"/>
        <v>1391.9134899695046</v>
      </c>
      <c r="N8713" s="467">
        <f t="shared" si="961"/>
        <v>0</v>
      </c>
      <c r="O8713" s="475" t="str">
        <f t="shared" si="962"/>
        <v/>
      </c>
    </row>
    <row r="8714" spans="1:15" hidden="1">
      <c r="A8714" s="475">
        <f t="shared" si="958"/>
        <v>43800</v>
      </c>
      <c r="B8714" s="475">
        <v>43829</v>
      </c>
      <c r="C8714" s="467">
        <v>1</v>
      </c>
      <c r="D8714" s="467">
        <v>1013</v>
      </c>
      <c r="E8714" s="467">
        <v>0</v>
      </c>
      <c r="F8714" s="467">
        <v>0</v>
      </c>
      <c r="G8714" s="467">
        <f t="array" ref="G8714">MAX(IF($A$2:$A$8761=A8714,$D$2:$D$8761))</f>
        <v>1474</v>
      </c>
      <c r="H8714" s="467">
        <f t="shared" si="959"/>
        <v>0</v>
      </c>
      <c r="I8714" s="475" t="str">
        <f t="shared" si="963"/>
        <v/>
      </c>
      <c r="J8714" s="471">
        <f>'Potential Projects'!D8715</f>
        <v>60.922906081869101</v>
      </c>
      <c r="K8714" s="471">
        <f>'Potential Projects'!E8715</f>
        <v>33.056368200387013</v>
      </c>
      <c r="L8714" s="476">
        <f t="shared" si="960"/>
        <v>919.02072571774386</v>
      </c>
      <c r="M8714" s="471">
        <f t="shared" si="957"/>
        <v>1391.9134899695046</v>
      </c>
      <c r="N8714" s="467">
        <f t="shared" si="961"/>
        <v>0</v>
      </c>
      <c r="O8714" s="475" t="str">
        <f t="shared" si="962"/>
        <v/>
      </c>
    </row>
    <row r="8715" spans="1:15" hidden="1">
      <c r="A8715" s="475">
        <f t="shared" si="958"/>
        <v>43800</v>
      </c>
      <c r="B8715" s="475">
        <v>43829</v>
      </c>
      <c r="C8715" s="467">
        <v>2</v>
      </c>
      <c r="D8715" s="467">
        <v>1010</v>
      </c>
      <c r="E8715" s="467">
        <v>0</v>
      </c>
      <c r="F8715" s="467">
        <v>0</v>
      </c>
      <c r="G8715" s="467">
        <f t="array" ref="G8715">MAX(IF($A$2:$A$8761=A8715,$D$2:$D$8761))</f>
        <v>1474</v>
      </c>
      <c r="H8715" s="467">
        <f t="shared" si="959"/>
        <v>0</v>
      </c>
      <c r="I8715" s="475" t="str">
        <f t="shared" si="963"/>
        <v/>
      </c>
      <c r="J8715" s="471">
        <f>'Potential Projects'!D8716</f>
        <v>49.297686348260029</v>
      </c>
      <c r="K8715" s="471">
        <f>'Potential Projects'!E8716</f>
        <v>12.819531498602451</v>
      </c>
      <c r="L8715" s="476">
        <f t="shared" si="960"/>
        <v>947.88278215313744</v>
      </c>
      <c r="M8715" s="471">
        <f t="shared" si="957"/>
        <v>1391.9134899695046</v>
      </c>
      <c r="N8715" s="467">
        <f t="shared" si="961"/>
        <v>0</v>
      </c>
      <c r="O8715" s="475" t="str">
        <f t="shared" si="962"/>
        <v/>
      </c>
    </row>
    <row r="8716" spans="1:15" hidden="1">
      <c r="A8716" s="475">
        <f t="shared" si="958"/>
        <v>43800</v>
      </c>
      <c r="B8716" s="475">
        <v>43829</v>
      </c>
      <c r="C8716" s="467">
        <v>3</v>
      </c>
      <c r="D8716" s="467">
        <v>997</v>
      </c>
      <c r="E8716" s="467">
        <v>0</v>
      </c>
      <c r="F8716" s="467">
        <v>0</v>
      </c>
      <c r="G8716" s="467">
        <f t="array" ref="G8716">MAX(IF($A$2:$A$8761=A8716,$D$2:$D$8761))</f>
        <v>1474</v>
      </c>
      <c r="H8716" s="467">
        <f t="shared" si="959"/>
        <v>0</v>
      </c>
      <c r="I8716" s="475" t="str">
        <f t="shared" si="963"/>
        <v/>
      </c>
      <c r="J8716" s="471">
        <f>'Potential Projects'!D8717</f>
        <v>44.356648592757196</v>
      </c>
      <c r="K8716" s="471">
        <f>'Potential Projects'!E8717</f>
        <v>29.68486583530423</v>
      </c>
      <c r="L8716" s="476">
        <f t="shared" si="960"/>
        <v>922.95848557193858</v>
      </c>
      <c r="M8716" s="471">
        <f t="shared" si="957"/>
        <v>1391.9134899695046</v>
      </c>
      <c r="N8716" s="467">
        <f t="shared" si="961"/>
        <v>0</v>
      </c>
      <c r="O8716" s="475" t="str">
        <f t="shared" si="962"/>
        <v/>
      </c>
    </row>
    <row r="8717" spans="1:15" hidden="1">
      <c r="A8717" s="475">
        <f t="shared" si="958"/>
        <v>43800</v>
      </c>
      <c r="B8717" s="475">
        <v>43829</v>
      </c>
      <c r="C8717" s="467">
        <v>4</v>
      </c>
      <c r="D8717" s="467">
        <v>1030</v>
      </c>
      <c r="E8717" s="467">
        <v>0</v>
      </c>
      <c r="F8717" s="467">
        <v>0</v>
      </c>
      <c r="G8717" s="467">
        <f t="array" ref="G8717">MAX(IF($A$2:$A$8761=A8717,$D$2:$D$8761))</f>
        <v>1474</v>
      </c>
      <c r="H8717" s="467">
        <f t="shared" si="959"/>
        <v>0</v>
      </c>
      <c r="I8717" s="475" t="str">
        <f t="shared" si="963"/>
        <v/>
      </c>
      <c r="J8717" s="471">
        <f>'Potential Projects'!D8718</f>
        <v>36.233336800060151</v>
      </c>
      <c r="K8717" s="471">
        <f>'Potential Projects'!E8718</f>
        <v>39.779034401204044</v>
      </c>
      <c r="L8717" s="476">
        <f t="shared" si="960"/>
        <v>953.98762879873584</v>
      </c>
      <c r="M8717" s="471">
        <f t="shared" si="957"/>
        <v>1391.9134899695046</v>
      </c>
      <c r="N8717" s="467">
        <f t="shared" si="961"/>
        <v>0</v>
      </c>
      <c r="O8717" s="475" t="str">
        <f t="shared" si="962"/>
        <v/>
      </c>
    </row>
    <row r="8718" spans="1:15" hidden="1">
      <c r="A8718" s="475">
        <f t="shared" si="958"/>
        <v>43800</v>
      </c>
      <c r="B8718" s="475">
        <v>43829</v>
      </c>
      <c r="C8718" s="467">
        <v>5</v>
      </c>
      <c r="D8718" s="467">
        <v>1079</v>
      </c>
      <c r="E8718" s="467">
        <v>0</v>
      </c>
      <c r="F8718" s="467">
        <v>0</v>
      </c>
      <c r="G8718" s="467">
        <f t="array" ref="G8718">MAX(IF($A$2:$A$8761=A8718,$D$2:$D$8761))</f>
        <v>1474</v>
      </c>
      <c r="H8718" s="467">
        <f t="shared" si="959"/>
        <v>0</v>
      </c>
      <c r="I8718" s="475" t="str">
        <f t="shared" si="963"/>
        <v/>
      </c>
      <c r="J8718" s="471">
        <f>'Potential Projects'!D8719</f>
        <v>20.066124343290717</v>
      </c>
      <c r="K8718" s="471">
        <f>'Potential Projects'!E8719</f>
        <v>19.118217587615565</v>
      </c>
      <c r="L8718" s="476">
        <f t="shared" si="960"/>
        <v>1039.8156580690936</v>
      </c>
      <c r="M8718" s="471">
        <f t="shared" si="957"/>
        <v>1391.9134899695046</v>
      </c>
      <c r="N8718" s="467">
        <f t="shared" si="961"/>
        <v>0</v>
      </c>
      <c r="O8718" s="475" t="str">
        <f t="shared" si="962"/>
        <v/>
      </c>
    </row>
    <row r="8719" spans="1:15" hidden="1">
      <c r="A8719" s="475">
        <f t="shared" si="958"/>
        <v>43800</v>
      </c>
      <c r="B8719" s="475">
        <v>43829</v>
      </c>
      <c r="C8719" s="467">
        <v>6</v>
      </c>
      <c r="D8719" s="467">
        <v>1167</v>
      </c>
      <c r="E8719" s="467">
        <v>0</v>
      </c>
      <c r="F8719" s="467">
        <v>0</v>
      </c>
      <c r="G8719" s="467">
        <f t="array" ref="G8719">MAX(IF($A$2:$A$8761=A8719,$D$2:$D$8761))</f>
        <v>1474</v>
      </c>
      <c r="H8719" s="467">
        <f t="shared" si="959"/>
        <v>0</v>
      </c>
      <c r="I8719" s="475" t="str">
        <f t="shared" si="963"/>
        <v/>
      </c>
      <c r="J8719" s="471">
        <f>'Potential Projects'!D8720</f>
        <v>8.8837957488844079</v>
      </c>
      <c r="K8719" s="471">
        <f>'Potential Projects'!E8720</f>
        <v>10.52049543109009</v>
      </c>
      <c r="L8719" s="476">
        <f t="shared" si="960"/>
        <v>1147.5957088200255</v>
      </c>
      <c r="M8719" s="471">
        <f t="shared" si="957"/>
        <v>1391.9134899695046</v>
      </c>
      <c r="N8719" s="467">
        <f t="shared" si="961"/>
        <v>0</v>
      </c>
      <c r="O8719" s="475" t="str">
        <f t="shared" si="962"/>
        <v/>
      </c>
    </row>
    <row r="8720" spans="1:15" hidden="1">
      <c r="A8720" s="475">
        <f t="shared" si="958"/>
        <v>43800</v>
      </c>
      <c r="B8720" s="475">
        <v>43829</v>
      </c>
      <c r="C8720" s="467">
        <v>7</v>
      </c>
      <c r="D8720" s="467">
        <v>1256</v>
      </c>
      <c r="E8720" s="467">
        <v>0</v>
      </c>
      <c r="F8720" s="467">
        <v>0</v>
      </c>
      <c r="G8720" s="467">
        <f t="array" ref="G8720">MAX(IF($A$2:$A$8761=A8720,$D$2:$D$8761))</f>
        <v>1474</v>
      </c>
      <c r="H8720" s="467">
        <f t="shared" si="959"/>
        <v>0</v>
      </c>
      <c r="I8720" s="475" t="str">
        <f t="shared" si="963"/>
        <v/>
      </c>
      <c r="J8720" s="471">
        <f>'Potential Projects'!D8721</f>
        <v>1.8017125636213609</v>
      </c>
      <c r="K8720" s="471">
        <f>'Potential Projects'!E8721</f>
        <v>19.103354816168569</v>
      </c>
      <c r="L8720" s="476">
        <f t="shared" si="960"/>
        <v>1235.0949326202101</v>
      </c>
      <c r="M8720" s="471">
        <f t="shared" si="957"/>
        <v>1391.9134899695046</v>
      </c>
      <c r="N8720" s="467">
        <f t="shared" si="961"/>
        <v>0</v>
      </c>
      <c r="O8720" s="475" t="str">
        <f t="shared" si="962"/>
        <v/>
      </c>
    </row>
    <row r="8721" spans="1:15" hidden="1">
      <c r="A8721" s="475">
        <f t="shared" si="958"/>
        <v>43800</v>
      </c>
      <c r="B8721" s="475">
        <v>43829</v>
      </c>
      <c r="C8721" s="467">
        <v>8</v>
      </c>
      <c r="D8721" s="467">
        <v>1315</v>
      </c>
      <c r="E8721" s="467">
        <v>0</v>
      </c>
      <c r="F8721" s="467">
        <v>0</v>
      </c>
      <c r="G8721" s="467">
        <f t="array" ref="G8721">MAX(IF($A$2:$A$8761=A8721,$D$2:$D$8761))</f>
        <v>1474</v>
      </c>
      <c r="H8721" s="467">
        <f t="shared" si="959"/>
        <v>0</v>
      </c>
      <c r="I8721" s="475" t="str">
        <f t="shared" si="963"/>
        <v/>
      </c>
      <c r="J8721" s="471">
        <f>'Potential Projects'!D8722</f>
        <v>0.14084511660516261</v>
      </c>
      <c r="K8721" s="471">
        <f>'Potential Projects'!E8722</f>
        <v>27.39287002795098</v>
      </c>
      <c r="L8721" s="476">
        <f t="shared" si="960"/>
        <v>1287.466284855444</v>
      </c>
      <c r="M8721" s="471">
        <f t="shared" si="957"/>
        <v>1391.9134899695046</v>
      </c>
      <c r="N8721" s="467">
        <f t="shared" si="961"/>
        <v>0</v>
      </c>
      <c r="O8721" s="475" t="str">
        <f t="shared" si="962"/>
        <v/>
      </c>
    </row>
    <row r="8722" spans="1:15" hidden="1">
      <c r="A8722" s="475">
        <f t="shared" si="958"/>
        <v>43800</v>
      </c>
      <c r="B8722" s="475">
        <v>43829</v>
      </c>
      <c r="C8722" s="467">
        <v>9</v>
      </c>
      <c r="D8722" s="467">
        <v>1341</v>
      </c>
      <c r="E8722" s="467">
        <v>0</v>
      </c>
      <c r="F8722" s="467">
        <v>0</v>
      </c>
      <c r="G8722" s="467">
        <f t="array" ref="G8722">MAX(IF($A$2:$A$8761=A8722,$D$2:$D$8761))</f>
        <v>1474</v>
      </c>
      <c r="H8722" s="467">
        <f t="shared" si="959"/>
        <v>0</v>
      </c>
      <c r="I8722" s="475" t="str">
        <f t="shared" si="963"/>
        <v/>
      </c>
      <c r="J8722" s="471">
        <f>'Potential Projects'!D8723</f>
        <v>1.3058097777046584</v>
      </c>
      <c r="K8722" s="471">
        <f>'Potential Projects'!E8723</f>
        <v>20.599018974414104</v>
      </c>
      <c r="L8722" s="476">
        <f t="shared" si="960"/>
        <v>1319.0951712478814</v>
      </c>
      <c r="M8722" s="471">
        <f t="shared" ref="M8722:M8761" si="964">MAX($L$8019:$L$8761)</f>
        <v>1391.9134899695046</v>
      </c>
      <c r="N8722" s="467">
        <f t="shared" si="961"/>
        <v>0</v>
      </c>
      <c r="O8722" s="475" t="str">
        <f t="shared" si="962"/>
        <v/>
      </c>
    </row>
    <row r="8723" spans="1:15" hidden="1">
      <c r="A8723" s="475">
        <f t="shared" si="958"/>
        <v>43800</v>
      </c>
      <c r="B8723" s="475">
        <v>43829</v>
      </c>
      <c r="C8723" s="467">
        <v>10</v>
      </c>
      <c r="D8723" s="467">
        <v>1384</v>
      </c>
      <c r="E8723" s="467">
        <v>0</v>
      </c>
      <c r="F8723" s="467">
        <v>1</v>
      </c>
      <c r="G8723" s="467">
        <f t="array" ref="G8723">MAX(IF($A$2:$A$8761=A8723,$D$2:$D$8761))</f>
        <v>1474</v>
      </c>
      <c r="H8723" s="467">
        <f t="shared" si="959"/>
        <v>0</v>
      </c>
      <c r="I8723" s="475" t="str">
        <f t="shared" si="963"/>
        <v/>
      </c>
      <c r="J8723" s="471">
        <f>'Potential Projects'!D8724</f>
        <v>0.58716565153466627</v>
      </c>
      <c r="K8723" s="471">
        <f>'Potential Projects'!E8724</f>
        <v>16.575901419049668</v>
      </c>
      <c r="L8723" s="476">
        <f t="shared" si="960"/>
        <v>1365.8369329294158</v>
      </c>
      <c r="M8723" s="471">
        <f t="shared" si="964"/>
        <v>1391.9134899695046</v>
      </c>
      <c r="N8723" s="467">
        <f t="shared" si="961"/>
        <v>0</v>
      </c>
      <c r="O8723" s="475" t="str">
        <f t="shared" si="962"/>
        <v/>
      </c>
    </row>
    <row r="8724" spans="1:15" hidden="1">
      <c r="A8724" s="475">
        <f t="shared" si="958"/>
        <v>43800</v>
      </c>
      <c r="B8724" s="475">
        <v>43829</v>
      </c>
      <c r="C8724" s="467">
        <v>11</v>
      </c>
      <c r="D8724" s="467">
        <v>1360</v>
      </c>
      <c r="E8724" s="467">
        <v>0</v>
      </c>
      <c r="F8724" s="467">
        <v>1</v>
      </c>
      <c r="G8724" s="467">
        <f t="array" ref="G8724">MAX(IF($A$2:$A$8761=A8724,$D$2:$D$8761))</f>
        <v>1474</v>
      </c>
      <c r="H8724" s="467">
        <f t="shared" si="959"/>
        <v>0</v>
      </c>
      <c r="I8724" s="475" t="str">
        <f t="shared" si="963"/>
        <v/>
      </c>
      <c r="J8724" s="471">
        <f>'Potential Projects'!D8725</f>
        <v>6.7812446761833183</v>
      </c>
      <c r="K8724" s="471">
        <f>'Potential Projects'!E8725</f>
        <v>14.618709094818319</v>
      </c>
      <c r="L8724" s="476">
        <f t="shared" si="960"/>
        <v>1337.6000462289983</v>
      </c>
      <c r="M8724" s="471">
        <f t="shared" si="964"/>
        <v>1391.9134899695046</v>
      </c>
      <c r="N8724" s="467">
        <f t="shared" si="961"/>
        <v>0</v>
      </c>
      <c r="O8724" s="475" t="str">
        <f t="shared" si="962"/>
        <v/>
      </c>
    </row>
    <row r="8725" spans="1:15" hidden="1">
      <c r="A8725" s="475">
        <f t="shared" si="958"/>
        <v>43800</v>
      </c>
      <c r="B8725" s="475">
        <v>43829</v>
      </c>
      <c r="C8725" s="467">
        <v>12</v>
      </c>
      <c r="D8725" s="467">
        <v>1363</v>
      </c>
      <c r="E8725" s="467">
        <v>0</v>
      </c>
      <c r="F8725" s="467">
        <v>1</v>
      </c>
      <c r="G8725" s="467">
        <f t="array" ref="G8725">MAX(IF($A$2:$A$8761=A8725,$D$2:$D$8761))</f>
        <v>1474</v>
      </c>
      <c r="H8725" s="467">
        <f t="shared" si="959"/>
        <v>0</v>
      </c>
      <c r="I8725" s="475" t="str">
        <f t="shared" si="963"/>
        <v/>
      </c>
      <c r="J8725" s="471">
        <f>'Potential Projects'!D8726</f>
        <v>5.6713778408598072</v>
      </c>
      <c r="K8725" s="471">
        <f>'Potential Projects'!E8726</f>
        <v>20.245441464201246</v>
      </c>
      <c r="L8725" s="476">
        <f t="shared" si="960"/>
        <v>1336.0831806949388</v>
      </c>
      <c r="M8725" s="471">
        <f t="shared" si="964"/>
        <v>1391.9134899695046</v>
      </c>
      <c r="N8725" s="467">
        <f t="shared" si="961"/>
        <v>0</v>
      </c>
      <c r="O8725" s="475" t="str">
        <f t="shared" si="962"/>
        <v/>
      </c>
    </row>
    <row r="8726" spans="1:15" hidden="1">
      <c r="A8726" s="475">
        <f t="shared" si="958"/>
        <v>43800</v>
      </c>
      <c r="B8726" s="475">
        <v>43829</v>
      </c>
      <c r="C8726" s="467">
        <v>13</v>
      </c>
      <c r="D8726" s="467">
        <v>1356</v>
      </c>
      <c r="E8726" s="467">
        <v>0</v>
      </c>
      <c r="F8726" s="467">
        <v>2</v>
      </c>
      <c r="G8726" s="467">
        <f t="array" ref="G8726">MAX(IF($A$2:$A$8761=A8726,$D$2:$D$8761))</f>
        <v>1474</v>
      </c>
      <c r="H8726" s="467">
        <f t="shared" si="959"/>
        <v>0</v>
      </c>
      <c r="I8726" s="475" t="str">
        <f t="shared" si="963"/>
        <v/>
      </c>
      <c r="J8726" s="471">
        <f>'Potential Projects'!D8727</f>
        <v>0.43626994102390226</v>
      </c>
      <c r="K8726" s="471">
        <f>'Potential Projects'!E8727</f>
        <v>22.018022522038272</v>
      </c>
      <c r="L8726" s="476">
        <f t="shared" si="960"/>
        <v>1331.5457075369377</v>
      </c>
      <c r="M8726" s="471">
        <f t="shared" si="964"/>
        <v>1391.9134899695046</v>
      </c>
      <c r="N8726" s="467">
        <f t="shared" si="961"/>
        <v>0</v>
      </c>
      <c r="O8726" s="475" t="str">
        <f t="shared" si="962"/>
        <v/>
      </c>
    </row>
    <row r="8727" spans="1:15" hidden="1">
      <c r="A8727" s="475">
        <f t="shared" si="958"/>
        <v>43800</v>
      </c>
      <c r="B8727" s="475">
        <v>43829</v>
      </c>
      <c r="C8727" s="467">
        <v>14</v>
      </c>
      <c r="D8727" s="467">
        <v>1355</v>
      </c>
      <c r="E8727" s="467">
        <v>0</v>
      </c>
      <c r="F8727" s="467">
        <v>1</v>
      </c>
      <c r="G8727" s="467">
        <f t="array" ref="G8727">MAX(IF($A$2:$A$8761=A8727,$D$2:$D$8761))</f>
        <v>1474</v>
      </c>
      <c r="H8727" s="467">
        <f t="shared" si="959"/>
        <v>0</v>
      </c>
      <c r="I8727" s="475" t="str">
        <f t="shared" si="963"/>
        <v/>
      </c>
      <c r="J8727" s="471">
        <f>'Potential Projects'!D8728</f>
        <v>0.3366297293121121</v>
      </c>
      <c r="K8727" s="471">
        <f>'Potential Projects'!E8728</f>
        <v>23.46675161255644</v>
      </c>
      <c r="L8727" s="476">
        <f t="shared" si="960"/>
        <v>1330.1966186581315</v>
      </c>
      <c r="M8727" s="471">
        <f t="shared" si="964"/>
        <v>1391.9134899695046</v>
      </c>
      <c r="N8727" s="467">
        <f t="shared" si="961"/>
        <v>0</v>
      </c>
      <c r="O8727" s="475" t="str">
        <f t="shared" si="962"/>
        <v/>
      </c>
    </row>
    <row r="8728" spans="1:15" hidden="1">
      <c r="A8728" s="475">
        <f t="shared" si="958"/>
        <v>43800</v>
      </c>
      <c r="B8728" s="475">
        <v>43829</v>
      </c>
      <c r="C8728" s="467">
        <v>15</v>
      </c>
      <c r="D8728" s="467">
        <v>1360</v>
      </c>
      <c r="E8728" s="467">
        <v>1</v>
      </c>
      <c r="F8728" s="467">
        <v>1</v>
      </c>
      <c r="G8728" s="467">
        <f t="array" ref="G8728">MAX(IF($A$2:$A$8761=A8728,$D$2:$D$8761))</f>
        <v>1474</v>
      </c>
      <c r="H8728" s="467">
        <f t="shared" si="959"/>
        <v>0</v>
      </c>
      <c r="I8728" s="475" t="str">
        <f t="shared" si="963"/>
        <v/>
      </c>
      <c r="J8728" s="471">
        <f>'Potential Projects'!D8729</f>
        <v>8.6012955920184583E-2</v>
      </c>
      <c r="K8728" s="471">
        <f>'Potential Projects'!E8729</f>
        <v>20.421447968178885</v>
      </c>
      <c r="L8728" s="476">
        <f t="shared" si="960"/>
        <v>1337.4925390759008</v>
      </c>
      <c r="M8728" s="471">
        <f t="shared" si="964"/>
        <v>1391.9134899695046</v>
      </c>
      <c r="N8728" s="467">
        <f t="shared" si="961"/>
        <v>0</v>
      </c>
      <c r="O8728" s="475" t="str">
        <f t="shared" si="962"/>
        <v/>
      </c>
    </row>
    <row r="8729" spans="1:15" hidden="1">
      <c r="A8729" s="475">
        <f t="shared" si="958"/>
        <v>43800</v>
      </c>
      <c r="B8729" s="475">
        <v>43829</v>
      </c>
      <c r="C8729" s="467">
        <v>16</v>
      </c>
      <c r="D8729" s="467">
        <v>1322</v>
      </c>
      <c r="E8729" s="467">
        <v>0</v>
      </c>
      <c r="F8729" s="467">
        <v>0</v>
      </c>
      <c r="G8729" s="467">
        <f t="array" ref="G8729">MAX(IF($A$2:$A$8761=A8729,$D$2:$D$8761))</f>
        <v>1474</v>
      </c>
      <c r="H8729" s="467">
        <f t="shared" si="959"/>
        <v>0</v>
      </c>
      <c r="I8729" s="475" t="str">
        <f t="shared" si="963"/>
        <v/>
      </c>
      <c r="J8729" s="471">
        <f>'Potential Projects'!D8730</f>
        <v>0.10649431940431663</v>
      </c>
      <c r="K8729" s="471">
        <f>'Potential Projects'!E8730</f>
        <v>36.502184422704794</v>
      </c>
      <c r="L8729" s="476">
        <f t="shared" si="960"/>
        <v>1285.3913212578907</v>
      </c>
      <c r="M8729" s="471">
        <f t="shared" si="964"/>
        <v>1391.9134899695046</v>
      </c>
      <c r="N8729" s="467">
        <f t="shared" si="961"/>
        <v>0</v>
      </c>
      <c r="O8729" s="475" t="str">
        <f t="shared" si="962"/>
        <v/>
      </c>
    </row>
    <row r="8730" spans="1:15" hidden="1">
      <c r="A8730" s="475">
        <f t="shared" si="958"/>
        <v>43800</v>
      </c>
      <c r="B8730" s="475">
        <v>43829</v>
      </c>
      <c r="C8730" s="467">
        <v>17</v>
      </c>
      <c r="D8730" s="467">
        <v>1390</v>
      </c>
      <c r="E8730" s="467">
        <v>3</v>
      </c>
      <c r="F8730" s="467">
        <v>0</v>
      </c>
      <c r="G8730" s="467">
        <f t="array" ref="G8730">MAX(IF($A$2:$A$8761=A8730,$D$2:$D$8761))</f>
        <v>1474</v>
      </c>
      <c r="H8730" s="467">
        <f t="shared" si="959"/>
        <v>0</v>
      </c>
      <c r="I8730" s="475" t="str">
        <f t="shared" si="963"/>
        <v/>
      </c>
      <c r="J8730" s="471">
        <f>'Potential Projects'!D8731</f>
        <v>1.0356537324745905</v>
      </c>
      <c r="K8730" s="471">
        <f>'Potential Projects'!E8731</f>
        <v>73.424437701569559</v>
      </c>
      <c r="L8730" s="476">
        <f t="shared" si="960"/>
        <v>1312.5399085659558</v>
      </c>
      <c r="M8730" s="471">
        <f t="shared" si="964"/>
        <v>1391.9134899695046</v>
      </c>
      <c r="N8730" s="467">
        <f t="shared" si="961"/>
        <v>0</v>
      </c>
      <c r="O8730" s="475" t="str">
        <f t="shared" si="962"/>
        <v/>
      </c>
    </row>
    <row r="8731" spans="1:15" hidden="1">
      <c r="A8731" s="475">
        <f t="shared" si="958"/>
        <v>43800</v>
      </c>
      <c r="B8731" s="475">
        <v>43829</v>
      </c>
      <c r="C8731" s="467">
        <v>18</v>
      </c>
      <c r="D8731" s="467">
        <v>1424</v>
      </c>
      <c r="E8731" s="467">
        <v>6</v>
      </c>
      <c r="F8731" s="467">
        <v>0</v>
      </c>
      <c r="G8731" s="467">
        <f t="array" ref="G8731">MAX(IF($A$2:$A$8761=A8731,$D$2:$D$8761))</f>
        <v>1474</v>
      </c>
      <c r="H8731" s="467">
        <f t="shared" si="959"/>
        <v>0</v>
      </c>
      <c r="I8731" s="475" t="str">
        <f t="shared" si="963"/>
        <v/>
      </c>
      <c r="J8731" s="471">
        <f>'Potential Projects'!D8732</f>
        <v>9.6049851176936354</v>
      </c>
      <c r="K8731" s="471">
        <f>'Potential Projects'!E8732</f>
        <v>78.200080842829493</v>
      </c>
      <c r="L8731" s="476">
        <f t="shared" si="960"/>
        <v>1330.1949340394769</v>
      </c>
      <c r="M8731" s="471">
        <f t="shared" si="964"/>
        <v>1391.9134899695046</v>
      </c>
      <c r="N8731" s="467">
        <f t="shared" si="961"/>
        <v>0</v>
      </c>
      <c r="O8731" s="475" t="str">
        <f t="shared" si="962"/>
        <v/>
      </c>
    </row>
    <row r="8732" spans="1:15" hidden="1">
      <c r="A8732" s="475">
        <f t="shared" si="958"/>
        <v>43800</v>
      </c>
      <c r="B8732" s="475">
        <v>43829</v>
      </c>
      <c r="C8732" s="467">
        <v>19</v>
      </c>
      <c r="D8732" s="467">
        <v>1377</v>
      </c>
      <c r="E8732" s="467">
        <v>12</v>
      </c>
      <c r="F8732" s="467">
        <v>0</v>
      </c>
      <c r="G8732" s="467">
        <f t="array" ref="G8732">MAX(IF($A$2:$A$8761=A8732,$D$2:$D$8761))</f>
        <v>1474</v>
      </c>
      <c r="H8732" s="467">
        <f t="shared" si="959"/>
        <v>0</v>
      </c>
      <c r="I8732" s="475" t="str">
        <f t="shared" si="963"/>
        <v/>
      </c>
      <c r="J8732" s="471">
        <f>'Potential Projects'!D8733</f>
        <v>4.7427663801628759</v>
      </c>
      <c r="K8732" s="471">
        <f>'Potential Projects'!E8733</f>
        <v>74.685426521178243</v>
      </c>
      <c r="L8732" s="476">
        <f t="shared" si="960"/>
        <v>1285.5718070986588</v>
      </c>
      <c r="M8732" s="471">
        <f t="shared" si="964"/>
        <v>1391.9134899695046</v>
      </c>
      <c r="N8732" s="467">
        <f t="shared" si="961"/>
        <v>0</v>
      </c>
      <c r="O8732" s="475" t="str">
        <f t="shared" si="962"/>
        <v/>
      </c>
    </row>
    <row r="8733" spans="1:15" hidden="1">
      <c r="A8733" s="475">
        <f t="shared" si="958"/>
        <v>43800</v>
      </c>
      <c r="B8733" s="475">
        <v>43829</v>
      </c>
      <c r="C8733" s="467">
        <v>20</v>
      </c>
      <c r="D8733" s="467">
        <v>1290</v>
      </c>
      <c r="E8733" s="467">
        <v>20</v>
      </c>
      <c r="F8733" s="467">
        <v>0</v>
      </c>
      <c r="G8733" s="467">
        <f t="array" ref="G8733">MAX(IF($A$2:$A$8761=A8733,$D$2:$D$8761))</f>
        <v>1474</v>
      </c>
      <c r="H8733" s="467">
        <f t="shared" si="959"/>
        <v>0</v>
      </c>
      <c r="I8733" s="475" t="str">
        <f t="shared" si="963"/>
        <v/>
      </c>
      <c r="J8733" s="471">
        <f>'Potential Projects'!D8734</f>
        <v>0.27403997643743228</v>
      </c>
      <c r="K8733" s="471">
        <f>'Potential Projects'!E8734</f>
        <v>67.314274134594712</v>
      </c>
      <c r="L8733" s="476">
        <f t="shared" si="960"/>
        <v>1202.4116858889679</v>
      </c>
      <c r="M8733" s="471">
        <f t="shared" si="964"/>
        <v>1391.9134899695046</v>
      </c>
      <c r="N8733" s="467">
        <f t="shared" si="961"/>
        <v>0</v>
      </c>
      <c r="O8733" s="475" t="str">
        <f t="shared" si="962"/>
        <v/>
      </c>
    </row>
    <row r="8734" spans="1:15" hidden="1">
      <c r="A8734" s="475">
        <f t="shared" si="958"/>
        <v>43800</v>
      </c>
      <c r="B8734" s="475">
        <v>43829</v>
      </c>
      <c r="C8734" s="467">
        <v>21</v>
      </c>
      <c r="D8734" s="467">
        <v>1328</v>
      </c>
      <c r="E8734" s="467">
        <v>10</v>
      </c>
      <c r="F8734" s="467">
        <v>0</v>
      </c>
      <c r="G8734" s="467">
        <f t="array" ref="G8734">MAX(IF($A$2:$A$8761=A8734,$D$2:$D$8761))</f>
        <v>1474</v>
      </c>
      <c r="H8734" s="467">
        <f t="shared" si="959"/>
        <v>0</v>
      </c>
      <c r="I8734" s="475" t="str">
        <f t="shared" si="963"/>
        <v/>
      </c>
      <c r="J8734" s="471">
        <f>'Potential Projects'!D8735</f>
        <v>0.89007913042897469</v>
      </c>
      <c r="K8734" s="471">
        <f>'Potential Projects'!E8735</f>
        <v>66.097873629327026</v>
      </c>
      <c r="L8734" s="476">
        <f t="shared" si="960"/>
        <v>1251.0120472402439</v>
      </c>
      <c r="M8734" s="471">
        <f t="shared" si="964"/>
        <v>1391.9134899695046</v>
      </c>
      <c r="N8734" s="467">
        <f t="shared" si="961"/>
        <v>0</v>
      </c>
      <c r="O8734" s="475" t="str">
        <f t="shared" si="962"/>
        <v/>
      </c>
    </row>
    <row r="8735" spans="1:15" hidden="1">
      <c r="A8735" s="475">
        <f t="shared" si="958"/>
        <v>43800</v>
      </c>
      <c r="B8735" s="475">
        <v>43829</v>
      </c>
      <c r="C8735" s="467">
        <v>22</v>
      </c>
      <c r="D8735" s="467">
        <v>1246</v>
      </c>
      <c r="E8735" s="467">
        <v>4</v>
      </c>
      <c r="F8735" s="467">
        <v>0</v>
      </c>
      <c r="G8735" s="467">
        <f t="array" ref="G8735">MAX(IF($A$2:$A$8761=A8735,$D$2:$D$8761))</f>
        <v>1474</v>
      </c>
      <c r="H8735" s="467">
        <f t="shared" si="959"/>
        <v>0</v>
      </c>
      <c r="I8735" s="475" t="str">
        <f t="shared" si="963"/>
        <v/>
      </c>
      <c r="J8735" s="471">
        <f>'Potential Projects'!D8736</f>
        <v>1.3604537037899969</v>
      </c>
      <c r="K8735" s="471">
        <f>'Potential Projects'!E8736</f>
        <v>80.50459266824339</v>
      </c>
      <c r="L8735" s="476">
        <f t="shared" si="960"/>
        <v>1160.1349536279668</v>
      </c>
      <c r="M8735" s="471">
        <f t="shared" si="964"/>
        <v>1391.9134899695046</v>
      </c>
      <c r="N8735" s="467">
        <f t="shared" si="961"/>
        <v>0</v>
      </c>
      <c r="O8735" s="475" t="str">
        <f t="shared" si="962"/>
        <v/>
      </c>
    </row>
    <row r="8736" spans="1:15" hidden="1">
      <c r="A8736" s="475">
        <f t="shared" si="958"/>
        <v>43800</v>
      </c>
      <c r="B8736" s="475">
        <v>43829</v>
      </c>
      <c r="C8736" s="467">
        <v>23</v>
      </c>
      <c r="D8736" s="467">
        <v>1179</v>
      </c>
      <c r="E8736" s="467">
        <v>11</v>
      </c>
      <c r="F8736" s="467">
        <v>0</v>
      </c>
      <c r="G8736" s="467">
        <f t="array" ref="G8736">MAX(IF($A$2:$A$8761=A8736,$D$2:$D$8761))</f>
        <v>1474</v>
      </c>
      <c r="H8736" s="467">
        <f t="shared" si="959"/>
        <v>0</v>
      </c>
      <c r="I8736" s="475" t="str">
        <f t="shared" si="963"/>
        <v/>
      </c>
      <c r="J8736" s="471">
        <f>'Potential Projects'!D8737</f>
        <v>13.012278535156844</v>
      </c>
      <c r="K8736" s="471">
        <f>'Potential Projects'!E8737</f>
        <v>71.17937696194366</v>
      </c>
      <c r="L8736" s="476">
        <f t="shared" si="960"/>
        <v>1083.8083445028994</v>
      </c>
      <c r="M8736" s="471">
        <f t="shared" si="964"/>
        <v>1391.9134899695046</v>
      </c>
      <c r="N8736" s="467">
        <f t="shared" si="961"/>
        <v>0</v>
      </c>
      <c r="O8736" s="475" t="str">
        <f t="shared" si="962"/>
        <v/>
      </c>
    </row>
    <row r="8737" spans="1:15" hidden="1">
      <c r="A8737" s="475">
        <f t="shared" si="958"/>
        <v>43800</v>
      </c>
      <c r="B8737" s="475">
        <v>43829</v>
      </c>
      <c r="C8737" s="467">
        <v>24</v>
      </c>
      <c r="D8737" s="467">
        <v>1121</v>
      </c>
      <c r="E8737" s="467">
        <v>31</v>
      </c>
      <c r="F8737" s="467">
        <v>0</v>
      </c>
      <c r="G8737" s="467">
        <f t="array" ref="G8737">MAX(IF($A$2:$A$8761=A8737,$D$2:$D$8761))</f>
        <v>1474</v>
      </c>
      <c r="H8737" s="467">
        <f t="shared" si="959"/>
        <v>0</v>
      </c>
      <c r="I8737" s="475" t="str">
        <f t="shared" si="963"/>
        <v/>
      </c>
      <c r="J8737" s="471">
        <f>'Potential Projects'!D8738</f>
        <v>13.656813947698033</v>
      </c>
      <c r="K8737" s="471">
        <f>'Potential Projects'!E8738</f>
        <v>70.103781659858086</v>
      </c>
      <c r="L8737" s="476">
        <f t="shared" si="960"/>
        <v>1006.2394043924438</v>
      </c>
      <c r="M8737" s="471">
        <f t="shared" si="964"/>
        <v>1391.9134899695046</v>
      </c>
      <c r="N8737" s="467">
        <f t="shared" si="961"/>
        <v>0</v>
      </c>
      <c r="O8737" s="475" t="str">
        <f t="shared" si="962"/>
        <v/>
      </c>
    </row>
    <row r="8738" spans="1:15" hidden="1">
      <c r="A8738" s="475">
        <f t="shared" si="958"/>
        <v>43800</v>
      </c>
      <c r="B8738" s="475">
        <v>43830</v>
      </c>
      <c r="C8738" s="467">
        <v>1</v>
      </c>
      <c r="D8738" s="467">
        <v>1040</v>
      </c>
      <c r="E8738" s="467">
        <v>35</v>
      </c>
      <c r="F8738" s="467">
        <v>0</v>
      </c>
      <c r="G8738" s="467">
        <f t="array" ref="G8738">MAX(IF($A$2:$A$8761=A8738,$D$2:$D$8761))</f>
        <v>1474</v>
      </c>
      <c r="H8738" s="467">
        <f t="shared" si="959"/>
        <v>0</v>
      </c>
      <c r="I8738" s="475" t="str">
        <f t="shared" si="963"/>
        <v/>
      </c>
      <c r="J8738" s="471">
        <f>'Potential Projects'!D8739</f>
        <v>30.355269556780048</v>
      </c>
      <c r="K8738" s="471">
        <f>'Potential Projects'!E8739</f>
        <v>86.619449741990962</v>
      </c>
      <c r="L8738" s="476">
        <f t="shared" si="960"/>
        <v>888.02528070122901</v>
      </c>
      <c r="M8738" s="471">
        <f t="shared" si="964"/>
        <v>1391.9134899695046</v>
      </c>
      <c r="N8738" s="467">
        <f t="shared" si="961"/>
        <v>0</v>
      </c>
      <c r="O8738" s="475" t="str">
        <f t="shared" si="962"/>
        <v/>
      </c>
    </row>
    <row r="8739" spans="1:15" hidden="1">
      <c r="A8739" s="475">
        <f t="shared" si="958"/>
        <v>43800</v>
      </c>
      <c r="B8739" s="475">
        <v>43830</v>
      </c>
      <c r="C8739" s="467">
        <v>2</v>
      </c>
      <c r="D8739" s="467">
        <v>1023</v>
      </c>
      <c r="E8739" s="467">
        <v>38</v>
      </c>
      <c r="F8739" s="467">
        <v>0</v>
      </c>
      <c r="G8739" s="467">
        <f t="array" ref="G8739">MAX(IF($A$2:$A$8761=A8739,$D$2:$D$8761))</f>
        <v>1474</v>
      </c>
      <c r="H8739" s="467">
        <f t="shared" si="959"/>
        <v>0</v>
      </c>
      <c r="I8739" s="475" t="str">
        <f t="shared" si="963"/>
        <v/>
      </c>
      <c r="J8739" s="471">
        <f>'Potential Projects'!D8740</f>
        <v>38.360246472580464</v>
      </c>
      <c r="K8739" s="471">
        <f>'Potential Projects'!E8740</f>
        <v>92.932216351322296</v>
      </c>
      <c r="L8739" s="476">
        <f t="shared" si="960"/>
        <v>853.70753717609728</v>
      </c>
      <c r="M8739" s="471">
        <f t="shared" si="964"/>
        <v>1391.9134899695046</v>
      </c>
      <c r="N8739" s="467">
        <f t="shared" si="961"/>
        <v>0</v>
      </c>
      <c r="O8739" s="475" t="str">
        <f t="shared" si="962"/>
        <v/>
      </c>
    </row>
    <row r="8740" spans="1:15" hidden="1">
      <c r="A8740" s="475">
        <f t="shared" si="958"/>
        <v>43800</v>
      </c>
      <c r="B8740" s="475">
        <v>43830</v>
      </c>
      <c r="C8740" s="467">
        <v>3</v>
      </c>
      <c r="D8740" s="467">
        <v>1030</v>
      </c>
      <c r="E8740" s="467">
        <v>36</v>
      </c>
      <c r="F8740" s="467">
        <v>0</v>
      </c>
      <c r="G8740" s="467">
        <f t="array" ref="G8740">MAX(IF($A$2:$A$8761=A8740,$D$2:$D$8761))</f>
        <v>1474</v>
      </c>
      <c r="H8740" s="467">
        <f t="shared" si="959"/>
        <v>0</v>
      </c>
      <c r="I8740" s="475" t="str">
        <f t="shared" si="963"/>
        <v/>
      </c>
      <c r="J8740" s="471">
        <f>'Potential Projects'!D8741</f>
        <v>19.777532388389382</v>
      </c>
      <c r="K8740" s="471">
        <f>'Potential Projects'!E8741</f>
        <v>99.180056116964096</v>
      </c>
      <c r="L8740" s="476">
        <f t="shared" si="960"/>
        <v>875.04241149464644</v>
      </c>
      <c r="M8740" s="471">
        <f t="shared" si="964"/>
        <v>1391.9134899695046</v>
      </c>
      <c r="N8740" s="467">
        <f t="shared" si="961"/>
        <v>0</v>
      </c>
      <c r="O8740" s="475" t="str">
        <f t="shared" si="962"/>
        <v/>
      </c>
    </row>
    <row r="8741" spans="1:15" hidden="1">
      <c r="A8741" s="475">
        <f t="shared" si="958"/>
        <v>43800</v>
      </c>
      <c r="B8741" s="475">
        <v>43830</v>
      </c>
      <c r="C8741" s="467">
        <v>4</v>
      </c>
      <c r="D8741" s="467">
        <v>1022</v>
      </c>
      <c r="E8741" s="467">
        <v>57</v>
      </c>
      <c r="F8741" s="467">
        <v>0</v>
      </c>
      <c r="G8741" s="467">
        <f t="array" ref="G8741">MAX(IF($A$2:$A$8761=A8741,$D$2:$D$8761))</f>
        <v>1474</v>
      </c>
      <c r="H8741" s="467">
        <f t="shared" si="959"/>
        <v>0</v>
      </c>
      <c r="I8741" s="475" t="str">
        <f t="shared" si="963"/>
        <v/>
      </c>
      <c r="J8741" s="471">
        <f>'Potential Projects'!D8742</f>
        <v>28.411591468662348</v>
      </c>
      <c r="K8741" s="471">
        <f>'Potential Projects'!E8742</f>
        <v>99.52737561814665</v>
      </c>
      <c r="L8741" s="476">
        <f t="shared" si="960"/>
        <v>837.06103291319107</v>
      </c>
      <c r="M8741" s="471">
        <f t="shared" si="964"/>
        <v>1391.9134899695046</v>
      </c>
      <c r="N8741" s="467">
        <f t="shared" si="961"/>
        <v>0</v>
      </c>
      <c r="O8741" s="475" t="str">
        <f t="shared" si="962"/>
        <v/>
      </c>
    </row>
    <row r="8742" spans="1:15" hidden="1">
      <c r="A8742" s="475">
        <f t="shared" si="958"/>
        <v>43800</v>
      </c>
      <c r="B8742" s="475">
        <v>43830</v>
      </c>
      <c r="C8742" s="467">
        <v>5</v>
      </c>
      <c r="D8742" s="467">
        <v>1058</v>
      </c>
      <c r="E8742" s="467">
        <v>64</v>
      </c>
      <c r="F8742" s="467">
        <v>0</v>
      </c>
      <c r="G8742" s="467">
        <f t="array" ref="G8742">MAX(IF($A$2:$A$8761=A8742,$D$2:$D$8761))</f>
        <v>1474</v>
      </c>
      <c r="H8742" s="467">
        <f t="shared" si="959"/>
        <v>0</v>
      </c>
      <c r="I8742" s="475" t="str">
        <f t="shared" si="963"/>
        <v/>
      </c>
      <c r="J8742" s="471">
        <f>'Potential Projects'!D8743</f>
        <v>65.982391016489743</v>
      </c>
      <c r="K8742" s="471">
        <f>'Potential Projects'!E8743</f>
        <v>98.489328370242958</v>
      </c>
      <c r="L8742" s="476">
        <f t="shared" si="960"/>
        <v>829.52828061326727</v>
      </c>
      <c r="M8742" s="471">
        <f t="shared" si="964"/>
        <v>1391.9134899695046</v>
      </c>
      <c r="N8742" s="467">
        <f t="shared" si="961"/>
        <v>0</v>
      </c>
      <c r="O8742" s="475" t="str">
        <f t="shared" si="962"/>
        <v/>
      </c>
    </row>
    <row r="8743" spans="1:15" hidden="1">
      <c r="A8743" s="475">
        <f t="shared" si="958"/>
        <v>43800</v>
      </c>
      <c r="B8743" s="475">
        <v>43830</v>
      </c>
      <c r="C8743" s="467">
        <v>6</v>
      </c>
      <c r="D8743" s="467">
        <v>1119</v>
      </c>
      <c r="E8743" s="467">
        <v>74</v>
      </c>
      <c r="F8743" s="467">
        <v>0</v>
      </c>
      <c r="G8743" s="467">
        <f t="array" ref="G8743">MAX(IF($A$2:$A$8761=A8743,$D$2:$D$8761))</f>
        <v>1474</v>
      </c>
      <c r="H8743" s="467">
        <f t="shared" si="959"/>
        <v>0</v>
      </c>
      <c r="I8743" s="475" t="str">
        <f t="shared" si="963"/>
        <v/>
      </c>
      <c r="J8743" s="471">
        <f>'Potential Projects'!D8744</f>
        <v>76.506305469925621</v>
      </c>
      <c r="K8743" s="471">
        <f>'Potential Projects'!E8744</f>
        <v>96.385855084927982</v>
      </c>
      <c r="L8743" s="476">
        <f t="shared" si="960"/>
        <v>872.10783944514651</v>
      </c>
      <c r="M8743" s="471">
        <f t="shared" si="964"/>
        <v>1391.9134899695046</v>
      </c>
      <c r="N8743" s="467">
        <f t="shared" si="961"/>
        <v>0</v>
      </c>
      <c r="O8743" s="475" t="str">
        <f t="shared" si="962"/>
        <v/>
      </c>
    </row>
    <row r="8744" spans="1:15" hidden="1">
      <c r="A8744" s="475">
        <f t="shared" si="958"/>
        <v>43800</v>
      </c>
      <c r="B8744" s="475">
        <v>43830</v>
      </c>
      <c r="C8744" s="467">
        <v>7</v>
      </c>
      <c r="D8744" s="467">
        <v>1207</v>
      </c>
      <c r="E8744" s="467">
        <v>85</v>
      </c>
      <c r="F8744" s="467">
        <v>0</v>
      </c>
      <c r="G8744" s="467">
        <f t="array" ref="G8744">MAX(IF($A$2:$A$8761=A8744,$D$2:$D$8761))</f>
        <v>1474</v>
      </c>
      <c r="H8744" s="467">
        <f t="shared" si="959"/>
        <v>0</v>
      </c>
      <c r="I8744" s="475" t="str">
        <f t="shared" si="963"/>
        <v/>
      </c>
      <c r="J8744" s="471">
        <f>'Potential Projects'!D8745</f>
        <v>97.426456080070537</v>
      </c>
      <c r="K8744" s="471">
        <f>'Potential Projects'!E8745</f>
        <v>93.879522468286396</v>
      </c>
      <c r="L8744" s="476">
        <f t="shared" si="960"/>
        <v>930.69402145164315</v>
      </c>
      <c r="M8744" s="471">
        <f t="shared" si="964"/>
        <v>1391.9134899695046</v>
      </c>
      <c r="N8744" s="467">
        <f t="shared" si="961"/>
        <v>0</v>
      </c>
      <c r="O8744" s="475" t="str">
        <f t="shared" si="962"/>
        <v/>
      </c>
    </row>
    <row r="8745" spans="1:15" hidden="1">
      <c r="A8745" s="475">
        <f t="shared" si="958"/>
        <v>43800</v>
      </c>
      <c r="B8745" s="475">
        <v>43830</v>
      </c>
      <c r="C8745" s="467">
        <v>8</v>
      </c>
      <c r="D8745" s="467">
        <v>1279</v>
      </c>
      <c r="E8745" s="467">
        <v>94</v>
      </c>
      <c r="F8745" s="467">
        <v>0</v>
      </c>
      <c r="G8745" s="467">
        <f t="array" ref="G8745">MAX(IF($A$2:$A$8761=A8745,$D$2:$D$8761))</f>
        <v>1474</v>
      </c>
      <c r="H8745" s="467">
        <f t="shared" si="959"/>
        <v>0</v>
      </c>
      <c r="I8745" s="475" t="str">
        <f t="shared" si="963"/>
        <v/>
      </c>
      <c r="J8745" s="471">
        <f>'Potential Projects'!D8746</f>
        <v>89.337512680491614</v>
      </c>
      <c r="K8745" s="471">
        <f>'Potential Projects'!E8746</f>
        <v>98.740430982584385</v>
      </c>
      <c r="L8745" s="476">
        <f t="shared" si="960"/>
        <v>996.9220563369239</v>
      </c>
      <c r="M8745" s="471">
        <f t="shared" si="964"/>
        <v>1391.9134899695046</v>
      </c>
      <c r="N8745" s="467">
        <f t="shared" si="961"/>
        <v>0</v>
      </c>
      <c r="O8745" s="475" t="str">
        <f t="shared" si="962"/>
        <v/>
      </c>
    </row>
    <row r="8746" spans="1:15" hidden="1">
      <c r="A8746" s="475">
        <f t="shared" si="958"/>
        <v>43800</v>
      </c>
      <c r="B8746" s="475">
        <v>43830</v>
      </c>
      <c r="C8746" s="467">
        <v>9</v>
      </c>
      <c r="D8746" s="467">
        <v>1301</v>
      </c>
      <c r="E8746" s="467">
        <v>94</v>
      </c>
      <c r="F8746" s="467">
        <v>0</v>
      </c>
      <c r="G8746" s="467">
        <f t="array" ref="G8746">MAX(IF($A$2:$A$8761=A8746,$D$2:$D$8761))</f>
        <v>1474</v>
      </c>
      <c r="H8746" s="467">
        <f t="shared" si="959"/>
        <v>0</v>
      </c>
      <c r="I8746" s="475" t="str">
        <f t="shared" si="963"/>
        <v/>
      </c>
      <c r="J8746" s="471">
        <f>'Potential Projects'!D8747</f>
        <v>85.439039074649912</v>
      </c>
      <c r="K8746" s="471">
        <f>'Potential Projects'!E8747</f>
        <v>98.464296334121698</v>
      </c>
      <c r="L8746" s="476">
        <f t="shared" si="960"/>
        <v>1023.0966645912284</v>
      </c>
      <c r="M8746" s="471">
        <f t="shared" si="964"/>
        <v>1391.9134899695046</v>
      </c>
      <c r="N8746" s="467">
        <f t="shared" si="961"/>
        <v>0</v>
      </c>
      <c r="O8746" s="475" t="str">
        <f t="shared" si="962"/>
        <v/>
      </c>
    </row>
    <row r="8747" spans="1:15" hidden="1">
      <c r="A8747" s="475">
        <f t="shared" si="958"/>
        <v>43800</v>
      </c>
      <c r="B8747" s="475">
        <v>43830</v>
      </c>
      <c r="C8747" s="467">
        <v>10</v>
      </c>
      <c r="D8747" s="467">
        <v>1316</v>
      </c>
      <c r="E8747" s="467">
        <v>96</v>
      </c>
      <c r="F8747" s="467">
        <v>0</v>
      </c>
      <c r="G8747" s="467">
        <f t="array" ref="G8747">MAX(IF($A$2:$A$8761=A8747,$D$2:$D$8761))</f>
        <v>1474</v>
      </c>
      <c r="H8747" s="467">
        <f t="shared" si="959"/>
        <v>0</v>
      </c>
      <c r="I8747" s="475" t="str">
        <f t="shared" si="963"/>
        <v/>
      </c>
      <c r="J8747" s="471">
        <f>'Potential Projects'!D8748</f>
        <v>85.505891813397611</v>
      </c>
      <c r="K8747" s="471">
        <f>'Potential Projects'!E8748</f>
        <v>98.798317566114804</v>
      </c>
      <c r="L8747" s="476">
        <f t="shared" si="960"/>
        <v>1035.6957906204877</v>
      </c>
      <c r="M8747" s="471">
        <f t="shared" si="964"/>
        <v>1391.9134899695046</v>
      </c>
      <c r="N8747" s="467">
        <f t="shared" si="961"/>
        <v>0</v>
      </c>
      <c r="O8747" s="475" t="str">
        <f t="shared" si="962"/>
        <v/>
      </c>
    </row>
    <row r="8748" spans="1:15" hidden="1">
      <c r="A8748" s="475">
        <f t="shared" si="958"/>
        <v>43800</v>
      </c>
      <c r="B8748" s="475">
        <v>43830</v>
      </c>
      <c r="C8748" s="467">
        <v>11</v>
      </c>
      <c r="D8748" s="467">
        <v>1358</v>
      </c>
      <c r="E8748" s="467">
        <v>95</v>
      </c>
      <c r="F8748" s="467">
        <v>1</v>
      </c>
      <c r="G8748" s="467">
        <f t="array" ref="G8748">MAX(IF($A$2:$A$8761=A8748,$D$2:$D$8761))</f>
        <v>1474</v>
      </c>
      <c r="H8748" s="467">
        <f t="shared" si="959"/>
        <v>0</v>
      </c>
      <c r="I8748" s="475" t="str">
        <f t="shared" si="963"/>
        <v/>
      </c>
      <c r="J8748" s="471">
        <f>'Potential Projects'!D8749</f>
        <v>51.661991341961432</v>
      </c>
      <c r="K8748" s="471">
        <f>'Potential Projects'!E8749</f>
        <v>81.174981885615992</v>
      </c>
      <c r="L8748" s="476">
        <f t="shared" si="960"/>
        <v>1129.1630267724224</v>
      </c>
      <c r="M8748" s="471">
        <f t="shared" si="964"/>
        <v>1391.9134899695046</v>
      </c>
      <c r="N8748" s="467">
        <f t="shared" si="961"/>
        <v>0</v>
      </c>
      <c r="O8748" s="475" t="str">
        <f t="shared" si="962"/>
        <v/>
      </c>
    </row>
    <row r="8749" spans="1:15" hidden="1">
      <c r="A8749" s="475">
        <f t="shared" si="958"/>
        <v>43800</v>
      </c>
      <c r="B8749" s="475">
        <v>43830</v>
      </c>
      <c r="C8749" s="467">
        <v>12</v>
      </c>
      <c r="D8749" s="467">
        <v>1370</v>
      </c>
      <c r="E8749" s="467">
        <v>102</v>
      </c>
      <c r="F8749" s="467">
        <v>3</v>
      </c>
      <c r="G8749" s="467">
        <f t="array" ref="G8749">MAX(IF($A$2:$A$8761=A8749,$D$2:$D$8761))</f>
        <v>1474</v>
      </c>
      <c r="H8749" s="467">
        <f t="shared" si="959"/>
        <v>0</v>
      </c>
      <c r="I8749" s="475" t="str">
        <f t="shared" si="963"/>
        <v/>
      </c>
      <c r="J8749" s="471">
        <f>'Potential Projects'!D8750</f>
        <v>33.960824451292616</v>
      </c>
      <c r="K8749" s="471">
        <f>'Potential Projects'!E8750</f>
        <v>66.299694420554715</v>
      </c>
      <c r="L8749" s="476">
        <f t="shared" si="960"/>
        <v>1164.7394811281526</v>
      </c>
      <c r="M8749" s="471">
        <f t="shared" si="964"/>
        <v>1391.9134899695046</v>
      </c>
      <c r="N8749" s="467">
        <f t="shared" si="961"/>
        <v>0</v>
      </c>
      <c r="O8749" s="475" t="str">
        <f t="shared" si="962"/>
        <v/>
      </c>
    </row>
    <row r="8750" spans="1:15" hidden="1">
      <c r="A8750" s="475">
        <f t="shared" si="958"/>
        <v>43800</v>
      </c>
      <c r="B8750" s="475">
        <v>43830</v>
      </c>
      <c r="C8750" s="467">
        <v>13</v>
      </c>
      <c r="D8750" s="467">
        <v>1361</v>
      </c>
      <c r="E8750" s="467">
        <v>102</v>
      </c>
      <c r="F8750" s="467">
        <v>4</v>
      </c>
      <c r="G8750" s="467">
        <f t="array" ref="G8750">MAX(IF($A$2:$A$8761=A8750,$D$2:$D$8761))</f>
        <v>1474</v>
      </c>
      <c r="H8750" s="467">
        <f t="shared" si="959"/>
        <v>0</v>
      </c>
      <c r="I8750" s="475" t="str">
        <f t="shared" si="963"/>
        <v/>
      </c>
      <c r="J8750" s="471">
        <f>'Potential Projects'!D8751</f>
        <v>80.255210064484373</v>
      </c>
      <c r="K8750" s="471">
        <f>'Potential Projects'!E8751</f>
        <v>43.199818587400571</v>
      </c>
      <c r="L8750" s="476">
        <f t="shared" si="960"/>
        <v>1131.544971348115</v>
      </c>
      <c r="M8750" s="471">
        <f t="shared" si="964"/>
        <v>1391.9134899695046</v>
      </c>
      <c r="N8750" s="467">
        <f t="shared" si="961"/>
        <v>0</v>
      </c>
      <c r="O8750" s="475" t="str">
        <f t="shared" si="962"/>
        <v/>
      </c>
    </row>
    <row r="8751" spans="1:15" hidden="1">
      <c r="A8751" s="475">
        <f t="shared" si="958"/>
        <v>43800</v>
      </c>
      <c r="B8751" s="475">
        <v>43830</v>
      </c>
      <c r="C8751" s="467">
        <v>14</v>
      </c>
      <c r="D8751" s="467">
        <v>1325</v>
      </c>
      <c r="E8751" s="467">
        <v>103</v>
      </c>
      <c r="F8751" s="467">
        <v>2</v>
      </c>
      <c r="G8751" s="467">
        <f t="array" ref="G8751">MAX(IF($A$2:$A$8761=A8751,$D$2:$D$8761))</f>
        <v>1474</v>
      </c>
      <c r="H8751" s="467">
        <f t="shared" si="959"/>
        <v>0</v>
      </c>
      <c r="I8751" s="475" t="str">
        <f t="shared" si="963"/>
        <v/>
      </c>
      <c r="J8751" s="471">
        <f>'Potential Projects'!D8752</f>
        <v>127.21426600816199</v>
      </c>
      <c r="K8751" s="471">
        <f>'Potential Projects'!E8752</f>
        <v>41.374044452805848</v>
      </c>
      <c r="L8751" s="476">
        <f t="shared" si="960"/>
        <v>1051.4116895390321</v>
      </c>
      <c r="M8751" s="471">
        <f t="shared" si="964"/>
        <v>1391.9134899695046</v>
      </c>
      <c r="N8751" s="467">
        <f t="shared" si="961"/>
        <v>0</v>
      </c>
      <c r="O8751" s="475" t="str">
        <f t="shared" si="962"/>
        <v/>
      </c>
    </row>
    <row r="8752" spans="1:15" hidden="1">
      <c r="A8752" s="475">
        <f t="shared" si="958"/>
        <v>43800</v>
      </c>
      <c r="B8752" s="475">
        <v>43830</v>
      </c>
      <c r="C8752" s="467">
        <v>15</v>
      </c>
      <c r="D8752" s="467">
        <v>1330</v>
      </c>
      <c r="E8752" s="467">
        <v>101</v>
      </c>
      <c r="F8752" s="467">
        <v>1</v>
      </c>
      <c r="G8752" s="467">
        <f t="array" ref="G8752">MAX(IF($A$2:$A$8761=A8752,$D$2:$D$8761))</f>
        <v>1474</v>
      </c>
      <c r="H8752" s="467">
        <f t="shared" si="959"/>
        <v>0</v>
      </c>
      <c r="I8752" s="475" t="str">
        <f t="shared" si="963"/>
        <v/>
      </c>
      <c r="J8752" s="471">
        <f>'Potential Projects'!D8753</f>
        <v>88.025855685921101</v>
      </c>
      <c r="K8752" s="471">
        <f>'Potential Projects'!E8753</f>
        <v>74.775385400989038</v>
      </c>
      <c r="L8752" s="476">
        <f t="shared" si="960"/>
        <v>1065.1987589130897</v>
      </c>
      <c r="M8752" s="471">
        <f t="shared" si="964"/>
        <v>1391.9134899695046</v>
      </c>
      <c r="N8752" s="467">
        <f t="shared" si="961"/>
        <v>0</v>
      </c>
      <c r="O8752" s="475" t="str">
        <f t="shared" si="962"/>
        <v/>
      </c>
    </row>
    <row r="8753" spans="1:15" hidden="1">
      <c r="A8753" s="475">
        <f t="shared" si="958"/>
        <v>43800</v>
      </c>
      <c r="B8753" s="475">
        <v>43830</v>
      </c>
      <c r="C8753" s="467">
        <v>16</v>
      </c>
      <c r="D8753" s="467">
        <v>1339</v>
      </c>
      <c r="E8753" s="467">
        <v>102</v>
      </c>
      <c r="F8753" s="467">
        <v>0</v>
      </c>
      <c r="G8753" s="467">
        <f t="array" ref="G8753">MAX(IF($A$2:$A$8761=A8753,$D$2:$D$8761))</f>
        <v>1474</v>
      </c>
      <c r="H8753" s="467">
        <f t="shared" si="959"/>
        <v>0</v>
      </c>
      <c r="I8753" s="475" t="str">
        <f t="shared" si="963"/>
        <v/>
      </c>
      <c r="J8753" s="471">
        <f>'Potential Projects'!D8754</f>
        <v>62.201510960063317</v>
      </c>
      <c r="K8753" s="471">
        <f>'Potential Projects'!E8754</f>
        <v>93.192705977209201</v>
      </c>
      <c r="L8753" s="476">
        <f t="shared" si="960"/>
        <v>1081.6057830627274</v>
      </c>
      <c r="M8753" s="471">
        <f t="shared" si="964"/>
        <v>1391.9134899695046</v>
      </c>
      <c r="N8753" s="467">
        <f t="shared" si="961"/>
        <v>0</v>
      </c>
      <c r="O8753" s="475" t="str">
        <f t="shared" si="962"/>
        <v/>
      </c>
    </row>
    <row r="8754" spans="1:15" hidden="1">
      <c r="A8754" s="475">
        <f t="shared" si="958"/>
        <v>43800</v>
      </c>
      <c r="B8754" s="475">
        <v>43830</v>
      </c>
      <c r="C8754" s="467">
        <v>17</v>
      </c>
      <c r="D8754" s="467">
        <v>1351</v>
      </c>
      <c r="E8754" s="467">
        <v>103</v>
      </c>
      <c r="F8754" s="467">
        <v>0</v>
      </c>
      <c r="G8754" s="467">
        <f t="array" ref="G8754">MAX(IF($A$2:$A$8761=A8754,$D$2:$D$8761))</f>
        <v>1474</v>
      </c>
      <c r="H8754" s="467">
        <f t="shared" si="959"/>
        <v>0</v>
      </c>
      <c r="I8754" s="475" t="str">
        <f t="shared" si="963"/>
        <v/>
      </c>
      <c r="J8754" s="471">
        <f>'Potential Projects'!D8755</f>
        <v>63.293320524088507</v>
      </c>
      <c r="K8754" s="471">
        <f>'Potential Projects'!E8755</f>
        <v>99.362320629972061</v>
      </c>
      <c r="L8754" s="476">
        <f t="shared" si="960"/>
        <v>1085.3443588459393</v>
      </c>
      <c r="M8754" s="471">
        <f t="shared" si="964"/>
        <v>1391.9134899695046</v>
      </c>
      <c r="N8754" s="467">
        <f t="shared" si="961"/>
        <v>0</v>
      </c>
      <c r="O8754" s="475" t="str">
        <f t="shared" si="962"/>
        <v/>
      </c>
    </row>
    <row r="8755" spans="1:15" hidden="1">
      <c r="A8755" s="475">
        <f t="shared" si="958"/>
        <v>43800</v>
      </c>
      <c r="B8755" s="475">
        <v>43830</v>
      </c>
      <c r="C8755" s="467">
        <v>18</v>
      </c>
      <c r="D8755" s="467">
        <v>1320</v>
      </c>
      <c r="E8755" s="467">
        <v>103</v>
      </c>
      <c r="F8755" s="467">
        <v>0</v>
      </c>
      <c r="G8755" s="467">
        <f t="array" ref="G8755">MAX(IF($A$2:$A$8761=A8755,$D$2:$D$8761))</f>
        <v>1474</v>
      </c>
      <c r="H8755" s="467">
        <f t="shared" si="959"/>
        <v>0</v>
      </c>
      <c r="I8755" s="475" t="str">
        <f t="shared" si="963"/>
        <v/>
      </c>
      <c r="J8755" s="471">
        <f>'Potential Projects'!D8756</f>
        <v>41.292936499003851</v>
      </c>
      <c r="K8755" s="471">
        <f>'Potential Projects'!E8756</f>
        <v>99.835582562889698</v>
      </c>
      <c r="L8755" s="476">
        <f t="shared" si="960"/>
        <v>1075.8714809381065</v>
      </c>
      <c r="M8755" s="471">
        <f t="shared" si="964"/>
        <v>1391.9134899695046</v>
      </c>
      <c r="N8755" s="467">
        <f t="shared" si="961"/>
        <v>0</v>
      </c>
      <c r="O8755" s="475" t="str">
        <f t="shared" si="962"/>
        <v/>
      </c>
    </row>
    <row r="8756" spans="1:15" hidden="1">
      <c r="A8756" s="475">
        <f t="shared" si="958"/>
        <v>43800</v>
      </c>
      <c r="B8756" s="475">
        <v>43830</v>
      </c>
      <c r="C8756" s="467">
        <v>19</v>
      </c>
      <c r="D8756" s="467">
        <v>1291</v>
      </c>
      <c r="E8756" s="467">
        <v>103</v>
      </c>
      <c r="F8756" s="467">
        <v>0</v>
      </c>
      <c r="G8756" s="467">
        <f t="array" ref="G8756">MAX(IF($A$2:$A$8761=A8756,$D$2:$D$8761))</f>
        <v>1474</v>
      </c>
      <c r="H8756" s="467">
        <f t="shared" si="959"/>
        <v>0</v>
      </c>
      <c r="I8756" s="475" t="str">
        <f t="shared" si="963"/>
        <v/>
      </c>
      <c r="J8756" s="471">
        <f>'Potential Projects'!D8757</f>
        <v>29.796015536857251</v>
      </c>
      <c r="K8756" s="471">
        <f>'Potential Projects'!E8757</f>
        <v>99.830106804988176</v>
      </c>
      <c r="L8756" s="476">
        <f t="shared" si="960"/>
        <v>1058.3738776581545</v>
      </c>
      <c r="M8756" s="471">
        <f t="shared" si="964"/>
        <v>1391.9134899695046</v>
      </c>
      <c r="N8756" s="467">
        <f t="shared" si="961"/>
        <v>0</v>
      </c>
      <c r="O8756" s="475" t="str">
        <f t="shared" si="962"/>
        <v/>
      </c>
    </row>
    <row r="8757" spans="1:15" hidden="1">
      <c r="A8757" s="475">
        <f t="shared" si="958"/>
        <v>43800</v>
      </c>
      <c r="B8757" s="475">
        <v>43830</v>
      </c>
      <c r="C8757" s="467">
        <v>20</v>
      </c>
      <c r="D8757" s="467">
        <v>1236</v>
      </c>
      <c r="E8757" s="467">
        <v>102</v>
      </c>
      <c r="F8757" s="467">
        <v>0</v>
      </c>
      <c r="G8757" s="467">
        <f t="array" ref="G8757">MAX(IF($A$2:$A$8761=A8757,$D$2:$D$8761))</f>
        <v>1474</v>
      </c>
      <c r="H8757" s="467">
        <f t="shared" si="959"/>
        <v>0</v>
      </c>
      <c r="I8757" s="475" t="str">
        <f t="shared" si="963"/>
        <v/>
      </c>
      <c r="J8757" s="471">
        <f>'Potential Projects'!D8758</f>
        <v>14.730011360839939</v>
      </c>
      <c r="K8757" s="471">
        <f>'Potential Projects'!E8758</f>
        <v>99.834800311760915</v>
      </c>
      <c r="L8757" s="476">
        <f t="shared" si="960"/>
        <v>1019.4351883273993</v>
      </c>
      <c r="M8757" s="471">
        <f t="shared" si="964"/>
        <v>1391.9134899695046</v>
      </c>
      <c r="N8757" s="467">
        <f t="shared" si="961"/>
        <v>0</v>
      </c>
      <c r="O8757" s="475" t="str">
        <f t="shared" si="962"/>
        <v/>
      </c>
    </row>
    <row r="8758" spans="1:15" hidden="1">
      <c r="A8758" s="475">
        <f t="shared" si="958"/>
        <v>43800</v>
      </c>
      <c r="B8758" s="475">
        <v>43830</v>
      </c>
      <c r="C8758" s="467">
        <v>21</v>
      </c>
      <c r="D8758" s="467">
        <v>1177</v>
      </c>
      <c r="E8758" s="467">
        <v>92</v>
      </c>
      <c r="F8758" s="467">
        <v>0</v>
      </c>
      <c r="G8758" s="467">
        <f t="array" ref="G8758">MAX(IF($A$2:$A$8761=A8758,$D$2:$D$8761))</f>
        <v>1474</v>
      </c>
      <c r="H8758" s="467">
        <f t="shared" si="959"/>
        <v>0</v>
      </c>
      <c r="I8758" s="475" t="str">
        <f t="shared" si="963"/>
        <v/>
      </c>
      <c r="J8758" s="471">
        <f>'Potential Projects'!D8759</f>
        <v>7.1593789753376509</v>
      </c>
      <c r="K8758" s="471">
        <f>'Potential Projects'!E8759</f>
        <v>99.829324553859394</v>
      </c>
      <c r="L8758" s="476">
        <f t="shared" si="960"/>
        <v>978.01129647080302</v>
      </c>
      <c r="M8758" s="471">
        <f t="shared" si="964"/>
        <v>1391.9134899695046</v>
      </c>
      <c r="N8758" s="467">
        <f t="shared" si="961"/>
        <v>0</v>
      </c>
      <c r="O8758" s="475" t="str">
        <f t="shared" si="962"/>
        <v/>
      </c>
    </row>
    <row r="8759" spans="1:15" hidden="1">
      <c r="A8759" s="475">
        <f t="shared" si="958"/>
        <v>43800</v>
      </c>
      <c r="B8759" s="475">
        <v>43830</v>
      </c>
      <c r="C8759" s="467">
        <v>22</v>
      </c>
      <c r="D8759" s="467">
        <v>1115</v>
      </c>
      <c r="E8759" s="467">
        <v>79</v>
      </c>
      <c r="F8759" s="467">
        <v>0</v>
      </c>
      <c r="G8759" s="467">
        <f t="array" ref="G8759">MAX(IF($A$2:$A$8761=A8759,$D$2:$D$8761))</f>
        <v>1474</v>
      </c>
      <c r="H8759" s="467">
        <f t="shared" si="959"/>
        <v>0</v>
      </c>
      <c r="I8759" s="475" t="str">
        <f t="shared" si="963"/>
        <v/>
      </c>
      <c r="J8759" s="471">
        <f>'Potential Projects'!D8760</f>
        <v>49.420099183949723</v>
      </c>
      <c r="K8759" s="471">
        <f>'Potential Projects'!E8760</f>
        <v>99.835582562889698</v>
      </c>
      <c r="L8759" s="476">
        <f t="shared" si="960"/>
        <v>886.7443182531606</v>
      </c>
      <c r="M8759" s="471">
        <f t="shared" si="964"/>
        <v>1391.9134899695046</v>
      </c>
      <c r="N8759" s="467">
        <f t="shared" si="961"/>
        <v>0</v>
      </c>
      <c r="O8759" s="475" t="str">
        <f t="shared" si="962"/>
        <v/>
      </c>
    </row>
    <row r="8760" spans="1:15" hidden="1">
      <c r="A8760" s="475">
        <f t="shared" si="958"/>
        <v>43800</v>
      </c>
      <c r="B8760" s="475">
        <v>43830</v>
      </c>
      <c r="C8760" s="467">
        <v>23</v>
      </c>
      <c r="D8760" s="467">
        <v>1055</v>
      </c>
      <c r="E8760" s="467">
        <v>100</v>
      </c>
      <c r="F8760" s="467">
        <v>0</v>
      </c>
      <c r="G8760" s="467">
        <f t="array" ref="G8760">MAX(IF($A$2:$A$8761=A8760,$D$2:$D$8761))</f>
        <v>1474</v>
      </c>
      <c r="H8760" s="467">
        <f t="shared" si="959"/>
        <v>0</v>
      </c>
      <c r="I8760" s="475" t="str">
        <f t="shared" si="963"/>
        <v/>
      </c>
      <c r="J8760" s="471">
        <f>'Potential Projects'!D8761</f>
        <v>69.788984238474612</v>
      </c>
      <c r="K8760" s="471">
        <f>'Potential Projects'!E8761</f>
        <v>99.835582562889698</v>
      </c>
      <c r="L8760" s="476">
        <f t="shared" si="960"/>
        <v>785.37543319863562</v>
      </c>
      <c r="M8760" s="471">
        <f t="shared" si="964"/>
        <v>1391.9134899695046</v>
      </c>
      <c r="N8760" s="467">
        <f t="shared" si="961"/>
        <v>0</v>
      </c>
      <c r="O8760" s="475" t="str">
        <f t="shared" si="962"/>
        <v/>
      </c>
    </row>
    <row r="8761" spans="1:15" hidden="1">
      <c r="A8761" s="475">
        <f t="shared" si="958"/>
        <v>43800</v>
      </c>
      <c r="B8761" s="475">
        <v>43830</v>
      </c>
      <c r="C8761" s="467">
        <v>24</v>
      </c>
      <c r="D8761" s="467">
        <v>1008</v>
      </c>
      <c r="E8761" s="467">
        <v>103</v>
      </c>
      <c r="F8761" s="467">
        <v>0</v>
      </c>
      <c r="G8761" s="467">
        <f t="array" ref="G8761">MAX(IF($A$2:$A$8761=A8761,$D$2:$D$8761))</f>
        <v>1474</v>
      </c>
      <c r="H8761" s="467">
        <f t="shared" si="959"/>
        <v>0</v>
      </c>
      <c r="I8761" s="475" t="str">
        <f t="shared" si="963"/>
        <v/>
      </c>
      <c r="J8761" s="471">
        <f>'Potential Projects'!D8762</f>
        <v>2.7926116489257948</v>
      </c>
      <c r="K8761" s="471">
        <f>'Potential Projects'!E8762</f>
        <v>99.702599870995485</v>
      </c>
      <c r="L8761" s="476">
        <f t="shared" si="960"/>
        <v>802.50478848007867</v>
      </c>
      <c r="M8761" s="471">
        <f t="shared" si="964"/>
        <v>1391.9134899695046</v>
      </c>
      <c r="N8761" s="467">
        <f t="shared" si="961"/>
        <v>0</v>
      </c>
      <c r="O8761" s="475" t="str">
        <f t="shared" si="962"/>
        <v/>
      </c>
    </row>
    <row r="8762" spans="1:15">
      <c r="B8762" s="475"/>
      <c r="J8762" s="467"/>
      <c r="K8762" s="467"/>
    </row>
    <row r="8763" spans="1:15">
      <c r="B8763" s="475"/>
      <c r="J8763" s="467"/>
      <c r="K8763" s="467"/>
    </row>
    <row r="8764" spans="1:15">
      <c r="B8764" s="475"/>
      <c r="J8764" s="467"/>
      <c r="K8764" s="467"/>
    </row>
    <row r="8765" spans="1:15">
      <c r="B8765" s="475"/>
      <c r="J8765" s="467"/>
      <c r="K8765" s="467"/>
    </row>
    <row r="8766" spans="1:15">
      <c r="B8766" s="475"/>
    </row>
    <row r="8767" spans="1:15">
      <c r="B8767" s="475"/>
    </row>
    <row r="8768" spans="1:15">
      <c r="B8768" s="475"/>
    </row>
    <row r="8769" spans="2:2">
      <c r="B8769" s="475"/>
    </row>
    <row r="8770" spans="2:2">
      <c r="B8770" s="475"/>
    </row>
    <row r="8771" spans="2:2">
      <c r="B8771" s="475"/>
    </row>
    <row r="8772" spans="2:2">
      <c r="B8772" s="475"/>
    </row>
    <row r="8773" spans="2:2">
      <c r="B8773" s="475"/>
    </row>
    <row r="8774" spans="2:2">
      <c r="B8774" s="475"/>
    </row>
    <row r="8775" spans="2:2">
      <c r="B8775" s="475"/>
    </row>
    <row r="8776" spans="2:2">
      <c r="B8776" s="475"/>
    </row>
    <row r="8777" spans="2:2">
      <c r="B8777" s="475"/>
    </row>
    <row r="8778" spans="2:2">
      <c r="B8778" s="475"/>
    </row>
    <row r="8779" spans="2:2">
      <c r="B8779" s="475"/>
    </row>
    <row r="8780" spans="2:2">
      <c r="B8780" s="475"/>
    </row>
    <row r="8781" spans="2:2">
      <c r="B8781" s="475"/>
    </row>
    <row r="8782" spans="2:2">
      <c r="B8782" s="475"/>
    </row>
    <row r="8783" spans="2:2">
      <c r="B8783" s="475"/>
    </row>
    <row r="8784" spans="2:2">
      <c r="B8784" s="475"/>
    </row>
    <row r="8785" spans="2:2">
      <c r="B8785" s="475"/>
    </row>
    <row r="8786" spans="2:2">
      <c r="B8786" s="475"/>
    </row>
    <row r="8787" spans="2:2">
      <c r="B8787" s="475"/>
    </row>
    <row r="8788" spans="2:2">
      <c r="B8788" s="475"/>
    </row>
    <row r="8789" spans="2:2">
      <c r="B8789" s="475"/>
    </row>
    <row r="8790" spans="2:2">
      <c r="B8790" s="475"/>
    </row>
    <row r="8791" spans="2:2">
      <c r="B8791" s="475"/>
    </row>
    <row r="8792" spans="2:2">
      <c r="B8792" s="475"/>
    </row>
    <row r="8793" spans="2:2">
      <c r="B8793" s="475"/>
    </row>
    <row r="8794" spans="2:2">
      <c r="B8794" s="475"/>
    </row>
    <row r="8795" spans="2:2">
      <c r="B8795" s="475"/>
    </row>
    <row r="8796" spans="2:2">
      <c r="B8796" s="475"/>
    </row>
    <row r="8797" spans="2:2">
      <c r="B8797" s="475"/>
    </row>
    <row r="8798" spans="2:2">
      <c r="B8798" s="475"/>
    </row>
    <row r="8799" spans="2:2">
      <c r="B8799" s="475"/>
    </row>
    <row r="8800" spans="2:2">
      <c r="B8800" s="475"/>
    </row>
    <row r="8801" spans="2:2">
      <c r="B8801" s="475"/>
    </row>
    <row r="8802" spans="2:2">
      <c r="B8802" s="475"/>
    </row>
    <row r="8803" spans="2:2">
      <c r="B8803" s="475"/>
    </row>
    <row r="8804" spans="2:2">
      <c r="B8804" s="475"/>
    </row>
    <row r="8805" spans="2:2">
      <c r="B8805" s="475"/>
    </row>
    <row r="8806" spans="2:2">
      <c r="B8806" s="475"/>
    </row>
    <row r="8807" spans="2:2">
      <c r="B8807" s="475"/>
    </row>
    <row r="8808" spans="2:2">
      <c r="B8808" s="475"/>
    </row>
    <row r="8809" spans="2:2">
      <c r="B8809" s="475"/>
    </row>
    <row r="8810" spans="2:2">
      <c r="B8810" s="475"/>
    </row>
    <row r="8811" spans="2:2">
      <c r="B8811" s="475"/>
    </row>
    <row r="8812" spans="2:2">
      <c r="B8812" s="475"/>
    </row>
    <row r="8813" spans="2:2">
      <c r="B8813" s="475"/>
    </row>
    <row r="8814" spans="2:2">
      <c r="B8814" s="475"/>
    </row>
    <row r="8815" spans="2:2">
      <c r="B8815" s="475"/>
    </row>
    <row r="8816" spans="2:2">
      <c r="B8816" s="475"/>
    </row>
    <row r="8817" spans="2:2">
      <c r="B8817" s="475"/>
    </row>
    <row r="8818" spans="2:2">
      <c r="B8818" s="475"/>
    </row>
    <row r="8819" spans="2:2">
      <c r="B8819" s="475"/>
    </row>
    <row r="8820" spans="2:2">
      <c r="B8820" s="475"/>
    </row>
    <row r="8821" spans="2:2">
      <c r="B8821" s="475"/>
    </row>
    <row r="8822" spans="2:2">
      <c r="B8822" s="475"/>
    </row>
    <row r="8823" spans="2:2">
      <c r="B8823" s="475"/>
    </row>
    <row r="8824" spans="2:2">
      <c r="B8824" s="475"/>
    </row>
    <row r="8825" spans="2:2">
      <c r="B8825" s="475"/>
    </row>
    <row r="8826" spans="2:2">
      <c r="B8826" s="475"/>
    </row>
    <row r="8827" spans="2:2">
      <c r="B8827" s="475"/>
    </row>
    <row r="8828" spans="2:2">
      <c r="B8828" s="475"/>
    </row>
    <row r="8829" spans="2:2">
      <c r="B8829" s="475"/>
    </row>
    <row r="8830" spans="2:2">
      <c r="B8830" s="475"/>
    </row>
    <row r="8831" spans="2:2">
      <c r="B8831" s="475"/>
    </row>
    <row r="8832" spans="2:2">
      <c r="B8832" s="475"/>
    </row>
    <row r="8833" spans="2:2">
      <c r="B8833" s="475"/>
    </row>
    <row r="8834" spans="2:2">
      <c r="B8834" s="475"/>
    </row>
    <row r="8835" spans="2:2">
      <c r="B8835" s="475"/>
    </row>
    <row r="8836" spans="2:2">
      <c r="B8836" s="475"/>
    </row>
    <row r="8837" spans="2:2">
      <c r="B8837" s="475"/>
    </row>
    <row r="8838" spans="2:2">
      <c r="B8838" s="475"/>
    </row>
    <row r="8839" spans="2:2">
      <c r="B8839" s="475"/>
    </row>
    <row r="8840" spans="2:2">
      <c r="B8840" s="475"/>
    </row>
    <row r="8841" spans="2:2">
      <c r="B8841" s="475"/>
    </row>
    <row r="8842" spans="2:2">
      <c r="B8842" s="475"/>
    </row>
    <row r="8843" spans="2:2">
      <c r="B8843" s="475"/>
    </row>
    <row r="8844" spans="2:2">
      <c r="B8844" s="475"/>
    </row>
    <row r="8845" spans="2:2">
      <c r="B8845" s="475"/>
    </row>
    <row r="8846" spans="2:2">
      <c r="B8846" s="475"/>
    </row>
    <row r="8847" spans="2:2">
      <c r="B8847" s="475"/>
    </row>
    <row r="8848" spans="2:2">
      <c r="B8848" s="475"/>
    </row>
    <row r="8849" spans="2:2">
      <c r="B8849" s="475"/>
    </row>
    <row r="8850" spans="2:2">
      <c r="B8850" s="475"/>
    </row>
    <row r="8851" spans="2:2">
      <c r="B8851" s="475"/>
    </row>
    <row r="8852" spans="2:2">
      <c r="B8852" s="475"/>
    </row>
    <row r="8853" spans="2:2">
      <c r="B8853" s="475"/>
    </row>
    <row r="8854" spans="2:2">
      <c r="B8854" s="475"/>
    </row>
    <row r="8855" spans="2:2">
      <c r="B8855" s="475"/>
    </row>
    <row r="8856" spans="2:2">
      <c r="B8856" s="475"/>
    </row>
    <row r="8857" spans="2:2">
      <c r="B8857" s="475"/>
    </row>
    <row r="8858" spans="2:2">
      <c r="B8858" s="475"/>
    </row>
    <row r="8859" spans="2:2">
      <c r="B8859" s="475"/>
    </row>
    <row r="8860" spans="2:2">
      <c r="B8860" s="475"/>
    </row>
    <row r="8861" spans="2:2">
      <c r="B8861" s="475"/>
    </row>
    <row r="8862" spans="2:2">
      <c r="B8862" s="475"/>
    </row>
    <row r="8863" spans="2:2">
      <c r="B8863" s="475"/>
    </row>
    <row r="8864" spans="2:2">
      <c r="B8864" s="475"/>
    </row>
    <row r="8865" spans="2:2">
      <c r="B8865" s="475"/>
    </row>
    <row r="8866" spans="2:2">
      <c r="B8866" s="475"/>
    </row>
    <row r="8867" spans="2:2">
      <c r="B8867" s="475"/>
    </row>
    <row r="8868" spans="2:2">
      <c r="B8868" s="475"/>
    </row>
    <row r="8869" spans="2:2">
      <c r="B8869" s="475"/>
    </row>
    <row r="8870" spans="2:2">
      <c r="B8870" s="475"/>
    </row>
    <row r="8871" spans="2:2">
      <c r="B8871" s="475"/>
    </row>
    <row r="8872" spans="2:2">
      <c r="B8872" s="475"/>
    </row>
    <row r="8873" spans="2:2">
      <c r="B8873" s="475"/>
    </row>
    <row r="8874" spans="2:2">
      <c r="B8874" s="475"/>
    </row>
    <row r="8875" spans="2:2">
      <c r="B8875" s="475"/>
    </row>
    <row r="8876" spans="2:2">
      <c r="B8876" s="475"/>
    </row>
    <row r="8877" spans="2:2">
      <c r="B8877" s="475"/>
    </row>
    <row r="8878" spans="2:2">
      <c r="B8878" s="475"/>
    </row>
    <row r="8879" spans="2:2">
      <c r="B8879" s="475"/>
    </row>
    <row r="8880" spans="2:2">
      <c r="B8880" s="475"/>
    </row>
    <row r="8881" spans="2:2">
      <c r="B8881" s="475"/>
    </row>
    <row r="8882" spans="2:2">
      <c r="B8882" s="475"/>
    </row>
    <row r="8883" spans="2:2">
      <c r="B8883" s="475"/>
    </row>
    <row r="8884" spans="2:2">
      <c r="B8884" s="475"/>
    </row>
    <row r="8885" spans="2:2">
      <c r="B8885" s="475"/>
    </row>
    <row r="8886" spans="2:2">
      <c r="B8886" s="475"/>
    </row>
    <row r="8887" spans="2:2">
      <c r="B8887" s="475"/>
    </row>
    <row r="8888" spans="2:2">
      <c r="B8888" s="475"/>
    </row>
    <row r="8889" spans="2:2">
      <c r="B8889" s="475"/>
    </row>
    <row r="8890" spans="2:2">
      <c r="B8890" s="475"/>
    </row>
    <row r="8891" spans="2:2">
      <c r="B8891" s="475"/>
    </row>
    <row r="8892" spans="2:2">
      <c r="B8892" s="475"/>
    </row>
    <row r="8893" spans="2:2">
      <c r="B8893" s="475"/>
    </row>
    <row r="8894" spans="2:2">
      <c r="B8894" s="475"/>
    </row>
    <row r="8895" spans="2:2">
      <c r="B8895" s="475"/>
    </row>
    <row r="8896" spans="2:2">
      <c r="B8896" s="475"/>
    </row>
    <row r="8897" spans="2:2">
      <c r="B8897" s="475"/>
    </row>
    <row r="8898" spans="2:2">
      <c r="B8898" s="475"/>
    </row>
    <row r="8899" spans="2:2">
      <c r="B8899" s="475"/>
    </row>
    <row r="8900" spans="2:2">
      <c r="B8900" s="475"/>
    </row>
    <row r="8901" spans="2:2">
      <c r="B8901" s="475"/>
    </row>
    <row r="8902" spans="2:2">
      <c r="B8902" s="475"/>
    </row>
    <row r="8903" spans="2:2">
      <c r="B8903" s="475"/>
    </row>
    <row r="8904" spans="2:2">
      <c r="B8904" s="475"/>
    </row>
    <row r="8905" spans="2:2">
      <c r="B8905" s="475"/>
    </row>
    <row r="8906" spans="2:2">
      <c r="B8906" s="475"/>
    </row>
    <row r="8907" spans="2:2">
      <c r="B8907" s="475"/>
    </row>
    <row r="8908" spans="2:2">
      <c r="B8908" s="475"/>
    </row>
    <row r="8909" spans="2:2">
      <c r="B8909" s="475"/>
    </row>
    <row r="8910" spans="2:2">
      <c r="B8910" s="475"/>
    </row>
    <row r="8911" spans="2:2">
      <c r="B8911" s="475"/>
    </row>
    <row r="8912" spans="2:2">
      <c r="B8912" s="475"/>
    </row>
    <row r="8913" spans="2:2">
      <c r="B8913" s="475"/>
    </row>
    <row r="8914" spans="2:2">
      <c r="B8914" s="475"/>
    </row>
    <row r="8915" spans="2:2">
      <c r="B8915" s="475"/>
    </row>
    <row r="8916" spans="2:2">
      <c r="B8916" s="475"/>
    </row>
    <row r="8917" spans="2:2">
      <c r="B8917" s="475"/>
    </row>
    <row r="8918" spans="2:2">
      <c r="B8918" s="475"/>
    </row>
    <row r="8919" spans="2:2">
      <c r="B8919" s="475"/>
    </row>
    <row r="8920" spans="2:2">
      <c r="B8920" s="475"/>
    </row>
    <row r="8921" spans="2:2">
      <c r="B8921" s="475"/>
    </row>
    <row r="8922" spans="2:2">
      <c r="B8922" s="475"/>
    </row>
    <row r="8923" spans="2:2">
      <c r="B8923" s="475"/>
    </row>
    <row r="8924" spans="2:2">
      <c r="B8924" s="475"/>
    </row>
    <row r="8925" spans="2:2">
      <c r="B8925" s="475"/>
    </row>
    <row r="8926" spans="2:2">
      <c r="B8926" s="475"/>
    </row>
    <row r="8927" spans="2:2">
      <c r="B8927" s="475"/>
    </row>
    <row r="8928" spans="2:2">
      <c r="B8928" s="475"/>
    </row>
    <row r="8929" spans="2:2">
      <c r="B8929" s="475"/>
    </row>
    <row r="8930" spans="2:2">
      <c r="B8930" s="475"/>
    </row>
    <row r="8931" spans="2:2">
      <c r="B8931" s="475"/>
    </row>
    <row r="8932" spans="2:2">
      <c r="B8932" s="475"/>
    </row>
    <row r="8933" spans="2:2">
      <c r="B8933" s="475"/>
    </row>
    <row r="8934" spans="2:2">
      <c r="B8934" s="475"/>
    </row>
    <row r="8935" spans="2:2">
      <c r="B8935" s="475"/>
    </row>
    <row r="8936" spans="2:2">
      <c r="B8936" s="475"/>
    </row>
    <row r="8937" spans="2:2">
      <c r="B8937" s="475"/>
    </row>
    <row r="8938" spans="2:2">
      <c r="B8938" s="475"/>
    </row>
    <row r="8939" spans="2:2">
      <c r="B8939" s="475"/>
    </row>
    <row r="8940" spans="2:2">
      <c r="B8940" s="475"/>
    </row>
    <row r="8941" spans="2:2">
      <c r="B8941" s="475"/>
    </row>
    <row r="8942" spans="2:2">
      <c r="B8942" s="475"/>
    </row>
    <row r="8943" spans="2:2">
      <c r="B8943" s="475"/>
    </row>
    <row r="8944" spans="2:2">
      <c r="B8944" s="475"/>
    </row>
    <row r="8945" spans="2:2">
      <c r="B8945" s="475"/>
    </row>
    <row r="8946" spans="2:2">
      <c r="B8946" s="475"/>
    </row>
    <row r="8947" spans="2:2">
      <c r="B8947" s="475"/>
    </row>
    <row r="8948" spans="2:2">
      <c r="B8948" s="475"/>
    </row>
    <row r="8949" spans="2:2">
      <c r="B8949" s="475"/>
    </row>
    <row r="8950" spans="2:2">
      <c r="B8950" s="475"/>
    </row>
    <row r="8951" spans="2:2">
      <c r="B8951" s="475"/>
    </row>
    <row r="8952" spans="2:2">
      <c r="B8952" s="475"/>
    </row>
    <row r="8953" spans="2:2">
      <c r="B8953" s="475"/>
    </row>
    <row r="8954" spans="2:2">
      <c r="B8954" s="475"/>
    </row>
    <row r="8955" spans="2:2">
      <c r="B8955" s="475"/>
    </row>
    <row r="8956" spans="2:2">
      <c r="B8956" s="475"/>
    </row>
    <row r="8957" spans="2:2">
      <c r="B8957" s="475"/>
    </row>
    <row r="8958" spans="2:2">
      <c r="B8958" s="475"/>
    </row>
    <row r="8959" spans="2:2">
      <c r="B8959" s="475"/>
    </row>
    <row r="8960" spans="2:2">
      <c r="B8960" s="475"/>
    </row>
    <row r="8961" spans="2:2">
      <c r="B8961" s="475"/>
    </row>
    <row r="8962" spans="2:2">
      <c r="B8962" s="475"/>
    </row>
    <row r="8963" spans="2:2">
      <c r="B8963" s="475"/>
    </row>
    <row r="8964" spans="2:2">
      <c r="B8964" s="475"/>
    </row>
    <row r="8965" spans="2:2">
      <c r="B8965" s="475"/>
    </row>
    <row r="8966" spans="2:2">
      <c r="B8966" s="475"/>
    </row>
    <row r="8967" spans="2:2">
      <c r="B8967" s="475"/>
    </row>
    <row r="8968" spans="2:2">
      <c r="B8968" s="475"/>
    </row>
    <row r="8969" spans="2:2">
      <c r="B8969" s="475"/>
    </row>
    <row r="8970" spans="2:2">
      <c r="B8970" s="475"/>
    </row>
    <row r="8971" spans="2:2">
      <c r="B8971" s="475"/>
    </row>
    <row r="8972" spans="2:2">
      <c r="B8972" s="475"/>
    </row>
    <row r="8973" spans="2:2">
      <c r="B8973" s="475"/>
    </row>
    <row r="8974" spans="2:2">
      <c r="B8974" s="475"/>
    </row>
    <row r="8975" spans="2:2">
      <c r="B8975" s="475"/>
    </row>
    <row r="8976" spans="2:2">
      <c r="B8976" s="475"/>
    </row>
    <row r="8977" spans="2:2">
      <c r="B8977" s="475"/>
    </row>
    <row r="8978" spans="2:2">
      <c r="B8978" s="475"/>
    </row>
    <row r="8979" spans="2:2">
      <c r="B8979" s="475"/>
    </row>
    <row r="8980" spans="2:2">
      <c r="B8980" s="475"/>
    </row>
    <row r="8981" spans="2:2">
      <c r="B8981" s="475"/>
    </row>
    <row r="8982" spans="2:2">
      <c r="B8982" s="475"/>
    </row>
    <row r="8983" spans="2:2">
      <c r="B8983" s="475"/>
    </row>
    <row r="8984" spans="2:2">
      <c r="B8984" s="475"/>
    </row>
    <row r="8985" spans="2:2">
      <c r="B8985" s="475"/>
    </row>
    <row r="8986" spans="2:2">
      <c r="B8986" s="475"/>
    </row>
    <row r="8987" spans="2:2">
      <c r="B8987" s="475"/>
    </row>
    <row r="8988" spans="2:2">
      <c r="B8988" s="475"/>
    </row>
    <row r="8989" spans="2:2">
      <c r="B8989" s="475"/>
    </row>
    <row r="8990" spans="2:2">
      <c r="B8990" s="475"/>
    </row>
    <row r="8991" spans="2:2">
      <c r="B8991" s="475"/>
    </row>
    <row r="8992" spans="2:2">
      <c r="B8992" s="475"/>
    </row>
    <row r="8993" spans="2:2">
      <c r="B8993" s="475"/>
    </row>
    <row r="8994" spans="2:2">
      <c r="B8994" s="475"/>
    </row>
    <row r="8995" spans="2:2">
      <c r="B8995" s="475"/>
    </row>
    <row r="8996" spans="2:2">
      <c r="B8996" s="475"/>
    </row>
    <row r="8997" spans="2:2">
      <c r="B8997" s="475"/>
    </row>
    <row r="8998" spans="2:2">
      <c r="B8998" s="475"/>
    </row>
    <row r="8999" spans="2:2">
      <c r="B8999" s="475"/>
    </row>
    <row r="9000" spans="2:2">
      <c r="B9000" s="475"/>
    </row>
    <row r="9001" spans="2:2">
      <c r="B9001" s="475"/>
    </row>
    <row r="9002" spans="2:2">
      <c r="B9002" s="475"/>
    </row>
    <row r="9003" spans="2:2">
      <c r="B9003" s="475"/>
    </row>
    <row r="9004" spans="2:2">
      <c r="B9004" s="475"/>
    </row>
    <row r="9005" spans="2:2">
      <c r="B9005" s="475"/>
    </row>
    <row r="9006" spans="2:2">
      <c r="B9006" s="475"/>
    </row>
    <row r="9007" spans="2:2">
      <c r="B9007" s="475"/>
    </row>
    <row r="9008" spans="2:2">
      <c r="B9008" s="475"/>
    </row>
    <row r="9009" spans="2:2">
      <c r="B9009" s="475"/>
    </row>
    <row r="9010" spans="2:2">
      <c r="B9010" s="475"/>
    </row>
    <row r="9011" spans="2:2">
      <c r="B9011" s="475"/>
    </row>
    <row r="9012" spans="2:2">
      <c r="B9012" s="475"/>
    </row>
    <row r="9013" spans="2:2">
      <c r="B9013" s="475"/>
    </row>
    <row r="9014" spans="2:2">
      <c r="B9014" s="475"/>
    </row>
    <row r="9015" spans="2:2">
      <c r="B9015" s="475"/>
    </row>
    <row r="9016" spans="2:2">
      <c r="B9016" s="475"/>
    </row>
    <row r="9017" spans="2:2">
      <c r="B9017" s="475"/>
    </row>
    <row r="9018" spans="2:2">
      <c r="B9018" s="475"/>
    </row>
    <row r="9019" spans="2:2">
      <c r="B9019" s="475"/>
    </row>
    <row r="9020" spans="2:2">
      <c r="B9020" s="475"/>
    </row>
    <row r="9021" spans="2:2">
      <c r="B9021" s="475"/>
    </row>
    <row r="9022" spans="2:2">
      <c r="B9022" s="475"/>
    </row>
    <row r="9023" spans="2:2">
      <c r="B9023" s="475"/>
    </row>
    <row r="9024" spans="2:2">
      <c r="B9024" s="475"/>
    </row>
    <row r="9025" spans="2:2">
      <c r="B9025" s="475"/>
    </row>
    <row r="9026" spans="2:2">
      <c r="B9026" s="475"/>
    </row>
    <row r="9027" spans="2:2">
      <c r="B9027" s="475"/>
    </row>
    <row r="9028" spans="2:2">
      <c r="B9028" s="475"/>
    </row>
    <row r="9029" spans="2:2">
      <c r="B9029" s="475"/>
    </row>
    <row r="9030" spans="2:2">
      <c r="B9030" s="475"/>
    </row>
    <row r="9031" spans="2:2">
      <c r="B9031" s="475"/>
    </row>
    <row r="9032" spans="2:2">
      <c r="B9032" s="475"/>
    </row>
    <row r="9033" spans="2:2">
      <c r="B9033" s="475"/>
    </row>
    <row r="9034" spans="2:2">
      <c r="B9034" s="475"/>
    </row>
    <row r="9035" spans="2:2">
      <c r="B9035" s="475"/>
    </row>
    <row r="9036" spans="2:2">
      <c r="B9036" s="475"/>
    </row>
    <row r="9037" spans="2:2">
      <c r="B9037" s="475"/>
    </row>
    <row r="9038" spans="2:2">
      <c r="B9038" s="475"/>
    </row>
    <row r="9039" spans="2:2">
      <c r="B9039" s="475"/>
    </row>
    <row r="9040" spans="2:2">
      <c r="B9040" s="475"/>
    </row>
    <row r="9041" spans="2:2">
      <c r="B9041" s="475"/>
    </row>
    <row r="9042" spans="2:2">
      <c r="B9042" s="475"/>
    </row>
    <row r="9043" spans="2:2">
      <c r="B9043" s="475"/>
    </row>
    <row r="9044" spans="2:2">
      <c r="B9044" s="475"/>
    </row>
    <row r="9045" spans="2:2">
      <c r="B9045" s="475"/>
    </row>
    <row r="9046" spans="2:2">
      <c r="B9046" s="475"/>
    </row>
    <row r="9047" spans="2:2">
      <c r="B9047" s="475"/>
    </row>
    <row r="9048" spans="2:2">
      <c r="B9048" s="475"/>
    </row>
    <row r="9049" spans="2:2">
      <c r="B9049" s="475"/>
    </row>
    <row r="9050" spans="2:2">
      <c r="B9050" s="475"/>
    </row>
    <row r="9051" spans="2:2">
      <c r="B9051" s="475"/>
    </row>
    <row r="9052" spans="2:2">
      <c r="B9052" s="475"/>
    </row>
    <row r="9053" spans="2:2">
      <c r="B9053" s="475"/>
    </row>
    <row r="9054" spans="2:2">
      <c r="B9054" s="475"/>
    </row>
    <row r="9055" spans="2:2">
      <c r="B9055" s="475"/>
    </row>
    <row r="9056" spans="2:2">
      <c r="B9056" s="475"/>
    </row>
    <row r="9057" spans="2:2">
      <c r="B9057" s="475"/>
    </row>
    <row r="9058" spans="2:2">
      <c r="B9058" s="475"/>
    </row>
    <row r="9059" spans="2:2">
      <c r="B9059" s="475"/>
    </row>
    <row r="9060" spans="2:2">
      <c r="B9060" s="475"/>
    </row>
    <row r="9061" spans="2:2">
      <c r="B9061" s="475"/>
    </row>
    <row r="9062" spans="2:2">
      <c r="B9062" s="475"/>
    </row>
    <row r="9063" spans="2:2">
      <c r="B9063" s="475"/>
    </row>
    <row r="9064" spans="2:2">
      <c r="B9064" s="475"/>
    </row>
    <row r="9065" spans="2:2">
      <c r="B9065" s="475"/>
    </row>
    <row r="9066" spans="2:2">
      <c r="B9066" s="475"/>
    </row>
    <row r="9067" spans="2:2">
      <c r="B9067" s="475"/>
    </row>
    <row r="9068" spans="2:2">
      <c r="B9068" s="475"/>
    </row>
    <row r="9069" spans="2:2">
      <c r="B9069" s="475"/>
    </row>
    <row r="9070" spans="2:2">
      <c r="B9070" s="475"/>
    </row>
    <row r="9071" spans="2:2">
      <c r="B9071" s="475"/>
    </row>
  </sheetData>
  <autoFilter ref="A1:O8761" xr:uid="{FF3B5B26-D73B-4A1F-8E5A-B77566C80952}">
    <filterColumn colId="13">
      <filters>
        <filter val="1"/>
      </filters>
    </filterColumn>
  </autoFilter>
  <conditionalFormatting sqref="H1:H1048576">
    <cfRule type="cellIs" dxfId="8" priority="3" operator="greaterThan">
      <formula>0</formula>
    </cfRule>
  </conditionalFormatting>
  <conditionalFormatting sqref="N1">
    <cfRule type="cellIs" dxfId="7" priority="2" operator="greaterThan">
      <formula>0</formula>
    </cfRule>
  </conditionalFormatting>
  <conditionalFormatting sqref="N2:N8761">
    <cfRule type="cellIs" dxfId="6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64A6-5665-43FF-95A0-4187D13B3C98}">
  <dimension ref="A1:A5"/>
  <sheetViews>
    <sheetView tabSelected="1" workbookViewId="0">
      <selection sqref="A1:A5"/>
    </sheetView>
  </sheetViews>
  <sheetFormatPr defaultRowHeight="12.75"/>
  <sheetData>
    <row r="1" spans="1:1">
      <c r="A1" s="184" t="s">
        <v>2600</v>
      </c>
    </row>
    <row r="3" spans="1:1">
      <c r="A3" s="19" t="s">
        <v>2601</v>
      </c>
    </row>
    <row r="5" spans="1:1">
      <c r="A5" s="19" t="s">
        <v>2602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32DD-D457-4956-B1D6-29E6C98CD732}">
  <dimension ref="A3:Q35"/>
  <sheetViews>
    <sheetView workbookViewId="0">
      <selection activeCell="F46" sqref="F46"/>
    </sheetView>
  </sheetViews>
  <sheetFormatPr defaultRowHeight="12.75"/>
  <cols>
    <col min="2" max="2" width="16" customWidth="1"/>
    <col min="3" max="3" width="14.6640625" customWidth="1"/>
    <col min="4" max="4" width="10" customWidth="1"/>
    <col min="6" max="6" width="11.6640625" customWidth="1"/>
    <col min="7" max="7" width="9.6640625" bestFit="1" customWidth="1"/>
    <col min="8" max="8" width="13.6640625" customWidth="1"/>
    <col min="9" max="9" width="13" customWidth="1"/>
    <col min="10" max="10" width="13.5" customWidth="1"/>
    <col min="11" max="11" width="13" customWidth="1"/>
    <col min="12" max="12" width="11.33203125" customWidth="1"/>
    <col min="13" max="13" width="12.1640625" customWidth="1"/>
  </cols>
  <sheetData>
    <row r="3" spans="1:17">
      <c r="A3" s="3" t="s">
        <v>2603</v>
      </c>
      <c r="F3" s="261" t="s">
        <v>277</v>
      </c>
      <c r="G3" s="261" t="s">
        <v>2587</v>
      </c>
      <c r="H3" s="261" t="s">
        <v>2588</v>
      </c>
      <c r="I3" s="261" t="s">
        <v>2589</v>
      </c>
      <c r="J3" s="261" t="s">
        <v>2590</v>
      </c>
      <c r="K3" s="261" t="s">
        <v>2534</v>
      </c>
      <c r="L3" s="261" t="s">
        <v>2591</v>
      </c>
      <c r="M3" s="261" t="s">
        <v>2592</v>
      </c>
      <c r="N3" s="261" t="s">
        <v>2593</v>
      </c>
      <c r="O3" s="261" t="s">
        <v>2594</v>
      </c>
      <c r="P3" s="261" t="s">
        <v>2595</v>
      </c>
      <c r="Q3" s="261" t="s">
        <v>2596</v>
      </c>
    </row>
    <row r="4" spans="1:17">
      <c r="A4" s="263" t="s">
        <v>2599</v>
      </c>
    </row>
    <row r="5" spans="1:17">
      <c r="B5" s="184" t="s">
        <v>422</v>
      </c>
      <c r="C5" s="479">
        <f>'Peak Calc CP'!C71</f>
        <v>43480</v>
      </c>
      <c r="D5" s="480">
        <f>'Peak Calc CP'!C72</f>
        <v>0.41666666666666669</v>
      </c>
      <c r="F5" s="132">
        <f>SUM(G5:Q5)</f>
        <v>931200</v>
      </c>
      <c r="G5" s="132">
        <f>'Peak Calc CP'!C$85</f>
        <v>431691.30451372208</v>
      </c>
      <c r="H5" s="132">
        <f>'Peak Calc CP'!C$86</f>
        <v>116949.90529940939</v>
      </c>
      <c r="I5" s="132">
        <f>'Peak Calc CP'!C$87</f>
        <v>213310.88088028543</v>
      </c>
      <c r="J5" s="132">
        <f>'Peak Calc CP'!C$88</f>
        <v>16000.055787203972</v>
      </c>
      <c r="K5" s="132">
        <f>SUM('Peak Calc CP'!C$93:C$95)</f>
        <v>146629.46140000003</v>
      </c>
      <c r="L5" s="132">
        <f>'Peak Calc CP'!C$89</f>
        <v>6618.3921193791284</v>
      </c>
      <c r="M5" s="132">
        <f>SUM('Peak Calc CP'!C$90:C$91)</f>
        <v>0</v>
      </c>
    </row>
    <row r="6" spans="1:17">
      <c r="B6" s="184" t="s">
        <v>432</v>
      </c>
      <c r="C6" s="479">
        <f>'Peak Calc CP'!D71</f>
        <v>43502</v>
      </c>
      <c r="D6" s="480">
        <f>'Peak Calc CP'!D72</f>
        <v>0.79166666666666663</v>
      </c>
      <c r="F6" s="132">
        <f t="shared" ref="F6:F17" si="0">SUM(G6:Q6)</f>
        <v>962550.00000000023</v>
      </c>
      <c r="G6" s="132">
        <f>'Peak Calc CP'!D$85</f>
        <v>537923.91327027383</v>
      </c>
      <c r="H6" s="132">
        <f>'Peak Calc CP'!D$86</f>
        <v>89377.131928938034</v>
      </c>
      <c r="I6" s="132">
        <f>'Peak Calc CP'!D$87</f>
        <v>177810.17117830523</v>
      </c>
      <c r="J6" s="132">
        <f>'Peak Calc CP'!D$88</f>
        <v>11524.765772161003</v>
      </c>
      <c r="K6" s="132">
        <f>SUM('Peak Calc CP'!D$93:D$95)</f>
        <v>135855.0472</v>
      </c>
      <c r="L6" s="132">
        <f>'Peak Calc CP'!D$89</f>
        <v>5638.7761302004483</v>
      </c>
      <c r="M6" s="132">
        <f>SUM('Peak Calc CP'!D$90:D$91)</f>
        <v>4420.194520121564</v>
      </c>
    </row>
    <row r="7" spans="1:17">
      <c r="B7" s="184" t="s">
        <v>433</v>
      </c>
      <c r="C7" s="479">
        <f>'Peak Calc CP'!E71</f>
        <v>43525</v>
      </c>
      <c r="D7" s="480">
        <f>'Peak Calc CP'!E72</f>
        <v>0.33333333333333331</v>
      </c>
      <c r="F7" s="132">
        <f t="shared" si="0"/>
        <v>993450.00000000023</v>
      </c>
      <c r="G7" s="132">
        <f>'Peak Calc CP'!E$85</f>
        <v>558861.19302488584</v>
      </c>
      <c r="H7" s="132">
        <f>'Peak Calc CP'!E$86</f>
        <v>92662.362681978091</v>
      </c>
      <c r="I7" s="132">
        <f>'Peak Calc CP'!E$87</f>
        <v>180634.48201591166</v>
      </c>
      <c r="J7" s="132">
        <f>'Peak Calc CP'!E$88</f>
        <v>13350.605919159116</v>
      </c>
      <c r="K7" s="132">
        <f>SUM('Peak Calc CP'!E$93:E$95)</f>
        <v>142135.89720000001</v>
      </c>
      <c r="L7" s="132">
        <f>'Peak Calc CP'!E$89</f>
        <v>5805.4591580653223</v>
      </c>
      <c r="M7" s="132">
        <f>SUM('Peak Calc CP'!E$90:E$91)</f>
        <v>0</v>
      </c>
    </row>
    <row r="8" spans="1:17">
      <c r="B8" s="184" t="s">
        <v>434</v>
      </c>
      <c r="C8" s="479">
        <f>'Peak Calc CP'!F71</f>
        <v>43571</v>
      </c>
      <c r="D8" s="480">
        <f>'Peak Calc CP'!F72</f>
        <v>0.33333333333333331</v>
      </c>
      <c r="F8" s="132">
        <f t="shared" si="0"/>
        <v>736000</v>
      </c>
      <c r="G8" s="132">
        <f>'Peak Calc CP'!F$85</f>
        <v>337030.79988533998</v>
      </c>
      <c r="H8" s="132">
        <f>'Peak Calc CP'!F$86</f>
        <v>75336.427618801521</v>
      </c>
      <c r="I8" s="132">
        <f>'Peak Calc CP'!F$87</f>
        <v>172899.92374902352</v>
      </c>
      <c r="J8" s="132">
        <f>'Peak Calc CP'!F$88</f>
        <v>13636.045791258228</v>
      </c>
      <c r="K8" s="132">
        <f>SUM('Peak Calc CP'!F$93:F$95)</f>
        <v>129718.39628020002</v>
      </c>
      <c r="L8" s="132">
        <f>'Peak Calc CP'!F$89</f>
        <v>7378.406675376822</v>
      </c>
      <c r="M8" s="132">
        <f>SUM('Peak Calc CP'!F$90:F$91)</f>
        <v>0</v>
      </c>
    </row>
    <row r="9" spans="1:17">
      <c r="B9" s="184" t="s">
        <v>265</v>
      </c>
      <c r="C9" s="479">
        <f>'Peak Calc CP'!G71</f>
        <v>43616</v>
      </c>
      <c r="D9" s="480">
        <f>'Peak Calc CP'!G72</f>
        <v>0.75</v>
      </c>
      <c r="F9" s="132">
        <f t="shared" si="0"/>
        <v>827199.99999999988</v>
      </c>
      <c r="G9" s="132">
        <f>'Peak Calc CP'!G$85</f>
        <v>339061.51963722997</v>
      </c>
      <c r="H9" s="132">
        <f>'Peak Calc CP'!G$86</f>
        <v>92381.200492225325</v>
      </c>
      <c r="I9" s="132">
        <f>'Peak Calc CP'!G$87</f>
        <v>223653.44554580445</v>
      </c>
      <c r="J9" s="132">
        <f>'Peak Calc CP'!G$88</f>
        <v>14845.979650579198</v>
      </c>
      <c r="K9" s="132">
        <f>SUM('Peak Calc CP'!G$93:G$95)</f>
        <v>137389.3567637715</v>
      </c>
      <c r="L9" s="132">
        <f>'Peak Calc CP'!G$89</f>
        <v>19868.497910389491</v>
      </c>
      <c r="M9" s="132">
        <f>SUM('Peak Calc CP'!G$90:G$91)</f>
        <v>0</v>
      </c>
    </row>
    <row r="10" spans="1:17">
      <c r="B10" s="184" t="s">
        <v>435</v>
      </c>
      <c r="C10" s="479">
        <f>'Peak Calc CP'!H71</f>
        <v>43628</v>
      </c>
      <c r="D10" s="480">
        <f>'Peak Calc CP'!H72</f>
        <v>0.75</v>
      </c>
      <c r="F10" s="132">
        <f t="shared" si="0"/>
        <v>902950</v>
      </c>
      <c r="G10" s="132">
        <f>'Peak Calc CP'!H$85</f>
        <v>396264.01962010167</v>
      </c>
      <c r="H10" s="132">
        <f>'Peak Calc CP'!H$86</f>
        <v>91687.342186457638</v>
      </c>
      <c r="I10" s="132">
        <f>'Peak Calc CP'!H$87</f>
        <v>225175.75890539392</v>
      </c>
      <c r="J10" s="132">
        <f>'Peak Calc CP'!H$88</f>
        <v>14956.09005694557</v>
      </c>
      <c r="K10" s="132">
        <f>SUM('Peak Calc CP'!H$93:H$95)</f>
        <v>144498.3579</v>
      </c>
      <c r="L10" s="132">
        <f>'Peak Calc CP'!H$89</f>
        <v>30368.43133110107</v>
      </c>
      <c r="M10" s="132">
        <f>SUM('Peak Calc CP'!H$90:H$91)</f>
        <v>0</v>
      </c>
    </row>
    <row r="11" spans="1:17">
      <c r="B11" s="184" t="s">
        <v>436</v>
      </c>
      <c r="C11" s="479">
        <f>'Peak Calc CP'!I71</f>
        <v>43669</v>
      </c>
      <c r="D11" s="480">
        <f>'Peak Calc CP'!I72</f>
        <v>0.70833333333333337</v>
      </c>
      <c r="F11" s="132">
        <f t="shared" si="0"/>
        <v>1027000</v>
      </c>
      <c r="G11" s="132">
        <f>'Peak Calc CP'!I$85</f>
        <v>496644.18709938932</v>
      </c>
      <c r="H11" s="132">
        <f>'Peak Calc CP'!I$86</f>
        <v>117002.18978979778</v>
      </c>
      <c r="I11" s="132">
        <f>'Peak Calc CP'!I$87</f>
        <v>223646.15049892457</v>
      </c>
      <c r="J11" s="132">
        <f>'Peak Calc CP'!I$88</f>
        <v>13594.381752683508</v>
      </c>
      <c r="K11" s="132">
        <f>SUM('Peak Calc CP'!I$93:I$95)</f>
        <v>145444.99340000001</v>
      </c>
      <c r="L11" s="132">
        <f>'Peak Calc CP'!I$89</f>
        <v>30668.097459204728</v>
      </c>
      <c r="M11" s="132">
        <f>SUM('Peak Calc CP'!I$90:I$91)</f>
        <v>0</v>
      </c>
    </row>
    <row r="12" spans="1:17">
      <c r="B12" s="184" t="s">
        <v>437</v>
      </c>
      <c r="C12" s="479">
        <f>'Peak Calc CP'!J71</f>
        <v>43683</v>
      </c>
      <c r="D12" s="480">
        <f>'Peak Calc CP'!J72</f>
        <v>0.75</v>
      </c>
      <c r="F12" s="132">
        <f t="shared" si="0"/>
        <v>1048250</v>
      </c>
      <c r="G12" s="132">
        <f>'Peak Calc CP'!J$85</f>
        <v>541068.11705856561</v>
      </c>
      <c r="H12" s="132">
        <f>'Peak Calc CP'!J$86</f>
        <v>95089.28777219147</v>
      </c>
      <c r="I12" s="132">
        <f>'Peak Calc CP'!J$87</f>
        <v>216044.77556244028</v>
      </c>
      <c r="J12" s="132">
        <f>'Peak Calc CP'!J$88</f>
        <v>12530.804221342787</v>
      </c>
      <c r="K12" s="132">
        <f>SUM('Peak Calc CP'!J$93:J$95)</f>
        <v>150131.934457</v>
      </c>
      <c r="L12" s="132">
        <f>'Peak Calc CP'!J$89</f>
        <v>33385.080928459851</v>
      </c>
      <c r="M12" s="132">
        <f>SUM('Peak Calc CP'!J$90:J$91)</f>
        <v>0</v>
      </c>
    </row>
    <row r="13" spans="1:17">
      <c r="B13" s="184" t="s">
        <v>438</v>
      </c>
      <c r="C13" s="479">
        <f>'Peak Calc CP'!K71</f>
        <v>43711</v>
      </c>
      <c r="D13" s="480">
        <f>'Peak Calc CP'!K72</f>
        <v>0.625</v>
      </c>
      <c r="F13" s="132">
        <f t="shared" si="0"/>
        <v>854250</v>
      </c>
      <c r="G13" s="132">
        <f>'Peak Calc CP'!K$85</f>
        <v>303980.54536430177</v>
      </c>
      <c r="H13" s="132">
        <f>'Peak Calc CP'!K$86</f>
        <v>115597.32456508915</v>
      </c>
      <c r="I13" s="132">
        <f>'Peak Calc CP'!K$87</f>
        <v>233748.90464884392</v>
      </c>
      <c r="J13" s="132">
        <f>'Peak Calc CP'!K$88</f>
        <v>18721.362187981878</v>
      </c>
      <c r="K13" s="132">
        <f>SUM('Peak Calc CP'!K$93:K$95)</f>
        <v>150264.4025</v>
      </c>
      <c r="L13" s="132">
        <f>'Peak Calc CP'!K$89</f>
        <v>31937.460733783268</v>
      </c>
      <c r="M13" s="132">
        <f>SUM('Peak Calc CP'!K$90:K$91)</f>
        <v>0</v>
      </c>
    </row>
    <row r="14" spans="1:17">
      <c r="B14" s="184" t="s">
        <v>439</v>
      </c>
      <c r="C14" s="479">
        <f>'Peak Calc CP'!L71</f>
        <v>43768</v>
      </c>
      <c r="D14" s="480">
        <f>'Peak Calc CP'!L72</f>
        <v>0.33333333333333331</v>
      </c>
      <c r="F14" s="132">
        <f t="shared" si="0"/>
        <v>967100.00000000012</v>
      </c>
      <c r="G14" s="132">
        <f>'Peak Calc CP'!L$85</f>
        <v>481246.11277999403</v>
      </c>
      <c r="H14" s="132">
        <f>'Peak Calc CP'!L$86</f>
        <v>100543.11644086575</v>
      </c>
      <c r="I14" s="132">
        <f>'Peak Calc CP'!L$87</f>
        <v>201912.48431814162</v>
      </c>
      <c r="J14" s="132">
        <f>'Peak Calc CP'!L$88</f>
        <v>14515.402100506657</v>
      </c>
      <c r="K14" s="132">
        <f>SUM('Peak Calc CP'!L$93:L$95)</f>
        <v>148361.45705833333</v>
      </c>
      <c r="L14" s="132">
        <f>'Peak Calc CP'!L$89</f>
        <v>18384.999950766578</v>
      </c>
      <c r="M14" s="132">
        <f>SUM('Peak Calc CP'!L$90:L$91)</f>
        <v>2136.4273513920939</v>
      </c>
    </row>
    <row r="15" spans="1:17">
      <c r="B15" s="184" t="s">
        <v>440</v>
      </c>
      <c r="C15" s="479">
        <f>'Peak Calc CP'!M71</f>
        <v>43795</v>
      </c>
      <c r="D15" s="480">
        <f>'Peak Calc CP'!M72</f>
        <v>0.5</v>
      </c>
      <c r="F15" s="132">
        <f t="shared" si="0"/>
        <v>864650</v>
      </c>
      <c r="G15" s="132">
        <f>'Peak Calc CP'!M$85</f>
        <v>378769.22571315902</v>
      </c>
      <c r="H15" s="132">
        <f>'Peak Calc CP'!M$86</f>
        <v>109741.1710255044</v>
      </c>
      <c r="I15" s="132">
        <f>'Peak Calc CP'!M$87</f>
        <v>212729.67137630744</v>
      </c>
      <c r="J15" s="132">
        <f>'Peak Calc CP'!M$88</f>
        <v>17868.669597144217</v>
      </c>
      <c r="K15" s="132">
        <f>SUM('Peak Calc CP'!M$93:M$95)</f>
        <v>139268.95206796116</v>
      </c>
      <c r="L15" s="132">
        <f>'Peak Calc CP'!M$89</f>
        <v>6272.310219923721</v>
      </c>
      <c r="M15" s="132">
        <f>SUM('Peak Calc CP'!M$90:M$91)</f>
        <v>0</v>
      </c>
    </row>
    <row r="16" spans="1:17">
      <c r="B16" s="184" t="s">
        <v>441</v>
      </c>
      <c r="C16" s="479">
        <f>'Peak Calc CP'!N71</f>
        <v>43814</v>
      </c>
      <c r="D16" s="480">
        <f>'Peak Calc CP'!N72</f>
        <v>0.75</v>
      </c>
      <c r="F16" s="132">
        <f t="shared" si="0"/>
        <v>878500.00000000023</v>
      </c>
      <c r="G16" s="132">
        <f>'Peak Calc CP'!N$85</f>
        <v>456228.00023468421</v>
      </c>
      <c r="H16" s="132">
        <f>'Peak Calc CP'!N$86</f>
        <v>99662.932514769898</v>
      </c>
      <c r="I16" s="132">
        <f>'Peak Calc CP'!N$87</f>
        <v>170381.80119065952</v>
      </c>
      <c r="J16" s="132">
        <f>'Peak Calc CP'!N$88</f>
        <v>12280.14540986865</v>
      </c>
      <c r="K16" s="132">
        <f>SUM('Peak Calc CP'!N$93:N$95)</f>
        <v>129906.21502284949</v>
      </c>
      <c r="L16" s="132">
        <f>'Peak Calc CP'!N$89</f>
        <v>5620.7111070468136</v>
      </c>
      <c r="M16" s="132">
        <f>SUM('Peak Calc CP'!N$90:N$91)</f>
        <v>4420.194520121564</v>
      </c>
    </row>
    <row r="17" spans="1:17">
      <c r="B17" s="263" t="s">
        <v>2597</v>
      </c>
      <c r="C17" s="479"/>
      <c r="F17" s="481">
        <f t="shared" si="0"/>
        <v>916091.66666666663</v>
      </c>
      <c r="G17" s="481">
        <f>AVERAGE(G5:G16)</f>
        <v>438230.74485013721</v>
      </c>
      <c r="H17" s="481">
        <f t="shared" ref="H17:M17" si="1">AVERAGE(H5:H16)</f>
        <v>99669.199359669044</v>
      </c>
      <c r="I17" s="481">
        <f t="shared" si="1"/>
        <v>204329.03748917012</v>
      </c>
      <c r="J17" s="481">
        <f t="shared" si="1"/>
        <v>14485.359020569564</v>
      </c>
      <c r="K17" s="481">
        <f t="shared" si="1"/>
        <v>141633.70593750963</v>
      </c>
      <c r="L17" s="481">
        <f t="shared" si="1"/>
        <v>16828.885310308102</v>
      </c>
      <c r="M17" s="481">
        <f t="shared" si="1"/>
        <v>914.73469930293516</v>
      </c>
      <c r="N17" s="481"/>
      <c r="O17" s="481"/>
      <c r="P17" s="481"/>
      <c r="Q17" s="481"/>
    </row>
    <row r="18" spans="1:17">
      <c r="B18" s="263"/>
    </row>
    <row r="20" spans="1:17">
      <c r="F20" s="261" t="s">
        <v>277</v>
      </c>
      <c r="G20" s="261" t="s">
        <v>2587</v>
      </c>
      <c r="H20" s="261" t="s">
        <v>2588</v>
      </c>
      <c r="I20" s="261" t="s">
        <v>2589</v>
      </c>
      <c r="J20" s="261" t="s">
        <v>2590</v>
      </c>
      <c r="K20" s="261" t="s">
        <v>2534</v>
      </c>
      <c r="L20" s="261" t="s">
        <v>2591</v>
      </c>
      <c r="M20" s="261" t="s">
        <v>2592</v>
      </c>
      <c r="N20" s="261" t="s">
        <v>2593</v>
      </c>
      <c r="O20" s="261" t="s">
        <v>2594</v>
      </c>
      <c r="P20" s="261" t="s">
        <v>2595</v>
      </c>
      <c r="Q20" s="261" t="s">
        <v>2596</v>
      </c>
    </row>
    <row r="21" spans="1:17">
      <c r="A21" s="3" t="s">
        <v>2603</v>
      </c>
    </row>
    <row r="22" spans="1:17">
      <c r="A22" s="263" t="s">
        <v>2598</v>
      </c>
    </row>
    <row r="23" spans="1:17">
      <c r="B23" s="184" t="s">
        <v>422</v>
      </c>
      <c r="C23" s="479"/>
      <c r="F23" s="132">
        <f>SUM(G23:Q23)</f>
        <v>1044513.7983426874</v>
      </c>
      <c r="G23" s="132">
        <f>'Peak Calc NCP'!$C$122</f>
        <v>523955.56741609582</v>
      </c>
      <c r="H23" s="132">
        <f>'Peak Calc NCP'!$C$123</f>
        <v>118936.22528395786</v>
      </c>
      <c r="I23" s="132">
        <f>'Peak Calc NCP'!$C$124</f>
        <v>217341.19993485411</v>
      </c>
      <c r="J23" s="132">
        <f>'Peak Calc NCP'!$C$125</f>
        <v>19151.977971051554</v>
      </c>
      <c r="K23" s="132">
        <f>SUM('Peak Calc NCP'!$C$130:$C$132)</f>
        <v>149807.9541</v>
      </c>
      <c r="L23" s="132">
        <f>'Peak Calc NCP'!$C$126</f>
        <v>10900.679116606441</v>
      </c>
      <c r="M23" s="132">
        <f>'Peak Calc NCP'!$C$127+'Peak Calc NCP'!$C$128</f>
        <v>4420.194520121564</v>
      </c>
    </row>
    <row r="24" spans="1:17">
      <c r="B24" s="184" t="s">
        <v>432</v>
      </c>
      <c r="C24" s="479"/>
      <c r="F24" s="132">
        <f t="shared" ref="F24:F35" si="2">SUM(G24:Q24)</f>
        <v>1175562.9073034381</v>
      </c>
      <c r="G24" s="132">
        <f>'Peak Calc NCP'!$D$122</f>
        <v>619214.17831905745</v>
      </c>
      <c r="H24" s="132">
        <f>'Peak Calc NCP'!$D$123</f>
        <v>141831.05427674935</v>
      </c>
      <c r="I24" s="132">
        <f>'Peak Calc NCP'!$D$124</f>
        <v>230168.69385284092</v>
      </c>
      <c r="J24" s="132">
        <f>'Peak Calc NCP'!$D$125</f>
        <v>17762.447731968918</v>
      </c>
      <c r="K24" s="132">
        <f>SUM('Peak Calc NCP'!$D$130:$D$132)</f>
        <v>151045.67809999999</v>
      </c>
      <c r="L24" s="132">
        <f>'Peak Calc NCP'!$D$126</f>
        <v>11120.66050269968</v>
      </c>
      <c r="M24" s="132">
        <f>'Peak Calc NCP'!$D$127+'Peak Calc NCP'!$D$128</f>
        <v>4420.194520121564</v>
      </c>
    </row>
    <row r="25" spans="1:17">
      <c r="B25" s="184" t="s">
        <v>433</v>
      </c>
      <c r="C25" s="479"/>
      <c r="F25" s="132">
        <f t="shared" si="2"/>
        <v>1246477.7138413319</v>
      </c>
      <c r="G25" s="132">
        <f>'Peak Calc NCP'!$E$122</f>
        <v>715479.69847414643</v>
      </c>
      <c r="H25" s="132">
        <f>'Peak Calc NCP'!$E$123</f>
        <v>131718.22438087908</v>
      </c>
      <c r="I25" s="132">
        <f>'Peak Calc NCP'!$E$124</f>
        <v>212763.15396780631</v>
      </c>
      <c r="J25" s="132">
        <f>'Peak Calc NCP'!$E$125</f>
        <v>18732.708519367985</v>
      </c>
      <c r="K25" s="132">
        <f>SUM('Peak Calc NCP'!$E$130:$E$132)</f>
        <v>153856.73565700001</v>
      </c>
      <c r="L25" s="132">
        <f>'Peak Calc NCP'!$E$126</f>
        <v>9506.9983220106133</v>
      </c>
      <c r="M25" s="132">
        <f>'Peak Calc NCP'!$E$127+'Peak Calc NCP'!$E$128</f>
        <v>4420.194520121564</v>
      </c>
    </row>
    <row r="26" spans="1:17">
      <c r="B26" s="184" t="s">
        <v>434</v>
      </c>
      <c r="C26" s="479"/>
      <c r="F26" s="132">
        <f t="shared" si="2"/>
        <v>922544.23695570789</v>
      </c>
      <c r="G26" s="132">
        <f>'Peak Calc NCP'!$F$122</f>
        <v>400869.26532359846</v>
      </c>
      <c r="H26" s="132">
        <f>'Peak Calc NCP'!$F$123</f>
        <v>109344.94821820396</v>
      </c>
      <c r="I26" s="132">
        <f>'Peak Calc NCP'!$F$124</f>
        <v>222635.96009863369</v>
      </c>
      <c r="J26" s="132">
        <f>'Peak Calc NCP'!$F$125</f>
        <v>18991.215953234976</v>
      </c>
      <c r="K26" s="132">
        <f>SUM('Peak Calc NCP'!$F$130:$F$132)</f>
        <v>149893.74472319998</v>
      </c>
      <c r="L26" s="132">
        <f>'Peak Calc NCP'!$F$126</f>
        <v>16388.908118715284</v>
      </c>
      <c r="M26" s="132">
        <f>'Peak Calc NCP'!$F$127+'Peak Calc NCP'!$F$128</f>
        <v>4420.194520121564</v>
      </c>
    </row>
    <row r="27" spans="1:17">
      <c r="B27" s="184" t="s">
        <v>265</v>
      </c>
      <c r="C27" s="479"/>
      <c r="F27" s="132">
        <f t="shared" si="2"/>
        <v>881167.3669600524</v>
      </c>
      <c r="G27" s="132">
        <f>'Peak Calc NCP'!$G$122</f>
        <v>338863.14559125749</v>
      </c>
      <c r="H27" s="132">
        <f>'Peak Calc NCP'!$G$123</f>
        <v>108732.9399509846</v>
      </c>
      <c r="I27" s="132">
        <f>'Peak Calc NCP'!$G$124</f>
        <v>220419.94627451163</v>
      </c>
      <c r="J27" s="132">
        <f>'Peak Calc NCP'!$G$125</f>
        <v>19367.22424908468</v>
      </c>
      <c r="K27" s="132">
        <f>SUM('Peak Calc NCP'!$G$130:$G$132)</f>
        <v>152960.28842077151</v>
      </c>
      <c r="L27" s="132">
        <f>'Peak Calc NCP'!$G$126</f>
        <v>36403.627953320865</v>
      </c>
      <c r="M27" s="132">
        <f>'Peak Calc NCP'!$G$127+'Peak Calc NCP'!$G$128</f>
        <v>4420.194520121564</v>
      </c>
    </row>
    <row r="28" spans="1:17">
      <c r="B28" s="184" t="s">
        <v>435</v>
      </c>
      <c r="C28" s="479"/>
      <c r="F28" s="132">
        <f t="shared" si="2"/>
        <v>938528.50532102201</v>
      </c>
      <c r="G28" s="132">
        <f>'Peak Calc NCP'!$H$122</f>
        <v>366860.57243069675</v>
      </c>
      <c r="H28" s="132">
        <f>'Peak Calc NCP'!$H$123</f>
        <v>113325.00887529449</v>
      </c>
      <c r="I28" s="132">
        <f>'Peak Calc NCP'!$H$124</f>
        <v>228902.73043263148</v>
      </c>
      <c r="J28" s="132">
        <f>'Peak Calc NCP'!$H$125</f>
        <v>19931.294682323398</v>
      </c>
      <c r="K28" s="132">
        <f>SUM('Peak Calc NCP'!$H$130:$H$132)</f>
        <v>160707.79150000002</v>
      </c>
      <c r="L28" s="132">
        <f>'Peak Calc NCP'!$H$126</f>
        <v>44380.912879954303</v>
      </c>
      <c r="M28" s="132">
        <f>'Peak Calc NCP'!$H$127+'Peak Calc NCP'!$H$128</f>
        <v>4420.194520121564</v>
      </c>
    </row>
    <row r="29" spans="1:17">
      <c r="B29" s="184" t="s">
        <v>436</v>
      </c>
      <c r="C29" s="479"/>
      <c r="F29" s="132">
        <f t="shared" si="2"/>
        <v>1002719.1195952799</v>
      </c>
      <c r="G29" s="132">
        <f>'Peak Calc NCP'!$I$122</f>
        <v>428576.12643965846</v>
      </c>
      <c r="H29" s="132">
        <f>'Peak Calc NCP'!$I$123</f>
        <v>116704.0175110401</v>
      </c>
      <c r="I29" s="132">
        <f>'Peak Calc NCP'!$I$124</f>
        <v>227289.30453714167</v>
      </c>
      <c r="J29" s="132">
        <f>'Peak Calc NCP'!$I$125</f>
        <v>19541.628833240058</v>
      </c>
      <c r="K29" s="132">
        <f>SUM('Peak Calc NCP'!$I$130:$I$132)</f>
        <v>157551.8082</v>
      </c>
      <c r="L29" s="132">
        <f>'Peak Calc NCP'!$I$126</f>
        <v>48636.039554078103</v>
      </c>
      <c r="M29" s="132">
        <f>'Peak Calc NCP'!$I$127+'Peak Calc NCP'!$I$128</f>
        <v>4420.194520121564</v>
      </c>
    </row>
    <row r="30" spans="1:17">
      <c r="B30" s="184" t="s">
        <v>437</v>
      </c>
      <c r="C30" s="479"/>
      <c r="F30" s="132">
        <f t="shared" si="2"/>
        <v>1043606.3900460697</v>
      </c>
      <c r="G30" s="132">
        <f>'Peak Calc NCP'!$J$122</f>
        <v>464629.95114565198</v>
      </c>
      <c r="H30" s="132">
        <f>'Peak Calc NCP'!$J$123</f>
        <v>119894.94454866427</v>
      </c>
      <c r="I30" s="132">
        <f>'Peak Calc NCP'!$J$124</f>
        <v>221931.17241065457</v>
      </c>
      <c r="J30" s="132">
        <f>'Peak Calc NCP'!$J$125</f>
        <v>20542.110942042556</v>
      </c>
      <c r="K30" s="132">
        <f>SUM('Peak Calc NCP'!$J$130:$J$132)</f>
        <v>162046.62959999999</v>
      </c>
      <c r="L30" s="132">
        <f>'Peak Calc NCP'!$J$126</f>
        <v>50141.38687893482</v>
      </c>
      <c r="M30" s="132">
        <f>'Peak Calc NCP'!$J$127+'Peak Calc NCP'!$J$128</f>
        <v>4420.194520121564</v>
      </c>
    </row>
    <row r="31" spans="1:17">
      <c r="B31" s="184" t="s">
        <v>438</v>
      </c>
      <c r="C31" s="479"/>
      <c r="F31" s="132">
        <f t="shared" si="2"/>
        <v>1144443.1029178079</v>
      </c>
      <c r="G31" s="132">
        <f>'Peak Calc NCP'!$K$122</f>
        <v>509753.68647729332</v>
      </c>
      <c r="H31" s="132">
        <f>'Peak Calc NCP'!$K$123</f>
        <v>121621.76601133657</v>
      </c>
      <c r="I31" s="132">
        <f>'Peak Calc NCP'!$K$124</f>
        <v>256936.67485528448</v>
      </c>
      <c r="J31" s="132">
        <f>'Peak Calc NCP'!$K$125</f>
        <v>23152.024218237668</v>
      </c>
      <c r="K31" s="132">
        <f>SUM('Peak Calc NCP'!$K$130:$K$132)</f>
        <v>154284.39750000002</v>
      </c>
      <c r="L31" s="132">
        <f>'Peak Calc NCP'!$K$126</f>
        <v>74274.359335534216</v>
      </c>
      <c r="M31" s="132">
        <f>'Peak Calc NCP'!$K$127+'Peak Calc NCP'!$K$128</f>
        <v>4420.194520121564</v>
      </c>
    </row>
    <row r="32" spans="1:17">
      <c r="B32" s="184" t="s">
        <v>439</v>
      </c>
      <c r="C32" s="479"/>
      <c r="F32" s="132">
        <f t="shared" si="2"/>
        <v>863266.31797002652</v>
      </c>
      <c r="G32" s="132">
        <f>'Peak Calc NCP'!$L$122</f>
        <v>363857.55233235605</v>
      </c>
      <c r="H32" s="132">
        <f>'Peak Calc NCP'!$L$123</f>
        <v>95076.349916878113</v>
      </c>
      <c r="I32" s="132">
        <f>'Peak Calc NCP'!$L$124</f>
        <v>204344.53476056966</v>
      </c>
      <c r="J32" s="132">
        <f>'Peak Calc NCP'!$L$125</f>
        <v>17122.748454021592</v>
      </c>
      <c r="K32" s="132">
        <f>SUM('Peak Calc NCP'!$L$130:$L$132)</f>
        <v>152453.19745833331</v>
      </c>
      <c r="L32" s="132">
        <f>'Peak Calc NCP'!$L$126</f>
        <v>25991.740527746115</v>
      </c>
      <c r="M32" s="132">
        <f>'Peak Calc NCP'!$L$127+'Peak Calc NCP'!$L$128</f>
        <v>4420.194520121564</v>
      </c>
    </row>
    <row r="33" spans="2:13">
      <c r="B33" s="184" t="s">
        <v>440</v>
      </c>
      <c r="C33" s="479"/>
      <c r="F33" s="132">
        <f t="shared" si="2"/>
        <v>931712.51998335565</v>
      </c>
      <c r="G33" s="132">
        <f>'Peak Calc NCP'!$M$122</f>
        <v>442867.91459476907</v>
      </c>
      <c r="H33" s="132">
        <f>'Peak Calc NCP'!$M$123</f>
        <v>104787.24000071162</v>
      </c>
      <c r="I33" s="132">
        <f>'Peak Calc NCP'!$M$124</f>
        <v>201787.94930137569</v>
      </c>
      <c r="J33" s="132">
        <f>'Peak Calc NCP'!$M$125</f>
        <v>19039.396822392275</v>
      </c>
      <c r="K33" s="132">
        <f>SUM('Peak Calc NCP'!$M$130:$M$132)</f>
        <v>148780.94616796117</v>
      </c>
      <c r="L33" s="132">
        <f>'Peak Calc NCP'!$M$126</f>
        <v>10028.878576024315</v>
      </c>
      <c r="M33" s="132">
        <f>'Peak Calc NCP'!$M$127+'Peak Calc NCP'!$M$128</f>
        <v>4420.194520121564</v>
      </c>
    </row>
    <row r="34" spans="2:13">
      <c r="B34" s="184" t="s">
        <v>441</v>
      </c>
      <c r="C34" s="479"/>
      <c r="F34" s="132">
        <f t="shared" si="2"/>
        <v>1124600.0826318169</v>
      </c>
      <c r="G34" s="132">
        <f>'Peak Calc NCP'!$N$122</f>
        <v>586303.72585303604</v>
      </c>
      <c r="H34" s="132">
        <f>'Peak Calc NCP'!$N$123</f>
        <v>121393.3149658731</v>
      </c>
      <c r="I34" s="132">
        <f>'Peak Calc NCP'!$N$124</f>
        <v>231565.68301531134</v>
      </c>
      <c r="J34" s="132">
        <f>'Peak Calc NCP'!$N$125</f>
        <v>18773.373365896299</v>
      </c>
      <c r="K34" s="132">
        <f>SUM('Peak Calc NCP'!$N$130:$N$132)</f>
        <v>151835.2003228495</v>
      </c>
      <c r="L34" s="132">
        <f>'Peak Calc NCP'!$N$126</f>
        <v>10308.590588728992</v>
      </c>
      <c r="M34" s="132">
        <f>'Peak Calc NCP'!$N$127+'Peak Calc NCP'!$N$128</f>
        <v>4420.194520121564</v>
      </c>
    </row>
    <row r="35" spans="2:13">
      <c r="B35" s="263" t="s">
        <v>2597</v>
      </c>
      <c r="F35" s="481">
        <f t="shared" si="2"/>
        <v>1026595.1718223828</v>
      </c>
      <c r="G35" s="481">
        <f>AVERAGE(G23:G34)</f>
        <v>480102.61536646815</v>
      </c>
      <c r="H35" s="481">
        <f t="shared" ref="H35:M35" si="3">AVERAGE(H23:H34)</f>
        <v>116947.16949504775</v>
      </c>
      <c r="I35" s="481">
        <f t="shared" si="3"/>
        <v>223007.25028680125</v>
      </c>
      <c r="J35" s="481">
        <f t="shared" si="3"/>
        <v>19342.345978571826</v>
      </c>
      <c r="K35" s="481">
        <f t="shared" si="3"/>
        <v>153768.69764584297</v>
      </c>
      <c r="L35" s="481">
        <f t="shared" si="3"/>
        <v>29006.898529529481</v>
      </c>
      <c r="M35" s="481">
        <f t="shared" si="3"/>
        <v>4420.194520121564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O121"/>
  <sheetViews>
    <sheetView topLeftCell="A68" workbookViewId="0">
      <selection activeCell="O47" sqref="O47"/>
    </sheetView>
  </sheetViews>
  <sheetFormatPr defaultRowHeight="12.75"/>
  <cols>
    <col min="1" max="1" width="35.83203125" customWidth="1"/>
    <col min="2" max="2" width="14.5" customWidth="1"/>
    <col min="3" max="3" width="12.6640625" customWidth="1"/>
    <col min="4" max="4" width="13.1640625" customWidth="1"/>
    <col min="5" max="5" width="12.6640625" customWidth="1"/>
    <col min="6" max="6" width="12.83203125" customWidth="1"/>
    <col min="7" max="7" width="13.33203125" customWidth="1"/>
    <col min="8" max="8" width="13.1640625" customWidth="1"/>
    <col min="9" max="9" width="12.1640625" customWidth="1"/>
    <col min="10" max="12" width="13.33203125" customWidth="1"/>
    <col min="13" max="13" width="12.6640625" customWidth="1"/>
    <col min="14" max="14" width="12.1640625" customWidth="1"/>
    <col min="15" max="15" width="10.5" bestFit="1" customWidth="1"/>
  </cols>
  <sheetData>
    <row r="1" spans="1:15">
      <c r="A1" t="s">
        <v>319</v>
      </c>
    </row>
    <row r="2" spans="1:15">
      <c r="A2" s="12" t="s">
        <v>378</v>
      </c>
    </row>
    <row r="3" spans="1:15">
      <c r="A3" s="164" t="s">
        <v>2499</v>
      </c>
    </row>
    <row r="4" spans="1:15">
      <c r="A4" t="s">
        <v>250</v>
      </c>
    </row>
    <row r="5" spans="1:15" ht="3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3.75" customHeight="1">
      <c r="A6" s="77"/>
      <c r="B6" s="77"/>
      <c r="C6" s="78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79" t="s">
        <v>274</v>
      </c>
      <c r="B7" s="7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77"/>
    </row>
    <row r="8" spans="1:15">
      <c r="A8" s="79" t="s">
        <v>252</v>
      </c>
      <c r="B8" s="77"/>
      <c r="C8" s="80" t="s">
        <v>261</v>
      </c>
      <c r="D8" s="80" t="s">
        <v>262</v>
      </c>
      <c r="E8" s="80" t="s">
        <v>263</v>
      </c>
      <c r="F8" s="80" t="s">
        <v>264</v>
      </c>
      <c r="G8" s="80" t="s">
        <v>265</v>
      </c>
      <c r="H8" s="80" t="s">
        <v>266</v>
      </c>
      <c r="I8" s="80" t="s">
        <v>267</v>
      </c>
      <c r="J8" s="80" t="s">
        <v>268</v>
      </c>
      <c r="K8" s="80" t="s">
        <v>269</v>
      </c>
      <c r="L8" s="80" t="s">
        <v>270</v>
      </c>
      <c r="M8" s="80" t="s">
        <v>271</v>
      </c>
      <c r="N8" s="80" t="s">
        <v>272</v>
      </c>
      <c r="O8" s="77"/>
    </row>
    <row r="9" spans="1:15">
      <c r="A9" s="77" t="s">
        <v>253</v>
      </c>
      <c r="B9" s="61"/>
      <c r="C9" s="81">
        <f>'WA DemEst'!D16</f>
        <v>399119.66359290283</v>
      </c>
      <c r="D9" s="81">
        <f>'WA DemEst'!E16</f>
        <v>522555.05688000313</v>
      </c>
      <c r="E9" s="81">
        <f>'WA DemEst'!F16</f>
        <v>588918.47525569133</v>
      </c>
      <c r="F9" s="81">
        <f>'WA DemEst'!G16</f>
        <v>318375.91655847331</v>
      </c>
      <c r="G9" s="81">
        <f>'WA DemEst'!H16</f>
        <v>258172.15060839569</v>
      </c>
      <c r="H9" s="81">
        <f>'WA DemEst'!I16</f>
        <v>329235.68656018481</v>
      </c>
      <c r="I9" s="81">
        <f>'WA DemEst'!J16</f>
        <v>470968.23303547141</v>
      </c>
      <c r="J9" s="81">
        <f>'WA DemEst'!K16</f>
        <v>518144.36030513974</v>
      </c>
      <c r="K9" s="81">
        <f>'WA DemEst'!L16</f>
        <v>270528.90095941757</v>
      </c>
      <c r="L9" s="81">
        <f>'WA DemEst'!M16</f>
        <v>421749.96883883944</v>
      </c>
      <c r="M9" s="81">
        <f>'WA DemEst'!N16</f>
        <v>319973.80697667133</v>
      </c>
      <c r="N9" s="81">
        <f>'WA DemEst'!O16</f>
        <v>458320.06243518728</v>
      </c>
      <c r="O9" s="1"/>
    </row>
    <row r="10" spans="1:15">
      <c r="A10" s="77" t="s">
        <v>254</v>
      </c>
      <c r="B10" s="139">
        <v>2</v>
      </c>
      <c r="C10" s="81">
        <f>CHOOSE($B10,'WA DemEst'!D41,'WA DemEst'!D49)</f>
        <v>108125.89082122318</v>
      </c>
      <c r="D10" s="81">
        <f>CHOOSE($B10,'WA DemEst'!E41,'WA DemEst'!E49)</f>
        <v>86823.56576223005</v>
      </c>
      <c r="E10" s="81">
        <f>CHOOSE($B10,'WA DemEst'!F41,'WA DemEst'!F49)</f>
        <v>97646.030938187556</v>
      </c>
      <c r="F10" s="81">
        <f>CHOOSE($B10,'WA DemEst'!G41,'WA DemEst'!G49)</f>
        <v>71166.505261646627</v>
      </c>
      <c r="G10" s="81">
        <f>CHOOSE($B10,'WA DemEst'!H41,'WA DemEst'!H49)</f>
        <v>70341.963996330684</v>
      </c>
      <c r="H10" s="81">
        <f>CHOOSE($B10,'WA DemEst'!I41,'WA DemEst'!I49)</f>
        <v>76178.36482498968</v>
      </c>
      <c r="I10" s="81">
        <f>CHOOSE($B10,'WA DemEst'!J41,'WA DemEst'!J49)</f>
        <v>110953.30624609599</v>
      </c>
      <c r="J10" s="81">
        <f>CHOOSE($B10,'WA DemEst'!K41,'WA DemEst'!K49)</f>
        <v>91060.583004672721</v>
      </c>
      <c r="K10" s="81">
        <f>CHOOSE($B10,'WA DemEst'!L41,'WA DemEst'!L49)</f>
        <v>102876.37694367777</v>
      </c>
      <c r="L10" s="81">
        <f>CHOOSE($B10,'WA DemEst'!M41,'WA DemEst'!M49)</f>
        <v>88113.036344213193</v>
      </c>
      <c r="M10" s="81">
        <f>CHOOSE($B10,'WA DemEst'!N41,'WA DemEst'!N49)</f>
        <v>92706.317967079493</v>
      </c>
      <c r="N10" s="81">
        <f>CHOOSE($B10,'WA DemEst'!O41,'WA DemEst'!O49)</f>
        <v>100119.94316251222</v>
      </c>
      <c r="O10" s="1"/>
    </row>
    <row r="11" spans="1:15">
      <c r="A11" s="77" t="s">
        <v>320</v>
      </c>
      <c r="B11" s="61"/>
      <c r="C11" s="81">
        <f>'WA DemEst'!D70+'WA DemEst'!D65+'WA DemEst'!D57</f>
        <v>197216.31204396675</v>
      </c>
      <c r="D11" s="81">
        <f>'WA DemEst'!E70+'WA DemEst'!E65+'WA DemEst'!E57</f>
        <v>172730.0122224497</v>
      </c>
      <c r="E11" s="81">
        <f>'WA DemEst'!F70+'WA DemEst'!F65+'WA DemEst'!F57</f>
        <v>190349.56274495745</v>
      </c>
      <c r="F11" s="81">
        <f>'WA DemEst'!G70+'WA DemEst'!G65+'WA DemEst'!G57</f>
        <v>163329.79571959865</v>
      </c>
      <c r="G11" s="81">
        <f>'WA DemEst'!H70+'WA DemEst'!H65+'WA DemEst'!H57</f>
        <v>170296.79772955843</v>
      </c>
      <c r="H11" s="81">
        <f>'WA DemEst'!I70+'WA DemEst'!I65+'WA DemEst'!I57</f>
        <v>187087.12350670167</v>
      </c>
      <c r="I11" s="81">
        <f>'WA DemEst'!J70+'WA DemEst'!J65+'WA DemEst'!J57</f>
        <v>212083.89237541755</v>
      </c>
      <c r="J11" s="81">
        <f>'WA DemEst'!K70+'WA DemEst'!K65+'WA DemEst'!K57</f>
        <v>206891.47724989936</v>
      </c>
      <c r="K11" s="81">
        <f>'WA DemEst'!L70+'WA DemEst'!L65+'WA DemEst'!L57</f>
        <v>208025.92547274768</v>
      </c>
      <c r="L11" s="81">
        <f>'WA DemEst'!M70+'WA DemEst'!M65+'WA DemEst'!M57</f>
        <v>176950.17519711162</v>
      </c>
      <c r="M11" s="81">
        <f>'WA DemEst'!N70+'WA DemEst'!N65+'WA DemEst'!N57</f>
        <v>179708.16578092589</v>
      </c>
      <c r="N11" s="81">
        <f>'WA DemEst'!O70+'WA DemEst'!O65+'WA DemEst'!O57</f>
        <v>171163.09766027832</v>
      </c>
      <c r="O11" s="1"/>
    </row>
    <row r="12" spans="1:15">
      <c r="A12" s="77" t="s">
        <v>273</v>
      </c>
      <c r="B12" s="61"/>
      <c r="C12" s="81">
        <f>'WA DemEst'!D75</f>
        <v>14977.210397462881</v>
      </c>
      <c r="D12" s="81">
        <f>'WA DemEst'!E75</f>
        <v>11335.03645137988</v>
      </c>
      <c r="E12" s="81">
        <f>'WA DemEst'!F75</f>
        <v>14243.994979069354</v>
      </c>
      <c r="F12" s="81">
        <f>'WA DemEst'!G75</f>
        <v>13041.834293898413</v>
      </c>
      <c r="G12" s="81">
        <f>'WA DemEst'!H75</f>
        <v>11445.093871264518</v>
      </c>
      <c r="H12" s="81">
        <f>'WA DemEst'!I75</f>
        <v>12581.138517051275</v>
      </c>
      <c r="I12" s="81">
        <f>'WA DemEst'!J75</f>
        <v>13052.248370019444</v>
      </c>
      <c r="J12" s="81">
        <f>'WA DemEst'!K75</f>
        <v>12149.471496445782</v>
      </c>
      <c r="K12" s="81">
        <f>'WA DemEst'!L75</f>
        <v>16868.82890885535</v>
      </c>
      <c r="L12" s="81">
        <f>'WA DemEst'!M75</f>
        <v>12879.425917776638</v>
      </c>
      <c r="M12" s="81">
        <f>'WA DemEst'!N75</f>
        <v>15283.104076278127</v>
      </c>
      <c r="N12" s="81">
        <f>'WA DemEst'!O75</f>
        <v>12490.218954459608</v>
      </c>
      <c r="O12" s="1"/>
    </row>
    <row r="13" spans="1:15">
      <c r="A13" s="77" t="s">
        <v>256</v>
      </c>
      <c r="B13" s="61"/>
      <c r="C13" s="81">
        <f>'WA DemEst'!D80</f>
        <v>6119.0262777890894</v>
      </c>
      <c r="D13" s="81">
        <f>'WA DemEst'!E80</f>
        <v>5477.6724156712244</v>
      </c>
      <c r="E13" s="81">
        <f>'WA DemEst'!F80</f>
        <v>6117.6946944941574</v>
      </c>
      <c r="F13" s="81">
        <f>'WA DemEst'!G80</f>
        <v>6970.006862320698</v>
      </c>
      <c r="G13" s="81">
        <f>'WA DemEst'!H80</f>
        <v>15128.50187296936</v>
      </c>
      <c r="H13" s="81">
        <f>'WA DemEst'!I80</f>
        <v>25231.590162125562</v>
      </c>
      <c r="I13" s="81">
        <f>'WA DemEst'!J80</f>
        <v>29082.590808680463</v>
      </c>
      <c r="J13" s="81">
        <f>'WA DemEst'!K80</f>
        <v>31970.635223253728</v>
      </c>
      <c r="K13" s="81">
        <f>'WA DemEst'!L80</f>
        <v>28422.891805100327</v>
      </c>
      <c r="L13" s="81">
        <f>'WA DemEst'!M80</f>
        <v>16112.074363668928</v>
      </c>
      <c r="M13" s="81">
        <f>'WA DemEst'!N80</f>
        <v>5298.6748747311185</v>
      </c>
      <c r="N13" s="81">
        <f>'WA DemEst'!O80</f>
        <v>5646.4852314779127</v>
      </c>
      <c r="O13" s="1"/>
    </row>
    <row r="14" spans="1:15">
      <c r="A14" s="77" t="s">
        <v>275</v>
      </c>
      <c r="B14" s="81">
        <f>SUM('12.2019 WA Usage'!O98:O102)</f>
        <v>10729842.53655</v>
      </c>
      <c r="C14" s="81">
        <f>$B14/'2019 Daylight'!Hrs_Darkness*'2019 Daylight'!B$59</f>
        <v>0</v>
      </c>
      <c r="D14" s="81">
        <f>$B14/'2019 Daylight'!Hrs_Darkness*'2019 Daylight'!C$59</f>
        <v>2500.4487986678059</v>
      </c>
      <c r="E14" s="81">
        <f>$B14/'2019 Daylight'!Hrs_Darkness*'2019 Daylight'!D$59</f>
        <v>0</v>
      </c>
      <c r="F14" s="81">
        <f>$B14/'2019 Daylight'!Hrs_Darkness*'2019 Daylight'!E$59</f>
        <v>0</v>
      </c>
      <c r="G14" s="81">
        <f>$B14/'2019 Daylight'!Hrs_Darkness*'2019 Daylight'!F$59</f>
        <v>0</v>
      </c>
      <c r="H14" s="81">
        <f>$B14/'2019 Daylight'!Hrs_Darkness*'2019 Daylight'!G$59</f>
        <v>0</v>
      </c>
      <c r="I14" s="81">
        <f>$B14/'2019 Daylight'!Hrs_Darkness*'2019 Daylight'!H$59</f>
        <v>0</v>
      </c>
      <c r="J14" s="81">
        <f>$B14/'2019 Daylight'!Hrs_Darkness*'2019 Daylight'!I$59</f>
        <v>0</v>
      </c>
      <c r="K14" s="81">
        <f>$B14/'2019 Daylight'!Hrs_Darkness*'2019 Daylight'!J$59</f>
        <v>0</v>
      </c>
      <c r="L14" s="81">
        <f>$B14/'2019 Daylight'!Hrs_Darkness*'2019 Daylight'!K$59</f>
        <v>1208.550252689442</v>
      </c>
      <c r="M14" s="81">
        <f>$B14/'2019 Daylight'!Hrs_Darkness*'2019 Daylight'!L$59</f>
        <v>0</v>
      </c>
      <c r="N14" s="81">
        <f>$B14/'2019 Daylight'!Hrs_Darkness*'2019 Daylight'!M$59</f>
        <v>2500.4487986678059</v>
      </c>
      <c r="O14" s="1"/>
    </row>
    <row r="15" spans="1:15">
      <c r="A15" s="77" t="s">
        <v>276</v>
      </c>
      <c r="B15" s="81">
        <f>SUM('12.2019 WA Usage'!O103:O104)</f>
        <v>7232081.1234200001</v>
      </c>
      <c r="C15" s="81">
        <f>$B15/'2019 Daylight'!Hrs_Darkness*'2019 Daylight'!B$59</f>
        <v>0</v>
      </c>
      <c r="D15" s="81">
        <f>$B15/'2019 Daylight'!Hrs_Darkness*'2019 Daylight'!C$59</f>
        <v>1685.3414665988269</v>
      </c>
      <c r="E15" s="81">
        <f>$B15/'2019 Daylight'!Hrs_Darkness*'2019 Daylight'!D$59</f>
        <v>0</v>
      </c>
      <c r="F15" s="81">
        <f>$B15/'2019 Daylight'!Hrs_Darkness*'2019 Daylight'!E$59</f>
        <v>0</v>
      </c>
      <c r="G15" s="81">
        <f>$B15/'2019 Daylight'!Hrs_Darkness*'2019 Daylight'!F$59</f>
        <v>0</v>
      </c>
      <c r="H15" s="81">
        <f>$B15/'2019 Daylight'!Hrs_Darkness*'2019 Daylight'!G$59</f>
        <v>0</v>
      </c>
      <c r="I15" s="81">
        <f>$B15/'2019 Daylight'!Hrs_Darkness*'2019 Daylight'!H$59</f>
        <v>0</v>
      </c>
      <c r="J15" s="81">
        <f>$B15/'2019 Daylight'!Hrs_Darkness*'2019 Daylight'!I$59</f>
        <v>0</v>
      </c>
      <c r="K15" s="81">
        <f>$B15/'2019 Daylight'!Hrs_Darkness*'2019 Daylight'!J$59</f>
        <v>0</v>
      </c>
      <c r="L15" s="81">
        <f>$B15/'2019 Daylight'!Hrs_Darkness*'2019 Daylight'!K$59</f>
        <v>814.58170885610127</v>
      </c>
      <c r="M15" s="81">
        <f>$B15/'2019 Daylight'!Hrs_Darkness*'2019 Daylight'!L$59</f>
        <v>0</v>
      </c>
      <c r="N15" s="81">
        <f>$B15/'2019 Daylight'!Hrs_Darkness*'2019 Daylight'!M$59</f>
        <v>1685.3414665988269</v>
      </c>
      <c r="O15" s="1"/>
    </row>
    <row r="16" spans="1:15" hidden="1">
      <c r="A16" s="185" t="s">
        <v>2362</v>
      </c>
      <c r="B16" s="61"/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1"/>
    </row>
    <row r="17" spans="1:15">
      <c r="A17" s="77" t="s">
        <v>2334</v>
      </c>
      <c r="B17" s="61"/>
      <c r="C17" s="235">
        <v>50760</v>
      </c>
      <c r="D17" s="235">
        <v>53496</v>
      </c>
      <c r="E17" s="235">
        <v>53892</v>
      </c>
      <c r="F17" s="235">
        <v>52560</v>
      </c>
      <c r="G17" s="235">
        <v>52020</v>
      </c>
      <c r="H17" s="235">
        <v>55008</v>
      </c>
      <c r="I17" s="235">
        <v>55872</v>
      </c>
      <c r="J17" s="235">
        <v>54972</v>
      </c>
      <c r="K17" s="235">
        <v>51696</v>
      </c>
      <c r="L17" s="235">
        <v>54396</v>
      </c>
      <c r="M17" s="235">
        <v>57564</v>
      </c>
      <c r="N17" s="235">
        <v>55440</v>
      </c>
      <c r="O17" s="122"/>
    </row>
    <row r="18" spans="1:15">
      <c r="A18" s="77" t="s">
        <v>2333</v>
      </c>
      <c r="B18" s="61"/>
      <c r="C18" s="235">
        <v>79473.8</v>
      </c>
      <c r="D18" s="235">
        <v>65362.400000000001</v>
      </c>
      <c r="E18" s="235">
        <v>72646.8</v>
      </c>
      <c r="F18" s="235">
        <v>62471.341400000019</v>
      </c>
      <c r="G18" s="235">
        <v>69100.623551075259</v>
      </c>
      <c r="H18" s="235">
        <v>71496.899999999994</v>
      </c>
      <c r="I18" s="235">
        <v>72601</v>
      </c>
      <c r="J18" s="235">
        <v>78260.099000000002</v>
      </c>
      <c r="K18" s="235">
        <v>79187.499999999985</v>
      </c>
      <c r="L18" s="235">
        <v>74386.441666666666</v>
      </c>
      <c r="M18" s="235">
        <v>63868.229403606114</v>
      </c>
      <c r="N18" s="235">
        <v>58778.244892473129</v>
      </c>
      <c r="O18" s="122"/>
    </row>
    <row r="19" spans="1:15">
      <c r="A19" s="77" t="s">
        <v>411</v>
      </c>
      <c r="B19" s="61"/>
      <c r="C19" s="235">
        <v>10848</v>
      </c>
      <c r="D19" s="235">
        <v>11914</v>
      </c>
      <c r="E19" s="235">
        <v>10280.799999999999</v>
      </c>
      <c r="F19" s="235">
        <v>9871.2000000000007</v>
      </c>
      <c r="G19" s="235">
        <v>11114.400000000001</v>
      </c>
      <c r="H19" s="235">
        <v>12565.2</v>
      </c>
      <c r="I19" s="235">
        <v>11528.4</v>
      </c>
      <c r="J19" s="235">
        <v>11255.2</v>
      </c>
      <c r="K19" s="235">
        <v>13660</v>
      </c>
      <c r="L19" s="235">
        <v>13966.4</v>
      </c>
      <c r="M19" s="235">
        <v>12654.8</v>
      </c>
      <c r="N19" s="235">
        <v>10887.6</v>
      </c>
      <c r="O19" s="122"/>
    </row>
    <row r="20" spans="1:15" ht="4.5" customHeight="1">
      <c r="A20" s="77"/>
      <c r="B20" s="6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61"/>
    </row>
    <row r="21" spans="1:15">
      <c r="A21" s="79" t="s">
        <v>258</v>
      </c>
      <c r="B21" s="61"/>
      <c r="C21" s="67" t="s">
        <v>261</v>
      </c>
      <c r="D21" s="67" t="s">
        <v>262</v>
      </c>
      <c r="E21" s="67" t="s">
        <v>263</v>
      </c>
      <c r="F21" s="67" t="s">
        <v>264</v>
      </c>
      <c r="G21" s="67" t="s">
        <v>265</v>
      </c>
      <c r="H21" s="67" t="s">
        <v>266</v>
      </c>
      <c r="I21" s="67" t="s">
        <v>267</v>
      </c>
      <c r="J21" s="67" t="s">
        <v>268</v>
      </c>
      <c r="K21" s="67" t="s">
        <v>269</v>
      </c>
      <c r="L21" s="67" t="s">
        <v>270</v>
      </c>
      <c r="M21" s="67" t="s">
        <v>271</v>
      </c>
      <c r="N21" s="67" t="s">
        <v>272</v>
      </c>
      <c r="O21" s="61"/>
    </row>
    <row r="22" spans="1:15">
      <c r="A22" s="77" t="s">
        <v>253</v>
      </c>
      <c r="B22" s="61"/>
      <c r="C22" s="81">
        <f>'ID DemEst'!D16</f>
        <v>192527.50707223569</v>
      </c>
      <c r="D22" s="81">
        <f>'ID DemEst'!E16</f>
        <v>280359.73814121325</v>
      </c>
      <c r="E22" s="81">
        <f>'ID DemEst'!F16</f>
        <v>258638.21850123556</v>
      </c>
      <c r="F22" s="81">
        <f>'ID DemEst'!G16</f>
        <v>159195.2367147076</v>
      </c>
      <c r="G22" s="81">
        <f>'ID DemEst'!H16</f>
        <v>122899.43937632767</v>
      </c>
      <c r="H22" s="81">
        <f>'ID DemEst'!I16</f>
        <v>163693.14306080373</v>
      </c>
      <c r="I22" s="81">
        <f>'ID DemEst'!J16</f>
        <v>226598.82651238094</v>
      </c>
      <c r="J22" s="81">
        <f>'ID DemEst'!K16</f>
        <v>260035.23745987352</v>
      </c>
      <c r="K22" s="81">
        <f>'ID DemEst'!L16</f>
        <v>135800.97980872999</v>
      </c>
      <c r="L22" s="81">
        <f>'ID DemEst'!M16</f>
        <v>203355.85057612049</v>
      </c>
      <c r="M22" s="81">
        <f>'ID DemEst'!N16</f>
        <v>168749.52732631614</v>
      </c>
      <c r="N22" s="81">
        <f>'ID DemEst'!O16</f>
        <v>236180.08109758588</v>
      </c>
      <c r="O22" s="1"/>
    </row>
    <row r="23" spans="1:15" ht="14.45" customHeight="1">
      <c r="A23" s="160" t="s">
        <v>2337</v>
      </c>
      <c r="B23" s="139">
        <v>2</v>
      </c>
      <c r="C23" s="81">
        <f>CHOOSE($B23,'ID DemEst'!D41,'ID DemEst'!D49)-C24</f>
        <v>61270.603744071028</v>
      </c>
      <c r="D23" s="81">
        <f>CHOOSE($B23,'ID DemEst'!E41,'ID DemEst'!E49)-D24</f>
        <v>53304.264136367514</v>
      </c>
      <c r="E23" s="81">
        <f>CHOOSE($B23,'ID DemEst'!F41,'ID DemEst'!F49)-E24</f>
        <v>58133.419966337678</v>
      </c>
      <c r="F23" s="81">
        <f>CHOOSE($B23,'ID DemEst'!G41,'ID DemEst'!G49)-F24</f>
        <v>43041.228398616229</v>
      </c>
      <c r="G23" s="81">
        <f>CHOOSE($B23,'ID DemEst'!H41,'ID DemEst'!H49)-G24</f>
        <v>42424.357186405767</v>
      </c>
      <c r="H23" s="81">
        <f>CHOOSE($B23,'ID DemEst'!I41,'ID DemEst'!I49)-H24</f>
        <v>48443.820299158055</v>
      </c>
      <c r="I23" s="81">
        <f>CHOOSE($B23,'ID DemEst'!J41,'ID DemEst'!J49)-I24</f>
        <v>72347.253123923554</v>
      </c>
      <c r="J23" s="81">
        <f>CHOOSE($B23,'ID DemEst'!K41,'ID DemEst'!K49)-J24</f>
        <v>63501.542578541514</v>
      </c>
      <c r="K23" s="81">
        <f>CHOOSE($B23,'ID DemEst'!L41,'ID DemEst'!L49)-K24</f>
        <v>64732.545010186928</v>
      </c>
      <c r="L23" s="81">
        <f>CHOOSE($B23,'ID DemEst'!M41,'ID DemEst'!M49)-L24</f>
        <v>48137.711304478435</v>
      </c>
      <c r="M23" s="81">
        <f>CHOOSE($B23,'ID DemEst'!N41,'ID DemEst'!N49)-M24</f>
        <v>53964.704127992285</v>
      </c>
      <c r="N23" s="81">
        <f>CHOOSE($B23,'ID DemEst'!O41,'ID DemEst'!O49)-N24</f>
        <v>54989.121091938818</v>
      </c>
      <c r="O23" s="1"/>
    </row>
    <row r="24" spans="1:15" hidden="1">
      <c r="A24" s="77" t="s">
        <v>379</v>
      </c>
      <c r="B24" s="61"/>
      <c r="C24" s="81">
        <f>CHOOSE($B23,'ID DemEst'!D41,'ID DemEst'!D49)*'12.2019 ID Usage'!C134/SUM('12.2019 ID Usage'!C104:C105)</f>
        <v>0</v>
      </c>
      <c r="D24" s="81">
        <f>CHOOSE($B23,'ID DemEst'!E41,'ID DemEst'!E49)*'12.2019 ID Usage'!D134/SUM('12.2019 ID Usage'!D104:D105)</f>
        <v>0</v>
      </c>
      <c r="E24" s="81">
        <f>CHOOSE($B23,'ID DemEst'!F41,'ID DemEst'!F49)*'12.2019 ID Usage'!E134/SUM('12.2019 ID Usage'!E104:E105)</f>
        <v>0</v>
      </c>
      <c r="F24" s="81">
        <f>CHOOSE($B23,'ID DemEst'!G41,'ID DemEst'!G49)*'12.2019 ID Usage'!F134/SUM('12.2019 ID Usage'!F104:F105)</f>
        <v>0</v>
      </c>
      <c r="G24" s="81">
        <f>CHOOSE($B23,'ID DemEst'!H41,'ID DemEst'!H49)*'12.2019 ID Usage'!G134/SUM('12.2019 ID Usage'!G104:G105)</f>
        <v>0</v>
      </c>
      <c r="H24" s="81">
        <f>CHOOSE($B23,'ID DemEst'!I41,'ID DemEst'!I49)*'12.2019 ID Usage'!H134/SUM('12.2019 ID Usage'!H104:H105)</f>
        <v>0</v>
      </c>
      <c r="I24" s="81">
        <f>CHOOSE($B23,'ID DemEst'!J41,'ID DemEst'!J49)*'12.2019 ID Usage'!I134/SUM('12.2019 ID Usage'!I104:I105)</f>
        <v>0</v>
      </c>
      <c r="J24" s="81">
        <f>CHOOSE($B23,'ID DemEst'!K41,'ID DemEst'!K49)*'12.2019 ID Usage'!J134/SUM('12.2019 ID Usage'!J104:J105)</f>
        <v>0</v>
      </c>
      <c r="K24" s="81">
        <f>CHOOSE($B23,'ID DemEst'!L41,'ID DemEst'!L49)*'12.2019 ID Usage'!K134/SUM('12.2019 ID Usage'!K104:K105)</f>
        <v>0</v>
      </c>
      <c r="L24" s="81">
        <f>CHOOSE($B23,'ID DemEst'!M41,'ID DemEst'!M49)*'12.2019 ID Usage'!L134/SUM('12.2019 ID Usage'!L104:L105)</f>
        <v>0</v>
      </c>
      <c r="M24" s="81">
        <f>CHOOSE($B23,'ID DemEst'!N41,'ID DemEst'!N49)*'12.2019 ID Usage'!M134/SUM('12.2019 ID Usage'!M104:M105)</f>
        <v>0</v>
      </c>
      <c r="N24" s="81">
        <f>CHOOSE($B23,'ID DemEst'!O41,'ID DemEst'!O49)*'12.2019 ID Usage'!N134/SUM('12.2019 ID Usage'!N104:N105)</f>
        <v>0</v>
      </c>
      <c r="O24" s="1"/>
    </row>
    <row r="25" spans="1:15">
      <c r="A25" s="77" t="s">
        <v>321</v>
      </c>
      <c r="B25" s="61"/>
      <c r="C25" s="81">
        <f>'ID DemEst'!D78+'ID DemEst'!D73+'ID DemEst'!D65+'ID DemEst'!D57</f>
        <v>97346.906720647981</v>
      </c>
      <c r="D25" s="81">
        <f>'ID DemEst'!E78+'ID DemEst'!E73+'ID DemEst'!E65+'ID DemEst'!E57</f>
        <v>74787.128642866388</v>
      </c>
      <c r="E25" s="81">
        <f>'ID DemEst'!F78+'ID DemEst'!F73+'ID DemEst'!F65+'ID DemEst'!F57</f>
        <v>88817.174012286836</v>
      </c>
      <c r="F25" s="81">
        <f>'ID DemEst'!G78+'ID DemEst'!G73+'ID DemEst'!G65+'ID DemEst'!G57</f>
        <v>75835.159248625976</v>
      </c>
      <c r="G25" s="81">
        <f>'ID DemEst'!H78+'ID DemEst'!H73+'ID DemEst'!H65+'ID DemEst'!H57</f>
        <v>73184.932708045453</v>
      </c>
      <c r="H25" s="81">
        <f>'ID DemEst'!I78+'ID DemEst'!I73+'ID DemEst'!I65+'ID DemEst'!I57</f>
        <v>75668.350575614255</v>
      </c>
      <c r="I25" s="81">
        <f>'ID DemEst'!J78+'ID DemEst'!J73+'ID DemEst'!J65+'ID DemEst'!J57</f>
        <v>95069.266418410611</v>
      </c>
      <c r="J25" s="81">
        <f>'ID DemEst'!K78+'ID DemEst'!K73+'ID DemEst'!K65+'ID DemEst'!K57</f>
        <v>86258.322883380097</v>
      </c>
      <c r="K25" s="81">
        <f>'ID DemEst'!L78+'ID DemEst'!L73+'ID DemEst'!L65+'ID DemEst'!L57</f>
        <v>95018.912477790203</v>
      </c>
      <c r="L25" s="81">
        <f>'ID DemEst'!M78+'ID DemEst'!M73+'ID DemEst'!M65+'ID DemEst'!M57</f>
        <v>76242.828497315306</v>
      </c>
      <c r="M25" s="81">
        <f>'ID DemEst'!N78+'ID DemEst'!N73+'ID DemEst'!N65+'ID DemEst'!N57</f>
        <v>86145.797029138368</v>
      </c>
      <c r="N25" s="81">
        <f>'ID DemEst'!O78+'ID DemEst'!O73+'ID DemEst'!O65+'ID DemEst'!O57</f>
        <v>83919.07224460537</v>
      </c>
      <c r="O25" s="1"/>
    </row>
    <row r="26" spans="1:15">
      <c r="A26" s="77" t="s">
        <v>273</v>
      </c>
      <c r="B26" s="61"/>
      <c r="C26" s="81">
        <f>'ID DemEst'!D83</f>
        <v>7884.3629952225438</v>
      </c>
      <c r="D26" s="81">
        <f>'ID DemEst'!E83</f>
        <v>5746.6940818704579</v>
      </c>
      <c r="E26" s="81">
        <f>'ID DemEst'!F83</f>
        <v>7945.5977836442034</v>
      </c>
      <c r="F26" s="81">
        <f>'ID DemEst'!G83</f>
        <v>7639.3047650059425</v>
      </c>
      <c r="G26" s="81">
        <f>'ID DemEst'!H83</f>
        <v>5073.7683454591261</v>
      </c>
      <c r="H26" s="81">
        <f>'ID DemEst'!I83</f>
        <v>4674.9593940760606</v>
      </c>
      <c r="I26" s="81">
        <f>'ID DemEst'!J83</f>
        <v>4865.0575535184471</v>
      </c>
      <c r="J26" s="81">
        <f>'ID DemEst'!K83</f>
        <v>4914.1901908034724</v>
      </c>
      <c r="K26" s="81">
        <f>'ID DemEst'!L83</f>
        <v>7251.6147698182704</v>
      </c>
      <c r="L26" s="81">
        <f>'ID DemEst'!M83</f>
        <v>6266.7504816425308</v>
      </c>
      <c r="M26" s="81">
        <f>'ID DemEst'!N83</f>
        <v>6681.0479058545661</v>
      </c>
      <c r="N26" s="81">
        <f>'ID DemEst'!O83</f>
        <v>5953.3767215702983</v>
      </c>
      <c r="O26" s="1"/>
    </row>
    <row r="27" spans="1:15">
      <c r="A27" s="77" t="s">
        <v>256</v>
      </c>
      <c r="B27" s="61"/>
      <c r="C27" s="81">
        <f>'ID DemEst'!D88</f>
        <v>5446.7729886709121</v>
      </c>
      <c r="D27" s="81">
        <f>'ID DemEst'!E88</f>
        <v>5280.2253780828341</v>
      </c>
      <c r="E27" s="81">
        <f>'ID DemEst'!F88</f>
        <v>5396.7674317119809</v>
      </c>
      <c r="F27" s="81">
        <f>'ID DemEst'!G88</f>
        <v>5095.6044122935118</v>
      </c>
      <c r="G27" s="81">
        <f>'ID DemEst'!H88</f>
        <v>5301.8494515969087</v>
      </c>
      <c r="H27" s="81">
        <f>'ID DemEst'!I88</f>
        <v>7657.0901740630452</v>
      </c>
      <c r="I27" s="81">
        <f>'ID DemEst'!J88</f>
        <v>8950.896539673513</v>
      </c>
      <c r="J27" s="81">
        <f>'ID DemEst'!K88</f>
        <v>10272.721024237038</v>
      </c>
      <c r="K27" s="81">
        <f>'ID DemEst'!L88</f>
        <v>7719.2859828822893</v>
      </c>
      <c r="L27" s="81">
        <f>'ID DemEst'!M88</f>
        <v>6606.6383892432341</v>
      </c>
      <c r="M27" s="81">
        <f>'ID DemEst'!N88</f>
        <v>4227.8153935507507</v>
      </c>
      <c r="N27" s="81">
        <f>'ID DemEst'!O88</f>
        <v>4023.7388903368528</v>
      </c>
      <c r="O27" s="1"/>
    </row>
    <row r="28" spans="1:15">
      <c r="A28" s="77" t="s">
        <v>275</v>
      </c>
      <c r="B28" s="81">
        <f>SUM('12.2019 ID Usage'!O115:O120)</f>
        <v>7243308.4059299994</v>
      </c>
      <c r="C28" s="81">
        <f>$B28/'2019 Daylight'!Hrs_Darkness*'2019 Daylight'!B$59</f>
        <v>0</v>
      </c>
      <c r="D28" s="81">
        <f>$B28/'2019 Daylight'!Hrs_Darkness*'2019 Daylight'!C$59</f>
        <v>1687.9578372462809</v>
      </c>
      <c r="E28" s="81">
        <f>$B28/'2019 Daylight'!Hrs_Darkness*'2019 Daylight'!D$59</f>
        <v>0</v>
      </c>
      <c r="F28" s="81">
        <f>$B28/'2019 Daylight'!Hrs_Darkness*'2019 Daylight'!E$59</f>
        <v>0</v>
      </c>
      <c r="G28" s="81">
        <f>$B28/'2019 Daylight'!Hrs_Darkness*'2019 Daylight'!F$59</f>
        <v>0</v>
      </c>
      <c r="H28" s="81">
        <f>$B28/'2019 Daylight'!Hrs_Darkness*'2019 Daylight'!G$59</f>
        <v>0</v>
      </c>
      <c r="I28" s="81">
        <f>$B28/'2019 Daylight'!Hrs_Darkness*'2019 Daylight'!H$59</f>
        <v>0</v>
      </c>
      <c r="J28" s="81">
        <f>$B28/'2019 Daylight'!Hrs_Darkness*'2019 Daylight'!I$59</f>
        <v>0</v>
      </c>
      <c r="K28" s="81">
        <f>$B28/'2019 Daylight'!Hrs_Darkness*'2019 Daylight'!J$59</f>
        <v>0</v>
      </c>
      <c r="L28" s="81">
        <f>$B28/'2019 Daylight'!Hrs_Darkness*'2019 Daylight'!K$59</f>
        <v>815.84628800237067</v>
      </c>
      <c r="M28" s="81">
        <f>$B28/'2019 Daylight'!Hrs_Darkness*'2019 Daylight'!L$59</f>
        <v>0</v>
      </c>
      <c r="N28" s="81">
        <f>$B28/'2019 Daylight'!Hrs_Darkness*'2019 Daylight'!M$59</f>
        <v>1687.9578372462809</v>
      </c>
      <c r="O28" s="1"/>
    </row>
    <row r="29" spans="1:15">
      <c r="A29" s="77" t="s">
        <v>276</v>
      </c>
      <c r="B29" s="81">
        <f>SUM('12.2019 ID Usage'!O121:O123)</f>
        <v>3809164.0015500002</v>
      </c>
      <c r="C29" s="81">
        <f>$B29/'2019 Daylight'!Hrs_Darkness*'2019 Daylight'!B$59</f>
        <v>0</v>
      </c>
      <c r="D29" s="81">
        <f>$B29/'2019 Daylight'!Hrs_Darkness*'2019 Daylight'!C$59</f>
        <v>887.67561305394804</v>
      </c>
      <c r="E29" s="81">
        <f>$B29/'2019 Daylight'!Hrs_Darkness*'2019 Daylight'!D$59</f>
        <v>0</v>
      </c>
      <c r="F29" s="81">
        <f>$B29/'2019 Daylight'!Hrs_Darkness*'2019 Daylight'!E$59</f>
        <v>0</v>
      </c>
      <c r="G29" s="81">
        <f>$B29/'2019 Daylight'!Hrs_Darkness*'2019 Daylight'!F$59</f>
        <v>0</v>
      </c>
      <c r="H29" s="81">
        <f>$B29/'2019 Daylight'!Hrs_Darkness*'2019 Daylight'!G$59</f>
        <v>0</v>
      </c>
      <c r="I29" s="81">
        <f>$B29/'2019 Daylight'!Hrs_Darkness*'2019 Daylight'!H$59</f>
        <v>0</v>
      </c>
      <c r="J29" s="81">
        <f>$B29/'2019 Daylight'!Hrs_Darkness*'2019 Daylight'!I$59</f>
        <v>0</v>
      </c>
      <c r="K29" s="81">
        <f>$B29/'2019 Daylight'!Hrs_Darkness*'2019 Daylight'!J$59</f>
        <v>0</v>
      </c>
      <c r="L29" s="81">
        <f>$B29/'2019 Daylight'!Hrs_Darkness*'2019 Daylight'!K$59</f>
        <v>429.04321297607572</v>
      </c>
      <c r="M29" s="81">
        <f>$B29/'2019 Daylight'!Hrs_Darkness*'2019 Daylight'!L$59</f>
        <v>0</v>
      </c>
      <c r="N29" s="81">
        <f>$B29/'2019 Daylight'!Hrs_Darkness*'2019 Daylight'!M$59</f>
        <v>887.67561305394804</v>
      </c>
      <c r="O29" s="1"/>
    </row>
    <row r="30" spans="1:15">
      <c r="A30" s="160" t="s">
        <v>2333</v>
      </c>
      <c r="B30" s="61"/>
      <c r="C30" s="235">
        <v>45321.412000000004</v>
      </c>
      <c r="D30" s="235">
        <v>44667.731</v>
      </c>
      <c r="E30" s="235">
        <v>43923.593000000001</v>
      </c>
      <c r="F30" s="235">
        <v>41465.832000000002</v>
      </c>
      <c r="G30" s="235">
        <v>35390.463000000003</v>
      </c>
      <c r="H30" s="235">
        <v>39529.662000000004</v>
      </c>
      <c r="I30" s="235">
        <v>38816.008000000002</v>
      </c>
      <c r="J30" s="235">
        <v>38475.661698924734</v>
      </c>
      <c r="K30" s="235">
        <v>41206.455388888891</v>
      </c>
      <c r="L30" s="235">
        <v>44934.971999999994</v>
      </c>
      <c r="M30" s="235">
        <v>42527.027999999991</v>
      </c>
      <c r="N30" s="235">
        <v>33288.012999999992</v>
      </c>
      <c r="O30" s="122"/>
    </row>
    <row r="31" spans="1:15">
      <c r="A31" s="160" t="s">
        <v>411</v>
      </c>
      <c r="B31" s="61"/>
      <c r="C31" s="235">
        <v>436.8</v>
      </c>
      <c r="D31" s="235">
        <v>470.4</v>
      </c>
      <c r="E31" s="235">
        <v>403.2</v>
      </c>
      <c r="F31" s="235">
        <v>552</v>
      </c>
      <c r="G31" s="235">
        <v>513.6</v>
      </c>
      <c r="H31" s="235">
        <v>398.4</v>
      </c>
      <c r="I31" s="235">
        <v>566.4</v>
      </c>
      <c r="J31" s="235">
        <v>384</v>
      </c>
      <c r="K31" s="235">
        <v>537.6</v>
      </c>
      <c r="L31" s="235">
        <v>542.4</v>
      </c>
      <c r="M31" s="235">
        <v>446.4</v>
      </c>
      <c r="N31" s="235">
        <v>1104</v>
      </c>
      <c r="O31" s="122"/>
    </row>
    <row r="32" spans="1:15">
      <c r="A32" s="160" t="s">
        <v>2336</v>
      </c>
      <c r="B32" s="61"/>
      <c r="C32" s="235">
        <v>65660</v>
      </c>
      <c r="D32" s="235">
        <v>48440</v>
      </c>
      <c r="E32" s="235">
        <v>42300</v>
      </c>
      <c r="F32" s="235">
        <v>45240</v>
      </c>
      <c r="G32" s="235">
        <v>46080</v>
      </c>
      <c r="H32" s="235">
        <v>38350</v>
      </c>
      <c r="I32" s="235">
        <v>40550</v>
      </c>
      <c r="J32" s="235">
        <v>42800</v>
      </c>
      <c r="K32" s="235">
        <v>38240</v>
      </c>
      <c r="L32" s="235">
        <v>39730.000000000007</v>
      </c>
      <c r="M32" s="235">
        <v>36550</v>
      </c>
      <c r="N32" s="235">
        <v>42370.000000000007</v>
      </c>
      <c r="O32" s="122"/>
    </row>
    <row r="33" spans="1:15">
      <c r="A33" s="160" t="s">
        <v>2335</v>
      </c>
      <c r="B33" s="61"/>
      <c r="C33" s="235">
        <v>9080</v>
      </c>
      <c r="D33" s="235">
        <v>22380</v>
      </c>
      <c r="E33" s="235">
        <v>49810</v>
      </c>
      <c r="F33" s="235">
        <v>52210</v>
      </c>
      <c r="G33" s="235">
        <v>49550</v>
      </c>
      <c r="H33" s="235">
        <v>50790</v>
      </c>
      <c r="I33" s="235">
        <v>49530</v>
      </c>
      <c r="J33" s="235">
        <v>51860</v>
      </c>
      <c r="K33" s="235">
        <v>56920</v>
      </c>
      <c r="L33" s="235">
        <v>56460</v>
      </c>
      <c r="M33" s="235">
        <v>51459.999999999993</v>
      </c>
      <c r="N33" s="235">
        <v>53000</v>
      </c>
      <c r="O33" s="122"/>
    </row>
    <row r="34" spans="1:15" ht="6.75" customHeight="1">
      <c r="A34" s="160"/>
      <c r="B34" s="6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61"/>
    </row>
    <row r="35" spans="1:15">
      <c r="A35" s="77" t="s">
        <v>313</v>
      </c>
      <c r="B35" s="61"/>
      <c r="C35" s="81">
        <f t="shared" ref="C35:N35" si="0">SUM(C9:C19)</f>
        <v>866639.9031333446</v>
      </c>
      <c r="D35" s="81">
        <f t="shared" si="0"/>
        <v>933879.53399700043</v>
      </c>
      <c r="E35" s="81">
        <f t="shared" si="0"/>
        <v>1034095.3586123998</v>
      </c>
      <c r="F35" s="81">
        <f t="shared" si="0"/>
        <v>697786.60009593773</v>
      </c>
      <c r="G35" s="81">
        <f t="shared" si="0"/>
        <v>657619.53162959393</v>
      </c>
      <c r="H35" s="81">
        <f t="shared" si="0"/>
        <v>769384.00357105292</v>
      </c>
      <c r="I35" s="81">
        <f t="shared" si="0"/>
        <v>976141.67083568498</v>
      </c>
      <c r="J35" s="81">
        <f t="shared" si="0"/>
        <v>1004703.8262794113</v>
      </c>
      <c r="K35" s="81">
        <f t="shared" si="0"/>
        <v>771266.4240897987</v>
      </c>
      <c r="L35" s="81">
        <f t="shared" si="0"/>
        <v>860576.65428982186</v>
      </c>
      <c r="M35" s="81">
        <f t="shared" si="0"/>
        <v>747057.09907929215</v>
      </c>
      <c r="N35" s="81">
        <f t="shared" si="0"/>
        <v>877031.44260165503</v>
      </c>
      <c r="O35" s="61"/>
    </row>
    <row r="36" spans="1:15">
      <c r="A36" s="77" t="s">
        <v>314</v>
      </c>
      <c r="B36" s="61"/>
      <c r="C36" s="81">
        <f>SUM(C22:C33)</f>
        <v>484974.36552084819</v>
      </c>
      <c r="D36" s="81">
        <f t="shared" ref="D36:N36" si="1">SUM(D22:D33)</f>
        <v>538011.81483070075</v>
      </c>
      <c r="E36" s="81">
        <f t="shared" si="1"/>
        <v>555367.97069521621</v>
      </c>
      <c r="F36" s="81">
        <f t="shared" si="1"/>
        <v>430274.36553924927</v>
      </c>
      <c r="G36" s="81">
        <f t="shared" si="1"/>
        <v>380418.41006783489</v>
      </c>
      <c r="H36" s="81">
        <f t="shared" si="1"/>
        <v>429205.42550371517</v>
      </c>
      <c r="I36" s="81">
        <f t="shared" si="1"/>
        <v>537293.70814790705</v>
      </c>
      <c r="J36" s="81">
        <f t="shared" si="1"/>
        <v>558501.67583576043</v>
      </c>
      <c r="K36" s="81">
        <f t="shared" si="1"/>
        <v>447427.39343829657</v>
      </c>
      <c r="L36" s="81">
        <f t="shared" si="1"/>
        <v>483522.04074977851</v>
      </c>
      <c r="M36" s="81">
        <f t="shared" si="1"/>
        <v>450752.31978285214</v>
      </c>
      <c r="N36" s="81">
        <f t="shared" si="1"/>
        <v>517403.03649633744</v>
      </c>
      <c r="O36" s="61"/>
    </row>
    <row r="37" spans="1:15">
      <c r="A37" s="77" t="s">
        <v>277</v>
      </c>
      <c r="B37" s="61"/>
      <c r="C37" s="83">
        <f>C35+C36</f>
        <v>1351614.2686541928</v>
      </c>
      <c r="D37" s="83">
        <f t="shared" ref="D37:N37" si="2">D35+D36</f>
        <v>1471891.3488277011</v>
      </c>
      <c r="E37" s="83">
        <f t="shared" si="2"/>
        <v>1589463.329307616</v>
      </c>
      <c r="F37" s="83">
        <f t="shared" si="2"/>
        <v>1128060.965635187</v>
      </c>
      <c r="G37" s="83">
        <f t="shared" si="2"/>
        <v>1038037.9416974288</v>
      </c>
      <c r="H37" s="83">
        <f t="shared" si="2"/>
        <v>1198589.429074768</v>
      </c>
      <c r="I37" s="83">
        <f t="shared" si="2"/>
        <v>1513435.3789835921</v>
      </c>
      <c r="J37" s="83">
        <f t="shared" si="2"/>
        <v>1563205.5021151719</v>
      </c>
      <c r="K37" s="83">
        <f t="shared" si="2"/>
        <v>1218693.8175280953</v>
      </c>
      <c r="L37" s="83">
        <f t="shared" si="2"/>
        <v>1344098.6950396004</v>
      </c>
      <c r="M37" s="83">
        <f t="shared" si="2"/>
        <v>1197809.4188621442</v>
      </c>
      <c r="N37" s="83">
        <f t="shared" si="2"/>
        <v>1394434.4790979924</v>
      </c>
      <c r="O37" s="61"/>
    </row>
    <row r="38" spans="1:15" ht="4.5" customHeight="1">
      <c r="A38" s="77"/>
      <c r="B38" s="61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1"/>
    </row>
    <row r="39" spans="1:15">
      <c r="A39" s="79" t="s">
        <v>279</v>
      </c>
      <c r="B39" s="61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1"/>
    </row>
    <row r="40" spans="1:15">
      <c r="A40" s="79" t="s">
        <v>252</v>
      </c>
      <c r="B40" s="61"/>
      <c r="C40" s="67" t="s">
        <v>261</v>
      </c>
      <c r="D40" s="67" t="s">
        <v>262</v>
      </c>
      <c r="E40" s="67" t="s">
        <v>263</v>
      </c>
      <c r="F40" s="67" t="s">
        <v>264</v>
      </c>
      <c r="G40" s="67" t="s">
        <v>265</v>
      </c>
      <c r="H40" s="67" t="s">
        <v>266</v>
      </c>
      <c r="I40" s="67" t="s">
        <v>267</v>
      </c>
      <c r="J40" s="67" t="s">
        <v>268</v>
      </c>
      <c r="K40" s="67" t="s">
        <v>269</v>
      </c>
      <c r="L40" s="67" t="s">
        <v>270</v>
      </c>
      <c r="M40" s="67" t="s">
        <v>271</v>
      </c>
      <c r="N40" s="67" t="s">
        <v>272</v>
      </c>
      <c r="O40" s="61"/>
    </row>
    <row r="41" spans="1:15">
      <c r="A41" s="77" t="str">
        <f t="shared" ref="A41:A51" si="3">A9</f>
        <v>Schedule 1</v>
      </c>
      <c r="B41" s="161">
        <f>1+Loss_Sec</f>
        <v>1.056</v>
      </c>
      <c r="C41" s="83">
        <f>C9*$B41</f>
        <v>421470.36475410539</v>
      </c>
      <c r="D41" s="83">
        <f t="shared" ref="D41:N41" si="4">D9*$B41</f>
        <v>551818.14006528328</v>
      </c>
      <c r="E41" s="83">
        <f t="shared" si="4"/>
        <v>621897.9098700101</v>
      </c>
      <c r="F41" s="83">
        <f t="shared" si="4"/>
        <v>336204.96788574784</v>
      </c>
      <c r="G41" s="83">
        <f t="shared" si="4"/>
        <v>272629.79104246589</v>
      </c>
      <c r="H41" s="83">
        <f t="shared" si="4"/>
        <v>347672.88500755519</v>
      </c>
      <c r="I41" s="83">
        <f t="shared" si="4"/>
        <v>497342.45408545784</v>
      </c>
      <c r="J41" s="83">
        <f t="shared" si="4"/>
        <v>547160.44448222755</v>
      </c>
      <c r="K41" s="83">
        <f t="shared" si="4"/>
        <v>285678.51941314497</v>
      </c>
      <c r="L41" s="83">
        <f t="shared" si="4"/>
        <v>445367.96709381446</v>
      </c>
      <c r="M41" s="83">
        <f t="shared" si="4"/>
        <v>337892.34016736492</v>
      </c>
      <c r="N41" s="83">
        <f t="shared" si="4"/>
        <v>483985.98593155778</v>
      </c>
      <c r="O41" s="61"/>
    </row>
    <row r="42" spans="1:15">
      <c r="A42" s="77" t="str">
        <f t="shared" si="3"/>
        <v>Schedule 11/12</v>
      </c>
      <c r="B42" s="161">
        <f>1+Loss_Sec</f>
        <v>1.056</v>
      </c>
      <c r="C42" s="83">
        <f t="shared" ref="C42:N42" si="5">C10*$B42</f>
        <v>114180.94070721167</v>
      </c>
      <c r="D42" s="83">
        <f t="shared" si="5"/>
        <v>91685.68544491494</v>
      </c>
      <c r="E42" s="83">
        <f t="shared" si="5"/>
        <v>103114.20867072606</v>
      </c>
      <c r="F42" s="83">
        <f t="shared" si="5"/>
        <v>75151.829556298835</v>
      </c>
      <c r="G42" s="83">
        <f t="shared" si="5"/>
        <v>74281.113980125199</v>
      </c>
      <c r="H42" s="83">
        <f t="shared" si="5"/>
        <v>80444.353255189111</v>
      </c>
      <c r="I42" s="83">
        <f t="shared" si="5"/>
        <v>117166.69139587737</v>
      </c>
      <c r="J42" s="83">
        <f t="shared" si="5"/>
        <v>96159.975652934401</v>
      </c>
      <c r="K42" s="83">
        <f t="shared" si="5"/>
        <v>108637.45405252372</v>
      </c>
      <c r="L42" s="83">
        <f t="shared" si="5"/>
        <v>93047.366379489133</v>
      </c>
      <c r="M42" s="83">
        <f t="shared" si="5"/>
        <v>97897.871773235951</v>
      </c>
      <c r="N42" s="83">
        <f t="shared" si="5"/>
        <v>105726.65997961292</v>
      </c>
      <c r="O42" s="61"/>
    </row>
    <row r="43" spans="1:15">
      <c r="A43" s="77" t="str">
        <f t="shared" si="3"/>
        <v>Schedule 21/22  Secondary</v>
      </c>
      <c r="B43" s="161">
        <f>1+Loss_Sec</f>
        <v>1.056</v>
      </c>
      <c r="C43" s="83">
        <f t="shared" ref="C43:N43" si="6">C11*$B43</f>
        <v>208260.42551842891</v>
      </c>
      <c r="D43" s="83">
        <f t="shared" si="6"/>
        <v>182402.8929069069</v>
      </c>
      <c r="E43" s="83">
        <f t="shared" si="6"/>
        <v>201009.13825867508</v>
      </c>
      <c r="F43" s="83">
        <f t="shared" si="6"/>
        <v>172476.26427989619</v>
      </c>
      <c r="G43" s="83">
        <f t="shared" si="6"/>
        <v>179833.41840241372</v>
      </c>
      <c r="H43" s="83">
        <f t="shared" si="6"/>
        <v>197564.00242307698</v>
      </c>
      <c r="I43" s="83">
        <f t="shared" si="6"/>
        <v>223960.59034844095</v>
      </c>
      <c r="J43" s="83">
        <f t="shared" si="6"/>
        <v>218477.39997589373</v>
      </c>
      <c r="K43" s="83">
        <f t="shared" si="6"/>
        <v>219675.37729922155</v>
      </c>
      <c r="L43" s="83">
        <f t="shared" si="6"/>
        <v>186859.38500814987</v>
      </c>
      <c r="M43" s="83">
        <f t="shared" si="6"/>
        <v>189771.82306465774</v>
      </c>
      <c r="N43" s="83">
        <f t="shared" si="6"/>
        <v>180748.23112925392</v>
      </c>
      <c r="O43" s="61"/>
    </row>
    <row r="44" spans="1:15">
      <c r="A44" s="77" t="str">
        <f t="shared" si="3"/>
        <v>Schedule 21 Primary</v>
      </c>
      <c r="B44" s="161">
        <f>1+Loss_Prim</f>
        <v>1.0429999999999999</v>
      </c>
      <c r="C44" s="83">
        <f t="shared" ref="C44:N44" si="7">C12*$B44</f>
        <v>15621.230444553783</v>
      </c>
      <c r="D44" s="83">
        <f t="shared" si="7"/>
        <v>11822.443018789214</v>
      </c>
      <c r="E44" s="83">
        <f t="shared" si="7"/>
        <v>14856.486763169334</v>
      </c>
      <c r="F44" s="83">
        <f t="shared" si="7"/>
        <v>13602.633168536044</v>
      </c>
      <c r="G44" s="83">
        <f t="shared" si="7"/>
        <v>11937.232907728892</v>
      </c>
      <c r="H44" s="83">
        <f t="shared" si="7"/>
        <v>13122.127473284479</v>
      </c>
      <c r="I44" s="83">
        <f t="shared" si="7"/>
        <v>13613.495049930279</v>
      </c>
      <c r="J44" s="83">
        <f t="shared" si="7"/>
        <v>12671.89877079295</v>
      </c>
      <c r="K44" s="83">
        <f t="shared" si="7"/>
        <v>17594.188551936128</v>
      </c>
      <c r="L44" s="83">
        <f t="shared" si="7"/>
        <v>13433.241232241033</v>
      </c>
      <c r="M44" s="83">
        <f t="shared" si="7"/>
        <v>15940.277551558085</v>
      </c>
      <c r="N44" s="83">
        <f t="shared" si="7"/>
        <v>13027.29836950137</v>
      </c>
      <c r="O44" s="61"/>
    </row>
    <row r="45" spans="1:15">
      <c r="A45" s="77" t="str">
        <f t="shared" si="3"/>
        <v>Schedule 31/32</v>
      </c>
      <c r="B45" s="161">
        <f>1+Loss_Sec</f>
        <v>1.056</v>
      </c>
      <c r="C45" s="83">
        <f t="shared" ref="C45:N45" si="8">C13*$B45</f>
        <v>6461.6917493452784</v>
      </c>
      <c r="D45" s="83">
        <f t="shared" si="8"/>
        <v>5784.4220709488136</v>
      </c>
      <c r="E45" s="83">
        <f t="shared" si="8"/>
        <v>6460.2855973858304</v>
      </c>
      <c r="F45" s="83">
        <f t="shared" si="8"/>
        <v>7360.3272466106573</v>
      </c>
      <c r="G45" s="83">
        <f t="shared" si="8"/>
        <v>15975.697977855645</v>
      </c>
      <c r="H45" s="83">
        <f t="shared" si="8"/>
        <v>26644.559211204596</v>
      </c>
      <c r="I45" s="83">
        <f t="shared" si="8"/>
        <v>30711.215893966571</v>
      </c>
      <c r="J45" s="83">
        <f t="shared" si="8"/>
        <v>33760.990795755941</v>
      </c>
      <c r="K45" s="83">
        <f t="shared" si="8"/>
        <v>30014.573746185946</v>
      </c>
      <c r="L45" s="83">
        <f t="shared" si="8"/>
        <v>17014.350528034389</v>
      </c>
      <c r="M45" s="83">
        <f t="shared" si="8"/>
        <v>5595.4006677160614</v>
      </c>
      <c r="N45" s="83">
        <f t="shared" si="8"/>
        <v>5962.6884044406761</v>
      </c>
      <c r="O45" s="61"/>
    </row>
    <row r="46" spans="1:15">
      <c r="A46" s="77" t="str">
        <f t="shared" si="3"/>
        <v>Street Lights</v>
      </c>
      <c r="B46" s="161">
        <f>1+Loss_Sec</f>
        <v>1.056</v>
      </c>
      <c r="C46" s="83">
        <f t="shared" ref="C46:N46" si="9">C14*$B46</f>
        <v>0</v>
      </c>
      <c r="D46" s="83">
        <f t="shared" si="9"/>
        <v>2640.4739313932032</v>
      </c>
      <c r="E46" s="83">
        <f t="shared" si="9"/>
        <v>0</v>
      </c>
      <c r="F46" s="83">
        <f t="shared" si="9"/>
        <v>0</v>
      </c>
      <c r="G46" s="83">
        <f t="shared" si="9"/>
        <v>0</v>
      </c>
      <c r="H46" s="83">
        <f t="shared" si="9"/>
        <v>0</v>
      </c>
      <c r="I46" s="83">
        <f t="shared" si="9"/>
        <v>0</v>
      </c>
      <c r="J46" s="83">
        <f t="shared" si="9"/>
        <v>0</v>
      </c>
      <c r="K46" s="83">
        <f t="shared" si="9"/>
        <v>0</v>
      </c>
      <c r="L46" s="83">
        <f t="shared" si="9"/>
        <v>1276.2290668400508</v>
      </c>
      <c r="M46" s="83">
        <f t="shared" si="9"/>
        <v>0</v>
      </c>
      <c r="N46" s="83">
        <f t="shared" si="9"/>
        <v>2640.4739313932032</v>
      </c>
      <c r="O46" s="61"/>
    </row>
    <row r="47" spans="1:15">
      <c r="A47" s="77" t="str">
        <f t="shared" si="3"/>
        <v>Area Lights</v>
      </c>
      <c r="B47" s="161">
        <f>1+Loss_Sec</f>
        <v>1.056</v>
      </c>
      <c r="C47" s="83">
        <f t="shared" ref="C47:N47" si="10">C15*$B47</f>
        <v>0</v>
      </c>
      <c r="D47" s="83">
        <f t="shared" si="10"/>
        <v>1779.7205887283612</v>
      </c>
      <c r="E47" s="83">
        <f t="shared" si="10"/>
        <v>0</v>
      </c>
      <c r="F47" s="83">
        <f t="shared" si="10"/>
        <v>0</v>
      </c>
      <c r="G47" s="83">
        <f t="shared" si="10"/>
        <v>0</v>
      </c>
      <c r="H47" s="83">
        <f t="shared" si="10"/>
        <v>0</v>
      </c>
      <c r="I47" s="83">
        <f t="shared" si="10"/>
        <v>0</v>
      </c>
      <c r="J47" s="83">
        <f t="shared" si="10"/>
        <v>0</v>
      </c>
      <c r="K47" s="83">
        <f t="shared" si="10"/>
        <v>0</v>
      </c>
      <c r="L47" s="83">
        <f t="shared" si="10"/>
        <v>860.19828455204299</v>
      </c>
      <c r="M47" s="83">
        <f t="shared" si="10"/>
        <v>0</v>
      </c>
      <c r="N47" s="83">
        <f t="shared" si="10"/>
        <v>1779.7205887283612</v>
      </c>
      <c r="O47" s="61"/>
    </row>
    <row r="48" spans="1:15" hidden="1">
      <c r="A48" s="77" t="str">
        <f t="shared" si="3"/>
        <v>Schedule 21 Transmission</v>
      </c>
      <c r="B48" s="162">
        <f>1+Loss_Transm</f>
        <v>1.03</v>
      </c>
      <c r="C48" s="83">
        <f t="shared" ref="C48:N48" si="11">C16*$B48</f>
        <v>0</v>
      </c>
      <c r="D48" s="83">
        <f t="shared" si="11"/>
        <v>0</v>
      </c>
      <c r="E48" s="83">
        <f t="shared" si="11"/>
        <v>0</v>
      </c>
      <c r="F48" s="83">
        <f t="shared" si="11"/>
        <v>0</v>
      </c>
      <c r="G48" s="83">
        <f t="shared" si="11"/>
        <v>0</v>
      </c>
      <c r="H48" s="83">
        <f t="shared" si="11"/>
        <v>0</v>
      </c>
      <c r="I48" s="83">
        <f t="shared" si="11"/>
        <v>0</v>
      </c>
      <c r="J48" s="83">
        <f t="shared" si="11"/>
        <v>0</v>
      </c>
      <c r="K48" s="83">
        <f t="shared" si="11"/>
        <v>0</v>
      </c>
      <c r="L48" s="83">
        <f t="shared" si="11"/>
        <v>0</v>
      </c>
      <c r="M48" s="83">
        <f t="shared" si="11"/>
        <v>0</v>
      </c>
      <c r="N48" s="83">
        <f t="shared" si="11"/>
        <v>0</v>
      </c>
      <c r="O48" s="61"/>
    </row>
    <row r="49" spans="1:15">
      <c r="A49" s="77" t="str">
        <f t="shared" si="3"/>
        <v>Schedule 25 Transmission</v>
      </c>
      <c r="B49" s="162">
        <f>1+Loss_Transm</f>
        <v>1.03</v>
      </c>
      <c r="C49" s="83">
        <f t="shared" ref="C49:N49" si="12">C17*$B49</f>
        <v>52282.8</v>
      </c>
      <c r="D49" s="83">
        <f t="shared" si="12"/>
        <v>55100.880000000005</v>
      </c>
      <c r="E49" s="83">
        <f t="shared" si="12"/>
        <v>55508.76</v>
      </c>
      <c r="F49" s="83">
        <f t="shared" si="12"/>
        <v>54136.800000000003</v>
      </c>
      <c r="G49" s="83">
        <f t="shared" si="12"/>
        <v>53580.6</v>
      </c>
      <c r="H49" s="83">
        <f t="shared" si="12"/>
        <v>56658.239999999998</v>
      </c>
      <c r="I49" s="83">
        <f t="shared" si="12"/>
        <v>57548.160000000003</v>
      </c>
      <c r="J49" s="83">
        <f t="shared" si="12"/>
        <v>56621.16</v>
      </c>
      <c r="K49" s="83">
        <f t="shared" si="12"/>
        <v>53246.880000000005</v>
      </c>
      <c r="L49" s="83">
        <f t="shared" si="12"/>
        <v>56027.880000000005</v>
      </c>
      <c r="M49" s="83">
        <f t="shared" si="12"/>
        <v>59290.92</v>
      </c>
      <c r="N49" s="83">
        <f t="shared" si="12"/>
        <v>57103.200000000004</v>
      </c>
      <c r="O49" s="61"/>
    </row>
    <row r="50" spans="1:15">
      <c r="A50" s="77" t="str">
        <f t="shared" si="3"/>
        <v>Schedule 25 Primary</v>
      </c>
      <c r="B50" s="161">
        <f>1+Loss_Prim</f>
        <v>1.0429999999999999</v>
      </c>
      <c r="C50" s="83">
        <f t="shared" ref="C50:N50" si="13">C18*$B50</f>
        <v>82891.1734</v>
      </c>
      <c r="D50" s="83">
        <f t="shared" si="13"/>
        <v>68172.983200000002</v>
      </c>
      <c r="E50" s="83">
        <f t="shared" si="13"/>
        <v>75770.612399999998</v>
      </c>
      <c r="F50" s="83">
        <f t="shared" si="13"/>
        <v>65157.609080200018</v>
      </c>
      <c r="G50" s="83">
        <f t="shared" si="13"/>
        <v>72071.950363771495</v>
      </c>
      <c r="H50" s="83">
        <f t="shared" si="13"/>
        <v>74571.266699999993</v>
      </c>
      <c r="I50" s="83">
        <f t="shared" si="13"/>
        <v>75722.842999999993</v>
      </c>
      <c r="J50" s="83">
        <f t="shared" si="13"/>
        <v>81625.283257000003</v>
      </c>
      <c r="K50" s="83">
        <f t="shared" si="13"/>
        <v>82592.562499999985</v>
      </c>
      <c r="L50" s="83">
        <f t="shared" si="13"/>
        <v>77585.058658333321</v>
      </c>
      <c r="M50" s="83">
        <f t="shared" si="13"/>
        <v>66614.563267961174</v>
      </c>
      <c r="N50" s="83">
        <f t="shared" si="13"/>
        <v>61305.709422849468</v>
      </c>
      <c r="O50" s="61"/>
    </row>
    <row r="51" spans="1:15">
      <c r="A51" s="77" t="str">
        <f t="shared" si="3"/>
        <v>Schedule 25 Secondary</v>
      </c>
      <c r="B51" s="161">
        <f>1+Loss_Sec</f>
        <v>1.056</v>
      </c>
      <c r="C51" s="83">
        <f t="shared" ref="C51:N51" si="14">C19*$B51</f>
        <v>11455.488000000001</v>
      </c>
      <c r="D51" s="83">
        <f t="shared" si="14"/>
        <v>12581.184000000001</v>
      </c>
      <c r="E51" s="83">
        <f t="shared" si="14"/>
        <v>10856.524799999999</v>
      </c>
      <c r="F51" s="83">
        <f t="shared" si="14"/>
        <v>10423.987200000001</v>
      </c>
      <c r="G51" s="83">
        <f t="shared" si="14"/>
        <v>11736.806400000001</v>
      </c>
      <c r="H51" s="83">
        <f t="shared" si="14"/>
        <v>13268.851200000001</v>
      </c>
      <c r="I51" s="83">
        <f t="shared" si="14"/>
        <v>12173.990400000001</v>
      </c>
      <c r="J51" s="83">
        <f t="shared" si="14"/>
        <v>11885.491200000002</v>
      </c>
      <c r="K51" s="83">
        <f t="shared" si="14"/>
        <v>14424.960000000001</v>
      </c>
      <c r="L51" s="83">
        <f t="shared" si="14"/>
        <v>14748.518400000001</v>
      </c>
      <c r="M51" s="83">
        <f t="shared" si="14"/>
        <v>13363.468800000001</v>
      </c>
      <c r="N51" s="83">
        <f t="shared" si="14"/>
        <v>11497.305600000002</v>
      </c>
      <c r="O51" s="61"/>
    </row>
    <row r="52" spans="1:15">
      <c r="A52" s="77" t="s">
        <v>280</v>
      </c>
      <c r="B52" s="61"/>
      <c r="C52" s="84">
        <f t="shared" ref="C52:N52" si="15">SUM(C41:C51)</f>
        <v>912624.11457364506</v>
      </c>
      <c r="D52" s="84">
        <f t="shared" si="15"/>
        <v>983788.82522696466</v>
      </c>
      <c r="E52" s="84">
        <f t="shared" si="15"/>
        <v>1089473.9263599664</v>
      </c>
      <c r="F52" s="84">
        <f t="shared" si="15"/>
        <v>734514.4184172895</v>
      </c>
      <c r="G52" s="84">
        <f t="shared" si="15"/>
        <v>692046.6110743609</v>
      </c>
      <c r="H52" s="84">
        <f t="shared" si="15"/>
        <v>809946.28527031047</v>
      </c>
      <c r="I52" s="84">
        <f t="shared" si="15"/>
        <v>1028239.4401736731</v>
      </c>
      <c r="J52" s="84">
        <f t="shared" si="15"/>
        <v>1058362.6441346046</v>
      </c>
      <c r="K52" s="84">
        <f t="shared" si="15"/>
        <v>811864.51556301233</v>
      </c>
      <c r="L52" s="84">
        <f t="shared" si="15"/>
        <v>906220.19465145422</v>
      </c>
      <c r="M52" s="84">
        <f t="shared" si="15"/>
        <v>786366.665292494</v>
      </c>
      <c r="N52" s="84">
        <f t="shared" si="15"/>
        <v>923777.27335733757</v>
      </c>
      <c r="O52" s="61"/>
    </row>
    <row r="53" spans="1:15" ht="3.75" customHeight="1">
      <c r="A53" s="77"/>
      <c r="B53" s="61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61"/>
    </row>
    <row r="54" spans="1:15">
      <c r="A54" s="79" t="s">
        <v>258</v>
      </c>
      <c r="B54" s="61"/>
      <c r="C54" s="67" t="s">
        <v>261</v>
      </c>
      <c r="D54" s="67" t="s">
        <v>262</v>
      </c>
      <c r="E54" s="67" t="s">
        <v>263</v>
      </c>
      <c r="F54" s="67" t="s">
        <v>264</v>
      </c>
      <c r="G54" s="67" t="s">
        <v>265</v>
      </c>
      <c r="H54" s="67" t="s">
        <v>266</v>
      </c>
      <c r="I54" s="67" t="s">
        <v>267</v>
      </c>
      <c r="J54" s="67" t="s">
        <v>268</v>
      </c>
      <c r="K54" s="67" t="s">
        <v>269</v>
      </c>
      <c r="L54" s="67" t="s">
        <v>270</v>
      </c>
      <c r="M54" s="67" t="s">
        <v>271</v>
      </c>
      <c r="N54" s="67" t="s">
        <v>272</v>
      </c>
      <c r="O54" s="61"/>
    </row>
    <row r="55" spans="1:15">
      <c r="A55" s="77" t="str">
        <f t="shared" ref="A55:A63" si="16">A22</f>
        <v>Schedule 1</v>
      </c>
      <c r="B55" s="161">
        <f>1+Loss_Sec</f>
        <v>1.056</v>
      </c>
      <c r="C55" s="81">
        <f t="shared" ref="C55:N55" si="17">C22*$B55</f>
        <v>203309.04746828089</v>
      </c>
      <c r="D55" s="81">
        <f t="shared" si="17"/>
        <v>296059.88347712118</v>
      </c>
      <c r="E55" s="81">
        <f t="shared" si="17"/>
        <v>273121.95873730478</v>
      </c>
      <c r="F55" s="81">
        <f t="shared" si="17"/>
        <v>168110.16997073122</v>
      </c>
      <c r="G55" s="81">
        <f t="shared" si="17"/>
        <v>129781.80798140203</v>
      </c>
      <c r="H55" s="81">
        <f t="shared" si="17"/>
        <v>172859.95907220876</v>
      </c>
      <c r="I55" s="81">
        <f t="shared" si="17"/>
        <v>239288.36079707427</v>
      </c>
      <c r="J55" s="81">
        <f t="shared" si="17"/>
        <v>274597.21075762645</v>
      </c>
      <c r="K55" s="81">
        <f t="shared" si="17"/>
        <v>143405.83467801887</v>
      </c>
      <c r="L55" s="81">
        <f t="shared" si="17"/>
        <v>214743.77820838324</v>
      </c>
      <c r="M55" s="81">
        <f t="shared" si="17"/>
        <v>178199.50085658985</v>
      </c>
      <c r="N55" s="81">
        <f t="shared" si="17"/>
        <v>249406.16563905068</v>
      </c>
      <c r="O55" s="61"/>
    </row>
    <row r="56" spans="1:15">
      <c r="A56" s="77" t="str">
        <f t="shared" si="16"/>
        <v xml:space="preserve">Schedule 11/12 </v>
      </c>
      <c r="B56" s="161">
        <f>1+Loss_Sec</f>
        <v>1.056</v>
      </c>
      <c r="C56" s="81">
        <f t="shared" ref="C56:N56" si="18">C23*$B56</f>
        <v>64701.757553739008</v>
      </c>
      <c r="D56" s="81">
        <f t="shared" si="18"/>
        <v>56289.302928004094</v>
      </c>
      <c r="E56" s="81">
        <f t="shared" si="18"/>
        <v>61388.891484452593</v>
      </c>
      <c r="F56" s="81">
        <f t="shared" si="18"/>
        <v>45451.537188938739</v>
      </c>
      <c r="G56" s="81">
        <f t="shared" si="18"/>
        <v>44800.121188844489</v>
      </c>
      <c r="H56" s="81">
        <f t="shared" si="18"/>
        <v>51156.674235910905</v>
      </c>
      <c r="I56" s="81">
        <f t="shared" si="18"/>
        <v>76398.69929886327</v>
      </c>
      <c r="J56" s="81">
        <f t="shared" si="18"/>
        <v>67057.628962939838</v>
      </c>
      <c r="K56" s="81">
        <f t="shared" si="18"/>
        <v>68357.567530757398</v>
      </c>
      <c r="L56" s="81">
        <f t="shared" si="18"/>
        <v>50833.423137529229</v>
      </c>
      <c r="M56" s="81">
        <f t="shared" si="18"/>
        <v>56986.727559159859</v>
      </c>
      <c r="N56" s="81">
        <f t="shared" si="18"/>
        <v>58068.511873087395</v>
      </c>
      <c r="O56" s="61"/>
    </row>
    <row r="57" spans="1:15" hidden="1">
      <c r="A57" s="77" t="str">
        <f t="shared" si="16"/>
        <v>Schedule 11/12 demand metered</v>
      </c>
      <c r="B57" s="161">
        <f>1+Loss_Sec</f>
        <v>1.056</v>
      </c>
      <c r="C57" s="81">
        <f t="shared" ref="C57:N57" si="19">C24*$B57</f>
        <v>0</v>
      </c>
      <c r="D57" s="81">
        <f t="shared" si="19"/>
        <v>0</v>
      </c>
      <c r="E57" s="81">
        <f t="shared" si="19"/>
        <v>0</v>
      </c>
      <c r="F57" s="81">
        <f t="shared" si="19"/>
        <v>0</v>
      </c>
      <c r="G57" s="81">
        <f t="shared" si="19"/>
        <v>0</v>
      </c>
      <c r="H57" s="81">
        <f t="shared" si="19"/>
        <v>0</v>
      </c>
      <c r="I57" s="81">
        <f t="shared" si="19"/>
        <v>0</v>
      </c>
      <c r="J57" s="81">
        <f t="shared" si="19"/>
        <v>0</v>
      </c>
      <c r="K57" s="81">
        <f t="shared" si="19"/>
        <v>0</v>
      </c>
      <c r="L57" s="81">
        <f t="shared" si="19"/>
        <v>0</v>
      </c>
      <c r="M57" s="81">
        <f t="shared" si="19"/>
        <v>0</v>
      </c>
      <c r="N57" s="81">
        <f t="shared" si="19"/>
        <v>0</v>
      </c>
      <c r="O57" s="61"/>
    </row>
    <row r="58" spans="1:15">
      <c r="A58" s="77" t="str">
        <f t="shared" si="16"/>
        <v>Schedule 21/22 Secondary</v>
      </c>
      <c r="B58" s="161">
        <f>1+Loss_Sec</f>
        <v>1.056</v>
      </c>
      <c r="C58" s="81">
        <f>C25*$B58</f>
        <v>102798.33349700428</v>
      </c>
      <c r="D58" s="81">
        <f t="shared" ref="D58:N58" si="20">D25*$B58</f>
        <v>78975.207846866906</v>
      </c>
      <c r="E58" s="81">
        <f t="shared" si="20"/>
        <v>93790.935756974897</v>
      </c>
      <c r="F58" s="81">
        <f t="shared" si="20"/>
        <v>80081.928166549042</v>
      </c>
      <c r="G58" s="81">
        <f t="shared" si="20"/>
        <v>77283.288939696009</v>
      </c>
      <c r="H58" s="81">
        <f t="shared" si="20"/>
        <v>79905.778207848663</v>
      </c>
      <c r="I58" s="81">
        <f t="shared" si="20"/>
        <v>100393.1453378416</v>
      </c>
      <c r="J58" s="81">
        <f t="shared" si="20"/>
        <v>91088.788964849387</v>
      </c>
      <c r="K58" s="81">
        <f t="shared" si="20"/>
        <v>100339.97157654646</v>
      </c>
      <c r="L58" s="81">
        <f t="shared" si="20"/>
        <v>80512.426893164971</v>
      </c>
      <c r="M58" s="81">
        <f t="shared" si="20"/>
        <v>90969.961662770118</v>
      </c>
      <c r="N58" s="81">
        <f t="shared" si="20"/>
        <v>88618.540290303281</v>
      </c>
      <c r="O58" s="61"/>
    </row>
    <row r="59" spans="1:15">
      <c r="A59" s="77" t="str">
        <f t="shared" si="16"/>
        <v>Schedule 21 Primary</v>
      </c>
      <c r="B59" s="161">
        <f>1+Loss_Prim</f>
        <v>1.0429999999999999</v>
      </c>
      <c r="C59" s="81">
        <f t="shared" ref="C59:N59" si="21">C26*$B59</f>
        <v>8223.3906040171132</v>
      </c>
      <c r="D59" s="81">
        <f t="shared" si="21"/>
        <v>5993.8019273908876</v>
      </c>
      <c r="E59" s="81">
        <f t="shared" si="21"/>
        <v>8287.2584883409036</v>
      </c>
      <c r="F59" s="81">
        <f t="shared" si="21"/>
        <v>7967.7948699011977</v>
      </c>
      <c r="G59" s="81">
        <f t="shared" si="21"/>
        <v>5291.940384313868</v>
      </c>
      <c r="H59" s="81">
        <f t="shared" si="21"/>
        <v>4875.9826480213305</v>
      </c>
      <c r="I59" s="81">
        <f t="shared" si="21"/>
        <v>5074.2550283197397</v>
      </c>
      <c r="J59" s="81">
        <f t="shared" si="21"/>
        <v>5125.5003690080212</v>
      </c>
      <c r="K59" s="81">
        <f t="shared" si="21"/>
        <v>7563.4342049204552</v>
      </c>
      <c r="L59" s="81">
        <f t="shared" si="21"/>
        <v>6536.2207523531588</v>
      </c>
      <c r="M59" s="81">
        <f t="shared" si="21"/>
        <v>6968.3329658063121</v>
      </c>
      <c r="N59" s="81">
        <f t="shared" si="21"/>
        <v>6209.3719205978205</v>
      </c>
      <c r="O59" s="61"/>
    </row>
    <row r="60" spans="1:15">
      <c r="A60" s="77" t="str">
        <f t="shared" si="16"/>
        <v>Schedule 31/32</v>
      </c>
      <c r="B60" s="161">
        <f>1+Loss_Sec</f>
        <v>1.056</v>
      </c>
      <c r="C60" s="81">
        <f t="shared" ref="C60:N60" si="22">C27*$B60</f>
        <v>5751.7922760364836</v>
      </c>
      <c r="D60" s="81">
        <f t="shared" si="22"/>
        <v>5575.9179992554728</v>
      </c>
      <c r="E60" s="81">
        <f t="shared" si="22"/>
        <v>5698.9864078878518</v>
      </c>
      <c r="F60" s="81">
        <f t="shared" si="22"/>
        <v>5380.9582593819487</v>
      </c>
      <c r="G60" s="81">
        <f t="shared" si="22"/>
        <v>5598.7530208863354</v>
      </c>
      <c r="H60" s="81">
        <f t="shared" si="22"/>
        <v>8085.887223810576</v>
      </c>
      <c r="I60" s="81">
        <f t="shared" si="22"/>
        <v>9452.1467458952302</v>
      </c>
      <c r="J60" s="81">
        <f t="shared" si="22"/>
        <v>10847.993401594313</v>
      </c>
      <c r="K60" s="81">
        <f t="shared" si="22"/>
        <v>8151.565997923698</v>
      </c>
      <c r="L60" s="81">
        <f t="shared" si="22"/>
        <v>6976.6101390408558</v>
      </c>
      <c r="M60" s="81">
        <f t="shared" si="22"/>
        <v>4464.5730555895934</v>
      </c>
      <c r="N60" s="81">
        <f t="shared" si="22"/>
        <v>4249.0682681957169</v>
      </c>
      <c r="O60" s="61"/>
    </row>
    <row r="61" spans="1:15">
      <c r="A61" s="77" t="str">
        <f t="shared" si="16"/>
        <v>Street Lights</v>
      </c>
      <c r="B61" s="161">
        <f>1+Loss_Sec</f>
        <v>1.056</v>
      </c>
      <c r="C61" s="81">
        <f t="shared" ref="C61:N61" si="23">C28*$B61</f>
        <v>0</v>
      </c>
      <c r="D61" s="81">
        <f t="shared" si="23"/>
        <v>1782.4834761320726</v>
      </c>
      <c r="E61" s="81">
        <f t="shared" si="23"/>
        <v>0</v>
      </c>
      <c r="F61" s="81">
        <f t="shared" si="23"/>
        <v>0</v>
      </c>
      <c r="G61" s="81">
        <f t="shared" si="23"/>
        <v>0</v>
      </c>
      <c r="H61" s="81">
        <f t="shared" si="23"/>
        <v>0</v>
      </c>
      <c r="I61" s="81">
        <f t="shared" si="23"/>
        <v>0</v>
      </c>
      <c r="J61" s="81">
        <f t="shared" si="23"/>
        <v>0</v>
      </c>
      <c r="K61" s="81">
        <f t="shared" si="23"/>
        <v>0</v>
      </c>
      <c r="L61" s="81">
        <f t="shared" si="23"/>
        <v>861.53368013050351</v>
      </c>
      <c r="M61" s="81">
        <f>M28*$B61</f>
        <v>0</v>
      </c>
      <c r="N61" s="81">
        <f t="shared" si="23"/>
        <v>1782.4834761320726</v>
      </c>
      <c r="O61" s="61"/>
    </row>
    <row r="62" spans="1:15">
      <c r="A62" s="77" t="str">
        <f t="shared" si="16"/>
        <v>Area Lights</v>
      </c>
      <c r="B62" s="161">
        <f>1+Loss_Sec</f>
        <v>1.056</v>
      </c>
      <c r="C62" s="81">
        <f t="shared" ref="C62:N62" si="24">C29*$B62</f>
        <v>0</v>
      </c>
      <c r="D62" s="81">
        <f t="shared" si="24"/>
        <v>937.38544738496921</v>
      </c>
      <c r="E62" s="81">
        <f t="shared" si="24"/>
        <v>0</v>
      </c>
      <c r="F62" s="81">
        <f t="shared" si="24"/>
        <v>0</v>
      </c>
      <c r="G62" s="81">
        <f t="shared" si="24"/>
        <v>0</v>
      </c>
      <c r="H62" s="81">
        <f t="shared" si="24"/>
        <v>0</v>
      </c>
      <c r="I62" s="81">
        <f t="shared" si="24"/>
        <v>0</v>
      </c>
      <c r="J62" s="81">
        <f t="shared" si="24"/>
        <v>0</v>
      </c>
      <c r="K62" s="81">
        <f t="shared" si="24"/>
        <v>0</v>
      </c>
      <c r="L62" s="81">
        <f t="shared" si="24"/>
        <v>453.06963290273598</v>
      </c>
      <c r="M62" s="81">
        <f t="shared" si="24"/>
        <v>0</v>
      </c>
      <c r="N62" s="81">
        <f t="shared" si="24"/>
        <v>937.38544738496921</v>
      </c>
      <c r="O62" s="61"/>
    </row>
    <row r="63" spans="1:15">
      <c r="A63" s="77" t="str">
        <f t="shared" si="16"/>
        <v>Schedule 25 Primary</v>
      </c>
      <c r="B63" s="161">
        <f>1+Loss_Prim</f>
        <v>1.0429999999999999</v>
      </c>
      <c r="C63" s="81">
        <f t="shared" ref="C63:N63" si="25">C30*$B63</f>
        <v>47270.232715999999</v>
      </c>
      <c r="D63" s="81">
        <f t="shared" si="25"/>
        <v>46588.443432999993</v>
      </c>
      <c r="E63" s="81">
        <f t="shared" si="25"/>
        <v>45812.307498999995</v>
      </c>
      <c r="F63" s="81">
        <f t="shared" si="25"/>
        <v>43248.862776000002</v>
      </c>
      <c r="G63" s="81">
        <f t="shared" si="25"/>
        <v>36912.252909000003</v>
      </c>
      <c r="H63" s="81">
        <f t="shared" si="25"/>
        <v>41229.437466000003</v>
      </c>
      <c r="I63" s="81">
        <f t="shared" si="25"/>
        <v>40485.096343999998</v>
      </c>
      <c r="J63" s="81">
        <f t="shared" si="25"/>
        <v>40130.115151978498</v>
      </c>
      <c r="K63" s="81">
        <f t="shared" si="25"/>
        <v>42978.332970611111</v>
      </c>
      <c r="L63" s="81">
        <f t="shared" si="25"/>
        <v>46867.175795999989</v>
      </c>
      <c r="M63" s="81">
        <f t="shared" si="25"/>
        <v>44355.690203999984</v>
      </c>
      <c r="N63" s="81">
        <f t="shared" si="25"/>
        <v>34719.39755899999</v>
      </c>
      <c r="O63" s="61"/>
    </row>
    <row r="64" spans="1:15">
      <c r="A64" s="77" t="str">
        <f t="shared" ref="A64:A66" si="26">A31</f>
        <v>Schedule 25 Secondary</v>
      </c>
      <c r="B64" s="161">
        <f>1+Loss_Sec</f>
        <v>1.056</v>
      </c>
      <c r="C64" s="81">
        <f t="shared" ref="C64:N64" si="27">C31*$B64</f>
        <v>461.26080000000002</v>
      </c>
      <c r="D64" s="81">
        <f t="shared" si="27"/>
        <v>496.74239999999998</v>
      </c>
      <c r="E64" s="81">
        <f t="shared" si="27"/>
        <v>425.7792</v>
      </c>
      <c r="F64" s="81">
        <f t="shared" si="27"/>
        <v>582.91200000000003</v>
      </c>
      <c r="G64" s="81">
        <f t="shared" si="27"/>
        <v>542.36160000000007</v>
      </c>
      <c r="H64" s="81">
        <f t="shared" si="27"/>
        <v>420.71039999999999</v>
      </c>
      <c r="I64" s="81">
        <f t="shared" si="27"/>
        <v>598.11839999999995</v>
      </c>
      <c r="J64" s="81">
        <f t="shared" si="27"/>
        <v>405.50400000000002</v>
      </c>
      <c r="K64" s="81">
        <f t="shared" si="27"/>
        <v>567.7056</v>
      </c>
      <c r="L64" s="81">
        <f t="shared" si="27"/>
        <v>572.77440000000001</v>
      </c>
      <c r="M64" s="81">
        <f t="shared" si="27"/>
        <v>471.39839999999998</v>
      </c>
      <c r="N64" s="81">
        <f t="shared" si="27"/>
        <v>1165.8240000000001</v>
      </c>
      <c r="O64" s="61"/>
    </row>
    <row r="65" spans="1:15">
      <c r="A65" s="77" t="str">
        <f t="shared" si="26"/>
        <v>Schedule 25P Primary</v>
      </c>
      <c r="B65" s="161">
        <f>1+Loss_Prim</f>
        <v>1.0429999999999999</v>
      </c>
      <c r="C65" s="81">
        <f>C32*$B65+'Schedule Shifting Adj - ID'!D7</f>
        <v>68483.37999999999</v>
      </c>
      <c r="D65" s="81">
        <f>D32*$B65+'Schedule Shifting Adj - ID'!E7</f>
        <v>50522.92</v>
      </c>
      <c r="E65" s="81">
        <f>E32*$B65+'Schedule Shifting Adj - ID'!F7</f>
        <v>44118.899999999994</v>
      </c>
      <c r="F65" s="81">
        <f>F32*$B65+'Schedule Shifting Adj - ID'!G7</f>
        <v>46760.4018</v>
      </c>
      <c r="G65" s="81">
        <f>G32*$B65+'Schedule Shifting Adj - ID'!H7</f>
        <v>47802.984599999996</v>
      </c>
      <c r="H65" s="81">
        <f>H32*$B65+'Schedule Shifting Adj - ID'!I7</f>
        <v>39843.538699999997</v>
      </c>
      <c r="I65" s="81">
        <f>I32*$B65+'Schedule Shifting Adj - ID'!J7</f>
        <v>42109.664799999991</v>
      </c>
      <c r="J65" s="81">
        <f>J32*$B65+'Schedule Shifting Adj - ID'!K7</f>
        <v>44395.086399999993</v>
      </c>
      <c r="K65" s="81">
        <f>K32*$B65+'Schedule Shifting Adj - ID'!L7</f>
        <v>38666.513200000001</v>
      </c>
      <c r="L65" s="81">
        <f>L32*$B65+'Schedule Shifting Adj - ID'!M7</f>
        <v>39197.713100000008</v>
      </c>
      <c r="M65" s="81">
        <f>M32*$B65+'Schedule Shifting Adj - ID'!N7</f>
        <v>36183.234499999991</v>
      </c>
      <c r="N65" s="81">
        <f>N32*$B65+'Schedule Shifting Adj - ID'!O7</f>
        <v>42310.442300000002</v>
      </c>
      <c r="O65" s="61"/>
    </row>
    <row r="66" spans="1:15">
      <c r="A66" s="77" t="str">
        <f t="shared" si="26"/>
        <v>Schedule 25P Generation</v>
      </c>
      <c r="B66" s="162">
        <v>1</v>
      </c>
      <c r="C66" s="81">
        <f t="shared" ref="C66:N66" si="28">C33*$B66</f>
        <v>9080</v>
      </c>
      <c r="D66" s="81">
        <f t="shared" si="28"/>
        <v>22380</v>
      </c>
      <c r="E66" s="81">
        <f t="shared" si="28"/>
        <v>49810</v>
      </c>
      <c r="F66" s="81">
        <f t="shared" si="28"/>
        <v>52210</v>
      </c>
      <c r="G66" s="81">
        <f t="shared" si="28"/>
        <v>49550</v>
      </c>
      <c r="H66" s="81">
        <f t="shared" si="28"/>
        <v>50790</v>
      </c>
      <c r="I66" s="81">
        <f t="shared" si="28"/>
        <v>49530</v>
      </c>
      <c r="J66" s="81">
        <f t="shared" si="28"/>
        <v>51860</v>
      </c>
      <c r="K66" s="81">
        <f t="shared" si="28"/>
        <v>56920</v>
      </c>
      <c r="L66" s="81">
        <f t="shared" si="28"/>
        <v>56460</v>
      </c>
      <c r="M66" s="81">
        <f t="shared" si="28"/>
        <v>51459.999999999993</v>
      </c>
      <c r="N66" s="81">
        <f t="shared" si="28"/>
        <v>53000</v>
      </c>
      <c r="O66" s="61"/>
    </row>
    <row r="67" spans="1:15">
      <c r="A67" s="77" t="s">
        <v>280</v>
      </c>
      <c r="B67" s="61"/>
      <c r="C67" s="84">
        <f t="shared" ref="C67:N67" si="29">SUM(C55:C66)</f>
        <v>510079.19491507777</v>
      </c>
      <c r="D67" s="84">
        <f t="shared" si="29"/>
        <v>565602.08893515565</v>
      </c>
      <c r="E67" s="84">
        <f t="shared" si="29"/>
        <v>582455.01757396094</v>
      </c>
      <c r="F67" s="84">
        <f t="shared" si="29"/>
        <v>449794.56503150216</v>
      </c>
      <c r="G67" s="84">
        <f t="shared" si="29"/>
        <v>397563.51062414283</v>
      </c>
      <c r="H67" s="84">
        <f t="shared" si="29"/>
        <v>449167.96795380017</v>
      </c>
      <c r="I67" s="84">
        <f t="shared" si="29"/>
        <v>563329.48675199412</v>
      </c>
      <c r="J67" s="84">
        <f t="shared" si="29"/>
        <v>585507.82800799655</v>
      </c>
      <c r="K67" s="84">
        <f t="shared" si="29"/>
        <v>466950.925758778</v>
      </c>
      <c r="L67" s="84">
        <f t="shared" si="29"/>
        <v>504014.72573950468</v>
      </c>
      <c r="M67" s="84">
        <f t="shared" si="29"/>
        <v>470059.41920391563</v>
      </c>
      <c r="N67" s="84">
        <f t="shared" si="29"/>
        <v>540467.19077375205</v>
      </c>
      <c r="O67" s="61"/>
    </row>
    <row r="68" spans="1:15">
      <c r="A68" s="160" t="s">
        <v>2338</v>
      </c>
      <c r="B68" s="61"/>
      <c r="C68" s="83">
        <f>C67-C66</f>
        <v>500999.19491507777</v>
      </c>
      <c r="D68" s="83">
        <f t="shared" ref="D68:N68" si="30">D67-D66</f>
        <v>543222.08893515565</v>
      </c>
      <c r="E68" s="83">
        <f t="shared" si="30"/>
        <v>532645.01757396094</v>
      </c>
      <c r="F68" s="83">
        <f t="shared" si="30"/>
        <v>397584.56503150216</v>
      </c>
      <c r="G68" s="83">
        <f t="shared" si="30"/>
        <v>348013.51062414283</v>
      </c>
      <c r="H68" s="83">
        <f t="shared" si="30"/>
        <v>398377.96795380017</v>
      </c>
      <c r="I68" s="83">
        <f t="shared" si="30"/>
        <v>513799.48675199412</v>
      </c>
      <c r="J68" s="83">
        <f t="shared" si="30"/>
        <v>533647.82800799655</v>
      </c>
      <c r="K68" s="83">
        <f t="shared" si="30"/>
        <v>410030.925758778</v>
      </c>
      <c r="L68" s="83">
        <f t="shared" si="30"/>
        <v>447554.72573950468</v>
      </c>
      <c r="M68" s="83">
        <f t="shared" si="30"/>
        <v>418599.41920391563</v>
      </c>
      <c r="N68" s="83">
        <f t="shared" si="30"/>
        <v>487467.19077375205</v>
      </c>
      <c r="O68" s="61"/>
    </row>
    <row r="69" spans="1:15">
      <c r="A69" s="77"/>
      <c r="B69" s="61"/>
      <c r="C69" s="85" t="s">
        <v>2570</v>
      </c>
      <c r="D69" s="85"/>
      <c r="E69" s="85" t="s">
        <v>2569</v>
      </c>
      <c r="F69" s="85"/>
      <c r="G69" s="85"/>
      <c r="H69" s="85"/>
      <c r="I69" s="85" t="s">
        <v>2569</v>
      </c>
      <c r="J69" s="85"/>
      <c r="K69" s="85"/>
      <c r="L69" s="85" t="s">
        <v>2569</v>
      </c>
      <c r="M69" s="85"/>
      <c r="N69" s="85"/>
      <c r="O69" s="61"/>
    </row>
    <row r="70" spans="1:15">
      <c r="A70" s="77"/>
      <c r="B70" s="61"/>
      <c r="C70" s="86">
        <f>C71</f>
        <v>43480</v>
      </c>
      <c r="D70" s="86">
        <f t="shared" ref="D70:N70" si="31">D71</f>
        <v>43502</v>
      </c>
      <c r="E70" s="86">
        <f t="shared" si="31"/>
        <v>43525</v>
      </c>
      <c r="F70" s="86">
        <f t="shared" si="31"/>
        <v>43571</v>
      </c>
      <c r="G70" s="86">
        <f t="shared" si="31"/>
        <v>43616</v>
      </c>
      <c r="H70" s="86">
        <f t="shared" si="31"/>
        <v>43628</v>
      </c>
      <c r="I70" s="86">
        <f t="shared" si="31"/>
        <v>43669</v>
      </c>
      <c r="J70" s="86">
        <f t="shared" si="31"/>
        <v>43683</v>
      </c>
      <c r="K70" s="86">
        <f t="shared" si="31"/>
        <v>43711</v>
      </c>
      <c r="L70" s="86">
        <f>L71</f>
        <v>43768</v>
      </c>
      <c r="M70" s="86">
        <f t="shared" si="31"/>
        <v>43795</v>
      </c>
      <c r="N70" s="86">
        <f t="shared" si="31"/>
        <v>43814</v>
      </c>
      <c r="O70" s="61"/>
    </row>
    <row r="71" spans="1:15">
      <c r="A71" s="77" t="s">
        <v>278</v>
      </c>
      <c r="B71" s="61"/>
      <c r="C71" s="463">
        <v>43480</v>
      </c>
      <c r="D71" s="463">
        <v>43502</v>
      </c>
      <c r="E71" s="349">
        <f>'PT Ratio'!D23</f>
        <v>43525</v>
      </c>
      <c r="F71" s="463">
        <v>43571</v>
      </c>
      <c r="G71" s="463">
        <v>43616</v>
      </c>
      <c r="H71" s="463">
        <v>43628</v>
      </c>
      <c r="I71" s="349">
        <f>'PT Ratio'!H23</f>
        <v>43669</v>
      </c>
      <c r="J71" s="463">
        <v>43683</v>
      </c>
      <c r="K71" s="463">
        <v>43711</v>
      </c>
      <c r="L71" s="349">
        <f>'PT Ratio'!K23</f>
        <v>43768</v>
      </c>
      <c r="M71" s="463">
        <v>43795</v>
      </c>
      <c r="N71" s="463">
        <v>43814</v>
      </c>
      <c r="O71" s="61"/>
    </row>
    <row r="72" spans="1:15">
      <c r="A72" s="77"/>
      <c r="B72" s="61"/>
      <c r="C72" s="462">
        <v>0.41666666666666669</v>
      </c>
      <c r="D72" s="462">
        <v>0.79166666666666663</v>
      </c>
      <c r="E72" s="350">
        <f>'PT Ratio'!D24</f>
        <v>0.33333333333333331</v>
      </c>
      <c r="F72" s="462">
        <f>'PT Ratio'!E24</f>
        <v>0.33333333333333331</v>
      </c>
      <c r="G72" s="462">
        <v>0.75</v>
      </c>
      <c r="H72" s="462">
        <v>0.75</v>
      </c>
      <c r="I72" s="350">
        <f>'PT Ratio'!H24</f>
        <v>0.70833333333333337</v>
      </c>
      <c r="J72" s="462">
        <v>0.75</v>
      </c>
      <c r="K72" s="462">
        <v>0.625</v>
      </c>
      <c r="L72" s="350">
        <f>'PT Ratio'!K24</f>
        <v>0.33333333333333331</v>
      </c>
      <c r="M72" s="462">
        <v>0.5</v>
      </c>
      <c r="N72" s="462">
        <v>0.75</v>
      </c>
      <c r="O72" s="61"/>
    </row>
    <row r="73" spans="1:15">
      <c r="A73" s="77" t="s">
        <v>249</v>
      </c>
      <c r="B73" s="61"/>
      <c r="C73" s="428">
        <v>40</v>
      </c>
      <c r="D73" s="428">
        <v>50</v>
      </c>
      <c r="E73" s="428">
        <v>50</v>
      </c>
      <c r="F73" s="428">
        <v>20</v>
      </c>
      <c r="G73" s="428">
        <v>-4</v>
      </c>
      <c r="H73" s="428">
        <v>-8</v>
      </c>
      <c r="I73" s="428">
        <v>-15</v>
      </c>
      <c r="J73" s="428">
        <v>-16</v>
      </c>
      <c r="K73" s="428">
        <v>-9</v>
      </c>
      <c r="L73" s="428">
        <v>37</v>
      </c>
      <c r="M73" s="428">
        <v>41</v>
      </c>
      <c r="N73" s="428">
        <v>37</v>
      </c>
      <c r="O73" s="61"/>
    </row>
    <row r="74" spans="1:15">
      <c r="A74" s="77" t="s">
        <v>312</v>
      </c>
      <c r="B74" s="83">
        <f t="shared" ref="B74:B79" si="32">SUM(C74:N74)</f>
        <v>10993100</v>
      </c>
      <c r="C74" s="464">
        <f>913000+28000*0.65</f>
        <v>931200</v>
      </c>
      <c r="D74" s="464">
        <f>984000-33000*0.65</f>
        <v>962550</v>
      </c>
      <c r="E74" s="464">
        <f>1089000-147000*0.65</f>
        <v>993450</v>
      </c>
      <c r="F74" s="464">
        <f>735000+1000</f>
        <v>736000</v>
      </c>
      <c r="G74" s="464">
        <f>692000+208000*0.65</f>
        <v>827200</v>
      </c>
      <c r="H74" s="464">
        <f>810000+143000*0.65</f>
        <v>902950</v>
      </c>
      <c r="I74" s="464">
        <f>1028000-1000</f>
        <v>1027000</v>
      </c>
      <c r="J74" s="464">
        <f>1058000-15000*0.65</f>
        <v>1048250</v>
      </c>
      <c r="K74" s="464">
        <f>812000+65000*0.65</f>
        <v>854250</v>
      </c>
      <c r="L74" s="464">
        <f>906000+94000*0.65</f>
        <v>967100</v>
      </c>
      <c r="M74" s="464">
        <f>786000+121000*0.65</f>
        <v>864650</v>
      </c>
      <c r="N74" s="464">
        <f>924000-70000*0.65</f>
        <v>878500</v>
      </c>
      <c r="O74" s="61"/>
    </row>
    <row r="75" spans="1:15">
      <c r="A75" s="61" t="s">
        <v>2571</v>
      </c>
      <c r="B75" s="83">
        <f t="shared" si="32"/>
        <v>6226900</v>
      </c>
      <c r="C75" s="464">
        <f>510000+28000*0.35</f>
        <v>519800</v>
      </c>
      <c r="D75" s="464">
        <f>566000-33000*0.35</f>
        <v>554450</v>
      </c>
      <c r="E75" s="464">
        <f>585000-147000*0.35</f>
        <v>533550</v>
      </c>
      <c r="F75" s="464">
        <f>450000+1000</f>
        <v>451000</v>
      </c>
      <c r="G75" s="464">
        <f>398000+208000*0.35</f>
        <v>470800</v>
      </c>
      <c r="H75" s="464">
        <f>449000+143000*0.35</f>
        <v>499050</v>
      </c>
      <c r="I75" s="464">
        <f>563000</f>
        <v>563000</v>
      </c>
      <c r="J75" s="464">
        <f>586000-15000*0.35</f>
        <v>580750</v>
      </c>
      <c r="K75" s="464">
        <f>467000+65000*0.35</f>
        <v>489750</v>
      </c>
      <c r="L75" s="464">
        <f>504000+94000*0.35</f>
        <v>536900</v>
      </c>
      <c r="M75" s="464">
        <f>470000+121000*0.35</f>
        <v>512350</v>
      </c>
      <c r="N75" s="464">
        <f>540000-70000*0.35</f>
        <v>515500</v>
      </c>
      <c r="O75" s="61"/>
    </row>
    <row r="76" spans="1:15">
      <c r="A76" s="61" t="s">
        <v>2572</v>
      </c>
      <c r="B76" s="83">
        <f t="shared" si="32"/>
        <v>17220000</v>
      </c>
      <c r="C76" s="235">
        <v>1451000</v>
      </c>
      <c r="D76" s="235">
        <v>1517000</v>
      </c>
      <c r="E76" s="235">
        <v>1527000</v>
      </c>
      <c r="F76" s="235">
        <v>1187000</v>
      </c>
      <c r="G76" s="235">
        <v>1298000</v>
      </c>
      <c r="H76" s="235">
        <v>1402000</v>
      </c>
      <c r="I76" s="235">
        <v>1590000</v>
      </c>
      <c r="J76" s="235">
        <v>1629000</v>
      </c>
      <c r="K76" s="235">
        <v>1344000</v>
      </c>
      <c r="L76" s="235">
        <v>1504000</v>
      </c>
      <c r="M76" s="235">
        <v>1377000</v>
      </c>
      <c r="N76" s="235">
        <v>1394000</v>
      </c>
      <c r="O76" s="61"/>
    </row>
    <row r="77" spans="1:15">
      <c r="A77" s="77" t="s">
        <v>316</v>
      </c>
      <c r="B77" s="83">
        <f t="shared" si="32"/>
        <v>255875.08590488718</v>
      </c>
      <c r="C77" s="81">
        <f>C74-C52</f>
        <v>18575.885426354944</v>
      </c>
      <c r="D77" s="81">
        <f t="shared" ref="D77:N77" si="33">D74-D52</f>
        <v>-21238.825226964662</v>
      </c>
      <c r="E77" s="81">
        <f t="shared" si="33"/>
        <v>-96023.926359966397</v>
      </c>
      <c r="F77" s="81">
        <f t="shared" si="33"/>
        <v>1485.5815827104961</v>
      </c>
      <c r="G77" s="81">
        <f t="shared" si="33"/>
        <v>135153.3889256391</v>
      </c>
      <c r="H77" s="81">
        <f t="shared" si="33"/>
        <v>93003.714729689527</v>
      </c>
      <c r="I77" s="81">
        <f t="shared" si="33"/>
        <v>-1239.4401736730943</v>
      </c>
      <c r="J77" s="81">
        <f t="shared" si="33"/>
        <v>-10112.644134604605</v>
      </c>
      <c r="K77" s="81">
        <f t="shared" si="33"/>
        <v>42385.484436987666</v>
      </c>
      <c r="L77" s="81">
        <f t="shared" si="33"/>
        <v>60879.805348545779</v>
      </c>
      <c r="M77" s="81">
        <f t="shared" si="33"/>
        <v>78283.334707506001</v>
      </c>
      <c r="N77" s="81">
        <f t="shared" si="33"/>
        <v>-45277.273357337574</v>
      </c>
      <c r="O77" s="61"/>
    </row>
    <row r="78" spans="1:15">
      <c r="A78" s="77" t="s">
        <v>317</v>
      </c>
      <c r="B78" s="83">
        <f t="shared" si="32"/>
        <v>141908.07873041945</v>
      </c>
      <c r="C78" s="81">
        <f>C75-C67</f>
        <v>9720.8050849222345</v>
      </c>
      <c r="D78" s="81">
        <f t="shared" ref="D78:N78" si="34">D75-D67</f>
        <v>-11152.088935155654</v>
      </c>
      <c r="E78" s="81">
        <f t="shared" si="34"/>
        <v>-48905.01757396094</v>
      </c>
      <c r="F78" s="81">
        <f t="shared" si="34"/>
        <v>1205.434968497837</v>
      </c>
      <c r="G78" s="81">
        <f t="shared" si="34"/>
        <v>73236.489375857171</v>
      </c>
      <c r="H78" s="81">
        <f t="shared" si="34"/>
        <v>49882.032046199834</v>
      </c>
      <c r="I78" s="81">
        <f t="shared" si="34"/>
        <v>-329.48675199411809</v>
      </c>
      <c r="J78" s="81">
        <f t="shared" si="34"/>
        <v>-4757.828007996548</v>
      </c>
      <c r="K78" s="81">
        <f t="shared" si="34"/>
        <v>22799.074241221999</v>
      </c>
      <c r="L78" s="81">
        <f t="shared" si="34"/>
        <v>32885.274260495324</v>
      </c>
      <c r="M78" s="81">
        <f t="shared" si="34"/>
        <v>42290.580796084367</v>
      </c>
      <c r="N78" s="81">
        <f t="shared" si="34"/>
        <v>-24967.190773752052</v>
      </c>
      <c r="O78" s="61"/>
    </row>
    <row r="79" spans="1:15">
      <c r="A79" s="77" t="s">
        <v>318</v>
      </c>
      <c r="B79" s="83">
        <f t="shared" si="32"/>
        <v>397783.16463530646</v>
      </c>
      <c r="C79" s="83">
        <f>C76-(C52+C67)</f>
        <v>28296.690511277178</v>
      </c>
      <c r="D79" s="83">
        <f t="shared" ref="D79:N79" si="35">D76-(D52+D67)</f>
        <v>-32390.914162120316</v>
      </c>
      <c r="E79" s="83">
        <f t="shared" si="35"/>
        <v>-144928.94393392745</v>
      </c>
      <c r="F79" s="83">
        <f t="shared" si="35"/>
        <v>2691.0165512082167</v>
      </c>
      <c r="G79" s="83">
        <f>G76-(G52+G67)</f>
        <v>208389.87830149615</v>
      </c>
      <c r="H79" s="83">
        <f t="shared" si="35"/>
        <v>142885.7467758893</v>
      </c>
      <c r="I79" s="83">
        <f t="shared" si="35"/>
        <v>-1568.9269256670959</v>
      </c>
      <c r="J79" s="83">
        <f t="shared" si="35"/>
        <v>-14870.472142601153</v>
      </c>
      <c r="K79" s="83">
        <f t="shared" si="35"/>
        <v>65184.558678209782</v>
      </c>
      <c r="L79" s="83">
        <f t="shared" si="35"/>
        <v>93765.079609041102</v>
      </c>
      <c r="M79" s="83">
        <f t="shared" si="35"/>
        <v>120573.91550359037</v>
      </c>
      <c r="N79" s="83">
        <f t="shared" si="35"/>
        <v>-70244.464131089626</v>
      </c>
      <c r="O79" s="61"/>
    </row>
    <row r="80" spans="1:15">
      <c r="A80" s="77"/>
      <c r="B80" s="64">
        <f t="shared" ref="B80:N80" si="36">B79/B76</f>
        <v>2.3100067632712339E-2</v>
      </c>
      <c r="C80" s="64">
        <f t="shared" si="36"/>
        <v>1.9501509656290269E-2</v>
      </c>
      <c r="D80" s="64">
        <f t="shared" si="36"/>
        <v>-2.1351953963164347E-2</v>
      </c>
      <c r="E80" s="64">
        <f t="shared" si="36"/>
        <v>-9.4910899760266829E-2</v>
      </c>
      <c r="F80" s="64">
        <f t="shared" si="36"/>
        <v>2.2670737583893991E-3</v>
      </c>
      <c r="G80" s="64">
        <f t="shared" si="36"/>
        <v>0.16054690161902632</v>
      </c>
      <c r="H80" s="64">
        <f t="shared" si="36"/>
        <v>0.10191565390576983</v>
      </c>
      <c r="I80" s="64">
        <f t="shared" si="36"/>
        <v>-9.8674649413024902E-4</v>
      </c>
      <c r="J80" s="64">
        <f t="shared" si="36"/>
        <v>-9.1285894061394427E-3</v>
      </c>
      <c r="K80" s="64">
        <f t="shared" si="36"/>
        <v>4.85004156831918E-2</v>
      </c>
      <c r="L80" s="64">
        <f t="shared" si="36"/>
        <v>6.2343802931543284E-2</v>
      </c>
      <c r="M80" s="64">
        <f t="shared" si="36"/>
        <v>8.756275635700099E-2</v>
      </c>
      <c r="N80" s="64">
        <f t="shared" si="36"/>
        <v>-5.0390576851570751E-2</v>
      </c>
      <c r="O80" s="61"/>
    </row>
    <row r="81" spans="1:15">
      <c r="A81" s="77"/>
      <c r="B81" s="87"/>
      <c r="C81" s="85">
        <f>C76-C74-C75</f>
        <v>0</v>
      </c>
      <c r="D81" s="85">
        <f>D76-D74-D75</f>
        <v>0</v>
      </c>
      <c r="E81" s="85">
        <f t="shared" ref="E81:N81" si="37">E76-E74-E75</f>
        <v>0</v>
      </c>
      <c r="F81" s="85">
        <f t="shared" si="37"/>
        <v>0</v>
      </c>
      <c r="G81" s="85">
        <f t="shared" si="37"/>
        <v>0</v>
      </c>
      <c r="H81" s="85">
        <f t="shared" si="37"/>
        <v>0</v>
      </c>
      <c r="I81" s="85">
        <f t="shared" si="37"/>
        <v>0</v>
      </c>
      <c r="J81" s="85">
        <f t="shared" si="37"/>
        <v>0</v>
      </c>
      <c r="K81" s="85">
        <f t="shared" si="37"/>
        <v>0</v>
      </c>
      <c r="L81" s="85">
        <f t="shared" si="37"/>
        <v>0</v>
      </c>
      <c r="M81" s="85">
        <f t="shared" si="37"/>
        <v>0</v>
      </c>
      <c r="N81" s="85">
        <f t="shared" si="37"/>
        <v>0</v>
      </c>
      <c r="O81" s="61"/>
    </row>
    <row r="82" spans="1:15">
      <c r="A82" s="79" t="s">
        <v>281</v>
      </c>
      <c r="B82" s="87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>
      <c r="A83" s="77"/>
      <c r="B83" s="88" t="s">
        <v>282</v>
      </c>
      <c r="C83" s="67" t="s">
        <v>261</v>
      </c>
      <c r="D83" s="67" t="s">
        <v>262</v>
      </c>
      <c r="E83" s="67" t="s">
        <v>263</v>
      </c>
      <c r="F83" s="67" t="s">
        <v>264</v>
      </c>
      <c r="G83" s="67" t="s">
        <v>265</v>
      </c>
      <c r="H83" s="67" t="s">
        <v>266</v>
      </c>
      <c r="I83" s="67" t="s">
        <v>267</v>
      </c>
      <c r="J83" s="67" t="s">
        <v>268</v>
      </c>
      <c r="K83" s="67" t="s">
        <v>269</v>
      </c>
      <c r="L83" s="67" t="s">
        <v>270</v>
      </c>
      <c r="M83" s="67" t="s">
        <v>271</v>
      </c>
      <c r="N83" s="67" t="s">
        <v>272</v>
      </c>
      <c r="O83" s="61"/>
    </row>
    <row r="84" spans="1:15">
      <c r="A84" s="79" t="s">
        <v>252</v>
      </c>
      <c r="B84" s="79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>
      <c r="A85" s="77" t="str">
        <f>A41</f>
        <v>Schedule 1</v>
      </c>
      <c r="B85" s="89">
        <f>AVERAGE(C85:N85)</f>
        <v>438230.74485013721</v>
      </c>
      <c r="C85" s="81">
        <f t="shared" ref="C85:N85" si="38">C41+C$77*(C41/SUM(C$41:C$45))</f>
        <v>431691.30451372208</v>
      </c>
      <c r="D85" s="81">
        <f t="shared" si="38"/>
        <v>537923.91327027383</v>
      </c>
      <c r="E85" s="81">
        <f t="shared" si="38"/>
        <v>558861.19302488584</v>
      </c>
      <c r="F85" s="81">
        <f t="shared" si="38"/>
        <v>337030.79988533998</v>
      </c>
      <c r="G85" s="81">
        <f t="shared" si="38"/>
        <v>339061.51963722997</v>
      </c>
      <c r="H85" s="81">
        <f t="shared" si="38"/>
        <v>396264.01962010167</v>
      </c>
      <c r="I85" s="81">
        <f t="shared" si="38"/>
        <v>496644.18709938932</v>
      </c>
      <c r="J85" s="81">
        <f t="shared" si="38"/>
        <v>541068.11705856561</v>
      </c>
      <c r="K85" s="81">
        <f t="shared" si="38"/>
        <v>303980.54536430177</v>
      </c>
      <c r="L85" s="81">
        <f t="shared" si="38"/>
        <v>481246.11277999403</v>
      </c>
      <c r="M85" s="81">
        <f t="shared" si="38"/>
        <v>378769.22571315902</v>
      </c>
      <c r="N85" s="81">
        <f t="shared" si="38"/>
        <v>456228.00023468421</v>
      </c>
      <c r="O85" s="61"/>
    </row>
    <row r="86" spans="1:15">
      <c r="A86" s="77" t="str">
        <f>A42</f>
        <v>Schedule 11/12</v>
      </c>
      <c r="B86" s="89">
        <f t="shared" ref="B86:B95" si="39">AVERAGE(C86:N86)</f>
        <v>99669.199359669044</v>
      </c>
      <c r="C86" s="81">
        <f t="shared" ref="C86:N86" si="40">C42+C$77*(C42/SUM(C$41:C$45))</f>
        <v>116949.90529940939</v>
      </c>
      <c r="D86" s="81">
        <f t="shared" si="40"/>
        <v>89377.131928938034</v>
      </c>
      <c r="E86" s="81">
        <f t="shared" si="40"/>
        <v>92662.362681978091</v>
      </c>
      <c r="F86" s="81">
        <f t="shared" si="40"/>
        <v>75336.427618801521</v>
      </c>
      <c r="G86" s="81">
        <f t="shared" si="40"/>
        <v>92381.200492225325</v>
      </c>
      <c r="H86" s="81">
        <f t="shared" si="40"/>
        <v>91687.342186457638</v>
      </c>
      <c r="I86" s="81">
        <f t="shared" si="40"/>
        <v>117002.18978979778</v>
      </c>
      <c r="J86" s="81">
        <f t="shared" si="40"/>
        <v>95089.28777219147</v>
      </c>
      <c r="K86" s="81">
        <f t="shared" si="40"/>
        <v>115597.32456508915</v>
      </c>
      <c r="L86" s="81">
        <f t="shared" si="40"/>
        <v>100543.11644086575</v>
      </c>
      <c r="M86" s="81">
        <f t="shared" si="40"/>
        <v>109741.1710255044</v>
      </c>
      <c r="N86" s="81">
        <f t="shared" si="40"/>
        <v>99662.932514769898</v>
      </c>
      <c r="O86" s="61"/>
    </row>
    <row r="87" spans="1:15">
      <c r="A87" s="77" t="str">
        <f>A43</f>
        <v>Schedule 21/22  Secondary</v>
      </c>
      <c r="B87" s="89">
        <f t="shared" si="39"/>
        <v>204329.03748917012</v>
      </c>
      <c r="C87" s="81">
        <f t="shared" ref="C87:N87" si="41">C43+C$77*(C43/SUM(C$41:C$45))</f>
        <v>213310.88088028543</v>
      </c>
      <c r="D87" s="81">
        <f t="shared" si="41"/>
        <v>177810.17117830523</v>
      </c>
      <c r="E87" s="81">
        <f t="shared" si="41"/>
        <v>180634.48201591166</v>
      </c>
      <c r="F87" s="81">
        <f t="shared" si="41"/>
        <v>172899.92374902352</v>
      </c>
      <c r="G87" s="81">
        <f t="shared" si="41"/>
        <v>223653.44554580445</v>
      </c>
      <c r="H87" s="81">
        <f t="shared" si="41"/>
        <v>225175.75890539392</v>
      </c>
      <c r="I87" s="81">
        <f t="shared" si="41"/>
        <v>223646.15049892457</v>
      </c>
      <c r="J87" s="81">
        <f t="shared" si="41"/>
        <v>216044.77556244028</v>
      </c>
      <c r="K87" s="81">
        <f t="shared" si="41"/>
        <v>233748.90464884392</v>
      </c>
      <c r="L87" s="81">
        <f t="shared" si="41"/>
        <v>201912.48431814162</v>
      </c>
      <c r="M87" s="81">
        <f t="shared" si="41"/>
        <v>212729.67137630744</v>
      </c>
      <c r="N87" s="81">
        <f t="shared" si="41"/>
        <v>170381.80119065952</v>
      </c>
      <c r="O87" s="61"/>
    </row>
    <row r="88" spans="1:15">
      <c r="A88" s="77" t="str">
        <f>A44</f>
        <v>Schedule 21 Primary</v>
      </c>
      <c r="B88" s="89">
        <f t="shared" si="39"/>
        <v>14485.359020569564</v>
      </c>
      <c r="C88" s="81">
        <f t="shared" ref="C88:N88" si="42">C44+C$77*(C44/SUM(C$41:C$45))</f>
        <v>16000.055787203972</v>
      </c>
      <c r="D88" s="81">
        <f t="shared" si="42"/>
        <v>11524.765772161003</v>
      </c>
      <c r="E88" s="81">
        <f t="shared" si="42"/>
        <v>13350.605919159116</v>
      </c>
      <c r="F88" s="81">
        <f t="shared" si="42"/>
        <v>13636.045791258228</v>
      </c>
      <c r="G88" s="81">
        <f t="shared" si="42"/>
        <v>14845.979650579198</v>
      </c>
      <c r="H88" s="81">
        <f t="shared" si="42"/>
        <v>14956.09005694557</v>
      </c>
      <c r="I88" s="81">
        <f t="shared" si="42"/>
        <v>13594.381752683508</v>
      </c>
      <c r="J88" s="81">
        <f t="shared" si="42"/>
        <v>12530.804221342787</v>
      </c>
      <c r="K88" s="81">
        <f t="shared" si="42"/>
        <v>18721.362187981878</v>
      </c>
      <c r="L88" s="81">
        <f t="shared" si="42"/>
        <v>14515.402100506657</v>
      </c>
      <c r="M88" s="81">
        <f t="shared" si="42"/>
        <v>17868.669597144217</v>
      </c>
      <c r="N88" s="81">
        <f t="shared" si="42"/>
        <v>12280.14540986865</v>
      </c>
      <c r="O88" s="61"/>
    </row>
    <row r="89" spans="1:15">
      <c r="A89" s="77" t="str">
        <f t="shared" ref="A89:A92" si="43">A45</f>
        <v>Schedule 31/32</v>
      </c>
      <c r="B89" s="89">
        <f t="shared" si="39"/>
        <v>16828.885310308102</v>
      </c>
      <c r="C89" s="81">
        <f t="shared" ref="C89:N89" si="44">C45+C$77*(C45/SUM(C$41:C$45))</f>
        <v>6618.3921193791284</v>
      </c>
      <c r="D89" s="81">
        <f t="shared" si="44"/>
        <v>5638.7761302004483</v>
      </c>
      <c r="E89" s="81">
        <f t="shared" si="44"/>
        <v>5805.4591580653223</v>
      </c>
      <c r="F89" s="81">
        <f t="shared" si="44"/>
        <v>7378.406675376822</v>
      </c>
      <c r="G89" s="81">
        <f t="shared" si="44"/>
        <v>19868.497910389491</v>
      </c>
      <c r="H89" s="81">
        <f t="shared" si="44"/>
        <v>30368.43133110107</v>
      </c>
      <c r="I89" s="81">
        <f t="shared" si="44"/>
        <v>30668.097459204728</v>
      </c>
      <c r="J89" s="81">
        <f t="shared" si="44"/>
        <v>33385.080928459851</v>
      </c>
      <c r="K89" s="81">
        <f t="shared" si="44"/>
        <v>31937.460733783268</v>
      </c>
      <c r="L89" s="81">
        <f t="shared" si="44"/>
        <v>18384.999950766578</v>
      </c>
      <c r="M89" s="81">
        <f t="shared" si="44"/>
        <v>6272.310219923721</v>
      </c>
      <c r="N89" s="81">
        <f t="shared" si="44"/>
        <v>5620.7111070468136</v>
      </c>
      <c r="O89" s="61"/>
    </row>
    <row r="90" spans="1:15">
      <c r="A90" s="77" t="str">
        <f t="shared" si="43"/>
        <v>Street Lights</v>
      </c>
      <c r="B90" s="89">
        <f t="shared" si="39"/>
        <v>546.43141080220482</v>
      </c>
      <c r="C90" s="81">
        <f t="shared" ref="C90:C95" si="45">C46</f>
        <v>0</v>
      </c>
      <c r="D90" s="81">
        <f t="shared" ref="D90:N90" si="46">D46</f>
        <v>2640.4739313932032</v>
      </c>
      <c r="E90" s="81">
        <f t="shared" si="46"/>
        <v>0</v>
      </c>
      <c r="F90" s="81">
        <f t="shared" si="46"/>
        <v>0</v>
      </c>
      <c r="G90" s="81">
        <f t="shared" si="46"/>
        <v>0</v>
      </c>
      <c r="H90" s="81">
        <f t="shared" si="46"/>
        <v>0</v>
      </c>
      <c r="I90" s="81">
        <f t="shared" si="46"/>
        <v>0</v>
      </c>
      <c r="J90" s="81">
        <f t="shared" si="46"/>
        <v>0</v>
      </c>
      <c r="K90" s="81">
        <f t="shared" si="46"/>
        <v>0</v>
      </c>
      <c r="L90" s="81">
        <f t="shared" si="46"/>
        <v>1276.2290668400508</v>
      </c>
      <c r="M90" s="81">
        <f t="shared" si="46"/>
        <v>0</v>
      </c>
      <c r="N90" s="81">
        <f t="shared" si="46"/>
        <v>2640.4739313932032</v>
      </c>
      <c r="O90" s="61"/>
    </row>
    <row r="91" spans="1:15">
      <c r="A91" s="77" t="str">
        <f t="shared" si="43"/>
        <v>Area Lights</v>
      </c>
      <c r="B91" s="89">
        <f t="shared" si="39"/>
        <v>368.30328850073039</v>
      </c>
      <c r="C91" s="81">
        <f t="shared" si="45"/>
        <v>0</v>
      </c>
      <c r="D91" s="81">
        <f t="shared" ref="D91:N91" si="47">D47</f>
        <v>1779.7205887283612</v>
      </c>
      <c r="E91" s="81">
        <f t="shared" si="47"/>
        <v>0</v>
      </c>
      <c r="F91" s="81">
        <f t="shared" si="47"/>
        <v>0</v>
      </c>
      <c r="G91" s="81">
        <f t="shared" si="47"/>
        <v>0</v>
      </c>
      <c r="H91" s="81">
        <f t="shared" si="47"/>
        <v>0</v>
      </c>
      <c r="I91" s="81">
        <f t="shared" si="47"/>
        <v>0</v>
      </c>
      <c r="J91" s="81">
        <f t="shared" si="47"/>
        <v>0</v>
      </c>
      <c r="K91" s="81">
        <f t="shared" si="47"/>
        <v>0</v>
      </c>
      <c r="L91" s="81">
        <f t="shared" si="47"/>
        <v>860.19828455204299</v>
      </c>
      <c r="M91" s="81">
        <f t="shared" si="47"/>
        <v>0</v>
      </c>
      <c r="N91" s="81">
        <f t="shared" si="47"/>
        <v>1779.7205887283612</v>
      </c>
      <c r="O91" s="61"/>
    </row>
    <row r="92" spans="1:15" hidden="1">
      <c r="A92" s="77" t="str">
        <f t="shared" si="43"/>
        <v>Schedule 21 Transmission</v>
      </c>
      <c r="B92" s="89">
        <f t="shared" si="39"/>
        <v>0</v>
      </c>
      <c r="C92" s="81">
        <f t="shared" si="45"/>
        <v>0</v>
      </c>
      <c r="D92" s="81">
        <f t="shared" ref="D92:N92" si="48">D48</f>
        <v>0</v>
      </c>
      <c r="E92" s="81">
        <f t="shared" si="48"/>
        <v>0</v>
      </c>
      <c r="F92" s="81">
        <f t="shared" si="48"/>
        <v>0</v>
      </c>
      <c r="G92" s="81">
        <f t="shared" si="48"/>
        <v>0</v>
      </c>
      <c r="H92" s="81">
        <f t="shared" si="48"/>
        <v>0</v>
      </c>
      <c r="I92" s="81">
        <f t="shared" si="48"/>
        <v>0</v>
      </c>
      <c r="J92" s="81">
        <f t="shared" si="48"/>
        <v>0</v>
      </c>
      <c r="K92" s="81">
        <f t="shared" si="48"/>
        <v>0</v>
      </c>
      <c r="L92" s="81">
        <f t="shared" si="48"/>
        <v>0</v>
      </c>
      <c r="M92" s="81">
        <f t="shared" si="48"/>
        <v>0</v>
      </c>
      <c r="N92" s="81">
        <f t="shared" si="48"/>
        <v>0</v>
      </c>
      <c r="O92" s="61"/>
    </row>
    <row r="93" spans="1:15">
      <c r="A93" s="77" t="str">
        <f>A49</f>
        <v>Schedule 25 Transmission</v>
      </c>
      <c r="B93" s="89">
        <f t="shared" si="39"/>
        <v>55592.19</v>
      </c>
      <c r="C93" s="81">
        <f t="shared" si="45"/>
        <v>52282.8</v>
      </c>
      <c r="D93" s="81">
        <f t="shared" ref="D93:N93" si="49">D49</f>
        <v>55100.880000000005</v>
      </c>
      <c r="E93" s="81">
        <f t="shared" si="49"/>
        <v>55508.76</v>
      </c>
      <c r="F93" s="81">
        <f t="shared" si="49"/>
        <v>54136.800000000003</v>
      </c>
      <c r="G93" s="81">
        <f t="shared" si="49"/>
        <v>53580.6</v>
      </c>
      <c r="H93" s="81">
        <f t="shared" si="49"/>
        <v>56658.239999999998</v>
      </c>
      <c r="I93" s="81">
        <f t="shared" si="49"/>
        <v>57548.160000000003</v>
      </c>
      <c r="J93" s="81">
        <f t="shared" si="49"/>
        <v>56621.16</v>
      </c>
      <c r="K93" s="81">
        <f t="shared" si="49"/>
        <v>53246.880000000005</v>
      </c>
      <c r="L93" s="81">
        <f t="shared" si="49"/>
        <v>56027.880000000005</v>
      </c>
      <c r="M93" s="81">
        <f t="shared" si="49"/>
        <v>59290.92</v>
      </c>
      <c r="N93" s="81">
        <f t="shared" si="49"/>
        <v>57103.200000000004</v>
      </c>
      <c r="O93" s="61"/>
    </row>
    <row r="94" spans="1:15">
      <c r="A94" s="77" t="str">
        <f>A50</f>
        <v>Schedule 25 Primary</v>
      </c>
      <c r="B94" s="89">
        <f t="shared" si="39"/>
        <v>73673.467937509617</v>
      </c>
      <c r="C94" s="81">
        <f t="shared" si="45"/>
        <v>82891.1734</v>
      </c>
      <c r="D94" s="81">
        <f t="shared" ref="D94:N94" si="50">D50</f>
        <v>68172.983200000002</v>
      </c>
      <c r="E94" s="81">
        <f t="shared" si="50"/>
        <v>75770.612399999998</v>
      </c>
      <c r="F94" s="81">
        <f t="shared" si="50"/>
        <v>65157.609080200018</v>
      </c>
      <c r="G94" s="81">
        <f t="shared" si="50"/>
        <v>72071.950363771495</v>
      </c>
      <c r="H94" s="81">
        <f t="shared" si="50"/>
        <v>74571.266699999993</v>
      </c>
      <c r="I94" s="81">
        <f t="shared" si="50"/>
        <v>75722.842999999993</v>
      </c>
      <c r="J94" s="81">
        <f t="shared" si="50"/>
        <v>81625.283257000003</v>
      </c>
      <c r="K94" s="81">
        <f t="shared" si="50"/>
        <v>82592.562499999985</v>
      </c>
      <c r="L94" s="81">
        <f t="shared" si="50"/>
        <v>77585.058658333321</v>
      </c>
      <c r="M94" s="81">
        <f t="shared" si="50"/>
        <v>66614.563267961174</v>
      </c>
      <c r="N94" s="81">
        <f t="shared" si="50"/>
        <v>61305.709422849468</v>
      </c>
      <c r="O94" s="61"/>
    </row>
    <row r="95" spans="1:15">
      <c r="A95" s="77" t="str">
        <f>A51</f>
        <v>Schedule 25 Secondary</v>
      </c>
      <c r="B95" s="89">
        <f t="shared" si="39"/>
        <v>12368.048000000001</v>
      </c>
      <c r="C95" s="81">
        <f t="shared" si="45"/>
        <v>11455.488000000001</v>
      </c>
      <c r="D95" s="81">
        <f t="shared" ref="D95:N95" si="51">D51</f>
        <v>12581.184000000001</v>
      </c>
      <c r="E95" s="81">
        <f t="shared" si="51"/>
        <v>10856.524799999999</v>
      </c>
      <c r="F95" s="81">
        <f t="shared" si="51"/>
        <v>10423.987200000001</v>
      </c>
      <c r="G95" s="81">
        <f t="shared" si="51"/>
        <v>11736.806400000001</v>
      </c>
      <c r="H95" s="81">
        <f t="shared" si="51"/>
        <v>13268.851200000001</v>
      </c>
      <c r="I95" s="81">
        <f t="shared" si="51"/>
        <v>12173.990400000001</v>
      </c>
      <c r="J95" s="81">
        <f t="shared" si="51"/>
        <v>11885.491200000002</v>
      </c>
      <c r="K95" s="81">
        <f t="shared" si="51"/>
        <v>14424.960000000001</v>
      </c>
      <c r="L95" s="81">
        <f t="shared" si="51"/>
        <v>14748.518400000001</v>
      </c>
      <c r="M95" s="81">
        <f t="shared" si="51"/>
        <v>13363.468800000001</v>
      </c>
      <c r="N95" s="81">
        <f t="shared" si="51"/>
        <v>11497.305600000002</v>
      </c>
      <c r="O95" s="61"/>
    </row>
    <row r="96" spans="1:15">
      <c r="A96" s="77" t="s">
        <v>315</v>
      </c>
      <c r="B96" s="90">
        <f t="shared" ref="B96:N96" si="52">SUM(B85:B95)</f>
        <v>916091.66666666663</v>
      </c>
      <c r="C96" s="91">
        <f t="shared" si="52"/>
        <v>931200</v>
      </c>
      <c r="D96" s="91">
        <f t="shared" si="52"/>
        <v>962550.00000000023</v>
      </c>
      <c r="E96" s="91">
        <f t="shared" si="52"/>
        <v>993450.00000000023</v>
      </c>
      <c r="F96" s="91">
        <f t="shared" si="52"/>
        <v>736000</v>
      </c>
      <c r="G96" s="91">
        <f t="shared" si="52"/>
        <v>827199.99999999988</v>
      </c>
      <c r="H96" s="91">
        <f t="shared" si="52"/>
        <v>902950</v>
      </c>
      <c r="I96" s="91">
        <f t="shared" si="52"/>
        <v>1027000</v>
      </c>
      <c r="J96" s="91">
        <f t="shared" si="52"/>
        <v>1048250.0000000001</v>
      </c>
      <c r="K96" s="91">
        <f t="shared" si="52"/>
        <v>854250</v>
      </c>
      <c r="L96" s="91">
        <f t="shared" si="52"/>
        <v>967100</v>
      </c>
      <c r="M96" s="91">
        <f t="shared" si="52"/>
        <v>864650</v>
      </c>
      <c r="N96" s="91">
        <f t="shared" si="52"/>
        <v>878500.00000000012</v>
      </c>
      <c r="O96" s="65"/>
    </row>
    <row r="97" spans="1:15">
      <c r="A97" s="77"/>
      <c r="B97" s="92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1"/>
    </row>
    <row r="98" spans="1:15">
      <c r="A98" s="79" t="s">
        <v>258</v>
      </c>
      <c r="B98" s="92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1"/>
    </row>
    <row r="99" spans="1:15">
      <c r="A99" s="77" t="str">
        <f t="shared" ref="A99:A107" si="53">A55</f>
        <v>Schedule 1</v>
      </c>
      <c r="B99" s="89">
        <f t="shared" ref="B99:B110" si="54">AVERAGE(C99:N99)</f>
        <v>217327.76239840756</v>
      </c>
      <c r="C99" s="81">
        <f t="shared" ref="C99:C104" si="55">C55+C$78*(C55/SUM(C$55:C$60))</f>
        <v>208445.24328638081</v>
      </c>
      <c r="D99" s="81">
        <f t="shared" ref="D99:N99" si="56">D55+D$78*(D55/SUM(D$55:D$60))</f>
        <v>288605.08549049235</v>
      </c>
      <c r="E99" s="81">
        <f t="shared" si="56"/>
        <v>242922.10420934291</v>
      </c>
      <c r="F99" s="81">
        <f t="shared" si="56"/>
        <v>168770.27062815259</v>
      </c>
      <c r="G99" s="81">
        <f t="shared" si="56"/>
        <v>165955.16730413499</v>
      </c>
      <c r="H99" s="81">
        <f t="shared" si="56"/>
        <v>200070.54200229875</v>
      </c>
      <c r="I99" s="81">
        <f t="shared" si="56"/>
        <v>239105.26480302942</v>
      </c>
      <c r="J99" s="81">
        <f t="shared" si="56"/>
        <v>271685.60735566705</v>
      </c>
      <c r="K99" s="81">
        <f t="shared" si="56"/>
        <v>153379.40703051482</v>
      </c>
      <c r="L99" s="81">
        <f t="shared" si="56"/>
        <v>234381.87539824547</v>
      </c>
      <c r="M99" s="81">
        <f t="shared" si="56"/>
        <v>200522.97183317333</v>
      </c>
      <c r="N99" s="81">
        <f t="shared" si="56"/>
        <v>234089.60943945838</v>
      </c>
      <c r="O99" s="61"/>
    </row>
    <row r="100" spans="1:15">
      <c r="A100" s="77" t="str">
        <f t="shared" si="53"/>
        <v xml:space="preserve">Schedule 11/12 </v>
      </c>
      <c r="B100" s="89">
        <f t="shared" si="54"/>
        <v>60653.690903760922</v>
      </c>
      <c r="C100" s="81">
        <f t="shared" si="55"/>
        <v>66336.317848568375</v>
      </c>
      <c r="D100" s="81">
        <f t="shared" ref="D100:N100" si="57">D56+D$78*(D56/SUM(D$55:D$60))</f>
        <v>54871.936356052262</v>
      </c>
      <c r="E100" s="81">
        <f t="shared" si="57"/>
        <v>54600.951030911601</v>
      </c>
      <c r="F100" s="81">
        <f t="shared" si="57"/>
        <v>45630.006995878168</v>
      </c>
      <c r="G100" s="81">
        <f t="shared" si="57"/>
        <v>57287.009040632503</v>
      </c>
      <c r="H100" s="81">
        <f t="shared" si="57"/>
        <v>59209.452532256386</v>
      </c>
      <c r="I100" s="81">
        <f t="shared" si="57"/>
        <v>76340.241395832534</v>
      </c>
      <c r="J100" s="81">
        <f t="shared" si="57"/>
        <v>66346.60491401692</v>
      </c>
      <c r="K100" s="81">
        <f t="shared" si="57"/>
        <v>73111.691706662619</v>
      </c>
      <c r="L100" s="81">
        <f t="shared" si="57"/>
        <v>55482.087291605385</v>
      </c>
      <c r="M100" s="81">
        <f t="shared" si="57"/>
        <v>64125.589074496878</v>
      </c>
      <c r="N100" s="81">
        <f t="shared" si="57"/>
        <v>54502.402658217296</v>
      </c>
      <c r="O100" s="61"/>
    </row>
    <row r="101" spans="1:15" hidden="1">
      <c r="A101" s="77" t="str">
        <f t="shared" si="53"/>
        <v>Schedule 11/12 demand metered</v>
      </c>
      <c r="B101" s="89">
        <f t="shared" si="54"/>
        <v>0</v>
      </c>
      <c r="C101" s="81">
        <f t="shared" si="55"/>
        <v>0</v>
      </c>
      <c r="D101" s="81">
        <f t="shared" ref="D101:N101" si="58">D57+D$78*(D57/SUM(D$55:D$60))</f>
        <v>0</v>
      </c>
      <c r="E101" s="81">
        <f t="shared" si="58"/>
        <v>0</v>
      </c>
      <c r="F101" s="81">
        <f t="shared" si="58"/>
        <v>0</v>
      </c>
      <c r="G101" s="81">
        <f t="shared" si="58"/>
        <v>0</v>
      </c>
      <c r="H101" s="81">
        <f t="shared" si="58"/>
        <v>0</v>
      </c>
      <c r="I101" s="81">
        <f t="shared" si="58"/>
        <v>0</v>
      </c>
      <c r="J101" s="81">
        <f t="shared" si="58"/>
        <v>0</v>
      </c>
      <c r="K101" s="81">
        <f t="shared" si="58"/>
        <v>0</v>
      </c>
      <c r="L101" s="81">
        <f t="shared" si="58"/>
        <v>0</v>
      </c>
      <c r="M101" s="81">
        <f t="shared" si="58"/>
        <v>0</v>
      </c>
      <c r="N101" s="81">
        <f t="shared" si="58"/>
        <v>0</v>
      </c>
      <c r="O101" s="61"/>
    </row>
    <row r="102" spans="1:15">
      <c r="A102" s="77" t="str">
        <f t="shared" si="53"/>
        <v>Schedule 21/22 Secondary</v>
      </c>
      <c r="B102" s="89">
        <f t="shared" si="54"/>
        <v>92390.149285195992</v>
      </c>
      <c r="C102" s="81">
        <f t="shared" si="55"/>
        <v>105395.32746844733</v>
      </c>
      <c r="D102" s="81">
        <f t="shared" ref="D102:N102" si="59">D58+D$78*(D58/SUM(D$55:D$60))</f>
        <v>76986.609413550585</v>
      </c>
      <c r="E102" s="81">
        <f t="shared" si="59"/>
        <v>83420.211158348247</v>
      </c>
      <c r="F102" s="81">
        <f t="shared" si="59"/>
        <v>80396.377515089422</v>
      </c>
      <c r="G102" s="81">
        <f t="shared" si="59"/>
        <v>98824.02892429255</v>
      </c>
      <c r="H102" s="81">
        <f t="shared" si="59"/>
        <v>92484.068843737216</v>
      </c>
      <c r="I102" s="81">
        <f t="shared" si="59"/>
        <v>100316.32763271089</v>
      </c>
      <c r="J102" s="81">
        <f t="shared" si="59"/>
        <v>90122.958222801142</v>
      </c>
      <c r="K102" s="81">
        <f t="shared" si="59"/>
        <v>107318.40427848637</v>
      </c>
      <c r="L102" s="81">
        <f t="shared" si="59"/>
        <v>87875.20535180498</v>
      </c>
      <c r="M102" s="81">
        <f t="shared" si="59"/>
        <v>102365.98291511956</v>
      </c>
      <c r="N102" s="81">
        <f t="shared" si="59"/>
        <v>83176.289697963701</v>
      </c>
      <c r="O102" s="61"/>
    </row>
    <row r="103" spans="1:15">
      <c r="A103" s="77" t="str">
        <f t="shared" si="53"/>
        <v>Schedule 21 Primary</v>
      </c>
      <c r="B103" s="89">
        <f t="shared" si="54"/>
        <v>6757.3934047327466</v>
      </c>
      <c r="C103" s="81">
        <f>C59+C$78*(C59/SUM(C$55:C$60))</f>
        <v>8431.1380946325735</v>
      </c>
      <c r="D103" s="81">
        <f t="shared" ref="D103:N103" si="60">D59+D$78*(D59/SUM(D$55:D$60))</f>
        <v>5842.8777899637425</v>
      </c>
      <c r="E103" s="81">
        <f t="shared" si="60"/>
        <v>7370.913270473482</v>
      </c>
      <c r="F103" s="81">
        <f t="shared" si="60"/>
        <v>7999.081178354375</v>
      </c>
      <c r="G103" s="81">
        <f t="shared" si="60"/>
        <v>6766.9334053981402</v>
      </c>
      <c r="H103" s="81">
        <f t="shared" si="60"/>
        <v>5643.5307310001108</v>
      </c>
      <c r="I103" s="81">
        <f t="shared" si="60"/>
        <v>5070.3723665582047</v>
      </c>
      <c r="J103" s="81">
        <f t="shared" si="60"/>
        <v>5071.1537706941726</v>
      </c>
      <c r="K103" s="81">
        <f t="shared" si="60"/>
        <v>8089.4550495080248</v>
      </c>
      <c r="L103" s="81">
        <f t="shared" si="60"/>
        <v>7133.9514035506463</v>
      </c>
      <c r="M103" s="81">
        <f t="shared" si="60"/>
        <v>7841.2724407745136</v>
      </c>
      <c r="N103" s="81">
        <f t="shared" si="60"/>
        <v>5828.0413558849659</v>
      </c>
      <c r="O103" s="61"/>
    </row>
    <row r="104" spans="1:15">
      <c r="A104" s="77" t="str">
        <f t="shared" si="53"/>
        <v>Schedule 31/32</v>
      </c>
      <c r="B104" s="89">
        <f t="shared" si="54"/>
        <v>6987.0409591813477</v>
      </c>
      <c r="C104" s="81">
        <f t="shared" si="55"/>
        <v>5897.0997859709205</v>
      </c>
      <c r="D104" s="81">
        <f t="shared" ref="D104:N104" si="61">D60+D$78*(D60/SUM(D$55:D$60))</f>
        <v>5435.5161934239532</v>
      </c>
      <c r="E104" s="81">
        <f t="shared" si="61"/>
        <v>5068.8336319238251</v>
      </c>
      <c r="F104" s="81">
        <f t="shared" si="61"/>
        <v>5402.0871065254223</v>
      </c>
      <c r="G104" s="81">
        <f t="shared" si="61"/>
        <v>7159.2622165417106</v>
      </c>
      <c r="H104" s="81">
        <f t="shared" si="61"/>
        <v>9358.7193247075993</v>
      </c>
      <c r="I104" s="81">
        <f t="shared" si="61"/>
        <v>9444.9142578689316</v>
      </c>
      <c r="J104" s="81">
        <f t="shared" si="61"/>
        <v>10732.970184842146</v>
      </c>
      <c r="K104" s="81">
        <f t="shared" si="61"/>
        <v>8718.490164217048</v>
      </c>
      <c r="L104" s="81">
        <f t="shared" si="61"/>
        <v>7614.6139457602912</v>
      </c>
      <c r="M104" s="81">
        <f t="shared" si="61"/>
        <v>5023.8606324358298</v>
      </c>
      <c r="N104" s="81">
        <f t="shared" si="61"/>
        <v>3988.1240659585046</v>
      </c>
      <c r="O104" s="61"/>
    </row>
    <row r="105" spans="1:15">
      <c r="A105" s="77" t="str">
        <f t="shared" si="53"/>
        <v>Street Lights</v>
      </c>
      <c r="B105" s="89">
        <f t="shared" si="54"/>
        <v>368.87505269955409</v>
      </c>
      <c r="C105" s="81">
        <f t="shared" ref="C105:N110" si="62">C61</f>
        <v>0</v>
      </c>
      <c r="D105" s="81">
        <f t="shared" ref="D105:N105" si="63">D61</f>
        <v>1782.4834761320726</v>
      </c>
      <c r="E105" s="81">
        <f t="shared" si="63"/>
        <v>0</v>
      </c>
      <c r="F105" s="81">
        <f t="shared" si="63"/>
        <v>0</v>
      </c>
      <c r="G105" s="81">
        <f t="shared" si="63"/>
        <v>0</v>
      </c>
      <c r="H105" s="81">
        <f t="shared" si="63"/>
        <v>0</v>
      </c>
      <c r="I105" s="81">
        <f t="shared" si="63"/>
        <v>0</v>
      </c>
      <c r="J105" s="81">
        <f t="shared" si="63"/>
        <v>0</v>
      </c>
      <c r="K105" s="81">
        <f t="shared" si="63"/>
        <v>0</v>
      </c>
      <c r="L105" s="81">
        <f t="shared" si="63"/>
        <v>861.53368013050351</v>
      </c>
      <c r="M105" s="81">
        <f t="shared" si="63"/>
        <v>0</v>
      </c>
      <c r="N105" s="81">
        <f t="shared" si="63"/>
        <v>1782.4834761320726</v>
      </c>
      <c r="O105" s="61"/>
    </row>
    <row r="106" spans="1:15">
      <c r="A106" s="77" t="str">
        <f t="shared" si="53"/>
        <v>Area Lights</v>
      </c>
      <c r="B106" s="89">
        <f t="shared" si="54"/>
        <v>193.98671063938954</v>
      </c>
      <c r="C106" s="81">
        <f t="shared" si="62"/>
        <v>0</v>
      </c>
      <c r="D106" s="81">
        <f t="shared" ref="D106:N106" si="64">D62</f>
        <v>937.38544738496921</v>
      </c>
      <c r="E106" s="81">
        <f t="shared" si="64"/>
        <v>0</v>
      </c>
      <c r="F106" s="81">
        <f t="shared" si="64"/>
        <v>0</v>
      </c>
      <c r="G106" s="81">
        <f t="shared" si="64"/>
        <v>0</v>
      </c>
      <c r="H106" s="81">
        <f t="shared" si="64"/>
        <v>0</v>
      </c>
      <c r="I106" s="81">
        <f t="shared" si="64"/>
        <v>0</v>
      </c>
      <c r="J106" s="81">
        <f t="shared" si="64"/>
        <v>0</v>
      </c>
      <c r="K106" s="81">
        <f t="shared" si="64"/>
        <v>0</v>
      </c>
      <c r="L106" s="81">
        <f t="shared" si="64"/>
        <v>453.06963290273598</v>
      </c>
      <c r="M106" s="81">
        <f t="shared" si="64"/>
        <v>0</v>
      </c>
      <c r="N106" s="81">
        <f t="shared" si="64"/>
        <v>937.38544738496921</v>
      </c>
      <c r="O106" s="61"/>
    </row>
    <row r="107" spans="1:15">
      <c r="A107" s="77" t="str">
        <f t="shared" si="53"/>
        <v>Schedule 25 Primary</v>
      </c>
      <c r="B107" s="89">
        <f t="shared" si="54"/>
        <v>42549.778735382468</v>
      </c>
      <c r="C107" s="81">
        <f>C63</f>
        <v>47270.232715999999</v>
      </c>
      <c r="D107" s="81">
        <f t="shared" ref="D107:N107" si="65">D63</f>
        <v>46588.443432999993</v>
      </c>
      <c r="E107" s="81">
        <f t="shared" si="65"/>
        <v>45812.307498999995</v>
      </c>
      <c r="F107" s="81">
        <f t="shared" si="65"/>
        <v>43248.862776000002</v>
      </c>
      <c r="G107" s="81">
        <f t="shared" si="65"/>
        <v>36912.252909000003</v>
      </c>
      <c r="H107" s="81">
        <f t="shared" si="65"/>
        <v>41229.437466000003</v>
      </c>
      <c r="I107" s="81">
        <f t="shared" si="65"/>
        <v>40485.096343999998</v>
      </c>
      <c r="J107" s="81">
        <f t="shared" si="65"/>
        <v>40130.115151978498</v>
      </c>
      <c r="K107" s="81">
        <f t="shared" si="65"/>
        <v>42978.332970611111</v>
      </c>
      <c r="L107" s="81">
        <f t="shared" si="65"/>
        <v>46867.175795999989</v>
      </c>
      <c r="M107" s="81">
        <f t="shared" si="65"/>
        <v>44355.690203999984</v>
      </c>
      <c r="N107" s="81">
        <f t="shared" si="65"/>
        <v>34719.39755899999</v>
      </c>
      <c r="O107" s="61"/>
    </row>
    <row r="108" spans="1:15">
      <c r="A108" s="77" t="str">
        <f t="shared" ref="A108:A110" si="66">A64</f>
        <v>Schedule 25 Secondary</v>
      </c>
      <c r="B108" s="89">
        <f t="shared" si="54"/>
        <v>559.25760000000002</v>
      </c>
      <c r="C108" s="81">
        <f t="shared" si="62"/>
        <v>461.26080000000002</v>
      </c>
      <c r="D108" s="81">
        <f t="shared" ref="D108:N108" si="67">D64</f>
        <v>496.74239999999998</v>
      </c>
      <c r="E108" s="81">
        <f t="shared" si="67"/>
        <v>425.7792</v>
      </c>
      <c r="F108" s="81">
        <f t="shared" si="67"/>
        <v>582.91200000000003</v>
      </c>
      <c r="G108" s="81">
        <f t="shared" si="67"/>
        <v>542.36160000000007</v>
      </c>
      <c r="H108" s="81">
        <f t="shared" si="67"/>
        <v>420.71039999999999</v>
      </c>
      <c r="I108" s="81">
        <f t="shared" si="67"/>
        <v>598.11839999999995</v>
      </c>
      <c r="J108" s="81">
        <f t="shared" si="67"/>
        <v>405.50400000000002</v>
      </c>
      <c r="K108" s="81">
        <f t="shared" si="67"/>
        <v>567.7056</v>
      </c>
      <c r="L108" s="81">
        <f t="shared" si="67"/>
        <v>572.77440000000001</v>
      </c>
      <c r="M108" s="81">
        <f t="shared" si="67"/>
        <v>471.39839999999998</v>
      </c>
      <c r="N108" s="81">
        <f t="shared" si="67"/>
        <v>1165.8240000000001</v>
      </c>
      <c r="O108" s="61"/>
    </row>
    <row r="109" spans="1:15">
      <c r="A109" s="77" t="str">
        <f t="shared" si="66"/>
        <v>Schedule 25P Primary</v>
      </c>
      <c r="B109" s="89">
        <f t="shared" si="54"/>
        <v>45032.898283333321</v>
      </c>
      <c r="C109" s="81">
        <f t="shared" si="62"/>
        <v>68483.37999999999</v>
      </c>
      <c r="D109" s="81">
        <f t="shared" si="62"/>
        <v>50522.92</v>
      </c>
      <c r="E109" s="81">
        <f t="shared" si="62"/>
        <v>44118.899999999994</v>
      </c>
      <c r="F109" s="81">
        <f t="shared" si="62"/>
        <v>46760.4018</v>
      </c>
      <c r="G109" s="81">
        <f t="shared" si="62"/>
        <v>47802.984599999996</v>
      </c>
      <c r="H109" s="81">
        <f t="shared" si="62"/>
        <v>39843.538699999997</v>
      </c>
      <c r="I109" s="81">
        <f t="shared" si="62"/>
        <v>42109.664799999991</v>
      </c>
      <c r="J109" s="81">
        <f t="shared" si="62"/>
        <v>44395.086399999993</v>
      </c>
      <c r="K109" s="81">
        <f t="shared" si="62"/>
        <v>38666.513200000001</v>
      </c>
      <c r="L109" s="81">
        <f t="shared" si="62"/>
        <v>39197.713100000008</v>
      </c>
      <c r="M109" s="81">
        <f t="shared" si="62"/>
        <v>36183.234499999991</v>
      </c>
      <c r="N109" s="81">
        <f t="shared" si="62"/>
        <v>42310.442300000002</v>
      </c>
      <c r="O109" s="61"/>
    </row>
    <row r="110" spans="1:15">
      <c r="A110" s="77" t="str">
        <f t="shared" si="66"/>
        <v>Schedule 25P Generation</v>
      </c>
      <c r="B110" s="89">
        <f t="shared" si="54"/>
        <v>46087.5</v>
      </c>
      <c r="C110" s="81">
        <f t="shared" si="62"/>
        <v>9080</v>
      </c>
      <c r="D110" s="81">
        <f t="shared" ref="D110:N110" si="68">D66</f>
        <v>22380</v>
      </c>
      <c r="E110" s="81">
        <f t="shared" si="68"/>
        <v>49810</v>
      </c>
      <c r="F110" s="81">
        <f t="shared" si="68"/>
        <v>52210</v>
      </c>
      <c r="G110" s="81">
        <f t="shared" si="68"/>
        <v>49550</v>
      </c>
      <c r="H110" s="81">
        <f t="shared" si="68"/>
        <v>50790</v>
      </c>
      <c r="I110" s="81">
        <f t="shared" si="68"/>
        <v>49530</v>
      </c>
      <c r="J110" s="81">
        <f t="shared" si="68"/>
        <v>51860</v>
      </c>
      <c r="K110" s="81">
        <f t="shared" si="68"/>
        <v>56920</v>
      </c>
      <c r="L110" s="81">
        <f t="shared" si="68"/>
        <v>56460</v>
      </c>
      <c r="M110" s="81">
        <f t="shared" si="68"/>
        <v>51459.999999999993</v>
      </c>
      <c r="N110" s="81">
        <f t="shared" si="68"/>
        <v>53000</v>
      </c>
      <c r="O110" s="61"/>
    </row>
    <row r="111" spans="1:15">
      <c r="A111" s="77" t="s">
        <v>444</v>
      </c>
      <c r="B111" s="90">
        <f>SUM(B99:B110)</f>
        <v>518908.33333333326</v>
      </c>
      <c r="C111" s="91">
        <f>SUM(C99:C110)</f>
        <v>519800.00000000006</v>
      </c>
      <c r="D111" s="91">
        <f t="shared" ref="D111:N111" si="69">SUM(D99:D110)</f>
        <v>554449.99999999988</v>
      </c>
      <c r="E111" s="91">
        <f t="shared" si="69"/>
        <v>533550</v>
      </c>
      <c r="F111" s="91">
        <f t="shared" si="69"/>
        <v>451000</v>
      </c>
      <c r="G111" s="91">
        <f t="shared" si="69"/>
        <v>470799.99999999988</v>
      </c>
      <c r="H111" s="91">
        <f t="shared" si="69"/>
        <v>499050.00000000006</v>
      </c>
      <c r="I111" s="91">
        <f t="shared" si="69"/>
        <v>563000</v>
      </c>
      <c r="J111" s="91">
        <f t="shared" si="69"/>
        <v>580749.99999999988</v>
      </c>
      <c r="K111" s="91">
        <f t="shared" si="69"/>
        <v>489750</v>
      </c>
      <c r="L111" s="91">
        <f t="shared" si="69"/>
        <v>536900</v>
      </c>
      <c r="M111" s="91">
        <f t="shared" si="69"/>
        <v>512350.00000000012</v>
      </c>
      <c r="N111" s="91">
        <f t="shared" si="69"/>
        <v>515499.99999999994</v>
      </c>
      <c r="O111" s="61"/>
    </row>
    <row r="112" spans="1:15">
      <c r="A112" s="77"/>
      <c r="B112" s="93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1"/>
    </row>
    <row r="113" spans="1:15">
      <c r="A113" s="160" t="s">
        <v>2339</v>
      </c>
      <c r="B113" s="65">
        <f>SUM(C113:N113)</f>
        <v>17220000</v>
      </c>
      <c r="C113" s="94">
        <f>C96+C111</f>
        <v>1451000</v>
      </c>
      <c r="D113" s="94">
        <f t="shared" ref="D113:N113" si="70">D96+D111</f>
        <v>1517000</v>
      </c>
      <c r="E113" s="94">
        <f t="shared" si="70"/>
        <v>1527000.0000000002</v>
      </c>
      <c r="F113" s="94">
        <f t="shared" si="70"/>
        <v>1187000</v>
      </c>
      <c r="G113" s="94">
        <f t="shared" si="70"/>
        <v>1297999.9999999998</v>
      </c>
      <c r="H113" s="94">
        <f t="shared" si="70"/>
        <v>1402000</v>
      </c>
      <c r="I113" s="94">
        <f t="shared" si="70"/>
        <v>1590000</v>
      </c>
      <c r="J113" s="94">
        <f t="shared" si="70"/>
        <v>1629000</v>
      </c>
      <c r="K113" s="94">
        <f t="shared" si="70"/>
        <v>1344000</v>
      </c>
      <c r="L113" s="94">
        <f t="shared" si="70"/>
        <v>1504000</v>
      </c>
      <c r="M113" s="94">
        <f t="shared" si="70"/>
        <v>1377000</v>
      </c>
      <c r="N113" s="94">
        <f t="shared" si="70"/>
        <v>1394000</v>
      </c>
      <c r="O113" s="61"/>
    </row>
    <row r="114" spans="1:15">
      <c r="A114" s="163" t="s">
        <v>2340</v>
      </c>
      <c r="B114" s="2">
        <f>B113-SUM(C110:N110)</f>
        <v>16666950</v>
      </c>
    </row>
    <row r="118" spans="1:15">
      <c r="A118" t="s">
        <v>2538</v>
      </c>
      <c r="B118" s="89">
        <f t="shared" ref="B118" si="71">AVERAGE(C118:N118)</f>
        <v>914.73469930293516</v>
      </c>
      <c r="C118" s="132">
        <f>C90+C91</f>
        <v>0</v>
      </c>
      <c r="D118" s="132">
        <f t="shared" ref="D118:N118" si="72">D90+D91</f>
        <v>4420.194520121564</v>
      </c>
      <c r="E118" s="132">
        <f t="shared" si="72"/>
        <v>0</v>
      </c>
      <c r="F118" s="132">
        <f t="shared" si="72"/>
        <v>0</v>
      </c>
      <c r="G118" s="132">
        <f t="shared" si="72"/>
        <v>0</v>
      </c>
      <c r="H118" s="132">
        <f t="shared" si="72"/>
        <v>0</v>
      </c>
      <c r="I118" s="132">
        <f t="shared" si="72"/>
        <v>0</v>
      </c>
      <c r="J118" s="132">
        <f t="shared" si="72"/>
        <v>0</v>
      </c>
      <c r="K118" s="132">
        <f t="shared" si="72"/>
        <v>0</v>
      </c>
      <c r="L118" s="132">
        <f t="shared" si="72"/>
        <v>2136.4273513920939</v>
      </c>
      <c r="M118" s="132">
        <f t="shared" si="72"/>
        <v>0</v>
      </c>
      <c r="N118" s="132">
        <f t="shared" si="72"/>
        <v>4420.194520121564</v>
      </c>
    </row>
    <row r="121" spans="1:15">
      <c r="A121" t="s">
        <v>2539</v>
      </c>
      <c r="B121" s="89">
        <f t="shared" ref="B121" si="73">AVERAGE(C121:N121)</f>
        <v>562.86176333894355</v>
      </c>
      <c r="C121" s="132">
        <f>C105+C106</f>
        <v>0</v>
      </c>
      <c r="D121" s="132">
        <f t="shared" ref="D121:N121" si="74">D105+D106</f>
        <v>2719.8689235170418</v>
      </c>
      <c r="E121" s="132">
        <f t="shared" si="74"/>
        <v>0</v>
      </c>
      <c r="F121" s="132">
        <f t="shared" si="74"/>
        <v>0</v>
      </c>
      <c r="G121" s="132">
        <f t="shared" si="74"/>
        <v>0</v>
      </c>
      <c r="H121" s="132">
        <f t="shared" si="74"/>
        <v>0</v>
      </c>
      <c r="I121" s="132">
        <f t="shared" si="74"/>
        <v>0</v>
      </c>
      <c r="J121" s="132">
        <f t="shared" si="74"/>
        <v>0</v>
      </c>
      <c r="K121" s="132">
        <f t="shared" si="74"/>
        <v>0</v>
      </c>
      <c r="L121" s="132">
        <f t="shared" si="74"/>
        <v>1314.6033130332394</v>
      </c>
      <c r="M121" s="132">
        <f t="shared" si="74"/>
        <v>0</v>
      </c>
      <c r="N121" s="132">
        <f t="shared" si="74"/>
        <v>2719.8689235170418</v>
      </c>
    </row>
  </sheetData>
  <phoneticPr fontId="0" type="noConversion"/>
  <printOptions horizontalCentered="1"/>
  <pageMargins left="0.42" right="0.34" top="0.5" bottom="0.5" header="0.5" footer="0.4"/>
  <pageSetup scale="64" orientation="landscape" r:id="rId1"/>
  <headerFooter alignWithMargins="0">
    <oddHeader>&amp;RPage &amp;P</oddHeader>
    <oddFooter>&amp;C&amp;F &amp;A &amp;D</oddFooter>
  </headerFooter>
  <rowBreaks count="2" manualBreakCount="2">
    <brk id="68" max="13" man="1"/>
    <brk id="174" max="6553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O179"/>
  <sheetViews>
    <sheetView topLeftCell="G92" workbookViewId="0"/>
  </sheetViews>
  <sheetFormatPr defaultRowHeight="12.75" outlineLevelRow="1"/>
  <cols>
    <col min="1" max="1" width="31.1640625" customWidth="1"/>
    <col min="2" max="2" width="11.6640625" customWidth="1"/>
    <col min="3" max="14" width="12.33203125" customWidth="1"/>
    <col min="15" max="15" width="13" customWidth="1"/>
  </cols>
  <sheetData>
    <row r="1" spans="1:15">
      <c r="A1" t="s">
        <v>319</v>
      </c>
    </row>
    <row r="2" spans="1:15">
      <c r="A2" s="13" t="s">
        <v>378</v>
      </c>
    </row>
    <row r="3" spans="1:15">
      <c r="A3" s="164" t="s">
        <v>2499</v>
      </c>
    </row>
    <row r="4" spans="1:15">
      <c r="A4" t="s">
        <v>283</v>
      </c>
    </row>
    <row r="5" spans="1:15" ht="12.75" customHeight="1">
      <c r="A5" s="30" t="str">
        <f>RIGHT(A3,4)</f>
        <v>2019</v>
      </c>
      <c r="C5" s="105">
        <f>DATE($A5,COLUMN(C1)-COLUMN($C1)+2,0)</f>
        <v>43496</v>
      </c>
      <c r="D5" s="105">
        <f t="shared" ref="D5:N5" si="0">DATE($A5,COLUMN(D1)-COLUMN($C1)+2,0)</f>
        <v>43524</v>
      </c>
      <c r="E5" s="105">
        <f t="shared" si="0"/>
        <v>43555</v>
      </c>
      <c r="F5" s="105">
        <f t="shared" si="0"/>
        <v>43585</v>
      </c>
      <c r="G5" s="105">
        <f t="shared" si="0"/>
        <v>43616</v>
      </c>
      <c r="H5" s="105">
        <f t="shared" si="0"/>
        <v>43646</v>
      </c>
      <c r="I5" s="105">
        <f t="shared" si="0"/>
        <v>43677</v>
      </c>
      <c r="J5" s="105">
        <f t="shared" si="0"/>
        <v>43708</v>
      </c>
      <c r="K5" s="105">
        <f t="shared" si="0"/>
        <v>43738</v>
      </c>
      <c r="L5" s="105">
        <f t="shared" si="0"/>
        <v>43769</v>
      </c>
      <c r="M5" s="105">
        <f t="shared" si="0"/>
        <v>43799</v>
      </c>
      <c r="N5" s="105">
        <f t="shared" si="0"/>
        <v>43830</v>
      </c>
    </row>
    <row r="6" spans="1:15">
      <c r="A6" s="3" t="s">
        <v>2449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3" t="s">
        <v>284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outlineLevel="1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7"/>
    </row>
    <row r="9" spans="1:15" outlineLevel="1">
      <c r="A9" s="3" t="s">
        <v>252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/>
    </row>
    <row r="10" spans="1:15" outlineLevel="1">
      <c r="A10" t="s">
        <v>253</v>
      </c>
      <c r="C10" s="236">
        <v>507848.69</v>
      </c>
      <c r="D10" s="236">
        <v>624592.67000000004</v>
      </c>
      <c r="E10" s="236">
        <v>561716.97</v>
      </c>
      <c r="F10" s="236">
        <v>353689.46</v>
      </c>
      <c r="G10" s="236">
        <v>318933.53999999998</v>
      </c>
      <c r="H10" s="236">
        <v>364476.09</v>
      </c>
      <c r="I10" s="236">
        <v>546251.81999999995</v>
      </c>
      <c r="J10" s="236">
        <v>497044.11</v>
      </c>
      <c r="K10" s="236">
        <v>473685.39</v>
      </c>
      <c r="L10" s="236">
        <v>402146.48</v>
      </c>
      <c r="M10" s="236">
        <v>519493.65</v>
      </c>
      <c r="N10" s="236">
        <v>667793.93000000005</v>
      </c>
      <c r="O10" s="77"/>
    </row>
    <row r="11" spans="1:15" outlineLevel="1">
      <c r="A11" t="s">
        <v>254</v>
      </c>
      <c r="C11" s="236">
        <v>113663.72</v>
      </c>
      <c r="D11" s="236">
        <v>129671.11</v>
      </c>
      <c r="E11" s="236">
        <v>107434.2</v>
      </c>
      <c r="F11" s="236">
        <v>96963</v>
      </c>
      <c r="G11" s="236">
        <v>105680.87</v>
      </c>
      <c r="H11" s="236">
        <v>109290.04</v>
      </c>
      <c r="I11" s="236">
        <v>128986.91</v>
      </c>
      <c r="J11" s="236">
        <v>118837.75</v>
      </c>
      <c r="K11" s="236">
        <v>110384.67</v>
      </c>
      <c r="L11" s="236">
        <v>96624.53</v>
      </c>
      <c r="M11" s="236">
        <v>108900.6</v>
      </c>
      <c r="N11" s="236">
        <v>118071.66</v>
      </c>
      <c r="O11" s="77"/>
    </row>
    <row r="12" spans="1:15" outlineLevel="1">
      <c r="A12" t="s">
        <v>321</v>
      </c>
      <c r="C12" s="236">
        <v>212068.28</v>
      </c>
      <c r="D12" s="236">
        <v>216809.85</v>
      </c>
      <c r="E12" s="236">
        <v>199018.7</v>
      </c>
      <c r="F12" s="236">
        <v>221250.98</v>
      </c>
      <c r="G12" s="236">
        <v>239637.25</v>
      </c>
      <c r="H12" s="236">
        <v>234600.7</v>
      </c>
      <c r="I12" s="236">
        <v>251224.25</v>
      </c>
      <c r="J12" s="236">
        <v>242479.11</v>
      </c>
      <c r="K12" s="236">
        <v>260012.03</v>
      </c>
      <c r="L12" s="236">
        <v>209256.07</v>
      </c>
      <c r="M12" s="236">
        <v>214619</v>
      </c>
      <c r="N12" s="236">
        <v>224310.65</v>
      </c>
      <c r="O12" s="77"/>
    </row>
    <row r="13" spans="1:15" outlineLevel="1">
      <c r="A13" t="s">
        <v>273</v>
      </c>
      <c r="C13" s="236">
        <v>26568.880000000001</v>
      </c>
      <c r="D13" s="236">
        <v>26881.06</v>
      </c>
      <c r="E13" s="236">
        <v>25548.69</v>
      </c>
      <c r="F13" s="236">
        <v>26545.02</v>
      </c>
      <c r="G13" s="236">
        <v>26872.16</v>
      </c>
      <c r="H13" s="236">
        <v>25681.78</v>
      </c>
      <c r="I13" s="236">
        <v>27674.55</v>
      </c>
      <c r="J13" s="236">
        <v>26976.63</v>
      </c>
      <c r="K13" s="236">
        <v>26485.07</v>
      </c>
      <c r="L13" s="236">
        <v>23622.33</v>
      </c>
      <c r="M13" s="236">
        <v>23919.74</v>
      </c>
      <c r="N13" s="236">
        <v>25413.5</v>
      </c>
      <c r="O13" s="77"/>
    </row>
    <row r="14" spans="1:15" outlineLevel="1">
      <c r="A14" t="s">
        <v>256</v>
      </c>
      <c r="C14" s="236">
        <v>14337.37</v>
      </c>
      <c r="D14" s="236">
        <v>10953.91</v>
      </c>
      <c r="E14" s="236">
        <v>9774.14</v>
      </c>
      <c r="F14" s="236">
        <v>20503.330000000002</v>
      </c>
      <c r="G14" s="236">
        <v>51744.84</v>
      </c>
      <c r="H14" s="236">
        <v>54919.98</v>
      </c>
      <c r="I14" s="236">
        <v>52109.81</v>
      </c>
      <c r="J14" s="236">
        <v>40017.31</v>
      </c>
      <c r="K14" s="236">
        <v>33834.89</v>
      </c>
      <c r="L14" s="236">
        <v>16178.41</v>
      </c>
      <c r="M14" s="236">
        <v>11972.72</v>
      </c>
      <c r="N14" s="236">
        <v>11511.68</v>
      </c>
      <c r="O14" s="77"/>
    </row>
    <row r="15" spans="1:15" outlineLevel="1">
      <c r="A15" t="s">
        <v>257</v>
      </c>
      <c r="C15" s="96">
        <f t="shared" ref="C15:N15" si="1">SUM(C10:C14)</f>
        <v>874486.94000000006</v>
      </c>
      <c r="D15" s="96">
        <f t="shared" si="1"/>
        <v>1008908.6000000001</v>
      </c>
      <c r="E15" s="96">
        <f t="shared" si="1"/>
        <v>903492.69999999984</v>
      </c>
      <c r="F15" s="96">
        <f t="shared" si="1"/>
        <v>718951.79</v>
      </c>
      <c r="G15" s="96">
        <f t="shared" si="1"/>
        <v>742868.65999999992</v>
      </c>
      <c r="H15" s="96">
        <f t="shared" si="1"/>
        <v>788968.59000000008</v>
      </c>
      <c r="I15" s="96">
        <f t="shared" si="1"/>
        <v>1006247.3400000001</v>
      </c>
      <c r="J15" s="96">
        <f t="shared" si="1"/>
        <v>925354.90999999992</v>
      </c>
      <c r="K15" s="96">
        <f t="shared" si="1"/>
        <v>904402.05</v>
      </c>
      <c r="L15" s="96">
        <f t="shared" si="1"/>
        <v>747827.82000000007</v>
      </c>
      <c r="M15" s="96">
        <f t="shared" si="1"/>
        <v>878905.71</v>
      </c>
      <c r="N15" s="96">
        <f t="shared" si="1"/>
        <v>1047101.4200000002</v>
      </c>
      <c r="O15" s="77"/>
    </row>
    <row r="16" spans="1:15">
      <c r="C16" s="9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7"/>
    </row>
    <row r="17" spans="1:15" hidden="1" outlineLevel="1">
      <c r="A17" s="3" t="s">
        <v>258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7"/>
    </row>
    <row r="18" spans="1:15" hidden="1" outlineLevel="1">
      <c r="A18" t="s">
        <v>253</v>
      </c>
      <c r="C18" s="63">
        <v>278665.17</v>
      </c>
      <c r="D18" s="63">
        <v>332295.90999999997</v>
      </c>
      <c r="E18" s="63">
        <v>308302.63</v>
      </c>
      <c r="F18" s="63">
        <v>206622.77</v>
      </c>
      <c r="G18" s="63">
        <v>170404.93</v>
      </c>
      <c r="H18" s="63">
        <v>174478.24</v>
      </c>
      <c r="I18" s="63">
        <v>248396.94</v>
      </c>
      <c r="J18" s="63">
        <v>222555.47</v>
      </c>
      <c r="K18" s="63">
        <v>214493.19</v>
      </c>
      <c r="L18" s="63">
        <v>196320.37</v>
      </c>
      <c r="M18" s="63">
        <v>252404.2</v>
      </c>
      <c r="N18" s="63">
        <v>336893.8</v>
      </c>
      <c r="O18" s="77"/>
    </row>
    <row r="19" spans="1:15" hidden="1" outlineLevel="1">
      <c r="A19" t="s">
        <v>254</v>
      </c>
      <c r="C19" s="63">
        <v>75217.59</v>
      </c>
      <c r="D19" s="63">
        <v>86493.68</v>
      </c>
      <c r="E19" s="63">
        <v>70605.22</v>
      </c>
      <c r="F19" s="63">
        <v>60612.21</v>
      </c>
      <c r="G19" s="63">
        <v>61331.33</v>
      </c>
      <c r="H19" s="63">
        <v>60730.2</v>
      </c>
      <c r="I19" s="63">
        <v>73788.710000000006</v>
      </c>
      <c r="J19" s="63">
        <v>69675.820000000007</v>
      </c>
      <c r="K19" s="63">
        <v>68675.5</v>
      </c>
      <c r="L19" s="63">
        <v>55909.59</v>
      </c>
      <c r="M19" s="63">
        <v>66035.37</v>
      </c>
      <c r="N19" s="63">
        <v>89776.39</v>
      </c>
      <c r="O19" s="77"/>
    </row>
    <row r="20" spans="1:15" hidden="1" outlineLevel="1">
      <c r="A20" t="s">
        <v>321</v>
      </c>
      <c r="C20" s="63">
        <v>118829.55</v>
      </c>
      <c r="D20" s="63">
        <v>117905.69</v>
      </c>
      <c r="E20" s="63">
        <v>112281.69</v>
      </c>
      <c r="F20" s="63">
        <v>116846.09</v>
      </c>
      <c r="G20" s="63">
        <v>120049.77</v>
      </c>
      <c r="H20" s="63">
        <v>120410.59</v>
      </c>
      <c r="I20" s="63">
        <v>124835.45</v>
      </c>
      <c r="J20" s="63">
        <v>124546.7</v>
      </c>
      <c r="K20" s="63">
        <v>124746.58</v>
      </c>
      <c r="L20" s="63">
        <v>113195.98</v>
      </c>
      <c r="M20" s="63">
        <v>118912.81</v>
      </c>
      <c r="N20" s="63">
        <v>122350.82</v>
      </c>
      <c r="O20" s="77"/>
    </row>
    <row r="21" spans="1:15" hidden="1" outlineLevel="1">
      <c r="A21" t="s">
        <v>273</v>
      </c>
      <c r="C21" s="63">
        <v>18992.759999999998</v>
      </c>
      <c r="D21" s="63">
        <v>18926.189999999999</v>
      </c>
      <c r="E21" s="63">
        <v>17507.12</v>
      </c>
      <c r="F21" s="63">
        <v>18085.599999999999</v>
      </c>
      <c r="G21" s="63">
        <v>16812.52</v>
      </c>
      <c r="H21" s="63">
        <v>17739.599999999999</v>
      </c>
      <c r="I21" s="63">
        <v>15957.95</v>
      </c>
      <c r="J21" s="63">
        <v>16271.12</v>
      </c>
      <c r="K21" s="63">
        <v>16456.349999999999</v>
      </c>
      <c r="L21" s="63">
        <v>16780.810000000001</v>
      </c>
      <c r="M21" s="63">
        <v>17982.3</v>
      </c>
      <c r="N21" s="63">
        <v>18463.48</v>
      </c>
      <c r="O21" s="77"/>
    </row>
    <row r="22" spans="1:15" hidden="1" outlineLevel="1">
      <c r="A22" t="s">
        <v>256</v>
      </c>
      <c r="C22" s="63">
        <v>13048.9</v>
      </c>
      <c r="D22" s="63">
        <v>12837.85</v>
      </c>
      <c r="E22" s="63">
        <v>17073.66</v>
      </c>
      <c r="F22" s="63">
        <v>12472.93</v>
      </c>
      <c r="G22" s="63">
        <v>20908.29</v>
      </c>
      <c r="H22" s="63">
        <v>19728.16</v>
      </c>
      <c r="I22" s="63">
        <v>37122.54</v>
      </c>
      <c r="J22" s="63">
        <v>24572.9</v>
      </c>
      <c r="K22" s="63">
        <v>24609.200000000001</v>
      </c>
      <c r="L22" s="63">
        <v>13409.19</v>
      </c>
      <c r="M22" s="63">
        <v>12741.64</v>
      </c>
      <c r="N22" s="63">
        <v>13508.82</v>
      </c>
      <c r="O22" s="77"/>
    </row>
    <row r="23" spans="1:15" hidden="1" outlineLevel="1">
      <c r="A23" t="s">
        <v>259</v>
      </c>
      <c r="C23" s="98">
        <f t="shared" ref="C23:N23" si="2">SUM(C18:C22)</f>
        <v>504753.97000000003</v>
      </c>
      <c r="D23" s="98">
        <f t="shared" si="2"/>
        <v>568459.31999999995</v>
      </c>
      <c r="E23" s="98">
        <f t="shared" si="2"/>
        <v>525770.31999999995</v>
      </c>
      <c r="F23" s="98">
        <f t="shared" si="2"/>
        <v>414639.59999999992</v>
      </c>
      <c r="G23" s="98">
        <f t="shared" si="2"/>
        <v>389506.84</v>
      </c>
      <c r="H23" s="98">
        <f t="shared" si="2"/>
        <v>393086.79</v>
      </c>
      <c r="I23" s="98">
        <f t="shared" si="2"/>
        <v>500101.59</v>
      </c>
      <c r="J23" s="98">
        <f t="shared" si="2"/>
        <v>457622.01000000007</v>
      </c>
      <c r="K23" s="98">
        <f t="shared" si="2"/>
        <v>448980.82</v>
      </c>
      <c r="L23" s="98">
        <f t="shared" si="2"/>
        <v>395615.94</v>
      </c>
      <c r="M23" s="98">
        <f t="shared" si="2"/>
        <v>468076.32</v>
      </c>
      <c r="N23" s="98">
        <f t="shared" si="2"/>
        <v>580993.30999999994</v>
      </c>
      <c r="O23" s="77"/>
    </row>
    <row r="24" spans="1:15" hidden="1" outlineLevel="1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collapsed="1">
      <c r="A25" s="3" t="s">
        <v>260</v>
      </c>
      <c r="C25" s="99" t="s">
        <v>261</v>
      </c>
      <c r="D25" s="99" t="s">
        <v>262</v>
      </c>
      <c r="E25" s="99" t="s">
        <v>263</v>
      </c>
      <c r="F25" s="99" t="s">
        <v>264</v>
      </c>
      <c r="G25" s="99" t="s">
        <v>265</v>
      </c>
      <c r="H25" s="99" t="s">
        <v>266</v>
      </c>
      <c r="I25" s="99" t="s">
        <v>267</v>
      </c>
      <c r="J25" s="99" t="s">
        <v>268</v>
      </c>
      <c r="K25" s="99" t="s">
        <v>269</v>
      </c>
      <c r="L25" s="99" t="s">
        <v>270</v>
      </c>
      <c r="M25" s="99" t="s">
        <v>271</v>
      </c>
      <c r="N25" s="99" t="s">
        <v>272</v>
      </c>
      <c r="O25" s="77"/>
    </row>
    <row r="26" spans="1:15" outlineLevel="1">
      <c r="A26" s="3" t="s">
        <v>252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outlineLevel="1">
      <c r="A27" t="str">
        <f>A10</f>
        <v>Schedule 1</v>
      </c>
      <c r="C27" s="236">
        <v>274145636.94</v>
      </c>
      <c r="D27" s="236">
        <v>264080031.38</v>
      </c>
      <c r="E27" s="236">
        <v>225090809.40000001</v>
      </c>
      <c r="F27" s="236">
        <v>175969889.75999999</v>
      </c>
      <c r="G27" s="236">
        <v>157862499.27000001</v>
      </c>
      <c r="H27" s="236">
        <v>157780438.08000001</v>
      </c>
      <c r="I27" s="236">
        <v>224439339.38</v>
      </c>
      <c r="J27" s="236">
        <v>206247756.84</v>
      </c>
      <c r="K27" s="236">
        <v>171964807.30000001</v>
      </c>
      <c r="L27" s="236">
        <v>194630473.93000001</v>
      </c>
      <c r="M27" s="236">
        <v>243789672.81999999</v>
      </c>
      <c r="N27" s="236">
        <v>310636626.92000002</v>
      </c>
      <c r="O27" s="77"/>
    </row>
    <row r="28" spans="1:15" outlineLevel="1">
      <c r="A28" t="str">
        <f>A11</f>
        <v>Schedule 11/12</v>
      </c>
      <c r="C28" s="236">
        <v>60470813.119999997</v>
      </c>
      <c r="D28" s="236">
        <v>55841909.32</v>
      </c>
      <c r="E28" s="236">
        <v>53036987.990000002</v>
      </c>
      <c r="F28" s="236">
        <v>46792751.079999998</v>
      </c>
      <c r="G28" s="236">
        <v>46682773.560000002</v>
      </c>
      <c r="H28" s="236">
        <v>46086295.780000001</v>
      </c>
      <c r="I28" s="236">
        <v>56493222.020000003</v>
      </c>
      <c r="J28" s="236">
        <v>53658065.369999997</v>
      </c>
      <c r="K28" s="236">
        <v>48977016.119999997</v>
      </c>
      <c r="L28" s="236">
        <v>49930255.509999998</v>
      </c>
      <c r="M28" s="236">
        <v>54443209.960000001</v>
      </c>
      <c r="N28" s="236">
        <v>61779452.390000001</v>
      </c>
      <c r="O28" s="77"/>
    </row>
    <row r="29" spans="1:15" outlineLevel="1">
      <c r="A29" t="str">
        <f>A12</f>
        <v>Schedule 21/22 Secondary</v>
      </c>
      <c r="C29" s="236">
        <v>115112236.29000001</v>
      </c>
      <c r="D29" s="236">
        <v>104931143.40000001</v>
      </c>
      <c r="E29" s="236">
        <v>109549055.5</v>
      </c>
      <c r="F29" s="236">
        <v>105331705.25</v>
      </c>
      <c r="G29" s="236">
        <v>113503682.45</v>
      </c>
      <c r="H29" s="236">
        <v>110129391.06999999</v>
      </c>
      <c r="I29" s="236">
        <v>125768613.09</v>
      </c>
      <c r="J29" s="236">
        <v>125685575.77</v>
      </c>
      <c r="K29" s="236">
        <v>115178491.26000001</v>
      </c>
      <c r="L29" s="236">
        <v>113349590.45999999</v>
      </c>
      <c r="M29" s="236">
        <v>111319943.55</v>
      </c>
      <c r="N29" s="236">
        <v>116194385.64</v>
      </c>
      <c r="O29" s="77"/>
    </row>
    <row r="30" spans="1:15" outlineLevel="1">
      <c r="A30" t="str">
        <f>A13</f>
        <v>Schedule 21 Primary</v>
      </c>
      <c r="C30" s="236">
        <v>12824351.640000001</v>
      </c>
      <c r="D30" s="236">
        <v>12259201.57</v>
      </c>
      <c r="E30" s="236">
        <v>12736146.960000001</v>
      </c>
      <c r="F30" s="236">
        <v>12102715.9</v>
      </c>
      <c r="G30" s="236">
        <v>12288086.199999999</v>
      </c>
      <c r="H30" s="236">
        <v>11776620.6</v>
      </c>
      <c r="I30" s="236">
        <v>12892900.51</v>
      </c>
      <c r="J30" s="236">
        <v>12584113.49</v>
      </c>
      <c r="K30" s="236">
        <v>11365458.439999999</v>
      </c>
      <c r="L30" s="236">
        <v>12077046.49</v>
      </c>
      <c r="M30" s="236">
        <v>11618844.949999999</v>
      </c>
      <c r="N30" s="236">
        <v>12838879.140000001</v>
      </c>
      <c r="O30" s="77"/>
    </row>
    <row r="31" spans="1:15" outlineLevel="1">
      <c r="A31" t="str">
        <f>A14</f>
        <v>Schedule 31/32</v>
      </c>
      <c r="C31" s="236">
        <v>6066578.9100000001</v>
      </c>
      <c r="D31" s="236">
        <v>4344676.3899999997</v>
      </c>
      <c r="E31" s="236">
        <v>4776252.45</v>
      </c>
      <c r="F31" s="236">
        <v>6097816.1799999997</v>
      </c>
      <c r="G31" s="236">
        <v>17895192.460000001</v>
      </c>
      <c r="H31" s="236">
        <v>24228254.890000001</v>
      </c>
      <c r="I31" s="236">
        <v>26393810.52</v>
      </c>
      <c r="J31" s="236">
        <v>21159226.239999998</v>
      </c>
      <c r="K31" s="236">
        <v>11680999.460000001</v>
      </c>
      <c r="L31" s="236">
        <v>6785895.6299999999</v>
      </c>
      <c r="M31" s="236">
        <v>5290683.59</v>
      </c>
      <c r="N31" s="236">
        <v>5071140.78</v>
      </c>
      <c r="O31" s="77"/>
    </row>
    <row r="32" spans="1:15" outlineLevel="1">
      <c r="A32" t="s">
        <v>257</v>
      </c>
      <c r="C32" s="100">
        <f t="shared" ref="C32:N32" si="3">SUM(C27:C31)</f>
        <v>468619616.90000004</v>
      </c>
      <c r="D32" s="100">
        <f t="shared" si="3"/>
        <v>441456962.06</v>
      </c>
      <c r="E32" s="100">
        <f t="shared" si="3"/>
        <v>405189252.29999995</v>
      </c>
      <c r="F32" s="100">
        <f t="shared" si="3"/>
        <v>346294878.16999996</v>
      </c>
      <c r="G32" s="100">
        <f t="shared" si="3"/>
        <v>348232233.94</v>
      </c>
      <c r="H32" s="100">
        <f t="shared" si="3"/>
        <v>350001000.42000002</v>
      </c>
      <c r="I32" s="100">
        <f t="shared" si="3"/>
        <v>445987885.51999998</v>
      </c>
      <c r="J32" s="100">
        <f t="shared" si="3"/>
        <v>419334737.71000004</v>
      </c>
      <c r="K32" s="100">
        <f t="shared" si="3"/>
        <v>359166772.57999998</v>
      </c>
      <c r="L32" s="100">
        <f t="shared" si="3"/>
        <v>376773262.01999998</v>
      </c>
      <c r="M32" s="100">
        <f t="shared" si="3"/>
        <v>426462354.86999995</v>
      </c>
      <c r="N32" s="100">
        <f t="shared" si="3"/>
        <v>506520484.86999995</v>
      </c>
      <c r="O32" s="77"/>
    </row>
    <row r="33" spans="1:1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idden="1" outlineLevel="1">
      <c r="A34" s="3" t="s">
        <v>258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idden="1" outlineLevel="1">
      <c r="A35" t="str">
        <f>A18</f>
        <v>Schedule 1</v>
      </c>
      <c r="C35" s="82">
        <v>139199851.49000001</v>
      </c>
      <c r="D35" s="82">
        <v>133633182.54000001</v>
      </c>
      <c r="E35" s="82">
        <v>117635348.72</v>
      </c>
      <c r="F35" s="82">
        <v>98131288.810000002</v>
      </c>
      <c r="G35" s="82">
        <v>80754914.159999996</v>
      </c>
      <c r="H35" s="82">
        <v>71756362.170000002</v>
      </c>
      <c r="I35" s="82">
        <v>93213781.980000004</v>
      </c>
      <c r="J35" s="82">
        <v>87867556.829999998</v>
      </c>
      <c r="K35" s="82">
        <v>76735058.519999996</v>
      </c>
      <c r="L35" s="82">
        <v>93922380.469999999</v>
      </c>
      <c r="M35" s="82">
        <v>113844327.09</v>
      </c>
      <c r="N35" s="82">
        <v>151248173.59</v>
      </c>
      <c r="O35" s="77"/>
    </row>
    <row r="36" spans="1:15" hidden="1" outlineLevel="1">
      <c r="A36" t="str">
        <f t="shared" ref="A36:A38" si="4">A19</f>
        <v>Schedule 11/12</v>
      </c>
      <c r="C36" s="82">
        <v>41202569.990000002</v>
      </c>
      <c r="D36" s="82">
        <v>38804160.670000002</v>
      </c>
      <c r="E36" s="82">
        <v>35187479.640000001</v>
      </c>
      <c r="F36" s="82">
        <v>28766972.739999998</v>
      </c>
      <c r="G36" s="82">
        <v>26714399.829999998</v>
      </c>
      <c r="H36" s="82">
        <v>25857421.469999999</v>
      </c>
      <c r="I36" s="82">
        <v>30614799.57</v>
      </c>
      <c r="J36" s="82">
        <v>30620453.379999999</v>
      </c>
      <c r="K36" s="82">
        <v>27728993.440000001</v>
      </c>
      <c r="L36" s="82">
        <v>29961500.75</v>
      </c>
      <c r="M36" s="82">
        <v>33281014.879999999</v>
      </c>
      <c r="N36" s="82">
        <v>44164859.32</v>
      </c>
      <c r="O36" s="77"/>
    </row>
    <row r="37" spans="1:15" hidden="1" outlineLevel="1">
      <c r="A37" t="str">
        <f t="shared" si="4"/>
        <v>Schedule 21/22 Secondary</v>
      </c>
      <c r="C37" s="82">
        <v>56186903.710000001</v>
      </c>
      <c r="D37" s="82">
        <v>51509767.990000002</v>
      </c>
      <c r="E37" s="82">
        <v>53661657.289999999</v>
      </c>
      <c r="F37" s="82">
        <v>53115637.18</v>
      </c>
      <c r="G37" s="82">
        <v>54068840.030000001</v>
      </c>
      <c r="H37" s="82">
        <v>52531517.93</v>
      </c>
      <c r="I37" s="82">
        <v>54490134.920000002</v>
      </c>
      <c r="J37" s="82">
        <v>57049651.210000001</v>
      </c>
      <c r="K37" s="82">
        <v>52937224.079999998</v>
      </c>
      <c r="L37" s="82">
        <v>54269426.649999999</v>
      </c>
      <c r="M37" s="82">
        <v>53720422.539999999</v>
      </c>
      <c r="N37" s="82">
        <v>57454741.899999999</v>
      </c>
      <c r="O37" s="77"/>
    </row>
    <row r="38" spans="1:15" hidden="1" outlineLevel="1">
      <c r="A38" t="str">
        <f t="shared" si="4"/>
        <v>Schedule 21 Primary</v>
      </c>
      <c r="C38" s="82">
        <v>9059799.4100000001</v>
      </c>
      <c r="D38" s="82">
        <v>8238944.3799999999</v>
      </c>
      <c r="E38" s="82">
        <v>8825853.4100000001</v>
      </c>
      <c r="F38" s="82">
        <v>8409761.4600000009</v>
      </c>
      <c r="G38" s="82">
        <v>8123746.7699999996</v>
      </c>
      <c r="H38" s="82">
        <v>8107965.46</v>
      </c>
      <c r="I38" s="82">
        <v>7835964.3300000001</v>
      </c>
      <c r="J38" s="82">
        <v>7778007.8300000001</v>
      </c>
      <c r="K38" s="82">
        <v>7506774.9100000001</v>
      </c>
      <c r="L38" s="82">
        <v>8245671.3399999999</v>
      </c>
      <c r="M38" s="82">
        <v>8403416.1699999999</v>
      </c>
      <c r="N38" s="82">
        <v>8940971.5999999996</v>
      </c>
      <c r="O38" s="77"/>
    </row>
    <row r="39" spans="1:15" hidden="1" outlineLevel="1">
      <c r="A39" t="str">
        <f>A22</f>
        <v>Schedule 31/32</v>
      </c>
      <c r="C39" s="82">
        <v>3157426.16</v>
      </c>
      <c r="D39" s="82">
        <v>3122714.45</v>
      </c>
      <c r="E39" s="82">
        <v>3260629.3</v>
      </c>
      <c r="F39" s="82">
        <v>2974703.96</v>
      </c>
      <c r="G39" s="82">
        <v>4298937.88</v>
      </c>
      <c r="H39" s="82">
        <v>6269028.5099999998</v>
      </c>
      <c r="I39" s="82">
        <v>12076616.6</v>
      </c>
      <c r="J39" s="82">
        <v>9769644.0299999993</v>
      </c>
      <c r="K39" s="82">
        <v>6942761.71</v>
      </c>
      <c r="L39" s="82">
        <v>3634800.6400000001</v>
      </c>
      <c r="M39" s="82">
        <v>2733408</v>
      </c>
      <c r="N39" s="82">
        <v>3138474.66</v>
      </c>
      <c r="O39" s="77"/>
    </row>
    <row r="40" spans="1:15" hidden="1" outlineLevel="1">
      <c r="A40" t="s">
        <v>259</v>
      </c>
      <c r="C40" s="101">
        <f t="shared" ref="C40:N40" si="5">SUM(C35:C39)</f>
        <v>248806550.76000002</v>
      </c>
      <c r="D40" s="101">
        <f t="shared" si="5"/>
        <v>235308770.03</v>
      </c>
      <c r="E40" s="101">
        <f t="shared" si="5"/>
        <v>218570968.36000001</v>
      </c>
      <c r="F40" s="101">
        <f t="shared" si="5"/>
        <v>191398364.15000001</v>
      </c>
      <c r="G40" s="101">
        <f t="shared" si="5"/>
        <v>173960838.66999999</v>
      </c>
      <c r="H40" s="101">
        <f t="shared" si="5"/>
        <v>164522295.53999999</v>
      </c>
      <c r="I40" s="101">
        <f t="shared" si="5"/>
        <v>198231297.40000004</v>
      </c>
      <c r="J40" s="101">
        <f t="shared" si="5"/>
        <v>193085313.28</v>
      </c>
      <c r="K40" s="101">
        <f t="shared" si="5"/>
        <v>171850812.66</v>
      </c>
      <c r="L40" s="101">
        <f t="shared" si="5"/>
        <v>190033779.84999999</v>
      </c>
      <c r="M40" s="101">
        <f t="shared" si="5"/>
        <v>211982588.67999998</v>
      </c>
      <c r="N40" s="101">
        <f t="shared" si="5"/>
        <v>264947221.06999999</v>
      </c>
      <c r="O40" s="77"/>
    </row>
    <row r="41" spans="1:15" hidden="1" outlineLevel="1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collapsed="1">
      <c r="C42" s="123">
        <f>C$5</f>
        <v>43496</v>
      </c>
      <c r="D42" s="123">
        <f t="shared" ref="D42:N42" si="6">D$5</f>
        <v>43524</v>
      </c>
      <c r="E42" s="123">
        <f t="shared" si="6"/>
        <v>43555</v>
      </c>
      <c r="F42" s="123">
        <f t="shared" si="6"/>
        <v>43585</v>
      </c>
      <c r="G42" s="123">
        <f t="shared" si="6"/>
        <v>43616</v>
      </c>
      <c r="H42" s="123">
        <f t="shared" si="6"/>
        <v>43646</v>
      </c>
      <c r="I42" s="123">
        <f t="shared" si="6"/>
        <v>43677</v>
      </c>
      <c r="J42" s="123">
        <f t="shared" si="6"/>
        <v>43708</v>
      </c>
      <c r="K42" s="123">
        <f t="shared" si="6"/>
        <v>43738</v>
      </c>
      <c r="L42" s="123">
        <f t="shared" si="6"/>
        <v>43769</v>
      </c>
      <c r="M42" s="123">
        <f t="shared" si="6"/>
        <v>43799</v>
      </c>
      <c r="N42" s="123">
        <f t="shared" si="6"/>
        <v>43830</v>
      </c>
      <c r="O42" s="77"/>
    </row>
    <row r="43" spans="1:15">
      <c r="A43" s="3" t="s">
        <v>2450</v>
      </c>
      <c r="C43" s="83">
        <f>IF(MONTH(C$5)=IF($A$5+0&gt;2006,3,4),-1,IF(MONTH(C$5)=IF($A$5+0&gt;2006,11,10),1))+DAY(C$5)*24</f>
        <v>744</v>
      </c>
      <c r="D43" s="83">
        <f>IF(MONTH(D$5)=IF($A$5+0&gt;2006,3,4),-1,IF(MONTH(D$5)=IF($A$5+0&gt;2006,11,10),1))+DAY(D$5)*24</f>
        <v>672</v>
      </c>
      <c r="E43" s="83">
        <f t="shared" ref="E43:N43" si="7">IF(MONTH(E$5)=IF($A$5+0&gt;2006,3,4),-1,IF(MONTH(E$5)=IF($A$5+0&gt;2006,11,10),1))+DAY(E$5)*24</f>
        <v>743</v>
      </c>
      <c r="F43" s="83">
        <f t="shared" si="7"/>
        <v>720</v>
      </c>
      <c r="G43" s="83">
        <f t="shared" si="7"/>
        <v>744</v>
      </c>
      <c r="H43" s="83">
        <f t="shared" si="7"/>
        <v>720</v>
      </c>
      <c r="I43" s="83">
        <f t="shared" si="7"/>
        <v>744</v>
      </c>
      <c r="J43" s="83">
        <f t="shared" si="7"/>
        <v>744</v>
      </c>
      <c r="K43" s="83">
        <f t="shared" si="7"/>
        <v>720</v>
      </c>
      <c r="L43" s="83">
        <f t="shared" si="7"/>
        <v>744</v>
      </c>
      <c r="M43" s="83">
        <f t="shared" si="7"/>
        <v>721</v>
      </c>
      <c r="N43" s="83">
        <f t="shared" si="7"/>
        <v>744</v>
      </c>
      <c r="O43" s="77"/>
    </row>
    <row r="44" spans="1:15" outlineLevel="1">
      <c r="A44" s="3" t="s">
        <v>252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77"/>
    </row>
    <row r="45" spans="1:15" outlineLevel="1">
      <c r="A45" t="str">
        <f>A27</f>
        <v>Schedule 1</v>
      </c>
      <c r="C45" s="102">
        <f>C27/C$43</f>
        <v>368475.31846774195</v>
      </c>
      <c r="D45" s="102">
        <f t="shared" ref="D45:N45" si="8">D27/D$43</f>
        <v>392976.23717261903</v>
      </c>
      <c r="E45" s="102">
        <f t="shared" si="8"/>
        <v>302948.59946164198</v>
      </c>
      <c r="F45" s="102">
        <f t="shared" si="8"/>
        <v>244402.62466666664</v>
      </c>
      <c r="G45" s="102">
        <f t="shared" si="8"/>
        <v>212180.77858870968</v>
      </c>
      <c r="H45" s="102">
        <f t="shared" si="8"/>
        <v>219139.49733333336</v>
      </c>
      <c r="I45" s="102">
        <f t="shared" si="8"/>
        <v>301665.77873655915</v>
      </c>
      <c r="J45" s="102">
        <f t="shared" si="8"/>
        <v>277214.72693548386</v>
      </c>
      <c r="K45" s="102">
        <f t="shared" si="8"/>
        <v>238840.0101388889</v>
      </c>
      <c r="L45" s="102">
        <f t="shared" si="8"/>
        <v>261600.09936827957</v>
      </c>
      <c r="M45" s="102">
        <f t="shared" si="8"/>
        <v>338127.14676837722</v>
      </c>
      <c r="N45" s="102">
        <f t="shared" si="8"/>
        <v>417522.3480107527</v>
      </c>
      <c r="O45" s="77"/>
    </row>
    <row r="46" spans="1:15" outlineLevel="1">
      <c r="A46" t="str">
        <f>A28</f>
        <v>Schedule 11/12</v>
      </c>
      <c r="C46" s="102">
        <f t="shared" ref="C46:N46" si="9">C28/C$43</f>
        <v>81277.974623655915</v>
      </c>
      <c r="D46" s="102">
        <f t="shared" si="9"/>
        <v>83098.079345238089</v>
      </c>
      <c r="E46" s="102">
        <f t="shared" si="9"/>
        <v>71382.218021534325</v>
      </c>
      <c r="F46" s="102">
        <f t="shared" si="9"/>
        <v>64989.932055555553</v>
      </c>
      <c r="G46" s="102">
        <f t="shared" si="9"/>
        <v>62745.663387096778</v>
      </c>
      <c r="H46" s="102">
        <f t="shared" si="9"/>
        <v>64008.744138888891</v>
      </c>
      <c r="I46" s="102">
        <f t="shared" si="9"/>
        <v>75931.750026881724</v>
      </c>
      <c r="J46" s="102">
        <f t="shared" si="9"/>
        <v>72121.055604838708</v>
      </c>
      <c r="K46" s="102">
        <f t="shared" si="9"/>
        <v>68023.633499999996</v>
      </c>
      <c r="L46" s="102">
        <f t="shared" si="9"/>
        <v>67110.558481182787</v>
      </c>
      <c r="M46" s="102">
        <f t="shared" si="9"/>
        <v>75510.693425797508</v>
      </c>
      <c r="N46" s="102">
        <f t="shared" si="9"/>
        <v>83036.898373655917</v>
      </c>
      <c r="O46" s="77"/>
    </row>
    <row r="47" spans="1:15" outlineLevel="1">
      <c r="A47" t="str">
        <f>A29</f>
        <v>Schedule 21/22 Secondary</v>
      </c>
      <c r="C47" s="102">
        <f t="shared" ref="C47:N47" si="10">C29/C$43</f>
        <v>154720.74770161291</v>
      </c>
      <c r="D47" s="102">
        <f t="shared" si="10"/>
        <v>156147.53482142859</v>
      </c>
      <c r="E47" s="102">
        <f t="shared" si="10"/>
        <v>147441.52826379542</v>
      </c>
      <c r="F47" s="102">
        <f t="shared" si="10"/>
        <v>146294.03506944445</v>
      </c>
      <c r="G47" s="102">
        <f t="shared" si="10"/>
        <v>152558.71297043012</v>
      </c>
      <c r="H47" s="102">
        <f t="shared" si="10"/>
        <v>152957.48759722221</v>
      </c>
      <c r="I47" s="102">
        <f t="shared" si="10"/>
        <v>169043.83479838711</v>
      </c>
      <c r="J47" s="102">
        <f t="shared" si="10"/>
        <v>168932.22549731183</v>
      </c>
      <c r="K47" s="102">
        <f t="shared" si="10"/>
        <v>159970.12675</v>
      </c>
      <c r="L47" s="102">
        <f t="shared" si="10"/>
        <v>152351.60008064515</v>
      </c>
      <c r="M47" s="102">
        <f t="shared" si="10"/>
        <v>154396.59299583911</v>
      </c>
      <c r="N47" s="102">
        <f t="shared" si="10"/>
        <v>156175.24951612903</v>
      </c>
      <c r="O47" s="77"/>
    </row>
    <row r="48" spans="1:15" outlineLevel="1">
      <c r="A48" t="str">
        <f>A30</f>
        <v>Schedule 21 Primary</v>
      </c>
      <c r="C48" s="102">
        <f t="shared" ref="C48:N49" si="11">C30/C$43</f>
        <v>17237.031774193551</v>
      </c>
      <c r="D48" s="102">
        <f t="shared" si="11"/>
        <v>18242.859479166666</v>
      </c>
      <c r="E48" s="102">
        <f t="shared" si="11"/>
        <v>17141.516769851954</v>
      </c>
      <c r="F48" s="102">
        <f t="shared" si="11"/>
        <v>16809.327638888888</v>
      </c>
      <c r="G48" s="102">
        <f t="shared" si="11"/>
        <v>16516.244892473118</v>
      </c>
      <c r="H48" s="102">
        <f t="shared" si="11"/>
        <v>16356.4175</v>
      </c>
      <c r="I48" s="102">
        <f t="shared" si="11"/>
        <v>17329.167352150536</v>
      </c>
      <c r="J48" s="102">
        <f t="shared" si="11"/>
        <v>16914.131034946236</v>
      </c>
      <c r="K48" s="102">
        <f t="shared" si="11"/>
        <v>15785.358944444444</v>
      </c>
      <c r="L48" s="102">
        <f t="shared" si="11"/>
        <v>16232.58936827957</v>
      </c>
      <c r="M48" s="102">
        <f t="shared" si="11"/>
        <v>16114.90284327323</v>
      </c>
      <c r="N48" s="102">
        <f t="shared" si="11"/>
        <v>17256.557983870967</v>
      </c>
      <c r="O48" s="77"/>
    </row>
    <row r="49" spans="1:15" outlineLevel="1">
      <c r="A49" t="str">
        <f>A31</f>
        <v>Schedule 31/32</v>
      </c>
      <c r="C49" s="102">
        <f t="shared" si="11"/>
        <v>8154.0039112903232</v>
      </c>
      <c r="D49" s="102">
        <f t="shared" ref="D49:N49" si="12">D31/D$43</f>
        <v>6465.2922470238091</v>
      </c>
      <c r="E49" s="102">
        <f t="shared" si="12"/>
        <v>6428.334387617766</v>
      </c>
      <c r="F49" s="102">
        <f t="shared" si="12"/>
        <v>8469.1891388888889</v>
      </c>
      <c r="G49" s="102">
        <f t="shared" si="12"/>
        <v>24052.67803763441</v>
      </c>
      <c r="H49" s="102">
        <f t="shared" si="12"/>
        <v>33650.354013888893</v>
      </c>
      <c r="I49" s="102">
        <f t="shared" si="12"/>
        <v>35475.551774193547</v>
      </c>
      <c r="J49" s="102">
        <f t="shared" si="12"/>
        <v>28439.820215053762</v>
      </c>
      <c r="K49" s="102">
        <f t="shared" si="12"/>
        <v>16223.610361111112</v>
      </c>
      <c r="L49" s="102">
        <f t="shared" si="12"/>
        <v>9120.827459677419</v>
      </c>
      <c r="M49" s="102">
        <f t="shared" si="12"/>
        <v>7337.9800138696255</v>
      </c>
      <c r="N49" s="102">
        <f t="shared" si="12"/>
        <v>6816.0494354838711</v>
      </c>
      <c r="O49" s="77"/>
    </row>
    <row r="50" spans="1:15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77"/>
    </row>
    <row r="51" spans="1:15" hidden="1" outlineLevel="1">
      <c r="A51" s="3" t="s">
        <v>258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hidden="1" outlineLevel="1">
      <c r="A52" t="str">
        <f>A35</f>
        <v>Schedule 1</v>
      </c>
      <c r="C52" s="103">
        <f t="shared" ref="C52:N52" si="13">C35/C$43</f>
        <v>187096.57458333333</v>
      </c>
      <c r="D52" s="103">
        <f t="shared" si="13"/>
        <v>198858.90258928572</v>
      </c>
      <c r="E52" s="103">
        <f t="shared" si="13"/>
        <v>158324.83004037684</v>
      </c>
      <c r="F52" s="103">
        <f t="shared" si="13"/>
        <v>136293.45668055557</v>
      </c>
      <c r="G52" s="103">
        <f t="shared" si="13"/>
        <v>108541.55129032258</v>
      </c>
      <c r="H52" s="103">
        <f t="shared" si="13"/>
        <v>99661.614125000007</v>
      </c>
      <c r="I52" s="103">
        <f t="shared" si="13"/>
        <v>125287.34137096774</v>
      </c>
      <c r="J52" s="103">
        <f t="shared" si="13"/>
        <v>118101.55487903225</v>
      </c>
      <c r="K52" s="103">
        <f t="shared" si="13"/>
        <v>106576.47016666667</v>
      </c>
      <c r="L52" s="103">
        <f t="shared" si="13"/>
        <v>126239.75869623656</v>
      </c>
      <c r="M52" s="103">
        <f t="shared" si="13"/>
        <v>157897.81843273231</v>
      </c>
      <c r="N52" s="103">
        <f t="shared" si="13"/>
        <v>203290.55590053764</v>
      </c>
      <c r="O52" s="77"/>
    </row>
    <row r="53" spans="1:15" hidden="1" outlineLevel="1">
      <c r="A53" t="str">
        <f>A36</f>
        <v>Schedule 11/12</v>
      </c>
      <c r="C53" s="103">
        <f t="shared" ref="C53:N53" si="14">C36/C$43</f>
        <v>55379.798373655918</v>
      </c>
      <c r="D53" s="103">
        <f t="shared" si="14"/>
        <v>57744.286711309527</v>
      </c>
      <c r="E53" s="103">
        <f t="shared" si="14"/>
        <v>47358.653620457604</v>
      </c>
      <c r="F53" s="103">
        <f t="shared" si="14"/>
        <v>39954.128805555556</v>
      </c>
      <c r="G53" s="103">
        <f t="shared" si="14"/>
        <v>35906.451384408603</v>
      </c>
      <c r="H53" s="103">
        <f t="shared" si="14"/>
        <v>35913.085374999995</v>
      </c>
      <c r="I53" s="103">
        <f t="shared" si="14"/>
        <v>41148.924153225809</v>
      </c>
      <c r="J53" s="103">
        <f t="shared" si="14"/>
        <v>41156.523360215055</v>
      </c>
      <c r="K53" s="103">
        <f t="shared" si="14"/>
        <v>38512.490888888889</v>
      </c>
      <c r="L53" s="103">
        <f t="shared" si="14"/>
        <v>40270.834341397851</v>
      </c>
      <c r="M53" s="103">
        <f t="shared" si="14"/>
        <v>46159.521331484051</v>
      </c>
      <c r="N53" s="103">
        <f t="shared" si="14"/>
        <v>59361.370053763443</v>
      </c>
      <c r="O53" s="77"/>
    </row>
    <row r="54" spans="1:15" hidden="1" outlineLevel="1">
      <c r="A54" t="str">
        <f>A37</f>
        <v>Schedule 21/22 Secondary</v>
      </c>
      <c r="C54" s="103">
        <f t="shared" ref="C54:N54" si="15">C37/C$43</f>
        <v>75520.031868279577</v>
      </c>
      <c r="D54" s="103">
        <f t="shared" si="15"/>
        <v>76651.440461309525</v>
      </c>
      <c r="E54" s="103">
        <f t="shared" si="15"/>
        <v>72222.957321668902</v>
      </c>
      <c r="F54" s="103">
        <f t="shared" si="15"/>
        <v>73771.718305555551</v>
      </c>
      <c r="G54" s="103">
        <f t="shared" si="15"/>
        <v>72673.172083333338</v>
      </c>
      <c r="H54" s="103">
        <f t="shared" si="15"/>
        <v>72960.441569444447</v>
      </c>
      <c r="I54" s="103">
        <f t="shared" si="15"/>
        <v>73239.428655913987</v>
      </c>
      <c r="J54" s="103">
        <f t="shared" si="15"/>
        <v>76679.638723118274</v>
      </c>
      <c r="K54" s="103">
        <f t="shared" si="15"/>
        <v>73523.922333333336</v>
      </c>
      <c r="L54" s="103">
        <f t="shared" si="15"/>
        <v>72942.777755376344</v>
      </c>
      <c r="M54" s="103">
        <f t="shared" si="15"/>
        <v>74508.214341192783</v>
      </c>
      <c r="N54" s="103">
        <f t="shared" si="15"/>
        <v>77224.115456989239</v>
      </c>
      <c r="O54" s="77"/>
    </row>
    <row r="55" spans="1:15" hidden="1" outlineLevel="1">
      <c r="A55" t="str">
        <f>A38</f>
        <v>Schedule 21 Primary</v>
      </c>
      <c r="C55" s="103">
        <f>C38/C$43</f>
        <v>12177.149744623655</v>
      </c>
      <c r="D55" s="103">
        <f t="shared" ref="D55:N55" si="16">D38/D$43</f>
        <v>12260.333898809524</v>
      </c>
      <c r="E55" s="103">
        <f t="shared" si="16"/>
        <v>11878.672153432033</v>
      </c>
      <c r="F55" s="103">
        <f t="shared" si="16"/>
        <v>11680.224250000001</v>
      </c>
      <c r="G55" s="103">
        <f t="shared" si="16"/>
        <v>10919.014475806451</v>
      </c>
      <c r="H55" s="103">
        <f t="shared" si="16"/>
        <v>11261.063138888889</v>
      </c>
      <c r="I55" s="103">
        <f t="shared" si="16"/>
        <v>10532.210120967742</v>
      </c>
      <c r="J55" s="103">
        <f t="shared" si="16"/>
        <v>10454.311599462366</v>
      </c>
      <c r="K55" s="103">
        <f t="shared" si="16"/>
        <v>10426.076263888888</v>
      </c>
      <c r="L55" s="103">
        <f t="shared" si="16"/>
        <v>11082.891586021506</v>
      </c>
      <c r="M55" s="103">
        <f t="shared" si="16"/>
        <v>11655.223536754507</v>
      </c>
      <c r="N55" s="103">
        <f t="shared" si="16"/>
        <v>12017.434946236559</v>
      </c>
      <c r="O55" s="77"/>
    </row>
    <row r="56" spans="1:15" hidden="1" outlineLevel="1">
      <c r="A56" t="str">
        <f>A39</f>
        <v>Schedule 31/32</v>
      </c>
      <c r="C56" s="103">
        <f>C39/C$43</f>
        <v>4243.8523655913978</v>
      </c>
      <c r="D56" s="103">
        <f t="shared" ref="D56:N56" si="17">D39/D$43</f>
        <v>4646.8965029761912</v>
      </c>
      <c r="E56" s="103">
        <f t="shared" si="17"/>
        <v>4388.464737550471</v>
      </c>
      <c r="F56" s="103">
        <f t="shared" si="17"/>
        <v>4131.5332777777776</v>
      </c>
      <c r="G56" s="103">
        <f t="shared" si="17"/>
        <v>5778.1423118279572</v>
      </c>
      <c r="H56" s="103">
        <f t="shared" si="17"/>
        <v>8706.9840416666666</v>
      </c>
      <c r="I56" s="103">
        <f t="shared" si="17"/>
        <v>16232.011559139784</v>
      </c>
      <c r="J56" s="103">
        <f t="shared" si="17"/>
        <v>13131.241975806452</v>
      </c>
      <c r="K56" s="103">
        <f t="shared" si="17"/>
        <v>9642.7245972222227</v>
      </c>
      <c r="L56" s="103">
        <f t="shared" si="17"/>
        <v>4885.4847311827962</v>
      </c>
      <c r="M56" s="103">
        <f t="shared" si="17"/>
        <v>3791.1345353675451</v>
      </c>
      <c r="N56" s="103">
        <f t="shared" si="17"/>
        <v>4218.3799193548393</v>
      </c>
      <c r="O56" s="77"/>
    </row>
    <row r="57" spans="1:15" hidden="1" outlineLevel="1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 collapsed="1">
      <c r="A58" s="3" t="s">
        <v>285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77"/>
    </row>
    <row r="59" spans="1:15" outlineLevel="1">
      <c r="A59" s="3" t="s">
        <v>252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outlineLevel="1">
      <c r="A60" t="str">
        <f>A45</f>
        <v>Schedule 1</v>
      </c>
      <c r="C60" s="104">
        <f t="shared" ref="C60:N60" si="18">C10/C45</f>
        <v>1.3782434386971281</v>
      </c>
      <c r="D60" s="104">
        <f t="shared" si="18"/>
        <v>1.5893904285251756</v>
      </c>
      <c r="E60" s="104">
        <f t="shared" si="18"/>
        <v>1.8541659245106432</v>
      </c>
      <c r="F60" s="104">
        <f t="shared" si="18"/>
        <v>1.4471590085515096</v>
      </c>
      <c r="G60" s="104">
        <f t="shared" si="18"/>
        <v>1.5031217347836177</v>
      </c>
      <c r="H60" s="104">
        <f t="shared" si="18"/>
        <v>1.6632149586689751</v>
      </c>
      <c r="I60" s="104">
        <f t="shared" si="18"/>
        <v>1.8107848437029201</v>
      </c>
      <c r="J60" s="104">
        <f t="shared" si="18"/>
        <v>1.7929931627177838</v>
      </c>
      <c r="K60" s="104">
        <f t="shared" si="18"/>
        <v>1.9832748697529579</v>
      </c>
      <c r="L60" s="104">
        <f t="shared" si="18"/>
        <v>1.5372566026202452</v>
      </c>
      <c r="M60" s="104">
        <f t="shared" si="18"/>
        <v>1.5363855134526123</v>
      </c>
      <c r="N60" s="104">
        <f t="shared" si="18"/>
        <v>1.5994208050937717</v>
      </c>
      <c r="O60" s="77"/>
    </row>
    <row r="61" spans="1:15" outlineLevel="1">
      <c r="A61" t="str">
        <f>A46</f>
        <v>Schedule 11/12</v>
      </c>
      <c r="C61" s="104">
        <f t="shared" ref="C61:N61" si="19">C11/C46</f>
        <v>1.3984565994207026</v>
      </c>
      <c r="D61" s="104">
        <f t="shared" si="19"/>
        <v>1.5604585692199968</v>
      </c>
      <c r="E61" s="104">
        <f t="shared" si="19"/>
        <v>1.5050555023043644</v>
      </c>
      <c r="F61" s="104">
        <f t="shared" si="19"/>
        <v>1.4919695548706344</v>
      </c>
      <c r="G61" s="104">
        <f t="shared" si="19"/>
        <v>1.6842736899285466</v>
      </c>
      <c r="H61" s="104">
        <f t="shared" si="19"/>
        <v>1.7074235945460488</v>
      </c>
      <c r="I61" s="104">
        <f t="shared" si="19"/>
        <v>1.6987216803818619</v>
      </c>
      <c r="J61" s="104">
        <f t="shared" si="19"/>
        <v>1.6477538910568441</v>
      </c>
      <c r="K61" s="104">
        <f t="shared" si="19"/>
        <v>1.6227399849200941</v>
      </c>
      <c r="L61" s="104">
        <f t="shared" si="19"/>
        <v>1.4397813427091755</v>
      </c>
      <c r="M61" s="104">
        <f t="shared" si="19"/>
        <v>1.4421877890316812</v>
      </c>
      <c r="N61" s="104">
        <f t="shared" si="19"/>
        <v>1.4219179944401577</v>
      </c>
      <c r="O61" s="77"/>
    </row>
    <row r="62" spans="1:15" outlineLevel="1">
      <c r="A62" t="str">
        <f>A47</f>
        <v>Schedule 21/22 Secondary</v>
      </c>
      <c r="C62" s="104">
        <f t="shared" ref="C62:N62" si="20">C12/C47</f>
        <v>1.3706518560069578</v>
      </c>
      <c r="D62" s="104">
        <f t="shared" si="20"/>
        <v>1.3884935823543116</v>
      </c>
      <c r="E62" s="104">
        <f t="shared" si="20"/>
        <v>1.3498144135071983</v>
      </c>
      <c r="F62" s="104">
        <f t="shared" si="20"/>
        <v>1.5123718468423828</v>
      </c>
      <c r="G62" s="104">
        <f t="shared" si="20"/>
        <v>1.5707870454206572</v>
      </c>
      <c r="H62" s="104">
        <f t="shared" si="20"/>
        <v>1.5337640784069762</v>
      </c>
      <c r="I62" s="104">
        <f t="shared" si="20"/>
        <v>1.4861485501652676</v>
      </c>
      <c r="J62" s="104">
        <f t="shared" si="20"/>
        <v>1.4353632605394078</v>
      </c>
      <c r="K62" s="104">
        <f t="shared" si="20"/>
        <v>1.625378658393793</v>
      </c>
      <c r="L62" s="104">
        <f t="shared" si="20"/>
        <v>1.373507530536163</v>
      </c>
      <c r="M62" s="104">
        <f t="shared" si="20"/>
        <v>1.3900501030212749</v>
      </c>
      <c r="N62" s="104">
        <f t="shared" si="20"/>
        <v>1.4362752785410742</v>
      </c>
      <c r="O62" s="77"/>
    </row>
    <row r="63" spans="1:15" outlineLevel="1">
      <c r="A63" t="str">
        <f>A48</f>
        <v>Schedule 21 Primary</v>
      </c>
      <c r="C63" s="104">
        <f>C13/C48</f>
        <v>1.5413837108415407</v>
      </c>
      <c r="D63" s="104">
        <f t="shared" ref="D63:N63" si="21">D13/D48</f>
        <v>1.4735113226464391</v>
      </c>
      <c r="E63" s="104">
        <f t="shared" si="21"/>
        <v>1.4904567864691156</v>
      </c>
      <c r="F63" s="104">
        <f t="shared" si="21"/>
        <v>1.5791839251551796</v>
      </c>
      <c r="G63" s="104">
        <f t="shared" si="21"/>
        <v>1.6270138990398684</v>
      </c>
      <c r="H63" s="104">
        <f t="shared" si="21"/>
        <v>1.5701347804309838</v>
      </c>
      <c r="I63" s="104">
        <f t="shared" si="21"/>
        <v>1.5969924831134839</v>
      </c>
      <c r="J63" s="104">
        <f t="shared" si="21"/>
        <v>1.5949166968296311</v>
      </c>
      <c r="K63" s="104">
        <f t="shared" si="21"/>
        <v>1.6778250081745052</v>
      </c>
      <c r="L63" s="104">
        <f t="shared" si="21"/>
        <v>1.4552410255729669</v>
      </c>
      <c r="M63" s="104">
        <f t="shared" si="21"/>
        <v>1.4843241831882783</v>
      </c>
      <c r="N63" s="104">
        <f t="shared" si="21"/>
        <v>1.4726865011987331</v>
      </c>
      <c r="O63" s="77"/>
    </row>
    <row r="64" spans="1:15" outlineLevel="1">
      <c r="A64" t="str">
        <f>A49</f>
        <v>Schedule 31/32</v>
      </c>
      <c r="C64" s="104">
        <f>C14/C49</f>
        <v>1.7583226787698703</v>
      </c>
      <c r="D64" s="104">
        <f t="shared" ref="D64:N64" si="22">D14/D49</f>
        <v>1.6942637055645013</v>
      </c>
      <c r="E64" s="104">
        <f t="shared" si="22"/>
        <v>1.5204778424138781</v>
      </c>
      <c r="F64" s="104">
        <f t="shared" si="22"/>
        <v>2.4209318818790635</v>
      </c>
      <c r="G64" s="104">
        <f t="shared" si="22"/>
        <v>2.1513130437715335</v>
      </c>
      <c r="H64" s="104">
        <f t="shared" si="22"/>
        <v>1.6320773320046575</v>
      </c>
      <c r="I64" s="104">
        <f t="shared" si="22"/>
        <v>1.4688935730072825</v>
      </c>
      <c r="J64" s="104">
        <f t="shared" si="22"/>
        <v>1.4070873056651054</v>
      </c>
      <c r="K64" s="104">
        <f t="shared" si="22"/>
        <v>2.0855339376926909</v>
      </c>
      <c r="L64" s="104">
        <f t="shared" si="22"/>
        <v>1.7737875287657496</v>
      </c>
      <c r="M64" s="104">
        <f t="shared" si="22"/>
        <v>1.6316097859860865</v>
      </c>
      <c r="N64" s="104">
        <f t="shared" si="22"/>
        <v>1.6889079383830476</v>
      </c>
      <c r="O64" s="77"/>
    </row>
    <row r="65" spans="1:15"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77"/>
    </row>
    <row r="66" spans="1:15" hidden="1" outlineLevel="1">
      <c r="A66" s="3" t="s">
        <v>258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hidden="1" outlineLevel="1">
      <c r="A67" t="str">
        <f>A52</f>
        <v>Schedule 1</v>
      </c>
      <c r="C67" s="104">
        <f t="shared" ref="C67:N67" si="23">C18/C52</f>
        <v>1.4894188769654986</v>
      </c>
      <c r="D67" s="104">
        <f t="shared" si="23"/>
        <v>1.6710134958670122</v>
      </c>
      <c r="E67" s="104">
        <f t="shared" si="23"/>
        <v>1.947279083902222</v>
      </c>
      <c r="F67" s="104">
        <f t="shared" si="23"/>
        <v>1.5160138647322019</v>
      </c>
      <c r="G67" s="104">
        <f t="shared" si="23"/>
        <v>1.5699511198638367</v>
      </c>
      <c r="H67" s="104">
        <f t="shared" si="23"/>
        <v>1.750706543656434</v>
      </c>
      <c r="I67" s="104">
        <f t="shared" si="23"/>
        <v>1.9826180145726988</v>
      </c>
      <c r="J67" s="104">
        <f t="shared" si="23"/>
        <v>1.8844414895972932</v>
      </c>
      <c r="K67" s="104">
        <f t="shared" si="23"/>
        <v>2.0125754743478628</v>
      </c>
      <c r="L67" s="104">
        <f t="shared" si="23"/>
        <v>1.5551389833720639</v>
      </c>
      <c r="M67" s="104">
        <f t="shared" si="23"/>
        <v>1.598528735262605</v>
      </c>
      <c r="N67" s="104">
        <f t="shared" si="23"/>
        <v>1.657203397903193</v>
      </c>
      <c r="O67" s="77"/>
    </row>
    <row r="68" spans="1:15" hidden="1" outlineLevel="1">
      <c r="A68" t="str">
        <f>A53</f>
        <v>Schedule 11/12</v>
      </c>
      <c r="C68" s="104">
        <f t="shared" ref="C68:N68" si="24">C19/C53</f>
        <v>1.358213504001865</v>
      </c>
      <c r="D68" s="104">
        <f t="shared" si="24"/>
        <v>1.4978742474112117</v>
      </c>
      <c r="E68" s="104">
        <f t="shared" si="24"/>
        <v>1.4908620622082156</v>
      </c>
      <c r="F68" s="104">
        <f t="shared" si="24"/>
        <v>1.5170449666161152</v>
      </c>
      <c r="G68" s="104">
        <f t="shared" si="24"/>
        <v>1.7080866427984431</v>
      </c>
      <c r="H68" s="104">
        <f t="shared" si="24"/>
        <v>1.6910326519112118</v>
      </c>
      <c r="I68" s="104">
        <f t="shared" si="24"/>
        <v>1.7932111596705123</v>
      </c>
      <c r="J68" s="104">
        <f t="shared" si="24"/>
        <v>1.6929471760812969</v>
      </c>
      <c r="K68" s="104">
        <f t="shared" si="24"/>
        <v>1.7832006815174175</v>
      </c>
      <c r="L68" s="104">
        <f t="shared" si="24"/>
        <v>1.3883394996493958</v>
      </c>
      <c r="M68" s="104">
        <f t="shared" si="24"/>
        <v>1.4305904414775465</v>
      </c>
      <c r="N68" s="104">
        <f t="shared" si="24"/>
        <v>1.5123705857646101</v>
      </c>
      <c r="O68" s="77"/>
    </row>
    <row r="69" spans="1:15" hidden="1" outlineLevel="1">
      <c r="A69" t="str">
        <f>A54</f>
        <v>Schedule 21/22 Secondary</v>
      </c>
      <c r="C69" s="104">
        <f t="shared" ref="C69:N69" si="25">C20/C54</f>
        <v>1.5734838434292502</v>
      </c>
      <c r="D69" s="104">
        <f t="shared" si="25"/>
        <v>1.5382057961391333</v>
      </c>
      <c r="E69" s="104">
        <f t="shared" si="25"/>
        <v>1.5546537301140446</v>
      </c>
      <c r="F69" s="104">
        <f t="shared" si="25"/>
        <v>1.5838873308607837</v>
      </c>
      <c r="G69" s="104">
        <f t="shared" si="25"/>
        <v>1.6519131690349302</v>
      </c>
      <c r="H69" s="104">
        <f t="shared" si="25"/>
        <v>1.6503544579755873</v>
      </c>
      <c r="I69" s="104">
        <f t="shared" si="25"/>
        <v>1.7044842141859022</v>
      </c>
      <c r="J69" s="104">
        <f t="shared" si="25"/>
        <v>1.624247350065438</v>
      </c>
      <c r="K69" s="104">
        <f t="shared" si="25"/>
        <v>1.6966801558061599</v>
      </c>
      <c r="L69" s="104">
        <f t="shared" si="25"/>
        <v>1.5518463031339211</v>
      </c>
      <c r="M69" s="104">
        <f t="shared" si="25"/>
        <v>1.5959691297320164</v>
      </c>
      <c r="N69" s="104">
        <f t="shared" si="25"/>
        <v>1.5843602646137727</v>
      </c>
      <c r="O69" s="77"/>
    </row>
    <row r="70" spans="1:15" hidden="1" outlineLevel="1">
      <c r="A70" t="str">
        <f>A55</f>
        <v>Schedule 21 Primary</v>
      </c>
      <c r="C70" s="104">
        <f>C21/C55</f>
        <v>1.5597048897575978</v>
      </c>
      <c r="D70" s="104">
        <f t="shared" ref="D70:N70" si="26">D21/D55</f>
        <v>1.5436928680904627</v>
      </c>
      <c r="E70" s="104">
        <f t="shared" si="26"/>
        <v>1.4738280317755694</v>
      </c>
      <c r="F70" s="104">
        <f t="shared" si="26"/>
        <v>1.5483949291470149</v>
      </c>
      <c r="G70" s="104">
        <f t="shared" si="26"/>
        <v>1.539747019957886</v>
      </c>
      <c r="H70" s="104">
        <f t="shared" si="26"/>
        <v>1.5753041947467792</v>
      </c>
      <c r="I70" s="104">
        <f t="shared" si="26"/>
        <v>1.515156820526262</v>
      </c>
      <c r="J70" s="104">
        <f t="shared" si="26"/>
        <v>1.5564028147809155</v>
      </c>
      <c r="K70" s="104">
        <f t="shared" si="26"/>
        <v>1.5783838122302245</v>
      </c>
      <c r="L70" s="104">
        <f t="shared" si="26"/>
        <v>1.5141183931786446</v>
      </c>
      <c r="M70" s="104">
        <f t="shared" si="26"/>
        <v>1.5428532917702682</v>
      </c>
      <c r="N70" s="104">
        <f t="shared" si="26"/>
        <v>1.5363910919927315</v>
      </c>
      <c r="O70" s="77"/>
    </row>
    <row r="71" spans="1:15" hidden="1" outlineLevel="1">
      <c r="A71" t="str">
        <f>A56</f>
        <v>Schedule 31/32</v>
      </c>
      <c r="C71" s="104">
        <f>C22/C56</f>
        <v>3.0747770836230734</v>
      </c>
      <c r="D71" s="104">
        <f t="shared" ref="D71:N71" si="27">D22/D56</f>
        <v>2.7626718158619976</v>
      </c>
      <c r="E71" s="104">
        <f t="shared" si="27"/>
        <v>3.8905770061012457</v>
      </c>
      <c r="F71" s="104">
        <f t="shared" si="27"/>
        <v>3.0189591034127647</v>
      </c>
      <c r="G71" s="104">
        <f t="shared" si="27"/>
        <v>3.6185141991398115</v>
      </c>
      <c r="H71" s="104">
        <f t="shared" si="27"/>
        <v>2.2657857078400814</v>
      </c>
      <c r="I71" s="104">
        <f t="shared" si="27"/>
        <v>2.286995660688607</v>
      </c>
      <c r="J71" s="104">
        <f t="shared" si="27"/>
        <v>1.8713309864576511</v>
      </c>
      <c r="K71" s="104">
        <f t="shared" si="27"/>
        <v>2.552100265011112</v>
      </c>
      <c r="L71" s="104">
        <f t="shared" si="27"/>
        <v>2.744700011937931</v>
      </c>
      <c r="M71" s="104">
        <f t="shared" si="27"/>
        <v>3.3609042045680702</v>
      </c>
      <c r="N71" s="104">
        <f t="shared" si="27"/>
        <v>3.2023715877317289</v>
      </c>
      <c r="O71" s="77"/>
    </row>
    <row r="72" spans="1:15" hidden="1" outlineLevel="1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 collapsed="1">
      <c r="A73" s="30" t="str">
        <f>RIGHT(A3,4)</f>
        <v>2019</v>
      </c>
      <c r="C73" s="123">
        <f>C$5</f>
        <v>43496</v>
      </c>
      <c r="D73" s="123">
        <f t="shared" ref="D73:N73" si="28">D$5</f>
        <v>43524</v>
      </c>
      <c r="E73" s="123">
        <f t="shared" si="28"/>
        <v>43555</v>
      </c>
      <c r="F73" s="123">
        <f t="shared" si="28"/>
        <v>43585</v>
      </c>
      <c r="G73" s="123">
        <f t="shared" si="28"/>
        <v>43616</v>
      </c>
      <c r="H73" s="123">
        <f t="shared" si="28"/>
        <v>43646</v>
      </c>
      <c r="I73" s="123">
        <f t="shared" si="28"/>
        <v>43677</v>
      </c>
      <c r="J73" s="123">
        <f t="shared" si="28"/>
        <v>43708</v>
      </c>
      <c r="K73" s="123">
        <f t="shared" si="28"/>
        <v>43738</v>
      </c>
      <c r="L73" s="123">
        <f t="shared" si="28"/>
        <v>43769</v>
      </c>
      <c r="M73" s="123">
        <f t="shared" si="28"/>
        <v>43799</v>
      </c>
      <c r="N73" s="123">
        <f t="shared" si="28"/>
        <v>43830</v>
      </c>
      <c r="O73" s="77"/>
    </row>
    <row r="74" spans="1:15">
      <c r="A74" s="186" t="s">
        <v>2500</v>
      </c>
      <c r="C74" s="106">
        <f>C43</f>
        <v>744</v>
      </c>
      <c r="D74" s="106">
        <f t="shared" ref="D74:N74" si="29">D43</f>
        <v>672</v>
      </c>
      <c r="E74" s="106">
        <f t="shared" si="29"/>
        <v>743</v>
      </c>
      <c r="F74" s="106">
        <f t="shared" si="29"/>
        <v>720</v>
      </c>
      <c r="G74" s="106">
        <f t="shared" si="29"/>
        <v>744</v>
      </c>
      <c r="H74" s="106">
        <f t="shared" si="29"/>
        <v>720</v>
      </c>
      <c r="I74" s="106">
        <f t="shared" si="29"/>
        <v>744</v>
      </c>
      <c r="J74" s="106">
        <f t="shared" si="29"/>
        <v>744</v>
      </c>
      <c r="K74" s="106">
        <f t="shared" si="29"/>
        <v>720</v>
      </c>
      <c r="L74" s="106">
        <f t="shared" si="29"/>
        <v>744</v>
      </c>
      <c r="M74" s="106">
        <f t="shared" si="29"/>
        <v>721</v>
      </c>
      <c r="N74" s="106">
        <f t="shared" si="29"/>
        <v>744</v>
      </c>
      <c r="O74" s="77"/>
    </row>
    <row r="75" spans="1:15" outlineLevel="1">
      <c r="A75" s="3" t="s">
        <v>252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7"/>
    </row>
    <row r="76" spans="1:15" outlineLevel="1">
      <c r="A76" t="s">
        <v>253</v>
      </c>
      <c r="C76" s="102">
        <f>'12.2019 WA Usage'!C87/C$74</f>
        <v>360001.74640456989</v>
      </c>
      <c r="D76" s="102">
        <f>'12.2019 WA Usage'!D87/D$74</f>
        <v>368932.04607142857</v>
      </c>
      <c r="E76" s="102">
        <f>'12.2019 WA Usage'!E87/E$74</f>
        <v>365413.67970121134</v>
      </c>
      <c r="F76" s="102">
        <f>'12.2019 WA Usage'!F87/F$74</f>
        <v>262314.67617916665</v>
      </c>
      <c r="G76" s="102">
        <f>'12.2019 WA Usage'!G87/G$74</f>
        <v>213484.45895564515</v>
      </c>
      <c r="H76" s="102">
        <f>'12.2019 WA Usage'!H87/H$74</f>
        <v>208876.09463472222</v>
      </c>
      <c r="I76" s="102">
        <f>'12.2019 WA Usage'!I87/I$74</f>
        <v>224128.56281317206</v>
      </c>
      <c r="J76" s="102">
        <f>'12.2019 WA Usage'!J87/J$74</f>
        <v>245394.40148924731</v>
      </c>
      <c r="K76" s="102">
        <f>'12.2019 WA Usage'!K87/K$74</f>
        <v>243396.06242916666</v>
      </c>
      <c r="L76" s="102">
        <f>'12.2019 WA Usage'!L87/L$74</f>
        <v>224140.89845833334</v>
      </c>
      <c r="M76" s="102">
        <f>'12.2019 WA Usage'!M87/M$74</f>
        <v>272966.96773647715</v>
      </c>
      <c r="N76" s="102">
        <f>'12.2019 WA Usage'!N87/N$74</f>
        <v>347133.07456989249</v>
      </c>
      <c r="O76" s="77"/>
    </row>
    <row r="77" spans="1:15" outlineLevel="1">
      <c r="A77" t="s">
        <v>254</v>
      </c>
      <c r="C77" s="102">
        <f>(SUM('12.2019 WA Usage'!C89:C90)+'12.2019 WA Usage'!C116)/C$74</f>
        <v>80538.074090053764</v>
      </c>
      <c r="D77" s="102">
        <f>(SUM('12.2019 WA Usage'!D89:D90)+'12.2019 WA Usage'!D116)/D$74</f>
        <v>86070.667391369047</v>
      </c>
      <c r="E77" s="102">
        <f>(SUM('12.2019 WA Usage'!E89:E90)+'12.2019 WA Usage'!E116)/E$74</f>
        <v>82876.124393001344</v>
      </c>
      <c r="F77" s="102">
        <f>(SUM('12.2019 WA Usage'!F89:F90)+'12.2019 WA Usage'!F116)/F$74</f>
        <v>69402.45673333334</v>
      </c>
      <c r="G77" s="102">
        <f>(SUM('12.2019 WA Usage'!G89:G90)+'12.2019 WA Usage'!G116)/G$74</f>
        <v>61134.244280913983</v>
      </c>
      <c r="H77" s="102">
        <f>(SUM('12.2019 WA Usage'!H89:H90)+'12.2019 WA Usage'!H116)/H$74</f>
        <v>62852.211751388895</v>
      </c>
      <c r="I77" s="102">
        <f>(SUM('12.2019 WA Usage'!I89:I90)+'12.2019 WA Usage'!I116)/I$74</f>
        <v>65057.842831989248</v>
      </c>
      <c r="J77" s="102">
        <f>(SUM('12.2019 WA Usage'!J89:J90)+'12.2019 WA Usage'!J116)/J$74</f>
        <v>68904.027430107541</v>
      </c>
      <c r="K77" s="102">
        <f>(SUM('12.2019 WA Usage'!K89:K90)+'12.2019 WA Usage'!K116)/K$74</f>
        <v>70973.863943055549</v>
      </c>
      <c r="L77" s="102">
        <f>(SUM('12.2019 WA Usage'!L89:L90)+'12.2019 WA Usage'!L116)/L$74</f>
        <v>62533.399759408596</v>
      </c>
      <c r="M77" s="102">
        <f>(SUM('12.2019 WA Usage'!M89:M90)+'12.2019 WA Usage'!M116)/M$74</f>
        <v>68805.423027739249</v>
      </c>
      <c r="N77" s="102">
        <f>(SUM('12.2019 WA Usage'!N89:N90)+'12.2019 WA Usage'!N116)/N$74</f>
        <v>80845.584018817201</v>
      </c>
      <c r="O77" s="77"/>
    </row>
    <row r="78" spans="1:15" outlineLevel="1">
      <c r="A78" t="s">
        <v>320</v>
      </c>
      <c r="C78" s="102">
        <f>(SUM('12.2019 WA Usage'!C91:C92)-'12.2019 WA Usage'!C116)/C$74-C79</f>
        <v>150158.86735887098</v>
      </c>
      <c r="D78" s="102">
        <f>(SUM('12.2019 WA Usage'!D91:D92)-'12.2019 WA Usage'!D116)/D$74-D79</f>
        <v>156977.87950892857</v>
      </c>
      <c r="E78" s="102">
        <f>(SUM('12.2019 WA Usage'!E91:E92)-'12.2019 WA Usage'!E116)/E$74-E79</f>
        <v>149265.15632301482</v>
      </c>
      <c r="F78" s="102">
        <f>(SUM('12.2019 WA Usage'!F91:F92)-'12.2019 WA Usage'!F116)/F$74-F79</f>
        <v>139403.221575</v>
      </c>
      <c r="G78" s="102">
        <f>(SUM('12.2019 WA Usage'!G91:G92)-'12.2019 WA Usage'!G116)/G$74-G79</f>
        <v>132883.0730672043</v>
      </c>
      <c r="H78" s="102">
        <f>(SUM('12.2019 WA Usage'!H91:H92)-'12.2019 WA Usage'!H116)/H$74-H79</f>
        <v>141328.09101805557</v>
      </c>
      <c r="I78" s="102">
        <f>(SUM('12.2019 WA Usage'!I91:I92)-'12.2019 WA Usage'!I116)/I$74-I79</f>
        <v>144828.10875000001</v>
      </c>
      <c r="J78" s="102">
        <f>(SUM('12.2019 WA Usage'!J91:J92)-'12.2019 WA Usage'!J116)/J$74-J79</f>
        <v>146417.35709946239</v>
      </c>
      <c r="K78" s="102">
        <f>(SUM('12.2019 WA Usage'!K91:K92)-'12.2019 WA Usage'!K116)/K$74-K79</f>
        <v>149695.11496388886</v>
      </c>
      <c r="L78" s="102">
        <f>(SUM('12.2019 WA Usage'!L91:L92)-'12.2019 WA Usage'!L116)/L$74-L79</f>
        <v>140886.07296102151</v>
      </c>
      <c r="M78" s="102">
        <f>(SUM('12.2019 WA Usage'!M91:M92)-'12.2019 WA Usage'!M116)/M$74-M79</f>
        <v>137467.75946185854</v>
      </c>
      <c r="N78" s="102">
        <f>(SUM('12.2019 WA Usage'!N91:N92)-'12.2019 WA Usage'!N116)/N$74-N79</f>
        <v>152676.64071774192</v>
      </c>
      <c r="O78" s="77"/>
    </row>
    <row r="79" spans="1:15" outlineLevel="1">
      <c r="A79" t="s">
        <v>273</v>
      </c>
      <c r="C79" s="102">
        <f>'12.2019 WA Usage'!C114/C$74</f>
        <v>11912.929180107527</v>
      </c>
      <c r="D79" s="102">
        <f>'12.2019 WA Usage'!D114/D$74</f>
        <v>11557.52994047619</v>
      </c>
      <c r="E79" s="102">
        <f>'12.2019 WA Usage'!E114/E$74</f>
        <v>12050.272786002692</v>
      </c>
      <c r="F79" s="102">
        <f>'12.2019 WA Usage'!F114/F$74</f>
        <v>11530.171027777777</v>
      </c>
      <c r="G79" s="102">
        <f>'12.2019 WA Usage'!G114/G$74</f>
        <v>11412.789569892473</v>
      </c>
      <c r="H79" s="102">
        <f>'12.2019 WA Usage'!H114/H$74</f>
        <v>12170.663861111112</v>
      </c>
      <c r="I79" s="102">
        <f>'12.2019 WA Usage'!I114/I$74</f>
        <v>11732.04120967742</v>
      </c>
      <c r="J79" s="102">
        <f>'12.2019 WA Usage'!J114/J$74</f>
        <v>12348.74314516129</v>
      </c>
      <c r="K79" s="102">
        <f>'12.2019 WA Usage'!K114/K$74</f>
        <v>13229.943708333332</v>
      </c>
      <c r="L79" s="102">
        <f>'12.2019 WA Usage'!L114/L$74</f>
        <v>11281.172459677418</v>
      </c>
      <c r="M79" s="102">
        <f>'12.2019 WA Usage'!M114/M$74</f>
        <v>12298.159292649096</v>
      </c>
      <c r="N79" s="102">
        <f>'12.2019 WA Usage'!N114/N$74</f>
        <v>12222.152634408603</v>
      </c>
      <c r="O79" s="77"/>
    </row>
    <row r="80" spans="1:15" outlineLevel="1">
      <c r="A80" t="s">
        <v>256</v>
      </c>
      <c r="C80" s="102">
        <f>SUM('12.2019 WA Usage'!C95:C97)/C$74</f>
        <v>5870.715838709677</v>
      </c>
      <c r="D80" s="102">
        <f>SUM('12.2019 WA Usage'!D95:D97)/D$74</f>
        <v>6215.6371949404756</v>
      </c>
      <c r="E80" s="102">
        <f>SUM('12.2019 WA Usage'!E95:E97)/E$74</f>
        <v>5921.0592018842526</v>
      </c>
      <c r="F80" s="102">
        <f>SUM('12.2019 WA Usage'!F95:F97)/F$74</f>
        <v>6410.671638888889</v>
      </c>
      <c r="G80" s="102">
        <f>SUM('12.2019 WA Usage'!G95:G97)/G$74</f>
        <v>16024.228845430107</v>
      </c>
      <c r="H80" s="102">
        <f>SUM('12.2019 WA Usage'!H95:H97)/H$74</f>
        <v>25750.850647222218</v>
      </c>
      <c r="I80" s="102">
        <f>SUM('12.2019 WA Usage'!I95:I97)/I$74</f>
        <v>31354.794169354838</v>
      </c>
      <c r="J80" s="102">
        <f>SUM('12.2019 WA Usage'!J95:J97)/J$74</f>
        <v>33745.151240591404</v>
      </c>
      <c r="K80" s="102">
        <f>SUM('12.2019 WA Usage'!K95:K97)/K$74</f>
        <v>33725.448568055552</v>
      </c>
      <c r="L80" s="102">
        <f>SUM('12.2019 WA Usage'!L95:L97)/L$74</f>
        <v>13876.177530913979</v>
      </c>
      <c r="M80" s="102">
        <f>SUM('12.2019 WA Usage'!M95:M97)/M$74</f>
        <v>5820.6589514563111</v>
      </c>
      <c r="N80" s="102">
        <f>SUM('12.2019 WA Usage'!N95:N97)/N$74</f>
        <v>5780.0207365591405</v>
      </c>
      <c r="O80" s="77"/>
    </row>
    <row r="81" spans="1:15"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77"/>
    </row>
    <row r="82" spans="1:15" hidden="1" outlineLevel="1">
      <c r="A82" s="3" t="s">
        <v>258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hidden="1" outlineLevel="1">
      <c r="A83" t="s">
        <v>253</v>
      </c>
      <c r="C83" s="107">
        <f>'12.2019 ID Usage'!C103/C$74</f>
        <v>177266.04991852149</v>
      </c>
      <c r="D83" s="107">
        <f>'12.2019 ID Usage'!D103/D$74</f>
        <v>189398.64598514879</v>
      </c>
      <c r="E83" s="107">
        <f>'12.2019 ID Usage'!E103/E$74</f>
        <v>174727.43023553165</v>
      </c>
      <c r="F83" s="107">
        <f>'12.2019 ID Usage'!F103/F$74</f>
        <v>133082.18353472222</v>
      </c>
      <c r="G83" s="107">
        <f>'12.2019 ID Usage'!G103/G$74</f>
        <v>104272.85418010753</v>
      </c>
      <c r="H83" s="107">
        <f>'12.2019 ID Usage'!H103/H$74</f>
        <v>104337.48346666667</v>
      </c>
      <c r="I83" s="107">
        <f>'12.2019 ID Usage'!I103/I$74</f>
        <v>106773.32087768817</v>
      </c>
      <c r="J83" s="107">
        <f>'12.2019 ID Usage'!J103/J$74</f>
        <v>118844.53978897849</v>
      </c>
      <c r="K83" s="107">
        <f>'12.2019 ID Usage'!K103/K$74</f>
        <v>113027.65516527777</v>
      </c>
      <c r="L83" s="107">
        <f>'12.2019 ID Usage'!L103/L$74</f>
        <v>106640.16714784945</v>
      </c>
      <c r="M83" s="107">
        <f>'12.2019 ID Usage'!M103/M$74</f>
        <v>140772.4578821082</v>
      </c>
      <c r="N83" s="107">
        <f>'12.2019 ID Usage'!N103/N$74</f>
        <v>173456.24177977152</v>
      </c>
      <c r="O83" s="77"/>
    </row>
    <row r="84" spans="1:15" hidden="1" outlineLevel="1">
      <c r="A84" s="163" t="s">
        <v>2337</v>
      </c>
      <c r="B84" s="107"/>
      <c r="C84" s="107">
        <f>SUM('12.2019 ID Usage'!C104:C105)/C$74-C85</f>
        <v>50723.325628508064</v>
      </c>
      <c r="D84" s="107">
        <f>SUM('12.2019 ID Usage'!D104:D105)/D$74-D85</f>
        <v>54706.354752991072</v>
      </c>
      <c r="E84" s="107">
        <f>SUM('12.2019 ID Usage'!E104:E105)/E$74-E85</f>
        <v>50119.902052476442</v>
      </c>
      <c r="F84" s="107">
        <f>SUM('12.2019 ID Usage'!F104:F105)/F$74-F85</f>
        <v>42858.266802791666</v>
      </c>
      <c r="G84" s="107">
        <f>SUM('12.2019 ID Usage'!G104:G105)/G$74-G85</f>
        <v>37008.769715053764</v>
      </c>
      <c r="H84" s="107">
        <f>SUM('12.2019 ID Usage'!H104:H105)/H$74-H85</f>
        <v>38865.927994444442</v>
      </c>
      <c r="I84" s="107">
        <f>SUM('12.2019 ID Usage'!I104:I105)/I$74-I85</f>
        <v>39715.323370967744</v>
      </c>
      <c r="J84" s="107">
        <f>SUM('12.2019 ID Usage'!J104:J105)/J$74-J85</f>
        <v>43240.794470430112</v>
      </c>
      <c r="K84" s="107">
        <f>SUM('12.2019 ID Usage'!K104:K105)/K$74-K85</f>
        <v>43476.617483333335</v>
      </c>
      <c r="L84" s="107">
        <f>SUM('12.2019 ID Usage'!L104:L105)/L$74-L85</f>
        <v>37730.506467741936</v>
      </c>
      <c r="M84" s="107">
        <f>SUM('12.2019 ID Usage'!M104:M105)/M$74-M85</f>
        <v>44021.310546463246</v>
      </c>
      <c r="N84" s="107">
        <f>SUM('12.2019 ID Usage'!N104:N105)/N$74-N85</f>
        <v>51383.737087983871</v>
      </c>
      <c r="O84" s="77"/>
    </row>
    <row r="85" spans="1:15" hidden="1" outlineLevel="1">
      <c r="A85" t="s">
        <v>414</v>
      </c>
      <c r="C85" s="107">
        <f>'12.2019 ID Usage'!C134/C$74</f>
        <v>0</v>
      </c>
      <c r="D85" s="107">
        <f>'12.2019 ID Usage'!D134/D$74</f>
        <v>0</v>
      </c>
      <c r="E85" s="107">
        <f>'12.2019 ID Usage'!E134/E$74</f>
        <v>0</v>
      </c>
      <c r="F85" s="107">
        <f>'12.2019 ID Usage'!F134/F$74</f>
        <v>0</v>
      </c>
      <c r="G85" s="107">
        <f>'12.2019 ID Usage'!G134/G$74</f>
        <v>0</v>
      </c>
      <c r="H85" s="107">
        <f>'12.2019 ID Usage'!H134/H$74</f>
        <v>0</v>
      </c>
      <c r="I85" s="107">
        <f>'12.2019 ID Usage'!I134/I$74</f>
        <v>0</v>
      </c>
      <c r="J85" s="107">
        <f>'12.2019 ID Usage'!J134/J$74</f>
        <v>0</v>
      </c>
      <c r="K85" s="107">
        <f>'12.2019 ID Usage'!K134/K$74</f>
        <v>0</v>
      </c>
      <c r="L85" s="107">
        <f>'12.2019 ID Usage'!L134/L$74</f>
        <v>0</v>
      </c>
      <c r="M85" s="107">
        <f>'12.2019 ID Usage'!M134/M$74</f>
        <v>0</v>
      </c>
      <c r="N85" s="107">
        <f>'12.2019 ID Usage'!N134/N$74</f>
        <v>0</v>
      </c>
      <c r="O85" s="77"/>
    </row>
    <row r="86" spans="1:15" hidden="1" outlineLevel="1">
      <c r="A86" t="s">
        <v>321</v>
      </c>
      <c r="C86" s="107">
        <f>SUM('12.2019 ID Usage'!C106:C107)/C$74-C87</f>
        <v>67892.083872311821</v>
      </c>
      <c r="D86" s="107">
        <f>SUM('12.2019 ID Usage'!D106:D107)/D$74-D87</f>
        <v>74218.095833333326</v>
      </c>
      <c r="E86" s="107">
        <f>SUM('12.2019 ID Usage'!E106:E107)/E$74-E87</f>
        <v>67565.492866756409</v>
      </c>
      <c r="F86" s="107">
        <f>SUM('12.2019 ID Usage'!F106:F107)/F$74-F87</f>
        <v>65351.841111111113</v>
      </c>
      <c r="G86" s="107">
        <f>SUM('12.2019 ID Usage'!G106:G107)/G$74-G87</f>
        <v>60033.463978494627</v>
      </c>
      <c r="H86" s="107">
        <f>SUM('12.2019 ID Usage'!H106:H107)/H$74-H87</f>
        <v>63871.584444444437</v>
      </c>
      <c r="I86" s="107">
        <f>SUM('12.2019 ID Usage'!I106:I107)/I$74-I87</f>
        <v>63486.300537634415</v>
      </c>
      <c r="J86" s="107">
        <f>SUM('12.2019 ID Usage'!J106:J107)/J$74-J87</f>
        <v>66703.717741935485</v>
      </c>
      <c r="K86" s="107">
        <f>SUM('12.2019 ID Usage'!K106:K107)/K$74-K87</f>
        <v>69714.640555555568</v>
      </c>
      <c r="L86" s="107">
        <f>SUM('12.2019 ID Usage'!L106:L107)/L$74-L87</f>
        <v>60363.172311827962</v>
      </c>
      <c r="M86" s="107">
        <f>SUM('12.2019 ID Usage'!M106:M107)/M$74-M87</f>
        <v>64403.254368932045</v>
      </c>
      <c r="N86" s="107">
        <f>SUM('12.2019 ID Usage'!N106:N107)/N$74-N87</f>
        <v>70778.835752688174</v>
      </c>
      <c r="O86" s="77"/>
    </row>
    <row r="87" spans="1:15" hidden="1" outlineLevel="1">
      <c r="A87" t="s">
        <v>273</v>
      </c>
      <c r="C87" s="107">
        <f>'12.2019 ID Usage'!C133/C$74</f>
        <v>6337.511288978495</v>
      </c>
      <c r="D87" s="107">
        <f>'12.2019 ID Usage'!D133/D$74</f>
        <v>6953.4657738095239</v>
      </c>
      <c r="E87" s="107">
        <f>'12.2019 ID Usage'!E133/E$74</f>
        <v>6358.8559892328394</v>
      </c>
      <c r="F87" s="107">
        <f>'12.2019 ID Usage'!F133/F$74</f>
        <v>6031.354166666667</v>
      </c>
      <c r="G87" s="107">
        <f>'12.2019 ID Usage'!G133/G$74</f>
        <v>5391.7822580645161</v>
      </c>
      <c r="H87" s="107">
        <f>'12.2019 ID Usage'!H133/H$74</f>
        <v>5442.3347222222219</v>
      </c>
      <c r="I87" s="107">
        <f>'12.2019 ID Usage'!I133/I$74</f>
        <v>4983.4301075268813</v>
      </c>
      <c r="J87" s="107">
        <f>'12.2019 ID Usage'!J133/J$74</f>
        <v>5360.6223118279568</v>
      </c>
      <c r="K87" s="107">
        <f>'12.2019 ID Usage'!K133/K$74</f>
        <v>5569.7972222222224</v>
      </c>
      <c r="L87" s="107">
        <f>'12.2019 ID Usage'!L133/L$74</f>
        <v>4912.811827956989</v>
      </c>
      <c r="M87" s="107">
        <f>'12.2019 ID Usage'!M133/M$74</f>
        <v>5479.1192787794726</v>
      </c>
      <c r="N87" s="107">
        <f>'12.2019 ID Usage'!N133/N$74</f>
        <v>6028.4556451612907</v>
      </c>
      <c r="O87" s="77"/>
    </row>
    <row r="88" spans="1:15" ht="12.75" hidden="1" customHeight="1" outlineLevel="1">
      <c r="A88" t="s">
        <v>256</v>
      </c>
      <c r="C88" s="107">
        <f>SUM('12.2019 ID Usage'!C112:C114)/C$74</f>
        <v>4775.818548400538</v>
      </c>
      <c r="D88" s="107">
        <f>SUM('12.2019 ID Usage'!D112:D114)/D$74</f>
        <v>5426.3880505952384</v>
      </c>
      <c r="E88" s="107">
        <f>SUM('12.2019 ID Usage'!E112:E114)/E$74</f>
        <v>4685.9286002691788</v>
      </c>
      <c r="F88" s="107">
        <f>SUM('12.2019 ID Usage'!F112:F114)/F$74</f>
        <v>4960.0634166666669</v>
      </c>
      <c r="G88" s="107">
        <f>SUM('12.2019 ID Usage'!G112:G114)/G$74</f>
        <v>5866.2615188172049</v>
      </c>
      <c r="H88" s="107">
        <f>SUM('12.2019 ID Usage'!H112:H114)/H$74</f>
        <v>8805.5330416666675</v>
      </c>
      <c r="I88" s="107">
        <f>SUM('12.2019 ID Usage'!I112:I114)/I$74</f>
        <v>10841.635892473118</v>
      </c>
      <c r="J88" s="107">
        <f>SUM('12.2019 ID Usage'!J112:J114)/J$74</f>
        <v>11983.982567204301</v>
      </c>
      <c r="K88" s="107">
        <f>SUM('12.2019 ID Usage'!K112:K114)/K$74</f>
        <v>10276.32438888889</v>
      </c>
      <c r="L88" s="107">
        <f>SUM('12.2019 ID Usage'!L112:L114)/L$74</f>
        <v>5481.7281048387094</v>
      </c>
      <c r="M88" s="107">
        <f>SUM('12.2019 ID Usage'!M112:M114)/M$74</f>
        <v>4321.215672676838</v>
      </c>
      <c r="N88" s="107">
        <f>SUM('12.2019 ID Usage'!N112:N114)/N$74</f>
        <v>5133.6500806720423</v>
      </c>
      <c r="O88" s="77"/>
    </row>
    <row r="89" spans="1:15" ht="12.75" customHeight="1" collapsed="1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77"/>
    </row>
    <row r="90" spans="1:15">
      <c r="A90" s="3" t="s">
        <v>286</v>
      </c>
      <c r="C90" s="105">
        <f>C$5</f>
        <v>43496</v>
      </c>
      <c r="D90" s="105">
        <f t="shared" ref="D90:N90" si="30">D$5</f>
        <v>43524</v>
      </c>
      <c r="E90" s="105">
        <f t="shared" si="30"/>
        <v>43555</v>
      </c>
      <c r="F90" s="105">
        <f t="shared" si="30"/>
        <v>43585</v>
      </c>
      <c r="G90" s="105">
        <f t="shared" si="30"/>
        <v>43616</v>
      </c>
      <c r="H90" s="105">
        <f t="shared" si="30"/>
        <v>43646</v>
      </c>
      <c r="I90" s="105">
        <f t="shared" si="30"/>
        <v>43677</v>
      </c>
      <c r="J90" s="105">
        <f t="shared" si="30"/>
        <v>43708</v>
      </c>
      <c r="K90" s="105">
        <f t="shared" si="30"/>
        <v>43738</v>
      </c>
      <c r="L90" s="105">
        <f t="shared" si="30"/>
        <v>43769</v>
      </c>
      <c r="M90" s="105">
        <f t="shared" si="30"/>
        <v>43799</v>
      </c>
      <c r="N90" s="105">
        <f t="shared" si="30"/>
        <v>43830</v>
      </c>
      <c r="O90" s="77"/>
    </row>
    <row r="91" spans="1:15" outlineLevel="1">
      <c r="A91" s="3" t="s">
        <v>252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77"/>
    </row>
    <row r="92" spans="1:15" outlineLevel="1">
      <c r="A92" t="str">
        <f>A76</f>
        <v>Schedule 1</v>
      </c>
      <c r="B92" s="19"/>
      <c r="C92" s="81">
        <f>C76*C60</f>
        <v>496170.04490160587</v>
      </c>
      <c r="D92" s="81">
        <f t="shared" ref="D92:N92" si="31">D76*D60</f>
        <v>586377.06280213769</v>
      </c>
      <c r="E92" s="81">
        <f t="shared" si="31"/>
        <v>677537.59325203253</v>
      </c>
      <c r="F92" s="81">
        <f t="shared" si="31"/>
        <v>379611.04670795309</v>
      </c>
      <c r="G92" s="81">
        <f t="shared" si="31"/>
        <v>320893.13029475138</v>
      </c>
      <c r="H92" s="81">
        <f t="shared" si="31"/>
        <v>347405.84510482644</v>
      </c>
      <c r="I92" s="81">
        <f t="shared" si="31"/>
        <v>405848.6045830099</v>
      </c>
      <c r="J92" s="81">
        <f t="shared" si="31"/>
        <v>439990.48403944314</v>
      </c>
      <c r="K92" s="81">
        <f t="shared" si="31"/>
        <v>482721.29401258833</v>
      </c>
      <c r="L92" s="81">
        <f t="shared" si="31"/>
        <v>344562.07607230684</v>
      </c>
      <c r="M92" s="81">
        <f t="shared" si="31"/>
        <v>419382.49488141009</v>
      </c>
      <c r="N92" s="81">
        <f t="shared" si="31"/>
        <v>555211.86160325375</v>
      </c>
      <c r="O92" s="77"/>
    </row>
    <row r="93" spans="1:15" outlineLevel="1">
      <c r="A93" t="str">
        <f>A77</f>
        <v>Schedule 11/12</v>
      </c>
      <c r="B93" s="19"/>
      <c r="C93" s="81">
        <f t="shared" ref="C93:N93" si="32">C77*C61</f>
        <v>112629.00121586918</v>
      </c>
      <c r="D93" s="81">
        <f t="shared" si="32"/>
        <v>134309.71048934598</v>
      </c>
      <c r="E93" s="81">
        <f t="shared" si="32"/>
        <v>124733.16702734762</v>
      </c>
      <c r="F93" s="81">
        <f t="shared" si="32"/>
        <v>103546.3524793598</v>
      </c>
      <c r="G93" s="81">
        <f t="shared" si="32"/>
        <v>102966.79919600814</v>
      </c>
      <c r="H93" s="81">
        <f t="shared" si="32"/>
        <v>107315.34931372583</v>
      </c>
      <c r="I93" s="81">
        <f t="shared" si="32"/>
        <v>110515.16809757585</v>
      </c>
      <c r="J93" s="81">
        <f t="shared" si="32"/>
        <v>113536.87930744722</v>
      </c>
      <c r="K93" s="81">
        <f t="shared" si="32"/>
        <v>115172.12690467478</v>
      </c>
      <c r="L93" s="81">
        <f t="shared" si="32"/>
        <v>90034.422269770934</v>
      </c>
      <c r="M93" s="81">
        <f t="shared" si="32"/>
        <v>99230.340909764796</v>
      </c>
      <c r="N93" s="81">
        <f t="shared" si="32"/>
        <v>114955.79068737982</v>
      </c>
      <c r="O93" s="77"/>
    </row>
    <row r="94" spans="1:15" outlineLevel="1">
      <c r="A94" t="str">
        <f>A78</f>
        <v>Schedule 21/22  Secondary</v>
      </c>
      <c r="B94" s="19"/>
      <c r="C94" s="81">
        <f t="shared" ref="C94:N95" si="33">C78*C62</f>
        <v>205815.53024133912</v>
      </c>
      <c r="D94" s="81">
        <f t="shared" si="33"/>
        <v>217962.77826973572</v>
      </c>
      <c r="E94" s="81">
        <f t="shared" si="33"/>
        <v>201480.25943921052</v>
      </c>
      <c r="F94" s="81">
        <f t="shared" si="33"/>
        <v>210829.50766916067</v>
      </c>
      <c r="G94" s="81">
        <f t="shared" si="33"/>
        <v>208731.00972965115</v>
      </c>
      <c r="H94" s="81">
        <f t="shared" si="33"/>
        <v>216763.94927332524</v>
      </c>
      <c r="I94" s="81">
        <f t="shared" si="33"/>
        <v>215236.08384199021</v>
      </c>
      <c r="J94" s="81">
        <f t="shared" si="33"/>
        <v>210162.09508584713</v>
      </c>
      <c r="K94" s="81">
        <f t="shared" si="33"/>
        <v>243311.24512811028</v>
      </c>
      <c r="L94" s="81">
        <f t="shared" si="33"/>
        <v>193508.08215963034</v>
      </c>
      <c r="M94" s="81">
        <f t="shared" si="33"/>
        <v>191087.0732020603</v>
      </c>
      <c r="N94" s="81">
        <f t="shared" si="33"/>
        <v>219285.68467359027</v>
      </c>
      <c r="O94" s="77"/>
    </row>
    <row r="95" spans="1:15" outlineLevel="1">
      <c r="A95" t="str">
        <f>A79</f>
        <v>Schedule 21 Primary</v>
      </c>
      <c r="B95" s="19"/>
      <c r="C95" s="81">
        <f>C79*C63</f>
        <v>18362.394986626612</v>
      </c>
      <c r="D95" s="81">
        <f t="shared" si="33"/>
        <v>17030.151229116891</v>
      </c>
      <c r="E95" s="81">
        <f t="shared" si="33"/>
        <v>17960.410852701807</v>
      </c>
      <c r="F95" s="81">
        <f t="shared" si="33"/>
        <v>18208.26074135664</v>
      </c>
      <c r="G95" s="81">
        <f t="shared" si="33"/>
        <v>18568.767257032294</v>
      </c>
      <c r="H95" s="81">
        <f t="shared" si="33"/>
        <v>19109.582629265005</v>
      </c>
      <c r="I95" s="81">
        <f t="shared" si="33"/>
        <v>18735.981623432464</v>
      </c>
      <c r="J95" s="81">
        <f t="shared" si="33"/>
        <v>19695.216627078196</v>
      </c>
      <c r="K95" s="81">
        <f t="shared" si="33"/>
        <v>22197.530410582618</v>
      </c>
      <c r="L95" s="81">
        <f t="shared" si="33"/>
        <v>16416.824979886474</v>
      </c>
      <c r="M95" s="81">
        <f t="shared" si="33"/>
        <v>18254.455246780704</v>
      </c>
      <c r="N95" s="81">
        <f t="shared" si="33"/>
        <v>17999.399200284086</v>
      </c>
      <c r="O95" s="77"/>
    </row>
    <row r="96" spans="1:15" outlineLevel="1">
      <c r="A96" t="str">
        <f>A80</f>
        <v>Schedule 31/32</v>
      </c>
      <c r="B96" s="19"/>
      <c r="C96" s="81">
        <f t="shared" ref="C96:N96" si="34">C80*C64</f>
        <v>10322.612799816705</v>
      </c>
      <c r="D96" s="81">
        <f t="shared" si="34"/>
        <v>10530.928506344393</v>
      </c>
      <c r="E96" s="81">
        <f t="shared" si="34"/>
        <v>9002.8393200858081</v>
      </c>
      <c r="F96" s="81">
        <f t="shared" si="34"/>
        <v>15519.799354844019</v>
      </c>
      <c r="G96" s="81">
        <f t="shared" si="34"/>
        <v>34473.132531553849</v>
      </c>
      <c r="H96" s="81">
        <f t="shared" si="34"/>
        <v>42027.379621168846</v>
      </c>
      <c r="I96" s="81">
        <f t="shared" si="34"/>
        <v>46056.855638331537</v>
      </c>
      <c r="J96" s="81">
        <f t="shared" si="34"/>
        <v>47482.373938385244</v>
      </c>
      <c r="K96" s="81">
        <f t="shared" si="34"/>
        <v>70335.567552589215</v>
      </c>
      <c r="L96" s="81">
        <f t="shared" si="34"/>
        <v>24613.390651274727</v>
      </c>
      <c r="M96" s="81">
        <f t="shared" si="34"/>
        <v>9497.044106083631</v>
      </c>
      <c r="N96" s="81">
        <f t="shared" si="34"/>
        <v>9761.9229059933623</v>
      </c>
      <c r="O96" s="77"/>
    </row>
    <row r="97" spans="1:15" outlineLevel="1">
      <c r="A97" t="s">
        <v>275</v>
      </c>
      <c r="B97" s="43">
        <f>'Peak Calc CP'!B14</f>
        <v>10729842.53655</v>
      </c>
      <c r="C97" s="81">
        <f>$B97/'2019 Daylight'!Hrs_Darkness</f>
        <v>2500.4487986678059</v>
      </c>
      <c r="D97" s="81">
        <f>$B97/'2019 Daylight'!Hrs_Darkness</f>
        <v>2500.4487986678059</v>
      </c>
      <c r="E97" s="81">
        <f>$B97/'2019 Daylight'!Hrs_Darkness</f>
        <v>2500.4487986678059</v>
      </c>
      <c r="F97" s="81">
        <f>$B97/'2019 Daylight'!Hrs_Darkness</f>
        <v>2500.4487986678059</v>
      </c>
      <c r="G97" s="81">
        <f>$B97/'2019 Daylight'!Hrs_Darkness</f>
        <v>2500.4487986678059</v>
      </c>
      <c r="H97" s="81">
        <f>$B97/'2019 Daylight'!Hrs_Darkness</f>
        <v>2500.4487986678059</v>
      </c>
      <c r="I97" s="81">
        <f>$B97/'2019 Daylight'!Hrs_Darkness</f>
        <v>2500.4487986678059</v>
      </c>
      <c r="J97" s="81">
        <f>$B97/'2019 Daylight'!Hrs_Darkness</f>
        <v>2500.4487986678059</v>
      </c>
      <c r="K97" s="81">
        <f>$B97/'2019 Daylight'!Hrs_Darkness</f>
        <v>2500.4487986678059</v>
      </c>
      <c r="L97" s="81">
        <f>$B97/'2019 Daylight'!Hrs_Darkness</f>
        <v>2500.4487986678059</v>
      </c>
      <c r="M97" s="81">
        <f>$B97/'2019 Daylight'!Hrs_Darkness</f>
        <v>2500.4487986678059</v>
      </c>
      <c r="N97" s="81">
        <f>$B97/'2019 Daylight'!Hrs_Darkness</f>
        <v>2500.4487986678059</v>
      </c>
      <c r="O97" s="77"/>
    </row>
    <row r="98" spans="1:15" outlineLevel="1">
      <c r="A98" t="s">
        <v>276</v>
      </c>
      <c r="B98" s="43">
        <f>'Peak Calc CP'!B15</f>
        <v>7232081.1234200001</v>
      </c>
      <c r="C98" s="81">
        <f>$B98/'2019 Daylight'!Hrs_Darkness</f>
        <v>1685.3414665988269</v>
      </c>
      <c r="D98" s="81">
        <f>$B98/'2019 Daylight'!Hrs_Darkness</f>
        <v>1685.3414665988269</v>
      </c>
      <c r="E98" s="81">
        <f>$B98/'2019 Daylight'!Hrs_Darkness</f>
        <v>1685.3414665988269</v>
      </c>
      <c r="F98" s="81">
        <f>$B98/'2019 Daylight'!Hrs_Darkness</f>
        <v>1685.3414665988269</v>
      </c>
      <c r="G98" s="81">
        <f>$B98/'2019 Daylight'!Hrs_Darkness</f>
        <v>1685.3414665988269</v>
      </c>
      <c r="H98" s="81">
        <f>$B98/'2019 Daylight'!Hrs_Darkness</f>
        <v>1685.3414665988269</v>
      </c>
      <c r="I98" s="81">
        <f>$B98/'2019 Daylight'!Hrs_Darkness</f>
        <v>1685.3414665988269</v>
      </c>
      <c r="J98" s="81">
        <f>$B98/'2019 Daylight'!Hrs_Darkness</f>
        <v>1685.3414665988269</v>
      </c>
      <c r="K98" s="81">
        <f>$B98/'2019 Daylight'!Hrs_Darkness</f>
        <v>1685.3414665988269</v>
      </c>
      <c r="L98" s="81">
        <f>$B98/'2019 Daylight'!Hrs_Darkness</f>
        <v>1685.3414665988269</v>
      </c>
      <c r="M98" s="81">
        <f>$B98/'2019 Daylight'!Hrs_Darkness</f>
        <v>1685.3414665988269</v>
      </c>
      <c r="N98" s="81">
        <f>$B98/'2019 Daylight'!Hrs_Darkness</f>
        <v>1685.3414665988269</v>
      </c>
      <c r="O98" s="77"/>
    </row>
    <row r="99" spans="1:15" hidden="1" outlineLevel="1">
      <c r="A99" s="19" t="s">
        <v>2362</v>
      </c>
      <c r="B99" s="61"/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77"/>
    </row>
    <row r="100" spans="1:15" outlineLevel="1">
      <c r="A100" s="163" t="s">
        <v>2334</v>
      </c>
      <c r="B100" s="61"/>
      <c r="C100" s="235">
        <v>51552</v>
      </c>
      <c r="D100" s="82">
        <v>54576</v>
      </c>
      <c r="E100" s="82">
        <v>57168</v>
      </c>
      <c r="F100" s="82">
        <v>57852</v>
      </c>
      <c r="G100" s="82">
        <v>56880</v>
      </c>
      <c r="H100" s="82">
        <v>57384</v>
      </c>
      <c r="I100" s="82">
        <v>58212</v>
      </c>
      <c r="J100" s="82">
        <v>56052</v>
      </c>
      <c r="K100" s="82">
        <v>55044</v>
      </c>
      <c r="L100" s="82">
        <v>56844</v>
      </c>
      <c r="M100" s="82">
        <v>54108</v>
      </c>
      <c r="N100" s="82">
        <v>57564</v>
      </c>
      <c r="O100" s="77"/>
    </row>
    <row r="101" spans="1:15" outlineLevel="1">
      <c r="A101" s="163" t="s">
        <v>2333</v>
      </c>
      <c r="B101" s="61"/>
      <c r="C101" s="82">
        <v>81704.700000000012</v>
      </c>
      <c r="D101" s="82">
        <v>79126.3</v>
      </c>
      <c r="E101" s="82">
        <v>78930.899000000005</v>
      </c>
      <c r="F101" s="82">
        <v>75700.742399999988</v>
      </c>
      <c r="G101" s="82">
        <v>79696.322551075267</v>
      </c>
      <c r="H101" s="82">
        <v>84076.10000000002</v>
      </c>
      <c r="I101" s="82">
        <v>81763.8</v>
      </c>
      <c r="J101" s="82">
        <v>85672.799999999988</v>
      </c>
      <c r="K101" s="82">
        <v>80337.300000000017</v>
      </c>
      <c r="L101" s="82">
        <v>75505.241666666654</v>
      </c>
      <c r="M101" s="82">
        <v>74153.729403606107</v>
      </c>
      <c r="N101" s="82">
        <v>75667.744892473143</v>
      </c>
      <c r="O101" s="77"/>
    </row>
    <row r="102" spans="1:15" outlineLevel="1">
      <c r="A102" s="163" t="s">
        <v>411</v>
      </c>
      <c r="B102" s="61"/>
      <c r="C102" s="82">
        <v>10882</v>
      </c>
      <c r="D102" s="82">
        <v>11651.2</v>
      </c>
      <c r="E102" s="82">
        <v>11978</v>
      </c>
      <c r="F102" s="82">
        <v>10748.4</v>
      </c>
      <c r="G102" s="82">
        <v>10654</v>
      </c>
      <c r="H102" s="82">
        <v>13173.2</v>
      </c>
      <c r="I102" s="82">
        <v>11660.8</v>
      </c>
      <c r="J102" s="82">
        <v>14163.2</v>
      </c>
      <c r="K102" s="82">
        <v>13065.6</v>
      </c>
      <c r="L102" s="82">
        <v>14348.400000000001</v>
      </c>
      <c r="M102" s="82">
        <v>14874.4</v>
      </c>
      <c r="N102" s="82">
        <v>12900.4</v>
      </c>
      <c r="O102" s="77"/>
    </row>
    <row r="103" spans="1:15" outlineLevel="1">
      <c r="A103" t="s">
        <v>257</v>
      </c>
      <c r="B103" s="19"/>
      <c r="C103" s="68">
        <f t="shared" ref="C103:N103" si="35">SUM(C92:C102)</f>
        <v>991624.07441052399</v>
      </c>
      <c r="D103" s="68">
        <f t="shared" si="35"/>
        <v>1115749.9215619471</v>
      </c>
      <c r="E103" s="68">
        <f t="shared" si="35"/>
        <v>1182976.9591566448</v>
      </c>
      <c r="F103" s="68">
        <f t="shared" si="35"/>
        <v>876201.89961794077</v>
      </c>
      <c r="G103" s="68">
        <f t="shared" si="35"/>
        <v>837048.95182533865</v>
      </c>
      <c r="H103" s="68">
        <f t="shared" si="35"/>
        <v>891441.19620757783</v>
      </c>
      <c r="I103" s="68">
        <f t="shared" si="35"/>
        <v>952215.08404960658</v>
      </c>
      <c r="J103" s="68">
        <f t="shared" si="35"/>
        <v>990940.83926346758</v>
      </c>
      <c r="K103" s="68">
        <f t="shared" si="35"/>
        <v>1086370.454273812</v>
      </c>
      <c r="L103" s="68">
        <f t="shared" si="35"/>
        <v>820018.22806480259</v>
      </c>
      <c r="M103" s="68">
        <f t="shared" si="35"/>
        <v>884773.32801497227</v>
      </c>
      <c r="N103" s="68">
        <f t="shared" si="35"/>
        <v>1067532.5942282409</v>
      </c>
      <c r="O103" s="61"/>
    </row>
    <row r="104" spans="1:15">
      <c r="B104" s="1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61"/>
    </row>
    <row r="105" spans="1:15" hidden="1" outlineLevel="1">
      <c r="A105" s="3" t="s">
        <v>258</v>
      </c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77"/>
    </row>
    <row r="106" spans="1:15" hidden="1" outlineLevel="1">
      <c r="A106" t="str">
        <f t="shared" ref="A106:A111" si="36">A83</f>
        <v>Schedule 1</v>
      </c>
      <c r="B106" s="19"/>
      <c r="C106" s="81">
        <f t="shared" ref="C106:N106" si="37">C83*C67</f>
        <v>264023.40099375427</v>
      </c>
      <c r="D106" s="81">
        <f t="shared" si="37"/>
        <v>316487.69354012213</v>
      </c>
      <c r="E106" s="81">
        <f t="shared" si="37"/>
        <v>340243.0702816355</v>
      </c>
      <c r="F106" s="81">
        <f t="shared" si="37"/>
        <v>201754.43538747446</v>
      </c>
      <c r="G106" s="81">
        <f t="shared" si="37"/>
        <v>163703.28419145837</v>
      </c>
      <c r="H106" s="81">
        <f t="shared" si="37"/>
        <v>182664.31505373833</v>
      </c>
      <c r="I106" s="81">
        <f t="shared" si="37"/>
        <v>211690.7094478558</v>
      </c>
      <c r="J106" s="81">
        <f t="shared" si="37"/>
        <v>223955.5815904474</v>
      </c>
      <c r="K106" s="81">
        <f t="shared" si="37"/>
        <v>227476.68670868556</v>
      </c>
      <c r="L106" s="81">
        <f t="shared" si="37"/>
        <v>165840.28112493356</v>
      </c>
      <c r="M106" s="81">
        <f t="shared" si="37"/>
        <v>225028.81905809473</v>
      </c>
      <c r="N106" s="81">
        <f t="shared" si="37"/>
        <v>287452.27326495515</v>
      </c>
      <c r="O106" s="77"/>
    </row>
    <row r="107" spans="1:15" hidden="1" outlineLevel="1">
      <c r="A107" t="str">
        <f t="shared" si="36"/>
        <v xml:space="preserve">Schedule 11/12 </v>
      </c>
      <c r="B107" s="19"/>
      <c r="C107" s="81">
        <f t="shared" ref="C107:N107" si="38">C84*C68</f>
        <v>68893.105836523537</v>
      </c>
      <c r="D107" s="81">
        <f t="shared" si="38"/>
        <v>81943.23995424727</v>
      </c>
      <c r="E107" s="81">
        <f t="shared" si="38"/>
        <v>74721.860531628801</v>
      </c>
      <c r="F107" s="81">
        <f t="shared" si="38"/>
        <v>65017.91793106564</v>
      </c>
      <c r="G107" s="81">
        <f t="shared" si="38"/>
        <v>63214.185216686878</v>
      </c>
      <c r="H107" s="81">
        <f t="shared" si="38"/>
        <v>65723.553285435584</v>
      </c>
      <c r="I107" s="81">
        <f t="shared" si="38"/>
        <v>71217.961078742461</v>
      </c>
      <c r="J107" s="81">
        <f t="shared" si="38"/>
        <v>73204.380890226414</v>
      </c>
      <c r="K107" s="81">
        <f t="shared" si="38"/>
        <v>77527.533926352073</v>
      </c>
      <c r="L107" s="81">
        <f t="shared" si="38"/>
        <v>52382.752470943131</v>
      </c>
      <c r="M107" s="81">
        <f t="shared" si="38"/>
        <v>62976.466089085028</v>
      </c>
      <c r="N107" s="81">
        <f t="shared" si="38"/>
        <v>77711.252558528897</v>
      </c>
      <c r="O107" s="77"/>
    </row>
    <row r="108" spans="1:15" hidden="1" outlineLevel="1">
      <c r="A108" t="str">
        <f t="shared" si="36"/>
        <v>Schedule 11/12 Demand Metered</v>
      </c>
      <c r="B108" s="19"/>
      <c r="C108" s="81">
        <f t="shared" ref="C108:N108" si="39">C85*C68</f>
        <v>0</v>
      </c>
      <c r="D108" s="81">
        <f t="shared" si="39"/>
        <v>0</v>
      </c>
      <c r="E108" s="81">
        <f t="shared" si="39"/>
        <v>0</v>
      </c>
      <c r="F108" s="81">
        <f t="shared" si="39"/>
        <v>0</v>
      </c>
      <c r="G108" s="81">
        <f t="shared" si="39"/>
        <v>0</v>
      </c>
      <c r="H108" s="81">
        <f t="shared" si="39"/>
        <v>0</v>
      </c>
      <c r="I108" s="81">
        <f t="shared" si="39"/>
        <v>0</v>
      </c>
      <c r="J108" s="81">
        <f t="shared" si="39"/>
        <v>0</v>
      </c>
      <c r="K108" s="81">
        <f t="shared" si="39"/>
        <v>0</v>
      </c>
      <c r="L108" s="81">
        <f t="shared" si="39"/>
        <v>0</v>
      </c>
      <c r="M108" s="81">
        <f t="shared" si="39"/>
        <v>0</v>
      </c>
      <c r="N108" s="81">
        <f t="shared" si="39"/>
        <v>0</v>
      </c>
      <c r="O108" s="77"/>
    </row>
    <row r="109" spans="1:15" hidden="1" outlineLevel="1">
      <c r="A109" t="str">
        <f t="shared" si="36"/>
        <v>Schedule 21/22 Secondary</v>
      </c>
      <c r="B109" s="19"/>
      <c r="C109" s="81">
        <f>C86*C69</f>
        <v>106827.09706982621</v>
      </c>
      <c r="D109" s="81">
        <f t="shared" ref="D109:N109" si="40">D86*D69</f>
        <v>114162.70518924299</v>
      </c>
      <c r="E109" s="81">
        <f t="shared" si="40"/>
        <v>105040.94551229672</v>
      </c>
      <c r="F109" s="81">
        <f t="shared" si="40"/>
        <v>103509.95318431582</v>
      </c>
      <c r="G109" s="81">
        <f t="shared" si="40"/>
        <v>99170.069728859395</v>
      </c>
      <c r="H109" s="81">
        <f t="shared" si="40"/>
        <v>105410.75412585305</v>
      </c>
      <c r="I109" s="81">
        <f t="shared" si="40"/>
        <v>108211.39708345981</v>
      </c>
      <c r="J109" s="81">
        <f t="shared" si="40"/>
        <v>108343.33678185166</v>
      </c>
      <c r="K109" s="81">
        <f t="shared" si="40"/>
        <v>118283.44719977045</v>
      </c>
      <c r="L109" s="81">
        <f t="shared" si="40"/>
        <v>93674.365797546096</v>
      </c>
      <c r="M109" s="81">
        <f t="shared" si="40"/>
        <v>102785.60582709416</v>
      </c>
      <c r="N109" s="81">
        <f t="shared" si="40"/>
        <v>112139.17494218379</v>
      </c>
      <c r="O109" s="77"/>
    </row>
    <row r="110" spans="1:15" hidden="1" outlineLevel="1">
      <c r="A110" t="str">
        <f t="shared" si="36"/>
        <v>Schedule 21 Primary</v>
      </c>
      <c r="B110" s="19"/>
      <c r="C110" s="81">
        <f>C87*C70</f>
        <v>9884.6473463137354</v>
      </c>
      <c r="D110" s="81">
        <f t="shared" ref="D110:N110" si="41">D87*D70</f>
        <v>10734.015523540893</v>
      </c>
      <c r="E110" s="81">
        <f t="shared" si="41"/>
        <v>9371.8602069553272</v>
      </c>
      <c r="F110" s="81">
        <f t="shared" si="41"/>
        <v>9338.9182075563876</v>
      </c>
      <c r="G110" s="81">
        <f t="shared" si="41"/>
        <v>8301.9806641166397</v>
      </c>
      <c r="H110" s="81">
        <f t="shared" si="41"/>
        <v>8573.3327171327128</v>
      </c>
      <c r="I110" s="81">
        <f t="shared" si="41"/>
        <v>7550.6781170352779</v>
      </c>
      <c r="J110" s="81">
        <f t="shared" si="41"/>
        <v>8343.287655106411</v>
      </c>
      <c r="K110" s="81">
        <f t="shared" si="41"/>
        <v>8791.2777729604259</v>
      </c>
      <c r="L110" s="81">
        <f t="shared" si="41"/>
        <v>7438.5787509352758</v>
      </c>
      <c r="M110" s="81">
        <f t="shared" si="41"/>
        <v>8453.4772152668465</v>
      </c>
      <c r="N110" s="81">
        <f t="shared" si="41"/>
        <v>9262.0655516991028</v>
      </c>
      <c r="O110" s="77"/>
    </row>
    <row r="111" spans="1:15" hidden="1" outlineLevel="1">
      <c r="A111" t="str">
        <f t="shared" si="36"/>
        <v>Schedule 31/32</v>
      </c>
      <c r="B111" s="19"/>
      <c r="C111" s="81">
        <f t="shared" ref="C111:N111" si="42">C88*C71</f>
        <v>14684.577428163986</v>
      </c>
      <c r="D111" s="81">
        <f t="shared" si="42"/>
        <v>14991.329329309792</v>
      </c>
      <c r="E111" s="81">
        <f t="shared" si="42"/>
        <v>18230.966064439461</v>
      </c>
      <c r="F111" s="81">
        <f t="shared" si="42"/>
        <v>14974.228605250455</v>
      </c>
      <c r="G111" s="81">
        <f t="shared" si="42"/>
        <v>21227.150601707533</v>
      </c>
      <c r="H111" s="81">
        <f t="shared" si="42"/>
        <v>19951.450915721936</v>
      </c>
      <c r="I111" s="81">
        <f t="shared" si="42"/>
        <v>24794.774240851875</v>
      </c>
      <c r="J111" s="81">
        <f t="shared" si="42"/>
        <v>22425.997919177717</v>
      </c>
      <c r="K111" s="81">
        <f t="shared" si="42"/>
        <v>26226.210196223488</v>
      </c>
      <c r="L111" s="81">
        <f t="shared" si="42"/>
        <v>15045.699194791297</v>
      </c>
      <c r="M111" s="81">
        <f t="shared" si="42"/>
        <v>14523.191923145027</v>
      </c>
      <c r="N111" s="81">
        <f t="shared" si="42"/>
        <v>16439.855159700848</v>
      </c>
      <c r="O111" s="77"/>
    </row>
    <row r="112" spans="1:15" hidden="1" outlineLevel="1">
      <c r="A112" t="s">
        <v>275</v>
      </c>
      <c r="B112" s="43">
        <f>'Peak Calc CP'!B28</f>
        <v>7243308.4059299994</v>
      </c>
      <c r="C112" s="81">
        <f>$B112/'2019 Daylight'!Hrs_Darkness</f>
        <v>1687.9578372462809</v>
      </c>
      <c r="D112" s="81">
        <f>$B112/'2019 Daylight'!Hrs_Darkness</f>
        <v>1687.9578372462809</v>
      </c>
      <c r="E112" s="81">
        <f>$B112/'2019 Daylight'!Hrs_Darkness</f>
        <v>1687.9578372462809</v>
      </c>
      <c r="F112" s="81">
        <f>$B112/'2019 Daylight'!Hrs_Darkness</f>
        <v>1687.9578372462809</v>
      </c>
      <c r="G112" s="81">
        <f>$B112/'2019 Daylight'!Hrs_Darkness</f>
        <v>1687.9578372462809</v>
      </c>
      <c r="H112" s="81">
        <f>$B112/'2019 Daylight'!Hrs_Darkness</f>
        <v>1687.9578372462809</v>
      </c>
      <c r="I112" s="81">
        <f>$B112/'2019 Daylight'!Hrs_Darkness</f>
        <v>1687.9578372462809</v>
      </c>
      <c r="J112" s="81">
        <f>$B112/'2019 Daylight'!Hrs_Darkness</f>
        <v>1687.9578372462809</v>
      </c>
      <c r="K112" s="81">
        <f>$B112/'2019 Daylight'!Hrs_Darkness</f>
        <v>1687.9578372462809</v>
      </c>
      <c r="L112" s="81">
        <f>$B112/'2019 Daylight'!Hrs_Darkness</f>
        <v>1687.9578372462809</v>
      </c>
      <c r="M112" s="81">
        <f>$B112/'2019 Daylight'!Hrs_Darkness</f>
        <v>1687.9578372462809</v>
      </c>
      <c r="N112" s="81">
        <f>$B112/'2019 Daylight'!Hrs_Darkness</f>
        <v>1687.9578372462809</v>
      </c>
      <c r="O112" s="77"/>
    </row>
    <row r="113" spans="1:15" hidden="1" outlineLevel="1">
      <c r="A113" t="s">
        <v>276</v>
      </c>
      <c r="B113" s="43">
        <f>'Peak Calc CP'!B29</f>
        <v>3809164.0015500002</v>
      </c>
      <c r="C113" s="81">
        <f>$B113/'2019 Daylight'!Hrs_Darkness</f>
        <v>887.67561305394804</v>
      </c>
      <c r="D113" s="81">
        <f>$B113/'2019 Daylight'!Hrs_Darkness</f>
        <v>887.67561305394804</v>
      </c>
      <c r="E113" s="81">
        <f>$B113/'2019 Daylight'!Hrs_Darkness</f>
        <v>887.67561305394804</v>
      </c>
      <c r="F113" s="81">
        <f>$B113/'2019 Daylight'!Hrs_Darkness</f>
        <v>887.67561305394804</v>
      </c>
      <c r="G113" s="81">
        <f>$B113/'2019 Daylight'!Hrs_Darkness</f>
        <v>887.67561305394804</v>
      </c>
      <c r="H113" s="81">
        <f>$B113/'2019 Daylight'!Hrs_Darkness</f>
        <v>887.67561305394804</v>
      </c>
      <c r="I113" s="81">
        <f>$B113/'2019 Daylight'!Hrs_Darkness</f>
        <v>887.67561305394804</v>
      </c>
      <c r="J113" s="81">
        <f>$B113/'2019 Daylight'!Hrs_Darkness</f>
        <v>887.67561305394804</v>
      </c>
      <c r="K113" s="81">
        <f>$B113/'2019 Daylight'!Hrs_Darkness</f>
        <v>887.67561305394804</v>
      </c>
      <c r="L113" s="81">
        <f>$B113/'2019 Daylight'!Hrs_Darkness</f>
        <v>887.67561305394804</v>
      </c>
      <c r="M113" s="81">
        <f>$B113/'2019 Daylight'!Hrs_Darkness</f>
        <v>887.67561305394804</v>
      </c>
      <c r="N113" s="81">
        <f>$B113/'2019 Daylight'!Hrs_Darkness</f>
        <v>887.67561305394804</v>
      </c>
      <c r="O113" s="77"/>
    </row>
    <row r="114" spans="1:15" hidden="1" outlineLevel="1">
      <c r="A114" s="163" t="s">
        <v>2333</v>
      </c>
      <c r="B114" s="61"/>
      <c r="C114" s="82">
        <v>47591.57</v>
      </c>
      <c r="D114" s="82">
        <v>48727.584999999999</v>
      </c>
      <c r="E114" s="82">
        <v>46546.351000000002</v>
      </c>
      <c r="F114" s="82">
        <v>44319.222000000002</v>
      </c>
      <c r="G114" s="82">
        <v>43110.076000000001</v>
      </c>
      <c r="H114" s="82">
        <v>45180.101000000002</v>
      </c>
      <c r="I114" s="82">
        <v>45031.282000000007</v>
      </c>
      <c r="J114" s="82">
        <v>46388.460698924726</v>
      </c>
      <c r="K114" s="82">
        <v>46103.096388888887</v>
      </c>
      <c r="L114" s="82">
        <v>47544.766999999993</v>
      </c>
      <c r="M114" s="82">
        <v>47937.068999999989</v>
      </c>
      <c r="N114" s="82">
        <v>47759.155000000006</v>
      </c>
      <c r="O114" s="77"/>
    </row>
    <row r="115" spans="1:15" hidden="1" outlineLevel="1">
      <c r="A115" s="163" t="s">
        <v>411</v>
      </c>
      <c r="B115" s="61"/>
      <c r="C115" s="82">
        <v>566.4</v>
      </c>
      <c r="D115" s="82">
        <v>422.4</v>
      </c>
      <c r="E115" s="82">
        <v>614.4</v>
      </c>
      <c r="F115" s="82">
        <v>480</v>
      </c>
      <c r="G115" s="82">
        <v>1108.8</v>
      </c>
      <c r="H115" s="82">
        <v>758.4</v>
      </c>
      <c r="I115" s="82">
        <v>782.4</v>
      </c>
      <c r="J115" s="82">
        <v>633.6</v>
      </c>
      <c r="K115" s="82">
        <v>456</v>
      </c>
      <c r="L115" s="82">
        <v>700.8</v>
      </c>
      <c r="M115" s="82">
        <v>451.2</v>
      </c>
      <c r="N115" s="82">
        <v>1094.4000000000001</v>
      </c>
      <c r="O115" s="77"/>
    </row>
    <row r="116" spans="1:15" hidden="1" outlineLevel="1">
      <c r="A116" s="163" t="s">
        <v>2336</v>
      </c>
      <c r="B116" s="61"/>
      <c r="C116" s="82">
        <v>84080</v>
      </c>
      <c r="D116" s="82">
        <v>69920</v>
      </c>
      <c r="E116" s="82">
        <v>73990.000000000015</v>
      </c>
      <c r="F116" s="82">
        <v>56780</v>
      </c>
      <c r="G116" s="82">
        <v>58120.000000000007</v>
      </c>
      <c r="H116" s="82">
        <v>52200</v>
      </c>
      <c r="I116" s="82">
        <v>76070</v>
      </c>
      <c r="J116" s="82">
        <v>76030</v>
      </c>
      <c r="K116" s="82">
        <v>71650</v>
      </c>
      <c r="L116" s="82">
        <v>78850</v>
      </c>
      <c r="M116" s="82">
        <v>57440</v>
      </c>
      <c r="N116" s="82">
        <v>70190</v>
      </c>
      <c r="O116" s="77"/>
    </row>
    <row r="117" spans="1:15" hidden="1" outlineLevel="1">
      <c r="A117" s="163" t="s">
        <v>2335</v>
      </c>
      <c r="B117" s="61"/>
      <c r="C117" s="82">
        <v>0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77"/>
    </row>
    <row r="118" spans="1:15" hidden="1" outlineLevel="1">
      <c r="A118" t="s">
        <v>277</v>
      </c>
      <c r="B118" s="19"/>
      <c r="C118" s="65">
        <f t="shared" ref="C118:N118" si="43">SUM(C92:C102,C106:C117)</f>
        <v>1590750.506535406</v>
      </c>
      <c r="D118" s="65">
        <f t="shared" si="43"/>
        <v>1775714.5235487102</v>
      </c>
      <c r="E118" s="65">
        <f t="shared" si="43"/>
        <v>1854312.0462039006</v>
      </c>
      <c r="F118" s="65">
        <f t="shared" si="43"/>
        <v>1374952.2083839036</v>
      </c>
      <c r="G118" s="65">
        <f t="shared" si="43"/>
        <v>1297580.1316784678</v>
      </c>
      <c r="H118" s="65">
        <f t="shared" si="43"/>
        <v>1374478.7367557597</v>
      </c>
      <c r="I118" s="65">
        <f t="shared" si="43"/>
        <v>1500139.919467852</v>
      </c>
      <c r="J118" s="65">
        <f t="shared" si="43"/>
        <v>1552841.1182495023</v>
      </c>
      <c r="K118" s="65">
        <f t="shared" si="43"/>
        <v>1665460.3399169932</v>
      </c>
      <c r="L118" s="65">
        <f t="shared" si="43"/>
        <v>1284071.1058542521</v>
      </c>
      <c r="M118" s="65">
        <f t="shared" si="43"/>
        <v>1406944.7905779579</v>
      </c>
      <c r="N118" s="65">
        <f t="shared" si="43"/>
        <v>1692156.4041556087</v>
      </c>
      <c r="O118" s="77"/>
    </row>
    <row r="119" spans="1:15" hidden="1" outlineLevel="1">
      <c r="B119" s="19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77"/>
    </row>
    <row r="120" spans="1:15" collapsed="1">
      <c r="A120" s="3" t="s">
        <v>287</v>
      </c>
      <c r="B120" s="19"/>
      <c r="C120" s="105">
        <f>C$5</f>
        <v>43496</v>
      </c>
      <c r="D120" s="105">
        <f t="shared" ref="D120:N120" si="44">D$5</f>
        <v>43524</v>
      </c>
      <c r="E120" s="105">
        <f t="shared" si="44"/>
        <v>43555</v>
      </c>
      <c r="F120" s="105">
        <f t="shared" si="44"/>
        <v>43585</v>
      </c>
      <c r="G120" s="105">
        <f t="shared" si="44"/>
        <v>43616</v>
      </c>
      <c r="H120" s="105">
        <f t="shared" si="44"/>
        <v>43646</v>
      </c>
      <c r="I120" s="105">
        <f t="shared" si="44"/>
        <v>43677</v>
      </c>
      <c r="J120" s="105">
        <f t="shared" si="44"/>
        <v>43708</v>
      </c>
      <c r="K120" s="105">
        <f t="shared" si="44"/>
        <v>43738</v>
      </c>
      <c r="L120" s="105">
        <f t="shared" si="44"/>
        <v>43769</v>
      </c>
      <c r="M120" s="105">
        <f t="shared" si="44"/>
        <v>43799</v>
      </c>
      <c r="N120" s="105">
        <f t="shared" si="44"/>
        <v>43830</v>
      </c>
      <c r="O120" s="11" t="s">
        <v>288</v>
      </c>
    </row>
    <row r="121" spans="1:15" outlineLevel="1">
      <c r="A121" s="3" t="s">
        <v>252</v>
      </c>
      <c r="B121" s="19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11" t="s">
        <v>251</v>
      </c>
    </row>
    <row r="122" spans="1:15" outlineLevel="1">
      <c r="A122" t="str">
        <f t="shared" ref="A122:A132" si="45">A92</f>
        <v>Schedule 1</v>
      </c>
      <c r="B122" s="159">
        <f>'Peak Calc CP'!B41</f>
        <v>1.056</v>
      </c>
      <c r="C122" s="83">
        <f t="shared" ref="C122:N122" si="46">C92*$B122</f>
        <v>523955.56741609582</v>
      </c>
      <c r="D122" s="83">
        <f t="shared" si="46"/>
        <v>619214.17831905745</v>
      </c>
      <c r="E122" s="83">
        <f t="shared" si="46"/>
        <v>715479.69847414643</v>
      </c>
      <c r="F122" s="83">
        <f t="shared" si="46"/>
        <v>400869.26532359846</v>
      </c>
      <c r="G122" s="83">
        <f t="shared" si="46"/>
        <v>338863.14559125749</v>
      </c>
      <c r="H122" s="83">
        <f t="shared" si="46"/>
        <v>366860.57243069675</v>
      </c>
      <c r="I122" s="83">
        <f t="shared" si="46"/>
        <v>428576.12643965846</v>
      </c>
      <c r="J122" s="83">
        <f t="shared" si="46"/>
        <v>464629.95114565198</v>
      </c>
      <c r="K122" s="83">
        <f t="shared" si="46"/>
        <v>509753.68647729332</v>
      </c>
      <c r="L122" s="83">
        <f t="shared" si="46"/>
        <v>363857.55233235605</v>
      </c>
      <c r="M122" s="83">
        <f t="shared" si="46"/>
        <v>442867.91459476907</v>
      </c>
      <c r="N122" s="83">
        <f t="shared" si="46"/>
        <v>586303.72585303604</v>
      </c>
      <c r="O122" s="44">
        <f t="shared" ref="O122:O132" si="47">AVERAGE(C122:N122)</f>
        <v>480102.61536646815</v>
      </c>
    </row>
    <row r="123" spans="1:15" outlineLevel="1">
      <c r="A123" t="str">
        <f t="shared" si="45"/>
        <v>Schedule 11/12</v>
      </c>
      <c r="B123" s="159">
        <f>'Peak Calc CP'!B42</f>
        <v>1.056</v>
      </c>
      <c r="C123" s="83">
        <f t="shared" ref="C123:N123" si="48">C93*$B123</f>
        <v>118936.22528395786</v>
      </c>
      <c r="D123" s="83">
        <f t="shared" si="48"/>
        <v>141831.05427674935</v>
      </c>
      <c r="E123" s="83">
        <f t="shared" si="48"/>
        <v>131718.22438087908</v>
      </c>
      <c r="F123" s="83">
        <f t="shared" si="48"/>
        <v>109344.94821820396</v>
      </c>
      <c r="G123" s="83">
        <f t="shared" si="48"/>
        <v>108732.9399509846</v>
      </c>
      <c r="H123" s="83">
        <f t="shared" si="48"/>
        <v>113325.00887529449</v>
      </c>
      <c r="I123" s="83">
        <f t="shared" si="48"/>
        <v>116704.0175110401</v>
      </c>
      <c r="J123" s="83">
        <f t="shared" si="48"/>
        <v>119894.94454866427</v>
      </c>
      <c r="K123" s="83">
        <f t="shared" si="48"/>
        <v>121621.76601133657</v>
      </c>
      <c r="L123" s="83">
        <f t="shared" si="48"/>
        <v>95076.349916878113</v>
      </c>
      <c r="M123" s="83">
        <f t="shared" si="48"/>
        <v>104787.24000071162</v>
      </c>
      <c r="N123" s="83">
        <f t="shared" si="48"/>
        <v>121393.3149658731</v>
      </c>
      <c r="O123" s="44">
        <f t="shared" si="47"/>
        <v>116947.16949504775</v>
      </c>
    </row>
    <row r="124" spans="1:15" outlineLevel="1">
      <c r="A124" t="str">
        <f t="shared" si="45"/>
        <v>Schedule 21/22  Secondary</v>
      </c>
      <c r="B124" s="159">
        <f>'Peak Calc CP'!B43</f>
        <v>1.056</v>
      </c>
      <c r="C124" s="83">
        <f t="shared" ref="C124:N124" si="49">C94*$B124</f>
        <v>217341.19993485411</v>
      </c>
      <c r="D124" s="83">
        <f t="shared" si="49"/>
        <v>230168.69385284092</v>
      </c>
      <c r="E124" s="83">
        <f t="shared" si="49"/>
        <v>212763.15396780631</v>
      </c>
      <c r="F124" s="83">
        <f t="shared" si="49"/>
        <v>222635.96009863369</v>
      </c>
      <c r="G124" s="83">
        <f t="shared" si="49"/>
        <v>220419.94627451163</v>
      </c>
      <c r="H124" s="83">
        <f t="shared" si="49"/>
        <v>228902.73043263148</v>
      </c>
      <c r="I124" s="83">
        <f t="shared" si="49"/>
        <v>227289.30453714167</v>
      </c>
      <c r="J124" s="83">
        <f t="shared" si="49"/>
        <v>221931.17241065457</v>
      </c>
      <c r="K124" s="83">
        <f t="shared" si="49"/>
        <v>256936.67485528448</v>
      </c>
      <c r="L124" s="83">
        <f t="shared" si="49"/>
        <v>204344.53476056966</v>
      </c>
      <c r="M124" s="83">
        <f t="shared" si="49"/>
        <v>201787.94930137569</v>
      </c>
      <c r="N124" s="83">
        <f t="shared" si="49"/>
        <v>231565.68301531134</v>
      </c>
      <c r="O124" s="44">
        <f t="shared" si="47"/>
        <v>223007.25028680125</v>
      </c>
    </row>
    <row r="125" spans="1:15" outlineLevel="1">
      <c r="A125" t="str">
        <f t="shared" si="45"/>
        <v>Schedule 21 Primary</v>
      </c>
      <c r="B125" s="159">
        <f>'Peak Calc CP'!B44</f>
        <v>1.0429999999999999</v>
      </c>
      <c r="C125" s="83">
        <f>C95*$B125</f>
        <v>19151.977971051554</v>
      </c>
      <c r="D125" s="83">
        <f t="shared" ref="D125:N125" si="50">D95*$B125</f>
        <v>17762.447731968918</v>
      </c>
      <c r="E125" s="83">
        <f t="shared" si="50"/>
        <v>18732.708519367985</v>
      </c>
      <c r="F125" s="83">
        <f t="shared" si="50"/>
        <v>18991.215953234976</v>
      </c>
      <c r="G125" s="83">
        <f t="shared" si="50"/>
        <v>19367.22424908468</v>
      </c>
      <c r="H125" s="83">
        <f t="shared" si="50"/>
        <v>19931.294682323398</v>
      </c>
      <c r="I125" s="83">
        <f t="shared" si="50"/>
        <v>19541.628833240058</v>
      </c>
      <c r="J125" s="83">
        <f t="shared" si="50"/>
        <v>20542.110942042556</v>
      </c>
      <c r="K125" s="83">
        <f t="shared" si="50"/>
        <v>23152.024218237668</v>
      </c>
      <c r="L125" s="83">
        <f t="shared" si="50"/>
        <v>17122.748454021592</v>
      </c>
      <c r="M125" s="83">
        <f t="shared" si="50"/>
        <v>19039.396822392275</v>
      </c>
      <c r="N125" s="83">
        <f t="shared" si="50"/>
        <v>18773.373365896299</v>
      </c>
      <c r="O125" s="44">
        <f t="shared" si="47"/>
        <v>19342.345978571826</v>
      </c>
    </row>
    <row r="126" spans="1:15" outlineLevel="1">
      <c r="A126" t="str">
        <f t="shared" si="45"/>
        <v>Schedule 31/32</v>
      </c>
      <c r="B126" s="159">
        <f>'Peak Calc CP'!B45</f>
        <v>1.056</v>
      </c>
      <c r="C126" s="83">
        <f t="shared" ref="C126:N126" si="51">C96*$B126</f>
        <v>10900.679116606441</v>
      </c>
      <c r="D126" s="83">
        <f t="shared" si="51"/>
        <v>11120.66050269968</v>
      </c>
      <c r="E126" s="83">
        <f t="shared" si="51"/>
        <v>9506.9983220106133</v>
      </c>
      <c r="F126" s="83">
        <f t="shared" si="51"/>
        <v>16388.908118715284</v>
      </c>
      <c r="G126" s="83">
        <f t="shared" si="51"/>
        <v>36403.627953320865</v>
      </c>
      <c r="H126" s="83">
        <f t="shared" si="51"/>
        <v>44380.912879954303</v>
      </c>
      <c r="I126" s="83">
        <f t="shared" si="51"/>
        <v>48636.039554078103</v>
      </c>
      <c r="J126" s="83">
        <f t="shared" si="51"/>
        <v>50141.38687893482</v>
      </c>
      <c r="K126" s="83">
        <f t="shared" si="51"/>
        <v>74274.359335534216</v>
      </c>
      <c r="L126" s="83">
        <f t="shared" si="51"/>
        <v>25991.740527746115</v>
      </c>
      <c r="M126" s="83">
        <f t="shared" si="51"/>
        <v>10028.878576024315</v>
      </c>
      <c r="N126" s="83">
        <f t="shared" si="51"/>
        <v>10308.590588728992</v>
      </c>
      <c r="O126" s="44">
        <f t="shared" si="47"/>
        <v>29006.898529529481</v>
      </c>
    </row>
    <row r="127" spans="1:15" outlineLevel="1">
      <c r="A127" t="str">
        <f t="shared" si="45"/>
        <v>Street Lights</v>
      </c>
      <c r="B127" s="159">
        <f>'Peak Calc CP'!B46</f>
        <v>1.056</v>
      </c>
      <c r="C127" s="83">
        <f t="shared" ref="C127:N127" si="52">C97*$B127</f>
        <v>2640.4739313932032</v>
      </c>
      <c r="D127" s="83">
        <f t="shared" si="52"/>
        <v>2640.4739313932032</v>
      </c>
      <c r="E127" s="83">
        <f t="shared" si="52"/>
        <v>2640.4739313932032</v>
      </c>
      <c r="F127" s="83">
        <f t="shared" si="52"/>
        <v>2640.4739313932032</v>
      </c>
      <c r="G127" s="83">
        <f t="shared" si="52"/>
        <v>2640.4739313932032</v>
      </c>
      <c r="H127" s="83">
        <f t="shared" si="52"/>
        <v>2640.4739313932032</v>
      </c>
      <c r="I127" s="83">
        <f t="shared" si="52"/>
        <v>2640.4739313932032</v>
      </c>
      <c r="J127" s="83">
        <f t="shared" si="52"/>
        <v>2640.4739313932032</v>
      </c>
      <c r="K127" s="83">
        <f t="shared" si="52"/>
        <v>2640.4739313932032</v>
      </c>
      <c r="L127" s="83">
        <f t="shared" si="52"/>
        <v>2640.4739313932032</v>
      </c>
      <c r="M127" s="83">
        <f t="shared" si="52"/>
        <v>2640.4739313932032</v>
      </c>
      <c r="N127" s="83">
        <f t="shared" si="52"/>
        <v>2640.4739313932032</v>
      </c>
      <c r="O127" s="44">
        <f t="shared" si="47"/>
        <v>2640.4739313932037</v>
      </c>
    </row>
    <row r="128" spans="1:15" outlineLevel="1">
      <c r="A128" t="str">
        <f t="shared" si="45"/>
        <v>Area Lights</v>
      </c>
      <c r="B128" s="159">
        <f>'Peak Calc CP'!B47</f>
        <v>1.056</v>
      </c>
      <c r="C128" s="83">
        <f t="shared" ref="C128:N128" si="53">C98*$B128</f>
        <v>1779.7205887283612</v>
      </c>
      <c r="D128" s="83">
        <f t="shared" si="53"/>
        <v>1779.7205887283612</v>
      </c>
      <c r="E128" s="83">
        <f t="shared" si="53"/>
        <v>1779.7205887283612</v>
      </c>
      <c r="F128" s="83">
        <f t="shared" si="53"/>
        <v>1779.7205887283612</v>
      </c>
      <c r="G128" s="83">
        <f t="shared" si="53"/>
        <v>1779.7205887283612</v>
      </c>
      <c r="H128" s="83">
        <f t="shared" si="53"/>
        <v>1779.7205887283612</v>
      </c>
      <c r="I128" s="83">
        <f t="shared" si="53"/>
        <v>1779.7205887283612</v>
      </c>
      <c r="J128" s="83">
        <f t="shared" si="53"/>
        <v>1779.7205887283612</v>
      </c>
      <c r="K128" s="83">
        <f t="shared" si="53"/>
        <v>1779.7205887283612</v>
      </c>
      <c r="L128" s="83">
        <f t="shared" si="53"/>
        <v>1779.7205887283612</v>
      </c>
      <c r="M128" s="83">
        <f t="shared" si="53"/>
        <v>1779.7205887283612</v>
      </c>
      <c r="N128" s="83">
        <f t="shared" si="53"/>
        <v>1779.7205887283612</v>
      </c>
      <c r="O128" s="44">
        <f t="shared" si="47"/>
        <v>1779.720588728361</v>
      </c>
    </row>
    <row r="129" spans="1:15" outlineLevel="1">
      <c r="A129" t="str">
        <f t="shared" si="45"/>
        <v>Schedule 21 Transmission</v>
      </c>
      <c r="B129" s="159">
        <f>'Peak Calc CP'!B48</f>
        <v>1.03</v>
      </c>
      <c r="C129" s="83">
        <f t="shared" ref="C129:N129" si="54">C99*$B129</f>
        <v>0</v>
      </c>
      <c r="D129" s="83">
        <f t="shared" si="54"/>
        <v>0</v>
      </c>
      <c r="E129" s="83">
        <f t="shared" si="54"/>
        <v>0</v>
      </c>
      <c r="F129" s="83">
        <f t="shared" si="54"/>
        <v>0</v>
      </c>
      <c r="G129" s="83">
        <f t="shared" si="54"/>
        <v>0</v>
      </c>
      <c r="H129" s="83">
        <f t="shared" si="54"/>
        <v>0</v>
      </c>
      <c r="I129" s="83">
        <f t="shared" si="54"/>
        <v>0</v>
      </c>
      <c r="J129" s="83">
        <f t="shared" si="54"/>
        <v>0</v>
      </c>
      <c r="K129" s="83">
        <f t="shared" si="54"/>
        <v>0</v>
      </c>
      <c r="L129" s="83">
        <f t="shared" si="54"/>
        <v>0</v>
      </c>
      <c r="M129" s="83">
        <f t="shared" si="54"/>
        <v>0</v>
      </c>
      <c r="N129" s="83">
        <f t="shared" si="54"/>
        <v>0</v>
      </c>
      <c r="O129" s="44">
        <f t="shared" si="47"/>
        <v>0</v>
      </c>
    </row>
    <row r="130" spans="1:15" outlineLevel="1">
      <c r="A130" t="str">
        <f t="shared" si="45"/>
        <v>Schedule 25 Transmission</v>
      </c>
      <c r="B130" s="159">
        <f>'Peak Calc CP'!B49</f>
        <v>1.03</v>
      </c>
      <c r="C130" s="83">
        <f t="shared" ref="C130:N130" si="55">C100*$B130</f>
        <v>53098.560000000005</v>
      </c>
      <c r="D130" s="83">
        <f t="shared" si="55"/>
        <v>56213.279999999999</v>
      </c>
      <c r="E130" s="83">
        <f t="shared" si="55"/>
        <v>58883.040000000001</v>
      </c>
      <c r="F130" s="83">
        <f t="shared" si="55"/>
        <v>59587.560000000005</v>
      </c>
      <c r="G130" s="83">
        <f t="shared" si="55"/>
        <v>58586.400000000001</v>
      </c>
      <c r="H130" s="83">
        <f t="shared" si="55"/>
        <v>59105.520000000004</v>
      </c>
      <c r="I130" s="83">
        <f t="shared" si="55"/>
        <v>59958.36</v>
      </c>
      <c r="J130" s="83">
        <f t="shared" si="55"/>
        <v>57733.560000000005</v>
      </c>
      <c r="K130" s="83">
        <f t="shared" si="55"/>
        <v>56695.32</v>
      </c>
      <c r="L130" s="83">
        <f t="shared" si="55"/>
        <v>58549.32</v>
      </c>
      <c r="M130" s="83">
        <f t="shared" si="55"/>
        <v>55731.24</v>
      </c>
      <c r="N130" s="83">
        <f t="shared" si="55"/>
        <v>59290.92</v>
      </c>
      <c r="O130" s="44">
        <f t="shared" si="47"/>
        <v>57786.090000000004</v>
      </c>
    </row>
    <row r="131" spans="1:15" outlineLevel="1">
      <c r="A131" t="str">
        <f t="shared" si="45"/>
        <v>Schedule 25 Primary</v>
      </c>
      <c r="B131" s="159">
        <f>'Peak Calc CP'!B50</f>
        <v>1.0429999999999999</v>
      </c>
      <c r="C131" s="83">
        <f t="shared" ref="C131:N131" si="56">C101*$B131</f>
        <v>85218.002100000012</v>
      </c>
      <c r="D131" s="83">
        <f t="shared" si="56"/>
        <v>82528.730899999995</v>
      </c>
      <c r="E131" s="83">
        <f t="shared" si="56"/>
        <v>82324.927656999993</v>
      </c>
      <c r="F131" s="83">
        <f t="shared" si="56"/>
        <v>78955.874323199983</v>
      </c>
      <c r="G131" s="83">
        <f t="shared" si="56"/>
        <v>83123.264420771491</v>
      </c>
      <c r="H131" s="83">
        <f t="shared" si="56"/>
        <v>87691.372300000017</v>
      </c>
      <c r="I131" s="83">
        <f t="shared" si="56"/>
        <v>85279.643400000001</v>
      </c>
      <c r="J131" s="83">
        <f t="shared" si="56"/>
        <v>89356.730399999986</v>
      </c>
      <c r="K131" s="83">
        <f t="shared" si="56"/>
        <v>83791.803900000014</v>
      </c>
      <c r="L131" s="83">
        <f t="shared" si="56"/>
        <v>78751.967058333321</v>
      </c>
      <c r="M131" s="83">
        <f t="shared" si="56"/>
        <v>77342.339767961166</v>
      </c>
      <c r="N131" s="83">
        <f t="shared" si="56"/>
        <v>78921.457922849484</v>
      </c>
      <c r="O131" s="44">
        <f t="shared" si="47"/>
        <v>82773.84284584297</v>
      </c>
    </row>
    <row r="132" spans="1:15" outlineLevel="1">
      <c r="A132" t="str">
        <f t="shared" si="45"/>
        <v>Schedule 25 Secondary</v>
      </c>
      <c r="B132" s="159">
        <f>'Peak Calc CP'!B51</f>
        <v>1.056</v>
      </c>
      <c r="C132" s="83">
        <f t="shared" ref="C132:N132" si="57">C102*$B132</f>
        <v>11491.392</v>
      </c>
      <c r="D132" s="83">
        <f t="shared" si="57"/>
        <v>12303.667200000002</v>
      </c>
      <c r="E132" s="83">
        <f t="shared" si="57"/>
        <v>12648.768</v>
      </c>
      <c r="F132" s="83">
        <f t="shared" si="57"/>
        <v>11350.3104</v>
      </c>
      <c r="G132" s="83">
        <f t="shared" si="57"/>
        <v>11250.624</v>
      </c>
      <c r="H132" s="83">
        <f t="shared" si="57"/>
        <v>13910.899200000002</v>
      </c>
      <c r="I132" s="83">
        <f t="shared" si="57"/>
        <v>12313.8048</v>
      </c>
      <c r="J132" s="83">
        <f t="shared" si="57"/>
        <v>14956.339200000002</v>
      </c>
      <c r="K132" s="83">
        <f t="shared" si="57"/>
        <v>13797.2736</v>
      </c>
      <c r="L132" s="83">
        <f t="shared" si="57"/>
        <v>15151.910400000002</v>
      </c>
      <c r="M132" s="83">
        <f t="shared" si="57"/>
        <v>15707.366400000001</v>
      </c>
      <c r="N132" s="83">
        <f t="shared" si="57"/>
        <v>13622.822400000001</v>
      </c>
      <c r="O132" s="44">
        <f t="shared" si="47"/>
        <v>13208.764800000003</v>
      </c>
    </row>
    <row r="133" spans="1:15" outlineLevel="1">
      <c r="A133" t="s">
        <v>280</v>
      </c>
      <c r="B133" s="19"/>
      <c r="C133" s="84">
        <f t="shared" ref="C133:O133" si="58">SUM(C122:C132)</f>
        <v>1044513.7983426875</v>
      </c>
      <c r="D133" s="84">
        <f t="shared" si="58"/>
        <v>1175562.9073034381</v>
      </c>
      <c r="E133" s="84">
        <f t="shared" si="58"/>
        <v>1246477.7138413317</v>
      </c>
      <c r="F133" s="84">
        <f t="shared" si="58"/>
        <v>922544.23695570789</v>
      </c>
      <c r="G133" s="84">
        <f t="shared" si="58"/>
        <v>881167.3669600524</v>
      </c>
      <c r="H133" s="84">
        <f t="shared" si="58"/>
        <v>938528.50532102201</v>
      </c>
      <c r="I133" s="84">
        <f t="shared" si="58"/>
        <v>1002719.1195952799</v>
      </c>
      <c r="J133" s="84">
        <f t="shared" si="58"/>
        <v>1043606.3900460699</v>
      </c>
      <c r="K133" s="84">
        <f t="shared" si="58"/>
        <v>1144443.1029178076</v>
      </c>
      <c r="L133" s="84">
        <f t="shared" si="58"/>
        <v>863266.31797002652</v>
      </c>
      <c r="M133" s="84">
        <f t="shared" si="58"/>
        <v>931712.51998335565</v>
      </c>
      <c r="N133" s="84">
        <f t="shared" si="58"/>
        <v>1124600.0826318169</v>
      </c>
      <c r="O133" s="45">
        <f t="shared" si="58"/>
        <v>1026595.1718223828</v>
      </c>
    </row>
    <row r="134" spans="1:15">
      <c r="B134" s="1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77"/>
    </row>
    <row r="135" spans="1:15" hidden="1" outlineLevel="1">
      <c r="A135" s="3" t="s">
        <v>258</v>
      </c>
      <c r="B135" s="19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77"/>
    </row>
    <row r="136" spans="1:15" hidden="1" outlineLevel="1">
      <c r="A136" t="str">
        <f>A106</f>
        <v>Schedule 1</v>
      </c>
      <c r="B136" s="159">
        <f>'Peak Calc CP'!B55</f>
        <v>1.056</v>
      </c>
      <c r="C136" s="20">
        <f t="shared" ref="C136:N136" si="59">C106*$B136</f>
        <v>278808.71144940454</v>
      </c>
      <c r="D136" s="20">
        <f t="shared" si="59"/>
        <v>334211.00437836896</v>
      </c>
      <c r="E136" s="20">
        <f t="shared" si="59"/>
        <v>359296.6822174071</v>
      </c>
      <c r="F136" s="20">
        <f t="shared" si="59"/>
        <v>213052.68376917305</v>
      </c>
      <c r="G136" s="20">
        <f t="shared" si="59"/>
        <v>172870.66810618003</v>
      </c>
      <c r="H136" s="20">
        <f t="shared" si="59"/>
        <v>192893.51669674768</v>
      </c>
      <c r="I136" s="20">
        <f t="shared" si="59"/>
        <v>223545.38917693574</v>
      </c>
      <c r="J136" s="20">
        <f t="shared" si="59"/>
        <v>236497.09415951246</v>
      </c>
      <c r="K136" s="20">
        <f t="shared" si="59"/>
        <v>240215.38116437197</v>
      </c>
      <c r="L136" s="20">
        <f t="shared" si="59"/>
        <v>175127.33686792984</v>
      </c>
      <c r="M136" s="20">
        <f t="shared" si="59"/>
        <v>237630.43292534805</v>
      </c>
      <c r="N136" s="20">
        <f t="shared" si="59"/>
        <v>303549.60056779266</v>
      </c>
      <c r="O136" s="9">
        <f t="shared" ref="O136:O147" si="60">AVERAGE(C136:N136)</f>
        <v>247308.20845659764</v>
      </c>
    </row>
    <row r="137" spans="1:15" hidden="1" outlineLevel="1">
      <c r="A137" t="str">
        <f>A107</f>
        <v xml:space="preserve">Schedule 11/12 </v>
      </c>
      <c r="B137" s="159">
        <f>'Peak Calc CP'!B56</f>
        <v>1.056</v>
      </c>
      <c r="C137" s="20">
        <f t="shared" ref="C137:N137" si="61">C107*$B137</f>
        <v>72751.119763368857</v>
      </c>
      <c r="D137" s="20">
        <f t="shared" si="61"/>
        <v>86532.061391685114</v>
      </c>
      <c r="E137" s="20">
        <f t="shared" si="61"/>
        <v>78906.284721400021</v>
      </c>
      <c r="F137" s="20">
        <f t="shared" si="61"/>
        <v>68658.921335205319</v>
      </c>
      <c r="G137" s="20">
        <f t="shared" si="61"/>
        <v>66754.179588821353</v>
      </c>
      <c r="H137" s="20">
        <f t="shared" si="61"/>
        <v>69404.072269419979</v>
      </c>
      <c r="I137" s="20">
        <f t="shared" si="61"/>
        <v>75206.166899152042</v>
      </c>
      <c r="J137" s="20">
        <f t="shared" si="61"/>
        <v>77303.826220079092</v>
      </c>
      <c r="K137" s="20">
        <f t="shared" si="61"/>
        <v>81869.075826227796</v>
      </c>
      <c r="L137" s="20">
        <f t="shared" si="61"/>
        <v>55316.186609315948</v>
      </c>
      <c r="M137" s="20">
        <f t="shared" si="61"/>
        <v>66503.1481900738</v>
      </c>
      <c r="N137" s="20">
        <f t="shared" si="61"/>
        <v>82063.082701806517</v>
      </c>
      <c r="O137" s="9">
        <f t="shared" si="60"/>
        <v>73439.010459712983</v>
      </c>
    </row>
    <row r="138" spans="1:15" hidden="1" outlineLevel="1">
      <c r="A138" t="str">
        <f>A108</f>
        <v>Schedule 11/12 Demand Metered</v>
      </c>
      <c r="B138" s="159">
        <f>'Peak Calc CP'!B57</f>
        <v>1.056</v>
      </c>
      <c r="C138" s="20">
        <f t="shared" ref="C138:N138" si="62">C108*$B138</f>
        <v>0</v>
      </c>
      <c r="D138" s="20">
        <f t="shared" si="62"/>
        <v>0</v>
      </c>
      <c r="E138" s="20">
        <f t="shared" si="62"/>
        <v>0</v>
      </c>
      <c r="F138" s="20">
        <f t="shared" si="62"/>
        <v>0</v>
      </c>
      <c r="G138" s="20">
        <f t="shared" si="62"/>
        <v>0</v>
      </c>
      <c r="H138" s="20">
        <f t="shared" si="62"/>
        <v>0</v>
      </c>
      <c r="I138" s="20">
        <f t="shared" si="62"/>
        <v>0</v>
      </c>
      <c r="J138" s="20">
        <f t="shared" si="62"/>
        <v>0</v>
      </c>
      <c r="K138" s="20">
        <f t="shared" si="62"/>
        <v>0</v>
      </c>
      <c r="L138" s="20">
        <f t="shared" si="62"/>
        <v>0</v>
      </c>
      <c r="M138" s="20">
        <f t="shared" si="62"/>
        <v>0</v>
      </c>
      <c r="N138" s="20">
        <f t="shared" si="62"/>
        <v>0</v>
      </c>
      <c r="O138" s="9">
        <f t="shared" si="60"/>
        <v>0</v>
      </c>
    </row>
    <row r="139" spans="1:15" hidden="1" outlineLevel="1">
      <c r="A139" t="str">
        <f t="shared" ref="A139:A144" si="63">A109</f>
        <v>Schedule 21/22 Secondary</v>
      </c>
      <c r="B139" s="159">
        <f>'Peak Calc CP'!B58</f>
        <v>1.056</v>
      </c>
      <c r="C139" s="20">
        <f t="shared" ref="C139:N139" si="64">C109*$B139</f>
        <v>112809.41450573648</v>
      </c>
      <c r="D139" s="20">
        <f t="shared" si="64"/>
        <v>120555.8166798406</v>
      </c>
      <c r="E139" s="20">
        <f t="shared" si="64"/>
        <v>110923.23846098535</v>
      </c>
      <c r="F139" s="20">
        <f t="shared" si="64"/>
        <v>109306.51056263752</v>
      </c>
      <c r="G139" s="20">
        <f t="shared" si="64"/>
        <v>104723.59363367553</v>
      </c>
      <c r="H139" s="20">
        <f t="shared" si="64"/>
        <v>111313.75635690083</v>
      </c>
      <c r="I139" s="20">
        <f t="shared" si="64"/>
        <v>114271.23532013356</v>
      </c>
      <c r="J139" s="20">
        <f t="shared" si="64"/>
        <v>114410.56364163535</v>
      </c>
      <c r="K139" s="20">
        <f t="shared" si="64"/>
        <v>124907.3202429576</v>
      </c>
      <c r="L139" s="20">
        <f t="shared" si="64"/>
        <v>98920.130282208687</v>
      </c>
      <c r="M139" s="20">
        <f t="shared" si="64"/>
        <v>108541.59975341143</v>
      </c>
      <c r="N139" s="20">
        <f t="shared" si="64"/>
        <v>118418.96873894609</v>
      </c>
      <c r="O139" s="9">
        <f t="shared" si="60"/>
        <v>112425.17901492243</v>
      </c>
    </row>
    <row r="140" spans="1:15" hidden="1" outlineLevel="1">
      <c r="A140" t="str">
        <f t="shared" si="63"/>
        <v>Schedule 21 Primary</v>
      </c>
      <c r="B140" s="159">
        <f>'Peak Calc CP'!B59</f>
        <v>1.0429999999999999</v>
      </c>
      <c r="C140" s="20">
        <f>C110*$B140-'Schedule Shifting Adj - ID'!D14</f>
        <v>10309.687182205225</v>
      </c>
      <c r="D140" s="20">
        <f>D110*$B140-'Schedule Shifting Adj - ID'!E14</f>
        <v>11195.578191053151</v>
      </c>
      <c r="E140" s="20">
        <f>E110*$B140-'Schedule Shifting Adj - ID'!F14</f>
        <v>9774.8501958544057</v>
      </c>
      <c r="F140" s="20">
        <f>F110*$B140-'Schedule Shifting Adj - ID'!G14</f>
        <v>10152.268090481311</v>
      </c>
      <c r="G140" s="20">
        <f>G110*$B140-'Schedule Shifting Adj - ID'!H14</f>
        <v>8888.9473326736552</v>
      </c>
      <c r="H140" s="20">
        <f>H110*$B140-'Schedule Shifting Adj - ID'!I14</f>
        <v>9123.7809239694197</v>
      </c>
      <c r="I140" s="20">
        <f>I110*$B140-'Schedule Shifting Adj - ID'!J14</f>
        <v>8151.335076067794</v>
      </c>
      <c r="J140" s="20">
        <f>J110*$B140-'Schedule Shifting Adj - ID'!K14</f>
        <v>8942.9820242759852</v>
      </c>
      <c r="K140" s="20">
        <f>K110*$B140-'Schedule Shifting Adj - ID'!L14</f>
        <v>10623.661917197724</v>
      </c>
      <c r="L140" s="20">
        <f>L110*$B140-'Schedule Shifting Adj - ID'!M14</f>
        <v>9950.9279372254914</v>
      </c>
      <c r="M140" s="20">
        <f>M110*$B140-'Schedule Shifting Adj - ID'!N14</f>
        <v>11024.799135523321</v>
      </c>
      <c r="N140" s="20">
        <f>N110*$B140-'Schedule Shifting Adj - ID'!O14</f>
        <v>11806.828370422165</v>
      </c>
      <c r="O140" s="9">
        <f t="shared" si="60"/>
        <v>9995.4705314124712</v>
      </c>
    </row>
    <row r="141" spans="1:15" hidden="1" outlineLevel="1">
      <c r="A141" t="str">
        <f t="shared" si="63"/>
        <v>Schedule 31/32</v>
      </c>
      <c r="B141" s="159">
        <f>'Peak Calc CP'!B60</f>
        <v>1.056</v>
      </c>
      <c r="C141" s="20">
        <f t="shared" ref="C141:N141" si="65">C111*$B141</f>
        <v>15506.913764141171</v>
      </c>
      <c r="D141" s="20">
        <f t="shared" si="65"/>
        <v>15830.843771751141</v>
      </c>
      <c r="E141" s="20">
        <f t="shared" si="65"/>
        <v>19251.900164048071</v>
      </c>
      <c r="F141" s="20">
        <f t="shared" si="65"/>
        <v>15812.785407144482</v>
      </c>
      <c r="G141" s="20">
        <f t="shared" si="65"/>
        <v>22415.871035403157</v>
      </c>
      <c r="H141" s="20">
        <f t="shared" si="65"/>
        <v>21068.732167002367</v>
      </c>
      <c r="I141" s="20">
        <f t="shared" si="65"/>
        <v>26183.281598339581</v>
      </c>
      <c r="J141" s="20">
        <f t="shared" si="65"/>
        <v>23681.853802651669</v>
      </c>
      <c r="K141" s="20">
        <f t="shared" si="65"/>
        <v>27694.877967212004</v>
      </c>
      <c r="L141" s="20">
        <f t="shared" si="65"/>
        <v>15888.25834969961</v>
      </c>
      <c r="M141" s="20">
        <f t="shared" si="65"/>
        <v>15336.490670841149</v>
      </c>
      <c r="N141" s="20">
        <f t="shared" si="65"/>
        <v>17360.487048644096</v>
      </c>
      <c r="O141" s="9">
        <f t="shared" si="60"/>
        <v>19669.357978906544</v>
      </c>
    </row>
    <row r="142" spans="1:15" hidden="1" outlineLevel="1">
      <c r="A142" t="str">
        <f t="shared" si="63"/>
        <v>Street Lights</v>
      </c>
      <c r="B142" s="159">
        <f>'Peak Calc CP'!B61</f>
        <v>1.056</v>
      </c>
      <c r="C142" s="20">
        <f t="shared" ref="C142:N142" si="66">C112*$B142</f>
        <v>1782.4834761320726</v>
      </c>
      <c r="D142" s="20">
        <f t="shared" si="66"/>
        <v>1782.4834761320726</v>
      </c>
      <c r="E142" s="20">
        <f t="shared" si="66"/>
        <v>1782.4834761320726</v>
      </c>
      <c r="F142" s="20">
        <f t="shared" si="66"/>
        <v>1782.4834761320726</v>
      </c>
      <c r="G142" s="20">
        <f t="shared" si="66"/>
        <v>1782.4834761320726</v>
      </c>
      <c r="H142" s="20">
        <f t="shared" si="66"/>
        <v>1782.4834761320726</v>
      </c>
      <c r="I142" s="20">
        <f t="shared" si="66"/>
        <v>1782.4834761320726</v>
      </c>
      <c r="J142" s="20">
        <f t="shared" si="66"/>
        <v>1782.4834761320726</v>
      </c>
      <c r="K142" s="20">
        <f t="shared" si="66"/>
        <v>1782.4834761320726</v>
      </c>
      <c r="L142" s="20">
        <f t="shared" si="66"/>
        <v>1782.4834761320726</v>
      </c>
      <c r="M142" s="20">
        <f t="shared" si="66"/>
        <v>1782.4834761320726</v>
      </c>
      <c r="N142" s="20">
        <f t="shared" si="66"/>
        <v>1782.4834761320726</v>
      </c>
      <c r="O142" s="9">
        <f t="shared" si="60"/>
        <v>1782.4834761320726</v>
      </c>
    </row>
    <row r="143" spans="1:15" hidden="1" outlineLevel="1">
      <c r="A143" t="str">
        <f t="shared" si="63"/>
        <v>Area Lights</v>
      </c>
      <c r="B143" s="159">
        <f>'Peak Calc CP'!B62</f>
        <v>1.056</v>
      </c>
      <c r="C143" s="20">
        <f t="shared" ref="C143:N143" si="67">C113*$B143</f>
        <v>937.38544738496921</v>
      </c>
      <c r="D143" s="20">
        <f t="shared" si="67"/>
        <v>937.38544738496921</v>
      </c>
      <c r="E143" s="20">
        <f t="shared" si="67"/>
        <v>937.38544738496921</v>
      </c>
      <c r="F143" s="20">
        <f t="shared" si="67"/>
        <v>937.38544738496921</v>
      </c>
      <c r="G143" s="20">
        <f t="shared" si="67"/>
        <v>937.38544738496921</v>
      </c>
      <c r="H143" s="20">
        <f t="shared" si="67"/>
        <v>937.38544738496921</v>
      </c>
      <c r="I143" s="20">
        <f t="shared" si="67"/>
        <v>937.38544738496921</v>
      </c>
      <c r="J143" s="20">
        <f t="shared" si="67"/>
        <v>937.38544738496921</v>
      </c>
      <c r="K143" s="20">
        <f t="shared" si="67"/>
        <v>937.38544738496921</v>
      </c>
      <c r="L143" s="20">
        <f t="shared" si="67"/>
        <v>937.38544738496921</v>
      </c>
      <c r="M143" s="20">
        <f t="shared" si="67"/>
        <v>937.38544738496921</v>
      </c>
      <c r="N143" s="20">
        <f t="shared" si="67"/>
        <v>937.38544738496921</v>
      </c>
      <c r="O143" s="9">
        <f t="shared" si="60"/>
        <v>937.38544738496955</v>
      </c>
    </row>
    <row r="144" spans="1:15" hidden="1" outlineLevel="1">
      <c r="A144" t="str">
        <f t="shared" si="63"/>
        <v>Schedule 25 Primary</v>
      </c>
      <c r="B144" s="159">
        <f>'Peak Calc CP'!B63</f>
        <v>1.0429999999999999</v>
      </c>
      <c r="C144" s="20">
        <f>C114*$B144+'Schedule Shifting Adj - ID'!D14</f>
        <v>49638.007509999996</v>
      </c>
      <c r="D144" s="20">
        <f>D114*$B144+'Schedule Shifting Adj - ID'!E14</f>
        <v>50822.871154999993</v>
      </c>
      <c r="E144" s="20">
        <f>E114*$B144+'Schedule Shifting Adj - ID'!F14</f>
        <v>48547.844093</v>
      </c>
      <c r="F144" s="20">
        <f>F114*$B144+'Schedule Shifting Adj - ID'!G14</f>
        <v>45813.172145999997</v>
      </c>
      <c r="G144" s="20">
        <f>G114*$B144+'Schedule Shifting Adj - ID'!H14</f>
        <v>44733.827767999996</v>
      </c>
      <c r="H144" s="20">
        <f>H114*$B144+'Schedule Shifting Adj - ID'!I14</f>
        <v>46941.050443</v>
      </c>
      <c r="I144" s="20">
        <f>I114*$B144+'Schedule Shifting Adj - ID'!J14</f>
        <v>46691.649326000006</v>
      </c>
      <c r="J144" s="20">
        <f>J114*$B144+'Schedule Shifting Adj - ID'!K14</f>
        <v>48142.23150897849</v>
      </c>
      <c r="K144" s="20">
        <f>K114*$B144+'Schedule Shifting Adj - ID'!L14</f>
        <v>46631.17033361111</v>
      </c>
      <c r="L144" s="20">
        <f>L114*$B144+'Schedule Shifting Adj - ID'!M14</f>
        <v>47396.701680999991</v>
      </c>
      <c r="M144" s="20">
        <f>M114*$B144+'Schedule Shifting Adj - ID'!N14</f>
        <v>47790.540566999989</v>
      </c>
      <c r="N144" s="20">
        <f>N114*$B144+'Schedule Shifting Adj - ID'!O14</f>
        <v>47666.304665000003</v>
      </c>
      <c r="O144" s="9">
        <f t="shared" si="60"/>
        <v>47567.947599715808</v>
      </c>
    </row>
    <row r="145" spans="1:15" s="4" customFormat="1" hidden="1" outlineLevel="1">
      <c r="A145" t="str">
        <f>A115</f>
        <v>Schedule 25 Secondary</v>
      </c>
      <c r="B145" s="159">
        <f>'Peak Calc CP'!B64</f>
        <v>1.056</v>
      </c>
      <c r="C145" s="20">
        <f>C115*$B145</f>
        <v>598.11839999999995</v>
      </c>
      <c r="D145" s="20">
        <f t="shared" ref="D145:N145" si="68">D115*$B145</f>
        <v>446.05439999999999</v>
      </c>
      <c r="E145" s="20">
        <f t="shared" si="68"/>
        <v>648.80640000000005</v>
      </c>
      <c r="F145" s="20">
        <f t="shared" si="68"/>
        <v>506.88</v>
      </c>
      <c r="G145" s="20">
        <f t="shared" si="68"/>
        <v>1170.8928000000001</v>
      </c>
      <c r="H145" s="20">
        <f t="shared" si="68"/>
        <v>800.87040000000002</v>
      </c>
      <c r="I145" s="20">
        <f t="shared" si="68"/>
        <v>826.21440000000007</v>
      </c>
      <c r="J145" s="20">
        <f t="shared" si="68"/>
        <v>669.08160000000009</v>
      </c>
      <c r="K145" s="20">
        <f t="shared" si="68"/>
        <v>481.536</v>
      </c>
      <c r="L145" s="20">
        <f t="shared" si="68"/>
        <v>740.04480000000001</v>
      </c>
      <c r="M145" s="20">
        <f t="shared" si="68"/>
        <v>476.46719999999999</v>
      </c>
      <c r="N145" s="20">
        <f t="shared" si="68"/>
        <v>1155.6864</v>
      </c>
      <c r="O145" s="9">
        <f t="shared" si="60"/>
        <v>710.05439999999999</v>
      </c>
    </row>
    <row r="146" spans="1:15" s="4" customFormat="1" hidden="1" outlineLevel="1">
      <c r="A146" t="str">
        <f>A116</f>
        <v>Schedule 25P Primary</v>
      </c>
      <c r="B146" s="159">
        <f>'Peak Calc CP'!B65</f>
        <v>1.0429999999999999</v>
      </c>
      <c r="C146" s="20">
        <f>C116*$B146</f>
        <v>87695.439999999988</v>
      </c>
      <c r="D146" s="20">
        <f t="shared" ref="D146:N146" si="69">D116*$B146</f>
        <v>72926.559999999998</v>
      </c>
      <c r="E146" s="20">
        <f t="shared" si="69"/>
        <v>77171.570000000007</v>
      </c>
      <c r="F146" s="20">
        <f t="shared" si="69"/>
        <v>59221.539999999994</v>
      </c>
      <c r="G146" s="20">
        <f t="shared" si="69"/>
        <v>60619.16</v>
      </c>
      <c r="H146" s="20">
        <f t="shared" si="69"/>
        <v>54444.6</v>
      </c>
      <c r="I146" s="20">
        <f t="shared" si="69"/>
        <v>79341.009999999995</v>
      </c>
      <c r="J146" s="20">
        <f t="shared" si="69"/>
        <v>79299.289999999994</v>
      </c>
      <c r="K146" s="20">
        <f t="shared" si="69"/>
        <v>74730.95</v>
      </c>
      <c r="L146" s="20">
        <f t="shared" si="69"/>
        <v>82240.549999999988</v>
      </c>
      <c r="M146" s="20">
        <f t="shared" si="69"/>
        <v>59909.919999999998</v>
      </c>
      <c r="N146" s="20">
        <f t="shared" si="69"/>
        <v>73208.17</v>
      </c>
      <c r="O146" s="9">
        <f t="shared" si="60"/>
        <v>71734.063333333339</v>
      </c>
    </row>
    <row r="147" spans="1:15" hidden="1" outlineLevel="1">
      <c r="A147" t="str">
        <f>A117</f>
        <v>Schedule 25P Generation</v>
      </c>
      <c r="B147" s="159">
        <f>'Peak Calc CP'!B66</f>
        <v>1</v>
      </c>
      <c r="C147" s="20">
        <f>C117*$B147</f>
        <v>0</v>
      </c>
      <c r="D147" s="20">
        <f t="shared" ref="D147:N147" si="70">D117*$B147</f>
        <v>0</v>
      </c>
      <c r="E147" s="20">
        <f t="shared" si="70"/>
        <v>0</v>
      </c>
      <c r="F147" s="20">
        <f t="shared" si="70"/>
        <v>0</v>
      </c>
      <c r="G147" s="20">
        <f t="shared" si="70"/>
        <v>0</v>
      </c>
      <c r="H147" s="20">
        <f t="shared" si="70"/>
        <v>0</v>
      </c>
      <c r="I147" s="20">
        <f t="shared" si="70"/>
        <v>0</v>
      </c>
      <c r="J147" s="20">
        <f t="shared" si="70"/>
        <v>0</v>
      </c>
      <c r="K147" s="20">
        <f t="shared" si="70"/>
        <v>0</v>
      </c>
      <c r="L147" s="20">
        <f t="shared" si="70"/>
        <v>0</v>
      </c>
      <c r="M147" s="20">
        <f t="shared" si="70"/>
        <v>0</v>
      </c>
      <c r="N147" s="20">
        <f t="shared" si="70"/>
        <v>0</v>
      </c>
      <c r="O147" s="9">
        <f t="shared" si="60"/>
        <v>0</v>
      </c>
    </row>
    <row r="148" spans="1:15" hidden="1" outlineLevel="1">
      <c r="A148" t="s">
        <v>280</v>
      </c>
      <c r="B148" s="19"/>
      <c r="C148" s="68">
        <f>SUM(C136:C147)</f>
        <v>630837.28149837325</v>
      </c>
      <c r="D148" s="68">
        <f t="shared" ref="D148:N148" si="71">SUM(D136:D147)</f>
        <v>695240.65889121592</v>
      </c>
      <c r="E148" s="68">
        <f t="shared" si="71"/>
        <v>707241.04517621198</v>
      </c>
      <c r="F148" s="68">
        <f t="shared" si="71"/>
        <v>525244.63023415871</v>
      </c>
      <c r="G148" s="68">
        <f t="shared" si="71"/>
        <v>484897.00918827078</v>
      </c>
      <c r="H148" s="68">
        <f t="shared" si="71"/>
        <v>508710.24818055733</v>
      </c>
      <c r="I148" s="68">
        <f t="shared" si="71"/>
        <v>576936.15072014567</v>
      </c>
      <c r="J148" s="68">
        <f t="shared" si="71"/>
        <v>591666.7918806501</v>
      </c>
      <c r="K148" s="68">
        <f t="shared" si="71"/>
        <v>609873.84237509524</v>
      </c>
      <c r="L148" s="68">
        <f t="shared" si="71"/>
        <v>488300.00545089663</v>
      </c>
      <c r="M148" s="68">
        <f t="shared" si="71"/>
        <v>549933.26736571477</v>
      </c>
      <c r="N148" s="68">
        <f t="shared" si="71"/>
        <v>657948.99741612852</v>
      </c>
      <c r="O148" s="10">
        <f>SUM(O136:O147)</f>
        <v>585569.16069811827</v>
      </c>
    </row>
    <row r="149" spans="1:15" hidden="1" outlineLevel="1">
      <c r="B149" s="19"/>
      <c r="C149" s="6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77"/>
    </row>
    <row r="150" spans="1:15" collapsed="1"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77"/>
    </row>
    <row r="151" spans="1:15">
      <c r="A151" s="3" t="s">
        <v>2452</v>
      </c>
      <c r="B151" t="s">
        <v>258</v>
      </c>
      <c r="C151" s="183">
        <f>C142+C143</f>
        <v>2719.8689235170418</v>
      </c>
      <c r="D151" s="183">
        <f t="shared" ref="D151:N151" si="72">D142+D143</f>
        <v>2719.8689235170418</v>
      </c>
      <c r="E151" s="183">
        <f t="shared" si="72"/>
        <v>2719.8689235170418</v>
      </c>
      <c r="F151" s="183">
        <f t="shared" si="72"/>
        <v>2719.8689235170418</v>
      </c>
      <c r="G151" s="183">
        <f t="shared" si="72"/>
        <v>2719.8689235170418</v>
      </c>
      <c r="H151" s="183">
        <f t="shared" si="72"/>
        <v>2719.8689235170418</v>
      </c>
      <c r="I151" s="183">
        <f t="shared" si="72"/>
        <v>2719.8689235170418</v>
      </c>
      <c r="J151" s="183">
        <f t="shared" si="72"/>
        <v>2719.8689235170418</v>
      </c>
      <c r="K151" s="183">
        <f t="shared" si="72"/>
        <v>2719.8689235170418</v>
      </c>
      <c r="L151" s="183">
        <f t="shared" si="72"/>
        <v>2719.8689235170418</v>
      </c>
      <c r="M151" s="183">
        <f t="shared" si="72"/>
        <v>2719.8689235170418</v>
      </c>
      <c r="N151" s="183">
        <f t="shared" si="72"/>
        <v>2719.8689235170418</v>
      </c>
      <c r="O151" s="183">
        <f>SUM(C151:N151)</f>
        <v>32638.427082204504</v>
      </c>
    </row>
    <row r="152" spans="1:1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</row>
    <row r="153" spans="1:15">
      <c r="C153" s="108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</row>
    <row r="154" spans="1:15">
      <c r="C154" s="108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</row>
    <row r="155" spans="1:1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</row>
    <row r="156" spans="1:15">
      <c r="C156" s="108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</row>
    <row r="157" spans="1:1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</row>
    <row r="158" spans="1:1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</row>
    <row r="159" spans="1:1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</row>
    <row r="160" spans="1:1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</row>
    <row r="161" spans="1:1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</row>
    <row r="162" spans="1:1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</row>
    <row r="163" spans="1:1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</row>
    <row r="164" spans="1:1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</row>
    <row r="165" spans="1:15">
      <c r="B165" s="5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1:15">
      <c r="B166" s="11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</row>
    <row r="167" spans="1:15">
      <c r="A167" s="3"/>
      <c r="B167" s="11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</row>
    <row r="172" spans="1:1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</row>
    <row r="173" spans="1:1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</row>
    <row r="174" spans="1:1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</row>
    <row r="175" spans="1:1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</row>
    <row r="176" spans="1:1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</row>
    <row r="177" spans="3:15">
      <c r="C177" s="109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</row>
    <row r="178" spans="3:15">
      <c r="C178" s="109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</row>
    <row r="179" spans="3:1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</row>
  </sheetData>
  <phoneticPr fontId="0" type="noConversion"/>
  <printOptions horizontalCentered="1" verticalCentered="1"/>
  <pageMargins left="0.5" right="0.47" top="0.5" bottom="0.53" header="0.75" footer="0.37"/>
  <pageSetup scale="67" orientation="landscape" r:id="rId1"/>
  <headerFooter alignWithMargins="0">
    <oddHeader>&amp;RPage &amp;P</oddHeader>
    <oddFooter>&amp;C&amp;F &amp;A &amp;D</oddFooter>
  </headerFooter>
  <rowBreaks count="1" manualBreakCount="1">
    <brk id="88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28"/>
  <sheetViews>
    <sheetView workbookViewId="0"/>
  </sheetViews>
  <sheetFormatPr defaultRowHeight="12.75"/>
  <cols>
    <col min="1" max="1" width="22.33203125" customWidth="1"/>
    <col min="2" max="2" width="26.6640625" bestFit="1" customWidth="1"/>
    <col min="4" max="15" width="11.83203125" bestFit="1" customWidth="1"/>
    <col min="16" max="16" width="10.83203125" bestFit="1" customWidth="1"/>
  </cols>
  <sheetData>
    <row r="1" spans="1:16" ht="15.75">
      <c r="A1" s="429" t="s">
        <v>2451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6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6">
      <c r="A4" s="77" t="s">
        <v>2447</v>
      </c>
      <c r="B4" s="77"/>
      <c r="C4" s="77"/>
      <c r="D4" s="77" t="s">
        <v>422</v>
      </c>
      <c r="E4" s="77" t="s">
        <v>432</v>
      </c>
      <c r="F4" s="77" t="s">
        <v>433</v>
      </c>
      <c r="G4" s="77" t="s">
        <v>434</v>
      </c>
      <c r="H4" s="77" t="s">
        <v>265</v>
      </c>
      <c r="I4" s="77" t="s">
        <v>435</v>
      </c>
      <c r="J4" s="77" t="s">
        <v>436</v>
      </c>
      <c r="K4" s="77" t="s">
        <v>437</v>
      </c>
      <c r="L4" s="77" t="s">
        <v>438</v>
      </c>
      <c r="M4" s="77" t="s">
        <v>439</v>
      </c>
      <c r="N4" s="77" t="s">
        <v>440</v>
      </c>
      <c r="O4" s="77" t="s">
        <v>441</v>
      </c>
    </row>
    <row r="5" spans="1:16">
      <c r="A5" s="430"/>
      <c r="B5" s="77"/>
      <c r="C5" s="77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1"/>
    </row>
    <row r="6" spans="1:16">
      <c r="A6" s="61" t="s">
        <v>2532</v>
      </c>
      <c r="B6" s="77"/>
      <c r="C6" s="77"/>
      <c r="D6" s="431">
        <f t="shared" ref="D6:O6" si="0">D20</f>
        <v>2072.0237999999999</v>
      </c>
      <c r="E6" s="431">
        <f t="shared" si="0"/>
        <v>2356.7627999999995</v>
      </c>
      <c r="F6" s="431">
        <f t="shared" si="0"/>
        <v>2264.7701999999999</v>
      </c>
      <c r="G6" s="431">
        <f t="shared" si="0"/>
        <v>424.91819999999996</v>
      </c>
      <c r="H6" s="431">
        <f t="shared" si="0"/>
        <v>258.4554</v>
      </c>
      <c r="I6" s="431">
        <f t="shared" si="0"/>
        <v>155.51129999999998</v>
      </c>
      <c r="J6" s="431">
        <f t="shared" si="0"/>
        <v>183.98519999999999</v>
      </c>
      <c r="K6" s="431">
        <f t="shared" si="0"/>
        <v>245.31359999999998</v>
      </c>
      <c r="L6" s="431">
        <f t="shared" si="0"/>
        <v>1217.8067999999998</v>
      </c>
      <c r="M6" s="431">
        <f t="shared" si="0"/>
        <v>2240.6768999999999</v>
      </c>
      <c r="N6" s="431">
        <f t="shared" si="0"/>
        <v>1938.4154999999998</v>
      </c>
      <c r="O6" s="431">
        <f t="shared" si="0"/>
        <v>1881.4676999999999</v>
      </c>
      <c r="P6" s="1"/>
    </row>
    <row r="7" spans="1:16">
      <c r="A7" s="77" t="s">
        <v>2496</v>
      </c>
      <c r="B7" s="77"/>
      <c r="C7" s="77"/>
      <c r="D7" s="432">
        <v>0</v>
      </c>
      <c r="E7" s="432">
        <v>0</v>
      </c>
      <c r="F7" s="432">
        <v>0</v>
      </c>
      <c r="G7" s="432">
        <f t="shared" ref="G7:O7" si="1">-G6</f>
        <v>-424.91819999999996</v>
      </c>
      <c r="H7" s="432">
        <f t="shared" si="1"/>
        <v>-258.4554</v>
      </c>
      <c r="I7" s="432">
        <f t="shared" si="1"/>
        <v>-155.51129999999998</v>
      </c>
      <c r="J7" s="432">
        <f t="shared" si="1"/>
        <v>-183.98519999999999</v>
      </c>
      <c r="K7" s="432">
        <f t="shared" si="1"/>
        <v>-245.31359999999998</v>
      </c>
      <c r="L7" s="432">
        <f t="shared" si="1"/>
        <v>-1217.8067999999998</v>
      </c>
      <c r="M7" s="432">
        <f t="shared" si="1"/>
        <v>-2240.6768999999999</v>
      </c>
      <c r="N7" s="432">
        <f t="shared" si="1"/>
        <v>-1938.4154999999998</v>
      </c>
      <c r="O7" s="432">
        <f t="shared" si="1"/>
        <v>-1881.4676999999999</v>
      </c>
      <c r="P7" s="1"/>
    </row>
    <row r="8" spans="1:16">
      <c r="A8" s="77" t="s">
        <v>2495</v>
      </c>
      <c r="B8" s="77"/>
      <c r="C8" s="77"/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</row>
    <row r="9" spans="1:16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6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6">
      <c r="A11" s="77" t="s">
        <v>2448</v>
      </c>
      <c r="B11" s="77"/>
      <c r="C11" s="77"/>
      <c r="D11" s="77" t="s">
        <v>422</v>
      </c>
      <c r="E11" s="77" t="s">
        <v>432</v>
      </c>
      <c r="F11" s="77" t="s">
        <v>433</v>
      </c>
      <c r="G11" s="77" t="s">
        <v>434</v>
      </c>
      <c r="H11" s="77" t="s">
        <v>265</v>
      </c>
      <c r="I11" s="77" t="s">
        <v>435</v>
      </c>
      <c r="J11" s="77" t="s">
        <v>436</v>
      </c>
      <c r="K11" s="77" t="s">
        <v>437</v>
      </c>
      <c r="L11" s="77" t="s">
        <v>438</v>
      </c>
      <c r="M11" s="77" t="s">
        <v>439</v>
      </c>
      <c r="N11" s="77" t="s">
        <v>440</v>
      </c>
      <c r="O11" s="77" t="s">
        <v>441</v>
      </c>
    </row>
    <row r="12" spans="1:16">
      <c r="A12" s="77"/>
      <c r="B12" s="77"/>
      <c r="C12" s="77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</row>
    <row r="13" spans="1:16">
      <c r="A13" s="61" t="s">
        <v>2532</v>
      </c>
      <c r="B13" s="77"/>
      <c r="C13" s="77"/>
      <c r="D13" s="431">
        <f>D25</f>
        <v>2323.9082999999996</v>
      </c>
      <c r="E13" s="431">
        <f t="shared" ref="E13:O13" si="2">E25</f>
        <v>1914.3222000000001</v>
      </c>
      <c r="F13" s="431">
        <f t="shared" si="2"/>
        <v>2247.2477999999996</v>
      </c>
      <c r="G13" s="431">
        <f t="shared" si="2"/>
        <v>411.77639999999997</v>
      </c>
      <c r="H13" s="431">
        <f t="shared" si="2"/>
        <v>229.98149999999998</v>
      </c>
      <c r="I13" s="431">
        <f t="shared" si="2"/>
        <v>181.79490000000001</v>
      </c>
      <c r="J13" s="431">
        <f t="shared" si="2"/>
        <v>275.9778</v>
      </c>
      <c r="K13" s="431">
        <f t="shared" si="2"/>
        <v>240.93299999999999</v>
      </c>
      <c r="L13" s="431">
        <f t="shared" si="2"/>
        <v>1454.3592000000001</v>
      </c>
      <c r="M13" s="431">
        <f t="shared" si="2"/>
        <v>2192.4902999999999</v>
      </c>
      <c r="N13" s="431">
        <f t="shared" si="2"/>
        <v>2207.8224</v>
      </c>
      <c r="O13" s="431">
        <f t="shared" si="2"/>
        <v>2146.4939999999997</v>
      </c>
    </row>
    <row r="14" spans="1:16">
      <c r="A14" s="77" t="s">
        <v>2496</v>
      </c>
      <c r="B14" s="77"/>
      <c r="C14" s="77"/>
      <c r="D14" s="432">
        <v>0</v>
      </c>
      <c r="E14" s="432">
        <v>0</v>
      </c>
      <c r="F14" s="432">
        <v>0</v>
      </c>
      <c r="G14" s="432">
        <f t="shared" ref="G14:O14" si="3">-G13</f>
        <v>-411.77639999999997</v>
      </c>
      <c r="H14" s="432">
        <f t="shared" si="3"/>
        <v>-229.98149999999998</v>
      </c>
      <c r="I14" s="432">
        <f t="shared" si="3"/>
        <v>-181.79490000000001</v>
      </c>
      <c r="J14" s="432">
        <f t="shared" si="3"/>
        <v>-275.9778</v>
      </c>
      <c r="K14" s="432">
        <f t="shared" si="3"/>
        <v>-240.93299999999999</v>
      </c>
      <c r="L14" s="432">
        <f t="shared" si="3"/>
        <v>-1454.3592000000001</v>
      </c>
      <c r="M14" s="432">
        <f t="shared" si="3"/>
        <v>-2192.4902999999999</v>
      </c>
      <c r="N14" s="432">
        <f t="shared" si="3"/>
        <v>-2207.8224</v>
      </c>
      <c r="O14" s="432">
        <f t="shared" si="3"/>
        <v>-2146.4939999999997</v>
      </c>
    </row>
    <row r="15" spans="1:16">
      <c r="A15" s="77" t="s">
        <v>2495</v>
      </c>
      <c r="B15" s="77"/>
      <c r="C15" s="77"/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</row>
    <row r="16" spans="1: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15">
      <c r="A17" s="77"/>
      <c r="B17" s="77"/>
      <c r="C17" s="77"/>
      <c r="D17" s="77" t="s">
        <v>422</v>
      </c>
      <c r="E17" s="77" t="s">
        <v>432</v>
      </c>
      <c r="F17" s="77" t="s">
        <v>433</v>
      </c>
      <c r="G17" s="77" t="s">
        <v>434</v>
      </c>
      <c r="H17" s="77" t="s">
        <v>265</v>
      </c>
      <c r="I17" s="77" t="s">
        <v>435</v>
      </c>
      <c r="J17" s="77" t="s">
        <v>436</v>
      </c>
      <c r="K17" s="77" t="s">
        <v>437</v>
      </c>
      <c r="L17" s="77" t="s">
        <v>438</v>
      </c>
      <c r="M17" s="77" t="s">
        <v>439</v>
      </c>
      <c r="N17" s="77" t="s">
        <v>440</v>
      </c>
      <c r="O17" s="77" t="s">
        <v>441</v>
      </c>
    </row>
    <row r="18" spans="1:15">
      <c r="A18" s="61"/>
      <c r="B18" s="61" t="s">
        <v>2533</v>
      </c>
      <c r="C18" s="77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</row>
    <row r="19" spans="1:15">
      <c r="A19" s="61" t="s">
        <v>2494</v>
      </c>
      <c r="B19" s="61"/>
      <c r="C19" s="61"/>
      <c r="D19" s="405">
        <v>1986.6</v>
      </c>
      <c r="E19" s="405">
        <v>2259.6</v>
      </c>
      <c r="F19" s="405">
        <v>2171.4</v>
      </c>
      <c r="G19" s="405">
        <v>407.4</v>
      </c>
      <c r="H19" s="405">
        <v>247.8</v>
      </c>
      <c r="I19" s="405">
        <v>149.1</v>
      </c>
      <c r="J19" s="405">
        <v>176.4</v>
      </c>
      <c r="K19" s="405">
        <v>235.2</v>
      </c>
      <c r="L19" s="405">
        <v>1167.5999999999999</v>
      </c>
      <c r="M19" s="405">
        <v>2148.3000000000002</v>
      </c>
      <c r="N19" s="405">
        <v>1858.5</v>
      </c>
      <c r="O19" s="405">
        <v>1803.9</v>
      </c>
    </row>
    <row r="20" spans="1:15">
      <c r="A20" s="61" t="s">
        <v>2497</v>
      </c>
      <c r="B20" s="77"/>
      <c r="C20" s="77"/>
      <c r="D20" s="431">
        <f>D19*'Peak Calc CP'!$B$63</f>
        <v>2072.0237999999999</v>
      </c>
      <c r="E20" s="431">
        <f>E19*'Peak Calc CP'!$B$63</f>
        <v>2356.7627999999995</v>
      </c>
      <c r="F20" s="431">
        <f>F19*'Peak Calc CP'!$B$63</f>
        <v>2264.7701999999999</v>
      </c>
      <c r="G20" s="431">
        <f>G19*'Peak Calc CP'!$B$63</f>
        <v>424.91819999999996</v>
      </c>
      <c r="H20" s="431">
        <f>H19*'Peak Calc CP'!$B$63</f>
        <v>258.4554</v>
      </c>
      <c r="I20" s="431">
        <f>I19*'Peak Calc CP'!$B$63</f>
        <v>155.51129999999998</v>
      </c>
      <c r="J20" s="431">
        <f>J19*'Peak Calc CP'!$B$63</f>
        <v>183.98519999999999</v>
      </c>
      <c r="K20" s="431">
        <f>K19*'Peak Calc CP'!$B$63</f>
        <v>245.31359999999998</v>
      </c>
      <c r="L20" s="431">
        <f>L19*'Peak Calc CP'!$B$63</f>
        <v>1217.8067999999998</v>
      </c>
      <c r="M20" s="431">
        <f>M19*'Peak Calc CP'!$B$63</f>
        <v>2240.6768999999999</v>
      </c>
      <c r="N20" s="431">
        <f>N19*'Peak Calc CP'!$B$63</f>
        <v>1938.4154999999998</v>
      </c>
      <c r="O20" s="431">
        <f>O19*'Peak Calc CP'!$B$63</f>
        <v>1881.4676999999999</v>
      </c>
    </row>
    <row r="21" spans="1: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>
      <c r="A22" s="77"/>
      <c r="B22" s="77"/>
      <c r="C22" s="77"/>
      <c r="D22" s="77" t="s">
        <v>422</v>
      </c>
      <c r="E22" s="77" t="s">
        <v>432</v>
      </c>
      <c r="F22" s="77" t="s">
        <v>433</v>
      </c>
      <c r="G22" s="77" t="s">
        <v>434</v>
      </c>
      <c r="H22" s="77" t="s">
        <v>265</v>
      </c>
      <c r="I22" s="77" t="s">
        <v>435</v>
      </c>
      <c r="J22" s="77" t="s">
        <v>436</v>
      </c>
      <c r="K22" s="77" t="s">
        <v>437</v>
      </c>
      <c r="L22" s="77" t="s">
        <v>438</v>
      </c>
      <c r="M22" s="77" t="s">
        <v>439</v>
      </c>
      <c r="N22" s="77" t="s">
        <v>440</v>
      </c>
      <c r="O22" s="77" t="s">
        <v>441</v>
      </c>
    </row>
    <row r="23" spans="1:15">
      <c r="A23" s="61"/>
      <c r="B23" s="61" t="s">
        <v>2533</v>
      </c>
      <c r="C23" s="77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</row>
    <row r="24" spans="1:15">
      <c r="A24" s="61" t="s">
        <v>2498</v>
      </c>
      <c r="B24" s="77"/>
      <c r="C24" s="77"/>
      <c r="D24" s="405">
        <v>2228.1</v>
      </c>
      <c r="E24" s="405">
        <v>1835.4</v>
      </c>
      <c r="F24" s="405">
        <v>2154.6</v>
      </c>
      <c r="G24" s="405">
        <v>394.8</v>
      </c>
      <c r="H24" s="405">
        <v>220.5</v>
      </c>
      <c r="I24" s="405">
        <v>174.3</v>
      </c>
      <c r="J24" s="405">
        <v>264.60000000000002</v>
      </c>
      <c r="K24" s="405">
        <v>231</v>
      </c>
      <c r="L24" s="405">
        <v>1394.4</v>
      </c>
      <c r="M24" s="405">
        <v>2102.1</v>
      </c>
      <c r="N24" s="405">
        <v>2116.8000000000002</v>
      </c>
      <c r="O24" s="405">
        <v>2058</v>
      </c>
    </row>
    <row r="25" spans="1:15">
      <c r="A25" s="61" t="s">
        <v>2497</v>
      </c>
      <c r="B25" s="77"/>
      <c r="C25" s="77"/>
      <c r="D25" s="431">
        <f>D24*'Peak Calc CP'!$B$63</f>
        <v>2323.9082999999996</v>
      </c>
      <c r="E25" s="431">
        <f>E24*'Peak Calc CP'!$B$63</f>
        <v>1914.3222000000001</v>
      </c>
      <c r="F25" s="431">
        <f>F24*'Peak Calc CP'!$B$63</f>
        <v>2247.2477999999996</v>
      </c>
      <c r="G25" s="431">
        <f>G24*'Peak Calc CP'!$B$63</f>
        <v>411.77639999999997</v>
      </c>
      <c r="H25" s="431">
        <f>H24*'Peak Calc CP'!$B$63</f>
        <v>229.98149999999998</v>
      </c>
      <c r="I25" s="431">
        <f>I24*'Peak Calc CP'!$B$63</f>
        <v>181.79490000000001</v>
      </c>
      <c r="J25" s="431">
        <f>J24*'Peak Calc CP'!$B$63</f>
        <v>275.9778</v>
      </c>
      <c r="K25" s="431">
        <f>K24*'Peak Calc CP'!$B$63</f>
        <v>240.93299999999999</v>
      </c>
      <c r="L25" s="431">
        <f>L24*'Peak Calc CP'!$B$63</f>
        <v>1454.3592000000001</v>
      </c>
      <c r="M25" s="431">
        <f>M24*'Peak Calc CP'!$B$63</f>
        <v>2192.4902999999999</v>
      </c>
      <c r="N25" s="431">
        <f>N24*'Peak Calc CP'!$B$63</f>
        <v>2207.8224</v>
      </c>
      <c r="O25" s="431">
        <f>O24*'Peak Calc CP'!$B$63</f>
        <v>2146.4939999999997</v>
      </c>
    </row>
    <row r="26" spans="1: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>
      <c r="A27" s="61" t="s">
        <v>2537</v>
      </c>
      <c r="B27" s="77"/>
      <c r="C27" s="77"/>
      <c r="D27" s="61" t="s">
        <v>2534</v>
      </c>
      <c r="E27" s="61" t="s">
        <v>2534</v>
      </c>
      <c r="F27" s="61" t="s">
        <v>2534</v>
      </c>
      <c r="G27" s="61" t="s">
        <v>2534</v>
      </c>
      <c r="H27" s="61" t="s">
        <v>2535</v>
      </c>
      <c r="I27" s="61" t="s">
        <v>2535</v>
      </c>
      <c r="J27" s="61" t="s">
        <v>2535</v>
      </c>
      <c r="K27" s="61" t="s">
        <v>2535</v>
      </c>
      <c r="L27" s="61" t="s">
        <v>2535</v>
      </c>
      <c r="M27" s="61" t="s">
        <v>2535</v>
      </c>
      <c r="N27" s="61" t="s">
        <v>2535</v>
      </c>
      <c r="O27" s="61" t="s">
        <v>2535</v>
      </c>
    </row>
    <row r="28" spans="1:15">
      <c r="A28" s="61" t="s">
        <v>2536</v>
      </c>
      <c r="D28" s="405">
        <v>1534341.9000000001</v>
      </c>
      <c r="E28" s="405">
        <v>1374916.2000000009</v>
      </c>
      <c r="F28" s="405">
        <v>1207079.9999999995</v>
      </c>
      <c r="G28" s="405">
        <v>296960.99999999942</v>
      </c>
      <c r="H28" s="405">
        <v>146552.69999999995</v>
      </c>
      <c r="I28" s="405">
        <v>126493.5</v>
      </c>
      <c r="J28" s="405">
        <v>129431.40000000005</v>
      </c>
      <c r="K28" s="405">
        <v>152714.10000000003</v>
      </c>
      <c r="L28" s="405">
        <v>753225.89999999967</v>
      </c>
      <c r="M28" s="405">
        <v>1114228.4999999993</v>
      </c>
      <c r="N28" s="405">
        <v>1372900.2000000016</v>
      </c>
      <c r="O28" s="405">
        <v>1411340.700000002</v>
      </c>
    </row>
  </sheetData>
  <phoneticPr fontId="25" type="noConversion"/>
  <printOptions horizontalCentered="1"/>
  <pageMargins left="0.45" right="0.45" top="0.75" bottom="0.75" header="0.3" footer="0.5"/>
  <pageSetup scale="58" orientation="landscape" r:id="rId1"/>
  <headerFooter scaleWithDoc="0">
    <oddFooter>&amp;C&amp;F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48"/>
  <sheetViews>
    <sheetView workbookViewId="0"/>
  </sheetViews>
  <sheetFormatPr defaultRowHeight="12.75" outlineLevelRow="1"/>
  <cols>
    <col min="1" max="1" width="31.1640625" customWidth="1"/>
    <col min="2" max="2" width="11.6640625" customWidth="1"/>
    <col min="3" max="14" width="12.33203125" customWidth="1"/>
    <col min="15" max="15" width="13" customWidth="1"/>
  </cols>
  <sheetData>
    <row r="1" spans="1:15">
      <c r="A1" t="s">
        <v>319</v>
      </c>
    </row>
    <row r="2" spans="1:15">
      <c r="A2" s="13" t="s">
        <v>378</v>
      </c>
    </row>
    <row r="3" spans="1:15">
      <c r="A3" s="164" t="s">
        <v>2499</v>
      </c>
    </row>
    <row r="4" spans="1:15">
      <c r="A4" t="s">
        <v>2434</v>
      </c>
    </row>
    <row r="5" spans="1:15" ht="12.75" customHeight="1">
      <c r="A5" s="30" t="str">
        <f>RIGHT(A3,4)</f>
        <v>2019</v>
      </c>
      <c r="C5" s="105">
        <f>DATE($A5,COLUMN(C1)-COLUMN($C1)+2,0)</f>
        <v>43496</v>
      </c>
      <c r="D5" s="105">
        <f t="shared" ref="D5:N5" si="0">DATE($A5,COLUMN(D1)-COLUMN($C1)+2,0)</f>
        <v>43524</v>
      </c>
      <c r="E5" s="105">
        <f t="shared" si="0"/>
        <v>43555</v>
      </c>
      <c r="F5" s="105">
        <f t="shared" si="0"/>
        <v>43585</v>
      </c>
      <c r="G5" s="105">
        <f t="shared" si="0"/>
        <v>43616</v>
      </c>
      <c r="H5" s="105">
        <f t="shared" si="0"/>
        <v>43646</v>
      </c>
      <c r="I5" s="105">
        <f t="shared" si="0"/>
        <v>43677</v>
      </c>
      <c r="J5" s="105">
        <f t="shared" si="0"/>
        <v>43708</v>
      </c>
      <c r="K5" s="105">
        <f t="shared" si="0"/>
        <v>43738</v>
      </c>
      <c r="L5" s="105">
        <f t="shared" si="0"/>
        <v>43769</v>
      </c>
      <c r="M5" s="105">
        <f t="shared" si="0"/>
        <v>43799</v>
      </c>
      <c r="N5" s="105">
        <f t="shared" si="0"/>
        <v>43830</v>
      </c>
    </row>
    <row r="6" spans="1:15">
      <c r="A6" s="3" t="s">
        <v>2449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>
      <c r="A7" s="3" t="s">
        <v>2433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5" outlineLevel="1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77"/>
    </row>
    <row r="9" spans="1:15" outlineLevel="1">
      <c r="A9" s="3" t="s">
        <v>252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/>
    </row>
    <row r="10" spans="1:15" outlineLevel="1">
      <c r="A10" t="s">
        <v>253</v>
      </c>
      <c r="C10" s="236">
        <v>1532794.33</v>
      </c>
      <c r="D10" s="236">
        <v>1573167.53</v>
      </c>
      <c r="E10" s="236">
        <v>1485152.94</v>
      </c>
      <c r="F10" s="236">
        <v>1340494.8999999999</v>
      </c>
      <c r="G10" s="236">
        <v>1240116.55</v>
      </c>
      <c r="H10" s="236">
        <v>1251942.07</v>
      </c>
      <c r="I10" s="236">
        <v>1337810.24</v>
      </c>
      <c r="J10" s="236">
        <v>1295810.3400000001</v>
      </c>
      <c r="K10" s="236">
        <v>1291960.6100000001</v>
      </c>
      <c r="L10" s="236">
        <v>1374625.44</v>
      </c>
      <c r="M10" s="236">
        <v>1460726.95</v>
      </c>
      <c r="N10" s="236">
        <v>1588979.67</v>
      </c>
      <c r="O10" s="77"/>
    </row>
    <row r="11" spans="1:15" outlineLevel="1">
      <c r="A11" t="s">
        <v>254</v>
      </c>
      <c r="C11" s="236">
        <v>212496.86</v>
      </c>
      <c r="D11" s="236">
        <v>222798.72</v>
      </c>
      <c r="E11" s="236">
        <v>210544.46</v>
      </c>
      <c r="F11" s="236">
        <v>195152.76</v>
      </c>
      <c r="G11" s="236">
        <v>190258.33</v>
      </c>
      <c r="H11" s="236">
        <v>187706.61</v>
      </c>
      <c r="I11" s="236">
        <v>211017.51</v>
      </c>
      <c r="J11" s="236">
        <v>205230.87</v>
      </c>
      <c r="K11" s="236">
        <v>206309.43</v>
      </c>
      <c r="L11" s="236">
        <v>197819.48</v>
      </c>
      <c r="M11" s="236">
        <v>202994.35</v>
      </c>
      <c r="N11" s="236">
        <v>219421</v>
      </c>
      <c r="O11" s="77"/>
    </row>
    <row r="12" spans="1:15" outlineLevel="1">
      <c r="A12" t="s">
        <v>321</v>
      </c>
      <c r="C12" s="236">
        <v>255572</v>
      </c>
      <c r="D12" s="236">
        <v>263659.23</v>
      </c>
      <c r="E12" s="236">
        <v>258513.13</v>
      </c>
      <c r="F12" s="236">
        <v>254799.44</v>
      </c>
      <c r="G12" s="236">
        <v>283461.84000000003</v>
      </c>
      <c r="H12" s="236">
        <v>280541.8</v>
      </c>
      <c r="I12" s="236">
        <v>314780.07</v>
      </c>
      <c r="J12" s="236">
        <v>311514.19</v>
      </c>
      <c r="K12" s="236">
        <v>326416.01</v>
      </c>
      <c r="L12" s="236">
        <v>275958.19</v>
      </c>
      <c r="M12" s="236">
        <v>267561.18</v>
      </c>
      <c r="N12" s="236">
        <v>269192.37</v>
      </c>
      <c r="O12" s="77"/>
    </row>
    <row r="13" spans="1:15" outlineLevel="1">
      <c r="A13" t="s">
        <v>273</v>
      </c>
      <c r="C13" s="236">
        <v>28557.99</v>
      </c>
      <c r="D13" s="236">
        <v>29385.14</v>
      </c>
      <c r="E13" s="236">
        <v>28542.09</v>
      </c>
      <c r="F13" s="236">
        <v>27741.360000000001</v>
      </c>
      <c r="G13" s="236">
        <v>29304.37</v>
      </c>
      <c r="H13" s="236">
        <v>29349.65</v>
      </c>
      <c r="I13" s="236">
        <v>31298.61</v>
      </c>
      <c r="J13" s="236">
        <v>29854.23</v>
      </c>
      <c r="K13" s="236">
        <v>29456.73</v>
      </c>
      <c r="L13" s="236">
        <v>26076.17</v>
      </c>
      <c r="M13" s="236">
        <v>25890.29</v>
      </c>
      <c r="N13" s="236">
        <v>28356.02</v>
      </c>
      <c r="O13" s="77"/>
    </row>
    <row r="14" spans="1:15" outlineLevel="1">
      <c r="A14" t="s">
        <v>256</v>
      </c>
      <c r="C14" s="236">
        <v>32862.660000000003</v>
      </c>
      <c r="D14" s="236">
        <v>24043.33</v>
      </c>
      <c r="E14" s="236">
        <v>26304.58</v>
      </c>
      <c r="F14" s="236">
        <v>45125.57</v>
      </c>
      <c r="G14" s="236">
        <v>65844.929999999993</v>
      </c>
      <c r="H14" s="236">
        <v>66747.34</v>
      </c>
      <c r="I14" s="236">
        <v>68989.61</v>
      </c>
      <c r="J14" s="236">
        <v>57916.93</v>
      </c>
      <c r="K14" s="236">
        <v>43411.43</v>
      </c>
      <c r="L14" s="236">
        <v>35825.760000000002</v>
      </c>
      <c r="M14" s="236">
        <v>21751.9</v>
      </c>
      <c r="N14" s="236">
        <v>24460.27</v>
      </c>
      <c r="O14" s="77"/>
    </row>
    <row r="15" spans="1:15" outlineLevel="1">
      <c r="A15" t="s">
        <v>257</v>
      </c>
      <c r="C15" s="96">
        <f t="shared" ref="C15:N15" si="1">SUM(C10:C14)</f>
        <v>2062283.8399999999</v>
      </c>
      <c r="D15" s="96">
        <f t="shared" si="1"/>
        <v>2113053.9499999997</v>
      </c>
      <c r="E15" s="96">
        <f t="shared" si="1"/>
        <v>2009057.2</v>
      </c>
      <c r="F15" s="96">
        <f t="shared" si="1"/>
        <v>1863314.03</v>
      </c>
      <c r="G15" s="96">
        <f t="shared" si="1"/>
        <v>1808986.0200000003</v>
      </c>
      <c r="H15" s="96">
        <f t="shared" si="1"/>
        <v>1816287.4700000002</v>
      </c>
      <c r="I15" s="96">
        <f t="shared" si="1"/>
        <v>1963896.0400000003</v>
      </c>
      <c r="J15" s="96">
        <f t="shared" si="1"/>
        <v>1900326.5599999998</v>
      </c>
      <c r="K15" s="96">
        <f t="shared" si="1"/>
        <v>1897554.21</v>
      </c>
      <c r="L15" s="96">
        <f t="shared" si="1"/>
        <v>1910305.0399999998</v>
      </c>
      <c r="M15" s="96">
        <f t="shared" si="1"/>
        <v>1978924.67</v>
      </c>
      <c r="N15" s="96">
        <f t="shared" si="1"/>
        <v>2130409.33</v>
      </c>
      <c r="O15" s="77"/>
    </row>
    <row r="16" spans="1:15">
      <c r="C16" s="9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7"/>
    </row>
    <row r="17" spans="1:15" outlineLevel="1">
      <c r="A17" s="3" t="s">
        <v>258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7"/>
    </row>
    <row r="18" spans="1:15" outlineLevel="1">
      <c r="A18" t="s">
        <v>253</v>
      </c>
      <c r="C18" s="63">
        <v>731101.08</v>
      </c>
      <c r="D18" s="63">
        <v>767700.69</v>
      </c>
      <c r="E18" s="63">
        <v>717778.53</v>
      </c>
      <c r="F18" s="63">
        <v>631690.65</v>
      </c>
      <c r="G18" s="63">
        <v>616013</v>
      </c>
      <c r="H18" s="63">
        <v>583732.64</v>
      </c>
      <c r="I18" s="63">
        <v>602144.49</v>
      </c>
      <c r="J18" s="63">
        <v>622828.55000000005</v>
      </c>
      <c r="K18" s="63">
        <v>640928.16</v>
      </c>
      <c r="L18" s="63">
        <v>643206.91</v>
      </c>
      <c r="M18" s="63">
        <v>674116.76</v>
      </c>
      <c r="N18" s="63">
        <v>735227.51</v>
      </c>
      <c r="O18" s="77"/>
    </row>
    <row r="19" spans="1:15" outlineLevel="1">
      <c r="A19" t="s">
        <v>254</v>
      </c>
      <c r="C19" s="63">
        <v>147699.92000000001</v>
      </c>
      <c r="D19" s="63">
        <v>148613.31</v>
      </c>
      <c r="E19" s="63">
        <v>151533.42000000001</v>
      </c>
      <c r="F19" s="63">
        <v>131878.18</v>
      </c>
      <c r="G19" s="63">
        <v>129263.67</v>
      </c>
      <c r="H19" s="63">
        <v>130229.57</v>
      </c>
      <c r="I19" s="63">
        <v>128655.14</v>
      </c>
      <c r="J19" s="63">
        <v>122026.25</v>
      </c>
      <c r="K19" s="63">
        <v>120283.19</v>
      </c>
      <c r="L19" s="63">
        <v>122060.16</v>
      </c>
      <c r="M19" s="63">
        <v>129351</v>
      </c>
      <c r="N19" s="63">
        <v>178515.93</v>
      </c>
      <c r="O19" s="77"/>
    </row>
    <row r="20" spans="1:15" outlineLevel="1">
      <c r="A20" t="s">
        <v>321</v>
      </c>
      <c r="C20" s="63">
        <v>135125.35999999999</v>
      </c>
      <c r="D20" s="63">
        <v>137838.98000000001</v>
      </c>
      <c r="E20" s="63">
        <v>132357.32</v>
      </c>
      <c r="F20" s="63">
        <v>132601.26999999999</v>
      </c>
      <c r="G20" s="63">
        <v>132518.68</v>
      </c>
      <c r="H20" s="63">
        <v>131054.12</v>
      </c>
      <c r="I20" s="63">
        <v>148941.75</v>
      </c>
      <c r="J20" s="63">
        <v>150501.04999999999</v>
      </c>
      <c r="K20" s="63">
        <v>147877.20000000001</v>
      </c>
      <c r="L20" s="63">
        <v>131536.29</v>
      </c>
      <c r="M20" s="63">
        <v>133235.57999999999</v>
      </c>
      <c r="N20" s="63">
        <v>137792.44</v>
      </c>
      <c r="O20" s="77"/>
    </row>
    <row r="21" spans="1:15" outlineLevel="1">
      <c r="A21" t="s">
        <v>273</v>
      </c>
      <c r="C21" s="63">
        <v>20632.71</v>
      </c>
      <c r="D21" s="63">
        <v>20672.89</v>
      </c>
      <c r="E21" s="63">
        <v>20943.8</v>
      </c>
      <c r="F21" s="63">
        <v>20488.29</v>
      </c>
      <c r="G21" s="63">
        <v>19975.29</v>
      </c>
      <c r="H21" s="63">
        <v>19773.98</v>
      </c>
      <c r="I21" s="63">
        <v>18964.349999999999</v>
      </c>
      <c r="J21" s="63">
        <v>19180.46</v>
      </c>
      <c r="K21" s="63">
        <v>19307.64</v>
      </c>
      <c r="L21" s="63">
        <v>19519.78</v>
      </c>
      <c r="M21" s="63">
        <v>20560.830000000002</v>
      </c>
      <c r="N21" s="63">
        <v>21399.31</v>
      </c>
      <c r="O21" s="77"/>
    </row>
    <row r="22" spans="1:15" outlineLevel="1">
      <c r="A22" t="s">
        <v>256</v>
      </c>
      <c r="C22" s="63">
        <v>23623.94</v>
      </c>
      <c r="D22" s="63">
        <v>19491.45</v>
      </c>
      <c r="E22" s="63">
        <v>31410.98</v>
      </c>
      <c r="F22" s="63">
        <v>26032.68</v>
      </c>
      <c r="G22" s="63">
        <v>38090.07</v>
      </c>
      <c r="H22" s="63">
        <v>39449.949999999997</v>
      </c>
      <c r="I22" s="63">
        <v>51325.4</v>
      </c>
      <c r="J22" s="63">
        <v>43851.89</v>
      </c>
      <c r="K22" s="63">
        <v>47064.91</v>
      </c>
      <c r="L22" s="63">
        <v>22924.41</v>
      </c>
      <c r="M22" s="63">
        <v>23326.97</v>
      </c>
      <c r="N22" s="63">
        <v>27330.67</v>
      </c>
      <c r="O22" s="77"/>
    </row>
    <row r="23" spans="1:15" outlineLevel="1">
      <c r="A23" t="s">
        <v>259</v>
      </c>
      <c r="C23" s="98">
        <f t="shared" ref="C23:N23" si="2">SUM(C18:C22)</f>
        <v>1058183.01</v>
      </c>
      <c r="D23" s="98">
        <f t="shared" si="2"/>
        <v>1094317.3199999998</v>
      </c>
      <c r="E23" s="98">
        <f t="shared" si="2"/>
        <v>1054024.05</v>
      </c>
      <c r="F23" s="98">
        <f t="shared" si="2"/>
        <v>942691.07000000018</v>
      </c>
      <c r="G23" s="98">
        <f t="shared" si="2"/>
        <v>935860.71000000008</v>
      </c>
      <c r="H23" s="98">
        <f t="shared" si="2"/>
        <v>904240.25999999989</v>
      </c>
      <c r="I23" s="98">
        <f t="shared" si="2"/>
        <v>950031.13</v>
      </c>
      <c r="J23" s="98">
        <f t="shared" si="2"/>
        <v>958388.20000000007</v>
      </c>
      <c r="K23" s="98">
        <f t="shared" si="2"/>
        <v>975461.10000000009</v>
      </c>
      <c r="L23" s="98">
        <f t="shared" si="2"/>
        <v>939247.55000000016</v>
      </c>
      <c r="M23" s="98">
        <f t="shared" si="2"/>
        <v>980591.1399999999</v>
      </c>
      <c r="N23" s="98">
        <f t="shared" si="2"/>
        <v>1100265.8599999999</v>
      </c>
      <c r="O23" s="77"/>
    </row>
    <row r="24" spans="1:15" outlineLevel="1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>
      <c r="A25" s="3" t="s">
        <v>260</v>
      </c>
      <c r="C25" s="99" t="s">
        <v>261</v>
      </c>
      <c r="D25" s="99" t="s">
        <v>262</v>
      </c>
      <c r="E25" s="99" t="s">
        <v>263</v>
      </c>
      <c r="F25" s="99" t="s">
        <v>264</v>
      </c>
      <c r="G25" s="99" t="s">
        <v>265</v>
      </c>
      <c r="H25" s="99" t="s">
        <v>266</v>
      </c>
      <c r="I25" s="99" t="s">
        <v>267</v>
      </c>
      <c r="J25" s="99" t="s">
        <v>268</v>
      </c>
      <c r="K25" s="99" t="s">
        <v>269</v>
      </c>
      <c r="L25" s="99" t="s">
        <v>270</v>
      </c>
      <c r="M25" s="99" t="s">
        <v>271</v>
      </c>
      <c r="N25" s="99" t="s">
        <v>272</v>
      </c>
      <c r="O25" s="77"/>
    </row>
    <row r="26" spans="1:15" outlineLevel="1">
      <c r="A26" s="3" t="s">
        <v>252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outlineLevel="1">
      <c r="A27" t="str">
        <f>A10</f>
        <v>Schedule 1</v>
      </c>
      <c r="C27" s="82">
        <v>274145636.94</v>
      </c>
      <c r="D27" s="82">
        <v>264080031.38</v>
      </c>
      <c r="E27" s="82">
        <v>225090809.40000001</v>
      </c>
      <c r="F27" s="82">
        <v>175969889.75999999</v>
      </c>
      <c r="G27" s="82">
        <v>157862499.27000001</v>
      </c>
      <c r="H27" s="82">
        <v>157780438.08000001</v>
      </c>
      <c r="I27" s="82">
        <v>224439339.38</v>
      </c>
      <c r="J27" s="82">
        <v>206247756.84</v>
      </c>
      <c r="K27" s="82">
        <v>171964807.30000001</v>
      </c>
      <c r="L27" s="82">
        <v>194630473.93000001</v>
      </c>
      <c r="M27" s="82">
        <v>243789672.81999999</v>
      </c>
      <c r="N27" s="82">
        <v>310636626.92000002</v>
      </c>
      <c r="O27" s="77"/>
    </row>
    <row r="28" spans="1:15" outlineLevel="1">
      <c r="A28" t="str">
        <f>A11</f>
        <v>Schedule 11/12</v>
      </c>
      <c r="C28" s="82">
        <v>60470813.119999997</v>
      </c>
      <c r="D28" s="82">
        <v>55841909.32</v>
      </c>
      <c r="E28" s="82">
        <v>53036987.990000002</v>
      </c>
      <c r="F28" s="82">
        <v>46792751.079999998</v>
      </c>
      <c r="G28" s="82">
        <v>46682773.560000002</v>
      </c>
      <c r="H28" s="82">
        <v>46086295.780000001</v>
      </c>
      <c r="I28" s="82">
        <v>56493222.020000003</v>
      </c>
      <c r="J28" s="82">
        <v>53658065.369999997</v>
      </c>
      <c r="K28" s="82">
        <v>48977016.119999997</v>
      </c>
      <c r="L28" s="82">
        <v>49930255.509999998</v>
      </c>
      <c r="M28" s="82">
        <v>54443209.960000001</v>
      </c>
      <c r="N28" s="82">
        <v>61779452.390000001</v>
      </c>
      <c r="O28" s="77"/>
    </row>
    <row r="29" spans="1:15" outlineLevel="1">
      <c r="A29" t="str">
        <f>A12</f>
        <v>Schedule 21/22 Secondary</v>
      </c>
      <c r="C29" s="82">
        <v>115112236.29000001</v>
      </c>
      <c r="D29" s="82">
        <v>104931143.40000001</v>
      </c>
      <c r="E29" s="82">
        <v>109549055.5</v>
      </c>
      <c r="F29" s="82">
        <v>105331705.25</v>
      </c>
      <c r="G29" s="82">
        <v>113503682.45</v>
      </c>
      <c r="H29" s="82">
        <v>110129391.06999999</v>
      </c>
      <c r="I29" s="82">
        <v>125768613.09</v>
      </c>
      <c r="J29" s="82">
        <v>125685575.77</v>
      </c>
      <c r="K29" s="82">
        <v>115178491.26000001</v>
      </c>
      <c r="L29" s="82">
        <v>113349590.45999999</v>
      </c>
      <c r="M29" s="82">
        <v>111319943.55</v>
      </c>
      <c r="N29" s="82">
        <v>116194385.64</v>
      </c>
      <c r="O29" s="77"/>
    </row>
    <row r="30" spans="1:15" outlineLevel="1">
      <c r="A30" t="str">
        <f>A13</f>
        <v>Schedule 21 Primary</v>
      </c>
      <c r="C30" s="82">
        <v>12824351.640000001</v>
      </c>
      <c r="D30" s="82">
        <v>12259201.57</v>
      </c>
      <c r="E30" s="82">
        <v>12736146.960000001</v>
      </c>
      <c r="F30" s="82">
        <v>12102715.9</v>
      </c>
      <c r="G30" s="82">
        <v>12288086.199999999</v>
      </c>
      <c r="H30" s="82">
        <v>11776620.6</v>
      </c>
      <c r="I30" s="82">
        <v>12892900.51</v>
      </c>
      <c r="J30" s="82">
        <v>12584113.49</v>
      </c>
      <c r="K30" s="82">
        <v>11365458.439999999</v>
      </c>
      <c r="L30" s="82">
        <v>12077046.49</v>
      </c>
      <c r="M30" s="82">
        <v>11618844.949999999</v>
      </c>
      <c r="N30" s="82">
        <v>12838879.140000001</v>
      </c>
      <c r="O30" s="77"/>
    </row>
    <row r="31" spans="1:15" outlineLevel="1">
      <c r="A31" t="str">
        <f>A14</f>
        <v>Schedule 31/32</v>
      </c>
      <c r="C31" s="82">
        <v>6066578.9100000001</v>
      </c>
      <c r="D31" s="82">
        <v>4344676.3899999997</v>
      </c>
      <c r="E31" s="82">
        <v>4776252.45</v>
      </c>
      <c r="F31" s="82">
        <v>6097816.1799999997</v>
      </c>
      <c r="G31" s="82">
        <v>17895192.460000001</v>
      </c>
      <c r="H31" s="82">
        <v>24228254.890000001</v>
      </c>
      <c r="I31" s="82">
        <v>26393810.52</v>
      </c>
      <c r="J31" s="82">
        <v>21159226.239999998</v>
      </c>
      <c r="K31" s="82">
        <v>11680999.460000001</v>
      </c>
      <c r="L31" s="82">
        <v>6785895.6299999999</v>
      </c>
      <c r="M31" s="82">
        <v>5290683.59</v>
      </c>
      <c r="N31" s="82">
        <v>5071140.78</v>
      </c>
      <c r="O31" s="77"/>
    </row>
    <row r="32" spans="1:15" outlineLevel="1">
      <c r="A32" t="s">
        <v>257</v>
      </c>
      <c r="C32" s="100">
        <f t="shared" ref="C32:N32" si="3">SUM(C27:C31)</f>
        <v>468619616.90000004</v>
      </c>
      <c r="D32" s="100">
        <f t="shared" si="3"/>
        <v>441456962.06</v>
      </c>
      <c r="E32" s="100">
        <f t="shared" si="3"/>
        <v>405189252.29999995</v>
      </c>
      <c r="F32" s="100">
        <f t="shared" si="3"/>
        <v>346294878.16999996</v>
      </c>
      <c r="G32" s="100">
        <f t="shared" si="3"/>
        <v>348232233.94</v>
      </c>
      <c r="H32" s="100">
        <f t="shared" si="3"/>
        <v>350001000.42000002</v>
      </c>
      <c r="I32" s="100">
        <f t="shared" si="3"/>
        <v>445987885.51999998</v>
      </c>
      <c r="J32" s="100">
        <f t="shared" si="3"/>
        <v>419334737.71000004</v>
      </c>
      <c r="K32" s="100">
        <f t="shared" si="3"/>
        <v>359166772.57999998</v>
      </c>
      <c r="L32" s="100">
        <f t="shared" si="3"/>
        <v>376773262.01999998</v>
      </c>
      <c r="M32" s="100">
        <f t="shared" si="3"/>
        <v>426462354.86999995</v>
      </c>
      <c r="N32" s="100">
        <f t="shared" si="3"/>
        <v>506520484.86999995</v>
      </c>
      <c r="O32" s="77"/>
    </row>
    <row r="33" spans="1:1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outlineLevel="1">
      <c r="A34" s="3" t="s">
        <v>258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outlineLevel="1">
      <c r="A35" t="str">
        <f>A18</f>
        <v>Schedule 1</v>
      </c>
      <c r="C35" s="82">
        <v>139199851.49000001</v>
      </c>
      <c r="D35" s="82">
        <v>133633182.54000001</v>
      </c>
      <c r="E35" s="82">
        <v>117635348.72</v>
      </c>
      <c r="F35" s="82">
        <v>98131288.810000002</v>
      </c>
      <c r="G35" s="82">
        <v>80754914.159999996</v>
      </c>
      <c r="H35" s="82">
        <v>71756362.170000002</v>
      </c>
      <c r="I35" s="82">
        <v>93213781.980000004</v>
      </c>
      <c r="J35" s="82">
        <v>87867556.829999998</v>
      </c>
      <c r="K35" s="82">
        <v>76735058.519999996</v>
      </c>
      <c r="L35" s="82">
        <v>93922380.469999999</v>
      </c>
      <c r="M35" s="82">
        <v>113844327.09</v>
      </c>
      <c r="N35" s="82">
        <v>151248173.59</v>
      </c>
      <c r="O35" s="77"/>
    </row>
    <row r="36" spans="1:15" outlineLevel="1">
      <c r="A36" t="str">
        <f t="shared" ref="A36:A38" si="4">A19</f>
        <v>Schedule 11/12</v>
      </c>
      <c r="C36" s="82">
        <v>41202569.990000002</v>
      </c>
      <c r="D36" s="82">
        <v>38804160.670000002</v>
      </c>
      <c r="E36" s="82">
        <v>35187479.640000001</v>
      </c>
      <c r="F36" s="82">
        <v>28766972.739999998</v>
      </c>
      <c r="G36" s="82">
        <v>26714399.829999998</v>
      </c>
      <c r="H36" s="82">
        <v>25857421.469999999</v>
      </c>
      <c r="I36" s="82">
        <v>30614799.57</v>
      </c>
      <c r="J36" s="82">
        <v>30620453.379999999</v>
      </c>
      <c r="K36" s="82">
        <v>27728993.440000001</v>
      </c>
      <c r="L36" s="82">
        <v>29961500.75</v>
      </c>
      <c r="M36" s="82">
        <v>33281014.879999999</v>
      </c>
      <c r="N36" s="82">
        <v>44164859.32</v>
      </c>
      <c r="O36" s="77"/>
    </row>
    <row r="37" spans="1:15" outlineLevel="1">
      <c r="A37" t="str">
        <f t="shared" si="4"/>
        <v>Schedule 21/22 Secondary</v>
      </c>
      <c r="C37" s="82">
        <v>56186903.710000001</v>
      </c>
      <c r="D37" s="82">
        <v>51509767.990000002</v>
      </c>
      <c r="E37" s="82">
        <v>53661657.289999999</v>
      </c>
      <c r="F37" s="82">
        <v>53115637.18</v>
      </c>
      <c r="G37" s="82">
        <v>54068840.030000001</v>
      </c>
      <c r="H37" s="82">
        <v>52531517.93</v>
      </c>
      <c r="I37" s="82">
        <v>54490134.920000002</v>
      </c>
      <c r="J37" s="82">
        <v>57049651.210000001</v>
      </c>
      <c r="K37" s="82">
        <v>52937224.079999998</v>
      </c>
      <c r="L37" s="82">
        <v>54269426.649999999</v>
      </c>
      <c r="M37" s="82">
        <v>53720422.539999999</v>
      </c>
      <c r="N37" s="82">
        <v>57454741.899999999</v>
      </c>
      <c r="O37" s="77"/>
    </row>
    <row r="38" spans="1:15" outlineLevel="1">
      <c r="A38" t="str">
        <f t="shared" si="4"/>
        <v>Schedule 21 Primary</v>
      </c>
      <c r="C38" s="82">
        <v>9059799.4100000001</v>
      </c>
      <c r="D38" s="82">
        <v>8238944.3799999999</v>
      </c>
      <c r="E38" s="82">
        <v>8825853.4100000001</v>
      </c>
      <c r="F38" s="82">
        <v>8409761.4600000009</v>
      </c>
      <c r="G38" s="82">
        <v>8123746.7699999996</v>
      </c>
      <c r="H38" s="82">
        <v>8107965.46</v>
      </c>
      <c r="I38" s="82">
        <v>7835964.3300000001</v>
      </c>
      <c r="J38" s="82">
        <v>7778007.8300000001</v>
      </c>
      <c r="K38" s="82">
        <v>7506774.9100000001</v>
      </c>
      <c r="L38" s="82">
        <v>8245671.3399999999</v>
      </c>
      <c r="M38" s="82">
        <v>8403416.1699999999</v>
      </c>
      <c r="N38" s="82">
        <v>8940971.5999999996</v>
      </c>
      <c r="O38" s="77"/>
    </row>
    <row r="39" spans="1:15" outlineLevel="1">
      <c r="A39" t="str">
        <f>A22</f>
        <v>Schedule 31/32</v>
      </c>
      <c r="C39" s="82">
        <v>3157426.16</v>
      </c>
      <c r="D39" s="82">
        <v>3122714.45</v>
      </c>
      <c r="E39" s="82">
        <v>3260629.3</v>
      </c>
      <c r="F39" s="82">
        <v>2974703.96</v>
      </c>
      <c r="G39" s="82">
        <v>4298937.88</v>
      </c>
      <c r="H39" s="82">
        <v>6269028.5099999998</v>
      </c>
      <c r="I39" s="82">
        <v>12076616.6</v>
      </c>
      <c r="J39" s="82">
        <v>9769644.0299999993</v>
      </c>
      <c r="K39" s="82">
        <v>6942761.71</v>
      </c>
      <c r="L39" s="82">
        <v>3634800.6400000001</v>
      </c>
      <c r="M39" s="82">
        <v>2733408</v>
      </c>
      <c r="N39" s="82">
        <v>3138474.66</v>
      </c>
      <c r="O39" s="77"/>
    </row>
    <row r="40" spans="1:15" outlineLevel="1">
      <c r="A40" t="s">
        <v>259</v>
      </c>
      <c r="C40" s="101">
        <f t="shared" ref="C40:N40" si="5">SUM(C35:C39)</f>
        <v>248806550.76000002</v>
      </c>
      <c r="D40" s="101">
        <f t="shared" si="5"/>
        <v>235308770.03</v>
      </c>
      <c r="E40" s="101">
        <f t="shared" si="5"/>
        <v>218570968.36000001</v>
      </c>
      <c r="F40" s="101">
        <f t="shared" si="5"/>
        <v>191398364.15000001</v>
      </c>
      <c r="G40" s="101">
        <f t="shared" si="5"/>
        <v>173960838.66999999</v>
      </c>
      <c r="H40" s="101">
        <f t="shared" si="5"/>
        <v>164522295.53999999</v>
      </c>
      <c r="I40" s="101">
        <f t="shared" si="5"/>
        <v>198231297.40000004</v>
      </c>
      <c r="J40" s="101">
        <f t="shared" si="5"/>
        <v>193085313.28</v>
      </c>
      <c r="K40" s="101">
        <f t="shared" si="5"/>
        <v>171850812.66</v>
      </c>
      <c r="L40" s="101">
        <f t="shared" si="5"/>
        <v>190033779.84999999</v>
      </c>
      <c r="M40" s="101">
        <f t="shared" si="5"/>
        <v>211982588.67999998</v>
      </c>
      <c r="N40" s="101">
        <f t="shared" si="5"/>
        <v>264947221.06999999</v>
      </c>
      <c r="O40" s="77"/>
    </row>
    <row r="41" spans="1:15" outlineLevel="1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>
      <c r="C42" s="123">
        <f>C$5</f>
        <v>43496</v>
      </c>
      <c r="D42" s="123">
        <f t="shared" ref="D42:N42" si="6">D$5</f>
        <v>43524</v>
      </c>
      <c r="E42" s="123">
        <f t="shared" si="6"/>
        <v>43555</v>
      </c>
      <c r="F42" s="123">
        <f t="shared" si="6"/>
        <v>43585</v>
      </c>
      <c r="G42" s="123">
        <f t="shared" si="6"/>
        <v>43616</v>
      </c>
      <c r="H42" s="123">
        <f t="shared" si="6"/>
        <v>43646</v>
      </c>
      <c r="I42" s="123">
        <f t="shared" si="6"/>
        <v>43677</v>
      </c>
      <c r="J42" s="123">
        <f t="shared" si="6"/>
        <v>43708</v>
      </c>
      <c r="K42" s="123">
        <f t="shared" si="6"/>
        <v>43738</v>
      </c>
      <c r="L42" s="123">
        <f t="shared" si="6"/>
        <v>43769</v>
      </c>
      <c r="M42" s="123">
        <f t="shared" si="6"/>
        <v>43799</v>
      </c>
      <c r="N42" s="123">
        <f t="shared" si="6"/>
        <v>43830</v>
      </c>
      <c r="O42" s="77"/>
    </row>
    <row r="43" spans="1:15">
      <c r="A43" s="3" t="s">
        <v>2450</v>
      </c>
      <c r="C43" s="83">
        <f>IF(MONTH(C$5)=IF($A$5+0&gt;2006,3,4),-1,IF(MONTH(C$5)=IF($A$5+0&gt;2006,11,10),1))+DAY(C$5)*24</f>
        <v>744</v>
      </c>
      <c r="D43" s="83">
        <f t="shared" ref="D43:N43" si="7">IF(MONTH(D$5)=IF($A$5+0&gt;2006,3,4),-1,IF(MONTH(D$5)=IF($A$5+0&gt;2006,11,10),1))+DAY(D$5)*24</f>
        <v>672</v>
      </c>
      <c r="E43" s="83">
        <f t="shared" si="7"/>
        <v>743</v>
      </c>
      <c r="F43" s="83">
        <f t="shared" si="7"/>
        <v>720</v>
      </c>
      <c r="G43" s="83">
        <f t="shared" si="7"/>
        <v>744</v>
      </c>
      <c r="H43" s="83">
        <f t="shared" si="7"/>
        <v>720</v>
      </c>
      <c r="I43" s="83">
        <f t="shared" si="7"/>
        <v>744</v>
      </c>
      <c r="J43" s="83">
        <f t="shared" si="7"/>
        <v>744</v>
      </c>
      <c r="K43" s="83">
        <f t="shared" si="7"/>
        <v>720</v>
      </c>
      <c r="L43" s="83">
        <f t="shared" si="7"/>
        <v>744</v>
      </c>
      <c r="M43" s="83">
        <f t="shared" si="7"/>
        <v>721</v>
      </c>
      <c r="N43" s="83">
        <f t="shared" si="7"/>
        <v>744</v>
      </c>
      <c r="O43" s="77"/>
    </row>
    <row r="44" spans="1:15" outlineLevel="1">
      <c r="A44" s="3" t="s">
        <v>252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77"/>
    </row>
    <row r="45" spans="1:15" outlineLevel="1">
      <c r="A45" t="str">
        <f>A27</f>
        <v>Schedule 1</v>
      </c>
      <c r="C45" s="102">
        <f>C27/C$43</f>
        <v>368475.31846774195</v>
      </c>
      <c r="D45" s="102">
        <f t="shared" ref="C45:N49" si="8">D27/D$43</f>
        <v>392976.23717261903</v>
      </c>
      <c r="E45" s="102">
        <f t="shared" si="8"/>
        <v>302948.59946164198</v>
      </c>
      <c r="F45" s="102">
        <f t="shared" si="8"/>
        <v>244402.62466666664</v>
      </c>
      <c r="G45" s="102">
        <f t="shared" si="8"/>
        <v>212180.77858870968</v>
      </c>
      <c r="H45" s="102">
        <f t="shared" si="8"/>
        <v>219139.49733333336</v>
      </c>
      <c r="I45" s="102">
        <f t="shared" si="8"/>
        <v>301665.77873655915</v>
      </c>
      <c r="J45" s="102">
        <f t="shared" si="8"/>
        <v>277214.72693548386</v>
      </c>
      <c r="K45" s="102">
        <f t="shared" si="8"/>
        <v>238840.0101388889</v>
      </c>
      <c r="L45" s="102">
        <f t="shared" si="8"/>
        <v>261600.09936827957</v>
      </c>
      <c r="M45" s="102">
        <f t="shared" si="8"/>
        <v>338127.14676837722</v>
      </c>
      <c r="N45" s="102">
        <f t="shared" si="8"/>
        <v>417522.3480107527</v>
      </c>
      <c r="O45" s="77"/>
    </row>
    <row r="46" spans="1:15" outlineLevel="1">
      <c r="A46" t="str">
        <f>A28</f>
        <v>Schedule 11/12</v>
      </c>
      <c r="C46" s="102">
        <f t="shared" si="8"/>
        <v>81277.974623655915</v>
      </c>
      <c r="D46" s="102">
        <f t="shared" si="8"/>
        <v>83098.079345238089</v>
      </c>
      <c r="E46" s="102">
        <f t="shared" si="8"/>
        <v>71382.218021534325</v>
      </c>
      <c r="F46" s="102">
        <f t="shared" si="8"/>
        <v>64989.932055555553</v>
      </c>
      <c r="G46" s="102">
        <f t="shared" si="8"/>
        <v>62745.663387096778</v>
      </c>
      <c r="H46" s="102">
        <f t="shared" si="8"/>
        <v>64008.744138888891</v>
      </c>
      <c r="I46" s="102">
        <f t="shared" si="8"/>
        <v>75931.750026881724</v>
      </c>
      <c r="J46" s="102">
        <f t="shared" si="8"/>
        <v>72121.055604838708</v>
      </c>
      <c r="K46" s="102">
        <f t="shared" si="8"/>
        <v>68023.633499999996</v>
      </c>
      <c r="L46" s="102">
        <f t="shared" si="8"/>
        <v>67110.558481182787</v>
      </c>
      <c r="M46" s="102">
        <f t="shared" si="8"/>
        <v>75510.693425797508</v>
      </c>
      <c r="N46" s="102">
        <f t="shared" si="8"/>
        <v>83036.898373655917</v>
      </c>
      <c r="O46" s="77"/>
    </row>
    <row r="47" spans="1:15" outlineLevel="1">
      <c r="A47" t="str">
        <f>A29</f>
        <v>Schedule 21/22 Secondary</v>
      </c>
      <c r="C47" s="102">
        <f t="shared" si="8"/>
        <v>154720.74770161291</v>
      </c>
      <c r="D47" s="102">
        <f t="shared" si="8"/>
        <v>156147.53482142859</v>
      </c>
      <c r="E47" s="102">
        <f t="shared" si="8"/>
        <v>147441.52826379542</v>
      </c>
      <c r="F47" s="102">
        <f t="shared" si="8"/>
        <v>146294.03506944445</v>
      </c>
      <c r="G47" s="102">
        <f t="shared" si="8"/>
        <v>152558.71297043012</v>
      </c>
      <c r="H47" s="102">
        <f t="shared" si="8"/>
        <v>152957.48759722221</v>
      </c>
      <c r="I47" s="102">
        <f t="shared" si="8"/>
        <v>169043.83479838711</v>
      </c>
      <c r="J47" s="102">
        <f t="shared" si="8"/>
        <v>168932.22549731183</v>
      </c>
      <c r="K47" s="102">
        <f t="shared" si="8"/>
        <v>159970.12675</v>
      </c>
      <c r="L47" s="102">
        <f t="shared" si="8"/>
        <v>152351.60008064515</v>
      </c>
      <c r="M47" s="102">
        <f t="shared" si="8"/>
        <v>154396.59299583911</v>
      </c>
      <c r="N47" s="102">
        <f t="shared" si="8"/>
        <v>156175.24951612903</v>
      </c>
      <c r="O47" s="77"/>
    </row>
    <row r="48" spans="1:15" outlineLevel="1">
      <c r="A48" t="str">
        <f>A30</f>
        <v>Schedule 21 Primary</v>
      </c>
      <c r="C48" s="102">
        <f t="shared" si="8"/>
        <v>17237.031774193551</v>
      </c>
      <c r="D48" s="102">
        <f t="shared" si="8"/>
        <v>18242.859479166666</v>
      </c>
      <c r="E48" s="102">
        <f t="shared" si="8"/>
        <v>17141.516769851954</v>
      </c>
      <c r="F48" s="102">
        <f t="shared" si="8"/>
        <v>16809.327638888888</v>
      </c>
      <c r="G48" s="102">
        <f t="shared" si="8"/>
        <v>16516.244892473118</v>
      </c>
      <c r="H48" s="102">
        <f t="shared" si="8"/>
        <v>16356.4175</v>
      </c>
      <c r="I48" s="102">
        <f t="shared" si="8"/>
        <v>17329.167352150536</v>
      </c>
      <c r="J48" s="102">
        <f t="shared" si="8"/>
        <v>16914.131034946236</v>
      </c>
      <c r="K48" s="102">
        <f t="shared" si="8"/>
        <v>15785.358944444444</v>
      </c>
      <c r="L48" s="102">
        <f t="shared" si="8"/>
        <v>16232.58936827957</v>
      </c>
      <c r="M48" s="102">
        <f t="shared" si="8"/>
        <v>16114.90284327323</v>
      </c>
      <c r="N48" s="102">
        <f t="shared" si="8"/>
        <v>17256.557983870967</v>
      </c>
      <c r="O48" s="77"/>
    </row>
    <row r="49" spans="1:15" outlineLevel="1">
      <c r="A49" t="str">
        <f>A31</f>
        <v>Schedule 31/32</v>
      </c>
      <c r="C49" s="102">
        <f t="shared" si="8"/>
        <v>8154.0039112903232</v>
      </c>
      <c r="D49" s="102">
        <f t="shared" si="8"/>
        <v>6465.2922470238091</v>
      </c>
      <c r="E49" s="102">
        <f t="shared" si="8"/>
        <v>6428.334387617766</v>
      </c>
      <c r="F49" s="102">
        <f t="shared" si="8"/>
        <v>8469.1891388888889</v>
      </c>
      <c r="G49" s="102">
        <f t="shared" si="8"/>
        <v>24052.67803763441</v>
      </c>
      <c r="H49" s="102">
        <f t="shared" si="8"/>
        <v>33650.354013888893</v>
      </c>
      <c r="I49" s="102">
        <f t="shared" si="8"/>
        <v>35475.551774193547</v>
      </c>
      <c r="J49" s="102">
        <f t="shared" si="8"/>
        <v>28439.820215053762</v>
      </c>
      <c r="K49" s="102">
        <f t="shared" si="8"/>
        <v>16223.610361111112</v>
      </c>
      <c r="L49" s="102">
        <f t="shared" si="8"/>
        <v>9120.827459677419</v>
      </c>
      <c r="M49" s="102">
        <f t="shared" si="8"/>
        <v>7337.9800138696255</v>
      </c>
      <c r="N49" s="102">
        <f t="shared" si="8"/>
        <v>6816.0494354838711</v>
      </c>
      <c r="O49" s="77"/>
    </row>
    <row r="50" spans="1:15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77"/>
    </row>
    <row r="51" spans="1:15" outlineLevel="1">
      <c r="A51" s="3" t="s">
        <v>258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spans="1:15" outlineLevel="1">
      <c r="A52" t="str">
        <f>A35</f>
        <v>Schedule 1</v>
      </c>
      <c r="C52" s="103">
        <f t="shared" ref="C52:N52" si="9">C35/C$43</f>
        <v>187096.57458333333</v>
      </c>
      <c r="D52" s="103">
        <f t="shared" si="9"/>
        <v>198858.90258928572</v>
      </c>
      <c r="E52" s="103">
        <f t="shared" si="9"/>
        <v>158324.83004037684</v>
      </c>
      <c r="F52" s="103">
        <f t="shared" si="9"/>
        <v>136293.45668055557</v>
      </c>
      <c r="G52" s="103">
        <f t="shared" si="9"/>
        <v>108541.55129032258</v>
      </c>
      <c r="H52" s="103">
        <f t="shared" si="9"/>
        <v>99661.614125000007</v>
      </c>
      <c r="I52" s="103">
        <f t="shared" si="9"/>
        <v>125287.34137096774</v>
      </c>
      <c r="J52" s="103">
        <f t="shared" si="9"/>
        <v>118101.55487903225</v>
      </c>
      <c r="K52" s="103">
        <f t="shared" si="9"/>
        <v>106576.47016666667</v>
      </c>
      <c r="L52" s="103">
        <f t="shared" si="9"/>
        <v>126239.75869623656</v>
      </c>
      <c r="M52" s="103">
        <f t="shared" si="9"/>
        <v>157897.81843273231</v>
      </c>
      <c r="N52" s="103">
        <f t="shared" si="9"/>
        <v>203290.55590053764</v>
      </c>
      <c r="O52" s="77"/>
    </row>
    <row r="53" spans="1:15" outlineLevel="1">
      <c r="A53" t="str">
        <f>A36</f>
        <v>Schedule 11/12</v>
      </c>
      <c r="C53" s="103">
        <f t="shared" ref="C53:N53" si="10">C36/C$43</f>
        <v>55379.798373655918</v>
      </c>
      <c r="D53" s="103">
        <f t="shared" si="10"/>
        <v>57744.286711309527</v>
      </c>
      <c r="E53" s="103">
        <f t="shared" si="10"/>
        <v>47358.653620457604</v>
      </c>
      <c r="F53" s="103">
        <f t="shared" si="10"/>
        <v>39954.128805555556</v>
      </c>
      <c r="G53" s="103">
        <f t="shared" si="10"/>
        <v>35906.451384408603</v>
      </c>
      <c r="H53" s="103">
        <f t="shared" si="10"/>
        <v>35913.085374999995</v>
      </c>
      <c r="I53" s="103">
        <f t="shared" si="10"/>
        <v>41148.924153225809</v>
      </c>
      <c r="J53" s="103">
        <f t="shared" si="10"/>
        <v>41156.523360215055</v>
      </c>
      <c r="K53" s="103">
        <f t="shared" si="10"/>
        <v>38512.490888888889</v>
      </c>
      <c r="L53" s="103">
        <f t="shared" si="10"/>
        <v>40270.834341397851</v>
      </c>
      <c r="M53" s="103">
        <f t="shared" si="10"/>
        <v>46159.521331484051</v>
      </c>
      <c r="N53" s="103">
        <f t="shared" si="10"/>
        <v>59361.370053763443</v>
      </c>
      <c r="O53" s="77"/>
    </row>
    <row r="54" spans="1:15" outlineLevel="1">
      <c r="A54" t="str">
        <f>A37</f>
        <v>Schedule 21/22 Secondary</v>
      </c>
      <c r="C54" s="103">
        <f t="shared" ref="C54:N54" si="11">C37/C$43</f>
        <v>75520.031868279577</v>
      </c>
      <c r="D54" s="103">
        <f t="shared" si="11"/>
        <v>76651.440461309525</v>
      </c>
      <c r="E54" s="103">
        <f t="shared" si="11"/>
        <v>72222.957321668902</v>
      </c>
      <c r="F54" s="103">
        <f t="shared" si="11"/>
        <v>73771.718305555551</v>
      </c>
      <c r="G54" s="103">
        <f t="shared" si="11"/>
        <v>72673.172083333338</v>
      </c>
      <c r="H54" s="103">
        <f t="shared" si="11"/>
        <v>72960.441569444447</v>
      </c>
      <c r="I54" s="103">
        <f t="shared" si="11"/>
        <v>73239.428655913987</v>
      </c>
      <c r="J54" s="103">
        <f t="shared" si="11"/>
        <v>76679.638723118274</v>
      </c>
      <c r="K54" s="103">
        <f t="shared" si="11"/>
        <v>73523.922333333336</v>
      </c>
      <c r="L54" s="103">
        <f t="shared" si="11"/>
        <v>72942.777755376344</v>
      </c>
      <c r="M54" s="103">
        <f t="shared" si="11"/>
        <v>74508.214341192783</v>
      </c>
      <c r="N54" s="103">
        <f t="shared" si="11"/>
        <v>77224.115456989239</v>
      </c>
      <c r="O54" s="77"/>
    </row>
    <row r="55" spans="1:15" outlineLevel="1">
      <c r="A55" t="str">
        <f>A38</f>
        <v>Schedule 21 Primary</v>
      </c>
      <c r="C55" s="103">
        <f t="shared" ref="C55:N55" si="12">C38/C$43</f>
        <v>12177.149744623655</v>
      </c>
      <c r="D55" s="103">
        <f t="shared" si="12"/>
        <v>12260.333898809524</v>
      </c>
      <c r="E55" s="103">
        <f t="shared" si="12"/>
        <v>11878.672153432033</v>
      </c>
      <c r="F55" s="103">
        <f t="shared" si="12"/>
        <v>11680.224250000001</v>
      </c>
      <c r="G55" s="103">
        <f t="shared" si="12"/>
        <v>10919.014475806451</v>
      </c>
      <c r="H55" s="103">
        <f t="shared" si="12"/>
        <v>11261.063138888889</v>
      </c>
      <c r="I55" s="103">
        <f t="shared" si="12"/>
        <v>10532.210120967742</v>
      </c>
      <c r="J55" s="103">
        <f t="shared" si="12"/>
        <v>10454.311599462366</v>
      </c>
      <c r="K55" s="103">
        <f t="shared" si="12"/>
        <v>10426.076263888888</v>
      </c>
      <c r="L55" s="103">
        <f t="shared" si="12"/>
        <v>11082.891586021506</v>
      </c>
      <c r="M55" s="103">
        <f t="shared" si="12"/>
        <v>11655.223536754507</v>
      </c>
      <c r="N55" s="103">
        <f t="shared" si="12"/>
        <v>12017.434946236559</v>
      </c>
      <c r="O55" s="77"/>
    </row>
    <row r="56" spans="1:15" outlineLevel="1">
      <c r="A56" t="str">
        <f>A39</f>
        <v>Schedule 31/32</v>
      </c>
      <c r="C56" s="103">
        <f t="shared" ref="C56:N56" si="13">C39/C$43</f>
        <v>4243.8523655913978</v>
      </c>
      <c r="D56" s="103">
        <f t="shared" si="13"/>
        <v>4646.8965029761912</v>
      </c>
      <c r="E56" s="103">
        <f t="shared" si="13"/>
        <v>4388.464737550471</v>
      </c>
      <c r="F56" s="103">
        <f t="shared" si="13"/>
        <v>4131.5332777777776</v>
      </c>
      <c r="G56" s="103">
        <f t="shared" si="13"/>
        <v>5778.1423118279572</v>
      </c>
      <c r="H56" s="103">
        <f t="shared" si="13"/>
        <v>8706.9840416666666</v>
      </c>
      <c r="I56" s="103">
        <f t="shared" si="13"/>
        <v>16232.011559139784</v>
      </c>
      <c r="J56" s="103">
        <f t="shared" si="13"/>
        <v>13131.241975806452</v>
      </c>
      <c r="K56" s="103">
        <f t="shared" si="13"/>
        <v>9642.7245972222227</v>
      </c>
      <c r="L56" s="103">
        <f t="shared" si="13"/>
        <v>4885.4847311827962</v>
      </c>
      <c r="M56" s="103">
        <f t="shared" si="13"/>
        <v>3791.1345353675451</v>
      </c>
      <c r="N56" s="103">
        <f t="shared" si="13"/>
        <v>4218.3799193548393</v>
      </c>
      <c r="O56" s="77"/>
    </row>
    <row r="57" spans="1:1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spans="1:15">
      <c r="A58" s="3" t="s">
        <v>2435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77"/>
    </row>
    <row r="59" spans="1:15" outlineLevel="1">
      <c r="A59" s="3" t="s">
        <v>252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spans="1:15" outlineLevel="1">
      <c r="A60" t="str">
        <f>A45</f>
        <v>Schedule 1</v>
      </c>
      <c r="C60" s="104">
        <f t="shared" ref="C60:N60" si="14">C10/C45</f>
        <v>4.1598290392255626</v>
      </c>
      <c r="D60" s="104">
        <f t="shared" si="14"/>
        <v>4.003212869354666</v>
      </c>
      <c r="E60" s="104">
        <f t="shared" si="14"/>
        <v>4.9023264759738341</v>
      </c>
      <c r="F60" s="104">
        <f t="shared" si="14"/>
        <v>5.4847811140664318</v>
      </c>
      <c r="G60" s="104">
        <f t="shared" si="14"/>
        <v>5.8446224877128792</v>
      </c>
      <c r="H60" s="104">
        <f t="shared" si="14"/>
        <v>5.7129914289055312</v>
      </c>
      <c r="I60" s="104">
        <f t="shared" si="14"/>
        <v>4.4347431306362814</v>
      </c>
      <c r="J60" s="104">
        <f t="shared" si="14"/>
        <v>4.6743921375489323</v>
      </c>
      <c r="K60" s="104">
        <f t="shared" si="14"/>
        <v>5.4093139974692948</v>
      </c>
      <c r="L60" s="104">
        <f t="shared" si="14"/>
        <v>5.2546824076882626</v>
      </c>
      <c r="M60" s="104">
        <f t="shared" si="14"/>
        <v>4.3200522760765567</v>
      </c>
      <c r="N60" s="104">
        <f t="shared" si="14"/>
        <v>3.8057356152803536</v>
      </c>
      <c r="O60" s="77"/>
    </row>
    <row r="61" spans="1:15" outlineLevel="1">
      <c r="A61" t="str">
        <f>A46</f>
        <v>Schedule 11/12</v>
      </c>
      <c r="C61" s="104">
        <f t="shared" ref="C61:N61" si="15">C11/C46</f>
        <v>2.6144458075380346</v>
      </c>
      <c r="D61" s="104">
        <f t="shared" si="15"/>
        <v>2.6811536651089569</v>
      </c>
      <c r="E61" s="104">
        <f t="shared" si="15"/>
        <v>2.9495365349460521</v>
      </c>
      <c r="F61" s="104">
        <f t="shared" si="15"/>
        <v>3.002815264265501</v>
      </c>
      <c r="G61" s="104">
        <f t="shared" si="15"/>
        <v>3.032214813416497</v>
      </c>
      <c r="H61" s="104">
        <f t="shared" si="15"/>
        <v>2.9325151200077637</v>
      </c>
      <c r="I61" s="104">
        <f t="shared" si="15"/>
        <v>2.7790418359289042</v>
      </c>
      <c r="J61" s="104">
        <f t="shared" si="15"/>
        <v>2.8456442890199565</v>
      </c>
      <c r="K61" s="104">
        <f t="shared" si="15"/>
        <v>3.0329081142071015</v>
      </c>
      <c r="L61" s="104">
        <f t="shared" si="15"/>
        <v>2.9476655309829805</v>
      </c>
      <c r="M61" s="104">
        <f t="shared" si="15"/>
        <v>2.6882861326055432</v>
      </c>
      <c r="N61" s="104">
        <f t="shared" si="15"/>
        <v>2.6424517810459665</v>
      </c>
      <c r="O61" s="77"/>
    </row>
    <row r="62" spans="1:15" outlineLevel="1">
      <c r="A62" t="str">
        <f>A47</f>
        <v>Schedule 21/22 Secondary</v>
      </c>
      <c r="C62" s="104">
        <f t="shared" ref="C62:N62" si="16">C12/C47</f>
        <v>1.6518275912994165</v>
      </c>
      <c r="D62" s="104">
        <f t="shared" si="16"/>
        <v>1.6885263689979</v>
      </c>
      <c r="E62" s="104">
        <f t="shared" si="16"/>
        <v>1.7533264409568552</v>
      </c>
      <c r="F62" s="104">
        <f t="shared" si="16"/>
        <v>1.7416939786987831</v>
      </c>
      <c r="G62" s="104">
        <f t="shared" si="16"/>
        <v>1.8580508086414071</v>
      </c>
      <c r="H62" s="104">
        <f t="shared" si="16"/>
        <v>1.8341161613398178</v>
      </c>
      <c r="I62" s="104">
        <f t="shared" si="16"/>
        <v>1.8621209722047989</v>
      </c>
      <c r="J62" s="104">
        <f t="shared" si="16"/>
        <v>1.8440187423266796</v>
      </c>
      <c r="K62" s="104">
        <f t="shared" si="16"/>
        <v>2.0404810362507262</v>
      </c>
      <c r="L62" s="104">
        <f t="shared" si="16"/>
        <v>1.8113245273034577</v>
      </c>
      <c r="M62" s="104">
        <f t="shared" si="16"/>
        <v>1.7329474362637691</v>
      </c>
      <c r="N62" s="104">
        <f t="shared" si="16"/>
        <v>1.7236557702582642</v>
      </c>
      <c r="O62" s="77"/>
    </row>
    <row r="63" spans="1:15" outlineLevel="1">
      <c r="A63" t="str">
        <f>A48</f>
        <v>Schedule 21 Primary</v>
      </c>
      <c r="C63" s="104">
        <f t="shared" ref="C63:N63" si="17">C13/C48</f>
        <v>1.6567811891346422</v>
      </c>
      <c r="D63" s="104">
        <f t="shared" si="17"/>
        <v>1.6107748915984257</v>
      </c>
      <c r="E63" s="104">
        <f t="shared" si="17"/>
        <v>1.66508544040858</v>
      </c>
      <c r="F63" s="104">
        <f t="shared" si="17"/>
        <v>1.6503551240098102</v>
      </c>
      <c r="G63" s="104">
        <f t="shared" si="17"/>
        <v>1.7742755808467554</v>
      </c>
      <c r="H63" s="104">
        <f t="shared" si="17"/>
        <v>1.7943813185252824</v>
      </c>
      <c r="I63" s="104">
        <f t="shared" si="17"/>
        <v>1.8061231312487653</v>
      </c>
      <c r="J63" s="104">
        <f t="shared" si="17"/>
        <v>1.7650466310281185</v>
      </c>
      <c r="K63" s="104">
        <f t="shared" si="17"/>
        <v>1.8660792005852427</v>
      </c>
      <c r="L63" s="104">
        <f t="shared" si="17"/>
        <v>1.606408528448084</v>
      </c>
      <c r="M63" s="104">
        <f t="shared" si="17"/>
        <v>1.6066054044382443</v>
      </c>
      <c r="N63" s="104">
        <f t="shared" si="17"/>
        <v>1.643202545171712</v>
      </c>
      <c r="O63" s="77"/>
    </row>
    <row r="64" spans="1:15" outlineLevel="1">
      <c r="A64" t="str">
        <f>A49</f>
        <v>Schedule 31/32</v>
      </c>
      <c r="C64" s="104">
        <f t="shared" ref="C64:N64" si="18">C14/C49</f>
        <v>4.030248250739394</v>
      </c>
      <c r="D64" s="104">
        <f t="shared" si="18"/>
        <v>3.718831118743001</v>
      </c>
      <c r="E64" s="104">
        <f t="shared" si="18"/>
        <v>4.0919744390814188</v>
      </c>
      <c r="F64" s="104">
        <f t="shared" si="18"/>
        <v>5.3282043014947034</v>
      </c>
      <c r="G64" s="104">
        <f t="shared" si="18"/>
        <v>2.7375300952756554</v>
      </c>
      <c r="H64" s="104">
        <f t="shared" si="18"/>
        <v>1.9835553579154206</v>
      </c>
      <c r="I64" s="104">
        <f t="shared" si="18"/>
        <v>1.944708582381685</v>
      </c>
      <c r="J64" s="104">
        <f t="shared" si="18"/>
        <v>2.0364731409006382</v>
      </c>
      <c r="K64" s="104">
        <f t="shared" si="18"/>
        <v>2.6758180844912047</v>
      </c>
      <c r="L64" s="104">
        <f t="shared" si="18"/>
        <v>3.9279067780180408</v>
      </c>
      <c r="M64" s="104">
        <f t="shared" si="18"/>
        <v>2.9642898943423681</v>
      </c>
      <c r="N64" s="104">
        <f t="shared" si="18"/>
        <v>3.5886286083345529</v>
      </c>
      <c r="O64" s="77"/>
    </row>
    <row r="65" spans="1:15"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77"/>
    </row>
    <row r="66" spans="1:15" outlineLevel="1">
      <c r="A66" s="3" t="s">
        <v>258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outlineLevel="1">
      <c r="A67" t="str">
        <f>A52</f>
        <v>Schedule 1</v>
      </c>
      <c r="C67" s="104">
        <f t="shared" ref="C67:N67" si="19">C18/C52</f>
        <v>3.9076133896527621</v>
      </c>
      <c r="D67" s="104">
        <f t="shared" si="19"/>
        <v>3.8605296519491241</v>
      </c>
      <c r="E67" s="104">
        <f t="shared" si="19"/>
        <v>4.5335815602451515</v>
      </c>
      <c r="F67" s="104">
        <f t="shared" si="19"/>
        <v>4.6347833959524252</v>
      </c>
      <c r="G67" s="104">
        <f t="shared" si="19"/>
        <v>5.6753657256317744</v>
      </c>
      <c r="H67" s="104">
        <f t="shared" si="19"/>
        <v>5.8571461552675306</v>
      </c>
      <c r="I67" s="104">
        <f t="shared" si="19"/>
        <v>4.8061079707732723</v>
      </c>
      <c r="J67" s="104">
        <f t="shared" si="19"/>
        <v>5.2736693487053916</v>
      </c>
      <c r="K67" s="104">
        <f t="shared" si="19"/>
        <v>6.0137867110601642</v>
      </c>
      <c r="L67" s="104">
        <f t="shared" si="19"/>
        <v>5.0951215103928682</v>
      </c>
      <c r="M67" s="104">
        <f t="shared" si="19"/>
        <v>4.2693228234004224</v>
      </c>
      <c r="N67" s="104">
        <f t="shared" si="19"/>
        <v>3.6166338703885437</v>
      </c>
      <c r="O67" s="77"/>
    </row>
    <row r="68" spans="1:15" outlineLevel="1">
      <c r="A68" t="str">
        <f>A53</f>
        <v>Schedule 11/12</v>
      </c>
      <c r="C68" s="104">
        <f t="shared" ref="C68:N68" si="20">C19/C53</f>
        <v>2.6670360733971292</v>
      </c>
      <c r="D68" s="104">
        <f t="shared" si="20"/>
        <v>2.5736452636948632</v>
      </c>
      <c r="E68" s="104">
        <f t="shared" si="20"/>
        <v>3.1996986488345152</v>
      </c>
      <c r="F68" s="104">
        <f t="shared" si="20"/>
        <v>3.3007397218397752</v>
      </c>
      <c r="G68" s="104">
        <f t="shared" si="20"/>
        <v>3.6000123937652391</v>
      </c>
      <c r="H68" s="104">
        <f t="shared" si="20"/>
        <v>3.6262428761037642</v>
      </c>
      <c r="I68" s="104">
        <f t="shared" si="20"/>
        <v>3.1265736018013066</v>
      </c>
      <c r="J68" s="104">
        <f t="shared" si="20"/>
        <v>2.9649309523058407</v>
      </c>
      <c r="K68" s="104">
        <f t="shared" si="20"/>
        <v>3.1232254061941891</v>
      </c>
      <c r="L68" s="104">
        <f t="shared" si="20"/>
        <v>3.0309816520122075</v>
      </c>
      <c r="M68" s="104">
        <f t="shared" si="20"/>
        <v>2.8022604279428149</v>
      </c>
      <c r="N68" s="104">
        <f t="shared" si="20"/>
        <v>3.0072744250733865</v>
      </c>
      <c r="O68" s="77"/>
    </row>
    <row r="69" spans="1:15" outlineLevel="1">
      <c r="A69" t="str">
        <f>A54</f>
        <v>Schedule 21/22 Secondary</v>
      </c>
      <c r="C69" s="104">
        <f t="shared" ref="C69:N69" si="21">C20/C54</f>
        <v>1.7892651347881148</v>
      </c>
      <c r="D69" s="104">
        <f t="shared" si="21"/>
        <v>1.798256877763118</v>
      </c>
      <c r="E69" s="104">
        <f t="shared" si="21"/>
        <v>1.8326211624165814</v>
      </c>
      <c r="F69" s="104">
        <f t="shared" si="21"/>
        <v>1.7974539978962933</v>
      </c>
      <c r="G69" s="104">
        <f t="shared" si="21"/>
        <v>1.8234883135146849</v>
      </c>
      <c r="H69" s="104">
        <f t="shared" si="21"/>
        <v>1.7962352910825166</v>
      </c>
      <c r="I69" s="104">
        <f t="shared" si="21"/>
        <v>2.0336279615143225</v>
      </c>
      <c r="J69" s="104">
        <f t="shared" si="21"/>
        <v>1.9627250793844073</v>
      </c>
      <c r="K69" s="104">
        <f t="shared" si="21"/>
        <v>2.0112800746615953</v>
      </c>
      <c r="L69" s="104">
        <f t="shared" si="21"/>
        <v>1.8032805172449708</v>
      </c>
      <c r="M69" s="104">
        <f t="shared" si="21"/>
        <v>1.7881998807524644</v>
      </c>
      <c r="N69" s="104">
        <f t="shared" si="21"/>
        <v>1.7843187867492625</v>
      </c>
      <c r="O69" s="77"/>
    </row>
    <row r="70" spans="1:15" outlineLevel="1">
      <c r="A70" t="str">
        <f>A55</f>
        <v>Schedule 21 Primary</v>
      </c>
      <c r="C70" s="104">
        <f t="shared" ref="C70:N70" si="22">C21/C55</f>
        <v>1.6943792622004641</v>
      </c>
      <c r="D70" s="104">
        <f t="shared" si="22"/>
        <v>1.6861604398887808</v>
      </c>
      <c r="E70" s="104">
        <f t="shared" si="22"/>
        <v>1.7631431972763751</v>
      </c>
      <c r="F70" s="104">
        <f t="shared" si="22"/>
        <v>1.7541007399750908</v>
      </c>
      <c r="G70" s="104">
        <f t="shared" si="22"/>
        <v>1.8294041137375336</v>
      </c>
      <c r="H70" s="104">
        <f t="shared" si="22"/>
        <v>1.7559603170781144</v>
      </c>
      <c r="I70" s="104">
        <f t="shared" si="22"/>
        <v>1.8006049805487052</v>
      </c>
      <c r="J70" s="104">
        <f t="shared" si="22"/>
        <v>1.8346937354523079</v>
      </c>
      <c r="K70" s="104">
        <f t="shared" si="22"/>
        <v>1.8518606148002912</v>
      </c>
      <c r="L70" s="104">
        <f t="shared" si="22"/>
        <v>1.7612533559941765</v>
      </c>
      <c r="M70" s="104">
        <f t="shared" si="22"/>
        <v>1.7640871438597336</v>
      </c>
      <c r="N70" s="104">
        <f t="shared" si="22"/>
        <v>1.780688649094915</v>
      </c>
      <c r="O70" s="77"/>
    </row>
    <row r="71" spans="1:15" outlineLevel="1">
      <c r="A71" t="str">
        <f>A56</f>
        <v>Schedule 31/32</v>
      </c>
      <c r="C71" s="104">
        <f t="shared" ref="C71:N71" si="23">C22/C56</f>
        <v>5.566626254848031</v>
      </c>
      <c r="D71" s="104">
        <f t="shared" si="23"/>
        <v>4.1945091713396971</v>
      </c>
      <c r="E71" s="104">
        <f t="shared" si="23"/>
        <v>7.1576238795376099</v>
      </c>
      <c r="F71" s="104">
        <f t="shared" si="23"/>
        <v>6.3009730891002684</v>
      </c>
      <c r="G71" s="104">
        <f t="shared" si="23"/>
        <v>6.5920962040046964</v>
      </c>
      <c r="H71" s="104">
        <f t="shared" si="23"/>
        <v>4.5308398190711046</v>
      </c>
      <c r="I71" s="104">
        <f t="shared" si="23"/>
        <v>3.1619864126513715</v>
      </c>
      <c r="J71" s="104">
        <f t="shared" si="23"/>
        <v>3.3395081806271296</v>
      </c>
      <c r="K71" s="104">
        <f t="shared" si="23"/>
        <v>4.8808725713848533</v>
      </c>
      <c r="L71" s="104">
        <f t="shared" si="23"/>
        <v>4.6923511711497881</v>
      </c>
      <c r="M71" s="104">
        <f t="shared" si="23"/>
        <v>6.1530314427996116</v>
      </c>
      <c r="N71" s="104">
        <f t="shared" si="23"/>
        <v>6.4789493887454217</v>
      </c>
      <c r="O71" s="77"/>
    </row>
    <row r="72" spans="1:15" outlineLevel="1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spans="1:15">
      <c r="A73" s="30" t="str">
        <f>RIGHT(A3,4)</f>
        <v>2019</v>
      </c>
      <c r="C73" s="123">
        <f>C$5</f>
        <v>43496</v>
      </c>
      <c r="D73" s="123">
        <f t="shared" ref="D73:N73" si="24">D$5</f>
        <v>43524</v>
      </c>
      <c r="E73" s="123">
        <f t="shared" si="24"/>
        <v>43555</v>
      </c>
      <c r="F73" s="123">
        <f t="shared" si="24"/>
        <v>43585</v>
      </c>
      <c r="G73" s="123">
        <f t="shared" si="24"/>
        <v>43616</v>
      </c>
      <c r="H73" s="123">
        <f t="shared" si="24"/>
        <v>43646</v>
      </c>
      <c r="I73" s="123">
        <f t="shared" si="24"/>
        <v>43677</v>
      </c>
      <c r="J73" s="123">
        <f t="shared" si="24"/>
        <v>43708</v>
      </c>
      <c r="K73" s="123">
        <f t="shared" si="24"/>
        <v>43738</v>
      </c>
      <c r="L73" s="123">
        <f t="shared" si="24"/>
        <v>43769</v>
      </c>
      <c r="M73" s="123">
        <f t="shared" si="24"/>
        <v>43799</v>
      </c>
      <c r="N73" s="123">
        <f t="shared" si="24"/>
        <v>43830</v>
      </c>
      <c r="O73" s="77"/>
    </row>
    <row r="74" spans="1:15">
      <c r="A74" s="186" t="s">
        <v>2500</v>
      </c>
      <c r="C74" s="106">
        <f>C43</f>
        <v>744</v>
      </c>
      <c r="D74" s="106">
        <f t="shared" ref="D74:N74" si="25">D43</f>
        <v>672</v>
      </c>
      <c r="E74" s="106">
        <f t="shared" si="25"/>
        <v>743</v>
      </c>
      <c r="F74" s="106">
        <f t="shared" si="25"/>
        <v>720</v>
      </c>
      <c r="G74" s="106">
        <f t="shared" si="25"/>
        <v>744</v>
      </c>
      <c r="H74" s="106">
        <f t="shared" si="25"/>
        <v>720</v>
      </c>
      <c r="I74" s="106">
        <f t="shared" si="25"/>
        <v>744</v>
      </c>
      <c r="J74" s="106">
        <f t="shared" si="25"/>
        <v>744</v>
      </c>
      <c r="K74" s="106">
        <f t="shared" si="25"/>
        <v>720</v>
      </c>
      <c r="L74" s="106">
        <f t="shared" si="25"/>
        <v>744</v>
      </c>
      <c r="M74" s="106">
        <f t="shared" si="25"/>
        <v>721</v>
      </c>
      <c r="N74" s="106">
        <f t="shared" si="25"/>
        <v>744</v>
      </c>
      <c r="O74" s="77"/>
    </row>
    <row r="75" spans="1:15">
      <c r="A75" s="3" t="s">
        <v>252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7"/>
    </row>
    <row r="76" spans="1:15">
      <c r="A76" t="s">
        <v>253</v>
      </c>
      <c r="C76" s="102">
        <f>'12.2019 WA Usage'!C87/C$74</f>
        <v>360001.74640456989</v>
      </c>
      <c r="D76" s="102">
        <f>'12.2019 WA Usage'!D87/D$74</f>
        <v>368932.04607142857</v>
      </c>
      <c r="E76" s="102">
        <f>'12.2019 WA Usage'!E87/E$74</f>
        <v>365413.67970121134</v>
      </c>
      <c r="F76" s="102">
        <f>'12.2019 WA Usage'!F87/F$74</f>
        <v>262314.67617916665</v>
      </c>
      <c r="G76" s="102">
        <f>'12.2019 WA Usage'!G87/G$74</f>
        <v>213484.45895564515</v>
      </c>
      <c r="H76" s="102">
        <f>'12.2019 WA Usage'!H87/H$74</f>
        <v>208876.09463472222</v>
      </c>
      <c r="I76" s="102">
        <f>'12.2019 WA Usage'!I87/I$74</f>
        <v>224128.56281317206</v>
      </c>
      <c r="J76" s="102">
        <f>'12.2019 WA Usage'!J87/J$74</f>
        <v>245394.40148924731</v>
      </c>
      <c r="K76" s="102">
        <f>'12.2019 WA Usage'!K87/K$74</f>
        <v>243396.06242916666</v>
      </c>
      <c r="L76" s="102">
        <f>'12.2019 WA Usage'!L87/L$74</f>
        <v>224140.89845833334</v>
      </c>
      <c r="M76" s="102">
        <f>'12.2019 WA Usage'!M87/M$74</f>
        <v>272966.96773647715</v>
      </c>
      <c r="N76" s="102">
        <f>'12.2019 WA Usage'!N87/N$74</f>
        <v>347133.07456989249</v>
      </c>
      <c r="O76" s="77"/>
    </row>
    <row r="77" spans="1:15">
      <c r="A77" t="s">
        <v>254</v>
      </c>
      <c r="C77" s="102">
        <f>(SUM('12.2019 WA Usage'!C89:C90)+'12.2019 WA Usage'!C116)/C$74</f>
        <v>80538.074090053764</v>
      </c>
      <c r="D77" s="102">
        <f>(SUM('12.2019 WA Usage'!D89:D90)+'12.2019 WA Usage'!D116)/D$74</f>
        <v>86070.667391369047</v>
      </c>
      <c r="E77" s="102">
        <f>(SUM('12.2019 WA Usage'!E89:E90)+'12.2019 WA Usage'!E116)/E$74</f>
        <v>82876.124393001344</v>
      </c>
      <c r="F77" s="102">
        <f>(SUM('12.2019 WA Usage'!F89:F90)+'12.2019 WA Usage'!F116)/F$74</f>
        <v>69402.45673333334</v>
      </c>
      <c r="G77" s="102">
        <f>(SUM('12.2019 WA Usage'!G89:G90)+'12.2019 WA Usage'!G116)/G$74</f>
        <v>61134.244280913983</v>
      </c>
      <c r="H77" s="102">
        <f>(SUM('12.2019 WA Usage'!H89:H90)+'12.2019 WA Usage'!H116)/H$74</f>
        <v>62852.211751388895</v>
      </c>
      <c r="I77" s="102">
        <f>(SUM('12.2019 WA Usage'!I89:I90)+'12.2019 WA Usage'!I116)/I$74</f>
        <v>65057.842831989248</v>
      </c>
      <c r="J77" s="102">
        <f>(SUM('12.2019 WA Usage'!J89:J90)+'12.2019 WA Usage'!J116)/J$74</f>
        <v>68904.027430107541</v>
      </c>
      <c r="K77" s="102">
        <f>(SUM('12.2019 WA Usage'!K89:K90)+'12.2019 WA Usage'!K116)/K$74</f>
        <v>70973.863943055549</v>
      </c>
      <c r="L77" s="102">
        <f>(SUM('12.2019 WA Usage'!L89:L90)+'12.2019 WA Usage'!L116)/L$74</f>
        <v>62533.399759408596</v>
      </c>
      <c r="M77" s="102">
        <f>(SUM('12.2019 WA Usage'!M89:M90)+'12.2019 WA Usage'!M116)/M$74</f>
        <v>68805.423027739249</v>
      </c>
      <c r="N77" s="102">
        <f>(SUM('12.2019 WA Usage'!N89:N90)+'12.2019 WA Usage'!N116)/N$74</f>
        <v>80845.584018817201</v>
      </c>
      <c r="O77" s="77"/>
    </row>
    <row r="78" spans="1:15">
      <c r="A78" t="s">
        <v>320</v>
      </c>
      <c r="C78" s="102">
        <f>(SUM('12.2019 WA Usage'!C91:C92)-'12.2019 WA Usage'!C116)/C$74-C79</f>
        <v>150158.86735887098</v>
      </c>
      <c r="D78" s="102">
        <f>(SUM('12.2019 WA Usage'!D91:D92)-'12.2019 WA Usage'!D116)/D$74-D79</f>
        <v>156977.87950892857</v>
      </c>
      <c r="E78" s="102">
        <f>(SUM('12.2019 WA Usage'!E91:E92)-'12.2019 WA Usage'!E116)/E$74-E79</f>
        <v>149265.15632301482</v>
      </c>
      <c r="F78" s="102">
        <f>(SUM('12.2019 WA Usage'!F91:F92)-'12.2019 WA Usage'!F116)/F$74-F79</f>
        <v>139403.221575</v>
      </c>
      <c r="G78" s="102">
        <f>(SUM('12.2019 WA Usage'!G91:G92)-'12.2019 WA Usage'!G116)/G$74-G79</f>
        <v>132883.0730672043</v>
      </c>
      <c r="H78" s="102">
        <f>(SUM('12.2019 WA Usage'!H91:H92)-'12.2019 WA Usage'!H116)/H$74-H79</f>
        <v>141328.09101805557</v>
      </c>
      <c r="I78" s="102">
        <f>(SUM('12.2019 WA Usage'!I91:I92)-'12.2019 WA Usage'!I116)/I$74-I79</f>
        <v>144828.10875000001</v>
      </c>
      <c r="J78" s="102">
        <f>(SUM('12.2019 WA Usage'!J91:J92)-'12.2019 WA Usage'!J116)/J$74-J79</f>
        <v>146417.35709946239</v>
      </c>
      <c r="K78" s="102">
        <f>(SUM('12.2019 WA Usage'!K91:K92)-'12.2019 WA Usage'!K116)/K$74-K79</f>
        <v>149695.11496388886</v>
      </c>
      <c r="L78" s="102">
        <f>(SUM('12.2019 WA Usage'!L91:L92)-'12.2019 WA Usage'!L116)/L$74-L79</f>
        <v>140886.07296102151</v>
      </c>
      <c r="M78" s="102">
        <f>(SUM('12.2019 WA Usage'!M91:M92)-'12.2019 WA Usage'!M116)/M$74-M79</f>
        <v>137467.75946185854</v>
      </c>
      <c r="N78" s="102">
        <f>(SUM('12.2019 WA Usage'!N91:N92)-'12.2019 WA Usage'!N116)/N$74-N79</f>
        <v>152676.64071774192</v>
      </c>
      <c r="O78" s="77"/>
    </row>
    <row r="79" spans="1:15">
      <c r="A79" t="s">
        <v>273</v>
      </c>
      <c r="C79" s="102">
        <f>'12.2019 WA Usage'!C114/C$74</f>
        <v>11912.929180107527</v>
      </c>
      <c r="D79" s="102">
        <f>'12.2019 WA Usage'!D114/D$74</f>
        <v>11557.52994047619</v>
      </c>
      <c r="E79" s="102">
        <f>'12.2019 WA Usage'!E114/E$74</f>
        <v>12050.272786002692</v>
      </c>
      <c r="F79" s="102">
        <f>'12.2019 WA Usage'!F114/F$74</f>
        <v>11530.171027777777</v>
      </c>
      <c r="G79" s="102">
        <f>'12.2019 WA Usage'!G114/G$74</f>
        <v>11412.789569892473</v>
      </c>
      <c r="H79" s="102">
        <f>'12.2019 WA Usage'!H114/H$74</f>
        <v>12170.663861111112</v>
      </c>
      <c r="I79" s="102">
        <f>'12.2019 WA Usage'!I114/I$74</f>
        <v>11732.04120967742</v>
      </c>
      <c r="J79" s="102">
        <f>'12.2019 WA Usage'!J114/J$74</f>
        <v>12348.74314516129</v>
      </c>
      <c r="K79" s="102">
        <f>'12.2019 WA Usage'!K114/K$74</f>
        <v>13229.943708333332</v>
      </c>
      <c r="L79" s="102">
        <f>'12.2019 WA Usage'!L114/L$74</f>
        <v>11281.172459677418</v>
      </c>
      <c r="M79" s="102">
        <f>'12.2019 WA Usage'!M114/M$74</f>
        <v>12298.159292649096</v>
      </c>
      <c r="N79" s="102">
        <f>'12.2019 WA Usage'!N114/N$74</f>
        <v>12222.152634408603</v>
      </c>
      <c r="O79" s="77"/>
    </row>
    <row r="80" spans="1:15">
      <c r="A80" t="s">
        <v>256</v>
      </c>
      <c r="C80" s="102">
        <f>SUM('12.2019 WA Usage'!C95:C97)/C$74</f>
        <v>5870.715838709677</v>
      </c>
      <c r="D80" s="102">
        <f>SUM('12.2019 WA Usage'!D95:D97)/D$74</f>
        <v>6215.6371949404756</v>
      </c>
      <c r="E80" s="102">
        <f>SUM('12.2019 WA Usage'!E95:E97)/E$74</f>
        <v>5921.0592018842526</v>
      </c>
      <c r="F80" s="102">
        <f>SUM('12.2019 WA Usage'!F95:F97)/F$74</f>
        <v>6410.671638888889</v>
      </c>
      <c r="G80" s="102">
        <f>SUM('12.2019 WA Usage'!G95:G97)/G$74</f>
        <v>16024.228845430107</v>
      </c>
      <c r="H80" s="102">
        <f>SUM('12.2019 WA Usage'!H95:H97)/H$74</f>
        <v>25750.850647222218</v>
      </c>
      <c r="I80" s="102">
        <f>SUM('12.2019 WA Usage'!I95:I97)/I$74</f>
        <v>31354.794169354838</v>
      </c>
      <c r="J80" s="102">
        <f>SUM('12.2019 WA Usage'!J95:J97)/J$74</f>
        <v>33745.151240591404</v>
      </c>
      <c r="K80" s="102">
        <f>SUM('12.2019 WA Usage'!K95:K97)/K$74</f>
        <v>33725.448568055552</v>
      </c>
      <c r="L80" s="102">
        <f>SUM('12.2019 WA Usage'!L95:L97)/L$74</f>
        <v>13876.177530913979</v>
      </c>
      <c r="M80" s="102">
        <f>SUM('12.2019 WA Usage'!M95:M97)/M$74</f>
        <v>5820.6589514563111</v>
      </c>
      <c r="N80" s="102">
        <f>SUM('12.2019 WA Usage'!N95:N97)/N$74</f>
        <v>5780.0207365591405</v>
      </c>
      <c r="O80" s="77"/>
    </row>
    <row r="81" spans="1:15"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77"/>
    </row>
    <row r="82" spans="1:15" outlineLevel="1">
      <c r="A82" s="3" t="s">
        <v>258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15" outlineLevel="1">
      <c r="A83" t="s">
        <v>253</v>
      </c>
      <c r="C83" s="107">
        <f>'12.2019 ID Usage'!C103/C$74</f>
        <v>177266.04991852149</v>
      </c>
      <c r="D83" s="107">
        <f>'12.2019 ID Usage'!D103/D$74</f>
        <v>189398.64598514879</v>
      </c>
      <c r="E83" s="107">
        <f>'12.2019 ID Usage'!E103/E$74</f>
        <v>174727.43023553165</v>
      </c>
      <c r="F83" s="107">
        <f>'12.2019 ID Usage'!F103/F$74</f>
        <v>133082.18353472222</v>
      </c>
      <c r="G83" s="107">
        <f>'12.2019 ID Usage'!G103/G$74</f>
        <v>104272.85418010753</v>
      </c>
      <c r="H83" s="107">
        <f>'12.2019 ID Usage'!H103/H$74</f>
        <v>104337.48346666667</v>
      </c>
      <c r="I83" s="107">
        <f>'12.2019 ID Usage'!I103/I$74</f>
        <v>106773.32087768817</v>
      </c>
      <c r="J83" s="107">
        <f>'12.2019 ID Usage'!J103/J$74</f>
        <v>118844.53978897849</v>
      </c>
      <c r="K83" s="107">
        <f>'12.2019 ID Usage'!K103/K$74</f>
        <v>113027.65516527777</v>
      </c>
      <c r="L83" s="107">
        <f>'12.2019 ID Usage'!L103/L$74</f>
        <v>106640.16714784945</v>
      </c>
      <c r="M83" s="107">
        <f>'12.2019 ID Usage'!M103/M$74</f>
        <v>140772.4578821082</v>
      </c>
      <c r="N83" s="107">
        <f>'12.2019 ID Usage'!N103/N$74</f>
        <v>173456.24177977152</v>
      </c>
      <c r="O83" s="77"/>
    </row>
    <row r="84" spans="1:15" outlineLevel="1">
      <c r="A84" s="163" t="s">
        <v>2337</v>
      </c>
      <c r="B84" s="107"/>
      <c r="C84" s="107">
        <f>SUM('12.2019 ID Usage'!C104:C105)/C$74-C85</f>
        <v>50723.325628508064</v>
      </c>
      <c r="D84" s="107">
        <f>SUM('12.2019 ID Usage'!D104:D105)/D$74-D85</f>
        <v>54706.354752991072</v>
      </c>
      <c r="E84" s="107">
        <f>SUM('12.2019 ID Usage'!E104:E105)/E$74-E85</f>
        <v>50119.902052476442</v>
      </c>
      <c r="F84" s="107">
        <f>SUM('12.2019 ID Usage'!F104:F105)/F$74-F85</f>
        <v>42858.266802791666</v>
      </c>
      <c r="G84" s="107">
        <f>SUM('12.2019 ID Usage'!G104:G105)/G$74-G85</f>
        <v>37008.769715053764</v>
      </c>
      <c r="H84" s="107">
        <f>SUM('12.2019 ID Usage'!H104:H105)/H$74-H85</f>
        <v>38865.927994444442</v>
      </c>
      <c r="I84" s="107">
        <f>SUM('12.2019 ID Usage'!I104:I105)/I$74-I85</f>
        <v>39715.323370967744</v>
      </c>
      <c r="J84" s="107">
        <f>SUM('12.2019 ID Usage'!J104:J105)/J$74-J85</f>
        <v>43240.794470430112</v>
      </c>
      <c r="K84" s="107">
        <f>SUM('12.2019 ID Usage'!K104:K105)/K$74-K85</f>
        <v>43476.617483333335</v>
      </c>
      <c r="L84" s="107">
        <f>SUM('12.2019 ID Usage'!L104:L105)/L$74-L85</f>
        <v>37730.506467741936</v>
      </c>
      <c r="M84" s="107">
        <f>SUM('12.2019 ID Usage'!M104:M105)/M$74-M85</f>
        <v>44021.310546463246</v>
      </c>
      <c r="N84" s="107">
        <f>SUM('12.2019 ID Usage'!N104:N105)/N$74-N85</f>
        <v>51383.737087983871</v>
      </c>
      <c r="O84" s="77"/>
    </row>
    <row r="85" spans="1:15" outlineLevel="1">
      <c r="A85" t="s">
        <v>414</v>
      </c>
      <c r="C85" s="107">
        <f>'12.2019 ID Usage'!C134/C$74</f>
        <v>0</v>
      </c>
      <c r="D85" s="107">
        <f>'12.2019 ID Usage'!D134/D$74</f>
        <v>0</v>
      </c>
      <c r="E85" s="107">
        <f>'12.2019 ID Usage'!E134/E$74</f>
        <v>0</v>
      </c>
      <c r="F85" s="107">
        <f>'12.2019 ID Usage'!F134/F$74</f>
        <v>0</v>
      </c>
      <c r="G85" s="107">
        <f>'12.2019 ID Usage'!G134/G$74</f>
        <v>0</v>
      </c>
      <c r="H85" s="107">
        <f>'12.2019 ID Usage'!H134/H$74</f>
        <v>0</v>
      </c>
      <c r="I85" s="107">
        <f>'12.2019 ID Usage'!I134/I$74</f>
        <v>0</v>
      </c>
      <c r="J85" s="107">
        <f>'12.2019 ID Usage'!J134/J$74</f>
        <v>0</v>
      </c>
      <c r="K85" s="107">
        <f>'12.2019 ID Usage'!K134/K$74</f>
        <v>0</v>
      </c>
      <c r="L85" s="107">
        <f>'12.2019 ID Usage'!L134/L$74</f>
        <v>0</v>
      </c>
      <c r="M85" s="107">
        <f>'12.2019 ID Usage'!M134/M$74</f>
        <v>0</v>
      </c>
      <c r="N85" s="107">
        <f>'12.2019 ID Usage'!N134/N$74</f>
        <v>0</v>
      </c>
      <c r="O85" s="77"/>
    </row>
    <row r="86" spans="1:15" outlineLevel="1">
      <c r="A86" t="s">
        <v>321</v>
      </c>
      <c r="C86" s="107">
        <f>SUM('12.2019 ID Usage'!C106:C107)/C$74-C87</f>
        <v>67892.083872311821</v>
      </c>
      <c r="D86" s="107">
        <f>SUM('12.2019 ID Usage'!D106:D107)/D$74-D87</f>
        <v>74218.095833333326</v>
      </c>
      <c r="E86" s="107">
        <f>SUM('12.2019 ID Usage'!E106:E107)/E$74-E87</f>
        <v>67565.492866756409</v>
      </c>
      <c r="F86" s="107">
        <f>SUM('12.2019 ID Usage'!F106:F107)/F$74-F87</f>
        <v>65351.841111111113</v>
      </c>
      <c r="G86" s="107">
        <f>SUM('12.2019 ID Usage'!G106:G107)/G$74-G87</f>
        <v>60033.463978494627</v>
      </c>
      <c r="H86" s="107">
        <f>SUM('12.2019 ID Usage'!H106:H107)/H$74-H87</f>
        <v>63871.584444444437</v>
      </c>
      <c r="I86" s="107">
        <f>SUM('12.2019 ID Usage'!I106:I107)/I$74-I87</f>
        <v>63486.300537634415</v>
      </c>
      <c r="J86" s="107">
        <f>SUM('12.2019 ID Usage'!J106:J107)/J$74-J87</f>
        <v>66703.717741935485</v>
      </c>
      <c r="K86" s="107">
        <f>SUM('12.2019 ID Usage'!K106:K107)/K$74-K87</f>
        <v>69714.640555555568</v>
      </c>
      <c r="L86" s="107">
        <f>SUM('12.2019 ID Usage'!L106:L107)/L$74-L87</f>
        <v>60363.172311827962</v>
      </c>
      <c r="M86" s="107">
        <f>SUM('12.2019 ID Usage'!M106:M107)/M$74-M87</f>
        <v>64403.254368932045</v>
      </c>
      <c r="N86" s="107">
        <f>SUM('12.2019 ID Usage'!N106:N107)/N$74-N87</f>
        <v>70778.835752688174</v>
      </c>
      <c r="O86" s="77"/>
    </row>
    <row r="87" spans="1:15" outlineLevel="1">
      <c r="A87" t="s">
        <v>273</v>
      </c>
      <c r="C87" s="107">
        <f>'12.2019 ID Usage'!C133/C$74</f>
        <v>6337.511288978495</v>
      </c>
      <c r="D87" s="107">
        <f>'12.2019 ID Usage'!D133/D$74</f>
        <v>6953.4657738095239</v>
      </c>
      <c r="E87" s="107">
        <f>'12.2019 ID Usage'!E133/E$74</f>
        <v>6358.8559892328394</v>
      </c>
      <c r="F87" s="107">
        <f>'12.2019 ID Usage'!F133/F$74</f>
        <v>6031.354166666667</v>
      </c>
      <c r="G87" s="107">
        <f>'12.2019 ID Usage'!G133/G$74</f>
        <v>5391.7822580645161</v>
      </c>
      <c r="H87" s="107">
        <f>'12.2019 ID Usage'!H133/H$74</f>
        <v>5442.3347222222219</v>
      </c>
      <c r="I87" s="107">
        <f>'12.2019 ID Usage'!I133/I$74</f>
        <v>4983.4301075268813</v>
      </c>
      <c r="J87" s="107">
        <f>'12.2019 ID Usage'!J133/J$74</f>
        <v>5360.6223118279568</v>
      </c>
      <c r="K87" s="107">
        <f>'12.2019 ID Usage'!K133/K$74</f>
        <v>5569.7972222222224</v>
      </c>
      <c r="L87" s="107">
        <f>'12.2019 ID Usage'!L133/L$74</f>
        <v>4912.811827956989</v>
      </c>
      <c r="M87" s="107">
        <f>'12.2019 ID Usage'!M133/M$74</f>
        <v>5479.1192787794726</v>
      </c>
      <c r="N87" s="107">
        <f>'12.2019 ID Usage'!N133/N$74</f>
        <v>6028.4556451612907</v>
      </c>
      <c r="O87" s="77"/>
    </row>
    <row r="88" spans="1:15" ht="12.75" customHeight="1" outlineLevel="1">
      <c r="A88" t="s">
        <v>256</v>
      </c>
      <c r="C88" s="107">
        <f>SUM('12.2019 ID Usage'!C112:C114)/C$74</f>
        <v>4775.818548400538</v>
      </c>
      <c r="D88" s="107">
        <f>SUM('12.2019 ID Usage'!D112:D114)/D$74</f>
        <v>5426.3880505952384</v>
      </c>
      <c r="E88" s="107">
        <f>SUM('12.2019 ID Usage'!E112:E114)/E$74</f>
        <v>4685.9286002691788</v>
      </c>
      <c r="F88" s="107">
        <f>SUM('12.2019 ID Usage'!F112:F114)/F$74</f>
        <v>4960.0634166666669</v>
      </c>
      <c r="G88" s="107">
        <f>SUM('12.2019 ID Usage'!G112:G114)/G$74</f>
        <v>5866.2615188172049</v>
      </c>
      <c r="H88" s="107">
        <f>SUM('12.2019 ID Usage'!H112:H114)/H$74</f>
        <v>8805.5330416666675</v>
      </c>
      <c r="I88" s="107">
        <f>SUM('12.2019 ID Usage'!I112:I114)/I$74</f>
        <v>10841.635892473118</v>
      </c>
      <c r="J88" s="107">
        <f>SUM('12.2019 ID Usage'!J112:J114)/J$74</f>
        <v>11983.982567204301</v>
      </c>
      <c r="K88" s="107">
        <f>SUM('12.2019 ID Usage'!K112:K114)/K$74</f>
        <v>10276.32438888889</v>
      </c>
      <c r="L88" s="107">
        <f>SUM('12.2019 ID Usage'!L112:L114)/L$74</f>
        <v>5481.7281048387094</v>
      </c>
      <c r="M88" s="107">
        <f>SUM('12.2019 ID Usage'!M112:M114)/M$74</f>
        <v>4321.215672676838</v>
      </c>
      <c r="N88" s="107">
        <f>SUM('12.2019 ID Usage'!N112:N114)/N$74</f>
        <v>5133.6500806720423</v>
      </c>
      <c r="O88" s="77"/>
    </row>
    <row r="89" spans="1:15" ht="12.75" customHeight="1" outlineLevel="1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77"/>
    </row>
    <row r="90" spans="1:15">
      <c r="A90" s="3" t="s">
        <v>2436</v>
      </c>
      <c r="C90" s="105">
        <f>C$5</f>
        <v>43496</v>
      </c>
      <c r="D90" s="105">
        <f t="shared" ref="D90:N90" si="26">D$5</f>
        <v>43524</v>
      </c>
      <c r="E90" s="105">
        <f t="shared" si="26"/>
        <v>43555</v>
      </c>
      <c r="F90" s="105">
        <f t="shared" si="26"/>
        <v>43585</v>
      </c>
      <c r="G90" s="105">
        <f t="shared" si="26"/>
        <v>43616</v>
      </c>
      <c r="H90" s="105">
        <f t="shared" si="26"/>
        <v>43646</v>
      </c>
      <c r="I90" s="105">
        <f t="shared" si="26"/>
        <v>43677</v>
      </c>
      <c r="J90" s="105">
        <f t="shared" si="26"/>
        <v>43708</v>
      </c>
      <c r="K90" s="105">
        <f t="shared" si="26"/>
        <v>43738</v>
      </c>
      <c r="L90" s="105">
        <f t="shared" si="26"/>
        <v>43769</v>
      </c>
      <c r="M90" s="105">
        <f t="shared" si="26"/>
        <v>43799</v>
      </c>
      <c r="N90" s="105">
        <f t="shared" si="26"/>
        <v>43830</v>
      </c>
      <c r="O90" s="80" t="s">
        <v>2443</v>
      </c>
    </row>
    <row r="91" spans="1:15" outlineLevel="1">
      <c r="A91" s="3" t="s">
        <v>252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77"/>
    </row>
    <row r="92" spans="1:15" outlineLevel="1">
      <c r="A92" t="str">
        <f>A76</f>
        <v>Schedule 1</v>
      </c>
      <c r="B92" s="19"/>
      <c r="C92" s="81">
        <f>C76*C60</f>
        <v>1497545.7188656465</v>
      </c>
      <c r="D92" s="81">
        <f t="shared" ref="C92:N96" si="27">D76*D60</f>
        <v>1476913.5147504914</v>
      </c>
      <c r="E92" s="81">
        <f t="shared" si="27"/>
        <v>1791377.1566822708</v>
      </c>
      <c r="F92" s="81">
        <f t="shared" si="27"/>
        <v>1438738.581849945</v>
      </c>
      <c r="G92" s="81">
        <f t="shared" si="27"/>
        <v>1247736.0695893809</v>
      </c>
      <c r="H92" s="81">
        <f t="shared" si="27"/>
        <v>1193307.3383514287</v>
      </c>
      <c r="I92" s="81">
        <f t="shared" si="27"/>
        <v>993952.60431509709</v>
      </c>
      <c r="J92" s="81">
        <f t="shared" si="27"/>
        <v>1147069.6609198637</v>
      </c>
      <c r="K92" s="81">
        <f t="shared" si="27"/>
        <v>1316605.7274270016</v>
      </c>
      <c r="L92" s="81">
        <f t="shared" si="27"/>
        <v>1177789.2359724455</v>
      </c>
      <c r="M92" s="81">
        <f t="shared" si="27"/>
        <v>1179231.570263684</v>
      </c>
      <c r="N92" s="81">
        <f t="shared" si="27"/>
        <v>1321096.7051324106</v>
      </c>
      <c r="O92" s="106">
        <f>SUM(C92:N92)</f>
        <v>15781363.884119665</v>
      </c>
    </row>
    <row r="93" spans="1:15" outlineLevel="1">
      <c r="A93" t="str">
        <f>A77</f>
        <v>Schedule 11/12</v>
      </c>
      <c r="B93" s="19"/>
      <c r="C93" s="81">
        <f t="shared" si="27"/>
        <v>210562.43015192868</v>
      </c>
      <c r="D93" s="81">
        <f t="shared" si="27"/>
        <v>230768.68533474312</v>
      </c>
      <c r="E93" s="81">
        <f t="shared" si="27"/>
        <v>244446.15677189117</v>
      </c>
      <c r="F93" s="81">
        <f t="shared" si="27"/>
        <v>208402.75645637934</v>
      </c>
      <c r="G93" s="81">
        <f t="shared" si="27"/>
        <v>185372.16111561013</v>
      </c>
      <c r="H93" s="81">
        <f t="shared" si="27"/>
        <v>184315.06128687758</v>
      </c>
      <c r="I93" s="81">
        <f t="shared" si="27"/>
        <v>180798.46698538549</v>
      </c>
      <c r="J93" s="81">
        <f t="shared" si="27"/>
        <v>196076.35214695995</v>
      </c>
      <c r="K93" s="81">
        <f t="shared" si="27"/>
        <v>215257.20784952401</v>
      </c>
      <c r="L93" s="81">
        <f t="shared" si="27"/>
        <v>184327.54700598813</v>
      </c>
      <c r="M93" s="81">
        <f t="shared" si="27"/>
        <v>184968.66457352953</v>
      </c>
      <c r="N93" s="81">
        <f t="shared" si="27"/>
        <v>213630.55748022484</v>
      </c>
      <c r="O93" s="106">
        <f t="shared" ref="O93:O98" si="28">SUM(C93:N93)</f>
        <v>2438926.0471590417</v>
      </c>
    </row>
    <row r="94" spans="1:15" outlineLevel="1">
      <c r="A94" t="str">
        <f>A78</f>
        <v>Schedule 21/22  Secondary</v>
      </c>
      <c r="B94" s="19"/>
      <c r="C94" s="81">
        <f t="shared" si="27"/>
        <v>248036.56018165243</v>
      </c>
      <c r="D94" s="81">
        <f t="shared" si="27"/>
        <v>265061.28890020103</v>
      </c>
      <c r="E94" s="81">
        <f t="shared" si="27"/>
        <v>261710.54529470019</v>
      </c>
      <c r="F94" s="81">
        <f t="shared" si="27"/>
        <v>242797.75162838979</v>
      </c>
      <c r="G94" s="81">
        <f t="shared" si="27"/>
        <v>246903.50136727415</v>
      </c>
      <c r="H94" s="81">
        <f t="shared" si="27"/>
        <v>259212.13578752047</v>
      </c>
      <c r="I94" s="81">
        <f t="shared" si="27"/>
        <v>269687.45866813237</v>
      </c>
      <c r="J94" s="81">
        <f t="shared" si="27"/>
        <v>269996.35069334699</v>
      </c>
      <c r="K94" s="81">
        <f t="shared" si="27"/>
        <v>305450.04330318753</v>
      </c>
      <c r="L94" s="81">
        <f t="shared" si="27"/>
        <v>255190.39950976273</v>
      </c>
      <c r="M94" s="81">
        <f t="shared" si="27"/>
        <v>238224.40132835225</v>
      </c>
      <c r="N94" s="81">
        <f t="shared" si="27"/>
        <v>263161.97275678371</v>
      </c>
      <c r="O94" s="106">
        <f t="shared" si="28"/>
        <v>3125432.4094193038</v>
      </c>
    </row>
    <row r="95" spans="1:15" outlineLevel="1">
      <c r="A95" t="str">
        <f>A79</f>
        <v>Schedule 21 Primary</v>
      </c>
      <c r="B95" s="19"/>
      <c r="C95" s="81">
        <f t="shared" si="27"/>
        <v>19737.116973095326</v>
      </c>
      <c r="D95" s="81">
        <f t="shared" si="27"/>
        <v>18616.579037016094</v>
      </c>
      <c r="E95" s="81">
        <f t="shared" si="27"/>
        <v>20064.733768924816</v>
      </c>
      <c r="F95" s="81">
        <f t="shared" si="27"/>
        <v>19028.876836402513</v>
      </c>
      <c r="G95" s="81">
        <f t="shared" si="27"/>
        <v>20249.433843202758</v>
      </c>
      <c r="H95" s="81">
        <f t="shared" si="27"/>
        <v>21838.811866428561</v>
      </c>
      <c r="I95" s="81">
        <f t="shared" si="27"/>
        <v>21189.511005562134</v>
      </c>
      <c r="J95" s="81">
        <f t="shared" si="27"/>
        <v>21796.107485798508</v>
      </c>
      <c r="K95" s="81">
        <f t="shared" si="27"/>
        <v>24688.122779034427</v>
      </c>
      <c r="L95" s="81">
        <f t="shared" si="27"/>
        <v>18122.171650119453</v>
      </c>
      <c r="M95" s="81">
        <f t="shared" si="27"/>
        <v>19758.289184212452</v>
      </c>
      <c r="N95" s="81">
        <f t="shared" si="27"/>
        <v>20083.472316337364</v>
      </c>
      <c r="O95" s="106">
        <f t="shared" si="28"/>
        <v>245173.2267461344</v>
      </c>
    </row>
    <row r="96" spans="1:15" outlineLevel="1">
      <c r="A96" t="str">
        <f>A80</f>
        <v>Schedule 31/32</v>
      </c>
      <c r="B96" s="19"/>
      <c r="C96" s="81">
        <f t="shared" si="27"/>
        <v>23660.44223954773</v>
      </c>
      <c r="D96" s="81">
        <f t="shared" si="27"/>
        <v>23114.905023361098</v>
      </c>
      <c r="E96" s="81">
        <f t="shared" si="27"/>
        <v>24228.822906398189</v>
      </c>
      <c r="F96" s="81">
        <f t="shared" si="27"/>
        <v>34157.368201797879</v>
      </c>
      <c r="G96" s="81">
        <f t="shared" si="27"/>
        <v>43866.808717949185</v>
      </c>
      <c r="H96" s="81">
        <f t="shared" si="27"/>
        <v>51078.23777217741</v>
      </c>
      <c r="I96" s="81">
        <f t="shared" si="27"/>
        <v>60975.93731995557</v>
      </c>
      <c r="J96" s="81">
        <f t="shared" si="27"/>
        <v>68721.094137094246</v>
      </c>
      <c r="K96" s="81">
        <f t="shared" si="27"/>
        <v>90243.165185981052</v>
      </c>
      <c r="L96" s="81">
        <f t="shared" si="27"/>
        <v>54504.331776658662</v>
      </c>
      <c r="M96" s="81">
        <f t="shared" si="27"/>
        <v>17254.120508215387</v>
      </c>
      <c r="N96" s="81">
        <f t="shared" si="27"/>
        <v>20742.347771983084</v>
      </c>
      <c r="O96" s="106">
        <f t="shared" si="28"/>
        <v>512547.58156111947</v>
      </c>
    </row>
    <row r="97" spans="1:15" outlineLevel="1">
      <c r="A97" t="s">
        <v>275</v>
      </c>
      <c r="B97" s="43">
        <f>'Peak Calc CP'!B14</f>
        <v>10729842.53655</v>
      </c>
      <c r="C97" s="81">
        <f>$B97/'2019 Daylight'!Hrs_Darkness</f>
        <v>2500.4487986678059</v>
      </c>
      <c r="D97" s="81">
        <f>$B97/'2019 Daylight'!Hrs_Darkness</f>
        <v>2500.4487986678059</v>
      </c>
      <c r="E97" s="81">
        <f>$B97/'2019 Daylight'!Hrs_Darkness</f>
        <v>2500.4487986678059</v>
      </c>
      <c r="F97" s="81">
        <f>$B97/'2019 Daylight'!Hrs_Darkness</f>
        <v>2500.4487986678059</v>
      </c>
      <c r="G97" s="81">
        <f>$B97/'2019 Daylight'!Hrs_Darkness</f>
        <v>2500.4487986678059</v>
      </c>
      <c r="H97" s="81">
        <f>$B97/'2019 Daylight'!Hrs_Darkness</f>
        <v>2500.4487986678059</v>
      </c>
      <c r="I97" s="81">
        <f>$B97/'2019 Daylight'!Hrs_Darkness</f>
        <v>2500.4487986678059</v>
      </c>
      <c r="J97" s="81">
        <f>$B97/'2019 Daylight'!Hrs_Darkness</f>
        <v>2500.4487986678059</v>
      </c>
      <c r="K97" s="81">
        <f>$B97/'2019 Daylight'!Hrs_Darkness</f>
        <v>2500.4487986678059</v>
      </c>
      <c r="L97" s="81">
        <f>$B97/'2019 Daylight'!Hrs_Darkness</f>
        <v>2500.4487986678059</v>
      </c>
      <c r="M97" s="81">
        <f>$B97/'2019 Daylight'!Hrs_Darkness</f>
        <v>2500.4487986678059</v>
      </c>
      <c r="N97" s="81">
        <f>$B97/'2019 Daylight'!Hrs_Darkness</f>
        <v>2500.4487986678059</v>
      </c>
      <c r="O97" s="106">
        <f t="shared" si="28"/>
        <v>30005.385584013678</v>
      </c>
    </row>
    <row r="98" spans="1:15" outlineLevel="1">
      <c r="A98" t="s">
        <v>276</v>
      </c>
      <c r="B98" s="43">
        <f>'Peak Calc CP'!B15</f>
        <v>7232081.1234200001</v>
      </c>
      <c r="C98" s="81">
        <f>$B98/'2019 Daylight'!Hrs_Darkness</f>
        <v>1685.3414665988269</v>
      </c>
      <c r="D98" s="81">
        <f>$B98/'2019 Daylight'!Hrs_Darkness</f>
        <v>1685.3414665988269</v>
      </c>
      <c r="E98" s="81">
        <f>$B98/'2019 Daylight'!Hrs_Darkness</f>
        <v>1685.3414665988269</v>
      </c>
      <c r="F98" s="81">
        <f>$B98/'2019 Daylight'!Hrs_Darkness</f>
        <v>1685.3414665988269</v>
      </c>
      <c r="G98" s="81">
        <f>$B98/'2019 Daylight'!Hrs_Darkness</f>
        <v>1685.3414665988269</v>
      </c>
      <c r="H98" s="81">
        <f>$B98/'2019 Daylight'!Hrs_Darkness</f>
        <v>1685.3414665988269</v>
      </c>
      <c r="I98" s="81">
        <f>$B98/'2019 Daylight'!Hrs_Darkness</f>
        <v>1685.3414665988269</v>
      </c>
      <c r="J98" s="81">
        <f>$B98/'2019 Daylight'!Hrs_Darkness</f>
        <v>1685.3414665988269</v>
      </c>
      <c r="K98" s="81">
        <f>$B98/'2019 Daylight'!Hrs_Darkness</f>
        <v>1685.3414665988269</v>
      </c>
      <c r="L98" s="81">
        <f>$B98/'2019 Daylight'!Hrs_Darkness</f>
        <v>1685.3414665988269</v>
      </c>
      <c r="M98" s="81">
        <f>$B98/'2019 Daylight'!Hrs_Darkness</f>
        <v>1685.3414665988269</v>
      </c>
      <c r="N98" s="81">
        <f>$B98/'2019 Daylight'!Hrs_Darkness</f>
        <v>1685.3414665988269</v>
      </c>
      <c r="O98" s="106">
        <f t="shared" si="28"/>
        <v>20224.097599185927</v>
      </c>
    </row>
    <row r="99" spans="1:15" hidden="1" outlineLevel="1">
      <c r="A99" s="19" t="s">
        <v>2362</v>
      </c>
      <c r="B99" s="61"/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77"/>
    </row>
    <row r="100" spans="1:15" outlineLevel="1">
      <c r="A100" s="163" t="s">
        <v>2334</v>
      </c>
      <c r="B100" s="61"/>
      <c r="C100" s="251">
        <f>'WA Sch 25 (12.2019)'!D104+'WA Sch 25 (12.2019)'!D106</f>
        <v>60819.53</v>
      </c>
      <c r="D100" s="251">
        <f>'WA Sch 25 (12.2019)'!E104+'WA Sch 25 (12.2019)'!E106</f>
        <v>59538.44</v>
      </c>
      <c r="E100" s="251">
        <f>'WA Sch 25 (12.2019)'!F104+'WA Sch 25 (12.2019)'!F106</f>
        <v>62955.89</v>
      </c>
      <c r="F100" s="251">
        <f>'WA Sch 25 (12.2019)'!G104+'WA Sch 25 (12.2019)'!G106</f>
        <v>60098.75</v>
      </c>
      <c r="G100" s="251">
        <f>'WA Sch 25 (12.2019)'!H104+'WA Sch 25 (12.2019)'!H106</f>
        <v>59499.89</v>
      </c>
      <c r="H100" s="251">
        <f>'WA Sch 25 (12.2019)'!I104+'WA Sch 25 (12.2019)'!I106</f>
        <v>60764.259999999995</v>
      </c>
      <c r="I100" s="251">
        <f>'WA Sch 25 (12.2019)'!J104+'WA Sch 25 (12.2019)'!J106</f>
        <v>60842.92</v>
      </c>
      <c r="J100" s="251">
        <f>'WA Sch 25 (12.2019)'!K104+'WA Sch 25 (12.2019)'!K106</f>
        <v>62269.200000000004</v>
      </c>
      <c r="K100" s="251">
        <f>'WA Sch 25 (12.2019)'!L104+'WA Sch 25 (12.2019)'!L106</f>
        <v>61130.5</v>
      </c>
      <c r="L100" s="251">
        <f>'WA Sch 25 (12.2019)'!M104+'WA Sch 25 (12.2019)'!M106</f>
        <v>64022.630000000005</v>
      </c>
      <c r="M100" s="251">
        <f>'WA Sch 25 (12.2019)'!N104+'WA Sch 25 (12.2019)'!N106</f>
        <v>64826.6</v>
      </c>
      <c r="N100" s="251">
        <f>'WA Sch 25 (12.2019)'!O104+'WA Sch 25 (12.2019)'!O106</f>
        <v>64791.560000000005</v>
      </c>
      <c r="O100" s="106">
        <f t="shared" ref="O100:O102" si="29">SUM(C100:N100)</f>
        <v>741560.17</v>
      </c>
    </row>
    <row r="101" spans="1:15" outlineLevel="1">
      <c r="A101" s="163" t="s">
        <v>2333</v>
      </c>
      <c r="B101" s="61"/>
      <c r="C101" s="251">
        <f>'WA Sch 25 (12.2019)'!D65-C100-C102</f>
        <v>97651.858000000007</v>
      </c>
      <c r="D101" s="251">
        <f>'WA Sch 25 (12.2019)'!E92-D100-D102</f>
        <v>31216.287999999986</v>
      </c>
      <c r="E101" s="251">
        <f>'WA Sch 25 (12.2019)'!F92-E100-E102</f>
        <v>31019.123000000011</v>
      </c>
      <c r="F101" s="251">
        <f>'WA Sch 25 (12.2019)'!G92-F100-F102</f>
        <v>29218.029000000006</v>
      </c>
      <c r="G101" s="251">
        <f>'WA Sch 25 (12.2019)'!H92-G100-G102</f>
        <v>39632.606</v>
      </c>
      <c r="H101" s="251">
        <f>'WA Sch 25 (12.2019)'!I92-H100-H102</f>
        <v>33696.718999999997</v>
      </c>
      <c r="I101" s="251">
        <f>'WA Sch 25 (12.2019)'!J92-I100-I102</f>
        <v>34891.333000000013</v>
      </c>
      <c r="J101" s="251">
        <f>'WA Sch 25 (12.2019)'!K92-J100-J102</f>
        <v>36876.535999999993</v>
      </c>
      <c r="K101" s="251">
        <f>'WA Sch 25 (12.2019)'!L92-K100-K102</f>
        <v>35564.71199999997</v>
      </c>
      <c r="L101" s="251">
        <f>'WA Sch 25 (12.2019)'!M92-L100-L102</f>
        <v>26879.230999999985</v>
      </c>
      <c r="M101" s="251">
        <f>'WA Sch 25 (12.2019)'!N92-M100-M102</f>
        <v>24739.186000000002</v>
      </c>
      <c r="N101" s="251">
        <f>'WA Sch 25 (12.2019)'!O92-N100-N102</f>
        <v>24581.296000000002</v>
      </c>
      <c r="O101" s="106">
        <f t="shared" si="29"/>
        <v>445966.9169999999</v>
      </c>
    </row>
    <row r="102" spans="1:15" outlineLevel="1">
      <c r="A102" s="163" t="s">
        <v>411</v>
      </c>
      <c r="B102" s="61"/>
      <c r="C102" s="251">
        <f>'WA Sch 25 (12.2019)'!D61+'WA Sch 25 (12.2019)'!D62+'WA Sch 25 (12.2019)'!D63+'WA Sch 25 (12.2019)'!D50-'WA Sch 25 (12.2019)'!D106-'WA Sch 25 (12.2019)'!D104</f>
        <v>8210.2009999999991</v>
      </c>
      <c r="D102" s="251">
        <f>'WA Sch 25 (12.2019)'!E61+'WA Sch 25 (12.2019)'!E62+'WA Sch 25 (12.2019)'!E63+'WA Sch 25 (12.2019)'!E50-'WA Sch 25 (12.2019)'!E106-'WA Sch 25 (12.2019)'!E104</f>
        <v>14818.943000000001</v>
      </c>
      <c r="E102" s="251">
        <f>'WA Sch 25 (12.2019)'!F61+'WA Sch 25 (12.2019)'!F62+'WA Sch 25 (12.2019)'!F63+'WA Sch 25 (12.2019)'!F50-'WA Sch 25 (12.2019)'!F106-'WA Sch 25 (12.2019)'!F104</f>
        <v>9603.502000000004</v>
      </c>
      <c r="F102" s="251">
        <f>'WA Sch 25 (12.2019)'!G61+'WA Sch 25 (12.2019)'!G62+'WA Sch 25 (12.2019)'!G63+'WA Sch 25 (12.2019)'!G50-'WA Sch 25 (12.2019)'!G106-'WA Sch 25 (12.2019)'!G104</f>
        <v>12364.418000000009</v>
      </c>
      <c r="G102" s="251">
        <f>'WA Sch 25 (12.2019)'!H61+'WA Sch 25 (12.2019)'!H62+'WA Sch 25 (12.2019)'!H63+'WA Sch 25 (12.2019)'!H50-'WA Sch 25 (12.2019)'!H106-'WA Sch 25 (12.2019)'!H104</f>
        <v>12461.691999999997</v>
      </c>
      <c r="H102" s="251">
        <f>'WA Sch 25 (12.2019)'!I61+'WA Sch 25 (12.2019)'!I62+'WA Sch 25 (12.2019)'!I63+'WA Sch 25 (12.2019)'!I50-'WA Sch 25 (12.2019)'!I106-'WA Sch 25 (12.2019)'!I104</f>
        <v>12412.307000000013</v>
      </c>
      <c r="I102" s="251">
        <f>'WA Sch 25 (12.2019)'!J61+'WA Sch 25 (12.2019)'!J62+'WA Sch 25 (12.2019)'!J63+'WA Sch 25 (12.2019)'!J50-'WA Sch 25 (12.2019)'!J106-'WA Sch 25 (12.2019)'!J104</f>
        <v>12922.479000000008</v>
      </c>
      <c r="J102" s="251">
        <f>'WA Sch 25 (12.2019)'!K61+'WA Sch 25 (12.2019)'!K62+'WA Sch 25 (12.2019)'!K63+'WA Sch 25 (12.2019)'!K50-'WA Sch 25 (12.2019)'!K106-'WA Sch 25 (12.2019)'!K104</f>
        <v>14941.339000000002</v>
      </c>
      <c r="K102" s="251">
        <f>'WA Sch 25 (12.2019)'!L61+'WA Sch 25 (12.2019)'!L62+'WA Sch 25 (12.2019)'!L63+'WA Sch 25 (12.2019)'!L50-'WA Sch 25 (12.2019)'!L106-'WA Sch 25 (12.2019)'!L104</f>
        <v>16079.675000000007</v>
      </c>
      <c r="L102" s="251">
        <f>'WA Sch 25 (12.2019)'!M61+'WA Sch 25 (12.2019)'!M62+'WA Sch 25 (12.2019)'!M63+'WA Sch 25 (12.2019)'!M50-'WA Sch 25 (12.2019)'!M106-'WA Sch 25 (12.2019)'!M104</f>
        <v>17638.877999999997</v>
      </c>
      <c r="M102" s="251">
        <f>'WA Sch 25 (12.2019)'!N61+'WA Sch 25 (12.2019)'!N62+'WA Sch 25 (12.2019)'!N63+'WA Sch 25 (12.2019)'!N50-'WA Sch 25 (12.2019)'!N106-'WA Sch 25 (12.2019)'!N104</f>
        <v>12364.465000000006</v>
      </c>
      <c r="N102" s="251">
        <f>'WA Sch 25 (12.2019)'!O61+'WA Sch 25 (12.2019)'!O62+'WA Sch 25 (12.2019)'!O63+'WA Sch 25 (12.2019)'!O50-'WA Sch 25 (12.2019)'!O106-'WA Sch 25 (12.2019)'!O104</f>
        <v>13627.812</v>
      </c>
      <c r="O102" s="106">
        <f t="shared" si="29"/>
        <v>157445.71100000004</v>
      </c>
    </row>
    <row r="103" spans="1:15" outlineLevel="1">
      <c r="A103" t="s">
        <v>257</v>
      </c>
      <c r="B103" s="19"/>
      <c r="C103" s="68">
        <f t="shared" ref="C103:O103" si="30">SUM(C92:C102)</f>
        <v>2170409.6476771371</v>
      </c>
      <c r="D103" s="68">
        <f t="shared" si="30"/>
        <v>2124234.4343110793</v>
      </c>
      <c r="E103" s="68">
        <f t="shared" si="30"/>
        <v>2449591.7206894513</v>
      </c>
      <c r="F103" s="68">
        <f t="shared" si="30"/>
        <v>2048992.3222381815</v>
      </c>
      <c r="G103" s="68">
        <f t="shared" si="30"/>
        <v>1859907.9528986835</v>
      </c>
      <c r="H103" s="68">
        <f t="shared" si="30"/>
        <v>1820810.6613296997</v>
      </c>
      <c r="I103" s="68">
        <f t="shared" si="30"/>
        <v>1639446.5005593994</v>
      </c>
      <c r="J103" s="68">
        <f t="shared" si="30"/>
        <v>1821932.4306483299</v>
      </c>
      <c r="K103" s="68">
        <f t="shared" si="30"/>
        <v>2069204.9438099954</v>
      </c>
      <c r="L103" s="68">
        <f t="shared" si="30"/>
        <v>1802660.2151802413</v>
      </c>
      <c r="M103" s="68">
        <f t="shared" si="30"/>
        <v>1745553.0871232606</v>
      </c>
      <c r="N103" s="68">
        <f t="shared" si="30"/>
        <v>1945901.5137230065</v>
      </c>
      <c r="O103" s="68">
        <f t="shared" si="30"/>
        <v>23498645.430188466</v>
      </c>
    </row>
    <row r="104" spans="1:15">
      <c r="B104" s="19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outlineLevel="1">
      <c r="A105" s="3" t="s">
        <v>258</v>
      </c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77"/>
    </row>
    <row r="106" spans="1:15" outlineLevel="1">
      <c r="A106" t="str">
        <f t="shared" ref="A106:A111" si="31">A83</f>
        <v>Schedule 1</v>
      </c>
      <c r="B106" s="19"/>
      <c r="C106" s="81">
        <f t="shared" ref="C106:N106" si="32">C83*C67</f>
        <v>692687.19019246951</v>
      </c>
      <c r="D106" s="81">
        <f t="shared" si="32"/>
        <v>731179.08886468178</v>
      </c>
      <c r="E106" s="81">
        <f t="shared" si="32"/>
        <v>792141.05578482745</v>
      </c>
      <c r="F106" s="81">
        <f t="shared" si="32"/>
        <v>616807.09454382374</v>
      </c>
      <c r="G106" s="81">
        <f t="shared" si="32"/>
        <v>591786.58272758219</v>
      </c>
      <c r="H106" s="81">
        <f t="shared" si="32"/>
        <v>611119.89013707626</v>
      </c>
      <c r="I106" s="81">
        <f t="shared" si="32"/>
        <v>513164.10853618936</v>
      </c>
      <c r="J106" s="81">
        <f t="shared" si="32"/>
        <v>626746.80674613419</v>
      </c>
      <c r="K106" s="81">
        <f t="shared" si="32"/>
        <v>679724.21061523817</v>
      </c>
      <c r="L106" s="81">
        <f t="shared" si="32"/>
        <v>543344.60950689868</v>
      </c>
      <c r="M106" s="81">
        <f t="shared" si="32"/>
        <v>601003.06734225922</v>
      </c>
      <c r="N106" s="81">
        <f t="shared" si="32"/>
        <v>627327.71905102604</v>
      </c>
      <c r="O106" s="106">
        <f>SUM(C106:N106)</f>
        <v>7627031.4240482068</v>
      </c>
    </row>
    <row r="107" spans="1:15" outlineLevel="1">
      <c r="A107" t="str">
        <f t="shared" si="31"/>
        <v xml:space="preserve">Schedule 11/12 </v>
      </c>
      <c r="B107" s="19"/>
      <c r="C107" s="81">
        <f t="shared" ref="C107:N107" si="33">C84*C68</f>
        <v>135280.93921390013</v>
      </c>
      <c r="D107" s="81">
        <f t="shared" si="33"/>
        <v>140794.75080404643</v>
      </c>
      <c r="E107" s="81">
        <f t="shared" si="33"/>
        <v>160368.5828770271</v>
      </c>
      <c r="F107" s="81">
        <f t="shared" si="33"/>
        <v>141463.98364518143</v>
      </c>
      <c r="G107" s="81">
        <f t="shared" si="33"/>
        <v>133232.02965219718</v>
      </c>
      <c r="H107" s="81">
        <f t="shared" si="33"/>
        <v>140937.29451301601</v>
      </c>
      <c r="I107" s="81">
        <f t="shared" si="33"/>
        <v>124172.88163867022</v>
      </c>
      <c r="J107" s="81">
        <f t="shared" si="33"/>
        <v>128205.96992767348</v>
      </c>
      <c r="K107" s="81">
        <f t="shared" si="33"/>
        <v>135787.27629933314</v>
      </c>
      <c r="L107" s="81">
        <f t="shared" si="33"/>
        <v>114360.47282485373</v>
      </c>
      <c r="M107" s="81">
        <f t="shared" si="33"/>
        <v>123359.17653053565</v>
      </c>
      <c r="N107" s="81">
        <f t="shared" si="33"/>
        <v>154524.99840938873</v>
      </c>
      <c r="O107" s="106">
        <f t="shared" ref="O107:O113" si="34">SUM(C107:N107)</f>
        <v>1632488.3563358234</v>
      </c>
    </row>
    <row r="108" spans="1:15" hidden="1" outlineLevel="1">
      <c r="A108" t="str">
        <f t="shared" si="31"/>
        <v>Schedule 11/12 Demand Metered</v>
      </c>
      <c r="B108" s="19"/>
      <c r="C108" s="81">
        <f t="shared" ref="C108:N108" si="35">C85*C68</f>
        <v>0</v>
      </c>
      <c r="D108" s="81">
        <f t="shared" si="35"/>
        <v>0</v>
      </c>
      <c r="E108" s="81">
        <f t="shared" si="35"/>
        <v>0</v>
      </c>
      <c r="F108" s="81">
        <f t="shared" si="35"/>
        <v>0</v>
      </c>
      <c r="G108" s="81">
        <f t="shared" si="35"/>
        <v>0</v>
      </c>
      <c r="H108" s="81">
        <f t="shared" si="35"/>
        <v>0</v>
      </c>
      <c r="I108" s="81">
        <f t="shared" si="35"/>
        <v>0</v>
      </c>
      <c r="J108" s="81">
        <f t="shared" si="35"/>
        <v>0</v>
      </c>
      <c r="K108" s="81">
        <f t="shared" si="35"/>
        <v>0</v>
      </c>
      <c r="L108" s="81">
        <f t="shared" si="35"/>
        <v>0</v>
      </c>
      <c r="M108" s="81">
        <f t="shared" si="35"/>
        <v>0</v>
      </c>
      <c r="N108" s="81">
        <f t="shared" si="35"/>
        <v>0</v>
      </c>
      <c r="O108" s="106">
        <f t="shared" si="34"/>
        <v>0</v>
      </c>
    </row>
    <row r="109" spans="1:15" outlineLevel="1">
      <c r="A109" t="str">
        <f t="shared" si="31"/>
        <v>Schedule 21/22 Secondary</v>
      </c>
      <c r="B109" s="19"/>
      <c r="C109" s="81">
        <f t="shared" ref="C109:N109" si="36">C86*C69</f>
        <v>121476.93860083801</v>
      </c>
      <c r="D109" s="81">
        <f t="shared" si="36"/>
        <v>133463.20128677387</v>
      </c>
      <c r="E109" s="81">
        <f t="shared" si="36"/>
        <v>123821.95207672437</v>
      </c>
      <c r="F109" s="81">
        <f t="shared" si="36"/>
        <v>117466.92807505</v>
      </c>
      <c r="G109" s="81">
        <f t="shared" si="36"/>
        <v>109470.31998458975</v>
      </c>
      <c r="H109" s="81">
        <f t="shared" si="36"/>
        <v>114728.39407646819</v>
      </c>
      <c r="I109" s="81">
        <f t="shared" si="36"/>
        <v>129107.51594643512</v>
      </c>
      <c r="J109" s="81">
        <f t="shared" si="36"/>
        <v>130921.05970027542</v>
      </c>
      <c r="K109" s="81">
        <f t="shared" si="36"/>
        <v>140215.66746158409</v>
      </c>
      <c r="L109" s="81">
        <f t="shared" si="36"/>
        <v>108851.73258902044</v>
      </c>
      <c r="M109" s="81">
        <f t="shared" si="36"/>
        <v>115165.89178259492</v>
      </c>
      <c r="N109" s="81">
        <f t="shared" si="36"/>
        <v>126292.00633776188</v>
      </c>
      <c r="O109" s="106">
        <f t="shared" si="34"/>
        <v>1470981.6079181158</v>
      </c>
    </row>
    <row r="110" spans="1:15" outlineLevel="1">
      <c r="A110" t="str">
        <f t="shared" si="31"/>
        <v>Schedule 21 Primary</v>
      </c>
      <c r="B110" s="19"/>
      <c r="C110" s="81">
        <f t="shared" ref="C110:N110" si="37">C87*C69</f>
        <v>11339.487990695307</v>
      </c>
      <c r="D110" s="81">
        <f t="shared" si="37"/>
        <v>12504.117652043418</v>
      </c>
      <c r="E110" s="81">
        <f t="shared" si="37"/>
        <v>11653.374054627526</v>
      </c>
      <c r="F110" s="81">
        <f t="shared" si="37"/>
        <v>10841.081659603467</v>
      </c>
      <c r="G110" s="81">
        <f t="shared" si="37"/>
        <v>9831.8519365964639</v>
      </c>
      <c r="H110" s="81">
        <f t="shared" si="37"/>
        <v>9775.7136939393204</v>
      </c>
      <c r="I110" s="81">
        <f t="shared" si="37"/>
        <v>10134.442810918992</v>
      </c>
      <c r="J110" s="81">
        <f t="shared" si="37"/>
        <v>10521.427852532352</v>
      </c>
      <c r="K110" s="81">
        <f t="shared" si="37"/>
        <v>11202.422172961058</v>
      </c>
      <c r="L110" s="81">
        <f t="shared" si="37"/>
        <v>8859.1778542454904</v>
      </c>
      <c r="M110" s="81">
        <f t="shared" si="37"/>
        <v>9797.7604409419819</v>
      </c>
      <c r="N110" s="81">
        <f t="shared" si="37"/>
        <v>10756.686662745937</v>
      </c>
      <c r="O110" s="106">
        <f t="shared" si="34"/>
        <v>127217.54478185131</v>
      </c>
    </row>
    <row r="111" spans="1:15" outlineLevel="1">
      <c r="A111" t="str">
        <f t="shared" si="31"/>
        <v>Schedule 31/32</v>
      </c>
      <c r="B111" s="19"/>
      <c r="C111" s="81">
        <f t="shared" ref="C111:N111" si="38">C88*C71</f>
        <v>26585.196919916645</v>
      </c>
      <c r="D111" s="81">
        <f t="shared" si="38"/>
        <v>22761.034445469868</v>
      </c>
      <c r="E111" s="81">
        <f t="shared" si="38"/>
        <v>33540.114447094922</v>
      </c>
      <c r="F111" s="81">
        <f t="shared" si="38"/>
        <v>31253.226108647399</v>
      </c>
      <c r="G111" s="81">
        <f t="shared" si="38"/>
        <v>38670.960289893723</v>
      </c>
      <c r="H111" s="81">
        <f t="shared" si="38"/>
        <v>39896.459733329633</v>
      </c>
      <c r="I111" s="81">
        <f t="shared" si="38"/>
        <v>34281.105382913425</v>
      </c>
      <c r="J111" s="81">
        <f t="shared" si="38"/>
        <v>40020.60781967167</v>
      </c>
      <c r="K111" s="81">
        <f t="shared" si="38"/>
        <v>50157.429844380997</v>
      </c>
      <c r="L111" s="81">
        <f t="shared" si="38"/>
        <v>25722.193292664626</v>
      </c>
      <c r="M111" s="81">
        <f t="shared" si="38"/>
        <v>26588.57590509906</v>
      </c>
      <c r="N111" s="81">
        <f t="shared" si="38"/>
        <v>33260.659052203016</v>
      </c>
      <c r="O111" s="106">
        <f t="shared" si="34"/>
        <v>402737.56324128498</v>
      </c>
    </row>
    <row r="112" spans="1:15" outlineLevel="1">
      <c r="A112" t="s">
        <v>275</v>
      </c>
      <c r="B112" s="43">
        <f>'Peak Calc CP'!B28</f>
        <v>7243308.4059299994</v>
      </c>
      <c r="C112" s="81">
        <f>$B112/'2019 Daylight'!Hrs_Darkness</f>
        <v>1687.9578372462809</v>
      </c>
      <c r="D112" s="81">
        <f>$B112/'2019 Daylight'!Hrs_Darkness</f>
        <v>1687.9578372462809</v>
      </c>
      <c r="E112" s="81">
        <f>$B112/'2019 Daylight'!Hrs_Darkness</f>
        <v>1687.9578372462809</v>
      </c>
      <c r="F112" s="81">
        <f>$B112/'2019 Daylight'!Hrs_Darkness</f>
        <v>1687.9578372462809</v>
      </c>
      <c r="G112" s="81">
        <f>$B112/'2019 Daylight'!Hrs_Darkness</f>
        <v>1687.9578372462809</v>
      </c>
      <c r="H112" s="81">
        <f>$B112/'2019 Daylight'!Hrs_Darkness</f>
        <v>1687.9578372462809</v>
      </c>
      <c r="I112" s="81">
        <f>$B112/'2019 Daylight'!Hrs_Darkness</f>
        <v>1687.9578372462809</v>
      </c>
      <c r="J112" s="81">
        <f>$B112/'2019 Daylight'!Hrs_Darkness</f>
        <v>1687.9578372462809</v>
      </c>
      <c r="K112" s="81">
        <f>$B112/'2019 Daylight'!Hrs_Darkness</f>
        <v>1687.9578372462809</v>
      </c>
      <c r="L112" s="81">
        <f>$B112/'2019 Daylight'!Hrs_Darkness</f>
        <v>1687.9578372462809</v>
      </c>
      <c r="M112" s="81">
        <f>$B112/'2019 Daylight'!Hrs_Darkness</f>
        <v>1687.9578372462809</v>
      </c>
      <c r="N112" s="81">
        <f>$B112/'2019 Daylight'!Hrs_Darkness</f>
        <v>1687.9578372462809</v>
      </c>
      <c r="O112" s="106">
        <f t="shared" si="34"/>
        <v>20255.494046955369</v>
      </c>
    </row>
    <row r="113" spans="1:15" outlineLevel="1">
      <c r="A113" t="s">
        <v>276</v>
      </c>
      <c r="B113" s="43">
        <f>'Peak Calc CP'!B29</f>
        <v>3809164.0015500002</v>
      </c>
      <c r="C113" s="81">
        <f>$B113/'2019 Daylight'!Hrs_Darkness</f>
        <v>887.67561305394804</v>
      </c>
      <c r="D113" s="81">
        <f>$B113/'2019 Daylight'!Hrs_Darkness</f>
        <v>887.67561305394804</v>
      </c>
      <c r="E113" s="81">
        <f>$B113/'2019 Daylight'!Hrs_Darkness</f>
        <v>887.67561305394804</v>
      </c>
      <c r="F113" s="81">
        <f>$B113/'2019 Daylight'!Hrs_Darkness</f>
        <v>887.67561305394804</v>
      </c>
      <c r="G113" s="81">
        <f>$B113/'2019 Daylight'!Hrs_Darkness</f>
        <v>887.67561305394804</v>
      </c>
      <c r="H113" s="81">
        <f>$B113/'2019 Daylight'!Hrs_Darkness</f>
        <v>887.67561305394804</v>
      </c>
      <c r="I113" s="81">
        <f>$B113/'2019 Daylight'!Hrs_Darkness</f>
        <v>887.67561305394804</v>
      </c>
      <c r="J113" s="81">
        <f>$B113/'2019 Daylight'!Hrs_Darkness</f>
        <v>887.67561305394804</v>
      </c>
      <c r="K113" s="81">
        <f>$B113/'2019 Daylight'!Hrs_Darkness</f>
        <v>887.67561305394804</v>
      </c>
      <c r="L113" s="81">
        <f>$B113/'2019 Daylight'!Hrs_Darkness</f>
        <v>887.67561305394804</v>
      </c>
      <c r="M113" s="81">
        <f>$B113/'2019 Daylight'!Hrs_Darkness</f>
        <v>887.67561305394804</v>
      </c>
      <c r="N113" s="81">
        <f>$B113/'2019 Daylight'!Hrs_Darkness</f>
        <v>887.67561305394804</v>
      </c>
      <c r="O113" s="106">
        <f t="shared" si="34"/>
        <v>10652.107356647379</v>
      </c>
    </row>
    <row r="114" spans="1:15" outlineLevel="1">
      <c r="A114" s="163" t="s">
        <v>2333</v>
      </c>
      <c r="B114" s="61"/>
      <c r="C114" s="251">
        <f>'ID Sch 25 (12.2019)'!E58-C115</f>
        <v>58514.12200000001</v>
      </c>
      <c r="D114" s="251">
        <f>'ID Sch 25 (12.2019)'!F58-D115</f>
        <v>58804.958999999995</v>
      </c>
      <c r="E114" s="251">
        <f>'ID Sch 25 (12.2019)'!G58-E115</f>
        <v>58530.591</v>
      </c>
      <c r="F114" s="251">
        <f>'ID Sch 25 (12.2019)'!H58-F115</f>
        <v>56103.299999999996</v>
      </c>
      <c r="G114" s="251">
        <f>'ID Sch 25 (12.2019)'!I58-G115</f>
        <v>54229.857999999993</v>
      </c>
      <c r="H114" s="251">
        <f>'ID Sch 25 (12.2019)'!J58-H115</f>
        <v>55024.943999999996</v>
      </c>
      <c r="I114" s="251">
        <f>'ID Sch 25 (12.2019)'!K58-I115</f>
        <v>55882.253999999994</v>
      </c>
      <c r="J114" s="251">
        <f>'ID Sch 25 (12.2019)'!L58-J115</f>
        <v>55770.383000000002</v>
      </c>
      <c r="K114" s="251">
        <f>'ID Sch 25 (12.2019)'!M58-K115</f>
        <v>56695.157000000007</v>
      </c>
      <c r="L114" s="251">
        <f>'ID Sch 25 (12.2019)'!N58-L115</f>
        <v>56907.743000000002</v>
      </c>
      <c r="M114" s="251">
        <f>'ID Sch 25 (12.2019)'!O58-M115</f>
        <v>56461.423999999999</v>
      </c>
      <c r="N114" s="251">
        <f>'ID Sch 25 (12.2019)'!P58-N115</f>
        <v>54775.067999999992</v>
      </c>
      <c r="O114" s="106">
        <f t="shared" ref="O114:O117" si="39">SUM(C114:N114)</f>
        <v>677699.80300000007</v>
      </c>
    </row>
    <row r="115" spans="1:15" outlineLevel="1">
      <c r="A115" s="163" t="s">
        <v>411</v>
      </c>
      <c r="B115" s="61"/>
      <c r="C115" s="251">
        <f>'ID Sch 25 (12.2019)'!E53-'ID Sch 25 (12.2019)'!E84-'ID Sch 25 (12.2019)'!E85</f>
        <v>541.1429999999998</v>
      </c>
      <c r="D115" s="251">
        <f>'ID Sch 25 (12.2019)'!F53-'ID Sch 25 (12.2019)'!F84-'ID Sch 25 (12.2019)'!F85</f>
        <v>790.49699999999962</v>
      </c>
      <c r="E115" s="251">
        <f>'ID Sch 25 (12.2019)'!G53-'ID Sch 25 (12.2019)'!G84-'ID Sch 25 (12.2019)'!G85</f>
        <v>526.12099999999975</v>
      </c>
      <c r="F115" s="251">
        <f>'ID Sch 25 (12.2019)'!H53-'ID Sch 25 (12.2019)'!H84-'ID Sch 25 (12.2019)'!H85</f>
        <v>562.65600000000006</v>
      </c>
      <c r="G115" s="251">
        <f>'ID Sch 25 (12.2019)'!I53-'ID Sch 25 (12.2019)'!I84-'ID Sch 25 (12.2019)'!I85</f>
        <v>843.62100000000021</v>
      </c>
      <c r="H115" s="251">
        <f>'ID Sch 25 (12.2019)'!J53-'ID Sch 25 (12.2019)'!J84-'ID Sch 25 (12.2019)'!J85</f>
        <v>591.77399999999989</v>
      </c>
      <c r="I115" s="251">
        <f>'ID Sch 25 (12.2019)'!K53-'ID Sch 25 (12.2019)'!K84-'ID Sch 25 (12.2019)'!K85</f>
        <v>644.2560000000002</v>
      </c>
      <c r="J115" s="251">
        <f>'ID Sch 25 (12.2019)'!L53-'ID Sch 25 (12.2019)'!L84-'ID Sch 25 (12.2019)'!L85</f>
        <v>950.12999999999954</v>
      </c>
      <c r="K115" s="251">
        <f>'ID Sch 25 (12.2019)'!M53-'ID Sch 25 (12.2019)'!M84-'ID Sch 25 (12.2019)'!M85</f>
        <v>1106.1980000000003</v>
      </c>
      <c r="L115" s="251">
        <f>'ID Sch 25 (12.2019)'!N53-'ID Sch 25 (12.2019)'!N84-'ID Sch 25 (12.2019)'!N85</f>
        <v>712.2789999999984</v>
      </c>
      <c r="M115" s="251">
        <f>'ID Sch 25 (12.2019)'!O53-'ID Sch 25 (12.2019)'!O84-'ID Sch 25 (12.2019)'!O85</f>
        <v>454.76899999999966</v>
      </c>
      <c r="N115" s="251">
        <f>'ID Sch 25 (12.2019)'!P53-'ID Sch 25 (12.2019)'!P84-'ID Sch 25 (12.2019)'!P85</f>
        <v>1208.3749999999995</v>
      </c>
      <c r="O115" s="106">
        <f t="shared" si="39"/>
        <v>8931.8189999999959</v>
      </c>
    </row>
    <row r="116" spans="1:15" outlineLevel="1">
      <c r="A116" s="163" t="s">
        <v>2336</v>
      </c>
      <c r="B116" s="61"/>
      <c r="C116" s="251">
        <f>'ID Sch 25 (12.2019)'!E94</f>
        <v>95870</v>
      </c>
      <c r="D116" s="251">
        <f>'ID Sch 25 (12.2019)'!F94</f>
        <v>73780</v>
      </c>
      <c r="E116" s="251">
        <f>'ID Sch 25 (12.2019)'!G94</f>
        <v>78150</v>
      </c>
      <c r="F116" s="251">
        <f>'ID Sch 25 (12.2019)'!H94</f>
        <v>62970</v>
      </c>
      <c r="G116" s="251">
        <f>'ID Sch 25 (12.2019)'!I94</f>
        <v>61540</v>
      </c>
      <c r="H116" s="251">
        <f>'ID Sch 25 (12.2019)'!J94</f>
        <v>53900</v>
      </c>
      <c r="I116" s="251">
        <f>'ID Sch 25 (12.2019)'!K94</f>
        <v>83520</v>
      </c>
      <c r="J116" s="251">
        <f>'ID Sch 25 (12.2019)'!L94</f>
        <v>80500</v>
      </c>
      <c r="K116" s="251">
        <f>'ID Sch 25 (12.2019)'!M94</f>
        <v>86480</v>
      </c>
      <c r="L116" s="251">
        <f>'ID Sch 25 (12.2019)'!N94</f>
        <v>91940</v>
      </c>
      <c r="M116" s="251">
        <f>'ID Sch 25 (12.2019)'!O94</f>
        <v>60180</v>
      </c>
      <c r="N116" s="251">
        <f>'ID Sch 25 (12.2019)'!P94</f>
        <v>73590</v>
      </c>
      <c r="O116" s="106">
        <f t="shared" si="39"/>
        <v>902420</v>
      </c>
    </row>
    <row r="117" spans="1:15" outlineLevel="1">
      <c r="A117" s="163" t="s">
        <v>2335</v>
      </c>
      <c r="B117" s="61"/>
      <c r="C117" s="235">
        <v>0</v>
      </c>
      <c r="D117" s="235">
        <v>0</v>
      </c>
      <c r="E117" s="235">
        <v>0</v>
      </c>
      <c r="F117" s="235">
        <v>0</v>
      </c>
      <c r="G117" s="235">
        <v>0</v>
      </c>
      <c r="H117" s="235">
        <v>0</v>
      </c>
      <c r="I117" s="235">
        <v>0</v>
      </c>
      <c r="J117" s="235">
        <v>0</v>
      </c>
      <c r="K117" s="235">
        <v>0</v>
      </c>
      <c r="L117" s="235">
        <v>0</v>
      </c>
      <c r="M117" s="235">
        <v>0</v>
      </c>
      <c r="N117" s="235">
        <v>0</v>
      </c>
      <c r="O117" s="106">
        <f t="shared" si="39"/>
        <v>0</v>
      </c>
    </row>
    <row r="118" spans="1:15" outlineLevel="1">
      <c r="A118" t="s">
        <v>259</v>
      </c>
      <c r="B118" s="61"/>
      <c r="C118" s="68">
        <f>SUM(C106:C117)</f>
        <v>1144870.6513681198</v>
      </c>
      <c r="D118" s="68">
        <f t="shared" ref="D118:O118" si="40">SUM(D106:D117)</f>
        <v>1176653.2825033155</v>
      </c>
      <c r="E118" s="68">
        <f t="shared" si="40"/>
        <v>1261307.4246906016</v>
      </c>
      <c r="F118" s="68">
        <f t="shared" si="40"/>
        <v>1040043.9034826063</v>
      </c>
      <c r="G118" s="68">
        <f t="shared" si="40"/>
        <v>1002180.8570411594</v>
      </c>
      <c r="H118" s="68">
        <f t="shared" si="40"/>
        <v>1028550.1036041295</v>
      </c>
      <c r="I118" s="68">
        <f t="shared" si="40"/>
        <v>953482.19776542729</v>
      </c>
      <c r="J118" s="68">
        <f t="shared" si="40"/>
        <v>1076212.0184965874</v>
      </c>
      <c r="K118" s="68">
        <f t="shared" si="40"/>
        <v>1163943.994843798</v>
      </c>
      <c r="L118" s="68">
        <f t="shared" si="40"/>
        <v>953273.84151798312</v>
      </c>
      <c r="M118" s="68">
        <f t="shared" si="40"/>
        <v>995586.2984517311</v>
      </c>
      <c r="N118" s="68">
        <f t="shared" si="40"/>
        <v>1084311.1459634257</v>
      </c>
      <c r="O118" s="68">
        <f t="shared" si="40"/>
        <v>12880415.719728883</v>
      </c>
    </row>
    <row r="119" spans="1:15">
      <c r="A119" s="163"/>
      <c r="B119" s="6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106"/>
    </row>
    <row r="120" spans="1:15">
      <c r="A120" t="s">
        <v>277</v>
      </c>
      <c r="B120" s="19"/>
      <c r="C120" s="65">
        <f t="shared" ref="C120:O120" si="41">SUM(C92:C102,C106:C117)</f>
        <v>3315280.2990452577</v>
      </c>
      <c r="D120" s="65">
        <f t="shared" si="41"/>
        <v>3300887.7168143946</v>
      </c>
      <c r="E120" s="65">
        <f t="shared" si="41"/>
        <v>3710899.1453800532</v>
      </c>
      <c r="F120" s="65">
        <f t="shared" si="41"/>
        <v>3089036.2257207879</v>
      </c>
      <c r="G120" s="65">
        <f t="shared" si="41"/>
        <v>2862088.8099398431</v>
      </c>
      <c r="H120" s="65">
        <f t="shared" si="41"/>
        <v>2849360.7649338301</v>
      </c>
      <c r="I120" s="65">
        <f t="shared" si="41"/>
        <v>2592928.6983248275</v>
      </c>
      <c r="J120" s="65">
        <f t="shared" si="41"/>
        <v>2898144.4491449175</v>
      </c>
      <c r="K120" s="65">
        <f t="shared" si="41"/>
        <v>3233148.9386537932</v>
      </c>
      <c r="L120" s="65">
        <f t="shared" si="41"/>
        <v>2755934.056698225</v>
      </c>
      <c r="M120" s="65">
        <f t="shared" si="41"/>
        <v>2741139.3855749918</v>
      </c>
      <c r="N120" s="65">
        <f t="shared" si="41"/>
        <v>3030212.6596864322</v>
      </c>
      <c r="O120" s="65">
        <f t="shared" si="41"/>
        <v>36379061.149917349</v>
      </c>
    </row>
    <row r="121" spans="1:15">
      <c r="B121" s="19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77"/>
    </row>
    <row r="122" spans="1:15">
      <c r="C122" s="108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</row>
    <row r="123" spans="1:15">
      <c r="C123" s="108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</row>
    <row r="124" spans="1:1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</row>
    <row r="125" spans="1:15">
      <c r="C125" s="108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</row>
    <row r="126" spans="1:1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</row>
    <row r="127" spans="1:1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</row>
    <row r="128" spans="1:1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</row>
    <row r="129" spans="1:1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</row>
    <row r="130" spans="1:1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spans="1:1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</row>
    <row r="132" spans="1:1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</row>
    <row r="133" spans="1:1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</row>
    <row r="134" spans="1:15">
      <c r="B134" s="5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</row>
    <row r="135" spans="1:15">
      <c r="B135" s="11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</row>
    <row r="136" spans="1:15">
      <c r="A136" s="3"/>
      <c r="B136" s="11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</row>
    <row r="137" spans="1:1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</row>
    <row r="138" spans="1:1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</row>
    <row r="139" spans="1:1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</row>
    <row r="140" spans="1:1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</row>
    <row r="141" spans="1:1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</row>
    <row r="142" spans="1:1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</row>
    <row r="143" spans="1:1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</row>
    <row r="144" spans="1:1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</row>
    <row r="145" spans="3:1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</row>
    <row r="146" spans="3:15">
      <c r="C146" s="109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</row>
    <row r="147" spans="3:15">
      <c r="C147" s="109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</row>
    <row r="148" spans="3:1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</row>
  </sheetData>
  <printOptions horizontalCentered="1" verticalCentered="1"/>
  <pageMargins left="0.5" right="0.47" top="0.5" bottom="0.53" header="0.75" footer="0.37"/>
  <pageSetup scale="70" orientation="landscape" horizontalDpi="4294967292" r:id="rId1"/>
  <headerFooter alignWithMargins="0">
    <oddHeader>&amp;RPage &amp;P</oddHeader>
    <oddFooter xml:space="preserve">&amp;C&amp;F &amp;A </oddFooter>
  </headerFooter>
  <rowBreaks count="1" manualBreakCount="1">
    <brk id="80" max="1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1F4B-EB13-4592-AFFF-E12F3988DF0C}">
  <sheetPr>
    <tabColor rgb="FF00B050"/>
    <pageSetUpPr autoPageBreaks="0"/>
  </sheetPr>
  <dimension ref="A1:V28"/>
  <sheetViews>
    <sheetView zoomScaleNormal="100" workbookViewId="0">
      <selection activeCell="P32" sqref="P32"/>
    </sheetView>
  </sheetViews>
  <sheetFormatPr defaultColWidth="9.1640625" defaultRowHeight="15"/>
  <cols>
    <col min="1" max="1" width="4.5" style="441" customWidth="1"/>
    <col min="2" max="2" width="39.33203125" style="441" customWidth="1"/>
    <col min="3" max="3" width="7.33203125" style="441" customWidth="1"/>
    <col min="4" max="4" width="14.83203125" style="441" customWidth="1"/>
    <col min="5" max="7" width="14.5" style="441" bestFit="1" customWidth="1"/>
    <col min="8" max="9" width="14.83203125" style="441" bestFit="1" customWidth="1"/>
    <col min="10" max="10" width="14.5" style="441" bestFit="1" customWidth="1"/>
    <col min="11" max="11" width="14.83203125" style="441" bestFit="1" customWidth="1"/>
    <col min="12" max="12" width="15.33203125" style="441" customWidth="1"/>
    <col min="13" max="13" width="14.83203125" style="441" bestFit="1" customWidth="1"/>
    <col min="14" max="14" width="15.6640625" style="441" customWidth="1"/>
    <col min="15" max="15" width="15.5" style="441" customWidth="1"/>
    <col min="16" max="16" width="19" style="441" customWidth="1"/>
    <col min="17" max="17" width="9.1640625" style="441"/>
    <col min="18" max="18" width="17.83203125" style="441" customWidth="1"/>
    <col min="19" max="19" width="9.1640625" style="441"/>
    <col min="20" max="20" width="15.5" style="441" bestFit="1" customWidth="1"/>
    <col min="21" max="21" width="9.1640625" style="441"/>
    <col min="22" max="22" width="11.6640625" style="441" bestFit="1" customWidth="1"/>
    <col min="23" max="16384" width="9.1640625" style="441"/>
  </cols>
  <sheetData>
    <row r="1" spans="1:22">
      <c r="A1" s="439" t="s">
        <v>2562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22">
      <c r="A2" s="440" t="s">
        <v>2540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</row>
    <row r="3" spans="1:22">
      <c r="A3" s="439" t="s">
        <v>2499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</row>
    <row r="4" spans="1:22">
      <c r="A4" s="440" t="s">
        <v>2541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</row>
    <row r="5" spans="1:22" s="444" customFormat="1">
      <c r="A5" s="440"/>
      <c r="B5" s="440"/>
      <c r="C5" s="440"/>
      <c r="D5" s="442" t="s">
        <v>422</v>
      </c>
      <c r="E5" s="442" t="s">
        <v>432</v>
      </c>
      <c r="F5" s="442" t="s">
        <v>433</v>
      </c>
      <c r="G5" s="442" t="s">
        <v>434</v>
      </c>
      <c r="H5" s="442" t="s">
        <v>265</v>
      </c>
      <c r="I5" s="442" t="s">
        <v>435</v>
      </c>
      <c r="J5" s="442" t="s">
        <v>436</v>
      </c>
      <c r="K5" s="442" t="s">
        <v>437</v>
      </c>
      <c r="L5" s="442" t="s">
        <v>438</v>
      </c>
      <c r="M5" s="442" t="s">
        <v>439</v>
      </c>
      <c r="N5" s="442" t="s">
        <v>440</v>
      </c>
      <c r="O5" s="442" t="s">
        <v>441</v>
      </c>
      <c r="P5" s="443" t="s">
        <v>2443</v>
      </c>
      <c r="R5" s="454" t="s">
        <v>2563</v>
      </c>
    </row>
    <row r="6" spans="1:22">
      <c r="A6" s="440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R6" s="461" t="s">
        <v>2565</v>
      </c>
      <c r="T6" s="461" t="s">
        <v>2566</v>
      </c>
      <c r="V6" s="461" t="s">
        <v>2567</v>
      </c>
    </row>
    <row r="7" spans="1:22">
      <c r="A7" s="440" t="s">
        <v>2542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V7" s="461" t="s">
        <v>2568</v>
      </c>
    </row>
    <row r="8" spans="1:22">
      <c r="A8" s="440"/>
      <c r="B8" s="440" t="s">
        <v>2543</v>
      </c>
      <c r="C8" s="440"/>
      <c r="D8" s="453">
        <v>274360635.00099999</v>
      </c>
      <c r="E8" s="453">
        <v>207193378.29500002</v>
      </c>
      <c r="F8" s="453">
        <v>229428046.38</v>
      </c>
      <c r="G8" s="453">
        <v>169631983.23899999</v>
      </c>
      <c r="H8" s="453">
        <v>168765600.24200001</v>
      </c>
      <c r="I8" s="453">
        <v>147189238.35699999</v>
      </c>
      <c r="J8" s="453">
        <v>194257187.32800001</v>
      </c>
      <c r="K8" s="453">
        <v>178597371.602</v>
      </c>
      <c r="L8" s="453">
        <v>154091917.74200001</v>
      </c>
      <c r="M8" s="453">
        <v>172757206.697</v>
      </c>
      <c r="N8" s="453">
        <v>218913345.961</v>
      </c>
      <c r="O8" s="453">
        <v>280299613.98699999</v>
      </c>
      <c r="P8" s="445">
        <f t="shared" ref="P8:P13" si="0">SUM(D8:O8)</f>
        <v>2395485524.8310003</v>
      </c>
      <c r="R8" s="451">
        <v>2395485524.8310003</v>
      </c>
      <c r="S8" s="455">
        <f>P8-R8</f>
        <v>0</v>
      </c>
      <c r="T8" s="451">
        <v>2619517</v>
      </c>
      <c r="V8" s="451">
        <v>232554</v>
      </c>
    </row>
    <row r="9" spans="1:22">
      <c r="A9" s="440"/>
      <c r="B9" s="440" t="s">
        <v>2544</v>
      </c>
      <c r="C9" s="440"/>
      <c r="D9" s="453">
        <v>59352723.123000003</v>
      </c>
      <c r="E9" s="453">
        <v>54231250.487000003</v>
      </c>
      <c r="F9" s="453">
        <v>53715552.423999995</v>
      </c>
      <c r="G9" s="453">
        <v>47955251.848000005</v>
      </c>
      <c r="H9" s="453">
        <v>47548783.745000005</v>
      </c>
      <c r="I9" s="453">
        <v>45995348.461000003</v>
      </c>
      <c r="J9" s="453">
        <v>53148621.067000002</v>
      </c>
      <c r="K9" s="453">
        <v>50915294.408000007</v>
      </c>
      <c r="L9" s="453">
        <v>45893651.038999997</v>
      </c>
      <c r="M9" s="453">
        <v>50369033.420999996</v>
      </c>
      <c r="N9" s="453">
        <v>52595857.002999999</v>
      </c>
      <c r="O9" s="453">
        <v>60176786.509999998</v>
      </c>
      <c r="P9" s="445">
        <f t="shared" si="0"/>
        <v>621898153.53600001</v>
      </c>
      <c r="R9" s="451">
        <v>621898153.53599989</v>
      </c>
      <c r="S9" s="455">
        <f t="shared" ref="S9:S14" si="1">P9-R9</f>
        <v>0</v>
      </c>
      <c r="T9" s="451">
        <v>391801</v>
      </c>
      <c r="V9" s="451">
        <v>77796</v>
      </c>
    </row>
    <row r="10" spans="1:22" s="444" customFormat="1">
      <c r="A10" s="440"/>
      <c r="B10" s="440" t="s">
        <v>2545</v>
      </c>
      <c r="C10" s="440"/>
      <c r="D10" s="453">
        <v>116124000.625</v>
      </c>
      <c r="E10" s="453">
        <v>110604753.15000001</v>
      </c>
      <c r="F10" s="453">
        <v>107582425.82800001</v>
      </c>
      <c r="G10" s="453">
        <v>108869509.67399999</v>
      </c>
      <c r="H10" s="453">
        <v>113950738.802</v>
      </c>
      <c r="I10" s="453">
        <v>114893358.513</v>
      </c>
      <c r="J10" s="453">
        <v>124562708.57000001</v>
      </c>
      <c r="K10" s="453">
        <v>116483270.582</v>
      </c>
      <c r="L10" s="453">
        <v>105127678.24399999</v>
      </c>
      <c r="M10" s="453">
        <v>128571424.59299999</v>
      </c>
      <c r="N10" s="453">
        <v>107626919.42200001</v>
      </c>
      <c r="O10" s="453">
        <v>115173338.25399999</v>
      </c>
      <c r="P10" s="445">
        <f t="shared" si="0"/>
        <v>1369570126.257</v>
      </c>
      <c r="R10" s="456">
        <v>1369570126.257</v>
      </c>
      <c r="S10" s="455">
        <f t="shared" si="1"/>
        <v>0</v>
      </c>
      <c r="T10" s="460">
        <v>22941</v>
      </c>
      <c r="V10" s="451">
        <v>133266</v>
      </c>
    </row>
    <row r="11" spans="1:22">
      <c r="A11" s="440"/>
      <c r="B11" s="440" t="s">
        <v>2546</v>
      </c>
      <c r="C11" s="440"/>
      <c r="D11" s="453">
        <v>91254361.87000002</v>
      </c>
      <c r="E11" s="453">
        <v>85256588.479999989</v>
      </c>
      <c r="F11" s="453">
        <v>90115026.299999982</v>
      </c>
      <c r="G11" s="453">
        <v>81790111.899999991</v>
      </c>
      <c r="H11" s="453">
        <v>92286223.400000006</v>
      </c>
      <c r="I11" s="453">
        <v>90662369.600000024</v>
      </c>
      <c r="J11" s="453">
        <v>96315787.589999989</v>
      </c>
      <c r="K11" s="453">
        <v>98229503.840999976</v>
      </c>
      <c r="L11" s="453">
        <v>91866248.393999994</v>
      </c>
      <c r="M11" s="453">
        <v>93890910.769999996</v>
      </c>
      <c r="N11" s="453">
        <v>82979731.170000002</v>
      </c>
      <c r="O11" s="453">
        <v>91254718</v>
      </c>
      <c r="P11" s="445">
        <f t="shared" si="0"/>
        <v>1085901581.3150001</v>
      </c>
      <c r="R11" s="451">
        <v>1085901581.3150001</v>
      </c>
      <c r="S11" s="455">
        <f t="shared" si="1"/>
        <v>0</v>
      </c>
      <c r="T11" s="451">
        <v>276</v>
      </c>
      <c r="V11" s="451">
        <v>69248</v>
      </c>
    </row>
    <row r="12" spans="1:22">
      <c r="A12" s="440"/>
      <c r="B12" s="440" t="s">
        <v>2547</v>
      </c>
      <c r="C12" s="440"/>
      <c r="D12" s="453">
        <v>4340244.5839999998</v>
      </c>
      <c r="E12" s="453">
        <v>4244972.1950000003</v>
      </c>
      <c r="F12" s="453">
        <v>4022821.9869999997</v>
      </c>
      <c r="G12" s="453">
        <v>4817232.58</v>
      </c>
      <c r="H12" s="453">
        <v>13137489.261</v>
      </c>
      <c r="I12" s="453">
        <v>20691277.465999998</v>
      </c>
      <c r="J12" s="453">
        <v>25293030.862</v>
      </c>
      <c r="K12" s="453">
        <v>26711194.523000002</v>
      </c>
      <c r="L12" s="453">
        <v>22077426.968999997</v>
      </c>
      <c r="M12" s="453">
        <v>7942711.0830000006</v>
      </c>
      <c r="N12" s="453">
        <v>2368275.1040000003</v>
      </c>
      <c r="O12" s="453">
        <v>3976376.4280000003</v>
      </c>
      <c r="P12" s="445">
        <f t="shared" si="0"/>
        <v>139623053.042</v>
      </c>
      <c r="R12" s="451">
        <v>139623053.042</v>
      </c>
      <c r="S12" s="455">
        <f t="shared" si="1"/>
        <v>0</v>
      </c>
      <c r="T12" s="451">
        <v>29492</v>
      </c>
      <c r="V12" s="451">
        <v>12229</v>
      </c>
    </row>
    <row r="13" spans="1:22">
      <c r="A13" s="440"/>
      <c r="B13" s="440" t="s">
        <v>2452</v>
      </c>
      <c r="C13" s="440"/>
      <c r="D13" s="453">
        <v>1588090.1563400002</v>
      </c>
      <c r="E13" s="453">
        <v>1465578.93729</v>
      </c>
      <c r="F13" s="453">
        <v>1457300.8660000002</v>
      </c>
      <c r="G13" s="453">
        <v>1504467.78492</v>
      </c>
      <c r="H13" s="453">
        <v>1481576.6810000001</v>
      </c>
      <c r="I13" s="453">
        <v>1502970.93799</v>
      </c>
      <c r="J13" s="453">
        <v>1517745.8740000001</v>
      </c>
      <c r="K13" s="453">
        <v>1485522.635</v>
      </c>
      <c r="L13" s="453">
        <v>1534874.4569999999</v>
      </c>
      <c r="M13" s="453">
        <v>1490310.2049999998</v>
      </c>
      <c r="N13" s="453">
        <v>1428253.1512200001</v>
      </c>
      <c r="O13" s="453">
        <v>1505231.9742100001</v>
      </c>
      <c r="P13" s="445">
        <f t="shared" si="0"/>
        <v>17961923.65997</v>
      </c>
      <c r="R13" s="451">
        <v>17961923.65997</v>
      </c>
      <c r="S13" s="455">
        <f t="shared" si="1"/>
        <v>0</v>
      </c>
      <c r="T13" s="451">
        <v>5283</v>
      </c>
      <c r="V13" s="451">
        <v>6629</v>
      </c>
    </row>
    <row r="14" spans="1:22">
      <c r="A14" s="440" t="s">
        <v>2548</v>
      </c>
      <c r="B14" s="440"/>
      <c r="C14" s="440"/>
      <c r="D14" s="446">
        <f t="shared" ref="D14:P14" si="2">SUM(D8:D13)</f>
        <v>547020055.35934007</v>
      </c>
      <c r="E14" s="446">
        <f t="shared" si="2"/>
        <v>462996521.54429007</v>
      </c>
      <c r="F14" s="446">
        <f t="shared" si="2"/>
        <v>486321173.78500003</v>
      </c>
      <c r="G14" s="446">
        <f t="shared" si="2"/>
        <v>414568557.02591997</v>
      </c>
      <c r="H14" s="446">
        <f t="shared" si="2"/>
        <v>437170412.13099998</v>
      </c>
      <c r="I14" s="446">
        <f t="shared" si="2"/>
        <v>420934563.33499002</v>
      </c>
      <c r="J14" s="446">
        <f t="shared" si="2"/>
        <v>495095081.29100001</v>
      </c>
      <c r="K14" s="446">
        <f t="shared" si="2"/>
        <v>472422157.59099996</v>
      </c>
      <c r="L14" s="446">
        <f t="shared" si="2"/>
        <v>420591796.84499997</v>
      </c>
      <c r="M14" s="446">
        <f t="shared" si="2"/>
        <v>455021596.76899993</v>
      </c>
      <c r="N14" s="446">
        <f t="shared" si="2"/>
        <v>465912381.81121999</v>
      </c>
      <c r="O14" s="446">
        <f t="shared" si="2"/>
        <v>552386065.15320992</v>
      </c>
      <c r="P14" s="446">
        <f t="shared" si="2"/>
        <v>5630440362.6409712</v>
      </c>
      <c r="R14" s="452">
        <f>SUM(R8:R13)</f>
        <v>5630440362.6409712</v>
      </c>
      <c r="S14" s="455">
        <f t="shared" si="1"/>
        <v>0</v>
      </c>
      <c r="T14" s="452">
        <f>SUM(T8:T13)</f>
        <v>3069310</v>
      </c>
      <c r="V14" s="452">
        <f>SUM(V8:V13)</f>
        <v>531722</v>
      </c>
    </row>
    <row r="15" spans="1:22">
      <c r="A15" s="440"/>
      <c r="B15" s="440"/>
      <c r="C15" s="440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</row>
    <row r="16" spans="1:22">
      <c r="A16" s="440"/>
      <c r="B16" s="439" t="s">
        <v>2549</v>
      </c>
      <c r="C16" s="440"/>
      <c r="D16" s="448">
        <f>ROUND(D14/$P$14,3)</f>
        <v>9.7000000000000003E-2</v>
      </c>
      <c r="E16" s="448">
        <f t="shared" ref="E16:O16" si="3">ROUND(E14/$P$14,3)</f>
        <v>8.2000000000000003E-2</v>
      </c>
      <c r="F16" s="448">
        <f t="shared" si="3"/>
        <v>8.5999999999999993E-2</v>
      </c>
      <c r="G16" s="448">
        <f>ROUND(G14/$P$14,3)-0.001</f>
        <v>7.2999999999999995E-2</v>
      </c>
      <c r="H16" s="448">
        <f t="shared" si="3"/>
        <v>7.8E-2</v>
      </c>
      <c r="I16" s="448">
        <f t="shared" si="3"/>
        <v>7.4999999999999997E-2</v>
      </c>
      <c r="J16" s="448">
        <f t="shared" si="3"/>
        <v>8.7999999999999995E-2</v>
      </c>
      <c r="K16" s="448">
        <f t="shared" si="3"/>
        <v>8.4000000000000005E-2</v>
      </c>
      <c r="L16" s="448">
        <f t="shared" si="3"/>
        <v>7.4999999999999997E-2</v>
      </c>
      <c r="M16" s="448">
        <f t="shared" si="3"/>
        <v>8.1000000000000003E-2</v>
      </c>
      <c r="N16" s="448">
        <f t="shared" si="3"/>
        <v>8.3000000000000004E-2</v>
      </c>
      <c r="O16" s="448">
        <f t="shared" si="3"/>
        <v>9.8000000000000004E-2</v>
      </c>
      <c r="P16" s="448">
        <f>SUM(D16:O16)</f>
        <v>0.99999999999999989</v>
      </c>
    </row>
    <row r="17" spans="1:16">
      <c r="A17" s="440"/>
      <c r="B17" s="440"/>
      <c r="C17" s="440"/>
      <c r="D17" s="440"/>
      <c r="E17" s="440"/>
      <c r="F17" s="440"/>
      <c r="G17" s="457"/>
      <c r="H17" s="457"/>
      <c r="I17" s="440"/>
      <c r="J17" s="440"/>
      <c r="K17" s="440"/>
      <c r="L17" s="440"/>
      <c r="M17" s="440"/>
      <c r="N17" s="440"/>
      <c r="O17" s="440"/>
      <c r="P17" s="440"/>
    </row>
    <row r="18" spans="1:16">
      <c r="A18" s="441" t="s">
        <v>2550</v>
      </c>
      <c r="C18" s="449" t="s">
        <v>2551</v>
      </c>
    </row>
    <row r="19" spans="1:16">
      <c r="B19" s="440" t="s">
        <v>2552</v>
      </c>
      <c r="C19" s="450">
        <f>Loss_Sec</f>
        <v>5.6000000000000001E-2</v>
      </c>
      <c r="D19" s="451">
        <f>D8*(1+$C19)</f>
        <v>289724830.56105602</v>
      </c>
      <c r="E19" s="451">
        <f t="shared" ref="E19:O20" si="4">E8*(1+$C19)</f>
        <v>218796207.47952002</v>
      </c>
      <c r="F19" s="451">
        <f t="shared" si="4"/>
        <v>242276016.97728002</v>
      </c>
      <c r="G19" s="451">
        <f t="shared" si="4"/>
        <v>179131374.30038401</v>
      </c>
      <c r="H19" s="451">
        <f t="shared" si="4"/>
        <v>178216473.85555202</v>
      </c>
      <c r="I19" s="451">
        <f t="shared" si="4"/>
        <v>155431835.704992</v>
      </c>
      <c r="J19" s="451">
        <f t="shared" si="4"/>
        <v>205135589.81836802</v>
      </c>
      <c r="K19" s="451">
        <f t="shared" si="4"/>
        <v>188598824.41171202</v>
      </c>
      <c r="L19" s="451">
        <f t="shared" si="4"/>
        <v>162721065.13555202</v>
      </c>
      <c r="M19" s="451">
        <f t="shared" si="4"/>
        <v>182431610.27203199</v>
      </c>
      <c r="N19" s="451">
        <f t="shared" si="4"/>
        <v>231172493.33481601</v>
      </c>
      <c r="O19" s="451">
        <f t="shared" si="4"/>
        <v>295996392.37027198</v>
      </c>
      <c r="P19" s="445">
        <f>SUM(D19:O19)</f>
        <v>2529632714.2215362</v>
      </c>
    </row>
    <row r="20" spans="1:16">
      <c r="B20" s="440" t="s">
        <v>2553</v>
      </c>
      <c r="C20" s="450">
        <f>Loss_Sec</f>
        <v>5.6000000000000001E-2</v>
      </c>
      <c r="D20" s="451">
        <f>D9*(1+$C20)</f>
        <v>62676475.617888004</v>
      </c>
      <c r="E20" s="451">
        <f t="shared" si="4"/>
        <v>57268200.514272004</v>
      </c>
      <c r="F20" s="451">
        <f t="shared" si="4"/>
        <v>56723623.359743997</v>
      </c>
      <c r="G20" s="451">
        <f t="shared" si="4"/>
        <v>50640745.951488011</v>
      </c>
      <c r="H20" s="451">
        <f t="shared" si="4"/>
        <v>50211515.634720005</v>
      </c>
      <c r="I20" s="451">
        <f t="shared" si="4"/>
        <v>48571087.974816002</v>
      </c>
      <c r="J20" s="451">
        <f t="shared" si="4"/>
        <v>56124943.846752003</v>
      </c>
      <c r="K20" s="451">
        <f t="shared" si="4"/>
        <v>53766550.894848011</v>
      </c>
      <c r="L20" s="451">
        <f t="shared" si="4"/>
        <v>48463695.497184001</v>
      </c>
      <c r="M20" s="451">
        <f t="shared" si="4"/>
        <v>53189699.292576</v>
      </c>
      <c r="N20" s="451">
        <f t="shared" si="4"/>
        <v>55541224.995168</v>
      </c>
      <c r="O20" s="451">
        <f t="shared" si="4"/>
        <v>63546686.554559998</v>
      </c>
      <c r="P20" s="445">
        <f t="shared" ref="P20:P27" si="5">SUM(D20:O20)</f>
        <v>656724450.13401592</v>
      </c>
    </row>
    <row r="21" spans="1:16">
      <c r="B21" s="440" t="s">
        <v>2554</v>
      </c>
      <c r="C21" s="450">
        <f>Loss_Sec</f>
        <v>5.6000000000000001E-2</v>
      </c>
      <c r="D21" s="451">
        <f>(D10-'12.2019 WA Usage'!C114)*(1+$C21)</f>
        <v>113267385.06864001</v>
      </c>
      <c r="E21" s="451">
        <f>(E10-'12.2019 WA Usage'!D114)*(1+$C21)</f>
        <v>108597026.23968001</v>
      </c>
      <c r="F21" s="451">
        <f>(F10-'12.2019 WA Usage'!E114)*(1+$C21)</f>
        <v>104152301.24428801</v>
      </c>
      <c r="G21" s="451">
        <f>(G10-'12.2019 WA Usage'!F114)*(1+$C21)</f>
        <v>106199582.579904</v>
      </c>
      <c r="H21" s="451">
        <f>(H10-'12.2019 WA Usage'!G114)*(1+$C21)</f>
        <v>111365362.270272</v>
      </c>
      <c r="I21" s="451">
        <f>(I10-'12.2019 WA Usage'!H114)*(1+$C21)</f>
        <v>112073787.442848</v>
      </c>
      <c r="J21" s="451">
        <f>(J10-'12.2019 WA Usage'!I114)*(1+$C21)</f>
        <v>122320777.82496002</v>
      </c>
      <c r="K21" s="451">
        <f>(K10-'12.2019 WA Usage'!J114)*(1+$C21)</f>
        <v>113304370.800192</v>
      </c>
      <c r="L21" s="451">
        <f>(L10-'12.2019 WA Usage'!K114)*(1+$C21)</f>
        <v>100955837.42534399</v>
      </c>
      <c r="M21" s="451">
        <f>(M10-'12.2019 WA Usage'!L114)*(1+$C21)</f>
        <v>126908213.290848</v>
      </c>
      <c r="N21" s="451">
        <f>(N10-'12.2019 WA Usage'!M114)*(1+$C21)</f>
        <v>104290503.58003202</v>
      </c>
      <c r="O21" s="451">
        <f>(O10-'12.2019 WA Usage'!N114)*(1+$C21)</f>
        <v>112020539.868864</v>
      </c>
      <c r="P21" s="445">
        <f t="shared" si="5"/>
        <v>1335455687.6358721</v>
      </c>
    </row>
    <row r="22" spans="1:16">
      <c r="B22" s="440" t="s">
        <v>2555</v>
      </c>
      <c r="C22" s="450">
        <f>Loss_Prim</f>
        <v>4.2999999999999997E-2</v>
      </c>
      <c r="D22" s="451">
        <f>'12.2019 WA Usage'!C114*(1+$C22)</f>
        <v>9244337.7403299995</v>
      </c>
      <c r="E22" s="451">
        <f>'12.2019 WA Usage'!D114*(1+$C22)</f>
        <v>8100626.5051599992</v>
      </c>
      <c r="F22" s="451">
        <f>'12.2019 WA Usage'!E114*(1+$C22)</f>
        <v>9338346.8452399988</v>
      </c>
      <c r="G22" s="451">
        <f>'12.2019 WA Usage'!F114*(1+$C22)</f>
        <v>8658697.2350199986</v>
      </c>
      <c r="H22" s="451">
        <f>'12.2019 WA Usage'!G114*(1+$C22)</f>
        <v>8856233.4039199986</v>
      </c>
      <c r="I22" s="451">
        <f>'12.2019 WA Usage'!H114*(1+$C22)</f>
        <v>9139681.7331399992</v>
      </c>
      <c r="J22" s="451">
        <f>'12.2019 WA Usage'!I114*(1+$C22)</f>
        <v>9103970.1223799996</v>
      </c>
      <c r="K22" s="451">
        <f>'12.2019 WA Usage'!J114*(1+$C22)</f>
        <v>9582525.8906999994</v>
      </c>
      <c r="L22" s="451">
        <f>'12.2019 WA Usage'!K114*(1+$C22)</f>
        <v>9935158.5272099972</v>
      </c>
      <c r="M22" s="451">
        <f>'12.2019 WA Usage'!L114*(1+$C22)</f>
        <v>8754099.5793299973</v>
      </c>
      <c r="N22" s="451">
        <f>'12.2019 WA Usage'!M114*(1+$C22)</f>
        <v>9248252.6825499963</v>
      </c>
      <c r="O22" s="451">
        <f>'12.2019 WA Usage'!N114*(1+$C22)</f>
        <v>9484292.66708</v>
      </c>
      <c r="P22" s="445">
        <f t="shared" si="5"/>
        <v>109446222.93205997</v>
      </c>
    </row>
    <row r="23" spans="1:16">
      <c r="B23" s="440" t="s">
        <v>2556</v>
      </c>
      <c r="C23" s="450">
        <f>Loss_Transm</f>
        <v>0.03</v>
      </c>
      <c r="D23" s="451">
        <f>('WA Sch 25 (12.2019)'!D98+'WA Sch 25 (12.2019)'!D100)*(1+$C23)</f>
        <v>35866074.960000001</v>
      </c>
      <c r="E23" s="451">
        <f>('WA Sch 25 (12.2019)'!E98+'WA Sch 25 (12.2019)'!E100)*(1+$C23)</f>
        <v>34809554.520000003</v>
      </c>
      <c r="F23" s="451">
        <f>('WA Sch 25 (12.2019)'!F98+'WA Sch 25 (12.2019)'!F100)*(1+$C23)</f>
        <v>35041749.480000004</v>
      </c>
      <c r="G23" s="451">
        <f>('WA Sch 25 (12.2019)'!G98+'WA Sch 25 (12.2019)'!G100)*(1+$C23)</f>
        <v>34111115.640000001</v>
      </c>
      <c r="H23" s="451">
        <f>('WA Sch 25 (12.2019)'!H98+'WA Sch 25 (12.2019)'!H100)*(1+$C23)</f>
        <v>38559417.840000004</v>
      </c>
      <c r="I23" s="451">
        <f>('WA Sch 25 (12.2019)'!I98+'WA Sch 25 (12.2019)'!I100)*(1+$C23)</f>
        <v>37443643.560000002</v>
      </c>
      <c r="J23" s="451">
        <f>('WA Sch 25 (12.2019)'!J98+'WA Sch 25 (12.2019)'!J100)*(1+$C23)</f>
        <v>40240439.640000001</v>
      </c>
      <c r="K23" s="451">
        <f>('WA Sch 25 (12.2019)'!K98+'WA Sch 25 (12.2019)'!K100)*(1+$C23)</f>
        <v>40231169.640000001</v>
      </c>
      <c r="L23" s="451">
        <f>('WA Sch 25 (12.2019)'!L98+'WA Sch 25 (12.2019)'!L100)*(1+$C23)</f>
        <v>38515589.280000001</v>
      </c>
      <c r="M23" s="451">
        <f>('WA Sch 25 (12.2019)'!M98+'WA Sch 25 (12.2019)'!M100)*(1+$C23)</f>
        <v>40545719.280000001</v>
      </c>
      <c r="N23" s="451">
        <f>('WA Sch 25 (12.2019)'!N98+'WA Sch 25 (12.2019)'!N100)*(1+$C23)</f>
        <v>32995600.920000002</v>
      </c>
      <c r="O23" s="451">
        <f>('WA Sch 25 (12.2019)'!O98+'WA Sch 25 (12.2019)'!O100)*(1+$C23)</f>
        <v>40612092.480000004</v>
      </c>
      <c r="P23" s="445">
        <f t="shared" si="5"/>
        <v>448972167.24000007</v>
      </c>
    </row>
    <row r="24" spans="1:16">
      <c r="B24" s="440" t="s">
        <v>2557</v>
      </c>
      <c r="C24" s="450">
        <f>Loss_Prim</f>
        <v>4.2999999999999997E-2</v>
      </c>
      <c r="D24" s="451">
        <f>(D11-'WA Sch 25 (12.2019)'!D12-SUM('WA Sch 25 (12.2019)'!D23:D25))*(1+$C24)</f>
        <v>51047996.520010017</v>
      </c>
      <c r="E24" s="451">
        <f>(E11-'WA Sch 25 (12.2019)'!E12-SUM('WA Sch 25 (12.2019)'!E23:E25))*(1+$C24)</f>
        <v>46201466.11023999</v>
      </c>
      <c r="F24" s="451">
        <f>(F11-'WA Sch 25 (12.2019)'!F12-SUM('WA Sch 25 (12.2019)'!F23:F25))*(1+$C24)</f>
        <v>50915833.432099976</v>
      </c>
      <c r="G24" s="451">
        <f>(G11-'WA Sch 25 (12.2019)'!G12-SUM('WA Sch 25 (12.2019)'!G23:G25))*(1+$C24)</f>
        <v>43521837.466099985</v>
      </c>
      <c r="H24" s="451">
        <f>(H11-'WA Sch 25 (12.2019)'!H12-SUM('WA Sch 25 (12.2019)'!H23:H25))*(1+$C24)</f>
        <v>49944600.489000008</v>
      </c>
      <c r="I24" s="451">
        <f>(I11-'WA Sch 25 (12.2019)'!I12-SUM('WA Sch 25 (12.2019)'!I23:I25))*(1+$C24)</f>
        <v>49231498.26000002</v>
      </c>
      <c r="J24" s="451">
        <f>(J11-'WA Sch 25 (12.2019)'!J12-SUM('WA Sch 25 (12.2019)'!J23:J25))*(1+$C24)</f>
        <v>51735184.287569985</v>
      </c>
      <c r="K24" s="451">
        <f>(K11-'WA Sch 25 (12.2019)'!K12-SUM('WA Sch 25 (12.2019)'!K23:K25))*(1+$C24)</f>
        <v>53085209.121762976</v>
      </c>
      <c r="L24" s="451">
        <f>(L11-'WA Sch 25 (12.2019)'!L12-SUM('WA Sch 25 (12.2019)'!L23:L25))*(1+$C24)</f>
        <v>49007616.217741989</v>
      </c>
      <c r="M24" s="451">
        <f>(M11-'WA Sch 25 (12.2019)'!M12-SUM('WA Sch 25 (12.2019)'!M23:M25))*(1+$C24)</f>
        <v>47551698.750709996</v>
      </c>
      <c r="N24" s="451">
        <f>(N11-'WA Sch 25 (12.2019)'!N12-SUM('WA Sch 25 (12.2019)'!N23:N25))*(1+$C24)</f>
        <v>43678351.370709993</v>
      </c>
      <c r="O24" s="451">
        <f>(O11-'WA Sch 25 (12.2019)'!O12-SUM('WA Sch 25 (12.2019)'!O23:O25))*(1+$C24)</f>
        <v>44824634.685599998</v>
      </c>
      <c r="P24" s="445">
        <f t="shared" si="5"/>
        <v>580745926.71154499</v>
      </c>
    </row>
    <row r="25" spans="1:16">
      <c r="B25" s="440" t="s">
        <v>2558</v>
      </c>
      <c r="C25" s="450">
        <f>Loss_Sec</f>
        <v>5.6000000000000001E-2</v>
      </c>
      <c r="D25" s="451">
        <f>('WA Sch 25 (12.2019)'!D23+'WA Sch 25 (12.2019)'!D24+'WA Sch 25 (12.2019)'!D25+'WA Sch 25 (12.2019)'!D99)*(1+$C25)</f>
        <v>7908912.844800001</v>
      </c>
      <c r="E25" s="451">
        <f>('WA Sch 25 (12.2019)'!E23+'WA Sch 25 (12.2019)'!E24+'WA Sch 25 (12.2019)'!E25+'WA Sch 25 (12.2019)'!E99)*(1+$C25)</f>
        <v>7565391.8207999999</v>
      </c>
      <c r="F25" s="451">
        <f>('WA Sch 25 (12.2019)'!F23+'WA Sch 25 (12.2019)'!F24+'WA Sch 25 (12.2019)'!F25+'WA Sch 25 (12.2019)'!F99)*(1+$C25)</f>
        <v>7684718.5536000002</v>
      </c>
      <c r="G25" s="451">
        <f>('WA Sch 25 (12.2019)'!G23+'WA Sch 25 (12.2019)'!G24+'WA Sch 25 (12.2019)'!G25+'WA Sch 25 (12.2019)'!G99)*(1+$C25)</f>
        <v>7333889.5872</v>
      </c>
      <c r="H25" s="451">
        <f>('WA Sch 25 (12.2019)'!H23+'WA Sch 25 (12.2019)'!H24+'WA Sch 25 (12.2019)'!H25+'WA Sch 25 (12.2019)'!H99)*(1+$C25)</f>
        <v>7354377.2544000009</v>
      </c>
      <c r="I25" s="451">
        <f>('WA Sch 25 (12.2019)'!I23+'WA Sch 25 (12.2019)'!I24+'WA Sch 25 (12.2019)'!I25+'WA Sch 25 (12.2019)'!I99)*(1+$C25)</f>
        <v>7505517.4656000007</v>
      </c>
      <c r="J25" s="451">
        <f>('WA Sch 25 (12.2019)'!J23+'WA Sch 25 (12.2019)'!J24+'WA Sch 25 (12.2019)'!J25+'WA Sch 25 (12.2019)'!J99)*(1+$C25)</f>
        <v>8073239.9616</v>
      </c>
      <c r="K25" s="451">
        <f>('WA Sch 25 (12.2019)'!K23+'WA Sch 25 (12.2019)'!K24+'WA Sch 25 (12.2019)'!K25+'WA Sch 25 (12.2019)'!K99)*(1+$C25)</f>
        <v>8736776.7168000005</v>
      </c>
      <c r="L25" s="451">
        <f>('WA Sch 25 (12.2019)'!L23+'WA Sch 25 (12.2019)'!L24+'WA Sch 25 (12.2019)'!L25+'WA Sch 25 (12.2019)'!L99)*(1+$C25)</f>
        <v>7904481.4464000007</v>
      </c>
      <c r="M25" s="451">
        <f>('WA Sch 25 (12.2019)'!M23+'WA Sch 25 (12.2019)'!M24+'WA Sch 25 (12.2019)'!M25+'WA Sch 25 (12.2019)'!M99)*(1+$C25)</f>
        <v>9435213.0048000012</v>
      </c>
      <c r="N25" s="451">
        <f>('WA Sch 25 (12.2019)'!N23+'WA Sch 25 (12.2019)'!N24+'WA Sch 25 (12.2019)'!N25+'WA Sch 25 (12.2019)'!N99)*(1+$C25)</f>
        <v>9575336.1791999992</v>
      </c>
      <c r="O25" s="451">
        <f>('WA Sch 25 (12.2019)'!O23+'WA Sch 25 (12.2019)'!O24+'WA Sch 25 (12.2019)'!O25+'WA Sch 25 (12.2019)'!O99)*(1+$C25)</f>
        <v>9344399.1168000009</v>
      </c>
      <c r="P25" s="445">
        <f t="shared" si="5"/>
        <v>98422253.951999992</v>
      </c>
    </row>
    <row r="26" spans="1:16">
      <c r="B26" s="440" t="s">
        <v>2559</v>
      </c>
      <c r="C26" s="450">
        <f>Loss_Sec</f>
        <v>5.6000000000000001E-2</v>
      </c>
      <c r="D26" s="451">
        <f>D12*(1+$C26)</f>
        <v>4583298.280704</v>
      </c>
      <c r="E26" s="451">
        <f t="shared" ref="E26:O27" si="6">E12*(1+$C26)</f>
        <v>4482690.6379200006</v>
      </c>
      <c r="F26" s="451">
        <f t="shared" si="6"/>
        <v>4248100.0182720004</v>
      </c>
      <c r="G26" s="451">
        <f t="shared" si="6"/>
        <v>5086997.6044800002</v>
      </c>
      <c r="H26" s="451">
        <f t="shared" si="6"/>
        <v>13873188.659616001</v>
      </c>
      <c r="I26" s="451">
        <f t="shared" si="6"/>
        <v>21849989.004095998</v>
      </c>
      <c r="J26" s="451">
        <f t="shared" si="6"/>
        <v>26709440.590272002</v>
      </c>
      <c r="K26" s="451">
        <f t="shared" si="6"/>
        <v>28207021.416288003</v>
      </c>
      <c r="L26" s="451">
        <f t="shared" si="6"/>
        <v>23313762.879263997</v>
      </c>
      <c r="M26" s="451">
        <f t="shared" si="6"/>
        <v>8387502.9036480011</v>
      </c>
      <c r="N26" s="451">
        <f t="shared" si="6"/>
        <v>2500898.5098240003</v>
      </c>
      <c r="O26" s="451">
        <f t="shared" si="6"/>
        <v>4199053.5079680001</v>
      </c>
      <c r="P26" s="445">
        <f t="shared" si="5"/>
        <v>147441944.01235202</v>
      </c>
    </row>
    <row r="27" spans="1:16">
      <c r="B27" s="440" t="s">
        <v>2560</v>
      </c>
      <c r="C27" s="450">
        <f>Loss_Sec</f>
        <v>5.6000000000000001E-2</v>
      </c>
      <c r="D27" s="451">
        <f>D13*(1+$C27)</f>
        <v>1677023.2050950404</v>
      </c>
      <c r="E27" s="451">
        <f t="shared" si="6"/>
        <v>1547651.35777824</v>
      </c>
      <c r="F27" s="451">
        <f t="shared" si="6"/>
        <v>1538909.7144960002</v>
      </c>
      <c r="G27" s="451">
        <f t="shared" si="6"/>
        <v>1588717.98087552</v>
      </c>
      <c r="H27" s="451">
        <f t="shared" si="6"/>
        <v>1564544.9751360002</v>
      </c>
      <c r="I27" s="451">
        <f t="shared" si="6"/>
        <v>1587137.3105174401</v>
      </c>
      <c r="J27" s="451">
        <f t="shared" si="6"/>
        <v>1602739.6429440002</v>
      </c>
      <c r="K27" s="451">
        <f t="shared" si="6"/>
        <v>1568711.9025600001</v>
      </c>
      <c r="L27" s="451">
        <f t="shared" si="6"/>
        <v>1620827.4265920001</v>
      </c>
      <c r="M27" s="451">
        <f t="shared" si="6"/>
        <v>1573767.5764799998</v>
      </c>
      <c r="N27" s="451">
        <f t="shared" si="6"/>
        <v>1508235.3276883203</v>
      </c>
      <c r="O27" s="451">
        <f t="shared" si="6"/>
        <v>1589524.9647657601</v>
      </c>
      <c r="P27" s="445">
        <f t="shared" si="5"/>
        <v>18967791.384928323</v>
      </c>
    </row>
    <row r="28" spans="1:16">
      <c r="A28" s="441" t="s">
        <v>2561</v>
      </c>
      <c r="D28" s="452">
        <f>SUM(D19:D27)</f>
        <v>575996334.79852307</v>
      </c>
      <c r="E28" s="452">
        <f t="shared" ref="E28:P28" si="7">SUM(E19:E27)</f>
        <v>487368815.18537027</v>
      </c>
      <c r="F28" s="452">
        <f t="shared" si="7"/>
        <v>511919599.62502009</v>
      </c>
      <c r="G28" s="452">
        <f t="shared" si="7"/>
        <v>436272958.34545147</v>
      </c>
      <c r="H28" s="452">
        <f t="shared" si="7"/>
        <v>459945714.38261604</v>
      </c>
      <c r="I28" s="452">
        <f t="shared" si="7"/>
        <v>442834178.45600945</v>
      </c>
      <c r="J28" s="452">
        <f t="shared" si="7"/>
        <v>521046325.734846</v>
      </c>
      <c r="K28" s="452">
        <f t="shared" si="7"/>
        <v>497081160.79486299</v>
      </c>
      <c r="L28" s="452">
        <f t="shared" si="7"/>
        <v>442438033.83528799</v>
      </c>
      <c r="M28" s="452">
        <f t="shared" si="7"/>
        <v>478777523.95042396</v>
      </c>
      <c r="N28" s="452">
        <f t="shared" si="7"/>
        <v>490510896.89998841</v>
      </c>
      <c r="O28" s="452">
        <f t="shared" si="7"/>
        <v>581617616.21590972</v>
      </c>
      <c r="P28" s="452">
        <f t="shared" si="7"/>
        <v>5925809158.2243099</v>
      </c>
    </row>
  </sheetData>
  <printOptions horizontalCentered="1" verticalCentered="1"/>
  <pageMargins left="0.45" right="0.45" top="0.64" bottom="0.67" header="0.45" footer="0.5"/>
  <pageSetup scale="59" fitToHeight="4" orientation="landscape" r:id="rId1"/>
  <headerFooter scaleWithDoc="0">
    <oddFooter>&amp;Lfile: &amp;F / 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B050"/>
    <pageSetUpPr fitToPage="1"/>
  </sheetPr>
  <dimension ref="A1:P80"/>
  <sheetViews>
    <sheetView workbookViewId="0"/>
  </sheetViews>
  <sheetFormatPr defaultColWidth="10.6640625" defaultRowHeight="12.75"/>
  <cols>
    <col min="1" max="1" width="24" style="6" customWidth="1"/>
    <col min="2" max="2" width="21.83203125" style="6" customWidth="1"/>
    <col min="3" max="3" width="13.5" style="6" customWidth="1"/>
    <col min="4" max="4" width="13" style="6" customWidth="1"/>
    <col min="5" max="5" width="12.5" style="6" customWidth="1"/>
    <col min="6" max="6" width="12.33203125" style="6" customWidth="1"/>
    <col min="7" max="7" width="12.6640625" style="6" customWidth="1"/>
    <col min="8" max="8" width="12.83203125" style="6" customWidth="1"/>
    <col min="9" max="9" width="12.1640625" style="6" customWidth="1"/>
    <col min="10" max="12" width="12" style="6" customWidth="1"/>
    <col min="13" max="13" width="12.33203125" style="6" customWidth="1"/>
    <col min="14" max="14" width="12.83203125" style="6" customWidth="1"/>
    <col min="15" max="15" width="13" style="6" customWidth="1"/>
    <col min="16" max="16384" width="10.6640625" style="6"/>
  </cols>
  <sheetData>
    <row r="1" spans="1:16">
      <c r="A1" s="14"/>
      <c r="B1" s="14"/>
      <c r="C1" s="7"/>
      <c r="D1" s="42" t="s">
        <v>344</v>
      </c>
      <c r="E1" s="42" t="s">
        <v>345</v>
      </c>
      <c r="F1" s="42" t="s">
        <v>346</v>
      </c>
      <c r="G1" s="42" t="s">
        <v>347</v>
      </c>
      <c r="H1" s="42" t="s">
        <v>348</v>
      </c>
      <c r="I1" s="42" t="s">
        <v>349</v>
      </c>
      <c r="J1" s="42" t="s">
        <v>350</v>
      </c>
      <c r="K1" s="42" t="s">
        <v>351</v>
      </c>
      <c r="L1" s="42" t="s">
        <v>352</v>
      </c>
      <c r="M1" s="42" t="s">
        <v>353</v>
      </c>
      <c r="N1" s="42" t="s">
        <v>354</v>
      </c>
      <c r="O1" s="42" t="s">
        <v>355</v>
      </c>
    </row>
    <row r="2" spans="1:16">
      <c r="A2" s="14"/>
      <c r="B2" s="14"/>
      <c r="C2" s="7"/>
      <c r="D2" s="145">
        <f>'Peak Calc CP'!C70</f>
        <v>43480</v>
      </c>
      <c r="E2" s="145">
        <f>'Peak Calc CP'!D70</f>
        <v>43502</v>
      </c>
      <c r="F2" s="145">
        <f>'Peak Calc CP'!E70</f>
        <v>43525</v>
      </c>
      <c r="G2" s="145">
        <f>'Peak Calc CP'!F70</f>
        <v>43571</v>
      </c>
      <c r="H2" s="145">
        <f>'Peak Calc CP'!G70</f>
        <v>43616</v>
      </c>
      <c r="I2" s="145">
        <f>'Peak Calc CP'!H70</f>
        <v>43628</v>
      </c>
      <c r="J2" s="145">
        <f>'Peak Calc CP'!I70</f>
        <v>43669</v>
      </c>
      <c r="K2" s="145">
        <f>'Peak Calc CP'!J70</f>
        <v>43683</v>
      </c>
      <c r="L2" s="145">
        <f>'Peak Calc CP'!K70</f>
        <v>43711</v>
      </c>
      <c r="M2" s="36">
        <f>'Peak Calc CP'!L70</f>
        <v>43768</v>
      </c>
      <c r="N2" s="36">
        <f>'Peak Calc CP'!M70</f>
        <v>43795</v>
      </c>
      <c r="O2" s="36">
        <f>'Peak Calc CP'!N70</f>
        <v>43814</v>
      </c>
    </row>
    <row r="3" spans="1:16">
      <c r="A3" s="14"/>
      <c r="B3" s="14"/>
      <c r="C3" s="21"/>
      <c r="D3" s="146">
        <f>'Peak Calc CP'!C71</f>
        <v>43480</v>
      </c>
      <c r="E3" s="146">
        <f>'Peak Calc CP'!D71</f>
        <v>43502</v>
      </c>
      <c r="F3" s="146">
        <f>'Peak Calc CP'!E71</f>
        <v>43525</v>
      </c>
      <c r="G3" s="146">
        <f>'Peak Calc CP'!F71</f>
        <v>43571</v>
      </c>
      <c r="H3" s="146">
        <f>'Peak Calc CP'!G71</f>
        <v>43616</v>
      </c>
      <c r="I3" s="146">
        <f>'Peak Calc CP'!H71</f>
        <v>43628</v>
      </c>
      <c r="J3" s="146">
        <f>'Peak Calc CP'!I71</f>
        <v>43669</v>
      </c>
      <c r="K3" s="146">
        <f>'Peak Calc CP'!J71</f>
        <v>43683</v>
      </c>
      <c r="L3" s="146">
        <f>'Peak Calc CP'!K71</f>
        <v>43711</v>
      </c>
      <c r="M3" s="39">
        <f>'Peak Calc CP'!L71</f>
        <v>43768</v>
      </c>
      <c r="N3" s="39">
        <f>'Peak Calc CP'!M71</f>
        <v>43795</v>
      </c>
      <c r="O3" s="39">
        <f>'Peak Calc CP'!N71</f>
        <v>43814</v>
      </c>
    </row>
    <row r="4" spans="1:16">
      <c r="A4" s="14"/>
      <c r="B4" s="14"/>
      <c r="C4" s="14"/>
      <c r="D4" s="147">
        <f>'Peak Calc CP'!C72</f>
        <v>0.41666666666666669</v>
      </c>
      <c r="E4" s="147">
        <f>'Peak Calc CP'!D72</f>
        <v>0.79166666666666663</v>
      </c>
      <c r="F4" s="147">
        <f>'Peak Calc CP'!E72</f>
        <v>0.33333333333333331</v>
      </c>
      <c r="G4" s="147">
        <f>'Peak Calc CP'!F72</f>
        <v>0.33333333333333331</v>
      </c>
      <c r="H4" s="147">
        <f>'Peak Calc CP'!G72</f>
        <v>0.75</v>
      </c>
      <c r="I4" s="147">
        <f>'Peak Calc CP'!H72</f>
        <v>0.75</v>
      </c>
      <c r="J4" s="147">
        <f>'Peak Calc CP'!I72</f>
        <v>0.70833333333333337</v>
      </c>
      <c r="K4" s="147">
        <f>'Peak Calc CP'!J72</f>
        <v>0.75</v>
      </c>
      <c r="L4" s="147">
        <f>'Peak Calc CP'!K72</f>
        <v>0.625</v>
      </c>
      <c r="M4" s="37">
        <f>'Peak Calc CP'!L72</f>
        <v>0.33333333333333331</v>
      </c>
      <c r="N4" s="37">
        <f>'Peak Calc CP'!M72</f>
        <v>0.5</v>
      </c>
      <c r="O4" s="37">
        <f>'Peak Calc CP'!N72</f>
        <v>0.75</v>
      </c>
    </row>
    <row r="5" spans="1:16">
      <c r="A5" s="14"/>
      <c r="B5" s="14"/>
      <c r="C5" s="14" t="s">
        <v>157</v>
      </c>
      <c r="D5" s="24">
        <f>DAY(DATE(YEAR(D3),MONTH(D3)+1,0))</f>
        <v>31</v>
      </c>
      <c r="E5" s="24">
        <f t="shared" ref="E5:O5" si="0">DAY(DATE(YEAR(E3),MONTH(E3)+1,0))</f>
        <v>28</v>
      </c>
      <c r="F5" s="24">
        <f t="shared" si="0"/>
        <v>31</v>
      </c>
      <c r="G5" s="24">
        <f t="shared" si="0"/>
        <v>30</v>
      </c>
      <c r="H5" s="24">
        <f t="shared" si="0"/>
        <v>31</v>
      </c>
      <c r="I5" s="24">
        <f t="shared" si="0"/>
        <v>30</v>
      </c>
      <c r="J5" s="24">
        <f t="shared" si="0"/>
        <v>31</v>
      </c>
      <c r="K5" s="24">
        <f t="shared" si="0"/>
        <v>31</v>
      </c>
      <c r="L5" s="24">
        <f t="shared" si="0"/>
        <v>30</v>
      </c>
      <c r="M5" s="24">
        <f t="shared" si="0"/>
        <v>31</v>
      </c>
      <c r="N5" s="24">
        <f t="shared" si="0"/>
        <v>30</v>
      </c>
      <c r="O5" s="24">
        <f t="shared" si="0"/>
        <v>31</v>
      </c>
      <c r="P5" s="138">
        <f>SUM(D5:O5)</f>
        <v>365</v>
      </c>
    </row>
    <row r="6" spans="1:16">
      <c r="A6" s="14"/>
      <c r="B6" s="14"/>
      <c r="C6" s="35" t="s">
        <v>445</v>
      </c>
      <c r="D6" s="38" t="str">
        <f>MONTH(D3)&amp;"."&amp;WEEKDAY(D3)&amp;"."&amp;HOUR(D4)</f>
        <v>1.3.10</v>
      </c>
      <c r="E6" s="38" t="str">
        <f t="shared" ref="E6:O6" si="1">MONTH(E3)&amp;"."&amp;WEEKDAY(E3)&amp;"."&amp;HOUR(E4)</f>
        <v>2.4.19</v>
      </c>
      <c r="F6" s="38" t="str">
        <f t="shared" si="1"/>
        <v>3.6.8</v>
      </c>
      <c r="G6" s="38" t="str">
        <f t="shared" si="1"/>
        <v>4.3.8</v>
      </c>
      <c r="H6" s="38" t="str">
        <f t="shared" si="1"/>
        <v>5.6.18</v>
      </c>
      <c r="I6" s="38" t="str">
        <f t="shared" si="1"/>
        <v>6.4.18</v>
      </c>
      <c r="J6" s="38" t="str">
        <f t="shared" si="1"/>
        <v>7.3.17</v>
      </c>
      <c r="K6" s="38" t="str">
        <f t="shared" si="1"/>
        <v>8.3.18</v>
      </c>
      <c r="L6" s="38" t="str">
        <f t="shared" si="1"/>
        <v>9.3.15</v>
      </c>
      <c r="M6" s="38" t="str">
        <f t="shared" si="1"/>
        <v>10.4.8</v>
      </c>
      <c r="N6" s="38" t="str">
        <f t="shared" si="1"/>
        <v>11.3.12</v>
      </c>
      <c r="O6" s="38" t="str">
        <f t="shared" si="1"/>
        <v>12.1.18</v>
      </c>
    </row>
    <row r="7" spans="1:16">
      <c r="A7" s="14"/>
      <c r="B7" s="14"/>
      <c r="C7" s="14" t="s">
        <v>322</v>
      </c>
      <c r="D7" s="22">
        <f>MAX('Peak Calc CP'!C73,0)</f>
        <v>40</v>
      </c>
      <c r="E7" s="22">
        <f>MAX('Peak Calc CP'!D73,0)</f>
        <v>50</v>
      </c>
      <c r="F7" s="22">
        <f>MAX('Peak Calc CP'!E73,0)</f>
        <v>50</v>
      </c>
      <c r="G7" s="22">
        <f>MAX('Peak Calc CP'!F73,0)</f>
        <v>20</v>
      </c>
      <c r="H7" s="22">
        <f>MAX('Peak Calc CP'!G73,0)</f>
        <v>0</v>
      </c>
      <c r="I7" s="22">
        <f>MAX('Peak Calc CP'!H73,0)</f>
        <v>0</v>
      </c>
      <c r="J7" s="22">
        <f>MAX('Peak Calc CP'!I73,0)</f>
        <v>0</v>
      </c>
      <c r="K7" s="22">
        <f>MAX('Peak Calc CP'!J73,0)</f>
        <v>0</v>
      </c>
      <c r="L7" s="22">
        <f>MAX('Peak Calc CP'!K73,0)</f>
        <v>0</v>
      </c>
      <c r="M7" s="22">
        <f>MAX('Peak Calc CP'!L73,0)</f>
        <v>37</v>
      </c>
      <c r="N7" s="22">
        <f>MAX('Peak Calc CP'!M73,0)</f>
        <v>41</v>
      </c>
      <c r="O7" s="22">
        <f>MAX('Peak Calc CP'!N73,0)</f>
        <v>37</v>
      </c>
    </row>
    <row r="8" spans="1:16">
      <c r="A8" s="14"/>
      <c r="B8" s="14"/>
      <c r="C8" s="14" t="s">
        <v>323</v>
      </c>
      <c r="D8" s="14">
        <f>MAX(-'Peak Calc CP'!C73,0)</f>
        <v>0</v>
      </c>
      <c r="E8" s="14">
        <f>MAX(-'Peak Calc CP'!D73,0)</f>
        <v>0</v>
      </c>
      <c r="F8" s="14">
        <f>MAX(-'Peak Calc CP'!E73,0)</f>
        <v>0</v>
      </c>
      <c r="G8" s="14">
        <f>MAX(-'Peak Calc CP'!F73,0)</f>
        <v>0</v>
      </c>
      <c r="H8" s="14">
        <f>MAX(-'Peak Calc CP'!G73,0)</f>
        <v>4</v>
      </c>
      <c r="I8" s="14">
        <f>MAX(-'Peak Calc CP'!H73,0)</f>
        <v>8</v>
      </c>
      <c r="J8" s="14">
        <f>MAX(-'Peak Calc CP'!I73,0)</f>
        <v>15</v>
      </c>
      <c r="K8" s="14">
        <f>MAX(-'Peak Calc CP'!J73,0)</f>
        <v>16</v>
      </c>
      <c r="L8" s="14">
        <f>MAX(-'Peak Calc CP'!K73,0)</f>
        <v>9</v>
      </c>
      <c r="M8" s="14">
        <f>MAX(-'Peak Calc CP'!L73,0)</f>
        <v>0</v>
      </c>
      <c r="N8" s="14">
        <f>MAX(-'Peak Calc CP'!M73,0)</f>
        <v>0</v>
      </c>
      <c r="O8" s="14">
        <f>MAX(-'Peak Calc CP'!N73,0)</f>
        <v>0</v>
      </c>
    </row>
    <row r="9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>
      <c r="A10" s="14" t="s">
        <v>324</v>
      </c>
      <c r="B10" s="14" t="s">
        <v>325</v>
      </c>
      <c r="C10" s="14"/>
      <c r="D10" s="24">
        <f>(($C12*12)/$P$5+D13*D$7+D14*D$8)*D11</f>
        <v>9371819.4947945196</v>
      </c>
      <c r="E10" s="24">
        <f t="shared" ref="E10:O10" si="2">(($C12*12)/$P$5+E13*E$7+E14*E$8)*E11</f>
        <v>10380146.449315067</v>
      </c>
      <c r="F10" s="24">
        <f t="shared" si="2"/>
        <v>10911459.302739726</v>
      </c>
      <c r="G10" s="24">
        <f t="shared" si="2"/>
        <v>6016774.7572602741</v>
      </c>
      <c r="H10" s="24">
        <f t="shared" si="2"/>
        <v>5241642.3452054793</v>
      </c>
      <c r="I10" s="24">
        <f t="shared" si="2"/>
        <v>6238093.4882191774</v>
      </c>
      <c r="J10" s="24">
        <f t="shared" si="2"/>
        <v>8112673.2575342478</v>
      </c>
      <c r="K10" s="24">
        <f t="shared" si="2"/>
        <v>8405197.3830136992</v>
      </c>
      <c r="L10" s="24">
        <f t="shared" si="2"/>
        <v>6355833.8227397259</v>
      </c>
      <c r="M10" s="24">
        <f t="shared" si="2"/>
        <v>7980647.0811506854</v>
      </c>
      <c r="N10" s="24">
        <f t="shared" si="2"/>
        <v>8167728.215150685</v>
      </c>
      <c r="O10" s="24">
        <f t="shared" si="2"/>
        <v>9050001.0150547959</v>
      </c>
    </row>
    <row r="11" spans="1:16">
      <c r="A11" s="14" t="str">
        <f>'Load Shape'!E2</f>
        <v>WA01</v>
      </c>
      <c r="B11" s="14" t="s">
        <v>326</v>
      </c>
      <c r="C11" s="75">
        <f>AVERAGE(D11:O11)</f>
        <v>218287.16666666666</v>
      </c>
      <c r="D11" s="250">
        <v>218066</v>
      </c>
      <c r="E11" s="250">
        <v>211896</v>
      </c>
      <c r="F11" s="250">
        <v>222742</v>
      </c>
      <c r="G11" s="250">
        <v>215988</v>
      </c>
      <c r="H11" s="250">
        <v>220080</v>
      </c>
      <c r="I11" s="250">
        <v>217378</v>
      </c>
      <c r="J11" s="250">
        <v>217866</v>
      </c>
      <c r="K11" s="250">
        <v>218561</v>
      </c>
      <c r="L11" s="250">
        <v>212449</v>
      </c>
      <c r="M11" s="250">
        <v>225194</v>
      </c>
      <c r="N11" s="250">
        <v>219427</v>
      </c>
      <c r="O11" s="250">
        <v>219799</v>
      </c>
    </row>
    <row r="12" spans="1:16">
      <c r="A12" s="40">
        <f>MATCH(A11,'Load Shape'!$E$2:$N$2,0)</f>
        <v>1</v>
      </c>
      <c r="B12" s="14" t="s">
        <v>327</v>
      </c>
      <c r="C12" s="75">
        <f>'Electric Factors '!$H$8</f>
        <v>576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>
      <c r="A13" s="14"/>
      <c r="B13" s="14" t="s">
        <v>328</v>
      </c>
      <c r="C13" s="25"/>
      <c r="D13" s="14">
        <f>IF(OR(MONTH(D$3)={12,1,2,3}),'Electric Factors '!$E$8,IF(OR(MONTH(D$3)={7,8,9}),0,'Electric Factors '!$D$8))</f>
        <v>0.60099999999999998</v>
      </c>
      <c r="E13" s="14">
        <f>IF(OR(MONTH(E$3)={12,1,2,3}),'Electric Factors '!$E$8,IF(OR(MONTH(E$3)={7,8,9}),0,'Electric Factors '!$D$8))</f>
        <v>0.60099999999999998</v>
      </c>
      <c r="F13" s="14">
        <f>IF(OR(MONTH(F$3)={12,1,2,3}),'Electric Factors '!$E$8,IF(OR(MONTH(F$3)={7,8,9}),0,'Electric Factors '!$D$8))</f>
        <v>0.60099999999999998</v>
      </c>
      <c r="G13" s="25">
        <f>IF(OR(MONTH(G$3)={12,1,2,3}),'Electric Factors '!$E$8,IF(OR(MONTH(G$3)={7,8,9}),0,'Electric Factors '!$D$8))</f>
        <v>0.44600000000000001</v>
      </c>
      <c r="H13" s="25">
        <f>IF(OR(MONTH(H$3)={12,1,2,3}),'Electric Factors '!$E$8,IF(OR(MONTH(H$3)={7,8,9}),0,'Electric Factors '!$D$8))</f>
        <v>0.44600000000000001</v>
      </c>
      <c r="I13" s="25">
        <f>IF(OR(MONTH(I$3)={12,1,2,3}),'Electric Factors '!$E$8,IF(OR(MONTH(I$3)={7,8,9}),0,'Electric Factors '!$D$8))</f>
        <v>0.44600000000000001</v>
      </c>
      <c r="J13" s="25">
        <f>IF(OR(MONTH(J$3)={12,1,2,3}),'Electric Factors '!$E$8,IF(OR(MONTH(J$3)={7,8,9}),0,'Electric Factors '!$D$8))</f>
        <v>0</v>
      </c>
      <c r="K13" s="25">
        <f>IF(OR(MONTH(K$3)={12,1,2,3}),'Electric Factors '!$E$8,IF(OR(MONTH(K$3)={7,8,9}),0,'Electric Factors '!$D$8))</f>
        <v>0</v>
      </c>
      <c r="L13" s="25">
        <f>IF(OR(MONTH(L$3)={12,1,2,3}),'Electric Factors '!$E$8,IF(OR(MONTH(L$3)={7,8,9}),0,'Electric Factors '!$D$8))</f>
        <v>0</v>
      </c>
      <c r="M13" s="25">
        <f>IF(OR(MONTH(M$3)={12,1,2,3}),'Electric Factors '!$E$8,IF(OR(MONTH(M$3)={7,8,9}),0,'Electric Factors '!$D$8))</f>
        <v>0.44600000000000001</v>
      </c>
      <c r="N13" s="25">
        <f>IF(OR(MONTH(N$3)={12,1,2,3}),'Electric Factors '!$E$8,IF(OR(MONTH(N$3)={7,8,9}),0,'Electric Factors '!$D$8))</f>
        <v>0.44600000000000001</v>
      </c>
      <c r="O13" s="14">
        <f>IF(OR(MONTH(O$3)={12,1,2,3}),'Electric Factors '!$E$8,IF(OR(MONTH(O$3)={7,8,9}),0,'Electric Factors '!$D$8))</f>
        <v>0.60099999999999998</v>
      </c>
    </row>
    <row r="14" spans="1:16">
      <c r="A14" s="14"/>
      <c r="B14" s="14" t="s">
        <v>329</v>
      </c>
      <c r="C14" s="14"/>
      <c r="D14" s="14">
        <f>IF(OR(MONTH(D$3)={4,5,10,11}),'Electric Factors '!$F$8,IF(OR(MONTH(D$3)={6,7,8,9}),'Electric Factors '!$G$8,0))</f>
        <v>0</v>
      </c>
      <c r="E14" s="14">
        <f>IF(OR(MONTH(E$3)={4,5,10,11}),'Electric Factors '!$F$8,IF(OR(MONTH(E$3)={6,7,8,9}),'Electric Factors '!$G$8,0))</f>
        <v>0</v>
      </c>
      <c r="F14" s="14">
        <f>IF(OR(MONTH(F$3)={4,5,10,11}),'Electric Factors '!$F$8,IF(OR(MONTH(F$3)={6,7,8,9}),'Electric Factors '!$G$8,0))</f>
        <v>0</v>
      </c>
      <c r="G14" s="14">
        <f>IF(OR(MONTH(G$3)={4,5,10,11}),'Electric Factors '!$F$8,IF(OR(MONTH(G$3)={6,7,8,9}),'Electric Factors '!$G$8,0))</f>
        <v>1.22</v>
      </c>
      <c r="H14" s="14">
        <f>IF(OR(MONTH(H$3)={4,5,10,11}),'Electric Factors '!$F$8,IF(OR(MONTH(H$3)={6,7,8,9}),'Electric Factors '!$G$8,0))</f>
        <v>1.22</v>
      </c>
      <c r="I14" s="14">
        <f>IF(OR(MONTH(I$3)={4,5,10,11}),'Electric Factors '!$F$8,IF(OR(MONTH(I$3)={6,7,8,9}),'Electric Factors '!$G$8,0))</f>
        <v>1.22</v>
      </c>
      <c r="J14" s="14">
        <f>IF(OR(MONTH(J$3)={4,5,10,11}),'Electric Factors '!$F$8,IF(OR(MONTH(J$3)={6,7,8,9}),'Electric Factors '!$G$8,0))</f>
        <v>1.22</v>
      </c>
      <c r="K14" s="14">
        <f>IF(OR(MONTH(K$3)={4,5,10,11}),'Electric Factors '!$F$8,IF(OR(MONTH(K$3)={6,7,8,9}),'Electric Factors '!$G$8,0))</f>
        <v>1.22</v>
      </c>
      <c r="L14" s="14">
        <f>IF(OR(MONTH(L$3)={4,5,10,11}),'Electric Factors '!$F$8,IF(OR(MONTH(L$3)={6,7,8,9}),'Electric Factors '!$G$8,0))</f>
        <v>1.22</v>
      </c>
      <c r="M14" s="14">
        <f>IF(OR(MONTH(M$3)={4,5,10,11}),'Electric Factors '!$F$8,IF(OR(MONTH(M$3)={6,7,8,9}),'Electric Factors '!$G$8,0))</f>
        <v>1.22</v>
      </c>
      <c r="N14" s="14">
        <f>IF(OR(MONTH(N$3)={4,5,10,11}),'Electric Factors '!$F$8,IF(OR(MONTH(N$3)={6,7,8,9}),'Electric Factors '!$G$8,0))</f>
        <v>1.22</v>
      </c>
      <c r="O14" s="14">
        <f>IF(OR(MONTH(O$3)={4,5,10,11}),'Electric Factors '!$F$8,IF(OR(MONTH(O$3)={6,7,8,9}),'Electric Factors '!$G$8,0))</f>
        <v>0</v>
      </c>
    </row>
    <row r="15" spans="1:16">
      <c r="A15" s="14"/>
      <c r="B15" s="14" t="s">
        <v>330</v>
      </c>
      <c r="C15" s="14"/>
      <c r="D15" s="26">
        <f>INDEX(LoadShape,MATCH(D$6,M.WkDy.H,0),$A12)</f>
        <v>4.258721199384919E-2</v>
      </c>
      <c r="E15" s="26">
        <f t="shared" ref="E15:O15" si="3">INDEX(LoadShape,MATCH(E$6,M.WkDy.H,0),$A12)</f>
        <v>5.0341780766925873E-2</v>
      </c>
      <c r="F15" s="26">
        <f t="shared" si="3"/>
        <v>5.3972475992081236E-2</v>
      </c>
      <c r="G15" s="26">
        <f t="shared" si="3"/>
        <v>5.2914714178771277E-2</v>
      </c>
      <c r="H15" s="26">
        <f t="shared" si="3"/>
        <v>4.9254056954981924E-2</v>
      </c>
      <c r="I15" s="26">
        <f t="shared" si="3"/>
        <v>5.277825463532345E-2</v>
      </c>
      <c r="J15" s="26">
        <f t="shared" si="3"/>
        <v>5.8053395975005244E-2</v>
      </c>
      <c r="K15" s="26">
        <f t="shared" si="3"/>
        <v>6.1645709992756662E-2</v>
      </c>
      <c r="L15" s="26">
        <f t="shared" si="3"/>
        <v>4.2563872578217317E-2</v>
      </c>
      <c r="M15" s="26">
        <f t="shared" si="3"/>
        <v>5.2846588071155456E-2</v>
      </c>
      <c r="N15" s="26">
        <f t="shared" si="3"/>
        <v>3.9175373928718338E-2</v>
      </c>
      <c r="O15" s="26">
        <f t="shared" si="3"/>
        <v>5.0643095141400078E-2</v>
      </c>
    </row>
    <row r="16" spans="1:16">
      <c r="A16" s="14"/>
      <c r="B16" s="14" t="s">
        <v>331</v>
      </c>
      <c r="C16" s="24">
        <f>AVERAGE(D16:O16)</f>
        <v>406338.52350053145</v>
      </c>
      <c r="D16" s="24">
        <f t="shared" ref="D16:O16" si="4">D10*D15</f>
        <v>399119.66359290283</v>
      </c>
      <c r="E16" s="24">
        <f t="shared" si="4"/>
        <v>522555.05688000313</v>
      </c>
      <c r="F16" s="24">
        <f t="shared" si="4"/>
        <v>588918.47525569133</v>
      </c>
      <c r="G16" s="24">
        <f t="shared" si="4"/>
        <v>318375.91655847331</v>
      </c>
      <c r="H16" s="24">
        <f t="shared" si="4"/>
        <v>258172.15060839569</v>
      </c>
      <c r="I16" s="24">
        <f t="shared" si="4"/>
        <v>329235.68656018481</v>
      </c>
      <c r="J16" s="24">
        <f t="shared" si="4"/>
        <v>470968.23303547141</v>
      </c>
      <c r="K16" s="24">
        <f t="shared" si="4"/>
        <v>518144.36030513974</v>
      </c>
      <c r="L16" s="24">
        <f t="shared" si="4"/>
        <v>270528.90095941757</v>
      </c>
      <c r="M16" s="24">
        <f t="shared" si="4"/>
        <v>421749.96883883944</v>
      </c>
      <c r="N16" s="24">
        <f t="shared" si="4"/>
        <v>319973.80697667133</v>
      </c>
      <c r="O16" s="24">
        <f t="shared" si="4"/>
        <v>458320.06243518728</v>
      </c>
    </row>
    <row r="17" spans="1:15">
      <c r="A17" s="14"/>
      <c r="B17" s="14"/>
      <c r="C17" s="2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4" t="s">
        <v>2361</v>
      </c>
      <c r="B18" s="14" t="s">
        <v>325</v>
      </c>
      <c r="C18" s="14"/>
      <c r="D18" s="24">
        <f>(($C20*12)/$P$5+D21*D$7+D22*D$8)*D19</f>
        <v>250157.72054794521</v>
      </c>
      <c r="E18" s="24">
        <f t="shared" ref="E18:O18" si="5">(($C20*12)/$P$5+E21*E$7+E22*E$8)*E19</f>
        <v>276238.63356164383</v>
      </c>
      <c r="F18" s="24">
        <f t="shared" si="5"/>
        <v>290650.82876712328</v>
      </c>
      <c r="G18" s="24">
        <f t="shared" si="5"/>
        <v>168108.47589041095</v>
      </c>
      <c r="H18" s="24">
        <f t="shared" si="5"/>
        <v>127336.33216438357</v>
      </c>
      <c r="I18" s="24">
        <f t="shared" si="5"/>
        <v>138350.77742465754</v>
      </c>
      <c r="J18" s="24">
        <f t="shared" si="5"/>
        <v>160037.83397260273</v>
      </c>
      <c r="K18" s="24">
        <f t="shared" si="5"/>
        <v>163565.40690410958</v>
      </c>
      <c r="L18" s="24">
        <f t="shared" si="5"/>
        <v>139289.29812328768</v>
      </c>
      <c r="M18" s="24">
        <f t="shared" si="5"/>
        <v>221500.78039726027</v>
      </c>
      <c r="N18" s="24">
        <f t="shared" si="5"/>
        <v>225561.08404109589</v>
      </c>
      <c r="O18" s="24">
        <f t="shared" si="5"/>
        <v>242815.50061643834</v>
      </c>
    </row>
    <row r="19" spans="1:15">
      <c r="A19" s="14"/>
      <c r="B19" s="14" t="s">
        <v>326</v>
      </c>
      <c r="C19" s="75">
        <f>AVERAGE(D19:O19)</f>
        <v>9723.9166666666661</v>
      </c>
      <c r="D19" s="433">
        <v>9680</v>
      </c>
      <c r="E19" s="433">
        <v>9411</v>
      </c>
      <c r="F19" s="433">
        <v>9902</v>
      </c>
      <c r="G19" s="433">
        <v>9671</v>
      </c>
      <c r="H19" s="433">
        <v>9766</v>
      </c>
      <c r="I19" s="433">
        <v>9692</v>
      </c>
      <c r="J19" s="433">
        <v>9736</v>
      </c>
      <c r="K19" s="433">
        <v>9767</v>
      </c>
      <c r="L19" s="433">
        <v>9551</v>
      </c>
      <c r="M19" s="433">
        <v>10011</v>
      </c>
      <c r="N19" s="433">
        <v>9705</v>
      </c>
      <c r="O19" s="433">
        <v>9795</v>
      </c>
    </row>
    <row r="20" spans="1:15">
      <c r="A20" s="14"/>
      <c r="B20" s="14" t="s">
        <v>327</v>
      </c>
      <c r="C20" s="75">
        <f>'Electric Factors '!$H$9</f>
        <v>359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4"/>
      <c r="B21" s="14" t="s">
        <v>328</v>
      </c>
      <c r="C21" s="25"/>
      <c r="D21" s="14">
        <f>IF(OR(MONTH(D$3)={12,1,2,3}),'Electric Factors '!$E$9,IF(OR(MONTH(D$3)={7,8,9}),0,'Electric Factors '!$D$9))</f>
        <v>0.35099999999999998</v>
      </c>
      <c r="E21" s="14">
        <f>IF(OR(MONTH(E$3)={12,1,2,3}),'Electric Factors '!$E$9,IF(OR(MONTH(E$3)={7,8,9}),0,'Electric Factors '!$D$9))</f>
        <v>0.35099999999999998</v>
      </c>
      <c r="F21" s="14">
        <f>IF(OR(MONTH(F$3)={12,1,2,3}),'Electric Factors '!$E$9,IF(OR(MONTH(F$3)={7,8,9}),0,'Electric Factors '!$D$9))</f>
        <v>0.35099999999999998</v>
      </c>
      <c r="G21" s="14">
        <f>IF(OR(MONTH(G$3)={12,1,2,3}),'Electric Factors '!$E$9,IF(OR(MONTH(G$3)={7,8,9}),0,'Electric Factors '!$D$9))</f>
        <v>0.27900000000000003</v>
      </c>
      <c r="H21" s="14">
        <f>IF(OR(MONTH(H$3)={12,1,2,3}),'Electric Factors '!$E$9,IF(OR(MONTH(H$3)={7,8,9}),0,'Electric Factors '!$D$9))</f>
        <v>0.27900000000000003</v>
      </c>
      <c r="I21" s="14">
        <f>IF(OR(MONTH(I$3)={12,1,2,3}),'Electric Factors '!$E$9,IF(OR(MONTH(I$3)={7,8,9}),0,'Electric Factors '!$D$9))</f>
        <v>0.27900000000000003</v>
      </c>
      <c r="J21" s="14">
        <f>IF(OR(MONTH(J$3)={12,1,2,3}),'Electric Factors '!$E$9,IF(OR(MONTH(J$3)={7,8,9}),0,'Electric Factors '!$D$9))</f>
        <v>0</v>
      </c>
      <c r="K21" s="14">
        <f>IF(OR(MONTH(K$3)={12,1,2,3}),'Electric Factors '!$E$9,IF(OR(MONTH(K$3)={7,8,9}),0,'Electric Factors '!$D$9))</f>
        <v>0</v>
      </c>
      <c r="L21" s="14">
        <f>IF(OR(MONTH(L$3)={12,1,2,3}),'Electric Factors '!$E$9,IF(OR(MONTH(L$3)={7,8,9}),0,'Electric Factors '!$D$9))</f>
        <v>0</v>
      </c>
      <c r="M21" s="14">
        <f>IF(OR(MONTH(M$3)={12,1,2,3}),'Electric Factors '!$E$9,IF(OR(MONTH(M$3)={7,8,9}),0,'Electric Factors '!$D$9))</f>
        <v>0.27900000000000003</v>
      </c>
      <c r="N21" s="14">
        <f>IF(OR(MONTH(N$3)={12,1,2,3}),'Electric Factors '!$E$9,IF(OR(MONTH(N$3)={7,8,9}),0,'Electric Factors '!$D$9))</f>
        <v>0.27900000000000003</v>
      </c>
      <c r="O21" s="14">
        <f>IF(OR(MONTH(O$3)={12,1,2,3}),'Electric Factors '!$E$9,IF(OR(MONTH(O$3)={7,8,9}),0,'Electric Factors '!$D$9))</f>
        <v>0.35099999999999998</v>
      </c>
    </row>
    <row r="22" spans="1:15">
      <c r="A22" s="14"/>
      <c r="B22" s="14" t="s">
        <v>329</v>
      </c>
      <c r="C22" s="14"/>
      <c r="D22" s="14">
        <f>IF(OR(MONTH(D$3)={4,5,10,11}),'Electric Factors '!$F$9,IF(OR(MONTH(D$3)={6,7,8,9}),'Electric Factors '!$G$9,0))</f>
        <v>0</v>
      </c>
      <c r="E22" s="14">
        <f>IF(OR(MONTH(E$3)={4,5,10,11}),'Electric Factors '!$F$9,IF(OR(MONTH(E$3)={6,7,8,9}),'Electric Factors '!$G$9,0))</f>
        <v>0</v>
      </c>
      <c r="F22" s="14">
        <f>IF(OR(MONTH(F$3)={4,5,10,11}),'Electric Factors '!$F$9,IF(OR(MONTH(F$3)={6,7,8,9}),'Electric Factors '!$G$9,0))</f>
        <v>0</v>
      </c>
      <c r="G22" s="14">
        <f>IF(OR(MONTH(G$3)={4,5,10,11}),'Electric Factors '!$F$9,IF(OR(MONTH(G$3)={6,7,8,9}),'Electric Factors '!$G$9,0))</f>
        <v>0.309</v>
      </c>
      <c r="H22" s="14">
        <f>IF(OR(MONTH(H$3)={4,5,10,11}),'Electric Factors '!$F$9,IF(OR(MONTH(H$3)={6,7,8,9}),'Electric Factors '!$G$9,0))</f>
        <v>0.309</v>
      </c>
      <c r="I22" s="14">
        <f>IF(OR(MONTH(I$3)={4,5,10,11}),'Electric Factors '!$F$9,IF(OR(MONTH(I$3)={6,7,8,9}),'Electric Factors '!$G$9,0))</f>
        <v>0.309</v>
      </c>
      <c r="J22" s="14">
        <f>IF(OR(MONTH(J$3)={4,5,10,11}),'Electric Factors '!$F$9,IF(OR(MONTH(J$3)={6,7,8,9}),'Electric Factors '!$G$9,0))</f>
        <v>0.309</v>
      </c>
      <c r="K22" s="14">
        <f>IF(OR(MONTH(K$3)={4,5,10,11}),'Electric Factors '!$F$9,IF(OR(MONTH(K$3)={6,7,8,9}),'Electric Factors '!$G$9,0))</f>
        <v>0.309</v>
      </c>
      <c r="L22" s="14">
        <f>IF(OR(MONTH(L$3)={4,5,10,11}),'Electric Factors '!$F$9,IF(OR(MONTH(L$3)={6,7,8,9}),'Electric Factors '!$G$9,0))</f>
        <v>0.309</v>
      </c>
      <c r="M22" s="14">
        <f>IF(OR(MONTH(M$3)={4,5,10,11}),'Electric Factors '!$F$9,IF(OR(MONTH(M$3)={6,7,8,9}),'Electric Factors '!$G$9,0))</f>
        <v>0.309</v>
      </c>
      <c r="N22" s="14">
        <f>IF(OR(MONTH(N$3)={4,5,10,11}),'Electric Factors '!$F$9,IF(OR(MONTH(N$3)={6,7,8,9}),'Electric Factors '!$G$9,0))</f>
        <v>0.309</v>
      </c>
      <c r="O22" s="14">
        <f>IF(OR(MONTH(O$3)={4,5,10,11}),'Electric Factors '!$F$9,IF(OR(MONTH(O$3)={6,7,8,9}),'Electric Factors '!$G$9,0))</f>
        <v>0</v>
      </c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 s="14" t="s">
        <v>332</v>
      </c>
      <c r="B24" s="14" t="s">
        <v>325</v>
      </c>
      <c r="C24" s="14"/>
      <c r="D24" s="24">
        <f>(($C26*12)/$P$5+D27*D$7+D28*D$8)*D25</f>
        <v>1841413.6356164385</v>
      </c>
      <c r="E24" s="24">
        <f t="shared" ref="E24:O24" si="6">(($C26*12)/$P$5+E27*E$7+E28*E$8)*E25</f>
        <v>1893974.5232876714</v>
      </c>
      <c r="F24" s="24">
        <f t="shared" si="6"/>
        <v>1978401.8301369864</v>
      </c>
      <c r="G24" s="24">
        <f t="shared" si="6"/>
        <v>1510816.5479452054</v>
      </c>
      <c r="H24" s="24">
        <f t="shared" si="6"/>
        <v>1554356.552328767</v>
      </c>
      <c r="I24" s="24">
        <f t="shared" si="6"/>
        <v>1681584.661917808</v>
      </c>
      <c r="J24" s="24">
        <f t="shared" si="6"/>
        <v>1918811.8849315068</v>
      </c>
      <c r="K24" s="24">
        <f t="shared" si="6"/>
        <v>1955721.7490410958</v>
      </c>
      <c r="L24" s="24">
        <f t="shared" si="6"/>
        <v>1688235.3238356165</v>
      </c>
      <c r="M24" s="24">
        <f t="shared" si="6"/>
        <v>1634061.8438356163</v>
      </c>
      <c r="N24" s="24">
        <f t="shared" si="6"/>
        <v>1614833.1778082191</v>
      </c>
      <c r="O24" s="24">
        <f t="shared" si="6"/>
        <v>1805652.5936301372</v>
      </c>
    </row>
    <row r="25" spans="1:15">
      <c r="A25" s="14"/>
      <c r="B25" s="14" t="s">
        <v>326</v>
      </c>
      <c r="C25" s="75">
        <f>AVERAGE(D25:O25)</f>
        <v>22734.916666666668</v>
      </c>
      <c r="D25" s="433">
        <v>22789</v>
      </c>
      <c r="E25" s="433">
        <v>22164</v>
      </c>
      <c r="F25" s="433">
        <v>23152</v>
      </c>
      <c r="G25" s="433">
        <v>22684</v>
      </c>
      <c r="H25" s="433">
        <v>22817</v>
      </c>
      <c r="I25" s="433">
        <v>22711</v>
      </c>
      <c r="J25" s="433">
        <v>22734</v>
      </c>
      <c r="K25" s="433">
        <v>22772</v>
      </c>
      <c r="L25" s="433">
        <v>22354</v>
      </c>
      <c r="M25" s="433">
        <v>23230</v>
      </c>
      <c r="N25" s="433">
        <v>22673</v>
      </c>
      <c r="O25" s="433">
        <v>22739</v>
      </c>
    </row>
    <row r="26" spans="1:15">
      <c r="A26" s="14"/>
      <c r="B26" s="14" t="s">
        <v>327</v>
      </c>
      <c r="C26" s="75">
        <f>'Electric Factors '!$H$10</f>
        <v>1892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14"/>
      <c r="B27" s="14" t="s">
        <v>328</v>
      </c>
      <c r="C27" s="25"/>
      <c r="D27" s="14">
        <f>IF(OR(MONTH(D$3)={12,1,2,3}),'Electric Factors '!$E$10,IF(OR(MONTH(D$3)={7,8,9}),0,'Electric Factors '!$D$10))</f>
        <v>0.46500000000000002</v>
      </c>
      <c r="E27" s="14">
        <f>IF(OR(MONTH(E$3)={12,1,2,3}),'Electric Factors '!$E$10,IF(OR(MONTH(E$3)={7,8,9}),0,'Electric Factors '!$D$10))</f>
        <v>0.46500000000000002</v>
      </c>
      <c r="F27" s="14">
        <f>IF(OR(MONTH(F$3)={12,1,2,3}),'Electric Factors '!$E$10,IF(OR(MONTH(F$3)={7,8,9}),0,'Electric Factors '!$D$10))</f>
        <v>0.46500000000000002</v>
      </c>
      <c r="G27" s="14">
        <f>IF(OR(MONTH(G$3)={12,1,2,3}),'Electric Factors '!$E$10,IF(OR(MONTH(G$3)={7,8,9}),0,'Electric Factors '!$D$10))</f>
        <v>0.22</v>
      </c>
      <c r="H27" s="14">
        <f>IF(OR(MONTH(H$3)={12,1,2,3}),'Electric Factors '!$E$10,IF(OR(MONTH(H$3)={7,8,9}),0,'Electric Factors '!$D$10))</f>
        <v>0.22</v>
      </c>
      <c r="I27" s="14">
        <f>IF(OR(MONTH(I$3)={12,1,2,3}),'Electric Factors '!$E$10,IF(OR(MONTH(I$3)={7,8,9}),0,'Electric Factors '!$D$10))</f>
        <v>0.22</v>
      </c>
      <c r="J27" s="14">
        <f>IF(OR(MONTH(J$3)={12,1,2,3}),'Electric Factors '!$E$10,IF(OR(MONTH(J$3)={7,8,9}),0,'Electric Factors '!$D$10))</f>
        <v>0</v>
      </c>
      <c r="K27" s="14">
        <f>IF(OR(MONTH(K$3)={12,1,2,3}),'Electric Factors '!$E$10,IF(OR(MONTH(K$3)={7,8,9}),0,'Electric Factors '!$D$10))</f>
        <v>0</v>
      </c>
      <c r="L27" s="14">
        <f>IF(OR(MONTH(L$3)={12,1,2,3}),'Electric Factors '!$E$10,IF(OR(MONTH(L$3)={7,8,9}),0,'Electric Factors '!$D$10))</f>
        <v>0</v>
      </c>
      <c r="M27" s="14">
        <f>IF(OR(MONTH(M$3)={12,1,2,3}),'Electric Factors '!$E$10,IF(OR(MONTH(M$3)={7,8,9}),0,'Electric Factors '!$D$10))</f>
        <v>0.22</v>
      </c>
      <c r="N27" s="14">
        <f>IF(OR(MONTH(N$3)={12,1,2,3}),'Electric Factors '!$E$10,IF(OR(MONTH(N$3)={7,8,9}),0,'Electric Factors '!$D$10))</f>
        <v>0.22</v>
      </c>
      <c r="O27" s="14">
        <f>IF(OR(MONTH(O$3)={12,1,2,3}),'Electric Factors '!$E$10,IF(OR(MONTH(O$3)={7,8,9}),0,'Electric Factors '!$D$10))</f>
        <v>0.46500000000000002</v>
      </c>
    </row>
    <row r="28" spans="1:15">
      <c r="A28" s="14"/>
      <c r="B28" s="14" t="s">
        <v>329</v>
      </c>
      <c r="C28" s="14"/>
      <c r="D28" s="14">
        <f>IF(OR(MONTH(D$3)={4,5,10,11}),'Electric Factors '!$F$10,IF(OR(MONTH(D$3)={6,7,8,9}),'Electric Factors '!$G$10,0))</f>
        <v>0</v>
      </c>
      <c r="E28" s="14">
        <f>IF(OR(MONTH(E$3)={4,5,10,11}),'Electric Factors '!$F$10,IF(OR(MONTH(E$3)={6,7,8,9}),'Electric Factors '!$G$10,0))</f>
        <v>0</v>
      </c>
      <c r="F28" s="14">
        <f>IF(OR(MONTH(F$3)={4,5,10,11}),'Electric Factors '!$F$10,IF(OR(MONTH(F$3)={6,7,8,9}),'Electric Factors '!$G$10,0))</f>
        <v>0</v>
      </c>
      <c r="G28" s="14">
        <f>IF(OR(MONTH(G$3)={4,5,10,11}),'Electric Factors '!$F$10,IF(OR(MONTH(G$3)={6,7,8,9}),'Electric Factors '!$G$10,0))</f>
        <v>1.48</v>
      </c>
      <c r="H28" s="14">
        <f>IF(OR(MONTH(H$3)={4,5,10,11}),'Electric Factors '!$F$10,IF(OR(MONTH(H$3)={6,7,8,9}),'Electric Factors '!$G$10,0))</f>
        <v>1.48</v>
      </c>
      <c r="I28" s="14">
        <f>IF(OR(MONTH(I$3)={4,5,10,11}),'Electric Factors '!$F$10,IF(OR(MONTH(I$3)={6,7,8,9}),'Electric Factors '!$G$10,0))</f>
        <v>1.48</v>
      </c>
      <c r="J28" s="14">
        <f>IF(OR(MONTH(J$3)={4,5,10,11}),'Electric Factors '!$F$10,IF(OR(MONTH(J$3)={6,7,8,9}),'Electric Factors '!$G$10,0))</f>
        <v>1.48</v>
      </c>
      <c r="K28" s="14">
        <f>IF(OR(MONTH(K$3)={4,5,10,11}),'Electric Factors '!$F$10,IF(OR(MONTH(K$3)={6,7,8,9}),'Electric Factors '!$G$10,0))</f>
        <v>1.48</v>
      </c>
      <c r="L28" s="14">
        <f>IF(OR(MONTH(L$3)={4,5,10,11}),'Electric Factors '!$F$10,IF(OR(MONTH(L$3)={6,7,8,9}),'Electric Factors '!$G$10,0))</f>
        <v>1.48</v>
      </c>
      <c r="M28" s="14">
        <f>IF(OR(MONTH(M$3)={4,5,10,11}),'Electric Factors '!$F$10,IF(OR(MONTH(M$3)={6,7,8,9}),'Electric Factors '!$G$10,0))</f>
        <v>1.48</v>
      </c>
      <c r="N28" s="14">
        <f>IF(OR(MONTH(N$3)={4,5,10,11}),'Electric Factors '!$F$10,IF(OR(MONTH(N$3)={6,7,8,9}),'Electric Factors '!$G$10,0))</f>
        <v>1.48</v>
      </c>
      <c r="O28" s="14">
        <f>IF(OR(MONTH(O$3)={4,5,10,11}),'Electric Factors '!$F$10,IF(OR(MONTH(O$3)={6,7,8,9}),'Electric Factors '!$G$10,0))</f>
        <v>0</v>
      </c>
    </row>
    <row r="29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152" t="s">
        <v>2314</v>
      </c>
      <c r="B30" s="14" t="s">
        <v>325</v>
      </c>
      <c r="C30" s="14"/>
      <c r="D30" s="24">
        <f>(($C32*12)/$P$5+D33*D$7+D34*D$8)*D31</f>
        <v>23493.3298630137</v>
      </c>
      <c r="E30" s="24">
        <f t="shared" ref="E30:O30" si="7">(($C32*12)/$P$5+E33*E$7+E34*E$8)*E31</f>
        <v>25117.049315068492</v>
      </c>
      <c r="F30" s="24">
        <f t="shared" si="7"/>
        <v>26129.833561643834</v>
      </c>
      <c r="G30" s="24">
        <f t="shared" si="7"/>
        <v>17247.469863013699</v>
      </c>
      <c r="H30" s="24">
        <f t="shared" si="7"/>
        <v>14292.715068493151</v>
      </c>
      <c r="I30" s="24">
        <f t="shared" si="7"/>
        <v>16190.383561643835</v>
      </c>
      <c r="J30" s="24">
        <f t="shared" si="7"/>
        <v>16599.692465753425</v>
      </c>
      <c r="K30" s="24">
        <f t="shared" si="7"/>
        <v>16902.049315068492</v>
      </c>
      <c r="L30" s="24">
        <f t="shared" si="7"/>
        <v>15730.249315068495</v>
      </c>
      <c r="M30" s="24">
        <f t="shared" si="7"/>
        <v>19525.214863013698</v>
      </c>
      <c r="N30" s="24">
        <f t="shared" si="7"/>
        <v>19587.269315068494</v>
      </c>
      <c r="O30" s="24">
        <f t="shared" si="7"/>
        <v>22284.765315068496</v>
      </c>
    </row>
    <row r="31" spans="1:15">
      <c r="A31" s="14"/>
      <c r="B31" s="14" t="s">
        <v>326</v>
      </c>
      <c r="C31" s="75">
        <f>AVERAGE(D31:O31)</f>
        <v>125.08333333333333</v>
      </c>
      <c r="D31" s="433">
        <v>127</v>
      </c>
      <c r="E31" s="433">
        <v>124</v>
      </c>
      <c r="F31" s="433">
        <v>129</v>
      </c>
      <c r="G31" s="433">
        <v>127</v>
      </c>
      <c r="H31" s="433">
        <v>119</v>
      </c>
      <c r="I31" s="433">
        <v>129</v>
      </c>
      <c r="J31" s="433">
        <v>123</v>
      </c>
      <c r="K31" s="433">
        <v>124</v>
      </c>
      <c r="L31" s="433">
        <v>124</v>
      </c>
      <c r="M31" s="433">
        <v>127</v>
      </c>
      <c r="N31" s="433">
        <v>124</v>
      </c>
      <c r="O31" s="433">
        <v>124</v>
      </c>
    </row>
    <row r="32" spans="1:15">
      <c r="A32" s="14"/>
      <c r="B32" s="14" t="s">
        <v>327</v>
      </c>
      <c r="C32" s="75">
        <f>'Electric Factors '!$H$11</f>
        <v>3489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14"/>
      <c r="B33" s="14" t="s">
        <v>328</v>
      </c>
      <c r="C33" s="25"/>
      <c r="D33" s="14">
        <f>IF(OR(MONTH(D$3)={12,1,2,3}),'Electric Factors '!$E$11,IF(OR(MONTH(D$3)={7,8,9}),0,'Electric Factors '!$D$11))</f>
        <v>1.7569999999999999</v>
      </c>
      <c r="E33" s="14">
        <f>IF(OR(MONTH(E$3)={12,1,2,3}),'Electric Factors '!$E$11,IF(OR(MONTH(E$3)={7,8,9}),0,'Electric Factors '!$D$11))</f>
        <v>1.7569999999999999</v>
      </c>
      <c r="F33" s="14">
        <f>IF(OR(MONTH(F$3)={12,1,2,3}),'Electric Factors '!$E$11,IF(OR(MONTH(F$3)={7,8,9}),0,'Electric Factors '!$D$11))</f>
        <v>1.7569999999999999</v>
      </c>
      <c r="G33" s="14">
        <f>IF(OR(MONTH(G$3)={12,1,2,3}),'Electric Factors '!$E$11,IF(OR(MONTH(G$3)={7,8,9}),0,'Electric Factors '!$D$11))</f>
        <v>1.0549999999999999</v>
      </c>
      <c r="H33" s="14">
        <f>IF(OR(MONTH(H$3)={12,1,2,3}),'Electric Factors '!$E$11,IF(OR(MONTH(H$3)={7,8,9}),0,'Electric Factors '!$D$11))</f>
        <v>1.0549999999999999</v>
      </c>
      <c r="I33" s="14">
        <f>IF(OR(MONTH(I$3)={12,1,2,3}),'Electric Factors '!$E$11,IF(OR(MONTH(I$3)={7,8,9}),0,'Electric Factors '!$D$11))</f>
        <v>1.0549999999999999</v>
      </c>
      <c r="J33" s="14">
        <f>IF(OR(MONTH(J$3)={12,1,2,3}),'Electric Factors '!$E$11,IF(OR(MONTH(J$3)={7,8,9}),0,'Electric Factors '!$D$11))</f>
        <v>0</v>
      </c>
      <c r="K33" s="14">
        <f>IF(OR(MONTH(K$3)={12,1,2,3}),'Electric Factors '!$E$11,IF(OR(MONTH(K$3)={7,8,9}),0,'Electric Factors '!$D$11))</f>
        <v>0</v>
      </c>
      <c r="L33" s="14">
        <f>IF(OR(MONTH(L$3)={12,1,2,3}),'Electric Factors '!$E$11,IF(OR(MONTH(L$3)={7,8,9}),0,'Electric Factors '!$D$11))</f>
        <v>0</v>
      </c>
      <c r="M33" s="14">
        <f>IF(OR(MONTH(M$3)={12,1,2,3}),'Electric Factors '!$E$11,IF(OR(MONTH(M$3)={7,8,9}),0,'Electric Factors '!$D$11))</f>
        <v>1.0549999999999999</v>
      </c>
      <c r="N33" s="14">
        <f>IF(OR(MONTH(N$3)={12,1,2,3}),'Electric Factors '!$E$11,IF(OR(MONTH(N$3)={7,8,9}),0,'Electric Factors '!$D$11))</f>
        <v>1.0549999999999999</v>
      </c>
      <c r="O33" s="14">
        <f>IF(OR(MONTH(O$3)={12,1,2,3}),'Electric Factors '!$E$11,IF(OR(MONTH(O$3)={7,8,9}),0,'Electric Factors '!$D$11))</f>
        <v>1.7569999999999999</v>
      </c>
    </row>
    <row r="34" spans="1:15">
      <c r="A34" s="14"/>
      <c r="B34" s="14" t="s">
        <v>329</v>
      </c>
      <c r="C34" s="14"/>
      <c r="D34" s="14">
        <f>IF(OR(MONTH(D$3)={4,5,10,11}),'Electric Factors '!$F$11,IF(OR(MONTH(D$3)={6,7,8,9}),'Electric Factors '!$G$11,0))</f>
        <v>0</v>
      </c>
      <c r="E34" s="14">
        <f>IF(OR(MONTH(E$3)={4,5,10,11}),'Electric Factors '!$F$11,IF(OR(MONTH(E$3)={6,7,8,9}),'Electric Factors '!$G$11,0))</f>
        <v>0</v>
      </c>
      <c r="F34" s="14">
        <f>IF(OR(MONTH(F$3)={4,5,10,11}),'Electric Factors '!$F$11,IF(OR(MONTH(F$3)={6,7,8,9}),'Electric Factors '!$G$11,0))</f>
        <v>0</v>
      </c>
      <c r="G34" s="14">
        <f>IF(OR(MONTH(G$3)={4,5,10,11}),'Electric Factors '!$F$11,IF(OR(MONTH(G$3)={6,7,8,9}),'Electric Factors '!$G$11,0))</f>
        <v>1.35</v>
      </c>
      <c r="H34" s="14">
        <f>IF(OR(MONTH(H$3)={4,5,10,11}),'Electric Factors '!$F$11,IF(OR(MONTH(H$3)={6,7,8,9}),'Electric Factors '!$G$11,0))</f>
        <v>1.35</v>
      </c>
      <c r="I34" s="14">
        <f>IF(OR(MONTH(I$3)={4,5,10,11}),'Electric Factors '!$F$11,IF(OR(MONTH(I$3)={6,7,8,9}),'Electric Factors '!$G$11,0))</f>
        <v>1.35</v>
      </c>
      <c r="J34" s="14">
        <f>IF(OR(MONTH(J$3)={4,5,10,11}),'Electric Factors '!$F$11,IF(OR(MONTH(J$3)={6,7,8,9}),'Electric Factors '!$G$11,0))</f>
        <v>1.35</v>
      </c>
      <c r="K34" s="14">
        <f>IF(OR(MONTH(K$3)={4,5,10,11}),'Electric Factors '!$F$11,IF(OR(MONTH(K$3)={6,7,8,9}),'Electric Factors '!$G$11,0))</f>
        <v>1.35</v>
      </c>
      <c r="L34" s="14">
        <f>IF(OR(MONTH(L$3)={4,5,10,11}),'Electric Factors '!$F$11,IF(OR(MONTH(L$3)={6,7,8,9}),'Electric Factors '!$G$11,0))</f>
        <v>1.35</v>
      </c>
      <c r="M34" s="14">
        <f>IF(OR(MONTH(M$3)={4,5,10,11}),'Electric Factors '!$F$11,IF(OR(MONTH(M$3)={6,7,8,9}),'Electric Factors '!$G$11,0))</f>
        <v>1.35</v>
      </c>
      <c r="N34" s="14">
        <f>IF(OR(MONTH(N$3)={4,5,10,11}),'Electric Factors '!$F$11,IF(OR(MONTH(N$3)={6,7,8,9}),'Electric Factors '!$G$11,0))</f>
        <v>1.35</v>
      </c>
      <c r="O34" s="14">
        <f>IF(OR(MONTH(O$3)={4,5,10,11}),'Electric Factors '!$F$11,IF(OR(MONTH(O$3)={6,7,8,9}),'Electric Factors '!$G$11,0))</f>
        <v>0</v>
      </c>
    </row>
    <row r="35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 s="14" t="s">
        <v>200</v>
      </c>
      <c r="B36" s="14" t="s">
        <v>334</v>
      </c>
      <c r="C36" s="14"/>
      <c r="D36" s="153">
        <f>'12.2019 WA Usage'!C146</f>
        <v>248037.1799999997</v>
      </c>
      <c r="E36" s="153">
        <f>'12.2019 WA Usage'!D146</f>
        <v>242031.93499999493</v>
      </c>
      <c r="F36" s="153">
        <f>'12.2019 WA Usage'!E146</f>
        <v>270949.24500000477</v>
      </c>
      <c r="G36" s="153">
        <f>'12.2019 WA Usage'!F146</f>
        <v>201354.30800001323</v>
      </c>
      <c r="H36" s="153">
        <f>'12.2019 WA Usage'!G146</f>
        <v>165692.31599999964</v>
      </c>
      <c r="I36" s="153">
        <f>'12.2019 WA Usage'!H146</f>
        <v>107638.93900000304</v>
      </c>
      <c r="J36" s="153">
        <f>'12.2019 WA Usage'!I146</f>
        <v>142236.49799999595</v>
      </c>
      <c r="K36" s="153">
        <f>'12.2019 WA Usage'!J146</f>
        <v>148897.8410000056</v>
      </c>
      <c r="L36" s="153">
        <f>'12.2019 WA Usage'!K146</f>
        <v>185251.20399999619</v>
      </c>
      <c r="M36" s="153">
        <f>'12.2019 WA Usage'!L146</f>
        <v>144993.63999999315</v>
      </c>
      <c r="N36" s="153">
        <f>'12.2019 WA Usage'!M146</f>
        <v>173955.47999999672</v>
      </c>
      <c r="O36" s="153">
        <f>'12.2019 WA Usage'!N146</f>
        <v>229708.41899999976</v>
      </c>
    </row>
    <row r="37" spans="1:15">
      <c r="A37" s="14"/>
      <c r="B37" s="14" t="s">
        <v>335</v>
      </c>
      <c r="C37"/>
      <c r="D37" s="41">
        <f>D36/D$5</f>
        <v>8001.1993548386999</v>
      </c>
      <c r="E37" s="41">
        <f t="shared" ref="E37:O37" si="8">E36/E$5</f>
        <v>8643.9976785712479</v>
      </c>
      <c r="F37" s="41">
        <f t="shared" si="8"/>
        <v>8740.2982258066058</v>
      </c>
      <c r="G37" s="41">
        <f t="shared" si="8"/>
        <v>6711.8102666671075</v>
      </c>
      <c r="H37" s="41">
        <f t="shared" si="8"/>
        <v>5344.9134193548271</v>
      </c>
      <c r="I37" s="41">
        <f t="shared" si="8"/>
        <v>3587.9646333334344</v>
      </c>
      <c r="J37" s="41">
        <f t="shared" si="8"/>
        <v>4588.2741290321273</v>
      </c>
      <c r="K37" s="41">
        <f t="shared" si="8"/>
        <v>4803.1561612905034</v>
      </c>
      <c r="L37" s="41">
        <f t="shared" si="8"/>
        <v>6175.0401333332065</v>
      </c>
      <c r="M37" s="41">
        <f t="shared" si="8"/>
        <v>4677.2141935481659</v>
      </c>
      <c r="N37" s="41">
        <f t="shared" si="8"/>
        <v>5798.5159999998905</v>
      </c>
      <c r="O37" s="41">
        <f t="shared" si="8"/>
        <v>7409.9489999999923</v>
      </c>
    </row>
    <row r="38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 s="14" t="s">
        <v>333</v>
      </c>
      <c r="B39" s="14" t="s">
        <v>325</v>
      </c>
      <c r="C39" s="14"/>
      <c r="D39" s="24">
        <f>D18+D24+D30+D37</f>
        <v>2123065.885382236</v>
      </c>
      <c r="E39" s="24">
        <f t="shared" ref="E39:O39" si="9">E18+E24+E30+E37</f>
        <v>2203974.2038429552</v>
      </c>
      <c r="F39" s="24">
        <f t="shared" si="9"/>
        <v>2303922.7906915601</v>
      </c>
      <c r="G39" s="24">
        <f t="shared" si="9"/>
        <v>1702884.3039652968</v>
      </c>
      <c r="H39" s="24">
        <f t="shared" si="9"/>
        <v>1701330.5129809985</v>
      </c>
      <c r="I39" s="24">
        <f t="shared" si="9"/>
        <v>1839713.7875374428</v>
      </c>
      <c r="J39" s="24">
        <f t="shared" si="9"/>
        <v>2100037.6854988951</v>
      </c>
      <c r="K39" s="24">
        <f t="shared" si="9"/>
        <v>2140992.3614215646</v>
      </c>
      <c r="L39" s="24">
        <f t="shared" si="9"/>
        <v>1849429.9114073061</v>
      </c>
      <c r="M39" s="24">
        <f t="shared" si="9"/>
        <v>1879765.0532894384</v>
      </c>
      <c r="N39" s="24">
        <f t="shared" si="9"/>
        <v>1865780.0471643833</v>
      </c>
      <c r="O39" s="24">
        <f t="shared" si="9"/>
        <v>2078162.8085616441</v>
      </c>
    </row>
    <row r="40" spans="1:15">
      <c r="A40" s="14" t="str">
        <f>'Load Shape'!F2</f>
        <v>WA11</v>
      </c>
      <c r="B40" s="14" t="s">
        <v>330</v>
      </c>
      <c r="C40" s="14"/>
      <c r="D40" s="26">
        <f t="shared" ref="D40:O40" si="10">INDEX(LoadShape,MATCH(D$6,M.WkDy.H,0),$A41)</f>
        <v>5.1019176534788963E-2</v>
      </c>
      <c r="E40" s="26">
        <f t="shared" si="10"/>
        <v>3.9579986038676553E-2</v>
      </c>
      <c r="F40" s="26">
        <f t="shared" si="10"/>
        <v>4.2522801314898891E-2</v>
      </c>
      <c r="G40" s="26">
        <f t="shared" si="10"/>
        <v>4.1774179631590899E-2</v>
      </c>
      <c r="H40" s="26">
        <f t="shared" si="10"/>
        <v>4.0813954047012185E-2</v>
      </c>
      <c r="I40" s="26">
        <f t="shared" si="10"/>
        <v>4.0977893454862004E-2</v>
      </c>
      <c r="J40" s="26">
        <f t="shared" si="10"/>
        <v>5.2438919799965435E-2</v>
      </c>
      <c r="K40" s="26">
        <f t="shared" si="10"/>
        <v>4.2221721288858954E-2</v>
      </c>
      <c r="L40" s="26">
        <f t="shared" si="10"/>
        <v>5.5126778783540699E-2</v>
      </c>
      <c r="M40" s="26">
        <f t="shared" si="10"/>
        <v>4.7149092583036192E-2</v>
      </c>
      <c r="N40" s="26">
        <f t="shared" si="10"/>
        <v>5.0186423919452695E-2</v>
      </c>
      <c r="O40" s="26">
        <f t="shared" si="10"/>
        <v>4.8069570610796059E-2</v>
      </c>
    </row>
    <row r="41" spans="1:15">
      <c r="A41" s="40">
        <f>MATCH(A40,'Load Shape'!$E$2:$N$2,0)</f>
        <v>2</v>
      </c>
      <c r="B41" s="14" t="s">
        <v>212</v>
      </c>
      <c r="C41" s="24">
        <f>AVERAGE(D41:O41)</f>
        <v>91176.454263933352</v>
      </c>
      <c r="D41" s="24">
        <f t="shared" ref="D41:O41" si="11">D39*D40</f>
        <v>108317.07320130433</v>
      </c>
      <c r="E41" s="24">
        <f t="shared" si="11"/>
        <v>87233.268217707431</v>
      </c>
      <c r="F41" s="24">
        <f t="shared" si="11"/>
        <v>97969.251073444597</v>
      </c>
      <c r="G41" s="24">
        <f t="shared" si="11"/>
        <v>71136.594805662942</v>
      </c>
      <c r="H41" s="24">
        <f t="shared" si="11"/>
        <v>69438.025375586134</v>
      </c>
      <c r="I41" s="24">
        <f t="shared" si="11"/>
        <v>75387.595573149956</v>
      </c>
      <c r="J41" s="24">
        <f t="shared" si="11"/>
        <v>110123.70776678159</v>
      </c>
      <c r="K41" s="24">
        <f t="shared" si="11"/>
        <v>90396.382765517279</v>
      </c>
      <c r="L41" s="24">
        <f t="shared" si="11"/>
        <v>101953.11360181383</v>
      </c>
      <c r="M41" s="24">
        <f t="shared" si="11"/>
        <v>88629.216531899685</v>
      </c>
      <c r="N41" s="24">
        <f t="shared" si="11"/>
        <v>93636.828387448186</v>
      </c>
      <c r="O41" s="24">
        <f t="shared" si="11"/>
        <v>99896.393866884202</v>
      </c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14" t="s">
        <v>2359</v>
      </c>
      <c r="B43" s="14" t="s">
        <v>325</v>
      </c>
      <c r="C43" s="14"/>
      <c r="D43" s="24">
        <f>(($C45*12)/$P$5+D46*D$7+D47*D$8)*D44</f>
        <v>2119318.6202739724</v>
      </c>
      <c r="E43" s="24">
        <f t="shared" ref="E43:O43" si="12">(($C45*12)/$P$5+E46*E$7+E47*E$8)*E44</f>
        <v>2193622.9506849316</v>
      </c>
      <c r="F43" s="24">
        <f t="shared" si="12"/>
        <v>2296321.6890410958</v>
      </c>
      <c r="G43" s="24">
        <f t="shared" si="12"/>
        <v>1703600.3073972603</v>
      </c>
      <c r="H43" s="24">
        <f t="shared" si="12"/>
        <v>1723478.2965479454</v>
      </c>
      <c r="I43" s="24">
        <f t="shared" si="12"/>
        <v>1859011.2473424657</v>
      </c>
      <c r="J43" s="24">
        <f t="shared" si="12"/>
        <v>2115857.9671232877</v>
      </c>
      <c r="K43" s="24">
        <f t="shared" si="12"/>
        <v>2156723.6063561644</v>
      </c>
      <c r="L43" s="24">
        <f t="shared" si="12"/>
        <v>1866177.9123287674</v>
      </c>
      <c r="M43" s="24">
        <f t="shared" si="12"/>
        <v>1868817.2246164384</v>
      </c>
      <c r="N43" s="24">
        <f t="shared" si="12"/>
        <v>1847238.9687671233</v>
      </c>
      <c r="O43" s="24">
        <f t="shared" si="12"/>
        <v>2082813.3451232878</v>
      </c>
    </row>
    <row r="44" spans="1:15">
      <c r="A44" s="14"/>
      <c r="B44" s="14" t="s">
        <v>326</v>
      </c>
      <c r="C44" s="75">
        <f>AVERAGE(D44:O44)</f>
        <v>32650.25</v>
      </c>
      <c r="D44" s="434">
        <v>32663</v>
      </c>
      <c r="E44" s="434">
        <v>31762</v>
      </c>
      <c r="F44" s="434">
        <v>33249</v>
      </c>
      <c r="G44" s="434">
        <v>32546</v>
      </c>
      <c r="H44" s="434">
        <v>32768</v>
      </c>
      <c r="I44" s="434">
        <v>32598</v>
      </c>
      <c r="J44" s="434">
        <v>32660</v>
      </c>
      <c r="K44" s="434">
        <v>32731</v>
      </c>
      <c r="L44" s="434">
        <v>32100</v>
      </c>
      <c r="M44" s="434">
        <v>33433</v>
      </c>
      <c r="N44" s="434">
        <v>32560</v>
      </c>
      <c r="O44" s="434">
        <v>32733</v>
      </c>
    </row>
    <row r="45" spans="1:15">
      <c r="A45" s="40"/>
      <c r="B45" s="14" t="s">
        <v>327</v>
      </c>
      <c r="C45" s="75">
        <f>'Electric Factors '!$H$12</f>
        <v>1465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14"/>
      <c r="B46" s="14" t="s">
        <v>328</v>
      </c>
      <c r="C46" s="25"/>
      <c r="D46" s="14">
        <f>IF(OR(MONTH(D$3)={12,1,2,3}),'Electric Factors '!$E$12,IF(OR(MONTH(D$3)={7,8,9}),0,'Electric Factors '!$D$12))</f>
        <v>0.41799999999999998</v>
      </c>
      <c r="E46" s="14">
        <f>IF(OR(MONTH(E$3)={12,1,2,3}),'Electric Factors '!$E$12,IF(OR(MONTH(E$3)={7,8,9}),0,'Electric Factors '!$D$12))</f>
        <v>0.41799999999999998</v>
      </c>
      <c r="F46" s="14">
        <f>IF(OR(MONTH(F$3)={12,1,2,3}),'Electric Factors '!$E$12,IF(OR(MONTH(F$3)={7,8,9}),0,'Electric Factors '!$D$12))</f>
        <v>0.41799999999999998</v>
      </c>
      <c r="G46" s="14">
        <f>IF(OR(MONTH(G$3)={12,1,2,3}),'Electric Factors '!$E$12,IF(OR(MONTH(G$3)={7,8,9}),0,'Electric Factors '!$D$12))</f>
        <v>0.20899999999999999</v>
      </c>
      <c r="H46" s="14">
        <f>IF(OR(MONTH(H$3)={12,1,2,3}),'Electric Factors '!$E$12,IF(OR(MONTH(H$3)={7,8,9}),0,'Electric Factors '!$D$12))</f>
        <v>0.20899999999999999</v>
      </c>
      <c r="I46" s="14">
        <f>IF(OR(MONTH(I$3)={12,1,2,3}),'Electric Factors '!$E$12,IF(OR(MONTH(I$3)={7,8,9}),0,'Electric Factors '!$D$12))</f>
        <v>0.20899999999999999</v>
      </c>
      <c r="J46" s="14">
        <f>IF(OR(MONTH(J$3)={12,1,2,3}),'Electric Factors '!$E$12,IF(OR(MONTH(J$3)={7,8,9}),0,'Electric Factors '!$D$12))</f>
        <v>0</v>
      </c>
      <c r="K46" s="14">
        <f>IF(OR(MONTH(K$3)={12,1,2,3}),'Electric Factors '!$E$12,IF(OR(MONTH(K$3)={7,8,9}),0,'Electric Factors '!$D$12))</f>
        <v>0</v>
      </c>
      <c r="L46" s="14">
        <f>IF(OR(MONTH(L$3)={12,1,2,3}),'Electric Factors '!$E$12,IF(OR(MONTH(L$3)={7,8,9}),0,'Electric Factors '!$D$12))</f>
        <v>0</v>
      </c>
      <c r="M46" s="14">
        <f>IF(OR(MONTH(M$3)={12,1,2,3}),'Electric Factors '!$E$12,IF(OR(MONTH(M$3)={7,8,9}),0,'Electric Factors '!$D$12))</f>
        <v>0.20899999999999999</v>
      </c>
      <c r="N46" s="14">
        <f>IF(OR(MONTH(N$3)={12,1,2,3}),'Electric Factors '!$E$12,IF(OR(MONTH(N$3)={7,8,9}),0,'Electric Factors '!$D$12))</f>
        <v>0.20899999999999999</v>
      </c>
      <c r="O46" s="14">
        <f>IF(OR(MONTH(O$3)={12,1,2,3}),'Electric Factors '!$E$12,IF(OR(MONTH(O$3)={7,8,9}),0,'Electric Factors '!$D$12))</f>
        <v>0.41799999999999998</v>
      </c>
    </row>
    <row r="47" spans="1:15">
      <c r="A47" s="14"/>
      <c r="B47" s="14" t="s">
        <v>329</v>
      </c>
      <c r="C47" s="14"/>
      <c r="D47" s="14">
        <f>IF(OR(MONTH(D$3)={4,5,10,11}),'Electric Factors '!$F$12,IF(OR(MONTH(D$3)={6,7,8,9}),'Electric Factors '!$G$12,0))</f>
        <v>0</v>
      </c>
      <c r="E47" s="14">
        <f>IF(OR(MONTH(E$3)={4,5,10,11}),'Electric Factors '!$F$12,IF(OR(MONTH(E$3)={6,7,8,9}),'Electric Factors '!$G$12,0))</f>
        <v>0</v>
      </c>
      <c r="F47" s="14">
        <f>IF(OR(MONTH(F$3)={4,5,10,11}),'Electric Factors '!$F$12,IF(OR(MONTH(F$3)={6,7,8,9}),'Electric Factors '!$G$12,0))</f>
        <v>0</v>
      </c>
      <c r="G47" s="14">
        <f>IF(OR(MONTH(G$3)={4,5,10,11}),'Electric Factors '!$F$12,IF(OR(MONTH(G$3)={6,7,8,9}),'Electric Factors '!$G$12,0))</f>
        <v>1.1080000000000001</v>
      </c>
      <c r="H47" s="14">
        <f>IF(OR(MONTH(H$3)={4,5,10,11}),'Electric Factors '!$F$12,IF(OR(MONTH(H$3)={6,7,8,9}),'Electric Factors '!$G$12,0))</f>
        <v>1.1080000000000001</v>
      </c>
      <c r="I47" s="14">
        <f>IF(OR(MONTH(I$3)={4,5,10,11}),'Electric Factors '!$F$12,IF(OR(MONTH(I$3)={6,7,8,9}),'Electric Factors '!$G$12,0))</f>
        <v>1.1080000000000001</v>
      </c>
      <c r="J47" s="14">
        <f>IF(OR(MONTH(J$3)={4,5,10,11}),'Electric Factors '!$F$12,IF(OR(MONTH(J$3)={6,7,8,9}),'Electric Factors '!$G$12,0))</f>
        <v>1.1080000000000001</v>
      </c>
      <c r="K47" s="14">
        <f>IF(OR(MONTH(K$3)={4,5,10,11}),'Electric Factors '!$F$12,IF(OR(MONTH(K$3)={6,7,8,9}),'Electric Factors '!$G$12,0))</f>
        <v>1.1080000000000001</v>
      </c>
      <c r="L47" s="14">
        <f>IF(OR(MONTH(L$3)={4,5,10,11}),'Electric Factors '!$F$12,IF(OR(MONTH(L$3)={6,7,8,9}),'Electric Factors '!$G$12,0))</f>
        <v>1.1080000000000001</v>
      </c>
      <c r="M47" s="14">
        <f>IF(OR(MONTH(M$3)={4,5,10,11}),'Electric Factors '!$F$12,IF(OR(MONTH(M$3)={6,7,8,9}),'Electric Factors '!$G$12,0))</f>
        <v>1.1080000000000001</v>
      </c>
      <c r="N47" s="14">
        <f>IF(OR(MONTH(N$3)={4,5,10,11}),'Electric Factors '!$F$12,IF(OR(MONTH(N$3)={6,7,8,9}),'Electric Factors '!$G$12,0))</f>
        <v>1.1080000000000001</v>
      </c>
      <c r="O47" s="14">
        <f>IF(OR(MONTH(O$3)={4,5,10,11}),'Electric Factors '!$F$12,IF(OR(MONTH(O$3)={6,7,8,9}),'Electric Factors '!$G$12,0))</f>
        <v>0</v>
      </c>
    </row>
    <row r="48" spans="1:15">
      <c r="A48" s="14"/>
      <c r="B48" s="14" t="s">
        <v>330</v>
      </c>
      <c r="C48" s="14"/>
      <c r="D48" s="26">
        <f>D40</f>
        <v>5.1019176534788963E-2</v>
      </c>
      <c r="E48" s="26">
        <f t="shared" ref="E48:O48" si="13">E40</f>
        <v>3.9579986038676553E-2</v>
      </c>
      <c r="F48" s="26">
        <f t="shared" si="13"/>
        <v>4.2522801314898891E-2</v>
      </c>
      <c r="G48" s="26">
        <f t="shared" si="13"/>
        <v>4.1774179631590899E-2</v>
      </c>
      <c r="H48" s="26">
        <f t="shared" si="13"/>
        <v>4.0813954047012185E-2</v>
      </c>
      <c r="I48" s="26">
        <f t="shared" si="13"/>
        <v>4.0977893454862004E-2</v>
      </c>
      <c r="J48" s="26">
        <f t="shared" si="13"/>
        <v>5.2438919799965435E-2</v>
      </c>
      <c r="K48" s="26">
        <f t="shared" si="13"/>
        <v>4.2221721288858954E-2</v>
      </c>
      <c r="L48" s="26">
        <f t="shared" si="13"/>
        <v>5.5126778783540699E-2</v>
      </c>
      <c r="M48" s="26">
        <f t="shared" si="13"/>
        <v>4.7149092583036192E-2</v>
      </c>
      <c r="N48" s="26">
        <f t="shared" si="13"/>
        <v>5.0186423919452695E-2</v>
      </c>
      <c r="O48" s="26">
        <f t="shared" si="13"/>
        <v>4.8069570610796059E-2</v>
      </c>
    </row>
    <row r="49" spans="1:15">
      <c r="A49" s="14"/>
      <c r="B49" s="14" t="s">
        <v>213</v>
      </c>
      <c r="C49" s="24">
        <f>AVERAGE(D49:O49)</f>
        <v>91342.657106071594</v>
      </c>
      <c r="D49" s="24">
        <f t="shared" ref="D49:O49" si="14">D43*D48</f>
        <v>108125.89082122318</v>
      </c>
      <c r="E49" s="24">
        <f t="shared" si="14"/>
        <v>86823.56576223005</v>
      </c>
      <c r="F49" s="24">
        <f t="shared" si="14"/>
        <v>97646.030938187556</v>
      </c>
      <c r="G49" s="24">
        <f t="shared" si="14"/>
        <v>71166.505261646627</v>
      </c>
      <c r="H49" s="24">
        <f t="shared" si="14"/>
        <v>70341.963996330684</v>
      </c>
      <c r="I49" s="24">
        <f t="shared" si="14"/>
        <v>76178.36482498968</v>
      </c>
      <c r="J49" s="24">
        <f t="shared" si="14"/>
        <v>110953.30624609599</v>
      </c>
      <c r="K49" s="24">
        <f t="shared" si="14"/>
        <v>91060.583004672721</v>
      </c>
      <c r="L49" s="24">
        <f t="shared" si="14"/>
        <v>102876.37694367777</v>
      </c>
      <c r="M49" s="24">
        <f t="shared" si="14"/>
        <v>88113.036344213193</v>
      </c>
      <c r="N49" s="24">
        <f t="shared" si="14"/>
        <v>92706.317967079493</v>
      </c>
      <c r="O49" s="24">
        <f t="shared" si="14"/>
        <v>100119.94316251222</v>
      </c>
    </row>
    <row r="50" spans="1:15">
      <c r="A50" s="14"/>
      <c r="B50" s="14"/>
      <c r="C50" s="2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>
      <c r="A51" s="14" t="s">
        <v>2360</v>
      </c>
      <c r="B51" s="14" t="s">
        <v>325</v>
      </c>
      <c r="C51" s="14"/>
      <c r="D51" s="24">
        <f>(($C53*12)/$P$5+D54*D$7+D55*D$8)*D52</f>
        <v>130514.52054794523</v>
      </c>
      <c r="E51" s="24">
        <f t="shared" ref="E51:O51" si="15">(($C53*12)/$P$5+E54*E$7+E55*E$8)*E52</f>
        <v>126952.7780821918</v>
      </c>
      <c r="F51" s="24">
        <f t="shared" si="15"/>
        <v>144264.52054794523</v>
      </c>
      <c r="G51" s="24">
        <f t="shared" si="15"/>
        <v>86782.2293150685</v>
      </c>
      <c r="H51" s="24">
        <f t="shared" si="15"/>
        <v>80703.667726027401</v>
      </c>
      <c r="I51" s="24">
        <f t="shared" si="15"/>
        <v>88913.395726027404</v>
      </c>
      <c r="J51" s="24">
        <f t="shared" si="15"/>
        <v>101128.7443150685</v>
      </c>
      <c r="K51" s="24">
        <f t="shared" si="15"/>
        <v>107527.28613698631</v>
      </c>
      <c r="L51" s="24">
        <f t="shared" si="15"/>
        <v>83385.342082191783</v>
      </c>
      <c r="M51" s="24">
        <f t="shared" si="15"/>
        <v>110871.769369863</v>
      </c>
      <c r="N51" s="24">
        <f t="shared" si="15"/>
        <v>105570.11572602739</v>
      </c>
      <c r="O51" s="24">
        <f t="shared" si="15"/>
        <v>118806.14931506851</v>
      </c>
    </row>
    <row r="52" spans="1:15">
      <c r="A52" s="14"/>
      <c r="B52" s="14" t="s">
        <v>326</v>
      </c>
      <c r="C52" s="75">
        <f>AVERAGE(D52:O52)</f>
        <v>47.833333333333336</v>
      </c>
      <c r="D52" s="433">
        <v>50</v>
      </c>
      <c r="E52" s="433">
        <v>44</v>
      </c>
      <c r="F52" s="433">
        <v>50</v>
      </c>
      <c r="G52" s="433">
        <v>47</v>
      </c>
      <c r="H52" s="433">
        <v>48</v>
      </c>
      <c r="I52" s="433">
        <v>48</v>
      </c>
      <c r="J52" s="433">
        <v>47</v>
      </c>
      <c r="K52" s="433">
        <v>49</v>
      </c>
      <c r="L52" s="433">
        <v>44</v>
      </c>
      <c r="M52" s="433">
        <v>52</v>
      </c>
      <c r="N52" s="433">
        <v>48</v>
      </c>
      <c r="O52" s="433">
        <v>47</v>
      </c>
    </row>
    <row r="53" spans="1:15">
      <c r="A53" s="14"/>
      <c r="B53" s="14" t="s">
        <v>327</v>
      </c>
      <c r="C53" s="75">
        <f>'Electric Factors '!$H$13</f>
        <v>45938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>
      <c r="A54" s="14"/>
      <c r="B54" s="14" t="s">
        <v>328</v>
      </c>
      <c r="C54" s="25"/>
      <c r="D54" s="14">
        <f>IF(OR(MONTH(D$3)={12,1,2,3}),'Electric Factors '!$E$13,IF(OR(MONTH(D$3)={7,8,9}),0,'Electric Factors '!$D$13))</f>
        <v>27.5</v>
      </c>
      <c r="E54" s="14">
        <f>IF(OR(MONTH(E$3)={12,1,2,3}),'Electric Factors '!$E$13,IF(OR(MONTH(E$3)={7,8,9}),0,'Electric Factors '!$D$13))</f>
        <v>27.5</v>
      </c>
      <c r="F54" s="14">
        <f>IF(OR(MONTH(F$3)={12,1,2,3}),'Electric Factors '!$E$13,IF(OR(MONTH(F$3)={7,8,9}),0,'Electric Factors '!$D$13))</f>
        <v>27.5</v>
      </c>
      <c r="G54" s="14">
        <f>IF(OR(MONTH(G$3)={12,1,2,3}),'Electric Factors '!$E$13,IF(OR(MONTH(G$3)={7,8,9}),0,'Electric Factors '!$D$13))</f>
        <v>16.806999999999999</v>
      </c>
      <c r="H54" s="14">
        <f>IF(OR(MONTH(H$3)={12,1,2,3}),'Electric Factors '!$E$13,IF(OR(MONTH(H$3)={7,8,9}),0,'Electric Factors '!$D$13))</f>
        <v>16.806999999999999</v>
      </c>
      <c r="I54" s="14">
        <f>IF(OR(MONTH(I$3)={12,1,2,3}),'Electric Factors '!$E$13,IF(OR(MONTH(I$3)={7,8,9}),0,'Electric Factors '!$D$13))</f>
        <v>16.806999999999999</v>
      </c>
      <c r="J54" s="14">
        <f>IF(OR(MONTH(J$3)={12,1,2,3}),'Electric Factors '!$E$13,IF(OR(MONTH(J$3)={7,8,9}),0,'Electric Factors '!$D$13))</f>
        <v>0</v>
      </c>
      <c r="K54" s="14">
        <f>IF(OR(MONTH(K$3)={12,1,2,3}),'Electric Factors '!$E$13,IF(OR(MONTH(K$3)={7,8,9}),0,'Electric Factors '!$D$13))</f>
        <v>0</v>
      </c>
      <c r="L54" s="14">
        <f>IF(OR(MONTH(L$3)={12,1,2,3}),'Electric Factors '!$E$13,IF(OR(MONTH(L$3)={7,8,9}),0,'Electric Factors '!$D$13))</f>
        <v>0</v>
      </c>
      <c r="M54" s="14">
        <f>IF(OR(MONTH(M$3)={12,1,2,3}),'Electric Factors '!$E$13,IF(OR(MONTH(M$3)={7,8,9}),0,'Electric Factors '!$D$13))</f>
        <v>16.806999999999999</v>
      </c>
      <c r="N54" s="14">
        <f>IF(OR(MONTH(N$3)={12,1,2,3}),'Electric Factors '!$E$13,IF(OR(MONTH(N$3)={7,8,9}),0,'Electric Factors '!$D$13))</f>
        <v>16.806999999999999</v>
      </c>
      <c r="O54" s="14">
        <f>IF(OR(MONTH(O$3)={12,1,2,3}),'Electric Factors '!$E$13,IF(OR(MONTH(O$3)={7,8,9}),0,'Electric Factors '!$D$13))</f>
        <v>27.5</v>
      </c>
    </row>
    <row r="55" spans="1:15">
      <c r="A55" s="14"/>
      <c r="B55" s="14" t="s">
        <v>329</v>
      </c>
      <c r="C55" s="14"/>
      <c r="D55" s="14">
        <f>IF(OR(MONTH(D$3)={4,5,10,11}),'Electric Factors '!$F$13,IF(OR(MONTH(D$3)={6,7,8,9}),'Electric Factors '!$G$13,0))</f>
        <v>0</v>
      </c>
      <c r="E55" s="14">
        <f>IF(OR(MONTH(E$3)={4,5,10,11}),'Electric Factors '!$F$13,IF(OR(MONTH(E$3)={6,7,8,9}),'Electric Factors '!$G$13,0))</f>
        <v>0</v>
      </c>
      <c r="F55" s="14">
        <f>IF(OR(MONTH(F$3)={4,5,10,11}),'Electric Factors '!$F$13,IF(OR(MONTH(F$3)={6,7,8,9}),'Electric Factors '!$G$13,0))</f>
        <v>0</v>
      </c>
      <c r="G55" s="14">
        <f>IF(OR(MONTH(G$3)={4,5,10,11}),'Electric Factors '!$F$13,IF(OR(MONTH(G$3)={6,7,8,9}),'Electric Factors '!$G$13,0))</f>
        <v>42.759</v>
      </c>
      <c r="H55" s="14">
        <f>IF(OR(MONTH(H$3)={4,5,10,11}),'Electric Factors '!$F$13,IF(OR(MONTH(H$3)={6,7,8,9}),'Electric Factors '!$G$13,0))</f>
        <v>42.759</v>
      </c>
      <c r="I55" s="14">
        <f>IF(OR(MONTH(I$3)={4,5,10,11}),'Electric Factors '!$F$13,IF(OR(MONTH(I$3)={6,7,8,9}),'Electric Factors '!$G$13,0))</f>
        <v>42.759</v>
      </c>
      <c r="J55" s="14">
        <f>IF(OR(MONTH(J$3)={4,5,10,11}),'Electric Factors '!$F$13,IF(OR(MONTH(J$3)={6,7,8,9}),'Electric Factors '!$G$13,0))</f>
        <v>42.759</v>
      </c>
      <c r="K55" s="14">
        <f>IF(OR(MONTH(K$3)={4,5,10,11}),'Electric Factors '!$F$13,IF(OR(MONTH(K$3)={6,7,8,9}),'Electric Factors '!$G$13,0))</f>
        <v>42.759</v>
      </c>
      <c r="L55" s="14">
        <f>IF(OR(MONTH(L$3)={4,5,10,11}),'Electric Factors '!$F$13,IF(OR(MONTH(L$3)={6,7,8,9}),'Electric Factors '!$G$13,0))</f>
        <v>42.759</v>
      </c>
      <c r="M55" s="14">
        <f>IF(OR(MONTH(M$3)={4,5,10,11}),'Electric Factors '!$F$13,IF(OR(MONTH(M$3)={6,7,8,9}),'Electric Factors '!$G$13,0))</f>
        <v>42.759</v>
      </c>
      <c r="N55" s="14">
        <f>IF(OR(MONTH(N$3)={4,5,10,11}),'Electric Factors '!$F$13,IF(OR(MONTH(N$3)={6,7,8,9}),'Electric Factors '!$G$13,0))</f>
        <v>42.759</v>
      </c>
      <c r="O55" s="14">
        <f>IF(OR(MONTH(O$3)={4,5,10,11}),'Electric Factors '!$F$13,IF(OR(MONTH(O$3)={6,7,8,9}),'Electric Factors '!$G$13,0))</f>
        <v>0</v>
      </c>
    </row>
    <row r="56" spans="1:15">
      <c r="A56" s="14"/>
      <c r="B56" s="14" t="s">
        <v>330</v>
      </c>
      <c r="C56" s="14"/>
      <c r="D56" s="26">
        <f>D69</f>
        <v>5.0400540863337409E-2</v>
      </c>
      <c r="E56" s="26">
        <f t="shared" ref="E56:O56" si="16">E69</f>
        <v>4.4348439374723422E-2</v>
      </c>
      <c r="F56" s="26">
        <f t="shared" si="16"/>
        <v>4.6484859344658562E-2</v>
      </c>
      <c r="G56" s="26">
        <f t="shared" si="16"/>
        <v>4.4875638029581985E-2</v>
      </c>
      <c r="H56" s="26">
        <f t="shared" si="16"/>
        <v>4.5502772057193289E-2</v>
      </c>
      <c r="I56" s="26">
        <f t="shared" si="16"/>
        <v>4.7227485500647801E-2</v>
      </c>
      <c r="J56" s="26">
        <f t="shared" si="16"/>
        <v>4.9760644420550323E-2</v>
      </c>
      <c r="K56" s="26">
        <f t="shared" si="16"/>
        <v>4.8369762570220735E-2</v>
      </c>
      <c r="L56" s="26">
        <f t="shared" si="16"/>
        <v>5.4143202841158117E-2</v>
      </c>
      <c r="M56" s="26">
        <f t="shared" si="16"/>
        <v>4.7123552360301552E-2</v>
      </c>
      <c r="N56" s="26">
        <f t="shared" si="16"/>
        <v>5.0057867816055319E-2</v>
      </c>
      <c r="O56" s="26">
        <f t="shared" si="16"/>
        <v>4.360785433578554E-2</v>
      </c>
    </row>
    <row r="57" spans="1:15">
      <c r="A57" s="14"/>
      <c r="B57" s="14" t="s">
        <v>331</v>
      </c>
      <c r="C57" s="24">
        <f>AVERAGE(D57:O57)</f>
        <v>5093.1915522494537</v>
      </c>
      <c r="D57" s="24">
        <f t="shared" ref="D57:O57" si="17">D51*D56</f>
        <v>6578.0024261356029</v>
      </c>
      <c r="E57" s="24">
        <f t="shared" si="17"/>
        <v>5630.1575822307996</v>
      </c>
      <c r="F57" s="24">
        <f t="shared" si="17"/>
        <v>6706.1159460958388</v>
      </c>
      <c r="G57" s="24">
        <f t="shared" si="17"/>
        <v>3894.4079101431926</v>
      </c>
      <c r="H57" s="24">
        <f t="shared" si="17"/>
        <v>3672.2405967168916</v>
      </c>
      <c r="I57" s="24">
        <f t="shared" si="17"/>
        <v>4199.1561074643196</v>
      </c>
      <c r="J57" s="24">
        <f t="shared" si="17"/>
        <v>5032.2314865588733</v>
      </c>
      <c r="K57" s="24">
        <f t="shared" si="17"/>
        <v>5201.0693002662156</v>
      </c>
      <c r="L57" s="24">
        <f t="shared" si="17"/>
        <v>4514.7494903354673</v>
      </c>
      <c r="M57" s="24">
        <f t="shared" si="17"/>
        <v>5224.6716291800167</v>
      </c>
      <c r="N57" s="24">
        <f t="shared" si="17"/>
        <v>5284.6148983391422</v>
      </c>
      <c r="O57" s="24">
        <f t="shared" si="17"/>
        <v>5180.8812535270945</v>
      </c>
    </row>
    <row r="58" spans="1:15">
      <c r="A58" s="14"/>
      <c r="B58" s="1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>
      <c r="A59" s="14" t="s">
        <v>2383</v>
      </c>
      <c r="B59" s="14" t="s">
        <v>325</v>
      </c>
      <c r="C59" s="14"/>
      <c r="D59" s="24">
        <f>(($C61*12)/$P$5+D62*D$7+D63*D$8)*D60</f>
        <v>3783961.7578082187</v>
      </c>
      <c r="E59" s="24">
        <f t="shared" ref="E59:O59" si="18">(($C61*12)/$P$5+E62*E$7+E63*E$8)*E60</f>
        <v>3735567.4246575343</v>
      </c>
      <c r="F59" s="24">
        <f t="shared" si="18"/>
        <v>3953004.4109589043</v>
      </c>
      <c r="G59" s="24">
        <f t="shared" si="18"/>
        <v>3550680.1972602741</v>
      </c>
      <c r="H59" s="24">
        <f t="shared" si="18"/>
        <v>3682528.0671780817</v>
      </c>
      <c r="I59" s="24">
        <f t="shared" si="18"/>
        <v>3894885.0798904109</v>
      </c>
      <c r="J59" s="24">
        <f t="shared" si="18"/>
        <v>4178531.3658904107</v>
      </c>
      <c r="K59" s="24">
        <f t="shared" si="18"/>
        <v>4209581.8884383561</v>
      </c>
      <c r="L59" s="24">
        <f t="shared" si="18"/>
        <v>3798483.8843835616</v>
      </c>
      <c r="M59" s="24">
        <f t="shared" si="18"/>
        <v>3660887.5397260273</v>
      </c>
      <c r="N59" s="24">
        <f t="shared" si="18"/>
        <v>3520623.6493150685</v>
      </c>
      <c r="O59" s="24">
        <f t="shared" si="18"/>
        <v>3806334.7732054791</v>
      </c>
    </row>
    <row r="60" spans="1:15">
      <c r="A60" s="14"/>
      <c r="B60" s="14" t="s">
        <v>326</v>
      </c>
      <c r="C60" s="75">
        <f>AVERAGE(D60:O60)</f>
        <v>1772.25</v>
      </c>
      <c r="D60" s="433">
        <v>1768</v>
      </c>
      <c r="E60" s="433">
        <v>1718</v>
      </c>
      <c r="F60" s="433">
        <v>1818</v>
      </c>
      <c r="G60" s="433">
        <v>1772</v>
      </c>
      <c r="H60" s="433">
        <v>1758</v>
      </c>
      <c r="I60" s="433">
        <v>1782</v>
      </c>
      <c r="J60" s="433">
        <v>1782</v>
      </c>
      <c r="K60" s="433">
        <v>1778</v>
      </c>
      <c r="L60" s="433">
        <v>1720</v>
      </c>
      <c r="M60" s="433">
        <v>1827</v>
      </c>
      <c r="N60" s="433">
        <v>1757</v>
      </c>
      <c r="O60" s="433">
        <v>1787</v>
      </c>
    </row>
    <row r="61" spans="1:15">
      <c r="A61" s="14"/>
      <c r="B61" s="14" t="s">
        <v>327</v>
      </c>
      <c r="C61" s="75">
        <f>'Electric Factors '!$H$14</f>
        <v>60948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>
      <c r="A62" s="14"/>
      <c r="B62" s="14" t="s">
        <v>328</v>
      </c>
      <c r="C62" s="25"/>
      <c r="D62" s="14">
        <f>IF(OR(MONTH(D$3)={12,1,2,3}),'Electric Factors '!$E$14,IF(OR(MONTH(D$3)={7,8,9}),0,'Electric Factors '!$D$14))</f>
        <v>3.4119999999999999</v>
      </c>
      <c r="E62" s="14">
        <f>IF(OR(MONTH(E$3)={12,1,2,3}),'Electric Factors '!$E$14,IF(OR(MONTH(E$3)={7,8,9}),0,'Electric Factors '!$D$14))</f>
        <v>3.4119999999999999</v>
      </c>
      <c r="F62" s="14">
        <f>IF(OR(MONTH(F$3)={12,1,2,3}),'Electric Factors '!$E$14,IF(OR(MONTH(F$3)={7,8,9}),0,'Electric Factors '!$D$14))</f>
        <v>3.4119999999999999</v>
      </c>
      <c r="G62" s="14">
        <f>IF(OR(MONTH(G$3)={12,1,2,3}),'Electric Factors '!$E$14,IF(OR(MONTH(G$3)={7,8,9}),0,'Electric Factors '!$D$14))</f>
        <v>0</v>
      </c>
      <c r="H62" s="14">
        <f>IF(OR(MONTH(H$3)={12,1,2,3}),'Electric Factors '!$E$14,IF(OR(MONTH(H$3)={7,8,9}),0,'Electric Factors '!$D$14))</f>
        <v>0</v>
      </c>
      <c r="I62" s="14">
        <f>IF(OR(MONTH(I$3)={12,1,2,3}),'Electric Factors '!$E$14,IF(OR(MONTH(I$3)={7,8,9}),0,'Electric Factors '!$D$14))</f>
        <v>0</v>
      </c>
      <c r="J62" s="14">
        <f>IF(OR(MONTH(J$3)={12,1,2,3}),'Electric Factors '!$E$14,IF(OR(MONTH(J$3)={7,8,9}),0,'Electric Factors '!$D$14))</f>
        <v>0</v>
      </c>
      <c r="K62" s="14">
        <f>IF(OR(MONTH(K$3)={12,1,2,3}),'Electric Factors '!$E$14,IF(OR(MONTH(K$3)={7,8,9}),0,'Electric Factors '!$D$14))</f>
        <v>0</v>
      </c>
      <c r="L62" s="14">
        <f>IF(OR(MONTH(L$3)={12,1,2,3}),'Electric Factors '!$E$14,IF(OR(MONTH(L$3)={7,8,9}),0,'Electric Factors '!$D$14))</f>
        <v>0</v>
      </c>
      <c r="M62" s="14">
        <f>IF(OR(MONTH(M$3)={12,1,2,3}),'Electric Factors '!$E$14,IF(OR(MONTH(M$3)={7,8,9}),0,'Electric Factors '!$D$14))</f>
        <v>0</v>
      </c>
      <c r="N62" s="14">
        <f>IF(OR(MONTH(N$3)={12,1,2,3}),'Electric Factors '!$E$14,IF(OR(MONTH(N$3)={7,8,9}),0,'Electric Factors '!$D$14))</f>
        <v>0</v>
      </c>
      <c r="O62" s="14">
        <f>IF(OR(MONTH(O$3)={12,1,2,3}),'Electric Factors '!$E$14,IF(OR(MONTH(O$3)={7,8,9}),0,'Electric Factors '!$D$14))</f>
        <v>3.4119999999999999</v>
      </c>
    </row>
    <row r="63" spans="1:15">
      <c r="A63" s="14"/>
      <c r="B63" s="14" t="s">
        <v>329</v>
      </c>
      <c r="C63" s="14"/>
      <c r="D63" s="14">
        <f>IF(OR(MONTH(D$3)={4,5,10,11}),'Electric Factors '!$F$14,IF(OR(MONTH(D$3)={6,7,8,9}),'Electric Factors '!$G$14,0))</f>
        <v>0</v>
      </c>
      <c r="E63" s="14">
        <f>IF(OR(MONTH(E$3)={4,5,10,11}),'Electric Factors '!$F$14,IF(OR(MONTH(E$3)={6,7,8,9}),'Electric Factors '!$G$14,0))</f>
        <v>0</v>
      </c>
      <c r="F63" s="14">
        <f>IF(OR(MONTH(F$3)={4,5,10,11}),'Electric Factors '!$F$14,IF(OR(MONTH(F$3)={6,7,8,9}),'Electric Factors '!$G$14,0))</f>
        <v>0</v>
      </c>
      <c r="G63" s="14">
        <f>IF(OR(MONTH(G$3)={4,5,10,11}),'Electric Factors '!$F$14,IF(OR(MONTH(G$3)={6,7,8,9}),'Electric Factors '!$G$14,0))</f>
        <v>22.739000000000001</v>
      </c>
      <c r="H63" s="14">
        <f>IF(OR(MONTH(H$3)={4,5,10,11}),'Electric Factors '!$F$14,IF(OR(MONTH(H$3)={6,7,8,9}),'Electric Factors '!$G$14,0))</f>
        <v>22.739000000000001</v>
      </c>
      <c r="I63" s="14">
        <f>IF(OR(MONTH(I$3)={4,5,10,11}),'Electric Factors '!$F$14,IF(OR(MONTH(I$3)={6,7,8,9}),'Electric Factors '!$G$14,0))</f>
        <v>22.739000000000001</v>
      </c>
      <c r="J63" s="14">
        <f>IF(OR(MONTH(J$3)={4,5,10,11}),'Electric Factors '!$F$14,IF(OR(MONTH(J$3)={6,7,8,9}),'Electric Factors '!$G$14,0))</f>
        <v>22.739000000000001</v>
      </c>
      <c r="K63" s="14">
        <f>IF(OR(MONTH(K$3)={4,5,10,11}),'Electric Factors '!$F$14,IF(OR(MONTH(K$3)={6,7,8,9}),'Electric Factors '!$G$14,0))</f>
        <v>22.739000000000001</v>
      </c>
      <c r="L63" s="14">
        <f>IF(OR(MONTH(L$3)={4,5,10,11}),'Electric Factors '!$F$14,IF(OR(MONTH(L$3)={6,7,8,9}),'Electric Factors '!$G$14,0))</f>
        <v>22.739000000000001</v>
      </c>
      <c r="M63" s="14">
        <f>IF(OR(MONTH(M$3)={4,5,10,11}),'Electric Factors '!$F$14,IF(OR(MONTH(M$3)={6,7,8,9}),'Electric Factors '!$G$14,0))</f>
        <v>22.739000000000001</v>
      </c>
      <c r="N63" s="14">
        <f>IF(OR(MONTH(N$3)={4,5,10,11}),'Electric Factors '!$F$14,IF(OR(MONTH(N$3)={6,7,8,9}),'Electric Factors '!$G$14,0))</f>
        <v>22.739000000000001</v>
      </c>
      <c r="O63" s="14">
        <f>IF(OR(MONTH(O$3)={4,5,10,11}),'Electric Factors '!$F$14,IF(OR(MONTH(O$3)={6,7,8,9}),'Electric Factors '!$G$14,0))</f>
        <v>0</v>
      </c>
    </row>
    <row r="64" spans="1:15">
      <c r="A64" s="14"/>
      <c r="B64" s="14" t="s">
        <v>330</v>
      </c>
      <c r="C64" s="14"/>
      <c r="D64" s="26">
        <f>D69</f>
        <v>5.0400540863337409E-2</v>
      </c>
      <c r="E64" s="26">
        <f t="shared" ref="E64:O64" si="19">E69</f>
        <v>4.4348439374723422E-2</v>
      </c>
      <c r="F64" s="26">
        <f t="shared" si="19"/>
        <v>4.6484859344658562E-2</v>
      </c>
      <c r="G64" s="26">
        <f t="shared" si="19"/>
        <v>4.4875638029581985E-2</v>
      </c>
      <c r="H64" s="26">
        <f t="shared" si="19"/>
        <v>4.5502772057193289E-2</v>
      </c>
      <c r="I64" s="26">
        <f t="shared" si="19"/>
        <v>4.7227485500647801E-2</v>
      </c>
      <c r="J64" s="26">
        <f t="shared" si="19"/>
        <v>4.9760644420550323E-2</v>
      </c>
      <c r="K64" s="26">
        <f t="shared" si="19"/>
        <v>4.8369762570220735E-2</v>
      </c>
      <c r="L64" s="26">
        <f t="shared" si="19"/>
        <v>5.4143202841158117E-2</v>
      </c>
      <c r="M64" s="26">
        <f t="shared" si="19"/>
        <v>4.7123552360301552E-2</v>
      </c>
      <c r="N64" s="26">
        <f t="shared" si="19"/>
        <v>5.0057867816055319E-2</v>
      </c>
      <c r="O64" s="26">
        <f t="shared" si="19"/>
        <v>4.360785433578554E-2</v>
      </c>
    </row>
    <row r="65" spans="1:15">
      <c r="A65" s="14"/>
      <c r="B65" s="14" t="s">
        <v>331</v>
      </c>
      <c r="C65" s="24">
        <f>AVERAGE(D65:O65)</f>
        <v>181910.42221124141</v>
      </c>
      <c r="D65" s="24">
        <f t="shared" ref="D65" si="20">D59*D64</f>
        <v>190713.71919971917</v>
      </c>
      <c r="E65" s="24">
        <f t="shared" ref="E65:O65" si="21">E59*E64</f>
        <v>165666.58546261638</v>
      </c>
      <c r="F65" s="24">
        <f t="shared" si="21"/>
        <v>183754.85403223953</v>
      </c>
      <c r="G65" s="24">
        <f t="shared" si="21"/>
        <v>159339.03929105683</v>
      </c>
      <c r="H65" s="24">
        <f t="shared" si="21"/>
        <v>167565.23523502084</v>
      </c>
      <c r="I65" s="24">
        <f t="shared" si="21"/>
        <v>183945.62863721384</v>
      </c>
      <c r="J65" s="24">
        <f t="shared" si="21"/>
        <v>207926.41349818918</v>
      </c>
      <c r="K65" s="24">
        <f t="shared" si="21"/>
        <v>203616.47646366473</v>
      </c>
      <c r="L65" s="24">
        <f t="shared" si="21"/>
        <v>205662.08344104936</v>
      </c>
      <c r="M65" s="24">
        <f t="shared" si="21"/>
        <v>172514.02566345499</v>
      </c>
      <c r="N65" s="24">
        <f t="shared" si="21"/>
        <v>176234.913267492</v>
      </c>
      <c r="O65" s="24">
        <f t="shared" si="21"/>
        <v>165986.09234317983</v>
      </c>
    </row>
    <row r="66" spans="1:15">
      <c r="A66" s="14"/>
      <c r="B66" s="1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>
      <c r="A67" s="14" t="s">
        <v>418</v>
      </c>
      <c r="B67" s="14" t="s">
        <v>334</v>
      </c>
      <c r="C67" s="193"/>
      <c r="D67" s="24">
        <f>'12.2019 WA Usage'!C157-D72</f>
        <v>-46382.379999993369</v>
      </c>
      <c r="E67" s="24">
        <f>'12.2019 WA Usage'!D157-E72</f>
        <v>904914.30000000168</v>
      </c>
      <c r="F67" s="24">
        <f>'12.2019 WA Usage'!E157-F72</f>
        <v>-74295.679999999702</v>
      </c>
      <c r="G67" s="24">
        <f>'12.2019 WA Usage'!F157-G72</f>
        <v>64410.349999994971</v>
      </c>
      <c r="H67" s="24">
        <f>'12.2019 WA Usage'!G157-H72</f>
        <v>-640862.51999999769</v>
      </c>
      <c r="I67" s="24">
        <f>'12.2019 WA Usage'!H157-I72</f>
        <v>-671851.07999999449</v>
      </c>
      <c r="J67" s="24">
        <f>'12.2019 WA Usage'!I157-J72</f>
        <v>-544955.37999999896</v>
      </c>
      <c r="K67" s="24">
        <f>'12.2019 WA Usage'!J157-K72</f>
        <v>-1234410.1099999938</v>
      </c>
      <c r="L67" s="24">
        <f>'12.2019 WA Usage'!K157-L72</f>
        <v>-1191788.0799999982</v>
      </c>
      <c r="M67" s="24">
        <f>'12.2019 WA Usage'!L157-M72</f>
        <v>-518725.43000000343</v>
      </c>
      <c r="N67" s="24">
        <f>'12.2019 WA Usage'!M157-N72</f>
        <v>-1085561.0499999858</v>
      </c>
      <c r="O67" s="24">
        <f>'12.2019 WA Usage'!N157-O72</f>
        <v>-2755.3299999963492</v>
      </c>
    </row>
    <row r="68" spans="1:15">
      <c r="A68" s="14" t="str">
        <f>'Load Shape'!G2</f>
        <v>WA21S</v>
      </c>
      <c r="B68" s="14" t="s">
        <v>335</v>
      </c>
      <c r="C68" s="14"/>
      <c r="D68" s="41">
        <f>D67/D$5</f>
        <v>-1496.205806451399</v>
      </c>
      <c r="E68" s="41">
        <f t="shared" ref="E68:O68" si="22">E67/E$5</f>
        <v>32318.367857142915</v>
      </c>
      <c r="F68" s="41">
        <f t="shared" si="22"/>
        <v>-2396.6348387096677</v>
      </c>
      <c r="G68" s="41">
        <f t="shared" si="22"/>
        <v>2147.011666666499</v>
      </c>
      <c r="H68" s="41">
        <f t="shared" si="22"/>
        <v>-20672.98451612896</v>
      </c>
      <c r="I68" s="41">
        <f t="shared" si="22"/>
        <v>-22395.035999999815</v>
      </c>
      <c r="J68" s="41">
        <f t="shared" si="22"/>
        <v>-17579.20580645158</v>
      </c>
      <c r="K68" s="41">
        <f t="shared" si="22"/>
        <v>-39819.680967741733</v>
      </c>
      <c r="L68" s="41">
        <f t="shared" si="22"/>
        <v>-39726.269333333272</v>
      </c>
      <c r="M68" s="41">
        <f t="shared" si="22"/>
        <v>-16733.078387096884</v>
      </c>
      <c r="N68" s="41">
        <f t="shared" si="22"/>
        <v>-36185.368333332859</v>
      </c>
      <c r="O68" s="41">
        <f t="shared" si="22"/>
        <v>-88.881612903108035</v>
      </c>
    </row>
    <row r="69" spans="1:15">
      <c r="A69" s="40">
        <f>MATCH(A68,'Load Shape'!$E$2:$N$2,0)</f>
        <v>3</v>
      </c>
      <c r="B69" s="14" t="s">
        <v>330</v>
      </c>
      <c r="C69" s="14"/>
      <c r="D69" s="26">
        <f t="shared" ref="D69:O69" si="23">INDEX(LoadShape,MATCH(D$6,M.WkDy.H,0),$A69)</f>
        <v>5.0400540863337409E-2</v>
      </c>
      <c r="E69" s="26">
        <f t="shared" si="23"/>
        <v>4.4348439374723422E-2</v>
      </c>
      <c r="F69" s="26">
        <f t="shared" si="23"/>
        <v>4.6484859344658562E-2</v>
      </c>
      <c r="G69" s="26">
        <f t="shared" si="23"/>
        <v>4.4875638029581985E-2</v>
      </c>
      <c r="H69" s="26">
        <f t="shared" si="23"/>
        <v>4.5502772057193289E-2</v>
      </c>
      <c r="I69" s="26">
        <f t="shared" si="23"/>
        <v>4.7227485500647801E-2</v>
      </c>
      <c r="J69" s="26">
        <f t="shared" si="23"/>
        <v>4.9760644420550323E-2</v>
      </c>
      <c r="K69" s="26">
        <f t="shared" si="23"/>
        <v>4.8369762570220735E-2</v>
      </c>
      <c r="L69" s="26">
        <f t="shared" si="23"/>
        <v>5.4143202841158117E-2</v>
      </c>
      <c r="M69" s="26">
        <f t="shared" si="23"/>
        <v>4.7123552360301552E-2</v>
      </c>
      <c r="N69" s="26">
        <f t="shared" si="23"/>
        <v>5.0057867816055319E-2</v>
      </c>
      <c r="O69" s="26">
        <f t="shared" si="23"/>
        <v>4.360785433578554E-2</v>
      </c>
    </row>
    <row r="70" spans="1:15">
      <c r="B70" s="14" t="s">
        <v>331</v>
      </c>
      <c r="C70" s="24">
        <f>AVERAGE(D70:O70)</f>
        <v>-684.25228818975847</v>
      </c>
      <c r="D70" s="24">
        <f t="shared" ref="D70:O70" si="24">D68*D69</f>
        <v>-75.409581888016433</v>
      </c>
      <c r="E70" s="24">
        <f t="shared" si="24"/>
        <v>1433.2691776025126</v>
      </c>
      <c r="F70" s="24">
        <f t="shared" si="24"/>
        <v>-111.40723337792737</v>
      </c>
      <c r="G70" s="24">
        <f t="shared" si="24"/>
        <v>96.34851839861534</v>
      </c>
      <c r="H70" s="24">
        <f t="shared" si="24"/>
        <v>-940.6781021793023</v>
      </c>
      <c r="I70" s="24">
        <f t="shared" si="24"/>
        <v>-1057.6612379764767</v>
      </c>
      <c r="J70" s="24">
        <f t="shared" si="24"/>
        <v>-874.75260933051072</v>
      </c>
      <c r="K70" s="24">
        <f t="shared" si="24"/>
        <v>-1926.068514031605</v>
      </c>
      <c r="L70" s="24">
        <f t="shared" si="24"/>
        <v>-2150.9074586371426</v>
      </c>
      <c r="M70" s="24">
        <f t="shared" si="24"/>
        <v>-788.52209552339025</v>
      </c>
      <c r="N70" s="24">
        <f t="shared" si="24"/>
        <v>-1811.3623849052503</v>
      </c>
      <c r="O70" s="24">
        <f t="shared" si="24"/>
        <v>-3.8759364286084117</v>
      </c>
    </row>
    <row r="71" spans="1:15">
      <c r="A71" s="14"/>
      <c r="B71" s="14"/>
      <c r="C71" s="2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>
      <c r="A72" s="14" t="s">
        <v>336</v>
      </c>
      <c r="B72" s="14" t="s">
        <v>334</v>
      </c>
      <c r="C72" s="14"/>
      <c r="D72" s="24">
        <f>'12.2019 WA Usage'!C114</f>
        <v>8863219.3100000005</v>
      </c>
      <c r="E72" s="24">
        <f>'12.2019 WA Usage'!D114</f>
        <v>7766660.1200000001</v>
      </c>
      <c r="F72" s="24">
        <f>'12.2019 WA Usage'!E114</f>
        <v>8953352.6799999997</v>
      </c>
      <c r="G72" s="24">
        <f>'12.2019 WA Usage'!F114</f>
        <v>8301723.1399999997</v>
      </c>
      <c r="H72" s="24">
        <f>'12.2019 WA Usage'!G114</f>
        <v>8491115.4399999995</v>
      </c>
      <c r="I72" s="24">
        <f>'12.2019 WA Usage'!H114</f>
        <v>8762877.9800000004</v>
      </c>
      <c r="J72" s="24">
        <f>'12.2019 WA Usage'!I114</f>
        <v>8728638.6600000001</v>
      </c>
      <c r="K72" s="24">
        <f>'12.2019 WA Usage'!J114</f>
        <v>9187464.9000000004</v>
      </c>
      <c r="L72" s="24">
        <f>'12.2019 WA Usage'!K114</f>
        <v>9525559.4699999988</v>
      </c>
      <c r="M72" s="24">
        <f>'12.2019 WA Usage'!L114</f>
        <v>8393192.3099999987</v>
      </c>
      <c r="N72" s="24">
        <f>'12.2019 WA Usage'!M114</f>
        <v>8866972.8499999978</v>
      </c>
      <c r="O72" s="24">
        <f>'12.2019 WA Usage'!N114</f>
        <v>9093281.5600000005</v>
      </c>
    </row>
    <row r="73" spans="1:15">
      <c r="A73" s="14" t="str">
        <f>'Load Shape'!H2</f>
        <v>WA21P</v>
      </c>
      <c r="B73" s="14" t="s">
        <v>335</v>
      </c>
      <c r="C73" s="14"/>
      <c r="D73" s="41">
        <f>D72/D$5</f>
        <v>285910.30032258068</v>
      </c>
      <c r="E73" s="41">
        <f t="shared" ref="E73:O73" si="25">E72/E$5</f>
        <v>277380.71857142856</v>
      </c>
      <c r="F73" s="41">
        <f t="shared" si="25"/>
        <v>288817.82838709676</v>
      </c>
      <c r="G73" s="41">
        <f t="shared" si="25"/>
        <v>276724.10466666665</v>
      </c>
      <c r="H73" s="41">
        <f t="shared" si="25"/>
        <v>273906.94967741932</v>
      </c>
      <c r="I73" s="41">
        <f t="shared" si="25"/>
        <v>292095.93266666669</v>
      </c>
      <c r="J73" s="41">
        <f t="shared" si="25"/>
        <v>281568.98903225805</v>
      </c>
      <c r="K73" s="41">
        <f t="shared" si="25"/>
        <v>296369.83548387099</v>
      </c>
      <c r="L73" s="41">
        <f t="shared" si="25"/>
        <v>317518.64899999998</v>
      </c>
      <c r="M73" s="41">
        <f t="shared" si="25"/>
        <v>270748.13903225801</v>
      </c>
      <c r="N73" s="41">
        <f t="shared" si="25"/>
        <v>295565.7616666666</v>
      </c>
      <c r="O73" s="41">
        <f t="shared" si="25"/>
        <v>293331.66322580649</v>
      </c>
    </row>
    <row r="74" spans="1:15">
      <c r="A74" s="40">
        <f>MATCH(A73,'Load Shape'!$E$2:$N$2,0)</f>
        <v>4</v>
      </c>
      <c r="B74" s="14" t="s">
        <v>330</v>
      </c>
      <c r="C74" s="14"/>
      <c r="D74" s="26">
        <f t="shared" ref="D74:O74" si="26">INDEX(LoadShape,MATCH(D$6,M.WkDy.H,0),$A74)</f>
        <v>5.2384298084275797E-2</v>
      </c>
      <c r="E74" s="26">
        <f t="shared" si="26"/>
        <v>4.0864543540581333E-2</v>
      </c>
      <c r="F74" s="26">
        <f t="shared" si="26"/>
        <v>4.9318267707415944E-2</v>
      </c>
      <c r="G74" s="26">
        <f t="shared" si="26"/>
        <v>4.712937569933854E-2</v>
      </c>
      <c r="H74" s="26">
        <f t="shared" si="26"/>
        <v>4.1784605628821851E-2</v>
      </c>
      <c r="I74" s="26">
        <f t="shared" si="26"/>
        <v>4.3071940106090376E-2</v>
      </c>
      <c r="J74" s="26">
        <f t="shared" si="26"/>
        <v>4.6355418666237103E-2</v>
      </c>
      <c r="K74" s="26">
        <f t="shared" si="26"/>
        <v>4.0994291732186015E-2</v>
      </c>
      <c r="L74" s="26">
        <f t="shared" si="26"/>
        <v>5.3127049267759234E-2</v>
      </c>
      <c r="M74" s="26">
        <f t="shared" si="26"/>
        <v>4.7569767104630518E-2</v>
      </c>
      <c r="N74" s="26">
        <f t="shared" si="26"/>
        <v>5.1707965056907092E-2</v>
      </c>
      <c r="O74" s="26">
        <f t="shared" si="26"/>
        <v>4.2580534324535728E-2</v>
      </c>
    </row>
    <row r="75" spans="1:15">
      <c r="A75" s="14"/>
      <c r="B75" s="14" t="s">
        <v>331</v>
      </c>
      <c r="C75" s="24">
        <f>AVERAGE(D75:O75)</f>
        <v>13362.300519496775</v>
      </c>
      <c r="D75" s="24">
        <f t="shared" ref="D75:O75" si="27">D73*D74</f>
        <v>14977.210397462881</v>
      </c>
      <c r="E75" s="24">
        <f t="shared" si="27"/>
        <v>11335.03645137988</v>
      </c>
      <c r="F75" s="24">
        <f t="shared" si="27"/>
        <v>14243.994979069354</v>
      </c>
      <c r="G75" s="24">
        <f t="shared" si="27"/>
        <v>13041.834293898413</v>
      </c>
      <c r="H75" s="24">
        <f t="shared" si="27"/>
        <v>11445.093871264518</v>
      </c>
      <c r="I75" s="24">
        <f t="shared" si="27"/>
        <v>12581.138517051275</v>
      </c>
      <c r="J75" s="24">
        <f t="shared" si="27"/>
        <v>13052.248370019444</v>
      </c>
      <c r="K75" s="24">
        <f t="shared" si="27"/>
        <v>12149.471496445782</v>
      </c>
      <c r="L75" s="24">
        <f t="shared" si="27"/>
        <v>16868.82890885535</v>
      </c>
      <c r="M75" s="24">
        <f t="shared" si="27"/>
        <v>12879.425917776638</v>
      </c>
      <c r="N75" s="24">
        <f t="shared" si="27"/>
        <v>15283.104076278127</v>
      </c>
      <c r="O75" s="24">
        <f t="shared" si="27"/>
        <v>12490.218954459608</v>
      </c>
    </row>
    <row r="76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>
      <c r="A77" s="14" t="s">
        <v>337</v>
      </c>
      <c r="B77" s="14" t="s">
        <v>334</v>
      </c>
      <c r="C77" s="14"/>
      <c r="D77" s="24">
        <f>SUM('12.2019 WA Usage'!C95:C97)</f>
        <v>4367812.5839999998</v>
      </c>
      <c r="E77" s="24">
        <f>SUM('12.2019 WA Usage'!D95:D97)</f>
        <v>4176908.1949999998</v>
      </c>
      <c r="F77" s="24">
        <f>SUM('12.2019 WA Usage'!E95:E97)</f>
        <v>4399346.9869999997</v>
      </c>
      <c r="G77" s="24">
        <f>SUM('12.2019 WA Usage'!F95:F97)</f>
        <v>4615683.58</v>
      </c>
      <c r="H77" s="24">
        <f>SUM('12.2019 WA Usage'!G95:G97)</f>
        <v>11922026.261</v>
      </c>
      <c r="I77" s="24">
        <f>SUM('12.2019 WA Usage'!H95:H97)</f>
        <v>18540612.465999998</v>
      </c>
      <c r="J77" s="24">
        <f>SUM('12.2019 WA Usage'!I95:I97)</f>
        <v>23327966.862</v>
      </c>
      <c r="K77" s="24">
        <f>SUM('12.2019 WA Usage'!J95:J97)</f>
        <v>25106392.523000002</v>
      </c>
      <c r="L77" s="24">
        <f>SUM('12.2019 WA Usage'!K95:K97)</f>
        <v>24282322.968999997</v>
      </c>
      <c r="M77" s="24">
        <f>SUM('12.2019 WA Usage'!L95:L97)</f>
        <v>10323876.083000001</v>
      </c>
      <c r="N77" s="24">
        <f>SUM('12.2019 WA Usage'!M95:M97)</f>
        <v>4196695.1040000003</v>
      </c>
      <c r="O77" s="24">
        <f>SUM('12.2019 WA Usage'!N95:N97)</f>
        <v>4300335.4280000003</v>
      </c>
    </row>
    <row r="78" spans="1:15">
      <c r="A78" s="14" t="str">
        <f>'Load Shape'!I2</f>
        <v>WA31</v>
      </c>
      <c r="B78" s="14" t="s">
        <v>335</v>
      </c>
      <c r="C78" s="14"/>
      <c r="D78" s="41">
        <f>D77/D$5</f>
        <v>140897.18012903226</v>
      </c>
      <c r="E78" s="41">
        <f t="shared" ref="E78:O78" si="28">E77/E$5</f>
        <v>149175.29267857142</v>
      </c>
      <c r="F78" s="41">
        <f t="shared" si="28"/>
        <v>141914.41893548387</v>
      </c>
      <c r="G78" s="41">
        <f t="shared" si="28"/>
        <v>153856.11933333334</v>
      </c>
      <c r="H78" s="41">
        <f t="shared" si="28"/>
        <v>384581.49229032255</v>
      </c>
      <c r="I78" s="41">
        <f t="shared" si="28"/>
        <v>618020.41553333332</v>
      </c>
      <c r="J78" s="41">
        <f t="shared" si="28"/>
        <v>752515.06006451615</v>
      </c>
      <c r="K78" s="41">
        <f t="shared" si="28"/>
        <v>809883.62977419363</v>
      </c>
      <c r="L78" s="41">
        <f t="shared" si="28"/>
        <v>809410.76563333324</v>
      </c>
      <c r="M78" s="41">
        <f t="shared" si="28"/>
        <v>333028.26074193552</v>
      </c>
      <c r="N78" s="41">
        <f t="shared" si="28"/>
        <v>139889.83680000002</v>
      </c>
      <c r="O78" s="41">
        <f t="shared" si="28"/>
        <v>138720.49767741936</v>
      </c>
    </row>
    <row r="79" spans="1:15">
      <c r="A79" s="40">
        <f>MATCH(A78,'Load Shape'!$E$2:$N$2,0)</f>
        <v>5</v>
      </c>
      <c r="B79" s="14" t="s">
        <v>330</v>
      </c>
      <c r="C79" s="14"/>
      <c r="D79" s="26">
        <f t="shared" ref="D79:O79" si="29">INDEX(LoadShape,MATCH(D$6,M.WkDy.H,0),$A79)</f>
        <v>4.3429018751016485E-2</v>
      </c>
      <c r="E79" s="26">
        <f t="shared" si="29"/>
        <v>3.6719702822866157E-2</v>
      </c>
      <c r="F79" s="26">
        <f t="shared" si="29"/>
        <v>4.3108337689599673E-2</v>
      </c>
      <c r="G79" s="26">
        <f t="shared" si="29"/>
        <v>4.5302110130699416E-2</v>
      </c>
      <c r="H79" s="26">
        <f t="shared" si="29"/>
        <v>3.933757129827968E-2</v>
      </c>
      <c r="I79" s="26">
        <f t="shared" si="29"/>
        <v>4.0826467100365034E-2</v>
      </c>
      <c r="J79" s="26">
        <f t="shared" si="29"/>
        <v>3.8647187746896516E-2</v>
      </c>
      <c r="K79" s="26">
        <f t="shared" si="29"/>
        <v>3.9475591366339345E-2</v>
      </c>
      <c r="L79" s="26">
        <f t="shared" si="29"/>
        <v>3.5115534672757277E-2</v>
      </c>
      <c r="M79" s="26">
        <f t="shared" si="29"/>
        <v>4.8380501786165882E-2</v>
      </c>
      <c r="N79" s="26">
        <f t="shared" si="29"/>
        <v>3.787748271024588E-2</v>
      </c>
      <c r="O79" s="26">
        <f t="shared" si="29"/>
        <v>4.0704043930178575E-2</v>
      </c>
    </row>
    <row r="80" spans="1:15">
      <c r="A80" s="14"/>
      <c r="B80" s="14" t="s">
        <v>331</v>
      </c>
      <c r="C80" s="24">
        <f>AVERAGE(D80:O80)</f>
        <v>15131.48704935688</v>
      </c>
      <c r="D80" s="24">
        <f t="shared" ref="D80:O80" si="30">D78*D79</f>
        <v>6119.0262777890894</v>
      </c>
      <c r="E80" s="24">
        <f t="shared" si="30"/>
        <v>5477.6724156712244</v>
      </c>
      <c r="F80" s="24">
        <f t="shared" si="30"/>
        <v>6117.6946944941574</v>
      </c>
      <c r="G80" s="24">
        <f t="shared" si="30"/>
        <v>6970.006862320698</v>
      </c>
      <c r="H80" s="24">
        <f t="shared" si="30"/>
        <v>15128.50187296936</v>
      </c>
      <c r="I80" s="24">
        <f t="shared" si="30"/>
        <v>25231.590162125562</v>
      </c>
      <c r="J80" s="24">
        <f t="shared" si="30"/>
        <v>29082.590808680463</v>
      </c>
      <c r="K80" s="24">
        <f t="shared" si="30"/>
        <v>31970.635223253728</v>
      </c>
      <c r="L80" s="24">
        <f t="shared" si="30"/>
        <v>28422.891805100327</v>
      </c>
      <c r="M80" s="24">
        <f t="shared" si="30"/>
        <v>16112.074363668928</v>
      </c>
      <c r="N80" s="24">
        <f t="shared" si="30"/>
        <v>5298.6748747311185</v>
      </c>
      <c r="O80" s="24">
        <f t="shared" si="30"/>
        <v>5646.4852314779127</v>
      </c>
    </row>
  </sheetData>
  <phoneticPr fontId="0" type="noConversion"/>
  <printOptions horizontalCentered="1"/>
  <pageMargins left="0.25" right="0.25" top="0.5" bottom="0.5" header="0.18" footer="0.3"/>
  <pageSetup scale="53" orientation="landscape" r:id="rId1"/>
  <headerFooter alignWithMargins="0">
    <oddFooter>&amp;C&amp;F / 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50"/>
    <pageSetUpPr fitToPage="1"/>
  </sheetPr>
  <dimension ref="A1:P88"/>
  <sheetViews>
    <sheetView workbookViewId="0"/>
  </sheetViews>
  <sheetFormatPr defaultColWidth="10.6640625" defaultRowHeight="12.75"/>
  <cols>
    <col min="1" max="1" width="24" style="6" customWidth="1"/>
    <col min="2" max="2" width="21.83203125" style="6" customWidth="1"/>
    <col min="3" max="3" width="13.5" style="6" customWidth="1"/>
    <col min="4" max="4" width="13" style="6" customWidth="1"/>
    <col min="5" max="5" width="12.5" style="6" customWidth="1"/>
    <col min="6" max="6" width="12.33203125" style="6" customWidth="1"/>
    <col min="7" max="7" width="12.6640625" style="6" customWidth="1"/>
    <col min="8" max="8" width="12.83203125" style="6" customWidth="1"/>
    <col min="9" max="9" width="11.6640625" style="6" customWidth="1"/>
    <col min="10" max="12" width="12" style="6" customWidth="1"/>
    <col min="13" max="13" width="12.33203125" style="6" customWidth="1"/>
    <col min="14" max="14" width="11.83203125" style="6" customWidth="1"/>
    <col min="15" max="15" width="13" style="6" customWidth="1"/>
    <col min="16" max="16384" width="10.6640625" style="6"/>
  </cols>
  <sheetData>
    <row r="1" spans="1:16">
      <c r="A1" s="14"/>
      <c r="B1" s="14"/>
      <c r="C1" s="7"/>
      <c r="D1" s="42" t="s">
        <v>344</v>
      </c>
      <c r="E1" s="42" t="s">
        <v>345</v>
      </c>
      <c r="F1" s="42" t="s">
        <v>346</v>
      </c>
      <c r="G1" s="42" t="s">
        <v>347</v>
      </c>
      <c r="H1" s="42" t="s">
        <v>348</v>
      </c>
      <c r="I1" s="42" t="s">
        <v>349</v>
      </c>
      <c r="J1" s="42" t="s">
        <v>350</v>
      </c>
      <c r="K1" s="42" t="s">
        <v>351</v>
      </c>
      <c r="L1" s="42" t="s">
        <v>352</v>
      </c>
      <c r="M1" s="42" t="s">
        <v>353</v>
      </c>
      <c r="N1" s="42" t="s">
        <v>354</v>
      </c>
      <c r="O1" s="42" t="s">
        <v>355</v>
      </c>
    </row>
    <row r="2" spans="1:16">
      <c r="A2" s="14"/>
      <c r="B2" s="14"/>
      <c r="C2" s="7"/>
      <c r="D2" s="36">
        <f>'Peak Calc CP'!C70</f>
        <v>43480</v>
      </c>
      <c r="E2" s="36">
        <f>'Peak Calc CP'!D70</f>
        <v>43502</v>
      </c>
      <c r="F2" s="36">
        <f>'Peak Calc CP'!E70</f>
        <v>43525</v>
      </c>
      <c r="G2" s="36">
        <f>'Peak Calc CP'!F70</f>
        <v>43571</v>
      </c>
      <c r="H2" s="36">
        <f>'Peak Calc CP'!G70</f>
        <v>43616</v>
      </c>
      <c r="I2" s="36">
        <f>'Peak Calc CP'!H70</f>
        <v>43628</v>
      </c>
      <c r="J2" s="36">
        <f>'Peak Calc CP'!I70</f>
        <v>43669</v>
      </c>
      <c r="K2" s="36">
        <f>'Peak Calc CP'!J70</f>
        <v>43683</v>
      </c>
      <c r="L2" s="36">
        <f>'Peak Calc CP'!K70</f>
        <v>43711</v>
      </c>
      <c r="M2" s="36">
        <f>'Peak Calc CP'!L70</f>
        <v>43768</v>
      </c>
      <c r="N2" s="36">
        <f>'Peak Calc CP'!M70</f>
        <v>43795</v>
      </c>
      <c r="O2" s="36">
        <f>'Peak Calc CP'!N70</f>
        <v>43814</v>
      </c>
    </row>
    <row r="3" spans="1:16">
      <c r="A3" s="14"/>
      <c r="B3" s="14"/>
      <c r="C3" s="14"/>
      <c r="D3" s="39">
        <f>'Peak Calc CP'!C71</f>
        <v>43480</v>
      </c>
      <c r="E3" s="39">
        <f>'Peak Calc CP'!D71</f>
        <v>43502</v>
      </c>
      <c r="F3" s="39">
        <f>'Peak Calc CP'!E71</f>
        <v>43525</v>
      </c>
      <c r="G3" s="39">
        <f>'Peak Calc CP'!F71</f>
        <v>43571</v>
      </c>
      <c r="H3" s="39">
        <f>'Peak Calc CP'!G71</f>
        <v>43616</v>
      </c>
      <c r="I3" s="39">
        <f>'Peak Calc CP'!H71</f>
        <v>43628</v>
      </c>
      <c r="J3" s="39">
        <f>'Peak Calc CP'!I71</f>
        <v>43669</v>
      </c>
      <c r="K3" s="39">
        <f>'Peak Calc CP'!J71</f>
        <v>43683</v>
      </c>
      <c r="L3" s="39">
        <f>'Peak Calc CP'!K71</f>
        <v>43711</v>
      </c>
      <c r="M3" s="39">
        <f>'Peak Calc CP'!L71</f>
        <v>43768</v>
      </c>
      <c r="N3" s="39">
        <f>'Peak Calc CP'!M71</f>
        <v>43795</v>
      </c>
      <c r="O3" s="39">
        <f>'Peak Calc CP'!N71</f>
        <v>43814</v>
      </c>
    </row>
    <row r="4" spans="1:16">
      <c r="A4" s="14"/>
      <c r="B4" s="14"/>
      <c r="C4" s="14"/>
      <c r="D4" s="37">
        <f>'Peak Calc CP'!C72</f>
        <v>0.41666666666666669</v>
      </c>
      <c r="E4" s="37">
        <f>'Peak Calc CP'!D72</f>
        <v>0.79166666666666663</v>
      </c>
      <c r="F4" s="37">
        <f>'Peak Calc CP'!E72</f>
        <v>0.33333333333333331</v>
      </c>
      <c r="G4" s="37">
        <f>'Peak Calc CP'!F72</f>
        <v>0.33333333333333331</v>
      </c>
      <c r="H4" s="37">
        <f>'Peak Calc CP'!G72</f>
        <v>0.75</v>
      </c>
      <c r="I4" s="37">
        <f>'Peak Calc CP'!H72</f>
        <v>0.75</v>
      </c>
      <c r="J4" s="37">
        <f>'Peak Calc CP'!I72</f>
        <v>0.70833333333333337</v>
      </c>
      <c r="K4" s="37">
        <f>'Peak Calc CP'!J72</f>
        <v>0.75</v>
      </c>
      <c r="L4" s="37">
        <f>'Peak Calc CP'!K72</f>
        <v>0.625</v>
      </c>
      <c r="M4" s="37">
        <f>'Peak Calc CP'!L72</f>
        <v>0.33333333333333331</v>
      </c>
      <c r="N4" s="37">
        <f>'Peak Calc CP'!M72</f>
        <v>0.5</v>
      </c>
      <c r="O4" s="37">
        <f>'Peak Calc CP'!N72</f>
        <v>0.75</v>
      </c>
    </row>
    <row r="5" spans="1:16">
      <c r="A5" s="14"/>
      <c r="B5" s="14"/>
      <c r="C5" s="14" t="s">
        <v>157</v>
      </c>
      <c r="D5" s="38">
        <f>DAY(DATE(YEAR(D3),MONTH(D3)+1,0))</f>
        <v>31</v>
      </c>
      <c r="E5" s="38">
        <f t="shared" ref="E5:O5" si="0">DAY(DATE(YEAR(E3),MONTH(E3)+1,0))</f>
        <v>28</v>
      </c>
      <c r="F5" s="38">
        <f t="shared" si="0"/>
        <v>31</v>
      </c>
      <c r="G5" s="38">
        <f t="shared" si="0"/>
        <v>30</v>
      </c>
      <c r="H5" s="38">
        <f t="shared" si="0"/>
        <v>31</v>
      </c>
      <c r="I5" s="38">
        <f t="shared" si="0"/>
        <v>30</v>
      </c>
      <c r="J5" s="38">
        <f t="shared" si="0"/>
        <v>31</v>
      </c>
      <c r="K5" s="38">
        <f t="shared" si="0"/>
        <v>31</v>
      </c>
      <c r="L5" s="38">
        <f t="shared" si="0"/>
        <v>30</v>
      </c>
      <c r="M5" s="38">
        <f t="shared" si="0"/>
        <v>31</v>
      </c>
      <c r="N5" s="38">
        <f t="shared" si="0"/>
        <v>30</v>
      </c>
      <c r="O5" s="38">
        <f t="shared" si="0"/>
        <v>31</v>
      </c>
      <c r="P5" s="138">
        <f>SUM(D5:O5)</f>
        <v>365</v>
      </c>
    </row>
    <row r="6" spans="1:16">
      <c r="A6" s="14"/>
      <c r="B6" s="14"/>
      <c r="C6" s="35" t="s">
        <v>445</v>
      </c>
      <c r="D6" s="38" t="str">
        <f>MONTH(D3)&amp;"."&amp;WEEKDAY(D3)&amp;"."&amp;HOUR(D4)</f>
        <v>1.3.10</v>
      </c>
      <c r="E6" s="38" t="str">
        <f t="shared" ref="E6:O6" si="1">MONTH(E3)&amp;"."&amp;WEEKDAY(E3)&amp;"."&amp;HOUR(E4)</f>
        <v>2.4.19</v>
      </c>
      <c r="F6" s="38" t="str">
        <f t="shared" si="1"/>
        <v>3.6.8</v>
      </c>
      <c r="G6" s="38" t="str">
        <f t="shared" si="1"/>
        <v>4.3.8</v>
      </c>
      <c r="H6" s="38" t="str">
        <f t="shared" si="1"/>
        <v>5.6.18</v>
      </c>
      <c r="I6" s="38" t="str">
        <f t="shared" si="1"/>
        <v>6.4.18</v>
      </c>
      <c r="J6" s="38" t="str">
        <f t="shared" si="1"/>
        <v>7.3.17</v>
      </c>
      <c r="K6" s="38" t="str">
        <f t="shared" si="1"/>
        <v>8.3.18</v>
      </c>
      <c r="L6" s="38" t="str">
        <f t="shared" si="1"/>
        <v>9.3.15</v>
      </c>
      <c r="M6" s="38" t="str">
        <f t="shared" si="1"/>
        <v>10.4.8</v>
      </c>
      <c r="N6" s="38" t="str">
        <f t="shared" si="1"/>
        <v>11.3.12</v>
      </c>
      <c r="O6" s="38" t="str">
        <f t="shared" si="1"/>
        <v>12.1.18</v>
      </c>
    </row>
    <row r="7" spans="1:16">
      <c r="A7" s="14"/>
      <c r="B7" s="14"/>
      <c r="C7" s="14" t="s">
        <v>322</v>
      </c>
      <c r="D7" s="22">
        <f>MAX('Peak Calc CP'!C73,0)</f>
        <v>40</v>
      </c>
      <c r="E7" s="22">
        <f>MAX('Peak Calc CP'!D73,0)</f>
        <v>50</v>
      </c>
      <c r="F7" s="22">
        <f>MAX('Peak Calc CP'!E73,0)</f>
        <v>50</v>
      </c>
      <c r="G7" s="22">
        <f>MAX('Peak Calc CP'!F73,0)</f>
        <v>20</v>
      </c>
      <c r="H7" s="22">
        <f>MAX('Peak Calc CP'!G73,0)</f>
        <v>0</v>
      </c>
      <c r="I7" s="22">
        <f>MAX('Peak Calc CP'!H73,0)</f>
        <v>0</v>
      </c>
      <c r="J7" s="22">
        <f>MAX('Peak Calc CP'!I73,0)</f>
        <v>0</v>
      </c>
      <c r="K7" s="22">
        <f>MAX('Peak Calc CP'!J73,0)</f>
        <v>0</v>
      </c>
      <c r="L7" s="22">
        <f>MAX('Peak Calc CP'!K73,0)</f>
        <v>0</v>
      </c>
      <c r="M7" s="22">
        <f>MAX('Peak Calc CP'!L73,0)</f>
        <v>37</v>
      </c>
      <c r="N7" s="22">
        <f>MAX('Peak Calc CP'!M73,0)</f>
        <v>41</v>
      </c>
      <c r="O7" s="22">
        <f>MAX('Peak Calc CP'!N73,0)</f>
        <v>37</v>
      </c>
    </row>
    <row r="8" spans="1:16">
      <c r="A8" s="14"/>
      <c r="B8" s="14"/>
      <c r="C8" s="14" t="s">
        <v>323</v>
      </c>
      <c r="D8" s="22">
        <f>MAX(-'Peak Calc CP'!C73,0)</f>
        <v>0</v>
      </c>
      <c r="E8" s="22">
        <f>MAX(-'Peak Calc CP'!D73,0)</f>
        <v>0</v>
      </c>
      <c r="F8" s="22">
        <f>MAX(-'Peak Calc CP'!E73,0)</f>
        <v>0</v>
      </c>
      <c r="G8" s="22">
        <f>MAX(-'Peak Calc CP'!F73,0)</f>
        <v>0</v>
      </c>
      <c r="H8" s="22">
        <f>MAX(-'Peak Calc CP'!G73,0)</f>
        <v>4</v>
      </c>
      <c r="I8" s="22">
        <f>MAX(-'Peak Calc CP'!H73,0)</f>
        <v>8</v>
      </c>
      <c r="J8" s="22">
        <f>MAX(-'Peak Calc CP'!I73,0)</f>
        <v>15</v>
      </c>
      <c r="K8" s="22">
        <f>MAX(-'Peak Calc CP'!J73,0)</f>
        <v>16</v>
      </c>
      <c r="L8" s="22">
        <f>MAX(-'Peak Calc CP'!K73,0)</f>
        <v>9</v>
      </c>
      <c r="M8" s="22">
        <f>MAX(-'Peak Calc CP'!L73,0)</f>
        <v>0</v>
      </c>
      <c r="N8" s="22">
        <f>MAX(-'Peak Calc CP'!M73,0)</f>
        <v>0</v>
      </c>
      <c r="O8" s="22">
        <f>MAX(-'Peak Calc CP'!N73,0)</f>
        <v>0</v>
      </c>
    </row>
    <row r="9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>
      <c r="A10" s="14" t="s">
        <v>338</v>
      </c>
      <c r="B10" s="14" t="s">
        <v>325</v>
      </c>
      <c r="C10" s="14"/>
      <c r="D10" s="24">
        <f>(($C12*12)/$P$5+D13*D$7+D14*D$8)*D11</f>
        <v>4606927.6800000006</v>
      </c>
      <c r="E10" s="24">
        <f t="shared" ref="E10:O10" si="2">(($C12*12)/$P$5+E13*E$7+E14*E$8)*E11</f>
        <v>5254207.7369863009</v>
      </c>
      <c r="F10" s="24">
        <f t="shared" si="2"/>
        <v>5258150.0273972601</v>
      </c>
      <c r="G10" s="24">
        <f t="shared" si="2"/>
        <v>3024150.8663013699</v>
      </c>
      <c r="H10" s="24">
        <f t="shared" si="2"/>
        <v>2459380.3140821923</v>
      </c>
      <c r="I10" s="24">
        <f t="shared" si="2"/>
        <v>2891732.4861369864</v>
      </c>
      <c r="J10" s="24">
        <f t="shared" si="2"/>
        <v>3668167.8345205486</v>
      </c>
      <c r="K10" s="24">
        <f t="shared" si="2"/>
        <v>3784027.2070136988</v>
      </c>
      <c r="L10" s="24">
        <f t="shared" si="2"/>
        <v>3023314.0622465755</v>
      </c>
      <c r="M10" s="24">
        <f t="shared" si="2"/>
        <v>3917021.6626849319</v>
      </c>
      <c r="N10" s="24">
        <f t="shared" si="2"/>
        <v>4123637.7293424658</v>
      </c>
      <c r="O10" s="24">
        <f t="shared" si="2"/>
        <v>4477978.7129863016</v>
      </c>
    </row>
    <row r="11" spans="1:16">
      <c r="A11" s="14" t="str">
        <f>'Load Shape'!J2</f>
        <v>ID01</v>
      </c>
      <c r="B11" s="14" t="s">
        <v>326</v>
      </c>
      <c r="C11" s="140">
        <f>AVERAGE(D11:O11)</f>
        <v>109798.75</v>
      </c>
      <c r="D11" s="433">
        <v>109281</v>
      </c>
      <c r="E11" s="433">
        <v>109288</v>
      </c>
      <c r="F11" s="433">
        <v>109370</v>
      </c>
      <c r="G11" s="433">
        <v>109346</v>
      </c>
      <c r="H11" s="433">
        <v>109458</v>
      </c>
      <c r="I11" s="433">
        <v>109284</v>
      </c>
      <c r="J11" s="433">
        <v>109672</v>
      </c>
      <c r="K11" s="433">
        <v>109858</v>
      </c>
      <c r="L11" s="433">
        <v>110104</v>
      </c>
      <c r="M11" s="433">
        <v>110464</v>
      </c>
      <c r="N11" s="433">
        <v>110566</v>
      </c>
      <c r="O11" s="433">
        <v>110894</v>
      </c>
    </row>
    <row r="12" spans="1:16">
      <c r="A12" s="40">
        <f>MATCH(A11,'Load Shape'!$E$2:$N$2,0)</f>
        <v>6</v>
      </c>
      <c r="B12" s="14" t="s">
        <v>327</v>
      </c>
      <c r="C12" s="24">
        <f>'Electric Factors '!$H$19</f>
        <v>562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>
      <c r="A13" s="14"/>
      <c r="B13" s="14" t="s">
        <v>328</v>
      </c>
      <c r="C13" s="27"/>
      <c r="D13" s="14">
        <f>IF(OR(MONTH(D$3)={12,1,2,3}),'Electric Factors '!$E$19,IF(OR(MONTH(D$3)={7,8,9}),0,'Electric Factors '!$D$19))</f>
        <v>0.59199999999999997</v>
      </c>
      <c r="E13" s="14">
        <f>IF(OR(MONTH(E$3)={12,1,2,3}),'Electric Factors '!$E$19,IF(OR(MONTH(E$3)={7,8,9}),0,'Electric Factors '!$D$19))</f>
        <v>0.59199999999999997</v>
      </c>
      <c r="F13" s="14">
        <f>IF(OR(MONTH(F$3)={12,1,2,3}),'Electric Factors '!$E$19,IF(OR(MONTH(F$3)={7,8,9}),0,'Electric Factors '!$D$19))</f>
        <v>0.59199999999999997</v>
      </c>
      <c r="G13" s="14">
        <f>IF(OR(MONTH(G$3)={12,1,2,3}),'Electric Factors '!$E$19,IF(OR(MONTH(G$3)={7,8,9}),0,'Electric Factors '!$D$19))</f>
        <v>0.45900000000000002</v>
      </c>
      <c r="H13" s="14">
        <f>IF(OR(MONTH(H$3)={12,1,2,3}),'Electric Factors '!$E$19,IF(OR(MONTH(H$3)={7,8,9}),0,'Electric Factors '!$D$19))</f>
        <v>0.45900000000000002</v>
      </c>
      <c r="I13" s="14">
        <f>IF(OR(MONTH(I$3)={12,1,2,3}),'Electric Factors '!$E$19,IF(OR(MONTH(I$3)={7,8,9}),0,'Electric Factors '!$D$19))</f>
        <v>0.45900000000000002</v>
      </c>
      <c r="J13" s="14">
        <f>IF(OR(MONTH(J$3)={12,1,2,3}),'Electric Factors '!$E$19,IF(OR(MONTH(J$3)={7,8,9}),0,'Electric Factors '!$D$19))</f>
        <v>0</v>
      </c>
      <c r="K13" s="14">
        <f>IF(OR(MONTH(K$3)={12,1,2,3}),'Electric Factors '!$E$19,IF(OR(MONTH(K$3)={7,8,9}),0,'Electric Factors '!$D$19))</f>
        <v>0</v>
      </c>
      <c r="L13" s="14">
        <f>IF(OR(MONTH(L$3)={12,1,2,3}),'Electric Factors '!$E$19,IF(OR(MONTH(L$3)={7,8,9}),0,'Electric Factors '!$D$19))</f>
        <v>0</v>
      </c>
      <c r="M13" s="14">
        <f>IF(OR(MONTH(M$3)={12,1,2,3}),'Electric Factors '!$E$19,IF(OR(MONTH(M$3)={7,8,9}),0,'Electric Factors '!$D$19))</f>
        <v>0.45900000000000002</v>
      </c>
      <c r="N13" s="14">
        <f>IF(OR(MONTH(N$3)={12,1,2,3}),'Electric Factors '!$E$19,IF(OR(MONTH(N$3)={7,8,9}),0,'Electric Factors '!$D$19))</f>
        <v>0.45900000000000002</v>
      </c>
      <c r="O13" s="14">
        <f>IF(OR(MONTH(O$3)={12,1,2,3}),'Electric Factors '!$E$19,IF(OR(MONTH(O$3)={7,8,9}),0,'Electric Factors '!$D$19))</f>
        <v>0.59199999999999997</v>
      </c>
    </row>
    <row r="14" spans="1:16">
      <c r="A14" s="14"/>
      <c r="B14" s="14" t="s">
        <v>329</v>
      </c>
      <c r="C14" s="27"/>
      <c r="D14" s="14">
        <f>IF(OR(MONTH(D$3)={4,5,10,11}),'Electric Factors '!$F$19,IF(OR(MONTH(D$3)={6,7,8,9}),'Electric Factors '!$G$19,0))</f>
        <v>0</v>
      </c>
      <c r="E14" s="14">
        <f>IF(OR(MONTH(E$3)={4,5,10,11}),'Electric Factors '!$F$19,IF(OR(MONTH(E$3)={6,7,8,9}),'Electric Factors '!$G$19,0))</f>
        <v>0</v>
      </c>
      <c r="F14" s="14">
        <f>IF(OR(MONTH(F$3)={4,5,10,11}),'Electric Factors '!$F$19,IF(OR(MONTH(F$3)={6,7,8,9}),'Electric Factors '!$G$19,0))</f>
        <v>0</v>
      </c>
      <c r="G14" s="14">
        <f>IF(OR(MONTH(G$3)={4,5,10,11}),'Electric Factors '!$F$19,IF(OR(MONTH(G$3)={6,7,8,9}),'Electric Factors '!$G$19,0))</f>
        <v>0.998</v>
      </c>
      <c r="H14" s="14">
        <f>IF(OR(MONTH(H$3)={4,5,10,11}),'Electric Factors '!$F$19,IF(OR(MONTH(H$3)={6,7,8,9}),'Electric Factors '!$G$19,0))</f>
        <v>0.998</v>
      </c>
      <c r="I14" s="14">
        <f>IF(OR(MONTH(I$3)={4,5,10,11}),'Electric Factors '!$F$19,IF(OR(MONTH(I$3)={6,7,8,9}),'Electric Factors '!$G$19,0))</f>
        <v>0.998</v>
      </c>
      <c r="J14" s="14">
        <f>IF(OR(MONTH(J$3)={4,5,10,11}),'Electric Factors '!$F$19,IF(OR(MONTH(J$3)={6,7,8,9}),'Electric Factors '!$G$19,0))</f>
        <v>0.998</v>
      </c>
      <c r="K14" s="14">
        <f>IF(OR(MONTH(K$3)={4,5,10,11}),'Electric Factors '!$F$19,IF(OR(MONTH(K$3)={6,7,8,9}),'Electric Factors '!$G$19,0))</f>
        <v>0.998</v>
      </c>
      <c r="L14" s="14">
        <f>IF(OR(MONTH(L$3)={4,5,10,11}),'Electric Factors '!$F$19,IF(OR(MONTH(L$3)={6,7,8,9}),'Electric Factors '!$G$19,0))</f>
        <v>0.998</v>
      </c>
      <c r="M14" s="14">
        <f>IF(OR(MONTH(M$3)={4,5,10,11}),'Electric Factors '!$F$19,IF(OR(MONTH(M$3)={6,7,8,9}),'Electric Factors '!$G$19,0))</f>
        <v>0.998</v>
      </c>
      <c r="N14" s="14">
        <f>IF(OR(MONTH(N$3)={4,5,10,11}),'Electric Factors '!$F$19,IF(OR(MONTH(N$3)={6,7,8,9}),'Electric Factors '!$G$19,0))</f>
        <v>0.998</v>
      </c>
      <c r="O14" s="14">
        <f>IF(OR(MONTH(O$3)={4,5,10,11}),'Electric Factors '!$F$19,IF(OR(MONTH(O$3)={6,7,8,9}),'Electric Factors '!$G$19,0))</f>
        <v>0</v>
      </c>
    </row>
    <row r="15" spans="1:16">
      <c r="A15" s="14"/>
      <c r="B15" s="14" t="s">
        <v>330</v>
      </c>
      <c r="C15" s="14"/>
      <c r="D15" s="26">
        <f>INDEX(LoadShape,MATCH(D$6,M.WkDy.H,0),$A12)</f>
        <v>4.1790868111095607E-2</v>
      </c>
      <c r="E15" s="26">
        <f t="shared" ref="E15:O15" si="3">INDEX(LoadShape,MATCH(E$6,M.WkDy.H,0),$A12)</f>
        <v>5.3359088976946599E-2</v>
      </c>
      <c r="F15" s="26">
        <f t="shared" si="3"/>
        <v>4.9188063701799567E-2</v>
      </c>
      <c r="G15" s="26">
        <f t="shared" si="3"/>
        <v>5.2641301228932506E-2</v>
      </c>
      <c r="H15" s="26">
        <f t="shared" si="3"/>
        <v>4.9971709813491007E-2</v>
      </c>
      <c r="I15" s="26">
        <f t="shared" si="3"/>
        <v>5.6607291250332245E-2</v>
      </c>
      <c r="J15" s="26">
        <f t="shared" si="3"/>
        <v>6.1774388941502389E-2</v>
      </c>
      <c r="K15" s="26">
        <f t="shared" si="3"/>
        <v>6.8719177541297249E-2</v>
      </c>
      <c r="L15" s="26">
        <f t="shared" si="3"/>
        <v>4.4917920207012331E-2</v>
      </c>
      <c r="M15" s="26">
        <f t="shared" si="3"/>
        <v>5.1915937180885982E-2</v>
      </c>
      <c r="N15" s="26">
        <f t="shared" si="3"/>
        <v>4.0922490869057034E-2</v>
      </c>
      <c r="O15" s="26">
        <f t="shared" si="3"/>
        <v>5.2742564499615646E-2</v>
      </c>
    </row>
    <row r="16" spans="1:16">
      <c r="A16" s="14"/>
      <c r="B16" s="14" t="s">
        <v>331</v>
      </c>
      <c r="C16" s="24">
        <f>AVERAGE(D16:O16)</f>
        <v>200669.48213729422</v>
      </c>
      <c r="D16" s="24">
        <f t="shared" ref="D16:O16" si="4">D10*D15</f>
        <v>192527.50707223569</v>
      </c>
      <c r="E16" s="24">
        <f t="shared" si="4"/>
        <v>280359.73814121325</v>
      </c>
      <c r="F16" s="24">
        <f t="shared" si="4"/>
        <v>258638.21850123556</v>
      </c>
      <c r="G16" s="24">
        <f t="shared" si="4"/>
        <v>159195.2367147076</v>
      </c>
      <c r="H16" s="24">
        <f t="shared" si="4"/>
        <v>122899.43937632767</v>
      </c>
      <c r="I16" s="24">
        <f t="shared" si="4"/>
        <v>163693.14306080373</v>
      </c>
      <c r="J16" s="24">
        <f t="shared" si="4"/>
        <v>226598.82651238094</v>
      </c>
      <c r="K16" s="24">
        <f t="shared" si="4"/>
        <v>260035.23745987352</v>
      </c>
      <c r="L16" s="24">
        <f t="shared" si="4"/>
        <v>135800.97980872999</v>
      </c>
      <c r="M16" s="24">
        <f t="shared" si="4"/>
        <v>203355.85057612049</v>
      </c>
      <c r="N16" s="24">
        <f t="shared" si="4"/>
        <v>168749.52732631614</v>
      </c>
      <c r="O16" s="24">
        <f t="shared" si="4"/>
        <v>236180.08109758588</v>
      </c>
    </row>
    <row r="17" spans="1:15">
      <c r="A17" s="14"/>
      <c r="B17" s="14"/>
      <c r="C17" s="2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4" t="s">
        <v>339</v>
      </c>
      <c r="B18" s="14" t="s">
        <v>325</v>
      </c>
      <c r="C18" s="14"/>
      <c r="D18" s="24">
        <f>(($C20*12)/$P$5+D21*D$7+D22*D$8)*D19</f>
        <v>112348.27945205478</v>
      </c>
      <c r="E18" s="24">
        <f t="shared" ref="E18:O18" si="5">(($C20*12)/$P$5+E21*E$7+E22*E$8)*E19</f>
        <v>127434.2808219178</v>
      </c>
      <c r="F18" s="24">
        <f t="shared" si="5"/>
        <v>128351.40410958903</v>
      </c>
      <c r="G18" s="24">
        <f t="shared" si="5"/>
        <v>73955.397260273981</v>
      </c>
      <c r="H18" s="24">
        <f t="shared" si="5"/>
        <v>56013.247123287678</v>
      </c>
      <c r="I18" s="24">
        <f t="shared" si="5"/>
        <v>61778.386849315066</v>
      </c>
      <c r="J18" s="24">
        <f t="shared" si="5"/>
        <v>73871.243835616435</v>
      </c>
      <c r="K18" s="24">
        <f t="shared" si="5"/>
        <v>75292.64876712329</v>
      </c>
      <c r="L18" s="24">
        <f t="shared" si="5"/>
        <v>64026.231780821916</v>
      </c>
      <c r="M18" s="24">
        <f t="shared" si="5"/>
        <v>97566.58</v>
      </c>
      <c r="N18" s="24">
        <f t="shared" si="5"/>
        <v>102392.36684931506</v>
      </c>
      <c r="O18" s="24">
        <f t="shared" si="5"/>
        <v>111779.42028767124</v>
      </c>
    </row>
    <row r="19" spans="1:15">
      <c r="A19" s="14"/>
      <c r="B19" s="14" t="s">
        <v>326</v>
      </c>
      <c r="C19" s="140">
        <f>AVERAGE(D19:O19)</f>
        <v>5665.75</v>
      </c>
      <c r="D19" s="433">
        <v>5590</v>
      </c>
      <c r="E19" s="433">
        <v>5558</v>
      </c>
      <c r="F19" s="433">
        <v>5598</v>
      </c>
      <c r="G19" s="433">
        <v>5612</v>
      </c>
      <c r="H19" s="433">
        <v>5659</v>
      </c>
      <c r="I19" s="433">
        <v>5607</v>
      </c>
      <c r="J19" s="433">
        <v>5692</v>
      </c>
      <c r="K19" s="433">
        <v>5679</v>
      </c>
      <c r="L19" s="433">
        <v>5667</v>
      </c>
      <c r="M19" s="433">
        <v>5767</v>
      </c>
      <c r="N19" s="433">
        <v>5753</v>
      </c>
      <c r="O19" s="433">
        <v>5807</v>
      </c>
    </row>
    <row r="20" spans="1:15">
      <c r="A20" s="14"/>
      <c r="B20" s="14" t="s">
        <v>327</v>
      </c>
      <c r="C20" s="24">
        <f>'Electric Factors '!$H$20</f>
        <v>267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4"/>
      <c r="B21" s="14" t="s">
        <v>328</v>
      </c>
      <c r="C21" s="27"/>
      <c r="D21" s="14">
        <f>IF(OR(MONTH(D$3)={12,1,2,3}),'Electric Factors '!$E$20,IF(OR(MONTH(D$3)={7,8,9}),0,'Electric Factors '!$D$20))</f>
        <v>0.28299999999999997</v>
      </c>
      <c r="E21" s="14">
        <f>IF(OR(MONTH(E$3)={12,1,2,3}),'Electric Factors '!$E$20,IF(OR(MONTH(E$3)={7,8,9}),0,'Electric Factors '!$D$20))</f>
        <v>0.28299999999999997</v>
      </c>
      <c r="F21" s="14">
        <f>IF(OR(MONTH(F$3)={12,1,2,3}),'Electric Factors '!$E$20,IF(OR(MONTH(F$3)={7,8,9}),0,'Electric Factors '!$D$20))</f>
        <v>0.28299999999999997</v>
      </c>
      <c r="G21" s="14">
        <f>IF(OR(MONTH(G$3)={12,1,2,3}),'Electric Factors '!$E$20,IF(OR(MONTH(G$3)={7,8,9}),0,'Electric Factors '!$D$20))</f>
        <v>0.22</v>
      </c>
      <c r="H21" s="14">
        <f>IF(OR(MONTH(H$3)={12,1,2,3}),'Electric Factors '!$E$20,IF(OR(MONTH(H$3)={7,8,9}),0,'Electric Factors '!$D$20))</f>
        <v>0.22</v>
      </c>
      <c r="I21" s="14">
        <f>IF(OR(MONTH(I$3)={12,1,2,3}),'Electric Factors '!$E$20,IF(OR(MONTH(I$3)={7,8,9}),0,'Electric Factors '!$D$20))</f>
        <v>0.22</v>
      </c>
      <c r="J21" s="14">
        <f>IF(OR(MONTH(J$3)={12,1,2,3}),'Electric Factors '!$E$20,IF(OR(MONTH(J$3)={7,8,9}),0,'Electric Factors '!$D$20))</f>
        <v>0</v>
      </c>
      <c r="K21" s="14">
        <f>IF(OR(MONTH(K$3)={12,1,2,3}),'Electric Factors '!$E$20,IF(OR(MONTH(K$3)={7,8,9}),0,'Electric Factors '!$D$20))</f>
        <v>0</v>
      </c>
      <c r="L21" s="14">
        <f>IF(OR(MONTH(L$3)={12,1,2,3}),'Electric Factors '!$E$20,IF(OR(MONTH(L$3)={7,8,9}),0,'Electric Factors '!$D$20))</f>
        <v>0</v>
      </c>
      <c r="M21" s="14">
        <f>IF(OR(MONTH(M$3)={12,1,2,3}),'Electric Factors '!$E$20,IF(OR(MONTH(M$3)={7,8,9}),0,'Electric Factors '!$D$20))</f>
        <v>0.22</v>
      </c>
      <c r="N21" s="14">
        <f>IF(OR(MONTH(N$3)={12,1,2,3}),'Electric Factors '!$E$20,IF(OR(MONTH(N$3)={7,8,9}),0,'Electric Factors '!$D$20))</f>
        <v>0.22</v>
      </c>
      <c r="O21" s="14">
        <f>IF(OR(MONTH(O$3)={12,1,2,3}),'Electric Factors '!$E$20,IF(OR(MONTH(O$3)={7,8,9}),0,'Electric Factors '!$D$20))</f>
        <v>0.28299999999999997</v>
      </c>
    </row>
    <row r="22" spans="1:15">
      <c r="A22" s="14"/>
      <c r="B22" s="14" t="s">
        <v>329</v>
      </c>
      <c r="C22" s="27"/>
      <c r="D22" s="14">
        <f>IF(OR(MONTH(D$3)={4,5,10,11}),'Electric Factors '!$F$20,IF(OR(MONTH(D$3)={6,7,8,9}),'Electric Factors '!$G$20,0))</f>
        <v>0</v>
      </c>
      <c r="E22" s="14">
        <f>IF(OR(MONTH(E$3)={4,5,10,11}),'Electric Factors '!$F$20,IF(OR(MONTH(E$3)={6,7,8,9}),'Electric Factors '!$G$20,0))</f>
        <v>0</v>
      </c>
      <c r="F22" s="14">
        <f>IF(OR(MONTH(F$3)={4,5,10,11}),'Electric Factors '!$F$20,IF(OR(MONTH(F$3)={6,7,8,9}),'Electric Factors '!$G$20,0))</f>
        <v>0</v>
      </c>
      <c r="G22" s="14">
        <f>IF(OR(MONTH(G$3)={4,5,10,11}),'Electric Factors '!$F$20,IF(OR(MONTH(G$3)={6,7,8,9}),'Electric Factors '!$G$20,0))</f>
        <v>0.28000000000000003</v>
      </c>
      <c r="H22" s="14">
        <f>IF(OR(MONTH(H$3)={4,5,10,11}),'Electric Factors '!$F$20,IF(OR(MONTH(H$3)={6,7,8,9}),'Electric Factors '!$G$20,0))</f>
        <v>0.28000000000000003</v>
      </c>
      <c r="I22" s="14">
        <f>IF(OR(MONTH(I$3)={4,5,10,11}),'Electric Factors '!$F$20,IF(OR(MONTH(I$3)={6,7,8,9}),'Electric Factors '!$G$20,0))</f>
        <v>0.28000000000000003</v>
      </c>
      <c r="J22" s="14">
        <f>IF(OR(MONTH(J$3)={4,5,10,11}),'Electric Factors '!$F$20,IF(OR(MONTH(J$3)={6,7,8,9}),'Electric Factors '!$G$20,0))</f>
        <v>0.28000000000000003</v>
      </c>
      <c r="K22" s="14">
        <f>IF(OR(MONTH(K$3)={4,5,10,11}),'Electric Factors '!$F$20,IF(OR(MONTH(K$3)={6,7,8,9}),'Electric Factors '!$G$20,0))</f>
        <v>0.28000000000000003</v>
      </c>
      <c r="L22" s="14">
        <f>IF(OR(MONTH(L$3)={4,5,10,11}),'Electric Factors '!$F$20,IF(OR(MONTH(L$3)={6,7,8,9}),'Electric Factors '!$G$20,0))</f>
        <v>0.28000000000000003</v>
      </c>
      <c r="M22" s="14">
        <f>IF(OR(MONTH(M$3)={4,5,10,11}),'Electric Factors '!$F$20,IF(OR(MONTH(M$3)={6,7,8,9}),'Electric Factors '!$G$20,0))</f>
        <v>0.28000000000000003</v>
      </c>
      <c r="N22" s="14">
        <f>IF(OR(MONTH(N$3)={4,5,10,11}),'Electric Factors '!$F$20,IF(OR(MONTH(N$3)={6,7,8,9}),'Electric Factors '!$G$20,0))</f>
        <v>0.28000000000000003</v>
      </c>
      <c r="O22" s="14">
        <f>IF(OR(MONTH(O$3)={4,5,10,11}),'Electric Factors '!$F$20,IF(OR(MONTH(O$3)={6,7,8,9}),'Electric Factors '!$G$20,0))</f>
        <v>0</v>
      </c>
    </row>
    <row r="23" spans="1: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 s="14" t="s">
        <v>340</v>
      </c>
      <c r="B24" s="14" t="s">
        <v>325</v>
      </c>
      <c r="C24" s="14"/>
      <c r="D24" s="24">
        <f>(($C26*12)/$P$5+D27*D$7+D28*D$8)*D25</f>
        <v>1135695.7972602742</v>
      </c>
      <c r="E24" s="24">
        <f t="shared" ref="E24:O24" si="6">(($C26*12)/$P$5+E27*E$7+E28*E$8)*E25</f>
        <v>1206573.8013698631</v>
      </c>
      <c r="F24" s="24">
        <f t="shared" si="6"/>
        <v>1212720.993150685</v>
      </c>
      <c r="G24" s="24">
        <f t="shared" si="6"/>
        <v>891628.12356164388</v>
      </c>
      <c r="H24" s="24">
        <f t="shared" si="6"/>
        <v>915159.10087671236</v>
      </c>
      <c r="I24" s="24">
        <f t="shared" si="6"/>
        <v>1002079.1366575343</v>
      </c>
      <c r="J24" s="24">
        <f t="shared" si="6"/>
        <v>1178137.243150685</v>
      </c>
      <c r="K24" s="24">
        <f t="shared" si="6"/>
        <v>1202822.1604383562</v>
      </c>
      <c r="L24" s="24">
        <f t="shared" si="6"/>
        <v>1030706.4174246576</v>
      </c>
      <c r="M24" s="24">
        <f t="shared" si="6"/>
        <v>970442.96535616438</v>
      </c>
      <c r="N24" s="24">
        <f t="shared" si="6"/>
        <v>978631.75343835622</v>
      </c>
      <c r="O24" s="24">
        <f t="shared" si="6"/>
        <v>1099795.7146575341</v>
      </c>
    </row>
    <row r="25" spans="1:15">
      <c r="A25" s="14"/>
      <c r="B25" s="14" t="s">
        <v>326</v>
      </c>
      <c r="C25" s="140">
        <f>AVERAGE(D25:O25)</f>
        <v>16196.083333333334</v>
      </c>
      <c r="D25" s="433">
        <v>16209</v>
      </c>
      <c r="E25" s="433">
        <v>16095</v>
      </c>
      <c r="F25" s="433">
        <v>16177</v>
      </c>
      <c r="G25" s="433">
        <v>16151</v>
      </c>
      <c r="H25" s="433">
        <v>16243</v>
      </c>
      <c r="I25" s="433">
        <v>16106</v>
      </c>
      <c r="J25" s="433">
        <v>16250</v>
      </c>
      <c r="K25" s="433">
        <v>16261</v>
      </c>
      <c r="L25" s="433">
        <v>16184</v>
      </c>
      <c r="M25" s="433">
        <v>16383</v>
      </c>
      <c r="N25" s="433">
        <v>16261</v>
      </c>
      <c r="O25" s="433">
        <v>16033</v>
      </c>
    </row>
    <row r="26" spans="1:15">
      <c r="A26" s="14"/>
      <c r="B26" s="14" t="s">
        <v>327</v>
      </c>
      <c r="C26" s="24">
        <f>'Electric Factors '!$H$21</f>
        <v>1535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14"/>
      <c r="B27" s="14" t="s">
        <v>328</v>
      </c>
      <c r="C27" s="27"/>
      <c r="D27" s="14">
        <f>IF(OR(MONTH(D$3)={12,1,2,3}),'Electric Factors '!$E$21,IF(OR(MONTH(D$3)={7,8,9}),0,'Electric Factors '!$D$21))</f>
        <v>0.49</v>
      </c>
      <c r="E27" s="14">
        <f>IF(OR(MONTH(E$3)={12,1,2,3}),'Electric Factors '!$E$21,IF(OR(MONTH(E$3)={7,8,9}),0,'Electric Factors '!$D$21))</f>
        <v>0.49</v>
      </c>
      <c r="F27" s="14">
        <f>IF(OR(MONTH(F$3)={12,1,2,3}),'Electric Factors '!$E$21,IF(OR(MONTH(F$3)={7,8,9}),0,'Electric Factors '!$D$21))</f>
        <v>0.49</v>
      </c>
      <c r="G27" s="14">
        <f>IF(OR(MONTH(G$3)={12,1,2,3}),'Electric Factors '!$E$21,IF(OR(MONTH(G$3)={7,8,9}),0,'Electric Factors '!$D$21))</f>
        <v>0.23699999999999999</v>
      </c>
      <c r="H27" s="14">
        <f>IF(OR(MONTH(H$3)={12,1,2,3}),'Electric Factors '!$E$21,IF(OR(MONTH(H$3)={7,8,9}),0,'Electric Factors '!$D$21))</f>
        <v>0.23699999999999999</v>
      </c>
      <c r="I27" s="14">
        <f>IF(OR(MONTH(I$3)={12,1,2,3}),'Electric Factors '!$E$21,IF(OR(MONTH(I$3)={7,8,9}),0,'Electric Factors '!$D$21))</f>
        <v>0.23699999999999999</v>
      </c>
      <c r="J27" s="14">
        <f>IF(OR(MONTH(J$3)={12,1,2,3}),'Electric Factors '!$E$21,IF(OR(MONTH(J$3)={7,8,9}),0,'Electric Factors '!$D$21))</f>
        <v>0</v>
      </c>
      <c r="K27" s="14">
        <f>IF(OR(MONTH(K$3)={12,1,2,3}),'Electric Factors '!$E$21,IF(OR(MONTH(K$3)={7,8,9}),0,'Electric Factors '!$D$21))</f>
        <v>0</v>
      </c>
      <c r="L27" s="14">
        <f>IF(OR(MONTH(L$3)={12,1,2,3}),'Electric Factors '!$E$21,IF(OR(MONTH(L$3)={7,8,9}),0,'Electric Factors '!$D$21))</f>
        <v>0</v>
      </c>
      <c r="M27" s="14">
        <f>IF(OR(MONTH(M$3)={12,1,2,3}),'Electric Factors '!$E$21,IF(OR(MONTH(M$3)={7,8,9}),0,'Electric Factors '!$D$21))</f>
        <v>0.23699999999999999</v>
      </c>
      <c r="N27" s="14">
        <f>IF(OR(MONTH(N$3)={12,1,2,3}),'Electric Factors '!$E$21,IF(OR(MONTH(N$3)={7,8,9}),0,'Electric Factors '!$D$21))</f>
        <v>0.23699999999999999</v>
      </c>
      <c r="O27" s="14">
        <f>IF(OR(MONTH(O$3)={12,1,2,3}),'Electric Factors '!$E$21,IF(OR(MONTH(O$3)={7,8,9}),0,'Electric Factors '!$D$21))</f>
        <v>0.49</v>
      </c>
    </row>
    <row r="28" spans="1:15">
      <c r="A28" s="14"/>
      <c r="B28" s="14" t="s">
        <v>329</v>
      </c>
      <c r="C28" s="27"/>
      <c r="D28" s="14">
        <f>IF(OR(MONTH(D$3)={4,5,10,11}),'Electric Factors '!$F$21,IF(OR(MONTH(D$3)={6,7,8,9}),'Electric Factors '!$G$21,0))</f>
        <v>0</v>
      </c>
      <c r="E28" s="14">
        <f>IF(OR(MONTH(E$3)={4,5,10,11}),'Electric Factors '!$F$21,IF(OR(MONTH(E$3)={6,7,8,9}),'Electric Factors '!$G$21,0))</f>
        <v>0</v>
      </c>
      <c r="F28" s="14">
        <f>IF(OR(MONTH(F$3)={4,5,10,11}),'Electric Factors '!$F$21,IF(OR(MONTH(F$3)={6,7,8,9}),'Electric Factors '!$G$21,0))</f>
        <v>0</v>
      </c>
      <c r="G28" s="14">
        <f>IF(OR(MONTH(G$3)={4,5,10,11}),'Electric Factors '!$F$21,IF(OR(MONTH(G$3)={6,7,8,9}),'Electric Factors '!$G$21,0))</f>
        <v>1.4690000000000001</v>
      </c>
      <c r="H28" s="14">
        <f>IF(OR(MONTH(H$3)={4,5,10,11}),'Electric Factors '!$F$21,IF(OR(MONTH(H$3)={6,7,8,9}),'Electric Factors '!$G$21,0))</f>
        <v>1.4690000000000001</v>
      </c>
      <c r="I28" s="14">
        <f>IF(OR(MONTH(I$3)={4,5,10,11}),'Electric Factors '!$F$21,IF(OR(MONTH(I$3)={6,7,8,9}),'Electric Factors '!$G$21,0))</f>
        <v>1.4690000000000001</v>
      </c>
      <c r="J28" s="14">
        <f>IF(OR(MONTH(J$3)={4,5,10,11}),'Electric Factors '!$F$21,IF(OR(MONTH(J$3)={6,7,8,9}),'Electric Factors '!$G$21,0))</f>
        <v>1.4690000000000001</v>
      </c>
      <c r="K28" s="14">
        <f>IF(OR(MONTH(K$3)={4,5,10,11}),'Electric Factors '!$F$21,IF(OR(MONTH(K$3)={6,7,8,9}),'Electric Factors '!$G$21,0))</f>
        <v>1.4690000000000001</v>
      </c>
      <c r="L28" s="14">
        <f>IF(OR(MONTH(L$3)={4,5,10,11}),'Electric Factors '!$F$21,IF(OR(MONTH(L$3)={6,7,8,9}),'Electric Factors '!$G$21,0))</f>
        <v>1.4690000000000001</v>
      </c>
      <c r="M28" s="14">
        <f>IF(OR(MONTH(M$3)={4,5,10,11}),'Electric Factors '!$F$21,IF(OR(MONTH(M$3)={6,7,8,9}),'Electric Factors '!$G$21,0))</f>
        <v>1.4690000000000001</v>
      </c>
      <c r="N28" s="14">
        <f>IF(OR(MONTH(N$3)={4,5,10,11}),'Electric Factors '!$F$21,IF(OR(MONTH(N$3)={6,7,8,9}),'Electric Factors '!$G$21,0))</f>
        <v>1.4690000000000001</v>
      </c>
      <c r="O28" s="14">
        <f>IF(OR(MONTH(O$3)={4,5,10,11}),'Electric Factors '!$F$21,IF(OR(MONTH(O$3)={6,7,8,9}),'Electric Factors '!$G$21,0))</f>
        <v>0</v>
      </c>
    </row>
    <row r="29" spans="1: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14" t="s">
        <v>2315</v>
      </c>
      <c r="B30" s="14" t="s">
        <v>325</v>
      </c>
      <c r="C30" s="14"/>
      <c r="D30" s="24">
        <f>(($C32*12)/$P$5+D33*D$7+D34*D$8)*D31</f>
        <v>16348.483835616442</v>
      </c>
      <c r="E30" s="24">
        <f t="shared" ref="E30:O30" si="7">(($C32*12)/$P$5+E33*E$7+E34*E$8)*E31</f>
        <v>17057.277397260274</v>
      </c>
      <c r="F30" s="24">
        <f t="shared" si="7"/>
        <v>16784.360958904112</v>
      </c>
      <c r="G30" s="24">
        <f t="shared" si="7"/>
        <v>13203.842739726028</v>
      </c>
      <c r="H30" s="24">
        <f t="shared" si="7"/>
        <v>12575.054958904109</v>
      </c>
      <c r="I30" s="24">
        <f t="shared" si="7"/>
        <v>13013.034739726027</v>
      </c>
      <c r="J30" s="24">
        <f t="shared" si="7"/>
        <v>13843.999520547946</v>
      </c>
      <c r="K30" s="24">
        <f t="shared" si="7"/>
        <v>13977.946520547946</v>
      </c>
      <c r="L30" s="24">
        <f t="shared" si="7"/>
        <v>12824.775082191782</v>
      </c>
      <c r="M30" s="24">
        <f t="shared" si="7"/>
        <v>13933.141082191782</v>
      </c>
      <c r="N30" s="24">
        <f t="shared" si="7"/>
        <v>13942.798643835618</v>
      </c>
      <c r="O30" s="24">
        <f t="shared" si="7"/>
        <v>14789.878643835616</v>
      </c>
    </row>
    <row r="31" spans="1:15">
      <c r="A31" s="14"/>
      <c r="B31" s="14" t="s">
        <v>326</v>
      </c>
      <c r="C31" s="140">
        <f>AVERAGE(D31:O31)</f>
        <v>121.33333333333333</v>
      </c>
      <c r="D31" s="433">
        <v>127</v>
      </c>
      <c r="E31" s="433">
        <v>125</v>
      </c>
      <c r="F31" s="433">
        <v>123</v>
      </c>
      <c r="G31" s="433">
        <v>122</v>
      </c>
      <c r="H31" s="433">
        <v>123</v>
      </c>
      <c r="I31" s="433">
        <v>122</v>
      </c>
      <c r="J31" s="433">
        <v>121</v>
      </c>
      <c r="K31" s="433">
        <v>121</v>
      </c>
      <c r="L31" s="433">
        <v>119</v>
      </c>
      <c r="M31" s="433">
        <v>119</v>
      </c>
      <c r="N31" s="433">
        <v>117</v>
      </c>
      <c r="O31" s="433">
        <v>117</v>
      </c>
    </row>
    <row r="32" spans="1:15">
      <c r="A32" s="14"/>
      <c r="B32" s="14" t="s">
        <v>327</v>
      </c>
      <c r="C32" s="24">
        <f>'Electric Factors '!$H$22</f>
        <v>2975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14"/>
      <c r="B33" s="14" t="s">
        <v>328</v>
      </c>
      <c r="C33" s="27"/>
      <c r="D33" s="14">
        <f>IF(OR(MONTH(D$3)={12,1,2,3}),'Electric Factors '!$E$22,IF(OR(MONTH(D$3)={7,8,9}),0,'Electric Factors '!$D$22))</f>
        <v>0.77300000000000002</v>
      </c>
      <c r="E33" s="14">
        <f>IF(OR(MONTH(E$3)={12,1,2,3}),'Electric Factors '!$E$22,IF(OR(MONTH(E$3)={7,8,9}),0,'Electric Factors '!$D$22))</f>
        <v>0.77300000000000002</v>
      </c>
      <c r="F33" s="14">
        <f>IF(OR(MONTH(F$3)={12,1,2,3}),'Electric Factors '!$E$22,IF(OR(MONTH(F$3)={7,8,9}),0,'Electric Factors '!$D$22))</f>
        <v>0.77300000000000002</v>
      </c>
      <c r="G33" s="14">
        <f>IF(OR(MONTH(G$3)={12,1,2,3}),'Electric Factors '!$E$22,IF(OR(MONTH(G$3)={7,8,9}),0,'Electric Factors '!$D$22))</f>
        <v>0.52100000000000002</v>
      </c>
      <c r="H33" s="14">
        <f>IF(OR(MONTH(H$3)={12,1,2,3}),'Electric Factors '!$E$22,IF(OR(MONTH(H$3)={7,8,9}),0,'Electric Factors '!$D$22))</f>
        <v>0.52100000000000002</v>
      </c>
      <c r="I33" s="14">
        <f>IF(OR(MONTH(I$3)={12,1,2,3}),'Electric Factors '!$E$22,IF(OR(MONTH(I$3)={7,8,9}),0,'Electric Factors '!$D$22))</f>
        <v>0.52100000000000002</v>
      </c>
      <c r="J33" s="14">
        <f>IF(OR(MONTH(J$3)={12,1,2,3}),'Electric Factors '!$E$22,IF(OR(MONTH(J$3)={7,8,9}),0,'Electric Factors '!$D$22))</f>
        <v>0</v>
      </c>
      <c r="K33" s="14">
        <f>IF(OR(MONTH(K$3)={12,1,2,3}),'Electric Factors '!$E$22,IF(OR(MONTH(K$3)={7,8,9}),0,'Electric Factors '!$D$22))</f>
        <v>0</v>
      </c>
      <c r="L33" s="14">
        <f>IF(OR(MONTH(L$3)={12,1,2,3}),'Electric Factors '!$E$22,IF(OR(MONTH(L$3)={7,8,9}),0,'Electric Factors '!$D$22))</f>
        <v>0</v>
      </c>
      <c r="M33" s="14">
        <f>IF(OR(MONTH(M$3)={12,1,2,3}),'Electric Factors '!$E$22,IF(OR(MONTH(M$3)={7,8,9}),0,'Electric Factors '!$D$22))</f>
        <v>0.52100000000000002</v>
      </c>
      <c r="N33" s="14">
        <f>IF(OR(MONTH(N$3)={12,1,2,3}),'Electric Factors '!$E$22,IF(OR(MONTH(N$3)={7,8,9}),0,'Electric Factors '!$D$22))</f>
        <v>0.52100000000000002</v>
      </c>
      <c r="O33" s="14">
        <f>IF(OR(MONTH(O$3)={12,1,2,3}),'Electric Factors '!$E$22,IF(OR(MONTH(O$3)={7,8,9}),0,'Electric Factors '!$D$22))</f>
        <v>0.77300000000000002</v>
      </c>
    </row>
    <row r="34" spans="1:15">
      <c r="A34" s="14"/>
      <c r="B34" s="14" t="s">
        <v>329</v>
      </c>
      <c r="C34" s="27"/>
      <c r="D34" s="14">
        <f>IF(OR(MONTH(D$3)={4,5,10,11}),'Electric Factors '!$F$22,IF(OR(MONTH(D$3)={6,7,8,9}),'Electric Factors '!$G$22,0))</f>
        <v>0</v>
      </c>
      <c r="E34" s="14">
        <f>IF(OR(MONTH(E$3)={4,5,10,11}),'Electric Factors '!$F$22,IF(OR(MONTH(E$3)={6,7,8,9}),'Electric Factors '!$G$22,0))</f>
        <v>0</v>
      </c>
      <c r="F34" s="14">
        <f>IF(OR(MONTH(F$3)={4,5,10,11}),'Electric Factors '!$F$22,IF(OR(MONTH(F$3)={6,7,8,9}),'Electric Factors '!$G$22,0))</f>
        <v>0</v>
      </c>
      <c r="G34" s="14">
        <f>IF(OR(MONTH(G$3)={4,5,10,11}),'Electric Factors '!$F$22,IF(OR(MONTH(G$3)={6,7,8,9}),'Electric Factors '!$G$22,0))</f>
        <v>1.107</v>
      </c>
      <c r="H34" s="14">
        <f>IF(OR(MONTH(H$3)={4,5,10,11}),'Electric Factors '!$F$22,IF(OR(MONTH(H$3)={6,7,8,9}),'Electric Factors '!$G$22,0))</f>
        <v>1.107</v>
      </c>
      <c r="I34" s="14">
        <f>IF(OR(MONTH(I$3)={4,5,10,11}),'Electric Factors '!$F$22,IF(OR(MONTH(I$3)={6,7,8,9}),'Electric Factors '!$G$22,0))</f>
        <v>1.107</v>
      </c>
      <c r="J34" s="14">
        <f>IF(OR(MONTH(J$3)={4,5,10,11}),'Electric Factors '!$F$22,IF(OR(MONTH(J$3)={6,7,8,9}),'Electric Factors '!$G$22,0))</f>
        <v>1.107</v>
      </c>
      <c r="K34" s="14">
        <f>IF(OR(MONTH(K$3)={4,5,10,11}),'Electric Factors '!$F$22,IF(OR(MONTH(K$3)={6,7,8,9}),'Electric Factors '!$G$22,0))</f>
        <v>1.107</v>
      </c>
      <c r="L34" s="14">
        <f>IF(OR(MONTH(L$3)={4,5,10,11}),'Electric Factors '!$F$22,IF(OR(MONTH(L$3)={6,7,8,9}),'Electric Factors '!$G$22,0))</f>
        <v>1.107</v>
      </c>
      <c r="M34" s="14">
        <f>IF(OR(MONTH(M$3)={4,5,10,11}),'Electric Factors '!$F$22,IF(OR(MONTH(M$3)={6,7,8,9}),'Electric Factors '!$G$22,0))</f>
        <v>1.107</v>
      </c>
      <c r="N34" s="14">
        <f>IF(OR(MONTH(N$3)={4,5,10,11}),'Electric Factors '!$F$22,IF(OR(MONTH(N$3)={6,7,8,9}),'Electric Factors '!$G$22,0))</f>
        <v>1.107</v>
      </c>
      <c r="O34" s="14">
        <f>IF(OR(MONTH(O$3)={4,5,10,11}),'Electric Factors '!$F$22,IF(OR(MONTH(O$3)={6,7,8,9}),'Electric Factors '!$G$22,0))</f>
        <v>0</v>
      </c>
    </row>
    <row r="35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 s="14" t="s">
        <v>214</v>
      </c>
      <c r="B36" s="14" t="s">
        <v>334</v>
      </c>
      <c r="C36" s="14"/>
      <c r="D36" s="24">
        <f ca="1">'12.2019 ID Usage'!C161</f>
        <v>639849.48999999464</v>
      </c>
      <c r="E36" s="24">
        <f ca="1">'12.2019 ID Usage'!D161</f>
        <v>607169.64999999851</v>
      </c>
      <c r="F36" s="24">
        <f ca="1">'12.2019 ID Usage'!E161</f>
        <v>584237.49999999255</v>
      </c>
      <c r="G36" s="24">
        <f ca="1">'12.2019 ID Usage'!F161</f>
        <v>541662.79000000283</v>
      </c>
      <c r="H36" s="24">
        <f ca="1">'12.2019 ID Usage'!G161</f>
        <v>462544.33000000194</v>
      </c>
      <c r="I36" s="24">
        <f ca="1">'12.2019 ID Usage'!H161</f>
        <v>488605.03999999911</v>
      </c>
      <c r="J36" s="24">
        <f ca="1">'12.2019 ID Usage'!I161</f>
        <v>461012.63000000268</v>
      </c>
      <c r="K36" s="24">
        <f ca="1">'12.2019 ID Usage'!J161</f>
        <v>477661.23000000045</v>
      </c>
      <c r="L36" s="24">
        <f ca="1">'12.2019 ID Usage'!K161</f>
        <v>492584.47999999672</v>
      </c>
      <c r="M36" s="24">
        <f ca="1">'12.2019 ID Usage'!L161</f>
        <v>437305.89999999851</v>
      </c>
      <c r="N36" s="24">
        <f ca="1">'12.2019 ID Usage'!M161</f>
        <v>499732.16000000015</v>
      </c>
      <c r="O36" s="24">
        <f ca="1">'12.2019 ID Usage'!N161</f>
        <v>553600.82999999821</v>
      </c>
    </row>
    <row r="37" spans="1:15">
      <c r="A37" s="14"/>
      <c r="B37" s="14" t="s">
        <v>335</v>
      </c>
      <c r="C37"/>
      <c r="D37" s="41">
        <f ca="1">D36/D$5</f>
        <v>20640.306129032084</v>
      </c>
      <c r="E37" s="41">
        <f t="shared" ref="E37:O37" ca="1" si="8">E36/E$5</f>
        <v>21684.630357142803</v>
      </c>
      <c r="F37" s="41">
        <f t="shared" ca="1" si="8"/>
        <v>18846.370967741695</v>
      </c>
      <c r="G37" s="41">
        <f t="shared" ca="1" si="8"/>
        <v>18055.426333333427</v>
      </c>
      <c r="H37" s="41">
        <f t="shared" ca="1" si="8"/>
        <v>14920.78483870974</v>
      </c>
      <c r="I37" s="41">
        <f t="shared" ca="1" si="8"/>
        <v>16286.834666666637</v>
      </c>
      <c r="J37" s="41">
        <f t="shared" ca="1" si="8"/>
        <v>14871.375161290409</v>
      </c>
      <c r="K37" s="41">
        <f t="shared" ca="1" si="8"/>
        <v>15408.426774193564</v>
      </c>
      <c r="L37" s="41">
        <f t="shared" ca="1" si="8"/>
        <v>16419.482666666558</v>
      </c>
      <c r="M37" s="41">
        <f t="shared" ca="1" si="8"/>
        <v>14106.641935483824</v>
      </c>
      <c r="N37" s="41">
        <f t="shared" ca="1" si="8"/>
        <v>16657.738666666672</v>
      </c>
      <c r="O37" s="41">
        <f t="shared" ca="1" si="8"/>
        <v>17858.091290322522</v>
      </c>
    </row>
    <row r="38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 s="14" t="s">
        <v>341</v>
      </c>
      <c r="B39" s="14" t="s">
        <v>325</v>
      </c>
      <c r="C39" s="14"/>
      <c r="D39" s="24">
        <f ca="1">D18+D24+D30+D37</f>
        <v>1285032.8666769774</v>
      </c>
      <c r="E39" s="24">
        <f t="shared" ref="E39:O39" ca="1" si="9">E18+E24+E30+E37</f>
        <v>1372749.989946184</v>
      </c>
      <c r="F39" s="24">
        <f t="shared" ca="1" si="9"/>
        <v>1376703.1291869197</v>
      </c>
      <c r="G39" s="24">
        <f t="shared" ca="1" si="9"/>
        <v>996842.78989497735</v>
      </c>
      <c r="H39" s="24">
        <f t="shared" ca="1" si="9"/>
        <v>998668.18779761391</v>
      </c>
      <c r="I39" s="24">
        <f t="shared" ca="1" si="9"/>
        <v>1093157.3929132419</v>
      </c>
      <c r="J39" s="24">
        <f t="shared" ca="1" si="9"/>
        <v>1280723.8616681397</v>
      </c>
      <c r="K39" s="24">
        <f t="shared" ca="1" si="9"/>
        <v>1307501.1825002208</v>
      </c>
      <c r="L39" s="24">
        <f t="shared" ca="1" si="9"/>
        <v>1123976.9069543378</v>
      </c>
      <c r="M39" s="24">
        <f t="shared" ca="1" si="9"/>
        <v>1096049.3283738401</v>
      </c>
      <c r="N39" s="24">
        <f t="shared" ca="1" si="9"/>
        <v>1111624.6575981735</v>
      </c>
      <c r="O39" s="24">
        <f t="shared" ca="1" si="9"/>
        <v>1244223.1048793637</v>
      </c>
    </row>
    <row r="40" spans="1:15">
      <c r="A40" s="14" t="str">
        <f>'Load Shape'!K2</f>
        <v>ID11</v>
      </c>
      <c r="B40" s="14" t="s">
        <v>330</v>
      </c>
      <c r="C40" s="14"/>
      <c r="D40" s="26">
        <f t="shared" ref="D40:O40" si="10">INDEX(LoadShape,MATCH(D$6,M.WkDy.H,0),$A41)</f>
        <v>4.8191425198967401E-2</v>
      </c>
      <c r="E40" s="26">
        <f t="shared" si="10"/>
        <v>3.9260712236591444E-2</v>
      </c>
      <c r="F40" s="26">
        <f t="shared" si="10"/>
        <v>4.2585213086526033E-2</v>
      </c>
      <c r="G40" s="26">
        <f t="shared" si="10"/>
        <v>4.3694901953074738E-2</v>
      </c>
      <c r="H40" s="26">
        <f t="shared" si="10"/>
        <v>4.2603859811846424E-2</v>
      </c>
      <c r="I40" s="26">
        <f t="shared" si="10"/>
        <v>4.4494723658771204E-2</v>
      </c>
      <c r="J40" s="26">
        <f t="shared" si="10"/>
        <v>5.6536096572677476E-2</v>
      </c>
      <c r="K40" s="26">
        <f t="shared" si="10"/>
        <v>4.8652812241137336E-2</v>
      </c>
      <c r="L40" s="26">
        <f t="shared" si="10"/>
        <v>5.7744359361692386E-2</v>
      </c>
      <c r="M40" s="26">
        <f t="shared" si="10"/>
        <v>4.4308816182355354E-2</v>
      </c>
      <c r="N40" s="26">
        <f t="shared" si="10"/>
        <v>4.9086908539328115E-2</v>
      </c>
      <c r="O40" s="26">
        <f t="shared" si="10"/>
        <v>4.4185670641049946E-2</v>
      </c>
    </row>
    <row r="41" spans="1:15">
      <c r="A41" s="40">
        <f>MATCH(A40,'Load Shape'!$E$2:$N$2,0)</f>
        <v>7</v>
      </c>
      <c r="B41" s="14" t="s">
        <v>212</v>
      </c>
      <c r="C41" s="24">
        <f ca="1">AVERAGE(D41:O41)</f>
        <v>55685.455799181924</v>
      </c>
      <c r="D41" s="24">
        <f t="shared" ref="D41:O41" ca="1" si="11">D39*D40</f>
        <v>61927.565272678206</v>
      </c>
      <c r="E41" s="24">
        <f t="shared" ca="1" si="11"/>
        <v>53895.142328060931</v>
      </c>
      <c r="F41" s="24">
        <f t="shared" ca="1" si="11"/>
        <v>58627.196113312151</v>
      </c>
      <c r="G41" s="24">
        <f t="shared" ca="1" si="11"/>
        <v>43556.94796709052</v>
      </c>
      <c r="H41" s="24">
        <f t="shared" ca="1" si="11"/>
        <v>42547.119471480262</v>
      </c>
      <c r="I41" s="24">
        <f t="shared" ca="1" si="11"/>
        <v>48639.73611321747</v>
      </c>
      <c r="J41" s="24">
        <f t="shared" ca="1" si="11"/>
        <v>72407.127926202375</v>
      </c>
      <c r="K41" s="24">
        <f t="shared" ca="1" si="11"/>
        <v>63613.609537248289</v>
      </c>
      <c r="L41" s="24">
        <f t="shared" ca="1" si="11"/>
        <v>64903.326429414774</v>
      </c>
      <c r="M41" s="24">
        <f t="shared" ca="1" si="11"/>
        <v>48564.648217710521</v>
      </c>
      <c r="N41" s="24">
        <f t="shared" ca="1" si="11"/>
        <v>54566.217897583476</v>
      </c>
      <c r="O41" s="24">
        <f t="shared" ca="1" si="11"/>
        <v>54976.832316184104</v>
      </c>
    </row>
    <row r="42" spans="1:15">
      <c r="A42" s="14"/>
      <c r="B42" s="1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A43" s="14" t="s">
        <v>341</v>
      </c>
      <c r="B43" s="14" t="s">
        <v>325</v>
      </c>
      <c r="C43" s="14"/>
      <c r="D43" s="24">
        <f>(($C45*12)/$P$5+D46*D$7+D47*D$8)*D44</f>
        <v>1271400.5342465753</v>
      </c>
      <c r="E43" s="24">
        <f t="shared" ref="E43:O43" si="12">(($C45*12)/$P$5+E46*E$7+E47*E$8)*E44</f>
        <v>1357699.8760273971</v>
      </c>
      <c r="F43" s="24">
        <f t="shared" si="12"/>
        <v>1365108.1150684932</v>
      </c>
      <c r="G43" s="24">
        <f t="shared" si="12"/>
        <v>985040.04986301356</v>
      </c>
      <c r="H43" s="24">
        <f t="shared" si="12"/>
        <v>995786.70509589033</v>
      </c>
      <c r="I43" s="24">
        <f t="shared" si="12"/>
        <v>1088754.2682739724</v>
      </c>
      <c r="J43" s="24">
        <f t="shared" si="12"/>
        <v>1279664.807260274</v>
      </c>
      <c r="K43" s="24">
        <f>(($C45*12)/$P$5+K46*K$7+K47*K$8)*K44</f>
        <v>1305197.7810410957</v>
      </c>
      <c r="L43" s="24">
        <f t="shared" si="12"/>
        <v>1121019.364068493</v>
      </c>
      <c r="M43" s="24">
        <f t="shared" si="12"/>
        <v>1086413.8438356163</v>
      </c>
      <c r="N43" s="24">
        <f t="shared" si="12"/>
        <v>1099370.6007123287</v>
      </c>
      <c r="O43" s="24">
        <f t="shared" si="12"/>
        <v>1244501.2216438355</v>
      </c>
    </row>
    <row r="44" spans="1:15">
      <c r="A44" s="14"/>
      <c r="B44" s="14" t="s">
        <v>326</v>
      </c>
      <c r="C44" s="140">
        <f>AVERAGE(D44:O44)</f>
        <v>22014.166666666668</v>
      </c>
      <c r="D44" s="435">
        <v>21957</v>
      </c>
      <c r="E44" s="435">
        <v>21809</v>
      </c>
      <c r="F44" s="435">
        <v>21928</v>
      </c>
      <c r="G44" s="435">
        <v>21917</v>
      </c>
      <c r="H44" s="435">
        <v>22056</v>
      </c>
      <c r="I44" s="435">
        <v>21866</v>
      </c>
      <c r="J44" s="435">
        <v>22094</v>
      </c>
      <c r="K44" s="435">
        <v>22092</v>
      </c>
      <c r="L44" s="435">
        <v>22001</v>
      </c>
      <c r="M44" s="435">
        <v>22300</v>
      </c>
      <c r="N44" s="435">
        <v>22162</v>
      </c>
      <c r="O44" s="435">
        <v>21988</v>
      </c>
    </row>
    <row r="45" spans="1:15">
      <c r="A45" s="40"/>
      <c r="B45" s="14" t="s">
        <v>327</v>
      </c>
      <c r="C45" s="24">
        <f>'Electric Factors '!$H$23</f>
        <v>1232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14"/>
      <c r="B46" s="14" t="s">
        <v>328</v>
      </c>
      <c r="C46" s="27"/>
      <c r="D46" s="14">
        <f>IF(OR(MONTH(D$3)={12,1,2,3}),'Electric Factors '!$E$23,IF(OR(MONTH(D$3)={7,8,9}),0,'Electric Factors '!$D$23))</f>
        <v>0.435</v>
      </c>
      <c r="E46" s="14">
        <f>IF(OR(MONTH(E$3)={12,1,2,3}),'Electric Factors '!$E$23,IF(OR(MONTH(E$3)={7,8,9}),0,'Electric Factors '!$D$23))</f>
        <v>0.435</v>
      </c>
      <c r="F46" s="14">
        <f>IF(OR(MONTH(F$3)={12,1,2,3}),'Electric Factors '!$E$23,IF(OR(MONTH(F$3)={7,8,9}),0,'Electric Factors '!$D$23))</f>
        <v>0.435</v>
      </c>
      <c r="G46" s="14">
        <f>IF(OR(MONTH(G$3)={12,1,2,3}),'Electric Factors '!$E$23,IF(OR(MONTH(G$3)={7,8,9}),0,'Electric Factors '!$D$23))</f>
        <v>0.222</v>
      </c>
      <c r="H46" s="14">
        <f>IF(OR(MONTH(H$3)={12,1,2,3}),'Electric Factors '!$E$23,IF(OR(MONTH(H$3)={7,8,9}),0,'Electric Factors '!$D$23))</f>
        <v>0.222</v>
      </c>
      <c r="I46" s="14">
        <f>IF(OR(MONTH(I$3)={12,1,2,3}),'Electric Factors '!$E$23,IF(OR(MONTH(I$3)={7,8,9}),0,'Electric Factors '!$D$23))</f>
        <v>0.222</v>
      </c>
      <c r="J46" s="14">
        <f>IF(OR(MONTH(J$3)={12,1,2,3}),'Electric Factors '!$E$23,IF(OR(MONTH(J$3)={7,8,9}),0,'Electric Factors '!$D$23))</f>
        <v>0</v>
      </c>
      <c r="K46" s="14">
        <f>IF(OR(MONTH(K$3)={12,1,2,3}),'Electric Factors '!$E$23,IF(OR(MONTH(K$3)={7,8,9}),0,'Electric Factors '!$D$23))</f>
        <v>0</v>
      </c>
      <c r="L46" s="14">
        <f>IF(OR(MONTH(L$3)={12,1,2,3}),'Electric Factors '!$E$23,IF(OR(MONTH(L$3)={7,8,9}),0,'Electric Factors '!$D$23))</f>
        <v>0</v>
      </c>
      <c r="M46" s="14">
        <f>IF(OR(MONTH(M$3)={12,1,2,3}),'Electric Factors '!$E$23,IF(OR(MONTH(M$3)={7,8,9}),0,'Electric Factors '!$D$23))</f>
        <v>0.222</v>
      </c>
      <c r="N46" s="14">
        <f>IF(OR(MONTH(N$3)={12,1,2,3}),'Electric Factors '!$E$23,IF(OR(MONTH(N$3)={7,8,9}),0,'Electric Factors '!$D$23))</f>
        <v>0.222</v>
      </c>
      <c r="O46" s="14">
        <f>IF(OR(MONTH(O$3)={12,1,2,3}),'Electric Factors '!$E$23,IF(OR(MONTH(O$3)={7,8,9}),0,'Electric Factors '!$D$23))</f>
        <v>0.435</v>
      </c>
    </row>
    <row r="47" spans="1:15">
      <c r="A47" s="14"/>
      <c r="B47" s="14" t="s">
        <v>329</v>
      </c>
      <c r="C47" s="27"/>
      <c r="D47" s="14">
        <f>IF(OR(MONTH(D$3)={4,5,10,11}),'Electric Factors '!$F$23,IF(OR(MONTH(D$3)={6,7,8,9}),'Electric Factors '!$G$23,0))</f>
        <v>0</v>
      </c>
      <c r="E47" s="14">
        <f>IF(OR(MONTH(E$3)={4,5,10,11}),'Electric Factors '!$F$23,IF(OR(MONTH(E$3)={6,7,8,9}),'Electric Factors '!$G$23,0))</f>
        <v>0</v>
      </c>
      <c r="F47" s="14">
        <f>IF(OR(MONTH(F$3)={4,5,10,11}),'Electric Factors '!$F$23,IF(OR(MONTH(F$3)={6,7,8,9}),'Electric Factors '!$G$23,0))</f>
        <v>0</v>
      </c>
      <c r="G47" s="14">
        <f>IF(OR(MONTH(G$3)={4,5,10,11}),'Electric Factors '!$F$23,IF(OR(MONTH(G$3)={6,7,8,9}),'Electric Factors '!$G$23,0))</f>
        <v>1.161</v>
      </c>
      <c r="H47" s="14">
        <f>IF(OR(MONTH(H$3)={4,5,10,11}),'Electric Factors '!$F$23,IF(OR(MONTH(H$3)={6,7,8,9}),'Electric Factors '!$G$23,0))</f>
        <v>1.161</v>
      </c>
      <c r="I47" s="14">
        <f>IF(OR(MONTH(I$3)={4,5,10,11}),'Electric Factors '!$F$23,IF(OR(MONTH(I$3)={6,7,8,9}),'Electric Factors '!$G$23,0))</f>
        <v>1.161</v>
      </c>
      <c r="J47" s="14">
        <f>IF(OR(MONTH(J$3)={4,5,10,11}),'Electric Factors '!$F$23,IF(OR(MONTH(J$3)={6,7,8,9}),'Electric Factors '!$G$23,0))</f>
        <v>1.161</v>
      </c>
      <c r="K47" s="14">
        <f>IF(OR(MONTH(K$3)={4,5,10,11}),'Electric Factors '!$F$23,IF(OR(MONTH(K$3)={6,7,8,9}),'Electric Factors '!$G$23,0))</f>
        <v>1.161</v>
      </c>
      <c r="L47" s="14">
        <f>IF(OR(MONTH(L$3)={4,5,10,11}),'Electric Factors '!$F$23,IF(OR(MONTH(L$3)={6,7,8,9}),'Electric Factors '!$G$23,0))</f>
        <v>1.161</v>
      </c>
      <c r="M47" s="14">
        <f>IF(OR(MONTH(M$3)={4,5,10,11}),'Electric Factors '!$F$23,IF(OR(MONTH(M$3)={6,7,8,9}),'Electric Factors '!$G$23,0))</f>
        <v>1.161</v>
      </c>
      <c r="N47" s="14">
        <f>IF(OR(MONTH(N$3)={4,5,10,11}),'Electric Factors '!$F$23,IF(OR(MONTH(N$3)={6,7,8,9}),'Electric Factors '!$G$23,0))</f>
        <v>1.161</v>
      </c>
      <c r="O47" s="14">
        <f>IF(OR(MONTH(O$3)={4,5,10,11}),'Electric Factors '!$F$23,IF(OR(MONTH(O$3)={6,7,8,9}),'Electric Factors '!$G$23,0))</f>
        <v>0</v>
      </c>
    </row>
    <row r="48" spans="1:15">
      <c r="A48" s="14"/>
      <c r="B48" s="14" t="s">
        <v>330</v>
      </c>
      <c r="C48" s="14"/>
      <c r="D48" s="26">
        <f>D40</f>
        <v>4.8191425198967401E-2</v>
      </c>
      <c r="E48" s="26">
        <f t="shared" ref="E48:O48" si="13">E40</f>
        <v>3.9260712236591444E-2</v>
      </c>
      <c r="F48" s="26">
        <f t="shared" si="13"/>
        <v>4.2585213086526033E-2</v>
      </c>
      <c r="G48" s="26">
        <f t="shared" si="13"/>
        <v>4.3694901953074738E-2</v>
      </c>
      <c r="H48" s="26">
        <f t="shared" si="13"/>
        <v>4.2603859811846424E-2</v>
      </c>
      <c r="I48" s="26">
        <f t="shared" si="13"/>
        <v>4.4494723658771204E-2</v>
      </c>
      <c r="J48" s="26">
        <f t="shared" si="13"/>
        <v>5.6536096572677476E-2</v>
      </c>
      <c r="K48" s="26">
        <f t="shared" si="13"/>
        <v>4.8652812241137336E-2</v>
      </c>
      <c r="L48" s="26">
        <f t="shared" si="13"/>
        <v>5.7744359361692386E-2</v>
      </c>
      <c r="M48" s="26">
        <f t="shared" si="13"/>
        <v>4.4308816182355354E-2</v>
      </c>
      <c r="N48" s="26">
        <f t="shared" si="13"/>
        <v>4.9086908539328115E-2</v>
      </c>
      <c r="O48" s="26">
        <f t="shared" si="13"/>
        <v>4.4185670641049946E-2</v>
      </c>
    </row>
    <row r="49" spans="1:15">
      <c r="A49" s="14"/>
      <c r="B49" s="14" t="s">
        <v>213</v>
      </c>
      <c r="C49" s="24">
        <f>AVERAGE(D49:O49)</f>
        <v>55357.54758066815</v>
      </c>
      <c r="D49" s="24">
        <f t="shared" ref="D49:O49" si="14">D43*D48</f>
        <v>61270.603744071028</v>
      </c>
      <c r="E49" s="24">
        <f t="shared" si="14"/>
        <v>53304.264136367514</v>
      </c>
      <c r="F49" s="24">
        <f t="shared" si="14"/>
        <v>58133.419966337678</v>
      </c>
      <c r="G49" s="24">
        <f t="shared" si="14"/>
        <v>43041.228398616229</v>
      </c>
      <c r="H49" s="24">
        <f t="shared" si="14"/>
        <v>42424.357186405767</v>
      </c>
      <c r="I49" s="24">
        <f t="shared" si="14"/>
        <v>48443.820299158055</v>
      </c>
      <c r="J49" s="24">
        <f t="shared" si="14"/>
        <v>72347.253123923554</v>
      </c>
      <c r="K49" s="24">
        <f t="shared" si="14"/>
        <v>63501.542578541514</v>
      </c>
      <c r="L49" s="24">
        <f t="shared" si="14"/>
        <v>64732.545010186928</v>
      </c>
      <c r="M49" s="24">
        <f t="shared" si="14"/>
        <v>48137.711304478435</v>
      </c>
      <c r="N49" s="24">
        <f t="shared" si="14"/>
        <v>53964.704127992285</v>
      </c>
      <c r="O49" s="24">
        <f t="shared" si="14"/>
        <v>54989.121091938818</v>
      </c>
    </row>
    <row r="50" spans="1:15">
      <c r="A50" s="14"/>
      <c r="B50" s="14"/>
      <c r="C50" s="2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>
      <c r="A51" s="14" t="s">
        <v>2316</v>
      </c>
      <c r="B51" s="14" t="s">
        <v>325</v>
      </c>
      <c r="C51" s="14"/>
      <c r="D51" s="24">
        <f>(($C53*12)/$P$5+D54*D$7+D55*D$8)*D52</f>
        <v>25345.69589041096</v>
      </c>
      <c r="E51" s="24">
        <f t="shared" ref="E51:O51" si="15">(($C53*12)/$P$5+E54*E$7+E55*E$8)*E52</f>
        <v>27976.44589041096</v>
      </c>
      <c r="F51" s="24">
        <f t="shared" si="15"/>
        <v>27976.44589041096</v>
      </c>
      <c r="G51" s="24">
        <f t="shared" si="15"/>
        <v>17697.395890410957</v>
      </c>
      <c r="H51" s="24">
        <f t="shared" si="15"/>
        <v>16583.283890410959</v>
      </c>
      <c r="I51" s="24">
        <f t="shared" si="15"/>
        <v>18343.871890410956</v>
      </c>
      <c r="J51" s="24">
        <f t="shared" si="15"/>
        <v>21424.900890410958</v>
      </c>
      <c r="K51" s="24">
        <f t="shared" si="15"/>
        <v>21865.047890410959</v>
      </c>
      <c r="L51" s="24">
        <f t="shared" si="15"/>
        <v>18784.01889041096</v>
      </c>
      <c r="M51" s="24">
        <f t="shared" si="15"/>
        <v>20140.890890410959</v>
      </c>
      <c r="N51" s="24">
        <f t="shared" si="15"/>
        <v>20715.830890410958</v>
      </c>
      <c r="O51" s="24">
        <f t="shared" si="15"/>
        <v>24556.470890410958</v>
      </c>
    </row>
    <row r="52" spans="1:15">
      <c r="A52" s="14"/>
      <c r="B52" s="14" t="s">
        <v>326</v>
      </c>
      <c r="C52" s="140">
        <f>AVERAGE(D52:O52)</f>
        <v>17</v>
      </c>
      <c r="D52" s="436">
        <v>17</v>
      </c>
      <c r="E52" s="436">
        <v>17</v>
      </c>
      <c r="F52" s="436">
        <v>17</v>
      </c>
      <c r="G52" s="436">
        <v>17</v>
      </c>
      <c r="H52" s="436">
        <v>17</v>
      </c>
      <c r="I52" s="436">
        <v>17</v>
      </c>
      <c r="J52" s="436">
        <v>17</v>
      </c>
      <c r="K52" s="436">
        <v>17</v>
      </c>
      <c r="L52" s="436">
        <v>17</v>
      </c>
      <c r="M52" s="436">
        <v>17</v>
      </c>
      <c r="N52" s="436">
        <v>17</v>
      </c>
      <c r="O52" s="436">
        <v>17</v>
      </c>
    </row>
    <row r="53" spans="1:15">
      <c r="A53" s="14"/>
      <c r="B53" s="14" t="s">
        <v>327</v>
      </c>
      <c r="C53" s="24">
        <f>'Electric Factors '!$H$24</f>
        <v>26521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>
      <c r="A54" s="14"/>
      <c r="B54" s="14" t="s">
        <v>328</v>
      </c>
      <c r="C54" s="27"/>
      <c r="D54" s="14">
        <f>IF(OR(MONTH(D$3)={12,1,2,3}),'Electric Factors '!$E$24,IF(OR(MONTH(D$3)={7,8,9}),0,'Electric Factors '!$D$24))</f>
        <v>15.475</v>
      </c>
      <c r="E54" s="14">
        <f>IF(OR(MONTH(E$3)={12,1,2,3}),'Electric Factors '!$E$24,IF(OR(MONTH(E$3)={7,8,9}),0,'Electric Factors '!$D$24))</f>
        <v>15.475</v>
      </c>
      <c r="F54" s="14">
        <f>IF(OR(MONTH(F$3)={12,1,2,3}),'Electric Factors '!$E$24,IF(OR(MONTH(F$3)={7,8,9}),0,'Electric Factors '!$D$24))</f>
        <v>15.475</v>
      </c>
      <c r="G54" s="14">
        <f>IF(OR(MONTH(G$3)={12,1,2,3}),'Electric Factors '!$E$24,IF(OR(MONTH(G$3)={7,8,9}),0,'Electric Factors '!$D$24))</f>
        <v>8.4550000000000001</v>
      </c>
      <c r="H54" s="14">
        <f>IF(OR(MONTH(H$3)={12,1,2,3}),'Electric Factors '!$E$24,IF(OR(MONTH(H$3)={7,8,9}),0,'Electric Factors '!$D$24))</f>
        <v>8.4550000000000001</v>
      </c>
      <c r="I54" s="14">
        <f>IF(OR(MONTH(I$3)={12,1,2,3}),'Electric Factors '!$E$24,IF(OR(MONTH(I$3)={7,8,9}),0,'Electric Factors '!$D$24))</f>
        <v>8.4550000000000001</v>
      </c>
      <c r="J54" s="14">
        <f>IF(OR(MONTH(J$3)={12,1,2,3}),'Electric Factors '!$E$24,IF(OR(MONTH(J$3)={7,8,9}),0,'Electric Factors '!$D$24))</f>
        <v>0</v>
      </c>
      <c r="K54" s="14">
        <f>IF(OR(MONTH(K$3)={12,1,2,3}),'Electric Factors '!$E$24,IF(OR(MONTH(K$3)={7,8,9}),0,'Electric Factors '!$D$24))</f>
        <v>0</v>
      </c>
      <c r="L54" s="14">
        <f>IF(OR(MONTH(L$3)={12,1,2,3}),'Electric Factors '!$E$24,IF(OR(MONTH(L$3)={7,8,9}),0,'Electric Factors '!$D$24))</f>
        <v>0</v>
      </c>
      <c r="M54" s="14">
        <f>IF(OR(MONTH(M$3)={12,1,2,3}),'Electric Factors '!$E$24,IF(OR(MONTH(M$3)={7,8,9}),0,'Electric Factors '!$D$24))</f>
        <v>8.4550000000000001</v>
      </c>
      <c r="N54" s="14">
        <f>IF(OR(MONTH(N$3)={12,1,2,3}),'Electric Factors '!$E$24,IF(OR(MONTH(N$3)={7,8,9}),0,'Electric Factors '!$D$24))</f>
        <v>8.4550000000000001</v>
      </c>
      <c r="O54" s="14">
        <f>IF(OR(MONTH(O$3)={12,1,2,3}),'Electric Factors '!$E$24,IF(OR(MONTH(O$3)={7,8,9}),0,'Electric Factors '!$D$24))</f>
        <v>15.475</v>
      </c>
    </row>
    <row r="55" spans="1:15">
      <c r="A55" s="14" t="str">
        <f>$A$76</f>
        <v>ID21S</v>
      </c>
      <c r="B55" s="14" t="s">
        <v>329</v>
      </c>
      <c r="C55" s="27"/>
      <c r="D55" s="14">
        <f>IF(OR(MONTH(D$3)={4,5,10,11}),'Electric Factors '!$F$24,IF(OR(MONTH(D$3)={6,7,8,9}),'Electric Factors '!$G$24,0))</f>
        <v>0</v>
      </c>
      <c r="E55" s="14">
        <f>IF(OR(MONTH(E$3)={4,5,10,11}),'Electric Factors '!$F$24,IF(OR(MONTH(E$3)={6,7,8,9}),'Electric Factors '!$G$24,0))</f>
        <v>0</v>
      </c>
      <c r="F55" s="14">
        <f>IF(OR(MONTH(F$3)={4,5,10,11}),'Electric Factors '!$F$24,IF(OR(MONTH(F$3)={6,7,8,9}),'Electric Factors '!$G$24,0))</f>
        <v>0</v>
      </c>
      <c r="G55" s="14">
        <f>IF(OR(MONTH(G$3)={4,5,10,11}),'Electric Factors '!$F$24,IF(OR(MONTH(G$3)={6,7,8,9}),'Electric Factors '!$G$24,0))</f>
        <v>25.890999999999998</v>
      </c>
      <c r="H55" s="14">
        <f>IF(OR(MONTH(H$3)={4,5,10,11}),'Electric Factors '!$F$24,IF(OR(MONTH(H$3)={6,7,8,9}),'Electric Factors '!$G$24,0))</f>
        <v>25.890999999999998</v>
      </c>
      <c r="I55" s="14">
        <f>IF(OR(MONTH(I$3)={4,5,10,11}),'Electric Factors '!$F$24,IF(OR(MONTH(I$3)={6,7,8,9}),'Electric Factors '!$G$24,0))</f>
        <v>25.890999999999998</v>
      </c>
      <c r="J55" s="14">
        <f>IF(OR(MONTH(J$3)={4,5,10,11}),'Electric Factors '!$F$24,IF(OR(MONTH(J$3)={6,7,8,9}),'Electric Factors '!$G$24,0))</f>
        <v>25.890999999999998</v>
      </c>
      <c r="K55" s="14">
        <f>IF(OR(MONTH(K$3)={4,5,10,11}),'Electric Factors '!$F$24,IF(OR(MONTH(K$3)={6,7,8,9}),'Electric Factors '!$G$24,0))</f>
        <v>25.890999999999998</v>
      </c>
      <c r="L55" s="14">
        <f>IF(OR(MONTH(L$3)={4,5,10,11}),'Electric Factors '!$F$24,IF(OR(MONTH(L$3)={6,7,8,9}),'Electric Factors '!$G$24,0))</f>
        <v>25.890999999999998</v>
      </c>
      <c r="M55" s="14">
        <f>IF(OR(MONTH(M$3)={4,5,10,11}),'Electric Factors '!$F$24,IF(OR(MONTH(M$3)={6,7,8,9}),'Electric Factors '!$G$24,0))</f>
        <v>25.890999999999998</v>
      </c>
      <c r="N55" s="14">
        <f>IF(OR(MONTH(N$3)={4,5,10,11}),'Electric Factors '!$F$24,IF(OR(MONTH(N$3)={6,7,8,9}),'Electric Factors '!$G$24,0))</f>
        <v>25.890999999999998</v>
      </c>
      <c r="O55" s="14">
        <f>IF(OR(MONTH(O$3)={4,5,10,11}),'Electric Factors '!$F$24,IF(OR(MONTH(O$3)={6,7,8,9}),'Electric Factors '!$G$24,0))</f>
        <v>0</v>
      </c>
    </row>
    <row r="56" spans="1:15">
      <c r="A56" s="40">
        <f>MATCH(A55,'Load Shape'!$E$2:$N$2,0)</f>
        <v>8</v>
      </c>
      <c r="B56" s="14" t="s">
        <v>330</v>
      </c>
      <c r="C56" s="14"/>
      <c r="D56" s="26">
        <f t="shared" ref="D56:O56" si="16">INDEX(LoadShape,MATCH(D$6,M.WkDy.H,0),$A56)</f>
        <v>5.5496470208729526E-2</v>
      </c>
      <c r="E56" s="26">
        <f t="shared" si="16"/>
        <v>4.2153332024525432E-2</v>
      </c>
      <c r="F56" s="26">
        <f t="shared" si="16"/>
        <v>4.9238985442380645E-2</v>
      </c>
      <c r="G56" s="26">
        <f t="shared" si="16"/>
        <v>4.8884393662310448E-2</v>
      </c>
      <c r="H56" s="26">
        <f t="shared" si="16"/>
        <v>4.4357046482041557E-2</v>
      </c>
      <c r="I56" s="26">
        <f t="shared" si="16"/>
        <v>4.4378653194999507E-2</v>
      </c>
      <c r="J56" s="26">
        <f t="shared" si="16"/>
        <v>5.1105052524869243E-2</v>
      </c>
      <c r="K56" s="26">
        <f t="shared" si="16"/>
        <v>4.6597852177436956E-2</v>
      </c>
      <c r="L56" s="26">
        <f t="shared" si="16"/>
        <v>5.5402362795896033E-2</v>
      </c>
      <c r="M56" s="26">
        <f t="shared" si="16"/>
        <v>4.844470337061639E-2</v>
      </c>
      <c r="N56" s="26">
        <f t="shared" si="16"/>
        <v>5.5741742755239382E-2</v>
      </c>
      <c r="O56" s="26">
        <f t="shared" si="16"/>
        <v>4.8671859973162486E-2</v>
      </c>
    </row>
    <row r="57" spans="1:15">
      <c r="B57" s="14" t="s">
        <v>331</v>
      </c>
      <c r="C57" s="24">
        <f>AVERAGE(D57:O57)</f>
        <v>1071.5288558373138</v>
      </c>
      <c r="D57" s="24">
        <f>D51*D56</f>
        <v>1406.5966569017103</v>
      </c>
      <c r="E57" s="24">
        <f t="shared" ref="E57:O57" si="17">E51*E56</f>
        <v>1179.3004124846632</v>
      </c>
      <c r="F57" s="24">
        <f t="shared" si="17"/>
        <v>1377.531811927495</v>
      </c>
      <c r="G57" s="24">
        <f t="shared" si="17"/>
        <v>865.12646750460431</v>
      </c>
      <c r="H57" s="24">
        <f t="shared" si="17"/>
        <v>735.58549435184989</v>
      </c>
      <c r="I57" s="24">
        <f t="shared" si="17"/>
        <v>814.07632887804778</v>
      </c>
      <c r="J57" s="24">
        <f t="shared" si="17"/>
        <v>1094.9206853445698</v>
      </c>
      <c r="K57" s="24">
        <f t="shared" si="17"/>
        <v>1018.8642694499496</v>
      </c>
      <c r="L57" s="24">
        <f t="shared" si="17"/>
        <v>1040.6790293315125</v>
      </c>
      <c r="M57" s="24">
        <f t="shared" si="17"/>
        <v>975.71948480590879</v>
      </c>
      <c r="N57" s="24">
        <f t="shared" si="17"/>
        <v>1154.7365164543291</v>
      </c>
      <c r="O57" s="24">
        <f t="shared" si="17"/>
        <v>1195.2091126131229</v>
      </c>
    </row>
    <row r="58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>
      <c r="A59" s="14" t="s">
        <v>2384</v>
      </c>
      <c r="B59" s="14" t="s">
        <v>325</v>
      </c>
      <c r="C59" s="14"/>
      <c r="D59" s="24">
        <f>(($C61*12)/$P$5+D62*D$7+D63*D$8)*D60</f>
        <v>1640282.1106849315</v>
      </c>
      <c r="E59" s="24">
        <f>(($C61*12)/$P$5+E62*E$7+E63*E$8)*E60</f>
        <v>1666102.9547945207</v>
      </c>
      <c r="F59" s="24">
        <f t="shared" ref="F59:O59" si="18">(($C61*12)/$P$5+F62*F$7+F63*F$8)*F60</f>
        <v>1677931.2719178083</v>
      </c>
      <c r="G59" s="24">
        <f t="shared" si="18"/>
        <v>1457605.8739726029</v>
      </c>
      <c r="H59" s="24">
        <f t="shared" si="18"/>
        <v>1536741.3107397261</v>
      </c>
      <c r="I59" s="24">
        <f t="shared" si="18"/>
        <v>1593563.877260274</v>
      </c>
      <c r="J59" s="24">
        <f t="shared" si="18"/>
        <v>1724612.311849315</v>
      </c>
      <c r="K59" s="24">
        <f t="shared" si="18"/>
        <v>1730663.1877260276</v>
      </c>
      <c r="L59" s="24">
        <f t="shared" si="18"/>
        <v>1602164.3417260274</v>
      </c>
      <c r="M59" s="24">
        <f t="shared" si="18"/>
        <v>1438426.8493150685</v>
      </c>
      <c r="N59" s="24">
        <f t="shared" si="18"/>
        <v>1425149.0630136987</v>
      </c>
      <c r="O59" s="24">
        <f t="shared" si="18"/>
        <v>1583348.5087808219</v>
      </c>
    </row>
    <row r="60" spans="1:15">
      <c r="A60" s="14"/>
      <c r="B60" s="14" t="s">
        <v>326</v>
      </c>
      <c r="C60" s="140">
        <f>AVERAGE(D60:O60)</f>
        <v>981.08333333333337</v>
      </c>
      <c r="D60" s="437">
        <v>996</v>
      </c>
      <c r="E60" s="437">
        <v>986</v>
      </c>
      <c r="F60" s="437">
        <v>993</v>
      </c>
      <c r="G60" s="437">
        <v>988</v>
      </c>
      <c r="H60" s="437">
        <v>991</v>
      </c>
      <c r="I60" s="437">
        <v>980</v>
      </c>
      <c r="J60" s="437">
        <v>981</v>
      </c>
      <c r="K60" s="437">
        <v>974</v>
      </c>
      <c r="L60" s="437">
        <v>974</v>
      </c>
      <c r="M60" s="437">
        <v>975</v>
      </c>
      <c r="N60" s="437">
        <v>966</v>
      </c>
      <c r="O60" s="437">
        <v>969</v>
      </c>
    </row>
    <row r="61" spans="1:15">
      <c r="A61" s="14"/>
      <c r="B61" s="14" t="s">
        <v>327</v>
      </c>
      <c r="C61" s="24">
        <f>'Electric Factors '!$H$25</f>
        <v>44874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>
      <c r="A62" s="14"/>
      <c r="B62" s="14" t="s">
        <v>328</v>
      </c>
      <c r="C62" s="27"/>
      <c r="D62" s="14">
        <f>IF(OR(MONTH(D$3)={12,1,2,3}),'Electric Factors '!$E$25,IF(OR(MONTH(D$3)={7,8,9}),0,'Electric Factors '!$D$25))</f>
        <v>4.2889999999999997</v>
      </c>
      <c r="E62" s="14">
        <f>IF(OR(MONTH(E$3)={12,1,2,3}),'Electric Factors '!$E$25,IF(OR(MONTH(E$3)={7,8,9}),0,'Electric Factors '!$D$25))</f>
        <v>4.2889999999999997</v>
      </c>
      <c r="F62" s="14">
        <f>IF(OR(MONTH(F$3)={12,1,2,3}),'Electric Factors '!$E$25,IF(OR(MONTH(F$3)={7,8,9}),0,'Electric Factors '!$D$25))</f>
        <v>4.2889999999999997</v>
      </c>
      <c r="G62" s="14">
        <f>IF(OR(MONTH(G$3)={12,1,2,3}),'Electric Factors '!$E$25,IF(OR(MONTH(G$3)={7,8,9}),0,'Electric Factors '!$D$25))</f>
        <v>0</v>
      </c>
      <c r="H62" s="14">
        <f>IF(OR(MONTH(H$3)={12,1,2,3}),'Electric Factors '!$E$25,IF(OR(MONTH(H$3)={7,8,9}),0,'Electric Factors '!$D$25))</f>
        <v>0</v>
      </c>
      <c r="I62" s="14">
        <f>IF(OR(MONTH(I$3)={12,1,2,3}),'Electric Factors '!$E$25,IF(OR(MONTH(I$3)={7,8,9}),0,'Electric Factors '!$D$25))</f>
        <v>0</v>
      </c>
      <c r="J62" s="14">
        <f>IF(OR(MONTH(J$3)={12,1,2,3}),'Electric Factors '!$E$25,IF(OR(MONTH(J$3)={7,8,9}),0,'Electric Factors '!$D$25))</f>
        <v>0</v>
      </c>
      <c r="K62" s="14">
        <f>IF(OR(MONTH(K$3)={12,1,2,3}),'Electric Factors '!$E$25,IF(OR(MONTH(K$3)={7,8,9}),0,'Electric Factors '!$D$25))</f>
        <v>0</v>
      </c>
      <c r="L62" s="14">
        <f>IF(OR(MONTH(L$3)={12,1,2,3}),'Electric Factors '!$E$25,IF(OR(MONTH(L$3)={7,8,9}),0,'Electric Factors '!$D$25))</f>
        <v>0</v>
      </c>
      <c r="M62" s="14">
        <f>IF(OR(MONTH(M$3)={12,1,2,3}),'Electric Factors '!$E$25,IF(OR(MONTH(M$3)={7,8,9}),0,'Electric Factors '!$D$25))</f>
        <v>0</v>
      </c>
      <c r="N62" s="14">
        <f>IF(OR(MONTH(N$3)={12,1,2,3}),'Electric Factors '!$E$25,IF(OR(MONTH(N$3)={7,8,9}),0,'Electric Factors '!$D$25))</f>
        <v>0</v>
      </c>
      <c r="O62" s="14">
        <f>IF(OR(MONTH(O$3)={12,1,2,3}),'Electric Factors '!$E$25,IF(OR(MONTH(O$3)={7,8,9}),0,'Electric Factors '!$D$25))</f>
        <v>4.2889999999999997</v>
      </c>
    </row>
    <row r="63" spans="1:15">
      <c r="A63" s="14" t="str">
        <f>$A$76</f>
        <v>ID21S</v>
      </c>
      <c r="B63" s="14" t="s">
        <v>329</v>
      </c>
      <c r="C63" s="27"/>
      <c r="D63" s="14">
        <f>IF(OR(MONTH(D$3)={4,5,10,11}),'Electric Factors '!$F$25,IF(OR(MONTH(D$3)={6,7,8,9}),'Electric Factors '!$G$25,0))</f>
        <v>0</v>
      </c>
      <c r="E63" s="14">
        <f>IF(OR(MONTH(E$3)={4,5,10,11}),'Electric Factors '!$F$25,IF(OR(MONTH(E$3)={6,7,8,9}),'Electric Factors '!$G$25,0))</f>
        <v>0</v>
      </c>
      <c r="F63" s="14">
        <f>IF(OR(MONTH(F$3)={4,5,10,11}),'Electric Factors '!$F$25,IF(OR(MONTH(F$3)={6,7,8,9}),'Electric Factors '!$G$25,0))</f>
        <v>0</v>
      </c>
      <c r="G63" s="14">
        <f>IF(OR(MONTH(G$3)={4,5,10,11}),'Electric Factors '!$F$25,IF(OR(MONTH(G$3)={6,7,8,9}),'Electric Factors '!$G$25,0))</f>
        <v>18.847000000000001</v>
      </c>
      <c r="H63" s="14">
        <f>IF(OR(MONTH(H$3)={4,5,10,11}),'Electric Factors '!$F$25,IF(OR(MONTH(H$3)={6,7,8,9}),'Electric Factors '!$G$25,0))</f>
        <v>18.847000000000001</v>
      </c>
      <c r="I63" s="14">
        <f>IF(OR(MONTH(I$3)={4,5,10,11}),'Electric Factors '!$F$25,IF(OR(MONTH(I$3)={6,7,8,9}),'Electric Factors '!$G$25,0))</f>
        <v>18.847000000000001</v>
      </c>
      <c r="J63" s="14">
        <f>IF(OR(MONTH(J$3)={4,5,10,11}),'Electric Factors '!$F$25,IF(OR(MONTH(J$3)={6,7,8,9}),'Electric Factors '!$G$25,0))</f>
        <v>18.847000000000001</v>
      </c>
      <c r="K63" s="14">
        <f>IF(OR(MONTH(K$3)={4,5,10,11}),'Electric Factors '!$F$25,IF(OR(MONTH(K$3)={6,7,8,9}),'Electric Factors '!$G$25,0))</f>
        <v>18.847000000000001</v>
      </c>
      <c r="L63" s="14">
        <f>IF(OR(MONTH(L$3)={4,5,10,11}),'Electric Factors '!$F$25,IF(OR(MONTH(L$3)={6,7,8,9}),'Electric Factors '!$G$25,0))</f>
        <v>18.847000000000001</v>
      </c>
      <c r="M63" s="14">
        <f>IF(OR(MONTH(M$3)={4,5,10,11}),'Electric Factors '!$F$25,IF(OR(MONTH(M$3)={6,7,8,9}),'Electric Factors '!$G$25,0))</f>
        <v>18.847000000000001</v>
      </c>
      <c r="N63" s="14">
        <f>IF(OR(MONTH(N$3)={4,5,10,11}),'Electric Factors '!$F$25,IF(OR(MONTH(N$3)={6,7,8,9}),'Electric Factors '!$G$25,0))</f>
        <v>18.847000000000001</v>
      </c>
      <c r="O63" s="14">
        <f>IF(OR(MONTH(O$3)={4,5,10,11}),'Electric Factors '!$F$25,IF(OR(MONTH(O$3)={6,7,8,9}),'Electric Factors '!$G$25,0))</f>
        <v>0</v>
      </c>
    </row>
    <row r="64" spans="1:15">
      <c r="A64" s="40">
        <f>MATCH(A63,'Load Shape'!$E$2:$N$2,0)</f>
        <v>8</v>
      </c>
      <c r="B64" s="14" t="s">
        <v>330</v>
      </c>
      <c r="C64" s="14"/>
      <c r="D64" s="26">
        <f t="shared" ref="D64:O64" si="19">INDEX(LoadShape,MATCH(D$6,M.WkDy.H,0),$A64)</f>
        <v>5.5496470208729526E-2</v>
      </c>
      <c r="E64" s="26">
        <f t="shared" si="19"/>
        <v>4.2153332024525432E-2</v>
      </c>
      <c r="F64" s="26">
        <f t="shared" si="19"/>
        <v>4.9238985442380645E-2</v>
      </c>
      <c r="G64" s="26">
        <f t="shared" si="19"/>
        <v>4.8884393662310448E-2</v>
      </c>
      <c r="H64" s="26">
        <f t="shared" si="19"/>
        <v>4.4357046482041557E-2</v>
      </c>
      <c r="I64" s="26">
        <f t="shared" si="19"/>
        <v>4.4378653194999507E-2</v>
      </c>
      <c r="J64" s="26">
        <f t="shared" si="19"/>
        <v>5.1105052524869243E-2</v>
      </c>
      <c r="K64" s="26">
        <f t="shared" si="19"/>
        <v>4.6597852177436956E-2</v>
      </c>
      <c r="L64" s="26">
        <f t="shared" si="19"/>
        <v>5.5402362795896033E-2</v>
      </c>
      <c r="M64" s="26">
        <f t="shared" si="19"/>
        <v>4.844470337061639E-2</v>
      </c>
      <c r="N64" s="26">
        <f t="shared" si="19"/>
        <v>5.5741742755239382E-2</v>
      </c>
      <c r="O64" s="26">
        <f t="shared" si="19"/>
        <v>4.8671859973162486E-2</v>
      </c>
    </row>
    <row r="65" spans="1:15">
      <c r="A65" s="14"/>
      <c r="B65" s="14" t="s">
        <v>331</v>
      </c>
      <c r="C65" s="24">
        <f>AVERAGE(D65:O65)</f>
        <v>78146.270603913683</v>
      </c>
      <c r="D65" s="24">
        <f>D59*D64</f>
        <v>91029.867289538292</v>
      </c>
      <c r="E65" s="24">
        <f t="shared" ref="E65" si="20">E59*E64</f>
        <v>70231.791040496319</v>
      </c>
      <c r="F65" s="24">
        <f t="shared" ref="F65" si="21">F59*F64</f>
        <v>82619.633471276204</v>
      </c>
      <c r="G65" s="24">
        <f t="shared" ref="G65" si="22">G59*G64</f>
        <v>71254.179347772792</v>
      </c>
      <c r="H65" s="24">
        <f t="shared" ref="H65" si="23">H59*H64</f>
        <v>68165.305751355496</v>
      </c>
      <c r="I65" s="24">
        <f t="shared" ref="I65" si="24">I59*I64</f>
        <v>70720.21865301246</v>
      </c>
      <c r="J65" s="24">
        <f t="shared" ref="J65" si="25">J59*J64</f>
        <v>88136.402782095422</v>
      </c>
      <c r="K65" s="24">
        <f t="shared" ref="K65" si="26">K59*K64</f>
        <v>80645.187390589257</v>
      </c>
      <c r="L65" s="24">
        <f t="shared" ref="L65" si="27">L59*L64</f>
        <v>88763.690118953324</v>
      </c>
      <c r="M65" s="24">
        <f t="shared" ref="M65" si="28">M59*M64</f>
        <v>69684.162035398811</v>
      </c>
      <c r="N65" s="24">
        <f t="shared" ref="N65" si="29">N59*N64</f>
        <v>79440.292458380034</v>
      </c>
      <c r="O65" s="24">
        <f t="shared" ref="O65" si="30">O59*O64</f>
        <v>77064.5169080958</v>
      </c>
    </row>
    <row r="66" spans="1:15">
      <c r="A66" s="14"/>
      <c r="B66" s="14"/>
      <c r="C66" s="2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>
      <c r="A67" s="14" t="s">
        <v>2437</v>
      </c>
      <c r="B67" s="14" t="s">
        <v>325</v>
      </c>
      <c r="C67" s="14"/>
      <c r="D67" s="24">
        <f>(($C69*12)/$P$5+D70*D$7+D71*D$8)*D68</f>
        <v>210350.19726027394</v>
      </c>
      <c r="E67" s="24">
        <f t="shared" ref="E67:O67" si="31">(($C69*12)/$P$5+E70*E$7+E71*E$8)*E68</f>
        <v>213921.89726027395</v>
      </c>
      <c r="F67" s="24">
        <f t="shared" si="31"/>
        <v>217811.38630136984</v>
      </c>
      <c r="G67" s="24">
        <f t="shared" si="31"/>
        <v>199628.18630136986</v>
      </c>
      <c r="H67" s="24">
        <f t="shared" si="31"/>
        <v>206757.76438356165</v>
      </c>
      <c r="I67" s="24">
        <f t="shared" si="31"/>
        <v>203192.97534246574</v>
      </c>
      <c r="J67" s="24">
        <f t="shared" si="31"/>
        <v>210322.55342465753</v>
      </c>
      <c r="K67" s="24">
        <f t="shared" si="31"/>
        <v>203192.97534246574</v>
      </c>
      <c r="L67" s="24">
        <f t="shared" si="31"/>
        <v>206757.76438356165</v>
      </c>
      <c r="M67" s="24">
        <f t="shared" si="31"/>
        <v>210322.55342465753</v>
      </c>
      <c r="N67" s="24">
        <f t="shared" si="31"/>
        <v>206757.76438356165</v>
      </c>
      <c r="O67" s="24">
        <f t="shared" si="31"/>
        <v>232109.0895068493</v>
      </c>
    </row>
    <row r="68" spans="1:15">
      <c r="A68" s="14"/>
      <c r="B68" s="14" t="s">
        <v>326</v>
      </c>
      <c r="C68" s="140">
        <f>AVERAGE(D68:O68)</f>
        <v>57.416666666666664</v>
      </c>
      <c r="D68" s="438">
        <v>55</v>
      </c>
      <c r="E68" s="438">
        <v>55</v>
      </c>
      <c r="F68" s="438">
        <v>56</v>
      </c>
      <c r="G68" s="438">
        <v>56</v>
      </c>
      <c r="H68" s="438">
        <v>58</v>
      </c>
      <c r="I68" s="438">
        <v>57</v>
      </c>
      <c r="J68" s="438">
        <v>59</v>
      </c>
      <c r="K68" s="438">
        <v>57</v>
      </c>
      <c r="L68" s="438">
        <v>58</v>
      </c>
      <c r="M68" s="438">
        <v>59</v>
      </c>
      <c r="N68" s="438">
        <v>58</v>
      </c>
      <c r="O68" s="438">
        <v>61</v>
      </c>
    </row>
    <row r="69" spans="1:15">
      <c r="A69" s="14"/>
      <c r="B69" s="14" t="s">
        <v>327</v>
      </c>
      <c r="C69" s="24">
        <f>'Electric Factors '!$H$26</f>
        <v>108429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>
      <c r="A70" s="14"/>
      <c r="B70" s="14" t="s">
        <v>328</v>
      </c>
      <c r="C70" s="27"/>
      <c r="D70" s="14">
        <f>IF(OR(MONTH(D$3)={12,1,2,3}),'Electric Factors '!$E$26,IF(OR(MONTH(D$3)={7,8,9}),0,'Electric Factors '!$D$26))</f>
        <v>6.4939999999999998</v>
      </c>
      <c r="E70" s="14">
        <f>IF(OR(MONTH(E$3)={12,1,2,3}),'Electric Factors '!$E$26,IF(OR(MONTH(E$3)={7,8,9}),0,'Electric Factors '!$D$26))</f>
        <v>6.4939999999999998</v>
      </c>
      <c r="F70" s="14">
        <f>IF(OR(MONTH(F$3)={12,1,2,3}),'Electric Factors '!$E$26,IF(OR(MONTH(F$3)={7,8,9}),0,'Electric Factors '!$D$26))</f>
        <v>6.4939999999999998</v>
      </c>
      <c r="G70" s="14">
        <f>IF(OR(MONTH(G$3)={12,1,2,3}),'Electric Factors '!$E$26,IF(OR(MONTH(G$3)={7,8,9}),0,'Electric Factors '!$D$26))</f>
        <v>0</v>
      </c>
      <c r="H70" s="14">
        <f>IF(OR(MONTH(H$3)={12,1,2,3}),'Electric Factors '!$E$26,IF(OR(MONTH(H$3)={7,8,9}),0,'Electric Factors '!$D$26))</f>
        <v>0</v>
      </c>
      <c r="I70" s="14">
        <f>IF(OR(MONTH(I$3)={12,1,2,3}),'Electric Factors '!$E$26,IF(OR(MONTH(I$3)={7,8,9}),0,'Electric Factors '!$D$26))</f>
        <v>0</v>
      </c>
      <c r="J70" s="14">
        <f>IF(OR(MONTH(J$3)={12,1,2,3}),'Electric Factors '!$E$26,IF(OR(MONTH(J$3)={7,8,9}),0,'Electric Factors '!$D$26))</f>
        <v>0</v>
      </c>
      <c r="K70" s="14">
        <f>IF(OR(MONTH(K$3)={12,1,2,3}),'Electric Factors '!$E$26,IF(OR(MONTH(K$3)={7,8,9}),0,'Electric Factors '!$D$26))</f>
        <v>0</v>
      </c>
      <c r="L70" s="14">
        <f>IF(OR(MONTH(L$3)={12,1,2,3}),'Electric Factors '!$E$26,IF(OR(MONTH(L$3)={7,8,9}),0,'Electric Factors '!$D$26))</f>
        <v>0</v>
      </c>
      <c r="M70" s="14">
        <f>IF(OR(MONTH(M$3)={12,1,2,3}),'Electric Factors '!$E$26,IF(OR(MONTH(M$3)={7,8,9}),0,'Electric Factors '!$D$26))</f>
        <v>0</v>
      </c>
      <c r="N70" s="14">
        <f>IF(OR(MONTH(N$3)={12,1,2,3}),'Electric Factors '!$E$26,IF(OR(MONTH(N$3)={7,8,9}),0,'Electric Factors '!$D$26))</f>
        <v>0</v>
      </c>
      <c r="O70" s="14">
        <f>IF(OR(MONTH(O$3)={12,1,2,3}),'Electric Factors '!$E$26,IF(OR(MONTH(O$3)={7,8,9}),0,'Electric Factors '!$D$26))</f>
        <v>6.4939999999999998</v>
      </c>
    </row>
    <row r="71" spans="1:15">
      <c r="A71" s="14" t="str">
        <f>$A$76</f>
        <v>ID21S</v>
      </c>
      <c r="B71" s="14" t="s">
        <v>329</v>
      </c>
      <c r="C71" s="27"/>
      <c r="D71" s="14">
        <f>IF(OR(MONTH(D$3)={4,5,10,11}),'Electric Factors '!$F$26,IF(OR(MONTH(D$3)={6,7,8,9}),'Electric Factors '!$G$26,0))</f>
        <v>0</v>
      </c>
      <c r="E71" s="14">
        <f>IF(OR(MONTH(E$3)={4,5,10,11}),'Electric Factors '!$F$26,IF(OR(MONTH(E$3)={6,7,8,9}),'Electric Factors '!$G$26,0))</f>
        <v>0</v>
      </c>
      <c r="F71" s="14">
        <f>IF(OR(MONTH(F$3)={4,5,10,11}),'Electric Factors '!$F$26,IF(OR(MONTH(F$3)={6,7,8,9}),'Electric Factors '!$G$26,0))</f>
        <v>0</v>
      </c>
      <c r="G71" s="14">
        <f>IF(OR(MONTH(G$3)={4,5,10,11}),'Electric Factors '!$F$26,IF(OR(MONTH(G$3)={6,7,8,9}),'Electric Factors '!$G$26,0))</f>
        <v>0</v>
      </c>
      <c r="H71" s="14">
        <f>IF(OR(MONTH(H$3)={4,5,10,11}),'Electric Factors '!$F$26,IF(OR(MONTH(H$3)={6,7,8,9}),'Electric Factors '!$G$26,0))</f>
        <v>0</v>
      </c>
      <c r="I71" s="14">
        <f>IF(OR(MONTH(I$3)={4,5,10,11}),'Electric Factors '!$F$26,IF(OR(MONTH(I$3)={6,7,8,9}),'Electric Factors '!$G$26,0))</f>
        <v>0</v>
      </c>
      <c r="J71" s="14">
        <f>IF(OR(MONTH(J$3)={4,5,10,11}),'Electric Factors '!$F$26,IF(OR(MONTH(J$3)={6,7,8,9}),'Electric Factors '!$G$26,0))</f>
        <v>0</v>
      </c>
      <c r="K71" s="14">
        <f>IF(OR(MONTH(K$3)={4,5,10,11}),'Electric Factors '!$F$26,IF(OR(MONTH(K$3)={6,7,8,9}),'Electric Factors '!$G$26,0))</f>
        <v>0</v>
      </c>
      <c r="L71" s="14">
        <f>IF(OR(MONTH(L$3)={4,5,10,11}),'Electric Factors '!$F$26,IF(OR(MONTH(L$3)={6,7,8,9}),'Electric Factors '!$G$26,0))</f>
        <v>0</v>
      </c>
      <c r="M71" s="14">
        <f>IF(OR(MONTH(M$3)={4,5,10,11}),'Electric Factors '!$F$26,IF(OR(MONTH(M$3)={6,7,8,9}),'Electric Factors '!$G$26,0))</f>
        <v>0</v>
      </c>
      <c r="N71" s="14">
        <f>IF(OR(MONTH(N$3)={4,5,10,11}),'Electric Factors '!$F$26,IF(OR(MONTH(N$3)={6,7,8,9}),'Electric Factors '!$G$26,0))</f>
        <v>0</v>
      </c>
      <c r="O71" s="14">
        <f>IF(OR(MONTH(O$3)={4,5,10,11}),'Electric Factors '!$F$26,IF(OR(MONTH(O$3)={6,7,8,9}),'Electric Factors '!$G$26,0))</f>
        <v>0</v>
      </c>
    </row>
    <row r="72" spans="1:15">
      <c r="A72" s="40">
        <f>MATCH(A71,'Load Shape'!$E$2:$N$2,0)</f>
        <v>8</v>
      </c>
      <c r="B72" s="14" t="s">
        <v>330</v>
      </c>
      <c r="C72" s="14"/>
      <c r="D72" s="26">
        <f t="shared" ref="D72:O72" si="32">INDEX(LoadShape,MATCH(D$6,M.WkDy.H,0),$A72)</f>
        <v>5.5496470208729526E-2</v>
      </c>
      <c r="E72" s="26">
        <f t="shared" si="32"/>
        <v>4.2153332024525432E-2</v>
      </c>
      <c r="F72" s="26">
        <f t="shared" si="32"/>
        <v>4.9238985442380645E-2</v>
      </c>
      <c r="G72" s="26">
        <f t="shared" si="32"/>
        <v>4.8884393662310448E-2</v>
      </c>
      <c r="H72" s="26">
        <f t="shared" si="32"/>
        <v>4.4357046482041557E-2</v>
      </c>
      <c r="I72" s="26">
        <f t="shared" si="32"/>
        <v>4.4378653194999507E-2</v>
      </c>
      <c r="J72" s="26">
        <f t="shared" si="32"/>
        <v>5.1105052524869243E-2</v>
      </c>
      <c r="K72" s="26">
        <f t="shared" si="32"/>
        <v>4.6597852177436956E-2</v>
      </c>
      <c r="L72" s="26">
        <f t="shared" si="32"/>
        <v>5.5402362795896033E-2</v>
      </c>
      <c r="M72" s="26">
        <f t="shared" si="32"/>
        <v>4.844470337061639E-2</v>
      </c>
      <c r="N72" s="26">
        <f t="shared" si="32"/>
        <v>5.5741742755239382E-2</v>
      </c>
      <c r="O72" s="26">
        <f t="shared" si="32"/>
        <v>4.8671859973162486E-2</v>
      </c>
    </row>
    <row r="73" spans="1:15">
      <c r="A73" s="14"/>
      <c r="B73" s="14" t="s">
        <v>331</v>
      </c>
      <c r="C73" s="24">
        <f>AVERAGE(D73:O73)</f>
        <v>10337.193838729976</v>
      </c>
      <c r="D73" s="24">
        <f>D67*D72</f>
        <v>11673.693455655171</v>
      </c>
      <c r="E73" s="24">
        <f t="shared" ref="E73" si="33">E67*E72</f>
        <v>9017.5207625287458</v>
      </c>
      <c r="F73" s="24">
        <f t="shared" ref="F73" si="34">F67*F72</f>
        <v>10724.811679277896</v>
      </c>
      <c r="G73" s="24">
        <f t="shared" ref="G73" si="35">G67*G72</f>
        <v>9758.7028452492141</v>
      </c>
      <c r="H73" s="24">
        <f t="shared" ref="H73" si="36">H67*H72</f>
        <v>9171.1637652846402</v>
      </c>
      <c r="I73" s="24">
        <f t="shared" ref="I73" si="37">I67*I72</f>
        <v>9017.4305843833736</v>
      </c>
      <c r="J73" s="24">
        <f t="shared" ref="J73" si="38">J67*J72</f>
        <v>10748.545139931741</v>
      </c>
      <c r="K73" s="24">
        <f t="shared" ref="K73" si="39">K67*K72</f>
        <v>9468.3562285018106</v>
      </c>
      <c r="L73" s="24">
        <f t="shared" ref="L73" si="40">L67*L72</f>
        <v>11454.868673246474</v>
      </c>
      <c r="M73" s="24">
        <f t="shared" ref="M73" si="41">M67*M72</f>
        <v>10189.013712808151</v>
      </c>
      <c r="N73" s="24">
        <f t="shared" ref="N73" si="42">N67*N72</f>
        <v>11525.038114916888</v>
      </c>
      <c r="O73" s="24">
        <f t="shared" ref="O73" si="43">O67*O72</f>
        <v>11297.181102975606</v>
      </c>
    </row>
    <row r="74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>
      <c r="A75" s="14" t="s">
        <v>2438</v>
      </c>
      <c r="B75" s="14" t="s">
        <v>334</v>
      </c>
      <c r="C75" s="14"/>
      <c r="D75" s="24">
        <f>('12.2019 ID Usage'!C174)-D80</f>
        <v>-4563628.3990000077</v>
      </c>
      <c r="E75" s="24">
        <f>('12.2019 ID Usage'!D174)-E80</f>
        <v>-4530649</v>
      </c>
      <c r="F75" s="24">
        <f>('12.2019 ID Usage'!E174)-F80</f>
        <v>-4584829.9999999925</v>
      </c>
      <c r="G75" s="24">
        <f>('12.2019 ID Usage'!F174)-G80</f>
        <v>-4239375</v>
      </c>
      <c r="H75" s="24">
        <f>('12.2019 ID Usage'!G174)-H80</f>
        <v>-3929565.9999999925</v>
      </c>
      <c r="I75" s="24">
        <f>('12.2019 ID Usage'!H174)-I80</f>
        <v>-3851481.0000000075</v>
      </c>
      <c r="J75" s="24">
        <f>('12.2019 ID Usage'!I174)-J80</f>
        <v>-3642912</v>
      </c>
      <c r="K75" s="24">
        <f>('12.2019 ID Usage'!J174)-K80</f>
        <v>-3920383</v>
      </c>
      <c r="L75" s="24">
        <f>('12.2019 ID Usage'!K174)-L80</f>
        <v>-3942613.9999999925</v>
      </c>
      <c r="M75" s="24">
        <f>('12.2019 ID Usage'!L174)-M80</f>
        <v>-3571811.9999999925</v>
      </c>
      <c r="N75" s="24">
        <f>('12.2019 ID Usage'!M174)-N80</f>
        <v>-3836805</v>
      </c>
      <c r="O75" s="24">
        <f>('12.2019 ID Usage'!N174)-O80</f>
        <v>-4352091.0000000075</v>
      </c>
    </row>
    <row r="76" spans="1:15">
      <c r="A76" s="14" t="str">
        <f>'Load Shape'!L2</f>
        <v>ID21S</v>
      </c>
      <c r="B76" s="14" t="s">
        <v>335</v>
      </c>
      <c r="C76" s="14"/>
      <c r="D76" s="41">
        <f t="shared" ref="D76:O76" si="44">D75/D$5+D51</f>
        <v>-121868.12343216992</v>
      </c>
      <c r="E76" s="41">
        <f t="shared" si="44"/>
        <v>-133832.44696673192</v>
      </c>
      <c r="F76" s="41">
        <f t="shared" si="44"/>
        <v>-119921.29604507265</v>
      </c>
      <c r="G76" s="41">
        <f t="shared" si="44"/>
        <v>-123615.10410958904</v>
      </c>
      <c r="H76" s="41">
        <f t="shared" si="44"/>
        <v>-110176.90965797589</v>
      </c>
      <c r="I76" s="41">
        <f t="shared" si="44"/>
        <v>-110038.82810958929</v>
      </c>
      <c r="J76" s="41">
        <f t="shared" si="44"/>
        <v>-96088.389432169701</v>
      </c>
      <c r="K76" s="41">
        <f t="shared" si="44"/>
        <v>-104598.91985152452</v>
      </c>
      <c r="L76" s="41">
        <f t="shared" si="44"/>
        <v>-112636.44777625546</v>
      </c>
      <c r="M76" s="41">
        <f t="shared" si="44"/>
        <v>-95078.851045072675</v>
      </c>
      <c r="N76" s="41">
        <f t="shared" si="44"/>
        <v>-107177.66910958904</v>
      </c>
      <c r="O76" s="41">
        <f t="shared" si="44"/>
        <v>-115833.56136765379</v>
      </c>
    </row>
    <row r="77" spans="1:15">
      <c r="A77" s="40">
        <f>MATCH(A76,'Load Shape'!$E$2:$N$2,0)</f>
        <v>8</v>
      </c>
      <c r="B77" s="14" t="s">
        <v>330</v>
      </c>
      <c r="C77" s="14"/>
      <c r="D77" s="26">
        <f t="shared" ref="D77:O77" si="45">INDEX(LoadShape,MATCH(D$6,M.WkDy.H,0),$A77)</f>
        <v>5.5496470208729526E-2</v>
      </c>
      <c r="E77" s="26">
        <f t="shared" si="45"/>
        <v>4.2153332024525432E-2</v>
      </c>
      <c r="F77" s="26">
        <f t="shared" si="45"/>
        <v>4.9238985442380645E-2</v>
      </c>
      <c r="G77" s="26">
        <f t="shared" si="45"/>
        <v>4.8884393662310448E-2</v>
      </c>
      <c r="H77" s="26">
        <f t="shared" si="45"/>
        <v>4.4357046482041557E-2</v>
      </c>
      <c r="I77" s="26">
        <f t="shared" si="45"/>
        <v>4.4378653194999507E-2</v>
      </c>
      <c r="J77" s="26">
        <f t="shared" si="45"/>
        <v>5.1105052524869243E-2</v>
      </c>
      <c r="K77" s="26">
        <f t="shared" si="45"/>
        <v>4.6597852177436956E-2</v>
      </c>
      <c r="L77" s="26">
        <f t="shared" si="45"/>
        <v>5.5402362795896033E-2</v>
      </c>
      <c r="M77" s="26">
        <f t="shared" si="45"/>
        <v>4.844470337061639E-2</v>
      </c>
      <c r="N77" s="26">
        <f t="shared" si="45"/>
        <v>5.5741742755239382E-2</v>
      </c>
      <c r="O77" s="26">
        <f t="shared" si="45"/>
        <v>4.8671859973162486E-2</v>
      </c>
    </row>
    <row r="78" spans="1:15">
      <c r="B78" s="14" t="s">
        <v>331</v>
      </c>
      <c r="C78" s="24">
        <f>AVERAGE(D78:O78)</f>
        <v>-5530.5056769204029</v>
      </c>
      <c r="D78" s="24">
        <f t="shared" ref="D78:O78" si="46">D76*D77</f>
        <v>-6763.2506814471908</v>
      </c>
      <c r="E78" s="24">
        <f t="shared" si="46"/>
        <v>-5641.4835726433421</v>
      </c>
      <c r="F78" s="24">
        <f t="shared" si="46"/>
        <v>-5904.8029501947522</v>
      </c>
      <c r="G78" s="24">
        <f t="shared" si="46"/>
        <v>-6042.8494119006409</v>
      </c>
      <c r="H78" s="24">
        <f t="shared" si="46"/>
        <v>-4887.12230294653</v>
      </c>
      <c r="I78" s="24">
        <f t="shared" si="46"/>
        <v>-4883.3749906596258</v>
      </c>
      <c r="J78" s="24">
        <f t="shared" si="46"/>
        <v>-4910.6021889611229</v>
      </c>
      <c r="K78" s="24">
        <f t="shared" si="46"/>
        <v>-4874.0850051609159</v>
      </c>
      <c r="L78" s="24">
        <f t="shared" si="46"/>
        <v>-6240.3253437411022</v>
      </c>
      <c r="M78" s="24">
        <f t="shared" si="46"/>
        <v>-4606.0667356975664</v>
      </c>
      <c r="N78" s="24">
        <f t="shared" si="46"/>
        <v>-5974.2700606128783</v>
      </c>
      <c r="O78" s="24">
        <f t="shared" si="46"/>
        <v>-5637.8348790791688</v>
      </c>
    </row>
    <row r="79" spans="1:15">
      <c r="A79" s="14"/>
      <c r="B79" s="14"/>
      <c r="C79" s="2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>
      <c r="A80" s="14" t="s">
        <v>342</v>
      </c>
      <c r="B80" s="14" t="s">
        <v>334</v>
      </c>
      <c r="C80" s="14"/>
      <c r="D80" s="24">
        <f>'12.2019 ID Usage'!C133</f>
        <v>4715108.3990000002</v>
      </c>
      <c r="E80" s="24">
        <f>'12.2019 ID Usage'!D133</f>
        <v>4672729</v>
      </c>
      <c r="F80" s="24">
        <f>'12.2019 ID Usage'!E133</f>
        <v>4724630</v>
      </c>
      <c r="G80" s="24">
        <f>'12.2019 ID Usage'!F133</f>
        <v>4342575</v>
      </c>
      <c r="H80" s="24">
        <f>'12.2019 ID Usage'!G133</f>
        <v>4011486</v>
      </c>
      <c r="I80" s="24">
        <f>'12.2019 ID Usage'!H133</f>
        <v>3918481</v>
      </c>
      <c r="J80" s="24">
        <f>'12.2019 ID Usage'!I133</f>
        <v>3707672</v>
      </c>
      <c r="K80" s="24">
        <f>'12.2019 ID Usage'!J133</f>
        <v>3988303</v>
      </c>
      <c r="L80" s="24">
        <f>'12.2019 ID Usage'!K133</f>
        <v>4010254</v>
      </c>
      <c r="M80" s="24">
        <f>'12.2019 ID Usage'!L133</f>
        <v>3655132</v>
      </c>
      <c r="N80" s="24">
        <f>'12.2019 ID Usage'!M133</f>
        <v>3950445</v>
      </c>
      <c r="O80" s="24">
        <f>'12.2019 ID Usage'!N133</f>
        <v>4485171</v>
      </c>
    </row>
    <row r="81" spans="1:15">
      <c r="A81" s="14" t="str">
        <f>'Load Shape'!M2</f>
        <v>ID21P</v>
      </c>
      <c r="B81" s="14" t="s">
        <v>335</v>
      </c>
      <c r="C81" s="14"/>
      <c r="D81" s="41">
        <f>D80/D$5</f>
        <v>152100.27093548389</v>
      </c>
      <c r="E81" s="41">
        <f t="shared" ref="E81:O81" si="47">E80/E$5</f>
        <v>166883.17857142858</v>
      </c>
      <c r="F81" s="41">
        <f t="shared" si="47"/>
        <v>152407.4193548387</v>
      </c>
      <c r="G81" s="41">
        <f t="shared" si="47"/>
        <v>144752.5</v>
      </c>
      <c r="H81" s="41">
        <f t="shared" si="47"/>
        <v>129402.77419354839</v>
      </c>
      <c r="I81" s="41">
        <f t="shared" si="47"/>
        <v>130616.03333333334</v>
      </c>
      <c r="J81" s="41">
        <f t="shared" si="47"/>
        <v>119602.32258064517</v>
      </c>
      <c r="K81" s="41">
        <f t="shared" si="47"/>
        <v>128654.93548387097</v>
      </c>
      <c r="L81" s="41">
        <f t="shared" si="47"/>
        <v>133675.13333333333</v>
      </c>
      <c r="M81" s="41">
        <f t="shared" si="47"/>
        <v>117907.48387096774</v>
      </c>
      <c r="N81" s="41">
        <f t="shared" si="47"/>
        <v>131681.5</v>
      </c>
      <c r="O81" s="41">
        <f t="shared" si="47"/>
        <v>144682.93548387097</v>
      </c>
    </row>
    <row r="82" spans="1:15">
      <c r="A82" s="40">
        <f>MATCH(A81,'Load Shape'!$E$2:$N$2,0)</f>
        <v>9</v>
      </c>
      <c r="B82" s="14" t="s">
        <v>330</v>
      </c>
      <c r="C82" s="14"/>
      <c r="D82" s="26">
        <f t="shared" ref="D82:O82" si="48">INDEX(LoadShape,MATCH(D$6,M.WkDy.H,0),$A82)</f>
        <v>5.1836613746512265E-2</v>
      </c>
      <c r="E82" s="26">
        <f t="shared" si="48"/>
        <v>3.4435430407449868E-2</v>
      </c>
      <c r="F82" s="26">
        <f t="shared" si="48"/>
        <v>5.2133930338030772E-2</v>
      </c>
      <c r="G82" s="26">
        <f t="shared" si="48"/>
        <v>5.2774941814517487E-2</v>
      </c>
      <c r="H82" s="26">
        <f t="shared" si="48"/>
        <v>3.9209115701571165E-2</v>
      </c>
      <c r="I82" s="26">
        <f t="shared" si="48"/>
        <v>3.5791619717508341E-2</v>
      </c>
      <c r="J82" s="26">
        <f t="shared" si="48"/>
        <v>4.067694881291329E-2</v>
      </c>
      <c r="K82" s="26">
        <f t="shared" si="48"/>
        <v>3.8196670592707635E-2</v>
      </c>
      <c r="L82" s="26">
        <f t="shared" si="48"/>
        <v>5.4248045907951993E-2</v>
      </c>
      <c r="M82" s="26">
        <f t="shared" si="48"/>
        <v>5.3149726174299167E-2</v>
      </c>
      <c r="N82" s="26">
        <f t="shared" si="48"/>
        <v>5.0736420118654223E-2</v>
      </c>
      <c r="O82" s="26">
        <f t="shared" si="48"/>
        <v>4.1147746288531531E-2</v>
      </c>
    </row>
    <row r="83" spans="1:15">
      <c r="A83" s="14"/>
      <c r="B83" s="14" t="s">
        <v>331</v>
      </c>
      <c r="C83" s="24">
        <f>AVERAGE(D83:O83)</f>
        <v>6241.3937490404924</v>
      </c>
      <c r="D83" s="24">
        <f>D81*D82</f>
        <v>7884.3629952225438</v>
      </c>
      <c r="E83" s="24">
        <f t="shared" ref="E83:O83" si="49">E81*E82</f>
        <v>5746.6940818704579</v>
      </c>
      <c r="F83" s="24">
        <f t="shared" si="49"/>
        <v>7945.5977836442034</v>
      </c>
      <c r="G83" s="24">
        <f t="shared" si="49"/>
        <v>7639.3047650059425</v>
      </c>
      <c r="H83" s="24">
        <f t="shared" si="49"/>
        <v>5073.7683454591261</v>
      </c>
      <c r="I83" s="24">
        <f t="shared" si="49"/>
        <v>4674.9593940760606</v>
      </c>
      <c r="J83" s="24">
        <f t="shared" si="49"/>
        <v>4865.0575535184471</v>
      </c>
      <c r="K83" s="24">
        <f t="shared" si="49"/>
        <v>4914.1901908034724</v>
      </c>
      <c r="L83" s="24">
        <f t="shared" si="49"/>
        <v>7251.6147698182704</v>
      </c>
      <c r="M83" s="24">
        <f t="shared" si="49"/>
        <v>6266.7504816425308</v>
      </c>
      <c r="N83" s="24">
        <f t="shared" si="49"/>
        <v>6681.0479058545661</v>
      </c>
      <c r="O83" s="24">
        <f t="shared" si="49"/>
        <v>5953.3767215702983</v>
      </c>
    </row>
    <row r="84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>
      <c r="A85" s="14" t="s">
        <v>343</v>
      </c>
      <c r="B85" s="14" t="s">
        <v>334</v>
      </c>
      <c r="C85" s="14"/>
      <c r="D85" s="24">
        <f>SUM('12.2019 ID Usage'!C112:C114)</f>
        <v>3553209.0000100001</v>
      </c>
      <c r="E85" s="24">
        <f>SUM('12.2019 ID Usage'!D112:D114)</f>
        <v>3646532.77</v>
      </c>
      <c r="F85" s="24">
        <f>SUM('12.2019 ID Usage'!E112:E114)</f>
        <v>3481644.9499999997</v>
      </c>
      <c r="G85" s="24">
        <f>SUM('12.2019 ID Usage'!F112:F114)</f>
        <v>3571245.66</v>
      </c>
      <c r="H85" s="24">
        <f>SUM('12.2019 ID Usage'!G112:G114)</f>
        <v>4364498.57</v>
      </c>
      <c r="I85" s="24">
        <f>SUM('12.2019 ID Usage'!H112:H114)</f>
        <v>6339983.79</v>
      </c>
      <c r="J85" s="24">
        <f>SUM('12.2019 ID Usage'!I112:I114)</f>
        <v>8066177.1039999994</v>
      </c>
      <c r="K85" s="24">
        <f>SUM('12.2019 ID Usage'!J112:J114)</f>
        <v>8916083.0299999993</v>
      </c>
      <c r="L85" s="24">
        <f>SUM('12.2019 ID Usage'!K112:K114)</f>
        <v>7398953.5600000005</v>
      </c>
      <c r="M85" s="24">
        <f>SUM('12.2019 ID Usage'!L112:L114)</f>
        <v>4078405.71</v>
      </c>
      <c r="N85" s="24">
        <f>SUM('12.2019 ID Usage'!M112:M114)</f>
        <v>3115596.5</v>
      </c>
      <c r="O85" s="24">
        <f>SUM('12.2019 ID Usage'!N112:N114)</f>
        <v>3819435.6600199998</v>
      </c>
    </row>
    <row r="86" spans="1:15">
      <c r="A86" s="14" t="str">
        <f>'Load Shape'!N2</f>
        <v>ID31</v>
      </c>
      <c r="B86" s="14" t="s">
        <v>335</v>
      </c>
      <c r="C86" s="14"/>
      <c r="D86" s="41">
        <f>D85/D$5</f>
        <v>114619.64516161291</v>
      </c>
      <c r="E86" s="41">
        <f t="shared" ref="E86:O86" si="50">E85/E$5</f>
        <v>130233.31321428572</v>
      </c>
      <c r="F86" s="41">
        <f t="shared" si="50"/>
        <v>112311.12741935483</v>
      </c>
      <c r="G86" s="41">
        <f t="shared" si="50"/>
        <v>119041.52200000001</v>
      </c>
      <c r="H86" s="41">
        <f t="shared" si="50"/>
        <v>140790.27645161291</v>
      </c>
      <c r="I86" s="41">
        <f t="shared" si="50"/>
        <v>211332.79300000001</v>
      </c>
      <c r="J86" s="41">
        <f t="shared" si="50"/>
        <v>260199.26141935482</v>
      </c>
      <c r="K86" s="41">
        <f t="shared" si="50"/>
        <v>287615.58161290322</v>
      </c>
      <c r="L86" s="41">
        <f t="shared" si="50"/>
        <v>246631.78533333336</v>
      </c>
      <c r="M86" s="41">
        <f t="shared" si="50"/>
        <v>131561.47451612903</v>
      </c>
      <c r="N86" s="41">
        <f t="shared" si="50"/>
        <v>103853.21666666666</v>
      </c>
      <c r="O86" s="41">
        <f t="shared" si="50"/>
        <v>123207.60193612902</v>
      </c>
    </row>
    <row r="87" spans="1:15">
      <c r="A87" s="40">
        <f>MATCH(A86,'Load Shape'!$E$2:$N$2,0)</f>
        <v>10</v>
      </c>
      <c r="B87" s="14" t="s">
        <v>330</v>
      </c>
      <c r="C87" s="14"/>
      <c r="D87" s="26">
        <f t="shared" ref="D87:O87" si="51">INDEX(LoadShape,MATCH(D$6,M.WkDy.H,0),$A87)</f>
        <v>4.7520413983056745E-2</v>
      </c>
      <c r="E87" s="26">
        <f t="shared" si="51"/>
        <v>4.0544352652648545E-2</v>
      </c>
      <c r="F87" s="26">
        <f t="shared" si="51"/>
        <v>4.805193889258335E-2</v>
      </c>
      <c r="G87" s="26">
        <f t="shared" si="51"/>
        <v>4.2805269343695988E-2</v>
      </c>
      <c r="H87" s="26">
        <f t="shared" si="51"/>
        <v>3.7657781383922909E-2</v>
      </c>
      <c r="I87" s="26">
        <f t="shared" si="51"/>
        <v>3.6232380528198695E-2</v>
      </c>
      <c r="J87" s="26">
        <f t="shared" si="51"/>
        <v>3.4400161210479528E-2</v>
      </c>
      <c r="K87" s="26">
        <f t="shared" si="51"/>
        <v>3.5716844569509153E-2</v>
      </c>
      <c r="L87" s="26">
        <f t="shared" si="51"/>
        <v>3.1298828626040012E-2</v>
      </c>
      <c r="M87" s="26">
        <f t="shared" si="51"/>
        <v>5.0217120274319217E-2</v>
      </c>
      <c r="N87" s="26">
        <f t="shared" si="51"/>
        <v>4.0709527631874839E-2</v>
      </c>
      <c r="O87" s="26">
        <f t="shared" si="51"/>
        <v>3.2658203123073236E-2</v>
      </c>
    </row>
    <row r="88" spans="1:15">
      <c r="A88" s="14"/>
      <c r="B88" s="14" t="s">
        <v>331</v>
      </c>
      <c r="C88" s="24">
        <f>AVERAGE(D88:O88)</f>
        <v>6331.6171713619069</v>
      </c>
      <c r="D88" s="24">
        <f t="shared" ref="D88:O88" si="52">D86*D87</f>
        <v>5446.7729886709121</v>
      </c>
      <c r="E88" s="24">
        <f t="shared" si="52"/>
        <v>5280.2253780828341</v>
      </c>
      <c r="F88" s="24">
        <f t="shared" si="52"/>
        <v>5396.7674317119809</v>
      </c>
      <c r="G88" s="24">
        <f t="shared" si="52"/>
        <v>5095.6044122935118</v>
      </c>
      <c r="H88" s="24">
        <f t="shared" si="52"/>
        <v>5301.8494515969087</v>
      </c>
      <c r="I88" s="24">
        <f t="shared" si="52"/>
        <v>7657.0901740630452</v>
      </c>
      <c r="J88" s="24">
        <f t="shared" si="52"/>
        <v>8950.896539673513</v>
      </c>
      <c r="K88" s="24">
        <f t="shared" si="52"/>
        <v>10272.721024237038</v>
      </c>
      <c r="L88" s="24">
        <f t="shared" si="52"/>
        <v>7719.2859828822893</v>
      </c>
      <c r="M88" s="24">
        <f t="shared" si="52"/>
        <v>6606.6383892432341</v>
      </c>
      <c r="N88" s="24">
        <f t="shared" si="52"/>
        <v>4227.8153935507507</v>
      </c>
      <c r="O88" s="24">
        <f t="shared" si="52"/>
        <v>4023.7388903368528</v>
      </c>
    </row>
  </sheetData>
  <phoneticPr fontId="0" type="noConversion"/>
  <printOptions horizontalCentered="1"/>
  <pageMargins left="0.25" right="0.25" top="0.5" bottom="0.5" header="0.5" footer="0.3"/>
  <pageSetup scale="48" orientation="landscape" r:id="rId1"/>
  <headerFooter alignWithMargins="0">
    <oddFooter>&amp;C&amp;F / 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  <pageSetUpPr fitToPage="1"/>
  </sheetPr>
  <dimension ref="A1:S39"/>
  <sheetViews>
    <sheetView workbookViewId="0"/>
  </sheetViews>
  <sheetFormatPr defaultColWidth="10.6640625" defaultRowHeight="12.75"/>
  <cols>
    <col min="1" max="1" width="37.5" style="110" bestFit="1" customWidth="1"/>
    <col min="2" max="10" width="10.6640625" style="110"/>
    <col min="11" max="11" width="11.5" style="110" customWidth="1"/>
    <col min="12" max="12" width="11.6640625" style="110" customWidth="1"/>
    <col min="13" max="13" width="11.5" style="110" customWidth="1"/>
    <col min="14" max="16384" width="10.6640625" style="110"/>
  </cols>
  <sheetData>
    <row r="1" spans="1:19" ht="15.75">
      <c r="A1" s="149">
        <v>2019</v>
      </c>
      <c r="Q1"/>
      <c r="R1"/>
      <c r="S1" s="143"/>
    </row>
    <row r="2" spans="1:19">
      <c r="A2" s="148"/>
      <c r="B2" s="111">
        <v>43496</v>
      </c>
      <c r="C2" s="111">
        <f t="shared" ref="C2:M2" si="0">EOMONTH(B2,1)</f>
        <v>43524</v>
      </c>
      <c r="D2" s="111">
        <f t="shared" si="0"/>
        <v>43555</v>
      </c>
      <c r="E2" s="111">
        <f t="shared" si="0"/>
        <v>43585</v>
      </c>
      <c r="F2" s="111">
        <f t="shared" si="0"/>
        <v>43616</v>
      </c>
      <c r="G2" s="111">
        <f t="shared" si="0"/>
        <v>43646</v>
      </c>
      <c r="H2" s="111">
        <f t="shared" si="0"/>
        <v>43677</v>
      </c>
      <c r="I2" s="111">
        <f t="shared" si="0"/>
        <v>43708</v>
      </c>
      <c r="J2" s="111">
        <f t="shared" si="0"/>
        <v>43738</v>
      </c>
      <c r="K2" s="111">
        <f t="shared" si="0"/>
        <v>43769</v>
      </c>
      <c r="L2" s="111">
        <f t="shared" si="0"/>
        <v>43799</v>
      </c>
      <c r="M2" s="111">
        <f t="shared" si="0"/>
        <v>43830</v>
      </c>
      <c r="N2" s="112" t="s">
        <v>277</v>
      </c>
      <c r="Q2"/>
      <c r="R2"/>
      <c r="S2" s="143"/>
    </row>
    <row r="3" spans="1:19">
      <c r="A3" s="113" t="s">
        <v>252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Q3"/>
      <c r="R3"/>
      <c r="S3" s="143"/>
    </row>
    <row r="4" spans="1:19">
      <c r="A4" s="110" t="s">
        <v>165</v>
      </c>
      <c r="B4" s="427">
        <v>1279</v>
      </c>
      <c r="C4" s="427">
        <v>1409</v>
      </c>
      <c r="D4" s="427">
        <v>1353</v>
      </c>
      <c r="E4" s="427">
        <v>1039</v>
      </c>
      <c r="F4" s="427">
        <v>1122</v>
      </c>
      <c r="G4" s="427">
        <v>1281</v>
      </c>
      <c r="H4" s="427">
        <v>1369</v>
      </c>
      <c r="I4" s="427">
        <v>1422</v>
      </c>
      <c r="J4" s="427">
        <v>1194</v>
      </c>
      <c r="K4" s="427">
        <v>1335</v>
      </c>
      <c r="L4" s="427">
        <v>1243</v>
      </c>
      <c r="M4" s="427">
        <v>1228</v>
      </c>
      <c r="N4" s="115">
        <f>SUM(B4:M4)</f>
        <v>15274</v>
      </c>
      <c r="Q4"/>
      <c r="R4"/>
      <c r="S4" s="143"/>
    </row>
    <row r="5" spans="1:19">
      <c r="A5" s="110" t="s">
        <v>166</v>
      </c>
      <c r="B5" s="427">
        <v>-184</v>
      </c>
      <c r="C5" s="427">
        <v>-220</v>
      </c>
      <c r="D5" s="427">
        <v>-205</v>
      </c>
      <c r="E5" s="427">
        <v>-137</v>
      </c>
      <c r="F5" s="427">
        <v>-175</v>
      </c>
      <c r="G5" s="427">
        <v>-198</v>
      </c>
      <c r="H5" s="427">
        <v>-198</v>
      </c>
      <c r="I5" s="427">
        <v>-208</v>
      </c>
      <c r="J5" s="427">
        <v>-170</v>
      </c>
      <c r="K5" s="427">
        <v>-191</v>
      </c>
      <c r="L5" s="427">
        <v>-175</v>
      </c>
      <c r="M5" s="427">
        <v>-163</v>
      </c>
      <c r="N5" s="115">
        <f>SUM(B5:M5)</f>
        <v>-2224</v>
      </c>
      <c r="O5" s="121" t="s">
        <v>178</v>
      </c>
      <c r="Q5"/>
      <c r="R5"/>
      <c r="S5" s="143"/>
    </row>
    <row r="6" spans="1:19">
      <c r="A6" s="110" t="s">
        <v>167</v>
      </c>
      <c r="B6" s="427">
        <v>0</v>
      </c>
      <c r="C6" s="427">
        <v>0</v>
      </c>
      <c r="D6" s="427">
        <v>0</v>
      </c>
      <c r="E6" s="427">
        <v>0</v>
      </c>
      <c r="F6" s="427">
        <v>0</v>
      </c>
      <c r="G6" s="427">
        <v>0</v>
      </c>
      <c r="H6" s="427">
        <v>0</v>
      </c>
      <c r="I6" s="427">
        <v>0</v>
      </c>
      <c r="J6" s="427">
        <v>0</v>
      </c>
      <c r="K6" s="427">
        <v>0</v>
      </c>
      <c r="L6" s="427">
        <v>0</v>
      </c>
      <c r="M6" s="427">
        <v>0</v>
      </c>
      <c r="N6" s="115">
        <f>SUM(B6:M6)</f>
        <v>0</v>
      </c>
      <c r="Q6"/>
      <c r="R6"/>
      <c r="S6" s="143"/>
    </row>
    <row r="7" spans="1:19">
      <c r="A7" s="110" t="s">
        <v>168</v>
      </c>
      <c r="B7" s="427">
        <v>8</v>
      </c>
      <c r="C7" s="427">
        <v>5</v>
      </c>
      <c r="D7" s="427">
        <v>10</v>
      </c>
      <c r="E7" s="427">
        <v>9</v>
      </c>
      <c r="F7" s="427">
        <v>7</v>
      </c>
      <c r="G7" s="427">
        <v>11</v>
      </c>
      <c r="H7" s="427">
        <v>7</v>
      </c>
      <c r="I7" s="427">
        <v>6</v>
      </c>
      <c r="J7" s="427">
        <v>7</v>
      </c>
      <c r="K7" s="427">
        <v>10</v>
      </c>
      <c r="L7" s="427">
        <v>10</v>
      </c>
      <c r="M7" s="427">
        <v>9</v>
      </c>
      <c r="N7" s="115">
        <f>SUM(B7:M7)</f>
        <v>99</v>
      </c>
      <c r="Q7"/>
      <c r="R7"/>
      <c r="S7" s="143"/>
    </row>
    <row r="8" spans="1:19">
      <c r="A8" s="110" t="s">
        <v>169</v>
      </c>
      <c r="B8" s="196">
        <f t="shared" ref="B8:M8" si="1">SUM(B4:B7)</f>
        <v>1103</v>
      </c>
      <c r="C8" s="196">
        <f t="shared" si="1"/>
        <v>1194</v>
      </c>
      <c r="D8" s="196">
        <f t="shared" si="1"/>
        <v>1158</v>
      </c>
      <c r="E8" s="196">
        <f t="shared" si="1"/>
        <v>911</v>
      </c>
      <c r="F8" s="196">
        <f t="shared" si="1"/>
        <v>954</v>
      </c>
      <c r="G8" s="196">
        <f t="shared" si="1"/>
        <v>1094</v>
      </c>
      <c r="H8" s="116">
        <f t="shared" si="1"/>
        <v>1178</v>
      </c>
      <c r="I8" s="116">
        <f t="shared" si="1"/>
        <v>1220</v>
      </c>
      <c r="J8" s="116">
        <f t="shared" si="1"/>
        <v>1031</v>
      </c>
      <c r="K8" s="116">
        <f t="shared" si="1"/>
        <v>1154</v>
      </c>
      <c r="L8" s="116">
        <f t="shared" si="1"/>
        <v>1078</v>
      </c>
      <c r="M8" s="116">
        <f t="shared" si="1"/>
        <v>1074</v>
      </c>
      <c r="N8" s="116">
        <f>IF(ROUND(SUM(N4:N7),3)&lt;&gt;ROUND(SUM(B8:M8),3),#VALUE!,SUM(B8:M8))</f>
        <v>13149</v>
      </c>
      <c r="Q8"/>
      <c r="R8"/>
      <c r="S8" s="143"/>
    </row>
    <row r="9" spans="1:19">
      <c r="A9" s="117" t="s">
        <v>170</v>
      </c>
      <c r="B9" s="182">
        <f>B36</f>
        <v>-163</v>
      </c>
      <c r="C9" s="182">
        <f t="shared" ref="C9:M9" si="2">C36</f>
        <v>-176</v>
      </c>
      <c r="D9" s="182">
        <f t="shared" si="2"/>
        <v>-190</v>
      </c>
      <c r="E9" s="182">
        <f t="shared" si="2"/>
        <v>-171</v>
      </c>
      <c r="F9" s="182">
        <f t="shared" si="2"/>
        <v>-120</v>
      </c>
      <c r="G9" s="182">
        <f t="shared" si="2"/>
        <v>-140</v>
      </c>
      <c r="H9" s="182">
        <f t="shared" si="2"/>
        <v>-152</v>
      </c>
      <c r="I9" s="182">
        <f t="shared" si="2"/>
        <v>-147</v>
      </c>
      <c r="J9" s="182">
        <f t="shared" si="2"/>
        <v>-152</v>
      </c>
      <c r="K9" s="182">
        <f t="shared" si="2"/>
        <v>-177</v>
      </c>
      <c r="L9" s="182">
        <f t="shared" si="2"/>
        <v>-171</v>
      </c>
      <c r="M9" s="182">
        <f t="shared" si="2"/>
        <v>-151</v>
      </c>
      <c r="N9" s="115">
        <f>SUM(B9:M9)</f>
        <v>-1910</v>
      </c>
      <c r="O9" s="121" t="s">
        <v>179</v>
      </c>
      <c r="Q9"/>
      <c r="R9"/>
      <c r="S9" s="143"/>
    </row>
    <row r="10" spans="1:19">
      <c r="A10" s="110" t="s">
        <v>171</v>
      </c>
      <c r="B10" s="197">
        <f>B8+B9</f>
        <v>940</v>
      </c>
      <c r="C10" s="197">
        <f t="shared" ref="C10:M10" si="3">C8+C9</f>
        <v>1018</v>
      </c>
      <c r="D10" s="197">
        <f t="shared" si="3"/>
        <v>968</v>
      </c>
      <c r="E10" s="197">
        <f t="shared" si="3"/>
        <v>740</v>
      </c>
      <c r="F10" s="197">
        <f t="shared" si="3"/>
        <v>834</v>
      </c>
      <c r="G10" s="197">
        <f t="shared" si="3"/>
        <v>954</v>
      </c>
      <c r="H10" s="118">
        <f t="shared" si="3"/>
        <v>1026</v>
      </c>
      <c r="I10" s="118">
        <f t="shared" si="3"/>
        <v>1073</v>
      </c>
      <c r="J10" s="118">
        <f t="shared" si="3"/>
        <v>879</v>
      </c>
      <c r="K10" s="118">
        <f t="shared" si="3"/>
        <v>977</v>
      </c>
      <c r="L10" s="118">
        <f t="shared" si="3"/>
        <v>907</v>
      </c>
      <c r="M10" s="118">
        <f t="shared" si="3"/>
        <v>923</v>
      </c>
      <c r="N10" s="118">
        <f>IF(ROUND(N8+N9,3)&lt;&gt;ROUND(SUM(B10:M10),3),#VALUE!,N8+N9)</f>
        <v>11239</v>
      </c>
      <c r="Q10"/>
      <c r="R10"/>
      <c r="S10" s="143"/>
    </row>
    <row r="11" spans="1:19">
      <c r="B11" s="259">
        <f>B10/B21</f>
        <v>0.64560439560439564</v>
      </c>
      <c r="C11" s="259">
        <f t="shared" ref="C11:N11" si="4">C10/C21</f>
        <v>0.64512040557667938</v>
      </c>
      <c r="D11" s="259">
        <f t="shared" si="4"/>
        <v>0.65317139001349522</v>
      </c>
      <c r="E11" s="259">
        <f t="shared" si="4"/>
        <v>0.64798598949211905</v>
      </c>
      <c r="F11" s="259">
        <f t="shared" si="4"/>
        <v>0.66348448687350836</v>
      </c>
      <c r="G11" s="259">
        <f t="shared" si="4"/>
        <v>0.67707594038325059</v>
      </c>
      <c r="H11" s="259">
        <f t="shared" si="4"/>
        <v>0.66753415744957711</v>
      </c>
      <c r="I11" s="259">
        <f t="shared" si="4"/>
        <v>0.66770379589296824</v>
      </c>
      <c r="J11" s="259">
        <f t="shared" si="4"/>
        <v>0.66490166414523444</v>
      </c>
      <c r="K11" s="259">
        <f t="shared" si="4"/>
        <v>0.65746971736204574</v>
      </c>
      <c r="L11" s="259">
        <f t="shared" si="4"/>
        <v>0.65915697674418605</v>
      </c>
      <c r="M11" s="259">
        <f t="shared" si="4"/>
        <v>0.64141765114662963</v>
      </c>
      <c r="N11" s="259">
        <f t="shared" si="4"/>
        <v>0.65759756597039376</v>
      </c>
      <c r="Q11"/>
      <c r="R11"/>
      <c r="S11" s="143"/>
    </row>
    <row r="12" spans="1:19">
      <c r="A12" s="113" t="s">
        <v>258</v>
      </c>
      <c r="B12" s="114"/>
      <c r="Q12"/>
      <c r="R12"/>
      <c r="S12" s="143"/>
    </row>
    <row r="13" spans="1:19">
      <c r="A13" s="110" t="s">
        <v>165</v>
      </c>
      <c r="B13" s="427">
        <v>704</v>
      </c>
      <c r="C13" s="427">
        <v>782</v>
      </c>
      <c r="D13" s="427">
        <v>749</v>
      </c>
      <c r="E13" s="427">
        <v>580</v>
      </c>
      <c r="F13" s="427">
        <v>570</v>
      </c>
      <c r="G13" s="427">
        <v>622</v>
      </c>
      <c r="H13" s="427">
        <v>696</v>
      </c>
      <c r="I13" s="427">
        <v>723</v>
      </c>
      <c r="J13" s="427">
        <v>606</v>
      </c>
      <c r="K13" s="427">
        <v>745</v>
      </c>
      <c r="L13" s="427">
        <v>691</v>
      </c>
      <c r="M13" s="427">
        <v>722</v>
      </c>
      <c r="N13" s="115">
        <f>SUM(B13:M13)</f>
        <v>8190</v>
      </c>
      <c r="Q13"/>
      <c r="R13"/>
      <c r="S13" s="143"/>
    </row>
    <row r="14" spans="1:19">
      <c r="A14" s="110" t="s">
        <v>166</v>
      </c>
      <c r="B14" s="427">
        <v>-162</v>
      </c>
      <c r="C14" s="427">
        <v>-192</v>
      </c>
      <c r="D14" s="427">
        <v>-174</v>
      </c>
      <c r="E14" s="427">
        <v>-116</v>
      </c>
      <c r="F14" s="427">
        <v>-90</v>
      </c>
      <c r="G14" s="427">
        <v>-105</v>
      </c>
      <c r="H14" s="427">
        <v>-128</v>
      </c>
      <c r="I14" s="427">
        <v>-131</v>
      </c>
      <c r="J14" s="427">
        <v>-104</v>
      </c>
      <c r="K14" s="427">
        <v>-169</v>
      </c>
      <c r="L14" s="427">
        <v>-155</v>
      </c>
      <c r="M14" s="427">
        <v>-146</v>
      </c>
      <c r="N14" s="115">
        <f>SUM(B14:M14)</f>
        <v>-1672</v>
      </c>
      <c r="O14" s="121" t="s">
        <v>178</v>
      </c>
      <c r="Q14"/>
      <c r="R14"/>
      <c r="S14" s="143"/>
    </row>
    <row r="15" spans="1:19">
      <c r="A15" s="110" t="s">
        <v>167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115">
        <f>SUM(B15:M15)</f>
        <v>0</v>
      </c>
      <c r="Q15"/>
      <c r="R15"/>
    </row>
    <row r="16" spans="1:19">
      <c r="A16" s="110" t="s">
        <v>168</v>
      </c>
      <c r="B16" s="182">
        <f>-B7</f>
        <v>-8</v>
      </c>
      <c r="C16" s="182">
        <f t="shared" ref="C16:M16" si="5">-C7</f>
        <v>-5</v>
      </c>
      <c r="D16" s="182">
        <f t="shared" si="5"/>
        <v>-10</v>
      </c>
      <c r="E16" s="182">
        <f t="shared" si="5"/>
        <v>-9</v>
      </c>
      <c r="F16" s="182">
        <f t="shared" si="5"/>
        <v>-7</v>
      </c>
      <c r="G16" s="182">
        <f t="shared" si="5"/>
        <v>-11</v>
      </c>
      <c r="H16" s="182">
        <f t="shared" si="5"/>
        <v>-7</v>
      </c>
      <c r="I16" s="182">
        <f t="shared" si="5"/>
        <v>-6</v>
      </c>
      <c r="J16" s="182">
        <f t="shared" si="5"/>
        <v>-7</v>
      </c>
      <c r="K16" s="182">
        <f t="shared" si="5"/>
        <v>-10</v>
      </c>
      <c r="L16" s="182">
        <f t="shared" si="5"/>
        <v>-10</v>
      </c>
      <c r="M16" s="182">
        <f t="shared" si="5"/>
        <v>-9</v>
      </c>
      <c r="N16" s="115">
        <f>SUM(B16:M16)</f>
        <v>-99</v>
      </c>
    </row>
    <row r="17" spans="1:16">
      <c r="A17" s="110" t="s">
        <v>169</v>
      </c>
      <c r="B17" s="196">
        <f t="shared" ref="B17:M17" si="6">SUM(B13:B16)</f>
        <v>534</v>
      </c>
      <c r="C17" s="196">
        <f t="shared" si="6"/>
        <v>585</v>
      </c>
      <c r="D17" s="196">
        <f t="shared" si="6"/>
        <v>565</v>
      </c>
      <c r="E17" s="196">
        <f t="shared" si="6"/>
        <v>455</v>
      </c>
      <c r="F17" s="196">
        <f t="shared" si="6"/>
        <v>473</v>
      </c>
      <c r="G17" s="196">
        <f t="shared" si="6"/>
        <v>506</v>
      </c>
      <c r="H17" s="116">
        <f t="shared" si="6"/>
        <v>561</v>
      </c>
      <c r="I17" s="116">
        <f t="shared" si="6"/>
        <v>586</v>
      </c>
      <c r="J17" s="116">
        <f t="shared" si="6"/>
        <v>495</v>
      </c>
      <c r="K17" s="116">
        <f t="shared" si="6"/>
        <v>566</v>
      </c>
      <c r="L17" s="116">
        <f t="shared" si="6"/>
        <v>526</v>
      </c>
      <c r="M17" s="116">
        <f t="shared" si="6"/>
        <v>567</v>
      </c>
      <c r="N17" s="116">
        <f>IF(ROUND(SUM(N13:N16),3)&lt;&gt;ROUND(SUM(B17:M17),3),#VALUE!,SUM(B17:M17))</f>
        <v>6419</v>
      </c>
    </row>
    <row r="18" spans="1:16">
      <c r="A18" s="117" t="s">
        <v>172</v>
      </c>
      <c r="B18" s="182">
        <f>B39</f>
        <v>-18</v>
      </c>
      <c r="C18" s="182">
        <f t="shared" ref="C18:M18" si="7">C39</f>
        <v>-25</v>
      </c>
      <c r="D18" s="182">
        <f t="shared" si="7"/>
        <v>-51</v>
      </c>
      <c r="E18" s="182">
        <f t="shared" si="7"/>
        <v>-53</v>
      </c>
      <c r="F18" s="182">
        <f t="shared" si="7"/>
        <v>-50</v>
      </c>
      <c r="G18" s="182">
        <f t="shared" si="7"/>
        <v>-51</v>
      </c>
      <c r="H18" s="182">
        <f t="shared" si="7"/>
        <v>-50</v>
      </c>
      <c r="I18" s="182">
        <f t="shared" si="7"/>
        <v>-52</v>
      </c>
      <c r="J18" s="182">
        <f t="shared" si="7"/>
        <v>-52</v>
      </c>
      <c r="K18" s="182">
        <f t="shared" si="7"/>
        <v>-57</v>
      </c>
      <c r="L18" s="182">
        <f t="shared" si="7"/>
        <v>-57</v>
      </c>
      <c r="M18" s="182">
        <f t="shared" si="7"/>
        <v>-51</v>
      </c>
      <c r="N18" s="115">
        <f>SUM(B18:M18)</f>
        <v>-567</v>
      </c>
      <c r="O18" s="144"/>
    </row>
    <row r="19" spans="1:16">
      <c r="A19" s="110" t="s">
        <v>173</v>
      </c>
      <c r="B19" s="118">
        <f t="shared" ref="B19:M19" si="8">B17+B18</f>
        <v>516</v>
      </c>
      <c r="C19" s="118">
        <f t="shared" si="8"/>
        <v>560</v>
      </c>
      <c r="D19" s="118">
        <f t="shared" si="8"/>
        <v>514</v>
      </c>
      <c r="E19" s="118">
        <f t="shared" si="8"/>
        <v>402</v>
      </c>
      <c r="F19" s="118">
        <f t="shared" si="8"/>
        <v>423</v>
      </c>
      <c r="G19" s="118">
        <f t="shared" si="8"/>
        <v>455</v>
      </c>
      <c r="H19" s="118">
        <f t="shared" si="8"/>
        <v>511</v>
      </c>
      <c r="I19" s="118">
        <f t="shared" si="8"/>
        <v>534</v>
      </c>
      <c r="J19" s="118">
        <f t="shared" si="8"/>
        <v>443</v>
      </c>
      <c r="K19" s="118">
        <f t="shared" si="8"/>
        <v>509</v>
      </c>
      <c r="L19" s="118">
        <f t="shared" si="8"/>
        <v>469</v>
      </c>
      <c r="M19" s="118">
        <f t="shared" si="8"/>
        <v>516</v>
      </c>
      <c r="N19" s="118">
        <f>IF(ROUND(N17+N18,3)&lt;&gt;ROUND(SUM(B19:M19),3),#VALUE!,N17+N18)</f>
        <v>5852</v>
      </c>
    </row>
    <row r="20" spans="1:16">
      <c r="B20" s="259">
        <f>B19/B21</f>
        <v>0.35439560439560441</v>
      </c>
      <c r="C20" s="259">
        <f t="shared" ref="C20:N20" si="9">C19/C21</f>
        <v>0.35487959442332068</v>
      </c>
      <c r="D20" s="259">
        <f t="shared" si="9"/>
        <v>0.34682860998650472</v>
      </c>
      <c r="E20" s="259">
        <f t="shared" si="9"/>
        <v>0.35201401050788089</v>
      </c>
      <c r="F20" s="259">
        <f t="shared" si="9"/>
        <v>0.33651551312649164</v>
      </c>
      <c r="G20" s="259">
        <f t="shared" si="9"/>
        <v>0.32292405961674947</v>
      </c>
      <c r="H20" s="259">
        <f t="shared" si="9"/>
        <v>0.33246584255042289</v>
      </c>
      <c r="I20" s="259">
        <f t="shared" si="9"/>
        <v>0.33229620410703176</v>
      </c>
      <c r="J20" s="259">
        <f t="shared" si="9"/>
        <v>0.33509833585476551</v>
      </c>
      <c r="K20" s="259">
        <f t="shared" si="9"/>
        <v>0.34253028263795426</v>
      </c>
      <c r="L20" s="259">
        <f t="shared" si="9"/>
        <v>0.34084302325581395</v>
      </c>
      <c r="M20" s="259">
        <f t="shared" si="9"/>
        <v>0.35858234885337037</v>
      </c>
      <c r="N20" s="259">
        <f t="shared" si="9"/>
        <v>0.34240243402960624</v>
      </c>
    </row>
    <row r="21" spans="1:16">
      <c r="A21" s="110" t="s">
        <v>2354</v>
      </c>
      <c r="B21" s="115">
        <f>B10+B19</f>
        <v>1456</v>
      </c>
      <c r="C21" s="115">
        <f t="shared" ref="C21:M21" si="10">C10+C19</f>
        <v>1578</v>
      </c>
      <c r="D21" s="115">
        <f t="shared" si="10"/>
        <v>1482</v>
      </c>
      <c r="E21" s="115">
        <f t="shared" si="10"/>
        <v>1142</v>
      </c>
      <c r="F21" s="115">
        <f t="shared" si="10"/>
        <v>1257</v>
      </c>
      <c r="G21" s="115">
        <f t="shared" si="10"/>
        <v>1409</v>
      </c>
      <c r="H21" s="115">
        <f t="shared" si="10"/>
        <v>1537</v>
      </c>
      <c r="I21" s="115">
        <f t="shared" si="10"/>
        <v>1607</v>
      </c>
      <c r="J21" s="115">
        <f t="shared" si="10"/>
        <v>1322</v>
      </c>
      <c r="K21" s="115">
        <f t="shared" si="10"/>
        <v>1486</v>
      </c>
      <c r="L21" s="115">
        <f t="shared" si="10"/>
        <v>1376</v>
      </c>
      <c r="M21" s="115">
        <f t="shared" si="10"/>
        <v>1439</v>
      </c>
      <c r="N21" s="115">
        <f>SUM(B21:M21)</f>
        <v>17091</v>
      </c>
    </row>
    <row r="22" spans="1:1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>
      <c r="A23" s="347" t="s">
        <v>2490</v>
      </c>
      <c r="B23" s="424">
        <v>43480</v>
      </c>
      <c r="C23" s="425">
        <v>43503</v>
      </c>
      <c r="D23" s="425">
        <v>43525</v>
      </c>
      <c r="E23" s="425">
        <v>43566</v>
      </c>
      <c r="F23" s="425">
        <v>43615</v>
      </c>
      <c r="G23" s="425">
        <v>43629</v>
      </c>
      <c r="H23" s="425">
        <v>43669</v>
      </c>
      <c r="I23" s="425">
        <v>43684</v>
      </c>
      <c r="J23" s="425">
        <v>43712</v>
      </c>
      <c r="K23" s="425">
        <v>43768</v>
      </c>
      <c r="L23" s="425">
        <v>43770</v>
      </c>
      <c r="M23" s="425">
        <v>43815</v>
      </c>
      <c r="N23" s="115"/>
      <c r="O23"/>
      <c r="P23"/>
    </row>
    <row r="24" spans="1:16">
      <c r="A24" s="348" t="s">
        <v>2491</v>
      </c>
      <c r="B24" s="426">
        <v>0.33333333333333331</v>
      </c>
      <c r="C24" s="426">
        <v>0.33333333333333331</v>
      </c>
      <c r="D24" s="426">
        <v>0.33333333333333331</v>
      </c>
      <c r="E24" s="426">
        <v>0.33333333333333331</v>
      </c>
      <c r="F24" s="426">
        <v>0.70833333333333337</v>
      </c>
      <c r="G24" s="426">
        <v>0.66666666666666663</v>
      </c>
      <c r="H24" s="426">
        <v>0.70833333333333337</v>
      </c>
      <c r="I24" s="426">
        <v>0.70833333333333337</v>
      </c>
      <c r="J24" s="426">
        <v>0.75</v>
      </c>
      <c r="K24" s="426">
        <v>0.33333333333333331</v>
      </c>
      <c r="L24" s="426">
        <v>0.33333333333333331</v>
      </c>
      <c r="M24" s="426">
        <v>0.75</v>
      </c>
      <c r="N24"/>
      <c r="O24"/>
      <c r="P24"/>
    </row>
    <row r="26" spans="1:16">
      <c r="A26" s="110" t="s">
        <v>2364</v>
      </c>
      <c r="O26" s="121"/>
    </row>
    <row r="27" spans="1:16">
      <c r="A27" s="110" t="s">
        <v>252</v>
      </c>
    </row>
    <row r="28" spans="1:16">
      <c r="A28" s="110" t="s">
        <v>2365</v>
      </c>
      <c r="B28" s="423">
        <v>-53</v>
      </c>
      <c r="C28" s="423">
        <v>-51</v>
      </c>
      <c r="D28" s="423">
        <v>-44</v>
      </c>
      <c r="E28" s="423">
        <v>-82</v>
      </c>
      <c r="F28" s="423">
        <v>-71</v>
      </c>
      <c r="G28" s="423">
        <v>-79</v>
      </c>
      <c r="H28" s="423">
        <v>-45</v>
      </c>
      <c r="I28" s="423">
        <v>-37</v>
      </c>
      <c r="J28" s="423">
        <v>-38</v>
      </c>
      <c r="K28" s="423">
        <v>-64</v>
      </c>
      <c r="L28" s="423">
        <v>-64</v>
      </c>
      <c r="M28" s="423">
        <v>-34</v>
      </c>
      <c r="N28" s="115">
        <f>SUM(B28:M28)</f>
        <v>-662</v>
      </c>
      <c r="O28" s="121" t="s">
        <v>178</v>
      </c>
    </row>
    <row r="29" spans="1:16">
      <c r="A29" s="110" t="s">
        <v>2366</v>
      </c>
      <c r="B29" s="423">
        <v>41</v>
      </c>
      <c r="C29" s="423">
        <v>34</v>
      </c>
      <c r="D29" s="423">
        <v>3</v>
      </c>
      <c r="E29" s="423">
        <v>34</v>
      </c>
      <c r="F29" s="423">
        <v>69</v>
      </c>
      <c r="G29" s="423">
        <v>52</v>
      </c>
      <c r="H29" s="423">
        <v>34</v>
      </c>
      <c r="I29" s="423">
        <v>35</v>
      </c>
      <c r="J29" s="423">
        <v>34</v>
      </c>
      <c r="K29" s="423">
        <v>35</v>
      </c>
      <c r="L29" s="423">
        <v>51</v>
      </c>
      <c r="M29" s="423">
        <v>47</v>
      </c>
      <c r="N29" s="115">
        <f t="shared" ref="N29:N36" si="11">SUM(B29:M29)</f>
        <v>469</v>
      </c>
    </row>
    <row r="30" spans="1:16">
      <c r="A30" s="110" t="s">
        <v>2367</v>
      </c>
      <c r="B30" s="423">
        <v>-36</v>
      </c>
      <c r="C30" s="423">
        <v>-40</v>
      </c>
      <c r="D30" s="423">
        <v>-41</v>
      </c>
      <c r="E30" s="423">
        <v>-37</v>
      </c>
      <c r="F30" s="423">
        <v>-18</v>
      </c>
      <c r="G30" s="423">
        <v>-37</v>
      </c>
      <c r="H30" s="423">
        <v>-37</v>
      </c>
      <c r="I30" s="423">
        <v>-35</v>
      </c>
      <c r="J30" s="423">
        <v>-38</v>
      </c>
      <c r="K30" s="423">
        <v>-35</v>
      </c>
      <c r="L30" s="423">
        <v>-34</v>
      </c>
      <c r="M30" s="423">
        <v>-39</v>
      </c>
      <c r="N30" s="115">
        <f t="shared" si="11"/>
        <v>-427</v>
      </c>
    </row>
    <row r="31" spans="1:16">
      <c r="A31" s="110" t="s">
        <v>2368</v>
      </c>
      <c r="B31" s="423">
        <v>-82</v>
      </c>
      <c r="C31" s="423">
        <v>-85</v>
      </c>
      <c r="D31" s="423">
        <v>-90</v>
      </c>
      <c r="E31" s="423">
        <v>-82</v>
      </c>
      <c r="F31" s="423">
        <v>-59</v>
      </c>
      <c r="G31" s="423">
        <v>-50</v>
      </c>
      <c r="H31" s="423">
        <v>-77</v>
      </c>
      <c r="I31" s="423">
        <v>-90</v>
      </c>
      <c r="J31" s="423">
        <v>-102</v>
      </c>
      <c r="K31" s="423">
        <v>-88</v>
      </c>
      <c r="L31" s="423">
        <v>-92</v>
      </c>
      <c r="M31" s="423">
        <v>-81</v>
      </c>
      <c r="N31" s="115">
        <f t="shared" si="11"/>
        <v>-978</v>
      </c>
    </row>
    <row r="32" spans="1:16">
      <c r="A32" s="110" t="s">
        <v>2369</v>
      </c>
      <c r="B32" s="423">
        <v>-4</v>
      </c>
      <c r="C32" s="423">
        <v>-1</v>
      </c>
      <c r="D32" s="423">
        <v>-5</v>
      </c>
      <c r="E32" s="423">
        <v>-14</v>
      </c>
      <c r="F32" s="423">
        <v>-45</v>
      </c>
      <c r="G32" s="423">
        <v>-48</v>
      </c>
      <c r="H32" s="423">
        <v>-1</v>
      </c>
      <c r="I32" s="423">
        <v>-2</v>
      </c>
      <c r="J32" s="423">
        <v>25</v>
      </c>
      <c r="K32" s="423">
        <v>-10</v>
      </c>
      <c r="L32" s="423">
        <v>-4</v>
      </c>
      <c r="M32" s="423">
        <v>-16</v>
      </c>
      <c r="N32" s="115">
        <f t="shared" si="11"/>
        <v>-125</v>
      </c>
    </row>
    <row r="33" spans="1:15">
      <c r="A33" s="110" t="s">
        <v>2370</v>
      </c>
      <c r="B33" s="423">
        <v>-7</v>
      </c>
      <c r="C33" s="423">
        <v>-9</v>
      </c>
      <c r="D33" s="423">
        <v>10</v>
      </c>
      <c r="E33" s="423">
        <v>25</v>
      </c>
      <c r="F33" s="423">
        <v>15</v>
      </c>
      <c r="G33" s="423">
        <v>32</v>
      </c>
      <c r="H33" s="423">
        <v>-16</v>
      </c>
      <c r="I33" s="423">
        <v>-8</v>
      </c>
      <c r="J33" s="423">
        <v>-24</v>
      </c>
      <c r="K33" s="423">
        <v>3</v>
      </c>
      <c r="L33" s="423">
        <v>-11</v>
      </c>
      <c r="M33" s="423">
        <v>-13</v>
      </c>
      <c r="N33" s="115">
        <f t="shared" si="11"/>
        <v>-3</v>
      </c>
    </row>
    <row r="34" spans="1:15">
      <c r="A34" s="110" t="s">
        <v>2371</v>
      </c>
      <c r="B34" s="423">
        <v>-10</v>
      </c>
      <c r="C34" s="423">
        <v>-10</v>
      </c>
      <c r="D34" s="423">
        <v>-10</v>
      </c>
      <c r="E34" s="423">
        <v>-7</v>
      </c>
      <c r="F34" s="423">
        <v>-7</v>
      </c>
      <c r="G34" s="423">
        <v>-6</v>
      </c>
      <c r="H34" s="423">
        <v>-5</v>
      </c>
      <c r="I34" s="423">
        <v>-5</v>
      </c>
      <c r="J34" s="423">
        <v>-4</v>
      </c>
      <c r="K34" s="423">
        <v>-6</v>
      </c>
      <c r="L34" s="423">
        <v>-5</v>
      </c>
      <c r="M34" s="423">
        <v>-5</v>
      </c>
      <c r="N34" s="115">
        <f t="shared" si="11"/>
        <v>-80</v>
      </c>
    </row>
    <row r="35" spans="1:15">
      <c r="A35" s="110" t="s">
        <v>2372</v>
      </c>
      <c r="B35" s="423">
        <v>-12</v>
      </c>
      <c r="C35" s="423">
        <v>-14</v>
      </c>
      <c r="D35" s="423">
        <v>-13</v>
      </c>
      <c r="E35" s="423">
        <v>-8</v>
      </c>
      <c r="F35" s="423">
        <v>-4</v>
      </c>
      <c r="G35" s="423">
        <v>-4</v>
      </c>
      <c r="H35" s="423">
        <v>-5</v>
      </c>
      <c r="I35" s="423">
        <v>-5</v>
      </c>
      <c r="J35" s="423">
        <v>-5</v>
      </c>
      <c r="K35" s="423">
        <v>-12</v>
      </c>
      <c r="L35" s="423">
        <v>-12</v>
      </c>
      <c r="M35" s="423">
        <v>-10</v>
      </c>
      <c r="N35" s="115">
        <f t="shared" si="11"/>
        <v>-104</v>
      </c>
    </row>
    <row r="36" spans="1:15">
      <c r="A36" s="110" t="s">
        <v>2373</v>
      </c>
      <c r="B36" s="194">
        <f>SUM(B28:B35)</f>
        <v>-163</v>
      </c>
      <c r="C36" s="194">
        <f t="shared" ref="C36:M36" si="12">SUM(C28:C35)</f>
        <v>-176</v>
      </c>
      <c r="D36" s="194">
        <f t="shared" si="12"/>
        <v>-190</v>
      </c>
      <c r="E36" s="194">
        <f t="shared" si="12"/>
        <v>-171</v>
      </c>
      <c r="F36" s="194">
        <f t="shared" si="12"/>
        <v>-120</v>
      </c>
      <c r="G36" s="194">
        <f t="shared" si="12"/>
        <v>-140</v>
      </c>
      <c r="H36" s="194">
        <f t="shared" si="12"/>
        <v>-152</v>
      </c>
      <c r="I36" s="194">
        <f t="shared" si="12"/>
        <v>-147</v>
      </c>
      <c r="J36" s="194">
        <f t="shared" si="12"/>
        <v>-152</v>
      </c>
      <c r="K36" s="194">
        <f t="shared" si="12"/>
        <v>-177</v>
      </c>
      <c r="L36" s="194">
        <f t="shared" si="12"/>
        <v>-171</v>
      </c>
      <c r="M36" s="194">
        <f t="shared" si="12"/>
        <v>-151</v>
      </c>
      <c r="N36" s="118">
        <f t="shared" si="11"/>
        <v>-1910</v>
      </c>
    </row>
    <row r="38" spans="1:15">
      <c r="A38" s="110" t="s">
        <v>258</v>
      </c>
    </row>
    <row r="39" spans="1:15">
      <c r="A39" s="110" t="s">
        <v>2374</v>
      </c>
      <c r="B39" s="423">
        <v>-18</v>
      </c>
      <c r="C39" s="423">
        <v>-25</v>
      </c>
      <c r="D39" s="423">
        <v>-51</v>
      </c>
      <c r="E39" s="423">
        <v>-53</v>
      </c>
      <c r="F39" s="423">
        <v>-50</v>
      </c>
      <c r="G39" s="423">
        <v>-51</v>
      </c>
      <c r="H39" s="423">
        <v>-50</v>
      </c>
      <c r="I39" s="423">
        <v>-52</v>
      </c>
      <c r="J39" s="423">
        <v>-52</v>
      </c>
      <c r="K39" s="423">
        <v>-57</v>
      </c>
      <c r="L39" s="423">
        <v>-57</v>
      </c>
      <c r="M39" s="423">
        <v>-51</v>
      </c>
      <c r="N39" s="110">
        <f t="shared" ref="N39" si="13">SUM(B39:M39)</f>
        <v>-567</v>
      </c>
      <c r="O39" s="121" t="s">
        <v>178</v>
      </c>
    </row>
  </sheetData>
  <phoneticPr fontId="18" type="noConversion"/>
  <pageMargins left="0.61" right="0.25" top="0.69" bottom="0.5" header="0.5" footer="0.5"/>
  <pageSetup scale="66" orientation="landscape" r:id="rId1"/>
  <headerFooter alignWithMargins="0">
    <oddFooter>&amp;C&amp;F /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34"/>
  <sheetViews>
    <sheetView workbookViewId="0">
      <selection sqref="A1:J1"/>
    </sheetView>
  </sheetViews>
  <sheetFormatPr defaultColWidth="13.33203125" defaultRowHeight="12.75"/>
  <cols>
    <col min="1" max="1" width="11" style="168" customWidth="1"/>
    <col min="2" max="2" width="13.6640625" style="168" customWidth="1"/>
    <col min="3" max="3" width="4" style="168" customWidth="1"/>
    <col min="4" max="5" width="17.1640625" style="168" customWidth="1"/>
    <col min="6" max="6" width="17" style="168" customWidth="1"/>
    <col min="7" max="7" width="15.6640625" style="168" customWidth="1"/>
    <col min="8" max="8" width="16.33203125" style="168" customWidth="1"/>
    <col min="9" max="9" width="16.1640625" style="178" customWidth="1"/>
    <col min="10" max="10" width="35" style="168" customWidth="1"/>
    <col min="11" max="11" width="21" style="168" customWidth="1"/>
    <col min="12" max="12" width="12.1640625" style="168" customWidth="1"/>
    <col min="13" max="13" width="14.1640625" style="168" customWidth="1"/>
    <col min="14" max="14" width="14" style="168" customWidth="1"/>
    <col min="15" max="15" width="27.83203125" style="168" customWidth="1"/>
    <col min="16" max="16384" width="13.33203125" style="168"/>
  </cols>
  <sheetData>
    <row r="1" spans="1:10" ht="14.25">
      <c r="A1" s="482" t="s">
        <v>2530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ht="12" customHeight="1">
      <c r="I2" s="168"/>
    </row>
    <row r="3" spans="1:10" ht="18.600000000000001" customHeight="1">
      <c r="A3" s="165" t="s">
        <v>380</v>
      </c>
      <c r="B3" s="165" t="s">
        <v>381</v>
      </c>
      <c r="C3" s="166"/>
      <c r="D3" s="167" t="s">
        <v>244</v>
      </c>
      <c r="E3" s="165" t="s">
        <v>245</v>
      </c>
      <c r="F3" s="165" t="s">
        <v>194</v>
      </c>
      <c r="G3" s="165" t="s">
        <v>195</v>
      </c>
      <c r="H3" s="165" t="s">
        <v>382</v>
      </c>
      <c r="I3" s="165" t="s">
        <v>382</v>
      </c>
      <c r="J3" s="165" t="s">
        <v>246</v>
      </c>
    </row>
    <row r="4" spans="1:10" ht="15.75">
      <c r="A4" s="165" t="s">
        <v>2355</v>
      </c>
      <c r="B4" s="165" t="s">
        <v>383</v>
      </c>
      <c r="C4" s="166"/>
      <c r="D4" s="165" t="s">
        <v>384</v>
      </c>
      <c r="E4" s="165" t="s">
        <v>384</v>
      </c>
      <c r="F4" s="165" t="s">
        <v>385</v>
      </c>
      <c r="G4" s="165" t="s">
        <v>385</v>
      </c>
      <c r="H4" s="165" t="s">
        <v>386</v>
      </c>
      <c r="I4" s="409" t="s">
        <v>2531</v>
      </c>
      <c r="J4" s="165" t="s">
        <v>247</v>
      </c>
    </row>
    <row r="5" spans="1:10" ht="27.6" customHeight="1">
      <c r="B5" s="169"/>
      <c r="C5" s="169"/>
      <c r="D5" s="170" t="s">
        <v>196</v>
      </c>
      <c r="E5" s="170" t="s">
        <v>197</v>
      </c>
      <c r="F5" s="170" t="s">
        <v>198</v>
      </c>
      <c r="G5" s="170" t="s">
        <v>199</v>
      </c>
      <c r="H5" s="169"/>
      <c r="I5" s="169"/>
    </row>
    <row r="6" spans="1:10" ht="12.95" customHeight="1">
      <c r="I6" s="168"/>
    </row>
    <row r="7" spans="1:10" ht="12.95" customHeight="1">
      <c r="A7" s="167" t="s">
        <v>387</v>
      </c>
      <c r="I7" s="168"/>
    </row>
    <row r="8" spans="1:10" ht="12.95" customHeight="1">
      <c r="A8" s="171">
        <v>0.96199999999999997</v>
      </c>
      <c r="B8" s="172" t="s">
        <v>388</v>
      </c>
      <c r="C8" s="173"/>
      <c r="D8" s="171">
        <v>0.44600000000000001</v>
      </c>
      <c r="E8" s="174">
        <v>0.60099999999999998</v>
      </c>
      <c r="F8" s="174">
        <f>G8</f>
        <v>1.22</v>
      </c>
      <c r="G8" s="174">
        <v>1.22</v>
      </c>
      <c r="H8" s="410">
        <v>576</v>
      </c>
      <c r="I8" s="411">
        <v>684</v>
      </c>
      <c r="J8" s="168" t="s">
        <v>248</v>
      </c>
    </row>
    <row r="9" spans="1:10" ht="12.95" customHeight="1">
      <c r="A9" s="175">
        <v>0.94399999999999995</v>
      </c>
      <c r="B9" s="176" t="s">
        <v>389</v>
      </c>
      <c r="C9" s="177"/>
      <c r="D9" s="171">
        <v>0.27900000000000003</v>
      </c>
      <c r="E9" s="174">
        <v>0.35099999999999998</v>
      </c>
      <c r="F9" s="174">
        <f t="shared" ref="F9:F16" si="0">G9</f>
        <v>0.309</v>
      </c>
      <c r="G9" s="174">
        <v>0.309</v>
      </c>
      <c r="H9" s="412">
        <v>359</v>
      </c>
      <c r="I9" s="413">
        <v>384</v>
      </c>
      <c r="J9" s="168" t="s">
        <v>2312</v>
      </c>
    </row>
    <row r="10" spans="1:10" ht="12.95" customHeight="1">
      <c r="A10" s="175">
        <v>0.91400000000000003</v>
      </c>
      <c r="B10" s="176" t="s">
        <v>390</v>
      </c>
      <c r="C10" s="177"/>
      <c r="D10" s="171">
        <v>0.22</v>
      </c>
      <c r="E10" s="174">
        <v>0.46500000000000002</v>
      </c>
      <c r="F10" s="174">
        <f t="shared" si="0"/>
        <v>1.48</v>
      </c>
      <c r="G10" s="174">
        <v>1.48</v>
      </c>
      <c r="H10" s="412">
        <v>1892</v>
      </c>
      <c r="I10" s="413">
        <v>1771</v>
      </c>
      <c r="J10" s="168" t="s">
        <v>2313</v>
      </c>
    </row>
    <row r="11" spans="1:10" ht="12.95" customHeight="1">
      <c r="A11" s="175">
        <v>0.95399999999999996</v>
      </c>
      <c r="B11" s="176" t="s">
        <v>391</v>
      </c>
      <c r="C11" s="177"/>
      <c r="D11" s="414">
        <v>1.0549999999999999</v>
      </c>
      <c r="E11" s="414">
        <v>1.7569999999999999</v>
      </c>
      <c r="F11" s="174">
        <f t="shared" si="0"/>
        <v>1.35</v>
      </c>
      <c r="G11" s="414">
        <v>1.35</v>
      </c>
      <c r="H11" s="412">
        <v>3489</v>
      </c>
      <c r="I11" s="413">
        <v>3262</v>
      </c>
      <c r="J11" s="168" t="s">
        <v>2313</v>
      </c>
    </row>
    <row r="12" spans="1:10" ht="12.95" customHeight="1">
      <c r="A12" s="175">
        <v>0.91700000000000004</v>
      </c>
      <c r="B12" s="176" t="s">
        <v>392</v>
      </c>
      <c r="C12" s="177"/>
      <c r="D12" s="171">
        <v>0.20899999999999999</v>
      </c>
      <c r="E12" s="174">
        <v>0.41799999999999998</v>
      </c>
      <c r="F12" s="174">
        <f t="shared" si="0"/>
        <v>1.1080000000000001</v>
      </c>
      <c r="G12" s="174">
        <v>1.1080000000000001</v>
      </c>
      <c r="H12" s="412">
        <v>1465</v>
      </c>
      <c r="I12" s="413">
        <v>1380</v>
      </c>
      <c r="J12" s="168" t="s">
        <v>2313</v>
      </c>
    </row>
    <row r="13" spans="1:10" ht="12.95" customHeight="1">
      <c r="A13" s="175">
        <v>0.91100000000000003</v>
      </c>
      <c r="B13" s="176" t="s">
        <v>393</v>
      </c>
      <c r="C13" s="177"/>
      <c r="D13" s="414">
        <v>16.806999999999999</v>
      </c>
      <c r="E13" s="414">
        <v>27.5</v>
      </c>
      <c r="F13" s="174">
        <f t="shared" si="0"/>
        <v>42.759</v>
      </c>
      <c r="G13" s="414">
        <v>42.759</v>
      </c>
      <c r="H13" s="412">
        <v>45938</v>
      </c>
      <c r="I13" s="413">
        <v>46172</v>
      </c>
      <c r="J13" s="168" t="s">
        <v>2312</v>
      </c>
    </row>
    <row r="14" spans="1:10" ht="12.95" customHeight="1">
      <c r="A14" s="175">
        <v>0.95</v>
      </c>
      <c r="B14" s="176" t="s">
        <v>2378</v>
      </c>
      <c r="C14" s="177"/>
      <c r="D14" s="414">
        <v>0</v>
      </c>
      <c r="E14" s="414">
        <v>3.4119999999999999</v>
      </c>
      <c r="F14" s="174">
        <f t="shared" si="0"/>
        <v>22.739000000000001</v>
      </c>
      <c r="G14" s="414">
        <v>22.739000000000001</v>
      </c>
      <c r="H14" s="412">
        <v>60948</v>
      </c>
      <c r="I14" s="413">
        <v>55403</v>
      </c>
      <c r="J14" s="168" t="s">
        <v>2312</v>
      </c>
    </row>
    <row r="15" spans="1:10" ht="12.95" customHeight="1">
      <c r="A15" s="175">
        <v>0.88100000000000001</v>
      </c>
      <c r="B15" s="176" t="s">
        <v>2492</v>
      </c>
      <c r="C15" s="177"/>
      <c r="D15" s="414">
        <v>0</v>
      </c>
      <c r="E15" s="414">
        <v>5.1520000000000001</v>
      </c>
      <c r="F15" s="174">
        <f t="shared" si="0"/>
        <v>20.047000000000001</v>
      </c>
      <c r="G15" s="414">
        <v>20.047000000000001</v>
      </c>
      <c r="H15" s="412">
        <v>109435</v>
      </c>
      <c r="I15" s="413">
        <v>96412</v>
      </c>
      <c r="J15" s="168" t="s">
        <v>2313</v>
      </c>
    </row>
    <row r="16" spans="1:10" ht="12.95" customHeight="1">
      <c r="A16" s="175">
        <v>0.95199999999999996</v>
      </c>
      <c r="B16" s="176" t="s">
        <v>2379</v>
      </c>
      <c r="C16" s="177"/>
      <c r="D16" s="414">
        <v>0</v>
      </c>
      <c r="E16" s="414">
        <v>3.6789999999999998</v>
      </c>
      <c r="F16" s="174">
        <f t="shared" si="0"/>
        <v>22.835000000000001</v>
      </c>
      <c r="G16" s="414">
        <v>22.835000000000001</v>
      </c>
      <c r="H16" s="412">
        <v>62392</v>
      </c>
      <c r="I16" s="413">
        <v>56932</v>
      </c>
      <c r="J16" s="168" t="s">
        <v>2313</v>
      </c>
    </row>
    <row r="17" spans="1:10" ht="12.95" customHeight="1">
      <c r="B17" s="169"/>
      <c r="C17" s="179"/>
      <c r="D17" s="180"/>
      <c r="I17" s="168"/>
    </row>
    <row r="18" spans="1:10" ht="12.95" customHeight="1">
      <c r="A18" s="167" t="s">
        <v>394</v>
      </c>
      <c r="B18" s="169"/>
      <c r="C18" s="179"/>
      <c r="D18" s="180"/>
      <c r="I18" s="168"/>
    </row>
    <row r="19" spans="1:10" ht="12.95" customHeight="1">
      <c r="A19" s="180">
        <v>0.97</v>
      </c>
      <c r="B19" s="172" t="s">
        <v>395</v>
      </c>
      <c r="C19" s="173"/>
      <c r="D19" s="171">
        <v>0.45900000000000002</v>
      </c>
      <c r="E19" s="174">
        <v>0.59199999999999997</v>
      </c>
      <c r="F19" s="174">
        <f>G19</f>
        <v>0.998</v>
      </c>
      <c r="G19" s="174">
        <v>0.998</v>
      </c>
      <c r="H19" s="410">
        <v>562</v>
      </c>
      <c r="I19" s="411">
        <v>668</v>
      </c>
      <c r="J19" s="168" t="s">
        <v>248</v>
      </c>
    </row>
    <row r="20" spans="1:10" ht="12.95" customHeight="1">
      <c r="A20" s="175">
        <v>0.95899999999999996</v>
      </c>
      <c r="B20" s="176" t="s">
        <v>396</v>
      </c>
      <c r="C20" s="177"/>
      <c r="D20" s="171">
        <v>0.22</v>
      </c>
      <c r="E20" s="174">
        <v>0.28299999999999997</v>
      </c>
      <c r="F20" s="174">
        <f t="shared" ref="F20:F27" si="1">G20</f>
        <v>0.28000000000000003</v>
      </c>
      <c r="G20" s="174">
        <v>0.28000000000000003</v>
      </c>
      <c r="H20" s="412">
        <v>267</v>
      </c>
      <c r="I20" s="413">
        <v>287</v>
      </c>
      <c r="J20" s="168" t="s">
        <v>2312</v>
      </c>
    </row>
    <row r="21" spans="1:10" ht="12.95" customHeight="1">
      <c r="A21" s="180">
        <v>0.875</v>
      </c>
      <c r="B21" s="176" t="s">
        <v>397</v>
      </c>
      <c r="C21" s="177"/>
      <c r="D21" s="171">
        <v>0.23699999999999999</v>
      </c>
      <c r="E21" s="174">
        <v>0.49</v>
      </c>
      <c r="F21" s="174">
        <f t="shared" si="1"/>
        <v>1.4690000000000001</v>
      </c>
      <c r="G21" s="174">
        <v>1.4690000000000001</v>
      </c>
      <c r="H21" s="412">
        <v>1535</v>
      </c>
      <c r="I21" s="413">
        <v>1500</v>
      </c>
      <c r="J21" s="168" t="s">
        <v>248</v>
      </c>
    </row>
    <row r="22" spans="1:10" ht="12.95" customHeight="1">
      <c r="A22" s="175">
        <v>0.79600000000000004</v>
      </c>
      <c r="B22" s="176" t="s">
        <v>398</v>
      </c>
      <c r="C22" s="177"/>
      <c r="D22" s="171">
        <v>0.52100000000000002</v>
      </c>
      <c r="E22" s="174">
        <v>0.77300000000000002</v>
      </c>
      <c r="F22" s="174">
        <f t="shared" si="1"/>
        <v>1.107</v>
      </c>
      <c r="G22" s="174">
        <v>1.107</v>
      </c>
      <c r="H22" s="412">
        <v>2975</v>
      </c>
      <c r="I22" s="413">
        <v>2926</v>
      </c>
      <c r="J22" s="168" t="s">
        <v>2312</v>
      </c>
    </row>
    <row r="23" spans="1:10">
      <c r="A23" s="175">
        <v>0.89</v>
      </c>
      <c r="B23" s="176" t="s">
        <v>399</v>
      </c>
      <c r="C23" s="177"/>
      <c r="D23" s="171">
        <v>0.222</v>
      </c>
      <c r="E23" s="174">
        <v>0.435</v>
      </c>
      <c r="F23" s="174">
        <f t="shared" si="1"/>
        <v>1.161</v>
      </c>
      <c r="G23" s="174">
        <v>1.161</v>
      </c>
      <c r="H23" s="412">
        <v>1232</v>
      </c>
      <c r="I23" s="413">
        <v>1213</v>
      </c>
      <c r="J23" s="168" t="s">
        <v>248</v>
      </c>
    </row>
    <row r="24" spans="1:10">
      <c r="A24" s="175">
        <v>0.86499999999999999</v>
      </c>
      <c r="B24" s="176" t="s">
        <v>400</v>
      </c>
      <c r="C24" s="177"/>
      <c r="D24" s="171">
        <v>8.4550000000000001</v>
      </c>
      <c r="E24" s="174">
        <v>15.475</v>
      </c>
      <c r="F24" s="174">
        <f t="shared" si="1"/>
        <v>25.890999999999998</v>
      </c>
      <c r="G24" s="174">
        <v>25.890999999999998</v>
      </c>
      <c r="H24" s="412">
        <v>26521</v>
      </c>
      <c r="I24" s="413">
        <v>26529</v>
      </c>
      <c r="J24" s="168" t="s">
        <v>2312</v>
      </c>
    </row>
    <row r="25" spans="1:10">
      <c r="A25" s="175">
        <v>0.86199999999999999</v>
      </c>
      <c r="B25" s="176" t="s">
        <v>2380</v>
      </c>
      <c r="C25" s="177"/>
      <c r="D25" s="171">
        <v>0</v>
      </c>
      <c r="E25" s="174">
        <v>4.2889999999999997</v>
      </c>
      <c r="F25" s="174">
        <f t="shared" si="1"/>
        <v>18.847000000000001</v>
      </c>
      <c r="G25" s="174">
        <v>18.847000000000001</v>
      </c>
      <c r="H25" s="412">
        <v>44874</v>
      </c>
      <c r="I25" s="413">
        <v>41762</v>
      </c>
      <c r="J25" s="168" t="s">
        <v>2312</v>
      </c>
    </row>
    <row r="26" spans="1:10">
      <c r="A26" s="415">
        <v>0.52</v>
      </c>
      <c r="B26" s="416" t="s">
        <v>2381</v>
      </c>
      <c r="C26" s="417"/>
      <c r="D26" s="418">
        <v>0</v>
      </c>
      <c r="E26" s="419">
        <v>6.4939999999999998</v>
      </c>
      <c r="F26" s="419">
        <f t="shared" si="1"/>
        <v>0</v>
      </c>
      <c r="G26" s="419">
        <v>0</v>
      </c>
      <c r="H26" s="420">
        <v>108429</v>
      </c>
      <c r="I26" s="421">
        <v>77709</v>
      </c>
      <c r="J26" s="422" t="s">
        <v>2313</v>
      </c>
    </row>
    <row r="27" spans="1:10">
      <c r="A27" s="175">
        <v>0.84199999999999997</v>
      </c>
      <c r="B27" s="176" t="s">
        <v>2382</v>
      </c>
      <c r="C27" s="177"/>
      <c r="D27" s="171">
        <v>0</v>
      </c>
      <c r="E27" s="174">
        <v>4.3289999999999997</v>
      </c>
      <c r="F27" s="174">
        <f t="shared" si="1"/>
        <v>16.919</v>
      </c>
      <c r="G27" s="174">
        <v>16.919</v>
      </c>
      <c r="H27" s="412">
        <v>48228</v>
      </c>
      <c r="I27" s="413">
        <v>43775</v>
      </c>
      <c r="J27" s="168" t="s">
        <v>2312</v>
      </c>
    </row>
    <row r="28" spans="1:10">
      <c r="I28" s="168"/>
    </row>
    <row r="29" spans="1:10">
      <c r="A29" s="168" t="s">
        <v>401</v>
      </c>
      <c r="I29" s="168"/>
    </row>
    <row r="30" spans="1:10">
      <c r="B30" s="181" t="s">
        <v>402</v>
      </c>
      <c r="G30" s="181" t="s">
        <v>403</v>
      </c>
      <c r="I30" s="181" t="s">
        <v>404</v>
      </c>
    </row>
    <row r="31" spans="1:10">
      <c r="B31" s="168" t="s">
        <v>405</v>
      </c>
      <c r="G31" s="168" t="s">
        <v>406</v>
      </c>
      <c r="I31" s="168" t="s">
        <v>407</v>
      </c>
    </row>
    <row r="32" spans="1:10">
      <c r="B32" s="168" t="s">
        <v>408</v>
      </c>
      <c r="G32" s="168" t="s">
        <v>409</v>
      </c>
      <c r="I32" s="168"/>
    </row>
    <row r="33" spans="7:9">
      <c r="G33" s="168" t="s">
        <v>410</v>
      </c>
      <c r="I33" s="168"/>
    </row>
    <row r="34" spans="7:9">
      <c r="I34" s="168"/>
    </row>
  </sheetData>
  <mergeCells count="1">
    <mergeCell ref="A1:J1"/>
  </mergeCells>
  <printOptions horizontalCentered="1"/>
  <pageMargins left="0.5" right="0.25" top="1.34" bottom="1" header="0.79" footer="0.5"/>
  <pageSetup scale="89" orientation="landscape" r:id="rId1"/>
  <headerFooter alignWithMargins="0">
    <oddFooter>&amp;L&amp;F /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BL64"/>
  <sheetViews>
    <sheetView workbookViewId="0"/>
  </sheetViews>
  <sheetFormatPr defaultColWidth="10.6640625" defaultRowHeight="12.75"/>
  <cols>
    <col min="1" max="1" width="16" style="46" bestFit="1" customWidth="1"/>
    <col min="2" max="14" width="7.83203125" style="46" customWidth="1"/>
    <col min="15" max="15" width="7.6640625" style="46" customWidth="1"/>
    <col min="16" max="25" width="7.83203125" style="46" customWidth="1"/>
    <col min="26" max="26" width="10.6640625" style="46" customWidth="1"/>
    <col min="27" max="38" width="8.33203125" style="46" customWidth="1"/>
    <col min="39" max="39" width="3.83203125" style="46" customWidth="1"/>
    <col min="40" max="51" width="8.33203125" style="46" customWidth="1"/>
    <col min="52" max="52" width="3.83203125" style="46" customWidth="1"/>
    <col min="53" max="64" width="8.33203125" style="46" customWidth="1"/>
    <col min="65" max="16384" width="10.6640625" style="46"/>
  </cols>
  <sheetData>
    <row r="1" spans="1:64">
      <c r="A1" s="192" t="s">
        <v>2527</v>
      </c>
    </row>
    <row r="2" spans="1:64">
      <c r="A2" s="47" t="s">
        <v>2385</v>
      </c>
    </row>
    <row r="3" spans="1:64">
      <c r="A3" s="47" t="s">
        <v>2493</v>
      </c>
    </row>
    <row r="4" spans="1:64">
      <c r="A4" s="484" t="s">
        <v>2356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</row>
    <row r="5" spans="1:64">
      <c r="A5" s="47" t="s">
        <v>2357</v>
      </c>
      <c r="K5" s="48"/>
    </row>
    <row r="6" spans="1:64">
      <c r="A6" s="47" t="s">
        <v>159</v>
      </c>
      <c r="AA6" s="60" t="s">
        <v>186</v>
      </c>
      <c r="AN6" s="60" t="s">
        <v>187</v>
      </c>
      <c r="BA6" s="60" t="s">
        <v>188</v>
      </c>
    </row>
    <row r="7" spans="1:64">
      <c r="A7" s="47"/>
      <c r="B7" s="483">
        <v>43466</v>
      </c>
      <c r="C7" s="483"/>
      <c r="D7" s="49">
        <f>EOMONTH(B7,1)</f>
        <v>43524</v>
      </c>
      <c r="E7" s="50"/>
      <c r="F7" s="49">
        <f>EOMONTH(D7,1)</f>
        <v>43555</v>
      </c>
      <c r="G7" s="50"/>
      <c r="H7" s="49">
        <f>EOMONTH(F7,1)</f>
        <v>43585</v>
      </c>
      <c r="I7" s="50"/>
      <c r="J7" s="49">
        <f>EOMONTH(H7,1)</f>
        <v>43616</v>
      </c>
      <c r="K7" s="50"/>
      <c r="L7" s="49">
        <f>EOMONTH(J7,1)</f>
        <v>43646</v>
      </c>
      <c r="M7" s="50"/>
      <c r="N7" s="49">
        <f>EOMONTH(L7,1)</f>
        <v>43677</v>
      </c>
      <c r="O7" s="50"/>
      <c r="P7" s="49">
        <f>EOMONTH(N7,1)</f>
        <v>43708</v>
      </c>
      <c r="Q7" s="50"/>
      <c r="R7" s="49">
        <f>EOMONTH(P7,1)</f>
        <v>43738</v>
      </c>
      <c r="S7" s="50"/>
      <c r="T7" s="49">
        <f>EOMONTH(R7,1)</f>
        <v>43769</v>
      </c>
      <c r="U7" s="50"/>
      <c r="V7" s="49">
        <f>EOMONTH(T7,1)</f>
        <v>43799</v>
      </c>
      <c r="W7" s="50"/>
      <c r="X7" s="49">
        <f>EOMONTH(V7,1)</f>
        <v>43830</v>
      </c>
      <c r="Y7" s="50"/>
      <c r="AA7" s="187">
        <f>B7</f>
        <v>43466</v>
      </c>
      <c r="AB7" s="187">
        <f t="shared" ref="AB7:AL7" si="0">DATE(YEAR(AA7),MONTH(AA7)+1,DAY(AA7))</f>
        <v>43497</v>
      </c>
      <c r="AC7" s="187">
        <f t="shared" si="0"/>
        <v>43525</v>
      </c>
      <c r="AD7" s="187">
        <f t="shared" si="0"/>
        <v>43556</v>
      </c>
      <c r="AE7" s="187">
        <f t="shared" si="0"/>
        <v>43586</v>
      </c>
      <c r="AF7" s="187">
        <f t="shared" si="0"/>
        <v>43617</v>
      </c>
      <c r="AG7" s="187">
        <f t="shared" si="0"/>
        <v>43647</v>
      </c>
      <c r="AH7" s="187">
        <f t="shared" si="0"/>
        <v>43678</v>
      </c>
      <c r="AI7" s="187">
        <f t="shared" si="0"/>
        <v>43709</v>
      </c>
      <c r="AJ7" s="187">
        <f t="shared" si="0"/>
        <v>43739</v>
      </c>
      <c r="AK7" s="187">
        <f t="shared" si="0"/>
        <v>43770</v>
      </c>
      <c r="AL7" s="187">
        <f t="shared" si="0"/>
        <v>43800</v>
      </c>
      <c r="AM7"/>
      <c r="AN7" s="187">
        <f t="shared" ref="AN7:AY7" si="1">AA7</f>
        <v>43466</v>
      </c>
      <c r="AO7" s="187">
        <f t="shared" si="1"/>
        <v>43497</v>
      </c>
      <c r="AP7" s="187">
        <f t="shared" si="1"/>
        <v>43525</v>
      </c>
      <c r="AQ7" s="187">
        <f t="shared" si="1"/>
        <v>43556</v>
      </c>
      <c r="AR7" s="187">
        <f t="shared" si="1"/>
        <v>43586</v>
      </c>
      <c r="AS7" s="187">
        <f t="shared" si="1"/>
        <v>43617</v>
      </c>
      <c r="AT7" s="187">
        <f t="shared" si="1"/>
        <v>43647</v>
      </c>
      <c r="AU7" s="187">
        <f t="shared" si="1"/>
        <v>43678</v>
      </c>
      <c r="AV7" s="187">
        <f t="shared" si="1"/>
        <v>43709</v>
      </c>
      <c r="AW7" s="187">
        <f t="shared" si="1"/>
        <v>43739</v>
      </c>
      <c r="AX7" s="187">
        <f t="shared" si="1"/>
        <v>43770</v>
      </c>
      <c r="AY7" s="187">
        <f t="shared" si="1"/>
        <v>43800</v>
      </c>
      <c r="BA7" s="187">
        <f t="shared" ref="BA7:BL7" si="2">AA7</f>
        <v>43466</v>
      </c>
      <c r="BB7" s="187">
        <f t="shared" si="2"/>
        <v>43497</v>
      </c>
      <c r="BC7" s="187">
        <f t="shared" si="2"/>
        <v>43525</v>
      </c>
      <c r="BD7" s="187">
        <f t="shared" si="2"/>
        <v>43556</v>
      </c>
      <c r="BE7" s="187">
        <f t="shared" si="2"/>
        <v>43586</v>
      </c>
      <c r="BF7" s="187">
        <f t="shared" si="2"/>
        <v>43617</v>
      </c>
      <c r="BG7" s="187">
        <f t="shared" si="2"/>
        <v>43647</v>
      </c>
      <c r="BH7" s="187">
        <f t="shared" si="2"/>
        <v>43678</v>
      </c>
      <c r="BI7" s="187">
        <f t="shared" si="2"/>
        <v>43709</v>
      </c>
      <c r="BJ7" s="187">
        <f t="shared" si="2"/>
        <v>43739</v>
      </c>
      <c r="BK7" s="187">
        <f t="shared" si="2"/>
        <v>43770</v>
      </c>
      <c r="BL7" s="187">
        <f t="shared" si="2"/>
        <v>43800</v>
      </c>
    </row>
    <row r="8" spans="1:64">
      <c r="A8" s="51" t="s">
        <v>160</v>
      </c>
      <c r="B8" s="52" t="s">
        <v>161</v>
      </c>
      <c r="C8" s="52" t="s">
        <v>162</v>
      </c>
      <c r="D8" s="52" t="s">
        <v>161</v>
      </c>
      <c r="E8" s="52" t="s">
        <v>162</v>
      </c>
      <c r="F8" s="52" t="s">
        <v>161</v>
      </c>
      <c r="G8" s="52" t="s">
        <v>162</v>
      </c>
      <c r="H8" s="52" t="s">
        <v>161</v>
      </c>
      <c r="I8" s="52" t="s">
        <v>162</v>
      </c>
      <c r="J8" s="52" t="s">
        <v>161</v>
      </c>
      <c r="K8" s="52" t="s">
        <v>162</v>
      </c>
      <c r="L8" s="52" t="s">
        <v>161</v>
      </c>
      <c r="M8" s="52" t="s">
        <v>162</v>
      </c>
      <c r="N8" s="52" t="s">
        <v>161</v>
      </c>
      <c r="O8" s="52" t="s">
        <v>162</v>
      </c>
      <c r="P8" s="52" t="s">
        <v>161</v>
      </c>
      <c r="Q8" s="52" t="s">
        <v>162</v>
      </c>
      <c r="R8" s="52" t="s">
        <v>161</v>
      </c>
      <c r="S8" s="52" t="s">
        <v>162</v>
      </c>
      <c r="T8" s="52" t="s">
        <v>161</v>
      </c>
      <c r="U8" s="52" t="s">
        <v>162</v>
      </c>
      <c r="V8" s="52" t="s">
        <v>161</v>
      </c>
      <c r="W8" s="52" t="s">
        <v>162</v>
      </c>
      <c r="X8" s="52" t="s">
        <v>161</v>
      </c>
      <c r="Y8" s="52" t="s">
        <v>162</v>
      </c>
    </row>
    <row r="9" spans="1:64">
      <c r="A9" s="47">
        <v>1</v>
      </c>
      <c r="B9" s="184">
        <v>736</v>
      </c>
      <c r="C9" s="184">
        <v>1609</v>
      </c>
      <c r="D9" s="184">
        <v>715</v>
      </c>
      <c r="E9" s="184">
        <v>1651</v>
      </c>
      <c r="F9" s="184">
        <v>629</v>
      </c>
      <c r="G9" s="184">
        <v>1734</v>
      </c>
      <c r="H9" s="254">
        <v>628</v>
      </c>
      <c r="I9" s="254">
        <v>1919</v>
      </c>
      <c r="J9" s="254">
        <v>533</v>
      </c>
      <c r="K9" s="254">
        <v>2000</v>
      </c>
      <c r="L9" s="254">
        <v>456</v>
      </c>
      <c r="M9" s="254">
        <v>2038</v>
      </c>
      <c r="N9" s="254">
        <v>456</v>
      </c>
      <c r="O9" s="254">
        <v>2049</v>
      </c>
      <c r="P9" s="254">
        <v>527</v>
      </c>
      <c r="Q9" s="254">
        <v>2023</v>
      </c>
      <c r="R9" s="254">
        <v>608</v>
      </c>
      <c r="S9" s="254">
        <v>1929</v>
      </c>
      <c r="T9" s="254">
        <v>648</v>
      </c>
      <c r="U9" s="254">
        <v>1829</v>
      </c>
      <c r="V9" s="254">
        <v>732</v>
      </c>
      <c r="W9" s="254">
        <v>1732</v>
      </c>
      <c r="X9" s="184">
        <v>715</v>
      </c>
      <c r="Y9" s="184">
        <v>1600</v>
      </c>
      <c r="AA9" s="57">
        <f t="shared" ref="AA9:AA39" si="3">IF(B9=0,0,TIME(INT(B9/100),RIGHT(B9,2),0))</f>
        <v>0.31666666666666665</v>
      </c>
      <c r="AB9" s="57">
        <f t="shared" ref="AB9:AB39" si="4">IF(D9=0,0,TIME(INT(D9/100),RIGHT(D9,2),0))</f>
        <v>0.30208333333333331</v>
      </c>
      <c r="AC9" s="57">
        <f t="shared" ref="AC9:AC39" si="5">IF(F9=0,0,TIME(INT(F9/100),RIGHT(F9,2),0))</f>
        <v>0.27013888888888887</v>
      </c>
      <c r="AD9" s="57">
        <f t="shared" ref="AD9:AD39" si="6">IF(H9=0,0,TIME(INT(H9/100),RIGHT(H9,2),0))</f>
        <v>0.26944444444444443</v>
      </c>
      <c r="AE9" s="57">
        <f t="shared" ref="AE9:AE39" si="7">IF(J9=0,0,TIME(INT(J9/100),RIGHT(J9,2),0))</f>
        <v>0.23124999999999998</v>
      </c>
      <c r="AF9" s="57">
        <f t="shared" ref="AF9:AF39" si="8">IF(L9=0,0,TIME(INT(L9/100),RIGHT(L9,2),0))</f>
        <v>0.20555555555555557</v>
      </c>
      <c r="AG9" s="57">
        <f t="shared" ref="AG9:AG39" si="9">IF(N9=0,0,TIME(INT(N9/100),RIGHT(N9,2),0))</f>
        <v>0.20555555555555557</v>
      </c>
      <c r="AH9" s="57">
        <f t="shared" ref="AH9:AH39" si="10">IF(P9=0,0,TIME(INT(P9/100),RIGHT(P9,2),0))</f>
        <v>0.22708333333333333</v>
      </c>
      <c r="AI9" s="57">
        <f t="shared" ref="AI9:AI39" si="11">IF(R9=0,0,TIME(INT(R9/100),RIGHT(R9,2),0))</f>
        <v>0.25555555555555559</v>
      </c>
      <c r="AJ9" s="57">
        <f t="shared" ref="AJ9:AJ39" si="12">IF(T9=0,0,TIME(INT(T9/100),RIGHT(T9,2),0))</f>
        <v>0.28333333333333333</v>
      </c>
      <c r="AK9" s="57">
        <f t="shared" ref="AK9:AK39" si="13">IF(V9=0,0,TIME(INT(V9/100),RIGHT(V9,2),0))</f>
        <v>0.31388888888888888</v>
      </c>
      <c r="AL9" s="57">
        <f t="shared" ref="AL9:AL39" si="14">IF(X9=0,0,TIME(INT(X9/100),RIGHT(X9,2),0))</f>
        <v>0.30208333333333331</v>
      </c>
      <c r="AM9" s="57"/>
      <c r="AN9" s="57">
        <f t="shared" ref="AN9:AN39" si="15">IF(C9=0,0,TIME(INT(C9/100),RIGHT(C9,2),0))</f>
        <v>0.67291666666666661</v>
      </c>
      <c r="AO9" s="57">
        <f t="shared" ref="AO9:AO39" si="16">IF(E9=0,0,TIME(INT(E9/100),RIGHT(E9,2),0))</f>
        <v>0.70208333333333339</v>
      </c>
      <c r="AP9" s="57">
        <f t="shared" ref="AP9:AP39" si="17">IF(G9=0,0,TIME(INT(G9/100),RIGHT(G9,2),0))</f>
        <v>0.7319444444444444</v>
      </c>
      <c r="AQ9" s="57">
        <f t="shared" ref="AQ9:AQ39" si="18">IF(I9=0,0,TIME(INT(I9/100),RIGHT(I9,2),0))</f>
        <v>0.80486111111111114</v>
      </c>
      <c r="AR9" s="57">
        <f t="shared" ref="AR9:AR39" si="19">IF(K9=0,0,TIME(INT(K9/100),RIGHT(K9,2),0))</f>
        <v>0.83333333333333337</v>
      </c>
      <c r="AS9" s="57">
        <f t="shared" ref="AS9:AS39" si="20">IF(M9=0,0,TIME(INT(M9/100),RIGHT(M9,2),0))</f>
        <v>0.85972222222222217</v>
      </c>
      <c r="AT9" s="57">
        <f t="shared" ref="AT9:AT39" si="21">IF(O9=0,0,TIME(INT(O9/100),RIGHT(O9,2),0))</f>
        <v>0.86736111111111114</v>
      </c>
      <c r="AU9" s="57">
        <f t="shared" ref="AU9:AU39" si="22">IF(Q9=0,0,TIME(INT(Q9/100),RIGHT(Q9,2),0))</f>
        <v>0.84930555555555554</v>
      </c>
      <c r="AV9" s="57">
        <f t="shared" ref="AV9:AV39" si="23">IF(S9=0,0,TIME(INT(S9/100),RIGHT(S9,2),0))</f>
        <v>0.81180555555555556</v>
      </c>
      <c r="AW9" s="57">
        <f t="shared" ref="AW9:AW39" si="24">IF(U9=0,0,TIME(INT(U9/100),RIGHT(U9,2),0))</f>
        <v>0.77013888888888893</v>
      </c>
      <c r="AX9" s="57">
        <f t="shared" ref="AX9:AX39" si="25">IF(W9=0,0,TIME(INT(W9/100),RIGHT(W9,2),0))</f>
        <v>0.73055555555555562</v>
      </c>
      <c r="AY9" s="57">
        <f t="shared" ref="AY9:AY39" si="26">IF(Y9=0,0,TIME(INT(Y9/100),RIGHT(Y9,2),0))</f>
        <v>0.66666666666666663</v>
      </c>
      <c r="BA9" s="57">
        <f t="shared" ref="BA9:BL30" si="27">AN9-AA9</f>
        <v>0.35624999999999996</v>
      </c>
      <c r="BB9" s="57">
        <f t="shared" si="27"/>
        <v>0.40000000000000008</v>
      </c>
      <c r="BC9" s="57">
        <f t="shared" si="27"/>
        <v>0.46180555555555552</v>
      </c>
      <c r="BD9" s="57">
        <f t="shared" si="27"/>
        <v>0.53541666666666665</v>
      </c>
      <c r="BE9" s="57">
        <f t="shared" si="27"/>
        <v>0.60208333333333341</v>
      </c>
      <c r="BF9" s="57">
        <f t="shared" si="27"/>
        <v>0.65416666666666656</v>
      </c>
      <c r="BG9" s="57">
        <f t="shared" si="27"/>
        <v>0.66180555555555554</v>
      </c>
      <c r="BH9" s="57">
        <f t="shared" si="27"/>
        <v>0.62222222222222223</v>
      </c>
      <c r="BI9" s="57">
        <f t="shared" si="27"/>
        <v>0.55624999999999991</v>
      </c>
      <c r="BJ9" s="57">
        <f t="shared" si="27"/>
        <v>0.4868055555555556</v>
      </c>
      <c r="BK9" s="57">
        <f t="shared" si="27"/>
        <v>0.41666666666666674</v>
      </c>
      <c r="BL9" s="57">
        <f t="shared" si="27"/>
        <v>0.36458333333333331</v>
      </c>
    </row>
    <row r="10" spans="1:64">
      <c r="A10" s="47">
        <v>2</v>
      </c>
      <c r="B10" s="184">
        <v>736</v>
      </c>
      <c r="C10" s="184">
        <v>1610</v>
      </c>
      <c r="D10" s="184">
        <v>714</v>
      </c>
      <c r="E10" s="184">
        <v>1652</v>
      </c>
      <c r="F10" s="184">
        <v>628</v>
      </c>
      <c r="G10" s="184">
        <v>1735</v>
      </c>
      <c r="H10" s="254">
        <v>626</v>
      </c>
      <c r="I10" s="254">
        <v>1920</v>
      </c>
      <c r="J10" s="254">
        <v>531</v>
      </c>
      <c r="K10" s="254">
        <v>2002</v>
      </c>
      <c r="L10" s="254">
        <v>456</v>
      </c>
      <c r="M10" s="254">
        <v>2039</v>
      </c>
      <c r="N10" s="254">
        <v>457</v>
      </c>
      <c r="O10" s="254">
        <v>2049</v>
      </c>
      <c r="P10" s="254">
        <v>528</v>
      </c>
      <c r="Q10" s="254">
        <v>2021</v>
      </c>
      <c r="R10" s="254">
        <v>609</v>
      </c>
      <c r="S10" s="254">
        <v>1927</v>
      </c>
      <c r="T10" s="254">
        <v>649</v>
      </c>
      <c r="U10" s="254">
        <v>1827</v>
      </c>
      <c r="V10" s="254">
        <v>734</v>
      </c>
      <c r="W10" s="254">
        <v>1731</v>
      </c>
      <c r="X10" s="184">
        <v>717</v>
      </c>
      <c r="Y10" s="184">
        <v>1600</v>
      </c>
      <c r="AA10" s="57">
        <f t="shared" si="3"/>
        <v>0.31666666666666665</v>
      </c>
      <c r="AB10" s="57">
        <f t="shared" si="4"/>
        <v>0.30138888888888887</v>
      </c>
      <c r="AC10" s="57">
        <f t="shared" si="5"/>
        <v>0.26944444444444443</v>
      </c>
      <c r="AD10" s="57">
        <f t="shared" si="6"/>
        <v>0.26805555555555555</v>
      </c>
      <c r="AE10" s="57">
        <f t="shared" si="7"/>
        <v>0.2298611111111111</v>
      </c>
      <c r="AF10" s="57">
        <f t="shared" si="8"/>
        <v>0.20555555555555557</v>
      </c>
      <c r="AG10" s="57">
        <f t="shared" si="9"/>
        <v>0.20625000000000002</v>
      </c>
      <c r="AH10" s="57">
        <f t="shared" si="10"/>
        <v>0.22777777777777777</v>
      </c>
      <c r="AI10" s="57">
        <f t="shared" si="11"/>
        <v>0.25625000000000003</v>
      </c>
      <c r="AJ10" s="57">
        <f t="shared" si="12"/>
        <v>0.28402777777777777</v>
      </c>
      <c r="AK10" s="57">
        <f t="shared" si="13"/>
        <v>0.31527777777777777</v>
      </c>
      <c r="AL10" s="57">
        <f t="shared" si="14"/>
        <v>0.3034722222222222</v>
      </c>
      <c r="AM10" s="57"/>
      <c r="AN10" s="57">
        <f t="shared" si="15"/>
        <v>0.67361111111111116</v>
      </c>
      <c r="AO10" s="57">
        <f t="shared" si="16"/>
        <v>0.70277777777777783</v>
      </c>
      <c r="AP10" s="57">
        <f t="shared" si="17"/>
        <v>0.73263888888888884</v>
      </c>
      <c r="AQ10" s="57">
        <f t="shared" si="18"/>
        <v>0.80555555555555547</v>
      </c>
      <c r="AR10" s="57">
        <f t="shared" si="19"/>
        <v>0.83472222222222225</v>
      </c>
      <c r="AS10" s="57">
        <f t="shared" si="20"/>
        <v>0.86041666666666661</v>
      </c>
      <c r="AT10" s="57">
        <f t="shared" si="21"/>
        <v>0.86736111111111114</v>
      </c>
      <c r="AU10" s="57">
        <f t="shared" si="22"/>
        <v>0.84791666666666676</v>
      </c>
      <c r="AV10" s="57">
        <f t="shared" si="23"/>
        <v>0.81041666666666667</v>
      </c>
      <c r="AW10" s="57">
        <f t="shared" si="24"/>
        <v>0.76874999999999993</v>
      </c>
      <c r="AX10" s="57">
        <f t="shared" si="25"/>
        <v>0.72986111111111107</v>
      </c>
      <c r="AY10" s="57">
        <f t="shared" si="26"/>
        <v>0.66666666666666663</v>
      </c>
      <c r="BA10" s="57">
        <f t="shared" si="27"/>
        <v>0.35694444444444451</v>
      </c>
      <c r="BB10" s="57">
        <f t="shared" si="27"/>
        <v>0.40138888888888896</v>
      </c>
      <c r="BC10" s="57">
        <f t="shared" si="27"/>
        <v>0.46319444444444441</v>
      </c>
      <c r="BD10" s="57">
        <f t="shared" si="27"/>
        <v>0.53749999999999987</v>
      </c>
      <c r="BE10" s="57">
        <f t="shared" si="27"/>
        <v>0.60486111111111118</v>
      </c>
      <c r="BF10" s="57">
        <f t="shared" si="27"/>
        <v>0.65486111111111101</v>
      </c>
      <c r="BG10" s="57">
        <f t="shared" si="27"/>
        <v>0.66111111111111109</v>
      </c>
      <c r="BH10" s="57">
        <f t="shared" si="27"/>
        <v>0.62013888888888902</v>
      </c>
      <c r="BI10" s="57">
        <f t="shared" si="27"/>
        <v>0.5541666666666667</v>
      </c>
      <c r="BJ10" s="57">
        <f t="shared" si="27"/>
        <v>0.48472222222222217</v>
      </c>
      <c r="BK10" s="57">
        <f t="shared" si="27"/>
        <v>0.4145833333333333</v>
      </c>
      <c r="BL10" s="57">
        <f t="shared" si="27"/>
        <v>0.36319444444444443</v>
      </c>
    </row>
    <row r="11" spans="1:64">
      <c r="A11" s="47">
        <v>3</v>
      </c>
      <c r="B11" s="184">
        <v>736</v>
      </c>
      <c r="C11" s="184">
        <v>1611</v>
      </c>
      <c r="D11" s="184">
        <v>712</v>
      </c>
      <c r="E11" s="184">
        <v>1654</v>
      </c>
      <c r="F11" s="184">
        <v>626</v>
      </c>
      <c r="G11" s="184">
        <v>1737</v>
      </c>
      <c r="H11" s="254">
        <v>624</v>
      </c>
      <c r="I11" s="254">
        <v>1921</v>
      </c>
      <c r="J11" s="254">
        <v>529</v>
      </c>
      <c r="K11" s="254">
        <v>2003</v>
      </c>
      <c r="L11" s="254">
        <v>455</v>
      </c>
      <c r="M11" s="254">
        <v>2040</v>
      </c>
      <c r="N11" s="254">
        <v>457</v>
      </c>
      <c r="O11" s="254">
        <v>2049</v>
      </c>
      <c r="P11" s="254">
        <v>529</v>
      </c>
      <c r="Q11" s="254">
        <v>2020</v>
      </c>
      <c r="R11" s="254">
        <v>610</v>
      </c>
      <c r="S11" s="254">
        <v>1925</v>
      </c>
      <c r="T11" s="254">
        <v>651</v>
      </c>
      <c r="U11" s="254">
        <v>1825</v>
      </c>
      <c r="V11" s="408">
        <v>635</v>
      </c>
      <c r="W11" s="408">
        <v>1629</v>
      </c>
      <c r="X11" s="184">
        <v>718</v>
      </c>
      <c r="Y11" s="184">
        <v>1600</v>
      </c>
      <c r="AA11" s="57">
        <f t="shared" si="3"/>
        <v>0.31666666666666665</v>
      </c>
      <c r="AB11" s="57">
        <f t="shared" si="4"/>
        <v>0.3</v>
      </c>
      <c r="AC11" s="57">
        <f t="shared" si="5"/>
        <v>0.26805555555555555</v>
      </c>
      <c r="AD11" s="57">
        <f t="shared" si="6"/>
        <v>0.26666666666666666</v>
      </c>
      <c r="AE11" s="57">
        <f t="shared" si="7"/>
        <v>0.22847222222222222</v>
      </c>
      <c r="AF11" s="57">
        <f t="shared" si="8"/>
        <v>0.20486111111111113</v>
      </c>
      <c r="AG11" s="57">
        <f t="shared" si="9"/>
        <v>0.20625000000000002</v>
      </c>
      <c r="AH11" s="57">
        <f t="shared" si="10"/>
        <v>0.22847222222222222</v>
      </c>
      <c r="AI11" s="57">
        <f t="shared" si="11"/>
        <v>0.25694444444444448</v>
      </c>
      <c r="AJ11" s="57">
        <f t="shared" si="12"/>
        <v>0.28541666666666665</v>
      </c>
      <c r="AK11" s="57">
        <f t="shared" si="13"/>
        <v>0.27430555555555552</v>
      </c>
      <c r="AL11" s="57">
        <f t="shared" si="14"/>
        <v>0.30416666666666664</v>
      </c>
      <c r="AM11" s="57"/>
      <c r="AN11" s="57">
        <f t="shared" si="15"/>
        <v>0.6743055555555556</v>
      </c>
      <c r="AO11" s="57">
        <f t="shared" si="16"/>
        <v>0.70416666666666661</v>
      </c>
      <c r="AP11" s="57">
        <f t="shared" si="17"/>
        <v>0.73402777777777783</v>
      </c>
      <c r="AQ11" s="57">
        <f t="shared" si="18"/>
        <v>0.80625000000000002</v>
      </c>
      <c r="AR11" s="57">
        <f t="shared" si="19"/>
        <v>0.8354166666666667</v>
      </c>
      <c r="AS11" s="57">
        <f t="shared" si="20"/>
        <v>0.86111111111111116</v>
      </c>
      <c r="AT11" s="57">
        <f t="shared" si="21"/>
        <v>0.86736111111111114</v>
      </c>
      <c r="AU11" s="57">
        <f t="shared" si="22"/>
        <v>0.84722222222222221</v>
      </c>
      <c r="AV11" s="57">
        <f t="shared" si="23"/>
        <v>0.80902777777777779</v>
      </c>
      <c r="AW11" s="57">
        <f t="shared" si="24"/>
        <v>0.76736111111111116</v>
      </c>
      <c r="AX11" s="57">
        <f t="shared" si="25"/>
        <v>0.68680555555555556</v>
      </c>
      <c r="AY11" s="57">
        <f t="shared" si="26"/>
        <v>0.66666666666666663</v>
      </c>
      <c r="BA11" s="57">
        <f t="shared" si="27"/>
        <v>0.35763888888888895</v>
      </c>
      <c r="BB11" s="57">
        <f t="shared" si="27"/>
        <v>0.40416666666666662</v>
      </c>
      <c r="BC11" s="57">
        <f t="shared" si="27"/>
        <v>0.46597222222222229</v>
      </c>
      <c r="BD11" s="57">
        <f t="shared" si="27"/>
        <v>0.5395833333333333</v>
      </c>
      <c r="BE11" s="57">
        <f t="shared" si="27"/>
        <v>0.60694444444444451</v>
      </c>
      <c r="BF11" s="57">
        <f t="shared" si="27"/>
        <v>0.65625</v>
      </c>
      <c r="BG11" s="57">
        <f t="shared" si="27"/>
        <v>0.66111111111111109</v>
      </c>
      <c r="BH11" s="57">
        <f t="shared" si="27"/>
        <v>0.61875000000000002</v>
      </c>
      <c r="BI11" s="57">
        <f t="shared" si="27"/>
        <v>0.55208333333333326</v>
      </c>
      <c r="BJ11" s="57">
        <f t="shared" si="27"/>
        <v>0.48194444444444451</v>
      </c>
      <c r="BK11" s="57">
        <f t="shared" si="27"/>
        <v>0.41250000000000003</v>
      </c>
      <c r="BL11" s="57">
        <f t="shared" si="27"/>
        <v>0.36249999999999999</v>
      </c>
    </row>
    <row r="12" spans="1:64">
      <c r="A12" s="47">
        <v>4</v>
      </c>
      <c r="B12" s="184">
        <v>736</v>
      </c>
      <c r="C12" s="184">
        <v>1612</v>
      </c>
      <c r="D12" s="184">
        <v>711</v>
      </c>
      <c r="E12" s="184">
        <v>1655</v>
      </c>
      <c r="F12" s="184">
        <v>624</v>
      </c>
      <c r="G12" s="184">
        <v>1738</v>
      </c>
      <c r="H12" s="254">
        <v>622</v>
      </c>
      <c r="I12" s="254">
        <v>1923</v>
      </c>
      <c r="J12" s="254">
        <v>528</v>
      </c>
      <c r="K12" s="254">
        <v>2005</v>
      </c>
      <c r="L12" s="254">
        <v>455</v>
      </c>
      <c r="M12" s="254">
        <v>2041</v>
      </c>
      <c r="N12" s="254">
        <v>458</v>
      </c>
      <c r="O12" s="254">
        <v>2048</v>
      </c>
      <c r="P12" s="254">
        <v>531</v>
      </c>
      <c r="Q12" s="254">
        <v>2019</v>
      </c>
      <c r="R12" s="254">
        <v>612</v>
      </c>
      <c r="S12" s="254">
        <v>1923</v>
      </c>
      <c r="T12" s="254">
        <v>652</v>
      </c>
      <c r="U12" s="254">
        <v>1823</v>
      </c>
      <c r="V12" s="184">
        <v>637</v>
      </c>
      <c r="W12" s="184">
        <v>1628</v>
      </c>
      <c r="X12" s="184">
        <v>719</v>
      </c>
      <c r="Y12" s="184">
        <v>1559</v>
      </c>
      <c r="AA12" s="57">
        <f t="shared" si="3"/>
        <v>0.31666666666666665</v>
      </c>
      <c r="AB12" s="57">
        <f t="shared" si="4"/>
        <v>0.29930555555555555</v>
      </c>
      <c r="AC12" s="57">
        <f t="shared" si="5"/>
        <v>0.26666666666666666</v>
      </c>
      <c r="AD12" s="57">
        <f t="shared" si="6"/>
        <v>0.26527777777777778</v>
      </c>
      <c r="AE12" s="57">
        <f t="shared" si="7"/>
        <v>0.22777777777777777</v>
      </c>
      <c r="AF12" s="57">
        <f t="shared" si="8"/>
        <v>0.20486111111111113</v>
      </c>
      <c r="AG12" s="57">
        <f t="shared" si="9"/>
        <v>0.20694444444444446</v>
      </c>
      <c r="AH12" s="57">
        <f t="shared" si="10"/>
        <v>0.2298611111111111</v>
      </c>
      <c r="AI12" s="57">
        <f t="shared" si="11"/>
        <v>0.25833333333333336</v>
      </c>
      <c r="AJ12" s="57">
        <f t="shared" si="12"/>
        <v>0.28611111111111115</v>
      </c>
      <c r="AK12" s="57">
        <f t="shared" si="13"/>
        <v>0.27569444444444446</v>
      </c>
      <c r="AL12" s="57">
        <f t="shared" si="14"/>
        <v>0.30486111111111108</v>
      </c>
      <c r="AM12" s="57"/>
      <c r="AN12" s="57">
        <f t="shared" si="15"/>
        <v>0.67499999999999993</v>
      </c>
      <c r="AO12" s="57">
        <f t="shared" si="16"/>
        <v>0.70486111111111116</v>
      </c>
      <c r="AP12" s="57">
        <f t="shared" si="17"/>
        <v>0.73472222222222217</v>
      </c>
      <c r="AQ12" s="57">
        <f t="shared" si="18"/>
        <v>0.80763888888888891</v>
      </c>
      <c r="AR12" s="57">
        <f t="shared" si="19"/>
        <v>0.83680555555555547</v>
      </c>
      <c r="AS12" s="57">
        <f t="shared" si="20"/>
        <v>0.8618055555555556</v>
      </c>
      <c r="AT12" s="57">
        <f t="shared" si="21"/>
        <v>0.8666666666666667</v>
      </c>
      <c r="AU12" s="57">
        <f t="shared" si="22"/>
        <v>0.84652777777777777</v>
      </c>
      <c r="AV12" s="57">
        <f t="shared" si="23"/>
        <v>0.80763888888888891</v>
      </c>
      <c r="AW12" s="57">
        <f t="shared" si="24"/>
        <v>0.76597222222222217</v>
      </c>
      <c r="AX12" s="57">
        <f t="shared" si="25"/>
        <v>0.68611111111111101</v>
      </c>
      <c r="AY12" s="57">
        <f t="shared" si="26"/>
        <v>0.66597222222222219</v>
      </c>
      <c r="BA12" s="57">
        <f t="shared" si="27"/>
        <v>0.35833333333333328</v>
      </c>
      <c r="BB12" s="57">
        <f t="shared" si="27"/>
        <v>0.40555555555555561</v>
      </c>
      <c r="BC12" s="57">
        <f t="shared" si="27"/>
        <v>0.4680555555555555</v>
      </c>
      <c r="BD12" s="57">
        <f t="shared" si="27"/>
        <v>0.54236111111111107</v>
      </c>
      <c r="BE12" s="57">
        <f t="shared" si="27"/>
        <v>0.60902777777777772</v>
      </c>
      <c r="BF12" s="57">
        <f t="shared" si="27"/>
        <v>0.65694444444444444</v>
      </c>
      <c r="BG12" s="57">
        <f t="shared" si="27"/>
        <v>0.65972222222222221</v>
      </c>
      <c r="BH12" s="57">
        <f t="shared" si="27"/>
        <v>0.6166666666666667</v>
      </c>
      <c r="BI12" s="57">
        <f t="shared" si="27"/>
        <v>0.54930555555555549</v>
      </c>
      <c r="BJ12" s="57">
        <f t="shared" si="27"/>
        <v>0.47986111111111102</v>
      </c>
      <c r="BK12" s="57">
        <f t="shared" si="27"/>
        <v>0.41041666666666654</v>
      </c>
      <c r="BL12" s="57">
        <f t="shared" si="27"/>
        <v>0.3611111111111111</v>
      </c>
    </row>
    <row r="13" spans="1:64">
      <c r="A13" s="47">
        <v>5</v>
      </c>
      <c r="B13" s="184">
        <v>736</v>
      </c>
      <c r="C13" s="184">
        <v>1613</v>
      </c>
      <c r="D13" s="184">
        <v>710</v>
      </c>
      <c r="E13" s="184">
        <v>1657</v>
      </c>
      <c r="F13" s="184">
        <v>622</v>
      </c>
      <c r="G13" s="184">
        <v>1740</v>
      </c>
      <c r="H13" s="254">
        <v>620</v>
      </c>
      <c r="I13" s="254">
        <v>1924</v>
      </c>
      <c r="J13" s="254">
        <v>526</v>
      </c>
      <c r="K13" s="254">
        <v>2006</v>
      </c>
      <c r="L13" s="254">
        <v>454</v>
      </c>
      <c r="M13" s="254">
        <v>2041</v>
      </c>
      <c r="N13" s="254">
        <v>459</v>
      </c>
      <c r="O13" s="254">
        <v>2048</v>
      </c>
      <c r="P13" s="254">
        <v>532</v>
      </c>
      <c r="Q13" s="254">
        <v>2017</v>
      </c>
      <c r="R13" s="254">
        <v>613</v>
      </c>
      <c r="S13" s="254">
        <v>1921</v>
      </c>
      <c r="T13" s="254">
        <v>653</v>
      </c>
      <c r="U13" s="254">
        <v>1821</v>
      </c>
      <c r="V13" s="184">
        <v>638</v>
      </c>
      <c r="W13" s="184">
        <v>1626</v>
      </c>
      <c r="X13" s="184">
        <v>720</v>
      </c>
      <c r="Y13" s="184">
        <v>1559</v>
      </c>
      <c r="AA13" s="57">
        <f t="shared" si="3"/>
        <v>0.31666666666666665</v>
      </c>
      <c r="AB13" s="57">
        <f t="shared" si="4"/>
        <v>0.2986111111111111</v>
      </c>
      <c r="AC13" s="57">
        <f t="shared" si="5"/>
        <v>0.26527777777777778</v>
      </c>
      <c r="AD13" s="57">
        <f t="shared" si="6"/>
        <v>0.2638888888888889</v>
      </c>
      <c r="AE13" s="57">
        <f t="shared" si="7"/>
        <v>0.22638888888888889</v>
      </c>
      <c r="AF13" s="57">
        <f t="shared" si="8"/>
        <v>0.20416666666666669</v>
      </c>
      <c r="AG13" s="57">
        <f t="shared" si="9"/>
        <v>0.2076388888888889</v>
      </c>
      <c r="AH13" s="57">
        <f t="shared" si="10"/>
        <v>0.23055555555555554</v>
      </c>
      <c r="AI13" s="57">
        <f t="shared" si="11"/>
        <v>0.2590277777777778</v>
      </c>
      <c r="AJ13" s="57">
        <f t="shared" si="12"/>
        <v>0.28680555555555554</v>
      </c>
      <c r="AK13" s="57">
        <f t="shared" si="13"/>
        <v>0.27638888888888885</v>
      </c>
      <c r="AL13" s="57">
        <f t="shared" si="14"/>
        <v>0.30555555555555552</v>
      </c>
      <c r="AM13" s="57"/>
      <c r="AN13" s="57">
        <f t="shared" si="15"/>
        <v>0.67569444444444438</v>
      </c>
      <c r="AO13" s="57">
        <f t="shared" si="16"/>
        <v>0.70624999999999993</v>
      </c>
      <c r="AP13" s="57">
        <f t="shared" si="17"/>
        <v>0.73611111111111116</v>
      </c>
      <c r="AQ13" s="57">
        <f t="shared" si="18"/>
        <v>0.80833333333333324</v>
      </c>
      <c r="AR13" s="57">
        <f t="shared" si="19"/>
        <v>0.83750000000000002</v>
      </c>
      <c r="AS13" s="57">
        <f t="shared" si="20"/>
        <v>0.8618055555555556</v>
      </c>
      <c r="AT13" s="57">
        <f t="shared" si="21"/>
        <v>0.8666666666666667</v>
      </c>
      <c r="AU13" s="57">
        <f t="shared" si="22"/>
        <v>0.84513888888888899</v>
      </c>
      <c r="AV13" s="57">
        <f t="shared" si="23"/>
        <v>0.80625000000000002</v>
      </c>
      <c r="AW13" s="57">
        <f t="shared" si="24"/>
        <v>0.76458333333333339</v>
      </c>
      <c r="AX13" s="57">
        <f t="shared" si="25"/>
        <v>0.68472222222222223</v>
      </c>
      <c r="AY13" s="57">
        <f t="shared" si="26"/>
        <v>0.66597222222222219</v>
      </c>
      <c r="BA13" s="57">
        <f t="shared" si="27"/>
        <v>0.35902777777777772</v>
      </c>
      <c r="BB13" s="57">
        <f t="shared" si="27"/>
        <v>0.40763888888888883</v>
      </c>
      <c r="BC13" s="57">
        <f t="shared" si="27"/>
        <v>0.47083333333333338</v>
      </c>
      <c r="BD13" s="57">
        <f t="shared" si="27"/>
        <v>0.54444444444444429</v>
      </c>
      <c r="BE13" s="57">
        <f t="shared" si="27"/>
        <v>0.61111111111111116</v>
      </c>
      <c r="BF13" s="57">
        <f t="shared" si="27"/>
        <v>0.65763888888888888</v>
      </c>
      <c r="BG13" s="57">
        <f t="shared" si="27"/>
        <v>0.65902777777777777</v>
      </c>
      <c r="BH13" s="57">
        <f t="shared" si="27"/>
        <v>0.61458333333333348</v>
      </c>
      <c r="BI13" s="57">
        <f t="shared" si="27"/>
        <v>0.54722222222222228</v>
      </c>
      <c r="BJ13" s="57">
        <f t="shared" si="27"/>
        <v>0.47777777777777786</v>
      </c>
      <c r="BK13" s="57">
        <f t="shared" si="27"/>
        <v>0.40833333333333338</v>
      </c>
      <c r="BL13" s="57">
        <f t="shared" si="27"/>
        <v>0.36041666666666666</v>
      </c>
    </row>
    <row r="14" spans="1:64">
      <c r="A14" s="47">
        <v>6</v>
      </c>
      <c r="B14" s="184">
        <v>736</v>
      </c>
      <c r="C14" s="184">
        <v>1614</v>
      </c>
      <c r="D14" s="184">
        <v>708</v>
      </c>
      <c r="E14" s="184">
        <v>1658</v>
      </c>
      <c r="F14" s="184">
        <v>620</v>
      </c>
      <c r="G14" s="184">
        <v>1741</v>
      </c>
      <c r="H14" s="254">
        <v>618</v>
      </c>
      <c r="I14" s="254">
        <v>1926</v>
      </c>
      <c r="J14" s="254">
        <v>525</v>
      </c>
      <c r="K14" s="254">
        <v>2007</v>
      </c>
      <c r="L14" s="254">
        <v>454</v>
      </c>
      <c r="M14" s="254">
        <v>2042</v>
      </c>
      <c r="N14" s="254">
        <v>500</v>
      </c>
      <c r="O14" s="254">
        <v>2048</v>
      </c>
      <c r="P14" s="254">
        <v>533</v>
      </c>
      <c r="Q14" s="254">
        <v>2016</v>
      </c>
      <c r="R14" s="254">
        <v>614</v>
      </c>
      <c r="S14" s="254">
        <v>1919</v>
      </c>
      <c r="T14" s="254">
        <v>655</v>
      </c>
      <c r="U14" s="254">
        <v>1819</v>
      </c>
      <c r="V14" s="184">
        <v>640</v>
      </c>
      <c r="W14" s="184">
        <v>1625</v>
      </c>
      <c r="X14" s="184">
        <v>721</v>
      </c>
      <c r="Y14" s="184">
        <v>1559</v>
      </c>
      <c r="AA14" s="57">
        <f t="shared" si="3"/>
        <v>0.31666666666666665</v>
      </c>
      <c r="AB14" s="57">
        <f t="shared" si="4"/>
        <v>0.29722222222222222</v>
      </c>
      <c r="AC14" s="57">
        <f t="shared" si="5"/>
        <v>0.2638888888888889</v>
      </c>
      <c r="AD14" s="57">
        <f t="shared" si="6"/>
        <v>0.26250000000000001</v>
      </c>
      <c r="AE14" s="57">
        <f t="shared" si="7"/>
        <v>0.22569444444444445</v>
      </c>
      <c r="AF14" s="57">
        <f t="shared" si="8"/>
        <v>0.20416666666666669</v>
      </c>
      <c r="AG14" s="57">
        <f t="shared" si="9"/>
        <v>0.20833333333333334</v>
      </c>
      <c r="AH14" s="57">
        <f t="shared" si="10"/>
        <v>0.23124999999999998</v>
      </c>
      <c r="AI14" s="57">
        <f t="shared" si="11"/>
        <v>0.25972222222222224</v>
      </c>
      <c r="AJ14" s="57">
        <f t="shared" si="12"/>
        <v>0.28819444444444448</v>
      </c>
      <c r="AK14" s="57">
        <f t="shared" si="13"/>
        <v>0.27777777777777779</v>
      </c>
      <c r="AL14" s="57">
        <f t="shared" si="14"/>
        <v>0.30624999999999997</v>
      </c>
      <c r="AM14" s="57"/>
      <c r="AN14" s="57">
        <f t="shared" si="15"/>
        <v>0.67638888888888893</v>
      </c>
      <c r="AO14" s="57">
        <f t="shared" si="16"/>
        <v>0.70694444444444438</v>
      </c>
      <c r="AP14" s="57">
        <f t="shared" si="17"/>
        <v>0.7368055555555556</v>
      </c>
      <c r="AQ14" s="57">
        <f t="shared" si="18"/>
        <v>0.80972222222222223</v>
      </c>
      <c r="AR14" s="57">
        <f t="shared" si="19"/>
        <v>0.83819444444444446</v>
      </c>
      <c r="AS14" s="57">
        <f t="shared" si="20"/>
        <v>0.86249999999999993</v>
      </c>
      <c r="AT14" s="57">
        <f t="shared" si="21"/>
        <v>0.8666666666666667</v>
      </c>
      <c r="AU14" s="57">
        <f t="shared" si="22"/>
        <v>0.84444444444444444</v>
      </c>
      <c r="AV14" s="57">
        <f t="shared" si="23"/>
        <v>0.80486111111111114</v>
      </c>
      <c r="AW14" s="57">
        <f t="shared" si="24"/>
        <v>0.7631944444444444</v>
      </c>
      <c r="AX14" s="57">
        <f t="shared" si="25"/>
        <v>0.68402777777777779</v>
      </c>
      <c r="AY14" s="57">
        <f t="shared" si="26"/>
        <v>0.66597222222222219</v>
      </c>
      <c r="BA14" s="57">
        <f t="shared" si="27"/>
        <v>0.35972222222222228</v>
      </c>
      <c r="BB14" s="57">
        <f t="shared" si="27"/>
        <v>0.40972222222222215</v>
      </c>
      <c r="BC14" s="57">
        <f t="shared" si="27"/>
        <v>0.47291666666666671</v>
      </c>
      <c r="BD14" s="57">
        <f t="shared" si="27"/>
        <v>0.54722222222222228</v>
      </c>
      <c r="BE14" s="57">
        <f t="shared" si="27"/>
        <v>0.61250000000000004</v>
      </c>
      <c r="BF14" s="57">
        <f t="shared" si="27"/>
        <v>0.65833333333333321</v>
      </c>
      <c r="BG14" s="57">
        <f t="shared" si="27"/>
        <v>0.65833333333333333</v>
      </c>
      <c r="BH14" s="57">
        <f t="shared" si="27"/>
        <v>0.61319444444444449</v>
      </c>
      <c r="BI14" s="57">
        <f t="shared" si="27"/>
        <v>0.54513888888888884</v>
      </c>
      <c r="BJ14" s="57">
        <f t="shared" si="27"/>
        <v>0.47499999999999992</v>
      </c>
      <c r="BK14" s="57">
        <f t="shared" si="27"/>
        <v>0.40625</v>
      </c>
      <c r="BL14" s="57">
        <f t="shared" si="27"/>
        <v>0.35972222222222222</v>
      </c>
    </row>
    <row r="15" spans="1:64">
      <c r="A15" s="47">
        <v>7</v>
      </c>
      <c r="B15" s="184">
        <v>736</v>
      </c>
      <c r="C15" s="184">
        <v>1615</v>
      </c>
      <c r="D15" s="184">
        <v>707</v>
      </c>
      <c r="E15" s="184">
        <v>1700</v>
      </c>
      <c r="F15" s="184">
        <v>618</v>
      </c>
      <c r="G15" s="184">
        <v>1743</v>
      </c>
      <c r="H15" s="254">
        <v>616</v>
      </c>
      <c r="I15" s="254">
        <v>1927</v>
      </c>
      <c r="J15" s="254">
        <v>523</v>
      </c>
      <c r="K15" s="254">
        <v>2009</v>
      </c>
      <c r="L15" s="254">
        <v>453</v>
      </c>
      <c r="M15" s="254">
        <v>2043</v>
      </c>
      <c r="N15" s="254">
        <v>500</v>
      </c>
      <c r="O15" s="254">
        <v>2047</v>
      </c>
      <c r="P15" s="254">
        <v>535</v>
      </c>
      <c r="Q15" s="254">
        <v>2014</v>
      </c>
      <c r="R15" s="254">
        <v>616</v>
      </c>
      <c r="S15" s="254">
        <v>1917</v>
      </c>
      <c r="T15" s="254">
        <v>656</v>
      </c>
      <c r="U15" s="254">
        <v>1817</v>
      </c>
      <c r="V15" s="184">
        <v>641</v>
      </c>
      <c r="W15" s="184">
        <v>1623</v>
      </c>
      <c r="X15" s="184">
        <v>722</v>
      </c>
      <c r="Y15" s="184">
        <v>1559</v>
      </c>
      <c r="AA15" s="57">
        <f t="shared" si="3"/>
        <v>0.31666666666666665</v>
      </c>
      <c r="AB15" s="57">
        <f t="shared" si="4"/>
        <v>0.29652777777777778</v>
      </c>
      <c r="AC15" s="57">
        <f t="shared" si="5"/>
        <v>0.26250000000000001</v>
      </c>
      <c r="AD15" s="57">
        <f t="shared" si="6"/>
        <v>0.26111111111111113</v>
      </c>
      <c r="AE15" s="57">
        <f t="shared" si="7"/>
        <v>0.22430555555555556</v>
      </c>
      <c r="AF15" s="57">
        <f t="shared" si="8"/>
        <v>0.20347222222222219</v>
      </c>
      <c r="AG15" s="57">
        <f t="shared" si="9"/>
        <v>0.20833333333333334</v>
      </c>
      <c r="AH15" s="57">
        <f t="shared" si="10"/>
        <v>0.23263888888888887</v>
      </c>
      <c r="AI15" s="57">
        <f t="shared" si="11"/>
        <v>0.26111111111111113</v>
      </c>
      <c r="AJ15" s="57">
        <f t="shared" si="12"/>
        <v>0.28888888888888892</v>
      </c>
      <c r="AK15" s="57">
        <f t="shared" si="13"/>
        <v>0.27847222222222223</v>
      </c>
      <c r="AL15" s="57">
        <f t="shared" si="14"/>
        <v>0.30694444444444441</v>
      </c>
      <c r="AM15" s="57"/>
      <c r="AN15" s="57">
        <f t="shared" si="15"/>
        <v>0.67708333333333337</v>
      </c>
      <c r="AO15" s="57">
        <f t="shared" si="16"/>
        <v>0.70833333333333337</v>
      </c>
      <c r="AP15" s="57">
        <f>IF(G15=0,0,TIME(INT(G15/100),RIGHT(G15,2),0))</f>
        <v>0.73819444444444438</v>
      </c>
      <c r="AQ15" s="57">
        <f t="shared" si="18"/>
        <v>0.81041666666666667</v>
      </c>
      <c r="AR15" s="57">
        <f t="shared" si="19"/>
        <v>0.83958333333333324</v>
      </c>
      <c r="AS15" s="57">
        <f t="shared" si="20"/>
        <v>0.86319444444444438</v>
      </c>
      <c r="AT15" s="57">
        <f t="shared" si="21"/>
        <v>0.86597222222222225</v>
      </c>
      <c r="AU15" s="57">
        <f t="shared" si="22"/>
        <v>0.84305555555555556</v>
      </c>
      <c r="AV15" s="57">
        <f t="shared" si="23"/>
        <v>0.80347222222222225</v>
      </c>
      <c r="AW15" s="57">
        <f t="shared" si="24"/>
        <v>0.76180555555555562</v>
      </c>
      <c r="AX15" s="57">
        <f t="shared" si="25"/>
        <v>0.68263888888888891</v>
      </c>
      <c r="AY15" s="57">
        <f t="shared" si="26"/>
        <v>0.66597222222222219</v>
      </c>
      <c r="BA15" s="57">
        <f t="shared" si="27"/>
        <v>0.36041666666666672</v>
      </c>
      <c r="BB15" s="57">
        <f t="shared" si="27"/>
        <v>0.41180555555555559</v>
      </c>
      <c r="BC15" s="57">
        <f t="shared" si="27"/>
        <v>0.47569444444444436</v>
      </c>
      <c r="BD15" s="57">
        <f t="shared" si="27"/>
        <v>0.54930555555555549</v>
      </c>
      <c r="BE15" s="57">
        <f t="shared" si="27"/>
        <v>0.6152777777777777</v>
      </c>
      <c r="BF15" s="57">
        <f t="shared" si="27"/>
        <v>0.65972222222222221</v>
      </c>
      <c r="BG15" s="57">
        <f t="shared" si="27"/>
        <v>0.65763888888888888</v>
      </c>
      <c r="BH15" s="57">
        <f t="shared" si="27"/>
        <v>0.61041666666666672</v>
      </c>
      <c r="BI15" s="57">
        <f t="shared" si="27"/>
        <v>0.54236111111111107</v>
      </c>
      <c r="BJ15" s="57">
        <f t="shared" si="27"/>
        <v>0.47291666666666671</v>
      </c>
      <c r="BK15" s="57">
        <f t="shared" si="27"/>
        <v>0.40416666666666667</v>
      </c>
      <c r="BL15" s="57">
        <f t="shared" si="27"/>
        <v>0.35902777777777778</v>
      </c>
    </row>
    <row r="16" spans="1:64">
      <c r="A16" s="47">
        <v>8</v>
      </c>
      <c r="B16" s="184">
        <v>735</v>
      </c>
      <c r="C16" s="184">
        <v>1616</v>
      </c>
      <c r="D16" s="184">
        <v>705</v>
      </c>
      <c r="E16" s="184">
        <v>1702</v>
      </c>
      <c r="F16" s="184">
        <v>616</v>
      </c>
      <c r="G16" s="184">
        <v>1744</v>
      </c>
      <c r="H16" s="254">
        <v>614</v>
      </c>
      <c r="I16" s="254">
        <v>1928</v>
      </c>
      <c r="J16" s="254">
        <v>522</v>
      </c>
      <c r="K16" s="254">
        <v>2010</v>
      </c>
      <c r="L16" s="254">
        <v>453</v>
      </c>
      <c r="M16" s="254">
        <v>2044</v>
      </c>
      <c r="N16" s="254">
        <v>501</v>
      </c>
      <c r="O16" s="254">
        <v>2047</v>
      </c>
      <c r="P16" s="254">
        <v>536</v>
      </c>
      <c r="Q16" s="254">
        <v>2012</v>
      </c>
      <c r="R16" s="254">
        <v>617</v>
      </c>
      <c r="S16" s="254">
        <v>1915</v>
      </c>
      <c r="T16" s="254">
        <v>657</v>
      </c>
      <c r="U16" s="254">
        <v>1815</v>
      </c>
      <c r="V16" s="184">
        <v>643</v>
      </c>
      <c r="W16" s="184">
        <v>1622</v>
      </c>
      <c r="X16" s="184">
        <v>723</v>
      </c>
      <c r="Y16" s="184">
        <v>1558</v>
      </c>
      <c r="AA16" s="57">
        <f t="shared" si="3"/>
        <v>0.31597222222222221</v>
      </c>
      <c r="AB16" s="57">
        <f t="shared" si="4"/>
        <v>0.2951388888888889</v>
      </c>
      <c r="AC16" s="57">
        <f>IF(F16=0,0,TIME(INT(F16/100),RIGHT(F16,2),0))</f>
        <v>0.26111111111111113</v>
      </c>
      <c r="AD16" s="57">
        <f t="shared" si="6"/>
        <v>0.25972222222222224</v>
      </c>
      <c r="AE16" s="57">
        <f t="shared" si="7"/>
        <v>0.22361111111111109</v>
      </c>
      <c r="AF16" s="57">
        <f t="shared" si="8"/>
        <v>0.20347222222222219</v>
      </c>
      <c r="AG16" s="57">
        <f t="shared" si="9"/>
        <v>0.20902777777777778</v>
      </c>
      <c r="AH16" s="57">
        <f t="shared" si="10"/>
        <v>0.23333333333333331</v>
      </c>
      <c r="AI16" s="57">
        <f t="shared" si="11"/>
        <v>0.26180555555555557</v>
      </c>
      <c r="AJ16" s="57">
        <f t="shared" si="12"/>
        <v>0.28958333333333336</v>
      </c>
      <c r="AK16" s="57">
        <f t="shared" si="13"/>
        <v>0.27986111111111112</v>
      </c>
      <c r="AL16" s="57">
        <f t="shared" si="14"/>
        <v>0.30763888888888891</v>
      </c>
      <c r="AM16" s="57"/>
      <c r="AN16" s="57">
        <f t="shared" si="15"/>
        <v>0.6777777777777777</v>
      </c>
      <c r="AO16" s="57">
        <f t="shared" si="16"/>
        <v>0.70972222222222225</v>
      </c>
      <c r="AP16" s="57">
        <f t="shared" si="17"/>
        <v>0.73888888888888893</v>
      </c>
      <c r="AQ16" s="57">
        <f t="shared" si="18"/>
        <v>0.81111111111111101</v>
      </c>
      <c r="AR16" s="57">
        <f t="shared" si="19"/>
        <v>0.84027777777777779</v>
      </c>
      <c r="AS16" s="57">
        <f t="shared" si="20"/>
        <v>0.86388888888888893</v>
      </c>
      <c r="AT16" s="57">
        <f t="shared" si="21"/>
        <v>0.86597222222222225</v>
      </c>
      <c r="AU16" s="57">
        <f t="shared" si="22"/>
        <v>0.84166666666666667</v>
      </c>
      <c r="AV16" s="57">
        <f t="shared" si="23"/>
        <v>0.80208333333333337</v>
      </c>
      <c r="AW16" s="57">
        <f t="shared" si="24"/>
        <v>0.76041666666666663</v>
      </c>
      <c r="AX16" s="57">
        <f t="shared" si="25"/>
        <v>0.68194444444444446</v>
      </c>
      <c r="AY16" s="57">
        <f t="shared" si="26"/>
        <v>0.66527777777777775</v>
      </c>
      <c r="BA16" s="57">
        <f t="shared" si="27"/>
        <v>0.36180555555555549</v>
      </c>
      <c r="BB16" s="57">
        <f t="shared" si="27"/>
        <v>0.41458333333333336</v>
      </c>
      <c r="BC16" s="57">
        <f t="shared" si="27"/>
        <v>0.4777777777777778</v>
      </c>
      <c r="BD16" s="57">
        <f t="shared" si="27"/>
        <v>0.55138888888888871</v>
      </c>
      <c r="BE16" s="57">
        <f t="shared" si="27"/>
        <v>0.6166666666666667</v>
      </c>
      <c r="BF16" s="57">
        <f t="shared" si="27"/>
        <v>0.66041666666666676</v>
      </c>
      <c r="BG16" s="57">
        <f t="shared" si="27"/>
        <v>0.65694444444444444</v>
      </c>
      <c r="BH16" s="57">
        <f t="shared" si="27"/>
        <v>0.60833333333333339</v>
      </c>
      <c r="BI16" s="57">
        <f t="shared" si="27"/>
        <v>0.54027777777777786</v>
      </c>
      <c r="BJ16" s="57">
        <f t="shared" si="27"/>
        <v>0.47083333333333327</v>
      </c>
      <c r="BK16" s="57">
        <f t="shared" si="27"/>
        <v>0.40208333333333335</v>
      </c>
      <c r="BL16" s="57">
        <f t="shared" si="27"/>
        <v>0.35763888888888884</v>
      </c>
    </row>
    <row r="17" spans="1:64">
      <c r="A17" s="47">
        <v>9</v>
      </c>
      <c r="B17" s="184">
        <v>735</v>
      </c>
      <c r="C17" s="184">
        <v>1618</v>
      </c>
      <c r="D17" s="184">
        <v>704</v>
      </c>
      <c r="E17" s="184">
        <v>1703</v>
      </c>
      <c r="F17" s="184">
        <v>614</v>
      </c>
      <c r="G17" s="184">
        <v>1746</v>
      </c>
      <c r="H17" s="254">
        <v>612</v>
      </c>
      <c r="I17" s="254">
        <v>1930</v>
      </c>
      <c r="J17" s="254">
        <v>520</v>
      </c>
      <c r="K17" s="254">
        <v>2011</v>
      </c>
      <c r="L17" s="254">
        <v>453</v>
      </c>
      <c r="M17" s="254">
        <v>2044</v>
      </c>
      <c r="N17" s="254">
        <v>502</v>
      </c>
      <c r="O17" s="254">
        <v>2046</v>
      </c>
      <c r="P17" s="254">
        <v>537</v>
      </c>
      <c r="Q17" s="254">
        <v>2011</v>
      </c>
      <c r="R17" s="254">
        <v>618</v>
      </c>
      <c r="S17" s="254">
        <v>1913</v>
      </c>
      <c r="T17" s="254">
        <v>659</v>
      </c>
      <c r="U17" s="254">
        <v>1813</v>
      </c>
      <c r="V17" s="184">
        <v>644</v>
      </c>
      <c r="W17" s="184">
        <v>1621</v>
      </c>
      <c r="X17" s="184">
        <v>724</v>
      </c>
      <c r="Y17" s="184">
        <v>1558</v>
      </c>
      <c r="AA17" s="57">
        <f t="shared" si="3"/>
        <v>0.31597222222222221</v>
      </c>
      <c r="AB17" s="57">
        <f t="shared" si="4"/>
        <v>0.29444444444444445</v>
      </c>
      <c r="AC17" s="57">
        <f t="shared" si="5"/>
        <v>0.25972222222222224</v>
      </c>
      <c r="AD17" s="57">
        <f t="shared" si="6"/>
        <v>0.25833333333333336</v>
      </c>
      <c r="AE17" s="57">
        <f t="shared" si="7"/>
        <v>0.22222222222222221</v>
      </c>
      <c r="AF17" s="57">
        <f t="shared" si="8"/>
        <v>0.20347222222222219</v>
      </c>
      <c r="AG17" s="57">
        <f t="shared" si="9"/>
        <v>0.20972222222222223</v>
      </c>
      <c r="AH17" s="57">
        <f t="shared" si="10"/>
        <v>0.23402777777777781</v>
      </c>
      <c r="AI17" s="57">
        <f t="shared" si="11"/>
        <v>0.26250000000000001</v>
      </c>
      <c r="AJ17" s="57">
        <f t="shared" si="12"/>
        <v>0.29097222222222224</v>
      </c>
      <c r="AK17" s="57">
        <f t="shared" si="13"/>
        <v>0.28055555555555556</v>
      </c>
      <c r="AL17" s="57">
        <f t="shared" si="14"/>
        <v>0.30833333333333335</v>
      </c>
      <c r="AM17" s="57"/>
      <c r="AN17" s="57">
        <f t="shared" si="15"/>
        <v>0.6791666666666667</v>
      </c>
      <c r="AO17" s="57">
        <f t="shared" si="16"/>
        <v>0.7104166666666667</v>
      </c>
      <c r="AP17" s="57">
        <f t="shared" si="17"/>
        <v>0.7402777777777777</v>
      </c>
      <c r="AQ17" s="57">
        <f t="shared" si="18"/>
        <v>0.8125</v>
      </c>
      <c r="AR17" s="57">
        <f t="shared" si="19"/>
        <v>0.84097222222222223</v>
      </c>
      <c r="AS17" s="57">
        <f t="shared" si="20"/>
        <v>0.86388888888888893</v>
      </c>
      <c r="AT17" s="57">
        <f t="shared" si="21"/>
        <v>0.8652777777777777</v>
      </c>
      <c r="AU17" s="57">
        <f t="shared" si="22"/>
        <v>0.84097222222222223</v>
      </c>
      <c r="AV17" s="57">
        <f t="shared" si="23"/>
        <v>0.80069444444444438</v>
      </c>
      <c r="AW17" s="57">
        <f t="shared" si="24"/>
        <v>0.75902777777777775</v>
      </c>
      <c r="AX17" s="57">
        <f t="shared" si="25"/>
        <v>0.68125000000000002</v>
      </c>
      <c r="AY17" s="57">
        <f t="shared" si="26"/>
        <v>0.66527777777777775</v>
      </c>
      <c r="BA17" s="57">
        <f t="shared" si="27"/>
        <v>0.36319444444444449</v>
      </c>
      <c r="BB17" s="57">
        <f t="shared" si="27"/>
        <v>0.41597222222222224</v>
      </c>
      <c r="BC17" s="57">
        <f t="shared" si="27"/>
        <v>0.48055555555555546</v>
      </c>
      <c r="BD17" s="57">
        <f t="shared" si="27"/>
        <v>0.5541666666666667</v>
      </c>
      <c r="BE17" s="57">
        <f t="shared" si="27"/>
        <v>0.61875000000000002</v>
      </c>
      <c r="BF17" s="57">
        <f t="shared" si="27"/>
        <v>0.66041666666666676</v>
      </c>
      <c r="BG17" s="57">
        <f t="shared" si="27"/>
        <v>0.65555555555555545</v>
      </c>
      <c r="BH17" s="57">
        <f t="shared" si="27"/>
        <v>0.6069444444444444</v>
      </c>
      <c r="BI17" s="57">
        <f t="shared" si="27"/>
        <v>0.53819444444444442</v>
      </c>
      <c r="BJ17" s="57">
        <f t="shared" si="27"/>
        <v>0.4680555555555555</v>
      </c>
      <c r="BK17" s="57">
        <f t="shared" si="27"/>
        <v>0.40069444444444446</v>
      </c>
      <c r="BL17" s="57">
        <f t="shared" si="27"/>
        <v>0.3569444444444444</v>
      </c>
    </row>
    <row r="18" spans="1:64">
      <c r="A18" s="47">
        <v>10</v>
      </c>
      <c r="B18" s="184">
        <v>734</v>
      </c>
      <c r="C18" s="184">
        <v>1619</v>
      </c>
      <c r="D18" s="184">
        <v>702</v>
      </c>
      <c r="E18" s="184">
        <v>1705</v>
      </c>
      <c r="F18" s="254">
        <v>712</v>
      </c>
      <c r="G18" s="254">
        <v>1847</v>
      </c>
      <c r="H18" s="254">
        <v>610</v>
      </c>
      <c r="I18" s="254">
        <v>1931</v>
      </c>
      <c r="J18" s="254">
        <v>519</v>
      </c>
      <c r="K18" s="254">
        <v>2013</v>
      </c>
      <c r="L18" s="254">
        <v>452</v>
      </c>
      <c r="M18" s="254">
        <v>2045</v>
      </c>
      <c r="N18" s="254">
        <v>503</v>
      </c>
      <c r="O18" s="254">
        <v>2045</v>
      </c>
      <c r="P18" s="254">
        <v>539</v>
      </c>
      <c r="Q18" s="254">
        <v>2019</v>
      </c>
      <c r="R18" s="254">
        <v>620</v>
      </c>
      <c r="S18" s="254">
        <v>1911</v>
      </c>
      <c r="T18" s="254">
        <v>700</v>
      </c>
      <c r="U18" s="254">
        <v>1811</v>
      </c>
      <c r="V18" s="184">
        <v>646</v>
      </c>
      <c r="W18" s="184">
        <v>1619</v>
      </c>
      <c r="X18" s="184">
        <v>725</v>
      </c>
      <c r="Y18" s="184">
        <v>1558</v>
      </c>
      <c r="AA18" s="57">
        <f t="shared" si="3"/>
        <v>0.31527777777777777</v>
      </c>
      <c r="AB18" s="57">
        <f t="shared" si="4"/>
        <v>0.29305555555555557</v>
      </c>
      <c r="AC18" s="57">
        <f t="shared" si="5"/>
        <v>0.3</v>
      </c>
      <c r="AD18" s="57">
        <f t="shared" si="6"/>
        <v>0.25694444444444448</v>
      </c>
      <c r="AE18" s="57">
        <f t="shared" si="7"/>
        <v>0.22152777777777777</v>
      </c>
      <c r="AF18" s="57">
        <f t="shared" si="8"/>
        <v>0.20277777777777781</v>
      </c>
      <c r="AG18" s="57">
        <f t="shared" si="9"/>
        <v>0.21041666666666667</v>
      </c>
      <c r="AH18" s="57">
        <f t="shared" si="10"/>
        <v>0.23541666666666669</v>
      </c>
      <c r="AI18" s="57">
        <f t="shared" si="11"/>
        <v>0.2638888888888889</v>
      </c>
      <c r="AJ18" s="57">
        <f t="shared" si="12"/>
        <v>0.29166666666666669</v>
      </c>
      <c r="AK18" s="57">
        <f t="shared" si="13"/>
        <v>0.28194444444444444</v>
      </c>
      <c r="AL18" s="57">
        <f t="shared" si="14"/>
        <v>0.30902777777777779</v>
      </c>
      <c r="AM18" s="57"/>
      <c r="AN18" s="57">
        <f t="shared" si="15"/>
        <v>0.67986111111111114</v>
      </c>
      <c r="AO18" s="57">
        <f t="shared" si="16"/>
        <v>0.71180555555555547</v>
      </c>
      <c r="AP18" s="57">
        <f t="shared" si="17"/>
        <v>0.78263888888888899</v>
      </c>
      <c r="AQ18" s="57">
        <f t="shared" si="18"/>
        <v>0.81319444444444444</v>
      </c>
      <c r="AR18" s="57">
        <f t="shared" si="19"/>
        <v>0.84236111111111101</v>
      </c>
      <c r="AS18" s="57">
        <f t="shared" si="20"/>
        <v>0.86458333333333337</v>
      </c>
      <c r="AT18" s="57">
        <f t="shared" si="21"/>
        <v>0.86458333333333337</v>
      </c>
      <c r="AU18" s="57">
        <f t="shared" si="22"/>
        <v>0.84652777777777777</v>
      </c>
      <c r="AV18" s="57">
        <f t="shared" si="23"/>
        <v>0.7993055555555556</v>
      </c>
      <c r="AW18" s="57">
        <f t="shared" si="24"/>
        <v>0.75763888888888886</v>
      </c>
      <c r="AX18" s="57">
        <f t="shared" si="25"/>
        <v>0.67986111111111114</v>
      </c>
      <c r="AY18" s="57">
        <f t="shared" si="26"/>
        <v>0.66527777777777775</v>
      </c>
      <c r="BA18" s="57">
        <f t="shared" si="27"/>
        <v>0.36458333333333337</v>
      </c>
      <c r="BB18" s="57">
        <f t="shared" si="27"/>
        <v>0.4187499999999999</v>
      </c>
      <c r="BC18" s="57">
        <f t="shared" si="27"/>
        <v>0.48263888888888901</v>
      </c>
      <c r="BD18" s="57">
        <f t="shared" si="27"/>
        <v>0.55624999999999991</v>
      </c>
      <c r="BE18" s="57">
        <f t="shared" si="27"/>
        <v>0.62083333333333324</v>
      </c>
      <c r="BF18" s="57">
        <f t="shared" si="27"/>
        <v>0.66180555555555554</v>
      </c>
      <c r="BG18" s="57">
        <f t="shared" si="27"/>
        <v>0.65416666666666667</v>
      </c>
      <c r="BH18" s="57">
        <f t="shared" si="27"/>
        <v>0.61111111111111105</v>
      </c>
      <c r="BI18" s="57">
        <f t="shared" si="27"/>
        <v>0.53541666666666665</v>
      </c>
      <c r="BJ18" s="57">
        <f t="shared" si="27"/>
        <v>0.46597222222222218</v>
      </c>
      <c r="BK18" s="57">
        <f t="shared" si="27"/>
        <v>0.3979166666666667</v>
      </c>
      <c r="BL18" s="57">
        <f t="shared" si="27"/>
        <v>0.35624999999999996</v>
      </c>
    </row>
    <row r="19" spans="1:64">
      <c r="A19" s="47">
        <v>11</v>
      </c>
      <c r="B19" s="184">
        <v>734</v>
      </c>
      <c r="C19" s="184">
        <v>1620</v>
      </c>
      <c r="D19" s="184">
        <v>701</v>
      </c>
      <c r="E19" s="184">
        <v>1706</v>
      </c>
      <c r="F19" s="254">
        <v>710</v>
      </c>
      <c r="G19" s="254">
        <v>1849</v>
      </c>
      <c r="H19" s="254">
        <v>608</v>
      </c>
      <c r="I19" s="254">
        <v>1933</v>
      </c>
      <c r="J19" s="254">
        <v>518</v>
      </c>
      <c r="K19" s="254">
        <v>2014</v>
      </c>
      <c r="L19" s="254">
        <v>452</v>
      </c>
      <c r="M19" s="254">
        <v>2046</v>
      </c>
      <c r="N19" s="254">
        <v>504</v>
      </c>
      <c r="O19" s="254">
        <v>2045</v>
      </c>
      <c r="P19" s="254">
        <v>540</v>
      </c>
      <c r="Q19" s="254">
        <v>2008</v>
      </c>
      <c r="R19" s="254">
        <v>621</v>
      </c>
      <c r="S19" s="254">
        <v>1909</v>
      </c>
      <c r="T19" s="254">
        <v>702</v>
      </c>
      <c r="U19" s="254">
        <v>1809</v>
      </c>
      <c r="V19" s="184">
        <v>647</v>
      </c>
      <c r="W19" s="184">
        <v>1618</v>
      </c>
      <c r="X19" s="184">
        <v>726</v>
      </c>
      <c r="Y19" s="184">
        <v>1558</v>
      </c>
      <c r="AA19" s="57">
        <f t="shared" si="3"/>
        <v>0.31527777777777777</v>
      </c>
      <c r="AB19" s="57">
        <f t="shared" si="4"/>
        <v>0.29236111111111113</v>
      </c>
      <c r="AC19" s="57">
        <f t="shared" si="5"/>
        <v>0.2986111111111111</v>
      </c>
      <c r="AD19" s="57">
        <f t="shared" si="6"/>
        <v>0.25555555555555559</v>
      </c>
      <c r="AE19" s="57">
        <f t="shared" si="7"/>
        <v>0.22083333333333333</v>
      </c>
      <c r="AF19" s="57">
        <f t="shared" si="8"/>
        <v>0.20277777777777781</v>
      </c>
      <c r="AG19" s="57">
        <f t="shared" si="9"/>
        <v>0.21111111111111111</v>
      </c>
      <c r="AH19" s="57">
        <f t="shared" si="10"/>
        <v>0.23611111111111113</v>
      </c>
      <c r="AI19" s="57">
        <f t="shared" si="11"/>
        <v>0.26458333333333334</v>
      </c>
      <c r="AJ19" s="57">
        <f t="shared" si="12"/>
        <v>0.29305555555555557</v>
      </c>
      <c r="AK19" s="57">
        <f t="shared" si="13"/>
        <v>0.28263888888888888</v>
      </c>
      <c r="AL19" s="57">
        <f t="shared" si="14"/>
        <v>0.30972222222222223</v>
      </c>
      <c r="AM19" s="57"/>
      <c r="AN19" s="57">
        <f t="shared" si="15"/>
        <v>0.68055555555555547</v>
      </c>
      <c r="AO19" s="57">
        <f t="shared" si="16"/>
        <v>0.71250000000000002</v>
      </c>
      <c r="AP19" s="57">
        <f t="shared" si="17"/>
        <v>0.78402777777777777</v>
      </c>
      <c r="AQ19" s="57">
        <f t="shared" si="18"/>
        <v>0.81458333333333333</v>
      </c>
      <c r="AR19" s="57">
        <f t="shared" si="19"/>
        <v>0.84305555555555556</v>
      </c>
      <c r="AS19" s="57">
        <f t="shared" si="20"/>
        <v>0.8652777777777777</v>
      </c>
      <c r="AT19" s="57">
        <f t="shared" si="21"/>
        <v>0.86458333333333337</v>
      </c>
      <c r="AU19" s="57">
        <f t="shared" si="22"/>
        <v>0.83888888888888891</v>
      </c>
      <c r="AV19" s="57">
        <f t="shared" si="23"/>
        <v>0.79791666666666661</v>
      </c>
      <c r="AW19" s="57">
        <f t="shared" si="24"/>
        <v>0.75624999999999998</v>
      </c>
      <c r="AX19" s="57">
        <f t="shared" si="25"/>
        <v>0.6791666666666667</v>
      </c>
      <c r="AY19" s="57">
        <f t="shared" si="26"/>
        <v>0.66527777777777775</v>
      </c>
      <c r="BA19" s="57">
        <f t="shared" si="27"/>
        <v>0.3652777777777777</v>
      </c>
      <c r="BB19" s="57">
        <f t="shared" si="27"/>
        <v>0.4201388888888889</v>
      </c>
      <c r="BC19" s="57">
        <f t="shared" si="27"/>
        <v>0.48541666666666666</v>
      </c>
      <c r="BD19" s="57">
        <f t="shared" si="27"/>
        <v>0.55902777777777768</v>
      </c>
      <c r="BE19" s="57">
        <f t="shared" si="27"/>
        <v>0.62222222222222223</v>
      </c>
      <c r="BF19" s="57">
        <f t="shared" si="27"/>
        <v>0.66249999999999987</v>
      </c>
      <c r="BG19" s="57">
        <f t="shared" si="27"/>
        <v>0.65347222222222223</v>
      </c>
      <c r="BH19" s="57">
        <f t="shared" si="27"/>
        <v>0.60277777777777775</v>
      </c>
      <c r="BI19" s="57">
        <f t="shared" si="27"/>
        <v>0.53333333333333321</v>
      </c>
      <c r="BJ19" s="57">
        <f t="shared" si="27"/>
        <v>0.46319444444444441</v>
      </c>
      <c r="BK19" s="57">
        <f t="shared" si="27"/>
        <v>0.39652777777777781</v>
      </c>
      <c r="BL19" s="57">
        <f t="shared" si="27"/>
        <v>0.35555555555555551</v>
      </c>
    </row>
    <row r="20" spans="1:64">
      <c r="A20" s="47">
        <v>12</v>
      </c>
      <c r="B20" s="184">
        <v>734</v>
      </c>
      <c r="C20" s="184">
        <v>1621</v>
      </c>
      <c r="D20" s="184">
        <v>659</v>
      </c>
      <c r="E20" s="184">
        <v>1708</v>
      </c>
      <c r="F20" s="254">
        <v>708</v>
      </c>
      <c r="G20" s="254">
        <v>1850</v>
      </c>
      <c r="H20" s="254">
        <v>606</v>
      </c>
      <c r="I20" s="254">
        <v>1934</v>
      </c>
      <c r="J20" s="254">
        <v>516</v>
      </c>
      <c r="K20" s="254">
        <v>2015</v>
      </c>
      <c r="L20" s="254">
        <v>452</v>
      </c>
      <c r="M20" s="254">
        <v>2046</v>
      </c>
      <c r="N20" s="254">
        <v>505</v>
      </c>
      <c r="O20" s="254">
        <v>2044</v>
      </c>
      <c r="P20" s="254">
        <v>541</v>
      </c>
      <c r="Q20" s="254">
        <v>2006</v>
      </c>
      <c r="R20" s="254">
        <v>622</v>
      </c>
      <c r="S20" s="254">
        <v>1907</v>
      </c>
      <c r="T20" s="254">
        <v>703</v>
      </c>
      <c r="U20" s="254">
        <v>1807</v>
      </c>
      <c r="V20" s="184">
        <v>649</v>
      </c>
      <c r="W20" s="184">
        <v>1617</v>
      </c>
      <c r="X20" s="184">
        <v>727</v>
      </c>
      <c r="Y20" s="184">
        <v>1558</v>
      </c>
      <c r="AA20" s="57">
        <f t="shared" si="3"/>
        <v>0.31527777777777777</v>
      </c>
      <c r="AB20" s="57">
        <f t="shared" si="4"/>
        <v>0.29097222222222224</v>
      </c>
      <c r="AC20" s="57">
        <f t="shared" si="5"/>
        <v>0.29722222222222222</v>
      </c>
      <c r="AD20" s="57">
        <f t="shared" si="6"/>
        <v>0.25416666666666665</v>
      </c>
      <c r="AE20" s="57">
        <f t="shared" si="7"/>
        <v>0.21944444444444444</v>
      </c>
      <c r="AF20" s="57">
        <f t="shared" si="8"/>
        <v>0.20277777777777781</v>
      </c>
      <c r="AG20" s="57">
        <f t="shared" si="9"/>
        <v>0.21180555555555555</v>
      </c>
      <c r="AH20" s="57">
        <f t="shared" si="10"/>
        <v>0.23680555555555557</v>
      </c>
      <c r="AI20" s="57">
        <f t="shared" si="11"/>
        <v>0.26527777777777778</v>
      </c>
      <c r="AJ20" s="57">
        <f t="shared" si="12"/>
        <v>0.29375000000000001</v>
      </c>
      <c r="AK20" s="57">
        <f t="shared" si="13"/>
        <v>0.28402777777777777</v>
      </c>
      <c r="AL20" s="57">
        <f t="shared" si="14"/>
        <v>0.31041666666666667</v>
      </c>
      <c r="AM20" s="57"/>
      <c r="AN20" s="57">
        <f t="shared" si="15"/>
        <v>0.68125000000000002</v>
      </c>
      <c r="AO20" s="57">
        <f t="shared" si="16"/>
        <v>0.71388888888888891</v>
      </c>
      <c r="AP20" s="57">
        <f t="shared" si="17"/>
        <v>0.78472222222222221</v>
      </c>
      <c r="AQ20" s="57">
        <f t="shared" si="18"/>
        <v>0.81527777777777777</v>
      </c>
      <c r="AR20" s="57">
        <f t="shared" si="19"/>
        <v>0.84375</v>
      </c>
      <c r="AS20" s="57">
        <f t="shared" si="20"/>
        <v>0.8652777777777777</v>
      </c>
      <c r="AT20" s="57">
        <f t="shared" si="21"/>
        <v>0.86388888888888893</v>
      </c>
      <c r="AU20" s="57">
        <f t="shared" si="22"/>
        <v>0.83750000000000002</v>
      </c>
      <c r="AV20" s="57">
        <f t="shared" si="23"/>
        <v>0.79652777777777783</v>
      </c>
      <c r="AW20" s="57">
        <f t="shared" si="24"/>
        <v>0.75486111111111109</v>
      </c>
      <c r="AX20" s="57">
        <f t="shared" si="25"/>
        <v>0.67847222222222225</v>
      </c>
      <c r="AY20" s="57">
        <f t="shared" si="26"/>
        <v>0.66527777777777775</v>
      </c>
      <c r="BA20" s="57">
        <f t="shared" si="27"/>
        <v>0.36597222222222225</v>
      </c>
      <c r="BB20" s="57">
        <f t="shared" si="27"/>
        <v>0.42291666666666666</v>
      </c>
      <c r="BC20" s="57">
        <f t="shared" si="27"/>
        <v>0.48749999999999999</v>
      </c>
      <c r="BD20" s="57">
        <f t="shared" si="27"/>
        <v>0.56111111111111112</v>
      </c>
      <c r="BE20" s="57">
        <f t="shared" si="27"/>
        <v>0.62430555555555556</v>
      </c>
      <c r="BF20" s="57">
        <f t="shared" si="27"/>
        <v>0.66249999999999987</v>
      </c>
      <c r="BG20" s="57">
        <f t="shared" si="27"/>
        <v>0.65208333333333335</v>
      </c>
      <c r="BH20" s="57">
        <f t="shared" si="27"/>
        <v>0.60069444444444442</v>
      </c>
      <c r="BI20" s="57">
        <f t="shared" si="27"/>
        <v>0.53125</v>
      </c>
      <c r="BJ20" s="57">
        <f t="shared" si="27"/>
        <v>0.46111111111111108</v>
      </c>
      <c r="BK20" s="57">
        <f t="shared" si="27"/>
        <v>0.39444444444444449</v>
      </c>
      <c r="BL20" s="57">
        <f t="shared" si="27"/>
        <v>0.35486111111111107</v>
      </c>
    </row>
    <row r="21" spans="1:64">
      <c r="A21" s="47">
        <v>13</v>
      </c>
      <c r="B21" s="184">
        <v>733</v>
      </c>
      <c r="C21" s="184">
        <v>1623</v>
      </c>
      <c r="D21" s="184">
        <v>658</v>
      </c>
      <c r="E21" s="184">
        <v>1709</v>
      </c>
      <c r="F21" s="254">
        <v>706</v>
      </c>
      <c r="G21" s="254">
        <v>1852</v>
      </c>
      <c r="H21" s="254">
        <v>605</v>
      </c>
      <c r="I21" s="254">
        <v>1935</v>
      </c>
      <c r="J21" s="254">
        <v>515</v>
      </c>
      <c r="K21" s="254">
        <v>2016</v>
      </c>
      <c r="L21" s="254">
        <v>452</v>
      </c>
      <c r="M21" s="254">
        <v>2047</v>
      </c>
      <c r="N21" s="254">
        <v>506</v>
      </c>
      <c r="O21" s="254">
        <v>2043</v>
      </c>
      <c r="P21" s="254">
        <v>542</v>
      </c>
      <c r="Q21" s="254">
        <v>2004</v>
      </c>
      <c r="R21" s="254">
        <v>624</v>
      </c>
      <c r="S21" s="254">
        <v>1905</v>
      </c>
      <c r="T21" s="254">
        <v>705</v>
      </c>
      <c r="U21" s="254">
        <v>1805</v>
      </c>
      <c r="V21" s="184">
        <v>650</v>
      </c>
      <c r="W21" s="184">
        <v>1616</v>
      </c>
      <c r="X21" s="184">
        <v>728</v>
      </c>
      <c r="Y21" s="184">
        <v>1558</v>
      </c>
      <c r="AA21" s="57">
        <f t="shared" si="3"/>
        <v>0.31458333333333333</v>
      </c>
      <c r="AB21" s="57">
        <f t="shared" si="4"/>
        <v>0.2902777777777778</v>
      </c>
      <c r="AC21" s="57">
        <f t="shared" si="5"/>
        <v>0.29583333333333334</v>
      </c>
      <c r="AD21" s="57">
        <f t="shared" si="6"/>
        <v>0.25347222222222221</v>
      </c>
      <c r="AE21" s="57">
        <f t="shared" si="7"/>
        <v>0.21875</v>
      </c>
      <c r="AF21" s="57">
        <f t="shared" si="8"/>
        <v>0.20277777777777781</v>
      </c>
      <c r="AG21" s="57">
        <f t="shared" si="9"/>
        <v>0.21249999999999999</v>
      </c>
      <c r="AH21" s="57">
        <f t="shared" si="10"/>
        <v>0.23750000000000002</v>
      </c>
      <c r="AI21" s="57">
        <f t="shared" si="11"/>
        <v>0.26666666666666666</v>
      </c>
      <c r="AJ21" s="57">
        <f t="shared" si="12"/>
        <v>0.2951388888888889</v>
      </c>
      <c r="AK21" s="57">
        <f t="shared" si="13"/>
        <v>0.28472222222222221</v>
      </c>
      <c r="AL21" s="57">
        <f t="shared" si="14"/>
        <v>0.31111111111111112</v>
      </c>
      <c r="AM21" s="57"/>
      <c r="AN21" s="57">
        <f t="shared" si="15"/>
        <v>0.68263888888888891</v>
      </c>
      <c r="AO21" s="57">
        <f t="shared" si="16"/>
        <v>0.71458333333333324</v>
      </c>
      <c r="AP21" s="57">
        <f t="shared" si="17"/>
        <v>0.78611111111111109</v>
      </c>
      <c r="AQ21" s="57">
        <f t="shared" si="18"/>
        <v>0.81597222222222221</v>
      </c>
      <c r="AR21" s="57">
        <f t="shared" si="19"/>
        <v>0.84444444444444444</v>
      </c>
      <c r="AS21" s="57">
        <f t="shared" si="20"/>
        <v>0.86597222222222225</v>
      </c>
      <c r="AT21" s="57">
        <f t="shared" si="21"/>
        <v>0.86319444444444438</v>
      </c>
      <c r="AU21" s="57">
        <f t="shared" si="22"/>
        <v>0.83611111111111114</v>
      </c>
      <c r="AV21" s="57">
        <f t="shared" si="23"/>
        <v>0.79513888888888884</v>
      </c>
      <c r="AW21" s="57">
        <f t="shared" si="24"/>
        <v>0.75347222222222221</v>
      </c>
      <c r="AX21" s="57">
        <f t="shared" si="25"/>
        <v>0.6777777777777777</v>
      </c>
      <c r="AY21" s="57">
        <f t="shared" si="26"/>
        <v>0.66527777777777775</v>
      </c>
      <c r="BA21" s="57">
        <f t="shared" si="27"/>
        <v>0.36805555555555558</v>
      </c>
      <c r="BB21" s="57">
        <f t="shared" si="27"/>
        <v>0.42430555555555544</v>
      </c>
      <c r="BC21" s="57">
        <f t="shared" si="27"/>
        <v>0.49027777777777776</v>
      </c>
      <c r="BD21" s="57">
        <f t="shared" si="27"/>
        <v>0.5625</v>
      </c>
      <c r="BE21" s="57">
        <f t="shared" si="27"/>
        <v>0.62569444444444444</v>
      </c>
      <c r="BF21" s="57">
        <f t="shared" si="27"/>
        <v>0.66319444444444442</v>
      </c>
      <c r="BG21" s="57">
        <f t="shared" si="27"/>
        <v>0.65069444444444435</v>
      </c>
      <c r="BH21" s="57">
        <f t="shared" si="27"/>
        <v>0.59861111111111109</v>
      </c>
      <c r="BI21" s="57">
        <f t="shared" si="27"/>
        <v>0.52847222222222223</v>
      </c>
      <c r="BJ21" s="57">
        <f t="shared" si="27"/>
        <v>0.45833333333333331</v>
      </c>
      <c r="BK21" s="57">
        <f t="shared" si="27"/>
        <v>0.39305555555555549</v>
      </c>
      <c r="BL21" s="57">
        <f t="shared" si="27"/>
        <v>0.35416666666666663</v>
      </c>
    </row>
    <row r="22" spans="1:64">
      <c r="A22" s="47">
        <v>14</v>
      </c>
      <c r="B22" s="184">
        <v>732</v>
      </c>
      <c r="C22" s="184">
        <v>1624</v>
      </c>
      <c r="D22" s="184">
        <v>656</v>
      </c>
      <c r="E22" s="184">
        <v>1711</v>
      </c>
      <c r="F22" s="254">
        <v>704</v>
      </c>
      <c r="G22" s="254">
        <v>1853</v>
      </c>
      <c r="H22" s="254">
        <v>603</v>
      </c>
      <c r="I22" s="254">
        <v>1937</v>
      </c>
      <c r="J22" s="254">
        <v>514</v>
      </c>
      <c r="K22" s="254">
        <v>2018</v>
      </c>
      <c r="L22" s="254">
        <v>452</v>
      </c>
      <c r="M22" s="254">
        <v>2047</v>
      </c>
      <c r="N22" s="254">
        <v>507</v>
      </c>
      <c r="O22" s="254">
        <v>2043</v>
      </c>
      <c r="P22" s="254">
        <v>544</v>
      </c>
      <c r="Q22" s="254">
        <v>2003</v>
      </c>
      <c r="R22" s="254">
        <v>625</v>
      </c>
      <c r="S22" s="254">
        <v>1903</v>
      </c>
      <c r="T22" s="254">
        <v>706</v>
      </c>
      <c r="U22" s="254">
        <v>1803</v>
      </c>
      <c r="V22" s="184">
        <v>652</v>
      </c>
      <c r="W22" s="184">
        <v>1614</v>
      </c>
      <c r="X22" s="184">
        <v>729</v>
      </c>
      <c r="Y22" s="184">
        <v>1558</v>
      </c>
      <c r="AA22" s="57">
        <f t="shared" si="3"/>
        <v>0.31388888888888888</v>
      </c>
      <c r="AB22" s="57">
        <f t="shared" si="4"/>
        <v>0.28888888888888892</v>
      </c>
      <c r="AC22" s="57">
        <f t="shared" si="5"/>
        <v>0.29444444444444445</v>
      </c>
      <c r="AD22" s="57">
        <f t="shared" si="6"/>
        <v>0.25208333333333333</v>
      </c>
      <c r="AE22" s="57">
        <f t="shared" si="7"/>
        <v>0.21805555555555556</v>
      </c>
      <c r="AF22" s="57">
        <f t="shared" si="8"/>
        <v>0.20277777777777781</v>
      </c>
      <c r="AG22" s="57">
        <f t="shared" si="9"/>
        <v>0.21319444444444444</v>
      </c>
      <c r="AH22" s="57">
        <f t="shared" si="10"/>
        <v>0.2388888888888889</v>
      </c>
      <c r="AI22" s="57">
        <f t="shared" si="11"/>
        <v>0.2673611111111111</v>
      </c>
      <c r="AJ22" s="57">
        <f t="shared" si="12"/>
        <v>0.29583333333333334</v>
      </c>
      <c r="AK22" s="57">
        <f t="shared" si="13"/>
        <v>0.28611111111111115</v>
      </c>
      <c r="AL22" s="57">
        <f t="shared" si="14"/>
        <v>0.31180555555555556</v>
      </c>
      <c r="AM22" s="57"/>
      <c r="AN22" s="57">
        <f t="shared" si="15"/>
        <v>0.68333333333333324</v>
      </c>
      <c r="AO22" s="57">
        <f t="shared" si="16"/>
        <v>0.71597222222222223</v>
      </c>
      <c r="AP22" s="57">
        <f t="shared" si="17"/>
        <v>0.78680555555555554</v>
      </c>
      <c r="AQ22" s="57">
        <f t="shared" si="18"/>
        <v>0.81736111111111109</v>
      </c>
      <c r="AR22" s="57">
        <f t="shared" si="19"/>
        <v>0.84583333333333333</v>
      </c>
      <c r="AS22" s="57">
        <f t="shared" si="20"/>
        <v>0.86597222222222225</v>
      </c>
      <c r="AT22" s="57">
        <f t="shared" si="21"/>
        <v>0.86319444444444438</v>
      </c>
      <c r="AU22" s="57">
        <f t="shared" si="22"/>
        <v>0.8354166666666667</v>
      </c>
      <c r="AV22" s="57">
        <f t="shared" si="23"/>
        <v>0.79375000000000007</v>
      </c>
      <c r="AW22" s="57">
        <f t="shared" si="24"/>
        <v>0.75208333333333333</v>
      </c>
      <c r="AX22" s="57">
        <f t="shared" si="25"/>
        <v>0.67638888888888893</v>
      </c>
      <c r="AY22" s="57">
        <f t="shared" si="26"/>
        <v>0.66527777777777775</v>
      </c>
      <c r="BA22" s="57">
        <f t="shared" si="27"/>
        <v>0.36944444444444435</v>
      </c>
      <c r="BB22" s="57">
        <f t="shared" si="27"/>
        <v>0.42708333333333331</v>
      </c>
      <c r="BC22" s="57">
        <f t="shared" si="27"/>
        <v>0.49236111111111108</v>
      </c>
      <c r="BD22" s="57">
        <f t="shared" si="27"/>
        <v>0.56527777777777777</v>
      </c>
      <c r="BE22" s="57">
        <f t="shared" si="27"/>
        <v>0.62777777777777777</v>
      </c>
      <c r="BF22" s="57">
        <f t="shared" si="27"/>
        <v>0.66319444444444442</v>
      </c>
      <c r="BG22" s="57">
        <f t="shared" si="27"/>
        <v>0.64999999999999991</v>
      </c>
      <c r="BH22" s="57">
        <f t="shared" si="27"/>
        <v>0.59652777777777777</v>
      </c>
      <c r="BI22" s="57">
        <f t="shared" si="27"/>
        <v>0.52638888888888902</v>
      </c>
      <c r="BJ22" s="57">
        <f t="shared" si="27"/>
        <v>0.45624999999999999</v>
      </c>
      <c r="BK22" s="57">
        <f t="shared" si="27"/>
        <v>0.39027777777777778</v>
      </c>
      <c r="BL22" s="57">
        <f t="shared" si="27"/>
        <v>0.35347222222222219</v>
      </c>
    </row>
    <row r="23" spans="1:64">
      <c r="A23" s="47">
        <v>15</v>
      </c>
      <c r="B23" s="184">
        <v>732</v>
      </c>
      <c r="C23" s="184">
        <v>1625</v>
      </c>
      <c r="D23" s="184">
        <v>654</v>
      </c>
      <c r="E23" s="184">
        <v>1713</v>
      </c>
      <c r="F23" s="254">
        <v>702</v>
      </c>
      <c r="G23" s="254">
        <v>1854</v>
      </c>
      <c r="H23" s="254">
        <v>601</v>
      </c>
      <c r="I23" s="254">
        <v>1938</v>
      </c>
      <c r="J23" s="254">
        <v>512</v>
      </c>
      <c r="K23" s="254">
        <v>2019</v>
      </c>
      <c r="L23" s="254">
        <v>452</v>
      </c>
      <c r="M23" s="254">
        <v>2048</v>
      </c>
      <c r="N23" s="254">
        <v>507</v>
      </c>
      <c r="O23" s="254">
        <v>2042</v>
      </c>
      <c r="P23" s="254">
        <v>545</v>
      </c>
      <c r="Q23" s="254">
        <v>2001</v>
      </c>
      <c r="R23" s="254">
        <v>626</v>
      </c>
      <c r="S23" s="254">
        <v>1901</v>
      </c>
      <c r="T23" s="254">
        <v>707</v>
      </c>
      <c r="U23" s="254">
        <v>1801</v>
      </c>
      <c r="V23" s="184">
        <v>653</v>
      </c>
      <c r="W23" s="184">
        <v>1613</v>
      </c>
      <c r="X23" s="184">
        <v>730</v>
      </c>
      <c r="Y23" s="184">
        <v>1559</v>
      </c>
      <c r="AA23" s="57">
        <f t="shared" si="3"/>
        <v>0.31388888888888888</v>
      </c>
      <c r="AB23" s="57">
        <f t="shared" si="4"/>
        <v>0.28750000000000003</v>
      </c>
      <c r="AC23" s="57">
        <f t="shared" si="5"/>
        <v>0.29305555555555557</v>
      </c>
      <c r="AD23" s="57">
        <f t="shared" si="6"/>
        <v>0.25069444444444444</v>
      </c>
      <c r="AE23" s="57">
        <f t="shared" si="7"/>
        <v>0.21666666666666667</v>
      </c>
      <c r="AF23" s="57">
        <f t="shared" si="8"/>
        <v>0.20277777777777781</v>
      </c>
      <c r="AG23" s="57">
        <f t="shared" si="9"/>
        <v>0.21319444444444444</v>
      </c>
      <c r="AH23" s="57">
        <f t="shared" si="10"/>
        <v>0.23958333333333334</v>
      </c>
      <c r="AI23" s="57">
        <f t="shared" si="11"/>
        <v>0.26805555555555555</v>
      </c>
      <c r="AJ23" s="57">
        <f t="shared" si="12"/>
        <v>0.29652777777777778</v>
      </c>
      <c r="AK23" s="57">
        <f t="shared" si="13"/>
        <v>0.28680555555555554</v>
      </c>
      <c r="AL23" s="57">
        <f t="shared" si="14"/>
        <v>0.3125</v>
      </c>
      <c r="AM23" s="57"/>
      <c r="AN23" s="57">
        <f t="shared" si="15"/>
        <v>0.68402777777777779</v>
      </c>
      <c r="AO23" s="57">
        <f t="shared" si="16"/>
        <v>0.71736111111111101</v>
      </c>
      <c r="AP23" s="57">
        <f t="shared" si="17"/>
        <v>0.78749999999999998</v>
      </c>
      <c r="AQ23" s="57">
        <f t="shared" si="18"/>
        <v>0.81805555555555554</v>
      </c>
      <c r="AR23" s="57">
        <f t="shared" si="19"/>
        <v>0.84652777777777777</v>
      </c>
      <c r="AS23" s="57">
        <f t="shared" si="20"/>
        <v>0.8666666666666667</v>
      </c>
      <c r="AT23" s="57">
        <f t="shared" si="21"/>
        <v>0.86249999999999993</v>
      </c>
      <c r="AU23" s="57">
        <f t="shared" si="22"/>
        <v>0.8340277777777777</v>
      </c>
      <c r="AV23" s="57">
        <f t="shared" si="23"/>
        <v>0.79236111111111107</v>
      </c>
      <c r="AW23" s="57">
        <f t="shared" si="24"/>
        <v>0.75069444444444444</v>
      </c>
      <c r="AX23" s="57">
        <f t="shared" si="25"/>
        <v>0.67569444444444438</v>
      </c>
      <c r="AY23" s="57">
        <f t="shared" si="26"/>
        <v>0.66597222222222219</v>
      </c>
      <c r="BA23" s="57">
        <f t="shared" si="27"/>
        <v>0.37013888888888891</v>
      </c>
      <c r="BB23" s="57">
        <f t="shared" si="27"/>
        <v>0.42986111111111097</v>
      </c>
      <c r="BC23" s="57">
        <f t="shared" si="27"/>
        <v>0.49444444444444441</v>
      </c>
      <c r="BD23" s="57">
        <f t="shared" si="27"/>
        <v>0.56736111111111109</v>
      </c>
      <c r="BE23" s="57">
        <f t="shared" si="27"/>
        <v>0.62986111111111109</v>
      </c>
      <c r="BF23" s="57">
        <f t="shared" si="27"/>
        <v>0.66388888888888886</v>
      </c>
      <c r="BG23" s="57">
        <f t="shared" si="27"/>
        <v>0.64930555555555547</v>
      </c>
      <c r="BH23" s="57">
        <f t="shared" si="27"/>
        <v>0.59444444444444433</v>
      </c>
      <c r="BI23" s="57">
        <f t="shared" si="27"/>
        <v>0.52430555555555558</v>
      </c>
      <c r="BJ23" s="57">
        <f t="shared" si="27"/>
        <v>0.45416666666666666</v>
      </c>
      <c r="BK23" s="57">
        <f t="shared" si="27"/>
        <v>0.38888888888888884</v>
      </c>
      <c r="BL23" s="57">
        <f t="shared" si="27"/>
        <v>0.35347222222222219</v>
      </c>
    </row>
    <row r="24" spans="1:64">
      <c r="A24" s="47">
        <v>16</v>
      </c>
      <c r="B24" s="184">
        <v>731</v>
      </c>
      <c r="C24" s="184">
        <v>1627</v>
      </c>
      <c r="D24" s="184">
        <v>653</v>
      </c>
      <c r="E24" s="184">
        <v>1714</v>
      </c>
      <c r="F24" s="254">
        <v>700</v>
      </c>
      <c r="G24" s="254">
        <v>1856</v>
      </c>
      <c r="H24" s="254">
        <v>559</v>
      </c>
      <c r="I24" s="254">
        <v>1940</v>
      </c>
      <c r="J24" s="254">
        <v>511</v>
      </c>
      <c r="K24" s="254">
        <v>2020</v>
      </c>
      <c r="L24" s="254">
        <v>452</v>
      </c>
      <c r="M24" s="254">
        <v>2048</v>
      </c>
      <c r="N24" s="254">
        <v>508</v>
      </c>
      <c r="O24" s="254">
        <v>2041</v>
      </c>
      <c r="P24" s="254">
        <v>546</v>
      </c>
      <c r="Q24" s="254">
        <v>1959</v>
      </c>
      <c r="R24" s="254">
        <v>628</v>
      </c>
      <c r="S24" s="254">
        <v>1859</v>
      </c>
      <c r="T24" s="254">
        <v>709</v>
      </c>
      <c r="U24" s="254">
        <v>1749</v>
      </c>
      <c r="V24" s="184">
        <v>655</v>
      </c>
      <c r="W24" s="184">
        <v>1612</v>
      </c>
      <c r="X24" s="184">
        <v>730</v>
      </c>
      <c r="Y24" s="184">
        <v>1559</v>
      </c>
      <c r="AA24" s="57">
        <f t="shared" si="3"/>
        <v>0.31319444444444444</v>
      </c>
      <c r="AB24" s="57">
        <f t="shared" si="4"/>
        <v>0.28680555555555554</v>
      </c>
      <c r="AC24" s="57">
        <f t="shared" si="5"/>
        <v>0.29166666666666669</v>
      </c>
      <c r="AD24" s="57">
        <f t="shared" si="6"/>
        <v>0.24930555555555556</v>
      </c>
      <c r="AE24" s="57">
        <f t="shared" si="7"/>
        <v>0.21597222222222223</v>
      </c>
      <c r="AF24" s="57">
        <f t="shared" si="8"/>
        <v>0.20277777777777781</v>
      </c>
      <c r="AG24" s="57">
        <f t="shared" si="9"/>
        <v>0.21388888888888891</v>
      </c>
      <c r="AH24" s="57">
        <f t="shared" si="10"/>
        <v>0.24027777777777778</v>
      </c>
      <c r="AI24" s="57">
        <f t="shared" si="11"/>
        <v>0.26944444444444443</v>
      </c>
      <c r="AJ24" s="57">
        <f t="shared" si="12"/>
        <v>0.29791666666666666</v>
      </c>
      <c r="AK24" s="57">
        <f t="shared" si="13"/>
        <v>0.28819444444444448</v>
      </c>
      <c r="AL24" s="57">
        <f t="shared" si="14"/>
        <v>0.3125</v>
      </c>
      <c r="AM24" s="57"/>
      <c r="AN24" s="57">
        <f t="shared" si="15"/>
        <v>0.68541666666666667</v>
      </c>
      <c r="AO24" s="57">
        <f t="shared" si="16"/>
        <v>0.71805555555555556</v>
      </c>
      <c r="AP24" s="57">
        <f t="shared" si="17"/>
        <v>0.78888888888888886</v>
      </c>
      <c r="AQ24" s="57">
        <f t="shared" si="18"/>
        <v>0.81944444444444453</v>
      </c>
      <c r="AR24" s="57">
        <f t="shared" si="19"/>
        <v>0.84722222222222221</v>
      </c>
      <c r="AS24" s="57">
        <f t="shared" si="20"/>
        <v>0.8666666666666667</v>
      </c>
      <c r="AT24" s="57">
        <f t="shared" si="21"/>
        <v>0.8618055555555556</v>
      </c>
      <c r="AU24" s="57">
        <f t="shared" si="22"/>
        <v>0.83263888888888893</v>
      </c>
      <c r="AV24" s="57">
        <f t="shared" si="23"/>
        <v>0.7909722222222223</v>
      </c>
      <c r="AW24" s="57">
        <f t="shared" si="24"/>
        <v>0.74236111111111114</v>
      </c>
      <c r="AX24" s="57">
        <f t="shared" si="25"/>
        <v>0.67499999999999993</v>
      </c>
      <c r="AY24" s="57">
        <f t="shared" si="26"/>
        <v>0.66597222222222219</v>
      </c>
      <c r="BA24" s="57">
        <f t="shared" si="27"/>
        <v>0.37222222222222223</v>
      </c>
      <c r="BB24" s="57">
        <f t="shared" si="27"/>
        <v>0.43125000000000002</v>
      </c>
      <c r="BC24" s="57">
        <f t="shared" si="27"/>
        <v>0.49722222222222218</v>
      </c>
      <c r="BD24" s="57">
        <f t="shared" si="27"/>
        <v>0.57013888888888897</v>
      </c>
      <c r="BE24" s="57">
        <f t="shared" si="27"/>
        <v>0.63124999999999998</v>
      </c>
      <c r="BF24" s="57">
        <f t="shared" si="27"/>
        <v>0.66388888888888886</v>
      </c>
      <c r="BG24" s="57">
        <f t="shared" si="27"/>
        <v>0.6479166666666667</v>
      </c>
      <c r="BH24" s="57">
        <f t="shared" si="27"/>
        <v>0.59236111111111112</v>
      </c>
      <c r="BI24" s="57">
        <f t="shared" si="27"/>
        <v>0.52152777777777781</v>
      </c>
      <c r="BJ24" s="57">
        <f t="shared" si="27"/>
        <v>0.44444444444444448</v>
      </c>
      <c r="BK24" s="57">
        <f t="shared" si="27"/>
        <v>0.38680555555555546</v>
      </c>
      <c r="BL24" s="57">
        <f t="shared" si="27"/>
        <v>0.35347222222222219</v>
      </c>
    </row>
    <row r="25" spans="1:64">
      <c r="A25" s="47">
        <v>17</v>
      </c>
      <c r="B25" s="184">
        <v>730</v>
      </c>
      <c r="C25" s="184">
        <v>1628</v>
      </c>
      <c r="D25" s="184">
        <v>651</v>
      </c>
      <c r="E25" s="184">
        <v>1716</v>
      </c>
      <c r="F25" s="254">
        <v>658</v>
      </c>
      <c r="G25" s="254">
        <v>1857</v>
      </c>
      <c r="H25" s="254">
        <v>557</v>
      </c>
      <c r="I25" s="254">
        <v>1941</v>
      </c>
      <c r="J25" s="254">
        <v>510</v>
      </c>
      <c r="K25" s="254">
        <v>2022</v>
      </c>
      <c r="L25" s="254">
        <v>452</v>
      </c>
      <c r="M25" s="254">
        <v>2048</v>
      </c>
      <c r="N25" s="254">
        <v>510</v>
      </c>
      <c r="O25" s="254">
        <v>2040</v>
      </c>
      <c r="P25" s="254">
        <v>548</v>
      </c>
      <c r="Q25" s="254">
        <v>1957</v>
      </c>
      <c r="R25" s="254">
        <v>629</v>
      </c>
      <c r="S25" s="254">
        <v>1857</v>
      </c>
      <c r="T25" s="254">
        <v>710</v>
      </c>
      <c r="U25" s="254">
        <v>1758</v>
      </c>
      <c r="V25" s="184">
        <v>656</v>
      </c>
      <c r="W25" s="184">
        <v>1611</v>
      </c>
      <c r="X25" s="184">
        <v>731</v>
      </c>
      <c r="Y25" s="184">
        <v>1559</v>
      </c>
      <c r="AA25" s="57">
        <f t="shared" si="3"/>
        <v>0.3125</v>
      </c>
      <c r="AB25" s="57">
        <f t="shared" si="4"/>
        <v>0.28541666666666665</v>
      </c>
      <c r="AC25" s="57">
        <f t="shared" si="5"/>
        <v>0.2902777777777778</v>
      </c>
      <c r="AD25" s="57">
        <f t="shared" si="6"/>
        <v>0.24791666666666667</v>
      </c>
      <c r="AE25" s="57">
        <f t="shared" si="7"/>
        <v>0.21527777777777779</v>
      </c>
      <c r="AF25" s="57">
        <f t="shared" si="8"/>
        <v>0.20277777777777781</v>
      </c>
      <c r="AG25" s="57">
        <f t="shared" si="9"/>
        <v>0.21527777777777779</v>
      </c>
      <c r="AH25" s="57">
        <f t="shared" si="10"/>
        <v>0.24166666666666667</v>
      </c>
      <c r="AI25" s="57">
        <f t="shared" si="11"/>
        <v>0.27013888888888887</v>
      </c>
      <c r="AJ25" s="57">
        <f t="shared" si="12"/>
        <v>0.2986111111111111</v>
      </c>
      <c r="AK25" s="57">
        <f t="shared" si="13"/>
        <v>0.28888888888888892</v>
      </c>
      <c r="AL25" s="57">
        <f t="shared" si="14"/>
        <v>0.31319444444444444</v>
      </c>
      <c r="AM25" s="57"/>
      <c r="AN25" s="57">
        <f t="shared" si="15"/>
        <v>0.68611111111111101</v>
      </c>
      <c r="AO25" s="57">
        <f t="shared" si="16"/>
        <v>0.71944444444444444</v>
      </c>
      <c r="AP25" s="57">
        <f t="shared" si="17"/>
        <v>0.7895833333333333</v>
      </c>
      <c r="AQ25" s="57">
        <f t="shared" si="18"/>
        <v>0.82013888888888886</v>
      </c>
      <c r="AR25" s="57">
        <f t="shared" si="19"/>
        <v>0.84861111111111109</v>
      </c>
      <c r="AS25" s="57">
        <f t="shared" si="20"/>
        <v>0.8666666666666667</v>
      </c>
      <c r="AT25" s="57">
        <f t="shared" si="21"/>
        <v>0.86111111111111116</v>
      </c>
      <c r="AU25" s="57">
        <f t="shared" si="22"/>
        <v>0.83124999999999993</v>
      </c>
      <c r="AV25" s="57">
        <f t="shared" si="23"/>
        <v>0.7895833333333333</v>
      </c>
      <c r="AW25" s="57">
        <f t="shared" si="24"/>
        <v>0.74861111111111101</v>
      </c>
      <c r="AX25" s="57">
        <f t="shared" si="25"/>
        <v>0.6743055555555556</v>
      </c>
      <c r="AY25" s="57">
        <f t="shared" si="26"/>
        <v>0.66597222222222219</v>
      </c>
      <c r="BA25" s="57">
        <f t="shared" si="27"/>
        <v>0.37361111111111101</v>
      </c>
      <c r="BB25" s="57">
        <f t="shared" si="27"/>
        <v>0.43402777777777779</v>
      </c>
      <c r="BC25" s="57">
        <f t="shared" si="27"/>
        <v>0.4993055555555555</v>
      </c>
      <c r="BD25" s="57">
        <f t="shared" si="27"/>
        <v>0.57222222222222219</v>
      </c>
      <c r="BE25" s="57">
        <f t="shared" si="27"/>
        <v>0.6333333333333333</v>
      </c>
      <c r="BF25" s="57">
        <f t="shared" si="27"/>
        <v>0.66388888888888886</v>
      </c>
      <c r="BG25" s="57">
        <f t="shared" si="27"/>
        <v>0.64583333333333337</v>
      </c>
      <c r="BH25" s="57">
        <f t="shared" si="27"/>
        <v>0.58958333333333324</v>
      </c>
      <c r="BI25" s="57">
        <f t="shared" si="27"/>
        <v>0.51944444444444438</v>
      </c>
      <c r="BJ25" s="57">
        <f t="shared" si="27"/>
        <v>0.4499999999999999</v>
      </c>
      <c r="BK25" s="57">
        <f t="shared" si="27"/>
        <v>0.38541666666666669</v>
      </c>
      <c r="BL25" s="57">
        <f t="shared" si="27"/>
        <v>0.35277777777777775</v>
      </c>
    </row>
    <row r="26" spans="1:64">
      <c r="A26" s="47">
        <v>18</v>
      </c>
      <c r="B26" s="184">
        <v>730</v>
      </c>
      <c r="C26" s="184">
        <v>1630</v>
      </c>
      <c r="D26" s="184">
        <v>649</v>
      </c>
      <c r="E26" s="184">
        <v>1717</v>
      </c>
      <c r="F26" s="254">
        <v>656</v>
      </c>
      <c r="G26" s="254">
        <v>1859</v>
      </c>
      <c r="H26" s="254">
        <v>555</v>
      </c>
      <c r="I26" s="254">
        <v>1942</v>
      </c>
      <c r="J26" s="254">
        <v>509</v>
      </c>
      <c r="K26" s="254">
        <v>2023</v>
      </c>
      <c r="L26" s="254">
        <v>452</v>
      </c>
      <c r="M26" s="254">
        <v>2049</v>
      </c>
      <c r="N26" s="254">
        <v>511</v>
      </c>
      <c r="O26" s="254">
        <v>2039</v>
      </c>
      <c r="P26" s="254">
        <v>549</v>
      </c>
      <c r="Q26" s="254">
        <v>1956</v>
      </c>
      <c r="R26" s="254">
        <v>630</v>
      </c>
      <c r="S26" s="254">
        <v>1855</v>
      </c>
      <c r="T26" s="254">
        <v>712</v>
      </c>
      <c r="U26" s="254">
        <v>1756</v>
      </c>
      <c r="V26" s="184">
        <v>658</v>
      </c>
      <c r="W26" s="184">
        <v>1610</v>
      </c>
      <c r="X26" s="184">
        <v>732</v>
      </c>
      <c r="Y26" s="184">
        <v>1559</v>
      </c>
      <c r="AA26" s="57">
        <f t="shared" si="3"/>
        <v>0.3125</v>
      </c>
      <c r="AB26" s="57">
        <f t="shared" si="4"/>
        <v>0.28402777777777777</v>
      </c>
      <c r="AC26" s="57">
        <f t="shared" si="5"/>
        <v>0.28888888888888892</v>
      </c>
      <c r="AD26" s="57">
        <f t="shared" si="6"/>
        <v>0.24652777777777779</v>
      </c>
      <c r="AE26" s="57">
        <f t="shared" si="7"/>
        <v>0.21458333333333335</v>
      </c>
      <c r="AF26" s="57">
        <f t="shared" si="8"/>
        <v>0.20277777777777781</v>
      </c>
      <c r="AG26" s="57">
        <f t="shared" si="9"/>
        <v>0.21597222222222223</v>
      </c>
      <c r="AH26" s="57">
        <f t="shared" si="10"/>
        <v>0.24236111111111111</v>
      </c>
      <c r="AI26" s="57">
        <f t="shared" si="11"/>
        <v>0.27083333333333331</v>
      </c>
      <c r="AJ26" s="57">
        <f t="shared" si="12"/>
        <v>0.3</v>
      </c>
      <c r="AK26" s="57">
        <f t="shared" si="13"/>
        <v>0.2902777777777778</v>
      </c>
      <c r="AL26" s="57">
        <f t="shared" si="14"/>
        <v>0.31388888888888888</v>
      </c>
      <c r="AM26" s="57"/>
      <c r="AN26" s="57">
        <f t="shared" si="15"/>
        <v>0.6875</v>
      </c>
      <c r="AO26" s="57">
        <f t="shared" si="16"/>
        <v>0.72013888888888899</v>
      </c>
      <c r="AP26" s="57">
        <f t="shared" si="17"/>
        <v>0.7909722222222223</v>
      </c>
      <c r="AQ26" s="57">
        <f t="shared" si="18"/>
        <v>0.8208333333333333</v>
      </c>
      <c r="AR26" s="57">
        <f t="shared" si="19"/>
        <v>0.84930555555555554</v>
      </c>
      <c r="AS26" s="57">
        <f t="shared" si="20"/>
        <v>0.86736111111111114</v>
      </c>
      <c r="AT26" s="57">
        <f t="shared" si="21"/>
        <v>0.86041666666666661</v>
      </c>
      <c r="AU26" s="57">
        <f t="shared" si="22"/>
        <v>0.8305555555555556</v>
      </c>
      <c r="AV26" s="57">
        <f t="shared" si="23"/>
        <v>0.78819444444444453</v>
      </c>
      <c r="AW26" s="57">
        <f t="shared" si="24"/>
        <v>0.74722222222222223</v>
      </c>
      <c r="AX26" s="57">
        <f t="shared" si="25"/>
        <v>0.67361111111111116</v>
      </c>
      <c r="AY26" s="57">
        <f t="shared" si="26"/>
        <v>0.66597222222222219</v>
      </c>
      <c r="BA26" s="57">
        <f t="shared" si="27"/>
        <v>0.375</v>
      </c>
      <c r="BB26" s="57">
        <f t="shared" si="27"/>
        <v>0.43611111111111123</v>
      </c>
      <c r="BC26" s="57">
        <f t="shared" si="27"/>
        <v>0.50208333333333344</v>
      </c>
      <c r="BD26" s="57">
        <f t="shared" si="27"/>
        <v>0.57430555555555551</v>
      </c>
      <c r="BE26" s="57">
        <f t="shared" si="27"/>
        <v>0.63472222222222219</v>
      </c>
      <c r="BF26" s="57">
        <f t="shared" si="27"/>
        <v>0.6645833333333333</v>
      </c>
      <c r="BG26" s="57">
        <f t="shared" si="27"/>
        <v>0.64444444444444438</v>
      </c>
      <c r="BH26" s="57">
        <f t="shared" si="27"/>
        <v>0.58819444444444446</v>
      </c>
      <c r="BI26" s="57">
        <f t="shared" si="27"/>
        <v>0.51736111111111116</v>
      </c>
      <c r="BJ26" s="57">
        <f t="shared" si="27"/>
        <v>0.44722222222222224</v>
      </c>
      <c r="BK26" s="57">
        <f t="shared" si="27"/>
        <v>0.38333333333333336</v>
      </c>
      <c r="BL26" s="57">
        <f t="shared" si="27"/>
        <v>0.3520833333333333</v>
      </c>
    </row>
    <row r="27" spans="1:64">
      <c r="A27" s="47">
        <v>19</v>
      </c>
      <c r="B27" s="184">
        <v>729</v>
      </c>
      <c r="C27" s="184">
        <v>1631</v>
      </c>
      <c r="D27" s="184">
        <v>648</v>
      </c>
      <c r="E27" s="184">
        <v>1719</v>
      </c>
      <c r="F27" s="254">
        <v>654</v>
      </c>
      <c r="G27" s="254">
        <v>1900</v>
      </c>
      <c r="H27" s="254">
        <v>553</v>
      </c>
      <c r="I27" s="254">
        <v>1944</v>
      </c>
      <c r="J27" s="254">
        <v>508</v>
      </c>
      <c r="K27" s="254">
        <v>2024</v>
      </c>
      <c r="L27" s="254">
        <v>452</v>
      </c>
      <c r="M27" s="254">
        <v>2049</v>
      </c>
      <c r="N27" s="254">
        <v>512</v>
      </c>
      <c r="O27" s="254">
        <v>2038</v>
      </c>
      <c r="P27" s="254">
        <v>550</v>
      </c>
      <c r="Q27" s="254">
        <v>1954</v>
      </c>
      <c r="R27" s="254">
        <v>632</v>
      </c>
      <c r="S27" s="254">
        <v>1853</v>
      </c>
      <c r="T27" s="254">
        <v>713</v>
      </c>
      <c r="U27" s="254">
        <v>1754</v>
      </c>
      <c r="V27" s="184">
        <v>659</v>
      </c>
      <c r="W27" s="184">
        <v>1609</v>
      </c>
      <c r="X27" s="184">
        <v>732</v>
      </c>
      <c r="Y27" s="184">
        <v>1600</v>
      </c>
      <c r="AA27" s="57">
        <f t="shared" si="3"/>
        <v>0.31180555555555556</v>
      </c>
      <c r="AB27" s="57">
        <f t="shared" si="4"/>
        <v>0.28333333333333333</v>
      </c>
      <c r="AC27" s="57">
        <f t="shared" si="5"/>
        <v>0.28750000000000003</v>
      </c>
      <c r="AD27" s="57">
        <f t="shared" si="6"/>
        <v>0.24513888888888888</v>
      </c>
      <c r="AE27" s="57">
        <f t="shared" si="7"/>
        <v>0.21388888888888891</v>
      </c>
      <c r="AF27" s="57">
        <f t="shared" si="8"/>
        <v>0.20277777777777781</v>
      </c>
      <c r="AG27" s="57">
        <f t="shared" si="9"/>
        <v>0.21666666666666667</v>
      </c>
      <c r="AH27" s="57">
        <f t="shared" si="10"/>
        <v>0.24305555555555555</v>
      </c>
      <c r="AI27" s="57">
        <f t="shared" si="11"/>
        <v>0.2722222222222222</v>
      </c>
      <c r="AJ27" s="57">
        <f t="shared" si="12"/>
        <v>0.30069444444444443</v>
      </c>
      <c r="AK27" s="57">
        <f t="shared" si="13"/>
        <v>0.29097222222222224</v>
      </c>
      <c r="AL27" s="57">
        <f t="shared" si="14"/>
        <v>0.31388888888888888</v>
      </c>
      <c r="AM27" s="57"/>
      <c r="AN27" s="57">
        <f t="shared" si="15"/>
        <v>0.68819444444444444</v>
      </c>
      <c r="AO27" s="57">
        <f t="shared" si="16"/>
        <v>0.72152777777777777</v>
      </c>
      <c r="AP27" s="57">
        <f t="shared" si="17"/>
        <v>0.79166666666666663</v>
      </c>
      <c r="AQ27" s="57">
        <f t="shared" si="18"/>
        <v>0.8222222222222223</v>
      </c>
      <c r="AR27" s="57">
        <f t="shared" si="19"/>
        <v>0.85</v>
      </c>
      <c r="AS27" s="57">
        <f t="shared" si="20"/>
        <v>0.86736111111111114</v>
      </c>
      <c r="AT27" s="57">
        <f t="shared" si="21"/>
        <v>0.85972222222222217</v>
      </c>
      <c r="AU27" s="57">
        <f t="shared" si="22"/>
        <v>0.82916666666666661</v>
      </c>
      <c r="AV27" s="57">
        <f t="shared" si="23"/>
        <v>0.78680555555555554</v>
      </c>
      <c r="AW27" s="57">
        <f t="shared" si="24"/>
        <v>0.74583333333333324</v>
      </c>
      <c r="AX27" s="57">
        <f t="shared" si="25"/>
        <v>0.67291666666666661</v>
      </c>
      <c r="AY27" s="57">
        <f t="shared" si="26"/>
        <v>0.66666666666666663</v>
      </c>
      <c r="BA27" s="57">
        <f t="shared" si="27"/>
        <v>0.37638888888888888</v>
      </c>
      <c r="BB27" s="57">
        <f t="shared" si="27"/>
        <v>0.43819444444444444</v>
      </c>
      <c r="BC27" s="57">
        <f t="shared" si="27"/>
        <v>0.50416666666666665</v>
      </c>
      <c r="BD27" s="57">
        <f t="shared" si="27"/>
        <v>0.57708333333333339</v>
      </c>
      <c r="BE27" s="57">
        <f t="shared" si="27"/>
        <v>0.63611111111111107</v>
      </c>
      <c r="BF27" s="57">
        <f t="shared" si="27"/>
        <v>0.6645833333333333</v>
      </c>
      <c r="BG27" s="57">
        <f t="shared" si="27"/>
        <v>0.64305555555555549</v>
      </c>
      <c r="BH27" s="57">
        <f t="shared" si="27"/>
        <v>0.58611111111111103</v>
      </c>
      <c r="BI27" s="57">
        <f t="shared" si="27"/>
        <v>0.51458333333333339</v>
      </c>
      <c r="BJ27" s="57">
        <f t="shared" si="27"/>
        <v>0.44513888888888881</v>
      </c>
      <c r="BK27" s="57">
        <f t="shared" si="27"/>
        <v>0.38194444444444436</v>
      </c>
      <c r="BL27" s="57">
        <f t="shared" si="27"/>
        <v>0.35277777777777775</v>
      </c>
    </row>
    <row r="28" spans="1:64">
      <c r="A28" s="47">
        <v>20</v>
      </c>
      <c r="B28" s="184">
        <v>728</v>
      </c>
      <c r="C28" s="184">
        <v>1632</v>
      </c>
      <c r="D28" s="184">
        <v>646</v>
      </c>
      <c r="E28" s="184">
        <v>1720</v>
      </c>
      <c r="F28" s="254">
        <v>652</v>
      </c>
      <c r="G28" s="254">
        <v>1902</v>
      </c>
      <c r="H28" s="254">
        <v>552</v>
      </c>
      <c r="I28" s="254">
        <v>1945</v>
      </c>
      <c r="J28" s="254">
        <v>507</v>
      </c>
      <c r="K28" s="254">
        <v>2025</v>
      </c>
      <c r="L28" s="254">
        <v>452</v>
      </c>
      <c r="M28" s="254">
        <v>2049</v>
      </c>
      <c r="N28" s="254">
        <v>513</v>
      </c>
      <c r="O28" s="254">
        <v>2037</v>
      </c>
      <c r="P28" s="254">
        <v>552</v>
      </c>
      <c r="Q28" s="254">
        <v>1952</v>
      </c>
      <c r="R28" s="254">
        <v>633</v>
      </c>
      <c r="S28" s="254">
        <v>1851</v>
      </c>
      <c r="T28" s="254">
        <v>715</v>
      </c>
      <c r="U28" s="254">
        <v>1752</v>
      </c>
      <c r="V28" s="184">
        <v>701</v>
      </c>
      <c r="W28" s="184">
        <v>1608</v>
      </c>
      <c r="X28" s="184">
        <v>733</v>
      </c>
      <c r="Y28" s="184">
        <v>1600</v>
      </c>
      <c r="AA28" s="57">
        <f t="shared" si="3"/>
        <v>0.31111111111111112</v>
      </c>
      <c r="AB28" s="57">
        <f t="shared" si="4"/>
        <v>0.28194444444444444</v>
      </c>
      <c r="AC28" s="57">
        <f t="shared" si="5"/>
        <v>0.28611111111111115</v>
      </c>
      <c r="AD28" s="57">
        <f t="shared" si="6"/>
        <v>0.24444444444444446</v>
      </c>
      <c r="AE28" s="57">
        <f t="shared" si="7"/>
        <v>0.21319444444444444</v>
      </c>
      <c r="AF28" s="57">
        <f t="shared" si="8"/>
        <v>0.20277777777777781</v>
      </c>
      <c r="AG28" s="57">
        <f t="shared" si="9"/>
        <v>0.21736111111111112</v>
      </c>
      <c r="AH28" s="57">
        <f t="shared" si="10"/>
        <v>0.24444444444444446</v>
      </c>
      <c r="AI28" s="57">
        <f t="shared" si="11"/>
        <v>0.27291666666666664</v>
      </c>
      <c r="AJ28" s="57">
        <f t="shared" si="12"/>
        <v>0.30208333333333331</v>
      </c>
      <c r="AK28" s="57">
        <f t="shared" si="13"/>
        <v>0.29236111111111113</v>
      </c>
      <c r="AL28" s="57">
        <f t="shared" si="14"/>
        <v>0.31458333333333333</v>
      </c>
      <c r="AM28" s="57"/>
      <c r="AN28" s="57">
        <f t="shared" si="15"/>
        <v>0.68888888888888899</v>
      </c>
      <c r="AO28" s="57">
        <f t="shared" si="16"/>
        <v>0.72222222222222221</v>
      </c>
      <c r="AP28" s="57">
        <f t="shared" si="17"/>
        <v>0.79305555555555562</v>
      </c>
      <c r="AQ28" s="57">
        <f t="shared" si="18"/>
        <v>0.82291666666666663</v>
      </c>
      <c r="AR28" s="57">
        <f t="shared" si="19"/>
        <v>0.85069444444444453</v>
      </c>
      <c r="AS28" s="57">
        <f t="shared" si="20"/>
        <v>0.86736111111111114</v>
      </c>
      <c r="AT28" s="57">
        <f t="shared" si="21"/>
        <v>0.85902777777777783</v>
      </c>
      <c r="AU28" s="57">
        <f t="shared" si="22"/>
        <v>0.82777777777777783</v>
      </c>
      <c r="AV28" s="57">
        <f t="shared" si="23"/>
        <v>0.78541666666666676</v>
      </c>
      <c r="AW28" s="57">
        <f t="shared" si="24"/>
        <v>0.74444444444444446</v>
      </c>
      <c r="AX28" s="57">
        <f t="shared" si="25"/>
        <v>0.67222222222222217</v>
      </c>
      <c r="AY28" s="57">
        <f t="shared" si="26"/>
        <v>0.66666666666666663</v>
      </c>
      <c r="BA28" s="57">
        <f t="shared" si="27"/>
        <v>0.37777777777777788</v>
      </c>
      <c r="BB28" s="57">
        <f t="shared" si="27"/>
        <v>0.44027777777777777</v>
      </c>
      <c r="BC28" s="57">
        <f t="shared" si="27"/>
        <v>0.50694444444444442</v>
      </c>
      <c r="BD28" s="57">
        <f t="shared" si="27"/>
        <v>0.57847222222222217</v>
      </c>
      <c r="BE28" s="57">
        <f t="shared" si="27"/>
        <v>0.63750000000000007</v>
      </c>
      <c r="BF28" s="57">
        <f t="shared" si="27"/>
        <v>0.6645833333333333</v>
      </c>
      <c r="BG28" s="57">
        <f t="shared" si="27"/>
        <v>0.64166666666666672</v>
      </c>
      <c r="BH28" s="57">
        <f t="shared" si="27"/>
        <v>0.58333333333333337</v>
      </c>
      <c r="BI28" s="57">
        <f t="shared" si="27"/>
        <v>0.51250000000000018</v>
      </c>
      <c r="BJ28" s="57">
        <f t="shared" si="27"/>
        <v>0.44236111111111115</v>
      </c>
      <c r="BK28" s="57">
        <f t="shared" si="27"/>
        <v>0.37986111111111104</v>
      </c>
      <c r="BL28" s="57">
        <f t="shared" si="27"/>
        <v>0.3520833333333333</v>
      </c>
    </row>
    <row r="29" spans="1:64">
      <c r="A29" s="47">
        <v>21</v>
      </c>
      <c r="B29" s="184">
        <v>727</v>
      </c>
      <c r="C29" s="184">
        <v>1634</v>
      </c>
      <c r="D29" s="184">
        <v>644</v>
      </c>
      <c r="E29" s="184">
        <v>1722</v>
      </c>
      <c r="F29" s="254">
        <v>650</v>
      </c>
      <c r="G29" s="254">
        <v>1903</v>
      </c>
      <c r="H29" s="254">
        <v>550</v>
      </c>
      <c r="I29" s="254">
        <v>1947</v>
      </c>
      <c r="J29" s="254">
        <v>506</v>
      </c>
      <c r="K29" s="254">
        <v>2026</v>
      </c>
      <c r="L29" s="254">
        <v>452</v>
      </c>
      <c r="M29" s="254">
        <v>2049</v>
      </c>
      <c r="N29" s="254">
        <v>514</v>
      </c>
      <c r="O29" s="254">
        <v>2036</v>
      </c>
      <c r="P29" s="254">
        <v>553</v>
      </c>
      <c r="Q29" s="254">
        <v>1950</v>
      </c>
      <c r="R29" s="254">
        <v>634</v>
      </c>
      <c r="S29" s="254">
        <v>1849</v>
      </c>
      <c r="T29" s="254">
        <v>716</v>
      </c>
      <c r="U29" s="254">
        <v>1750</v>
      </c>
      <c r="V29" s="184">
        <v>702</v>
      </c>
      <c r="W29" s="184">
        <v>1607</v>
      </c>
      <c r="X29" s="184">
        <v>733</v>
      </c>
      <c r="Y29" s="184">
        <v>1601</v>
      </c>
      <c r="AA29" s="57">
        <f t="shared" si="3"/>
        <v>0.31041666666666667</v>
      </c>
      <c r="AB29" s="57">
        <f t="shared" si="4"/>
        <v>0.28055555555555556</v>
      </c>
      <c r="AC29" s="57">
        <f t="shared" si="5"/>
        <v>0.28472222222222221</v>
      </c>
      <c r="AD29" s="57">
        <f t="shared" si="6"/>
        <v>0.24305555555555555</v>
      </c>
      <c r="AE29" s="57">
        <f t="shared" si="7"/>
        <v>0.21249999999999999</v>
      </c>
      <c r="AF29" s="57">
        <f t="shared" si="8"/>
        <v>0.20277777777777781</v>
      </c>
      <c r="AG29" s="57">
        <f t="shared" si="9"/>
        <v>0.21805555555555556</v>
      </c>
      <c r="AH29" s="57">
        <f t="shared" si="10"/>
        <v>0.24513888888888888</v>
      </c>
      <c r="AI29" s="57">
        <f t="shared" si="11"/>
        <v>0.27361111111111108</v>
      </c>
      <c r="AJ29" s="57">
        <f t="shared" si="12"/>
        <v>0.30277777777777776</v>
      </c>
      <c r="AK29" s="57">
        <f t="shared" si="13"/>
        <v>0.29305555555555557</v>
      </c>
      <c r="AL29" s="57">
        <f t="shared" si="14"/>
        <v>0.31458333333333333</v>
      </c>
      <c r="AM29" s="57"/>
      <c r="AN29" s="57">
        <f t="shared" si="15"/>
        <v>0.69027777777777777</v>
      </c>
      <c r="AO29" s="57">
        <f t="shared" si="16"/>
        <v>0.72361111111111109</v>
      </c>
      <c r="AP29" s="57">
        <f t="shared" si="17"/>
        <v>0.79375000000000007</v>
      </c>
      <c r="AQ29" s="57">
        <f t="shared" si="18"/>
        <v>0.82430555555555562</v>
      </c>
      <c r="AR29" s="57">
        <f t="shared" si="19"/>
        <v>0.85138888888888886</v>
      </c>
      <c r="AS29" s="57">
        <f t="shared" si="20"/>
        <v>0.86736111111111114</v>
      </c>
      <c r="AT29" s="57">
        <f t="shared" si="21"/>
        <v>0.85833333333333339</v>
      </c>
      <c r="AU29" s="57">
        <f t="shared" si="22"/>
        <v>0.82638888888888884</v>
      </c>
      <c r="AV29" s="57">
        <f t="shared" si="23"/>
        <v>0.78402777777777777</v>
      </c>
      <c r="AW29" s="57">
        <f t="shared" si="24"/>
        <v>0.74305555555555547</v>
      </c>
      <c r="AX29" s="57">
        <f t="shared" si="25"/>
        <v>0.67152777777777783</v>
      </c>
      <c r="AY29" s="57">
        <f t="shared" si="26"/>
        <v>0.66736111111111107</v>
      </c>
      <c r="BA29" s="57">
        <f t="shared" si="27"/>
        <v>0.37986111111111109</v>
      </c>
      <c r="BB29" s="57">
        <f t="shared" si="27"/>
        <v>0.44305555555555554</v>
      </c>
      <c r="BC29" s="57">
        <f t="shared" si="27"/>
        <v>0.50902777777777786</v>
      </c>
      <c r="BD29" s="57">
        <f t="shared" si="27"/>
        <v>0.58125000000000004</v>
      </c>
      <c r="BE29" s="57">
        <f t="shared" si="27"/>
        <v>0.63888888888888884</v>
      </c>
      <c r="BF29" s="57">
        <f t="shared" si="27"/>
        <v>0.6645833333333333</v>
      </c>
      <c r="BG29" s="57">
        <f t="shared" si="27"/>
        <v>0.64027777777777783</v>
      </c>
      <c r="BH29" s="57">
        <f t="shared" si="27"/>
        <v>0.58124999999999993</v>
      </c>
      <c r="BI29" s="57">
        <f t="shared" si="27"/>
        <v>0.51041666666666674</v>
      </c>
      <c r="BJ29" s="57">
        <f t="shared" si="27"/>
        <v>0.44027777777777771</v>
      </c>
      <c r="BK29" s="57">
        <f t="shared" si="27"/>
        <v>0.37847222222222227</v>
      </c>
      <c r="BL29" s="57">
        <f t="shared" si="27"/>
        <v>0.35277777777777775</v>
      </c>
    </row>
    <row r="30" spans="1:64">
      <c r="A30" s="47">
        <v>22</v>
      </c>
      <c r="B30" s="184">
        <v>726</v>
      </c>
      <c r="C30" s="184">
        <v>1635</v>
      </c>
      <c r="D30" s="184">
        <v>642</v>
      </c>
      <c r="E30" s="184">
        <v>1723</v>
      </c>
      <c r="F30" s="254">
        <v>648</v>
      </c>
      <c r="G30" s="254">
        <v>1904</v>
      </c>
      <c r="H30" s="254">
        <v>548</v>
      </c>
      <c r="I30" s="254">
        <v>1948</v>
      </c>
      <c r="J30" s="254">
        <v>505</v>
      </c>
      <c r="K30" s="254">
        <v>2027</v>
      </c>
      <c r="L30" s="254">
        <v>452</v>
      </c>
      <c r="M30" s="254">
        <v>2050</v>
      </c>
      <c r="N30" s="254">
        <v>515</v>
      </c>
      <c r="O30" s="254">
        <v>2035</v>
      </c>
      <c r="P30" s="254">
        <v>554</v>
      </c>
      <c r="Q30" s="254">
        <v>1948</v>
      </c>
      <c r="R30" s="254">
        <v>636</v>
      </c>
      <c r="S30" s="254">
        <v>1847</v>
      </c>
      <c r="T30" s="254">
        <v>717</v>
      </c>
      <c r="U30" s="254">
        <v>1749</v>
      </c>
      <c r="V30" s="184">
        <v>703</v>
      </c>
      <c r="W30" s="184">
        <v>1606</v>
      </c>
      <c r="X30" s="184">
        <v>734</v>
      </c>
      <c r="Y30" s="184">
        <v>1601</v>
      </c>
      <c r="AA30" s="57">
        <f t="shared" si="3"/>
        <v>0.30972222222222223</v>
      </c>
      <c r="AB30" s="57">
        <f t="shared" si="4"/>
        <v>0.27916666666666667</v>
      </c>
      <c r="AC30" s="57">
        <f t="shared" si="5"/>
        <v>0.28333333333333333</v>
      </c>
      <c r="AD30" s="57">
        <f t="shared" si="6"/>
        <v>0.24166666666666667</v>
      </c>
      <c r="AE30" s="57">
        <f t="shared" si="7"/>
        <v>0.21180555555555555</v>
      </c>
      <c r="AF30" s="57">
        <f t="shared" si="8"/>
        <v>0.20277777777777781</v>
      </c>
      <c r="AG30" s="57">
        <f t="shared" si="9"/>
        <v>0.21875</v>
      </c>
      <c r="AH30" s="57">
        <f t="shared" si="10"/>
        <v>0.24583333333333335</v>
      </c>
      <c r="AI30" s="57">
        <f t="shared" si="11"/>
        <v>0.27499999999999997</v>
      </c>
      <c r="AJ30" s="57">
        <f t="shared" si="12"/>
        <v>0.3034722222222222</v>
      </c>
      <c r="AK30" s="57">
        <f t="shared" si="13"/>
        <v>0.29375000000000001</v>
      </c>
      <c r="AL30" s="57">
        <f t="shared" si="14"/>
        <v>0.31527777777777777</v>
      </c>
      <c r="AM30" s="57"/>
      <c r="AN30" s="57">
        <f t="shared" si="15"/>
        <v>0.69097222222222221</v>
      </c>
      <c r="AO30" s="57">
        <f t="shared" si="16"/>
        <v>0.72430555555555554</v>
      </c>
      <c r="AP30" s="57">
        <f t="shared" si="17"/>
        <v>0.7944444444444444</v>
      </c>
      <c r="AQ30" s="57">
        <f t="shared" si="18"/>
        <v>0.82500000000000007</v>
      </c>
      <c r="AR30" s="57">
        <f t="shared" si="19"/>
        <v>0.8520833333333333</v>
      </c>
      <c r="AS30" s="57">
        <f t="shared" si="20"/>
        <v>0.86805555555555547</v>
      </c>
      <c r="AT30" s="57">
        <f t="shared" si="21"/>
        <v>0.85763888888888884</v>
      </c>
      <c r="AU30" s="57">
        <f t="shared" si="22"/>
        <v>0.82500000000000007</v>
      </c>
      <c r="AV30" s="57">
        <f t="shared" si="23"/>
        <v>0.78263888888888899</v>
      </c>
      <c r="AW30" s="57">
        <f t="shared" si="24"/>
        <v>0.74236111111111114</v>
      </c>
      <c r="AX30" s="57">
        <f t="shared" si="25"/>
        <v>0.67083333333333339</v>
      </c>
      <c r="AY30" s="57">
        <f t="shared" si="26"/>
        <v>0.66736111111111107</v>
      </c>
      <c r="BA30" s="57">
        <f t="shared" si="27"/>
        <v>0.38124999999999998</v>
      </c>
      <c r="BB30" s="57">
        <f t="shared" si="27"/>
        <v>0.44513888888888886</v>
      </c>
      <c r="BC30" s="57">
        <f t="shared" si="27"/>
        <v>0.51111111111111107</v>
      </c>
      <c r="BD30" s="57">
        <f t="shared" ref="BD30:BL39" si="28">AQ30-AD30</f>
        <v>0.58333333333333337</v>
      </c>
      <c r="BE30" s="57">
        <f t="shared" si="28"/>
        <v>0.64027777777777772</v>
      </c>
      <c r="BF30" s="57">
        <f t="shared" si="28"/>
        <v>0.66527777777777763</v>
      </c>
      <c r="BG30" s="57">
        <f t="shared" si="28"/>
        <v>0.63888888888888884</v>
      </c>
      <c r="BH30" s="57">
        <f t="shared" si="28"/>
        <v>0.57916666666666672</v>
      </c>
      <c r="BI30" s="57">
        <f t="shared" si="28"/>
        <v>0.50763888888888897</v>
      </c>
      <c r="BJ30" s="57">
        <f t="shared" si="28"/>
        <v>0.43888888888888894</v>
      </c>
      <c r="BK30" s="57">
        <f t="shared" si="28"/>
        <v>0.37708333333333338</v>
      </c>
      <c r="BL30" s="57">
        <f t="shared" si="28"/>
        <v>0.3520833333333333</v>
      </c>
    </row>
    <row r="31" spans="1:64">
      <c r="A31" s="47">
        <v>23</v>
      </c>
      <c r="B31" s="184">
        <v>725</v>
      </c>
      <c r="C31" s="184">
        <v>1637</v>
      </c>
      <c r="D31" s="184">
        <v>641</v>
      </c>
      <c r="E31" s="184">
        <v>1725</v>
      </c>
      <c r="F31" s="254">
        <v>646</v>
      </c>
      <c r="G31" s="254">
        <v>1906</v>
      </c>
      <c r="H31" s="254">
        <v>546</v>
      </c>
      <c r="I31" s="254">
        <v>1949</v>
      </c>
      <c r="J31" s="254">
        <v>504</v>
      </c>
      <c r="K31" s="254">
        <v>2029</v>
      </c>
      <c r="L31" s="254">
        <v>453</v>
      </c>
      <c r="M31" s="254">
        <v>2050</v>
      </c>
      <c r="N31" s="254">
        <v>516</v>
      </c>
      <c r="O31" s="254">
        <v>2034</v>
      </c>
      <c r="P31" s="254">
        <v>556</v>
      </c>
      <c r="Q31" s="254">
        <v>1947</v>
      </c>
      <c r="R31" s="254">
        <v>637</v>
      </c>
      <c r="S31" s="254">
        <v>1845</v>
      </c>
      <c r="T31" s="254">
        <v>719</v>
      </c>
      <c r="U31" s="254">
        <v>1747</v>
      </c>
      <c r="V31" s="184">
        <v>705</v>
      </c>
      <c r="W31" s="184">
        <v>1606</v>
      </c>
      <c r="X31" s="184">
        <v>734</v>
      </c>
      <c r="Y31" s="184">
        <v>1602</v>
      </c>
      <c r="AA31" s="57">
        <f t="shared" si="3"/>
        <v>0.30902777777777779</v>
      </c>
      <c r="AB31" s="57">
        <f t="shared" si="4"/>
        <v>0.27847222222222223</v>
      </c>
      <c r="AC31" s="57">
        <f t="shared" si="5"/>
        <v>0.28194444444444444</v>
      </c>
      <c r="AD31" s="57">
        <f t="shared" si="6"/>
        <v>0.24027777777777778</v>
      </c>
      <c r="AE31" s="57">
        <f t="shared" si="7"/>
        <v>0.21111111111111111</v>
      </c>
      <c r="AF31" s="57">
        <f t="shared" si="8"/>
        <v>0.20347222222222219</v>
      </c>
      <c r="AG31" s="57">
        <f t="shared" si="9"/>
        <v>0.21944444444444444</v>
      </c>
      <c r="AH31" s="57">
        <f t="shared" si="10"/>
        <v>0.24722222222222223</v>
      </c>
      <c r="AI31" s="57">
        <f t="shared" si="11"/>
        <v>0.27569444444444446</v>
      </c>
      <c r="AJ31" s="57">
        <f t="shared" si="12"/>
        <v>0.30486111111111108</v>
      </c>
      <c r="AK31" s="57">
        <f t="shared" si="13"/>
        <v>0.2951388888888889</v>
      </c>
      <c r="AL31" s="57">
        <f t="shared" si="14"/>
        <v>0.31527777777777777</v>
      </c>
      <c r="AM31" s="57"/>
      <c r="AN31" s="57">
        <f t="shared" si="15"/>
        <v>0.69236111111111109</v>
      </c>
      <c r="AO31" s="57">
        <f t="shared" si="16"/>
        <v>0.72569444444444453</v>
      </c>
      <c r="AP31" s="57">
        <f t="shared" si="17"/>
        <v>0.79583333333333339</v>
      </c>
      <c r="AQ31" s="57">
        <f t="shared" si="18"/>
        <v>0.8256944444444444</v>
      </c>
      <c r="AR31" s="57">
        <f t="shared" si="19"/>
        <v>0.8534722222222223</v>
      </c>
      <c r="AS31" s="57">
        <f t="shared" si="20"/>
        <v>0.86805555555555547</v>
      </c>
      <c r="AT31" s="57">
        <f t="shared" si="21"/>
        <v>0.8569444444444444</v>
      </c>
      <c r="AU31" s="57">
        <f t="shared" si="22"/>
        <v>0.82430555555555562</v>
      </c>
      <c r="AV31" s="57">
        <f t="shared" si="23"/>
        <v>0.78125</v>
      </c>
      <c r="AW31" s="57">
        <f t="shared" si="24"/>
        <v>0.74097222222222225</v>
      </c>
      <c r="AX31" s="57">
        <f t="shared" si="25"/>
        <v>0.67083333333333339</v>
      </c>
      <c r="AY31" s="57">
        <f t="shared" si="26"/>
        <v>0.66805555555555562</v>
      </c>
      <c r="BA31" s="57">
        <f t="shared" ref="BA31:BC39" si="29">AN31-AA31</f>
        <v>0.3833333333333333</v>
      </c>
      <c r="BB31" s="57">
        <f t="shared" si="29"/>
        <v>0.4472222222222223</v>
      </c>
      <c r="BC31" s="57">
        <f t="shared" si="29"/>
        <v>0.51388888888888895</v>
      </c>
      <c r="BD31" s="57">
        <f t="shared" si="28"/>
        <v>0.58541666666666659</v>
      </c>
      <c r="BE31" s="57">
        <f t="shared" si="28"/>
        <v>0.64236111111111116</v>
      </c>
      <c r="BF31" s="57">
        <f t="shared" si="28"/>
        <v>0.6645833333333333</v>
      </c>
      <c r="BG31" s="57">
        <f t="shared" si="28"/>
        <v>0.63749999999999996</v>
      </c>
      <c r="BH31" s="57">
        <f t="shared" si="28"/>
        <v>0.57708333333333339</v>
      </c>
      <c r="BI31" s="57">
        <f t="shared" si="28"/>
        <v>0.50555555555555554</v>
      </c>
      <c r="BJ31" s="57">
        <f t="shared" si="28"/>
        <v>0.43611111111111117</v>
      </c>
      <c r="BK31" s="57">
        <f t="shared" si="28"/>
        <v>0.3756944444444445</v>
      </c>
      <c r="BL31" s="57">
        <f t="shared" si="28"/>
        <v>0.35277777777777786</v>
      </c>
    </row>
    <row r="32" spans="1:64">
      <c r="A32" s="47">
        <v>24</v>
      </c>
      <c r="B32" s="184">
        <v>724</v>
      </c>
      <c r="C32" s="184">
        <v>1638</v>
      </c>
      <c r="D32" s="184">
        <v>639</v>
      </c>
      <c r="E32" s="184">
        <v>1726</v>
      </c>
      <c r="F32" s="254">
        <v>644</v>
      </c>
      <c r="G32" s="254">
        <v>1907</v>
      </c>
      <c r="H32" s="254">
        <v>544</v>
      </c>
      <c r="I32" s="254">
        <v>1951</v>
      </c>
      <c r="J32" s="254">
        <v>503</v>
      </c>
      <c r="K32" s="254">
        <v>2030</v>
      </c>
      <c r="L32" s="254">
        <v>453</v>
      </c>
      <c r="M32" s="254">
        <v>2050</v>
      </c>
      <c r="N32" s="254">
        <v>517</v>
      </c>
      <c r="O32" s="254">
        <v>2033</v>
      </c>
      <c r="P32" s="254">
        <v>557</v>
      </c>
      <c r="Q32" s="254">
        <v>1945</v>
      </c>
      <c r="R32" s="254">
        <v>638</v>
      </c>
      <c r="S32" s="254">
        <v>1843</v>
      </c>
      <c r="T32" s="254">
        <v>720</v>
      </c>
      <c r="U32" s="254">
        <v>1745</v>
      </c>
      <c r="V32" s="184">
        <v>706</v>
      </c>
      <c r="W32" s="184">
        <v>1605</v>
      </c>
      <c r="X32" s="184">
        <v>735</v>
      </c>
      <c r="Y32" s="184">
        <v>1602</v>
      </c>
      <c r="AA32" s="57">
        <f t="shared" si="3"/>
        <v>0.30833333333333335</v>
      </c>
      <c r="AB32" s="57">
        <f t="shared" si="4"/>
        <v>0.27708333333333335</v>
      </c>
      <c r="AC32" s="57">
        <f t="shared" si="5"/>
        <v>0.28055555555555556</v>
      </c>
      <c r="AD32" s="57">
        <f t="shared" si="6"/>
        <v>0.2388888888888889</v>
      </c>
      <c r="AE32" s="57">
        <f t="shared" si="7"/>
        <v>0.21041666666666667</v>
      </c>
      <c r="AF32" s="57">
        <f t="shared" si="8"/>
        <v>0.20347222222222219</v>
      </c>
      <c r="AG32" s="57">
        <f t="shared" si="9"/>
        <v>0.22013888888888888</v>
      </c>
      <c r="AH32" s="57">
        <f t="shared" si="10"/>
        <v>0.24791666666666667</v>
      </c>
      <c r="AI32" s="57">
        <f t="shared" si="11"/>
        <v>0.27638888888888885</v>
      </c>
      <c r="AJ32" s="57">
        <f t="shared" si="12"/>
        <v>0.30555555555555552</v>
      </c>
      <c r="AK32" s="57">
        <f t="shared" si="13"/>
        <v>0.29583333333333334</v>
      </c>
      <c r="AL32" s="57">
        <f t="shared" si="14"/>
        <v>0.31597222222222221</v>
      </c>
      <c r="AM32" s="57"/>
      <c r="AN32" s="57">
        <f t="shared" si="15"/>
        <v>0.69305555555555554</v>
      </c>
      <c r="AO32" s="57">
        <f t="shared" si="16"/>
        <v>0.72638888888888886</v>
      </c>
      <c r="AP32" s="57">
        <f t="shared" si="17"/>
        <v>0.79652777777777783</v>
      </c>
      <c r="AQ32" s="57">
        <f t="shared" si="18"/>
        <v>0.82708333333333339</v>
      </c>
      <c r="AR32" s="57">
        <f t="shared" si="19"/>
        <v>0.85416666666666663</v>
      </c>
      <c r="AS32" s="57">
        <f t="shared" si="20"/>
        <v>0.86805555555555547</v>
      </c>
      <c r="AT32" s="57">
        <f t="shared" si="21"/>
        <v>0.85625000000000007</v>
      </c>
      <c r="AU32" s="57">
        <f t="shared" si="22"/>
        <v>0.82291666666666663</v>
      </c>
      <c r="AV32" s="57">
        <f t="shared" si="23"/>
        <v>0.77986111111111101</v>
      </c>
      <c r="AW32" s="57">
        <f t="shared" si="24"/>
        <v>0.73958333333333337</v>
      </c>
      <c r="AX32" s="57">
        <f t="shared" si="25"/>
        <v>0.67013888888888884</v>
      </c>
      <c r="AY32" s="57">
        <f t="shared" si="26"/>
        <v>0.66805555555555562</v>
      </c>
      <c r="BA32" s="57">
        <f t="shared" si="29"/>
        <v>0.38472222222222219</v>
      </c>
      <c r="BB32" s="57">
        <f t="shared" si="29"/>
        <v>0.44930555555555551</v>
      </c>
      <c r="BC32" s="57">
        <f t="shared" si="29"/>
        <v>0.51597222222222228</v>
      </c>
      <c r="BD32" s="57">
        <f t="shared" si="28"/>
        <v>0.58819444444444446</v>
      </c>
      <c r="BE32" s="57">
        <f t="shared" si="28"/>
        <v>0.64374999999999993</v>
      </c>
      <c r="BF32" s="57">
        <f t="shared" si="28"/>
        <v>0.6645833333333333</v>
      </c>
      <c r="BG32" s="57">
        <f t="shared" si="28"/>
        <v>0.63611111111111118</v>
      </c>
      <c r="BH32" s="57">
        <f t="shared" si="28"/>
        <v>0.57499999999999996</v>
      </c>
      <c r="BI32" s="57">
        <f t="shared" si="28"/>
        <v>0.5034722222222221</v>
      </c>
      <c r="BJ32" s="57">
        <f t="shared" si="28"/>
        <v>0.43402777777777785</v>
      </c>
      <c r="BK32" s="57">
        <f t="shared" si="28"/>
        <v>0.3743055555555555</v>
      </c>
      <c r="BL32" s="57">
        <f t="shared" si="28"/>
        <v>0.35208333333333341</v>
      </c>
    </row>
    <row r="33" spans="1:64">
      <c r="A33" s="47">
        <v>25</v>
      </c>
      <c r="B33" s="184">
        <v>723</v>
      </c>
      <c r="C33" s="184">
        <v>1640</v>
      </c>
      <c r="D33" s="184">
        <v>637</v>
      </c>
      <c r="E33" s="184">
        <v>1728</v>
      </c>
      <c r="F33" s="254">
        <v>642</v>
      </c>
      <c r="G33" s="254">
        <v>1909</v>
      </c>
      <c r="H33" s="254">
        <v>543</v>
      </c>
      <c r="I33" s="254">
        <v>1952</v>
      </c>
      <c r="J33" s="254">
        <v>502</v>
      </c>
      <c r="K33" s="254">
        <v>2031</v>
      </c>
      <c r="L33" s="254">
        <v>453</v>
      </c>
      <c r="M33" s="254">
        <v>2050</v>
      </c>
      <c r="N33" s="254">
        <v>518</v>
      </c>
      <c r="O33" s="254">
        <v>2032</v>
      </c>
      <c r="P33" s="254">
        <v>558</v>
      </c>
      <c r="Q33" s="254">
        <v>1943</v>
      </c>
      <c r="R33" s="254">
        <v>640</v>
      </c>
      <c r="S33" s="254">
        <v>1841</v>
      </c>
      <c r="T33" s="254">
        <v>722</v>
      </c>
      <c r="U33" s="254">
        <v>1743</v>
      </c>
      <c r="V33" s="184">
        <v>708</v>
      </c>
      <c r="W33" s="184">
        <v>1604</v>
      </c>
      <c r="X33" s="184">
        <v>735</v>
      </c>
      <c r="Y33" s="184">
        <v>1603</v>
      </c>
      <c r="AA33" s="57">
        <f t="shared" si="3"/>
        <v>0.30763888888888891</v>
      </c>
      <c r="AB33" s="57">
        <f t="shared" si="4"/>
        <v>0.27569444444444446</v>
      </c>
      <c r="AC33" s="57">
        <f t="shared" si="5"/>
        <v>0.27916666666666667</v>
      </c>
      <c r="AD33" s="57">
        <f t="shared" si="6"/>
        <v>0.23819444444444446</v>
      </c>
      <c r="AE33" s="57">
        <f t="shared" si="7"/>
        <v>0.20972222222222223</v>
      </c>
      <c r="AF33" s="57">
        <f t="shared" si="8"/>
        <v>0.20347222222222219</v>
      </c>
      <c r="AG33" s="57">
        <f t="shared" si="9"/>
        <v>0.22083333333333333</v>
      </c>
      <c r="AH33" s="57">
        <f t="shared" si="10"/>
        <v>0.24861111111111112</v>
      </c>
      <c r="AI33" s="57">
        <f t="shared" si="11"/>
        <v>0.27777777777777779</v>
      </c>
      <c r="AJ33" s="57">
        <f t="shared" si="12"/>
        <v>0.30694444444444441</v>
      </c>
      <c r="AK33" s="57">
        <f t="shared" si="13"/>
        <v>0.29722222222222222</v>
      </c>
      <c r="AL33" s="57">
        <f t="shared" si="14"/>
        <v>0.31597222222222221</v>
      </c>
      <c r="AM33" s="57"/>
      <c r="AN33" s="57">
        <f t="shared" si="15"/>
        <v>0.69444444444444453</v>
      </c>
      <c r="AO33" s="57">
        <f t="shared" si="16"/>
        <v>0.72777777777777775</v>
      </c>
      <c r="AP33" s="57">
        <f t="shared" si="17"/>
        <v>0.79791666666666661</v>
      </c>
      <c r="AQ33" s="57">
        <f t="shared" si="18"/>
        <v>0.82777777777777783</v>
      </c>
      <c r="AR33" s="57">
        <f t="shared" si="19"/>
        <v>0.85486111111111107</v>
      </c>
      <c r="AS33" s="57">
        <f t="shared" si="20"/>
        <v>0.86805555555555547</v>
      </c>
      <c r="AT33" s="57">
        <f t="shared" si="21"/>
        <v>0.85555555555555562</v>
      </c>
      <c r="AU33" s="57">
        <f t="shared" si="22"/>
        <v>0.82152777777777775</v>
      </c>
      <c r="AV33" s="57">
        <f t="shared" si="23"/>
        <v>0.77847222222222223</v>
      </c>
      <c r="AW33" s="57">
        <f t="shared" si="24"/>
        <v>0.73819444444444438</v>
      </c>
      <c r="AX33" s="57">
        <f t="shared" si="25"/>
        <v>0.6694444444444444</v>
      </c>
      <c r="AY33" s="57">
        <f t="shared" si="26"/>
        <v>0.66875000000000007</v>
      </c>
      <c r="BA33" s="57">
        <f t="shared" si="29"/>
        <v>0.38680555555555562</v>
      </c>
      <c r="BB33" s="57">
        <f t="shared" si="29"/>
        <v>0.45208333333333328</v>
      </c>
      <c r="BC33" s="57">
        <f t="shared" si="29"/>
        <v>0.51874999999999993</v>
      </c>
      <c r="BD33" s="57">
        <f t="shared" si="28"/>
        <v>0.58958333333333335</v>
      </c>
      <c r="BE33" s="57">
        <f t="shared" si="28"/>
        <v>0.64513888888888882</v>
      </c>
      <c r="BF33" s="57">
        <f t="shared" si="28"/>
        <v>0.6645833333333333</v>
      </c>
      <c r="BG33" s="57">
        <f t="shared" si="28"/>
        <v>0.6347222222222223</v>
      </c>
      <c r="BH33" s="57">
        <f t="shared" si="28"/>
        <v>0.57291666666666663</v>
      </c>
      <c r="BI33" s="57">
        <f t="shared" si="28"/>
        <v>0.50069444444444444</v>
      </c>
      <c r="BJ33" s="57">
        <f t="shared" si="28"/>
        <v>0.43124999999999997</v>
      </c>
      <c r="BK33" s="57">
        <f t="shared" si="28"/>
        <v>0.37222222222222218</v>
      </c>
      <c r="BL33" s="57">
        <f t="shared" si="28"/>
        <v>0.35277777777777786</v>
      </c>
    </row>
    <row r="34" spans="1:64">
      <c r="A34" s="47">
        <v>26</v>
      </c>
      <c r="B34" s="184">
        <v>722</v>
      </c>
      <c r="C34" s="184">
        <v>1641</v>
      </c>
      <c r="D34" s="184">
        <v>635</v>
      </c>
      <c r="E34" s="184">
        <v>1729</v>
      </c>
      <c r="F34" s="254">
        <v>640</v>
      </c>
      <c r="G34" s="254">
        <v>1910</v>
      </c>
      <c r="H34" s="254">
        <v>541</v>
      </c>
      <c r="I34" s="254">
        <v>1954</v>
      </c>
      <c r="J34" s="254">
        <v>501</v>
      </c>
      <c r="K34" s="254">
        <v>2032</v>
      </c>
      <c r="L34" s="254">
        <v>454</v>
      </c>
      <c r="M34" s="254">
        <v>2050</v>
      </c>
      <c r="N34" s="254">
        <v>520</v>
      </c>
      <c r="O34" s="254">
        <v>2031</v>
      </c>
      <c r="P34" s="254">
        <v>600</v>
      </c>
      <c r="Q34" s="254">
        <v>1941</v>
      </c>
      <c r="R34" s="254">
        <v>641</v>
      </c>
      <c r="S34" s="254">
        <v>1839</v>
      </c>
      <c r="T34" s="254">
        <v>723</v>
      </c>
      <c r="U34" s="254">
        <v>1742</v>
      </c>
      <c r="V34" s="184">
        <v>709</v>
      </c>
      <c r="W34" s="184">
        <v>1603</v>
      </c>
      <c r="X34" s="184">
        <v>735</v>
      </c>
      <c r="Y34" s="184">
        <v>1604</v>
      </c>
      <c r="AA34" s="57">
        <f t="shared" si="3"/>
        <v>0.30694444444444441</v>
      </c>
      <c r="AB34" s="57">
        <f t="shared" si="4"/>
        <v>0.27430555555555552</v>
      </c>
      <c r="AC34" s="57">
        <f t="shared" si="5"/>
        <v>0.27777777777777779</v>
      </c>
      <c r="AD34" s="57">
        <f t="shared" si="6"/>
        <v>0.23680555555555557</v>
      </c>
      <c r="AE34" s="57">
        <f t="shared" si="7"/>
        <v>0.20902777777777778</v>
      </c>
      <c r="AF34" s="57">
        <f t="shared" si="8"/>
        <v>0.20416666666666669</v>
      </c>
      <c r="AG34" s="57">
        <f t="shared" si="9"/>
        <v>0.22222222222222221</v>
      </c>
      <c r="AH34" s="57">
        <f t="shared" si="10"/>
        <v>0.25</v>
      </c>
      <c r="AI34" s="57">
        <f t="shared" si="11"/>
        <v>0.27847222222222223</v>
      </c>
      <c r="AJ34" s="57">
        <f t="shared" si="12"/>
        <v>0.30763888888888891</v>
      </c>
      <c r="AK34" s="57">
        <f t="shared" si="13"/>
        <v>0.29791666666666666</v>
      </c>
      <c r="AL34" s="57">
        <f t="shared" si="14"/>
        <v>0.31597222222222221</v>
      </c>
      <c r="AM34" s="57"/>
      <c r="AN34" s="57">
        <f t="shared" si="15"/>
        <v>0.69513888888888886</v>
      </c>
      <c r="AO34" s="57">
        <f t="shared" si="16"/>
        <v>0.7284722222222223</v>
      </c>
      <c r="AP34" s="57">
        <f t="shared" si="17"/>
        <v>0.79861111111111116</v>
      </c>
      <c r="AQ34" s="57">
        <f t="shared" si="18"/>
        <v>0.82916666666666661</v>
      </c>
      <c r="AR34" s="57">
        <f t="shared" si="19"/>
        <v>0.85555555555555562</v>
      </c>
      <c r="AS34" s="57">
        <f t="shared" si="20"/>
        <v>0.86805555555555547</v>
      </c>
      <c r="AT34" s="57">
        <f t="shared" si="21"/>
        <v>0.85486111111111107</v>
      </c>
      <c r="AU34" s="57">
        <f t="shared" si="22"/>
        <v>0.82013888888888886</v>
      </c>
      <c r="AV34" s="57">
        <f t="shared" si="23"/>
        <v>0.77708333333333324</v>
      </c>
      <c r="AW34" s="57">
        <f t="shared" si="24"/>
        <v>0.73749999999999993</v>
      </c>
      <c r="AX34" s="57">
        <f t="shared" si="25"/>
        <v>0.66875000000000007</v>
      </c>
      <c r="AY34" s="57">
        <f t="shared" si="26"/>
        <v>0.6694444444444444</v>
      </c>
      <c r="BA34" s="57">
        <f t="shared" si="29"/>
        <v>0.38819444444444445</v>
      </c>
      <c r="BB34" s="57">
        <f t="shared" si="29"/>
        <v>0.45416666666666677</v>
      </c>
      <c r="BC34" s="57">
        <f t="shared" si="29"/>
        <v>0.52083333333333337</v>
      </c>
      <c r="BD34" s="57">
        <f t="shared" si="28"/>
        <v>0.59236111111111101</v>
      </c>
      <c r="BE34" s="57">
        <f t="shared" si="28"/>
        <v>0.64652777777777781</v>
      </c>
      <c r="BF34" s="57">
        <f t="shared" si="28"/>
        <v>0.66388888888888875</v>
      </c>
      <c r="BG34" s="57">
        <f t="shared" si="28"/>
        <v>0.63263888888888886</v>
      </c>
      <c r="BH34" s="57">
        <f t="shared" si="28"/>
        <v>0.57013888888888886</v>
      </c>
      <c r="BI34" s="57">
        <f t="shared" si="28"/>
        <v>0.49861111111111101</v>
      </c>
      <c r="BJ34" s="57">
        <f t="shared" si="28"/>
        <v>0.42986111111111103</v>
      </c>
      <c r="BK34" s="57">
        <f t="shared" si="28"/>
        <v>0.3708333333333334</v>
      </c>
      <c r="BL34" s="57">
        <f t="shared" si="28"/>
        <v>0.35347222222222219</v>
      </c>
    </row>
    <row r="35" spans="1:64">
      <c r="A35" s="47">
        <v>27</v>
      </c>
      <c r="B35" s="184">
        <v>721</v>
      </c>
      <c r="C35" s="184">
        <v>1643</v>
      </c>
      <c r="D35" s="184">
        <v>633</v>
      </c>
      <c r="E35" s="184">
        <v>1731</v>
      </c>
      <c r="F35" s="254">
        <v>638</v>
      </c>
      <c r="G35" s="254">
        <v>1911</v>
      </c>
      <c r="H35" s="254">
        <v>539</v>
      </c>
      <c r="I35" s="254">
        <v>1955</v>
      </c>
      <c r="J35" s="254">
        <v>500</v>
      </c>
      <c r="K35" s="254">
        <v>2033</v>
      </c>
      <c r="L35" s="254">
        <v>454</v>
      </c>
      <c r="M35" s="254">
        <v>2050</v>
      </c>
      <c r="N35" s="254">
        <v>521</v>
      </c>
      <c r="O35" s="254">
        <v>2029</v>
      </c>
      <c r="P35" s="254">
        <v>601</v>
      </c>
      <c r="Q35" s="254">
        <v>1939</v>
      </c>
      <c r="R35" s="254">
        <v>642</v>
      </c>
      <c r="S35" s="254">
        <v>1837</v>
      </c>
      <c r="T35" s="254">
        <v>725</v>
      </c>
      <c r="U35" s="254">
        <v>1740</v>
      </c>
      <c r="V35" s="184">
        <v>710</v>
      </c>
      <c r="W35" s="184">
        <v>1603</v>
      </c>
      <c r="X35" s="184">
        <v>736</v>
      </c>
      <c r="Y35" s="184">
        <v>1604</v>
      </c>
      <c r="AA35" s="57">
        <f t="shared" si="3"/>
        <v>0.30624999999999997</v>
      </c>
      <c r="AB35" s="57">
        <f t="shared" si="4"/>
        <v>0.27291666666666664</v>
      </c>
      <c r="AC35" s="57">
        <f t="shared" si="5"/>
        <v>0.27638888888888885</v>
      </c>
      <c r="AD35" s="57">
        <f t="shared" si="6"/>
        <v>0.23541666666666669</v>
      </c>
      <c r="AE35" s="57">
        <f t="shared" si="7"/>
        <v>0.20833333333333334</v>
      </c>
      <c r="AF35" s="57">
        <f t="shared" si="8"/>
        <v>0.20416666666666669</v>
      </c>
      <c r="AG35" s="57">
        <f t="shared" si="9"/>
        <v>0.22291666666666665</v>
      </c>
      <c r="AH35" s="57">
        <f t="shared" si="10"/>
        <v>0.25069444444444444</v>
      </c>
      <c r="AI35" s="57">
        <f t="shared" si="11"/>
        <v>0.27916666666666667</v>
      </c>
      <c r="AJ35" s="57">
        <f t="shared" si="12"/>
        <v>0.30902777777777779</v>
      </c>
      <c r="AK35" s="57">
        <f t="shared" si="13"/>
        <v>0.2986111111111111</v>
      </c>
      <c r="AL35" s="57">
        <f t="shared" si="14"/>
        <v>0.31666666666666665</v>
      </c>
      <c r="AM35" s="57"/>
      <c r="AN35" s="57">
        <f t="shared" si="15"/>
        <v>0.69652777777777775</v>
      </c>
      <c r="AO35" s="57">
        <f t="shared" si="16"/>
        <v>0.72986111111111107</v>
      </c>
      <c r="AP35" s="57">
        <f t="shared" si="17"/>
        <v>0.7993055555555556</v>
      </c>
      <c r="AQ35" s="57">
        <f t="shared" si="18"/>
        <v>0.82986111111111116</v>
      </c>
      <c r="AR35" s="57">
        <f t="shared" si="19"/>
        <v>0.85625000000000007</v>
      </c>
      <c r="AS35" s="57">
        <f t="shared" si="20"/>
        <v>0.86805555555555547</v>
      </c>
      <c r="AT35" s="57">
        <f t="shared" si="21"/>
        <v>0.8534722222222223</v>
      </c>
      <c r="AU35" s="57">
        <f t="shared" si="22"/>
        <v>0.81874999999999998</v>
      </c>
      <c r="AV35" s="57">
        <f t="shared" si="23"/>
        <v>0.77569444444444446</v>
      </c>
      <c r="AW35" s="57">
        <f t="shared" si="24"/>
        <v>0.73611111111111116</v>
      </c>
      <c r="AX35" s="57">
        <f t="shared" si="25"/>
        <v>0.66875000000000007</v>
      </c>
      <c r="AY35" s="57">
        <f t="shared" si="26"/>
        <v>0.6694444444444444</v>
      </c>
      <c r="BA35" s="57">
        <f t="shared" si="29"/>
        <v>0.39027777777777778</v>
      </c>
      <c r="BB35" s="57">
        <f t="shared" si="29"/>
        <v>0.45694444444444443</v>
      </c>
      <c r="BC35" s="57">
        <f t="shared" si="29"/>
        <v>0.5229166666666667</v>
      </c>
      <c r="BD35" s="57">
        <f t="shared" si="28"/>
        <v>0.59444444444444444</v>
      </c>
      <c r="BE35" s="57">
        <f t="shared" si="28"/>
        <v>0.6479166666666667</v>
      </c>
      <c r="BF35" s="57">
        <f t="shared" si="28"/>
        <v>0.66388888888888875</v>
      </c>
      <c r="BG35" s="57">
        <f t="shared" si="28"/>
        <v>0.63055555555555565</v>
      </c>
      <c r="BH35" s="57">
        <f t="shared" si="28"/>
        <v>0.56805555555555554</v>
      </c>
      <c r="BI35" s="57">
        <f t="shared" si="28"/>
        <v>0.49652777777777779</v>
      </c>
      <c r="BJ35" s="57">
        <f t="shared" si="28"/>
        <v>0.42708333333333337</v>
      </c>
      <c r="BK35" s="57">
        <f t="shared" si="28"/>
        <v>0.37013888888888896</v>
      </c>
      <c r="BL35" s="57">
        <f t="shared" si="28"/>
        <v>0.35277777777777775</v>
      </c>
    </row>
    <row r="36" spans="1:64">
      <c r="A36" s="47">
        <v>28</v>
      </c>
      <c r="B36" s="184">
        <v>720</v>
      </c>
      <c r="C36" s="184">
        <v>1644</v>
      </c>
      <c r="D36" s="184">
        <v>631</v>
      </c>
      <c r="E36" s="184">
        <v>1732</v>
      </c>
      <c r="F36" s="254">
        <v>636</v>
      </c>
      <c r="G36" s="254">
        <v>1913</v>
      </c>
      <c r="H36" s="254">
        <v>538</v>
      </c>
      <c r="I36" s="254">
        <v>1956</v>
      </c>
      <c r="J36" s="254">
        <v>459</v>
      </c>
      <c r="K36" s="254">
        <v>2034</v>
      </c>
      <c r="L36" s="254">
        <v>455</v>
      </c>
      <c r="M36" s="254">
        <v>2050</v>
      </c>
      <c r="N36" s="254">
        <v>522</v>
      </c>
      <c r="O36" s="254">
        <v>2028</v>
      </c>
      <c r="P36" s="254">
        <v>602</v>
      </c>
      <c r="Q36" s="254">
        <v>1937</v>
      </c>
      <c r="R36" s="254">
        <v>644</v>
      </c>
      <c r="S36" s="254">
        <v>1835</v>
      </c>
      <c r="T36" s="254">
        <v>726</v>
      </c>
      <c r="U36" s="254">
        <v>1738</v>
      </c>
      <c r="V36" s="184">
        <v>712</v>
      </c>
      <c r="W36" s="184">
        <v>1602</v>
      </c>
      <c r="X36" s="184">
        <v>736</v>
      </c>
      <c r="Y36" s="184">
        <v>1605</v>
      </c>
      <c r="AA36" s="57">
        <f t="shared" si="3"/>
        <v>0.30555555555555552</v>
      </c>
      <c r="AB36" s="57">
        <f t="shared" si="4"/>
        <v>0.27152777777777776</v>
      </c>
      <c r="AC36" s="57">
        <f t="shared" si="5"/>
        <v>0.27499999999999997</v>
      </c>
      <c r="AD36" s="57">
        <f t="shared" si="6"/>
        <v>0.23472222222222219</v>
      </c>
      <c r="AE36" s="57">
        <f t="shared" si="7"/>
        <v>0.2076388888888889</v>
      </c>
      <c r="AF36" s="57">
        <f t="shared" si="8"/>
        <v>0.20486111111111113</v>
      </c>
      <c r="AG36" s="57">
        <f t="shared" si="9"/>
        <v>0.22361111111111109</v>
      </c>
      <c r="AH36" s="57">
        <f t="shared" si="10"/>
        <v>0.25138888888888888</v>
      </c>
      <c r="AI36" s="57">
        <f t="shared" si="11"/>
        <v>0.28055555555555556</v>
      </c>
      <c r="AJ36" s="57">
        <f t="shared" si="12"/>
        <v>0.30972222222222223</v>
      </c>
      <c r="AK36" s="57">
        <f t="shared" si="13"/>
        <v>0.3</v>
      </c>
      <c r="AL36" s="57">
        <f t="shared" si="14"/>
        <v>0.31666666666666665</v>
      </c>
      <c r="AM36" s="57"/>
      <c r="AN36" s="57">
        <f t="shared" si="15"/>
        <v>0.6972222222222223</v>
      </c>
      <c r="AO36" s="57">
        <f t="shared" si="16"/>
        <v>0.73055555555555562</v>
      </c>
      <c r="AP36" s="57">
        <f t="shared" si="17"/>
        <v>0.80069444444444438</v>
      </c>
      <c r="AQ36" s="57">
        <f t="shared" si="18"/>
        <v>0.8305555555555556</v>
      </c>
      <c r="AR36" s="57">
        <f t="shared" si="19"/>
        <v>0.8569444444444444</v>
      </c>
      <c r="AS36" s="57">
        <f t="shared" si="20"/>
        <v>0.86805555555555547</v>
      </c>
      <c r="AT36" s="57">
        <f t="shared" si="21"/>
        <v>0.85277777777777775</v>
      </c>
      <c r="AU36" s="57">
        <f t="shared" si="22"/>
        <v>0.81736111111111109</v>
      </c>
      <c r="AV36" s="57">
        <f t="shared" si="23"/>
        <v>0.77430555555555547</v>
      </c>
      <c r="AW36" s="57">
        <f t="shared" si="24"/>
        <v>0.73472222222222217</v>
      </c>
      <c r="AX36" s="57">
        <f t="shared" si="25"/>
        <v>0.66805555555555562</v>
      </c>
      <c r="AY36" s="57">
        <f t="shared" si="26"/>
        <v>0.67013888888888884</v>
      </c>
      <c r="BA36" s="57">
        <f t="shared" si="29"/>
        <v>0.39166666666666677</v>
      </c>
      <c r="BB36" s="57">
        <f t="shared" si="29"/>
        <v>0.45902777777777787</v>
      </c>
      <c r="BC36" s="57">
        <f t="shared" si="29"/>
        <v>0.52569444444444446</v>
      </c>
      <c r="BD36" s="57">
        <f t="shared" si="28"/>
        <v>0.59583333333333344</v>
      </c>
      <c r="BE36" s="57">
        <f t="shared" si="28"/>
        <v>0.64930555555555547</v>
      </c>
      <c r="BF36" s="57">
        <f t="shared" si="28"/>
        <v>0.66319444444444431</v>
      </c>
      <c r="BG36" s="57">
        <f t="shared" si="28"/>
        <v>0.62916666666666665</v>
      </c>
      <c r="BH36" s="57">
        <f t="shared" si="28"/>
        <v>0.56597222222222221</v>
      </c>
      <c r="BI36" s="57">
        <f t="shared" si="28"/>
        <v>0.49374999999999991</v>
      </c>
      <c r="BJ36" s="57">
        <f t="shared" si="28"/>
        <v>0.42499999999999993</v>
      </c>
      <c r="BK36" s="57">
        <f t="shared" si="28"/>
        <v>0.36805555555555564</v>
      </c>
      <c r="BL36" s="57">
        <f t="shared" si="28"/>
        <v>0.35347222222222219</v>
      </c>
    </row>
    <row r="37" spans="1:64">
      <c r="A37" s="47">
        <v>29</v>
      </c>
      <c r="B37" s="184">
        <v>719</v>
      </c>
      <c r="C37" s="184">
        <v>1646</v>
      </c>
      <c r="D37" s="184"/>
      <c r="E37" s="407"/>
      <c r="F37" s="254">
        <v>634</v>
      </c>
      <c r="G37" s="254">
        <v>1914</v>
      </c>
      <c r="H37" s="254">
        <v>536</v>
      </c>
      <c r="I37" s="254">
        <v>1958</v>
      </c>
      <c r="J37" s="254">
        <v>458</v>
      </c>
      <c r="K37" s="254">
        <v>2035</v>
      </c>
      <c r="L37" s="254">
        <v>455</v>
      </c>
      <c r="M37" s="254">
        <v>2050</v>
      </c>
      <c r="N37" s="254">
        <v>523</v>
      </c>
      <c r="O37" s="254">
        <v>2027</v>
      </c>
      <c r="P37" s="254">
        <v>604</v>
      </c>
      <c r="Q37" s="254">
        <v>1935</v>
      </c>
      <c r="R37" s="254">
        <v>645</v>
      </c>
      <c r="S37" s="254">
        <v>1833</v>
      </c>
      <c r="T37" s="254">
        <v>728</v>
      </c>
      <c r="U37" s="254">
        <v>1737</v>
      </c>
      <c r="V37" s="184">
        <v>713</v>
      </c>
      <c r="W37" s="184">
        <v>1601</v>
      </c>
      <c r="X37" s="184">
        <v>736</v>
      </c>
      <c r="Y37" s="184">
        <v>1606</v>
      </c>
      <c r="AA37" s="57">
        <f t="shared" si="3"/>
        <v>0.30486111111111108</v>
      </c>
      <c r="AB37" s="57">
        <f t="shared" si="4"/>
        <v>0</v>
      </c>
      <c r="AC37" s="57">
        <f t="shared" si="5"/>
        <v>0.27361111111111108</v>
      </c>
      <c r="AD37" s="57">
        <f t="shared" si="6"/>
        <v>0.23333333333333331</v>
      </c>
      <c r="AE37" s="57">
        <f t="shared" si="7"/>
        <v>0.20694444444444446</v>
      </c>
      <c r="AF37" s="57">
        <f t="shared" si="8"/>
        <v>0.20486111111111113</v>
      </c>
      <c r="AG37" s="57">
        <f t="shared" si="9"/>
        <v>0.22430555555555556</v>
      </c>
      <c r="AH37" s="57">
        <f t="shared" si="10"/>
        <v>0.25277777777777777</v>
      </c>
      <c r="AI37" s="57">
        <f t="shared" si="11"/>
        <v>0.28125</v>
      </c>
      <c r="AJ37" s="57">
        <f t="shared" si="12"/>
        <v>0.31111111111111112</v>
      </c>
      <c r="AK37" s="57">
        <f t="shared" si="13"/>
        <v>0.30069444444444443</v>
      </c>
      <c r="AL37" s="57">
        <f t="shared" si="14"/>
        <v>0.31666666666666665</v>
      </c>
      <c r="AM37" s="57"/>
      <c r="AN37" s="57">
        <f t="shared" si="15"/>
        <v>0.69861111111111107</v>
      </c>
      <c r="AO37" s="57">
        <f t="shared" si="16"/>
        <v>0</v>
      </c>
      <c r="AP37" s="57">
        <f t="shared" si="17"/>
        <v>0.80138888888888893</v>
      </c>
      <c r="AQ37" s="57">
        <f t="shared" si="18"/>
        <v>0.83194444444444438</v>
      </c>
      <c r="AR37" s="57">
        <f t="shared" si="19"/>
        <v>0.85763888888888884</v>
      </c>
      <c r="AS37" s="57">
        <f t="shared" si="20"/>
        <v>0.86805555555555547</v>
      </c>
      <c r="AT37" s="57">
        <f t="shared" si="21"/>
        <v>0.8520833333333333</v>
      </c>
      <c r="AU37" s="57">
        <f t="shared" si="22"/>
        <v>0.81597222222222221</v>
      </c>
      <c r="AV37" s="57">
        <f t="shared" si="23"/>
        <v>0.7729166666666667</v>
      </c>
      <c r="AW37" s="57">
        <f t="shared" si="24"/>
        <v>0.73402777777777783</v>
      </c>
      <c r="AX37" s="57">
        <f t="shared" si="25"/>
        <v>0.66736111111111107</v>
      </c>
      <c r="AY37" s="57">
        <f t="shared" si="26"/>
        <v>0.67083333333333339</v>
      </c>
      <c r="BA37" s="57">
        <f t="shared" si="29"/>
        <v>0.39374999999999999</v>
      </c>
      <c r="BB37" s="57">
        <f t="shared" si="29"/>
        <v>0</v>
      </c>
      <c r="BC37" s="57">
        <f t="shared" si="29"/>
        <v>0.5277777777777779</v>
      </c>
      <c r="BD37" s="57">
        <f t="shared" si="28"/>
        <v>0.59861111111111109</v>
      </c>
      <c r="BE37" s="57">
        <f t="shared" si="28"/>
        <v>0.65069444444444435</v>
      </c>
      <c r="BF37" s="57">
        <f t="shared" si="28"/>
        <v>0.66319444444444431</v>
      </c>
      <c r="BG37" s="57">
        <f t="shared" si="28"/>
        <v>0.62777777777777777</v>
      </c>
      <c r="BH37" s="57">
        <f t="shared" si="28"/>
        <v>0.56319444444444444</v>
      </c>
      <c r="BI37" s="57">
        <f t="shared" si="28"/>
        <v>0.4916666666666667</v>
      </c>
      <c r="BJ37" s="57">
        <f t="shared" si="28"/>
        <v>0.42291666666666672</v>
      </c>
      <c r="BK37" s="57">
        <f t="shared" si="28"/>
        <v>0.36666666666666664</v>
      </c>
      <c r="BL37" s="57">
        <f t="shared" si="28"/>
        <v>0.35416666666666674</v>
      </c>
    </row>
    <row r="38" spans="1:64">
      <c r="A38" s="47">
        <v>30</v>
      </c>
      <c r="B38" s="184">
        <v>718</v>
      </c>
      <c r="C38" s="184">
        <v>1648</v>
      </c>
      <c r="D38" s="184"/>
      <c r="E38" s="407"/>
      <c r="F38" s="254">
        <v>632</v>
      </c>
      <c r="G38" s="254">
        <v>1916</v>
      </c>
      <c r="H38" s="254">
        <v>534</v>
      </c>
      <c r="I38" s="254">
        <v>1959</v>
      </c>
      <c r="J38" s="254">
        <v>458</v>
      </c>
      <c r="K38" s="254">
        <v>2036</v>
      </c>
      <c r="L38" s="254">
        <v>456</v>
      </c>
      <c r="M38" s="254">
        <v>2050</v>
      </c>
      <c r="N38" s="254">
        <v>524</v>
      </c>
      <c r="O38" s="254">
        <v>2026</v>
      </c>
      <c r="P38" s="254">
        <v>605</v>
      </c>
      <c r="Q38" s="254">
        <v>1933</v>
      </c>
      <c r="R38" s="254">
        <v>646</v>
      </c>
      <c r="S38" s="254">
        <v>1831</v>
      </c>
      <c r="T38" s="254">
        <v>729</v>
      </c>
      <c r="U38" s="254">
        <v>1735</v>
      </c>
      <c r="V38" s="184">
        <v>714</v>
      </c>
      <c r="W38" s="184">
        <v>1601</v>
      </c>
      <c r="X38" s="184">
        <v>736</v>
      </c>
      <c r="Y38" s="184">
        <v>1607</v>
      </c>
      <c r="AA38" s="57">
        <f t="shared" si="3"/>
        <v>0.30416666666666664</v>
      </c>
      <c r="AB38" s="57">
        <f t="shared" si="4"/>
        <v>0</v>
      </c>
      <c r="AC38" s="57">
        <f t="shared" si="5"/>
        <v>0.2722222222222222</v>
      </c>
      <c r="AD38" s="57">
        <f t="shared" si="6"/>
        <v>0.23194444444444443</v>
      </c>
      <c r="AE38" s="57">
        <f t="shared" si="7"/>
        <v>0.20694444444444446</v>
      </c>
      <c r="AF38" s="57">
        <f t="shared" si="8"/>
        <v>0.20555555555555557</v>
      </c>
      <c r="AG38" s="57">
        <f t="shared" si="9"/>
        <v>0.22500000000000001</v>
      </c>
      <c r="AH38" s="57">
        <f t="shared" si="10"/>
        <v>0.25347222222222221</v>
      </c>
      <c r="AI38" s="57">
        <f t="shared" si="11"/>
        <v>0.28194444444444444</v>
      </c>
      <c r="AJ38" s="57">
        <f t="shared" si="12"/>
        <v>0.31180555555555556</v>
      </c>
      <c r="AK38" s="57">
        <f t="shared" si="13"/>
        <v>0.30138888888888887</v>
      </c>
      <c r="AL38" s="57">
        <f t="shared" si="14"/>
        <v>0.31666666666666665</v>
      </c>
      <c r="AM38" s="57"/>
      <c r="AN38" s="57">
        <f t="shared" si="15"/>
        <v>0.70000000000000007</v>
      </c>
      <c r="AO38" s="57">
        <f t="shared" si="16"/>
        <v>0</v>
      </c>
      <c r="AP38" s="57">
        <f t="shared" si="17"/>
        <v>0.8027777777777777</v>
      </c>
      <c r="AQ38" s="57">
        <f t="shared" si="18"/>
        <v>0.83263888888888893</v>
      </c>
      <c r="AR38" s="57">
        <f t="shared" si="19"/>
        <v>0.85833333333333339</v>
      </c>
      <c r="AS38" s="57">
        <f t="shared" si="20"/>
        <v>0.86805555555555547</v>
      </c>
      <c r="AT38" s="57">
        <f t="shared" si="21"/>
        <v>0.85138888888888886</v>
      </c>
      <c r="AU38" s="57">
        <f t="shared" si="22"/>
        <v>0.81458333333333333</v>
      </c>
      <c r="AV38" s="57">
        <f t="shared" si="23"/>
        <v>0.7715277777777777</v>
      </c>
      <c r="AW38" s="57">
        <f t="shared" si="24"/>
        <v>0.73263888888888884</v>
      </c>
      <c r="AX38" s="57">
        <f t="shared" si="25"/>
        <v>0.66736111111111107</v>
      </c>
      <c r="AY38" s="57">
        <f t="shared" si="26"/>
        <v>0.67152777777777783</v>
      </c>
      <c r="BA38" s="57">
        <f t="shared" si="29"/>
        <v>0.39583333333333343</v>
      </c>
      <c r="BB38" s="57">
        <f t="shared" si="29"/>
        <v>0</v>
      </c>
      <c r="BC38" s="57">
        <f t="shared" si="29"/>
        <v>0.53055555555555545</v>
      </c>
      <c r="BD38" s="57">
        <f t="shared" si="28"/>
        <v>0.60069444444444453</v>
      </c>
      <c r="BE38" s="57">
        <f t="shared" si="28"/>
        <v>0.65138888888888891</v>
      </c>
      <c r="BF38" s="57">
        <f t="shared" si="28"/>
        <v>0.66249999999999987</v>
      </c>
      <c r="BG38" s="57">
        <f t="shared" si="28"/>
        <v>0.62638888888888888</v>
      </c>
      <c r="BH38" s="57">
        <f t="shared" si="28"/>
        <v>0.56111111111111112</v>
      </c>
      <c r="BI38" s="57">
        <f t="shared" si="28"/>
        <v>0.48958333333333326</v>
      </c>
      <c r="BJ38" s="57">
        <f t="shared" si="28"/>
        <v>0.42083333333333328</v>
      </c>
      <c r="BK38" s="57">
        <f t="shared" si="28"/>
        <v>0.3659722222222222</v>
      </c>
      <c r="BL38" s="57">
        <f t="shared" si="28"/>
        <v>0.35486111111111118</v>
      </c>
    </row>
    <row r="39" spans="1:64">
      <c r="A39" s="47">
        <v>31</v>
      </c>
      <c r="B39" s="184">
        <v>716</v>
      </c>
      <c r="C39" s="184">
        <v>1649</v>
      </c>
      <c r="D39" s="184"/>
      <c r="E39" s="407"/>
      <c r="F39" s="254">
        <v>630</v>
      </c>
      <c r="G39" s="254">
        <v>1917</v>
      </c>
      <c r="H39" s="254"/>
      <c r="I39" s="254"/>
      <c r="J39" s="254">
        <v>457</v>
      </c>
      <c r="K39" s="254">
        <v>2037</v>
      </c>
      <c r="L39" s="254"/>
      <c r="M39" s="254"/>
      <c r="N39" s="254">
        <v>526</v>
      </c>
      <c r="O39" s="254">
        <v>2024</v>
      </c>
      <c r="P39" s="254">
        <v>606</v>
      </c>
      <c r="Q39" s="254">
        <v>1931</v>
      </c>
      <c r="R39" s="254"/>
      <c r="S39" s="254"/>
      <c r="T39" s="254">
        <v>731</v>
      </c>
      <c r="U39" s="254">
        <v>1734</v>
      </c>
      <c r="V39" s="407"/>
      <c r="W39" s="407"/>
      <c r="X39" s="184">
        <v>736</v>
      </c>
      <c r="Y39" s="184">
        <v>1608</v>
      </c>
      <c r="AA39" s="57">
        <f t="shared" si="3"/>
        <v>0.30277777777777776</v>
      </c>
      <c r="AB39" s="57">
        <f t="shared" si="4"/>
        <v>0</v>
      </c>
      <c r="AC39" s="57">
        <f t="shared" si="5"/>
        <v>0.27083333333333331</v>
      </c>
      <c r="AD39" s="57">
        <f t="shared" si="6"/>
        <v>0</v>
      </c>
      <c r="AE39" s="57">
        <f t="shared" si="7"/>
        <v>0.20625000000000002</v>
      </c>
      <c r="AF39" s="57">
        <f t="shared" si="8"/>
        <v>0</v>
      </c>
      <c r="AG39" s="57">
        <f t="shared" si="9"/>
        <v>0.22638888888888889</v>
      </c>
      <c r="AH39" s="57">
        <f t="shared" si="10"/>
        <v>0.25416666666666665</v>
      </c>
      <c r="AI39" s="57">
        <f t="shared" si="11"/>
        <v>0</v>
      </c>
      <c r="AJ39" s="57">
        <f t="shared" si="12"/>
        <v>0.31319444444444444</v>
      </c>
      <c r="AK39" s="57">
        <f t="shared" si="13"/>
        <v>0</v>
      </c>
      <c r="AL39" s="57">
        <f t="shared" si="14"/>
        <v>0.31666666666666665</v>
      </c>
      <c r="AM39" s="57"/>
      <c r="AN39" s="57">
        <f t="shared" si="15"/>
        <v>0.7006944444444444</v>
      </c>
      <c r="AO39" s="57">
        <f t="shared" si="16"/>
        <v>0</v>
      </c>
      <c r="AP39" s="57">
        <f t="shared" si="17"/>
        <v>0.80347222222222225</v>
      </c>
      <c r="AQ39" s="57">
        <f t="shared" si="18"/>
        <v>0</v>
      </c>
      <c r="AR39" s="57">
        <f t="shared" si="19"/>
        <v>0.85902777777777783</v>
      </c>
      <c r="AS39" s="57">
        <f t="shared" si="20"/>
        <v>0</v>
      </c>
      <c r="AT39" s="57">
        <f t="shared" si="21"/>
        <v>0.85</v>
      </c>
      <c r="AU39" s="57">
        <f t="shared" si="22"/>
        <v>0.81319444444444444</v>
      </c>
      <c r="AV39" s="57">
        <f t="shared" si="23"/>
        <v>0</v>
      </c>
      <c r="AW39" s="57">
        <f t="shared" si="24"/>
        <v>0.7319444444444444</v>
      </c>
      <c r="AX39" s="57">
        <f t="shared" si="25"/>
        <v>0</v>
      </c>
      <c r="AY39" s="57">
        <f t="shared" si="26"/>
        <v>0.67222222222222217</v>
      </c>
      <c r="BA39" s="57">
        <f t="shared" si="29"/>
        <v>0.39791666666666664</v>
      </c>
      <c r="BB39" s="57">
        <f t="shared" si="29"/>
        <v>0</v>
      </c>
      <c r="BC39" s="57">
        <f t="shared" si="29"/>
        <v>0.53263888888888888</v>
      </c>
      <c r="BD39" s="57">
        <f t="shared" si="28"/>
        <v>0</v>
      </c>
      <c r="BE39" s="57">
        <f t="shared" si="28"/>
        <v>0.65277777777777779</v>
      </c>
      <c r="BF39" s="57">
        <f t="shared" si="28"/>
        <v>0</v>
      </c>
      <c r="BG39" s="57">
        <f t="shared" si="28"/>
        <v>0.62361111111111112</v>
      </c>
      <c r="BH39" s="57">
        <f t="shared" si="28"/>
        <v>0.55902777777777779</v>
      </c>
      <c r="BI39" s="57">
        <f t="shared" si="28"/>
        <v>0</v>
      </c>
      <c r="BJ39" s="57">
        <f t="shared" si="28"/>
        <v>0.41874999999999996</v>
      </c>
      <c r="BK39" s="57">
        <f t="shared" si="28"/>
        <v>0</v>
      </c>
      <c r="BL39" s="57">
        <f t="shared" si="28"/>
        <v>0.35555555555555551</v>
      </c>
    </row>
    <row r="40" spans="1:64"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64">
      <c r="A41" s="47" t="s">
        <v>2529</v>
      </c>
      <c r="T41" s="53"/>
    </row>
    <row r="43" spans="1:64">
      <c r="C43" s="54" t="s">
        <v>2528</v>
      </c>
      <c r="D43" s="54"/>
      <c r="E43" s="54"/>
      <c r="F43" s="54"/>
      <c r="G43" s="54"/>
    </row>
    <row r="45" spans="1:64">
      <c r="B45" s="46">
        <v>1</v>
      </c>
      <c r="C45" s="46">
        <v>1</v>
      </c>
      <c r="D45" s="46">
        <f t="shared" ref="D45:Y45" si="30">B45+1</f>
        <v>2</v>
      </c>
      <c r="E45" s="46">
        <f t="shared" si="30"/>
        <v>2</v>
      </c>
      <c r="F45" s="46">
        <f t="shared" si="30"/>
        <v>3</v>
      </c>
      <c r="G45" s="46">
        <f t="shared" si="30"/>
        <v>3</v>
      </c>
      <c r="H45" s="46">
        <f t="shared" si="30"/>
        <v>4</v>
      </c>
      <c r="I45" s="46">
        <f t="shared" si="30"/>
        <v>4</v>
      </c>
      <c r="J45" s="46">
        <f t="shared" si="30"/>
        <v>5</v>
      </c>
      <c r="K45" s="46">
        <f t="shared" si="30"/>
        <v>5</v>
      </c>
      <c r="L45" s="46">
        <f t="shared" si="30"/>
        <v>6</v>
      </c>
      <c r="M45" s="46">
        <f t="shared" si="30"/>
        <v>6</v>
      </c>
      <c r="N45" s="46">
        <f t="shared" si="30"/>
        <v>7</v>
      </c>
      <c r="O45" s="46">
        <f t="shared" si="30"/>
        <v>7</v>
      </c>
      <c r="P45" s="46">
        <f t="shared" si="30"/>
        <v>8</v>
      </c>
      <c r="Q45" s="46">
        <f t="shared" si="30"/>
        <v>8</v>
      </c>
      <c r="R45" s="46">
        <f t="shared" si="30"/>
        <v>9</v>
      </c>
      <c r="S45" s="46">
        <f t="shared" si="30"/>
        <v>9</v>
      </c>
      <c r="T45" s="46">
        <f t="shared" si="30"/>
        <v>10</v>
      </c>
      <c r="U45" s="46">
        <f t="shared" si="30"/>
        <v>10</v>
      </c>
      <c r="V45" s="46">
        <f t="shared" si="30"/>
        <v>11</v>
      </c>
      <c r="W45" s="46">
        <f t="shared" si="30"/>
        <v>11</v>
      </c>
      <c r="X45" s="46">
        <f t="shared" si="30"/>
        <v>12</v>
      </c>
      <c r="Y45" s="46">
        <f t="shared" si="30"/>
        <v>12</v>
      </c>
    </row>
    <row r="46" spans="1:64">
      <c r="B46" s="46">
        <v>1</v>
      </c>
      <c r="C46" s="46">
        <v>2</v>
      </c>
      <c r="D46" s="46">
        <v>3</v>
      </c>
      <c r="E46" s="46">
        <v>4</v>
      </c>
      <c r="F46" s="46">
        <v>5</v>
      </c>
      <c r="G46" s="46">
        <v>6</v>
      </c>
      <c r="H46" s="46">
        <v>7</v>
      </c>
      <c r="I46" s="46">
        <v>8</v>
      </c>
      <c r="J46" s="46">
        <v>9</v>
      </c>
      <c r="K46" s="46">
        <v>10</v>
      </c>
      <c r="L46" s="46">
        <v>11</v>
      </c>
      <c r="M46" s="46">
        <v>12</v>
      </c>
    </row>
    <row r="47" spans="1:64">
      <c r="B47" s="55">
        <f>B7</f>
        <v>43466</v>
      </c>
      <c r="C47" s="55">
        <f t="shared" ref="C47:M47" si="31">EOMONTH(B47,1)</f>
        <v>43524</v>
      </c>
      <c r="D47" s="55">
        <f t="shared" si="31"/>
        <v>43555</v>
      </c>
      <c r="E47" s="55">
        <f t="shared" si="31"/>
        <v>43585</v>
      </c>
      <c r="F47" s="55">
        <f t="shared" si="31"/>
        <v>43616</v>
      </c>
      <c r="G47" s="55">
        <f t="shared" si="31"/>
        <v>43646</v>
      </c>
      <c r="H47" s="55">
        <f t="shared" si="31"/>
        <v>43677</v>
      </c>
      <c r="I47" s="55">
        <f t="shared" si="31"/>
        <v>43708</v>
      </c>
      <c r="J47" s="55">
        <f t="shared" si="31"/>
        <v>43738</v>
      </c>
      <c r="K47" s="55">
        <f t="shared" si="31"/>
        <v>43769</v>
      </c>
      <c r="L47" s="55">
        <f t="shared" si="31"/>
        <v>43799</v>
      </c>
      <c r="M47" s="55">
        <f t="shared" si="31"/>
        <v>43830</v>
      </c>
    </row>
    <row r="48" spans="1:64">
      <c r="A48" s="46" t="s">
        <v>163</v>
      </c>
      <c r="B48" s="56">
        <f>'Peak Calc CP'!C71</f>
        <v>43480</v>
      </c>
      <c r="C48" s="56">
        <f>'Peak Calc CP'!D71</f>
        <v>43502</v>
      </c>
      <c r="D48" s="56">
        <f>'Peak Calc CP'!E71</f>
        <v>43525</v>
      </c>
      <c r="E48" s="56">
        <f>'Peak Calc CP'!F71</f>
        <v>43571</v>
      </c>
      <c r="F48" s="56">
        <f>'Peak Calc CP'!G71</f>
        <v>43616</v>
      </c>
      <c r="G48" s="56">
        <f>'Peak Calc CP'!H71</f>
        <v>43628</v>
      </c>
      <c r="H48" s="56">
        <f>'Peak Calc CP'!I71</f>
        <v>43669</v>
      </c>
      <c r="I48" s="56">
        <f>'Peak Calc CP'!J71</f>
        <v>43683</v>
      </c>
      <c r="J48" s="56">
        <f>'Peak Calc CP'!K71</f>
        <v>43711</v>
      </c>
      <c r="K48" s="56">
        <f>'Peak Calc CP'!L71</f>
        <v>43768</v>
      </c>
      <c r="L48" s="56">
        <f>'Peak Calc CP'!M71</f>
        <v>43795</v>
      </c>
      <c r="M48" s="56">
        <f>'Peak Calc CP'!N71</f>
        <v>43814</v>
      </c>
    </row>
    <row r="49" spans="1:64">
      <c r="A49" s="46" t="s">
        <v>164</v>
      </c>
      <c r="B49" s="57">
        <f>'Peak Calc CP'!C72</f>
        <v>0.41666666666666669</v>
      </c>
      <c r="C49" s="57">
        <f>'Peak Calc CP'!D72</f>
        <v>0.79166666666666663</v>
      </c>
      <c r="D49" s="57">
        <f>'Peak Calc CP'!E72</f>
        <v>0.33333333333333331</v>
      </c>
      <c r="E49" s="57">
        <f>'Peak Calc CP'!F72</f>
        <v>0.33333333333333331</v>
      </c>
      <c r="F49" s="57">
        <f>'Peak Calc CP'!G72</f>
        <v>0.75</v>
      </c>
      <c r="G49" s="57">
        <f>'Peak Calc CP'!H72</f>
        <v>0.75</v>
      </c>
      <c r="H49" s="57">
        <f>'Peak Calc CP'!I72</f>
        <v>0.70833333333333337</v>
      </c>
      <c r="I49" s="57">
        <f>'Peak Calc CP'!J72</f>
        <v>0.75</v>
      </c>
      <c r="J49" s="57">
        <f>'Peak Calc CP'!K72</f>
        <v>0.625</v>
      </c>
      <c r="K49" s="57">
        <f>'Peak Calc CP'!L72</f>
        <v>0.33333333333333331</v>
      </c>
      <c r="L49" s="57">
        <f>'Peak Calc CP'!M72</f>
        <v>0.5</v>
      </c>
      <c r="M49" s="57">
        <f>'Peak Calc CP'!N72</f>
        <v>0.75</v>
      </c>
    </row>
    <row r="51" spans="1:64">
      <c r="A51" s="46" t="s">
        <v>161</v>
      </c>
      <c r="B51" s="46">
        <f t="shared" ref="B51:M51" si="32">INDEX($B$9:$Y$39,DAY(B$48),MATCH(B$46,$B$45:$Y$45,0))</f>
        <v>732</v>
      </c>
      <c r="C51" s="46">
        <f t="shared" si="32"/>
        <v>708</v>
      </c>
      <c r="D51" s="46">
        <f t="shared" si="32"/>
        <v>629</v>
      </c>
      <c r="E51" s="46">
        <f t="shared" si="32"/>
        <v>559</v>
      </c>
      <c r="F51" s="46">
        <f t="shared" si="32"/>
        <v>457</v>
      </c>
      <c r="G51" s="46">
        <f t="shared" si="32"/>
        <v>452</v>
      </c>
      <c r="H51" s="46">
        <f t="shared" si="32"/>
        <v>516</v>
      </c>
      <c r="I51" s="46">
        <f t="shared" si="32"/>
        <v>533</v>
      </c>
      <c r="J51" s="46">
        <f t="shared" si="32"/>
        <v>610</v>
      </c>
      <c r="K51" s="46">
        <f t="shared" si="32"/>
        <v>729</v>
      </c>
      <c r="L51" s="46">
        <f t="shared" si="32"/>
        <v>709</v>
      </c>
      <c r="M51" s="46">
        <f t="shared" si="32"/>
        <v>730</v>
      </c>
    </row>
    <row r="52" spans="1:64">
      <c r="A52" s="46" t="s">
        <v>161</v>
      </c>
      <c r="B52" s="57">
        <f>TIME(INT(B51/100),RIGHT(B51,2),0)</f>
        <v>0.31388888888888888</v>
      </c>
      <c r="C52" s="57">
        <f>TIME(INT(C51/100),RIGHT(C51,2),0)</f>
        <v>0.29722222222222222</v>
      </c>
      <c r="D52" s="57">
        <f>TIME(INT(D51/100),RIGHT(D51,2),0)</f>
        <v>0.27013888888888887</v>
      </c>
      <c r="E52" s="57">
        <f>TIME(INT(E51/100),RIGHT(E51,2),0)</f>
        <v>0.24930555555555556</v>
      </c>
      <c r="F52" s="57">
        <f t="shared" ref="F52:K52" si="33">TIME(INT(F51/100),RIGHT(F51,2),0)</f>
        <v>0.20625000000000002</v>
      </c>
      <c r="G52" s="57">
        <f t="shared" si="33"/>
        <v>0.20277777777777781</v>
      </c>
      <c r="H52" s="57">
        <f t="shared" si="33"/>
        <v>0.21944444444444444</v>
      </c>
      <c r="I52" s="57">
        <f t="shared" si="33"/>
        <v>0.23124999999999998</v>
      </c>
      <c r="J52" s="57">
        <f t="shared" si="33"/>
        <v>0.25694444444444448</v>
      </c>
      <c r="K52" s="57">
        <f t="shared" si="33"/>
        <v>0.31180555555555556</v>
      </c>
      <c r="L52" s="57">
        <f>TIME(INT(L51/100),RIGHT(L51,2),0)</f>
        <v>0.29791666666666666</v>
      </c>
      <c r="M52" s="57">
        <f>TIME(INT(M51/100),RIGHT(M51,2),0)</f>
        <v>0.3125</v>
      </c>
    </row>
    <row r="53" spans="1:64">
      <c r="A53" s="46" t="s">
        <v>162</v>
      </c>
      <c r="B53" s="46">
        <f t="shared" ref="B53:M53" si="34">INDEX($B$9:$Y$39,DAY(B$48),MATCH(B$46,$B$45:$Y$45,0)+1)</f>
        <v>1625</v>
      </c>
      <c r="C53" s="46">
        <f t="shared" si="34"/>
        <v>1658</v>
      </c>
      <c r="D53" s="46">
        <f t="shared" si="34"/>
        <v>1734</v>
      </c>
      <c r="E53" s="46">
        <f t="shared" si="34"/>
        <v>1940</v>
      </c>
      <c r="F53" s="46">
        <f t="shared" si="34"/>
        <v>2037</v>
      </c>
      <c r="G53" s="46">
        <f t="shared" si="34"/>
        <v>2046</v>
      </c>
      <c r="H53" s="46">
        <f t="shared" si="34"/>
        <v>2034</v>
      </c>
      <c r="I53" s="46">
        <f t="shared" si="34"/>
        <v>2016</v>
      </c>
      <c r="J53" s="46">
        <f t="shared" si="34"/>
        <v>1925</v>
      </c>
      <c r="K53" s="46">
        <f t="shared" si="34"/>
        <v>1735</v>
      </c>
      <c r="L53" s="46">
        <f t="shared" si="34"/>
        <v>1603</v>
      </c>
      <c r="M53" s="46">
        <f t="shared" si="34"/>
        <v>1559</v>
      </c>
    </row>
    <row r="54" spans="1:64">
      <c r="A54" s="46" t="s">
        <v>162</v>
      </c>
      <c r="B54" s="57">
        <f>TIME(INT(B53/100),RIGHT(B53,2),0)</f>
        <v>0.68402777777777779</v>
      </c>
      <c r="C54" s="57">
        <f>TIME(INT(C53/100),RIGHT(C53,2),0)</f>
        <v>0.70694444444444438</v>
      </c>
      <c r="D54" s="57">
        <f>TIME(INT(D53/100),RIGHT(D53,2),0)</f>
        <v>0.7319444444444444</v>
      </c>
      <c r="E54" s="57">
        <f t="shared" ref="E54:K54" si="35">TIME(INT(E53/100),RIGHT(E53,2),0)</f>
        <v>0.81944444444444453</v>
      </c>
      <c r="F54" s="57">
        <f t="shared" si="35"/>
        <v>0.85902777777777783</v>
      </c>
      <c r="G54" s="57">
        <f t="shared" si="35"/>
        <v>0.8652777777777777</v>
      </c>
      <c r="H54" s="57">
        <f t="shared" si="35"/>
        <v>0.8569444444444444</v>
      </c>
      <c r="I54" s="57">
        <f t="shared" si="35"/>
        <v>0.84444444444444444</v>
      </c>
      <c r="J54" s="57">
        <f t="shared" si="35"/>
        <v>0.80902777777777779</v>
      </c>
      <c r="K54" s="57">
        <f t="shared" si="35"/>
        <v>0.73263888888888884</v>
      </c>
      <c r="L54" s="57">
        <f>TIME(INT(L53/100),RIGHT(L53,2),0)</f>
        <v>0.66875000000000007</v>
      </c>
      <c r="M54" s="57">
        <f>TIME(INT(M53/100),RIGHT(M53,2),0)</f>
        <v>0.66597222222222219</v>
      </c>
    </row>
    <row r="56" spans="1:64">
      <c r="A56" s="46" t="s">
        <v>183</v>
      </c>
    </row>
    <row r="57" spans="1:64">
      <c r="A57" s="46" t="s">
        <v>181</v>
      </c>
      <c r="B57" s="129">
        <f t="shared" ref="B57:M57" si="36">IF(B49-1/24&lt;B52,MIN(60,(B52-(B49-1/24))*24*60)/60,0)</f>
        <v>0</v>
      </c>
      <c r="C57" s="129">
        <f t="shared" si="36"/>
        <v>0</v>
      </c>
      <c r="D57" s="129">
        <f t="shared" si="36"/>
        <v>0</v>
      </c>
      <c r="E57" s="129">
        <f t="shared" si="36"/>
        <v>0</v>
      </c>
      <c r="F57" s="129">
        <f t="shared" si="36"/>
        <v>0</v>
      </c>
      <c r="G57" s="129">
        <f t="shared" si="36"/>
        <v>0</v>
      </c>
      <c r="H57" s="129">
        <f t="shared" si="36"/>
        <v>0</v>
      </c>
      <c r="I57" s="129">
        <f t="shared" si="36"/>
        <v>0</v>
      </c>
      <c r="J57" s="129">
        <f t="shared" si="36"/>
        <v>0</v>
      </c>
      <c r="K57" s="129">
        <f t="shared" si="36"/>
        <v>0.48333333333333428</v>
      </c>
      <c r="L57" s="129">
        <f t="shared" si="36"/>
        <v>0</v>
      </c>
      <c r="M57" s="129">
        <f t="shared" si="36"/>
        <v>0</v>
      </c>
      <c r="O57" s="141"/>
    </row>
    <row r="58" spans="1:64">
      <c r="A58" s="46" t="s">
        <v>182</v>
      </c>
      <c r="B58" s="129">
        <f>IF(B49&gt;B54,MIN(60,(B49-B54)*24*60)/60,0)</f>
        <v>0</v>
      </c>
      <c r="C58" s="129">
        <f t="shared" ref="C58:M58" si="37">IF(C49&gt;C54,MIN(60,(C49-C54)*24*60)/60,0)</f>
        <v>1</v>
      </c>
      <c r="D58" s="129">
        <f t="shared" si="37"/>
        <v>0</v>
      </c>
      <c r="E58" s="129">
        <f t="shared" si="37"/>
        <v>0</v>
      </c>
      <c r="F58" s="129">
        <f t="shared" si="37"/>
        <v>0</v>
      </c>
      <c r="G58" s="129">
        <f t="shared" si="37"/>
        <v>0</v>
      </c>
      <c r="H58" s="129">
        <f t="shared" si="37"/>
        <v>0</v>
      </c>
      <c r="I58" s="129">
        <f t="shared" si="37"/>
        <v>0</v>
      </c>
      <c r="J58" s="129">
        <f t="shared" si="37"/>
        <v>0</v>
      </c>
      <c r="K58" s="129">
        <f t="shared" si="37"/>
        <v>0</v>
      </c>
      <c r="L58" s="129">
        <f t="shared" si="37"/>
        <v>0</v>
      </c>
      <c r="M58" s="129">
        <f t="shared" si="37"/>
        <v>1</v>
      </c>
      <c r="O58" s="57"/>
    </row>
    <row r="59" spans="1:64">
      <c r="A59" s="46" t="s">
        <v>277</v>
      </c>
      <c r="B59" s="124">
        <f t="shared" ref="B59:M59" si="38">B57+B58</f>
        <v>0</v>
      </c>
      <c r="C59" s="124">
        <f t="shared" si="38"/>
        <v>1</v>
      </c>
      <c r="D59" s="124">
        <f t="shared" si="38"/>
        <v>0</v>
      </c>
      <c r="E59" s="124">
        <f t="shared" si="38"/>
        <v>0</v>
      </c>
      <c r="F59" s="124">
        <f t="shared" si="38"/>
        <v>0</v>
      </c>
      <c r="G59" s="124">
        <f t="shared" si="38"/>
        <v>0</v>
      </c>
      <c r="H59" s="124">
        <f t="shared" si="38"/>
        <v>0</v>
      </c>
      <c r="I59" s="124">
        <f t="shared" si="38"/>
        <v>0</v>
      </c>
      <c r="J59" s="124">
        <f t="shared" si="38"/>
        <v>0</v>
      </c>
      <c r="K59" s="124">
        <f t="shared" si="38"/>
        <v>0.48333333333333428</v>
      </c>
      <c r="L59" s="124">
        <f t="shared" si="38"/>
        <v>0</v>
      </c>
      <c r="M59" s="124">
        <f t="shared" si="38"/>
        <v>1</v>
      </c>
    </row>
    <row r="61" spans="1:64">
      <c r="A61" s="59" t="s">
        <v>184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</row>
    <row r="62" spans="1:64">
      <c r="A62" s="46" t="s">
        <v>180</v>
      </c>
      <c r="B62" s="125">
        <f t="shared" ref="B62:M62" si="39">BA63</f>
        <v>278.05000000000007</v>
      </c>
      <c r="C62" s="125">
        <f t="shared" si="39"/>
        <v>288.01666666666671</v>
      </c>
      <c r="D62" s="125">
        <f t="shared" si="39"/>
        <v>369.80000000000007</v>
      </c>
      <c r="E62" s="125">
        <f t="shared" si="39"/>
        <v>409.31666666666678</v>
      </c>
      <c r="F62" s="125">
        <f t="shared" si="39"/>
        <v>468.7166666666667</v>
      </c>
      <c r="G62" s="125">
        <f t="shared" si="39"/>
        <v>476.58333333333314</v>
      </c>
      <c r="H62" s="125">
        <f t="shared" si="39"/>
        <v>480.51666666666654</v>
      </c>
      <c r="I62" s="125">
        <f t="shared" si="39"/>
        <v>440.35000000000008</v>
      </c>
      <c r="J62" s="125">
        <f t="shared" si="39"/>
        <v>376.50000000000006</v>
      </c>
      <c r="K62" s="125">
        <f t="shared" si="39"/>
        <v>336.26666666666677</v>
      </c>
      <c r="L62" s="125">
        <f t="shared" si="39"/>
        <v>280.16666666666669</v>
      </c>
      <c r="M62" s="125">
        <f t="shared" si="39"/>
        <v>264.54999999999995</v>
      </c>
      <c r="N62" s="127">
        <f>SUM(B62:M62)</f>
        <v>4468.8333333333339</v>
      </c>
      <c r="P62" s="58"/>
      <c r="R62" s="58"/>
      <c r="T62" s="58"/>
      <c r="V62" s="58"/>
      <c r="X62" s="58"/>
      <c r="AA62" s="60" t="s">
        <v>189</v>
      </c>
      <c r="AN62" s="60" t="s">
        <v>190</v>
      </c>
      <c r="BA62" s="60" t="s">
        <v>180</v>
      </c>
    </row>
    <row r="63" spans="1:64">
      <c r="A63" s="46" t="s">
        <v>185</v>
      </c>
      <c r="B63" s="125">
        <f t="shared" ref="B63:M63" si="40">AA63+AN63</f>
        <v>465.95</v>
      </c>
      <c r="C63" s="125">
        <f t="shared" si="40"/>
        <v>383.98333333333323</v>
      </c>
      <c r="D63" s="125">
        <f t="shared" si="40"/>
        <v>374.20000000000005</v>
      </c>
      <c r="E63" s="125">
        <f t="shared" si="40"/>
        <v>310.68333333333339</v>
      </c>
      <c r="F63" s="125">
        <f t="shared" si="40"/>
        <v>275.28333333333336</v>
      </c>
      <c r="G63" s="125">
        <f t="shared" si="40"/>
        <v>243.41666666666671</v>
      </c>
      <c r="H63" s="125">
        <f t="shared" si="40"/>
        <v>263.48333333333329</v>
      </c>
      <c r="I63" s="125">
        <f t="shared" si="40"/>
        <v>303.64999999999998</v>
      </c>
      <c r="J63" s="125">
        <f t="shared" si="40"/>
        <v>343.5</v>
      </c>
      <c r="K63" s="125">
        <f t="shared" si="40"/>
        <v>407.73333333333335</v>
      </c>
      <c r="L63" s="125">
        <f t="shared" si="40"/>
        <v>439.83333333333337</v>
      </c>
      <c r="M63" s="125">
        <f t="shared" si="40"/>
        <v>479.45</v>
      </c>
      <c r="N63" s="127">
        <f>SUM(B63:M63)</f>
        <v>4291.166666666667</v>
      </c>
      <c r="AA63" s="125">
        <f t="shared" ref="AA63:AL63" si="41">SUM(AA9:AA39)*24</f>
        <v>232.16666666666666</v>
      </c>
      <c r="AB63" s="125">
        <f t="shared" si="41"/>
        <v>193.41666666666663</v>
      </c>
      <c r="AC63" s="125">
        <f t="shared" si="41"/>
        <v>207.98333333333335</v>
      </c>
      <c r="AD63" s="125">
        <f t="shared" si="41"/>
        <v>180.13333333333333</v>
      </c>
      <c r="AE63" s="125">
        <f t="shared" si="41"/>
        <v>161.48333333333332</v>
      </c>
      <c r="AF63" s="125">
        <f t="shared" si="41"/>
        <v>146.63333333333335</v>
      </c>
      <c r="AG63" s="125">
        <f t="shared" si="41"/>
        <v>159.86666666666665</v>
      </c>
      <c r="AH63" s="125">
        <f t="shared" si="41"/>
        <v>179</v>
      </c>
      <c r="AI63" s="125">
        <f t="shared" si="41"/>
        <v>193.5</v>
      </c>
      <c r="AJ63" s="125">
        <f t="shared" si="41"/>
        <v>221.63333333333333</v>
      </c>
      <c r="AK63" s="125">
        <f t="shared" si="41"/>
        <v>208.86666666666667</v>
      </c>
      <c r="AL63" s="125">
        <f t="shared" si="41"/>
        <v>231.79999999999995</v>
      </c>
      <c r="AN63" s="125">
        <f t="array" ref="AN63">SUM(IF(AN9:AN39&gt;0,1-AN9:AN39,0))*24</f>
        <v>233.78333333333333</v>
      </c>
      <c r="AO63" s="125">
        <f t="array" ref="AO63">SUM(IF(AO9:AO39&gt;0,1-AO9:AO39,0))*24</f>
        <v>190.56666666666663</v>
      </c>
      <c r="AP63" s="125">
        <f t="array" ref="AP63">SUM(IF(AP9:AP39&gt;0,1-AP9:AP39,0))*24</f>
        <v>166.21666666666667</v>
      </c>
      <c r="AQ63" s="125">
        <f t="array" ref="AQ63">SUM(IF(AQ9:AQ39&gt;0,1-AQ9:AQ39,0))*24</f>
        <v>130.55000000000004</v>
      </c>
      <c r="AR63" s="125">
        <f t="array" ref="AR63">SUM(IF(AR9:AR39&gt;0,1-AR9:AR39,0))*24</f>
        <v>113.80000000000004</v>
      </c>
      <c r="AS63" s="125">
        <f t="array" ref="AS63">SUM(IF(AS9:AS39&gt;0,1-AS9:AS39,0))*24</f>
        <v>96.78333333333336</v>
      </c>
      <c r="AT63" s="125">
        <f t="array" ref="AT63">SUM(IF(AT9:AT39&gt;0,1-AT9:AT39,0))*24</f>
        <v>103.61666666666665</v>
      </c>
      <c r="AU63" s="125">
        <f t="array" ref="AU63">SUM(IF(AU9:AU39&gt;0,1-AU9:AU39,0))*24</f>
        <v>124.65</v>
      </c>
      <c r="AV63" s="125">
        <f t="array" ref="AV63">SUM(IF(AV9:AV39&gt;0,1-AV9:AV39,0))*24</f>
        <v>149.99999999999997</v>
      </c>
      <c r="AW63" s="125">
        <f t="array" ref="AW63">SUM(IF(AW9:AW39&gt;0,1-AW9:AW39,0))*24</f>
        <v>186.1</v>
      </c>
      <c r="AX63" s="125">
        <f t="array" ref="AX63">SUM(IF(AX9:AX39&gt;0,1-AX9:AX39,0))*24</f>
        <v>230.9666666666667</v>
      </c>
      <c r="AY63" s="125">
        <f t="array" ref="AY63">SUM(IF(AY9:AY39&gt;0,1-AY9:AY39,0))*24</f>
        <v>247.65000000000003</v>
      </c>
      <c r="BA63" s="125">
        <f t="shared" ref="BA63:BL63" si="42">SUM(BA9:BA39)*24</f>
        <v>278.05000000000007</v>
      </c>
      <c r="BB63" s="125">
        <f t="shared" si="42"/>
        <v>288.01666666666671</v>
      </c>
      <c r="BC63" s="125">
        <f t="shared" si="42"/>
        <v>369.80000000000007</v>
      </c>
      <c r="BD63" s="125">
        <f t="shared" si="42"/>
        <v>409.31666666666678</v>
      </c>
      <c r="BE63" s="125">
        <f t="shared" si="42"/>
        <v>468.7166666666667</v>
      </c>
      <c r="BF63" s="125">
        <f t="shared" si="42"/>
        <v>476.58333333333314</v>
      </c>
      <c r="BG63" s="125">
        <f t="shared" si="42"/>
        <v>480.51666666666654</v>
      </c>
      <c r="BH63" s="125">
        <f t="shared" si="42"/>
        <v>440.35000000000008</v>
      </c>
      <c r="BI63" s="125">
        <f t="shared" si="42"/>
        <v>376.50000000000006</v>
      </c>
      <c r="BJ63" s="125">
        <f t="shared" si="42"/>
        <v>336.26666666666677</v>
      </c>
      <c r="BK63" s="125">
        <f t="shared" si="42"/>
        <v>280.16666666666669</v>
      </c>
      <c r="BL63" s="125">
        <f t="shared" si="42"/>
        <v>264.54999999999995</v>
      </c>
    </row>
    <row r="64" spans="1:64">
      <c r="A64" s="46" t="s">
        <v>277</v>
      </c>
      <c r="B64" s="126">
        <f t="shared" ref="B64:M64" si="43">B62+B63</f>
        <v>744</v>
      </c>
      <c r="C64" s="126">
        <f t="shared" si="43"/>
        <v>672</v>
      </c>
      <c r="D64" s="126">
        <f t="shared" si="43"/>
        <v>744.00000000000011</v>
      </c>
      <c r="E64" s="126">
        <f t="shared" si="43"/>
        <v>720.00000000000023</v>
      </c>
      <c r="F64" s="126">
        <f t="shared" si="43"/>
        <v>744</v>
      </c>
      <c r="G64" s="126">
        <f t="shared" si="43"/>
        <v>719.99999999999989</v>
      </c>
      <c r="H64" s="126">
        <f t="shared" si="43"/>
        <v>743.99999999999977</v>
      </c>
      <c r="I64" s="126">
        <f t="shared" si="43"/>
        <v>744</v>
      </c>
      <c r="J64" s="126">
        <f t="shared" si="43"/>
        <v>720</v>
      </c>
      <c r="K64" s="126">
        <f t="shared" si="43"/>
        <v>744.00000000000011</v>
      </c>
      <c r="L64" s="126">
        <f t="shared" si="43"/>
        <v>720</v>
      </c>
      <c r="M64" s="126">
        <f t="shared" si="43"/>
        <v>744</v>
      </c>
      <c r="N64" s="128">
        <f>SUM(B64:M64)</f>
        <v>8760</v>
      </c>
    </row>
  </sheetData>
  <mergeCells count="2">
    <mergeCell ref="B7:C7"/>
    <mergeCell ref="A4:L4"/>
  </mergeCells>
  <pageMargins left="0.25" right="0.25" top="0.3" bottom="0.5" header="0.5" footer="0.25"/>
  <pageSetup scale="62" orientation="landscape" r:id="rId1"/>
  <headerFooter alignWithMargins="0"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00FF"/>
    <pageSetUpPr fitToPage="1"/>
  </sheetPr>
  <dimension ref="A1:N2018"/>
  <sheetViews>
    <sheetView workbookViewId="0"/>
  </sheetViews>
  <sheetFormatPr defaultColWidth="10.6640625" defaultRowHeight="12.75"/>
  <cols>
    <col min="1" max="1" width="11.83203125" style="16" bestFit="1" customWidth="1"/>
    <col min="2" max="2" width="12.83203125" style="16" customWidth="1"/>
    <col min="3" max="3" width="6.1640625" style="29" customWidth="1"/>
    <col min="4" max="4" width="10.6640625" style="34"/>
    <col min="5" max="16384" width="10.6640625" style="16"/>
  </cols>
  <sheetData>
    <row r="1" spans="1:14" s="29" customFormat="1">
      <c r="D1" s="33"/>
    </row>
    <row r="2" spans="1:14" s="29" customFormat="1">
      <c r="A2" s="29" t="s">
        <v>156</v>
      </c>
      <c r="B2" s="29" t="s">
        <v>155</v>
      </c>
      <c r="C2" s="33" t="s">
        <v>425</v>
      </c>
      <c r="D2" s="33" t="s">
        <v>445</v>
      </c>
      <c r="E2" s="32" t="s">
        <v>426</v>
      </c>
      <c r="F2" s="32" t="s">
        <v>427</v>
      </c>
      <c r="G2" s="32" t="s">
        <v>2341</v>
      </c>
      <c r="H2" s="32" t="s">
        <v>2342</v>
      </c>
      <c r="I2" s="32" t="s">
        <v>428</v>
      </c>
      <c r="J2" s="32" t="s">
        <v>429</v>
      </c>
      <c r="K2" s="32" t="s">
        <v>430</v>
      </c>
      <c r="L2" s="32" t="s">
        <v>2343</v>
      </c>
      <c r="M2" s="32" t="s">
        <v>2344</v>
      </c>
      <c r="N2" s="32" t="s">
        <v>431</v>
      </c>
    </row>
    <row r="3" spans="1:14">
      <c r="A3" s="16" t="s">
        <v>422</v>
      </c>
      <c r="B3" s="16" t="s">
        <v>423</v>
      </c>
      <c r="C3" s="29">
        <v>1</v>
      </c>
      <c r="D3" s="34" t="s">
        <v>446</v>
      </c>
      <c r="E3" s="199">
        <v>3.3117184923626648E-2</v>
      </c>
      <c r="F3" s="199">
        <v>4.1208921689680079E-2</v>
      </c>
      <c r="G3" s="199">
        <v>3.8253727424905376E-2</v>
      </c>
      <c r="H3" s="199">
        <v>4.3713039832378009E-2</v>
      </c>
      <c r="I3" s="199">
        <v>3.7214527766290181E-2</v>
      </c>
      <c r="J3" s="199">
        <v>3.1936529166383773E-2</v>
      </c>
      <c r="K3" s="199">
        <v>4.137078834011982E-2</v>
      </c>
      <c r="L3" s="199">
        <v>3.630701165001906E-2</v>
      </c>
      <c r="M3" s="199">
        <v>4.2955323530289524E-2</v>
      </c>
      <c r="N3" s="199">
        <v>3.9825360066951802E-2</v>
      </c>
    </row>
    <row r="4" spans="1:14">
      <c r="C4" s="29">
        <v>2</v>
      </c>
      <c r="D4" s="34" t="s">
        <v>447</v>
      </c>
      <c r="E4" s="199">
        <v>3.1864448617745414E-2</v>
      </c>
      <c r="F4" s="199">
        <v>4.0317342047925725E-2</v>
      </c>
      <c r="G4" s="199">
        <v>3.852807854140141E-2</v>
      </c>
      <c r="H4" s="199">
        <v>4.3025138314176023E-2</v>
      </c>
      <c r="I4" s="199">
        <v>4.223061820196658E-2</v>
      </c>
      <c r="J4" s="199">
        <v>3.1282001095037176E-2</v>
      </c>
      <c r="K4" s="199">
        <v>4.0924879112753949E-2</v>
      </c>
      <c r="L4" s="199">
        <v>3.5999505666820086E-2</v>
      </c>
      <c r="M4" s="199">
        <v>4.2919510728918406E-2</v>
      </c>
      <c r="N4" s="199">
        <v>4.0985809287248334E-2</v>
      </c>
    </row>
    <row r="5" spans="1:14">
      <c r="C5" s="29">
        <v>3</v>
      </c>
      <c r="D5" s="34" t="s">
        <v>448</v>
      </c>
      <c r="E5" s="199">
        <v>3.1210665039675931E-2</v>
      </c>
      <c r="F5" s="199">
        <v>4.1160755601555736E-2</v>
      </c>
      <c r="G5" s="199">
        <v>3.7932947657925382E-2</v>
      </c>
      <c r="H5" s="199">
        <v>4.285417835554612E-2</v>
      </c>
      <c r="I5" s="199">
        <v>4.2505651226004873E-2</v>
      </c>
      <c r="J5" s="199">
        <v>3.0904409127174726E-2</v>
      </c>
      <c r="K5" s="199">
        <v>4.1749510643368001E-2</v>
      </c>
      <c r="L5" s="199">
        <v>3.5524246606799086E-2</v>
      </c>
      <c r="M5" s="199">
        <v>4.2269018089728126E-2</v>
      </c>
      <c r="N5" s="199">
        <v>3.5272491165066158E-2</v>
      </c>
    </row>
    <row r="6" spans="1:14">
      <c r="C6" s="29">
        <v>4</v>
      </c>
      <c r="D6" s="34" t="s">
        <v>449</v>
      </c>
      <c r="E6" s="199">
        <v>3.1036847733168903E-2</v>
      </c>
      <c r="F6" s="199">
        <v>4.1060412069980276E-2</v>
      </c>
      <c r="G6" s="199">
        <v>3.8969670444698346E-2</v>
      </c>
      <c r="H6" s="199">
        <v>4.1750415814866979E-2</v>
      </c>
      <c r="I6" s="199">
        <v>3.8807260068818482E-2</v>
      </c>
      <c r="J6" s="199">
        <v>3.0630154032118894E-2</v>
      </c>
      <c r="K6" s="199">
        <v>4.1933311281166258E-2</v>
      </c>
      <c r="L6" s="199">
        <v>3.5708948553397145E-2</v>
      </c>
      <c r="M6" s="199">
        <v>4.2451492839571441E-2</v>
      </c>
      <c r="N6" s="199">
        <v>3.3494175217355815E-2</v>
      </c>
    </row>
    <row r="7" spans="1:14">
      <c r="C7" s="29">
        <v>5</v>
      </c>
      <c r="D7" s="34" t="s">
        <v>450</v>
      </c>
      <c r="E7" s="199">
        <v>3.2017646393967807E-2</v>
      </c>
      <c r="F7" s="199">
        <v>4.1339611347984043E-2</v>
      </c>
      <c r="G7" s="199">
        <v>3.9129761093331085E-2</v>
      </c>
      <c r="H7" s="199">
        <v>4.0109403296204008E-2</v>
      </c>
      <c r="I7" s="199">
        <v>3.7164464729524088E-2</v>
      </c>
      <c r="J7" s="199">
        <v>3.1443517424715857E-2</v>
      </c>
      <c r="K7" s="199">
        <v>4.2590520033913483E-2</v>
      </c>
      <c r="L7" s="199">
        <v>3.5959515543565843E-2</v>
      </c>
      <c r="M7" s="199">
        <v>4.164229406573354E-2</v>
      </c>
      <c r="N7" s="199">
        <v>3.2272816422195927E-2</v>
      </c>
    </row>
    <row r="8" spans="1:14">
      <c r="C8" s="29">
        <v>6</v>
      </c>
      <c r="D8" s="34" t="s">
        <v>451</v>
      </c>
      <c r="E8" s="199">
        <v>3.3157118679211048E-2</v>
      </c>
      <c r="F8" s="199">
        <v>4.2400473166948172E-2</v>
      </c>
      <c r="G8" s="199">
        <v>4.1000230938438374E-2</v>
      </c>
      <c r="H8" s="199">
        <v>4.1135347669969E-2</v>
      </c>
      <c r="I8" s="199">
        <v>3.6243129193249839E-2</v>
      </c>
      <c r="J8" s="199">
        <v>3.3763439663089485E-2</v>
      </c>
      <c r="K8" s="199">
        <v>4.4243678596352899E-2</v>
      </c>
      <c r="L8" s="199">
        <v>3.7503190974516092E-2</v>
      </c>
      <c r="M8" s="199">
        <v>4.2777112209180866E-2</v>
      </c>
      <c r="N8" s="199">
        <v>4.7048992007445577E-2</v>
      </c>
    </row>
    <row r="9" spans="1:14">
      <c r="C9" s="29">
        <v>7</v>
      </c>
      <c r="D9" s="34" t="s">
        <v>452</v>
      </c>
      <c r="E9" s="199">
        <v>3.5639106522436667E-2</v>
      </c>
      <c r="F9" s="199">
        <v>4.4116647290130387E-2</v>
      </c>
      <c r="G9" s="199">
        <v>4.2859274736759351E-2</v>
      </c>
      <c r="H9" s="199">
        <v>4.1883620577449571E-2</v>
      </c>
      <c r="I9" s="199">
        <v>3.5825184392578521E-2</v>
      </c>
      <c r="J9" s="199">
        <v>3.7393110594278675E-2</v>
      </c>
      <c r="K9" s="199">
        <v>4.630860839167196E-2</v>
      </c>
      <c r="L9" s="199">
        <v>4.04469811902258E-2</v>
      </c>
      <c r="M9" s="199">
        <v>4.258738963048863E-2</v>
      </c>
      <c r="N9" s="199">
        <v>3.8152539502904773E-2</v>
      </c>
    </row>
    <row r="10" spans="1:14">
      <c r="C10" s="29">
        <v>8</v>
      </c>
      <c r="D10" s="34" t="s">
        <v>453</v>
      </c>
      <c r="E10" s="199">
        <v>3.9842786280112452E-2</v>
      </c>
      <c r="F10" s="199">
        <v>4.2446387527732964E-2</v>
      </c>
      <c r="G10" s="199">
        <v>4.5074069407351897E-2</v>
      </c>
      <c r="H10" s="199">
        <v>4.2165815282380247E-2</v>
      </c>
      <c r="I10" s="199">
        <v>3.6597585531255396E-2</v>
      </c>
      <c r="J10" s="199">
        <v>4.1962519575624392E-2</v>
      </c>
      <c r="K10" s="199">
        <v>4.3981360571236298E-2</v>
      </c>
      <c r="L10" s="199">
        <v>4.3603526654231839E-2</v>
      </c>
      <c r="M10" s="199">
        <v>4.2725204964336419E-2</v>
      </c>
      <c r="N10" s="199">
        <v>3.3138463300153853E-2</v>
      </c>
    </row>
    <row r="11" spans="1:14">
      <c r="C11" s="29">
        <v>9</v>
      </c>
      <c r="D11" s="34" t="s">
        <v>454</v>
      </c>
      <c r="E11" s="199">
        <v>4.453380044775606E-2</v>
      </c>
      <c r="F11" s="199">
        <v>3.7523813321424716E-2</v>
      </c>
      <c r="G11" s="199">
        <v>4.4195043390353607E-2</v>
      </c>
      <c r="H11" s="199">
        <v>3.9904011337266891E-2</v>
      </c>
      <c r="I11" s="199">
        <v>3.9378154347730072E-2</v>
      </c>
      <c r="J11" s="199">
        <v>4.566003418584802E-2</v>
      </c>
      <c r="K11" s="199">
        <v>3.8762917827585369E-2</v>
      </c>
      <c r="L11" s="199">
        <v>4.3663069078669715E-2</v>
      </c>
      <c r="M11" s="199">
        <v>4.2279570075846394E-2</v>
      </c>
      <c r="N11" s="199">
        <v>4.2773383490337907E-2</v>
      </c>
    </row>
    <row r="12" spans="1:14">
      <c r="C12" s="29">
        <v>10</v>
      </c>
      <c r="D12" s="34" t="s">
        <v>455</v>
      </c>
      <c r="E12" s="199">
        <v>4.6614180522977174E-2</v>
      </c>
      <c r="F12" s="199">
        <v>3.7464224563485131E-2</v>
      </c>
      <c r="G12" s="199">
        <v>4.4053883283743156E-2</v>
      </c>
      <c r="H12" s="199">
        <v>3.9522674626089702E-2</v>
      </c>
      <c r="I12" s="199">
        <v>4.2822842596793552E-2</v>
      </c>
      <c r="J12" s="199">
        <v>4.7325512298344426E-2</v>
      </c>
      <c r="K12" s="199">
        <v>4.0524710609288653E-2</v>
      </c>
      <c r="L12" s="199">
        <v>4.4560544497583968E-2</v>
      </c>
      <c r="M12" s="199">
        <v>4.1273400894467342E-2</v>
      </c>
      <c r="N12" s="199">
        <v>4.4682533204854734E-2</v>
      </c>
    </row>
    <row r="13" spans="1:14">
      <c r="C13" s="29">
        <v>11</v>
      </c>
      <c r="D13" s="34" t="s">
        <v>456</v>
      </c>
      <c r="E13" s="199">
        <v>4.8125849669450819E-2</v>
      </c>
      <c r="F13" s="199">
        <v>3.8508742719110471E-2</v>
      </c>
      <c r="G13" s="199">
        <v>4.437516702521957E-2</v>
      </c>
      <c r="H13" s="199">
        <v>3.8193673263025585E-2</v>
      </c>
      <c r="I13" s="199">
        <v>4.3512432697210716E-2</v>
      </c>
      <c r="J13" s="199">
        <v>4.4339912980972195E-2</v>
      </c>
      <c r="K13" s="199">
        <v>4.0025814188026962E-2</v>
      </c>
      <c r="L13" s="199">
        <v>4.6242042399377646E-2</v>
      </c>
      <c r="M13" s="199">
        <v>4.0953537153649709E-2</v>
      </c>
      <c r="N13" s="199">
        <v>4.4797774120496195E-2</v>
      </c>
    </row>
    <row r="14" spans="1:14">
      <c r="C14" s="29">
        <v>12</v>
      </c>
      <c r="D14" s="34" t="s">
        <v>457</v>
      </c>
      <c r="E14" s="199">
        <v>4.6896866161877451E-2</v>
      </c>
      <c r="F14" s="199">
        <v>4.0266342660499943E-2</v>
      </c>
      <c r="G14" s="199">
        <v>4.5853174605830709E-2</v>
      </c>
      <c r="H14" s="199">
        <v>3.9890164688349779E-2</v>
      </c>
      <c r="I14" s="199">
        <v>4.370515656806967E-2</v>
      </c>
      <c r="J14" s="199">
        <v>4.3990673595392812E-2</v>
      </c>
      <c r="K14" s="199">
        <v>4.3276777497306351E-2</v>
      </c>
      <c r="L14" s="199">
        <v>4.7745709996655922E-2</v>
      </c>
      <c r="M14" s="199">
        <v>4.2472063883216164E-2</v>
      </c>
      <c r="N14" s="199">
        <v>4.7552105095816845E-2</v>
      </c>
    </row>
    <row r="15" spans="1:14">
      <c r="C15" s="29">
        <v>13</v>
      </c>
      <c r="D15" s="34" t="s">
        <v>458</v>
      </c>
      <c r="E15" s="199">
        <v>4.7081820105370382E-2</v>
      </c>
      <c r="F15" s="199">
        <v>3.8924551759748023E-2</v>
      </c>
      <c r="G15" s="199">
        <v>4.4160536886550909E-2</v>
      </c>
      <c r="H15" s="199">
        <v>3.9284973819679332E-2</v>
      </c>
      <c r="I15" s="199">
        <v>4.5940050830920932E-2</v>
      </c>
      <c r="J15" s="199">
        <v>4.4727468226731661E-2</v>
      </c>
      <c r="K15" s="199">
        <v>4.2077821809973007E-2</v>
      </c>
      <c r="L15" s="199">
        <v>4.6091043377736549E-2</v>
      </c>
      <c r="M15" s="199">
        <v>4.0131867850762941E-2</v>
      </c>
      <c r="N15" s="199">
        <v>4.8000155928511645E-2</v>
      </c>
    </row>
    <row r="16" spans="1:14">
      <c r="C16" s="29">
        <v>14</v>
      </c>
      <c r="D16" s="34" t="s">
        <v>459</v>
      </c>
      <c r="E16" s="199">
        <v>4.5783451730972848E-2</v>
      </c>
      <c r="F16" s="199">
        <v>3.9206226446615138E-2</v>
      </c>
      <c r="G16" s="199">
        <v>4.2071334235389925E-2</v>
      </c>
      <c r="H16" s="199">
        <v>3.9351068490510337E-2</v>
      </c>
      <c r="I16" s="199">
        <v>4.3647439783828061E-2</v>
      </c>
      <c r="J16" s="199">
        <v>4.543525445180794E-2</v>
      </c>
      <c r="K16" s="199">
        <v>4.1278929908330486E-2</v>
      </c>
      <c r="L16" s="199">
        <v>4.5851315163224E-2</v>
      </c>
      <c r="M16" s="199">
        <v>4.0755820646079986E-2</v>
      </c>
      <c r="N16" s="199">
        <v>5.8916126297221663E-2</v>
      </c>
    </row>
    <row r="17" spans="1:14">
      <c r="C17" s="29">
        <v>15</v>
      </c>
      <c r="D17" s="34" t="s">
        <v>460</v>
      </c>
      <c r="E17" s="199">
        <v>4.5447599706692883E-2</v>
      </c>
      <c r="F17" s="199">
        <v>3.8225815415710088E-2</v>
      </c>
      <c r="G17" s="199">
        <v>4.1699755414089733E-2</v>
      </c>
      <c r="H17" s="199">
        <v>3.9553321875692909E-2</v>
      </c>
      <c r="I17" s="199">
        <v>4.3578179642738121E-2</v>
      </c>
      <c r="J17" s="199">
        <v>4.496140851011781E-2</v>
      </c>
      <c r="K17" s="199">
        <v>4.0488268823763461E-2</v>
      </c>
      <c r="L17" s="199">
        <v>4.5183242785280568E-2</v>
      </c>
      <c r="M17" s="199">
        <v>4.0421994176156349E-2</v>
      </c>
      <c r="N17" s="199">
        <v>5.5916451554351432E-2</v>
      </c>
    </row>
    <row r="18" spans="1:14">
      <c r="C18" s="29">
        <v>16</v>
      </c>
      <c r="D18" s="34" t="s">
        <v>461</v>
      </c>
      <c r="E18" s="199">
        <v>4.5366729764180463E-2</v>
      </c>
      <c r="F18" s="199">
        <v>3.8646933164512426E-2</v>
      </c>
      <c r="G18" s="199">
        <v>4.0518061213577032E-2</v>
      </c>
      <c r="H18" s="199">
        <v>3.9104321206807451E-2</v>
      </c>
      <c r="I18" s="199">
        <v>4.9226268865860165E-2</v>
      </c>
      <c r="J18" s="199">
        <v>4.6416886537776834E-2</v>
      </c>
      <c r="K18" s="199">
        <v>3.848229513548658E-2</v>
      </c>
      <c r="L18" s="199">
        <v>4.4512903473866564E-2</v>
      </c>
      <c r="M18" s="199">
        <v>4.0387460403405628E-2</v>
      </c>
      <c r="N18" s="199">
        <v>4.9604514130412267E-2</v>
      </c>
    </row>
    <row r="19" spans="1:14">
      <c r="C19" s="29">
        <v>17</v>
      </c>
      <c r="D19" s="34" t="s">
        <v>462</v>
      </c>
      <c r="E19" s="199">
        <v>4.7844694480543071E-2</v>
      </c>
      <c r="F19" s="199">
        <v>4.3059394199750189E-2</v>
      </c>
      <c r="G19" s="199">
        <v>4.1277936635176309E-2</v>
      </c>
      <c r="H19" s="199">
        <v>4.0416152725214365E-2</v>
      </c>
      <c r="I19" s="199">
        <v>4.9622130722995574E-2</v>
      </c>
      <c r="J19" s="199">
        <v>4.8671462474830077E-2</v>
      </c>
      <c r="K19" s="199">
        <v>4.0642769428257286E-2</v>
      </c>
      <c r="L19" s="199">
        <v>4.7854965563686652E-2</v>
      </c>
      <c r="M19" s="199">
        <v>3.991976227121375E-2</v>
      </c>
      <c r="N19" s="199">
        <v>4.4563394076422021E-2</v>
      </c>
    </row>
    <row r="20" spans="1:14">
      <c r="C20" s="29">
        <v>18</v>
      </c>
      <c r="D20" s="34" t="s">
        <v>463</v>
      </c>
      <c r="E20" s="199">
        <v>4.9153012120040897E-2</v>
      </c>
      <c r="F20" s="199">
        <v>4.6700854846661907E-2</v>
      </c>
      <c r="G20" s="199">
        <v>4.3782359149188037E-2</v>
      </c>
      <c r="H20" s="199">
        <v>4.3111172159447674E-2</v>
      </c>
      <c r="I20" s="199">
        <v>4.7254738798928775E-2</v>
      </c>
      <c r="J20" s="199">
        <v>5.4401139500985012E-2</v>
      </c>
      <c r="K20" s="199">
        <v>4.2677310125417131E-2</v>
      </c>
      <c r="L20" s="199">
        <v>4.9375050718208809E-2</v>
      </c>
      <c r="M20" s="199">
        <v>4.106342702928549E-2</v>
      </c>
      <c r="N20" s="199">
        <v>3.0091035450590758E-2</v>
      </c>
    </row>
    <row r="21" spans="1:14">
      <c r="C21" s="29">
        <v>19</v>
      </c>
      <c r="D21" s="34" t="s">
        <v>464</v>
      </c>
      <c r="E21" s="199">
        <v>5.0245217355164608E-2</v>
      </c>
      <c r="F21" s="199">
        <v>4.7251454373539697E-2</v>
      </c>
      <c r="G21" s="199">
        <v>4.3310725641142758E-2</v>
      </c>
      <c r="H21" s="199">
        <v>4.2371484174295711E-2</v>
      </c>
      <c r="I21" s="199">
        <v>4.5441678946121632E-2</v>
      </c>
      <c r="J21" s="199">
        <v>5.1213740521815432E-2</v>
      </c>
      <c r="K21" s="199">
        <v>4.1671328352928062E-2</v>
      </c>
      <c r="L21" s="199">
        <v>4.5174901178525587E-2</v>
      </c>
      <c r="M21" s="199">
        <v>4.1559157205407739E-2</v>
      </c>
      <c r="N21" s="199">
        <v>3.5701538210403588E-2</v>
      </c>
    </row>
    <row r="22" spans="1:14">
      <c r="C22" s="29">
        <v>20</v>
      </c>
      <c r="D22" s="34" t="s">
        <v>465</v>
      </c>
      <c r="E22" s="199">
        <v>4.9624396078335277E-2</v>
      </c>
      <c r="F22" s="199">
        <v>4.6778189005489426E-2</v>
      </c>
      <c r="G22" s="199">
        <v>4.2418304926981454E-2</v>
      </c>
      <c r="H22" s="199">
        <v>4.1833588019362412E-2</v>
      </c>
      <c r="I22" s="199">
        <v>4.2352325333954326E-2</v>
      </c>
      <c r="J22" s="199">
        <v>5.0228199724928535E-2</v>
      </c>
      <c r="K22" s="199">
        <v>4.1533017116371564E-2</v>
      </c>
      <c r="L22" s="199">
        <v>4.2429556193579264E-2</v>
      </c>
      <c r="M22" s="199">
        <v>4.1942332862935035E-2</v>
      </c>
      <c r="N22" s="199">
        <v>4.2084618017783147E-2</v>
      </c>
    </row>
    <row r="23" spans="1:14">
      <c r="C23" s="29">
        <v>21</v>
      </c>
      <c r="D23" s="34" t="s">
        <v>466</v>
      </c>
      <c r="E23" s="199">
        <v>4.7816395897318689E-2</v>
      </c>
      <c r="F23" s="199">
        <v>4.5862541231774474E-2</v>
      </c>
      <c r="G23" s="199">
        <v>4.1294591417363143E-2</v>
      </c>
      <c r="H23" s="199">
        <v>4.328425527091153E-2</v>
      </c>
      <c r="I23" s="199">
        <v>4.3879561633495399E-2</v>
      </c>
      <c r="J23" s="199">
        <v>4.7010643335884249E-2</v>
      </c>
      <c r="K23" s="199">
        <v>4.179460211706669E-2</v>
      </c>
      <c r="L23" s="199">
        <v>4.1118117470438038E-2</v>
      </c>
      <c r="M23" s="199">
        <v>4.1197938205863913E-2</v>
      </c>
      <c r="N23" s="199">
        <v>4.4860145525156256E-2</v>
      </c>
    </row>
    <row r="24" spans="1:14">
      <c r="C24" s="29">
        <v>22</v>
      </c>
      <c r="D24" s="34" t="s">
        <v>467</v>
      </c>
      <c r="E24" s="199">
        <v>4.4967311799405191E-2</v>
      </c>
      <c r="F24" s="199">
        <v>4.2819458485223637E-2</v>
      </c>
      <c r="G24" s="199">
        <v>4.0269775028068416E-2</v>
      </c>
      <c r="H24" s="199">
        <v>4.556359830465323E-2</v>
      </c>
      <c r="I24" s="199">
        <v>4.0498738260907968E-2</v>
      </c>
      <c r="J24" s="199">
        <v>4.2504539731634629E-2</v>
      </c>
      <c r="K24" s="199">
        <v>4.1087045058340994E-2</v>
      </c>
      <c r="L24" s="199">
        <v>3.8002199704724841E-2</v>
      </c>
      <c r="M24" s="199">
        <v>4.1471756916347267E-2</v>
      </c>
      <c r="N24" s="199">
        <v>4.4424276607434129E-2</v>
      </c>
    </row>
    <row r="25" spans="1:14">
      <c r="C25" s="29">
        <v>23</v>
      </c>
      <c r="D25" s="34" t="s">
        <v>468</v>
      </c>
      <c r="E25" s="199">
        <v>3.9166817877895575E-2</v>
      </c>
      <c r="F25" s="199">
        <v>4.2633385281627488E-2</v>
      </c>
      <c r="G25" s="199">
        <v>4.021959806726725E-2</v>
      </c>
      <c r="H25" s="199">
        <v>4.6328487190834329E-2</v>
      </c>
      <c r="I25" s="199">
        <v>3.7333600001606022E-2</v>
      </c>
      <c r="J25" s="199">
        <v>3.8168577854042478E-2</v>
      </c>
      <c r="K25" s="199">
        <v>4.1392653411434922E-2</v>
      </c>
      <c r="L25" s="199">
        <v>3.58842462681759E-2</v>
      </c>
      <c r="M25" s="199">
        <v>4.1922827676473977E-2</v>
      </c>
      <c r="N25" s="199">
        <v>3.602606442527552E-2</v>
      </c>
    </row>
    <row r="26" spans="1:14">
      <c r="C26" s="29">
        <v>24</v>
      </c>
      <c r="D26" s="34" t="s">
        <v>469</v>
      </c>
      <c r="E26" s="199">
        <v>3.3446052092073818E-2</v>
      </c>
      <c r="F26" s="199">
        <v>4.2077521782889662E-2</v>
      </c>
      <c r="G26" s="199">
        <v>3.8751992835246565E-2</v>
      </c>
      <c r="H26" s="199">
        <v>4.5650093704888768E-2</v>
      </c>
      <c r="I26" s="199">
        <v>3.5218279859150964E-2</v>
      </c>
      <c r="J26" s="199">
        <v>3.5628865390465038E-2</v>
      </c>
      <c r="K26" s="199">
        <v>4.1181081619839882E-2</v>
      </c>
      <c r="L26" s="199">
        <v>3.5258165290691194E-2</v>
      </c>
      <c r="M26" s="199">
        <v>4.1919736690641349E-2</v>
      </c>
      <c r="N26" s="199">
        <v>2.9815236895609512E-2</v>
      </c>
    </row>
    <row r="27" spans="1:14">
      <c r="A27" s="16" t="s">
        <v>422</v>
      </c>
      <c r="B27" s="16" t="s">
        <v>308</v>
      </c>
      <c r="C27" s="29">
        <v>1</v>
      </c>
      <c r="D27" s="34" t="s">
        <v>470</v>
      </c>
      <c r="E27" s="199">
        <v>3.3847255359846368E-2</v>
      </c>
      <c r="F27" s="199">
        <v>3.3450418558704204E-2</v>
      </c>
      <c r="G27" s="199">
        <v>3.1710478633551996E-2</v>
      </c>
      <c r="H27" s="199">
        <v>2.8460198388984552E-2</v>
      </c>
      <c r="I27" s="199">
        <v>3.9531064435092425E-2</v>
      </c>
      <c r="J27" s="199">
        <v>3.4119754048902676E-2</v>
      </c>
      <c r="K27" s="199">
        <v>3.5365122339492336E-2</v>
      </c>
      <c r="L27" s="199">
        <v>2.5359908750470134E-2</v>
      </c>
      <c r="M27" s="199">
        <v>3.121130193736342E-2</v>
      </c>
      <c r="N27" s="199">
        <v>2.6349880276771723E-2</v>
      </c>
    </row>
    <row r="28" spans="1:14">
      <c r="C28" s="29">
        <v>2</v>
      </c>
      <c r="D28" s="34" t="s">
        <v>471</v>
      </c>
      <c r="E28" s="199">
        <v>3.2046790479524079E-2</v>
      </c>
      <c r="F28" s="199">
        <v>3.3570178590495353E-2</v>
      </c>
      <c r="G28" s="199">
        <v>3.2525841650430584E-2</v>
      </c>
      <c r="H28" s="199">
        <v>2.8867384744026586E-2</v>
      </c>
      <c r="I28" s="199">
        <v>3.2579841258004158E-2</v>
      </c>
      <c r="J28" s="199">
        <v>3.3092546485763624E-2</v>
      </c>
      <c r="K28" s="199">
        <v>3.6478729865820146E-2</v>
      </c>
      <c r="L28" s="199">
        <v>2.5288175625932996E-2</v>
      </c>
      <c r="M28" s="199">
        <v>3.199674456290081E-2</v>
      </c>
      <c r="N28" s="199">
        <v>3.3755699057456144E-2</v>
      </c>
    </row>
    <row r="29" spans="1:14">
      <c r="C29" s="29">
        <v>3</v>
      </c>
      <c r="D29" s="34" t="s">
        <v>472</v>
      </c>
      <c r="E29" s="199">
        <v>3.2195223920361213E-2</v>
      </c>
      <c r="F29" s="199">
        <v>3.3735395781260391E-2</v>
      </c>
      <c r="G29" s="199">
        <v>3.2370912880228683E-2</v>
      </c>
      <c r="H29" s="199">
        <v>2.827368002017204E-2</v>
      </c>
      <c r="I29" s="199">
        <v>3.3545404863324052E-2</v>
      </c>
      <c r="J29" s="199">
        <v>3.2431613369805372E-2</v>
      </c>
      <c r="K29" s="199">
        <v>3.6226071286845657E-2</v>
      </c>
      <c r="L29" s="199">
        <v>2.4514072117315374E-2</v>
      </c>
      <c r="M29" s="199">
        <v>3.1253886661039683E-2</v>
      </c>
      <c r="N29" s="199">
        <v>3.0292423428994068E-2</v>
      </c>
    </row>
    <row r="30" spans="1:14">
      <c r="C30" s="29">
        <v>4</v>
      </c>
      <c r="D30" s="34" t="s">
        <v>473</v>
      </c>
      <c r="E30" s="199">
        <v>3.2464905813613429E-2</v>
      </c>
      <c r="F30" s="199">
        <v>3.3879781977328938E-2</v>
      </c>
      <c r="G30" s="199">
        <v>3.2941863580750803E-2</v>
      </c>
      <c r="H30" s="199">
        <v>2.837108470142943E-2</v>
      </c>
      <c r="I30" s="199">
        <v>3.6500391234129417E-2</v>
      </c>
      <c r="J30" s="199">
        <v>3.3490763150644177E-2</v>
      </c>
      <c r="K30" s="199">
        <v>3.7211874790991195E-2</v>
      </c>
      <c r="L30" s="199">
        <v>2.5708417808889345E-2</v>
      </c>
      <c r="M30" s="199">
        <v>3.1547793704786435E-2</v>
      </c>
      <c r="N30" s="199">
        <v>2.9628894282762216E-2</v>
      </c>
    </row>
    <row r="31" spans="1:14">
      <c r="C31" s="29">
        <v>5</v>
      </c>
      <c r="D31" s="34" t="s">
        <v>474</v>
      </c>
      <c r="E31" s="199">
        <v>3.3623634206496764E-2</v>
      </c>
      <c r="F31" s="199">
        <v>3.4313098192386191E-2</v>
      </c>
      <c r="G31" s="199">
        <v>3.4961128054289421E-2</v>
      </c>
      <c r="H31" s="199">
        <v>3.1394688348794102E-2</v>
      </c>
      <c r="I31" s="199">
        <v>3.6049470247840977E-2</v>
      </c>
      <c r="J31" s="199">
        <v>3.400072231412149E-2</v>
      </c>
      <c r="K31" s="199">
        <v>3.7146120146951941E-2</v>
      </c>
      <c r="L31" s="199">
        <v>3.0311686224403382E-2</v>
      </c>
      <c r="M31" s="199">
        <v>3.4644483970152046E-2</v>
      </c>
      <c r="N31" s="199">
        <v>4.0393097704783845E-2</v>
      </c>
    </row>
    <row r="32" spans="1:14">
      <c r="C32" s="29">
        <v>6</v>
      </c>
      <c r="D32" s="34" t="s">
        <v>475</v>
      </c>
      <c r="E32" s="199">
        <v>3.8375761590882601E-2</v>
      </c>
      <c r="F32" s="199">
        <v>3.719714819560057E-2</v>
      </c>
      <c r="G32" s="199">
        <v>3.7628869250174467E-2</v>
      </c>
      <c r="H32" s="199">
        <v>3.3797800984958458E-2</v>
      </c>
      <c r="I32" s="199">
        <v>3.8816352584872205E-2</v>
      </c>
      <c r="J32" s="199">
        <v>3.5773360659071621E-2</v>
      </c>
      <c r="K32" s="199">
        <v>3.9657147506764363E-2</v>
      </c>
      <c r="L32" s="199">
        <v>3.863348053682425E-2</v>
      </c>
      <c r="M32" s="199">
        <v>4.364749025844257E-2</v>
      </c>
      <c r="N32" s="199">
        <v>3.991219125934975E-2</v>
      </c>
    </row>
    <row r="33" spans="3:14">
      <c r="C33" s="29">
        <v>7</v>
      </c>
      <c r="D33" s="34" t="s">
        <v>476</v>
      </c>
      <c r="E33" s="199">
        <v>4.2955526717772419E-2</v>
      </c>
      <c r="F33" s="199">
        <v>4.3593924711935114E-2</v>
      </c>
      <c r="G33" s="199">
        <v>4.3555350497746392E-2</v>
      </c>
      <c r="H33" s="199">
        <v>4.0126264296818502E-2</v>
      </c>
      <c r="I33" s="199">
        <v>4.0152559049640532E-2</v>
      </c>
      <c r="J33" s="199">
        <v>4.1617681231080034E-2</v>
      </c>
      <c r="K33" s="199">
        <v>4.3343407785397775E-2</v>
      </c>
      <c r="L33" s="199">
        <v>4.4901903008812714E-2</v>
      </c>
      <c r="M33" s="199">
        <v>4.8659527084166002E-2</v>
      </c>
      <c r="N33" s="199">
        <v>4.3629733878922543E-2</v>
      </c>
    </row>
    <row r="34" spans="3:14">
      <c r="C34" s="29">
        <v>8</v>
      </c>
      <c r="D34" s="34" t="s">
        <v>477</v>
      </c>
      <c r="E34" s="199">
        <v>4.4101241584431745E-2</v>
      </c>
      <c r="F34" s="199">
        <v>4.9115326570462386E-2</v>
      </c>
      <c r="G34" s="199">
        <v>4.7396272109757699E-2</v>
      </c>
      <c r="H34" s="199">
        <v>4.7850571478483039E-2</v>
      </c>
      <c r="I34" s="199">
        <v>4.1796243261924292E-2</v>
      </c>
      <c r="J34" s="199">
        <v>4.8159883996475875E-2</v>
      </c>
      <c r="K34" s="199">
        <v>4.6125693790300633E-2</v>
      </c>
      <c r="L34" s="199">
        <v>5.1234705609627187E-2</v>
      </c>
      <c r="M34" s="199">
        <v>5.485741563857563E-2</v>
      </c>
      <c r="N34" s="199">
        <v>4.424948040329648E-2</v>
      </c>
    </row>
    <row r="35" spans="3:14">
      <c r="C35" s="29">
        <v>9</v>
      </c>
      <c r="D35" s="34" t="s">
        <v>478</v>
      </c>
      <c r="E35" s="199">
        <v>4.4795174477332181E-2</v>
      </c>
      <c r="F35" s="199">
        <v>4.9291480639700208E-2</v>
      </c>
      <c r="G35" s="199">
        <v>4.8226940498255967E-2</v>
      </c>
      <c r="H35" s="199">
        <v>4.9686707699161697E-2</v>
      </c>
      <c r="I35" s="199">
        <v>4.6433174650699703E-2</v>
      </c>
      <c r="J35" s="199">
        <v>4.5204527014671932E-2</v>
      </c>
      <c r="K35" s="199">
        <v>4.5727571265121003E-2</v>
      </c>
      <c r="L35" s="199">
        <v>5.4029532128500597E-2</v>
      </c>
      <c r="M35" s="199">
        <v>5.4259458497805745E-2</v>
      </c>
      <c r="N35" s="199">
        <v>5.1824810511388035E-2</v>
      </c>
    </row>
    <row r="36" spans="3:14">
      <c r="C36" s="29">
        <v>10</v>
      </c>
      <c r="D36" s="34" t="s">
        <v>479</v>
      </c>
      <c r="E36" s="199">
        <v>4.300141446483071E-2</v>
      </c>
      <c r="F36" s="199">
        <v>4.9674332011959567E-2</v>
      </c>
      <c r="G36" s="199">
        <v>4.9191600635244942E-2</v>
      </c>
      <c r="H36" s="199">
        <v>5.2363944938293258E-2</v>
      </c>
      <c r="I36" s="199">
        <v>5.2714764163176345E-2</v>
      </c>
      <c r="J36" s="199">
        <v>4.4833284392108423E-2</v>
      </c>
      <c r="K36" s="199">
        <v>4.7704432008638088E-2</v>
      </c>
      <c r="L36" s="199">
        <v>5.5837821103220019E-2</v>
      </c>
      <c r="M36" s="199">
        <v>5.4803238854012067E-2</v>
      </c>
      <c r="N36" s="199">
        <v>5.5698753084977383E-2</v>
      </c>
    </row>
    <row r="37" spans="3:14">
      <c r="C37" s="29">
        <v>11</v>
      </c>
      <c r="D37" s="34" t="s">
        <v>480</v>
      </c>
      <c r="E37" s="199">
        <v>4.3855803801248219E-2</v>
      </c>
      <c r="F37" s="199">
        <v>4.9915355593203314E-2</v>
      </c>
      <c r="G37" s="199">
        <v>4.8911218424755584E-2</v>
      </c>
      <c r="H37" s="199">
        <v>4.9801390115546885E-2</v>
      </c>
      <c r="I37" s="199">
        <v>5.0034559942299918E-2</v>
      </c>
      <c r="J37" s="199">
        <v>4.08760967785975E-2</v>
      </c>
      <c r="K37" s="199">
        <v>4.8185969101879854E-2</v>
      </c>
      <c r="L37" s="199">
        <v>5.5104522260576452E-2</v>
      </c>
      <c r="M37" s="199">
        <v>5.3421288095315711E-2</v>
      </c>
      <c r="N37" s="199">
        <v>4.8707581487770948E-2</v>
      </c>
    </row>
    <row r="38" spans="3:14">
      <c r="C38" s="29">
        <v>12</v>
      </c>
      <c r="D38" s="34" t="s">
        <v>481</v>
      </c>
      <c r="E38" s="199">
        <v>4.2289049463389169E-2</v>
      </c>
      <c r="F38" s="199">
        <v>5.0109867128081693E-2</v>
      </c>
      <c r="G38" s="199">
        <v>4.8931986756487078E-2</v>
      </c>
      <c r="H38" s="199">
        <v>5.184874374921402E-2</v>
      </c>
      <c r="I38" s="199">
        <v>4.5899192933521356E-2</v>
      </c>
      <c r="J38" s="199">
        <v>4.0543532976393966E-2</v>
      </c>
      <c r="K38" s="199">
        <v>4.8169101846680544E-2</v>
      </c>
      <c r="L38" s="199">
        <v>5.6230881414682722E-2</v>
      </c>
      <c r="M38" s="199">
        <v>5.2339523413346717E-2</v>
      </c>
      <c r="N38" s="199">
        <v>4.2943962224260203E-2</v>
      </c>
    </row>
    <row r="39" spans="3:14">
      <c r="C39" s="29">
        <v>13</v>
      </c>
      <c r="D39" s="34" t="s">
        <v>482</v>
      </c>
      <c r="E39" s="199">
        <v>4.1777830496572015E-2</v>
      </c>
      <c r="F39" s="199">
        <v>4.8793961795470721E-2</v>
      </c>
      <c r="G39" s="199">
        <v>4.7718061222187191E-2</v>
      </c>
      <c r="H39" s="199">
        <v>5.149165123024721E-2</v>
      </c>
      <c r="I39" s="199">
        <v>4.4124726330891685E-2</v>
      </c>
      <c r="J39" s="199">
        <v>3.9745242797991485E-2</v>
      </c>
      <c r="K39" s="199">
        <v>4.5770117303372354E-2</v>
      </c>
      <c r="L39" s="199">
        <v>5.5102585249574551E-2</v>
      </c>
      <c r="M39" s="199">
        <v>5.2676900685420844E-2</v>
      </c>
      <c r="N39" s="199">
        <v>4.3667897340755928E-2</v>
      </c>
    </row>
    <row r="40" spans="3:14">
      <c r="C40" s="29">
        <v>14</v>
      </c>
      <c r="D40" s="34" t="s">
        <v>483</v>
      </c>
      <c r="E40" s="199">
        <v>4.0442088570846316E-2</v>
      </c>
      <c r="F40" s="199">
        <v>4.8192651732031737E-2</v>
      </c>
      <c r="G40" s="199">
        <v>4.7252308188236274E-2</v>
      </c>
      <c r="H40" s="199">
        <v>5.3440498582095125E-2</v>
      </c>
      <c r="I40" s="199">
        <v>4.2176346975142442E-2</v>
      </c>
      <c r="J40" s="199">
        <v>3.891841462439842E-2</v>
      </c>
      <c r="K40" s="199">
        <v>4.5830378568122658E-2</v>
      </c>
      <c r="L40" s="199">
        <v>5.6031101668125832E-2</v>
      </c>
      <c r="M40" s="199">
        <v>5.2799744330657081E-2</v>
      </c>
      <c r="N40" s="199">
        <v>5.1286541807370037E-2</v>
      </c>
    </row>
    <row r="41" spans="3:14">
      <c r="C41" s="29">
        <v>15</v>
      </c>
      <c r="D41" s="34" t="s">
        <v>484</v>
      </c>
      <c r="E41" s="199">
        <v>3.8858442318801999E-2</v>
      </c>
      <c r="F41" s="199">
        <v>4.8698112544553536E-2</v>
      </c>
      <c r="G41" s="199">
        <v>4.6957451079873445E-2</v>
      </c>
      <c r="H41" s="199">
        <v>5.0938299874342161E-2</v>
      </c>
      <c r="I41" s="199">
        <v>4.143756559989048E-2</v>
      </c>
      <c r="J41" s="199">
        <v>3.893352362495052E-2</v>
      </c>
      <c r="K41" s="199">
        <v>4.7053540299531842E-2</v>
      </c>
      <c r="L41" s="199">
        <v>5.5294655182604187E-2</v>
      </c>
      <c r="M41" s="199">
        <v>5.3717932153438626E-2</v>
      </c>
      <c r="N41" s="199">
        <v>4.9805659009234386E-2</v>
      </c>
    </row>
    <row r="42" spans="3:14">
      <c r="C42" s="29">
        <v>16</v>
      </c>
      <c r="D42" s="34" t="s">
        <v>485</v>
      </c>
      <c r="E42" s="199">
        <v>4.0887963676033992E-2</v>
      </c>
      <c r="F42" s="199">
        <v>4.6555308873574515E-2</v>
      </c>
      <c r="G42" s="199">
        <v>4.586702607494219E-2</v>
      </c>
      <c r="H42" s="199">
        <v>4.5577969519408207E-2</v>
      </c>
      <c r="I42" s="199">
        <v>4.1598956634785439E-2</v>
      </c>
      <c r="J42" s="199">
        <v>4.1251318362535372E-2</v>
      </c>
      <c r="K42" s="199">
        <v>4.5197718241958611E-2</v>
      </c>
      <c r="L42" s="199">
        <v>4.9650332558027685E-2</v>
      </c>
      <c r="M42" s="199">
        <v>4.4376904589691353E-2</v>
      </c>
      <c r="N42" s="199">
        <v>5.1205532250349489E-2</v>
      </c>
    </row>
    <row r="43" spans="3:14">
      <c r="C43" s="29">
        <v>17</v>
      </c>
      <c r="D43" s="34" t="s">
        <v>486</v>
      </c>
      <c r="E43" s="199">
        <v>4.5682457566034146E-2</v>
      </c>
      <c r="F43" s="199">
        <v>4.7461966398853805E-2</v>
      </c>
      <c r="G43" s="199">
        <v>4.5136034000218032E-2</v>
      </c>
      <c r="H43" s="199">
        <v>4.3115544389835336E-2</v>
      </c>
      <c r="I43" s="199">
        <v>3.8226579656493093E-2</v>
      </c>
      <c r="J43" s="199">
        <v>4.7117805065200143E-2</v>
      </c>
      <c r="K43" s="199">
        <v>4.5648249080287549E-2</v>
      </c>
      <c r="L43" s="199">
        <v>4.6854435585705866E-2</v>
      </c>
      <c r="M43" s="199">
        <v>3.4635709424063743E-2</v>
      </c>
      <c r="N43" s="199">
        <v>4.6353387569153713E-2</v>
      </c>
    </row>
    <row r="44" spans="3:14">
      <c r="C44" s="29">
        <v>18</v>
      </c>
      <c r="D44" s="34" t="s">
        <v>487</v>
      </c>
      <c r="E44" s="199">
        <v>5.2013052577963487E-2</v>
      </c>
      <c r="F44" s="199">
        <v>4.3535445149990318E-2</v>
      </c>
      <c r="G44" s="199">
        <v>4.5490977181734664E-2</v>
      </c>
      <c r="H44" s="199">
        <v>4.3204426161482692E-2</v>
      </c>
      <c r="I44" s="199">
        <v>3.7241816083228796E-2</v>
      </c>
      <c r="J44" s="199">
        <v>5.3027634815169283E-2</v>
      </c>
      <c r="K44" s="199">
        <v>4.2930925050600373E-2</v>
      </c>
      <c r="L44" s="199">
        <v>4.3828607761363506E-2</v>
      </c>
      <c r="M44" s="199">
        <v>3.5219498490415814E-2</v>
      </c>
      <c r="N44" s="199">
        <v>4.2871849670611861E-2</v>
      </c>
    </row>
    <row r="45" spans="3:14">
      <c r="C45" s="29">
        <v>19</v>
      </c>
      <c r="D45" s="34" t="s">
        <v>488</v>
      </c>
      <c r="E45" s="199">
        <v>5.3316986141992456E-2</v>
      </c>
      <c r="F45" s="199">
        <v>3.9086839518332119E-2</v>
      </c>
      <c r="G45" s="199">
        <v>4.2885638302186224E-2</v>
      </c>
      <c r="H45" s="199">
        <v>4.1812003051317589E-2</v>
      </c>
      <c r="I45" s="199">
        <v>4.0682227730541524E-2</v>
      </c>
      <c r="J45" s="199">
        <v>5.4336132842134968E-2</v>
      </c>
      <c r="K45" s="199">
        <v>3.9077725030890569E-2</v>
      </c>
      <c r="L45" s="199">
        <v>4.0509628614077031E-2</v>
      </c>
      <c r="M45" s="199">
        <v>3.425598892958185E-2</v>
      </c>
      <c r="N45" s="199">
        <v>3.9904230782648313E-2</v>
      </c>
    </row>
    <row r="46" spans="3:14">
      <c r="C46" s="29">
        <v>20</v>
      </c>
      <c r="D46" s="34" t="s">
        <v>489</v>
      </c>
      <c r="E46" s="199">
        <v>5.2158056854193141E-2</v>
      </c>
      <c r="F46" s="199">
        <v>3.774139733875919E-2</v>
      </c>
      <c r="G46" s="199">
        <v>4.1912206286252855E-2</v>
      </c>
      <c r="H46" s="199">
        <v>4.1538110364258141E-2</v>
      </c>
      <c r="I46" s="199">
        <v>3.7002790395341247E-2</v>
      </c>
      <c r="J46" s="199">
        <v>5.2126289537170745E-2</v>
      </c>
      <c r="K46" s="199">
        <v>3.7574050706729686E-2</v>
      </c>
      <c r="L46" s="199">
        <v>3.963996164820164E-2</v>
      </c>
      <c r="M46" s="199">
        <v>3.4441381403355814E-2</v>
      </c>
      <c r="N46" s="199">
        <v>4.4627603046614915E-2</v>
      </c>
    </row>
    <row r="47" spans="3:14">
      <c r="C47" s="29">
        <v>21</v>
      </c>
      <c r="D47" s="34" t="s">
        <v>490</v>
      </c>
      <c r="E47" s="199">
        <v>4.9404387450655986E-2</v>
      </c>
      <c r="F47" s="199">
        <v>3.6760909821217436E-2</v>
      </c>
      <c r="G47" s="199">
        <v>4.0502996148145981E-2</v>
      </c>
      <c r="H47" s="199">
        <v>3.9813003884417518E-2</v>
      </c>
      <c r="I47" s="199">
        <v>4.0190680725124349E-2</v>
      </c>
      <c r="J47" s="199">
        <v>5.0212414642436379E-2</v>
      </c>
      <c r="K47" s="199">
        <v>3.7513052075631881E-2</v>
      </c>
      <c r="L47" s="199">
        <v>3.7034439724282789E-2</v>
      </c>
      <c r="M47" s="199">
        <v>3.4183216547344908E-2</v>
      </c>
      <c r="N47" s="199">
        <v>4.3689203322515663E-2</v>
      </c>
    </row>
    <row r="48" spans="3:14">
      <c r="C48" s="29">
        <v>22</v>
      </c>
      <c r="D48" s="34" t="s">
        <v>491</v>
      </c>
      <c r="E48" s="199">
        <v>4.60585942333053E-2</v>
      </c>
      <c r="F48" s="199">
        <v>3.5796609368821113E-2</v>
      </c>
      <c r="G48" s="199">
        <v>3.8167554748040955E-2</v>
      </c>
      <c r="H48" s="199">
        <v>4.0343279607500879E-2</v>
      </c>
      <c r="I48" s="199">
        <v>4.7506146772346249E-2</v>
      </c>
      <c r="J48" s="199">
        <v>4.5245040578332306E-2</v>
      </c>
      <c r="K48" s="199">
        <v>3.7327678175867733E-2</v>
      </c>
      <c r="L48" s="199">
        <v>3.2482909892108738E-2</v>
      </c>
      <c r="M48" s="199">
        <v>3.4327875807167667E-2</v>
      </c>
      <c r="N48" s="199">
        <v>4.1780093704176041E-2</v>
      </c>
    </row>
    <row r="49" spans="1:14">
      <c r="C49" s="29">
        <v>23</v>
      </c>
      <c r="D49" s="34" t="s">
        <v>492</v>
      </c>
      <c r="E49" s="199">
        <v>4.0285343102860541E-2</v>
      </c>
      <c r="F49" s="199">
        <v>3.5620043044740632E-2</v>
      </c>
      <c r="G49" s="199">
        <v>3.6182644637675787E-2</v>
      </c>
      <c r="H49" s="199">
        <v>3.976766432445128E-2</v>
      </c>
      <c r="I49" s="199">
        <v>4.7657381302459029E-2</v>
      </c>
      <c r="J49" s="199">
        <v>3.9262550572599066E-2</v>
      </c>
      <c r="K49" s="199">
        <v>3.7324212554034432E-2</v>
      </c>
      <c r="L49" s="199">
        <v>2.9167690075385153E-2</v>
      </c>
      <c r="M49" s="199">
        <v>3.3724283636799801E-2</v>
      </c>
      <c r="N49" s="199">
        <v>2.9126915987236074E-2</v>
      </c>
    </row>
    <row r="50" spans="1:14">
      <c r="C50" s="29">
        <v>24</v>
      </c>
      <c r="D50" s="34" t="s">
        <v>493</v>
      </c>
      <c r="E50" s="199">
        <v>3.5563015131011649E-2</v>
      </c>
      <c r="F50" s="199">
        <v>3.3910446462536985E-2</v>
      </c>
      <c r="G50" s="199">
        <v>3.3574639158832867E-2</v>
      </c>
      <c r="H50" s="199">
        <v>3.8115089544761248E-2</v>
      </c>
      <c r="I50" s="199">
        <v>4.8101763169230177E-2</v>
      </c>
      <c r="J50" s="199">
        <v>3.5679866119444528E-2</v>
      </c>
      <c r="K50" s="199">
        <v>3.7411111178088548E-2</v>
      </c>
      <c r="L50" s="199">
        <v>2.7248545451287753E-2</v>
      </c>
      <c r="M50" s="199">
        <v>3.2998411324155472E-2</v>
      </c>
      <c r="N50" s="199">
        <v>2.8294577908600148E-2</v>
      </c>
    </row>
    <row r="51" spans="1:14">
      <c r="A51" s="16" t="s">
        <v>422</v>
      </c>
      <c r="B51" s="16" t="s">
        <v>309</v>
      </c>
      <c r="C51" s="29">
        <v>1</v>
      </c>
      <c r="D51" s="34" t="s">
        <v>494</v>
      </c>
      <c r="E51" s="199">
        <v>3.3163054526489148E-2</v>
      </c>
      <c r="F51" s="199">
        <v>3.3037483624188103E-2</v>
      </c>
      <c r="G51" s="199">
        <v>3.293341198477482E-2</v>
      </c>
      <c r="H51" s="199">
        <v>3.4029743834091263E-2</v>
      </c>
      <c r="I51" s="199">
        <v>4.8673156711395674E-2</v>
      </c>
      <c r="J51" s="199">
        <v>3.4174949038412027E-2</v>
      </c>
      <c r="K51" s="199">
        <v>3.643658118279814E-2</v>
      </c>
      <c r="L51" s="199">
        <v>2.6580993618719725E-2</v>
      </c>
      <c r="M51" s="199">
        <v>3.302885848780808E-2</v>
      </c>
      <c r="N51" s="199">
        <v>4.6601147170791196E-2</v>
      </c>
    </row>
    <row r="52" spans="1:14">
      <c r="C52" s="29">
        <v>2</v>
      </c>
      <c r="D52" s="34" t="s">
        <v>495</v>
      </c>
      <c r="E52" s="199">
        <v>3.2547212951679845E-2</v>
      </c>
      <c r="F52" s="199">
        <v>3.3359217090331829E-2</v>
      </c>
      <c r="G52" s="199">
        <v>3.2361962679859316E-2</v>
      </c>
      <c r="H52" s="199">
        <v>3.3164546169619995E-2</v>
      </c>
      <c r="I52" s="199">
        <v>4.4178639038671252E-2</v>
      </c>
      <c r="J52" s="199">
        <v>3.235159367527448E-2</v>
      </c>
      <c r="K52" s="199">
        <v>3.5971574141835064E-2</v>
      </c>
      <c r="L52" s="199">
        <v>2.5631345318884547E-2</v>
      </c>
      <c r="M52" s="199">
        <v>3.3670582479670183E-2</v>
      </c>
      <c r="N52" s="199">
        <v>4.5871993545425462E-2</v>
      </c>
    </row>
    <row r="53" spans="1:14">
      <c r="C53" s="29">
        <v>3</v>
      </c>
      <c r="D53" s="34" t="s">
        <v>496</v>
      </c>
      <c r="E53" s="199">
        <v>3.2383412035368375E-2</v>
      </c>
      <c r="F53" s="199">
        <v>3.3239298143769989E-2</v>
      </c>
      <c r="G53" s="199">
        <v>3.2079799841271114E-2</v>
      </c>
      <c r="H53" s="199">
        <v>3.2936884954596922E-2</v>
      </c>
      <c r="I53" s="199">
        <v>3.9472013043828753E-2</v>
      </c>
      <c r="J53" s="199">
        <v>3.2158482363720396E-2</v>
      </c>
      <c r="K53" s="199">
        <v>3.6011373404747742E-2</v>
      </c>
      <c r="L53" s="199">
        <v>2.4947917152847155E-2</v>
      </c>
      <c r="M53" s="199">
        <v>3.2257866925997296E-2</v>
      </c>
      <c r="N53" s="199">
        <v>3.4245876630452428E-2</v>
      </c>
    </row>
    <row r="54" spans="1:14">
      <c r="C54" s="29">
        <v>4</v>
      </c>
      <c r="D54" s="34" t="s">
        <v>497</v>
      </c>
      <c r="E54" s="199">
        <v>3.2405932929745869E-2</v>
      </c>
      <c r="F54" s="199">
        <v>3.2724565431632414E-2</v>
      </c>
      <c r="G54" s="199">
        <v>3.2574663810244042E-2</v>
      </c>
      <c r="H54" s="199">
        <v>3.249293761210973E-2</v>
      </c>
      <c r="I54" s="199">
        <v>3.9479574609390666E-2</v>
      </c>
      <c r="J54" s="199">
        <v>3.4220879029610393E-2</v>
      </c>
      <c r="K54" s="199">
        <v>3.6043643558442133E-2</v>
      </c>
      <c r="L54" s="199">
        <v>2.5156131701097782E-2</v>
      </c>
      <c r="M54" s="199">
        <v>3.2363747009444492E-2</v>
      </c>
      <c r="N54" s="199">
        <v>4.0930905448829422E-2</v>
      </c>
    </row>
    <row r="55" spans="1:14">
      <c r="C55" s="29">
        <v>5</v>
      </c>
      <c r="D55" s="34" t="s">
        <v>498</v>
      </c>
      <c r="E55" s="199">
        <v>3.3696929205656173E-2</v>
      </c>
      <c r="F55" s="199">
        <v>3.3395150739617054E-2</v>
      </c>
      <c r="G55" s="199">
        <v>3.4274561661605175E-2</v>
      </c>
      <c r="H55" s="199">
        <v>3.3651495595449159E-2</v>
      </c>
      <c r="I55" s="199">
        <v>4.2652099930061915E-2</v>
      </c>
      <c r="J55" s="199">
        <v>3.4728681369427326E-2</v>
      </c>
      <c r="K55" s="199">
        <v>3.6162489568490372E-2</v>
      </c>
      <c r="L55" s="199">
        <v>2.9713747523534003E-2</v>
      </c>
      <c r="M55" s="199">
        <v>3.5058637758460562E-2</v>
      </c>
      <c r="N55" s="199">
        <v>3.6752124862631637E-2</v>
      </c>
    </row>
    <row r="56" spans="1:14">
      <c r="C56" s="29">
        <v>6</v>
      </c>
      <c r="D56" s="34" t="s">
        <v>499</v>
      </c>
      <c r="E56" s="199">
        <v>3.7747365492148965E-2</v>
      </c>
      <c r="F56" s="199">
        <v>3.5577771646318625E-2</v>
      </c>
      <c r="G56" s="199">
        <v>3.6675699540719302E-2</v>
      </c>
      <c r="H56" s="199">
        <v>3.6698796505105345E-2</v>
      </c>
      <c r="I56" s="199">
        <v>4.5124347382423102E-2</v>
      </c>
      <c r="J56" s="199">
        <v>3.8034401948436047E-2</v>
      </c>
      <c r="K56" s="199">
        <v>3.8151544949182513E-2</v>
      </c>
      <c r="L56" s="199">
        <v>3.8192689178018394E-2</v>
      </c>
      <c r="M56" s="199">
        <v>4.3625776351194134E-2</v>
      </c>
      <c r="N56" s="199">
        <v>3.9643468220957892E-2</v>
      </c>
    </row>
    <row r="57" spans="1:14">
      <c r="C57" s="29">
        <v>7</v>
      </c>
      <c r="D57" s="34" t="s">
        <v>500</v>
      </c>
      <c r="E57" s="199">
        <v>4.4431802160360467E-2</v>
      </c>
      <c r="F57" s="199">
        <v>4.2758028162132908E-2</v>
      </c>
      <c r="G57" s="199">
        <v>4.3097510517095192E-2</v>
      </c>
      <c r="H57" s="199">
        <v>4.4187909642682995E-2</v>
      </c>
      <c r="I57" s="199">
        <v>4.3819528755544443E-2</v>
      </c>
      <c r="J57" s="199">
        <v>4.37269252154837E-2</v>
      </c>
      <c r="K57" s="199">
        <v>4.1834347315672323E-2</v>
      </c>
      <c r="L57" s="199">
        <v>4.5262963240150549E-2</v>
      </c>
      <c r="M57" s="199">
        <v>4.8101616242370727E-2</v>
      </c>
      <c r="N57" s="199">
        <v>3.9303814783386889E-2</v>
      </c>
    </row>
    <row r="58" spans="1:14">
      <c r="C58" s="29">
        <v>8</v>
      </c>
      <c r="D58" s="34" t="s">
        <v>501</v>
      </c>
      <c r="E58" s="199">
        <v>4.6316596901180347E-2</v>
      </c>
      <c r="F58" s="199">
        <v>4.7738261412350456E-2</v>
      </c>
      <c r="G58" s="199">
        <v>4.740046053239292E-2</v>
      </c>
      <c r="H58" s="199">
        <v>4.8812095353850803E-2</v>
      </c>
      <c r="I58" s="199">
        <v>4.1159908271801625E-2</v>
      </c>
      <c r="J58" s="199">
        <v>4.7404862309240993E-2</v>
      </c>
      <c r="K58" s="199">
        <v>4.54220657543985E-2</v>
      </c>
      <c r="L58" s="199">
        <v>4.9639778026933909E-2</v>
      </c>
      <c r="M58" s="199">
        <v>5.2918006574747482E-2</v>
      </c>
      <c r="N58" s="199">
        <v>5.0883098937684612E-2</v>
      </c>
    </row>
    <row r="59" spans="1:14">
      <c r="C59" s="29">
        <v>9</v>
      </c>
      <c r="D59" s="34" t="s">
        <v>502</v>
      </c>
      <c r="E59" s="199">
        <v>4.4616993120214513E-2</v>
      </c>
      <c r="F59" s="199">
        <v>5.1059013404668334E-2</v>
      </c>
      <c r="G59" s="199">
        <v>4.8458807258178103E-2</v>
      </c>
      <c r="H59" s="199">
        <v>5.0509003275493673E-2</v>
      </c>
      <c r="I59" s="199">
        <v>4.6288443992573258E-2</v>
      </c>
      <c r="J59" s="199">
        <v>4.3817206023113182E-2</v>
      </c>
      <c r="K59" s="199">
        <v>4.5184925512991768E-2</v>
      </c>
      <c r="L59" s="199">
        <v>5.329566266092263E-2</v>
      </c>
      <c r="M59" s="199">
        <v>5.3224509926755009E-2</v>
      </c>
      <c r="N59" s="199">
        <v>5.2831527258057794E-2</v>
      </c>
    </row>
    <row r="60" spans="1:14">
      <c r="C60" s="29">
        <v>10</v>
      </c>
      <c r="D60" s="34" t="s">
        <v>503</v>
      </c>
      <c r="E60" s="199">
        <v>4.258721199384919E-2</v>
      </c>
      <c r="F60" s="199">
        <v>5.1019176534788963E-2</v>
      </c>
      <c r="G60" s="199">
        <v>5.0400540863337409E-2</v>
      </c>
      <c r="H60" s="199">
        <v>5.2384298084275797E-2</v>
      </c>
      <c r="I60" s="199">
        <v>4.3429018751016485E-2</v>
      </c>
      <c r="J60" s="199">
        <v>4.1790868111095607E-2</v>
      </c>
      <c r="K60" s="199">
        <v>4.8191425198967401E-2</v>
      </c>
      <c r="L60" s="199">
        <v>5.5496470208729526E-2</v>
      </c>
      <c r="M60" s="199">
        <v>5.1836613746512265E-2</v>
      </c>
      <c r="N60" s="199">
        <v>4.7520413983056745E-2</v>
      </c>
    </row>
    <row r="61" spans="1:14">
      <c r="C61" s="29">
        <v>11</v>
      </c>
      <c r="D61" s="34" t="s">
        <v>504</v>
      </c>
      <c r="E61" s="199">
        <v>4.1400454720774978E-2</v>
      </c>
      <c r="F61" s="199">
        <v>5.088707953997338E-2</v>
      </c>
      <c r="G61" s="199">
        <v>5.1266625693131666E-2</v>
      </c>
      <c r="H61" s="199">
        <v>5.0240413007104329E-2</v>
      </c>
      <c r="I61" s="199">
        <v>4.4562869098918982E-2</v>
      </c>
      <c r="J61" s="199">
        <v>4.1221857403710351E-2</v>
      </c>
      <c r="K61" s="199">
        <v>4.9311251150169329E-2</v>
      </c>
      <c r="L61" s="199">
        <v>5.6257314536374371E-2</v>
      </c>
      <c r="M61" s="199">
        <v>5.0860385058259905E-2</v>
      </c>
      <c r="N61" s="199">
        <v>3.871121806909919E-2</v>
      </c>
    </row>
    <row r="62" spans="1:14">
      <c r="C62" s="29">
        <v>12</v>
      </c>
      <c r="D62" s="34" t="s">
        <v>505</v>
      </c>
      <c r="E62" s="199">
        <v>4.0404760350515129E-2</v>
      </c>
      <c r="F62" s="199">
        <v>5.1215394436534299E-2</v>
      </c>
      <c r="G62" s="199">
        <v>4.9393872127396307E-2</v>
      </c>
      <c r="H62" s="199">
        <v>5.1484549920209614E-2</v>
      </c>
      <c r="I62" s="199">
        <v>4.4624258758311469E-2</v>
      </c>
      <c r="J62" s="199">
        <v>4.1113045008087941E-2</v>
      </c>
      <c r="K62" s="199">
        <v>4.9073932915636873E-2</v>
      </c>
      <c r="L62" s="199">
        <v>5.6212839818410985E-2</v>
      </c>
      <c r="M62" s="199">
        <v>5.0320165939785173E-2</v>
      </c>
      <c r="N62" s="199">
        <v>3.3260070202771948E-2</v>
      </c>
    </row>
    <row r="63" spans="1:14">
      <c r="C63" s="29">
        <v>13</v>
      </c>
      <c r="D63" s="34" t="s">
        <v>506</v>
      </c>
      <c r="E63" s="199">
        <v>3.9564003853148053E-2</v>
      </c>
      <c r="F63" s="199">
        <v>5.045030315053313E-2</v>
      </c>
      <c r="G63" s="199">
        <v>4.9380182593662787E-2</v>
      </c>
      <c r="H63" s="199">
        <v>5.0348104256610925E-2</v>
      </c>
      <c r="I63" s="199">
        <v>4.339133908533508E-2</v>
      </c>
      <c r="J63" s="199">
        <v>4.087058867014981E-2</v>
      </c>
      <c r="K63" s="199">
        <v>4.7518006007090004E-2</v>
      </c>
      <c r="L63" s="199">
        <v>5.5999474243503579E-2</v>
      </c>
      <c r="M63" s="199">
        <v>5.3304536496212467E-2</v>
      </c>
      <c r="N63" s="199">
        <v>3.3323827673988352E-2</v>
      </c>
    </row>
    <row r="64" spans="1:14">
      <c r="C64" s="29">
        <v>14</v>
      </c>
      <c r="D64" s="34" t="s">
        <v>507</v>
      </c>
      <c r="E64" s="199">
        <v>3.8111533386519132E-2</v>
      </c>
      <c r="F64" s="199">
        <v>4.8872789525110628E-2</v>
      </c>
      <c r="G64" s="199">
        <v>4.9375156760213389E-2</v>
      </c>
      <c r="H64" s="199">
        <v>4.9179500051081591E-2</v>
      </c>
      <c r="I64" s="199">
        <v>4.2764369954337113E-2</v>
      </c>
      <c r="J64" s="199">
        <v>4.0468853305511886E-2</v>
      </c>
      <c r="K64" s="199">
        <v>4.8308847264009816E-2</v>
      </c>
      <c r="L64" s="199">
        <v>5.589813721664124E-2</v>
      </c>
      <c r="M64" s="199">
        <v>5.293033671218874E-2</v>
      </c>
      <c r="N64" s="199">
        <v>3.3551731652918242E-2</v>
      </c>
    </row>
    <row r="65" spans="1:14">
      <c r="C65" s="29">
        <v>15</v>
      </c>
      <c r="D65" s="34" t="s">
        <v>508</v>
      </c>
      <c r="E65" s="199">
        <v>3.8730125755984383E-2</v>
      </c>
      <c r="F65" s="199">
        <v>4.9176015720683301E-2</v>
      </c>
      <c r="G65" s="199">
        <v>4.836967952072687E-2</v>
      </c>
      <c r="H65" s="199">
        <v>4.5833098124163016E-2</v>
      </c>
      <c r="I65" s="199">
        <v>3.9843298729131518E-2</v>
      </c>
      <c r="J65" s="199">
        <v>3.8687778533227218E-2</v>
      </c>
      <c r="K65" s="199">
        <v>4.8763121319491509E-2</v>
      </c>
      <c r="L65" s="199">
        <v>5.4194190162059216E-2</v>
      </c>
      <c r="M65" s="199">
        <v>5.3856449357937923E-2</v>
      </c>
      <c r="N65" s="199">
        <v>3.2532307649505481E-2</v>
      </c>
    </row>
    <row r="66" spans="1:14">
      <c r="C66" s="29">
        <v>16</v>
      </c>
      <c r="D66" s="34" t="s">
        <v>509</v>
      </c>
      <c r="E66" s="199">
        <v>4.2231480246707545E-2</v>
      </c>
      <c r="F66" s="199">
        <v>4.7972130380442457E-2</v>
      </c>
      <c r="G66" s="199">
        <v>4.6356868081853894E-2</v>
      </c>
      <c r="H66" s="199">
        <v>4.2518482656871769E-2</v>
      </c>
      <c r="I66" s="199">
        <v>3.9088423794221859E-2</v>
      </c>
      <c r="J66" s="199">
        <v>3.8490085940811283E-2</v>
      </c>
      <c r="K66" s="199">
        <v>4.7011366374019266E-2</v>
      </c>
      <c r="L66" s="199">
        <v>4.9108053877678422E-2</v>
      </c>
      <c r="M66" s="199">
        <v>4.4740500325157653E-2</v>
      </c>
      <c r="N66" s="199">
        <v>3.9593621470734162E-2</v>
      </c>
    </row>
    <row r="67" spans="1:14">
      <c r="C67" s="29">
        <v>17</v>
      </c>
      <c r="D67" s="34" t="s">
        <v>510</v>
      </c>
      <c r="E67" s="199">
        <v>4.7270986944694636E-2</v>
      </c>
      <c r="F67" s="199">
        <v>4.6787568984620026E-2</v>
      </c>
      <c r="G67" s="199">
        <v>4.4417866045694192E-2</v>
      </c>
      <c r="H67" s="199">
        <v>3.9339570921066359E-2</v>
      </c>
      <c r="I67" s="199">
        <v>3.4286445176022348E-2</v>
      </c>
      <c r="J67" s="199">
        <v>4.5641231000993022E-2</v>
      </c>
      <c r="K67" s="199">
        <v>4.6313668919792647E-2</v>
      </c>
      <c r="L67" s="199">
        <v>4.64906036542162E-2</v>
      </c>
      <c r="M67" s="199">
        <v>3.5212008758375046E-2</v>
      </c>
      <c r="N67" s="199">
        <v>5.7189987990410876E-2</v>
      </c>
    </row>
    <row r="68" spans="1:14">
      <c r="C68" s="29">
        <v>18</v>
      </c>
      <c r="D68" s="34" t="s">
        <v>511</v>
      </c>
      <c r="E68" s="199">
        <v>5.1386291662205701E-2</v>
      </c>
      <c r="F68" s="199">
        <v>4.2463341012229275E-2</v>
      </c>
      <c r="G68" s="199">
        <v>4.3280798163194127E-2</v>
      </c>
      <c r="H68" s="199">
        <v>3.9603961974889544E-2</v>
      </c>
      <c r="I68" s="199">
        <v>3.7115495993203303E-2</v>
      </c>
      <c r="J68" s="199">
        <v>5.419528032762732E-2</v>
      </c>
      <c r="K68" s="199">
        <v>4.3279420105516109E-2</v>
      </c>
      <c r="L68" s="199">
        <v>4.4111206243174966E-2</v>
      </c>
      <c r="M68" s="199">
        <v>3.6055151511535641E-2</v>
      </c>
      <c r="N68" s="199">
        <v>6.0669986692076933E-2</v>
      </c>
    </row>
    <row r="69" spans="1:14">
      <c r="C69" s="29">
        <v>19</v>
      </c>
      <c r="D69" s="34" t="s">
        <v>512</v>
      </c>
      <c r="E69" s="199">
        <v>5.2887456565786396E-2</v>
      </c>
      <c r="F69" s="199">
        <v>3.9495368102165501E-2</v>
      </c>
      <c r="G69" s="199">
        <v>4.2353218173299657E-2</v>
      </c>
      <c r="H69" s="199">
        <v>3.9555378656997639E-2</v>
      </c>
      <c r="I69" s="199">
        <v>4.050115493301798E-2</v>
      </c>
      <c r="J69" s="199">
        <v>5.4746172376110729E-2</v>
      </c>
      <c r="K69" s="199">
        <v>3.8867468899483636E-2</v>
      </c>
      <c r="L69" s="199">
        <v>4.2135448306350604E-2</v>
      </c>
      <c r="M69" s="199">
        <v>3.5573560207862252E-2</v>
      </c>
      <c r="N69" s="199">
        <v>5.1314331288457353E-2</v>
      </c>
    </row>
    <row r="70" spans="1:14">
      <c r="C70" s="29">
        <v>20</v>
      </c>
      <c r="D70" s="34" t="s">
        <v>513</v>
      </c>
      <c r="E70" s="199">
        <v>5.3234687141776489E-2</v>
      </c>
      <c r="F70" s="199">
        <v>3.7326138244579254E-2</v>
      </c>
      <c r="G70" s="199">
        <v>4.0451095487508207E-2</v>
      </c>
      <c r="H70" s="199">
        <v>3.8526890015979337E-2</v>
      </c>
      <c r="I70" s="199">
        <v>3.7862168551910214E-2</v>
      </c>
      <c r="J70" s="199">
        <v>5.1073899107048654E-2</v>
      </c>
      <c r="K70" s="199">
        <v>3.6577391544561154E-2</v>
      </c>
      <c r="L70" s="199">
        <v>4.0061242942983549E-2</v>
      </c>
      <c r="M70" s="199">
        <v>3.5206838055577103E-2</v>
      </c>
      <c r="N70" s="199">
        <v>4.8153351788223185E-2</v>
      </c>
    </row>
    <row r="71" spans="1:14">
      <c r="C71" s="29">
        <v>21</v>
      </c>
      <c r="D71" s="34" t="s">
        <v>514</v>
      </c>
      <c r="E71" s="199">
        <v>5.1382308240139681E-2</v>
      </c>
      <c r="F71" s="199">
        <v>3.6187082395929854E-2</v>
      </c>
      <c r="G71" s="199">
        <v>3.8724579098331879E-2</v>
      </c>
      <c r="H71" s="199">
        <v>3.9413881072502786E-2</v>
      </c>
      <c r="I71" s="199">
        <v>3.8643573047350645E-2</v>
      </c>
      <c r="J71" s="199">
        <v>4.9893468758599673E-2</v>
      </c>
      <c r="K71" s="199">
        <v>3.603899793786064E-2</v>
      </c>
      <c r="L71" s="199">
        <v>3.6598509245144302E-2</v>
      </c>
      <c r="M71" s="199">
        <v>3.439662870177574E-2</v>
      </c>
      <c r="N71" s="199">
        <v>4.3772402056931947E-2</v>
      </c>
    </row>
    <row r="72" spans="1:14">
      <c r="C72" s="29">
        <v>22</v>
      </c>
      <c r="D72" s="34" t="s">
        <v>515</v>
      </c>
      <c r="E72" s="199">
        <v>4.6865856805956486E-2</v>
      </c>
      <c r="F72" s="199">
        <v>3.5386261629105305E-2</v>
      </c>
      <c r="G72" s="199">
        <v>3.7466922901781864E-2</v>
      </c>
      <c r="H72" s="199">
        <v>4.0072307285552222E-2</v>
      </c>
      <c r="I72" s="199">
        <v>4.2573536545494922E-2</v>
      </c>
      <c r="J72" s="199">
        <v>4.4380067435115064E-2</v>
      </c>
      <c r="K72" s="199">
        <v>3.6339290140275489E-2</v>
      </c>
      <c r="L72" s="199">
        <v>3.1988604220401978E-2</v>
      </c>
      <c r="M72" s="199">
        <v>3.417675450895228E-2</v>
      </c>
      <c r="N72" s="199">
        <v>3.4710262866257696E-2</v>
      </c>
    </row>
    <row r="73" spans="1:14">
      <c r="C73" s="29">
        <v>23</v>
      </c>
      <c r="D73" s="34" t="s">
        <v>516</v>
      </c>
      <c r="E73" s="199">
        <v>4.0942400762962447E-2</v>
      </c>
      <c r="F73" s="199">
        <v>3.4732177936801778E-2</v>
      </c>
      <c r="G73" s="199">
        <v>3.5096941387405711E-2</v>
      </c>
      <c r="H73" s="199">
        <v>3.777060615715417E-2</v>
      </c>
      <c r="I73" s="199">
        <v>4.0068607750450909E-2</v>
      </c>
      <c r="J73" s="199">
        <v>4.020440012328947E-2</v>
      </c>
      <c r="K73" s="199">
        <v>3.6057758413312324E-2</v>
      </c>
      <c r="L73" s="199">
        <v>2.9076477581733193E-2</v>
      </c>
      <c r="M73" s="199">
        <v>3.3307678692528132E-2</v>
      </c>
      <c r="N73" s="199">
        <v>3.0570895989539142E-2</v>
      </c>
    </row>
    <row r="74" spans="1:14">
      <c r="C74" s="29">
        <v>24</v>
      </c>
      <c r="D74" s="34" t="s">
        <v>517</v>
      </c>
      <c r="E74" s="199">
        <v>3.5691142246136072E-2</v>
      </c>
      <c r="F74" s="199">
        <v>3.5140382751492845E-2</v>
      </c>
      <c r="G74" s="199">
        <v>3.3808775276321805E-2</v>
      </c>
      <c r="H74" s="199">
        <v>3.724554487254108E-2</v>
      </c>
      <c r="I74" s="199">
        <v>4.0397728095586387E-2</v>
      </c>
      <c r="J74" s="199">
        <v>3.6604422925903497E-2</v>
      </c>
      <c r="K74" s="199">
        <v>3.7129508421255258E-2</v>
      </c>
      <c r="L74" s="199">
        <v>2.7950199321489178E-2</v>
      </c>
      <c r="M74" s="199">
        <v>3.3972790170891727E-2</v>
      </c>
      <c r="N74" s="199">
        <v>2.8061633767811525E-2</v>
      </c>
    </row>
    <row r="75" spans="1:14">
      <c r="A75" s="16" t="s">
        <v>422</v>
      </c>
      <c r="B75" s="16" t="s">
        <v>310</v>
      </c>
      <c r="C75" s="29">
        <v>1</v>
      </c>
      <c r="D75" s="34" t="s">
        <v>518</v>
      </c>
      <c r="E75" s="199">
        <v>3.3973629375949041E-2</v>
      </c>
      <c r="F75" s="199">
        <v>3.5002192128448018E-2</v>
      </c>
      <c r="G75" s="199">
        <v>3.4161126786977164E-2</v>
      </c>
      <c r="H75" s="199">
        <v>3.5279603519907866E-2</v>
      </c>
      <c r="I75" s="199">
        <v>4.1224560918427883E-2</v>
      </c>
      <c r="J75" s="199">
        <v>3.4165749567415866E-2</v>
      </c>
      <c r="K75" s="199">
        <v>3.7944041132655683E-2</v>
      </c>
      <c r="L75" s="199">
        <v>2.8711702610945855E-2</v>
      </c>
      <c r="M75" s="199">
        <v>3.4848512385453841E-2</v>
      </c>
      <c r="N75" s="199">
        <v>2.9527868845696512E-2</v>
      </c>
    </row>
    <row r="76" spans="1:14">
      <c r="C76" s="29">
        <v>2</v>
      </c>
      <c r="D76" s="34" t="s">
        <v>519</v>
      </c>
      <c r="E76" s="199">
        <v>3.3525048547723028E-2</v>
      </c>
      <c r="F76" s="199">
        <v>3.435790073275341E-2</v>
      </c>
      <c r="G76" s="199">
        <v>3.3092678065454413E-2</v>
      </c>
      <c r="H76" s="199">
        <v>3.3940321635546195E-2</v>
      </c>
      <c r="I76" s="199">
        <v>3.775406165369357E-2</v>
      </c>
      <c r="J76" s="199">
        <v>3.3117442844284632E-2</v>
      </c>
      <c r="K76" s="199">
        <v>3.7243979396486458E-2</v>
      </c>
      <c r="L76" s="199">
        <v>2.715146165864419E-2</v>
      </c>
      <c r="M76" s="199">
        <v>3.4599396623249817E-2</v>
      </c>
      <c r="N76" s="199">
        <v>2.6883662123182495E-2</v>
      </c>
    </row>
    <row r="77" spans="1:14">
      <c r="C77" s="29">
        <v>3</v>
      </c>
      <c r="D77" s="34" t="s">
        <v>520</v>
      </c>
      <c r="E77" s="199">
        <v>3.2828928128139381E-2</v>
      </c>
      <c r="F77" s="199">
        <v>3.4035273876319529E-2</v>
      </c>
      <c r="G77" s="199">
        <v>3.2889012614659714E-2</v>
      </c>
      <c r="H77" s="199">
        <v>3.367005949897648E-2</v>
      </c>
      <c r="I77" s="199">
        <v>3.7284697175049182E-2</v>
      </c>
      <c r="J77" s="199">
        <v>3.2918453874926264E-2</v>
      </c>
      <c r="K77" s="199">
        <v>3.7637684392321319E-2</v>
      </c>
      <c r="L77" s="199">
        <v>2.6590630869665274E-2</v>
      </c>
      <c r="M77" s="199">
        <v>3.4229917072145503E-2</v>
      </c>
      <c r="N77" s="199">
        <v>2.7538113599823444E-2</v>
      </c>
    </row>
    <row r="78" spans="1:14">
      <c r="C78" s="29">
        <v>4</v>
      </c>
      <c r="D78" s="34" t="s">
        <v>521</v>
      </c>
      <c r="E78" s="199">
        <v>3.1879565208603695E-2</v>
      </c>
      <c r="F78" s="199">
        <v>3.4794081015618324E-2</v>
      </c>
      <c r="G78" s="199">
        <v>3.420629875960593E-2</v>
      </c>
      <c r="H78" s="199">
        <v>3.3701606725196828E-2</v>
      </c>
      <c r="I78" s="199">
        <v>3.6529476048113609E-2</v>
      </c>
      <c r="J78" s="199">
        <v>3.3122566195084302E-2</v>
      </c>
      <c r="K78" s="199">
        <v>3.8382923226895287E-2</v>
      </c>
      <c r="L78" s="199">
        <v>2.7292482856841226E-2</v>
      </c>
      <c r="M78" s="199">
        <v>3.5275111477972125E-2</v>
      </c>
      <c r="N78" s="199">
        <v>3.7591668067491216E-2</v>
      </c>
    </row>
    <row r="79" spans="1:14">
      <c r="C79" s="29">
        <v>5</v>
      </c>
      <c r="D79" s="34" t="s">
        <v>522</v>
      </c>
      <c r="E79" s="199">
        <v>3.3710925439903429E-2</v>
      </c>
      <c r="F79" s="199">
        <v>3.5105009703916161E-2</v>
      </c>
      <c r="G79" s="199">
        <v>3.5516108452309389E-2</v>
      </c>
      <c r="H79" s="199">
        <v>3.4384070820481616E-2</v>
      </c>
      <c r="I79" s="199">
        <v>3.3565886305789876E-2</v>
      </c>
      <c r="J79" s="199">
        <v>3.2643813534601419E-2</v>
      </c>
      <c r="K79" s="199">
        <v>3.8070994497793054E-2</v>
      </c>
      <c r="L79" s="199">
        <v>3.044110866194049E-2</v>
      </c>
      <c r="M79" s="199">
        <v>3.6165856774147936E-2</v>
      </c>
      <c r="N79" s="199">
        <v>3.7900433860283994E-2</v>
      </c>
    </row>
    <row r="80" spans="1:14">
      <c r="C80" s="29">
        <v>6</v>
      </c>
      <c r="D80" s="34" t="s">
        <v>523</v>
      </c>
      <c r="E80" s="199">
        <v>3.770815484992552E-2</v>
      </c>
      <c r="F80" s="199">
        <v>3.6884544663941754E-2</v>
      </c>
      <c r="G80" s="199">
        <v>3.8342343145715725E-2</v>
      </c>
      <c r="H80" s="199">
        <v>3.6777756327681356E-2</v>
      </c>
      <c r="I80" s="199">
        <v>3.5072316897450391E-2</v>
      </c>
      <c r="J80" s="199">
        <v>3.5228954868946123E-2</v>
      </c>
      <c r="K80" s="199">
        <v>3.9476132760022598E-2</v>
      </c>
      <c r="L80" s="199">
        <v>3.8113920345994999E-2</v>
      </c>
      <c r="M80" s="199">
        <v>4.343321996635538E-2</v>
      </c>
      <c r="N80" s="199">
        <v>4.1465575295436478E-2</v>
      </c>
    </row>
    <row r="81" spans="3:14">
      <c r="C81" s="29">
        <v>7</v>
      </c>
      <c r="D81" s="34" t="s">
        <v>524</v>
      </c>
      <c r="E81" s="199">
        <v>4.2724164554850223E-2</v>
      </c>
      <c r="F81" s="199">
        <v>4.2961958529562923E-2</v>
      </c>
      <c r="G81" s="199">
        <v>4.3149117187358671E-2</v>
      </c>
      <c r="H81" s="199">
        <v>4.3108308708718464E-2</v>
      </c>
      <c r="I81" s="199">
        <v>4.0140794942754611E-2</v>
      </c>
      <c r="J81" s="199">
        <v>4.1142612838501041E-2</v>
      </c>
      <c r="K81" s="199">
        <v>4.1803655110259304E-2</v>
      </c>
      <c r="L81" s="199">
        <v>4.4706715235941892E-2</v>
      </c>
      <c r="M81" s="199">
        <v>4.6244859490921081E-2</v>
      </c>
      <c r="N81" s="199">
        <v>3.4505041421436435E-2</v>
      </c>
    </row>
    <row r="82" spans="3:14">
      <c r="C82" s="29">
        <v>8</v>
      </c>
      <c r="D82" s="34" t="s">
        <v>525</v>
      </c>
      <c r="E82" s="199">
        <v>4.4922441608373581E-2</v>
      </c>
      <c r="F82" s="199">
        <v>4.7502411531751422E-2</v>
      </c>
      <c r="G82" s="199">
        <v>4.667364312246406E-2</v>
      </c>
      <c r="H82" s="199">
        <v>4.7463051502821339E-2</v>
      </c>
      <c r="I82" s="199">
        <v>4.4317141030293598E-2</v>
      </c>
      <c r="J82" s="199">
        <v>4.4379910480288665E-2</v>
      </c>
      <c r="K82" s="199">
        <v>4.5333568647216861E-2</v>
      </c>
      <c r="L82" s="199">
        <v>4.9044851830876021E-2</v>
      </c>
      <c r="M82" s="199">
        <v>5.1569093108780294E-2</v>
      </c>
      <c r="N82" s="199">
        <v>4.3821023093494983E-2</v>
      </c>
    </row>
    <row r="83" spans="3:14">
      <c r="C83" s="29">
        <v>9</v>
      </c>
      <c r="D83" s="34" t="s">
        <v>526</v>
      </c>
      <c r="E83" s="199">
        <v>4.3080123384438083E-2</v>
      </c>
      <c r="F83" s="199">
        <v>4.8488646296303339E-2</v>
      </c>
      <c r="G83" s="199">
        <v>4.7509648317240923E-2</v>
      </c>
      <c r="H83" s="199">
        <v>4.8990254993732989E-2</v>
      </c>
      <c r="I83" s="199">
        <v>4.714124836344754E-2</v>
      </c>
      <c r="J83" s="199">
        <v>4.3383506309211187E-2</v>
      </c>
      <c r="K83" s="199">
        <v>4.4504192782248084E-2</v>
      </c>
      <c r="L83" s="199">
        <v>5.2454465981232677E-2</v>
      </c>
      <c r="M83" s="199">
        <v>5.2356583849323172E-2</v>
      </c>
      <c r="N83" s="199">
        <v>5.29297171090694E-2</v>
      </c>
    </row>
    <row r="84" spans="3:14">
      <c r="C84" s="29">
        <v>10</v>
      </c>
      <c r="D84" s="34" t="s">
        <v>527</v>
      </c>
      <c r="E84" s="199">
        <v>4.3288951284964246E-2</v>
      </c>
      <c r="F84" s="199">
        <v>4.833626938641826E-2</v>
      </c>
      <c r="G84" s="199">
        <v>4.8059251092863374E-2</v>
      </c>
      <c r="H84" s="199">
        <v>4.7979427395602167E-2</v>
      </c>
      <c r="I84" s="199">
        <v>4.726077532469776E-2</v>
      </c>
      <c r="J84" s="199">
        <v>4.2134172052950281E-2</v>
      </c>
      <c r="K84" s="199">
        <v>4.5722816052037443E-2</v>
      </c>
      <c r="L84" s="199">
        <v>5.294248035384426E-2</v>
      </c>
      <c r="M84" s="199">
        <v>5.0760032751199988E-2</v>
      </c>
      <c r="N84" s="199">
        <v>5.339977538680804E-2</v>
      </c>
    </row>
    <row r="85" spans="3:14">
      <c r="C85" s="29">
        <v>11</v>
      </c>
      <c r="D85" s="34" t="s">
        <v>528</v>
      </c>
      <c r="E85" s="199">
        <v>4.1700789488640158E-2</v>
      </c>
      <c r="F85" s="199">
        <v>4.9540849907901745E-2</v>
      </c>
      <c r="G85" s="199">
        <v>4.9803827969653235E-2</v>
      </c>
      <c r="H85" s="199">
        <v>4.8971008916153962E-2</v>
      </c>
      <c r="I85" s="199">
        <v>3.9515181364162648E-2</v>
      </c>
      <c r="J85" s="199">
        <v>4.0093987309141252E-2</v>
      </c>
      <c r="K85" s="199">
        <v>4.8289625993597395E-2</v>
      </c>
      <c r="L85" s="199">
        <v>5.4719037135531917E-2</v>
      </c>
      <c r="M85" s="199">
        <v>5.0295021099945283E-2</v>
      </c>
      <c r="N85" s="199">
        <v>5.462266943187713E-2</v>
      </c>
    </row>
    <row r="86" spans="3:14">
      <c r="C86" s="29">
        <v>12</v>
      </c>
      <c r="D86" s="34" t="s">
        <v>529</v>
      </c>
      <c r="E86" s="199">
        <v>4.1890783624925994E-2</v>
      </c>
      <c r="F86" s="199">
        <v>4.8562253535911669E-2</v>
      </c>
      <c r="G86" s="199">
        <v>4.8297380273584378E-2</v>
      </c>
      <c r="H86" s="199">
        <v>5.0213606495696436E-2</v>
      </c>
      <c r="I86" s="199">
        <v>3.9005597400278307E-2</v>
      </c>
      <c r="J86" s="199">
        <v>4.098517195411136E-2</v>
      </c>
      <c r="K86" s="199">
        <v>4.684705276472477E-2</v>
      </c>
      <c r="L86" s="199">
        <v>5.4394768113546897E-2</v>
      </c>
      <c r="M86" s="199">
        <v>4.9325786363994338E-2</v>
      </c>
      <c r="N86" s="199">
        <v>5.5236075889970475E-2</v>
      </c>
    </row>
    <row r="87" spans="3:14">
      <c r="C87" s="29">
        <v>13</v>
      </c>
      <c r="D87" s="34" t="s">
        <v>530</v>
      </c>
      <c r="E87" s="199">
        <v>4.1236537085875213E-2</v>
      </c>
      <c r="F87" s="199">
        <v>4.7570375182104753E-2</v>
      </c>
      <c r="G87" s="199">
        <v>4.7785754951602893E-2</v>
      </c>
      <c r="H87" s="199">
        <v>4.907477432498808E-2</v>
      </c>
      <c r="I87" s="199">
        <v>4.2403166703285942E-2</v>
      </c>
      <c r="J87" s="199">
        <v>4.1538839588075048E-2</v>
      </c>
      <c r="K87" s="199">
        <v>4.6105450385978249E-2</v>
      </c>
      <c r="L87" s="199">
        <v>5.3826933673985153E-2</v>
      </c>
      <c r="M87" s="199">
        <v>5.1130311177009391E-2</v>
      </c>
      <c r="N87" s="199">
        <v>4.6823290882333835E-2</v>
      </c>
    </row>
    <row r="88" spans="3:14">
      <c r="C88" s="29">
        <v>14</v>
      </c>
      <c r="D88" s="34" t="s">
        <v>531</v>
      </c>
      <c r="E88" s="199">
        <v>4.0557916096149234E-2</v>
      </c>
      <c r="F88" s="199">
        <v>4.75061104383857E-2</v>
      </c>
      <c r="G88" s="199">
        <v>4.7348998571773118E-2</v>
      </c>
      <c r="H88" s="199">
        <v>5.0600933806974453E-2</v>
      </c>
      <c r="I88" s="199">
        <v>4.3287583926030701E-2</v>
      </c>
      <c r="J88" s="199">
        <v>4.0121278918396605E-2</v>
      </c>
      <c r="K88" s="199">
        <v>4.6573394800580786E-2</v>
      </c>
      <c r="L88" s="199">
        <v>5.4293753922448389E-2</v>
      </c>
      <c r="M88" s="199">
        <v>5.129001954513538E-2</v>
      </c>
      <c r="N88" s="199">
        <v>4.9692935822297758E-2</v>
      </c>
    </row>
    <row r="89" spans="3:14">
      <c r="C89" s="29">
        <v>15</v>
      </c>
      <c r="D89" s="34" t="s">
        <v>532</v>
      </c>
      <c r="E89" s="199">
        <v>4.0669095395910744E-2</v>
      </c>
      <c r="F89" s="199">
        <v>4.6958642184101521E-2</v>
      </c>
      <c r="G89" s="199">
        <v>4.6285635090812155E-2</v>
      </c>
      <c r="H89" s="199">
        <v>4.8014923699061601E-2</v>
      </c>
      <c r="I89" s="199">
        <v>4.4345736981436082E-2</v>
      </c>
      <c r="J89" s="199">
        <v>3.9968992816406597E-2</v>
      </c>
      <c r="K89" s="199">
        <v>4.5872409287326353E-2</v>
      </c>
      <c r="L89" s="199">
        <v>5.2710454797458638E-2</v>
      </c>
      <c r="M89" s="199">
        <v>5.287405493954548E-2</v>
      </c>
      <c r="N89" s="199">
        <v>4.184714958846697E-2</v>
      </c>
    </row>
    <row r="90" spans="3:14">
      <c r="C90" s="29">
        <v>16</v>
      </c>
      <c r="D90" s="34" t="s">
        <v>533</v>
      </c>
      <c r="E90" s="199">
        <v>4.1884002281693519E-2</v>
      </c>
      <c r="F90" s="199">
        <v>4.6354477409699599E-2</v>
      </c>
      <c r="G90" s="199">
        <v>4.484305049797898E-2</v>
      </c>
      <c r="H90" s="199">
        <v>4.3186927119961124E-2</v>
      </c>
      <c r="I90" s="199">
        <v>4.3976252605523174E-2</v>
      </c>
      <c r="J90" s="199">
        <v>4.2382513124533991E-2</v>
      </c>
      <c r="K90" s="199">
        <v>4.4619958180464714E-2</v>
      </c>
      <c r="L90" s="199">
        <v>4.8247319201891563E-2</v>
      </c>
      <c r="M90" s="199">
        <v>4.42611870252895E-2</v>
      </c>
      <c r="N90" s="199">
        <v>3.6728691396118458E-2</v>
      </c>
    </row>
    <row r="91" spans="3:14">
      <c r="C91" s="29">
        <v>17</v>
      </c>
      <c r="D91" s="34" t="s">
        <v>534</v>
      </c>
      <c r="E91" s="199">
        <v>4.6583872985148801E-2</v>
      </c>
      <c r="F91" s="199">
        <v>4.7015609355924227E-2</v>
      </c>
      <c r="G91" s="199">
        <v>4.5397399150060004E-2</v>
      </c>
      <c r="H91" s="199">
        <v>4.1107079774038331E-2</v>
      </c>
      <c r="I91" s="199">
        <v>4.5904730634369284E-2</v>
      </c>
      <c r="J91" s="199">
        <v>4.7704112005842035E-2</v>
      </c>
      <c r="K91" s="199">
        <v>4.6374328170284543E-2</v>
      </c>
      <c r="L91" s="199">
        <v>4.7503639258465548E-2</v>
      </c>
      <c r="M91" s="199">
        <v>3.6400393072984059E-2</v>
      </c>
      <c r="N91" s="199">
        <v>3.9079601553935528E-2</v>
      </c>
    </row>
    <row r="92" spans="3:14">
      <c r="C92" s="29">
        <v>18</v>
      </c>
      <c r="D92" s="34" t="s">
        <v>535</v>
      </c>
      <c r="E92" s="199">
        <v>5.1601212454817878E-2</v>
      </c>
      <c r="F92" s="199">
        <v>4.3387944264874835E-2</v>
      </c>
      <c r="G92" s="199">
        <v>4.4213175059484661E-2</v>
      </c>
      <c r="H92" s="199">
        <v>4.0706997397194959E-2</v>
      </c>
      <c r="I92" s="199">
        <v>4.8008281716612887E-2</v>
      </c>
      <c r="J92" s="199">
        <v>5.4291910441924156E-2</v>
      </c>
      <c r="K92" s="199">
        <v>4.4099857018369264E-2</v>
      </c>
      <c r="L92" s="199">
        <v>4.4525062089517391E-2</v>
      </c>
      <c r="M92" s="199">
        <v>3.6173046646493748E-2</v>
      </c>
      <c r="N92" s="199">
        <v>3.4184931528040037E-2</v>
      </c>
    </row>
    <row r="93" spans="3:14">
      <c r="C93" s="29">
        <v>19</v>
      </c>
      <c r="D93" s="34" t="s">
        <v>536</v>
      </c>
      <c r="E93" s="199">
        <v>5.2639898094141414E-2</v>
      </c>
      <c r="F93" s="199">
        <v>3.9787424537417897E-2</v>
      </c>
      <c r="G93" s="199">
        <v>4.2869575144075078E-2</v>
      </c>
      <c r="H93" s="199">
        <v>4.0264156046107606E-2</v>
      </c>
      <c r="I93" s="199">
        <v>4.443728517034546E-2</v>
      </c>
      <c r="J93" s="199">
        <v>5.389814882783571E-2</v>
      </c>
      <c r="K93" s="199">
        <v>3.8921793193261438E-2</v>
      </c>
      <c r="L93" s="199">
        <v>4.2185099330405748E-2</v>
      </c>
      <c r="M93" s="199">
        <v>3.5777071084337267E-2</v>
      </c>
      <c r="N93" s="199">
        <v>3.6637319822165754E-2</v>
      </c>
    </row>
    <row r="94" spans="3:14">
      <c r="C94" s="29">
        <v>20</v>
      </c>
      <c r="D94" s="34" t="s">
        <v>537</v>
      </c>
      <c r="E94" s="199">
        <v>5.1700405593326844E-2</v>
      </c>
      <c r="F94" s="199">
        <v>3.961574113924661E-2</v>
      </c>
      <c r="G94" s="199">
        <v>4.1544363542072631E-2</v>
      </c>
      <c r="H94" s="199">
        <v>3.9525633210704639E-2</v>
      </c>
      <c r="I94" s="199">
        <v>4.2125847695084047E-2</v>
      </c>
      <c r="J94" s="199">
        <v>5.2850807503847262E-2</v>
      </c>
      <c r="K94" s="199">
        <v>3.7334744160889347E-2</v>
      </c>
      <c r="L94" s="199">
        <v>4.0786427209626441E-2</v>
      </c>
      <c r="M94" s="199">
        <v>3.5494535730303624E-2</v>
      </c>
      <c r="N94" s="199">
        <v>4.3084275323384214E-2</v>
      </c>
    </row>
    <row r="95" spans="3:14">
      <c r="C95" s="29">
        <v>21</v>
      </c>
      <c r="D95" s="34" t="s">
        <v>538</v>
      </c>
      <c r="E95" s="199">
        <v>4.9321056622292178E-2</v>
      </c>
      <c r="F95" s="199">
        <v>3.8128580189524162E-2</v>
      </c>
      <c r="G95" s="199">
        <v>4.0435697563827804E-2</v>
      </c>
      <c r="H95" s="199">
        <v>3.880435921841497E-2</v>
      </c>
      <c r="I95" s="199">
        <v>4.2710110293966375E-2</v>
      </c>
      <c r="J95" s="199">
        <v>5.1247791413723855E-2</v>
      </c>
      <c r="K95" s="199">
        <v>3.7070353293854018E-2</v>
      </c>
      <c r="L95" s="199">
        <v>3.7816265196224733E-2</v>
      </c>
      <c r="M95" s="199">
        <v>3.4852040748734658E-2</v>
      </c>
      <c r="N95" s="199">
        <v>4.1834774205990306E-2</v>
      </c>
    </row>
    <row r="96" spans="3:14">
      <c r="C96" s="29">
        <v>22</v>
      </c>
      <c r="D96" s="34" t="s">
        <v>539</v>
      </c>
      <c r="E96" s="199">
        <v>4.6258078337958218E-2</v>
      </c>
      <c r="F96" s="199">
        <v>3.6414803569663437E-2</v>
      </c>
      <c r="G96" s="199">
        <v>3.8143178185028055E-2</v>
      </c>
      <c r="H96" s="199">
        <v>3.9731121402214735E-2</v>
      </c>
      <c r="I96" s="199">
        <v>4.2223464808876184E-2</v>
      </c>
      <c r="J96" s="199">
        <v>4.6251940654337291E-2</v>
      </c>
      <c r="K96" s="199">
        <v>3.7596862243032519E-2</v>
      </c>
      <c r="L96" s="199">
        <v>3.3545805415614832E-2</v>
      </c>
      <c r="M96" s="199">
        <v>3.4744858392468367E-2</v>
      </c>
      <c r="N96" s="199">
        <v>4.3680975015134064E-2</v>
      </c>
    </row>
    <row r="97" spans="1:14">
      <c r="C97" s="29">
        <v>23</v>
      </c>
      <c r="D97" s="34" t="s">
        <v>540</v>
      </c>
      <c r="E97" s="199">
        <v>4.1055149863321434E-2</v>
      </c>
      <c r="F97" s="199">
        <v>3.573394412138934E-2</v>
      </c>
      <c r="G97" s="199">
        <v>3.5753188214803597E-2</v>
      </c>
      <c r="H97" s="199">
        <v>3.8092617481529999E-2</v>
      </c>
      <c r="I97" s="199">
        <v>4.137710694556565E-2</v>
      </c>
      <c r="J97" s="199">
        <v>3.9773842992476535E-2</v>
      </c>
      <c r="K97" s="199">
        <v>3.6979691171349485E-2</v>
      </c>
      <c r="L97" s="199">
        <v>2.9862348527469534E-2</v>
      </c>
      <c r="M97" s="199">
        <v>3.4169069448774458E-2</v>
      </c>
      <c r="N97" s="199">
        <v>4.9409952076331358E-2</v>
      </c>
    </row>
    <row r="98" spans="1:14">
      <c r="C98" s="29">
        <v>24</v>
      </c>
      <c r="D98" s="34" t="s">
        <v>541</v>
      </c>
      <c r="E98" s="199">
        <v>3.5259269692928211E-2</v>
      </c>
      <c r="F98" s="199">
        <v>3.5954956298821499E-2</v>
      </c>
      <c r="G98" s="199">
        <v>3.3679548240594222E-2</v>
      </c>
      <c r="H98" s="199">
        <v>3.6411399978293686E-2</v>
      </c>
      <c r="I98" s="199">
        <v>4.0388695094745165E-2</v>
      </c>
      <c r="J98" s="199">
        <v>3.6653479883138378E-2</v>
      </c>
      <c r="K98" s="199">
        <v>3.7194491338350781E-2</v>
      </c>
      <c r="L98" s="199">
        <v>2.8133265721886416E-2</v>
      </c>
      <c r="M98" s="199">
        <v>3.3730021225435183E-2</v>
      </c>
      <c r="N98" s="199">
        <v>4.1574478661231123E-2</v>
      </c>
    </row>
    <row r="99" spans="1:14">
      <c r="A99" s="16" t="s">
        <v>422</v>
      </c>
      <c r="B99" s="16" t="s">
        <v>311</v>
      </c>
      <c r="C99" s="29">
        <v>1</v>
      </c>
      <c r="D99" s="34" t="s">
        <v>542</v>
      </c>
      <c r="E99" s="199">
        <v>3.3401224539033769E-2</v>
      </c>
      <c r="F99" s="199">
        <v>3.4130440136326406E-2</v>
      </c>
      <c r="G99" s="199">
        <v>3.2737213220976738E-2</v>
      </c>
      <c r="H99" s="199">
        <v>3.4295627686645042E-2</v>
      </c>
      <c r="I99" s="199">
        <v>3.8104608365981035E-2</v>
      </c>
      <c r="J99" s="199">
        <v>3.4269945014031668E-2</v>
      </c>
      <c r="K99" s="199">
        <v>3.6307664372468164E-2</v>
      </c>
      <c r="L99" s="199">
        <v>2.7046391359557467E-2</v>
      </c>
      <c r="M99" s="199">
        <v>3.283629766733169E-2</v>
      </c>
      <c r="N99" s="199">
        <v>3.9975251418324448E-2</v>
      </c>
    </row>
    <row r="100" spans="1:14">
      <c r="C100" s="29">
        <v>2</v>
      </c>
      <c r="D100" s="34" t="s">
        <v>543</v>
      </c>
      <c r="E100" s="199">
        <v>3.2509234760842123E-2</v>
      </c>
      <c r="F100" s="199">
        <v>3.3783390405358243E-2</v>
      </c>
      <c r="G100" s="199">
        <v>3.2575945485883342E-2</v>
      </c>
      <c r="H100" s="199">
        <v>3.3539097565908331E-2</v>
      </c>
      <c r="I100" s="199">
        <v>3.705915723474322E-2</v>
      </c>
      <c r="J100" s="199">
        <v>3.2465440855281018E-2</v>
      </c>
      <c r="K100" s="199">
        <v>3.6399249502060915E-2</v>
      </c>
      <c r="L100" s="199">
        <v>2.6027520557056753E-2</v>
      </c>
      <c r="M100" s="199">
        <v>3.3187023169277449E-2</v>
      </c>
      <c r="N100" s="199">
        <v>3.3331215433771537E-2</v>
      </c>
    </row>
    <row r="101" spans="1:14">
      <c r="C101" s="29">
        <v>3</v>
      </c>
      <c r="D101" s="34" t="s">
        <v>544</v>
      </c>
      <c r="E101" s="199">
        <v>3.2017762667481922E-2</v>
      </c>
      <c r="F101" s="199">
        <v>3.3605748196353424E-2</v>
      </c>
      <c r="G101" s="199">
        <v>3.2015197345263736E-2</v>
      </c>
      <c r="H101" s="199">
        <v>3.2979001804050036E-2</v>
      </c>
      <c r="I101" s="199">
        <v>3.824050317647943E-2</v>
      </c>
      <c r="J101" s="199">
        <v>3.2299749316627331E-2</v>
      </c>
      <c r="K101" s="199">
        <v>3.6466638312122712E-2</v>
      </c>
      <c r="L101" s="199">
        <v>2.5711706133193287E-2</v>
      </c>
      <c r="M101" s="199">
        <v>3.2144869227701676E-2</v>
      </c>
      <c r="N101" s="199">
        <v>3.0273626454745118E-2</v>
      </c>
    </row>
    <row r="102" spans="1:14">
      <c r="C102" s="29">
        <v>4</v>
      </c>
      <c r="D102" s="34" t="s">
        <v>545</v>
      </c>
      <c r="E102" s="199">
        <v>3.2260208436470185E-2</v>
      </c>
      <c r="F102" s="199">
        <v>3.4593670142294627E-2</v>
      </c>
      <c r="G102" s="199">
        <v>3.3404397457855839E-2</v>
      </c>
      <c r="H102" s="199">
        <v>3.3390720940097665E-2</v>
      </c>
      <c r="I102" s="199">
        <v>3.8925511853980778E-2</v>
      </c>
      <c r="J102" s="199">
        <v>3.1593962576197426E-2</v>
      </c>
      <c r="K102" s="199">
        <v>3.7763777001433796E-2</v>
      </c>
      <c r="L102" s="199">
        <v>2.641084252156763E-2</v>
      </c>
      <c r="M102" s="199">
        <v>3.357783892826921E-2</v>
      </c>
      <c r="N102" s="199">
        <v>2.6508288903707336E-2</v>
      </c>
    </row>
    <row r="103" spans="1:14">
      <c r="C103" s="29">
        <v>5</v>
      </c>
      <c r="D103" s="34" t="s">
        <v>546</v>
      </c>
      <c r="E103" s="199">
        <v>3.3904573507010635E-2</v>
      </c>
      <c r="F103" s="199">
        <v>3.4805453594652536E-2</v>
      </c>
      <c r="G103" s="199">
        <v>3.4442626369738709E-2</v>
      </c>
      <c r="H103" s="199">
        <v>3.4024701674796834E-2</v>
      </c>
      <c r="I103" s="199">
        <v>3.5579633370626168E-2</v>
      </c>
      <c r="J103" s="199">
        <v>3.294026048711967E-2</v>
      </c>
      <c r="K103" s="199">
        <v>3.7857450715272606E-2</v>
      </c>
      <c r="L103" s="199">
        <v>3.0743483217801997E-2</v>
      </c>
      <c r="M103" s="199">
        <v>3.5463622942394864E-2</v>
      </c>
      <c r="N103" s="199">
        <v>3.0079314310482847E-2</v>
      </c>
    </row>
    <row r="104" spans="1:14">
      <c r="C104" s="29">
        <v>6</v>
      </c>
      <c r="D104" s="34" t="s">
        <v>547</v>
      </c>
      <c r="E104" s="199">
        <v>3.7969402662569401E-2</v>
      </c>
      <c r="F104" s="199">
        <v>3.6153431459505933E-2</v>
      </c>
      <c r="G104" s="199">
        <v>3.698784244143296E-2</v>
      </c>
      <c r="H104" s="199">
        <v>3.5115079203607534E-2</v>
      </c>
      <c r="I104" s="199">
        <v>3.7683087371962389E-2</v>
      </c>
      <c r="J104" s="199">
        <v>3.7049520769765185E-2</v>
      </c>
      <c r="K104" s="199">
        <v>3.8539039582294508E-2</v>
      </c>
      <c r="L104" s="199">
        <v>3.824360875446934E-2</v>
      </c>
      <c r="M104" s="199">
        <v>4.3466126527549623E-2</v>
      </c>
      <c r="N104" s="199">
        <v>3.4941024722056534E-2</v>
      </c>
    </row>
    <row r="105" spans="1:14">
      <c r="C105" s="29">
        <v>7</v>
      </c>
      <c r="D105" s="34" t="s">
        <v>548</v>
      </c>
      <c r="E105" s="199">
        <v>4.3264858038861327E-2</v>
      </c>
      <c r="F105" s="199">
        <v>4.2688915841883245E-2</v>
      </c>
      <c r="G105" s="199">
        <v>4.215880696867607E-2</v>
      </c>
      <c r="H105" s="199">
        <v>4.1530028217992829E-2</v>
      </c>
      <c r="I105" s="199">
        <v>4.3290156669420807E-2</v>
      </c>
      <c r="J105" s="199">
        <v>4.418624420379183E-2</v>
      </c>
      <c r="K105" s="199">
        <v>4.1402886409219998E-2</v>
      </c>
      <c r="L105" s="199">
        <v>4.46868681663481E-2</v>
      </c>
      <c r="M105" s="199">
        <v>4.773548191412217E-2</v>
      </c>
      <c r="N105" s="199">
        <v>4.2832770856221565E-2</v>
      </c>
    </row>
    <row r="106" spans="1:14">
      <c r="C106" s="29">
        <v>8</v>
      </c>
      <c r="D106" s="34" t="s">
        <v>549</v>
      </c>
      <c r="E106" s="199">
        <v>4.5118692188599666E-2</v>
      </c>
      <c r="F106" s="199">
        <v>4.8069706625806216E-2</v>
      </c>
      <c r="G106" s="199">
        <v>4.7269069025498128E-2</v>
      </c>
      <c r="H106" s="199">
        <v>4.7864678783888892E-2</v>
      </c>
      <c r="I106" s="199">
        <v>4.4345589892193421E-2</v>
      </c>
      <c r="J106" s="199">
        <v>4.7145796029662991E-2</v>
      </c>
      <c r="K106" s="199">
        <v>4.5623503136890134E-2</v>
      </c>
      <c r="L106" s="199">
        <v>5.0888884844130421E-2</v>
      </c>
      <c r="M106" s="199">
        <v>5.3738483929107322E-2</v>
      </c>
      <c r="N106" s="199">
        <v>4.4158205863538601E-2</v>
      </c>
    </row>
    <row r="107" spans="1:14">
      <c r="C107" s="29">
        <v>9</v>
      </c>
      <c r="D107" s="34" t="s">
        <v>550</v>
      </c>
      <c r="E107" s="199">
        <v>4.4212176221286238E-2</v>
      </c>
      <c r="F107" s="199">
        <v>4.8837764351731962E-2</v>
      </c>
      <c r="G107" s="199">
        <v>4.7627052749330462E-2</v>
      </c>
      <c r="H107" s="199">
        <v>4.8935209205625614E-2</v>
      </c>
      <c r="I107" s="199">
        <v>4.591771989262828E-2</v>
      </c>
      <c r="J107" s="199">
        <v>4.4455244723699126E-2</v>
      </c>
      <c r="K107" s="199">
        <v>4.5888142389728256E-2</v>
      </c>
      <c r="L107" s="199">
        <v>5.3402507142064036E-2</v>
      </c>
      <c r="M107" s="199">
        <v>5.2527295586428914E-2</v>
      </c>
      <c r="N107" s="199">
        <v>4.3707689558693488E-2</v>
      </c>
    </row>
    <row r="108" spans="1:14">
      <c r="C108" s="29">
        <v>10</v>
      </c>
      <c r="D108" s="34" t="s">
        <v>551</v>
      </c>
      <c r="E108" s="199">
        <v>4.3564450006778166E-2</v>
      </c>
      <c r="F108" s="199">
        <v>5.0385087058727566E-2</v>
      </c>
      <c r="G108" s="199">
        <v>4.8928367984576344E-2</v>
      </c>
      <c r="H108" s="199">
        <v>4.9722723347231088E-2</v>
      </c>
      <c r="I108" s="199">
        <v>4.1023431230307612E-2</v>
      </c>
      <c r="J108" s="199">
        <v>4.2376121011329482E-2</v>
      </c>
      <c r="K108" s="199">
        <v>4.6607041612057407E-2</v>
      </c>
      <c r="L108" s="199">
        <v>5.5102700835520407E-2</v>
      </c>
      <c r="M108" s="199">
        <v>5.351393994132559E-2</v>
      </c>
      <c r="N108" s="199">
        <v>4.7582212028888168E-2</v>
      </c>
    </row>
    <row r="109" spans="1:14">
      <c r="C109" s="29">
        <v>11</v>
      </c>
      <c r="D109" s="34" t="s">
        <v>552</v>
      </c>
      <c r="E109" s="199">
        <v>4.2508593081624454E-2</v>
      </c>
      <c r="F109" s="199">
        <v>4.9855941076581443E-2</v>
      </c>
      <c r="G109" s="199">
        <v>4.9348718511379959E-2</v>
      </c>
      <c r="H109" s="199">
        <v>4.6708173121028228E-2</v>
      </c>
      <c r="I109" s="199">
        <v>4.2769901918538231E-2</v>
      </c>
      <c r="J109" s="199">
        <v>4.1938025939580847E-2</v>
      </c>
      <c r="K109" s="199">
        <v>4.7312841006666342E-2</v>
      </c>
      <c r="L109" s="199">
        <v>5.5434521886290743E-2</v>
      </c>
      <c r="M109" s="199">
        <v>5.219976332613957E-2</v>
      </c>
      <c r="N109" s="199">
        <v>4.891525502492234E-2</v>
      </c>
    </row>
    <row r="110" spans="1:14">
      <c r="C110" s="29">
        <v>12</v>
      </c>
      <c r="D110" s="34" t="s">
        <v>553</v>
      </c>
      <c r="E110" s="199">
        <v>4.0636539408942463E-2</v>
      </c>
      <c r="F110" s="199">
        <v>5.1011057953341654E-2</v>
      </c>
      <c r="G110" s="199">
        <v>4.9411460804011959E-2</v>
      </c>
      <c r="H110" s="199">
        <v>4.9603337364722805E-2</v>
      </c>
      <c r="I110" s="199">
        <v>4.4931568315062481E-2</v>
      </c>
      <c r="J110" s="199">
        <v>4.0735503079196621E-2</v>
      </c>
      <c r="K110" s="199">
        <v>4.8263288919186777E-2</v>
      </c>
      <c r="L110" s="199">
        <v>5.6607017515527117E-2</v>
      </c>
      <c r="M110" s="199">
        <v>5.2267094398870693E-2</v>
      </c>
      <c r="N110" s="199">
        <v>5.0233904528788946E-2</v>
      </c>
    </row>
    <row r="111" spans="1:14">
      <c r="C111" s="29">
        <v>13</v>
      </c>
      <c r="D111" s="34" t="s">
        <v>554</v>
      </c>
      <c r="E111" s="199">
        <v>4.0386124908443614E-2</v>
      </c>
      <c r="F111" s="199">
        <v>5.0048571185598696E-2</v>
      </c>
      <c r="G111" s="199">
        <v>4.9261645503570421E-2</v>
      </c>
      <c r="H111" s="199">
        <v>4.780860420626068E-2</v>
      </c>
      <c r="I111" s="199">
        <v>4.7948630773305717E-2</v>
      </c>
      <c r="J111" s="199">
        <v>4.0321599188728872E-2</v>
      </c>
      <c r="K111" s="199">
        <v>4.7140994568189105E-2</v>
      </c>
      <c r="L111" s="199">
        <v>5.605040952311819E-2</v>
      </c>
      <c r="M111" s="199">
        <v>5.3902571295286007E-2</v>
      </c>
      <c r="N111" s="199">
        <v>4.9245482859509866E-2</v>
      </c>
    </row>
    <row r="112" spans="1:14">
      <c r="C112" s="29">
        <v>14</v>
      </c>
      <c r="D112" s="34" t="s">
        <v>555</v>
      </c>
      <c r="E112" s="199">
        <v>3.912518055153421E-2</v>
      </c>
      <c r="F112" s="199">
        <v>4.9137224133174139E-2</v>
      </c>
      <c r="G112" s="199">
        <v>4.8005784814009737E-2</v>
      </c>
      <c r="H112" s="199">
        <v>4.9362268682075397E-2</v>
      </c>
      <c r="I112" s="199">
        <v>4.8999913027321283E-2</v>
      </c>
      <c r="J112" s="199">
        <v>3.8929987945705867E-2</v>
      </c>
      <c r="K112" s="199">
        <v>4.742865087190222E-2</v>
      </c>
      <c r="L112" s="199">
        <v>5.5960637662774405E-2</v>
      </c>
      <c r="M112" s="199">
        <v>5.3459394062748578E-2</v>
      </c>
      <c r="N112" s="199">
        <v>5.6443051428564386E-2</v>
      </c>
    </row>
    <row r="113" spans="1:14">
      <c r="C113" s="29">
        <v>15</v>
      </c>
      <c r="D113" s="34" t="s">
        <v>556</v>
      </c>
      <c r="E113" s="199">
        <v>3.9291904892953824E-2</v>
      </c>
      <c r="F113" s="199">
        <v>4.9457626570795422E-2</v>
      </c>
      <c r="G113" s="199">
        <v>4.7995108729602325E-2</v>
      </c>
      <c r="H113" s="199">
        <v>4.7747979527665733E-2</v>
      </c>
      <c r="I113" s="199">
        <v>4.5462991148553296E-2</v>
      </c>
      <c r="J113" s="199">
        <v>3.9483117500381193E-2</v>
      </c>
      <c r="K113" s="199">
        <v>4.7831889711953686E-2</v>
      </c>
      <c r="L113" s="199">
        <v>5.4128287214256575E-2</v>
      </c>
      <c r="M113" s="199">
        <v>5.5284400219237174E-2</v>
      </c>
      <c r="N113" s="199">
        <v>5.4056816048497033E-2</v>
      </c>
    </row>
    <row r="114" spans="1:14">
      <c r="C114" s="29">
        <v>16</v>
      </c>
      <c r="D114" s="34" t="s">
        <v>557</v>
      </c>
      <c r="E114" s="199">
        <v>4.2040040907910525E-2</v>
      </c>
      <c r="F114" s="199">
        <v>4.8395823320556745E-2</v>
      </c>
      <c r="G114" s="199">
        <v>4.5823276532014429E-2</v>
      </c>
      <c r="H114" s="199">
        <v>4.3864490019700213E-2</v>
      </c>
      <c r="I114" s="199">
        <v>4.3018169383245111E-2</v>
      </c>
      <c r="J114" s="199">
        <v>4.1704784137824372E-2</v>
      </c>
      <c r="K114" s="199">
        <v>4.566220588169477E-2</v>
      </c>
      <c r="L114" s="199">
        <v>4.8225128960789045E-2</v>
      </c>
      <c r="M114" s="199">
        <v>4.3879493056129766E-2</v>
      </c>
      <c r="N114" s="199">
        <v>5.6028930096771574E-2</v>
      </c>
    </row>
    <row r="115" spans="1:14">
      <c r="C115" s="29">
        <v>17</v>
      </c>
      <c r="D115" s="34" t="s">
        <v>558</v>
      </c>
      <c r="E115" s="199">
        <v>4.607334391379158E-2</v>
      </c>
      <c r="F115" s="199">
        <v>4.7801482859345004E-2</v>
      </c>
      <c r="G115" s="199">
        <v>4.6310723001840519E-2</v>
      </c>
      <c r="H115" s="199">
        <v>4.3003394245318315E-2</v>
      </c>
      <c r="I115" s="199">
        <v>3.9401983767735516E-2</v>
      </c>
      <c r="J115" s="199">
        <v>4.7509634104095505E-2</v>
      </c>
      <c r="K115" s="199">
        <v>4.7340930333567489E-2</v>
      </c>
      <c r="L115" s="199">
        <v>4.6781092339382505E-2</v>
      </c>
      <c r="M115" s="199">
        <v>3.5373548358454958E-2</v>
      </c>
      <c r="N115" s="199">
        <v>5.1502999295335757E-2</v>
      </c>
    </row>
    <row r="116" spans="1:14">
      <c r="C116" s="29">
        <v>18</v>
      </c>
      <c r="D116" s="34" t="s">
        <v>559</v>
      </c>
      <c r="E116" s="199">
        <v>5.1884198365970725E-2</v>
      </c>
      <c r="F116" s="199">
        <v>4.1402063212382205E-2</v>
      </c>
      <c r="G116" s="199">
        <v>4.4572784329765081E-2</v>
      </c>
      <c r="H116" s="199">
        <v>4.1550048662246486E-2</v>
      </c>
      <c r="I116" s="199">
        <v>3.820630710052856E-2</v>
      </c>
      <c r="J116" s="199">
        <v>5.354630418889484E-2</v>
      </c>
      <c r="K116" s="199">
        <v>4.2477285403119132E-2</v>
      </c>
      <c r="L116" s="199">
        <v>4.3337156310642777E-2</v>
      </c>
      <c r="M116" s="199">
        <v>3.4547522020569515E-2</v>
      </c>
      <c r="N116" s="199">
        <v>4.5897556581331773E-2</v>
      </c>
    </row>
    <row r="117" spans="1:14">
      <c r="C117" s="29">
        <v>19</v>
      </c>
      <c r="D117" s="34" t="s">
        <v>560</v>
      </c>
      <c r="E117" s="199">
        <v>5.2451181697169863E-2</v>
      </c>
      <c r="F117" s="199">
        <v>3.8775371205454295E-2</v>
      </c>
      <c r="G117" s="199">
        <v>4.3174080269409158E-2</v>
      </c>
      <c r="H117" s="199">
        <v>4.1670864676487174E-2</v>
      </c>
      <c r="I117" s="199">
        <v>3.7536222144034667E-2</v>
      </c>
      <c r="J117" s="199">
        <v>5.4367157005212087E-2</v>
      </c>
      <c r="K117" s="199">
        <v>3.8568691795366192E-2</v>
      </c>
      <c r="L117" s="199">
        <v>4.1448905167646599E-2</v>
      </c>
      <c r="M117" s="199">
        <v>3.4381378743773082E-2</v>
      </c>
      <c r="N117" s="199">
        <v>4.5849441193228729E-2</v>
      </c>
    </row>
    <row r="118" spans="1:14">
      <c r="C118" s="29">
        <v>20</v>
      </c>
      <c r="D118" s="34" t="s">
        <v>561</v>
      </c>
      <c r="E118" s="199">
        <v>5.2640109927288438E-2</v>
      </c>
      <c r="F118" s="199">
        <v>3.8352102519544878E-2</v>
      </c>
      <c r="G118" s="199">
        <v>4.1944930087605435E-2</v>
      </c>
      <c r="H118" s="199">
        <v>4.0702559856469894E-2</v>
      </c>
      <c r="I118" s="199">
        <v>4.1068301225919444E-2</v>
      </c>
      <c r="J118" s="199">
        <v>5.0617560012916091E-2</v>
      </c>
      <c r="K118" s="199">
        <v>3.7325430054769924E-2</v>
      </c>
      <c r="L118" s="199">
        <v>3.9483948798516355E-2</v>
      </c>
      <c r="M118" s="199">
        <v>3.4350026106852491E-2</v>
      </c>
      <c r="N118" s="199">
        <v>3.8154269037809448E-2</v>
      </c>
    </row>
    <row r="119" spans="1:14">
      <c r="C119" s="29">
        <v>21</v>
      </c>
      <c r="D119" s="34" t="s">
        <v>562</v>
      </c>
      <c r="E119" s="199">
        <v>5.0292004234163551E-2</v>
      </c>
      <c r="F119" s="199">
        <v>3.6965413929627294E-2</v>
      </c>
      <c r="G119" s="199">
        <v>4.0074732793819297E-2</v>
      </c>
      <c r="H119" s="199">
        <v>4.0414083455178544E-2</v>
      </c>
      <c r="I119" s="199">
        <v>4.2579550351251022E-2</v>
      </c>
      <c r="J119" s="199">
        <v>4.9893101832755027E-2</v>
      </c>
      <c r="K119" s="199">
        <v>3.7480056329259194E-2</v>
      </c>
      <c r="L119" s="199">
        <v>3.6508482231117995E-2</v>
      </c>
      <c r="M119" s="199">
        <v>3.3722909121233775E-2</v>
      </c>
      <c r="N119" s="199">
        <v>3.7397582592428334E-2</v>
      </c>
    </row>
    <row r="120" spans="1:14">
      <c r="C120" s="29">
        <v>22</v>
      </c>
      <c r="D120" s="34" t="s">
        <v>563</v>
      </c>
      <c r="E120" s="199">
        <v>4.6745655397342781E-2</v>
      </c>
      <c r="F120" s="199">
        <v>3.4933783881023403E-2</v>
      </c>
      <c r="G120" s="199">
        <v>3.8056156193834637E-2</v>
      </c>
      <c r="H120" s="199">
        <v>4.1108428862703134E-2</v>
      </c>
      <c r="I120" s="199">
        <v>4.1573039260257842E-2</v>
      </c>
      <c r="J120" s="199">
        <v>4.5234534743670174E-2</v>
      </c>
      <c r="K120" s="199">
        <v>3.7255966868518148E-2</v>
      </c>
      <c r="L120" s="199">
        <v>3.2228638903737158E-2</v>
      </c>
      <c r="M120" s="199">
        <v>3.3664636904662093E-2</v>
      </c>
      <c r="N120" s="199">
        <v>3.2846565990357596E-2</v>
      </c>
    </row>
    <row r="121" spans="1:14">
      <c r="C121" s="29">
        <v>23</v>
      </c>
      <c r="D121" s="34" t="s">
        <v>564</v>
      </c>
      <c r="E121" s="199">
        <v>4.1914763209454989E-2</v>
      </c>
      <c r="F121" s="199">
        <v>3.3581428933688838E-2</v>
      </c>
      <c r="G121" s="199">
        <v>3.4823885378350912E-2</v>
      </c>
      <c r="H121" s="199">
        <v>3.8261972366500148E-2</v>
      </c>
      <c r="I121" s="199">
        <v>4.1258257462848835E-2</v>
      </c>
      <c r="J121" s="199">
        <v>4.0457633963913026E-2</v>
      </c>
      <c r="K121" s="199">
        <v>3.6176580846929436E-2</v>
      </c>
      <c r="L121" s="199">
        <v>2.846605054151654E-2</v>
      </c>
      <c r="M121" s="199">
        <v>3.2404684932019062E-2</v>
      </c>
      <c r="N121" s="199">
        <v>2.9458337934110301E-2</v>
      </c>
    </row>
    <row r="122" spans="1:14">
      <c r="C122" s="29">
        <v>24</v>
      </c>
      <c r="D122" s="34" t="s">
        <v>565</v>
      </c>
      <c r="E122" s="199">
        <v>3.5787776474475702E-2</v>
      </c>
      <c r="F122" s="199">
        <v>3.3228501406245975E-2</v>
      </c>
      <c r="G122" s="199">
        <v>3.3050194001553679E-2</v>
      </c>
      <c r="H122" s="199">
        <v>3.6796926523799567E-2</v>
      </c>
      <c r="I122" s="199">
        <v>4.5075765063074959E-2</v>
      </c>
      <c r="J122" s="199">
        <v>3.6478771369619606E-2</v>
      </c>
      <c r="K122" s="199">
        <v>3.6879794375328956E-2</v>
      </c>
      <c r="L122" s="199">
        <v>2.7075209412974623E-2</v>
      </c>
      <c r="M122" s="199">
        <v>3.2371597620514753E-2</v>
      </c>
      <c r="N122" s="199">
        <v>3.0580207837914482E-2</v>
      </c>
    </row>
    <row r="123" spans="1:14">
      <c r="A123" s="16" t="s">
        <v>422</v>
      </c>
      <c r="B123" s="16" t="s">
        <v>420</v>
      </c>
      <c r="C123" s="29">
        <v>1</v>
      </c>
      <c r="D123" s="34" t="s">
        <v>566</v>
      </c>
      <c r="E123" s="199">
        <v>3.3774675350484472E-2</v>
      </c>
      <c r="F123" s="199">
        <v>3.4386011225147707E-2</v>
      </c>
      <c r="G123" s="199">
        <v>3.3881925775003853E-2</v>
      </c>
      <c r="H123" s="199">
        <v>3.5598767977658471E-2</v>
      </c>
      <c r="I123" s="199">
        <v>4.5993720895362661E-2</v>
      </c>
      <c r="J123" s="199">
        <v>3.3810114764849061E-2</v>
      </c>
      <c r="K123" s="199">
        <v>3.7692613228056997E-2</v>
      </c>
      <c r="L123" s="199">
        <v>2.793792696230174E-2</v>
      </c>
      <c r="M123" s="199">
        <v>3.3347843844823782E-2</v>
      </c>
      <c r="N123" s="199">
        <v>3.278706316260771E-2</v>
      </c>
    </row>
    <row r="124" spans="1:14">
      <c r="C124" s="29">
        <v>2</v>
      </c>
      <c r="D124" s="34" t="s">
        <v>567</v>
      </c>
      <c r="E124" s="199">
        <v>3.2640681297594391E-2</v>
      </c>
      <c r="F124" s="199">
        <v>3.3752951127718658E-2</v>
      </c>
      <c r="G124" s="199">
        <v>3.3552216951804666E-2</v>
      </c>
      <c r="H124" s="199">
        <v>3.4480773272017401E-2</v>
      </c>
      <c r="I124" s="199">
        <v>4.2689612167116947E-2</v>
      </c>
      <c r="J124" s="199">
        <v>3.2620328292399636E-2</v>
      </c>
      <c r="K124" s="199">
        <v>3.7523779390471808E-2</v>
      </c>
      <c r="L124" s="199">
        <v>2.665114863848423E-2</v>
      </c>
      <c r="M124" s="199">
        <v>3.3481669873370513E-2</v>
      </c>
      <c r="N124" s="199">
        <v>3.0523538896171314E-2</v>
      </c>
    </row>
    <row r="125" spans="1:14">
      <c r="C125" s="29">
        <v>3</v>
      </c>
      <c r="D125" s="34" t="s">
        <v>568</v>
      </c>
      <c r="E125" s="199">
        <v>3.2517267473167334E-2</v>
      </c>
      <c r="F125" s="199">
        <v>3.3118427111802254E-2</v>
      </c>
      <c r="G125" s="199">
        <v>3.3307096317913662E-2</v>
      </c>
      <c r="H125" s="199">
        <v>3.3807646229940029E-2</v>
      </c>
      <c r="I125" s="199">
        <v>4.5044404167304188E-2</v>
      </c>
      <c r="J125" s="199">
        <v>3.1965344970439243E-2</v>
      </c>
      <c r="K125" s="199">
        <v>3.7247021147616841E-2</v>
      </c>
      <c r="L125" s="199">
        <v>2.5679364129570604E-2</v>
      </c>
      <c r="M125" s="199">
        <v>3.2738177221949112E-2</v>
      </c>
      <c r="N125" s="199">
        <v>2.8011778771729768E-2</v>
      </c>
    </row>
    <row r="126" spans="1:14">
      <c r="C126" s="29">
        <v>4</v>
      </c>
      <c r="D126" s="34" t="s">
        <v>569</v>
      </c>
      <c r="E126" s="199">
        <v>3.2513955882075236E-2</v>
      </c>
      <c r="F126" s="199">
        <v>3.4418237349127641E-2</v>
      </c>
      <c r="G126" s="199">
        <v>3.4004054679633709E-2</v>
      </c>
      <c r="H126" s="199">
        <v>3.421671016833449E-2</v>
      </c>
      <c r="I126" s="199">
        <v>4.5843371529840055E-2</v>
      </c>
      <c r="J126" s="199">
        <v>3.1543368552160486E-2</v>
      </c>
      <c r="K126" s="199">
        <v>3.9072100978703103E-2</v>
      </c>
      <c r="L126" s="199">
        <v>2.667405211961996E-2</v>
      </c>
      <c r="M126" s="199">
        <v>3.3732105321150688E-2</v>
      </c>
      <c r="N126" s="199">
        <v>2.9632612903410401E-2</v>
      </c>
    </row>
    <row r="127" spans="1:14">
      <c r="C127" s="29">
        <v>5</v>
      </c>
      <c r="D127" s="34" t="s">
        <v>570</v>
      </c>
      <c r="E127" s="199">
        <v>3.3921563744678369E-2</v>
      </c>
      <c r="F127" s="199">
        <v>3.4381828600898147E-2</v>
      </c>
      <c r="G127" s="199">
        <v>3.5899596726748736E-2</v>
      </c>
      <c r="H127" s="199">
        <v>3.5101810571419791E-2</v>
      </c>
      <c r="I127" s="199">
        <v>3.9225137596243777E-2</v>
      </c>
      <c r="J127" s="199">
        <v>3.2630692479433718E-2</v>
      </c>
      <c r="K127" s="199">
        <v>3.9612075507192201E-2</v>
      </c>
      <c r="L127" s="199">
        <v>3.1302710065179179E-2</v>
      </c>
      <c r="M127" s="199">
        <v>3.6102170246308761E-2</v>
      </c>
      <c r="N127" s="199">
        <v>3.9822122629697816E-2</v>
      </c>
    </row>
    <row r="128" spans="1:14">
      <c r="C128" s="29">
        <v>6</v>
      </c>
      <c r="D128" s="34" t="s">
        <v>571</v>
      </c>
      <c r="E128" s="199">
        <v>3.8585224848220558E-2</v>
      </c>
      <c r="F128" s="199">
        <v>3.6871854361581316E-2</v>
      </c>
      <c r="G128" s="199">
        <v>3.8416790847612299E-2</v>
      </c>
      <c r="H128" s="199">
        <v>3.7866308890218033E-2</v>
      </c>
      <c r="I128" s="199">
        <v>3.9859241922350026E-2</v>
      </c>
      <c r="J128" s="199">
        <v>3.5136763078842101E-2</v>
      </c>
      <c r="K128" s="199">
        <v>3.9477948442831347E-2</v>
      </c>
      <c r="L128" s="199">
        <v>3.8815545894960425E-2</v>
      </c>
      <c r="M128" s="199">
        <v>4.3065560318523162E-2</v>
      </c>
      <c r="N128" s="199">
        <v>4.4576687811441779E-2</v>
      </c>
    </row>
    <row r="129" spans="3:14">
      <c r="C129" s="29">
        <v>7</v>
      </c>
      <c r="D129" s="34" t="s">
        <v>572</v>
      </c>
      <c r="E129" s="199">
        <v>4.405338134864064E-2</v>
      </c>
      <c r="F129" s="199">
        <v>4.1893762001330735E-2</v>
      </c>
      <c r="G129" s="199">
        <v>4.3373906607056603E-2</v>
      </c>
      <c r="H129" s="199">
        <v>4.4780680071774132E-2</v>
      </c>
      <c r="I129" s="199">
        <v>3.7322006946324662E-2</v>
      </c>
      <c r="J129" s="199">
        <v>4.3260741028828383E-2</v>
      </c>
      <c r="K129" s="199">
        <v>4.1812937307362165E-2</v>
      </c>
      <c r="L129" s="199">
        <v>4.5074418760311832E-2</v>
      </c>
      <c r="M129" s="199">
        <v>4.7540951691783483E-2</v>
      </c>
      <c r="N129" s="199">
        <v>4.7000835280116809E-2</v>
      </c>
    </row>
    <row r="130" spans="3:14">
      <c r="C130" s="29">
        <v>8</v>
      </c>
      <c r="D130" s="34" t="s">
        <v>573</v>
      </c>
      <c r="E130" s="199">
        <v>4.5524007252701219E-2</v>
      </c>
      <c r="F130" s="199">
        <v>4.514085270981321E-2</v>
      </c>
      <c r="G130" s="199">
        <v>4.717046571576524E-2</v>
      </c>
      <c r="H130" s="199">
        <v>4.8401958982538067E-2</v>
      </c>
      <c r="I130" s="199">
        <v>4.116506346818067E-2</v>
      </c>
      <c r="J130" s="199">
        <v>4.8498022338758766E-2</v>
      </c>
      <c r="K130" s="199">
        <v>4.447087688270842E-2</v>
      </c>
      <c r="L130" s="199">
        <v>5.0145810771459895E-2</v>
      </c>
      <c r="M130" s="199">
        <v>5.1991974941092707E-2</v>
      </c>
      <c r="N130" s="199">
        <v>5.3930720095126831E-2</v>
      </c>
    </row>
    <row r="131" spans="3:14">
      <c r="C131" s="29">
        <v>9</v>
      </c>
      <c r="D131" s="34" t="s">
        <v>574</v>
      </c>
      <c r="E131" s="199">
        <v>4.4630802201898814E-2</v>
      </c>
      <c r="F131" s="199">
        <v>4.9477507076676579E-2</v>
      </c>
      <c r="G131" s="199">
        <v>4.8822989283545511E-2</v>
      </c>
      <c r="H131" s="199">
        <v>4.939944566308456E-2</v>
      </c>
      <c r="I131" s="199">
        <v>4.37467593374775E-2</v>
      </c>
      <c r="J131" s="199">
        <v>4.6411093152429722E-2</v>
      </c>
      <c r="K131" s="199">
        <v>4.3936953640960084E-2</v>
      </c>
      <c r="L131" s="199">
        <v>5.1746952249847121E-2</v>
      </c>
      <c r="M131" s="199">
        <v>5.1191468825753081E-2</v>
      </c>
      <c r="N131" s="199">
        <v>5.2640209354782114E-2</v>
      </c>
    </row>
    <row r="132" spans="3:14">
      <c r="C132" s="29">
        <v>10</v>
      </c>
      <c r="D132" s="34" t="s">
        <v>575</v>
      </c>
      <c r="E132" s="199">
        <v>4.4313147956782893E-2</v>
      </c>
      <c r="F132" s="199">
        <v>4.9727140033971072E-2</v>
      </c>
      <c r="G132" s="199">
        <v>4.9000976931881469E-2</v>
      </c>
      <c r="H132" s="199">
        <v>5.101116608480652E-2</v>
      </c>
      <c r="I132" s="199">
        <v>4.3548473974381732E-2</v>
      </c>
      <c r="J132" s="199">
        <v>4.4951749945807695E-2</v>
      </c>
      <c r="K132" s="199">
        <v>4.6446622003568416E-2</v>
      </c>
      <c r="L132" s="199">
        <v>5.3207687715838246E-2</v>
      </c>
      <c r="M132" s="199">
        <v>5.1567386868335847E-2</v>
      </c>
      <c r="N132" s="199">
        <v>5.5112504318968476E-2</v>
      </c>
    </row>
    <row r="133" spans="3:14">
      <c r="C133" s="29">
        <v>11</v>
      </c>
      <c r="D133" s="34" t="s">
        <v>576</v>
      </c>
      <c r="E133" s="199">
        <v>4.2133534153930549E-2</v>
      </c>
      <c r="F133" s="199">
        <v>5.0031087354734848E-2</v>
      </c>
      <c r="G133" s="199">
        <v>4.9917840531297913E-2</v>
      </c>
      <c r="H133" s="199">
        <v>4.8273499298765753E-2</v>
      </c>
      <c r="I133" s="199">
        <v>4.3855509660330014E-2</v>
      </c>
      <c r="J133" s="199">
        <v>4.3615167551605293E-2</v>
      </c>
      <c r="K133" s="199">
        <v>4.7740921736990141E-2</v>
      </c>
      <c r="L133" s="199">
        <v>5.5009084872333754E-2</v>
      </c>
      <c r="M133" s="199">
        <v>5.037924217253479E-2</v>
      </c>
      <c r="N133" s="199">
        <v>5.1416986712672516E-2</v>
      </c>
    </row>
    <row r="134" spans="3:14">
      <c r="C134" s="29">
        <v>12</v>
      </c>
      <c r="D134" s="34" t="s">
        <v>577</v>
      </c>
      <c r="E134" s="199">
        <v>4.1441134485342111E-2</v>
      </c>
      <c r="F134" s="199">
        <v>5.057049650349045E-2</v>
      </c>
      <c r="G134" s="199">
        <v>4.8992965735910887E-2</v>
      </c>
      <c r="H134" s="199">
        <v>5.0035535835064059E-2</v>
      </c>
      <c r="I134" s="199">
        <v>4.1564598253923626E-2</v>
      </c>
      <c r="J134" s="199">
        <v>4.1808136162460104E-2</v>
      </c>
      <c r="K134" s="199">
        <v>4.7213314158587753E-2</v>
      </c>
      <c r="L134" s="199">
        <v>5.5789968498095879E-2</v>
      </c>
      <c r="M134" s="199">
        <v>5.0737082775338609E-2</v>
      </c>
      <c r="N134" s="199">
        <v>3.8904360327963378E-2</v>
      </c>
    </row>
    <row r="135" spans="3:14">
      <c r="C135" s="29">
        <v>13</v>
      </c>
      <c r="D135" s="34" t="s">
        <v>578</v>
      </c>
      <c r="E135" s="199">
        <v>4.1378845366537145E-2</v>
      </c>
      <c r="F135" s="199">
        <v>4.8288377043897844E-2</v>
      </c>
      <c r="G135" s="199">
        <v>4.7534729358137795E-2</v>
      </c>
      <c r="H135" s="199">
        <v>4.7890331403872569E-2</v>
      </c>
      <c r="I135" s="199">
        <v>4.1196543824795873E-2</v>
      </c>
      <c r="J135" s="199">
        <v>4.1412493381384377E-2</v>
      </c>
      <c r="K135" s="199">
        <v>4.5002876050274622E-2</v>
      </c>
      <c r="L135" s="199">
        <v>5.4273430103536781E-2</v>
      </c>
      <c r="M135" s="199">
        <v>5.0956197237714225E-2</v>
      </c>
      <c r="N135" s="199">
        <v>3.664182269053335E-2</v>
      </c>
    </row>
    <row r="136" spans="3:14">
      <c r="C136" s="29">
        <v>14</v>
      </c>
      <c r="D136" s="34" t="s">
        <v>579</v>
      </c>
      <c r="E136" s="199">
        <v>4.0442098249174135E-2</v>
      </c>
      <c r="F136" s="199">
        <v>4.7518515257620735E-2</v>
      </c>
      <c r="G136" s="199">
        <v>4.7118157626147919E-2</v>
      </c>
      <c r="H136" s="199">
        <v>5.00859246881823E-2</v>
      </c>
      <c r="I136" s="199">
        <v>4.2528428652889104E-2</v>
      </c>
      <c r="J136" s="199">
        <v>4.0902585553878129E-2</v>
      </c>
      <c r="K136" s="199">
        <v>4.504755569654989E-2</v>
      </c>
      <c r="L136" s="199">
        <v>5.3683016409697817E-2</v>
      </c>
      <c r="M136" s="199">
        <v>5.1098035611364438E-2</v>
      </c>
      <c r="N136" s="199">
        <v>3.8235228535836635E-2</v>
      </c>
    </row>
    <row r="137" spans="3:14">
      <c r="C137" s="29">
        <v>15</v>
      </c>
      <c r="D137" s="34" t="s">
        <v>580</v>
      </c>
      <c r="E137" s="199">
        <v>3.8935110050238586E-2</v>
      </c>
      <c r="F137" s="199">
        <v>4.7626397087371847E-2</v>
      </c>
      <c r="G137" s="199">
        <v>4.699336703826152E-2</v>
      </c>
      <c r="H137" s="199">
        <v>4.7109155352703679E-2</v>
      </c>
      <c r="I137" s="199">
        <v>4.4099891259898043E-2</v>
      </c>
      <c r="J137" s="199">
        <v>4.0804451825776411E-2</v>
      </c>
      <c r="K137" s="199">
        <v>4.4958519530961243E-2</v>
      </c>
      <c r="L137" s="199">
        <v>5.3213668478007244E-2</v>
      </c>
      <c r="M137" s="199">
        <v>5.2428747075825122E-2</v>
      </c>
      <c r="N137" s="199">
        <v>4.2544429384100795E-2</v>
      </c>
    </row>
    <row r="138" spans="3:14">
      <c r="C138" s="29">
        <v>16</v>
      </c>
      <c r="D138" s="34" t="s">
        <v>581</v>
      </c>
      <c r="E138" s="199">
        <v>4.0744284429568692E-2</v>
      </c>
      <c r="F138" s="199">
        <v>4.6455132835316243E-2</v>
      </c>
      <c r="G138" s="199">
        <v>4.4700977953152081E-2</v>
      </c>
      <c r="H138" s="199">
        <v>4.2773715439306179E-2</v>
      </c>
      <c r="I138" s="199">
        <v>3.9098296289232524E-2</v>
      </c>
      <c r="J138" s="199">
        <v>4.4105470832553111E-2</v>
      </c>
      <c r="K138" s="199">
        <v>4.4318610645714455E-2</v>
      </c>
      <c r="L138" s="199">
        <v>4.8362334879460213E-2</v>
      </c>
      <c r="M138" s="199">
        <v>4.4181130384295907E-2</v>
      </c>
      <c r="N138" s="199">
        <v>4.8083561951717931E-2</v>
      </c>
    </row>
    <row r="139" spans="3:14">
      <c r="C139" s="29">
        <v>17</v>
      </c>
      <c r="D139" s="34" t="s">
        <v>582</v>
      </c>
      <c r="E139" s="199">
        <v>4.4542313786479056E-2</v>
      </c>
      <c r="F139" s="199">
        <v>4.7204788563016326E-2</v>
      </c>
      <c r="G139" s="199">
        <v>4.4993491190882112E-2</v>
      </c>
      <c r="H139" s="199">
        <v>4.0391236914950335E-2</v>
      </c>
      <c r="I139" s="199">
        <v>3.9717989153381802E-2</v>
      </c>
      <c r="J139" s="199">
        <v>4.7810859626622966E-2</v>
      </c>
      <c r="K139" s="199">
        <v>4.5466739491650497E-2</v>
      </c>
      <c r="L139" s="199">
        <v>4.6421761498220242E-2</v>
      </c>
      <c r="M139" s="199">
        <v>3.683036660253259E-2</v>
      </c>
      <c r="N139" s="199">
        <v>4.7756001121599854E-2</v>
      </c>
    </row>
    <row r="140" spans="3:14">
      <c r="C140" s="29">
        <v>18</v>
      </c>
      <c r="D140" s="34" t="s">
        <v>583</v>
      </c>
      <c r="E140" s="199">
        <v>5.0092675528784082E-2</v>
      </c>
      <c r="F140" s="199">
        <v>4.3831631567926306E-2</v>
      </c>
      <c r="G140" s="199">
        <v>4.4043950069520388E-2</v>
      </c>
      <c r="H140" s="199">
        <v>4.0491972098947893E-2</v>
      </c>
      <c r="I140" s="199">
        <v>4.052002278441915E-2</v>
      </c>
      <c r="J140" s="199">
        <v>5.1523694356045278E-2</v>
      </c>
      <c r="K140" s="199">
        <v>4.4913516757724085E-2</v>
      </c>
      <c r="L140" s="199">
        <v>4.4098871311404358E-2</v>
      </c>
      <c r="M140" s="199">
        <v>3.679414550524656E-2</v>
      </c>
      <c r="N140" s="199">
        <v>4.5101574442835808E-2</v>
      </c>
    </row>
    <row r="141" spans="3:14">
      <c r="C141" s="29">
        <v>19</v>
      </c>
      <c r="D141" s="34" t="s">
        <v>584</v>
      </c>
      <c r="E141" s="199">
        <v>5.0028141421362526E-2</v>
      </c>
      <c r="F141" s="199">
        <v>4.1033734786588123E-2</v>
      </c>
      <c r="G141" s="199">
        <v>4.2419397707514697E-2</v>
      </c>
      <c r="H141" s="199">
        <v>4.110458999504446E-2</v>
      </c>
      <c r="I141" s="199">
        <v>3.9157781898161249E-2</v>
      </c>
      <c r="J141" s="199">
        <v>5.1648226468613979E-2</v>
      </c>
      <c r="K141" s="199">
        <v>4.0893626413208622E-2</v>
      </c>
      <c r="L141" s="199">
        <v>4.2610334235682147E-2</v>
      </c>
      <c r="M141" s="199">
        <v>3.7679013006221292E-2</v>
      </c>
      <c r="N141" s="199">
        <v>3.8391115918844636E-2</v>
      </c>
    </row>
    <row r="142" spans="3:14">
      <c r="C142" s="29">
        <v>20</v>
      </c>
      <c r="D142" s="34" t="s">
        <v>585</v>
      </c>
      <c r="E142" s="199">
        <v>4.9840936385124601E-2</v>
      </c>
      <c r="F142" s="199">
        <v>3.9328927018355463E-2</v>
      </c>
      <c r="G142" s="199">
        <v>4.0867688661351174E-2</v>
      </c>
      <c r="H142" s="199">
        <v>3.9301094275800773E-2</v>
      </c>
      <c r="I142" s="199">
        <v>4.0730879848370975E-2</v>
      </c>
      <c r="J142" s="199">
        <v>4.9517565130301811E-2</v>
      </c>
      <c r="K142" s="199">
        <v>3.8775866992599946E-2</v>
      </c>
      <c r="L142" s="199">
        <v>4.0776426538960485E-2</v>
      </c>
      <c r="M142" s="199">
        <v>3.6831889610279535E-2</v>
      </c>
      <c r="N142" s="199">
        <v>3.9102080780841875E-2</v>
      </c>
    </row>
    <row r="143" spans="3:14">
      <c r="C143" s="29">
        <v>21</v>
      </c>
      <c r="D143" s="34" t="s">
        <v>586</v>
      </c>
      <c r="E143" s="199">
        <v>4.8273878438910657E-2</v>
      </c>
      <c r="F143" s="199">
        <v>3.7730646706307394E-2</v>
      </c>
      <c r="G143" s="199">
        <v>3.9683396489394569E-2</v>
      </c>
      <c r="H143" s="199">
        <v>3.8320148746193515E-2</v>
      </c>
      <c r="I143" s="199">
        <v>4.0699808327555966E-2</v>
      </c>
      <c r="J143" s="199">
        <v>4.8138323538775764E-2</v>
      </c>
      <c r="K143" s="199">
        <v>3.7646215133848068E-2</v>
      </c>
      <c r="L143" s="199">
        <v>3.7558156342714956E-2</v>
      </c>
      <c r="M143" s="199">
        <v>3.5073544057568101E-2</v>
      </c>
      <c r="N143" s="199">
        <v>4.2946974018703725E-2</v>
      </c>
    </row>
    <row r="144" spans="3:14">
      <c r="C144" s="29">
        <v>22</v>
      </c>
      <c r="D144" s="34" t="s">
        <v>587</v>
      </c>
      <c r="E144" s="199">
        <v>4.7119164817844415E-2</v>
      </c>
      <c r="F144" s="199">
        <v>3.6745668571423799E-2</v>
      </c>
      <c r="G144" s="199">
        <v>3.7689858481125028E-2</v>
      </c>
      <c r="H144" s="199">
        <v>3.9296757007431099E-2</v>
      </c>
      <c r="I144" s="199">
        <v>3.9175157419669641E-2</v>
      </c>
      <c r="J144" s="199">
        <v>4.1859994096066985E-2</v>
      </c>
      <c r="K144" s="199">
        <v>3.7645510129567593E-2</v>
      </c>
      <c r="L144" s="199">
        <v>3.392092797547859E-2</v>
      </c>
      <c r="M144" s="199">
        <v>3.4866348786255524E-2</v>
      </c>
      <c r="N144" s="199">
        <v>4.3205470818375218E-2</v>
      </c>
    </row>
    <row r="145" spans="1:14">
      <c r="C145" s="29">
        <v>23</v>
      </c>
      <c r="D145" s="34" t="s">
        <v>588</v>
      </c>
      <c r="E145" s="199">
        <v>4.343497082251873E-2</v>
      </c>
      <c r="F145" s="199">
        <v>3.5598912505744762E-2</v>
      </c>
      <c r="G145" s="199">
        <v>3.5109683391417033E-2</v>
      </c>
      <c r="H145" s="199">
        <v>3.6538509457753859E-2</v>
      </c>
      <c r="I145" s="199">
        <v>4.032470148087481E-2</v>
      </c>
      <c r="J145" s="199">
        <v>4.0003172060956237E-2</v>
      </c>
      <c r="K145" s="199">
        <v>3.6553047246610924E-2</v>
      </c>
      <c r="L145" s="199">
        <v>2.9589584333455519E-2</v>
      </c>
      <c r="M145" s="199">
        <v>3.3889637296367243E-2</v>
      </c>
      <c r="N145" s="199">
        <v>4.1418093710417679E-2</v>
      </c>
    </row>
    <row r="146" spans="1:14">
      <c r="C146" s="29">
        <v>24</v>
      </c>
      <c r="D146" s="34" t="s">
        <v>589</v>
      </c>
      <c r="E146" s="199">
        <v>3.9118204707940946E-2</v>
      </c>
      <c r="F146" s="199">
        <v>3.4867112600138625E-2</v>
      </c>
      <c r="G146" s="199">
        <v>3.2504475928921042E-2</v>
      </c>
      <c r="H146" s="199">
        <v>3.3722261574191996E-2</v>
      </c>
      <c r="I146" s="199">
        <v>4.2892599141914983E-2</v>
      </c>
      <c r="J146" s="199">
        <v>3.6021640811010718E-2</v>
      </c>
      <c r="K146" s="199">
        <v>3.6530751486240819E-2</v>
      </c>
      <c r="L146" s="199">
        <v>2.7456817215379001E-2</v>
      </c>
      <c r="M146" s="199">
        <v>3.3495310725364887E-2</v>
      </c>
      <c r="N146" s="199">
        <v>3.2214226361503638E-2</v>
      </c>
    </row>
    <row r="147" spans="1:14">
      <c r="A147" s="16" t="s">
        <v>422</v>
      </c>
      <c r="B147" s="16" t="s">
        <v>424</v>
      </c>
      <c r="C147" s="29">
        <v>1</v>
      </c>
      <c r="D147" s="34" t="s">
        <v>590</v>
      </c>
      <c r="E147" s="199">
        <v>3.4540611270297374E-2</v>
      </c>
      <c r="F147" s="199">
        <v>3.9873904028341629E-2</v>
      </c>
      <c r="G147" s="199">
        <v>3.702791033211511E-2</v>
      </c>
      <c r="H147" s="199">
        <v>4.5757302514355544E-2</v>
      </c>
      <c r="I147" s="199">
        <v>4.3028971758749618E-2</v>
      </c>
      <c r="J147" s="199">
        <v>3.1729525863410428E-2</v>
      </c>
      <c r="K147" s="199">
        <v>4.107361198394123E-2</v>
      </c>
      <c r="L147" s="199">
        <v>3.4137307703445842E-2</v>
      </c>
      <c r="M147" s="199">
        <v>3.8258173473401567E-2</v>
      </c>
      <c r="N147" s="199">
        <v>2.74529344518692E-2</v>
      </c>
    </row>
    <row r="148" spans="1:14">
      <c r="C148" s="29">
        <v>2</v>
      </c>
      <c r="D148" s="34" t="s">
        <v>591</v>
      </c>
      <c r="E148" s="199">
        <v>3.2136555715965721E-2</v>
      </c>
      <c r="F148" s="199">
        <v>3.9529258110494167E-2</v>
      </c>
      <c r="G148" s="199">
        <v>3.7328480536183144E-2</v>
      </c>
      <c r="H148" s="199">
        <v>4.4000809371420944E-2</v>
      </c>
      <c r="I148" s="199">
        <v>3.9997931216154144E-2</v>
      </c>
      <c r="J148" s="199">
        <v>3.1840691199190529E-2</v>
      </c>
      <c r="K148" s="199">
        <v>4.1019970550832029E-2</v>
      </c>
      <c r="L148" s="199">
        <v>3.3982630986493172E-2</v>
      </c>
      <c r="M148" s="199">
        <v>3.9016498820699193E-2</v>
      </c>
      <c r="N148" s="199">
        <v>2.6119546565314573E-2</v>
      </c>
    </row>
    <row r="149" spans="1:14">
      <c r="C149" s="29">
        <v>3</v>
      </c>
      <c r="D149" s="34" t="s">
        <v>592</v>
      </c>
      <c r="E149" s="199">
        <v>3.1540853603503304E-2</v>
      </c>
      <c r="F149" s="199">
        <v>3.8933644109673454E-2</v>
      </c>
      <c r="G149" s="199">
        <v>3.6639287290542867E-2</v>
      </c>
      <c r="H149" s="199">
        <v>4.2864939090871593E-2</v>
      </c>
      <c r="I149" s="199">
        <v>4.3309222680453459E-2</v>
      </c>
      <c r="J149" s="199">
        <v>3.0469471319252078E-2</v>
      </c>
      <c r="K149" s="199">
        <v>4.1555515937333927E-2</v>
      </c>
      <c r="L149" s="199">
        <v>3.2835350378820405E-2</v>
      </c>
      <c r="M149" s="199">
        <v>3.7595243917070774E-2</v>
      </c>
      <c r="N149" s="199">
        <v>2.746121485153E-2</v>
      </c>
    </row>
    <row r="150" spans="1:14">
      <c r="C150" s="29">
        <v>4</v>
      </c>
      <c r="D150" s="34" t="s">
        <v>593</v>
      </c>
      <c r="E150" s="199">
        <v>3.1705597964428019E-2</v>
      </c>
      <c r="F150" s="199">
        <v>3.9169505719747311E-2</v>
      </c>
      <c r="G150" s="199">
        <v>3.7269677920608965E-2</v>
      </c>
      <c r="H150" s="199">
        <v>4.231692391712194E-2</v>
      </c>
      <c r="I150" s="199">
        <v>4.3750324020795241E-2</v>
      </c>
      <c r="J150" s="199">
        <v>2.9563494857344504E-2</v>
      </c>
      <c r="K150" s="199">
        <v>4.1717563506497468E-2</v>
      </c>
      <c r="L150" s="199">
        <v>3.2880425081961005E-2</v>
      </c>
      <c r="M150" s="199">
        <v>3.7650582967950048E-2</v>
      </c>
      <c r="N150" s="199">
        <v>3.1689820125365246E-2</v>
      </c>
    </row>
    <row r="151" spans="1:14">
      <c r="C151" s="29">
        <v>5</v>
      </c>
      <c r="D151" s="34" t="s">
        <v>594</v>
      </c>
      <c r="E151" s="199">
        <v>3.2222074679903338E-2</v>
      </c>
      <c r="F151" s="199">
        <v>3.9418246188064499E-2</v>
      </c>
      <c r="G151" s="199">
        <v>3.7341881851705831E-2</v>
      </c>
      <c r="H151" s="199">
        <v>4.3768841950585134E-2</v>
      </c>
      <c r="I151" s="199">
        <v>4.3790041701089702E-2</v>
      </c>
      <c r="J151" s="199">
        <v>3.0884205661514664E-2</v>
      </c>
      <c r="K151" s="199">
        <v>4.2358844613972005E-2</v>
      </c>
      <c r="L151" s="199">
        <v>3.5040592382850504E-2</v>
      </c>
      <c r="M151" s="199">
        <v>4.0101827650465265E-2</v>
      </c>
      <c r="N151" s="199">
        <v>3.614248327237498E-2</v>
      </c>
    </row>
    <row r="152" spans="1:14">
      <c r="C152" s="29">
        <v>6</v>
      </c>
      <c r="D152" s="34" t="s">
        <v>595</v>
      </c>
      <c r="E152" s="199">
        <v>3.4591776678329245E-2</v>
      </c>
      <c r="F152" s="199">
        <v>4.0216927180545599E-2</v>
      </c>
      <c r="G152" s="199">
        <v>3.9068279506176466E-2</v>
      </c>
      <c r="H152" s="199">
        <v>4.4769869380811227E-2</v>
      </c>
      <c r="I152" s="199">
        <v>4.3783360222161657E-2</v>
      </c>
      <c r="J152" s="199">
        <v>3.2040077283478158E-2</v>
      </c>
      <c r="K152" s="199">
        <v>4.267937919885683E-2</v>
      </c>
      <c r="L152" s="199">
        <v>3.7610745770160728E-2</v>
      </c>
      <c r="M152" s="199">
        <v>4.5969190861443916E-2</v>
      </c>
      <c r="N152" s="199">
        <v>3.9047442306315357E-2</v>
      </c>
    </row>
    <row r="153" spans="1:14">
      <c r="C153" s="29">
        <v>7</v>
      </c>
      <c r="D153" s="34" t="s">
        <v>596</v>
      </c>
      <c r="E153" s="199">
        <v>3.716137381616097E-2</v>
      </c>
      <c r="F153" s="199">
        <v>4.163711266206855E-2</v>
      </c>
      <c r="G153" s="199">
        <v>4.1011236073887743E-2</v>
      </c>
      <c r="H153" s="199">
        <v>4.4071138247317988E-2</v>
      </c>
      <c r="I153" s="199">
        <v>4.7888510367984936E-2</v>
      </c>
      <c r="J153" s="199">
        <v>3.6722958549333308E-2</v>
      </c>
      <c r="K153" s="199">
        <v>4.2516208359857345E-2</v>
      </c>
      <c r="L153" s="199">
        <v>4.1806599962074746E-2</v>
      </c>
      <c r="M153" s="199">
        <v>4.5742803835119618E-2</v>
      </c>
      <c r="N153" s="199">
        <v>4.4983027616107035E-2</v>
      </c>
    </row>
    <row r="154" spans="1:14">
      <c r="C154" s="29">
        <v>8</v>
      </c>
      <c r="D154" s="34" t="s">
        <v>597</v>
      </c>
      <c r="E154" s="199">
        <v>4.0484093646749146E-2</v>
      </c>
      <c r="F154" s="199">
        <v>4.1650139044461298E-2</v>
      </c>
      <c r="G154" s="199">
        <v>4.2617354277539751E-2</v>
      </c>
      <c r="H154" s="199">
        <v>4.4044106813453651E-2</v>
      </c>
      <c r="I154" s="199">
        <v>3.9314193205851548E-2</v>
      </c>
      <c r="J154" s="199">
        <v>4.3114306951604106E-2</v>
      </c>
      <c r="K154" s="199">
        <v>4.2336591154957914E-2</v>
      </c>
      <c r="L154" s="199">
        <v>4.4665628640801716E-2</v>
      </c>
      <c r="M154" s="199">
        <v>4.6385515179036538E-2</v>
      </c>
      <c r="N154" s="199">
        <v>4.2792374823493545E-2</v>
      </c>
    </row>
    <row r="155" spans="1:14">
      <c r="C155" s="29">
        <v>9</v>
      </c>
      <c r="D155" s="34" t="s">
        <v>598</v>
      </c>
      <c r="E155" s="199">
        <v>4.5816252278231932E-2</v>
      </c>
      <c r="F155" s="199">
        <v>3.8383069231667087E-2</v>
      </c>
      <c r="G155" s="199">
        <v>4.2513437425042516E-2</v>
      </c>
      <c r="H155" s="199">
        <v>4.199506126273729E-2</v>
      </c>
      <c r="I155" s="199">
        <v>3.7775102161668787E-2</v>
      </c>
      <c r="J155" s="199">
        <v>4.4419896570094035E-2</v>
      </c>
      <c r="K155" s="199">
        <v>3.9311053254943516E-2</v>
      </c>
      <c r="L155" s="199">
        <v>4.5235158665640991E-2</v>
      </c>
      <c r="M155" s="199">
        <v>4.5975360738471624E-2</v>
      </c>
      <c r="N155" s="199">
        <v>4.2043729277690997E-2</v>
      </c>
    </row>
    <row r="156" spans="1:14">
      <c r="C156" s="29">
        <v>10</v>
      </c>
      <c r="D156" s="34" t="s">
        <v>599</v>
      </c>
      <c r="E156" s="199">
        <v>4.7696532600553287E-2</v>
      </c>
      <c r="F156" s="199">
        <v>3.917581975334198E-2</v>
      </c>
      <c r="G156" s="199">
        <v>4.3762985451701063E-2</v>
      </c>
      <c r="H156" s="199">
        <v>4.1362101379663958E-2</v>
      </c>
      <c r="I156" s="199">
        <v>4.0970086400183722E-2</v>
      </c>
      <c r="J156" s="199">
        <v>4.7537472309294143E-2</v>
      </c>
      <c r="K156" s="199">
        <v>4.0247012547305554E-2</v>
      </c>
      <c r="L156" s="199">
        <v>4.6005644707190492E-2</v>
      </c>
      <c r="M156" s="199">
        <v>4.6580103608371885E-2</v>
      </c>
      <c r="N156" s="199">
        <v>4.4238278728968392E-2</v>
      </c>
    </row>
    <row r="157" spans="1:14">
      <c r="C157" s="29">
        <v>11</v>
      </c>
      <c r="D157" s="34" t="s">
        <v>600</v>
      </c>
      <c r="E157" s="199">
        <v>4.8245338937156781E-2</v>
      </c>
      <c r="F157" s="199">
        <v>4.0272174974498975E-2</v>
      </c>
      <c r="G157" s="199">
        <v>4.4510951095744121E-2</v>
      </c>
      <c r="H157" s="199">
        <v>4.1396440730241624E-2</v>
      </c>
      <c r="I157" s="199">
        <v>4.435771994779044E-2</v>
      </c>
      <c r="J157" s="199">
        <v>4.8786505484306866E-2</v>
      </c>
      <c r="K157" s="199">
        <v>4.2259276280211831E-2</v>
      </c>
      <c r="L157" s="199">
        <v>4.6692167108870301E-2</v>
      </c>
      <c r="M157" s="199">
        <v>4.4073994480902608E-2</v>
      </c>
      <c r="N157" s="199">
        <v>4.2510597693859987E-2</v>
      </c>
    </row>
    <row r="158" spans="1:14">
      <c r="C158" s="29">
        <v>12</v>
      </c>
      <c r="D158" s="34" t="s">
        <v>601</v>
      </c>
      <c r="E158" s="199">
        <v>4.7072253988734727E-2</v>
      </c>
      <c r="F158" s="199">
        <v>4.120175414474999E-2</v>
      </c>
      <c r="G158" s="199">
        <v>4.4782898084189018E-2</v>
      </c>
      <c r="H158" s="199">
        <v>4.1160544321925528E-2</v>
      </c>
      <c r="I158" s="199">
        <v>4.7857948788443724E-2</v>
      </c>
      <c r="J158" s="199">
        <v>4.7484949288561493E-2</v>
      </c>
      <c r="K158" s="199">
        <v>4.2501139589039227E-2</v>
      </c>
      <c r="L158" s="199">
        <v>4.6788941796544851E-2</v>
      </c>
      <c r="M158" s="199">
        <v>4.6225193297501216E-2</v>
      </c>
      <c r="N158" s="199">
        <v>5.6273352553602198E-2</v>
      </c>
    </row>
    <row r="159" spans="1:14">
      <c r="C159" s="29">
        <v>13</v>
      </c>
      <c r="D159" s="34" t="s">
        <v>602</v>
      </c>
      <c r="E159" s="199">
        <v>4.5093443693191286E-2</v>
      </c>
      <c r="F159" s="199">
        <v>4.1783722161750428E-2</v>
      </c>
      <c r="G159" s="199">
        <v>4.600465386743835E-2</v>
      </c>
      <c r="H159" s="199">
        <v>4.2422770839840723E-2</v>
      </c>
      <c r="I159" s="199">
        <v>4.7753519747420314E-2</v>
      </c>
      <c r="J159" s="199">
        <v>4.4741513621834081E-2</v>
      </c>
      <c r="K159" s="199">
        <v>4.268703015000358E-2</v>
      </c>
      <c r="L159" s="199">
        <v>4.8408131268083909E-2</v>
      </c>
      <c r="M159" s="199">
        <v>4.6162545315373733E-2</v>
      </c>
      <c r="N159" s="199">
        <v>7.0162505278754783E-2</v>
      </c>
    </row>
    <row r="160" spans="1:14">
      <c r="C160" s="29">
        <v>14</v>
      </c>
      <c r="D160" s="34" t="s">
        <v>603</v>
      </c>
      <c r="E160" s="199">
        <v>4.3829349050699913E-2</v>
      </c>
      <c r="F160" s="199">
        <v>3.9599951682890586E-2</v>
      </c>
      <c r="G160" s="199">
        <v>4.5130999898893333E-2</v>
      </c>
      <c r="H160" s="199">
        <v>4.1652139235458331E-2</v>
      </c>
      <c r="I160" s="199">
        <v>4.6705393673357104E-2</v>
      </c>
      <c r="J160" s="199">
        <v>4.3891601182794303E-2</v>
      </c>
      <c r="K160" s="199">
        <v>4.0060443785685546E-2</v>
      </c>
      <c r="L160" s="199">
        <v>4.7259564672130869E-2</v>
      </c>
      <c r="M160" s="199">
        <v>4.5830795773653225E-2</v>
      </c>
      <c r="N160" s="199">
        <v>5.7865137617806942E-2</v>
      </c>
    </row>
    <row r="161" spans="1:14">
      <c r="C161" s="29">
        <v>15</v>
      </c>
      <c r="D161" s="34" t="s">
        <v>604</v>
      </c>
      <c r="E161" s="199">
        <v>4.2603071952346652E-2</v>
      </c>
      <c r="F161" s="199">
        <v>4.0658658741118597E-2</v>
      </c>
      <c r="G161" s="199">
        <v>4.3831110064656877E-2</v>
      </c>
      <c r="H161" s="199">
        <v>4.1146399966996511E-2</v>
      </c>
      <c r="I161" s="199">
        <v>4.2277800303710346E-2</v>
      </c>
      <c r="J161" s="199">
        <v>4.4130735016048903E-2</v>
      </c>
      <c r="K161" s="199">
        <v>3.9470324440172913E-2</v>
      </c>
      <c r="L161" s="199">
        <v>4.6384897301545679E-2</v>
      </c>
      <c r="M161" s="199">
        <v>4.5467057792573672E-2</v>
      </c>
      <c r="N161" s="199">
        <v>5.6291374599922742E-2</v>
      </c>
    </row>
    <row r="162" spans="1:14">
      <c r="C162" s="29">
        <v>16</v>
      </c>
      <c r="D162" s="34" t="s">
        <v>605</v>
      </c>
      <c r="E162" s="199">
        <v>4.3953909463856133E-2</v>
      </c>
      <c r="F162" s="199">
        <v>4.0809487431473557E-2</v>
      </c>
      <c r="G162" s="199">
        <v>4.3656756985590572E-2</v>
      </c>
      <c r="H162" s="199">
        <v>4.0583376061072186E-2</v>
      </c>
      <c r="I162" s="199">
        <v>3.9510059523316078E-2</v>
      </c>
      <c r="J162" s="199">
        <v>4.375361828865635E-2</v>
      </c>
      <c r="K162" s="199">
        <v>3.8859625943514872E-2</v>
      </c>
      <c r="L162" s="199">
        <v>4.5538244941471503E-2</v>
      </c>
      <c r="M162" s="199">
        <v>4.303128526322024E-2</v>
      </c>
      <c r="N162" s="199">
        <v>4.4116021063388411E-2</v>
      </c>
    </row>
    <row r="163" spans="1:14">
      <c r="C163" s="29">
        <v>17</v>
      </c>
      <c r="D163" s="34" t="s">
        <v>606</v>
      </c>
      <c r="E163" s="199">
        <v>4.6544515100821596E-2</v>
      </c>
      <c r="F163" s="199">
        <v>4.7107337626954855E-2</v>
      </c>
      <c r="G163" s="199">
        <v>4.4398528109493483E-2</v>
      </c>
      <c r="H163" s="199">
        <v>4.0919697389384273E-2</v>
      </c>
      <c r="I163" s="199">
        <v>3.6977655278498278E-2</v>
      </c>
      <c r="J163" s="199">
        <v>4.5859585046004944E-2</v>
      </c>
      <c r="K163" s="199">
        <v>4.2947967852271618E-2</v>
      </c>
      <c r="L163" s="199">
        <v>4.8575879486164014E-2</v>
      </c>
      <c r="M163" s="199">
        <v>3.8550151038589636E-2</v>
      </c>
      <c r="N163" s="199">
        <v>4.5091403435196867E-2</v>
      </c>
    </row>
    <row r="164" spans="1:14">
      <c r="C164" s="29">
        <v>18</v>
      </c>
      <c r="D164" s="34" t="s">
        <v>607</v>
      </c>
      <c r="E164" s="199">
        <v>4.889315526480062E-2</v>
      </c>
      <c r="F164" s="199">
        <v>4.8770200334254311E-2</v>
      </c>
      <c r="G164" s="199">
        <v>4.542599503483525E-2</v>
      </c>
      <c r="H164" s="199">
        <v>4.1860611311162067E-2</v>
      </c>
      <c r="I164" s="199">
        <v>3.9162127694693044E-2</v>
      </c>
      <c r="J164" s="199">
        <v>5.2075155889160993E-2</v>
      </c>
      <c r="K164" s="199">
        <v>4.4586543023905141E-2</v>
      </c>
      <c r="L164" s="199">
        <v>4.8316614481859137E-2</v>
      </c>
      <c r="M164" s="199">
        <v>3.8685508648459009E-2</v>
      </c>
      <c r="N164" s="199">
        <v>3.853137857451458E-2</v>
      </c>
    </row>
    <row r="165" spans="1:14">
      <c r="C165" s="29">
        <v>19</v>
      </c>
      <c r="D165" s="34" t="s">
        <v>608</v>
      </c>
      <c r="E165" s="199">
        <v>4.9156233100425321E-2</v>
      </c>
      <c r="F165" s="199">
        <v>4.6900494017069611E-2</v>
      </c>
      <c r="G165" s="199">
        <v>4.4441625350224563E-2</v>
      </c>
      <c r="H165" s="199">
        <v>4.1503623508703701E-2</v>
      </c>
      <c r="I165" s="199">
        <v>4.0176970105207321E-2</v>
      </c>
      <c r="J165" s="199">
        <v>5.1294829674892566E-2</v>
      </c>
      <c r="K165" s="199">
        <v>4.3162385228314983E-2</v>
      </c>
      <c r="L165" s="199">
        <v>4.5921274109004248E-2</v>
      </c>
      <c r="M165" s="199">
        <v>3.8877818969353363E-2</v>
      </c>
      <c r="N165" s="199">
        <v>3.7904990694292026E-2</v>
      </c>
    </row>
    <row r="166" spans="1:14">
      <c r="C166" s="29">
        <v>20</v>
      </c>
      <c r="D166" s="34" t="s">
        <v>609</v>
      </c>
      <c r="E166" s="199">
        <v>4.7617694586366902E-2</v>
      </c>
      <c r="F166" s="199">
        <v>4.6242019976186058E-2</v>
      </c>
      <c r="G166" s="199">
        <v>4.3882698330555657E-2</v>
      </c>
      <c r="H166" s="199">
        <v>4.0314790476920152E-2</v>
      </c>
      <c r="I166" s="199">
        <v>4.0232772827365572E-2</v>
      </c>
      <c r="J166" s="199">
        <v>5.0430791957023081E-2</v>
      </c>
      <c r="K166" s="199">
        <v>4.2329915117253689E-2</v>
      </c>
      <c r="L166" s="199">
        <v>4.5512883299184376E-2</v>
      </c>
      <c r="M166" s="199">
        <v>3.9017163268994487E-2</v>
      </c>
      <c r="N166" s="199">
        <v>3.64171977081802E-2</v>
      </c>
    </row>
    <row r="167" spans="1:14">
      <c r="C167" s="29">
        <v>21</v>
      </c>
      <c r="D167" s="34" t="s">
        <v>610</v>
      </c>
      <c r="E167" s="199">
        <v>4.6459711952928737E-2</v>
      </c>
      <c r="F167" s="199">
        <v>4.3536707371923368E-2</v>
      </c>
      <c r="G167" s="199">
        <v>4.257507290043689E-2</v>
      </c>
      <c r="H167" s="199">
        <v>3.8981763604610281E-2</v>
      </c>
      <c r="I167" s="199">
        <v>3.8495217112801815E-2</v>
      </c>
      <c r="J167" s="199">
        <v>4.8721743874944635E-2</v>
      </c>
      <c r="K167" s="199">
        <v>4.1671191536666201E-2</v>
      </c>
      <c r="L167" s="199">
        <v>4.2156095764324129E-2</v>
      </c>
      <c r="M167" s="199">
        <v>3.7945787853429537E-2</v>
      </c>
      <c r="N167" s="199">
        <v>3.5918181858034005E-2</v>
      </c>
    </row>
    <row r="168" spans="1:14">
      <c r="C168" s="29">
        <v>22</v>
      </c>
      <c r="D168" s="34" t="s">
        <v>611</v>
      </c>
      <c r="E168" s="199">
        <v>4.3538115783980702E-2</v>
      </c>
      <c r="F168" s="199">
        <v>4.2995500277404411E-2</v>
      </c>
      <c r="G168" s="199">
        <v>4.1422174496550175E-2</v>
      </c>
      <c r="H168" s="199">
        <v>3.8470602333425676E-2</v>
      </c>
      <c r="I168" s="199">
        <v>3.8020955840002348E-2</v>
      </c>
      <c r="J168" s="199">
        <v>4.4192625093992174E-2</v>
      </c>
      <c r="K168" s="199">
        <v>4.2031358472366588E-2</v>
      </c>
      <c r="L168" s="199">
        <v>3.8384080519926048E-2</v>
      </c>
      <c r="M168" s="199">
        <v>3.7766766498441011E-2</v>
      </c>
      <c r="N168" s="199">
        <v>4.7394085164397588E-2</v>
      </c>
    </row>
    <row r="169" spans="1:14">
      <c r="C169" s="29">
        <v>23</v>
      </c>
      <c r="D169" s="34" t="s">
        <v>612</v>
      </c>
      <c r="E169" s="199">
        <v>4.1494376762493485E-2</v>
      </c>
      <c r="F169" s="199">
        <v>4.1154384140375005E-2</v>
      </c>
      <c r="G169" s="199">
        <v>3.8448547983327121E-2</v>
      </c>
      <c r="H169" s="199">
        <v>3.7711443372485706E-2</v>
      </c>
      <c r="I169" s="199">
        <v>3.740786828280919E-2</v>
      </c>
      <c r="J169" s="199">
        <v>4.0214735221980304E-2</v>
      </c>
      <c r="K169" s="199">
        <v>4.123407002031805E-2</v>
      </c>
      <c r="L169" s="199">
        <v>3.3312256690813898E-2</v>
      </c>
      <c r="M169" s="199">
        <v>3.7634351445307926E-2</v>
      </c>
      <c r="N169" s="199">
        <v>3.4212419527910057E-2</v>
      </c>
    </row>
    <row r="170" spans="1:14">
      <c r="C170" s="29">
        <v>24</v>
      </c>
      <c r="D170" s="34" t="s">
        <v>613</v>
      </c>
      <c r="E170" s="199">
        <v>3.7603108108074726E-2</v>
      </c>
      <c r="F170" s="199">
        <v>4.0979981090944625E-2</v>
      </c>
      <c r="G170" s="199">
        <v>3.6907457132560849E-2</v>
      </c>
      <c r="H170" s="199">
        <v>3.6924702919434151E-2</v>
      </c>
      <c r="I170" s="199">
        <v>3.745624713949184E-2</v>
      </c>
      <c r="J170" s="199">
        <v>3.609950979528332E-2</v>
      </c>
      <c r="K170" s="199">
        <v>4.1382977451778026E-2</v>
      </c>
      <c r="L170" s="199">
        <v>3.2548884280637617E-2</v>
      </c>
      <c r="M170" s="199">
        <v>3.7456279302169819E-2</v>
      </c>
      <c r="N170" s="199">
        <v>3.5340502211110243E-2</v>
      </c>
    </row>
    <row r="171" spans="1:14">
      <c r="A171" s="16" t="s">
        <v>432</v>
      </c>
      <c r="B171" s="16" t="s">
        <v>423</v>
      </c>
      <c r="C171" s="29">
        <v>1</v>
      </c>
      <c r="D171" s="34" t="s">
        <v>614</v>
      </c>
      <c r="E171" s="199">
        <v>3.3666790198623557E-2</v>
      </c>
      <c r="F171" s="199">
        <v>4.169178283045611E-2</v>
      </c>
      <c r="G171" s="199">
        <v>3.7576849100741105E-2</v>
      </c>
      <c r="H171" s="199">
        <v>4.120702221337131E-2</v>
      </c>
      <c r="I171" s="199">
        <v>3.7811749620090054E-2</v>
      </c>
      <c r="J171" s="199">
        <v>3.2645482933429476E-2</v>
      </c>
      <c r="K171" s="199">
        <v>4.1251794869626761E-2</v>
      </c>
      <c r="L171" s="199">
        <v>3.570384515145493E-2</v>
      </c>
      <c r="M171" s="199">
        <v>4.1597634487658922E-2</v>
      </c>
      <c r="N171" s="199">
        <v>2.3352905886034919E-2</v>
      </c>
    </row>
    <row r="172" spans="1:14">
      <c r="C172" s="29">
        <v>2</v>
      </c>
      <c r="D172" s="34" t="s">
        <v>615</v>
      </c>
      <c r="E172" s="199">
        <v>3.2482240996298005E-2</v>
      </c>
      <c r="F172" s="199">
        <v>4.163945728497187E-2</v>
      </c>
      <c r="G172" s="199">
        <v>3.8355138230151173E-2</v>
      </c>
      <c r="H172" s="199">
        <v>4.0606833671923165E-2</v>
      </c>
      <c r="I172" s="199">
        <v>3.4957724424278476E-2</v>
      </c>
      <c r="J172" s="199">
        <v>3.0863582981916545E-2</v>
      </c>
      <c r="K172" s="199">
        <v>4.104121382554976E-2</v>
      </c>
      <c r="L172" s="199">
        <v>3.5288954309945268E-2</v>
      </c>
      <c r="M172" s="199">
        <v>4.2472164432934736E-2</v>
      </c>
      <c r="N172" s="199">
        <v>2.8310972781734917E-2</v>
      </c>
    </row>
    <row r="173" spans="1:14">
      <c r="C173" s="29">
        <v>3</v>
      </c>
      <c r="D173" s="34" t="s">
        <v>616</v>
      </c>
      <c r="E173" s="199">
        <v>3.1229619706763412E-2</v>
      </c>
      <c r="F173" s="199">
        <v>4.2685144633513826E-2</v>
      </c>
      <c r="G173" s="199">
        <v>3.8284611665862708E-2</v>
      </c>
      <c r="H173" s="199">
        <v>4.1240262738464518E-2</v>
      </c>
      <c r="I173" s="199">
        <v>3.5199078968864331E-2</v>
      </c>
      <c r="J173" s="199">
        <v>3.1635073837306828E-2</v>
      </c>
      <c r="K173" s="199">
        <v>4.2361643955436998E-2</v>
      </c>
      <c r="L173" s="199">
        <v>3.6003332116361655E-2</v>
      </c>
      <c r="M173" s="199">
        <v>4.2676405790498563E-2</v>
      </c>
      <c r="N173" s="199">
        <v>2.8660853578161252E-2</v>
      </c>
    </row>
    <row r="174" spans="1:14">
      <c r="C174" s="29">
        <v>4</v>
      </c>
      <c r="D174" s="34" t="s">
        <v>617</v>
      </c>
      <c r="E174" s="199">
        <v>3.1538694196929638E-2</v>
      </c>
      <c r="F174" s="199">
        <v>4.1890437543328884E-2</v>
      </c>
      <c r="G174" s="199">
        <v>3.8843860972779143E-2</v>
      </c>
      <c r="H174" s="199">
        <v>4.1298638157252383E-2</v>
      </c>
      <c r="I174" s="199">
        <v>3.6875460438506986E-2</v>
      </c>
      <c r="J174" s="199">
        <v>3.1278704063734661E-2</v>
      </c>
      <c r="K174" s="199">
        <v>4.3022860342348132E-2</v>
      </c>
      <c r="L174" s="199">
        <v>3.6289639443811694E-2</v>
      </c>
      <c r="M174" s="199">
        <v>4.3498595046850039E-2</v>
      </c>
      <c r="N174" s="199">
        <v>3.5551699303354195E-2</v>
      </c>
    </row>
    <row r="175" spans="1:14">
      <c r="C175" s="29">
        <v>5</v>
      </c>
      <c r="D175" s="34" t="s">
        <v>618</v>
      </c>
      <c r="E175" s="199">
        <v>3.2419893283122475E-2</v>
      </c>
      <c r="F175" s="199">
        <v>4.2479121989700198E-2</v>
      </c>
      <c r="G175" s="199">
        <v>3.9618144303631128E-2</v>
      </c>
      <c r="H175" s="199">
        <v>4.1569470354991714E-2</v>
      </c>
      <c r="I175" s="199">
        <v>3.8279354785015665E-2</v>
      </c>
      <c r="J175" s="199">
        <v>3.1001130823480775E-2</v>
      </c>
      <c r="K175" s="199">
        <v>4.4083917739559546E-2</v>
      </c>
      <c r="L175" s="199">
        <v>3.689287991419106E-2</v>
      </c>
      <c r="M175" s="199">
        <v>4.2905025003177832E-2</v>
      </c>
      <c r="N175" s="199">
        <v>4.1485582351083856E-2</v>
      </c>
    </row>
    <row r="176" spans="1:14">
      <c r="C176" s="29">
        <v>6</v>
      </c>
      <c r="D176" s="34" t="s">
        <v>619</v>
      </c>
      <c r="E176" s="199">
        <v>3.4583578938131271E-2</v>
      </c>
      <c r="F176" s="199">
        <v>4.38952794945923E-2</v>
      </c>
      <c r="G176" s="199">
        <v>4.1140860926838843E-2</v>
      </c>
      <c r="H176" s="199">
        <v>4.0489487925620946E-2</v>
      </c>
      <c r="I176" s="199">
        <v>4.0057764804157577E-2</v>
      </c>
      <c r="J176" s="199">
        <v>3.2638995309616559E-2</v>
      </c>
      <c r="K176" s="199">
        <v>4.426209236359703E-2</v>
      </c>
      <c r="L176" s="199">
        <v>3.7244480858398939E-2</v>
      </c>
      <c r="M176" s="199">
        <v>4.3423105638362311E-2</v>
      </c>
      <c r="N176" s="199">
        <v>4.0795743639581904E-2</v>
      </c>
    </row>
    <row r="177" spans="3:14">
      <c r="C177" s="29">
        <v>7</v>
      </c>
      <c r="D177" s="34" t="s">
        <v>620</v>
      </c>
      <c r="E177" s="199">
        <v>3.7074064831679639E-2</v>
      </c>
      <c r="F177" s="199">
        <v>4.4469257491979851E-2</v>
      </c>
      <c r="G177" s="199">
        <v>4.2049855510156664E-2</v>
      </c>
      <c r="H177" s="199">
        <v>4.0589878773217895E-2</v>
      </c>
      <c r="I177" s="199">
        <v>3.6506339024533076E-2</v>
      </c>
      <c r="J177" s="199">
        <v>3.7106081890373843E-2</v>
      </c>
      <c r="K177" s="199">
        <v>4.5625306250278018E-2</v>
      </c>
      <c r="L177" s="199">
        <v>4.0396625211323312E-2</v>
      </c>
      <c r="M177" s="199">
        <v>4.3361853716685696E-2</v>
      </c>
      <c r="N177" s="199">
        <v>5.423469876811398E-2</v>
      </c>
    </row>
    <row r="178" spans="3:14">
      <c r="C178" s="29">
        <v>8</v>
      </c>
      <c r="D178" s="34" t="s">
        <v>621</v>
      </c>
      <c r="E178" s="199">
        <v>4.1257406615980735E-2</v>
      </c>
      <c r="F178" s="199">
        <v>3.9502992615303711E-2</v>
      </c>
      <c r="G178" s="199">
        <v>4.3805919473461283E-2</v>
      </c>
      <c r="H178" s="199">
        <v>3.9187307086902261E-2</v>
      </c>
      <c r="I178" s="199">
        <v>4.1665408006312812E-2</v>
      </c>
      <c r="J178" s="199">
        <v>4.1338209213434209E-2</v>
      </c>
      <c r="K178" s="199">
        <v>4.2175377840752946E-2</v>
      </c>
      <c r="L178" s="199">
        <v>4.1094351418122073E-2</v>
      </c>
      <c r="M178" s="199">
        <v>4.2819804938236457E-2</v>
      </c>
      <c r="N178" s="199">
        <v>6.4614826491473584E-2</v>
      </c>
    </row>
    <row r="179" spans="3:14">
      <c r="C179" s="29">
        <v>9</v>
      </c>
      <c r="D179" s="34" t="s">
        <v>622</v>
      </c>
      <c r="E179" s="199">
        <v>4.4812459249188752E-2</v>
      </c>
      <c r="F179" s="199">
        <v>3.7631714633710893E-2</v>
      </c>
      <c r="G179" s="199">
        <v>4.4300241142945763E-2</v>
      </c>
      <c r="H179" s="199">
        <v>3.8384998305625584E-2</v>
      </c>
      <c r="I179" s="199">
        <v>4.4568906260114227E-2</v>
      </c>
      <c r="J179" s="199">
        <v>4.4501819786142073E-2</v>
      </c>
      <c r="K179" s="199">
        <v>3.9189638020895014E-2</v>
      </c>
      <c r="L179" s="199">
        <v>4.3200105105449541E-2</v>
      </c>
      <c r="M179" s="199">
        <v>4.2159144579015449E-2</v>
      </c>
      <c r="N179" s="199">
        <v>5.5379402360732868E-2</v>
      </c>
    </row>
    <row r="180" spans="3:14">
      <c r="C180" s="29">
        <v>10</v>
      </c>
      <c r="D180" s="34" t="s">
        <v>623</v>
      </c>
      <c r="E180" s="199">
        <v>4.618801381714787E-2</v>
      </c>
      <c r="F180" s="199">
        <v>3.8111850780133003E-2</v>
      </c>
      <c r="G180" s="199">
        <v>4.5502256444115874E-2</v>
      </c>
      <c r="H180" s="199">
        <v>4.0689600348497536E-2</v>
      </c>
      <c r="I180" s="199">
        <v>4.7667368434031292E-2</v>
      </c>
      <c r="J180" s="199">
        <v>4.8150648428038782E-2</v>
      </c>
      <c r="K180" s="199">
        <v>4.1669639446615676E-2</v>
      </c>
      <c r="L180" s="199">
        <v>4.4851601773333166E-2</v>
      </c>
      <c r="M180" s="199">
        <v>4.3753435817972815E-2</v>
      </c>
      <c r="N180" s="199">
        <v>4.8726705787957167E-2</v>
      </c>
    </row>
    <row r="181" spans="3:14">
      <c r="C181" s="29">
        <v>11</v>
      </c>
      <c r="D181" s="34" t="s">
        <v>624</v>
      </c>
      <c r="E181" s="199">
        <v>4.6509584959917298E-2</v>
      </c>
      <c r="F181" s="199">
        <v>3.8198751187178102E-2</v>
      </c>
      <c r="G181" s="199">
        <v>4.5209419548759566E-2</v>
      </c>
      <c r="H181" s="199">
        <v>3.9115248767404888E-2</v>
      </c>
      <c r="I181" s="199">
        <v>5.2304119055912257E-2</v>
      </c>
      <c r="J181" s="199">
        <v>4.6799935366920051E-2</v>
      </c>
      <c r="K181" s="199">
        <v>4.1707790825014253E-2</v>
      </c>
      <c r="L181" s="199">
        <v>4.5846603944259559E-2</v>
      </c>
      <c r="M181" s="199">
        <v>4.1745233181866279E-2</v>
      </c>
      <c r="N181" s="199">
        <v>4.4747431908692036E-2</v>
      </c>
    </row>
    <row r="182" spans="3:14">
      <c r="C182" s="29">
        <v>12</v>
      </c>
      <c r="D182" s="34" t="s">
        <v>625</v>
      </c>
      <c r="E182" s="199">
        <v>4.7608907200027202E-2</v>
      </c>
      <c r="F182" s="199">
        <v>3.8585692566390058E-2</v>
      </c>
      <c r="G182" s="199">
        <v>4.451445562492011E-2</v>
      </c>
      <c r="H182" s="199">
        <v>3.9399912593035366E-2</v>
      </c>
      <c r="I182" s="199">
        <v>5.0432773666153945E-2</v>
      </c>
      <c r="J182" s="199">
        <v>4.5529117137639123E-2</v>
      </c>
      <c r="K182" s="199">
        <v>4.2507573989247906E-2</v>
      </c>
      <c r="L182" s="199">
        <v>4.5446723725226769E-2</v>
      </c>
      <c r="M182" s="199">
        <v>4.0725153101636512E-2</v>
      </c>
      <c r="N182" s="199">
        <v>4.0880683503944047E-2</v>
      </c>
    </row>
    <row r="183" spans="3:14">
      <c r="C183" s="29">
        <v>13</v>
      </c>
      <c r="D183" s="34" t="s">
        <v>626</v>
      </c>
      <c r="E183" s="199">
        <v>4.6118554950801388E-2</v>
      </c>
      <c r="F183" s="199">
        <v>3.9887742733617094E-2</v>
      </c>
      <c r="G183" s="199">
        <v>4.4758901248211413E-2</v>
      </c>
      <c r="H183" s="199">
        <v>4.0928976747323154E-2</v>
      </c>
      <c r="I183" s="199">
        <v>4.4612368572740792E-2</v>
      </c>
      <c r="J183" s="199">
        <v>4.6355017190849383E-2</v>
      </c>
      <c r="K183" s="199">
        <v>4.081908217857478E-2</v>
      </c>
      <c r="L183" s="199">
        <v>4.6089295826653116E-2</v>
      </c>
      <c r="M183" s="199">
        <v>4.0792038561259972E-2</v>
      </c>
      <c r="N183" s="199">
        <v>3.8840936013490368E-2</v>
      </c>
    </row>
    <row r="184" spans="3:14">
      <c r="C184" s="29">
        <v>14</v>
      </c>
      <c r="D184" s="34" t="s">
        <v>627</v>
      </c>
      <c r="E184" s="199">
        <v>4.673142009408196E-2</v>
      </c>
      <c r="F184" s="199">
        <v>3.73959408436031E-2</v>
      </c>
      <c r="G184" s="199">
        <v>4.2420556551099026E-2</v>
      </c>
      <c r="H184" s="199">
        <v>4.0501163009378512E-2</v>
      </c>
      <c r="I184" s="199">
        <v>4.5151177951969518E-2</v>
      </c>
      <c r="J184" s="199">
        <v>4.7299160573506555E-2</v>
      </c>
      <c r="K184" s="199">
        <v>3.847087090676015E-2</v>
      </c>
      <c r="L184" s="199">
        <v>4.5426133780471389E-2</v>
      </c>
      <c r="M184" s="199">
        <v>4.0586158356293423E-2</v>
      </c>
      <c r="N184" s="199">
        <v>3.1586912830861118E-2</v>
      </c>
    </row>
    <row r="185" spans="3:14">
      <c r="C185" s="29">
        <v>15</v>
      </c>
      <c r="D185" s="34" t="s">
        <v>628</v>
      </c>
      <c r="E185" s="199">
        <v>4.4189493036063072E-2</v>
      </c>
      <c r="F185" s="199">
        <v>3.7874753409616671E-2</v>
      </c>
      <c r="G185" s="199">
        <v>4.2467055983309639E-2</v>
      </c>
      <c r="H185" s="199">
        <v>4.1521059657372732E-2</v>
      </c>
      <c r="I185" s="199">
        <v>5.1229428609298466E-2</v>
      </c>
      <c r="J185" s="199">
        <v>4.7276745066978147E-2</v>
      </c>
      <c r="K185" s="199">
        <v>3.869108082470657E-2</v>
      </c>
      <c r="L185" s="199">
        <v>4.5601010123343444E-2</v>
      </c>
      <c r="M185" s="199">
        <v>4.0305198454689821E-2</v>
      </c>
      <c r="N185" s="199">
        <v>3.7390607675269347E-2</v>
      </c>
    </row>
    <row r="186" spans="3:14">
      <c r="C186" s="29">
        <v>16</v>
      </c>
      <c r="D186" s="34" t="s">
        <v>629</v>
      </c>
      <c r="E186" s="199">
        <v>4.3653088429736447E-2</v>
      </c>
      <c r="F186" s="199">
        <v>3.8260885934134521E-2</v>
      </c>
      <c r="G186" s="199">
        <v>4.1755073160051309E-2</v>
      </c>
      <c r="H186" s="199">
        <v>4.13479412179611E-2</v>
      </c>
      <c r="I186" s="199">
        <v>5.0650855837666708E-2</v>
      </c>
      <c r="J186" s="199">
        <v>4.6942259529952853E-2</v>
      </c>
      <c r="K186" s="199">
        <v>3.7361163422036221E-2</v>
      </c>
      <c r="L186" s="199">
        <v>4.4910521489407502E-2</v>
      </c>
      <c r="M186" s="199">
        <v>4.0720646271279033E-2</v>
      </c>
      <c r="N186" s="199">
        <v>3.8136212979962343E-2</v>
      </c>
    </row>
    <row r="187" spans="3:14">
      <c r="C187" s="29">
        <v>17</v>
      </c>
      <c r="D187" s="34" t="s">
        <v>630</v>
      </c>
      <c r="E187" s="199">
        <v>4.4850290688327334E-2</v>
      </c>
      <c r="F187" s="199">
        <v>3.8736463081371665E-2</v>
      </c>
      <c r="G187" s="199">
        <v>4.0405509668779885E-2</v>
      </c>
      <c r="H187" s="199">
        <v>4.0209434642620855E-2</v>
      </c>
      <c r="I187" s="199">
        <v>4.6488029369426573E-2</v>
      </c>
      <c r="J187" s="199">
        <v>4.8243651324997798E-2</v>
      </c>
      <c r="K187" s="199">
        <v>3.6113839910140756E-2</v>
      </c>
      <c r="L187" s="199">
        <v>4.6791564949115204E-2</v>
      </c>
      <c r="M187" s="199">
        <v>3.9273441586715668E-2</v>
      </c>
      <c r="N187" s="199">
        <v>4.2685457164012737E-2</v>
      </c>
    </row>
    <row r="188" spans="3:14">
      <c r="C188" s="29">
        <v>18</v>
      </c>
      <c r="D188" s="34" t="s">
        <v>631</v>
      </c>
      <c r="E188" s="199">
        <v>4.7993271806409193E-2</v>
      </c>
      <c r="F188" s="199">
        <v>4.5525665841830966E-2</v>
      </c>
      <c r="G188" s="199">
        <v>4.206895773119658E-2</v>
      </c>
      <c r="H188" s="199">
        <v>4.1683990284843049E-2</v>
      </c>
      <c r="I188" s="199">
        <v>4.1776067369666998E-2</v>
      </c>
      <c r="J188" s="199">
        <v>5.0818548349422572E-2</v>
      </c>
      <c r="K188" s="199">
        <v>4.138318044900046E-2</v>
      </c>
      <c r="L188" s="199">
        <v>4.822028601506078E-2</v>
      </c>
      <c r="M188" s="199">
        <v>4.0130866062225601E-2</v>
      </c>
      <c r="N188" s="199">
        <v>3.9526408657197996E-2</v>
      </c>
    </row>
    <row r="189" spans="3:14">
      <c r="C189" s="29">
        <v>19</v>
      </c>
      <c r="D189" s="34" t="s">
        <v>632</v>
      </c>
      <c r="E189" s="199">
        <v>4.8990939486325685E-2</v>
      </c>
      <c r="F189" s="199">
        <v>4.8084499726312992E-2</v>
      </c>
      <c r="G189" s="199">
        <v>4.311331460498681E-2</v>
      </c>
      <c r="H189" s="199">
        <v>4.3133187942598149E-2</v>
      </c>
      <c r="I189" s="199">
        <v>3.9026690791846341E-2</v>
      </c>
      <c r="J189" s="199">
        <v>4.9685993132834866E-2</v>
      </c>
      <c r="K189" s="199">
        <v>4.3356978219871653E-2</v>
      </c>
      <c r="L189" s="199">
        <v>4.5764261438681619E-2</v>
      </c>
      <c r="M189" s="199">
        <v>4.1531978163587495E-2</v>
      </c>
      <c r="N189" s="199">
        <v>4.1199406452929133E-2</v>
      </c>
    </row>
    <row r="190" spans="3:14">
      <c r="C190" s="29">
        <v>20</v>
      </c>
      <c r="D190" s="34" t="s">
        <v>633</v>
      </c>
      <c r="E190" s="199">
        <v>4.9303261959208561E-2</v>
      </c>
      <c r="F190" s="199">
        <v>4.7495329967125209E-2</v>
      </c>
      <c r="G190" s="199">
        <v>4.1746571369612545E-2</v>
      </c>
      <c r="H190" s="199">
        <v>4.3184498820258821E-2</v>
      </c>
      <c r="I190" s="199">
        <v>3.6234930753130973E-2</v>
      </c>
      <c r="J190" s="199">
        <v>4.8658195161547527E-2</v>
      </c>
      <c r="K190" s="199">
        <v>4.2825023396039483E-2</v>
      </c>
      <c r="L190" s="199">
        <v>4.3352076862125576E-2</v>
      </c>
      <c r="M190" s="199">
        <v>4.1046674476457393E-2</v>
      </c>
      <c r="N190" s="199">
        <v>5.1725202074517279E-2</v>
      </c>
    </row>
    <row r="191" spans="3:14">
      <c r="C191" s="29">
        <v>21</v>
      </c>
      <c r="D191" s="34" t="s">
        <v>634</v>
      </c>
      <c r="E191" s="199">
        <v>4.8988405746999385E-2</v>
      </c>
      <c r="F191" s="199">
        <v>4.5696363595185585E-2</v>
      </c>
      <c r="G191" s="199">
        <v>4.1605326759268965E-2</v>
      </c>
      <c r="H191" s="199">
        <v>4.503302896067736E-2</v>
      </c>
      <c r="I191" s="199">
        <v>3.7904684990706455E-2</v>
      </c>
      <c r="J191" s="199">
        <v>4.6600816399515597E-2</v>
      </c>
      <c r="K191" s="199">
        <v>4.3380888574732268E-2</v>
      </c>
      <c r="L191" s="199">
        <v>4.2481840774226141E-2</v>
      </c>
      <c r="M191" s="199">
        <v>4.1529519892483421E-2</v>
      </c>
      <c r="N191" s="199">
        <v>5.4412318344291839E-2</v>
      </c>
    </row>
    <row r="192" spans="3:14">
      <c r="C192" s="29">
        <v>22</v>
      </c>
      <c r="D192" s="34" t="s">
        <v>635</v>
      </c>
      <c r="E192" s="199">
        <v>4.4796894478080336E-2</v>
      </c>
      <c r="F192" s="199">
        <v>4.4208350380558779E-2</v>
      </c>
      <c r="G192" s="199">
        <v>4.1231485417353719E-2</v>
      </c>
      <c r="H192" s="199">
        <v>4.6954807238046264E-2</v>
      </c>
      <c r="I192" s="199">
        <v>3.6513428621628194E-2</v>
      </c>
      <c r="J192" s="199">
        <v>4.3050706915244548E-2</v>
      </c>
      <c r="K192" s="199">
        <v>4.3448351377998046E-2</v>
      </c>
      <c r="L192" s="199">
        <v>3.9602806837851556E-2</v>
      </c>
      <c r="M192" s="199">
        <v>4.1440305136997917E-2</v>
      </c>
      <c r="N192" s="199">
        <v>5.6685452004114435E-2</v>
      </c>
    </row>
    <row r="193" spans="1:14">
      <c r="C193" s="29">
        <v>23</v>
      </c>
      <c r="D193" s="34" t="s">
        <v>636</v>
      </c>
      <c r="E193" s="199">
        <v>3.9678957397339419E-2</v>
      </c>
      <c r="F193" s="199">
        <v>4.3314654182264087E-2</v>
      </c>
      <c r="G193" s="199">
        <v>4.087522210161592E-2</v>
      </c>
      <c r="H193" s="199">
        <v>4.7066278260674291E-2</v>
      </c>
      <c r="I193" s="199">
        <v>3.777707224299439E-2</v>
      </c>
      <c r="J193" s="199">
        <v>3.8185872802738233E-2</v>
      </c>
      <c r="K193" s="199">
        <v>4.3096594050865009E-2</v>
      </c>
      <c r="L193" s="199">
        <v>3.7079467651814906E-2</v>
      </c>
      <c r="M193" s="199">
        <v>4.0509849524104323E-2</v>
      </c>
      <c r="N193" s="199">
        <v>3.3549857219660251E-2</v>
      </c>
    </row>
    <row r="194" spans="1:14">
      <c r="C194" s="29">
        <v>24</v>
      </c>
      <c r="D194" s="34" t="s">
        <v>637</v>
      </c>
      <c r="E194" s="199">
        <v>3.5334167932817309E-2</v>
      </c>
      <c r="F194" s="199">
        <v>4.2737867253120641E-2</v>
      </c>
      <c r="G194" s="199">
        <v>3.8350412460150522E-2</v>
      </c>
      <c r="H194" s="199">
        <v>4.4656972281938261E-2</v>
      </c>
      <c r="I194" s="199">
        <v>3.6309217400953699E-2</v>
      </c>
      <c r="J194" s="199">
        <v>3.3394251780378935E-2</v>
      </c>
      <c r="K194" s="199">
        <v>4.2154097220352467E-2</v>
      </c>
      <c r="L194" s="199">
        <v>3.6421591279370724E-2</v>
      </c>
      <c r="M194" s="199">
        <v>4.0995767779010442E-2</v>
      </c>
      <c r="N194" s="199">
        <v>2.7519722222828627E-2</v>
      </c>
    </row>
    <row r="195" spans="1:14">
      <c r="A195" s="16" t="s">
        <v>432</v>
      </c>
      <c r="B195" s="16" t="s">
        <v>308</v>
      </c>
      <c r="C195" s="29">
        <v>1</v>
      </c>
      <c r="D195" s="34" t="s">
        <v>638</v>
      </c>
      <c r="E195" s="199">
        <v>3.3665980302765047E-2</v>
      </c>
      <c r="F195" s="199">
        <v>3.4371177997007729E-2</v>
      </c>
      <c r="G195" s="199">
        <v>3.2529603690019199E-2</v>
      </c>
      <c r="H195" s="199">
        <v>3.3257683077705352E-2</v>
      </c>
      <c r="I195" s="199">
        <v>3.4161725586739133E-2</v>
      </c>
      <c r="J195" s="199">
        <v>3.2244713651396119E-2</v>
      </c>
      <c r="K195" s="199">
        <v>3.5737305157159067E-2</v>
      </c>
      <c r="L195" s="199">
        <v>2.7217528411788903E-2</v>
      </c>
      <c r="M195" s="199">
        <v>3.2467372203684328E-2</v>
      </c>
      <c r="N195" s="199">
        <v>2.7939637750056142E-2</v>
      </c>
    </row>
    <row r="196" spans="1:14">
      <c r="C196" s="29">
        <v>2</v>
      </c>
      <c r="D196" s="34" t="s">
        <v>639</v>
      </c>
      <c r="E196" s="199">
        <v>3.2513033393595729E-2</v>
      </c>
      <c r="F196" s="199">
        <v>3.4154643775063574E-2</v>
      </c>
      <c r="G196" s="199">
        <v>3.2638694419565982E-2</v>
      </c>
      <c r="H196" s="199">
        <v>3.1698367971095383E-2</v>
      </c>
      <c r="I196" s="199">
        <v>3.9069020125528764E-2</v>
      </c>
      <c r="J196" s="199">
        <v>3.0786528474222762E-2</v>
      </c>
      <c r="K196" s="199">
        <v>3.6112971773099307E-2</v>
      </c>
      <c r="L196" s="199">
        <v>2.6706313714171516E-2</v>
      </c>
      <c r="M196" s="199">
        <v>3.3058831622036655E-2</v>
      </c>
      <c r="N196" s="199">
        <v>2.5692894989560591E-2</v>
      </c>
    </row>
    <row r="197" spans="1:14">
      <c r="C197" s="29">
        <v>3</v>
      </c>
      <c r="D197" s="34" t="s">
        <v>640</v>
      </c>
      <c r="E197" s="199">
        <v>3.2472338635897303E-2</v>
      </c>
      <c r="F197" s="199">
        <v>3.3175684577041155E-2</v>
      </c>
      <c r="G197" s="199">
        <v>3.2492320008752143E-2</v>
      </c>
      <c r="H197" s="199">
        <v>3.0546752884803085E-2</v>
      </c>
      <c r="I197" s="199">
        <v>3.8826657069811539E-2</v>
      </c>
      <c r="J197" s="199">
        <v>3.0995800596191413E-2</v>
      </c>
      <c r="K197" s="199">
        <v>3.6214182083481289E-2</v>
      </c>
      <c r="L197" s="199">
        <v>2.5993101339368246E-2</v>
      </c>
      <c r="M197" s="199">
        <v>3.2387279570104788E-2</v>
      </c>
      <c r="N197" s="199">
        <v>2.5406229246594646E-2</v>
      </c>
    </row>
    <row r="198" spans="1:14">
      <c r="C198" s="29">
        <v>4</v>
      </c>
      <c r="D198" s="34" t="s">
        <v>641</v>
      </c>
      <c r="E198" s="199">
        <v>3.2708283293996943E-2</v>
      </c>
      <c r="F198" s="199">
        <v>3.4477630239667538E-2</v>
      </c>
      <c r="G198" s="199">
        <v>3.30820617971639E-2</v>
      </c>
      <c r="H198" s="199">
        <v>3.1671659299244127E-2</v>
      </c>
      <c r="I198" s="199">
        <v>4.2047283089444221E-2</v>
      </c>
      <c r="J198" s="199">
        <v>3.1823743568378991E-2</v>
      </c>
      <c r="K198" s="199">
        <v>3.6900166925981276E-2</v>
      </c>
      <c r="L198" s="199">
        <v>2.7007368311916503E-2</v>
      </c>
      <c r="M198" s="199">
        <v>3.25699162514482E-2</v>
      </c>
      <c r="N198" s="199">
        <v>2.4107872319078086E-2</v>
      </c>
    </row>
    <row r="199" spans="1:14">
      <c r="C199" s="29">
        <v>5</v>
      </c>
      <c r="D199" s="34" t="s">
        <v>643</v>
      </c>
      <c r="E199" s="199">
        <v>3.4294211634396179E-2</v>
      </c>
      <c r="F199" s="199">
        <v>3.5007091027027842E-2</v>
      </c>
      <c r="G199" s="199">
        <v>3.5072624192013582E-2</v>
      </c>
      <c r="H199" s="199">
        <v>3.4618871460981748E-2</v>
      </c>
      <c r="I199" s="199">
        <v>3.6781061922805294E-2</v>
      </c>
      <c r="J199" s="199">
        <v>3.1826353648401591E-2</v>
      </c>
      <c r="K199" s="199">
        <v>3.7678630480706361E-2</v>
      </c>
      <c r="L199" s="199">
        <v>3.1026616552532398E-2</v>
      </c>
      <c r="M199" s="199">
        <v>3.539592830069227E-2</v>
      </c>
      <c r="N199" s="199">
        <v>2.4199844244946325E-2</v>
      </c>
    </row>
    <row r="200" spans="1:14">
      <c r="C200" s="29">
        <v>6</v>
      </c>
      <c r="D200" s="34" t="s">
        <v>644</v>
      </c>
      <c r="E200" s="199">
        <v>3.8318473380983667E-2</v>
      </c>
      <c r="F200" s="199">
        <v>3.7094742459910242E-2</v>
      </c>
      <c r="G200" s="199">
        <v>3.8474854061990992E-2</v>
      </c>
      <c r="H200" s="199">
        <v>3.6894158527301789E-2</v>
      </c>
      <c r="I200" s="199">
        <v>3.542163130082239E-2</v>
      </c>
      <c r="J200" s="199">
        <v>3.4224336521240732E-2</v>
      </c>
      <c r="K200" s="199">
        <v>3.9725168097124203E-2</v>
      </c>
      <c r="L200" s="199">
        <v>3.7966802395488969E-2</v>
      </c>
      <c r="M200" s="199">
        <v>4.4106599314547176E-2</v>
      </c>
      <c r="N200" s="199">
        <v>3.0908061518468439E-2</v>
      </c>
    </row>
    <row r="201" spans="1:14">
      <c r="C201" s="29">
        <v>7</v>
      </c>
      <c r="D201" s="34" t="s">
        <v>645</v>
      </c>
      <c r="E201" s="199">
        <v>4.288970247895979E-2</v>
      </c>
      <c r="F201" s="199">
        <v>4.4023416897282133E-2</v>
      </c>
      <c r="G201" s="199">
        <v>4.2944392484444434E-2</v>
      </c>
      <c r="H201" s="199">
        <v>4.2955568160502514E-2</v>
      </c>
      <c r="I201" s="199">
        <v>4.0029714156502513E-2</v>
      </c>
      <c r="J201" s="199">
        <v>4.1868293642477634E-2</v>
      </c>
      <c r="K201" s="199">
        <v>4.1691925932763371E-2</v>
      </c>
      <c r="L201" s="199">
        <v>4.3596047125881089E-2</v>
      </c>
      <c r="M201" s="199">
        <v>4.715736435046626E-2</v>
      </c>
      <c r="N201" s="199">
        <v>4.0697696640755274E-2</v>
      </c>
    </row>
    <row r="202" spans="1:14">
      <c r="C202" s="29">
        <v>8</v>
      </c>
      <c r="D202" s="34" t="s">
        <v>646</v>
      </c>
      <c r="E202" s="199">
        <v>4.4928956958477435E-2</v>
      </c>
      <c r="F202" s="199">
        <v>4.3902926467942104E-2</v>
      </c>
      <c r="G202" s="199">
        <v>4.5091333809377403E-2</v>
      </c>
      <c r="H202" s="199">
        <v>4.7278389143889994E-2</v>
      </c>
      <c r="I202" s="199">
        <v>4.0546288238464859E-2</v>
      </c>
      <c r="J202" s="199">
        <v>4.5262247227312001E-2</v>
      </c>
      <c r="K202" s="199">
        <v>4.106768596294421E-2</v>
      </c>
      <c r="L202" s="199">
        <v>4.833430166067991E-2</v>
      </c>
      <c r="M202" s="199">
        <v>5.2359006711221318E-2</v>
      </c>
      <c r="N202" s="199">
        <v>5.041662087977717E-2</v>
      </c>
    </row>
    <row r="203" spans="1:14">
      <c r="C203" s="29">
        <v>9</v>
      </c>
      <c r="D203" s="34" t="s">
        <v>647</v>
      </c>
      <c r="E203" s="199">
        <v>4.4297891737510649E-2</v>
      </c>
      <c r="F203" s="199">
        <v>4.7795097857999867E-2</v>
      </c>
      <c r="G203" s="199">
        <v>4.7252329410408411E-2</v>
      </c>
      <c r="H203" s="199">
        <v>4.9633633893798358E-2</v>
      </c>
      <c r="I203" s="199">
        <v>4.1045027456931588E-2</v>
      </c>
      <c r="J203" s="199">
        <v>4.3428543184142465E-2</v>
      </c>
      <c r="K203" s="199">
        <v>4.3733647310515315E-2</v>
      </c>
      <c r="L203" s="199">
        <v>5.2383232595963919E-2</v>
      </c>
      <c r="M203" s="199">
        <v>5.3248783324427076E-2</v>
      </c>
      <c r="N203" s="199">
        <v>6.4322537182935749E-2</v>
      </c>
    </row>
    <row r="204" spans="1:14">
      <c r="C204" s="29">
        <v>10</v>
      </c>
      <c r="D204" s="34" t="s">
        <v>648</v>
      </c>
      <c r="E204" s="199">
        <v>4.2022227852726156E-2</v>
      </c>
      <c r="F204" s="199">
        <v>4.8812722164370118E-2</v>
      </c>
      <c r="G204" s="199">
        <v>4.8349035957654822E-2</v>
      </c>
      <c r="H204" s="199">
        <v>5.0777898484266039E-2</v>
      </c>
      <c r="I204" s="199">
        <v>4.4049883476237818E-2</v>
      </c>
      <c r="J204" s="199">
        <v>4.4740205633772775E-2</v>
      </c>
      <c r="K204" s="199">
        <v>4.7055725891018023E-2</v>
      </c>
      <c r="L204" s="199">
        <v>5.5072349753674379E-2</v>
      </c>
      <c r="M204" s="199">
        <v>5.3387472556728842E-2</v>
      </c>
      <c r="N204" s="199">
        <v>6.0627176867985653E-2</v>
      </c>
    </row>
    <row r="205" spans="1:14">
      <c r="C205" s="29">
        <v>11</v>
      </c>
      <c r="D205" s="34" t="s">
        <v>649</v>
      </c>
      <c r="E205" s="199">
        <v>4.2657510520687295E-2</v>
      </c>
      <c r="F205" s="199">
        <v>5.0118766304443389E-2</v>
      </c>
      <c r="G205" s="199">
        <v>4.8809956601250724E-2</v>
      </c>
      <c r="H205" s="199">
        <v>4.8526458446384618E-2</v>
      </c>
      <c r="I205" s="199">
        <v>4.7849027880509591E-2</v>
      </c>
      <c r="J205" s="199">
        <v>4.2713253312851751E-2</v>
      </c>
      <c r="K205" s="199">
        <v>4.7455768218479556E-2</v>
      </c>
      <c r="L205" s="199">
        <v>5.4419788890970738E-2</v>
      </c>
      <c r="M205" s="199">
        <v>5.2454783488752328E-2</v>
      </c>
      <c r="N205" s="199">
        <v>5.1514789563455857E-2</v>
      </c>
    </row>
    <row r="206" spans="1:14">
      <c r="C206" s="29">
        <v>12</v>
      </c>
      <c r="D206" s="34" t="s">
        <v>650</v>
      </c>
      <c r="E206" s="199">
        <v>4.1334522238496506E-2</v>
      </c>
      <c r="F206" s="199">
        <v>5.0259292399190879E-2</v>
      </c>
      <c r="G206" s="199">
        <v>4.900278334279163E-2</v>
      </c>
      <c r="H206" s="199">
        <v>5.0813416528975801E-2</v>
      </c>
      <c r="I206" s="199">
        <v>4.3119604257118214E-2</v>
      </c>
      <c r="J206" s="199">
        <v>4.3033131414130919E-2</v>
      </c>
      <c r="K206" s="199">
        <v>4.7453152203952388E-2</v>
      </c>
      <c r="L206" s="199">
        <v>5.5313937090973167E-2</v>
      </c>
      <c r="M206" s="199">
        <v>5.1038911326149308E-2</v>
      </c>
      <c r="N206" s="199">
        <v>5.2197054031714783E-2</v>
      </c>
    </row>
    <row r="207" spans="1:14">
      <c r="C207" s="29">
        <v>13</v>
      </c>
      <c r="D207" s="34" t="s">
        <v>651</v>
      </c>
      <c r="E207" s="199">
        <v>4.2437730516932025E-2</v>
      </c>
      <c r="F207" s="199">
        <v>4.8778071400501055E-2</v>
      </c>
      <c r="G207" s="199">
        <v>4.8082620274829603E-2</v>
      </c>
      <c r="H207" s="199">
        <v>4.8704834219105486E-2</v>
      </c>
      <c r="I207" s="199">
        <v>5.0810252180192625E-2</v>
      </c>
      <c r="J207" s="199">
        <v>4.0560413249978097E-2</v>
      </c>
      <c r="K207" s="199">
        <v>4.6488916968599796E-2</v>
      </c>
      <c r="L207" s="199">
        <v>5.4438431304095619E-2</v>
      </c>
      <c r="M207" s="199">
        <v>5.2823161834251876E-2</v>
      </c>
      <c r="N207" s="199">
        <v>5.3157384270650684E-2</v>
      </c>
    </row>
    <row r="208" spans="1:14">
      <c r="C208" s="29">
        <v>14</v>
      </c>
      <c r="D208" s="34" t="s">
        <v>652</v>
      </c>
      <c r="E208" s="199">
        <v>4.1104541835709323E-2</v>
      </c>
      <c r="F208" s="199">
        <v>4.8413907857501194E-2</v>
      </c>
      <c r="G208" s="199">
        <v>4.8424076331786518E-2</v>
      </c>
      <c r="H208" s="199">
        <v>4.9283054520423072E-2</v>
      </c>
      <c r="I208" s="199">
        <v>4.6486412461473899E-2</v>
      </c>
      <c r="J208" s="199">
        <v>4.0716844045999082E-2</v>
      </c>
      <c r="K208" s="199">
        <v>4.6666598061252576E-2</v>
      </c>
      <c r="L208" s="199">
        <v>5.4228487680331915E-2</v>
      </c>
      <c r="M208" s="199">
        <v>5.1498846857152322E-2</v>
      </c>
      <c r="N208" s="199">
        <v>5.4854684357128182E-2</v>
      </c>
    </row>
    <row r="209" spans="1:14">
      <c r="C209" s="29">
        <v>15</v>
      </c>
      <c r="D209" s="34" t="s">
        <v>653</v>
      </c>
      <c r="E209" s="199">
        <v>4.0612134199174046E-2</v>
      </c>
      <c r="F209" s="199">
        <v>4.7859519673587154E-2</v>
      </c>
      <c r="G209" s="199">
        <v>4.724859067490423E-2</v>
      </c>
      <c r="H209" s="199">
        <v>4.6348242813473536E-2</v>
      </c>
      <c r="I209" s="199">
        <v>4.1513511103396815E-2</v>
      </c>
      <c r="J209" s="199">
        <v>4.120673047722069E-2</v>
      </c>
      <c r="K209" s="199">
        <v>4.7432310710732693E-2</v>
      </c>
      <c r="L209" s="199">
        <v>5.2427495593246796E-2</v>
      </c>
      <c r="M209" s="199">
        <v>5.4222712933352103E-2</v>
      </c>
      <c r="N209" s="199">
        <v>5.3683893685231465E-2</v>
      </c>
    </row>
    <row r="210" spans="1:14">
      <c r="C210" s="29">
        <v>16</v>
      </c>
      <c r="D210" s="34" t="s">
        <v>654</v>
      </c>
      <c r="E210" s="199">
        <v>4.1142218407781657E-2</v>
      </c>
      <c r="F210" s="199">
        <v>4.6204612171716009E-2</v>
      </c>
      <c r="G210" s="199">
        <v>4.4938862084682382E-2</v>
      </c>
      <c r="H210" s="199">
        <v>4.1431490545326549E-2</v>
      </c>
      <c r="I210" s="199">
        <v>4.1227516328056379E-2</v>
      </c>
      <c r="J210" s="199">
        <v>4.423379381354535E-2</v>
      </c>
      <c r="K210" s="199">
        <v>4.5086057522659886E-2</v>
      </c>
      <c r="L210" s="199">
        <v>4.8362316215922234E-2</v>
      </c>
      <c r="M210" s="199">
        <v>4.6229213334292966E-2</v>
      </c>
      <c r="N210" s="199">
        <v>5.1764188759836217E-2</v>
      </c>
    </row>
    <row r="211" spans="1:14">
      <c r="C211" s="29">
        <v>17</v>
      </c>
      <c r="D211" s="34" t="s">
        <v>655</v>
      </c>
      <c r="E211" s="199">
        <v>4.3474901962252822E-2</v>
      </c>
      <c r="F211" s="199">
        <v>4.3415279765736309E-2</v>
      </c>
      <c r="G211" s="199">
        <v>4.3823202675478019E-2</v>
      </c>
      <c r="H211" s="199">
        <v>3.9797323824746898E-2</v>
      </c>
      <c r="I211" s="199">
        <v>4.1225764689677355E-2</v>
      </c>
      <c r="J211" s="199">
        <v>4.824153074581123E-2</v>
      </c>
      <c r="K211" s="199">
        <v>4.3534674285055364E-2</v>
      </c>
      <c r="L211" s="199">
        <v>4.6732034641372815E-2</v>
      </c>
      <c r="M211" s="199">
        <v>3.5422360462072408E-2</v>
      </c>
      <c r="N211" s="199">
        <v>4.2345546886571148E-2</v>
      </c>
    </row>
    <row r="212" spans="1:14">
      <c r="C212" s="29">
        <v>18</v>
      </c>
      <c r="D212" s="34" t="s">
        <v>656</v>
      </c>
      <c r="E212" s="199">
        <v>4.953872000692057E-2</v>
      </c>
      <c r="F212" s="199">
        <v>4.2538638275940482E-2</v>
      </c>
      <c r="G212" s="199">
        <v>4.4463297520394164E-2</v>
      </c>
      <c r="H212" s="199">
        <v>4.0826393240192264E-2</v>
      </c>
      <c r="I212" s="199">
        <v>3.9076185918897548E-2</v>
      </c>
      <c r="J212" s="199">
        <v>5.3118127492971887E-2</v>
      </c>
      <c r="K212" s="199">
        <v>4.3913979066894308E-2</v>
      </c>
      <c r="L212" s="199">
        <v>4.4508328383458542E-2</v>
      </c>
      <c r="M212" s="199">
        <v>3.5366470771443337E-2</v>
      </c>
      <c r="N212" s="199">
        <v>4.0750968691323101E-2</v>
      </c>
    </row>
    <row r="213" spans="1:14">
      <c r="C213" s="29">
        <v>19</v>
      </c>
      <c r="D213" s="34" t="s">
        <v>657</v>
      </c>
      <c r="E213" s="199">
        <v>5.2442222592108748E-2</v>
      </c>
      <c r="F213" s="199">
        <v>4.1415198733669015E-2</v>
      </c>
      <c r="G213" s="199">
        <v>4.3937619645205803E-2</v>
      </c>
      <c r="H213" s="199">
        <v>4.1519191499325522E-2</v>
      </c>
      <c r="I213" s="199">
        <v>4.3767073497950178E-2</v>
      </c>
      <c r="J213" s="199">
        <v>5.3895455383936933E-2</v>
      </c>
      <c r="K213" s="199">
        <v>4.1738147964276405E-2</v>
      </c>
      <c r="L213" s="199">
        <v>4.2786159067714311E-2</v>
      </c>
      <c r="M213" s="199">
        <v>3.5043313714088094E-2</v>
      </c>
      <c r="N213" s="199">
        <v>3.7806433734824632E-2</v>
      </c>
    </row>
    <row r="214" spans="1:14">
      <c r="C214" s="29">
        <v>20</v>
      </c>
      <c r="D214" s="34" t="s">
        <v>658</v>
      </c>
      <c r="E214" s="199">
        <v>5.2752983531246099E-2</v>
      </c>
      <c r="F214" s="199">
        <v>3.9378243423575272E-2</v>
      </c>
      <c r="G214" s="199">
        <v>4.2443751825873371E-2</v>
      </c>
      <c r="H214" s="199">
        <v>4.0342494950181308E-2</v>
      </c>
      <c r="I214" s="199">
        <v>4.7243120241216525E-2</v>
      </c>
      <c r="J214" s="199">
        <v>5.2134751696536669E-2</v>
      </c>
      <c r="K214" s="199">
        <v>4.0074570620195718E-2</v>
      </c>
      <c r="L214" s="199">
        <v>4.0900741298239819E-2</v>
      </c>
      <c r="M214" s="199">
        <v>3.4404244559273961E-2</v>
      </c>
      <c r="N214" s="199">
        <v>3.7775139391217509E-2</v>
      </c>
    </row>
    <row r="215" spans="1:14">
      <c r="C215" s="29">
        <v>21</v>
      </c>
      <c r="D215" s="34" t="s">
        <v>659</v>
      </c>
      <c r="E215" s="199">
        <v>5.104424441643271E-2</v>
      </c>
      <c r="F215" s="199">
        <v>3.8191692136220062E-2</v>
      </c>
      <c r="G215" s="199">
        <v>4.046076409619595E-2</v>
      </c>
      <c r="H215" s="199">
        <v>4.0676970565528638E-2</v>
      </c>
      <c r="I215" s="199">
        <v>4.4219155439593552E-2</v>
      </c>
      <c r="J215" s="199">
        <v>4.992631181137773E-2</v>
      </c>
      <c r="K215" s="199">
        <v>3.8664919931244907E-2</v>
      </c>
      <c r="L215" s="199">
        <v>3.785955758446586E-2</v>
      </c>
      <c r="M215" s="199">
        <v>3.3258028211714606E-2</v>
      </c>
      <c r="N215" s="199">
        <v>3.3914707385942863E-2</v>
      </c>
    </row>
    <row r="216" spans="1:14">
      <c r="C216" s="29">
        <v>22</v>
      </c>
      <c r="D216" s="34" t="s">
        <v>660</v>
      </c>
      <c r="E216" s="199">
        <v>4.5985824068229077E-2</v>
      </c>
      <c r="F216" s="199">
        <v>3.7564276535979838E-2</v>
      </c>
      <c r="G216" s="199">
        <v>3.8555499299573505E-2</v>
      </c>
      <c r="H216" s="199">
        <v>4.2207613127357109E-2</v>
      </c>
      <c r="I216" s="199">
        <v>4.1136590372199258E-2</v>
      </c>
      <c r="J216" s="199">
        <v>4.6378291855954622E-2</v>
      </c>
      <c r="K216" s="199">
        <v>3.8356282190838364E-2</v>
      </c>
      <c r="L216" s="199">
        <v>3.3741150552180889E-2</v>
      </c>
      <c r="M216" s="199">
        <v>3.4042633484007274E-2</v>
      </c>
      <c r="N216" s="199">
        <v>3.9187923727801319E-2</v>
      </c>
    </row>
    <row r="217" spans="1:14">
      <c r="C217" s="29">
        <v>23</v>
      </c>
      <c r="D217" s="34" t="s">
        <v>661</v>
      </c>
      <c r="E217" s="199">
        <v>4.0533380922018747E-2</v>
      </c>
      <c r="F217" s="199">
        <v>3.6758102416480323E-2</v>
      </c>
      <c r="G217" s="199">
        <v>3.6935123556525742E-2</v>
      </c>
      <c r="H217" s="199">
        <v>4.0647231918299297E-2</v>
      </c>
      <c r="I217" s="199">
        <v>4.2400636322451141E-2</v>
      </c>
      <c r="J217" s="199">
        <v>4.1186586800810998E-2</v>
      </c>
      <c r="K217" s="199">
        <v>3.8140521628445834E-2</v>
      </c>
      <c r="L217" s="199">
        <v>3.0424430953709943E-2</v>
      </c>
      <c r="M217" s="199">
        <v>3.3775764192000679E-2</v>
      </c>
      <c r="N217" s="199">
        <v>3.9327912165616347E-2</v>
      </c>
    </row>
    <row r="218" spans="1:14">
      <c r="C218" s="29">
        <v>24</v>
      </c>
      <c r="D218" s="34" t="s">
        <v>662</v>
      </c>
      <c r="E218" s="199">
        <v>3.6827965112701533E-2</v>
      </c>
      <c r="F218" s="199">
        <v>3.6289265442146564E-2</v>
      </c>
      <c r="G218" s="199">
        <v>3.4946602239117691E-2</v>
      </c>
      <c r="H218" s="199">
        <v>3.9542300897091542E-2</v>
      </c>
      <c r="I218" s="199">
        <v>3.7946856883978634E-2</v>
      </c>
      <c r="J218" s="199">
        <v>3.5454011751337708E-2</v>
      </c>
      <c r="K218" s="199">
        <v>3.9076691012579885E-2</v>
      </c>
      <c r="L218" s="199">
        <v>2.8553478881851491E-2</v>
      </c>
      <c r="M218" s="199">
        <v>3.428100062609192E-2</v>
      </c>
      <c r="N218" s="199">
        <v>3.7400801708527824E-2</v>
      </c>
    </row>
    <row r="219" spans="1:14">
      <c r="A219" s="16" t="s">
        <v>432</v>
      </c>
      <c r="B219" s="16" t="s">
        <v>309</v>
      </c>
      <c r="C219" s="29">
        <v>1</v>
      </c>
      <c r="D219" s="34" t="s">
        <v>663</v>
      </c>
      <c r="E219" s="199">
        <v>3.4380576924096379E-2</v>
      </c>
      <c r="F219" s="199">
        <v>3.4738202400961836E-2</v>
      </c>
      <c r="G219" s="199">
        <v>3.3921165862757667E-2</v>
      </c>
      <c r="H219" s="199">
        <v>3.5199849678745947E-2</v>
      </c>
      <c r="I219" s="199">
        <v>3.8373973236732931E-2</v>
      </c>
      <c r="J219" s="199">
        <v>3.4870334166649856E-2</v>
      </c>
      <c r="K219" s="199">
        <v>3.7840234799527951E-2</v>
      </c>
      <c r="L219" s="199">
        <v>2.7632347791200464E-2</v>
      </c>
      <c r="M219" s="199">
        <v>3.3831467819189116E-2</v>
      </c>
      <c r="N219" s="199">
        <v>4.2117484157114971E-2</v>
      </c>
    </row>
    <row r="220" spans="1:14">
      <c r="C220" s="29">
        <v>2</v>
      </c>
      <c r="D220" s="34" t="s">
        <v>664</v>
      </c>
      <c r="E220" s="199">
        <v>3.3945027995223663E-2</v>
      </c>
      <c r="F220" s="199">
        <v>3.4705079358563345E-2</v>
      </c>
      <c r="G220" s="199">
        <v>3.2922829460733986E-2</v>
      </c>
      <c r="H220" s="199">
        <v>3.4021451649716088E-2</v>
      </c>
      <c r="I220" s="199">
        <v>3.7516871927784468E-2</v>
      </c>
      <c r="J220" s="199">
        <v>3.4029559581430051E-2</v>
      </c>
      <c r="K220" s="199">
        <v>3.703851903472765E-2</v>
      </c>
      <c r="L220" s="199">
        <v>2.6526875379770297E-2</v>
      </c>
      <c r="M220" s="199">
        <v>3.3077716087328991E-2</v>
      </c>
      <c r="N220" s="199">
        <v>3.8795332791323973E-2</v>
      </c>
    </row>
    <row r="221" spans="1:14">
      <c r="C221" s="29">
        <v>3</v>
      </c>
      <c r="D221" s="34" t="s">
        <v>665</v>
      </c>
      <c r="E221" s="199">
        <v>3.3985157396155513E-2</v>
      </c>
      <c r="F221" s="199">
        <v>3.4221737008336459E-2</v>
      </c>
      <c r="G221" s="199">
        <v>3.3047490677606227E-2</v>
      </c>
      <c r="H221" s="199">
        <v>3.3974733516268098E-2</v>
      </c>
      <c r="I221" s="199">
        <v>3.9829799484526029E-2</v>
      </c>
      <c r="J221" s="199">
        <v>3.3836983221872986E-2</v>
      </c>
      <c r="K221" s="199">
        <v>3.7668973777817978E-2</v>
      </c>
      <c r="L221" s="199">
        <v>2.6250124867676923E-2</v>
      </c>
      <c r="M221" s="199">
        <v>3.2761486912468142E-2</v>
      </c>
      <c r="N221" s="199">
        <v>3.8947999767710281E-2</v>
      </c>
    </row>
    <row r="222" spans="1:14">
      <c r="C222" s="29">
        <v>4</v>
      </c>
      <c r="D222" s="34" t="s">
        <v>666</v>
      </c>
      <c r="E222" s="199">
        <v>3.3966720644341919E-2</v>
      </c>
      <c r="F222" s="199">
        <v>3.4797085195793817E-2</v>
      </c>
      <c r="G222" s="199">
        <v>3.3637664992390577E-2</v>
      </c>
      <c r="H222" s="199">
        <v>3.3951786063054663E-2</v>
      </c>
      <c r="I222" s="199">
        <v>4.1143485939882582E-2</v>
      </c>
      <c r="J222" s="199">
        <v>3.3972875104756849E-2</v>
      </c>
      <c r="K222" s="199">
        <v>3.843642365244896E-2</v>
      </c>
      <c r="L222" s="199">
        <v>2.6957246950833097E-2</v>
      </c>
      <c r="M222" s="199">
        <v>3.2749453838843298E-2</v>
      </c>
      <c r="N222" s="199">
        <v>4.3708351178507396E-2</v>
      </c>
    </row>
    <row r="223" spans="1:14">
      <c r="C223" s="29">
        <v>5</v>
      </c>
      <c r="D223" s="34" t="s">
        <v>667</v>
      </c>
      <c r="E223" s="199">
        <v>3.5406840554373133E-2</v>
      </c>
      <c r="F223" s="199">
        <v>3.5028840630586977E-2</v>
      </c>
      <c r="G223" s="199">
        <v>3.4822206633579107E-2</v>
      </c>
      <c r="H223" s="199">
        <v>3.4045222329950629E-2</v>
      </c>
      <c r="I223" s="199">
        <v>3.9116313467589592E-2</v>
      </c>
      <c r="J223" s="199">
        <v>3.6358037406740061E-2</v>
      </c>
      <c r="K223" s="199">
        <v>3.7987271906869589E-2</v>
      </c>
      <c r="L223" s="199">
        <v>3.1185011762655264E-2</v>
      </c>
      <c r="M223" s="199">
        <v>3.4991295675642242E-2</v>
      </c>
      <c r="N223" s="199">
        <v>4.2667811177491126E-2</v>
      </c>
    </row>
    <row r="224" spans="1:14">
      <c r="C224" s="29">
        <v>6</v>
      </c>
      <c r="D224" s="34" t="s">
        <v>668</v>
      </c>
      <c r="E224" s="199">
        <v>4.0081189119186934E-2</v>
      </c>
      <c r="F224" s="199">
        <v>3.7877116453312598E-2</v>
      </c>
      <c r="G224" s="199">
        <v>3.8285539079994262E-2</v>
      </c>
      <c r="H224" s="199">
        <v>3.7724995662622635E-2</v>
      </c>
      <c r="I224" s="199">
        <v>3.9063851260461913E-2</v>
      </c>
      <c r="J224" s="199">
        <v>3.8231833592012363E-2</v>
      </c>
      <c r="K224" s="199">
        <v>4.0626720565104232E-2</v>
      </c>
      <c r="L224" s="199">
        <v>3.9293136817377707E-2</v>
      </c>
      <c r="M224" s="199">
        <v>4.4270239409230645E-2</v>
      </c>
      <c r="N224" s="199">
        <v>4.1152483685276464E-2</v>
      </c>
    </row>
    <row r="225" spans="3:14">
      <c r="C225" s="29">
        <v>7</v>
      </c>
      <c r="D225" s="34" t="s">
        <v>669</v>
      </c>
      <c r="E225" s="199">
        <v>4.6491202938804377E-2</v>
      </c>
      <c r="F225" s="199">
        <v>4.4326758578012264E-2</v>
      </c>
      <c r="G225" s="199">
        <v>4.3727795394734786E-2</v>
      </c>
      <c r="H225" s="199">
        <v>4.4776603970382765E-2</v>
      </c>
      <c r="I225" s="199">
        <v>4.4340401686725546E-2</v>
      </c>
      <c r="J225" s="199">
        <v>4.4858913447770848E-2</v>
      </c>
      <c r="K225" s="199">
        <v>4.374443756655589E-2</v>
      </c>
      <c r="L225" s="199">
        <v>4.4771575775597358E-2</v>
      </c>
      <c r="M225" s="199">
        <v>4.8887490200064297E-2</v>
      </c>
      <c r="N225" s="199">
        <v>4.4895433329219872E-2</v>
      </c>
    </row>
    <row r="226" spans="3:14">
      <c r="C226" s="29">
        <v>8</v>
      </c>
      <c r="D226" s="34" t="s">
        <v>670</v>
      </c>
      <c r="E226" s="199">
        <v>4.760227456079065E-2</v>
      </c>
      <c r="F226" s="199">
        <v>4.6215642415584908E-2</v>
      </c>
      <c r="G226" s="199">
        <v>4.6803550205811228E-2</v>
      </c>
      <c r="H226" s="199">
        <v>4.7089563189568397E-2</v>
      </c>
      <c r="I226" s="199">
        <v>4.6484630458672169E-2</v>
      </c>
      <c r="J226" s="199">
        <v>4.8297139569887897E-2</v>
      </c>
      <c r="K226" s="199">
        <v>4.4085283096128289E-2</v>
      </c>
      <c r="L226" s="199">
        <v>4.9628008729498976E-2</v>
      </c>
      <c r="M226" s="199">
        <v>5.353610720281337E-2</v>
      </c>
      <c r="N226" s="199">
        <v>4.7877543390994419E-2</v>
      </c>
    </row>
    <row r="227" spans="3:14">
      <c r="C227" s="29">
        <v>9</v>
      </c>
      <c r="D227" s="34" t="s">
        <v>671</v>
      </c>
      <c r="E227" s="199">
        <v>4.4323196653946607E-2</v>
      </c>
      <c r="F227" s="199">
        <v>4.8536701971838479E-2</v>
      </c>
      <c r="G227" s="199">
        <v>4.7792485634732693E-2</v>
      </c>
      <c r="H227" s="199">
        <v>4.8906065063336009E-2</v>
      </c>
      <c r="I227" s="199">
        <v>4.6363147660292134E-2</v>
      </c>
      <c r="J227" s="199">
        <v>4.5804462151433363E-2</v>
      </c>
      <c r="K227" s="199">
        <v>4.4855470136224616E-2</v>
      </c>
      <c r="L227" s="199">
        <v>5.2734246262799878E-2</v>
      </c>
      <c r="M227" s="199">
        <v>5.2354379152363024E-2</v>
      </c>
      <c r="N227" s="199">
        <v>5.1179051822385475E-2</v>
      </c>
    </row>
    <row r="228" spans="3:14">
      <c r="C228" s="29">
        <v>10</v>
      </c>
      <c r="D228" s="34" t="s">
        <v>672</v>
      </c>
      <c r="E228" s="199">
        <v>4.3210031764651435E-2</v>
      </c>
      <c r="F228" s="199">
        <v>4.8100609359294381E-2</v>
      </c>
      <c r="G228" s="199">
        <v>4.8721063264013431E-2</v>
      </c>
      <c r="H228" s="199">
        <v>4.8536333227480064E-2</v>
      </c>
      <c r="I228" s="199">
        <v>4.6647755133959794E-2</v>
      </c>
      <c r="J228" s="199">
        <v>4.1629529064985328E-2</v>
      </c>
      <c r="K228" s="199">
        <v>4.6314995191484562E-2</v>
      </c>
      <c r="L228" s="199">
        <v>5.4142435089477067E-2</v>
      </c>
      <c r="M228" s="199">
        <v>5.1995552896870231E-2</v>
      </c>
      <c r="N228" s="199">
        <v>4.3006945099775699E-2</v>
      </c>
    </row>
    <row r="229" spans="3:14">
      <c r="C229" s="29">
        <v>11</v>
      </c>
      <c r="D229" s="34" t="s">
        <v>673</v>
      </c>
      <c r="E229" s="199">
        <v>4.0089287530418911E-2</v>
      </c>
      <c r="F229" s="199">
        <v>4.9977883664605899E-2</v>
      </c>
      <c r="G229" s="199">
        <v>5.0083151353351611E-2</v>
      </c>
      <c r="H229" s="199">
        <v>4.7961772218434236E-2</v>
      </c>
      <c r="I229" s="199">
        <v>4.1439569521359423E-2</v>
      </c>
      <c r="J229" s="199">
        <v>3.8676337417664748E-2</v>
      </c>
      <c r="K229" s="199">
        <v>4.8311860042160558E-2</v>
      </c>
      <c r="L229" s="199">
        <v>5.4543440159553522E-2</v>
      </c>
      <c r="M229" s="199">
        <v>5.1063631454871611E-2</v>
      </c>
      <c r="N229" s="199">
        <v>4.632886962013371E-2</v>
      </c>
    </row>
    <row r="230" spans="3:14">
      <c r="C230" s="29">
        <v>12</v>
      </c>
      <c r="D230" s="34" t="s">
        <v>674</v>
      </c>
      <c r="E230" s="199">
        <v>3.8233660726029156E-2</v>
      </c>
      <c r="F230" s="199">
        <v>5.0378853619265807E-2</v>
      </c>
      <c r="G230" s="199">
        <v>4.8039270693820683E-2</v>
      </c>
      <c r="H230" s="199">
        <v>4.9419450014375615E-2</v>
      </c>
      <c r="I230" s="199">
        <v>4.204714745765685E-2</v>
      </c>
      <c r="J230" s="199">
        <v>3.8585555137996025E-2</v>
      </c>
      <c r="K230" s="199">
        <v>4.7070008070532375E-2</v>
      </c>
      <c r="L230" s="199">
        <v>5.4636798579606946E-2</v>
      </c>
      <c r="M230" s="199">
        <v>4.8863905375759603E-2</v>
      </c>
      <c r="N230" s="199">
        <v>4.9042394689276202E-2</v>
      </c>
    </row>
    <row r="231" spans="3:14">
      <c r="C231" s="29">
        <v>13</v>
      </c>
      <c r="D231" s="34" t="s">
        <v>675</v>
      </c>
      <c r="E231" s="199">
        <v>3.787715197079064E-2</v>
      </c>
      <c r="F231" s="199">
        <v>4.7782258811526188E-2</v>
      </c>
      <c r="G231" s="199">
        <v>4.7351267899156238E-2</v>
      </c>
      <c r="H231" s="199">
        <v>4.7606549758825362E-2</v>
      </c>
      <c r="I231" s="199">
        <v>4.5625725761353687E-2</v>
      </c>
      <c r="J231" s="199">
        <v>3.7754347485817963E-2</v>
      </c>
      <c r="K231" s="199">
        <v>4.4811641274210744E-2</v>
      </c>
      <c r="L231" s="199">
        <v>5.3089564490618635E-2</v>
      </c>
      <c r="M231" s="199">
        <v>5.1508935399481606E-2</v>
      </c>
      <c r="N231" s="199">
        <v>4.3864420836388182E-2</v>
      </c>
    </row>
    <row r="232" spans="3:14">
      <c r="C232" s="29">
        <v>14</v>
      </c>
      <c r="D232" s="34" t="s">
        <v>676</v>
      </c>
      <c r="E232" s="199">
        <v>3.7652889710988E-2</v>
      </c>
      <c r="F232" s="199">
        <v>4.7713236789937274E-2</v>
      </c>
      <c r="G232" s="199">
        <v>4.6492011345490178E-2</v>
      </c>
      <c r="H232" s="199">
        <v>4.8519199815103213E-2</v>
      </c>
      <c r="I232" s="199">
        <v>4.1953699151210687E-2</v>
      </c>
      <c r="J232" s="199">
        <v>3.6509270379365494E-2</v>
      </c>
      <c r="K232" s="199">
        <v>4.5235268951825752E-2</v>
      </c>
      <c r="L232" s="199">
        <v>5.2686903367322541E-2</v>
      </c>
      <c r="M232" s="199">
        <v>5.2173080843082059E-2</v>
      </c>
      <c r="N232" s="199">
        <v>4.0418865555063556E-2</v>
      </c>
    </row>
    <row r="233" spans="3:14">
      <c r="C233" s="29">
        <v>15</v>
      </c>
      <c r="D233" s="34" t="s">
        <v>677</v>
      </c>
      <c r="E233" s="199">
        <v>3.6499483424293488E-2</v>
      </c>
      <c r="F233" s="199">
        <v>4.8011673519956666E-2</v>
      </c>
      <c r="G233" s="199">
        <v>4.6937250819897122E-2</v>
      </c>
      <c r="H233" s="199">
        <v>4.7146365854024971E-2</v>
      </c>
      <c r="I233" s="199">
        <v>3.8805474890358092E-2</v>
      </c>
      <c r="J233" s="199">
        <v>3.8118119357906551E-2</v>
      </c>
      <c r="K233" s="199">
        <v>4.5877852759384413E-2</v>
      </c>
      <c r="L233" s="199">
        <v>5.2678559893086216E-2</v>
      </c>
      <c r="M233" s="199">
        <v>5.3776848895801053E-2</v>
      </c>
      <c r="N233" s="199">
        <v>3.8709358372229767E-2</v>
      </c>
    </row>
    <row r="234" spans="3:14">
      <c r="C234" s="29">
        <v>16</v>
      </c>
      <c r="D234" s="34" t="s">
        <v>678</v>
      </c>
      <c r="E234" s="199">
        <v>3.8454792417907419E-2</v>
      </c>
      <c r="F234" s="199">
        <v>4.7083534348600846E-2</v>
      </c>
      <c r="G234" s="199">
        <v>4.5947427309845898E-2</v>
      </c>
      <c r="H234" s="199">
        <v>4.2807908001087483E-2</v>
      </c>
      <c r="I234" s="199">
        <v>4.4081861372224446E-2</v>
      </c>
      <c r="J234" s="199">
        <v>3.9813655055108456E-2</v>
      </c>
      <c r="K234" s="199">
        <v>4.5846426678385378E-2</v>
      </c>
      <c r="L234" s="199">
        <v>4.9391724067451771E-2</v>
      </c>
      <c r="M234" s="199">
        <v>4.6391028525363677E-2</v>
      </c>
      <c r="N234" s="199">
        <v>4.0079277941913051E-2</v>
      </c>
    </row>
    <row r="235" spans="3:14">
      <c r="C235" s="29">
        <v>17</v>
      </c>
      <c r="D235" s="34" t="s">
        <v>679</v>
      </c>
      <c r="E235" s="199">
        <v>4.276903234102792E-2</v>
      </c>
      <c r="F235" s="199">
        <v>4.3601980301552601E-2</v>
      </c>
      <c r="G235" s="199">
        <v>4.3867382718023686E-2</v>
      </c>
      <c r="H235" s="199">
        <v>3.9923783584318105E-2</v>
      </c>
      <c r="I235" s="199">
        <v>4.2190762749668875E-2</v>
      </c>
      <c r="J235" s="199">
        <v>4.5248629184920994E-2</v>
      </c>
      <c r="K235" s="199">
        <v>4.3317799006928989E-2</v>
      </c>
      <c r="L235" s="199">
        <v>4.6387441260993256E-2</v>
      </c>
      <c r="M235" s="199">
        <v>3.591631815542929E-2</v>
      </c>
      <c r="N235" s="199">
        <v>3.7170438954986604E-2</v>
      </c>
    </row>
    <row r="236" spans="3:14">
      <c r="C236" s="29">
        <v>18</v>
      </c>
      <c r="D236" s="34" t="s">
        <v>680</v>
      </c>
      <c r="E236" s="199">
        <v>4.8058806827820912E-2</v>
      </c>
      <c r="F236" s="199">
        <v>4.2765176508117356E-2</v>
      </c>
      <c r="G236" s="199">
        <v>4.4280143796827855E-2</v>
      </c>
      <c r="H236" s="199">
        <v>4.1836397212800282E-2</v>
      </c>
      <c r="I236" s="199">
        <v>4.0492298793910267E-2</v>
      </c>
      <c r="J236" s="199">
        <v>5.2770751137256544E-2</v>
      </c>
      <c r="K236" s="199">
        <v>4.2649964847952505E-2</v>
      </c>
      <c r="L236" s="199">
        <v>4.5252374799279391E-2</v>
      </c>
      <c r="M236" s="199">
        <v>3.6580624040011417E-2</v>
      </c>
      <c r="N236" s="199">
        <v>4.0237842899556474E-2</v>
      </c>
    </row>
    <row r="237" spans="3:14">
      <c r="C237" s="29">
        <v>19</v>
      </c>
      <c r="D237" s="34" t="s">
        <v>681</v>
      </c>
      <c r="E237" s="199">
        <v>5.3111439461050826E-2</v>
      </c>
      <c r="F237" s="199">
        <v>3.9735065063076988E-2</v>
      </c>
      <c r="G237" s="199">
        <v>4.2948250465901644E-2</v>
      </c>
      <c r="H237" s="199">
        <v>4.1685335054426627E-2</v>
      </c>
      <c r="I237" s="199">
        <v>3.7214722403608486E-2</v>
      </c>
      <c r="J237" s="199">
        <v>5.2724148858758375E-2</v>
      </c>
      <c r="K237" s="199">
        <v>4.0225383678747645E-2</v>
      </c>
      <c r="L237" s="199">
        <v>4.2536624501866141E-2</v>
      </c>
      <c r="M237" s="199">
        <v>3.5038304883269963E-2</v>
      </c>
      <c r="N237" s="199">
        <v>4.2446410034916046E-2</v>
      </c>
    </row>
    <row r="238" spans="3:14">
      <c r="C238" s="29">
        <v>20</v>
      </c>
      <c r="D238" s="34" t="s">
        <v>682</v>
      </c>
      <c r="E238" s="199">
        <v>5.3896422701632765E-2</v>
      </c>
      <c r="F238" s="199">
        <v>3.8189809265500647E-2</v>
      </c>
      <c r="G238" s="199">
        <v>4.0888403376344917E-2</v>
      </c>
      <c r="H238" s="199">
        <v>3.9866826564795073E-2</v>
      </c>
      <c r="I238" s="199">
        <v>3.5933496938912186E-2</v>
      </c>
      <c r="J238" s="199">
        <v>5.1762642871999033E-2</v>
      </c>
      <c r="K238" s="199">
        <v>3.677493000041468E-2</v>
      </c>
      <c r="L238" s="199">
        <v>3.9863590264217354E-2</v>
      </c>
      <c r="M238" s="199">
        <v>3.4089216256233235E-2</v>
      </c>
      <c r="N238" s="199">
        <v>4.1242314476731108E-2</v>
      </c>
    </row>
    <row r="239" spans="3:14">
      <c r="C239" s="29">
        <v>21</v>
      </c>
      <c r="D239" s="34" t="s">
        <v>683</v>
      </c>
      <c r="E239" s="199">
        <v>5.1600268458732453E-2</v>
      </c>
      <c r="F239" s="199">
        <v>3.7360086463373604E-2</v>
      </c>
      <c r="G239" s="199">
        <v>3.9603311920957236E-2</v>
      </c>
      <c r="H239" s="199">
        <v>3.9608641990299516E-2</v>
      </c>
      <c r="I239" s="199">
        <v>3.7599335959613282E-2</v>
      </c>
      <c r="J239" s="199">
        <v>5.1022116571267706E-2</v>
      </c>
      <c r="K239" s="199">
        <v>3.7169766118791067E-2</v>
      </c>
      <c r="L239" s="199">
        <v>3.6824669398050444E-2</v>
      </c>
      <c r="M239" s="199">
        <v>3.3785020154997222E-2</v>
      </c>
      <c r="N239" s="199">
        <v>3.9338173912412254E-2</v>
      </c>
    </row>
    <row r="240" spans="3:14">
      <c r="C240" s="29">
        <v>22</v>
      </c>
      <c r="D240" s="34" t="s">
        <v>684</v>
      </c>
      <c r="E240" s="199">
        <v>4.7530116836741486E-2</v>
      </c>
      <c r="F240" s="199">
        <v>3.6635096462921339E-2</v>
      </c>
      <c r="G240" s="199">
        <v>3.874716365124535E-2</v>
      </c>
      <c r="H240" s="199">
        <v>4.0340902425576676E-2</v>
      </c>
      <c r="I240" s="199">
        <v>4.3254761887977132E-2</v>
      </c>
      <c r="J240" s="199">
        <v>4.626411052239502E-2</v>
      </c>
      <c r="K240" s="199">
        <v>3.7878144541223013E-2</v>
      </c>
      <c r="L240" s="199">
        <v>3.3452312961493674E-2</v>
      </c>
      <c r="M240" s="199">
        <v>3.4320572151793544E-2</v>
      </c>
      <c r="N240" s="199">
        <v>3.3006917878323744E-2</v>
      </c>
    </row>
    <row r="241" spans="1:14">
      <c r="C241" s="29">
        <v>23</v>
      </c>
      <c r="D241" s="34" t="s">
        <v>685</v>
      </c>
      <c r="E241" s="199">
        <v>4.2659131807437287E-2</v>
      </c>
      <c r="F241" s="199">
        <v>3.6132110831158408E-2</v>
      </c>
      <c r="G241" s="199">
        <v>3.6664727583809412E-2</v>
      </c>
      <c r="H241" s="199">
        <v>3.8179365526586427E-2</v>
      </c>
      <c r="I241" s="199">
        <v>4.6161496051645115E-2</v>
      </c>
      <c r="J241" s="199">
        <v>4.042598126587342E-2</v>
      </c>
      <c r="K241" s="199">
        <v>3.8082097582959717E-2</v>
      </c>
      <c r="L241" s="199">
        <v>3.0631788854276389E-2</v>
      </c>
      <c r="M241" s="199">
        <v>3.4406969620419905E-2</v>
      </c>
      <c r="N241" s="199">
        <v>3.6961060620358741E-2</v>
      </c>
    </row>
    <row r="242" spans="1:14">
      <c r="C242" s="29">
        <v>24</v>
      </c>
      <c r="D242" s="34" t="s">
        <v>686</v>
      </c>
      <c r="E242" s="199">
        <v>3.8175297233558197E-2</v>
      </c>
      <c r="F242" s="199">
        <v>3.6085460978121327E-2</v>
      </c>
      <c r="G242" s="199">
        <v>3.4468445858974441E-2</v>
      </c>
      <c r="H242" s="199">
        <v>3.6870897628221211E-2</v>
      </c>
      <c r="I242" s="199">
        <v>4.4319416803874474E-2</v>
      </c>
      <c r="J242" s="199">
        <v>3.8434667446130014E-2</v>
      </c>
      <c r="K242" s="199">
        <v>3.815052671959341E-2</v>
      </c>
      <c r="L242" s="199">
        <v>2.8903197975296693E-2</v>
      </c>
      <c r="M242" s="199">
        <v>3.3630355048672587E-2</v>
      </c>
      <c r="N242" s="199">
        <v>3.6805217807910913E-2</v>
      </c>
    </row>
    <row r="243" spans="1:14">
      <c r="A243" s="16" t="s">
        <v>432</v>
      </c>
      <c r="B243" s="16" t="s">
        <v>310</v>
      </c>
      <c r="C243" s="29">
        <v>1</v>
      </c>
      <c r="D243" s="34" t="s">
        <v>687</v>
      </c>
      <c r="E243" s="199">
        <v>3.5982754381023163E-2</v>
      </c>
      <c r="F243" s="199">
        <v>3.4232833530549192E-2</v>
      </c>
      <c r="G243" s="199">
        <v>3.326645408463666E-2</v>
      </c>
      <c r="H243" s="199">
        <v>3.5113101343539926E-2</v>
      </c>
      <c r="I243" s="199">
        <v>3.8783639861146003E-2</v>
      </c>
      <c r="J243" s="199">
        <v>3.5235070901647216E-2</v>
      </c>
      <c r="K243" s="199">
        <v>3.8366318251605872E-2</v>
      </c>
      <c r="L243" s="199">
        <v>2.7402523711264861E-2</v>
      </c>
      <c r="M243" s="199">
        <v>3.3991586451453872E-2</v>
      </c>
      <c r="N243" s="199">
        <v>3.1759360266520764E-2</v>
      </c>
    </row>
    <row r="244" spans="1:14">
      <c r="C244" s="29">
        <v>2</v>
      </c>
      <c r="D244" s="34" t="s">
        <v>688</v>
      </c>
      <c r="E244" s="199">
        <v>3.5079730011240595E-2</v>
      </c>
      <c r="F244" s="199">
        <v>3.4475436339875924E-2</v>
      </c>
      <c r="G244" s="199">
        <v>3.2862015511310384E-2</v>
      </c>
      <c r="H244" s="199">
        <v>3.4096852724949327E-2</v>
      </c>
      <c r="I244" s="199">
        <v>3.7433342656074967E-2</v>
      </c>
      <c r="J244" s="199">
        <v>3.5004653868717185E-2</v>
      </c>
      <c r="K244" s="199">
        <v>3.8287825844912478E-2</v>
      </c>
      <c r="L244" s="199">
        <v>2.6388257909003787E-2</v>
      </c>
      <c r="M244" s="199">
        <v>3.489521795983324E-2</v>
      </c>
      <c r="N244" s="199">
        <v>3.5499579810634056E-2</v>
      </c>
    </row>
    <row r="245" spans="1:14">
      <c r="C245" s="29">
        <v>3</v>
      </c>
      <c r="D245" s="34" t="s">
        <v>689</v>
      </c>
      <c r="E245" s="199">
        <v>3.5142249942731595E-2</v>
      </c>
      <c r="F245" s="199">
        <v>3.4570532058205816E-2</v>
      </c>
      <c r="G245" s="199">
        <v>3.2837196625490672E-2</v>
      </c>
      <c r="H245" s="199">
        <v>3.4601932535336902E-2</v>
      </c>
      <c r="I245" s="199">
        <v>3.6779767767505522E-2</v>
      </c>
      <c r="J245" s="199">
        <v>3.5042040315897457E-2</v>
      </c>
      <c r="K245" s="199">
        <v>3.9148388674319294E-2</v>
      </c>
      <c r="L245" s="199">
        <v>2.5854155960739107E-2</v>
      </c>
      <c r="M245" s="199">
        <v>3.4319074363107667E-2</v>
      </c>
      <c r="N245" s="199">
        <v>3.7997530009385792E-2</v>
      </c>
    </row>
    <row r="246" spans="1:14">
      <c r="C246" s="29">
        <v>4</v>
      </c>
      <c r="D246" s="34" t="s">
        <v>690</v>
      </c>
      <c r="E246" s="199">
        <v>3.553272266768772E-2</v>
      </c>
      <c r="F246" s="199">
        <v>3.5519291307518304E-2</v>
      </c>
      <c r="G246" s="199">
        <v>3.3551231287715186E-2</v>
      </c>
      <c r="H246" s="199">
        <v>3.4786342183461397E-2</v>
      </c>
      <c r="I246" s="199">
        <v>3.9858755808218078E-2</v>
      </c>
      <c r="J246" s="199">
        <v>3.5024918831958955E-2</v>
      </c>
      <c r="K246" s="199">
        <v>4.052798812994024E-2</v>
      </c>
      <c r="L246" s="199">
        <v>2.6963655820695993E-2</v>
      </c>
      <c r="M246" s="199">
        <v>3.4830638342142964E-2</v>
      </c>
      <c r="N246" s="199">
        <v>3.8139146441620052E-2</v>
      </c>
    </row>
    <row r="247" spans="1:14">
      <c r="C247" s="29">
        <v>5</v>
      </c>
      <c r="D247" s="34" t="s">
        <v>691</v>
      </c>
      <c r="E247" s="199">
        <v>3.7730238144277659E-2</v>
      </c>
      <c r="F247" s="199">
        <v>3.5819379443502053E-2</v>
      </c>
      <c r="G247" s="199">
        <v>3.5354637090696618E-2</v>
      </c>
      <c r="H247" s="199">
        <v>3.5552737219423841E-2</v>
      </c>
      <c r="I247" s="199">
        <v>4.1858282117750271E-2</v>
      </c>
      <c r="J247" s="199">
        <v>3.6624923601664888E-2</v>
      </c>
      <c r="K247" s="199">
        <v>4.0182198651044561E-2</v>
      </c>
      <c r="L247" s="199">
        <v>3.1315431685026186E-2</v>
      </c>
      <c r="M247" s="199">
        <v>3.6867634088665231E-2</v>
      </c>
      <c r="N247" s="199">
        <v>3.4915838240846597E-2</v>
      </c>
    </row>
    <row r="248" spans="1:14">
      <c r="C248" s="29">
        <v>6</v>
      </c>
      <c r="D248" s="34" t="s">
        <v>692</v>
      </c>
      <c r="E248" s="199">
        <v>4.2337958677146487E-2</v>
      </c>
      <c r="F248" s="199">
        <v>3.8454012516135082E-2</v>
      </c>
      <c r="G248" s="199">
        <v>3.8338691340547758E-2</v>
      </c>
      <c r="H248" s="199">
        <v>3.7989410874622619E-2</v>
      </c>
      <c r="I248" s="199">
        <v>4.3217581304188443E-2</v>
      </c>
      <c r="J248" s="199">
        <v>3.8498877353519034E-2</v>
      </c>
      <c r="K248" s="199">
        <v>4.1256647271971134E-2</v>
      </c>
      <c r="L248" s="199">
        <v>3.9709344807279695E-2</v>
      </c>
      <c r="M248" s="199">
        <v>4.5220790224224122E-2</v>
      </c>
      <c r="N248" s="199">
        <v>3.392293201933895E-2</v>
      </c>
    </row>
    <row r="249" spans="1:14">
      <c r="C249" s="29">
        <v>7</v>
      </c>
      <c r="D249" s="34" t="s">
        <v>693</v>
      </c>
      <c r="E249" s="199">
        <v>4.8654409685775939E-2</v>
      </c>
      <c r="F249" s="199">
        <v>4.3700855058283757E-2</v>
      </c>
      <c r="G249" s="199">
        <v>4.3412739282468339E-2</v>
      </c>
      <c r="H249" s="199">
        <v>4.401081569749777E-2</v>
      </c>
      <c r="I249" s="199">
        <v>4.4668762783201567E-2</v>
      </c>
      <c r="J249" s="199">
        <v>4.5360369672327809E-2</v>
      </c>
      <c r="K249" s="199">
        <v>4.3952309622735858E-2</v>
      </c>
      <c r="L249" s="199">
        <v>4.4797509193219016E-2</v>
      </c>
      <c r="M249" s="199">
        <v>4.7160272358498359E-2</v>
      </c>
      <c r="N249" s="199">
        <v>3.5541405530587676E-2</v>
      </c>
    </row>
    <row r="250" spans="1:14">
      <c r="C250" s="29">
        <v>8</v>
      </c>
      <c r="D250" s="34" t="s">
        <v>694</v>
      </c>
      <c r="E250" s="199">
        <v>5.0112823138261736E-2</v>
      </c>
      <c r="F250" s="199">
        <v>4.4613114574054827E-2</v>
      </c>
      <c r="G250" s="199">
        <v>4.5944665235750193E-2</v>
      </c>
      <c r="H250" s="199">
        <v>4.765674385162167E-2</v>
      </c>
      <c r="I250" s="199">
        <v>4.6590064978784825E-2</v>
      </c>
      <c r="J250" s="199">
        <v>4.9306269219952847E-2</v>
      </c>
      <c r="K250" s="199">
        <v>4.3157139941612382E-2</v>
      </c>
      <c r="L250" s="199">
        <v>4.9370603466562128E-2</v>
      </c>
      <c r="M250" s="199">
        <v>5.2694713385269189E-2</v>
      </c>
      <c r="N250" s="199">
        <v>4.2105997740047252E-2</v>
      </c>
    </row>
    <row r="251" spans="1:14">
      <c r="C251" s="29">
        <v>9</v>
      </c>
      <c r="D251" s="34" t="s">
        <v>695</v>
      </c>
      <c r="E251" s="199">
        <v>4.6907701093736785E-2</v>
      </c>
      <c r="F251" s="199">
        <v>4.9832938895763339E-2</v>
      </c>
      <c r="G251" s="199">
        <v>4.7861994407452764E-2</v>
      </c>
      <c r="H251" s="199">
        <v>5.0749954741860767E-2</v>
      </c>
      <c r="I251" s="199">
        <v>4.7262264656389726E-2</v>
      </c>
      <c r="J251" s="199">
        <v>4.4483852381667049E-2</v>
      </c>
      <c r="K251" s="199">
        <v>4.5387383234379491E-2</v>
      </c>
      <c r="L251" s="199">
        <v>5.3628243503713764E-2</v>
      </c>
      <c r="M251" s="199">
        <v>5.2749952310126448E-2</v>
      </c>
      <c r="N251" s="199">
        <v>5.6411757846357324E-2</v>
      </c>
    </row>
    <row r="252" spans="1:14">
      <c r="C252" s="29">
        <v>10</v>
      </c>
      <c r="D252" s="34" t="s">
        <v>696</v>
      </c>
      <c r="E252" s="199">
        <v>4.3819445338154454E-2</v>
      </c>
      <c r="F252" s="199">
        <v>4.9598812161650414E-2</v>
      </c>
      <c r="G252" s="199">
        <v>4.8597014296152756E-2</v>
      </c>
      <c r="H252" s="199">
        <v>5.0285604698373045E-2</v>
      </c>
      <c r="I252" s="199">
        <v>5.0124739524565018E-2</v>
      </c>
      <c r="J252" s="199">
        <v>4.1237780392197873E-2</v>
      </c>
      <c r="K252" s="199">
        <v>4.6416036022754334E-2</v>
      </c>
      <c r="L252" s="199">
        <v>5.3988537992729381E-2</v>
      </c>
      <c r="M252" s="199">
        <v>5.095251312548519E-2</v>
      </c>
      <c r="N252" s="199">
        <v>5.545317599285509E-2</v>
      </c>
    </row>
    <row r="253" spans="1:14">
      <c r="C253" s="29">
        <v>11</v>
      </c>
      <c r="D253" s="34" t="s">
        <v>697</v>
      </c>
      <c r="E253" s="199">
        <v>4.0479425045701289E-2</v>
      </c>
      <c r="F253" s="199">
        <v>5.0236785883502416E-2</v>
      </c>
      <c r="G253" s="199">
        <v>4.9703586953999804E-2</v>
      </c>
      <c r="H253" s="199">
        <v>4.9045291193784347E-2</v>
      </c>
      <c r="I253" s="199">
        <v>4.5025893112956558E-2</v>
      </c>
      <c r="J253" s="199">
        <v>4.1246079177558521E-2</v>
      </c>
      <c r="K253" s="199">
        <v>4.7800259757262833E-2</v>
      </c>
      <c r="L253" s="199">
        <v>5.5418546445235604E-2</v>
      </c>
      <c r="M253" s="199">
        <v>5.1525113700791346E-2</v>
      </c>
      <c r="N253" s="199">
        <v>4.8338484640527278E-2</v>
      </c>
    </row>
    <row r="254" spans="1:14">
      <c r="C254" s="29">
        <v>12</v>
      </c>
      <c r="D254" s="34" t="s">
        <v>698</v>
      </c>
      <c r="E254" s="199">
        <v>3.9495740683333835E-2</v>
      </c>
      <c r="F254" s="199">
        <v>4.9502208286489373E-2</v>
      </c>
      <c r="G254" s="199">
        <v>4.7927847184494395E-2</v>
      </c>
      <c r="H254" s="199">
        <v>4.8405588246821972E-2</v>
      </c>
      <c r="I254" s="199">
        <v>4.4559962973919405E-2</v>
      </c>
      <c r="J254" s="199">
        <v>3.909235576771293E-2</v>
      </c>
      <c r="K254" s="199">
        <v>4.7243059937255576E-2</v>
      </c>
      <c r="L254" s="199">
        <v>5.4822257193930926E-2</v>
      </c>
      <c r="M254" s="199">
        <v>4.8830001725612471E-2</v>
      </c>
      <c r="N254" s="199">
        <v>4.4075898224384548E-2</v>
      </c>
    </row>
    <row r="255" spans="1:14">
      <c r="C255" s="29">
        <v>13</v>
      </c>
      <c r="D255" s="34" t="s">
        <v>699</v>
      </c>
      <c r="E255" s="199">
        <v>3.8389832386072791E-2</v>
      </c>
      <c r="F255" s="199">
        <v>4.8427254891165963E-2</v>
      </c>
      <c r="G255" s="199">
        <v>4.7994305604787485E-2</v>
      </c>
      <c r="H255" s="199">
        <v>4.6933841657198022E-2</v>
      </c>
      <c r="I255" s="199">
        <v>4.6084091543321423E-2</v>
      </c>
      <c r="J255" s="199">
        <v>3.6938145118575343E-2</v>
      </c>
      <c r="K255" s="199">
        <v>4.5338802520118536E-2</v>
      </c>
      <c r="L255" s="199">
        <v>5.404789236023054E-2</v>
      </c>
      <c r="M255" s="199">
        <v>5.1744942075223316E-2</v>
      </c>
      <c r="N255" s="199">
        <v>4.2169418261063879E-2</v>
      </c>
    </row>
    <row r="256" spans="1:14">
      <c r="C256" s="29">
        <v>14</v>
      </c>
      <c r="D256" s="34" t="s">
        <v>700</v>
      </c>
      <c r="E256" s="199">
        <v>3.6106446922607061E-2</v>
      </c>
      <c r="F256" s="199">
        <v>4.8504439785733697E-2</v>
      </c>
      <c r="G256" s="199">
        <v>4.7669481022174956E-2</v>
      </c>
      <c r="H256" s="199">
        <v>4.8616809952553915E-2</v>
      </c>
      <c r="I256" s="199">
        <v>4.2857657256078138E-2</v>
      </c>
      <c r="J256" s="199">
        <v>3.6550884185808423E-2</v>
      </c>
      <c r="K256" s="199">
        <v>4.5810221107230452E-2</v>
      </c>
      <c r="L256" s="199">
        <v>5.503694878016354E-2</v>
      </c>
      <c r="M256" s="199">
        <v>5.3206921550017099E-2</v>
      </c>
      <c r="N256" s="199">
        <v>4.3559896135826309E-2</v>
      </c>
    </row>
    <row r="257" spans="1:14">
      <c r="C257" s="29">
        <v>15</v>
      </c>
      <c r="D257" s="34" t="s">
        <v>701</v>
      </c>
      <c r="E257" s="199">
        <v>3.5361048609855797E-2</v>
      </c>
      <c r="F257" s="199">
        <v>4.8302650739953754E-2</v>
      </c>
      <c r="G257" s="199">
        <v>4.6307164574849805E-2</v>
      </c>
      <c r="H257" s="199">
        <v>4.6477064484942938E-2</v>
      </c>
      <c r="I257" s="199">
        <v>4.6901564575402933E-2</v>
      </c>
      <c r="J257" s="199">
        <v>3.6385783413668271E-2</v>
      </c>
      <c r="K257" s="199">
        <v>4.4541690298049726E-2</v>
      </c>
      <c r="L257" s="199">
        <v>5.2628516775914187E-2</v>
      </c>
      <c r="M257" s="199">
        <v>5.4075525460272701E-2</v>
      </c>
      <c r="N257" s="199">
        <v>4.4390727692513676E-2</v>
      </c>
    </row>
    <row r="258" spans="1:14">
      <c r="C258" s="29">
        <v>16</v>
      </c>
      <c r="D258" s="34" t="s">
        <v>702</v>
      </c>
      <c r="E258" s="199">
        <v>3.6555645458717839E-2</v>
      </c>
      <c r="F258" s="199">
        <v>4.6028525605656193E-2</v>
      </c>
      <c r="G258" s="199">
        <v>4.57144646064956E-2</v>
      </c>
      <c r="H258" s="199">
        <v>4.2787643489280235E-2</v>
      </c>
      <c r="I258" s="199">
        <v>4.1866508066240933E-2</v>
      </c>
      <c r="J258" s="199">
        <v>3.7432886847853397E-2</v>
      </c>
      <c r="K258" s="199">
        <v>4.417179955892974E-2</v>
      </c>
      <c r="L258" s="199">
        <v>4.8703216269156926E-2</v>
      </c>
      <c r="M258" s="199">
        <v>4.4566297540201E-2</v>
      </c>
      <c r="N258" s="199">
        <v>4.9530517659205409E-2</v>
      </c>
    </row>
    <row r="259" spans="1:14">
      <c r="C259" s="29">
        <v>17</v>
      </c>
      <c r="D259" s="34" t="s">
        <v>703</v>
      </c>
      <c r="E259" s="199">
        <v>3.9332145280616973E-2</v>
      </c>
      <c r="F259" s="199">
        <v>4.3080114074176834E-2</v>
      </c>
      <c r="G259" s="199">
        <v>4.5013217133744989E-2</v>
      </c>
      <c r="H259" s="199">
        <v>4.0445630724489423E-2</v>
      </c>
      <c r="I259" s="199">
        <v>3.8917427929050737E-2</v>
      </c>
      <c r="J259" s="199">
        <v>4.2578652445538358E-2</v>
      </c>
      <c r="K259" s="199">
        <v>4.2093813656894873E-2</v>
      </c>
      <c r="L259" s="199">
        <v>4.5584591037113611E-2</v>
      </c>
      <c r="M259" s="199">
        <v>3.490995370800945E-2</v>
      </c>
      <c r="N259" s="199">
        <v>4.2316717535683147E-2</v>
      </c>
    </row>
    <row r="260" spans="1:14">
      <c r="C260" s="29">
        <v>18</v>
      </c>
      <c r="D260" s="34" t="s">
        <v>704</v>
      </c>
      <c r="E260" s="199">
        <v>4.5529430853025646E-2</v>
      </c>
      <c r="F260" s="199">
        <v>4.1420673914385156E-2</v>
      </c>
      <c r="G260" s="199">
        <v>4.4664279208481969E-2</v>
      </c>
      <c r="H260" s="199">
        <v>4.0537682044405068E-2</v>
      </c>
      <c r="I260" s="199">
        <v>3.8918824788228397E-2</v>
      </c>
      <c r="J260" s="199">
        <v>5.1600427567672233E-2</v>
      </c>
      <c r="K260" s="199">
        <v>4.1141899831174278E-2</v>
      </c>
      <c r="L260" s="199">
        <v>4.4060346918290909E-2</v>
      </c>
      <c r="M260" s="199">
        <v>3.4524569605433826E-2</v>
      </c>
      <c r="N260" s="199">
        <v>4.1821400993406324E-2</v>
      </c>
    </row>
    <row r="261" spans="1:14">
      <c r="C261" s="29">
        <v>19</v>
      </c>
      <c r="D261" s="34" t="s">
        <v>705</v>
      </c>
      <c r="E261" s="199">
        <v>5.0341780766925873E-2</v>
      </c>
      <c r="F261" s="199">
        <v>3.9579986038676553E-2</v>
      </c>
      <c r="G261" s="199">
        <v>4.4348439374723422E-2</v>
      </c>
      <c r="H261" s="199">
        <v>4.0864543540581333E-2</v>
      </c>
      <c r="I261" s="199">
        <v>3.6719702822866157E-2</v>
      </c>
      <c r="J261" s="199">
        <v>5.3359088976946599E-2</v>
      </c>
      <c r="K261" s="199">
        <v>3.9260712236591444E-2</v>
      </c>
      <c r="L261" s="199">
        <v>4.2153332024525432E-2</v>
      </c>
      <c r="M261" s="199">
        <v>3.4435430407449868E-2</v>
      </c>
      <c r="N261" s="199">
        <v>4.0544352652648545E-2</v>
      </c>
    </row>
    <row r="262" spans="1:14">
      <c r="C262" s="29">
        <v>20</v>
      </c>
      <c r="D262" s="34" t="s">
        <v>706</v>
      </c>
      <c r="E262" s="199">
        <v>5.099545575913441E-2</v>
      </c>
      <c r="F262" s="199">
        <v>3.9319168435993777E-2</v>
      </c>
      <c r="G262" s="199">
        <v>4.2214458500113128E-2</v>
      </c>
      <c r="H262" s="199">
        <v>3.9604376833031384E-2</v>
      </c>
      <c r="I262" s="199">
        <v>3.7771848196794494E-2</v>
      </c>
      <c r="J262" s="199">
        <v>5.1118773190560143E-2</v>
      </c>
      <c r="K262" s="199">
        <v>3.7478920852149045E-2</v>
      </c>
      <c r="L262" s="199">
        <v>4.0525579679450724E-2</v>
      </c>
      <c r="M262" s="199">
        <v>3.4039417240615995E-2</v>
      </c>
      <c r="N262" s="199">
        <v>4.3149367601933719E-2</v>
      </c>
    </row>
    <row r="263" spans="1:14">
      <c r="C263" s="29">
        <v>21</v>
      </c>
      <c r="D263" s="34" t="s">
        <v>707</v>
      </c>
      <c r="E263" s="199">
        <v>4.9862258271128945E-2</v>
      </c>
      <c r="F263" s="199">
        <v>3.7490382138999183E-2</v>
      </c>
      <c r="G263" s="199">
        <v>4.1077016767676722E-2</v>
      </c>
      <c r="H263" s="199">
        <v>3.9871627552275066E-2</v>
      </c>
      <c r="I263" s="199">
        <v>4.1330734968320793E-2</v>
      </c>
      <c r="J263" s="199">
        <v>5.0450207534075343E-2</v>
      </c>
      <c r="K263" s="199">
        <v>3.7229055076571184E-2</v>
      </c>
      <c r="L263" s="199">
        <v>3.7332761488030962E-2</v>
      </c>
      <c r="M263" s="199">
        <v>3.4329139764867372E-2</v>
      </c>
      <c r="N263" s="199">
        <v>4.3939282693449079E-2</v>
      </c>
    </row>
    <row r="264" spans="1:14">
      <c r="C264" s="29">
        <v>22</v>
      </c>
      <c r="D264" s="34" t="s">
        <v>708</v>
      </c>
      <c r="E264" s="199">
        <v>4.6457890857891461E-2</v>
      </c>
      <c r="F264" s="199">
        <v>3.6257668524454771E-2</v>
      </c>
      <c r="G264" s="199">
        <v>3.7386120649680131E-2</v>
      </c>
      <c r="H264" s="199">
        <v>3.8824064087776528E-2</v>
      </c>
      <c r="I264" s="199">
        <v>3.9238860746487761E-2</v>
      </c>
      <c r="J264" s="199">
        <v>4.6850488883855602E-2</v>
      </c>
      <c r="K264" s="199">
        <v>3.7319494969609721E-2</v>
      </c>
      <c r="L264" s="199">
        <v>3.2633819981323337E-2</v>
      </c>
      <c r="M264" s="199">
        <v>3.3460696901039942E-2</v>
      </c>
      <c r="N264" s="199">
        <v>3.9075451552973074E-2</v>
      </c>
    </row>
    <row r="265" spans="1:14">
      <c r="C265" s="29">
        <v>23</v>
      </c>
      <c r="D265" s="34" t="s">
        <v>709</v>
      </c>
      <c r="E265" s="199">
        <v>4.2258975585558078E-2</v>
      </c>
      <c r="F265" s="199">
        <v>3.5576542811410795E-2</v>
      </c>
      <c r="G265" s="199">
        <v>3.492858891640882E-2</v>
      </c>
      <c r="H265" s="199">
        <v>3.7091206944773199E-2</v>
      </c>
      <c r="I265" s="199">
        <v>3.7269754925713487E-2</v>
      </c>
      <c r="J265" s="199">
        <v>4.2283773130362509E-2</v>
      </c>
      <c r="K265" s="199">
        <v>3.6684009030443089E-2</v>
      </c>
      <c r="L265" s="199">
        <v>2.9556041436586852E-2</v>
      </c>
      <c r="M265" s="199">
        <v>3.3205116219557483E-2</v>
      </c>
      <c r="N265" s="199">
        <v>3.8304858125566728E-2</v>
      </c>
    </row>
    <row r="266" spans="1:14">
      <c r="C266" s="29">
        <v>24</v>
      </c>
      <c r="D266" s="34" t="s">
        <v>710</v>
      </c>
      <c r="E266" s="199">
        <v>3.7533890439393917E-2</v>
      </c>
      <c r="F266" s="199">
        <v>3.5456392983862682E-2</v>
      </c>
      <c r="G266" s="199">
        <v>3.302439034014748E-2</v>
      </c>
      <c r="H266" s="199">
        <v>3.5651133377399259E-2</v>
      </c>
      <c r="I266" s="199">
        <v>3.5959966636794578E-2</v>
      </c>
      <c r="J266" s="199">
        <v>3.8293697220262123E-2</v>
      </c>
      <c r="K266" s="199">
        <v>3.7204025522443812E-2</v>
      </c>
      <c r="L266" s="199">
        <v>2.8077885559812461E-2</v>
      </c>
      <c r="M266" s="199">
        <v>3.3464481492101593E-2</v>
      </c>
      <c r="N266" s="199">
        <v>3.7036902332624959E-2</v>
      </c>
    </row>
    <row r="267" spans="1:14">
      <c r="A267" s="16" t="s">
        <v>432</v>
      </c>
      <c r="B267" s="16" t="s">
        <v>311</v>
      </c>
      <c r="C267" s="29">
        <v>1</v>
      </c>
      <c r="D267" s="34" t="s">
        <v>711</v>
      </c>
      <c r="E267" s="199">
        <v>3.5891787745627492E-2</v>
      </c>
      <c r="F267" s="199">
        <v>3.5307532190774822E-2</v>
      </c>
      <c r="G267" s="199">
        <v>3.2524198033169235E-2</v>
      </c>
      <c r="H267" s="199">
        <v>3.6236917212425106E-2</v>
      </c>
      <c r="I267" s="199">
        <v>3.6560518042083996E-2</v>
      </c>
      <c r="J267" s="199">
        <v>3.6431528678117178E-2</v>
      </c>
      <c r="K267" s="199">
        <v>3.7140275630251171E-2</v>
      </c>
      <c r="L267" s="199">
        <v>2.7297503810254472E-2</v>
      </c>
      <c r="M267" s="199">
        <v>3.3051273299771963E-2</v>
      </c>
      <c r="N267" s="199">
        <v>3.9800678948087094E-2</v>
      </c>
    </row>
    <row r="268" spans="1:14">
      <c r="C268" s="29">
        <v>2</v>
      </c>
      <c r="D268" s="34" t="s">
        <v>712</v>
      </c>
      <c r="E268" s="199">
        <v>3.5350372126893001E-2</v>
      </c>
      <c r="F268" s="199">
        <v>3.5152818887941875E-2</v>
      </c>
      <c r="G268" s="199">
        <v>3.2536181409230792E-2</v>
      </c>
      <c r="H268" s="199">
        <v>3.6229176891656729E-2</v>
      </c>
      <c r="I268" s="199">
        <v>3.8702301256218499E-2</v>
      </c>
      <c r="J268" s="199">
        <v>3.5436342370864966E-2</v>
      </c>
      <c r="K268" s="199">
        <v>3.7079032773900136E-2</v>
      </c>
      <c r="L268" s="199">
        <v>2.6502150947688152E-2</v>
      </c>
      <c r="M268" s="199">
        <v>3.4044977822981173E-2</v>
      </c>
      <c r="N268" s="199">
        <v>3.7532077308049583E-2</v>
      </c>
    </row>
    <row r="269" spans="1:14">
      <c r="C269" s="29">
        <v>3</v>
      </c>
      <c r="D269" s="34" t="s">
        <v>713</v>
      </c>
      <c r="E269" s="199">
        <v>3.5085224108840303E-2</v>
      </c>
      <c r="F269" s="199">
        <v>3.5479521084740971E-2</v>
      </c>
      <c r="G269" s="199">
        <v>3.2580917668183294E-2</v>
      </c>
      <c r="H269" s="199">
        <v>3.6346808705238626E-2</v>
      </c>
      <c r="I269" s="199">
        <v>4.059059586601791E-2</v>
      </c>
      <c r="J269" s="199">
        <v>3.3729100674824292E-2</v>
      </c>
      <c r="K269" s="199">
        <v>3.8023802473569797E-2</v>
      </c>
      <c r="L269" s="199">
        <v>2.6649862902735386E-2</v>
      </c>
      <c r="M269" s="199">
        <v>3.3520965916257223E-2</v>
      </c>
      <c r="N269" s="199">
        <v>3.7759731614984499E-2</v>
      </c>
    </row>
    <row r="270" spans="1:14">
      <c r="C270" s="29">
        <v>4</v>
      </c>
      <c r="D270" s="34" t="s">
        <v>714</v>
      </c>
      <c r="E270" s="199">
        <v>3.5447238649001372E-2</v>
      </c>
      <c r="F270" s="199">
        <v>3.6234773584261769E-2</v>
      </c>
      <c r="G270" s="199">
        <v>3.3422032344453671E-2</v>
      </c>
      <c r="H270" s="199">
        <v>3.6872308033594675E-2</v>
      </c>
      <c r="I270" s="199">
        <v>3.8368171996905349E-2</v>
      </c>
      <c r="J270" s="199">
        <v>3.4432912211945541E-2</v>
      </c>
      <c r="K270" s="199">
        <v>3.9089445328939584E-2</v>
      </c>
      <c r="L270" s="199">
        <v>2.7310460123364074E-2</v>
      </c>
      <c r="M270" s="199">
        <v>3.4323424629768499E-2</v>
      </c>
      <c r="N270" s="199">
        <v>3.3862033989758643E-2</v>
      </c>
    </row>
    <row r="271" spans="1:14">
      <c r="C271" s="29">
        <v>5</v>
      </c>
      <c r="D271" s="34" t="s">
        <v>715</v>
      </c>
      <c r="E271" s="199">
        <v>3.725463392038475E-2</v>
      </c>
      <c r="F271" s="199">
        <v>3.5960960184907353E-2</v>
      </c>
      <c r="G271" s="199">
        <v>3.4943996629751006E-2</v>
      </c>
      <c r="H271" s="199">
        <v>3.7140481187834889E-2</v>
      </c>
      <c r="I271" s="199">
        <v>3.992917958478371E-2</v>
      </c>
      <c r="J271" s="199">
        <v>3.5935379392909285E-2</v>
      </c>
      <c r="K271" s="199">
        <v>3.9030140971963237E-2</v>
      </c>
      <c r="L271" s="199">
        <v>3.1133308928532381E-2</v>
      </c>
      <c r="M271" s="199">
        <v>3.4932703315531811E-2</v>
      </c>
      <c r="N271" s="199">
        <v>2.5866779434962892E-2</v>
      </c>
    </row>
    <row r="272" spans="1:14">
      <c r="C272" s="29">
        <v>6</v>
      </c>
      <c r="D272" s="34" t="s">
        <v>716</v>
      </c>
      <c r="E272" s="199">
        <v>4.0731244087249097E-2</v>
      </c>
      <c r="F272" s="199">
        <v>3.8263510916497954E-2</v>
      </c>
      <c r="G272" s="199">
        <v>3.7725782555209107E-2</v>
      </c>
      <c r="H272" s="199">
        <v>3.8766369791139288E-2</v>
      </c>
      <c r="I272" s="199">
        <v>4.3401940882091462E-2</v>
      </c>
      <c r="J272" s="199">
        <v>3.8405063238862176E-2</v>
      </c>
      <c r="K272" s="199">
        <v>3.9744057697426761E-2</v>
      </c>
      <c r="L272" s="199">
        <v>3.8445924443175614E-2</v>
      </c>
      <c r="M272" s="199">
        <v>4.3570679349764246E-2</v>
      </c>
      <c r="N272" s="199">
        <v>2.762404126543146E-2</v>
      </c>
    </row>
    <row r="273" spans="3:14">
      <c r="C273" s="29">
        <v>7</v>
      </c>
      <c r="D273" s="34" t="s">
        <v>717</v>
      </c>
      <c r="E273" s="199">
        <v>4.6401395529443924E-2</v>
      </c>
      <c r="F273" s="199">
        <v>4.3820339327538649E-2</v>
      </c>
      <c r="G273" s="199">
        <v>4.2757642443713231E-2</v>
      </c>
      <c r="H273" s="199">
        <v>4.4349194619624041E-2</v>
      </c>
      <c r="I273" s="199">
        <v>4.883386281933088E-2</v>
      </c>
      <c r="J273" s="199">
        <v>4.6496846896604167E-2</v>
      </c>
      <c r="K273" s="199">
        <v>4.2112440752039626E-2</v>
      </c>
      <c r="L273" s="199">
        <v>4.3752945127242981E-2</v>
      </c>
      <c r="M273" s="199">
        <v>4.7624075050884035E-2</v>
      </c>
      <c r="N273" s="199">
        <v>3.5198400066707998E-2</v>
      </c>
    </row>
    <row r="274" spans="3:14">
      <c r="C274" s="29">
        <v>8</v>
      </c>
      <c r="D274" s="34" t="s">
        <v>718</v>
      </c>
      <c r="E274" s="199">
        <v>4.808056694924645E-2</v>
      </c>
      <c r="F274" s="199">
        <v>4.5662797642268861E-2</v>
      </c>
      <c r="G274" s="199">
        <v>4.6380033248455903E-2</v>
      </c>
      <c r="H274" s="199">
        <v>4.6108143022803777E-2</v>
      </c>
      <c r="I274" s="199">
        <v>4.8521237734678556E-2</v>
      </c>
      <c r="J274" s="199">
        <v>4.850340463907598E-2</v>
      </c>
      <c r="K274" s="199">
        <v>4.3240355755463825E-2</v>
      </c>
      <c r="L274" s="199">
        <v>4.9856579355595433E-2</v>
      </c>
      <c r="M274" s="199">
        <v>5.3816796507769313E-2</v>
      </c>
      <c r="N274" s="199">
        <v>4.0880933929734665E-2</v>
      </c>
    </row>
    <row r="275" spans="3:14">
      <c r="C275" s="29">
        <v>9</v>
      </c>
      <c r="D275" s="34" t="s">
        <v>719</v>
      </c>
      <c r="E275" s="199">
        <v>4.6208788283085528E-2</v>
      </c>
      <c r="F275" s="199">
        <v>4.9510640560510799E-2</v>
      </c>
      <c r="G275" s="199">
        <v>4.746578124622667E-2</v>
      </c>
      <c r="H275" s="199">
        <v>4.6741796220943717E-2</v>
      </c>
      <c r="I275" s="199">
        <v>4.7203944126289456E-2</v>
      </c>
      <c r="J275" s="199">
        <v>4.4010516097123656E-2</v>
      </c>
      <c r="K275" s="199">
        <v>4.4490241825738401E-2</v>
      </c>
      <c r="L275" s="199">
        <v>5.2776530410189398E-2</v>
      </c>
      <c r="M275" s="199">
        <v>5.2949702674419126E-2</v>
      </c>
      <c r="N275" s="199">
        <v>4.2396643951972873E-2</v>
      </c>
    </row>
    <row r="276" spans="3:14">
      <c r="C276" s="29">
        <v>10</v>
      </c>
      <c r="D276" s="34" t="s">
        <v>720</v>
      </c>
      <c r="E276" s="199">
        <v>4.2855156228845122E-2</v>
      </c>
      <c r="F276" s="199">
        <v>4.9587885109389183E-2</v>
      </c>
      <c r="G276" s="199">
        <v>4.9195107028950545E-2</v>
      </c>
      <c r="H276" s="199">
        <v>4.7856402411589075E-2</v>
      </c>
      <c r="I276" s="199">
        <v>4.435056822337885E-2</v>
      </c>
      <c r="J276" s="199">
        <v>4.3119144990808787E-2</v>
      </c>
      <c r="K276" s="199">
        <v>4.6534037741690765E-2</v>
      </c>
      <c r="L276" s="199">
        <v>5.4754277904977652E-2</v>
      </c>
      <c r="M276" s="199">
        <v>5.2556250486073021E-2</v>
      </c>
      <c r="N276" s="199">
        <v>4.064798533659196E-2</v>
      </c>
    </row>
    <row r="277" spans="3:14">
      <c r="C277" s="29">
        <v>11</v>
      </c>
      <c r="D277" s="34" t="s">
        <v>721</v>
      </c>
      <c r="E277" s="199">
        <v>4.0510795300947415E-2</v>
      </c>
      <c r="F277" s="199">
        <v>5.1137956404243352E-2</v>
      </c>
      <c r="G277" s="199">
        <v>5.0217967477557933E-2</v>
      </c>
      <c r="H277" s="199">
        <v>4.6708096865217479E-2</v>
      </c>
      <c r="I277" s="199">
        <v>4.6684096994905624E-2</v>
      </c>
      <c r="J277" s="199">
        <v>4.1322144577549236E-2</v>
      </c>
      <c r="K277" s="199">
        <v>4.7757196537400945E-2</v>
      </c>
      <c r="L277" s="199">
        <v>5.5383308154648557E-2</v>
      </c>
      <c r="M277" s="199">
        <v>5.1360420176634405E-2</v>
      </c>
      <c r="N277" s="199">
        <v>4.3391528568519862E-2</v>
      </c>
    </row>
    <row r="278" spans="3:14">
      <c r="C278" s="29">
        <v>12</v>
      </c>
      <c r="D278" s="34" t="s">
        <v>722</v>
      </c>
      <c r="E278" s="199">
        <v>4.0351650599441971E-2</v>
      </c>
      <c r="F278" s="199">
        <v>4.999157224918898E-2</v>
      </c>
      <c r="G278" s="199">
        <v>4.8781951187794555E-2</v>
      </c>
      <c r="H278" s="199">
        <v>4.7206794674722496E-2</v>
      </c>
      <c r="I278" s="199">
        <v>4.5885347234587572E-2</v>
      </c>
      <c r="J278" s="199">
        <v>3.8500385096162999E-2</v>
      </c>
      <c r="K278" s="199">
        <v>4.7570362938375972E-2</v>
      </c>
      <c r="L278" s="199">
        <v>5.5145800711633615E-2</v>
      </c>
      <c r="M278" s="199">
        <v>4.8311447790417801E-2</v>
      </c>
      <c r="N278" s="199">
        <v>5.2361593571324722E-2</v>
      </c>
    </row>
    <row r="279" spans="3:14">
      <c r="C279" s="29">
        <v>13</v>
      </c>
      <c r="D279" s="34" t="s">
        <v>723</v>
      </c>
      <c r="E279" s="199">
        <v>3.8166948034956696E-2</v>
      </c>
      <c r="F279" s="199">
        <v>4.8410997263706845E-2</v>
      </c>
      <c r="G279" s="199">
        <v>4.9706829914486834E-2</v>
      </c>
      <c r="H279" s="199">
        <v>4.6953207022882547E-2</v>
      </c>
      <c r="I279" s="199">
        <v>4.3383857826126686E-2</v>
      </c>
      <c r="J279" s="199">
        <v>3.8656407818766191E-2</v>
      </c>
      <c r="K279" s="199">
        <v>4.7128625249009244E-2</v>
      </c>
      <c r="L279" s="199">
        <v>5.5050088756985797E-2</v>
      </c>
      <c r="M279" s="199">
        <v>5.2263700006004145E-2</v>
      </c>
      <c r="N279" s="199">
        <v>6.1717259086263541E-2</v>
      </c>
    </row>
    <row r="280" spans="3:14">
      <c r="C280" s="29">
        <v>14</v>
      </c>
      <c r="D280" s="34" t="s">
        <v>724</v>
      </c>
      <c r="E280" s="199">
        <v>3.7469956733459132E-2</v>
      </c>
      <c r="F280" s="199">
        <v>4.8213260186781237E-2</v>
      </c>
      <c r="G280" s="199">
        <v>4.8435075248584078E-2</v>
      </c>
      <c r="H280" s="199">
        <v>4.8030954543202338E-2</v>
      </c>
      <c r="I280" s="199">
        <v>4.4794662012207526E-2</v>
      </c>
      <c r="J280" s="199">
        <v>3.7428015528613738E-2</v>
      </c>
      <c r="K280" s="199">
        <v>4.6435362977060184E-2</v>
      </c>
      <c r="L280" s="199">
        <v>5.5286772388184524E-2</v>
      </c>
      <c r="M280" s="199">
        <v>5.1585756579464327E-2</v>
      </c>
      <c r="N280" s="199">
        <v>5.8574879626682216E-2</v>
      </c>
    </row>
    <row r="281" spans="3:14">
      <c r="C281" s="29">
        <v>15</v>
      </c>
      <c r="D281" s="34" t="s">
        <v>725</v>
      </c>
      <c r="E281" s="199">
        <v>3.693689277826942E-2</v>
      </c>
      <c r="F281" s="199">
        <v>4.775274296030281E-2</v>
      </c>
      <c r="G281" s="199">
        <v>4.75541901136304E-2</v>
      </c>
      <c r="H281" s="199">
        <v>4.5033028264650096E-2</v>
      </c>
      <c r="I281" s="199">
        <v>4.0726788972203082E-2</v>
      </c>
      <c r="J281" s="199">
        <v>3.7503675295395972E-2</v>
      </c>
      <c r="K281" s="199">
        <v>4.7525382890938328E-2</v>
      </c>
      <c r="L281" s="199">
        <v>5.2884075298197421E-2</v>
      </c>
      <c r="M281" s="199">
        <v>5.3007648623501637E-2</v>
      </c>
      <c r="N281" s="199">
        <v>4.9061047311285709E-2</v>
      </c>
    </row>
    <row r="282" spans="3:14">
      <c r="C282" s="29">
        <v>16</v>
      </c>
      <c r="D282" s="34" t="s">
        <v>726</v>
      </c>
      <c r="E282" s="199">
        <v>3.8323087947379257E-2</v>
      </c>
      <c r="F282" s="199">
        <v>4.5309603845678746E-2</v>
      </c>
      <c r="G282" s="199">
        <v>4.591168716324328E-2</v>
      </c>
      <c r="H282" s="199">
        <v>4.1204886764635962E-2</v>
      </c>
      <c r="I282" s="199">
        <v>3.9586253163109326E-2</v>
      </c>
      <c r="J282" s="199">
        <v>4.0173414542367746E-2</v>
      </c>
      <c r="K282" s="199">
        <v>4.5891450931271387E-2</v>
      </c>
      <c r="L282" s="199">
        <v>4.9558883722007757E-2</v>
      </c>
      <c r="M282" s="199">
        <v>4.4531743943378992E-2</v>
      </c>
      <c r="N282" s="199">
        <v>4.6974216164382285E-2</v>
      </c>
    </row>
    <row r="283" spans="3:14">
      <c r="C283" s="29">
        <v>17</v>
      </c>
      <c r="D283" s="34" t="s">
        <v>727</v>
      </c>
      <c r="E283" s="199">
        <v>4.2291387002044135E-2</v>
      </c>
      <c r="F283" s="199">
        <v>4.3079931564114556E-2</v>
      </c>
      <c r="G283" s="199">
        <v>4.4473744973755738E-2</v>
      </c>
      <c r="H283" s="199">
        <v>3.9120055060534835E-2</v>
      </c>
      <c r="I283" s="199">
        <v>3.9911422349647126E-2</v>
      </c>
      <c r="J283" s="199">
        <v>4.3501982455225734E-2</v>
      </c>
      <c r="K283" s="199">
        <v>4.4068832647513406E-2</v>
      </c>
      <c r="L283" s="199">
        <v>4.5617356087315271E-2</v>
      </c>
      <c r="M283" s="199">
        <v>3.5222916615456901E-2</v>
      </c>
      <c r="N283" s="199">
        <v>5.3316550446054635E-2</v>
      </c>
    </row>
    <row r="284" spans="3:14">
      <c r="C284" s="29">
        <v>18</v>
      </c>
      <c r="D284" s="34" t="s">
        <v>728</v>
      </c>
      <c r="E284" s="199">
        <v>4.7812533907840488E-2</v>
      </c>
      <c r="F284" s="199">
        <v>4.1285417734885851E-2</v>
      </c>
      <c r="G284" s="199">
        <v>4.4298343341686634E-2</v>
      </c>
      <c r="H284" s="199">
        <v>4.1275339480201123E-2</v>
      </c>
      <c r="I284" s="199">
        <v>3.7867548294384983E-2</v>
      </c>
      <c r="J284" s="199">
        <v>4.9768589032193951E-2</v>
      </c>
      <c r="K284" s="199">
        <v>4.2797245677159257E-2</v>
      </c>
      <c r="L284" s="199">
        <v>4.3377598988978201E-2</v>
      </c>
      <c r="M284" s="199">
        <v>3.5271997398476716E-2</v>
      </c>
      <c r="N284" s="199">
        <v>5.1773927802260172E-2</v>
      </c>
    </row>
    <row r="285" spans="3:14">
      <c r="C285" s="29">
        <v>19</v>
      </c>
      <c r="D285" s="34" t="s">
        <v>729</v>
      </c>
      <c r="E285" s="199">
        <v>5.0502842137906949E-2</v>
      </c>
      <c r="F285" s="199">
        <v>3.9400832466367698E-2</v>
      </c>
      <c r="G285" s="199">
        <v>4.3789289023088429E-2</v>
      </c>
      <c r="H285" s="199">
        <v>4.2366672053298055E-2</v>
      </c>
      <c r="I285" s="199">
        <v>3.5813085062206526E-2</v>
      </c>
      <c r="J285" s="199">
        <v>5.2003304526442022E-2</v>
      </c>
      <c r="K285" s="199">
        <v>3.9439044255992185E-2</v>
      </c>
      <c r="L285" s="199">
        <v>4.2413839019981484E-2</v>
      </c>
      <c r="M285" s="199">
        <v>3.6221053721697455E-2</v>
      </c>
      <c r="N285" s="199">
        <v>4.3418441190076124E-2</v>
      </c>
    </row>
    <row r="286" spans="3:14">
      <c r="C286" s="29">
        <v>20</v>
      </c>
      <c r="D286" s="34" t="s">
        <v>730</v>
      </c>
      <c r="E286" s="199">
        <v>5.039049123769037E-2</v>
      </c>
      <c r="F286" s="199">
        <v>3.8167999554044298E-2</v>
      </c>
      <c r="G286" s="199">
        <v>4.1409399348568812E-2</v>
      </c>
      <c r="H286" s="199">
        <v>4.0222971787162665E-2</v>
      </c>
      <c r="I286" s="199">
        <v>3.713461434136215E-2</v>
      </c>
      <c r="J286" s="199">
        <v>5.2683451484855967E-2</v>
      </c>
      <c r="K286" s="199">
        <v>3.7154548475204698E-2</v>
      </c>
      <c r="L286" s="199">
        <v>4.0016459260808143E-2</v>
      </c>
      <c r="M286" s="199">
        <v>3.5747089707018342E-2</v>
      </c>
      <c r="N286" s="199">
        <v>3.5689886302997728E-2</v>
      </c>
    </row>
    <row r="287" spans="3:14">
      <c r="C287" s="29">
        <v>21</v>
      </c>
      <c r="D287" s="34" t="s">
        <v>731</v>
      </c>
      <c r="E287" s="199">
        <v>4.9440945949973739E-2</v>
      </c>
      <c r="F287" s="199">
        <v>3.6150814683365083E-2</v>
      </c>
      <c r="G287" s="199">
        <v>3.9345206177855814E-2</v>
      </c>
      <c r="H287" s="199">
        <v>3.9527396022875756E-2</v>
      </c>
      <c r="I287" s="199">
        <v>4.1712885708732793E-2</v>
      </c>
      <c r="J287" s="199">
        <v>5.0256000790135764E-2</v>
      </c>
      <c r="K287" s="199">
        <v>3.7145542172800125E-2</v>
      </c>
      <c r="L287" s="199">
        <v>3.6883477959738668E-2</v>
      </c>
      <c r="M287" s="199">
        <v>3.4533932027548099E-2</v>
      </c>
      <c r="N287" s="199">
        <v>3.6046588836247499E-2</v>
      </c>
    </row>
    <row r="288" spans="3:14">
      <c r="C288" s="29">
        <v>22</v>
      </c>
      <c r="D288" s="34" t="s">
        <v>732</v>
      </c>
      <c r="E288" s="199">
        <v>4.6291722058649287E-2</v>
      </c>
      <c r="F288" s="199">
        <v>3.6024823230817807E-2</v>
      </c>
      <c r="G288" s="199">
        <v>3.7294752350599945E-2</v>
      </c>
      <c r="H288" s="199">
        <v>4.0267202191553345E-2</v>
      </c>
      <c r="I288" s="199">
        <v>4.153938611771938E-2</v>
      </c>
      <c r="J288" s="199">
        <v>4.5559919618358827E-2</v>
      </c>
      <c r="K288" s="199">
        <v>3.6822619055726757E-2</v>
      </c>
      <c r="L288" s="199">
        <v>3.2673475046939807E-2</v>
      </c>
      <c r="M288" s="199">
        <v>3.4228567352897678E-2</v>
      </c>
      <c r="N288" s="199">
        <v>3.3327090487513311E-2</v>
      </c>
    </row>
    <row r="289" spans="1:14">
      <c r="C289" s="29">
        <v>23</v>
      </c>
      <c r="D289" s="34" t="s">
        <v>733</v>
      </c>
      <c r="E289" s="199">
        <v>4.1300245745703706E-2</v>
      </c>
      <c r="F289" s="199">
        <v>3.5111482552054159E-2</v>
      </c>
      <c r="G289" s="199">
        <v>3.5772410437905716E-2</v>
      </c>
      <c r="H289" s="199">
        <v>3.8542900938479667E-2</v>
      </c>
      <c r="I289" s="199">
        <v>4.0471671263727034E-2</v>
      </c>
      <c r="J289" s="199">
        <v>3.9873259778252491E-2</v>
      </c>
      <c r="K289" s="199">
        <v>3.7192254861271805E-2</v>
      </c>
      <c r="L289" s="199">
        <v>2.9852356446297506E-2</v>
      </c>
      <c r="M289" s="199">
        <v>3.354441831011399E-2</v>
      </c>
      <c r="N289" s="199">
        <v>3.7832307455082932E-2</v>
      </c>
    </row>
    <row r="290" spans="1:14">
      <c r="C290" s="29">
        <v>24</v>
      </c>
      <c r="D290" s="34" t="s">
        <v>734</v>
      </c>
      <c r="E290" s="199">
        <v>3.6904092937120297E-2</v>
      </c>
      <c r="F290" s="199">
        <v>3.4981785815616291E-2</v>
      </c>
      <c r="G290" s="199">
        <v>3.3477480633898174E-2</v>
      </c>
      <c r="H290" s="199">
        <v>3.6892896233733673E-2</v>
      </c>
      <c r="I290" s="199">
        <v>3.8026060127301455E-2</v>
      </c>
      <c r="J290" s="199">
        <v>3.6269210264543397E-2</v>
      </c>
      <c r="K290" s="199">
        <v>3.6587700379292272E-2</v>
      </c>
      <c r="L290" s="199">
        <v>2.7376964204527812E-2</v>
      </c>
      <c r="M290" s="199">
        <v>3.3778458694169101E-2</v>
      </c>
      <c r="N290" s="199">
        <v>3.4945377305027427E-2</v>
      </c>
    </row>
    <row r="291" spans="1:14">
      <c r="A291" s="16" t="s">
        <v>432</v>
      </c>
      <c r="B291" s="16" t="s">
        <v>420</v>
      </c>
      <c r="C291" s="29">
        <v>1</v>
      </c>
      <c r="D291" s="34" t="s">
        <v>735</v>
      </c>
      <c r="E291" s="199">
        <v>3.5270297302311918E-2</v>
      </c>
      <c r="F291" s="199">
        <v>3.5433562571160857E-2</v>
      </c>
      <c r="G291" s="199">
        <v>3.3838504398280282E-2</v>
      </c>
      <c r="H291" s="199">
        <v>3.6128833012795653E-2</v>
      </c>
      <c r="I291" s="199">
        <v>3.9730849726355516E-2</v>
      </c>
      <c r="J291" s="199">
        <v>3.5224647191076604E-2</v>
      </c>
      <c r="K291" s="199">
        <v>3.843918822169165E-2</v>
      </c>
      <c r="L291" s="199">
        <v>2.829773487038556E-2</v>
      </c>
      <c r="M291" s="199">
        <v>3.4751271027241418E-2</v>
      </c>
      <c r="N291" s="199">
        <v>3.7631068589355721E-2</v>
      </c>
    </row>
    <row r="292" spans="1:14">
      <c r="C292" s="29">
        <v>2</v>
      </c>
      <c r="D292" s="34" t="s">
        <v>736</v>
      </c>
      <c r="E292" s="199">
        <v>3.4568645883042141E-2</v>
      </c>
      <c r="F292" s="199">
        <v>3.5384034316449785E-2</v>
      </c>
      <c r="G292" s="199">
        <v>3.3489736850943322E-2</v>
      </c>
      <c r="H292" s="199">
        <v>3.5691936162744284E-2</v>
      </c>
      <c r="I292" s="199">
        <v>4.1350704178942536E-2</v>
      </c>
      <c r="J292" s="199">
        <v>3.3425742912073765E-2</v>
      </c>
      <c r="K292" s="199">
        <v>3.8638342944610472E-2</v>
      </c>
      <c r="L292" s="199">
        <v>2.7826450301453722E-2</v>
      </c>
      <c r="M292" s="199">
        <v>3.4881567575785942E-2</v>
      </c>
      <c r="N292" s="199">
        <v>3.6563458531961843E-2</v>
      </c>
    </row>
    <row r="293" spans="1:14">
      <c r="C293" s="29">
        <v>3</v>
      </c>
      <c r="D293" s="34" t="s">
        <v>737</v>
      </c>
      <c r="E293" s="199">
        <v>3.4709444709078476E-2</v>
      </c>
      <c r="F293" s="199">
        <v>3.4974865483172211E-2</v>
      </c>
      <c r="G293" s="199">
        <v>3.3306290196515605E-2</v>
      </c>
      <c r="H293" s="199">
        <v>3.4879587552808747E-2</v>
      </c>
      <c r="I293" s="199">
        <v>3.9243721429195022E-2</v>
      </c>
      <c r="J293" s="199">
        <v>3.203961836847951E-2</v>
      </c>
      <c r="K293" s="199">
        <v>3.7709279857019232E-2</v>
      </c>
      <c r="L293" s="199">
        <v>2.6903665223455265E-2</v>
      </c>
      <c r="M293" s="199">
        <v>3.2984472803180093E-2</v>
      </c>
      <c r="N293" s="199">
        <v>3.176314795449061E-2</v>
      </c>
    </row>
    <row r="294" spans="1:14">
      <c r="C294" s="29">
        <v>4</v>
      </c>
      <c r="D294" s="34" t="s">
        <v>738</v>
      </c>
      <c r="E294" s="199">
        <v>3.471562859720987E-2</v>
      </c>
      <c r="F294" s="199">
        <v>3.5240793358071072E-2</v>
      </c>
      <c r="G294" s="199">
        <v>3.3538748083549418E-2</v>
      </c>
      <c r="H294" s="199">
        <v>3.4852669737402739E-2</v>
      </c>
      <c r="I294" s="199">
        <v>3.5962399402401604E-2</v>
      </c>
      <c r="J294" s="199">
        <v>3.2949847661301684E-2</v>
      </c>
      <c r="K294" s="199">
        <v>3.8897299143679093E-2</v>
      </c>
      <c r="L294" s="199">
        <v>2.7301374548589451E-2</v>
      </c>
      <c r="M294" s="199">
        <v>3.3475464331196761E-2</v>
      </c>
      <c r="N294" s="199">
        <v>3.6367380272035087E-2</v>
      </c>
    </row>
    <row r="295" spans="1:14">
      <c r="C295" s="29">
        <v>5</v>
      </c>
      <c r="D295" s="34" t="s">
        <v>739</v>
      </c>
      <c r="E295" s="199">
        <v>3.6613083276008172E-2</v>
      </c>
      <c r="F295" s="199">
        <v>3.5766790531835159E-2</v>
      </c>
      <c r="G295" s="199">
        <v>3.5005765987481834E-2</v>
      </c>
      <c r="H295" s="199">
        <v>3.5430574528157878E-2</v>
      </c>
      <c r="I295" s="199">
        <v>3.821800044364683E-2</v>
      </c>
      <c r="J295" s="199">
        <v>3.343524058600484E-2</v>
      </c>
      <c r="K295" s="199">
        <v>3.8613264333287774E-2</v>
      </c>
      <c r="L295" s="199">
        <v>3.1221366187992296E-2</v>
      </c>
      <c r="M295" s="199">
        <v>3.5701582504094533E-2</v>
      </c>
      <c r="N295" s="199">
        <v>3.1646419090721502E-2</v>
      </c>
    </row>
    <row r="296" spans="1:14">
      <c r="C296" s="29">
        <v>6</v>
      </c>
      <c r="D296" s="34" t="s">
        <v>740</v>
      </c>
      <c r="E296" s="199">
        <v>4.0821284300127915E-2</v>
      </c>
      <c r="F296" s="199">
        <v>3.7750212673663873E-2</v>
      </c>
      <c r="G296" s="199">
        <v>3.7642266806573184E-2</v>
      </c>
      <c r="H296" s="199">
        <v>3.8152483316001545E-2</v>
      </c>
      <c r="I296" s="199">
        <v>3.9731019575831514E-2</v>
      </c>
      <c r="J296" s="199">
        <v>3.68228919203255E-2</v>
      </c>
      <c r="K296" s="199">
        <v>3.9914190654068295E-2</v>
      </c>
      <c r="L296" s="199">
        <v>3.850014686916664E-2</v>
      </c>
      <c r="M296" s="199">
        <v>4.1769889895313939E-2</v>
      </c>
      <c r="N296" s="199">
        <v>3.3297892060338764E-2</v>
      </c>
    </row>
    <row r="297" spans="1:14">
      <c r="C297" s="29">
        <v>7</v>
      </c>
      <c r="D297" s="34" t="s">
        <v>741</v>
      </c>
      <c r="E297" s="199">
        <v>4.7017054292075637E-2</v>
      </c>
      <c r="F297" s="199">
        <v>4.1419801634008331E-2</v>
      </c>
      <c r="G297" s="199">
        <v>4.2842151951106494E-2</v>
      </c>
      <c r="H297" s="199">
        <v>4.4582269410993171E-2</v>
      </c>
      <c r="I297" s="199">
        <v>4.1013383119611745E-2</v>
      </c>
      <c r="J297" s="199">
        <v>4.388889339987391E-2</v>
      </c>
      <c r="K297" s="199">
        <v>4.0149897630600506E-2</v>
      </c>
      <c r="L297" s="199">
        <v>4.3411879932791247E-2</v>
      </c>
      <c r="M297" s="199">
        <v>4.6016999432947452E-2</v>
      </c>
      <c r="N297" s="199">
        <v>4.4877657658287835E-2</v>
      </c>
    </row>
    <row r="298" spans="1:14">
      <c r="C298" s="29">
        <v>8</v>
      </c>
      <c r="D298" s="34" t="s">
        <v>742</v>
      </c>
      <c r="E298" s="199">
        <v>4.7991285419444238E-2</v>
      </c>
      <c r="F298" s="199">
        <v>4.3805100030160637E-2</v>
      </c>
      <c r="G298" s="199">
        <v>4.6228253420669246E-2</v>
      </c>
      <c r="H298" s="199">
        <v>4.8096183152128991E-2</v>
      </c>
      <c r="I298" s="199">
        <v>4.9182123818229818E-2</v>
      </c>
      <c r="J298" s="199">
        <v>4.7628811655904137E-2</v>
      </c>
      <c r="K298" s="199">
        <v>4.1961507599653995E-2</v>
      </c>
      <c r="L298" s="199">
        <v>4.7811543431055564E-2</v>
      </c>
      <c r="M298" s="199">
        <v>5.2440750557350049E-2</v>
      </c>
      <c r="N298" s="199">
        <v>4.8525325354383579E-2</v>
      </c>
    </row>
    <row r="299" spans="1:14">
      <c r="C299" s="29">
        <v>9</v>
      </c>
      <c r="D299" s="34" t="s">
        <v>743</v>
      </c>
      <c r="E299" s="199">
        <v>4.3817076777757015E-2</v>
      </c>
      <c r="F299" s="199">
        <v>4.9027505793862058E-2</v>
      </c>
      <c r="G299" s="199">
        <v>4.8307207881801748E-2</v>
      </c>
      <c r="H299" s="199">
        <v>4.9585152464318244E-2</v>
      </c>
      <c r="I299" s="199">
        <v>4.8099503258222501E-2</v>
      </c>
      <c r="J299" s="199">
        <v>4.6831001577833209E-2</v>
      </c>
      <c r="K299" s="199">
        <v>4.4486081885786531E-2</v>
      </c>
      <c r="L299" s="199">
        <v>5.357400415357963E-2</v>
      </c>
      <c r="M299" s="199">
        <v>5.2266803024028634E-2</v>
      </c>
      <c r="N299" s="199">
        <v>5.5287730091389514E-2</v>
      </c>
    </row>
    <row r="300" spans="1:14">
      <c r="C300" s="29">
        <v>10</v>
      </c>
      <c r="D300" s="34" t="s">
        <v>744</v>
      </c>
      <c r="E300" s="199">
        <v>4.4484396487984794E-2</v>
      </c>
      <c r="F300" s="199">
        <v>4.8641354545921625E-2</v>
      </c>
      <c r="G300" s="199">
        <v>4.9276674600653214E-2</v>
      </c>
      <c r="H300" s="199">
        <v>5.0127805269897442E-2</v>
      </c>
      <c r="I300" s="199">
        <v>4.3418451699734656E-2</v>
      </c>
      <c r="J300" s="199">
        <v>4.2435623527624748E-2</v>
      </c>
      <c r="K300" s="199">
        <v>4.5018220889921974E-2</v>
      </c>
      <c r="L300" s="199">
        <v>5.4394152878679498E-2</v>
      </c>
      <c r="M300" s="199">
        <v>5.1695729990105507E-2</v>
      </c>
      <c r="N300" s="199">
        <v>5.3844795204236157E-2</v>
      </c>
    </row>
    <row r="301" spans="1:14">
      <c r="C301" s="29">
        <v>11</v>
      </c>
      <c r="D301" s="34" t="s">
        <v>745</v>
      </c>
      <c r="E301" s="199">
        <v>4.2783753957304965E-2</v>
      </c>
      <c r="F301" s="199">
        <v>4.9749471110307524E-2</v>
      </c>
      <c r="G301" s="199">
        <v>4.9997049317162132E-2</v>
      </c>
      <c r="H301" s="199">
        <v>4.8351902398486066E-2</v>
      </c>
      <c r="I301" s="199">
        <v>4.1097968158658439E-2</v>
      </c>
      <c r="J301" s="199">
        <v>4.1154126497370214E-2</v>
      </c>
      <c r="K301" s="199">
        <v>4.7432729910922254E-2</v>
      </c>
      <c r="L301" s="199">
        <v>5.4706746258427995E-2</v>
      </c>
      <c r="M301" s="199">
        <v>5.0665419058069185E-2</v>
      </c>
      <c r="N301" s="199">
        <v>4.6789693934296078E-2</v>
      </c>
    </row>
    <row r="302" spans="1:14">
      <c r="C302" s="29">
        <v>12</v>
      </c>
      <c r="D302" s="34" t="s">
        <v>746</v>
      </c>
      <c r="E302" s="199">
        <v>4.0822085110926311E-2</v>
      </c>
      <c r="F302" s="199">
        <v>4.975233911614825E-2</v>
      </c>
      <c r="G302" s="199">
        <v>4.8740792628121705E-2</v>
      </c>
      <c r="H302" s="199">
        <v>4.9584686579051594E-2</v>
      </c>
      <c r="I302" s="199">
        <v>4.0058829064506453E-2</v>
      </c>
      <c r="J302" s="199">
        <v>4.1821801492217439E-2</v>
      </c>
      <c r="K302" s="199">
        <v>4.6606521099655185E-2</v>
      </c>
      <c r="L302" s="199">
        <v>5.5453646857122181E-2</v>
      </c>
      <c r="M302" s="199">
        <v>4.8995768890353404E-2</v>
      </c>
      <c r="N302" s="199">
        <v>3.852249238420672E-2</v>
      </c>
    </row>
    <row r="303" spans="1:14">
      <c r="C303" s="29">
        <v>13</v>
      </c>
      <c r="D303" s="34" t="s">
        <v>747</v>
      </c>
      <c r="E303" s="199">
        <v>3.9187193218714611E-2</v>
      </c>
      <c r="F303" s="199">
        <v>4.8104939402223254E-2</v>
      </c>
      <c r="G303" s="199">
        <v>4.8373415018548818E-2</v>
      </c>
      <c r="H303" s="199">
        <v>4.843524409618543E-2</v>
      </c>
      <c r="I303" s="199">
        <v>4.0170759869188728E-2</v>
      </c>
      <c r="J303" s="199">
        <v>4.2171760976737076E-2</v>
      </c>
      <c r="K303" s="199">
        <v>4.6086139914709272E-2</v>
      </c>
      <c r="L303" s="199">
        <v>5.441868668307584E-2</v>
      </c>
      <c r="M303" s="199">
        <v>5.0918053235001558E-2</v>
      </c>
      <c r="N303" s="199">
        <v>3.4757877230964011E-2</v>
      </c>
    </row>
    <row r="304" spans="1:14">
      <c r="C304" s="29">
        <v>14</v>
      </c>
      <c r="D304" s="34" t="s">
        <v>748</v>
      </c>
      <c r="E304" s="199">
        <v>3.8060191822526776E-2</v>
      </c>
      <c r="F304" s="199">
        <v>4.7632392542439624E-2</v>
      </c>
      <c r="G304" s="199">
        <v>4.8025551499217764E-2</v>
      </c>
      <c r="H304" s="199">
        <v>4.8887773985184131E-2</v>
      </c>
      <c r="I304" s="199">
        <v>3.87975268557499E-2</v>
      </c>
      <c r="J304" s="199">
        <v>4.0299313972130921E-2</v>
      </c>
      <c r="K304" s="199">
        <v>4.606711782354312E-2</v>
      </c>
      <c r="L304" s="199">
        <v>5.4151942076983213E-2</v>
      </c>
      <c r="M304" s="199">
        <v>5.1216799918408752E-2</v>
      </c>
      <c r="N304" s="199">
        <v>3.3970722477344978E-2</v>
      </c>
    </row>
    <row r="305" spans="1:14">
      <c r="C305" s="29">
        <v>15</v>
      </c>
      <c r="D305" s="34" t="s">
        <v>749</v>
      </c>
      <c r="E305" s="199">
        <v>3.8004045484413725E-2</v>
      </c>
      <c r="F305" s="199">
        <v>4.672640910764915E-2</v>
      </c>
      <c r="G305" s="199">
        <v>4.6873367805686204E-2</v>
      </c>
      <c r="H305" s="199">
        <v>4.6423240924645601E-2</v>
      </c>
      <c r="I305" s="199">
        <v>3.8022503696773846E-2</v>
      </c>
      <c r="J305" s="199">
        <v>3.9232567168498711E-2</v>
      </c>
      <c r="K305" s="199">
        <v>4.5232827731715261E-2</v>
      </c>
      <c r="L305" s="199">
        <v>5.3284256652484985E-2</v>
      </c>
      <c r="M305" s="199">
        <v>5.1938107826629776E-2</v>
      </c>
      <c r="N305" s="199">
        <v>3.4559175850503117E-2</v>
      </c>
    </row>
    <row r="306" spans="1:14">
      <c r="C306" s="29">
        <v>16</v>
      </c>
      <c r="D306" s="34" t="s">
        <v>750</v>
      </c>
      <c r="E306" s="199">
        <v>3.866735571142374E-2</v>
      </c>
      <c r="F306" s="199">
        <v>4.5085174380638207E-2</v>
      </c>
      <c r="G306" s="199">
        <v>4.6378283325592809E-2</v>
      </c>
      <c r="H306" s="199">
        <v>4.3127257958239185E-2</v>
      </c>
      <c r="I306" s="199">
        <v>4.2493961001880909E-2</v>
      </c>
      <c r="J306" s="199">
        <v>4.0570678427816191E-2</v>
      </c>
      <c r="K306" s="199">
        <v>4.4738502016181805E-2</v>
      </c>
      <c r="L306" s="199">
        <v>5.0117380842223391E-2</v>
      </c>
      <c r="M306" s="199">
        <v>4.5445844348301047E-2</v>
      </c>
      <c r="N306" s="199">
        <v>4.4389101458804765E-2</v>
      </c>
    </row>
    <row r="307" spans="1:14">
      <c r="C307" s="29">
        <v>17</v>
      </c>
      <c r="D307" s="34" t="s">
        <v>751</v>
      </c>
      <c r="E307" s="199">
        <v>4.1554924717527766E-2</v>
      </c>
      <c r="F307" s="199">
        <v>4.2032574369107352E-2</v>
      </c>
      <c r="G307" s="199">
        <v>4.437680406456674E-2</v>
      </c>
      <c r="H307" s="199">
        <v>3.9907990765739899E-2</v>
      </c>
      <c r="I307" s="199">
        <v>4.2833490104399678E-2</v>
      </c>
      <c r="J307" s="199">
        <v>4.578579814512123E-2</v>
      </c>
      <c r="K307" s="199">
        <v>4.2427238014741603E-2</v>
      </c>
      <c r="L307" s="199">
        <v>4.6014766105242064E-2</v>
      </c>
      <c r="M307" s="199">
        <v>3.6707770523491001E-2</v>
      </c>
      <c r="N307" s="199">
        <v>4.6081014203323313E-2</v>
      </c>
    </row>
    <row r="308" spans="1:14">
      <c r="C308" s="29">
        <v>18</v>
      </c>
      <c r="D308" s="34" t="s">
        <v>752</v>
      </c>
      <c r="E308" s="199">
        <v>4.6858396027928489E-2</v>
      </c>
      <c r="F308" s="199">
        <v>4.1219776611270194E-2</v>
      </c>
      <c r="G308" s="199">
        <v>4.3621637184516095E-2</v>
      </c>
      <c r="H308" s="199">
        <v>3.9690318816158622E-2</v>
      </c>
      <c r="I308" s="199">
        <v>4.4925526100259433E-2</v>
      </c>
      <c r="J308" s="199">
        <v>5.0403165869438916E-2</v>
      </c>
      <c r="K308" s="199">
        <v>4.1829756084928955E-2</v>
      </c>
      <c r="L308" s="199">
        <v>4.354929540680208E-2</v>
      </c>
      <c r="M308" s="199">
        <v>3.6362090826376321E-2</v>
      </c>
      <c r="N308" s="199">
        <v>5.7030793686323751E-2</v>
      </c>
    </row>
    <row r="309" spans="1:14">
      <c r="C309" s="29">
        <v>19</v>
      </c>
      <c r="D309" s="34" t="s">
        <v>753</v>
      </c>
      <c r="E309" s="199">
        <v>5.0586569342583008E-2</v>
      </c>
      <c r="F309" s="199">
        <v>4.0190971439172198E-2</v>
      </c>
      <c r="G309" s="199">
        <v>4.2381950037355405E-2</v>
      </c>
      <c r="H309" s="199">
        <v>3.9900226011295857E-2</v>
      </c>
      <c r="I309" s="199">
        <v>4.3839678400208172E-2</v>
      </c>
      <c r="J309" s="199">
        <v>5.0370763327288334E-2</v>
      </c>
      <c r="K309" s="199">
        <v>4.0684079156196373E-2</v>
      </c>
      <c r="L309" s="199">
        <v>4.1443130451681215E-2</v>
      </c>
      <c r="M309" s="199">
        <v>3.65951148804484E-2</v>
      </c>
      <c r="N309" s="199">
        <v>4.8031960100587925E-2</v>
      </c>
    </row>
    <row r="310" spans="1:14">
      <c r="C310" s="29">
        <v>20</v>
      </c>
      <c r="D310" s="34" t="s">
        <v>754</v>
      </c>
      <c r="E310" s="199">
        <v>4.910480333347729E-2</v>
      </c>
      <c r="F310" s="199">
        <v>3.9845707659115007E-2</v>
      </c>
      <c r="G310" s="199">
        <v>4.0817058187097494E-2</v>
      </c>
      <c r="H310" s="199">
        <v>3.8557182317624943E-2</v>
      </c>
      <c r="I310" s="199">
        <v>4.1628917620626253E-2</v>
      </c>
      <c r="J310" s="199">
        <v>4.9273844868646541E-2</v>
      </c>
      <c r="K310" s="199">
        <v>3.8912733501497376E-2</v>
      </c>
      <c r="L310" s="199">
        <v>3.9674707661402041E-2</v>
      </c>
      <c r="M310" s="199">
        <v>3.5522711927377229E-2</v>
      </c>
      <c r="N310" s="199">
        <v>4.2725824446783883E-2</v>
      </c>
    </row>
    <row r="311" spans="1:14">
      <c r="C311" s="29">
        <v>21</v>
      </c>
      <c r="D311" s="34" t="s">
        <v>755</v>
      </c>
      <c r="E311" s="199">
        <v>4.8472010784418582E-2</v>
      </c>
      <c r="F311" s="199">
        <v>3.9288971345827185E-2</v>
      </c>
      <c r="G311" s="199">
        <v>3.9965818959390283E-2</v>
      </c>
      <c r="H311" s="199">
        <v>3.8536165715596406E-2</v>
      </c>
      <c r="I311" s="199">
        <v>4.388366941449149E-2</v>
      </c>
      <c r="J311" s="199">
        <v>4.7164027097951831E-2</v>
      </c>
      <c r="K311" s="199">
        <v>3.9438336436959487E-2</v>
      </c>
      <c r="L311" s="199">
        <v>3.7231873486485066E-2</v>
      </c>
      <c r="M311" s="199">
        <v>3.5139945303346853E-2</v>
      </c>
      <c r="N311" s="199">
        <v>4.2062393545024987E-2</v>
      </c>
    </row>
    <row r="312" spans="1:14">
      <c r="C312" s="29">
        <v>22</v>
      </c>
      <c r="D312" s="34" t="s">
        <v>756</v>
      </c>
      <c r="E312" s="199">
        <v>4.5432037982233567E-2</v>
      </c>
      <c r="F312" s="199">
        <v>3.8036853924079135E-2</v>
      </c>
      <c r="G312" s="199">
        <v>3.7639651582698934E-2</v>
      </c>
      <c r="H312" s="199">
        <v>3.8975702582158739E-2</v>
      </c>
      <c r="I312" s="199">
        <v>4.1882502888290339E-2</v>
      </c>
      <c r="J312" s="199">
        <v>4.5474835442683603E-2</v>
      </c>
      <c r="K312" s="199">
        <v>3.8605236335895528E-2</v>
      </c>
      <c r="L312" s="199">
        <v>3.3162546215308696E-2</v>
      </c>
      <c r="M312" s="199">
        <v>3.4866716394875014E-2</v>
      </c>
      <c r="N312" s="199">
        <v>4.6514047684833817E-2</v>
      </c>
    </row>
    <row r="313" spans="1:14">
      <c r="C313" s="29">
        <v>23</v>
      </c>
      <c r="D313" s="34" t="s">
        <v>757</v>
      </c>
      <c r="E313" s="199">
        <v>4.1671840379481594E-2</v>
      </c>
      <c r="F313" s="199">
        <v>3.7210218650882212E-2</v>
      </c>
      <c r="G313" s="199">
        <v>3.6066694511159743E-2</v>
      </c>
      <c r="H313" s="199">
        <v>3.6894127210800307E-2</v>
      </c>
      <c r="I313" s="199">
        <v>4.2315619052083669E-2</v>
      </c>
      <c r="J313" s="199">
        <v>4.3404949458240263E-2</v>
      </c>
      <c r="K313" s="199">
        <v>3.8719510971341853E-2</v>
      </c>
      <c r="L313" s="199">
        <v>2.9329463124599425E-2</v>
      </c>
      <c r="M313" s="199">
        <v>3.4469016539210438E-2</v>
      </c>
      <c r="N313" s="199">
        <v>4.2560567853133231E-2</v>
      </c>
    </row>
    <row r="314" spans="1:14">
      <c r="C314" s="29">
        <v>24</v>
      </c>
      <c r="D314" s="34" t="s">
        <v>758</v>
      </c>
      <c r="E314" s="199">
        <v>3.8786595081999373E-2</v>
      </c>
      <c r="F314" s="199">
        <v>3.76801794028351E-2</v>
      </c>
      <c r="G314" s="199">
        <v>3.3266325701311508E-2</v>
      </c>
      <c r="H314" s="199">
        <v>3.520068603158464E-2</v>
      </c>
      <c r="I314" s="199">
        <v>4.2098891120711003E-2</v>
      </c>
      <c r="J314" s="199">
        <v>3.8190048455360809E-2</v>
      </c>
      <c r="K314" s="199">
        <v>3.9391997841392273E-2</v>
      </c>
      <c r="L314" s="199">
        <v>2.8219239781012963E-2</v>
      </c>
      <c r="M314" s="199">
        <v>3.5172109186866668E-2</v>
      </c>
      <c r="N314" s="199">
        <v>3.2199460336668775E-2</v>
      </c>
    </row>
    <row r="315" spans="1:14">
      <c r="A315" s="16" t="s">
        <v>432</v>
      </c>
      <c r="B315" s="16" t="s">
        <v>424</v>
      </c>
      <c r="C315" s="29">
        <v>1</v>
      </c>
      <c r="D315" s="34" t="s">
        <v>759</v>
      </c>
      <c r="E315" s="199">
        <v>3.6169967451613216E-2</v>
      </c>
      <c r="F315" s="199">
        <v>4.147914210275562E-2</v>
      </c>
      <c r="G315" s="199">
        <v>3.784329573782802E-2</v>
      </c>
      <c r="H315" s="199">
        <v>4.4046066521751588E-2</v>
      </c>
      <c r="I315" s="199">
        <v>3.6730404474385255E-2</v>
      </c>
      <c r="J315" s="199">
        <v>3.2915486080376311E-2</v>
      </c>
      <c r="K315" s="199">
        <v>4.2084903493752816E-2</v>
      </c>
      <c r="L315" s="199">
        <v>3.3381265894973144E-2</v>
      </c>
      <c r="M315" s="199">
        <v>3.9440026049693745E-2</v>
      </c>
      <c r="N315" s="199">
        <v>3.3163748439504141E-2</v>
      </c>
    </row>
    <row r="316" spans="1:14">
      <c r="C316" s="29">
        <v>2</v>
      </c>
      <c r="D316" s="34" t="s">
        <v>760</v>
      </c>
      <c r="E316" s="199">
        <v>3.4141696010348228E-2</v>
      </c>
      <c r="F316" s="199">
        <v>4.1558078362720928E-2</v>
      </c>
      <c r="G316" s="199">
        <v>3.7389618734600089E-2</v>
      </c>
      <c r="H316" s="199">
        <v>4.1939819435218809E-2</v>
      </c>
      <c r="I316" s="199">
        <v>4.1959227683106594E-2</v>
      </c>
      <c r="J316" s="199">
        <v>3.3208204329279137E-2</v>
      </c>
      <c r="K316" s="199">
        <v>4.2496406771181008E-2</v>
      </c>
      <c r="L316" s="199">
        <v>3.3382346949088024E-2</v>
      </c>
      <c r="M316" s="199">
        <v>3.954469337150731E-2</v>
      </c>
      <c r="N316" s="199">
        <v>2.839160407962921E-2</v>
      </c>
    </row>
    <row r="317" spans="1:14">
      <c r="C317" s="29">
        <v>3</v>
      </c>
      <c r="D317" s="34" t="s">
        <v>761</v>
      </c>
      <c r="E317" s="199">
        <v>3.4404399725821405E-2</v>
      </c>
      <c r="F317" s="199">
        <v>4.1834469013608121E-2</v>
      </c>
      <c r="G317" s="199">
        <v>3.6743344068627205E-2</v>
      </c>
      <c r="H317" s="199">
        <v>4.1142539464610363E-2</v>
      </c>
      <c r="I317" s="199">
        <v>4.1981322685397109E-2</v>
      </c>
      <c r="J317" s="199">
        <v>3.285906990910821E-2</v>
      </c>
      <c r="K317" s="199">
        <v>4.2357191932401415E-2</v>
      </c>
      <c r="L317" s="199">
        <v>3.293216739951272E-2</v>
      </c>
      <c r="M317" s="199">
        <v>3.9072840237519252E-2</v>
      </c>
      <c r="N317" s="199">
        <v>2.7304945970507297E-2</v>
      </c>
    </row>
    <row r="318" spans="1:14">
      <c r="C318" s="29">
        <v>4</v>
      </c>
      <c r="D318" s="34" t="s">
        <v>762</v>
      </c>
      <c r="E318" s="199">
        <v>3.4399542646827666E-2</v>
      </c>
      <c r="F318" s="199">
        <v>4.1359799349486734E-2</v>
      </c>
      <c r="G318" s="199">
        <v>3.7114420081287507E-2</v>
      </c>
      <c r="H318" s="199">
        <v>4.0054607514369067E-2</v>
      </c>
      <c r="I318" s="199">
        <v>4.0512086866419654E-2</v>
      </c>
      <c r="J318" s="199">
        <v>3.3447730481493569E-2</v>
      </c>
      <c r="K318" s="199">
        <v>4.3652006717266975E-2</v>
      </c>
      <c r="L318" s="199">
        <v>3.3270203482523616E-2</v>
      </c>
      <c r="M318" s="199">
        <v>3.9951082196815937E-2</v>
      </c>
      <c r="N318" s="199">
        <v>2.7007895093571026E-2</v>
      </c>
    </row>
    <row r="319" spans="1:14">
      <c r="C319" s="29">
        <v>5</v>
      </c>
      <c r="D319" s="34" t="s">
        <v>763</v>
      </c>
      <c r="E319" s="199">
        <v>3.536220945968712E-2</v>
      </c>
      <c r="F319" s="199">
        <v>4.0769128074223969E-2</v>
      </c>
      <c r="G319" s="199">
        <v>3.7181772816102063E-2</v>
      </c>
      <c r="H319" s="199">
        <v>3.9912452402977174E-2</v>
      </c>
      <c r="I319" s="199">
        <v>4.3793440206586626E-2</v>
      </c>
      <c r="J319" s="199">
        <v>3.3421542576348551E-2</v>
      </c>
      <c r="K319" s="199">
        <v>4.2920897258764378E-2</v>
      </c>
      <c r="L319" s="199">
        <v>3.5445347953085238E-2</v>
      </c>
      <c r="M319" s="199">
        <v>4.0656736433230513E-2</v>
      </c>
      <c r="N319" s="199">
        <v>2.6283130103879719E-2</v>
      </c>
    </row>
    <row r="320" spans="1:14">
      <c r="C320" s="29">
        <v>6</v>
      </c>
      <c r="D320" s="34" t="s">
        <v>764</v>
      </c>
      <c r="E320" s="199">
        <v>3.7008350796466132E-2</v>
      </c>
      <c r="F320" s="199">
        <v>4.2277603983096379E-2</v>
      </c>
      <c r="G320" s="199">
        <v>3.9202859121711307E-2</v>
      </c>
      <c r="H320" s="199">
        <v>4.0336708810609911E-2</v>
      </c>
      <c r="I320" s="199">
        <v>4.6567099494122639E-2</v>
      </c>
      <c r="J320" s="199">
        <v>3.5285524866198854E-2</v>
      </c>
      <c r="K320" s="199">
        <v>4.462298692705411E-2</v>
      </c>
      <c r="L320" s="199">
        <v>3.874633079502357E-2</v>
      </c>
      <c r="M320" s="199">
        <v>4.607279801162318E-2</v>
      </c>
      <c r="N320" s="199">
        <v>3.5392119391941257E-2</v>
      </c>
    </row>
    <row r="321" spans="3:14">
      <c r="C321" s="29">
        <v>7</v>
      </c>
      <c r="D321" s="34" t="s">
        <v>765</v>
      </c>
      <c r="E321" s="199">
        <v>4.0352659107794342E-2</v>
      </c>
      <c r="F321" s="199">
        <v>4.4985862703512874E-2</v>
      </c>
      <c r="G321" s="199">
        <v>4.2549542681779531E-2</v>
      </c>
      <c r="H321" s="199">
        <v>3.9464752871711389E-2</v>
      </c>
      <c r="I321" s="199">
        <v>4.1313398949489016E-2</v>
      </c>
      <c r="J321" s="199">
        <v>3.863477876194879E-2</v>
      </c>
      <c r="K321" s="199">
        <v>4.519086024179244E-2</v>
      </c>
      <c r="L321" s="199">
        <v>4.3212356117857724E-2</v>
      </c>
      <c r="M321" s="199">
        <v>4.6730086120990326E-2</v>
      </c>
      <c r="N321" s="199">
        <v>4.4533162769688675E-2</v>
      </c>
    </row>
    <row r="322" spans="3:14">
      <c r="C322" s="29">
        <v>8</v>
      </c>
      <c r="D322" s="34" t="s">
        <v>766</v>
      </c>
      <c r="E322" s="199">
        <v>4.4579730469682118E-2</v>
      </c>
      <c r="F322" s="199">
        <v>3.9421510386757813E-2</v>
      </c>
      <c r="G322" s="199">
        <v>4.2907214378795092E-2</v>
      </c>
      <c r="H322" s="199">
        <v>4.061232583861183E-2</v>
      </c>
      <c r="I322" s="199">
        <v>3.7173613853664626E-2</v>
      </c>
      <c r="J322" s="199">
        <v>4.2605508970073688E-2</v>
      </c>
      <c r="K322" s="199">
        <v>4.1377150878319974E-2</v>
      </c>
      <c r="L322" s="199">
        <v>4.4485821967334388E-2</v>
      </c>
      <c r="M322" s="199">
        <v>4.5199751632380415E-2</v>
      </c>
      <c r="N322" s="199">
        <v>4.2972055195674312E-2</v>
      </c>
    </row>
    <row r="323" spans="3:14">
      <c r="C323" s="29">
        <v>9</v>
      </c>
      <c r="D323" s="34" t="s">
        <v>767</v>
      </c>
      <c r="E323" s="199">
        <v>4.7275901002656946E-2</v>
      </c>
      <c r="F323" s="199">
        <v>3.7976971142342185E-2</v>
      </c>
      <c r="G323" s="199">
        <v>4.4111977109011394E-2</v>
      </c>
      <c r="H323" s="199">
        <v>4.1787189736671726E-2</v>
      </c>
      <c r="I323" s="199">
        <v>4.0370678851760364E-2</v>
      </c>
      <c r="J323" s="199">
        <v>4.6006907651661301E-2</v>
      </c>
      <c r="K323" s="199">
        <v>4.0183877955179248E-2</v>
      </c>
      <c r="L323" s="199">
        <v>4.6813633535913862E-2</v>
      </c>
      <c r="M323" s="199">
        <v>4.5975310036793213E-2</v>
      </c>
      <c r="N323" s="199">
        <v>4.5375867234407403E-2</v>
      </c>
    </row>
    <row r="324" spans="3:14">
      <c r="C324" s="29">
        <v>10</v>
      </c>
      <c r="D324" s="34" t="s">
        <v>768</v>
      </c>
      <c r="E324" s="199">
        <v>4.817762149008175E-2</v>
      </c>
      <c r="F324" s="199">
        <v>3.7649126902691579E-2</v>
      </c>
      <c r="G324" s="199">
        <v>4.3986995601096479E-2</v>
      </c>
      <c r="H324" s="199">
        <v>4.1279136631797449E-2</v>
      </c>
      <c r="I324" s="199">
        <v>4.5307193363512369E-2</v>
      </c>
      <c r="J324" s="199">
        <v>4.7294725225060945E-2</v>
      </c>
      <c r="K324" s="199">
        <v>4.0760630897326004E-2</v>
      </c>
      <c r="L324" s="199">
        <v>4.6571286639924665E-2</v>
      </c>
      <c r="M324" s="199">
        <v>4.5118417188263552E-2</v>
      </c>
      <c r="N324" s="199">
        <v>5.0218971029464807E-2</v>
      </c>
    </row>
    <row r="325" spans="3:14">
      <c r="C325" s="29">
        <v>11</v>
      </c>
      <c r="D325" s="34" t="s">
        <v>769</v>
      </c>
      <c r="E325" s="199">
        <v>4.5363892475280811E-2</v>
      </c>
      <c r="F325" s="199">
        <v>4.0819856564057587E-2</v>
      </c>
      <c r="G325" s="199">
        <v>4.4727363896597983E-2</v>
      </c>
      <c r="H325" s="199">
        <v>4.2673396814556903E-2</v>
      </c>
      <c r="I325" s="199">
        <v>4.3637629523767582E-2</v>
      </c>
      <c r="J325" s="199">
        <v>4.7877610186137128E-2</v>
      </c>
      <c r="K325" s="199">
        <v>4.0857400714389168E-2</v>
      </c>
      <c r="L325" s="199">
        <v>4.7052657780285251E-2</v>
      </c>
      <c r="M325" s="199">
        <v>4.3210316797187516E-2</v>
      </c>
      <c r="N325" s="199">
        <v>5.7609273859865397E-2</v>
      </c>
    </row>
    <row r="326" spans="3:14">
      <c r="C326" s="29">
        <v>12</v>
      </c>
      <c r="D326" s="34" t="s">
        <v>770</v>
      </c>
      <c r="E326" s="199">
        <v>4.5382636585698556E-2</v>
      </c>
      <c r="F326" s="199">
        <v>3.9108537783981087E-2</v>
      </c>
      <c r="G326" s="199">
        <v>4.3173516961870682E-2</v>
      </c>
      <c r="H326" s="199">
        <v>4.1920794164671621E-2</v>
      </c>
      <c r="I326" s="199">
        <v>4.3262832818246992E-2</v>
      </c>
      <c r="J326" s="199">
        <v>4.5501421016004885E-2</v>
      </c>
      <c r="K326" s="199">
        <v>4.0597555835238081E-2</v>
      </c>
      <c r="L326" s="199">
        <v>4.6682857783722373E-2</v>
      </c>
      <c r="M326" s="199">
        <v>4.3459232314316358E-2</v>
      </c>
      <c r="N326" s="199">
        <v>6.1220375047530591E-2</v>
      </c>
    </row>
    <row r="327" spans="3:14">
      <c r="C327" s="29">
        <v>13</v>
      </c>
      <c r="D327" s="34" t="s">
        <v>771</v>
      </c>
      <c r="E327" s="199">
        <v>4.3050260488892662E-2</v>
      </c>
      <c r="F327" s="199">
        <v>3.9677470308976032E-2</v>
      </c>
      <c r="G327" s="199">
        <v>4.2750200996998097E-2</v>
      </c>
      <c r="H327" s="199">
        <v>4.1796951766877581E-2</v>
      </c>
      <c r="I327" s="199">
        <v>4.4853181983113187E-2</v>
      </c>
      <c r="J327" s="199">
        <v>4.4610642066443704E-2</v>
      </c>
      <c r="K327" s="199">
        <v>3.9439358447121077E-2</v>
      </c>
      <c r="L327" s="199">
        <v>4.6845524632302883E-2</v>
      </c>
      <c r="M327" s="199">
        <v>4.3870911184770794E-2</v>
      </c>
      <c r="N327" s="199">
        <v>6.3213111737620398E-2</v>
      </c>
    </row>
    <row r="328" spans="3:14">
      <c r="C328" s="29">
        <v>14</v>
      </c>
      <c r="D328" s="34" t="s">
        <v>772</v>
      </c>
      <c r="E328" s="199">
        <v>4.1793257810862676E-2</v>
      </c>
      <c r="F328" s="199">
        <v>3.8491834035376017E-2</v>
      </c>
      <c r="G328" s="199">
        <v>4.3309833056737301E-2</v>
      </c>
      <c r="H328" s="199">
        <v>4.3129219495045085E-2</v>
      </c>
      <c r="I328" s="199">
        <v>4.2035987357730682E-2</v>
      </c>
      <c r="J328" s="199">
        <v>4.3184009600431617E-2</v>
      </c>
      <c r="K328" s="199">
        <v>3.9956410492973139E-2</v>
      </c>
      <c r="L328" s="199">
        <v>4.8472177220253432E-2</v>
      </c>
      <c r="M328" s="199">
        <v>4.5171034244446004E-2</v>
      </c>
      <c r="N328" s="199">
        <v>5.8532480580360091E-2</v>
      </c>
    </row>
    <row r="329" spans="3:14">
      <c r="C329" s="29">
        <v>15</v>
      </c>
      <c r="D329" s="34" t="s">
        <v>773</v>
      </c>
      <c r="E329" s="199">
        <v>4.0518611474699019E-2</v>
      </c>
      <c r="F329" s="199">
        <v>3.9477371439604309E-2</v>
      </c>
      <c r="G329" s="199">
        <v>4.3000668274000411E-2</v>
      </c>
      <c r="H329" s="199">
        <v>4.3025186180442501E-2</v>
      </c>
      <c r="I329" s="199">
        <v>4.3597367519593762E-2</v>
      </c>
      <c r="J329" s="199">
        <v>4.2805642886221136E-2</v>
      </c>
      <c r="K329" s="199">
        <v>3.8803528800175471E-2</v>
      </c>
      <c r="L329" s="199">
        <v>4.6582605912421665E-2</v>
      </c>
      <c r="M329" s="199">
        <v>4.4882632318907351E-2</v>
      </c>
      <c r="N329" s="199">
        <v>5.1408153288040007E-2</v>
      </c>
    </row>
    <row r="330" spans="3:14">
      <c r="C330" s="29">
        <v>16</v>
      </c>
      <c r="D330" s="34" t="s">
        <v>774</v>
      </c>
      <c r="E330" s="199">
        <v>4.3409361743216537E-2</v>
      </c>
      <c r="F330" s="199">
        <v>4.0309799228636908E-2</v>
      </c>
      <c r="G330" s="199">
        <v>4.3135411375060315E-2</v>
      </c>
      <c r="H330" s="199">
        <v>4.309672689815551E-2</v>
      </c>
      <c r="I330" s="199">
        <v>4.3221916147338633E-2</v>
      </c>
      <c r="J330" s="199">
        <v>4.424273305911039E-2</v>
      </c>
      <c r="K330" s="199">
        <v>3.8567322657027746E-2</v>
      </c>
      <c r="L330" s="199">
        <v>4.529567458007288E-2</v>
      </c>
      <c r="M330" s="199">
        <v>4.3271246781456239E-2</v>
      </c>
      <c r="N330" s="199">
        <v>4.9372106873718138E-2</v>
      </c>
    </row>
    <row r="331" spans="3:14">
      <c r="C331" s="29">
        <v>17</v>
      </c>
      <c r="D331" s="34" t="s">
        <v>775</v>
      </c>
      <c r="E331" s="199">
        <v>4.4643837668698658E-2</v>
      </c>
      <c r="F331" s="199">
        <v>4.1141871577017659E-2</v>
      </c>
      <c r="G331" s="199">
        <v>4.3037930916761266E-2</v>
      </c>
      <c r="H331" s="199">
        <v>4.0873335449152434E-2</v>
      </c>
      <c r="I331" s="199">
        <v>4.162616598191253E-2</v>
      </c>
      <c r="J331" s="199">
        <v>4.730333987019588E-2</v>
      </c>
      <c r="K331" s="199">
        <v>3.9278397582035156E-2</v>
      </c>
      <c r="L331" s="199">
        <v>4.5970856466235367E-2</v>
      </c>
      <c r="M331" s="199">
        <v>3.8151994521780391E-2</v>
      </c>
      <c r="N331" s="199">
        <v>5.44493768048777E-2</v>
      </c>
    </row>
    <row r="332" spans="3:14">
      <c r="C332" s="29">
        <v>18</v>
      </c>
      <c r="D332" s="34" t="s">
        <v>776</v>
      </c>
      <c r="E332" s="199">
        <v>4.5630243552697874E-2</v>
      </c>
      <c r="F332" s="199">
        <v>4.7164315805891296E-2</v>
      </c>
      <c r="G332" s="199">
        <v>4.5454892347916484E-2</v>
      </c>
      <c r="H332" s="199">
        <v>4.2981862717923071E-2</v>
      </c>
      <c r="I332" s="199">
        <v>4.3724372866093313E-2</v>
      </c>
      <c r="J332" s="199">
        <v>5.1991046765427679E-2</v>
      </c>
      <c r="K332" s="199">
        <v>4.339483982098509E-2</v>
      </c>
      <c r="L332" s="199">
        <v>4.7222621744141227E-2</v>
      </c>
      <c r="M332" s="199">
        <v>3.8624508911411684E-2</v>
      </c>
      <c r="N332" s="199">
        <v>4.9724946547970286E-2</v>
      </c>
    </row>
    <row r="333" spans="3:14">
      <c r="C333" s="29">
        <v>19</v>
      </c>
      <c r="D333" s="34" t="s">
        <v>777</v>
      </c>
      <c r="E333" s="199">
        <v>4.7781495089405997E-2</v>
      </c>
      <c r="F333" s="199">
        <v>4.6351920651997579E-2</v>
      </c>
      <c r="G333" s="199">
        <v>4.5914530169780372E-2</v>
      </c>
      <c r="H333" s="199">
        <v>4.3465190096655497E-2</v>
      </c>
      <c r="I333" s="199">
        <v>4.400489756184104E-2</v>
      </c>
      <c r="J333" s="199">
        <v>4.9784193385003964E-2</v>
      </c>
      <c r="K333" s="199">
        <v>4.4029280138472238E-2</v>
      </c>
      <c r="L333" s="199">
        <v>4.6430129588659379E-2</v>
      </c>
      <c r="M333" s="199">
        <v>3.928066343967615E-2</v>
      </c>
      <c r="N333" s="199">
        <v>4.318664631517441E-2</v>
      </c>
    </row>
    <row r="334" spans="3:14">
      <c r="C334" s="29">
        <v>20</v>
      </c>
      <c r="D334" s="34" t="s">
        <v>778</v>
      </c>
      <c r="E334" s="199">
        <v>4.6734977974967847E-2</v>
      </c>
      <c r="F334" s="199">
        <v>4.5476598285098382E-2</v>
      </c>
      <c r="G334" s="199">
        <v>4.3485263260759265E-2</v>
      </c>
      <c r="H334" s="199">
        <v>4.1539291173998856E-2</v>
      </c>
      <c r="I334" s="199">
        <v>3.7722551910571209E-2</v>
      </c>
      <c r="J334" s="199">
        <v>4.733761363117376E-2</v>
      </c>
      <c r="K334" s="199">
        <v>4.1838227041642778E-2</v>
      </c>
      <c r="L334" s="199">
        <v>4.406527601879056E-2</v>
      </c>
      <c r="M334" s="199">
        <v>3.7947383132747738E-2</v>
      </c>
      <c r="N334" s="199">
        <v>3.3081533369775484E-2</v>
      </c>
    </row>
    <row r="335" spans="3:14">
      <c r="C335" s="29">
        <v>21</v>
      </c>
      <c r="D335" s="34" t="s">
        <v>779</v>
      </c>
      <c r="E335" s="199">
        <v>4.4885463690541777E-2</v>
      </c>
      <c r="F335" s="199">
        <v>4.418961877283973E-2</v>
      </c>
      <c r="G335" s="199">
        <v>4.3807538833980787E-2</v>
      </c>
      <c r="H335" s="199">
        <v>4.226061257380842E-2</v>
      </c>
      <c r="I335" s="199">
        <v>3.7571487561577535E-2</v>
      </c>
      <c r="J335" s="199">
        <v>4.5358719778715952E-2</v>
      </c>
      <c r="K335" s="199">
        <v>4.2140335725624409E-2</v>
      </c>
      <c r="L335" s="199">
        <v>4.1720724009285039E-2</v>
      </c>
      <c r="M335" s="199">
        <v>3.8265352632047799E-2</v>
      </c>
      <c r="N335" s="199">
        <v>2.9878571278263263E-2</v>
      </c>
    </row>
    <row r="336" spans="3:14">
      <c r="C336" s="29">
        <v>22</v>
      </c>
      <c r="D336" s="34" t="s">
        <v>780</v>
      </c>
      <c r="E336" s="199">
        <v>4.3015743229069939E-2</v>
      </c>
      <c r="F336" s="199">
        <v>4.3058137436957272E-2</v>
      </c>
      <c r="G336" s="199">
        <v>4.1645402399512484E-2</v>
      </c>
      <c r="H336" s="199">
        <v>4.1152372750511153E-2</v>
      </c>
      <c r="I336" s="199">
        <v>3.7025168171609092E-2</v>
      </c>
      <c r="J336" s="199">
        <v>4.2571142799314871E-2</v>
      </c>
      <c r="K336" s="199">
        <v>4.1936406323373948E-2</v>
      </c>
      <c r="L336" s="199">
        <v>3.8219921032494435E-2</v>
      </c>
      <c r="M336" s="199">
        <v>3.8417535895081782E-2</v>
      </c>
      <c r="N336" s="199">
        <v>2.8990599587652269E-2</v>
      </c>
    </row>
    <row r="337" spans="1:14">
      <c r="C337" s="29">
        <v>23</v>
      </c>
      <c r="D337" s="34" t="s">
        <v>781</v>
      </c>
      <c r="E337" s="199">
        <v>4.0145009225029067E-2</v>
      </c>
      <c r="F337" s="199">
        <v>4.3523579861756333E-2</v>
      </c>
      <c r="G337" s="199">
        <v>4.0118770515527119E-2</v>
      </c>
      <c r="H337" s="199">
        <v>4.1483355453476228E-2</v>
      </c>
      <c r="I337" s="199">
        <v>4.0695229885405498E-2</v>
      </c>
      <c r="J337" s="199">
        <v>3.7200373606583723E-2</v>
      </c>
      <c r="K337" s="199">
        <v>4.2015477291248909E-2</v>
      </c>
      <c r="L337" s="199">
        <v>3.4353562786327313E-2</v>
      </c>
      <c r="M337" s="199">
        <v>3.8980736772926988E-2</v>
      </c>
      <c r="N337" s="199">
        <v>2.9647096706943897E-2</v>
      </c>
    </row>
    <row r="338" spans="1:14">
      <c r="C338" s="29">
        <v>24</v>
      </c>
      <c r="D338" s="34" t="s">
        <v>782</v>
      </c>
      <c r="E338" s="199">
        <v>3.5773130829959796E-2</v>
      </c>
      <c r="F338" s="199">
        <v>4.1897396226613606E-2</v>
      </c>
      <c r="G338" s="199">
        <v>3.7407636663658761E-2</v>
      </c>
      <c r="H338" s="199">
        <v>4.0026105236395756E-2</v>
      </c>
      <c r="I338" s="199">
        <v>4.1312744282754478E-2</v>
      </c>
      <c r="J338" s="199">
        <v>3.4552032497686062E-2</v>
      </c>
      <c r="K338" s="199">
        <v>4.1498546056654102E-2</v>
      </c>
      <c r="L338" s="199">
        <v>3.2844649709771148E-2</v>
      </c>
      <c r="M338" s="199">
        <v>3.8704709774425868E-2</v>
      </c>
      <c r="N338" s="199">
        <v>2.9042228693940211E-2</v>
      </c>
    </row>
    <row r="339" spans="1:14">
      <c r="A339" s="16" t="s">
        <v>433</v>
      </c>
      <c r="B339" s="16" t="s">
        <v>423</v>
      </c>
      <c r="C339" s="29">
        <v>1</v>
      </c>
      <c r="D339" s="34" t="s">
        <v>783</v>
      </c>
      <c r="E339" s="199">
        <v>3.3947564686188481E-2</v>
      </c>
      <c r="F339" s="199">
        <v>4.4856643499949188E-2</v>
      </c>
      <c r="G339" s="199">
        <v>3.8111460707143476E-2</v>
      </c>
      <c r="H339" s="199">
        <v>4.1401144403838554E-2</v>
      </c>
      <c r="I339" s="199">
        <v>4.1297950721303961E-2</v>
      </c>
      <c r="J339" s="199">
        <v>3.3681394784623203E-2</v>
      </c>
      <c r="K339" s="199">
        <v>4.3916303578236754E-2</v>
      </c>
      <c r="L339" s="199">
        <v>3.6171394937867321E-2</v>
      </c>
      <c r="M339" s="199">
        <v>4.2532357604459191E-2</v>
      </c>
      <c r="N339" s="199">
        <v>3.2847330331991949E-2</v>
      </c>
    </row>
    <row r="340" spans="1:14">
      <c r="C340" s="29">
        <v>2</v>
      </c>
      <c r="D340" s="34" t="s">
        <v>784</v>
      </c>
      <c r="E340" s="199">
        <v>3.1824011540240414E-2</v>
      </c>
      <c r="F340" s="199">
        <v>4.4157891250695316E-2</v>
      </c>
      <c r="G340" s="199">
        <v>3.8169415699289957E-2</v>
      </c>
      <c r="H340" s="199">
        <v>4.1204271237099681E-2</v>
      </c>
      <c r="I340" s="199">
        <v>3.7064776712357028E-2</v>
      </c>
      <c r="J340" s="199">
        <v>3.2197829814979338E-2</v>
      </c>
      <c r="K340" s="199">
        <v>4.3794428155681832E-2</v>
      </c>
      <c r="L340" s="199">
        <v>3.6926373298865535E-2</v>
      </c>
      <c r="M340" s="199">
        <v>4.3953606984237489E-2</v>
      </c>
      <c r="N340" s="199">
        <v>3.5346758824607957E-2</v>
      </c>
    </row>
    <row r="341" spans="1:14">
      <c r="C341" s="29">
        <v>3</v>
      </c>
      <c r="D341" s="34" t="s">
        <v>785</v>
      </c>
      <c r="E341" s="199">
        <v>3.1741900119351414E-2</v>
      </c>
      <c r="F341" s="199">
        <v>4.4470191479916786E-2</v>
      </c>
      <c r="G341" s="199">
        <v>3.818190594232073E-2</v>
      </c>
      <c r="H341" s="199">
        <v>4.1206387463321947E-2</v>
      </c>
      <c r="I341" s="199">
        <v>3.7530287381226213E-2</v>
      </c>
      <c r="J341" s="199">
        <v>3.1218667408429934E-2</v>
      </c>
      <c r="K341" s="199">
        <v>4.3731250305058623E-2</v>
      </c>
      <c r="L341" s="199">
        <v>3.6334639172325663E-2</v>
      </c>
      <c r="M341" s="199">
        <v>4.2628908695573113E-2</v>
      </c>
      <c r="N341" s="199">
        <v>3.5812109730141733E-2</v>
      </c>
    </row>
    <row r="342" spans="1:14">
      <c r="C342" s="29">
        <v>4</v>
      </c>
      <c r="D342" s="34" t="s">
        <v>786</v>
      </c>
      <c r="E342" s="199">
        <v>3.1963221709697523E-2</v>
      </c>
      <c r="F342" s="199">
        <v>4.4309741520003262E-2</v>
      </c>
      <c r="G342" s="199">
        <v>3.7940862104477009E-2</v>
      </c>
      <c r="H342" s="199">
        <v>4.1101986969689745E-2</v>
      </c>
      <c r="I342" s="199">
        <v>3.8833282831738453E-2</v>
      </c>
      <c r="J342" s="199">
        <v>3.0738392173973048E-2</v>
      </c>
      <c r="K342" s="199">
        <v>4.3884152150974895E-2</v>
      </c>
      <c r="L342" s="199">
        <v>3.5530405827054946E-2</v>
      </c>
      <c r="M342" s="199">
        <v>4.2952419795484871E-2</v>
      </c>
      <c r="N342" s="199">
        <v>3.8810555121457313E-2</v>
      </c>
    </row>
    <row r="343" spans="1:14">
      <c r="C343" s="29">
        <v>5</v>
      </c>
      <c r="D343" s="34" t="s">
        <v>787</v>
      </c>
      <c r="E343" s="199">
        <v>3.2075603062582392E-2</v>
      </c>
      <c r="F343" s="199">
        <v>4.3863968067322102E-2</v>
      </c>
      <c r="G343" s="199">
        <v>3.8738928464100139E-2</v>
      </c>
      <c r="H343" s="199">
        <v>4.1190291318419198E-2</v>
      </c>
      <c r="I343" s="199">
        <v>3.8460629934087269E-2</v>
      </c>
      <c r="J343" s="199">
        <v>3.1121416023090317E-2</v>
      </c>
      <c r="K343" s="199">
        <v>4.3910737769465823E-2</v>
      </c>
      <c r="L343" s="199">
        <v>3.6358914522043158E-2</v>
      </c>
      <c r="M343" s="199">
        <v>4.2972076385334963E-2</v>
      </c>
      <c r="N343" s="199">
        <v>5.7348752358203282E-2</v>
      </c>
    </row>
    <row r="344" spans="1:14">
      <c r="C344" s="29">
        <v>6</v>
      </c>
      <c r="D344" s="34" t="s">
        <v>788</v>
      </c>
      <c r="E344" s="199">
        <v>3.3232523118573366E-2</v>
      </c>
      <c r="F344" s="199">
        <v>4.4377114892263612E-2</v>
      </c>
      <c r="G344" s="199">
        <v>4.0588621712591512E-2</v>
      </c>
      <c r="H344" s="199">
        <v>4.179559614605706E-2</v>
      </c>
      <c r="I344" s="199">
        <v>3.7135777610525174E-2</v>
      </c>
      <c r="J344" s="199">
        <v>3.4103046426721323E-2</v>
      </c>
      <c r="K344" s="199">
        <v>4.497582040958787E-2</v>
      </c>
      <c r="L344" s="199">
        <v>3.7356466562811129E-2</v>
      </c>
      <c r="M344" s="199">
        <v>4.2995716248899182E-2</v>
      </c>
      <c r="N344" s="199">
        <v>6.0378329743199066E-2</v>
      </c>
    </row>
    <row r="345" spans="1:14">
      <c r="C345" s="29">
        <v>7</v>
      </c>
      <c r="D345" s="34" t="s">
        <v>789</v>
      </c>
      <c r="E345" s="199">
        <v>3.6444455604818786E-2</v>
      </c>
      <c r="F345" s="199">
        <v>4.4737822615578647E-2</v>
      </c>
      <c r="G345" s="199">
        <v>4.1794039264589834E-2</v>
      </c>
      <c r="H345" s="199">
        <v>4.1438659323233422E-2</v>
      </c>
      <c r="I345" s="199">
        <v>3.3881411394680275E-2</v>
      </c>
      <c r="J345" s="199">
        <v>3.7979193026997454E-2</v>
      </c>
      <c r="K345" s="199">
        <v>4.6118449371202755E-2</v>
      </c>
      <c r="L345" s="199">
        <v>4.0343698193388011E-2</v>
      </c>
      <c r="M345" s="199">
        <v>4.2220363361155637E-2</v>
      </c>
      <c r="N345" s="199">
        <v>4.4998943865214407E-2</v>
      </c>
    </row>
    <row r="346" spans="1:14">
      <c r="C346" s="29">
        <v>8</v>
      </c>
      <c r="D346" s="34" t="s">
        <v>790</v>
      </c>
      <c r="E346" s="199">
        <v>4.0991029358268913E-2</v>
      </c>
      <c r="F346" s="199">
        <v>3.9025738312537764E-2</v>
      </c>
      <c r="G346" s="199">
        <v>4.3747535755717555E-2</v>
      </c>
      <c r="H346" s="199">
        <v>4.0376762656122979E-2</v>
      </c>
      <c r="I346" s="199">
        <v>3.8381347860415756E-2</v>
      </c>
      <c r="J346" s="199">
        <v>4.3016600188739693E-2</v>
      </c>
      <c r="K346" s="199">
        <v>4.1701407741064997E-2</v>
      </c>
      <c r="L346" s="199">
        <v>4.0385011242259107E-2</v>
      </c>
      <c r="M346" s="199">
        <v>4.1307154565740897E-2</v>
      </c>
      <c r="N346" s="199">
        <v>3.0994795708056477E-2</v>
      </c>
    </row>
    <row r="347" spans="1:14">
      <c r="C347" s="29">
        <v>9</v>
      </c>
      <c r="D347" s="34" t="s">
        <v>791</v>
      </c>
      <c r="E347" s="199">
        <v>4.5474559913759233E-2</v>
      </c>
      <c r="F347" s="199">
        <v>3.7552493545336518E-2</v>
      </c>
      <c r="G347" s="199">
        <v>4.4202269204079263E-2</v>
      </c>
      <c r="H347" s="199">
        <v>4.0052467019576245E-2</v>
      </c>
      <c r="I347" s="199">
        <v>4.1816678124555383E-2</v>
      </c>
      <c r="J347" s="199">
        <v>4.5273638578503438E-2</v>
      </c>
      <c r="K347" s="199">
        <v>3.9576650374307548E-2</v>
      </c>
      <c r="L347" s="199">
        <v>4.3251270713410429E-2</v>
      </c>
      <c r="M347" s="199">
        <v>4.1431155608319503E-2</v>
      </c>
      <c r="N347" s="199">
        <v>3.2860724329272971E-2</v>
      </c>
    </row>
    <row r="348" spans="1:14">
      <c r="C348" s="29">
        <v>10</v>
      </c>
      <c r="D348" s="34" t="s">
        <v>792</v>
      </c>
      <c r="E348" s="199">
        <v>4.7807829927468661E-2</v>
      </c>
      <c r="F348" s="199">
        <v>3.7813264099798689E-2</v>
      </c>
      <c r="G348" s="199">
        <v>4.5054091877011114E-2</v>
      </c>
      <c r="H348" s="199">
        <v>3.9614857088036803E-2</v>
      </c>
      <c r="I348" s="199">
        <v>4.2367987201918408E-2</v>
      </c>
      <c r="J348" s="199">
        <v>4.754202363175572E-2</v>
      </c>
      <c r="K348" s="199">
        <v>4.3771553076371532E-2</v>
      </c>
      <c r="L348" s="199">
        <v>4.4264287051035467E-2</v>
      </c>
      <c r="M348" s="199">
        <v>4.1722540739797837E-2</v>
      </c>
      <c r="N348" s="199">
        <v>3.7427172402284006E-2</v>
      </c>
    </row>
    <row r="349" spans="1:14">
      <c r="C349" s="29">
        <v>11</v>
      </c>
      <c r="D349" s="34" t="s">
        <v>793</v>
      </c>
      <c r="E349" s="199">
        <v>4.8190527430766336E-2</v>
      </c>
      <c r="F349" s="199">
        <v>3.8468675551653383E-2</v>
      </c>
      <c r="G349" s="199">
        <v>4.521543354995651E-2</v>
      </c>
      <c r="H349" s="199">
        <v>3.9498272261609679E-2</v>
      </c>
      <c r="I349" s="199">
        <v>3.9519127071787188E-2</v>
      </c>
      <c r="J349" s="199">
        <v>4.7352564936847349E-2</v>
      </c>
      <c r="K349" s="199">
        <v>4.2532844834271236E-2</v>
      </c>
      <c r="L349" s="199">
        <v>4.6072710696287017E-2</v>
      </c>
      <c r="M349" s="199">
        <v>4.0647056836986266E-2</v>
      </c>
      <c r="N349" s="199">
        <v>3.8660687151880514E-2</v>
      </c>
    </row>
    <row r="350" spans="1:14">
      <c r="C350" s="29">
        <v>12</v>
      </c>
      <c r="D350" s="34" t="s">
        <v>794</v>
      </c>
      <c r="E350" s="199">
        <v>4.6482060124501713E-2</v>
      </c>
      <c r="F350" s="199">
        <v>3.8888732095166863E-2</v>
      </c>
      <c r="G350" s="199">
        <v>4.5872087083905139E-2</v>
      </c>
      <c r="H350" s="199">
        <v>4.0552665944841138E-2</v>
      </c>
      <c r="I350" s="199">
        <v>4.3624418009846171E-2</v>
      </c>
      <c r="J350" s="199">
        <v>4.7137359393943562E-2</v>
      </c>
      <c r="K350" s="199">
        <v>4.3797645272099069E-2</v>
      </c>
      <c r="L350" s="199">
        <v>4.6417180905735184E-2</v>
      </c>
      <c r="M350" s="199">
        <v>4.1115351277115485E-2</v>
      </c>
      <c r="N350" s="199">
        <v>4.1275774621017759E-2</v>
      </c>
    </row>
    <row r="351" spans="1:14">
      <c r="C351" s="29">
        <v>13</v>
      </c>
      <c r="D351" s="34" t="s">
        <v>795</v>
      </c>
      <c r="E351" s="199">
        <v>4.6578920290100495E-2</v>
      </c>
      <c r="F351" s="199">
        <v>3.7990379383704267E-2</v>
      </c>
      <c r="G351" s="199">
        <v>4.5547565576255444E-2</v>
      </c>
      <c r="H351" s="199">
        <v>4.0538814282295346E-2</v>
      </c>
      <c r="I351" s="199">
        <v>4.410336861928639E-2</v>
      </c>
      <c r="J351" s="199">
        <v>4.580006259367108E-2</v>
      </c>
      <c r="K351" s="199">
        <v>4.1646183865387487E-2</v>
      </c>
      <c r="L351" s="199">
        <v>4.6620659284632715E-2</v>
      </c>
      <c r="M351" s="199">
        <v>4.0608003436006547E-2</v>
      </c>
      <c r="N351" s="199">
        <v>4.2140411445496483E-2</v>
      </c>
    </row>
    <row r="352" spans="1:14">
      <c r="C352" s="29">
        <v>14</v>
      </c>
      <c r="D352" s="34" t="s">
        <v>796</v>
      </c>
      <c r="E352" s="199">
        <v>4.5021074119378633E-2</v>
      </c>
      <c r="F352" s="199">
        <v>3.9528258768195927E-2</v>
      </c>
      <c r="G352" s="199">
        <v>4.5147117408615094E-2</v>
      </c>
      <c r="H352" s="199">
        <v>4.18429226597552E-2</v>
      </c>
      <c r="I352" s="199">
        <v>4.8934009077254391E-2</v>
      </c>
      <c r="J352" s="199">
        <v>4.4704184485537042E-2</v>
      </c>
      <c r="K352" s="199">
        <v>3.9588393836076E-2</v>
      </c>
      <c r="L352" s="199">
        <v>4.8249520265893596E-2</v>
      </c>
      <c r="M352" s="199">
        <v>4.2471829162585975E-2</v>
      </c>
      <c r="N352" s="199">
        <v>4.0485347781474404E-2</v>
      </c>
    </row>
    <row r="353" spans="1:14">
      <c r="C353" s="29">
        <v>15</v>
      </c>
      <c r="D353" s="34" t="s">
        <v>797</v>
      </c>
      <c r="E353" s="199">
        <v>4.3749080786875616E-2</v>
      </c>
      <c r="F353" s="199">
        <v>3.9740854622736979E-2</v>
      </c>
      <c r="G353" s="199">
        <v>4.3855663306952189E-2</v>
      </c>
      <c r="H353" s="199">
        <v>4.1686578431576249E-2</v>
      </c>
      <c r="I353" s="199">
        <v>4.5901062488392763E-2</v>
      </c>
      <c r="J353" s="199">
        <v>4.3980790815714751E-2</v>
      </c>
      <c r="K353" s="199">
        <v>3.7618808059946371E-2</v>
      </c>
      <c r="L353" s="199">
        <v>4.7863811931493222E-2</v>
      </c>
      <c r="M353" s="199">
        <v>4.1265416784649504E-2</v>
      </c>
      <c r="N353" s="199">
        <v>5.6160306599457761E-2</v>
      </c>
    </row>
    <row r="354" spans="1:14">
      <c r="C354" s="29">
        <v>16</v>
      </c>
      <c r="D354" s="34" t="s">
        <v>798</v>
      </c>
      <c r="E354" s="199">
        <v>4.382108070193276E-2</v>
      </c>
      <c r="F354" s="199">
        <v>3.8408737899136396E-2</v>
      </c>
      <c r="G354" s="199">
        <v>4.1476910076531662E-2</v>
      </c>
      <c r="H354" s="199">
        <v>4.0657451206877401E-2</v>
      </c>
      <c r="I354" s="199">
        <v>4.6252130026945039E-2</v>
      </c>
      <c r="J354" s="199">
        <v>4.3790003412974093E-2</v>
      </c>
      <c r="K354" s="199">
        <v>3.6520843726872657E-2</v>
      </c>
      <c r="L354" s="199">
        <v>4.5985034726412244E-2</v>
      </c>
      <c r="M354" s="199">
        <v>4.0227167831774227E-2</v>
      </c>
      <c r="N354" s="199">
        <v>6.549103570531975E-2</v>
      </c>
    </row>
    <row r="355" spans="1:14">
      <c r="C355" s="29">
        <v>17</v>
      </c>
      <c r="D355" s="34" t="s">
        <v>799</v>
      </c>
      <c r="E355" s="199">
        <v>4.5142515526160366E-2</v>
      </c>
      <c r="F355" s="199">
        <v>3.8391648068124014E-2</v>
      </c>
      <c r="G355" s="199">
        <v>4.1253441180972648E-2</v>
      </c>
      <c r="H355" s="199">
        <v>4.0046118340909417E-2</v>
      </c>
      <c r="I355" s="199">
        <v>4.9463868552493961E-2</v>
      </c>
      <c r="J355" s="199">
        <v>4.6086045645105184E-2</v>
      </c>
      <c r="K355" s="199">
        <v>3.6295842946771274E-2</v>
      </c>
      <c r="L355" s="199">
        <v>4.787055508419253E-2</v>
      </c>
      <c r="M355" s="199">
        <v>4.0399227937642716E-2</v>
      </c>
      <c r="N355" s="199">
        <v>6.3010250208919219E-2</v>
      </c>
    </row>
    <row r="356" spans="1:14">
      <c r="C356" s="29">
        <v>18</v>
      </c>
      <c r="D356" s="34" t="s">
        <v>800</v>
      </c>
      <c r="E356" s="199">
        <v>4.7115225362446708E-2</v>
      </c>
      <c r="F356" s="199">
        <v>3.8031268995405369E-2</v>
      </c>
      <c r="G356" s="199">
        <v>4.0852305355695874E-2</v>
      </c>
      <c r="H356" s="199">
        <v>3.9698223575580949E-2</v>
      </c>
      <c r="I356" s="199">
        <v>4.5357491558631252E-2</v>
      </c>
      <c r="J356" s="199">
        <v>4.6482557132218098E-2</v>
      </c>
      <c r="K356" s="199">
        <v>3.5929190359758688E-2</v>
      </c>
      <c r="L356" s="199">
        <v>4.6739683422167375E-2</v>
      </c>
      <c r="M356" s="199">
        <v>4.0557433178418624E-2</v>
      </c>
      <c r="N356" s="199">
        <v>5.236347037021552E-2</v>
      </c>
    </row>
    <row r="357" spans="1:14">
      <c r="C357" s="29">
        <v>19</v>
      </c>
      <c r="D357" s="34" t="s">
        <v>801</v>
      </c>
      <c r="E357" s="199">
        <v>4.8587521580275926E-2</v>
      </c>
      <c r="F357" s="199">
        <v>4.0975047162387618E-2</v>
      </c>
      <c r="G357" s="199">
        <v>4.1781317598316034E-2</v>
      </c>
      <c r="H357" s="199">
        <v>4.0695350894676317E-2</v>
      </c>
      <c r="I357" s="199">
        <v>4.3089942797440807E-2</v>
      </c>
      <c r="J357" s="199">
        <v>4.7864112438285228E-2</v>
      </c>
      <c r="K357" s="199">
        <v>3.6912917454654595E-2</v>
      </c>
      <c r="L357" s="199">
        <v>4.3780743063360029E-2</v>
      </c>
      <c r="M357" s="199">
        <v>4.0516128361861373E-2</v>
      </c>
      <c r="N357" s="199">
        <v>4.4222273022878573E-2</v>
      </c>
    </row>
    <row r="358" spans="1:14">
      <c r="C358" s="29">
        <v>20</v>
      </c>
      <c r="D358" s="34" t="s">
        <v>802</v>
      </c>
      <c r="E358" s="199">
        <v>5.0650664033231659E-2</v>
      </c>
      <c r="F358" s="199">
        <v>4.6440355948862679E-2</v>
      </c>
      <c r="G358" s="199">
        <v>4.1775148515866209E-2</v>
      </c>
      <c r="H358" s="199">
        <v>4.1312711798974409E-2</v>
      </c>
      <c r="I358" s="199">
        <v>4.431026224989492E-2</v>
      </c>
      <c r="J358" s="199">
        <v>5.0225176116337325E-2</v>
      </c>
      <c r="K358" s="199">
        <v>4.2362929771473615E-2</v>
      </c>
      <c r="L358" s="199">
        <v>4.2817041649142587E-2</v>
      </c>
      <c r="M358" s="199">
        <v>4.0758588500981525E-2</v>
      </c>
      <c r="N358" s="199">
        <v>3.8036237278643838E-2</v>
      </c>
    </row>
    <row r="359" spans="1:14">
      <c r="C359" s="29">
        <v>21</v>
      </c>
      <c r="D359" s="34" t="s">
        <v>803</v>
      </c>
      <c r="E359" s="199">
        <v>5.0505927928420867E-2</v>
      </c>
      <c r="F359" s="199">
        <v>4.5521394106251341E-2</v>
      </c>
      <c r="G359" s="199">
        <v>4.0719567595588549E-2</v>
      </c>
      <c r="H359" s="199">
        <v>4.3044682641737775E-2</v>
      </c>
      <c r="I359" s="199">
        <v>4.0687723116589171E-2</v>
      </c>
      <c r="J359" s="199">
        <v>4.9360663646742742E-2</v>
      </c>
      <c r="K359" s="199">
        <v>4.1686506373610918E-2</v>
      </c>
      <c r="L359" s="199">
        <v>4.0734186673813011E-2</v>
      </c>
      <c r="M359" s="199">
        <v>4.0327009453347641E-2</v>
      </c>
      <c r="N359" s="199">
        <v>3.3646807169698152E-2</v>
      </c>
    </row>
    <row r="360" spans="1:14">
      <c r="C360" s="29">
        <v>22</v>
      </c>
      <c r="D360" s="34" t="s">
        <v>804</v>
      </c>
      <c r="E360" s="199">
        <v>4.5509810679491378E-2</v>
      </c>
      <c r="F360" s="199">
        <v>4.5777097964019138E-2</v>
      </c>
      <c r="G360" s="199">
        <v>4.1337189946577604E-2</v>
      </c>
      <c r="H360" s="199">
        <v>4.7590849591722245E-2</v>
      </c>
      <c r="I360" s="199">
        <v>4.0634777896157846E-2</v>
      </c>
      <c r="J360" s="199">
        <v>4.5094518734727786E-2</v>
      </c>
      <c r="K360" s="199">
        <v>4.3705197583152146E-2</v>
      </c>
      <c r="L360" s="199">
        <v>3.8999173484281252E-2</v>
      </c>
      <c r="M360" s="199">
        <v>4.2583014454953945E-2</v>
      </c>
      <c r="N360" s="199">
        <v>2.7543669408635115E-2</v>
      </c>
    </row>
    <row r="361" spans="1:14">
      <c r="C361" s="29">
        <v>23</v>
      </c>
      <c r="D361" s="34" t="s">
        <v>805</v>
      </c>
      <c r="E361" s="199">
        <v>3.9321398604679356E-2</v>
      </c>
      <c r="F361" s="199">
        <v>4.3707256507942542E-2</v>
      </c>
      <c r="G361" s="199">
        <v>4.0141730206122064E-2</v>
      </c>
      <c r="H361" s="199">
        <v>4.7047620733271102E-2</v>
      </c>
      <c r="I361" s="199">
        <v>4.2055746158349103E-2</v>
      </c>
      <c r="J361" s="199">
        <v>3.9815778118708053E-2</v>
      </c>
      <c r="K361" s="199">
        <v>4.2935596230652719E-2</v>
      </c>
      <c r="L361" s="199">
        <v>3.54242386340003E-2</v>
      </c>
      <c r="M361" s="199">
        <v>4.1702364592506772E-2</v>
      </c>
      <c r="N361" s="199">
        <v>2.4884779948389675E-2</v>
      </c>
    </row>
    <row r="362" spans="1:14">
      <c r="C362" s="29">
        <v>24</v>
      </c>
      <c r="D362" s="34" t="s">
        <v>806</v>
      </c>
      <c r="E362" s="199">
        <v>3.3821493790788804E-2</v>
      </c>
      <c r="F362" s="199">
        <v>4.2965423643011612E-2</v>
      </c>
      <c r="G362" s="199">
        <v>3.8495391867324397E-2</v>
      </c>
      <c r="H362" s="199">
        <v>4.6405314010777104E-2</v>
      </c>
      <c r="I362" s="199">
        <v>3.9295942604122877E-2</v>
      </c>
      <c r="J362" s="199">
        <v>3.5433980471374298E-2</v>
      </c>
      <c r="K362" s="199">
        <v>4.308634675332066E-2</v>
      </c>
      <c r="L362" s="199">
        <v>3.5502998657528206E-2</v>
      </c>
      <c r="M362" s="199">
        <v>4.2105108202166723E-2</v>
      </c>
      <c r="N362" s="199">
        <v>2.5253476873544203E-2</v>
      </c>
    </row>
    <row r="363" spans="1:14">
      <c r="A363" s="16" t="s">
        <v>433</v>
      </c>
      <c r="B363" s="16" t="s">
        <v>308</v>
      </c>
      <c r="C363" s="29">
        <v>1</v>
      </c>
      <c r="D363" s="34" t="s">
        <v>807</v>
      </c>
      <c r="E363" s="199">
        <v>3.39324761184433E-2</v>
      </c>
      <c r="F363" s="199">
        <v>3.4579380793789811E-2</v>
      </c>
      <c r="G363" s="199">
        <v>3.1390769015298352E-2</v>
      </c>
      <c r="H363" s="199">
        <v>3.2864689858599132E-2</v>
      </c>
      <c r="I363" s="199">
        <v>3.649847156856998E-2</v>
      </c>
      <c r="J363" s="199">
        <v>3.3752457442076868E-2</v>
      </c>
      <c r="K363" s="199">
        <v>3.7194847938788307E-2</v>
      </c>
      <c r="L363" s="199">
        <v>2.5321947496958794E-2</v>
      </c>
      <c r="M363" s="199">
        <v>3.2159125871452643E-2</v>
      </c>
      <c r="N363" s="199">
        <v>2.5782425135855453E-2</v>
      </c>
    </row>
    <row r="364" spans="1:14">
      <c r="C364" s="29">
        <v>2</v>
      </c>
      <c r="D364" s="34" t="s">
        <v>808</v>
      </c>
      <c r="E364" s="199">
        <v>3.2389410371853909E-2</v>
      </c>
      <c r="F364" s="199">
        <v>3.4950402057296742E-2</v>
      </c>
      <c r="G364" s="199">
        <v>3.1654356542597878E-2</v>
      </c>
      <c r="H364" s="199">
        <v>3.2674106473968192E-2</v>
      </c>
      <c r="I364" s="199">
        <v>3.8104063608400893E-2</v>
      </c>
      <c r="J364" s="199">
        <v>3.1736834040432253E-2</v>
      </c>
      <c r="K364" s="199">
        <v>3.6940715110503529E-2</v>
      </c>
      <c r="L364" s="199">
        <v>2.5083337216206692E-2</v>
      </c>
      <c r="M364" s="199">
        <v>3.2834714139192742E-2</v>
      </c>
      <c r="N364" s="199">
        <v>2.5215151363174867E-2</v>
      </c>
    </row>
    <row r="365" spans="1:14">
      <c r="C365" s="29">
        <v>3</v>
      </c>
      <c r="D365" s="34" t="s">
        <v>809</v>
      </c>
      <c r="E365" s="199">
        <v>3.2235426471779398E-2</v>
      </c>
      <c r="F365" s="199">
        <v>3.4863609403448431E-2</v>
      </c>
      <c r="G365" s="199">
        <v>3.203439044584603E-2</v>
      </c>
      <c r="H365" s="199">
        <v>3.2464162380834612E-2</v>
      </c>
      <c r="I365" s="199">
        <v>4.2142845332559728E-2</v>
      </c>
      <c r="J365" s="199">
        <v>3.1605300815585345E-2</v>
      </c>
      <c r="K365" s="199">
        <v>3.7286371300023734E-2</v>
      </c>
      <c r="L365" s="199">
        <v>2.4871615282545275E-2</v>
      </c>
      <c r="M365" s="199">
        <v>3.2987358066940572E-2</v>
      </c>
      <c r="N365" s="199">
        <v>2.5647171904290469E-2</v>
      </c>
    </row>
    <row r="366" spans="1:14">
      <c r="C366" s="29">
        <v>4</v>
      </c>
      <c r="D366" s="34" t="s">
        <v>810</v>
      </c>
      <c r="E366" s="199">
        <v>3.3606723369870493E-2</v>
      </c>
      <c r="F366" s="199">
        <v>3.5391029642654441E-2</v>
      </c>
      <c r="G366" s="199">
        <v>3.2412573244670347E-2</v>
      </c>
      <c r="H366" s="199">
        <v>3.2209720249044602E-2</v>
      </c>
      <c r="I366" s="199">
        <v>4.1743263603190042E-2</v>
      </c>
      <c r="J366" s="199">
        <v>3.0790537098740536E-2</v>
      </c>
      <c r="K366" s="199">
        <v>3.7424032278013386E-2</v>
      </c>
      <c r="L366" s="199">
        <v>2.5342753704168625E-2</v>
      </c>
      <c r="M366" s="199">
        <v>3.3338611056658411E-2</v>
      </c>
      <c r="N366" s="199">
        <v>2.5506192623505942E-2</v>
      </c>
    </row>
    <row r="367" spans="1:14">
      <c r="C367" s="29">
        <v>5</v>
      </c>
      <c r="D367" s="34" t="s">
        <v>811</v>
      </c>
      <c r="E367" s="199">
        <v>3.4848557954246268E-2</v>
      </c>
      <c r="F367" s="199">
        <v>3.5866566615452809E-2</v>
      </c>
      <c r="G367" s="199">
        <v>3.4347670178592443E-2</v>
      </c>
      <c r="H367" s="199">
        <v>3.3970596995795702E-2</v>
      </c>
      <c r="I367" s="199">
        <v>3.769621467083735E-2</v>
      </c>
      <c r="J367" s="199">
        <v>3.2828620509388645E-2</v>
      </c>
      <c r="K367" s="199">
        <v>3.8148016924918274E-2</v>
      </c>
      <c r="L367" s="199">
        <v>3.0828209218630654E-2</v>
      </c>
      <c r="M367" s="199">
        <v>3.5824961065216522E-2</v>
      </c>
      <c r="N367" s="199">
        <v>2.4669202187587745E-2</v>
      </c>
    </row>
    <row r="368" spans="1:14">
      <c r="C368" s="29">
        <v>6</v>
      </c>
      <c r="D368" s="34" t="s">
        <v>812</v>
      </c>
      <c r="E368" s="199">
        <v>4.0770020648061588E-2</v>
      </c>
      <c r="F368" s="199">
        <v>3.7372321878596466E-2</v>
      </c>
      <c r="G368" s="199">
        <v>3.7359855495644065E-2</v>
      </c>
      <c r="H368" s="199">
        <v>3.636455537162632E-2</v>
      </c>
      <c r="I368" s="199">
        <v>3.6079599686747975E-2</v>
      </c>
      <c r="J368" s="199">
        <v>3.6630613346903491E-2</v>
      </c>
      <c r="K368" s="199">
        <v>3.9751469987189814E-2</v>
      </c>
      <c r="L368" s="199">
        <v>3.8572243578172599E-2</v>
      </c>
      <c r="M368" s="199">
        <v>4.4448549340363942E-2</v>
      </c>
      <c r="N368" s="199">
        <v>3.8877702250969176E-2</v>
      </c>
    </row>
    <row r="369" spans="3:14">
      <c r="C369" s="29">
        <v>7</v>
      </c>
      <c r="D369" s="34" t="s">
        <v>813</v>
      </c>
      <c r="E369" s="199">
        <v>4.7709388492891101E-2</v>
      </c>
      <c r="F369" s="199">
        <v>4.2684530999647863E-2</v>
      </c>
      <c r="G369" s="199">
        <v>4.3065933595395962E-2</v>
      </c>
      <c r="H369" s="199">
        <v>4.4222656271154619E-2</v>
      </c>
      <c r="I369" s="199">
        <v>4.0297128472916374E-2</v>
      </c>
      <c r="J369" s="199">
        <v>4.5708509157584121E-2</v>
      </c>
      <c r="K369" s="199">
        <v>4.1951260290012865E-2</v>
      </c>
      <c r="L369" s="199">
        <v>4.6336068692005135E-2</v>
      </c>
      <c r="M369" s="199">
        <v>4.8993542130120867E-2</v>
      </c>
      <c r="N369" s="199">
        <v>4.7275249606383477E-2</v>
      </c>
    </row>
    <row r="370" spans="3:14">
      <c r="C370" s="29">
        <v>8</v>
      </c>
      <c r="D370" s="34" t="s">
        <v>814</v>
      </c>
      <c r="E370" s="199">
        <v>5.1242941517995751E-2</v>
      </c>
      <c r="F370" s="199">
        <v>4.5756646548333751E-2</v>
      </c>
      <c r="G370" s="199">
        <v>4.5075783755042079E-2</v>
      </c>
      <c r="H370" s="199">
        <v>4.7690569845673943E-2</v>
      </c>
      <c r="I370" s="199">
        <v>3.8383269776038828E-2</v>
      </c>
      <c r="J370" s="199">
        <v>5.0979587861390702E-2</v>
      </c>
      <c r="K370" s="199">
        <v>4.3629729699525534E-2</v>
      </c>
      <c r="L370" s="199">
        <v>4.9525754398220115E-2</v>
      </c>
      <c r="M370" s="199">
        <v>5.2913012273153794E-2</v>
      </c>
      <c r="N370" s="199">
        <v>5.5076498043073317E-2</v>
      </c>
    </row>
    <row r="371" spans="3:14">
      <c r="C371" s="29">
        <v>9</v>
      </c>
      <c r="D371" s="34" t="s">
        <v>815</v>
      </c>
      <c r="E371" s="199">
        <v>4.7796844238639544E-2</v>
      </c>
      <c r="F371" s="199">
        <v>5.0119749709755614E-2</v>
      </c>
      <c r="G371" s="199">
        <v>4.8562999272835312E-2</v>
      </c>
      <c r="H371" s="199">
        <v>5.0781829636596339E-2</v>
      </c>
      <c r="I371" s="199">
        <v>4.4235200569986428E-2</v>
      </c>
      <c r="J371" s="199">
        <v>4.6670471662691747E-2</v>
      </c>
      <c r="K371" s="199">
        <v>4.8401179496210728E-2</v>
      </c>
      <c r="L371" s="199">
        <v>5.5220721120717305E-2</v>
      </c>
      <c r="M371" s="199">
        <v>5.4974631214122389E-2</v>
      </c>
      <c r="N371" s="199">
        <v>5.6412247111010713E-2</v>
      </c>
    </row>
    <row r="372" spans="3:14">
      <c r="C372" s="29">
        <v>10</v>
      </c>
      <c r="D372" s="34" t="s">
        <v>816</v>
      </c>
      <c r="E372" s="199">
        <v>4.4409080693016301E-2</v>
      </c>
      <c r="F372" s="199">
        <v>5.0751014753946062E-2</v>
      </c>
      <c r="G372" s="199">
        <v>4.9900757799391689E-2</v>
      </c>
      <c r="H372" s="199">
        <v>5.1937605265390638E-2</v>
      </c>
      <c r="I372" s="199">
        <v>4.7797490476426681E-2</v>
      </c>
      <c r="J372" s="199">
        <v>4.4335961926482842E-2</v>
      </c>
      <c r="K372" s="199">
        <v>5.0321239137453504E-2</v>
      </c>
      <c r="L372" s="199">
        <v>5.6571411012555167E-2</v>
      </c>
      <c r="M372" s="199">
        <v>5.5424494297545611E-2</v>
      </c>
      <c r="N372" s="199">
        <v>5.4676859297544074E-2</v>
      </c>
    </row>
    <row r="373" spans="3:14">
      <c r="C373" s="29">
        <v>11</v>
      </c>
      <c r="D373" s="34" t="s">
        <v>817</v>
      </c>
      <c r="E373" s="199">
        <v>4.3405955215408507E-2</v>
      </c>
      <c r="F373" s="199">
        <v>5.1139255894665871E-2</v>
      </c>
      <c r="G373" s="199">
        <v>5.000676870946559E-2</v>
      </c>
      <c r="H373" s="199">
        <v>4.9106835007049286E-2</v>
      </c>
      <c r="I373" s="199">
        <v>4.2971319802168215E-2</v>
      </c>
      <c r="J373" s="199">
        <v>4.5037355313386124E-2</v>
      </c>
      <c r="K373" s="199">
        <v>5.0315873503505054E-2</v>
      </c>
      <c r="L373" s="199">
        <v>5.4957316864520427E-2</v>
      </c>
      <c r="M373" s="199">
        <v>5.1652244857791144E-2</v>
      </c>
      <c r="N373" s="199">
        <v>5.2243683279185958E-2</v>
      </c>
    </row>
    <row r="374" spans="3:14">
      <c r="C374" s="29">
        <v>12</v>
      </c>
      <c r="D374" s="34" t="s">
        <v>818</v>
      </c>
      <c r="E374" s="199">
        <v>4.145509439432863E-2</v>
      </c>
      <c r="F374" s="199">
        <v>5.1339308377273449E-2</v>
      </c>
      <c r="G374" s="199">
        <v>4.9727625409902589E-2</v>
      </c>
      <c r="H374" s="199">
        <v>5.0863830586128526E-2</v>
      </c>
      <c r="I374" s="199">
        <v>4.2722050949050454E-2</v>
      </c>
      <c r="J374" s="199">
        <v>4.2846327654609204E-2</v>
      </c>
      <c r="K374" s="199">
        <v>5.0977572367791733E-2</v>
      </c>
      <c r="L374" s="199">
        <v>5.6529692821789747E-2</v>
      </c>
      <c r="M374" s="199">
        <v>5.196950348924971E-2</v>
      </c>
      <c r="N374" s="199">
        <v>5.1721428100369345E-2</v>
      </c>
    </row>
    <row r="375" spans="3:14">
      <c r="C375" s="29">
        <v>13</v>
      </c>
      <c r="D375" s="34" t="s">
        <v>819</v>
      </c>
      <c r="E375" s="199">
        <v>4.0648954601768907E-2</v>
      </c>
      <c r="F375" s="199">
        <v>5.0212815318874331E-2</v>
      </c>
      <c r="G375" s="199">
        <v>4.9671096361357109E-2</v>
      </c>
      <c r="H375" s="199">
        <v>4.9344579091878976E-2</v>
      </c>
      <c r="I375" s="199">
        <v>4.0014790787023191E-2</v>
      </c>
      <c r="J375" s="199">
        <v>4.3077860635047774E-2</v>
      </c>
      <c r="K375" s="199">
        <v>4.8943159789023277E-2</v>
      </c>
      <c r="L375" s="199">
        <v>5.6057761077573237E-2</v>
      </c>
      <c r="M375" s="199">
        <v>5.3765979663172786E-2</v>
      </c>
      <c r="N375" s="199">
        <v>5.2652997073396497E-2</v>
      </c>
    </row>
    <row r="376" spans="3:14">
      <c r="C376" s="29">
        <v>14</v>
      </c>
      <c r="D376" s="34" t="s">
        <v>820</v>
      </c>
      <c r="E376" s="199">
        <v>3.8946275671303793E-2</v>
      </c>
      <c r="F376" s="199">
        <v>4.9221431206165622E-2</v>
      </c>
      <c r="G376" s="199">
        <v>4.9275420084468925E-2</v>
      </c>
      <c r="H376" s="199">
        <v>5.0953864650144322E-2</v>
      </c>
      <c r="I376" s="199">
        <v>4.0995707565297169E-2</v>
      </c>
      <c r="J376" s="199">
        <v>4.0259901601198973E-2</v>
      </c>
      <c r="K376" s="199">
        <v>4.7528221611208295E-2</v>
      </c>
      <c r="L376" s="199">
        <v>5.5945902591938275E-2</v>
      </c>
      <c r="M376" s="199">
        <v>5.2588346310712672E-2</v>
      </c>
      <c r="N376" s="199">
        <v>4.4440855242711429E-2</v>
      </c>
    </row>
    <row r="377" spans="3:14">
      <c r="C377" s="29">
        <v>15</v>
      </c>
      <c r="D377" s="34" t="s">
        <v>821</v>
      </c>
      <c r="E377" s="199">
        <v>3.8179481993360673E-2</v>
      </c>
      <c r="F377" s="199">
        <v>4.8277770753161198E-2</v>
      </c>
      <c r="G377" s="199">
        <v>4.7924693001773613E-2</v>
      </c>
      <c r="H377" s="199">
        <v>4.7928765229070122E-2</v>
      </c>
      <c r="I377" s="199">
        <v>4.4914238988454473E-2</v>
      </c>
      <c r="J377" s="199">
        <v>3.8986001626332568E-2</v>
      </c>
      <c r="K377" s="199">
        <v>4.6444722401750724E-2</v>
      </c>
      <c r="L377" s="199">
        <v>5.4083710024937295E-2</v>
      </c>
      <c r="M377" s="199">
        <v>5.2843370134540935E-2</v>
      </c>
      <c r="N377" s="199">
        <v>4.3484012673129069E-2</v>
      </c>
    </row>
    <row r="378" spans="3:14">
      <c r="C378" s="29">
        <v>16</v>
      </c>
      <c r="D378" s="34" t="s">
        <v>822</v>
      </c>
      <c r="E378" s="199">
        <v>3.7319695798998097E-2</v>
      </c>
      <c r="F378" s="199">
        <v>4.787434481162639E-2</v>
      </c>
      <c r="G378" s="199">
        <v>4.7059328746559985E-2</v>
      </c>
      <c r="H378" s="199">
        <v>4.401541996942001E-2</v>
      </c>
      <c r="I378" s="199">
        <v>4.416242408573446E-2</v>
      </c>
      <c r="J378" s="199">
        <v>4.0918893600787216E-2</v>
      </c>
      <c r="K378" s="199">
        <v>4.625877071822497E-2</v>
      </c>
      <c r="L378" s="199">
        <v>4.972822090162804E-2</v>
      </c>
      <c r="M378" s="199">
        <v>4.5471753069214374E-2</v>
      </c>
      <c r="N378" s="199">
        <v>4.0562542871325401E-2</v>
      </c>
    </row>
    <row r="379" spans="3:14">
      <c r="C379" s="29">
        <v>17</v>
      </c>
      <c r="D379" s="34" t="s">
        <v>823</v>
      </c>
      <c r="E379" s="199">
        <v>4.0198031588036399E-2</v>
      </c>
      <c r="F379" s="199">
        <v>4.370738052435464E-2</v>
      </c>
      <c r="G379" s="199">
        <v>4.4083451056628545E-2</v>
      </c>
      <c r="H379" s="199">
        <v>4.023001785337129E-2</v>
      </c>
      <c r="I379" s="199">
        <v>4.2375955551480417E-2</v>
      </c>
      <c r="J379" s="199">
        <v>4.2288725183573711E-2</v>
      </c>
      <c r="K379" s="199">
        <v>4.2130086274951017E-2</v>
      </c>
      <c r="L379" s="199">
        <v>4.5029117319136586E-2</v>
      </c>
      <c r="M379" s="199">
        <v>3.4681917302969628E-2</v>
      </c>
      <c r="N379" s="199">
        <v>3.6026722089557782E-2</v>
      </c>
    </row>
    <row r="380" spans="3:14">
      <c r="C380" s="29">
        <v>18</v>
      </c>
      <c r="D380" s="34" t="s">
        <v>824</v>
      </c>
      <c r="E380" s="199">
        <v>4.4418124552350328E-2</v>
      </c>
      <c r="F380" s="199">
        <v>3.7509052176362134E-2</v>
      </c>
      <c r="G380" s="199">
        <v>4.4183973604463335E-2</v>
      </c>
      <c r="H380" s="199">
        <v>4.0153928915060193E-2</v>
      </c>
      <c r="I380" s="199">
        <v>4.1920883318627727E-2</v>
      </c>
      <c r="J380" s="199">
        <v>4.6016266658858385E-2</v>
      </c>
      <c r="K380" s="199">
        <v>3.7952342165861734E-2</v>
      </c>
      <c r="L380" s="199">
        <v>4.2785146187405323E-2</v>
      </c>
      <c r="M380" s="199">
        <v>3.5153208736735254E-2</v>
      </c>
      <c r="N380" s="199">
        <v>3.8435611761226118E-2</v>
      </c>
    </row>
    <row r="381" spans="3:14">
      <c r="C381" s="29">
        <v>19</v>
      </c>
      <c r="D381" s="34" t="s">
        <v>825</v>
      </c>
      <c r="E381" s="199">
        <v>4.7655128140315098E-2</v>
      </c>
      <c r="F381" s="199">
        <v>3.4269758456111431E-2</v>
      </c>
      <c r="G381" s="199">
        <v>4.2806670724338088E-2</v>
      </c>
      <c r="H381" s="199">
        <v>3.9681644965222931E-2</v>
      </c>
      <c r="I381" s="199">
        <v>4.1767188402660145E-2</v>
      </c>
      <c r="J381" s="199">
        <v>4.9096312379087438E-2</v>
      </c>
      <c r="K381" s="199">
        <v>3.3240905446969449E-2</v>
      </c>
      <c r="L381" s="199">
        <v>4.0649183282323573E-2</v>
      </c>
      <c r="M381" s="199">
        <v>3.3712945818812977E-2</v>
      </c>
      <c r="N381" s="199">
        <v>4.4943562874192378E-2</v>
      </c>
    </row>
    <row r="382" spans="3:14">
      <c r="C382" s="29">
        <v>20</v>
      </c>
      <c r="D382" s="34" t="s">
        <v>826</v>
      </c>
      <c r="E382" s="199">
        <v>5.0279607900086426E-2</v>
      </c>
      <c r="F382" s="199">
        <v>3.8595738245879536E-2</v>
      </c>
      <c r="G382" s="199">
        <v>4.262305415569994E-2</v>
      </c>
      <c r="H382" s="199">
        <v>3.961873394505349E-2</v>
      </c>
      <c r="I382" s="199">
        <v>4.3858541554245171E-2</v>
      </c>
      <c r="J382" s="199">
        <v>5.2684823310256146E-2</v>
      </c>
      <c r="K382" s="199">
        <v>3.7919088905786276E-2</v>
      </c>
      <c r="L382" s="199">
        <v>4.0441713557761459E-2</v>
      </c>
      <c r="M382" s="199">
        <v>3.3390065552233721E-2</v>
      </c>
      <c r="N382" s="199">
        <v>4.4492389685687285E-2</v>
      </c>
    </row>
    <row r="383" spans="3:14">
      <c r="C383" s="29">
        <v>21</v>
      </c>
      <c r="D383" s="34" t="s">
        <v>827</v>
      </c>
      <c r="E383" s="199">
        <v>5.1902902154555938E-2</v>
      </c>
      <c r="F383" s="199">
        <v>3.7875455381889245E-2</v>
      </c>
      <c r="G383" s="199">
        <v>4.0559565268450823E-2</v>
      </c>
      <c r="H383" s="199">
        <v>3.8589367044734514E-2</v>
      </c>
      <c r="I383" s="199">
        <v>4.3629564939421411E-2</v>
      </c>
      <c r="J383" s="199">
        <v>4.9733888030593164E-2</v>
      </c>
      <c r="K383" s="199">
        <v>3.7852941233765675E-2</v>
      </c>
      <c r="L383" s="199">
        <v>3.687724110327055E-2</v>
      </c>
      <c r="M383" s="199">
        <v>3.2097221748241221E-2</v>
      </c>
      <c r="N383" s="199">
        <v>3.9811838073646459E-2</v>
      </c>
    </row>
    <row r="384" spans="3:14">
      <c r="C384" s="29">
        <v>22</v>
      </c>
      <c r="D384" s="34" t="s">
        <v>828</v>
      </c>
      <c r="E384" s="199">
        <v>4.821713138913513E-2</v>
      </c>
      <c r="F384" s="199">
        <v>3.6400975441190024E-2</v>
      </c>
      <c r="G384" s="199">
        <v>3.7890440479444933E-2</v>
      </c>
      <c r="H384" s="199">
        <v>3.9532851827849456E-2</v>
      </c>
      <c r="I384" s="199">
        <v>4.4554740692751962E-2</v>
      </c>
      <c r="J384" s="199">
        <v>4.7239554403857992E-2</v>
      </c>
      <c r="K384" s="199">
        <v>3.6114202426367016E-2</v>
      </c>
      <c r="L384" s="199">
        <v>3.2546884439712473E-2</v>
      </c>
      <c r="M384" s="199">
        <v>3.2613221715437325E-2</v>
      </c>
      <c r="N384" s="199">
        <v>4.3960262008216289E-2</v>
      </c>
    </row>
    <row r="385" spans="1:14">
      <c r="C385" s="29">
        <v>23</v>
      </c>
      <c r="D385" s="34" t="s">
        <v>829</v>
      </c>
      <c r="E385" s="199">
        <v>4.1981754823984328E-2</v>
      </c>
      <c r="F385" s="199">
        <v>3.5637027888552775E-2</v>
      </c>
      <c r="G385" s="199">
        <v>3.5096885750089353E-2</v>
      </c>
      <c r="H385" s="199">
        <v>3.7761414694642365E-2</v>
      </c>
      <c r="I385" s="199">
        <v>4.1793743677464648E-2</v>
      </c>
      <c r="J385" s="199">
        <v>4.0619943319733863E-2</v>
      </c>
      <c r="K385" s="199">
        <v>3.6296753596657926E-2</v>
      </c>
      <c r="L385" s="199">
        <v>2.9508934901481754E-2</v>
      </c>
      <c r="M385" s="199">
        <v>3.2783458054268751E-2</v>
      </c>
      <c r="N385" s="199">
        <v>4.6432335671272647E-2</v>
      </c>
    </row>
    <row r="386" spans="1:14">
      <c r="C386" s="29">
        <v>24</v>
      </c>
      <c r="D386" s="34" t="s">
        <v>830</v>
      </c>
      <c r="E386" s="199">
        <v>3.6450991899569934E-2</v>
      </c>
      <c r="F386" s="199">
        <v>3.5604433120971245E-2</v>
      </c>
      <c r="G386" s="199">
        <v>3.3285937302043128E-2</v>
      </c>
      <c r="H386" s="199">
        <v>3.7038253871690401E-2</v>
      </c>
      <c r="I386" s="199">
        <v>4.1341301919946366E-2</v>
      </c>
      <c r="J386" s="199">
        <v>3.6155252421401177E-2</v>
      </c>
      <c r="K386" s="199">
        <v>3.6976497395497361E-2</v>
      </c>
      <c r="L386" s="199">
        <v>2.7185113206340719E-2</v>
      </c>
      <c r="M386" s="199">
        <v>3.3377764091851961E-2</v>
      </c>
      <c r="N386" s="199">
        <v>4.1653059072688049E-2</v>
      </c>
    </row>
    <row r="387" spans="1:14">
      <c r="A387" s="16" t="s">
        <v>433</v>
      </c>
      <c r="B387" s="16" t="s">
        <v>309</v>
      </c>
      <c r="C387" s="29">
        <v>1</v>
      </c>
      <c r="D387" s="34" t="s">
        <v>831</v>
      </c>
      <c r="E387" s="199">
        <v>3.4897683081830409E-2</v>
      </c>
      <c r="F387" s="199">
        <v>3.403254656226757E-2</v>
      </c>
      <c r="G387" s="199">
        <v>3.2848299856427614E-2</v>
      </c>
      <c r="H387" s="199">
        <v>3.5654164791755157E-2</v>
      </c>
      <c r="I387" s="199">
        <v>4.3523426512124729E-2</v>
      </c>
      <c r="J387" s="199">
        <v>3.4162418952636282E-2</v>
      </c>
      <c r="K387" s="199">
        <v>3.7772999648271445E-2</v>
      </c>
      <c r="L387" s="199">
        <v>2.6874364757545868E-2</v>
      </c>
      <c r="M387" s="199">
        <v>3.4039540067763857E-2</v>
      </c>
      <c r="N387" s="199">
        <v>3.3776446149819284E-2</v>
      </c>
    </row>
    <row r="388" spans="1:14">
      <c r="C388" s="29">
        <v>2</v>
      </c>
      <c r="D388" s="34" t="s">
        <v>832</v>
      </c>
      <c r="E388" s="199">
        <v>3.4260680700139587E-2</v>
      </c>
      <c r="F388" s="199">
        <v>3.4263777076640835E-2</v>
      </c>
      <c r="G388" s="199">
        <v>3.2401620321610057E-2</v>
      </c>
      <c r="H388" s="199">
        <v>3.462337500696936E-2</v>
      </c>
      <c r="I388" s="199">
        <v>4.0178690728950965E-2</v>
      </c>
      <c r="J388" s="199">
        <v>3.2544588521590284E-2</v>
      </c>
      <c r="K388" s="199">
        <v>3.7170598489159962E-2</v>
      </c>
      <c r="L388" s="199">
        <v>2.5928541536473313E-2</v>
      </c>
      <c r="M388" s="199">
        <v>3.4021827762935906E-2</v>
      </c>
      <c r="N388" s="199">
        <v>3.0109462720858161E-2</v>
      </c>
    </row>
    <row r="389" spans="1:14">
      <c r="C389" s="29">
        <v>3</v>
      </c>
      <c r="D389" s="34" t="s">
        <v>833</v>
      </c>
      <c r="E389" s="199">
        <v>3.4431084624934757E-2</v>
      </c>
      <c r="F389" s="199">
        <v>3.4038424266428162E-2</v>
      </c>
      <c r="G389" s="199">
        <v>3.2380422760433063E-2</v>
      </c>
      <c r="H389" s="199">
        <v>3.4081371078871187E-2</v>
      </c>
      <c r="I389" s="199">
        <v>3.8035730422297416E-2</v>
      </c>
      <c r="J389" s="199">
        <v>3.1494548305456449E-2</v>
      </c>
      <c r="K389" s="199">
        <v>3.6751625547893962E-2</v>
      </c>
      <c r="L389" s="199">
        <v>2.5492477008800161E-2</v>
      </c>
      <c r="M389" s="199">
        <v>3.2813881223079551E-2</v>
      </c>
      <c r="N389" s="199">
        <v>2.4278386972817336E-2</v>
      </c>
    </row>
    <row r="390" spans="1:14">
      <c r="C390" s="29">
        <v>4</v>
      </c>
      <c r="D390" s="34" t="s">
        <v>834</v>
      </c>
      <c r="E390" s="199">
        <v>3.5569336825956067E-2</v>
      </c>
      <c r="F390" s="199">
        <v>3.4821111325553579E-2</v>
      </c>
      <c r="G390" s="199">
        <v>3.2839614513464989E-2</v>
      </c>
      <c r="H390" s="199">
        <v>3.4189642327603006E-2</v>
      </c>
      <c r="I390" s="199">
        <v>3.7866894870133332E-2</v>
      </c>
      <c r="J390" s="199">
        <v>3.1140294433613647E-2</v>
      </c>
      <c r="K390" s="199">
        <v>3.7137965182681601E-2</v>
      </c>
      <c r="L390" s="199">
        <v>2.5876661160709392E-2</v>
      </c>
      <c r="M390" s="199">
        <v>3.3582448330268376E-2</v>
      </c>
      <c r="N390" s="199">
        <v>2.3812862844289139E-2</v>
      </c>
    </row>
    <row r="391" spans="1:14">
      <c r="C391" s="29">
        <v>5</v>
      </c>
      <c r="D391" s="34" t="s">
        <v>835</v>
      </c>
      <c r="E391" s="199">
        <v>3.6979934702785988E-2</v>
      </c>
      <c r="F391" s="199">
        <v>3.5079920789772956E-2</v>
      </c>
      <c r="G391" s="199">
        <v>3.4566480323798103E-2</v>
      </c>
      <c r="H391" s="199">
        <v>3.4802621675483009E-2</v>
      </c>
      <c r="I391" s="199">
        <v>4.0057277422454199E-2</v>
      </c>
      <c r="J391" s="199">
        <v>3.3887367992000497E-2</v>
      </c>
      <c r="K391" s="199">
        <v>3.7640551766723235E-2</v>
      </c>
      <c r="L391" s="199">
        <v>3.0799711366058094E-2</v>
      </c>
      <c r="M391" s="199">
        <v>3.6024379314313432E-2</v>
      </c>
      <c r="N391" s="199">
        <v>2.38457710208572E-2</v>
      </c>
    </row>
    <row r="392" spans="1:14">
      <c r="C392" s="29">
        <v>6</v>
      </c>
      <c r="D392" s="34" t="s">
        <v>836</v>
      </c>
      <c r="E392" s="199">
        <v>4.2572911778774529E-2</v>
      </c>
      <c r="F392" s="199">
        <v>3.7976077880124359E-2</v>
      </c>
      <c r="G392" s="199">
        <v>3.75651598721395E-2</v>
      </c>
      <c r="H392" s="199">
        <v>3.8749664620901403E-2</v>
      </c>
      <c r="I392" s="199">
        <v>4.1697283879294167E-2</v>
      </c>
      <c r="J392" s="199">
        <v>3.8545766631469899E-2</v>
      </c>
      <c r="K392" s="199">
        <v>4.0410448305255191E-2</v>
      </c>
      <c r="L392" s="199">
        <v>3.9140343361994394E-2</v>
      </c>
      <c r="M392" s="199">
        <v>4.5372313463718762E-2</v>
      </c>
      <c r="N392" s="199">
        <v>3.2083193895482615E-2</v>
      </c>
    </row>
    <row r="393" spans="1:14">
      <c r="C393" s="29">
        <v>7</v>
      </c>
      <c r="D393" s="34" t="s">
        <v>837</v>
      </c>
      <c r="E393" s="199">
        <v>5.0119603830748892E-2</v>
      </c>
      <c r="F393" s="199">
        <v>4.3318734086745248E-2</v>
      </c>
      <c r="G393" s="199">
        <v>4.423475785869465E-2</v>
      </c>
      <c r="H393" s="199">
        <v>4.5601842144081625E-2</v>
      </c>
      <c r="I393" s="199">
        <v>4.2536209665024388E-2</v>
      </c>
      <c r="J393" s="199">
        <v>4.6864565782707215E-2</v>
      </c>
      <c r="K393" s="199">
        <v>4.3458916718560496E-2</v>
      </c>
      <c r="L393" s="199">
        <v>4.6380791843480623E-2</v>
      </c>
      <c r="M393" s="199">
        <v>4.9292691347988034E-2</v>
      </c>
      <c r="N393" s="199">
        <v>4.0652736213625702E-2</v>
      </c>
    </row>
    <row r="394" spans="1:14">
      <c r="C394" s="29">
        <v>8</v>
      </c>
      <c r="D394" s="34" t="s">
        <v>838</v>
      </c>
      <c r="E394" s="199">
        <v>5.3232342592268299E-2</v>
      </c>
      <c r="F394" s="199">
        <v>4.5528995755467642E-2</v>
      </c>
      <c r="G394" s="199">
        <v>4.5920200240215953E-2</v>
      </c>
      <c r="H394" s="199">
        <v>4.7573609471434998E-2</v>
      </c>
      <c r="I394" s="199">
        <v>4.6866463126886949E-2</v>
      </c>
      <c r="J394" s="199">
        <v>5.2254715626553205E-2</v>
      </c>
      <c r="K394" s="199">
        <v>4.5265299629194317E-2</v>
      </c>
      <c r="L394" s="199">
        <v>4.857961394899965E-2</v>
      </c>
      <c r="M394" s="199">
        <v>5.3247432736094009E-2</v>
      </c>
      <c r="N394" s="199">
        <v>4.2670766856707162E-2</v>
      </c>
    </row>
    <row r="395" spans="1:14">
      <c r="C395" s="29">
        <v>9</v>
      </c>
      <c r="D395" s="34" t="s">
        <v>839</v>
      </c>
      <c r="E395" s="199">
        <v>4.8722095043953716E-2</v>
      </c>
      <c r="F395" s="199">
        <v>5.089312190923069E-2</v>
      </c>
      <c r="G395" s="199">
        <v>4.7905503255592646E-2</v>
      </c>
      <c r="H395" s="199">
        <v>4.9209768311941682E-2</v>
      </c>
      <c r="I395" s="199">
        <v>4.8441437774521902E-2</v>
      </c>
      <c r="J395" s="199">
        <v>4.9258047276156187E-2</v>
      </c>
      <c r="K395" s="199">
        <v>4.815003342546894E-2</v>
      </c>
      <c r="L395" s="199">
        <v>5.4177478764532966E-2</v>
      </c>
      <c r="M395" s="199">
        <v>5.2711655920929669E-2</v>
      </c>
      <c r="N395" s="199">
        <v>4.6629873637664777E-2</v>
      </c>
    </row>
    <row r="396" spans="1:14">
      <c r="C396" s="29">
        <v>10</v>
      </c>
      <c r="D396" s="34" t="s">
        <v>840</v>
      </c>
      <c r="E396" s="199">
        <v>4.4439006427156355E-2</v>
      </c>
      <c r="F396" s="199">
        <v>5.173789221855235E-2</v>
      </c>
      <c r="G396" s="199">
        <v>4.9100852698353688E-2</v>
      </c>
      <c r="H396" s="199">
        <v>5.1398348005274971E-2</v>
      </c>
      <c r="I396" s="199">
        <v>4.7547211780489061E-2</v>
      </c>
      <c r="J396" s="199">
        <v>4.4929375543538153E-2</v>
      </c>
      <c r="K396" s="199">
        <v>4.8591750792462286E-2</v>
      </c>
      <c r="L396" s="199">
        <v>5.5212617043296316E-2</v>
      </c>
      <c r="M396" s="199">
        <v>5.1633409161587658E-2</v>
      </c>
      <c r="N396" s="199">
        <v>5.5204731892022699E-2</v>
      </c>
    </row>
    <row r="397" spans="1:14">
      <c r="C397" s="29">
        <v>11</v>
      </c>
      <c r="D397" s="34" t="s">
        <v>841</v>
      </c>
      <c r="E397" s="199">
        <v>4.1888054971585265E-2</v>
      </c>
      <c r="F397" s="199">
        <v>5.2348180228097091E-2</v>
      </c>
      <c r="G397" s="199">
        <v>4.984163591556099E-2</v>
      </c>
      <c r="H397" s="199">
        <v>4.8896612885649539E-2</v>
      </c>
      <c r="I397" s="199">
        <v>4.2728988044805523E-2</v>
      </c>
      <c r="J397" s="199">
        <v>4.3728343079309041E-2</v>
      </c>
      <c r="K397" s="199">
        <v>5.007880701552548E-2</v>
      </c>
      <c r="L397" s="199">
        <v>5.3997501792870377E-2</v>
      </c>
      <c r="M397" s="199">
        <v>5.1326912826892016E-2</v>
      </c>
      <c r="N397" s="199">
        <v>5.3826891853099933E-2</v>
      </c>
    </row>
    <row r="398" spans="1:14">
      <c r="C398" s="29">
        <v>12</v>
      </c>
      <c r="D398" s="34" t="s">
        <v>842</v>
      </c>
      <c r="E398" s="199">
        <v>3.901217353400882E-2</v>
      </c>
      <c r="F398" s="199">
        <v>5.2890031080401606E-2</v>
      </c>
      <c r="G398" s="199">
        <v>4.9931411081249051E-2</v>
      </c>
      <c r="H398" s="199">
        <v>5.166184762457144E-2</v>
      </c>
      <c r="I398" s="199">
        <v>4.163719510546815E-2</v>
      </c>
      <c r="J398" s="199">
        <v>3.9238865638631854E-2</v>
      </c>
      <c r="K398" s="199">
        <v>5.1127049415305194E-2</v>
      </c>
      <c r="L398" s="199">
        <v>5.6297034416575062E-2</v>
      </c>
      <c r="M398" s="199">
        <v>5.0538184709138657E-2</v>
      </c>
      <c r="N398" s="199">
        <v>4.8737515776939265E-2</v>
      </c>
    </row>
    <row r="399" spans="1:14">
      <c r="C399" s="29">
        <v>13</v>
      </c>
      <c r="D399" s="34" t="s">
        <v>843</v>
      </c>
      <c r="E399" s="199">
        <v>3.8482544430488715E-2</v>
      </c>
      <c r="F399" s="199">
        <v>5.0234111541817714E-2</v>
      </c>
      <c r="G399" s="199">
        <v>4.9911770891913634E-2</v>
      </c>
      <c r="H399" s="199">
        <v>4.9424367756088099E-2</v>
      </c>
      <c r="I399" s="199">
        <v>4.2763743762314142E-2</v>
      </c>
      <c r="J399" s="199">
        <v>3.8340713449636327E-2</v>
      </c>
      <c r="K399" s="199">
        <v>4.7497304175386321E-2</v>
      </c>
      <c r="L399" s="199">
        <v>5.5723722592976699E-2</v>
      </c>
      <c r="M399" s="199">
        <v>5.1905378745397468E-2</v>
      </c>
      <c r="N399" s="199">
        <v>4.471841485869988E-2</v>
      </c>
    </row>
    <row r="400" spans="1:14">
      <c r="C400" s="29">
        <v>14</v>
      </c>
      <c r="D400" s="34" t="s">
        <v>844</v>
      </c>
      <c r="E400" s="199">
        <v>3.504534226405092E-2</v>
      </c>
      <c r="F400" s="199">
        <v>5.0684259324579671E-2</v>
      </c>
      <c r="G400" s="199">
        <v>4.9685592581383345E-2</v>
      </c>
      <c r="H400" s="199">
        <v>5.1137115281515245E-2</v>
      </c>
      <c r="I400" s="199">
        <v>4.6906779759196944E-2</v>
      </c>
      <c r="J400" s="199">
        <v>3.817181899051704E-2</v>
      </c>
      <c r="K400" s="199">
        <v>4.900295991033015E-2</v>
      </c>
      <c r="L400" s="199">
        <v>5.5866938310852876E-2</v>
      </c>
      <c r="M400" s="199">
        <v>5.3053740112330307E-2</v>
      </c>
      <c r="N400" s="199">
        <v>4.8510955638259134E-2</v>
      </c>
    </row>
    <row r="401" spans="1:14">
      <c r="C401" s="29">
        <v>15</v>
      </c>
      <c r="D401" s="34" t="s">
        <v>845</v>
      </c>
      <c r="E401" s="199">
        <v>3.4564807042718269E-2</v>
      </c>
      <c r="F401" s="199">
        <v>5.0010731572121908E-2</v>
      </c>
      <c r="G401" s="199">
        <v>4.8213343756277317E-2</v>
      </c>
      <c r="H401" s="199">
        <v>4.724571922415393E-2</v>
      </c>
      <c r="I401" s="199">
        <v>4.3998421318075832E-2</v>
      </c>
      <c r="J401" s="199">
        <v>3.723197296651154E-2</v>
      </c>
      <c r="K401" s="199">
        <v>4.6980915238636886E-2</v>
      </c>
      <c r="L401" s="199">
        <v>5.3641192284187837E-2</v>
      </c>
      <c r="M401" s="199">
        <v>5.3036435925125115E-2</v>
      </c>
      <c r="N401" s="199">
        <v>5.3601597413518574E-2</v>
      </c>
    </row>
    <row r="402" spans="1:14">
      <c r="C402" s="29">
        <v>16</v>
      </c>
      <c r="D402" s="34" t="s">
        <v>846</v>
      </c>
      <c r="E402" s="199">
        <v>3.6038795293545027E-2</v>
      </c>
      <c r="F402" s="199">
        <v>4.8444990097361029E-2</v>
      </c>
      <c r="G402" s="199">
        <v>4.7094019350038971E-2</v>
      </c>
      <c r="H402" s="199">
        <v>4.1596669520256362E-2</v>
      </c>
      <c r="I402" s="199">
        <v>4.2629046048236301E-2</v>
      </c>
      <c r="J402" s="199">
        <v>3.7636811614612242E-2</v>
      </c>
      <c r="K402" s="199">
        <v>4.723320793881871E-2</v>
      </c>
      <c r="L402" s="199">
        <v>5.0409555887213783E-2</v>
      </c>
      <c r="M402" s="199">
        <v>4.7018986448046224E-2</v>
      </c>
      <c r="N402" s="199">
        <v>5.4045857797187402E-2</v>
      </c>
    </row>
    <row r="403" spans="1:14">
      <c r="C403" s="29">
        <v>17</v>
      </c>
      <c r="D403" s="34" t="s">
        <v>847</v>
      </c>
      <c r="E403" s="199">
        <v>3.9492331219683326E-2</v>
      </c>
      <c r="F403" s="199">
        <v>4.3093857479415951E-2</v>
      </c>
      <c r="G403" s="199">
        <v>4.4168795840225199E-2</v>
      </c>
      <c r="H403" s="199">
        <v>3.821996669714562E-2</v>
      </c>
      <c r="I403" s="199">
        <v>4.0423370980211641E-2</v>
      </c>
      <c r="J403" s="199">
        <v>4.0715417007772967E-2</v>
      </c>
      <c r="K403" s="199">
        <v>4.346876351896789E-2</v>
      </c>
      <c r="L403" s="199">
        <v>4.5345204612623605E-2</v>
      </c>
      <c r="M403" s="199">
        <v>3.5507539156845319E-2</v>
      </c>
      <c r="N403" s="199">
        <v>4.7076412279711398E-2</v>
      </c>
    </row>
    <row r="404" spans="1:14">
      <c r="C404" s="29">
        <v>18</v>
      </c>
      <c r="D404" s="34" t="s">
        <v>848</v>
      </c>
      <c r="E404" s="199">
        <v>4.3719530312446617E-2</v>
      </c>
      <c r="F404" s="199">
        <v>3.5241421596222539E-2</v>
      </c>
      <c r="G404" s="199">
        <v>4.2659176746356581E-2</v>
      </c>
      <c r="H404" s="199">
        <v>3.8426200217287342E-2</v>
      </c>
      <c r="I404" s="199">
        <v>4.0386761624435899E-2</v>
      </c>
      <c r="J404" s="199">
        <v>4.8406488967234339E-2</v>
      </c>
      <c r="K404" s="199">
        <v>3.7829955393362945E-2</v>
      </c>
      <c r="L404" s="199">
        <v>4.250978164277408E-2</v>
      </c>
      <c r="M404" s="199">
        <v>3.4865080395090516E-2</v>
      </c>
      <c r="N404" s="199">
        <v>4.4902447507661272E-2</v>
      </c>
    </row>
    <row r="405" spans="1:14">
      <c r="C405" s="29">
        <v>19</v>
      </c>
      <c r="D405" s="34" t="s">
        <v>849</v>
      </c>
      <c r="E405" s="199">
        <v>4.7812490547139305E-2</v>
      </c>
      <c r="F405" s="199">
        <v>3.377614532405844E-2</v>
      </c>
      <c r="G405" s="199">
        <v>4.0552824675191133E-2</v>
      </c>
      <c r="H405" s="199">
        <v>3.795339057676355E-2</v>
      </c>
      <c r="I405" s="199">
        <v>4.2741036693541845E-2</v>
      </c>
      <c r="J405" s="199">
        <v>5.101568608709614E-2</v>
      </c>
      <c r="K405" s="199">
        <v>3.3528628909419086E-2</v>
      </c>
      <c r="L405" s="199">
        <v>3.9676088458932453E-2</v>
      </c>
      <c r="M405" s="199">
        <v>3.368766105341689E-2</v>
      </c>
      <c r="N405" s="199">
        <v>4.2174865949808439E-2</v>
      </c>
    </row>
    <row r="406" spans="1:14">
      <c r="C406" s="29">
        <v>20</v>
      </c>
      <c r="D406" s="34" t="s">
        <v>850</v>
      </c>
      <c r="E406" s="199">
        <v>5.207212208993154E-2</v>
      </c>
      <c r="F406" s="199">
        <v>3.8858400188249799E-2</v>
      </c>
      <c r="G406" s="199">
        <v>4.1253369131055859E-2</v>
      </c>
      <c r="H406" s="199">
        <v>3.926252274924126E-2</v>
      </c>
      <c r="I406" s="199">
        <v>4.4377799283414336E-2</v>
      </c>
      <c r="J406" s="199">
        <v>5.1901223835388789E-2</v>
      </c>
      <c r="K406" s="199">
        <v>3.5825226783069875E-2</v>
      </c>
      <c r="L406" s="199">
        <v>4.0609248590069251E-2</v>
      </c>
      <c r="M406" s="199">
        <v>3.4238456597098947E-2</v>
      </c>
      <c r="N406" s="199">
        <v>4.4633866158901934E-2</v>
      </c>
    </row>
    <row r="407" spans="1:14">
      <c r="C407" s="29">
        <v>21</v>
      </c>
      <c r="D407" s="34" t="s">
        <v>851</v>
      </c>
      <c r="E407" s="199">
        <v>5.1794832833995517E-2</v>
      </c>
      <c r="F407" s="199">
        <v>3.7164192781349324E-2</v>
      </c>
      <c r="G407" s="199">
        <v>3.9058426561671578E-2</v>
      </c>
      <c r="H407" s="199">
        <v>3.8156331701006636E-2</v>
      </c>
      <c r="I407" s="199">
        <v>3.9005492175715632E-2</v>
      </c>
      <c r="J407" s="199">
        <v>5.1719126662762266E-2</v>
      </c>
      <c r="K407" s="199">
        <v>3.5889651789154167E-2</v>
      </c>
      <c r="L407" s="199">
        <v>3.6766324304162885E-2</v>
      </c>
      <c r="M407" s="199">
        <v>3.2515710487888295E-2</v>
      </c>
      <c r="N407" s="199">
        <v>4.4406040321123039E-2</v>
      </c>
    </row>
    <row r="408" spans="1:14">
      <c r="C408" s="29">
        <v>22</v>
      </c>
      <c r="D408" s="34" t="s">
        <v>852</v>
      </c>
      <c r="E408" s="199">
        <v>4.7572826637360302E-2</v>
      </c>
      <c r="F408" s="199">
        <v>3.6655907429424858E-2</v>
      </c>
      <c r="G408" s="199">
        <v>3.8459038065721811E-2</v>
      </c>
      <c r="H408" s="199">
        <v>3.958506959989997E-2</v>
      </c>
      <c r="I408" s="199">
        <v>3.4655621042192664E-2</v>
      </c>
      <c r="J408" s="199">
        <v>4.8502664885831187E-2</v>
      </c>
      <c r="K408" s="199">
        <v>3.6657323497838505E-2</v>
      </c>
      <c r="L408" s="199">
        <v>3.3113887750699969E-2</v>
      </c>
      <c r="M408" s="199">
        <v>3.3704720370048416E-2</v>
      </c>
      <c r="N408" s="199">
        <v>3.8981507123607664E-2</v>
      </c>
    </row>
    <row r="409" spans="1:14">
      <c r="C409" s="29">
        <v>23</v>
      </c>
      <c r="D409" s="34" t="s">
        <v>853</v>
      </c>
      <c r="E409" s="199">
        <v>4.186596557392662E-2</v>
      </c>
      <c r="F409" s="199">
        <v>3.4717367125959811E-2</v>
      </c>
      <c r="G409" s="199">
        <v>3.618751805869154E-2</v>
      </c>
      <c r="H409" s="199">
        <v>3.7134663472071124E-2</v>
      </c>
      <c r="I409" s="199">
        <v>3.4096594634798506E-2</v>
      </c>
      <c r="J409" s="199">
        <v>4.0624488749987864E-2</v>
      </c>
      <c r="K409" s="199">
        <v>3.624154866268773E-2</v>
      </c>
      <c r="L409" s="199">
        <v>2.999809419836243E-2</v>
      </c>
      <c r="M409" s="199">
        <v>3.2931010980812761E-2</v>
      </c>
      <c r="N409" s="199">
        <v>4.2335609735352442E-2</v>
      </c>
    </row>
    <row r="410" spans="1:14">
      <c r="C410" s="29">
        <v>24</v>
      </c>
      <c r="D410" s="34" t="s">
        <v>854</v>
      </c>
      <c r="E410" s="199">
        <v>3.5413503640571005E-2</v>
      </c>
      <c r="F410" s="199">
        <v>3.4189802360156729E-2</v>
      </c>
      <c r="G410" s="199">
        <v>3.3220165643932591E-2</v>
      </c>
      <c r="H410" s="199">
        <v>3.5415115260033707E-2</v>
      </c>
      <c r="I410" s="199">
        <v>3.6898523345415449E-2</v>
      </c>
      <c r="J410" s="199">
        <v>3.7684688998986367E-2</v>
      </c>
      <c r="K410" s="199">
        <v>3.6288468245825545E-2</v>
      </c>
      <c r="L410" s="199">
        <v>2.7582824365807959E-2</v>
      </c>
      <c r="M410" s="199">
        <v>3.2930602863190002E-2</v>
      </c>
      <c r="N410" s="199">
        <v>3.8983785381985457E-2</v>
      </c>
    </row>
    <row r="411" spans="1:14">
      <c r="A411" s="16" t="s">
        <v>433</v>
      </c>
      <c r="B411" s="16" t="s">
        <v>310</v>
      </c>
      <c r="C411" s="29">
        <v>1</v>
      </c>
      <c r="D411" s="34" t="s">
        <v>855</v>
      </c>
      <c r="E411" s="199">
        <v>3.3340280934004325E-2</v>
      </c>
      <c r="F411" s="199">
        <v>3.346165584962954E-2</v>
      </c>
      <c r="G411" s="199">
        <v>3.3142942605727581E-2</v>
      </c>
      <c r="H411" s="199">
        <v>3.5401242131813372E-2</v>
      </c>
      <c r="I411" s="199">
        <v>4.2249111259857371E-2</v>
      </c>
      <c r="J411" s="199">
        <v>3.4808685834040856E-2</v>
      </c>
      <c r="K411" s="199">
        <v>3.7389312589738849E-2</v>
      </c>
      <c r="L411" s="199">
        <v>2.6911864801148759E-2</v>
      </c>
      <c r="M411" s="199">
        <v>3.3933493296886934E-2</v>
      </c>
      <c r="N411" s="199">
        <v>3.5436960895635375E-2</v>
      </c>
    </row>
    <row r="412" spans="1:14">
      <c r="C412" s="29">
        <v>2</v>
      </c>
      <c r="D412" s="34" t="s">
        <v>856</v>
      </c>
      <c r="E412" s="199">
        <v>3.3288318728112554E-2</v>
      </c>
      <c r="F412" s="199">
        <v>3.3283404151846399E-2</v>
      </c>
      <c r="G412" s="199">
        <v>3.1934199137917299E-2</v>
      </c>
      <c r="H412" s="199">
        <v>3.4183906482353234E-2</v>
      </c>
      <c r="I412" s="199">
        <v>4.1260052008540021E-2</v>
      </c>
      <c r="J412" s="199">
        <v>3.3123054491826939E-2</v>
      </c>
      <c r="K412" s="199">
        <v>3.6727372117057185E-2</v>
      </c>
      <c r="L412" s="199">
        <v>2.5453213083133142E-2</v>
      </c>
      <c r="M412" s="199">
        <v>3.4026872055785536E-2</v>
      </c>
      <c r="N412" s="199">
        <v>3.1775782386103311E-2</v>
      </c>
    </row>
    <row r="413" spans="1:14">
      <c r="C413" s="29">
        <v>3</v>
      </c>
      <c r="D413" s="34" t="s">
        <v>857</v>
      </c>
      <c r="E413" s="199">
        <v>3.3038911651813455E-2</v>
      </c>
      <c r="F413" s="199">
        <v>3.41448756983984E-2</v>
      </c>
      <c r="G413" s="199">
        <v>3.199266811793948E-2</v>
      </c>
      <c r="H413" s="199">
        <v>3.4645357311031105E-2</v>
      </c>
      <c r="I413" s="199">
        <v>4.3172504017418532E-2</v>
      </c>
      <c r="J413" s="199">
        <v>3.1961033000640848E-2</v>
      </c>
      <c r="K413" s="199">
        <v>3.6953647686800407E-2</v>
      </c>
      <c r="L413" s="199">
        <v>2.5576561605293362E-2</v>
      </c>
      <c r="M413" s="199">
        <v>3.3739202563611181E-2</v>
      </c>
      <c r="N413" s="199">
        <v>2.7025438753760039E-2</v>
      </c>
    </row>
    <row r="414" spans="1:14">
      <c r="C414" s="29">
        <v>4</v>
      </c>
      <c r="D414" s="34" t="s">
        <v>858</v>
      </c>
      <c r="E414" s="199">
        <v>3.3867004446427262E-2</v>
      </c>
      <c r="F414" s="199">
        <v>3.4346058504015162E-2</v>
      </c>
      <c r="G414" s="199">
        <v>3.3188441448187812E-2</v>
      </c>
      <c r="H414" s="199">
        <v>3.4836919404449156E-2</v>
      </c>
      <c r="I414" s="199">
        <v>3.8826329894586648E-2</v>
      </c>
      <c r="J414" s="199">
        <v>3.1680857015875988E-2</v>
      </c>
      <c r="K414" s="199">
        <v>3.7654683003338144E-2</v>
      </c>
      <c r="L414" s="199">
        <v>2.5954065638706871E-2</v>
      </c>
      <c r="M414" s="199">
        <v>3.450593489066698E-2</v>
      </c>
      <c r="N414" s="199">
        <v>2.7124544313631749E-2</v>
      </c>
    </row>
    <row r="415" spans="1:14">
      <c r="C415" s="29">
        <v>5</v>
      </c>
      <c r="D415" s="34" t="s">
        <v>859</v>
      </c>
      <c r="E415" s="199">
        <v>3.5365112544025822E-2</v>
      </c>
      <c r="F415" s="199">
        <v>3.4705395460223949E-2</v>
      </c>
      <c r="G415" s="199">
        <v>3.4541536878879037E-2</v>
      </c>
      <c r="H415" s="199">
        <v>3.4808665086570295E-2</v>
      </c>
      <c r="I415" s="199">
        <v>3.7267427642039747E-2</v>
      </c>
      <c r="J415" s="199">
        <v>3.3750076075249602E-2</v>
      </c>
      <c r="K415" s="199">
        <v>3.7354492742477215E-2</v>
      </c>
      <c r="L415" s="199">
        <v>2.9886895451157584E-2</v>
      </c>
      <c r="M415" s="199">
        <v>3.5420599701899917E-2</v>
      </c>
      <c r="N415" s="199">
        <v>2.7839448993007835E-2</v>
      </c>
    </row>
    <row r="416" spans="1:14">
      <c r="C416" s="29">
        <v>6</v>
      </c>
      <c r="D416" s="34" t="s">
        <v>860</v>
      </c>
      <c r="E416" s="199">
        <v>4.1322170774178199E-2</v>
      </c>
      <c r="F416" s="199">
        <v>3.7096810064508844E-2</v>
      </c>
      <c r="G416" s="199">
        <v>3.8151996395248682E-2</v>
      </c>
      <c r="H416" s="199">
        <v>3.872265174300505E-2</v>
      </c>
      <c r="I416" s="199">
        <v>3.7562080646239525E-2</v>
      </c>
      <c r="J416" s="199">
        <v>3.8575716594535535E-2</v>
      </c>
      <c r="K416" s="199">
        <v>4.0231928825239696E-2</v>
      </c>
      <c r="L416" s="199">
        <v>3.9330133039380849E-2</v>
      </c>
      <c r="M416" s="199">
        <v>4.5653934842653079E-2</v>
      </c>
      <c r="N416" s="199">
        <v>3.982101237076436E-2</v>
      </c>
    </row>
    <row r="417" spans="3:14">
      <c r="C417" s="29">
        <v>7</v>
      </c>
      <c r="D417" s="34" t="s">
        <v>861</v>
      </c>
      <c r="E417" s="199">
        <v>5.0083339010478935E-2</v>
      </c>
      <c r="F417" s="199">
        <v>4.2701496259623932E-2</v>
      </c>
      <c r="G417" s="199">
        <v>4.4359250831250779E-2</v>
      </c>
      <c r="H417" s="199">
        <v>4.4560222905840954E-2</v>
      </c>
      <c r="I417" s="199">
        <v>3.7471704595554475E-2</v>
      </c>
      <c r="J417" s="199">
        <v>4.6702497811712214E-2</v>
      </c>
      <c r="K417" s="199">
        <v>4.400563931900757E-2</v>
      </c>
      <c r="L417" s="199">
        <v>4.6552621998968674E-2</v>
      </c>
      <c r="M417" s="199">
        <v>4.8956463395402362E-2</v>
      </c>
      <c r="N417" s="199">
        <v>5.3250811769158753E-2</v>
      </c>
    </row>
    <row r="418" spans="3:14">
      <c r="C418" s="29">
        <v>8</v>
      </c>
      <c r="D418" s="34" t="s">
        <v>862</v>
      </c>
      <c r="E418" s="199">
        <v>5.2855298211167974E-2</v>
      </c>
      <c r="F418" s="199">
        <v>4.5435066767051197E-2</v>
      </c>
      <c r="G418" s="199">
        <v>4.6642895283063715E-2</v>
      </c>
      <c r="H418" s="199">
        <v>4.7894886955728695E-2</v>
      </c>
      <c r="I418" s="199">
        <v>4.1427264626661429E-2</v>
      </c>
      <c r="J418" s="199">
        <v>5.2838577183506291E-2</v>
      </c>
      <c r="K418" s="199">
        <v>4.3918023263804708E-2</v>
      </c>
      <c r="L418" s="199">
        <v>4.9679290542176818E-2</v>
      </c>
      <c r="M418" s="199">
        <v>5.3140792072077163E-2</v>
      </c>
      <c r="N418" s="199">
        <v>4.1877577242574564E-2</v>
      </c>
    </row>
    <row r="419" spans="3:14">
      <c r="C419" s="29">
        <v>9</v>
      </c>
      <c r="D419" s="34" t="s">
        <v>863</v>
      </c>
      <c r="E419" s="199">
        <v>4.9478179332516116E-2</v>
      </c>
      <c r="F419" s="199">
        <v>5.0376796527552975E-2</v>
      </c>
      <c r="G419" s="199">
        <v>4.7879566224452108E-2</v>
      </c>
      <c r="H419" s="199">
        <v>4.9747999302478335E-2</v>
      </c>
      <c r="I419" s="199">
        <v>4.6505078575544812E-2</v>
      </c>
      <c r="J419" s="199">
        <v>4.8426091388061296E-2</v>
      </c>
      <c r="K419" s="199">
        <v>4.7769025695999896E-2</v>
      </c>
      <c r="L419" s="199">
        <v>5.3666996190096294E-2</v>
      </c>
      <c r="M419" s="199">
        <v>5.2399805129788632E-2</v>
      </c>
      <c r="N419" s="199">
        <v>4.8302257017072067E-2</v>
      </c>
    </row>
    <row r="420" spans="3:14">
      <c r="C420" s="29">
        <v>10</v>
      </c>
      <c r="D420" s="34" t="s">
        <v>864</v>
      </c>
      <c r="E420" s="199">
        <v>4.4096533100977421E-2</v>
      </c>
      <c r="F420" s="199">
        <v>5.2581279062915785E-2</v>
      </c>
      <c r="G420" s="199">
        <v>4.9987877089161574E-2</v>
      </c>
      <c r="H420" s="199">
        <v>5.03583034776647E-2</v>
      </c>
      <c r="I420" s="199">
        <v>5.0651206833377184E-2</v>
      </c>
      <c r="J420" s="199">
        <v>4.6812148771777189E-2</v>
      </c>
      <c r="K420" s="199">
        <v>4.9308494719620385E-2</v>
      </c>
      <c r="L420" s="199">
        <v>5.5342841105361702E-2</v>
      </c>
      <c r="M420" s="199">
        <v>5.2579277779870356E-2</v>
      </c>
      <c r="N420" s="199">
        <v>4.875196717066077E-2</v>
      </c>
    </row>
    <row r="421" spans="3:14">
      <c r="C421" s="29">
        <v>11</v>
      </c>
      <c r="D421" s="34" t="s">
        <v>865</v>
      </c>
      <c r="E421" s="199">
        <v>4.2159778940890021E-2</v>
      </c>
      <c r="F421" s="199">
        <v>5.3497072040321371E-2</v>
      </c>
      <c r="G421" s="199">
        <v>5.0397486703425087E-2</v>
      </c>
      <c r="H421" s="199">
        <v>4.7524253577375726E-2</v>
      </c>
      <c r="I421" s="199">
        <v>4.1112302397588611E-2</v>
      </c>
      <c r="J421" s="199">
        <v>4.2752539828404469E-2</v>
      </c>
      <c r="K421" s="199">
        <v>4.9718466893026309E-2</v>
      </c>
      <c r="L421" s="199">
        <v>5.5313020438456748E-2</v>
      </c>
      <c r="M421" s="199">
        <v>5.0426185457003364E-2</v>
      </c>
      <c r="N421" s="199">
        <v>4.6441164166616873E-2</v>
      </c>
    </row>
    <row r="422" spans="3:14">
      <c r="C422" s="29">
        <v>12</v>
      </c>
      <c r="D422" s="34" t="s">
        <v>866</v>
      </c>
      <c r="E422" s="199">
        <v>3.9581645531466328E-2</v>
      </c>
      <c r="F422" s="199">
        <v>5.1433341446531604E-2</v>
      </c>
      <c r="G422" s="199">
        <v>4.9399312918799156E-2</v>
      </c>
      <c r="H422" s="199">
        <v>4.952611018060344E-2</v>
      </c>
      <c r="I422" s="199">
        <v>3.6598407926013488E-2</v>
      </c>
      <c r="J422" s="199">
        <v>4.1104170540331608E-2</v>
      </c>
      <c r="K422" s="199">
        <v>4.9169835205080024E-2</v>
      </c>
      <c r="L422" s="199">
        <v>5.5646222498371783E-2</v>
      </c>
      <c r="M422" s="199">
        <v>4.8548428020746985E-2</v>
      </c>
      <c r="N422" s="199">
        <v>4.8026604115619848E-2</v>
      </c>
    </row>
    <row r="423" spans="3:14">
      <c r="C423" s="29">
        <v>13</v>
      </c>
      <c r="D423" s="34" t="s">
        <v>867</v>
      </c>
      <c r="E423" s="199">
        <v>3.9139470327189896E-2</v>
      </c>
      <c r="F423" s="199">
        <v>4.9337418839393736E-2</v>
      </c>
      <c r="G423" s="199">
        <v>4.896217593802886E-2</v>
      </c>
      <c r="H423" s="199">
        <v>4.8316738103363989E-2</v>
      </c>
      <c r="I423" s="199">
        <v>4.2766488763498221E-2</v>
      </c>
      <c r="J423" s="199">
        <v>3.791694427474708E-2</v>
      </c>
      <c r="K423" s="199">
        <v>4.7838708140489121E-2</v>
      </c>
      <c r="L423" s="199">
        <v>5.48918084687341E-2</v>
      </c>
      <c r="M423" s="199">
        <v>5.0856406565155922E-2</v>
      </c>
      <c r="N423" s="199">
        <v>4.7851301818761328E-2</v>
      </c>
    </row>
    <row r="424" spans="3:14">
      <c r="C424" s="29">
        <v>14</v>
      </c>
      <c r="D424" s="34" t="s">
        <v>868</v>
      </c>
      <c r="E424" s="199">
        <v>3.6717640844766031E-2</v>
      </c>
      <c r="F424" s="199">
        <v>5.0062630674659589E-2</v>
      </c>
      <c r="G424" s="199">
        <v>4.9207068139481246E-2</v>
      </c>
      <c r="H424" s="199">
        <v>5.1796328258665113E-2</v>
      </c>
      <c r="I424" s="199">
        <v>4.552228133522998E-2</v>
      </c>
      <c r="J424" s="199">
        <v>3.6098562965138331E-2</v>
      </c>
      <c r="K424" s="199">
        <v>4.8789082633397041E-2</v>
      </c>
      <c r="L424" s="199">
        <v>5.6093756915995475E-2</v>
      </c>
      <c r="M424" s="199">
        <v>5.3089797998068705E-2</v>
      </c>
      <c r="N424" s="199">
        <v>4.3792705033964825E-2</v>
      </c>
    </row>
    <row r="425" spans="3:14">
      <c r="C425" s="29">
        <v>15</v>
      </c>
      <c r="D425" s="34" t="s">
        <v>869</v>
      </c>
      <c r="E425" s="199">
        <v>3.6162133781433375E-2</v>
      </c>
      <c r="F425" s="199">
        <v>4.9824680691925652E-2</v>
      </c>
      <c r="G425" s="199">
        <v>4.7891269356288207E-2</v>
      </c>
      <c r="H425" s="199">
        <v>4.9184876565448746E-2</v>
      </c>
      <c r="I425" s="199">
        <v>4.3969133363063774E-2</v>
      </c>
      <c r="J425" s="199">
        <v>3.6317615316161463E-2</v>
      </c>
      <c r="K425" s="199">
        <v>4.7361661270516588E-2</v>
      </c>
      <c r="L425" s="199">
        <v>5.3820297387425761E-2</v>
      </c>
      <c r="M425" s="199">
        <v>5.4304798037390425E-2</v>
      </c>
      <c r="N425" s="199">
        <v>5.4723450666347942E-2</v>
      </c>
    </row>
    <row r="426" spans="3:14">
      <c r="C426" s="29">
        <v>16</v>
      </c>
      <c r="D426" s="34" t="s">
        <v>870</v>
      </c>
      <c r="E426" s="199">
        <v>3.7284969273964123E-2</v>
      </c>
      <c r="F426" s="199">
        <v>4.7148721310146663E-2</v>
      </c>
      <c r="G426" s="199">
        <v>4.5646635343928932E-2</v>
      </c>
      <c r="H426" s="199">
        <v>4.2647001952329726E-2</v>
      </c>
      <c r="I426" s="199">
        <v>4.3469695674727443E-2</v>
      </c>
      <c r="J426" s="199">
        <v>3.9562360328389411E-2</v>
      </c>
      <c r="K426" s="199">
        <v>4.6948782099426448E-2</v>
      </c>
      <c r="L426" s="199">
        <v>4.9047776206600759E-2</v>
      </c>
      <c r="M426" s="199">
        <v>4.5340851096062174E-2</v>
      </c>
      <c r="N426" s="199">
        <v>4.7767883822386906E-2</v>
      </c>
    </row>
    <row r="427" spans="3:14">
      <c r="C427" s="29">
        <v>17</v>
      </c>
      <c r="D427" s="34" t="s">
        <v>871</v>
      </c>
      <c r="E427" s="199">
        <v>4.0142340181402135E-2</v>
      </c>
      <c r="F427" s="199">
        <v>4.3161472996505724E-2</v>
      </c>
      <c r="G427" s="199">
        <v>4.3767792553072483E-2</v>
      </c>
      <c r="H427" s="199">
        <v>3.9440845958277085E-2</v>
      </c>
      <c r="I427" s="199">
        <v>4.1532534108920056E-2</v>
      </c>
      <c r="J427" s="199">
        <v>4.3788078309766609E-2</v>
      </c>
      <c r="K427" s="199">
        <v>4.3931895627753639E-2</v>
      </c>
      <c r="L427" s="199">
        <v>4.5028916608306914E-2</v>
      </c>
      <c r="M427" s="199">
        <v>3.4723239183316677E-2</v>
      </c>
      <c r="N427" s="199">
        <v>4.4107203330743645E-2</v>
      </c>
    </row>
    <row r="428" spans="3:14">
      <c r="C428" s="29">
        <v>18</v>
      </c>
      <c r="D428" s="34" t="s">
        <v>872</v>
      </c>
      <c r="E428" s="199">
        <v>4.6615624435969137E-2</v>
      </c>
      <c r="F428" s="199">
        <v>3.7394859177357631E-2</v>
      </c>
      <c r="G428" s="199">
        <v>4.2792851652387859E-2</v>
      </c>
      <c r="H428" s="199">
        <v>3.9665953236049385E-2</v>
      </c>
      <c r="I428" s="199">
        <v>3.863203830996785E-2</v>
      </c>
      <c r="J428" s="199">
        <v>4.6868502862588861E-2</v>
      </c>
      <c r="K428" s="199">
        <v>3.6951018563894829E-2</v>
      </c>
      <c r="L428" s="199">
        <v>4.2434056558650422E-2</v>
      </c>
      <c r="M428" s="199">
        <v>3.4464046901302885E-2</v>
      </c>
      <c r="N428" s="199">
        <v>3.7013934540528703E-2</v>
      </c>
    </row>
    <row r="429" spans="3:14">
      <c r="C429" s="29">
        <v>19</v>
      </c>
      <c r="D429" s="34" t="s">
        <v>873</v>
      </c>
      <c r="E429" s="199">
        <v>4.8503553405087059E-2</v>
      </c>
      <c r="F429" s="199">
        <v>3.4403227317758266E-2</v>
      </c>
      <c r="G429" s="199">
        <v>4.1250752309656406E-2</v>
      </c>
      <c r="H429" s="199">
        <v>3.9015558474683555E-2</v>
      </c>
      <c r="I429" s="199">
        <v>4.0839651053667957E-2</v>
      </c>
      <c r="J429" s="199">
        <v>5.0042446505711193E-2</v>
      </c>
      <c r="K429" s="199">
        <v>3.3750456863542298E-2</v>
      </c>
      <c r="L429" s="199">
        <v>4.0293093724956791E-2</v>
      </c>
      <c r="M429" s="199">
        <v>3.4157751326901416E-2</v>
      </c>
      <c r="N429" s="199">
        <v>6.8870395824618028E-2</v>
      </c>
    </row>
    <row r="430" spans="3:14">
      <c r="C430" s="29">
        <v>20</v>
      </c>
      <c r="D430" s="34" t="s">
        <v>874</v>
      </c>
      <c r="E430" s="199">
        <v>5.0145751936954724E-2</v>
      </c>
      <c r="F430" s="199">
        <v>3.9830422038677211E-2</v>
      </c>
      <c r="G430" s="199">
        <v>4.1904520595741561E-2</v>
      </c>
      <c r="H430" s="199">
        <v>3.9093666936464488E-2</v>
      </c>
      <c r="I430" s="199">
        <v>4.2842817600312749E-2</v>
      </c>
      <c r="J430" s="199">
        <v>5.156221144655225E-2</v>
      </c>
      <c r="K430" s="199">
        <v>3.6491670179823243E-2</v>
      </c>
      <c r="L430" s="199">
        <v>4.0639932238573838E-2</v>
      </c>
      <c r="M430" s="199">
        <v>3.4644678507612083E-2</v>
      </c>
      <c r="N430" s="199">
        <v>4.4951592661208399E-2</v>
      </c>
    </row>
    <row r="431" spans="3:14">
      <c r="C431" s="29">
        <v>21</v>
      </c>
      <c r="D431" s="34" t="s">
        <v>875</v>
      </c>
      <c r="E431" s="199">
        <v>5.053448636523266E-2</v>
      </c>
      <c r="F431" s="199">
        <v>3.8887067500680779E-2</v>
      </c>
      <c r="G431" s="199">
        <v>4.0502965530262336E-2</v>
      </c>
      <c r="H431" s="199">
        <v>3.9143957440488243E-2</v>
      </c>
      <c r="I431" s="199">
        <v>4.1741719125112431E-2</v>
      </c>
      <c r="J431" s="199">
        <v>5.1465974825978075E-2</v>
      </c>
      <c r="K431" s="199">
        <v>3.6687251274018444E-2</v>
      </c>
      <c r="L431" s="199">
        <v>3.7887045095725991E-2</v>
      </c>
      <c r="M431" s="199">
        <v>3.4881685056128681E-2</v>
      </c>
      <c r="N431" s="199">
        <v>3.7604583756648539E-2</v>
      </c>
    </row>
    <row r="432" spans="3:14">
      <c r="C432" s="29">
        <v>22</v>
      </c>
      <c r="D432" s="34" t="s">
        <v>876</v>
      </c>
      <c r="E432" s="199">
        <v>4.7412073671802543E-2</v>
      </c>
      <c r="F432" s="199">
        <v>3.6525011349101487E-2</v>
      </c>
      <c r="G432" s="199">
        <v>3.804718834791649E-2</v>
      </c>
      <c r="H432" s="199">
        <v>3.797783956031045E-2</v>
      </c>
      <c r="I432" s="199">
        <v>4.0888223949822666E-2</v>
      </c>
      <c r="J432" s="199">
        <v>4.6522024685116063E-2</v>
      </c>
      <c r="K432" s="199">
        <v>3.7383434469421509E-2</v>
      </c>
      <c r="L432" s="199">
        <v>3.3194784939594268E-2</v>
      </c>
      <c r="M432" s="199">
        <v>3.3846571579827053E-2</v>
      </c>
      <c r="N432" s="199">
        <v>3.3814169604972209E-2</v>
      </c>
    </row>
    <row r="433" spans="1:14">
      <c r="C433" s="29">
        <v>23</v>
      </c>
      <c r="D433" s="34" t="s">
        <v>877</v>
      </c>
      <c r="E433" s="199">
        <v>4.2024930469161489E-2</v>
      </c>
      <c r="F433" s="199">
        <v>3.5414753178138893E-2</v>
      </c>
      <c r="G433" s="199">
        <v>3.5329954531365622E-2</v>
      </c>
      <c r="H433" s="199">
        <v>3.6147690664964274E-2</v>
      </c>
      <c r="I433" s="199">
        <v>4.3409783461351964E-2</v>
      </c>
      <c r="J433" s="199">
        <v>4.1538053364987754E-2</v>
      </c>
      <c r="K433" s="199">
        <v>3.6726153743027769E-2</v>
      </c>
      <c r="L433" s="199">
        <v>2.974340246786546E-2</v>
      </c>
      <c r="M433" s="199">
        <v>3.3386548740111113E-2</v>
      </c>
      <c r="N433" s="199">
        <v>2.98514412637702E-2</v>
      </c>
    </row>
    <row r="434" spans="1:14">
      <c r="C434" s="29">
        <v>24</v>
      </c>
      <c r="D434" s="34" t="s">
        <v>878</v>
      </c>
      <c r="E434" s="199">
        <v>3.684045210097852E-2</v>
      </c>
      <c r="F434" s="199">
        <v>3.4946483093035177E-2</v>
      </c>
      <c r="G434" s="199">
        <v>3.3078652067817696E-2</v>
      </c>
      <c r="H434" s="199">
        <v>3.535902429004071E-2</v>
      </c>
      <c r="I434" s="199">
        <v>4.028216283090285E-2</v>
      </c>
      <c r="J434" s="199">
        <v>3.5781776578900165E-2</v>
      </c>
      <c r="K434" s="199">
        <v>3.6938963073498539E-2</v>
      </c>
      <c r="L434" s="199">
        <v>2.7611402995317679E-2</v>
      </c>
      <c r="M434" s="199">
        <v>3.2972635801730744E-2</v>
      </c>
      <c r="N434" s="199">
        <v>3.3977768481443862E-2</v>
      </c>
    </row>
    <row r="435" spans="1:14">
      <c r="A435" s="16" t="s">
        <v>433</v>
      </c>
      <c r="B435" s="16" t="s">
        <v>311</v>
      </c>
      <c r="C435" s="29">
        <v>1</v>
      </c>
      <c r="D435" s="34" t="s">
        <v>879</v>
      </c>
      <c r="E435" s="199">
        <v>3.3445155001430263E-2</v>
      </c>
      <c r="F435" s="199">
        <v>3.4398439821212032E-2</v>
      </c>
      <c r="G435" s="199">
        <v>3.2186463651988934E-2</v>
      </c>
      <c r="H435" s="199">
        <v>3.6115132234747466E-2</v>
      </c>
      <c r="I435" s="199">
        <v>3.7282424542229693E-2</v>
      </c>
      <c r="J435" s="199">
        <v>3.3911025624516852E-2</v>
      </c>
      <c r="K435" s="199">
        <v>3.6917332474691381E-2</v>
      </c>
      <c r="L435" s="199">
        <v>2.6886894632700352E-2</v>
      </c>
      <c r="M435" s="199">
        <v>3.347196119551922E-2</v>
      </c>
      <c r="N435" s="199">
        <v>3.3843379171281163E-2</v>
      </c>
    </row>
    <row r="436" spans="1:14">
      <c r="C436" s="29">
        <v>2</v>
      </c>
      <c r="D436" s="34" t="s">
        <v>880</v>
      </c>
      <c r="E436" s="199">
        <v>3.2028331016452929E-2</v>
      </c>
      <c r="F436" s="199">
        <v>3.3932536233074059E-2</v>
      </c>
      <c r="G436" s="199">
        <v>3.1838032533559539E-2</v>
      </c>
      <c r="H436" s="199">
        <v>3.5832526514941253E-2</v>
      </c>
      <c r="I436" s="199">
        <v>4.0997643226229771E-2</v>
      </c>
      <c r="J436" s="199">
        <v>3.2616948353275464E-2</v>
      </c>
      <c r="K436" s="199">
        <v>3.6218776673315169E-2</v>
      </c>
      <c r="L436" s="199">
        <v>2.6010564697383286E-2</v>
      </c>
      <c r="M436" s="199">
        <v>3.394942571905607E-2</v>
      </c>
      <c r="N436" s="199">
        <v>2.8603549191875948E-2</v>
      </c>
    </row>
    <row r="437" spans="1:14">
      <c r="C437" s="29">
        <v>3</v>
      </c>
      <c r="D437" s="34" t="s">
        <v>881</v>
      </c>
      <c r="E437" s="199">
        <v>3.1831720225936527E-2</v>
      </c>
      <c r="F437" s="199">
        <v>3.4589611954930689E-2</v>
      </c>
      <c r="G437" s="199">
        <v>3.223219548173057E-2</v>
      </c>
      <c r="H437" s="199">
        <v>3.5129803681830794E-2</v>
      </c>
      <c r="I437" s="199">
        <v>4.2955053415079242E-2</v>
      </c>
      <c r="J437" s="199">
        <v>3.1309755505596927E-2</v>
      </c>
      <c r="K437" s="199">
        <v>3.6738258434014098E-2</v>
      </c>
      <c r="L437" s="199">
        <v>2.5665163469792536E-2</v>
      </c>
      <c r="M437" s="199">
        <v>3.2950129762804342E-2</v>
      </c>
      <c r="N437" s="199">
        <v>3.6382445875900289E-2</v>
      </c>
    </row>
    <row r="438" spans="1:14">
      <c r="C438" s="29">
        <v>4</v>
      </c>
      <c r="D438" s="34" t="s">
        <v>882</v>
      </c>
      <c r="E438" s="199">
        <v>3.2413038303868408E-2</v>
      </c>
      <c r="F438" s="199">
        <v>3.5396211250658775E-2</v>
      </c>
      <c r="G438" s="199">
        <v>3.2728268346758231E-2</v>
      </c>
      <c r="H438" s="199">
        <v>3.4632555692255845E-2</v>
      </c>
      <c r="I438" s="199">
        <v>4.1669496760237026E-2</v>
      </c>
      <c r="J438" s="199">
        <v>3.1480780644759759E-2</v>
      </c>
      <c r="K438" s="199">
        <v>3.6442339057549532E-2</v>
      </c>
      <c r="L438" s="199">
        <v>2.6399224646407472E-2</v>
      </c>
      <c r="M438" s="199">
        <v>3.3178873227009235E-2</v>
      </c>
      <c r="N438" s="199">
        <v>3.5566547945664224E-2</v>
      </c>
    </row>
    <row r="439" spans="1:14">
      <c r="C439" s="29">
        <v>5</v>
      </c>
      <c r="D439" s="34" t="s">
        <v>883</v>
      </c>
      <c r="E439" s="199">
        <v>3.4696884666961088E-2</v>
      </c>
      <c r="F439" s="199">
        <v>3.4999335527449757E-2</v>
      </c>
      <c r="G439" s="199">
        <v>3.4282914928108248E-2</v>
      </c>
      <c r="H439" s="199">
        <v>3.4795984871030451E-2</v>
      </c>
      <c r="I439" s="199">
        <v>4.1330205919744095E-2</v>
      </c>
      <c r="J439" s="199">
        <v>3.237775329285722E-2</v>
      </c>
      <c r="K439" s="199">
        <v>3.7005442231156392E-2</v>
      </c>
      <c r="L439" s="199">
        <v>3.0176563093271245E-2</v>
      </c>
      <c r="M439" s="199">
        <v>3.4918838522596904E-2</v>
      </c>
      <c r="N439" s="199">
        <v>2.8705685930724034E-2</v>
      </c>
    </row>
    <row r="440" spans="1:14">
      <c r="C440" s="29">
        <v>6</v>
      </c>
      <c r="D440" s="34" t="s">
        <v>884</v>
      </c>
      <c r="E440" s="199">
        <v>4.1227828842754506E-2</v>
      </c>
      <c r="F440" s="199">
        <v>3.7121231671287155E-2</v>
      </c>
      <c r="G440" s="199">
        <v>3.7064165501024267E-2</v>
      </c>
      <c r="H440" s="199">
        <v>3.8191837221821678E-2</v>
      </c>
      <c r="I440" s="199">
        <v>3.9495183928315108E-2</v>
      </c>
      <c r="J440" s="199">
        <v>3.9690283961199585E-2</v>
      </c>
      <c r="K440" s="199">
        <v>3.9413077801084107E-2</v>
      </c>
      <c r="L440" s="199">
        <v>3.8191748739712865E-2</v>
      </c>
      <c r="M440" s="199">
        <v>4.425020672648957E-2</v>
      </c>
      <c r="N440" s="199">
        <v>3.6052355244494315E-2</v>
      </c>
    </row>
    <row r="441" spans="1:14">
      <c r="C441" s="29">
        <v>7</v>
      </c>
      <c r="D441" s="34" t="s">
        <v>885</v>
      </c>
      <c r="E441" s="199">
        <v>4.868215348507459E-2</v>
      </c>
      <c r="F441" s="199">
        <v>4.3209166436780778E-2</v>
      </c>
      <c r="G441" s="199">
        <v>4.3172614500095116E-2</v>
      </c>
      <c r="H441" s="199">
        <v>4.6617211231591106E-2</v>
      </c>
      <c r="I441" s="199">
        <v>4.169785109393262E-2</v>
      </c>
      <c r="J441" s="199">
        <v>4.8046467025322011E-2</v>
      </c>
      <c r="K441" s="199">
        <v>4.3148618534380984E-2</v>
      </c>
      <c r="L441" s="199">
        <v>4.6254125718627317E-2</v>
      </c>
      <c r="M441" s="199">
        <v>4.9150211371280429E-2</v>
      </c>
      <c r="N441" s="199">
        <v>4.1629212542487221E-2</v>
      </c>
    </row>
    <row r="442" spans="1:14">
      <c r="C442" s="29">
        <v>8</v>
      </c>
      <c r="D442" s="34" t="s">
        <v>886</v>
      </c>
      <c r="E442" s="199">
        <v>5.1509119258227397E-2</v>
      </c>
      <c r="F442" s="199">
        <v>4.5235000411931577E-2</v>
      </c>
      <c r="G442" s="199">
        <v>4.6573754887118859E-2</v>
      </c>
      <c r="H442" s="199">
        <v>4.8543106398224074E-2</v>
      </c>
      <c r="I442" s="199">
        <v>4.0154061750292194E-2</v>
      </c>
      <c r="J442" s="199">
        <v>5.1092861586554489E-2</v>
      </c>
      <c r="K442" s="199">
        <v>4.6214613926073685E-2</v>
      </c>
      <c r="L442" s="199">
        <v>5.1065531129598607E-2</v>
      </c>
      <c r="M442" s="199">
        <v>5.511410619656721E-2</v>
      </c>
      <c r="N442" s="199">
        <v>4.4666046351422156E-2</v>
      </c>
    </row>
    <row r="443" spans="1:14">
      <c r="C443" s="29">
        <v>9</v>
      </c>
      <c r="D443" s="34" t="s">
        <v>887</v>
      </c>
      <c r="E443" s="199">
        <v>4.9608893407685713E-2</v>
      </c>
      <c r="F443" s="199">
        <v>4.9260793262924547E-2</v>
      </c>
      <c r="G443" s="199">
        <v>4.7376611291837407E-2</v>
      </c>
      <c r="H443" s="199">
        <v>4.7914911345046489E-2</v>
      </c>
      <c r="I443" s="199">
        <v>4.3181888084643925E-2</v>
      </c>
      <c r="J443" s="199">
        <v>4.5650801400565585E-2</v>
      </c>
      <c r="K443" s="199">
        <v>4.7665792398823945E-2</v>
      </c>
      <c r="L443" s="199">
        <v>5.5085406807965816E-2</v>
      </c>
      <c r="M443" s="199">
        <v>5.3531297982645776E-2</v>
      </c>
      <c r="N443" s="199">
        <v>4.2330296340060337E-2</v>
      </c>
    </row>
    <row r="444" spans="1:14">
      <c r="C444" s="29">
        <v>10</v>
      </c>
      <c r="D444" s="34" t="s">
        <v>888</v>
      </c>
      <c r="E444" s="199">
        <v>4.508823673821942E-2</v>
      </c>
      <c r="F444" s="199">
        <v>5.0922788841663576E-2</v>
      </c>
      <c r="G444" s="199">
        <v>4.8907374168202851E-2</v>
      </c>
      <c r="H444" s="199">
        <v>4.8825429172776186E-2</v>
      </c>
      <c r="I444" s="199">
        <v>4.5302856322663981E-2</v>
      </c>
      <c r="J444" s="199">
        <v>4.3150006343786081E-2</v>
      </c>
      <c r="K444" s="199">
        <v>4.8584633163687684E-2</v>
      </c>
      <c r="L444" s="199">
        <v>5.5292930692515098E-2</v>
      </c>
      <c r="M444" s="199">
        <v>5.2231921899589591E-2</v>
      </c>
      <c r="N444" s="199">
        <v>5.5749915683371343E-2</v>
      </c>
    </row>
    <row r="445" spans="1:14">
      <c r="C445" s="29">
        <v>11</v>
      </c>
      <c r="D445" s="34" t="s">
        <v>889</v>
      </c>
      <c r="E445" s="199">
        <v>4.4005827330881771E-2</v>
      </c>
      <c r="F445" s="199">
        <v>5.0505337239484326E-2</v>
      </c>
      <c r="G445" s="199">
        <v>4.9123499117117816E-2</v>
      </c>
      <c r="H445" s="199">
        <v>4.6144466301022195E-2</v>
      </c>
      <c r="I445" s="199">
        <v>4.4370527384198971E-2</v>
      </c>
      <c r="J445" s="199">
        <v>4.1153359354674658E-2</v>
      </c>
      <c r="K445" s="199">
        <v>4.9234704282660656E-2</v>
      </c>
      <c r="L445" s="199">
        <v>5.3480534460192436E-2</v>
      </c>
      <c r="M445" s="199">
        <v>5.1232126503459693E-2</v>
      </c>
      <c r="N445" s="199">
        <v>6.5362489744466817E-2</v>
      </c>
    </row>
    <row r="446" spans="1:14">
      <c r="C446" s="29">
        <v>12</v>
      </c>
      <c r="D446" s="34" t="s">
        <v>890</v>
      </c>
      <c r="E446" s="199">
        <v>4.017083014094746E-2</v>
      </c>
      <c r="F446" s="199">
        <v>5.12398174584194E-2</v>
      </c>
      <c r="G446" s="199">
        <v>4.9427684183013437E-2</v>
      </c>
      <c r="H446" s="199">
        <v>4.7973084889291744E-2</v>
      </c>
      <c r="I446" s="199">
        <v>3.8979038938670052E-2</v>
      </c>
      <c r="J446" s="199">
        <v>4.0088758763034318E-2</v>
      </c>
      <c r="K446" s="199">
        <v>5.0300669522082481E-2</v>
      </c>
      <c r="L446" s="199">
        <v>5.4040420293872231E-2</v>
      </c>
      <c r="M446" s="199">
        <v>5.0203613314334622E-2</v>
      </c>
      <c r="N446" s="199">
        <v>4.7679199745495351E-2</v>
      </c>
    </row>
    <row r="447" spans="1:14">
      <c r="C447" s="29">
        <v>13</v>
      </c>
      <c r="D447" s="34" t="s">
        <v>891</v>
      </c>
      <c r="E447" s="199">
        <v>3.8573696988420912E-2</v>
      </c>
      <c r="F447" s="199">
        <v>5.0569134884339693E-2</v>
      </c>
      <c r="G447" s="199">
        <v>5.0108693766138974E-2</v>
      </c>
      <c r="H447" s="199">
        <v>4.7290168223969066E-2</v>
      </c>
      <c r="I447" s="199">
        <v>4.0924754967294794E-2</v>
      </c>
      <c r="J447" s="199">
        <v>3.8318883410026143E-2</v>
      </c>
      <c r="K447" s="199">
        <v>4.8018929198133331E-2</v>
      </c>
      <c r="L447" s="199">
        <v>5.3923477550263853E-2</v>
      </c>
      <c r="M447" s="199">
        <v>5.2575037095896941E-2</v>
      </c>
      <c r="N447" s="199">
        <v>4.3575072895014444E-2</v>
      </c>
    </row>
    <row r="448" spans="1:14">
      <c r="C448" s="29">
        <v>14</v>
      </c>
      <c r="D448" s="34" t="s">
        <v>892</v>
      </c>
      <c r="E448" s="199">
        <v>3.6422918130102955E-2</v>
      </c>
      <c r="F448" s="199">
        <v>5.0206248691582481E-2</v>
      </c>
      <c r="G448" s="199">
        <v>4.9798742313811067E-2</v>
      </c>
      <c r="H448" s="199">
        <v>4.8958866154614998E-2</v>
      </c>
      <c r="I448" s="199">
        <v>4.8547425106112485E-2</v>
      </c>
      <c r="J448" s="199">
        <v>3.6088204250305601E-2</v>
      </c>
      <c r="K448" s="199">
        <v>4.8285415221826292E-2</v>
      </c>
      <c r="L448" s="199">
        <v>5.5654494951477812E-2</v>
      </c>
      <c r="M448" s="199">
        <v>5.0265127659330049E-2</v>
      </c>
      <c r="N448" s="199">
        <v>4.6094047126417549E-2</v>
      </c>
    </row>
    <row r="449" spans="1:14">
      <c r="C449" s="29">
        <v>15</v>
      </c>
      <c r="D449" s="34" t="s">
        <v>893</v>
      </c>
      <c r="E449" s="199">
        <v>3.5361598029594925E-2</v>
      </c>
      <c r="F449" s="199">
        <v>5.0549649209553668E-2</v>
      </c>
      <c r="G449" s="199">
        <v>4.8450232593185677E-2</v>
      </c>
      <c r="H449" s="199">
        <v>4.6686080106441763E-2</v>
      </c>
      <c r="I449" s="199">
        <v>5.105125694601078E-2</v>
      </c>
      <c r="J449" s="199">
        <v>3.7601404170422764E-2</v>
      </c>
      <c r="K449" s="199">
        <v>4.90191134314686E-2</v>
      </c>
      <c r="L449" s="199">
        <v>5.422154324964365E-2</v>
      </c>
      <c r="M449" s="199">
        <v>5.2476231239997666E-2</v>
      </c>
      <c r="N449" s="199">
        <v>4.6847754068127849E-2</v>
      </c>
    </row>
    <row r="450" spans="1:14">
      <c r="C450" s="29">
        <v>16</v>
      </c>
      <c r="D450" s="34" t="s">
        <v>894</v>
      </c>
      <c r="E450" s="199">
        <v>3.5640348439260401E-2</v>
      </c>
      <c r="F450" s="199">
        <v>4.7605242308919972E-2</v>
      </c>
      <c r="G450" s="199">
        <v>4.8424470394550639E-2</v>
      </c>
      <c r="H450" s="199">
        <v>4.428008343263299E-2</v>
      </c>
      <c r="I450" s="199">
        <v>4.4836371465480113E-2</v>
      </c>
      <c r="J450" s="199">
        <v>4.0265985020189514E-2</v>
      </c>
      <c r="K450" s="199">
        <v>4.830104111816122E-2</v>
      </c>
      <c r="L450" s="199">
        <v>5.0409479847301958E-2</v>
      </c>
      <c r="M450" s="199">
        <v>4.623356572270864E-2</v>
      </c>
      <c r="N450" s="199">
        <v>4.2994304740627709E-2</v>
      </c>
    </row>
    <row r="451" spans="1:14">
      <c r="C451" s="29">
        <v>17</v>
      </c>
      <c r="D451" s="34" t="s">
        <v>895</v>
      </c>
      <c r="E451" s="199">
        <v>4.0668947525622723E-2</v>
      </c>
      <c r="F451" s="199">
        <v>4.2937098392583632E-2</v>
      </c>
      <c r="G451" s="199">
        <v>4.5105879003762957E-2</v>
      </c>
      <c r="H451" s="199">
        <v>4.1407566623845746E-2</v>
      </c>
      <c r="I451" s="199">
        <v>3.7281623572351291E-2</v>
      </c>
      <c r="J451" s="199">
        <v>4.4179052917233334E-2</v>
      </c>
      <c r="K451" s="199">
        <v>4.3320291947565405E-2</v>
      </c>
      <c r="L451" s="199">
        <v>4.6090384903650049E-2</v>
      </c>
      <c r="M451" s="199">
        <v>3.5476463146581101E-2</v>
      </c>
      <c r="N451" s="199">
        <v>4.3166765135731838E-2</v>
      </c>
    </row>
    <row r="452" spans="1:14">
      <c r="C452" s="29">
        <v>18</v>
      </c>
      <c r="D452" s="34" t="s">
        <v>896</v>
      </c>
      <c r="E452" s="199">
        <v>4.4937376966575571E-2</v>
      </c>
      <c r="F452" s="199">
        <v>3.677908695813574E-2</v>
      </c>
      <c r="G452" s="199">
        <v>4.3875086036809154E-2</v>
      </c>
      <c r="H452" s="199">
        <v>4.0202559375637173E-2</v>
      </c>
      <c r="I452" s="199">
        <v>4.0956633568455372E-2</v>
      </c>
      <c r="J452" s="199">
        <v>4.8616426046808749E-2</v>
      </c>
      <c r="K452" s="199">
        <v>3.7905992873787771E-2</v>
      </c>
      <c r="L452" s="199">
        <v>4.3015384571016689E-2</v>
      </c>
      <c r="M452" s="199">
        <v>3.5482789385038002E-2</v>
      </c>
      <c r="N452" s="199">
        <v>4.1838987530706813E-2</v>
      </c>
    </row>
    <row r="453" spans="1:14">
      <c r="C453" s="29">
        <v>19</v>
      </c>
      <c r="D453" s="34" t="s">
        <v>897</v>
      </c>
      <c r="E453" s="199">
        <v>4.9186534511367418E-2</v>
      </c>
      <c r="F453" s="199">
        <v>3.3687778493693851E-2</v>
      </c>
      <c r="G453" s="199">
        <v>4.2273752015707149E-2</v>
      </c>
      <c r="H453" s="199">
        <v>3.9350724393610141E-2</v>
      </c>
      <c r="I453" s="199">
        <v>3.9848892226619366E-2</v>
      </c>
      <c r="J453" s="199">
        <v>5.0702233529696418E-2</v>
      </c>
      <c r="K453" s="199">
        <v>3.3621135278670722E-2</v>
      </c>
      <c r="L453" s="199">
        <v>4.0159142281801861E-2</v>
      </c>
      <c r="M453" s="199">
        <v>3.3945596679990045E-2</v>
      </c>
      <c r="N453" s="199">
        <v>4.3009374095539732E-2</v>
      </c>
    </row>
    <row r="454" spans="1:14">
      <c r="C454" s="29">
        <v>20</v>
      </c>
      <c r="D454" s="34" t="s">
        <v>898</v>
      </c>
      <c r="E454" s="199">
        <v>5.1373562451567156E-2</v>
      </c>
      <c r="F454" s="199">
        <v>3.9041039839510905E-2</v>
      </c>
      <c r="G454" s="199">
        <v>4.2097291427495541E-2</v>
      </c>
      <c r="H454" s="199">
        <v>3.9847972383185076E-2</v>
      </c>
      <c r="I454" s="199">
        <v>4.8229760452336519E-2</v>
      </c>
      <c r="J454" s="199">
        <v>5.2799150760422339E-2</v>
      </c>
      <c r="K454" s="199">
        <v>3.5772053653196058E-2</v>
      </c>
      <c r="L454" s="199">
        <v>4.0541746009825366E-2</v>
      </c>
      <c r="M454" s="199">
        <v>3.4416402005151212E-2</v>
      </c>
      <c r="N454" s="199">
        <v>4.326794509014107E-2</v>
      </c>
    </row>
    <row r="455" spans="1:14">
      <c r="C455" s="29">
        <v>21</v>
      </c>
      <c r="D455" s="34" t="s">
        <v>899</v>
      </c>
      <c r="E455" s="199">
        <v>5.2813843884548392E-2</v>
      </c>
      <c r="F455" s="199">
        <v>3.8607138574197848E-2</v>
      </c>
      <c r="G455" s="199">
        <v>3.9211113566388858E-2</v>
      </c>
      <c r="H455" s="199">
        <v>3.938467782410348E-2</v>
      </c>
      <c r="I455" s="199">
        <v>4.4011212296745879E-2</v>
      </c>
      <c r="J455" s="199">
        <v>5.1532674820746027E-2</v>
      </c>
      <c r="K455" s="199">
        <v>3.6283902195252356E-2</v>
      </c>
      <c r="L455" s="199">
        <v>3.7070312267013274E-2</v>
      </c>
      <c r="M455" s="199">
        <v>3.3132258838379419E-2</v>
      </c>
      <c r="N455" s="199">
        <v>3.9302551983294548E-2</v>
      </c>
    </row>
    <row r="456" spans="1:14">
      <c r="C456" s="29">
        <v>22</v>
      </c>
      <c r="D456" s="34" t="s">
        <v>900</v>
      </c>
      <c r="E456" s="199">
        <v>4.9454134464061876E-2</v>
      </c>
      <c r="F456" s="199">
        <v>3.795347146542348E-2</v>
      </c>
      <c r="G456" s="199">
        <v>3.8006259520469272E-2</v>
      </c>
      <c r="H456" s="199">
        <v>3.996296133445585E-2</v>
      </c>
      <c r="I456" s="199">
        <v>3.6902764819865076E-2</v>
      </c>
      <c r="J456" s="199">
        <v>4.8506571617135466E-2</v>
      </c>
      <c r="K456" s="199">
        <v>3.7030075748382629E-2</v>
      </c>
      <c r="L456" s="199">
        <v>3.3172072248094799E-2</v>
      </c>
      <c r="M456" s="199">
        <v>3.3823400389796171E-2</v>
      </c>
      <c r="N456" s="199">
        <v>3.1803993139855581E-2</v>
      </c>
    </row>
    <row r="457" spans="1:14">
      <c r="C457" s="29">
        <v>23</v>
      </c>
      <c r="D457" s="34" t="s">
        <v>901</v>
      </c>
      <c r="E457" s="199">
        <v>4.3957550294756648E-2</v>
      </c>
      <c r="F457" s="199">
        <v>3.5858499224920029E-2</v>
      </c>
      <c r="G457" s="199">
        <v>3.494316944724199E-2</v>
      </c>
      <c r="H457" s="199">
        <v>3.6559186516549512E-2</v>
      </c>
      <c r="I457" s="199">
        <v>3.6893633763251242E-2</v>
      </c>
      <c r="J457" s="199">
        <v>4.2630927566054411E-2</v>
      </c>
      <c r="K457" s="199">
        <v>3.7045828512617444E-2</v>
      </c>
      <c r="L457" s="199">
        <v>2.9519266484145452E-2</v>
      </c>
      <c r="M457" s="199">
        <v>3.3472543875377091E-2</v>
      </c>
      <c r="N457" s="199">
        <v>3.8252481061648025E-2</v>
      </c>
    </row>
    <row r="458" spans="1:14">
      <c r="C458" s="29">
        <v>24</v>
      </c>
      <c r="D458" s="34" t="s">
        <v>902</v>
      </c>
      <c r="E458" s="199">
        <v>3.6901469895680883E-2</v>
      </c>
      <c r="F458" s="199">
        <v>3.5395341847322008E-2</v>
      </c>
      <c r="G458" s="199">
        <v>3.2791731323883591E-2</v>
      </c>
      <c r="H458" s="199">
        <v>3.5353104076375312E-2</v>
      </c>
      <c r="I458" s="199">
        <v>3.3099439449240292E-2</v>
      </c>
      <c r="J458" s="199">
        <v>3.8189684034816332E-2</v>
      </c>
      <c r="K458" s="199">
        <v>3.7511962321417833E-2</v>
      </c>
      <c r="L458" s="199">
        <v>2.767358725372597E-2</v>
      </c>
      <c r="M458" s="199">
        <v>3.4517871540400764E-2</v>
      </c>
      <c r="N458" s="199">
        <v>4.3275599365651923E-2</v>
      </c>
    </row>
    <row r="459" spans="1:14">
      <c r="A459" s="16" t="s">
        <v>433</v>
      </c>
      <c r="B459" s="16" t="s">
        <v>420</v>
      </c>
      <c r="C459" s="29">
        <v>1</v>
      </c>
      <c r="D459" s="34" t="s">
        <v>903</v>
      </c>
      <c r="E459" s="199">
        <v>3.4596582281054646E-2</v>
      </c>
      <c r="F459" s="199">
        <v>3.5308697102662767E-2</v>
      </c>
      <c r="G459" s="199">
        <v>3.2857627582234136E-2</v>
      </c>
      <c r="H459" s="199">
        <v>3.4270047863354289E-2</v>
      </c>
      <c r="I459" s="199">
        <v>3.5040875414376067E-2</v>
      </c>
      <c r="J459" s="199">
        <v>3.3948892771391022E-2</v>
      </c>
      <c r="K459" s="199">
        <v>3.8217606543263012E-2</v>
      </c>
      <c r="L459" s="199">
        <v>2.7731871545417768E-2</v>
      </c>
      <c r="M459" s="199">
        <v>3.4092685734848568E-2</v>
      </c>
      <c r="N459" s="199">
        <v>3.4903183343408098E-2</v>
      </c>
    </row>
    <row r="460" spans="1:14">
      <c r="C460" s="29">
        <v>2</v>
      </c>
      <c r="D460" s="34" t="s">
        <v>904</v>
      </c>
      <c r="E460" s="199">
        <v>3.301335999444803E-2</v>
      </c>
      <c r="F460" s="199">
        <v>3.5440490572446283E-2</v>
      </c>
      <c r="G460" s="199">
        <v>3.2329887107006197E-2</v>
      </c>
      <c r="H460" s="199">
        <v>3.3707363070270654E-2</v>
      </c>
      <c r="I460" s="199">
        <v>4.0682219884726756E-2</v>
      </c>
      <c r="J460" s="199">
        <v>3.217063976292165E-2</v>
      </c>
      <c r="K460" s="199">
        <v>3.7298773138183375E-2</v>
      </c>
      <c r="L460" s="199">
        <v>2.6569208998244179E-2</v>
      </c>
      <c r="M460" s="199">
        <v>3.5266640722695954E-2</v>
      </c>
      <c r="N460" s="199">
        <v>3.8168133440928877E-2</v>
      </c>
    </row>
    <row r="461" spans="1:14">
      <c r="C461" s="29">
        <v>3</v>
      </c>
      <c r="D461" s="34" t="s">
        <v>905</v>
      </c>
      <c r="E461" s="199">
        <v>3.3084468633522227E-2</v>
      </c>
      <c r="F461" s="199">
        <v>3.5852329176341131E-2</v>
      </c>
      <c r="G461" s="199">
        <v>3.2771475244707325E-2</v>
      </c>
      <c r="H461" s="199">
        <v>3.4521487518562287E-2</v>
      </c>
      <c r="I461" s="199">
        <v>4.3936967316815956E-2</v>
      </c>
      <c r="J461" s="199">
        <v>3.07272769552395E-2</v>
      </c>
      <c r="K461" s="199">
        <v>3.815678002582866E-2</v>
      </c>
      <c r="L461" s="199">
        <v>2.6373311360937603E-2</v>
      </c>
      <c r="M461" s="199">
        <v>3.4394913343290784E-2</v>
      </c>
      <c r="N461" s="199">
        <v>4.1564582469281464E-2</v>
      </c>
    </row>
    <row r="462" spans="1:14">
      <c r="C462" s="29">
        <v>4</v>
      </c>
      <c r="D462" s="34" t="s">
        <v>906</v>
      </c>
      <c r="E462" s="199">
        <v>3.3575284452351521E-2</v>
      </c>
      <c r="F462" s="199">
        <v>3.6525594404111524E-2</v>
      </c>
      <c r="G462" s="199">
        <v>3.2999938330433215E-2</v>
      </c>
      <c r="H462" s="199">
        <v>3.4349212023713757E-2</v>
      </c>
      <c r="I462" s="199">
        <v>4.5180075066593321E-2</v>
      </c>
      <c r="J462" s="199">
        <v>3.0257864235000372E-2</v>
      </c>
      <c r="K462" s="199">
        <v>3.892324580284115E-2</v>
      </c>
      <c r="L462" s="199">
        <v>2.732377414733329E-2</v>
      </c>
      <c r="M462" s="199">
        <v>3.5083892655063717E-2</v>
      </c>
      <c r="N462" s="199">
        <v>3.5339996400842406E-2</v>
      </c>
    </row>
    <row r="463" spans="1:14">
      <c r="C463" s="29">
        <v>5</v>
      </c>
      <c r="D463" s="34" t="s">
        <v>907</v>
      </c>
      <c r="E463" s="199">
        <v>3.5252776271145418E-2</v>
      </c>
      <c r="F463" s="199">
        <v>3.7463725705739963E-2</v>
      </c>
      <c r="G463" s="199">
        <v>3.444196339610326E-2</v>
      </c>
      <c r="H463" s="199">
        <v>3.4498390998203711E-2</v>
      </c>
      <c r="I463" s="199">
        <v>4.3469413784549452E-2</v>
      </c>
      <c r="J463" s="199">
        <v>3.1959973188186157E-2</v>
      </c>
      <c r="K463" s="199">
        <v>3.9018984072320261E-2</v>
      </c>
      <c r="L463" s="199">
        <v>3.134272385540484E-2</v>
      </c>
      <c r="M463" s="199">
        <v>3.6877663328905907E-2</v>
      </c>
      <c r="N463" s="199">
        <v>3.471731028719776E-2</v>
      </c>
    </row>
    <row r="464" spans="1:14">
      <c r="C464" s="29">
        <v>6</v>
      </c>
      <c r="D464" s="34" t="s">
        <v>908</v>
      </c>
      <c r="E464" s="199">
        <v>4.1229348988015842E-2</v>
      </c>
      <c r="F464" s="199">
        <v>3.864469354621463E-2</v>
      </c>
      <c r="G464" s="199">
        <v>3.7556009741157546E-2</v>
      </c>
      <c r="H464" s="199">
        <v>3.8586140369492997E-2</v>
      </c>
      <c r="I464" s="199">
        <v>4.3719439791500204E-2</v>
      </c>
      <c r="J464" s="199">
        <v>3.6523534814379255E-2</v>
      </c>
      <c r="K464" s="199">
        <v>4.0342057684029264E-2</v>
      </c>
      <c r="L464" s="199">
        <v>3.8417722971919567E-2</v>
      </c>
      <c r="M464" s="199">
        <v>4.3855882930973443E-2</v>
      </c>
      <c r="N464" s="199">
        <v>3.4010674164077451E-2</v>
      </c>
    </row>
    <row r="465" spans="3:14">
      <c r="C465" s="29">
        <v>7</v>
      </c>
      <c r="D465" s="34" t="s">
        <v>909</v>
      </c>
      <c r="E465" s="199">
        <v>4.9610235591412373E-2</v>
      </c>
      <c r="F465" s="199">
        <v>4.2174464622250975E-2</v>
      </c>
      <c r="G465" s="199">
        <v>4.4126395204721454E-2</v>
      </c>
      <c r="H465" s="199">
        <v>4.5947068354207789E-2</v>
      </c>
      <c r="I465" s="199">
        <v>4.6022912572715367E-2</v>
      </c>
      <c r="J465" s="199">
        <v>4.3612297019652038E-2</v>
      </c>
      <c r="K465" s="199">
        <v>4.2127270770555308E-2</v>
      </c>
      <c r="L465" s="199">
        <v>4.6316591673950351E-2</v>
      </c>
      <c r="M465" s="199">
        <v>4.8260352146642156E-2</v>
      </c>
      <c r="N465" s="199">
        <v>4.7953655954660626E-2</v>
      </c>
    </row>
    <row r="466" spans="3:14">
      <c r="C466" s="29">
        <v>8</v>
      </c>
      <c r="D466" s="34" t="s">
        <v>910</v>
      </c>
      <c r="E466" s="199">
        <v>5.3972475992081236E-2</v>
      </c>
      <c r="F466" s="199">
        <v>4.2522801314898891E-2</v>
      </c>
      <c r="G466" s="199">
        <v>4.6484859344658562E-2</v>
      </c>
      <c r="H466" s="199">
        <v>4.9318267707415944E-2</v>
      </c>
      <c r="I466" s="199">
        <v>4.3108337689599673E-2</v>
      </c>
      <c r="J466" s="199">
        <v>4.9188063701799567E-2</v>
      </c>
      <c r="K466" s="199">
        <v>4.2585213086526033E-2</v>
      </c>
      <c r="L466" s="199">
        <v>4.9238985442380645E-2</v>
      </c>
      <c r="M466" s="199">
        <v>5.2133930338030772E-2</v>
      </c>
      <c r="N466" s="199">
        <v>4.805193889258335E-2</v>
      </c>
    </row>
    <row r="467" spans="3:14">
      <c r="C467" s="29">
        <v>9</v>
      </c>
      <c r="D467" s="34" t="s">
        <v>911</v>
      </c>
      <c r="E467" s="199">
        <v>4.8894972290773588E-2</v>
      </c>
      <c r="F467" s="199">
        <v>4.9408708093268854E-2</v>
      </c>
      <c r="G467" s="199">
        <v>4.8478168868671838E-2</v>
      </c>
      <c r="H467" s="199">
        <v>4.9940702194470686E-2</v>
      </c>
      <c r="I467" s="199">
        <v>3.8713693765991028E-2</v>
      </c>
      <c r="J467" s="199">
        <v>4.8687984671343894E-2</v>
      </c>
      <c r="K467" s="199">
        <v>4.6338764528626772E-2</v>
      </c>
      <c r="L467" s="199">
        <v>5.372138900787006E-2</v>
      </c>
      <c r="M467" s="199">
        <v>5.0965787419576511E-2</v>
      </c>
      <c r="N467" s="199">
        <v>4.59179251015761E-2</v>
      </c>
    </row>
    <row r="468" spans="3:14">
      <c r="C468" s="29">
        <v>10</v>
      </c>
      <c r="D468" s="34" t="s">
        <v>912</v>
      </c>
      <c r="E468" s="199">
        <v>4.7604299906162974E-2</v>
      </c>
      <c r="F468" s="199">
        <v>5.0627609371773526E-2</v>
      </c>
      <c r="G468" s="199">
        <v>5.0010743039799868E-2</v>
      </c>
      <c r="H468" s="199">
        <v>5.0984676072417731E-2</v>
      </c>
      <c r="I468" s="199">
        <v>3.6283493237294608E-2</v>
      </c>
      <c r="J468" s="199">
        <v>4.5579494068487873E-2</v>
      </c>
      <c r="K468" s="199">
        <v>4.7626151528196284E-2</v>
      </c>
      <c r="L468" s="199">
        <v>5.5232397180037467E-2</v>
      </c>
      <c r="M468" s="199">
        <v>5.0002229343760064E-2</v>
      </c>
      <c r="N468" s="199">
        <v>4.5987314675803942E-2</v>
      </c>
    </row>
    <row r="469" spans="3:14">
      <c r="C469" s="29">
        <v>11</v>
      </c>
      <c r="D469" s="34" t="s">
        <v>913</v>
      </c>
      <c r="E469" s="199">
        <v>4.460999749670852E-2</v>
      </c>
      <c r="F469" s="199">
        <v>5.0201543952042023E-2</v>
      </c>
      <c r="G469" s="199">
        <v>5.0974344372843171E-2</v>
      </c>
      <c r="H469" s="199">
        <v>5.0279060638854213E-2</v>
      </c>
      <c r="I469" s="199">
        <v>4.2751181009520432E-2</v>
      </c>
      <c r="J469" s="199">
        <v>4.6185766885957213E-2</v>
      </c>
      <c r="K469" s="199">
        <v>4.9087386999569514E-2</v>
      </c>
      <c r="L469" s="199">
        <v>5.5081922320817114E-2</v>
      </c>
      <c r="M469" s="199">
        <v>4.9793077875170524E-2</v>
      </c>
      <c r="N469" s="199">
        <v>4.0642724912654457E-2</v>
      </c>
    </row>
    <row r="470" spans="3:14">
      <c r="C470" s="29">
        <v>12</v>
      </c>
      <c r="D470" s="34" t="s">
        <v>914</v>
      </c>
      <c r="E470" s="199">
        <v>4.3876989555495884E-2</v>
      </c>
      <c r="F470" s="199">
        <v>4.9840216940038748E-2</v>
      </c>
      <c r="G470" s="199">
        <v>4.9397255459112499E-2</v>
      </c>
      <c r="H470" s="199">
        <v>5.159160130184038E-2</v>
      </c>
      <c r="I470" s="199">
        <v>4.4051120274920835E-2</v>
      </c>
      <c r="J470" s="199">
        <v>4.1547382444094359E-2</v>
      </c>
      <c r="K470" s="199">
        <v>4.8818402927249233E-2</v>
      </c>
      <c r="L470" s="199">
        <v>5.5701702383943348E-2</v>
      </c>
      <c r="M470" s="199">
        <v>5.0512196918224922E-2</v>
      </c>
      <c r="N470" s="199">
        <v>3.9601881299236745E-2</v>
      </c>
    </row>
    <row r="471" spans="3:14">
      <c r="C471" s="29">
        <v>13</v>
      </c>
      <c r="D471" s="34" t="s">
        <v>915</v>
      </c>
      <c r="E471" s="199">
        <v>4.131654378873427E-2</v>
      </c>
      <c r="F471" s="199">
        <v>4.8922864464337579E-2</v>
      </c>
      <c r="G471" s="199">
        <v>4.9141722871285057E-2</v>
      </c>
      <c r="H471" s="199">
        <v>4.8559931955642628E-2</v>
      </c>
      <c r="I471" s="199">
        <v>4.2294895795006775E-2</v>
      </c>
      <c r="J471" s="199">
        <v>4.2765023321031048E-2</v>
      </c>
      <c r="K471" s="199">
        <v>4.6705510116229004E-2</v>
      </c>
      <c r="L471" s="199">
        <v>5.4766725254067172E-2</v>
      </c>
      <c r="M471" s="199">
        <v>5.1759467009988368E-2</v>
      </c>
      <c r="N471" s="199">
        <v>4.4624093925727679E-2</v>
      </c>
    </row>
    <row r="472" spans="3:14">
      <c r="C472" s="29">
        <v>14</v>
      </c>
      <c r="D472" s="34" t="s">
        <v>916</v>
      </c>
      <c r="E472" s="199">
        <v>3.7800156548125921E-2</v>
      </c>
      <c r="F472" s="199">
        <v>4.9691965275710931E-2</v>
      </c>
      <c r="G472" s="199">
        <v>4.9535041115892409E-2</v>
      </c>
      <c r="H472" s="199">
        <v>5.1268640537695906E-2</v>
      </c>
      <c r="I472" s="199">
        <v>4.6307396768736415E-2</v>
      </c>
      <c r="J472" s="199">
        <v>3.9890073677199302E-2</v>
      </c>
      <c r="K472" s="199">
        <v>4.8663624623331889E-2</v>
      </c>
      <c r="L472" s="199">
        <v>5.5858382391997516E-2</v>
      </c>
      <c r="M472" s="199">
        <v>5.3018361240538048E-2</v>
      </c>
      <c r="N472" s="199">
        <v>4.5216976648474468E-2</v>
      </c>
    </row>
    <row r="473" spans="3:14">
      <c r="C473" s="29">
        <v>15</v>
      </c>
      <c r="D473" s="34" t="s">
        <v>917</v>
      </c>
      <c r="E473" s="199">
        <v>3.8858334756861082E-2</v>
      </c>
      <c r="F473" s="199">
        <v>4.8933339152920606E-2</v>
      </c>
      <c r="G473" s="199">
        <v>4.8859667844647015E-2</v>
      </c>
      <c r="H473" s="199">
        <v>4.7686225179469438E-2</v>
      </c>
      <c r="I473" s="199">
        <v>5.0550816601922843E-2</v>
      </c>
      <c r="J473" s="199">
        <v>3.7564048276008621E-2</v>
      </c>
      <c r="K473" s="199">
        <v>4.7700839431769247E-2</v>
      </c>
      <c r="L473" s="199">
        <v>5.4279117582657993E-2</v>
      </c>
      <c r="M473" s="199">
        <v>5.3332960253831337E-2</v>
      </c>
      <c r="N473" s="199">
        <v>4.8018495392873534E-2</v>
      </c>
    </row>
    <row r="474" spans="3:14">
      <c r="C474" s="29">
        <v>16</v>
      </c>
      <c r="D474" s="34" t="s">
        <v>918</v>
      </c>
      <c r="E474" s="199">
        <v>3.7846496400571382E-2</v>
      </c>
      <c r="F474" s="199">
        <v>4.665039712074262E-2</v>
      </c>
      <c r="G474" s="199">
        <v>4.6589733403698735E-2</v>
      </c>
      <c r="H474" s="199">
        <v>4.2983349640369324E-2</v>
      </c>
      <c r="I474" s="199">
        <v>5.106654627530658E-2</v>
      </c>
      <c r="J474" s="199">
        <v>4.1165937179785728E-2</v>
      </c>
      <c r="K474" s="199">
        <v>4.5866250538097286E-2</v>
      </c>
      <c r="L474" s="199">
        <v>4.9562551295386732E-2</v>
      </c>
      <c r="M474" s="199">
        <v>4.5956281780084075E-2</v>
      </c>
      <c r="N474" s="199">
        <v>4.9630836089767809E-2</v>
      </c>
    </row>
    <row r="475" spans="3:14">
      <c r="C475" s="29">
        <v>17</v>
      </c>
      <c r="D475" s="34" t="s">
        <v>919</v>
      </c>
      <c r="E475" s="199">
        <v>3.9518886319041463E-2</v>
      </c>
      <c r="F475" s="199">
        <v>4.2715211537472944E-2</v>
      </c>
      <c r="G475" s="199">
        <v>4.4721215094837778E-2</v>
      </c>
      <c r="H475" s="199">
        <v>3.9907105125653437E-2</v>
      </c>
      <c r="I475" s="199">
        <v>5.1111619546317946E-2</v>
      </c>
      <c r="J475" s="199">
        <v>4.2138728641721232E-2</v>
      </c>
      <c r="K475" s="199">
        <v>4.2463108049935416E-2</v>
      </c>
      <c r="L475" s="199">
        <v>4.5533654298285507E-2</v>
      </c>
      <c r="M475" s="199">
        <v>3.6803434899799495E-2</v>
      </c>
      <c r="N475" s="199">
        <v>4.7717048881883703E-2</v>
      </c>
    </row>
    <row r="476" spans="3:14">
      <c r="C476" s="29">
        <v>18</v>
      </c>
      <c r="D476" s="34" t="s">
        <v>920</v>
      </c>
      <c r="E476" s="199">
        <v>4.236672950206128E-2</v>
      </c>
      <c r="F476" s="199">
        <v>3.6488044706368829E-2</v>
      </c>
      <c r="G476" s="199">
        <v>4.1787118803175191E-2</v>
      </c>
      <c r="H476" s="199">
        <v>3.8528901166865213E-2</v>
      </c>
      <c r="I476" s="199">
        <v>4.3099355697187987E-2</v>
      </c>
      <c r="J476" s="199">
        <v>4.8532464605413626E-2</v>
      </c>
      <c r="K476" s="199">
        <v>3.7127636676711144E-2</v>
      </c>
      <c r="L476" s="199">
        <v>4.1672282711915122E-2</v>
      </c>
      <c r="M476" s="199">
        <v>3.4932612791717096E-2</v>
      </c>
      <c r="N476" s="199">
        <v>4.115734529594426E-2</v>
      </c>
    </row>
    <row r="477" spans="3:14">
      <c r="C477" s="29">
        <v>19</v>
      </c>
      <c r="D477" s="34" t="s">
        <v>921</v>
      </c>
      <c r="E477" s="199">
        <v>4.4889987763063167E-2</v>
      </c>
      <c r="F477" s="199">
        <v>3.46513926283235E-2</v>
      </c>
      <c r="G477" s="199">
        <v>4.0516554179085035E-2</v>
      </c>
      <c r="H477" s="199">
        <v>3.8571579519701721E-2</v>
      </c>
      <c r="I477" s="199">
        <v>4.0497354149998957E-2</v>
      </c>
      <c r="J477" s="199">
        <v>4.8337964583081289E-2</v>
      </c>
      <c r="K477" s="199">
        <v>3.4515863108049931E-2</v>
      </c>
      <c r="L477" s="199">
        <v>3.9921219648130238E-2</v>
      </c>
      <c r="M477" s="199">
        <v>3.430889471627261E-2</v>
      </c>
      <c r="N477" s="199">
        <v>4.9398551646205088E-2</v>
      </c>
    </row>
    <row r="478" spans="3:14">
      <c r="C478" s="29">
        <v>20</v>
      </c>
      <c r="D478" s="34" t="s">
        <v>922</v>
      </c>
      <c r="E478" s="199">
        <v>4.6673260908967638E-2</v>
      </c>
      <c r="F478" s="199">
        <v>3.9684956614678434E-2</v>
      </c>
      <c r="G478" s="199">
        <v>4.1134202142330913E-2</v>
      </c>
      <c r="H478" s="199">
        <v>3.8278019398622395E-2</v>
      </c>
      <c r="I478" s="199">
        <v>3.8807923031837263E-2</v>
      </c>
      <c r="J478" s="199">
        <v>5.1034282631122266E-2</v>
      </c>
      <c r="K478" s="199">
        <v>3.8041368919500641E-2</v>
      </c>
      <c r="L478" s="199">
        <v>3.9734194285033428E-2</v>
      </c>
      <c r="M478" s="199">
        <v>3.3998032033303476E-2</v>
      </c>
      <c r="N478" s="199">
        <v>4.1885822071936286E-2</v>
      </c>
    </row>
    <row r="479" spans="3:14">
      <c r="C479" s="29">
        <v>21</v>
      </c>
      <c r="D479" s="34" t="s">
        <v>923</v>
      </c>
      <c r="E479" s="199">
        <v>4.680600064848333E-2</v>
      </c>
      <c r="F479" s="199">
        <v>3.8599156365454752E-2</v>
      </c>
      <c r="G479" s="199">
        <v>3.994711532412281E-2</v>
      </c>
      <c r="H479" s="199">
        <v>3.7347519729393576E-2</v>
      </c>
      <c r="I479" s="199">
        <v>3.5583714373947785E-2</v>
      </c>
      <c r="J479" s="199">
        <v>5.0596532232500886E-2</v>
      </c>
      <c r="K479" s="199">
        <v>3.772085665088247E-2</v>
      </c>
      <c r="L479" s="199">
        <v>3.6631143595730525E-2</v>
      </c>
      <c r="M479" s="199">
        <v>3.3430026794470193E-2</v>
      </c>
      <c r="N479" s="199">
        <v>4.0384504693806562E-2</v>
      </c>
    </row>
    <row r="480" spans="3:14">
      <c r="C480" s="29">
        <v>22</v>
      </c>
      <c r="D480" s="34" t="s">
        <v>924</v>
      </c>
      <c r="E480" s="199">
        <v>4.4449681480088453E-2</v>
      </c>
      <c r="F480" s="199">
        <v>3.7404714977114804E-2</v>
      </c>
      <c r="G480" s="199">
        <v>3.7886854708709165E-2</v>
      </c>
      <c r="H480" s="199">
        <v>3.8044320548907211E-2</v>
      </c>
      <c r="I480" s="199">
        <v>3.2579482875668163E-2</v>
      </c>
      <c r="J480" s="199">
        <v>4.8466050294158083E-2</v>
      </c>
      <c r="K480" s="199">
        <v>3.7472277227722769E-2</v>
      </c>
      <c r="L480" s="199">
        <v>3.2825931327862802E-2</v>
      </c>
      <c r="M480" s="199">
        <v>3.3836041356360966E-2</v>
      </c>
      <c r="N480" s="199">
        <v>4.0260968501000916E-2</v>
      </c>
    </row>
    <row r="481" spans="1:14">
      <c r="C481" s="29">
        <v>23</v>
      </c>
      <c r="D481" s="34" t="s">
        <v>925</v>
      </c>
      <c r="E481" s="199">
        <v>4.2400043610408035E-2</v>
      </c>
      <c r="F481" s="199">
        <v>3.5879048870419962E-2</v>
      </c>
      <c r="G481" s="199">
        <v>3.5102910405749616E-2</v>
      </c>
      <c r="H481" s="199">
        <v>3.6436601892642681E-2</v>
      </c>
      <c r="I481" s="199">
        <v>3.2409641564610826E-2</v>
      </c>
      <c r="J481" s="199">
        <v>4.1602400216732088E-2</v>
      </c>
      <c r="K481" s="199">
        <v>3.7254520017219107E-2</v>
      </c>
      <c r="L481" s="199">
        <v>2.8948121540195777E-2</v>
      </c>
      <c r="M481" s="199">
        <v>3.3354469892359642E-2</v>
      </c>
      <c r="N481" s="199">
        <v>2.9545170679014521E-2</v>
      </c>
    </row>
    <row r="482" spans="1:14">
      <c r="C482" s="29">
        <v>24</v>
      </c>
      <c r="D482" s="34" t="s">
        <v>926</v>
      </c>
      <c r="E482" s="199">
        <v>3.775308682042168E-2</v>
      </c>
      <c r="F482" s="199">
        <v>3.6368033484665815E-2</v>
      </c>
      <c r="G482" s="199">
        <v>3.234919641501726E-2</v>
      </c>
      <c r="H482" s="199">
        <v>3.4393787192231885E-2</v>
      </c>
      <c r="I482" s="199">
        <v>3.2731523510855079E-2</v>
      </c>
      <c r="J482" s="199">
        <v>3.7517323822793124E-2</v>
      </c>
      <c r="K482" s="199">
        <v>3.7927507533362027E-2</v>
      </c>
      <c r="L482" s="199">
        <v>2.7215075180481045E-2</v>
      </c>
      <c r="M482" s="199">
        <v>3.4030164474091164E-2</v>
      </c>
      <c r="N482" s="199">
        <v>3.5300865231113927E-2</v>
      </c>
    </row>
    <row r="483" spans="1:14">
      <c r="A483" s="16" t="s">
        <v>433</v>
      </c>
      <c r="B483" s="16" t="s">
        <v>424</v>
      </c>
      <c r="C483" s="29">
        <v>1</v>
      </c>
      <c r="D483" s="34" t="s">
        <v>927</v>
      </c>
      <c r="E483" s="199">
        <v>3.3215203739798367E-2</v>
      </c>
      <c r="F483" s="199">
        <v>4.0792368387491916E-2</v>
      </c>
      <c r="G483" s="199">
        <v>3.7560401624964442E-2</v>
      </c>
      <c r="H483" s="199">
        <v>4.3011697416806369E-2</v>
      </c>
      <c r="I483" s="199">
        <v>3.6304934153576544E-2</v>
      </c>
      <c r="J483" s="199">
        <v>3.3367034296169301E-2</v>
      </c>
      <c r="K483" s="199">
        <v>4.2761385868443393E-2</v>
      </c>
      <c r="L483" s="199">
        <v>3.3873565796792182E-2</v>
      </c>
      <c r="M483" s="199">
        <v>3.9038301795808084E-2</v>
      </c>
      <c r="N483" s="199">
        <v>3.3214026586273142E-2</v>
      </c>
    </row>
    <row r="484" spans="1:14">
      <c r="C484" s="29">
        <v>2</v>
      </c>
      <c r="D484" s="34" t="s">
        <v>928</v>
      </c>
      <c r="E484" s="199">
        <v>3.2912671722617609E-2</v>
      </c>
      <c r="F484" s="199">
        <v>4.090974057402659E-2</v>
      </c>
      <c r="G484" s="199">
        <v>3.6694772362320195E-2</v>
      </c>
      <c r="H484" s="199">
        <v>4.1115395723987189E-2</v>
      </c>
      <c r="I484" s="199">
        <v>3.7126864722361638E-2</v>
      </c>
      <c r="J484" s="199">
        <v>3.1160198550392957E-2</v>
      </c>
      <c r="K484" s="199">
        <v>4.1579366945705389E-2</v>
      </c>
      <c r="L484" s="199">
        <v>3.3835879774191079E-2</v>
      </c>
      <c r="M484" s="199">
        <v>3.9398487538027806E-2</v>
      </c>
      <c r="N484" s="199">
        <v>2.9421284947183299E-2</v>
      </c>
    </row>
    <row r="485" spans="1:14">
      <c r="C485" s="29">
        <v>3</v>
      </c>
      <c r="D485" s="34" t="s">
        <v>929</v>
      </c>
      <c r="E485" s="199">
        <v>3.1861422618069749E-2</v>
      </c>
      <c r="F485" s="199">
        <v>4.1597391922123333E-2</v>
      </c>
      <c r="G485" s="199">
        <v>3.7386770848330503E-2</v>
      </c>
      <c r="H485" s="199">
        <v>4.0444991334706991E-2</v>
      </c>
      <c r="I485" s="199">
        <v>3.8798906336575865E-2</v>
      </c>
      <c r="J485" s="199">
        <v>3.1771156577228135E-2</v>
      </c>
      <c r="K485" s="199">
        <v>4.2548470510719499E-2</v>
      </c>
      <c r="L485" s="199">
        <v>3.3840158595525083E-2</v>
      </c>
      <c r="M485" s="199">
        <v>3.926759353959338E-2</v>
      </c>
      <c r="N485" s="199">
        <v>3.0306860801650744E-2</v>
      </c>
    </row>
    <row r="486" spans="1:14">
      <c r="C486" s="29">
        <v>4</v>
      </c>
      <c r="D486" s="34" t="s">
        <v>930</v>
      </c>
      <c r="E486" s="199">
        <v>3.22728052477722E-2</v>
      </c>
      <c r="F486" s="199">
        <v>4.1438237205794398E-2</v>
      </c>
      <c r="G486" s="199">
        <v>3.7460401405953601E-2</v>
      </c>
      <c r="H486" s="199">
        <v>4.1040712010388801E-2</v>
      </c>
      <c r="I486" s="199">
        <v>4.0428807700993656E-2</v>
      </c>
      <c r="J486" s="199">
        <v>3.1836761929056642E-2</v>
      </c>
      <c r="K486" s="199">
        <v>4.2992480499616959E-2</v>
      </c>
      <c r="L486" s="199">
        <v>3.4084564330209302E-2</v>
      </c>
      <c r="M486" s="199">
        <v>4.0148552568408394E-2</v>
      </c>
      <c r="N486" s="199">
        <v>2.877993659218429E-2</v>
      </c>
    </row>
    <row r="487" spans="1:14">
      <c r="C487" s="29">
        <v>5</v>
      </c>
      <c r="D487" s="34" t="s">
        <v>931</v>
      </c>
      <c r="E487" s="199">
        <v>3.421003507019009E-2</v>
      </c>
      <c r="F487" s="199">
        <v>4.1096430621074667E-2</v>
      </c>
      <c r="G487" s="199">
        <v>3.7939397658236486E-2</v>
      </c>
      <c r="H487" s="199">
        <v>4.1124957104963097E-2</v>
      </c>
      <c r="I487" s="199">
        <v>4.3802506522932314E-2</v>
      </c>
      <c r="J487" s="199">
        <v>3.2220811126791885E-2</v>
      </c>
      <c r="K487" s="199">
        <v>4.2850652874828747E-2</v>
      </c>
      <c r="L487" s="199">
        <v>3.5643459073134681E-2</v>
      </c>
      <c r="M487" s="199">
        <v>4.1193962332524987E-2</v>
      </c>
      <c r="N487" s="199">
        <v>2.9158059945886352E-2</v>
      </c>
    </row>
    <row r="488" spans="1:14">
      <c r="C488" s="29">
        <v>6</v>
      </c>
      <c r="D488" s="34" t="s">
        <v>932</v>
      </c>
      <c r="E488" s="199">
        <v>3.6015739469456513E-2</v>
      </c>
      <c r="F488" s="199">
        <v>4.3829633987310483E-2</v>
      </c>
      <c r="G488" s="199">
        <v>4.0754412659563206E-2</v>
      </c>
      <c r="H488" s="199">
        <v>4.3030295468826578E-2</v>
      </c>
      <c r="I488" s="199">
        <v>4.7361074490262799E-2</v>
      </c>
      <c r="J488" s="199">
        <v>3.47199330044222E-2</v>
      </c>
      <c r="K488" s="199">
        <v>4.5865409849706107E-2</v>
      </c>
      <c r="L488" s="199">
        <v>4.0059405157718234E-2</v>
      </c>
      <c r="M488" s="199">
        <v>4.8451761849883666E-2</v>
      </c>
      <c r="N488" s="199">
        <v>3.6840905420937153E-2</v>
      </c>
    </row>
    <row r="489" spans="1:14">
      <c r="C489" s="29">
        <v>7</v>
      </c>
      <c r="D489" s="34" t="s">
        <v>933</v>
      </c>
      <c r="E489" s="199">
        <v>3.9902161435684945E-2</v>
      </c>
      <c r="F489" s="199">
        <v>4.3542696155096143E-2</v>
      </c>
      <c r="G489" s="199">
        <v>4.3193095102272171E-2</v>
      </c>
      <c r="H489" s="199">
        <v>4.3069298907075858E-2</v>
      </c>
      <c r="I489" s="199">
        <v>4.0737227362042543E-2</v>
      </c>
      <c r="J489" s="199">
        <v>3.9202514133329265E-2</v>
      </c>
      <c r="K489" s="199">
        <v>4.4107567474991373E-2</v>
      </c>
      <c r="L489" s="199">
        <v>4.4082401568246055E-2</v>
      </c>
      <c r="M489" s="199">
        <v>4.7753736273741763E-2</v>
      </c>
      <c r="N489" s="199">
        <v>3.9619290063356676E-2</v>
      </c>
    </row>
    <row r="490" spans="1:14">
      <c r="C490" s="29">
        <v>8</v>
      </c>
      <c r="D490" s="34" t="s">
        <v>934</v>
      </c>
      <c r="E490" s="199">
        <v>4.4540008041505229E-2</v>
      </c>
      <c r="F490" s="199">
        <v>3.8458831134549266E-2</v>
      </c>
      <c r="G490" s="199">
        <v>4.3734114969312649E-2</v>
      </c>
      <c r="H490" s="199">
        <v>4.2742171415272118E-2</v>
      </c>
      <c r="I490" s="199">
        <v>4.0325348821462458E-2</v>
      </c>
      <c r="J490" s="199">
        <v>4.6489351653618546E-2</v>
      </c>
      <c r="K490" s="199">
        <v>4.0735962163677718E-2</v>
      </c>
      <c r="L490" s="199">
        <v>4.4569012886581549E-2</v>
      </c>
      <c r="M490" s="199">
        <v>4.6956858459198871E-2</v>
      </c>
      <c r="N490" s="199">
        <v>4.0721693174270671E-2</v>
      </c>
    </row>
    <row r="491" spans="1:14">
      <c r="C491" s="29">
        <v>9</v>
      </c>
      <c r="D491" s="34" t="s">
        <v>935</v>
      </c>
      <c r="E491" s="199">
        <v>4.8927870683498631E-2</v>
      </c>
      <c r="F491" s="199">
        <v>3.8275258056652266E-2</v>
      </c>
      <c r="G491" s="199">
        <v>4.3803396868080755E-2</v>
      </c>
      <c r="H491" s="199">
        <v>4.2741530103133488E-2</v>
      </c>
      <c r="I491" s="199">
        <v>4.165948564628727E-2</v>
      </c>
      <c r="J491" s="199">
        <v>4.8143794315727378E-2</v>
      </c>
      <c r="K491" s="199">
        <v>4.2162531675278628E-2</v>
      </c>
      <c r="L491" s="199">
        <v>4.6386337639793787E-2</v>
      </c>
      <c r="M491" s="199">
        <v>4.6734005366956918E-2</v>
      </c>
      <c r="N491" s="199">
        <v>4.9312034698206428E-2</v>
      </c>
    </row>
    <row r="492" spans="1:14">
      <c r="C492" s="29">
        <v>10</v>
      </c>
      <c r="D492" s="34" t="s">
        <v>936</v>
      </c>
      <c r="E492" s="199">
        <v>5.0396836737431117E-2</v>
      </c>
      <c r="F492" s="199">
        <v>4.137767714524393E-2</v>
      </c>
      <c r="G492" s="199">
        <v>4.4314298012253291E-2</v>
      </c>
      <c r="H492" s="199">
        <v>4.2230462629750568E-2</v>
      </c>
      <c r="I492" s="199">
        <v>4.3749276733715751E-2</v>
      </c>
      <c r="J492" s="199">
        <v>4.9193363494392288E-2</v>
      </c>
      <c r="K492" s="199">
        <v>4.3419208278910701E-2</v>
      </c>
      <c r="L492" s="199">
        <v>4.6649167952146527E-2</v>
      </c>
      <c r="M492" s="199">
        <v>4.6588113097868561E-2</v>
      </c>
      <c r="N492" s="199">
        <v>5.3764026184402909E-2</v>
      </c>
    </row>
    <row r="493" spans="1:14">
      <c r="C493" s="29">
        <v>11</v>
      </c>
      <c r="D493" s="34" t="s">
        <v>937</v>
      </c>
      <c r="E493" s="199">
        <v>4.8663595051776733E-2</v>
      </c>
      <c r="F493" s="199">
        <v>4.2963760148037621E-2</v>
      </c>
      <c r="G493" s="199">
        <v>4.5305987889281737E-2</v>
      </c>
      <c r="H493" s="199">
        <v>4.3726643849169453E-2</v>
      </c>
      <c r="I493" s="199">
        <v>4.4918114188596002E-2</v>
      </c>
      <c r="J493" s="199">
        <v>4.9112629269921125E-2</v>
      </c>
      <c r="K493" s="199">
        <v>4.5790202946049206E-2</v>
      </c>
      <c r="L493" s="199">
        <v>4.8203756878019699E-2</v>
      </c>
      <c r="M493" s="199">
        <v>4.4513503821756298E-2</v>
      </c>
      <c r="N493" s="199">
        <v>6.5176775407880028E-2</v>
      </c>
    </row>
    <row r="494" spans="1:14">
      <c r="C494" s="29">
        <v>12</v>
      </c>
      <c r="D494" s="34" t="s">
        <v>938</v>
      </c>
      <c r="E494" s="199">
        <v>4.8169578228735355E-2</v>
      </c>
      <c r="F494" s="199">
        <v>4.3130448591423981E-2</v>
      </c>
      <c r="G494" s="199">
        <v>4.4113268791367538E-2</v>
      </c>
      <c r="H494" s="199">
        <v>4.4038321548542605E-2</v>
      </c>
      <c r="I494" s="199">
        <v>4.195851181512146E-2</v>
      </c>
      <c r="J494" s="199">
        <v>4.7684464662876444E-2</v>
      </c>
      <c r="K494" s="199">
        <v>4.4775934962505017E-2</v>
      </c>
      <c r="L494" s="199">
        <v>4.7845645178295454E-2</v>
      </c>
      <c r="M494" s="199">
        <v>4.5059652970316603E-2</v>
      </c>
      <c r="N494" s="199">
        <v>5.8616791891866221E-2</v>
      </c>
    </row>
    <row r="495" spans="1:14">
      <c r="C495" s="29">
        <v>13</v>
      </c>
      <c r="D495" s="34" t="s">
        <v>939</v>
      </c>
      <c r="E495" s="199">
        <v>4.557823785237658E-2</v>
      </c>
      <c r="F495" s="199">
        <v>4.2496656451168346E-2</v>
      </c>
      <c r="G495" s="199">
        <v>4.433013369449882E-2</v>
      </c>
      <c r="H495" s="199">
        <v>4.436783938559033E-2</v>
      </c>
      <c r="I495" s="199">
        <v>4.0330567428248393E-2</v>
      </c>
      <c r="J495" s="199">
        <v>4.6512127448417963E-2</v>
      </c>
      <c r="K495" s="199">
        <v>4.3381092219170275E-2</v>
      </c>
      <c r="L495" s="199">
        <v>4.8520889077522972E-2</v>
      </c>
      <c r="M495" s="199">
        <v>4.6513954981857397E-2</v>
      </c>
      <c r="N495" s="199">
        <v>5.7765192338745927E-2</v>
      </c>
    </row>
    <row r="496" spans="1:14">
      <c r="C496" s="29">
        <v>14</v>
      </c>
      <c r="D496" s="34" t="s">
        <v>940</v>
      </c>
      <c r="E496" s="199">
        <v>4.2828201353019693E-2</v>
      </c>
      <c r="F496" s="199">
        <v>4.1401451922088502E-2</v>
      </c>
      <c r="G496" s="199">
        <v>4.4531118734525386E-2</v>
      </c>
      <c r="H496" s="199">
        <v>4.4130553894298007E-2</v>
      </c>
      <c r="I496" s="199">
        <v>4.382442467143325E-2</v>
      </c>
      <c r="J496" s="199">
        <v>4.4957366492393347E-2</v>
      </c>
      <c r="K496" s="199">
        <v>4.189540803086339E-2</v>
      </c>
      <c r="L496" s="199">
        <v>4.8671282223590871E-2</v>
      </c>
      <c r="M496" s="199">
        <v>4.5696094738167305E-2</v>
      </c>
      <c r="N496" s="199">
        <v>5.5612811915233165E-2</v>
      </c>
    </row>
    <row r="497" spans="1:14">
      <c r="C497" s="29">
        <v>15</v>
      </c>
      <c r="D497" s="34" t="s">
        <v>941</v>
      </c>
      <c r="E497" s="199">
        <v>4.2021015163770208E-2</v>
      </c>
      <c r="F497" s="199">
        <v>3.9935176632332148E-2</v>
      </c>
      <c r="G497" s="199">
        <v>4.2993763688689728E-2</v>
      </c>
      <c r="H497" s="199">
        <v>4.2472237306013287E-2</v>
      </c>
      <c r="I497" s="199">
        <v>4.6078993268127706E-2</v>
      </c>
      <c r="J497" s="199">
        <v>4.2973776234201476E-2</v>
      </c>
      <c r="K497" s="199">
        <v>4.0629925555600611E-2</v>
      </c>
      <c r="L497" s="199">
        <v>4.5979498668726408E-2</v>
      </c>
      <c r="M497" s="199">
        <v>4.4550848000707785E-2</v>
      </c>
      <c r="N497" s="199">
        <v>4.996342980898013E-2</v>
      </c>
    </row>
    <row r="498" spans="1:14">
      <c r="C498" s="29">
        <v>16</v>
      </c>
      <c r="D498" s="34" t="s">
        <v>942</v>
      </c>
      <c r="E498" s="199">
        <v>4.1660920736571419E-2</v>
      </c>
      <c r="F498" s="199">
        <v>4.0978629378057643E-2</v>
      </c>
      <c r="G498" s="199">
        <v>4.3787214050512981E-2</v>
      </c>
      <c r="H498" s="199">
        <v>4.3053849114645271E-2</v>
      </c>
      <c r="I498" s="199">
        <v>4.8468462850238633E-2</v>
      </c>
      <c r="J498" s="199">
        <v>4.1784805993630415E-2</v>
      </c>
      <c r="K498" s="199">
        <v>3.9533548769013292E-2</v>
      </c>
      <c r="L498" s="199">
        <v>4.5305834019013329E-2</v>
      </c>
      <c r="M498" s="199">
        <v>4.1646864656969089E-2</v>
      </c>
      <c r="N498" s="199">
        <v>4.6124107756753074E-2</v>
      </c>
    </row>
    <row r="499" spans="1:14">
      <c r="C499" s="29">
        <v>17</v>
      </c>
      <c r="D499" s="34" t="s">
        <v>943</v>
      </c>
      <c r="E499" s="199">
        <v>4.287683710611908E-2</v>
      </c>
      <c r="F499" s="199">
        <v>4.0116730620900508E-2</v>
      </c>
      <c r="G499" s="199">
        <v>4.2754555893908718E-2</v>
      </c>
      <c r="H499" s="199">
        <v>4.0534250324183285E-2</v>
      </c>
      <c r="I499" s="199">
        <v>4.6403068749534399E-2</v>
      </c>
      <c r="J499" s="199">
        <v>4.2814360226929402E-2</v>
      </c>
      <c r="K499" s="199">
        <v>3.8016632112926788E-2</v>
      </c>
      <c r="L499" s="199">
        <v>4.6478676493881967E-2</v>
      </c>
      <c r="M499" s="199">
        <v>3.8213624156366206E-2</v>
      </c>
      <c r="N499" s="199">
        <v>2.8922783192471734E-2</v>
      </c>
    </row>
    <row r="500" spans="1:14">
      <c r="C500" s="29">
        <v>18</v>
      </c>
      <c r="D500" s="34" t="s">
        <v>944</v>
      </c>
      <c r="E500" s="199">
        <v>4.5143842281100473E-2</v>
      </c>
      <c r="F500" s="199">
        <v>4.0280705913001535E-2</v>
      </c>
      <c r="G500" s="199">
        <v>4.2929638327344741E-2</v>
      </c>
      <c r="H500" s="199">
        <v>4.0074371219683581E-2</v>
      </c>
      <c r="I500" s="199">
        <v>4.0064418482165604E-2</v>
      </c>
      <c r="J500" s="199">
        <v>4.6308086604168838E-2</v>
      </c>
      <c r="K500" s="199">
        <v>3.5852877501629597E-2</v>
      </c>
      <c r="L500" s="199">
        <v>4.4965849944057446E-2</v>
      </c>
      <c r="M500" s="199">
        <v>3.7649522532326188E-2</v>
      </c>
      <c r="N500" s="199">
        <v>2.899329315118139E-2</v>
      </c>
    </row>
    <row r="501" spans="1:14">
      <c r="C501" s="29">
        <v>19</v>
      </c>
      <c r="D501" s="34" t="s">
        <v>945</v>
      </c>
      <c r="E501" s="199">
        <v>4.5653936604355301E-2</v>
      </c>
      <c r="F501" s="199">
        <v>4.1970910828610791E-2</v>
      </c>
      <c r="G501" s="199">
        <v>4.298554604887958E-2</v>
      </c>
      <c r="H501" s="199">
        <v>4.0250440552288685E-2</v>
      </c>
      <c r="I501" s="199">
        <v>4.0388493963572289E-2</v>
      </c>
      <c r="J501" s="199">
        <v>4.9545073392524168E-2</v>
      </c>
      <c r="K501" s="199">
        <v>3.6950609037698562E-2</v>
      </c>
      <c r="L501" s="199">
        <v>4.2920532852823948E-2</v>
      </c>
      <c r="M501" s="199">
        <v>3.7072013363307656E-2</v>
      </c>
      <c r="N501" s="199">
        <v>3.7540342291142566E-2</v>
      </c>
    </row>
    <row r="502" spans="1:14">
      <c r="C502" s="29">
        <v>20</v>
      </c>
      <c r="D502" s="34" t="s">
        <v>946</v>
      </c>
      <c r="E502" s="199">
        <v>4.7009896792166751E-2</v>
      </c>
      <c r="F502" s="199">
        <v>4.5423780728110368E-2</v>
      </c>
      <c r="G502" s="199">
        <v>4.2841169312583645E-2</v>
      </c>
      <c r="H502" s="199">
        <v>4.0508656139741687E-2</v>
      </c>
      <c r="I502" s="199">
        <v>4.1323668299612218E-2</v>
      </c>
      <c r="J502" s="199">
        <v>4.8590217361384788E-2</v>
      </c>
      <c r="K502" s="199">
        <v>4.0182675152402446E-2</v>
      </c>
      <c r="L502" s="199">
        <v>4.3668449225434128E-2</v>
      </c>
      <c r="M502" s="199">
        <v>3.7089132601528824E-2</v>
      </c>
      <c r="N502" s="199">
        <v>5.2290806451259365E-2</v>
      </c>
    </row>
    <row r="503" spans="1:14">
      <c r="C503" s="29">
        <v>21</v>
      </c>
      <c r="D503" s="34" t="s">
        <v>947</v>
      </c>
      <c r="E503" s="199">
        <v>4.5369688704881075E-2</v>
      </c>
      <c r="F503" s="199">
        <v>4.3343487754210618E-2</v>
      </c>
      <c r="G503" s="199">
        <v>4.2418655133005134E-2</v>
      </c>
      <c r="H503" s="199">
        <v>4.0411876307912382E-2</v>
      </c>
      <c r="I503" s="199">
        <v>4.0574145899982005E-2</v>
      </c>
      <c r="J503" s="199">
        <v>4.726646041358467E-2</v>
      </c>
      <c r="K503" s="199">
        <v>4.0804706546158642E-2</v>
      </c>
      <c r="L503" s="199">
        <v>4.0807402517483E-2</v>
      </c>
      <c r="M503" s="199">
        <v>3.5969110228350934E-2</v>
      </c>
      <c r="N503" s="199">
        <v>5.2519324478061916E-2</v>
      </c>
    </row>
    <row r="504" spans="1:14">
      <c r="C504" s="29">
        <v>22</v>
      </c>
      <c r="D504" s="34" t="s">
        <v>948</v>
      </c>
      <c r="E504" s="199">
        <v>4.4396359997846968E-2</v>
      </c>
      <c r="F504" s="199">
        <v>4.273017675133222E-2</v>
      </c>
      <c r="G504" s="199">
        <v>4.100538518599256E-2</v>
      </c>
      <c r="H504" s="199">
        <v>3.8828243433226058E-2</v>
      </c>
      <c r="I504" s="199">
        <v>4.0338264873257645E-2</v>
      </c>
      <c r="J504" s="199">
        <v>4.3280084958081506E-2</v>
      </c>
      <c r="K504" s="199">
        <v>4.0400057521930689E-2</v>
      </c>
      <c r="L504" s="199">
        <v>3.6952103508386479E-2</v>
      </c>
      <c r="M504" s="199">
        <v>3.6281271204941359E-2</v>
      </c>
      <c r="N504" s="199">
        <v>3.3279421832952051E-2</v>
      </c>
    </row>
    <row r="505" spans="1:14">
      <c r="C505" s="29">
        <v>23</v>
      </c>
      <c r="D505" s="34" t="s">
        <v>949</v>
      </c>
      <c r="E505" s="199">
        <v>4.0339883213579453E-2</v>
      </c>
      <c r="F505" s="199">
        <v>4.2779063951701578E-2</v>
      </c>
      <c r="G505" s="199">
        <v>4.0174576751944802E-2</v>
      </c>
      <c r="H505" s="199">
        <v>3.9221484376411979E-2</v>
      </c>
      <c r="I505" s="199">
        <v>3.964536435725486E-2</v>
      </c>
      <c r="J505" s="199">
        <v>3.7066451234366804E-2</v>
      </c>
      <c r="K505" s="199">
        <v>4.197535655770606E-2</v>
      </c>
      <c r="L505" s="199">
        <v>3.433581347945612E-2</v>
      </c>
      <c r="M505" s="199">
        <v>3.7409019959971278E-2</v>
      </c>
      <c r="N505" s="199">
        <v>2.9157877277599539E-2</v>
      </c>
    </row>
    <row r="506" spans="1:14">
      <c r="C506" s="29">
        <v>24</v>
      </c>
      <c r="D506" s="34" t="s">
        <v>950</v>
      </c>
      <c r="E506" s="199">
        <v>3.6033252147676255E-2</v>
      </c>
      <c r="F506" s="199">
        <v>4.1130755139661294E-2</v>
      </c>
      <c r="G506" s="199">
        <v>3.6987924986177555E-2</v>
      </c>
      <c r="H506" s="199">
        <v>3.7829720433382417E-2</v>
      </c>
      <c r="I506" s="199">
        <v>3.5389068662644595E-2</v>
      </c>
      <c r="J506" s="199">
        <v>3.399917662639057E-2</v>
      </c>
      <c r="K506" s="199">
        <v>4.0787936944466897E-2</v>
      </c>
      <c r="L506" s="199">
        <v>3.2320313158969702E-2</v>
      </c>
      <c r="M506" s="199">
        <v>3.6804013961420502E-2</v>
      </c>
      <c r="N506" s="199">
        <v>3.2898923791521414E-2</v>
      </c>
    </row>
    <row r="507" spans="1:14">
      <c r="A507" s="16" t="s">
        <v>434</v>
      </c>
      <c r="B507" s="16" t="s">
        <v>423</v>
      </c>
      <c r="C507" s="29">
        <v>1</v>
      </c>
      <c r="D507" s="34" t="s">
        <v>951</v>
      </c>
      <c r="E507" s="199">
        <v>3.3000468063582915E-2</v>
      </c>
      <c r="F507" s="199">
        <v>4.3709182766444164E-2</v>
      </c>
      <c r="G507" s="199">
        <v>3.8514056422615385E-2</v>
      </c>
      <c r="H507" s="199">
        <v>4.2274103546709983E-2</v>
      </c>
      <c r="I507" s="199">
        <v>4.1918603970002896E-2</v>
      </c>
      <c r="J507" s="199">
        <v>2.9919995279169803E-2</v>
      </c>
      <c r="K507" s="199">
        <v>4.5392876780800805E-2</v>
      </c>
      <c r="L507" s="199">
        <v>3.5879403653018491E-2</v>
      </c>
      <c r="M507" s="199">
        <v>4.2663573500205568E-2</v>
      </c>
      <c r="N507" s="199">
        <v>4.3333785365216634E-2</v>
      </c>
    </row>
    <row r="508" spans="1:14">
      <c r="C508" s="29">
        <v>2</v>
      </c>
      <c r="D508" s="34" t="s">
        <v>952</v>
      </c>
      <c r="E508" s="199">
        <v>3.065687280756553E-2</v>
      </c>
      <c r="F508" s="199">
        <v>4.4754855777476517E-2</v>
      </c>
      <c r="G508" s="199">
        <v>3.8431546611133842E-2</v>
      </c>
      <c r="H508" s="199">
        <v>4.1296523672068805E-2</v>
      </c>
      <c r="I508" s="199">
        <v>3.7501957096191141E-2</v>
      </c>
      <c r="J508" s="199">
        <v>2.9280273082225583E-2</v>
      </c>
      <c r="K508" s="199">
        <v>4.4386569422567745E-2</v>
      </c>
      <c r="L508" s="199">
        <v>3.6431434694336642E-2</v>
      </c>
      <c r="M508" s="199">
        <v>4.368768140681617E-2</v>
      </c>
      <c r="N508" s="199">
        <v>3.3306964806806588E-2</v>
      </c>
    </row>
    <row r="509" spans="1:14">
      <c r="C509" s="29">
        <v>3</v>
      </c>
      <c r="D509" s="34" t="s">
        <v>953</v>
      </c>
      <c r="E509" s="199">
        <v>2.9594304347177289E-2</v>
      </c>
      <c r="F509" s="199">
        <v>4.4178979873613904E-2</v>
      </c>
      <c r="G509" s="199">
        <v>3.7821148474734501E-2</v>
      </c>
      <c r="H509" s="199">
        <v>4.0717688592302646E-2</v>
      </c>
      <c r="I509" s="199">
        <v>3.7971527046270534E-2</v>
      </c>
      <c r="J509" s="199">
        <v>2.943501638231534E-2</v>
      </c>
      <c r="K509" s="199">
        <v>4.3563517579058499E-2</v>
      </c>
      <c r="L509" s="199">
        <v>3.5781687727056477E-2</v>
      </c>
      <c r="M509" s="199">
        <v>4.2639028673466507E-2</v>
      </c>
      <c r="N509" s="199">
        <v>2.7927283137703974E-2</v>
      </c>
    </row>
    <row r="510" spans="1:14">
      <c r="C510" s="29">
        <v>4</v>
      </c>
      <c r="D510" s="34" t="s">
        <v>954</v>
      </c>
      <c r="E510" s="199">
        <v>3.0506390915264577E-2</v>
      </c>
      <c r="F510" s="199">
        <v>4.5439766900752687E-2</v>
      </c>
      <c r="G510" s="199">
        <v>3.869590967088752E-2</v>
      </c>
      <c r="H510" s="199">
        <v>4.0965800594706829E-2</v>
      </c>
      <c r="I510" s="199">
        <v>3.9310340603967861E-2</v>
      </c>
      <c r="J510" s="199">
        <v>2.810833045337453E-2</v>
      </c>
      <c r="K510" s="199">
        <v>4.3848052606541232E-2</v>
      </c>
      <c r="L510" s="199">
        <v>3.5873348124119381E-2</v>
      </c>
      <c r="M510" s="199">
        <v>4.3665024643672418E-2</v>
      </c>
      <c r="N510" s="199">
        <v>1.8937624622678936E-2</v>
      </c>
    </row>
    <row r="511" spans="1:14">
      <c r="C511" s="29">
        <v>5</v>
      </c>
      <c r="D511" s="34" t="s">
        <v>955</v>
      </c>
      <c r="E511" s="199">
        <v>3.093297260295437E-2</v>
      </c>
      <c r="F511" s="199">
        <v>4.4693045005760122E-2</v>
      </c>
      <c r="G511" s="199">
        <v>3.8832409729576314E-2</v>
      </c>
      <c r="H511" s="199">
        <v>4.1222275923034735E-2</v>
      </c>
      <c r="I511" s="199">
        <v>3.9034882643459133E-2</v>
      </c>
      <c r="J511" s="199">
        <v>3.083235148869571E-2</v>
      </c>
      <c r="K511" s="199">
        <v>4.5335349761878085E-2</v>
      </c>
      <c r="L511" s="199">
        <v>3.714136083080051E-2</v>
      </c>
      <c r="M511" s="199">
        <v>4.3217331446454406E-2</v>
      </c>
      <c r="N511" s="199">
        <v>1.8902215458485888E-2</v>
      </c>
    </row>
    <row r="512" spans="1:14">
      <c r="C512" s="29">
        <v>6</v>
      </c>
      <c r="D512" s="34" t="s">
        <v>956</v>
      </c>
      <c r="E512" s="199">
        <v>3.330637219710187E-2</v>
      </c>
      <c r="F512" s="199">
        <v>4.6116591914203434E-2</v>
      </c>
      <c r="G512" s="199">
        <v>4.1767402828999135E-2</v>
      </c>
      <c r="H512" s="199">
        <v>4.259729963074059E-2</v>
      </c>
      <c r="I512" s="199">
        <v>4.2044949839757741E-2</v>
      </c>
      <c r="J512" s="199">
        <v>3.4923024834959501E-2</v>
      </c>
      <c r="K512" s="199">
        <v>4.6381734276627291E-2</v>
      </c>
      <c r="L512" s="199">
        <v>3.9046614521165812E-2</v>
      </c>
      <c r="M512" s="199">
        <v>4.4564076102734641E-2</v>
      </c>
      <c r="N512" s="199">
        <v>3.0489048271982552E-2</v>
      </c>
    </row>
    <row r="513" spans="3:14">
      <c r="C513" s="29">
        <v>7</v>
      </c>
      <c r="D513" s="34" t="s">
        <v>957</v>
      </c>
      <c r="E513" s="199">
        <v>3.7987506928403324E-2</v>
      </c>
      <c r="F513" s="199">
        <v>3.9501605866169194E-2</v>
      </c>
      <c r="G513" s="199">
        <v>4.0553809862258795E-2</v>
      </c>
      <c r="H513" s="199">
        <v>3.919714301352379E-2</v>
      </c>
      <c r="I513" s="199">
        <v>4.2121636057859742E-2</v>
      </c>
      <c r="J513" s="199">
        <v>3.8985941341083935E-2</v>
      </c>
      <c r="K513" s="199">
        <v>4.2962647866410741E-2</v>
      </c>
      <c r="L513" s="199">
        <v>3.9428018811857833E-2</v>
      </c>
      <c r="M513" s="199">
        <v>4.260637627952403E-2</v>
      </c>
      <c r="N513" s="199">
        <v>4.7861386934269529E-2</v>
      </c>
    </row>
    <row r="514" spans="3:14">
      <c r="C514" s="29">
        <v>8</v>
      </c>
      <c r="D514" s="34" t="s">
        <v>958</v>
      </c>
      <c r="E514" s="199">
        <v>4.5112439197862397E-2</v>
      </c>
      <c r="F514" s="199">
        <v>3.6905122716995545E-2</v>
      </c>
      <c r="G514" s="199">
        <v>4.3085841038236518E-2</v>
      </c>
      <c r="H514" s="199">
        <v>3.8744222451831664E-2</v>
      </c>
      <c r="I514" s="199">
        <v>4.6092810560544296E-2</v>
      </c>
      <c r="J514" s="199">
        <v>4.4363254763895923E-2</v>
      </c>
      <c r="K514" s="199">
        <v>3.973768318560341E-2</v>
      </c>
      <c r="L514" s="199">
        <v>3.9153112844630585E-2</v>
      </c>
      <c r="M514" s="199">
        <v>4.1858369908086834E-2</v>
      </c>
      <c r="N514" s="199">
        <v>3.5811723698022602E-2</v>
      </c>
    </row>
    <row r="515" spans="3:14">
      <c r="C515" s="29">
        <v>9</v>
      </c>
      <c r="D515" s="34" t="s">
        <v>959</v>
      </c>
      <c r="E515" s="199">
        <v>4.866850478202453E-2</v>
      </c>
      <c r="F515" s="199">
        <v>3.8646005383430396E-2</v>
      </c>
      <c r="G515" s="199">
        <v>4.4961904961790963E-2</v>
      </c>
      <c r="H515" s="199">
        <v>4.0203622825523658E-2</v>
      </c>
      <c r="I515" s="199">
        <v>5.1697827543346342E-2</v>
      </c>
      <c r="J515" s="199">
        <v>4.8464187015156562E-2</v>
      </c>
      <c r="K515" s="199">
        <v>3.9526111593787647E-2</v>
      </c>
      <c r="L515" s="199">
        <v>4.3138609965753159E-2</v>
      </c>
      <c r="M515" s="199">
        <v>4.2221655556337924E-2</v>
      </c>
      <c r="N515" s="199">
        <v>4.2568093580644978E-2</v>
      </c>
    </row>
    <row r="516" spans="3:14">
      <c r="C516" s="29">
        <v>10</v>
      </c>
      <c r="D516" s="34" t="s">
        <v>960</v>
      </c>
      <c r="E516" s="199">
        <v>4.9044044309802866E-2</v>
      </c>
      <c r="F516" s="199">
        <v>3.9153452827632329E-2</v>
      </c>
      <c r="G516" s="199">
        <v>4.5389162928332207E-2</v>
      </c>
      <c r="H516" s="199">
        <v>4.0675779036840373E-2</v>
      </c>
      <c r="I516" s="199">
        <v>5.2754659486564465E-2</v>
      </c>
      <c r="J516" s="199">
        <v>5.08913138949528E-2</v>
      </c>
      <c r="K516" s="199">
        <v>4.427720416770467E-2</v>
      </c>
      <c r="L516" s="199">
        <v>4.3548317271951881E-2</v>
      </c>
      <c r="M516" s="199">
        <v>4.1758635725228539E-2</v>
      </c>
      <c r="N516" s="199">
        <v>6.3840211751824444E-2</v>
      </c>
    </row>
    <row r="517" spans="3:14">
      <c r="C517" s="29">
        <v>11</v>
      </c>
      <c r="D517" s="34" t="s">
        <v>961</v>
      </c>
      <c r="E517" s="199">
        <v>5.011842417909624E-2</v>
      </c>
      <c r="F517" s="199">
        <v>3.8904623845135128E-2</v>
      </c>
      <c r="G517" s="199">
        <v>4.6546640931689781E-2</v>
      </c>
      <c r="H517" s="199">
        <v>4.0695386389839355E-2</v>
      </c>
      <c r="I517" s="199">
        <v>5.2963549549415199E-2</v>
      </c>
      <c r="J517" s="199">
        <v>4.6158606485830006E-2</v>
      </c>
      <c r="K517" s="199">
        <v>4.5852325905263544E-2</v>
      </c>
      <c r="L517" s="199">
        <v>4.5625758610144028E-2</v>
      </c>
      <c r="M517" s="199">
        <v>4.1087928898634739E-2</v>
      </c>
      <c r="N517" s="199">
        <v>6.4417305789523885E-2</v>
      </c>
    </row>
    <row r="518" spans="3:14">
      <c r="C518" s="29">
        <v>12</v>
      </c>
      <c r="D518" s="34" t="s">
        <v>962</v>
      </c>
      <c r="E518" s="199">
        <v>4.7256729096952776E-2</v>
      </c>
      <c r="F518" s="199">
        <v>3.9105269010972825E-2</v>
      </c>
      <c r="G518" s="199">
        <v>4.5615281096927057E-2</v>
      </c>
      <c r="H518" s="199">
        <v>4.0376464894614203E-2</v>
      </c>
      <c r="I518" s="199">
        <v>4.7091062753823382E-2</v>
      </c>
      <c r="J518" s="199">
        <v>4.7172251320747323E-2</v>
      </c>
      <c r="K518" s="199">
        <v>4.5649447285196099E-2</v>
      </c>
      <c r="L518" s="199">
        <v>4.5263780907504117E-2</v>
      </c>
      <c r="M518" s="199">
        <v>4.1141238929561223E-2</v>
      </c>
      <c r="N518" s="199">
        <v>6.9501157703878921E-2</v>
      </c>
    </row>
    <row r="519" spans="3:14">
      <c r="C519" s="29">
        <v>13</v>
      </c>
      <c r="D519" s="34" t="s">
        <v>963</v>
      </c>
      <c r="E519" s="199">
        <v>4.7552764700984719E-2</v>
      </c>
      <c r="F519" s="199">
        <v>3.765237324386532E-2</v>
      </c>
      <c r="G519" s="199">
        <v>4.4186642669465773E-2</v>
      </c>
      <c r="H519" s="199">
        <v>3.9676733292328265E-2</v>
      </c>
      <c r="I519" s="199">
        <v>3.9964969309536455E-2</v>
      </c>
      <c r="J519" s="199">
        <v>4.6641360211741485E-2</v>
      </c>
      <c r="K519" s="199">
        <v>4.1505584355463282E-2</v>
      </c>
      <c r="L519" s="199">
        <v>4.4752013491567939E-2</v>
      </c>
      <c r="M519" s="199">
        <v>3.960757597734501E-2</v>
      </c>
      <c r="N519" s="199">
        <v>6.2876379325066151E-2</v>
      </c>
    </row>
    <row r="520" spans="3:14">
      <c r="C520" s="29">
        <v>14</v>
      </c>
      <c r="D520" s="34" t="s">
        <v>964</v>
      </c>
      <c r="E520" s="199">
        <v>4.5235984425829906E-2</v>
      </c>
      <c r="F520" s="199">
        <v>3.8344156581545184E-2</v>
      </c>
      <c r="G520" s="199">
        <v>4.3112270434565787E-2</v>
      </c>
      <c r="H520" s="199">
        <v>4.0560922694154386E-2</v>
      </c>
      <c r="I520" s="199">
        <v>3.7716971405626416E-2</v>
      </c>
      <c r="J520" s="199">
        <v>4.5000462806657822E-2</v>
      </c>
      <c r="K520" s="199">
        <v>3.8319546290793642E-2</v>
      </c>
      <c r="L520" s="199">
        <v>4.6259915411407553E-2</v>
      </c>
      <c r="M520" s="199">
        <v>4.1854260593202922E-2</v>
      </c>
      <c r="N520" s="199">
        <v>6.0906273700282752E-2</v>
      </c>
    </row>
    <row r="521" spans="3:14">
      <c r="C521" s="29">
        <v>15</v>
      </c>
      <c r="D521" s="34" t="s">
        <v>965</v>
      </c>
      <c r="E521" s="199">
        <v>4.4042135724842946E-2</v>
      </c>
      <c r="F521" s="199">
        <v>3.7271327555191122E-2</v>
      </c>
      <c r="G521" s="199">
        <v>4.1429711150018186E-2</v>
      </c>
      <c r="H521" s="199">
        <v>3.9773562021356415E-2</v>
      </c>
      <c r="I521" s="199">
        <v>3.7841320238451527E-2</v>
      </c>
      <c r="J521" s="199">
        <v>4.2650321061823836E-2</v>
      </c>
      <c r="K521" s="199">
        <v>3.5865635420280415E-2</v>
      </c>
      <c r="L521" s="199">
        <v>4.5539758816182455E-2</v>
      </c>
      <c r="M521" s="199">
        <v>4.0296052814247633E-2</v>
      </c>
      <c r="N521" s="199">
        <v>5.9070019738725554E-2</v>
      </c>
    </row>
    <row r="522" spans="3:14">
      <c r="C522" s="29">
        <v>16</v>
      </c>
      <c r="D522" s="34" t="s">
        <v>966</v>
      </c>
      <c r="E522" s="199">
        <v>4.2427858463676173E-2</v>
      </c>
      <c r="F522" s="199">
        <v>3.8231929991909969E-2</v>
      </c>
      <c r="G522" s="199">
        <v>4.1704430041862965E-2</v>
      </c>
      <c r="H522" s="199">
        <v>4.0728653841847103E-2</v>
      </c>
      <c r="I522" s="199">
        <v>3.9329245886902731E-2</v>
      </c>
      <c r="J522" s="199">
        <v>4.2106830283582433E-2</v>
      </c>
      <c r="K522" s="199">
        <v>3.5268504963862642E-2</v>
      </c>
      <c r="L522" s="199">
        <v>4.5491088913105146E-2</v>
      </c>
      <c r="M522" s="199">
        <v>4.1161341253723088E-2</v>
      </c>
      <c r="N522" s="199">
        <v>6.3083811733743167E-2</v>
      </c>
    </row>
    <row r="523" spans="3:14">
      <c r="C523" s="29">
        <v>17</v>
      </c>
      <c r="D523" s="34" t="s">
        <v>967</v>
      </c>
      <c r="E523" s="199">
        <v>4.2821666736546783E-2</v>
      </c>
      <c r="F523" s="199">
        <v>3.7206364571169895E-2</v>
      </c>
      <c r="G523" s="199">
        <v>4.1307203124680163E-2</v>
      </c>
      <c r="H523" s="199">
        <v>4.0360202871984725E-2</v>
      </c>
      <c r="I523" s="199">
        <v>4.0346270227321374E-2</v>
      </c>
      <c r="J523" s="199">
        <v>4.331914387097037E-2</v>
      </c>
      <c r="K523" s="199">
        <v>3.3823522126888939E-2</v>
      </c>
      <c r="L523" s="199">
        <v>4.7029550567295859E-2</v>
      </c>
      <c r="M523" s="199">
        <v>4.042288626282689E-2</v>
      </c>
      <c r="N523" s="199">
        <v>4.9204423885364695E-2</v>
      </c>
    </row>
    <row r="524" spans="3:14">
      <c r="C524" s="29">
        <v>18</v>
      </c>
      <c r="D524" s="34" t="s">
        <v>968</v>
      </c>
      <c r="E524" s="199">
        <v>4.3637976244717568E-2</v>
      </c>
      <c r="F524" s="199">
        <v>3.5083848847308398E-2</v>
      </c>
      <c r="G524" s="199">
        <v>4.0043212926704125E-2</v>
      </c>
      <c r="H524" s="199">
        <v>3.9092043884415499E-2</v>
      </c>
      <c r="I524" s="199">
        <v>3.8741584486378065E-2</v>
      </c>
      <c r="J524" s="199">
        <v>4.9310900681864618E-2</v>
      </c>
      <c r="K524" s="199">
        <v>3.1471402120413959E-2</v>
      </c>
      <c r="L524" s="199">
        <v>4.5384477753698166E-2</v>
      </c>
      <c r="M524" s="199">
        <v>3.9048820215696819E-2</v>
      </c>
      <c r="N524" s="199">
        <v>2.9457411062726948E-2</v>
      </c>
    </row>
    <row r="525" spans="3:14">
      <c r="C525" s="29">
        <v>19</v>
      </c>
      <c r="D525" s="34" t="s">
        <v>969</v>
      </c>
      <c r="E525" s="199">
        <v>4.4579019422754627E-2</v>
      </c>
      <c r="F525" s="199">
        <v>3.9481028380874951E-2</v>
      </c>
      <c r="G525" s="199">
        <v>4.2676910907973278E-2</v>
      </c>
      <c r="H525" s="199">
        <v>4.1131766151371194E-2</v>
      </c>
      <c r="I525" s="199">
        <v>4.2576827342045022E-2</v>
      </c>
      <c r="J525" s="199">
        <v>4.8726027503748617E-2</v>
      </c>
      <c r="K525" s="199">
        <v>3.2126794663218453E-2</v>
      </c>
      <c r="L525" s="199">
        <v>4.4690085365279839E-2</v>
      </c>
      <c r="M525" s="199">
        <v>4.0373019171397746E-2</v>
      </c>
      <c r="N525" s="199">
        <v>2.3533784360701342E-2</v>
      </c>
    </row>
    <row r="526" spans="3:14">
      <c r="C526" s="29">
        <v>20</v>
      </c>
      <c r="D526" s="34" t="s">
        <v>970</v>
      </c>
      <c r="E526" s="199">
        <v>4.9585856188284511E-2</v>
      </c>
      <c r="F526" s="199">
        <v>4.4129131845489118E-2</v>
      </c>
      <c r="G526" s="199">
        <v>4.1518957866446396E-2</v>
      </c>
      <c r="H526" s="199">
        <v>4.1471224258031292E-2</v>
      </c>
      <c r="I526" s="199">
        <v>4.0557689870283117E-2</v>
      </c>
      <c r="J526" s="199">
        <v>4.8091868234161846E-2</v>
      </c>
      <c r="K526" s="199">
        <v>3.8870687091528196E-2</v>
      </c>
      <c r="L526" s="199">
        <v>4.4262418338277862E-2</v>
      </c>
      <c r="M526" s="199">
        <v>4.0659782712756436E-2</v>
      </c>
      <c r="N526" s="199">
        <v>2.5098819192269244E-2</v>
      </c>
    </row>
    <row r="527" spans="3:14">
      <c r="C527" s="29">
        <v>21</v>
      </c>
      <c r="D527" s="34" t="s">
        <v>971</v>
      </c>
      <c r="E527" s="199">
        <v>5.1651814381064476E-2</v>
      </c>
      <c r="F527" s="199">
        <v>4.9732649322842139E-2</v>
      </c>
      <c r="G527" s="199">
        <v>4.2144030363748822E-2</v>
      </c>
      <c r="H527" s="199">
        <v>4.4320516474404659E-2</v>
      </c>
      <c r="I527" s="199">
        <v>3.6213069461737295E-2</v>
      </c>
      <c r="J527" s="199">
        <v>5.2169139982700889E-2</v>
      </c>
      <c r="K527" s="199">
        <v>4.5324291790462941E-2</v>
      </c>
      <c r="L527" s="199">
        <v>4.3120781886882495E-2</v>
      </c>
      <c r="M527" s="199">
        <v>4.0298496190665098E-2</v>
      </c>
      <c r="N527" s="199">
        <v>2.5124685461147853E-2</v>
      </c>
    </row>
    <row r="528" spans="3:14">
      <c r="C528" s="29">
        <v>22</v>
      </c>
      <c r="D528" s="34" t="s">
        <v>972</v>
      </c>
      <c r="E528" s="199">
        <v>4.8069177182981503E-2</v>
      </c>
      <c r="F528" s="199">
        <v>4.918261764408742E-2</v>
      </c>
      <c r="G528" s="199">
        <v>4.1522835905319543E-2</v>
      </c>
      <c r="H528" s="199">
        <v>4.8448375372830123E-2</v>
      </c>
      <c r="I528" s="199">
        <v>3.6619399909041624E-2</v>
      </c>
      <c r="J528" s="199">
        <v>4.8247702445980145E-2</v>
      </c>
      <c r="K528" s="199">
        <v>4.8495756343672154E-2</v>
      </c>
      <c r="L528" s="199">
        <v>4.1536132720343295E-2</v>
      </c>
      <c r="M528" s="199">
        <v>4.2231317999443352E-2</v>
      </c>
      <c r="N528" s="199">
        <v>2.9739679860975077E-2</v>
      </c>
    </row>
    <row r="529" spans="1:14">
      <c r="C529" s="29">
        <v>23</v>
      </c>
      <c r="D529" s="34" t="s">
        <v>973</v>
      </c>
      <c r="E529" s="199">
        <v>4.0394195064063325E-2</v>
      </c>
      <c r="F529" s="199">
        <v>4.7155568921457822E-2</v>
      </c>
      <c r="G529" s="199">
        <v>4.1098074048431611E-2</v>
      </c>
      <c r="H529" s="199">
        <v>4.8438246455878034E-2</v>
      </c>
      <c r="I529" s="199">
        <v>4.0212735024619466E-2</v>
      </c>
      <c r="J529" s="199">
        <v>4.0898490215735515E-2</v>
      </c>
      <c r="K529" s="199">
        <v>4.6368630900094902E-2</v>
      </c>
      <c r="L529" s="199">
        <v>3.8526027095746151E-2</v>
      </c>
      <c r="M529" s="199">
        <v>4.1545950914344765E-2</v>
      </c>
      <c r="N529" s="199">
        <v>3.6433518666405477E-2</v>
      </c>
    </row>
    <row r="530" spans="1:14">
      <c r="C530" s="29">
        <v>24</v>
      </c>
      <c r="D530" s="34" t="s">
        <v>974</v>
      </c>
      <c r="E530" s="199">
        <v>3.3816522036464881E-2</v>
      </c>
      <c r="F530" s="199">
        <v>4.5420501205672252E-2</v>
      </c>
      <c r="G530" s="199">
        <v>3.9040606003601479E-2</v>
      </c>
      <c r="H530" s="199">
        <v>4.7031442109661988E-2</v>
      </c>
      <c r="I530" s="199">
        <v>3.9376109686853948E-2</v>
      </c>
      <c r="J530" s="199">
        <v>3.4303206358625361E-2</v>
      </c>
      <c r="K530" s="199">
        <v>4.5646123501880569E-2</v>
      </c>
      <c r="L530" s="199">
        <v>3.709630167787422E-2</v>
      </c>
      <c r="M530" s="199">
        <v>4.1389574823627082E-2</v>
      </c>
      <c r="N530" s="199">
        <v>3.8574391891552512E-2</v>
      </c>
    </row>
    <row r="531" spans="1:14">
      <c r="A531" s="16" t="s">
        <v>434</v>
      </c>
      <c r="B531" s="16" t="s">
        <v>308</v>
      </c>
      <c r="C531" s="29">
        <v>1</v>
      </c>
      <c r="D531" s="34" t="s">
        <v>975</v>
      </c>
      <c r="E531" s="199">
        <v>3.2930846562691178E-2</v>
      </c>
      <c r="F531" s="199">
        <v>3.4249172732692026E-2</v>
      </c>
      <c r="G531" s="199">
        <v>3.0137380269543042E-2</v>
      </c>
      <c r="H531" s="199">
        <v>2.9115478723203529E-2</v>
      </c>
      <c r="I531" s="199">
        <v>2.8965291947977832E-2</v>
      </c>
      <c r="J531" s="199">
        <v>3.372949495193539E-2</v>
      </c>
      <c r="K531" s="199">
        <v>3.6494730688028311E-2</v>
      </c>
      <c r="L531" s="199">
        <v>2.5224819983603611E-2</v>
      </c>
      <c r="M531" s="199">
        <v>3.1215212744484279E-2</v>
      </c>
      <c r="N531" s="199">
        <v>3.3728013831026166E-2</v>
      </c>
    </row>
    <row r="532" spans="1:14">
      <c r="C532" s="29">
        <v>2</v>
      </c>
      <c r="D532" s="34" t="s">
        <v>976</v>
      </c>
      <c r="E532" s="199">
        <v>3.1965086278296063E-2</v>
      </c>
      <c r="F532" s="199">
        <v>3.4313740990618673E-2</v>
      </c>
      <c r="G532" s="199">
        <v>3.0720462938673206E-2</v>
      </c>
      <c r="H532" s="199">
        <v>2.9146539104294083E-2</v>
      </c>
      <c r="I532" s="199">
        <v>2.6458390164981638E-2</v>
      </c>
      <c r="J532" s="199">
        <v>3.1812153819531612E-2</v>
      </c>
      <c r="K532" s="199">
        <v>3.434657755312049E-2</v>
      </c>
      <c r="L532" s="199">
        <v>2.5561537862660431E-2</v>
      </c>
      <c r="M532" s="199">
        <v>3.202729766048705E-2</v>
      </c>
      <c r="N532" s="199">
        <v>2.6512828516886581E-2</v>
      </c>
    </row>
    <row r="533" spans="1:14">
      <c r="C533" s="29">
        <v>3</v>
      </c>
      <c r="D533" s="34" t="s">
        <v>977</v>
      </c>
      <c r="E533" s="199">
        <v>3.1860981422438088E-2</v>
      </c>
      <c r="F533" s="199">
        <v>3.4949628815039657E-2</v>
      </c>
      <c r="G533" s="199">
        <v>3.1351954012998604E-2</v>
      </c>
      <c r="H533" s="199">
        <v>2.9438332516184058E-2</v>
      </c>
      <c r="I533" s="199">
        <v>2.7962594503100617E-2</v>
      </c>
      <c r="J533" s="199">
        <v>3.1088735993136052E-2</v>
      </c>
      <c r="K533" s="199">
        <v>3.5112992422697761E-2</v>
      </c>
      <c r="L533" s="199">
        <v>2.5166597276427512E-2</v>
      </c>
      <c r="M533" s="199">
        <v>3.2180923813803386E-2</v>
      </c>
      <c r="N533" s="199">
        <v>2.8295494111008394E-2</v>
      </c>
    </row>
    <row r="534" spans="1:14">
      <c r="C534" s="29">
        <v>4</v>
      </c>
      <c r="D534" s="34" t="s">
        <v>978</v>
      </c>
      <c r="E534" s="199">
        <v>3.1713331228719305E-2</v>
      </c>
      <c r="F534" s="199">
        <v>3.577556573308565E-2</v>
      </c>
      <c r="G534" s="199">
        <v>3.2031382499308023E-2</v>
      </c>
      <c r="H534" s="199">
        <v>3.0343205599693227E-2</v>
      </c>
      <c r="I534" s="199">
        <v>3.1205306862430091E-2</v>
      </c>
      <c r="J534" s="199">
        <v>3.2646695264231265E-2</v>
      </c>
      <c r="K534" s="199">
        <v>3.6291114397626792E-2</v>
      </c>
      <c r="L534" s="199">
        <v>2.5709677714326331E-2</v>
      </c>
      <c r="M534" s="199">
        <v>3.2403852431837986E-2</v>
      </c>
      <c r="N534" s="199">
        <v>3.2477218426960899E-2</v>
      </c>
    </row>
    <row r="535" spans="1:14">
      <c r="C535" s="29">
        <v>5</v>
      </c>
      <c r="D535" s="34" t="s">
        <v>979</v>
      </c>
      <c r="E535" s="199">
        <v>3.6096972545278001E-2</v>
      </c>
      <c r="F535" s="199">
        <v>3.6072169419581489E-2</v>
      </c>
      <c r="G535" s="199">
        <v>3.309448344075834E-2</v>
      </c>
      <c r="H535" s="199">
        <v>3.1206045569352751E-2</v>
      </c>
      <c r="I535" s="199">
        <v>3.2588352365323092E-2</v>
      </c>
      <c r="J535" s="199">
        <v>3.4412293713543728E-2</v>
      </c>
      <c r="K535" s="199">
        <v>3.6138192436487429E-2</v>
      </c>
      <c r="L535" s="199">
        <v>2.9763879283405043E-2</v>
      </c>
      <c r="M535" s="199">
        <v>3.4923918781266647E-2</v>
      </c>
      <c r="N535" s="199">
        <v>3.404473472524043E-2</v>
      </c>
    </row>
    <row r="536" spans="1:14">
      <c r="C536" s="29">
        <v>6</v>
      </c>
      <c r="D536" s="34" t="s">
        <v>980</v>
      </c>
      <c r="E536" s="199">
        <v>4.1900654864197667E-2</v>
      </c>
      <c r="F536" s="199">
        <v>3.8856394039871622E-2</v>
      </c>
      <c r="G536" s="199">
        <v>3.7622321265937765E-2</v>
      </c>
      <c r="H536" s="199">
        <v>3.4751167159133359E-2</v>
      </c>
      <c r="I536" s="199">
        <v>3.5207133629759475E-2</v>
      </c>
      <c r="J536" s="199">
        <v>4.3126335229692933E-2</v>
      </c>
      <c r="K536" s="199">
        <v>3.8733848873136759E-2</v>
      </c>
      <c r="L536" s="199">
        <v>3.8184241443108946E-2</v>
      </c>
      <c r="M536" s="199">
        <v>4.5354366460679599E-2</v>
      </c>
      <c r="N536" s="199">
        <v>4.0731651679052967E-2</v>
      </c>
    </row>
    <row r="537" spans="1:14">
      <c r="C537" s="29">
        <v>7</v>
      </c>
      <c r="D537" s="34" t="s">
        <v>981</v>
      </c>
      <c r="E537" s="199">
        <v>5.0255308841650831E-2</v>
      </c>
      <c r="F537" s="199">
        <v>3.830909090376234E-2</v>
      </c>
      <c r="G537" s="199">
        <v>4.233674166647123E-2</v>
      </c>
      <c r="H537" s="199">
        <v>3.8768058200767917E-2</v>
      </c>
      <c r="I537" s="199">
        <v>4.2958346562563567E-2</v>
      </c>
      <c r="J537" s="199">
        <v>5.2833141969080899E-2</v>
      </c>
      <c r="K537" s="199">
        <v>3.6505916999400111E-2</v>
      </c>
      <c r="L537" s="199">
        <v>4.4713566753521984E-2</v>
      </c>
      <c r="M537" s="199">
        <v>4.8537158965942351E-2</v>
      </c>
      <c r="N537" s="199">
        <v>4.5965830641966125E-2</v>
      </c>
    </row>
    <row r="538" spans="1:14">
      <c r="C538" s="29">
        <v>8</v>
      </c>
      <c r="D538" s="34" t="s">
        <v>982</v>
      </c>
      <c r="E538" s="199">
        <v>5.2949229129875354E-2</v>
      </c>
      <c r="F538" s="199">
        <v>4.3538163457552771E-2</v>
      </c>
      <c r="G538" s="199">
        <v>4.6117771270652551E-2</v>
      </c>
      <c r="H538" s="199">
        <v>4.6638236258031068E-2</v>
      </c>
      <c r="I538" s="199">
        <v>5.1126603179718184E-2</v>
      </c>
      <c r="J538" s="199">
        <v>5.3592776755336184E-2</v>
      </c>
      <c r="K538" s="199">
        <v>4.2574770576380795E-2</v>
      </c>
      <c r="L538" s="199">
        <v>4.9620922130926282E-2</v>
      </c>
      <c r="M538" s="199">
        <v>5.4172849052489348E-2</v>
      </c>
      <c r="N538" s="199">
        <v>5.6819344226867248E-2</v>
      </c>
    </row>
    <row r="539" spans="1:14">
      <c r="C539" s="29">
        <v>9</v>
      </c>
      <c r="D539" s="34" t="s">
        <v>983</v>
      </c>
      <c r="E539" s="199">
        <v>4.8916164257112996E-2</v>
      </c>
      <c r="F539" s="199">
        <v>4.8314625788614653E-2</v>
      </c>
      <c r="G539" s="199">
        <v>4.7909658016400729E-2</v>
      </c>
      <c r="H539" s="199">
        <v>4.9301243024839889E-2</v>
      </c>
      <c r="I539" s="199">
        <v>4.6539122651862157E-2</v>
      </c>
      <c r="J539" s="199">
        <v>4.8847669891837205E-2</v>
      </c>
      <c r="K539" s="199">
        <v>5.0083277003475993E-2</v>
      </c>
      <c r="L539" s="199">
        <v>5.4746263943937973E-2</v>
      </c>
      <c r="M539" s="199">
        <v>5.5140779166245255E-2</v>
      </c>
      <c r="N539" s="199">
        <v>5.3942923004886491E-2</v>
      </c>
    </row>
    <row r="540" spans="1:14">
      <c r="C540" s="29">
        <v>10</v>
      </c>
      <c r="D540" s="34" t="s">
        <v>984</v>
      </c>
      <c r="E540" s="199">
        <v>4.6439253827802597E-2</v>
      </c>
      <c r="F540" s="199">
        <v>4.9760593825599407E-2</v>
      </c>
      <c r="G540" s="199">
        <v>4.8571922955983317E-2</v>
      </c>
      <c r="H540" s="199">
        <v>5.1492190055859338E-2</v>
      </c>
      <c r="I540" s="199">
        <v>4.6139266861455766E-2</v>
      </c>
      <c r="J540" s="199">
        <v>4.6082478625418082E-2</v>
      </c>
      <c r="K540" s="199">
        <v>5.0538839534092155E-2</v>
      </c>
      <c r="L540" s="199">
        <v>5.5437200094292885E-2</v>
      </c>
      <c r="M540" s="199">
        <v>5.3500222544552639E-2</v>
      </c>
      <c r="N540" s="199">
        <v>5.1173115942899007E-2</v>
      </c>
    </row>
    <row r="541" spans="1:14">
      <c r="C541" s="29">
        <v>11</v>
      </c>
      <c r="D541" s="34" t="s">
        <v>985</v>
      </c>
      <c r="E541" s="199">
        <v>4.184926655854166E-2</v>
      </c>
      <c r="F541" s="199">
        <v>5.1984203698076784E-2</v>
      </c>
      <c r="G541" s="199">
        <v>5.040209175288532E-2</v>
      </c>
      <c r="H541" s="199">
        <v>4.9483076881990579E-2</v>
      </c>
      <c r="I541" s="199">
        <v>4.5462190376698519E-2</v>
      </c>
      <c r="J541" s="199">
        <v>4.5862586003073476E-2</v>
      </c>
      <c r="K541" s="199">
        <v>5.2023212206258891E-2</v>
      </c>
      <c r="L541" s="199">
        <v>5.5747893404813793E-2</v>
      </c>
      <c r="M541" s="199">
        <v>5.2300572982877928E-2</v>
      </c>
      <c r="N541" s="199">
        <v>4.527499969984753E-2</v>
      </c>
    </row>
    <row r="542" spans="1:14">
      <c r="C542" s="29">
        <v>12</v>
      </c>
      <c r="D542" s="34" t="s">
        <v>986</v>
      </c>
      <c r="E542" s="199">
        <v>4.0216710645476078E-2</v>
      </c>
      <c r="F542" s="199">
        <v>5.3146709987350577E-2</v>
      </c>
      <c r="G542" s="199">
        <v>5.065705146031653E-2</v>
      </c>
      <c r="H542" s="199">
        <v>5.1401157013709821E-2</v>
      </c>
      <c r="I542" s="199">
        <v>4.7052017842931955E-2</v>
      </c>
      <c r="J542" s="199">
        <v>4.1834817493690932E-2</v>
      </c>
      <c r="K542" s="199">
        <v>5.254090961185838E-2</v>
      </c>
      <c r="L542" s="199">
        <v>5.7312273486159242E-2</v>
      </c>
      <c r="M542" s="199">
        <v>5.2738322171966542E-2</v>
      </c>
      <c r="N542" s="199">
        <v>4.0020650490449151E-2</v>
      </c>
    </row>
    <row r="543" spans="1:14">
      <c r="C543" s="29">
        <v>13</v>
      </c>
      <c r="D543" s="34" t="s">
        <v>987</v>
      </c>
      <c r="E543" s="199">
        <v>3.9447243821727422E-2</v>
      </c>
      <c r="F543" s="199">
        <v>5.1710999449534785E-2</v>
      </c>
      <c r="G543" s="199">
        <v>5.0775395431008452E-2</v>
      </c>
      <c r="H543" s="199">
        <v>5.2261500541524675E-2</v>
      </c>
      <c r="I543" s="199">
        <v>4.8042483412364244E-2</v>
      </c>
      <c r="J543" s="199">
        <v>3.8985119987599133E-2</v>
      </c>
      <c r="K543" s="199">
        <v>5.0811505873779562E-2</v>
      </c>
      <c r="L543" s="199">
        <v>5.7062269727772411E-2</v>
      </c>
      <c r="M543" s="199">
        <v>5.2733542691641148E-2</v>
      </c>
      <c r="N543" s="199">
        <v>4.0659615084462919E-2</v>
      </c>
    </row>
    <row r="544" spans="1:14">
      <c r="C544" s="29">
        <v>14</v>
      </c>
      <c r="D544" s="34" t="s">
        <v>988</v>
      </c>
      <c r="E544" s="199">
        <v>3.7005795413469537E-2</v>
      </c>
      <c r="F544" s="199">
        <v>5.1542575940623857E-2</v>
      </c>
      <c r="G544" s="199">
        <v>5.0475144185221012E-2</v>
      </c>
      <c r="H544" s="199">
        <v>5.545294018438255E-2</v>
      </c>
      <c r="I544" s="199">
        <v>4.5181489924677999E-2</v>
      </c>
      <c r="J544" s="199">
        <v>3.8218563107906861E-2</v>
      </c>
      <c r="K544" s="199">
        <v>5.1269381936974903E-2</v>
      </c>
      <c r="L544" s="199">
        <v>5.6829830938719995E-2</v>
      </c>
      <c r="M544" s="199">
        <v>5.4023917031635456E-2</v>
      </c>
      <c r="N544" s="199">
        <v>4.5756204151709071E-2</v>
      </c>
    </row>
    <row r="545" spans="1:14">
      <c r="C545" s="29">
        <v>15</v>
      </c>
      <c r="D545" s="34" t="s">
        <v>989</v>
      </c>
      <c r="E545" s="199">
        <v>3.745820393912299E-2</v>
      </c>
      <c r="F545" s="199">
        <v>5.050568931034545E-2</v>
      </c>
      <c r="G545" s="199">
        <v>4.9167043657482819E-2</v>
      </c>
      <c r="H545" s="199">
        <v>5.2454423245008638E-2</v>
      </c>
      <c r="I545" s="199">
        <v>4.2696521159720981E-2</v>
      </c>
      <c r="J545" s="199">
        <v>3.6439364595607281E-2</v>
      </c>
      <c r="K545" s="199">
        <v>4.8843528622262357E-2</v>
      </c>
      <c r="L545" s="199">
        <v>5.5282215070754002E-2</v>
      </c>
      <c r="M545" s="199">
        <v>5.4266304962423462E-2</v>
      </c>
      <c r="N545" s="199">
        <v>5.7145189756396264E-2</v>
      </c>
    </row>
    <row r="546" spans="1:14">
      <c r="C546" s="29">
        <v>16</v>
      </c>
      <c r="D546" s="34" t="s">
        <v>990</v>
      </c>
      <c r="E546" s="199">
        <v>3.7047304109693195E-2</v>
      </c>
      <c r="F546" s="199">
        <v>4.8486627853626632E-2</v>
      </c>
      <c r="G546" s="199">
        <v>4.7095989538520434E-2</v>
      </c>
      <c r="H546" s="199">
        <v>4.6534953233806589E-2</v>
      </c>
      <c r="I546" s="199">
        <v>4.4158335722591181E-2</v>
      </c>
      <c r="J546" s="199">
        <v>3.8329544976857283E-2</v>
      </c>
      <c r="K546" s="199">
        <v>4.8935942808254307E-2</v>
      </c>
      <c r="L546" s="199">
        <v>5.0678862817021213E-2</v>
      </c>
      <c r="M546" s="199">
        <v>4.6641497581881665E-2</v>
      </c>
      <c r="N546" s="199">
        <v>5.3193262177186014E-2</v>
      </c>
    </row>
    <row r="547" spans="1:14">
      <c r="C547" s="29">
        <v>17</v>
      </c>
      <c r="D547" s="34" t="s">
        <v>991</v>
      </c>
      <c r="E547" s="199">
        <v>3.9354418502886741E-2</v>
      </c>
      <c r="F547" s="199">
        <v>4.3963317517092274E-2</v>
      </c>
      <c r="G547" s="199">
        <v>4.4790186861985146E-2</v>
      </c>
      <c r="H547" s="199">
        <v>4.3197442714642473E-2</v>
      </c>
      <c r="I547" s="199">
        <v>4.7187306603240865E-2</v>
      </c>
      <c r="J547" s="199">
        <v>4.2533689057011319E-2</v>
      </c>
      <c r="K547" s="199">
        <v>4.6298058046176475E-2</v>
      </c>
      <c r="L547" s="199">
        <v>4.6889220683123352E-2</v>
      </c>
      <c r="M547" s="199">
        <v>3.5586559589237801E-2</v>
      </c>
      <c r="N547" s="199">
        <v>4.2166380521304829E-2</v>
      </c>
    </row>
    <row r="548" spans="1:14">
      <c r="C548" s="29">
        <v>18</v>
      </c>
      <c r="D548" s="34" t="s">
        <v>992</v>
      </c>
      <c r="E548" s="199">
        <v>4.4331076734399379E-2</v>
      </c>
      <c r="F548" s="199">
        <v>3.6791690568053668E-2</v>
      </c>
      <c r="G548" s="199">
        <v>4.312030813705741E-2</v>
      </c>
      <c r="H548" s="199">
        <v>4.0444331814277493E-2</v>
      </c>
      <c r="I548" s="199">
        <v>4.7926596937243833E-2</v>
      </c>
      <c r="J548" s="199">
        <v>4.6358771740590547E-2</v>
      </c>
      <c r="K548" s="199">
        <v>4.0530548443490869E-2</v>
      </c>
      <c r="L548" s="199">
        <v>4.1929222059390349E-2</v>
      </c>
      <c r="M548" s="199">
        <v>3.462784704468088E-2</v>
      </c>
      <c r="N548" s="199">
        <v>4.7002917482080901E-2</v>
      </c>
    </row>
    <row r="549" spans="1:14">
      <c r="C549" s="29">
        <v>19</v>
      </c>
      <c r="D549" s="34" t="s">
        <v>993</v>
      </c>
      <c r="E549" s="199">
        <v>4.9419252691331267E-2</v>
      </c>
      <c r="F549" s="199">
        <v>3.2672834194991542E-2</v>
      </c>
      <c r="G549" s="199">
        <v>4.1961851849445578E-2</v>
      </c>
      <c r="H549" s="199">
        <v>4.0252976644044841E-2</v>
      </c>
      <c r="I549" s="199">
        <v>4.7842871858767386E-2</v>
      </c>
      <c r="J549" s="199">
        <v>4.5293336348709579E-2</v>
      </c>
      <c r="K549" s="199">
        <v>3.0629366284274474E-2</v>
      </c>
      <c r="L549" s="199">
        <v>3.9224694652381244E-2</v>
      </c>
      <c r="M549" s="199">
        <v>3.2917305175366382E-2</v>
      </c>
      <c r="N549" s="199">
        <v>4.5637824014599419E-2</v>
      </c>
    </row>
    <row r="550" spans="1:14">
      <c r="C550" s="29">
        <v>20</v>
      </c>
      <c r="D550" s="34" t="s">
        <v>994</v>
      </c>
      <c r="E550" s="199">
        <v>5.1605323948218818E-2</v>
      </c>
      <c r="F550" s="199">
        <v>3.4736966948810621E-2</v>
      </c>
      <c r="G550" s="199">
        <v>4.1488891548923094E-2</v>
      </c>
      <c r="H550" s="199">
        <v>4.046610310943443E-2</v>
      </c>
      <c r="I550" s="199">
        <v>4.7098098270254636E-2</v>
      </c>
      <c r="J550" s="199">
        <v>4.4974612927008703E-2</v>
      </c>
      <c r="K550" s="199">
        <v>3.3294810049822814E-2</v>
      </c>
      <c r="L550" s="199">
        <v>3.9160246713426335E-2</v>
      </c>
      <c r="M550" s="199">
        <v>3.2857561671298913E-2</v>
      </c>
      <c r="N550" s="199">
        <v>3.915885269717017E-2</v>
      </c>
    </row>
    <row r="551" spans="1:14">
      <c r="C551" s="29">
        <v>21</v>
      </c>
      <c r="D551" s="34" t="s">
        <v>995</v>
      </c>
      <c r="E551" s="199">
        <v>5.3843154575905348E-2</v>
      </c>
      <c r="F551" s="199">
        <v>3.9294767162249902E-2</v>
      </c>
      <c r="G551" s="199">
        <v>4.0568743973451386E-2</v>
      </c>
      <c r="H551" s="199">
        <v>4.026795529511281E-2</v>
      </c>
      <c r="I551" s="199">
        <v>4.8724515915620721E-2</v>
      </c>
      <c r="J551" s="199">
        <v>4.8905661127411668E-2</v>
      </c>
      <c r="K551" s="199">
        <v>3.6738948204022452E-2</v>
      </c>
      <c r="L551" s="199">
        <v>3.6395985495261615E-2</v>
      </c>
      <c r="M551" s="199">
        <v>3.2728771746102052E-2</v>
      </c>
      <c r="N551" s="199">
        <v>3.7976011814001523E-2</v>
      </c>
    </row>
    <row r="552" spans="1:14">
      <c r="C552" s="29">
        <v>22</v>
      </c>
      <c r="D552" s="34" t="s">
        <v>996</v>
      </c>
      <c r="E552" s="199">
        <v>4.8501536909655807E-2</v>
      </c>
      <c r="F552" s="199">
        <v>3.8685163215398673E-2</v>
      </c>
      <c r="G552" s="199">
        <v>3.8918252160262304E-2</v>
      </c>
      <c r="H552" s="199">
        <v>4.1283020160509602E-2</v>
      </c>
      <c r="I552" s="199">
        <v>4.5683524053930329E-2</v>
      </c>
      <c r="J552" s="199">
        <v>4.8238998167228105E-2</v>
      </c>
      <c r="K552" s="199">
        <v>3.6949555939031348E-2</v>
      </c>
      <c r="L552" s="199">
        <v>3.2659244916065013E-2</v>
      </c>
      <c r="M552" s="199">
        <v>3.2948115753892601E-2</v>
      </c>
      <c r="N552" s="199">
        <v>3.757092603042346E-2</v>
      </c>
    </row>
    <row r="553" spans="1:14">
      <c r="C553" s="29">
        <v>23</v>
      </c>
      <c r="D553" s="34" t="s">
        <v>997</v>
      </c>
      <c r="E553" s="199">
        <v>4.0925967933123808E-2</v>
      </c>
      <c r="F553" s="199">
        <v>3.7023741421433637E-2</v>
      </c>
      <c r="G553" s="199">
        <v>3.6551968414308682E-2</v>
      </c>
      <c r="H553" s="199">
        <v>3.9133061221172258E-2</v>
      </c>
      <c r="I553" s="199">
        <v>3.6847786647410591E-2</v>
      </c>
      <c r="J553" s="199">
        <v>4.1649787337382178E-2</v>
      </c>
      <c r="K553" s="199">
        <v>3.673401605764489E-2</v>
      </c>
      <c r="L553" s="199">
        <v>2.9428401284536537E-2</v>
      </c>
      <c r="M553" s="199">
        <v>3.2840833490160024E-2</v>
      </c>
      <c r="N553" s="199">
        <v>3.4233470603066363E-2</v>
      </c>
    </row>
    <row r="554" spans="1:14">
      <c r="C554" s="29">
        <v>24</v>
      </c>
      <c r="D554" s="34" t="s">
        <v>998</v>
      </c>
      <c r="E554" s="199">
        <v>3.3966915258385903E-2</v>
      </c>
      <c r="F554" s="199">
        <v>3.531556702599329E-2</v>
      </c>
      <c r="G554" s="199">
        <v>3.4133002692404983E-2</v>
      </c>
      <c r="H554" s="199">
        <v>3.7166561729024016E-2</v>
      </c>
      <c r="I554" s="199">
        <v>3.6945852545374192E-2</v>
      </c>
      <c r="J554" s="199">
        <v>3.4203370916179462E-2</v>
      </c>
      <c r="K554" s="199">
        <v>3.7579955431701617E-2</v>
      </c>
      <c r="L554" s="199">
        <v>2.7270932264363737E-2</v>
      </c>
      <c r="M554" s="199">
        <v>3.3332266485046405E-2</v>
      </c>
      <c r="N554" s="199">
        <v>3.0512540370508223E-2</v>
      </c>
    </row>
    <row r="555" spans="1:14">
      <c r="A555" s="16" t="s">
        <v>434</v>
      </c>
      <c r="B555" s="16" t="s">
        <v>309</v>
      </c>
      <c r="C555" s="29">
        <v>1</v>
      </c>
      <c r="D555" s="34" t="s">
        <v>999</v>
      </c>
      <c r="E555" s="199">
        <v>3.365451950974651E-2</v>
      </c>
      <c r="F555" s="199">
        <v>3.3208027284725189E-2</v>
      </c>
      <c r="G555" s="199">
        <v>3.1257344776382569E-2</v>
      </c>
      <c r="H555" s="199">
        <v>3.3651236841067154E-2</v>
      </c>
      <c r="I555" s="199">
        <v>3.7100200930085966E-2</v>
      </c>
      <c r="J555" s="199">
        <v>3.3251138015739048E-2</v>
      </c>
      <c r="K555" s="199">
        <v>3.5159920586080369E-2</v>
      </c>
      <c r="L555" s="199">
        <v>2.6071713561619719E-2</v>
      </c>
      <c r="M555" s="199">
        <v>3.1342151315923765E-2</v>
      </c>
      <c r="N555" s="199">
        <v>2.916068969389915E-2</v>
      </c>
    </row>
    <row r="556" spans="1:14">
      <c r="C556" s="29">
        <v>2</v>
      </c>
      <c r="D556" s="34" t="s">
        <v>1000</v>
      </c>
      <c r="E556" s="199">
        <v>3.0920511325002956E-2</v>
      </c>
      <c r="F556" s="199">
        <v>3.3566546084666478E-2</v>
      </c>
      <c r="G556" s="199">
        <v>3.1360312875310048E-2</v>
      </c>
      <c r="H556" s="199">
        <v>3.3909961588852296E-2</v>
      </c>
      <c r="I556" s="199">
        <v>3.49179863799461E-2</v>
      </c>
      <c r="J556" s="199">
        <v>3.1500235455480419E-2</v>
      </c>
      <c r="K556" s="199">
        <v>3.4483121932590857E-2</v>
      </c>
      <c r="L556" s="199">
        <v>2.6174007277595678E-2</v>
      </c>
      <c r="M556" s="199">
        <v>3.2818229321453472E-2</v>
      </c>
      <c r="N556" s="199">
        <v>2.8561061722412694E-2</v>
      </c>
    </row>
    <row r="557" spans="1:14">
      <c r="C557" s="29">
        <v>3</v>
      </c>
      <c r="D557" s="34" t="s">
        <v>1001</v>
      </c>
      <c r="E557" s="199">
        <v>3.1522520799035281E-2</v>
      </c>
      <c r="F557" s="199">
        <v>3.3451238882704494E-2</v>
      </c>
      <c r="G557" s="199">
        <v>3.1238032890439013E-2</v>
      </c>
      <c r="H557" s="199">
        <v>3.3318232627191718E-2</v>
      </c>
      <c r="I557" s="199">
        <v>3.3996418424865719E-2</v>
      </c>
      <c r="J557" s="199">
        <v>3.1025679643416251E-2</v>
      </c>
      <c r="K557" s="199">
        <v>3.4455437836342882E-2</v>
      </c>
      <c r="L557" s="199">
        <v>2.5250227272610844E-2</v>
      </c>
      <c r="M557" s="199">
        <v>3.1881654479904362E-2</v>
      </c>
      <c r="N557" s="199">
        <v>2.614900224968477E-2</v>
      </c>
    </row>
    <row r="558" spans="1:14">
      <c r="C558" s="29">
        <v>4</v>
      </c>
      <c r="D558" s="34" t="s">
        <v>1002</v>
      </c>
      <c r="E558" s="199">
        <v>3.2107098143001229E-2</v>
      </c>
      <c r="F558" s="199">
        <v>3.3949474212686244E-2</v>
      </c>
      <c r="G558" s="199">
        <v>3.1940002232084749E-2</v>
      </c>
      <c r="H558" s="199">
        <v>3.3748604951146413E-2</v>
      </c>
      <c r="I558" s="199">
        <v>3.6820857768640032E-2</v>
      </c>
      <c r="J558" s="199">
        <v>3.0567929585138386E-2</v>
      </c>
      <c r="K558" s="199">
        <v>3.4533663556924499E-2</v>
      </c>
      <c r="L558" s="199">
        <v>2.5438494131112377E-2</v>
      </c>
      <c r="M558" s="199">
        <v>3.2182159067802162E-2</v>
      </c>
      <c r="N558" s="199">
        <v>3.4390058191793776E-2</v>
      </c>
    </row>
    <row r="559" spans="1:14">
      <c r="C559" s="29">
        <v>5</v>
      </c>
      <c r="D559" s="34" t="s">
        <v>1003</v>
      </c>
      <c r="E559" s="199">
        <v>3.4379084590138657E-2</v>
      </c>
      <c r="F559" s="199">
        <v>3.4529186696164955E-2</v>
      </c>
      <c r="G559" s="199">
        <v>3.3710984830985932E-2</v>
      </c>
      <c r="H559" s="199">
        <v>3.3871128688581296E-2</v>
      </c>
      <c r="I559" s="199">
        <v>3.4771064462515676E-2</v>
      </c>
      <c r="J559" s="199">
        <v>3.3775296881560078E-2</v>
      </c>
      <c r="K559" s="199">
        <v>3.5597176269271176E-2</v>
      </c>
      <c r="L559" s="199">
        <v>2.9597877484853059E-2</v>
      </c>
      <c r="M559" s="199">
        <v>3.4714443758982326E-2</v>
      </c>
      <c r="N559" s="199">
        <v>3.7572366692727774E-2</v>
      </c>
    </row>
    <row r="560" spans="1:14">
      <c r="C560" s="29">
        <v>6</v>
      </c>
      <c r="D560" s="34" t="s">
        <v>1004</v>
      </c>
      <c r="E560" s="199">
        <v>4.0619368923362868E-2</v>
      </c>
      <c r="F560" s="199">
        <v>3.7429741958255679E-2</v>
      </c>
      <c r="G560" s="199">
        <v>3.736551502934643E-2</v>
      </c>
      <c r="H560" s="199">
        <v>3.7777155532714171E-2</v>
      </c>
      <c r="I560" s="199">
        <v>3.9865543189754174E-2</v>
      </c>
      <c r="J560" s="199">
        <v>3.9436851276514993E-2</v>
      </c>
      <c r="K560" s="199">
        <v>3.8303860758138887E-2</v>
      </c>
      <c r="L560" s="199">
        <v>3.8774995530661674E-2</v>
      </c>
      <c r="M560" s="199">
        <v>4.522388585968834E-2</v>
      </c>
      <c r="N560" s="199">
        <v>4.3339515483320962E-2</v>
      </c>
    </row>
    <row r="561" spans="3:14">
      <c r="C561" s="29">
        <v>7</v>
      </c>
      <c r="D561" s="34" t="s">
        <v>1005</v>
      </c>
      <c r="E561" s="199">
        <v>4.9781826524319318E-2</v>
      </c>
      <c r="F561" s="199">
        <v>3.9239583122977512E-2</v>
      </c>
      <c r="G561" s="199">
        <v>4.2426570995218731E-2</v>
      </c>
      <c r="H561" s="199">
        <v>4.4589668838919599E-2</v>
      </c>
      <c r="I561" s="199">
        <v>4.4288704577324527E-2</v>
      </c>
      <c r="J561" s="199">
        <v>4.8764922445485498E-2</v>
      </c>
      <c r="K561" s="199">
        <v>3.8346828986900797E-2</v>
      </c>
      <c r="L561" s="199">
        <v>4.4932744756926921E-2</v>
      </c>
      <c r="M561" s="199">
        <v>4.7908610019806529E-2</v>
      </c>
      <c r="N561" s="199">
        <v>4.6143080579868136E-2</v>
      </c>
    </row>
    <row r="562" spans="3:14">
      <c r="C562" s="29">
        <v>8</v>
      </c>
      <c r="D562" s="34" t="s">
        <v>1006</v>
      </c>
      <c r="E562" s="199">
        <v>5.2914714178771277E-2</v>
      </c>
      <c r="F562" s="199">
        <v>4.1774179631590899E-2</v>
      </c>
      <c r="G562" s="199">
        <v>4.4875638029581985E-2</v>
      </c>
      <c r="H562" s="199">
        <v>4.712937569933854E-2</v>
      </c>
      <c r="I562" s="199">
        <v>4.5302110130699416E-2</v>
      </c>
      <c r="J562" s="199">
        <v>5.2641301228932506E-2</v>
      </c>
      <c r="K562" s="199">
        <v>4.3694901953074738E-2</v>
      </c>
      <c r="L562" s="199">
        <v>4.8884393662310448E-2</v>
      </c>
      <c r="M562" s="199">
        <v>5.2774941814517487E-2</v>
      </c>
      <c r="N562" s="199">
        <v>4.2805269343695988E-2</v>
      </c>
    </row>
    <row r="563" spans="3:14">
      <c r="C563" s="29">
        <v>9</v>
      </c>
      <c r="D563" s="34" t="s">
        <v>1007</v>
      </c>
      <c r="E563" s="199">
        <v>4.7612503373828857E-2</v>
      </c>
      <c r="F563" s="199">
        <v>5.0372652296090441E-2</v>
      </c>
      <c r="G563" s="199">
        <v>4.8294974361861205E-2</v>
      </c>
      <c r="H563" s="199">
        <v>5.0223078080384641E-2</v>
      </c>
      <c r="I563" s="199">
        <v>4.7655870383313904E-2</v>
      </c>
      <c r="J563" s="199">
        <v>4.7211827805549639E-2</v>
      </c>
      <c r="K563" s="199">
        <v>5.0080314290422576E-2</v>
      </c>
      <c r="L563" s="199">
        <v>5.494911248334735E-2</v>
      </c>
      <c r="M563" s="199">
        <v>5.4673210870975493E-2</v>
      </c>
      <c r="N563" s="199">
        <v>4.3974092301868502E-2</v>
      </c>
    </row>
    <row r="564" spans="3:14">
      <c r="C564" s="29">
        <v>10</v>
      </c>
      <c r="D564" s="34" t="s">
        <v>1008</v>
      </c>
      <c r="E564" s="199">
        <v>4.3878917169641901E-2</v>
      </c>
      <c r="F564" s="199">
        <v>5.1764551655355852E-2</v>
      </c>
      <c r="G564" s="199">
        <v>4.9471426757785937E-2</v>
      </c>
      <c r="H564" s="199">
        <v>5.1401874296538502E-2</v>
      </c>
      <c r="I564" s="199">
        <v>4.5883140258538804E-2</v>
      </c>
      <c r="J564" s="199">
        <v>4.5534044904554288E-2</v>
      </c>
      <c r="K564" s="199">
        <v>5.2332418463224228E-2</v>
      </c>
      <c r="L564" s="199">
        <v>5.5074459924152316E-2</v>
      </c>
      <c r="M564" s="199">
        <v>5.4191170758981534E-2</v>
      </c>
      <c r="N564" s="199">
        <v>4.3697053969266215E-2</v>
      </c>
    </row>
    <row r="565" spans="3:14">
      <c r="C565" s="29">
        <v>11</v>
      </c>
      <c r="D565" s="34" t="s">
        <v>1009</v>
      </c>
      <c r="E565" s="199">
        <v>4.215172344704473E-2</v>
      </c>
      <c r="F565" s="199">
        <v>5.2712626383795126E-2</v>
      </c>
      <c r="G565" s="199">
        <v>5.0697731515201412E-2</v>
      </c>
      <c r="H565" s="199">
        <v>4.8256717223174088E-2</v>
      </c>
      <c r="I565" s="199">
        <v>4.1438273460448011E-2</v>
      </c>
      <c r="J565" s="199">
        <v>4.3654338518247626E-2</v>
      </c>
      <c r="K565" s="199">
        <v>5.2266592706376652E-2</v>
      </c>
      <c r="L565" s="199">
        <v>5.5159293449441454E-2</v>
      </c>
      <c r="M565" s="199">
        <v>5.1625481940694946E-2</v>
      </c>
      <c r="N565" s="199">
        <v>4.5610797858617394E-2</v>
      </c>
    </row>
    <row r="566" spans="3:14">
      <c r="C566" s="29">
        <v>12</v>
      </c>
      <c r="D566" s="34" t="s">
        <v>1010</v>
      </c>
      <c r="E566" s="199">
        <v>4.0200287864214618E-2</v>
      </c>
      <c r="F566" s="199">
        <v>5.5028517245280871E-2</v>
      </c>
      <c r="G566" s="199">
        <v>5.1321986349738564E-2</v>
      </c>
      <c r="H566" s="199">
        <v>5.1543660559815623E-2</v>
      </c>
      <c r="I566" s="199">
        <v>4.2262805462613441E-2</v>
      </c>
      <c r="J566" s="199">
        <v>4.1243603389477544E-2</v>
      </c>
      <c r="K566" s="199">
        <v>5.4243562873731624E-2</v>
      </c>
      <c r="L566" s="199">
        <v>5.6285413017517306E-2</v>
      </c>
      <c r="M566" s="199">
        <v>5.2324516322820661E-2</v>
      </c>
      <c r="N566" s="199">
        <v>4.7143442241532663E-2</v>
      </c>
    </row>
    <row r="567" spans="3:14">
      <c r="C567" s="29">
        <v>13</v>
      </c>
      <c r="D567" s="34" t="s">
        <v>1011</v>
      </c>
      <c r="E567" s="199">
        <v>3.9398655899125778E-2</v>
      </c>
      <c r="F567" s="199">
        <v>5.2239331807144421E-2</v>
      </c>
      <c r="G567" s="199">
        <v>5.0286669596083335E-2</v>
      </c>
      <c r="H567" s="199">
        <v>5.0367371110723431E-2</v>
      </c>
      <c r="I567" s="199">
        <v>4.0729108451174868E-2</v>
      </c>
      <c r="J567" s="199">
        <v>3.9314510223308334E-2</v>
      </c>
      <c r="K567" s="199">
        <v>5.1169863002571564E-2</v>
      </c>
      <c r="L567" s="199">
        <v>5.6174713317522079E-2</v>
      </c>
      <c r="M567" s="199">
        <v>5.3889208054424334E-2</v>
      </c>
      <c r="N567" s="199">
        <v>5.1548567705930193E-2</v>
      </c>
    </row>
    <row r="568" spans="3:14">
      <c r="C568" s="29">
        <v>14</v>
      </c>
      <c r="D568" s="34" t="s">
        <v>1012</v>
      </c>
      <c r="E568" s="199">
        <v>3.738300611298058E-2</v>
      </c>
      <c r="F568" s="199">
        <v>5.2152624946048262E-2</v>
      </c>
      <c r="G568" s="199">
        <v>5.021138115135565E-2</v>
      </c>
      <c r="H568" s="199">
        <v>5.1699080117638622E-2</v>
      </c>
      <c r="I568" s="199">
        <v>4.4411914701749433E-2</v>
      </c>
      <c r="J568" s="199">
        <v>3.8547870155998296E-2</v>
      </c>
      <c r="K568" s="199">
        <v>5.1353409934109306E-2</v>
      </c>
      <c r="L568" s="199">
        <v>5.6070966328189545E-2</v>
      </c>
      <c r="M568" s="199">
        <v>5.3320277445135705E-2</v>
      </c>
      <c r="N568" s="199">
        <v>5.2644547842419183E-2</v>
      </c>
    </row>
    <row r="569" spans="3:14">
      <c r="C569" s="29">
        <v>15</v>
      </c>
      <c r="D569" s="34" t="s">
        <v>1013</v>
      </c>
      <c r="E569" s="199">
        <v>3.5865303716364594E-2</v>
      </c>
      <c r="F569" s="199">
        <v>5.0470567398877265E-2</v>
      </c>
      <c r="G569" s="199">
        <v>4.9248212916559016E-2</v>
      </c>
      <c r="H569" s="199">
        <v>4.9135317089101641E-2</v>
      </c>
      <c r="I569" s="199">
        <v>4.2259248693662613E-2</v>
      </c>
      <c r="J569" s="199">
        <v>3.7093141971986508E-2</v>
      </c>
      <c r="K569" s="199">
        <v>5.2283681896902502E-2</v>
      </c>
      <c r="L569" s="199">
        <v>5.536370314292529E-2</v>
      </c>
      <c r="M569" s="199">
        <v>5.3541977455395538E-2</v>
      </c>
      <c r="N569" s="199">
        <v>4.8066052535578115E-2</v>
      </c>
    </row>
    <row r="570" spans="3:14">
      <c r="C570" s="29">
        <v>16</v>
      </c>
      <c r="D570" s="34" t="s">
        <v>1014</v>
      </c>
      <c r="E570" s="199">
        <v>3.6068869523940159E-2</v>
      </c>
      <c r="F570" s="199">
        <v>4.9173611992122931E-2</v>
      </c>
      <c r="G570" s="199">
        <v>4.831057737810298E-2</v>
      </c>
      <c r="H570" s="199">
        <v>4.4267879109267383E-2</v>
      </c>
      <c r="I570" s="199">
        <v>4.345113108900605E-2</v>
      </c>
      <c r="J570" s="199">
        <v>3.8206176485998687E-2</v>
      </c>
      <c r="K570" s="199">
        <v>5.1423787576378242E-2</v>
      </c>
      <c r="L570" s="199">
        <v>5.053625316373167E-2</v>
      </c>
      <c r="M570" s="199">
        <v>4.8358704121353485E-2</v>
      </c>
      <c r="N570" s="199">
        <v>5.4976107161804129E-2</v>
      </c>
    </row>
    <row r="571" spans="3:14">
      <c r="C571" s="29">
        <v>17</v>
      </c>
      <c r="D571" s="34" t="s">
        <v>1015</v>
      </c>
      <c r="E571" s="199">
        <v>3.9794027855566808E-2</v>
      </c>
      <c r="F571" s="199">
        <v>4.5199384474285634E-2</v>
      </c>
      <c r="G571" s="199">
        <v>4.561094962678118E-2</v>
      </c>
      <c r="H571" s="199">
        <v>4.1741585651546814E-2</v>
      </c>
      <c r="I571" s="199">
        <v>4.275382197623568E-2</v>
      </c>
      <c r="J571" s="199">
        <v>4.0462161282401904E-2</v>
      </c>
      <c r="K571" s="199">
        <v>4.5597491958221305E-2</v>
      </c>
      <c r="L571" s="199">
        <v>4.645157224260018E-2</v>
      </c>
      <c r="M571" s="199">
        <v>3.7119540910644226E-2</v>
      </c>
      <c r="N571" s="199">
        <v>4.986689986841171E-2</v>
      </c>
    </row>
    <row r="572" spans="3:14">
      <c r="C572" s="29">
        <v>18</v>
      </c>
      <c r="D572" s="34" t="s">
        <v>1016</v>
      </c>
      <c r="E572" s="199">
        <v>4.3367867566224086E-2</v>
      </c>
      <c r="F572" s="199">
        <v>3.6756510708170528E-2</v>
      </c>
      <c r="G572" s="199">
        <v>4.3417585273449258E-2</v>
      </c>
      <c r="H572" s="199">
        <v>4.0324822478013125E-2</v>
      </c>
      <c r="I572" s="199">
        <v>4.3931750893387404E-2</v>
      </c>
      <c r="J572" s="199">
        <v>4.7253123397366717E-2</v>
      </c>
      <c r="K572" s="199">
        <v>3.7613484929168446E-2</v>
      </c>
      <c r="L572" s="199">
        <v>4.3316328397079537E-2</v>
      </c>
      <c r="M572" s="199">
        <v>3.6412553164921736E-2</v>
      </c>
      <c r="N572" s="199">
        <v>5.3909774642765848E-2</v>
      </c>
    </row>
    <row r="573" spans="3:14">
      <c r="C573" s="29">
        <v>19</v>
      </c>
      <c r="D573" s="34" t="s">
        <v>1017</v>
      </c>
      <c r="E573" s="199">
        <v>4.7617444820375908E-2</v>
      </c>
      <c r="F573" s="199">
        <v>3.2631032316742595E-2</v>
      </c>
      <c r="G573" s="199">
        <v>4.2064873004678434E-2</v>
      </c>
      <c r="H573" s="199">
        <v>3.8909642525781558E-2</v>
      </c>
      <c r="I573" s="199">
        <v>4.4599420264900859E-2</v>
      </c>
      <c r="J573" s="199">
        <v>4.9615158733938465E-2</v>
      </c>
      <c r="K573" s="199">
        <v>3.1436831474937824E-2</v>
      </c>
      <c r="L573" s="199">
        <v>3.9947703487779741E-2</v>
      </c>
      <c r="M573" s="199">
        <v>3.4583544649785559E-2</v>
      </c>
      <c r="N573" s="199">
        <v>5.8081056978793899E-2</v>
      </c>
    </row>
    <row r="574" spans="3:14">
      <c r="C574" s="29">
        <v>20</v>
      </c>
      <c r="D574" s="34" t="s">
        <v>1018</v>
      </c>
      <c r="E574" s="199">
        <v>5.1679556385467097E-2</v>
      </c>
      <c r="F574" s="199">
        <v>3.4782809397956062E-2</v>
      </c>
      <c r="G574" s="199">
        <v>4.0006112174329388E-2</v>
      </c>
      <c r="H574" s="199">
        <v>3.829249406654834E-2</v>
      </c>
      <c r="I574" s="199">
        <v>4.3124729138364522E-2</v>
      </c>
      <c r="J574" s="199">
        <v>5.1844052044582464E-2</v>
      </c>
      <c r="K574" s="199">
        <v>3.2636626067184142E-2</v>
      </c>
      <c r="L574" s="199">
        <v>3.9364271738739846E-2</v>
      </c>
      <c r="M574" s="199">
        <v>3.3489426930990517E-2</v>
      </c>
      <c r="N574" s="199">
        <v>4.0478422228409174E-2</v>
      </c>
    </row>
    <row r="575" spans="3:14">
      <c r="C575" s="29">
        <v>21</v>
      </c>
      <c r="D575" s="34" t="s">
        <v>1019</v>
      </c>
      <c r="E575" s="199">
        <v>5.5608424620905733E-2</v>
      </c>
      <c r="F575" s="199">
        <v>3.9330046194381636E-2</v>
      </c>
      <c r="G575" s="199">
        <v>3.9920765232031329E-2</v>
      </c>
      <c r="H575" s="199">
        <v>3.7592842186127816E-2</v>
      </c>
      <c r="I575" s="199">
        <v>4.125888462644077E-2</v>
      </c>
      <c r="J575" s="199">
        <v>5.2603516907399332E-2</v>
      </c>
      <c r="K575" s="199">
        <v>3.6024092109285047E-2</v>
      </c>
      <c r="L575" s="199">
        <v>3.6815721665908373E-2</v>
      </c>
      <c r="M575" s="199">
        <v>3.2410619437119245E-2</v>
      </c>
      <c r="N575" s="199">
        <v>3.2098945290917738E-2</v>
      </c>
    </row>
    <row r="576" spans="3:14">
      <c r="C576" s="29">
        <v>22</v>
      </c>
      <c r="D576" s="34" t="s">
        <v>1020</v>
      </c>
      <c r="E576" s="199">
        <v>5.2570415551790858E-2</v>
      </c>
      <c r="F576" s="199">
        <v>3.8136803256805851E-2</v>
      </c>
      <c r="G576" s="199">
        <v>3.804304125576511E-2</v>
      </c>
      <c r="H576" s="199">
        <v>3.7159523311416427E-2</v>
      </c>
      <c r="I576" s="199">
        <v>4.209317494342002E-2</v>
      </c>
      <c r="J576" s="199">
        <v>4.9720592257408582E-2</v>
      </c>
      <c r="K576" s="199">
        <v>3.5268106345620623E-2</v>
      </c>
      <c r="L576" s="199">
        <v>3.2120310458082328E-2</v>
      </c>
      <c r="M576" s="199">
        <v>3.1921885244098003E-2</v>
      </c>
      <c r="N576" s="199">
        <v>3.267697566028778E-2</v>
      </c>
    </row>
    <row r="577" spans="1:14">
      <c r="C577" s="29">
        <v>23</v>
      </c>
      <c r="D577" s="34" t="s">
        <v>1021</v>
      </c>
      <c r="E577" s="199">
        <v>4.4670522145400231E-2</v>
      </c>
      <c r="F577" s="199">
        <v>3.7323082494494675E-2</v>
      </c>
      <c r="G577" s="199">
        <v>3.6257174871504989E-2</v>
      </c>
      <c r="H577" s="199">
        <v>3.6439729337763599E-2</v>
      </c>
      <c r="I577" s="199">
        <v>4.3664172429240367E-2</v>
      </c>
      <c r="J577" s="199">
        <v>4.1312963699578181E-2</v>
      </c>
      <c r="K577" s="199">
        <v>3.6068610333513704E-2</v>
      </c>
      <c r="L577" s="199">
        <v>3.0189004264039952E-2</v>
      </c>
      <c r="M577" s="199">
        <v>3.191167842748216E-2</v>
      </c>
      <c r="N577" s="199">
        <v>2.9188570234813058E-2</v>
      </c>
    </row>
    <row r="578" spans="1:14">
      <c r="C578" s="29">
        <v>24</v>
      </c>
      <c r="D578" s="34" t="s">
        <v>1022</v>
      </c>
      <c r="E578" s="199">
        <v>3.6232829953749997E-2</v>
      </c>
      <c r="F578" s="199">
        <v>3.4777869558676448E-2</v>
      </c>
      <c r="G578" s="199">
        <v>3.2662136875423062E-2</v>
      </c>
      <c r="H578" s="199">
        <v>3.4649018088347361E-2</v>
      </c>
      <c r="I578" s="199">
        <v>4.3419667363671796E-2</v>
      </c>
      <c r="J578" s="199">
        <v>3.5419563689936179E-2</v>
      </c>
      <c r="K578" s="199">
        <v>3.5626214159028086E-2</v>
      </c>
      <c r="L578" s="199">
        <v>2.7056719241252466E-2</v>
      </c>
      <c r="M578" s="199">
        <v>3.1380128627098325E-2</v>
      </c>
      <c r="N578" s="199">
        <v>2.791764952118116E-2</v>
      </c>
    </row>
    <row r="579" spans="1:14">
      <c r="A579" s="16" t="s">
        <v>434</v>
      </c>
      <c r="B579" s="16" t="s">
        <v>310</v>
      </c>
      <c r="C579" s="29">
        <v>1</v>
      </c>
      <c r="D579" s="34" t="s">
        <v>1023</v>
      </c>
      <c r="E579" s="199">
        <v>3.261290679626043E-2</v>
      </c>
      <c r="F579" s="199">
        <v>3.3235882634776184E-2</v>
      </c>
      <c r="G579" s="199">
        <v>3.1936221061196507E-2</v>
      </c>
      <c r="H579" s="199">
        <v>3.4478307888212455E-2</v>
      </c>
      <c r="I579" s="199">
        <v>4.0016251634573063E-2</v>
      </c>
      <c r="J579" s="199">
        <v>3.2645768757782585E-2</v>
      </c>
      <c r="K579" s="199">
        <v>3.6629151000845364E-2</v>
      </c>
      <c r="L579" s="199">
        <v>2.6557669357032705E-2</v>
      </c>
      <c r="M579" s="199">
        <v>3.4031058742718209E-2</v>
      </c>
      <c r="N579" s="199">
        <v>3.0914214678744598E-2</v>
      </c>
    </row>
    <row r="580" spans="1:14">
      <c r="C580" s="29">
        <v>2</v>
      </c>
      <c r="D580" s="34" t="s">
        <v>1024</v>
      </c>
      <c r="E580" s="199">
        <v>3.1287239925753288E-2</v>
      </c>
      <c r="F580" s="199">
        <v>3.36549239065096E-2</v>
      </c>
      <c r="G580" s="199">
        <v>3.1755835766760825E-2</v>
      </c>
      <c r="H580" s="199">
        <v>3.4418518814310808E-2</v>
      </c>
      <c r="I580" s="199">
        <v>3.9853208521097007E-2</v>
      </c>
      <c r="J580" s="199">
        <v>3.0782124564428043E-2</v>
      </c>
      <c r="K580" s="199">
        <v>3.5243881757041927E-2</v>
      </c>
      <c r="L580" s="199">
        <v>2.6067024111150985E-2</v>
      </c>
      <c r="M580" s="199">
        <v>3.5026859334742318E-2</v>
      </c>
      <c r="N580" s="199">
        <v>2.5679631124604405E-2</v>
      </c>
    </row>
    <row r="581" spans="1:14">
      <c r="C581" s="29">
        <v>3</v>
      </c>
      <c r="D581" s="34" t="s">
        <v>1025</v>
      </c>
      <c r="E581" s="199">
        <v>3.0853727880157923E-2</v>
      </c>
      <c r="F581" s="199">
        <v>3.4057478034138458E-2</v>
      </c>
      <c r="G581" s="199">
        <v>3.2179437664286457E-2</v>
      </c>
      <c r="H581" s="199">
        <v>3.442735871380246E-2</v>
      </c>
      <c r="I581" s="199">
        <v>4.1066303661384182E-2</v>
      </c>
      <c r="J581" s="199">
        <v>2.9614905687119657E-2</v>
      </c>
      <c r="K581" s="199">
        <v>3.4982099678148824E-2</v>
      </c>
      <c r="L581" s="199">
        <v>2.5271181828871454E-2</v>
      </c>
      <c r="M581" s="199">
        <v>3.3918832030095929E-2</v>
      </c>
      <c r="N581" s="199">
        <v>2.4150244414618324E-2</v>
      </c>
    </row>
    <row r="582" spans="1:14">
      <c r="C582" s="29">
        <v>4</v>
      </c>
      <c r="D582" s="34" t="s">
        <v>1026</v>
      </c>
      <c r="E582" s="199">
        <v>3.1486677235674131E-2</v>
      </c>
      <c r="F582" s="199">
        <v>3.4245400391669505E-2</v>
      </c>
      <c r="G582" s="199">
        <v>3.1936088740185949E-2</v>
      </c>
      <c r="H582" s="199">
        <v>3.3910377005601185E-2</v>
      </c>
      <c r="I582" s="199">
        <v>4.2953066778092214E-2</v>
      </c>
      <c r="J582" s="199">
        <v>3.1063501743292608E-2</v>
      </c>
      <c r="K582" s="199">
        <v>3.538277688938582E-2</v>
      </c>
      <c r="L582" s="199">
        <v>2.5536382485422272E-2</v>
      </c>
      <c r="M582" s="199">
        <v>3.3433973154834574E-2</v>
      </c>
      <c r="N582" s="199">
        <v>2.4834704399463128E-2</v>
      </c>
    </row>
    <row r="583" spans="1:14">
      <c r="C583" s="29">
        <v>5</v>
      </c>
      <c r="D583" s="34" t="s">
        <v>1027</v>
      </c>
      <c r="E583" s="199">
        <v>3.4168707947483633E-2</v>
      </c>
      <c r="F583" s="199">
        <v>3.4598636557419273E-2</v>
      </c>
      <c r="G583" s="199">
        <v>3.3052952169077464E-2</v>
      </c>
      <c r="H583" s="199">
        <v>3.372029739337927E-2</v>
      </c>
      <c r="I583" s="199">
        <v>4.193691480457809E-2</v>
      </c>
      <c r="J583" s="199">
        <v>3.3824159327040894E-2</v>
      </c>
      <c r="K583" s="199">
        <v>3.4574471803215011E-2</v>
      </c>
      <c r="L583" s="199">
        <v>2.8920172345529186E-2</v>
      </c>
      <c r="M583" s="199">
        <v>3.4764550542237593E-2</v>
      </c>
      <c r="N583" s="199">
        <v>2.993695241963043E-2</v>
      </c>
    </row>
    <row r="584" spans="1:14">
      <c r="C584" s="29">
        <v>6</v>
      </c>
      <c r="D584" s="34" t="s">
        <v>1028</v>
      </c>
      <c r="E584" s="199">
        <v>4.1231622126241527E-2</v>
      </c>
      <c r="F584" s="199">
        <v>3.7032229891859399E-2</v>
      </c>
      <c r="G584" s="199">
        <v>3.7131953740362995E-2</v>
      </c>
      <c r="H584" s="199">
        <v>3.7564739199885455E-2</v>
      </c>
      <c r="I584" s="199">
        <v>4.4135575404126458E-2</v>
      </c>
      <c r="J584" s="199">
        <v>3.8523435151468118E-2</v>
      </c>
      <c r="K584" s="199">
        <v>3.8602981968619741E-2</v>
      </c>
      <c r="L584" s="199">
        <v>3.7571625439712035E-2</v>
      </c>
      <c r="M584" s="199">
        <v>4.5668165208154102E-2</v>
      </c>
      <c r="N584" s="199">
        <v>4.5557894319774549E-2</v>
      </c>
    </row>
    <row r="585" spans="1:14">
      <c r="C585" s="29">
        <v>7</v>
      </c>
      <c r="D585" s="34" t="s">
        <v>1029</v>
      </c>
      <c r="E585" s="199">
        <v>5.0133106432935323E-2</v>
      </c>
      <c r="F585" s="199">
        <v>3.6544538017190299E-2</v>
      </c>
      <c r="G585" s="199">
        <v>4.0706351784298545E-2</v>
      </c>
      <c r="H585" s="199">
        <v>4.2488519670431123E-2</v>
      </c>
      <c r="I585" s="199">
        <v>4.3097503095397734E-2</v>
      </c>
      <c r="J585" s="199">
        <v>4.8815483525459433E-2</v>
      </c>
      <c r="K585" s="199">
        <v>3.7547623122097543E-2</v>
      </c>
      <c r="L585" s="199">
        <v>4.414936863290389E-2</v>
      </c>
      <c r="M585" s="199">
        <v>4.7437639274443014E-2</v>
      </c>
      <c r="N585" s="199">
        <v>5.418684469890199E-2</v>
      </c>
    </row>
    <row r="586" spans="1:14">
      <c r="C586" s="29">
        <v>8</v>
      </c>
      <c r="D586" s="34" t="s">
        <v>1030</v>
      </c>
      <c r="E586" s="199">
        <v>5.4134214775448185E-2</v>
      </c>
      <c r="F586" s="199">
        <v>4.1463218616207088E-2</v>
      </c>
      <c r="G586" s="199">
        <v>4.3791585516396239E-2</v>
      </c>
      <c r="H586" s="199">
        <v>4.6783491526891013E-2</v>
      </c>
      <c r="I586" s="199">
        <v>4.2752215334497946E-2</v>
      </c>
      <c r="J586" s="199">
        <v>5.2379661441844062E-2</v>
      </c>
      <c r="K586" s="199">
        <v>4.2549068682934094E-2</v>
      </c>
      <c r="L586" s="199">
        <v>4.8084696868920813E-2</v>
      </c>
      <c r="M586" s="199">
        <v>5.3401234254158665E-2</v>
      </c>
      <c r="N586" s="199">
        <v>5.3136282817677093E-2</v>
      </c>
    </row>
    <row r="587" spans="1:14">
      <c r="C587" s="29">
        <v>9</v>
      </c>
      <c r="D587" s="34" t="s">
        <v>1031</v>
      </c>
      <c r="E587" s="199">
        <v>4.8219137214929021E-2</v>
      </c>
      <c r="F587" s="199">
        <v>5.0037956299049106E-2</v>
      </c>
      <c r="G587" s="199">
        <v>4.847741653494992E-2</v>
      </c>
      <c r="H587" s="199">
        <v>5.0459365594815064E-2</v>
      </c>
      <c r="I587" s="199">
        <v>4.5101939329439955E-2</v>
      </c>
      <c r="J587" s="199">
        <v>4.6871069066866063E-2</v>
      </c>
      <c r="K587" s="199">
        <v>4.918204963730826E-2</v>
      </c>
      <c r="L587" s="199">
        <v>5.4501733604843422E-2</v>
      </c>
      <c r="M587" s="199">
        <v>5.4631568937196805E-2</v>
      </c>
      <c r="N587" s="199">
        <v>5.1502493672954917E-2</v>
      </c>
    </row>
    <row r="588" spans="1:14">
      <c r="C588" s="29">
        <v>10</v>
      </c>
      <c r="D588" s="34" t="s">
        <v>1032</v>
      </c>
      <c r="E588" s="199">
        <v>4.630965956446275E-2</v>
      </c>
      <c r="F588" s="199">
        <v>5.0638655052671226E-2</v>
      </c>
      <c r="G588" s="199">
        <v>4.9856302028952158E-2</v>
      </c>
      <c r="H588" s="199">
        <v>5.1078158559230508E-2</v>
      </c>
      <c r="I588" s="199">
        <v>4.6342902182713135E-2</v>
      </c>
      <c r="J588" s="199">
        <v>4.3946522322629307E-2</v>
      </c>
      <c r="K588" s="199">
        <v>5.0898942331485342E-2</v>
      </c>
      <c r="L588" s="199">
        <v>5.4603364949350142E-2</v>
      </c>
      <c r="M588" s="199">
        <v>5.4340428030708092E-2</v>
      </c>
      <c r="N588" s="199">
        <v>5.1999940567873958E-2</v>
      </c>
    </row>
    <row r="589" spans="1:14">
      <c r="C589" s="29">
        <v>11</v>
      </c>
      <c r="D589" s="34" t="s">
        <v>1033</v>
      </c>
      <c r="E589" s="199">
        <v>4.170653650452974E-2</v>
      </c>
      <c r="F589" s="199">
        <v>5.2215753804543005E-2</v>
      </c>
      <c r="G589" s="199">
        <v>5.1150375048025915E-2</v>
      </c>
      <c r="H589" s="199">
        <v>4.913738693093582E-2</v>
      </c>
      <c r="I589" s="199">
        <v>4.7792787920841774E-2</v>
      </c>
      <c r="J589" s="199">
        <v>4.3901527846619645E-2</v>
      </c>
      <c r="K589" s="199">
        <v>5.2370553389199728E-2</v>
      </c>
      <c r="L589" s="199">
        <v>5.4722560012384257E-2</v>
      </c>
      <c r="M589" s="199">
        <v>5.2534085515486113E-2</v>
      </c>
      <c r="N589" s="199">
        <v>5.5188474129690808E-2</v>
      </c>
    </row>
    <row r="590" spans="1:14">
      <c r="C590" s="29">
        <v>12</v>
      </c>
      <c r="D590" s="34" t="s">
        <v>1034</v>
      </c>
      <c r="E590" s="199">
        <v>3.9725782774994174E-2</v>
      </c>
      <c r="F590" s="199">
        <v>5.3046208503239205E-2</v>
      </c>
      <c r="G590" s="199">
        <v>5.1233282100402323E-2</v>
      </c>
      <c r="H590" s="199">
        <v>5.2401051695470949E-2</v>
      </c>
      <c r="I590" s="199">
        <v>4.3745937197559918E-2</v>
      </c>
      <c r="J590" s="199">
        <v>4.2112757224439294E-2</v>
      </c>
      <c r="K590" s="199">
        <v>5.2934108476074472E-2</v>
      </c>
      <c r="L590" s="199">
        <v>5.7113628858378569E-2</v>
      </c>
      <c r="M590" s="199">
        <v>5.2146508589608405E-2</v>
      </c>
      <c r="N590" s="199">
        <v>4.8075241071561227E-2</v>
      </c>
    </row>
    <row r="591" spans="1:14">
      <c r="C591" s="29">
        <v>13</v>
      </c>
      <c r="D591" s="34" t="s">
        <v>1035</v>
      </c>
      <c r="E591" s="199">
        <v>3.9272320453944826E-2</v>
      </c>
      <c r="F591" s="199">
        <v>5.1788462982822553E-2</v>
      </c>
      <c r="G591" s="199">
        <v>5.0439207837511067E-2</v>
      </c>
      <c r="H591" s="199">
        <v>5.0768370160296554E-2</v>
      </c>
      <c r="I591" s="199">
        <v>4.1201054249176271E-2</v>
      </c>
      <c r="J591" s="199">
        <v>4.0614412914400537E-2</v>
      </c>
      <c r="K591" s="199">
        <v>5.0958328172022498E-2</v>
      </c>
      <c r="L591" s="199">
        <v>5.6816560657801274E-2</v>
      </c>
      <c r="M591" s="199">
        <v>5.3592484927113604E-2</v>
      </c>
      <c r="N591" s="199">
        <v>5.726859854094131E-2</v>
      </c>
    </row>
    <row r="592" spans="1:14">
      <c r="C592" s="29">
        <v>14</v>
      </c>
      <c r="D592" s="34" t="s">
        <v>1036</v>
      </c>
      <c r="E592" s="199">
        <v>3.8053094089666832E-2</v>
      </c>
      <c r="F592" s="199">
        <v>5.1475267024183827E-2</v>
      </c>
      <c r="G592" s="199">
        <v>5.046454466461308E-2</v>
      </c>
      <c r="H592" s="199">
        <v>5.2409543224539286E-2</v>
      </c>
      <c r="I592" s="199">
        <v>4.2147706865304557E-2</v>
      </c>
      <c r="J592" s="199">
        <v>3.7877756571030333E-2</v>
      </c>
      <c r="K592" s="199">
        <v>5.1543247196888888E-2</v>
      </c>
      <c r="L592" s="199">
        <v>5.5932126603128143E-2</v>
      </c>
      <c r="M592" s="199">
        <v>5.0693482835481203E-2</v>
      </c>
      <c r="N592" s="199">
        <v>4.5672796430110296E-2</v>
      </c>
    </row>
    <row r="593" spans="1:14">
      <c r="C593" s="29">
        <v>15</v>
      </c>
      <c r="D593" s="34" t="s">
        <v>1037</v>
      </c>
      <c r="E593" s="199">
        <v>3.4947374914029022E-2</v>
      </c>
      <c r="F593" s="199">
        <v>5.2422446877261983E-2</v>
      </c>
      <c r="G593" s="199">
        <v>5.0200839476248031E-2</v>
      </c>
      <c r="H593" s="199">
        <v>5.0455881890581894E-2</v>
      </c>
      <c r="I593" s="199">
        <v>4.0443358321099444E-2</v>
      </c>
      <c r="J593" s="199">
        <v>3.8326357462618005E-2</v>
      </c>
      <c r="K593" s="199">
        <v>5.2076105159958093E-2</v>
      </c>
      <c r="L593" s="199">
        <v>5.5581803034713835E-2</v>
      </c>
      <c r="M593" s="199">
        <v>5.473265757155632E-2</v>
      </c>
      <c r="N593" s="199">
        <v>3.7463634967881888E-2</v>
      </c>
    </row>
    <row r="594" spans="1:14">
      <c r="C594" s="29">
        <v>16</v>
      </c>
      <c r="D594" s="34" t="s">
        <v>1038</v>
      </c>
      <c r="E594" s="199">
        <v>3.6383884302510841E-2</v>
      </c>
      <c r="F594" s="199">
        <v>4.9754530455581043E-2</v>
      </c>
      <c r="G594" s="199">
        <v>4.7847684967174064E-2</v>
      </c>
      <c r="H594" s="199">
        <v>4.3664400488032121E-2</v>
      </c>
      <c r="I594" s="199">
        <v>3.9910048460083711E-2</v>
      </c>
      <c r="J594" s="199">
        <v>3.9454999778010508E-2</v>
      </c>
      <c r="K594" s="199">
        <v>5.0710250517868746E-2</v>
      </c>
      <c r="L594" s="199">
        <v>5.0906082043023451E-2</v>
      </c>
      <c r="M594" s="199">
        <v>4.7432140729477851E-2</v>
      </c>
      <c r="N594" s="199">
        <v>3.6310453615701961E-2</v>
      </c>
    </row>
    <row r="595" spans="1:14">
      <c r="C595" s="29">
        <v>17</v>
      </c>
      <c r="D595" s="34" t="s">
        <v>1039</v>
      </c>
      <c r="E595" s="199">
        <v>4.2197009479887297E-2</v>
      </c>
      <c r="F595" s="199">
        <v>4.5889257610562562E-2</v>
      </c>
      <c r="G595" s="199">
        <v>4.5165368712231292E-2</v>
      </c>
      <c r="H595" s="199">
        <v>4.0051537920425394E-2</v>
      </c>
      <c r="I595" s="199">
        <v>3.7909435540323097E-2</v>
      </c>
      <c r="J595" s="199">
        <v>4.0316909313429523E-2</v>
      </c>
      <c r="K595" s="199">
        <v>4.6291853406682723E-2</v>
      </c>
      <c r="L595" s="199">
        <v>4.6318931926976475E-2</v>
      </c>
      <c r="M595" s="199">
        <v>3.5365513309263324E-2</v>
      </c>
      <c r="N595" s="199">
        <v>3.4960948140517353E-2</v>
      </c>
    </row>
    <row r="596" spans="1:14">
      <c r="C596" s="29">
        <v>18</v>
      </c>
      <c r="D596" s="34" t="s">
        <v>1040</v>
      </c>
      <c r="E596" s="199">
        <v>4.4856902688184576E-2</v>
      </c>
      <c r="F596" s="199">
        <v>3.7723769342295418E-2</v>
      </c>
      <c r="G596" s="199">
        <v>4.3347447398031709E-2</v>
      </c>
      <c r="H596" s="199">
        <v>3.9281029636655737E-2</v>
      </c>
      <c r="I596" s="199">
        <v>4.1867415447192267E-2</v>
      </c>
      <c r="J596" s="199">
        <v>4.6660822722580902E-2</v>
      </c>
      <c r="K596" s="199">
        <v>3.8355337500305446E-2</v>
      </c>
      <c r="L596" s="199">
        <v>4.3841308741731241E-2</v>
      </c>
      <c r="M596" s="199">
        <v>3.4946214008586607E-2</v>
      </c>
      <c r="N596" s="199">
        <v>3.8659211236633961E-2</v>
      </c>
    </row>
    <row r="597" spans="1:14">
      <c r="C597" s="29">
        <v>19</v>
      </c>
      <c r="D597" s="34" t="s">
        <v>1041</v>
      </c>
      <c r="E597" s="199">
        <v>4.9186419018074037E-2</v>
      </c>
      <c r="F597" s="199">
        <v>3.3319657412688136E-2</v>
      </c>
      <c r="G597" s="199">
        <v>4.2837884479205939E-2</v>
      </c>
      <c r="H597" s="199">
        <v>3.9250024668980595E-2</v>
      </c>
      <c r="I597" s="199">
        <v>3.9377928074622266E-2</v>
      </c>
      <c r="J597" s="199">
        <v>4.7325937158322222E-2</v>
      </c>
      <c r="K597" s="199">
        <v>3.1718713846826702E-2</v>
      </c>
      <c r="L597" s="199">
        <v>4.1558725374303114E-2</v>
      </c>
      <c r="M597" s="199">
        <v>3.4562443767684775E-2</v>
      </c>
      <c r="N597" s="199">
        <v>4.2481291261991669E-2</v>
      </c>
    </row>
    <row r="598" spans="1:14">
      <c r="C598" s="29">
        <v>20</v>
      </c>
      <c r="D598" s="34" t="s">
        <v>1042</v>
      </c>
      <c r="E598" s="199">
        <v>5.0633464990225363E-2</v>
      </c>
      <c r="F598" s="199">
        <v>3.5215607249494102E-2</v>
      </c>
      <c r="G598" s="199">
        <v>4.0930974638984617E-2</v>
      </c>
      <c r="H598" s="199">
        <v>3.8435447526661441E-2</v>
      </c>
      <c r="I598" s="199">
        <v>3.8153617879109016E-2</v>
      </c>
      <c r="J598" s="199">
        <v>5.0635225920937707E-2</v>
      </c>
      <c r="K598" s="199">
        <v>3.2671368268865533E-2</v>
      </c>
      <c r="L598" s="199">
        <v>3.9759954015447428E-2</v>
      </c>
      <c r="M598" s="199">
        <v>3.2714791671057862E-2</v>
      </c>
      <c r="N598" s="199">
        <v>4.7115412236084217E-2</v>
      </c>
    </row>
    <row r="599" spans="1:14">
      <c r="C599" s="29">
        <v>21</v>
      </c>
      <c r="D599" s="34" t="s">
        <v>1043</v>
      </c>
      <c r="E599" s="199">
        <v>5.3914809967805177E-2</v>
      </c>
      <c r="F599" s="199">
        <v>4.0238124575521804E-2</v>
      </c>
      <c r="G599" s="199">
        <v>4.0378936675769118E-2</v>
      </c>
      <c r="H599" s="199">
        <v>3.8206960075268907E-2</v>
      </c>
      <c r="I599" s="199">
        <v>4.0281844533336039E-2</v>
      </c>
      <c r="J599" s="199">
        <v>5.3732239976985945E-2</v>
      </c>
      <c r="K599" s="199">
        <v>3.6891543477966797E-2</v>
      </c>
      <c r="L599" s="199">
        <v>3.7338940126443315E-2</v>
      </c>
      <c r="M599" s="199">
        <v>3.2089508416686209E-2</v>
      </c>
      <c r="N599" s="199">
        <v>4.877475719500176E-2</v>
      </c>
    </row>
    <row r="600" spans="1:14">
      <c r="C600" s="29">
        <v>22</v>
      </c>
      <c r="D600" s="34" t="s">
        <v>1044</v>
      </c>
      <c r="E600" s="199">
        <v>5.0296221979274962E-2</v>
      </c>
      <c r="F600" s="199">
        <v>3.9041808312834804E-2</v>
      </c>
      <c r="G600" s="199">
        <v>3.7828412147343997E-2</v>
      </c>
      <c r="H600" s="199">
        <v>3.7578848202029759E-2</v>
      </c>
      <c r="I600" s="199">
        <v>4.124311070627406E-2</v>
      </c>
      <c r="J600" s="199">
        <v>5.0205633861015238E-2</v>
      </c>
      <c r="K600" s="199">
        <v>3.6112320913836246E-2</v>
      </c>
      <c r="L600" s="199">
        <v>3.258133521916752E-2</v>
      </c>
      <c r="M600" s="199">
        <v>3.0958641002184536E-2</v>
      </c>
      <c r="N600" s="199">
        <v>4.8335949997771299E-2</v>
      </c>
    </row>
    <row r="601" spans="1:14">
      <c r="C601" s="29">
        <v>23</v>
      </c>
      <c r="D601" s="34" t="s">
        <v>1045</v>
      </c>
      <c r="E601" s="199">
        <v>4.3210336739225169E-2</v>
      </c>
      <c r="F601" s="199">
        <v>3.6556625401301751E-2</v>
      </c>
      <c r="G601" s="199">
        <v>3.4742807916416735E-2</v>
      </c>
      <c r="H601" s="199">
        <v>3.5165642733415367E-2</v>
      </c>
      <c r="I601" s="199">
        <v>3.8235181917116841E-2</v>
      </c>
      <c r="J601" s="199">
        <v>4.3396157930171216E-2</v>
      </c>
      <c r="K601" s="199">
        <v>3.5890155648988488E-2</v>
      </c>
      <c r="L601" s="199">
        <v>2.9209414713163583E-2</v>
      </c>
      <c r="M601" s="199">
        <v>3.0664962305711904E-2</v>
      </c>
      <c r="N601" s="199">
        <v>3.9301870626166968E-2</v>
      </c>
    </row>
    <row r="602" spans="1:14">
      <c r="C602" s="29">
        <v>24</v>
      </c>
      <c r="D602" s="34" t="s">
        <v>1046</v>
      </c>
      <c r="E602" s="199">
        <v>3.5178842198301849E-2</v>
      </c>
      <c r="F602" s="199">
        <v>3.580356104617971E-2</v>
      </c>
      <c r="G602" s="199">
        <v>3.2608088931575054E-2</v>
      </c>
      <c r="H602" s="199">
        <v>3.386474048014676E-2</v>
      </c>
      <c r="I602" s="199">
        <v>4.0434692142061107E-2</v>
      </c>
      <c r="J602" s="199">
        <v>3.6972629731508264E-2</v>
      </c>
      <c r="K602" s="199">
        <v>3.5883067153433659E-2</v>
      </c>
      <c r="L602" s="199">
        <v>2.7055409049600968E-2</v>
      </c>
      <c r="M602" s="199">
        <v>3.091225584081176E-2</v>
      </c>
      <c r="N602" s="199">
        <v>2.8492157435701871E-2</v>
      </c>
    </row>
    <row r="603" spans="1:14">
      <c r="A603" s="16" t="s">
        <v>434</v>
      </c>
      <c r="B603" s="16" t="s">
        <v>311</v>
      </c>
      <c r="C603" s="29">
        <v>1</v>
      </c>
      <c r="D603" s="34" t="s">
        <v>1047</v>
      </c>
      <c r="E603" s="199">
        <v>3.2684984031601118E-2</v>
      </c>
      <c r="F603" s="199">
        <v>3.4807197414289968E-2</v>
      </c>
      <c r="G603" s="199">
        <v>3.2789970036971768E-2</v>
      </c>
      <c r="H603" s="199">
        <v>3.5444406843425355E-2</v>
      </c>
      <c r="I603" s="199">
        <v>3.8948138902291034E-2</v>
      </c>
      <c r="J603" s="199">
        <v>3.3513432621666256E-2</v>
      </c>
      <c r="K603" s="199">
        <v>3.6300325271620082E-2</v>
      </c>
      <c r="L603" s="199">
        <v>2.7035922363196515E-2</v>
      </c>
      <c r="M603" s="199">
        <v>3.1357237645068682E-2</v>
      </c>
      <c r="N603" s="199">
        <v>2.2933620265873155E-2</v>
      </c>
    </row>
    <row r="604" spans="1:14">
      <c r="C604" s="29">
        <v>2</v>
      </c>
      <c r="D604" s="34" t="s">
        <v>1048</v>
      </c>
      <c r="E604" s="199">
        <v>3.1486877274281913E-2</v>
      </c>
      <c r="F604" s="199">
        <v>3.442743079632965E-2</v>
      </c>
      <c r="G604" s="199">
        <v>3.1709347264703806E-2</v>
      </c>
      <c r="H604" s="199">
        <v>3.5042903485636899E-2</v>
      </c>
      <c r="I604" s="199">
        <v>3.9007476090080172E-2</v>
      </c>
      <c r="J604" s="199">
        <v>3.1407825416711735E-2</v>
      </c>
      <c r="K604" s="199">
        <v>3.434293492332418E-2</v>
      </c>
      <c r="L604" s="199">
        <v>2.6483254050187539E-2</v>
      </c>
      <c r="M604" s="199">
        <v>3.1870908019207819E-2</v>
      </c>
      <c r="N604" s="199">
        <v>2.1753331016321067E-2</v>
      </c>
    </row>
    <row r="605" spans="1:14">
      <c r="C605" s="29">
        <v>3</v>
      </c>
      <c r="D605" s="34" t="s">
        <v>1049</v>
      </c>
      <c r="E605" s="199">
        <v>3.0678069232326431E-2</v>
      </c>
      <c r="F605" s="199">
        <v>3.4706088692101796E-2</v>
      </c>
      <c r="G605" s="199">
        <v>3.1911586293977792E-2</v>
      </c>
      <c r="H605" s="199">
        <v>3.5163932155298512E-2</v>
      </c>
      <c r="I605" s="199">
        <v>3.946028476312001E-2</v>
      </c>
      <c r="J605" s="199">
        <v>3.0163851055333823E-2</v>
      </c>
      <c r="K605" s="199">
        <v>3.4600796165772163E-2</v>
      </c>
      <c r="L605" s="199">
        <v>2.5222833914554744E-2</v>
      </c>
      <c r="M605" s="199">
        <v>3.1288720169404191E-2</v>
      </c>
      <c r="N605" s="199">
        <v>1.9755774815214715E-2</v>
      </c>
    </row>
    <row r="606" spans="1:14">
      <c r="C606" s="29">
        <v>4</v>
      </c>
      <c r="D606" s="34" t="s">
        <v>1050</v>
      </c>
      <c r="E606" s="199">
        <v>3.1451089647676081E-2</v>
      </c>
      <c r="F606" s="199">
        <v>3.5531636656301886E-2</v>
      </c>
      <c r="G606" s="199">
        <v>3.2566827421706593E-2</v>
      </c>
      <c r="H606" s="199">
        <v>3.5653430871149555E-2</v>
      </c>
      <c r="I606" s="199">
        <v>3.7310036938058698E-2</v>
      </c>
      <c r="J606" s="199">
        <v>2.9671450662140199E-2</v>
      </c>
      <c r="K606" s="199">
        <v>3.459537609129363E-2</v>
      </c>
      <c r="L606" s="199">
        <v>2.6611343944739706E-2</v>
      </c>
      <c r="M606" s="199">
        <v>3.199462715115798E-2</v>
      </c>
      <c r="N606" s="199">
        <v>1.8942508844167406E-2</v>
      </c>
    </row>
    <row r="607" spans="1:14">
      <c r="C607" s="29">
        <v>5</v>
      </c>
      <c r="D607" s="34" t="s">
        <v>1051</v>
      </c>
      <c r="E607" s="199">
        <v>3.4294377538134045E-2</v>
      </c>
      <c r="F607" s="199">
        <v>3.5304706386760851E-2</v>
      </c>
      <c r="G607" s="199">
        <v>3.3565588366144872E-2</v>
      </c>
      <c r="H607" s="199">
        <v>3.46120122581067E-2</v>
      </c>
      <c r="I607" s="199">
        <v>4.0013307353314841E-2</v>
      </c>
      <c r="J607" s="199">
        <v>3.3093467552694884E-2</v>
      </c>
      <c r="K607" s="199">
        <v>3.5139829767451947E-2</v>
      </c>
      <c r="L607" s="199">
        <v>3.0357577540554365E-2</v>
      </c>
      <c r="M607" s="199">
        <v>3.4307702965534106E-2</v>
      </c>
      <c r="N607" s="199">
        <v>1.9010525512785668E-2</v>
      </c>
    </row>
    <row r="608" spans="1:14">
      <c r="C608" s="29">
        <v>6</v>
      </c>
      <c r="D608" s="34" t="s">
        <v>1052</v>
      </c>
      <c r="E608" s="199">
        <v>4.0661929511970354E-2</v>
      </c>
      <c r="F608" s="199">
        <v>3.8402170902879049E-2</v>
      </c>
      <c r="G608" s="199">
        <v>3.7318458402846762E-2</v>
      </c>
      <c r="H608" s="199">
        <v>3.7789267213467988E-2</v>
      </c>
      <c r="I608" s="199">
        <v>4.0083720816157964E-2</v>
      </c>
      <c r="J608" s="199">
        <v>3.9470293869484689E-2</v>
      </c>
      <c r="K608" s="199">
        <v>3.8015706896186198E-2</v>
      </c>
      <c r="L608" s="199">
        <v>3.8185920574220628E-2</v>
      </c>
      <c r="M608" s="199">
        <v>4.4309821697807415E-2</v>
      </c>
      <c r="N608" s="199">
        <v>3.5372668662000097E-2</v>
      </c>
    </row>
    <row r="609" spans="3:14">
      <c r="C609" s="29">
        <v>7</v>
      </c>
      <c r="D609" s="34" t="s">
        <v>1053</v>
      </c>
      <c r="E609" s="199">
        <v>4.9692495661128974E-2</v>
      </c>
      <c r="F609" s="199">
        <v>4.003272726565258E-2</v>
      </c>
      <c r="G609" s="199">
        <v>4.1083875921990913E-2</v>
      </c>
      <c r="H609" s="199">
        <v>4.3942324398785315E-2</v>
      </c>
      <c r="I609" s="199">
        <v>4.1952974091933347E-2</v>
      </c>
      <c r="J609" s="199">
        <v>4.9145343456850218E-2</v>
      </c>
      <c r="K609" s="199">
        <v>3.6500268461565101E-2</v>
      </c>
      <c r="L609" s="199">
        <v>4.415080870729407E-2</v>
      </c>
      <c r="M609" s="199">
        <v>4.6240784062413769E-2</v>
      </c>
      <c r="N609" s="199">
        <v>4.1231704516386809E-2</v>
      </c>
    </row>
    <row r="610" spans="3:14">
      <c r="C610" s="29">
        <v>8</v>
      </c>
      <c r="D610" s="34" t="s">
        <v>1054</v>
      </c>
      <c r="E610" s="199">
        <v>5.436011190249352E-2</v>
      </c>
      <c r="F610" s="199">
        <v>4.2519663218252311E-2</v>
      </c>
      <c r="G610" s="199">
        <v>4.4493799208095944E-2</v>
      </c>
      <c r="H610" s="199">
        <v>4.5615021374066866E-2</v>
      </c>
      <c r="I610" s="199">
        <v>4.6404318059457703E-2</v>
      </c>
      <c r="J610" s="199">
        <v>5.1175959860955238E-2</v>
      </c>
      <c r="K610" s="199">
        <v>4.2920610490328713E-2</v>
      </c>
      <c r="L610" s="199">
        <v>4.8304113804873455E-2</v>
      </c>
      <c r="M610" s="199">
        <v>5.1498172951592938E-2</v>
      </c>
      <c r="N610" s="199">
        <v>4.5219881885720785E-2</v>
      </c>
    </row>
    <row r="611" spans="3:14">
      <c r="C611" s="29">
        <v>9</v>
      </c>
      <c r="D611" s="34" t="s">
        <v>1055</v>
      </c>
      <c r="E611" s="199">
        <v>4.9084421769455801E-2</v>
      </c>
      <c r="F611" s="199">
        <v>4.83922562184129E-2</v>
      </c>
      <c r="G611" s="199">
        <v>4.7362021755921885E-2</v>
      </c>
      <c r="H611" s="199">
        <v>4.8080573911445823E-2</v>
      </c>
      <c r="I611" s="199">
        <v>4.5674338789233909E-2</v>
      </c>
      <c r="J611" s="199">
        <v>4.649285671538287E-2</v>
      </c>
      <c r="K611" s="199">
        <v>4.9699612757262882E-2</v>
      </c>
      <c r="L611" s="199">
        <v>5.2647646022447335E-2</v>
      </c>
      <c r="M611" s="199">
        <v>5.3413881118050129E-2</v>
      </c>
      <c r="N611" s="199">
        <v>6.3207490048894657E-2</v>
      </c>
    </row>
    <row r="612" spans="3:14">
      <c r="C612" s="29">
        <v>10</v>
      </c>
      <c r="D612" s="34" t="s">
        <v>1056</v>
      </c>
      <c r="E612" s="199">
        <v>4.4810264603052055E-2</v>
      </c>
      <c r="F612" s="199">
        <v>5.0667187616189449E-2</v>
      </c>
      <c r="G612" s="199">
        <v>4.9358517456643304E-2</v>
      </c>
      <c r="H612" s="199">
        <v>4.9648001742633376E-2</v>
      </c>
      <c r="I612" s="199">
        <v>5.4336381462693317E-2</v>
      </c>
      <c r="J612" s="199">
        <v>4.6601867769975228E-2</v>
      </c>
      <c r="K612" s="199">
        <v>5.2545175841126009E-2</v>
      </c>
      <c r="L612" s="199">
        <v>5.5187680311346431E-2</v>
      </c>
      <c r="M612" s="199">
        <v>5.2924988281236172E-2</v>
      </c>
      <c r="N612" s="199">
        <v>6.7316497029538694E-2</v>
      </c>
    </row>
    <row r="613" spans="3:14">
      <c r="C613" s="29">
        <v>11</v>
      </c>
      <c r="D613" s="34" t="s">
        <v>1057</v>
      </c>
      <c r="E613" s="199">
        <v>4.2601292872494978E-2</v>
      </c>
      <c r="F613" s="199">
        <v>5.1900734818925605E-2</v>
      </c>
      <c r="G613" s="199">
        <v>4.9831743458025525E-2</v>
      </c>
      <c r="H613" s="199">
        <v>4.7239766767994996E-2</v>
      </c>
      <c r="I613" s="199">
        <v>5.1740972868796108E-2</v>
      </c>
      <c r="J613" s="199">
        <v>4.469602496213692E-2</v>
      </c>
      <c r="K613" s="199">
        <v>5.3762318318384003E-2</v>
      </c>
      <c r="L613" s="199">
        <v>5.440923895927726E-2</v>
      </c>
      <c r="M613" s="199">
        <v>5.21418832580203E-2</v>
      </c>
      <c r="N613" s="199">
        <v>5.8371371544119741E-2</v>
      </c>
    </row>
    <row r="614" spans="3:14">
      <c r="C614" s="29">
        <v>12</v>
      </c>
      <c r="D614" s="34" t="s">
        <v>1058</v>
      </c>
      <c r="E614" s="199">
        <v>4.0602199549262794E-2</v>
      </c>
      <c r="F614" s="199">
        <v>5.1716814370103871E-2</v>
      </c>
      <c r="G614" s="199">
        <v>5.0016750522564664E-2</v>
      </c>
      <c r="H614" s="199">
        <v>4.9207800617436896E-2</v>
      </c>
      <c r="I614" s="199">
        <v>4.7820498941358633E-2</v>
      </c>
      <c r="J614" s="199">
        <v>4.4276316194656183E-2</v>
      </c>
      <c r="K614" s="199">
        <v>5.4296651324498332E-2</v>
      </c>
      <c r="L614" s="199">
        <v>5.5821718800529885E-2</v>
      </c>
      <c r="M614" s="199">
        <v>5.1319673550046324E-2</v>
      </c>
      <c r="N614" s="199">
        <v>5.9484977785222562E-2</v>
      </c>
    </row>
    <row r="615" spans="3:14">
      <c r="C615" s="29">
        <v>13</v>
      </c>
      <c r="D615" s="34" t="s">
        <v>1059</v>
      </c>
      <c r="E615" s="199">
        <v>4.1123447802903848E-2</v>
      </c>
      <c r="F615" s="199">
        <v>5.0409752453085772E-2</v>
      </c>
      <c r="G615" s="199">
        <v>4.9451654027060518E-2</v>
      </c>
      <c r="H615" s="199">
        <v>4.7221819977313013E-2</v>
      </c>
      <c r="I615" s="199">
        <v>4.3811942255158609E-2</v>
      </c>
      <c r="J615" s="199">
        <v>3.9013760608422342E-2</v>
      </c>
      <c r="K615" s="199">
        <v>5.1436338922917046E-2</v>
      </c>
      <c r="L615" s="199">
        <v>5.5073074246626039E-2</v>
      </c>
      <c r="M615" s="199">
        <v>5.2078253867950564E-2</v>
      </c>
      <c r="N615" s="199">
        <v>6.3682006337019662E-2</v>
      </c>
    </row>
    <row r="616" spans="3:14">
      <c r="C616" s="29">
        <v>14</v>
      </c>
      <c r="D616" s="34" t="s">
        <v>1060</v>
      </c>
      <c r="E616" s="199">
        <v>3.7455734520618317E-2</v>
      </c>
      <c r="F616" s="199">
        <v>5.1183647048341892E-2</v>
      </c>
      <c r="G616" s="199">
        <v>5.0905689343725698E-2</v>
      </c>
      <c r="H616" s="199">
        <v>5.1839360968624182E-2</v>
      </c>
      <c r="I616" s="199">
        <v>4.1269541549019705E-2</v>
      </c>
      <c r="J616" s="199">
        <v>3.7143392942200218E-2</v>
      </c>
      <c r="K616" s="199">
        <v>5.2719745408069729E-2</v>
      </c>
      <c r="L616" s="199">
        <v>5.6710081267782118E-2</v>
      </c>
      <c r="M616" s="199">
        <v>5.3906482157729078E-2</v>
      </c>
      <c r="N616" s="199">
        <v>5.6165764356651667E-2</v>
      </c>
    </row>
    <row r="617" spans="3:14">
      <c r="C617" s="29">
        <v>15</v>
      </c>
      <c r="D617" s="34" t="s">
        <v>1061</v>
      </c>
      <c r="E617" s="199">
        <v>3.6082764649157384E-2</v>
      </c>
      <c r="F617" s="199">
        <v>5.0917137644748048E-2</v>
      </c>
      <c r="G617" s="199">
        <v>5.040345686806242E-2</v>
      </c>
      <c r="H617" s="199">
        <v>4.9303872031306387E-2</v>
      </c>
      <c r="I617" s="199">
        <v>3.9480327546551001E-2</v>
      </c>
      <c r="J617" s="199">
        <v>3.6427128273491115E-2</v>
      </c>
      <c r="K617" s="199">
        <v>5.2190232910673047E-2</v>
      </c>
      <c r="L617" s="199">
        <v>5.6331314128734544E-2</v>
      </c>
      <c r="M617" s="199">
        <v>5.5814352531767072E-2</v>
      </c>
      <c r="N617" s="199">
        <v>4.6077958838446002E-2</v>
      </c>
    </row>
    <row r="618" spans="3:14">
      <c r="C618" s="29">
        <v>16</v>
      </c>
      <c r="D618" s="34" t="s">
        <v>1062</v>
      </c>
      <c r="E618" s="199">
        <v>3.7350808118062316E-2</v>
      </c>
      <c r="F618" s="199">
        <v>4.8157454676433606E-2</v>
      </c>
      <c r="G618" s="199">
        <v>4.8376148868449313E-2</v>
      </c>
      <c r="H618" s="199">
        <v>4.4320440844966308E-2</v>
      </c>
      <c r="I618" s="199">
        <v>3.9136435578208589E-2</v>
      </c>
      <c r="J618" s="199">
        <v>3.7623754703612913E-2</v>
      </c>
      <c r="K618" s="199">
        <v>4.9627688848585275E-2</v>
      </c>
      <c r="L618" s="199">
        <v>5.1340129815149918E-2</v>
      </c>
      <c r="M618" s="199">
        <v>4.8168796720195695E-2</v>
      </c>
      <c r="N618" s="199">
        <v>4.4296722316749082E-2</v>
      </c>
    </row>
    <row r="619" spans="3:14">
      <c r="C619" s="29">
        <v>17</v>
      </c>
      <c r="D619" s="34" t="s">
        <v>1063</v>
      </c>
      <c r="E619" s="199">
        <v>4.11293149766946E-2</v>
      </c>
      <c r="F619" s="199">
        <v>4.4995802161299919E-2</v>
      </c>
      <c r="G619" s="199">
        <v>4.5908179682480732E-2</v>
      </c>
      <c r="H619" s="199">
        <v>4.1228993982553253E-2</v>
      </c>
      <c r="I619" s="199">
        <v>3.5716108213624947E-2</v>
      </c>
      <c r="J619" s="199">
        <v>4.0965933679833345E-2</v>
      </c>
      <c r="K619" s="199">
        <v>4.5732693822103182E-2</v>
      </c>
      <c r="L619" s="199">
        <v>4.6342158164700983E-2</v>
      </c>
      <c r="M619" s="199">
        <v>3.6206218555071785E-2</v>
      </c>
      <c r="N619" s="199">
        <v>4.0547803581731094E-2</v>
      </c>
    </row>
    <row r="620" spans="3:14">
      <c r="C620" s="29">
        <v>18</v>
      </c>
      <c r="D620" s="34" t="s">
        <v>1064</v>
      </c>
      <c r="E620" s="199">
        <v>4.5444619166272293E-2</v>
      </c>
      <c r="F620" s="199">
        <v>3.6277239225152538E-2</v>
      </c>
      <c r="G620" s="199">
        <v>4.2749765784214827E-2</v>
      </c>
      <c r="H620" s="199">
        <v>4.0063686430083845E-2</v>
      </c>
      <c r="I620" s="199">
        <v>3.8632465063252783E-2</v>
      </c>
      <c r="J620" s="199">
        <v>4.8535383600523486E-2</v>
      </c>
      <c r="K620" s="199">
        <v>3.6052872490781318E-2</v>
      </c>
      <c r="L620" s="199">
        <v>4.2244994595372121E-2</v>
      </c>
      <c r="M620" s="199">
        <v>3.5361169688542984E-2</v>
      </c>
      <c r="N620" s="199">
        <v>3.6942920144963524E-2</v>
      </c>
    </row>
    <row r="621" spans="3:14">
      <c r="C621" s="29">
        <v>19</v>
      </c>
      <c r="D621" s="34" t="s">
        <v>1065</v>
      </c>
      <c r="E621" s="199">
        <v>4.7893522035069372E-2</v>
      </c>
      <c r="F621" s="199">
        <v>3.3430912854187388E-2</v>
      </c>
      <c r="G621" s="199">
        <v>4.2679591839658505E-2</v>
      </c>
      <c r="H621" s="199">
        <v>3.9577384486323031E-2</v>
      </c>
      <c r="I621" s="199">
        <v>3.9498919865391606E-2</v>
      </c>
      <c r="J621" s="199">
        <v>4.9325380177466301E-2</v>
      </c>
      <c r="K621" s="199">
        <v>3.1144827172051678E-2</v>
      </c>
      <c r="L621" s="199">
        <v>4.0816785782265677E-2</v>
      </c>
      <c r="M621" s="199">
        <v>3.5424967633288396E-2</v>
      </c>
      <c r="N621" s="199">
        <v>3.9068774454326272E-2</v>
      </c>
    </row>
    <row r="622" spans="3:14">
      <c r="C622" s="29">
        <v>20</v>
      </c>
      <c r="D622" s="34" t="s">
        <v>1066</v>
      </c>
      <c r="E622" s="199">
        <v>4.9845827314217515E-2</v>
      </c>
      <c r="F622" s="199">
        <v>3.6697030520888581E-2</v>
      </c>
      <c r="G622" s="199">
        <v>4.1576539526285566E-2</v>
      </c>
      <c r="H622" s="199">
        <v>3.9384344319049962E-2</v>
      </c>
      <c r="I622" s="199">
        <v>4.1047620466688292E-2</v>
      </c>
      <c r="J622" s="199">
        <v>5.2951277365545717E-2</v>
      </c>
      <c r="K622" s="199">
        <v>3.3147160969784671E-2</v>
      </c>
      <c r="L622" s="199">
        <v>4.0111201235466611E-2</v>
      </c>
      <c r="M622" s="199">
        <v>3.488955370598637E-2</v>
      </c>
      <c r="N622" s="199">
        <v>3.2970213233589771E-2</v>
      </c>
    </row>
    <row r="623" spans="3:14">
      <c r="C623" s="29">
        <v>21</v>
      </c>
      <c r="D623" s="34" t="s">
        <v>1067</v>
      </c>
      <c r="E623" s="199">
        <v>5.3121425637719745E-2</v>
      </c>
      <c r="F623" s="199">
        <v>3.9704391244774755E-2</v>
      </c>
      <c r="G623" s="199">
        <v>4.0369622311782684E-2</v>
      </c>
      <c r="H623" s="199">
        <v>3.9083511240243264E-2</v>
      </c>
      <c r="I623" s="199">
        <v>3.8165019883891628E-2</v>
      </c>
      <c r="J623" s="199">
        <v>5.3076284648465651E-2</v>
      </c>
      <c r="K623" s="199">
        <v>3.7050262125354137E-2</v>
      </c>
      <c r="L623" s="199">
        <v>3.7513143651882339E-2</v>
      </c>
      <c r="M623" s="199">
        <v>3.4105015968027196E-2</v>
      </c>
      <c r="N623" s="199">
        <v>3.3901641495609189E-2</v>
      </c>
    </row>
    <row r="624" spans="3:14">
      <c r="C624" s="29">
        <v>22</v>
      </c>
      <c r="D624" s="34" t="s">
        <v>1068</v>
      </c>
      <c r="E624" s="199">
        <v>4.8600228451959368E-2</v>
      </c>
      <c r="F624" s="199">
        <v>3.8368458094511379E-2</v>
      </c>
      <c r="G624" s="199">
        <v>3.8495496216780785E-2</v>
      </c>
      <c r="H624" s="199">
        <v>3.8962538654302527E-2</v>
      </c>
      <c r="I624" s="199">
        <v>3.9103866055133218E-2</v>
      </c>
      <c r="J624" s="199">
        <v>4.8950554323964071E-2</v>
      </c>
      <c r="K624" s="199">
        <v>3.6863053712170642E-2</v>
      </c>
      <c r="L624" s="199">
        <v>3.3276911054182554E-2</v>
      </c>
      <c r="M624" s="199">
        <v>3.423800560713984E-2</v>
      </c>
      <c r="N624" s="199">
        <v>4.3660566416143042E-2</v>
      </c>
    </row>
    <row r="625" spans="1:14">
      <c r="C625" s="29">
        <v>23</v>
      </c>
      <c r="D625" s="34" t="s">
        <v>1069</v>
      </c>
      <c r="E625" s="199">
        <v>4.3593007390479846E-2</v>
      </c>
      <c r="F625" s="199">
        <v>3.6463981450886099E-2</v>
      </c>
      <c r="G625" s="199">
        <v>3.504059390439572E-2</v>
      </c>
      <c r="H625" s="199">
        <v>3.6758841009717852E-2</v>
      </c>
      <c r="I625" s="199">
        <v>4.1020325360305289E-2</v>
      </c>
      <c r="J625" s="199">
        <v>4.0585469193537026E-2</v>
      </c>
      <c r="K625" s="199">
        <v>3.6050929897716001E-2</v>
      </c>
      <c r="L625" s="199">
        <v>2.9375464171757567E-2</v>
      </c>
      <c r="M625" s="199">
        <v>3.3994949764807228E-2</v>
      </c>
      <c r="N625" s="199">
        <v>4.7448161296061622E-2</v>
      </c>
    </row>
    <row r="626" spans="1:14">
      <c r="C626" s="29">
        <v>24</v>
      </c>
      <c r="D626" s="34" t="s">
        <v>1070</v>
      </c>
      <c r="E626" s="199">
        <v>3.5951186342967192E-2</v>
      </c>
      <c r="F626" s="199">
        <v>3.4985578269490059E-2</v>
      </c>
      <c r="G626" s="199">
        <v>3.2034775517509523E-2</v>
      </c>
      <c r="H626" s="199">
        <v>3.4815764416068075E-2</v>
      </c>
      <c r="I626" s="199">
        <v>4.0364979086278507E-2</v>
      </c>
      <c r="J626" s="199">
        <v>3.5692990344949459E-2</v>
      </c>
      <c r="K626" s="199">
        <v>3.5264587410980076E-2</v>
      </c>
      <c r="L626" s="199">
        <v>2.6446682892857447E-2</v>
      </c>
      <c r="M626" s="199">
        <v>3.3143832929953897E-2</v>
      </c>
      <c r="N626" s="199">
        <v>4.2637115602463638E-2</v>
      </c>
    </row>
    <row r="627" spans="1:14">
      <c r="A627" s="16" t="s">
        <v>434</v>
      </c>
      <c r="B627" s="16" t="s">
        <v>420</v>
      </c>
      <c r="C627" s="29">
        <v>1</v>
      </c>
      <c r="D627" s="34" t="s">
        <v>1071</v>
      </c>
      <c r="E627" s="199">
        <v>3.2871283563177825E-2</v>
      </c>
      <c r="F627" s="199">
        <v>3.5838407635079929E-2</v>
      </c>
      <c r="G627" s="199">
        <v>3.2984732240618812E-2</v>
      </c>
      <c r="H627" s="199">
        <v>3.5981026788086977E-2</v>
      </c>
      <c r="I627" s="199">
        <v>4.4634795758900378E-2</v>
      </c>
      <c r="J627" s="199">
        <v>3.3183107554507388E-2</v>
      </c>
      <c r="K627" s="199">
        <v>3.6512049788211855E-2</v>
      </c>
      <c r="L627" s="199">
        <v>2.7879319216957691E-2</v>
      </c>
      <c r="M627" s="199">
        <v>3.3878640027185193E-2</v>
      </c>
      <c r="N627" s="199">
        <v>3.539297872661093E-2</v>
      </c>
    </row>
    <row r="628" spans="1:14">
      <c r="C628" s="29">
        <v>2</v>
      </c>
      <c r="D628" s="34" t="s">
        <v>1072</v>
      </c>
      <c r="E628" s="199">
        <v>3.2253079212295178E-2</v>
      </c>
      <c r="F628" s="199">
        <v>3.5691480772768881E-2</v>
      </c>
      <c r="G628" s="199">
        <v>3.1949550735137479E-2</v>
      </c>
      <c r="H628" s="199">
        <v>3.5707126078272165E-2</v>
      </c>
      <c r="I628" s="199">
        <v>4.2083430363871528E-2</v>
      </c>
      <c r="J628" s="199">
        <v>3.102447860822374E-2</v>
      </c>
      <c r="K628" s="199">
        <v>3.5421127303427564E-2</v>
      </c>
      <c r="L628" s="199">
        <v>2.7735616018626705E-2</v>
      </c>
      <c r="M628" s="199">
        <v>3.4910169626025299E-2</v>
      </c>
      <c r="N628" s="199">
        <v>2.7802364572740254E-2</v>
      </c>
    </row>
    <row r="629" spans="1:14">
      <c r="C629" s="29">
        <v>3</v>
      </c>
      <c r="D629" s="34" t="s">
        <v>1073</v>
      </c>
      <c r="E629" s="199">
        <v>3.0373715756041583E-2</v>
      </c>
      <c r="F629" s="199">
        <v>3.5720955322271833E-2</v>
      </c>
      <c r="G629" s="199">
        <v>3.2816171688258386E-2</v>
      </c>
      <c r="H629" s="199">
        <v>3.5645646372062419E-2</v>
      </c>
      <c r="I629" s="199">
        <v>3.9868889531082967E-2</v>
      </c>
      <c r="J629" s="199">
        <v>3.0996521954884539E-2</v>
      </c>
      <c r="K629" s="199">
        <v>3.613888558993008E-2</v>
      </c>
      <c r="L629" s="199">
        <v>2.6825082704914967E-2</v>
      </c>
      <c r="M629" s="199">
        <v>3.4178059113592736E-2</v>
      </c>
      <c r="N629" s="199">
        <v>2.7038577383775984E-2</v>
      </c>
    </row>
    <row r="630" spans="1:14">
      <c r="C630" s="29">
        <v>4</v>
      </c>
      <c r="D630" s="34" t="s">
        <v>1074</v>
      </c>
      <c r="E630" s="199">
        <v>3.1683570958177837E-2</v>
      </c>
      <c r="F630" s="199">
        <v>3.5838453761135487E-2</v>
      </c>
      <c r="G630" s="199">
        <v>3.2467026063347802E-2</v>
      </c>
      <c r="H630" s="199">
        <v>3.5253153032699096E-2</v>
      </c>
      <c r="I630" s="199">
        <v>3.5861364637489228E-2</v>
      </c>
      <c r="J630" s="199">
        <v>3.0442283217274033E-2</v>
      </c>
      <c r="K630" s="199">
        <v>3.5776137838436549E-2</v>
      </c>
      <c r="L630" s="199">
        <v>2.7065550323537815E-2</v>
      </c>
      <c r="M630" s="199">
        <v>3.4271189182241091E-2</v>
      </c>
      <c r="N630" s="199">
        <v>1.8878315928436973E-2</v>
      </c>
    </row>
    <row r="631" spans="1:14">
      <c r="C631" s="29">
        <v>5</v>
      </c>
      <c r="D631" s="34" t="s">
        <v>1075</v>
      </c>
      <c r="E631" s="199">
        <v>3.3499277816833893E-2</v>
      </c>
      <c r="F631" s="199">
        <v>3.7159842250120013E-2</v>
      </c>
      <c r="G631" s="199">
        <v>3.5127724439875989E-2</v>
      </c>
      <c r="H631" s="199">
        <v>3.6260730722506636E-2</v>
      </c>
      <c r="I631" s="199">
        <v>3.6126503505725029E-2</v>
      </c>
      <c r="J631" s="199">
        <v>3.1660764378867008E-2</v>
      </c>
      <c r="K631" s="199">
        <v>3.700017049419755E-2</v>
      </c>
      <c r="L631" s="199">
        <v>3.1699648250574586E-2</v>
      </c>
      <c r="M631" s="199">
        <v>3.6363657875283957E-2</v>
      </c>
      <c r="N631" s="199">
        <v>1.9907768226606209E-2</v>
      </c>
    </row>
    <row r="632" spans="1:14">
      <c r="C632" s="29">
        <v>6</v>
      </c>
      <c r="D632" s="34" t="s">
        <v>1076</v>
      </c>
      <c r="E632" s="199">
        <v>4.163964421572687E-2</v>
      </c>
      <c r="F632" s="199">
        <v>3.7344546351934856E-2</v>
      </c>
      <c r="G632" s="199">
        <v>3.6967292707592248E-2</v>
      </c>
      <c r="H632" s="199">
        <v>3.8075071547726318E-2</v>
      </c>
      <c r="I632" s="199">
        <v>3.7421896261962809E-2</v>
      </c>
      <c r="J632" s="199">
        <v>3.8079328589336922E-2</v>
      </c>
      <c r="K632" s="199">
        <v>3.8266545004571342E-2</v>
      </c>
      <c r="L632" s="199">
        <v>3.7768980679429756E-2</v>
      </c>
      <c r="M632" s="199">
        <v>4.3030908788055822E-2</v>
      </c>
      <c r="N632" s="199">
        <v>3.2249956126939899E-2</v>
      </c>
    </row>
    <row r="633" spans="1:14">
      <c r="C633" s="29">
        <v>7</v>
      </c>
      <c r="D633" s="34" t="s">
        <v>1077</v>
      </c>
      <c r="E633" s="199">
        <v>5.1178326168928062E-2</v>
      </c>
      <c r="F633" s="199">
        <v>3.7418132785905209E-2</v>
      </c>
      <c r="G633" s="199">
        <v>4.0825683538636907E-2</v>
      </c>
      <c r="H633" s="199">
        <v>4.4358354980031441E-2</v>
      </c>
      <c r="I633" s="199">
        <v>4.9189011747475572E-2</v>
      </c>
      <c r="J633" s="199">
        <v>4.708867799121505E-2</v>
      </c>
      <c r="K633" s="199">
        <v>3.5272267264590741E-2</v>
      </c>
      <c r="L633" s="199">
        <v>4.385912031827733E-2</v>
      </c>
      <c r="M633" s="199">
        <v>4.4957484264441058E-2</v>
      </c>
      <c r="N633" s="199">
        <v>4.5976667961784075E-2</v>
      </c>
    </row>
    <row r="634" spans="1:14">
      <c r="C634" s="29">
        <v>8</v>
      </c>
      <c r="D634" s="34" t="s">
        <v>1078</v>
      </c>
      <c r="E634" s="199">
        <v>5.4270299348951466E-2</v>
      </c>
      <c r="F634" s="199">
        <v>4.088656615840161E-2</v>
      </c>
      <c r="G634" s="199">
        <v>4.412257476766536E-2</v>
      </c>
      <c r="H634" s="199">
        <v>4.7397348569881474E-2</v>
      </c>
      <c r="I634" s="199">
        <v>5.6791623295185126E-2</v>
      </c>
      <c r="J634" s="199">
        <v>5.1333539640669383E-2</v>
      </c>
      <c r="K634" s="199">
        <v>4.003063036304598E-2</v>
      </c>
      <c r="L634" s="199">
        <v>4.6550903320919226E-2</v>
      </c>
      <c r="M634" s="199">
        <v>5.0375507704653953E-2</v>
      </c>
      <c r="N634" s="199">
        <v>4.6609921621129362E-2</v>
      </c>
    </row>
    <row r="635" spans="1:14">
      <c r="C635" s="29">
        <v>9</v>
      </c>
      <c r="D635" s="34" t="s">
        <v>1079</v>
      </c>
      <c r="E635" s="199">
        <v>4.9829956013237704E-2</v>
      </c>
      <c r="F635" s="199">
        <v>4.8274161342976712E-2</v>
      </c>
      <c r="G635" s="199">
        <v>4.7395634226018502E-2</v>
      </c>
      <c r="H635" s="199">
        <v>4.946140042611756E-2</v>
      </c>
      <c r="I635" s="199">
        <v>5.3256438385374423E-2</v>
      </c>
      <c r="J635" s="199">
        <v>4.7777989490917855E-2</v>
      </c>
      <c r="K635" s="199">
        <v>4.6039843459834813E-2</v>
      </c>
      <c r="L635" s="199">
        <v>5.2101185734538695E-2</v>
      </c>
      <c r="M635" s="199">
        <v>5.2876582461140374E-2</v>
      </c>
      <c r="N635" s="199">
        <v>5.1523193458098866E-2</v>
      </c>
    </row>
    <row r="636" spans="1:14">
      <c r="C636" s="29">
        <v>10</v>
      </c>
      <c r="D636" s="34" t="s">
        <v>1080</v>
      </c>
      <c r="E636" s="199">
        <v>4.7257959158721913E-2</v>
      </c>
      <c r="F636" s="199">
        <v>5.09960137555278E-2</v>
      </c>
      <c r="G636" s="199">
        <v>4.9335689731909819E-2</v>
      </c>
      <c r="H636" s="199">
        <v>5.1248793604409801E-2</v>
      </c>
      <c r="I636" s="199">
        <v>5.2706801302968148E-2</v>
      </c>
      <c r="J636" s="199">
        <v>4.5145981639709204E-2</v>
      </c>
      <c r="K636" s="199">
        <v>4.9655026562815695E-2</v>
      </c>
      <c r="L636" s="199">
        <v>5.4365195376774117E-2</v>
      </c>
      <c r="M636" s="199">
        <v>5.2746690523288731E-2</v>
      </c>
      <c r="N636" s="199">
        <v>6.5093571594064731E-2</v>
      </c>
    </row>
    <row r="637" spans="1:14">
      <c r="C637" s="29">
        <v>11</v>
      </c>
      <c r="D637" s="34" t="s">
        <v>1081</v>
      </c>
      <c r="E637" s="199">
        <v>4.4684241735462552E-2</v>
      </c>
      <c r="F637" s="199">
        <v>5.239188044889017E-2</v>
      </c>
      <c r="G637" s="199">
        <v>5.0375922758012934E-2</v>
      </c>
      <c r="H637" s="199">
        <v>4.9197210062423724E-2</v>
      </c>
      <c r="I637" s="199">
        <v>5.041510365667181E-2</v>
      </c>
      <c r="J637" s="199">
        <v>4.4868069527446243E-2</v>
      </c>
      <c r="K637" s="199">
        <v>5.1701908435776961E-2</v>
      </c>
      <c r="L637" s="199">
        <v>5.3987982991957777E-2</v>
      </c>
      <c r="M637" s="199">
        <v>5.0839721377145257E-2</v>
      </c>
      <c r="N637" s="199">
        <v>6.8710193340337691E-2</v>
      </c>
    </row>
    <row r="638" spans="1:14">
      <c r="C638" s="29">
        <v>12</v>
      </c>
      <c r="D638" s="34" t="s">
        <v>1082</v>
      </c>
      <c r="E638" s="199">
        <v>4.0715507626131964E-2</v>
      </c>
      <c r="F638" s="199">
        <v>5.2464621238508584E-2</v>
      </c>
      <c r="G638" s="199">
        <v>5.0432107345573657E-2</v>
      </c>
      <c r="H638" s="199">
        <v>5.1715062591224818E-2</v>
      </c>
      <c r="I638" s="199">
        <v>4.373837387105553E-2</v>
      </c>
      <c r="J638" s="199">
        <v>4.4020860381555012E-2</v>
      </c>
      <c r="K638" s="199">
        <v>5.1432533112344407E-2</v>
      </c>
      <c r="L638" s="199">
        <v>5.4962980528250667E-2</v>
      </c>
      <c r="M638" s="199">
        <v>4.9430347370930557E-2</v>
      </c>
      <c r="N638" s="199">
        <v>6.3352187892670289E-2</v>
      </c>
    </row>
    <row r="639" spans="1:14">
      <c r="C639" s="29">
        <v>13</v>
      </c>
      <c r="D639" s="34" t="s">
        <v>1083</v>
      </c>
      <c r="E639" s="199">
        <v>3.9619603146595683E-2</v>
      </c>
      <c r="F639" s="199">
        <v>5.122184692355046E-2</v>
      </c>
      <c r="G639" s="199">
        <v>5.06616731570559E-2</v>
      </c>
      <c r="H639" s="199">
        <v>5.0485813213046078E-2</v>
      </c>
      <c r="I639" s="199">
        <v>4.4541927012460118E-2</v>
      </c>
      <c r="J639" s="199">
        <v>4.2797798924428664E-2</v>
      </c>
      <c r="K639" s="199">
        <v>5.0181032086086527E-2</v>
      </c>
      <c r="L639" s="199">
        <v>5.5031489084187674E-2</v>
      </c>
      <c r="M639" s="199">
        <v>5.0445482021206446E-2</v>
      </c>
      <c r="N639" s="199">
        <v>5.1460097994662682E-2</v>
      </c>
    </row>
    <row r="640" spans="1:14">
      <c r="C640" s="29">
        <v>14</v>
      </c>
      <c r="D640" s="34" t="s">
        <v>1084</v>
      </c>
      <c r="E640" s="199">
        <v>3.9421235352797179E-2</v>
      </c>
      <c r="F640" s="199">
        <v>5.0872119170293127E-2</v>
      </c>
      <c r="G640" s="199">
        <v>4.9748828074374467E-2</v>
      </c>
      <c r="H640" s="199">
        <v>5.1627726933805372E-2</v>
      </c>
      <c r="I640" s="199">
        <v>3.9099986813199136E-2</v>
      </c>
      <c r="J640" s="199">
        <v>3.9744909401716065E-2</v>
      </c>
      <c r="K640" s="199">
        <v>5.1103363378021641E-2</v>
      </c>
      <c r="L640" s="199">
        <v>5.4940620947879264E-2</v>
      </c>
      <c r="M640" s="199">
        <v>5.2808298345470801E-2</v>
      </c>
      <c r="N640" s="199">
        <v>5.4459814703695278E-2</v>
      </c>
    </row>
    <row r="641" spans="1:14">
      <c r="C641" s="29">
        <v>15</v>
      </c>
      <c r="D641" s="34" t="s">
        <v>1085</v>
      </c>
      <c r="E641" s="199">
        <v>3.5890823911237324E-2</v>
      </c>
      <c r="F641" s="199">
        <v>5.0117558402735879E-2</v>
      </c>
      <c r="G641" s="199">
        <v>5.0602589376880266E-2</v>
      </c>
      <c r="H641" s="199">
        <v>4.9120848819851071E-2</v>
      </c>
      <c r="I641" s="199">
        <v>3.9344924624807452E-2</v>
      </c>
      <c r="J641" s="199">
        <v>3.9391016467227098E-2</v>
      </c>
      <c r="K641" s="199">
        <v>5.2350482485558521E-2</v>
      </c>
      <c r="L641" s="199">
        <v>5.5619347235608955E-2</v>
      </c>
      <c r="M641" s="199">
        <v>5.3517084085719216E-2</v>
      </c>
      <c r="N641" s="199">
        <v>4.6096728155367091E-2</v>
      </c>
    </row>
    <row r="642" spans="1:14">
      <c r="C642" s="29">
        <v>16</v>
      </c>
      <c r="D642" s="34" t="s">
        <v>1086</v>
      </c>
      <c r="E642" s="199">
        <v>3.7603052120006336E-2</v>
      </c>
      <c r="F642" s="199">
        <v>4.8055985100177029E-2</v>
      </c>
      <c r="G642" s="199">
        <v>4.7845022660686971E-2</v>
      </c>
      <c r="H642" s="199">
        <v>4.2772695678844265E-2</v>
      </c>
      <c r="I642" s="199">
        <v>3.8245229604648483E-2</v>
      </c>
      <c r="J642" s="199">
        <v>3.9336320998324285E-2</v>
      </c>
      <c r="K642" s="199">
        <v>4.9126216611563411E-2</v>
      </c>
      <c r="L642" s="199">
        <v>5.0942845086113867E-2</v>
      </c>
      <c r="M642" s="199">
        <v>4.6266967398475758E-2</v>
      </c>
      <c r="N642" s="199">
        <v>3.4246787048723748E-2</v>
      </c>
    </row>
    <row r="643" spans="1:14">
      <c r="C643" s="29">
        <v>17</v>
      </c>
      <c r="D643" s="34" t="s">
        <v>1087</v>
      </c>
      <c r="E643" s="199">
        <v>4.06117444377447E-2</v>
      </c>
      <c r="F643" s="199">
        <v>4.3095127824678926E-2</v>
      </c>
      <c r="G643" s="199">
        <v>4.5255955389749802E-2</v>
      </c>
      <c r="H643" s="199">
        <v>3.99555461503735E-2</v>
      </c>
      <c r="I643" s="199">
        <v>3.7908264757292712E-2</v>
      </c>
      <c r="J643" s="199">
        <v>4.1189188410004872E-2</v>
      </c>
      <c r="K643" s="199">
        <v>4.5388965772782799E-2</v>
      </c>
      <c r="L643" s="199">
        <v>4.671545458109469E-2</v>
      </c>
      <c r="M643" s="199">
        <v>3.8219920994940128E-2</v>
      </c>
      <c r="N643" s="199">
        <v>2.7575016546593698E-2</v>
      </c>
    </row>
    <row r="644" spans="1:14">
      <c r="C644" s="29">
        <v>18</v>
      </c>
      <c r="D644" s="34" t="s">
        <v>1088</v>
      </c>
      <c r="E644" s="199">
        <v>4.2897344399954428E-2</v>
      </c>
      <c r="F644" s="199">
        <v>3.6168931573872375E-2</v>
      </c>
      <c r="G644" s="199">
        <v>4.284451968132183E-2</v>
      </c>
      <c r="H644" s="199">
        <v>3.8676883176549541E-2</v>
      </c>
      <c r="I644" s="199">
        <v>3.5998984335764005E-2</v>
      </c>
      <c r="J644" s="199">
        <v>4.7531764138891694E-2</v>
      </c>
      <c r="K644" s="199">
        <v>3.7709340220006882E-2</v>
      </c>
      <c r="L644" s="199">
        <v>4.2644172620154588E-2</v>
      </c>
      <c r="M644" s="199">
        <v>3.6517804195805373E-2</v>
      </c>
      <c r="N644" s="199">
        <v>4.2754201276571938E-2</v>
      </c>
    </row>
    <row r="645" spans="1:14">
      <c r="C645" s="29">
        <v>19</v>
      </c>
      <c r="D645" s="34" t="s">
        <v>1089</v>
      </c>
      <c r="E645" s="199">
        <v>4.6996361575076209E-2</v>
      </c>
      <c r="F645" s="199">
        <v>3.2918520690657121E-2</v>
      </c>
      <c r="G645" s="199">
        <v>4.1892389520256541E-2</v>
      </c>
      <c r="H645" s="199">
        <v>3.7068872841983305E-2</v>
      </c>
      <c r="I645" s="199">
        <v>3.4782992954881499E-2</v>
      </c>
      <c r="J645" s="199">
        <v>4.485710132810878E-2</v>
      </c>
      <c r="K645" s="199">
        <v>3.1793549630350103E-2</v>
      </c>
      <c r="L645" s="199">
        <v>4.0258655952551278E-2</v>
      </c>
      <c r="M645" s="199">
        <v>3.5391876877654722E-2</v>
      </c>
      <c r="N645" s="199">
        <v>4.19993547403213E-2</v>
      </c>
    </row>
    <row r="646" spans="1:14">
      <c r="C646" s="29">
        <v>20</v>
      </c>
      <c r="D646" s="34" t="s">
        <v>1090</v>
      </c>
      <c r="E646" s="199">
        <v>4.7847318419144094E-2</v>
      </c>
      <c r="F646" s="199">
        <v>3.5228175295370506E-2</v>
      </c>
      <c r="G646" s="199">
        <v>3.9914203181284733E-2</v>
      </c>
      <c r="H646" s="199">
        <v>3.6527219392974659E-2</v>
      </c>
      <c r="I646" s="199">
        <v>3.8388320422426535E-2</v>
      </c>
      <c r="J646" s="199">
        <v>4.8625688835662158E-2</v>
      </c>
      <c r="K646" s="199">
        <v>3.4998785457328214E-2</v>
      </c>
      <c r="L646" s="199">
        <v>3.9886931333197609E-2</v>
      </c>
      <c r="M646" s="199">
        <v>3.4107662246819527E-2</v>
      </c>
      <c r="N646" s="199">
        <v>4.8359224186355902E-2</v>
      </c>
    </row>
    <row r="647" spans="1:14">
      <c r="C647" s="29">
        <v>21</v>
      </c>
      <c r="D647" s="34" t="s">
        <v>1091</v>
      </c>
      <c r="E647" s="199">
        <v>5.0075308226886113E-2</v>
      </c>
      <c r="F647" s="199">
        <v>3.9865873425613943E-2</v>
      </c>
      <c r="G647" s="199">
        <v>4.0874453797543085E-2</v>
      </c>
      <c r="H647" s="199">
        <v>3.7078927934120411E-2</v>
      </c>
      <c r="I647" s="199">
        <v>3.87418389134076E-2</v>
      </c>
      <c r="J647" s="199">
        <v>4.9985860443863883E-2</v>
      </c>
      <c r="K647" s="199">
        <v>4.0004363890255426E-2</v>
      </c>
      <c r="L647" s="199">
        <v>3.8398140053303227E-2</v>
      </c>
      <c r="M647" s="199">
        <v>3.4375643596804943E-2</v>
      </c>
      <c r="N647" s="199">
        <v>3.8701531125094293E-2</v>
      </c>
    </row>
    <row r="648" spans="1:14">
      <c r="C648" s="29">
        <v>22</v>
      </c>
      <c r="D648" s="34" t="s">
        <v>1092</v>
      </c>
      <c r="E648" s="199">
        <v>4.8046584287583946E-2</v>
      </c>
      <c r="F648" s="199">
        <v>3.8920981177463516E-2</v>
      </c>
      <c r="G648" s="199">
        <v>3.8300276291019293E-2</v>
      </c>
      <c r="H648" s="199">
        <v>3.7111506432644645E-2</v>
      </c>
      <c r="I648" s="199">
        <v>3.5938381165881529E-2</v>
      </c>
      <c r="J648" s="199">
        <v>4.907158596738688E-2</v>
      </c>
      <c r="K648" s="199">
        <v>3.7365572436459236E-2</v>
      </c>
      <c r="L648" s="199">
        <v>3.3206373493531782E-2</v>
      </c>
      <c r="M648" s="199">
        <v>3.3411722033281237E-2</v>
      </c>
      <c r="N648" s="199">
        <v>4.1787844441838883E-2</v>
      </c>
    </row>
    <row r="649" spans="1:14">
      <c r="C649" s="29">
        <v>23</v>
      </c>
      <c r="D649" s="34" t="s">
        <v>1093</v>
      </c>
      <c r="E649" s="199">
        <v>4.3535937712743937E-2</v>
      </c>
      <c r="F649" s="199">
        <v>3.7687647328543378E-2</v>
      </c>
      <c r="G649" s="199">
        <v>3.5374447768308802E-2</v>
      </c>
      <c r="H649" s="199">
        <v>3.6150354539675869E-2</v>
      </c>
      <c r="I649" s="199">
        <v>3.6850935842005286E-2</v>
      </c>
      <c r="J649" s="199">
        <v>4.3091558246488547E-2</v>
      </c>
      <c r="K649" s="199">
        <v>3.8235721336310938E-2</v>
      </c>
      <c r="L649" s="199">
        <v>3.0067289945189483E-2</v>
      </c>
      <c r="M649" s="199">
        <v>3.3906105791532484E-2</v>
      </c>
      <c r="N649" s="199">
        <v>3.6870740896563545E-2</v>
      </c>
    </row>
    <row r="650" spans="1:14">
      <c r="C650" s="29">
        <v>24</v>
      </c>
      <c r="D650" s="34" t="s">
        <v>1094</v>
      </c>
      <c r="E650" s="199">
        <v>3.7197824836543193E-2</v>
      </c>
      <c r="F650" s="199">
        <v>3.5822171263522738E-2</v>
      </c>
      <c r="G650" s="199">
        <v>3.1885530858870401E-2</v>
      </c>
      <c r="H650" s="199">
        <v>3.3122680110688744E-2</v>
      </c>
      <c r="I650" s="199">
        <v>3.8063981235462944E-2</v>
      </c>
      <c r="J650" s="199">
        <v>3.8755603863290869E-2</v>
      </c>
      <c r="K650" s="199">
        <v>3.84954814780928E-2</v>
      </c>
      <c r="L650" s="199">
        <v>2.7487114202428255E-2</v>
      </c>
      <c r="M650" s="199">
        <v>3.3172474098305288E-2</v>
      </c>
      <c r="N650" s="199">
        <v>3.3152962051016387E-2</v>
      </c>
    </row>
    <row r="651" spans="1:14">
      <c r="A651" s="16" t="s">
        <v>434</v>
      </c>
      <c r="B651" s="16" t="s">
        <v>424</v>
      </c>
      <c r="C651" s="29">
        <v>1</v>
      </c>
      <c r="D651" s="34" t="s">
        <v>1095</v>
      </c>
      <c r="E651" s="199">
        <v>3.2125729606924426E-2</v>
      </c>
      <c r="F651" s="199">
        <v>4.2369743437213572E-2</v>
      </c>
      <c r="G651" s="199">
        <v>3.7654772537509609E-2</v>
      </c>
      <c r="H651" s="199">
        <v>4.4630158690424582E-2</v>
      </c>
      <c r="I651" s="199">
        <v>3.9517351306803825E-2</v>
      </c>
      <c r="J651" s="199">
        <v>3.2264834978408319E-2</v>
      </c>
      <c r="K651" s="199">
        <v>4.5066552729098784E-2</v>
      </c>
      <c r="L651" s="199">
        <v>3.3952661532390647E-2</v>
      </c>
      <c r="M651" s="199">
        <v>3.8590985720081065E-2</v>
      </c>
      <c r="N651" s="199">
        <v>3.9825426541045983E-2</v>
      </c>
    </row>
    <row r="652" spans="1:14">
      <c r="C652" s="29">
        <v>2</v>
      </c>
      <c r="D652" s="34" t="s">
        <v>1096</v>
      </c>
      <c r="E652" s="199">
        <v>3.1618800731389916E-2</v>
      </c>
      <c r="F652" s="199">
        <v>4.2934993077768518E-2</v>
      </c>
      <c r="G652" s="199">
        <v>3.6719569441625056E-2</v>
      </c>
      <c r="H652" s="199">
        <v>4.3055754177104104E-2</v>
      </c>
      <c r="I652" s="199">
        <v>4.0447498905011266E-2</v>
      </c>
      <c r="J652" s="199">
        <v>3.0482609039849343E-2</v>
      </c>
      <c r="K652" s="199">
        <v>4.2206090706160486E-2</v>
      </c>
      <c r="L652" s="199">
        <v>3.3839697262570169E-2</v>
      </c>
      <c r="M652" s="199">
        <v>3.915610456659277E-2</v>
      </c>
      <c r="N652" s="199">
        <v>2.9326359949480546E-2</v>
      </c>
    </row>
    <row r="653" spans="1:14">
      <c r="C653" s="29">
        <v>3</v>
      </c>
      <c r="D653" s="34" t="s">
        <v>1097</v>
      </c>
      <c r="E653" s="199">
        <v>3.0597302457019467E-2</v>
      </c>
      <c r="F653" s="199">
        <v>4.3021853368966231E-2</v>
      </c>
      <c r="G653" s="199">
        <v>3.6782473694136661E-2</v>
      </c>
      <c r="H653" s="199">
        <v>4.2717939198095474E-2</v>
      </c>
      <c r="I653" s="199">
        <v>3.8706990808826051E-2</v>
      </c>
      <c r="J653" s="199">
        <v>2.9664165841091782E-2</v>
      </c>
      <c r="K653" s="199">
        <v>4.272135891762955E-2</v>
      </c>
      <c r="L653" s="199">
        <v>3.3464131945128733E-2</v>
      </c>
      <c r="M653" s="199">
        <v>3.8563018103697583E-2</v>
      </c>
      <c r="N653" s="199">
        <v>2.6531930577385426E-2</v>
      </c>
    </row>
    <row r="654" spans="1:14">
      <c r="C654" s="29">
        <v>4</v>
      </c>
      <c r="D654" s="34" t="s">
        <v>1098</v>
      </c>
      <c r="E654" s="199">
        <v>3.1926848604560534E-2</v>
      </c>
      <c r="F654" s="199">
        <v>4.2462786557447209E-2</v>
      </c>
      <c r="G654" s="199">
        <v>3.6317426802018958E-2</v>
      </c>
      <c r="H654" s="199">
        <v>4.2103114283988795E-2</v>
      </c>
      <c r="I654" s="199">
        <v>3.127942567057445E-2</v>
      </c>
      <c r="J654" s="199">
        <v>2.8770638130422369E-2</v>
      </c>
      <c r="K654" s="199">
        <v>4.1966030327409969E-2</v>
      </c>
      <c r="L654" s="199">
        <v>3.2891373118683731E-2</v>
      </c>
      <c r="M654" s="199">
        <v>3.8412511961922517E-2</v>
      </c>
      <c r="N654" s="199">
        <v>3.2637154134369704E-2</v>
      </c>
    </row>
    <row r="655" spans="1:14">
      <c r="C655" s="29">
        <v>5</v>
      </c>
      <c r="D655" s="34" t="s">
        <v>1099</v>
      </c>
      <c r="E655" s="199">
        <v>3.2794775668158173E-2</v>
      </c>
      <c r="F655" s="199">
        <v>4.2141204276405386E-2</v>
      </c>
      <c r="G655" s="199">
        <v>3.6682535226505816E-2</v>
      </c>
      <c r="H655" s="199">
        <v>4.2912581431048355E-2</v>
      </c>
      <c r="I655" s="199">
        <v>2.8761601793716202E-2</v>
      </c>
      <c r="J655" s="199">
        <v>3.2020828663793528E-2</v>
      </c>
      <c r="K655" s="199">
        <v>4.248207101039482E-2</v>
      </c>
      <c r="L655" s="199">
        <v>3.5447956217965107E-2</v>
      </c>
      <c r="M655" s="199">
        <v>4.0070097803042819E-2</v>
      </c>
      <c r="N655" s="199">
        <v>3.5277727868367012E-2</v>
      </c>
    </row>
    <row r="656" spans="1:14">
      <c r="C656" s="29">
        <v>6</v>
      </c>
      <c r="D656" s="34" t="s">
        <v>1100</v>
      </c>
      <c r="E656" s="199">
        <v>3.5367941017475417E-2</v>
      </c>
      <c r="F656" s="199">
        <v>4.3939242372667602E-2</v>
      </c>
      <c r="G656" s="199">
        <v>3.8920422023170295E-2</v>
      </c>
      <c r="H656" s="199">
        <v>4.4620492671215969E-2</v>
      </c>
      <c r="I656" s="199">
        <v>3.4099547516850119E-2</v>
      </c>
      <c r="J656" s="199">
        <v>3.8152260733000688E-2</v>
      </c>
      <c r="K656" s="199">
        <v>4.3732494421344414E-2</v>
      </c>
      <c r="L656" s="199">
        <v>3.8663894999506808E-2</v>
      </c>
      <c r="M656" s="199">
        <v>4.6375786156721874E-2</v>
      </c>
      <c r="N656" s="199">
        <v>3.0951064949736092E-2</v>
      </c>
    </row>
    <row r="657" spans="3:14">
      <c r="C657" s="29">
        <v>7</v>
      </c>
      <c r="D657" s="34" t="s">
        <v>1101</v>
      </c>
      <c r="E657" s="199">
        <v>4.1420066503147883E-2</v>
      </c>
      <c r="F657" s="199">
        <v>3.7884185539219843E-2</v>
      </c>
      <c r="G657" s="199">
        <v>4.0278603133437979E-2</v>
      </c>
      <c r="H657" s="199">
        <v>4.3411579345749289E-2</v>
      </c>
      <c r="I657" s="199">
        <v>4.5339799898938229E-2</v>
      </c>
      <c r="J657" s="199">
        <v>4.100761536037989E-2</v>
      </c>
      <c r="K657" s="199">
        <v>3.9411853260478975E-2</v>
      </c>
      <c r="L657" s="199">
        <v>4.2516228691940022E-2</v>
      </c>
      <c r="M657" s="199">
        <v>4.5906775957576106E-2</v>
      </c>
      <c r="N657" s="199">
        <v>3.3316068482619837E-2</v>
      </c>
    </row>
    <row r="658" spans="3:14">
      <c r="C658" s="29">
        <v>8</v>
      </c>
      <c r="D658" s="34" t="s">
        <v>1102</v>
      </c>
      <c r="E658" s="199">
        <v>4.5629994842233311E-2</v>
      </c>
      <c r="F658" s="199">
        <v>3.5632959229579667E-2</v>
      </c>
      <c r="G658" s="199">
        <v>4.2349500041413621E-2</v>
      </c>
      <c r="H658" s="199">
        <v>4.4574971503831828E-2</v>
      </c>
      <c r="I658" s="199">
        <v>4.547366160098288E-2</v>
      </c>
      <c r="J658" s="199">
        <v>4.9028512840633219E-2</v>
      </c>
      <c r="K658" s="199">
        <v>3.7078662467947263E-2</v>
      </c>
      <c r="L658" s="199">
        <v>4.38376994369961E-2</v>
      </c>
      <c r="M658" s="199">
        <v>4.6140800513912159E-2</v>
      </c>
      <c r="N658" s="199">
        <v>3.7083950907405773E-2</v>
      </c>
    </row>
    <row r="659" spans="3:14">
      <c r="C659" s="29">
        <v>9</v>
      </c>
      <c r="D659" s="34" t="s">
        <v>1103</v>
      </c>
      <c r="E659" s="199">
        <v>5.0815896671018199E-2</v>
      </c>
      <c r="F659" s="199">
        <v>3.800942071458583E-2</v>
      </c>
      <c r="G659" s="199">
        <v>4.3764737896542505E-2</v>
      </c>
      <c r="H659" s="199">
        <v>4.4679314941955546E-2</v>
      </c>
      <c r="I659" s="199">
        <v>4.6737316068284449E-2</v>
      </c>
      <c r="J659" s="199">
        <v>4.9065394529035654E-2</v>
      </c>
      <c r="K659" s="199">
        <v>4.101395918420947E-2</v>
      </c>
      <c r="L659" s="199">
        <v>4.6480981591371894E-2</v>
      </c>
      <c r="M659" s="199">
        <v>4.6522351843954923E-2</v>
      </c>
      <c r="N659" s="199">
        <v>4.4573611755835303E-2</v>
      </c>
    </row>
    <row r="660" spans="3:14">
      <c r="C660" s="29">
        <v>10</v>
      </c>
      <c r="D660" s="34" t="s">
        <v>1104</v>
      </c>
      <c r="E660" s="199">
        <v>5.1147329176111367E-2</v>
      </c>
      <c r="F660" s="199">
        <v>4.0007977916663627E-2</v>
      </c>
      <c r="G660" s="199">
        <v>4.4495079160572611E-2</v>
      </c>
      <c r="H660" s="199">
        <v>4.3617457293337818E-2</v>
      </c>
      <c r="I660" s="199">
        <v>4.3799242939407138E-2</v>
      </c>
      <c r="J660" s="199">
        <v>4.9323147988402247E-2</v>
      </c>
      <c r="K660" s="199">
        <v>4.3034893221708032E-2</v>
      </c>
      <c r="L660" s="199">
        <v>4.7226900063021188E-2</v>
      </c>
      <c r="M660" s="199">
        <v>4.6617787730789305E-2</v>
      </c>
      <c r="N660" s="199">
        <v>4.7122767841853257E-2</v>
      </c>
    </row>
    <row r="661" spans="3:14">
      <c r="C661" s="29">
        <v>11</v>
      </c>
      <c r="D661" s="34" t="s">
        <v>1105</v>
      </c>
      <c r="E661" s="199">
        <v>4.9190830131693591E-2</v>
      </c>
      <c r="F661" s="199">
        <v>4.2214872026620671E-2</v>
      </c>
      <c r="G661" s="199">
        <v>4.4811607652707079E-2</v>
      </c>
      <c r="H661" s="199">
        <v>4.2824678487134157E-2</v>
      </c>
      <c r="I661" s="199">
        <v>4.3325143036965552E-2</v>
      </c>
      <c r="J661" s="199">
        <v>5.0000369183865995E-2</v>
      </c>
      <c r="K661" s="199">
        <v>4.4546530846763362E-2</v>
      </c>
      <c r="L661" s="199">
        <v>4.7596605955128143E-2</v>
      </c>
      <c r="M661" s="199">
        <v>4.4273313386944659E-2</v>
      </c>
      <c r="N661" s="199">
        <v>6.7095021136708621E-2</v>
      </c>
    </row>
    <row r="662" spans="3:14">
      <c r="C662" s="29">
        <v>12</v>
      </c>
      <c r="D662" s="34" t="s">
        <v>1106</v>
      </c>
      <c r="E662" s="199">
        <v>4.6296626365800377E-2</v>
      </c>
      <c r="F662" s="199">
        <v>4.2882034985904566E-2</v>
      </c>
      <c r="G662" s="199">
        <v>4.460730983577494E-2</v>
      </c>
      <c r="H662" s="199">
        <v>4.1232594246372281E-2</v>
      </c>
      <c r="I662" s="199">
        <v>4.3237941699633603E-2</v>
      </c>
      <c r="J662" s="199">
        <v>4.8378404273419946E-2</v>
      </c>
      <c r="K662" s="199">
        <v>4.4292150034528001E-2</v>
      </c>
      <c r="L662" s="199">
        <v>4.7736329402856943E-2</v>
      </c>
      <c r="M662" s="199">
        <v>4.5075436157860763E-2</v>
      </c>
      <c r="N662" s="199">
        <v>6.4865431641465771E-2</v>
      </c>
    </row>
    <row r="663" spans="3:14">
      <c r="C663" s="29">
        <v>13</v>
      </c>
      <c r="D663" s="34" t="s">
        <v>1107</v>
      </c>
      <c r="E663" s="199">
        <v>4.3573317291541964E-2</v>
      </c>
      <c r="F663" s="199">
        <v>4.3178716815661891E-2</v>
      </c>
      <c r="G663" s="199">
        <v>4.5412731439168838E-2</v>
      </c>
      <c r="H663" s="199">
        <v>4.2309322693772494E-2</v>
      </c>
      <c r="I663" s="199">
        <v>4.6838133053024367E-2</v>
      </c>
      <c r="J663" s="199">
        <v>4.4215008455925249E-2</v>
      </c>
      <c r="K663" s="199">
        <v>4.3768354925942415E-2</v>
      </c>
      <c r="L663" s="199">
        <v>4.8467309746545964E-2</v>
      </c>
      <c r="M663" s="199">
        <v>4.6320043141249628E-2</v>
      </c>
      <c r="N663" s="199">
        <v>7.400113705639387E-2</v>
      </c>
    </row>
    <row r="664" spans="3:14">
      <c r="C664" s="29">
        <v>14</v>
      </c>
      <c r="D664" s="34" t="s">
        <v>1108</v>
      </c>
      <c r="E664" s="199">
        <v>4.333945443438731E-2</v>
      </c>
      <c r="F664" s="199">
        <v>4.1534554111941194E-2</v>
      </c>
      <c r="G664" s="199">
        <v>4.540641115430414E-2</v>
      </c>
      <c r="H664" s="199">
        <v>4.2295112819380337E-2</v>
      </c>
      <c r="I664" s="199">
        <v>4.4068649176322167E-2</v>
      </c>
      <c r="J664" s="199">
        <v>4.0913022086722033E-2</v>
      </c>
      <c r="K664" s="199">
        <v>4.4192382367220534E-2</v>
      </c>
      <c r="L664" s="199">
        <v>4.8454756268431112E-2</v>
      </c>
      <c r="M664" s="199">
        <v>4.642172609016279E-2</v>
      </c>
      <c r="N664" s="199">
        <v>6.4797724622645339E-2</v>
      </c>
    </row>
    <row r="665" spans="3:14">
      <c r="C665" s="29">
        <v>15</v>
      </c>
      <c r="D665" s="34" t="s">
        <v>1109</v>
      </c>
      <c r="E665" s="199">
        <v>4.2235994182783392E-2</v>
      </c>
      <c r="F665" s="199">
        <v>4.13425481415459E-2</v>
      </c>
      <c r="G665" s="199">
        <v>4.5062494761089332E-2</v>
      </c>
      <c r="H665" s="199">
        <v>4.1859150568407361E-2</v>
      </c>
      <c r="I665" s="199">
        <v>4.2919733310773159E-2</v>
      </c>
      <c r="J665" s="199">
        <v>3.9184059911891729E-2</v>
      </c>
      <c r="K665" s="199">
        <v>4.4889805304199434E-2</v>
      </c>
      <c r="L665" s="199">
        <v>4.7404028446896805E-2</v>
      </c>
      <c r="M665" s="199">
        <v>4.7246049958620424E-2</v>
      </c>
      <c r="N665" s="199">
        <v>5.3880297152142667E-2</v>
      </c>
    </row>
    <row r="666" spans="3:14">
      <c r="C666" s="29">
        <v>16</v>
      </c>
      <c r="D666" s="34" t="s">
        <v>1110</v>
      </c>
      <c r="E666" s="199">
        <v>4.0463285280312719E-2</v>
      </c>
      <c r="F666" s="199">
        <v>4.2233965504737694E-2</v>
      </c>
      <c r="G666" s="199">
        <v>4.4966678578993599E-2</v>
      </c>
      <c r="H666" s="199">
        <v>4.2031734449832901E-2</v>
      </c>
      <c r="I666" s="199">
        <v>4.288684157827076E-2</v>
      </c>
      <c r="J666" s="199">
        <v>4.1800817538955162E-2</v>
      </c>
      <c r="K666" s="199">
        <v>4.2059499380819522E-2</v>
      </c>
      <c r="L666" s="199">
        <v>4.6962237996605247E-2</v>
      </c>
      <c r="M666" s="199">
        <v>4.46323752935038E-2</v>
      </c>
      <c r="N666" s="199">
        <v>4.0867376966862545E-2</v>
      </c>
    </row>
    <row r="667" spans="3:14">
      <c r="C667" s="29">
        <v>17</v>
      </c>
      <c r="D667" s="34" t="s">
        <v>1111</v>
      </c>
      <c r="E667" s="199">
        <v>4.1724558721535375E-2</v>
      </c>
      <c r="F667" s="199">
        <v>3.9489371989382752E-2</v>
      </c>
      <c r="G667" s="199">
        <v>4.4221448979881971E-2</v>
      </c>
      <c r="H667" s="199">
        <v>3.8882347114350402E-2</v>
      </c>
      <c r="I667" s="199">
        <v>3.9995734783710837E-2</v>
      </c>
      <c r="J667" s="199">
        <v>4.4489988049158609E-2</v>
      </c>
      <c r="K667" s="199">
        <v>3.8888236414550879E-2</v>
      </c>
      <c r="L667" s="199">
        <v>4.6680202052744063E-2</v>
      </c>
      <c r="M667" s="199">
        <v>3.9328619588614624E-2</v>
      </c>
      <c r="N667" s="199">
        <v>3.4464716739651485E-2</v>
      </c>
    </row>
    <row r="668" spans="3:14">
      <c r="C668" s="29">
        <v>18</v>
      </c>
      <c r="D668" s="34" t="s">
        <v>1112</v>
      </c>
      <c r="E668" s="199">
        <v>4.5312855242471882E-2</v>
      </c>
      <c r="F668" s="199">
        <v>3.8483168243967754E-2</v>
      </c>
      <c r="G668" s="199">
        <v>4.4388422279896617E-2</v>
      </c>
      <c r="H668" s="199">
        <v>3.941926556594666E-2</v>
      </c>
      <c r="I668" s="199">
        <v>4.427273090263939E-2</v>
      </c>
      <c r="J668" s="199">
        <v>4.4853080014386267E-2</v>
      </c>
      <c r="K668" s="199">
        <v>3.4517384605159657E-2</v>
      </c>
      <c r="L668" s="199">
        <v>4.5875944825947743E-2</v>
      </c>
      <c r="M668" s="199">
        <v>3.9258844710626954E-2</v>
      </c>
      <c r="N668" s="199">
        <v>3.3844025158558236E-2</v>
      </c>
    </row>
    <row r="669" spans="3:14">
      <c r="C669" s="29">
        <v>19</v>
      </c>
      <c r="D669" s="34" t="s">
        <v>1113</v>
      </c>
      <c r="E669" s="199">
        <v>4.5480950889585536E-2</v>
      </c>
      <c r="F669" s="199">
        <v>3.7743502687660753E-2</v>
      </c>
      <c r="G669" s="199">
        <v>4.3370143103690834E-2</v>
      </c>
      <c r="H669" s="199">
        <v>3.8431431449046163E-2</v>
      </c>
      <c r="I669" s="199">
        <v>4.2031350563603652E-2</v>
      </c>
      <c r="J669" s="199">
        <v>4.7383736330673762E-2</v>
      </c>
      <c r="K669" s="199">
        <v>3.2067194088429986E-2</v>
      </c>
      <c r="L669" s="199">
        <v>4.3331370141959404E-2</v>
      </c>
      <c r="M669" s="199">
        <v>3.8187425509791498E-2</v>
      </c>
      <c r="N669" s="199">
        <v>3.5232150770094887E-2</v>
      </c>
    </row>
    <row r="670" spans="3:14">
      <c r="C670" s="29">
        <v>20</v>
      </c>
      <c r="D670" s="34" t="s">
        <v>1114</v>
      </c>
      <c r="E670" s="199">
        <v>4.6721014436578584E-2</v>
      </c>
      <c r="F670" s="199">
        <v>4.2293106425637571E-2</v>
      </c>
      <c r="G670" s="199">
        <v>4.2031843519434529E-2</v>
      </c>
      <c r="H670" s="199">
        <v>3.9263370025377012E-2</v>
      </c>
      <c r="I670" s="199">
        <v>4.1284937713002637E-2</v>
      </c>
      <c r="J670" s="199">
        <v>4.6987351760750889E-2</v>
      </c>
      <c r="K670" s="199">
        <v>3.8466615519148845E-2</v>
      </c>
      <c r="L670" s="199">
        <v>4.3477174446794033E-2</v>
      </c>
      <c r="M670" s="199">
        <v>3.7513703891756289E-2</v>
      </c>
      <c r="N670" s="199">
        <v>3.3472031732198447E-2</v>
      </c>
    </row>
    <row r="671" spans="3:14">
      <c r="C671" s="29">
        <v>21</v>
      </c>
      <c r="D671" s="34" t="s">
        <v>1115</v>
      </c>
      <c r="E671" s="199">
        <v>4.7435928444514726E-2</v>
      </c>
      <c r="F671" s="199">
        <v>4.7025883521101215E-2</v>
      </c>
      <c r="G671" s="199">
        <v>4.3306202059042634E-2</v>
      </c>
      <c r="H671" s="199">
        <v>4.019750403556302E-2</v>
      </c>
      <c r="I671" s="199">
        <v>4.2072044521025226E-2</v>
      </c>
      <c r="J671" s="199">
        <v>4.9774315627426798E-2</v>
      </c>
      <c r="K671" s="199">
        <v>4.4441979798146652E-2</v>
      </c>
      <c r="L671" s="199">
        <v>4.1176106578450077E-2</v>
      </c>
      <c r="M671" s="199">
        <v>3.7278045488415019E-2</v>
      </c>
      <c r="N671" s="199">
        <v>2.614544732209519E-2</v>
      </c>
    </row>
    <row r="672" spans="3:14">
      <c r="C672" s="29">
        <v>22</v>
      </c>
      <c r="D672" s="34" t="s">
        <v>1116</v>
      </c>
      <c r="E672" s="199">
        <v>4.6663838680769384E-2</v>
      </c>
      <c r="F672" s="199">
        <v>4.5630950843746632E-2</v>
      </c>
      <c r="G672" s="199">
        <v>4.1230718382654692E-2</v>
      </c>
      <c r="H672" s="199">
        <v>3.8871276630812343E-2</v>
      </c>
      <c r="I672" s="199">
        <v>3.9308527051614153E-2</v>
      </c>
      <c r="J672" s="199">
        <v>4.5571300436002472E-2</v>
      </c>
      <c r="K672" s="199">
        <v>4.2999151558881683E-2</v>
      </c>
      <c r="L672" s="199">
        <v>3.7480325148369083E-2</v>
      </c>
      <c r="M672" s="199">
        <v>3.5884470101608945E-2</v>
      </c>
      <c r="N672" s="199">
        <v>2.9904899300957952E-2</v>
      </c>
    </row>
    <row r="673" spans="1:14">
      <c r="C673" s="29">
        <v>23</v>
      </c>
      <c r="D673" s="34" t="s">
        <v>1117</v>
      </c>
      <c r="E673" s="199">
        <v>4.1715958998338971E-2</v>
      </c>
      <c r="F673" s="199">
        <v>4.4677761568575843E-2</v>
      </c>
      <c r="G673" s="199">
        <v>3.943601460553136E-2</v>
      </c>
      <c r="H673" s="199">
        <v>3.8155165053887226E-2</v>
      </c>
      <c r="I673" s="199">
        <v>4.4876408932660213E-2</v>
      </c>
      <c r="J673" s="199">
        <v>4.0925059095474274E-2</v>
      </c>
      <c r="K673" s="199">
        <v>4.3731008899198683E-2</v>
      </c>
      <c r="L673" s="199">
        <v>3.405419651616625E-2</v>
      </c>
      <c r="M673" s="199">
        <v>3.6077552374167106E-2</v>
      </c>
      <c r="N673" s="199">
        <v>3.7788683496295605E-2</v>
      </c>
    </row>
    <row r="674" spans="1:14">
      <c r="C674" s="29">
        <v>24</v>
      </c>
      <c r="D674" s="34" t="s">
        <v>1118</v>
      </c>
      <c r="E674" s="199">
        <v>3.6400701621647318E-2</v>
      </c>
      <c r="F674" s="199">
        <v>4.2865196642998211E-2</v>
      </c>
      <c r="G674" s="199">
        <v>3.7782853690896227E-2</v>
      </c>
      <c r="H674" s="199">
        <v>3.7903683323365765E-2</v>
      </c>
      <c r="I674" s="199">
        <v>4.8719387167359393E-2</v>
      </c>
      <c r="J674" s="199">
        <v>3.5743479130329631E-2</v>
      </c>
      <c r="K674" s="199">
        <v>4.2425740010628613E-2</v>
      </c>
      <c r="L674" s="199">
        <v>3.2981887613530839E-2</v>
      </c>
      <c r="M674" s="199">
        <v>3.6146173948386387E-2</v>
      </c>
      <c r="N674" s="199">
        <v>4.6994993895830242E-2</v>
      </c>
    </row>
    <row r="675" spans="1:14">
      <c r="A675" s="16" t="s">
        <v>265</v>
      </c>
      <c r="B675" s="16" t="s">
        <v>423</v>
      </c>
      <c r="C675" s="29">
        <v>1</v>
      </c>
      <c r="D675" s="34" t="s">
        <v>1119</v>
      </c>
      <c r="E675" s="199">
        <v>2.9911093824657221E-2</v>
      </c>
      <c r="F675" s="199">
        <v>4.6395093553277922E-2</v>
      </c>
      <c r="G675" s="199">
        <v>3.6822513340641301E-2</v>
      </c>
      <c r="H675" s="199">
        <v>4.7341561431167613E-2</v>
      </c>
      <c r="I675" s="199">
        <v>3.9897424406518035E-2</v>
      </c>
      <c r="J675" s="199">
        <v>3.1281775762977054E-2</v>
      </c>
      <c r="K675" s="199">
        <v>4.6798969579718117E-2</v>
      </c>
      <c r="L675" s="199">
        <v>3.5912519247192506E-2</v>
      </c>
      <c r="M675" s="199">
        <v>4.1850075433929955E-2</v>
      </c>
      <c r="N675" s="199">
        <v>3.052869899587508E-2</v>
      </c>
    </row>
    <row r="676" spans="1:14">
      <c r="C676" s="29">
        <v>2</v>
      </c>
      <c r="D676" s="34" t="s">
        <v>1121</v>
      </c>
      <c r="E676" s="199">
        <v>2.7550726225100193E-2</v>
      </c>
      <c r="F676" s="199">
        <v>4.5609829985998884E-2</v>
      </c>
      <c r="G676" s="199">
        <v>3.6707972205579163E-2</v>
      </c>
      <c r="H676" s="199">
        <v>4.7431264934705043E-2</v>
      </c>
      <c r="I676" s="199">
        <v>4.2141209338420048E-2</v>
      </c>
      <c r="J676" s="199">
        <v>2.8500402239159377E-2</v>
      </c>
      <c r="K676" s="199">
        <v>4.4607135306563593E-2</v>
      </c>
      <c r="L676" s="199">
        <v>3.6667175767141895E-2</v>
      </c>
      <c r="M676" s="199">
        <v>4.4314220143305133E-2</v>
      </c>
      <c r="N676" s="199">
        <v>3.2600759353019988E-2</v>
      </c>
    </row>
    <row r="677" spans="1:14">
      <c r="C677" s="29">
        <v>3</v>
      </c>
      <c r="D677" s="34" t="s">
        <v>1122</v>
      </c>
      <c r="E677" s="199">
        <v>2.6318580105250421E-2</v>
      </c>
      <c r="F677" s="199">
        <v>4.4505907508040593E-2</v>
      </c>
      <c r="G677" s="199">
        <v>3.5643117902791982E-2</v>
      </c>
      <c r="H677" s="199">
        <v>4.5830673008841166E-2</v>
      </c>
      <c r="I677" s="199">
        <v>3.9977643043424084E-2</v>
      </c>
      <c r="J677" s="199">
        <v>2.7624456392036537E-2</v>
      </c>
      <c r="K677" s="199">
        <v>4.3001948953159654E-2</v>
      </c>
      <c r="L677" s="199">
        <v>3.5160886145155092E-2</v>
      </c>
      <c r="M677" s="199">
        <v>4.2308184973870573E-2</v>
      </c>
      <c r="N677" s="199">
        <v>3.2542371942058321E-2</v>
      </c>
    </row>
    <row r="678" spans="1:14">
      <c r="C678" s="29">
        <v>4</v>
      </c>
      <c r="D678" s="34" t="s">
        <v>1123</v>
      </c>
      <c r="E678" s="199">
        <v>2.6443855152716231E-2</v>
      </c>
      <c r="F678" s="199">
        <v>4.3588690607513733E-2</v>
      </c>
      <c r="G678" s="199">
        <v>3.4816655430055785E-2</v>
      </c>
      <c r="H678" s="199">
        <v>4.4727945299233504E-2</v>
      </c>
      <c r="I678" s="199">
        <v>4.0083612536883167E-2</v>
      </c>
      <c r="J678" s="199">
        <v>2.753417108308966E-2</v>
      </c>
      <c r="K678" s="199">
        <v>4.110510723276338E-2</v>
      </c>
      <c r="L678" s="199">
        <v>3.4134255119578266E-2</v>
      </c>
      <c r="M678" s="199">
        <v>4.2278379982694902E-2</v>
      </c>
      <c r="N678" s="199">
        <v>3.1609360907233493E-2</v>
      </c>
    </row>
    <row r="679" spans="1:14">
      <c r="C679" s="29">
        <v>5</v>
      </c>
      <c r="D679" s="34" t="s">
        <v>1124</v>
      </c>
      <c r="E679" s="199">
        <v>2.7413656895200287E-2</v>
      </c>
      <c r="F679" s="199">
        <v>4.4756349115260642E-2</v>
      </c>
      <c r="G679" s="199">
        <v>3.6224319599909668E-2</v>
      </c>
      <c r="H679" s="199">
        <v>4.5254733520987599E-2</v>
      </c>
      <c r="I679" s="199">
        <v>4.3008379544436343E-2</v>
      </c>
      <c r="J679" s="199">
        <v>2.8233149717110429E-2</v>
      </c>
      <c r="K679" s="199">
        <v>4.2618172590079717E-2</v>
      </c>
      <c r="L679" s="199">
        <v>3.5927179971784469E-2</v>
      </c>
      <c r="M679" s="199">
        <v>4.27441114096919E-2</v>
      </c>
      <c r="N679" s="199">
        <v>4.1154020250337507E-2</v>
      </c>
    </row>
    <row r="680" spans="1:14">
      <c r="C680" s="29">
        <v>6</v>
      </c>
      <c r="D680" s="34" t="s">
        <v>1125</v>
      </c>
      <c r="E680" s="199">
        <v>2.8702569533163573E-2</v>
      </c>
      <c r="F680" s="199">
        <v>3.9659696749874497E-2</v>
      </c>
      <c r="G680" s="199">
        <v>3.7047502759194204E-2</v>
      </c>
      <c r="H680" s="199">
        <v>4.2477247263310272E-2</v>
      </c>
      <c r="I680" s="199">
        <v>4.307628450822628E-2</v>
      </c>
      <c r="J680" s="199">
        <v>2.9751302373771112E-2</v>
      </c>
      <c r="K680" s="199">
        <v>3.9040599431908289E-2</v>
      </c>
      <c r="L680" s="199">
        <v>3.5153261047150712E-2</v>
      </c>
      <c r="M680" s="199">
        <v>4.2097274845474771E-2</v>
      </c>
      <c r="N680" s="199">
        <v>5.0850486861941872E-2</v>
      </c>
    </row>
    <row r="681" spans="1:14">
      <c r="C681" s="29">
        <v>7</v>
      </c>
      <c r="D681" s="34" t="s">
        <v>1126</v>
      </c>
      <c r="E681" s="199">
        <v>3.1625888402423571E-2</v>
      </c>
      <c r="F681" s="199">
        <v>3.4964383856302926E-2</v>
      </c>
      <c r="G681" s="199">
        <v>3.768639856688466E-2</v>
      </c>
      <c r="H681" s="199">
        <v>3.9092259173942136E-2</v>
      </c>
      <c r="I681" s="199">
        <v>4.4783930315036344E-2</v>
      </c>
      <c r="J681" s="199">
        <v>3.5939221953747331E-2</v>
      </c>
      <c r="K681" s="199">
        <v>3.8218441545249018E-2</v>
      </c>
      <c r="L681" s="199">
        <v>3.8498587398302857E-2</v>
      </c>
      <c r="M681" s="199">
        <v>4.1140216102112354E-2</v>
      </c>
      <c r="N681" s="199">
        <v>5.2895827556443314E-2</v>
      </c>
    </row>
    <row r="682" spans="1:14">
      <c r="C682" s="29">
        <v>8</v>
      </c>
      <c r="D682" s="34" t="s">
        <v>1127</v>
      </c>
      <c r="E682" s="199">
        <v>3.8245360515622065E-2</v>
      </c>
      <c r="F682" s="199">
        <v>3.3820066200517925E-2</v>
      </c>
      <c r="G682" s="199">
        <v>4.1450706542760382E-2</v>
      </c>
      <c r="H682" s="199">
        <v>3.9509605212731176E-2</v>
      </c>
      <c r="I682" s="199">
        <v>4.4636705522597013E-2</v>
      </c>
      <c r="J682" s="199">
        <v>4.2585046927477284E-2</v>
      </c>
      <c r="K682" s="199">
        <v>3.8757965468195238E-2</v>
      </c>
      <c r="L682" s="199">
        <v>3.879840016696872E-2</v>
      </c>
      <c r="M682" s="199">
        <v>4.1137485873913061E-2</v>
      </c>
      <c r="N682" s="199">
        <v>4.5876077371434391E-2</v>
      </c>
    </row>
    <row r="683" spans="1:14">
      <c r="C683" s="29">
        <v>9</v>
      </c>
      <c r="D683" s="34" t="s">
        <v>1128</v>
      </c>
      <c r="E683" s="199">
        <v>4.4676133613728693E-2</v>
      </c>
      <c r="F683" s="199">
        <v>3.6771717632694753E-2</v>
      </c>
      <c r="G683" s="199">
        <v>4.4502178998951231E-2</v>
      </c>
      <c r="H683" s="199">
        <v>4.1102086691107452E-2</v>
      </c>
      <c r="I683" s="199">
        <v>4.5580768774969742E-2</v>
      </c>
      <c r="J683" s="199">
        <v>4.2678307775229393E-2</v>
      </c>
      <c r="K683" s="199">
        <v>3.9462698422739653E-2</v>
      </c>
      <c r="L683" s="199">
        <v>4.4139011203151467E-2</v>
      </c>
      <c r="M683" s="199">
        <v>4.2075319260372078E-2</v>
      </c>
      <c r="N683" s="199">
        <v>5.4743244823956018E-2</v>
      </c>
    </row>
    <row r="684" spans="1:14">
      <c r="C684" s="29">
        <v>10</v>
      </c>
      <c r="D684" s="34" t="s">
        <v>1129</v>
      </c>
      <c r="E684" s="199">
        <v>4.7791976799192358E-2</v>
      </c>
      <c r="F684" s="199">
        <v>3.6934339018929827E-2</v>
      </c>
      <c r="G684" s="199">
        <v>4.5135765841386191E-2</v>
      </c>
      <c r="H684" s="199">
        <v>4.0352505454031656E-2</v>
      </c>
      <c r="I684" s="199">
        <v>4.4055491163434039E-2</v>
      </c>
      <c r="J684" s="199">
        <v>4.768874204347065E-2</v>
      </c>
      <c r="K684" s="199">
        <v>4.2782061416319968E-2</v>
      </c>
      <c r="L684" s="199">
        <v>4.5275493079529501E-2</v>
      </c>
      <c r="M684" s="199">
        <v>4.3050465765554852E-2</v>
      </c>
      <c r="N684" s="199">
        <v>6.2944004097806636E-2</v>
      </c>
    </row>
    <row r="685" spans="1:14">
      <c r="C685" s="29">
        <v>11</v>
      </c>
      <c r="D685" s="34" t="s">
        <v>1130</v>
      </c>
      <c r="E685" s="199">
        <v>4.8342368726238871E-2</v>
      </c>
      <c r="F685" s="199">
        <v>3.8756051099942422E-2</v>
      </c>
      <c r="G685" s="199">
        <v>4.6571174177219822E-2</v>
      </c>
      <c r="H685" s="199">
        <v>4.0490969358729395E-2</v>
      </c>
      <c r="I685" s="199">
        <v>4.242123305077948E-2</v>
      </c>
      <c r="J685" s="199">
        <v>4.7244549606840783E-2</v>
      </c>
      <c r="K685" s="199">
        <v>4.4831643562156083E-2</v>
      </c>
      <c r="L685" s="199">
        <v>4.7623205610976847E-2</v>
      </c>
      <c r="M685" s="199">
        <v>4.2408748379211401E-2</v>
      </c>
      <c r="N685" s="199">
        <v>5.6479033278647103E-2</v>
      </c>
    </row>
    <row r="686" spans="1:14">
      <c r="C686" s="29">
        <v>12</v>
      </c>
      <c r="D686" s="34" t="s">
        <v>1131</v>
      </c>
      <c r="E686" s="199">
        <v>4.5588565343389675E-2</v>
      </c>
      <c r="F686" s="199">
        <v>4.1998454364110656E-2</v>
      </c>
      <c r="G686" s="199">
        <v>4.8927851531205366E-2</v>
      </c>
      <c r="H686" s="199">
        <v>4.1577183024657523E-2</v>
      </c>
      <c r="I686" s="199">
        <v>4.1248288275850725E-2</v>
      </c>
      <c r="J686" s="199">
        <v>4.6638240352613908E-2</v>
      </c>
      <c r="K686" s="199">
        <v>4.6586636551315549E-2</v>
      </c>
      <c r="L686" s="199">
        <v>4.8646946325090666E-2</v>
      </c>
      <c r="M686" s="199">
        <v>4.3477632719236749E-2</v>
      </c>
      <c r="N686" s="199">
        <v>5.8268063135198132E-2</v>
      </c>
    </row>
    <row r="687" spans="1:14">
      <c r="C687" s="29">
        <v>13</v>
      </c>
      <c r="D687" s="34" t="s">
        <v>1132</v>
      </c>
      <c r="E687" s="199">
        <v>4.6774522734287206E-2</v>
      </c>
      <c r="F687" s="199">
        <v>3.9976656599446422E-2</v>
      </c>
      <c r="G687" s="199">
        <v>4.8143802071576688E-2</v>
      </c>
      <c r="H687" s="199">
        <v>4.0528883257828004E-2</v>
      </c>
      <c r="I687" s="199">
        <v>4.0918335764834383E-2</v>
      </c>
      <c r="J687" s="199">
        <v>4.8632060640789281E-2</v>
      </c>
      <c r="K687" s="199">
        <v>4.4721553104252021E-2</v>
      </c>
      <c r="L687" s="199">
        <v>4.8315530282401674E-2</v>
      </c>
      <c r="M687" s="199">
        <v>4.1479333196366888E-2</v>
      </c>
      <c r="N687" s="199">
        <v>4.5781272049906792E-2</v>
      </c>
    </row>
    <row r="688" spans="1:14">
      <c r="C688" s="29">
        <v>14</v>
      </c>
      <c r="D688" s="34" t="s">
        <v>1133</v>
      </c>
      <c r="E688" s="199">
        <v>4.4911895712312633E-2</v>
      </c>
      <c r="F688" s="199">
        <v>4.1125625435012733E-2</v>
      </c>
      <c r="G688" s="199">
        <v>4.7108126110217426E-2</v>
      </c>
      <c r="H688" s="199">
        <v>4.2147552687128068E-2</v>
      </c>
      <c r="I688" s="199">
        <v>4.1857275810144201E-2</v>
      </c>
      <c r="J688" s="199">
        <v>4.7422226581492727E-2</v>
      </c>
      <c r="K688" s="199">
        <v>4.3498859580941143E-2</v>
      </c>
      <c r="L688" s="199">
        <v>4.9562889830758565E-2</v>
      </c>
      <c r="M688" s="199">
        <v>4.3649864614809172E-2</v>
      </c>
      <c r="N688" s="199">
        <v>3.7166654890222764E-2</v>
      </c>
    </row>
    <row r="689" spans="1:14">
      <c r="C689" s="29">
        <v>15</v>
      </c>
      <c r="D689" s="34" t="s">
        <v>1134</v>
      </c>
      <c r="E689" s="199">
        <v>4.6160778118517327E-2</v>
      </c>
      <c r="F689" s="199">
        <v>3.9923603416370128E-2</v>
      </c>
      <c r="G689" s="199">
        <v>4.6252359491189436E-2</v>
      </c>
      <c r="H689" s="199">
        <v>4.0674089582726274E-2</v>
      </c>
      <c r="I689" s="199">
        <v>4.2049620777067379E-2</v>
      </c>
      <c r="J689" s="199">
        <v>4.6130560655298455E-2</v>
      </c>
      <c r="K689" s="199">
        <v>3.9809545708168234E-2</v>
      </c>
      <c r="L689" s="199">
        <v>4.8611311827184929E-2</v>
      </c>
      <c r="M689" s="199">
        <v>4.1825048342103051E-2</v>
      </c>
      <c r="N689" s="199">
        <v>3.0349974141304269E-2</v>
      </c>
    </row>
    <row r="690" spans="1:14">
      <c r="C690" s="29">
        <v>16</v>
      </c>
      <c r="D690" s="34" t="s">
        <v>1135</v>
      </c>
      <c r="E690" s="199">
        <v>4.6927335197831023E-2</v>
      </c>
      <c r="F690" s="199">
        <v>4.0269277398655878E-2</v>
      </c>
      <c r="G690" s="199">
        <v>4.5778603534811377E-2</v>
      </c>
      <c r="H690" s="199">
        <v>4.0939486876416527E-2</v>
      </c>
      <c r="I690" s="199">
        <v>4.1627405598505862E-2</v>
      </c>
      <c r="J690" s="199">
        <v>4.3557192763129277E-2</v>
      </c>
      <c r="K690" s="199">
        <v>3.760883672121864E-2</v>
      </c>
      <c r="L690" s="199">
        <v>4.8175293130824921E-2</v>
      </c>
      <c r="M690" s="199">
        <v>4.2613515494158781E-2</v>
      </c>
      <c r="N690" s="199">
        <v>2.3965558156929138E-2</v>
      </c>
    </row>
    <row r="691" spans="1:14">
      <c r="C691" s="29">
        <v>17</v>
      </c>
      <c r="D691" s="34" t="s">
        <v>1136</v>
      </c>
      <c r="E691" s="199">
        <v>4.8918644398820654E-2</v>
      </c>
      <c r="F691" s="199">
        <v>3.8073644444448211E-2</v>
      </c>
      <c r="G691" s="199">
        <v>4.4587013412157178E-2</v>
      </c>
      <c r="H691" s="199">
        <v>3.8285807088218424E-2</v>
      </c>
      <c r="I691" s="199">
        <v>4.0516029189157664E-2</v>
      </c>
      <c r="J691" s="199">
        <v>4.7376565255117464E-2</v>
      </c>
      <c r="K691" s="199">
        <v>3.613673440236962E-2</v>
      </c>
      <c r="L691" s="199">
        <v>4.6977278044616058E-2</v>
      </c>
      <c r="M691" s="199">
        <v>4.1626765519128993E-2</v>
      </c>
      <c r="N691" s="199">
        <v>3.8785668522990487E-2</v>
      </c>
    </row>
    <row r="692" spans="1:14">
      <c r="C692" s="29">
        <v>18</v>
      </c>
      <c r="D692" s="34" t="s">
        <v>1137</v>
      </c>
      <c r="E692" s="199">
        <v>5.1902854458697315E-2</v>
      </c>
      <c r="F692" s="199">
        <v>3.7662811468696454E-2</v>
      </c>
      <c r="G692" s="199">
        <v>4.4266731002714908E-2</v>
      </c>
      <c r="H692" s="199">
        <v>3.8232844888962114E-2</v>
      </c>
      <c r="I692" s="199">
        <v>3.9958723129621593E-2</v>
      </c>
      <c r="J692" s="199">
        <v>4.9887446832376517E-2</v>
      </c>
      <c r="K692" s="199">
        <v>3.4742524199639253E-2</v>
      </c>
      <c r="L692" s="199">
        <v>4.6195543869907985E-2</v>
      </c>
      <c r="M692" s="199">
        <v>4.0969463080147893E-2</v>
      </c>
      <c r="N692" s="199">
        <v>3.7745976761018749E-2</v>
      </c>
    </row>
    <row r="693" spans="1:14">
      <c r="C693" s="29">
        <v>19</v>
      </c>
      <c r="D693" s="34" t="s">
        <v>1138</v>
      </c>
      <c r="E693" s="199">
        <v>5.3501587975154065E-2</v>
      </c>
      <c r="F693" s="199">
        <v>3.8198270576670683E-2</v>
      </c>
      <c r="G693" s="199">
        <v>4.4056334948371433E-2</v>
      </c>
      <c r="H693" s="199">
        <v>3.8539478433733836E-2</v>
      </c>
      <c r="I693" s="199">
        <v>4.01683701554853E-2</v>
      </c>
      <c r="J693" s="199">
        <v>5.0467776993976567E-2</v>
      </c>
      <c r="K693" s="199">
        <v>3.3967270275558029E-2</v>
      </c>
      <c r="L693" s="199">
        <v>4.2450936202307193E-2</v>
      </c>
      <c r="M693" s="199">
        <v>3.9835849579897512E-2</v>
      </c>
      <c r="N693" s="199">
        <v>3.0576992312060326E-2</v>
      </c>
    </row>
    <row r="694" spans="1:14">
      <c r="C694" s="29">
        <v>20</v>
      </c>
      <c r="D694" s="34" t="s">
        <v>1139</v>
      </c>
      <c r="E694" s="199">
        <v>5.3701862684045094E-2</v>
      </c>
      <c r="F694" s="199">
        <v>4.0072717266801949E-2</v>
      </c>
      <c r="G694" s="199">
        <v>4.2170922614459226E-2</v>
      </c>
      <c r="H694" s="199">
        <v>3.8063502654070658E-2</v>
      </c>
      <c r="I694" s="199">
        <v>4.0948041377716668E-2</v>
      </c>
      <c r="J694" s="199">
        <v>4.987356098461871E-2</v>
      </c>
      <c r="K694" s="199">
        <v>3.5699453049921906E-2</v>
      </c>
      <c r="L694" s="199">
        <v>4.1842525639344492E-2</v>
      </c>
      <c r="M694" s="199">
        <v>4.0547756582864587E-2</v>
      </c>
      <c r="N694" s="199">
        <v>2.7905026047712615E-2</v>
      </c>
    </row>
    <row r="695" spans="1:14">
      <c r="C695" s="29">
        <v>21</v>
      </c>
      <c r="D695" s="34" t="s">
        <v>1140</v>
      </c>
      <c r="E695" s="199">
        <v>5.3506933892856871E-2</v>
      </c>
      <c r="F695" s="199">
        <v>4.8410519838789669E-2</v>
      </c>
      <c r="G695" s="199">
        <v>4.174497250635343E-2</v>
      </c>
      <c r="H695" s="199">
        <v>4.0626404060148641E-2</v>
      </c>
      <c r="I695" s="199">
        <v>4.1303160519919238E-2</v>
      </c>
      <c r="J695" s="199">
        <v>5.236879140975232E-2</v>
      </c>
      <c r="K695" s="199">
        <v>4.4296887047446887E-2</v>
      </c>
      <c r="L695" s="199">
        <v>4.1112189569139743E-2</v>
      </c>
      <c r="M695" s="199">
        <v>3.9674879875647204E-2</v>
      </c>
      <c r="N695" s="199">
        <v>4.0611116290107448E-2</v>
      </c>
    </row>
    <row r="696" spans="1:14">
      <c r="C696" s="29">
        <v>22</v>
      </c>
      <c r="D696" s="34" t="s">
        <v>1141</v>
      </c>
      <c r="E696" s="199">
        <v>5.0981698191345362E-2</v>
      </c>
      <c r="F696" s="199">
        <v>5.092901687991723E-2</v>
      </c>
      <c r="G696" s="199">
        <v>3.9372770832165789E-2</v>
      </c>
      <c r="H696" s="199">
        <v>4.1509074809008735E-2</v>
      </c>
      <c r="I696" s="199">
        <v>4.0384533541209716E-2</v>
      </c>
      <c r="J696" s="199">
        <v>5.1755639326224082E-2</v>
      </c>
      <c r="K696" s="199">
        <v>4.7697259308685465E-2</v>
      </c>
      <c r="L696" s="199">
        <v>3.8654340958786282E-2</v>
      </c>
      <c r="M696" s="199">
        <v>3.8905865599511466E-2</v>
      </c>
      <c r="N696" s="199">
        <v>6.0442845750950186E-2</v>
      </c>
    </row>
    <row r="697" spans="1:14">
      <c r="C697" s="29">
        <v>23</v>
      </c>
      <c r="D697" s="34" t="s">
        <v>1142</v>
      </c>
      <c r="E697" s="199">
        <v>4.4165444035488333E-2</v>
      </c>
      <c r="F697" s="199">
        <v>4.9051193305835156E-2</v>
      </c>
      <c r="G697" s="199">
        <v>3.8205326856384524E-2</v>
      </c>
      <c r="H697" s="199">
        <v>4.2437085890811493E-2</v>
      </c>
      <c r="I697" s="199">
        <v>4.0407273390102964E-2</v>
      </c>
      <c r="J697" s="199">
        <v>4.256055105449956E-2</v>
      </c>
      <c r="K697" s="199">
        <v>4.8038422376600672E-2</v>
      </c>
      <c r="L697" s="199">
        <v>3.6755121099486643E-2</v>
      </c>
      <c r="M697" s="199">
        <v>3.970980404469656E-2</v>
      </c>
      <c r="N697" s="199">
        <v>3.8964195454134314E-2</v>
      </c>
    </row>
    <row r="698" spans="1:14">
      <c r="C698" s="29">
        <v>24</v>
      </c>
      <c r="D698" s="34" t="s">
        <v>1143</v>
      </c>
      <c r="E698" s="199">
        <v>3.5935667463960784E-2</v>
      </c>
      <c r="F698" s="199">
        <v>4.8546083676890568E-2</v>
      </c>
      <c r="G698" s="199">
        <v>3.6776879723018616E-2</v>
      </c>
      <c r="H698" s="199">
        <v>4.2827755397502804E-2</v>
      </c>
      <c r="I698" s="199">
        <v>3.8950260265659863E-2</v>
      </c>
      <c r="J698" s="199">
        <v>3.4268261275201453E-2</v>
      </c>
      <c r="K698" s="199">
        <v>4.5971274165029698E-2</v>
      </c>
      <c r="L698" s="199">
        <v>3.541011846321835E-2</v>
      </c>
      <c r="M698" s="199">
        <v>4.0279739181300123E-2</v>
      </c>
      <c r="N698" s="199">
        <v>3.7212771048711131E-2</v>
      </c>
    </row>
    <row r="699" spans="1:14">
      <c r="A699" s="16" t="s">
        <v>265</v>
      </c>
      <c r="B699" s="16" t="s">
        <v>308</v>
      </c>
      <c r="C699" s="29">
        <v>1</v>
      </c>
      <c r="D699" s="34" t="s">
        <v>1144</v>
      </c>
      <c r="E699" s="199">
        <v>3.1137265603275097E-2</v>
      </c>
      <c r="F699" s="199">
        <v>3.626237105846207E-2</v>
      </c>
      <c r="G699" s="199">
        <v>3.0585594827604739E-2</v>
      </c>
      <c r="H699" s="199">
        <v>3.0301055306753057E-2</v>
      </c>
      <c r="I699" s="199">
        <v>4.1009798595084988E-2</v>
      </c>
      <c r="J699" s="199">
        <v>3.1578780602595787E-2</v>
      </c>
      <c r="K699" s="199">
        <v>3.7067841249503561E-2</v>
      </c>
      <c r="L699" s="199">
        <v>2.6910658526849051E-2</v>
      </c>
      <c r="M699" s="199">
        <v>3.4936525444910847E-2</v>
      </c>
      <c r="N699" s="199">
        <v>2.2463175816194447E-2</v>
      </c>
    </row>
    <row r="700" spans="1:14">
      <c r="C700" s="29">
        <v>2</v>
      </c>
      <c r="D700" s="34" t="s">
        <v>1145</v>
      </c>
      <c r="E700" s="199">
        <v>2.7617294299542957E-2</v>
      </c>
      <c r="F700" s="199">
        <v>3.4899233887853903E-2</v>
      </c>
      <c r="G700" s="199">
        <v>3.0789046522133746E-2</v>
      </c>
      <c r="H700" s="199">
        <v>3.0247754941382432E-2</v>
      </c>
      <c r="I700" s="199">
        <v>4.1178816758719365E-2</v>
      </c>
      <c r="J700" s="199">
        <v>2.9074439926225604E-2</v>
      </c>
      <c r="K700" s="199">
        <v>3.5458300872103908E-2</v>
      </c>
      <c r="L700" s="199">
        <v>2.6821100666249625E-2</v>
      </c>
      <c r="M700" s="199">
        <v>3.5808499909920397E-2</v>
      </c>
      <c r="N700" s="199">
        <v>2.5152974245685408E-2</v>
      </c>
    </row>
    <row r="701" spans="1:14">
      <c r="C701" s="29">
        <v>3</v>
      </c>
      <c r="D701" s="34" t="s">
        <v>1146</v>
      </c>
      <c r="E701" s="199">
        <v>2.755293892231165E-2</v>
      </c>
      <c r="F701" s="199">
        <v>3.5477886702210318E-2</v>
      </c>
      <c r="G701" s="199">
        <v>3.1069857771241445E-2</v>
      </c>
      <c r="H701" s="199">
        <v>3.054185151435785E-2</v>
      </c>
      <c r="I701" s="199">
        <v>3.8808549902623952E-2</v>
      </c>
      <c r="J701" s="199">
        <v>2.8438638584121264E-2</v>
      </c>
      <c r="K701" s="199">
        <v>3.659715034029213E-2</v>
      </c>
      <c r="L701" s="199">
        <v>2.6695599660448707E-2</v>
      </c>
      <c r="M701" s="199">
        <v>3.6389559170928308E-2</v>
      </c>
      <c r="N701" s="199">
        <v>2.2369860862707973E-2</v>
      </c>
    </row>
    <row r="702" spans="1:14">
      <c r="C702" s="29">
        <v>4</v>
      </c>
      <c r="D702" s="34" t="s">
        <v>1147</v>
      </c>
      <c r="E702" s="199">
        <v>2.8787558274454162E-2</v>
      </c>
      <c r="F702" s="199">
        <v>3.4956995635656594E-2</v>
      </c>
      <c r="G702" s="199">
        <v>3.1493838991500045E-2</v>
      </c>
      <c r="H702" s="199">
        <v>3.0592250720600712E-2</v>
      </c>
      <c r="I702" s="199">
        <v>3.6153703004724744E-2</v>
      </c>
      <c r="J702" s="199">
        <v>2.7245586829262786E-2</v>
      </c>
      <c r="K702" s="199">
        <v>3.5286193596360566E-2</v>
      </c>
      <c r="L702" s="199">
        <v>2.621385294245001E-2</v>
      </c>
      <c r="M702" s="199">
        <v>3.6184048496663394E-2</v>
      </c>
      <c r="N702" s="199">
        <v>2.42816943626946E-2</v>
      </c>
    </row>
    <row r="703" spans="1:14">
      <c r="C703" s="29">
        <v>5</v>
      </c>
      <c r="D703" s="34" t="s">
        <v>1148</v>
      </c>
      <c r="E703" s="199">
        <v>3.1369855776047541E-2</v>
      </c>
      <c r="F703" s="199">
        <v>3.5075625140250498E-2</v>
      </c>
      <c r="G703" s="199">
        <v>3.3244137551470057E-2</v>
      </c>
      <c r="H703" s="199">
        <v>3.2301505728574854E-2</v>
      </c>
      <c r="I703" s="199">
        <v>3.8372339479780714E-2</v>
      </c>
      <c r="J703" s="199">
        <v>3.0807190899735729E-2</v>
      </c>
      <c r="K703" s="199">
        <v>3.588353841550692E-2</v>
      </c>
      <c r="L703" s="199">
        <v>3.0126670015169686E-2</v>
      </c>
      <c r="M703" s="199">
        <v>3.9018784851626978E-2</v>
      </c>
      <c r="N703" s="199">
        <v>4.154679847012481E-2</v>
      </c>
    </row>
    <row r="704" spans="1:14">
      <c r="C704" s="29">
        <v>6</v>
      </c>
      <c r="D704" s="34" t="s">
        <v>1149</v>
      </c>
      <c r="E704" s="199">
        <v>3.6104102686640396E-2</v>
      </c>
      <c r="F704" s="199">
        <v>3.2718698685099482E-2</v>
      </c>
      <c r="G704" s="199">
        <v>3.4786474352069122E-2</v>
      </c>
      <c r="H704" s="199">
        <v>3.2737894036444774E-2</v>
      </c>
      <c r="I704" s="199">
        <v>3.9066513261840109E-2</v>
      </c>
      <c r="J704" s="199">
        <v>3.5792822306604244E-2</v>
      </c>
      <c r="K704" s="199">
        <v>3.3397541144543574E-2</v>
      </c>
      <c r="L704" s="199">
        <v>3.5261382594794798E-2</v>
      </c>
      <c r="M704" s="199">
        <v>4.3213728113040903E-2</v>
      </c>
      <c r="N704" s="199">
        <v>5.2576952676658788E-2</v>
      </c>
    </row>
    <row r="705" spans="3:14">
      <c r="C705" s="29">
        <v>7</v>
      </c>
      <c r="D705" s="34" t="s">
        <v>1150</v>
      </c>
      <c r="E705" s="199">
        <v>4.1795764050430943E-2</v>
      </c>
      <c r="F705" s="199">
        <v>3.1903438121504465E-2</v>
      </c>
      <c r="G705" s="199">
        <v>3.8729107001681772E-2</v>
      </c>
      <c r="H705" s="199">
        <v>3.7974486262066981E-2</v>
      </c>
      <c r="I705" s="199">
        <v>4.3450820351124408E-2</v>
      </c>
      <c r="J705" s="199">
        <v>4.5184727671611254E-2</v>
      </c>
      <c r="K705" s="199">
        <v>3.2818602571186829E-2</v>
      </c>
      <c r="L705" s="199">
        <v>4.1819706583648475E-2</v>
      </c>
      <c r="M705" s="199">
        <v>4.4093124867880834E-2</v>
      </c>
      <c r="N705" s="199">
        <v>6.7841808897100953E-2</v>
      </c>
    </row>
    <row r="706" spans="3:14">
      <c r="C706" s="29">
        <v>8</v>
      </c>
      <c r="D706" s="34" t="s">
        <v>1151</v>
      </c>
      <c r="E706" s="199">
        <v>4.6585809048573075E-2</v>
      </c>
      <c r="F706" s="199">
        <v>3.7580237313113864E-2</v>
      </c>
      <c r="G706" s="199">
        <v>4.3792364314102106E-2</v>
      </c>
      <c r="H706" s="199">
        <v>4.486683072384192E-2</v>
      </c>
      <c r="I706" s="199">
        <v>4.4783839099344955E-2</v>
      </c>
      <c r="J706" s="199">
        <v>4.5452710132628298E-2</v>
      </c>
      <c r="K706" s="199">
        <v>4.0266118803675706E-2</v>
      </c>
      <c r="L706" s="199">
        <v>4.6829889593829464E-2</v>
      </c>
      <c r="M706" s="199">
        <v>4.9520553814637665E-2</v>
      </c>
      <c r="N706" s="199">
        <v>6.5717209135554372E-2</v>
      </c>
    </row>
    <row r="707" spans="3:14">
      <c r="C707" s="29">
        <v>9</v>
      </c>
      <c r="D707" s="34" t="s">
        <v>1152</v>
      </c>
      <c r="E707" s="199">
        <v>4.4079525162928755E-2</v>
      </c>
      <c r="F707" s="199">
        <v>4.5722389391930601E-2</v>
      </c>
      <c r="G707" s="199">
        <v>4.8491837829364524E-2</v>
      </c>
      <c r="H707" s="199">
        <v>4.8236290909885841E-2</v>
      </c>
      <c r="I707" s="199">
        <v>4.6823113909325462E-2</v>
      </c>
      <c r="J707" s="199">
        <v>4.3058624563891333E-2</v>
      </c>
      <c r="K707" s="199">
        <v>4.724770844459323E-2</v>
      </c>
      <c r="L707" s="199">
        <v>5.3400442252115758E-2</v>
      </c>
      <c r="M707" s="199">
        <v>5.1341617444193299E-2</v>
      </c>
      <c r="N707" s="199">
        <v>5.3470693489372813E-2</v>
      </c>
    </row>
    <row r="708" spans="3:14">
      <c r="C708" s="29">
        <v>10</v>
      </c>
      <c r="D708" s="34" t="s">
        <v>1153</v>
      </c>
      <c r="E708" s="199">
        <v>4.365363141979197E-2</v>
      </c>
      <c r="F708" s="199">
        <v>4.7564586701585782E-2</v>
      </c>
      <c r="G708" s="199">
        <v>4.925679259671592E-2</v>
      </c>
      <c r="H708" s="199">
        <v>4.8831163468712226E-2</v>
      </c>
      <c r="I708" s="199">
        <v>4.4578574096608828E-2</v>
      </c>
      <c r="J708" s="199">
        <v>4.2872759285494243E-2</v>
      </c>
      <c r="K708" s="199">
        <v>4.8318437048138881E-2</v>
      </c>
      <c r="L708" s="199">
        <v>5.3928803629411944E-2</v>
      </c>
      <c r="M708" s="199">
        <v>5.2218507971298303E-2</v>
      </c>
      <c r="N708" s="199">
        <v>4.6762226351856992E-2</v>
      </c>
    </row>
    <row r="709" spans="3:14">
      <c r="C709" s="29">
        <v>11</v>
      </c>
      <c r="D709" s="34" t="s">
        <v>1154</v>
      </c>
      <c r="E709" s="199">
        <v>4.1990083858304689E-2</v>
      </c>
      <c r="F709" s="199">
        <v>5.1322356608506703E-2</v>
      </c>
      <c r="G709" s="199">
        <v>5.206112562535526E-2</v>
      </c>
      <c r="H709" s="199">
        <v>4.8633344897488572E-2</v>
      </c>
      <c r="I709" s="199">
        <v>4.4720574321134146E-2</v>
      </c>
      <c r="J709" s="199">
        <v>4.6217316700813534E-2</v>
      </c>
      <c r="K709" s="199">
        <v>5.1661508429720275E-2</v>
      </c>
      <c r="L709" s="199">
        <v>5.490351144099883E-2</v>
      </c>
      <c r="M709" s="199">
        <v>5.2297550538323266E-2</v>
      </c>
      <c r="N709" s="199">
        <v>4.5492775441954521E-2</v>
      </c>
    </row>
    <row r="710" spans="3:14">
      <c r="C710" s="29">
        <v>12</v>
      </c>
      <c r="D710" s="34" t="s">
        <v>1155</v>
      </c>
      <c r="E710" s="199">
        <v>4.0816144332775341E-2</v>
      </c>
      <c r="F710" s="199">
        <v>5.1659208293003918E-2</v>
      </c>
      <c r="G710" s="199">
        <v>5.1284389894234485E-2</v>
      </c>
      <c r="H710" s="199">
        <v>4.9346018010665758E-2</v>
      </c>
      <c r="I710" s="199">
        <v>4.1179173431182846E-2</v>
      </c>
      <c r="J710" s="199">
        <v>4.631867484675542E-2</v>
      </c>
      <c r="K710" s="199">
        <v>5.2068043806983356E-2</v>
      </c>
      <c r="L710" s="199">
        <v>5.5108227367365044E-2</v>
      </c>
      <c r="M710" s="199">
        <v>4.945539189352928E-2</v>
      </c>
      <c r="N710" s="199">
        <v>4.3052497522661541E-2</v>
      </c>
    </row>
    <row r="711" spans="3:14">
      <c r="C711" s="29">
        <v>13</v>
      </c>
      <c r="D711" s="34" t="s">
        <v>1156</v>
      </c>
      <c r="E711" s="199">
        <v>4.0698099323388116E-2</v>
      </c>
      <c r="F711" s="199">
        <v>5.1093296795089664E-2</v>
      </c>
      <c r="G711" s="199">
        <v>5.1653969335464983E-2</v>
      </c>
      <c r="H711" s="199">
        <v>5.079909392077625E-2</v>
      </c>
      <c r="I711" s="199">
        <v>4.2392483983845937E-2</v>
      </c>
      <c r="J711" s="199">
        <v>4.5807066874409316E-2</v>
      </c>
      <c r="K711" s="199">
        <v>5.0208332365427197E-2</v>
      </c>
      <c r="L711" s="199">
        <v>5.5653774596679265E-2</v>
      </c>
      <c r="M711" s="199">
        <v>5.2172431938325207E-2</v>
      </c>
      <c r="N711" s="199">
        <v>4.6390600060072777E-2</v>
      </c>
    </row>
    <row r="712" spans="3:14">
      <c r="C712" s="29">
        <v>14</v>
      </c>
      <c r="D712" s="34" t="s">
        <v>1157</v>
      </c>
      <c r="E712" s="199">
        <v>4.0115244372781862E-2</v>
      </c>
      <c r="F712" s="199">
        <v>5.1498647667064953E-2</v>
      </c>
      <c r="G712" s="199">
        <v>5.1000986411596137E-2</v>
      </c>
      <c r="H712" s="199">
        <v>5.4104728606009247E-2</v>
      </c>
      <c r="I712" s="199">
        <v>4.065410698087369E-2</v>
      </c>
      <c r="J712" s="199">
        <v>4.324941911382358E-2</v>
      </c>
      <c r="K712" s="199">
        <v>5.1009714266115912E-2</v>
      </c>
      <c r="L712" s="199">
        <v>5.5303386074279828E-2</v>
      </c>
      <c r="M712" s="199">
        <v>5.1779436150812069E-2</v>
      </c>
      <c r="N712" s="199">
        <v>5.9115737699629169E-2</v>
      </c>
    </row>
    <row r="713" spans="3:14">
      <c r="C713" s="29">
        <v>15</v>
      </c>
      <c r="D713" s="34" t="s">
        <v>1158</v>
      </c>
      <c r="E713" s="199">
        <v>4.1844695411631605E-2</v>
      </c>
      <c r="F713" s="199">
        <v>5.0485687961453155E-2</v>
      </c>
      <c r="G713" s="199">
        <v>5.0402475516986553E-2</v>
      </c>
      <c r="H713" s="199">
        <v>5.2324563871447093E-2</v>
      </c>
      <c r="I713" s="199">
        <v>3.7490199309464269E-2</v>
      </c>
      <c r="J713" s="199">
        <v>4.157335476296789E-2</v>
      </c>
      <c r="K713" s="199">
        <v>4.9991008460155681E-2</v>
      </c>
      <c r="L713" s="199">
        <v>5.4685852553761183E-2</v>
      </c>
      <c r="M713" s="199">
        <v>5.1932123255894427E-2</v>
      </c>
      <c r="N713" s="199">
        <v>5.627524685072241E-2</v>
      </c>
    </row>
    <row r="714" spans="3:14">
      <c r="C714" s="29">
        <v>16</v>
      </c>
      <c r="D714" s="34" t="s">
        <v>1159</v>
      </c>
      <c r="E714" s="199">
        <v>4.2724961292035631E-2</v>
      </c>
      <c r="F714" s="199">
        <v>4.9892807622052546E-2</v>
      </c>
      <c r="G714" s="199">
        <v>4.7854267806217217E-2</v>
      </c>
      <c r="H714" s="199">
        <v>4.7411754498247249E-2</v>
      </c>
      <c r="I714" s="199">
        <v>3.9787080806197452E-2</v>
      </c>
      <c r="J714" s="199">
        <v>4.3907887636396456E-2</v>
      </c>
      <c r="K714" s="199">
        <v>5.0028886264996034E-2</v>
      </c>
      <c r="L714" s="199">
        <v>5.1255467918821462E-2</v>
      </c>
      <c r="M714" s="199">
        <v>4.7694574122986576E-2</v>
      </c>
      <c r="N714" s="199">
        <v>5.0666140128023215E-2</v>
      </c>
    </row>
    <row r="715" spans="3:14">
      <c r="C715" s="29">
        <v>17</v>
      </c>
      <c r="D715" s="34" t="s">
        <v>1160</v>
      </c>
      <c r="E715" s="199">
        <v>4.6577038064087674E-2</v>
      </c>
      <c r="F715" s="199">
        <v>4.7772188334625106E-2</v>
      </c>
      <c r="G715" s="199">
        <v>4.5669583966750395E-2</v>
      </c>
      <c r="H715" s="199">
        <v>4.4271283476846265E-2</v>
      </c>
      <c r="I715" s="199">
        <v>4.0929636458916535E-2</v>
      </c>
      <c r="J715" s="199">
        <v>4.6570646511024723E-2</v>
      </c>
      <c r="K715" s="199">
        <v>4.7027721256168879E-2</v>
      </c>
      <c r="L715" s="199">
        <v>4.6780474912091793E-2</v>
      </c>
      <c r="M715" s="199">
        <v>3.643852700513401E-2</v>
      </c>
      <c r="N715" s="199">
        <v>4.1621736299292292E-2</v>
      </c>
    </row>
    <row r="716" spans="3:14">
      <c r="C716" s="29">
        <v>18</v>
      </c>
      <c r="D716" s="34" t="s">
        <v>1161</v>
      </c>
      <c r="E716" s="199">
        <v>4.957727986213209E-2</v>
      </c>
      <c r="F716" s="199">
        <v>4.0701408969172057E-2</v>
      </c>
      <c r="G716" s="199">
        <v>4.5728889211915057E-2</v>
      </c>
      <c r="H716" s="199">
        <v>4.3801363166964695E-2</v>
      </c>
      <c r="I716" s="199">
        <v>4.1379801691893654E-2</v>
      </c>
      <c r="J716" s="199">
        <v>5.078978552991615E-2</v>
      </c>
      <c r="K716" s="199">
        <v>4.0231555306758884E-2</v>
      </c>
      <c r="L716" s="199">
        <v>4.413353941308016E-2</v>
      </c>
      <c r="M716" s="199">
        <v>3.5639329537812091E-2</v>
      </c>
      <c r="N716" s="199">
        <v>3.7156299280045525E-2</v>
      </c>
    </row>
    <row r="717" spans="3:14">
      <c r="C717" s="29">
        <v>19</v>
      </c>
      <c r="D717" s="34" t="s">
        <v>1162</v>
      </c>
      <c r="E717" s="199">
        <v>5.2764632830016221E-2</v>
      </c>
      <c r="F717" s="199">
        <v>3.5413963033349753E-2</v>
      </c>
      <c r="G717" s="199">
        <v>4.3090817405416454E-2</v>
      </c>
      <c r="H717" s="199">
        <v>4.2018364742091689E-2</v>
      </c>
      <c r="I717" s="199">
        <v>4.0737479169213518E-2</v>
      </c>
      <c r="J717" s="199">
        <v>5.1704781558631729E-2</v>
      </c>
      <c r="K717" s="199">
        <v>3.2135292890273892E-2</v>
      </c>
      <c r="L717" s="199">
        <v>4.0791526914951422E-2</v>
      </c>
      <c r="M717" s="199">
        <v>3.3822989183603061E-2</v>
      </c>
      <c r="N717" s="199">
        <v>2.9365011139600185E-2</v>
      </c>
    </row>
    <row r="718" spans="3:14">
      <c r="C718" s="29">
        <v>20</v>
      </c>
      <c r="D718" s="34" t="s">
        <v>1163</v>
      </c>
      <c r="E718" s="199">
        <v>5.3583055434321999E-2</v>
      </c>
      <c r="F718" s="199">
        <v>3.3693718323926744E-2</v>
      </c>
      <c r="G718" s="199">
        <v>4.0933313380394333E-2</v>
      </c>
      <c r="H718" s="199">
        <v>4.0410717772406374E-2</v>
      </c>
      <c r="I718" s="199">
        <v>4.2559317528641456E-2</v>
      </c>
      <c r="J718" s="199">
        <v>5.0476870144848404E-2</v>
      </c>
      <c r="K718" s="199">
        <v>3.2466901234837156E-2</v>
      </c>
      <c r="L718" s="199">
        <v>3.9517659562957358E-2</v>
      </c>
      <c r="M718" s="199">
        <v>3.3493034662961045E-2</v>
      </c>
      <c r="N718" s="199">
        <v>3.7615114817209881E-2</v>
      </c>
    </row>
    <row r="719" spans="3:14">
      <c r="C719" s="29">
        <v>21</v>
      </c>
      <c r="D719" s="34" t="s">
        <v>1164</v>
      </c>
      <c r="E719" s="199">
        <v>5.6238384322163916E-2</v>
      </c>
      <c r="F719" s="199">
        <v>3.8422650406898864E-2</v>
      </c>
      <c r="G719" s="199">
        <v>3.9589321082517281E-2</v>
      </c>
      <c r="H719" s="199">
        <v>4.0209660697970322E-2</v>
      </c>
      <c r="I719" s="199">
        <v>4.3178768429600556E-2</v>
      </c>
      <c r="J719" s="199">
        <v>5.0660382816376442E-2</v>
      </c>
      <c r="K719" s="199">
        <v>3.847881907184169E-2</v>
      </c>
      <c r="L719" s="199">
        <v>3.7191298061688749E-2</v>
      </c>
      <c r="M719" s="199">
        <v>3.2953135372830782E-2</v>
      </c>
      <c r="N719" s="199">
        <v>3.4191252366309995E-2</v>
      </c>
    </row>
    <row r="720" spans="3:14">
      <c r="C720" s="29">
        <v>22</v>
      </c>
      <c r="D720" s="34" t="s">
        <v>1165</v>
      </c>
      <c r="E720" s="199">
        <v>5.333594826123994E-2</v>
      </c>
      <c r="F720" s="199">
        <v>4.3824250522535919E-2</v>
      </c>
      <c r="G720" s="199">
        <v>3.9353814207499491E-2</v>
      </c>
      <c r="H720" s="199">
        <v>4.2120175186831296E-2</v>
      </c>
      <c r="I720" s="199">
        <v>4.3460227587348854E-2</v>
      </c>
      <c r="J720" s="199">
        <v>4.9256147252053878E-2</v>
      </c>
      <c r="K720" s="199">
        <v>4.1954521954434366E-2</v>
      </c>
      <c r="L720" s="199">
        <v>3.5385440731889296E-2</v>
      </c>
      <c r="M720" s="199">
        <v>3.3558485764192694E-2</v>
      </c>
      <c r="N720" s="199">
        <v>2.8266059105323992E-2</v>
      </c>
    </row>
    <row r="721" spans="1:14">
      <c r="C721" s="29">
        <v>23</v>
      </c>
      <c r="D721" s="34" t="s">
        <v>1166</v>
      </c>
      <c r="E721" s="199">
        <v>4.4846309605191058E-2</v>
      </c>
      <c r="F721" s="199">
        <v>4.1201175834809214E-2</v>
      </c>
      <c r="G721" s="199">
        <v>3.589937148944667E-2</v>
      </c>
      <c r="H721" s="199">
        <v>3.9741764452596494E-2</v>
      </c>
      <c r="I721" s="199">
        <v>4.5155893062818662E-2</v>
      </c>
      <c r="J721" s="199">
        <v>3.9916876797871266E-2</v>
      </c>
      <c r="K721" s="199">
        <v>4.0397211518865356E-2</v>
      </c>
      <c r="L721" s="199">
        <v>3.2045842538823775E-2</v>
      </c>
      <c r="M721" s="199">
        <v>3.2864164288240488E-2</v>
      </c>
      <c r="N721" s="199">
        <v>3.3163358546067265E-2</v>
      </c>
    </row>
    <row r="722" spans="1:14">
      <c r="C722" s="29">
        <v>24</v>
      </c>
      <c r="D722" s="34" t="s">
        <v>1167</v>
      </c>
      <c r="E722" s="199">
        <v>3.620437778593321E-2</v>
      </c>
      <c r="F722" s="199">
        <v>4.0857176989843778E-2</v>
      </c>
      <c r="G722" s="199">
        <v>3.3238622908322198E-2</v>
      </c>
      <c r="H722" s="199">
        <v>3.8176083087038425E-2</v>
      </c>
      <c r="I722" s="199">
        <v>4.2149188779690636E-2</v>
      </c>
      <c r="J722" s="199">
        <v>3.4044508651940482E-2</v>
      </c>
      <c r="K722" s="199">
        <v>3.9999050687516191E-2</v>
      </c>
      <c r="L722" s="199">
        <v>2.923589144764431E-2</v>
      </c>
      <c r="M722" s="199">
        <v>3.3173876200254158E-2</v>
      </c>
      <c r="N722" s="199">
        <v>3.5444776435136001E-2</v>
      </c>
    </row>
    <row r="723" spans="1:14">
      <c r="A723" s="16" t="s">
        <v>265</v>
      </c>
      <c r="B723" s="16" t="s">
        <v>309</v>
      </c>
      <c r="C723" s="29">
        <v>1</v>
      </c>
      <c r="D723" s="34" t="s">
        <v>1168</v>
      </c>
      <c r="E723" s="199">
        <v>3.1125547019752554E-2</v>
      </c>
      <c r="F723" s="199">
        <v>3.5001438255703447E-2</v>
      </c>
      <c r="G723" s="199">
        <v>2.9261351983893631E-2</v>
      </c>
      <c r="H723" s="199">
        <v>3.1842013270179576E-2</v>
      </c>
      <c r="I723" s="199">
        <v>4.145464271933208E-2</v>
      </c>
      <c r="J723" s="199">
        <v>3.2430937646290174E-2</v>
      </c>
      <c r="K723" s="199">
        <v>3.5408876460794665E-2</v>
      </c>
      <c r="L723" s="199">
        <v>2.6172322276866663E-2</v>
      </c>
      <c r="M723" s="199">
        <v>3.0893191005720102E-2</v>
      </c>
      <c r="N723" s="199">
        <v>3.7857749510412694E-2</v>
      </c>
    </row>
    <row r="724" spans="1:14">
      <c r="C724" s="29">
        <v>2</v>
      </c>
      <c r="D724" s="34" t="s">
        <v>1169</v>
      </c>
      <c r="E724" s="199">
        <v>2.9317539531009951E-2</v>
      </c>
      <c r="F724" s="199">
        <v>3.2784957483207672E-2</v>
      </c>
      <c r="G724" s="199">
        <v>2.9560155022647656E-2</v>
      </c>
      <c r="H724" s="199">
        <v>3.1643925503125343E-2</v>
      </c>
      <c r="I724" s="199">
        <v>4.3080953800820845E-2</v>
      </c>
      <c r="J724" s="199">
        <v>2.9573536021524953E-2</v>
      </c>
      <c r="K724" s="199">
        <v>3.3841963329237813E-2</v>
      </c>
      <c r="L724" s="199">
        <v>2.5872130165710897E-2</v>
      </c>
      <c r="M724" s="199">
        <v>3.186129532467618E-2</v>
      </c>
      <c r="N724" s="199">
        <v>3.7170386833683615E-2</v>
      </c>
    </row>
    <row r="725" spans="1:14">
      <c r="C725" s="29">
        <v>3</v>
      </c>
      <c r="D725" s="34" t="s">
        <v>1170</v>
      </c>
      <c r="E725" s="199">
        <v>2.8840169425648307E-2</v>
      </c>
      <c r="F725" s="199">
        <v>3.2566195316218488E-2</v>
      </c>
      <c r="G725" s="199">
        <v>2.9255969182040171E-2</v>
      </c>
      <c r="H725" s="199">
        <v>3.0833375759114386E-2</v>
      </c>
      <c r="I725" s="199">
        <v>4.4529896165853997E-2</v>
      </c>
      <c r="J725" s="199">
        <v>2.8932402409428046E-2</v>
      </c>
      <c r="K725" s="199">
        <v>3.35175082860239E-2</v>
      </c>
      <c r="L725" s="199">
        <v>2.466573926242438E-2</v>
      </c>
      <c r="M725" s="199">
        <v>3.1158217107773261E-2</v>
      </c>
      <c r="N725" s="199">
        <v>3.1300376743408485E-2</v>
      </c>
    </row>
    <row r="726" spans="1:14">
      <c r="C726" s="29">
        <v>4</v>
      </c>
      <c r="D726" s="34" t="s">
        <v>1171</v>
      </c>
      <c r="E726" s="199">
        <v>2.8637404840647418E-2</v>
      </c>
      <c r="F726" s="199">
        <v>3.2316247445187463E-2</v>
      </c>
      <c r="G726" s="199">
        <v>2.9398920289219862E-2</v>
      </c>
      <c r="H726" s="199">
        <v>3.040845652211626E-2</v>
      </c>
      <c r="I726" s="199">
        <v>4.4214359630967821E-2</v>
      </c>
      <c r="J726" s="199">
        <v>2.9871443858414587E-2</v>
      </c>
      <c r="K726" s="199">
        <v>3.2619522412787906E-2</v>
      </c>
      <c r="L726" s="199">
        <v>2.4381261202404858E-2</v>
      </c>
      <c r="M726" s="199">
        <v>3.0818383776086047E-2</v>
      </c>
      <c r="N726" s="199">
        <v>3.1716264747325182E-2</v>
      </c>
    </row>
    <row r="727" spans="1:14">
      <c r="C727" s="29">
        <v>5</v>
      </c>
      <c r="D727" s="34" t="s">
        <v>1172</v>
      </c>
      <c r="E727" s="199">
        <v>3.1853578933335305E-2</v>
      </c>
      <c r="F727" s="199">
        <v>3.3203668702247745E-2</v>
      </c>
      <c r="G727" s="199">
        <v>3.1300251204238891E-2</v>
      </c>
      <c r="H727" s="199">
        <v>3.2245672371904274E-2</v>
      </c>
      <c r="I727" s="199">
        <v>4.2891833584733564E-2</v>
      </c>
      <c r="J727" s="199">
        <v>3.3139904146991729E-2</v>
      </c>
      <c r="K727" s="199">
        <v>3.3726308558300319E-2</v>
      </c>
      <c r="L727" s="199">
        <v>2.9238685414643677E-2</v>
      </c>
      <c r="M727" s="199">
        <v>3.5741668870644949E-2</v>
      </c>
      <c r="N727" s="199">
        <v>4.3695667749331299E-2</v>
      </c>
    </row>
    <row r="728" spans="1:14">
      <c r="C728" s="29">
        <v>6</v>
      </c>
      <c r="D728" s="34" t="s">
        <v>1173</v>
      </c>
      <c r="E728" s="199">
        <v>3.8119849768517164E-2</v>
      </c>
      <c r="F728" s="199">
        <v>3.0158964041727639E-2</v>
      </c>
      <c r="G728" s="199">
        <v>3.3575507847536955E-2</v>
      </c>
      <c r="H728" s="199">
        <v>3.3047944836582126E-2</v>
      </c>
      <c r="I728" s="199">
        <v>4.3494931069561864E-2</v>
      </c>
      <c r="J728" s="199">
        <v>3.8671323366465712E-2</v>
      </c>
      <c r="K728" s="199">
        <v>3.082491730054155E-2</v>
      </c>
      <c r="L728" s="199">
        <v>3.6027509366537765E-2</v>
      </c>
      <c r="M728" s="199">
        <v>4.3721716374150281E-2</v>
      </c>
      <c r="N728" s="199">
        <v>6.1607771900076429E-2</v>
      </c>
    </row>
    <row r="729" spans="1:14">
      <c r="C729" s="29">
        <v>7</v>
      </c>
      <c r="D729" s="34" t="s">
        <v>1174</v>
      </c>
      <c r="E729" s="199">
        <v>4.6151306720618325E-2</v>
      </c>
      <c r="F729" s="199">
        <v>3.1663027127571852E-2</v>
      </c>
      <c r="G729" s="199">
        <v>3.7787620619511651E-2</v>
      </c>
      <c r="H729" s="199">
        <v>4.0240050171651491E-2</v>
      </c>
      <c r="I729" s="199">
        <v>4.7494036552425713E-2</v>
      </c>
      <c r="J729" s="199">
        <v>5.0548262082508857E-2</v>
      </c>
      <c r="K729" s="199">
        <v>3.3467264380669916E-2</v>
      </c>
      <c r="L729" s="199">
        <v>4.2944457224943909E-2</v>
      </c>
      <c r="M729" s="199">
        <v>4.7860897328266198E-2</v>
      </c>
      <c r="N729" s="199">
        <v>6.9906500764233867E-2</v>
      </c>
    </row>
    <row r="730" spans="1:14">
      <c r="C730" s="29">
        <v>8</v>
      </c>
      <c r="D730" s="34" t="s">
        <v>1175</v>
      </c>
      <c r="E730" s="199">
        <v>5.035046647123332E-2</v>
      </c>
      <c r="F730" s="199">
        <v>3.9386249936499952E-2</v>
      </c>
      <c r="G730" s="199">
        <v>4.2878696348296989E-2</v>
      </c>
      <c r="H730" s="199">
        <v>4.5612684783174394E-2</v>
      </c>
      <c r="I730" s="199">
        <v>4.8930481986880402E-2</v>
      </c>
      <c r="J730" s="199">
        <v>5.1189549314735648E-2</v>
      </c>
      <c r="K730" s="199">
        <v>4.078752002487597E-2</v>
      </c>
      <c r="L730" s="199">
        <v>4.7398584705268941E-2</v>
      </c>
      <c r="M730" s="199">
        <v>5.2457792444140589E-2</v>
      </c>
      <c r="N730" s="199">
        <v>5.7425942455578916E-2</v>
      </c>
    </row>
    <row r="731" spans="1:14">
      <c r="C731" s="29">
        <v>9</v>
      </c>
      <c r="D731" s="34" t="s">
        <v>1176</v>
      </c>
      <c r="E731" s="199">
        <v>4.4396571174190921E-2</v>
      </c>
      <c r="F731" s="199">
        <v>4.8276024543210706E-2</v>
      </c>
      <c r="G731" s="199">
        <v>4.7960534370813615E-2</v>
      </c>
      <c r="H731" s="199">
        <v>4.9669742223977957E-2</v>
      </c>
      <c r="I731" s="199">
        <v>4.7850484091626608E-2</v>
      </c>
      <c r="J731" s="199">
        <v>4.3614924760172813E-2</v>
      </c>
      <c r="K731" s="199">
        <v>4.7353715137529367E-2</v>
      </c>
      <c r="L731" s="199">
        <v>5.3131185892257779E-2</v>
      </c>
      <c r="M731" s="199">
        <v>5.4900275927106668E-2</v>
      </c>
      <c r="N731" s="199">
        <v>4.4269029721532294E-2</v>
      </c>
    </row>
    <row r="732" spans="1:14">
      <c r="C732" s="29">
        <v>10</v>
      </c>
      <c r="D732" s="34" t="s">
        <v>1177</v>
      </c>
      <c r="E732" s="199">
        <v>4.2845712392558903E-2</v>
      </c>
      <c r="F732" s="199">
        <v>4.9469786792247263E-2</v>
      </c>
      <c r="G732" s="199">
        <v>4.8278170823178458E-2</v>
      </c>
      <c r="H732" s="199">
        <v>5.1038894935586325E-2</v>
      </c>
      <c r="I732" s="199">
        <v>4.0017320307292936E-2</v>
      </c>
      <c r="J732" s="199">
        <v>4.331071849795768E-2</v>
      </c>
      <c r="K732" s="199">
        <v>4.9800017198153849E-2</v>
      </c>
      <c r="L732" s="199">
        <v>5.3775448882879717E-2</v>
      </c>
      <c r="M732" s="199">
        <v>5.3121638018607066E-2</v>
      </c>
      <c r="N732" s="199">
        <v>4.0071340931887661E-2</v>
      </c>
    </row>
    <row r="733" spans="1:14">
      <c r="C733" s="29">
        <v>11</v>
      </c>
      <c r="D733" s="34" t="s">
        <v>1178</v>
      </c>
      <c r="E733" s="199">
        <v>4.1493066587870116E-2</v>
      </c>
      <c r="F733" s="199">
        <v>5.1293380080868041E-2</v>
      </c>
      <c r="G733" s="199">
        <v>5.1186060113289952E-2</v>
      </c>
      <c r="H733" s="199">
        <v>4.9345567681328813E-2</v>
      </c>
      <c r="I733" s="199">
        <v>3.7383405830146973E-2</v>
      </c>
      <c r="J733" s="199">
        <v>4.1350986500947928E-2</v>
      </c>
      <c r="K733" s="199">
        <v>5.1355139759920954E-2</v>
      </c>
      <c r="L733" s="199">
        <v>5.3277645042756172E-2</v>
      </c>
      <c r="M733" s="199">
        <v>5.0881079184824346E-2</v>
      </c>
      <c r="N733" s="199">
        <v>3.9587351034103935E-2</v>
      </c>
    </row>
    <row r="734" spans="1:14">
      <c r="C734" s="29">
        <v>12</v>
      </c>
      <c r="D734" s="34" t="s">
        <v>1179</v>
      </c>
      <c r="E734" s="199">
        <v>3.9312949217135656E-2</v>
      </c>
      <c r="F734" s="199">
        <v>5.4034732892981115E-2</v>
      </c>
      <c r="G734" s="199">
        <v>5.2264404096473302E-2</v>
      </c>
      <c r="H734" s="199">
        <v>5.2669972513763243E-2</v>
      </c>
      <c r="I734" s="199">
        <v>3.7361656786052543E-2</v>
      </c>
      <c r="J734" s="199">
        <v>4.0970248610273097E-2</v>
      </c>
      <c r="K734" s="199">
        <v>5.3252054861842799E-2</v>
      </c>
      <c r="L734" s="199">
        <v>5.6223262931894114E-2</v>
      </c>
      <c r="M734" s="199">
        <v>5.0186140140827812E-2</v>
      </c>
      <c r="N734" s="199">
        <v>4.9527428830722212E-2</v>
      </c>
    </row>
    <row r="735" spans="1:14">
      <c r="C735" s="29">
        <v>13</v>
      </c>
      <c r="D735" s="34" t="s">
        <v>1180</v>
      </c>
      <c r="E735" s="199">
        <v>3.9591983858792555E-2</v>
      </c>
      <c r="F735" s="199">
        <v>5.4625489354773786E-2</v>
      </c>
      <c r="G735" s="199">
        <v>5.341484693868679E-2</v>
      </c>
      <c r="H735" s="199">
        <v>5.1497546920551605E-2</v>
      </c>
      <c r="I735" s="199">
        <v>3.6846476304065665E-2</v>
      </c>
      <c r="J735" s="199">
        <v>3.9606668331076768E-2</v>
      </c>
      <c r="K735" s="199">
        <v>5.4150549873319714E-2</v>
      </c>
      <c r="L735" s="199">
        <v>5.7297794728857189E-2</v>
      </c>
      <c r="M735" s="199">
        <v>5.432961930984935E-2</v>
      </c>
      <c r="N735" s="199">
        <v>3.7000038808750475E-2</v>
      </c>
    </row>
    <row r="736" spans="1:14">
      <c r="C736" s="29">
        <v>14</v>
      </c>
      <c r="D736" s="34" t="s">
        <v>1181</v>
      </c>
      <c r="E736" s="199">
        <v>3.8004222265653309E-2</v>
      </c>
      <c r="F736" s="199">
        <v>5.6125453924177726E-2</v>
      </c>
      <c r="G736" s="199">
        <v>5.3729088773730727E-2</v>
      </c>
      <c r="H736" s="199">
        <v>5.4229445956339266E-2</v>
      </c>
      <c r="I736" s="199">
        <v>3.9311747991721324E-2</v>
      </c>
      <c r="J736" s="199">
        <v>3.8216809408411087E-2</v>
      </c>
      <c r="K736" s="199">
        <v>5.6966647077349546E-2</v>
      </c>
      <c r="L736" s="199">
        <v>5.7974154225928394E-2</v>
      </c>
      <c r="M736" s="199">
        <v>5.3014182645966461E-2</v>
      </c>
      <c r="N736" s="199">
        <v>3.798910220433703E-2</v>
      </c>
    </row>
    <row r="737" spans="1:14">
      <c r="C737" s="29">
        <v>15</v>
      </c>
      <c r="D737" s="34" t="s">
        <v>1182</v>
      </c>
      <c r="E737" s="199">
        <v>3.7671278750521363E-2</v>
      </c>
      <c r="F737" s="199">
        <v>5.5662059631164648E-2</v>
      </c>
      <c r="G737" s="199">
        <v>5.3264620738265725E-2</v>
      </c>
      <c r="H737" s="199">
        <v>5.1727156381504553E-2</v>
      </c>
      <c r="I737" s="199">
        <v>3.9340249763216047E-2</v>
      </c>
      <c r="J737" s="199">
        <v>3.7507958122806953E-2</v>
      </c>
      <c r="K737" s="199">
        <v>5.7407775167982802E-2</v>
      </c>
      <c r="L737" s="199">
        <v>5.6942819687134681E-2</v>
      </c>
      <c r="M737" s="199">
        <v>5.462180647205081E-2</v>
      </c>
      <c r="N737" s="199">
        <v>4.3644171522735954E-2</v>
      </c>
    </row>
    <row r="738" spans="1:14">
      <c r="C738" s="29">
        <v>16</v>
      </c>
      <c r="D738" s="34" t="s">
        <v>1183</v>
      </c>
      <c r="E738" s="199">
        <v>3.8355225228902036E-2</v>
      </c>
      <c r="F738" s="199">
        <v>5.5278493960997807E-2</v>
      </c>
      <c r="G738" s="199">
        <v>5.2446032105331684E-2</v>
      </c>
      <c r="H738" s="199">
        <v>4.6831542511823178E-2</v>
      </c>
      <c r="I738" s="199">
        <v>4.0433314624478189E-2</v>
      </c>
      <c r="J738" s="199">
        <v>4.0993205218433568E-2</v>
      </c>
      <c r="K738" s="199">
        <v>5.8246861785769162E-2</v>
      </c>
      <c r="L738" s="199">
        <v>5.3910663116051256E-2</v>
      </c>
      <c r="M738" s="199">
        <v>5.1789557203387508E-2</v>
      </c>
      <c r="N738" s="199">
        <v>4.431735407909821E-2</v>
      </c>
    </row>
    <row r="739" spans="1:14">
      <c r="C739" s="29">
        <v>17</v>
      </c>
      <c r="D739" s="34" t="s">
        <v>1184</v>
      </c>
      <c r="E739" s="199">
        <v>4.2279480591458196E-2</v>
      </c>
      <c r="F739" s="199">
        <v>4.9960098785339933E-2</v>
      </c>
      <c r="G739" s="199">
        <v>4.8789402748854974E-2</v>
      </c>
      <c r="H739" s="199">
        <v>4.2716203953523407E-2</v>
      </c>
      <c r="I739" s="199">
        <v>4.2050198196934077E-2</v>
      </c>
      <c r="J739" s="199">
        <v>4.541777219953215E-2</v>
      </c>
      <c r="K739" s="199">
        <v>5.226266527598683E-2</v>
      </c>
      <c r="L739" s="199">
        <v>4.8311637916702656E-2</v>
      </c>
      <c r="M739" s="199">
        <v>3.903711938392497E-2</v>
      </c>
      <c r="N739" s="199">
        <v>4.8161472762227743E-2</v>
      </c>
    </row>
    <row r="740" spans="1:14">
      <c r="C740" s="29">
        <v>18</v>
      </c>
      <c r="D740" s="34" t="s">
        <v>1185</v>
      </c>
      <c r="E740" s="199">
        <v>4.8580630756847168E-2</v>
      </c>
      <c r="F740" s="199">
        <v>3.9640357955797435E-2</v>
      </c>
      <c r="G740" s="199">
        <v>4.5985915521770712E-2</v>
      </c>
      <c r="H740" s="199">
        <v>4.1618614036474225E-2</v>
      </c>
      <c r="I740" s="199">
        <v>4.2354772512014582E-2</v>
      </c>
      <c r="J740" s="199">
        <v>5.2527676658660795E-2</v>
      </c>
      <c r="K740" s="199">
        <v>4.0640432666749007E-2</v>
      </c>
      <c r="L740" s="199">
        <v>4.4570737010885257E-2</v>
      </c>
      <c r="M740" s="199">
        <v>3.6616767135153799E-2</v>
      </c>
      <c r="N740" s="199">
        <v>3.9044401688479176E-2</v>
      </c>
    </row>
    <row r="741" spans="1:14">
      <c r="C741" s="29">
        <v>19</v>
      </c>
      <c r="D741" s="34" t="s">
        <v>1186</v>
      </c>
      <c r="E741" s="199">
        <v>5.4837303529397245E-2</v>
      </c>
      <c r="F741" s="199">
        <v>3.3490718932632911E-2</v>
      </c>
      <c r="G741" s="199">
        <v>4.3737764674029275E-2</v>
      </c>
      <c r="H741" s="199">
        <v>4.0421866848509791E-2</v>
      </c>
      <c r="I741" s="199">
        <v>3.898511769039182E-2</v>
      </c>
      <c r="J741" s="199">
        <v>5.2534368735569138E-2</v>
      </c>
      <c r="K741" s="199">
        <v>3.0963992430561388E-2</v>
      </c>
      <c r="L741" s="199">
        <v>4.1036045346583873E-2</v>
      </c>
      <c r="M741" s="199">
        <v>3.4661262255856827E-2</v>
      </c>
      <c r="N741" s="199">
        <v>3.9876550857374855E-2</v>
      </c>
    </row>
    <row r="742" spans="1:14">
      <c r="C742" s="29">
        <v>20</v>
      </c>
      <c r="D742" s="34" t="s">
        <v>1187</v>
      </c>
      <c r="E742" s="199">
        <v>5.5892879741664632E-2</v>
      </c>
      <c r="F742" s="199">
        <v>3.291111783137695E-2</v>
      </c>
      <c r="G742" s="199">
        <v>4.1453033788039016E-2</v>
      </c>
      <c r="H742" s="199">
        <v>4.0191406982145898E-2</v>
      </c>
      <c r="I742" s="199">
        <v>3.928618409513452E-2</v>
      </c>
      <c r="J742" s="199">
        <v>5.0651187569535308E-2</v>
      </c>
      <c r="K742" s="199">
        <v>2.9992744244131894E-2</v>
      </c>
      <c r="L742" s="199">
        <v>3.9740062071681514E-2</v>
      </c>
      <c r="M742" s="199">
        <v>3.3816617301211216E-2</v>
      </c>
      <c r="N742" s="199">
        <v>3.3678532193351166E-2</v>
      </c>
    </row>
    <row r="743" spans="1:14">
      <c r="C743" s="29">
        <v>21</v>
      </c>
      <c r="D743" s="34" t="s">
        <v>1188</v>
      </c>
      <c r="E743" s="199">
        <v>5.5593649482770249E-2</v>
      </c>
      <c r="F743" s="199">
        <v>3.7654364805219616E-2</v>
      </c>
      <c r="G743" s="199">
        <v>4.0080866816747537E-2</v>
      </c>
      <c r="H743" s="199">
        <v>4.0145485089955316E-2</v>
      </c>
      <c r="I743" s="199">
        <v>4.1973769600448997E-2</v>
      </c>
      <c r="J743" s="199">
        <v>4.9802849205990832E-2</v>
      </c>
      <c r="K743" s="199">
        <v>3.5754661716628187E-2</v>
      </c>
      <c r="L743" s="199">
        <v>3.713284017948932E-2</v>
      </c>
      <c r="M743" s="199">
        <v>3.3119940680976241E-2</v>
      </c>
      <c r="N743" s="199">
        <v>3.9348154793179213E-2</v>
      </c>
    </row>
    <row r="744" spans="1:14">
      <c r="C744" s="29">
        <v>22</v>
      </c>
      <c r="D744" s="34" t="s">
        <v>1189</v>
      </c>
      <c r="E744" s="199">
        <v>5.4766173017254116E-2</v>
      </c>
      <c r="F744" s="199">
        <v>3.9467927514131293E-2</v>
      </c>
      <c r="G744" s="199">
        <v>3.7640923286813989E-2</v>
      </c>
      <c r="H744" s="199">
        <v>3.9057192938732367E-2</v>
      </c>
      <c r="I744" s="199">
        <v>3.8523564387694241E-2</v>
      </c>
      <c r="J744" s="199">
        <v>5.208686369594076E-2</v>
      </c>
      <c r="K744" s="199">
        <v>3.6315919635369134E-2</v>
      </c>
      <c r="L744" s="199">
        <v>3.2657232023757858E-2</v>
      </c>
      <c r="M744" s="199">
        <v>3.1825354931954687E-2</v>
      </c>
      <c r="N744" s="199">
        <v>3.5293013529327469E-2</v>
      </c>
    </row>
    <row r="745" spans="1:14">
      <c r="C745" s="29">
        <v>23</v>
      </c>
      <c r="D745" s="34" t="s">
        <v>1190</v>
      </c>
      <c r="E745" s="199">
        <v>4.5832865638048975E-2</v>
      </c>
      <c r="F745" s="199">
        <v>3.7722283077658576E-2</v>
      </c>
      <c r="G745" s="199">
        <v>3.5304787282410779E-2</v>
      </c>
      <c r="H745" s="199">
        <v>3.7626470875372173E-2</v>
      </c>
      <c r="I745" s="199">
        <v>4.0206133581225656E-2</v>
      </c>
      <c r="J745" s="199">
        <v>4.0433903129277575E-2</v>
      </c>
      <c r="K745" s="199">
        <v>3.6535438607454389E-2</v>
      </c>
      <c r="L745" s="199">
        <v>3.0224096654703932E-2</v>
      </c>
      <c r="M745" s="199">
        <v>3.2153573938258607E-2</v>
      </c>
      <c r="N745" s="199">
        <v>3.2930717424531908E-2</v>
      </c>
    </row>
    <row r="746" spans="1:14">
      <c r="C746" s="29">
        <v>24</v>
      </c>
      <c r="D746" s="34" t="s">
        <v>1191</v>
      </c>
      <c r="E746" s="199">
        <v>3.6150145056172187E-2</v>
      </c>
      <c r="F746" s="199">
        <v>3.7306961609057832E-2</v>
      </c>
      <c r="G746" s="199">
        <v>3.1445075424177571E-2</v>
      </c>
      <c r="H746" s="199">
        <v>3.5338766932563867E-2</v>
      </c>
      <c r="I746" s="199">
        <v>4.1984468726979335E-2</v>
      </c>
      <c r="J746" s="199">
        <v>3.6616500509053906E-2</v>
      </c>
      <c r="K746" s="199">
        <v>3.4807503808019086E-2</v>
      </c>
      <c r="L746" s="199">
        <v>2.7093684669635142E-2</v>
      </c>
      <c r="M746" s="199">
        <v>3.1411903238586045E-2</v>
      </c>
      <c r="N746" s="199">
        <v>2.4580678914310278E-2</v>
      </c>
    </row>
    <row r="747" spans="1:14">
      <c r="A747" s="16" t="s">
        <v>265</v>
      </c>
      <c r="B747" s="16" t="s">
        <v>310</v>
      </c>
      <c r="C747" s="29">
        <v>1</v>
      </c>
      <c r="D747" s="34" t="s">
        <v>1192</v>
      </c>
      <c r="E747" s="199">
        <v>3.1016393028740485E-2</v>
      </c>
      <c r="F747" s="199">
        <v>3.4402818586912173E-2</v>
      </c>
      <c r="G747" s="199">
        <v>3.0091716756328109E-2</v>
      </c>
      <c r="H747" s="199">
        <v>3.345611258216101E-2</v>
      </c>
      <c r="I747" s="199">
        <v>4.082690735177974E-2</v>
      </c>
      <c r="J747" s="199">
        <v>3.1760795650011879E-2</v>
      </c>
      <c r="K747" s="199">
        <v>3.483703544181254E-2</v>
      </c>
      <c r="L747" s="199">
        <v>2.6683247156003048E-2</v>
      </c>
      <c r="M747" s="199">
        <v>3.2252698766341646E-2</v>
      </c>
      <c r="N747" s="199">
        <v>3.0143157867124844E-2</v>
      </c>
    </row>
    <row r="748" spans="1:14">
      <c r="C748" s="29">
        <v>2</v>
      </c>
      <c r="D748" s="34" t="s">
        <v>1193</v>
      </c>
      <c r="E748" s="199">
        <v>2.9462675205596603E-2</v>
      </c>
      <c r="F748" s="199">
        <v>3.2773766254759785E-2</v>
      </c>
      <c r="G748" s="199">
        <v>3.0559164141038847E-2</v>
      </c>
      <c r="H748" s="199">
        <v>3.2874433355843696E-2</v>
      </c>
      <c r="I748" s="199">
        <v>3.783218489571756E-2</v>
      </c>
      <c r="J748" s="199">
        <v>2.9780436699782573E-2</v>
      </c>
      <c r="K748" s="199">
        <v>3.3801385700002622E-2</v>
      </c>
      <c r="L748" s="199">
        <v>2.6571286514924887E-2</v>
      </c>
      <c r="M748" s="199">
        <v>3.2851756842521049E-2</v>
      </c>
      <c r="N748" s="199">
        <v>3.4939496546563281E-2</v>
      </c>
    </row>
    <row r="749" spans="1:14">
      <c r="C749" s="29">
        <v>3</v>
      </c>
      <c r="D749" s="34" t="s">
        <v>1194</v>
      </c>
      <c r="E749" s="199">
        <v>2.7909353430826438E-2</v>
      </c>
      <c r="F749" s="199">
        <v>3.2667844370814429E-2</v>
      </c>
      <c r="G749" s="199">
        <v>3.000178672334405E-2</v>
      </c>
      <c r="H749" s="199">
        <v>3.203457476057326E-2</v>
      </c>
      <c r="I749" s="199">
        <v>3.9268639464975871E-2</v>
      </c>
      <c r="J749" s="199">
        <v>2.8999162518418865E-2</v>
      </c>
      <c r="K749" s="199">
        <v>3.3363168031821266E-2</v>
      </c>
      <c r="L749" s="199">
        <v>2.5399502368402698E-2</v>
      </c>
      <c r="M749" s="199">
        <v>3.2090336367550008E-2</v>
      </c>
      <c r="N749" s="199">
        <v>3.2644249020512231E-2</v>
      </c>
    </row>
    <row r="750" spans="1:14">
      <c r="C750" s="29">
        <v>4</v>
      </c>
      <c r="D750" s="34" t="s">
        <v>1195</v>
      </c>
      <c r="E750" s="199">
        <v>2.8411607941207048E-2</v>
      </c>
      <c r="F750" s="199">
        <v>3.1941533653862028E-2</v>
      </c>
      <c r="G750" s="199">
        <v>2.9613329738799203E-2</v>
      </c>
      <c r="H750" s="199">
        <v>3.130917937909191E-2</v>
      </c>
      <c r="I750" s="199">
        <v>4.0582941049020278E-2</v>
      </c>
      <c r="J750" s="199">
        <v>2.9763027925303328E-2</v>
      </c>
      <c r="K750" s="199">
        <v>3.2635766668264385E-2</v>
      </c>
      <c r="L750" s="199">
        <v>2.4932032716916908E-2</v>
      </c>
      <c r="M750" s="199">
        <v>3.1347038347113797E-2</v>
      </c>
      <c r="N750" s="199">
        <v>2.6973348168647503E-2</v>
      </c>
    </row>
    <row r="751" spans="1:14">
      <c r="C751" s="29">
        <v>5</v>
      </c>
      <c r="D751" s="34" t="s">
        <v>1196</v>
      </c>
      <c r="E751" s="199">
        <v>3.259137213230083E-2</v>
      </c>
      <c r="F751" s="199">
        <v>3.2437721046702464E-2</v>
      </c>
      <c r="G751" s="199">
        <v>3.1211478817939044E-2</v>
      </c>
      <c r="H751" s="199">
        <v>3.1868586479589671E-2</v>
      </c>
      <c r="I751" s="199">
        <v>3.9537953467482526E-2</v>
      </c>
      <c r="J751" s="199">
        <v>3.2030785885000364E-2</v>
      </c>
      <c r="K751" s="199">
        <v>3.2635091573261645E-2</v>
      </c>
      <c r="L751" s="199">
        <v>2.8671254169432954E-2</v>
      </c>
      <c r="M751" s="199">
        <v>3.4845411764357792E-2</v>
      </c>
      <c r="N751" s="199">
        <v>3.362136868160253E-2</v>
      </c>
    </row>
    <row r="752" spans="1:14">
      <c r="C752" s="29">
        <v>6</v>
      </c>
      <c r="D752" s="34" t="s">
        <v>1197</v>
      </c>
      <c r="E752" s="199">
        <v>3.6810224793898554E-2</v>
      </c>
      <c r="F752" s="199">
        <v>2.9790397890889112E-2</v>
      </c>
      <c r="G752" s="199">
        <v>3.3435587435715432E-2</v>
      </c>
      <c r="H752" s="199">
        <v>3.357977274342782E-2</v>
      </c>
      <c r="I752" s="199">
        <v>4.3852624482574688E-2</v>
      </c>
      <c r="J752" s="199">
        <v>3.6678437061048383E-2</v>
      </c>
      <c r="K752" s="199">
        <v>3.0846683899591762E-2</v>
      </c>
      <c r="L752" s="199">
        <v>3.5023517810921702E-2</v>
      </c>
      <c r="M752" s="199">
        <v>4.3501380265312736E-2</v>
      </c>
      <c r="N752" s="199">
        <v>5.8163940422660716E-2</v>
      </c>
    </row>
    <row r="753" spans="3:14">
      <c r="C753" s="29">
        <v>7</v>
      </c>
      <c r="D753" s="34" t="s">
        <v>1198</v>
      </c>
      <c r="E753" s="199">
        <v>4.6065358920618381E-2</v>
      </c>
      <c r="F753" s="199">
        <v>3.013642747701447E-2</v>
      </c>
      <c r="G753" s="199">
        <v>3.6918941559143728E-2</v>
      </c>
      <c r="H753" s="199">
        <v>3.8256309729256817E-2</v>
      </c>
      <c r="I753" s="199">
        <v>4.5368688661591765E-2</v>
      </c>
      <c r="J753" s="199">
        <v>4.805641106122685E-2</v>
      </c>
      <c r="K753" s="199">
        <v>3.196728759654701E-2</v>
      </c>
      <c r="L753" s="199">
        <v>4.0764597616683586E-2</v>
      </c>
      <c r="M753" s="199">
        <v>4.5961873314426804E-2</v>
      </c>
      <c r="N753" s="199">
        <v>6.4377503368184652E-2</v>
      </c>
    </row>
    <row r="754" spans="3:14">
      <c r="C754" s="29">
        <v>8</v>
      </c>
      <c r="D754" s="34" t="s">
        <v>1199</v>
      </c>
      <c r="E754" s="199">
        <v>4.980096739377355E-2</v>
      </c>
      <c r="F754" s="199">
        <v>3.808681277974451E-2</v>
      </c>
      <c r="G754" s="199">
        <v>4.2395277989385007E-2</v>
      </c>
      <c r="H754" s="199">
        <v>4.4337431127467644E-2</v>
      </c>
      <c r="I754" s="199">
        <v>4.8351522749263312E-2</v>
      </c>
      <c r="J754" s="199">
        <v>4.6218223769244719E-2</v>
      </c>
      <c r="K754" s="199">
        <v>3.996616423846245E-2</v>
      </c>
      <c r="L754" s="199">
        <v>4.6228415414696099E-2</v>
      </c>
      <c r="M754" s="199">
        <v>5.2553731228465725E-2</v>
      </c>
      <c r="N754" s="199">
        <v>5.8259575736246183E-2</v>
      </c>
    </row>
    <row r="755" spans="3:14">
      <c r="C755" s="29">
        <v>9</v>
      </c>
      <c r="D755" s="34" t="s">
        <v>1200</v>
      </c>
      <c r="E755" s="199">
        <v>4.2043763415480669E-2</v>
      </c>
      <c r="F755" s="199">
        <v>4.716742364691956E-2</v>
      </c>
      <c r="G755" s="199">
        <v>4.808503727908052E-2</v>
      </c>
      <c r="H755" s="199">
        <v>5.0158323234697176E-2</v>
      </c>
      <c r="I755" s="199">
        <v>4.96967340911234E-2</v>
      </c>
      <c r="J755" s="199">
        <v>4.0566984698757212E-2</v>
      </c>
      <c r="K755" s="199">
        <v>4.7938442137269749E-2</v>
      </c>
      <c r="L755" s="199">
        <v>5.4537050132167253E-2</v>
      </c>
      <c r="M755" s="199">
        <v>5.5942722687981637E-2</v>
      </c>
      <c r="N755" s="199">
        <v>5.7377727063737206E-2</v>
      </c>
    </row>
    <row r="756" spans="3:14">
      <c r="C756" s="29">
        <v>10</v>
      </c>
      <c r="D756" s="34" t="s">
        <v>1201</v>
      </c>
      <c r="E756" s="199">
        <v>3.9999868050719034E-2</v>
      </c>
      <c r="F756" s="199">
        <v>4.9780208697331393E-2</v>
      </c>
      <c r="G756" s="199">
        <v>4.9733183605808751E-2</v>
      </c>
      <c r="H756" s="199">
        <v>5.1416864553396502E-2</v>
      </c>
      <c r="I756" s="199">
        <v>4.6823782494148265E-2</v>
      </c>
      <c r="J756" s="199">
        <v>3.9991926415751486E-2</v>
      </c>
      <c r="K756" s="199">
        <v>5.0393168578648222E-2</v>
      </c>
      <c r="L756" s="199">
        <v>5.4515763497676561E-2</v>
      </c>
      <c r="M756" s="199">
        <v>5.4993512900968558E-2</v>
      </c>
      <c r="N756" s="199">
        <v>4.5673421980893338E-2</v>
      </c>
    </row>
    <row r="757" spans="3:14">
      <c r="C757" s="29">
        <v>11</v>
      </c>
      <c r="D757" s="34" t="s">
        <v>1202</v>
      </c>
      <c r="E757" s="199">
        <v>3.7595688984375202E-2</v>
      </c>
      <c r="F757" s="199">
        <v>5.3001362113499165E-2</v>
      </c>
      <c r="G757" s="199">
        <v>5.241556281916613E-2</v>
      </c>
      <c r="H757" s="199">
        <v>5.0881724097448414E-2</v>
      </c>
      <c r="I757" s="199">
        <v>4.3824814192232282E-2</v>
      </c>
      <c r="J757" s="199">
        <v>4.3562074701398321E-2</v>
      </c>
      <c r="K757" s="199">
        <v>5.3035895476390905E-2</v>
      </c>
      <c r="L757" s="199">
        <v>5.4347456651611337E-2</v>
      </c>
      <c r="M757" s="199">
        <v>5.3652173880882961E-2</v>
      </c>
      <c r="N757" s="199">
        <v>4.3358683067121054E-2</v>
      </c>
    </row>
    <row r="758" spans="3:14">
      <c r="C758" s="29">
        <v>12</v>
      </c>
      <c r="D758" s="34" t="s">
        <v>1203</v>
      </c>
      <c r="E758" s="199">
        <v>3.7385938757696413E-2</v>
      </c>
      <c r="F758" s="199">
        <v>5.5004029269671843E-2</v>
      </c>
      <c r="G758" s="199">
        <v>5.1706893405205505E-2</v>
      </c>
      <c r="H758" s="199">
        <v>5.2896243418157442E-2</v>
      </c>
      <c r="I758" s="199">
        <v>4.019966854379757E-2</v>
      </c>
      <c r="J758" s="199">
        <v>4.1827800249331061E-2</v>
      </c>
      <c r="K758" s="199">
        <v>5.4522157630632548E-2</v>
      </c>
      <c r="L758" s="199">
        <v>5.7082521303981323E-2</v>
      </c>
      <c r="M758" s="199">
        <v>5.3031942120578678E-2</v>
      </c>
      <c r="N758" s="199">
        <v>4.4009549687008397E-2</v>
      </c>
    </row>
    <row r="759" spans="3:14">
      <c r="C759" s="29">
        <v>13</v>
      </c>
      <c r="D759" s="34" t="s">
        <v>1204</v>
      </c>
      <c r="E759" s="199">
        <v>3.9599959458683685E-2</v>
      </c>
      <c r="F759" s="199">
        <v>5.377159202823726E-2</v>
      </c>
      <c r="G759" s="199">
        <v>5.2567586208026075E-2</v>
      </c>
      <c r="H759" s="199">
        <v>5.2245199262670745E-2</v>
      </c>
      <c r="I759" s="199">
        <v>4.0287387719137126E-2</v>
      </c>
      <c r="J759" s="199">
        <v>4.1292678041999473E-2</v>
      </c>
      <c r="K759" s="199">
        <v>5.3773531280189392E-2</v>
      </c>
      <c r="L759" s="199">
        <v>5.7025613205020621E-2</v>
      </c>
      <c r="M759" s="199">
        <v>5.4636149192922034E-2</v>
      </c>
      <c r="N759" s="199">
        <v>4.3083435526496995E-2</v>
      </c>
    </row>
    <row r="760" spans="3:14">
      <c r="C760" s="29">
        <v>14</v>
      </c>
      <c r="D760" s="34" t="s">
        <v>1205</v>
      </c>
      <c r="E760" s="199">
        <v>3.7993888051151885E-2</v>
      </c>
      <c r="F760" s="199">
        <v>5.6406849470373222E-2</v>
      </c>
      <c r="G760" s="199">
        <v>5.3187269523034389E-2</v>
      </c>
      <c r="H760" s="199">
        <v>5.4620449457039366E-2</v>
      </c>
      <c r="I760" s="199">
        <v>4.1443956129712793E-2</v>
      </c>
      <c r="J760" s="199">
        <v>3.8365488043473436E-2</v>
      </c>
      <c r="K760" s="199">
        <v>5.5442258111772759E-2</v>
      </c>
      <c r="L760" s="199">
        <v>5.8655184132459161E-2</v>
      </c>
      <c r="M760" s="199">
        <v>5.7908269312988848E-2</v>
      </c>
      <c r="N760" s="199">
        <v>3.9766620688851145E-2</v>
      </c>
    </row>
    <row r="761" spans="3:14">
      <c r="C761" s="29">
        <v>15</v>
      </c>
      <c r="D761" s="34" t="s">
        <v>1206</v>
      </c>
      <c r="E761" s="199">
        <v>3.8670293554012421E-2</v>
      </c>
      <c r="F761" s="199">
        <v>5.646868625296983E-2</v>
      </c>
      <c r="G761" s="199">
        <v>5.2015722365271633E-2</v>
      </c>
      <c r="H761" s="199">
        <v>5.0256387072260912E-2</v>
      </c>
      <c r="I761" s="199">
        <v>4.1375215885339739E-2</v>
      </c>
      <c r="J761" s="199">
        <v>3.9292857122958651E-2</v>
      </c>
      <c r="K761" s="199">
        <v>5.6432325438997392E-2</v>
      </c>
      <c r="L761" s="199">
        <v>5.7180865816674406E-2</v>
      </c>
      <c r="M761" s="199">
        <v>5.746990932855197E-2</v>
      </c>
      <c r="N761" s="199">
        <v>5.2197025504936233E-2</v>
      </c>
    </row>
    <row r="762" spans="3:14">
      <c r="C762" s="29">
        <v>16</v>
      </c>
      <c r="D762" s="34" t="s">
        <v>1207</v>
      </c>
      <c r="E762" s="199">
        <v>4.0108495597067563E-2</v>
      </c>
      <c r="F762" s="199">
        <v>5.5069093630677156E-2</v>
      </c>
      <c r="G762" s="199">
        <v>5.0165255343594922E-2</v>
      </c>
      <c r="H762" s="199">
        <v>4.4395438380534995E-2</v>
      </c>
      <c r="I762" s="199">
        <v>4.2070515602358353E-2</v>
      </c>
      <c r="J762" s="199">
        <v>4.1647668594461916E-2</v>
      </c>
      <c r="K762" s="199">
        <v>5.7041450158073478E-2</v>
      </c>
      <c r="L762" s="199">
        <v>5.3876458828663008E-2</v>
      </c>
      <c r="M762" s="199">
        <v>4.9385537837465993E-2</v>
      </c>
      <c r="N762" s="199">
        <v>4.5049697573814065E-2</v>
      </c>
    </row>
    <row r="763" spans="3:14">
      <c r="C763" s="29">
        <v>17</v>
      </c>
      <c r="D763" s="34" t="s">
        <v>1208</v>
      </c>
      <c r="E763" s="199">
        <v>4.6012524062257337E-2</v>
      </c>
      <c r="F763" s="199">
        <v>5.0500954103850103E-2</v>
      </c>
      <c r="G763" s="199">
        <v>4.748391383255058E-2</v>
      </c>
      <c r="H763" s="199">
        <v>4.3902072011323096E-2</v>
      </c>
      <c r="I763" s="199">
        <v>3.8590917549791985E-2</v>
      </c>
      <c r="J763" s="199">
        <v>4.583017004044572E-2</v>
      </c>
      <c r="K763" s="199">
        <v>5.1787644816316765E-2</v>
      </c>
      <c r="L763" s="199">
        <v>4.7951887972245262E-2</v>
      </c>
      <c r="M763" s="199">
        <v>3.7595031932504581E-2</v>
      </c>
      <c r="N763" s="199">
        <v>3.3456511617231406E-2</v>
      </c>
    </row>
    <row r="764" spans="3:14">
      <c r="C764" s="29">
        <v>18</v>
      </c>
      <c r="D764" s="34" t="s">
        <v>1209</v>
      </c>
      <c r="E764" s="199">
        <v>5.1129007829690855E-2</v>
      </c>
      <c r="F764" s="199">
        <v>3.9826281474187077E-2</v>
      </c>
      <c r="G764" s="199">
        <v>4.5457418742001481E-2</v>
      </c>
      <c r="H764" s="199">
        <v>4.2388121488573585E-2</v>
      </c>
      <c r="I764" s="199">
        <v>3.7761661396085909E-2</v>
      </c>
      <c r="J764" s="199">
        <v>5.467859898385774E-2</v>
      </c>
      <c r="K764" s="199">
        <v>4.2786495129527098E-2</v>
      </c>
      <c r="L764" s="199">
        <v>4.4087168154076241E-2</v>
      </c>
      <c r="M764" s="199">
        <v>3.5030242308312518E-2</v>
      </c>
      <c r="N764" s="199">
        <v>2.2718760770357935E-2</v>
      </c>
    </row>
    <row r="765" spans="3:14">
      <c r="C765" s="29">
        <v>19</v>
      </c>
      <c r="D765" s="34" t="s">
        <v>1210</v>
      </c>
      <c r="E765" s="199">
        <v>5.6255793868111373E-2</v>
      </c>
      <c r="F765" s="199">
        <v>3.2961176952453798E-2</v>
      </c>
      <c r="G765" s="199">
        <v>4.4388479088854363E-2</v>
      </c>
      <c r="H765" s="199">
        <v>4.0808407251028515E-2</v>
      </c>
      <c r="I765" s="199">
        <v>3.9739716062455195E-2</v>
      </c>
      <c r="J765" s="199">
        <v>5.4065387916029835E-2</v>
      </c>
      <c r="K765" s="199">
        <v>3.2326303119006417E-2</v>
      </c>
      <c r="L765" s="199">
        <v>3.987135607347863E-2</v>
      </c>
      <c r="M765" s="199">
        <v>3.2750696420038555E-2</v>
      </c>
      <c r="N765" s="199">
        <v>2.5123670122653659E-2</v>
      </c>
    </row>
    <row r="766" spans="3:14">
      <c r="C766" s="29">
        <v>20</v>
      </c>
      <c r="D766" s="34" t="s">
        <v>1211</v>
      </c>
      <c r="E766" s="199">
        <v>5.7999158703015377E-2</v>
      </c>
      <c r="F766" s="199">
        <v>3.146410844578993E-2</v>
      </c>
      <c r="G766" s="199">
        <v>4.1447955797082089E-2</v>
      </c>
      <c r="H766" s="199">
        <v>3.9396897426389368E-2</v>
      </c>
      <c r="I766" s="199">
        <v>3.9612637896050906E-2</v>
      </c>
      <c r="J766" s="199">
        <v>5.2601460357121446E-2</v>
      </c>
      <c r="K766" s="199">
        <v>2.9688301886282943E-2</v>
      </c>
      <c r="L766" s="199">
        <v>3.856576275741392E-2</v>
      </c>
      <c r="M766" s="199">
        <v>3.1252820075833229E-2</v>
      </c>
      <c r="N766" s="199">
        <v>3.7072437283272162E-2</v>
      </c>
    </row>
    <row r="767" spans="3:14">
      <c r="C767" s="29">
        <v>21</v>
      </c>
      <c r="D767" s="34" t="s">
        <v>1212</v>
      </c>
      <c r="E767" s="199">
        <v>5.7329581274648399E-2</v>
      </c>
      <c r="F767" s="199">
        <v>3.7141464113121248E-2</v>
      </c>
      <c r="G767" s="199">
        <v>4.020573236009526E-2</v>
      </c>
      <c r="H767" s="199">
        <v>3.8568064087432609E-2</v>
      </c>
      <c r="I767" s="199">
        <v>4.0431576644332237E-2</v>
      </c>
      <c r="J767" s="199">
        <v>5.1711521106707611E-2</v>
      </c>
      <c r="K767" s="199">
        <v>3.4470539866722737E-2</v>
      </c>
      <c r="L767" s="199">
        <v>3.6451982964995057E-2</v>
      </c>
      <c r="M767" s="199">
        <v>3.0541328812335698E-2</v>
      </c>
      <c r="N767" s="199">
        <v>4.63297534758427E-2</v>
      </c>
    </row>
    <row r="768" spans="3:14">
      <c r="C768" s="29">
        <v>22</v>
      </c>
      <c r="D768" s="34" t="s">
        <v>1213</v>
      </c>
      <c r="E768" s="199">
        <v>5.3463487395532389E-2</v>
      </c>
      <c r="F768" s="199">
        <v>4.2122296294141222E-2</v>
      </c>
      <c r="G768" s="199">
        <v>3.9263317374513627E-2</v>
      </c>
      <c r="H768" s="199">
        <v>3.8986248181178969E-2</v>
      </c>
      <c r="I768" s="199">
        <v>4.0654483551656843E-2</v>
      </c>
      <c r="J768" s="199">
        <v>5.2815243192337789E-2</v>
      </c>
      <c r="K768" s="199">
        <v>3.7217312406288366E-2</v>
      </c>
      <c r="L768" s="199">
        <v>3.354522703541616E-2</v>
      </c>
      <c r="M768" s="199">
        <v>3.0104818057953391E-2</v>
      </c>
      <c r="N768" s="199">
        <v>4.2906920061993543E-2</v>
      </c>
    </row>
    <row r="769" spans="1:14">
      <c r="C769" s="29">
        <v>23</v>
      </c>
      <c r="D769" s="34" t="s">
        <v>1214</v>
      </c>
      <c r="E769" s="199">
        <v>4.6392860846052666E-2</v>
      </c>
      <c r="F769" s="199">
        <v>3.8835068013447653E-2</v>
      </c>
      <c r="G769" s="199">
        <v>3.5166306110955156E-2</v>
      </c>
      <c r="H769" s="199">
        <v>3.6376919052512738E-2</v>
      </c>
      <c r="I769" s="199">
        <v>4.0151520651815459E-2</v>
      </c>
      <c r="J769" s="199">
        <v>4.2460656434760685E-2</v>
      </c>
      <c r="K769" s="199">
        <v>3.5954317671354291E-2</v>
      </c>
      <c r="L769" s="199">
        <v>3.0200585825430021E-2</v>
      </c>
      <c r="M769" s="199">
        <v>2.9875790915694343E-2</v>
      </c>
      <c r="N769" s="199">
        <v>4.412412990080887E-2</v>
      </c>
    </row>
    <row r="770" spans="1:14">
      <c r="C770" s="29">
        <v>24</v>
      </c>
      <c r="D770" s="34" t="s">
        <v>1215</v>
      </c>
      <c r="E770" s="199">
        <v>3.5951737304542791E-2</v>
      </c>
      <c r="F770" s="199">
        <v>3.8242083432630379E-2</v>
      </c>
      <c r="G770" s="199">
        <v>3.2483082983066083E-2</v>
      </c>
      <c r="H770" s="199">
        <v>3.4986240867943635E-2</v>
      </c>
      <c r="I770" s="199">
        <v>4.1713949467556063E-2</v>
      </c>
      <c r="J770" s="199">
        <v>3.6002203530570799E-2</v>
      </c>
      <c r="K770" s="199">
        <v>3.7137273142763008E-2</v>
      </c>
      <c r="L770" s="199">
        <v>2.7831261880709043E-2</v>
      </c>
      <c r="M770" s="199">
        <v>3.04248273188975E-2</v>
      </c>
      <c r="N770" s="199">
        <v>3.862901586343933E-2</v>
      </c>
    </row>
    <row r="771" spans="1:14">
      <c r="A771" s="16" t="s">
        <v>265</v>
      </c>
      <c r="B771" s="16" t="s">
        <v>311</v>
      </c>
      <c r="C771" s="29">
        <v>1</v>
      </c>
      <c r="D771" s="34" t="s">
        <v>1216</v>
      </c>
      <c r="E771" s="199">
        <v>3.1279563922351643E-2</v>
      </c>
      <c r="F771" s="199">
        <v>3.4868046816565829E-2</v>
      </c>
      <c r="G771" s="199">
        <v>3.0519874565039736E-2</v>
      </c>
      <c r="H771" s="199">
        <v>3.3783613805438747E-2</v>
      </c>
      <c r="I771" s="199">
        <v>4.0293945841485372E-2</v>
      </c>
      <c r="J771" s="199">
        <v>3.1730127638818419E-2</v>
      </c>
      <c r="K771" s="199">
        <v>3.4056849975921635E-2</v>
      </c>
      <c r="L771" s="199">
        <v>2.6683926934339602E-2</v>
      </c>
      <c r="M771" s="199">
        <v>2.9777255316938377E-2</v>
      </c>
      <c r="N771" s="199">
        <v>3.2087185525538686E-2</v>
      </c>
    </row>
    <row r="772" spans="1:14">
      <c r="C772" s="29">
        <v>2</v>
      </c>
      <c r="D772" s="34" t="s">
        <v>1217</v>
      </c>
      <c r="E772" s="199">
        <v>2.8514466345038073E-2</v>
      </c>
      <c r="F772" s="199">
        <v>3.279390007655917E-2</v>
      </c>
      <c r="G772" s="199">
        <v>3.0040749128792833E-2</v>
      </c>
      <c r="H772" s="199">
        <v>3.3553627507390188E-2</v>
      </c>
      <c r="I772" s="199">
        <v>4.0478879324000544E-2</v>
      </c>
      <c r="J772" s="199">
        <v>2.9985826473869468E-2</v>
      </c>
      <c r="K772" s="199">
        <v>3.2777289189960812E-2</v>
      </c>
      <c r="L772" s="199">
        <v>2.6317947271980707E-2</v>
      </c>
      <c r="M772" s="199">
        <v>3.0049105904385084E-2</v>
      </c>
      <c r="N772" s="199">
        <v>1.9734565539579304E-2</v>
      </c>
    </row>
    <row r="773" spans="1:14">
      <c r="C773" s="29">
        <v>3</v>
      </c>
      <c r="D773" s="34" t="s">
        <v>1218</v>
      </c>
      <c r="E773" s="199">
        <v>2.7983737891892142E-2</v>
      </c>
      <c r="F773" s="199">
        <v>3.265536420556156E-2</v>
      </c>
      <c r="G773" s="199">
        <v>2.9667474889789786E-2</v>
      </c>
      <c r="H773" s="199">
        <v>3.3235701424855581E-2</v>
      </c>
      <c r="I773" s="199">
        <v>4.0777418407156492E-2</v>
      </c>
      <c r="J773" s="199">
        <v>2.8771904232926557E-2</v>
      </c>
      <c r="K773" s="199">
        <v>3.2515012615943494E-2</v>
      </c>
      <c r="L773" s="199">
        <v>2.5205575542721851E-2</v>
      </c>
      <c r="M773" s="199">
        <v>3.0059011098661739E-2</v>
      </c>
      <c r="N773" s="199">
        <v>2.2744754270686687E-2</v>
      </c>
    </row>
    <row r="774" spans="1:14">
      <c r="C774" s="29">
        <v>4</v>
      </c>
      <c r="D774" s="34" t="s">
        <v>1219</v>
      </c>
      <c r="E774" s="199">
        <v>2.8918655696163972E-2</v>
      </c>
      <c r="F774" s="199">
        <v>3.3069349453466346E-2</v>
      </c>
      <c r="G774" s="199">
        <v>2.9501292555261439E-2</v>
      </c>
      <c r="H774" s="199">
        <v>3.2650424445707954E-2</v>
      </c>
      <c r="I774" s="199">
        <v>3.9893370763591465E-2</v>
      </c>
      <c r="J774" s="199">
        <v>2.8650683133619535E-2</v>
      </c>
      <c r="K774" s="199">
        <v>3.237196973943076E-2</v>
      </c>
      <c r="L774" s="199">
        <v>2.5783446219986791E-2</v>
      </c>
      <c r="M774" s="199">
        <v>3.0221109241495649E-2</v>
      </c>
      <c r="N774" s="199">
        <v>2.4413432930068087E-2</v>
      </c>
    </row>
    <row r="775" spans="1:14">
      <c r="C775" s="29">
        <v>5</v>
      </c>
      <c r="D775" s="34" t="s">
        <v>1220</v>
      </c>
      <c r="E775" s="199">
        <v>3.2092845153498147E-2</v>
      </c>
      <c r="F775" s="199">
        <v>3.1410798570183779E-2</v>
      </c>
      <c r="G775" s="199">
        <v>3.0291231300271636E-2</v>
      </c>
      <c r="H775" s="199">
        <v>3.1923754942470947E-2</v>
      </c>
      <c r="I775" s="199">
        <v>4.0719894759116297E-2</v>
      </c>
      <c r="J775" s="199">
        <v>3.1827422101202575E-2</v>
      </c>
      <c r="K775" s="199">
        <v>3.2598689046988885E-2</v>
      </c>
      <c r="L775" s="199">
        <v>2.8653929943387849E-2</v>
      </c>
      <c r="M775" s="199">
        <v>3.2910839442078725E-2</v>
      </c>
      <c r="N775" s="199">
        <v>2.676765012870563E-2</v>
      </c>
    </row>
    <row r="776" spans="1:14">
      <c r="C776" s="29">
        <v>6</v>
      </c>
      <c r="D776" s="34" t="s">
        <v>1221</v>
      </c>
      <c r="E776" s="199">
        <v>3.6870529843067518E-2</v>
      </c>
      <c r="F776" s="199">
        <v>3.0288063147904127E-2</v>
      </c>
      <c r="G776" s="199">
        <v>3.2318340942558824E-2</v>
      </c>
      <c r="H776" s="199">
        <v>3.2738451428790422E-2</v>
      </c>
      <c r="I776" s="199">
        <v>4.175910487436868E-2</v>
      </c>
      <c r="J776" s="199">
        <v>4.0085418710480533E-2</v>
      </c>
      <c r="K776" s="199">
        <v>3.0110494205521917E-2</v>
      </c>
      <c r="L776" s="199">
        <v>3.4899380378408548E-2</v>
      </c>
      <c r="M776" s="199">
        <v>4.2007495123137825E-2</v>
      </c>
      <c r="N776" s="199">
        <v>4.730290209829173E-2</v>
      </c>
    </row>
    <row r="777" spans="1:14">
      <c r="C777" s="29">
        <v>7</v>
      </c>
      <c r="D777" s="34" t="s">
        <v>1222</v>
      </c>
      <c r="E777" s="199">
        <v>4.4034170008629803E-2</v>
      </c>
      <c r="F777" s="199">
        <v>2.992058569919033E-2</v>
      </c>
      <c r="G777" s="199">
        <v>3.6721695188087121E-2</v>
      </c>
      <c r="H777" s="199">
        <v>3.9614845543600195E-2</v>
      </c>
      <c r="I777" s="199">
        <v>4.5435860753990143E-2</v>
      </c>
      <c r="J777" s="199">
        <v>5.1898239859000585E-2</v>
      </c>
      <c r="K777" s="199">
        <v>3.3670039501535541E-2</v>
      </c>
      <c r="L777" s="199">
        <v>4.1841376370757341E-2</v>
      </c>
      <c r="M777" s="199">
        <v>4.5899368865602926E-2</v>
      </c>
      <c r="N777" s="199">
        <v>5.4430927980566014E-2</v>
      </c>
    </row>
    <row r="778" spans="1:14">
      <c r="C778" s="29">
        <v>8</v>
      </c>
      <c r="D778" s="34" t="s">
        <v>1223</v>
      </c>
      <c r="E778" s="199">
        <v>4.8517354481042489E-2</v>
      </c>
      <c r="F778" s="199">
        <v>3.7067750506865643E-2</v>
      </c>
      <c r="G778" s="199">
        <v>4.2032048812476172E-2</v>
      </c>
      <c r="H778" s="199">
        <v>4.3910553598165064E-2</v>
      </c>
      <c r="I778" s="199">
        <v>4.5730723513775093E-2</v>
      </c>
      <c r="J778" s="199">
        <v>4.9672029709791406E-2</v>
      </c>
      <c r="K778" s="199">
        <v>4.0406868612186113E-2</v>
      </c>
      <c r="L778" s="199">
        <v>4.6597480010575586E-2</v>
      </c>
      <c r="M778" s="199">
        <v>5.1797948207691243E-2</v>
      </c>
      <c r="N778" s="199">
        <v>5.2637889599173912E-2</v>
      </c>
    </row>
    <row r="779" spans="1:14">
      <c r="C779" s="29">
        <v>9</v>
      </c>
      <c r="D779" s="34" t="s">
        <v>1224</v>
      </c>
      <c r="E779" s="199">
        <v>4.4640895579722346E-2</v>
      </c>
      <c r="F779" s="199">
        <v>4.6166879153386874E-2</v>
      </c>
      <c r="G779" s="199">
        <v>4.5748756834490957E-2</v>
      </c>
      <c r="H779" s="199">
        <v>4.6237884136521794E-2</v>
      </c>
      <c r="I779" s="199">
        <v>4.5323480594473019E-2</v>
      </c>
      <c r="J779" s="199">
        <v>4.3485776150077864E-2</v>
      </c>
      <c r="K779" s="199">
        <v>4.6273462839964717E-2</v>
      </c>
      <c r="L779" s="199">
        <v>5.2265508560314394E-2</v>
      </c>
      <c r="M779" s="199">
        <v>5.3524488640730429E-2</v>
      </c>
      <c r="N779" s="199">
        <v>5.7909434326700558E-2</v>
      </c>
    </row>
    <row r="780" spans="1:14">
      <c r="C780" s="29">
        <v>10</v>
      </c>
      <c r="D780" s="34" t="s">
        <v>1225</v>
      </c>
      <c r="E780" s="199">
        <v>4.0601817656544151E-2</v>
      </c>
      <c r="F780" s="199">
        <v>4.9332160465262329E-2</v>
      </c>
      <c r="G780" s="199">
        <v>4.9176899842572709E-2</v>
      </c>
      <c r="H780" s="199">
        <v>4.8465110686192345E-2</v>
      </c>
      <c r="I780" s="199">
        <v>4.1271811815782607E-2</v>
      </c>
      <c r="J780" s="199">
        <v>4.3279894531014447E-2</v>
      </c>
      <c r="K780" s="199">
        <v>5.0936389344054811E-2</v>
      </c>
      <c r="L780" s="199">
        <v>5.4190428374701768E-2</v>
      </c>
      <c r="M780" s="199">
        <v>5.3176216225908415E-2</v>
      </c>
      <c r="N780" s="199">
        <v>6.5641280890278916E-2</v>
      </c>
    </row>
    <row r="781" spans="1:14">
      <c r="C781" s="29">
        <v>11</v>
      </c>
      <c r="D781" s="34" t="s">
        <v>1226</v>
      </c>
      <c r="E781" s="199">
        <v>4.0653563492623994E-2</v>
      </c>
      <c r="F781" s="199">
        <v>5.3264914513939061E-2</v>
      </c>
      <c r="G781" s="199">
        <v>5.1283888904852852E-2</v>
      </c>
      <c r="H781" s="199">
        <v>4.749707546807444E-2</v>
      </c>
      <c r="I781" s="199">
        <v>3.8698097117001978E-2</v>
      </c>
      <c r="J781" s="199">
        <v>4.0539423562762425E-2</v>
      </c>
      <c r="K781" s="199">
        <v>5.2773869515766375E-2</v>
      </c>
      <c r="L781" s="199">
        <v>5.3646951483046885E-2</v>
      </c>
      <c r="M781" s="199">
        <v>5.4469603236236647E-2</v>
      </c>
      <c r="N781" s="199">
        <v>5.1674213187033614E-2</v>
      </c>
    </row>
    <row r="782" spans="1:14">
      <c r="C782" s="29">
        <v>12</v>
      </c>
      <c r="D782" s="34" t="s">
        <v>1227</v>
      </c>
      <c r="E782" s="199">
        <v>3.9719893100793061E-2</v>
      </c>
      <c r="F782" s="199">
        <v>5.4457058946942569E-2</v>
      </c>
      <c r="G782" s="199">
        <v>5.2562325149846767E-2</v>
      </c>
      <c r="H782" s="199">
        <v>5.0682701790958899E-2</v>
      </c>
      <c r="I782" s="199">
        <v>3.7909381584380758E-2</v>
      </c>
      <c r="J782" s="199">
        <v>4.0008096514935025E-2</v>
      </c>
      <c r="K782" s="199">
        <v>5.4840093088255847E-2</v>
      </c>
      <c r="L782" s="199">
        <v>5.7103251541776416E-2</v>
      </c>
      <c r="M782" s="199">
        <v>5.2762222485557404E-2</v>
      </c>
      <c r="N782" s="199">
        <v>4.793703267599983E-2</v>
      </c>
    </row>
    <row r="783" spans="1:14">
      <c r="C783" s="29">
        <v>13</v>
      </c>
      <c r="D783" s="34" t="s">
        <v>1228</v>
      </c>
      <c r="E783" s="199">
        <v>3.7663416870815279E-2</v>
      </c>
      <c r="F783" s="199">
        <v>5.4657115372330083E-2</v>
      </c>
      <c r="G783" s="199">
        <v>5.3396273117708462E-2</v>
      </c>
      <c r="H783" s="199">
        <v>5.0123104798455928E-2</v>
      </c>
      <c r="I783" s="199">
        <v>4.1437066155547188E-2</v>
      </c>
      <c r="J783" s="199">
        <v>3.9400773103247272E-2</v>
      </c>
      <c r="K783" s="199">
        <v>5.4523729404694986E-2</v>
      </c>
      <c r="L783" s="199">
        <v>5.7513212818474144E-2</v>
      </c>
      <c r="M783" s="199">
        <v>5.5583829141327382E-2</v>
      </c>
      <c r="N783" s="199">
        <v>4.8193775327892908E-2</v>
      </c>
    </row>
    <row r="784" spans="1:14">
      <c r="C784" s="29">
        <v>14</v>
      </c>
      <c r="D784" s="34" t="s">
        <v>1229</v>
      </c>
      <c r="E784" s="199">
        <v>3.9163262029311002E-2</v>
      </c>
      <c r="F784" s="199">
        <v>5.5758724779658708E-2</v>
      </c>
      <c r="G784" s="199">
        <v>5.2909364433522038E-2</v>
      </c>
      <c r="H784" s="199">
        <v>5.2631328825078705E-2</v>
      </c>
      <c r="I784" s="199">
        <v>4.1233895225721025E-2</v>
      </c>
      <c r="J784" s="199">
        <v>3.7044492699065013E-2</v>
      </c>
      <c r="K784" s="199">
        <v>5.5994201828469821E-2</v>
      </c>
      <c r="L784" s="199">
        <v>5.7360501146423826E-2</v>
      </c>
      <c r="M784" s="199">
        <v>5.3718977491855877E-2</v>
      </c>
      <c r="N784" s="199">
        <v>4.0301761762728483E-2</v>
      </c>
    </row>
    <row r="785" spans="1:14">
      <c r="C785" s="29">
        <v>15</v>
      </c>
      <c r="D785" s="34" t="s">
        <v>1230</v>
      </c>
      <c r="E785" s="199">
        <v>3.8521288146674354E-2</v>
      </c>
      <c r="F785" s="199">
        <v>5.6654458408566588E-2</v>
      </c>
      <c r="G785" s="199">
        <v>5.3302201576237822E-2</v>
      </c>
      <c r="H785" s="199">
        <v>5.0594631208578218E-2</v>
      </c>
      <c r="I785" s="199">
        <v>3.9670160267154815E-2</v>
      </c>
      <c r="J785" s="199">
        <v>3.8942382214751117E-2</v>
      </c>
      <c r="K785" s="199">
        <v>5.7890505905198071E-2</v>
      </c>
      <c r="L785" s="199">
        <v>5.6876387194344992E-2</v>
      </c>
      <c r="M785" s="199">
        <v>5.53038808768078E-2</v>
      </c>
      <c r="N785" s="199">
        <v>3.4067134934755716E-2</v>
      </c>
    </row>
    <row r="786" spans="1:14">
      <c r="C786" s="29">
        <v>16</v>
      </c>
      <c r="D786" s="34" t="s">
        <v>1231</v>
      </c>
      <c r="E786" s="199">
        <v>3.9758230243143185E-2</v>
      </c>
      <c r="F786" s="199">
        <v>5.5597417016084512E-2</v>
      </c>
      <c r="G786" s="199">
        <v>5.218116044220622E-2</v>
      </c>
      <c r="H786" s="199">
        <v>4.6412717322336892E-2</v>
      </c>
      <c r="I786" s="199">
        <v>3.9468863541400133E-2</v>
      </c>
      <c r="J786" s="199">
        <v>4.1613370352712321E-2</v>
      </c>
      <c r="K786" s="199">
        <v>5.7421709221939808E-2</v>
      </c>
      <c r="L786" s="199">
        <v>5.3272097979204965E-2</v>
      </c>
      <c r="M786" s="199">
        <v>4.9351871326176092E-2</v>
      </c>
      <c r="N786" s="199">
        <v>3.9051478536061723E-2</v>
      </c>
    </row>
    <row r="787" spans="1:14">
      <c r="C787" s="29">
        <v>17</v>
      </c>
      <c r="D787" s="34" t="s">
        <v>1232</v>
      </c>
      <c r="E787" s="199">
        <v>4.5497424402192635E-2</v>
      </c>
      <c r="F787" s="199">
        <v>4.9595042390871431E-2</v>
      </c>
      <c r="G787" s="199">
        <v>4.86399532081076E-2</v>
      </c>
      <c r="H787" s="199">
        <v>4.3938675145509393E-2</v>
      </c>
      <c r="I787" s="199">
        <v>4.0951647301032602E-2</v>
      </c>
      <c r="J787" s="199">
        <v>4.5287103494136151E-2</v>
      </c>
      <c r="K787" s="199">
        <v>5.2018173268806624E-2</v>
      </c>
      <c r="L787" s="199">
        <v>4.7675886346571841E-2</v>
      </c>
      <c r="M787" s="199">
        <v>3.7498824210058949E-2</v>
      </c>
      <c r="N787" s="199">
        <v>3.4638565628726053E-2</v>
      </c>
    </row>
    <row r="788" spans="1:14">
      <c r="C788" s="29">
        <v>18</v>
      </c>
      <c r="D788" s="34" t="s">
        <v>1233</v>
      </c>
      <c r="E788" s="199">
        <v>4.9719539310864577E-2</v>
      </c>
      <c r="F788" s="199">
        <v>4.0433076487859855E-2</v>
      </c>
      <c r="G788" s="199">
        <v>4.7223601903506586E-2</v>
      </c>
      <c r="H788" s="199">
        <v>4.4094935030287788E-2</v>
      </c>
      <c r="I788" s="199">
        <v>4.2588512260772718E-2</v>
      </c>
      <c r="J788" s="199">
        <v>5.1336565140565796E-2</v>
      </c>
      <c r="K788" s="199">
        <v>4.1815700093988863E-2</v>
      </c>
      <c r="L788" s="199">
        <v>4.4776761534797996E-2</v>
      </c>
      <c r="M788" s="199">
        <v>3.7156335850288991E-2</v>
      </c>
      <c r="N788" s="199">
        <v>4.3330968468050172E-2</v>
      </c>
    </row>
    <row r="789" spans="1:14">
      <c r="C789" s="29">
        <v>19</v>
      </c>
      <c r="D789" s="34" t="s">
        <v>1234</v>
      </c>
      <c r="E789" s="199">
        <v>5.5396149005736646E-2</v>
      </c>
      <c r="F789" s="199">
        <v>3.3875947052681078E-2</v>
      </c>
      <c r="G789" s="199">
        <v>4.5477512836949313E-2</v>
      </c>
      <c r="H789" s="199">
        <v>4.28007334622739E-2</v>
      </c>
      <c r="I789" s="199">
        <v>4.14024654649967E-2</v>
      </c>
      <c r="J789" s="199">
        <v>5.042683647980558E-2</v>
      </c>
      <c r="K789" s="199">
        <v>3.1797795007100393E-2</v>
      </c>
      <c r="L789" s="199">
        <v>4.1054144233399911E-2</v>
      </c>
      <c r="M789" s="199">
        <v>3.4930414564192783E-2</v>
      </c>
      <c r="N789" s="199">
        <v>3.9201096505075791E-2</v>
      </c>
    </row>
    <row r="790" spans="1:14">
      <c r="C790" s="29">
        <v>20</v>
      </c>
      <c r="D790" s="34" t="s">
        <v>1235</v>
      </c>
      <c r="E790" s="199">
        <v>5.4740524866961092E-2</v>
      </c>
      <c r="F790" s="199">
        <v>3.3195129772865831E-2</v>
      </c>
      <c r="G790" s="199">
        <v>4.2778329238737325E-2</v>
      </c>
      <c r="H790" s="199">
        <v>4.0996507303819832E-2</v>
      </c>
      <c r="I790" s="199">
        <v>4.2959820921242668E-2</v>
      </c>
      <c r="J790" s="199">
        <v>5.3715122600388222E-2</v>
      </c>
      <c r="K790" s="199">
        <v>3.1857015383984881E-2</v>
      </c>
      <c r="L790" s="199">
        <v>3.9642499650171754E-2</v>
      </c>
      <c r="M790" s="199">
        <v>3.4056371545138735E-2</v>
      </c>
      <c r="N790" s="199">
        <v>4.011366211151516E-2</v>
      </c>
    </row>
    <row r="791" spans="1:14">
      <c r="C791" s="29">
        <v>21</v>
      </c>
      <c r="D791" s="34" t="s">
        <v>1236</v>
      </c>
      <c r="E791" s="199">
        <v>5.8175688847088132E-2</v>
      </c>
      <c r="F791" s="199">
        <v>3.7902821789002672E-2</v>
      </c>
      <c r="G791" s="199">
        <v>4.024994333873478E-2</v>
      </c>
      <c r="H791" s="199">
        <v>4.0573027320323043E-2</v>
      </c>
      <c r="I791" s="199">
        <v>4.3707159794747263E-2</v>
      </c>
      <c r="J791" s="199">
        <v>5.4407885072531206E-2</v>
      </c>
      <c r="K791" s="199">
        <v>3.5683782718893053E-2</v>
      </c>
      <c r="L791" s="199">
        <v>3.7205712179481057E-2</v>
      </c>
      <c r="M791" s="199">
        <v>3.3795221459538331E-2</v>
      </c>
      <c r="N791" s="199">
        <v>4.1444623150669158E-2</v>
      </c>
    </row>
    <row r="792" spans="1:14">
      <c r="C792" s="29">
        <v>22</v>
      </c>
      <c r="D792" s="34" t="s">
        <v>1237</v>
      </c>
      <c r="E792" s="199">
        <v>5.4284807481927565E-2</v>
      </c>
      <c r="F792" s="199">
        <v>4.1303428332527745E-2</v>
      </c>
      <c r="G792" s="199">
        <v>3.7947334986663486E-2</v>
      </c>
      <c r="H792" s="199">
        <v>3.9523766609643143E-2</v>
      </c>
      <c r="I792" s="199">
        <v>4.1705834227875313E-2</v>
      </c>
      <c r="J792" s="199">
        <v>5.151868970582886E-2</v>
      </c>
      <c r="K792" s="199">
        <v>3.6116750865466778E-2</v>
      </c>
      <c r="L792" s="199">
        <v>3.3245490122511746E-2</v>
      </c>
      <c r="M792" s="199">
        <v>3.3757046696194754E-2</v>
      </c>
      <c r="N792" s="199">
        <v>4.4039982319227094E-2</v>
      </c>
    </row>
    <row r="793" spans="1:14">
      <c r="C793" s="29">
        <v>23</v>
      </c>
      <c r="D793" s="34" t="s">
        <v>1238</v>
      </c>
      <c r="E793" s="199">
        <v>4.6707747113176747E-2</v>
      </c>
      <c r="F793" s="199">
        <v>3.8385169739712205E-2</v>
      </c>
      <c r="G793" s="199">
        <v>3.4907759788050795E-2</v>
      </c>
      <c r="H793" s="199">
        <v>3.8368516005018977E-2</v>
      </c>
      <c r="I793" s="199">
        <v>4.3260270250856089E-2</v>
      </c>
      <c r="J793" s="199">
        <v>4.1280625141356213E-2</v>
      </c>
      <c r="K793" s="199">
        <v>3.6641450082084283E-2</v>
      </c>
      <c r="L793" s="199">
        <v>3.076812777662628E-2</v>
      </c>
      <c r="M793" s="199">
        <v>3.4218541988660797E-2</v>
      </c>
      <c r="N793" s="199">
        <v>4.7184782649070084E-2</v>
      </c>
    </row>
    <row r="794" spans="1:14">
      <c r="C794" s="29">
        <v>24</v>
      </c>
      <c r="D794" s="34" t="s">
        <v>1239</v>
      </c>
      <c r="E794" s="199">
        <v>3.6544428510741529E-2</v>
      </c>
      <c r="F794" s="199">
        <v>3.7346797302011556E-2</v>
      </c>
      <c r="G794" s="199">
        <v>3.1121987015534473E-2</v>
      </c>
      <c r="H794" s="199">
        <v>3.564831219050766E-2</v>
      </c>
      <c r="I794" s="199">
        <v>4.332233523953103E-2</v>
      </c>
      <c r="J794" s="199">
        <v>3.5091311377113549E-2</v>
      </c>
      <c r="K794" s="199">
        <v>3.4908158543841467E-2</v>
      </c>
      <c r="L794" s="199">
        <v>2.7419976385993826E-2</v>
      </c>
      <c r="M794" s="199">
        <v>3.3974021061335062E-2</v>
      </c>
      <c r="N794" s="199">
        <v>4.515089945360469E-2</v>
      </c>
    </row>
    <row r="795" spans="1:14">
      <c r="A795" s="16" t="s">
        <v>265</v>
      </c>
      <c r="B795" s="16" t="s">
        <v>420</v>
      </c>
      <c r="C795" s="29">
        <v>1</v>
      </c>
      <c r="D795" s="34" t="s">
        <v>1240</v>
      </c>
      <c r="E795" s="199">
        <v>3.2881805011307566E-2</v>
      </c>
      <c r="F795" s="199">
        <v>3.5932418531314056E-2</v>
      </c>
      <c r="G795" s="199">
        <v>3.1485566333892066E-2</v>
      </c>
      <c r="H795" s="199">
        <v>3.505354518849027E-2</v>
      </c>
      <c r="I795" s="199">
        <v>4.2303939367015514E-2</v>
      </c>
      <c r="J795" s="199">
        <v>3.1974949550028713E-2</v>
      </c>
      <c r="K795" s="199">
        <v>3.5936051930606422E-2</v>
      </c>
      <c r="L795" s="199">
        <v>2.8162791225570076E-2</v>
      </c>
      <c r="M795" s="199">
        <v>3.2790141119111618E-2</v>
      </c>
      <c r="N795" s="199">
        <v>3.2488259290222025E-2</v>
      </c>
    </row>
    <row r="796" spans="1:14">
      <c r="C796" s="29">
        <v>2</v>
      </c>
      <c r="D796" s="34" t="s">
        <v>1241</v>
      </c>
      <c r="E796" s="199">
        <v>3.0100493342865908E-2</v>
      </c>
      <c r="F796" s="199">
        <v>3.3546725576178084E-2</v>
      </c>
      <c r="G796" s="199">
        <v>3.0621811172371931E-2</v>
      </c>
      <c r="H796" s="199">
        <v>3.3622870307433807E-2</v>
      </c>
      <c r="I796" s="199">
        <v>4.2104738856061245E-2</v>
      </c>
      <c r="J796" s="199">
        <v>2.9170785015999377E-2</v>
      </c>
      <c r="K796" s="199">
        <v>3.3455962855920104E-2</v>
      </c>
      <c r="L796" s="199">
        <v>2.7049432128890934E-2</v>
      </c>
      <c r="M796" s="199">
        <v>3.2258801333655891E-2</v>
      </c>
      <c r="N796" s="199">
        <v>3.0486876083791997E-2</v>
      </c>
    </row>
    <row r="797" spans="1:14">
      <c r="C797" s="29">
        <v>3</v>
      </c>
      <c r="D797" s="34" t="s">
        <v>1242</v>
      </c>
      <c r="E797" s="199">
        <v>2.7841291215972067E-2</v>
      </c>
      <c r="F797" s="199">
        <v>3.2984172685930187E-2</v>
      </c>
      <c r="G797" s="199">
        <v>3.0076759555757188E-2</v>
      </c>
      <c r="H797" s="199">
        <v>3.2754858195039191E-2</v>
      </c>
      <c r="I797" s="199">
        <v>4.0343180055827425E-2</v>
      </c>
      <c r="J797" s="199">
        <v>2.8924214870105949E-2</v>
      </c>
      <c r="K797" s="199">
        <v>3.3211451008716177E-2</v>
      </c>
      <c r="L797" s="199">
        <v>2.5249226958417487E-2</v>
      </c>
      <c r="M797" s="199">
        <v>3.1652391523466071E-2</v>
      </c>
      <c r="N797" s="199">
        <v>3.0907608209650109E-2</v>
      </c>
    </row>
    <row r="798" spans="1:14">
      <c r="C798" s="29">
        <v>4</v>
      </c>
      <c r="D798" s="34" t="s">
        <v>1243</v>
      </c>
      <c r="E798" s="199">
        <v>2.7805214665842886E-2</v>
      </c>
      <c r="F798" s="199">
        <v>3.2859198368682722E-2</v>
      </c>
      <c r="G798" s="199">
        <v>2.9786644290289804E-2</v>
      </c>
      <c r="H798" s="199">
        <v>3.2234330663617299E-2</v>
      </c>
      <c r="I798" s="199">
        <v>4.0254331226589377E-2</v>
      </c>
      <c r="J798" s="199">
        <v>2.9451775950440223E-2</v>
      </c>
      <c r="K798" s="199">
        <v>3.304315769858595E-2</v>
      </c>
      <c r="L798" s="199">
        <v>2.5643899083273049E-2</v>
      </c>
      <c r="M798" s="199">
        <v>3.1794035707426345E-2</v>
      </c>
      <c r="N798" s="199">
        <v>2.9577454774372989E-2</v>
      </c>
    </row>
    <row r="799" spans="1:14">
      <c r="C799" s="29">
        <v>5</v>
      </c>
      <c r="D799" s="34" t="s">
        <v>1244</v>
      </c>
      <c r="E799" s="199">
        <v>2.877490233184184E-2</v>
      </c>
      <c r="F799" s="199">
        <v>3.3714639147109877E-2</v>
      </c>
      <c r="G799" s="199">
        <v>3.189948774519575E-2</v>
      </c>
      <c r="H799" s="199">
        <v>3.3976517822484141E-2</v>
      </c>
      <c r="I799" s="199">
        <v>4.1728490216355968E-2</v>
      </c>
      <c r="J799" s="199">
        <v>3.1776901819275685E-2</v>
      </c>
      <c r="K799" s="199">
        <v>3.3906518887416144E-2</v>
      </c>
      <c r="L799" s="199">
        <v>3.0507582985778447E-2</v>
      </c>
      <c r="M799" s="199">
        <v>3.5781660713293362E-2</v>
      </c>
      <c r="N799" s="199">
        <v>3.8782559566343716E-2</v>
      </c>
    </row>
    <row r="800" spans="1:14">
      <c r="C800" s="29">
        <v>6</v>
      </c>
      <c r="D800" s="34" t="s">
        <v>1245</v>
      </c>
      <c r="E800" s="199">
        <v>3.4274768137546451E-2</v>
      </c>
      <c r="F800" s="199">
        <v>3.1039801917890943E-2</v>
      </c>
      <c r="G800" s="199">
        <v>3.3195194339257869E-2</v>
      </c>
      <c r="H800" s="199">
        <v>3.4960576672297947E-2</v>
      </c>
      <c r="I800" s="199">
        <v>4.1572227038808009E-2</v>
      </c>
      <c r="J800" s="199">
        <v>3.6710107501907507E-2</v>
      </c>
      <c r="K800" s="199">
        <v>3.1112541502883156E-2</v>
      </c>
      <c r="L800" s="199">
        <v>3.5671414333194582E-2</v>
      </c>
      <c r="M800" s="199">
        <v>4.237612366526123E-2</v>
      </c>
      <c r="N800" s="199">
        <v>4.9468089033863939E-2</v>
      </c>
    </row>
    <row r="801" spans="3:14">
      <c r="C801" s="29">
        <v>7</v>
      </c>
      <c r="D801" s="34" t="s">
        <v>1246</v>
      </c>
      <c r="E801" s="199">
        <v>4.3238059868314534E-2</v>
      </c>
      <c r="F801" s="199">
        <v>3.0598454773366913E-2</v>
      </c>
      <c r="G801" s="199">
        <v>3.7452907456286259E-2</v>
      </c>
      <c r="H801" s="199">
        <v>4.0466524493751009E-2</v>
      </c>
      <c r="I801" s="199">
        <v>4.4666757578037675E-2</v>
      </c>
      <c r="J801" s="199">
        <v>4.5044697629357124E-2</v>
      </c>
      <c r="K801" s="199">
        <v>3.2273196255956059E-2</v>
      </c>
      <c r="L801" s="199">
        <v>4.109982560021367E-2</v>
      </c>
      <c r="M801" s="199">
        <v>4.3764988761084138E-2</v>
      </c>
      <c r="N801" s="199">
        <v>7.1619628623567383E-2</v>
      </c>
    </row>
    <row r="802" spans="3:14">
      <c r="C802" s="29">
        <v>8</v>
      </c>
      <c r="D802" s="34" t="s">
        <v>1247</v>
      </c>
      <c r="E802" s="199">
        <v>5.0447509331839509E-2</v>
      </c>
      <c r="F802" s="199">
        <v>3.6648010365817857E-2</v>
      </c>
      <c r="G802" s="199">
        <v>4.2669053719241193E-2</v>
      </c>
      <c r="H802" s="199">
        <v>4.5044316959612182E-2</v>
      </c>
      <c r="I802" s="199">
        <v>4.6407223755093395E-2</v>
      </c>
      <c r="J802" s="199">
        <v>4.7638074894972723E-2</v>
      </c>
      <c r="K802" s="199">
        <v>3.7581559970814971E-2</v>
      </c>
      <c r="L802" s="199">
        <v>4.601809238260185E-2</v>
      </c>
      <c r="M802" s="199">
        <v>5.0134659468300875E-2</v>
      </c>
      <c r="N802" s="199">
        <v>5.425065242877429E-2</v>
      </c>
    </row>
    <row r="803" spans="3:14">
      <c r="C803" s="29">
        <v>9</v>
      </c>
      <c r="D803" s="34" t="s">
        <v>1248</v>
      </c>
      <c r="E803" s="199">
        <v>4.6602947987034626E-2</v>
      </c>
      <c r="F803" s="199">
        <v>4.6106388645917942E-2</v>
      </c>
      <c r="G803" s="199">
        <v>4.6658735800205943E-2</v>
      </c>
      <c r="H803" s="199">
        <v>4.9035363134281182E-2</v>
      </c>
      <c r="I803" s="199">
        <v>4.3050078092275151E-2</v>
      </c>
      <c r="J803" s="199">
        <v>4.5960381944799712E-2</v>
      </c>
      <c r="K803" s="199">
        <v>4.5221311676060846E-2</v>
      </c>
      <c r="L803" s="199">
        <v>5.197568472317031E-2</v>
      </c>
      <c r="M803" s="199">
        <v>5.2075825460381898E-2</v>
      </c>
      <c r="N803" s="199">
        <v>4.9585954192294127E-2</v>
      </c>
    </row>
    <row r="804" spans="3:14">
      <c r="C804" s="29">
        <v>10</v>
      </c>
      <c r="D804" s="34" t="s">
        <v>1249</v>
      </c>
      <c r="E804" s="199">
        <v>4.5179082976142398E-2</v>
      </c>
      <c r="F804" s="199">
        <v>4.8876600683596422E-2</v>
      </c>
      <c r="G804" s="199">
        <v>4.9236646845306806E-2</v>
      </c>
      <c r="H804" s="199">
        <v>5.1081894335577339E-2</v>
      </c>
      <c r="I804" s="199">
        <v>4.4018082497317368E-2</v>
      </c>
      <c r="J804" s="199">
        <v>4.3883901404407434E-2</v>
      </c>
      <c r="K804" s="199">
        <v>4.7671577994576698E-2</v>
      </c>
      <c r="L804" s="199">
        <v>5.3047456358168675E-2</v>
      </c>
      <c r="M804" s="199">
        <v>5.2083764219954885E-2</v>
      </c>
      <c r="N804" s="199">
        <v>4.7368530440249607E-2</v>
      </c>
    </row>
    <row r="805" spans="3:14">
      <c r="C805" s="29">
        <v>11</v>
      </c>
      <c r="D805" s="34" t="s">
        <v>1250</v>
      </c>
      <c r="E805" s="199">
        <v>4.5266411036568727E-2</v>
      </c>
      <c r="F805" s="199">
        <v>5.2508330633251665E-2</v>
      </c>
      <c r="G805" s="199">
        <v>5.1467510540928497E-2</v>
      </c>
      <c r="H805" s="199">
        <v>4.8855020822193965E-2</v>
      </c>
      <c r="I805" s="199">
        <v>4.3187949322870393E-2</v>
      </c>
      <c r="J805" s="199">
        <v>4.3207472016063161E-2</v>
      </c>
      <c r="K805" s="199">
        <v>5.1179650740989069E-2</v>
      </c>
      <c r="L805" s="199">
        <v>5.3563450904424846E-2</v>
      </c>
      <c r="M805" s="199">
        <v>5.0283476391173601E-2</v>
      </c>
      <c r="N805" s="199">
        <v>3.9037569450882346E-2</v>
      </c>
    </row>
    <row r="806" spans="3:14">
      <c r="C806" s="29">
        <v>12</v>
      </c>
      <c r="D806" s="34" t="s">
        <v>1251</v>
      </c>
      <c r="E806" s="199">
        <v>4.2199750050264252E-2</v>
      </c>
      <c r="F806" s="199">
        <v>5.4395611286322657E-2</v>
      </c>
      <c r="G806" s="199">
        <v>5.2500508520450712E-2</v>
      </c>
      <c r="H806" s="199">
        <v>5.2509465895218828E-2</v>
      </c>
      <c r="I806" s="199">
        <v>4.2352927582597712E-2</v>
      </c>
      <c r="J806" s="199">
        <v>4.3927424151937587E-2</v>
      </c>
      <c r="K806" s="199">
        <v>5.3594685806403322E-2</v>
      </c>
      <c r="L806" s="199">
        <v>5.6577347444460573E-2</v>
      </c>
      <c r="M806" s="199">
        <v>5.0527836981889743E-2</v>
      </c>
      <c r="N806" s="199">
        <v>3.4753540125155837E-2</v>
      </c>
    </row>
    <row r="807" spans="3:14">
      <c r="C807" s="29">
        <v>13</v>
      </c>
      <c r="D807" s="34" t="s">
        <v>1252</v>
      </c>
      <c r="E807" s="199">
        <v>4.1117928398044221E-2</v>
      </c>
      <c r="F807" s="199">
        <v>5.3761480494553891E-2</v>
      </c>
      <c r="G807" s="199">
        <v>5.3638197767360819E-2</v>
      </c>
      <c r="H807" s="199">
        <v>5.1542715711325175E-2</v>
      </c>
      <c r="I807" s="199">
        <v>4.2697520194648335E-2</v>
      </c>
      <c r="J807" s="199">
        <v>4.4175556693959228E-2</v>
      </c>
      <c r="K807" s="199">
        <v>5.2621395288382479E-2</v>
      </c>
      <c r="L807" s="199">
        <v>5.7452351035718906E-2</v>
      </c>
      <c r="M807" s="199">
        <v>5.1435014358709091E-2</v>
      </c>
      <c r="N807" s="199">
        <v>3.7728199663031439E-2</v>
      </c>
    </row>
    <row r="808" spans="3:14">
      <c r="C808" s="29">
        <v>14</v>
      </c>
      <c r="D808" s="34" t="s">
        <v>1253</v>
      </c>
      <c r="E808" s="199">
        <v>4.0279811167649698E-2</v>
      </c>
      <c r="F808" s="199">
        <v>5.5215587560544385E-2</v>
      </c>
      <c r="G808" s="199">
        <v>5.4339575779983176E-2</v>
      </c>
      <c r="H808" s="199">
        <v>5.4447992769523335E-2</v>
      </c>
      <c r="I808" s="199">
        <v>4.1875420677327552E-2</v>
      </c>
      <c r="J808" s="199">
        <v>4.3298996380024324E-2</v>
      </c>
      <c r="K808" s="199">
        <v>5.5688317140532455E-2</v>
      </c>
      <c r="L808" s="199">
        <v>5.7918317468766051E-2</v>
      </c>
      <c r="M808" s="199">
        <v>5.2902988497294481E-2</v>
      </c>
      <c r="N808" s="199">
        <v>4.3788410436563237E-2</v>
      </c>
    </row>
    <row r="809" spans="3:14">
      <c r="C809" s="29">
        <v>15</v>
      </c>
      <c r="D809" s="34" t="s">
        <v>1254</v>
      </c>
      <c r="E809" s="199">
        <v>4.1034654840214256E-2</v>
      </c>
      <c r="F809" s="199">
        <v>5.5104464615453153E-2</v>
      </c>
      <c r="G809" s="199">
        <v>5.2917740528874414E-2</v>
      </c>
      <c r="H809" s="199">
        <v>5.0517220964308593E-2</v>
      </c>
      <c r="I809" s="199">
        <v>4.1881061330203376E-2</v>
      </c>
      <c r="J809" s="199">
        <v>4.2703026386138425E-2</v>
      </c>
      <c r="K809" s="199">
        <v>5.6128208224264696E-2</v>
      </c>
      <c r="L809" s="199">
        <v>5.6036646739580163E-2</v>
      </c>
      <c r="M809" s="199">
        <v>5.4219847651025485E-2</v>
      </c>
      <c r="N809" s="199">
        <v>4.2458530470331199E-2</v>
      </c>
    </row>
    <row r="810" spans="3:14">
      <c r="C810" s="29">
        <v>16</v>
      </c>
      <c r="D810" s="34" t="s">
        <v>1255</v>
      </c>
      <c r="E810" s="199">
        <v>4.195015259763802E-2</v>
      </c>
      <c r="F810" s="199">
        <v>5.2830867945073447E-2</v>
      </c>
      <c r="G810" s="199">
        <v>5.0767482233285845E-2</v>
      </c>
      <c r="H810" s="199">
        <v>4.5557982216919264E-2</v>
      </c>
      <c r="I810" s="199">
        <v>4.2301956592065225E-2</v>
      </c>
      <c r="J810" s="199">
        <v>4.3767210444350509E-2</v>
      </c>
      <c r="K810" s="199">
        <v>5.5045205585765311E-2</v>
      </c>
      <c r="L810" s="199">
        <v>5.1932557771588159E-2</v>
      </c>
      <c r="M810" s="199">
        <v>4.9727623944580211E-2</v>
      </c>
      <c r="N810" s="199">
        <v>4.199185554489937E-2</v>
      </c>
    </row>
    <row r="811" spans="3:14">
      <c r="C811" s="29">
        <v>17</v>
      </c>
      <c r="D811" s="34" t="s">
        <v>1256</v>
      </c>
      <c r="E811" s="199">
        <v>4.5496872373337265E-2</v>
      </c>
      <c r="F811" s="199">
        <v>4.9193060861868559E-2</v>
      </c>
      <c r="G811" s="199">
        <v>4.7420055993606137E-2</v>
      </c>
      <c r="H811" s="199">
        <v>4.3016930191833766E-2</v>
      </c>
      <c r="I811" s="199">
        <v>4.0491785619774269E-2</v>
      </c>
      <c r="J811" s="199">
        <v>4.4683968406363246E-2</v>
      </c>
      <c r="K811" s="199">
        <v>5.1249331295828732E-2</v>
      </c>
      <c r="L811" s="199">
        <v>4.7825803893491003E-2</v>
      </c>
      <c r="M811" s="199">
        <v>4.0892272007529838E-2</v>
      </c>
      <c r="N811" s="199">
        <v>4.9778202930986518E-2</v>
      </c>
    </row>
    <row r="812" spans="3:14">
      <c r="C812" s="29">
        <v>18</v>
      </c>
      <c r="D812" s="34" t="s">
        <v>1257</v>
      </c>
      <c r="E812" s="199">
        <v>4.9254056954981924E-2</v>
      </c>
      <c r="F812" s="199">
        <v>4.0813954047012185E-2</v>
      </c>
      <c r="G812" s="199">
        <v>4.5502772057193289E-2</v>
      </c>
      <c r="H812" s="199">
        <v>4.1784605628821851E-2</v>
      </c>
      <c r="I812" s="199">
        <v>3.933757129827968E-2</v>
      </c>
      <c r="J812" s="199">
        <v>4.9971709813491007E-2</v>
      </c>
      <c r="K812" s="199">
        <v>4.2603859811846424E-2</v>
      </c>
      <c r="L812" s="199">
        <v>4.4357046482041557E-2</v>
      </c>
      <c r="M812" s="199">
        <v>3.9209115701571165E-2</v>
      </c>
      <c r="N812" s="199">
        <v>3.7657781383922909E-2</v>
      </c>
    </row>
    <row r="813" spans="3:14">
      <c r="C813" s="29">
        <v>19</v>
      </c>
      <c r="D813" s="34" t="s">
        <v>1258</v>
      </c>
      <c r="E813" s="199">
        <v>5.1296694258510585E-2</v>
      </c>
      <c r="F813" s="199">
        <v>3.437156854872498E-2</v>
      </c>
      <c r="G813" s="199">
        <v>4.3686853511369313E-2</v>
      </c>
      <c r="H813" s="199">
        <v>4.0646648262076618E-2</v>
      </c>
      <c r="I813" s="199">
        <v>4.0151534601149272E-2</v>
      </c>
      <c r="J813" s="199">
        <v>5.0060558073314637E-2</v>
      </c>
      <c r="K813" s="199">
        <v>3.4638599130656887E-2</v>
      </c>
      <c r="L813" s="199">
        <v>4.1362324554156824E-2</v>
      </c>
      <c r="M813" s="199">
        <v>3.6516553079730354E-2</v>
      </c>
      <c r="N813" s="199">
        <v>4.0261069958577637E-2</v>
      </c>
    </row>
    <row r="814" spans="3:14">
      <c r="C814" s="29">
        <v>20</v>
      </c>
      <c r="D814" s="34" t="s">
        <v>1259</v>
      </c>
      <c r="E814" s="199">
        <v>4.9811678906658031E-2</v>
      </c>
      <c r="F814" s="199">
        <v>3.3638194547263849E-2</v>
      </c>
      <c r="G814" s="199">
        <v>4.1218884850011336E-2</v>
      </c>
      <c r="H814" s="199">
        <v>3.9193419664821171E-2</v>
      </c>
      <c r="I814" s="199">
        <v>4.053793641603104E-2</v>
      </c>
      <c r="J814" s="199">
        <v>5.0300197590229127E-2</v>
      </c>
      <c r="K814" s="199">
        <v>3.4900726604411611E-2</v>
      </c>
      <c r="L814" s="199">
        <v>3.9971942212602876E-2</v>
      </c>
      <c r="M814" s="199">
        <v>3.6039461484690095E-2</v>
      </c>
      <c r="N814" s="199">
        <v>3.5738028687449755E-2</v>
      </c>
    </row>
    <row r="815" spans="3:14">
      <c r="C815" s="29">
        <v>21</v>
      </c>
      <c r="D815" s="34" t="s">
        <v>1260</v>
      </c>
      <c r="E815" s="199">
        <v>5.1400788235078626E-2</v>
      </c>
      <c r="F815" s="199">
        <v>3.9155345821655599E-2</v>
      </c>
      <c r="G815" s="199">
        <v>4.0530260276140581E-2</v>
      </c>
      <c r="H815" s="199">
        <v>3.7850293414668904E-2</v>
      </c>
      <c r="I815" s="199">
        <v>3.896563006622504E-2</v>
      </c>
      <c r="J815" s="199">
        <v>4.907670521295552E-2</v>
      </c>
      <c r="K815" s="199">
        <v>3.8019583059623205E-2</v>
      </c>
      <c r="L815" s="199">
        <v>3.8053068913662252E-2</v>
      </c>
      <c r="M815" s="199">
        <v>3.4658952977891386E-2</v>
      </c>
      <c r="N815" s="199">
        <v>4.0022604951266437E-2</v>
      </c>
    </row>
    <row r="816" spans="3:14">
      <c r="C816" s="29">
        <v>22</v>
      </c>
      <c r="D816" s="34" t="s">
        <v>1261</v>
      </c>
      <c r="E816" s="199">
        <v>5.1254310704342616E-2</v>
      </c>
      <c r="F816" s="199">
        <v>4.1233912676332807E-2</v>
      </c>
      <c r="G816" s="199">
        <v>3.7875472072686371E-2</v>
      </c>
      <c r="H816" s="199">
        <v>3.7664137838522641E-2</v>
      </c>
      <c r="I816" s="199">
        <v>3.9205169791685222E-2</v>
      </c>
      <c r="J816" s="199">
        <v>4.6226253692092281E-2</v>
      </c>
      <c r="K816" s="199">
        <v>3.7797508872378573E-2</v>
      </c>
      <c r="L816" s="199">
        <v>3.3382575068022634E-2</v>
      </c>
      <c r="M816" s="199">
        <v>3.3239098864437044E-2</v>
      </c>
      <c r="N816" s="199">
        <v>3.8903432884269812E-2</v>
      </c>
    </row>
    <row r="817" spans="1:14">
      <c r="C817" s="29">
        <v>23</v>
      </c>
      <c r="D817" s="34" t="s">
        <v>1262</v>
      </c>
      <c r="E817" s="199">
        <v>4.4497297462974338E-2</v>
      </c>
      <c r="F817" s="199">
        <v>3.7904604352088651E-2</v>
      </c>
      <c r="G817" s="199">
        <v>3.4701510935643359E-2</v>
      </c>
      <c r="H817" s="199">
        <v>3.5365494553823887E-2</v>
      </c>
      <c r="I817" s="199">
        <v>4.0674850444926171E-2</v>
      </c>
      <c r="J817" s="199">
        <v>4.3531296641280193E-2</v>
      </c>
      <c r="K817" s="199">
        <v>3.7153463320149419E-2</v>
      </c>
      <c r="L817" s="199">
        <v>3.0096454244735702E-2</v>
      </c>
      <c r="M817" s="199">
        <v>3.2628858950944452E-2</v>
      </c>
      <c r="N817" s="199">
        <v>4.5198827036571826E-2</v>
      </c>
    </row>
    <row r="818" spans="1:14">
      <c r="C818" s="29">
        <v>24</v>
      </c>
      <c r="D818" s="34" t="s">
        <v>1263</v>
      </c>
      <c r="E818" s="199">
        <v>3.7993518145029416E-2</v>
      </c>
      <c r="F818" s="199">
        <v>3.7566605914049242E-2</v>
      </c>
      <c r="G818" s="199">
        <v>3.0350367674661489E-2</v>
      </c>
      <c r="H818" s="199">
        <v>3.2817274293357311E-2</v>
      </c>
      <c r="I818" s="199">
        <v>3.9889637378835795E-2</v>
      </c>
      <c r="J818" s="199">
        <v>3.4533833916506371E-2</v>
      </c>
      <c r="K818" s="199">
        <v>3.5966135337231406E-2</v>
      </c>
      <c r="L818" s="199">
        <v>2.7044707487469458E-2</v>
      </c>
      <c r="M818" s="199">
        <v>3.3006507136596655E-2</v>
      </c>
      <c r="N818" s="199">
        <v>3.8146333832961267E-2</v>
      </c>
    </row>
    <row r="819" spans="1:14">
      <c r="A819" s="16" t="s">
        <v>265</v>
      </c>
      <c r="B819" s="16" t="s">
        <v>424</v>
      </c>
      <c r="C819" s="29">
        <v>1</v>
      </c>
      <c r="D819" s="34" t="s">
        <v>1264</v>
      </c>
      <c r="E819" s="199">
        <v>3.2804040766121124E-2</v>
      </c>
      <c r="F819" s="199">
        <v>4.4554821877802769E-2</v>
      </c>
      <c r="G819" s="199">
        <v>3.6442479515045027E-2</v>
      </c>
      <c r="H819" s="199">
        <v>4.2817465807010659E-2</v>
      </c>
      <c r="I819" s="199">
        <v>3.8928117347012549E-2</v>
      </c>
      <c r="J819" s="199">
        <v>2.8650266048327013E-2</v>
      </c>
      <c r="K819" s="199">
        <v>4.2405419346277895E-2</v>
      </c>
      <c r="L819" s="199">
        <v>3.4085965425914043E-2</v>
      </c>
      <c r="M819" s="199">
        <v>3.9177767472362901E-2</v>
      </c>
      <c r="N819" s="199">
        <v>3.1661773903393961E-2</v>
      </c>
    </row>
    <row r="820" spans="1:14">
      <c r="C820" s="29">
        <v>2</v>
      </c>
      <c r="D820" s="34" t="s">
        <v>1265</v>
      </c>
      <c r="E820" s="199">
        <v>2.9076058437683776E-2</v>
      </c>
      <c r="F820" s="199">
        <v>4.2831638960219139E-2</v>
      </c>
      <c r="G820" s="199">
        <v>3.6216408880801333E-2</v>
      </c>
      <c r="H820" s="199">
        <v>4.1255021137083299E-2</v>
      </c>
      <c r="I820" s="199">
        <v>4.0355939131487016E-2</v>
      </c>
      <c r="J820" s="199">
        <v>2.7632943351436508E-2</v>
      </c>
      <c r="K820" s="199">
        <v>3.9742220409450066E-2</v>
      </c>
      <c r="L820" s="199">
        <v>3.4097698170958139E-2</v>
      </c>
      <c r="M820" s="199">
        <v>3.9358038962711089E-2</v>
      </c>
      <c r="N820" s="199">
        <v>2.9702254435556383E-2</v>
      </c>
    </row>
    <row r="821" spans="1:14">
      <c r="C821" s="29">
        <v>3</v>
      </c>
      <c r="D821" s="34" t="s">
        <v>1266</v>
      </c>
      <c r="E821" s="199">
        <v>2.7726800705828301E-2</v>
      </c>
      <c r="F821" s="199">
        <v>4.1672890755605166E-2</v>
      </c>
      <c r="G821" s="199">
        <v>3.5614344650111381E-2</v>
      </c>
      <c r="H821" s="199">
        <v>4.0475177267597147E-2</v>
      </c>
      <c r="I821" s="199">
        <v>3.985962049026151E-2</v>
      </c>
      <c r="J821" s="199">
        <v>2.5987803945988073E-2</v>
      </c>
      <c r="K821" s="199">
        <v>3.9950949251595647E-2</v>
      </c>
      <c r="L821" s="199">
        <v>3.3424769796217828E-2</v>
      </c>
      <c r="M821" s="199">
        <v>3.9577876212257772E-2</v>
      </c>
      <c r="N821" s="199">
        <v>2.3963758157759547E-2</v>
      </c>
    </row>
    <row r="822" spans="1:14">
      <c r="C822" s="29">
        <v>4</v>
      </c>
      <c r="D822" s="34" t="s">
        <v>1267</v>
      </c>
      <c r="E822" s="199">
        <v>2.752659185926119E-2</v>
      </c>
      <c r="F822" s="199">
        <v>4.1365041630389142E-2</v>
      </c>
      <c r="G822" s="199">
        <v>3.4999601999186281E-2</v>
      </c>
      <c r="H822" s="199">
        <v>4.0233179994875773E-2</v>
      </c>
      <c r="I822" s="199">
        <v>4.1215148729171661E-2</v>
      </c>
      <c r="J822" s="199">
        <v>2.5099460515705836E-2</v>
      </c>
      <c r="K822" s="199">
        <v>3.8878129598954432E-2</v>
      </c>
      <c r="L822" s="199">
        <v>3.3068789823479688E-2</v>
      </c>
      <c r="M822" s="199">
        <v>3.9840493938937835E-2</v>
      </c>
      <c r="N822" s="199">
        <v>2.6382254214599481E-2</v>
      </c>
    </row>
    <row r="823" spans="1:14">
      <c r="C823" s="29">
        <v>5</v>
      </c>
      <c r="D823" s="34" t="s">
        <v>1268</v>
      </c>
      <c r="E823" s="199">
        <v>2.860390799546627E-2</v>
      </c>
      <c r="F823" s="199">
        <v>4.1269227825356462E-2</v>
      </c>
      <c r="G823" s="199">
        <v>3.5000495660653157E-2</v>
      </c>
      <c r="H823" s="199">
        <v>4.1164410006360543E-2</v>
      </c>
      <c r="I823" s="199">
        <v>4.1269910685610312E-2</v>
      </c>
      <c r="J823" s="199">
        <v>2.58901659464277E-2</v>
      </c>
      <c r="K823" s="199">
        <v>3.9628801540886931E-2</v>
      </c>
      <c r="L823" s="199">
        <v>3.4717493776134707E-2</v>
      </c>
      <c r="M823" s="199">
        <v>4.1325281481526671E-2</v>
      </c>
      <c r="N823" s="199">
        <v>3.385342087318486E-2</v>
      </c>
    </row>
    <row r="824" spans="1:14">
      <c r="C824" s="29">
        <v>6</v>
      </c>
      <c r="D824" s="34" t="s">
        <v>1269</v>
      </c>
      <c r="E824" s="199">
        <v>3.0853203977732245E-2</v>
      </c>
      <c r="F824" s="199">
        <v>3.6836027074901141E-2</v>
      </c>
      <c r="G824" s="199">
        <v>3.5204951259992914E-2</v>
      </c>
      <c r="H824" s="199">
        <v>4.0399269768634671E-2</v>
      </c>
      <c r="I824" s="199">
        <v>4.1691865630526029E-2</v>
      </c>
      <c r="J824" s="199">
        <v>2.8119978054712103E-2</v>
      </c>
      <c r="K824" s="199">
        <v>3.5729114546782681E-2</v>
      </c>
      <c r="L824" s="199">
        <v>3.6043348728054751E-2</v>
      </c>
      <c r="M824" s="199">
        <v>4.5151043110026934E-2</v>
      </c>
      <c r="N824" s="199">
        <v>5.2320507808064555E-2</v>
      </c>
    </row>
    <row r="825" spans="1:14">
      <c r="C825" s="29">
        <v>7</v>
      </c>
      <c r="D825" s="34" t="s">
        <v>1270</v>
      </c>
      <c r="E825" s="199">
        <v>3.4344742621759537E-2</v>
      </c>
      <c r="F825" s="199">
        <v>3.2043887009112038E-2</v>
      </c>
      <c r="G825" s="199">
        <v>3.587879772289658E-2</v>
      </c>
      <c r="H825" s="199">
        <v>3.8471562379728881E-2</v>
      </c>
      <c r="I825" s="199">
        <v>4.1184419929043647E-2</v>
      </c>
      <c r="J825" s="199">
        <v>3.4550464478748551E-2</v>
      </c>
      <c r="K825" s="199">
        <v>3.1864718717896597E-2</v>
      </c>
      <c r="L825" s="199">
        <v>3.8827021210051257E-2</v>
      </c>
      <c r="M825" s="199">
        <v>4.2739427658213168E-2</v>
      </c>
      <c r="N825" s="199">
        <v>5.9956164605527482E-2</v>
      </c>
    </row>
    <row r="826" spans="1:14">
      <c r="C826" s="29">
        <v>8</v>
      </c>
      <c r="D826" s="34" t="s">
        <v>1271</v>
      </c>
      <c r="E826" s="199">
        <v>4.0155604874411992E-2</v>
      </c>
      <c r="F826" s="199">
        <v>3.4519807132483656E-2</v>
      </c>
      <c r="G826" s="199">
        <v>3.999302866905205E-2</v>
      </c>
      <c r="H826" s="199">
        <v>4.1973048488043917E-2</v>
      </c>
      <c r="I826" s="199">
        <v>4.2859074843809561E-2</v>
      </c>
      <c r="J826" s="199">
        <v>4.1824557894349572E-2</v>
      </c>
      <c r="K826" s="199">
        <v>3.4913949522726036E-2</v>
      </c>
      <c r="L826" s="199">
        <v>4.2588276413889903E-2</v>
      </c>
      <c r="M826" s="199">
        <v>4.5311202006115874E-2</v>
      </c>
      <c r="N826" s="199">
        <v>5.2031545280513999E-2</v>
      </c>
    </row>
    <row r="827" spans="1:14">
      <c r="C827" s="29">
        <v>9</v>
      </c>
      <c r="D827" s="34" t="s">
        <v>1272</v>
      </c>
      <c r="E827" s="199">
        <v>4.7655969359093608E-2</v>
      </c>
      <c r="F827" s="199">
        <v>3.8487255085613188E-2</v>
      </c>
      <c r="G827" s="199">
        <v>4.1440644519451009E-2</v>
      </c>
      <c r="H827" s="199">
        <v>4.1579971398985609E-2</v>
      </c>
      <c r="I827" s="199">
        <v>4.2019434639890649E-2</v>
      </c>
      <c r="J827" s="199">
        <v>4.4202528719587623E-2</v>
      </c>
      <c r="K827" s="199">
        <v>3.8118164934597638E-2</v>
      </c>
      <c r="L827" s="199">
        <v>4.5150751741070236E-2</v>
      </c>
      <c r="M827" s="199">
        <v>4.4430451720624195E-2</v>
      </c>
      <c r="N827" s="199">
        <v>5.6517338672306801E-2</v>
      </c>
    </row>
    <row r="828" spans="1:14">
      <c r="C828" s="29">
        <v>10</v>
      </c>
      <c r="D828" s="34" t="s">
        <v>1273</v>
      </c>
      <c r="E828" s="199">
        <v>4.9208524757531354E-2</v>
      </c>
      <c r="F828" s="199">
        <v>4.0935045662605966E-2</v>
      </c>
      <c r="G828" s="199">
        <v>4.4207221115114249E-2</v>
      </c>
      <c r="H828" s="199">
        <v>4.3079496778005419E-2</v>
      </c>
      <c r="I828" s="199">
        <v>4.1523148344770541E-2</v>
      </c>
      <c r="J828" s="199">
        <v>4.6143501584209323E-2</v>
      </c>
      <c r="K828" s="199">
        <v>4.5218969766432054E-2</v>
      </c>
      <c r="L828" s="199">
        <v>4.7457228702346761E-2</v>
      </c>
      <c r="M828" s="199">
        <v>4.6393820092184922E-2</v>
      </c>
      <c r="N828" s="199">
        <v>6.6916184295242612E-2</v>
      </c>
    </row>
    <row r="829" spans="1:14">
      <c r="C829" s="29">
        <v>11</v>
      </c>
      <c r="D829" s="34" t="s">
        <v>1274</v>
      </c>
      <c r="E829" s="199">
        <v>4.869147667006795E-2</v>
      </c>
      <c r="F829" s="199">
        <v>4.2771377119685421E-2</v>
      </c>
      <c r="G829" s="199">
        <v>4.5298323903201092E-2</v>
      </c>
      <c r="H829" s="199">
        <v>4.3797646659230707E-2</v>
      </c>
      <c r="I829" s="199">
        <v>4.0087951648265348E-2</v>
      </c>
      <c r="J829" s="199">
        <v>5.0192520075252454E-2</v>
      </c>
      <c r="K829" s="199">
        <v>4.9173989495199466E-2</v>
      </c>
      <c r="L829" s="199">
        <v>4.8564254953234333E-2</v>
      </c>
      <c r="M829" s="199">
        <v>4.4594732049962983E-2</v>
      </c>
      <c r="N829" s="199">
        <v>4.8751685563596617E-2</v>
      </c>
    </row>
    <row r="830" spans="1:14">
      <c r="C830" s="29">
        <v>12</v>
      </c>
      <c r="D830" s="34" t="s">
        <v>1275</v>
      </c>
      <c r="E830" s="199">
        <v>4.7401020193348999E-2</v>
      </c>
      <c r="F830" s="199">
        <v>4.4070741538494572E-2</v>
      </c>
      <c r="G830" s="199">
        <v>4.605619383164896E-2</v>
      </c>
      <c r="H830" s="199">
        <v>4.4922474488892562E-2</v>
      </c>
      <c r="I830" s="199">
        <v>4.0586728593501084E-2</v>
      </c>
      <c r="J830" s="199">
        <v>5.0172911292481769E-2</v>
      </c>
      <c r="K830" s="199">
        <v>5.0364675815170984E-2</v>
      </c>
      <c r="L830" s="199">
        <v>4.9959315303284957E-2</v>
      </c>
      <c r="M830" s="199">
        <v>4.6786922395555056E-2</v>
      </c>
      <c r="N830" s="199">
        <v>4.5363679718058991E-2</v>
      </c>
    </row>
    <row r="831" spans="1:14">
      <c r="C831" s="29">
        <v>13</v>
      </c>
      <c r="D831" s="34" t="s">
        <v>1276</v>
      </c>
      <c r="E831" s="199">
        <v>4.6904292464970181E-2</v>
      </c>
      <c r="F831" s="199">
        <v>4.2039457354102729E-2</v>
      </c>
      <c r="G831" s="199">
        <v>4.6453526006574146E-2</v>
      </c>
      <c r="H831" s="199">
        <v>4.4933073356786438E-2</v>
      </c>
      <c r="I831" s="199">
        <v>4.0400188603671353E-2</v>
      </c>
      <c r="J831" s="199">
        <v>5.0547593603074877E-2</v>
      </c>
      <c r="K831" s="199">
        <v>4.959462417861004E-2</v>
      </c>
      <c r="L831" s="199">
        <v>4.955426863481982E-2</v>
      </c>
      <c r="M831" s="199">
        <v>4.5325132450500349E-2</v>
      </c>
      <c r="N831" s="199">
        <v>4.3506536948597456E-2</v>
      </c>
    </row>
    <row r="832" spans="1:14">
      <c r="C832" s="29">
        <v>14</v>
      </c>
      <c r="D832" s="34" t="s">
        <v>1277</v>
      </c>
      <c r="E832" s="199">
        <v>4.4440856587489988E-2</v>
      </c>
      <c r="F832" s="199">
        <v>4.2745406535689721E-2</v>
      </c>
      <c r="G832" s="199">
        <v>4.7629848094973823E-2</v>
      </c>
      <c r="H832" s="199">
        <v>4.4359692983267633E-2</v>
      </c>
      <c r="I832" s="199">
        <v>4.0162056575731957E-2</v>
      </c>
      <c r="J832" s="199">
        <v>5.0538702518848844E-2</v>
      </c>
      <c r="K832" s="199">
        <v>4.975670408368555E-2</v>
      </c>
      <c r="L832" s="199">
        <v>4.9822971770152921E-2</v>
      </c>
      <c r="M832" s="199">
        <v>4.5185910435320616E-2</v>
      </c>
      <c r="N832" s="199">
        <v>3.4446935665328852E-2</v>
      </c>
    </row>
    <row r="833" spans="1:14">
      <c r="C833" s="29">
        <v>15</v>
      </c>
      <c r="D833" s="34" t="s">
        <v>1278</v>
      </c>
      <c r="E833" s="199">
        <v>4.3463354807714252E-2</v>
      </c>
      <c r="F833" s="199">
        <v>4.3748252442081942E-2</v>
      </c>
      <c r="G833" s="199">
        <v>4.8854807226516951E-2</v>
      </c>
      <c r="H833" s="199">
        <v>4.4988089445622839E-2</v>
      </c>
      <c r="I833" s="199">
        <v>4.1187557501267243E-2</v>
      </c>
      <c r="J833" s="199">
        <v>4.6495374633952147E-2</v>
      </c>
      <c r="K833" s="199">
        <v>4.685753353726315E-2</v>
      </c>
      <c r="L833" s="199">
        <v>5.0335694097628343E-2</v>
      </c>
      <c r="M833" s="199">
        <v>4.6596264893417262E-2</v>
      </c>
      <c r="N833" s="199">
        <v>3.5634088003451837E-2</v>
      </c>
    </row>
    <row r="834" spans="1:14">
      <c r="C834" s="29">
        <v>16</v>
      </c>
      <c r="D834" s="34" t="s">
        <v>1279</v>
      </c>
      <c r="E834" s="199">
        <v>4.4544112547946393E-2</v>
      </c>
      <c r="F834" s="199">
        <v>4.3204272715778799E-2</v>
      </c>
      <c r="G834" s="199">
        <v>4.7648184228092805E-2</v>
      </c>
      <c r="H834" s="199">
        <v>4.4087185674643668E-2</v>
      </c>
      <c r="I834" s="199">
        <v>4.0675615691134551E-2</v>
      </c>
      <c r="J834" s="199">
        <v>4.6790216725525142E-2</v>
      </c>
      <c r="K834" s="199">
        <v>4.6280246322272726E-2</v>
      </c>
      <c r="L834" s="199">
        <v>4.8081008238454286E-2</v>
      </c>
      <c r="M834" s="199">
        <v>4.3749261233089969E-2</v>
      </c>
      <c r="N834" s="199">
        <v>3.1941407139485796E-2</v>
      </c>
    </row>
    <row r="835" spans="1:14">
      <c r="C835" s="29">
        <v>17</v>
      </c>
      <c r="D835" s="34" t="s">
        <v>1280</v>
      </c>
      <c r="E835" s="199">
        <v>4.5267551041829598E-2</v>
      </c>
      <c r="F835" s="199">
        <v>4.3092479437341E-2</v>
      </c>
      <c r="G835" s="199">
        <v>4.738937600975307E-2</v>
      </c>
      <c r="H835" s="199">
        <v>4.2347255916343189E-2</v>
      </c>
      <c r="I835" s="199">
        <v>4.1710496987235231E-2</v>
      </c>
      <c r="J835" s="199">
        <v>5.082801012515735E-2</v>
      </c>
      <c r="K835" s="199">
        <v>4.4215090994682155E-2</v>
      </c>
      <c r="L835" s="199">
        <v>4.7298391703511758E-2</v>
      </c>
      <c r="M835" s="199">
        <v>3.9462723367257126E-2</v>
      </c>
      <c r="N835" s="199">
        <v>3.207459505044262E-2</v>
      </c>
    </row>
    <row r="836" spans="1:14">
      <c r="C836" s="29">
        <v>18</v>
      </c>
      <c r="D836" s="34" t="s">
        <v>1281</v>
      </c>
      <c r="E836" s="199">
        <v>4.9574534250039715E-2</v>
      </c>
      <c r="F836" s="199">
        <v>4.1114554717396633E-2</v>
      </c>
      <c r="G836" s="199">
        <v>4.5597346887550384E-2</v>
      </c>
      <c r="H836" s="199">
        <v>4.1098549989100931E-2</v>
      </c>
      <c r="I836" s="199">
        <v>4.2129896589824509E-2</v>
      </c>
      <c r="J836" s="199">
        <v>5.3313852673766413E-2</v>
      </c>
      <c r="K836" s="199">
        <v>3.7218809433876496E-2</v>
      </c>
      <c r="L836" s="199">
        <v>4.5266600619206912E-2</v>
      </c>
      <c r="M836" s="199">
        <v>3.8934438053292109E-2</v>
      </c>
      <c r="N836" s="199">
        <v>3.9598545858070787E-2</v>
      </c>
    </row>
    <row r="837" spans="1:14">
      <c r="C837" s="29">
        <v>19</v>
      </c>
      <c r="D837" s="34" t="s">
        <v>1282</v>
      </c>
      <c r="E837" s="199">
        <v>5.1429006125671035E-2</v>
      </c>
      <c r="F837" s="199">
        <v>3.9099454871453568E-2</v>
      </c>
      <c r="G837" s="199">
        <v>4.4716723877180752E-2</v>
      </c>
      <c r="H837" s="199">
        <v>4.0450487419266323E-2</v>
      </c>
      <c r="I837" s="199">
        <v>4.3106554896208953E-2</v>
      </c>
      <c r="J837" s="199">
        <v>5.0964584672671599E-2</v>
      </c>
      <c r="K837" s="199">
        <v>3.2850382694695174E-2</v>
      </c>
      <c r="L837" s="199">
        <v>4.3209892853478211E-2</v>
      </c>
      <c r="M837" s="199">
        <v>3.8359250828943876E-2</v>
      </c>
      <c r="N837" s="199">
        <v>4.5114857694547955E-2</v>
      </c>
    </row>
    <row r="838" spans="1:14">
      <c r="C838" s="29">
        <v>20</v>
      </c>
      <c r="D838" s="34" t="s">
        <v>1283</v>
      </c>
      <c r="E838" s="199">
        <v>4.931621795689279E-2</v>
      </c>
      <c r="F838" s="199">
        <v>3.924349075599283E-2</v>
      </c>
      <c r="G838" s="199">
        <v>4.3738498890345701E-2</v>
      </c>
      <c r="H838" s="199">
        <v>4.0546857472428539E-2</v>
      </c>
      <c r="I838" s="199">
        <v>4.4038672615460475E-2</v>
      </c>
      <c r="J838" s="199">
        <v>4.9768097651675745E-2</v>
      </c>
      <c r="K838" s="199">
        <v>3.5035840388940941E-2</v>
      </c>
      <c r="L838" s="199">
        <v>4.2503518625595857E-2</v>
      </c>
      <c r="M838" s="199">
        <v>3.8373923131313312E-2</v>
      </c>
      <c r="N838" s="199">
        <v>4.1383754880232146E-2</v>
      </c>
    </row>
    <row r="839" spans="1:14">
      <c r="C839" s="29">
        <v>21</v>
      </c>
      <c r="D839" s="34" t="s">
        <v>1284</v>
      </c>
      <c r="E839" s="199">
        <v>4.9898507567620799E-2</v>
      </c>
      <c r="F839" s="199">
        <v>4.6061777621232876E-2</v>
      </c>
      <c r="G839" s="199">
        <v>4.3558313593433783E-2</v>
      </c>
      <c r="H839" s="199">
        <v>4.0964134288758981E-2</v>
      </c>
      <c r="I839" s="199">
        <v>4.3270193843416967E-2</v>
      </c>
      <c r="J839" s="199">
        <v>4.8955121577146259E-2</v>
      </c>
      <c r="K839" s="199">
        <v>4.1533438987969053E-2</v>
      </c>
      <c r="L839" s="199">
        <v>4.0568683551095316E-2</v>
      </c>
      <c r="M839" s="199">
        <v>3.7400440597700139E-2</v>
      </c>
      <c r="N839" s="199">
        <v>5.1263720042693785E-2</v>
      </c>
    </row>
    <row r="840" spans="1:14">
      <c r="C840" s="29">
        <v>22</v>
      </c>
      <c r="D840" s="34" t="s">
        <v>1285</v>
      </c>
      <c r="E840" s="199">
        <v>4.9216677988028257E-2</v>
      </c>
      <c r="F840" s="199">
        <v>4.8126533601988104E-2</v>
      </c>
      <c r="G840" s="199">
        <v>4.2308190497995946E-2</v>
      </c>
      <c r="H840" s="199">
        <v>4.0524311903729439E-2</v>
      </c>
      <c r="I840" s="199">
        <v>4.4465899975556056E-2</v>
      </c>
      <c r="J840" s="199">
        <v>4.6805649274704146E-2</v>
      </c>
      <c r="K840" s="199">
        <v>4.5648023497509092E-2</v>
      </c>
      <c r="L840" s="199">
        <v>3.8786921781539981E-2</v>
      </c>
      <c r="M840" s="199">
        <v>3.7633466433646325E-2</v>
      </c>
      <c r="N840" s="199">
        <v>4.4115886985454288E-2</v>
      </c>
    </row>
    <row r="841" spans="1:14">
      <c r="C841" s="29">
        <v>23</v>
      </c>
      <c r="D841" s="34" t="s">
        <v>1286</v>
      </c>
      <c r="E841" s="199">
        <v>4.4741942062344449E-2</v>
      </c>
      <c r="F841" s="199">
        <v>4.6027470605845347E-2</v>
      </c>
      <c r="G841" s="199">
        <v>3.9432780079949013E-2</v>
      </c>
      <c r="H841" s="199">
        <v>3.8794490892264159E-2</v>
      </c>
      <c r="I841" s="199">
        <v>4.3879335700270375E-2</v>
      </c>
      <c r="J841" s="199">
        <v>4.0448071302530017E-2</v>
      </c>
      <c r="K841" s="199">
        <v>4.3179389281752779E-2</v>
      </c>
      <c r="L841" s="199">
        <v>3.4543460339727994E-2</v>
      </c>
      <c r="M841" s="199">
        <v>3.6947659940872277E-2</v>
      </c>
      <c r="N841" s="199">
        <v>3.7705681722629114E-2</v>
      </c>
    </row>
    <row r="842" spans="1:14">
      <c r="C842" s="29">
        <v>24</v>
      </c>
      <c r="D842" s="34" t="s">
        <v>1287</v>
      </c>
      <c r="E842" s="199">
        <v>3.7155004381146245E-2</v>
      </c>
      <c r="F842" s="199">
        <v>4.4139087668827903E-2</v>
      </c>
      <c r="G842" s="199">
        <v>3.6319912880479664E-2</v>
      </c>
      <c r="H842" s="199">
        <v>3.6737146483338513E-2</v>
      </c>
      <c r="I842" s="199">
        <v>4.3392171006872482E-2</v>
      </c>
      <c r="J842" s="199">
        <v>3.6077623333720846E-2</v>
      </c>
      <c r="K842" s="199">
        <v>4.1840813652772479E-2</v>
      </c>
      <c r="L842" s="199">
        <v>3.2043673740152011E-2</v>
      </c>
      <c r="M842" s="199">
        <v>3.7344471534167263E-2</v>
      </c>
      <c r="N842" s="199">
        <v>3.57934224812601E-2</v>
      </c>
    </row>
    <row r="843" spans="1:14">
      <c r="A843" s="16" t="s">
        <v>435</v>
      </c>
      <c r="B843" s="16" t="s">
        <v>423</v>
      </c>
      <c r="C843" s="29">
        <v>1</v>
      </c>
      <c r="D843" s="34" t="s">
        <v>1288</v>
      </c>
      <c r="E843" s="199">
        <v>2.9896455158916521E-2</v>
      </c>
      <c r="F843" s="199">
        <v>4.610689978375395E-2</v>
      </c>
      <c r="G843" s="199">
        <v>3.5713812555079112E-2</v>
      </c>
      <c r="H843" s="199">
        <v>4.3015661614519772E-2</v>
      </c>
      <c r="I843" s="199">
        <v>4.0013763137972669E-2</v>
      </c>
      <c r="J843" s="199">
        <v>2.9745910438777747E-2</v>
      </c>
      <c r="K843" s="199">
        <v>4.3914339883539655E-2</v>
      </c>
      <c r="L843" s="199">
        <v>3.4538417783874349E-2</v>
      </c>
      <c r="M843" s="199">
        <v>4.2477933508679684E-2</v>
      </c>
      <c r="N843" s="199">
        <v>2.8958292071074997E-2</v>
      </c>
    </row>
    <row r="844" spans="1:14">
      <c r="C844" s="29">
        <v>2</v>
      </c>
      <c r="D844" s="34" t="s">
        <v>1289</v>
      </c>
      <c r="E844" s="199">
        <v>2.6580861804500269E-2</v>
      </c>
      <c r="F844" s="199">
        <v>4.3653308193192242E-2</v>
      </c>
      <c r="G844" s="199">
        <v>3.5203714898313594E-2</v>
      </c>
      <c r="H844" s="199">
        <v>4.2708017224338479E-2</v>
      </c>
      <c r="I844" s="199">
        <v>3.9858231888067669E-2</v>
      </c>
      <c r="J844" s="199">
        <v>2.7266150149151291E-2</v>
      </c>
      <c r="K844" s="199">
        <v>4.1315982188311846E-2</v>
      </c>
      <c r="L844" s="199">
        <v>3.4755147916028392E-2</v>
      </c>
      <c r="M844" s="199">
        <v>4.301478944801769E-2</v>
      </c>
      <c r="N844" s="199">
        <v>3.4906656179293762E-2</v>
      </c>
    </row>
    <row r="845" spans="1:14">
      <c r="C845" s="29">
        <v>3</v>
      </c>
      <c r="D845" s="34" t="s">
        <v>1290</v>
      </c>
      <c r="E845" s="199">
        <v>2.5025259920489654E-2</v>
      </c>
      <c r="F845" s="199">
        <v>4.25264716312014E-2</v>
      </c>
      <c r="G845" s="199">
        <v>3.4679087501579178E-2</v>
      </c>
      <c r="H845" s="199">
        <v>4.1595986166740082E-2</v>
      </c>
      <c r="I845" s="199">
        <v>4.04065816796539E-2</v>
      </c>
      <c r="J845" s="199">
        <v>2.5646244352507088E-2</v>
      </c>
      <c r="K845" s="199">
        <v>4.1114216579507236E-2</v>
      </c>
      <c r="L845" s="199">
        <v>3.381717413237794E-2</v>
      </c>
      <c r="M845" s="199">
        <v>4.1777103683043722E-2</v>
      </c>
      <c r="N845" s="199">
        <v>3.3235849768199675E-2</v>
      </c>
    </row>
    <row r="846" spans="1:14">
      <c r="C846" s="29">
        <v>4</v>
      </c>
      <c r="D846" s="34" t="s">
        <v>1291</v>
      </c>
      <c r="E846" s="199">
        <v>2.5210364171418059E-2</v>
      </c>
      <c r="F846" s="199">
        <v>4.1606242138178963E-2</v>
      </c>
      <c r="G846" s="199">
        <v>3.4411126551985076E-2</v>
      </c>
      <c r="H846" s="199">
        <v>4.1262110209909462E-2</v>
      </c>
      <c r="I846" s="199">
        <v>4.1479196246423829E-2</v>
      </c>
      <c r="J846" s="199">
        <v>2.4038641859482152E-2</v>
      </c>
      <c r="K846" s="199">
        <v>4.0480253601022788E-2</v>
      </c>
      <c r="L846" s="199">
        <v>3.2826175971943178E-2</v>
      </c>
      <c r="M846" s="199">
        <v>4.1753458829826173E-2</v>
      </c>
      <c r="N846" s="199">
        <v>4.4125878170075634E-2</v>
      </c>
    </row>
    <row r="847" spans="1:14">
      <c r="C847" s="29">
        <v>5</v>
      </c>
      <c r="D847" s="34" t="s">
        <v>1292</v>
      </c>
      <c r="E847" s="199">
        <v>2.5687914314778338E-2</v>
      </c>
      <c r="F847" s="199">
        <v>4.1448095279784158E-2</v>
      </c>
      <c r="G847" s="199">
        <v>3.493794494125449E-2</v>
      </c>
      <c r="H847" s="199">
        <v>4.1641170760940996E-2</v>
      </c>
      <c r="I847" s="199">
        <v>4.3200823622052041E-2</v>
      </c>
      <c r="J847" s="199">
        <v>2.4599094742655914E-2</v>
      </c>
      <c r="K847" s="199">
        <v>3.9631633726412048E-2</v>
      </c>
      <c r="L847" s="199">
        <v>3.3938374815539643E-2</v>
      </c>
      <c r="M847" s="199">
        <v>4.2405640049416819E-2</v>
      </c>
      <c r="N847" s="199">
        <v>4.4091508866501303E-2</v>
      </c>
    </row>
    <row r="848" spans="1:14">
      <c r="C848" s="29">
        <v>6</v>
      </c>
      <c r="D848" s="34" t="s">
        <v>1293</v>
      </c>
      <c r="E848" s="199">
        <v>2.7151263546608909E-2</v>
      </c>
      <c r="F848" s="199">
        <v>3.4416203589480276E-2</v>
      </c>
      <c r="G848" s="199">
        <v>3.5181875443483786E-2</v>
      </c>
      <c r="H848" s="199">
        <v>3.866367175201138E-2</v>
      </c>
      <c r="I848" s="199">
        <v>4.3967506225050398E-2</v>
      </c>
      <c r="J848" s="199">
        <v>2.6533626094660773E-2</v>
      </c>
      <c r="K848" s="199">
        <v>3.399565337454323E-2</v>
      </c>
      <c r="L848" s="199">
        <v>3.2132551027553115E-2</v>
      </c>
      <c r="M848" s="199">
        <v>4.0724318858364875E-2</v>
      </c>
      <c r="N848" s="199">
        <v>5.3878511752331333E-2</v>
      </c>
    </row>
    <row r="849" spans="3:14">
      <c r="C849" s="29">
        <v>7</v>
      </c>
      <c r="D849" s="34" t="s">
        <v>1294</v>
      </c>
      <c r="E849" s="199">
        <v>2.7951232951971779E-2</v>
      </c>
      <c r="F849" s="199">
        <v>3.2421745964791103E-2</v>
      </c>
      <c r="G849" s="199">
        <v>3.688176533009288E-2</v>
      </c>
      <c r="H849" s="199">
        <v>3.6675189283453771E-2</v>
      </c>
      <c r="I849" s="199">
        <v>4.6451944549166506E-2</v>
      </c>
      <c r="J849" s="199">
        <v>3.2308308182985329E-2</v>
      </c>
      <c r="K849" s="199">
        <v>3.6165828092195776E-2</v>
      </c>
      <c r="L849" s="199">
        <v>3.6327525762485088E-2</v>
      </c>
      <c r="M849" s="199">
        <v>4.068146822398977E-2</v>
      </c>
      <c r="N849" s="199">
        <v>6.0198889202438786E-2</v>
      </c>
    </row>
    <row r="850" spans="3:14">
      <c r="C850" s="29">
        <v>8</v>
      </c>
      <c r="D850" s="34" t="s">
        <v>1295</v>
      </c>
      <c r="E850" s="199">
        <v>3.3513486044619366E-2</v>
      </c>
      <c r="F850" s="199">
        <v>3.22005236564692E-2</v>
      </c>
      <c r="G850" s="199">
        <v>4.1670474210224059E-2</v>
      </c>
      <c r="H850" s="199">
        <v>3.7784770139771731E-2</v>
      </c>
      <c r="I850" s="199">
        <v>4.6632819697001955E-2</v>
      </c>
      <c r="J850" s="199">
        <v>3.6512114651637409E-2</v>
      </c>
      <c r="K850" s="199">
        <v>3.5442304591265905E-2</v>
      </c>
      <c r="L850" s="199">
        <v>3.7160867136521072E-2</v>
      </c>
      <c r="M850" s="199">
        <v>4.1760434514491886E-2</v>
      </c>
      <c r="N850" s="199">
        <v>5.1410154195360082E-2</v>
      </c>
    </row>
    <row r="851" spans="3:14">
      <c r="C851" s="29">
        <v>9</v>
      </c>
      <c r="D851" s="34" t="s">
        <v>1296</v>
      </c>
      <c r="E851" s="199">
        <v>3.8374246220163534E-2</v>
      </c>
      <c r="F851" s="199">
        <v>3.5051733364975565E-2</v>
      </c>
      <c r="G851" s="199">
        <v>4.3139182352336707E-2</v>
      </c>
      <c r="H851" s="199">
        <v>3.9145208368359802E-2</v>
      </c>
      <c r="I851" s="199">
        <v>4.5991003890086438E-2</v>
      </c>
      <c r="J851" s="199">
        <v>4.0186847232051535E-2</v>
      </c>
      <c r="K851" s="199">
        <v>3.7565239525772509E-2</v>
      </c>
      <c r="L851" s="199">
        <v>4.1382442581342334E-2</v>
      </c>
      <c r="M851" s="199">
        <v>4.1799842603187809E-2</v>
      </c>
      <c r="N851" s="199">
        <v>5.1337291271782479E-2</v>
      </c>
    </row>
    <row r="852" spans="3:14">
      <c r="C852" s="29">
        <v>10</v>
      </c>
      <c r="D852" s="34" t="s">
        <v>1297</v>
      </c>
      <c r="E852" s="199">
        <v>4.2979174367408259E-2</v>
      </c>
      <c r="F852" s="199">
        <v>3.7477203884437989E-2</v>
      </c>
      <c r="G852" s="199">
        <v>4.5977920689145309E-2</v>
      </c>
      <c r="H852" s="199">
        <v>4.0374272569470598E-2</v>
      </c>
      <c r="I852" s="199">
        <v>4.5084941724711405E-2</v>
      </c>
      <c r="J852" s="199">
        <v>4.3983395251340214E-2</v>
      </c>
      <c r="K852" s="199">
        <v>4.3381810981612728E-2</v>
      </c>
      <c r="L852" s="199">
        <v>4.4354596108423842E-2</v>
      </c>
      <c r="M852" s="199">
        <v>4.2896202808700538E-2</v>
      </c>
      <c r="N852" s="199">
        <v>4.4898866720331672E-2</v>
      </c>
    </row>
    <row r="853" spans="3:14">
      <c r="C853" s="29">
        <v>11</v>
      </c>
      <c r="D853" s="34" t="s">
        <v>1298</v>
      </c>
      <c r="E853" s="199">
        <v>4.5838411358586406E-2</v>
      </c>
      <c r="F853" s="199">
        <v>3.7651798916494651E-2</v>
      </c>
      <c r="G853" s="199">
        <v>4.7599658768928695E-2</v>
      </c>
      <c r="H853" s="199">
        <v>4.0537931602054739E-2</v>
      </c>
      <c r="I853" s="199">
        <v>4.0816240730831559E-2</v>
      </c>
      <c r="J853" s="199">
        <v>4.4000879312175604E-2</v>
      </c>
      <c r="K853" s="199">
        <v>4.7239839686664814E-2</v>
      </c>
      <c r="L853" s="199">
        <v>4.6620628406436306E-2</v>
      </c>
      <c r="M853" s="199">
        <v>4.2529481100560103E-2</v>
      </c>
      <c r="N853" s="199">
        <v>3.691803947594053E-2</v>
      </c>
    </row>
    <row r="854" spans="3:14">
      <c r="C854" s="29">
        <v>12</v>
      </c>
      <c r="D854" s="34" t="s">
        <v>1299</v>
      </c>
      <c r="E854" s="199">
        <v>4.6423422188730815E-2</v>
      </c>
      <c r="F854" s="199">
        <v>4.1256328547364995E-2</v>
      </c>
      <c r="G854" s="199">
        <v>4.9470125752721243E-2</v>
      </c>
      <c r="H854" s="199">
        <v>4.1732260596778224E-2</v>
      </c>
      <c r="I854" s="199">
        <v>4.1058254766458004E-2</v>
      </c>
      <c r="J854" s="199">
        <v>4.4514434803222383E-2</v>
      </c>
      <c r="K854" s="199">
        <v>4.9459120031680896E-2</v>
      </c>
      <c r="L854" s="199">
        <v>4.8509632894564732E-2</v>
      </c>
      <c r="M854" s="199">
        <v>4.3297984126784241E-2</v>
      </c>
      <c r="N854" s="199">
        <v>3.5496525080105687E-2</v>
      </c>
    </row>
    <row r="855" spans="3:14">
      <c r="C855" s="29">
        <v>13</v>
      </c>
      <c r="D855" s="34" t="s">
        <v>1300</v>
      </c>
      <c r="E855" s="199">
        <v>4.6207161555755154E-2</v>
      </c>
      <c r="F855" s="199">
        <v>4.1520367557995291E-2</v>
      </c>
      <c r="G855" s="199">
        <v>5.0186074205201436E-2</v>
      </c>
      <c r="H855" s="199">
        <v>4.2899421183186341E-2</v>
      </c>
      <c r="I855" s="199">
        <v>4.0121433137334198E-2</v>
      </c>
      <c r="J855" s="199">
        <v>4.728972904058814E-2</v>
      </c>
      <c r="K855" s="199">
        <v>4.7576313593907717E-2</v>
      </c>
      <c r="L855" s="199">
        <v>5.001784740918086E-2</v>
      </c>
      <c r="M855" s="199">
        <v>4.230689334440866E-2</v>
      </c>
      <c r="N855" s="199">
        <v>3.1217042701980845E-2</v>
      </c>
    </row>
    <row r="856" spans="3:14">
      <c r="C856" s="29">
        <v>14</v>
      </c>
      <c r="D856" s="34" t="s">
        <v>1301</v>
      </c>
      <c r="E856" s="199">
        <v>4.7133092028549442E-2</v>
      </c>
      <c r="F856" s="199">
        <v>4.0587918502917139E-2</v>
      </c>
      <c r="G856" s="199">
        <v>4.6930240078967976E-2</v>
      </c>
      <c r="H856" s="199">
        <v>4.2823032555031698E-2</v>
      </c>
      <c r="I856" s="199">
        <v>3.8711818360782344E-2</v>
      </c>
      <c r="J856" s="199">
        <v>5.0843274876167764E-2</v>
      </c>
      <c r="K856" s="199">
        <v>4.3784522358580887E-2</v>
      </c>
      <c r="L856" s="199">
        <v>4.9824737763179215E-2</v>
      </c>
      <c r="M856" s="199">
        <v>4.2542526536818059E-2</v>
      </c>
      <c r="N856" s="199">
        <v>3.4875403025910155E-2</v>
      </c>
    </row>
    <row r="857" spans="3:14">
      <c r="C857" s="29">
        <v>15</v>
      </c>
      <c r="D857" s="34" t="s">
        <v>1302</v>
      </c>
      <c r="E857" s="199">
        <v>4.7199563937136944E-2</v>
      </c>
      <c r="F857" s="199">
        <v>4.1630005970703113E-2</v>
      </c>
      <c r="G857" s="199">
        <v>4.7476777401052342E-2</v>
      </c>
      <c r="H857" s="199">
        <v>4.341266628669329E-2</v>
      </c>
      <c r="I857" s="199">
        <v>4.0512090203184435E-2</v>
      </c>
      <c r="J857" s="199">
        <v>5.1026336255956838E-2</v>
      </c>
      <c r="K857" s="199">
        <v>4.3896783985673933E-2</v>
      </c>
      <c r="L857" s="199">
        <v>5.1129220052137388E-2</v>
      </c>
      <c r="M857" s="199">
        <v>4.3018775553540944E-2</v>
      </c>
      <c r="N857" s="199">
        <v>4.3039808177126389E-2</v>
      </c>
    </row>
    <row r="858" spans="3:14">
      <c r="C858" s="29">
        <v>16</v>
      </c>
      <c r="D858" s="34" t="s">
        <v>1303</v>
      </c>
      <c r="E858" s="199">
        <v>4.9381649050941265E-2</v>
      </c>
      <c r="F858" s="199">
        <v>4.2053703206614064E-2</v>
      </c>
      <c r="G858" s="199">
        <v>4.6656442889024805E-2</v>
      </c>
      <c r="H858" s="199">
        <v>4.3202525494524482E-2</v>
      </c>
      <c r="I858" s="199">
        <v>4.0109651906431183E-2</v>
      </c>
      <c r="J858" s="199">
        <v>5.1529363111370824E-2</v>
      </c>
      <c r="K858" s="199">
        <v>4.1479611072123126E-2</v>
      </c>
      <c r="L858" s="199">
        <v>4.9955351232203016E-2</v>
      </c>
      <c r="M858" s="199">
        <v>4.1769765625148621E-2</v>
      </c>
      <c r="N858" s="199">
        <v>4.7333313231109571E-2</v>
      </c>
    </row>
    <row r="859" spans="3:14">
      <c r="C859" s="29">
        <v>17</v>
      </c>
      <c r="D859" s="34" t="s">
        <v>1304</v>
      </c>
      <c r="E859" s="199">
        <v>5.1916163997969084E-2</v>
      </c>
      <c r="F859" s="199">
        <v>4.1644074545438323E-2</v>
      </c>
      <c r="G859" s="199">
        <v>4.5354506436008531E-2</v>
      </c>
      <c r="H859" s="199">
        <v>4.251927966100167E-2</v>
      </c>
      <c r="I859" s="199">
        <v>3.8887325447762786E-2</v>
      </c>
      <c r="J859" s="199">
        <v>5.5032207557973528E-2</v>
      </c>
      <c r="K859" s="199">
        <v>3.9207974007546144E-2</v>
      </c>
      <c r="L859" s="199">
        <v>4.9013984124495695E-2</v>
      </c>
      <c r="M859" s="199">
        <v>4.0365478767963626E-2</v>
      </c>
      <c r="N859" s="199">
        <v>4.0586573113727861E-2</v>
      </c>
    </row>
    <row r="860" spans="3:14">
      <c r="C860" s="29">
        <v>18</v>
      </c>
      <c r="D860" s="34" t="s">
        <v>1305</v>
      </c>
      <c r="E860" s="199">
        <v>5.5497652427065412E-2</v>
      </c>
      <c r="F860" s="199">
        <v>4.1530336148093372E-2</v>
      </c>
      <c r="G860" s="199">
        <v>4.4935911546428155E-2</v>
      </c>
      <c r="H860" s="199">
        <v>4.1710641173715597E-2</v>
      </c>
      <c r="I860" s="199">
        <v>3.8650726977954658E-2</v>
      </c>
      <c r="J860" s="199">
        <v>5.7086453396617831E-2</v>
      </c>
      <c r="K860" s="199">
        <v>3.8592075793532236E-2</v>
      </c>
      <c r="L860" s="199">
        <v>4.8706076850291824E-2</v>
      </c>
      <c r="M860" s="199">
        <v>4.1068573426283256E-2</v>
      </c>
      <c r="N860" s="199">
        <v>4.1720943434633589E-2</v>
      </c>
    </row>
    <row r="861" spans="3:14">
      <c r="C861" s="29">
        <v>19</v>
      </c>
      <c r="D861" s="34" t="s">
        <v>1306</v>
      </c>
      <c r="E861" s="199">
        <v>5.7170592035989773E-2</v>
      </c>
      <c r="F861" s="199">
        <v>4.1495301377409942E-2</v>
      </c>
      <c r="G861" s="199">
        <v>4.440162968843573E-2</v>
      </c>
      <c r="H861" s="199">
        <v>4.1578618563546436E-2</v>
      </c>
      <c r="I861" s="199">
        <v>3.989476320485965E-2</v>
      </c>
      <c r="J861" s="199">
        <v>5.6202111668683136E-2</v>
      </c>
      <c r="K861" s="199">
        <v>3.6655188143815194E-2</v>
      </c>
      <c r="L861" s="199">
        <v>4.5298515585965253E-2</v>
      </c>
      <c r="M861" s="199">
        <v>4.1416632913110235E-2</v>
      </c>
      <c r="N861" s="199">
        <v>4.3711063588802362E-2</v>
      </c>
    </row>
    <row r="862" spans="3:14">
      <c r="C862" s="29">
        <v>20</v>
      </c>
      <c r="D862" s="34" t="s">
        <v>1307</v>
      </c>
      <c r="E862" s="199">
        <v>5.6450866590120552E-2</v>
      </c>
      <c r="F862" s="199">
        <v>4.2311584201103127E-2</v>
      </c>
      <c r="G862" s="199">
        <v>4.1650537459437809E-2</v>
      </c>
      <c r="H862" s="199">
        <v>4.0656478105181512E-2</v>
      </c>
      <c r="I862" s="199">
        <v>3.9790964860008576E-2</v>
      </c>
      <c r="J862" s="199">
        <v>5.6331742013220124E-2</v>
      </c>
      <c r="K862" s="199">
        <v>3.8577375202726791E-2</v>
      </c>
      <c r="L862" s="199">
        <v>4.3911029639859434E-2</v>
      </c>
      <c r="M862" s="199">
        <v>4.0878780447391412E-2</v>
      </c>
      <c r="N862" s="199">
        <v>4.3876769457768798E-2</v>
      </c>
    </row>
    <row r="863" spans="3:14">
      <c r="C863" s="29">
        <v>21</v>
      </c>
      <c r="D863" s="34" t="s">
        <v>1308</v>
      </c>
      <c r="E863" s="199">
        <v>5.7448168428834434E-2</v>
      </c>
      <c r="F863" s="199">
        <v>4.4929368117603001E-2</v>
      </c>
      <c r="G863" s="199">
        <v>3.9571535393754666E-2</v>
      </c>
      <c r="H863" s="199">
        <v>4.1511382157821644E-2</v>
      </c>
      <c r="I863" s="199">
        <v>3.9997825222779282E-2</v>
      </c>
      <c r="J863" s="199">
        <v>5.3224823606955053E-2</v>
      </c>
      <c r="K863" s="199">
        <v>4.063384650457267E-2</v>
      </c>
      <c r="L863" s="199">
        <v>4.0698982855540029E-2</v>
      </c>
      <c r="M863" s="199">
        <v>3.9195556796885175E-2</v>
      </c>
      <c r="N863" s="199">
        <v>4.1242797683307325E-2</v>
      </c>
    </row>
    <row r="864" spans="3:14">
      <c r="C864" s="29">
        <v>22</v>
      </c>
      <c r="D864" s="34" t="s">
        <v>1309</v>
      </c>
      <c r="E864" s="199">
        <v>5.4522150755372062E-2</v>
      </c>
      <c r="F864" s="199">
        <v>5.4500211470776237E-2</v>
      </c>
      <c r="G864" s="199">
        <v>4.1231365992874532E-2</v>
      </c>
      <c r="H864" s="199">
        <v>4.5395743899485246E-2</v>
      </c>
      <c r="I864" s="199">
        <v>4.1669976179111202E-2</v>
      </c>
      <c r="J864" s="199">
        <v>4.7509238758395481E-2</v>
      </c>
      <c r="K864" s="199">
        <v>4.79847921257303E-2</v>
      </c>
      <c r="L864" s="199">
        <v>4.1332442689043479E-2</v>
      </c>
      <c r="M864" s="199">
        <v>4.1007875910360807E-2</v>
      </c>
      <c r="N864" s="199">
        <v>3.9005676800784254E-2</v>
      </c>
    </row>
    <row r="865" spans="1:14">
      <c r="C865" s="29">
        <v>23</v>
      </c>
      <c r="D865" s="34" t="s">
        <v>1310</v>
      </c>
      <c r="E865" s="199">
        <v>4.6069046709201547E-2</v>
      </c>
      <c r="F865" s="199">
        <v>5.1366826349009499E-2</v>
      </c>
      <c r="G865" s="199">
        <v>3.9310025699958048E-2</v>
      </c>
      <c r="H865" s="199">
        <v>4.4954779733751032E-2</v>
      </c>
      <c r="I865" s="199">
        <v>4.3774921103756928E-2</v>
      </c>
      <c r="J865" s="199">
        <v>4.1843607232486681E-2</v>
      </c>
      <c r="K865" s="199">
        <v>4.6690829160815642E-2</v>
      </c>
      <c r="L865" s="199">
        <v>3.8010806291270016E-2</v>
      </c>
      <c r="M865" s="199">
        <v>4.0181483760741973E-2</v>
      </c>
      <c r="N865" s="199">
        <v>3.7831804693637082E-2</v>
      </c>
    </row>
    <row r="866" spans="1:14">
      <c r="C866" s="29">
        <v>24</v>
      </c>
      <c r="D866" s="34" t="s">
        <v>1311</v>
      </c>
      <c r="E866" s="199">
        <v>3.6371800434872412E-2</v>
      </c>
      <c r="F866" s="199">
        <v>5.0613747602212419E-2</v>
      </c>
      <c r="G866" s="199">
        <v>3.7428264213711718E-2</v>
      </c>
      <c r="H866" s="199">
        <v>4.4199180897711951E-2</v>
      </c>
      <c r="I866" s="199">
        <v>4.2917195238558525E-2</v>
      </c>
      <c r="J866" s="199">
        <v>3.2745465410937057E-2</v>
      </c>
      <c r="K866" s="199">
        <v>4.5214465788445825E-2</v>
      </c>
      <c r="L866" s="199">
        <v>3.5737470969743855E-2</v>
      </c>
      <c r="M866" s="199">
        <v>4.1128999162283672E-2</v>
      </c>
      <c r="N866" s="199">
        <v>3.6102341337776116E-2</v>
      </c>
    </row>
    <row r="867" spans="1:14">
      <c r="A867" s="16" t="s">
        <v>435</v>
      </c>
      <c r="B867" s="16" t="s">
        <v>308</v>
      </c>
      <c r="C867" s="29">
        <v>1</v>
      </c>
      <c r="D867" s="34" t="s">
        <v>1312</v>
      </c>
      <c r="E867" s="199">
        <v>2.8821356843806573E-2</v>
      </c>
      <c r="F867" s="199">
        <v>3.4878484888715464E-2</v>
      </c>
      <c r="G867" s="199">
        <v>2.8868806401363099E-2</v>
      </c>
      <c r="H867" s="199">
        <v>2.9168850374047865E-2</v>
      </c>
      <c r="I867" s="199">
        <v>3.9015097056815551E-2</v>
      </c>
      <c r="J867" s="199">
        <v>2.9992082301872357E-2</v>
      </c>
      <c r="K867" s="199">
        <v>3.3135639963049614E-2</v>
      </c>
      <c r="L867" s="199">
        <v>2.4968326411486403E-2</v>
      </c>
      <c r="M867" s="199">
        <v>3.1552316975337016E-2</v>
      </c>
      <c r="N867" s="199">
        <v>3.6872966547938764E-2</v>
      </c>
    </row>
    <row r="868" spans="1:14">
      <c r="C868" s="29">
        <v>2</v>
      </c>
      <c r="D868" s="34" t="s">
        <v>1313</v>
      </c>
      <c r="E868" s="199">
        <v>2.6217906211447688E-2</v>
      </c>
      <c r="F868" s="199">
        <v>3.1824126310816755E-2</v>
      </c>
      <c r="G868" s="199">
        <v>2.9076949618699374E-2</v>
      </c>
      <c r="H868" s="199">
        <v>2.9017049358289606E-2</v>
      </c>
      <c r="I868" s="199">
        <v>3.8427643472449709E-2</v>
      </c>
      <c r="J868" s="199">
        <v>2.6932006097838815E-2</v>
      </c>
      <c r="K868" s="199">
        <v>3.1465051610013811E-2</v>
      </c>
      <c r="L868" s="199">
        <v>2.4786980537873496E-2</v>
      </c>
      <c r="M868" s="199">
        <v>3.2552059389359803E-2</v>
      </c>
      <c r="N868" s="199">
        <v>4.3954694079561228E-2</v>
      </c>
    </row>
    <row r="869" spans="1:14">
      <c r="C869" s="29">
        <v>3</v>
      </c>
      <c r="D869" s="34" t="s">
        <v>1314</v>
      </c>
      <c r="E869" s="199">
        <v>2.5380841978588534E-2</v>
      </c>
      <c r="F869" s="199">
        <v>3.2039629828358653E-2</v>
      </c>
      <c r="G869" s="199">
        <v>2.8966343025542532E-2</v>
      </c>
      <c r="H869" s="199">
        <v>2.75198417396521E-2</v>
      </c>
      <c r="I869" s="199">
        <v>3.8684182590008297E-2</v>
      </c>
      <c r="J869" s="199">
        <v>2.5891935821573033E-2</v>
      </c>
      <c r="K869" s="199">
        <v>3.1472061554299199E-2</v>
      </c>
      <c r="L869" s="199">
        <v>2.3672271367670181E-2</v>
      </c>
      <c r="M869" s="199">
        <v>3.2293350421507515E-2</v>
      </c>
      <c r="N869" s="199">
        <v>3.8900860844942438E-2</v>
      </c>
    </row>
    <row r="870" spans="1:14">
      <c r="C870" s="29">
        <v>4</v>
      </c>
      <c r="D870" s="34" t="s">
        <v>1315</v>
      </c>
      <c r="E870" s="199">
        <v>2.4851593118451643E-2</v>
      </c>
      <c r="F870" s="199">
        <v>3.1574057502177996E-2</v>
      </c>
      <c r="G870" s="199">
        <v>2.8892835311868679E-2</v>
      </c>
      <c r="H870" s="199">
        <v>2.7599121461806871E-2</v>
      </c>
      <c r="I870" s="199">
        <v>3.9235743926253237E-2</v>
      </c>
      <c r="J870" s="199">
        <v>2.5962741087480878E-2</v>
      </c>
      <c r="K870" s="199">
        <v>3.1216468201124066E-2</v>
      </c>
      <c r="L870" s="199">
        <v>2.3383770386267128E-2</v>
      </c>
      <c r="M870" s="199">
        <v>3.2309914533393887E-2</v>
      </c>
      <c r="N870" s="199">
        <v>4.29681706436459E-2</v>
      </c>
    </row>
    <row r="871" spans="1:14">
      <c r="C871" s="29">
        <v>5</v>
      </c>
      <c r="D871" s="34" t="s">
        <v>1316</v>
      </c>
      <c r="E871" s="199">
        <v>2.8624980531752123E-2</v>
      </c>
      <c r="F871" s="199">
        <v>3.074529687884207E-2</v>
      </c>
      <c r="G871" s="199">
        <v>2.9872408274221666E-2</v>
      </c>
      <c r="H871" s="199">
        <v>2.8802648997226551E-2</v>
      </c>
      <c r="I871" s="199">
        <v>4.2108642551825823E-2</v>
      </c>
      <c r="J871" s="199">
        <v>2.5860624287714098E-2</v>
      </c>
      <c r="K871" s="199">
        <v>2.9185611849937676E-2</v>
      </c>
      <c r="L871" s="199">
        <v>2.8404355148078021E-2</v>
      </c>
      <c r="M871" s="199">
        <v>3.4081713009916706E-2</v>
      </c>
      <c r="N871" s="199">
        <v>4.4336597674663906E-2</v>
      </c>
    </row>
    <row r="872" spans="1:14">
      <c r="C872" s="29">
        <v>6</v>
      </c>
      <c r="D872" s="34" t="s">
        <v>1317</v>
      </c>
      <c r="E872" s="199">
        <v>3.1975263562262976E-2</v>
      </c>
      <c r="F872" s="199">
        <v>2.6502624031535481E-2</v>
      </c>
      <c r="G872" s="199">
        <v>3.1509205930022294E-2</v>
      </c>
      <c r="H872" s="199">
        <v>2.9463920488669852E-2</v>
      </c>
      <c r="I872" s="199">
        <v>4.421572076447406E-2</v>
      </c>
      <c r="J872" s="199">
        <v>2.9160859956445653E-2</v>
      </c>
      <c r="K872" s="199">
        <v>2.7154669222513927E-2</v>
      </c>
      <c r="L872" s="199">
        <v>3.3192719768386225E-2</v>
      </c>
      <c r="M872" s="199">
        <v>4.2284387552491039E-2</v>
      </c>
      <c r="N872" s="199">
        <v>6.2553326139341683E-2</v>
      </c>
    </row>
    <row r="873" spans="1:14">
      <c r="C873" s="29">
        <v>7</v>
      </c>
      <c r="D873" s="34" t="s">
        <v>1318</v>
      </c>
      <c r="E873" s="199">
        <v>3.5508599768491633E-2</v>
      </c>
      <c r="F873" s="199">
        <v>2.9472495024650092E-2</v>
      </c>
      <c r="G873" s="199">
        <v>3.7009623402312584E-2</v>
      </c>
      <c r="H873" s="199">
        <v>3.7459812514481487E-2</v>
      </c>
      <c r="I873" s="199">
        <v>4.8431954339163967E-2</v>
      </c>
      <c r="J873" s="199">
        <v>3.7811882446943633E-2</v>
      </c>
      <c r="K873" s="199">
        <v>2.9946266296610631E-2</v>
      </c>
      <c r="L873" s="199">
        <v>4.0865621783811402E-2</v>
      </c>
      <c r="M873" s="199">
        <v>4.8393526801224343E-2</v>
      </c>
      <c r="N873" s="199">
        <v>5.588506381286968E-2</v>
      </c>
    </row>
    <row r="874" spans="1:14">
      <c r="C874" s="29">
        <v>8</v>
      </c>
      <c r="D874" s="34" t="s">
        <v>1319</v>
      </c>
      <c r="E874" s="199">
        <v>3.9694401273566153E-2</v>
      </c>
      <c r="F874" s="199">
        <v>3.6381942663475442E-2</v>
      </c>
      <c r="G874" s="199">
        <v>4.211677639545406E-2</v>
      </c>
      <c r="H874" s="199">
        <v>4.4451670477429775E-2</v>
      </c>
      <c r="I874" s="199">
        <v>4.8956289383897164E-2</v>
      </c>
      <c r="J874" s="199">
        <v>3.9625240491119755E-2</v>
      </c>
      <c r="K874" s="199">
        <v>3.7652977474913682E-2</v>
      </c>
      <c r="L874" s="199">
        <v>4.6038640381726233E-2</v>
      </c>
      <c r="M874" s="199">
        <v>5.2659698041855267E-2</v>
      </c>
      <c r="N874" s="199">
        <v>5.3773924755174417E-2</v>
      </c>
    </row>
    <row r="875" spans="1:14">
      <c r="C875" s="29">
        <v>9</v>
      </c>
      <c r="D875" s="34" t="s">
        <v>1320</v>
      </c>
      <c r="E875" s="199">
        <v>4.0027750550842525E-2</v>
      </c>
      <c r="F875" s="199">
        <v>4.5243378463062749E-2</v>
      </c>
      <c r="G875" s="199">
        <v>4.6918668685701707E-2</v>
      </c>
      <c r="H875" s="199">
        <v>4.8194785388258297E-2</v>
      </c>
      <c r="I875" s="199">
        <v>4.7048974872053735E-2</v>
      </c>
      <c r="J875" s="199">
        <v>3.627746073018661E-2</v>
      </c>
      <c r="K875" s="199">
        <v>4.5018573979759766E-2</v>
      </c>
      <c r="L875" s="199">
        <v>5.2504218123497058E-2</v>
      </c>
      <c r="M875" s="199">
        <v>5.3709975034514412E-2</v>
      </c>
      <c r="N875" s="199">
        <v>5.0089897850727393E-2</v>
      </c>
    </row>
    <row r="876" spans="1:14">
      <c r="C876" s="29">
        <v>10</v>
      </c>
      <c r="D876" s="34" t="s">
        <v>1321</v>
      </c>
      <c r="E876" s="199">
        <v>3.933093137903642E-2</v>
      </c>
      <c r="F876" s="199">
        <v>5.0299298472624536E-2</v>
      </c>
      <c r="G876" s="199">
        <v>5.0254797435108807E-2</v>
      </c>
      <c r="H876" s="199">
        <v>5.1368562608787929E-2</v>
      </c>
      <c r="I876" s="199">
        <v>4.4576541715558769E-2</v>
      </c>
      <c r="J876" s="199">
        <v>4.0856418242330335E-2</v>
      </c>
      <c r="K876" s="199">
        <v>5.0253406250558103E-2</v>
      </c>
      <c r="L876" s="199">
        <v>5.4956156270381591E-2</v>
      </c>
      <c r="M876" s="199">
        <v>5.3736435501383732E-2</v>
      </c>
      <c r="N876" s="199">
        <v>4.2377019253393496E-2</v>
      </c>
    </row>
    <row r="877" spans="1:14">
      <c r="C877" s="29">
        <v>11</v>
      </c>
      <c r="D877" s="34" t="s">
        <v>1322</v>
      </c>
      <c r="E877" s="199">
        <v>4.1224232480082938E-2</v>
      </c>
      <c r="F877" s="199">
        <v>5.3248396592329265E-2</v>
      </c>
      <c r="G877" s="199">
        <v>5.1571961000153071E-2</v>
      </c>
      <c r="H877" s="199">
        <v>5.0111303169779679E-2</v>
      </c>
      <c r="I877" s="199">
        <v>4.1403729519502414E-2</v>
      </c>
      <c r="J877" s="199">
        <v>4.1615830056814775E-2</v>
      </c>
      <c r="K877" s="199">
        <v>5.3838378034346053E-2</v>
      </c>
      <c r="L877" s="199">
        <v>5.527182658841253E-2</v>
      </c>
      <c r="M877" s="199">
        <v>5.2917985888218916E-2</v>
      </c>
      <c r="N877" s="199">
        <v>3.6542746103479906E-2</v>
      </c>
    </row>
    <row r="878" spans="1:14">
      <c r="C878" s="29">
        <v>12</v>
      </c>
      <c r="D878" s="34" t="s">
        <v>1323</v>
      </c>
      <c r="E878" s="199">
        <v>4.1999820316432908E-2</v>
      </c>
      <c r="F878" s="199">
        <v>5.6006639424355034E-2</v>
      </c>
      <c r="G878" s="199">
        <v>5.3045601280217007E-2</v>
      </c>
      <c r="H878" s="199">
        <v>5.3834909708832514E-2</v>
      </c>
      <c r="I878" s="199">
        <v>4.1368105290658076E-2</v>
      </c>
      <c r="J878" s="199">
        <v>4.0840745995646209E-2</v>
      </c>
      <c r="K878" s="199">
        <v>5.6314872720549455E-2</v>
      </c>
      <c r="L878" s="199">
        <v>5.8313406528590017E-2</v>
      </c>
      <c r="M878" s="199">
        <v>5.2006187678406361E-2</v>
      </c>
      <c r="N878" s="199">
        <v>2.9233515346731478E-2</v>
      </c>
    </row>
    <row r="879" spans="1:14">
      <c r="C879" s="29">
        <v>13</v>
      </c>
      <c r="D879" s="34" t="s">
        <v>1324</v>
      </c>
      <c r="E879" s="199">
        <v>4.3215378636600438E-2</v>
      </c>
      <c r="F879" s="199">
        <v>5.6020708653217219E-2</v>
      </c>
      <c r="G879" s="199">
        <v>5.2582371319893899E-2</v>
      </c>
      <c r="H879" s="199">
        <v>5.3451404837635219E-2</v>
      </c>
      <c r="I879" s="199">
        <v>4.1386844305078385E-2</v>
      </c>
      <c r="J879" s="199">
        <v>4.5372241814361648E-2</v>
      </c>
      <c r="K879" s="199">
        <v>5.5375173512297857E-2</v>
      </c>
      <c r="L879" s="199">
        <v>5.8165539408650352E-2</v>
      </c>
      <c r="M879" s="199">
        <v>5.2595547201752996E-2</v>
      </c>
      <c r="N879" s="199">
        <v>2.7504847830849249E-2</v>
      </c>
    </row>
    <row r="880" spans="1:14">
      <c r="C880" s="29">
        <v>14</v>
      </c>
      <c r="D880" s="34" t="s">
        <v>1325</v>
      </c>
      <c r="E880" s="199">
        <v>4.3970907730956979E-2</v>
      </c>
      <c r="F880" s="199">
        <v>5.7458682532135277E-2</v>
      </c>
      <c r="G880" s="199">
        <v>5.2759155812288301E-2</v>
      </c>
      <c r="H880" s="199">
        <v>5.5417340632180526E-2</v>
      </c>
      <c r="I880" s="199">
        <v>4.1145358936887234E-2</v>
      </c>
      <c r="J880" s="199">
        <v>4.5137570107966277E-2</v>
      </c>
      <c r="K880" s="199">
        <v>5.7162989702844794E-2</v>
      </c>
      <c r="L880" s="199">
        <v>5.8536346262991062E-2</v>
      </c>
      <c r="M880" s="199">
        <v>5.3803674565736009E-2</v>
      </c>
      <c r="N880" s="199">
        <v>2.9787263389343701E-2</v>
      </c>
    </row>
    <row r="881" spans="1:14">
      <c r="C881" s="29">
        <v>15</v>
      </c>
      <c r="D881" s="34" t="s">
        <v>1326</v>
      </c>
      <c r="E881" s="199">
        <v>4.4891356233737661E-2</v>
      </c>
      <c r="F881" s="199">
        <v>5.6633580630419643E-2</v>
      </c>
      <c r="G881" s="199">
        <v>5.1763584022051348E-2</v>
      </c>
      <c r="H881" s="199">
        <v>5.3682389711313477E-2</v>
      </c>
      <c r="I881" s="199">
        <v>3.9139435666205119E-2</v>
      </c>
      <c r="J881" s="199">
        <v>4.76268205699968E-2</v>
      </c>
      <c r="K881" s="199">
        <v>5.7583715774324487E-2</v>
      </c>
      <c r="L881" s="199">
        <v>5.7698642547294531E-2</v>
      </c>
      <c r="M881" s="199">
        <v>5.5346382952440654E-2</v>
      </c>
      <c r="N881" s="199">
        <v>3.622453367518317E-2</v>
      </c>
    </row>
    <row r="882" spans="1:14">
      <c r="C882" s="29">
        <v>16</v>
      </c>
      <c r="D882" s="34" t="s">
        <v>1327</v>
      </c>
      <c r="E882" s="199">
        <v>4.7489389488892697E-2</v>
      </c>
      <c r="F882" s="199">
        <v>5.499436502711768E-2</v>
      </c>
      <c r="G882" s="199">
        <v>5.0812890733035215E-2</v>
      </c>
      <c r="H882" s="199">
        <v>5.0920301447003526E-2</v>
      </c>
      <c r="I882" s="199">
        <v>4.0175531184612367E-2</v>
      </c>
      <c r="J882" s="199">
        <v>5.0388679133655988E-2</v>
      </c>
      <c r="K882" s="199">
        <v>5.901033649716924E-2</v>
      </c>
      <c r="L882" s="199">
        <v>5.4462216050774823E-2</v>
      </c>
      <c r="M882" s="199">
        <v>4.9252053142724385E-2</v>
      </c>
      <c r="N882" s="199">
        <v>3.3213442487282058E-2</v>
      </c>
    </row>
    <row r="883" spans="1:14">
      <c r="C883" s="29">
        <v>17</v>
      </c>
      <c r="D883" s="34" t="s">
        <v>1328</v>
      </c>
      <c r="E883" s="199">
        <v>5.0803061884260002E-2</v>
      </c>
      <c r="F883" s="199">
        <v>5.2126131876382237E-2</v>
      </c>
      <c r="G883" s="199">
        <v>4.9522163569849037E-2</v>
      </c>
      <c r="H883" s="199">
        <v>4.7428207034920178E-2</v>
      </c>
      <c r="I883" s="199">
        <v>4.0367634001095165E-2</v>
      </c>
      <c r="J883" s="199">
        <v>5.4585347537014141E-2</v>
      </c>
      <c r="K883" s="199">
        <v>5.4415069973910928E-2</v>
      </c>
      <c r="L883" s="199">
        <v>4.8142941197429928E-2</v>
      </c>
      <c r="M883" s="199">
        <v>3.6389178019985029E-2</v>
      </c>
      <c r="N883" s="199">
        <v>4.1808666866800279E-2</v>
      </c>
    </row>
    <row r="884" spans="1:14">
      <c r="C884" s="29">
        <v>18</v>
      </c>
      <c r="D884" s="34" t="s">
        <v>1329</v>
      </c>
      <c r="E884" s="199">
        <v>5.5797883666201788E-2</v>
      </c>
      <c r="F884" s="199">
        <v>4.2084746318986059E-2</v>
      </c>
      <c r="G884" s="199">
        <v>4.837345283922765E-2</v>
      </c>
      <c r="H884" s="199">
        <v>4.5037592680343873E-2</v>
      </c>
      <c r="I884" s="199">
        <v>3.9861903961143988E-2</v>
      </c>
      <c r="J884" s="199">
        <v>5.8216603797775941E-2</v>
      </c>
      <c r="K884" s="199">
        <v>4.5493028578054588E-2</v>
      </c>
      <c r="L884" s="199">
        <v>4.4233832160814085E-2</v>
      </c>
      <c r="M884" s="199">
        <v>3.4854120006990619E-2</v>
      </c>
      <c r="N884" s="199">
        <v>4.2164120372248509E-2</v>
      </c>
    </row>
    <row r="885" spans="1:14">
      <c r="C885" s="29">
        <v>19</v>
      </c>
      <c r="D885" s="34" t="s">
        <v>1330</v>
      </c>
      <c r="E885" s="199">
        <v>5.9643654462115191E-2</v>
      </c>
      <c r="F885" s="199">
        <v>3.5870648352309763E-2</v>
      </c>
      <c r="G885" s="199">
        <v>4.6108013699412961E-2</v>
      </c>
      <c r="H885" s="199">
        <v>4.4034996581002066E-2</v>
      </c>
      <c r="I885" s="199">
        <v>4.0392425784178058E-2</v>
      </c>
      <c r="J885" s="199">
        <v>5.736136220992849E-2</v>
      </c>
      <c r="K885" s="199">
        <v>3.5835029308469213E-2</v>
      </c>
      <c r="L885" s="199">
        <v>4.1535301839257008E-2</v>
      </c>
      <c r="M885" s="199">
        <v>3.4047110860933753E-2</v>
      </c>
      <c r="N885" s="199">
        <v>3.9459395866970663E-2</v>
      </c>
    </row>
    <row r="886" spans="1:14">
      <c r="C886" s="29">
        <v>20</v>
      </c>
      <c r="D886" s="34" t="s">
        <v>1331</v>
      </c>
      <c r="E886" s="199">
        <v>5.920965031639145E-2</v>
      </c>
      <c r="F886" s="199">
        <v>3.4189321344569118E-2</v>
      </c>
      <c r="G886" s="199">
        <v>4.2888226586257211E-2</v>
      </c>
      <c r="H886" s="199">
        <v>4.2645492430128634E-2</v>
      </c>
      <c r="I886" s="199">
        <v>4.0385412613107761E-2</v>
      </c>
      <c r="J886" s="199">
        <v>5.6346547157683155E-2</v>
      </c>
      <c r="K886" s="199">
        <v>3.3800355233779701E-2</v>
      </c>
      <c r="L886" s="199">
        <v>4.0270436941932844E-2</v>
      </c>
      <c r="M886" s="199">
        <v>3.3473824141070085E-2</v>
      </c>
      <c r="N886" s="199">
        <v>4.4746817470040813E-2</v>
      </c>
    </row>
    <row r="887" spans="1:14">
      <c r="C887" s="29">
        <v>21</v>
      </c>
      <c r="D887" s="34" t="s">
        <v>1332</v>
      </c>
      <c r="E887" s="199">
        <v>5.6742677862136534E-2</v>
      </c>
      <c r="F887" s="199">
        <v>3.4068258578850701E-2</v>
      </c>
      <c r="G887" s="199">
        <v>4.0041207051351002E-2</v>
      </c>
      <c r="H887" s="199">
        <v>3.9466874065743118E-2</v>
      </c>
      <c r="I887" s="199">
        <v>3.997141217056327E-2</v>
      </c>
      <c r="J887" s="199">
        <v>5.3429927217987519E-2</v>
      </c>
      <c r="K887" s="199">
        <v>3.4334663971742119E-2</v>
      </c>
      <c r="L887" s="199">
        <v>3.6352876855863581E-2</v>
      </c>
      <c r="M887" s="199">
        <v>3.1619836787348393E-2</v>
      </c>
      <c r="N887" s="199">
        <v>4.4445400037322225E-2</v>
      </c>
    </row>
    <row r="888" spans="1:14">
      <c r="C888" s="29">
        <v>22</v>
      </c>
      <c r="D888" s="34" t="s">
        <v>1333</v>
      </c>
      <c r="E888" s="199">
        <v>5.4018986736945981E-2</v>
      </c>
      <c r="F888" s="199">
        <v>4.0626661506424945E-2</v>
      </c>
      <c r="G888" s="199">
        <v>3.8266778584175494E-2</v>
      </c>
      <c r="H888" s="199">
        <v>3.9267093000482478E-2</v>
      </c>
      <c r="I888" s="199">
        <v>3.986802373462571E-2</v>
      </c>
      <c r="J888" s="199">
        <v>5.2287674222936301E-2</v>
      </c>
      <c r="K888" s="199">
        <v>3.7607531466884975E-2</v>
      </c>
      <c r="L888" s="199">
        <v>3.4143153135052735E-2</v>
      </c>
      <c r="M888" s="199">
        <v>3.2808171441365504E-2</v>
      </c>
      <c r="N888" s="199">
        <v>4.100388637820384E-2</v>
      </c>
    </row>
    <row r="889" spans="1:14">
      <c r="C889" s="29">
        <v>23</v>
      </c>
      <c r="D889" s="34" t="s">
        <v>1334</v>
      </c>
      <c r="E889" s="199">
        <v>4.5309324942938038E-2</v>
      </c>
      <c r="F889" s="199">
        <v>3.947134794321052E-2</v>
      </c>
      <c r="G889" s="199">
        <v>3.5621027370917414E-2</v>
      </c>
      <c r="H889" s="199">
        <v>3.7107367655349673E-2</v>
      </c>
      <c r="I889" s="199">
        <v>4.2034378877275728E-2</v>
      </c>
      <c r="J889" s="199">
        <v>4.3104487494873764E-2</v>
      </c>
      <c r="K889" s="199">
        <v>3.7147592845525768E-2</v>
      </c>
      <c r="L889" s="199">
        <v>3.1370746993615264E-2</v>
      </c>
      <c r="M889" s="199">
        <v>3.3284459845013256E-2</v>
      </c>
      <c r="N889" s="199">
        <v>3.9798378917818122E-2</v>
      </c>
    </row>
    <row r="890" spans="1:14">
      <c r="C890" s="29">
        <v>24</v>
      </c>
      <c r="D890" s="34" t="s">
        <v>1335</v>
      </c>
      <c r="E890" s="199">
        <v>3.5250050024061098E-2</v>
      </c>
      <c r="F890" s="199">
        <v>3.8239177155433242E-2</v>
      </c>
      <c r="G890" s="199">
        <v>3.3157151650875606E-2</v>
      </c>
      <c r="H890" s="199">
        <v>3.454846363663467E-2</v>
      </c>
      <c r="I890" s="199">
        <v>4.1799013282566307E-2</v>
      </c>
      <c r="J890" s="199">
        <v>3.5314911219853681E-2</v>
      </c>
      <c r="K890" s="199">
        <v>3.5580535977320402E-2</v>
      </c>
      <c r="L890" s="199">
        <v>2.8729673310143373E-2</v>
      </c>
      <c r="M890" s="199">
        <v>3.4028090207030341E-2</v>
      </c>
      <c r="N890" s="199">
        <v>4.2354463655467307E-2</v>
      </c>
    </row>
    <row r="891" spans="1:14">
      <c r="A891" s="16" t="s">
        <v>435</v>
      </c>
      <c r="B891" s="16" t="s">
        <v>309</v>
      </c>
      <c r="C891" s="29">
        <v>1</v>
      </c>
      <c r="D891" s="34" t="s">
        <v>1336</v>
      </c>
      <c r="E891" s="199">
        <v>3.1719739373745025E-2</v>
      </c>
      <c r="F891" s="199">
        <v>3.5090447023756681E-2</v>
      </c>
      <c r="G891" s="199">
        <v>3.2048393921043028E-2</v>
      </c>
      <c r="H891" s="199">
        <v>3.2120386443748788E-2</v>
      </c>
      <c r="I891" s="199">
        <v>4.5630598842366532E-2</v>
      </c>
      <c r="J891" s="199">
        <v>3.1452394308601521E-2</v>
      </c>
      <c r="K891" s="199">
        <v>3.44510183184445E-2</v>
      </c>
      <c r="L891" s="199">
        <v>2.7283846682130151E-2</v>
      </c>
      <c r="M891" s="199">
        <v>3.2255578974287526E-2</v>
      </c>
      <c r="N891" s="199">
        <v>3.928102729803095E-2</v>
      </c>
    </row>
    <row r="892" spans="1:14">
      <c r="C892" s="29">
        <v>2</v>
      </c>
      <c r="D892" s="34" t="s">
        <v>1337</v>
      </c>
      <c r="E892" s="199">
        <v>2.9251925407215433E-2</v>
      </c>
      <c r="F892" s="199">
        <v>3.2512785349248827E-2</v>
      </c>
      <c r="G892" s="199">
        <v>3.1361108622264357E-2</v>
      </c>
      <c r="H892" s="199">
        <v>3.2031094698022317E-2</v>
      </c>
      <c r="I892" s="199">
        <v>4.4446270500629027E-2</v>
      </c>
      <c r="J892" s="199">
        <v>2.6948802799100769E-2</v>
      </c>
      <c r="K892" s="199">
        <v>3.1795046457873413E-2</v>
      </c>
      <c r="L892" s="199">
        <v>2.6082169460052169E-2</v>
      </c>
      <c r="M892" s="199">
        <v>3.3218245410760863E-2</v>
      </c>
      <c r="N892" s="199">
        <v>3.6081015216280439E-2</v>
      </c>
    </row>
    <row r="893" spans="1:14">
      <c r="C893" s="29">
        <v>3</v>
      </c>
      <c r="D893" s="34" t="s">
        <v>1338</v>
      </c>
      <c r="E893" s="199">
        <v>2.7227736505483522E-2</v>
      </c>
      <c r="F893" s="199">
        <v>3.2567329530186345E-2</v>
      </c>
      <c r="G893" s="199">
        <v>3.1568013865471825E-2</v>
      </c>
      <c r="H893" s="199">
        <v>3.2431570169454561E-2</v>
      </c>
      <c r="I893" s="199">
        <v>4.4979601527365083E-2</v>
      </c>
      <c r="J893" s="199">
        <v>2.5689601721714788E-2</v>
      </c>
      <c r="K893" s="199">
        <v>3.1732880309433213E-2</v>
      </c>
      <c r="L893" s="199">
        <v>2.5347835441203549E-2</v>
      </c>
      <c r="M893" s="199">
        <v>3.2546644105620609E-2</v>
      </c>
      <c r="N893" s="199">
        <v>4.0833839000999697E-2</v>
      </c>
    </row>
    <row r="894" spans="1:14">
      <c r="C894" s="29">
        <v>4</v>
      </c>
      <c r="D894" s="34" t="s">
        <v>1339</v>
      </c>
      <c r="E894" s="199">
        <v>2.7589910357659991E-2</v>
      </c>
      <c r="F894" s="199">
        <v>3.1576083773098625E-2</v>
      </c>
      <c r="G894" s="199">
        <v>3.1024698007220523E-2</v>
      </c>
      <c r="H894" s="199">
        <v>3.1615025894321705E-2</v>
      </c>
      <c r="I894" s="199">
        <v>4.4225523175039104E-2</v>
      </c>
      <c r="J894" s="199">
        <v>2.4421249443095695E-2</v>
      </c>
      <c r="K894" s="199">
        <v>3.1451838636627892E-2</v>
      </c>
      <c r="L894" s="199">
        <v>2.5252387913428962E-2</v>
      </c>
      <c r="M894" s="199">
        <v>3.2180101447742922E-2</v>
      </c>
      <c r="N894" s="199">
        <v>3.8622548298390451E-2</v>
      </c>
    </row>
    <row r="895" spans="1:14">
      <c r="C895" s="29">
        <v>5</v>
      </c>
      <c r="D895" s="34" t="s">
        <v>1340</v>
      </c>
      <c r="E895" s="199">
        <v>2.9340317811535208E-2</v>
      </c>
      <c r="F895" s="199">
        <v>3.1658511458656023E-2</v>
      </c>
      <c r="G895" s="199">
        <v>3.2137831047259639E-2</v>
      </c>
      <c r="H895" s="199">
        <v>3.2298856115258172E-2</v>
      </c>
      <c r="I895" s="199">
        <v>4.5727386448303473E-2</v>
      </c>
      <c r="J895" s="199">
        <v>2.6838009026749106E-2</v>
      </c>
      <c r="K895" s="199">
        <v>3.0986023858267864E-2</v>
      </c>
      <c r="L895" s="199">
        <v>2.9880308190874762E-2</v>
      </c>
      <c r="M895" s="199">
        <v>3.466088944361518E-2</v>
      </c>
      <c r="N895" s="199">
        <v>4.212849767561986E-2</v>
      </c>
    </row>
    <row r="896" spans="1:14">
      <c r="C896" s="29">
        <v>6</v>
      </c>
      <c r="D896" s="34" t="s">
        <v>1341</v>
      </c>
      <c r="E896" s="199">
        <v>3.1537231043213397E-2</v>
      </c>
      <c r="F896" s="199">
        <v>2.8841884979260227E-2</v>
      </c>
      <c r="G896" s="199">
        <v>3.4575597826550696E-2</v>
      </c>
      <c r="H896" s="199">
        <v>3.3792799784516082E-2</v>
      </c>
      <c r="I896" s="199">
        <v>4.7308946634684483E-2</v>
      </c>
      <c r="J896" s="199">
        <v>3.0132294040500815E-2</v>
      </c>
      <c r="K896" s="199">
        <v>2.8968886004456282E-2</v>
      </c>
      <c r="L896" s="199">
        <v>3.5482479371790492E-2</v>
      </c>
      <c r="M896" s="199">
        <v>4.4396003556801913E-2</v>
      </c>
      <c r="N896" s="199">
        <v>6.6650321694305056E-2</v>
      </c>
    </row>
    <row r="897" spans="3:14">
      <c r="C897" s="29">
        <v>7</v>
      </c>
      <c r="D897" s="34" t="s">
        <v>1342</v>
      </c>
      <c r="E897" s="199">
        <v>3.6971942504436639E-2</v>
      </c>
      <c r="F897" s="199">
        <v>3.1351113558780598E-2</v>
      </c>
      <c r="G897" s="199">
        <v>3.8694352722857386E-2</v>
      </c>
      <c r="H897" s="199">
        <v>4.1928080250799964E-2</v>
      </c>
      <c r="I897" s="199">
        <v>4.9762132154900725E-2</v>
      </c>
      <c r="J897" s="199">
        <v>3.952143703640254E-2</v>
      </c>
      <c r="K897" s="199">
        <v>3.2114746524808509E-2</v>
      </c>
      <c r="L897" s="199">
        <v>4.2315150120112756E-2</v>
      </c>
      <c r="M897" s="199">
        <v>4.8519367944370874E-2</v>
      </c>
      <c r="N897" s="199">
        <v>6.7451209608578422E-2</v>
      </c>
    </row>
    <row r="898" spans="3:14">
      <c r="C898" s="29">
        <v>8</v>
      </c>
      <c r="D898" s="34" t="s">
        <v>1343</v>
      </c>
      <c r="E898" s="199">
        <v>4.0608492060501475E-2</v>
      </c>
      <c r="F898" s="199">
        <v>3.874188781742962E-2</v>
      </c>
      <c r="G898" s="199">
        <v>4.3143354385211968E-2</v>
      </c>
      <c r="H898" s="199">
        <v>4.7523980866184569E-2</v>
      </c>
      <c r="I898" s="199">
        <v>4.8926597114804696E-2</v>
      </c>
      <c r="J898" s="199">
        <v>4.2769913390356719E-2</v>
      </c>
      <c r="K898" s="199">
        <v>4.0274525280176977E-2</v>
      </c>
      <c r="L898" s="199">
        <v>4.6723697381321698E-2</v>
      </c>
      <c r="M898" s="199">
        <v>5.1301278911150529E-2</v>
      </c>
      <c r="N898" s="199">
        <v>5.8285007314532448E-2</v>
      </c>
    </row>
    <row r="899" spans="3:14">
      <c r="C899" s="29">
        <v>9</v>
      </c>
      <c r="D899" s="34" t="s">
        <v>1344</v>
      </c>
      <c r="E899" s="199">
        <v>3.9744088638326236E-2</v>
      </c>
      <c r="F899" s="199">
        <v>4.8784055768216969E-2</v>
      </c>
      <c r="G899" s="199">
        <v>4.785074072490144E-2</v>
      </c>
      <c r="H899" s="199">
        <v>5.1045626830046847E-2</v>
      </c>
      <c r="I899" s="199">
        <v>4.8511916657072399E-2</v>
      </c>
      <c r="J899" s="199">
        <v>3.8994626918004635E-2</v>
      </c>
      <c r="K899" s="199">
        <v>4.8133609664469119E-2</v>
      </c>
      <c r="L899" s="199">
        <v>5.2879201961180448E-2</v>
      </c>
      <c r="M899" s="199">
        <v>5.2941843734932374E-2</v>
      </c>
      <c r="N899" s="199">
        <v>5.5446149903611464E-2</v>
      </c>
    </row>
    <row r="900" spans="3:14">
      <c r="C900" s="29">
        <v>10</v>
      </c>
      <c r="D900" s="34" t="s">
        <v>1345</v>
      </c>
      <c r="E900" s="199">
        <v>4.0546769941554546E-2</v>
      </c>
      <c r="F900" s="199">
        <v>5.2462051561687609E-2</v>
      </c>
      <c r="G900" s="199">
        <v>4.9709254147292554E-2</v>
      </c>
      <c r="H900" s="199">
        <v>5.1526857551438217E-2</v>
      </c>
      <c r="I900" s="199">
        <v>4.6358608668470969E-2</v>
      </c>
      <c r="J900" s="199">
        <v>3.9597468880940026E-2</v>
      </c>
      <c r="K900" s="199">
        <v>5.2453779562989224E-2</v>
      </c>
      <c r="L900" s="199">
        <v>5.3551427534603728E-2</v>
      </c>
      <c r="M900" s="199">
        <v>5.2407203966951865E-2</v>
      </c>
      <c r="N900" s="199">
        <v>5.1688654705340384E-2</v>
      </c>
    </row>
    <row r="901" spans="3:14">
      <c r="C901" s="29">
        <v>11</v>
      </c>
      <c r="D901" s="34" t="s">
        <v>1346</v>
      </c>
      <c r="E901" s="199">
        <v>4.1617916640021249E-2</v>
      </c>
      <c r="F901" s="199">
        <v>5.5288204024524203E-2</v>
      </c>
      <c r="G901" s="199">
        <v>5.1981100438480095E-2</v>
      </c>
      <c r="H901" s="199">
        <v>5.0060003028748697E-2</v>
      </c>
      <c r="I901" s="199">
        <v>4.2776512794754785E-2</v>
      </c>
      <c r="J901" s="199">
        <v>4.0407671377225556E-2</v>
      </c>
      <c r="K901" s="199">
        <v>5.6197362478491546E-2</v>
      </c>
      <c r="L901" s="199">
        <v>5.4572302820222782E-2</v>
      </c>
      <c r="M901" s="199">
        <v>5.1765338883161753E-2</v>
      </c>
      <c r="N901" s="199">
        <v>4.8362279783845219E-2</v>
      </c>
    </row>
    <row r="902" spans="3:14">
      <c r="C902" s="29">
        <v>12</v>
      </c>
      <c r="D902" s="34" t="s">
        <v>1347</v>
      </c>
      <c r="E902" s="199">
        <v>4.1609326619168344E-2</v>
      </c>
      <c r="F902" s="199">
        <v>5.667618963077832E-2</v>
      </c>
      <c r="G902" s="199">
        <v>5.2930468723991229E-2</v>
      </c>
      <c r="H902" s="199">
        <v>5.416719569227936E-2</v>
      </c>
      <c r="I902" s="199">
        <v>4.4512933150634898E-2</v>
      </c>
      <c r="J902" s="199">
        <v>4.1965323771237191E-2</v>
      </c>
      <c r="K902" s="199">
        <v>5.6718873381169627E-2</v>
      </c>
      <c r="L902" s="199">
        <v>5.7732945844097945E-2</v>
      </c>
      <c r="M902" s="199">
        <v>5.2585883673476351E-2</v>
      </c>
      <c r="N902" s="199">
        <v>3.5446133385593208E-2</v>
      </c>
    </row>
    <row r="903" spans="3:14">
      <c r="C903" s="29">
        <v>13</v>
      </c>
      <c r="D903" s="34" t="s">
        <v>1348</v>
      </c>
      <c r="E903" s="199">
        <v>4.3273350587003788E-2</v>
      </c>
      <c r="F903" s="199">
        <v>5.5016041695727713E-2</v>
      </c>
      <c r="G903" s="199">
        <v>5.2172605740635904E-2</v>
      </c>
      <c r="H903" s="199">
        <v>5.1272811437401908E-2</v>
      </c>
      <c r="I903" s="199">
        <v>4.2784416867350558E-2</v>
      </c>
      <c r="J903" s="199">
        <v>4.2991490404333657E-2</v>
      </c>
      <c r="K903" s="199">
        <v>5.6072383179198937E-2</v>
      </c>
      <c r="L903" s="199">
        <v>5.599286297270252E-2</v>
      </c>
      <c r="M903" s="199">
        <v>5.1886820093324515E-2</v>
      </c>
      <c r="N903" s="199">
        <v>3.3329703302176029E-2</v>
      </c>
    </row>
    <row r="904" spans="3:14">
      <c r="C904" s="29">
        <v>14</v>
      </c>
      <c r="D904" s="34" t="s">
        <v>1349</v>
      </c>
      <c r="E904" s="199">
        <v>4.2263130020995708E-2</v>
      </c>
      <c r="F904" s="199">
        <v>5.5677923933437082E-2</v>
      </c>
      <c r="G904" s="199">
        <v>5.2442007894657798E-2</v>
      </c>
      <c r="H904" s="199">
        <v>5.3175653253915843E-2</v>
      </c>
      <c r="I904" s="199">
        <v>4.1643188091276817E-2</v>
      </c>
      <c r="J904" s="199">
        <v>4.4756671823317662E-2</v>
      </c>
      <c r="K904" s="199">
        <v>5.6630988886843932E-2</v>
      </c>
      <c r="L904" s="199">
        <v>5.6695142728823623E-2</v>
      </c>
      <c r="M904" s="199">
        <v>5.4033600355855117E-2</v>
      </c>
      <c r="N904" s="199">
        <v>3.2620726360975572E-2</v>
      </c>
    </row>
    <row r="905" spans="3:14">
      <c r="C905" s="29">
        <v>15</v>
      </c>
      <c r="D905" s="34" t="s">
        <v>1350</v>
      </c>
      <c r="E905" s="199">
        <v>4.2912039053522977E-2</v>
      </c>
      <c r="F905" s="199">
        <v>5.5845813730338874E-2</v>
      </c>
      <c r="G905" s="199">
        <v>5.2378394391302749E-2</v>
      </c>
      <c r="H905" s="199">
        <v>5.0756239623533712E-2</v>
      </c>
      <c r="I905" s="199">
        <v>3.787801600022906E-2</v>
      </c>
      <c r="J905" s="199">
        <v>4.5044181715223855E-2</v>
      </c>
      <c r="K905" s="199">
        <v>5.8656969106955774E-2</v>
      </c>
      <c r="L905" s="199">
        <v>5.6015499640058447E-2</v>
      </c>
      <c r="M905" s="199">
        <v>5.5493823743095839E-2</v>
      </c>
      <c r="N905" s="199">
        <v>3.2723374045922217E-2</v>
      </c>
    </row>
    <row r="906" spans="3:14">
      <c r="C906" s="29">
        <v>16</v>
      </c>
      <c r="D906" s="34" t="s">
        <v>1351</v>
      </c>
      <c r="E906" s="199">
        <v>4.5116059307418126E-2</v>
      </c>
      <c r="F906" s="199">
        <v>5.3689484340853272E-2</v>
      </c>
      <c r="G906" s="199">
        <v>5.0134456459338762E-2</v>
      </c>
      <c r="H906" s="199">
        <v>4.5852136625135098E-2</v>
      </c>
      <c r="I906" s="199">
        <v>3.6395390941395919E-2</v>
      </c>
      <c r="J906" s="199">
        <v>4.6398959665327609E-2</v>
      </c>
      <c r="K906" s="199">
        <v>5.7038869990876991E-2</v>
      </c>
      <c r="L906" s="199">
        <v>5.2721288357776536E-2</v>
      </c>
      <c r="M906" s="199">
        <v>4.7828263176403922E-2</v>
      </c>
      <c r="N906" s="199">
        <v>3.3561781458831257E-2</v>
      </c>
    </row>
    <row r="907" spans="3:14">
      <c r="C907" s="29">
        <v>17</v>
      </c>
      <c r="D907" s="34" t="s">
        <v>1352</v>
      </c>
      <c r="E907" s="199">
        <v>4.8825095752081174E-2</v>
      </c>
      <c r="F907" s="199">
        <v>4.9938284912351888E-2</v>
      </c>
      <c r="G907" s="199">
        <v>4.7070513619272863E-2</v>
      </c>
      <c r="H907" s="199">
        <v>4.3103043528217928E-2</v>
      </c>
      <c r="I907" s="199">
        <v>3.5854364628887379E-2</v>
      </c>
      <c r="J907" s="199">
        <v>5.3447827743348206E-2</v>
      </c>
      <c r="K907" s="199">
        <v>5.1616747150621596E-2</v>
      </c>
      <c r="L907" s="199">
        <v>4.795541554053441E-2</v>
      </c>
      <c r="M907" s="199">
        <v>3.7546527347222074E-2</v>
      </c>
      <c r="N907" s="199">
        <v>3.195540418233863E-2</v>
      </c>
    </row>
    <row r="908" spans="3:14">
      <c r="C908" s="29">
        <v>18</v>
      </c>
      <c r="D908" s="34" t="s">
        <v>1353</v>
      </c>
      <c r="E908" s="199">
        <v>5.4009218347949077E-2</v>
      </c>
      <c r="F908" s="199">
        <v>3.9536967760207299E-2</v>
      </c>
      <c r="G908" s="199">
        <v>4.3884713743559282E-2</v>
      </c>
      <c r="H908" s="199">
        <v>4.0880936770005122E-2</v>
      </c>
      <c r="I908" s="199">
        <v>3.5408067880771978E-2</v>
      </c>
      <c r="J908" s="199">
        <v>6.0616830348028596E-2</v>
      </c>
      <c r="K908" s="199">
        <v>4.1107486969034435E-2</v>
      </c>
      <c r="L908" s="199">
        <v>4.3291851452758129E-2</v>
      </c>
      <c r="M908" s="199">
        <v>3.5623380961139393E-2</v>
      </c>
      <c r="N908" s="199">
        <v>2.8319552390021561E-2</v>
      </c>
    </row>
    <row r="909" spans="3:14">
      <c r="C909" s="29">
        <v>19</v>
      </c>
      <c r="D909" s="34" t="s">
        <v>1354</v>
      </c>
      <c r="E909" s="199">
        <v>5.6099535722402429E-2</v>
      </c>
      <c r="F909" s="199">
        <v>3.4020698708995246E-2</v>
      </c>
      <c r="G909" s="199">
        <v>4.2841074067016913E-2</v>
      </c>
      <c r="H909" s="199">
        <v>4.0001051696278538E-2</v>
      </c>
      <c r="I909" s="199">
        <v>3.6520484075232444E-2</v>
      </c>
      <c r="J909" s="199">
        <v>6.2013699611514123E-2</v>
      </c>
      <c r="K909" s="199">
        <v>3.2629544777459878E-2</v>
      </c>
      <c r="L909" s="199">
        <v>4.097709658024859E-2</v>
      </c>
      <c r="M909" s="199">
        <v>3.5226314946640538E-2</v>
      </c>
      <c r="N909" s="199">
        <v>3.185924571885413E-2</v>
      </c>
    </row>
    <row r="910" spans="3:14">
      <c r="C910" s="29">
        <v>20</v>
      </c>
      <c r="D910" s="34" t="s">
        <v>1355</v>
      </c>
      <c r="E910" s="199">
        <v>5.6702324918756417E-2</v>
      </c>
      <c r="F910" s="199">
        <v>3.2551266699154653E-2</v>
      </c>
      <c r="G910" s="199">
        <v>3.9489340794615538E-2</v>
      </c>
      <c r="H910" s="199">
        <v>3.8577733302002488E-2</v>
      </c>
      <c r="I910" s="199">
        <v>3.7231373381827547E-2</v>
      </c>
      <c r="J910" s="199">
        <v>5.8052988108882764E-2</v>
      </c>
      <c r="K910" s="199">
        <v>3.0284511492825156E-2</v>
      </c>
      <c r="L910" s="199">
        <v>3.906994742133986E-2</v>
      </c>
      <c r="M910" s="199">
        <v>3.3247194496839959E-2</v>
      </c>
      <c r="N910" s="199">
        <v>3.272372800345652E-2</v>
      </c>
    </row>
    <row r="911" spans="3:14">
      <c r="C911" s="29">
        <v>21</v>
      </c>
      <c r="D911" s="34" t="s">
        <v>1356</v>
      </c>
      <c r="E911" s="199">
        <v>5.6527075226915725E-2</v>
      </c>
      <c r="F911" s="199">
        <v>3.4158787727272454E-2</v>
      </c>
      <c r="G911" s="199">
        <v>3.7135118372815128E-2</v>
      </c>
      <c r="H911" s="199">
        <v>3.7200227435011231E-2</v>
      </c>
      <c r="I911" s="199">
        <v>3.6570712219576917E-2</v>
      </c>
      <c r="J911" s="199">
        <v>5.318046313102652E-2</v>
      </c>
      <c r="K911" s="199">
        <v>3.2205919948062961E-2</v>
      </c>
      <c r="L911" s="199">
        <v>3.5809075221407201E-2</v>
      </c>
      <c r="M911" s="199">
        <v>3.1728898018491901E-2</v>
      </c>
      <c r="N911" s="199">
        <v>4.062606592836631E-2</v>
      </c>
    </row>
    <row r="912" spans="3:14">
      <c r="C912" s="29">
        <v>22</v>
      </c>
      <c r="D912" s="34" t="s">
        <v>1357</v>
      </c>
      <c r="E912" s="199">
        <v>5.349816659437167E-2</v>
      </c>
      <c r="F912" s="199">
        <v>3.9901083758001978E-2</v>
      </c>
      <c r="G912" s="199">
        <v>3.7580967965424726E-2</v>
      </c>
      <c r="H912" s="199">
        <v>3.8553034374248965E-2</v>
      </c>
      <c r="I912" s="199">
        <v>3.531527705116648E-2</v>
      </c>
      <c r="J912" s="199">
        <v>4.8758905980105696E-2</v>
      </c>
      <c r="K912" s="199">
        <v>3.7004898590055034E-2</v>
      </c>
      <c r="L912" s="199">
        <v>3.4059535017950851E-2</v>
      </c>
      <c r="M912" s="199">
        <v>3.3151513831672176E-2</v>
      </c>
      <c r="N912" s="199">
        <v>3.9006238265570328E-2</v>
      </c>
    </row>
    <row r="913" spans="1:14">
      <c r="C913" s="29">
        <v>23</v>
      </c>
      <c r="D913" s="34" t="s">
        <v>1358</v>
      </c>
      <c r="E913" s="199">
        <v>4.6756165776486072E-2</v>
      </c>
      <c r="F913" s="199">
        <v>3.7945600142995424E-2</v>
      </c>
      <c r="G913" s="199">
        <v>3.4889605593568407E-2</v>
      </c>
      <c r="H913" s="199">
        <v>3.5827729645536814E-2</v>
      </c>
      <c r="I913" s="199">
        <v>3.5360882058709658E-2</v>
      </c>
      <c r="J913" s="199">
        <v>4.1254573454981056E-2</v>
      </c>
      <c r="K913" s="199">
        <v>3.6230140159862971E-2</v>
      </c>
      <c r="L913" s="199">
        <v>3.1085733907313031E-2</v>
      </c>
      <c r="M913" s="199">
        <v>3.2460758901603458E-2</v>
      </c>
      <c r="N913" s="199">
        <v>4.004935111914884E-2</v>
      </c>
    </row>
    <row r="914" spans="1:14">
      <c r="C914" s="29">
        <v>24</v>
      </c>
      <c r="D914" s="34" t="s">
        <v>1359</v>
      </c>
      <c r="E914" s="199">
        <v>3.6252441789235673E-2</v>
      </c>
      <c r="F914" s="199">
        <v>3.6167502115040058E-2</v>
      </c>
      <c r="G914" s="199">
        <v>3.2956286925247387E-2</v>
      </c>
      <c r="H914" s="199">
        <v>3.4257924983893052E-2</v>
      </c>
      <c r="I914" s="199">
        <v>3.5870799134548784E-2</v>
      </c>
      <c r="J914" s="199">
        <v>3.4744615299980741E-2</v>
      </c>
      <c r="K914" s="199">
        <v>3.5242949270994077E-2</v>
      </c>
      <c r="L914" s="199">
        <v>2.9222798438067299E-2</v>
      </c>
      <c r="M914" s="199">
        <v>3.2994524074838376E-2</v>
      </c>
      <c r="N914" s="199">
        <v>4.2948145339211076E-2</v>
      </c>
    </row>
    <row r="915" spans="1:14">
      <c r="A915" s="16" t="s">
        <v>435</v>
      </c>
      <c r="B915" s="16" t="s">
        <v>310</v>
      </c>
      <c r="C915" s="29">
        <v>1</v>
      </c>
      <c r="D915" s="34" t="s">
        <v>1360</v>
      </c>
      <c r="E915" s="199">
        <v>3.0960947032726588E-2</v>
      </c>
      <c r="F915" s="199">
        <v>3.3627465024661449E-2</v>
      </c>
      <c r="G915" s="199">
        <v>3.1011826502633795E-2</v>
      </c>
      <c r="H915" s="199">
        <v>3.2633445620290198E-2</v>
      </c>
      <c r="I915" s="199">
        <v>3.9893254157897809E-2</v>
      </c>
      <c r="J915" s="199">
        <v>2.9436289381076609E-2</v>
      </c>
      <c r="K915" s="199">
        <v>3.4407016607400913E-2</v>
      </c>
      <c r="L915" s="199">
        <v>2.7398772569854825E-2</v>
      </c>
      <c r="M915" s="199">
        <v>3.3744174036261829E-2</v>
      </c>
      <c r="N915" s="199">
        <v>4.1893157427540129E-2</v>
      </c>
    </row>
    <row r="916" spans="1:14">
      <c r="C916" s="29">
        <v>2</v>
      </c>
      <c r="D916" s="34" t="s">
        <v>1361</v>
      </c>
      <c r="E916" s="199">
        <v>2.9074949733962838E-2</v>
      </c>
      <c r="F916" s="199">
        <v>3.1534599533299443E-2</v>
      </c>
      <c r="G916" s="199">
        <v>3.0173260266710477E-2</v>
      </c>
      <c r="H916" s="199">
        <v>3.2548703552287138E-2</v>
      </c>
      <c r="I916" s="199">
        <v>4.035421262896919E-2</v>
      </c>
      <c r="J916" s="199">
        <v>2.6437951775412513E-2</v>
      </c>
      <c r="K916" s="199">
        <v>3.2709457283195111E-2</v>
      </c>
      <c r="L916" s="199">
        <v>2.6405324039485697E-2</v>
      </c>
      <c r="M916" s="199">
        <v>3.3276016235872577E-2</v>
      </c>
      <c r="N916" s="199">
        <v>3.8697347699008927E-2</v>
      </c>
    </row>
    <row r="917" spans="1:14">
      <c r="C917" s="29">
        <v>3</v>
      </c>
      <c r="D917" s="34" t="s">
        <v>1362</v>
      </c>
      <c r="E917" s="199">
        <v>2.7403151561248045E-2</v>
      </c>
      <c r="F917" s="199">
        <v>3.0927359627508873E-2</v>
      </c>
      <c r="G917" s="199">
        <v>2.9716925628364057E-2</v>
      </c>
      <c r="H917" s="199">
        <v>3.2081785907862405E-2</v>
      </c>
      <c r="I917" s="199">
        <v>4.0014107751730518E-2</v>
      </c>
      <c r="J917" s="199">
        <v>2.5962049482777864E-2</v>
      </c>
      <c r="K917" s="199">
        <v>3.2952186079775445E-2</v>
      </c>
      <c r="L917" s="199">
        <v>2.5254583928836678E-2</v>
      </c>
      <c r="M917" s="199">
        <v>3.1773198575021915E-2</v>
      </c>
      <c r="N917" s="199">
        <v>3.649491732221221E-2</v>
      </c>
    </row>
    <row r="918" spans="1:14">
      <c r="C918" s="29">
        <v>4</v>
      </c>
      <c r="D918" s="34" t="s">
        <v>1363</v>
      </c>
      <c r="E918" s="199">
        <v>2.8104015885283568E-2</v>
      </c>
      <c r="F918" s="199">
        <v>3.0680287887755574E-2</v>
      </c>
      <c r="G918" s="199">
        <v>3.0246934966203873E-2</v>
      </c>
      <c r="H918" s="199">
        <v>3.1948484404839175E-2</v>
      </c>
      <c r="I918" s="199">
        <v>4.0583466996999822E-2</v>
      </c>
      <c r="J918" s="199">
        <v>2.5370134634801086E-2</v>
      </c>
      <c r="K918" s="199">
        <v>3.2534939309954318E-2</v>
      </c>
      <c r="L918" s="199">
        <v>2.5456237137108314E-2</v>
      </c>
      <c r="M918" s="199">
        <v>3.2701956072660229E-2</v>
      </c>
      <c r="N918" s="199">
        <v>3.4514146300010234E-2</v>
      </c>
    </row>
    <row r="919" spans="1:14">
      <c r="C919" s="29">
        <v>5</v>
      </c>
      <c r="D919" s="34" t="s">
        <v>1364</v>
      </c>
      <c r="E919" s="199">
        <v>2.9694222300329091E-2</v>
      </c>
      <c r="F919" s="199">
        <v>3.0044836453158842E-2</v>
      </c>
      <c r="G919" s="199">
        <v>3.0484305323677342E-2</v>
      </c>
      <c r="H919" s="199">
        <v>3.1355512934259894E-2</v>
      </c>
      <c r="I919" s="199">
        <v>4.1223630388881147E-2</v>
      </c>
      <c r="J919" s="199">
        <v>2.6533374826204735E-2</v>
      </c>
      <c r="K919" s="199">
        <v>3.0460718791099666E-2</v>
      </c>
      <c r="L919" s="199">
        <v>2.9259142891271184E-2</v>
      </c>
      <c r="M919" s="199">
        <v>3.2999478579802191E-2</v>
      </c>
      <c r="N919" s="199">
        <v>4.0828156196035296E-2</v>
      </c>
    </row>
    <row r="920" spans="1:14">
      <c r="C920" s="29">
        <v>6</v>
      </c>
      <c r="D920" s="34" t="s">
        <v>1365</v>
      </c>
      <c r="E920" s="199">
        <v>3.4191668373435437E-2</v>
      </c>
      <c r="F920" s="199">
        <v>2.6419404690508266E-2</v>
      </c>
      <c r="G920" s="199">
        <v>3.2514831946599453E-2</v>
      </c>
      <c r="H920" s="199">
        <v>3.2436977825788374E-2</v>
      </c>
      <c r="I920" s="199">
        <v>4.4420364456604203E-2</v>
      </c>
      <c r="J920" s="199">
        <v>3.1601826242796574E-2</v>
      </c>
      <c r="K920" s="199">
        <v>2.7921414637820826E-2</v>
      </c>
      <c r="L920" s="199">
        <v>3.4120689029584976E-2</v>
      </c>
      <c r="M920" s="199">
        <v>4.2843863460465967E-2</v>
      </c>
      <c r="N920" s="199">
        <v>5.6485366970591387E-2</v>
      </c>
    </row>
    <row r="921" spans="1:14">
      <c r="C921" s="29">
        <v>7</v>
      </c>
      <c r="D921" s="34" t="s">
        <v>1366</v>
      </c>
      <c r="E921" s="199">
        <v>3.8210004304578583E-2</v>
      </c>
      <c r="F921" s="199">
        <v>2.8993942280949512E-2</v>
      </c>
      <c r="G921" s="199">
        <v>3.8281067718740035E-2</v>
      </c>
      <c r="H921" s="199">
        <v>4.1132238770588837E-2</v>
      </c>
      <c r="I921" s="199">
        <v>4.7932059593614816E-2</v>
      </c>
      <c r="J921" s="199">
        <v>3.972010444542718E-2</v>
      </c>
      <c r="K921" s="199">
        <v>3.2629693099456528E-2</v>
      </c>
      <c r="L921" s="199">
        <v>4.1988865283319771E-2</v>
      </c>
      <c r="M921" s="199">
        <v>4.8062778138195567E-2</v>
      </c>
      <c r="N921" s="199">
        <v>5.4477651382688015E-2</v>
      </c>
    </row>
    <row r="922" spans="1:14">
      <c r="C922" s="29">
        <v>8</v>
      </c>
      <c r="D922" s="34" t="s">
        <v>1367</v>
      </c>
      <c r="E922" s="199">
        <v>4.4456189582627467E-2</v>
      </c>
      <c r="F922" s="199">
        <v>3.6810405731110239E-2</v>
      </c>
      <c r="G922" s="199">
        <v>4.1943278544284701E-2</v>
      </c>
      <c r="H922" s="199">
        <v>4.5279638231651591E-2</v>
      </c>
      <c r="I922" s="199">
        <v>4.6846180526280652E-2</v>
      </c>
      <c r="J922" s="199">
        <v>4.1258303876704573E-2</v>
      </c>
      <c r="K922" s="199">
        <v>3.8684222146606786E-2</v>
      </c>
      <c r="L922" s="199">
        <v>4.4259515731534547E-2</v>
      </c>
      <c r="M922" s="199">
        <v>5.0924009230489078E-2</v>
      </c>
      <c r="N922" s="199">
        <v>5.247304478313481E-2</v>
      </c>
    </row>
    <row r="923" spans="1:14">
      <c r="C923" s="29">
        <v>9</v>
      </c>
      <c r="D923" s="34" t="s">
        <v>1368</v>
      </c>
      <c r="E923" s="199">
        <v>4.1755878732884597E-2</v>
      </c>
      <c r="F923" s="199">
        <v>4.66426241421748E-2</v>
      </c>
      <c r="G923" s="199">
        <v>4.5886997776152877E-2</v>
      </c>
      <c r="H923" s="199">
        <v>4.8436001507962796E-2</v>
      </c>
      <c r="I923" s="199">
        <v>4.3819532921274294E-2</v>
      </c>
      <c r="J923" s="199">
        <v>3.9825076996831917E-2</v>
      </c>
      <c r="K923" s="199">
        <v>4.6393830949282538E-2</v>
      </c>
      <c r="L923" s="199">
        <v>5.0795843190787497E-2</v>
      </c>
      <c r="M923" s="199">
        <v>5.3380570588770902E-2</v>
      </c>
      <c r="N923" s="199">
        <v>4.9246145171102013E-2</v>
      </c>
    </row>
    <row r="924" spans="1:14">
      <c r="C924" s="29">
        <v>10</v>
      </c>
      <c r="D924" s="34" t="s">
        <v>1369</v>
      </c>
      <c r="E924" s="199">
        <v>4.2007630094054643E-2</v>
      </c>
      <c r="F924" s="199">
        <v>5.0712681967121573E-2</v>
      </c>
      <c r="G924" s="199">
        <v>4.8516975416738273E-2</v>
      </c>
      <c r="H924" s="199">
        <v>4.9334992196482075E-2</v>
      </c>
      <c r="I924" s="199">
        <v>4.037510342474996E-2</v>
      </c>
      <c r="J924" s="199">
        <v>4.057398810191843E-2</v>
      </c>
      <c r="K924" s="199">
        <v>5.0303682919079072E-2</v>
      </c>
      <c r="L924" s="199">
        <v>5.2624085096614988E-2</v>
      </c>
      <c r="M924" s="199">
        <v>5.3396664902516482E-2</v>
      </c>
      <c r="N924" s="199">
        <v>4.1576501206690493E-2</v>
      </c>
    </row>
    <row r="925" spans="1:14">
      <c r="C925" s="29">
        <v>11</v>
      </c>
      <c r="D925" s="34" t="s">
        <v>1370</v>
      </c>
      <c r="E925" s="199">
        <v>4.1005735701721904E-2</v>
      </c>
      <c r="F925" s="199">
        <v>5.418406935901536E-2</v>
      </c>
      <c r="G925" s="199">
        <v>5.1356304856029454E-2</v>
      </c>
      <c r="H925" s="199">
        <v>4.9938946685085438E-2</v>
      </c>
      <c r="I925" s="199">
        <v>4.1596466447782844E-2</v>
      </c>
      <c r="J925" s="199">
        <v>4.0682599537302529E-2</v>
      </c>
      <c r="K925" s="199">
        <v>5.4158419677791669E-2</v>
      </c>
      <c r="L925" s="199">
        <v>5.4887683916024263E-2</v>
      </c>
      <c r="M925" s="199">
        <v>5.1730325457256365E-2</v>
      </c>
      <c r="N925" s="199">
        <v>3.922368791191936E-2</v>
      </c>
    </row>
    <row r="926" spans="1:14">
      <c r="C926" s="29">
        <v>12</v>
      </c>
      <c r="D926" s="34" t="s">
        <v>1371</v>
      </c>
      <c r="E926" s="199">
        <v>4.1366181160353517E-2</v>
      </c>
      <c r="F926" s="199">
        <v>5.5705725012952491E-2</v>
      </c>
      <c r="G926" s="199">
        <v>5.1904650979969248E-2</v>
      </c>
      <c r="H926" s="199">
        <v>5.2470783220758335E-2</v>
      </c>
      <c r="I926" s="199">
        <v>4.076420300219108E-2</v>
      </c>
      <c r="J926" s="199">
        <v>4.3558417769661392E-2</v>
      </c>
      <c r="K926" s="199">
        <v>5.4853921150993933E-2</v>
      </c>
      <c r="L926" s="199">
        <v>5.6677161343059203E-2</v>
      </c>
      <c r="M926" s="199">
        <v>5.1486421022979491E-2</v>
      </c>
      <c r="N926" s="199">
        <v>3.1263065667476192E-2</v>
      </c>
    </row>
    <row r="927" spans="1:14">
      <c r="C927" s="29">
        <v>13</v>
      </c>
      <c r="D927" s="34" t="s">
        <v>1372</v>
      </c>
      <c r="E927" s="199">
        <v>4.3427885713680427E-2</v>
      </c>
      <c r="F927" s="199">
        <v>5.5196872077664404E-2</v>
      </c>
      <c r="G927" s="199">
        <v>5.129497016477029E-2</v>
      </c>
      <c r="H927" s="199">
        <v>5.0634110399513148E-2</v>
      </c>
      <c r="I927" s="199">
        <v>3.9579551980212672E-2</v>
      </c>
      <c r="J927" s="199">
        <v>4.4374874373698199E-2</v>
      </c>
      <c r="K927" s="199">
        <v>5.3290267167806535E-2</v>
      </c>
      <c r="L927" s="199">
        <v>5.623764877345943E-2</v>
      </c>
      <c r="M927" s="199">
        <v>5.2710300218526997E-2</v>
      </c>
      <c r="N927" s="199">
        <v>3.2436075457219916E-2</v>
      </c>
    </row>
    <row r="928" spans="1:14">
      <c r="C928" s="29">
        <v>14</v>
      </c>
      <c r="D928" s="34" t="s">
        <v>1373</v>
      </c>
      <c r="E928" s="199">
        <v>4.1663656745634735E-2</v>
      </c>
      <c r="F928" s="199">
        <v>5.7099295025404874E-2</v>
      </c>
      <c r="G928" s="199">
        <v>5.2554778550079902E-2</v>
      </c>
      <c r="H928" s="199">
        <v>5.2868736432209525E-2</v>
      </c>
      <c r="I928" s="199">
        <v>4.0532907188318687E-2</v>
      </c>
      <c r="J928" s="199">
        <v>4.5211766292285793E-2</v>
      </c>
      <c r="K928" s="199">
        <v>5.5972892515543743E-2</v>
      </c>
      <c r="L928" s="199">
        <v>5.7532707025757253E-2</v>
      </c>
      <c r="M928" s="199">
        <v>5.6005277512206797E-2</v>
      </c>
      <c r="N928" s="199">
        <v>3.2088905091452041E-2</v>
      </c>
    </row>
    <row r="929" spans="1:14">
      <c r="C929" s="29">
        <v>15</v>
      </c>
      <c r="D929" s="34" t="s">
        <v>1374</v>
      </c>
      <c r="E929" s="199">
        <v>4.1819774005685095E-2</v>
      </c>
      <c r="F929" s="199">
        <v>5.8262505242360214E-2</v>
      </c>
      <c r="G929" s="199">
        <v>5.2249906646798343E-2</v>
      </c>
      <c r="H929" s="199">
        <v>5.0378267406048644E-2</v>
      </c>
      <c r="I929" s="199">
        <v>4.0775737171197077E-2</v>
      </c>
      <c r="J929" s="199">
        <v>4.6096991635932651E-2</v>
      </c>
      <c r="K929" s="199">
        <v>5.7595341468630719E-2</v>
      </c>
      <c r="L929" s="199">
        <v>5.7237434679255947E-2</v>
      </c>
      <c r="M929" s="199">
        <v>5.7236536973173546E-2</v>
      </c>
      <c r="N929" s="199">
        <v>3.0926604039358867E-2</v>
      </c>
    </row>
    <row r="930" spans="1:14">
      <c r="C930" s="29">
        <v>16</v>
      </c>
      <c r="D930" s="34" t="s">
        <v>1375</v>
      </c>
      <c r="E930" s="199">
        <v>4.397325920190874E-2</v>
      </c>
      <c r="F930" s="199">
        <v>5.6183274341642525E-2</v>
      </c>
      <c r="G930" s="199">
        <v>5.1376159734005111E-2</v>
      </c>
      <c r="H930" s="199">
        <v>4.5891342159368381E-2</v>
      </c>
      <c r="I930" s="199">
        <v>3.9036595434496904E-2</v>
      </c>
      <c r="J930" s="199">
        <v>4.8086813574649036E-2</v>
      </c>
      <c r="K930" s="199">
        <v>5.7987912208747092E-2</v>
      </c>
      <c r="L930" s="199">
        <v>5.4071032576369346E-2</v>
      </c>
      <c r="M930" s="199">
        <v>4.761204843445898E-2</v>
      </c>
      <c r="N930" s="199">
        <v>4.008798667326386E-2</v>
      </c>
    </row>
    <row r="931" spans="1:14">
      <c r="C931" s="29">
        <v>17</v>
      </c>
      <c r="D931" s="34" t="s">
        <v>1376</v>
      </c>
      <c r="E931" s="199">
        <v>4.7975725718892276E-2</v>
      </c>
      <c r="F931" s="199">
        <v>5.1554963957636937E-2</v>
      </c>
      <c r="G931" s="199">
        <v>4.8717117878007386E-2</v>
      </c>
      <c r="H931" s="199">
        <v>4.428040659690239E-2</v>
      </c>
      <c r="I931" s="199">
        <v>3.8684446026791802E-2</v>
      </c>
      <c r="J931" s="199">
        <v>5.3355568079438351E-2</v>
      </c>
      <c r="K931" s="199">
        <v>5.3783003107448095E-2</v>
      </c>
      <c r="L931" s="199">
        <v>4.8582670659871166E-2</v>
      </c>
      <c r="M931" s="199">
        <v>3.6537471119154126E-2</v>
      </c>
      <c r="N931" s="199">
        <v>4.2667756117596677E-2</v>
      </c>
    </row>
    <row r="932" spans="1:14">
      <c r="C932" s="29">
        <v>18</v>
      </c>
      <c r="D932" s="34" t="s">
        <v>1377</v>
      </c>
      <c r="E932" s="199">
        <v>5.277825463532345E-2</v>
      </c>
      <c r="F932" s="199">
        <v>4.0977893454862004E-2</v>
      </c>
      <c r="G932" s="199">
        <v>4.7227485500647801E-2</v>
      </c>
      <c r="H932" s="199">
        <v>4.3071940106090376E-2</v>
      </c>
      <c r="I932" s="199">
        <v>4.0826467100365034E-2</v>
      </c>
      <c r="J932" s="199">
        <v>5.6607291250332245E-2</v>
      </c>
      <c r="K932" s="199">
        <v>4.4494723658771204E-2</v>
      </c>
      <c r="L932" s="199">
        <v>4.4378653194999507E-2</v>
      </c>
      <c r="M932" s="199">
        <v>3.5791619717508341E-2</v>
      </c>
      <c r="N932" s="199">
        <v>3.6232380528198695E-2</v>
      </c>
    </row>
    <row r="933" spans="1:14">
      <c r="C933" s="29">
        <v>19</v>
      </c>
      <c r="D933" s="34" t="s">
        <v>1378</v>
      </c>
      <c r="E933" s="199">
        <v>5.6107428986246155E-2</v>
      </c>
      <c r="F933" s="199">
        <v>3.5720418861103234E-2</v>
      </c>
      <c r="G933" s="199">
        <v>4.619553577682714E-2</v>
      </c>
      <c r="H933" s="199">
        <v>4.2511583181420169E-2</v>
      </c>
      <c r="I933" s="199">
        <v>4.2480820786437071E-2</v>
      </c>
      <c r="J933" s="199">
        <v>5.61887990340387E-2</v>
      </c>
      <c r="K933" s="199">
        <v>3.3865929719204102E-2</v>
      </c>
      <c r="L933" s="199">
        <v>4.1634491716388007E-2</v>
      </c>
      <c r="M933" s="199">
        <v>3.428862421893674E-2</v>
      </c>
      <c r="N933" s="199">
        <v>4.0737765238447313E-2</v>
      </c>
    </row>
    <row r="934" spans="1:14">
      <c r="C934" s="29">
        <v>20</v>
      </c>
      <c r="D934" s="34" t="s">
        <v>1379</v>
      </c>
      <c r="E934" s="199">
        <v>5.4811732132603333E-2</v>
      </c>
      <c r="F934" s="199">
        <v>3.4586701176610689E-2</v>
      </c>
      <c r="G934" s="199">
        <v>4.1659080406712561E-2</v>
      </c>
      <c r="H934" s="199">
        <v>4.052861879014865E-2</v>
      </c>
      <c r="I934" s="199">
        <v>4.2233329502219974E-2</v>
      </c>
      <c r="J934" s="199">
        <v>5.4213059781909129E-2</v>
      </c>
      <c r="K934" s="199">
        <v>3.1537670556821107E-2</v>
      </c>
      <c r="L934" s="199">
        <v>4.0290422695928335E-2</v>
      </c>
      <c r="M934" s="199">
        <v>3.3346439973367024E-2</v>
      </c>
      <c r="N934" s="199">
        <v>4.5826833724509318E-2</v>
      </c>
    </row>
    <row r="935" spans="1:14">
      <c r="C935" s="29">
        <v>21</v>
      </c>
      <c r="D935" s="34" t="s">
        <v>1380</v>
      </c>
      <c r="E935" s="199">
        <v>5.3857778177423779E-2</v>
      </c>
      <c r="F935" s="199">
        <v>3.639827593398897E-2</v>
      </c>
      <c r="G935" s="199">
        <v>3.9514356739748409E-2</v>
      </c>
      <c r="H935" s="199">
        <v>3.9154403504485923E-2</v>
      </c>
      <c r="I935" s="199">
        <v>4.2992032849313334E-2</v>
      </c>
      <c r="J935" s="199">
        <v>5.3932341469500988E-2</v>
      </c>
      <c r="K935" s="199">
        <v>3.3043503623913069E-2</v>
      </c>
      <c r="L935" s="199">
        <v>3.6497958027510602E-2</v>
      </c>
      <c r="M935" s="199">
        <v>3.2389228440377421E-2</v>
      </c>
      <c r="N935" s="199">
        <v>5.1906172573955633E-2</v>
      </c>
    </row>
    <row r="936" spans="1:14">
      <c r="C936" s="29">
        <v>22</v>
      </c>
      <c r="D936" s="34" t="s">
        <v>1381</v>
      </c>
      <c r="E936" s="199">
        <v>5.346645285098816E-2</v>
      </c>
      <c r="F936" s="199">
        <v>4.0987007722258141E-2</v>
      </c>
      <c r="G936" s="199">
        <v>3.8869205487404496E-2</v>
      </c>
      <c r="H936" s="199">
        <v>3.9386496418365342E-2</v>
      </c>
      <c r="I936" s="199">
        <v>4.2706400551952517E-2</v>
      </c>
      <c r="J936" s="199">
        <v>4.9830959448091898E-2</v>
      </c>
      <c r="K936" s="199">
        <v>3.7562788590496533E-2</v>
      </c>
      <c r="L936" s="199">
        <v>3.4087404822166101E-2</v>
      </c>
      <c r="M936" s="199">
        <v>3.2779137643550622E-2</v>
      </c>
      <c r="N936" s="199">
        <v>4.2622387917227667E-2</v>
      </c>
    </row>
    <row r="937" spans="1:14">
      <c r="C937" s="29">
        <v>23</v>
      </c>
      <c r="D937" s="34" t="s">
        <v>1382</v>
      </c>
      <c r="E937" s="199">
        <v>4.6138048508338178E-2</v>
      </c>
      <c r="F937" s="199">
        <v>3.8937961390461441E-2</v>
      </c>
      <c r="G937" s="199">
        <v>3.5125376751348893E-2</v>
      </c>
      <c r="H937" s="199">
        <v>3.6520040216801435E-2</v>
      </c>
      <c r="I937" s="199">
        <v>4.145152379301726E-2</v>
      </c>
      <c r="J937" s="199">
        <v>4.5535267189784664E-2</v>
      </c>
      <c r="K937" s="199">
        <v>3.7197843098547408E-2</v>
      </c>
      <c r="L937" s="199">
        <v>3.1197016197422545E-2</v>
      </c>
      <c r="M937" s="199">
        <v>3.2246869344760482E-2</v>
      </c>
      <c r="N937" s="199">
        <v>4.5835815246409777E-2</v>
      </c>
    </row>
    <row r="938" spans="1:14">
      <c r="C938" s="29">
        <v>24</v>
      </c>
      <c r="D938" s="34" t="s">
        <v>1383</v>
      </c>
      <c r="E938" s="199">
        <v>3.5749428860069127E-2</v>
      </c>
      <c r="F938" s="199">
        <v>3.7811429105790099E-2</v>
      </c>
      <c r="G938" s="199">
        <v>3.3178666437546078E-2</v>
      </c>
      <c r="H938" s="199">
        <v>3.5176543930789818E-2</v>
      </c>
      <c r="I938" s="199">
        <v>4.0877605318701341E-2</v>
      </c>
      <c r="J938" s="199">
        <v>3.5606150799422712E-2</v>
      </c>
      <c r="K938" s="199">
        <v>3.5658621631613721E-2</v>
      </c>
      <c r="L938" s="199">
        <v>2.9124655473389868E-2</v>
      </c>
      <c r="M938" s="199">
        <v>3.2736990103686504E-2</v>
      </c>
      <c r="N938" s="199">
        <v>4.1458129353951066E-2</v>
      </c>
    </row>
    <row r="939" spans="1:14">
      <c r="A939" s="16" t="s">
        <v>435</v>
      </c>
      <c r="B939" s="16" t="s">
        <v>311</v>
      </c>
      <c r="C939" s="29">
        <v>1</v>
      </c>
      <c r="D939" s="34" t="s">
        <v>1384</v>
      </c>
      <c r="E939" s="199">
        <v>3.2800802022308541E-2</v>
      </c>
      <c r="F939" s="199">
        <v>3.5780152545007445E-2</v>
      </c>
      <c r="G939" s="199">
        <v>3.1175401504174537E-2</v>
      </c>
      <c r="H939" s="199">
        <v>3.5832929285658538E-2</v>
      </c>
      <c r="I939" s="199">
        <v>4.0517751680834338E-2</v>
      </c>
      <c r="J939" s="199">
        <v>3.1701306640894975E-2</v>
      </c>
      <c r="K939" s="199">
        <v>3.4569430460181662E-2</v>
      </c>
      <c r="L939" s="199">
        <v>2.8290390083724477E-2</v>
      </c>
      <c r="M939" s="199">
        <v>3.2601873804833141E-2</v>
      </c>
      <c r="N939" s="199">
        <v>3.6495769922215919E-2</v>
      </c>
    </row>
    <row r="940" spans="1:14">
      <c r="C940" s="29">
        <v>2</v>
      </c>
      <c r="D940" s="34" t="s">
        <v>1385</v>
      </c>
      <c r="E940" s="199">
        <v>2.9046454611178291E-2</v>
      </c>
      <c r="F940" s="199">
        <v>3.3459799667650718E-2</v>
      </c>
      <c r="G940" s="199">
        <v>3.1074417458053099E-2</v>
      </c>
      <c r="H940" s="199">
        <v>3.4998221574025705E-2</v>
      </c>
      <c r="I940" s="199">
        <v>4.123293111522644E-2</v>
      </c>
      <c r="J940" s="199">
        <v>3.0082567902016983E-2</v>
      </c>
      <c r="K940" s="199">
        <v>3.2694175568907337E-2</v>
      </c>
      <c r="L940" s="199">
        <v>2.7021747710258254E-2</v>
      </c>
      <c r="M940" s="199">
        <v>3.304263737549927E-2</v>
      </c>
      <c r="N940" s="199">
        <v>3.8176232142843873E-2</v>
      </c>
    </row>
    <row r="941" spans="1:14">
      <c r="C941" s="29">
        <v>3</v>
      </c>
      <c r="D941" s="34" t="s">
        <v>1386</v>
      </c>
      <c r="E941" s="199">
        <v>2.8312041893050546E-2</v>
      </c>
      <c r="F941" s="199">
        <v>3.2504022967309636E-2</v>
      </c>
      <c r="G941" s="199">
        <v>3.0149911560335592E-2</v>
      </c>
      <c r="H941" s="199">
        <v>3.3757511661731542E-2</v>
      </c>
      <c r="I941" s="199">
        <v>4.1349653604660926E-2</v>
      </c>
      <c r="J941" s="199">
        <v>2.7523217234360915E-2</v>
      </c>
      <c r="K941" s="199">
        <v>3.1372998407694495E-2</v>
      </c>
      <c r="L941" s="199">
        <v>2.5395946512869756E-2</v>
      </c>
      <c r="M941" s="199">
        <v>3.1845762892466649E-2</v>
      </c>
      <c r="N941" s="199">
        <v>3.3183524013628007E-2</v>
      </c>
    </row>
    <row r="942" spans="1:14">
      <c r="C942" s="29">
        <v>4</v>
      </c>
      <c r="D942" s="34" t="s">
        <v>1387</v>
      </c>
      <c r="E942" s="199">
        <v>2.8067356940631553E-2</v>
      </c>
      <c r="F942" s="199">
        <v>3.1639837179011858E-2</v>
      </c>
      <c r="G942" s="199">
        <v>3.0117878142833402E-2</v>
      </c>
      <c r="H942" s="199">
        <v>3.3315692533863316E-2</v>
      </c>
      <c r="I942" s="199">
        <v>4.236792514794168E-2</v>
      </c>
      <c r="J942" s="199">
        <v>2.7117794568538512E-2</v>
      </c>
      <c r="K942" s="199">
        <v>3.1603751675693799E-2</v>
      </c>
      <c r="L942" s="199">
        <v>2.5815130061872211E-2</v>
      </c>
      <c r="M942" s="199">
        <v>3.1126492446514567E-2</v>
      </c>
      <c r="N942" s="199">
        <v>4.028575908907478E-2</v>
      </c>
    </row>
    <row r="943" spans="1:14">
      <c r="C943" s="29">
        <v>5</v>
      </c>
      <c r="D943" s="34" t="s">
        <v>1388</v>
      </c>
      <c r="E943" s="199">
        <v>3.1271048354823389E-2</v>
      </c>
      <c r="F943" s="199">
        <v>3.1148465523726368E-2</v>
      </c>
      <c r="G943" s="199">
        <v>3.1189042228499889E-2</v>
      </c>
      <c r="H943" s="199">
        <v>3.3451103626400337E-2</v>
      </c>
      <c r="I943" s="199">
        <v>4.2286551542502597E-2</v>
      </c>
      <c r="J943" s="199">
        <v>2.7989803773991354E-2</v>
      </c>
      <c r="K943" s="199">
        <v>3.1602186331887487E-2</v>
      </c>
      <c r="L943" s="199">
        <v>2.9921776383940731E-2</v>
      </c>
      <c r="M943" s="199">
        <v>3.3941703399167605E-2</v>
      </c>
      <c r="N943" s="199">
        <v>4.1444382484943719E-2</v>
      </c>
    </row>
    <row r="944" spans="1:14">
      <c r="C944" s="29">
        <v>6</v>
      </c>
      <c r="D944" s="34" t="s">
        <v>1389</v>
      </c>
      <c r="E944" s="199">
        <v>3.3628611591752927E-2</v>
      </c>
      <c r="F944" s="199">
        <v>2.7929419750518544E-2</v>
      </c>
      <c r="G944" s="199">
        <v>3.3249331455420535E-2</v>
      </c>
      <c r="H944" s="199">
        <v>3.3127249281365137E-2</v>
      </c>
      <c r="I944" s="199">
        <v>4.707298700645518E-2</v>
      </c>
      <c r="J944" s="199">
        <v>3.1279063373061841E-2</v>
      </c>
      <c r="K944" s="199">
        <v>2.8114735274858041E-2</v>
      </c>
      <c r="L944" s="199">
        <v>3.5073360129444626E-2</v>
      </c>
      <c r="M944" s="199">
        <v>4.3041386738613102E-2</v>
      </c>
      <c r="N944" s="199">
        <v>6.0460967124773363E-2</v>
      </c>
    </row>
    <row r="945" spans="3:14">
      <c r="C945" s="29">
        <v>7</v>
      </c>
      <c r="D945" s="34" t="s">
        <v>1390</v>
      </c>
      <c r="E945" s="199">
        <v>3.8512232504258205E-2</v>
      </c>
      <c r="F945" s="199">
        <v>3.0021168639713703E-2</v>
      </c>
      <c r="G945" s="199">
        <v>3.8058129334668934E-2</v>
      </c>
      <c r="H945" s="199">
        <v>4.0026744846160811E-2</v>
      </c>
      <c r="I945" s="199">
        <v>4.8019679601511302E-2</v>
      </c>
      <c r="J945" s="199">
        <v>3.8094165894953125E-2</v>
      </c>
      <c r="K945" s="199">
        <v>3.1532447566447699E-2</v>
      </c>
      <c r="L945" s="199">
        <v>4.2768363079085228E-2</v>
      </c>
      <c r="M945" s="199">
        <v>4.8413660973756989E-2</v>
      </c>
      <c r="N945" s="199">
        <v>6.7922407657566727E-2</v>
      </c>
    </row>
    <row r="946" spans="3:14">
      <c r="C946" s="29">
        <v>8</v>
      </c>
      <c r="D946" s="34" t="s">
        <v>1391</v>
      </c>
      <c r="E946" s="199">
        <v>4.1545026008820318E-2</v>
      </c>
      <c r="F946" s="199">
        <v>3.7503566804550761E-2</v>
      </c>
      <c r="G946" s="199">
        <v>4.2376419824106726E-2</v>
      </c>
      <c r="H946" s="199">
        <v>4.385389905669191E-2</v>
      </c>
      <c r="I946" s="199">
        <v>5.0074151316676446E-2</v>
      </c>
      <c r="J946" s="199">
        <v>4.2665151073533872E-2</v>
      </c>
      <c r="K946" s="199">
        <v>3.9446798862470059E-2</v>
      </c>
      <c r="L946" s="199">
        <v>4.7111048664923667E-2</v>
      </c>
      <c r="M946" s="199">
        <v>5.2384322918498226E-2</v>
      </c>
      <c r="N946" s="199">
        <v>5.8995037266946888E-2</v>
      </c>
    </row>
    <row r="947" spans="3:14">
      <c r="C947" s="29">
        <v>9</v>
      </c>
      <c r="D947" s="34" t="s">
        <v>1392</v>
      </c>
      <c r="E947" s="199">
        <v>4.1611346332900284E-2</v>
      </c>
      <c r="F947" s="199">
        <v>4.5799592096424008E-2</v>
      </c>
      <c r="G947" s="199">
        <v>4.5562341873449978E-2</v>
      </c>
      <c r="H947" s="199">
        <v>4.5598010103955172E-2</v>
      </c>
      <c r="I947" s="199">
        <v>4.9414621803205196E-2</v>
      </c>
      <c r="J947" s="199">
        <v>3.8578023875958975E-2</v>
      </c>
      <c r="K947" s="199">
        <v>4.591822703330941E-2</v>
      </c>
      <c r="L947" s="199">
        <v>5.1515078822804719E-2</v>
      </c>
      <c r="M947" s="199">
        <v>5.1807214368063945E-2</v>
      </c>
      <c r="N947" s="199">
        <v>5.654971515007233E-2</v>
      </c>
    </row>
    <row r="948" spans="3:14">
      <c r="C948" s="29">
        <v>10</v>
      </c>
      <c r="D948" s="34" t="s">
        <v>1393</v>
      </c>
      <c r="E948" s="199">
        <v>4.0398115769664948E-2</v>
      </c>
      <c r="F948" s="199">
        <v>5.0825938295438487E-2</v>
      </c>
      <c r="G948" s="199">
        <v>4.8902341961709797E-2</v>
      </c>
      <c r="H948" s="199">
        <v>4.8327779880257091E-2</v>
      </c>
      <c r="I948" s="199">
        <v>4.7910786059538898E-2</v>
      </c>
      <c r="J948" s="199">
        <v>4.094794687055598E-2</v>
      </c>
      <c r="K948" s="199">
        <v>4.9930473095747795E-2</v>
      </c>
      <c r="L948" s="199">
        <v>5.336297614669288E-2</v>
      </c>
      <c r="M948" s="199">
        <v>5.1691933674116466E-2</v>
      </c>
      <c r="N948" s="199">
        <v>5.0779389137676517E-2</v>
      </c>
    </row>
    <row r="949" spans="3:14">
      <c r="C949" s="29">
        <v>11</v>
      </c>
      <c r="D949" s="34" t="s">
        <v>1394</v>
      </c>
      <c r="E949" s="199">
        <v>4.1083559579987987E-2</v>
      </c>
      <c r="F949" s="199">
        <v>5.3784769718437833E-2</v>
      </c>
      <c r="G949" s="199">
        <v>5.0436600163772813E-2</v>
      </c>
      <c r="H949" s="199">
        <v>4.6348952421313823E-2</v>
      </c>
      <c r="I949" s="199">
        <v>4.3496039196523582E-2</v>
      </c>
      <c r="J949" s="199">
        <v>4.0632176832681076E-2</v>
      </c>
      <c r="K949" s="199">
        <v>5.3682413278671182E-2</v>
      </c>
      <c r="L949" s="199">
        <v>5.4215286381968028E-2</v>
      </c>
      <c r="M949" s="199">
        <v>5.1203224616059327E-2</v>
      </c>
      <c r="N949" s="199">
        <v>4.6493572575728566E-2</v>
      </c>
    </row>
    <row r="950" spans="3:14">
      <c r="C950" s="29">
        <v>12</v>
      </c>
      <c r="D950" s="34" t="s">
        <v>1395</v>
      </c>
      <c r="E950" s="199">
        <v>4.1356370462467436E-2</v>
      </c>
      <c r="F950" s="199">
        <v>5.466442472500703E-2</v>
      </c>
      <c r="G950" s="199">
        <v>5.0601688709116743E-2</v>
      </c>
      <c r="H950" s="199">
        <v>4.8621825298778162E-2</v>
      </c>
      <c r="I950" s="199">
        <v>4.2318612946394878E-2</v>
      </c>
      <c r="J950" s="199">
        <v>4.133540036741476E-2</v>
      </c>
      <c r="K950" s="199">
        <v>5.5351960402847171E-2</v>
      </c>
      <c r="L950" s="199">
        <v>5.5766898578796673E-2</v>
      </c>
      <c r="M950" s="199">
        <v>5.0134851090041538E-2</v>
      </c>
      <c r="N950" s="199">
        <v>4.6791589241375421E-2</v>
      </c>
    </row>
    <row r="951" spans="3:14">
      <c r="C951" s="29">
        <v>13</v>
      </c>
      <c r="D951" s="34" t="s">
        <v>1396</v>
      </c>
      <c r="E951" s="199">
        <v>4.3951151933106641E-2</v>
      </c>
      <c r="F951" s="199">
        <v>5.4882113656646976E-2</v>
      </c>
      <c r="G951" s="199">
        <v>5.0889813700285266E-2</v>
      </c>
      <c r="H951" s="199">
        <v>4.8919163563832781E-2</v>
      </c>
      <c r="I951" s="199">
        <v>3.98221954524186E-2</v>
      </c>
      <c r="J951" s="199">
        <v>4.010611169972484E-2</v>
      </c>
      <c r="K951" s="199">
        <v>5.5740867372656523E-2</v>
      </c>
      <c r="L951" s="199">
        <v>5.6433108479099055E-2</v>
      </c>
      <c r="M951" s="199">
        <v>5.2830110189129975E-2</v>
      </c>
      <c r="N951" s="199">
        <v>3.223262046326604E-2</v>
      </c>
    </row>
    <row r="952" spans="3:14">
      <c r="C952" s="29">
        <v>14</v>
      </c>
      <c r="D952" s="34" t="s">
        <v>1397</v>
      </c>
      <c r="E952" s="199">
        <v>4.2002923500860247E-2</v>
      </c>
      <c r="F952" s="199">
        <v>5.5468839006798547E-2</v>
      </c>
      <c r="G952" s="199">
        <v>5.1652206525889505E-2</v>
      </c>
      <c r="H952" s="199">
        <v>5.1736338196366999E-2</v>
      </c>
      <c r="I952" s="199">
        <v>3.8826834595217311E-2</v>
      </c>
      <c r="J952" s="199">
        <v>4.2850403115334362E-2</v>
      </c>
      <c r="K952" s="199">
        <v>5.7016406665309494E-2</v>
      </c>
      <c r="L952" s="199">
        <v>5.6328770387162198E-2</v>
      </c>
      <c r="M952" s="199">
        <v>5.328885331756774E-2</v>
      </c>
      <c r="N952" s="199">
        <v>2.9866571274909354E-2</v>
      </c>
    </row>
    <row r="953" spans="3:14">
      <c r="C953" s="29">
        <v>15</v>
      </c>
      <c r="D953" s="34" t="s">
        <v>1398</v>
      </c>
      <c r="E953" s="199">
        <v>4.0977777840967636E-2</v>
      </c>
      <c r="F953" s="199">
        <v>5.5056276747301215E-2</v>
      </c>
      <c r="G953" s="199">
        <v>5.2155256100330602E-2</v>
      </c>
      <c r="H953" s="199">
        <v>5.0066691696151605E-2</v>
      </c>
      <c r="I953" s="199">
        <v>3.8771184674296459E-2</v>
      </c>
      <c r="J953" s="199">
        <v>4.4511810579797993E-2</v>
      </c>
      <c r="K953" s="199">
        <v>5.8195434415697508E-2</v>
      </c>
      <c r="L953" s="199">
        <v>5.5920129210242121E-2</v>
      </c>
      <c r="M953" s="199">
        <v>5.4048665903593092E-2</v>
      </c>
      <c r="N953" s="199">
        <v>3.4714730173530925E-2</v>
      </c>
    </row>
    <row r="954" spans="3:14">
      <c r="C954" s="29">
        <v>16</v>
      </c>
      <c r="D954" s="34" t="s">
        <v>1399</v>
      </c>
      <c r="E954" s="199">
        <v>4.280776710712425E-2</v>
      </c>
      <c r="F954" s="199">
        <v>5.4639862114913902E-2</v>
      </c>
      <c r="G954" s="199">
        <v>5.1345029717727225E-2</v>
      </c>
      <c r="H954" s="199">
        <v>4.6843514862956064E-2</v>
      </c>
      <c r="I954" s="199">
        <v>3.8887771597541122E-2</v>
      </c>
      <c r="J954" s="199">
        <v>4.6115038297676943E-2</v>
      </c>
      <c r="K954" s="199">
        <v>5.7767987601829322E-2</v>
      </c>
      <c r="L954" s="199">
        <v>5.3487038676719355E-2</v>
      </c>
      <c r="M954" s="199">
        <v>4.808667980055735E-2</v>
      </c>
      <c r="N954" s="199">
        <v>3.2525930298782153E-2</v>
      </c>
    </row>
    <row r="955" spans="3:14">
      <c r="C955" s="29">
        <v>17</v>
      </c>
      <c r="D955" s="34" t="s">
        <v>1400</v>
      </c>
      <c r="E955" s="199">
        <v>4.7411207137595036E-2</v>
      </c>
      <c r="F955" s="199">
        <v>5.171220803530327E-2</v>
      </c>
      <c r="G955" s="199">
        <v>4.989664593295403E-2</v>
      </c>
      <c r="H955" s="199">
        <v>4.5298245530928469E-2</v>
      </c>
      <c r="I955" s="199">
        <v>3.8318156359467566E-2</v>
      </c>
      <c r="J955" s="199">
        <v>4.9841451066426706E-2</v>
      </c>
      <c r="K955" s="199">
        <v>5.3897054300940002E-2</v>
      </c>
      <c r="L955" s="199">
        <v>4.90101536646214E-2</v>
      </c>
      <c r="M955" s="199">
        <v>3.8309149506104194E-2</v>
      </c>
      <c r="N955" s="199">
        <v>3.1503804976704915E-2</v>
      </c>
    </row>
    <row r="956" spans="3:14">
      <c r="C956" s="29">
        <v>18</v>
      </c>
      <c r="D956" s="34" t="s">
        <v>1401</v>
      </c>
      <c r="E956" s="199">
        <v>5.3814687348104094E-2</v>
      </c>
      <c r="F956" s="199">
        <v>4.0002786251090203E-2</v>
      </c>
      <c r="G956" s="199">
        <v>4.6923733869129444E-2</v>
      </c>
      <c r="H956" s="199">
        <v>4.2848656556164329E-2</v>
      </c>
      <c r="I956" s="199">
        <v>3.7265518787067603E-2</v>
      </c>
      <c r="J956" s="199">
        <v>5.8294152440618377E-2</v>
      </c>
      <c r="K956" s="199">
        <v>4.2930228605238457E-2</v>
      </c>
      <c r="L956" s="199">
        <v>4.3610130942277996E-2</v>
      </c>
      <c r="M956" s="199">
        <v>3.6772954937675718E-2</v>
      </c>
      <c r="N956" s="199">
        <v>2.9469835040467594E-2</v>
      </c>
    </row>
    <row r="957" spans="3:14">
      <c r="C957" s="29">
        <v>19</v>
      </c>
      <c r="D957" s="34" t="s">
        <v>1402</v>
      </c>
      <c r="E957" s="199">
        <v>5.6288279718448429E-2</v>
      </c>
      <c r="F957" s="199">
        <v>3.4451054034606556E-2</v>
      </c>
      <c r="G957" s="199">
        <v>4.621165416154991E-2</v>
      </c>
      <c r="H957" s="199">
        <v>4.29337506428994E-2</v>
      </c>
      <c r="I957" s="199">
        <v>3.7555257626259053E-2</v>
      </c>
      <c r="J957" s="199">
        <v>5.7791595360248943E-2</v>
      </c>
      <c r="K957" s="199">
        <v>3.4124333045463008E-2</v>
      </c>
      <c r="L957" s="199">
        <v>4.1098757410103846E-2</v>
      </c>
      <c r="M957" s="199">
        <v>3.5853000898360944E-2</v>
      </c>
      <c r="N957" s="199">
        <v>2.9782467652309928E-2</v>
      </c>
    </row>
    <row r="958" spans="3:14">
      <c r="C958" s="29">
        <v>20</v>
      </c>
      <c r="D958" s="34" t="s">
        <v>1403</v>
      </c>
      <c r="E958" s="199">
        <v>5.407301453723224E-2</v>
      </c>
      <c r="F958" s="199">
        <v>3.3926907346400449E-2</v>
      </c>
      <c r="G958" s="199">
        <v>4.1929125847207156E-2</v>
      </c>
      <c r="H958" s="199">
        <v>4.0193351326910279E-2</v>
      </c>
      <c r="I958" s="199">
        <v>3.7638427483713238E-2</v>
      </c>
      <c r="J958" s="199">
        <v>5.7580237572379449E-2</v>
      </c>
      <c r="K958" s="199">
        <v>3.1784683828754302E-2</v>
      </c>
      <c r="L958" s="199">
        <v>3.8496413409154349E-2</v>
      </c>
      <c r="M958" s="199">
        <v>3.4138949724132769E-2</v>
      </c>
      <c r="N958" s="199">
        <v>3.7894441654753024E-2</v>
      </c>
    </row>
    <row r="959" spans="3:14">
      <c r="C959" s="29">
        <v>21</v>
      </c>
      <c r="D959" s="34" t="s">
        <v>1404</v>
      </c>
      <c r="E959" s="199">
        <v>5.339261463080415E-2</v>
      </c>
      <c r="F959" s="199">
        <v>3.5800444695230277E-2</v>
      </c>
      <c r="G959" s="199">
        <v>4.0417033037501618E-2</v>
      </c>
      <c r="H959" s="199">
        <v>4.0558164061283687E-2</v>
      </c>
      <c r="I959" s="199">
        <v>3.8725736109159518E-2</v>
      </c>
      <c r="J959" s="199">
        <v>5.3182922157635197E-2</v>
      </c>
      <c r="K959" s="199">
        <v>3.4211290592772226E-2</v>
      </c>
      <c r="L959" s="199">
        <v>3.610629023579362E-2</v>
      </c>
      <c r="M959" s="199">
        <v>3.3518126170489049E-2</v>
      </c>
      <c r="N959" s="199">
        <v>4.7526102469673773E-2</v>
      </c>
    </row>
    <row r="960" spans="3:14">
      <c r="C960" s="29">
        <v>22</v>
      </c>
      <c r="D960" s="34" t="s">
        <v>1405</v>
      </c>
      <c r="E960" s="199">
        <v>5.3380742354618052E-2</v>
      </c>
      <c r="F960" s="199">
        <v>4.1270052683439036E-2</v>
      </c>
      <c r="G960" s="199">
        <v>3.81317001073763E-2</v>
      </c>
      <c r="H960" s="199">
        <v>4.0044595540526827E-2</v>
      </c>
      <c r="I960" s="199">
        <v>3.7755760021001908E-2</v>
      </c>
      <c r="J960" s="199">
        <v>5.3545558020895487E-2</v>
      </c>
      <c r="K960" s="199">
        <v>3.7109821525706604E-2</v>
      </c>
      <c r="L960" s="199">
        <v>3.36471969284498E-2</v>
      </c>
      <c r="M960" s="199">
        <v>3.3740843535630678E-2</v>
      </c>
      <c r="N960" s="199">
        <v>4.2317251746295921E-2</v>
      </c>
    </row>
    <row r="961" spans="1:14">
      <c r="C961" s="29">
        <v>23</v>
      </c>
      <c r="D961" s="34" t="s">
        <v>1406</v>
      </c>
      <c r="E961" s="199">
        <v>4.6461676512507315E-2</v>
      </c>
      <c r="F961" s="199">
        <v>3.9341118809718321E-2</v>
      </c>
      <c r="G961" s="199">
        <v>3.5062819615808531E-2</v>
      </c>
      <c r="H961" s="199">
        <v>3.765110049530767E-2</v>
      </c>
      <c r="I961" s="199">
        <v>3.926044305335457E-2</v>
      </c>
      <c r="J961" s="199">
        <v>4.4548350036878126E-2</v>
      </c>
      <c r="K961" s="199">
        <v>3.5986390469128951E-2</v>
      </c>
      <c r="L961" s="199">
        <v>3.1037135806497088E-2</v>
      </c>
      <c r="M961" s="199">
        <v>3.3589515591052846E-2</v>
      </c>
      <c r="N961" s="199">
        <v>4.3962288876992453E-2</v>
      </c>
    </row>
    <row r="962" spans="1:14">
      <c r="C962" s="29">
        <v>24</v>
      </c>
      <c r="D962" s="34" t="s">
        <v>1407</v>
      </c>
      <c r="E962" s="199">
        <v>3.7805191306787639E-2</v>
      </c>
      <c r="F962" s="199">
        <v>3.8387178705755011E-2</v>
      </c>
      <c r="G962" s="199">
        <v>3.2491477168098505E-2</v>
      </c>
      <c r="H962" s="199">
        <v>3.5646507956470418E-2</v>
      </c>
      <c r="I962" s="199">
        <v>4.1111023219031373E-2</v>
      </c>
      <c r="J962" s="199">
        <v>3.3685751244421309E-2</v>
      </c>
      <c r="K962" s="199">
        <v>3.5415903617787521E-2</v>
      </c>
      <c r="L962" s="199">
        <v>2.8566872293497754E-2</v>
      </c>
      <c r="M962" s="199">
        <v>3.4588086128074916E-2</v>
      </c>
      <c r="N962" s="199">
        <v>3.0625609565467924E-2</v>
      </c>
    </row>
    <row r="963" spans="1:14">
      <c r="A963" s="16" t="s">
        <v>435</v>
      </c>
      <c r="B963" s="16" t="s">
        <v>420</v>
      </c>
      <c r="C963" s="29">
        <v>1</v>
      </c>
      <c r="D963" s="34" t="s">
        <v>1408</v>
      </c>
      <c r="E963" s="199">
        <v>3.2693070117807144E-2</v>
      </c>
      <c r="F963" s="199">
        <v>3.7814298761220139E-2</v>
      </c>
      <c r="G963" s="199">
        <v>3.2342712723786513E-2</v>
      </c>
      <c r="H963" s="199">
        <v>3.4406358697214486E-2</v>
      </c>
      <c r="I963" s="199">
        <v>3.899066047983589E-2</v>
      </c>
      <c r="J963" s="199">
        <v>3.1296403296322176E-2</v>
      </c>
      <c r="K963" s="199">
        <v>3.5506776520746346E-2</v>
      </c>
      <c r="L963" s="199">
        <v>2.870039815449656E-2</v>
      </c>
      <c r="M963" s="199">
        <v>3.3508212691786748E-2</v>
      </c>
      <c r="N963" s="199">
        <v>3.3356560925928397E-2</v>
      </c>
    </row>
    <row r="964" spans="1:14">
      <c r="C964" s="29">
        <v>2</v>
      </c>
      <c r="D964" s="34" t="s">
        <v>1409</v>
      </c>
      <c r="E964" s="199">
        <v>2.9984175013201782E-2</v>
      </c>
      <c r="F964" s="199">
        <v>3.4506273998653261E-2</v>
      </c>
      <c r="G964" s="199">
        <v>3.1731878420743154E-2</v>
      </c>
      <c r="H964" s="199">
        <v>3.406513927616639E-2</v>
      </c>
      <c r="I964" s="199">
        <v>3.8705211086299068E-2</v>
      </c>
      <c r="J964" s="199">
        <v>3.005749971599617E-2</v>
      </c>
      <c r="K964" s="199">
        <v>3.3741917631205078E-2</v>
      </c>
      <c r="L964" s="199">
        <v>2.786258372233737E-2</v>
      </c>
      <c r="M964" s="199">
        <v>3.4402269245287199E-2</v>
      </c>
      <c r="N964" s="199">
        <v>2.9722205977781833E-2</v>
      </c>
    </row>
    <row r="965" spans="1:14">
      <c r="C965" s="29">
        <v>3</v>
      </c>
      <c r="D965" s="34" t="s">
        <v>1410</v>
      </c>
      <c r="E965" s="199">
        <v>2.8419196093942205E-2</v>
      </c>
      <c r="F965" s="199">
        <v>3.3583646863997126E-2</v>
      </c>
      <c r="G965" s="199">
        <v>3.0920702314008602E-2</v>
      </c>
      <c r="H965" s="199">
        <v>3.2891942392272985E-2</v>
      </c>
      <c r="I965" s="199">
        <v>3.8993269824252601E-2</v>
      </c>
      <c r="J965" s="199">
        <v>2.7606453375778117E-2</v>
      </c>
      <c r="K965" s="199">
        <v>3.3476252012335735E-2</v>
      </c>
      <c r="L965" s="199">
        <v>2.5879429326482309E-2</v>
      </c>
      <c r="M965" s="199">
        <v>3.2830297866198899E-2</v>
      </c>
      <c r="N965" s="199">
        <v>3.0576718342775852E-2</v>
      </c>
    </row>
    <row r="966" spans="1:14">
      <c r="C966" s="29">
        <v>4</v>
      </c>
      <c r="D966" s="34" t="s">
        <v>1411</v>
      </c>
      <c r="E966" s="199">
        <v>2.8228912443433125E-2</v>
      </c>
      <c r="F966" s="199">
        <v>3.3691292285440211E-2</v>
      </c>
      <c r="G966" s="199">
        <v>3.1264219406783186E-2</v>
      </c>
      <c r="H966" s="199">
        <v>3.3178371230632137E-2</v>
      </c>
      <c r="I966" s="199">
        <v>3.9429803480929879E-2</v>
      </c>
      <c r="J966" s="199">
        <v>2.731409450075584E-2</v>
      </c>
      <c r="K966" s="199">
        <v>3.3976927367322711E-2</v>
      </c>
      <c r="L966" s="199">
        <v>2.6699515372470901E-2</v>
      </c>
      <c r="M966" s="199">
        <v>3.3262581322024108E-2</v>
      </c>
      <c r="N966" s="199">
        <v>3.3108690337204053E-2</v>
      </c>
    </row>
    <row r="967" spans="1:14">
      <c r="C967" s="29">
        <v>5</v>
      </c>
      <c r="D967" s="34" t="s">
        <v>1412</v>
      </c>
      <c r="E967" s="199">
        <v>2.9005826300356349E-2</v>
      </c>
      <c r="F967" s="199">
        <v>3.3585850553087639E-2</v>
      </c>
      <c r="G967" s="199">
        <v>3.2443378386939996E-2</v>
      </c>
      <c r="H967" s="199">
        <v>3.3954523241440777E-2</v>
      </c>
      <c r="I967" s="199">
        <v>4.151180261243697E-2</v>
      </c>
      <c r="J967" s="199">
        <v>3.0426794546030252E-2</v>
      </c>
      <c r="K967" s="199">
        <v>3.3153537843130625E-2</v>
      </c>
      <c r="L967" s="199">
        <v>3.1317423184458675E-2</v>
      </c>
      <c r="M967" s="199">
        <v>3.5172295834536044E-2</v>
      </c>
      <c r="N967" s="199">
        <v>4.4545825409765032E-2</v>
      </c>
    </row>
    <row r="968" spans="1:14">
      <c r="C968" s="29">
        <v>6</v>
      </c>
      <c r="D968" s="34" t="s">
        <v>1413</v>
      </c>
      <c r="E968" s="199">
        <v>3.2685878687482572E-2</v>
      </c>
      <c r="F968" s="199">
        <v>2.933996445736935E-2</v>
      </c>
      <c r="G968" s="199">
        <v>3.3828377994451493E-2</v>
      </c>
      <c r="H968" s="199">
        <v>3.4985080633570018E-2</v>
      </c>
      <c r="I968" s="199">
        <v>4.5213141560478162E-2</v>
      </c>
      <c r="J968" s="199">
        <v>3.4030004820316651E-2</v>
      </c>
      <c r="K968" s="199">
        <v>3.0176439330156901E-2</v>
      </c>
      <c r="L968" s="199">
        <v>3.5882846351673929E-2</v>
      </c>
      <c r="M968" s="199">
        <v>4.3959515231920411E-2</v>
      </c>
      <c r="N968" s="199">
        <v>5.8081616922275862E-2</v>
      </c>
    </row>
    <row r="969" spans="1:14">
      <c r="C969" s="29">
        <v>7</v>
      </c>
      <c r="D969" s="34" t="s">
        <v>1414</v>
      </c>
      <c r="E969" s="199">
        <v>3.7769731188972491E-2</v>
      </c>
      <c r="F969" s="199">
        <v>3.12567907158387E-2</v>
      </c>
      <c r="G969" s="199">
        <v>3.8871934920492193E-2</v>
      </c>
      <c r="H969" s="199">
        <v>4.2709747894328347E-2</v>
      </c>
      <c r="I969" s="199">
        <v>4.7559811972574181E-2</v>
      </c>
      <c r="J969" s="199">
        <v>3.995214181568315E-2</v>
      </c>
      <c r="K969" s="199">
        <v>3.1091628217794879E-2</v>
      </c>
      <c r="L969" s="199">
        <v>4.2764383483583419E-2</v>
      </c>
      <c r="M969" s="199">
        <v>4.8374374819592773E-2</v>
      </c>
      <c r="N969" s="199">
        <v>6.9391505183229077E-2</v>
      </c>
    </row>
    <row r="970" spans="1:14">
      <c r="C970" s="29">
        <v>8</v>
      </c>
      <c r="D970" s="34" t="s">
        <v>1415</v>
      </c>
      <c r="E970" s="199">
        <v>4.3982643238542646E-2</v>
      </c>
      <c r="F970" s="199">
        <v>3.6809592192323166E-2</v>
      </c>
      <c r="G970" s="199">
        <v>4.3595205291409096E-2</v>
      </c>
      <c r="H970" s="199">
        <v>4.7223675510966748E-2</v>
      </c>
      <c r="I970" s="199">
        <v>4.662740623433588E-2</v>
      </c>
      <c r="J970" s="199">
        <v>4.11603765749411E-2</v>
      </c>
      <c r="K970" s="199">
        <v>3.7743393825551821E-2</v>
      </c>
      <c r="L970" s="199">
        <v>4.6632472166197966E-2</v>
      </c>
      <c r="M970" s="199">
        <v>5.0932427781601786E-2</v>
      </c>
      <c r="N970" s="199">
        <v>6.1966378940441311E-2</v>
      </c>
    </row>
    <row r="971" spans="1:14">
      <c r="C971" s="29">
        <v>9</v>
      </c>
      <c r="D971" s="34" t="s">
        <v>1416</v>
      </c>
      <c r="E971" s="199">
        <v>4.3665417377574713E-2</v>
      </c>
      <c r="F971" s="199">
        <v>4.6176340734023928E-2</v>
      </c>
      <c r="G971" s="199">
        <v>4.7161278771366215E-2</v>
      </c>
      <c r="H971" s="199">
        <v>4.9463707706902012E-2</v>
      </c>
      <c r="I971" s="199">
        <v>4.4574335390312823E-2</v>
      </c>
      <c r="J971" s="199">
        <v>3.7907336633332928E-2</v>
      </c>
      <c r="K971" s="199">
        <v>4.5466264196716871E-2</v>
      </c>
      <c r="L971" s="199">
        <v>5.2087938453401733E-2</v>
      </c>
      <c r="M971" s="199">
        <v>5.1722056309256824E-2</v>
      </c>
      <c r="N971" s="199">
        <v>5.9680586547207794E-2</v>
      </c>
    </row>
    <row r="972" spans="1:14">
      <c r="C972" s="29">
        <v>10</v>
      </c>
      <c r="D972" s="34" t="s">
        <v>1417</v>
      </c>
      <c r="E972" s="199">
        <v>4.4228737774462464E-2</v>
      </c>
      <c r="F972" s="199">
        <v>4.9918731778844663E-2</v>
      </c>
      <c r="G972" s="199">
        <v>4.8862779511914312E-2</v>
      </c>
      <c r="H972" s="199">
        <v>5.0541409147095186E-2</v>
      </c>
      <c r="I972" s="199">
        <v>4.1626710409158087E-2</v>
      </c>
      <c r="J972" s="199">
        <v>4.2987647618547516E-2</v>
      </c>
      <c r="K972" s="199">
        <v>5.0212512861867738E-2</v>
      </c>
      <c r="L972" s="199">
        <v>5.4199852663100651E-2</v>
      </c>
      <c r="M972" s="199">
        <v>5.1533235867175869E-2</v>
      </c>
      <c r="N972" s="199">
        <v>5.000672872121182E-2</v>
      </c>
    </row>
    <row r="973" spans="1:14">
      <c r="C973" s="29">
        <v>11</v>
      </c>
      <c r="D973" s="34" t="s">
        <v>1418</v>
      </c>
      <c r="E973" s="199">
        <v>4.4169969525540989E-2</v>
      </c>
      <c r="F973" s="199">
        <v>5.2833302226185881E-2</v>
      </c>
      <c r="G973" s="199">
        <v>5.0854110762512846E-2</v>
      </c>
      <c r="H973" s="199">
        <v>5.0020524908730289E-2</v>
      </c>
      <c r="I973" s="199">
        <v>3.9648279701104433E-2</v>
      </c>
      <c r="J973" s="199">
        <v>4.4134443666687437E-2</v>
      </c>
      <c r="K973" s="199">
        <v>5.3679011647608695E-2</v>
      </c>
      <c r="L973" s="199">
        <v>5.3821009444339714E-2</v>
      </c>
      <c r="M973" s="199">
        <v>5.2648985139995996E-2</v>
      </c>
      <c r="N973" s="199">
        <v>4.2974757079072688E-2</v>
      </c>
    </row>
    <row r="974" spans="1:14">
      <c r="C974" s="29">
        <v>12</v>
      </c>
      <c r="D974" s="34" t="s">
        <v>1419</v>
      </c>
      <c r="E974" s="199">
        <v>4.4064461966632065E-2</v>
      </c>
      <c r="F974" s="199">
        <v>5.5147654834069887E-2</v>
      </c>
      <c r="G974" s="199">
        <v>5.0947809920807642E-2</v>
      </c>
      <c r="H974" s="199">
        <v>5.1997125362922947E-2</v>
      </c>
      <c r="I974" s="199">
        <v>3.9464691382205173E-2</v>
      </c>
      <c r="J974" s="199">
        <v>4.4546524365732629E-2</v>
      </c>
      <c r="K974" s="199">
        <v>5.4435732339869571E-2</v>
      </c>
      <c r="L974" s="199">
        <v>5.5650037346138728E-2</v>
      </c>
      <c r="M974" s="199">
        <v>5.1205553905677541E-2</v>
      </c>
      <c r="N974" s="199">
        <v>3.9484981564713043E-2</v>
      </c>
    </row>
    <row r="975" spans="1:14">
      <c r="C975" s="29">
        <v>13</v>
      </c>
      <c r="D975" s="34" t="s">
        <v>1420</v>
      </c>
      <c r="E975" s="199">
        <v>4.5043857975155838E-2</v>
      </c>
      <c r="F975" s="199">
        <v>5.3316548887469173E-2</v>
      </c>
      <c r="G975" s="199">
        <v>5.113773849321341E-2</v>
      </c>
      <c r="H975" s="199">
        <v>5.1359990801161361E-2</v>
      </c>
      <c r="I975" s="199">
        <v>3.9794628487340493E-2</v>
      </c>
      <c r="J975" s="199">
        <v>4.3765890009187396E-2</v>
      </c>
      <c r="K975" s="199">
        <v>5.3660472271122979E-2</v>
      </c>
      <c r="L975" s="199">
        <v>5.582195958345567E-2</v>
      </c>
      <c r="M975" s="199">
        <v>5.118248259764193E-2</v>
      </c>
      <c r="N975" s="199">
        <v>3.8810418456001562E-2</v>
      </c>
    </row>
    <row r="976" spans="1:14">
      <c r="C976" s="29">
        <v>14</v>
      </c>
      <c r="D976" s="34" t="s">
        <v>1421</v>
      </c>
      <c r="E976" s="199">
        <v>4.4936076288488246E-2</v>
      </c>
      <c r="F976" s="199">
        <v>5.3357301166882122E-2</v>
      </c>
      <c r="G976" s="199">
        <v>5.1152229354606789E-2</v>
      </c>
      <c r="H976" s="199">
        <v>5.3004915629401801E-2</v>
      </c>
      <c r="I976" s="199">
        <v>3.7901114222280062E-2</v>
      </c>
      <c r="J976" s="199">
        <v>4.3479584043193208E-2</v>
      </c>
      <c r="K976" s="199">
        <v>5.6146768137919051E-2</v>
      </c>
      <c r="L976" s="199">
        <v>5.6086901962495973E-2</v>
      </c>
      <c r="M976" s="199">
        <v>5.2828698486799733E-2</v>
      </c>
      <c r="N976" s="199">
        <v>3.1991652158228523E-2</v>
      </c>
    </row>
    <row r="977" spans="1:14">
      <c r="C977" s="29">
        <v>15</v>
      </c>
      <c r="D977" s="34" t="s">
        <v>1422</v>
      </c>
      <c r="E977" s="199">
        <v>4.5821160827616725E-2</v>
      </c>
      <c r="F977" s="199">
        <v>5.2792086852688692E-2</v>
      </c>
      <c r="G977" s="199">
        <v>5.0447802150730733E-2</v>
      </c>
      <c r="H977" s="199">
        <v>4.9011354816454425E-2</v>
      </c>
      <c r="I977" s="199">
        <v>4.0433015873834008E-2</v>
      </c>
      <c r="J977" s="199">
        <v>4.3027648475612489E-2</v>
      </c>
      <c r="K977" s="199">
        <v>5.5608649412873939E-2</v>
      </c>
      <c r="L977" s="199">
        <v>5.519343710231954E-2</v>
      </c>
      <c r="M977" s="199">
        <v>5.2022850656127183E-2</v>
      </c>
      <c r="N977" s="199">
        <v>2.7070173868746952E-2</v>
      </c>
    </row>
    <row r="978" spans="1:14">
      <c r="C978" s="29">
        <v>16</v>
      </c>
      <c r="D978" s="34" t="s">
        <v>1423</v>
      </c>
      <c r="E978" s="199">
        <v>4.4787589709789327E-2</v>
      </c>
      <c r="F978" s="199">
        <v>5.0063233101888496E-2</v>
      </c>
      <c r="G978" s="199">
        <v>4.8150847874777705E-2</v>
      </c>
      <c r="H978" s="199">
        <v>4.309563917555409E-2</v>
      </c>
      <c r="I978" s="199">
        <v>3.8813160631242294E-2</v>
      </c>
      <c r="J978" s="199">
        <v>4.8657089699350328E-2</v>
      </c>
      <c r="K978" s="199">
        <v>5.3790668618546082E-2</v>
      </c>
      <c r="L978" s="199">
        <v>5.0697728523579066E-2</v>
      </c>
      <c r="M978" s="199">
        <v>4.4685654295357147E-2</v>
      </c>
      <c r="N978" s="199">
        <v>2.8754397448299818E-2</v>
      </c>
    </row>
    <row r="979" spans="1:14">
      <c r="C979" s="29">
        <v>17</v>
      </c>
      <c r="D979" s="34" t="s">
        <v>1424</v>
      </c>
      <c r="E979" s="199">
        <v>4.5963283838289182E-2</v>
      </c>
      <c r="F979" s="199">
        <v>4.8362799530850563E-2</v>
      </c>
      <c r="G979" s="199">
        <v>4.8421844249671567E-2</v>
      </c>
      <c r="H979" s="199">
        <v>4.3335671371489352E-2</v>
      </c>
      <c r="I979" s="199">
        <v>4.0026956782813629E-2</v>
      </c>
      <c r="J979" s="199">
        <v>5.0047439534133986E-2</v>
      </c>
      <c r="K979" s="199">
        <v>5.2456674935621249E-2</v>
      </c>
      <c r="L979" s="199">
        <v>4.7536377375373057E-2</v>
      </c>
      <c r="M979" s="199">
        <v>3.8710705919577225E-2</v>
      </c>
      <c r="N979" s="199">
        <v>2.9731929156077443E-2</v>
      </c>
    </row>
    <row r="980" spans="1:14">
      <c r="C980" s="29">
        <v>18</v>
      </c>
      <c r="D980" s="34" t="s">
        <v>1425</v>
      </c>
      <c r="E980" s="199">
        <v>4.9736321120284803E-2</v>
      </c>
      <c r="F980" s="199">
        <v>4.0848091982110389E-2</v>
      </c>
      <c r="G980" s="199">
        <v>4.6719792298538836E-2</v>
      </c>
      <c r="H980" s="199">
        <v>4.1972460976801684E-2</v>
      </c>
      <c r="I980" s="199">
        <v>3.9772561809248548E-2</v>
      </c>
      <c r="J980" s="199">
        <v>5.4790258728957382E-2</v>
      </c>
      <c r="K980" s="199">
        <v>4.2815413833942495E-2</v>
      </c>
      <c r="L980" s="199">
        <v>4.3978831821941268E-2</v>
      </c>
      <c r="M980" s="199">
        <v>3.7163887470302193E-2</v>
      </c>
      <c r="N980" s="199">
        <v>2.9093863194881379E-2</v>
      </c>
    </row>
    <row r="981" spans="1:14">
      <c r="C981" s="29">
        <v>19</v>
      </c>
      <c r="D981" s="34" t="s">
        <v>1426</v>
      </c>
      <c r="E981" s="199">
        <v>4.9787184780395982E-2</v>
      </c>
      <c r="F981" s="199">
        <v>3.575779374568764E-2</v>
      </c>
      <c r="G981" s="199">
        <v>4.540854865190494E-2</v>
      </c>
      <c r="H981" s="199">
        <v>4.0484031391036894E-2</v>
      </c>
      <c r="I981" s="199">
        <v>4.1623005784368929E-2</v>
      </c>
      <c r="J981" s="199">
        <v>5.8853063353676349E-2</v>
      </c>
      <c r="K981" s="199">
        <v>3.3457965063063894E-2</v>
      </c>
      <c r="L981" s="199">
        <v>4.0869695890146517E-2</v>
      </c>
      <c r="M981" s="199">
        <v>3.5694869634966798E-2</v>
      </c>
      <c r="N981" s="199">
        <v>3.3187744004216195E-2</v>
      </c>
    </row>
    <row r="982" spans="1:14">
      <c r="C982" s="29">
        <v>20</v>
      </c>
      <c r="D982" s="34" t="s">
        <v>1427</v>
      </c>
      <c r="E982" s="199">
        <v>5.0982468325202999E-2</v>
      </c>
      <c r="F982" s="199">
        <v>3.4775986380818177E-2</v>
      </c>
      <c r="G982" s="199">
        <v>4.1178903962247791E-2</v>
      </c>
      <c r="H982" s="199">
        <v>3.9021243567999547E-2</v>
      </c>
      <c r="I982" s="199">
        <v>4.1335462472473029E-2</v>
      </c>
      <c r="J982" s="199">
        <v>5.5028994894129796E-2</v>
      </c>
      <c r="K982" s="199">
        <v>3.3837419260454457E-2</v>
      </c>
      <c r="L982" s="199">
        <v>3.9009225698589015E-2</v>
      </c>
      <c r="M982" s="199">
        <v>3.4256989392055417E-2</v>
      </c>
      <c r="N982" s="199">
        <v>3.3261724708639327E-2</v>
      </c>
    </row>
    <row r="983" spans="1:14">
      <c r="C983" s="29">
        <v>21</v>
      </c>
      <c r="D983" s="34" t="s">
        <v>1428</v>
      </c>
      <c r="E983" s="199">
        <v>4.9704353666484166E-2</v>
      </c>
      <c r="F983" s="199">
        <v>3.6103054338629474E-2</v>
      </c>
      <c r="G983" s="199">
        <v>3.9870330034349054E-2</v>
      </c>
      <c r="H983" s="199">
        <v>3.769695575933539E-2</v>
      </c>
      <c r="I983" s="199">
        <v>4.2907028736291285E-2</v>
      </c>
      <c r="J983" s="199">
        <v>4.9728420907659658E-2</v>
      </c>
      <c r="K983" s="199">
        <v>3.5710569424748116E-2</v>
      </c>
      <c r="L983" s="199">
        <v>3.6289252091791277E-2</v>
      </c>
      <c r="M983" s="199">
        <v>3.3877527088838059E-2</v>
      </c>
      <c r="N983" s="199">
        <v>5.4456280574287544E-2</v>
      </c>
    </row>
    <row r="984" spans="1:14">
      <c r="C984" s="29">
        <v>22</v>
      </c>
      <c r="D984" s="34" t="s">
        <v>1429</v>
      </c>
      <c r="E984" s="199">
        <v>4.9503856389550176E-2</v>
      </c>
      <c r="F984" s="199">
        <v>4.1483409159400561E-2</v>
      </c>
      <c r="G984" s="199">
        <v>3.8776183664960655E-2</v>
      </c>
      <c r="H984" s="199">
        <v>3.7886969270129647E-2</v>
      </c>
      <c r="I984" s="199">
        <v>4.3296884120625156E-2</v>
      </c>
      <c r="J984" s="199">
        <v>4.5837849058012387E-2</v>
      </c>
      <c r="K984" s="199">
        <v>3.8201605313671387E-2</v>
      </c>
      <c r="L984" s="199">
        <v>3.4501581443444937E-2</v>
      </c>
      <c r="M984" s="199">
        <v>3.4239035404223191E-2</v>
      </c>
      <c r="N984" s="199">
        <v>5.2262928832676074E-2</v>
      </c>
    </row>
    <row r="985" spans="1:14">
      <c r="C985" s="29">
        <v>23</v>
      </c>
      <c r="D985" s="34" t="s">
        <v>1430</v>
      </c>
      <c r="E985" s="199">
        <v>4.6258376850588291E-2</v>
      </c>
      <c r="F985" s="199">
        <v>4.0435235621631309E-2</v>
      </c>
      <c r="G985" s="199">
        <v>3.4952515532516583E-2</v>
      </c>
      <c r="H985" s="199">
        <v>3.5415413804007249E-2</v>
      </c>
      <c r="I985" s="199">
        <v>4.6153536402609607E-2</v>
      </c>
      <c r="J985" s="199">
        <v>3.9707745787523452E-2</v>
      </c>
      <c r="K985" s="199">
        <v>3.6949117573359981E-2</v>
      </c>
      <c r="L985" s="199">
        <v>3.1249877494291999E-2</v>
      </c>
      <c r="M985" s="199">
        <v>3.2922236161378418E-2</v>
      </c>
      <c r="N985" s="199">
        <v>4.1835454230956484E-2</v>
      </c>
    </row>
    <row r="986" spans="1:14">
      <c r="C986" s="29">
        <v>24</v>
      </c>
      <c r="D986" s="34" t="s">
        <v>1431</v>
      </c>
      <c r="E986" s="199">
        <v>3.8577450500205619E-2</v>
      </c>
      <c r="F986" s="199">
        <v>3.8040719830889545E-2</v>
      </c>
      <c r="G986" s="199">
        <v>3.0958875307266695E-2</v>
      </c>
      <c r="H986" s="199">
        <v>3.2277747434386411E-2</v>
      </c>
      <c r="I986" s="199">
        <v>4.5597520542949799E-2</v>
      </c>
      <c r="J986" s="199">
        <v>3.5656294578439704E-2</v>
      </c>
      <c r="K986" s="199">
        <v>3.4704282360369473E-2</v>
      </c>
      <c r="L986" s="199">
        <v>2.7267241343889814E-2</v>
      </c>
      <c r="M986" s="199">
        <v>3.2863256877678354E-2</v>
      </c>
      <c r="N986" s="199">
        <v>4.664687741538192E-2</v>
      </c>
    </row>
    <row r="987" spans="1:14">
      <c r="A987" s="16" t="s">
        <v>435</v>
      </c>
      <c r="B987" s="16" t="s">
        <v>424</v>
      </c>
      <c r="C987" s="29">
        <v>1</v>
      </c>
      <c r="D987" s="34" t="s">
        <v>1432</v>
      </c>
      <c r="E987" s="199">
        <v>3.2267114850044167E-2</v>
      </c>
      <c r="F987" s="199">
        <v>4.3954461197767983E-2</v>
      </c>
      <c r="G987" s="199">
        <v>3.6109613941742759E-2</v>
      </c>
      <c r="H987" s="199">
        <v>4.1404284683447111E-2</v>
      </c>
      <c r="I987" s="199">
        <v>4.3412840674021326E-2</v>
      </c>
      <c r="J987" s="199">
        <v>2.9223287903281044E-2</v>
      </c>
      <c r="K987" s="199">
        <v>4.1123838914697897E-2</v>
      </c>
      <c r="L987" s="199">
        <v>3.4174969286580058E-2</v>
      </c>
      <c r="M987" s="199">
        <v>3.8295743823375826E-2</v>
      </c>
      <c r="N987" s="199">
        <v>3.5150451794017011E-2</v>
      </c>
    </row>
    <row r="988" spans="1:14">
      <c r="C988" s="29">
        <v>2</v>
      </c>
      <c r="D988" s="34" t="s">
        <v>1433</v>
      </c>
      <c r="E988" s="199">
        <v>2.8585845653192325E-2</v>
      </c>
      <c r="F988" s="199">
        <v>4.1650524678993661E-2</v>
      </c>
      <c r="G988" s="199">
        <v>3.5608603237333648E-2</v>
      </c>
      <c r="H988" s="199">
        <v>4.0426821812170603E-2</v>
      </c>
      <c r="I988" s="199">
        <v>4.3222123987197186E-2</v>
      </c>
      <c r="J988" s="199">
        <v>2.7070539504756314E-2</v>
      </c>
      <c r="K988" s="199">
        <v>3.8786549936529427E-2</v>
      </c>
      <c r="L988" s="199">
        <v>3.3704645850971097E-2</v>
      </c>
      <c r="M988" s="199">
        <v>3.9352408517627779E-2</v>
      </c>
      <c r="N988" s="199">
        <v>3.1607544521449239E-2</v>
      </c>
    </row>
    <row r="989" spans="1:14">
      <c r="C989" s="29">
        <v>3</v>
      </c>
      <c r="D989" s="34" t="s">
        <v>1434</v>
      </c>
      <c r="E989" s="199">
        <v>2.7345047145422907E-2</v>
      </c>
      <c r="F989" s="199">
        <v>4.0534491817235008E-2</v>
      </c>
      <c r="G989" s="199">
        <v>3.4810711704738373E-2</v>
      </c>
      <c r="H989" s="199">
        <v>3.9238431099519328E-2</v>
      </c>
      <c r="I989" s="199">
        <v>4.2923902194897987E-2</v>
      </c>
      <c r="J989" s="199">
        <v>2.456518110016195E-2</v>
      </c>
      <c r="K989" s="199">
        <v>3.8444520620880288E-2</v>
      </c>
      <c r="L989" s="199">
        <v>3.2401822521080828E-2</v>
      </c>
      <c r="M989" s="199">
        <v>3.7515796736705291E-2</v>
      </c>
      <c r="N989" s="199">
        <v>3.8372067725239052E-2</v>
      </c>
    </row>
    <row r="990" spans="1:14">
      <c r="C990" s="29">
        <v>4</v>
      </c>
      <c r="D990" s="34" t="s">
        <v>1435</v>
      </c>
      <c r="E990" s="199">
        <v>2.7352829132944002E-2</v>
      </c>
      <c r="F990" s="199">
        <v>4.0172320891659362E-2</v>
      </c>
      <c r="G990" s="199">
        <v>3.487604850403335E-2</v>
      </c>
      <c r="H990" s="199">
        <v>3.8517078171044147E-2</v>
      </c>
      <c r="I990" s="199">
        <v>4.4577395833767054E-2</v>
      </c>
      <c r="J990" s="199">
        <v>2.4071616586589867E-2</v>
      </c>
      <c r="K990" s="199">
        <v>3.8772553596921312E-2</v>
      </c>
      <c r="L990" s="199">
        <v>3.2152463445484163E-2</v>
      </c>
      <c r="M990" s="199">
        <v>3.8174429573952562E-2</v>
      </c>
      <c r="N990" s="199">
        <v>3.4486674269672772E-2</v>
      </c>
    </row>
    <row r="991" spans="1:14">
      <c r="C991" s="29">
        <v>5</v>
      </c>
      <c r="D991" s="34" t="s">
        <v>1436</v>
      </c>
      <c r="E991" s="199">
        <v>2.8210433709619516E-2</v>
      </c>
      <c r="F991" s="199">
        <v>3.9794637450812145E-2</v>
      </c>
      <c r="G991" s="199">
        <v>3.5484096632554703E-2</v>
      </c>
      <c r="H991" s="199">
        <v>3.8959925192798443E-2</v>
      </c>
      <c r="I991" s="199">
        <v>4.4675102133763467E-2</v>
      </c>
      <c r="J991" s="199">
        <v>2.5905388420776082E-2</v>
      </c>
      <c r="K991" s="199">
        <v>3.9057134753798906E-2</v>
      </c>
      <c r="L991" s="199">
        <v>3.4829452251214442E-2</v>
      </c>
      <c r="M991" s="199">
        <v>3.9664387352296E-2</v>
      </c>
      <c r="N991" s="199">
        <v>3.9797315553995953E-2</v>
      </c>
    </row>
    <row r="992" spans="1:14">
      <c r="C992" s="29">
        <v>6</v>
      </c>
      <c r="D992" s="34" t="s">
        <v>1437</v>
      </c>
      <c r="E992" s="199">
        <v>2.9295695898446827E-2</v>
      </c>
      <c r="F992" s="199">
        <v>3.40237695338792E-2</v>
      </c>
      <c r="G992" s="199">
        <v>3.4852205969402382E-2</v>
      </c>
      <c r="H992" s="199">
        <v>3.8234904632601249E-2</v>
      </c>
      <c r="I992" s="199">
        <v>4.5963879849864768E-2</v>
      </c>
      <c r="J992" s="199">
        <v>2.858537640015071E-2</v>
      </c>
      <c r="K992" s="199">
        <v>3.3589818750061715E-2</v>
      </c>
      <c r="L992" s="199">
        <v>3.4930441323090179E-2</v>
      </c>
      <c r="M992" s="199">
        <v>4.4196382959977819E-2</v>
      </c>
      <c r="N992" s="199">
        <v>6.306616369857003E-2</v>
      </c>
    </row>
    <row r="993" spans="3:14">
      <c r="C993" s="29">
        <v>7</v>
      </c>
      <c r="D993" s="34" t="s">
        <v>1438</v>
      </c>
      <c r="E993" s="199">
        <v>3.2973906478684381E-2</v>
      </c>
      <c r="F993" s="199">
        <v>3.275122233893267E-2</v>
      </c>
      <c r="G993" s="199">
        <v>3.8005198624981029E-2</v>
      </c>
      <c r="H993" s="199">
        <v>4.1399602600397725E-2</v>
      </c>
      <c r="I993" s="199">
        <v>5.1000090192838923E-2</v>
      </c>
      <c r="J993" s="199">
        <v>3.1282909547458083E-2</v>
      </c>
      <c r="K993" s="199">
        <v>3.2614496623973178E-2</v>
      </c>
      <c r="L993" s="199">
        <v>4.0756976042660979E-2</v>
      </c>
      <c r="M993" s="199">
        <v>4.5952802310323421E-2</v>
      </c>
      <c r="N993" s="199">
        <v>6.5685902272129115E-2</v>
      </c>
    </row>
    <row r="994" spans="3:14">
      <c r="C994" s="29">
        <v>8</v>
      </c>
      <c r="D994" s="34" t="s">
        <v>1439</v>
      </c>
      <c r="E994" s="199">
        <v>3.7564604348855363E-2</v>
      </c>
      <c r="F994" s="199">
        <v>3.2983736420447343E-2</v>
      </c>
      <c r="G994" s="199">
        <v>3.9858154062712349E-2</v>
      </c>
      <c r="H994" s="199">
        <v>4.3058152485924692E-2</v>
      </c>
      <c r="I994" s="199">
        <v>4.973823571223808E-2</v>
      </c>
      <c r="J994" s="199">
        <v>3.9730158647237987E-2</v>
      </c>
      <c r="K994" s="199">
        <v>3.348891877212673E-2</v>
      </c>
      <c r="L994" s="199">
        <v>4.2059494780846522E-2</v>
      </c>
      <c r="M994" s="199">
        <v>4.487591857450092E-2</v>
      </c>
      <c r="N994" s="199">
        <v>4.7323870514957442E-2</v>
      </c>
    </row>
    <row r="995" spans="3:14">
      <c r="C995" s="29">
        <v>9</v>
      </c>
      <c r="D995" s="34" t="s">
        <v>1440</v>
      </c>
      <c r="E995" s="199">
        <v>4.2133497878041618E-2</v>
      </c>
      <c r="F995" s="199">
        <v>3.701521532712141E-2</v>
      </c>
      <c r="G995" s="199">
        <v>4.2006974401721436E-2</v>
      </c>
      <c r="H995" s="199">
        <v>4.3657381081528418E-2</v>
      </c>
      <c r="I995" s="199">
        <v>4.6578480965382064E-2</v>
      </c>
      <c r="J995" s="199">
        <v>4.3711434061065133E-2</v>
      </c>
      <c r="K995" s="199">
        <v>4.1219286636823553E-2</v>
      </c>
      <c r="L995" s="199">
        <v>4.589728257326111E-2</v>
      </c>
      <c r="M995" s="199">
        <v>4.5802380455160906E-2</v>
      </c>
      <c r="N995" s="199">
        <v>5.0224896920782518E-2</v>
      </c>
    </row>
    <row r="996" spans="3:14">
      <c r="C996" s="29">
        <v>10</v>
      </c>
      <c r="D996" s="34" t="s">
        <v>1441</v>
      </c>
      <c r="E996" s="199">
        <v>4.7357078196636676E-2</v>
      </c>
      <c r="F996" s="199">
        <v>3.8633070340246364E-2</v>
      </c>
      <c r="G996" s="199">
        <v>4.3848373670869974E-2</v>
      </c>
      <c r="H996" s="199">
        <v>4.3960780063128535E-2</v>
      </c>
      <c r="I996" s="199">
        <v>4.5228343317209978E-2</v>
      </c>
      <c r="J996" s="199">
        <v>4.7135291372687106E-2</v>
      </c>
      <c r="K996" s="199">
        <v>4.5414199063787845E-2</v>
      </c>
      <c r="L996" s="199">
        <v>4.6557129736250827E-2</v>
      </c>
      <c r="M996" s="199">
        <v>4.6501353699019934E-2</v>
      </c>
      <c r="N996" s="199">
        <v>4.591251864198613E-2</v>
      </c>
    </row>
    <row r="997" spans="3:14">
      <c r="C997" s="29">
        <v>11</v>
      </c>
      <c r="D997" s="34" t="s">
        <v>1442</v>
      </c>
      <c r="E997" s="199">
        <v>4.7310563582618217E-2</v>
      </c>
      <c r="F997" s="199">
        <v>4.1097804498664146E-2</v>
      </c>
      <c r="G997" s="199">
        <v>4.4945066768462556E-2</v>
      </c>
      <c r="H997" s="199">
        <v>4.3936667335424208E-2</v>
      </c>
      <c r="I997" s="199">
        <v>4.3444334598339289E-2</v>
      </c>
      <c r="J997" s="199">
        <v>4.8185233349796922E-2</v>
      </c>
      <c r="K997" s="199">
        <v>5.2376064823066157E-2</v>
      </c>
      <c r="L997" s="199">
        <v>4.7365820712279912E-2</v>
      </c>
      <c r="M997" s="199">
        <v>4.4966855423303705E-2</v>
      </c>
      <c r="N997" s="199">
        <v>4.4599140275462752E-2</v>
      </c>
    </row>
    <row r="998" spans="3:14">
      <c r="C998" s="29">
        <v>12</v>
      </c>
      <c r="D998" s="34" t="s">
        <v>1443</v>
      </c>
      <c r="E998" s="199">
        <v>4.8549313162027652E-2</v>
      </c>
      <c r="F998" s="199">
        <v>4.3223038385043731E-2</v>
      </c>
      <c r="G998" s="199">
        <v>4.6331926052331232E-2</v>
      </c>
      <c r="H998" s="199">
        <v>4.5865607517053132E-2</v>
      </c>
      <c r="I998" s="199">
        <v>4.2894286635847489E-2</v>
      </c>
      <c r="J998" s="199">
        <v>4.8014152352872576E-2</v>
      </c>
      <c r="K998" s="199">
        <v>5.1085409487516886E-2</v>
      </c>
      <c r="L998" s="199">
        <v>4.8871874396263275E-2</v>
      </c>
      <c r="M998" s="199">
        <v>4.6766252446552865E-2</v>
      </c>
      <c r="N998" s="199">
        <v>3.7004930257040089E-2</v>
      </c>
    </row>
    <row r="999" spans="3:14">
      <c r="C999" s="29">
        <v>13</v>
      </c>
      <c r="D999" s="34" t="s">
        <v>1444</v>
      </c>
      <c r="E999" s="199">
        <v>4.8754289728271456E-2</v>
      </c>
      <c r="F999" s="199">
        <v>4.293337496244147E-2</v>
      </c>
      <c r="G999" s="199">
        <v>4.574137091526348E-2</v>
      </c>
      <c r="H999" s="199">
        <v>4.4966101328548877E-2</v>
      </c>
      <c r="I999" s="199">
        <v>4.2573743602953164E-2</v>
      </c>
      <c r="J999" s="199">
        <v>4.8598845594550903E-2</v>
      </c>
      <c r="K999" s="199">
        <v>4.7479673142583508E-2</v>
      </c>
      <c r="L999" s="199">
        <v>4.9401863962474431E-2</v>
      </c>
      <c r="M999" s="199">
        <v>4.8283852682695645E-2</v>
      </c>
      <c r="N999" s="199">
        <v>3.6550995701377313E-2</v>
      </c>
    </row>
    <row r="1000" spans="3:14">
      <c r="C1000" s="29">
        <v>14</v>
      </c>
      <c r="D1000" s="34" t="s">
        <v>1445</v>
      </c>
      <c r="E1000" s="199">
        <v>4.5675183830369601E-2</v>
      </c>
      <c r="F1000" s="199">
        <v>4.3199480199538016E-2</v>
      </c>
      <c r="G1000" s="199">
        <v>4.7284167042639005E-2</v>
      </c>
      <c r="H1000" s="199">
        <v>4.6417312969705603E-2</v>
      </c>
      <c r="I1000" s="199">
        <v>4.2933387939498739E-2</v>
      </c>
      <c r="J1000" s="199">
        <v>4.9456789737521163E-2</v>
      </c>
      <c r="K1000" s="199">
        <v>4.7648194390739175E-2</v>
      </c>
      <c r="L1000" s="199">
        <v>5.0440200162100317E-2</v>
      </c>
      <c r="M1000" s="199">
        <v>4.7533892290528283E-2</v>
      </c>
      <c r="N1000" s="199">
        <v>3.6395192560750939E-2</v>
      </c>
    </row>
    <row r="1001" spans="3:14">
      <c r="C1001" s="29">
        <v>15</v>
      </c>
      <c r="D1001" s="34" t="s">
        <v>1446</v>
      </c>
      <c r="E1001" s="199">
        <v>4.7382694726445039E-2</v>
      </c>
      <c r="F1001" s="199">
        <v>4.2718785167851291E-2</v>
      </c>
      <c r="G1001" s="199">
        <v>4.6684349509461286E-2</v>
      </c>
      <c r="H1001" s="199">
        <v>4.4604254343548949E-2</v>
      </c>
      <c r="I1001" s="199">
        <v>4.0536938225168351E-2</v>
      </c>
      <c r="J1001" s="199">
        <v>4.8004224659985363E-2</v>
      </c>
      <c r="K1001" s="199">
        <v>4.7122217932449417E-2</v>
      </c>
      <c r="L1001" s="199">
        <v>4.9930381335446104E-2</v>
      </c>
      <c r="M1001" s="199">
        <v>4.7634889821851684E-2</v>
      </c>
      <c r="N1001" s="199">
        <v>3.9792683568734097E-2</v>
      </c>
    </row>
    <row r="1002" spans="3:14">
      <c r="C1002" s="29">
        <v>16</v>
      </c>
      <c r="D1002" s="34" t="s">
        <v>1447</v>
      </c>
      <c r="E1002" s="199">
        <v>4.6486638265859928E-2</v>
      </c>
      <c r="F1002" s="199">
        <v>4.3885426645974814E-2</v>
      </c>
      <c r="G1002" s="199">
        <v>4.6942728295205766E-2</v>
      </c>
      <c r="H1002" s="199">
        <v>4.338496188277173E-2</v>
      </c>
      <c r="I1002" s="199">
        <v>3.9381680973496612E-2</v>
      </c>
      <c r="J1002" s="199">
        <v>4.9543017057503837E-2</v>
      </c>
      <c r="K1002" s="199">
        <v>4.5818929321244359E-2</v>
      </c>
      <c r="L1002" s="199">
        <v>4.9075003219788131E-2</v>
      </c>
      <c r="M1002" s="199">
        <v>4.5042066350884959E-2</v>
      </c>
      <c r="N1002" s="199">
        <v>4.066770769365733E-2</v>
      </c>
    </row>
    <row r="1003" spans="3:14">
      <c r="C1003" s="29">
        <v>17</v>
      </c>
      <c r="D1003" s="34" t="s">
        <v>1448</v>
      </c>
      <c r="E1003" s="199">
        <v>4.7127810008586526E-2</v>
      </c>
      <c r="F1003" s="199">
        <v>4.4411057807098739E-2</v>
      </c>
      <c r="G1003" s="199">
        <v>4.7076156008148885E-2</v>
      </c>
      <c r="H1003" s="199">
        <v>4.2312140586722759E-2</v>
      </c>
      <c r="I1003" s="199">
        <v>3.5129030701848994E-2</v>
      </c>
      <c r="J1003" s="199">
        <v>5.6143746499421603E-2</v>
      </c>
      <c r="K1003" s="199">
        <v>4.3383466493045572E-2</v>
      </c>
      <c r="L1003" s="199">
        <v>4.803392569481979E-2</v>
      </c>
      <c r="M1003" s="199">
        <v>3.9498239575911955E-2</v>
      </c>
      <c r="N1003" s="199">
        <v>3.4738345468900776E-2</v>
      </c>
    </row>
    <row r="1004" spans="3:14">
      <c r="C1004" s="29">
        <v>18</v>
      </c>
      <c r="D1004" s="34" t="s">
        <v>1449</v>
      </c>
      <c r="E1004" s="199">
        <v>4.987462011402926E-2</v>
      </c>
      <c r="F1004" s="199">
        <v>4.3399946659328698E-2</v>
      </c>
      <c r="G1004" s="199">
        <v>4.6491204342935154E-2</v>
      </c>
      <c r="H1004" s="199">
        <v>4.1644553578598018E-2</v>
      </c>
      <c r="I1004" s="199">
        <v>3.3688543684311414E-2</v>
      </c>
      <c r="J1004" s="199">
        <v>5.4952693919009213E-2</v>
      </c>
      <c r="K1004" s="199">
        <v>3.9364289579545637E-2</v>
      </c>
      <c r="L1004" s="199">
        <v>4.6384646222572976E-2</v>
      </c>
      <c r="M1004" s="199">
        <v>3.8210960595920607E-2</v>
      </c>
      <c r="N1004" s="199">
        <v>3.5230178085796995E-2</v>
      </c>
    </row>
    <row r="1005" spans="3:14">
      <c r="C1005" s="29">
        <v>19</v>
      </c>
      <c r="D1005" s="34" t="s">
        <v>1450</v>
      </c>
      <c r="E1005" s="199">
        <v>5.3886604079293222E-2</v>
      </c>
      <c r="F1005" s="199">
        <v>4.0461637019143612E-2</v>
      </c>
      <c r="G1005" s="199">
        <v>4.5829621628499725E-2</v>
      </c>
      <c r="H1005" s="199">
        <v>4.0612544439796186E-2</v>
      </c>
      <c r="I1005" s="199">
        <v>3.5296299128917498E-2</v>
      </c>
      <c r="J1005" s="199">
        <v>4.9127448412055109E-2</v>
      </c>
      <c r="K1005" s="199">
        <v>3.5517623369671625E-2</v>
      </c>
      <c r="L1005" s="199">
        <v>4.4574914608984703E-2</v>
      </c>
      <c r="M1005" s="199">
        <v>3.7681260777384061E-2</v>
      </c>
      <c r="N1005" s="199">
        <v>4.2387998947276066E-2</v>
      </c>
    </row>
    <row r="1006" spans="3:14">
      <c r="C1006" s="29">
        <v>20</v>
      </c>
      <c r="D1006" s="34" t="s">
        <v>1451</v>
      </c>
      <c r="E1006" s="199">
        <v>5.2410686116907169E-2</v>
      </c>
      <c r="F1006" s="199">
        <v>4.0945592766105078E-2</v>
      </c>
      <c r="G1006" s="199">
        <v>4.3919266320445127E-2</v>
      </c>
      <c r="H1006" s="199">
        <v>4.0335521192707599E-2</v>
      </c>
      <c r="I1006" s="199">
        <v>3.5555576148004413E-2</v>
      </c>
      <c r="J1006" s="199">
        <v>4.9890184523342845E-2</v>
      </c>
      <c r="K1006" s="199">
        <v>3.6937038380523111E-2</v>
      </c>
      <c r="L1006" s="199">
        <v>4.3318439983495861E-2</v>
      </c>
      <c r="M1006" s="199">
        <v>3.7540313545566202E-2</v>
      </c>
      <c r="N1006" s="199">
        <v>4.0337152381787866E-2</v>
      </c>
    </row>
    <row r="1007" spans="3:14">
      <c r="C1007" s="29">
        <v>21</v>
      </c>
      <c r="D1007" s="34" t="s">
        <v>1452</v>
      </c>
      <c r="E1007" s="199">
        <v>4.9371588500419124E-2</v>
      </c>
      <c r="F1007" s="199">
        <v>4.3841763931970354E-2</v>
      </c>
      <c r="G1007" s="199">
        <v>4.2636698283264489E-2</v>
      </c>
      <c r="H1007" s="199">
        <v>3.9621893701263913E-2</v>
      </c>
      <c r="I1007" s="199">
        <v>3.7111739159930567E-2</v>
      </c>
      <c r="J1007" s="199">
        <v>5.0323350368657691E-2</v>
      </c>
      <c r="K1007" s="199">
        <v>3.8755565165710514E-2</v>
      </c>
      <c r="L1007" s="199">
        <v>3.8908324377914166E-2</v>
      </c>
      <c r="M1007" s="199">
        <v>3.610192897470705E-2</v>
      </c>
      <c r="N1007" s="199">
        <v>4.591813316957627E-2</v>
      </c>
    </row>
    <row r="1008" spans="3:14">
      <c r="C1008" s="29">
        <v>22</v>
      </c>
      <c r="D1008" s="34" t="s">
        <v>1453</v>
      </c>
      <c r="E1008" s="199">
        <v>4.8147614846682646E-2</v>
      </c>
      <c r="F1008" s="199">
        <v>5.0988692283193152E-2</v>
      </c>
      <c r="G1008" s="199">
        <v>4.2684859568264719E-2</v>
      </c>
      <c r="H1008" s="199">
        <v>4.009673495718899E-2</v>
      </c>
      <c r="I1008" s="199">
        <v>3.720171285624254E-2</v>
      </c>
      <c r="J1008" s="199">
        <v>4.9675500766253468E-2</v>
      </c>
      <c r="K1008" s="199">
        <v>4.4495693432688062E-2</v>
      </c>
      <c r="L1008" s="199">
        <v>3.8858219042487881E-2</v>
      </c>
      <c r="M1008" s="199">
        <v>3.6356278657072749E-2</v>
      </c>
      <c r="N1008" s="199">
        <v>3.8899271865953149E-2</v>
      </c>
    </row>
    <row r="1009" spans="1:14">
      <c r="C1009" s="29">
        <v>23</v>
      </c>
      <c r="D1009" s="34" t="s">
        <v>1454</v>
      </c>
      <c r="E1009" s="199">
        <v>4.4408384618724352E-2</v>
      </c>
      <c r="F1009" s="199">
        <v>4.9413400216198916E-2</v>
      </c>
      <c r="G1009" s="199">
        <v>4.0567151990824661E-2</v>
      </c>
      <c r="H1009" s="199">
        <v>3.9322318420820797E-2</v>
      </c>
      <c r="I1009" s="199">
        <v>3.8397699328130662E-2</v>
      </c>
      <c r="J1009" s="199">
        <v>4.2166730835915697E-2</v>
      </c>
      <c r="K1009" s="199">
        <v>4.473662329762871E-2</v>
      </c>
      <c r="L1009" s="199">
        <v>3.5339271077868648E-2</v>
      </c>
      <c r="M1009" s="199">
        <v>3.6847005540408095E-2</v>
      </c>
      <c r="N1009" s="199">
        <v>4.0184437231336072E-2</v>
      </c>
    </row>
    <row r="1010" spans="1:14">
      <c r="C1010" s="29">
        <v>24</v>
      </c>
      <c r="D1010" s="34" t="s">
        <v>1455</v>
      </c>
      <c r="E1010" s="199">
        <v>3.752795512787787E-2</v>
      </c>
      <c r="F1010" s="199">
        <v>4.7966549460352573E-2</v>
      </c>
      <c r="G1010" s="199">
        <v>3.7405452524164065E-2</v>
      </c>
      <c r="H1010" s="199">
        <v>3.8022025923289231E-2</v>
      </c>
      <c r="I1010" s="199">
        <v>3.853463215612947E-2</v>
      </c>
      <c r="J1010" s="199">
        <v>3.4636898378949274E-2</v>
      </c>
      <c r="K1010" s="199">
        <v>4.2767893513986521E-2</v>
      </c>
      <c r="L1010" s="199">
        <v>3.2032437392063483E-2</v>
      </c>
      <c r="M1010" s="199">
        <v>3.720459931427169E-2</v>
      </c>
      <c r="N1010" s="199">
        <v>3.5666426879550829E-2</v>
      </c>
    </row>
    <row r="1011" spans="1:14">
      <c r="A1011" s="16" t="s">
        <v>436</v>
      </c>
      <c r="B1011" s="16" t="s">
        <v>423</v>
      </c>
      <c r="C1011" s="29">
        <v>1</v>
      </c>
      <c r="D1011" s="34" t="s">
        <v>1456</v>
      </c>
      <c r="E1011" s="199">
        <v>3.0032430954148641E-2</v>
      </c>
      <c r="F1011" s="199">
        <v>4.4169549780075854E-2</v>
      </c>
      <c r="G1011" s="199">
        <v>3.3865419044476958E-2</v>
      </c>
      <c r="H1011" s="199">
        <v>3.7604225487263047E-2</v>
      </c>
      <c r="I1011" s="199">
        <v>4.1490307986688325E-2</v>
      </c>
      <c r="J1011" s="199">
        <v>2.5365209585895845E-2</v>
      </c>
      <c r="K1011" s="199">
        <v>3.9863872561275653E-2</v>
      </c>
      <c r="L1011" s="199">
        <v>3.4018874200541484E-2</v>
      </c>
      <c r="M1011" s="199">
        <v>4.0260043786508812E-2</v>
      </c>
      <c r="N1011" s="199">
        <v>4.0700155278863545E-2</v>
      </c>
    </row>
    <row r="1012" spans="1:14">
      <c r="C1012" s="29">
        <v>2</v>
      </c>
      <c r="D1012" s="34" t="s">
        <v>1457</v>
      </c>
      <c r="E1012" s="199">
        <v>2.6528521279984622E-2</v>
      </c>
      <c r="F1012" s="199">
        <v>4.3824401274606482E-2</v>
      </c>
      <c r="G1012" s="199">
        <v>3.2362293495252888E-2</v>
      </c>
      <c r="H1012" s="199">
        <v>3.6473143913261348E-2</v>
      </c>
      <c r="I1012" s="199">
        <v>4.0277408084987282E-2</v>
      </c>
      <c r="J1012" s="199">
        <v>2.2756566962298646E-2</v>
      </c>
      <c r="K1012" s="199">
        <v>3.7209674157285474E-2</v>
      </c>
      <c r="L1012" s="199">
        <v>3.3074495573068477E-2</v>
      </c>
      <c r="M1012" s="199">
        <v>4.0326802047319137E-2</v>
      </c>
      <c r="N1012" s="199">
        <v>4.2410968646300562E-2</v>
      </c>
    </row>
    <row r="1013" spans="1:14">
      <c r="C1013" s="29">
        <v>3</v>
      </c>
      <c r="D1013" s="34" t="s">
        <v>1458</v>
      </c>
      <c r="E1013" s="199">
        <v>2.4129676375022668E-2</v>
      </c>
      <c r="F1013" s="199">
        <v>4.3066394728387365E-2</v>
      </c>
      <c r="G1013" s="199">
        <v>3.1696392156708851E-2</v>
      </c>
      <c r="H1013" s="199">
        <v>3.5381920097278023E-2</v>
      </c>
      <c r="I1013" s="199">
        <v>4.0293587693133716E-2</v>
      </c>
      <c r="J1013" s="199">
        <v>2.0379989772338975E-2</v>
      </c>
      <c r="K1013" s="199">
        <v>3.6578054307649918E-2</v>
      </c>
      <c r="L1013" s="199">
        <v>3.2674229392365459E-2</v>
      </c>
      <c r="M1013" s="199">
        <v>3.9402675216989029E-2</v>
      </c>
      <c r="N1013" s="199">
        <v>4.4425612362998329E-2</v>
      </c>
    </row>
    <row r="1014" spans="1:14">
      <c r="C1014" s="29">
        <v>4</v>
      </c>
      <c r="D1014" s="34" t="s">
        <v>1459</v>
      </c>
      <c r="E1014" s="199">
        <v>2.2929220874450335E-2</v>
      </c>
      <c r="F1014" s="199">
        <v>4.05167224263763E-2</v>
      </c>
      <c r="G1014" s="199">
        <v>3.1760357928013565E-2</v>
      </c>
      <c r="H1014" s="199">
        <v>3.4884796564198482E-2</v>
      </c>
      <c r="I1014" s="199">
        <v>4.0483034639314013E-2</v>
      </c>
      <c r="J1014" s="199">
        <v>1.9689480684938837E-2</v>
      </c>
      <c r="K1014" s="199">
        <v>3.5674498081826149E-2</v>
      </c>
      <c r="L1014" s="199">
        <v>3.2258239440652016E-2</v>
      </c>
      <c r="M1014" s="199">
        <v>3.9910457551988153E-2</v>
      </c>
      <c r="N1014" s="199">
        <v>4.0445064095435405E-2</v>
      </c>
    </row>
    <row r="1015" spans="1:14">
      <c r="C1015" s="29">
        <v>5</v>
      </c>
      <c r="D1015" s="34" t="s">
        <v>1460</v>
      </c>
      <c r="E1015" s="199">
        <v>2.2660835695227408E-2</v>
      </c>
      <c r="F1015" s="199">
        <v>3.9858902174947655E-2</v>
      </c>
      <c r="G1015" s="199">
        <v>3.2993612112347671E-2</v>
      </c>
      <c r="H1015" s="199">
        <v>3.6045771456713956E-2</v>
      </c>
      <c r="I1015" s="199">
        <v>4.0990737616635846E-2</v>
      </c>
      <c r="J1015" s="199">
        <v>1.9942650681387085E-2</v>
      </c>
      <c r="K1015" s="199">
        <v>3.7314047020341079E-2</v>
      </c>
      <c r="L1015" s="199">
        <v>3.3192938911186583E-2</v>
      </c>
      <c r="M1015" s="199">
        <v>4.0719207351158082E-2</v>
      </c>
      <c r="N1015" s="199">
        <v>4.2475702496131758E-2</v>
      </c>
    </row>
    <row r="1016" spans="1:14">
      <c r="C1016" s="29">
        <v>6</v>
      </c>
      <c r="D1016" s="34" t="s">
        <v>1461</v>
      </c>
      <c r="E1016" s="199">
        <v>2.3073014734557959E-2</v>
      </c>
      <c r="F1016" s="199">
        <v>3.5620846677116277E-2</v>
      </c>
      <c r="G1016" s="199">
        <v>3.3988627435261293E-2</v>
      </c>
      <c r="H1016" s="199">
        <v>3.4294383908512943E-2</v>
      </c>
      <c r="I1016" s="199">
        <v>4.2894737923449153E-2</v>
      </c>
      <c r="J1016" s="199">
        <v>2.0209475075702022E-2</v>
      </c>
      <c r="K1016" s="199">
        <v>2.8999062013787914E-2</v>
      </c>
      <c r="L1016" s="199">
        <v>3.1101599622567293E-2</v>
      </c>
      <c r="M1016" s="199">
        <v>4.0848404946478629E-2</v>
      </c>
      <c r="N1016" s="199">
        <v>4.9998009245339224E-2</v>
      </c>
    </row>
    <row r="1017" spans="1:14">
      <c r="C1017" s="29">
        <v>7</v>
      </c>
      <c r="D1017" s="34" t="s">
        <v>1462</v>
      </c>
      <c r="E1017" s="199">
        <v>2.382106308777153E-2</v>
      </c>
      <c r="F1017" s="199">
        <v>3.0972774217025562E-2</v>
      </c>
      <c r="G1017" s="199">
        <v>3.6257071763596861E-2</v>
      </c>
      <c r="H1017" s="199">
        <v>3.5721260261509256E-2</v>
      </c>
      <c r="I1017" s="199">
        <v>4.5008588033276446E-2</v>
      </c>
      <c r="J1017" s="199">
        <v>2.2942922794635688E-2</v>
      </c>
      <c r="K1017" s="199">
        <v>3.1056516456163866E-2</v>
      </c>
      <c r="L1017" s="199">
        <v>3.3938428356027069E-2</v>
      </c>
      <c r="M1017" s="199">
        <v>4.0894802554731283E-2</v>
      </c>
      <c r="N1017" s="199">
        <v>5.2522492095331066E-2</v>
      </c>
    </row>
    <row r="1018" spans="1:14">
      <c r="C1018" s="29">
        <v>8</v>
      </c>
      <c r="D1018" s="34" t="s">
        <v>1463</v>
      </c>
      <c r="E1018" s="199">
        <v>2.6295971073480993E-2</v>
      </c>
      <c r="F1018" s="199">
        <v>3.2313388990684748E-2</v>
      </c>
      <c r="G1018" s="199">
        <v>4.1688416056698006E-2</v>
      </c>
      <c r="H1018" s="199">
        <v>3.6311437536734055E-2</v>
      </c>
      <c r="I1018" s="199">
        <v>4.7111309312103555E-2</v>
      </c>
      <c r="J1018" s="199">
        <v>2.753931010879317E-2</v>
      </c>
      <c r="K1018" s="199">
        <v>3.1993801965471268E-2</v>
      </c>
      <c r="L1018" s="199">
        <v>3.8263340006509522E-2</v>
      </c>
      <c r="M1018" s="199">
        <v>4.2448011850146586E-2</v>
      </c>
      <c r="N1018" s="199">
        <v>4.6241935727456072E-2</v>
      </c>
    </row>
    <row r="1019" spans="1:14">
      <c r="C1019" s="29">
        <v>9</v>
      </c>
      <c r="D1019" s="34" t="s">
        <v>1464</v>
      </c>
      <c r="E1019" s="199">
        <v>3.3352425897002901E-2</v>
      </c>
      <c r="F1019" s="199">
        <v>3.2900607591004466E-2</v>
      </c>
      <c r="G1019" s="199">
        <v>4.3704606236298307E-2</v>
      </c>
      <c r="H1019" s="199">
        <v>3.7366883522685142E-2</v>
      </c>
      <c r="I1019" s="199">
        <v>4.6207277273854153E-2</v>
      </c>
      <c r="J1019" s="199">
        <v>3.1588029780148505E-2</v>
      </c>
      <c r="K1019" s="199">
        <v>3.3943061529666002E-2</v>
      </c>
      <c r="L1019" s="199">
        <v>4.0958732545107887E-2</v>
      </c>
      <c r="M1019" s="199">
        <v>4.105645379624985E-2</v>
      </c>
      <c r="N1019" s="199">
        <v>4.340710109052167E-2</v>
      </c>
    </row>
    <row r="1020" spans="1:14">
      <c r="C1020" s="29">
        <v>10</v>
      </c>
      <c r="D1020" s="34" t="s">
        <v>1465</v>
      </c>
      <c r="E1020" s="199">
        <v>3.7207486132768149E-2</v>
      </c>
      <c r="F1020" s="199">
        <v>3.4736165457606299E-2</v>
      </c>
      <c r="G1020" s="199">
        <v>4.6233489641161002E-2</v>
      </c>
      <c r="H1020" s="199">
        <v>3.9266090000229882E-2</v>
      </c>
      <c r="I1020" s="199">
        <v>4.4746261511776915E-2</v>
      </c>
      <c r="J1020" s="199">
        <v>3.6207581259029557E-2</v>
      </c>
      <c r="K1020" s="199">
        <v>4.0447844622345089E-2</v>
      </c>
      <c r="L1020" s="199">
        <v>4.2899733924251691E-2</v>
      </c>
      <c r="M1020" s="199">
        <v>4.2163209510127635E-2</v>
      </c>
      <c r="N1020" s="199">
        <v>4.6456319410407114E-2</v>
      </c>
    </row>
    <row r="1021" spans="1:14">
      <c r="C1021" s="29">
        <v>11</v>
      </c>
      <c r="D1021" s="34" t="s">
        <v>1466</v>
      </c>
      <c r="E1021" s="199">
        <v>3.9942010899887026E-2</v>
      </c>
      <c r="F1021" s="199">
        <v>3.741310786852E-2</v>
      </c>
      <c r="G1021" s="199">
        <v>4.9140841864672317E-2</v>
      </c>
      <c r="H1021" s="199">
        <v>4.1852685883284398E-2</v>
      </c>
      <c r="I1021" s="199">
        <v>4.3753341502846467E-2</v>
      </c>
      <c r="J1021" s="199">
        <v>3.899229018112757E-2</v>
      </c>
      <c r="K1021" s="199">
        <v>4.6078118804155167E-2</v>
      </c>
      <c r="L1021" s="199">
        <v>4.6694002316233919E-2</v>
      </c>
      <c r="M1021" s="199">
        <v>4.1364454940395111E-2</v>
      </c>
      <c r="N1021" s="199">
        <v>4.2308410457914759E-2</v>
      </c>
    </row>
    <row r="1022" spans="1:14">
      <c r="C1022" s="29">
        <v>12</v>
      </c>
      <c r="D1022" s="34" t="s">
        <v>1467</v>
      </c>
      <c r="E1022" s="199">
        <v>4.380114970960465E-2</v>
      </c>
      <c r="F1022" s="199">
        <v>4.0533768897318745E-2</v>
      </c>
      <c r="G1022" s="199">
        <v>5.0271476115287518E-2</v>
      </c>
      <c r="H1022" s="199">
        <v>4.3672726065867445E-2</v>
      </c>
      <c r="I1022" s="199">
        <v>4.3325423683156811E-2</v>
      </c>
      <c r="J1022" s="199">
        <v>4.22155756504708E-2</v>
      </c>
      <c r="K1022" s="199">
        <v>4.7779679938083339E-2</v>
      </c>
      <c r="L1022" s="199">
        <v>4.871364198648797E-2</v>
      </c>
      <c r="M1022" s="199">
        <v>4.3223197422069912E-2</v>
      </c>
      <c r="N1022" s="199">
        <v>3.8035976369055709E-2</v>
      </c>
    </row>
    <row r="1023" spans="1:14">
      <c r="C1023" s="29">
        <v>13</v>
      </c>
      <c r="D1023" s="34" t="s">
        <v>1468</v>
      </c>
      <c r="E1023" s="199">
        <v>4.6918559989726438E-2</v>
      </c>
      <c r="F1023" s="199">
        <v>4.0539536116529808E-2</v>
      </c>
      <c r="G1023" s="199">
        <v>5.0229381199837546E-2</v>
      </c>
      <c r="H1023" s="199">
        <v>4.4534924693552289E-2</v>
      </c>
      <c r="I1023" s="199">
        <v>4.0730522719479946E-2</v>
      </c>
      <c r="J1023" s="199">
        <v>4.908020339882626E-2</v>
      </c>
      <c r="K1023" s="199">
        <v>4.7624537974109024E-2</v>
      </c>
      <c r="L1023" s="199">
        <v>5.0288293106329505E-2</v>
      </c>
      <c r="M1023" s="199">
        <v>4.1808440564046839E-2</v>
      </c>
      <c r="N1023" s="199">
        <v>3.2755739894860691E-2</v>
      </c>
    </row>
    <row r="1024" spans="1:14">
      <c r="C1024" s="29">
        <v>14</v>
      </c>
      <c r="D1024" s="34" t="s">
        <v>1469</v>
      </c>
      <c r="E1024" s="199">
        <v>5.032942026988986E-2</v>
      </c>
      <c r="F1024" s="199">
        <v>4.1939983662948058E-2</v>
      </c>
      <c r="G1024" s="199">
        <v>4.8861145783374679E-2</v>
      </c>
      <c r="H1024" s="199">
        <v>4.607046835925617E-2</v>
      </c>
      <c r="I1024" s="199">
        <v>4.0607763152908531E-2</v>
      </c>
      <c r="J1024" s="199">
        <v>5.289912913165784E-2</v>
      </c>
      <c r="K1024" s="199">
        <v>4.7371138371280097E-2</v>
      </c>
      <c r="L1024" s="199">
        <v>5.186422700600625E-2</v>
      </c>
      <c r="M1024" s="199">
        <v>4.2970355136671814E-2</v>
      </c>
      <c r="N1024" s="199">
        <v>3.2340839164871557E-2</v>
      </c>
    </row>
    <row r="1025" spans="1:14">
      <c r="C1025" s="29">
        <v>15</v>
      </c>
      <c r="D1025" s="34" t="s">
        <v>1470</v>
      </c>
      <c r="E1025" s="199">
        <v>5.2637435583151357E-2</v>
      </c>
      <c r="F1025" s="199">
        <v>4.3255811302711895E-2</v>
      </c>
      <c r="G1025" s="199">
        <v>4.8253316787819488E-2</v>
      </c>
      <c r="H1025" s="199">
        <v>4.6199456851740824E-2</v>
      </c>
      <c r="I1025" s="199">
        <v>3.9903707647093459E-2</v>
      </c>
      <c r="J1025" s="199">
        <v>5.8741558651635405E-2</v>
      </c>
      <c r="K1025" s="199">
        <v>4.6822042198231981E-2</v>
      </c>
      <c r="L1025" s="199">
        <v>5.2121540979315324E-2</v>
      </c>
      <c r="M1025" s="199">
        <v>4.2731086619645482E-2</v>
      </c>
      <c r="N1025" s="199">
        <v>3.3160892791683313E-2</v>
      </c>
    </row>
    <row r="1026" spans="1:14">
      <c r="C1026" s="29">
        <v>16</v>
      </c>
      <c r="D1026" s="34" t="s">
        <v>1471</v>
      </c>
      <c r="E1026" s="199">
        <v>5.659968617571793E-2</v>
      </c>
      <c r="F1026" s="199">
        <v>4.4734039752472317E-2</v>
      </c>
      <c r="G1026" s="199">
        <v>4.7874721831585025E-2</v>
      </c>
      <c r="H1026" s="199">
        <v>4.6641658277314729E-2</v>
      </c>
      <c r="I1026" s="199">
        <v>3.8642440133737722E-2</v>
      </c>
      <c r="J1026" s="199">
        <v>6.104770254161232E-2</v>
      </c>
      <c r="K1026" s="199">
        <v>4.5466277882794719E-2</v>
      </c>
      <c r="L1026" s="199">
        <v>5.2656557350890157E-2</v>
      </c>
      <c r="M1026" s="199">
        <v>4.3027858555410463E-2</v>
      </c>
      <c r="N1026" s="199">
        <v>3.3585884588401171E-2</v>
      </c>
    </row>
    <row r="1027" spans="1:14">
      <c r="C1027" s="29">
        <v>17</v>
      </c>
      <c r="D1027" s="34" t="s">
        <v>1472</v>
      </c>
      <c r="E1027" s="199">
        <v>6.0422353740881452E-2</v>
      </c>
      <c r="F1027" s="199">
        <v>4.4972009847824526E-2</v>
      </c>
      <c r="G1027" s="199">
        <v>4.7555775938162313E-2</v>
      </c>
      <c r="H1027" s="199">
        <v>4.6344765056170016E-2</v>
      </c>
      <c r="I1027" s="199">
        <v>3.8061315407278681E-2</v>
      </c>
      <c r="J1027" s="199">
        <v>6.4644581151345443E-2</v>
      </c>
      <c r="K1027" s="199">
        <v>4.5815673765528926E-2</v>
      </c>
      <c r="L1027" s="199">
        <v>5.1266043445576177E-2</v>
      </c>
      <c r="M1027" s="199">
        <v>4.2705173061844799E-2</v>
      </c>
      <c r="N1027" s="199">
        <v>3.3431704072260274E-2</v>
      </c>
    </row>
    <row r="1028" spans="1:14">
      <c r="C1028" s="29">
        <v>18</v>
      </c>
      <c r="D1028" s="34" t="s">
        <v>1473</v>
      </c>
      <c r="E1028" s="199">
        <v>6.2914155101261374E-2</v>
      </c>
      <c r="F1028" s="199">
        <v>4.5898847908647247E-2</v>
      </c>
      <c r="G1028" s="199">
        <v>4.7077840625440612E-2</v>
      </c>
      <c r="H1028" s="199">
        <v>4.6900419863819841E-2</v>
      </c>
      <c r="I1028" s="199">
        <v>3.9624916162806459E-2</v>
      </c>
      <c r="J1028" s="199">
        <v>6.8040601958071156E-2</v>
      </c>
      <c r="K1028" s="199">
        <v>4.4443188133917032E-2</v>
      </c>
      <c r="L1028" s="199">
        <v>5.082117151151231E-2</v>
      </c>
      <c r="M1028" s="199">
        <v>4.3421621236086581E-2</v>
      </c>
      <c r="N1028" s="199">
        <v>3.5251940299327128E-2</v>
      </c>
    </row>
    <row r="1029" spans="1:14">
      <c r="C1029" s="29">
        <v>19</v>
      </c>
      <c r="D1029" s="34" t="s">
        <v>1474</v>
      </c>
      <c r="E1029" s="199">
        <v>6.3325844425752773E-2</v>
      </c>
      <c r="F1029" s="199">
        <v>4.4859064218496288E-2</v>
      </c>
      <c r="G1029" s="199">
        <v>4.6338141791540541E-2</v>
      </c>
      <c r="H1029" s="199">
        <v>4.6811367589507144E-2</v>
      </c>
      <c r="I1029" s="199">
        <v>4.0265194906351165E-2</v>
      </c>
      <c r="J1029" s="199">
        <v>6.9307579212141229E-2</v>
      </c>
      <c r="K1029" s="199">
        <v>4.5649862009328884E-2</v>
      </c>
      <c r="L1029" s="199">
        <v>4.582550205961964E-2</v>
      </c>
      <c r="M1029" s="199">
        <v>4.3080549456271863E-2</v>
      </c>
      <c r="N1029" s="199">
        <v>3.8084715534888319E-2</v>
      </c>
    </row>
    <row r="1030" spans="1:14">
      <c r="C1030" s="29">
        <v>20</v>
      </c>
      <c r="D1030" s="34" t="s">
        <v>1475</v>
      </c>
      <c r="E1030" s="199">
        <v>6.2177641855974498E-2</v>
      </c>
      <c r="F1030" s="199">
        <v>4.3905839853849479E-2</v>
      </c>
      <c r="G1030" s="199">
        <v>4.3725320830949571E-2</v>
      </c>
      <c r="H1030" s="199">
        <v>4.5063824588831514E-2</v>
      </c>
      <c r="I1030" s="199">
        <v>4.0939116962073391E-2</v>
      </c>
      <c r="J1030" s="199">
        <v>6.2721014673477016E-2</v>
      </c>
      <c r="K1030" s="199">
        <v>4.4752898759596829E-2</v>
      </c>
      <c r="L1030" s="199">
        <v>4.3681413309291706E-2</v>
      </c>
      <c r="M1030" s="199">
        <v>4.2049066457910338E-2</v>
      </c>
      <c r="N1030" s="199">
        <v>4.1165236755646532E-2</v>
      </c>
    </row>
    <row r="1031" spans="1:14">
      <c r="C1031" s="29">
        <v>21</v>
      </c>
      <c r="D1031" s="34" t="s">
        <v>1476</v>
      </c>
      <c r="E1031" s="199">
        <v>5.7023182274762114E-2</v>
      </c>
      <c r="F1031" s="199">
        <v>4.7050216232442411E-2</v>
      </c>
      <c r="G1031" s="199">
        <v>4.1668072867160594E-2</v>
      </c>
      <c r="H1031" s="199">
        <v>4.5576090931551898E-2</v>
      </c>
      <c r="I1031" s="199">
        <v>4.127332431764856E-2</v>
      </c>
      <c r="J1031" s="199">
        <v>5.9819349180204262E-2</v>
      </c>
      <c r="K1031" s="199">
        <v>4.7518986656389678E-2</v>
      </c>
      <c r="L1031" s="199">
        <v>4.0806839750983669E-2</v>
      </c>
      <c r="M1031" s="199">
        <v>4.1398019167641721E-2</v>
      </c>
      <c r="N1031" s="199">
        <v>4.9099629719633088E-2</v>
      </c>
    </row>
    <row r="1032" spans="1:14">
      <c r="C1032" s="29">
        <v>22</v>
      </c>
      <c r="D1032" s="34" t="s">
        <v>1477</v>
      </c>
      <c r="E1032" s="199">
        <v>5.2692769785415157E-2</v>
      </c>
      <c r="F1032" s="199">
        <v>5.2111503994649928E-2</v>
      </c>
      <c r="G1032" s="199">
        <v>4.0684634171568985E-2</v>
      </c>
      <c r="H1032" s="199">
        <v>4.6561550460510095E-2</v>
      </c>
      <c r="I1032" s="199">
        <v>4.2286475970628089E-2</v>
      </c>
      <c r="J1032" s="199">
        <v>5.1875134048936219E-2</v>
      </c>
      <c r="K1032" s="199">
        <v>5.0022565814304205E-2</v>
      </c>
      <c r="L1032" s="199">
        <v>4.0002497922188213E-2</v>
      </c>
      <c r="M1032" s="199">
        <v>4.1881985709043064E-2</v>
      </c>
      <c r="N1032" s="199">
        <v>4.7265664150078192E-2</v>
      </c>
    </row>
    <row r="1033" spans="1:14">
      <c r="C1033" s="29">
        <v>23</v>
      </c>
      <c r="D1033" s="34" t="s">
        <v>1478</v>
      </c>
      <c r="E1033" s="199">
        <v>4.393824126808149E-2</v>
      </c>
      <c r="F1033" s="199">
        <v>4.9009233420031599E-2</v>
      </c>
      <c r="G1033" s="199">
        <v>3.8444402616598081E-2</v>
      </c>
      <c r="H1033" s="199">
        <v>4.6386113557106395E-2</v>
      </c>
      <c r="I1033" s="199">
        <v>4.1778230819488303E-2</v>
      </c>
      <c r="J1033" s="199">
        <v>4.1758996656876199E-2</v>
      </c>
      <c r="K1033" s="199">
        <v>4.6224151632080081E-2</v>
      </c>
      <c r="L1033" s="199">
        <v>3.8013470043456309E-2</v>
      </c>
      <c r="M1033" s="199">
        <v>4.2115948116614954E-2</v>
      </c>
      <c r="N1033" s="199">
        <v>5.092583821068225E-2</v>
      </c>
    </row>
    <row r="1034" spans="1:14">
      <c r="C1034" s="29">
        <v>24</v>
      </c>
      <c r="D1034" s="34" t="s">
        <v>1479</v>
      </c>
      <c r="E1034" s="199">
        <v>3.7246902815478926E-2</v>
      </c>
      <c r="F1034" s="199">
        <v>4.5797283605726699E-2</v>
      </c>
      <c r="G1034" s="199">
        <v>3.5324641706187446E-2</v>
      </c>
      <c r="H1034" s="199">
        <v>4.4034035073100927E-2</v>
      </c>
      <c r="I1034" s="199">
        <v>3.9304976539282832E-2</v>
      </c>
      <c r="J1034" s="199">
        <v>3.2235066858449783E-2</v>
      </c>
      <c r="K1034" s="199">
        <v>4.1350445344387442E-2</v>
      </c>
      <c r="L1034" s="199">
        <v>3.4864187239831354E-2</v>
      </c>
      <c r="M1034" s="199">
        <v>4.0192174944649876E-2</v>
      </c>
      <c r="N1034" s="199">
        <v>4.3504167541912248E-2</v>
      </c>
    </row>
    <row r="1035" spans="1:14">
      <c r="A1035" s="16" t="s">
        <v>436</v>
      </c>
      <c r="B1035" s="16" t="s">
        <v>308</v>
      </c>
      <c r="C1035" s="29">
        <v>1</v>
      </c>
      <c r="D1035" s="34" t="s">
        <v>1480</v>
      </c>
      <c r="E1035" s="199">
        <v>3.074623403486304E-2</v>
      </c>
      <c r="F1035" s="199">
        <v>3.3233258494085323E-2</v>
      </c>
      <c r="G1035" s="199">
        <v>2.8401931885959231E-2</v>
      </c>
      <c r="H1035" s="199">
        <v>3.03003247151282E-2</v>
      </c>
      <c r="I1035" s="199">
        <v>3.828482519904941E-2</v>
      </c>
      <c r="J1035" s="199">
        <v>2.5705529657441398E-2</v>
      </c>
      <c r="K1035" s="199">
        <v>3.0263888987730608E-2</v>
      </c>
      <c r="L1035" s="199">
        <v>2.3235403401232421E-2</v>
      </c>
      <c r="M1035" s="199">
        <v>3.0175738787538063E-2</v>
      </c>
      <c r="N1035" s="199">
        <v>3.8419149598405755E-2</v>
      </c>
    </row>
    <row r="1036" spans="1:14">
      <c r="C1036" s="29">
        <v>2</v>
      </c>
      <c r="D1036" s="34" t="s">
        <v>1481</v>
      </c>
      <c r="E1036" s="199">
        <v>2.6674218215808714E-2</v>
      </c>
      <c r="F1036" s="199">
        <v>3.3297214997893163E-2</v>
      </c>
      <c r="G1036" s="199">
        <v>2.85282222088541E-2</v>
      </c>
      <c r="H1036" s="199">
        <v>2.9711604316982512E-2</v>
      </c>
      <c r="I1036" s="199">
        <v>3.7239244495513614E-2</v>
      </c>
      <c r="J1036" s="199">
        <v>2.2642893974623927E-2</v>
      </c>
      <c r="K1036" s="199">
        <v>2.8739309886958515E-2</v>
      </c>
      <c r="L1036" s="199">
        <v>2.2568574083229254E-2</v>
      </c>
      <c r="M1036" s="199">
        <v>3.1021617371704106E-2</v>
      </c>
      <c r="N1036" s="199">
        <v>3.7135695200675861E-2</v>
      </c>
    </row>
    <row r="1037" spans="1:14">
      <c r="C1037" s="29">
        <v>3</v>
      </c>
      <c r="D1037" s="34" t="s">
        <v>1482</v>
      </c>
      <c r="E1037" s="199">
        <v>2.4082540021480903E-2</v>
      </c>
      <c r="F1037" s="199">
        <v>3.3045747515442953E-2</v>
      </c>
      <c r="G1037" s="199">
        <v>2.8635244049875015E-2</v>
      </c>
      <c r="H1037" s="199">
        <v>2.8824547670249251E-2</v>
      </c>
      <c r="I1037" s="199">
        <v>3.8330022243762758E-2</v>
      </c>
      <c r="J1037" s="199">
        <v>2.1370681805482676E-2</v>
      </c>
      <c r="K1037" s="199">
        <v>2.8391954626989395E-2</v>
      </c>
      <c r="L1037" s="199">
        <v>2.1782717809230918E-2</v>
      </c>
      <c r="M1037" s="199">
        <v>3.0522062714902348E-2</v>
      </c>
      <c r="N1037" s="199">
        <v>3.5706316772370635E-2</v>
      </c>
    </row>
    <row r="1038" spans="1:14">
      <c r="C1038" s="29">
        <v>4</v>
      </c>
      <c r="D1038" s="34" t="s">
        <v>1483</v>
      </c>
      <c r="E1038" s="199">
        <v>2.3387961317125526E-2</v>
      </c>
      <c r="F1038" s="199">
        <v>3.1723314318633081E-2</v>
      </c>
      <c r="G1038" s="199">
        <v>2.8925209816584755E-2</v>
      </c>
      <c r="H1038" s="199">
        <v>2.8704691866544521E-2</v>
      </c>
      <c r="I1038" s="199">
        <v>3.870782441252963E-2</v>
      </c>
      <c r="J1038" s="199">
        <v>2.0738178455227577E-2</v>
      </c>
      <c r="K1038" s="199">
        <v>2.7993099650115677E-2</v>
      </c>
      <c r="L1038" s="199">
        <v>2.2283104034645451E-2</v>
      </c>
      <c r="M1038" s="199">
        <v>3.140353278879103E-2</v>
      </c>
      <c r="N1038" s="199">
        <v>3.6951723803402746E-2</v>
      </c>
    </row>
    <row r="1039" spans="1:14">
      <c r="C1039" s="29">
        <v>5</v>
      </c>
      <c r="D1039" s="34" t="s">
        <v>1484</v>
      </c>
      <c r="E1039" s="199">
        <v>2.3288993389803118E-2</v>
      </c>
      <c r="F1039" s="199">
        <v>3.0981485768010786E-2</v>
      </c>
      <c r="G1039" s="199">
        <v>2.9982397708547579E-2</v>
      </c>
      <c r="H1039" s="199">
        <v>3.0683041570083645E-2</v>
      </c>
      <c r="I1039" s="199">
        <v>3.9966236871494649E-2</v>
      </c>
      <c r="J1039" s="199">
        <v>2.1654193971120742E-2</v>
      </c>
      <c r="K1039" s="199">
        <v>2.8100594787295079E-2</v>
      </c>
      <c r="L1039" s="199">
        <v>2.6957847441767057E-2</v>
      </c>
      <c r="M1039" s="199">
        <v>3.3917565763894153E-2</v>
      </c>
      <c r="N1039" s="199">
        <v>4.1950127127721934E-2</v>
      </c>
    </row>
    <row r="1040" spans="1:14">
      <c r="C1040" s="29">
        <v>6</v>
      </c>
      <c r="D1040" s="34" t="s">
        <v>1485</v>
      </c>
      <c r="E1040" s="199">
        <v>2.3921763914658604E-2</v>
      </c>
      <c r="F1040" s="199">
        <v>2.8831966102363136E-2</v>
      </c>
      <c r="G1040" s="199">
        <v>3.1526573371916493E-2</v>
      </c>
      <c r="H1040" s="199">
        <v>3.3825401858219993E-2</v>
      </c>
      <c r="I1040" s="199">
        <v>4.1890579658939213E-2</v>
      </c>
      <c r="J1040" s="199">
        <v>2.5425721806973611E-2</v>
      </c>
      <c r="K1040" s="199">
        <v>2.5357813987766951E-2</v>
      </c>
      <c r="L1040" s="199">
        <v>3.374335716251458E-2</v>
      </c>
      <c r="M1040" s="199">
        <v>4.2249196325429707E-2</v>
      </c>
      <c r="N1040" s="199">
        <v>5.092051384661405E-2</v>
      </c>
    </row>
    <row r="1041" spans="3:14">
      <c r="C1041" s="29">
        <v>7</v>
      </c>
      <c r="D1041" s="34" t="s">
        <v>1486</v>
      </c>
      <c r="E1041" s="199">
        <v>2.7792923487328119E-2</v>
      </c>
      <c r="F1041" s="199">
        <v>2.9309774178040815E-2</v>
      </c>
      <c r="G1041" s="199">
        <v>3.6560169190637912E-2</v>
      </c>
      <c r="H1041" s="199">
        <v>4.0069080767835247E-2</v>
      </c>
      <c r="I1041" s="199">
        <v>4.3661473319005974E-2</v>
      </c>
      <c r="J1041" s="199">
        <v>2.869520319831249E-2</v>
      </c>
      <c r="K1041" s="199">
        <v>2.6251846777552528E-2</v>
      </c>
      <c r="L1041" s="199">
        <v>4.0783486618299773E-2</v>
      </c>
      <c r="M1041" s="199">
        <v>4.6392345446953059E-2</v>
      </c>
      <c r="N1041" s="199">
        <v>6.324786065669856E-2</v>
      </c>
    </row>
    <row r="1042" spans="3:14">
      <c r="C1042" s="29">
        <v>8</v>
      </c>
      <c r="D1042" s="34" t="s">
        <v>1487</v>
      </c>
      <c r="E1042" s="199">
        <v>3.1427656062595906E-2</v>
      </c>
      <c r="F1042" s="199">
        <v>3.7652204511388711E-2</v>
      </c>
      <c r="G1042" s="199">
        <v>4.204344350134849E-2</v>
      </c>
      <c r="H1042" s="199">
        <v>4.5565659973635264E-2</v>
      </c>
      <c r="I1042" s="199">
        <v>4.5405003924918079E-2</v>
      </c>
      <c r="J1042" s="199">
        <v>2.9341697618296685E-2</v>
      </c>
      <c r="K1042" s="199">
        <v>3.4410496208572484E-2</v>
      </c>
      <c r="L1042" s="199">
        <v>4.6404846990293444E-2</v>
      </c>
      <c r="M1042" s="199">
        <v>5.1321429591004331E-2</v>
      </c>
      <c r="N1042" s="199">
        <v>6.5996163936149155E-2</v>
      </c>
    </row>
    <row r="1043" spans="3:14">
      <c r="C1043" s="29">
        <v>9</v>
      </c>
      <c r="D1043" s="34" t="s">
        <v>1488</v>
      </c>
      <c r="E1043" s="199">
        <v>3.3685951338393701E-2</v>
      </c>
      <c r="F1043" s="199">
        <v>4.4883752495625838E-2</v>
      </c>
      <c r="G1043" s="199">
        <v>4.4829898244924747E-2</v>
      </c>
      <c r="H1043" s="199">
        <v>4.9300407461136439E-2</v>
      </c>
      <c r="I1043" s="199">
        <v>4.617608999046037E-2</v>
      </c>
      <c r="J1043" s="199">
        <v>3.1494236563025059E-2</v>
      </c>
      <c r="K1043" s="199">
        <v>4.2894213689236953E-2</v>
      </c>
      <c r="L1043" s="199">
        <v>5.2626626880506094E-2</v>
      </c>
      <c r="M1043" s="199">
        <v>5.1716083014939358E-2</v>
      </c>
      <c r="N1043" s="199">
        <v>5.6434956687645775E-2</v>
      </c>
    </row>
    <row r="1044" spans="3:14">
      <c r="C1044" s="29">
        <v>10</v>
      </c>
      <c r="D1044" s="34" t="s">
        <v>1489</v>
      </c>
      <c r="E1044" s="199">
        <v>3.6191831840014829E-2</v>
      </c>
      <c r="F1044" s="199">
        <v>4.903698479503367E-2</v>
      </c>
      <c r="G1044" s="199">
        <v>4.7731826417020388E-2</v>
      </c>
      <c r="H1044" s="199">
        <v>5.2401284299335923E-2</v>
      </c>
      <c r="I1044" s="199">
        <v>4.6184970981721092E-2</v>
      </c>
      <c r="J1044" s="199">
        <v>3.5271005970983593E-2</v>
      </c>
      <c r="K1044" s="199">
        <v>4.8394410237562163E-2</v>
      </c>
      <c r="L1044" s="199">
        <v>5.5113781670154356E-2</v>
      </c>
      <c r="M1044" s="199">
        <v>5.3035590665498664E-2</v>
      </c>
      <c r="N1044" s="199">
        <v>4.159148143207661E-2</v>
      </c>
    </row>
    <row r="1045" spans="3:14">
      <c r="C1045" s="29">
        <v>11</v>
      </c>
      <c r="D1045" s="34" t="s">
        <v>1490</v>
      </c>
      <c r="E1045" s="199">
        <v>4.0370947670726048E-2</v>
      </c>
      <c r="F1045" s="199">
        <v>5.2797646032745352E-2</v>
      </c>
      <c r="G1045" s="199">
        <v>4.9095978052568705E-2</v>
      </c>
      <c r="H1045" s="199">
        <v>5.1213196526010675E-2</v>
      </c>
      <c r="I1045" s="199">
        <v>4.3967531479993674E-2</v>
      </c>
      <c r="J1045" s="199">
        <v>4.1280854397382043E-2</v>
      </c>
      <c r="K1045" s="199">
        <v>5.4151340144304824E-2</v>
      </c>
      <c r="L1045" s="199">
        <v>5.6424333965485705E-2</v>
      </c>
      <c r="M1045" s="199">
        <v>5.3314852733280307E-2</v>
      </c>
      <c r="N1045" s="199">
        <v>3.4303111698579969E-2</v>
      </c>
    </row>
    <row r="1046" spans="3:14">
      <c r="C1046" s="29">
        <v>12</v>
      </c>
      <c r="D1046" s="34" t="s">
        <v>1491</v>
      </c>
      <c r="E1046" s="199">
        <v>4.4439617377053223E-2</v>
      </c>
      <c r="F1046" s="199">
        <v>5.4392910839114975E-2</v>
      </c>
      <c r="G1046" s="199">
        <v>4.9396940837223721E-2</v>
      </c>
      <c r="H1046" s="199">
        <v>5.3703838120357054E-2</v>
      </c>
      <c r="I1046" s="199">
        <v>4.2793104395140169E-2</v>
      </c>
      <c r="J1046" s="199">
        <v>4.2967482593663432E-2</v>
      </c>
      <c r="K1046" s="199">
        <v>5.5862347455045473E-2</v>
      </c>
      <c r="L1046" s="199">
        <v>5.7793635806355735E-2</v>
      </c>
      <c r="M1046" s="199">
        <v>5.1285913030733744E-2</v>
      </c>
      <c r="N1046" s="199">
        <v>3.4752404108509272E-2</v>
      </c>
    </row>
    <row r="1047" spans="3:14">
      <c r="C1047" s="29">
        <v>13</v>
      </c>
      <c r="D1047" s="34" t="s">
        <v>1492</v>
      </c>
      <c r="E1047" s="199">
        <v>4.7326282253106679E-2</v>
      </c>
      <c r="F1047" s="199">
        <v>5.4391343021567798E-2</v>
      </c>
      <c r="G1047" s="199">
        <v>5.1027670615972305E-2</v>
      </c>
      <c r="H1047" s="199">
        <v>5.2678503307167557E-2</v>
      </c>
      <c r="I1047" s="199">
        <v>4.3256596128233453E-2</v>
      </c>
      <c r="J1047" s="199">
        <v>4.5089852024527775E-2</v>
      </c>
      <c r="K1047" s="199">
        <v>5.7071997752071814E-2</v>
      </c>
      <c r="L1047" s="199">
        <v>5.931328583403625E-2</v>
      </c>
      <c r="M1047" s="199">
        <v>5.5643660102921592E-2</v>
      </c>
      <c r="N1047" s="199">
        <v>3.1244719854156819E-2</v>
      </c>
    </row>
    <row r="1048" spans="3:14">
      <c r="C1048" s="29">
        <v>14</v>
      </c>
      <c r="D1048" s="34" t="s">
        <v>1493</v>
      </c>
      <c r="E1048" s="199">
        <v>5.0002540632349844E-2</v>
      </c>
      <c r="F1048" s="199">
        <v>5.5230595754571662E-2</v>
      </c>
      <c r="G1048" s="199">
        <v>5.1709599490834264E-2</v>
      </c>
      <c r="H1048" s="199">
        <v>5.4596593771394746E-2</v>
      </c>
      <c r="I1048" s="199">
        <v>4.1342382471361926E-2</v>
      </c>
      <c r="J1048" s="199">
        <v>4.8203623509631949E-2</v>
      </c>
      <c r="K1048" s="199">
        <v>5.8346940966555585E-2</v>
      </c>
      <c r="L1048" s="199">
        <v>5.9644822056375169E-2</v>
      </c>
      <c r="M1048" s="199">
        <v>5.4023535490747072E-2</v>
      </c>
      <c r="N1048" s="199">
        <v>3.3035270363678267E-2</v>
      </c>
    </row>
    <row r="1049" spans="3:14">
      <c r="C1049" s="29">
        <v>15</v>
      </c>
      <c r="D1049" s="34" t="s">
        <v>1494</v>
      </c>
      <c r="E1049" s="199">
        <v>5.1258542278029909E-2</v>
      </c>
      <c r="F1049" s="199">
        <v>5.5877174163144458E-2</v>
      </c>
      <c r="G1049" s="199">
        <v>5.2183025853472502E-2</v>
      </c>
      <c r="H1049" s="199">
        <v>5.1638457110773583E-2</v>
      </c>
      <c r="I1049" s="199">
        <v>3.9602788304819433E-2</v>
      </c>
      <c r="J1049" s="199">
        <v>5.396408416553506E-2</v>
      </c>
      <c r="K1049" s="199">
        <v>6.1016776587570626E-2</v>
      </c>
      <c r="L1049" s="199">
        <v>5.8726847326298161E-2</v>
      </c>
      <c r="M1049" s="199">
        <v>5.3480072175045384E-2</v>
      </c>
      <c r="N1049" s="199">
        <v>3.0996881429651284E-2</v>
      </c>
    </row>
    <row r="1050" spans="3:14">
      <c r="C1050" s="29">
        <v>16</v>
      </c>
      <c r="D1050" s="34" t="s">
        <v>1495</v>
      </c>
      <c r="E1050" s="199">
        <v>5.3345865836102555E-2</v>
      </c>
      <c r="F1050" s="199">
        <v>5.5326577544809838E-2</v>
      </c>
      <c r="G1050" s="199">
        <v>5.189411712771181E-2</v>
      </c>
      <c r="H1050" s="199">
        <v>4.771016436856159E-2</v>
      </c>
      <c r="I1050" s="199">
        <v>3.8992520189133427E-2</v>
      </c>
      <c r="J1050" s="199">
        <v>5.9393377690803204E-2</v>
      </c>
      <c r="K1050" s="199">
        <v>6.0059497860159995E-2</v>
      </c>
      <c r="L1050" s="199">
        <v>5.6827784487244258E-2</v>
      </c>
      <c r="M1050" s="199">
        <v>4.9548598755556679E-2</v>
      </c>
      <c r="N1050" s="199">
        <v>3.5415226626891255E-2</v>
      </c>
    </row>
    <row r="1051" spans="3:14">
      <c r="C1051" s="29">
        <v>17</v>
      </c>
      <c r="D1051" s="34" t="s">
        <v>1496</v>
      </c>
      <c r="E1051" s="199">
        <v>5.6477328414572925E-2</v>
      </c>
      <c r="F1051" s="199">
        <v>5.1923086048579051E-2</v>
      </c>
      <c r="G1051" s="199">
        <v>5.185676044735546E-2</v>
      </c>
      <c r="H1051" s="199">
        <v>4.6398156385361024E-2</v>
      </c>
      <c r="I1051" s="199">
        <v>3.989823728165242E-2</v>
      </c>
      <c r="J1051" s="199">
        <v>6.2022811660406733E-2</v>
      </c>
      <c r="K1051" s="199">
        <v>5.7123516599629047E-2</v>
      </c>
      <c r="L1051" s="199">
        <v>5.1600466756453502E-2</v>
      </c>
      <c r="M1051" s="199">
        <v>3.9881725358531808E-2</v>
      </c>
      <c r="N1051" s="199">
        <v>3.2605380594933495E-2</v>
      </c>
    </row>
    <row r="1052" spans="3:14">
      <c r="C1052" s="29">
        <v>18</v>
      </c>
      <c r="D1052" s="34" t="s">
        <v>1497</v>
      </c>
      <c r="E1052" s="199">
        <v>6.0567324844238109E-2</v>
      </c>
      <c r="F1052" s="199">
        <v>4.3015886026270059E-2</v>
      </c>
      <c r="G1052" s="199">
        <v>4.9733762432549455E-2</v>
      </c>
      <c r="H1052" s="199">
        <v>4.2039610907328759E-2</v>
      </c>
      <c r="I1052" s="199">
        <v>4.0288256814072561E-2</v>
      </c>
      <c r="J1052" s="199">
        <v>6.826644503800923E-2</v>
      </c>
      <c r="K1052" s="199">
        <v>4.8167520697261795E-2</v>
      </c>
      <c r="L1052" s="199">
        <v>4.5859849202244174E-2</v>
      </c>
      <c r="M1052" s="199">
        <v>3.8036138025145882E-2</v>
      </c>
      <c r="N1052" s="199">
        <v>3.7361402487580291E-2</v>
      </c>
    </row>
    <row r="1053" spans="3:14">
      <c r="C1053" s="29">
        <v>19</v>
      </c>
      <c r="D1053" s="34" t="s">
        <v>1498</v>
      </c>
      <c r="E1053" s="199">
        <v>6.1222029490527956E-2</v>
      </c>
      <c r="F1053" s="199">
        <v>3.7264326450217121E-2</v>
      </c>
      <c r="G1053" s="199">
        <v>4.8073587190233608E-2</v>
      </c>
      <c r="H1053" s="199">
        <v>4.03570351093566E-2</v>
      </c>
      <c r="I1053" s="199">
        <v>4.0874834285503613E-2</v>
      </c>
      <c r="J1053" s="199">
        <v>6.8135121308974159E-2</v>
      </c>
      <c r="K1053" s="199">
        <v>4.1614813032688262E-2</v>
      </c>
      <c r="L1053" s="199">
        <v>4.1106085877352268E-2</v>
      </c>
      <c r="M1053" s="199">
        <v>3.612513728012233E-2</v>
      </c>
      <c r="N1053" s="199">
        <v>4.1715223797339412E-2</v>
      </c>
    </row>
    <row r="1054" spans="3:14">
      <c r="C1054" s="29">
        <v>20</v>
      </c>
      <c r="D1054" s="34" t="s">
        <v>1499</v>
      </c>
      <c r="E1054" s="199">
        <v>6.0136587399579097E-2</v>
      </c>
      <c r="F1054" s="199">
        <v>3.502839913348605E-2</v>
      </c>
      <c r="G1054" s="199">
        <v>4.6261046368248328E-2</v>
      </c>
      <c r="H1054" s="199">
        <v>3.9418952493851148E-2</v>
      </c>
      <c r="I1054" s="199">
        <v>4.1762045312449585E-2</v>
      </c>
      <c r="J1054" s="199">
        <v>6.326050665510019E-2</v>
      </c>
      <c r="K1054" s="199">
        <v>3.7761536108762511E-2</v>
      </c>
      <c r="L1054" s="199">
        <v>3.9173682095639623E-2</v>
      </c>
      <c r="M1054" s="199">
        <v>3.5211447541853159E-2</v>
      </c>
      <c r="N1054" s="199">
        <v>4.517743311141563E-2</v>
      </c>
    </row>
    <row r="1055" spans="3:14">
      <c r="C1055" s="29">
        <v>21</v>
      </c>
      <c r="D1055" s="34" t="s">
        <v>1500</v>
      </c>
      <c r="E1055" s="199">
        <v>5.6577733489176857E-2</v>
      </c>
      <c r="F1055" s="199">
        <v>3.5823606645531234E-2</v>
      </c>
      <c r="G1055" s="199">
        <v>4.2892830414990993E-2</v>
      </c>
      <c r="H1055" s="199">
        <v>3.81083582171447E-2</v>
      </c>
      <c r="I1055" s="199">
        <v>4.2010521046317105E-2</v>
      </c>
      <c r="J1055" s="199">
        <v>5.8069162896081293E-2</v>
      </c>
      <c r="K1055" s="199">
        <v>3.8508473310405647E-2</v>
      </c>
      <c r="L1055" s="199">
        <v>3.5890928276934859E-2</v>
      </c>
      <c r="M1055" s="199">
        <v>3.3585478432418922E-2</v>
      </c>
      <c r="N1055" s="199">
        <v>4.8060948546620914E-2</v>
      </c>
    </row>
    <row r="1056" spans="3:14">
      <c r="C1056" s="29">
        <v>22</v>
      </c>
      <c r="D1056" s="34" t="s">
        <v>1501</v>
      </c>
      <c r="E1056" s="199">
        <v>5.3791397762965286E-2</v>
      </c>
      <c r="F1056" s="199">
        <v>4.1647139499116574E-2</v>
      </c>
      <c r="G1056" s="199">
        <v>3.9542565197491761E-2</v>
      </c>
      <c r="H1056" s="199">
        <v>3.9644659571303233E-2</v>
      </c>
      <c r="I1056" s="199">
        <v>4.2937072464280177E-2</v>
      </c>
      <c r="J1056" s="199">
        <v>5.1112601219480878E-2</v>
      </c>
      <c r="K1056" s="199">
        <v>3.9920908525407008E-2</v>
      </c>
      <c r="L1056" s="199">
        <v>3.4369970145728811E-2</v>
      </c>
      <c r="M1056" s="199">
        <v>3.3987474942654618E-2</v>
      </c>
      <c r="N1056" s="199">
        <v>4.2597235527852897E-2</v>
      </c>
    </row>
    <row r="1057" spans="1:14">
      <c r="C1057" s="29">
        <v>23</v>
      </c>
      <c r="D1057" s="34" t="s">
        <v>1502</v>
      </c>
      <c r="E1057" s="199">
        <v>4.578568748330486E-2</v>
      </c>
      <c r="F1057" s="199">
        <v>3.8691479407061434E-2</v>
      </c>
      <c r="G1057" s="199">
        <v>3.6148572613378213E-2</v>
      </c>
      <c r="H1057" s="199">
        <v>3.7752325072265808E-2</v>
      </c>
      <c r="I1057" s="199">
        <v>4.2478693301831572E-2</v>
      </c>
      <c r="J1057" s="199">
        <v>4.1746257241555243E-2</v>
      </c>
      <c r="K1057" s="199">
        <v>3.6373167254781201E-2</v>
      </c>
      <c r="L1057" s="199">
        <v>3.0768426265437906E-2</v>
      </c>
      <c r="M1057" s="199">
        <v>3.2917782085222218E-2</v>
      </c>
      <c r="N1057" s="199">
        <v>4.2614819171426385E-2</v>
      </c>
    </row>
    <row r="1058" spans="1:14">
      <c r="C1058" s="29">
        <v>24</v>
      </c>
      <c r="D1058" s="34" t="s">
        <v>1503</v>
      </c>
      <c r="E1058" s="199">
        <v>3.7498041446194154E-2</v>
      </c>
      <c r="F1058" s="199">
        <v>3.6594126257266858E-2</v>
      </c>
      <c r="G1058" s="199">
        <v>3.3018626962299936E-2</v>
      </c>
      <c r="H1058" s="199">
        <v>3.5354104539972619E-2</v>
      </c>
      <c r="I1058" s="199">
        <v>4.3949145427816069E-2</v>
      </c>
      <c r="J1058" s="199">
        <v>3.4148476577361232E-2</v>
      </c>
      <c r="K1058" s="199">
        <v>3.3223534865576179E-2</v>
      </c>
      <c r="L1058" s="199">
        <v>2.7000135812540443E-2</v>
      </c>
      <c r="M1058" s="199">
        <v>3.1203021575111491E-2</v>
      </c>
      <c r="N1058" s="199">
        <v>4.1765953619603141E-2</v>
      </c>
    </row>
    <row r="1059" spans="1:14">
      <c r="A1059" s="16" t="s">
        <v>436</v>
      </c>
      <c r="B1059" s="16" t="s">
        <v>309</v>
      </c>
      <c r="C1059" s="29">
        <v>1</v>
      </c>
      <c r="D1059" s="34" t="s">
        <v>1504</v>
      </c>
      <c r="E1059" s="199">
        <v>3.0167345165709781E-2</v>
      </c>
      <c r="F1059" s="199">
        <v>3.3064270420114478E-2</v>
      </c>
      <c r="G1059" s="199">
        <v>3.0488935937644488E-2</v>
      </c>
      <c r="H1059" s="199">
        <v>3.1369392054548834E-2</v>
      </c>
      <c r="I1059" s="199">
        <v>4.1940896428256033E-2</v>
      </c>
      <c r="J1059" s="199">
        <v>2.6183377673209399E-2</v>
      </c>
      <c r="K1059" s="199">
        <v>2.998782250403537E-2</v>
      </c>
      <c r="L1059" s="199">
        <v>2.4832328499101643E-2</v>
      </c>
      <c r="M1059" s="199">
        <v>3.0102930018227066E-2</v>
      </c>
      <c r="N1059" s="199">
        <v>3.8568656742400502E-2</v>
      </c>
    </row>
    <row r="1060" spans="1:14">
      <c r="C1060" s="29">
        <v>2</v>
      </c>
      <c r="D1060" s="34" t="s">
        <v>1505</v>
      </c>
      <c r="E1060" s="199">
        <v>2.6453745267192012E-2</v>
      </c>
      <c r="F1060" s="199">
        <v>3.1732590596470732E-2</v>
      </c>
      <c r="G1060" s="199">
        <v>2.9954370064677546E-2</v>
      </c>
      <c r="H1060" s="199">
        <v>3.052774559267811E-2</v>
      </c>
      <c r="I1060" s="199">
        <v>4.0701154218320615E-2</v>
      </c>
      <c r="J1060" s="199">
        <v>2.2891214242927466E-2</v>
      </c>
      <c r="K1060" s="199">
        <v>2.827965563240991E-2</v>
      </c>
      <c r="L1060" s="199">
        <v>2.3631927967051606E-2</v>
      </c>
      <c r="M1060" s="199">
        <v>2.9943927756681452E-2</v>
      </c>
      <c r="N1060" s="199">
        <v>3.6913935103483772E-2</v>
      </c>
    </row>
    <row r="1061" spans="1:14">
      <c r="C1061" s="29">
        <v>3</v>
      </c>
      <c r="D1061" s="34" t="s">
        <v>1506</v>
      </c>
      <c r="E1061" s="199">
        <v>2.3988253062210762E-2</v>
      </c>
      <c r="F1061" s="199">
        <v>3.1889774704310377E-2</v>
      </c>
      <c r="G1061" s="199">
        <v>2.9864843426018039E-2</v>
      </c>
      <c r="H1061" s="199">
        <v>2.9694642501810895E-2</v>
      </c>
      <c r="I1061" s="199">
        <v>4.0632560375568408E-2</v>
      </c>
      <c r="J1061" s="199">
        <v>2.1115318784660157E-2</v>
      </c>
      <c r="K1061" s="199">
        <v>2.7534815640826112E-2</v>
      </c>
      <c r="L1061" s="199">
        <v>2.2391909921324785E-2</v>
      </c>
      <c r="M1061" s="199">
        <v>2.9026459656233874E-2</v>
      </c>
      <c r="N1061" s="199">
        <v>3.9127324819848271E-2</v>
      </c>
    </row>
    <row r="1062" spans="1:14">
      <c r="C1062" s="29">
        <v>4</v>
      </c>
      <c r="D1062" s="34" t="s">
        <v>1507</v>
      </c>
      <c r="E1062" s="199">
        <v>2.2493556913736199E-2</v>
      </c>
      <c r="F1062" s="199">
        <v>3.0871334359425111E-2</v>
      </c>
      <c r="G1062" s="199">
        <v>2.9944503672915068E-2</v>
      </c>
      <c r="H1062" s="199">
        <v>2.9415199619181303E-2</v>
      </c>
      <c r="I1062" s="199">
        <v>4.2131896632738884E-2</v>
      </c>
      <c r="J1062" s="199">
        <v>2.0232150808411495E-2</v>
      </c>
      <c r="K1062" s="199">
        <v>2.733468327105653E-2</v>
      </c>
      <c r="L1062" s="199">
        <v>2.3329193421364934E-2</v>
      </c>
      <c r="M1062" s="199">
        <v>3.0023355207073558E-2</v>
      </c>
      <c r="N1062" s="199">
        <v>4.1741157896025539E-2</v>
      </c>
    </row>
    <row r="1063" spans="1:14">
      <c r="C1063" s="29">
        <v>5</v>
      </c>
      <c r="D1063" s="34" t="s">
        <v>1508</v>
      </c>
      <c r="E1063" s="199">
        <v>2.3019643671822649E-2</v>
      </c>
      <c r="F1063" s="199">
        <v>2.9690395853232313E-2</v>
      </c>
      <c r="G1063" s="199">
        <v>3.1203564628726609E-2</v>
      </c>
      <c r="H1063" s="199">
        <v>3.0593355364171133E-2</v>
      </c>
      <c r="I1063" s="199">
        <v>4.2590495467139423E-2</v>
      </c>
      <c r="J1063" s="199">
        <v>2.1577101701754337E-2</v>
      </c>
      <c r="K1063" s="199">
        <v>2.7432788817786557E-2</v>
      </c>
      <c r="L1063" s="199">
        <v>2.7095967854085957E-2</v>
      </c>
      <c r="M1063" s="199">
        <v>3.3101353110719364E-2</v>
      </c>
      <c r="N1063" s="199">
        <v>4.3859499136892695E-2</v>
      </c>
    </row>
    <row r="1064" spans="1:14">
      <c r="C1064" s="29">
        <v>6</v>
      </c>
      <c r="D1064" s="34" t="s">
        <v>1509</v>
      </c>
      <c r="E1064" s="199">
        <v>2.3248647250785646E-2</v>
      </c>
      <c r="F1064" s="199">
        <v>2.7748848483569913E-2</v>
      </c>
      <c r="G1064" s="199">
        <v>3.2089151575558542E-2</v>
      </c>
      <c r="H1064" s="199">
        <v>3.3579470893274128E-2</v>
      </c>
      <c r="I1064" s="199">
        <v>4.4996828862966742E-2</v>
      </c>
      <c r="J1064" s="199">
        <v>2.5468651255848764E-2</v>
      </c>
      <c r="K1064" s="199">
        <v>2.3594890256639068E-2</v>
      </c>
      <c r="L1064" s="199">
        <v>3.3329930550295879E-2</v>
      </c>
      <c r="M1064" s="199">
        <v>4.1553155900170169E-2</v>
      </c>
      <c r="N1064" s="199">
        <v>5.1430626778058659E-2</v>
      </c>
    </row>
    <row r="1065" spans="1:14">
      <c r="C1065" s="29">
        <v>7</v>
      </c>
      <c r="D1065" s="34" t="s">
        <v>1510</v>
      </c>
      <c r="E1065" s="199">
        <v>2.7068849738213038E-2</v>
      </c>
      <c r="F1065" s="199">
        <v>2.8970591328891137E-2</v>
      </c>
      <c r="G1065" s="199">
        <v>3.7127779036795636E-2</v>
      </c>
      <c r="H1065" s="199">
        <v>3.9908615790588194E-2</v>
      </c>
      <c r="I1065" s="199">
        <v>4.8076656984033815E-2</v>
      </c>
      <c r="J1065" s="199">
        <v>2.7019962228961338E-2</v>
      </c>
      <c r="K1065" s="199">
        <v>2.7318151317413528E-2</v>
      </c>
      <c r="L1065" s="199">
        <v>3.916037215131965E-2</v>
      </c>
      <c r="M1065" s="199">
        <v>4.5788377863053821E-2</v>
      </c>
      <c r="N1065" s="199">
        <v>5.206207925875414E-2</v>
      </c>
    </row>
    <row r="1066" spans="1:14">
      <c r="C1066" s="29">
        <v>8</v>
      </c>
      <c r="D1066" s="34" t="s">
        <v>1511</v>
      </c>
      <c r="E1066" s="199">
        <v>3.0753489388806392E-2</v>
      </c>
      <c r="F1066" s="199">
        <v>3.6304714298605573E-2</v>
      </c>
      <c r="G1066" s="199">
        <v>4.1457853746927502E-2</v>
      </c>
      <c r="H1066" s="199">
        <v>4.4722224733623077E-2</v>
      </c>
      <c r="I1066" s="199">
        <v>4.8186477969452246E-2</v>
      </c>
      <c r="J1066" s="199">
        <v>2.9775214995265684E-2</v>
      </c>
      <c r="K1066" s="199">
        <v>3.6458830492411602E-2</v>
      </c>
      <c r="L1066" s="199">
        <v>4.445239046352744E-2</v>
      </c>
      <c r="M1066" s="199">
        <v>5.0217821309456581E-2</v>
      </c>
      <c r="N1066" s="199">
        <v>5.7151150269935086E-2</v>
      </c>
    </row>
    <row r="1067" spans="1:14">
      <c r="C1067" s="29">
        <v>9</v>
      </c>
      <c r="D1067" s="34" t="s">
        <v>1512</v>
      </c>
      <c r="E1067" s="199">
        <v>3.3540486903950679E-2</v>
      </c>
      <c r="F1067" s="199">
        <v>4.3542305289534906E-2</v>
      </c>
      <c r="G1067" s="199">
        <v>4.3746281758424148E-2</v>
      </c>
      <c r="H1067" s="199">
        <v>4.7051910766397601E-2</v>
      </c>
      <c r="I1067" s="199">
        <v>4.5954757815329796E-2</v>
      </c>
      <c r="J1067" s="199">
        <v>3.2809859653803015E-2</v>
      </c>
      <c r="K1067" s="199">
        <v>4.3667038426979825E-2</v>
      </c>
      <c r="L1067" s="199">
        <v>4.9319153775987279E-2</v>
      </c>
      <c r="M1067" s="199">
        <v>4.9741477648246032E-2</v>
      </c>
      <c r="N1067" s="199">
        <v>5.5713955332278881E-2</v>
      </c>
    </row>
    <row r="1068" spans="1:14">
      <c r="C1068" s="29">
        <v>10</v>
      </c>
      <c r="D1068" s="34" t="s">
        <v>1513</v>
      </c>
      <c r="E1068" s="199">
        <v>3.5670210772040946E-2</v>
      </c>
      <c r="F1068" s="199">
        <v>4.8920726728376406E-2</v>
      </c>
      <c r="G1068" s="199">
        <v>4.7318350239838866E-2</v>
      </c>
      <c r="H1068" s="199">
        <v>5.0989450927499035E-2</v>
      </c>
      <c r="I1068" s="199">
        <v>4.4650648371197289E-2</v>
      </c>
      <c r="J1068" s="199">
        <v>3.4328159659798151E-2</v>
      </c>
      <c r="K1068" s="199">
        <v>5.005503686193033E-2</v>
      </c>
      <c r="L1068" s="199">
        <v>5.3558774886650597E-2</v>
      </c>
      <c r="M1068" s="199">
        <v>5.1990497588662192E-2</v>
      </c>
      <c r="N1068" s="199">
        <v>5.0186628198206865E-2</v>
      </c>
    </row>
    <row r="1069" spans="1:14">
      <c r="C1069" s="29">
        <v>11</v>
      </c>
      <c r="D1069" s="34" t="s">
        <v>1514</v>
      </c>
      <c r="E1069" s="199">
        <v>3.9323099298216452E-2</v>
      </c>
      <c r="F1069" s="199">
        <v>5.3579153855252887E-2</v>
      </c>
      <c r="G1069" s="199">
        <v>4.9537732204198104E-2</v>
      </c>
      <c r="H1069" s="199">
        <v>5.0515957399600235E-2</v>
      </c>
      <c r="I1069" s="199">
        <v>4.1855136415562037E-2</v>
      </c>
      <c r="J1069" s="199">
        <v>3.6968723917038676E-2</v>
      </c>
      <c r="K1069" s="199">
        <v>5.6116041354111329E-2</v>
      </c>
      <c r="L1069" s="199">
        <v>5.5016658860530386E-2</v>
      </c>
      <c r="M1069" s="199">
        <v>5.2585540343176695E-2</v>
      </c>
      <c r="N1069" s="199">
        <v>3.715765179228623E-2</v>
      </c>
    </row>
    <row r="1070" spans="1:14">
      <c r="C1070" s="29">
        <v>12</v>
      </c>
      <c r="D1070" s="34" t="s">
        <v>1515</v>
      </c>
      <c r="E1070" s="199">
        <v>4.1605646541079101E-2</v>
      </c>
      <c r="F1070" s="199">
        <v>5.5992633123681933E-2</v>
      </c>
      <c r="G1070" s="199">
        <v>5.0847910510415241E-2</v>
      </c>
      <c r="H1070" s="199">
        <v>5.3639845154303631E-2</v>
      </c>
      <c r="I1070" s="199">
        <v>4.0037009979046405E-2</v>
      </c>
      <c r="J1070" s="199">
        <v>4.3923781958255297E-2</v>
      </c>
      <c r="K1070" s="199">
        <v>5.7540293093128331E-2</v>
      </c>
      <c r="L1070" s="199">
        <v>5.711697476207328E-2</v>
      </c>
      <c r="M1070" s="199">
        <v>5.1168813983121605E-2</v>
      </c>
      <c r="N1070" s="199">
        <v>3.2946487759951779E-2</v>
      </c>
    </row>
    <row r="1071" spans="1:14">
      <c r="C1071" s="29">
        <v>13</v>
      </c>
      <c r="D1071" s="34" t="s">
        <v>1516</v>
      </c>
      <c r="E1071" s="199">
        <v>4.6197948803078738E-2</v>
      </c>
      <c r="F1071" s="199">
        <v>5.6030251028494085E-2</v>
      </c>
      <c r="G1071" s="199">
        <v>5.1388926227357655E-2</v>
      </c>
      <c r="H1071" s="199">
        <v>5.2737275333189379E-2</v>
      </c>
      <c r="I1071" s="199">
        <v>4.0085580558922945E-2</v>
      </c>
      <c r="J1071" s="199">
        <v>4.66544841756504E-2</v>
      </c>
      <c r="K1071" s="199">
        <v>5.6796391998689084E-2</v>
      </c>
      <c r="L1071" s="199">
        <v>5.8692079967596726E-2</v>
      </c>
      <c r="M1071" s="199">
        <v>5.4004845516556217E-2</v>
      </c>
      <c r="N1071" s="199">
        <v>3.0851856981178802E-2</v>
      </c>
    </row>
    <row r="1072" spans="1:14">
      <c r="C1072" s="29">
        <v>14</v>
      </c>
      <c r="D1072" s="34" t="s">
        <v>1517</v>
      </c>
      <c r="E1072" s="199">
        <v>4.9372736906827225E-2</v>
      </c>
      <c r="F1072" s="199">
        <v>5.7820188053164745E-2</v>
      </c>
      <c r="G1072" s="199">
        <v>5.1813695191142164E-2</v>
      </c>
      <c r="H1072" s="199">
        <v>5.4589901188034522E-2</v>
      </c>
      <c r="I1072" s="199">
        <v>3.8276072625885643E-2</v>
      </c>
      <c r="J1072" s="199">
        <v>4.9144901569871502E-2</v>
      </c>
      <c r="K1072" s="199">
        <v>5.9303173735607922E-2</v>
      </c>
      <c r="L1072" s="199">
        <v>5.9549692748956426E-2</v>
      </c>
      <c r="M1072" s="199">
        <v>5.369546159800663E-2</v>
      </c>
      <c r="N1072" s="199">
        <v>3.4445980774482875E-2</v>
      </c>
    </row>
    <row r="1073" spans="1:14">
      <c r="C1073" s="29">
        <v>15</v>
      </c>
      <c r="D1073" s="34" t="s">
        <v>1518</v>
      </c>
      <c r="E1073" s="199">
        <v>5.1046349948254618E-2</v>
      </c>
      <c r="F1073" s="199">
        <v>5.8550021355103211E-2</v>
      </c>
      <c r="G1073" s="199">
        <v>5.2514054770878567E-2</v>
      </c>
      <c r="H1073" s="199">
        <v>5.2097808160843626E-2</v>
      </c>
      <c r="I1073" s="199">
        <v>3.6747858478978178E-2</v>
      </c>
      <c r="J1073" s="199">
        <v>5.4038128855568822E-2</v>
      </c>
      <c r="K1073" s="199">
        <v>6.1825438070537635E-2</v>
      </c>
      <c r="L1073" s="199">
        <v>5.8880379679660477E-2</v>
      </c>
      <c r="M1073" s="199">
        <v>5.5581974065390179E-2</v>
      </c>
      <c r="N1073" s="199">
        <v>3.1185456467462454E-2</v>
      </c>
    </row>
    <row r="1074" spans="1:14">
      <c r="C1074" s="29">
        <v>16</v>
      </c>
      <c r="D1074" s="34" t="s">
        <v>1519</v>
      </c>
      <c r="E1074" s="199">
        <v>5.3697598916882555E-2</v>
      </c>
      <c r="F1074" s="199">
        <v>5.7045714704331556E-2</v>
      </c>
      <c r="G1074" s="199">
        <v>5.0893648317041296E-2</v>
      </c>
      <c r="H1074" s="199">
        <v>4.7813017293856529E-2</v>
      </c>
      <c r="I1074" s="199">
        <v>3.7232360048490294E-2</v>
      </c>
      <c r="J1074" s="199">
        <v>5.8805101652627687E-2</v>
      </c>
      <c r="K1074" s="199">
        <v>5.9163664665778666E-2</v>
      </c>
      <c r="L1074" s="199">
        <v>5.6017553294295051E-2</v>
      </c>
      <c r="M1074" s="199">
        <v>4.9671039204299057E-2</v>
      </c>
      <c r="N1074" s="199">
        <v>3.4215126623940662E-2</v>
      </c>
    </row>
    <row r="1075" spans="1:14">
      <c r="C1075" s="29">
        <v>17</v>
      </c>
      <c r="D1075" s="34" t="s">
        <v>1520</v>
      </c>
      <c r="E1075" s="199">
        <v>5.8053395975005244E-2</v>
      </c>
      <c r="F1075" s="199">
        <v>5.2438919799965435E-2</v>
      </c>
      <c r="G1075" s="199">
        <v>4.9760644420550323E-2</v>
      </c>
      <c r="H1075" s="199">
        <v>4.6355418666237103E-2</v>
      </c>
      <c r="I1075" s="199">
        <v>3.8647187746896516E-2</v>
      </c>
      <c r="J1075" s="199">
        <v>6.1774388941502389E-2</v>
      </c>
      <c r="K1075" s="199">
        <v>5.6536096572677476E-2</v>
      </c>
      <c r="L1075" s="199">
        <v>5.1105052524869243E-2</v>
      </c>
      <c r="M1075" s="199">
        <v>4.067694881291329E-2</v>
      </c>
      <c r="N1075" s="199">
        <v>3.4400161210479528E-2</v>
      </c>
    </row>
    <row r="1076" spans="1:14">
      <c r="C1076" s="29">
        <v>18</v>
      </c>
      <c r="D1076" s="34" t="s">
        <v>1521</v>
      </c>
      <c r="E1076" s="199">
        <v>6.2164438134349131E-2</v>
      </c>
      <c r="F1076" s="199">
        <v>4.1612185132592919E-2</v>
      </c>
      <c r="G1076" s="199">
        <v>4.8254671285477849E-2</v>
      </c>
      <c r="H1076" s="199">
        <v>4.1801428667289683E-2</v>
      </c>
      <c r="I1076" s="199">
        <v>3.9182290557378686E-2</v>
      </c>
      <c r="J1076" s="199">
        <v>6.6565279673118066E-2</v>
      </c>
      <c r="K1076" s="199">
        <v>4.665094560105424E-2</v>
      </c>
      <c r="L1076" s="199">
        <v>4.6164333142760597E-2</v>
      </c>
      <c r="M1076" s="199">
        <v>3.9223750664412839E-2</v>
      </c>
      <c r="N1076" s="199">
        <v>3.9206359693495535E-2</v>
      </c>
    </row>
    <row r="1077" spans="1:14">
      <c r="C1077" s="29">
        <v>19</v>
      </c>
      <c r="D1077" s="34" t="s">
        <v>1522</v>
      </c>
      <c r="E1077" s="199">
        <v>6.4233126292060405E-2</v>
      </c>
      <c r="F1077" s="199">
        <v>3.6467771833962354E-2</v>
      </c>
      <c r="G1077" s="199">
        <v>4.6045655809479169E-2</v>
      </c>
      <c r="H1077" s="199">
        <v>4.0932327294718338E-2</v>
      </c>
      <c r="I1077" s="199">
        <v>3.9415131825323475E-2</v>
      </c>
      <c r="J1077" s="199">
        <v>6.8501686645714238E-2</v>
      </c>
      <c r="K1077" s="199">
        <v>4.0594543545856253E-2</v>
      </c>
      <c r="L1077" s="199">
        <v>4.2261947251459001E-2</v>
      </c>
      <c r="M1077" s="199">
        <v>3.7215002445451839E-2</v>
      </c>
      <c r="N1077" s="199">
        <v>3.8762111384105721E-2</v>
      </c>
    </row>
    <row r="1078" spans="1:14">
      <c r="C1078" s="29">
        <v>20</v>
      </c>
      <c r="D1078" s="34" t="s">
        <v>1523</v>
      </c>
      <c r="E1078" s="199">
        <v>6.1709975154163176E-2</v>
      </c>
      <c r="F1078" s="199">
        <v>3.4643143629415812E-2</v>
      </c>
      <c r="G1078" s="199">
        <v>4.410215891047068E-2</v>
      </c>
      <c r="H1078" s="199">
        <v>3.9866686916391329E-2</v>
      </c>
      <c r="I1078" s="199">
        <v>4.0245129128794438E-2</v>
      </c>
      <c r="J1078" s="199">
        <v>6.4592449449927772E-2</v>
      </c>
      <c r="K1078" s="199">
        <v>3.6461978559307988E-2</v>
      </c>
      <c r="L1078" s="199">
        <v>4.0594951705389577E-2</v>
      </c>
      <c r="M1078" s="199">
        <v>3.6359352184409624E-2</v>
      </c>
      <c r="N1078" s="199">
        <v>4.0123784109165658E-2</v>
      </c>
    </row>
    <row r="1079" spans="1:14">
      <c r="C1079" s="29">
        <v>21</v>
      </c>
      <c r="D1079" s="34" t="s">
        <v>1524</v>
      </c>
      <c r="E1079" s="199">
        <v>5.7473013983319179E-2</v>
      </c>
      <c r="F1079" s="199">
        <v>3.6425998579070043E-2</v>
      </c>
      <c r="G1079" s="199">
        <v>4.1604120317371221E-2</v>
      </c>
      <c r="H1079" s="199">
        <v>3.8460058206069583E-2</v>
      </c>
      <c r="I1079" s="199">
        <v>4.1221475705029001E-2</v>
      </c>
      <c r="J1079" s="199">
        <v>5.9338548912776838E-2</v>
      </c>
      <c r="K1079" s="199">
        <v>3.7014473504497471E-2</v>
      </c>
      <c r="L1079" s="199">
        <v>3.7506335889135808E-2</v>
      </c>
      <c r="M1079" s="199">
        <v>3.5255767442319688E-2</v>
      </c>
      <c r="N1079" s="199">
        <v>4.5694244654672624E-2</v>
      </c>
    </row>
    <row r="1080" spans="1:14">
      <c r="C1080" s="29">
        <v>22</v>
      </c>
      <c r="D1080" s="34" t="s">
        <v>1525</v>
      </c>
      <c r="E1080" s="199">
        <v>5.4220847717147642E-2</v>
      </c>
      <c r="F1080" s="199">
        <v>4.1458686900184949E-2</v>
      </c>
      <c r="G1080" s="199">
        <v>4.0091902985522482E-2</v>
      </c>
      <c r="H1080" s="199">
        <v>4.0094952518349367E-2</v>
      </c>
      <c r="I1080" s="199">
        <v>4.3008126894594996E-2</v>
      </c>
      <c r="J1080" s="199">
        <v>5.1057869861208124E-2</v>
      </c>
      <c r="K1080" s="199">
        <v>4.0100517960099051E-2</v>
      </c>
      <c r="L1080" s="199">
        <v>3.5692015880442254E-2</v>
      </c>
      <c r="M1080" s="199">
        <v>3.5629179611695566E-2</v>
      </c>
      <c r="N1080" s="199">
        <v>4.6896452899373685E-2</v>
      </c>
    </row>
    <row r="1081" spans="1:14">
      <c r="C1081" s="29">
        <v>23</v>
      </c>
      <c r="D1081" s="34" t="s">
        <v>1526</v>
      </c>
      <c r="E1081" s="199">
        <v>4.6538414810243588E-2</v>
      </c>
      <c r="F1081" s="199">
        <v>3.8793928817774333E-2</v>
      </c>
      <c r="G1081" s="199">
        <v>3.6754047968817011E-2</v>
      </c>
      <c r="H1081" s="199">
        <v>3.8124005122372996E-2</v>
      </c>
      <c r="I1081" s="199">
        <v>4.2762912761382686E-2</v>
      </c>
      <c r="J1081" s="199">
        <v>4.2397641368316481E-2</v>
      </c>
      <c r="K1081" s="199">
        <v>3.6960882728267204E-2</v>
      </c>
      <c r="L1081" s="199">
        <v>3.2129783327156825E-2</v>
      </c>
      <c r="M1081" s="199">
        <v>3.4403580159170263E-2</v>
      </c>
      <c r="N1081" s="199">
        <v>4.5431208330089727E-2</v>
      </c>
    </row>
    <row r="1082" spans="1:14">
      <c r="C1082" s="29">
        <v>24</v>
      </c>
      <c r="D1082" s="34" t="s">
        <v>1527</v>
      </c>
      <c r="E1082" s="199">
        <v>3.7959179384904888E-2</v>
      </c>
      <c r="F1082" s="199">
        <v>3.640585112447469E-2</v>
      </c>
      <c r="G1082" s="199">
        <v>3.3195196993752035E-2</v>
      </c>
      <c r="H1082" s="199">
        <v>3.5119309834971087E-2</v>
      </c>
      <c r="I1082" s="199">
        <v>4.1421354148711453E-2</v>
      </c>
      <c r="J1082" s="199">
        <v>3.4836002013784027E-2</v>
      </c>
      <c r="K1082" s="199">
        <v>3.327184538889847E-2</v>
      </c>
      <c r="L1082" s="199">
        <v>2.8170291474964599E-2</v>
      </c>
      <c r="M1082" s="199">
        <v>3.3039387910552616E-2</v>
      </c>
      <c r="N1082" s="199">
        <v>4.1928103783430398E-2</v>
      </c>
    </row>
    <row r="1083" spans="1:14">
      <c r="A1083" s="16" t="s">
        <v>436</v>
      </c>
      <c r="B1083" s="16" t="s">
        <v>310</v>
      </c>
      <c r="C1083" s="29">
        <v>1</v>
      </c>
      <c r="D1083" s="34" t="s">
        <v>1528</v>
      </c>
      <c r="E1083" s="199">
        <v>3.280051311548645E-2</v>
      </c>
      <c r="F1083" s="199">
        <v>3.3752903634409019E-2</v>
      </c>
      <c r="G1083" s="199">
        <v>3.0514772051890297E-2</v>
      </c>
      <c r="H1083" s="199">
        <v>3.3044998080750204E-2</v>
      </c>
      <c r="I1083" s="199">
        <v>4.0010180632579523E-2</v>
      </c>
      <c r="J1083" s="199">
        <v>2.8642037933787976E-2</v>
      </c>
      <c r="K1083" s="199">
        <v>3.0616492071564413E-2</v>
      </c>
      <c r="L1083" s="199">
        <v>2.6547542449504833E-2</v>
      </c>
      <c r="M1083" s="199">
        <v>3.1153872652046062E-2</v>
      </c>
      <c r="N1083" s="199">
        <v>3.6345419190678255E-2</v>
      </c>
    </row>
    <row r="1084" spans="1:14">
      <c r="C1084" s="29">
        <v>2</v>
      </c>
      <c r="D1084" s="34" t="s">
        <v>1529</v>
      </c>
      <c r="E1084" s="199">
        <v>2.8284151613220281E-2</v>
      </c>
      <c r="F1084" s="199">
        <v>3.3371379650614805E-2</v>
      </c>
      <c r="G1084" s="199">
        <v>3.0323637240091142E-2</v>
      </c>
      <c r="H1084" s="199">
        <v>3.2210893558465424E-2</v>
      </c>
      <c r="I1084" s="199">
        <v>3.8927591569328152E-2</v>
      </c>
      <c r="J1084" s="199">
        <v>2.5148930351807524E-2</v>
      </c>
      <c r="K1084" s="199">
        <v>2.8833432914309117E-2</v>
      </c>
      <c r="L1084" s="199">
        <v>2.5261153311275254E-2</v>
      </c>
      <c r="M1084" s="199">
        <v>3.1538273944510725E-2</v>
      </c>
      <c r="N1084" s="199">
        <v>3.4840142274630177E-2</v>
      </c>
    </row>
    <row r="1085" spans="1:14">
      <c r="C1085" s="29">
        <v>3</v>
      </c>
      <c r="D1085" s="34" t="s">
        <v>1530</v>
      </c>
      <c r="E1085" s="199">
        <v>2.5714549184849795E-2</v>
      </c>
      <c r="F1085" s="199">
        <v>3.280515521516076E-2</v>
      </c>
      <c r="G1085" s="199">
        <v>3.0029888662500306E-2</v>
      </c>
      <c r="H1085" s="199">
        <v>3.154837310419522E-2</v>
      </c>
      <c r="I1085" s="199">
        <v>4.031758099883237E-2</v>
      </c>
      <c r="J1085" s="199">
        <v>2.2426898168896831E-2</v>
      </c>
      <c r="K1085" s="199">
        <v>2.8293638255026191E-2</v>
      </c>
      <c r="L1085" s="199">
        <v>2.3975029477348891E-2</v>
      </c>
      <c r="M1085" s="199">
        <v>3.0931115922573194E-2</v>
      </c>
      <c r="N1085" s="199">
        <v>3.9407598133049178E-2</v>
      </c>
    </row>
    <row r="1086" spans="1:14">
      <c r="C1086" s="29">
        <v>4</v>
      </c>
      <c r="D1086" s="34" t="s">
        <v>1531</v>
      </c>
      <c r="E1086" s="199">
        <v>2.4526233027156417E-2</v>
      </c>
      <c r="F1086" s="199">
        <v>3.1305722100945559E-2</v>
      </c>
      <c r="G1086" s="199">
        <v>2.9763741394121298E-2</v>
      </c>
      <c r="H1086" s="199">
        <v>3.0723294861605951E-2</v>
      </c>
      <c r="I1086" s="199">
        <v>4.075883202305481E-2</v>
      </c>
      <c r="J1086" s="199">
        <v>2.1095453235844146E-2</v>
      </c>
      <c r="K1086" s="199">
        <v>2.7865232121688149E-2</v>
      </c>
      <c r="L1086" s="199">
        <v>2.4303547632816232E-2</v>
      </c>
      <c r="M1086" s="199">
        <v>3.1477089711795594E-2</v>
      </c>
      <c r="N1086" s="199">
        <v>3.9228872895649455E-2</v>
      </c>
    </row>
    <row r="1087" spans="1:14">
      <c r="C1087" s="29">
        <v>5</v>
      </c>
      <c r="D1087" s="34" t="s">
        <v>1532</v>
      </c>
      <c r="E1087" s="199">
        <v>2.4746963084296383E-2</v>
      </c>
      <c r="F1087" s="199">
        <v>3.0149424873205658E-2</v>
      </c>
      <c r="G1087" s="199">
        <v>3.1340240234785814E-2</v>
      </c>
      <c r="H1087" s="199">
        <v>3.1637745986250736E-2</v>
      </c>
      <c r="I1087" s="199">
        <v>4.168260112739125E-2</v>
      </c>
      <c r="J1087" s="199">
        <v>2.1974984423505924E-2</v>
      </c>
      <c r="K1087" s="199">
        <v>2.7306384161914658E-2</v>
      </c>
      <c r="L1087" s="199">
        <v>2.7331302381273466E-2</v>
      </c>
      <c r="M1087" s="199">
        <v>3.2955456437258702E-2</v>
      </c>
      <c r="N1087" s="199">
        <v>4.137268137294968E-2</v>
      </c>
    </row>
    <row r="1088" spans="1:14">
      <c r="C1088" s="29">
        <v>6</v>
      </c>
      <c r="D1088" s="34" t="s">
        <v>1533</v>
      </c>
      <c r="E1088" s="199">
        <v>2.4977990553725609E-2</v>
      </c>
      <c r="F1088" s="199">
        <v>2.8415287329786702E-2</v>
      </c>
      <c r="G1088" s="199">
        <v>3.2193999644637171E-2</v>
      </c>
      <c r="H1088" s="199">
        <v>3.4669643672141461E-2</v>
      </c>
      <c r="I1088" s="199">
        <v>4.3950055981362771E-2</v>
      </c>
      <c r="J1088" s="199">
        <v>2.4673253116961509E-2</v>
      </c>
      <c r="K1088" s="199">
        <v>2.4230760091667625E-2</v>
      </c>
      <c r="L1088" s="199">
        <v>3.4587395482349348E-2</v>
      </c>
      <c r="M1088" s="199">
        <v>4.2475550088771179E-2</v>
      </c>
      <c r="N1088" s="199">
        <v>5.2546412290850594E-2</v>
      </c>
    </row>
    <row r="1089" spans="3:14">
      <c r="C1089" s="29">
        <v>7</v>
      </c>
      <c r="D1089" s="34" t="s">
        <v>1534</v>
      </c>
      <c r="E1089" s="199">
        <v>2.8227632001484038E-2</v>
      </c>
      <c r="F1089" s="199">
        <v>2.8977782351641116E-2</v>
      </c>
      <c r="G1089" s="199">
        <v>3.7261611054612731E-2</v>
      </c>
      <c r="H1089" s="199">
        <v>4.0904599342937699E-2</v>
      </c>
      <c r="I1089" s="199">
        <v>4.5773456407199827E-2</v>
      </c>
      <c r="J1089" s="199">
        <v>2.8112559055577878E-2</v>
      </c>
      <c r="K1089" s="199">
        <v>2.8182084844750131E-2</v>
      </c>
      <c r="L1089" s="199">
        <v>3.9995950231851478E-2</v>
      </c>
      <c r="M1089" s="199">
        <v>4.5216805499864364E-2</v>
      </c>
      <c r="N1089" s="199">
        <v>6.3703647023370169E-2</v>
      </c>
    </row>
    <row r="1090" spans="3:14">
      <c r="C1090" s="29">
        <v>8</v>
      </c>
      <c r="D1090" s="34" t="s">
        <v>1535</v>
      </c>
      <c r="E1090" s="199">
        <v>3.2376891408198882E-2</v>
      </c>
      <c r="F1090" s="199">
        <v>3.719583859897526E-2</v>
      </c>
      <c r="G1090" s="199">
        <v>4.1828613550086609E-2</v>
      </c>
      <c r="H1090" s="199">
        <v>4.6486993130958776E-2</v>
      </c>
      <c r="I1090" s="199">
        <v>4.6574018285368314E-2</v>
      </c>
      <c r="J1090" s="199">
        <v>3.0739468328311485E-2</v>
      </c>
      <c r="K1090" s="199">
        <v>3.6676632458847301E-2</v>
      </c>
      <c r="L1090" s="199">
        <v>4.4920977684724452E-2</v>
      </c>
      <c r="M1090" s="199">
        <v>5.0653770462126164E-2</v>
      </c>
      <c r="N1090" s="199">
        <v>5.8822366144262603E-2</v>
      </c>
    </row>
    <row r="1091" spans="3:14">
      <c r="C1091" s="29">
        <v>9</v>
      </c>
      <c r="D1091" s="34" t="s">
        <v>1536</v>
      </c>
      <c r="E1091" s="199">
        <v>3.4390966062709992E-2</v>
      </c>
      <c r="F1091" s="199">
        <v>4.5099122393397209E-2</v>
      </c>
      <c r="G1091" s="199">
        <v>4.5098050948797194E-2</v>
      </c>
      <c r="H1091" s="199">
        <v>4.9336966785240063E-2</v>
      </c>
      <c r="I1091" s="199">
        <v>4.6678171867998525E-2</v>
      </c>
      <c r="J1091" s="199">
        <v>3.3795261259319642E-2</v>
      </c>
      <c r="K1091" s="199">
        <v>4.551939745989092E-2</v>
      </c>
      <c r="L1091" s="199">
        <v>5.0545163608674032E-2</v>
      </c>
      <c r="M1091" s="199">
        <v>5.1395764407985968E-2</v>
      </c>
      <c r="N1091" s="199">
        <v>5.1983007935311083E-2</v>
      </c>
    </row>
    <row r="1092" spans="3:14">
      <c r="C1092" s="29">
        <v>10</v>
      </c>
      <c r="D1092" s="34" t="s">
        <v>1537</v>
      </c>
      <c r="E1092" s="199">
        <v>3.6522775769517013E-2</v>
      </c>
      <c r="F1092" s="199">
        <v>4.9769143828375918E-2</v>
      </c>
      <c r="G1092" s="199">
        <v>4.7261885963836459E-2</v>
      </c>
      <c r="H1092" s="199">
        <v>5.0342146852739682E-2</v>
      </c>
      <c r="I1092" s="199">
        <v>4.5764119646713133E-2</v>
      </c>
      <c r="J1092" s="199">
        <v>3.9158087212231969E-2</v>
      </c>
      <c r="K1092" s="199">
        <v>5.0328578747080237E-2</v>
      </c>
      <c r="L1092" s="199">
        <v>5.3501551499565238E-2</v>
      </c>
      <c r="M1092" s="199">
        <v>5.2817847404649891E-2</v>
      </c>
      <c r="N1092" s="199">
        <v>4.5751474532895846E-2</v>
      </c>
    </row>
    <row r="1093" spans="3:14">
      <c r="C1093" s="29">
        <v>11</v>
      </c>
      <c r="D1093" s="34" t="s">
        <v>1538</v>
      </c>
      <c r="E1093" s="199">
        <v>3.9013661071801972E-2</v>
      </c>
      <c r="F1093" s="199">
        <v>5.4052907410564607E-2</v>
      </c>
      <c r="G1093" s="199">
        <v>4.9441497097955305E-2</v>
      </c>
      <c r="H1093" s="199">
        <v>5.0861645269581084E-2</v>
      </c>
      <c r="I1093" s="199">
        <v>4.4737551146381942E-2</v>
      </c>
      <c r="J1093" s="199">
        <v>4.1072098069708241E-2</v>
      </c>
      <c r="K1093" s="199">
        <v>5.5729529898833015E-2</v>
      </c>
      <c r="L1093" s="199">
        <v>5.6346266686824353E-2</v>
      </c>
      <c r="M1093" s="199">
        <v>5.3500026376241662E-2</v>
      </c>
      <c r="N1093" s="199">
        <v>3.833181828458055E-2</v>
      </c>
    </row>
    <row r="1094" spans="3:14">
      <c r="C1094" s="29">
        <v>12</v>
      </c>
      <c r="D1094" s="34" t="s">
        <v>1539</v>
      </c>
      <c r="E1094" s="199">
        <v>4.2903297786874933E-2</v>
      </c>
      <c r="F1094" s="199">
        <v>5.5534817253412978E-2</v>
      </c>
      <c r="G1094" s="199">
        <v>5.0442356169731785E-2</v>
      </c>
      <c r="H1094" s="199">
        <v>5.2990999739721087E-2</v>
      </c>
      <c r="I1094" s="199">
        <v>4.2919805043689495E-2</v>
      </c>
      <c r="J1094" s="199">
        <v>4.5015395588163698E-2</v>
      </c>
      <c r="K1094" s="199">
        <v>5.7025960433366586E-2</v>
      </c>
      <c r="L1094" s="199">
        <v>5.74008921081684E-2</v>
      </c>
      <c r="M1094" s="199">
        <v>5.0845682843422266E-2</v>
      </c>
      <c r="N1094" s="199">
        <v>3.4598214784805514E-2</v>
      </c>
    </row>
    <row r="1095" spans="3:14">
      <c r="C1095" s="29">
        <v>13</v>
      </c>
      <c r="D1095" s="34" t="s">
        <v>1540</v>
      </c>
      <c r="E1095" s="199">
        <v>4.7529976028198445E-2</v>
      </c>
      <c r="F1095" s="199">
        <v>5.6180403610267278E-2</v>
      </c>
      <c r="G1095" s="199">
        <v>5.1051907695463486E-2</v>
      </c>
      <c r="H1095" s="199">
        <v>5.2744705197043683E-2</v>
      </c>
      <c r="I1095" s="199">
        <v>4.1584553263450806E-2</v>
      </c>
      <c r="J1095" s="199">
        <v>4.7536287478371762E-2</v>
      </c>
      <c r="K1095" s="199">
        <v>5.6869503523568989E-2</v>
      </c>
      <c r="L1095" s="199">
        <v>5.8030734728023094E-2</v>
      </c>
      <c r="M1095" s="199">
        <v>5.3986545522366335E-2</v>
      </c>
      <c r="N1095" s="199">
        <v>3.4267247643765861E-2</v>
      </c>
    </row>
    <row r="1096" spans="3:14">
      <c r="C1096" s="29">
        <v>14</v>
      </c>
      <c r="D1096" s="34" t="s">
        <v>1541</v>
      </c>
      <c r="E1096" s="199">
        <v>4.9757673045638204E-2</v>
      </c>
      <c r="F1096" s="199">
        <v>5.6674615555388094E-2</v>
      </c>
      <c r="G1096" s="199">
        <v>5.192764328518721E-2</v>
      </c>
      <c r="H1096" s="199">
        <v>5.5103572957469447E-2</v>
      </c>
      <c r="I1096" s="199">
        <v>3.8128241331833519E-2</v>
      </c>
      <c r="J1096" s="199">
        <v>5.1993054391505707E-2</v>
      </c>
      <c r="K1096" s="199">
        <v>5.8381822609045744E-2</v>
      </c>
      <c r="L1096" s="199">
        <v>5.9075125525669868E-2</v>
      </c>
      <c r="M1096" s="199">
        <v>5.3679399232811689E-2</v>
      </c>
      <c r="N1096" s="199">
        <v>3.0313032508167963E-2</v>
      </c>
    </row>
    <row r="1097" spans="3:14">
      <c r="C1097" s="29">
        <v>15</v>
      </c>
      <c r="D1097" s="34" t="s">
        <v>1542</v>
      </c>
      <c r="E1097" s="199">
        <v>5.2022174502438831E-2</v>
      </c>
      <c r="F1097" s="199">
        <v>5.7152696543552622E-2</v>
      </c>
      <c r="G1097" s="199">
        <v>5.2193303011693795E-2</v>
      </c>
      <c r="H1097" s="199">
        <v>5.1929712656649397E-2</v>
      </c>
      <c r="I1097" s="199">
        <v>3.6093112637656924E-2</v>
      </c>
      <c r="J1097" s="199">
        <v>5.3888654969760225E-2</v>
      </c>
      <c r="K1097" s="199">
        <v>6.1213179702907364E-2</v>
      </c>
      <c r="L1097" s="199">
        <v>5.8350640697647463E-2</v>
      </c>
      <c r="M1097" s="199">
        <v>5.3627655676758139E-2</v>
      </c>
      <c r="N1097" s="199">
        <v>3.1442275897209875E-2</v>
      </c>
    </row>
    <row r="1098" spans="3:14">
      <c r="C1098" s="29">
        <v>16</v>
      </c>
      <c r="D1098" s="34" t="s">
        <v>1543</v>
      </c>
      <c r="E1098" s="199">
        <v>5.506092651265946E-2</v>
      </c>
      <c r="F1098" s="199">
        <v>5.5759099214743618E-2</v>
      </c>
      <c r="G1098" s="199">
        <v>5.0437862505492502E-2</v>
      </c>
      <c r="H1098" s="199">
        <v>4.7194390722306634E-2</v>
      </c>
      <c r="I1098" s="199">
        <v>3.723100953402033E-2</v>
      </c>
      <c r="J1098" s="199">
        <v>5.6456948470957356E-2</v>
      </c>
      <c r="K1098" s="199">
        <v>5.9633038195876689E-2</v>
      </c>
      <c r="L1098" s="199">
        <v>5.5762331915438293E-2</v>
      </c>
      <c r="M1098" s="199">
        <v>4.7919361343268477E-2</v>
      </c>
      <c r="N1098" s="199">
        <v>3.2879878703350136E-2</v>
      </c>
    </row>
    <row r="1099" spans="3:14">
      <c r="C1099" s="29">
        <v>17</v>
      </c>
      <c r="D1099" s="34" t="s">
        <v>1544</v>
      </c>
      <c r="E1099" s="199">
        <v>5.7005083173360616E-2</v>
      </c>
      <c r="F1099" s="199">
        <v>5.2778889999414318E-2</v>
      </c>
      <c r="G1099" s="199">
        <v>5.0028207746908811E-2</v>
      </c>
      <c r="H1099" s="199">
        <v>4.5699842213850629E-2</v>
      </c>
      <c r="I1099" s="199">
        <v>3.8155158760921119E-2</v>
      </c>
      <c r="J1099" s="199">
        <v>6.2152739085667812E-2</v>
      </c>
      <c r="K1099" s="199">
        <v>5.5564389080927229E-2</v>
      </c>
      <c r="L1099" s="199">
        <v>4.9974402216343992E-2</v>
      </c>
      <c r="M1099" s="199">
        <v>3.9667128947536073E-2</v>
      </c>
      <c r="N1099" s="199">
        <v>3.6379454994853629E-2</v>
      </c>
    </row>
    <row r="1100" spans="3:14">
      <c r="C1100" s="29">
        <v>18</v>
      </c>
      <c r="D1100" s="34" t="s">
        <v>1545</v>
      </c>
      <c r="E1100" s="199">
        <v>6.0261487763132102E-2</v>
      </c>
      <c r="F1100" s="199">
        <v>4.1900697729526037E-2</v>
      </c>
      <c r="G1100" s="199">
        <v>4.8311917772953981E-2</v>
      </c>
      <c r="H1100" s="199">
        <v>4.1232554171874443E-2</v>
      </c>
      <c r="I1100" s="199">
        <v>3.9724518525475101E-2</v>
      </c>
      <c r="J1100" s="199">
        <v>6.4575931754919033E-2</v>
      </c>
      <c r="K1100" s="199">
        <v>4.7451603654928676E-2</v>
      </c>
      <c r="L1100" s="199">
        <v>4.4863855627438963E-2</v>
      </c>
      <c r="M1100" s="199">
        <v>3.8667714413621553E-2</v>
      </c>
      <c r="N1100" s="199">
        <v>4.0794370825800522E-2</v>
      </c>
    </row>
    <row r="1101" spans="3:14">
      <c r="C1101" s="29">
        <v>19</v>
      </c>
      <c r="D1101" s="34" t="s">
        <v>1546</v>
      </c>
      <c r="E1101" s="199">
        <v>6.1196174349238394E-2</v>
      </c>
      <c r="F1101" s="199">
        <v>3.6237150566501397E-2</v>
      </c>
      <c r="G1101" s="199">
        <v>4.6687874400824274E-2</v>
      </c>
      <c r="H1101" s="199">
        <v>3.9481667795446033E-2</v>
      </c>
      <c r="I1101" s="199">
        <v>3.9672655553102426E-2</v>
      </c>
      <c r="J1101" s="199">
        <v>6.4041557259387802E-2</v>
      </c>
      <c r="K1101" s="199">
        <v>3.9839407058357451E-2</v>
      </c>
      <c r="L1101" s="199">
        <v>4.1370910191309708E-2</v>
      </c>
      <c r="M1101" s="199">
        <v>3.6629537181996935E-2</v>
      </c>
      <c r="N1101" s="199">
        <v>4.1361153918104875E-2</v>
      </c>
    </row>
    <row r="1102" spans="3:14">
      <c r="C1102" s="29">
        <v>20</v>
      </c>
      <c r="D1102" s="34" t="s">
        <v>1547</v>
      </c>
      <c r="E1102" s="199">
        <v>5.9058496814085044E-2</v>
      </c>
      <c r="F1102" s="199">
        <v>3.4750516799760156E-2</v>
      </c>
      <c r="G1102" s="199">
        <v>4.4277081029592588E-2</v>
      </c>
      <c r="H1102" s="199">
        <v>3.8584167430792807E-2</v>
      </c>
      <c r="I1102" s="199">
        <v>4.1096167041249729E-2</v>
      </c>
      <c r="J1102" s="199">
        <v>6.0250494007592019E-2</v>
      </c>
      <c r="K1102" s="199">
        <v>3.6043110217535743E-2</v>
      </c>
      <c r="L1102" s="199">
        <v>3.9318587529685513E-2</v>
      </c>
      <c r="M1102" s="199">
        <v>3.5494421929351448E-2</v>
      </c>
      <c r="N1102" s="199">
        <v>4.1904335540360618E-2</v>
      </c>
    </row>
    <row r="1103" spans="3:14">
      <c r="C1103" s="29">
        <v>21</v>
      </c>
      <c r="D1103" s="34" t="s">
        <v>1548</v>
      </c>
      <c r="E1103" s="199">
        <v>5.3586193509420704E-2</v>
      </c>
      <c r="F1103" s="199">
        <v>3.5853219867797548E-2</v>
      </c>
      <c r="G1103" s="199">
        <v>4.1731141971213567E-2</v>
      </c>
      <c r="H1103" s="199">
        <v>3.6334335434012772E-2</v>
      </c>
      <c r="I1103" s="199">
        <v>4.1169958334052979E-2</v>
      </c>
      <c r="J1103" s="199">
        <v>5.6327217746145179E-2</v>
      </c>
      <c r="K1103" s="199">
        <v>3.7625157054615499E-2</v>
      </c>
      <c r="L1103" s="199">
        <v>3.5887060039751562E-2</v>
      </c>
      <c r="M1103" s="199">
        <v>3.4135685152424405E-2</v>
      </c>
      <c r="N1103" s="199">
        <v>4.7360101044104173E-2</v>
      </c>
    </row>
    <row r="1104" spans="3:14">
      <c r="C1104" s="29">
        <v>22</v>
      </c>
      <c r="D1104" s="34" t="s">
        <v>1549</v>
      </c>
      <c r="E1104" s="199">
        <v>5.041681445215216E-2</v>
      </c>
      <c r="F1104" s="199">
        <v>4.013538228841413E-2</v>
      </c>
      <c r="G1104" s="199">
        <v>3.9722837412931172E-2</v>
      </c>
      <c r="H1104" s="199">
        <v>3.7553773107805742E-2</v>
      </c>
      <c r="I1104" s="199">
        <v>4.2680446616454211E-2</v>
      </c>
      <c r="J1104" s="199">
        <v>4.8899594668586233E-2</v>
      </c>
      <c r="K1104" s="199">
        <v>3.8831817231068474E-2</v>
      </c>
      <c r="L1104" s="199">
        <v>3.465643582525639E-2</v>
      </c>
      <c r="M1104" s="199">
        <v>3.4846474418937151E-2</v>
      </c>
      <c r="N1104" s="199">
        <v>4.498022817901242E-2</v>
      </c>
    </row>
    <row r="1105" spans="1:14">
      <c r="C1105" s="29">
        <v>23</v>
      </c>
      <c r="D1105" s="34" t="s">
        <v>1550</v>
      </c>
      <c r="E1105" s="199">
        <v>4.4001696261795023E-2</v>
      </c>
      <c r="F1105" s="199">
        <v>3.7131036308267994E-2</v>
      </c>
      <c r="G1105" s="199">
        <v>3.5815364084564733E-2</v>
      </c>
      <c r="H1105" s="199">
        <v>3.6086642453636068E-2</v>
      </c>
      <c r="I1105" s="199">
        <v>4.3442354781360978E-2</v>
      </c>
      <c r="J1105" s="199">
        <v>3.949499469515045E-2</v>
      </c>
      <c r="K1105" s="199">
        <v>3.5609006414531776E-2</v>
      </c>
      <c r="L1105" s="199">
        <v>3.1011981223965486E-2</v>
      </c>
      <c r="M1105" s="199">
        <v>3.3784001930222012E-2</v>
      </c>
      <c r="N1105" s="199">
        <v>4.3145574115696375E-2</v>
      </c>
    </row>
    <row r="1106" spans="1:14">
      <c r="C1106" s="29">
        <v>24</v>
      </c>
      <c r="D1106" s="34" t="s">
        <v>1551</v>
      </c>
      <c r="E1106" s="199">
        <v>3.5617678908559283E-2</v>
      </c>
      <c r="F1106" s="199">
        <v>3.5016806875877077E-2</v>
      </c>
      <c r="G1106" s="199">
        <v>3.2314565070127865E-2</v>
      </c>
      <c r="H1106" s="199">
        <v>3.3296335474525082E-2</v>
      </c>
      <c r="I1106" s="199">
        <v>4.2927858890521531E-2</v>
      </c>
      <c r="J1106" s="199">
        <v>3.2528098727839676E-2</v>
      </c>
      <c r="K1106" s="199">
        <v>3.2329841797697947E-2</v>
      </c>
      <c r="L1106" s="199">
        <v>2.6981161925093741E-2</v>
      </c>
      <c r="M1106" s="199">
        <v>3.2600818499459935E-2</v>
      </c>
      <c r="N1106" s="199">
        <v>3.8240691766540214E-2</v>
      </c>
    </row>
    <row r="1107" spans="1:14">
      <c r="A1107" s="16" t="s">
        <v>436</v>
      </c>
      <c r="B1107" s="16" t="s">
        <v>311</v>
      </c>
      <c r="C1107" s="29">
        <v>1</v>
      </c>
      <c r="D1107" s="34" t="s">
        <v>1552</v>
      </c>
      <c r="E1107" s="199">
        <v>3.3665213396014533E-2</v>
      </c>
      <c r="F1107" s="199">
        <v>3.5875757900561446E-2</v>
      </c>
      <c r="G1107" s="199">
        <v>3.1347468342632176E-2</v>
      </c>
      <c r="H1107" s="199">
        <v>3.3743439948260186E-2</v>
      </c>
      <c r="I1107" s="199">
        <v>4.1665319807954911E-2</v>
      </c>
      <c r="J1107" s="199">
        <v>2.8894739443621611E-2</v>
      </c>
      <c r="K1107" s="199">
        <v>3.2045638773711659E-2</v>
      </c>
      <c r="L1107" s="199">
        <v>2.7707046087971834E-2</v>
      </c>
      <c r="M1107" s="199">
        <v>3.3279850082244745E-2</v>
      </c>
      <c r="N1107" s="199">
        <v>3.6636899495987037E-2</v>
      </c>
    </row>
    <row r="1108" spans="1:14">
      <c r="C1108" s="29">
        <v>2</v>
      </c>
      <c r="D1108" s="34" t="s">
        <v>1553</v>
      </c>
      <c r="E1108" s="199">
        <v>2.8729833899110133E-2</v>
      </c>
      <c r="F1108" s="199">
        <v>3.5606352759609612E-2</v>
      </c>
      <c r="G1108" s="199">
        <v>3.1549934267335336E-2</v>
      </c>
      <c r="H1108" s="199">
        <v>3.2794996565370847E-2</v>
      </c>
      <c r="I1108" s="199">
        <v>4.1234146431193497E-2</v>
      </c>
      <c r="J1108" s="199">
        <v>2.4549934708513556E-2</v>
      </c>
      <c r="K1108" s="199">
        <v>3.0059285666782398E-2</v>
      </c>
      <c r="L1108" s="199">
        <v>2.6662777623934462E-2</v>
      </c>
      <c r="M1108" s="199">
        <v>3.3692820809282868E-2</v>
      </c>
      <c r="N1108" s="199">
        <v>3.4956368480251916E-2</v>
      </c>
    </row>
    <row r="1109" spans="1:14">
      <c r="C1109" s="29">
        <v>3</v>
      </c>
      <c r="D1109" s="34" t="s">
        <v>1554</v>
      </c>
      <c r="E1109" s="199">
        <v>2.5941702406768106E-2</v>
      </c>
      <c r="F1109" s="199">
        <v>3.5202458671051075E-2</v>
      </c>
      <c r="G1109" s="199">
        <v>3.0944941609087815E-2</v>
      </c>
      <c r="H1109" s="199">
        <v>3.1422224314415936E-2</v>
      </c>
      <c r="I1109" s="199">
        <v>4.0429781573151212E-2</v>
      </c>
      <c r="J1109" s="199">
        <v>2.2198278165607151E-2</v>
      </c>
      <c r="K1109" s="199">
        <v>2.9542965036745E-2</v>
      </c>
      <c r="L1109" s="199">
        <v>2.5067851037862611E-2</v>
      </c>
      <c r="M1109" s="199">
        <v>3.2465204535862165E-2</v>
      </c>
      <c r="N1109" s="199">
        <v>3.6585874059679779E-2</v>
      </c>
    </row>
    <row r="1110" spans="1:14">
      <c r="C1110" s="29">
        <v>4</v>
      </c>
      <c r="D1110" s="34" t="s">
        <v>1555</v>
      </c>
      <c r="E1110" s="199">
        <v>2.5271315956075562E-2</v>
      </c>
      <c r="F1110" s="199">
        <v>3.3681864385046258E-2</v>
      </c>
      <c r="G1110" s="199">
        <v>3.0678270601500027E-2</v>
      </c>
      <c r="H1110" s="199">
        <v>3.1238724266891824E-2</v>
      </c>
      <c r="I1110" s="199">
        <v>3.9761471768621034E-2</v>
      </c>
      <c r="J1110" s="199">
        <v>2.1227540553841018E-2</v>
      </c>
      <c r="K1110" s="199">
        <v>2.9689290120143742E-2</v>
      </c>
      <c r="L1110" s="199">
        <v>2.5704352618781619E-2</v>
      </c>
      <c r="M1110" s="199">
        <v>3.2328887819287687E-2</v>
      </c>
      <c r="N1110" s="199">
        <v>3.981771830917992E-2</v>
      </c>
    </row>
    <row r="1111" spans="1:14">
      <c r="C1111" s="29">
        <v>5</v>
      </c>
      <c r="D1111" s="34" t="s">
        <v>1556</v>
      </c>
      <c r="E1111" s="199">
        <v>2.4654791765954608E-2</v>
      </c>
      <c r="F1111" s="199">
        <v>3.249242560062874E-2</v>
      </c>
      <c r="G1111" s="199">
        <v>3.2200230342247442E-2</v>
      </c>
      <c r="H1111" s="199">
        <v>3.2444067716314931E-2</v>
      </c>
      <c r="I1111" s="199">
        <v>4.0301584435659052E-2</v>
      </c>
      <c r="J1111" s="199">
        <v>2.1351468860852655E-2</v>
      </c>
      <c r="K1111" s="199">
        <v>2.9654292882673201E-2</v>
      </c>
      <c r="L1111" s="199">
        <v>2.8251892110257179E-2</v>
      </c>
      <c r="M1111" s="199">
        <v>3.4961312952069647E-2</v>
      </c>
      <c r="N1111" s="199">
        <v>3.6401940722567264E-2</v>
      </c>
    </row>
    <row r="1112" spans="1:14">
      <c r="C1112" s="29">
        <v>6</v>
      </c>
      <c r="D1112" s="34" t="s">
        <v>1557</v>
      </c>
      <c r="E1112" s="199">
        <v>2.5230090941309114E-2</v>
      </c>
      <c r="F1112" s="199">
        <v>3.0471032552013038E-2</v>
      </c>
      <c r="G1112" s="199">
        <v>3.2886136671659988E-2</v>
      </c>
      <c r="H1112" s="199">
        <v>3.5054026071998583E-2</v>
      </c>
      <c r="I1112" s="199">
        <v>4.4001769936053821E-2</v>
      </c>
      <c r="J1112" s="199">
        <v>2.3502715533673287E-2</v>
      </c>
      <c r="K1112" s="199">
        <v>2.5649757498102443E-2</v>
      </c>
      <c r="L1112" s="199">
        <v>3.4586007619342204E-2</v>
      </c>
      <c r="M1112" s="199">
        <v>4.3201869070665581E-2</v>
      </c>
      <c r="N1112" s="199">
        <v>4.7203554780545783E-2</v>
      </c>
    </row>
    <row r="1113" spans="1:14">
      <c r="C1113" s="29">
        <v>7</v>
      </c>
      <c r="D1113" s="34" t="s">
        <v>1558</v>
      </c>
      <c r="E1113" s="199">
        <v>2.8294277270889158E-2</v>
      </c>
      <c r="F1113" s="199">
        <v>3.0626576703667759E-2</v>
      </c>
      <c r="G1113" s="199">
        <v>3.7176415060670744E-2</v>
      </c>
      <c r="H1113" s="199">
        <v>4.2543226704414114E-2</v>
      </c>
      <c r="I1113" s="199">
        <v>4.6600835189319512E-2</v>
      </c>
      <c r="J1113" s="199">
        <v>2.7861116263073808E-2</v>
      </c>
      <c r="K1113" s="199">
        <v>2.8418301337550363E-2</v>
      </c>
      <c r="L1113" s="199">
        <v>4.0220873170840221E-2</v>
      </c>
      <c r="M1113" s="199">
        <v>4.6878974209049538E-2</v>
      </c>
      <c r="N1113" s="199">
        <v>5.8932597498188508E-2</v>
      </c>
    </row>
    <row r="1114" spans="1:14">
      <c r="C1114" s="29">
        <v>8</v>
      </c>
      <c r="D1114" s="34" t="s">
        <v>1559</v>
      </c>
      <c r="E1114" s="199">
        <v>3.1225099886366629E-2</v>
      </c>
      <c r="F1114" s="199">
        <v>3.7328460168440575E-2</v>
      </c>
      <c r="G1114" s="199">
        <v>4.1571573464297316E-2</v>
      </c>
      <c r="H1114" s="199">
        <v>4.5632683877092149E-2</v>
      </c>
      <c r="I1114" s="199">
        <v>4.6813088216358427E-2</v>
      </c>
      <c r="J1114" s="199">
        <v>3.1236829648375233E-2</v>
      </c>
      <c r="K1114" s="199">
        <v>3.6819593621681697E-2</v>
      </c>
      <c r="L1114" s="199">
        <v>4.5172587026646296E-2</v>
      </c>
      <c r="M1114" s="199">
        <v>5.0835988110961433E-2</v>
      </c>
      <c r="N1114" s="199">
        <v>6.0529146499053846E-2</v>
      </c>
    </row>
    <row r="1115" spans="1:14">
      <c r="C1115" s="29">
        <v>9</v>
      </c>
      <c r="D1115" s="34" t="s">
        <v>1560</v>
      </c>
      <c r="E1115" s="199">
        <v>3.4408591725214023E-2</v>
      </c>
      <c r="F1115" s="199">
        <v>4.4664643337660806E-2</v>
      </c>
      <c r="G1115" s="199">
        <v>4.4652381486053001E-2</v>
      </c>
      <c r="H1115" s="199">
        <v>4.7132646847262302E-2</v>
      </c>
      <c r="I1115" s="199">
        <v>4.513527432193179E-2</v>
      </c>
      <c r="J1115" s="199">
        <v>3.4062380305596184E-2</v>
      </c>
      <c r="K1115" s="199">
        <v>4.5020084924484553E-2</v>
      </c>
      <c r="L1115" s="199">
        <v>5.0630720144525874E-2</v>
      </c>
      <c r="M1115" s="199">
        <v>5.1590707909748769E-2</v>
      </c>
      <c r="N1115" s="199">
        <v>5.8325254836107517E-2</v>
      </c>
    </row>
    <row r="1116" spans="1:14">
      <c r="C1116" s="29">
        <v>10</v>
      </c>
      <c r="D1116" s="34" t="s">
        <v>1561</v>
      </c>
      <c r="E1116" s="199">
        <v>3.8134188035487813E-2</v>
      </c>
      <c r="F1116" s="199">
        <v>4.7595175263411699E-2</v>
      </c>
      <c r="G1116" s="199">
        <v>4.675405896470497E-2</v>
      </c>
      <c r="H1116" s="199">
        <v>4.9933901004123059E-2</v>
      </c>
      <c r="I1116" s="199">
        <v>4.2821951469391599E-2</v>
      </c>
      <c r="J1116" s="199">
        <v>3.6709381158253396E-2</v>
      </c>
      <c r="K1116" s="199">
        <v>4.9431172376022105E-2</v>
      </c>
      <c r="L1116" s="199">
        <v>5.3671396089775399E-2</v>
      </c>
      <c r="M1116" s="199">
        <v>5.1735544421109149E-2</v>
      </c>
      <c r="N1116" s="199">
        <v>5.1519975853898267E-2</v>
      </c>
    </row>
    <row r="1117" spans="1:14">
      <c r="C1117" s="29">
        <v>11</v>
      </c>
      <c r="D1117" s="34" t="s">
        <v>1562</v>
      </c>
      <c r="E1117" s="199">
        <v>4.2137614521642545E-2</v>
      </c>
      <c r="F1117" s="199">
        <v>5.0353420345132321E-2</v>
      </c>
      <c r="G1117" s="199">
        <v>4.8105394818458373E-2</v>
      </c>
      <c r="H1117" s="199">
        <v>4.7757686388224342E-2</v>
      </c>
      <c r="I1117" s="199">
        <v>4.218724616178008E-2</v>
      </c>
      <c r="J1117" s="199">
        <v>4.0389358153175826E-2</v>
      </c>
      <c r="K1117" s="199">
        <v>5.3700835347427658E-2</v>
      </c>
      <c r="L1117" s="199">
        <v>5.4819487889619059E-2</v>
      </c>
      <c r="M1117" s="199">
        <v>5.1021030395468778E-2</v>
      </c>
      <c r="N1117" s="199">
        <v>3.7869780923370809E-2</v>
      </c>
    </row>
    <row r="1118" spans="1:14">
      <c r="C1118" s="29">
        <v>12</v>
      </c>
      <c r="D1118" s="34" t="s">
        <v>1563</v>
      </c>
      <c r="E1118" s="199">
        <v>4.5279905429774836E-2</v>
      </c>
      <c r="F1118" s="199">
        <v>5.2073685256716233E-2</v>
      </c>
      <c r="G1118" s="199">
        <v>4.9207083280674725E-2</v>
      </c>
      <c r="H1118" s="199">
        <v>5.1319266395594323E-2</v>
      </c>
      <c r="I1118" s="199">
        <v>4.2492395233888196E-2</v>
      </c>
      <c r="J1118" s="199">
        <v>4.3753154567576336E-2</v>
      </c>
      <c r="K1118" s="199">
        <v>5.587487165926433E-2</v>
      </c>
      <c r="L1118" s="199">
        <v>5.5726175450482328E-2</v>
      </c>
      <c r="M1118" s="199">
        <v>4.9621199393735244E-2</v>
      </c>
      <c r="N1118" s="199">
        <v>3.1662746551631669E-2</v>
      </c>
    </row>
    <row r="1119" spans="1:14">
      <c r="C1119" s="29">
        <v>13</v>
      </c>
      <c r="D1119" s="34" t="s">
        <v>1564</v>
      </c>
      <c r="E1119" s="199">
        <v>4.7487649130768396E-2</v>
      </c>
      <c r="F1119" s="199">
        <v>5.1999224335361853E-2</v>
      </c>
      <c r="G1119" s="199">
        <v>5.0096285511800752E-2</v>
      </c>
      <c r="H1119" s="199">
        <v>5.0261022820869479E-2</v>
      </c>
      <c r="I1119" s="199">
        <v>4.1532181708116872E-2</v>
      </c>
      <c r="J1119" s="199">
        <v>4.7504445009670153E-2</v>
      </c>
      <c r="K1119" s="199">
        <v>5.4950018920536206E-2</v>
      </c>
      <c r="L1119" s="199">
        <v>5.6211353369587831E-2</v>
      </c>
      <c r="M1119" s="199">
        <v>5.1672651104543534E-2</v>
      </c>
      <c r="N1119" s="199">
        <v>3.4962476263151542E-2</v>
      </c>
    </row>
    <row r="1120" spans="1:14">
      <c r="C1120" s="29">
        <v>14</v>
      </c>
      <c r="D1120" s="34" t="s">
        <v>1565</v>
      </c>
      <c r="E1120" s="199">
        <v>4.9492866603318281E-2</v>
      </c>
      <c r="F1120" s="199">
        <v>5.3670142364154697E-2</v>
      </c>
      <c r="G1120" s="199">
        <v>5.1598780171277329E-2</v>
      </c>
      <c r="H1120" s="199">
        <v>5.2581458879348425E-2</v>
      </c>
      <c r="I1120" s="199">
        <v>4.0639385530016725E-2</v>
      </c>
      <c r="J1120" s="199">
        <v>4.9550683102476491E-2</v>
      </c>
      <c r="K1120" s="199">
        <v>5.7012108623405944E-2</v>
      </c>
      <c r="L1120" s="199">
        <v>5.7170210449302351E-2</v>
      </c>
      <c r="M1120" s="199">
        <v>5.2264537522085659E-2</v>
      </c>
      <c r="N1120" s="199">
        <v>3.8128025619095375E-2</v>
      </c>
    </row>
    <row r="1121" spans="1:14">
      <c r="C1121" s="29">
        <v>15</v>
      </c>
      <c r="D1121" s="34" t="s">
        <v>1566</v>
      </c>
      <c r="E1121" s="199">
        <v>5.132662283309683E-2</v>
      </c>
      <c r="F1121" s="199">
        <v>5.3709902920689265E-2</v>
      </c>
      <c r="G1121" s="199">
        <v>5.1683062216294394E-2</v>
      </c>
      <c r="H1121" s="199">
        <v>5.0430730381161387E-2</v>
      </c>
      <c r="I1121" s="199">
        <v>3.7945429987843442E-2</v>
      </c>
      <c r="J1121" s="199">
        <v>5.4419105615362687E-2</v>
      </c>
      <c r="K1121" s="199">
        <v>5.906511488486714E-2</v>
      </c>
      <c r="L1121" s="199">
        <v>5.6612653072170005E-2</v>
      </c>
      <c r="M1121" s="199">
        <v>5.1187022801746966E-2</v>
      </c>
      <c r="N1121" s="199">
        <v>3.6651214612158013E-2</v>
      </c>
    </row>
    <row r="1122" spans="1:14">
      <c r="C1122" s="29">
        <v>16</v>
      </c>
      <c r="D1122" s="34" t="s">
        <v>1567</v>
      </c>
      <c r="E1122" s="199">
        <v>5.4365273187080433E-2</v>
      </c>
      <c r="F1122" s="199">
        <v>5.3233964519484478E-2</v>
      </c>
      <c r="G1122" s="199">
        <v>5.1167567735953511E-2</v>
      </c>
      <c r="H1122" s="199">
        <v>4.7319025326904442E-2</v>
      </c>
      <c r="I1122" s="199">
        <v>3.8376514070104631E-2</v>
      </c>
      <c r="J1122" s="199">
        <v>5.5970023617306838E-2</v>
      </c>
      <c r="K1122" s="199">
        <v>5.7189124353525661E-2</v>
      </c>
      <c r="L1122" s="199">
        <v>5.47866084092637E-2</v>
      </c>
      <c r="M1122" s="199">
        <v>4.6066913319512126E-2</v>
      </c>
      <c r="N1122" s="199">
        <v>3.683661127225691E-2</v>
      </c>
    </row>
    <row r="1123" spans="1:14">
      <c r="C1123" s="29">
        <v>17</v>
      </c>
      <c r="D1123" s="34" t="s">
        <v>1568</v>
      </c>
      <c r="E1123" s="199">
        <v>5.7647808966846015E-2</v>
      </c>
      <c r="F1123" s="199">
        <v>4.9898376930823642E-2</v>
      </c>
      <c r="G1123" s="199">
        <v>4.9538831755741912E-2</v>
      </c>
      <c r="H1123" s="199">
        <v>4.5624408384752832E-2</v>
      </c>
      <c r="I1123" s="199">
        <v>3.8325824558809264E-2</v>
      </c>
      <c r="J1123" s="199">
        <v>6.2009331520588705E-2</v>
      </c>
      <c r="K1123" s="199">
        <v>5.3123380929163792E-2</v>
      </c>
      <c r="L1123" s="199">
        <v>4.9942174485757405E-2</v>
      </c>
      <c r="M1123" s="199">
        <v>3.9637627281187027E-2</v>
      </c>
      <c r="N1123" s="199">
        <v>3.3562394278890663E-2</v>
      </c>
    </row>
    <row r="1124" spans="1:14">
      <c r="C1124" s="29">
        <v>18</v>
      </c>
      <c r="D1124" s="34" t="s">
        <v>1569</v>
      </c>
      <c r="E1124" s="199">
        <v>6.062633176632632E-2</v>
      </c>
      <c r="F1124" s="199">
        <v>4.2460442518705496E-2</v>
      </c>
      <c r="G1124" s="199">
        <v>4.8506316122019291E-2</v>
      </c>
      <c r="H1124" s="199">
        <v>4.2008737840498286E-2</v>
      </c>
      <c r="I1124" s="199">
        <v>3.8786494885478903E-2</v>
      </c>
      <c r="J1124" s="199">
        <v>6.4652360049612279E-2</v>
      </c>
      <c r="K1124" s="199">
        <v>4.6580085547207675E-2</v>
      </c>
      <c r="L1124" s="199">
        <v>4.5000454096426445E-2</v>
      </c>
      <c r="M1124" s="199">
        <v>3.9001610241214547E-2</v>
      </c>
      <c r="N1124" s="199">
        <v>3.4363659048034602E-2</v>
      </c>
    </row>
    <row r="1125" spans="1:14">
      <c r="C1125" s="29">
        <v>19</v>
      </c>
      <c r="D1125" s="34" t="s">
        <v>1570</v>
      </c>
      <c r="E1125" s="199">
        <v>5.9807109318823409E-2</v>
      </c>
      <c r="F1125" s="199">
        <v>3.7506087584201465E-2</v>
      </c>
      <c r="G1125" s="199">
        <v>4.6848512771768019E-2</v>
      </c>
      <c r="H1125" s="199">
        <v>4.0738689635755408E-2</v>
      </c>
      <c r="I1125" s="199">
        <v>4.0344267206767419E-2</v>
      </c>
      <c r="J1125" s="199">
        <v>6.6923628228674953E-2</v>
      </c>
      <c r="K1125" s="199">
        <v>4.0332756901936627E-2</v>
      </c>
      <c r="L1125" s="199">
        <v>4.1254074950942812E-2</v>
      </c>
      <c r="M1125" s="199">
        <v>3.733891006552488E-2</v>
      </c>
      <c r="N1125" s="199">
        <v>3.8789129495240736E-2</v>
      </c>
    </row>
    <row r="1126" spans="1:14">
      <c r="C1126" s="29">
        <v>20</v>
      </c>
      <c r="D1126" s="34" t="s">
        <v>1571</v>
      </c>
      <c r="E1126" s="199">
        <v>5.7671452624121523E-2</v>
      </c>
      <c r="F1126" s="199">
        <v>3.4983922475833519E-2</v>
      </c>
      <c r="G1126" s="199">
        <v>4.4434963858711658E-2</v>
      </c>
      <c r="H1126" s="199">
        <v>3.961736042377717E-2</v>
      </c>
      <c r="I1126" s="199">
        <v>4.0984419478892774E-2</v>
      </c>
      <c r="J1126" s="199">
        <v>6.1380844398882389E-2</v>
      </c>
      <c r="K1126" s="199">
        <v>3.6702127646409302E-2</v>
      </c>
      <c r="L1126" s="199">
        <v>3.9184646868805829E-2</v>
      </c>
      <c r="M1126" s="199">
        <v>3.6134172791585428E-2</v>
      </c>
      <c r="N1126" s="199">
        <v>4.2981549851183236E-2</v>
      </c>
    </row>
    <row r="1127" spans="1:14">
      <c r="C1127" s="29">
        <v>21</v>
      </c>
      <c r="D1127" s="34" t="s">
        <v>1572</v>
      </c>
      <c r="E1127" s="199">
        <v>5.3011821752945013E-2</v>
      </c>
      <c r="F1127" s="199">
        <v>3.6787153169252823E-2</v>
      </c>
      <c r="G1127" s="199">
        <v>4.178493207998242E-2</v>
      </c>
      <c r="H1127" s="199">
        <v>3.8261978700202003E-2</v>
      </c>
      <c r="I1127" s="199">
        <v>3.9605384982224733E-2</v>
      </c>
      <c r="J1127" s="199">
        <v>5.6978993820252025E-2</v>
      </c>
      <c r="K1127" s="199">
        <v>3.6883771724058718E-2</v>
      </c>
      <c r="L1127" s="199">
        <v>3.6781880231273066E-2</v>
      </c>
      <c r="M1127" s="199">
        <v>3.4341473949387254E-2</v>
      </c>
      <c r="N1127" s="199">
        <v>4.2376815721382285E-2</v>
      </c>
    </row>
    <row r="1128" spans="1:14">
      <c r="C1128" s="29">
        <v>22</v>
      </c>
      <c r="D1128" s="34" t="s">
        <v>1573</v>
      </c>
      <c r="E1128" s="199">
        <v>4.7983405565646738E-2</v>
      </c>
      <c r="F1128" s="199">
        <v>4.2385060348727591E-2</v>
      </c>
      <c r="G1128" s="199">
        <v>3.9539759451943282E-2</v>
      </c>
      <c r="H1128" s="199">
        <v>3.9557572989992358E-2</v>
      </c>
      <c r="I1128" s="199">
        <v>4.2101196028394933E-2</v>
      </c>
      <c r="J1128" s="199">
        <v>5.0714131647801336E-2</v>
      </c>
      <c r="K1128" s="199">
        <v>4.1171502576195167E-2</v>
      </c>
      <c r="L1128" s="199">
        <v>3.568390908058492E-2</v>
      </c>
      <c r="M1128" s="199">
        <v>3.4197307534245991E-2</v>
      </c>
      <c r="N1128" s="199">
        <v>4.4892013443993635E-2</v>
      </c>
    </row>
    <row r="1129" spans="1:14">
      <c r="C1129" s="29">
        <v>23</v>
      </c>
      <c r="D1129" s="34" t="s">
        <v>1574</v>
      </c>
      <c r="E1129" s="199">
        <v>4.1453930234021906E-2</v>
      </c>
      <c r="F1129" s="199">
        <v>3.9954419288393397E-2</v>
      </c>
      <c r="G1129" s="199">
        <v>3.5368379813328236E-2</v>
      </c>
      <c r="H1129" s="199">
        <v>3.766092609355684E-2</v>
      </c>
      <c r="I1129" s="199">
        <v>4.328919982424461E-2</v>
      </c>
      <c r="J1129" s="199">
        <v>4.168003571978935E-2</v>
      </c>
      <c r="K1129" s="199">
        <v>3.6939732653281404E-2</v>
      </c>
      <c r="L1129" s="199">
        <v>3.147341216640568E-2</v>
      </c>
      <c r="M1129" s="199">
        <v>3.3595561129479735E-2</v>
      </c>
      <c r="N1129" s="199">
        <v>4.4227028580797481E-2</v>
      </c>
    </row>
    <row r="1130" spans="1:14">
      <c r="C1130" s="29">
        <v>24</v>
      </c>
      <c r="D1130" s="34" t="s">
        <v>1575</v>
      </c>
      <c r="E1130" s="199">
        <v>3.6153102782398111E-2</v>
      </c>
      <c r="F1130" s="199">
        <v>3.7439450600432481E-2</v>
      </c>
      <c r="G1130" s="199">
        <v>3.2358719601857246E-2</v>
      </c>
      <c r="H1130" s="199">
        <v>3.4921198423218877E-2</v>
      </c>
      <c r="I1130" s="199">
        <v>4.4624837193802461E-2</v>
      </c>
      <c r="J1130" s="199">
        <v>3.2479519907422746E-2</v>
      </c>
      <c r="K1130" s="199">
        <v>3.4144185994823335E-2</v>
      </c>
      <c r="L1130" s="199">
        <v>2.7677455949440922E-2</v>
      </c>
      <c r="M1130" s="199">
        <v>3.2948822550001387E-2</v>
      </c>
      <c r="N1130" s="199">
        <v>4.1787223803353327E-2</v>
      </c>
    </row>
    <row r="1131" spans="1:14">
      <c r="A1131" s="16" t="s">
        <v>436</v>
      </c>
      <c r="B1131" s="16" t="s">
        <v>420</v>
      </c>
      <c r="C1131" s="29">
        <v>1</v>
      </c>
      <c r="D1131" s="34" t="s">
        <v>1576</v>
      </c>
      <c r="E1131" s="199">
        <v>3.2740237776296324E-2</v>
      </c>
      <c r="F1131" s="199">
        <v>3.5694913217128373E-2</v>
      </c>
      <c r="G1131" s="199">
        <v>3.082966401271842E-2</v>
      </c>
      <c r="H1131" s="199">
        <v>3.279378496396191E-2</v>
      </c>
      <c r="I1131" s="199">
        <v>4.2746741091432935E-2</v>
      </c>
      <c r="J1131" s="199">
        <v>2.902035652037371E-2</v>
      </c>
      <c r="K1131" s="199">
        <v>3.151536167445293E-2</v>
      </c>
      <c r="L1131" s="199">
        <v>2.6539471847106456E-2</v>
      </c>
      <c r="M1131" s="199">
        <v>3.3290784438692406E-2</v>
      </c>
      <c r="N1131" s="199">
        <v>3.6204488779614803E-2</v>
      </c>
    </row>
    <row r="1132" spans="1:14">
      <c r="C1132" s="29">
        <v>2</v>
      </c>
      <c r="D1132" s="34" t="s">
        <v>1577</v>
      </c>
      <c r="E1132" s="199">
        <v>2.8323100572551649E-2</v>
      </c>
      <c r="F1132" s="199">
        <v>3.5107456459245352E-2</v>
      </c>
      <c r="G1132" s="199">
        <v>3.042088497474078E-2</v>
      </c>
      <c r="H1132" s="199">
        <v>3.2252702126042705E-2</v>
      </c>
      <c r="I1132" s="199">
        <v>4.1138721970496776E-2</v>
      </c>
      <c r="J1132" s="199">
        <v>2.4291031376151368E-2</v>
      </c>
      <c r="K1132" s="199">
        <v>2.983209610410836E-2</v>
      </c>
      <c r="L1132" s="199">
        <v>2.5499677631888228E-2</v>
      </c>
      <c r="M1132" s="199">
        <v>3.2852832214678988E-2</v>
      </c>
      <c r="N1132" s="199">
        <v>3.3401026691283572E-2</v>
      </c>
    </row>
    <row r="1133" spans="1:14">
      <c r="C1133" s="29">
        <v>3</v>
      </c>
      <c r="D1133" s="34" t="s">
        <v>1578</v>
      </c>
      <c r="E1133" s="199">
        <v>2.6539488951724553E-2</v>
      </c>
      <c r="F1133" s="199">
        <v>3.4196733934622255E-2</v>
      </c>
      <c r="G1133" s="199">
        <v>2.9865851503703897E-2</v>
      </c>
      <c r="H1133" s="199">
        <v>3.0931049751854508E-2</v>
      </c>
      <c r="I1133" s="199">
        <v>4.1128915556386099E-2</v>
      </c>
      <c r="J1133" s="199">
        <v>2.1879234850516228E-2</v>
      </c>
      <c r="K1133" s="199">
        <v>2.9062722311227581E-2</v>
      </c>
      <c r="L1133" s="199">
        <v>2.3789199630635461E-2</v>
      </c>
      <c r="M1133" s="199">
        <v>3.2101727610757601E-2</v>
      </c>
      <c r="N1133" s="199">
        <v>3.8080344394780405E-2</v>
      </c>
    </row>
    <row r="1134" spans="1:14">
      <c r="C1134" s="29">
        <v>4</v>
      </c>
      <c r="D1134" s="34" t="s">
        <v>1579</v>
      </c>
      <c r="E1134" s="199">
        <v>2.5458118889445023E-2</v>
      </c>
      <c r="F1134" s="199">
        <v>3.3869361219854954E-2</v>
      </c>
      <c r="G1134" s="199">
        <v>3.0189933815416851E-2</v>
      </c>
      <c r="H1134" s="199">
        <v>3.05139422299384E-2</v>
      </c>
      <c r="I1134" s="199">
        <v>4.1416968058705088E-2</v>
      </c>
      <c r="J1134" s="199">
        <v>2.0932484350954482E-2</v>
      </c>
      <c r="K1134" s="199">
        <v>2.9637230242298279E-2</v>
      </c>
      <c r="L1134" s="199">
        <v>2.4417319814436813E-2</v>
      </c>
      <c r="M1134" s="199">
        <v>3.3017928875917278E-2</v>
      </c>
      <c r="N1134" s="199">
        <v>3.7251572517851994E-2</v>
      </c>
    </row>
    <row r="1135" spans="1:14">
      <c r="C1135" s="29">
        <v>5</v>
      </c>
      <c r="D1135" s="34" t="s">
        <v>1580</v>
      </c>
      <c r="E1135" s="199">
        <v>2.4423656791885521E-2</v>
      </c>
      <c r="F1135" s="199">
        <v>3.301371531612695E-2</v>
      </c>
      <c r="G1135" s="199">
        <v>3.1888512221956503E-2</v>
      </c>
      <c r="H1135" s="199">
        <v>3.2406088089211561E-2</v>
      </c>
      <c r="I1135" s="199">
        <v>4.3074950423047834E-2</v>
      </c>
      <c r="J1135" s="199">
        <v>2.1721742598037757E-2</v>
      </c>
      <c r="K1135" s="199">
        <v>3.0076130206939312E-2</v>
      </c>
      <c r="L1135" s="199">
        <v>2.8107068847297186E-2</v>
      </c>
      <c r="M1135" s="199">
        <v>3.5445160542719935E-2</v>
      </c>
      <c r="N1135" s="199">
        <v>4.5012903231860017E-2</v>
      </c>
    </row>
    <row r="1136" spans="1:14">
      <c r="C1136" s="29">
        <v>6</v>
      </c>
      <c r="D1136" s="34" t="s">
        <v>1581</v>
      </c>
      <c r="E1136" s="199">
        <v>2.5329328304877132E-2</v>
      </c>
      <c r="F1136" s="199">
        <v>3.0569469277465313E-2</v>
      </c>
      <c r="G1136" s="199">
        <v>3.2827812952996784E-2</v>
      </c>
      <c r="H1136" s="199">
        <v>3.494435481199594E-2</v>
      </c>
      <c r="I1136" s="199">
        <v>4.4650844080547258E-2</v>
      </c>
      <c r="J1136" s="199">
        <v>2.3665168519661727E-2</v>
      </c>
      <c r="K1136" s="199">
        <v>2.4194564477308712E-2</v>
      </c>
      <c r="L1136" s="199">
        <v>3.3560983901076265E-2</v>
      </c>
      <c r="M1136" s="199">
        <v>4.2086817788418447E-2</v>
      </c>
      <c r="N1136" s="199">
        <v>5.6138175769822989E-2</v>
      </c>
    </row>
    <row r="1137" spans="3:14">
      <c r="C1137" s="29">
        <v>7</v>
      </c>
      <c r="D1137" s="34" t="s">
        <v>1582</v>
      </c>
      <c r="E1137" s="199">
        <v>2.9414937609993738E-2</v>
      </c>
      <c r="F1137" s="199">
        <v>3.0129169091114592E-2</v>
      </c>
      <c r="G1137" s="199">
        <v>3.6967304386164385E-2</v>
      </c>
      <c r="H1137" s="199">
        <v>4.0282113260341333E-2</v>
      </c>
      <c r="I1137" s="199">
        <v>4.5090532262185797E-2</v>
      </c>
      <c r="J1137" s="199">
        <v>2.7113339071183587E-2</v>
      </c>
      <c r="K1137" s="199">
        <v>2.6655963266831294E-2</v>
      </c>
      <c r="L1137" s="199">
        <v>3.8961860330115679E-2</v>
      </c>
      <c r="M1137" s="199">
        <v>4.389847046513954E-2</v>
      </c>
      <c r="N1137" s="199">
        <v>6.2935931724060062E-2</v>
      </c>
    </row>
    <row r="1138" spans="3:14">
      <c r="C1138" s="29">
        <v>8</v>
      </c>
      <c r="D1138" s="34" t="s">
        <v>1583</v>
      </c>
      <c r="E1138" s="199">
        <v>3.2905064082111989E-2</v>
      </c>
      <c r="F1138" s="199">
        <v>3.6084950887225208E-2</v>
      </c>
      <c r="G1138" s="199">
        <v>4.1059268693824924E-2</v>
      </c>
      <c r="H1138" s="199">
        <v>4.5093159290500714E-2</v>
      </c>
      <c r="I1138" s="199">
        <v>4.6267418352072549E-2</v>
      </c>
      <c r="J1138" s="199">
        <v>3.1033317936560157E-2</v>
      </c>
      <c r="K1138" s="199">
        <v>3.449828516033715E-2</v>
      </c>
      <c r="L1138" s="199">
        <v>4.4615139626261929E-2</v>
      </c>
      <c r="M1138" s="199">
        <v>4.7777389957110956E-2</v>
      </c>
      <c r="N1138" s="199">
        <v>5.2474727587144117E-2</v>
      </c>
    </row>
    <row r="1139" spans="3:14">
      <c r="C1139" s="29">
        <v>9</v>
      </c>
      <c r="D1139" s="34" t="s">
        <v>1584</v>
      </c>
      <c r="E1139" s="199">
        <v>3.4339183365418857E-2</v>
      </c>
      <c r="F1139" s="199">
        <v>4.3869208501224666E-2</v>
      </c>
      <c r="G1139" s="199">
        <v>4.5112560786689564E-2</v>
      </c>
      <c r="H1139" s="199">
        <v>4.8037207695919973E-2</v>
      </c>
      <c r="I1139" s="199">
        <v>4.6885949919836203E-2</v>
      </c>
      <c r="J1139" s="199">
        <v>3.3694843247723254E-2</v>
      </c>
      <c r="K1139" s="199">
        <v>4.2060380708259591E-2</v>
      </c>
      <c r="L1139" s="199">
        <v>5.0587398886739458E-2</v>
      </c>
      <c r="M1139" s="199">
        <v>4.9651292194626807E-2</v>
      </c>
      <c r="N1139" s="199">
        <v>4.941948749257568E-2</v>
      </c>
    </row>
    <row r="1140" spans="3:14">
      <c r="C1140" s="29">
        <v>10</v>
      </c>
      <c r="D1140" s="34" t="s">
        <v>1585</v>
      </c>
      <c r="E1140" s="199">
        <v>3.7063253257239963E-2</v>
      </c>
      <c r="F1140" s="199">
        <v>4.7956206552450621E-2</v>
      </c>
      <c r="G1140" s="199">
        <v>4.7747985036313945E-2</v>
      </c>
      <c r="H1140" s="199">
        <v>5.0350906164569068E-2</v>
      </c>
      <c r="I1140" s="199">
        <v>4.5238355952637407E-2</v>
      </c>
      <c r="J1140" s="199">
        <v>3.7252968427725554E-2</v>
      </c>
      <c r="K1140" s="199">
        <v>4.7328435216086255E-2</v>
      </c>
      <c r="L1140" s="199">
        <v>5.3414497346445274E-2</v>
      </c>
      <c r="M1140" s="199">
        <v>5.0301454274038801E-2</v>
      </c>
      <c r="N1140" s="199">
        <v>5.0283351906522486E-2</v>
      </c>
    </row>
    <row r="1141" spans="3:14">
      <c r="C1141" s="29">
        <v>11</v>
      </c>
      <c r="D1141" s="34" t="s">
        <v>1586</v>
      </c>
      <c r="E1141" s="199">
        <v>4.0404049410002842E-2</v>
      </c>
      <c r="F1141" s="199">
        <v>5.088832265891758E-2</v>
      </c>
      <c r="G1141" s="199">
        <v>4.9175517841454741E-2</v>
      </c>
      <c r="H1141" s="199">
        <v>4.9836372068190797E-2</v>
      </c>
      <c r="I1141" s="199">
        <v>4.2676670334226743E-2</v>
      </c>
      <c r="J1141" s="199">
        <v>4.260650702219948E-2</v>
      </c>
      <c r="K1141" s="199">
        <v>5.2873453245947208E-2</v>
      </c>
      <c r="L1141" s="199">
        <v>5.5197255826448924E-2</v>
      </c>
      <c r="M1141" s="199">
        <v>5.0231185446152925E-2</v>
      </c>
      <c r="N1141" s="199">
        <v>3.929701078516893E-2</v>
      </c>
    </row>
    <row r="1142" spans="3:14">
      <c r="C1142" s="29">
        <v>12</v>
      </c>
      <c r="D1142" s="34" t="s">
        <v>1587</v>
      </c>
      <c r="E1142" s="199">
        <v>4.3746827693225937E-2</v>
      </c>
      <c r="F1142" s="199">
        <v>5.2440109852428252E-2</v>
      </c>
      <c r="G1142" s="199">
        <v>4.9702218071654591E-2</v>
      </c>
      <c r="H1142" s="199">
        <v>5.2561576030724436E-2</v>
      </c>
      <c r="I1142" s="199">
        <v>4.2575754476257027E-2</v>
      </c>
      <c r="J1142" s="199">
        <v>4.4027861145135183E-2</v>
      </c>
      <c r="K1142" s="199">
        <v>5.5227731028488158E-2</v>
      </c>
      <c r="L1142" s="199">
        <v>5.720236148229757E-2</v>
      </c>
      <c r="M1142" s="199">
        <v>4.8897481088062175E-2</v>
      </c>
      <c r="N1142" s="199">
        <v>3.8788137721631116E-2</v>
      </c>
    </row>
    <row r="1143" spans="3:14">
      <c r="C1143" s="29">
        <v>13</v>
      </c>
      <c r="D1143" s="34" t="s">
        <v>1588</v>
      </c>
      <c r="E1143" s="199">
        <v>4.7523084644770223E-2</v>
      </c>
      <c r="F1143" s="199">
        <v>5.2719205529127011E-2</v>
      </c>
      <c r="G1143" s="199">
        <v>5.000193082812121E-2</v>
      </c>
      <c r="H1143" s="199">
        <v>5.1546025775174538E-2</v>
      </c>
      <c r="I1143" s="199">
        <v>4.0543731616429067E-2</v>
      </c>
      <c r="J1143" s="199">
        <v>4.8123250023386847E-2</v>
      </c>
      <c r="K1143" s="199">
        <v>5.5210237274536375E-2</v>
      </c>
      <c r="L1143" s="199">
        <v>5.6942391752571493E-2</v>
      </c>
      <c r="M1143" s="199">
        <v>5.0350071080778679E-2</v>
      </c>
      <c r="N1143" s="199">
        <v>3.8987183092027838E-2</v>
      </c>
    </row>
    <row r="1144" spans="3:14">
      <c r="C1144" s="29">
        <v>14</v>
      </c>
      <c r="D1144" s="34" t="s">
        <v>1589</v>
      </c>
      <c r="E1144" s="199">
        <v>4.937041549665553E-2</v>
      </c>
      <c r="F1144" s="199">
        <v>5.4711102520669262E-2</v>
      </c>
      <c r="G1144" s="199">
        <v>5.1136361141844437E-2</v>
      </c>
      <c r="H1144" s="199">
        <v>5.3750667372035058E-2</v>
      </c>
      <c r="I1144" s="199">
        <v>3.9464909667648984E-2</v>
      </c>
      <c r="J1144" s="199">
        <v>5.1350703976999715E-2</v>
      </c>
      <c r="K1144" s="199">
        <v>5.6424534706302709E-2</v>
      </c>
      <c r="L1144" s="199">
        <v>5.7719590423796534E-2</v>
      </c>
      <c r="M1144" s="199">
        <v>5.2467257833671177E-2</v>
      </c>
      <c r="N1144" s="199">
        <v>3.6232637873479828E-2</v>
      </c>
    </row>
    <row r="1145" spans="3:14">
      <c r="C1145" s="29">
        <v>15</v>
      </c>
      <c r="D1145" s="34" t="s">
        <v>1590</v>
      </c>
      <c r="E1145" s="199">
        <v>5.1622893077756062E-2</v>
      </c>
      <c r="F1145" s="199">
        <v>5.5682028551638674E-2</v>
      </c>
      <c r="G1145" s="199">
        <v>5.1151956173138856E-2</v>
      </c>
      <c r="H1145" s="199">
        <v>5.0821415627612242E-2</v>
      </c>
      <c r="I1145" s="199">
        <v>3.7470890299893818E-2</v>
      </c>
      <c r="J1145" s="199">
        <v>5.3768221337955294E-2</v>
      </c>
      <c r="K1145" s="199">
        <v>5.8381450777847087E-2</v>
      </c>
      <c r="L1145" s="199">
        <v>5.7341713163108099E-2</v>
      </c>
      <c r="M1145" s="199">
        <v>5.2298552502241878E-2</v>
      </c>
      <c r="N1145" s="199">
        <v>3.2553050876985019E-2</v>
      </c>
    </row>
    <row r="1146" spans="3:14">
      <c r="C1146" s="29">
        <v>16</v>
      </c>
      <c r="D1146" s="34" t="s">
        <v>1591</v>
      </c>
      <c r="E1146" s="199">
        <v>5.5490022237109006E-2</v>
      </c>
      <c r="F1146" s="199">
        <v>5.2929122250148411E-2</v>
      </c>
      <c r="G1146" s="199">
        <v>4.9233173698627251E-2</v>
      </c>
      <c r="H1146" s="199">
        <v>4.6751420479455651E-2</v>
      </c>
      <c r="I1146" s="199">
        <v>3.6946465388610586E-2</v>
      </c>
      <c r="J1146" s="199">
        <v>5.8602370589149161E-2</v>
      </c>
      <c r="K1146" s="199">
        <v>5.5770966050772738E-2</v>
      </c>
      <c r="L1146" s="199">
        <v>5.3667973126908568E-2</v>
      </c>
      <c r="M1146" s="199">
        <v>4.5110983649315838E-2</v>
      </c>
      <c r="N1146" s="199">
        <v>3.3105210991533067E-2</v>
      </c>
    </row>
    <row r="1147" spans="3:14">
      <c r="C1147" s="29">
        <v>17</v>
      </c>
      <c r="D1147" s="34" t="s">
        <v>1592</v>
      </c>
      <c r="E1147" s="199">
        <v>5.6496215027937682E-2</v>
      </c>
      <c r="F1147" s="199">
        <v>5.0533819608672315E-2</v>
      </c>
      <c r="G1147" s="199">
        <v>4.9812681846057187E-2</v>
      </c>
      <c r="H1147" s="199">
        <v>4.5983090156603464E-2</v>
      </c>
      <c r="I1147" s="199">
        <v>3.8035559337927953E-2</v>
      </c>
      <c r="J1147" s="199">
        <v>6.4180376010452317E-2</v>
      </c>
      <c r="K1147" s="199">
        <v>5.4530842115683043E-2</v>
      </c>
      <c r="L1147" s="199">
        <v>5.0365856395911811E-2</v>
      </c>
      <c r="M1147" s="199">
        <v>4.1361475080027271E-2</v>
      </c>
      <c r="N1147" s="199">
        <v>3.2697862326535113E-2</v>
      </c>
    </row>
    <row r="1148" spans="3:14">
      <c r="C1148" s="29">
        <v>18</v>
      </c>
      <c r="D1148" s="34" t="s">
        <v>1593</v>
      </c>
      <c r="E1148" s="199">
        <v>5.9335985337923093E-2</v>
      </c>
      <c r="F1148" s="199">
        <v>4.2626380752186992E-2</v>
      </c>
      <c r="G1148" s="199">
        <v>4.9366795043290591E-2</v>
      </c>
      <c r="H1148" s="199">
        <v>4.3295638991673921E-2</v>
      </c>
      <c r="I1148" s="199">
        <v>4.029251864011632E-2</v>
      </c>
      <c r="J1148" s="199">
        <v>6.3668634703465579E-2</v>
      </c>
      <c r="K1148" s="199">
        <v>5.0142971908193577E-2</v>
      </c>
      <c r="L1148" s="199">
        <v>4.749739430285832E-2</v>
      </c>
      <c r="M1148" s="199">
        <v>4.1522963071074559E-2</v>
      </c>
      <c r="N1148" s="199">
        <v>3.731337541727122E-2</v>
      </c>
    </row>
    <row r="1149" spans="3:14">
      <c r="C1149" s="29">
        <v>19</v>
      </c>
      <c r="D1149" s="34" t="s">
        <v>1594</v>
      </c>
      <c r="E1149" s="199">
        <v>5.9638337602509542E-2</v>
      </c>
      <c r="F1149" s="199">
        <v>3.7589875355895259E-2</v>
      </c>
      <c r="G1149" s="199">
        <v>4.8174906747494528E-2</v>
      </c>
      <c r="H1149" s="199">
        <v>4.1904631074790477E-2</v>
      </c>
      <c r="I1149" s="199">
        <v>4.0305933349033297E-2</v>
      </c>
      <c r="J1149" s="199">
        <v>6.147674743479134E-2</v>
      </c>
      <c r="K1149" s="199">
        <v>4.3489321732272164E-2</v>
      </c>
      <c r="L1149" s="199">
        <v>4.3977617333310556E-2</v>
      </c>
      <c r="M1149" s="199">
        <v>4.050211037037587E-2</v>
      </c>
      <c r="N1149" s="199">
        <v>3.8625435959091237E-2</v>
      </c>
    </row>
    <row r="1150" spans="3:14">
      <c r="C1150" s="29">
        <v>20</v>
      </c>
      <c r="D1150" s="34" t="s">
        <v>1595</v>
      </c>
      <c r="E1150" s="199">
        <v>5.6851093749719653E-2</v>
      </c>
      <c r="F1150" s="199">
        <v>3.5331897089184265E-2</v>
      </c>
      <c r="G1150" s="199">
        <v>4.5064569891417584E-2</v>
      </c>
      <c r="H1150" s="199">
        <v>3.9629233428226815E-2</v>
      </c>
      <c r="I1150" s="199">
        <v>3.9727587709717217E-2</v>
      </c>
      <c r="J1150" s="199">
        <v>5.9907728048121826E-2</v>
      </c>
      <c r="K1150" s="199">
        <v>3.9700154547402194E-2</v>
      </c>
      <c r="L1150" s="199">
        <v>4.1651936460376959E-2</v>
      </c>
      <c r="M1150" s="199">
        <v>3.7835503580903478E-2</v>
      </c>
      <c r="N1150" s="199">
        <v>3.7229366010469583E-2</v>
      </c>
    </row>
    <row r="1151" spans="3:14">
      <c r="C1151" s="29">
        <v>21</v>
      </c>
      <c r="D1151" s="34" t="s">
        <v>1596</v>
      </c>
      <c r="E1151" s="199">
        <v>5.2042474727311633E-2</v>
      </c>
      <c r="F1151" s="199">
        <v>3.6533002597998208E-2</v>
      </c>
      <c r="G1151" s="199">
        <v>4.258523199386835E-2</v>
      </c>
      <c r="H1151" s="199">
        <v>3.7780929527461628E-2</v>
      </c>
      <c r="I1151" s="199">
        <v>3.9020361927682608E-2</v>
      </c>
      <c r="J1151" s="199">
        <v>5.6844633085589048E-2</v>
      </c>
      <c r="K1151" s="199">
        <v>4.0133306922868248E-2</v>
      </c>
      <c r="L1151" s="199">
        <v>3.7043138316742941E-2</v>
      </c>
      <c r="M1151" s="199">
        <v>3.6059035438544648E-2</v>
      </c>
      <c r="N1151" s="199">
        <v>4.2788874602354955E-2</v>
      </c>
    </row>
    <row r="1152" spans="3:14">
      <c r="C1152" s="29">
        <v>22</v>
      </c>
      <c r="D1152" s="34" t="s">
        <v>1597</v>
      </c>
      <c r="E1152" s="199">
        <v>4.9741648636862916E-2</v>
      </c>
      <c r="F1152" s="199">
        <v>4.1402673430057581E-2</v>
      </c>
      <c r="G1152" s="199">
        <v>4.004509697193899E-2</v>
      </c>
      <c r="H1152" s="199">
        <v>3.8607228662118791E-2</v>
      </c>
      <c r="I1152" s="199">
        <v>4.174392612679844E-2</v>
      </c>
      <c r="J1152" s="199">
        <v>4.9999484343523477E-2</v>
      </c>
      <c r="K1152" s="199">
        <v>4.1275370460985762E-2</v>
      </c>
      <c r="L1152" s="199">
        <v>3.4334822659421865E-2</v>
      </c>
      <c r="M1152" s="199">
        <v>3.5524451046083316E-2</v>
      </c>
      <c r="N1152" s="199">
        <v>4.3386761356048187E-2</v>
      </c>
    </row>
    <row r="1153" spans="1:14">
      <c r="C1153" s="29">
        <v>23</v>
      </c>
      <c r="D1153" s="34" t="s">
        <v>1598</v>
      </c>
      <c r="E1153" s="199">
        <v>4.4350699580235242E-2</v>
      </c>
      <c r="F1153" s="199">
        <v>3.8243736839662423E-2</v>
      </c>
      <c r="G1153" s="199">
        <v>3.5437649478792355E-2</v>
      </c>
      <c r="H1153" s="199">
        <v>3.6035836904017286E-2</v>
      </c>
      <c r="I1153" s="199">
        <v>4.1826596816675027E-2</v>
      </c>
      <c r="J1153" s="199">
        <v>4.1489216598707662E-2</v>
      </c>
      <c r="K1153" s="199">
        <v>3.6997708393528242E-2</v>
      </c>
      <c r="L1153" s="199">
        <v>3.0261605922594668E-2</v>
      </c>
      <c r="M1153" s="199">
        <v>3.3606041876211787E-2</v>
      </c>
      <c r="N1153" s="199">
        <v>4.3644982377103403E-2</v>
      </c>
    </row>
    <row r="1154" spans="1:14">
      <c r="C1154" s="29">
        <v>24</v>
      </c>
      <c r="D1154" s="34" t="s">
        <v>1599</v>
      </c>
      <c r="E1154" s="199">
        <v>3.6849883176435991E-2</v>
      </c>
      <c r="F1154" s="199">
        <v>3.7877538506955487E-2</v>
      </c>
      <c r="G1154" s="199">
        <v>3.220213188777328E-2</v>
      </c>
      <c r="H1154" s="199">
        <v>3.3890625517578675E-2</v>
      </c>
      <c r="I1154" s="199">
        <v>4.1729696641634895E-2</v>
      </c>
      <c r="J1154" s="199">
        <v>3.3349778781635357E-2</v>
      </c>
      <c r="K1154" s="199">
        <v>3.498078146732287E-2</v>
      </c>
      <c r="L1154" s="199">
        <v>2.7303724971648971E-2</v>
      </c>
      <c r="M1154" s="199">
        <v>3.3809029574455585E-2</v>
      </c>
      <c r="N1154" s="199">
        <v>4.4148100514784371E-2</v>
      </c>
    </row>
    <row r="1155" spans="1:14">
      <c r="A1155" s="16" t="s">
        <v>436</v>
      </c>
      <c r="B1155" s="16" t="s">
        <v>424</v>
      </c>
      <c r="C1155" s="29">
        <v>1</v>
      </c>
      <c r="D1155" s="34" t="s">
        <v>1600</v>
      </c>
      <c r="E1155" s="199">
        <v>3.2160529509960581E-2</v>
      </c>
      <c r="F1155" s="199">
        <v>4.2440177727521324E-2</v>
      </c>
      <c r="G1155" s="199">
        <v>3.3943937177529068E-2</v>
      </c>
      <c r="H1155" s="199">
        <v>3.934019216987434E-2</v>
      </c>
      <c r="I1155" s="199">
        <v>3.9302195879382544E-2</v>
      </c>
      <c r="J1155" s="199">
        <v>2.7290792041655118E-2</v>
      </c>
      <c r="K1155" s="199">
        <v>3.890876683374702E-2</v>
      </c>
      <c r="L1155" s="199">
        <v>3.1755170054603037E-2</v>
      </c>
      <c r="M1155" s="199">
        <v>3.6710684279021681E-2</v>
      </c>
      <c r="N1155" s="199">
        <v>4.2542769421781222E-2</v>
      </c>
    </row>
    <row r="1156" spans="1:14">
      <c r="C1156" s="29">
        <v>2</v>
      </c>
      <c r="D1156" s="34" t="s">
        <v>1601</v>
      </c>
      <c r="E1156" s="199">
        <v>2.7981525885389217E-2</v>
      </c>
      <c r="F1156" s="199">
        <v>4.1964429080770603E-2</v>
      </c>
      <c r="G1156" s="199">
        <v>3.2851654332710076E-2</v>
      </c>
      <c r="H1156" s="199">
        <v>3.779864157673176E-2</v>
      </c>
      <c r="I1156" s="199">
        <v>3.8524507979247252E-2</v>
      </c>
      <c r="J1156" s="199">
        <v>2.4544950538272943E-2</v>
      </c>
      <c r="K1156" s="199">
        <v>3.6471658387056592E-2</v>
      </c>
      <c r="L1156" s="199">
        <v>3.0980074081179958E-2</v>
      </c>
      <c r="M1156" s="199">
        <v>3.7082500498926252E-2</v>
      </c>
      <c r="N1156" s="199">
        <v>3.816505088294548E-2</v>
      </c>
    </row>
    <row r="1157" spans="1:14">
      <c r="C1157" s="29">
        <v>3</v>
      </c>
      <c r="D1157" s="34" t="s">
        <v>1602</v>
      </c>
      <c r="E1157" s="199">
        <v>2.5281120094705387E-2</v>
      </c>
      <c r="F1157" s="199">
        <v>4.0948351702490053E-2</v>
      </c>
      <c r="G1157" s="199">
        <v>3.2013732433319335E-2</v>
      </c>
      <c r="H1157" s="199">
        <v>3.6592026386661612E-2</v>
      </c>
      <c r="I1157" s="199">
        <v>3.7914819041773656E-2</v>
      </c>
      <c r="J1157" s="199">
        <v>2.2022211694329247E-2</v>
      </c>
      <c r="K1157" s="199">
        <v>3.5896922154863641E-2</v>
      </c>
      <c r="L1157" s="199">
        <v>3.0267060168093791E-2</v>
      </c>
      <c r="M1157" s="199">
        <v>3.5904658400347275E-2</v>
      </c>
      <c r="N1157" s="199">
        <v>3.6799748845925871E-2</v>
      </c>
    </row>
    <row r="1158" spans="1:14">
      <c r="C1158" s="29">
        <v>4</v>
      </c>
      <c r="D1158" s="34" t="s">
        <v>1603</v>
      </c>
      <c r="E1158" s="199">
        <v>2.3959209883286432E-2</v>
      </c>
      <c r="F1158" s="199">
        <v>3.9484742808346136E-2</v>
      </c>
      <c r="G1158" s="199">
        <v>3.2408913675211197E-2</v>
      </c>
      <c r="H1158" s="199">
        <v>3.6712986184208977E-2</v>
      </c>
      <c r="I1158" s="199">
        <v>4.0429405463414697E-2</v>
      </c>
      <c r="J1158" s="199">
        <v>2.1140465805483923E-2</v>
      </c>
      <c r="K1158" s="199">
        <v>3.5413094817196927E-2</v>
      </c>
      <c r="L1158" s="199">
        <v>3.0892197001543959E-2</v>
      </c>
      <c r="M1158" s="199">
        <v>3.7306187614858134E-2</v>
      </c>
      <c r="N1158" s="199">
        <v>3.9782072064477432E-2</v>
      </c>
    </row>
    <row r="1159" spans="1:14">
      <c r="C1159" s="29">
        <v>5</v>
      </c>
      <c r="D1159" s="34" t="s">
        <v>1604</v>
      </c>
      <c r="E1159" s="199">
        <v>2.3851643651594607E-2</v>
      </c>
      <c r="F1159" s="199">
        <v>3.7829609323722056E-2</v>
      </c>
      <c r="G1159" s="199">
        <v>3.2377239392364948E-2</v>
      </c>
      <c r="H1159" s="199">
        <v>3.7169195362239664E-2</v>
      </c>
      <c r="I1159" s="199">
        <v>4.2254107920627074E-2</v>
      </c>
      <c r="J1159" s="199">
        <v>2.0610868688595855E-2</v>
      </c>
      <c r="K1159" s="199">
        <v>3.6420383370308958E-2</v>
      </c>
      <c r="L1159" s="199">
        <v>3.2956225050420132E-2</v>
      </c>
      <c r="M1159" s="199">
        <v>3.9013599557139331E-2</v>
      </c>
      <c r="N1159" s="199">
        <v>4.0985212042333241E-2</v>
      </c>
    </row>
    <row r="1160" spans="1:14">
      <c r="C1160" s="29">
        <v>6</v>
      </c>
      <c r="D1160" s="34" t="s">
        <v>1605</v>
      </c>
      <c r="E1160" s="199">
        <v>2.4019864478770657E-2</v>
      </c>
      <c r="F1160" s="199">
        <v>3.4368139587865679E-2</v>
      </c>
      <c r="G1160" s="199">
        <v>3.3459498903521345E-2</v>
      </c>
      <c r="H1160" s="199">
        <v>3.5882594426743963E-2</v>
      </c>
      <c r="I1160" s="199">
        <v>4.4153033129246136E-2</v>
      </c>
      <c r="J1160" s="199">
        <v>2.0742494839790116E-2</v>
      </c>
      <c r="K1160" s="199">
        <v>2.7324453424523065E-2</v>
      </c>
      <c r="L1160" s="199">
        <v>3.5283799037214549E-2</v>
      </c>
      <c r="M1160" s="199">
        <v>4.4049657212216889E-2</v>
      </c>
      <c r="N1160" s="199">
        <v>4.8570099248042446E-2</v>
      </c>
    </row>
    <row r="1161" spans="1:14">
      <c r="C1161" s="29">
        <v>7</v>
      </c>
      <c r="D1161" s="34" t="s">
        <v>1606</v>
      </c>
      <c r="E1161" s="199">
        <v>2.4966522590917185E-2</v>
      </c>
      <c r="F1161" s="199">
        <v>3.0069767996534189E-2</v>
      </c>
      <c r="G1161" s="199">
        <v>3.6196328339071368E-2</v>
      </c>
      <c r="H1161" s="199">
        <v>3.6482369775906472E-2</v>
      </c>
      <c r="I1161" s="199">
        <v>4.4382420193458082E-2</v>
      </c>
      <c r="J1161" s="199">
        <v>2.5353085803126899E-2</v>
      </c>
      <c r="K1161" s="199">
        <v>2.7750045064409104E-2</v>
      </c>
      <c r="L1161" s="199">
        <v>4.0211159529279797E-2</v>
      </c>
      <c r="M1161" s="199">
        <v>4.5778530727441119E-2</v>
      </c>
      <c r="N1161" s="199">
        <v>5.195224261651768E-2</v>
      </c>
    </row>
    <row r="1162" spans="1:14">
      <c r="C1162" s="29">
        <v>8</v>
      </c>
      <c r="D1162" s="34" t="s">
        <v>1607</v>
      </c>
      <c r="E1162" s="199">
        <v>2.8782466893535301E-2</v>
      </c>
      <c r="F1162" s="199">
        <v>3.1543184461575446E-2</v>
      </c>
      <c r="G1162" s="199">
        <v>4.0140873498289341E-2</v>
      </c>
      <c r="H1162" s="199">
        <v>3.9109261784160944E-2</v>
      </c>
      <c r="I1162" s="199">
        <v>4.5413211982819598E-2</v>
      </c>
      <c r="J1162" s="199">
        <v>3.0563200000056554E-2</v>
      </c>
      <c r="K1162" s="199">
        <v>2.9504226693539699E-2</v>
      </c>
      <c r="L1162" s="199">
        <v>4.3893671497392511E-2</v>
      </c>
      <c r="M1162" s="199">
        <v>4.5671886622713945E-2</v>
      </c>
      <c r="N1162" s="199">
        <v>5.690942112284348E-2</v>
      </c>
    </row>
    <row r="1163" spans="1:14">
      <c r="C1163" s="29">
        <v>9</v>
      </c>
      <c r="D1163" s="34" t="s">
        <v>1608</v>
      </c>
      <c r="E1163" s="199">
        <v>3.486720310365507E-2</v>
      </c>
      <c r="F1163" s="199">
        <v>3.5756187827820508E-2</v>
      </c>
      <c r="G1163" s="199">
        <v>4.1899845149778771E-2</v>
      </c>
      <c r="H1163" s="199">
        <v>4.0756073304306126E-2</v>
      </c>
      <c r="I1163" s="199">
        <v>4.4567187468236388E-2</v>
      </c>
      <c r="J1163" s="199">
        <v>3.5559948532823016E-2</v>
      </c>
      <c r="K1163" s="199">
        <v>3.5372470842547243E-2</v>
      </c>
      <c r="L1163" s="199">
        <v>4.6851125052666968E-2</v>
      </c>
      <c r="M1163" s="199">
        <v>4.5943917591099941E-2</v>
      </c>
      <c r="N1163" s="199">
        <v>5.3360056344087921E-2</v>
      </c>
    </row>
    <row r="1164" spans="1:14">
      <c r="C1164" s="29">
        <v>10</v>
      </c>
      <c r="D1164" s="34" t="s">
        <v>1609</v>
      </c>
      <c r="E1164" s="199">
        <v>3.9091884926386142E-2</v>
      </c>
      <c r="F1164" s="199">
        <v>3.9610237357552369E-2</v>
      </c>
      <c r="G1164" s="199">
        <v>4.5154507974432635E-2</v>
      </c>
      <c r="H1164" s="199">
        <v>4.1628930506594705E-2</v>
      </c>
      <c r="I1164" s="199">
        <v>4.4893911138741818E-2</v>
      </c>
      <c r="J1164" s="199">
        <v>3.9665982891622174E-2</v>
      </c>
      <c r="K1164" s="199">
        <v>4.0836635456413063E-2</v>
      </c>
      <c r="L1164" s="199">
        <v>4.9140996001993793E-2</v>
      </c>
      <c r="M1164" s="199">
        <v>4.5786495847296257E-2</v>
      </c>
      <c r="N1164" s="199">
        <v>4.5144721424571356E-2</v>
      </c>
    </row>
    <row r="1165" spans="1:14">
      <c r="C1165" s="29">
        <v>11</v>
      </c>
      <c r="D1165" s="34" t="s">
        <v>1610</v>
      </c>
      <c r="E1165" s="199">
        <v>4.2499024633710455E-2</v>
      </c>
      <c r="F1165" s="199">
        <v>4.228319142657995E-2</v>
      </c>
      <c r="G1165" s="199">
        <v>4.7678063905484604E-2</v>
      </c>
      <c r="H1165" s="199">
        <v>4.3429590958078523E-2</v>
      </c>
      <c r="I1165" s="199">
        <v>4.4257031119805113E-2</v>
      </c>
      <c r="J1165" s="199">
        <v>4.3501572648437452E-2</v>
      </c>
      <c r="K1165" s="199">
        <v>4.6381117928578144E-2</v>
      </c>
      <c r="L1165" s="199">
        <v>4.9568353960619628E-2</v>
      </c>
      <c r="M1165" s="199">
        <v>4.6394610622903336E-2</v>
      </c>
      <c r="N1165" s="199">
        <v>4.0969902577266314E-2</v>
      </c>
    </row>
    <row r="1166" spans="1:14">
      <c r="C1166" s="29">
        <v>12</v>
      </c>
      <c r="D1166" s="34" t="s">
        <v>1611</v>
      </c>
      <c r="E1166" s="199">
        <v>4.6818513498175861E-2</v>
      </c>
      <c r="F1166" s="199">
        <v>4.2272683314904233E-2</v>
      </c>
      <c r="G1166" s="199">
        <v>4.6948245922093776E-2</v>
      </c>
      <c r="H1166" s="199">
        <v>4.3435242551474636E-2</v>
      </c>
      <c r="I1166" s="199">
        <v>4.3405034329673513E-2</v>
      </c>
      <c r="J1166" s="199">
        <v>4.7215184891844876E-2</v>
      </c>
      <c r="K1166" s="199">
        <v>4.6684177579934434E-2</v>
      </c>
      <c r="L1166" s="199">
        <v>5.0906965332500616E-2</v>
      </c>
      <c r="M1166" s="199">
        <v>4.6515304314041654E-2</v>
      </c>
      <c r="N1166" s="199">
        <v>3.9981423639640697E-2</v>
      </c>
    </row>
    <row r="1167" spans="1:14">
      <c r="C1167" s="29">
        <v>13</v>
      </c>
      <c r="D1167" s="34" t="s">
        <v>1612</v>
      </c>
      <c r="E1167" s="199">
        <v>4.9398884526327409E-2</v>
      </c>
      <c r="F1167" s="199">
        <v>4.3307773044077125E-2</v>
      </c>
      <c r="G1167" s="199">
        <v>4.7802889374701403E-2</v>
      </c>
      <c r="H1167" s="199">
        <v>4.5005522077714119E-2</v>
      </c>
      <c r="I1167" s="199">
        <v>4.1251368598625063E-2</v>
      </c>
      <c r="J1167" s="199">
        <v>5.0144650928631039E-2</v>
      </c>
      <c r="K1167" s="199">
        <v>4.9281771728545934E-2</v>
      </c>
      <c r="L1167" s="199">
        <v>5.148748974831379E-2</v>
      </c>
      <c r="M1167" s="199">
        <v>4.7101404383382457E-2</v>
      </c>
      <c r="N1167" s="199">
        <v>3.4830281438561449E-2</v>
      </c>
    </row>
    <row r="1168" spans="1:14">
      <c r="C1168" s="29">
        <v>14</v>
      </c>
      <c r="D1168" s="34" t="s">
        <v>1613</v>
      </c>
      <c r="E1168" s="199">
        <v>5.1316172674976922E-2</v>
      </c>
      <c r="F1168" s="199">
        <v>4.3988470597619303E-2</v>
      </c>
      <c r="G1168" s="199">
        <v>4.8346891754632963E-2</v>
      </c>
      <c r="H1168" s="199">
        <v>4.5297678058552074E-2</v>
      </c>
      <c r="I1168" s="199">
        <v>3.958697005673318E-2</v>
      </c>
      <c r="J1168" s="199">
        <v>5.2913995524057025E-2</v>
      </c>
      <c r="K1168" s="199">
        <v>4.9595752448419565E-2</v>
      </c>
      <c r="L1168" s="199">
        <v>5.2467018073761369E-2</v>
      </c>
      <c r="M1168" s="199">
        <v>4.7562053815004772E-2</v>
      </c>
      <c r="N1168" s="199">
        <v>3.3966577926524168E-2</v>
      </c>
    </row>
    <row r="1169" spans="1:14">
      <c r="C1169" s="29">
        <v>15</v>
      </c>
      <c r="D1169" s="34" t="s">
        <v>1614</v>
      </c>
      <c r="E1169" s="199">
        <v>5.3140613867732528E-2</v>
      </c>
      <c r="F1169" s="199">
        <v>4.4660989744865015E-2</v>
      </c>
      <c r="G1169" s="199">
        <v>4.8916871160041689E-2</v>
      </c>
      <c r="H1169" s="199">
        <v>4.5747136722248519E-2</v>
      </c>
      <c r="I1169" s="199">
        <v>4.0129729310056317E-2</v>
      </c>
      <c r="J1169" s="199">
        <v>5.5568475383930525E-2</v>
      </c>
      <c r="K1169" s="199">
        <v>5.1984916204201433E-2</v>
      </c>
      <c r="L1169" s="199">
        <v>5.2224473239518517E-2</v>
      </c>
      <c r="M1169" s="199">
        <v>4.6935353759735683E-2</v>
      </c>
      <c r="N1169" s="199">
        <v>3.2367297326829421E-2</v>
      </c>
    </row>
    <row r="1170" spans="1:14">
      <c r="C1170" s="29">
        <v>16</v>
      </c>
      <c r="D1170" s="34" t="s">
        <v>1615</v>
      </c>
      <c r="E1170" s="199">
        <v>5.5610206508309272E-2</v>
      </c>
      <c r="F1170" s="199">
        <v>4.6259118760104093E-2</v>
      </c>
      <c r="G1170" s="199">
        <v>4.8687746802309757E-2</v>
      </c>
      <c r="H1170" s="199">
        <v>4.5957894059311902E-2</v>
      </c>
      <c r="I1170" s="199">
        <v>4.0432764868410673E-2</v>
      </c>
      <c r="J1170" s="199">
        <v>5.9260775801018524E-2</v>
      </c>
      <c r="K1170" s="199">
        <v>5.0521433017006394E-2</v>
      </c>
      <c r="L1170" s="199">
        <v>5.0474574615479779E-2</v>
      </c>
      <c r="M1170" s="199">
        <v>4.3367201317961825E-2</v>
      </c>
      <c r="N1170" s="199">
        <v>3.3584695476013657E-2</v>
      </c>
    </row>
    <row r="1171" spans="1:14">
      <c r="C1171" s="29">
        <v>17</v>
      </c>
      <c r="D1171" s="34" t="s">
        <v>1616</v>
      </c>
      <c r="E1171" s="199">
        <v>5.8092096265375412E-2</v>
      </c>
      <c r="F1171" s="199">
        <v>4.5934605463253619E-2</v>
      </c>
      <c r="G1171" s="199">
        <v>4.855016249318455E-2</v>
      </c>
      <c r="H1171" s="199">
        <v>4.6017392778676537E-2</v>
      </c>
      <c r="I1171" s="199">
        <v>4.0836726140960171E-2</v>
      </c>
      <c r="J1171" s="199">
        <v>6.156210844931035E-2</v>
      </c>
      <c r="K1171" s="199">
        <v>5.0791459436391267E-2</v>
      </c>
      <c r="L1171" s="199">
        <v>4.8374720150910419E-2</v>
      </c>
      <c r="M1171" s="199">
        <v>4.0778979871699608E-2</v>
      </c>
      <c r="N1171" s="199">
        <v>3.4726400476025807E-2</v>
      </c>
    </row>
    <row r="1172" spans="1:14">
      <c r="C1172" s="29">
        <v>18</v>
      </c>
      <c r="D1172" s="34" t="s">
        <v>1617</v>
      </c>
      <c r="E1172" s="199">
        <v>6.0227866910052191E-2</v>
      </c>
      <c r="F1172" s="199">
        <v>4.4772457186857635E-2</v>
      </c>
      <c r="G1172" s="199">
        <v>4.8441894035455575E-2</v>
      </c>
      <c r="H1172" s="199">
        <v>4.5835364374710058E-2</v>
      </c>
      <c r="I1172" s="199">
        <v>4.1104272600382748E-2</v>
      </c>
      <c r="J1172" s="199">
        <v>6.2289882578022003E-2</v>
      </c>
      <c r="K1172" s="199">
        <v>4.6490148596138654E-2</v>
      </c>
      <c r="L1172" s="199">
        <v>4.6440059583082546E-2</v>
      </c>
      <c r="M1172" s="199">
        <v>4.0381940772253766E-2</v>
      </c>
      <c r="N1172" s="199">
        <v>3.8094219967313971E-2</v>
      </c>
    </row>
    <row r="1173" spans="1:14">
      <c r="C1173" s="29">
        <v>19</v>
      </c>
      <c r="D1173" s="34" t="s">
        <v>1618</v>
      </c>
      <c r="E1173" s="199">
        <v>6.1013440248985459E-2</v>
      </c>
      <c r="F1173" s="199">
        <v>4.2683102461159424E-2</v>
      </c>
      <c r="G1173" s="199">
        <v>4.7408729662710862E-2</v>
      </c>
      <c r="H1173" s="199">
        <v>4.538072508373385E-2</v>
      </c>
      <c r="I1173" s="199">
        <v>3.9695820521175221E-2</v>
      </c>
      <c r="J1173" s="199">
        <v>6.3696675173077755E-2</v>
      </c>
      <c r="K1173" s="199">
        <v>4.3722077768088841E-2</v>
      </c>
      <c r="L1173" s="199">
        <v>4.3332527466449541E-2</v>
      </c>
      <c r="M1173" s="199">
        <v>3.9530668587735567E-2</v>
      </c>
      <c r="N1173" s="199">
        <v>4.297386556042531E-2</v>
      </c>
    </row>
    <row r="1174" spans="1:14">
      <c r="C1174" s="29">
        <v>20</v>
      </c>
      <c r="D1174" s="34" t="s">
        <v>1619</v>
      </c>
      <c r="E1174" s="199">
        <v>5.5670410209522229E-2</v>
      </c>
      <c r="F1174" s="199">
        <v>4.2485370753549898E-2</v>
      </c>
      <c r="G1174" s="199">
        <v>4.6064142644076995E-2</v>
      </c>
      <c r="H1174" s="199">
        <v>4.5110390532953105E-2</v>
      </c>
      <c r="I1174" s="199">
        <v>4.1692369464719874E-2</v>
      </c>
      <c r="J1174" s="199">
        <v>6.3031502325242184E-2</v>
      </c>
      <c r="K1174" s="199">
        <v>4.3770352491287759E-2</v>
      </c>
      <c r="L1174" s="199">
        <v>4.2386727152347412E-2</v>
      </c>
      <c r="M1174" s="199">
        <v>3.9002758144003162E-2</v>
      </c>
      <c r="N1174" s="199">
        <v>4.2591851698197493E-2</v>
      </c>
    </row>
    <row r="1175" spans="1:14">
      <c r="C1175" s="29">
        <v>21</v>
      </c>
      <c r="D1175" s="34" t="s">
        <v>1620</v>
      </c>
      <c r="E1175" s="199">
        <v>5.1182324151588209E-2</v>
      </c>
      <c r="F1175" s="199">
        <v>4.5491195733830488E-2</v>
      </c>
      <c r="G1175" s="199">
        <v>4.4684405398570257E-2</v>
      </c>
      <c r="H1175" s="199">
        <v>4.4341852325434444E-2</v>
      </c>
      <c r="I1175" s="199">
        <v>4.1802598146596169E-2</v>
      </c>
      <c r="J1175" s="199">
        <v>5.478662647202031E-2</v>
      </c>
      <c r="K1175" s="199">
        <v>4.6092099651029866E-2</v>
      </c>
      <c r="L1175" s="199">
        <v>3.9283494205597597E-2</v>
      </c>
      <c r="M1175" s="199">
        <v>3.8062652747767219E-2</v>
      </c>
      <c r="N1175" s="199">
        <v>4.5186050409666174E-2</v>
      </c>
    </row>
    <row r="1176" spans="1:14">
      <c r="C1176" s="29">
        <v>22</v>
      </c>
      <c r="D1176" s="34" t="s">
        <v>1621</v>
      </c>
      <c r="E1176" s="199">
        <v>4.7787190901636287E-2</v>
      </c>
      <c r="F1176" s="199">
        <v>5.1246480352796261E-2</v>
      </c>
      <c r="G1176" s="199">
        <v>4.2378195379810857E-2</v>
      </c>
      <c r="H1176" s="199">
        <v>4.3261456054544158E-2</v>
      </c>
      <c r="I1176" s="199">
        <v>4.1675744716919309E-2</v>
      </c>
      <c r="J1176" s="199">
        <v>4.8571808104710845E-2</v>
      </c>
      <c r="K1176" s="199">
        <v>4.8545709712238254E-2</v>
      </c>
      <c r="L1176" s="199">
        <v>3.7461976870568389E-2</v>
      </c>
      <c r="M1176" s="199">
        <v>3.7581869263177733E-2</v>
      </c>
      <c r="N1176" s="199">
        <v>4.5093010913808837E-2</v>
      </c>
    </row>
    <row r="1177" spans="1:14">
      <c r="C1177" s="29">
        <v>23</v>
      </c>
      <c r="D1177" s="34" t="s">
        <v>1622</v>
      </c>
      <c r="E1177" s="199">
        <v>4.4963881021239306E-2</v>
      </c>
      <c r="F1177" s="199">
        <v>4.6135872458047074E-2</v>
      </c>
      <c r="G1177" s="199">
        <v>3.8506336529410164E-2</v>
      </c>
      <c r="H1177" s="199">
        <v>4.0863218095774104E-2</v>
      </c>
      <c r="I1177" s="199">
        <v>4.1351978471324866E-2</v>
      </c>
      <c r="J1177" s="199">
        <v>3.8225870687507324E-2</v>
      </c>
      <c r="K1177" s="199">
        <v>4.3198766567320954E-2</v>
      </c>
      <c r="L1177" s="199">
        <v>3.3035333188310277E-2</v>
      </c>
      <c r="M1177" s="199">
        <v>3.7337052454296797E-2</v>
      </c>
      <c r="N1177" s="199">
        <v>4.1170305446168079E-2</v>
      </c>
    </row>
    <row r="1178" spans="1:14">
      <c r="C1178" s="29">
        <v>24</v>
      </c>
      <c r="D1178" s="34" t="s">
        <v>1623</v>
      </c>
      <c r="E1178" s="199">
        <v>3.7317403564167927E-2</v>
      </c>
      <c r="F1178" s="199">
        <v>4.4463860828157821E-2</v>
      </c>
      <c r="G1178" s="199">
        <v>3.5138894061288617E-2</v>
      </c>
      <c r="H1178" s="199">
        <v>3.8844264849365408E-2</v>
      </c>
      <c r="I1178" s="199">
        <v>4.0942791457670519E-2</v>
      </c>
      <c r="J1178" s="199">
        <v>3.1736870196434071E-2</v>
      </c>
      <c r="K1178" s="199">
        <v>3.9041559826213407E-2</v>
      </c>
      <c r="L1178" s="199">
        <v>3.0324808938151614E-2</v>
      </c>
      <c r="M1178" s="199">
        <v>3.6200031594975417E-2</v>
      </c>
      <c r="N1178" s="199">
        <v>4.0252723130032621E-2</v>
      </c>
    </row>
    <row r="1179" spans="1:14">
      <c r="A1179" s="16" t="s">
        <v>437</v>
      </c>
      <c r="B1179" s="16" t="s">
        <v>423</v>
      </c>
      <c r="C1179" s="29">
        <v>1</v>
      </c>
      <c r="D1179" s="34" t="s">
        <v>1624</v>
      </c>
      <c r="E1179" s="199">
        <v>2.9862224806152311E-2</v>
      </c>
      <c r="F1179" s="199">
        <v>4.4460452967305976E-2</v>
      </c>
      <c r="G1179" s="199">
        <v>3.5426072456252997E-2</v>
      </c>
      <c r="H1179" s="199">
        <v>4.202488775549193E-2</v>
      </c>
      <c r="I1179" s="199">
        <v>4.258641621656465E-2</v>
      </c>
      <c r="J1179" s="199">
        <v>2.6220676705945363E-2</v>
      </c>
      <c r="K1179" s="199">
        <v>4.0264387404558247E-2</v>
      </c>
      <c r="L1179" s="199">
        <v>3.4956994925432354E-2</v>
      </c>
      <c r="M1179" s="199">
        <v>4.1172798669473425E-2</v>
      </c>
      <c r="N1179" s="199">
        <v>3.4477007030763868E-2</v>
      </c>
    </row>
    <row r="1180" spans="1:14">
      <c r="C1180" s="29">
        <v>2</v>
      </c>
      <c r="D1180" s="34" t="s">
        <v>1625</v>
      </c>
      <c r="E1180" s="199">
        <v>2.6653890101212385E-2</v>
      </c>
      <c r="F1180" s="199">
        <v>4.2702887178168565E-2</v>
      </c>
      <c r="G1180" s="199">
        <v>3.4639760308384018E-2</v>
      </c>
      <c r="H1180" s="199">
        <v>4.1473613676669414E-2</v>
      </c>
      <c r="I1180" s="199">
        <v>3.9614127466007294E-2</v>
      </c>
      <c r="J1180" s="199">
        <v>2.3936741932293757E-2</v>
      </c>
      <c r="K1180" s="199">
        <v>3.8294853191683575E-2</v>
      </c>
      <c r="L1180" s="199">
        <v>3.4865622499385858E-2</v>
      </c>
      <c r="M1180" s="199">
        <v>4.2285183225558777E-2</v>
      </c>
      <c r="N1180" s="199">
        <v>3.831513899762392E-2</v>
      </c>
    </row>
    <row r="1181" spans="1:14">
      <c r="C1181" s="29">
        <v>3</v>
      </c>
      <c r="D1181" s="34" t="s">
        <v>1626</v>
      </c>
      <c r="E1181" s="199">
        <v>2.5053138690203525E-2</v>
      </c>
      <c r="F1181" s="199">
        <v>4.1335777977893284E-2</v>
      </c>
      <c r="G1181" s="199">
        <v>3.3809110512444972E-2</v>
      </c>
      <c r="H1181" s="199">
        <v>4.0848508248004588E-2</v>
      </c>
      <c r="I1181" s="199">
        <v>4.0003939683322859E-2</v>
      </c>
      <c r="J1181" s="199">
        <v>2.1376728675500042E-2</v>
      </c>
      <c r="K1181" s="199">
        <v>3.7363162966883259E-2</v>
      </c>
      <c r="L1181" s="199">
        <v>3.4039972876509825E-2</v>
      </c>
      <c r="M1181" s="199">
        <v>4.1359079131506771E-2</v>
      </c>
      <c r="N1181" s="199">
        <v>3.936275386532416E-2</v>
      </c>
    </row>
    <row r="1182" spans="1:14">
      <c r="C1182" s="29">
        <v>4</v>
      </c>
      <c r="D1182" s="34" t="s">
        <v>1627</v>
      </c>
      <c r="E1182" s="199">
        <v>2.3282372017413743E-2</v>
      </c>
      <c r="F1182" s="199">
        <v>4.1398370118590953E-2</v>
      </c>
      <c r="G1182" s="199">
        <v>3.3845466957060123E-2</v>
      </c>
      <c r="H1182" s="199">
        <v>4.0485107841323163E-2</v>
      </c>
      <c r="I1182" s="199">
        <v>4.0001351913624326E-2</v>
      </c>
      <c r="J1182" s="199">
        <v>2.0548989264553345E-2</v>
      </c>
      <c r="K1182" s="199">
        <v>3.6388793005835612E-2</v>
      </c>
      <c r="L1182" s="199">
        <v>3.4020878499142586E-2</v>
      </c>
      <c r="M1182" s="199">
        <v>4.1855546064256267E-2</v>
      </c>
      <c r="N1182" s="199">
        <v>4.3719749231636344E-2</v>
      </c>
    </row>
    <row r="1183" spans="1:14">
      <c r="C1183" s="29">
        <v>5</v>
      </c>
      <c r="D1183" s="34" t="s">
        <v>1628</v>
      </c>
      <c r="E1183" s="199">
        <v>2.2818481787561126E-2</v>
      </c>
      <c r="F1183" s="199">
        <v>4.09667713031499E-2</v>
      </c>
      <c r="G1183" s="199">
        <v>3.4621983991598028E-2</v>
      </c>
      <c r="H1183" s="199">
        <v>4.0492449263680362E-2</v>
      </c>
      <c r="I1183" s="199">
        <v>4.2228441408267411E-2</v>
      </c>
      <c r="J1183" s="199">
        <v>2.0292785389828122E-2</v>
      </c>
      <c r="K1183" s="199">
        <v>3.7735464946624449E-2</v>
      </c>
      <c r="L1183" s="199">
        <v>3.3932093288350042E-2</v>
      </c>
      <c r="M1183" s="199">
        <v>4.078651054910952E-2</v>
      </c>
      <c r="N1183" s="199">
        <v>4.8213876499408545E-2</v>
      </c>
    </row>
    <row r="1184" spans="1:14">
      <c r="C1184" s="29">
        <v>6</v>
      </c>
      <c r="D1184" s="34" t="s">
        <v>1629</v>
      </c>
      <c r="E1184" s="199">
        <v>2.2540476153836253E-2</v>
      </c>
      <c r="F1184" s="199">
        <v>4.0420964249324121E-2</v>
      </c>
      <c r="G1184" s="199">
        <v>3.7668406504999502E-2</v>
      </c>
      <c r="H1184" s="199">
        <v>4.0937773269847821E-2</v>
      </c>
      <c r="I1184" s="199">
        <v>4.7057964629736423E-2</v>
      </c>
      <c r="J1184" s="199">
        <v>2.0787716050179844E-2</v>
      </c>
      <c r="K1184" s="199">
        <v>3.4411683061837416E-2</v>
      </c>
      <c r="L1184" s="199">
        <v>3.4071310976769048E-2</v>
      </c>
      <c r="M1184" s="199">
        <v>4.2034962928141004E-2</v>
      </c>
      <c r="N1184" s="199">
        <v>5.7042187185305709E-2</v>
      </c>
    </row>
    <row r="1185" spans="3:14">
      <c r="C1185" s="29">
        <v>7</v>
      </c>
      <c r="D1185" s="34" t="s">
        <v>1630</v>
      </c>
      <c r="E1185" s="199">
        <v>2.4202040288578301E-2</v>
      </c>
      <c r="F1185" s="199">
        <v>3.5111554528900975E-2</v>
      </c>
      <c r="G1185" s="199">
        <v>3.6756749628004425E-2</v>
      </c>
      <c r="H1185" s="199">
        <v>3.8650836780325791E-2</v>
      </c>
      <c r="I1185" s="199">
        <v>4.7658170365269183E-2</v>
      </c>
      <c r="J1185" s="199">
        <v>2.4749848208091577E-2</v>
      </c>
      <c r="K1185" s="199">
        <v>3.1179121709015101E-2</v>
      </c>
      <c r="L1185" s="199">
        <v>3.4480072767068798E-2</v>
      </c>
      <c r="M1185" s="199">
        <v>4.0196000280323788E-2</v>
      </c>
      <c r="N1185" s="199">
        <v>5.8648564677424311E-2</v>
      </c>
    </row>
    <row r="1186" spans="3:14">
      <c r="C1186" s="29">
        <v>8</v>
      </c>
      <c r="D1186" s="34" t="s">
        <v>1631</v>
      </c>
      <c r="E1186" s="199">
        <v>2.7204676143770975E-2</v>
      </c>
      <c r="F1186" s="199">
        <v>3.1183834928634833E-2</v>
      </c>
      <c r="G1186" s="199">
        <v>4.1094818240646411E-2</v>
      </c>
      <c r="H1186" s="199">
        <v>3.7910521075805358E-2</v>
      </c>
      <c r="I1186" s="199">
        <v>4.7368575410824121E-2</v>
      </c>
      <c r="J1186" s="199">
        <v>2.9061406405665659E-2</v>
      </c>
      <c r="K1186" s="199">
        <v>3.2659070401051093E-2</v>
      </c>
      <c r="L1186" s="199">
        <v>3.7761645579678052E-2</v>
      </c>
      <c r="M1186" s="199">
        <v>4.151754395893785E-2</v>
      </c>
      <c r="N1186" s="199">
        <v>5.2343012596185332E-2</v>
      </c>
    </row>
    <row r="1187" spans="3:14">
      <c r="C1187" s="29">
        <v>9</v>
      </c>
      <c r="D1187" s="34" t="s">
        <v>1632</v>
      </c>
      <c r="E1187" s="199">
        <v>3.3174436408121871E-2</v>
      </c>
      <c r="F1187" s="199">
        <v>3.2303516858690928E-2</v>
      </c>
      <c r="G1187" s="199">
        <v>4.3165549301739665E-2</v>
      </c>
      <c r="H1187" s="199">
        <v>3.8674696402986687E-2</v>
      </c>
      <c r="I1187" s="199">
        <v>4.71809228990486E-2</v>
      </c>
      <c r="J1187" s="199">
        <v>3.6088320577235343E-2</v>
      </c>
      <c r="K1187" s="199">
        <v>3.3861460516162303E-2</v>
      </c>
      <c r="L1187" s="199">
        <v>4.0565275923682753E-2</v>
      </c>
      <c r="M1187" s="199">
        <v>4.0924625410099988E-2</v>
      </c>
      <c r="N1187" s="199">
        <v>5.6155296804262907E-2</v>
      </c>
    </row>
    <row r="1188" spans="3:14">
      <c r="C1188" s="29">
        <v>10</v>
      </c>
      <c r="D1188" s="34" t="s">
        <v>1633</v>
      </c>
      <c r="E1188" s="199">
        <v>3.7663804748472786E-2</v>
      </c>
      <c r="F1188" s="199">
        <v>3.631789698155051E-2</v>
      </c>
      <c r="G1188" s="199">
        <v>4.5809561244152384E-2</v>
      </c>
      <c r="H1188" s="199">
        <v>3.9908639335774806E-2</v>
      </c>
      <c r="I1188" s="199">
        <v>4.549024669600623E-2</v>
      </c>
      <c r="J1188" s="199">
        <v>4.0637348929620877E-2</v>
      </c>
      <c r="K1188" s="199">
        <v>4.1254095882942404E-2</v>
      </c>
      <c r="L1188" s="199">
        <v>4.289870722501906E-2</v>
      </c>
      <c r="M1188" s="199">
        <v>4.1993299683238915E-2</v>
      </c>
      <c r="N1188" s="199">
        <v>4.621778766430458E-2</v>
      </c>
    </row>
    <row r="1189" spans="3:14">
      <c r="C1189" s="29">
        <v>11</v>
      </c>
      <c r="D1189" s="34" t="s">
        <v>1634</v>
      </c>
      <c r="E1189" s="199">
        <v>4.1795530293854556E-2</v>
      </c>
      <c r="F1189" s="199">
        <v>3.7328195110427516E-2</v>
      </c>
      <c r="G1189" s="199">
        <v>4.8780994589263327E-2</v>
      </c>
      <c r="H1189" s="199">
        <v>4.0694004677487142E-2</v>
      </c>
      <c r="I1189" s="199">
        <v>4.518081217387241E-2</v>
      </c>
      <c r="J1189" s="199">
        <v>4.2022453710887836E-2</v>
      </c>
      <c r="K1189" s="199">
        <v>4.7478291633350073E-2</v>
      </c>
      <c r="L1189" s="199">
        <v>4.6259682038168819E-2</v>
      </c>
      <c r="M1189" s="199">
        <v>4.2206673295858886E-2</v>
      </c>
      <c r="N1189" s="199">
        <v>4.0895578003591976E-2</v>
      </c>
    </row>
    <row r="1190" spans="3:14">
      <c r="C1190" s="29">
        <v>12</v>
      </c>
      <c r="D1190" s="34" t="s">
        <v>1635</v>
      </c>
      <c r="E1190" s="199">
        <v>4.5528116079809049E-2</v>
      </c>
      <c r="F1190" s="199">
        <v>3.9819326440772886E-2</v>
      </c>
      <c r="G1190" s="199">
        <v>4.8644780627624624E-2</v>
      </c>
      <c r="H1190" s="199">
        <v>4.1029457624058775E-2</v>
      </c>
      <c r="I1190" s="199">
        <v>4.1933474871266307E-2</v>
      </c>
      <c r="J1190" s="199">
        <v>4.6455144505185827E-2</v>
      </c>
      <c r="K1190" s="199">
        <v>4.8660604502191521E-2</v>
      </c>
      <c r="L1190" s="199">
        <v>4.7935013234061512E-2</v>
      </c>
      <c r="M1190" s="199">
        <v>4.2014131305689956E-2</v>
      </c>
      <c r="N1190" s="199">
        <v>3.51893816713022E-2</v>
      </c>
    </row>
    <row r="1191" spans="3:14">
      <c r="C1191" s="29">
        <v>13</v>
      </c>
      <c r="D1191" s="34" t="s">
        <v>1636</v>
      </c>
      <c r="E1191" s="199">
        <v>4.9057280310323699E-2</v>
      </c>
      <c r="F1191" s="199">
        <v>4.0918688343490751E-2</v>
      </c>
      <c r="G1191" s="199">
        <v>4.9938005895463169E-2</v>
      </c>
      <c r="H1191" s="199">
        <v>4.2592596609364083E-2</v>
      </c>
      <c r="I1191" s="199">
        <v>3.856004260880435E-2</v>
      </c>
      <c r="J1191" s="199">
        <v>4.9120326186967572E-2</v>
      </c>
      <c r="K1191" s="199">
        <v>4.8229255465874414E-2</v>
      </c>
      <c r="L1191" s="199">
        <v>5.0349978255548967E-2</v>
      </c>
      <c r="M1191" s="199">
        <v>4.167685168438718E-2</v>
      </c>
      <c r="N1191" s="199">
        <v>3.0014712405519072E-2</v>
      </c>
    </row>
    <row r="1192" spans="3:14">
      <c r="C1192" s="29">
        <v>14</v>
      </c>
      <c r="D1192" s="34" t="s">
        <v>1637</v>
      </c>
      <c r="E1192" s="199">
        <v>5.2896579748893904E-2</v>
      </c>
      <c r="F1192" s="199">
        <v>4.1321035645614353E-2</v>
      </c>
      <c r="G1192" s="199">
        <v>4.7429012868182532E-2</v>
      </c>
      <c r="H1192" s="199">
        <v>4.32493202093173E-2</v>
      </c>
      <c r="I1192" s="199">
        <v>4.0040246876365933E-2</v>
      </c>
      <c r="J1192" s="199">
        <v>5.4399283429426182E-2</v>
      </c>
      <c r="K1192" s="199">
        <v>4.5480262695179505E-2</v>
      </c>
      <c r="L1192" s="199">
        <v>5.1165880271658339E-2</v>
      </c>
      <c r="M1192" s="199">
        <v>4.2825360441254692E-2</v>
      </c>
      <c r="N1192" s="199">
        <v>2.90472429375336E-2</v>
      </c>
    </row>
    <row r="1193" spans="3:14">
      <c r="C1193" s="29">
        <v>15</v>
      </c>
      <c r="D1193" s="34" t="s">
        <v>1638</v>
      </c>
      <c r="E1193" s="199">
        <v>5.566646536699961E-2</v>
      </c>
      <c r="F1193" s="199">
        <v>4.1736421482490731E-2</v>
      </c>
      <c r="G1193" s="199">
        <v>4.6752531184969776E-2</v>
      </c>
      <c r="H1193" s="199">
        <v>4.4130541167943543E-2</v>
      </c>
      <c r="I1193" s="199">
        <v>4.0243308380437277E-2</v>
      </c>
      <c r="J1193" s="199">
        <v>5.9236559742320567E-2</v>
      </c>
      <c r="K1193" s="199">
        <v>4.525601481875359E-2</v>
      </c>
      <c r="L1193" s="199">
        <v>5.1613924006236503E-2</v>
      </c>
      <c r="M1193" s="199">
        <v>4.228614653757963E-2</v>
      </c>
      <c r="N1193" s="199">
        <v>3.2576155910905388E-2</v>
      </c>
    </row>
    <row r="1194" spans="3:14">
      <c r="C1194" s="29">
        <v>16</v>
      </c>
      <c r="D1194" s="34" t="s">
        <v>1639</v>
      </c>
      <c r="E1194" s="199">
        <v>5.7395591623721341E-2</v>
      </c>
      <c r="F1194" s="199">
        <v>4.3908332895278027E-2</v>
      </c>
      <c r="G1194" s="199">
        <v>4.6829163542206904E-2</v>
      </c>
      <c r="H1194" s="199">
        <v>4.4135713533695206E-2</v>
      </c>
      <c r="I1194" s="199">
        <v>4.0966080298964244E-2</v>
      </c>
      <c r="J1194" s="199">
        <v>6.0567406181224782E-2</v>
      </c>
      <c r="K1194" s="199">
        <v>4.626957282104513E-2</v>
      </c>
      <c r="L1194" s="199">
        <v>5.185305921897037E-2</v>
      </c>
      <c r="M1194" s="199">
        <v>4.3343381480470893E-2</v>
      </c>
      <c r="N1194" s="199">
        <v>3.5523841261453901E-2</v>
      </c>
    </row>
    <row r="1195" spans="3:14">
      <c r="C1195" s="29">
        <v>17</v>
      </c>
      <c r="D1195" s="34" t="s">
        <v>1640</v>
      </c>
      <c r="E1195" s="199">
        <v>6.1207212074158461E-2</v>
      </c>
      <c r="F1195" s="199">
        <v>4.4961136288754873E-2</v>
      </c>
      <c r="G1195" s="199">
        <v>4.7365817670772838E-2</v>
      </c>
      <c r="H1195" s="199">
        <v>4.4522890137783482E-2</v>
      </c>
      <c r="I1195" s="199">
        <v>4.046946376863645E-2</v>
      </c>
      <c r="J1195" s="199">
        <v>6.3377712187528204E-2</v>
      </c>
      <c r="K1195" s="199">
        <v>4.687385428757699E-2</v>
      </c>
      <c r="L1195" s="199">
        <v>5.1776645269849923E-2</v>
      </c>
      <c r="M1195" s="199">
        <v>4.3232721012074857E-2</v>
      </c>
      <c r="N1195" s="199">
        <v>3.6821953871985599E-2</v>
      </c>
    </row>
    <row r="1196" spans="3:14">
      <c r="C1196" s="29">
        <v>18</v>
      </c>
      <c r="D1196" s="34" t="s">
        <v>1641</v>
      </c>
      <c r="E1196" s="199">
        <v>6.193227747760268E-2</v>
      </c>
      <c r="F1196" s="199">
        <v>4.398616954015707E-2</v>
      </c>
      <c r="G1196" s="199">
        <v>4.5905250325146904E-2</v>
      </c>
      <c r="H1196" s="199">
        <v>4.4035269527808056E-2</v>
      </c>
      <c r="I1196" s="199">
        <v>3.8340160601692527E-2</v>
      </c>
      <c r="J1196" s="199">
        <v>6.8186491089768264E-2</v>
      </c>
      <c r="K1196" s="199">
        <v>4.3203365794457875E-2</v>
      </c>
      <c r="L1196" s="199">
        <v>5.0382773941866771E-2</v>
      </c>
      <c r="M1196" s="199">
        <v>4.2819821397134764E-2</v>
      </c>
      <c r="N1196" s="199">
        <v>3.4514911294481788E-2</v>
      </c>
    </row>
    <row r="1197" spans="3:14">
      <c r="C1197" s="29">
        <v>19</v>
      </c>
      <c r="D1197" s="34" t="s">
        <v>1642</v>
      </c>
      <c r="E1197" s="199">
        <v>6.2514041895322392E-2</v>
      </c>
      <c r="F1197" s="199">
        <v>4.288650274735558E-2</v>
      </c>
      <c r="G1197" s="199">
        <v>4.432021319515863E-2</v>
      </c>
      <c r="H1197" s="199">
        <v>4.3360359222469953E-2</v>
      </c>
      <c r="I1197" s="199">
        <v>3.6553736919804396E-2</v>
      </c>
      <c r="J1197" s="199">
        <v>6.5903680670003795E-2</v>
      </c>
      <c r="K1197" s="199">
        <v>4.1450534902733843E-2</v>
      </c>
      <c r="L1197" s="199">
        <v>4.4107683761472817E-2</v>
      </c>
      <c r="M1197" s="199">
        <v>4.1744885595860245E-2</v>
      </c>
      <c r="N1197" s="199">
        <v>3.863927683175173E-2</v>
      </c>
    </row>
    <row r="1198" spans="3:14">
      <c r="C1198" s="29">
        <v>20</v>
      </c>
      <c r="D1198" s="34" t="s">
        <v>1643</v>
      </c>
      <c r="E1198" s="199">
        <v>6.039321025885723E-2</v>
      </c>
      <c r="F1198" s="199">
        <v>4.3204018867387506E-2</v>
      </c>
      <c r="G1198" s="199">
        <v>4.1012900647966311E-2</v>
      </c>
      <c r="H1198" s="199">
        <v>4.1955561369368809E-2</v>
      </c>
      <c r="I1198" s="199">
        <v>3.7980617448123456E-2</v>
      </c>
      <c r="J1198" s="199">
        <v>5.83803725245675E-2</v>
      </c>
      <c r="K1198" s="199">
        <v>4.2360713792245132E-2</v>
      </c>
      <c r="L1198" s="199">
        <v>4.1831736010321308E-2</v>
      </c>
      <c r="M1198" s="199">
        <v>4.1258413025327151E-2</v>
      </c>
      <c r="N1198" s="199">
        <v>4.2111203303378274E-2</v>
      </c>
    </row>
    <row r="1199" spans="3:14">
      <c r="C1199" s="29">
        <v>21</v>
      </c>
      <c r="D1199" s="34" t="s">
        <v>1644</v>
      </c>
      <c r="E1199" s="199">
        <v>5.602517329017237E-2</v>
      </c>
      <c r="F1199" s="199">
        <v>5.0216383182557119E-2</v>
      </c>
      <c r="G1199" s="199">
        <v>4.0786979951238263E-2</v>
      </c>
      <c r="H1199" s="199">
        <v>4.2523520499003153E-2</v>
      </c>
      <c r="I1199" s="199">
        <v>3.9132057338075794E-2</v>
      </c>
      <c r="J1199" s="199">
        <v>5.2608336498747778E-2</v>
      </c>
      <c r="K1199" s="199">
        <v>4.7996496582877621E-2</v>
      </c>
      <c r="L1199" s="199">
        <v>4.1785257234878713E-2</v>
      </c>
      <c r="M1199" s="199">
        <v>4.0979172953281046E-2</v>
      </c>
      <c r="N1199" s="199">
        <v>4.9049938737342202E-2</v>
      </c>
    </row>
    <row r="1200" spans="3:14">
      <c r="C1200" s="29">
        <v>22</v>
      </c>
      <c r="D1200" s="34" t="s">
        <v>1645</v>
      </c>
      <c r="E1200" s="199">
        <v>4.8363885436058442E-2</v>
      </c>
      <c r="F1200" s="199">
        <v>5.0896628828551865E-2</v>
      </c>
      <c r="G1200" s="199">
        <v>4.0594292928789605E-2</v>
      </c>
      <c r="H1200" s="199">
        <v>4.2677440092742193E-2</v>
      </c>
      <c r="I1200" s="199">
        <v>4.0613006569641508E-2</v>
      </c>
      <c r="J1200" s="199">
        <v>4.5643559414058843E-2</v>
      </c>
      <c r="K1200" s="199">
        <v>4.8017010291022802E-2</v>
      </c>
      <c r="L1200" s="199">
        <v>3.890652476920628E-2</v>
      </c>
      <c r="M1200" s="199">
        <v>4.2015215031713432E-2</v>
      </c>
      <c r="N1200" s="199">
        <v>3.8060217645067951E-2</v>
      </c>
    </row>
    <row r="1201" spans="1:14">
      <c r="C1201" s="29">
        <v>23</v>
      </c>
      <c r="D1201" s="34" t="s">
        <v>1646</v>
      </c>
      <c r="E1201" s="199">
        <v>4.1308877879798679E-2</v>
      </c>
      <c r="F1201" s="199">
        <v>4.7230397311773385E-2</v>
      </c>
      <c r="G1201" s="199">
        <v>3.8266946970515484E-2</v>
      </c>
      <c r="H1201" s="199">
        <v>4.1991684504376403E-2</v>
      </c>
      <c r="I1201" s="199">
        <v>4.0872685338026245E-2</v>
      </c>
      <c r="J1201" s="199">
        <v>3.7547682318901841E-2</v>
      </c>
      <c r="K1201" s="199">
        <v>4.4376855898246005E-2</v>
      </c>
      <c r="L1201" s="199">
        <v>3.6207512664555318E-2</v>
      </c>
      <c r="M1201" s="199">
        <v>3.991760310629594E-2</v>
      </c>
      <c r="N1201" s="199">
        <v>4.1968173255618905E-2</v>
      </c>
    </row>
    <row r="1202" spans="1:14">
      <c r="C1202" s="29">
        <v>24</v>
      </c>
      <c r="D1202" s="34" t="s">
        <v>1647</v>
      </c>
      <c r="E1202" s="199">
        <v>3.346021711910413E-2</v>
      </c>
      <c r="F1202" s="199">
        <v>4.5384736223178401E-2</v>
      </c>
      <c r="G1202" s="199">
        <v>3.6535630457419054E-2</v>
      </c>
      <c r="H1202" s="199">
        <v>4.1694607174671952E-2</v>
      </c>
      <c r="I1202" s="199">
        <v>3.9924150117618053E-2</v>
      </c>
      <c r="J1202" s="199">
        <v>3.2850429401497003E-2</v>
      </c>
      <c r="K1202" s="199">
        <v>4.093507342785184E-2</v>
      </c>
      <c r="L1202" s="199">
        <v>3.4231754762165952E-2</v>
      </c>
      <c r="M1202" s="199">
        <v>3.955407323242479E-2</v>
      </c>
      <c r="N1202" s="199">
        <v>4.1092038317827859E-2</v>
      </c>
    </row>
    <row r="1203" spans="1:14">
      <c r="A1203" s="16" t="s">
        <v>437</v>
      </c>
      <c r="B1203" s="16" t="s">
        <v>308</v>
      </c>
      <c r="C1203" s="29">
        <v>1</v>
      </c>
      <c r="D1203" s="34" t="s">
        <v>1648</v>
      </c>
      <c r="E1203" s="199">
        <v>2.9799398439990674E-2</v>
      </c>
      <c r="F1203" s="199">
        <v>3.2516106329341231E-2</v>
      </c>
      <c r="G1203" s="199">
        <v>2.8959336148547361E-2</v>
      </c>
      <c r="H1203" s="199">
        <v>2.8384160372572718E-2</v>
      </c>
      <c r="I1203" s="199">
        <v>3.644174669090499E-2</v>
      </c>
      <c r="J1203" s="199">
        <v>2.7380921116542299E-2</v>
      </c>
      <c r="K1203" s="199">
        <v>2.941178349361143E-2</v>
      </c>
      <c r="L1203" s="199">
        <v>2.3019789107815367E-2</v>
      </c>
      <c r="M1203" s="199">
        <v>3.1071293889861684E-2</v>
      </c>
      <c r="N1203" s="199">
        <v>4.1695797408693128E-2</v>
      </c>
    </row>
    <row r="1204" spans="1:14">
      <c r="C1204" s="29">
        <v>2</v>
      </c>
      <c r="D1204" s="34" t="s">
        <v>1649</v>
      </c>
      <c r="E1204" s="199">
        <v>2.7010200202022855E-2</v>
      </c>
      <c r="F1204" s="199">
        <v>3.089324232618916E-2</v>
      </c>
      <c r="G1204" s="199">
        <v>2.8588378099178951E-2</v>
      </c>
      <c r="H1204" s="199">
        <v>2.7640352870023949E-2</v>
      </c>
      <c r="I1204" s="199">
        <v>3.6707543852928612E-2</v>
      </c>
      <c r="J1204" s="199">
        <v>2.4505128359486521E-2</v>
      </c>
      <c r="K1204" s="199">
        <v>2.7356369749149293E-2</v>
      </c>
      <c r="L1204" s="199">
        <v>2.2454259709503578E-2</v>
      </c>
      <c r="M1204" s="199">
        <v>3.1260037015568766E-2</v>
      </c>
      <c r="N1204" s="199">
        <v>3.7454990161374345E-2</v>
      </c>
    </row>
    <row r="1205" spans="1:14">
      <c r="C1205" s="29">
        <v>3</v>
      </c>
      <c r="D1205" s="34" t="s">
        <v>1650</v>
      </c>
      <c r="E1205" s="199">
        <v>2.4846149327746658E-2</v>
      </c>
      <c r="F1205" s="199">
        <v>3.0154311416419905E-2</v>
      </c>
      <c r="G1205" s="199">
        <v>2.8654949898468868E-2</v>
      </c>
      <c r="H1205" s="199">
        <v>2.7029991308622953E-2</v>
      </c>
      <c r="I1205" s="199">
        <v>3.6240464507848569E-2</v>
      </c>
      <c r="J1205" s="199">
        <v>2.3089155167266003E-2</v>
      </c>
      <c r="K1205" s="199">
        <v>2.6725276012719731E-2</v>
      </c>
      <c r="L1205" s="199">
        <v>2.1819103828360019E-2</v>
      </c>
      <c r="M1205" s="199">
        <v>3.1218094098744969E-2</v>
      </c>
      <c r="N1205" s="199">
        <v>3.830520641239564E-2</v>
      </c>
    </row>
    <row r="1206" spans="1:14">
      <c r="C1206" s="29">
        <v>4</v>
      </c>
      <c r="D1206" s="34" t="s">
        <v>1651</v>
      </c>
      <c r="E1206" s="199">
        <v>2.3844612300961084E-2</v>
      </c>
      <c r="F1206" s="199">
        <v>3.051383402008925E-2</v>
      </c>
      <c r="G1206" s="199">
        <v>2.9373963627137067E-2</v>
      </c>
      <c r="H1206" s="199">
        <v>2.6824721075085028E-2</v>
      </c>
      <c r="I1206" s="199">
        <v>3.7457222321044904E-2</v>
      </c>
      <c r="J1206" s="199">
        <v>2.231833998108056E-2</v>
      </c>
      <c r="K1206" s="199">
        <v>2.6635775446462447E-2</v>
      </c>
      <c r="L1206" s="199">
        <v>2.2600606458530067E-2</v>
      </c>
      <c r="M1206" s="199">
        <v>3.1752488424132828E-2</v>
      </c>
      <c r="N1206" s="199">
        <v>4.0146106496322491E-2</v>
      </c>
    </row>
    <row r="1207" spans="1:14">
      <c r="C1207" s="29">
        <v>5</v>
      </c>
      <c r="D1207" s="34" t="s">
        <v>1652</v>
      </c>
      <c r="E1207" s="199">
        <v>2.3864490191041997E-2</v>
      </c>
      <c r="F1207" s="199">
        <v>3.0000428768433229E-2</v>
      </c>
      <c r="G1207" s="199">
        <v>3.0572116754948041E-2</v>
      </c>
      <c r="H1207" s="199">
        <v>2.8251583974916339E-2</v>
      </c>
      <c r="I1207" s="199">
        <v>3.9369194457856103E-2</v>
      </c>
      <c r="J1207" s="199">
        <v>2.2576564958761512E-2</v>
      </c>
      <c r="K1207" s="199">
        <v>2.6570856188252036E-2</v>
      </c>
      <c r="L1207" s="199">
        <v>2.6666917946457626E-2</v>
      </c>
      <c r="M1207" s="199">
        <v>3.4067283995867684E-2</v>
      </c>
      <c r="N1207" s="199">
        <v>4.4097641475192566E-2</v>
      </c>
    </row>
    <row r="1208" spans="1:14">
      <c r="C1208" s="29">
        <v>6</v>
      </c>
      <c r="D1208" s="34" t="s">
        <v>1653</v>
      </c>
      <c r="E1208" s="199">
        <v>2.5493901697547266E-2</v>
      </c>
      <c r="F1208" s="199">
        <v>3.0686335678502347E-2</v>
      </c>
      <c r="G1208" s="199">
        <v>3.1965354905327335E-2</v>
      </c>
      <c r="H1208" s="199">
        <v>3.1769119275918391E-2</v>
      </c>
      <c r="I1208" s="199">
        <v>4.4502440077114555E-2</v>
      </c>
      <c r="J1208" s="199">
        <v>2.48206077142413E-2</v>
      </c>
      <c r="K1208" s="199">
        <v>2.6802687023238847E-2</v>
      </c>
      <c r="L1208" s="199">
        <v>3.4516439018665995E-2</v>
      </c>
      <c r="M1208" s="199">
        <v>4.2071485089104139E-2</v>
      </c>
      <c r="N1208" s="199">
        <v>5.947488367212575E-2</v>
      </c>
    </row>
    <row r="1209" spans="1:14">
      <c r="C1209" s="29">
        <v>7</v>
      </c>
      <c r="D1209" s="34" t="s">
        <v>1654</v>
      </c>
      <c r="E1209" s="199">
        <v>2.8209104920382609E-2</v>
      </c>
      <c r="F1209" s="199">
        <v>3.0115180167732909E-2</v>
      </c>
      <c r="G1209" s="199">
        <v>3.6301428658780693E-2</v>
      </c>
      <c r="H1209" s="199">
        <v>3.7266431198153843E-2</v>
      </c>
      <c r="I1209" s="199">
        <v>4.8158630234351338E-2</v>
      </c>
      <c r="J1209" s="199">
        <v>2.9198123347117265E-2</v>
      </c>
      <c r="K1209" s="199">
        <v>2.7183590834167284E-2</v>
      </c>
      <c r="L1209" s="199">
        <v>3.9880038628148227E-2</v>
      </c>
      <c r="M1209" s="199">
        <v>4.6553992625603925E-2</v>
      </c>
      <c r="N1209" s="199">
        <v>6.0334026520077348E-2</v>
      </c>
    </row>
    <row r="1210" spans="1:14">
      <c r="C1210" s="29">
        <v>8</v>
      </c>
      <c r="D1210" s="34" t="s">
        <v>1655</v>
      </c>
      <c r="E1210" s="199">
        <v>3.1003669418921777E-2</v>
      </c>
      <c r="F1210" s="199">
        <v>3.6540264243393149E-2</v>
      </c>
      <c r="G1210" s="199">
        <v>4.3016546303793632E-2</v>
      </c>
      <c r="H1210" s="199">
        <v>4.4549031847378191E-2</v>
      </c>
      <c r="I1210" s="199">
        <v>4.9593889396066231E-2</v>
      </c>
      <c r="J1210" s="199">
        <v>3.0122651413275327E-2</v>
      </c>
      <c r="K1210" s="199">
        <v>3.5346075598902051E-2</v>
      </c>
      <c r="L1210" s="199">
        <v>4.6332683852505857E-2</v>
      </c>
      <c r="M1210" s="199">
        <v>5.3606165079763346E-2</v>
      </c>
      <c r="N1210" s="199">
        <v>5.2621109919588203E-2</v>
      </c>
    </row>
    <row r="1211" spans="1:14">
      <c r="C1211" s="29">
        <v>9</v>
      </c>
      <c r="D1211" s="34" t="s">
        <v>1656</v>
      </c>
      <c r="E1211" s="199">
        <v>3.3805469572083802E-2</v>
      </c>
      <c r="F1211" s="199">
        <v>4.5003864364036715E-2</v>
      </c>
      <c r="G1211" s="199">
        <v>4.6752023244808955E-2</v>
      </c>
      <c r="H1211" s="199">
        <v>4.7637882207117038E-2</v>
      </c>
      <c r="I1211" s="199">
        <v>4.7448813755003143E-2</v>
      </c>
      <c r="J1211" s="199">
        <v>3.1725096977019009E-2</v>
      </c>
      <c r="K1211" s="199">
        <v>4.2955658372245659E-2</v>
      </c>
      <c r="L1211" s="199">
        <v>5.1639220968704075E-2</v>
      </c>
      <c r="M1211" s="199">
        <v>5.3485154096764957E-2</v>
      </c>
      <c r="N1211" s="199">
        <v>4.9119862806626488E-2</v>
      </c>
    </row>
    <row r="1212" spans="1:14">
      <c r="C1212" s="29">
        <v>10</v>
      </c>
      <c r="D1212" s="34" t="s">
        <v>1657</v>
      </c>
      <c r="E1212" s="199">
        <v>3.7277693079768984E-2</v>
      </c>
      <c r="F1212" s="199">
        <v>4.8489187843940941E-2</v>
      </c>
      <c r="G1212" s="199">
        <v>4.8118163835466826E-2</v>
      </c>
      <c r="H1212" s="199">
        <v>5.0057415956737558E-2</v>
      </c>
      <c r="I1212" s="199">
        <v>4.401541077381186E-2</v>
      </c>
      <c r="J1212" s="199">
        <v>3.673095126345121E-2</v>
      </c>
      <c r="K1212" s="199">
        <v>4.6631238195974256E-2</v>
      </c>
      <c r="L1212" s="199">
        <v>5.3556965353412533E-2</v>
      </c>
      <c r="M1212" s="199">
        <v>5.2576107500829423E-2</v>
      </c>
      <c r="N1212" s="199">
        <v>4.2505843973528086E-2</v>
      </c>
    </row>
    <row r="1213" spans="1:14">
      <c r="C1213" s="29">
        <v>11</v>
      </c>
      <c r="D1213" s="34" t="s">
        <v>1658</v>
      </c>
      <c r="E1213" s="199">
        <v>4.0749264132275392E-2</v>
      </c>
      <c r="F1213" s="199">
        <v>5.2297708469718387E-2</v>
      </c>
      <c r="G1213" s="199">
        <v>5.0102384096687061E-2</v>
      </c>
      <c r="H1213" s="199">
        <v>4.9862754153794764E-2</v>
      </c>
      <c r="I1213" s="199">
        <v>4.2320119457012209E-2</v>
      </c>
      <c r="J1213" s="199">
        <v>3.9612142390826915E-2</v>
      </c>
      <c r="K1213" s="199">
        <v>5.3780376871908606E-2</v>
      </c>
      <c r="L1213" s="199">
        <v>5.5463931683469199E-2</v>
      </c>
      <c r="M1213" s="199">
        <v>5.2906927533975662E-2</v>
      </c>
      <c r="N1213" s="199">
        <v>4.0376766392474166E-2</v>
      </c>
    </row>
    <row r="1214" spans="1:14">
      <c r="C1214" s="29">
        <v>12</v>
      </c>
      <c r="D1214" s="34" t="s">
        <v>1659</v>
      </c>
      <c r="E1214" s="199">
        <v>4.3179989566215361E-2</v>
      </c>
      <c r="F1214" s="199">
        <v>5.418866170639159E-2</v>
      </c>
      <c r="G1214" s="199">
        <v>5.134825678148925E-2</v>
      </c>
      <c r="H1214" s="199">
        <v>5.3012298649233756E-2</v>
      </c>
      <c r="I1214" s="199">
        <v>4.3435534516651587E-2</v>
      </c>
      <c r="J1214" s="199">
        <v>4.2153025176829825E-2</v>
      </c>
      <c r="K1214" s="199">
        <v>5.5556122048110806E-2</v>
      </c>
      <c r="L1214" s="199">
        <v>5.830853881201209E-2</v>
      </c>
      <c r="M1214" s="199">
        <v>5.132717213297492E-2</v>
      </c>
      <c r="N1214" s="199">
        <v>3.3282227162354419E-2</v>
      </c>
    </row>
    <row r="1215" spans="1:14">
      <c r="C1215" s="29">
        <v>13</v>
      </c>
      <c r="D1215" s="34" t="s">
        <v>1660</v>
      </c>
      <c r="E1215" s="199">
        <v>4.6279686825179682E-2</v>
      </c>
      <c r="F1215" s="199">
        <v>5.5250571836527984E-2</v>
      </c>
      <c r="G1215" s="199">
        <v>5.1832241247520131E-2</v>
      </c>
      <c r="H1215" s="199">
        <v>5.4474291106117873E-2</v>
      </c>
      <c r="I1215" s="199">
        <v>4.1903559778001725E-2</v>
      </c>
      <c r="J1215" s="199">
        <v>4.7677676918421022E-2</v>
      </c>
      <c r="K1215" s="199">
        <v>5.6524824317580664E-2</v>
      </c>
      <c r="L1215" s="199">
        <v>5.869076634691188E-2</v>
      </c>
      <c r="M1215" s="199">
        <v>5.3500552059472795E-2</v>
      </c>
      <c r="N1215" s="199">
        <v>2.9028956364604661E-2</v>
      </c>
    </row>
    <row r="1216" spans="1:14">
      <c r="C1216" s="29">
        <v>14</v>
      </c>
      <c r="D1216" s="34" t="s">
        <v>1661</v>
      </c>
      <c r="E1216" s="199">
        <v>4.9164242487166492E-2</v>
      </c>
      <c r="F1216" s="199">
        <v>5.6130105558756638E-2</v>
      </c>
      <c r="G1216" s="199">
        <v>5.2269486774888026E-2</v>
      </c>
      <c r="H1216" s="199">
        <v>5.7082689702071802E-2</v>
      </c>
      <c r="I1216" s="199">
        <v>4.020504460863758E-2</v>
      </c>
      <c r="J1216" s="199">
        <v>5.0056379999340421E-2</v>
      </c>
      <c r="K1216" s="199">
        <v>5.744448226406576E-2</v>
      </c>
      <c r="L1216" s="199">
        <v>5.8481799475030065E-2</v>
      </c>
      <c r="M1216" s="199">
        <v>5.4415266617141286E-2</v>
      </c>
      <c r="N1216" s="199">
        <v>2.6731536639553952E-2</v>
      </c>
    </row>
    <row r="1217" spans="1:14">
      <c r="C1217" s="29">
        <v>15</v>
      </c>
      <c r="D1217" s="34" t="s">
        <v>1662</v>
      </c>
      <c r="E1217" s="199">
        <v>5.0076972300070383E-2</v>
      </c>
      <c r="F1217" s="199">
        <v>5.6864133144638902E-2</v>
      </c>
      <c r="G1217" s="199">
        <v>5.3911041856376178E-2</v>
      </c>
      <c r="H1217" s="199">
        <v>5.5915936245303097E-2</v>
      </c>
      <c r="I1217" s="199">
        <v>3.9459120980567003E-2</v>
      </c>
      <c r="J1217" s="199">
        <v>5.4647702748567943E-2</v>
      </c>
      <c r="K1217" s="199">
        <v>6.0087883736043693E-2</v>
      </c>
      <c r="L1217" s="199">
        <v>5.8860804833684E-2</v>
      </c>
      <c r="M1217" s="199">
        <v>5.6531872460280824E-2</v>
      </c>
      <c r="N1217" s="199">
        <v>3.0673639742422203E-2</v>
      </c>
    </row>
    <row r="1218" spans="1:14">
      <c r="C1218" s="29">
        <v>16</v>
      </c>
      <c r="D1218" s="34" t="s">
        <v>1663</v>
      </c>
      <c r="E1218" s="199">
        <v>5.3874019518856481E-2</v>
      </c>
      <c r="F1218" s="199">
        <v>5.6045999933750652E-2</v>
      </c>
      <c r="G1218" s="199">
        <v>5.1525075611765711E-2</v>
      </c>
      <c r="H1218" s="199">
        <v>5.1326543667227796E-2</v>
      </c>
      <c r="I1218" s="199">
        <v>4.1727992560106848E-2</v>
      </c>
      <c r="J1218" s="199">
        <v>5.8550645360664733E-2</v>
      </c>
      <c r="K1218" s="199">
        <v>6.0259763623397432E-2</v>
      </c>
      <c r="L1218" s="199">
        <v>5.5717996533737657E-2</v>
      </c>
      <c r="M1218" s="199">
        <v>4.8978085392755749E-2</v>
      </c>
      <c r="N1218" s="199">
        <v>3.2263416127800572E-2</v>
      </c>
    </row>
    <row r="1219" spans="1:14">
      <c r="C1219" s="29">
        <v>17</v>
      </c>
      <c r="D1219" s="34" t="s">
        <v>1664</v>
      </c>
      <c r="E1219" s="199">
        <v>5.8666346792573425E-2</v>
      </c>
      <c r="F1219" s="199">
        <v>5.2235109368094494E-2</v>
      </c>
      <c r="G1219" s="199">
        <v>5.0834105246295294E-2</v>
      </c>
      <c r="H1219" s="199">
        <v>4.8705739584129812E-2</v>
      </c>
      <c r="I1219" s="199">
        <v>4.2063121516105806E-2</v>
      </c>
      <c r="J1219" s="199">
        <v>6.034611343581487E-2</v>
      </c>
      <c r="K1219" s="199">
        <v>5.8052130306294698E-2</v>
      </c>
      <c r="L1219" s="199">
        <v>5.0752785296605318E-2</v>
      </c>
      <c r="M1219" s="199">
        <v>3.8134802267486993E-2</v>
      </c>
      <c r="N1219" s="199">
        <v>3.1941553359238428E-2</v>
      </c>
    </row>
    <row r="1220" spans="1:14">
      <c r="C1220" s="29">
        <v>18</v>
      </c>
      <c r="D1220" s="34" t="s">
        <v>1665</v>
      </c>
      <c r="E1220" s="199">
        <v>6.2212176774666644E-2</v>
      </c>
      <c r="F1220" s="199">
        <v>4.1948657731430361E-2</v>
      </c>
      <c r="G1220" s="199">
        <v>4.8035246463214325E-2</v>
      </c>
      <c r="H1220" s="199">
        <v>4.3376017677471367E-2</v>
      </c>
      <c r="I1220" s="199">
        <v>4.0614473884328928E-2</v>
      </c>
      <c r="J1220" s="199">
        <v>6.5239973518443864E-2</v>
      </c>
      <c r="K1220" s="199">
        <v>4.9296098037921891E-2</v>
      </c>
      <c r="L1220" s="199">
        <v>4.5281917191868915E-2</v>
      </c>
      <c r="M1220" s="199">
        <v>3.5684070080190325E-2</v>
      </c>
      <c r="N1220" s="199">
        <v>4.00537246394118E-2</v>
      </c>
    </row>
    <row r="1221" spans="1:14">
      <c r="C1221" s="29">
        <v>19</v>
      </c>
      <c r="D1221" s="34" t="s">
        <v>1666</v>
      </c>
      <c r="E1221" s="199">
        <v>6.2011601789376668E-2</v>
      </c>
      <c r="F1221" s="199">
        <v>3.6975298034922131E-2</v>
      </c>
      <c r="G1221" s="199">
        <v>4.6373742471592906E-2</v>
      </c>
      <c r="H1221" s="199">
        <v>4.2180801163750635E-2</v>
      </c>
      <c r="I1221" s="199">
        <v>3.9571045556070952E-2</v>
      </c>
      <c r="J1221" s="199">
        <v>6.5348213480998521E-2</v>
      </c>
      <c r="K1221" s="199">
        <v>4.3012462723179781E-2</v>
      </c>
      <c r="L1221" s="199">
        <v>4.2462525465808046E-2</v>
      </c>
      <c r="M1221" s="199">
        <v>3.4730718916708932E-2</v>
      </c>
      <c r="N1221" s="199">
        <v>3.9550466684171774E-2</v>
      </c>
    </row>
    <row r="1222" spans="1:14">
      <c r="C1222" s="29">
        <v>20</v>
      </c>
      <c r="D1222" s="34" t="s">
        <v>1667</v>
      </c>
      <c r="E1222" s="199">
        <v>6.0910151148756406E-2</v>
      </c>
      <c r="F1222" s="199">
        <v>3.562462298887447E-2</v>
      </c>
      <c r="G1222" s="199">
        <v>4.2367081044251985E-2</v>
      </c>
      <c r="H1222" s="199">
        <v>3.8306753031272095E-2</v>
      </c>
      <c r="I1222" s="199">
        <v>3.916051637773995E-2</v>
      </c>
      <c r="J1222" s="199">
        <v>6.0821337074515341E-2</v>
      </c>
      <c r="K1222" s="199">
        <v>3.7593904914437537E-2</v>
      </c>
      <c r="L1222" s="199">
        <v>3.9734840872201652E-2</v>
      </c>
      <c r="M1222" s="199">
        <v>3.3829418535141743E-2</v>
      </c>
      <c r="N1222" s="199">
        <v>4.1481138016473108E-2</v>
      </c>
    </row>
    <row r="1223" spans="1:14">
      <c r="C1223" s="29">
        <v>21</v>
      </c>
      <c r="D1223" s="34" t="s">
        <v>1668</v>
      </c>
      <c r="E1223" s="199">
        <v>5.8240403525200685E-2</v>
      </c>
      <c r="F1223" s="199">
        <v>4.000534789191941E-2</v>
      </c>
      <c r="G1223" s="199">
        <v>4.1197748811331023E-2</v>
      </c>
      <c r="H1223" s="199">
        <v>3.692539624082436E-2</v>
      </c>
      <c r="I1223" s="199">
        <v>3.9039830508796003E-2</v>
      </c>
      <c r="J1223" s="199">
        <v>5.7156124975578759E-2</v>
      </c>
      <c r="K1223" s="199">
        <v>4.0938027446793007E-2</v>
      </c>
      <c r="L1223" s="199">
        <v>3.7624402854558411E-2</v>
      </c>
      <c r="M1223" s="199">
        <v>3.2653033077468946E-2</v>
      </c>
      <c r="N1223" s="199">
        <v>4.5400671987479851E-2</v>
      </c>
    </row>
    <row r="1224" spans="1:14">
      <c r="C1224" s="29">
        <v>22</v>
      </c>
      <c r="D1224" s="34" t="s">
        <v>1669</v>
      </c>
      <c r="E1224" s="199">
        <v>5.0729746375460294E-2</v>
      </c>
      <c r="F1224" s="199">
        <v>4.2484958781569777E-2</v>
      </c>
      <c r="G1224" s="199">
        <v>3.9303495929871098E-2</v>
      </c>
      <c r="H1224" s="199">
        <v>4.2313551470105307E-2</v>
      </c>
      <c r="I1224" s="199">
        <v>4.3422108118912381E-2</v>
      </c>
      <c r="J1224" s="199">
        <v>5.0655528767779165E-2</v>
      </c>
      <c r="K1224" s="199">
        <v>4.0463009638356917E-2</v>
      </c>
      <c r="L1224" s="199">
        <v>3.6165668716220539E-2</v>
      </c>
      <c r="M1224" s="199">
        <v>3.4554634238872096E-2</v>
      </c>
      <c r="N1224" s="199">
        <v>5.0878907680966118E-2</v>
      </c>
    </row>
    <row r="1225" spans="1:14">
      <c r="C1225" s="29">
        <v>23</v>
      </c>
      <c r="D1225" s="34" t="s">
        <v>1670</v>
      </c>
      <c r="E1225" s="199">
        <v>4.3294172887976476E-2</v>
      </c>
      <c r="F1225" s="199">
        <v>3.8184471325797761E-2</v>
      </c>
      <c r="G1225" s="199">
        <v>3.5727865578835609E-2</v>
      </c>
      <c r="H1225" s="199">
        <v>3.9448347696356106E-2</v>
      </c>
      <c r="I1225" s="199">
        <v>4.3688322485385525E-2</v>
      </c>
      <c r="J1225" s="199">
        <v>4.1082143246917009E-2</v>
      </c>
      <c r="K1225" s="199">
        <v>3.7527495163053932E-2</v>
      </c>
      <c r="L1225" s="199">
        <v>3.1861253390591149E-2</v>
      </c>
      <c r="M1225" s="199">
        <v>3.3024095638919101E-2</v>
      </c>
      <c r="N1225" s="199">
        <v>4.6368112983095212E-2</v>
      </c>
    </row>
    <row r="1226" spans="1:14">
      <c r="C1226" s="29">
        <v>24</v>
      </c>
      <c r="D1226" s="34" t="s">
        <v>1671</v>
      </c>
      <c r="E1226" s="199">
        <v>3.5456536725758159E-2</v>
      </c>
      <c r="F1226" s="199">
        <v>3.6851598069528702E-2</v>
      </c>
      <c r="G1226" s="199">
        <v>3.2869966609423706E-2</v>
      </c>
      <c r="H1226" s="199">
        <v>3.765818952581533E-2</v>
      </c>
      <c r="I1226" s="199">
        <v>4.3453853584753378E-2</v>
      </c>
      <c r="J1226" s="199">
        <v>3.418545260706074E-2</v>
      </c>
      <c r="K1226" s="199">
        <v>3.3844107994132379E-2</v>
      </c>
      <c r="L1226" s="199">
        <v>2.8106743655197768E-2</v>
      </c>
      <c r="M1226" s="199">
        <v>3.2067249232369054E-2</v>
      </c>
      <c r="N1226" s="199">
        <v>4.6213413374029629E-2</v>
      </c>
    </row>
    <row r="1227" spans="1:14">
      <c r="A1227" s="16" t="s">
        <v>437</v>
      </c>
      <c r="B1227" s="16" t="s">
        <v>309</v>
      </c>
      <c r="C1227" s="29">
        <v>1</v>
      </c>
      <c r="D1227" s="34" t="s">
        <v>1672</v>
      </c>
      <c r="E1227" s="199">
        <v>3.0711202310471968E-2</v>
      </c>
      <c r="F1227" s="199">
        <v>3.3653861058818665E-2</v>
      </c>
      <c r="G1227" s="199">
        <v>3.1396032530741788E-2</v>
      </c>
      <c r="H1227" s="199">
        <v>3.3648067389960901E-2</v>
      </c>
      <c r="I1227" s="199">
        <v>4.0249181502669637E-2</v>
      </c>
      <c r="J1227" s="199">
        <v>2.7714616143678646E-2</v>
      </c>
      <c r="K1227" s="199">
        <v>3.1651242931317491E-2</v>
      </c>
      <c r="L1227" s="199">
        <v>2.6830805636483025E-2</v>
      </c>
      <c r="M1227" s="199">
        <v>3.2040872341583863E-2</v>
      </c>
      <c r="N1227" s="199">
        <v>3.7310191122994961E-2</v>
      </c>
    </row>
    <row r="1228" spans="1:14">
      <c r="C1228" s="29">
        <v>2</v>
      </c>
      <c r="D1228" s="34" t="s">
        <v>1673</v>
      </c>
      <c r="E1228" s="199">
        <v>2.7267330754521393E-2</v>
      </c>
      <c r="F1228" s="199">
        <v>3.1690647594482708E-2</v>
      </c>
      <c r="G1228" s="199">
        <v>3.0973383917472723E-2</v>
      </c>
      <c r="H1228" s="199">
        <v>3.2622501742250398E-2</v>
      </c>
      <c r="I1228" s="199">
        <v>3.8326380805966856E-2</v>
      </c>
      <c r="J1228" s="199">
        <v>2.450987654458725E-2</v>
      </c>
      <c r="K1228" s="199">
        <v>2.9234997729168894E-2</v>
      </c>
      <c r="L1228" s="199">
        <v>2.5392154877201048E-2</v>
      </c>
      <c r="M1228" s="199">
        <v>3.1937272413933987E-2</v>
      </c>
      <c r="N1228" s="199">
        <v>3.4151043179600042E-2</v>
      </c>
    </row>
    <row r="1229" spans="1:14">
      <c r="C1229" s="29">
        <v>3</v>
      </c>
      <c r="D1229" s="34" t="s">
        <v>1674</v>
      </c>
      <c r="E1229" s="199">
        <v>2.5737560153880127E-2</v>
      </c>
      <c r="F1229" s="199">
        <v>3.0535684996038898E-2</v>
      </c>
      <c r="G1229" s="199">
        <v>2.9781385420408712E-2</v>
      </c>
      <c r="H1229" s="199">
        <v>3.1043296155825024E-2</v>
      </c>
      <c r="I1229" s="199">
        <v>3.8673592962644505E-2</v>
      </c>
      <c r="J1229" s="199">
        <v>2.2228568007175108E-2</v>
      </c>
      <c r="K1229" s="199">
        <v>2.7887145087323779E-2</v>
      </c>
      <c r="L1229" s="199">
        <v>2.3504324415659347E-2</v>
      </c>
      <c r="M1229" s="199">
        <v>3.0757006935817011E-2</v>
      </c>
      <c r="N1229" s="199">
        <v>3.3430901202212863E-2</v>
      </c>
    </row>
    <row r="1230" spans="1:14">
      <c r="C1230" s="29">
        <v>4</v>
      </c>
      <c r="D1230" s="34" t="s">
        <v>1675</v>
      </c>
      <c r="E1230" s="199">
        <v>2.5317116709157917E-2</v>
      </c>
      <c r="F1230" s="199">
        <v>3.0567914240079219E-2</v>
      </c>
      <c r="G1230" s="199">
        <v>3.0148059724095948E-2</v>
      </c>
      <c r="H1230" s="199">
        <v>3.0664648527971031E-2</v>
      </c>
      <c r="I1230" s="199">
        <v>3.9632979698175037E-2</v>
      </c>
      <c r="J1230" s="199">
        <v>2.096033353667117E-2</v>
      </c>
      <c r="K1230" s="199">
        <v>2.7686215590213371E-2</v>
      </c>
      <c r="L1230" s="199">
        <v>2.367736457944291E-2</v>
      </c>
      <c r="M1230" s="199">
        <v>3.1082997600689832E-2</v>
      </c>
      <c r="N1230" s="199">
        <v>3.4196672010123198E-2</v>
      </c>
    </row>
    <row r="1231" spans="1:14">
      <c r="C1231" s="29">
        <v>5</v>
      </c>
      <c r="D1231" s="34" t="s">
        <v>1676</v>
      </c>
      <c r="E1231" s="199">
        <v>2.5326578331360209E-2</v>
      </c>
      <c r="F1231" s="199">
        <v>3.0177574955320682E-2</v>
      </c>
      <c r="G1231" s="199">
        <v>3.1041748690491949E-2</v>
      </c>
      <c r="H1231" s="199">
        <v>3.0926725956889514E-2</v>
      </c>
      <c r="I1231" s="199">
        <v>4.1123016904297774E-2</v>
      </c>
      <c r="J1231" s="199">
        <v>2.1747211447403981E-2</v>
      </c>
      <c r="K1231" s="199">
        <v>2.7655272959106816E-2</v>
      </c>
      <c r="L1231" s="199">
        <v>2.6447533586966731E-2</v>
      </c>
      <c r="M1231" s="199">
        <v>3.2231654722010158E-2</v>
      </c>
      <c r="N1231" s="199">
        <v>3.705099189676226E-2</v>
      </c>
    </row>
    <row r="1232" spans="1:14">
      <c r="C1232" s="29">
        <v>6</v>
      </c>
      <c r="D1232" s="34" t="s">
        <v>1677</v>
      </c>
      <c r="E1232" s="199">
        <v>2.6213823473649724E-2</v>
      </c>
      <c r="F1232" s="199">
        <v>3.0813149367981626E-2</v>
      </c>
      <c r="G1232" s="199">
        <v>3.2940611831005343E-2</v>
      </c>
      <c r="H1232" s="199">
        <v>3.4806754341486328E-2</v>
      </c>
      <c r="I1232" s="199">
        <v>4.4530194922437628E-2</v>
      </c>
      <c r="J1232" s="199">
        <v>2.5494271768722737E-2</v>
      </c>
      <c r="K1232" s="199">
        <v>2.6395947394086468E-2</v>
      </c>
      <c r="L1232" s="199">
        <v>3.4839038397046461E-2</v>
      </c>
      <c r="M1232" s="199">
        <v>4.2266222941949226E-2</v>
      </c>
      <c r="N1232" s="199">
        <v>5.0931617872431403E-2</v>
      </c>
    </row>
    <row r="1233" spans="3:14">
      <c r="C1233" s="29">
        <v>7</v>
      </c>
      <c r="D1233" s="34" t="s">
        <v>1678</v>
      </c>
      <c r="E1233" s="199">
        <v>2.8884466130794637E-2</v>
      </c>
      <c r="F1233" s="199">
        <v>3.0186374343685353E-2</v>
      </c>
      <c r="G1233" s="199">
        <v>3.6866726252109912E-2</v>
      </c>
      <c r="H1233" s="199">
        <v>4.0668804937885113E-2</v>
      </c>
      <c r="I1233" s="199">
        <v>4.6906947395979573E-2</v>
      </c>
      <c r="J1233" s="199">
        <v>2.9431567260617089E-2</v>
      </c>
      <c r="K1233" s="199">
        <v>2.7702047244445947E-2</v>
      </c>
      <c r="L1233" s="199">
        <v>3.9089790372216049E-2</v>
      </c>
      <c r="M1233" s="199">
        <v>4.6523821425804857E-2</v>
      </c>
      <c r="N1233" s="199">
        <v>4.8946534837497654E-2</v>
      </c>
    </row>
    <row r="1234" spans="3:14">
      <c r="C1234" s="29">
        <v>8</v>
      </c>
      <c r="D1234" s="34" t="s">
        <v>1679</v>
      </c>
      <c r="E1234" s="199">
        <v>3.1652097807405438E-2</v>
      </c>
      <c r="F1234" s="199">
        <v>3.5631493910684736E-2</v>
      </c>
      <c r="G1234" s="199">
        <v>4.3226272082945459E-2</v>
      </c>
      <c r="H1234" s="199">
        <v>4.5489506051456602E-2</v>
      </c>
      <c r="I1234" s="199">
        <v>4.8892006824224558E-2</v>
      </c>
      <c r="J1234" s="199">
        <v>3.1169404808585714E-2</v>
      </c>
      <c r="K1234" s="199">
        <v>3.6960426536846794E-2</v>
      </c>
      <c r="L1234" s="199">
        <v>4.5124330300811914E-2</v>
      </c>
      <c r="M1234" s="199">
        <v>5.3266025460484222E-2</v>
      </c>
      <c r="N1234" s="199">
        <v>4.6166914992802018E-2</v>
      </c>
    </row>
    <row r="1235" spans="3:14">
      <c r="C1235" s="29">
        <v>9</v>
      </c>
      <c r="D1235" s="34" t="s">
        <v>1680</v>
      </c>
      <c r="E1235" s="199">
        <v>3.2822899636016201E-2</v>
      </c>
      <c r="F1235" s="199">
        <v>4.4276530185602597E-2</v>
      </c>
      <c r="G1235" s="199">
        <v>4.50508561619078E-2</v>
      </c>
      <c r="H1235" s="199">
        <v>4.8479501511411817E-2</v>
      </c>
      <c r="I1235" s="199">
        <v>4.5874707785777291E-2</v>
      </c>
      <c r="J1235" s="199">
        <v>3.3803231328933897E-2</v>
      </c>
      <c r="K1235" s="199">
        <v>4.4526818124840294E-2</v>
      </c>
      <c r="L1235" s="199">
        <v>5.0321665581566845E-2</v>
      </c>
      <c r="M1235" s="199">
        <v>5.3827710678425726E-2</v>
      </c>
      <c r="N1235" s="199">
        <v>4.3586902206047135E-2</v>
      </c>
    </row>
    <row r="1236" spans="3:14">
      <c r="C1236" s="29">
        <v>10</v>
      </c>
      <c r="D1236" s="34" t="s">
        <v>1681</v>
      </c>
      <c r="E1236" s="199">
        <v>3.4274456623749262E-2</v>
      </c>
      <c r="F1236" s="199">
        <v>4.943948885553507E-2</v>
      </c>
      <c r="G1236" s="199">
        <v>4.8905529916545162E-2</v>
      </c>
      <c r="H1236" s="199">
        <v>5.1783419914245531E-2</v>
      </c>
      <c r="I1236" s="199">
        <v>4.2191574107899685E-2</v>
      </c>
      <c r="J1236" s="199">
        <v>3.6666393456581257E-2</v>
      </c>
      <c r="K1236" s="199">
        <v>4.9300980158403951E-2</v>
      </c>
      <c r="L1236" s="199">
        <v>5.3834105412136402E-2</v>
      </c>
      <c r="M1236" s="199">
        <v>5.2865873098769132E-2</v>
      </c>
      <c r="N1236" s="199">
        <v>4.5688041179485432E-2</v>
      </c>
    </row>
    <row r="1237" spans="3:14">
      <c r="C1237" s="29">
        <v>11</v>
      </c>
      <c r="D1237" s="34" t="s">
        <v>1682</v>
      </c>
      <c r="E1237" s="199">
        <v>3.7369449340721006E-2</v>
      </c>
      <c r="F1237" s="199">
        <v>5.3338646915016899E-2</v>
      </c>
      <c r="G1237" s="199">
        <v>5.0442659877874406E-2</v>
      </c>
      <c r="H1237" s="199">
        <v>5.0701350329016216E-2</v>
      </c>
      <c r="I1237" s="199">
        <v>4.066039389386969E-2</v>
      </c>
      <c r="J1237" s="199">
        <v>4.0316347008704581E-2</v>
      </c>
      <c r="K1237" s="199">
        <v>5.3503714789564075E-2</v>
      </c>
      <c r="L1237" s="199">
        <v>5.5258187241966142E-2</v>
      </c>
      <c r="M1237" s="199">
        <v>5.1463311236733096E-2</v>
      </c>
      <c r="N1237" s="199">
        <v>4.1129507363524206E-2</v>
      </c>
    </row>
    <row r="1238" spans="3:14">
      <c r="C1238" s="29">
        <v>12</v>
      </c>
      <c r="D1238" s="34" t="s">
        <v>1683</v>
      </c>
      <c r="E1238" s="199">
        <v>4.1209031069605606E-2</v>
      </c>
      <c r="F1238" s="199">
        <v>5.3623090112214375E-2</v>
      </c>
      <c r="G1238" s="199">
        <v>5.0489968393485983E-2</v>
      </c>
      <c r="H1238" s="199">
        <v>5.2701896625087209E-2</v>
      </c>
      <c r="I1238" s="199">
        <v>3.9778685447518558E-2</v>
      </c>
      <c r="J1238" s="199">
        <v>4.3631339288033193E-2</v>
      </c>
      <c r="K1238" s="199">
        <v>5.481634723146446E-2</v>
      </c>
      <c r="L1238" s="199">
        <v>5.564096290547043E-2</v>
      </c>
      <c r="M1238" s="199">
        <v>4.9566715475630754E-2</v>
      </c>
      <c r="N1238" s="199">
        <v>4.2866455019091247E-2</v>
      </c>
    </row>
    <row r="1239" spans="3:14">
      <c r="C1239" s="29">
        <v>13</v>
      </c>
      <c r="D1239" s="34" t="s">
        <v>1684</v>
      </c>
      <c r="E1239" s="199">
        <v>4.5170497711375886E-2</v>
      </c>
      <c r="F1239" s="199">
        <v>5.5394313323370289E-2</v>
      </c>
      <c r="G1239" s="199">
        <v>5.2577509502715038E-2</v>
      </c>
      <c r="H1239" s="199">
        <v>5.3655941769924713E-2</v>
      </c>
      <c r="I1239" s="199">
        <v>3.973115692868389E-2</v>
      </c>
      <c r="J1239" s="199">
        <v>4.5406651331096573E-2</v>
      </c>
      <c r="K1239" s="199">
        <v>5.6496153163745705E-2</v>
      </c>
      <c r="L1239" s="199">
        <v>5.8028542394244466E-2</v>
      </c>
      <c r="M1239" s="199">
        <v>5.3712505294399762E-2</v>
      </c>
      <c r="N1239" s="199">
        <v>3.5427200688796956E-2</v>
      </c>
    </row>
    <row r="1240" spans="3:14">
      <c r="C1240" s="29">
        <v>14</v>
      </c>
      <c r="D1240" s="34" t="s">
        <v>1685</v>
      </c>
      <c r="E1240" s="199">
        <v>4.7438692485713814E-2</v>
      </c>
      <c r="F1240" s="199">
        <v>5.6506070529168971E-2</v>
      </c>
      <c r="G1240" s="199">
        <v>5.2269503087617755E-2</v>
      </c>
      <c r="H1240" s="199">
        <v>5.4826302182838613E-2</v>
      </c>
      <c r="I1240" s="199">
        <v>3.8592975887186021E-2</v>
      </c>
      <c r="J1240" s="199">
        <v>4.9015714180979421E-2</v>
      </c>
      <c r="K1240" s="199">
        <v>5.8093406666981595E-2</v>
      </c>
      <c r="L1240" s="199">
        <v>5.7579362691984742E-2</v>
      </c>
      <c r="M1240" s="199">
        <v>5.3893569284527383E-2</v>
      </c>
      <c r="N1240" s="199">
        <v>3.296263342140919E-2</v>
      </c>
    </row>
    <row r="1241" spans="3:14">
      <c r="C1241" s="29">
        <v>15</v>
      </c>
      <c r="D1241" s="34" t="s">
        <v>1686</v>
      </c>
      <c r="E1241" s="199">
        <v>5.0869546919243891E-2</v>
      </c>
      <c r="F1241" s="199">
        <v>5.6885486435267911E-2</v>
      </c>
      <c r="G1241" s="199">
        <v>5.2629996641193867E-2</v>
      </c>
      <c r="H1241" s="199">
        <v>5.1537290735392975E-2</v>
      </c>
      <c r="I1241" s="199">
        <v>4.0004210083454644E-2</v>
      </c>
      <c r="J1241" s="199">
        <v>5.2332453482696474E-2</v>
      </c>
      <c r="K1241" s="199">
        <v>6.0945475689832371E-2</v>
      </c>
      <c r="L1241" s="199">
        <v>5.7464759571463998E-2</v>
      </c>
      <c r="M1241" s="199">
        <v>5.4789831317993934E-2</v>
      </c>
      <c r="N1241" s="199">
        <v>3.0867674941737405E-2</v>
      </c>
    </row>
    <row r="1242" spans="3:14">
      <c r="C1242" s="29">
        <v>16</v>
      </c>
      <c r="D1242" s="34" t="s">
        <v>1687</v>
      </c>
      <c r="E1242" s="199">
        <v>5.4151706046350993E-2</v>
      </c>
      <c r="F1242" s="199">
        <v>5.632448914768267E-2</v>
      </c>
      <c r="G1242" s="199">
        <v>5.1096492874400296E-2</v>
      </c>
      <c r="H1242" s="199">
        <v>4.7050132748629916E-2</v>
      </c>
      <c r="I1242" s="199">
        <v>4.0539178030185252E-2</v>
      </c>
      <c r="J1242" s="199">
        <v>5.7103917570571296E-2</v>
      </c>
      <c r="K1242" s="199">
        <v>5.9933226220529878E-2</v>
      </c>
      <c r="L1242" s="199">
        <v>5.5392087368703422E-2</v>
      </c>
      <c r="M1242" s="199">
        <v>4.8932095153797289E-2</v>
      </c>
      <c r="N1242" s="199">
        <v>3.3754118135483908E-2</v>
      </c>
    </row>
    <row r="1243" spans="3:14">
      <c r="C1243" s="29">
        <v>17</v>
      </c>
      <c r="D1243" s="34" t="s">
        <v>1688</v>
      </c>
      <c r="E1243" s="199">
        <v>5.7790775303470356E-2</v>
      </c>
      <c r="F1243" s="199">
        <v>5.1565339291024984E-2</v>
      </c>
      <c r="G1243" s="199">
        <v>4.9537443551852224E-2</v>
      </c>
      <c r="H1243" s="199">
        <v>4.4864729244750053E-2</v>
      </c>
      <c r="I1243" s="199">
        <v>3.83503990345688E-2</v>
      </c>
      <c r="J1243" s="199">
        <v>6.4477632046416961E-2</v>
      </c>
      <c r="K1243" s="199">
        <v>5.5335141939033113E-2</v>
      </c>
      <c r="L1243" s="199">
        <v>4.9639010718562436E-2</v>
      </c>
      <c r="M1243" s="199">
        <v>3.9512710475094359E-2</v>
      </c>
      <c r="N1243" s="199">
        <v>3.8166075056068907E-2</v>
      </c>
    </row>
    <row r="1244" spans="3:14">
      <c r="C1244" s="29">
        <v>18</v>
      </c>
      <c r="D1244" s="34" t="s">
        <v>1689</v>
      </c>
      <c r="E1244" s="199">
        <v>6.1645709992756662E-2</v>
      </c>
      <c r="F1244" s="199">
        <v>4.2221721288858954E-2</v>
      </c>
      <c r="G1244" s="199">
        <v>4.8369762570220735E-2</v>
      </c>
      <c r="H1244" s="199">
        <v>4.0994291732186015E-2</v>
      </c>
      <c r="I1244" s="199">
        <v>3.9475591366339345E-2</v>
      </c>
      <c r="J1244" s="199">
        <v>6.8719177541297249E-2</v>
      </c>
      <c r="K1244" s="199">
        <v>4.8652812241137336E-2</v>
      </c>
      <c r="L1244" s="199">
        <v>4.6597852177436956E-2</v>
      </c>
      <c r="M1244" s="199">
        <v>3.8196670592707635E-2</v>
      </c>
      <c r="N1244" s="199">
        <v>3.5716844569509153E-2</v>
      </c>
    </row>
    <row r="1245" spans="3:14">
      <c r="C1245" s="29">
        <v>19</v>
      </c>
      <c r="D1245" s="34" t="s">
        <v>1690</v>
      </c>
      <c r="E1245" s="199">
        <v>6.4682328935875638E-2</v>
      </c>
      <c r="F1245" s="199">
        <v>3.6217121570199282E-2</v>
      </c>
      <c r="G1245" s="199">
        <v>4.4732880608158929E-2</v>
      </c>
      <c r="H1245" s="199">
        <v>3.9005418897503488E-2</v>
      </c>
      <c r="I1245" s="199">
        <v>3.9486149228156804E-2</v>
      </c>
      <c r="J1245" s="199">
        <v>6.6998697785079178E-2</v>
      </c>
      <c r="K1245" s="199">
        <v>3.9976786749802769E-2</v>
      </c>
      <c r="L1245" s="199">
        <v>4.2414013036685114E-2</v>
      </c>
      <c r="M1245" s="199">
        <v>3.6345458770767045E-2</v>
      </c>
      <c r="N1245" s="199">
        <v>4.1039470540752764E-2</v>
      </c>
    </row>
    <row r="1246" spans="3:14">
      <c r="C1246" s="29">
        <v>20</v>
      </c>
      <c r="D1246" s="34" t="s">
        <v>1691</v>
      </c>
      <c r="E1246" s="199">
        <v>6.2238887177809545E-2</v>
      </c>
      <c r="F1246" s="199">
        <v>3.559861823481552E-2</v>
      </c>
      <c r="G1246" s="199">
        <v>4.2082543680235722E-2</v>
      </c>
      <c r="H1246" s="199">
        <v>3.8140322240147094E-2</v>
      </c>
      <c r="I1246" s="199">
        <v>4.0528910418864479E-2</v>
      </c>
      <c r="J1246" s="199">
        <v>6.0118249026573388E-2</v>
      </c>
      <c r="K1246" s="199">
        <v>3.5552246225789425E-2</v>
      </c>
      <c r="L1246" s="199">
        <v>4.0301394169608748E-2</v>
      </c>
      <c r="M1246" s="199">
        <v>3.4945821861150993E-2</v>
      </c>
      <c r="N1246" s="199">
        <v>4.5374667254805504E-2</v>
      </c>
    </row>
    <row r="1247" spans="3:14">
      <c r="C1247" s="29">
        <v>21</v>
      </c>
      <c r="D1247" s="34" t="s">
        <v>1692</v>
      </c>
      <c r="E1247" s="199">
        <v>5.7487445305124771E-2</v>
      </c>
      <c r="F1247" s="199">
        <v>4.0067981937322687E-2</v>
      </c>
      <c r="G1247" s="199">
        <v>4.0841991249309061E-2</v>
      </c>
      <c r="H1247" s="199">
        <v>3.7313205436040491E-2</v>
      </c>
      <c r="I1247" s="199">
        <v>4.1150554420172201E-2</v>
      </c>
      <c r="J1247" s="199">
        <v>5.8161428276250975E-2</v>
      </c>
      <c r="K1247" s="199">
        <v>3.9900115977909892E-2</v>
      </c>
      <c r="L1247" s="199">
        <v>3.8397356704775211E-2</v>
      </c>
      <c r="M1247" s="199">
        <v>3.4358661251164435E-2</v>
      </c>
      <c r="N1247" s="199">
        <v>5.602617599345143E-2</v>
      </c>
    </row>
    <row r="1248" spans="3:14">
      <c r="C1248" s="29">
        <v>22</v>
      </c>
      <c r="D1248" s="34" t="s">
        <v>1693</v>
      </c>
      <c r="E1248" s="199">
        <v>5.2560937550074301E-2</v>
      </c>
      <c r="F1248" s="199">
        <v>4.0641472509437671E-2</v>
      </c>
      <c r="G1248" s="199">
        <v>3.7890135666480189E-2</v>
      </c>
      <c r="H1248" s="199">
        <v>3.7471043787208468E-2</v>
      </c>
      <c r="I1248" s="199">
        <v>4.3764187580333631E-2</v>
      </c>
      <c r="J1248" s="199">
        <v>4.9708979367293696E-2</v>
      </c>
      <c r="K1248" s="199">
        <v>3.8323669127446634E-2</v>
      </c>
      <c r="L1248" s="199">
        <v>3.4783356296150245E-2</v>
      </c>
      <c r="M1248" s="199">
        <v>3.3456454959554037E-2</v>
      </c>
      <c r="N1248" s="199">
        <v>5.2917006116933875E-2</v>
      </c>
    </row>
    <row r="1249" spans="1:14">
      <c r="C1249" s="29">
        <v>23</v>
      </c>
      <c r="D1249" s="34" t="s">
        <v>1694</v>
      </c>
      <c r="E1249" s="199">
        <v>4.3982228841152597E-2</v>
      </c>
      <c r="F1249" s="199">
        <v>3.8233184134668481E-2</v>
      </c>
      <c r="G1249" s="199">
        <v>3.4896028545403385E-2</v>
      </c>
      <c r="H1249" s="199">
        <v>3.6664698071675703E-2</v>
      </c>
      <c r="I1249" s="199">
        <v>4.6644306977777952E-2</v>
      </c>
      <c r="J1249" s="199">
        <v>3.8149338708350411E-2</v>
      </c>
      <c r="K1249" s="199">
        <v>3.6505562885283414E-2</v>
      </c>
      <c r="L1249" s="199">
        <v>3.1554129504727878E-2</v>
      </c>
      <c r="M1249" s="199">
        <v>3.2916376648198895E-2</v>
      </c>
      <c r="N1249" s="199">
        <v>5.3002846308135461E-2</v>
      </c>
    </row>
    <row r="1250" spans="1:14">
      <c r="C1250" s="29">
        <v>24</v>
      </c>
      <c r="D1250" s="34" t="s">
        <v>1695</v>
      </c>
      <c r="E1250" s="199">
        <v>3.5195231389718161E-2</v>
      </c>
      <c r="F1250" s="199">
        <v>3.6409745062721897E-2</v>
      </c>
      <c r="G1250" s="199">
        <v>3.1812477223327612E-2</v>
      </c>
      <c r="H1250" s="199">
        <v>3.4940149670216476E-2</v>
      </c>
      <c r="I1250" s="199">
        <v>4.4892717792816221E-2</v>
      </c>
      <c r="J1250" s="199">
        <v>3.2134600083699665E-2</v>
      </c>
      <c r="K1250" s="199">
        <v>3.2964247335725547E-2</v>
      </c>
      <c r="L1250" s="199">
        <v>2.7887872058689506E-2</v>
      </c>
      <c r="M1250" s="199">
        <v>3.1110360058812299E-2</v>
      </c>
      <c r="N1250" s="199">
        <v>4.9289514090343108E-2</v>
      </c>
    </row>
    <row r="1251" spans="1:14">
      <c r="A1251" s="16" t="s">
        <v>437</v>
      </c>
      <c r="B1251" s="16" t="s">
        <v>310</v>
      </c>
      <c r="C1251" s="29">
        <v>1</v>
      </c>
      <c r="D1251" s="34" t="s">
        <v>1696</v>
      </c>
      <c r="E1251" s="199">
        <v>3.0832409707313307E-2</v>
      </c>
      <c r="F1251" s="199">
        <v>3.370521895183496E-2</v>
      </c>
      <c r="G1251" s="199">
        <v>3.0392836642049129E-2</v>
      </c>
      <c r="H1251" s="199">
        <v>3.2842383779709966E-2</v>
      </c>
      <c r="I1251" s="199">
        <v>4.1041188566056215E-2</v>
      </c>
      <c r="J1251" s="199">
        <v>2.6075881790928963E-2</v>
      </c>
      <c r="K1251" s="199">
        <v>3.0809591872231701E-2</v>
      </c>
      <c r="L1251" s="199">
        <v>2.6098547296283397E-2</v>
      </c>
      <c r="M1251" s="199">
        <v>3.078639211198957E-2</v>
      </c>
      <c r="N1251" s="199">
        <v>4.5082957720589033E-2</v>
      </c>
    </row>
    <row r="1252" spans="1:14">
      <c r="C1252" s="29">
        <v>2</v>
      </c>
      <c r="D1252" s="34" t="s">
        <v>1697</v>
      </c>
      <c r="E1252" s="199">
        <v>2.7781062372614525E-2</v>
      </c>
      <c r="F1252" s="199">
        <v>3.2582199546301205E-2</v>
      </c>
      <c r="G1252" s="199">
        <v>3.0098858504373889E-2</v>
      </c>
      <c r="H1252" s="199">
        <v>3.1874811388132522E-2</v>
      </c>
      <c r="I1252" s="199">
        <v>3.9203537141564507E-2</v>
      </c>
      <c r="J1252" s="199">
        <v>2.4063874878059891E-2</v>
      </c>
      <c r="K1252" s="199">
        <v>2.9009759843779313E-2</v>
      </c>
      <c r="L1252" s="199">
        <v>2.4950407171588321E-2</v>
      </c>
      <c r="M1252" s="199">
        <v>3.1236946312527606E-2</v>
      </c>
      <c r="N1252" s="199">
        <v>4.4030215228153709E-2</v>
      </c>
    </row>
    <row r="1253" spans="1:14">
      <c r="C1253" s="29">
        <v>3</v>
      </c>
      <c r="D1253" s="34" t="s">
        <v>1698</v>
      </c>
      <c r="E1253" s="199">
        <v>2.5144748146797593E-2</v>
      </c>
      <c r="F1253" s="199">
        <v>3.0913891685109513E-2</v>
      </c>
      <c r="G1253" s="199">
        <v>2.974179285197252E-2</v>
      </c>
      <c r="H1253" s="199">
        <v>3.1036026444428818E-2</v>
      </c>
      <c r="I1253" s="199">
        <v>3.8401959016310466E-2</v>
      </c>
      <c r="J1253" s="199">
        <v>2.2959242602744553E-2</v>
      </c>
      <c r="K1253" s="199">
        <v>2.84797280299523E-2</v>
      </c>
      <c r="L1253" s="199">
        <v>2.3594599136834E-2</v>
      </c>
      <c r="M1253" s="199">
        <v>3.0844987747284672E-2</v>
      </c>
      <c r="N1253" s="199">
        <v>4.3683163590871751E-2</v>
      </c>
    </row>
    <row r="1254" spans="1:14">
      <c r="C1254" s="29">
        <v>4</v>
      </c>
      <c r="D1254" s="34" t="s">
        <v>1699</v>
      </c>
      <c r="E1254" s="199">
        <v>2.4413595185661646E-2</v>
      </c>
      <c r="F1254" s="199">
        <v>3.0223702946029132E-2</v>
      </c>
      <c r="G1254" s="199">
        <v>2.934315674549421E-2</v>
      </c>
      <c r="H1254" s="199">
        <v>2.9036897740416852E-2</v>
      </c>
      <c r="I1254" s="199">
        <v>3.9979961569376679E-2</v>
      </c>
      <c r="J1254" s="199">
        <v>2.0721192361892474E-2</v>
      </c>
      <c r="K1254" s="199">
        <v>2.742043557860693E-2</v>
      </c>
      <c r="L1254" s="199">
        <v>2.3374332977827914E-2</v>
      </c>
      <c r="M1254" s="199">
        <v>3.068788350772533E-2</v>
      </c>
      <c r="N1254" s="199">
        <v>4.3821638777543359E-2</v>
      </c>
    </row>
    <row r="1255" spans="1:14">
      <c r="C1255" s="29">
        <v>5</v>
      </c>
      <c r="D1255" s="34" t="s">
        <v>1700</v>
      </c>
      <c r="E1255" s="199">
        <v>2.5199319833945317E-2</v>
      </c>
      <c r="F1255" s="199">
        <v>2.9900161146206576E-2</v>
      </c>
      <c r="G1255" s="199">
        <v>3.0568799406908209E-2</v>
      </c>
      <c r="H1255" s="199">
        <v>2.9568330374281894E-2</v>
      </c>
      <c r="I1255" s="199">
        <v>4.2776180184728355E-2</v>
      </c>
      <c r="J1255" s="199">
        <v>2.2511949188419783E-2</v>
      </c>
      <c r="K1255" s="199">
        <v>2.7697334611367218E-2</v>
      </c>
      <c r="L1255" s="199">
        <v>2.6531185696822522E-2</v>
      </c>
      <c r="M1255" s="199">
        <v>3.2965092947680324E-2</v>
      </c>
      <c r="N1255" s="199">
        <v>4.3450980143781008E-2</v>
      </c>
    </row>
    <row r="1256" spans="1:14">
      <c r="C1256" s="29">
        <v>6</v>
      </c>
      <c r="D1256" s="34" t="s">
        <v>1701</v>
      </c>
      <c r="E1256" s="199">
        <v>2.6800294540386745E-2</v>
      </c>
      <c r="F1256" s="199">
        <v>3.0542829034068634E-2</v>
      </c>
      <c r="G1256" s="199">
        <v>3.2214445411245941E-2</v>
      </c>
      <c r="H1256" s="199">
        <v>3.2605025835898561E-2</v>
      </c>
      <c r="I1256" s="199">
        <v>4.5255762148000339E-2</v>
      </c>
      <c r="J1256" s="199">
        <v>2.6306875802796906E-2</v>
      </c>
      <c r="K1256" s="199">
        <v>2.7130987404096921E-2</v>
      </c>
      <c r="L1256" s="199">
        <v>3.4133841013620388E-2</v>
      </c>
      <c r="M1256" s="199">
        <v>4.0957688572973598E-2</v>
      </c>
      <c r="N1256" s="199">
        <v>5.2607256013414538E-2</v>
      </c>
    </row>
    <row r="1257" spans="1:14">
      <c r="C1257" s="29">
        <v>7</v>
      </c>
      <c r="D1257" s="34" t="s">
        <v>1702</v>
      </c>
      <c r="E1257" s="199">
        <v>2.8745307182360638E-2</v>
      </c>
      <c r="F1257" s="199">
        <v>2.9778469324420388E-2</v>
      </c>
      <c r="G1257" s="199">
        <v>3.6593495714111537E-2</v>
      </c>
      <c r="H1257" s="199">
        <v>3.7595880943572135E-2</v>
      </c>
      <c r="I1257" s="199">
        <v>4.6857350552868396E-2</v>
      </c>
      <c r="J1257" s="199">
        <v>2.9457067682470021E-2</v>
      </c>
      <c r="K1257" s="199">
        <v>2.7193546161013063E-2</v>
      </c>
      <c r="L1257" s="199">
        <v>3.8186992028411804E-2</v>
      </c>
      <c r="M1257" s="199">
        <v>4.5100900079910862E-2</v>
      </c>
      <c r="N1257" s="199">
        <v>5.6469590949768486E-2</v>
      </c>
    </row>
    <row r="1258" spans="1:14">
      <c r="C1258" s="29">
        <v>8</v>
      </c>
      <c r="D1258" s="34" t="s">
        <v>1703</v>
      </c>
      <c r="E1258" s="199">
        <v>3.1079856899418258E-2</v>
      </c>
      <c r="F1258" s="199">
        <v>3.5060959355723752E-2</v>
      </c>
      <c r="G1258" s="199">
        <v>4.1755694417493688E-2</v>
      </c>
      <c r="H1258" s="199">
        <v>4.3502563973948978E-2</v>
      </c>
      <c r="I1258" s="199">
        <v>4.672670811073476E-2</v>
      </c>
      <c r="J1258" s="199">
        <v>3.1514864047879093E-2</v>
      </c>
      <c r="K1258" s="199">
        <v>3.454594108759837E-2</v>
      </c>
      <c r="L1258" s="199">
        <v>4.3764580425786591E-2</v>
      </c>
      <c r="M1258" s="199">
        <v>5.1684086680400636E-2</v>
      </c>
      <c r="N1258" s="199">
        <v>5.2113380373632535E-2</v>
      </c>
    </row>
    <row r="1259" spans="1:14">
      <c r="C1259" s="29">
        <v>9</v>
      </c>
      <c r="D1259" s="34" t="s">
        <v>1704</v>
      </c>
      <c r="E1259" s="199">
        <v>3.274920934369769E-2</v>
      </c>
      <c r="F1259" s="199">
        <v>4.2916900239421192E-2</v>
      </c>
      <c r="G1259" s="199">
        <v>4.529980324509314E-2</v>
      </c>
      <c r="H1259" s="199">
        <v>4.7052059689403146E-2</v>
      </c>
      <c r="I1259" s="199">
        <v>4.4532133217935352E-2</v>
      </c>
      <c r="J1259" s="199">
        <v>3.1830798150218075E-2</v>
      </c>
      <c r="K1259" s="199">
        <v>4.1361573934390335E-2</v>
      </c>
      <c r="L1259" s="199">
        <v>5.0980618511463079E-2</v>
      </c>
      <c r="M1259" s="199">
        <v>5.2716822957864277E-2</v>
      </c>
      <c r="N1259" s="199">
        <v>4.7039747416653274E-2</v>
      </c>
    </row>
    <row r="1260" spans="1:14">
      <c r="C1260" s="29">
        <v>10</v>
      </c>
      <c r="D1260" s="34" t="s">
        <v>1705</v>
      </c>
      <c r="E1260" s="199">
        <v>3.5414831474184248E-2</v>
      </c>
      <c r="F1260" s="199">
        <v>4.8599310897006531E-2</v>
      </c>
      <c r="G1260" s="199">
        <v>4.882493049856873E-2</v>
      </c>
      <c r="H1260" s="199">
        <v>5.0765421996360624E-2</v>
      </c>
      <c r="I1260" s="199">
        <v>4.293402134035601E-2</v>
      </c>
      <c r="J1260" s="199">
        <v>3.3008536107353707E-2</v>
      </c>
      <c r="K1260" s="199">
        <v>4.7801316753167337E-2</v>
      </c>
      <c r="L1260" s="199">
        <v>5.3681027927460843E-2</v>
      </c>
      <c r="M1260" s="199">
        <v>5.4052256172568973E-2</v>
      </c>
      <c r="N1260" s="199">
        <v>4.4359201755324137E-2</v>
      </c>
    </row>
    <row r="1261" spans="1:14">
      <c r="C1261" s="29">
        <v>11</v>
      </c>
      <c r="D1261" s="34" t="s">
        <v>1706</v>
      </c>
      <c r="E1261" s="199">
        <v>3.8950887313771901E-2</v>
      </c>
      <c r="F1261" s="199">
        <v>5.19754991893987E-2</v>
      </c>
      <c r="G1261" s="199">
        <v>4.9197698880019125E-2</v>
      </c>
      <c r="H1261" s="199">
        <v>4.8372062729595593E-2</v>
      </c>
      <c r="I1261" s="199">
        <v>4.1613895311470091E-2</v>
      </c>
      <c r="J1261" s="199">
        <v>3.778152892670162E-2</v>
      </c>
      <c r="K1261" s="199">
        <v>5.1407010006666934E-2</v>
      </c>
      <c r="L1261" s="199">
        <v>5.3595475595658588E-2</v>
      </c>
      <c r="M1261" s="199">
        <v>5.1407054820132636E-2</v>
      </c>
      <c r="N1261" s="199">
        <v>4.0534436490198139E-2</v>
      </c>
    </row>
    <row r="1262" spans="1:14">
      <c r="C1262" s="29">
        <v>12</v>
      </c>
      <c r="D1262" s="34" t="s">
        <v>1707</v>
      </c>
      <c r="E1262" s="199">
        <v>4.1037676483768985E-2</v>
      </c>
      <c r="F1262" s="199">
        <v>5.3803772703625644E-2</v>
      </c>
      <c r="G1262" s="199">
        <v>5.0388184715771438E-2</v>
      </c>
      <c r="H1262" s="199">
        <v>5.1363078807918905E-2</v>
      </c>
      <c r="I1262" s="199">
        <v>4.1728245792387993E-2</v>
      </c>
      <c r="J1262" s="199">
        <v>4.3733081901568875E-2</v>
      </c>
      <c r="K1262" s="199">
        <v>5.4110497085993477E-2</v>
      </c>
      <c r="L1262" s="199">
        <v>5.6741897506385371E-2</v>
      </c>
      <c r="M1262" s="199">
        <v>5.2020374674268191E-2</v>
      </c>
      <c r="N1262" s="199">
        <v>3.6657203235943438E-2</v>
      </c>
    </row>
    <row r="1263" spans="1:14">
      <c r="C1263" s="29">
        <v>13</v>
      </c>
      <c r="D1263" s="34" t="s">
        <v>1708</v>
      </c>
      <c r="E1263" s="199">
        <v>4.5925335469612923E-2</v>
      </c>
      <c r="F1263" s="199">
        <v>5.4674434180757348E-2</v>
      </c>
      <c r="G1263" s="199">
        <v>5.1217110173009256E-2</v>
      </c>
      <c r="H1263" s="199">
        <v>5.1544758173290205E-2</v>
      </c>
      <c r="I1263" s="199">
        <v>4.0199698544183746E-2</v>
      </c>
      <c r="J1263" s="199">
        <v>4.317334848487512E-2</v>
      </c>
      <c r="K1263" s="199">
        <v>5.5114194736179539E-2</v>
      </c>
      <c r="L1263" s="199">
        <v>5.7506573040946751E-2</v>
      </c>
      <c r="M1263" s="199">
        <v>5.4419398872944572E-2</v>
      </c>
      <c r="N1263" s="199">
        <v>2.9464122619345966E-2</v>
      </c>
    </row>
    <row r="1264" spans="1:14">
      <c r="C1264" s="29">
        <v>14</v>
      </c>
      <c r="D1264" s="34" t="s">
        <v>1709</v>
      </c>
      <c r="E1264" s="199">
        <v>4.7919205678956182E-2</v>
      </c>
      <c r="F1264" s="199">
        <v>5.7396110087798775E-2</v>
      </c>
      <c r="G1264" s="199">
        <v>5.2783009363655459E-2</v>
      </c>
      <c r="H1264" s="199">
        <v>5.4669643257676578E-2</v>
      </c>
      <c r="I1264" s="199">
        <v>4.0119193078929478E-2</v>
      </c>
      <c r="J1264" s="199">
        <v>4.7627004700062078E-2</v>
      </c>
      <c r="K1264" s="199">
        <v>5.9219984141343447E-2</v>
      </c>
      <c r="L1264" s="199">
        <v>5.9161315479352737E-2</v>
      </c>
      <c r="M1264" s="199">
        <v>5.5015640128064959E-2</v>
      </c>
      <c r="N1264" s="199">
        <v>3.0177010729523848E-2</v>
      </c>
    </row>
    <row r="1265" spans="1:14">
      <c r="C1265" s="29">
        <v>15</v>
      </c>
      <c r="D1265" s="34" t="s">
        <v>1710</v>
      </c>
      <c r="E1265" s="199">
        <v>4.9533728379065646E-2</v>
      </c>
      <c r="F1265" s="199">
        <v>5.8036998703560001E-2</v>
      </c>
      <c r="G1265" s="199">
        <v>5.3522656882854194E-2</v>
      </c>
      <c r="H1265" s="199">
        <v>5.3570660678514792E-2</v>
      </c>
      <c r="I1265" s="199">
        <v>3.8657586022833361E-2</v>
      </c>
      <c r="J1265" s="199">
        <v>5.5015926638701945E-2</v>
      </c>
      <c r="K1265" s="199">
        <v>6.252963916824103E-2</v>
      </c>
      <c r="L1265" s="199">
        <v>5.8745043718941035E-2</v>
      </c>
      <c r="M1265" s="199">
        <v>5.5908256408083785E-2</v>
      </c>
      <c r="N1265" s="199">
        <v>2.9609219280640121E-2</v>
      </c>
    </row>
    <row r="1266" spans="1:14">
      <c r="C1266" s="29">
        <v>16</v>
      </c>
      <c r="D1266" s="34" t="s">
        <v>1711</v>
      </c>
      <c r="E1266" s="199">
        <v>5.5130594419567761E-2</v>
      </c>
      <c r="F1266" s="199">
        <v>5.7331536796665264E-2</v>
      </c>
      <c r="G1266" s="199">
        <v>5.0985793127326352E-2</v>
      </c>
      <c r="H1266" s="199">
        <v>4.9298982655658366E-2</v>
      </c>
      <c r="I1266" s="199">
        <v>3.8526125574278855E-2</v>
      </c>
      <c r="J1266" s="199">
        <v>5.8230704825453443E-2</v>
      </c>
      <c r="K1266" s="199">
        <v>6.1575881026284238E-2</v>
      </c>
      <c r="L1266" s="199">
        <v>5.5955264319945006E-2</v>
      </c>
      <c r="M1266" s="199">
        <v>4.9721934931670042E-2</v>
      </c>
      <c r="N1266" s="199">
        <v>2.9097998256249057E-2</v>
      </c>
    </row>
    <row r="1267" spans="1:14">
      <c r="C1267" s="29">
        <v>17</v>
      </c>
      <c r="D1267" s="34" t="s">
        <v>1712</v>
      </c>
      <c r="E1267" s="199">
        <v>5.8978980359711365E-2</v>
      </c>
      <c r="F1267" s="199">
        <v>5.3164858170779185E-2</v>
      </c>
      <c r="G1267" s="199">
        <v>5.0256028243107098E-2</v>
      </c>
      <c r="H1267" s="199">
        <v>4.6825356625666142E-2</v>
      </c>
      <c r="I1267" s="199">
        <v>3.9568027169265267E-2</v>
      </c>
      <c r="J1267" s="199">
        <v>6.2405425865568694E-2</v>
      </c>
      <c r="K1267" s="199">
        <v>5.7704202053240568E-2</v>
      </c>
      <c r="L1267" s="199">
        <v>5.0677730991572967E-2</v>
      </c>
      <c r="M1267" s="199">
        <v>3.9657733552908137E-2</v>
      </c>
      <c r="N1267" s="199">
        <v>2.8729786689195035E-2</v>
      </c>
    </row>
    <row r="1268" spans="1:14">
      <c r="C1268" s="29">
        <v>18</v>
      </c>
      <c r="D1268" s="34" t="s">
        <v>1713</v>
      </c>
      <c r="E1268" s="199">
        <v>6.2473743389210398E-2</v>
      </c>
      <c r="F1268" s="199">
        <v>4.2297090153730281E-2</v>
      </c>
      <c r="G1268" s="199">
        <v>4.8465208347785123E-2</v>
      </c>
      <c r="H1268" s="199">
        <v>4.280699154652743E-2</v>
      </c>
      <c r="I1268" s="199">
        <v>4.0366708188445365E-2</v>
      </c>
      <c r="J1268" s="199">
        <v>6.945303051347014E-2</v>
      </c>
      <c r="K1268" s="199">
        <v>4.8377081658994674E-2</v>
      </c>
      <c r="L1268" s="199">
        <v>4.6038570518193586E-2</v>
      </c>
      <c r="M1268" s="199">
        <v>3.7727285722791319E-2</v>
      </c>
      <c r="N1268" s="199">
        <v>3.4335728627787193E-2</v>
      </c>
    </row>
    <row r="1269" spans="1:14">
      <c r="C1269" s="29">
        <v>19</v>
      </c>
      <c r="D1269" s="34" t="s">
        <v>1714</v>
      </c>
      <c r="E1269" s="199">
        <v>6.2057902930501806E-2</v>
      </c>
      <c r="F1269" s="199">
        <v>3.6649784404820307E-2</v>
      </c>
      <c r="G1269" s="199">
        <v>4.6594952812117896E-2</v>
      </c>
      <c r="H1269" s="199">
        <v>4.1902037065541124E-2</v>
      </c>
      <c r="I1269" s="199">
        <v>4.0416129409706458E-2</v>
      </c>
      <c r="J1269" s="199">
        <v>6.8097776426573456E-2</v>
      </c>
      <c r="K1269" s="199">
        <v>4.0921442582967649E-2</v>
      </c>
      <c r="L1269" s="199">
        <v>4.3555841110391701E-2</v>
      </c>
      <c r="M1269" s="199">
        <v>3.6707759411416761E-2</v>
      </c>
      <c r="N1269" s="199">
        <v>3.9991331626048482E-2</v>
      </c>
    </row>
    <row r="1270" spans="1:14">
      <c r="C1270" s="29">
        <v>20</v>
      </c>
      <c r="D1270" s="34" t="s">
        <v>1715</v>
      </c>
      <c r="E1270" s="199">
        <v>5.9966612508730935E-2</v>
      </c>
      <c r="F1270" s="199">
        <v>3.6061949267393804E-2</v>
      </c>
      <c r="G1270" s="199">
        <v>4.3376861451923078E-2</v>
      </c>
      <c r="H1270" s="199">
        <v>4.0689347791841669E-2</v>
      </c>
      <c r="I1270" s="199">
        <v>4.1600295954723081E-2</v>
      </c>
      <c r="J1270" s="199">
        <v>6.2877761343431565E-2</v>
      </c>
      <c r="K1270" s="199">
        <v>3.6966523306548822E-2</v>
      </c>
      <c r="L1270" s="199">
        <v>4.1215313052139359E-2</v>
      </c>
      <c r="M1270" s="199">
        <v>3.5520089103108415E-2</v>
      </c>
      <c r="N1270" s="199">
        <v>3.9095345348047025E-2</v>
      </c>
    </row>
    <row r="1271" spans="1:14">
      <c r="C1271" s="29">
        <v>21</v>
      </c>
      <c r="D1271" s="34" t="s">
        <v>1716</v>
      </c>
      <c r="E1271" s="199">
        <v>5.7392866051222534E-2</v>
      </c>
      <c r="F1271" s="199">
        <v>4.0693251684571323E-2</v>
      </c>
      <c r="G1271" s="199">
        <v>4.2474326210878918E-2</v>
      </c>
      <c r="H1271" s="199">
        <v>3.950479832962079E-2</v>
      </c>
      <c r="I1271" s="199">
        <v>4.0605838732147313E-2</v>
      </c>
      <c r="J1271" s="199">
        <v>5.8175311396048333E-2</v>
      </c>
      <c r="K1271" s="199">
        <v>4.1270154488347782E-2</v>
      </c>
      <c r="L1271" s="199">
        <v>3.8609532125787285E-2</v>
      </c>
      <c r="M1271" s="199">
        <v>3.4018399029482664E-2</v>
      </c>
      <c r="N1271" s="199">
        <v>4.6412002833415358E-2</v>
      </c>
    </row>
    <row r="1272" spans="1:14">
      <c r="C1272" s="29">
        <v>22</v>
      </c>
      <c r="D1272" s="34" t="s">
        <v>1717</v>
      </c>
      <c r="E1272" s="199">
        <v>5.196765954191996E-2</v>
      </c>
      <c r="F1272" s="199">
        <v>4.0176418595138964E-2</v>
      </c>
      <c r="G1272" s="199">
        <v>3.9168368717642073E-2</v>
      </c>
      <c r="H1272" s="199">
        <v>3.9811057831246693E-2</v>
      </c>
      <c r="I1272" s="199">
        <v>4.1322787276441827E-2</v>
      </c>
      <c r="J1272" s="199">
        <v>5.0966048551041976E-2</v>
      </c>
      <c r="K1272" s="199">
        <v>3.9437208616581919E-2</v>
      </c>
      <c r="L1272" s="199">
        <v>3.4694222949179648E-2</v>
      </c>
      <c r="M1272" s="199">
        <v>3.3344124617536101E-2</v>
      </c>
      <c r="N1272" s="199">
        <v>4.8687774872165961E-2</v>
      </c>
    </row>
    <row r="1273" spans="1:14">
      <c r="C1273" s="29">
        <v>23</v>
      </c>
      <c r="D1273" s="34" t="s">
        <v>1718</v>
      </c>
      <c r="E1273" s="199">
        <v>4.452490424821838E-2</v>
      </c>
      <c r="F1273" s="199">
        <v>3.7597058481388147E-2</v>
      </c>
      <c r="G1273" s="199">
        <v>3.4856779643758842E-2</v>
      </c>
      <c r="H1273" s="199">
        <v>3.8129389913041427E-2</v>
      </c>
      <c r="I1273" s="199">
        <v>4.3208223909352889E-2</v>
      </c>
      <c r="J1273" s="199">
        <v>4.1193468536510222E-2</v>
      </c>
      <c r="K1273" s="199">
        <v>3.6833109805153898E-2</v>
      </c>
      <c r="L1273" s="199">
        <v>3.0920216126839917E-2</v>
      </c>
      <c r="M1273" s="199">
        <v>3.2028128924362471E-2</v>
      </c>
      <c r="N1273" s="199">
        <v>4.6062792019626056E-2</v>
      </c>
    </row>
    <row r="1274" spans="1:14">
      <c r="C1274" s="29">
        <v>24</v>
      </c>
      <c r="D1274" s="34" t="s">
        <v>1719</v>
      </c>
      <c r="E1274" s="199">
        <v>3.5979268539361162E-2</v>
      </c>
      <c r="F1274" s="199">
        <v>3.5917594454250433E-2</v>
      </c>
      <c r="G1274" s="199">
        <v>3.187920799284006E-2</v>
      </c>
      <c r="H1274" s="199">
        <v>3.5632432427706771E-2</v>
      </c>
      <c r="I1274" s="199">
        <v>4.4358443187903267E-2</v>
      </c>
      <c r="J1274" s="199">
        <v>3.2819299277229014E-2</v>
      </c>
      <c r="K1274" s="199">
        <v>3.308285604725264E-2</v>
      </c>
      <c r="L1274" s="199">
        <v>2.7286871278567479E-2</v>
      </c>
      <c r="M1274" s="199">
        <v>3.1470762712304201E-2</v>
      </c>
      <c r="N1274" s="199">
        <v>4.8487115402082573E-2</v>
      </c>
    </row>
    <row r="1275" spans="1:14">
      <c r="A1275" s="16" t="s">
        <v>437</v>
      </c>
      <c r="B1275" s="16" t="s">
        <v>311</v>
      </c>
      <c r="C1275" s="29">
        <v>1</v>
      </c>
      <c r="D1275" s="34" t="s">
        <v>1720</v>
      </c>
      <c r="E1275" s="199">
        <v>3.3035611540322266E-2</v>
      </c>
      <c r="F1275" s="199">
        <v>3.496022063895874E-2</v>
      </c>
      <c r="G1275" s="199">
        <v>3.0959465147802637E-2</v>
      </c>
      <c r="H1275" s="199">
        <v>3.4303276605358639E-2</v>
      </c>
      <c r="I1275" s="199">
        <v>4.3426133264762176E-2</v>
      </c>
      <c r="J1275" s="199">
        <v>2.929314973852179E-2</v>
      </c>
      <c r="K1275" s="199">
        <v>3.1706728625970709E-2</v>
      </c>
      <c r="L1275" s="199">
        <v>2.6324626260821306E-2</v>
      </c>
      <c r="M1275" s="199">
        <v>3.2353794971984665E-2</v>
      </c>
      <c r="N1275" s="199">
        <v>4.582943505369378E-2</v>
      </c>
    </row>
    <row r="1276" spans="1:14">
      <c r="C1276" s="29">
        <v>2</v>
      </c>
      <c r="D1276" s="34" t="s">
        <v>1721</v>
      </c>
      <c r="E1276" s="199">
        <v>2.9470933915413909E-2</v>
      </c>
      <c r="F1276" s="199">
        <v>3.4203485424494515E-2</v>
      </c>
      <c r="G1276" s="199">
        <v>3.0530694855236028E-2</v>
      </c>
      <c r="H1276" s="199">
        <v>3.3408021579096558E-2</v>
      </c>
      <c r="I1276" s="199">
        <v>4.1159584864675039E-2</v>
      </c>
      <c r="J1276" s="199">
        <v>2.5248403053475896E-2</v>
      </c>
      <c r="K1276" s="199">
        <v>2.956905037664509E-2</v>
      </c>
      <c r="L1276" s="199">
        <v>2.5325563294578014E-2</v>
      </c>
      <c r="M1276" s="199">
        <v>3.1986247296765948E-2</v>
      </c>
      <c r="N1276" s="199">
        <v>4.3957846221130713E-2</v>
      </c>
    </row>
    <row r="1277" spans="1:14">
      <c r="C1277" s="29">
        <v>3</v>
      </c>
      <c r="D1277" s="34" t="s">
        <v>1722</v>
      </c>
      <c r="E1277" s="199">
        <v>2.7067734557391039E-2</v>
      </c>
      <c r="F1277" s="199">
        <v>3.2538461023626043E-2</v>
      </c>
      <c r="G1277" s="199">
        <v>2.9969543434076731E-2</v>
      </c>
      <c r="H1277" s="199">
        <v>3.2198068379992242E-2</v>
      </c>
      <c r="I1277" s="199">
        <v>4.2349998713751183E-2</v>
      </c>
      <c r="J1277" s="199">
        <v>2.3704478273617238E-2</v>
      </c>
      <c r="K1277" s="199">
        <v>2.9090771199179178E-2</v>
      </c>
      <c r="L1277" s="199">
        <v>2.3934426612103689E-2</v>
      </c>
      <c r="M1277" s="199">
        <v>3.1122901921753661E-2</v>
      </c>
      <c r="N1277" s="199">
        <v>4.0527932688901994E-2</v>
      </c>
    </row>
    <row r="1278" spans="1:14">
      <c r="C1278" s="29">
        <v>4</v>
      </c>
      <c r="D1278" s="34" t="s">
        <v>1723</v>
      </c>
      <c r="E1278" s="199">
        <v>2.6439170392364379E-2</v>
      </c>
      <c r="F1278" s="199">
        <v>3.1963941923767829E-2</v>
      </c>
      <c r="G1278" s="199">
        <v>2.9923656997059844E-2</v>
      </c>
      <c r="H1278" s="199">
        <v>3.1647176995947955E-2</v>
      </c>
      <c r="I1278" s="199">
        <v>4.0915548138037543E-2</v>
      </c>
      <c r="J1278" s="199">
        <v>2.2959817498099475E-2</v>
      </c>
      <c r="K1278" s="199">
        <v>2.800586450801601E-2</v>
      </c>
      <c r="L1278" s="199">
        <v>2.4195826001420891E-2</v>
      </c>
      <c r="M1278" s="199">
        <v>3.0846588395753462E-2</v>
      </c>
      <c r="N1278" s="199">
        <v>4.2472669792239945E-2</v>
      </c>
    </row>
    <row r="1279" spans="1:14">
      <c r="C1279" s="29">
        <v>5</v>
      </c>
      <c r="D1279" s="34" t="s">
        <v>1724</v>
      </c>
      <c r="E1279" s="199">
        <v>2.7013150937113165E-2</v>
      </c>
      <c r="F1279" s="199">
        <v>3.1368449702774984E-2</v>
      </c>
      <c r="G1279" s="199">
        <v>3.1126941970944864E-2</v>
      </c>
      <c r="H1279" s="199">
        <v>3.2414002246254875E-2</v>
      </c>
      <c r="I1279" s="199">
        <v>4.2692351231031815E-2</v>
      </c>
      <c r="J1279" s="199">
        <v>2.3145831452013977E-2</v>
      </c>
      <c r="K1279" s="199">
        <v>2.8970821818163923E-2</v>
      </c>
      <c r="L1279" s="199">
        <v>2.7310173292645495E-2</v>
      </c>
      <c r="M1279" s="199">
        <v>3.3171062493856283E-2</v>
      </c>
      <c r="N1279" s="199">
        <v>4.1125320105125013E-2</v>
      </c>
    </row>
    <row r="1280" spans="1:14">
      <c r="C1280" s="29">
        <v>6</v>
      </c>
      <c r="D1280" s="34" t="s">
        <v>1725</v>
      </c>
      <c r="E1280" s="199">
        <v>2.8940736198883266E-2</v>
      </c>
      <c r="F1280" s="199">
        <v>3.2305256298491784E-2</v>
      </c>
      <c r="G1280" s="199">
        <v>3.2922517767470759E-2</v>
      </c>
      <c r="H1280" s="199">
        <v>3.5416364811471424E-2</v>
      </c>
      <c r="I1280" s="199">
        <v>4.6874655348683736E-2</v>
      </c>
      <c r="J1280" s="199">
        <v>2.7483356303260886E-2</v>
      </c>
      <c r="K1280" s="199">
        <v>2.7535080965639985E-2</v>
      </c>
      <c r="L1280" s="199">
        <v>3.4743297955983812E-2</v>
      </c>
      <c r="M1280" s="199">
        <v>4.266041236606704E-2</v>
      </c>
      <c r="N1280" s="199">
        <v>5.2078488864523223E-2</v>
      </c>
    </row>
    <row r="1281" spans="3:14">
      <c r="C1281" s="29">
        <v>7</v>
      </c>
      <c r="D1281" s="34" t="s">
        <v>1726</v>
      </c>
      <c r="E1281" s="199">
        <v>3.0893752500593032E-2</v>
      </c>
      <c r="F1281" s="199">
        <v>3.0775619537753488E-2</v>
      </c>
      <c r="G1281" s="199">
        <v>3.6692813498174444E-2</v>
      </c>
      <c r="H1281" s="199">
        <v>4.0180069399109647E-2</v>
      </c>
      <c r="I1281" s="199">
        <v>4.8644878887943256E-2</v>
      </c>
      <c r="J1281" s="199">
        <v>3.2835376433397317E-2</v>
      </c>
      <c r="K1281" s="199">
        <v>2.8616316717566832E-2</v>
      </c>
      <c r="L1281" s="199">
        <v>3.8949290334802981E-2</v>
      </c>
      <c r="M1281" s="199">
        <v>4.6756963899537998E-2</v>
      </c>
      <c r="N1281" s="199">
        <v>5.8848050370550763E-2</v>
      </c>
    </row>
    <row r="1282" spans="3:14">
      <c r="C1282" s="29">
        <v>8</v>
      </c>
      <c r="D1282" s="34" t="s">
        <v>1727</v>
      </c>
      <c r="E1282" s="199">
        <v>3.2544987950564847E-2</v>
      </c>
      <c r="F1282" s="199">
        <v>3.6761354776111546E-2</v>
      </c>
      <c r="G1282" s="199">
        <v>4.2386102037457657E-2</v>
      </c>
      <c r="H1282" s="199">
        <v>4.3968295572265892E-2</v>
      </c>
      <c r="I1282" s="199">
        <v>4.9083147276676883E-2</v>
      </c>
      <c r="J1282" s="199">
        <v>3.6859382704485903E-2</v>
      </c>
      <c r="K1282" s="199">
        <v>3.7361185883274389E-2</v>
      </c>
      <c r="L1282" s="199">
        <v>4.5302570985418664E-2</v>
      </c>
      <c r="M1282" s="199">
        <v>5.2939920623218319E-2</v>
      </c>
      <c r="N1282" s="199">
        <v>5.5553594405335929E-2</v>
      </c>
    </row>
    <row r="1283" spans="3:14">
      <c r="C1283" s="29">
        <v>9</v>
      </c>
      <c r="D1283" s="34" t="s">
        <v>1728</v>
      </c>
      <c r="E1283" s="199">
        <v>3.4378079385827806E-2</v>
      </c>
      <c r="F1283" s="199">
        <v>4.4165707185892453E-2</v>
      </c>
      <c r="G1283" s="199">
        <v>4.5221962595958447E-2</v>
      </c>
      <c r="H1283" s="199">
        <v>4.712929604383833E-2</v>
      </c>
      <c r="I1283" s="199">
        <v>4.7476765411566466E-2</v>
      </c>
      <c r="J1283" s="199">
        <v>3.6313873221071657E-2</v>
      </c>
      <c r="K1283" s="199">
        <v>4.4158304661087638E-2</v>
      </c>
      <c r="L1283" s="199">
        <v>5.147932257365511E-2</v>
      </c>
      <c r="M1283" s="199">
        <v>5.1594600904354672E-2</v>
      </c>
      <c r="N1283" s="199">
        <v>4.9088057250634282E-2</v>
      </c>
    </row>
    <row r="1284" spans="3:14">
      <c r="C1284" s="29">
        <v>10</v>
      </c>
      <c r="D1284" s="34" t="s">
        <v>1729</v>
      </c>
      <c r="E1284" s="199">
        <v>3.7649026649454388E-2</v>
      </c>
      <c r="F1284" s="199">
        <v>4.857929898840687E-2</v>
      </c>
      <c r="G1284" s="199">
        <v>4.729940552337232E-2</v>
      </c>
      <c r="H1284" s="199">
        <v>4.9722085200313376E-2</v>
      </c>
      <c r="I1284" s="199">
        <v>4.4270500338927925E-2</v>
      </c>
      <c r="J1284" s="199">
        <v>3.654792546903491E-2</v>
      </c>
      <c r="K1284" s="199">
        <v>4.8751437648395547E-2</v>
      </c>
      <c r="L1284" s="199">
        <v>5.3123862732291798E-2</v>
      </c>
      <c r="M1284" s="199">
        <v>5.0322468175562768E-2</v>
      </c>
      <c r="N1284" s="199">
        <v>4.8649345314092159E-2</v>
      </c>
    </row>
    <row r="1285" spans="3:14">
      <c r="C1285" s="29">
        <v>11</v>
      </c>
      <c r="D1285" s="34" t="s">
        <v>1730</v>
      </c>
      <c r="E1285" s="199">
        <v>4.0114712119918725E-2</v>
      </c>
      <c r="F1285" s="199">
        <v>5.1817544580572972E-2</v>
      </c>
      <c r="G1285" s="199">
        <v>4.8813807946562447E-2</v>
      </c>
      <c r="H1285" s="199">
        <v>4.7546692815692605E-2</v>
      </c>
      <c r="I1285" s="199">
        <v>4.414206421417937E-2</v>
      </c>
      <c r="J1285" s="199">
        <v>3.7728672679753578E-2</v>
      </c>
      <c r="K1285" s="199">
        <v>5.3334960847126689E-2</v>
      </c>
      <c r="L1285" s="199">
        <v>5.4232808621826729E-2</v>
      </c>
      <c r="M1285" s="199">
        <v>5.1927820578983583E-2</v>
      </c>
      <c r="N1285" s="199">
        <v>4.1562018243119496E-2</v>
      </c>
    </row>
    <row r="1286" spans="3:14">
      <c r="C1286" s="29">
        <v>12</v>
      </c>
      <c r="D1286" s="34" t="s">
        <v>1731</v>
      </c>
      <c r="E1286" s="199">
        <v>4.080584564642642E-2</v>
      </c>
      <c r="F1286" s="199">
        <v>5.4326893381651406E-2</v>
      </c>
      <c r="G1286" s="199">
        <v>5.0557394114632503E-2</v>
      </c>
      <c r="H1286" s="199">
        <v>5.1564464602492664E-2</v>
      </c>
      <c r="I1286" s="199">
        <v>4.4056044638712676E-2</v>
      </c>
      <c r="J1286" s="199">
        <v>4.038477508425168E-2</v>
      </c>
      <c r="K1286" s="199">
        <v>5.6185512432654364E-2</v>
      </c>
      <c r="L1286" s="199">
        <v>5.7212240099210207E-2</v>
      </c>
      <c r="M1286" s="199">
        <v>5.2263574535535241E-2</v>
      </c>
      <c r="N1286" s="199">
        <v>4.1352997799747389E-2</v>
      </c>
    </row>
    <row r="1287" spans="3:14">
      <c r="C1287" s="29">
        <v>13</v>
      </c>
      <c r="D1287" s="34" t="s">
        <v>1732</v>
      </c>
      <c r="E1287" s="199">
        <v>4.2847512925384627E-2</v>
      </c>
      <c r="F1287" s="199">
        <v>5.3964659773565515E-2</v>
      </c>
      <c r="G1287" s="199">
        <v>5.1342366722295245E-2</v>
      </c>
      <c r="H1287" s="199">
        <v>5.0479232995671558E-2</v>
      </c>
      <c r="I1287" s="199">
        <v>4.2339185594703496E-2</v>
      </c>
      <c r="J1287" s="199">
        <v>4.6301894941162103E-2</v>
      </c>
      <c r="K1287" s="199">
        <v>5.6208422168621375E-2</v>
      </c>
      <c r="L1287" s="199">
        <v>5.7057709945104701E-2</v>
      </c>
      <c r="M1287" s="199">
        <v>5.4315958910842427E-2</v>
      </c>
      <c r="N1287" s="199">
        <v>3.3612430017538997E-2</v>
      </c>
    </row>
    <row r="1288" spans="3:14">
      <c r="C1288" s="29">
        <v>14</v>
      </c>
      <c r="D1288" s="34" t="s">
        <v>1733</v>
      </c>
      <c r="E1288" s="199">
        <v>4.5002707227933827E-2</v>
      </c>
      <c r="F1288" s="199">
        <v>5.5173394847878414E-2</v>
      </c>
      <c r="G1288" s="199">
        <v>5.2177271123512378E-2</v>
      </c>
      <c r="H1288" s="199">
        <v>5.3485936849089415E-2</v>
      </c>
      <c r="I1288" s="199">
        <v>4.0151160393286908E-2</v>
      </c>
      <c r="J1288" s="199">
        <v>4.8229252242502192E-2</v>
      </c>
      <c r="K1288" s="199">
        <v>5.9113076863836253E-2</v>
      </c>
      <c r="L1288" s="199">
        <v>5.848521382649649E-2</v>
      </c>
      <c r="M1288" s="199">
        <v>5.5084307111963035E-2</v>
      </c>
      <c r="N1288" s="199">
        <v>2.8478842913999661E-2</v>
      </c>
    </row>
    <row r="1289" spans="3:14">
      <c r="C1289" s="29">
        <v>15</v>
      </c>
      <c r="D1289" s="34" t="s">
        <v>1734</v>
      </c>
      <c r="E1289" s="199">
        <v>4.863696563343365E-2</v>
      </c>
      <c r="F1289" s="199">
        <v>5.4764990196143622E-2</v>
      </c>
      <c r="G1289" s="199">
        <v>5.2035505517760851E-2</v>
      </c>
      <c r="H1289" s="199">
        <v>5.0175568930340961E-2</v>
      </c>
      <c r="I1289" s="199">
        <v>3.854351115512103E-2</v>
      </c>
      <c r="J1289" s="199">
        <v>4.978584383621449E-2</v>
      </c>
      <c r="K1289" s="199">
        <v>6.041078271324346E-2</v>
      </c>
      <c r="L1289" s="199">
        <v>5.6737964742792107E-2</v>
      </c>
      <c r="M1289" s="199">
        <v>5.4607478128379044E-2</v>
      </c>
      <c r="N1289" s="199">
        <v>2.9908225277246743E-2</v>
      </c>
    </row>
    <row r="1290" spans="3:14">
      <c r="C1290" s="29">
        <v>16</v>
      </c>
      <c r="D1290" s="34" t="s">
        <v>1735</v>
      </c>
      <c r="E1290" s="199">
        <v>5.2918664152858119E-2</v>
      </c>
      <c r="F1290" s="199">
        <v>5.3356870362842639E-2</v>
      </c>
      <c r="G1290" s="199">
        <v>4.9795043628232748E-2</v>
      </c>
      <c r="H1290" s="199">
        <v>4.6198903716196969E-2</v>
      </c>
      <c r="I1290" s="199">
        <v>3.9157863502411884E-2</v>
      </c>
      <c r="J1290" s="199">
        <v>5.1793264960969157E-2</v>
      </c>
      <c r="K1290" s="199">
        <v>5.7516487370114333E-2</v>
      </c>
      <c r="L1290" s="199">
        <v>5.4622984830748178E-2</v>
      </c>
      <c r="M1290" s="199">
        <v>4.7113299297159149E-2</v>
      </c>
      <c r="N1290" s="199">
        <v>2.9321203000607213E-2</v>
      </c>
    </row>
    <row r="1291" spans="3:14">
      <c r="C1291" s="29">
        <v>17</v>
      </c>
      <c r="D1291" s="34" t="s">
        <v>1736</v>
      </c>
      <c r="E1291" s="199">
        <v>5.6076734968721453E-2</v>
      </c>
      <c r="F1291" s="199">
        <v>4.9699604227719935E-2</v>
      </c>
      <c r="G1291" s="199">
        <v>4.9762376085115918E-2</v>
      </c>
      <c r="H1291" s="199">
        <v>4.5027027232358234E-2</v>
      </c>
      <c r="I1291" s="199">
        <v>3.9391383729227437E-2</v>
      </c>
      <c r="J1291" s="199">
        <v>5.8886845029098245E-2</v>
      </c>
      <c r="K1291" s="199">
        <v>5.4395766188539321E-2</v>
      </c>
      <c r="L1291" s="199">
        <v>4.9441420017352543E-2</v>
      </c>
      <c r="M1291" s="199">
        <v>3.8133340091418458E-2</v>
      </c>
      <c r="N1291" s="199">
        <v>2.7656561583499547E-2</v>
      </c>
    </row>
    <row r="1292" spans="3:14">
      <c r="C1292" s="29">
        <v>18</v>
      </c>
      <c r="D1292" s="34" t="s">
        <v>1737</v>
      </c>
      <c r="E1292" s="199">
        <v>5.8974097542332342E-2</v>
      </c>
      <c r="F1292" s="199">
        <v>4.1159858002270115E-2</v>
      </c>
      <c r="G1292" s="199">
        <v>4.8908683979377018E-2</v>
      </c>
      <c r="H1292" s="199">
        <v>4.1938110233628242E-2</v>
      </c>
      <c r="I1292" s="199">
        <v>3.719227575492156E-2</v>
      </c>
      <c r="J1292" s="199">
        <v>6.4136843533503032E-2</v>
      </c>
      <c r="K1292" s="199">
        <v>4.5544728078635591E-2</v>
      </c>
      <c r="L1292" s="199">
        <v>4.6097758460409234E-2</v>
      </c>
      <c r="M1292" s="199">
        <v>3.7124695886169276E-2</v>
      </c>
      <c r="N1292" s="199">
        <v>3.0067907656201463E-2</v>
      </c>
    </row>
    <row r="1293" spans="3:14">
      <c r="C1293" s="29">
        <v>19</v>
      </c>
      <c r="D1293" s="34" t="s">
        <v>1738</v>
      </c>
      <c r="E1293" s="199">
        <v>5.9318585151369535E-2</v>
      </c>
      <c r="F1293" s="199">
        <v>3.6324303384409708E-2</v>
      </c>
      <c r="G1293" s="199">
        <v>4.6825761304810955E-2</v>
      </c>
      <c r="H1293" s="199">
        <v>4.0833388051653381E-2</v>
      </c>
      <c r="I1293" s="199">
        <v>3.5383545647083209E-2</v>
      </c>
      <c r="J1293" s="199">
        <v>6.469212946699654E-2</v>
      </c>
      <c r="K1293" s="199">
        <v>3.880519115397435E-2</v>
      </c>
      <c r="L1293" s="199">
        <v>4.2502012550032164E-2</v>
      </c>
      <c r="M1293" s="199">
        <v>3.615944165929421E-2</v>
      </c>
      <c r="N1293" s="199">
        <v>3.4568036657767247E-2</v>
      </c>
    </row>
    <row r="1294" spans="3:14">
      <c r="C1294" s="29">
        <v>20</v>
      </c>
      <c r="D1294" s="34" t="s">
        <v>1739</v>
      </c>
      <c r="E1294" s="199">
        <v>5.7920713528381483E-2</v>
      </c>
      <c r="F1294" s="199">
        <v>3.5701058960476623E-2</v>
      </c>
      <c r="G1294" s="199">
        <v>4.3648032962258831E-2</v>
      </c>
      <c r="H1294" s="199">
        <v>3.9214991987609971E-2</v>
      </c>
      <c r="I1294" s="199">
        <v>3.5893757680752619E-2</v>
      </c>
      <c r="J1294" s="199">
        <v>5.8700166366202039E-2</v>
      </c>
      <c r="K1294" s="199">
        <v>3.5719142089584328E-2</v>
      </c>
      <c r="L1294" s="199">
        <v>3.996358409501255E-2</v>
      </c>
      <c r="M1294" s="199">
        <v>3.4692476408139182E-2</v>
      </c>
      <c r="N1294" s="199">
        <v>3.8249023485392497E-2</v>
      </c>
    </row>
    <row r="1295" spans="3:14">
      <c r="C1295" s="29">
        <v>21</v>
      </c>
      <c r="D1295" s="34" t="s">
        <v>1740</v>
      </c>
      <c r="E1295" s="199">
        <v>5.637167706602364E-2</v>
      </c>
      <c r="F1295" s="199">
        <v>4.1018596594915711E-2</v>
      </c>
      <c r="G1295" s="199">
        <v>4.2727505753957173E-2</v>
      </c>
      <c r="H1295" s="199">
        <v>3.9277759779520451E-2</v>
      </c>
      <c r="I1295" s="199">
        <v>3.6306139300693763E-2</v>
      </c>
      <c r="J1295" s="199">
        <v>5.7284403452928651E-2</v>
      </c>
      <c r="K1295" s="199">
        <v>4.0253309414185166E-2</v>
      </c>
      <c r="L1295" s="199">
        <v>3.888213684081978E-2</v>
      </c>
      <c r="M1295" s="199">
        <v>3.4350348348569738E-2</v>
      </c>
      <c r="N1295" s="199">
        <v>4.3324625036633362E-2</v>
      </c>
    </row>
    <row r="1296" spans="3:14">
      <c r="C1296" s="29">
        <v>22</v>
      </c>
      <c r="D1296" s="34" t="s">
        <v>1741</v>
      </c>
      <c r="E1296" s="199">
        <v>5.1475119640123898E-2</v>
      </c>
      <c r="F1296" s="199">
        <v>4.0936654847748874E-2</v>
      </c>
      <c r="G1296" s="199">
        <v>3.8703083819351523E-2</v>
      </c>
      <c r="H1296" s="199">
        <v>3.9549859061887419E-2</v>
      </c>
      <c r="I1296" s="199">
        <v>3.8370177665748011E-2</v>
      </c>
      <c r="J1296" s="199">
        <v>5.1543244760164461E-2</v>
      </c>
      <c r="K1296" s="199">
        <v>3.8498734996261115E-2</v>
      </c>
      <c r="L1296" s="199">
        <v>3.5049121339960798E-2</v>
      </c>
      <c r="M1296" s="199">
        <v>3.4612454536518233E-2</v>
      </c>
      <c r="N1296" s="199">
        <v>4.5092266326516334E-2</v>
      </c>
    </row>
    <row r="1297" spans="1:14">
      <c r="C1297" s="29">
        <v>23</v>
      </c>
      <c r="D1297" s="34" t="s">
        <v>1742</v>
      </c>
      <c r="E1297" s="199">
        <v>4.4662927814578958E-2</v>
      </c>
      <c r="F1297" s="199">
        <v>3.7971868146923542E-2</v>
      </c>
      <c r="G1297" s="199">
        <v>3.5055409735999424E-2</v>
      </c>
      <c r="H1297" s="199">
        <v>3.8064414949008862E-2</v>
      </c>
      <c r="I1297" s="199">
        <v>4.0880547069399371E-2</v>
      </c>
      <c r="J1297" s="199">
        <v>4.0298751285922474E-2</v>
      </c>
      <c r="K1297" s="199">
        <v>3.6635147136722168E-2</v>
      </c>
      <c r="L1297" s="199">
        <v>3.1185400720819389E-2</v>
      </c>
      <c r="M1297" s="199">
        <v>3.3107014277990766E-2</v>
      </c>
      <c r="N1297" s="199">
        <v>4.9572198113236605E-2</v>
      </c>
    </row>
    <row r="1298" spans="1:14">
      <c r="C1298" s="29">
        <v>24</v>
      </c>
      <c r="D1298" s="34" t="s">
        <v>1743</v>
      </c>
      <c r="E1298" s="199">
        <v>3.7440552554585269E-2</v>
      </c>
      <c r="F1298" s="199">
        <v>3.6161907192602559E-2</v>
      </c>
      <c r="G1298" s="199">
        <v>3.261465347857935E-2</v>
      </c>
      <c r="H1298" s="199">
        <v>3.6256991961200455E-2</v>
      </c>
      <c r="I1298" s="199">
        <v>4.1298780177702971E-2</v>
      </c>
      <c r="J1298" s="199">
        <v>3.5842318213352486E-2</v>
      </c>
      <c r="K1298" s="199">
        <v>3.3613176142562061E-2</v>
      </c>
      <c r="L1298" s="199">
        <v>2.7840683865693206E-2</v>
      </c>
      <c r="M1298" s="199">
        <v>3.2752829180182838E-2</v>
      </c>
      <c r="N1298" s="199">
        <v>4.910292382226545E-2</v>
      </c>
    </row>
    <row r="1299" spans="1:14">
      <c r="A1299" s="16" t="s">
        <v>437</v>
      </c>
      <c r="B1299" s="16" t="s">
        <v>420</v>
      </c>
      <c r="C1299" s="29">
        <v>1</v>
      </c>
      <c r="D1299" s="34" t="s">
        <v>1744</v>
      </c>
      <c r="E1299" s="199">
        <v>3.2586708902416786E-2</v>
      </c>
      <c r="F1299" s="199">
        <v>3.5551986892752296E-2</v>
      </c>
      <c r="G1299" s="199">
        <v>3.2045472055394777E-2</v>
      </c>
      <c r="H1299" s="199">
        <v>3.4347514563853869E-2</v>
      </c>
      <c r="I1299" s="199">
        <v>4.4967732066230739E-2</v>
      </c>
      <c r="J1299" s="199">
        <v>2.8716676812423899E-2</v>
      </c>
      <c r="K1299" s="199">
        <v>3.2493813148794334E-2</v>
      </c>
      <c r="L1299" s="199">
        <v>2.738716609608766E-2</v>
      </c>
      <c r="M1299" s="199">
        <v>3.2068972668410071E-2</v>
      </c>
      <c r="N1299" s="199">
        <v>4.86873300552308E-2</v>
      </c>
    </row>
    <row r="1300" spans="1:14">
      <c r="C1300" s="29">
        <v>2</v>
      </c>
      <c r="D1300" s="34" t="s">
        <v>1745</v>
      </c>
      <c r="E1300" s="199">
        <v>2.9864514098100987E-2</v>
      </c>
      <c r="F1300" s="199">
        <v>3.4141079096475874E-2</v>
      </c>
      <c r="G1300" s="199">
        <v>3.1713410813201996E-2</v>
      </c>
      <c r="H1300" s="199">
        <v>3.3769848458149052E-2</v>
      </c>
      <c r="I1300" s="199">
        <v>4.3016703728194029E-2</v>
      </c>
      <c r="J1300" s="199">
        <v>2.5651814024650835E-2</v>
      </c>
      <c r="K1300" s="199">
        <v>3.0519703312340454E-2</v>
      </c>
      <c r="L1300" s="199">
        <v>2.6479897900137928E-2</v>
      </c>
      <c r="M1300" s="199">
        <v>3.2754257817052664E-2</v>
      </c>
      <c r="N1300" s="199">
        <v>4.0831548120654461E-2</v>
      </c>
    </row>
    <row r="1301" spans="1:14">
      <c r="C1301" s="29">
        <v>3</v>
      </c>
      <c r="D1301" s="34" t="s">
        <v>1746</v>
      </c>
      <c r="E1301" s="199">
        <v>2.7466379520758824E-2</v>
      </c>
      <c r="F1301" s="199">
        <v>3.2729580453783866E-2</v>
      </c>
      <c r="G1301" s="199">
        <v>3.1250586868776423E-2</v>
      </c>
      <c r="H1301" s="199">
        <v>3.2689685408159648E-2</v>
      </c>
      <c r="I1301" s="199">
        <v>4.2670037336758573E-2</v>
      </c>
      <c r="J1301" s="199">
        <v>2.5603719857239093E-2</v>
      </c>
      <c r="K1301" s="199">
        <v>2.9601200248157523E-2</v>
      </c>
      <c r="L1301" s="199">
        <v>2.4916913223798635E-2</v>
      </c>
      <c r="M1301" s="199">
        <v>3.1925181401598286E-2</v>
      </c>
      <c r="N1301" s="199">
        <v>3.9050830600646937E-2</v>
      </c>
    </row>
    <row r="1302" spans="1:14">
      <c r="C1302" s="29">
        <v>4</v>
      </c>
      <c r="D1302" s="34" t="s">
        <v>1747</v>
      </c>
      <c r="E1302" s="199">
        <v>2.6644025718488375E-2</v>
      </c>
      <c r="F1302" s="199">
        <v>3.2820581949829286E-2</v>
      </c>
      <c r="G1302" s="199">
        <v>3.1310089033581609E-2</v>
      </c>
      <c r="H1302" s="199">
        <v>3.2355691526390833E-2</v>
      </c>
      <c r="I1302" s="199">
        <v>4.3394869022120294E-2</v>
      </c>
      <c r="J1302" s="199">
        <v>2.3232607000667097E-2</v>
      </c>
      <c r="K1302" s="199">
        <v>2.9089282614269532E-2</v>
      </c>
      <c r="L1302" s="199">
        <v>2.5649197087993597E-2</v>
      </c>
      <c r="M1302" s="199">
        <v>3.203667894057901E-2</v>
      </c>
      <c r="N1302" s="199">
        <v>3.7756288309462559E-2</v>
      </c>
    </row>
    <row r="1303" spans="1:14">
      <c r="C1303" s="29">
        <v>5</v>
      </c>
      <c r="D1303" s="34" t="s">
        <v>1748</v>
      </c>
      <c r="E1303" s="199">
        <v>2.5766648568517191E-2</v>
      </c>
      <c r="F1303" s="199">
        <v>3.3332355278134711E-2</v>
      </c>
      <c r="G1303" s="199">
        <v>3.2943830921090392E-2</v>
      </c>
      <c r="H1303" s="199">
        <v>3.4137707256598988E-2</v>
      </c>
      <c r="I1303" s="199">
        <v>4.5136350836977E-2</v>
      </c>
      <c r="J1303" s="199">
        <v>2.3357506629393766E-2</v>
      </c>
      <c r="K1303" s="199">
        <v>3.0760889453715645E-2</v>
      </c>
      <c r="L1303" s="199">
        <v>2.9181511988169258E-2</v>
      </c>
      <c r="M1303" s="199">
        <v>3.4491537933689656E-2</v>
      </c>
      <c r="N1303" s="199">
        <v>4.4395331220122132E-2</v>
      </c>
    </row>
    <row r="1304" spans="1:14">
      <c r="C1304" s="29">
        <v>6</v>
      </c>
      <c r="D1304" s="34" t="s">
        <v>1749</v>
      </c>
      <c r="E1304" s="199">
        <v>2.8034448494834645E-2</v>
      </c>
      <c r="F1304" s="199">
        <v>3.3892366199651996E-2</v>
      </c>
      <c r="G1304" s="199">
        <v>3.5364327920432891E-2</v>
      </c>
      <c r="H1304" s="199">
        <v>3.7130690418478635E-2</v>
      </c>
      <c r="I1304" s="199">
        <v>4.814561142507727E-2</v>
      </c>
      <c r="J1304" s="199">
        <v>2.5812252588308483E-2</v>
      </c>
      <c r="K1304" s="199">
        <v>2.9186003119348582E-2</v>
      </c>
      <c r="L1304" s="199">
        <v>3.6328364599148351E-2</v>
      </c>
      <c r="M1304" s="199">
        <v>4.1307886794107511E-2</v>
      </c>
      <c r="N1304" s="199">
        <v>5.5093851619015546E-2</v>
      </c>
    </row>
    <row r="1305" spans="1:14">
      <c r="C1305" s="29">
        <v>7</v>
      </c>
      <c r="D1305" s="34" t="s">
        <v>1750</v>
      </c>
      <c r="E1305" s="199">
        <v>3.1475735852185445E-2</v>
      </c>
      <c r="F1305" s="199">
        <v>3.3622460868186148E-2</v>
      </c>
      <c r="G1305" s="199">
        <v>3.9089567541308975E-2</v>
      </c>
      <c r="H1305" s="199">
        <v>4.2402298688473845E-2</v>
      </c>
      <c r="I1305" s="199">
        <v>4.7560308872467483E-2</v>
      </c>
      <c r="J1305" s="199">
        <v>2.8990977840740711E-2</v>
      </c>
      <c r="K1305" s="199">
        <v>2.8915486431107102E-2</v>
      </c>
      <c r="L1305" s="199">
        <v>4.0008117102645117E-2</v>
      </c>
      <c r="M1305" s="199">
        <v>4.4730562791671862E-2</v>
      </c>
      <c r="N1305" s="199">
        <v>5.7890453888142124E-2</v>
      </c>
    </row>
    <row r="1306" spans="1:14">
      <c r="C1306" s="29">
        <v>8</v>
      </c>
      <c r="D1306" s="34" t="s">
        <v>1751</v>
      </c>
      <c r="E1306" s="199">
        <v>3.4570946805194833E-2</v>
      </c>
      <c r="F1306" s="199">
        <v>3.769321430282653E-2</v>
      </c>
      <c r="G1306" s="199">
        <v>4.4273493277692783E-2</v>
      </c>
      <c r="H1306" s="199">
        <v>4.7126135085144481E-2</v>
      </c>
      <c r="I1306" s="199">
        <v>4.8234337795360585E-2</v>
      </c>
      <c r="J1306" s="199">
        <v>3.2740496816562874E-2</v>
      </c>
      <c r="K1306" s="199">
        <v>3.5570591420600241E-2</v>
      </c>
      <c r="L1306" s="199">
        <v>4.5568194680910376E-2</v>
      </c>
      <c r="M1306" s="199">
        <v>5.1519668602071099E-2</v>
      </c>
      <c r="N1306" s="199">
        <v>5.3169839011332438E-2</v>
      </c>
    </row>
    <row r="1307" spans="1:14">
      <c r="C1307" s="29">
        <v>9</v>
      </c>
      <c r="D1307" s="34" t="s">
        <v>1752</v>
      </c>
      <c r="E1307" s="199">
        <v>3.5501563131497389E-2</v>
      </c>
      <c r="F1307" s="199">
        <v>4.5555484926493459E-2</v>
      </c>
      <c r="G1307" s="199">
        <v>4.712286372026453E-2</v>
      </c>
      <c r="H1307" s="199">
        <v>4.9726522541780158E-2</v>
      </c>
      <c r="I1307" s="199">
        <v>4.5956571549994961E-2</v>
      </c>
      <c r="J1307" s="199">
        <v>3.6755047069617908E-2</v>
      </c>
      <c r="K1307" s="199">
        <v>4.2898150945304789E-2</v>
      </c>
      <c r="L1307" s="199">
        <v>5.1420298883673006E-2</v>
      </c>
      <c r="M1307" s="199">
        <v>5.2106924685899496E-2</v>
      </c>
      <c r="N1307" s="199">
        <v>5.3181135081131488E-2</v>
      </c>
    </row>
    <row r="1308" spans="1:14">
      <c r="C1308" s="29">
        <v>10</v>
      </c>
      <c r="D1308" s="34" t="s">
        <v>1753</v>
      </c>
      <c r="E1308" s="199">
        <v>3.9505433291378886E-2</v>
      </c>
      <c r="F1308" s="199">
        <v>4.9315152149306388E-2</v>
      </c>
      <c r="G1308" s="199">
        <v>4.8194809761217351E-2</v>
      </c>
      <c r="H1308" s="199">
        <v>5.0946891823635349E-2</v>
      </c>
      <c r="I1308" s="199">
        <v>4.1940268146379418E-2</v>
      </c>
      <c r="J1308" s="199">
        <v>3.8706050993560746E-2</v>
      </c>
      <c r="K1308" s="199">
        <v>4.8326977405129264E-2</v>
      </c>
      <c r="L1308" s="199">
        <v>5.3262705469377877E-2</v>
      </c>
      <c r="M1308" s="199">
        <v>5.1340752166836437E-2</v>
      </c>
      <c r="N1308" s="199">
        <v>4.919127438261426E-2</v>
      </c>
    </row>
    <row r="1309" spans="1:14">
      <c r="C1309" s="29">
        <v>11</v>
      </c>
      <c r="D1309" s="34" t="s">
        <v>1754</v>
      </c>
      <c r="E1309" s="199">
        <v>4.2214638457798319E-2</v>
      </c>
      <c r="F1309" s="199">
        <v>5.1889726387051534E-2</v>
      </c>
      <c r="G1309" s="199">
        <v>4.9601082330843677E-2</v>
      </c>
      <c r="H1309" s="199">
        <v>4.9209466421725655E-2</v>
      </c>
      <c r="I1309" s="199">
        <v>4.0420527897215654E-2</v>
      </c>
      <c r="J1309" s="199">
        <v>4.542624651255868E-2</v>
      </c>
      <c r="K1309" s="199">
        <v>5.3376225189862576E-2</v>
      </c>
      <c r="L1309" s="199">
        <v>5.4431938878985044E-2</v>
      </c>
      <c r="M1309" s="199">
        <v>4.9876973906285281E-2</v>
      </c>
      <c r="N1309" s="199">
        <v>4.5209409778449158E-2</v>
      </c>
    </row>
    <row r="1310" spans="1:14">
      <c r="C1310" s="29">
        <v>12</v>
      </c>
      <c r="D1310" s="34" t="s">
        <v>1755</v>
      </c>
      <c r="E1310" s="199">
        <v>4.3645351180641993E-2</v>
      </c>
      <c r="F1310" s="199">
        <v>5.3363787861521919E-2</v>
      </c>
      <c r="G1310" s="199">
        <v>5.0752380589322632E-2</v>
      </c>
      <c r="H1310" s="199">
        <v>5.2329283280986481E-2</v>
      </c>
      <c r="I1310" s="199">
        <v>3.9628920918093967E-2</v>
      </c>
      <c r="J1310" s="199">
        <v>4.639528018303006E-2</v>
      </c>
      <c r="K1310" s="199">
        <v>5.6475967991039162E-2</v>
      </c>
      <c r="L1310" s="199">
        <v>5.7128460996002883E-2</v>
      </c>
      <c r="M1310" s="199">
        <v>4.8698482416715663E-2</v>
      </c>
      <c r="N1310" s="199">
        <v>3.8902204783403255E-2</v>
      </c>
    </row>
    <row r="1311" spans="1:14">
      <c r="C1311" s="29">
        <v>13</v>
      </c>
      <c r="D1311" s="34" t="s">
        <v>1756</v>
      </c>
      <c r="E1311" s="199">
        <v>4.7142084616192174E-2</v>
      </c>
      <c r="F1311" s="199">
        <v>5.3392750483931072E-2</v>
      </c>
      <c r="G1311" s="199">
        <v>5.1169174104433272E-2</v>
      </c>
      <c r="H1311" s="199">
        <v>5.0651053023194587E-2</v>
      </c>
      <c r="I1311" s="199">
        <v>3.8747338320431521E-2</v>
      </c>
      <c r="J1311" s="199">
        <v>4.8015242521586156E-2</v>
      </c>
      <c r="K1311" s="199">
        <v>5.6098166333101676E-2</v>
      </c>
      <c r="L1311" s="199">
        <v>5.6970515985283035E-2</v>
      </c>
      <c r="M1311" s="199">
        <v>5.0492008718082113E-2</v>
      </c>
      <c r="N1311" s="199">
        <v>3.3524514026260062E-2</v>
      </c>
    </row>
    <row r="1312" spans="1:14">
      <c r="C1312" s="29">
        <v>14</v>
      </c>
      <c r="D1312" s="34" t="s">
        <v>1757</v>
      </c>
      <c r="E1312" s="199">
        <v>4.9429041072386458E-2</v>
      </c>
      <c r="F1312" s="199">
        <v>5.4025000740787622E-2</v>
      </c>
      <c r="G1312" s="199">
        <v>5.1344916181448624E-2</v>
      </c>
      <c r="H1312" s="199">
        <v>5.2767473395616479E-2</v>
      </c>
      <c r="I1312" s="199">
        <v>3.7004101609213198E-2</v>
      </c>
      <c r="J1312" s="199">
        <v>4.9772659721349678E-2</v>
      </c>
      <c r="K1312" s="199">
        <v>5.7857999145079005E-2</v>
      </c>
      <c r="L1312" s="199">
        <v>5.66809936088251E-2</v>
      </c>
      <c r="M1312" s="199">
        <v>5.1833040202706661E-2</v>
      </c>
      <c r="N1312" s="199">
        <v>3.2576976845531895E-2</v>
      </c>
    </row>
    <row r="1313" spans="1:14">
      <c r="C1313" s="29">
        <v>15</v>
      </c>
      <c r="D1313" s="34" t="s">
        <v>1758</v>
      </c>
      <c r="E1313" s="199">
        <v>5.0424490580608682E-2</v>
      </c>
      <c r="F1313" s="199">
        <v>5.4158955656441403E-2</v>
      </c>
      <c r="G1313" s="199">
        <v>5.0628946472801847E-2</v>
      </c>
      <c r="H1313" s="199">
        <v>4.9773805632995313E-2</v>
      </c>
      <c r="I1313" s="199">
        <v>3.7158978649127782E-2</v>
      </c>
      <c r="J1313" s="199">
        <v>5.1283577812384365E-2</v>
      </c>
      <c r="K1313" s="199">
        <v>5.9848238829543252E-2</v>
      </c>
      <c r="L1313" s="199">
        <v>5.6177556277966188E-2</v>
      </c>
      <c r="M1313" s="199">
        <v>5.3668885062107652E-2</v>
      </c>
      <c r="N1313" s="199">
        <v>3.1673418183740476E-2</v>
      </c>
    </row>
    <row r="1314" spans="1:14">
      <c r="C1314" s="29">
        <v>16</v>
      </c>
      <c r="D1314" s="34" t="s">
        <v>1759</v>
      </c>
      <c r="E1314" s="199">
        <v>5.4194084119794671E-2</v>
      </c>
      <c r="F1314" s="199">
        <v>5.2342939031940726E-2</v>
      </c>
      <c r="G1314" s="199">
        <v>4.7749968927900427E-2</v>
      </c>
      <c r="H1314" s="199">
        <v>4.488799270087817E-2</v>
      </c>
      <c r="I1314" s="199">
        <v>3.8587464287487237E-2</v>
      </c>
      <c r="J1314" s="199">
        <v>5.5247225104779918E-2</v>
      </c>
      <c r="K1314" s="199">
        <v>5.6053994763852984E-2</v>
      </c>
      <c r="L1314" s="199">
        <v>5.272290437011317E-2</v>
      </c>
      <c r="M1314" s="199">
        <v>4.6828124592262987E-2</v>
      </c>
      <c r="N1314" s="199">
        <v>3.244123362474443E-2</v>
      </c>
    </row>
    <row r="1315" spans="1:14">
      <c r="C1315" s="29">
        <v>17</v>
      </c>
      <c r="D1315" s="34" t="s">
        <v>1760</v>
      </c>
      <c r="E1315" s="199">
        <v>5.6013121430345945E-2</v>
      </c>
      <c r="F1315" s="199">
        <v>4.7584273148877622E-2</v>
      </c>
      <c r="G1315" s="199">
        <v>4.7012330218278067E-2</v>
      </c>
      <c r="H1315" s="199">
        <v>4.2596907859266717E-2</v>
      </c>
      <c r="I1315" s="199">
        <v>3.8254926298963134E-2</v>
      </c>
      <c r="J1315" s="199">
        <v>6.133033791300839E-2</v>
      </c>
      <c r="K1315" s="199">
        <v>5.2264866945352435E-2</v>
      </c>
      <c r="L1315" s="199">
        <v>4.831851639330851E-2</v>
      </c>
      <c r="M1315" s="199">
        <v>3.9637642946617473E-2</v>
      </c>
      <c r="N1315" s="199">
        <v>2.849566875049539E-2</v>
      </c>
    </row>
    <row r="1316" spans="1:14">
      <c r="C1316" s="29">
        <v>18</v>
      </c>
      <c r="D1316" s="34" t="s">
        <v>1761</v>
      </c>
      <c r="E1316" s="199">
        <v>5.8146378050527019E-2</v>
      </c>
      <c r="F1316" s="199">
        <v>4.0177545111625489E-2</v>
      </c>
      <c r="G1316" s="199">
        <v>4.6095047571664001E-2</v>
      </c>
      <c r="H1316" s="199">
        <v>4.0493312340736193E-2</v>
      </c>
      <c r="I1316" s="199">
        <v>3.9001292644762375E-2</v>
      </c>
      <c r="J1316" s="199">
        <v>6.1125472013855119E-2</v>
      </c>
      <c r="K1316" s="199">
        <v>4.5845480352146223E-2</v>
      </c>
      <c r="L1316" s="199">
        <v>4.5578368188570535E-2</v>
      </c>
      <c r="M1316" s="199">
        <v>3.9870050651411172E-2</v>
      </c>
      <c r="N1316" s="199">
        <v>2.6473101106868881E-2</v>
      </c>
    </row>
    <row r="1317" spans="1:14">
      <c r="C1317" s="29">
        <v>19</v>
      </c>
      <c r="D1317" s="34" t="s">
        <v>1762</v>
      </c>
      <c r="E1317" s="199">
        <v>5.6348063859347618E-2</v>
      </c>
      <c r="F1317" s="199">
        <v>3.474732096300117E-2</v>
      </c>
      <c r="G1317" s="199">
        <v>4.4392651186047613E-2</v>
      </c>
      <c r="H1317" s="199">
        <v>3.9748831854344718E-2</v>
      </c>
      <c r="I1317" s="199">
        <v>3.8599867538043106E-2</v>
      </c>
      <c r="J1317" s="199">
        <v>6.0257657571596138E-2</v>
      </c>
      <c r="K1317" s="199">
        <v>3.9248470154215807E-2</v>
      </c>
      <c r="L1317" s="199">
        <v>4.2780142298051584E-2</v>
      </c>
      <c r="M1317" s="199">
        <v>3.8563149504731303E-2</v>
      </c>
      <c r="N1317" s="199">
        <v>3.1919964426264678E-2</v>
      </c>
    </row>
    <row r="1318" spans="1:14">
      <c r="C1318" s="29">
        <v>20</v>
      </c>
      <c r="D1318" s="34" t="s">
        <v>1763</v>
      </c>
      <c r="E1318" s="199">
        <v>5.3074743492339836E-2</v>
      </c>
      <c r="F1318" s="199">
        <v>3.4450125215962725E-2</v>
      </c>
      <c r="G1318" s="199">
        <v>4.1216412382579989E-2</v>
      </c>
      <c r="H1318" s="199">
        <v>3.7917798711042852E-2</v>
      </c>
      <c r="I1318" s="199">
        <v>3.6632836924708909E-2</v>
      </c>
      <c r="J1318" s="199">
        <v>5.6383642318558067E-2</v>
      </c>
      <c r="K1318" s="199">
        <v>3.633336138807302E-2</v>
      </c>
      <c r="L1318" s="199">
        <v>4.0146821140928719E-2</v>
      </c>
      <c r="M1318" s="199">
        <v>3.6493060330422995E-2</v>
      </c>
      <c r="N1318" s="199">
        <v>3.5870606185816667E-2</v>
      </c>
    </row>
    <row r="1319" spans="1:14">
      <c r="C1319" s="29">
        <v>21</v>
      </c>
      <c r="D1319" s="34" t="s">
        <v>1764</v>
      </c>
      <c r="E1319" s="199">
        <v>5.1273280580607906E-2</v>
      </c>
      <c r="F1319" s="199">
        <v>4.0243719910170825E-2</v>
      </c>
      <c r="G1319" s="199">
        <v>4.1084387455041199E-2</v>
      </c>
      <c r="H1319" s="199">
        <v>3.7313661376665454E-2</v>
      </c>
      <c r="I1319" s="199">
        <v>3.8049543936641221E-2</v>
      </c>
      <c r="J1319" s="199">
        <v>5.3759100040935794E-2</v>
      </c>
      <c r="K1319" s="199">
        <v>4.0678285494794804E-2</v>
      </c>
      <c r="L1319" s="199">
        <v>3.7908597283859181E-2</v>
      </c>
      <c r="M1319" s="199">
        <v>3.5598707730513893E-2</v>
      </c>
      <c r="N1319" s="199">
        <v>4.5478992388035475E-2</v>
      </c>
    </row>
    <row r="1320" spans="1:14">
      <c r="C1320" s="29">
        <v>22</v>
      </c>
      <c r="D1320" s="34" t="s">
        <v>1765</v>
      </c>
      <c r="E1320" s="199">
        <v>4.7904121614591164E-2</v>
      </c>
      <c r="F1320" s="199">
        <v>4.045788501375145E-2</v>
      </c>
      <c r="G1320" s="199">
        <v>3.9147548316676897E-2</v>
      </c>
      <c r="H1320" s="199">
        <v>3.8163570377252883E-2</v>
      </c>
      <c r="I1320" s="199">
        <v>4.0568653047738927E-2</v>
      </c>
      <c r="J1320" s="199">
        <v>4.8241148702274098E-2</v>
      </c>
      <c r="K1320" s="199">
        <v>3.8523915819377738E-2</v>
      </c>
      <c r="L1320" s="199">
        <v>3.4132556443246559E-2</v>
      </c>
      <c r="M1320" s="199">
        <v>3.6471939314116429E-2</v>
      </c>
      <c r="N1320" s="199">
        <v>4.4561853058058688E-2</v>
      </c>
    </row>
    <row r="1321" spans="1:14">
      <c r="C1321" s="29">
        <v>23</v>
      </c>
      <c r="D1321" s="34" t="s">
        <v>1766</v>
      </c>
      <c r="E1321" s="199">
        <v>4.267087034847835E-2</v>
      </c>
      <c r="F1321" s="199">
        <v>3.8414437111433476E-2</v>
      </c>
      <c r="G1321" s="199">
        <v>3.5291867549064222E-2</v>
      </c>
      <c r="H1321" s="199">
        <v>3.6550879230450348E-2</v>
      </c>
      <c r="I1321" s="199">
        <v>4.3088832943057265E-2</v>
      </c>
      <c r="J1321" s="199">
        <v>3.9030565618136823E-2</v>
      </c>
      <c r="K1321" s="199">
        <v>3.6586400819693103E-2</v>
      </c>
      <c r="L1321" s="199">
        <v>3.0214785597969356E-2</v>
      </c>
      <c r="M1321" s="199">
        <v>3.46321151328026E-2</v>
      </c>
      <c r="N1321" s="199">
        <v>4.7371211001508914E-2</v>
      </c>
    </row>
    <row r="1322" spans="1:14">
      <c r="C1322" s="29">
        <v>24</v>
      </c>
      <c r="D1322" s="34" t="s">
        <v>1767</v>
      </c>
      <c r="E1322" s="199">
        <v>3.6103326212966497E-2</v>
      </c>
      <c r="F1322" s="199">
        <v>3.6097271246062317E-2</v>
      </c>
      <c r="G1322" s="199">
        <v>3.1204834800935815E-2</v>
      </c>
      <c r="H1322" s="199">
        <v>3.2962978024179267E-2</v>
      </c>
      <c r="I1322" s="199">
        <v>4.3233924204955358E-2</v>
      </c>
      <c r="J1322" s="199">
        <v>3.4164694332781471E-2</v>
      </c>
      <c r="K1322" s="199">
        <v>3.344652867510093E-2</v>
      </c>
      <c r="L1322" s="199">
        <v>2.6605475504948222E-2</v>
      </c>
      <c r="M1322" s="199">
        <v>3.3053395689307707E-2</v>
      </c>
      <c r="N1322" s="199">
        <v>4.6252963552469259E-2</v>
      </c>
    </row>
    <row r="1323" spans="1:14">
      <c r="A1323" s="16" t="s">
        <v>437</v>
      </c>
      <c r="B1323" s="16" t="s">
        <v>424</v>
      </c>
      <c r="C1323" s="29">
        <v>1</v>
      </c>
      <c r="D1323" s="34" t="s">
        <v>1768</v>
      </c>
      <c r="E1323" s="200">
        <v>3.0432839700733978E-2</v>
      </c>
      <c r="F1323" s="200">
        <v>4.2523953750044481E-2</v>
      </c>
      <c r="G1323" s="200">
        <v>3.5433559703663964E-2</v>
      </c>
      <c r="H1323" s="200">
        <v>3.944292766119676E-2</v>
      </c>
      <c r="I1323" s="200">
        <v>4.4018568464791664E-2</v>
      </c>
      <c r="J1323" s="200">
        <v>2.927507106579422E-2</v>
      </c>
      <c r="K1323" s="200">
        <v>3.8275897321700406E-2</v>
      </c>
      <c r="L1323" s="200">
        <v>3.0543697716176224E-2</v>
      </c>
      <c r="M1323" s="200">
        <v>3.6344083649328993E-2</v>
      </c>
      <c r="N1323" s="200">
        <v>4.3708643261812528E-2</v>
      </c>
    </row>
    <row r="1324" spans="1:14">
      <c r="C1324" s="29">
        <v>2</v>
      </c>
      <c r="D1324" s="34" t="s">
        <v>1769</v>
      </c>
      <c r="E1324" s="200">
        <v>2.8078310349615221E-2</v>
      </c>
      <c r="F1324" s="200">
        <v>4.1631299624038651E-2</v>
      </c>
      <c r="G1324" s="200">
        <v>3.4423135273151953E-2</v>
      </c>
      <c r="H1324" s="200">
        <v>3.7423167431392818E-2</v>
      </c>
      <c r="I1324" s="200">
        <v>4.2603118635446205E-2</v>
      </c>
      <c r="J1324" s="200">
        <v>2.5385759384475119E-2</v>
      </c>
      <c r="K1324" s="200">
        <v>3.6506032034900368E-2</v>
      </c>
      <c r="L1324" s="200">
        <v>3.0752984832926988E-2</v>
      </c>
      <c r="M1324" s="200">
        <v>3.7915602312362684E-2</v>
      </c>
      <c r="N1324" s="200">
        <v>4.1236427366150935E-2</v>
      </c>
    </row>
    <row r="1325" spans="1:14">
      <c r="C1325" s="29">
        <v>3</v>
      </c>
      <c r="D1325" s="34" t="s">
        <v>1770</v>
      </c>
      <c r="E1325" s="200">
        <v>2.6133430629236325E-2</v>
      </c>
      <c r="F1325" s="200">
        <v>3.9934735413384582E-2</v>
      </c>
      <c r="G1325" s="200">
        <v>3.3732283665987135E-2</v>
      </c>
      <c r="H1325" s="200">
        <v>3.652808823996307E-2</v>
      </c>
      <c r="I1325" s="200">
        <v>4.2004673285550916E-2</v>
      </c>
      <c r="J1325" s="200">
        <v>2.2931726321319582E-2</v>
      </c>
      <c r="K1325" s="200">
        <v>3.5647901376542945E-2</v>
      </c>
      <c r="L1325" s="200">
        <v>3.0018306543549245E-2</v>
      </c>
      <c r="M1325" s="200">
        <v>3.7623118525219872E-2</v>
      </c>
      <c r="N1325" s="200">
        <v>3.4456978276755916E-2</v>
      </c>
    </row>
    <row r="1326" spans="1:14">
      <c r="C1326" s="29">
        <v>4</v>
      </c>
      <c r="D1326" s="34" t="s">
        <v>1771</v>
      </c>
      <c r="E1326" s="200">
        <v>2.5201089658047238E-2</v>
      </c>
      <c r="F1326" s="200">
        <v>3.9533348887575426E-2</v>
      </c>
      <c r="G1326" s="200">
        <v>3.3292459271787436E-2</v>
      </c>
      <c r="H1326" s="200">
        <v>3.6273037451548001E-2</v>
      </c>
      <c r="I1326" s="200">
        <v>4.1871868799505677E-2</v>
      </c>
      <c r="J1326" s="200">
        <v>2.2130261922315885E-2</v>
      </c>
      <c r="K1326" s="200">
        <v>3.4405970963745432E-2</v>
      </c>
      <c r="L1326" s="200">
        <v>3.0367609777839664E-2</v>
      </c>
      <c r="M1326" s="200">
        <v>3.8172925997810067E-2</v>
      </c>
      <c r="N1326" s="200">
        <v>3.9358820958728634E-2</v>
      </c>
    </row>
    <row r="1327" spans="1:14">
      <c r="C1327" s="29">
        <v>5</v>
      </c>
      <c r="D1327" s="34" t="s">
        <v>1772</v>
      </c>
      <c r="E1327" s="200">
        <v>2.526900386132484E-2</v>
      </c>
      <c r="F1327" s="200">
        <v>3.8814854942733887E-2</v>
      </c>
      <c r="G1327" s="200">
        <v>3.3342467068573738E-2</v>
      </c>
      <c r="H1327" s="200">
        <v>3.6774718422744483E-2</v>
      </c>
      <c r="I1327" s="200">
        <v>4.2686101977840236E-2</v>
      </c>
      <c r="J1327" s="200">
        <v>2.1295001795471943E-2</v>
      </c>
      <c r="K1327" s="200">
        <v>3.5493349102009707E-2</v>
      </c>
      <c r="L1327" s="200">
        <v>3.2636997260179525E-2</v>
      </c>
      <c r="M1327" s="200">
        <v>3.88698371311701E-2</v>
      </c>
      <c r="N1327" s="200">
        <v>4.1023550071176369E-2</v>
      </c>
    </row>
    <row r="1328" spans="1:14">
      <c r="C1328" s="29">
        <v>6</v>
      </c>
      <c r="D1328" s="34" t="s">
        <v>1773</v>
      </c>
      <c r="E1328" s="200">
        <v>2.5059734107332518E-2</v>
      </c>
      <c r="F1328" s="200">
        <v>3.929419756237313E-2</v>
      </c>
      <c r="G1328" s="200">
        <v>3.5334424429058056E-2</v>
      </c>
      <c r="H1328" s="200">
        <v>3.7778891238272529E-2</v>
      </c>
      <c r="I1328" s="200">
        <v>4.6587938257528549E-2</v>
      </c>
      <c r="J1328" s="200">
        <v>2.1810805700932401E-2</v>
      </c>
      <c r="K1328" s="200">
        <v>3.2250390660829041E-2</v>
      </c>
      <c r="L1328" s="200">
        <v>3.6673311794059159E-2</v>
      </c>
      <c r="M1328" s="200">
        <v>4.3140324482926741E-2</v>
      </c>
      <c r="N1328" s="200">
        <v>5.4835252834957042E-2</v>
      </c>
    </row>
    <row r="1329" spans="3:14">
      <c r="C1329" s="29">
        <v>7</v>
      </c>
      <c r="D1329" s="34" t="s">
        <v>1774</v>
      </c>
      <c r="E1329" s="200">
        <v>2.6122181265241091E-2</v>
      </c>
      <c r="F1329" s="200">
        <v>3.3244252804152247E-2</v>
      </c>
      <c r="G1329" s="200">
        <v>3.6545601340320269E-2</v>
      </c>
      <c r="H1329" s="200">
        <v>3.7196933826701827E-2</v>
      </c>
      <c r="I1329" s="200">
        <v>4.8040504838894146E-2</v>
      </c>
      <c r="J1329" s="200">
        <v>2.5543588702472815E-2</v>
      </c>
      <c r="K1329" s="200">
        <v>2.7874835220344899E-2</v>
      </c>
      <c r="L1329" s="200">
        <v>3.8243072263813793E-2</v>
      </c>
      <c r="M1329" s="200">
        <v>4.2509597070405164E-2</v>
      </c>
      <c r="N1329" s="200">
        <v>5.3077906060027581E-2</v>
      </c>
    </row>
    <row r="1330" spans="3:14">
      <c r="C1330" s="29">
        <v>8</v>
      </c>
      <c r="D1330" s="34" t="s">
        <v>1775</v>
      </c>
      <c r="E1330" s="200">
        <v>3.0508256576447713E-2</v>
      </c>
      <c r="F1330" s="200">
        <v>3.1879688371970874E-2</v>
      </c>
      <c r="G1330" s="200">
        <v>4.0038036821913592E-2</v>
      </c>
      <c r="H1330" s="200">
        <v>4.0077404701978875E-2</v>
      </c>
      <c r="I1330" s="200">
        <v>4.8935821928521042E-2</v>
      </c>
      <c r="J1330" s="200">
        <v>2.9608855173440491E-2</v>
      </c>
      <c r="K1330" s="200">
        <v>2.9173242495741995E-2</v>
      </c>
      <c r="L1330" s="200">
        <v>4.2743973706553078E-2</v>
      </c>
      <c r="M1330" s="200">
        <v>4.5333780533058157E-2</v>
      </c>
      <c r="N1330" s="200">
        <v>5.0516826349663563E-2</v>
      </c>
    </row>
    <row r="1331" spans="3:14">
      <c r="C1331" s="29">
        <v>9</v>
      </c>
      <c r="D1331" s="34" t="s">
        <v>1776</v>
      </c>
      <c r="E1331" s="200">
        <v>3.5422983873765787E-2</v>
      </c>
      <c r="F1331" s="200">
        <v>3.5094011416199881E-2</v>
      </c>
      <c r="G1331" s="200">
        <v>4.225399276334646E-2</v>
      </c>
      <c r="H1331" s="200">
        <v>4.1533046729184168E-2</v>
      </c>
      <c r="I1331" s="200">
        <v>4.6716912743155592E-2</v>
      </c>
      <c r="J1331" s="200">
        <v>3.4600621194550797E-2</v>
      </c>
      <c r="K1331" s="200">
        <v>3.461426734946213E-2</v>
      </c>
      <c r="L1331" s="200">
        <v>4.5966020118021755E-2</v>
      </c>
      <c r="M1331" s="200">
        <v>4.5562924431117306E-2</v>
      </c>
      <c r="N1331" s="200">
        <v>5.4268421820284483E-2</v>
      </c>
    </row>
    <row r="1332" spans="3:14">
      <c r="C1332" s="29">
        <v>10</v>
      </c>
      <c r="D1332" s="34" t="s">
        <v>1777</v>
      </c>
      <c r="E1332" s="200">
        <v>3.9700550662405631E-2</v>
      </c>
      <c r="F1332" s="200">
        <v>3.8232111648656579E-2</v>
      </c>
      <c r="G1332" s="200">
        <v>4.4809087327096271E-2</v>
      </c>
      <c r="H1332" s="200">
        <v>4.2203950686188922E-2</v>
      </c>
      <c r="I1332" s="200">
        <v>4.3398513193837661E-2</v>
      </c>
      <c r="J1332" s="200">
        <v>4.0564144802654203E-2</v>
      </c>
      <c r="K1332" s="200">
        <v>4.0711689750591591E-2</v>
      </c>
      <c r="L1332" s="200">
        <v>4.8243319966222761E-2</v>
      </c>
      <c r="M1332" s="200">
        <v>4.6527672809745416E-2</v>
      </c>
      <c r="N1332" s="200">
        <v>5.0023365996131636E-2</v>
      </c>
    </row>
    <row r="1333" spans="3:14">
      <c r="C1333" s="29">
        <v>11</v>
      </c>
      <c r="D1333" s="34" t="s">
        <v>1778</v>
      </c>
      <c r="E1333" s="200">
        <v>4.2583245858664937E-2</v>
      </c>
      <c r="F1333" s="200">
        <v>4.0548483656911216E-2</v>
      </c>
      <c r="G1333" s="200">
        <v>4.6898106953006821E-2</v>
      </c>
      <c r="H1333" s="200">
        <v>4.3780724684805837E-2</v>
      </c>
      <c r="I1333" s="200">
        <v>4.350279507514259E-2</v>
      </c>
      <c r="J1333" s="200">
        <v>4.4282606873216411E-2</v>
      </c>
      <c r="K1333" s="200">
        <v>4.659665824675592E-2</v>
      </c>
      <c r="L1333" s="200">
        <v>4.9032817847737192E-2</v>
      </c>
      <c r="M1333" s="200">
        <v>4.678094618936024E-2</v>
      </c>
      <c r="N1333" s="200">
        <v>4.5233797488648537E-2</v>
      </c>
    </row>
    <row r="1334" spans="3:14">
      <c r="C1334" s="29">
        <v>12</v>
      </c>
      <c r="D1334" s="34" t="s">
        <v>1779</v>
      </c>
      <c r="E1334" s="200">
        <v>4.6093013364346617E-2</v>
      </c>
      <c r="F1334" s="200">
        <v>4.1520494368649796E-2</v>
      </c>
      <c r="G1334" s="200">
        <v>4.7219071248269122E-2</v>
      </c>
      <c r="H1334" s="200">
        <v>4.4240988751256004E-2</v>
      </c>
      <c r="I1334" s="200">
        <v>4.1005136591048652E-2</v>
      </c>
      <c r="J1334" s="200">
        <v>4.8654698768745612E-2</v>
      </c>
      <c r="K1334" s="200">
        <v>4.783008676625887E-2</v>
      </c>
      <c r="L1334" s="200">
        <v>5.1535456331967794E-2</v>
      </c>
      <c r="M1334" s="200">
        <v>4.6447442283572768E-2</v>
      </c>
      <c r="N1334" s="200">
        <v>3.7677916174941053E-2</v>
      </c>
    </row>
    <row r="1335" spans="3:14">
      <c r="C1335" s="29">
        <v>13</v>
      </c>
      <c r="D1335" s="34" t="s">
        <v>1780</v>
      </c>
      <c r="E1335" s="200">
        <v>4.8748733366667338E-2</v>
      </c>
      <c r="F1335" s="200">
        <v>4.2614042818278922E-2</v>
      </c>
      <c r="G1335" s="200">
        <v>4.7127035320168952E-2</v>
      </c>
      <c r="H1335" s="200">
        <v>4.482070066799107E-2</v>
      </c>
      <c r="I1335" s="200">
        <v>3.8267651576703747E-2</v>
      </c>
      <c r="J1335" s="200">
        <v>5.3267867783573161E-2</v>
      </c>
      <c r="K1335" s="200">
        <v>4.940197939491419E-2</v>
      </c>
      <c r="L1335" s="200">
        <v>5.2355532735687646E-2</v>
      </c>
      <c r="M1335" s="200">
        <v>4.6023538998671322E-2</v>
      </c>
      <c r="N1335" s="200">
        <v>3.2194500094289841E-2</v>
      </c>
    </row>
    <row r="1336" spans="3:14">
      <c r="C1336" s="29">
        <v>14</v>
      </c>
      <c r="D1336" s="34" t="s">
        <v>1781</v>
      </c>
      <c r="E1336" s="200">
        <v>5.1388293052255014E-2</v>
      </c>
      <c r="F1336" s="200">
        <v>4.2617010197161811E-2</v>
      </c>
      <c r="G1336" s="200">
        <v>4.6985781042613896E-2</v>
      </c>
      <c r="H1336" s="200">
        <v>4.4703124063402565E-2</v>
      </c>
      <c r="I1336" s="200">
        <v>3.8374081994828634E-2</v>
      </c>
      <c r="J1336" s="200">
        <v>5.4508294103847367E-2</v>
      </c>
      <c r="K1336" s="200">
        <v>4.9909663880217857E-2</v>
      </c>
      <c r="L1336" s="200">
        <v>5.3148558423636985E-2</v>
      </c>
      <c r="M1336" s="200">
        <v>4.5520784015114696E-2</v>
      </c>
      <c r="N1336" s="200">
        <v>3.0240383443947853E-2</v>
      </c>
    </row>
    <row r="1337" spans="3:14">
      <c r="C1337" s="29">
        <v>15</v>
      </c>
      <c r="D1337" s="34" t="s">
        <v>1782</v>
      </c>
      <c r="E1337" s="200">
        <v>5.3411413600993857E-2</v>
      </c>
      <c r="F1337" s="200">
        <v>4.3671677663671124E-2</v>
      </c>
      <c r="G1337" s="200">
        <v>4.7735619700025461E-2</v>
      </c>
      <c r="H1337" s="200">
        <v>4.5146422168872331E-2</v>
      </c>
      <c r="I1337" s="200">
        <v>3.7553091823886366E-2</v>
      </c>
      <c r="J1337" s="200">
        <v>5.6555957709337946E-2</v>
      </c>
      <c r="K1337" s="200">
        <v>5.1953948794264529E-2</v>
      </c>
      <c r="L1337" s="200">
        <v>5.3396223034676046E-2</v>
      </c>
      <c r="M1337" s="200">
        <v>4.4816978744167339E-2</v>
      </c>
      <c r="N1337" s="200">
        <v>3.055557015385248E-2</v>
      </c>
    </row>
    <row r="1338" spans="3:14">
      <c r="C1338" s="29">
        <v>16</v>
      </c>
      <c r="D1338" s="34" t="s">
        <v>1783</v>
      </c>
      <c r="E1338" s="200">
        <v>5.6306150849710475E-2</v>
      </c>
      <c r="F1338" s="200">
        <v>4.4334027136097506E-2</v>
      </c>
      <c r="G1338" s="200">
        <v>4.7216106561168335E-2</v>
      </c>
      <c r="H1338" s="200">
        <v>4.3619672805205026E-2</v>
      </c>
      <c r="I1338" s="200">
        <v>3.7891034868915437E-2</v>
      </c>
      <c r="J1338" s="200">
        <v>5.7940316688991855E-2</v>
      </c>
      <c r="K1338" s="200">
        <v>5.0697163425051248E-2</v>
      </c>
      <c r="L1338" s="200">
        <v>5.0569139752212423E-2</v>
      </c>
      <c r="M1338" s="200">
        <v>4.3511746145444577E-2</v>
      </c>
      <c r="N1338" s="200">
        <v>3.8707630746688787E-2</v>
      </c>
    </row>
    <row r="1339" spans="3:14">
      <c r="C1339" s="29">
        <v>17</v>
      </c>
      <c r="D1339" s="34" t="s">
        <v>1784</v>
      </c>
      <c r="E1339" s="200">
        <v>5.9213831214722214E-2</v>
      </c>
      <c r="F1339" s="200">
        <v>4.4698959273667745E-2</v>
      </c>
      <c r="G1339" s="200">
        <v>4.7566501907304756E-2</v>
      </c>
      <c r="H1339" s="200">
        <v>4.4775977895847856E-2</v>
      </c>
      <c r="I1339" s="200">
        <v>3.8829478386015401E-2</v>
      </c>
      <c r="J1339" s="200">
        <v>5.9944676692602776E-2</v>
      </c>
      <c r="K1339" s="200">
        <v>4.9969060349031216E-2</v>
      </c>
      <c r="L1339" s="200">
        <v>4.8030114464467512E-2</v>
      </c>
      <c r="M1339" s="200">
        <v>4.0607590686778473E-2</v>
      </c>
      <c r="N1339" s="200">
        <v>3.0575704428305026E-2</v>
      </c>
    </row>
    <row r="1340" spans="3:14">
      <c r="C1340" s="29">
        <v>18</v>
      </c>
      <c r="D1340" s="34" t="s">
        <v>1785</v>
      </c>
      <c r="E1340" s="200">
        <v>5.9108409842142579E-2</v>
      </c>
      <c r="F1340" s="200">
        <v>4.4239958452258442E-2</v>
      </c>
      <c r="G1340" s="200">
        <v>4.7212676156936771E-2</v>
      </c>
      <c r="H1340" s="200">
        <v>4.4888502137056162E-2</v>
      </c>
      <c r="I1340" s="200">
        <v>3.8162186443237107E-2</v>
      </c>
      <c r="J1340" s="200">
        <v>6.2722492164158997E-2</v>
      </c>
      <c r="K1340" s="200">
        <v>4.5322261812861045E-2</v>
      </c>
      <c r="L1340" s="200">
        <v>4.6295328249411481E-2</v>
      </c>
      <c r="M1340" s="200">
        <v>4.0578549132191805E-2</v>
      </c>
      <c r="N1340" s="200">
        <v>3.5095337154568376E-2</v>
      </c>
    </row>
    <row r="1341" spans="3:14">
      <c r="C1341" s="29">
        <v>19</v>
      </c>
      <c r="D1341" s="34" t="s">
        <v>1786</v>
      </c>
      <c r="E1341" s="200">
        <v>5.7921913132795197E-2</v>
      </c>
      <c r="F1341" s="200">
        <v>4.2041879477882203E-2</v>
      </c>
      <c r="G1341" s="200">
        <v>4.6814976445163421E-2</v>
      </c>
      <c r="H1341" s="200">
        <v>4.4561346014474347E-2</v>
      </c>
      <c r="I1341" s="200">
        <v>3.8430597854657959E-2</v>
      </c>
      <c r="J1341" s="200">
        <v>6.2246389023158738E-2</v>
      </c>
      <c r="K1341" s="200">
        <v>4.2800446106486728E-2</v>
      </c>
      <c r="L1341" s="200">
        <v>4.4250145465318545E-2</v>
      </c>
      <c r="M1341" s="200">
        <v>4.0312004537721359E-2</v>
      </c>
      <c r="N1341" s="200">
        <v>3.5500274952286894E-2</v>
      </c>
    </row>
    <row r="1342" spans="3:14">
      <c r="C1342" s="29">
        <v>20</v>
      </c>
      <c r="D1342" s="34" t="s">
        <v>1787</v>
      </c>
      <c r="E1342" s="200">
        <v>5.5723503154997626E-2</v>
      </c>
      <c r="F1342" s="200">
        <v>4.1907085598813877E-2</v>
      </c>
      <c r="G1342" s="200">
        <v>4.3130216826991495E-2</v>
      </c>
      <c r="H1342" s="200">
        <v>4.2336559631204938E-2</v>
      </c>
      <c r="I1342" s="200">
        <v>3.8795849114050839E-2</v>
      </c>
      <c r="J1342" s="200">
        <v>5.5267567746506367E-2</v>
      </c>
      <c r="K1342" s="200">
        <v>4.1612656871317752E-2</v>
      </c>
      <c r="L1342" s="200">
        <v>4.1763004130784154E-2</v>
      </c>
      <c r="M1342" s="200">
        <v>3.873376409054001E-2</v>
      </c>
      <c r="N1342" s="200">
        <v>3.94962800392284E-2</v>
      </c>
    </row>
    <row r="1343" spans="3:14">
      <c r="C1343" s="29">
        <v>21</v>
      </c>
      <c r="D1343" s="34" t="s">
        <v>1788</v>
      </c>
      <c r="E1343" s="200">
        <v>5.1117905779259662E-2</v>
      </c>
      <c r="F1343" s="200">
        <v>4.9815205786754899E-2</v>
      </c>
      <c r="G1343" s="200">
        <v>4.4063366290658025E-2</v>
      </c>
      <c r="H1343" s="200">
        <v>4.4196952102534798E-2</v>
      </c>
      <c r="I1343" s="200">
        <v>3.910452223718483E-2</v>
      </c>
      <c r="J1343" s="200">
        <v>5.4265255594293633E-2</v>
      </c>
      <c r="K1343" s="200">
        <v>4.7380163770288843E-2</v>
      </c>
      <c r="L1343" s="200">
        <v>4.0636550337501458E-2</v>
      </c>
      <c r="M1343" s="200">
        <v>3.9013579899866091E-2</v>
      </c>
      <c r="N1343" s="200">
        <v>4.9484176951470199E-2</v>
      </c>
    </row>
    <row r="1344" spans="3:14">
      <c r="C1344" s="29">
        <v>22</v>
      </c>
      <c r="D1344" s="34" t="s">
        <v>1789</v>
      </c>
      <c r="E1344" s="200">
        <v>4.779569269872401E-2</v>
      </c>
      <c r="F1344" s="200">
        <v>5.005944602807879E-2</v>
      </c>
      <c r="G1344" s="200">
        <v>4.2803487862366554E-2</v>
      </c>
      <c r="H1344" s="200">
        <v>4.4370104704305462E-2</v>
      </c>
      <c r="I1344" s="200">
        <v>4.0645147689953927E-2</v>
      </c>
      <c r="J1344" s="200">
        <v>4.6521060890393706E-2</v>
      </c>
      <c r="K1344" s="200">
        <v>4.6921014818683229E-2</v>
      </c>
      <c r="L1344" s="200">
        <v>3.816583850150676E-2</v>
      </c>
      <c r="M1344" s="200">
        <v>3.942257461223491E-2</v>
      </c>
      <c r="N1344" s="200">
        <v>4.4514765009470283E-2</v>
      </c>
    </row>
    <row r="1345" spans="1:14">
      <c r="C1345" s="29">
        <v>23</v>
      </c>
      <c r="D1345" s="34" t="s">
        <v>1790</v>
      </c>
      <c r="E1345" s="200">
        <v>4.2316555734199811E-2</v>
      </c>
      <c r="F1345" s="200">
        <v>4.7099762917520265E-2</v>
      </c>
      <c r="G1345" s="200">
        <v>3.9391490816421668E-2</v>
      </c>
      <c r="H1345" s="200">
        <v>4.2911655808555611E-2</v>
      </c>
      <c r="I1345" s="200">
        <v>4.089381747320299E-2</v>
      </c>
      <c r="J1345" s="200">
        <v>3.8541242010316785E-2</v>
      </c>
      <c r="K1345" s="200">
        <v>4.4086684463184742E-2</v>
      </c>
      <c r="L1345" s="200">
        <v>3.3623812915183439E-2</v>
      </c>
      <c r="M1345" s="200">
        <v>3.8275217764262202E-2</v>
      </c>
      <c r="N1345" s="200">
        <v>4.5990846208064318E-2</v>
      </c>
    </row>
    <row r="1346" spans="1:14">
      <c r="C1346" s="29">
        <v>24</v>
      </c>
      <c r="D1346" s="34" t="s">
        <v>1791</v>
      </c>
      <c r="E1346" s="200">
        <v>3.6342957666370503E-2</v>
      </c>
      <c r="F1346" s="200">
        <v>4.4649512203123805E-2</v>
      </c>
      <c r="G1346" s="200">
        <v>3.6630515204005919E-2</v>
      </c>
      <c r="H1346" s="200">
        <v>4.0415102175316894E-2</v>
      </c>
      <c r="I1346" s="200">
        <v>4.168058674609984E-2</v>
      </c>
      <c r="J1346" s="200">
        <v>3.2135737887429267E-2</v>
      </c>
      <c r="K1346" s="200">
        <v>4.0564635024815374E-2</v>
      </c>
      <c r="L1346" s="200">
        <v>3.1008183830566308E-2</v>
      </c>
      <c r="M1346" s="200">
        <v>3.7955415956929563E-2</v>
      </c>
      <c r="N1346" s="200">
        <v>4.2226624158549435E-2</v>
      </c>
    </row>
    <row r="1347" spans="1:14">
      <c r="A1347" s="16" t="s">
        <v>438</v>
      </c>
      <c r="B1347" s="16" t="s">
        <v>423</v>
      </c>
      <c r="C1347" s="29">
        <v>1</v>
      </c>
      <c r="D1347" s="34" t="s">
        <v>1792</v>
      </c>
      <c r="E1347" s="199">
        <v>2.8989057014209795E-2</v>
      </c>
      <c r="F1347" s="199">
        <v>4.2660040390023156E-2</v>
      </c>
      <c r="G1347" s="199">
        <v>3.6338300853071694E-2</v>
      </c>
      <c r="H1347" s="199">
        <v>4.3768087385934018E-2</v>
      </c>
      <c r="I1347" s="199">
        <v>4.0375453810048326E-2</v>
      </c>
      <c r="J1347" s="199">
        <v>2.8354185160821679E-2</v>
      </c>
      <c r="K1347" s="199">
        <v>4.2386141789293924E-2</v>
      </c>
      <c r="L1347" s="199">
        <v>3.4098123115524848E-2</v>
      </c>
      <c r="M1347" s="199">
        <v>4.1213387090825435E-2</v>
      </c>
      <c r="N1347" s="199">
        <v>4.1001383987426573E-2</v>
      </c>
    </row>
    <row r="1348" spans="1:14">
      <c r="C1348" s="29">
        <v>2</v>
      </c>
      <c r="D1348" s="34" t="s">
        <v>1793</v>
      </c>
      <c r="E1348" s="199">
        <v>2.6582833249234293E-2</v>
      </c>
      <c r="F1348" s="199">
        <v>4.1855002027121752E-2</v>
      </c>
      <c r="G1348" s="199">
        <v>3.4977120768471974E-2</v>
      </c>
      <c r="H1348" s="199">
        <v>4.3320480046013944E-2</v>
      </c>
      <c r="I1348" s="199">
        <v>4.2022043429334917E-2</v>
      </c>
      <c r="J1348" s="199">
        <v>2.4553313762857795E-2</v>
      </c>
      <c r="K1348" s="199">
        <v>4.1468714032245176E-2</v>
      </c>
      <c r="L1348" s="199">
        <v>3.4073645029415837E-2</v>
      </c>
      <c r="M1348" s="199">
        <v>4.1630641770503123E-2</v>
      </c>
      <c r="N1348" s="199">
        <v>4.4610218356683481E-2</v>
      </c>
    </row>
    <row r="1349" spans="1:14">
      <c r="C1349" s="29">
        <v>3</v>
      </c>
      <c r="D1349" s="34" t="s">
        <v>1794</v>
      </c>
      <c r="E1349" s="199">
        <v>2.5348306372017685E-2</v>
      </c>
      <c r="F1349" s="199">
        <v>4.0992196059367575E-2</v>
      </c>
      <c r="G1349" s="199">
        <v>3.4375859192444402E-2</v>
      </c>
      <c r="H1349" s="199">
        <v>4.2723646112755906E-2</v>
      </c>
      <c r="I1349" s="199">
        <v>4.3056387279308293E-2</v>
      </c>
      <c r="J1349" s="199">
        <v>2.3144137101150843E-2</v>
      </c>
      <c r="K1349" s="199">
        <v>4.0592479260719731E-2</v>
      </c>
      <c r="L1349" s="199">
        <v>3.3823180956377173E-2</v>
      </c>
      <c r="M1349" s="199">
        <v>4.0279878016822188E-2</v>
      </c>
      <c r="N1349" s="199">
        <v>4.2203305937422837E-2</v>
      </c>
    </row>
    <row r="1350" spans="1:14">
      <c r="C1350" s="29">
        <v>4</v>
      </c>
      <c r="D1350" s="34" t="s">
        <v>1795</v>
      </c>
      <c r="E1350" s="199">
        <v>2.479404565022985E-2</v>
      </c>
      <c r="F1350" s="199">
        <v>4.1176053834327327E-2</v>
      </c>
      <c r="G1350" s="199">
        <v>3.4639527585939987E-2</v>
      </c>
      <c r="H1350" s="199">
        <v>4.2436421140627234E-2</v>
      </c>
      <c r="I1350" s="199">
        <v>4.3705173178869204E-2</v>
      </c>
      <c r="J1350" s="199">
        <v>2.1924392277639971E-2</v>
      </c>
      <c r="K1350" s="199">
        <v>3.9175864796712874E-2</v>
      </c>
      <c r="L1350" s="199">
        <v>3.3067567348858441E-2</v>
      </c>
      <c r="M1350" s="199">
        <v>4.0932790840779339E-2</v>
      </c>
      <c r="N1350" s="199">
        <v>3.954733203756583E-2</v>
      </c>
    </row>
    <row r="1351" spans="1:14">
      <c r="C1351" s="29">
        <v>5</v>
      </c>
      <c r="D1351" s="34" t="s">
        <v>1796</v>
      </c>
      <c r="E1351" s="199">
        <v>2.4816207393382552E-2</v>
      </c>
      <c r="F1351" s="199">
        <v>4.0247976458613409E-2</v>
      </c>
      <c r="G1351" s="199">
        <v>3.5930844956115114E-2</v>
      </c>
      <c r="H1351" s="199">
        <v>4.2897502338004025E-2</v>
      </c>
      <c r="I1351" s="199">
        <v>4.4178457230025787E-2</v>
      </c>
      <c r="J1351" s="199">
        <v>2.0874803090541925E-2</v>
      </c>
      <c r="K1351" s="199">
        <v>3.9846841703946138E-2</v>
      </c>
      <c r="L1351" s="199">
        <v>3.3002784699271939E-2</v>
      </c>
      <c r="M1351" s="199">
        <v>4.0212034094725249E-2</v>
      </c>
      <c r="N1351" s="199">
        <v>4.2156851965169238E-2</v>
      </c>
    </row>
    <row r="1352" spans="1:14">
      <c r="C1352" s="29">
        <v>6</v>
      </c>
      <c r="D1352" s="34" t="s">
        <v>1797</v>
      </c>
      <c r="E1352" s="199">
        <v>2.520957175425298E-2</v>
      </c>
      <c r="F1352" s="199">
        <v>4.1480571011386663E-2</v>
      </c>
      <c r="G1352" s="199">
        <v>3.8462095073738267E-2</v>
      </c>
      <c r="H1352" s="199">
        <v>4.3521718626738655E-2</v>
      </c>
      <c r="I1352" s="199">
        <v>4.5934518299307156E-2</v>
      </c>
      <c r="J1352" s="199">
        <v>2.2731791813079195E-2</v>
      </c>
      <c r="K1352" s="199">
        <v>4.0451616534000201E-2</v>
      </c>
      <c r="L1352" s="199">
        <v>3.4116112495078454E-2</v>
      </c>
      <c r="M1352" s="199">
        <v>4.1639765273617735E-2</v>
      </c>
      <c r="N1352" s="199">
        <v>4.7291678013795212E-2</v>
      </c>
    </row>
    <row r="1353" spans="1:14">
      <c r="C1353" s="29">
        <v>7</v>
      </c>
      <c r="D1353" s="34" t="s">
        <v>1798</v>
      </c>
      <c r="E1353" s="199">
        <v>2.6426516630963643E-2</v>
      </c>
      <c r="F1353" s="199">
        <v>3.8668980660465771E-2</v>
      </c>
      <c r="G1353" s="199">
        <v>3.8348058850691022E-2</v>
      </c>
      <c r="H1353" s="199">
        <v>3.9161984018266496E-2</v>
      </c>
      <c r="I1353" s="199">
        <v>4.6943939397399638E-2</v>
      </c>
      <c r="J1353" s="199">
        <v>2.8007307032687025E-2</v>
      </c>
      <c r="K1353" s="199">
        <v>3.8591201990105663E-2</v>
      </c>
      <c r="L1353" s="199">
        <v>3.6331148081158948E-2</v>
      </c>
      <c r="M1353" s="199">
        <v>4.1047416980974576E-2</v>
      </c>
      <c r="N1353" s="199">
        <v>4.7398650004947987E-2</v>
      </c>
    </row>
    <row r="1354" spans="1:14">
      <c r="C1354" s="29">
        <v>8</v>
      </c>
      <c r="D1354" s="34" t="s">
        <v>1799</v>
      </c>
      <c r="E1354" s="199">
        <v>2.9994205243732943E-2</v>
      </c>
      <c r="F1354" s="199">
        <v>3.528456107547543E-2</v>
      </c>
      <c r="G1354" s="199">
        <v>4.1913554157895473E-2</v>
      </c>
      <c r="H1354" s="199">
        <v>4.0452359410076855E-2</v>
      </c>
      <c r="I1354" s="199">
        <v>4.947444271088447E-2</v>
      </c>
      <c r="J1354" s="199">
        <v>3.2929003252995713E-2</v>
      </c>
      <c r="K1354" s="199">
        <v>3.626349715143827E-2</v>
      </c>
      <c r="L1354" s="199">
        <v>3.9484465551717932E-2</v>
      </c>
      <c r="M1354" s="199">
        <v>4.2484562838612988E-2</v>
      </c>
      <c r="N1354" s="199">
        <v>5.0540984208803187E-2</v>
      </c>
    </row>
    <row r="1355" spans="1:14">
      <c r="C1355" s="29">
        <v>9</v>
      </c>
      <c r="D1355" s="34" t="s">
        <v>1800</v>
      </c>
      <c r="E1355" s="199">
        <v>3.8504906822470902E-2</v>
      </c>
      <c r="F1355" s="199">
        <v>3.4045820411597032E-2</v>
      </c>
      <c r="G1355" s="199">
        <v>4.4267023294457544E-2</v>
      </c>
      <c r="H1355" s="199">
        <v>4.1926587760087106E-2</v>
      </c>
      <c r="I1355" s="199">
        <v>4.9029804930316091E-2</v>
      </c>
      <c r="J1355" s="199">
        <v>3.709812922375836E-2</v>
      </c>
      <c r="K1355" s="199">
        <v>3.5346776457713829E-2</v>
      </c>
      <c r="L1355" s="199">
        <v>4.197008765944224E-2</v>
      </c>
      <c r="M1355" s="199">
        <v>4.2558424390423809E-2</v>
      </c>
      <c r="N1355" s="199">
        <v>5.194508748391051E-2</v>
      </c>
    </row>
    <row r="1356" spans="1:14">
      <c r="C1356" s="29">
        <v>10</v>
      </c>
      <c r="D1356" s="34" t="s">
        <v>1801</v>
      </c>
      <c r="E1356" s="199">
        <v>4.3439036666926459E-2</v>
      </c>
      <c r="F1356" s="199">
        <v>3.4323198347458166E-2</v>
      </c>
      <c r="G1356" s="199">
        <v>4.5535229074983495E-2</v>
      </c>
      <c r="H1356" s="199">
        <v>3.9984541283971685E-2</v>
      </c>
      <c r="I1356" s="199">
        <v>4.6278422487113904E-2</v>
      </c>
      <c r="J1356" s="199">
        <v>4.3525793093608788E-2</v>
      </c>
      <c r="K1356" s="199">
        <v>3.9148132201881868E-2</v>
      </c>
      <c r="L1356" s="199">
        <v>4.4136539987474549E-2</v>
      </c>
      <c r="M1356" s="199">
        <v>4.2820094224434294E-2</v>
      </c>
      <c r="N1356" s="199">
        <v>4.6640725745720507E-2</v>
      </c>
    </row>
    <row r="1357" spans="1:14">
      <c r="C1357" s="29">
        <v>11</v>
      </c>
      <c r="D1357" s="34" t="s">
        <v>1802</v>
      </c>
      <c r="E1357" s="199">
        <v>4.5452030962876734E-2</v>
      </c>
      <c r="F1357" s="199">
        <v>3.6762722694518177E-2</v>
      </c>
      <c r="G1357" s="199">
        <v>4.7417758423752066E-2</v>
      </c>
      <c r="H1357" s="199">
        <v>4.0748784274124907E-2</v>
      </c>
      <c r="I1357" s="199">
        <v>4.5960533283342195E-2</v>
      </c>
      <c r="J1357" s="199">
        <v>4.4798159070942888E-2</v>
      </c>
      <c r="K1357" s="199">
        <v>4.3419554119058928E-2</v>
      </c>
      <c r="L1357" s="199">
        <v>4.7095748174342734E-2</v>
      </c>
      <c r="M1357" s="199">
        <v>4.3152228561223555E-2</v>
      </c>
      <c r="N1357" s="199">
        <v>4.4584988309367773E-2</v>
      </c>
    </row>
    <row r="1358" spans="1:14">
      <c r="C1358" s="29">
        <v>12</v>
      </c>
      <c r="D1358" s="34" t="s">
        <v>1803</v>
      </c>
      <c r="E1358" s="199">
        <v>4.7533606246953207E-2</v>
      </c>
      <c r="F1358" s="199">
        <v>3.8854955267041302E-2</v>
      </c>
      <c r="G1358" s="199">
        <v>4.7757923011313541E-2</v>
      </c>
      <c r="H1358" s="199">
        <v>4.033348521606344E-2</v>
      </c>
      <c r="I1358" s="199">
        <v>4.3808289823603519E-2</v>
      </c>
      <c r="J1358" s="199">
        <v>4.6073121581427658E-2</v>
      </c>
      <c r="K1358" s="199">
        <v>4.6835769851725939E-2</v>
      </c>
      <c r="L1358" s="199">
        <v>4.9147149022692641E-2</v>
      </c>
      <c r="M1358" s="199">
        <v>4.3348189761100095E-2</v>
      </c>
      <c r="N1358" s="199">
        <v>4.3170230453468336E-2</v>
      </c>
    </row>
    <row r="1359" spans="1:14">
      <c r="C1359" s="29">
        <v>13</v>
      </c>
      <c r="D1359" s="34" t="s">
        <v>1804</v>
      </c>
      <c r="E1359" s="199">
        <v>4.7097635803269908E-2</v>
      </c>
      <c r="F1359" s="199">
        <v>3.9849311370587302E-2</v>
      </c>
      <c r="G1359" s="199">
        <v>4.8395643880875278E-2</v>
      </c>
      <c r="H1359" s="199">
        <v>4.1365032152535654E-2</v>
      </c>
      <c r="I1359" s="199">
        <v>4.0822871817918154E-2</v>
      </c>
      <c r="J1359" s="199">
        <v>5.1799484144385399E-2</v>
      </c>
      <c r="K1359" s="199">
        <v>4.4941913831344917E-2</v>
      </c>
      <c r="L1359" s="199">
        <v>4.9943559440393054E-2</v>
      </c>
      <c r="M1359" s="199">
        <v>4.2411089520977253E-2</v>
      </c>
      <c r="N1359" s="199">
        <v>4.045791513038266E-2</v>
      </c>
    </row>
    <row r="1360" spans="1:14">
      <c r="C1360" s="29">
        <v>14</v>
      </c>
      <c r="D1360" s="34" t="s">
        <v>1805</v>
      </c>
      <c r="E1360" s="199">
        <v>5.0340550913429989E-2</v>
      </c>
      <c r="F1360" s="199">
        <v>4.0742716504318578E-2</v>
      </c>
      <c r="G1360" s="199">
        <v>4.7089519192849122E-2</v>
      </c>
      <c r="H1360" s="199">
        <v>4.2424540965235277E-2</v>
      </c>
      <c r="I1360" s="199">
        <v>4.0001711825667044E-2</v>
      </c>
      <c r="J1360" s="199">
        <v>5.1770346870719755E-2</v>
      </c>
      <c r="K1360" s="199">
        <v>4.3170903516678953E-2</v>
      </c>
      <c r="L1360" s="199">
        <v>5.127590718643641E-2</v>
      </c>
      <c r="M1360" s="199">
        <v>4.3788544374195625E-2</v>
      </c>
      <c r="N1360" s="199">
        <v>3.8793499137362519E-2</v>
      </c>
    </row>
    <row r="1361" spans="1:14">
      <c r="C1361" s="29">
        <v>15</v>
      </c>
      <c r="D1361" s="34" t="s">
        <v>1806</v>
      </c>
      <c r="E1361" s="199">
        <v>5.0745680475237781E-2</v>
      </c>
      <c r="F1361" s="199">
        <v>4.0547165059536476E-2</v>
      </c>
      <c r="G1361" s="199">
        <v>4.6464680192927925E-2</v>
      </c>
      <c r="H1361" s="199">
        <v>4.2437580182128884E-2</v>
      </c>
      <c r="I1361" s="199">
        <v>3.7491514100866055E-2</v>
      </c>
      <c r="J1361" s="199">
        <v>5.5620214345753601E-2</v>
      </c>
      <c r="K1361" s="199">
        <v>4.223778942884289E-2</v>
      </c>
      <c r="L1361" s="199">
        <v>5.0163131303601269E-2</v>
      </c>
      <c r="M1361" s="199">
        <v>4.2686735785290961E-2</v>
      </c>
      <c r="N1361" s="199">
        <v>3.5896049818433161E-2</v>
      </c>
    </row>
    <row r="1362" spans="1:14">
      <c r="C1362" s="29">
        <v>16</v>
      </c>
      <c r="D1362" s="34" t="s">
        <v>1807</v>
      </c>
      <c r="E1362" s="199">
        <v>5.4062203762291469E-2</v>
      </c>
      <c r="F1362" s="199">
        <v>4.39584173101117E-2</v>
      </c>
      <c r="G1362" s="199">
        <v>4.6042298966778396E-2</v>
      </c>
      <c r="H1362" s="199">
        <v>4.2629908631309624E-2</v>
      </c>
      <c r="I1362" s="199">
        <v>3.8265559169740719E-2</v>
      </c>
      <c r="J1362" s="199">
        <v>5.4282417171545527E-2</v>
      </c>
      <c r="K1362" s="199">
        <v>4.0575457365875395E-2</v>
      </c>
      <c r="L1362" s="199">
        <v>5.0062533977142297E-2</v>
      </c>
      <c r="M1362" s="199">
        <v>4.231781626041195E-2</v>
      </c>
      <c r="N1362" s="199">
        <v>3.4953076800008316E-2</v>
      </c>
    </row>
    <row r="1363" spans="1:14">
      <c r="C1363" s="29">
        <v>17</v>
      </c>
      <c r="D1363" s="34" t="s">
        <v>1808</v>
      </c>
      <c r="E1363" s="199">
        <v>5.6767282055327939E-2</v>
      </c>
      <c r="F1363" s="199">
        <v>4.308756738221755E-2</v>
      </c>
      <c r="G1363" s="199">
        <v>4.5545732084415577E-2</v>
      </c>
      <c r="H1363" s="199">
        <v>4.2070598666667632E-2</v>
      </c>
      <c r="I1363" s="199">
        <v>3.7924236621571052E-2</v>
      </c>
      <c r="J1363" s="199">
        <v>5.7305544175843451E-2</v>
      </c>
      <c r="K1363" s="199">
        <v>3.8833881835524865E-2</v>
      </c>
      <c r="L1363" s="199">
        <v>4.8930993053280254E-2</v>
      </c>
      <c r="M1363" s="199">
        <v>4.0922696752227004E-2</v>
      </c>
      <c r="N1363" s="199">
        <v>3.3256270881380168E-2</v>
      </c>
    </row>
    <row r="1364" spans="1:14">
      <c r="C1364" s="29">
        <v>18</v>
      </c>
      <c r="D1364" s="34" t="s">
        <v>1809</v>
      </c>
      <c r="E1364" s="199">
        <v>6.0697961333482854E-2</v>
      </c>
      <c r="F1364" s="199">
        <v>4.0941114722652945E-2</v>
      </c>
      <c r="G1364" s="199">
        <v>4.372079848163378E-2</v>
      </c>
      <c r="H1364" s="199">
        <v>4.1160678647775256E-2</v>
      </c>
      <c r="I1364" s="199">
        <v>3.90624914669363E-2</v>
      </c>
      <c r="J1364" s="199">
        <v>6.1110788682271593E-2</v>
      </c>
      <c r="K1364" s="199">
        <v>3.8481397674594423E-2</v>
      </c>
      <c r="L1364" s="199">
        <v>4.7766904180673621E-2</v>
      </c>
      <c r="M1364" s="199">
        <v>4.0596774162239176E-2</v>
      </c>
      <c r="N1364" s="199">
        <v>3.7548276971027118E-2</v>
      </c>
    </row>
    <row r="1365" spans="1:14">
      <c r="C1365" s="29">
        <v>19</v>
      </c>
      <c r="D1365" s="34" t="s">
        <v>1810</v>
      </c>
      <c r="E1365" s="199">
        <v>5.9013310238972078E-2</v>
      </c>
      <c r="F1365" s="199">
        <v>4.3230621402928243E-2</v>
      </c>
      <c r="G1365" s="199">
        <v>4.3314019597112514E-2</v>
      </c>
      <c r="H1365" s="199">
        <v>4.0802245063388705E-2</v>
      </c>
      <c r="I1365" s="199">
        <v>3.8869613197897876E-2</v>
      </c>
      <c r="J1365" s="199">
        <v>6.2534710199820209E-2</v>
      </c>
      <c r="K1365" s="199">
        <v>3.965273972765964E-2</v>
      </c>
      <c r="L1365" s="199">
        <v>4.4117223033476281E-2</v>
      </c>
      <c r="M1365" s="199">
        <v>4.0182237121787118E-2</v>
      </c>
      <c r="N1365" s="199">
        <v>4.0372081827521424E-2</v>
      </c>
    </row>
    <row r="1366" spans="1:14">
      <c r="C1366" s="29">
        <v>20</v>
      </c>
      <c r="D1366" s="34" t="s">
        <v>1811</v>
      </c>
      <c r="E1366" s="199">
        <v>5.8170545470708532E-2</v>
      </c>
      <c r="F1366" s="199">
        <v>4.9857501465102962E-2</v>
      </c>
      <c r="G1366" s="199">
        <v>4.2029018939292444E-2</v>
      </c>
      <c r="H1366" s="199">
        <v>4.0408388273107845E-2</v>
      </c>
      <c r="I1366" s="199">
        <v>3.7121197753695503E-2</v>
      </c>
      <c r="J1366" s="199">
        <v>6.0457534027584921E-2</v>
      </c>
      <c r="K1366" s="199">
        <v>4.605734550672911E-2</v>
      </c>
      <c r="L1366" s="199">
        <v>4.5026387779572817E-2</v>
      </c>
      <c r="M1366" s="199">
        <v>4.0675682758326163E-2</v>
      </c>
      <c r="N1366" s="199">
        <v>3.8181500016663761E-2</v>
      </c>
    </row>
    <row r="1367" spans="1:14">
      <c r="C1367" s="29">
        <v>21</v>
      </c>
      <c r="D1367" s="34" t="s">
        <v>1812</v>
      </c>
      <c r="E1367" s="199">
        <v>5.4357531362107241E-2</v>
      </c>
      <c r="F1367" s="199">
        <v>5.1729539753068522E-2</v>
      </c>
      <c r="G1367" s="199">
        <v>4.0602578582603535E-2</v>
      </c>
      <c r="H1367" s="199">
        <v>4.0898155747650586E-2</v>
      </c>
      <c r="I1367" s="199">
        <v>3.8085042982810548E-2</v>
      </c>
      <c r="J1367" s="199">
        <v>5.3981773157240245E-2</v>
      </c>
      <c r="K1367" s="199">
        <v>4.6987002840535246E-2</v>
      </c>
      <c r="L1367" s="199">
        <v>4.2775701598854583E-2</v>
      </c>
      <c r="M1367" s="199">
        <v>4.087639982684755E-2</v>
      </c>
      <c r="N1367" s="199">
        <v>3.6809019537347415E-2</v>
      </c>
    </row>
    <row r="1368" spans="1:14">
      <c r="C1368" s="29">
        <v>22</v>
      </c>
      <c r="D1368" s="34" t="s">
        <v>1813</v>
      </c>
      <c r="E1368" s="199">
        <v>4.8446472004135183E-2</v>
      </c>
      <c r="F1368" s="199">
        <v>4.8823918281890699E-2</v>
      </c>
      <c r="G1368" s="199">
        <v>4.0450573763070014E-2</v>
      </c>
      <c r="H1368" s="199">
        <v>4.2376585623104333E-2</v>
      </c>
      <c r="I1368" s="199">
        <v>3.8980673349207774E-2</v>
      </c>
      <c r="J1368" s="199">
        <v>4.6387359633557688E-2</v>
      </c>
      <c r="K1368" s="199">
        <v>4.6291592967317725E-2</v>
      </c>
      <c r="L1368" s="199">
        <v>3.8863190544746296E-2</v>
      </c>
      <c r="M1368" s="199">
        <v>4.1851644074672956E-2</v>
      </c>
      <c r="N1368" s="199">
        <v>3.9665810975974096E-2</v>
      </c>
    </row>
    <row r="1369" spans="1:14">
      <c r="C1369" s="29">
        <v>23</v>
      </c>
      <c r="D1369" s="34" t="s">
        <v>1814</v>
      </c>
      <c r="E1369" s="199">
        <v>4.0009223970175596E-2</v>
      </c>
      <c r="F1369" s="199">
        <v>4.6625260175029271E-2</v>
      </c>
      <c r="G1369" s="199">
        <v>3.8894178074419368E-2</v>
      </c>
      <c r="H1369" s="199">
        <v>4.2039956506967652E-2</v>
      </c>
      <c r="I1369" s="199">
        <v>3.8343455181097552E-2</v>
      </c>
      <c r="J1369" s="199">
        <v>3.8177920191187702E-2</v>
      </c>
      <c r="K1369" s="199">
        <v>4.5560149052091263E-2</v>
      </c>
      <c r="L1369" s="199">
        <v>3.6086874383339802E-2</v>
      </c>
      <c r="M1369" s="199">
        <v>4.1499806853497891E-2</v>
      </c>
      <c r="N1369" s="199">
        <v>4.0230333284663203E-2</v>
      </c>
    </row>
    <row r="1370" spans="1:14">
      <c r="C1370" s="29">
        <v>24</v>
      </c>
      <c r="D1370" s="34" t="s">
        <v>1815</v>
      </c>
      <c r="E1370" s="199">
        <v>3.3201278603610142E-2</v>
      </c>
      <c r="F1370" s="199">
        <v>4.4254788335159959E-2</v>
      </c>
      <c r="G1370" s="199">
        <v>3.7487663001147434E-2</v>
      </c>
      <c r="H1370" s="199">
        <v>4.011073192746429E-2</v>
      </c>
      <c r="I1370" s="199">
        <v>3.426416667303802E-2</v>
      </c>
      <c r="J1370" s="199">
        <v>3.2557770938578194E-2</v>
      </c>
      <c r="K1370" s="199">
        <v>4.3683236363962985E-2</v>
      </c>
      <c r="L1370" s="199">
        <v>3.4641041397127405E-2</v>
      </c>
      <c r="M1370" s="199">
        <v>4.0871158665483839E-2</v>
      </c>
      <c r="N1370" s="199">
        <v>4.2744729114954659E-2</v>
      </c>
    </row>
    <row r="1371" spans="1:14">
      <c r="A1371" s="16" t="s">
        <v>438</v>
      </c>
      <c r="B1371" s="16" t="s">
        <v>308</v>
      </c>
      <c r="C1371" s="29">
        <v>1</v>
      </c>
      <c r="D1371" s="34" t="s">
        <v>1816</v>
      </c>
      <c r="E1371" s="199">
        <v>3.1141486082995849E-2</v>
      </c>
      <c r="F1371" s="199">
        <v>3.5191428564366467E-2</v>
      </c>
      <c r="G1371" s="199">
        <v>3.1045382511264596E-2</v>
      </c>
      <c r="H1371" s="199">
        <v>2.9223192627475737E-2</v>
      </c>
      <c r="I1371" s="199">
        <v>4.0469278480747078E-2</v>
      </c>
      <c r="J1371" s="199">
        <v>2.9403313830409037E-2</v>
      </c>
      <c r="K1371" s="199">
        <v>3.4533240695771954E-2</v>
      </c>
      <c r="L1371" s="199">
        <v>2.4957723751484948E-2</v>
      </c>
      <c r="M1371" s="199">
        <v>3.3235584597446015E-2</v>
      </c>
      <c r="N1371" s="199">
        <v>4.1173572571779352E-2</v>
      </c>
    </row>
    <row r="1372" spans="1:14">
      <c r="C1372" s="29">
        <v>2</v>
      </c>
      <c r="D1372" s="34" t="s">
        <v>1817</v>
      </c>
      <c r="E1372" s="199">
        <v>2.8427577321948398E-2</v>
      </c>
      <c r="F1372" s="199">
        <v>3.4613274602905059E-2</v>
      </c>
      <c r="G1372" s="199">
        <v>3.0258665599303902E-2</v>
      </c>
      <c r="H1372" s="199">
        <v>2.8971033008874304E-2</v>
      </c>
      <c r="I1372" s="199">
        <v>4.2335824859237425E-2</v>
      </c>
      <c r="J1372" s="199">
        <v>2.7000432774844426E-2</v>
      </c>
      <c r="K1372" s="199">
        <v>3.3469353561510352E-2</v>
      </c>
      <c r="L1372" s="199">
        <v>2.4285531836428047E-2</v>
      </c>
      <c r="M1372" s="199">
        <v>3.3049481991002931E-2</v>
      </c>
      <c r="N1372" s="199">
        <v>4.4320660433343081E-2</v>
      </c>
    </row>
    <row r="1373" spans="1:14">
      <c r="C1373" s="29">
        <v>3</v>
      </c>
      <c r="D1373" s="34" t="s">
        <v>1818</v>
      </c>
      <c r="E1373" s="199">
        <v>2.7438112856501769E-2</v>
      </c>
      <c r="F1373" s="199">
        <v>3.532206353426133E-2</v>
      </c>
      <c r="G1373" s="199">
        <v>3.0644589705067178E-2</v>
      </c>
      <c r="H1373" s="199">
        <v>2.8918704094648612E-2</v>
      </c>
      <c r="I1373" s="199">
        <v>4.3570692676592276E-2</v>
      </c>
      <c r="J1373" s="199">
        <v>2.680843715125154E-2</v>
      </c>
      <c r="K1373" s="199">
        <v>3.3235309375995947E-2</v>
      </c>
      <c r="L1373" s="199">
        <v>2.3991432874663592E-2</v>
      </c>
      <c r="M1373" s="199">
        <v>3.3531319976238164E-2</v>
      </c>
      <c r="N1373" s="199">
        <v>4.3326352446636671E-2</v>
      </c>
    </row>
    <row r="1374" spans="1:14">
      <c r="C1374" s="29">
        <v>4</v>
      </c>
      <c r="D1374" s="34" t="s">
        <v>1819</v>
      </c>
      <c r="E1374" s="199">
        <v>2.7396106477169987E-2</v>
      </c>
      <c r="F1374" s="199">
        <v>3.478006790326444E-2</v>
      </c>
      <c r="G1374" s="199">
        <v>3.09518744428962E-2</v>
      </c>
      <c r="H1374" s="199">
        <v>2.8267152526174288E-2</v>
      </c>
      <c r="I1374" s="199">
        <v>4.2680677957118072E-2</v>
      </c>
      <c r="J1374" s="199">
        <v>2.6189210273825578E-2</v>
      </c>
      <c r="K1374" s="199">
        <v>3.2112193009226908E-2</v>
      </c>
      <c r="L1374" s="199">
        <v>2.4366755117066676E-2</v>
      </c>
      <c r="M1374" s="199">
        <v>3.3577670059352291E-2</v>
      </c>
      <c r="N1374" s="199">
        <v>4.3465707837701345E-2</v>
      </c>
    </row>
    <row r="1375" spans="1:14">
      <c r="C1375" s="29">
        <v>5</v>
      </c>
      <c r="D1375" s="34" t="s">
        <v>1820</v>
      </c>
      <c r="E1375" s="199">
        <v>2.839737392327063E-2</v>
      </c>
      <c r="F1375" s="199">
        <v>3.4177612607013672E-2</v>
      </c>
      <c r="G1375" s="199">
        <v>3.239907550257784E-2</v>
      </c>
      <c r="H1375" s="199">
        <v>2.9508334012818806E-2</v>
      </c>
      <c r="I1375" s="199">
        <v>4.2791598526064942E-2</v>
      </c>
      <c r="J1375" s="199">
        <v>2.588107252331345E-2</v>
      </c>
      <c r="K1375" s="199">
        <v>3.2079853510307905E-2</v>
      </c>
      <c r="L1375" s="199">
        <v>2.7631819733971611E-2</v>
      </c>
      <c r="M1375" s="199">
        <v>3.5176747926789653E-2</v>
      </c>
      <c r="N1375" s="199">
        <v>4.4962088746543158E-2</v>
      </c>
    </row>
    <row r="1376" spans="1:14">
      <c r="C1376" s="29">
        <v>6</v>
      </c>
      <c r="D1376" s="34" t="s">
        <v>1821</v>
      </c>
      <c r="E1376" s="199">
        <v>3.2378303483988922E-2</v>
      </c>
      <c r="F1376" s="199">
        <v>3.5763623437186177E-2</v>
      </c>
      <c r="G1376" s="199">
        <v>3.5365402092905132E-2</v>
      </c>
      <c r="H1376" s="199">
        <v>3.2414825261036936E-2</v>
      </c>
      <c r="I1376" s="199">
        <v>4.7250671651926937E-2</v>
      </c>
      <c r="J1376" s="199">
        <v>2.7945255809222271E-2</v>
      </c>
      <c r="K1376" s="199">
        <v>3.4214809640119463E-2</v>
      </c>
      <c r="L1376" s="199">
        <v>3.7548870322265532E-2</v>
      </c>
      <c r="M1376" s="199">
        <v>4.3053452960244813E-2</v>
      </c>
      <c r="N1376" s="199">
        <v>5.6678977105765603E-2</v>
      </c>
    </row>
    <row r="1377" spans="3:14">
      <c r="C1377" s="29">
        <v>7</v>
      </c>
      <c r="D1377" s="34" t="s">
        <v>1822</v>
      </c>
      <c r="E1377" s="199">
        <v>3.7860246705634502E-2</v>
      </c>
      <c r="F1377" s="199">
        <v>3.811141870776466E-2</v>
      </c>
      <c r="G1377" s="199">
        <v>4.0745442191996779E-2</v>
      </c>
      <c r="H1377" s="199">
        <v>4.0096127838190158E-2</v>
      </c>
      <c r="I1377" s="199">
        <v>5.4809613042359616E-2</v>
      </c>
      <c r="J1377" s="199">
        <v>3.7732207346278808E-2</v>
      </c>
      <c r="K1377" s="199">
        <v>3.4624365841648234E-2</v>
      </c>
      <c r="L1377" s="199">
        <v>4.2998804100093609E-2</v>
      </c>
      <c r="M1377" s="199">
        <v>4.7589986852650659E-2</v>
      </c>
      <c r="N1377" s="199">
        <v>5.6730903884388229E-2</v>
      </c>
    </row>
    <row r="1378" spans="3:14">
      <c r="C1378" s="29">
        <v>8</v>
      </c>
      <c r="D1378" s="34" t="s">
        <v>1823</v>
      </c>
      <c r="E1378" s="199">
        <v>4.3171587999941197E-2</v>
      </c>
      <c r="F1378" s="199">
        <v>4.0247109578927867E-2</v>
      </c>
      <c r="G1378" s="199">
        <v>4.4682723073191467E-2</v>
      </c>
      <c r="H1378" s="199">
        <v>4.4810095352335537E-2</v>
      </c>
      <c r="I1378" s="199">
        <v>5.3158558441171233E-2</v>
      </c>
      <c r="J1378" s="199">
        <v>3.8120118146252033E-2</v>
      </c>
      <c r="K1378" s="199">
        <v>3.8224738521104362E-2</v>
      </c>
      <c r="L1378" s="199">
        <v>4.6933366279340187E-2</v>
      </c>
      <c r="M1378" s="199">
        <v>5.1231667625270656E-2</v>
      </c>
      <c r="N1378" s="199">
        <v>5.1485614870802818E-2</v>
      </c>
    </row>
    <row r="1379" spans="3:14">
      <c r="C1379" s="29">
        <v>9</v>
      </c>
      <c r="D1379" s="34" t="s">
        <v>1824</v>
      </c>
      <c r="E1379" s="199">
        <v>4.2327312850121562E-2</v>
      </c>
      <c r="F1379" s="199">
        <v>4.2520140924248051E-2</v>
      </c>
      <c r="G1379" s="199">
        <v>4.7600293672473856E-2</v>
      </c>
      <c r="H1379" s="199">
        <v>4.8520490218992997E-2</v>
      </c>
      <c r="I1379" s="199">
        <v>4.7338844946405868E-2</v>
      </c>
      <c r="J1379" s="199">
        <v>3.8203264197315095E-2</v>
      </c>
      <c r="K1379" s="199">
        <v>4.3973839605548508E-2</v>
      </c>
      <c r="L1379" s="199">
        <v>5.2567083273955754E-2</v>
      </c>
      <c r="M1379" s="199">
        <v>5.1909362022318106E-2</v>
      </c>
      <c r="N1379" s="199">
        <v>5.2648962914442196E-2</v>
      </c>
    </row>
    <row r="1380" spans="3:14">
      <c r="C1380" s="29">
        <v>10</v>
      </c>
      <c r="D1380" s="34" t="s">
        <v>1825</v>
      </c>
      <c r="E1380" s="199">
        <v>4.0416962822009857E-2</v>
      </c>
      <c r="F1380" s="199">
        <v>4.5465313417594119E-2</v>
      </c>
      <c r="G1380" s="199">
        <v>4.96829231385418E-2</v>
      </c>
      <c r="H1380" s="199">
        <v>5.0707364586000406E-2</v>
      </c>
      <c r="I1380" s="199">
        <v>4.2962644779224443E-2</v>
      </c>
      <c r="J1380" s="199">
        <v>4.0306767937083772E-2</v>
      </c>
      <c r="K1380" s="199">
        <v>4.8303889391900813E-2</v>
      </c>
      <c r="L1380" s="199">
        <v>5.4603032178730831E-2</v>
      </c>
      <c r="M1380" s="199">
        <v>5.1325304156814341E-2</v>
      </c>
      <c r="N1380" s="199">
        <v>5.0713642465052278E-2</v>
      </c>
    </row>
    <row r="1381" spans="3:14">
      <c r="C1381" s="29">
        <v>11</v>
      </c>
      <c r="D1381" s="34" t="s">
        <v>1826</v>
      </c>
      <c r="E1381" s="199">
        <v>4.1382631522409535E-2</v>
      </c>
      <c r="F1381" s="199">
        <v>4.7594935073220816E-2</v>
      </c>
      <c r="G1381" s="199">
        <v>5.0284526815469237E-2</v>
      </c>
      <c r="H1381" s="199">
        <v>4.8597663241826357E-2</v>
      </c>
      <c r="I1381" s="199">
        <v>4.0667654590366857E-2</v>
      </c>
      <c r="J1381" s="199">
        <v>4.397452459338231E-2</v>
      </c>
      <c r="K1381" s="199">
        <v>5.0691837147155146E-2</v>
      </c>
      <c r="L1381" s="199">
        <v>5.3627632862568463E-2</v>
      </c>
      <c r="M1381" s="199">
        <v>5.0600245280894379E-2</v>
      </c>
      <c r="N1381" s="199">
        <v>4.1469991497524658E-2</v>
      </c>
    </row>
    <row r="1382" spans="3:14">
      <c r="C1382" s="29">
        <v>12</v>
      </c>
      <c r="D1382" s="34" t="s">
        <v>1827</v>
      </c>
      <c r="E1382" s="199">
        <v>4.1725058556738123E-2</v>
      </c>
      <c r="F1382" s="199">
        <v>4.9234369683700638E-2</v>
      </c>
      <c r="G1382" s="199">
        <v>5.0897938909817177E-2</v>
      </c>
      <c r="H1382" s="199">
        <v>5.1914755929267468E-2</v>
      </c>
      <c r="I1382" s="199">
        <v>3.8780017292345544E-2</v>
      </c>
      <c r="J1382" s="199">
        <v>4.4148163905016399E-2</v>
      </c>
      <c r="K1382" s="199">
        <v>5.0922142540175325E-2</v>
      </c>
      <c r="L1382" s="199">
        <v>5.6019094517718721E-2</v>
      </c>
      <c r="M1382" s="199">
        <v>4.8938196845993889E-2</v>
      </c>
      <c r="N1382" s="199">
        <v>4.2324858546578872E-2</v>
      </c>
    </row>
    <row r="1383" spans="3:14">
      <c r="C1383" s="29">
        <v>13</v>
      </c>
      <c r="D1383" s="34" t="s">
        <v>1828</v>
      </c>
      <c r="E1383" s="199">
        <v>4.2929760462127958E-2</v>
      </c>
      <c r="F1383" s="199">
        <v>4.9887140734560589E-2</v>
      </c>
      <c r="G1383" s="199">
        <v>5.1944399297594666E-2</v>
      </c>
      <c r="H1383" s="199">
        <v>5.1592860352882262E-2</v>
      </c>
      <c r="I1383" s="199">
        <v>3.8503240382375056E-2</v>
      </c>
      <c r="J1383" s="199">
        <v>4.3702115674653874E-2</v>
      </c>
      <c r="K1383" s="199">
        <v>5.1228744647823489E-2</v>
      </c>
      <c r="L1383" s="199">
        <v>5.6645536978169327E-2</v>
      </c>
      <c r="M1383" s="199">
        <v>5.1557444724599749E-2</v>
      </c>
      <c r="N1383" s="199">
        <v>3.7279748547782515E-2</v>
      </c>
    </row>
    <row r="1384" spans="3:14">
      <c r="C1384" s="29">
        <v>14</v>
      </c>
      <c r="D1384" s="34" t="s">
        <v>1829</v>
      </c>
      <c r="E1384" s="199">
        <v>4.3563132024043237E-2</v>
      </c>
      <c r="F1384" s="199">
        <v>5.046068160276139E-2</v>
      </c>
      <c r="G1384" s="199">
        <v>5.1472000039622066E-2</v>
      </c>
      <c r="H1384" s="199">
        <v>5.3823279274672738E-2</v>
      </c>
      <c r="I1384" s="199">
        <v>3.635345730965997E-2</v>
      </c>
      <c r="J1384" s="199">
        <v>4.5927469097293262E-2</v>
      </c>
      <c r="K1384" s="199">
        <v>5.121588066686876E-2</v>
      </c>
      <c r="L1384" s="199">
        <v>5.6194543785216926E-2</v>
      </c>
      <c r="M1384" s="199">
        <v>5.1502511292760768E-2</v>
      </c>
      <c r="N1384" s="199">
        <v>3.3089933330977941E-2</v>
      </c>
    </row>
    <row r="1385" spans="3:14">
      <c r="C1385" s="29">
        <v>15</v>
      </c>
      <c r="D1385" s="34" t="s">
        <v>1830</v>
      </c>
      <c r="E1385" s="199">
        <v>4.4242460694967234E-2</v>
      </c>
      <c r="F1385" s="199">
        <v>4.9358237967725142E-2</v>
      </c>
      <c r="G1385" s="199">
        <v>5.105294459050011E-2</v>
      </c>
      <c r="H1385" s="199">
        <v>5.1203546165069315E-2</v>
      </c>
      <c r="I1385" s="199">
        <v>3.4621406952052937E-2</v>
      </c>
      <c r="J1385" s="199">
        <v>4.7793535386331569E-2</v>
      </c>
      <c r="K1385" s="199">
        <v>5.2151212484068926E-2</v>
      </c>
      <c r="L1385" s="199">
        <v>5.4373554048889994E-2</v>
      </c>
      <c r="M1385" s="199">
        <v>4.9790523374370316E-2</v>
      </c>
      <c r="N1385" s="199">
        <v>2.9034340709987057E-2</v>
      </c>
    </row>
    <row r="1386" spans="3:14">
      <c r="C1386" s="29">
        <v>16</v>
      </c>
      <c r="D1386" s="34" t="s">
        <v>1831</v>
      </c>
      <c r="E1386" s="199">
        <v>4.5131926709071776E-2</v>
      </c>
      <c r="F1386" s="199">
        <v>4.9965636737920989E-2</v>
      </c>
      <c r="G1386" s="199">
        <v>4.8880972586094251E-2</v>
      </c>
      <c r="H1386" s="199">
        <v>4.8883882462683846E-2</v>
      </c>
      <c r="I1386" s="199">
        <v>3.5004632272640439E-2</v>
      </c>
      <c r="J1386" s="199">
        <v>5.0140301250893263E-2</v>
      </c>
      <c r="K1386" s="199">
        <v>5.306033050756663E-2</v>
      </c>
      <c r="L1386" s="199">
        <v>5.261649792091963E-2</v>
      </c>
      <c r="M1386" s="199">
        <v>4.628406935938801E-2</v>
      </c>
      <c r="N1386" s="199">
        <v>2.6804312266602171E-2</v>
      </c>
    </row>
    <row r="1387" spans="3:14">
      <c r="C1387" s="29">
        <v>17</v>
      </c>
      <c r="D1387" s="34" t="s">
        <v>1832</v>
      </c>
      <c r="E1387" s="199">
        <v>4.9884295992238516E-2</v>
      </c>
      <c r="F1387" s="199">
        <v>4.6251313538537925E-2</v>
      </c>
      <c r="G1387" s="199">
        <v>4.661117579383911E-2</v>
      </c>
      <c r="H1387" s="199">
        <v>4.5915954590143075E-2</v>
      </c>
      <c r="I1387" s="199">
        <v>3.440039399162767E-2</v>
      </c>
      <c r="J1387" s="199">
        <v>5.3947725158709867E-2</v>
      </c>
      <c r="K1387" s="199">
        <v>4.9023744247329103E-2</v>
      </c>
      <c r="L1387" s="199">
        <v>4.7794010168116262E-2</v>
      </c>
      <c r="M1387" s="199">
        <v>3.8064498559597038E-2</v>
      </c>
      <c r="N1387" s="199">
        <v>2.4931184186336889E-2</v>
      </c>
    </row>
    <row r="1388" spans="3:14">
      <c r="C1388" s="29">
        <v>18</v>
      </c>
      <c r="D1388" s="34" t="s">
        <v>1833</v>
      </c>
      <c r="E1388" s="199">
        <v>5.4016572945446761E-2</v>
      </c>
      <c r="F1388" s="199">
        <v>3.9482853401549368E-2</v>
      </c>
      <c r="G1388" s="199">
        <v>4.4404211251805638E-2</v>
      </c>
      <c r="H1388" s="199">
        <v>4.3390693763379638E-2</v>
      </c>
      <c r="I1388" s="199">
        <v>3.7369962334488728E-2</v>
      </c>
      <c r="J1388" s="199">
        <v>6.0076953157658868E-2</v>
      </c>
      <c r="K1388" s="199">
        <v>4.3820908206349568E-2</v>
      </c>
      <c r="L1388" s="199">
        <v>4.429309696798707E-2</v>
      </c>
      <c r="M1388" s="199">
        <v>3.7518363489368468E-2</v>
      </c>
      <c r="N1388" s="199">
        <v>3.5792606670392503E-2</v>
      </c>
    </row>
    <row r="1389" spans="3:14">
      <c r="C1389" s="29">
        <v>19</v>
      </c>
      <c r="D1389" s="34" t="s">
        <v>1834</v>
      </c>
      <c r="E1389" s="199">
        <v>5.8183548834038083E-2</v>
      </c>
      <c r="F1389" s="199">
        <v>3.6864305041905368E-2</v>
      </c>
      <c r="G1389" s="199">
        <v>4.221872603859006E-2</v>
      </c>
      <c r="H1389" s="199">
        <v>4.116092154289782E-2</v>
      </c>
      <c r="I1389" s="199">
        <v>3.6361683872513671E-2</v>
      </c>
      <c r="J1389" s="199">
        <v>5.914982276594314E-2</v>
      </c>
      <c r="K1389" s="199">
        <v>3.7365196463617696E-2</v>
      </c>
      <c r="L1389" s="199">
        <v>4.0960837157859739E-2</v>
      </c>
      <c r="M1389" s="199">
        <v>3.5714377678736337E-2</v>
      </c>
      <c r="N1389" s="199">
        <v>3.393504806905525E-2</v>
      </c>
    </row>
    <row r="1390" spans="3:14">
      <c r="C1390" s="29">
        <v>20</v>
      </c>
      <c r="D1390" s="34" t="s">
        <v>1835</v>
      </c>
      <c r="E1390" s="199">
        <v>5.9147653411033639E-2</v>
      </c>
      <c r="F1390" s="199">
        <v>4.2260767614313494E-2</v>
      </c>
      <c r="G1390" s="199">
        <v>4.1400921447566005E-2</v>
      </c>
      <c r="H1390" s="199">
        <v>4.0988090618158605E-2</v>
      </c>
      <c r="I1390" s="199">
        <v>3.7550284175295351E-2</v>
      </c>
      <c r="J1390" s="199">
        <v>6.0035735390397922E-2</v>
      </c>
      <c r="K1390" s="199">
        <v>4.1014215691741671E-2</v>
      </c>
      <c r="L1390" s="199">
        <v>4.1154710561941185E-2</v>
      </c>
      <c r="M1390" s="199">
        <v>3.5759791396535026E-2</v>
      </c>
      <c r="N1390" s="199">
        <v>3.6774168215558921E-2</v>
      </c>
    </row>
    <row r="1391" spans="3:14">
      <c r="C1391" s="29">
        <v>21</v>
      </c>
      <c r="D1391" s="34" t="s">
        <v>1836</v>
      </c>
      <c r="E1391" s="199">
        <v>5.5566914489190725E-2</v>
      </c>
      <c r="F1391" s="199">
        <v>4.3255286892430231E-2</v>
      </c>
      <c r="G1391" s="199">
        <v>4.1193140221828815E-2</v>
      </c>
      <c r="H1391" s="199">
        <v>4.0716853310951713E-2</v>
      </c>
      <c r="I1391" s="199">
        <v>4.0067943679515182E-2</v>
      </c>
      <c r="J1391" s="199">
        <v>5.7398094984911906E-2</v>
      </c>
      <c r="K1391" s="199">
        <v>4.1424130986334858E-2</v>
      </c>
      <c r="L1391" s="199">
        <v>3.9796953143046432E-2</v>
      </c>
      <c r="M1391" s="199">
        <v>3.5662799555944348E-2</v>
      </c>
      <c r="N1391" s="199">
        <v>4.4332123676070312E-2</v>
      </c>
    </row>
    <row r="1392" spans="3:14">
      <c r="C1392" s="29">
        <v>22</v>
      </c>
      <c r="D1392" s="34" t="s">
        <v>1837</v>
      </c>
      <c r="E1392" s="199">
        <v>4.9991542134500376E-2</v>
      </c>
      <c r="F1392" s="199">
        <v>4.196419588657449E-2</v>
      </c>
      <c r="G1392" s="199">
        <v>3.7777202273107317E-2</v>
      </c>
      <c r="H1392" s="199">
        <v>4.0970791358151966E-2</v>
      </c>
      <c r="I1392" s="199">
        <v>4.1042156441619557E-2</v>
      </c>
      <c r="J1392" s="199">
        <v>4.7033727736120336E-2</v>
      </c>
      <c r="K1392" s="199">
        <v>3.8675696040648314E-2</v>
      </c>
      <c r="L1392" s="199">
        <v>3.5740457868046617E-2</v>
      </c>
      <c r="M1392" s="199">
        <v>3.5479896197662349E-2</v>
      </c>
      <c r="N1392" s="199">
        <v>4.3136267929174604E-2</v>
      </c>
    </row>
    <row r="1393" spans="1:14">
      <c r="C1393" s="29">
        <v>23</v>
      </c>
      <c r="D1393" s="34" t="s">
        <v>1838</v>
      </c>
      <c r="E1393" s="199">
        <v>4.1826438357513519E-2</v>
      </c>
      <c r="F1393" s="199">
        <v>3.9167376556866973E-2</v>
      </c>
      <c r="G1393" s="199">
        <v>3.5265580561624488E-2</v>
      </c>
      <c r="H1393" s="199">
        <v>4.0530926684712143E-2</v>
      </c>
      <c r="I1393" s="199">
        <v>4.4360001015897689E-2</v>
      </c>
      <c r="J1393" s="199">
        <v>3.7080687101663734E-2</v>
      </c>
      <c r="K1393" s="199">
        <v>3.8160249631359278E-2</v>
      </c>
      <c r="L1393" s="199">
        <v>3.1852801424328649E-2</v>
      </c>
      <c r="M1393" s="199">
        <v>3.5234412424131972E-2</v>
      </c>
      <c r="N1393" s="199">
        <v>4.2856958320932635E-2</v>
      </c>
    </row>
    <row r="1394" spans="1:14">
      <c r="C1394" s="29">
        <v>24</v>
      </c>
      <c r="D1394" s="34" t="s">
        <v>1839</v>
      </c>
      <c r="E1394" s="199">
        <v>3.3452993343097821E-2</v>
      </c>
      <c r="F1394" s="199">
        <v>3.806084599040091E-2</v>
      </c>
      <c r="G1394" s="199">
        <v>3.3219888242322283E-2</v>
      </c>
      <c r="H1394" s="199">
        <v>3.8872461178655171E-2</v>
      </c>
      <c r="I1394" s="199">
        <v>4.7548760328753326E-2</v>
      </c>
      <c r="J1394" s="199">
        <v>3.2001063807227455E-2</v>
      </c>
      <c r="K1394" s="199">
        <v>3.6474117585826617E-2</v>
      </c>
      <c r="L1394" s="199">
        <v>2.9045853127190116E-2</v>
      </c>
      <c r="M1394" s="199">
        <v>3.4212291651889645E-2</v>
      </c>
      <c r="N1394" s="199">
        <v>4.2731974756570763E-2</v>
      </c>
    </row>
    <row r="1395" spans="1:14">
      <c r="A1395" s="16" t="s">
        <v>438</v>
      </c>
      <c r="B1395" s="16" t="s">
        <v>309</v>
      </c>
      <c r="C1395" s="29">
        <v>1</v>
      </c>
      <c r="D1395" s="34" t="s">
        <v>1840</v>
      </c>
      <c r="E1395" s="199">
        <v>2.964101320685468E-2</v>
      </c>
      <c r="F1395" s="199">
        <v>3.2470013056679792E-2</v>
      </c>
      <c r="G1395" s="199">
        <v>3.0045491533001522E-2</v>
      </c>
      <c r="H1395" s="199">
        <v>3.1585448030801502E-2</v>
      </c>
      <c r="I1395" s="199">
        <v>4.3912077603841727E-2</v>
      </c>
      <c r="J1395" s="199">
        <v>2.8289085006617316E-2</v>
      </c>
      <c r="K1395" s="199">
        <v>3.3246023945468973E-2</v>
      </c>
      <c r="L1395" s="199">
        <v>2.6542805739967524E-2</v>
      </c>
      <c r="M1395" s="199">
        <v>3.2167624809884512E-2</v>
      </c>
      <c r="N1395" s="199">
        <v>4.7235766619081181E-2</v>
      </c>
    </row>
    <row r="1396" spans="1:14">
      <c r="C1396" s="29">
        <v>2</v>
      </c>
      <c r="D1396" s="34" t="s">
        <v>1841</v>
      </c>
      <c r="E1396" s="199">
        <v>2.7491047173287517E-2</v>
      </c>
      <c r="F1396" s="199">
        <v>3.1555780020079048E-2</v>
      </c>
      <c r="G1396" s="199">
        <v>2.8568972471862932E-2</v>
      </c>
      <c r="H1396" s="199">
        <v>3.0162033022022406E-2</v>
      </c>
      <c r="I1396" s="199">
        <v>4.3415810127123186E-2</v>
      </c>
      <c r="J1396" s="199">
        <v>2.6299568080812723E-2</v>
      </c>
      <c r="K1396" s="199">
        <v>3.1501218812401595E-2</v>
      </c>
      <c r="L1396" s="199">
        <v>2.5085109080786528E-2</v>
      </c>
      <c r="M1396" s="199">
        <v>3.1943845200038429E-2</v>
      </c>
      <c r="N1396" s="199">
        <v>4.3226915367394418E-2</v>
      </c>
    </row>
    <row r="1397" spans="1:14">
      <c r="C1397" s="29">
        <v>3</v>
      </c>
      <c r="D1397" s="34" t="s">
        <v>1842</v>
      </c>
      <c r="E1397" s="199">
        <v>2.6516211830380759E-2</v>
      </c>
      <c r="F1397" s="199">
        <v>3.2047327925613489E-2</v>
      </c>
      <c r="G1397" s="199">
        <v>2.876094490091027E-2</v>
      </c>
      <c r="H1397" s="199">
        <v>2.9969454026373465E-2</v>
      </c>
      <c r="I1397" s="199">
        <v>4.3370968858884341E-2</v>
      </c>
      <c r="J1397" s="199">
        <v>2.4714431290487664E-2</v>
      </c>
      <c r="K1397" s="199">
        <v>3.0845904906521077E-2</v>
      </c>
      <c r="L1397" s="199">
        <v>2.4535512415900712E-2</v>
      </c>
      <c r="M1397" s="199">
        <v>3.1517942071621695E-2</v>
      </c>
      <c r="N1397" s="199">
        <v>4.2822578714271635E-2</v>
      </c>
    </row>
    <row r="1398" spans="1:14">
      <c r="C1398" s="29">
        <v>4</v>
      </c>
      <c r="D1398" s="34" t="s">
        <v>1843</v>
      </c>
      <c r="E1398" s="199">
        <v>2.6940332616166175E-2</v>
      </c>
      <c r="F1398" s="199">
        <v>3.1225188140529665E-2</v>
      </c>
      <c r="G1398" s="199">
        <v>2.8615032322034665E-2</v>
      </c>
      <c r="H1398" s="199">
        <v>2.908661672211767E-2</v>
      </c>
      <c r="I1398" s="199">
        <v>4.2977884515532583E-2</v>
      </c>
      <c r="J1398" s="199">
        <v>2.3472148594722173E-2</v>
      </c>
      <c r="K1398" s="199">
        <v>2.9362865520346261E-2</v>
      </c>
      <c r="L1398" s="199">
        <v>2.4051643530210779E-2</v>
      </c>
      <c r="M1398" s="199">
        <v>3.1577357501531199E-2</v>
      </c>
      <c r="N1398" s="199">
        <v>3.8451472501635331E-2</v>
      </c>
    </row>
    <row r="1399" spans="1:14">
      <c r="C1399" s="29">
        <v>5</v>
      </c>
      <c r="D1399" s="34" t="s">
        <v>1844</v>
      </c>
      <c r="E1399" s="199">
        <v>2.752500664721683E-2</v>
      </c>
      <c r="F1399" s="199">
        <v>3.1110552618357771E-2</v>
      </c>
      <c r="G1399" s="199">
        <v>3.0035450678989793E-2</v>
      </c>
      <c r="H1399" s="199">
        <v>3.0145801198186856E-2</v>
      </c>
      <c r="I1399" s="199">
        <v>4.2308218747519492E-2</v>
      </c>
      <c r="J1399" s="199">
        <v>2.5718018879181785E-2</v>
      </c>
      <c r="K1399" s="199">
        <v>2.9470085529883869E-2</v>
      </c>
      <c r="L1399" s="199">
        <v>2.6627011730697397E-2</v>
      </c>
      <c r="M1399" s="199">
        <v>3.3609420732875449E-2</v>
      </c>
      <c r="N1399" s="199">
        <v>3.9081972337817315E-2</v>
      </c>
    </row>
    <row r="1400" spans="1:14">
      <c r="C1400" s="29">
        <v>6</v>
      </c>
      <c r="D1400" s="34" t="s">
        <v>1845</v>
      </c>
      <c r="E1400" s="199">
        <v>3.1371375010793609E-2</v>
      </c>
      <c r="F1400" s="199">
        <v>3.3151477836853821E-2</v>
      </c>
      <c r="G1400" s="199">
        <v>3.3028960330162609E-2</v>
      </c>
      <c r="H1400" s="199">
        <v>3.2771762469982715E-2</v>
      </c>
      <c r="I1400" s="199">
        <v>4.8125047350028712E-2</v>
      </c>
      <c r="J1400" s="199">
        <v>3.0221778584377072E-2</v>
      </c>
      <c r="K1400" s="199">
        <v>3.1842943550326637E-2</v>
      </c>
      <c r="L1400" s="199">
        <v>3.4708197288585312E-2</v>
      </c>
      <c r="M1400" s="199">
        <v>4.2539319225037703E-2</v>
      </c>
      <c r="N1400" s="199">
        <v>5.1364333029536691E-2</v>
      </c>
    </row>
    <row r="1401" spans="1:14">
      <c r="C1401" s="29">
        <v>7</v>
      </c>
      <c r="D1401" s="34" t="s">
        <v>1846</v>
      </c>
      <c r="E1401" s="199">
        <v>3.8073504365437848E-2</v>
      </c>
      <c r="F1401" s="199">
        <v>3.4865055577371386E-2</v>
      </c>
      <c r="G1401" s="199">
        <v>3.9032943963473905E-2</v>
      </c>
      <c r="H1401" s="199">
        <v>4.060205225905248E-2</v>
      </c>
      <c r="I1401" s="199">
        <v>5.3361952991524332E-2</v>
      </c>
      <c r="J1401" s="199">
        <v>3.7408244493599412E-2</v>
      </c>
      <c r="K1401" s="199">
        <v>3.2249659955650253E-2</v>
      </c>
      <c r="L1401" s="199">
        <v>4.0261394341898751E-2</v>
      </c>
      <c r="M1401" s="199">
        <v>4.8281144929781507E-2</v>
      </c>
      <c r="N1401" s="199">
        <v>5.930201812808817E-2</v>
      </c>
    </row>
    <row r="1402" spans="1:14">
      <c r="C1402" s="29">
        <v>8</v>
      </c>
      <c r="D1402" s="34" t="s">
        <v>1847</v>
      </c>
      <c r="E1402" s="199">
        <v>4.1379668368676528E-2</v>
      </c>
      <c r="F1402" s="199">
        <v>3.8738140711550073E-2</v>
      </c>
      <c r="G1402" s="199">
        <v>4.3900130137805159E-2</v>
      </c>
      <c r="H1402" s="199">
        <v>4.4460588667960876E-2</v>
      </c>
      <c r="I1402" s="199">
        <v>5.2478628223636664E-2</v>
      </c>
      <c r="J1402" s="199">
        <v>4.1361511292781178E-2</v>
      </c>
      <c r="K1402" s="199">
        <v>3.8796002500217711E-2</v>
      </c>
      <c r="L1402" s="199">
        <v>4.4302201832455604E-2</v>
      </c>
      <c r="M1402" s="199">
        <v>5.2459659977155605E-2</v>
      </c>
      <c r="N1402" s="199">
        <v>5.8815383781404891E-2</v>
      </c>
    </row>
    <row r="1403" spans="1:14">
      <c r="C1403" s="29">
        <v>9</v>
      </c>
      <c r="D1403" s="34" t="s">
        <v>1848</v>
      </c>
      <c r="E1403" s="199">
        <v>3.8976025424026839E-2</v>
      </c>
      <c r="F1403" s="199">
        <v>4.5767115647368156E-2</v>
      </c>
      <c r="G1403" s="199">
        <v>4.7484944594271529E-2</v>
      </c>
      <c r="H1403" s="199">
        <v>4.8990253021669948E-2</v>
      </c>
      <c r="I1403" s="199">
        <v>5.1545640545764035E-2</v>
      </c>
      <c r="J1403" s="199">
        <v>3.6575764951136659E-2</v>
      </c>
      <c r="K1403" s="199">
        <v>4.51508682484471E-2</v>
      </c>
      <c r="L1403" s="199">
        <v>5.2033823871725608E-2</v>
      </c>
      <c r="M1403" s="199">
        <v>5.2405797391162877E-2</v>
      </c>
      <c r="N1403" s="199">
        <v>5.6616978138560918E-2</v>
      </c>
    </row>
    <row r="1404" spans="1:14">
      <c r="C1404" s="29">
        <v>10</v>
      </c>
      <c r="D1404" s="34" t="s">
        <v>1849</v>
      </c>
      <c r="E1404" s="199">
        <v>3.8010824802306276E-2</v>
      </c>
      <c r="F1404" s="199">
        <v>4.6917684377620755E-2</v>
      </c>
      <c r="G1404" s="199">
        <v>5.040193955467507E-2</v>
      </c>
      <c r="H1404" s="199">
        <v>5.0784333321893763E-2</v>
      </c>
      <c r="I1404" s="199">
        <v>4.5336270034599488E-2</v>
      </c>
      <c r="J1404" s="199">
        <v>3.9000625694830593E-2</v>
      </c>
      <c r="K1404" s="199">
        <v>4.9726746394942706E-2</v>
      </c>
      <c r="L1404" s="199">
        <v>5.3768147165265373E-2</v>
      </c>
      <c r="M1404" s="199">
        <v>5.2894725298035017E-2</v>
      </c>
      <c r="N1404" s="199">
        <v>4.7350195653956234E-2</v>
      </c>
    </row>
    <row r="1405" spans="1:14">
      <c r="C1405" s="29">
        <v>11</v>
      </c>
      <c r="D1405" s="34" t="s">
        <v>1850</v>
      </c>
      <c r="E1405" s="199">
        <v>3.7718173513489696E-2</v>
      </c>
      <c r="F1405" s="199">
        <v>5.0274530446257883E-2</v>
      </c>
      <c r="G1405" s="199">
        <v>5.2595908446236496E-2</v>
      </c>
      <c r="H1405" s="199">
        <v>5.0521145892560154E-2</v>
      </c>
      <c r="I1405" s="199">
        <v>4.2214980250254053E-2</v>
      </c>
      <c r="J1405" s="199">
        <v>4.1778908729107639E-2</v>
      </c>
      <c r="K1405" s="199">
        <v>5.2043932967879111E-2</v>
      </c>
      <c r="L1405" s="199">
        <v>5.4956764628601475E-2</v>
      </c>
      <c r="M1405" s="199">
        <v>4.9545342394834227E-2</v>
      </c>
      <c r="N1405" s="199">
        <v>3.8149541542766667E-2</v>
      </c>
    </row>
    <row r="1406" spans="1:14">
      <c r="C1406" s="29">
        <v>12</v>
      </c>
      <c r="D1406" s="34" t="s">
        <v>1851</v>
      </c>
      <c r="E1406" s="199">
        <v>3.9207995029920548E-2</v>
      </c>
      <c r="F1406" s="199">
        <v>5.2950908931740613E-2</v>
      </c>
      <c r="G1406" s="199">
        <v>5.323563530020875E-2</v>
      </c>
      <c r="H1406" s="199">
        <v>5.3909133322635784E-2</v>
      </c>
      <c r="I1406" s="199">
        <v>3.7350847786254693E-2</v>
      </c>
      <c r="J1406" s="199">
        <v>3.9313833272599651E-2</v>
      </c>
      <c r="K1406" s="199">
        <v>5.4242455400686382E-2</v>
      </c>
      <c r="L1406" s="199">
        <v>5.7054223817259123E-2</v>
      </c>
      <c r="M1406" s="199">
        <v>4.9111295095339562E-2</v>
      </c>
      <c r="N1406" s="199">
        <v>3.4970404443412102E-2</v>
      </c>
    </row>
    <row r="1407" spans="1:14">
      <c r="C1407" s="29">
        <v>13</v>
      </c>
      <c r="D1407" s="34" t="s">
        <v>1852</v>
      </c>
      <c r="E1407" s="199">
        <v>4.0843922199455825E-2</v>
      </c>
      <c r="F1407" s="199">
        <v>5.3518496621278798E-2</v>
      </c>
      <c r="G1407" s="199">
        <v>5.4251821682479932E-2</v>
      </c>
      <c r="H1407" s="199">
        <v>5.3178527337637692E-2</v>
      </c>
      <c r="I1407" s="199">
        <v>3.5687260842802486E-2</v>
      </c>
      <c r="J1407" s="199">
        <v>4.044314843579791E-2</v>
      </c>
      <c r="K1407" s="199">
        <v>5.5570349357073501E-2</v>
      </c>
      <c r="L1407" s="199">
        <v>5.7807640360494808E-2</v>
      </c>
      <c r="M1407" s="199">
        <v>5.1961569877820774E-2</v>
      </c>
      <c r="N1407" s="199">
        <v>3.5043684631506901E-2</v>
      </c>
    </row>
    <row r="1408" spans="1:14">
      <c r="C1408" s="29">
        <v>14</v>
      </c>
      <c r="D1408" s="34" t="s">
        <v>1853</v>
      </c>
      <c r="E1408" s="199">
        <v>4.1797000851370836E-2</v>
      </c>
      <c r="F1408" s="199">
        <v>5.48721143277675E-2</v>
      </c>
      <c r="G1408" s="199">
        <v>5.4517656615226048E-2</v>
      </c>
      <c r="H1408" s="199">
        <v>5.6467964408711754E-2</v>
      </c>
      <c r="I1408" s="199">
        <v>3.5210159392024723E-2</v>
      </c>
      <c r="J1408" s="199">
        <v>4.0062981508929292E-2</v>
      </c>
      <c r="K1408" s="199">
        <v>5.6731503829973211E-2</v>
      </c>
      <c r="L1408" s="199">
        <v>5.8056914036653272E-2</v>
      </c>
      <c r="M1408" s="199">
        <v>5.4874776891358792E-2</v>
      </c>
      <c r="N1408" s="199">
        <v>3.6704460379516746E-2</v>
      </c>
    </row>
    <row r="1409" spans="1:14">
      <c r="C1409" s="29">
        <v>15</v>
      </c>
      <c r="D1409" s="34" t="s">
        <v>1854</v>
      </c>
      <c r="E1409" s="199">
        <v>4.2563872578217317E-2</v>
      </c>
      <c r="F1409" s="199">
        <v>5.5126778783540699E-2</v>
      </c>
      <c r="G1409" s="199">
        <v>5.4143202841158117E-2</v>
      </c>
      <c r="H1409" s="199">
        <v>5.3127049267759234E-2</v>
      </c>
      <c r="I1409" s="199">
        <v>3.5115534672757277E-2</v>
      </c>
      <c r="J1409" s="199">
        <v>4.4917920207012331E-2</v>
      </c>
      <c r="K1409" s="199">
        <v>5.7744359361692386E-2</v>
      </c>
      <c r="L1409" s="199">
        <v>5.5402362795896033E-2</v>
      </c>
      <c r="M1409" s="199">
        <v>5.4248045907951993E-2</v>
      </c>
      <c r="N1409" s="199">
        <v>3.1298828626040012E-2</v>
      </c>
    </row>
    <row r="1410" spans="1:14">
      <c r="C1410" s="29">
        <v>16</v>
      </c>
      <c r="D1410" s="34" t="s">
        <v>1855</v>
      </c>
      <c r="E1410" s="199">
        <v>4.7642026127630854E-2</v>
      </c>
      <c r="F1410" s="199">
        <v>5.349057510472921E-2</v>
      </c>
      <c r="G1410" s="199">
        <v>4.9947285818509837E-2</v>
      </c>
      <c r="H1410" s="199">
        <v>4.7137332360042264E-2</v>
      </c>
      <c r="I1410" s="199">
        <v>3.4145360082917769E-2</v>
      </c>
      <c r="J1410" s="199">
        <v>5.0146223906383111E-2</v>
      </c>
      <c r="K1410" s="199">
        <v>5.6271839580275276E-2</v>
      </c>
      <c r="L1410" s="199">
        <v>5.2387174122425495E-2</v>
      </c>
      <c r="M1410" s="199">
        <v>4.7726045632901115E-2</v>
      </c>
      <c r="N1410" s="199">
        <v>2.9635461640827369E-2</v>
      </c>
    </row>
    <row r="1411" spans="1:14">
      <c r="C1411" s="29">
        <v>17</v>
      </c>
      <c r="D1411" s="34" t="s">
        <v>1856</v>
      </c>
      <c r="E1411" s="199">
        <v>5.3413955925963444E-2</v>
      </c>
      <c r="F1411" s="199">
        <v>4.8613762012695273E-2</v>
      </c>
      <c r="G1411" s="199">
        <v>4.7537825217114277E-2</v>
      </c>
      <c r="H1411" s="199">
        <v>4.3007434639083075E-2</v>
      </c>
      <c r="I1411" s="199">
        <v>3.5622470031839104E-2</v>
      </c>
      <c r="J1411" s="199">
        <v>5.4441881734086407E-2</v>
      </c>
      <c r="K1411" s="199">
        <v>5.1577996934822061E-2</v>
      </c>
      <c r="L1411" s="199">
        <v>4.7651572865365768E-2</v>
      </c>
      <c r="M1411" s="199">
        <v>4.0037300303536964E-2</v>
      </c>
      <c r="N1411" s="199">
        <v>2.9370429899726377E-2</v>
      </c>
    </row>
    <row r="1412" spans="1:14">
      <c r="C1412" s="29">
        <v>18</v>
      </c>
      <c r="D1412" s="34" t="s">
        <v>1857</v>
      </c>
      <c r="E1412" s="199">
        <v>6.0200916621154288E-2</v>
      </c>
      <c r="F1412" s="199">
        <v>3.9298719931893961E-2</v>
      </c>
      <c r="G1412" s="199">
        <v>4.4739097259197849E-2</v>
      </c>
      <c r="H1412" s="199">
        <v>4.0705240282007067E-2</v>
      </c>
      <c r="I1412" s="199">
        <v>3.5397359632817517E-2</v>
      </c>
      <c r="J1412" s="199">
        <v>6.2092864621594156E-2</v>
      </c>
      <c r="K1412" s="199">
        <v>4.3748387545737497E-2</v>
      </c>
      <c r="L1412" s="199">
        <v>4.5031271380071514E-2</v>
      </c>
      <c r="M1412" s="199">
        <v>3.7172588126872123E-2</v>
      </c>
      <c r="N1412" s="199">
        <v>2.9018436238099871E-2</v>
      </c>
    </row>
    <row r="1413" spans="1:14">
      <c r="C1413" s="29">
        <v>19</v>
      </c>
      <c r="D1413" s="34" t="s">
        <v>1858</v>
      </c>
      <c r="E1413" s="199">
        <v>6.0212167604981208E-2</v>
      </c>
      <c r="F1413" s="199">
        <v>3.6675445698963555E-2</v>
      </c>
      <c r="G1413" s="199">
        <v>4.2973290440238829E-2</v>
      </c>
      <c r="H1413" s="199">
        <v>4.0109590318041718E-2</v>
      </c>
      <c r="I1413" s="199">
        <v>3.7197881201859295E-2</v>
      </c>
      <c r="J1413" s="199">
        <v>6.6123175319148186E-2</v>
      </c>
      <c r="K1413" s="199">
        <v>3.6317573624427377E-2</v>
      </c>
      <c r="L1413" s="199">
        <v>4.2893524485139771E-2</v>
      </c>
      <c r="M1413" s="199">
        <v>3.5573554173637799E-2</v>
      </c>
      <c r="N1413" s="199">
        <v>3.4876498007183121E-2</v>
      </c>
    </row>
    <row r="1414" spans="1:14">
      <c r="C1414" s="29">
        <v>20</v>
      </c>
      <c r="D1414" s="34" t="s">
        <v>1859</v>
      </c>
      <c r="E1414" s="199">
        <v>6.0813978509642153E-2</v>
      </c>
      <c r="F1414" s="199">
        <v>4.1426977137263933E-2</v>
      </c>
      <c r="G1414" s="199">
        <v>4.1541302747885103E-2</v>
      </c>
      <c r="H1414" s="199">
        <v>3.9624664580954594E-2</v>
      </c>
      <c r="I1414" s="199">
        <v>3.818137557702244E-2</v>
      </c>
      <c r="J1414" s="199">
        <v>6.3505010230466535E-2</v>
      </c>
      <c r="K1414" s="199">
        <v>3.7152695311392175E-2</v>
      </c>
      <c r="L1414" s="199">
        <v>4.2742172317286407E-2</v>
      </c>
      <c r="M1414" s="199">
        <v>3.5337650854573431E-2</v>
      </c>
      <c r="N1414" s="199">
        <v>4.2569984911744012E-2</v>
      </c>
    </row>
    <row r="1415" spans="1:14">
      <c r="C1415" s="29">
        <v>21</v>
      </c>
      <c r="D1415" s="34" t="s">
        <v>1860</v>
      </c>
      <c r="E1415" s="199">
        <v>5.9232456536441561E-2</v>
      </c>
      <c r="F1415" s="199">
        <v>4.2039494872799163E-2</v>
      </c>
      <c r="G1415" s="199">
        <v>4.0200764157321711E-2</v>
      </c>
      <c r="H1415" s="199">
        <v>3.9030579828573386E-2</v>
      </c>
      <c r="I1415" s="199">
        <v>3.9480205322381293E-2</v>
      </c>
      <c r="J1415" s="199">
        <v>5.8725242585890826E-2</v>
      </c>
      <c r="K1415" s="199">
        <v>3.8066951412294436E-2</v>
      </c>
      <c r="L1415" s="199">
        <v>3.985074862261849E-2</v>
      </c>
      <c r="M1415" s="199">
        <v>3.4071047157156781E-2</v>
      </c>
      <c r="N1415" s="199">
        <v>4.3103779775518013E-2</v>
      </c>
    </row>
    <row r="1416" spans="1:14">
      <c r="C1416" s="29">
        <v>22</v>
      </c>
      <c r="D1416" s="34" t="s">
        <v>1861</v>
      </c>
      <c r="E1416" s="199">
        <v>5.1858680262201078E-2</v>
      </c>
      <c r="F1416" s="199">
        <v>4.0241731231779466E-2</v>
      </c>
      <c r="G1416" s="199">
        <v>3.7587949075760831E-2</v>
      </c>
      <c r="H1416" s="199">
        <v>4.018622771486529E-2</v>
      </c>
      <c r="I1416" s="199">
        <v>4.0880530626495791E-2</v>
      </c>
      <c r="J1416" s="199">
        <v>5.0361961228324439E-2</v>
      </c>
      <c r="K1416" s="199">
        <v>3.7771902735384597E-2</v>
      </c>
      <c r="L1416" s="199">
        <v>3.523628375370657E-2</v>
      </c>
      <c r="M1416" s="199">
        <v>3.4296862809772337E-2</v>
      </c>
      <c r="N1416" s="199">
        <v>4.1875015093956712E-2</v>
      </c>
    </row>
    <row r="1417" spans="1:14">
      <c r="C1417" s="29">
        <v>23</v>
      </c>
      <c r="D1417" s="34" t="s">
        <v>1862</v>
      </c>
      <c r="E1417" s="199">
        <v>4.3070939064801791E-2</v>
      </c>
      <c r="F1417" s="199">
        <v>3.7641659385840957E-2</v>
      </c>
      <c r="G1417" s="199">
        <v>3.4820648628415413E-2</v>
      </c>
      <c r="H1417" s="199">
        <v>3.8532784574016654E-2</v>
      </c>
      <c r="I1417" s="199">
        <v>4.4121397126144817E-2</v>
      </c>
      <c r="J1417" s="199">
        <v>4.038076829529668E-2</v>
      </c>
      <c r="K1417" s="199">
        <v>3.6523642936628888E-2</v>
      </c>
      <c r="L1417" s="199">
        <v>3.1202529214312692E-2</v>
      </c>
      <c r="M1417" s="199">
        <v>3.3674018817107278E-2</v>
      </c>
      <c r="N1417" s="199">
        <v>4.3325175082124086E-2</v>
      </c>
    </row>
    <row r="1418" spans="1:14">
      <c r="C1418" s="29">
        <v>24</v>
      </c>
      <c r="D1418" s="34" t="s">
        <v>1863</v>
      </c>
      <c r="E1418" s="199">
        <v>3.5498905729582371E-2</v>
      </c>
      <c r="F1418" s="199">
        <v>3.598046960142498E-2</v>
      </c>
      <c r="G1418" s="199">
        <v>3.2032801283059228E-2</v>
      </c>
      <c r="H1418" s="199">
        <v>3.5903982733049573E-2</v>
      </c>
      <c r="I1418" s="199">
        <v>4.2562138455974098E-2</v>
      </c>
      <c r="J1418" s="199">
        <v>3.4644903056816223E-2</v>
      </c>
      <c r="K1418" s="199">
        <v>3.4044089637527163E-2</v>
      </c>
      <c r="L1418" s="199">
        <v>2.7810970602674939E-2</v>
      </c>
      <c r="M1418" s="199">
        <v>3.2973064820012901E-2</v>
      </c>
      <c r="N1418" s="199">
        <v>4.5790685455831273E-2</v>
      </c>
    </row>
    <row r="1419" spans="1:14">
      <c r="A1419" s="16" t="s">
        <v>438</v>
      </c>
      <c r="B1419" s="16" t="s">
        <v>310</v>
      </c>
      <c r="C1419" s="29">
        <v>1</v>
      </c>
      <c r="D1419" s="34" t="s">
        <v>1864</v>
      </c>
      <c r="E1419" s="199">
        <v>2.8675099091984211E-2</v>
      </c>
      <c r="F1419" s="199">
        <v>3.3611241612756089E-2</v>
      </c>
      <c r="G1419" s="199">
        <v>3.0363756911629489E-2</v>
      </c>
      <c r="H1419" s="199">
        <v>3.3685326554354432E-2</v>
      </c>
      <c r="I1419" s="199">
        <v>4.1172560133697821E-2</v>
      </c>
      <c r="J1419" s="199">
        <v>2.8246315535694597E-2</v>
      </c>
      <c r="K1419" s="199">
        <v>3.3181146406468708E-2</v>
      </c>
      <c r="L1419" s="199">
        <v>2.7188477594729935E-2</v>
      </c>
      <c r="M1419" s="199">
        <v>3.2279101227880212E-2</v>
      </c>
      <c r="N1419" s="199">
        <v>4.7277162971561773E-2</v>
      </c>
    </row>
    <row r="1420" spans="1:14">
      <c r="C1420" s="29">
        <v>2</v>
      </c>
      <c r="D1420" s="34" t="s">
        <v>1865</v>
      </c>
      <c r="E1420" s="199">
        <v>2.6707187437270793E-2</v>
      </c>
      <c r="F1420" s="199">
        <v>3.1950932361201265E-2</v>
      </c>
      <c r="G1420" s="199">
        <v>2.9599347676466246E-2</v>
      </c>
      <c r="H1420" s="199">
        <v>3.1509044245414855E-2</v>
      </c>
      <c r="I1420" s="199">
        <v>4.1104318735284015E-2</v>
      </c>
      <c r="J1420" s="199">
        <v>2.4910362926129186E-2</v>
      </c>
      <c r="K1420" s="199">
        <v>3.1762556732455913E-2</v>
      </c>
      <c r="L1420" s="199">
        <v>2.5735416227427733E-2</v>
      </c>
      <c r="M1420" s="199">
        <v>3.228648908567143E-2</v>
      </c>
      <c r="N1420" s="199">
        <v>4.3571269606516479E-2</v>
      </c>
    </row>
    <row r="1421" spans="1:14">
      <c r="C1421" s="29">
        <v>3</v>
      </c>
      <c r="D1421" s="34" t="s">
        <v>1866</v>
      </c>
      <c r="E1421" s="199">
        <v>2.5778077471979785E-2</v>
      </c>
      <c r="F1421" s="199">
        <v>3.1233276400605248E-2</v>
      </c>
      <c r="G1421" s="199">
        <v>2.929540932120988E-2</v>
      </c>
      <c r="H1421" s="199">
        <v>3.0821069516308197E-2</v>
      </c>
      <c r="I1421" s="199">
        <v>4.2566840259566308E-2</v>
      </c>
      <c r="J1421" s="199">
        <v>2.3914574612126867E-2</v>
      </c>
      <c r="K1421" s="199">
        <v>3.0854387248909626E-2</v>
      </c>
      <c r="L1421" s="199">
        <v>2.4302409239782073E-2</v>
      </c>
      <c r="M1421" s="199">
        <v>3.1551169215143178E-2</v>
      </c>
      <c r="N1421" s="199">
        <v>4.4825404418919246E-2</v>
      </c>
    </row>
    <row r="1422" spans="1:14">
      <c r="C1422" s="29">
        <v>4</v>
      </c>
      <c r="D1422" s="34" t="s">
        <v>1867</v>
      </c>
      <c r="E1422" s="199">
        <v>2.6125704949372809E-2</v>
      </c>
      <c r="F1422" s="199">
        <v>3.09059162369274E-2</v>
      </c>
      <c r="G1422" s="199">
        <v>2.9001840870097172E-2</v>
      </c>
      <c r="H1422" s="199">
        <v>2.9839248547015799E-2</v>
      </c>
      <c r="I1422" s="199">
        <v>4.1961486030224947E-2</v>
      </c>
      <c r="J1422" s="199">
        <v>2.3114136552317595E-2</v>
      </c>
      <c r="K1422" s="199">
        <v>3.0059556525369034E-2</v>
      </c>
      <c r="L1422" s="199">
        <v>2.3782796275159467E-2</v>
      </c>
      <c r="M1422" s="199">
        <v>3.0963059251713984E-2</v>
      </c>
      <c r="N1422" s="199">
        <v>4.8958624236920711E-2</v>
      </c>
    </row>
    <row r="1423" spans="1:14">
      <c r="C1423" s="29">
        <v>5</v>
      </c>
      <c r="D1423" s="34" t="s">
        <v>1868</v>
      </c>
      <c r="E1423" s="199">
        <v>2.7007017994300584E-2</v>
      </c>
      <c r="F1423" s="199">
        <v>3.1208958775081445E-2</v>
      </c>
      <c r="G1423" s="199">
        <v>3.1151433619215088E-2</v>
      </c>
      <c r="H1423" s="199">
        <v>3.0985406395125585E-2</v>
      </c>
      <c r="I1423" s="199">
        <v>4.1437571915713574E-2</v>
      </c>
      <c r="J1423" s="199">
        <v>2.3661348610204202E-2</v>
      </c>
      <c r="K1423" s="199">
        <v>2.9208699548792013E-2</v>
      </c>
      <c r="L1423" s="199">
        <v>2.5845438747762857E-2</v>
      </c>
      <c r="M1423" s="199">
        <v>3.2745995598660926E-2</v>
      </c>
      <c r="N1423" s="199">
        <v>5.0998057457581243E-2</v>
      </c>
    </row>
    <row r="1424" spans="1:14">
      <c r="C1424" s="29">
        <v>6</v>
      </c>
      <c r="D1424" s="34" t="s">
        <v>1869</v>
      </c>
      <c r="E1424" s="199">
        <v>2.9743727146778979E-2</v>
      </c>
      <c r="F1424" s="199">
        <v>3.3048769214237675E-2</v>
      </c>
      <c r="G1424" s="199">
        <v>3.3501041786495038E-2</v>
      </c>
      <c r="H1424" s="199">
        <v>3.3032821055748639E-2</v>
      </c>
      <c r="I1424" s="199">
        <v>4.8642111444197791E-2</v>
      </c>
      <c r="J1424" s="199">
        <v>2.9670005994707999E-2</v>
      </c>
      <c r="K1424" s="199">
        <v>3.143057953951911E-2</v>
      </c>
      <c r="L1424" s="199">
        <v>3.4274311240113188E-2</v>
      </c>
      <c r="M1424" s="199">
        <v>4.2412961914407389E-2</v>
      </c>
      <c r="N1424" s="199">
        <v>5.8864604197478042E-2</v>
      </c>
    </row>
    <row r="1425" spans="3:14">
      <c r="C1425" s="29">
        <v>7</v>
      </c>
      <c r="D1425" s="34" t="s">
        <v>1870</v>
      </c>
      <c r="E1425" s="199">
        <v>3.6948386765613662E-2</v>
      </c>
      <c r="F1425" s="199">
        <v>3.5324901753584027E-2</v>
      </c>
      <c r="G1425" s="199">
        <v>3.89834981594245E-2</v>
      </c>
      <c r="H1425" s="199">
        <v>4.053806355969429E-2</v>
      </c>
      <c r="I1425" s="199">
        <v>5.483916816501877E-2</v>
      </c>
      <c r="J1425" s="199">
        <v>3.9116163222979623E-2</v>
      </c>
      <c r="K1425" s="199">
        <v>3.2598572317500102E-2</v>
      </c>
      <c r="L1425" s="199">
        <v>4.0285441099232135E-2</v>
      </c>
      <c r="M1425" s="199">
        <v>4.8350154543040029E-2</v>
      </c>
      <c r="N1425" s="199">
        <v>5.8811894779260555E-2</v>
      </c>
    </row>
    <row r="1426" spans="3:14">
      <c r="C1426" s="29">
        <v>8</v>
      </c>
      <c r="D1426" s="34" t="s">
        <v>1871</v>
      </c>
      <c r="E1426" s="199">
        <v>4.1132808414214718E-2</v>
      </c>
      <c r="F1426" s="199">
        <v>3.8687821484799337E-2</v>
      </c>
      <c r="G1426" s="199">
        <v>4.2959178000323776E-2</v>
      </c>
      <c r="H1426" s="199">
        <v>4.4799038223812933E-2</v>
      </c>
      <c r="I1426" s="199">
        <v>5.417848307209866E-2</v>
      </c>
      <c r="J1426" s="199">
        <v>4.1056010460610082E-2</v>
      </c>
      <c r="K1426" s="199">
        <v>3.715000659452497E-2</v>
      </c>
      <c r="L1426" s="199">
        <v>4.4606677529562849E-2</v>
      </c>
      <c r="M1426" s="199">
        <v>5.1724672599329301E-2</v>
      </c>
      <c r="N1426" s="199">
        <v>5.7068168587118384E-2</v>
      </c>
    </row>
    <row r="1427" spans="3:14">
      <c r="C1427" s="29">
        <v>9</v>
      </c>
      <c r="D1427" s="34" t="s">
        <v>1872</v>
      </c>
      <c r="E1427" s="199">
        <v>3.796779112630301E-2</v>
      </c>
      <c r="F1427" s="199">
        <v>4.5832362186240212E-2</v>
      </c>
      <c r="G1427" s="199">
        <v>4.8288701855098065E-2</v>
      </c>
      <c r="H1427" s="199">
        <v>5.0785520946739091E-2</v>
      </c>
      <c r="I1427" s="199">
        <v>5.1175976814523814E-2</v>
      </c>
      <c r="J1427" s="199">
        <v>3.7318319386706073E-2</v>
      </c>
      <c r="K1427" s="199">
        <v>4.4239986686282359E-2</v>
      </c>
      <c r="L1427" s="199">
        <v>5.2517789418208172E-2</v>
      </c>
      <c r="M1427" s="199">
        <v>5.4091614544265858E-2</v>
      </c>
      <c r="N1427" s="199">
        <v>5.1894014819874552E-2</v>
      </c>
    </row>
    <row r="1428" spans="3:14">
      <c r="C1428" s="29">
        <v>10</v>
      </c>
      <c r="D1428" s="34" t="s">
        <v>1873</v>
      </c>
      <c r="E1428" s="199">
        <v>3.835957215539619E-2</v>
      </c>
      <c r="F1428" s="199">
        <v>4.8255363138603805E-2</v>
      </c>
      <c r="G1428" s="199">
        <v>5.0306602713582373E-2</v>
      </c>
      <c r="H1428" s="199">
        <v>5.171507147108282E-2</v>
      </c>
      <c r="I1428" s="199">
        <v>4.333196235749133E-2</v>
      </c>
      <c r="J1428" s="199">
        <v>3.8940359757569237E-2</v>
      </c>
      <c r="K1428" s="199">
        <v>4.8928332800197573E-2</v>
      </c>
      <c r="L1428" s="199">
        <v>5.4136173997406445E-2</v>
      </c>
      <c r="M1428" s="199">
        <v>5.3279041395352916E-2</v>
      </c>
      <c r="N1428" s="199">
        <v>4.8219767655240525E-2</v>
      </c>
    </row>
    <row r="1429" spans="3:14">
      <c r="C1429" s="29">
        <v>11</v>
      </c>
      <c r="D1429" s="34" t="s">
        <v>1874</v>
      </c>
      <c r="E1429" s="199">
        <v>3.9795309943325495E-2</v>
      </c>
      <c r="F1429" s="199">
        <v>5.072560418277669E-2</v>
      </c>
      <c r="G1429" s="199">
        <v>5.1392508437154337E-2</v>
      </c>
      <c r="H1429" s="199">
        <v>4.9462541984076402E-2</v>
      </c>
      <c r="I1429" s="199">
        <v>4.1419589385050484E-2</v>
      </c>
      <c r="J1429" s="199">
        <v>3.9563445509125772E-2</v>
      </c>
      <c r="K1429" s="199">
        <v>5.125598244124862E-2</v>
      </c>
      <c r="L1429" s="199">
        <v>5.5718977810645755E-2</v>
      </c>
      <c r="M1429" s="199">
        <v>5.0777385055877748E-2</v>
      </c>
      <c r="N1429" s="199">
        <v>4.6097828269222027E-2</v>
      </c>
    </row>
    <row r="1430" spans="3:14">
      <c r="C1430" s="29">
        <v>12</v>
      </c>
      <c r="D1430" s="34" t="s">
        <v>1875</v>
      </c>
      <c r="E1430" s="199">
        <v>4.1097941630890041E-2</v>
      </c>
      <c r="F1430" s="199">
        <v>5.277877632424819E-2</v>
      </c>
      <c r="G1430" s="199">
        <v>5.2703888871959231E-2</v>
      </c>
      <c r="H1430" s="199">
        <v>5.2611194579181488E-2</v>
      </c>
      <c r="I1430" s="199">
        <v>4.0084847573845381E-2</v>
      </c>
      <c r="J1430" s="199">
        <v>4.2154316486291997E-2</v>
      </c>
      <c r="K1430" s="199">
        <v>5.2077799761726405E-2</v>
      </c>
      <c r="L1430" s="199">
        <v>5.640009349277187E-2</v>
      </c>
      <c r="M1430" s="199">
        <v>4.9781574792118456E-2</v>
      </c>
      <c r="N1430" s="199">
        <v>3.8370401514250141E-2</v>
      </c>
    </row>
    <row r="1431" spans="3:14">
      <c r="C1431" s="29">
        <v>13</v>
      </c>
      <c r="D1431" s="34" t="s">
        <v>1876</v>
      </c>
      <c r="E1431" s="199">
        <v>4.3508505592766235E-2</v>
      </c>
      <c r="F1431" s="199">
        <v>5.2190786463261023E-2</v>
      </c>
      <c r="G1431" s="199">
        <v>5.2736200550552351E-2</v>
      </c>
      <c r="H1431" s="199">
        <v>5.2392253753408793E-2</v>
      </c>
      <c r="I1431" s="199">
        <v>3.729571095894612E-2</v>
      </c>
      <c r="J1431" s="199">
        <v>4.4731492947946989E-2</v>
      </c>
      <c r="K1431" s="199">
        <v>5.3327568607053281E-2</v>
      </c>
      <c r="L1431" s="199">
        <v>5.6202546919080006E-2</v>
      </c>
      <c r="M1431" s="199">
        <v>5.1456703140186154E-2</v>
      </c>
      <c r="N1431" s="199">
        <v>3.4498365597045638E-2</v>
      </c>
    </row>
    <row r="1432" spans="3:14">
      <c r="C1432" s="29">
        <v>14</v>
      </c>
      <c r="D1432" s="34" t="s">
        <v>1877</v>
      </c>
      <c r="E1432" s="199">
        <v>4.4899423151978965E-2</v>
      </c>
      <c r="F1432" s="199">
        <v>5.3469896356131481E-2</v>
      </c>
      <c r="G1432" s="199">
        <v>5.3060666602420398E-2</v>
      </c>
      <c r="H1432" s="199">
        <v>5.5678407954254938E-2</v>
      </c>
      <c r="I1432" s="199">
        <v>3.8486650161162671E-2</v>
      </c>
      <c r="J1432" s="199">
        <v>4.4862174112070212E-2</v>
      </c>
      <c r="K1432" s="199">
        <v>5.4850072757448416E-2</v>
      </c>
      <c r="L1432" s="199">
        <v>5.721555679589415E-2</v>
      </c>
      <c r="M1432" s="199">
        <v>5.4734996628947867E-2</v>
      </c>
      <c r="N1432" s="199">
        <v>3.1110886436787843E-2</v>
      </c>
    </row>
    <row r="1433" spans="3:14">
      <c r="C1433" s="29">
        <v>15</v>
      </c>
      <c r="D1433" s="34" t="s">
        <v>1878</v>
      </c>
      <c r="E1433" s="199">
        <v>4.6573555299015607E-2</v>
      </c>
      <c r="F1433" s="199">
        <v>5.3846031286780768E-2</v>
      </c>
      <c r="G1433" s="199">
        <v>5.2622644208188171E-2</v>
      </c>
      <c r="H1433" s="199">
        <v>5.2629104207082431E-2</v>
      </c>
      <c r="I1433" s="199">
        <v>3.5826273076716479E-2</v>
      </c>
      <c r="J1433" s="199">
        <v>4.7316776327517372E-2</v>
      </c>
      <c r="K1433" s="199">
        <v>5.7051298478292337E-2</v>
      </c>
      <c r="L1433" s="199">
        <v>5.586274159963972E-2</v>
      </c>
      <c r="M1433" s="199">
        <v>5.2974953520341608E-2</v>
      </c>
      <c r="N1433" s="199">
        <v>3.5525223151949233E-2</v>
      </c>
    </row>
    <row r="1434" spans="3:14">
      <c r="C1434" s="29">
        <v>16</v>
      </c>
      <c r="D1434" s="34" t="s">
        <v>1879</v>
      </c>
      <c r="E1434" s="199">
        <v>4.8983002470730515E-2</v>
      </c>
      <c r="F1434" s="199">
        <v>5.3277713171053814E-2</v>
      </c>
      <c r="G1434" s="199">
        <v>4.8848435107225627E-2</v>
      </c>
      <c r="H1434" s="199">
        <v>4.8281031580566069E-2</v>
      </c>
      <c r="I1434" s="199">
        <v>3.5241783193849616E-2</v>
      </c>
      <c r="J1434" s="199">
        <v>5.0814053662757964E-2</v>
      </c>
      <c r="K1434" s="199">
        <v>5.6897986903758219E-2</v>
      </c>
      <c r="L1434" s="199">
        <v>5.3057675443984542E-2</v>
      </c>
      <c r="M1434" s="199">
        <v>4.7765875320687753E-2</v>
      </c>
      <c r="N1434" s="199">
        <v>4.2213873653161343E-2</v>
      </c>
    </row>
    <row r="1435" spans="3:14">
      <c r="C1435" s="29">
        <v>17</v>
      </c>
      <c r="D1435" s="34" t="s">
        <v>1880</v>
      </c>
      <c r="E1435" s="199">
        <v>5.2468079929088002E-2</v>
      </c>
      <c r="F1435" s="199">
        <v>4.9212707456342056E-2</v>
      </c>
      <c r="G1435" s="199">
        <v>4.7688060509521936E-2</v>
      </c>
      <c r="H1435" s="199">
        <v>4.4258832509276536E-2</v>
      </c>
      <c r="I1435" s="199">
        <v>3.5681605922984513E-2</v>
      </c>
      <c r="J1435" s="199">
        <v>5.5385179030695141E-2</v>
      </c>
      <c r="K1435" s="199">
        <v>5.3535348088512874E-2</v>
      </c>
      <c r="L1435" s="199">
        <v>4.8569906621714336E-2</v>
      </c>
      <c r="M1435" s="199">
        <v>3.9212560160876542E-2</v>
      </c>
      <c r="N1435" s="199">
        <v>3.3931097179933097E-2</v>
      </c>
    </row>
    <row r="1436" spans="3:14">
      <c r="C1436" s="29">
        <v>18</v>
      </c>
      <c r="D1436" s="34" t="s">
        <v>1881</v>
      </c>
      <c r="E1436" s="199">
        <v>5.754879150055936E-2</v>
      </c>
      <c r="F1436" s="199">
        <v>4.0893889127197595E-2</v>
      </c>
      <c r="G1436" s="199">
        <v>4.5337297512007817E-2</v>
      </c>
      <c r="H1436" s="199">
        <v>4.1221371284787693E-2</v>
      </c>
      <c r="I1436" s="199">
        <v>3.7370926351623493E-2</v>
      </c>
      <c r="J1436" s="199">
        <v>6.157976617590144E-2</v>
      </c>
      <c r="K1436" s="199">
        <v>4.4665044139782548E-2</v>
      </c>
      <c r="L1436" s="199">
        <v>4.6212687308742131E-2</v>
      </c>
      <c r="M1436" s="199">
        <v>3.8086595908622602E-2</v>
      </c>
      <c r="N1436" s="199">
        <v>2.9504328028895858E-2</v>
      </c>
    </row>
    <row r="1437" spans="3:14">
      <c r="C1437" s="29">
        <v>19</v>
      </c>
      <c r="D1437" s="34" t="s">
        <v>1882</v>
      </c>
      <c r="E1437" s="199">
        <v>5.9624815237046755E-2</v>
      </c>
      <c r="F1437" s="199">
        <v>3.6188477418915233E-2</v>
      </c>
      <c r="G1437" s="199">
        <v>4.3333325320225588E-2</v>
      </c>
      <c r="H1437" s="199">
        <v>3.9493996424374865E-2</v>
      </c>
      <c r="I1437" s="199">
        <v>3.6804476635735946E-2</v>
      </c>
      <c r="J1437" s="199">
        <v>6.4268723997881777E-2</v>
      </c>
      <c r="K1437" s="199">
        <v>3.7514387492308454E-2</v>
      </c>
      <c r="L1437" s="199">
        <v>4.2296294647847545E-2</v>
      </c>
      <c r="M1437" s="199">
        <v>3.5707705699850857E-2</v>
      </c>
      <c r="N1437" s="199">
        <v>2.7130760250646129E-2</v>
      </c>
    </row>
    <row r="1438" spans="3:14">
      <c r="C1438" s="29">
        <v>20</v>
      </c>
      <c r="D1438" s="34" t="s">
        <v>1883</v>
      </c>
      <c r="E1438" s="199">
        <v>5.9261408321481218E-2</v>
      </c>
      <c r="F1438" s="199">
        <v>4.0956448067443564E-2</v>
      </c>
      <c r="G1438" s="199">
        <v>4.26273646356903E-2</v>
      </c>
      <c r="H1438" s="199">
        <v>3.9360111746744086E-2</v>
      </c>
      <c r="I1438" s="199">
        <v>3.8450800372468931E-2</v>
      </c>
      <c r="J1438" s="199">
        <v>6.2487711574015357E-2</v>
      </c>
      <c r="K1438" s="199">
        <v>3.9691891722352386E-2</v>
      </c>
      <c r="L1438" s="199">
        <v>4.2306173906074759E-2</v>
      </c>
      <c r="M1438" s="199">
        <v>3.5721751750466262E-2</v>
      </c>
      <c r="N1438" s="199">
        <v>2.730676655358287E-2</v>
      </c>
    </row>
    <row r="1439" spans="3:14">
      <c r="C1439" s="29">
        <v>21</v>
      </c>
      <c r="D1439" s="34" t="s">
        <v>1884</v>
      </c>
      <c r="E1439" s="199">
        <v>5.8077627735910846E-2</v>
      </c>
      <c r="F1439" s="199">
        <v>4.2429708319917728E-2</v>
      </c>
      <c r="G1439" s="199">
        <v>4.1584134602864142E-2</v>
      </c>
      <c r="H1439" s="199">
        <v>3.8872701515107841E-2</v>
      </c>
      <c r="I1439" s="199">
        <v>3.771374716054688E-2</v>
      </c>
      <c r="J1439" s="199">
        <v>5.7954277982843166E-2</v>
      </c>
      <c r="K1439" s="199">
        <v>3.9925866259867424E-2</v>
      </c>
      <c r="L1439" s="199">
        <v>3.9879568240397352E-2</v>
      </c>
      <c r="M1439" s="199">
        <v>3.4489073996783644E-2</v>
      </c>
      <c r="N1439" s="199">
        <v>3.132377905773643E-2</v>
      </c>
    </row>
    <row r="1440" spans="3:14">
      <c r="C1440" s="29">
        <v>22</v>
      </c>
      <c r="D1440" s="34" t="s">
        <v>1885</v>
      </c>
      <c r="E1440" s="199">
        <v>5.0696018448592145E-2</v>
      </c>
      <c r="F1440" s="199">
        <v>4.0534579816962374E-2</v>
      </c>
      <c r="G1440" s="199">
        <v>3.8732864646661182E-2</v>
      </c>
      <c r="H1440" s="199">
        <v>3.9448959835646773E-2</v>
      </c>
      <c r="I1440" s="199">
        <v>4.0325594466729217E-2</v>
      </c>
      <c r="J1440" s="199">
        <v>4.9033325520172741E-2</v>
      </c>
      <c r="K1440" s="199">
        <v>3.8517591352969942E-2</v>
      </c>
      <c r="L1440" s="199">
        <v>3.5124544901292971E-2</v>
      </c>
      <c r="M1440" s="199">
        <v>3.4435261205464904E-2</v>
      </c>
      <c r="N1440" s="199">
        <v>3.5850521432800216E-2</v>
      </c>
    </row>
    <row r="1441" spans="1:14">
      <c r="C1441" s="29">
        <v>23</v>
      </c>
      <c r="D1441" s="34" t="s">
        <v>1886</v>
      </c>
      <c r="E1441" s="199">
        <v>4.30177761061123E-2</v>
      </c>
      <c r="F1441" s="199">
        <v>3.7386235576599647E-2</v>
      </c>
      <c r="G1441" s="199">
        <v>3.4166671792698826E-2</v>
      </c>
      <c r="H1441" s="199">
        <v>3.5943106420875774E-2</v>
      </c>
      <c r="I1441" s="199">
        <v>4.1956586943345586E-2</v>
      </c>
      <c r="J1441" s="199">
        <v>3.8483666780735351E-2</v>
      </c>
      <c r="K1441" s="199">
        <v>3.6114473235974463E-2</v>
      </c>
      <c r="L1441" s="199">
        <v>3.0679097380542985E-2</v>
      </c>
      <c r="M1441" s="199">
        <v>3.2749917547858734E-2</v>
      </c>
      <c r="N1441" s="199">
        <v>3.7101060086065334E-2</v>
      </c>
    </row>
    <row r="1442" spans="1:14">
      <c r="C1442" s="29">
        <v>24</v>
      </c>
      <c r="D1442" s="34" t="s">
        <v>1887</v>
      </c>
      <c r="E1442" s="199">
        <v>3.6002372079288004E-2</v>
      </c>
      <c r="F1442" s="199">
        <v>3.6049603268333522E-2</v>
      </c>
      <c r="G1442" s="199">
        <v>3.1715126289288409E-2</v>
      </c>
      <c r="H1442" s="199">
        <v>3.2635775689319399E-2</v>
      </c>
      <c r="I1442" s="199">
        <v>4.2930928869177785E-2</v>
      </c>
      <c r="J1442" s="199">
        <v>3.1417492832999327E-2</v>
      </c>
      <c r="K1442" s="199">
        <v>3.5160864358685165E-2</v>
      </c>
      <c r="L1442" s="199">
        <v>2.7799203561987139E-2</v>
      </c>
      <c r="M1442" s="199">
        <v>3.2421385896451785E-2</v>
      </c>
      <c r="N1442" s="199">
        <v>3.9546140057452231E-2</v>
      </c>
    </row>
    <row r="1443" spans="1:14">
      <c r="A1443" s="16" t="s">
        <v>438</v>
      </c>
      <c r="B1443" s="16" t="s">
        <v>311</v>
      </c>
      <c r="C1443" s="29">
        <v>1</v>
      </c>
      <c r="D1443" s="34" t="s">
        <v>1888</v>
      </c>
      <c r="E1443" s="199">
        <v>3.1525311205128186E-2</v>
      </c>
      <c r="F1443" s="199">
        <v>3.4517479748225416E-2</v>
      </c>
      <c r="G1443" s="199">
        <v>3.1066830513087854E-2</v>
      </c>
      <c r="H1443" s="199">
        <v>3.1270661757765668E-2</v>
      </c>
      <c r="I1443" s="199">
        <v>4.8124866605065361E-2</v>
      </c>
      <c r="J1443" s="199">
        <v>2.8728460307156659E-2</v>
      </c>
      <c r="K1443" s="199">
        <v>3.4403139632237421E-2</v>
      </c>
      <c r="L1443" s="199">
        <v>2.6848771804689763E-2</v>
      </c>
      <c r="M1443" s="199">
        <v>3.2253266158791309E-2</v>
      </c>
      <c r="N1443" s="199">
        <v>3.7045710909608537E-2</v>
      </c>
    </row>
    <row r="1444" spans="1:14">
      <c r="C1444" s="29">
        <v>2</v>
      </c>
      <c r="D1444" s="34" t="s">
        <v>1889</v>
      </c>
      <c r="E1444" s="199">
        <v>2.8993445020321168E-2</v>
      </c>
      <c r="F1444" s="199">
        <v>3.3315912073945263E-2</v>
      </c>
      <c r="G1444" s="199">
        <v>2.9972719734830466E-2</v>
      </c>
      <c r="H1444" s="199">
        <v>3.1155059652264425E-2</v>
      </c>
      <c r="I1444" s="199">
        <v>4.6803058594084485E-2</v>
      </c>
      <c r="J1444" s="199">
        <v>2.596049855243043E-2</v>
      </c>
      <c r="K1444" s="199">
        <v>3.2991067604681235E-2</v>
      </c>
      <c r="L1444" s="199">
        <v>2.5498246395421205E-2</v>
      </c>
      <c r="M1444" s="199">
        <v>3.2463563396727631E-2</v>
      </c>
      <c r="N1444" s="199">
        <v>3.6892334383410164E-2</v>
      </c>
    </row>
    <row r="1445" spans="1:14">
      <c r="C1445" s="29">
        <v>3</v>
      </c>
      <c r="D1445" s="34" t="s">
        <v>1890</v>
      </c>
      <c r="E1445" s="199">
        <v>2.7837446916129587E-2</v>
      </c>
      <c r="F1445" s="199">
        <v>3.2698998395945679E-2</v>
      </c>
      <c r="G1445" s="199">
        <v>2.9451948263554701E-2</v>
      </c>
      <c r="H1445" s="199">
        <v>3.1390705602406491E-2</v>
      </c>
      <c r="I1445" s="199">
        <v>4.572126561279876E-2</v>
      </c>
      <c r="J1445" s="199">
        <v>2.4791049539280054E-2</v>
      </c>
      <c r="K1445" s="199">
        <v>3.2076909404092732E-2</v>
      </c>
      <c r="L1445" s="199">
        <v>2.4504570739357565E-2</v>
      </c>
      <c r="M1445" s="199">
        <v>3.2201130160794809E-2</v>
      </c>
      <c r="N1445" s="199">
        <v>3.5679541129217167E-2</v>
      </c>
    </row>
    <row r="1446" spans="1:14">
      <c r="C1446" s="29">
        <v>4</v>
      </c>
      <c r="D1446" s="34" t="s">
        <v>1891</v>
      </c>
      <c r="E1446" s="199">
        <v>2.7175376313234058E-2</v>
      </c>
      <c r="F1446" s="199">
        <v>3.2034960832401038E-2</v>
      </c>
      <c r="G1446" s="199">
        <v>2.9181938853621022E-2</v>
      </c>
      <c r="H1446" s="199">
        <v>3.0060404730101516E-2</v>
      </c>
      <c r="I1446" s="199">
        <v>4.5447574352898777E-2</v>
      </c>
      <c r="J1446" s="199">
        <v>2.4949386506712544E-2</v>
      </c>
      <c r="K1446" s="199">
        <v>3.0706476667391191E-2</v>
      </c>
      <c r="L1446" s="199">
        <v>2.372672958221175E-2</v>
      </c>
      <c r="M1446" s="199">
        <v>3.139131508395003E-2</v>
      </c>
      <c r="N1446" s="199">
        <v>3.8503676593205201E-2</v>
      </c>
    </row>
    <row r="1447" spans="1:14">
      <c r="C1447" s="29">
        <v>5</v>
      </c>
      <c r="D1447" s="34" t="s">
        <v>1892</v>
      </c>
      <c r="E1447" s="199">
        <v>2.7646696375609667E-2</v>
      </c>
      <c r="F1447" s="199">
        <v>3.2185585702014054E-2</v>
      </c>
      <c r="G1447" s="199">
        <v>3.1041006987060801E-2</v>
      </c>
      <c r="H1447" s="199">
        <v>3.128188299348672E-2</v>
      </c>
      <c r="I1447" s="199">
        <v>4.4559148112789167E-2</v>
      </c>
      <c r="J1447" s="199">
        <v>2.5930994454265492E-2</v>
      </c>
      <c r="K1447" s="199">
        <v>3.1382805696017334E-2</v>
      </c>
      <c r="L1447" s="199">
        <v>2.6792847589635262E-2</v>
      </c>
      <c r="M1447" s="199">
        <v>3.4224283711367001E-2</v>
      </c>
      <c r="N1447" s="199">
        <v>4.5152920160460915E-2</v>
      </c>
    </row>
    <row r="1448" spans="1:14">
      <c r="C1448" s="29">
        <v>6</v>
      </c>
      <c r="D1448" s="34" t="s">
        <v>1893</v>
      </c>
      <c r="E1448" s="199">
        <v>3.0931067313053999E-2</v>
      </c>
      <c r="F1448" s="199">
        <v>3.3882059644270206E-2</v>
      </c>
      <c r="G1448" s="199">
        <v>3.3627814994532858E-2</v>
      </c>
      <c r="H1448" s="199">
        <v>3.3157582676983578E-2</v>
      </c>
      <c r="I1448" s="199">
        <v>4.9869959908032585E-2</v>
      </c>
      <c r="J1448" s="199">
        <v>3.3383668712832583E-2</v>
      </c>
      <c r="K1448" s="199">
        <v>3.1965458698130986E-2</v>
      </c>
      <c r="L1448" s="199">
        <v>3.5386801608796377E-2</v>
      </c>
      <c r="M1448" s="199">
        <v>4.2474228668671773E-2</v>
      </c>
      <c r="N1448" s="199">
        <v>5.3556636451734967E-2</v>
      </c>
    </row>
    <row r="1449" spans="1:14">
      <c r="C1449" s="29">
        <v>7</v>
      </c>
      <c r="D1449" s="34" t="s">
        <v>1894</v>
      </c>
      <c r="E1449" s="199">
        <v>3.864334134379268E-2</v>
      </c>
      <c r="F1449" s="199">
        <v>3.5918441505807128E-2</v>
      </c>
      <c r="G1449" s="199">
        <v>3.907510573239862E-2</v>
      </c>
      <c r="H1449" s="199">
        <v>4.2090855189660804E-2</v>
      </c>
      <c r="I1449" s="199">
        <v>5.2476512906239503E-2</v>
      </c>
      <c r="J1449" s="199">
        <v>4.0765035476316706E-2</v>
      </c>
      <c r="K1449" s="199">
        <v>3.4163627064449809E-2</v>
      </c>
      <c r="L1449" s="199">
        <v>4.1639991175387137E-2</v>
      </c>
      <c r="M1449" s="199">
        <v>4.8315305966332892E-2</v>
      </c>
      <c r="N1449" s="199">
        <v>6.7067466956872768E-2</v>
      </c>
    </row>
    <row r="1450" spans="1:14">
      <c r="C1450" s="29">
        <v>8</v>
      </c>
      <c r="D1450" s="34" t="s">
        <v>1895</v>
      </c>
      <c r="E1450" s="199">
        <v>4.3767342640954353E-2</v>
      </c>
      <c r="F1450" s="199">
        <v>3.8454862496622326E-2</v>
      </c>
      <c r="G1450" s="199">
        <v>4.2759107658226533E-2</v>
      </c>
      <c r="H1450" s="199">
        <v>4.5674695792007378E-2</v>
      </c>
      <c r="I1450" s="199">
        <v>5.2933857839021221E-2</v>
      </c>
      <c r="J1450" s="199">
        <v>4.3193532522931087E-2</v>
      </c>
      <c r="K1450" s="199">
        <v>3.9893683651305349E-2</v>
      </c>
      <c r="L1450" s="199">
        <v>4.4976384193118266E-2</v>
      </c>
      <c r="M1450" s="199">
        <v>5.2631059287211415E-2</v>
      </c>
      <c r="N1450" s="199">
        <v>6.4524469515343769E-2</v>
      </c>
    </row>
    <row r="1451" spans="1:14">
      <c r="C1451" s="29">
        <v>9</v>
      </c>
      <c r="D1451" s="34" t="s">
        <v>1896</v>
      </c>
      <c r="E1451" s="199">
        <v>3.9818537096311453E-2</v>
      </c>
      <c r="F1451" s="199">
        <v>4.3939036514120601E-2</v>
      </c>
      <c r="G1451" s="199">
        <v>4.7017203339576555E-2</v>
      </c>
      <c r="H1451" s="199">
        <v>5.0001241933641E-2</v>
      </c>
      <c r="I1451" s="199">
        <v>5.1863439371922331E-2</v>
      </c>
      <c r="J1451" s="199">
        <v>4.022569446807199E-2</v>
      </c>
      <c r="K1451" s="199">
        <v>4.5274287069490084E-2</v>
      </c>
      <c r="L1451" s="199">
        <v>5.2017204824796347E-2</v>
      </c>
      <c r="M1451" s="199">
        <v>5.2073527075008119E-2</v>
      </c>
      <c r="N1451" s="199">
        <v>6.3010987175024999E-2</v>
      </c>
    </row>
    <row r="1452" spans="1:14">
      <c r="C1452" s="29">
        <v>10</v>
      </c>
      <c r="D1452" s="34" t="s">
        <v>1897</v>
      </c>
      <c r="E1452" s="199">
        <v>3.8424697310120791E-2</v>
      </c>
      <c r="F1452" s="199">
        <v>4.7649771795095892E-2</v>
      </c>
      <c r="G1452" s="199">
        <v>5.0010831386014511E-2</v>
      </c>
      <c r="H1452" s="199">
        <v>5.1502432874947796E-2</v>
      </c>
      <c r="I1452" s="199">
        <v>4.2664652483030883E-2</v>
      </c>
      <c r="J1452" s="199">
        <v>3.9321101865229788E-2</v>
      </c>
      <c r="K1452" s="199">
        <v>4.9117529250240252E-2</v>
      </c>
      <c r="L1452" s="199">
        <v>5.4009768121591986E-2</v>
      </c>
      <c r="M1452" s="199">
        <v>5.1389207497765543E-2</v>
      </c>
      <c r="N1452" s="199">
        <v>4.7329047642596524E-2</v>
      </c>
    </row>
    <row r="1453" spans="1:14">
      <c r="C1453" s="29">
        <v>11</v>
      </c>
      <c r="D1453" s="34" t="s">
        <v>1898</v>
      </c>
      <c r="E1453" s="199">
        <v>3.870969604449967E-2</v>
      </c>
      <c r="F1453" s="199">
        <v>5.1783089218902956E-2</v>
      </c>
      <c r="G1453" s="199">
        <v>5.3143664098979269E-2</v>
      </c>
      <c r="H1453" s="199">
        <v>5.0508067747041786E-2</v>
      </c>
      <c r="I1453" s="199">
        <v>3.851142116247535E-2</v>
      </c>
      <c r="J1453" s="199">
        <v>3.7774904307697872E-2</v>
      </c>
      <c r="K1453" s="199">
        <v>5.2854049086832035E-2</v>
      </c>
      <c r="L1453" s="199">
        <v>5.6234258395515005E-2</v>
      </c>
      <c r="M1453" s="199">
        <v>5.3000255973908755E-2</v>
      </c>
      <c r="N1453" s="199">
        <v>3.6966147490087767E-2</v>
      </c>
    </row>
    <row r="1454" spans="1:14">
      <c r="C1454" s="29">
        <v>12</v>
      </c>
      <c r="D1454" s="34" t="s">
        <v>1899</v>
      </c>
      <c r="E1454" s="199">
        <v>4.0472043676183483E-2</v>
      </c>
      <c r="F1454" s="199">
        <v>5.2397837251311988E-2</v>
      </c>
      <c r="G1454" s="199">
        <v>5.2605094770795967E-2</v>
      </c>
      <c r="H1454" s="199">
        <v>5.2707897499856084E-2</v>
      </c>
      <c r="I1454" s="199">
        <v>3.8432246875523192E-2</v>
      </c>
      <c r="J1454" s="199">
        <v>3.9216633998198962E-2</v>
      </c>
      <c r="K1454" s="199">
        <v>5.4196780059879386E-2</v>
      </c>
      <c r="L1454" s="199">
        <v>5.6508705529802875E-2</v>
      </c>
      <c r="M1454" s="199">
        <v>5.0521166200149466E-2</v>
      </c>
      <c r="N1454" s="199">
        <v>3.3210670447793592E-2</v>
      </c>
    </row>
    <row r="1455" spans="1:14">
      <c r="C1455" s="29">
        <v>13</v>
      </c>
      <c r="D1455" s="34" t="s">
        <v>1900</v>
      </c>
      <c r="E1455" s="199">
        <v>4.1787278122267693E-2</v>
      </c>
      <c r="F1455" s="199">
        <v>5.1573921605176508E-2</v>
      </c>
      <c r="G1455" s="199">
        <v>5.2347328813160829E-2</v>
      </c>
      <c r="H1455" s="199">
        <v>5.0167924039247434E-2</v>
      </c>
      <c r="I1455" s="199">
        <v>3.8201178092941282E-2</v>
      </c>
      <c r="J1455" s="199">
        <v>4.256858392658576E-2</v>
      </c>
      <c r="K1455" s="199">
        <v>5.3406178161702046E-2</v>
      </c>
      <c r="L1455" s="199">
        <v>5.6155051446029641E-2</v>
      </c>
      <c r="M1455" s="199">
        <v>5.2619986154893571E-2</v>
      </c>
      <c r="N1455" s="199">
        <v>3.2917613595077812E-2</v>
      </c>
    </row>
    <row r="1456" spans="1:14">
      <c r="C1456" s="29">
        <v>14</v>
      </c>
      <c r="D1456" s="34" t="s">
        <v>1901</v>
      </c>
      <c r="E1456" s="199">
        <v>4.3074271944456552E-2</v>
      </c>
      <c r="F1456" s="199">
        <v>5.311842066498397E-2</v>
      </c>
      <c r="G1456" s="199">
        <v>5.235266341780135E-2</v>
      </c>
      <c r="H1456" s="199">
        <v>5.3041086379260818E-2</v>
      </c>
      <c r="I1456" s="199">
        <v>3.4823011281217606E-2</v>
      </c>
      <c r="J1456" s="199">
        <v>4.2589008278189788E-2</v>
      </c>
      <c r="K1456" s="199">
        <v>5.5272321457305866E-2</v>
      </c>
      <c r="L1456" s="199">
        <v>5.6656720821892693E-2</v>
      </c>
      <c r="M1456" s="199">
        <v>5.3602357543691373E-2</v>
      </c>
      <c r="N1456" s="199">
        <v>3.2873702115184616E-2</v>
      </c>
    </row>
    <row r="1457" spans="1:14">
      <c r="C1457" s="29">
        <v>15</v>
      </c>
      <c r="D1457" s="34" t="s">
        <v>1902</v>
      </c>
      <c r="E1457" s="199">
        <v>4.2861221549219203E-2</v>
      </c>
      <c r="F1457" s="199">
        <v>5.3902918748844661E-2</v>
      </c>
      <c r="G1457" s="199">
        <v>5.2547008173719247E-2</v>
      </c>
      <c r="H1457" s="199">
        <v>5.0851484315254776E-2</v>
      </c>
      <c r="I1457" s="199">
        <v>3.594065315272138E-2</v>
      </c>
      <c r="J1457" s="199">
        <v>4.5062284522328862E-2</v>
      </c>
      <c r="K1457" s="199">
        <v>5.7014834183035629E-2</v>
      </c>
      <c r="L1457" s="199">
        <v>5.6200133211226647E-2</v>
      </c>
      <c r="M1457" s="199">
        <v>5.3417251681778126E-2</v>
      </c>
      <c r="N1457" s="199">
        <v>3.7066098382416091E-2</v>
      </c>
    </row>
    <row r="1458" spans="1:14">
      <c r="C1458" s="29">
        <v>16</v>
      </c>
      <c r="D1458" s="34" t="s">
        <v>1903</v>
      </c>
      <c r="E1458" s="199">
        <v>4.8028223117960157E-2</v>
      </c>
      <c r="F1458" s="199">
        <v>5.2663227274590566E-2</v>
      </c>
      <c r="G1458" s="199">
        <v>5.0068151653471393E-2</v>
      </c>
      <c r="H1458" s="199">
        <v>4.725642247718715E-2</v>
      </c>
      <c r="I1458" s="199">
        <v>3.644336833872025E-2</v>
      </c>
      <c r="J1458" s="199">
        <v>4.8724174748030431E-2</v>
      </c>
      <c r="K1458" s="199">
        <v>5.6463967655034565E-2</v>
      </c>
      <c r="L1458" s="199">
        <v>5.3740647103023578E-2</v>
      </c>
      <c r="M1458" s="199">
        <v>4.8358768010680425E-2</v>
      </c>
      <c r="N1458" s="199">
        <v>3.9326389534346987E-2</v>
      </c>
    </row>
    <row r="1459" spans="1:14">
      <c r="C1459" s="29">
        <v>17</v>
      </c>
      <c r="D1459" s="34" t="s">
        <v>1904</v>
      </c>
      <c r="E1459" s="199">
        <v>5.1768297628387826E-2</v>
      </c>
      <c r="F1459" s="199">
        <v>4.8629360796344438E-2</v>
      </c>
      <c r="G1459" s="199">
        <v>4.8559266453604852E-2</v>
      </c>
      <c r="H1459" s="199">
        <v>4.520229345693836E-2</v>
      </c>
      <c r="I1459" s="199">
        <v>3.6534620059275276E-2</v>
      </c>
      <c r="J1459" s="199">
        <v>5.3881227043044037E-2</v>
      </c>
      <c r="K1459" s="199">
        <v>5.3012436829333862E-2</v>
      </c>
      <c r="L1459" s="199">
        <v>4.8711031173159294E-2</v>
      </c>
      <c r="M1459" s="199">
        <v>3.9924916780796842E-2</v>
      </c>
      <c r="N1459" s="199">
        <v>3.8114746342722619E-2</v>
      </c>
    </row>
    <row r="1460" spans="1:14">
      <c r="C1460" s="29">
        <v>18</v>
      </c>
      <c r="D1460" s="34" t="s">
        <v>1905</v>
      </c>
      <c r="E1460" s="199">
        <v>5.6524406248462361E-2</v>
      </c>
      <c r="F1460" s="199">
        <v>4.168894480817055E-2</v>
      </c>
      <c r="G1460" s="199">
        <v>4.6535675073484765E-2</v>
      </c>
      <c r="H1460" s="199">
        <v>4.2249530476028779E-2</v>
      </c>
      <c r="I1460" s="199">
        <v>3.5587915409399443E-2</v>
      </c>
      <c r="J1460" s="199">
        <v>5.784295203157705E-2</v>
      </c>
      <c r="K1460" s="199">
        <v>4.3402227132676843E-2</v>
      </c>
      <c r="L1460" s="199">
        <v>4.5865515806345326E-2</v>
      </c>
      <c r="M1460" s="199">
        <v>3.7416206378087312E-2</v>
      </c>
      <c r="N1460" s="199">
        <v>3.043661498111231E-2</v>
      </c>
    </row>
    <row r="1461" spans="1:14">
      <c r="C1461" s="29">
        <v>19</v>
      </c>
      <c r="D1461" s="34" t="s">
        <v>1906</v>
      </c>
      <c r="E1461" s="199">
        <v>5.808418771217104E-2</v>
      </c>
      <c r="F1461" s="199">
        <v>3.669094416311755E-2</v>
      </c>
      <c r="G1461" s="199">
        <v>4.4214331963084483E-2</v>
      </c>
      <c r="H1461" s="199">
        <v>4.0192713034721834E-2</v>
      </c>
      <c r="I1461" s="199">
        <v>3.2471042915147401E-2</v>
      </c>
      <c r="J1461" s="199">
        <v>5.9961986127731653E-2</v>
      </c>
      <c r="K1461" s="199">
        <v>3.4832603614250841E-2</v>
      </c>
      <c r="L1461" s="199">
        <v>4.2728129298104059E-2</v>
      </c>
      <c r="M1461" s="199">
        <v>3.5327075414121313E-2</v>
      </c>
      <c r="N1461" s="199">
        <v>3.0567199358223267E-2</v>
      </c>
    </row>
    <row r="1462" spans="1:14">
      <c r="C1462" s="29">
        <v>20</v>
      </c>
      <c r="D1462" s="34" t="s">
        <v>1907</v>
      </c>
      <c r="E1462" s="199">
        <v>5.982652918847977E-2</v>
      </c>
      <c r="F1462" s="199">
        <v>4.1381760637521053E-2</v>
      </c>
      <c r="G1462" s="199">
        <v>4.227367645755923E-2</v>
      </c>
      <c r="H1462" s="199">
        <v>3.9615871385936585E-2</v>
      </c>
      <c r="I1462" s="199">
        <v>3.4694760438672832E-2</v>
      </c>
      <c r="J1462" s="199">
        <v>6.1555410554959597E-2</v>
      </c>
      <c r="K1462" s="199">
        <v>3.6876939309124446E-2</v>
      </c>
      <c r="L1462" s="199">
        <v>4.1642616189563157E-2</v>
      </c>
      <c r="M1462" s="199">
        <v>3.4293306236148215E-2</v>
      </c>
      <c r="N1462" s="199">
        <v>3.0391762540935698E-2</v>
      </c>
    </row>
    <row r="1463" spans="1:14">
      <c r="C1463" s="29">
        <v>21</v>
      </c>
      <c r="D1463" s="34" t="s">
        <v>1908</v>
      </c>
      <c r="E1463" s="199">
        <v>5.6698147382556428E-2</v>
      </c>
      <c r="F1463" s="199">
        <v>4.2007983779033267E-2</v>
      </c>
      <c r="G1463" s="199">
        <v>4.0398521342642282E-2</v>
      </c>
      <c r="H1463" s="199">
        <v>3.8843067219585269E-2</v>
      </c>
      <c r="I1463" s="199">
        <v>3.7739935152488781E-2</v>
      </c>
      <c r="J1463" s="199">
        <v>5.857513101292252E-2</v>
      </c>
      <c r="K1463" s="199">
        <v>3.6794527181148735E-2</v>
      </c>
      <c r="L1463" s="199">
        <v>3.8584690255365317E-2</v>
      </c>
      <c r="M1463" s="199">
        <v>3.3459868477025381E-2</v>
      </c>
      <c r="N1463" s="199">
        <v>3.6862537307768353E-2</v>
      </c>
    </row>
    <row r="1464" spans="1:14">
      <c r="C1464" s="29">
        <v>22</v>
      </c>
      <c r="D1464" s="34" t="s">
        <v>1909</v>
      </c>
      <c r="E1464" s="199">
        <v>5.1128834464412728E-2</v>
      </c>
      <c r="F1464" s="199">
        <v>3.8197347548218484E-2</v>
      </c>
      <c r="G1464" s="199">
        <v>3.6990136696214232E-2</v>
      </c>
      <c r="H1464" s="199">
        <v>3.9166262185925935E-2</v>
      </c>
      <c r="I1464" s="199">
        <v>3.8776869094678132E-2</v>
      </c>
      <c r="J1464" s="199">
        <v>5.0391852001999825E-2</v>
      </c>
      <c r="K1464" s="199">
        <v>3.5401467624089793E-2</v>
      </c>
      <c r="L1464" s="199">
        <v>3.3577025531002017E-2</v>
      </c>
      <c r="M1464" s="199">
        <v>3.3448795344707537E-2</v>
      </c>
      <c r="N1464" s="199">
        <v>4.0414139621986978E-2</v>
      </c>
    </row>
    <row r="1465" spans="1:14">
      <c r="C1465" s="29">
        <v>23</v>
      </c>
      <c r="D1465" s="34" t="s">
        <v>1910</v>
      </c>
      <c r="E1465" s="199">
        <v>4.1944238341058142E-2</v>
      </c>
      <c r="F1465" s="199">
        <v>3.6464465447300379E-2</v>
      </c>
      <c r="G1465" s="199">
        <v>3.3993633428566906E-2</v>
      </c>
      <c r="H1465" s="199">
        <v>3.7291848269022113E-2</v>
      </c>
      <c r="I1465" s="199">
        <v>4.2573784173066433E-2</v>
      </c>
      <c r="J1465" s="199">
        <v>4.0067032498525459E-2</v>
      </c>
      <c r="K1465" s="199">
        <v>3.4837505266800912E-2</v>
      </c>
      <c r="L1465" s="199">
        <v>3.0347484539585898E-2</v>
      </c>
      <c r="M1465" s="199">
        <v>3.3076738098828086E-2</v>
      </c>
      <c r="N1465" s="199">
        <v>4.4184672028815965E-2</v>
      </c>
    </row>
    <row r="1466" spans="1:14">
      <c r="C1466" s="29">
        <v>24</v>
      </c>
      <c r="D1466" s="34" t="s">
        <v>1911</v>
      </c>
      <c r="E1466" s="199">
        <v>3.4329363045229148E-2</v>
      </c>
      <c r="F1466" s="199">
        <v>3.4902669348035903E-2</v>
      </c>
      <c r="G1466" s="199">
        <v>3.0766340194011133E-2</v>
      </c>
      <c r="H1466" s="199">
        <v>3.5320008310727707E-2</v>
      </c>
      <c r="I1466" s="199">
        <v>3.8804858067789549E-2</v>
      </c>
      <c r="J1466" s="199">
        <v>3.4539396542980952E-2</v>
      </c>
      <c r="K1466" s="199">
        <v>3.3659177700748666E-2</v>
      </c>
      <c r="L1466" s="199">
        <v>2.7646674664378944E-2</v>
      </c>
      <c r="M1466" s="199">
        <v>3.2116420698563325E-2</v>
      </c>
      <c r="N1466" s="199">
        <v>4.790491533605299E-2</v>
      </c>
    </row>
    <row r="1467" spans="1:14">
      <c r="A1467" s="16" t="s">
        <v>438</v>
      </c>
      <c r="B1467" s="16" t="s">
        <v>420</v>
      </c>
      <c r="C1467" s="29">
        <v>1</v>
      </c>
      <c r="D1467" s="34" t="s">
        <v>1912</v>
      </c>
      <c r="E1467" s="199">
        <v>3.0760817287404769E-2</v>
      </c>
      <c r="F1467" s="199">
        <v>3.3966772188642511E-2</v>
      </c>
      <c r="G1467" s="199">
        <v>3.1211253251022527E-2</v>
      </c>
      <c r="H1467" s="199">
        <v>3.3536437079446042E-2</v>
      </c>
      <c r="I1467" s="199">
        <v>4.0582144479435762E-2</v>
      </c>
      <c r="J1467" s="199">
        <v>3.0127193126943553E-2</v>
      </c>
      <c r="K1467" s="199">
        <v>3.4715164066679974E-2</v>
      </c>
      <c r="L1467" s="199">
        <v>2.8357705522813182E-2</v>
      </c>
      <c r="M1467" s="199">
        <v>3.2231456372388091E-2</v>
      </c>
      <c r="N1467" s="199">
        <v>5.4418700745957678E-2</v>
      </c>
    </row>
    <row r="1468" spans="1:14">
      <c r="C1468" s="29">
        <v>2</v>
      </c>
      <c r="D1468" s="34" t="s">
        <v>1913</v>
      </c>
      <c r="E1468" s="199">
        <v>2.8441762227315346E-2</v>
      </c>
      <c r="F1468" s="199">
        <v>3.3026475620255E-2</v>
      </c>
      <c r="G1468" s="199">
        <v>3.053726816679184E-2</v>
      </c>
      <c r="H1468" s="199">
        <v>3.2653404874904826E-2</v>
      </c>
      <c r="I1468" s="199">
        <v>4.3141191726875479E-2</v>
      </c>
      <c r="J1468" s="199">
        <v>2.7031521396726477E-2</v>
      </c>
      <c r="K1468" s="199">
        <v>3.40100332323846E-2</v>
      </c>
      <c r="L1468" s="199">
        <v>2.6609513668572917E-2</v>
      </c>
      <c r="M1468" s="199">
        <v>3.2397476198828039E-2</v>
      </c>
      <c r="N1468" s="199">
        <v>4.7360319663703153E-2</v>
      </c>
    </row>
    <row r="1469" spans="1:14">
      <c r="C1469" s="29">
        <v>3</v>
      </c>
      <c r="D1469" s="34" t="s">
        <v>1914</v>
      </c>
      <c r="E1469" s="199">
        <v>2.7317644249818206E-2</v>
      </c>
      <c r="F1469" s="199">
        <v>3.2910628023730647E-2</v>
      </c>
      <c r="G1469" s="199">
        <v>3.0332782625492341E-2</v>
      </c>
      <c r="H1469" s="199">
        <v>3.2081736176278651E-2</v>
      </c>
      <c r="I1469" s="199">
        <v>4.2479011113050705E-2</v>
      </c>
      <c r="J1469" s="199">
        <v>2.5023126455698208E-2</v>
      </c>
      <c r="K1469" s="199">
        <v>3.288669762600839E-2</v>
      </c>
      <c r="L1469" s="199">
        <v>2.498753361428838E-2</v>
      </c>
      <c r="M1469" s="199">
        <v>3.2256378084483471E-2</v>
      </c>
      <c r="N1469" s="199">
        <v>4.773530776105242E-2</v>
      </c>
    </row>
    <row r="1470" spans="1:14">
      <c r="C1470" s="29">
        <v>4</v>
      </c>
      <c r="D1470" s="34" t="s">
        <v>1915</v>
      </c>
      <c r="E1470" s="199">
        <v>2.7494578301725747E-2</v>
      </c>
      <c r="F1470" s="199">
        <v>3.2035487518198708E-2</v>
      </c>
      <c r="G1470" s="199">
        <v>2.9732623266773804E-2</v>
      </c>
      <c r="H1470" s="199">
        <v>3.1070654793476614E-2</v>
      </c>
      <c r="I1470" s="199">
        <v>4.2042569293145635E-2</v>
      </c>
      <c r="J1470" s="199">
        <v>2.5080682268487857E-2</v>
      </c>
      <c r="K1470" s="199">
        <v>3.1458511069296036E-2</v>
      </c>
      <c r="L1470" s="199">
        <v>2.4412953074782834E-2</v>
      </c>
      <c r="M1470" s="199">
        <v>3.2551691003749127E-2</v>
      </c>
      <c r="N1470" s="199">
        <v>4.6369232892724127E-2</v>
      </c>
    </row>
    <row r="1471" spans="1:14">
      <c r="C1471" s="29">
        <v>5</v>
      </c>
      <c r="D1471" s="34" t="s">
        <v>1916</v>
      </c>
      <c r="E1471" s="199">
        <v>2.7845221566394251E-2</v>
      </c>
      <c r="F1471" s="199">
        <v>3.2561552665474836E-2</v>
      </c>
      <c r="G1471" s="199">
        <v>3.1408374722458908E-2</v>
      </c>
      <c r="H1471" s="199">
        <v>3.2451822505167489E-2</v>
      </c>
      <c r="I1471" s="199">
        <v>4.0850293578425796E-2</v>
      </c>
      <c r="J1471" s="199">
        <v>2.5831445857792377E-2</v>
      </c>
      <c r="K1471" s="199">
        <v>3.2547275422119611E-2</v>
      </c>
      <c r="L1471" s="199">
        <v>2.7622046513510596E-2</v>
      </c>
      <c r="M1471" s="199">
        <v>3.4861071761039371E-2</v>
      </c>
      <c r="N1471" s="199">
        <v>4.2462433487114121E-2</v>
      </c>
    </row>
    <row r="1472" spans="1:14">
      <c r="C1472" s="29">
        <v>6</v>
      </c>
      <c r="D1472" s="34" t="s">
        <v>1917</v>
      </c>
      <c r="E1472" s="199">
        <v>3.2393036190468502E-2</v>
      </c>
      <c r="F1472" s="199">
        <v>3.3377915513049923E-2</v>
      </c>
      <c r="G1472" s="199">
        <v>3.4352836998355042E-2</v>
      </c>
      <c r="H1472" s="199">
        <v>3.4870349918871453E-2</v>
      </c>
      <c r="I1472" s="199">
        <v>4.4875699036787134E-2</v>
      </c>
      <c r="J1472" s="199">
        <v>3.1146281014884591E-2</v>
      </c>
      <c r="K1472" s="199">
        <v>3.2547812401649646E-2</v>
      </c>
      <c r="L1472" s="199">
        <v>3.6422718752410627E-2</v>
      </c>
      <c r="M1472" s="199">
        <v>4.1771787572572772E-2</v>
      </c>
      <c r="N1472" s="199">
        <v>5.547683547610166E-2</v>
      </c>
    </row>
    <row r="1473" spans="3:14">
      <c r="C1473" s="29">
        <v>7</v>
      </c>
      <c r="D1473" s="34" t="s">
        <v>1918</v>
      </c>
      <c r="E1473" s="199">
        <v>3.9690023912796309E-2</v>
      </c>
      <c r="F1473" s="199">
        <v>3.5317096561182981E-2</v>
      </c>
      <c r="G1473" s="199">
        <v>3.9945780216201821E-2</v>
      </c>
      <c r="H1473" s="199">
        <v>4.3162081676243268E-2</v>
      </c>
      <c r="I1473" s="199">
        <v>5.0057644976661188E-2</v>
      </c>
      <c r="J1473" s="199">
        <v>3.7549314017913671E-2</v>
      </c>
      <c r="K1473" s="199">
        <v>3.2206728118263146E-2</v>
      </c>
      <c r="L1473" s="199">
        <v>4.1710319864928035E-2</v>
      </c>
      <c r="M1473" s="199">
        <v>4.5636245688356419E-2</v>
      </c>
      <c r="N1473" s="199">
        <v>6.0777773798094341E-2</v>
      </c>
    </row>
    <row r="1474" spans="3:14">
      <c r="C1474" s="29">
        <v>8</v>
      </c>
      <c r="D1474" s="34" t="s">
        <v>1919</v>
      </c>
      <c r="E1474" s="199">
        <v>4.5861342641902031E-2</v>
      </c>
      <c r="F1474" s="199">
        <v>3.8432896268584975E-2</v>
      </c>
      <c r="G1474" s="199">
        <v>4.4050077327975994E-2</v>
      </c>
      <c r="H1474" s="199">
        <v>4.6327985234350735E-2</v>
      </c>
      <c r="I1474" s="199">
        <v>5.2198050595831082E-2</v>
      </c>
      <c r="J1474" s="199">
        <v>4.0001443398263836E-2</v>
      </c>
      <c r="K1474" s="199">
        <v>3.7880556114412031E-2</v>
      </c>
      <c r="L1474" s="199">
        <v>4.5878583377105916E-2</v>
      </c>
      <c r="M1474" s="199">
        <v>5.0815839415730139E-2</v>
      </c>
      <c r="N1474" s="199">
        <v>6.4143493989270564E-2</v>
      </c>
    </row>
    <row r="1475" spans="3:14">
      <c r="C1475" s="29">
        <v>9</v>
      </c>
      <c r="D1475" s="34" t="s">
        <v>1920</v>
      </c>
      <c r="E1475" s="199">
        <v>4.2454629844934769E-2</v>
      </c>
      <c r="F1475" s="199">
        <v>4.3731190547373254E-2</v>
      </c>
      <c r="G1475" s="199">
        <v>4.7160317521670034E-2</v>
      </c>
      <c r="H1475" s="199">
        <v>4.7864056722443551E-2</v>
      </c>
      <c r="I1475" s="199">
        <v>5.0561983739659797E-2</v>
      </c>
      <c r="J1475" s="199">
        <v>3.9550227931354952E-2</v>
      </c>
      <c r="K1475" s="199">
        <v>4.2831763085858732E-2</v>
      </c>
      <c r="L1475" s="199">
        <v>5.1301202071019472E-2</v>
      </c>
      <c r="M1475" s="199">
        <v>5.0434986935776173E-2</v>
      </c>
      <c r="N1475" s="199">
        <v>5.6553424774810575E-2</v>
      </c>
    </row>
    <row r="1476" spans="3:14">
      <c r="C1476" s="29">
        <v>10</v>
      </c>
      <c r="D1476" s="34" t="s">
        <v>1921</v>
      </c>
      <c r="E1476" s="199">
        <v>3.9487614086474006E-2</v>
      </c>
      <c r="F1476" s="199">
        <v>4.649336097814781E-2</v>
      </c>
      <c r="G1476" s="199">
        <v>4.8903912167048841E-2</v>
      </c>
      <c r="H1476" s="199">
        <v>5.0253482050179141E-2</v>
      </c>
      <c r="I1476" s="199">
        <v>4.5983963240986088E-2</v>
      </c>
      <c r="J1476" s="199">
        <v>4.3548095214220865E-2</v>
      </c>
      <c r="K1476" s="199">
        <v>4.7129875096515686E-2</v>
      </c>
      <c r="L1476" s="199">
        <v>5.27422213363926E-2</v>
      </c>
      <c r="M1476" s="199">
        <v>4.9582402048302388E-2</v>
      </c>
      <c r="N1476" s="199">
        <v>4.5001301647676288E-2</v>
      </c>
    </row>
    <row r="1477" spans="3:14">
      <c r="C1477" s="29">
        <v>11</v>
      </c>
      <c r="D1477" s="34" t="s">
        <v>1922</v>
      </c>
      <c r="E1477" s="199">
        <v>4.0887253405726923E-2</v>
      </c>
      <c r="F1477" s="199">
        <v>4.8907185845277389E-2</v>
      </c>
      <c r="G1477" s="199">
        <v>5.0611660938018568E-2</v>
      </c>
      <c r="H1477" s="199">
        <v>4.8126033124051872E-2</v>
      </c>
      <c r="I1477" s="199">
        <v>4.455772288621207E-2</v>
      </c>
      <c r="J1477" s="199">
        <v>4.3656084000948524E-2</v>
      </c>
      <c r="K1477" s="199">
        <v>4.8607566051806363E-2</v>
      </c>
      <c r="L1477" s="199">
        <v>5.3587272707037566E-2</v>
      </c>
      <c r="M1477" s="199">
        <v>4.9662694932760099E-2</v>
      </c>
      <c r="N1477" s="199">
        <v>3.9720346675076415E-2</v>
      </c>
    </row>
    <row r="1478" spans="3:14">
      <c r="C1478" s="29">
        <v>12</v>
      </c>
      <c r="D1478" s="34" t="s">
        <v>1923</v>
      </c>
      <c r="E1478" s="199">
        <v>4.0315024120318579E-2</v>
      </c>
      <c r="F1478" s="199">
        <v>5.1945510556792869E-2</v>
      </c>
      <c r="G1478" s="199">
        <v>5.285508719968434E-2</v>
      </c>
      <c r="H1478" s="199">
        <v>5.2795102643345353E-2</v>
      </c>
      <c r="I1478" s="199">
        <v>4.3149215298105004E-2</v>
      </c>
      <c r="J1478" s="199">
        <v>4.2147403281596246E-2</v>
      </c>
      <c r="K1478" s="199">
        <v>5.1977317166396871E-2</v>
      </c>
      <c r="L1478" s="199">
        <v>5.6781593028176362E-2</v>
      </c>
      <c r="M1478" s="199">
        <v>5.0263158289223772E-2</v>
      </c>
      <c r="N1478" s="199">
        <v>3.4627650141565103E-2</v>
      </c>
    </row>
    <row r="1479" spans="3:14">
      <c r="C1479" s="29">
        <v>13</v>
      </c>
      <c r="D1479" s="34" t="s">
        <v>1924</v>
      </c>
      <c r="E1479" s="199">
        <v>4.2607252521329575E-2</v>
      </c>
      <c r="F1479" s="199">
        <v>5.2759143972523424E-2</v>
      </c>
      <c r="G1479" s="199">
        <v>5.3238012665003658E-2</v>
      </c>
      <c r="H1479" s="199">
        <v>5.1663751847838391E-2</v>
      </c>
      <c r="I1479" s="199">
        <v>3.9386227816426901E-2</v>
      </c>
      <c r="J1479" s="199">
        <v>4.23103075184358E-2</v>
      </c>
      <c r="K1479" s="199">
        <v>5.213570055730294E-2</v>
      </c>
      <c r="L1479" s="199">
        <v>5.7003559450002267E-2</v>
      </c>
      <c r="M1479" s="199">
        <v>5.2658640751084181E-2</v>
      </c>
      <c r="N1479" s="199">
        <v>3.0257520946481306E-2</v>
      </c>
    </row>
    <row r="1480" spans="3:14">
      <c r="C1480" s="29">
        <v>14</v>
      </c>
      <c r="D1480" s="34" t="s">
        <v>1925</v>
      </c>
      <c r="E1480" s="199">
        <v>4.464617412838727E-2</v>
      </c>
      <c r="F1480" s="199">
        <v>5.3321333953036003E-2</v>
      </c>
      <c r="G1480" s="199">
        <v>5.3493719814521903E-2</v>
      </c>
      <c r="H1480" s="199">
        <v>5.3936077296984429E-2</v>
      </c>
      <c r="I1480" s="199">
        <v>3.6809582652256874E-2</v>
      </c>
      <c r="J1480" s="199">
        <v>4.3071612090523625E-2</v>
      </c>
      <c r="K1480" s="199">
        <v>5.369895025104561E-2</v>
      </c>
      <c r="L1480" s="199">
        <v>5.6855445414050042E-2</v>
      </c>
      <c r="M1480" s="199">
        <v>5.5272703492337594E-2</v>
      </c>
      <c r="N1480" s="199">
        <v>3.0080728363601733E-2</v>
      </c>
    </row>
    <row r="1481" spans="3:14">
      <c r="C1481" s="29">
        <v>15</v>
      </c>
      <c r="D1481" s="34" t="s">
        <v>1926</v>
      </c>
      <c r="E1481" s="199">
        <v>4.5987716310236203E-2</v>
      </c>
      <c r="F1481" s="199">
        <v>5.2961661977030838E-2</v>
      </c>
      <c r="G1481" s="199">
        <v>5.199729641188533E-2</v>
      </c>
      <c r="H1481" s="199">
        <v>5.1320865884448702E-2</v>
      </c>
      <c r="I1481" s="199">
        <v>3.6296074093567381E-2</v>
      </c>
      <c r="J1481" s="199">
        <v>4.4867324794461837E-2</v>
      </c>
      <c r="K1481" s="199">
        <v>5.4926869013509294E-2</v>
      </c>
      <c r="L1481" s="199">
        <v>5.6215290187266245E-2</v>
      </c>
      <c r="M1481" s="199">
        <v>5.3764096694743871E-2</v>
      </c>
      <c r="N1481" s="199">
        <v>2.6404010472585459E-2</v>
      </c>
    </row>
    <row r="1482" spans="3:14">
      <c r="C1482" s="29">
        <v>16</v>
      </c>
      <c r="D1482" s="34" t="s">
        <v>1927</v>
      </c>
      <c r="E1482" s="199">
        <v>4.8593340856350892E-2</v>
      </c>
      <c r="F1482" s="199">
        <v>5.2142423738689048E-2</v>
      </c>
      <c r="G1482" s="199">
        <v>4.8696928762856063E-2</v>
      </c>
      <c r="H1482" s="199">
        <v>4.6856029617970869E-2</v>
      </c>
      <c r="I1482" s="199">
        <v>3.6398425195470048E-2</v>
      </c>
      <c r="J1482" s="199">
        <v>5.1829991877609893E-2</v>
      </c>
      <c r="K1482" s="199">
        <v>5.5005293595347983E-2</v>
      </c>
      <c r="L1482" s="199">
        <v>5.3172608855070067E-2</v>
      </c>
      <c r="M1482" s="199">
        <v>4.6947914746008394E-2</v>
      </c>
      <c r="N1482" s="199">
        <v>2.9001955092281574E-2</v>
      </c>
    </row>
    <row r="1483" spans="3:14">
      <c r="C1483" s="29">
        <v>17</v>
      </c>
      <c r="D1483" s="34" t="s">
        <v>1928</v>
      </c>
      <c r="E1483" s="199">
        <v>5.1851961216401496E-2</v>
      </c>
      <c r="F1483" s="199">
        <v>4.8684934194492935E-2</v>
      </c>
      <c r="G1483" s="199">
        <v>4.6318889277712605E-2</v>
      </c>
      <c r="H1483" s="199">
        <v>4.3916546051486607E-2</v>
      </c>
      <c r="I1483" s="199">
        <v>3.639053647417715E-2</v>
      </c>
      <c r="J1483" s="199">
        <v>5.5278940040525873E-2</v>
      </c>
      <c r="K1483" s="199">
        <v>5.229561817543766E-2</v>
      </c>
      <c r="L1483" s="199">
        <v>4.8041452285384804E-2</v>
      </c>
      <c r="M1483" s="199">
        <v>4.0326703033628189E-2</v>
      </c>
      <c r="N1483" s="199">
        <v>3.2496311270259613E-2</v>
      </c>
    </row>
    <row r="1484" spans="3:14">
      <c r="C1484" s="29">
        <v>18</v>
      </c>
      <c r="D1484" s="34" t="s">
        <v>1929</v>
      </c>
      <c r="E1484" s="199">
        <v>5.3778027098628098E-2</v>
      </c>
      <c r="F1484" s="199">
        <v>4.067924786841956E-2</v>
      </c>
      <c r="G1484" s="199">
        <v>4.4479247178415615E-2</v>
      </c>
      <c r="H1484" s="199">
        <v>4.1303812638350167E-2</v>
      </c>
      <c r="I1484" s="199">
        <v>3.9530382398685053E-2</v>
      </c>
      <c r="J1484" s="199">
        <v>6.086189481697727E-2</v>
      </c>
      <c r="K1484" s="199">
        <v>4.5592758406567964E-2</v>
      </c>
      <c r="L1484" s="199">
        <v>4.5666109244418947E-2</v>
      </c>
      <c r="M1484" s="199">
        <v>3.8914691293065844E-2</v>
      </c>
      <c r="N1484" s="199">
        <v>3.6395357573099744E-2</v>
      </c>
    </row>
    <row r="1485" spans="3:14">
      <c r="C1485" s="29">
        <v>19</v>
      </c>
      <c r="D1485" s="34" t="s">
        <v>1930</v>
      </c>
      <c r="E1485" s="199">
        <v>5.4302843516245071E-2</v>
      </c>
      <c r="F1485" s="199">
        <v>3.8873400295686505E-2</v>
      </c>
      <c r="G1485" s="199">
        <v>4.3479516102652008E-2</v>
      </c>
      <c r="H1485" s="199">
        <v>4.0580985976367494E-2</v>
      </c>
      <c r="I1485" s="199">
        <v>3.7261060240096268E-2</v>
      </c>
      <c r="J1485" s="199">
        <v>5.8959953568096572E-2</v>
      </c>
      <c r="K1485" s="199">
        <v>3.9105125147426451E-2</v>
      </c>
      <c r="L1485" s="199">
        <v>4.264717843817678E-2</v>
      </c>
      <c r="M1485" s="199">
        <v>3.7393623639424424E-2</v>
      </c>
      <c r="N1485" s="199">
        <v>3.7941719380485586E-2</v>
      </c>
    </row>
    <row r="1486" spans="3:14">
      <c r="C1486" s="29">
        <v>20</v>
      </c>
      <c r="D1486" s="34" t="s">
        <v>1931</v>
      </c>
      <c r="E1486" s="199">
        <v>5.4126723633882295E-2</v>
      </c>
      <c r="F1486" s="199">
        <v>4.2201541043057782E-2</v>
      </c>
      <c r="G1486" s="199">
        <v>4.1649859287365393E-2</v>
      </c>
      <c r="H1486" s="199">
        <v>3.9433384115032645E-2</v>
      </c>
      <c r="I1486" s="199">
        <v>3.5010010247920935E-2</v>
      </c>
      <c r="J1486" s="199">
        <v>5.763373419053424E-2</v>
      </c>
      <c r="K1486" s="199">
        <v>4.1120153619103962E-2</v>
      </c>
      <c r="L1486" s="199">
        <v>4.2196987812811698E-2</v>
      </c>
      <c r="M1486" s="199">
        <v>3.6050755596329719E-2</v>
      </c>
      <c r="N1486" s="199">
        <v>4.0242425327792444E-2</v>
      </c>
    </row>
    <row r="1487" spans="3:14">
      <c r="C1487" s="29">
        <v>21</v>
      </c>
      <c r="D1487" s="34" t="s">
        <v>1932</v>
      </c>
      <c r="E1487" s="199">
        <v>5.3194663248719243E-2</v>
      </c>
      <c r="F1487" s="199">
        <v>4.2146295591017381E-2</v>
      </c>
      <c r="G1487" s="199">
        <v>4.0813241742313516E-2</v>
      </c>
      <c r="H1487" s="199">
        <v>3.7535928109895006E-2</v>
      </c>
      <c r="I1487" s="199">
        <v>3.8990780377257533E-2</v>
      </c>
      <c r="J1487" s="199">
        <v>5.1639855062919481E-2</v>
      </c>
      <c r="K1487" s="199">
        <v>3.9936804157633052E-2</v>
      </c>
      <c r="L1487" s="199">
        <v>3.7668109727852388E-2</v>
      </c>
      <c r="M1487" s="199">
        <v>3.4935368444090661E-2</v>
      </c>
      <c r="N1487" s="199">
        <v>3.9495506694749639E-2</v>
      </c>
    </row>
    <row r="1488" spans="3:14">
      <c r="C1488" s="29">
        <v>22</v>
      </c>
      <c r="D1488" s="34" t="s">
        <v>1933</v>
      </c>
      <c r="E1488" s="199">
        <v>4.9095719852938056E-2</v>
      </c>
      <c r="F1488" s="199">
        <v>3.9085215883535994E-2</v>
      </c>
      <c r="G1488" s="199">
        <v>3.7714590398931713E-2</v>
      </c>
      <c r="H1488" s="199">
        <v>3.7372092010077046E-2</v>
      </c>
      <c r="I1488" s="199">
        <v>3.875250053923119E-2</v>
      </c>
      <c r="J1488" s="199">
        <v>4.5946199499315596E-2</v>
      </c>
      <c r="K1488" s="199">
        <v>3.6529132060040652E-2</v>
      </c>
      <c r="L1488" s="199">
        <v>3.3107955936397766E-2</v>
      </c>
      <c r="M1488" s="199">
        <v>3.3943090801976945E-2</v>
      </c>
      <c r="N1488" s="199">
        <v>3.8522328499182752E-2</v>
      </c>
    </row>
    <row r="1489" spans="1:14">
      <c r="C1489" s="29">
        <v>23</v>
      </c>
      <c r="D1489" s="34" t="s">
        <v>1934</v>
      </c>
      <c r="E1489" s="199">
        <v>4.2705216675827898E-2</v>
      </c>
      <c r="F1489" s="199">
        <v>3.7647505904293839E-2</v>
      </c>
      <c r="G1489" s="199">
        <v>3.4552172624800523E-2</v>
      </c>
      <c r="H1489" s="199">
        <v>3.6764232994642682E-2</v>
      </c>
      <c r="I1489" s="199">
        <v>4.0815637144711717E-2</v>
      </c>
      <c r="J1489" s="199">
        <v>4.2246652263181236E-2</v>
      </c>
      <c r="K1489" s="199">
        <v>3.5908307011960537E-2</v>
      </c>
      <c r="L1489" s="199">
        <v>2.9734430701807191E-2</v>
      </c>
      <c r="M1489" s="199">
        <v>3.3837126680248061E-2</v>
      </c>
      <c r="N1489" s="199">
        <v>3.2867368216908659E-2</v>
      </c>
    </row>
    <row r="1490" spans="1:14">
      <c r="C1490" s="29">
        <v>24</v>
      </c>
      <c r="D1490" s="34" t="s">
        <v>1935</v>
      </c>
      <c r="E1490" s="199">
        <v>3.616141310577449E-2</v>
      </c>
      <c r="F1490" s="199">
        <v>3.6791223291505935E-2</v>
      </c>
      <c r="G1490" s="199">
        <v>3.2464551332047689E-2</v>
      </c>
      <c r="H1490" s="199">
        <v>3.4123146658146954E-2</v>
      </c>
      <c r="I1490" s="199">
        <v>4.3879292855023309E-2</v>
      </c>
      <c r="J1490" s="199">
        <v>3.4660716312587381E-2</v>
      </c>
      <c r="K1490" s="199">
        <v>3.4945988553232929E-2</v>
      </c>
      <c r="L1490" s="199">
        <v>2.7277208415723616E-2</v>
      </c>
      <c r="M1490" s="199">
        <v>3.3490096523852139E-2</v>
      </c>
      <c r="N1490" s="199">
        <v>3.1647947109424888E-2</v>
      </c>
    </row>
    <row r="1491" spans="1:14">
      <c r="A1491" s="16" t="s">
        <v>438</v>
      </c>
      <c r="B1491" s="16" t="s">
        <v>424</v>
      </c>
      <c r="C1491" s="29">
        <v>1</v>
      </c>
      <c r="D1491" s="34" t="s">
        <v>1936</v>
      </c>
      <c r="E1491" s="199">
        <v>3.1273053108277972E-2</v>
      </c>
      <c r="F1491" s="199">
        <v>4.1343100944582246E-2</v>
      </c>
      <c r="G1491" s="199">
        <v>3.7460661456011013E-2</v>
      </c>
      <c r="H1491" s="199">
        <v>4.2631508924555583E-2</v>
      </c>
      <c r="I1491" s="199">
        <v>4.5850131366581073E-2</v>
      </c>
      <c r="J1491" s="199">
        <v>2.8088889266892628E-2</v>
      </c>
      <c r="K1491" s="199">
        <v>4.1658954734816005E-2</v>
      </c>
      <c r="L1491" s="199">
        <v>3.2213674438104807E-2</v>
      </c>
      <c r="M1491" s="199">
        <v>4.0279900478804448E-2</v>
      </c>
      <c r="N1491" s="199">
        <v>3.9815755713221587E-2</v>
      </c>
    </row>
    <row r="1492" spans="1:14">
      <c r="C1492" s="29">
        <v>2</v>
      </c>
      <c r="D1492" s="34" t="s">
        <v>1937</v>
      </c>
      <c r="E1492" s="199">
        <v>2.8506968327271738E-2</v>
      </c>
      <c r="F1492" s="199">
        <v>4.0601595647461013E-2</v>
      </c>
      <c r="G1492" s="199">
        <v>3.6015271672019497E-2</v>
      </c>
      <c r="H1492" s="199">
        <v>4.0277646587840166E-2</v>
      </c>
      <c r="I1492" s="199">
        <v>4.0707189682050629E-2</v>
      </c>
      <c r="J1492" s="199">
        <v>2.6197261278971682E-2</v>
      </c>
      <c r="K1492" s="199">
        <v>4.1226541686428496E-2</v>
      </c>
      <c r="L1492" s="199">
        <v>3.20024371753376E-2</v>
      </c>
      <c r="M1492" s="199">
        <v>4.0969789526743725E-2</v>
      </c>
      <c r="N1492" s="199">
        <v>3.6893649321673758E-2</v>
      </c>
    </row>
    <row r="1493" spans="1:14">
      <c r="C1493" s="29">
        <v>3</v>
      </c>
      <c r="D1493" s="34" t="s">
        <v>1938</v>
      </c>
      <c r="E1493" s="199">
        <v>2.6848173227647903E-2</v>
      </c>
      <c r="F1493" s="199">
        <v>3.9879477255417933E-2</v>
      </c>
      <c r="G1493" s="199">
        <v>3.5556449100986855E-2</v>
      </c>
      <c r="H1493" s="199">
        <v>3.9243606383025764E-2</v>
      </c>
      <c r="I1493" s="199">
        <v>4.0755939621113207E-2</v>
      </c>
      <c r="J1493" s="199">
        <v>2.4284656625912567E-2</v>
      </c>
      <c r="K1493" s="199">
        <v>3.9659908834906478E-2</v>
      </c>
      <c r="L1493" s="199">
        <v>3.1341509373126866E-2</v>
      </c>
      <c r="M1493" s="199">
        <v>4.0366871945473268E-2</v>
      </c>
      <c r="N1493" s="199">
        <v>4.1385625549539853E-2</v>
      </c>
    </row>
    <row r="1494" spans="1:14">
      <c r="C1494" s="29">
        <v>4</v>
      </c>
      <c r="D1494" s="34" t="s">
        <v>1939</v>
      </c>
      <c r="E1494" s="199">
        <v>2.6808009728062514E-2</v>
      </c>
      <c r="F1494" s="199">
        <v>3.9283531506008267E-2</v>
      </c>
      <c r="G1494" s="199">
        <v>3.48483993985979E-2</v>
      </c>
      <c r="H1494" s="199">
        <v>3.878346130548882E-2</v>
      </c>
      <c r="I1494" s="199">
        <v>4.3028790553634448E-2</v>
      </c>
      <c r="J1494" s="199">
        <v>2.3572203264190301E-2</v>
      </c>
      <c r="K1494" s="199">
        <v>3.8138604539343673E-2</v>
      </c>
      <c r="L1494" s="199">
        <v>3.0300191820027737E-2</v>
      </c>
      <c r="M1494" s="199">
        <v>4.0684306264137188E-2</v>
      </c>
      <c r="N1494" s="199">
        <v>3.8947626677436981E-2</v>
      </c>
    </row>
    <row r="1495" spans="1:14">
      <c r="C1495" s="29">
        <v>5</v>
      </c>
      <c r="D1495" s="34" t="s">
        <v>1940</v>
      </c>
      <c r="E1495" s="199">
        <v>2.6552986138014628E-2</v>
      </c>
      <c r="F1495" s="199">
        <v>3.9079302906491468E-2</v>
      </c>
      <c r="G1495" s="199">
        <v>3.5556711761318006E-2</v>
      </c>
      <c r="H1495" s="199">
        <v>3.9931733892410143E-2</v>
      </c>
      <c r="I1495" s="199">
        <v>4.2571998671794113E-2</v>
      </c>
      <c r="J1495" s="199">
        <v>2.2700155620157751E-2</v>
      </c>
      <c r="K1495" s="199">
        <v>3.836917663224295E-2</v>
      </c>
      <c r="L1495" s="199">
        <v>3.1973382901074814E-2</v>
      </c>
      <c r="M1495" s="199">
        <v>4.1178451838685223E-2</v>
      </c>
      <c r="N1495" s="199">
        <v>4.7763925588144455E-2</v>
      </c>
    </row>
    <row r="1496" spans="1:14">
      <c r="C1496" s="29">
        <v>6</v>
      </c>
      <c r="D1496" s="34" t="s">
        <v>1941</v>
      </c>
      <c r="E1496" s="199">
        <v>2.7236013936991526E-2</v>
      </c>
      <c r="F1496" s="199">
        <v>3.9508707078010047E-2</v>
      </c>
      <c r="G1496" s="199">
        <v>3.7283478301198526E-2</v>
      </c>
      <c r="H1496" s="199">
        <v>4.04914806036068E-2</v>
      </c>
      <c r="I1496" s="199">
        <v>4.9563334272247253E-2</v>
      </c>
      <c r="J1496" s="199">
        <v>2.3859783808386784E-2</v>
      </c>
      <c r="K1496" s="199">
        <v>3.8192043197548008E-2</v>
      </c>
      <c r="L1496" s="199">
        <v>3.8142682254810802E-2</v>
      </c>
      <c r="M1496" s="199">
        <v>4.3734536323275473E-2</v>
      </c>
      <c r="N1496" s="199">
        <v>5.2510735204448121E-2</v>
      </c>
    </row>
    <row r="1497" spans="1:14">
      <c r="C1497" s="29">
        <v>7</v>
      </c>
      <c r="D1497" s="34" t="s">
        <v>1942</v>
      </c>
      <c r="E1497" s="199">
        <v>2.8799592544001468E-2</v>
      </c>
      <c r="F1497" s="199">
        <v>3.934467212527825E-2</v>
      </c>
      <c r="G1497" s="199">
        <v>3.9474425682867145E-2</v>
      </c>
      <c r="H1497" s="199">
        <v>3.9961397332943176E-2</v>
      </c>
      <c r="I1497" s="199">
        <v>5.646226432782997E-2</v>
      </c>
      <c r="J1497" s="199">
        <v>3.1110930669413818E-2</v>
      </c>
      <c r="K1497" s="199">
        <v>3.5271683395691013E-2</v>
      </c>
      <c r="L1497" s="199">
        <v>4.0845624489740405E-2</v>
      </c>
      <c r="M1497" s="199">
        <v>4.2529854628462274E-2</v>
      </c>
      <c r="N1497" s="199">
        <v>5.7104189276170683E-2</v>
      </c>
    </row>
    <row r="1498" spans="1:14">
      <c r="C1498" s="29">
        <v>8</v>
      </c>
      <c r="D1498" s="34" t="s">
        <v>1943</v>
      </c>
      <c r="E1498" s="199">
        <v>3.3817440515054802E-2</v>
      </c>
      <c r="F1498" s="199">
        <v>3.6824269292034577E-2</v>
      </c>
      <c r="G1498" s="199">
        <v>4.1613501401424197E-2</v>
      </c>
      <c r="H1498" s="199">
        <v>4.0638833141539231E-2</v>
      </c>
      <c r="I1498" s="199">
        <v>5.5705472820989158E-2</v>
      </c>
      <c r="J1498" s="199">
        <v>3.5612046265674956E-2</v>
      </c>
      <c r="K1498" s="199">
        <v>3.1602836599420293E-2</v>
      </c>
      <c r="L1498" s="199">
        <v>4.3475410469709361E-2</v>
      </c>
      <c r="M1498" s="199">
        <v>4.2821912657116719E-2</v>
      </c>
      <c r="N1498" s="199">
        <v>4.5743605472363544E-2</v>
      </c>
    </row>
    <row r="1499" spans="1:14">
      <c r="C1499" s="29">
        <v>9</v>
      </c>
      <c r="D1499" s="34" t="s">
        <v>1944</v>
      </c>
      <c r="E1499" s="199">
        <v>4.1030579791553827E-2</v>
      </c>
      <c r="F1499" s="199">
        <v>3.7292920552585686E-2</v>
      </c>
      <c r="G1499" s="199">
        <v>4.2652863340944099E-2</v>
      </c>
      <c r="H1499" s="199">
        <v>4.0803630033389458E-2</v>
      </c>
      <c r="I1499" s="199">
        <v>5.3560404747607274E-2</v>
      </c>
      <c r="J1499" s="199">
        <v>4.0841881673988223E-2</v>
      </c>
      <c r="K1499" s="199">
        <v>3.6306601598079927E-2</v>
      </c>
      <c r="L1499" s="199">
        <v>4.6492190923607402E-2</v>
      </c>
      <c r="M1499" s="199">
        <v>4.3181448547841797E-2</v>
      </c>
      <c r="N1499" s="199">
        <v>4.6347917420316805E-2</v>
      </c>
    </row>
    <row r="1500" spans="1:14">
      <c r="C1500" s="29">
        <v>10</v>
      </c>
      <c r="D1500" s="34" t="s">
        <v>1945</v>
      </c>
      <c r="E1500" s="199">
        <v>4.5527397474929912E-2</v>
      </c>
      <c r="F1500" s="199">
        <v>3.9012938690735688E-2</v>
      </c>
      <c r="G1500" s="199">
        <v>4.4789500070711918E-2</v>
      </c>
      <c r="H1500" s="199">
        <v>4.2270161593401051E-2</v>
      </c>
      <c r="I1500" s="199">
        <v>5.0636540477909303E-2</v>
      </c>
      <c r="J1500" s="199">
        <v>4.3177089850799086E-2</v>
      </c>
      <c r="K1500" s="199">
        <v>4.16829392619983E-2</v>
      </c>
      <c r="L1500" s="199">
        <v>4.9225017090127568E-2</v>
      </c>
      <c r="M1500" s="199">
        <v>4.4289238953527932E-2</v>
      </c>
      <c r="N1500" s="199">
        <v>4.7464932888602249E-2</v>
      </c>
    </row>
    <row r="1501" spans="1:14">
      <c r="C1501" s="29">
        <v>11</v>
      </c>
      <c r="D1501" s="34" t="s">
        <v>1946</v>
      </c>
      <c r="E1501" s="199">
        <v>4.7447179943243982E-2</v>
      </c>
      <c r="F1501" s="199">
        <v>4.0287548819811635E-2</v>
      </c>
      <c r="G1501" s="199">
        <v>4.5410376561482835E-2</v>
      </c>
      <c r="H1501" s="199">
        <v>4.2672667953154275E-2</v>
      </c>
      <c r="I1501" s="199">
        <v>4.5455462048596969E-2</v>
      </c>
      <c r="J1501" s="199">
        <v>4.7261198878961248E-2</v>
      </c>
      <c r="K1501" s="199">
        <v>4.5393248170134598E-2</v>
      </c>
      <c r="L1501" s="199">
        <v>4.9652469559628626E-2</v>
      </c>
      <c r="M1501" s="199">
        <v>4.2595371595395809E-2</v>
      </c>
      <c r="N1501" s="199">
        <v>4.5636180672570352E-2</v>
      </c>
    </row>
    <row r="1502" spans="1:14">
      <c r="C1502" s="29">
        <v>12</v>
      </c>
      <c r="D1502" s="34" t="s">
        <v>1947</v>
      </c>
      <c r="E1502" s="199">
        <v>4.7499408455235176E-2</v>
      </c>
      <c r="F1502" s="199">
        <v>4.3632140522738616E-2</v>
      </c>
      <c r="G1502" s="199">
        <v>4.682513264628145E-2</v>
      </c>
      <c r="H1502" s="199">
        <v>4.4588411723731278E-2</v>
      </c>
      <c r="I1502" s="199">
        <v>4.2739616386800267E-2</v>
      </c>
      <c r="J1502" s="199">
        <v>4.9631094832032409E-2</v>
      </c>
      <c r="K1502" s="199">
        <v>4.6769387922410588E-2</v>
      </c>
      <c r="L1502" s="199">
        <v>5.1937508518221931E-2</v>
      </c>
      <c r="M1502" s="199">
        <v>4.4363752968737555E-2</v>
      </c>
      <c r="N1502" s="199">
        <v>4.4369858650979858E-2</v>
      </c>
    </row>
    <row r="1503" spans="1:14">
      <c r="C1503" s="29">
        <v>13</v>
      </c>
      <c r="D1503" s="34" t="s">
        <v>1948</v>
      </c>
      <c r="E1503" s="199">
        <v>4.8311391328007845E-2</v>
      </c>
      <c r="F1503" s="199">
        <v>4.3923224560467225E-2</v>
      </c>
      <c r="G1503" s="199">
        <v>4.7543958926828424E-2</v>
      </c>
      <c r="H1503" s="199">
        <v>4.5383134686088053E-2</v>
      </c>
      <c r="I1503" s="199">
        <v>3.8561131043869212E-2</v>
      </c>
      <c r="J1503" s="199">
        <v>4.9290119140211502E-2</v>
      </c>
      <c r="K1503" s="199">
        <v>4.7653420501634347E-2</v>
      </c>
      <c r="L1503" s="199">
        <v>5.3986192745144462E-2</v>
      </c>
      <c r="M1503" s="199">
        <v>4.4017366610108292E-2</v>
      </c>
      <c r="N1503" s="199">
        <v>4.2279819966664148E-2</v>
      </c>
    </row>
    <row r="1504" spans="1:14">
      <c r="C1504" s="29">
        <v>14</v>
      </c>
      <c r="D1504" s="34" t="s">
        <v>1949</v>
      </c>
      <c r="E1504" s="199">
        <v>4.7776721945086094E-2</v>
      </c>
      <c r="F1504" s="199">
        <v>4.1916381894474691E-2</v>
      </c>
      <c r="G1504" s="199">
        <v>4.6949926321900967E-2</v>
      </c>
      <c r="H1504" s="199">
        <v>4.2931600045178465E-2</v>
      </c>
      <c r="I1504" s="199">
        <v>3.6496227964620702E-2</v>
      </c>
      <c r="J1504" s="199">
        <v>5.0684352258315343E-2</v>
      </c>
      <c r="K1504" s="199">
        <v>4.717303839888224E-2</v>
      </c>
      <c r="L1504" s="199">
        <v>5.2576653748630943E-2</v>
      </c>
      <c r="M1504" s="199">
        <v>4.4875661946292229E-2</v>
      </c>
      <c r="N1504" s="199">
        <v>4.5749425897322886E-2</v>
      </c>
    </row>
    <row r="1505" spans="1:14">
      <c r="C1505" s="29">
        <v>15</v>
      </c>
      <c r="D1505" s="34" t="s">
        <v>1950</v>
      </c>
      <c r="E1505" s="199">
        <v>4.797295908365428E-2</v>
      </c>
      <c r="F1505" s="199">
        <v>4.1616901538904835E-2</v>
      </c>
      <c r="G1505" s="199">
        <v>4.5908530640959871E-2</v>
      </c>
      <c r="H1505" s="199">
        <v>4.2582712966822367E-2</v>
      </c>
      <c r="I1505" s="199">
        <v>3.5212809757572704E-2</v>
      </c>
      <c r="J1505" s="199">
        <v>5.448505700561309E-2</v>
      </c>
      <c r="K1505" s="199">
        <v>4.6704790014992996E-2</v>
      </c>
      <c r="L1505" s="199">
        <v>5.1437794522250932E-2</v>
      </c>
      <c r="M1505" s="199">
        <v>4.3451013955806035E-2</v>
      </c>
      <c r="N1505" s="199">
        <v>4.9120211134650087E-2</v>
      </c>
    </row>
    <row r="1506" spans="1:14">
      <c r="C1506" s="29">
        <v>16</v>
      </c>
      <c r="D1506" s="34" t="s">
        <v>1951</v>
      </c>
      <c r="E1506" s="199">
        <v>5.0697492511755378E-2</v>
      </c>
      <c r="F1506" s="199">
        <v>4.1616533433112203E-2</v>
      </c>
      <c r="G1506" s="199">
        <v>4.5129990410271305E-2</v>
      </c>
      <c r="H1506" s="199">
        <v>4.1969346974228577E-2</v>
      </c>
      <c r="I1506" s="199">
        <v>3.455613605011295E-2</v>
      </c>
      <c r="J1506" s="199">
        <v>5.4290765412194707E-2</v>
      </c>
      <c r="K1506" s="199">
        <v>4.5191941601228407E-2</v>
      </c>
      <c r="L1506" s="199">
        <v>4.8840267571320678E-2</v>
      </c>
      <c r="M1506" s="199">
        <v>4.2518089257639696E-2</v>
      </c>
      <c r="N1506" s="199">
        <v>4.6535562859767107E-2</v>
      </c>
    </row>
    <row r="1507" spans="1:14">
      <c r="C1507" s="29">
        <v>17</v>
      </c>
      <c r="D1507" s="34" t="s">
        <v>1952</v>
      </c>
      <c r="E1507" s="199">
        <v>5.2843503939259802E-2</v>
      </c>
      <c r="F1507" s="199">
        <v>4.2579936407796143E-2</v>
      </c>
      <c r="G1507" s="199">
        <v>4.5760772947817004E-2</v>
      </c>
      <c r="H1507" s="199">
        <v>4.3209905820586023E-2</v>
      </c>
      <c r="I1507" s="199">
        <v>3.2730100596808212E-2</v>
      </c>
      <c r="J1507" s="199">
        <v>5.6520375149730483E-2</v>
      </c>
      <c r="K1507" s="199">
        <v>4.3457228452401367E-2</v>
      </c>
      <c r="L1507" s="199">
        <v>4.5966399659079171E-2</v>
      </c>
      <c r="M1507" s="199">
        <v>4.1409837464862487E-2</v>
      </c>
      <c r="N1507" s="199">
        <v>3.8763144512421098E-2</v>
      </c>
    </row>
    <row r="1508" spans="1:14">
      <c r="C1508" s="29">
        <v>18</v>
      </c>
      <c r="D1508" s="34" t="s">
        <v>1953</v>
      </c>
      <c r="E1508" s="199">
        <v>5.5916463929231087E-2</v>
      </c>
      <c r="F1508" s="199">
        <v>4.0995784364818648E-2</v>
      </c>
      <c r="G1508" s="199">
        <v>4.3726866425852169E-2</v>
      </c>
      <c r="H1508" s="199">
        <v>4.2188888589664186E-2</v>
      </c>
      <c r="I1508" s="199">
        <v>3.1507319106417152E-2</v>
      </c>
      <c r="J1508" s="199">
        <v>5.7846500850069815E-2</v>
      </c>
      <c r="K1508" s="199">
        <v>3.9179400994135076E-2</v>
      </c>
      <c r="L1508" s="199">
        <v>4.4195618101378981E-2</v>
      </c>
      <c r="M1508" s="199">
        <v>4.023283899551415E-2</v>
      </c>
      <c r="N1508" s="199">
        <v>3.0437026608072699E-2</v>
      </c>
    </row>
    <row r="1509" spans="1:14">
      <c r="C1509" s="29">
        <v>19</v>
      </c>
      <c r="D1509" s="34" t="s">
        <v>1954</v>
      </c>
      <c r="E1509" s="199">
        <v>5.5239355568534862E-2</v>
      </c>
      <c r="F1509" s="199">
        <v>4.0346323044700469E-2</v>
      </c>
      <c r="G1509" s="199">
        <v>4.3447350806023882E-2</v>
      </c>
      <c r="H1509" s="199">
        <v>4.1252922632682605E-2</v>
      </c>
      <c r="I1509" s="199">
        <v>3.0847602949930272E-2</v>
      </c>
      <c r="J1509" s="199">
        <v>5.7353987822321234E-2</v>
      </c>
      <c r="K1509" s="199">
        <v>3.8954204201561059E-2</v>
      </c>
      <c r="L1509" s="199">
        <v>4.2350753024645929E-2</v>
      </c>
      <c r="M1509" s="199">
        <v>3.9402342231567869E-2</v>
      </c>
      <c r="N1509" s="199">
        <v>2.6837599894624999E-2</v>
      </c>
    </row>
    <row r="1510" spans="1:14">
      <c r="C1510" s="29">
        <v>20</v>
      </c>
      <c r="D1510" s="34" t="s">
        <v>1955</v>
      </c>
      <c r="E1510" s="199">
        <v>5.4654541670619596E-2</v>
      </c>
      <c r="F1510" s="199">
        <v>4.7769702218365018E-2</v>
      </c>
      <c r="G1510" s="199">
        <v>4.2673230773479523E-2</v>
      </c>
      <c r="H1510" s="199">
        <v>4.1995714476924621E-2</v>
      </c>
      <c r="I1510" s="199">
        <v>3.4517079495160058E-2</v>
      </c>
      <c r="J1510" s="199">
        <v>5.5490134846012777E-2</v>
      </c>
      <c r="K1510" s="199">
        <v>4.4337928974113559E-2</v>
      </c>
      <c r="L1510" s="199">
        <v>4.3187682054879654E-2</v>
      </c>
      <c r="M1510" s="199">
        <v>3.9555638092579622E-2</v>
      </c>
      <c r="N1510" s="199">
        <v>2.9885731139640468E-2</v>
      </c>
    </row>
    <row r="1511" spans="1:14">
      <c r="C1511" s="29">
        <v>21</v>
      </c>
      <c r="D1511" s="34" t="s">
        <v>1956</v>
      </c>
      <c r="E1511" s="199">
        <v>5.1378214611926321E-2</v>
      </c>
      <c r="F1511" s="199">
        <v>4.8362703121433696E-2</v>
      </c>
      <c r="G1511" s="199">
        <v>4.2881317792396956E-2</v>
      </c>
      <c r="H1511" s="199">
        <v>4.2746545193939819E-2</v>
      </c>
      <c r="I1511" s="199">
        <v>3.7184741254922479E-2</v>
      </c>
      <c r="J1511" s="199">
        <v>5.1736932710405199E-2</v>
      </c>
      <c r="K1511" s="199">
        <v>4.5168302853599206E-2</v>
      </c>
      <c r="L1511" s="199">
        <v>4.0623097380199195E-2</v>
      </c>
      <c r="M1511" s="199">
        <v>3.9565903955356176E-2</v>
      </c>
      <c r="N1511" s="199">
        <v>3.0550777956734755E-2</v>
      </c>
    </row>
    <row r="1512" spans="1:14">
      <c r="C1512" s="29">
        <v>22</v>
      </c>
      <c r="D1512" s="34" t="s">
        <v>1957</v>
      </c>
      <c r="E1512" s="199">
        <v>4.6454953500351413E-2</v>
      </c>
      <c r="F1512" s="199">
        <v>4.7302786313693418E-2</v>
      </c>
      <c r="G1512" s="199">
        <v>4.1993188166971972E-2</v>
      </c>
      <c r="H1512" s="199">
        <v>4.249139137211902E-2</v>
      </c>
      <c r="I1512" s="199">
        <v>3.9125045433315853E-2</v>
      </c>
      <c r="J1512" s="199">
        <v>4.597021862757613E-2</v>
      </c>
      <c r="K1512" s="199">
        <v>4.3966813210136894E-2</v>
      </c>
      <c r="L1512" s="199">
        <v>3.6804298574996841E-2</v>
      </c>
      <c r="M1512" s="199">
        <v>3.9399112521930298E-2</v>
      </c>
      <c r="N1512" s="199">
        <v>3.5232677181643947E-2</v>
      </c>
    </row>
    <row r="1513" spans="1:14">
      <c r="C1513" s="29">
        <v>23</v>
      </c>
      <c r="D1513" s="34" t="s">
        <v>1958</v>
      </c>
      <c r="E1513" s="199">
        <v>4.1717842095068604E-2</v>
      </c>
      <c r="F1513" s="199">
        <v>4.4608181796302625E-2</v>
      </c>
      <c r="G1513" s="199">
        <v>3.9499866212084185E-2</v>
      </c>
      <c r="H1513" s="199">
        <v>4.1212245936450294E-2</v>
      </c>
      <c r="I1513" s="199">
        <v>4.2133107710973852E-2</v>
      </c>
      <c r="J1513" s="199">
        <v>3.7535291808867798E-2</v>
      </c>
      <c r="K1513" s="199">
        <v>4.2892539007705725E-2</v>
      </c>
      <c r="L1513" s="199">
        <v>3.2341376595418844E-2</v>
      </c>
      <c r="M1513" s="199">
        <v>3.9326790095403311E-2</v>
      </c>
      <c r="N1513" s="199">
        <v>3.9809429164352726E-2</v>
      </c>
    </row>
    <row r="1514" spans="1:14">
      <c r="C1514" s="29">
        <v>24</v>
      </c>
      <c r="D1514" s="34" t="s">
        <v>1959</v>
      </c>
      <c r="E1514" s="199">
        <v>3.5689756626219211E-2</v>
      </c>
      <c r="F1514" s="199">
        <v>4.2871335964775568E-2</v>
      </c>
      <c r="G1514" s="199">
        <v>3.6998229181570294E-2</v>
      </c>
      <c r="H1514" s="199">
        <v>3.9741051830230259E-2</v>
      </c>
      <c r="I1514" s="199">
        <v>4.0091553659142826E-2</v>
      </c>
      <c r="J1514" s="199">
        <v>3.2459072333300448E-2</v>
      </c>
      <c r="K1514" s="199">
        <v>4.1048465216588767E-2</v>
      </c>
      <c r="L1514" s="199">
        <v>3.0087767008536458E-2</v>
      </c>
      <c r="M1514" s="199">
        <v>3.924996914473828E-2</v>
      </c>
      <c r="N1514" s="199">
        <v>4.0814591248636782E-2</v>
      </c>
    </row>
    <row r="1515" spans="1:14">
      <c r="A1515" s="16" t="s">
        <v>439</v>
      </c>
      <c r="B1515" s="16" t="s">
        <v>423</v>
      </c>
      <c r="C1515" s="29">
        <v>1</v>
      </c>
      <c r="D1515" s="34" t="s">
        <v>1960</v>
      </c>
      <c r="E1515" s="199">
        <v>3.1961778509514108E-2</v>
      </c>
      <c r="F1515" s="199">
        <v>4.2288259584026933E-2</v>
      </c>
      <c r="G1515" s="199">
        <v>3.7516702128944562E-2</v>
      </c>
      <c r="H1515" s="199">
        <v>4.0959115656449045E-2</v>
      </c>
      <c r="I1515" s="199">
        <v>3.7737908369587521E-2</v>
      </c>
      <c r="J1515" s="199">
        <v>2.9498864425188471E-2</v>
      </c>
      <c r="K1515" s="199">
        <v>4.372519491142756E-2</v>
      </c>
      <c r="L1515" s="199">
        <v>3.594199212808908E-2</v>
      </c>
      <c r="M1515" s="199">
        <v>4.2346342708925046E-2</v>
      </c>
      <c r="N1515" s="199">
        <v>2.8330639570213683E-2</v>
      </c>
    </row>
    <row r="1516" spans="1:14">
      <c r="C1516" s="29">
        <v>2</v>
      </c>
      <c r="D1516" s="34" t="s">
        <v>1961</v>
      </c>
      <c r="E1516" s="199">
        <v>2.9321004389343333E-2</v>
      </c>
      <c r="F1516" s="199">
        <v>4.2423343944707849E-2</v>
      </c>
      <c r="G1516" s="199">
        <v>3.6954113934397133E-2</v>
      </c>
      <c r="H1516" s="199">
        <v>4.0439731843617481E-2</v>
      </c>
      <c r="I1516" s="199">
        <v>3.6122605676542331E-2</v>
      </c>
      <c r="J1516" s="199">
        <v>2.906345269818443E-2</v>
      </c>
      <c r="K1516" s="199">
        <v>4.4408148333929046E-2</v>
      </c>
      <c r="L1516" s="199">
        <v>3.61963276797043E-2</v>
      </c>
      <c r="M1516" s="199">
        <v>4.1931446903970743E-2</v>
      </c>
      <c r="N1516" s="199">
        <v>3.3846807179001792E-2</v>
      </c>
    </row>
    <row r="1517" spans="1:14">
      <c r="C1517" s="29">
        <v>3</v>
      </c>
      <c r="D1517" s="34" t="s">
        <v>1962</v>
      </c>
      <c r="E1517" s="199">
        <v>2.8554260622623055E-2</v>
      </c>
      <c r="F1517" s="199">
        <v>4.2676911168107498E-2</v>
      </c>
      <c r="G1517" s="199">
        <v>3.7092163666075803E-2</v>
      </c>
      <c r="H1517" s="199">
        <v>4.016998762324886E-2</v>
      </c>
      <c r="I1517" s="199">
        <v>4.1153632038640871E-2</v>
      </c>
      <c r="J1517" s="199">
        <v>2.7884596815611545E-2</v>
      </c>
      <c r="K1517" s="199">
        <v>4.4083379389199089E-2</v>
      </c>
      <c r="L1517" s="199">
        <v>3.5749918725140779E-2</v>
      </c>
      <c r="M1517" s="199">
        <v>4.2355372514531156E-2</v>
      </c>
      <c r="N1517" s="199">
        <v>4.8088969312933084E-2</v>
      </c>
    </row>
    <row r="1518" spans="1:14">
      <c r="C1518" s="29">
        <v>4</v>
      </c>
      <c r="D1518" s="34" t="s">
        <v>1963</v>
      </c>
      <c r="E1518" s="199">
        <v>2.9186065434061801E-2</v>
      </c>
      <c r="F1518" s="199">
        <v>4.3450965400581472E-2</v>
      </c>
      <c r="G1518" s="199">
        <v>3.7233243262415637E-2</v>
      </c>
      <c r="H1518" s="199">
        <v>4.0305843576926424E-2</v>
      </c>
      <c r="I1518" s="199">
        <v>4.1217056341399355E-2</v>
      </c>
      <c r="J1518" s="199">
        <v>2.7681294472632349E-2</v>
      </c>
      <c r="K1518" s="199">
        <v>4.4468753097507266E-2</v>
      </c>
      <c r="L1518" s="199">
        <v>3.5518880643151153E-2</v>
      </c>
      <c r="M1518" s="199">
        <v>4.347970212572317E-2</v>
      </c>
      <c r="N1518" s="199">
        <v>4.0250193550679457E-2</v>
      </c>
    </row>
    <row r="1519" spans="1:14">
      <c r="C1519" s="29">
        <v>5</v>
      </c>
      <c r="D1519" s="34" t="s">
        <v>1964</v>
      </c>
      <c r="E1519" s="199">
        <v>3.0091105357794395E-2</v>
      </c>
      <c r="F1519" s="199">
        <v>4.3567682945643595E-2</v>
      </c>
      <c r="G1519" s="199">
        <v>3.7903501312414718E-2</v>
      </c>
      <c r="H1519" s="199">
        <v>4.1098821432491536E-2</v>
      </c>
      <c r="I1519" s="199">
        <v>4.4645778630806009E-2</v>
      </c>
      <c r="J1519" s="199">
        <v>2.9255716389862754E-2</v>
      </c>
      <c r="K1519" s="199">
        <v>4.4340441205181873E-2</v>
      </c>
      <c r="L1519" s="199">
        <v>3.6445008317661461E-2</v>
      </c>
      <c r="M1519" s="199">
        <v>4.3575584403672228E-2</v>
      </c>
      <c r="N1519" s="199">
        <v>3.4902907872873215E-2</v>
      </c>
    </row>
    <row r="1520" spans="1:14">
      <c r="C1520" s="29">
        <v>6</v>
      </c>
      <c r="D1520" s="34" t="s">
        <v>1965</v>
      </c>
      <c r="E1520" s="199">
        <v>3.232083161525743E-2</v>
      </c>
      <c r="F1520" s="199">
        <v>4.5319216100553394E-2</v>
      </c>
      <c r="G1520" s="199">
        <v>3.9631864457924028E-2</v>
      </c>
      <c r="H1520" s="199">
        <v>4.1444278826036886E-2</v>
      </c>
      <c r="I1520" s="199">
        <v>3.9588194742640762E-2</v>
      </c>
      <c r="J1520" s="199">
        <v>3.1923427014713485E-2</v>
      </c>
      <c r="K1520" s="199">
        <v>4.5625531269429802E-2</v>
      </c>
      <c r="L1520" s="199">
        <v>3.6950367810496258E-2</v>
      </c>
      <c r="M1520" s="199">
        <v>4.3616812595058008E-2</v>
      </c>
      <c r="N1520" s="199">
        <v>4.3527872903183135E-2</v>
      </c>
    </row>
    <row r="1521" spans="3:14">
      <c r="C1521" s="29">
        <v>7</v>
      </c>
      <c r="D1521" s="34" t="s">
        <v>1966</v>
      </c>
      <c r="E1521" s="199">
        <v>3.5219459382649344E-2</v>
      </c>
      <c r="F1521" s="199">
        <v>4.62748726919575E-2</v>
      </c>
      <c r="G1521" s="199">
        <v>4.1560011842953035E-2</v>
      </c>
      <c r="H1521" s="199">
        <v>4.1625733786836705E-2</v>
      </c>
      <c r="I1521" s="199">
        <v>4.3076643451429537E-2</v>
      </c>
      <c r="J1521" s="199">
        <v>3.8454595085387178E-2</v>
      </c>
      <c r="K1521" s="199">
        <v>4.9067049581141907E-2</v>
      </c>
      <c r="L1521" s="199">
        <v>4.0925404155420349E-2</v>
      </c>
      <c r="M1521" s="199">
        <v>4.3214154552964623E-2</v>
      </c>
      <c r="N1521" s="199">
        <v>4.335321174262393E-2</v>
      </c>
    </row>
    <row r="1522" spans="3:14">
      <c r="C1522" s="29">
        <v>8</v>
      </c>
      <c r="D1522" s="34" t="s">
        <v>1967</v>
      </c>
      <c r="E1522" s="199">
        <v>4.0262771909693233E-2</v>
      </c>
      <c r="F1522" s="199">
        <v>4.2778435713337719E-2</v>
      </c>
      <c r="G1522" s="199">
        <v>4.3834132406661556E-2</v>
      </c>
      <c r="H1522" s="199">
        <v>4.1948434452624993E-2</v>
      </c>
      <c r="I1522" s="199">
        <v>4.7341423555113699E-2</v>
      </c>
      <c r="J1522" s="199">
        <v>4.4970666292287423E-2</v>
      </c>
      <c r="K1522" s="199">
        <v>4.3913266792619435E-2</v>
      </c>
      <c r="L1522" s="199">
        <v>4.2537538701541588E-2</v>
      </c>
      <c r="M1522" s="199">
        <v>4.3209877276624897E-2</v>
      </c>
      <c r="N1522" s="199">
        <v>3.923797219248773E-2</v>
      </c>
    </row>
    <row r="1523" spans="3:14">
      <c r="C1523" s="29">
        <v>9</v>
      </c>
      <c r="D1523" s="34" t="s">
        <v>1968</v>
      </c>
      <c r="E1523" s="199">
        <v>4.8228444803665865E-2</v>
      </c>
      <c r="F1523" s="199">
        <v>3.7845649901413578E-2</v>
      </c>
      <c r="G1523" s="199">
        <v>4.4073109935698726E-2</v>
      </c>
      <c r="H1523" s="199">
        <v>4.1752863476487129E-2</v>
      </c>
      <c r="I1523" s="199">
        <v>4.4653622625846816E-2</v>
      </c>
      <c r="J1523" s="199">
        <v>4.6941962586806468E-2</v>
      </c>
      <c r="K1523" s="199">
        <v>3.7940772156625981E-2</v>
      </c>
      <c r="L1523" s="199">
        <v>4.3697454450299898E-2</v>
      </c>
      <c r="M1523" s="199">
        <v>4.2189509243134762E-2</v>
      </c>
      <c r="N1523" s="199">
        <v>4.3204878183472566E-2</v>
      </c>
    </row>
    <row r="1524" spans="3:14">
      <c r="C1524" s="29">
        <v>10</v>
      </c>
      <c r="D1524" s="34" t="s">
        <v>1969</v>
      </c>
      <c r="E1524" s="199">
        <v>4.9535621922020288E-2</v>
      </c>
      <c r="F1524" s="199">
        <v>3.6657159179087476E-2</v>
      </c>
      <c r="G1524" s="199">
        <v>4.4100183766571627E-2</v>
      </c>
      <c r="H1524" s="199">
        <v>4.0663107092390863E-2</v>
      </c>
      <c r="I1524" s="199">
        <v>4.5906420690934938E-2</v>
      </c>
      <c r="J1524" s="199">
        <v>5.1029757704737701E-2</v>
      </c>
      <c r="K1524" s="199">
        <v>3.9989757575939602E-2</v>
      </c>
      <c r="L1524" s="199">
        <v>4.4041920029876544E-2</v>
      </c>
      <c r="M1524" s="199">
        <v>4.2315094828998645E-2</v>
      </c>
      <c r="N1524" s="199">
        <v>4.7713747481486671E-2</v>
      </c>
    </row>
    <row r="1525" spans="3:14">
      <c r="C1525" s="29">
        <v>11</v>
      </c>
      <c r="D1525" s="34" t="s">
        <v>1970</v>
      </c>
      <c r="E1525" s="199">
        <v>4.9645636889849187E-2</v>
      </c>
      <c r="F1525" s="199">
        <v>3.5808041386257379E-2</v>
      </c>
      <c r="G1525" s="199">
        <v>4.5337676345129342E-2</v>
      </c>
      <c r="H1525" s="199">
        <v>4.0290615390682967E-2</v>
      </c>
      <c r="I1525" s="199">
        <v>4.7914035193092272E-2</v>
      </c>
      <c r="J1525" s="199">
        <v>4.8384563108161416E-2</v>
      </c>
      <c r="K1525" s="199">
        <v>4.0463394597646939E-2</v>
      </c>
      <c r="L1525" s="199">
        <v>4.6220126926086354E-2</v>
      </c>
      <c r="M1525" s="199">
        <v>4.0646719430038676E-2</v>
      </c>
      <c r="N1525" s="199">
        <v>5.2722199069629661E-2</v>
      </c>
    </row>
    <row r="1526" spans="3:14">
      <c r="C1526" s="29">
        <v>12</v>
      </c>
      <c r="D1526" s="34" t="s">
        <v>1971</v>
      </c>
      <c r="E1526" s="199">
        <v>4.8278650575580999E-2</v>
      </c>
      <c r="F1526" s="199">
        <v>3.7396827277207667E-2</v>
      </c>
      <c r="G1526" s="199">
        <v>4.5664276260492957E-2</v>
      </c>
      <c r="H1526" s="199">
        <v>4.0616224811146968E-2</v>
      </c>
      <c r="I1526" s="199">
        <v>4.3497978042192624E-2</v>
      </c>
      <c r="J1526" s="199">
        <v>4.6615104126250202E-2</v>
      </c>
      <c r="K1526" s="199">
        <v>4.3408498258387419E-2</v>
      </c>
      <c r="L1526" s="199">
        <v>4.6355922318451093E-2</v>
      </c>
      <c r="M1526" s="199">
        <v>4.0791077506504729E-2</v>
      </c>
      <c r="N1526" s="199">
        <v>5.016670936875188E-2</v>
      </c>
    </row>
    <row r="1527" spans="3:14">
      <c r="C1527" s="29">
        <v>13</v>
      </c>
      <c r="D1527" s="34" t="s">
        <v>1972</v>
      </c>
      <c r="E1527" s="199">
        <v>4.5471082147197861E-2</v>
      </c>
      <c r="F1527" s="199">
        <v>3.7733458330343403E-2</v>
      </c>
      <c r="G1527" s="199">
        <v>4.5849609751400913E-2</v>
      </c>
      <c r="H1527" s="199">
        <v>4.055958964657861E-2</v>
      </c>
      <c r="I1527" s="199">
        <v>4.2424695406466859E-2</v>
      </c>
      <c r="J1527" s="199">
        <v>4.734572339027926E-2</v>
      </c>
      <c r="K1527" s="199">
        <v>4.047143560138447E-2</v>
      </c>
      <c r="L1527" s="199">
        <v>4.6492879679375702E-2</v>
      </c>
      <c r="M1527" s="199">
        <v>4.0257130843427802E-2</v>
      </c>
      <c r="N1527" s="199">
        <v>5.5093823651732501E-2</v>
      </c>
    </row>
    <row r="1528" spans="3:14">
      <c r="C1528" s="29">
        <v>14</v>
      </c>
      <c r="D1528" s="34" t="s">
        <v>1973</v>
      </c>
      <c r="E1528" s="199">
        <v>4.4420049624389828E-2</v>
      </c>
      <c r="F1528" s="199">
        <v>3.6891758627666089E-2</v>
      </c>
      <c r="G1528" s="199">
        <v>4.4214506327539309E-2</v>
      </c>
      <c r="H1528" s="199">
        <v>4.0771672083081564E-2</v>
      </c>
      <c r="I1528" s="199">
        <v>4.1681644961958871E-2</v>
      </c>
      <c r="J1528" s="199">
        <v>4.6138342504593199E-2</v>
      </c>
      <c r="K1528" s="199">
        <v>3.7835050165851168E-2</v>
      </c>
      <c r="L1528" s="199">
        <v>4.6578071340957629E-2</v>
      </c>
      <c r="M1528" s="199">
        <v>4.0905494648592645E-2</v>
      </c>
      <c r="N1528" s="199">
        <v>6.1258549246420574E-2</v>
      </c>
    </row>
    <row r="1529" spans="3:14">
      <c r="C1529" s="29">
        <v>15</v>
      </c>
      <c r="D1529" s="34" t="s">
        <v>1974</v>
      </c>
      <c r="E1529" s="199">
        <v>4.4084679635618143E-2</v>
      </c>
      <c r="F1529" s="199">
        <v>3.7027256147798553E-2</v>
      </c>
      <c r="G1529" s="199">
        <v>4.4955157962400259E-2</v>
      </c>
      <c r="H1529" s="199">
        <v>4.1822074727447547E-2</v>
      </c>
      <c r="I1529" s="199">
        <v>4.5131433980903683E-2</v>
      </c>
      <c r="J1529" s="199">
        <v>4.1730959237253479E-2</v>
      </c>
      <c r="K1529" s="199">
        <v>3.7093494408717759E-2</v>
      </c>
      <c r="L1529" s="199">
        <v>4.6996651148512009E-2</v>
      </c>
      <c r="M1529" s="199">
        <v>4.1754177562335071E-2</v>
      </c>
      <c r="N1529" s="199">
        <v>6.0309471322499635E-2</v>
      </c>
    </row>
    <row r="1530" spans="3:14">
      <c r="C1530" s="29">
        <v>16</v>
      </c>
      <c r="D1530" s="34" t="s">
        <v>1975</v>
      </c>
      <c r="E1530" s="199">
        <v>4.3241188410283397E-2</v>
      </c>
      <c r="F1530" s="199">
        <v>3.6397169204213771E-2</v>
      </c>
      <c r="G1530" s="199">
        <v>4.3207973914961E-2</v>
      </c>
      <c r="H1530" s="199">
        <v>4.0383866643522108E-2</v>
      </c>
      <c r="I1530" s="199">
        <v>4.4720072469549607E-2</v>
      </c>
      <c r="J1530" s="199">
        <v>4.2448393227940188E-2</v>
      </c>
      <c r="K1530" s="199">
        <v>3.3818772170642983E-2</v>
      </c>
      <c r="L1530" s="199">
        <v>4.527387782934747E-2</v>
      </c>
      <c r="M1530" s="199">
        <v>4.1319558760925322E-2</v>
      </c>
      <c r="N1530" s="199">
        <v>6.0994203004642866E-2</v>
      </c>
    </row>
    <row r="1531" spans="3:14">
      <c r="C1531" s="29">
        <v>17</v>
      </c>
      <c r="D1531" s="34" t="s">
        <v>1976</v>
      </c>
      <c r="E1531" s="199">
        <v>4.5380224544801041E-2</v>
      </c>
      <c r="F1531" s="199">
        <v>3.672503000899166E-2</v>
      </c>
      <c r="G1531" s="199">
        <v>4.3045035429068519E-2</v>
      </c>
      <c r="H1531" s="199">
        <v>3.9926849953002233E-2</v>
      </c>
      <c r="I1531" s="199">
        <v>4.5208865417663599E-2</v>
      </c>
      <c r="J1531" s="199">
        <v>4.424268721668162E-2</v>
      </c>
      <c r="K1531" s="199">
        <v>3.3219733036172872E-2</v>
      </c>
      <c r="L1531" s="199">
        <v>4.5641563413979062E-2</v>
      </c>
      <c r="M1531" s="199">
        <v>4.0010949827429726E-2</v>
      </c>
      <c r="N1531" s="199">
        <v>4.1663964341725417E-2</v>
      </c>
    </row>
    <row r="1532" spans="3:14">
      <c r="C1532" s="29">
        <v>18</v>
      </c>
      <c r="D1532" s="34" t="s">
        <v>1977</v>
      </c>
      <c r="E1532" s="199">
        <v>4.9196525515454448E-2</v>
      </c>
      <c r="F1532" s="199">
        <v>3.8406551416839255E-2</v>
      </c>
      <c r="G1532" s="199">
        <v>4.2137635639344376E-2</v>
      </c>
      <c r="H1532" s="199">
        <v>3.9370336742251232E-2</v>
      </c>
      <c r="I1532" s="199">
        <v>4.1338414150387762E-2</v>
      </c>
      <c r="J1532" s="199">
        <v>4.9682055113267412E-2</v>
      </c>
      <c r="K1532" s="199">
        <v>3.2594286869973267E-2</v>
      </c>
      <c r="L1532" s="199">
        <v>4.5251219442429789E-2</v>
      </c>
      <c r="M1532" s="199">
        <v>3.9651064548733683E-2</v>
      </c>
      <c r="N1532" s="199">
        <v>2.6762327899359215E-2</v>
      </c>
    </row>
    <row r="1533" spans="3:14">
      <c r="C1533" s="29">
        <v>19</v>
      </c>
      <c r="D1533" s="34" t="s">
        <v>1978</v>
      </c>
      <c r="E1533" s="199">
        <v>5.2585993685103541E-2</v>
      </c>
      <c r="F1533" s="199">
        <v>4.6920547014850662E-2</v>
      </c>
      <c r="G1533" s="199">
        <v>4.3312069667327119E-2</v>
      </c>
      <c r="H1533" s="199">
        <v>4.1115332892856626E-2</v>
      </c>
      <c r="I1533" s="199">
        <v>3.6529709019159966E-2</v>
      </c>
      <c r="J1533" s="199">
        <v>5.5704528600820383E-2</v>
      </c>
      <c r="K1533" s="199">
        <v>4.0432231797169954E-2</v>
      </c>
      <c r="L1533" s="199">
        <v>4.3774996485529273E-2</v>
      </c>
      <c r="M1533" s="199">
        <v>3.9913047724542454E-2</v>
      </c>
      <c r="N1533" s="199">
        <v>2.5256089435076026E-2</v>
      </c>
    </row>
    <row r="1534" spans="3:14">
      <c r="C1534" s="29">
        <v>20</v>
      </c>
      <c r="D1534" s="34" t="s">
        <v>1979</v>
      </c>
      <c r="E1534" s="199">
        <v>5.3609669962062123E-2</v>
      </c>
      <c r="F1534" s="199">
        <v>4.9199083830184183E-2</v>
      </c>
      <c r="G1534" s="199">
        <v>4.1901809819391719E-2</v>
      </c>
      <c r="H1534" s="199">
        <v>4.2337694269522302E-2</v>
      </c>
      <c r="I1534" s="199">
        <v>3.6674934984486811E-2</v>
      </c>
      <c r="J1534" s="199">
        <v>5.4544796456945467E-2</v>
      </c>
      <c r="K1534" s="199">
        <v>4.2688061869047146E-2</v>
      </c>
      <c r="L1534" s="199">
        <v>4.3488958558371954E-2</v>
      </c>
      <c r="M1534" s="199">
        <v>4.0020336072730811E-2</v>
      </c>
      <c r="N1534" s="199">
        <v>2.8813954399310091E-2</v>
      </c>
    </row>
    <row r="1535" spans="3:14">
      <c r="C1535" s="29">
        <v>21</v>
      </c>
      <c r="D1535" s="34" t="s">
        <v>1980</v>
      </c>
      <c r="E1535" s="199">
        <v>5.1598709931668867E-2</v>
      </c>
      <c r="F1535" s="199">
        <v>4.8598857046961222E-2</v>
      </c>
      <c r="G1535" s="199">
        <v>4.1246546756428755E-2</v>
      </c>
      <c r="H1535" s="199">
        <v>4.3621995010459123E-2</v>
      </c>
      <c r="I1535" s="199">
        <v>3.7841673218270144E-2</v>
      </c>
      <c r="J1535" s="199">
        <v>5.0936779199671142E-2</v>
      </c>
      <c r="K1535" s="199">
        <v>4.4649691325577917E-2</v>
      </c>
      <c r="L1535" s="199">
        <v>4.2427074223782259E-2</v>
      </c>
      <c r="M1535" s="199">
        <v>4.0925692897974722E-2</v>
      </c>
      <c r="N1535" s="199">
        <v>2.7273468648642753E-2</v>
      </c>
    </row>
    <row r="1536" spans="3:14">
      <c r="C1536" s="29">
        <v>22</v>
      </c>
      <c r="D1536" s="34" t="s">
        <v>1981</v>
      </c>
      <c r="E1536" s="199">
        <v>4.6158946898649189E-2</v>
      </c>
      <c r="F1536" s="199">
        <v>4.5948589405085498E-2</v>
      </c>
      <c r="G1536" s="199">
        <v>4.0423885701677958E-2</v>
      </c>
      <c r="H1536" s="199">
        <v>4.5545280712364286E-2</v>
      </c>
      <c r="I1536" s="199">
        <v>3.6342013423540771E-2</v>
      </c>
      <c r="J1536" s="199">
        <v>4.5813991047880989E-2</v>
      </c>
      <c r="K1536" s="199">
        <v>4.4330835803830036E-2</v>
      </c>
      <c r="L1536" s="199">
        <v>3.9424295705195733E-2</v>
      </c>
      <c r="M1536" s="199">
        <v>4.1506808414020394E-2</v>
      </c>
      <c r="N1536" s="199">
        <v>2.77221081002752E-2</v>
      </c>
    </row>
    <row r="1537" spans="1:14">
      <c r="C1537" s="29">
        <v>23</v>
      </c>
      <c r="D1537" s="34" t="s">
        <v>1982</v>
      </c>
      <c r="E1537" s="199">
        <v>3.8713548920521278E-2</v>
      </c>
      <c r="F1537" s="199">
        <v>4.5226236443980168E-2</v>
      </c>
      <c r="G1537" s="199">
        <v>4.0399857981389307E-2</v>
      </c>
      <c r="H1537" s="199">
        <v>4.7970412147438621E-2</v>
      </c>
      <c r="I1537" s="199">
        <v>4.0783395472714992E-2</v>
      </c>
      <c r="J1537" s="199">
        <v>3.7758000564154209E-2</v>
      </c>
      <c r="K1537" s="199">
        <v>4.6049608174715921E-2</v>
      </c>
      <c r="L1537" s="199">
        <v>3.8049435139002143E-2</v>
      </c>
      <c r="M1537" s="199">
        <v>4.2523136797634101E-2</v>
      </c>
      <c r="N1537" s="199">
        <v>3.451398712687314E-2</v>
      </c>
    </row>
    <row r="1538" spans="1:14">
      <c r="C1538" s="29">
        <v>24</v>
      </c>
      <c r="D1538" s="34" t="s">
        <v>1983</v>
      </c>
      <c r="E1538" s="199">
        <v>3.29337493121971E-2</v>
      </c>
      <c r="F1538" s="199">
        <v>4.4438097230203449E-2</v>
      </c>
      <c r="G1538" s="199">
        <v>3.8404931729391759E-2</v>
      </c>
      <c r="H1538" s="199">
        <v>4.5260137202535994E-2</v>
      </c>
      <c r="I1538" s="199">
        <v>3.8467848136670188E-2</v>
      </c>
      <c r="J1538" s="199">
        <v>3.1949742720689095E-2</v>
      </c>
      <c r="K1538" s="199">
        <v>4.5382611607880353E-2</v>
      </c>
      <c r="L1538" s="199">
        <v>3.6020115147598383E-2</v>
      </c>
      <c r="M1538" s="199">
        <v>4.1540907811506607E-2</v>
      </c>
      <c r="N1538" s="199">
        <v>4.4991944396105828E-2</v>
      </c>
    </row>
    <row r="1539" spans="1:14">
      <c r="A1539" s="16" t="s">
        <v>439</v>
      </c>
      <c r="B1539" s="16" t="s">
        <v>308</v>
      </c>
      <c r="C1539" s="29">
        <v>1</v>
      </c>
      <c r="D1539" s="34" t="s">
        <v>1984</v>
      </c>
      <c r="E1539" s="199">
        <v>3.0687219444840722E-2</v>
      </c>
      <c r="F1539" s="199">
        <v>3.4636592527383846E-2</v>
      </c>
      <c r="G1539" s="199">
        <v>3.083614913140692E-2</v>
      </c>
      <c r="H1539" s="199">
        <v>3.221142791676828E-2</v>
      </c>
      <c r="I1539" s="199">
        <v>3.784728067239982E-2</v>
      </c>
      <c r="J1539" s="199">
        <v>3.102247805627031E-2</v>
      </c>
      <c r="K1539" s="199">
        <v>3.4997507282741792E-2</v>
      </c>
      <c r="L1539" s="199">
        <v>2.4612300455471026E-2</v>
      </c>
      <c r="M1539" s="199">
        <v>3.137135812023014E-2</v>
      </c>
      <c r="N1539" s="199">
        <v>4.8740789050283437E-2</v>
      </c>
    </row>
    <row r="1540" spans="1:14">
      <c r="C1540" s="29">
        <v>2</v>
      </c>
      <c r="D1540" s="34" t="s">
        <v>1985</v>
      </c>
      <c r="E1540" s="199">
        <v>2.9136755181490795E-2</v>
      </c>
      <c r="F1540" s="199">
        <v>3.481537051200001E-2</v>
      </c>
      <c r="G1540" s="199">
        <v>3.0652094957251626E-2</v>
      </c>
      <c r="H1540" s="199">
        <v>3.1130489298547278E-2</v>
      </c>
      <c r="I1540" s="199">
        <v>3.6696762144571307E-2</v>
      </c>
      <c r="J1540" s="199">
        <v>2.9722809942403585E-2</v>
      </c>
      <c r="K1540" s="199">
        <v>3.5279661450707892E-2</v>
      </c>
      <c r="L1540" s="199">
        <v>2.3770494145953038E-2</v>
      </c>
      <c r="M1540" s="199">
        <v>3.2081465452171769E-2</v>
      </c>
      <c r="N1540" s="199">
        <v>5.0166111884183386E-2</v>
      </c>
    </row>
    <row r="1541" spans="1:14">
      <c r="C1541" s="29">
        <v>3</v>
      </c>
      <c r="D1541" s="34" t="s">
        <v>1986</v>
      </c>
      <c r="E1541" s="199">
        <v>3.0538404561761084E-2</v>
      </c>
      <c r="F1541" s="199">
        <v>3.4564825829061674E-2</v>
      </c>
      <c r="G1541" s="199">
        <v>2.9845891384747747E-2</v>
      </c>
      <c r="H1541" s="199">
        <v>2.988970181554626E-2</v>
      </c>
      <c r="I1541" s="199">
        <v>3.5612550759312356E-2</v>
      </c>
      <c r="J1541" s="199">
        <v>2.972711593659378E-2</v>
      </c>
      <c r="K1541" s="199">
        <v>3.5028306674252947E-2</v>
      </c>
      <c r="L1541" s="199">
        <v>2.2738599955814884E-2</v>
      </c>
      <c r="M1541" s="199">
        <v>3.129732640110737E-2</v>
      </c>
      <c r="N1541" s="199">
        <v>3.4826995037629434E-2</v>
      </c>
    </row>
    <row r="1542" spans="1:14">
      <c r="C1542" s="29">
        <v>4</v>
      </c>
      <c r="D1542" s="34" t="s">
        <v>1987</v>
      </c>
      <c r="E1542" s="199">
        <v>3.2175984799423796E-2</v>
      </c>
      <c r="F1542" s="199">
        <v>3.4180787572406585E-2</v>
      </c>
      <c r="G1542" s="199">
        <v>3.0691368877737109E-2</v>
      </c>
      <c r="H1542" s="199">
        <v>2.9040855605392563E-2</v>
      </c>
      <c r="I1542" s="199">
        <v>3.4152598899492584E-2</v>
      </c>
      <c r="J1542" s="199">
        <v>2.9380328453733968E-2</v>
      </c>
      <c r="K1542" s="199">
        <v>3.4133537234232493E-2</v>
      </c>
      <c r="L1542" s="199">
        <v>2.3717873739176994E-2</v>
      </c>
      <c r="M1542" s="199">
        <v>3.1416145993009049E-2</v>
      </c>
      <c r="N1542" s="199">
        <v>2.5252665484996124E-2</v>
      </c>
    </row>
    <row r="1543" spans="1:14">
      <c r="C1543" s="29">
        <v>5</v>
      </c>
      <c r="D1543" s="34" t="s">
        <v>1988</v>
      </c>
      <c r="E1543" s="199">
        <v>3.3478645275602258E-2</v>
      </c>
      <c r="F1543" s="199">
        <v>3.5203617077666657E-2</v>
      </c>
      <c r="G1543" s="199">
        <v>3.2718693518876678E-2</v>
      </c>
      <c r="H1543" s="199">
        <v>3.145055719143755E-2</v>
      </c>
      <c r="I1543" s="199">
        <v>4.0434692900559947E-2</v>
      </c>
      <c r="J1543" s="199">
        <v>3.0631896655226046E-2</v>
      </c>
      <c r="K1543" s="199">
        <v>3.4809363173728014E-2</v>
      </c>
      <c r="L1543" s="199">
        <v>2.8532894712415723E-2</v>
      </c>
      <c r="M1543" s="199">
        <v>3.4733083159399776E-2</v>
      </c>
      <c r="N1543" s="199">
        <v>2.4995668284199309E-2</v>
      </c>
    </row>
    <row r="1544" spans="1:14">
      <c r="C1544" s="29">
        <v>6</v>
      </c>
      <c r="D1544" s="34" t="s">
        <v>1989</v>
      </c>
      <c r="E1544" s="199">
        <v>3.9032000733066168E-2</v>
      </c>
      <c r="F1544" s="199">
        <v>3.7531172673261268E-2</v>
      </c>
      <c r="G1544" s="199">
        <v>3.6072389127398123E-2</v>
      </c>
      <c r="H1544" s="199">
        <v>3.4239614497101341E-2</v>
      </c>
      <c r="I1544" s="199">
        <v>4.4908095313590364E-2</v>
      </c>
      <c r="J1544" s="199">
        <v>3.5174614507093423E-2</v>
      </c>
      <c r="K1544" s="199">
        <v>3.6333437089093465E-2</v>
      </c>
      <c r="L1544" s="199">
        <v>3.8447781338009808E-2</v>
      </c>
      <c r="M1544" s="199">
        <v>4.4264557222259637E-2</v>
      </c>
      <c r="N1544" s="199">
        <v>3.989117438465422E-2</v>
      </c>
    </row>
    <row r="1545" spans="1:14">
      <c r="C1545" s="29">
        <v>7</v>
      </c>
      <c r="D1545" s="34" t="s">
        <v>1990</v>
      </c>
      <c r="E1545" s="199">
        <v>4.9211638238173233E-2</v>
      </c>
      <c r="F1545" s="199">
        <v>4.3002680783018415E-2</v>
      </c>
      <c r="G1545" s="199">
        <v>4.2271106472584731E-2</v>
      </c>
      <c r="H1545" s="199">
        <v>4.1698775764987248E-2</v>
      </c>
      <c r="I1545" s="199">
        <v>4.612563781796216E-2</v>
      </c>
      <c r="J1545" s="199">
        <v>4.5957223568670005E-2</v>
      </c>
      <c r="K1545" s="199">
        <v>4.1367773698966256E-2</v>
      </c>
      <c r="L1545" s="199">
        <v>4.4452904962977803E-2</v>
      </c>
      <c r="M1545" s="199">
        <v>4.8081625634681477E-2</v>
      </c>
      <c r="N1545" s="199">
        <v>4.3622369088015096E-2</v>
      </c>
    </row>
    <row r="1546" spans="1:14">
      <c r="C1546" s="29">
        <v>8</v>
      </c>
      <c r="D1546" s="34" t="s">
        <v>1991</v>
      </c>
      <c r="E1546" s="199">
        <v>5.1581047720678216E-2</v>
      </c>
      <c r="F1546" s="199">
        <v>4.880052822694713E-2</v>
      </c>
      <c r="G1546" s="199">
        <v>4.7092987868014413E-2</v>
      </c>
      <c r="H1546" s="199">
        <v>4.8323650580376E-2</v>
      </c>
      <c r="I1546" s="199">
        <v>5.0764628878923024E-2</v>
      </c>
      <c r="J1546" s="199">
        <v>5.0803636340327064E-2</v>
      </c>
      <c r="K1546" s="199">
        <v>4.4944371636865155E-2</v>
      </c>
      <c r="L1546" s="199">
        <v>5.0059342196301523E-2</v>
      </c>
      <c r="M1546" s="199">
        <v>5.4850917418100324E-2</v>
      </c>
      <c r="N1546" s="199">
        <v>4.658192646737546E-2</v>
      </c>
    </row>
    <row r="1547" spans="1:14">
      <c r="C1547" s="29">
        <v>9</v>
      </c>
      <c r="D1547" s="34" t="s">
        <v>1992</v>
      </c>
      <c r="E1547" s="199">
        <v>5.1692770361345598E-2</v>
      </c>
      <c r="F1547" s="199">
        <v>4.8338410808452539E-2</v>
      </c>
      <c r="G1547" s="199">
        <v>4.7666559378442906E-2</v>
      </c>
      <c r="H1547" s="199">
        <v>4.9611510500207262E-2</v>
      </c>
      <c r="I1547" s="199">
        <v>4.948782809938998E-2</v>
      </c>
      <c r="J1547" s="199">
        <v>4.6543809258288764E-2</v>
      </c>
      <c r="K1547" s="199">
        <v>4.6125957310555472E-2</v>
      </c>
      <c r="L1547" s="199">
        <v>5.2570283835275483E-2</v>
      </c>
      <c r="M1547" s="199">
        <v>5.3729464211459875E-2</v>
      </c>
      <c r="N1547" s="199">
        <v>5.1689153921736397E-2</v>
      </c>
    </row>
    <row r="1548" spans="1:14">
      <c r="C1548" s="29">
        <v>10</v>
      </c>
      <c r="D1548" s="34" t="s">
        <v>1993</v>
      </c>
      <c r="E1548" s="199">
        <v>4.5568517754907924E-2</v>
      </c>
      <c r="F1548" s="199">
        <v>4.7879194117240897E-2</v>
      </c>
      <c r="G1548" s="199">
        <v>5.0331281404136625E-2</v>
      </c>
      <c r="H1548" s="199">
        <v>5.1496875728951841E-2</v>
      </c>
      <c r="I1548" s="199">
        <v>4.1843271658929433E-2</v>
      </c>
      <c r="J1548" s="199">
        <v>4.7630534542041136E-2</v>
      </c>
      <c r="K1548" s="199">
        <v>4.9603585545136337E-2</v>
      </c>
      <c r="L1548" s="199">
        <v>5.5095075058469431E-2</v>
      </c>
      <c r="M1548" s="199">
        <v>5.5594747383663719E-2</v>
      </c>
      <c r="N1548" s="199">
        <v>5.8135177514251631E-2</v>
      </c>
    </row>
    <row r="1549" spans="1:14">
      <c r="C1549" s="29">
        <v>11</v>
      </c>
      <c r="D1549" s="34" t="s">
        <v>1994</v>
      </c>
      <c r="E1549" s="199">
        <v>4.3219364374677834E-2</v>
      </c>
      <c r="F1549" s="199">
        <v>4.948265002869616E-2</v>
      </c>
      <c r="G1549" s="199">
        <v>5.1796745040855512E-2</v>
      </c>
      <c r="H1549" s="199">
        <v>4.9257449274822271E-2</v>
      </c>
      <c r="I1549" s="199">
        <v>4.0379018795267313E-2</v>
      </c>
      <c r="J1549" s="199">
        <v>4.3325486365713671E-2</v>
      </c>
      <c r="K1549" s="199">
        <v>5.0060542378772409E-2</v>
      </c>
      <c r="L1549" s="199">
        <v>5.5872441402836544E-2</v>
      </c>
      <c r="M1549" s="199">
        <v>5.3880074411098752E-2</v>
      </c>
      <c r="N1549" s="199">
        <v>5.457983432935893E-2</v>
      </c>
    </row>
    <row r="1550" spans="1:14">
      <c r="C1550" s="29">
        <v>12</v>
      </c>
      <c r="D1550" s="34" t="s">
        <v>1995</v>
      </c>
      <c r="E1550" s="199">
        <v>4.1565874721311853E-2</v>
      </c>
      <c r="F1550" s="199">
        <v>4.8535825590119902E-2</v>
      </c>
      <c r="G1550" s="199">
        <v>5.0709752333844359E-2</v>
      </c>
      <c r="H1550" s="199">
        <v>5.0757289395110546E-2</v>
      </c>
      <c r="I1550" s="199">
        <v>4.5576901411075725E-2</v>
      </c>
      <c r="J1550" s="199">
        <v>4.2744576759345641E-2</v>
      </c>
      <c r="K1550" s="199">
        <v>5.0396558284550273E-2</v>
      </c>
      <c r="L1550" s="199">
        <v>5.561915561235236E-2</v>
      </c>
      <c r="M1550" s="199">
        <v>5.0592117632976732E-2</v>
      </c>
      <c r="N1550" s="199">
        <v>4.4521644050267289E-2</v>
      </c>
    </row>
    <row r="1551" spans="1:14">
      <c r="C1551" s="29">
        <v>13</v>
      </c>
      <c r="D1551" s="34" t="s">
        <v>1996</v>
      </c>
      <c r="E1551" s="199">
        <v>4.083909011449785E-2</v>
      </c>
      <c r="F1551" s="199">
        <v>4.674412299877246E-2</v>
      </c>
      <c r="G1551" s="199">
        <v>4.977712658334376E-2</v>
      </c>
      <c r="H1551" s="199">
        <v>4.8114940156002858E-2</v>
      </c>
      <c r="I1551" s="199">
        <v>4.7453931171274444E-2</v>
      </c>
      <c r="J1551" s="199">
        <v>4.015258844972841E-2</v>
      </c>
      <c r="K1551" s="199">
        <v>4.701328728402733E-2</v>
      </c>
      <c r="L1551" s="199">
        <v>5.5872574957168457E-2</v>
      </c>
      <c r="M1551" s="199">
        <v>5.1166544056205784E-2</v>
      </c>
      <c r="N1551" s="199">
        <v>3.8728875486578149E-2</v>
      </c>
    </row>
    <row r="1552" spans="1:14">
      <c r="C1552" s="29">
        <v>14</v>
      </c>
      <c r="D1552" s="34" t="s">
        <v>1997</v>
      </c>
      <c r="E1552" s="199">
        <v>3.7525441493846894E-2</v>
      </c>
      <c r="F1552" s="199">
        <v>4.6914243890564845E-2</v>
      </c>
      <c r="G1552" s="199">
        <v>5.1010641983155587E-2</v>
      </c>
      <c r="H1552" s="199">
        <v>5.1254110278195632E-2</v>
      </c>
      <c r="I1552" s="199">
        <v>4.8450808284067927E-2</v>
      </c>
      <c r="J1552" s="199">
        <v>3.8661140488557129E-2</v>
      </c>
      <c r="K1552" s="199">
        <v>4.8800619122325473E-2</v>
      </c>
      <c r="L1552" s="199">
        <v>5.6451332654538999E-2</v>
      </c>
      <c r="M1552" s="199">
        <v>5.4025591087950998E-2</v>
      </c>
      <c r="N1552" s="199">
        <v>4.7918354959626264E-2</v>
      </c>
    </row>
    <row r="1553" spans="1:14">
      <c r="C1553" s="29">
        <v>15</v>
      </c>
      <c r="D1553" s="34" t="s">
        <v>1998</v>
      </c>
      <c r="E1553" s="199">
        <v>3.5999172880993781E-2</v>
      </c>
      <c r="F1553" s="199">
        <v>4.6937855510054721E-2</v>
      </c>
      <c r="G1553" s="199">
        <v>4.9771215440782834E-2</v>
      </c>
      <c r="H1553" s="199">
        <v>4.9819357210143141E-2</v>
      </c>
      <c r="I1553" s="199">
        <v>4.2681967408187603E-2</v>
      </c>
      <c r="J1553" s="199">
        <v>3.7882261168236127E-2</v>
      </c>
      <c r="K1553" s="199">
        <v>4.7748777745242513E-2</v>
      </c>
      <c r="L1553" s="199">
        <v>5.4395317136380378E-2</v>
      </c>
      <c r="M1553" s="199">
        <v>5.4687836869570065E-2</v>
      </c>
      <c r="N1553" s="199">
        <v>5.3020201400570177E-2</v>
      </c>
    </row>
    <row r="1554" spans="1:14">
      <c r="C1554" s="29">
        <v>16</v>
      </c>
      <c r="D1554" s="34" t="s">
        <v>1999</v>
      </c>
      <c r="E1554" s="199">
        <v>3.634453864927905E-2</v>
      </c>
      <c r="F1554" s="199">
        <v>4.6368922191041655E-2</v>
      </c>
      <c r="G1554" s="199">
        <v>4.7909757854417534E-2</v>
      </c>
      <c r="H1554" s="199">
        <v>4.516011137227504E-2</v>
      </c>
      <c r="I1554" s="199">
        <v>4.2397384320618799E-2</v>
      </c>
      <c r="J1554" s="199">
        <v>3.9508809697125016E-2</v>
      </c>
      <c r="K1554" s="199">
        <v>4.7570255346298239E-2</v>
      </c>
      <c r="L1554" s="199">
        <v>5.1256883824318686E-2</v>
      </c>
      <c r="M1554" s="199">
        <v>4.8674933219964397E-2</v>
      </c>
      <c r="N1554" s="199">
        <v>5.1456694142121187E-2</v>
      </c>
    </row>
    <row r="1555" spans="1:14">
      <c r="C1555" s="29">
        <v>17</v>
      </c>
      <c r="D1555" s="34" t="s">
        <v>2000</v>
      </c>
      <c r="E1555" s="199">
        <v>4.1072465694057349E-2</v>
      </c>
      <c r="F1555" s="199">
        <v>4.2956674947717023E-2</v>
      </c>
      <c r="G1555" s="199">
        <v>4.601740320587891E-2</v>
      </c>
      <c r="H1555" s="199">
        <v>4.1949006176236855E-2</v>
      </c>
      <c r="I1555" s="199">
        <v>4.0430511369046553E-2</v>
      </c>
      <c r="J1555" s="199">
        <v>4.2202086733716331E-2</v>
      </c>
      <c r="K1555" s="199">
        <v>4.4278217003882805E-2</v>
      </c>
      <c r="L1555" s="199">
        <v>4.6539811598109271E-2</v>
      </c>
      <c r="M1555" s="199">
        <v>3.5181664442055949E-2</v>
      </c>
      <c r="N1555" s="199">
        <v>4.8413192953455329E-2</v>
      </c>
    </row>
    <row r="1556" spans="1:14">
      <c r="C1556" s="29">
        <v>18</v>
      </c>
      <c r="D1556" s="34" t="s">
        <v>2001</v>
      </c>
      <c r="E1556" s="199">
        <v>4.8005523835988349E-2</v>
      </c>
      <c r="F1556" s="199">
        <v>3.7948877402008849E-2</v>
      </c>
      <c r="G1556" s="199">
        <v>4.2624900519054217E-2</v>
      </c>
      <c r="H1556" s="199">
        <v>4.1070731981328219E-2</v>
      </c>
      <c r="I1556" s="199">
        <v>4.0615574006596544E-2</v>
      </c>
      <c r="J1556" s="199">
        <v>4.7999341313373585E-2</v>
      </c>
      <c r="K1556" s="199">
        <v>3.8121512874046456E-2</v>
      </c>
      <c r="L1556" s="199">
        <v>4.2551077921019552E-2</v>
      </c>
      <c r="M1556" s="199">
        <v>3.4141092864492704E-2</v>
      </c>
      <c r="N1556" s="199">
        <v>3.6501566413005705E-2</v>
      </c>
    </row>
    <row r="1557" spans="1:14">
      <c r="C1557" s="29">
        <v>19</v>
      </c>
      <c r="D1557" s="34" t="s">
        <v>2002</v>
      </c>
      <c r="E1557" s="199">
        <v>5.4239990732445453E-2</v>
      </c>
      <c r="F1557" s="199">
        <v>4.0760719186783957E-2</v>
      </c>
      <c r="G1557" s="199">
        <v>4.2837701651247763E-2</v>
      </c>
      <c r="H1557" s="199">
        <v>4.1816734479560531E-2</v>
      </c>
      <c r="I1557" s="199">
        <v>4.0964433207142673E-2</v>
      </c>
      <c r="J1557" s="199">
        <v>5.4765795263383571E-2</v>
      </c>
      <c r="K1557" s="199">
        <v>3.9538160892450311E-2</v>
      </c>
      <c r="L1557" s="199">
        <v>4.1529814655702137E-2</v>
      </c>
      <c r="M1557" s="199">
        <v>3.3507300554992001E-2</v>
      </c>
      <c r="N1557" s="199">
        <v>3.6055157539929814E-2</v>
      </c>
    </row>
    <row r="1558" spans="1:14">
      <c r="C1558" s="29">
        <v>20</v>
      </c>
      <c r="D1558" s="34" t="s">
        <v>2003</v>
      </c>
      <c r="E1558" s="199">
        <v>5.4901396675312887E-2</v>
      </c>
      <c r="F1558" s="199">
        <v>4.0943059204384923E-2</v>
      </c>
      <c r="G1558" s="199">
        <v>4.100999478208521E-2</v>
      </c>
      <c r="H1558" s="199">
        <v>4.1345208090709261E-2</v>
      </c>
      <c r="I1558" s="199">
        <v>4.0024305450602427E-2</v>
      </c>
      <c r="J1558" s="199">
        <v>5.5804069957204133E-2</v>
      </c>
      <c r="K1558" s="199">
        <v>4.0531329676686739E-2</v>
      </c>
      <c r="L1558" s="199">
        <v>4.1060384534440421E-2</v>
      </c>
      <c r="M1558" s="199">
        <v>3.3978627051471186E-2</v>
      </c>
      <c r="N1558" s="199">
        <v>3.6175046518861005E-2</v>
      </c>
    </row>
    <row r="1559" spans="1:14">
      <c r="C1559" s="29">
        <v>21</v>
      </c>
      <c r="D1559" s="34" t="s">
        <v>2004</v>
      </c>
      <c r="E1559" s="199">
        <v>5.102911158627646E-2</v>
      </c>
      <c r="F1559" s="199">
        <v>4.1609520084740913E-2</v>
      </c>
      <c r="G1559" s="199">
        <v>4.1017700965713041E-2</v>
      </c>
      <c r="H1559" s="199">
        <v>4.0373159185470388E-2</v>
      </c>
      <c r="I1559" s="199">
        <v>3.6892218874740305E-2</v>
      </c>
      <c r="J1559" s="199">
        <v>5.4366610029250917E-2</v>
      </c>
      <c r="K1559" s="199">
        <v>3.9964987886564607E-2</v>
      </c>
      <c r="L1559" s="199">
        <v>3.8914727348697838E-2</v>
      </c>
      <c r="M1559" s="199">
        <v>3.2867360890403985E-2</v>
      </c>
      <c r="N1559" s="199">
        <v>3.6551717458052316E-2</v>
      </c>
    </row>
    <row r="1560" spans="1:14">
      <c r="C1560" s="29">
        <v>22</v>
      </c>
      <c r="D1560" s="34" t="s">
        <v>2005</v>
      </c>
      <c r="E1560" s="199">
        <v>4.5962247681630153E-2</v>
      </c>
      <c r="F1560" s="199">
        <v>3.8232472340362984E-2</v>
      </c>
      <c r="G1560" s="199">
        <v>3.8599892427725782E-2</v>
      </c>
      <c r="H1560" s="199">
        <v>4.1898355493880858E-2</v>
      </c>
      <c r="I1560" s="199">
        <v>3.9832791307288923E-2</v>
      </c>
      <c r="J1560" s="199">
        <v>5.0257492743869703E-2</v>
      </c>
      <c r="K1560" s="199">
        <v>3.8323172013956838E-2</v>
      </c>
      <c r="L1560" s="199">
        <v>3.5479536311112364E-2</v>
      </c>
      <c r="M1560" s="199">
        <v>3.3751614010033008E-2</v>
      </c>
      <c r="N1560" s="199">
        <v>3.0727093294934432E-2</v>
      </c>
    </row>
    <row r="1561" spans="1:14">
      <c r="C1561" s="29">
        <v>23</v>
      </c>
      <c r="D1561" s="34" t="s">
        <v>2006</v>
      </c>
      <c r="E1561" s="199">
        <v>4.0714924550361825E-2</v>
      </c>
      <c r="F1561" s="199">
        <v>3.6576322388212956E-2</v>
      </c>
      <c r="G1561" s="199">
        <v>3.5458018240339395E-2</v>
      </c>
      <c r="H1561" s="199">
        <v>3.9426774937795589E-2</v>
      </c>
      <c r="I1561" s="199">
        <v>3.7858152654334648E-2</v>
      </c>
      <c r="J1561" s="199">
        <v>4.069638332208203E-2</v>
      </c>
      <c r="K1561" s="199">
        <v>3.731549626995067E-2</v>
      </c>
      <c r="L1561" s="199">
        <v>3.1665865652301929E-2</v>
      </c>
      <c r="M1561" s="199">
        <v>3.2965894210517578E-2</v>
      </c>
      <c r="N1561" s="199">
        <v>3.1808892232291899E-2</v>
      </c>
    </row>
    <row r="1562" spans="1:14">
      <c r="C1562" s="29">
        <v>24</v>
      </c>
      <c r="D1562" s="34" t="s">
        <v>2007</v>
      </c>
      <c r="E1562" s="199">
        <v>3.5477872938030369E-2</v>
      </c>
      <c r="F1562" s="199">
        <v>3.703555410909963E-2</v>
      </c>
      <c r="G1562" s="199">
        <v>3.3280626850959394E-2</v>
      </c>
      <c r="H1562" s="199">
        <v>3.8663313069153112E-2</v>
      </c>
      <c r="I1562" s="199">
        <v>3.8568654594625003E-2</v>
      </c>
      <c r="J1562" s="199">
        <v>3.5038910447765831E-2</v>
      </c>
      <c r="K1562" s="199">
        <v>3.7713582124965589E-2</v>
      </c>
      <c r="L1562" s="199">
        <v>2.8793525991155446E-2</v>
      </c>
      <c r="M1562" s="199">
        <v>3.3158657702183653E-2</v>
      </c>
      <c r="N1562" s="199">
        <v>2.9639698103623258E-2</v>
      </c>
    </row>
    <row r="1563" spans="1:14">
      <c r="A1563" s="16" t="s">
        <v>439</v>
      </c>
      <c r="B1563" s="16" t="s">
        <v>309</v>
      </c>
      <c r="C1563" s="29">
        <v>1</v>
      </c>
      <c r="D1563" s="34" t="s">
        <v>2008</v>
      </c>
      <c r="E1563" s="199">
        <v>3.3152671955056022E-2</v>
      </c>
      <c r="F1563" s="199">
        <v>3.3270691035572154E-2</v>
      </c>
      <c r="G1563" s="199">
        <v>3.216362233138479E-2</v>
      </c>
      <c r="H1563" s="199">
        <v>3.4593399124687958E-2</v>
      </c>
      <c r="I1563" s="199">
        <v>3.7358475999687231E-2</v>
      </c>
      <c r="J1563" s="199">
        <v>3.1060449720493592E-2</v>
      </c>
      <c r="K1563" s="199">
        <v>3.5887758930069388E-2</v>
      </c>
      <c r="L1563" s="199">
        <v>2.7461071451108092E-2</v>
      </c>
      <c r="M1563" s="199">
        <v>3.2733009534886864E-2</v>
      </c>
      <c r="N1563" s="199">
        <v>2.6319387136635387E-2</v>
      </c>
    </row>
    <row r="1564" spans="1:14">
      <c r="C1564" s="29">
        <v>2</v>
      </c>
      <c r="D1564" s="34" t="s">
        <v>2009</v>
      </c>
      <c r="E1564" s="199">
        <v>3.1223890270756827E-2</v>
      </c>
      <c r="F1564" s="199">
        <v>3.2529815799885821E-2</v>
      </c>
      <c r="G1564" s="199">
        <v>3.0923657170025886E-2</v>
      </c>
      <c r="H1564" s="199">
        <v>3.2783735862602033E-2</v>
      </c>
      <c r="I1564" s="199">
        <v>3.2116483444698377E-2</v>
      </c>
      <c r="J1564" s="199">
        <v>3.0572866654760399E-2</v>
      </c>
      <c r="K1564" s="199">
        <v>3.5237183263306902E-2</v>
      </c>
      <c r="L1564" s="199">
        <v>2.5567866341609534E-2</v>
      </c>
      <c r="M1564" s="199">
        <v>3.2264257846204659E-2</v>
      </c>
      <c r="N1564" s="199">
        <v>3.3967434930603342E-2</v>
      </c>
    </row>
    <row r="1565" spans="1:14">
      <c r="C1565" s="29">
        <v>3</v>
      </c>
      <c r="D1565" s="34" t="s">
        <v>2010</v>
      </c>
      <c r="E1565" s="199">
        <v>3.0720995027606116E-2</v>
      </c>
      <c r="F1565" s="199">
        <v>3.2979661926602018E-2</v>
      </c>
      <c r="G1565" s="199">
        <v>3.0890587874863828E-2</v>
      </c>
      <c r="H1565" s="199">
        <v>3.2032366096204273E-2</v>
      </c>
      <c r="I1565" s="199">
        <v>3.289631916352994E-2</v>
      </c>
      <c r="J1565" s="199">
        <v>2.9580039321147226E-2</v>
      </c>
      <c r="K1565" s="199">
        <v>3.5290453530605496E-2</v>
      </c>
      <c r="L1565" s="199">
        <v>2.4514409663935699E-2</v>
      </c>
      <c r="M1565" s="199">
        <v>3.1503136772432709E-2</v>
      </c>
      <c r="N1565" s="199">
        <v>4.2016513255523809E-2</v>
      </c>
    </row>
    <row r="1566" spans="1:14">
      <c r="C1566" s="29">
        <v>4</v>
      </c>
      <c r="D1566" s="34" t="s">
        <v>2011</v>
      </c>
      <c r="E1566" s="199">
        <v>3.1751247772626279E-2</v>
      </c>
      <c r="F1566" s="199">
        <v>3.3776126600819703E-2</v>
      </c>
      <c r="G1566" s="199">
        <v>3.1501446448145301E-2</v>
      </c>
      <c r="H1566" s="199">
        <v>3.2143082025238676E-2</v>
      </c>
      <c r="I1566" s="199">
        <v>3.4963739965021716E-2</v>
      </c>
      <c r="J1566" s="199">
        <v>2.9423602154900311E-2</v>
      </c>
      <c r="K1566" s="199">
        <v>3.4716545419311115E-2</v>
      </c>
      <c r="L1566" s="199">
        <v>2.4908986481811158E-2</v>
      </c>
      <c r="M1566" s="199">
        <v>3.2497009023752556E-2</v>
      </c>
      <c r="N1566" s="199">
        <v>4.4272909965583869E-2</v>
      </c>
    </row>
    <row r="1567" spans="1:14">
      <c r="C1567" s="29">
        <v>5</v>
      </c>
      <c r="D1567" s="34" t="s">
        <v>2012</v>
      </c>
      <c r="E1567" s="199">
        <v>3.374002940646003E-2</v>
      </c>
      <c r="F1567" s="199">
        <v>3.3940248353042456E-2</v>
      </c>
      <c r="G1567" s="199">
        <v>3.2772754458312292E-2</v>
      </c>
      <c r="H1567" s="199">
        <v>3.2931682873278932E-2</v>
      </c>
      <c r="I1567" s="199">
        <v>4.366367394770676E-2</v>
      </c>
      <c r="J1567" s="199">
        <v>3.1262368912335886E-2</v>
      </c>
      <c r="K1567" s="199">
        <v>3.4309752535131834E-2</v>
      </c>
      <c r="L1567" s="199">
        <v>2.829452943715292E-2</v>
      </c>
      <c r="M1567" s="199">
        <v>3.5066878702165308E-2</v>
      </c>
      <c r="N1567" s="199">
        <v>3.7104840933383253E-2</v>
      </c>
    </row>
    <row r="1568" spans="1:14">
      <c r="C1568" s="29">
        <v>6</v>
      </c>
      <c r="D1568" s="34" t="s">
        <v>2013</v>
      </c>
      <c r="E1568" s="199">
        <v>4.0042293768600426E-2</v>
      </c>
      <c r="F1568" s="199">
        <v>3.7353583814769907E-2</v>
      </c>
      <c r="G1568" s="199">
        <v>3.6650175093050241E-2</v>
      </c>
      <c r="H1568" s="199">
        <v>3.6965670569244151E-2</v>
      </c>
      <c r="I1568" s="199">
        <v>4.2594035083204584E-2</v>
      </c>
      <c r="J1568" s="199">
        <v>3.5291406947674096E-2</v>
      </c>
      <c r="K1568" s="199">
        <v>3.7434273423137945E-2</v>
      </c>
      <c r="L1568" s="199">
        <v>3.8089817571960748E-2</v>
      </c>
      <c r="M1568" s="199">
        <v>4.4634117621213741E-2</v>
      </c>
      <c r="N1568" s="199">
        <v>3.7061146315070632E-2</v>
      </c>
    </row>
    <row r="1569" spans="3:14">
      <c r="C1569" s="29">
        <v>7</v>
      </c>
      <c r="D1569" s="34" t="s">
        <v>2014</v>
      </c>
      <c r="E1569" s="199">
        <v>4.8808196508033773E-2</v>
      </c>
      <c r="F1569" s="199">
        <v>4.2950705505309154E-2</v>
      </c>
      <c r="G1569" s="199">
        <v>4.3839830142790727E-2</v>
      </c>
      <c r="H1569" s="199">
        <v>4.6074533926194865E-2</v>
      </c>
      <c r="I1569" s="199">
        <v>4.4505172016180677E-2</v>
      </c>
      <c r="J1569" s="199">
        <v>4.7207658275283268E-2</v>
      </c>
      <c r="K1569" s="199">
        <v>4.2108816470149045E-2</v>
      </c>
      <c r="L1569" s="199">
        <v>4.4233601034745995E-2</v>
      </c>
      <c r="M1569" s="199">
        <v>4.8722768200524E-2</v>
      </c>
      <c r="N1569" s="199">
        <v>3.9939032766660477E-2</v>
      </c>
    </row>
    <row r="1570" spans="3:14">
      <c r="C1570" s="29">
        <v>8</v>
      </c>
      <c r="D1570" s="34" t="s">
        <v>2015</v>
      </c>
      <c r="E1570" s="199">
        <v>5.2379124483689851E-2</v>
      </c>
      <c r="F1570" s="199">
        <v>4.8380199907932096E-2</v>
      </c>
      <c r="G1570" s="199">
        <v>4.7915776413268996E-2</v>
      </c>
      <c r="H1570" s="199">
        <v>4.9761248708139638E-2</v>
      </c>
      <c r="I1570" s="199">
        <v>4.6233895288818327E-2</v>
      </c>
      <c r="J1570" s="199">
        <v>4.9515585581013911E-2</v>
      </c>
      <c r="K1570" s="199">
        <v>4.6690367824064737E-2</v>
      </c>
      <c r="L1570" s="199">
        <v>4.8717051064889536E-2</v>
      </c>
      <c r="M1570" s="199">
        <v>5.4538934044814961E-2</v>
      </c>
      <c r="N1570" s="199">
        <v>4.2499636705730315E-2</v>
      </c>
    </row>
    <row r="1571" spans="3:14">
      <c r="C1571" s="29">
        <v>9</v>
      </c>
      <c r="D1571" s="34" t="s">
        <v>2016</v>
      </c>
      <c r="E1571" s="199">
        <v>4.8532800270967368E-2</v>
      </c>
      <c r="F1571" s="199">
        <v>5.0851242732136516E-2</v>
      </c>
      <c r="G1571" s="199">
        <v>4.9172414861082814E-2</v>
      </c>
      <c r="H1571" s="199">
        <v>5.0778262242056657E-2</v>
      </c>
      <c r="I1571" s="199">
        <v>4.823529877536397E-2</v>
      </c>
      <c r="J1571" s="199">
        <v>4.8441842245443269E-2</v>
      </c>
      <c r="K1571" s="199">
        <v>4.8048721094399491E-2</v>
      </c>
      <c r="L1571" s="199">
        <v>5.2751824357067149E-2</v>
      </c>
      <c r="M1571" s="199">
        <v>5.3784099725155833E-2</v>
      </c>
      <c r="N1571" s="199">
        <v>5.3292869468617166E-2</v>
      </c>
    </row>
    <row r="1572" spans="3:14">
      <c r="C1572" s="29">
        <v>10</v>
      </c>
      <c r="D1572" s="34" t="s">
        <v>2017</v>
      </c>
      <c r="E1572" s="199">
        <v>4.5669881330629519E-2</v>
      </c>
      <c r="F1572" s="199">
        <v>4.9681635838033943E-2</v>
      </c>
      <c r="G1572" s="199">
        <v>5.0149327146307654E-2</v>
      </c>
      <c r="H1572" s="199">
        <v>5.1471504982240068E-2</v>
      </c>
      <c r="I1572" s="199">
        <v>5.0333897169371526E-2</v>
      </c>
      <c r="J1572" s="199">
        <v>4.3416518142366529E-2</v>
      </c>
      <c r="K1572" s="199">
        <v>4.9908034588284356E-2</v>
      </c>
      <c r="L1572" s="199">
        <v>5.5113923259127735E-2</v>
      </c>
      <c r="M1572" s="199">
        <v>5.3270705018503901E-2</v>
      </c>
      <c r="N1572" s="199">
        <v>5.5739106054452092E-2</v>
      </c>
    </row>
    <row r="1573" spans="3:14">
      <c r="C1573" s="29">
        <v>11</v>
      </c>
      <c r="D1573" s="34" t="s">
        <v>2018</v>
      </c>
      <c r="E1573" s="199">
        <v>4.1514074232143032E-2</v>
      </c>
      <c r="F1573" s="199">
        <v>5.1227669940767356E-2</v>
      </c>
      <c r="G1573" s="199">
        <v>5.1910490766964905E-2</v>
      </c>
      <c r="H1573" s="199">
        <v>4.9295999804164499E-2</v>
      </c>
      <c r="I1573" s="199">
        <v>4.7858891206038361E-2</v>
      </c>
      <c r="J1573" s="199">
        <v>4.2730061145956455E-2</v>
      </c>
      <c r="K1573" s="199">
        <v>5.0678237081791554E-2</v>
      </c>
      <c r="L1573" s="199">
        <v>5.6205675503066925E-2</v>
      </c>
      <c r="M1573" s="199">
        <v>5.1798474353115964E-2</v>
      </c>
      <c r="N1573" s="199">
        <v>6.4158264555686961E-2</v>
      </c>
    </row>
    <row r="1574" spans="3:14">
      <c r="C1574" s="29">
        <v>12</v>
      </c>
      <c r="D1574" s="34" t="s">
        <v>2019</v>
      </c>
      <c r="E1574" s="199">
        <v>3.9261511118729019E-2</v>
      </c>
      <c r="F1574" s="199">
        <v>5.0193351187421277E-2</v>
      </c>
      <c r="G1574" s="199">
        <v>5.023661732029578E-2</v>
      </c>
      <c r="H1574" s="199">
        <v>5.0454491448323049E-2</v>
      </c>
      <c r="I1574" s="199">
        <v>4.7265230253943968E-2</v>
      </c>
      <c r="J1574" s="199">
        <v>4.1897831960441216E-2</v>
      </c>
      <c r="K1574" s="199">
        <v>4.9533234701107848E-2</v>
      </c>
      <c r="L1574" s="199">
        <v>5.5265540736681718E-2</v>
      </c>
      <c r="M1574" s="199">
        <v>4.9253257227347899E-2</v>
      </c>
      <c r="N1574" s="199">
        <v>5.635182377033579E-2</v>
      </c>
    </row>
    <row r="1575" spans="3:14">
      <c r="C1575" s="29">
        <v>13</v>
      </c>
      <c r="D1575" s="34" t="s">
        <v>2020</v>
      </c>
      <c r="E1575" s="199">
        <v>3.7804767560677056E-2</v>
      </c>
      <c r="F1575" s="199">
        <v>4.9228620799912637E-2</v>
      </c>
      <c r="G1575" s="199">
        <v>5.0452470199443274E-2</v>
      </c>
      <c r="H1575" s="199">
        <v>4.9565552835256224E-2</v>
      </c>
      <c r="I1575" s="199">
        <v>4.5417339294357054E-2</v>
      </c>
      <c r="J1575" s="199">
        <v>3.9726554186445218E-2</v>
      </c>
      <c r="K1575" s="199">
        <v>4.8887862714580746E-2</v>
      </c>
      <c r="L1575" s="199">
        <v>5.5263297874587725E-2</v>
      </c>
      <c r="M1575" s="199">
        <v>5.1055295251755894E-2</v>
      </c>
      <c r="N1575" s="199">
        <v>4.6763006679649256E-2</v>
      </c>
    </row>
    <row r="1576" spans="3:14">
      <c r="C1576" s="29">
        <v>14</v>
      </c>
      <c r="D1576" s="34" t="s">
        <v>2021</v>
      </c>
      <c r="E1576" s="199">
        <v>3.7124797025050345E-2</v>
      </c>
      <c r="F1576" s="199">
        <v>4.9141899418566282E-2</v>
      </c>
      <c r="G1576" s="199">
        <v>4.9325325691488862E-2</v>
      </c>
      <c r="H1576" s="199">
        <v>5.0717389423571173E-2</v>
      </c>
      <c r="I1576" s="199">
        <v>4.1609021112673845E-2</v>
      </c>
      <c r="J1576" s="199">
        <v>3.8272192583576212E-2</v>
      </c>
      <c r="K1576" s="199">
        <v>4.8693630531572323E-2</v>
      </c>
      <c r="L1576" s="199">
        <v>5.4201433072040596E-2</v>
      </c>
      <c r="M1576" s="199">
        <v>5.2697480191250125E-2</v>
      </c>
      <c r="N1576" s="199">
        <v>4.1970998028114832E-2</v>
      </c>
    </row>
    <row r="1577" spans="3:14">
      <c r="C1577" s="29">
        <v>15</v>
      </c>
      <c r="D1577" s="34" t="s">
        <v>2022</v>
      </c>
      <c r="E1577" s="199">
        <v>3.5678114453720759E-2</v>
      </c>
      <c r="F1577" s="199">
        <v>4.7998676904038091E-2</v>
      </c>
      <c r="G1577" s="199">
        <v>4.9199310802615498E-2</v>
      </c>
      <c r="H1577" s="199">
        <v>4.8262464977768621E-2</v>
      </c>
      <c r="I1577" s="199">
        <v>3.9377992182837281E-2</v>
      </c>
      <c r="J1577" s="199">
        <v>3.6586325501507914E-2</v>
      </c>
      <c r="K1577" s="199">
        <v>4.9911041159087011E-2</v>
      </c>
      <c r="L1577" s="199">
        <v>5.392211850196299E-2</v>
      </c>
      <c r="M1577" s="199">
        <v>5.291638638221248E-2</v>
      </c>
      <c r="N1577" s="199">
        <v>3.3616388394841781E-2</v>
      </c>
    </row>
    <row r="1578" spans="3:14">
      <c r="C1578" s="29">
        <v>16</v>
      </c>
      <c r="D1578" s="34" t="s">
        <v>2023</v>
      </c>
      <c r="E1578" s="199">
        <v>3.7411564039069742E-2</v>
      </c>
      <c r="F1578" s="199">
        <v>4.7108224406937065E-2</v>
      </c>
      <c r="G1578" s="199">
        <v>4.6346457604127748E-2</v>
      </c>
      <c r="H1578" s="199">
        <v>4.3556735491268539E-2</v>
      </c>
      <c r="I1578" s="199">
        <v>3.7031754625418543E-2</v>
      </c>
      <c r="J1578" s="199">
        <v>3.9554667570234153E-2</v>
      </c>
      <c r="K1578" s="199">
        <v>4.9244507539602661E-2</v>
      </c>
      <c r="L1578" s="199">
        <v>5.0602672170935385E-2</v>
      </c>
      <c r="M1578" s="199">
        <v>4.7741540095116476E-2</v>
      </c>
      <c r="N1578" s="199">
        <v>3.6356736104697598E-2</v>
      </c>
    </row>
    <row r="1579" spans="3:14">
      <c r="C1579" s="29">
        <v>17</v>
      </c>
      <c r="D1579" s="34" t="s">
        <v>2024</v>
      </c>
      <c r="E1579" s="199">
        <v>4.1164151573008956E-2</v>
      </c>
      <c r="F1579" s="199">
        <v>4.3212134892363446E-2</v>
      </c>
      <c r="G1579" s="199">
        <v>4.4718287900938403E-2</v>
      </c>
      <c r="H1579" s="199">
        <v>4.0214733986481302E-2</v>
      </c>
      <c r="I1579" s="199">
        <v>3.6678210623937856E-2</v>
      </c>
      <c r="J1579" s="199">
        <v>4.1921248968713111E-2</v>
      </c>
      <c r="K1579" s="199">
        <v>4.4209946911861517E-2</v>
      </c>
      <c r="L1579" s="199">
        <v>4.6373510542667168E-2</v>
      </c>
      <c r="M1579" s="199">
        <v>3.6311232190384957E-2</v>
      </c>
      <c r="N1579" s="199">
        <v>3.6161930931387205E-2</v>
      </c>
    </row>
    <row r="1580" spans="3:14">
      <c r="C1580" s="29">
        <v>18</v>
      </c>
      <c r="D1580" s="34" t="s">
        <v>2025</v>
      </c>
      <c r="E1580" s="199">
        <v>4.7620887715336832E-2</v>
      </c>
      <c r="F1580" s="199">
        <v>3.6849761724560122E-2</v>
      </c>
      <c r="G1580" s="199">
        <v>4.2412456613879969E-2</v>
      </c>
      <c r="H1580" s="199">
        <v>3.8663454430994358E-2</v>
      </c>
      <c r="I1580" s="199">
        <v>4.0226022699266874E-2</v>
      </c>
      <c r="J1580" s="199">
        <v>4.9756804393240768E-2</v>
      </c>
      <c r="K1580" s="199">
        <v>3.7453816133355293E-2</v>
      </c>
      <c r="L1580" s="199">
        <v>4.2582197322813403E-2</v>
      </c>
      <c r="M1580" s="199">
        <v>3.5562331436405352E-2</v>
      </c>
      <c r="N1580" s="199">
        <v>3.0147135006771009E-2</v>
      </c>
    </row>
    <row r="1581" spans="3:14">
      <c r="C1581" s="29">
        <v>19</v>
      </c>
      <c r="D1581" s="34" t="s">
        <v>2026</v>
      </c>
      <c r="E1581" s="199">
        <v>5.3142353376254961E-2</v>
      </c>
      <c r="F1581" s="199">
        <v>3.9641108363096131E-2</v>
      </c>
      <c r="G1581" s="199">
        <v>4.3081758012071321E-2</v>
      </c>
      <c r="H1581" s="199">
        <v>3.9794441613589492E-2</v>
      </c>
      <c r="I1581" s="199">
        <v>3.887271723111306E-2</v>
      </c>
      <c r="J1581" s="199">
        <v>5.6959477103455745E-2</v>
      </c>
      <c r="K1581" s="199">
        <v>3.8609669150974288E-2</v>
      </c>
      <c r="L1581" s="199">
        <v>4.2084094163445877E-2</v>
      </c>
      <c r="M1581" s="199">
        <v>3.5612413556247981E-2</v>
      </c>
      <c r="N1581" s="199">
        <v>2.9890760144020114E-2</v>
      </c>
    </row>
    <row r="1582" spans="3:14">
      <c r="C1582" s="29">
        <v>20</v>
      </c>
      <c r="D1582" s="34" t="s">
        <v>2027</v>
      </c>
      <c r="E1582" s="199">
        <v>5.4497543247652241E-2</v>
      </c>
      <c r="F1582" s="199">
        <v>4.0880489346781484E-2</v>
      </c>
      <c r="G1582" s="199">
        <v>4.1463915597072118E-2</v>
      </c>
      <c r="H1582" s="199">
        <v>3.9379268514423527E-2</v>
      </c>
      <c r="I1582" s="199">
        <v>4.2204562617967595E-2</v>
      </c>
      <c r="J1582" s="199">
        <v>5.7337903307760049E-2</v>
      </c>
      <c r="K1582" s="199">
        <v>3.6857339468151118E-2</v>
      </c>
      <c r="L1582" s="199">
        <v>4.1137814998114794E-2</v>
      </c>
      <c r="M1582" s="199">
        <v>3.4818445958178679E-2</v>
      </c>
      <c r="N1582" s="199">
        <v>3.1575320087905631E-2</v>
      </c>
    </row>
    <row r="1583" spans="3:14">
      <c r="C1583" s="29">
        <v>21</v>
      </c>
      <c r="D1583" s="34" t="s">
        <v>2028</v>
      </c>
      <c r="E1583" s="199">
        <v>5.1936627263575161E-2</v>
      </c>
      <c r="F1583" s="199">
        <v>4.0417178248527114E-2</v>
      </c>
      <c r="G1583" s="199">
        <v>4.0235983243634858E-2</v>
      </c>
      <c r="H1583" s="199">
        <v>3.8313296108146606E-2</v>
      </c>
      <c r="I1583" s="199">
        <v>4.3899930815437561E-2</v>
      </c>
      <c r="J1583" s="199">
        <v>5.5281538201318071E-2</v>
      </c>
      <c r="K1583" s="199">
        <v>3.7067471785212129E-2</v>
      </c>
      <c r="L1583" s="199">
        <v>3.8516378646488221E-2</v>
      </c>
      <c r="M1583" s="199">
        <v>3.4133189759880604E-2</v>
      </c>
      <c r="N1583" s="199">
        <v>3.3428534638081119E-2</v>
      </c>
    </row>
    <row r="1584" spans="3:14">
      <c r="C1584" s="29">
        <v>22</v>
      </c>
      <c r="D1584" s="34" t="s">
        <v>2029</v>
      </c>
      <c r="E1584" s="199">
        <v>4.8662048958405063E-2</v>
      </c>
      <c r="F1584" s="199">
        <v>3.7685623048261077E-2</v>
      </c>
      <c r="G1584" s="199">
        <v>3.744352950925816E-2</v>
      </c>
      <c r="H1584" s="199">
        <v>3.9029901352060685E-2</v>
      </c>
      <c r="I1584" s="199">
        <v>4.2780308826425924E-2</v>
      </c>
      <c r="J1584" s="199">
        <v>4.8941022243243856E-2</v>
      </c>
      <c r="K1584" s="199">
        <v>3.6511236913828314E-2</v>
      </c>
      <c r="L1584" s="199">
        <v>3.4393925094310523E-2</v>
      </c>
      <c r="M1584" s="199">
        <v>3.3551276497167541E-2</v>
      </c>
      <c r="N1584" s="199">
        <v>4.2708344712140182E-2</v>
      </c>
    </row>
    <row r="1585" spans="1:14">
      <c r="C1585" s="29">
        <v>23</v>
      </c>
      <c r="D1585" s="34" t="s">
        <v>2030</v>
      </c>
      <c r="E1585" s="199">
        <v>4.2372250075346653E-2</v>
      </c>
      <c r="F1585" s="199">
        <v>3.5694606459392923E-2</v>
      </c>
      <c r="G1585" s="199">
        <v>3.485612528517755E-2</v>
      </c>
      <c r="H1585" s="199">
        <v>3.7460052794604543E-2</v>
      </c>
      <c r="I1585" s="199">
        <v>4.0400320287902795E-2</v>
      </c>
      <c r="J1585" s="199">
        <v>4.0032471672311207E-2</v>
      </c>
      <c r="K1585" s="199">
        <v>3.6244423027981067E-2</v>
      </c>
      <c r="L1585" s="199">
        <v>3.1205795730907083E-2</v>
      </c>
      <c r="M1585" s="199">
        <v>3.2964559871761522E-2</v>
      </c>
      <c r="N1585" s="199">
        <v>5.3065458841490158E-2</v>
      </c>
    </row>
    <row r="1586" spans="1:14">
      <c r="C1586" s="29">
        <v>24</v>
      </c>
      <c r="D1586" s="34" t="s">
        <v>2031</v>
      </c>
      <c r="E1586" s="199">
        <v>3.5788178566604233E-2</v>
      </c>
      <c r="F1586" s="199">
        <v>3.500674374527115E-2</v>
      </c>
      <c r="G1586" s="199">
        <v>3.2337679513799227E-2</v>
      </c>
      <c r="H1586" s="199">
        <v>3.575673080946002E-2</v>
      </c>
      <c r="I1586" s="199">
        <v>4.3476707369096181E-2</v>
      </c>
      <c r="J1586" s="199">
        <v>3.5229563206377532E-2</v>
      </c>
      <c r="K1586" s="199">
        <v>3.6465675802433997E-2</v>
      </c>
      <c r="L1586" s="199">
        <v>2.8592464978569033E-2</v>
      </c>
      <c r="M1586" s="199">
        <v>3.256920073952007E-2</v>
      </c>
      <c r="N1586" s="199">
        <v>5.1592420572617967E-2</v>
      </c>
    </row>
    <row r="1587" spans="1:14">
      <c r="A1587" s="16" t="s">
        <v>439</v>
      </c>
      <c r="B1587" s="16" t="s">
        <v>310</v>
      </c>
      <c r="C1587" s="29">
        <v>1</v>
      </c>
      <c r="D1587" s="34" t="s">
        <v>2032</v>
      </c>
      <c r="E1587" s="199">
        <v>3.3007214688599427E-2</v>
      </c>
      <c r="F1587" s="199">
        <v>3.3538972099258817E-2</v>
      </c>
      <c r="G1587" s="199">
        <v>3.1233762805317349E-2</v>
      </c>
      <c r="H1587" s="199">
        <v>3.4145512744426815E-2</v>
      </c>
      <c r="I1587" s="199">
        <v>3.871562378021489E-2</v>
      </c>
      <c r="J1587" s="199">
        <v>3.3497544927685689E-2</v>
      </c>
      <c r="K1587" s="199">
        <v>3.5884054623123454E-2</v>
      </c>
      <c r="L1587" s="199">
        <v>2.784977391995359E-2</v>
      </c>
      <c r="M1587" s="199">
        <v>3.3052499011330942E-2</v>
      </c>
      <c r="N1587" s="199">
        <v>4.1740252453729185E-2</v>
      </c>
    </row>
    <row r="1588" spans="1:14">
      <c r="C1588" s="29">
        <v>2</v>
      </c>
      <c r="D1588" s="34" t="s">
        <v>2033</v>
      </c>
      <c r="E1588" s="199">
        <v>3.2528572950119745E-2</v>
      </c>
      <c r="F1588" s="199">
        <v>3.3104433579236862E-2</v>
      </c>
      <c r="G1588" s="199">
        <v>3.0294674142053259E-2</v>
      </c>
      <c r="H1588" s="199">
        <v>3.2879812290877983E-2</v>
      </c>
      <c r="I1588" s="199">
        <v>4.0037270111403275E-2</v>
      </c>
      <c r="J1588" s="199">
        <v>3.1553279544909503E-2</v>
      </c>
      <c r="K1588" s="199">
        <v>3.5745311552673013E-2</v>
      </c>
      <c r="L1588" s="199">
        <v>2.594457959691247E-2</v>
      </c>
      <c r="M1588" s="199">
        <v>3.3266140787339055E-2</v>
      </c>
      <c r="N1588" s="199">
        <v>3.441743076183619E-2</v>
      </c>
    </row>
    <row r="1589" spans="1:14">
      <c r="C1589" s="29">
        <v>3</v>
      </c>
      <c r="D1589" s="34" t="s">
        <v>2034</v>
      </c>
      <c r="E1589" s="199">
        <v>3.2289803489293854E-2</v>
      </c>
      <c r="F1589" s="199">
        <v>3.3049060796895853E-2</v>
      </c>
      <c r="G1589" s="199">
        <v>3.0755233758158047E-2</v>
      </c>
      <c r="H1589" s="199">
        <v>3.2408741931738719E-2</v>
      </c>
      <c r="I1589" s="199">
        <v>3.7300311958605802E-2</v>
      </c>
      <c r="J1589" s="199">
        <v>3.1229664494612262E-2</v>
      </c>
      <c r="K1589" s="199">
        <v>3.6036679799554876E-2</v>
      </c>
      <c r="L1589" s="199">
        <v>2.4652949206159618E-2</v>
      </c>
      <c r="M1589" s="199">
        <v>3.254963464233071E-2</v>
      </c>
      <c r="N1589" s="199">
        <v>2.3288865726119073E-2</v>
      </c>
    </row>
    <row r="1590" spans="1:14">
      <c r="C1590" s="29">
        <v>4</v>
      </c>
      <c r="D1590" s="34" t="s">
        <v>2035</v>
      </c>
      <c r="E1590" s="199">
        <v>3.2895894306240389E-2</v>
      </c>
      <c r="F1590" s="199">
        <v>3.3697879539948822E-2</v>
      </c>
      <c r="G1590" s="199">
        <v>3.1525941623359949E-2</v>
      </c>
      <c r="H1590" s="199">
        <v>3.2364034723185477E-2</v>
      </c>
      <c r="I1590" s="199">
        <v>4.0587357907481428E-2</v>
      </c>
      <c r="J1590" s="199">
        <v>3.0676299397588858E-2</v>
      </c>
      <c r="K1590" s="199">
        <v>3.5411517094253733E-2</v>
      </c>
      <c r="L1590" s="199">
        <v>2.5337429297802794E-2</v>
      </c>
      <c r="M1590" s="199">
        <v>3.2870313251534264E-2</v>
      </c>
      <c r="N1590" s="199">
        <v>2.1108148240908352E-2</v>
      </c>
    </row>
    <row r="1591" spans="1:14">
      <c r="C1591" s="29">
        <v>5</v>
      </c>
      <c r="D1591" s="34" t="s">
        <v>2036</v>
      </c>
      <c r="E1591" s="199">
        <v>3.5438605207800497E-2</v>
      </c>
      <c r="F1591" s="199">
        <v>3.4706417834571797E-2</v>
      </c>
      <c r="G1591" s="199">
        <v>3.3490578764134304E-2</v>
      </c>
      <c r="H1591" s="199">
        <v>3.3833396201397588E-2</v>
      </c>
      <c r="I1591" s="199">
        <v>3.8521902536942945E-2</v>
      </c>
      <c r="J1591" s="199">
        <v>3.0921830068860248E-2</v>
      </c>
      <c r="K1591" s="199">
        <v>3.5092833074226691E-2</v>
      </c>
      <c r="L1591" s="199">
        <v>2.9006247192596868E-2</v>
      </c>
      <c r="M1591" s="199">
        <v>3.5993168645852343E-2</v>
      </c>
      <c r="N1591" s="199">
        <v>2.3474249731899124E-2</v>
      </c>
    </row>
    <row r="1592" spans="1:14">
      <c r="C1592" s="29">
        <v>6</v>
      </c>
      <c r="D1592" s="34" t="s">
        <v>2037</v>
      </c>
      <c r="E1592" s="199">
        <v>4.0813843426253639E-2</v>
      </c>
      <c r="F1592" s="199">
        <v>3.5898101519558932E-2</v>
      </c>
      <c r="G1592" s="199">
        <v>3.5703286998793902E-2</v>
      </c>
      <c r="H1592" s="199">
        <v>3.5830163754397404E-2</v>
      </c>
      <c r="I1592" s="199">
        <v>3.9963125559640364E-2</v>
      </c>
      <c r="J1592" s="199">
        <v>3.9819117859522427E-2</v>
      </c>
      <c r="K1592" s="199">
        <v>3.6621833963461366E-2</v>
      </c>
      <c r="L1592" s="199">
        <v>3.638200904956318E-2</v>
      </c>
      <c r="M1592" s="199">
        <v>4.3524689085712547E-2</v>
      </c>
      <c r="N1592" s="199">
        <v>3.4744461652827324E-2</v>
      </c>
    </row>
    <row r="1593" spans="1:14">
      <c r="C1593" s="29">
        <v>7</v>
      </c>
      <c r="D1593" s="34" t="s">
        <v>2038</v>
      </c>
      <c r="E1593" s="199">
        <v>5.092675067867556E-2</v>
      </c>
      <c r="F1593" s="199">
        <v>4.2175439722812756E-2</v>
      </c>
      <c r="G1593" s="199">
        <v>4.3562894105962063E-2</v>
      </c>
      <c r="H1593" s="199">
        <v>4.4512025683156264E-2</v>
      </c>
      <c r="I1593" s="199">
        <v>4.501405901503646E-2</v>
      </c>
      <c r="J1593" s="199">
        <v>4.718075940155303E-2</v>
      </c>
      <c r="K1593" s="199">
        <v>4.1582132700142931E-2</v>
      </c>
      <c r="L1593" s="199">
        <v>4.4761645745388275E-2</v>
      </c>
      <c r="M1593" s="199">
        <v>4.6572467535159846E-2</v>
      </c>
      <c r="N1593" s="199">
        <v>4.3124340490260892E-2</v>
      </c>
    </row>
    <row r="1594" spans="1:14">
      <c r="C1594" s="29">
        <v>8</v>
      </c>
      <c r="D1594" s="34" t="s">
        <v>2039</v>
      </c>
      <c r="E1594" s="199">
        <v>5.2846588071155456E-2</v>
      </c>
      <c r="F1594" s="199">
        <v>4.7149092583036192E-2</v>
      </c>
      <c r="G1594" s="199">
        <v>4.7123552360301552E-2</v>
      </c>
      <c r="H1594" s="199">
        <v>4.7569767104630518E-2</v>
      </c>
      <c r="I1594" s="199">
        <v>4.8380501786165882E-2</v>
      </c>
      <c r="J1594" s="199">
        <v>5.1915937180885982E-2</v>
      </c>
      <c r="K1594" s="199">
        <v>4.4308816182355354E-2</v>
      </c>
      <c r="L1594" s="199">
        <v>4.844470337061639E-2</v>
      </c>
      <c r="M1594" s="199">
        <v>5.3149726174299167E-2</v>
      </c>
      <c r="N1594" s="199">
        <v>5.0217120274319217E-2</v>
      </c>
    </row>
    <row r="1595" spans="1:14">
      <c r="C1595" s="29">
        <v>9</v>
      </c>
      <c r="D1595" s="34" t="s">
        <v>2040</v>
      </c>
      <c r="E1595" s="199">
        <v>4.9782780189104953E-2</v>
      </c>
      <c r="F1595" s="199">
        <v>4.9006540640958843E-2</v>
      </c>
      <c r="G1595" s="199">
        <v>4.7849925301643108E-2</v>
      </c>
      <c r="H1595" s="199">
        <v>4.9704455237799261E-2</v>
      </c>
      <c r="I1595" s="199">
        <v>4.8479069395711394E-2</v>
      </c>
      <c r="J1595" s="199">
        <v>4.8153856097620455E-2</v>
      </c>
      <c r="K1595" s="199">
        <v>4.6973303150411379E-2</v>
      </c>
      <c r="L1595" s="199">
        <v>5.1841281892968043E-2</v>
      </c>
      <c r="M1595" s="199">
        <v>5.2958686661655784E-2</v>
      </c>
      <c r="N1595" s="199">
        <v>5.9429078647629807E-2</v>
      </c>
    </row>
    <row r="1596" spans="1:14">
      <c r="C1596" s="29">
        <v>10</v>
      </c>
      <c r="D1596" s="34" t="s">
        <v>2041</v>
      </c>
      <c r="E1596" s="199">
        <v>4.5768302525199527E-2</v>
      </c>
      <c r="F1596" s="199">
        <v>4.977560706236165E-2</v>
      </c>
      <c r="G1596" s="199">
        <v>5.0034450445872965E-2</v>
      </c>
      <c r="H1596" s="199">
        <v>5.0619354672524097E-2</v>
      </c>
      <c r="I1596" s="199">
        <v>4.7272447788273275E-2</v>
      </c>
      <c r="J1596" s="199">
        <v>4.3879980968434755E-2</v>
      </c>
      <c r="K1596" s="199">
        <v>4.8791937023280302E-2</v>
      </c>
      <c r="L1596" s="199">
        <v>5.4481124939122806E-2</v>
      </c>
      <c r="M1596" s="199">
        <v>5.1524954554334479E-2</v>
      </c>
      <c r="N1596" s="199">
        <v>5.4594822384320695E-2</v>
      </c>
    </row>
    <row r="1597" spans="1:14">
      <c r="C1597" s="29">
        <v>11</v>
      </c>
      <c r="D1597" s="34" t="s">
        <v>2042</v>
      </c>
      <c r="E1597" s="199">
        <v>4.1990055278725562E-2</v>
      </c>
      <c r="F1597" s="199">
        <v>5.2541129206996842E-2</v>
      </c>
      <c r="G1597" s="199">
        <v>5.186019627730705E-2</v>
      </c>
      <c r="H1597" s="199">
        <v>5.0672540035652726E-2</v>
      </c>
      <c r="I1597" s="199">
        <v>4.4955933888270724E-2</v>
      </c>
      <c r="J1597" s="199">
        <v>4.1897228028974845E-2</v>
      </c>
      <c r="K1597" s="199">
        <v>5.0508619306016377E-2</v>
      </c>
      <c r="L1597" s="199">
        <v>5.6583582948867589E-2</v>
      </c>
      <c r="M1597" s="199">
        <v>5.1569367282028884E-2</v>
      </c>
      <c r="N1597" s="199">
        <v>5.2987598301096776E-2</v>
      </c>
    </row>
    <row r="1598" spans="1:14">
      <c r="C1598" s="29">
        <v>12</v>
      </c>
      <c r="D1598" s="34" t="s">
        <v>2043</v>
      </c>
      <c r="E1598" s="199">
        <v>3.986816517289006E-2</v>
      </c>
      <c r="F1598" s="199">
        <v>5.1285000954282033E-2</v>
      </c>
      <c r="G1598" s="199">
        <v>5.0788299060387225E-2</v>
      </c>
      <c r="H1598" s="199">
        <v>5.1357741708712289E-2</v>
      </c>
      <c r="I1598" s="199">
        <v>4.0750003217015669E-2</v>
      </c>
      <c r="J1598" s="199">
        <v>4.1619469228663615E-2</v>
      </c>
      <c r="K1598" s="199">
        <v>4.9817243634547495E-2</v>
      </c>
      <c r="L1598" s="199">
        <v>5.5959755110954176E-2</v>
      </c>
      <c r="M1598" s="199">
        <v>5.0620576092823041E-2</v>
      </c>
      <c r="N1598" s="199">
        <v>4.9564439664565439E-2</v>
      </c>
    </row>
    <row r="1599" spans="1:14">
      <c r="C1599" s="29">
        <v>13</v>
      </c>
      <c r="D1599" s="34" t="s">
        <v>2044</v>
      </c>
      <c r="E1599" s="199">
        <v>3.7948372662490376E-2</v>
      </c>
      <c r="F1599" s="199">
        <v>4.8738562426735146E-2</v>
      </c>
      <c r="G1599" s="199">
        <v>5.0655624761101456E-2</v>
      </c>
      <c r="H1599" s="199">
        <v>4.9455114101598675E-2</v>
      </c>
      <c r="I1599" s="199">
        <v>3.909019820405614E-2</v>
      </c>
      <c r="J1599" s="199">
        <v>3.7531983743949476E-2</v>
      </c>
      <c r="K1599" s="199">
        <v>4.9141816787084847E-2</v>
      </c>
      <c r="L1599" s="199">
        <v>5.6191116726742776E-2</v>
      </c>
      <c r="M1599" s="199">
        <v>5.1342408885885503E-2</v>
      </c>
      <c r="N1599" s="199">
        <v>4.6630062533339962E-2</v>
      </c>
    </row>
    <row r="1600" spans="1:14">
      <c r="C1600" s="29">
        <v>14</v>
      </c>
      <c r="D1600" s="34" t="s">
        <v>2045</v>
      </c>
      <c r="E1600" s="199">
        <v>3.5521220294005777E-2</v>
      </c>
      <c r="F1600" s="199">
        <v>4.8252244947044602E-2</v>
      </c>
      <c r="G1600" s="199">
        <v>4.9395007209072396E-2</v>
      </c>
      <c r="H1600" s="199">
        <v>5.1108678544792868E-2</v>
      </c>
      <c r="I1600" s="199">
        <v>3.7164190615050503E-2</v>
      </c>
      <c r="J1600" s="199">
        <v>3.823517893811941E-2</v>
      </c>
      <c r="K1600" s="199">
        <v>4.9302903809015926E-2</v>
      </c>
      <c r="L1600" s="199">
        <v>5.5340185590665066E-2</v>
      </c>
      <c r="M1600" s="199">
        <v>5.2124634350804701E-2</v>
      </c>
      <c r="N1600" s="199">
        <v>5.2517846279827952E-2</v>
      </c>
    </row>
    <row r="1601" spans="1:14">
      <c r="C1601" s="29">
        <v>15</v>
      </c>
      <c r="D1601" s="34" t="s">
        <v>2046</v>
      </c>
      <c r="E1601" s="199">
        <v>3.5400189353008177E-2</v>
      </c>
      <c r="F1601" s="199">
        <v>4.8225692529047431E-2</v>
      </c>
      <c r="G1601" s="199">
        <v>4.8482965637723106E-2</v>
      </c>
      <c r="H1601" s="199">
        <v>4.8138359405743444E-2</v>
      </c>
      <c r="I1601" s="199">
        <v>3.3197851016021088E-2</v>
      </c>
      <c r="J1601" s="199">
        <v>3.7100459594513094E-2</v>
      </c>
      <c r="K1601" s="199">
        <v>4.9415656925431727E-2</v>
      </c>
      <c r="L1601" s="199">
        <v>5.3779486024620071E-2</v>
      </c>
      <c r="M1601" s="199">
        <v>5.348724850843059E-2</v>
      </c>
      <c r="N1601" s="199">
        <v>4.3249106381568161E-2</v>
      </c>
    </row>
    <row r="1602" spans="1:14">
      <c r="C1602" s="29">
        <v>16</v>
      </c>
      <c r="D1602" s="34" t="s">
        <v>2047</v>
      </c>
      <c r="E1602" s="199">
        <v>3.6420820680313534E-2</v>
      </c>
      <c r="F1602" s="199">
        <v>4.7131518906473026E-2</v>
      </c>
      <c r="G1602" s="199">
        <v>4.62624138496808E-2</v>
      </c>
      <c r="H1602" s="199">
        <v>4.3447994119589051E-2</v>
      </c>
      <c r="I1602" s="199">
        <v>3.8086664388932025E-2</v>
      </c>
      <c r="J1602" s="199">
        <v>3.8960367965075994E-2</v>
      </c>
      <c r="K1602" s="199">
        <v>4.8264183027924408E-2</v>
      </c>
      <c r="L1602" s="199">
        <v>5.0968776675953495E-2</v>
      </c>
      <c r="M1602" s="199">
        <v>4.7561856420345675E-2</v>
      </c>
      <c r="N1602" s="199">
        <v>3.8767355963686828E-2</v>
      </c>
    </row>
    <row r="1603" spans="1:14">
      <c r="C1603" s="29">
        <v>17</v>
      </c>
      <c r="D1603" s="34" t="s">
        <v>2048</v>
      </c>
      <c r="E1603" s="199">
        <v>3.9376837835026809E-2</v>
      </c>
      <c r="F1603" s="199">
        <v>4.3053251263914856E-2</v>
      </c>
      <c r="G1603" s="199">
        <v>4.5583365573745739E-2</v>
      </c>
      <c r="H1603" s="199">
        <v>4.0075495418414535E-2</v>
      </c>
      <c r="I1603" s="199">
        <v>3.9414175755501907E-2</v>
      </c>
      <c r="J1603" s="199">
        <v>4.2517895178713502E-2</v>
      </c>
      <c r="K1603" s="199">
        <v>4.4655049943605904E-2</v>
      </c>
      <c r="L1603" s="199">
        <v>4.6320985160840746E-2</v>
      </c>
      <c r="M1603" s="199">
        <v>3.6673827889091133E-2</v>
      </c>
      <c r="N1603" s="199">
        <v>3.7870514796651544E-2</v>
      </c>
    </row>
    <row r="1604" spans="1:14">
      <c r="C1604" s="29">
        <v>18</v>
      </c>
      <c r="D1604" s="34" t="s">
        <v>2049</v>
      </c>
      <c r="E1604" s="199">
        <v>4.5665721325028899E-2</v>
      </c>
      <c r="F1604" s="199">
        <v>3.815002104537904E-2</v>
      </c>
      <c r="G1604" s="199">
        <v>4.3800555322546772E-2</v>
      </c>
      <c r="H1604" s="199">
        <v>3.9941049491760104E-2</v>
      </c>
      <c r="I1604" s="199">
        <v>4.285712660011514E-2</v>
      </c>
      <c r="J1604" s="199">
        <v>4.6469574853533861E-2</v>
      </c>
      <c r="K1604" s="199">
        <v>3.8341772301954215E-2</v>
      </c>
      <c r="L1604" s="199">
        <v>4.3128554779730308E-2</v>
      </c>
      <c r="M1604" s="199">
        <v>3.6508053963839555E-2</v>
      </c>
      <c r="N1604" s="199">
        <v>3.5358622903764216E-2</v>
      </c>
    </row>
    <row r="1605" spans="1:14">
      <c r="C1605" s="29">
        <v>19</v>
      </c>
      <c r="D1605" s="34" t="s">
        <v>2050</v>
      </c>
      <c r="E1605" s="199">
        <v>5.2617311170292835E-2</v>
      </c>
      <c r="F1605" s="199">
        <v>4.0703565804812158E-2</v>
      </c>
      <c r="G1605" s="199">
        <v>4.4062960652238706E-2</v>
      </c>
      <c r="H1605" s="199">
        <v>4.133396859265321E-2</v>
      </c>
      <c r="I1605" s="199">
        <v>4.3244569086659045E-2</v>
      </c>
      <c r="J1605" s="199">
        <v>5.2740775239489633E-2</v>
      </c>
      <c r="K1605" s="199">
        <v>3.8978282459054429E-2</v>
      </c>
      <c r="L1605" s="199">
        <v>4.2221826081268454E-2</v>
      </c>
      <c r="M1605" s="199">
        <v>3.6642083945957853E-2</v>
      </c>
      <c r="N1605" s="199">
        <v>4.1537527063302493E-2</v>
      </c>
    </row>
    <row r="1606" spans="1:14">
      <c r="C1606" s="29">
        <v>20</v>
      </c>
      <c r="D1606" s="34" t="s">
        <v>2051</v>
      </c>
      <c r="E1606" s="199">
        <v>5.332428728595083E-2</v>
      </c>
      <c r="F1606" s="199">
        <v>4.0431319199259082E-2</v>
      </c>
      <c r="G1606" s="199">
        <v>4.1939996300259387E-2</v>
      </c>
      <c r="H1606" s="199">
        <v>3.9704634066633472E-2</v>
      </c>
      <c r="I1606" s="199">
        <v>4.1038352866964972E-2</v>
      </c>
      <c r="J1606" s="199">
        <v>5.6050374975700985E-2</v>
      </c>
      <c r="K1606" s="199">
        <v>3.7883565317882298E-2</v>
      </c>
      <c r="L1606" s="199">
        <v>4.0377535116681879E-2</v>
      </c>
      <c r="M1606" s="199">
        <v>3.4962174320460081E-2</v>
      </c>
      <c r="N1606" s="199">
        <v>4.8696756577909464E-2</v>
      </c>
    </row>
    <row r="1607" spans="1:14">
      <c r="C1607" s="29">
        <v>21</v>
      </c>
      <c r="D1607" s="34" t="s">
        <v>2052</v>
      </c>
      <c r="E1607" s="199">
        <v>5.2383135710962175E-2</v>
      </c>
      <c r="F1607" s="199">
        <v>3.9899049637436783E-2</v>
      </c>
      <c r="G1607" s="199">
        <v>4.0712911358939508E-2</v>
      </c>
      <c r="H1607" s="199">
        <v>3.858320122700671E-2</v>
      </c>
      <c r="I1607" s="199">
        <v>4.1876877850833938E-2</v>
      </c>
      <c r="J1607" s="199">
        <v>5.2114337267218543E-2</v>
      </c>
      <c r="K1607" s="199">
        <v>3.7378954664941337E-2</v>
      </c>
      <c r="L1607" s="199">
        <v>3.8031400896937718E-2</v>
      </c>
      <c r="M1607" s="199">
        <v>3.3840267069495639E-2</v>
      </c>
      <c r="N1607" s="199">
        <v>4.7008196796785369E-2</v>
      </c>
    </row>
    <row r="1608" spans="1:14">
      <c r="C1608" s="29">
        <v>22</v>
      </c>
      <c r="D1608" s="34" t="s">
        <v>2053</v>
      </c>
      <c r="E1608" s="199">
        <v>4.7062448455134923E-2</v>
      </c>
      <c r="F1608" s="199">
        <v>3.7577905410819859E-2</v>
      </c>
      <c r="G1608" s="199">
        <v>3.7306093121670984E-2</v>
      </c>
      <c r="H1608" s="199">
        <v>3.8617947762151723E-2</v>
      </c>
      <c r="I1608" s="199">
        <v>4.4229982568589614E-2</v>
      </c>
      <c r="J1608" s="199">
        <v>4.9488210245881487E-2</v>
      </c>
      <c r="K1608" s="199">
        <v>3.6561177739153988E-2</v>
      </c>
      <c r="L1608" s="199">
        <v>3.3621457869670204E-2</v>
      </c>
      <c r="M1608" s="199">
        <v>3.3232957209596556E-2</v>
      </c>
      <c r="N1608" s="199">
        <v>4.7693872076442052E-2</v>
      </c>
    </row>
    <row r="1609" spans="1:14">
      <c r="C1609" s="29">
        <v>23</v>
      </c>
      <c r="D1609" s="34" t="s">
        <v>2054</v>
      </c>
      <c r="E1609" s="199">
        <v>4.1067581060827793E-2</v>
      </c>
      <c r="F1609" s="199">
        <v>3.5791240539901487E-2</v>
      </c>
      <c r="G1609" s="199">
        <v>3.4814424960779008E-2</v>
      </c>
      <c r="H1609" s="199">
        <v>3.7456811215032589E-2</v>
      </c>
      <c r="I1609" s="199">
        <v>4.4070226007825355E-2</v>
      </c>
      <c r="J1609" s="199">
        <v>4.1067233205613944E-2</v>
      </c>
      <c r="K1609" s="199">
        <v>3.6731779462937202E-2</v>
      </c>
      <c r="L1609" s="199">
        <v>3.0798130508583751E-2</v>
      </c>
      <c r="M1609" s="199">
        <v>3.3125200559096506E-2</v>
      </c>
      <c r="N1609" s="199">
        <v>3.852473004221476E-2</v>
      </c>
    </row>
    <row r="1610" spans="1:14">
      <c r="C1610" s="29">
        <v>24</v>
      </c>
      <c r="D1610" s="34" t="s">
        <v>2055</v>
      </c>
      <c r="E1610" s="199">
        <v>3.505549818289929E-2</v>
      </c>
      <c r="F1610" s="199">
        <v>3.6117952749256894E-2</v>
      </c>
      <c r="G1610" s="199">
        <v>3.2760885608951358E-2</v>
      </c>
      <c r="H1610" s="199">
        <v>3.6239199966124437E-2</v>
      </c>
      <c r="I1610" s="199">
        <v>4.5752178094688109E-2</v>
      </c>
      <c r="J1610" s="199">
        <v>3.5378641592878554E-2</v>
      </c>
      <c r="K1610" s="199">
        <v>3.6570575456966958E-2</v>
      </c>
      <c r="L1610" s="199">
        <v>2.7975462297399813E-2</v>
      </c>
      <c r="M1610" s="199">
        <v>3.2847063152595377E-2</v>
      </c>
      <c r="N1610" s="199">
        <v>3.3454600254995089E-2</v>
      </c>
    </row>
    <row r="1611" spans="1:14">
      <c r="A1611" s="16" t="s">
        <v>439</v>
      </c>
      <c r="B1611" s="16" t="s">
        <v>311</v>
      </c>
      <c r="C1611" s="29">
        <v>1</v>
      </c>
      <c r="D1611" s="34" t="s">
        <v>2056</v>
      </c>
      <c r="E1611" s="199">
        <v>3.3512172482039193E-2</v>
      </c>
      <c r="F1611" s="199">
        <v>3.4626812152154574E-2</v>
      </c>
      <c r="G1611" s="199">
        <v>3.1748856635735907E-2</v>
      </c>
      <c r="H1611" s="199">
        <v>3.6041968046412111E-2</v>
      </c>
      <c r="I1611" s="199">
        <v>4.3297778692766208E-2</v>
      </c>
      <c r="J1611" s="199">
        <v>3.243677787915461E-2</v>
      </c>
      <c r="K1611" s="199">
        <v>3.6287873181072287E-2</v>
      </c>
      <c r="L1611" s="199">
        <v>2.763343970536673E-2</v>
      </c>
      <c r="M1611" s="199">
        <v>3.2822793417439607E-2</v>
      </c>
      <c r="N1611" s="199">
        <v>2.8277858708623812E-2</v>
      </c>
    </row>
    <row r="1612" spans="1:14">
      <c r="C1612" s="29">
        <v>2</v>
      </c>
      <c r="D1612" s="34" t="s">
        <v>2057</v>
      </c>
      <c r="E1612" s="199">
        <v>3.1797288321982267E-2</v>
      </c>
      <c r="F1612" s="199">
        <v>3.3895845975784135E-2</v>
      </c>
      <c r="G1612" s="199">
        <v>3.1255190563990815E-2</v>
      </c>
      <c r="H1612" s="199">
        <v>3.451888284743744E-2</v>
      </c>
      <c r="I1612" s="199">
        <v>4.2054854682574652E-2</v>
      </c>
      <c r="J1612" s="199">
        <v>3.1547446359586069E-2</v>
      </c>
      <c r="K1612" s="199">
        <v>3.5777304862220291E-2</v>
      </c>
      <c r="L1612" s="199">
        <v>2.5503608797302218E-2</v>
      </c>
      <c r="M1612" s="199">
        <v>3.2578545474302806E-2</v>
      </c>
      <c r="N1612" s="199">
        <v>2.3045845208783444E-2</v>
      </c>
    </row>
    <row r="1613" spans="1:14">
      <c r="C1613" s="29">
        <v>3</v>
      </c>
      <c r="D1613" s="34" t="s">
        <v>2058</v>
      </c>
      <c r="E1613" s="199">
        <v>3.1606424345208481E-2</v>
      </c>
      <c r="F1613" s="199">
        <v>3.4122992198406282E-2</v>
      </c>
      <c r="G1613" s="199">
        <v>3.0997484379259695E-2</v>
      </c>
      <c r="H1613" s="199">
        <v>3.3976808581818542E-2</v>
      </c>
      <c r="I1613" s="199">
        <v>4.2611216969757552E-2</v>
      </c>
      <c r="J1613" s="199">
        <v>3.0312862819911246E-2</v>
      </c>
      <c r="K1613" s="199">
        <v>3.5768436963036741E-2</v>
      </c>
      <c r="L1613" s="199">
        <v>2.4935440247549345E-2</v>
      </c>
      <c r="M1613" s="199">
        <v>3.2837106489326043E-2</v>
      </c>
      <c r="N1613" s="199">
        <v>2.8740621411338076E-2</v>
      </c>
    </row>
    <row r="1614" spans="1:14">
      <c r="C1614" s="29">
        <v>4</v>
      </c>
      <c r="D1614" s="34" t="s">
        <v>2059</v>
      </c>
      <c r="E1614" s="199">
        <v>3.2128479715934535E-2</v>
      </c>
      <c r="F1614" s="199">
        <v>3.4220644500988884E-2</v>
      </c>
      <c r="G1614" s="199">
        <v>3.085196407968786E-2</v>
      </c>
      <c r="H1614" s="199">
        <v>3.28680553295174E-2</v>
      </c>
      <c r="I1614" s="199">
        <v>3.6327302856645524E-2</v>
      </c>
      <c r="J1614" s="199">
        <v>3.1122675495231213E-2</v>
      </c>
      <c r="K1614" s="199">
        <v>3.5106528373536852E-2</v>
      </c>
      <c r="L1614" s="199">
        <v>2.5323547563156492E-2</v>
      </c>
      <c r="M1614" s="199">
        <v>3.2486400623451775E-2</v>
      </c>
      <c r="N1614" s="199">
        <v>3.4019342618100148E-2</v>
      </c>
    </row>
    <row r="1615" spans="1:14">
      <c r="C1615" s="29">
        <v>5</v>
      </c>
      <c r="D1615" s="34" t="s">
        <v>2060</v>
      </c>
      <c r="E1615" s="199">
        <v>3.4650187711935711E-2</v>
      </c>
      <c r="F1615" s="199">
        <v>3.4429239825334926E-2</v>
      </c>
      <c r="G1615" s="199">
        <v>3.2566892595819727E-2</v>
      </c>
      <c r="H1615" s="199">
        <v>3.3417255815718243E-2</v>
      </c>
      <c r="I1615" s="199">
        <v>3.6234415608133605E-2</v>
      </c>
      <c r="J1615" s="199">
        <v>3.1406393710545988E-2</v>
      </c>
      <c r="K1615" s="199">
        <v>3.5173486872217934E-2</v>
      </c>
      <c r="L1615" s="199">
        <v>2.8481467304560422E-2</v>
      </c>
      <c r="M1615" s="199">
        <v>3.4775993660092458E-2</v>
      </c>
      <c r="N1615" s="199">
        <v>3.6431823817779159E-2</v>
      </c>
    </row>
    <row r="1616" spans="1:14">
      <c r="C1616" s="29">
        <v>6</v>
      </c>
      <c r="D1616" s="34" t="s">
        <v>2061</v>
      </c>
      <c r="E1616" s="199">
        <v>3.9306644675721036E-2</v>
      </c>
      <c r="F1616" s="199">
        <v>3.6920939905633311E-2</v>
      </c>
      <c r="G1616" s="199">
        <v>3.5580018195752058E-2</v>
      </c>
      <c r="H1616" s="199">
        <v>3.6922778540368975E-2</v>
      </c>
      <c r="I1616" s="199">
        <v>4.2247270224647332E-2</v>
      </c>
      <c r="J1616" s="199">
        <v>3.8868369709757156E-2</v>
      </c>
      <c r="K1616" s="199">
        <v>3.7591630156412363E-2</v>
      </c>
      <c r="L1616" s="199">
        <v>3.8079846882483781E-2</v>
      </c>
      <c r="M1616" s="199">
        <v>4.3108551405326476E-2</v>
      </c>
      <c r="N1616" s="199">
        <v>4.2133728104121033E-2</v>
      </c>
    </row>
    <row r="1617" spans="3:14">
      <c r="C1617" s="29">
        <v>7</v>
      </c>
      <c r="D1617" s="34" t="s">
        <v>2062</v>
      </c>
      <c r="E1617" s="199">
        <v>4.8539448991333459E-2</v>
      </c>
      <c r="F1617" s="199">
        <v>4.1460638114897683E-2</v>
      </c>
      <c r="G1617" s="199">
        <v>4.1453133022887292E-2</v>
      </c>
      <c r="H1617" s="199">
        <v>4.5089571777701211E-2</v>
      </c>
      <c r="I1617" s="199">
        <v>4.742859609531018E-2</v>
      </c>
      <c r="J1617" s="199">
        <v>4.9531223827001369E-2</v>
      </c>
      <c r="K1617" s="199">
        <v>4.1064330729198566E-2</v>
      </c>
      <c r="L1617" s="199">
        <v>4.3896602102260651E-2</v>
      </c>
      <c r="M1617" s="199">
        <v>4.6363386677891152E-2</v>
      </c>
      <c r="N1617" s="199">
        <v>4.1926075768529358E-2</v>
      </c>
    </row>
    <row r="1618" spans="3:14">
      <c r="C1618" s="29">
        <v>8</v>
      </c>
      <c r="D1618" s="34" t="s">
        <v>2063</v>
      </c>
      <c r="E1618" s="199">
        <v>5.134324620131675E-2</v>
      </c>
      <c r="F1618" s="199">
        <v>4.704154786357357E-2</v>
      </c>
      <c r="G1618" s="199">
        <v>4.6079876965259503E-2</v>
      </c>
      <c r="H1618" s="199">
        <v>4.7232541867027418E-2</v>
      </c>
      <c r="I1618" s="199">
        <v>4.9808187394912017E-2</v>
      </c>
      <c r="J1618" s="199">
        <v>5.3869863210378933E-2</v>
      </c>
      <c r="K1618" s="199">
        <v>4.5532267423571172E-2</v>
      </c>
      <c r="L1618" s="199">
        <v>4.8840147590773271E-2</v>
      </c>
      <c r="M1618" s="199">
        <v>5.3389751997189802E-2</v>
      </c>
      <c r="N1618" s="199">
        <v>5.0858877822017742E-2</v>
      </c>
    </row>
    <row r="1619" spans="3:14">
      <c r="C1619" s="29">
        <v>9</v>
      </c>
      <c r="D1619" s="34" t="s">
        <v>2064</v>
      </c>
      <c r="E1619" s="199">
        <v>4.8064675870164761E-2</v>
      </c>
      <c r="F1619" s="199">
        <v>4.9453597143082159E-2</v>
      </c>
      <c r="G1619" s="199">
        <v>4.8667137995332281E-2</v>
      </c>
      <c r="H1619" s="199">
        <v>4.9214883092425346E-2</v>
      </c>
      <c r="I1619" s="199">
        <v>5.0313693258168361E-2</v>
      </c>
      <c r="J1619" s="199">
        <v>4.9191600145697033E-2</v>
      </c>
      <c r="K1619" s="199">
        <v>4.8740591310345596E-2</v>
      </c>
      <c r="L1619" s="199">
        <v>5.3654905669700451E-2</v>
      </c>
      <c r="M1619" s="199">
        <v>5.3287780261163008E-2</v>
      </c>
      <c r="N1619" s="199">
        <v>6.145890115711309E-2</v>
      </c>
    </row>
    <row r="1620" spans="3:14">
      <c r="C1620" s="29">
        <v>10</v>
      </c>
      <c r="D1620" s="34" t="s">
        <v>2065</v>
      </c>
      <c r="E1620" s="199">
        <v>4.5697214328251363E-2</v>
      </c>
      <c r="F1620" s="199">
        <v>5.0778133617853674E-2</v>
      </c>
      <c r="G1620" s="199">
        <v>5.0182198405860551E-2</v>
      </c>
      <c r="H1620" s="199">
        <v>5.0828201652012003E-2</v>
      </c>
      <c r="I1620" s="199">
        <v>4.6823736702836481E-2</v>
      </c>
      <c r="J1620" s="199">
        <v>4.5776386247868131E-2</v>
      </c>
      <c r="K1620" s="199">
        <v>5.0711745596926913E-2</v>
      </c>
      <c r="L1620" s="199">
        <v>5.5637461823845463E-2</v>
      </c>
      <c r="M1620" s="199">
        <v>5.2687129707122513E-2</v>
      </c>
      <c r="N1620" s="199">
        <v>6.4387605687910715E-2</v>
      </c>
    </row>
    <row r="1621" spans="3:14">
      <c r="C1621" s="29">
        <v>11</v>
      </c>
      <c r="D1621" s="34" t="s">
        <v>2066</v>
      </c>
      <c r="E1621" s="199">
        <v>4.2951413105390128E-2</v>
      </c>
      <c r="F1621" s="199">
        <v>5.0896826636817515E-2</v>
      </c>
      <c r="G1621" s="199">
        <v>5.0737592596791468E-2</v>
      </c>
      <c r="H1621" s="199">
        <v>4.8638381477373378E-2</v>
      </c>
      <c r="I1621" s="199">
        <v>4.2617508486119601E-2</v>
      </c>
      <c r="J1621" s="199">
        <v>4.1296606483550699E-2</v>
      </c>
      <c r="K1621" s="199">
        <v>5.1840996379963381E-2</v>
      </c>
      <c r="L1621" s="199">
        <v>5.6575884921908098E-2</v>
      </c>
      <c r="M1621" s="199">
        <v>5.2237656524300499E-2</v>
      </c>
      <c r="N1621" s="199">
        <v>6.2100241116813157E-2</v>
      </c>
    </row>
    <row r="1622" spans="3:14">
      <c r="C1622" s="29">
        <v>12</v>
      </c>
      <c r="D1622" s="34" t="s">
        <v>2067</v>
      </c>
      <c r="E1622" s="199">
        <v>4.1787481020854049E-2</v>
      </c>
      <c r="F1622" s="199">
        <v>5.1491916542512783E-2</v>
      </c>
      <c r="G1622" s="199">
        <v>5.0931566702306738E-2</v>
      </c>
      <c r="H1622" s="199">
        <v>5.0837879829964523E-2</v>
      </c>
      <c r="I1622" s="199">
        <v>4.449945831791767E-2</v>
      </c>
      <c r="J1622" s="199">
        <v>3.839675001091418E-2</v>
      </c>
      <c r="K1622" s="199">
        <v>5.1880960524742122E-2</v>
      </c>
      <c r="L1622" s="199">
        <v>5.5852414218722286E-2</v>
      </c>
      <c r="M1622" s="199">
        <v>5.0487474032633956E-2</v>
      </c>
      <c r="N1622" s="199">
        <v>5.0619336690535741E-2</v>
      </c>
    </row>
    <row r="1623" spans="3:14">
      <c r="C1623" s="29">
        <v>13</v>
      </c>
      <c r="D1623" s="34" t="s">
        <v>2068</v>
      </c>
      <c r="E1623" s="199">
        <v>4.0046431685311301E-2</v>
      </c>
      <c r="F1623" s="199">
        <v>4.9087558813770221E-2</v>
      </c>
      <c r="G1623" s="199">
        <v>5.0255591520003778E-2</v>
      </c>
      <c r="H1623" s="199">
        <v>4.7711780201163567E-2</v>
      </c>
      <c r="I1623" s="199">
        <v>4.0725072793718127E-2</v>
      </c>
      <c r="J1623" s="199">
        <v>3.7754910180654619E-2</v>
      </c>
      <c r="K1623" s="199">
        <v>4.9365133619805546E-2</v>
      </c>
      <c r="L1623" s="199">
        <v>5.5036369302175092E-2</v>
      </c>
      <c r="M1623" s="199">
        <v>5.1758061802135387E-2</v>
      </c>
      <c r="N1623" s="199">
        <v>4.367058048488226E-2</v>
      </c>
    </row>
    <row r="1624" spans="3:14">
      <c r="C1624" s="29">
        <v>14</v>
      </c>
      <c r="D1624" s="34" t="s">
        <v>2069</v>
      </c>
      <c r="E1624" s="199">
        <v>3.7041148247617096E-2</v>
      </c>
      <c r="F1624" s="199">
        <v>4.9018521885466057E-2</v>
      </c>
      <c r="G1624" s="199">
        <v>5.0418891198972457E-2</v>
      </c>
      <c r="H1624" s="199">
        <v>4.9633933752727462E-2</v>
      </c>
      <c r="I1624" s="199">
        <v>3.9792705021731073E-2</v>
      </c>
      <c r="J1624" s="199">
        <v>3.7898628529726794E-2</v>
      </c>
      <c r="K1624" s="199">
        <v>4.9854059576773455E-2</v>
      </c>
      <c r="L1624" s="199">
        <v>5.5246107589067547E-2</v>
      </c>
      <c r="M1624" s="199">
        <v>5.3439954562761648E-2</v>
      </c>
      <c r="N1624" s="199">
        <v>4.083172732603442E-2</v>
      </c>
    </row>
    <row r="1625" spans="3:14">
      <c r="C1625" s="29">
        <v>15</v>
      </c>
      <c r="D1625" s="34" t="s">
        <v>2070</v>
      </c>
      <c r="E1625" s="199">
        <v>3.6137792950065306E-2</v>
      </c>
      <c r="F1625" s="199">
        <v>4.8075313327243512E-2</v>
      </c>
      <c r="G1625" s="199">
        <v>4.9929289424679571E-2</v>
      </c>
      <c r="H1625" s="199">
        <v>4.7700127867509309E-2</v>
      </c>
      <c r="I1625" s="199">
        <v>4.2701133224431843E-2</v>
      </c>
      <c r="J1625" s="199">
        <v>3.6928914344127144E-2</v>
      </c>
      <c r="K1625" s="199">
        <v>4.9657754760045102E-2</v>
      </c>
      <c r="L1625" s="199">
        <v>5.3790726308108633E-2</v>
      </c>
      <c r="M1625" s="199">
        <v>5.4028357114988879E-2</v>
      </c>
      <c r="N1625" s="199">
        <v>5.0830177905716457E-2</v>
      </c>
    </row>
    <row r="1626" spans="3:14">
      <c r="C1626" s="29">
        <v>16</v>
      </c>
      <c r="D1626" s="34" t="s">
        <v>2071</v>
      </c>
      <c r="E1626" s="199">
        <v>3.6983671773844477E-2</v>
      </c>
      <c r="F1626" s="199">
        <v>4.5739910701796949E-2</v>
      </c>
      <c r="G1626" s="199">
        <v>4.7919363641518671E-2</v>
      </c>
      <c r="H1626" s="199">
        <v>4.3349329451533317E-2</v>
      </c>
      <c r="I1626" s="199">
        <v>4.0773482516837233E-2</v>
      </c>
      <c r="J1626" s="199">
        <v>3.6377276404067557E-2</v>
      </c>
      <c r="K1626" s="199">
        <v>4.8118353873360664E-2</v>
      </c>
      <c r="L1626" s="199">
        <v>5.0320573512111451E-2</v>
      </c>
      <c r="M1626" s="199">
        <v>4.5036116295346894E-2</v>
      </c>
      <c r="N1626" s="199">
        <v>4.9151701754971737E-2</v>
      </c>
    </row>
    <row r="1627" spans="3:14">
      <c r="C1627" s="29">
        <v>17</v>
      </c>
      <c r="D1627" s="34" t="s">
        <v>2072</v>
      </c>
      <c r="E1627" s="199">
        <v>4.0342835289129006E-2</v>
      </c>
      <c r="F1627" s="199">
        <v>4.2494111346395663E-2</v>
      </c>
      <c r="G1627" s="199">
        <v>4.6447472937724214E-2</v>
      </c>
      <c r="H1627" s="199">
        <v>4.0267287199978893E-2</v>
      </c>
      <c r="I1627" s="199">
        <v>4.1957860471993055E-2</v>
      </c>
      <c r="J1627" s="199">
        <v>4.1637404422590701E-2</v>
      </c>
      <c r="K1627" s="199">
        <v>4.2016750914638835E-2</v>
      </c>
      <c r="L1627" s="199">
        <v>4.5827112363117498E-2</v>
      </c>
      <c r="M1627" s="199">
        <v>3.6840209221506326E-2</v>
      </c>
      <c r="N1627" s="199">
        <v>4.6858709749305283E-2</v>
      </c>
    </row>
    <row r="1628" spans="3:14">
      <c r="C1628" s="29">
        <v>18</v>
      </c>
      <c r="D1628" s="34" t="s">
        <v>2073</v>
      </c>
      <c r="E1628" s="199">
        <v>4.4221551362399573E-2</v>
      </c>
      <c r="F1628" s="199">
        <v>3.781528724470392E-2</v>
      </c>
      <c r="G1628" s="199">
        <v>4.4054380771430507E-2</v>
      </c>
      <c r="H1628" s="199">
        <v>3.9564487770153575E-2</v>
      </c>
      <c r="I1628" s="199">
        <v>4.0430070582075373E-2</v>
      </c>
      <c r="J1628" s="199">
        <v>4.9302621490578062E-2</v>
      </c>
      <c r="K1628" s="199">
        <v>3.7082116609709947E-2</v>
      </c>
      <c r="L1628" s="199">
        <v>4.2232127687729881E-2</v>
      </c>
      <c r="M1628" s="199">
        <v>3.57475735248617E-2</v>
      </c>
      <c r="N1628" s="199">
        <v>4.0361273796076021E-2</v>
      </c>
    </row>
    <row r="1629" spans="3:14">
      <c r="C1629" s="29">
        <v>19</v>
      </c>
      <c r="D1629" s="34" t="s">
        <v>2074</v>
      </c>
      <c r="E1629" s="199">
        <v>5.015997449718769E-2</v>
      </c>
      <c r="F1629" s="199">
        <v>3.9425708608661812E-2</v>
      </c>
      <c r="G1629" s="199">
        <v>4.3064952413995862E-2</v>
      </c>
      <c r="H1629" s="199">
        <v>3.87940373949388E-2</v>
      </c>
      <c r="I1629" s="199">
        <v>3.8191514107589475E-2</v>
      </c>
      <c r="J1629" s="199">
        <v>5.4383607718336703E-2</v>
      </c>
      <c r="K1629" s="199">
        <v>3.771773402674055E-2</v>
      </c>
      <c r="L1629" s="199">
        <v>4.1006590209440877E-2</v>
      </c>
      <c r="M1629" s="199">
        <v>3.5205670653937197E-2</v>
      </c>
      <c r="N1629" s="199">
        <v>3.7381734773006166E-2</v>
      </c>
    </row>
    <row r="1630" spans="3:14">
      <c r="C1630" s="29">
        <v>20</v>
      </c>
      <c r="D1630" s="34" t="s">
        <v>2075</v>
      </c>
      <c r="E1630" s="199">
        <v>5.303712437820704E-2</v>
      </c>
      <c r="F1630" s="199">
        <v>4.0178112937167332E-2</v>
      </c>
      <c r="G1630" s="199">
        <v>4.1749242462106907E-2</v>
      </c>
      <c r="H1630" s="199">
        <v>3.8852443513627356E-2</v>
      </c>
      <c r="I1630" s="199">
        <v>3.4385496237236308E-2</v>
      </c>
      <c r="J1630" s="199">
        <v>5.4279341729739534E-2</v>
      </c>
      <c r="K1630" s="199">
        <v>3.7412436087888384E-2</v>
      </c>
      <c r="L1630" s="199">
        <v>4.0534084147961023E-2</v>
      </c>
      <c r="M1630" s="199">
        <v>3.5161236042707648E-2</v>
      </c>
      <c r="N1630" s="199">
        <v>3.5910348214396252E-2</v>
      </c>
    </row>
    <row r="1631" spans="3:14">
      <c r="C1631" s="29">
        <v>21</v>
      </c>
      <c r="D1631" s="34" t="s">
        <v>2076</v>
      </c>
      <c r="E1631" s="199">
        <v>5.1000119069845778E-2</v>
      </c>
      <c r="F1631" s="199">
        <v>4.1089304538629794E-2</v>
      </c>
      <c r="G1631" s="199">
        <v>4.1033741602689931E-2</v>
      </c>
      <c r="H1631" s="199">
        <v>3.9841110319094826E-2</v>
      </c>
      <c r="I1631" s="199">
        <v>3.7150705060528755E-2</v>
      </c>
      <c r="J1631" s="199">
        <v>5.1165331689714426E-2</v>
      </c>
      <c r="K1631" s="199">
        <v>3.6721853322173842E-2</v>
      </c>
      <c r="L1631" s="199">
        <v>3.8897467665338616E-2</v>
      </c>
      <c r="M1631" s="199">
        <v>3.4696381648306178E-2</v>
      </c>
      <c r="N1631" s="199">
        <v>3.8657474189771349E-2</v>
      </c>
    </row>
    <row r="1632" spans="3:14">
      <c r="C1632" s="29">
        <v>22</v>
      </c>
      <c r="D1632" s="34" t="s">
        <v>2077</v>
      </c>
      <c r="E1632" s="199">
        <v>4.840160804999722E-2</v>
      </c>
      <c r="F1632" s="199">
        <v>3.7460821309401648E-2</v>
      </c>
      <c r="G1632" s="199">
        <v>3.7728048088808454E-2</v>
      </c>
      <c r="H1632" s="199">
        <v>3.9933703036521107E-2</v>
      </c>
      <c r="I1632" s="199">
        <v>4.1674043178327264E-2</v>
      </c>
      <c r="J1632" s="199">
        <v>4.8975381504359532E-2</v>
      </c>
      <c r="K1632" s="199">
        <v>3.5957143513724567E-2</v>
      </c>
      <c r="L1632" s="199">
        <v>3.4477331892928072E-2</v>
      </c>
      <c r="M1632" s="199">
        <v>3.393600860550304E-2</v>
      </c>
      <c r="N1632" s="199">
        <v>3.53761170926572E-2</v>
      </c>
    </row>
    <row r="1633" spans="1:14">
      <c r="C1633" s="29">
        <v>23</v>
      </c>
      <c r="D1633" s="34" t="s">
        <v>2078</v>
      </c>
      <c r="E1633" s="199">
        <v>4.2835267564306875E-2</v>
      </c>
      <c r="F1633" s="199">
        <v>3.5027719624224948E-2</v>
      </c>
      <c r="G1633" s="199">
        <v>3.4054615096373149E-2</v>
      </c>
      <c r="H1633" s="199">
        <v>3.7969081062299924E-2</v>
      </c>
      <c r="I1633" s="199">
        <v>3.9588055975621074E-2</v>
      </c>
      <c r="J1633" s="199">
        <v>4.2923736285926571E-2</v>
      </c>
      <c r="K1633" s="199">
        <v>3.4847913868712631E-2</v>
      </c>
      <c r="L1633" s="199">
        <v>3.0192096622222581E-2</v>
      </c>
      <c r="M1633" s="199">
        <v>3.3522567334992183E-2</v>
      </c>
      <c r="N1633" s="199">
        <v>2.8813215317276635E-2</v>
      </c>
    </row>
    <row r="1634" spans="1:14">
      <c r="C1634" s="29">
        <v>24</v>
      </c>
      <c r="D1634" s="34" t="s">
        <v>2079</v>
      </c>
      <c r="E1634" s="199">
        <v>3.8407798361956756E-2</v>
      </c>
      <c r="F1634" s="199">
        <v>3.5248495185498344E-2</v>
      </c>
      <c r="G1634" s="199">
        <v>3.2292498703012464E-2</v>
      </c>
      <c r="H1634" s="199">
        <v>3.6795469572675217E-2</v>
      </c>
      <c r="I1634" s="199">
        <v>3.8365841540121265E-2</v>
      </c>
      <c r="J1634" s="199">
        <v>3.4615889800581542E-2</v>
      </c>
      <c r="K1634" s="199">
        <v>3.5772597453182328E-2</v>
      </c>
      <c r="L1634" s="199">
        <v>2.8024645872169445E-2</v>
      </c>
      <c r="M1634" s="199">
        <v>3.3565292922712903E-2</v>
      </c>
      <c r="N1634" s="199">
        <v>2.8156681284240585E-2</v>
      </c>
    </row>
    <row r="1635" spans="1:14">
      <c r="A1635" s="16" t="s">
        <v>439</v>
      </c>
      <c r="B1635" s="16" t="s">
        <v>420</v>
      </c>
      <c r="C1635" s="29">
        <v>1</v>
      </c>
      <c r="D1635" s="34" t="s">
        <v>2080</v>
      </c>
      <c r="E1635" s="199">
        <v>3.3072473923666704E-2</v>
      </c>
      <c r="F1635" s="199">
        <v>3.3964435930259919E-2</v>
      </c>
      <c r="G1635" s="199">
        <v>3.2610574114027548E-2</v>
      </c>
      <c r="H1635" s="199">
        <v>3.4748539803016863E-2</v>
      </c>
      <c r="I1635" s="199">
        <v>4.0605092190881341E-2</v>
      </c>
      <c r="J1635" s="199">
        <v>3.3414565493359125E-2</v>
      </c>
      <c r="K1635" s="199">
        <v>3.6594806924128212E-2</v>
      </c>
      <c r="L1635" s="199">
        <v>2.8505235339609716E-2</v>
      </c>
      <c r="M1635" s="199">
        <v>3.3583132625545221E-2</v>
      </c>
      <c r="N1635" s="199">
        <v>2.5117046113639876E-2</v>
      </c>
    </row>
    <row r="1636" spans="1:14">
      <c r="C1636" s="29">
        <v>2</v>
      </c>
      <c r="D1636" s="34" t="s">
        <v>2081</v>
      </c>
      <c r="E1636" s="199">
        <v>3.1610433065697989E-2</v>
      </c>
      <c r="F1636" s="199">
        <v>3.4615911630486648E-2</v>
      </c>
      <c r="G1636" s="199">
        <v>3.236556829930487E-2</v>
      </c>
      <c r="H1636" s="199">
        <v>3.4077200435343048E-2</v>
      </c>
      <c r="I1636" s="199">
        <v>3.7136695545518676E-2</v>
      </c>
      <c r="J1636" s="199">
        <v>3.1939575196713858E-2</v>
      </c>
      <c r="K1636" s="199">
        <v>3.7030856354829625E-2</v>
      </c>
      <c r="L1636" s="199">
        <v>2.6828625401894089E-2</v>
      </c>
      <c r="M1636" s="199">
        <v>3.4310233461598942E-2</v>
      </c>
      <c r="N1636" s="199">
        <v>2.5466930955984783E-2</v>
      </c>
    </row>
    <row r="1637" spans="1:14">
      <c r="C1637" s="29">
        <v>3</v>
      </c>
      <c r="D1637" s="34" t="s">
        <v>2082</v>
      </c>
      <c r="E1637" s="199">
        <v>3.1402972083666124E-2</v>
      </c>
      <c r="F1637" s="199">
        <v>3.5451723037200594E-2</v>
      </c>
      <c r="G1637" s="199">
        <v>3.2730881913161126E-2</v>
      </c>
      <c r="H1637" s="199">
        <v>3.4122423541594567E-2</v>
      </c>
      <c r="I1637" s="199">
        <v>3.7840724902291747E-2</v>
      </c>
      <c r="J1637" s="199">
        <v>3.1558718632626992E-2</v>
      </c>
      <c r="K1637" s="199">
        <v>3.7829722443735017E-2</v>
      </c>
      <c r="L1637" s="199">
        <v>2.6081798316392752E-2</v>
      </c>
      <c r="M1637" s="199">
        <v>3.4258239959798875E-2</v>
      </c>
      <c r="N1637" s="199">
        <v>3.1701143168804978E-2</v>
      </c>
    </row>
    <row r="1638" spans="1:14">
      <c r="C1638" s="29">
        <v>4</v>
      </c>
      <c r="D1638" s="34" t="s">
        <v>2083</v>
      </c>
      <c r="E1638" s="199">
        <v>3.3324037152522377E-2</v>
      </c>
      <c r="F1638" s="199">
        <v>3.420405883104187E-2</v>
      </c>
      <c r="G1638" s="199">
        <v>3.1802106497262506E-2</v>
      </c>
      <c r="H1638" s="199">
        <v>3.2788695212692565E-2</v>
      </c>
      <c r="I1638" s="199">
        <v>3.7312987226132285E-2</v>
      </c>
      <c r="J1638" s="199">
        <v>3.135755738224047E-2</v>
      </c>
      <c r="K1638" s="199">
        <v>3.6363393391645016E-2</v>
      </c>
      <c r="L1638" s="199">
        <v>2.5823561874755693E-2</v>
      </c>
      <c r="M1638" s="199">
        <v>3.3775122447390706E-2</v>
      </c>
      <c r="N1638" s="199">
        <v>3.4763401870329343E-2</v>
      </c>
    </row>
    <row r="1639" spans="1:14">
      <c r="C1639" s="29">
        <v>5</v>
      </c>
      <c r="D1639" s="34" t="s">
        <v>2084</v>
      </c>
      <c r="E1639" s="199">
        <v>3.427351378522886E-2</v>
      </c>
      <c r="F1639" s="199">
        <v>3.5153433529269688E-2</v>
      </c>
      <c r="G1639" s="199">
        <v>3.3937814567439058E-2</v>
      </c>
      <c r="H1639" s="199">
        <v>3.4271341817258723E-2</v>
      </c>
      <c r="I1639" s="199">
        <v>4.0509667210213714E-2</v>
      </c>
      <c r="J1639" s="199">
        <v>3.4396415864789719E-2</v>
      </c>
      <c r="K1639" s="199">
        <v>3.6873918117645919E-2</v>
      </c>
      <c r="L1639" s="199">
        <v>2.9118795469702516E-2</v>
      </c>
      <c r="M1639" s="199">
        <v>3.6349743673832105E-2</v>
      </c>
      <c r="N1639" s="199">
        <v>3.9683027979620845E-2</v>
      </c>
    </row>
    <row r="1640" spans="1:14">
      <c r="C1640" s="29">
        <v>6</v>
      </c>
      <c r="D1640" s="34" t="s">
        <v>2085</v>
      </c>
      <c r="E1640" s="199">
        <v>4.1260516001142243E-2</v>
      </c>
      <c r="F1640" s="199">
        <v>3.726562664159673E-2</v>
      </c>
      <c r="G1640" s="199">
        <v>3.6055783253955712E-2</v>
      </c>
      <c r="H1640" s="199">
        <v>3.6429861876974418E-2</v>
      </c>
      <c r="I1640" s="199">
        <v>4.5096549266643658E-2</v>
      </c>
      <c r="J1640" s="199">
        <v>3.9472502694250261E-2</v>
      </c>
      <c r="K1640" s="199">
        <v>3.8386676950360146E-2</v>
      </c>
      <c r="L1640" s="199">
        <v>3.8046954596344641E-2</v>
      </c>
      <c r="M1640" s="199">
        <v>4.2196094165529899E-2</v>
      </c>
      <c r="N1640" s="199">
        <v>4.5992559582783109E-2</v>
      </c>
    </row>
    <row r="1641" spans="1:14">
      <c r="C1641" s="29">
        <v>7</v>
      </c>
      <c r="D1641" s="34" t="s">
        <v>2086</v>
      </c>
      <c r="E1641" s="199">
        <v>4.9715853616948566E-2</v>
      </c>
      <c r="F1641" s="199">
        <v>4.2544299559085758E-2</v>
      </c>
      <c r="G1641" s="199">
        <v>4.3602538893912739E-2</v>
      </c>
      <c r="H1641" s="199">
        <v>4.4842655093320048E-2</v>
      </c>
      <c r="I1641" s="199">
        <v>4.5752354318526298E-2</v>
      </c>
      <c r="J1641" s="199">
        <v>4.6719331279021933E-2</v>
      </c>
      <c r="K1641" s="199">
        <v>4.144896314768657E-2</v>
      </c>
      <c r="L1641" s="199">
        <v>4.5032765334309346E-2</v>
      </c>
      <c r="M1641" s="199">
        <v>4.5619583392862449E-2</v>
      </c>
      <c r="N1641" s="199">
        <v>4.453258953975691E-2</v>
      </c>
    </row>
    <row r="1642" spans="1:14">
      <c r="C1642" s="29">
        <v>8</v>
      </c>
      <c r="D1642" s="34" t="s">
        <v>2087</v>
      </c>
      <c r="E1642" s="199">
        <v>5.3342844725989012E-2</v>
      </c>
      <c r="F1642" s="199">
        <v>4.6021159660390332E-2</v>
      </c>
      <c r="G1642" s="199">
        <v>4.7943286073049915E-2</v>
      </c>
      <c r="H1642" s="199">
        <v>4.8582806186780007E-2</v>
      </c>
      <c r="I1642" s="199">
        <v>4.9719372078605155E-2</v>
      </c>
      <c r="J1642" s="199">
        <v>5.2800106069859222E-2</v>
      </c>
      <c r="K1642" s="199">
        <v>4.4354640756735945E-2</v>
      </c>
      <c r="L1642" s="199">
        <v>4.9348477919796761E-2</v>
      </c>
      <c r="M1642" s="199">
        <v>5.2831773543245801E-2</v>
      </c>
      <c r="N1642" s="199">
        <v>5.9980727869947917E-2</v>
      </c>
    </row>
    <row r="1643" spans="1:14">
      <c r="C1643" s="29">
        <v>9</v>
      </c>
      <c r="D1643" s="34" t="s">
        <v>2088</v>
      </c>
      <c r="E1643" s="199">
        <v>5.0871953847253563E-2</v>
      </c>
      <c r="F1643" s="199">
        <v>4.9496112270883887E-2</v>
      </c>
      <c r="G1643" s="199">
        <v>4.9007774716307066E-2</v>
      </c>
      <c r="H1643" s="199">
        <v>5.0892835429288866E-2</v>
      </c>
      <c r="I1643" s="199">
        <v>5.0891768622969749E-2</v>
      </c>
      <c r="J1643" s="199">
        <v>4.9011521136032223E-2</v>
      </c>
      <c r="K1643" s="199">
        <v>4.7097370375456929E-2</v>
      </c>
      <c r="L1643" s="199">
        <v>5.3344017913536497E-2</v>
      </c>
      <c r="M1643" s="199">
        <v>5.306462181641948E-2</v>
      </c>
      <c r="N1643" s="199">
        <v>5.5024098920633709E-2</v>
      </c>
    </row>
    <row r="1644" spans="1:14">
      <c r="C1644" s="29">
        <v>10</v>
      </c>
      <c r="D1644" s="34" t="s">
        <v>2089</v>
      </c>
      <c r="E1644" s="199">
        <v>4.8410464328050171E-2</v>
      </c>
      <c r="F1644" s="199">
        <v>4.9935225667352555E-2</v>
      </c>
      <c r="G1644" s="199">
        <v>4.9681487812620294E-2</v>
      </c>
      <c r="H1644" s="199">
        <v>5.1914536101906016E-2</v>
      </c>
      <c r="I1644" s="199">
        <v>4.957811126097799E-2</v>
      </c>
      <c r="J1644" s="199">
        <v>4.6874729983066458E-2</v>
      </c>
      <c r="K1644" s="199">
        <v>4.6789123290111118E-2</v>
      </c>
      <c r="L1644" s="199">
        <v>5.4577707574940647E-2</v>
      </c>
      <c r="M1644" s="199">
        <v>5.2026996750271434E-2</v>
      </c>
      <c r="N1644" s="199">
        <v>5.024285029592418E-2</v>
      </c>
    </row>
    <row r="1645" spans="1:14">
      <c r="C1645" s="29">
        <v>11</v>
      </c>
      <c r="D1645" s="34" t="s">
        <v>2090</v>
      </c>
      <c r="E1645" s="199">
        <v>4.4127194407372318E-2</v>
      </c>
      <c r="F1645" s="199">
        <v>4.9552315661552437E-2</v>
      </c>
      <c r="G1645" s="199">
        <v>5.0962637605020573E-2</v>
      </c>
      <c r="H1645" s="199">
        <v>4.9744710265627441E-2</v>
      </c>
      <c r="I1645" s="199">
        <v>4.1887926942907765E-2</v>
      </c>
      <c r="J1645" s="199">
        <v>4.8138843880120852E-2</v>
      </c>
      <c r="K1645" s="199">
        <v>4.8940082406140846E-2</v>
      </c>
      <c r="L1645" s="199">
        <v>5.6706618729329951E-2</v>
      </c>
      <c r="M1645" s="199">
        <v>5.2363562630662858E-2</v>
      </c>
      <c r="N1645" s="199">
        <v>4.9821587194127173E-2</v>
      </c>
    </row>
    <row r="1646" spans="1:14">
      <c r="C1646" s="29">
        <v>12</v>
      </c>
      <c r="D1646" s="34" t="s">
        <v>2091</v>
      </c>
      <c r="E1646" s="199">
        <v>4.1532172411063197E-2</v>
      </c>
      <c r="F1646" s="199">
        <v>5.004269099611619E-2</v>
      </c>
      <c r="G1646" s="199">
        <v>5.0301427369125108E-2</v>
      </c>
      <c r="H1646" s="199">
        <v>5.1461716196861594E-2</v>
      </c>
      <c r="I1646" s="199">
        <v>4.2428630587834935E-2</v>
      </c>
      <c r="J1646" s="199">
        <v>4.3315761552286537E-2</v>
      </c>
      <c r="K1646" s="199">
        <v>4.9599152001009443E-2</v>
      </c>
      <c r="L1646" s="199">
        <v>5.6089520174363694E-2</v>
      </c>
      <c r="M1646" s="199">
        <v>5.0113204849817357E-2</v>
      </c>
      <c r="N1646" s="199">
        <v>4.2770466128497935E-2</v>
      </c>
    </row>
    <row r="1647" spans="1:14">
      <c r="C1647" s="29">
        <v>13</v>
      </c>
      <c r="D1647" s="34" t="s">
        <v>2092</v>
      </c>
      <c r="E1647" s="199">
        <v>3.9786359363570035E-2</v>
      </c>
      <c r="F1647" s="199">
        <v>4.7290346971527154E-2</v>
      </c>
      <c r="G1647" s="199">
        <v>4.963399545599375E-2</v>
      </c>
      <c r="H1647" s="199">
        <v>4.9008362682717084E-2</v>
      </c>
      <c r="I1647" s="199">
        <v>4.5463690908592529E-2</v>
      </c>
      <c r="J1647" s="199">
        <v>4.1211846394335075E-2</v>
      </c>
      <c r="K1647" s="199">
        <v>4.7870346346384526E-2</v>
      </c>
      <c r="L1647" s="199">
        <v>5.4853800718846095E-2</v>
      </c>
      <c r="M1647" s="199">
        <v>5.2252032528355988E-2</v>
      </c>
      <c r="N1647" s="199">
        <v>4.9095543303504068E-2</v>
      </c>
    </row>
    <row r="1648" spans="1:14">
      <c r="C1648" s="29">
        <v>14</v>
      </c>
      <c r="D1648" s="34" t="s">
        <v>2093</v>
      </c>
      <c r="E1648" s="199">
        <v>3.6868940315080666E-2</v>
      </c>
      <c r="F1648" s="199">
        <v>4.8509308697844186E-2</v>
      </c>
      <c r="G1648" s="199">
        <v>5.0079146213977181E-2</v>
      </c>
      <c r="H1648" s="199">
        <v>5.0896015178947172E-2</v>
      </c>
      <c r="I1648" s="199">
        <v>4.7350125627726329E-2</v>
      </c>
      <c r="J1648" s="199">
        <v>3.7941021251242373E-2</v>
      </c>
      <c r="K1648" s="199">
        <v>4.9030507637001584E-2</v>
      </c>
      <c r="L1648" s="199">
        <v>5.4820981142403503E-2</v>
      </c>
      <c r="M1648" s="199">
        <v>5.3070907732008434E-2</v>
      </c>
      <c r="N1648" s="199">
        <v>5.4007287151015583E-2</v>
      </c>
    </row>
    <row r="1649" spans="1:14">
      <c r="C1649" s="29">
        <v>15</v>
      </c>
      <c r="D1649" s="34" t="s">
        <v>2094</v>
      </c>
      <c r="E1649" s="199">
        <v>3.5890434355350928E-2</v>
      </c>
      <c r="F1649" s="199">
        <v>4.7469425813574495E-2</v>
      </c>
      <c r="G1649" s="199">
        <v>4.9263756072168555E-2</v>
      </c>
      <c r="H1649" s="199">
        <v>4.7858765412732381E-2</v>
      </c>
      <c r="I1649" s="199">
        <v>4.7913690322849194E-2</v>
      </c>
      <c r="J1649" s="199">
        <v>3.5446071337816409E-2</v>
      </c>
      <c r="K1649" s="199">
        <v>4.8624709832889308E-2</v>
      </c>
      <c r="L1649" s="199">
        <v>5.3364713584598704E-2</v>
      </c>
      <c r="M1649" s="199">
        <v>5.2320998002246225E-2</v>
      </c>
      <c r="N1649" s="199">
        <v>5.5020157789743722E-2</v>
      </c>
    </row>
    <row r="1650" spans="1:14">
      <c r="C1650" s="29">
        <v>16</v>
      </c>
      <c r="D1650" s="34" t="s">
        <v>2095</v>
      </c>
      <c r="E1650" s="199">
        <v>3.6212523962038744E-2</v>
      </c>
      <c r="F1650" s="199">
        <v>4.6584605410668278E-2</v>
      </c>
      <c r="G1650" s="199">
        <v>4.6040603287148138E-2</v>
      </c>
      <c r="H1650" s="199">
        <v>4.3577644687589297E-2</v>
      </c>
      <c r="I1650" s="199">
        <v>4.183913395517664E-2</v>
      </c>
      <c r="J1650" s="199">
        <v>3.7631936225567028E-2</v>
      </c>
      <c r="K1650" s="199">
        <v>4.7710390553824374E-2</v>
      </c>
      <c r="L1650" s="199">
        <v>4.913027505260012E-2</v>
      </c>
      <c r="M1650" s="199">
        <v>4.3175080619112405E-2</v>
      </c>
      <c r="N1650" s="199">
        <v>5.4349070779864402E-2</v>
      </c>
    </row>
    <row r="1651" spans="1:14">
      <c r="C1651" s="29">
        <v>17</v>
      </c>
      <c r="D1651" s="34" t="s">
        <v>2096</v>
      </c>
      <c r="E1651" s="199">
        <v>3.9370862961875676E-2</v>
      </c>
      <c r="F1651" s="199">
        <v>4.3339137462394088E-2</v>
      </c>
      <c r="G1651" s="199">
        <v>4.4263901200558918E-2</v>
      </c>
      <c r="H1651" s="199">
        <v>4.1260843755993308E-2</v>
      </c>
      <c r="I1651" s="199">
        <v>3.2782632244066835E-2</v>
      </c>
      <c r="J1651" s="199">
        <v>4.0342987052274681E-2</v>
      </c>
      <c r="K1651" s="199">
        <v>4.2306937821318939E-2</v>
      </c>
      <c r="L1651" s="199">
        <v>4.5299271815476237E-2</v>
      </c>
      <c r="M1651" s="199">
        <v>3.7647964840539345E-2</v>
      </c>
      <c r="N1651" s="199">
        <v>4.3399952312316213E-2</v>
      </c>
    </row>
    <row r="1652" spans="1:14">
      <c r="C1652" s="29">
        <v>18</v>
      </c>
      <c r="D1652" s="34" t="s">
        <v>2097</v>
      </c>
      <c r="E1652" s="199">
        <v>4.4382519798174987E-2</v>
      </c>
      <c r="F1652" s="199">
        <v>3.7590050275600126E-2</v>
      </c>
      <c r="G1652" s="199">
        <v>4.2430780865453169E-2</v>
      </c>
      <c r="H1652" s="199">
        <v>3.9232045705486038E-2</v>
      </c>
      <c r="I1652" s="199">
        <v>3.2898643543567412E-2</v>
      </c>
      <c r="J1652" s="199">
        <v>4.3737112465799748E-2</v>
      </c>
      <c r="K1652" s="199">
        <v>3.6058594941015161E-2</v>
      </c>
      <c r="L1652" s="199">
        <v>4.2559255484685407E-2</v>
      </c>
      <c r="M1652" s="199">
        <v>3.6094625299714703E-2</v>
      </c>
      <c r="N1652" s="199">
        <v>4.4969398213397772E-2</v>
      </c>
    </row>
    <row r="1653" spans="1:14">
      <c r="C1653" s="29">
        <v>19</v>
      </c>
      <c r="D1653" s="34" t="s">
        <v>2098</v>
      </c>
      <c r="E1653" s="199">
        <v>4.9429836266262198E-2</v>
      </c>
      <c r="F1653" s="199">
        <v>4.08485552476852E-2</v>
      </c>
      <c r="G1653" s="199">
        <v>4.1478566718628589E-2</v>
      </c>
      <c r="H1653" s="199">
        <v>3.9557263434427579E-2</v>
      </c>
      <c r="I1653" s="199">
        <v>3.388860663263895E-2</v>
      </c>
      <c r="J1653" s="199">
        <v>4.9846770604901003E-2</v>
      </c>
      <c r="K1653" s="199">
        <v>3.9262680883426618E-2</v>
      </c>
      <c r="L1653" s="199">
        <v>4.1260639841300815E-2</v>
      </c>
      <c r="M1653" s="199">
        <v>3.5481479133409308E-2</v>
      </c>
      <c r="N1653" s="199">
        <v>3.7437240227473308E-2</v>
      </c>
    </row>
    <row r="1654" spans="1:14">
      <c r="C1654" s="29">
        <v>20</v>
      </c>
      <c r="D1654" s="34" t="s">
        <v>2099</v>
      </c>
      <c r="E1654" s="199">
        <v>4.986791777564481E-2</v>
      </c>
      <c r="F1654" s="199">
        <v>4.2010847975340437E-2</v>
      </c>
      <c r="G1654" s="199">
        <v>4.1360698663278274E-2</v>
      </c>
      <c r="H1654" s="199">
        <v>3.9020886774473129E-2</v>
      </c>
      <c r="I1654" s="199">
        <v>3.7190492942247862E-2</v>
      </c>
      <c r="J1654" s="199">
        <v>5.0092392641529329E-2</v>
      </c>
      <c r="K1654" s="199">
        <v>3.8756669811686288E-2</v>
      </c>
      <c r="L1654" s="199">
        <v>4.1075009683695117E-2</v>
      </c>
      <c r="M1654" s="199">
        <v>3.4836633992776762E-2</v>
      </c>
      <c r="N1654" s="199">
        <v>3.5475432851121362E-2</v>
      </c>
    </row>
    <row r="1655" spans="1:14">
      <c r="C1655" s="29">
        <v>21</v>
      </c>
      <c r="D1655" s="34" t="s">
        <v>2100</v>
      </c>
      <c r="E1655" s="199">
        <v>4.9090707706756387E-2</v>
      </c>
      <c r="F1655" s="199">
        <v>3.9560563381466338E-2</v>
      </c>
      <c r="G1655" s="199">
        <v>3.9916343896498278E-2</v>
      </c>
      <c r="H1655" s="199">
        <v>3.7435016074517775E-2</v>
      </c>
      <c r="I1655" s="199">
        <v>3.77040135473901E-2</v>
      </c>
      <c r="J1655" s="199">
        <v>4.9045777520951475E-2</v>
      </c>
      <c r="K1655" s="199">
        <v>3.834536940659343E-2</v>
      </c>
      <c r="L1655" s="199">
        <v>3.7396789598084165E-2</v>
      </c>
      <c r="M1655" s="199">
        <v>3.368137250632116E-2</v>
      </c>
      <c r="N1655" s="199">
        <v>3.1717126644081058E-2</v>
      </c>
    </row>
    <row r="1656" spans="1:14">
      <c r="C1656" s="29">
        <v>22</v>
      </c>
      <c r="D1656" s="34" t="s">
        <v>2101</v>
      </c>
      <c r="E1656" s="199">
        <v>4.6017126574783351E-2</v>
      </c>
      <c r="F1656" s="199">
        <v>3.7333875761638928E-2</v>
      </c>
      <c r="G1656" s="199">
        <v>3.783442258967365E-2</v>
      </c>
      <c r="H1656" s="199">
        <v>3.8340420347594911E-2</v>
      </c>
      <c r="I1656" s="199">
        <v>4.0554820627764436E-2</v>
      </c>
      <c r="J1656" s="199">
        <v>4.5845570679134529E-2</v>
      </c>
      <c r="K1656" s="199">
        <v>3.7179654799779367E-2</v>
      </c>
      <c r="L1656" s="199">
        <v>3.3660075783460405E-2</v>
      </c>
      <c r="M1656" s="199">
        <v>3.4138089173255726E-2</v>
      </c>
      <c r="N1656" s="199">
        <v>2.7615504146179165E-2</v>
      </c>
    </row>
    <row r="1657" spans="1:14">
      <c r="C1657" s="29">
        <v>23</v>
      </c>
      <c r="D1657" s="34" t="s">
        <v>2102</v>
      </c>
      <c r="E1657" s="199">
        <v>4.3285279198331028E-2</v>
      </c>
      <c r="F1657" s="199">
        <v>3.5397006588187889E-2</v>
      </c>
      <c r="G1657" s="199">
        <v>3.4202278826481927E-2</v>
      </c>
      <c r="H1657" s="199">
        <v>3.6091689612387921E-2</v>
      </c>
      <c r="I1657" s="199">
        <v>4.3233089334273694E-2</v>
      </c>
      <c r="J1657" s="199">
        <v>4.2023227349151468E-2</v>
      </c>
      <c r="K1657" s="199">
        <v>3.6241676872258717E-2</v>
      </c>
      <c r="L1657" s="199">
        <v>2.9595591363988587E-2</v>
      </c>
      <c r="M1657" s="199">
        <v>3.386411305237147E-2</v>
      </c>
      <c r="N1657" s="199">
        <v>3.1515472113543094E-2</v>
      </c>
    </row>
    <row r="1658" spans="1:14">
      <c r="C1658" s="29">
        <v>24</v>
      </c>
      <c r="D1658" s="34" t="s">
        <v>2103</v>
      </c>
      <c r="E1658" s="199">
        <v>3.6853062373530178E-2</v>
      </c>
      <c r="F1658" s="199">
        <v>3.5819282998836292E-2</v>
      </c>
      <c r="G1658" s="199">
        <v>3.2493625094953314E-2</v>
      </c>
      <c r="H1658" s="199">
        <v>3.384372437246904E-2</v>
      </c>
      <c r="I1658" s="199">
        <v>4.0421180160202498E-2</v>
      </c>
      <c r="J1658" s="199">
        <v>3.7835657312929163E-2</v>
      </c>
      <c r="K1658" s="199">
        <v>3.7303754934336984E-2</v>
      </c>
      <c r="L1658" s="199">
        <v>2.7479517285884388E-2</v>
      </c>
      <c r="M1658" s="199">
        <v>3.2944393802913384E-2</v>
      </c>
      <c r="N1658" s="199">
        <v>3.0301384847709219E-2</v>
      </c>
    </row>
    <row r="1659" spans="1:14">
      <c r="A1659" s="16" t="s">
        <v>439</v>
      </c>
      <c r="B1659" s="16" t="s">
        <v>424</v>
      </c>
      <c r="C1659" s="29">
        <v>1</v>
      </c>
      <c r="D1659" s="34" t="s">
        <v>2104</v>
      </c>
      <c r="E1659" s="199">
        <v>3.3557929847100737E-2</v>
      </c>
      <c r="F1659" s="199">
        <v>4.0967115354155023E-2</v>
      </c>
      <c r="G1659" s="199">
        <v>3.7036203291156804E-2</v>
      </c>
      <c r="H1659" s="199">
        <v>4.4397611264373867E-2</v>
      </c>
      <c r="I1659" s="199">
        <v>3.5243113093748231E-2</v>
      </c>
      <c r="J1659" s="199">
        <v>3.1953874921851963E-2</v>
      </c>
      <c r="K1659" s="199">
        <v>4.3994552338607003E-2</v>
      </c>
      <c r="L1659" s="199">
        <v>3.4168651376284526E-2</v>
      </c>
      <c r="M1659" s="199">
        <v>3.8853223736598601E-2</v>
      </c>
      <c r="N1659" s="199">
        <v>2.6295876105409139E-2</v>
      </c>
    </row>
    <row r="1660" spans="1:14">
      <c r="C1660" s="29">
        <v>2</v>
      </c>
      <c r="D1660" s="34" t="s">
        <v>2105</v>
      </c>
      <c r="E1660" s="199">
        <v>3.2499773117594284E-2</v>
      </c>
      <c r="F1660" s="199">
        <v>4.0235133821515258E-2</v>
      </c>
      <c r="G1660" s="199">
        <v>3.6291982841195163E-2</v>
      </c>
      <c r="H1660" s="199">
        <v>4.2093012698488315E-2</v>
      </c>
      <c r="I1660" s="199">
        <v>3.9023141568372111E-2</v>
      </c>
      <c r="J1660" s="199">
        <v>2.9988993664216292E-2</v>
      </c>
      <c r="K1660" s="199">
        <v>4.3235748343293356E-2</v>
      </c>
      <c r="L1660" s="199">
        <v>3.3785321051585916E-2</v>
      </c>
      <c r="M1660" s="199">
        <v>3.921015230473042E-2</v>
      </c>
      <c r="N1660" s="199">
        <v>2.8862473951950685E-2</v>
      </c>
    </row>
    <row r="1661" spans="1:14">
      <c r="C1661" s="29">
        <v>3</v>
      </c>
      <c r="D1661" s="34" t="s">
        <v>2106</v>
      </c>
      <c r="E1661" s="199">
        <v>3.1404312013069771E-2</v>
      </c>
      <c r="F1661" s="199">
        <v>4.1555252110454778E-2</v>
      </c>
      <c r="G1661" s="199">
        <v>3.6255282291410548E-2</v>
      </c>
      <c r="H1661" s="199">
        <v>4.1324591865129739E-2</v>
      </c>
      <c r="I1661" s="199">
        <v>4.0460279535775689E-2</v>
      </c>
      <c r="J1661" s="199">
        <v>2.9485528759412311E-2</v>
      </c>
      <c r="K1661" s="199">
        <v>4.3343829286642196E-2</v>
      </c>
      <c r="L1661" s="199">
        <v>3.3442406526025502E-2</v>
      </c>
      <c r="M1661" s="199">
        <v>3.9509042844690978E-2</v>
      </c>
      <c r="N1661" s="199">
        <v>3.1439566448516421E-2</v>
      </c>
    </row>
    <row r="1662" spans="1:14">
      <c r="C1662" s="29">
        <v>4</v>
      </c>
      <c r="D1662" s="34" t="s">
        <v>2107</v>
      </c>
      <c r="E1662" s="199">
        <v>3.1162128749482251E-2</v>
      </c>
      <c r="F1662" s="199">
        <v>4.0761074767489108E-2</v>
      </c>
      <c r="G1662" s="199">
        <v>3.5498241032158519E-2</v>
      </c>
      <c r="H1662" s="199">
        <v>4.1551989325266096E-2</v>
      </c>
      <c r="I1662" s="199">
        <v>4.2904857012782224E-2</v>
      </c>
      <c r="J1662" s="199">
        <v>3.0290177935693812E-2</v>
      </c>
      <c r="K1662" s="199">
        <v>4.1700062226342732E-2</v>
      </c>
      <c r="L1662" s="199">
        <v>3.2331679107982278E-2</v>
      </c>
      <c r="M1662" s="199">
        <v>3.9978333884181774E-2</v>
      </c>
      <c r="N1662" s="199">
        <v>3.9713942076965575E-2</v>
      </c>
    </row>
    <row r="1663" spans="1:14">
      <c r="C1663" s="29">
        <v>5</v>
      </c>
      <c r="D1663" s="34" t="s">
        <v>2108</v>
      </c>
      <c r="E1663" s="199">
        <v>3.1695795363611959E-2</v>
      </c>
      <c r="F1663" s="199">
        <v>4.1774629418741348E-2</v>
      </c>
      <c r="G1663" s="199">
        <v>3.7358682039682213E-2</v>
      </c>
      <c r="H1663" s="199">
        <v>4.385542600631883E-2</v>
      </c>
      <c r="I1663" s="199">
        <v>4.5346594071638303E-2</v>
      </c>
      <c r="J1663" s="199">
        <v>3.0901827878168323E-2</v>
      </c>
      <c r="K1663" s="199">
        <v>4.2977732312649085E-2</v>
      </c>
      <c r="L1663" s="199">
        <v>3.4401945684657598E-2</v>
      </c>
      <c r="M1663" s="199">
        <v>4.3262628443620624E-2</v>
      </c>
      <c r="N1663" s="199">
        <v>4.3968210830522554E-2</v>
      </c>
    </row>
    <row r="1664" spans="1:14">
      <c r="C1664" s="29">
        <v>6</v>
      </c>
      <c r="D1664" s="34" t="s">
        <v>2109</v>
      </c>
      <c r="E1664" s="199">
        <v>3.5284874624891036E-2</v>
      </c>
      <c r="F1664" s="199">
        <v>4.2883694540432969E-2</v>
      </c>
      <c r="G1664" s="199">
        <v>3.7637467784767092E-2</v>
      </c>
      <c r="H1664" s="199">
        <v>4.3848786664417036E-2</v>
      </c>
      <c r="I1664" s="199">
        <v>4.3066192763728001E-2</v>
      </c>
      <c r="J1664" s="199">
        <v>3.38106201201787E-2</v>
      </c>
      <c r="K1664" s="199">
        <v>4.2742388519638019E-2</v>
      </c>
      <c r="L1664" s="199">
        <v>3.6711058286391061E-2</v>
      </c>
      <c r="M1664" s="199">
        <v>4.7270859869992708E-2</v>
      </c>
      <c r="N1664" s="199">
        <v>4.9684952792659172E-2</v>
      </c>
    </row>
    <row r="1665" spans="3:14">
      <c r="C1665" s="29">
        <v>7</v>
      </c>
      <c r="D1665" s="34" t="s">
        <v>2110</v>
      </c>
      <c r="E1665" s="199">
        <v>3.8499331858523396E-2</v>
      </c>
      <c r="F1665" s="199">
        <v>4.5150412433139747E-2</v>
      </c>
      <c r="G1665" s="199">
        <v>4.0855058312658794E-2</v>
      </c>
      <c r="H1665" s="199">
        <v>4.4192123632513423E-2</v>
      </c>
      <c r="I1665" s="199">
        <v>4.4893490568277912E-2</v>
      </c>
      <c r="J1665" s="199">
        <v>4.0925992414051773E-2</v>
      </c>
      <c r="K1665" s="199">
        <v>4.4393345065818539E-2</v>
      </c>
      <c r="L1665" s="199">
        <v>4.1526788429663758E-2</v>
      </c>
      <c r="M1665" s="199">
        <v>4.6029037051498405E-2</v>
      </c>
      <c r="N1665" s="199">
        <v>4.6606303480353904E-2</v>
      </c>
    </row>
    <row r="1666" spans="3:14">
      <c r="C1666" s="29">
        <v>8</v>
      </c>
      <c r="D1666" s="34" t="s">
        <v>2111</v>
      </c>
      <c r="E1666" s="199">
        <v>4.5131759783470934E-2</v>
      </c>
      <c r="F1666" s="199">
        <v>4.2921949397293296E-2</v>
      </c>
      <c r="G1666" s="199">
        <v>4.1935640166604449E-2</v>
      </c>
      <c r="H1666" s="199">
        <v>4.4437530307558384E-2</v>
      </c>
      <c r="I1666" s="199">
        <v>4.474181223904368E-2</v>
      </c>
      <c r="J1666" s="199">
        <v>4.6904095315091564E-2</v>
      </c>
      <c r="K1666" s="199">
        <v>4.0387667818187624E-2</v>
      </c>
      <c r="L1666" s="199">
        <v>4.4880217347962388E-2</v>
      </c>
      <c r="M1666" s="199">
        <v>4.7058336706506367E-2</v>
      </c>
      <c r="N1666" s="199">
        <v>4.696749435201987E-2</v>
      </c>
    </row>
    <row r="1667" spans="3:14">
      <c r="C1667" s="29">
        <v>9</v>
      </c>
      <c r="D1667" s="34" t="s">
        <v>2112</v>
      </c>
      <c r="E1667" s="199">
        <v>5.1275018077300942E-2</v>
      </c>
      <c r="F1667" s="199">
        <v>4.0126413301166695E-2</v>
      </c>
      <c r="G1667" s="199">
        <v>4.1570899940583807E-2</v>
      </c>
      <c r="H1667" s="199">
        <v>4.2928905843923844E-2</v>
      </c>
      <c r="I1667" s="199">
        <v>4.827086136589346E-2</v>
      </c>
      <c r="J1667" s="199">
        <v>4.9170764910664244E-2</v>
      </c>
      <c r="K1667" s="199">
        <v>4.029975323357568E-2</v>
      </c>
      <c r="L1667" s="199">
        <v>4.7740556058546518E-2</v>
      </c>
      <c r="M1667" s="199">
        <v>4.7050166819542584E-2</v>
      </c>
      <c r="N1667" s="199">
        <v>5.3067509678581669E-2</v>
      </c>
    </row>
    <row r="1668" spans="3:14">
      <c r="C1668" s="29">
        <v>10</v>
      </c>
      <c r="D1668" s="34" t="s">
        <v>2113</v>
      </c>
      <c r="E1668" s="199">
        <v>5.2283232164141366E-2</v>
      </c>
      <c r="F1668" s="199">
        <v>4.1375667815524812E-2</v>
      </c>
      <c r="G1668" s="199">
        <v>4.3435934415975951E-2</v>
      </c>
      <c r="H1668" s="199">
        <v>4.2301820001299652E-2</v>
      </c>
      <c r="I1668" s="199">
        <v>4.8161902925642062E-2</v>
      </c>
      <c r="J1668" s="199">
        <v>5.0327837887696486E-2</v>
      </c>
      <c r="K1668" s="199">
        <v>4.241731039662603E-2</v>
      </c>
      <c r="L1668" s="199">
        <v>4.8340839789677216E-2</v>
      </c>
      <c r="M1668" s="199">
        <v>4.7008786872583197E-2</v>
      </c>
      <c r="N1668" s="199">
        <v>5.6760970571470871E-2</v>
      </c>
    </row>
    <row r="1669" spans="3:14">
      <c r="C1669" s="29">
        <v>11</v>
      </c>
      <c r="D1669" s="34" t="s">
        <v>2114</v>
      </c>
      <c r="E1669" s="199">
        <v>5.045567520987055E-2</v>
      </c>
      <c r="F1669" s="199">
        <v>4.2466220771384768E-2</v>
      </c>
      <c r="G1669" s="199">
        <v>4.4941356989063617E-2</v>
      </c>
      <c r="H1669" s="199">
        <v>4.3070323826432007E-2</v>
      </c>
      <c r="I1669" s="199">
        <v>4.7614724773138647E-2</v>
      </c>
      <c r="J1669" s="199">
        <v>5.0766765638058223E-2</v>
      </c>
      <c r="K1669" s="199">
        <v>4.3700827533690416E-2</v>
      </c>
      <c r="L1669" s="199">
        <v>4.9030946106797563E-2</v>
      </c>
      <c r="M1669" s="199">
        <v>4.5748820538883628E-2</v>
      </c>
      <c r="N1669" s="199">
        <v>5.6468213563504337E-2</v>
      </c>
    </row>
    <row r="1670" spans="3:14">
      <c r="C1670" s="29">
        <v>12</v>
      </c>
      <c r="D1670" s="34" t="s">
        <v>2115</v>
      </c>
      <c r="E1670" s="199">
        <v>4.7035620228466621E-2</v>
      </c>
      <c r="F1670" s="199">
        <v>4.1936190138726709E-2</v>
      </c>
      <c r="G1670" s="199">
        <v>4.5102238481839987E-2</v>
      </c>
      <c r="H1670" s="199">
        <v>4.2891476553952493E-2</v>
      </c>
      <c r="I1670" s="199">
        <v>4.6595355507303794E-2</v>
      </c>
      <c r="J1670" s="199">
        <v>4.795320365708039E-2</v>
      </c>
      <c r="K1670" s="199">
        <v>4.3974564971219827E-2</v>
      </c>
      <c r="L1670" s="199">
        <v>4.9717979775689689E-2</v>
      </c>
      <c r="M1670" s="199">
        <v>4.5774921736196475E-2</v>
      </c>
      <c r="N1670" s="199">
        <v>4.8558308384853685E-2</v>
      </c>
    </row>
    <row r="1671" spans="3:14">
      <c r="C1671" s="29">
        <v>13</v>
      </c>
      <c r="D1671" s="34" t="s">
        <v>2116</v>
      </c>
      <c r="E1671" s="199">
        <v>4.4869564925447511E-2</v>
      </c>
      <c r="F1671" s="199">
        <v>3.9308403580488128E-2</v>
      </c>
      <c r="G1671" s="199">
        <v>4.4508265331918165E-2</v>
      </c>
      <c r="H1671" s="199">
        <v>4.1952922584360515E-2</v>
      </c>
      <c r="I1671" s="199">
        <v>4.5233999896154314E-2</v>
      </c>
      <c r="J1671" s="199">
        <v>4.6616673963218086E-2</v>
      </c>
      <c r="K1671" s="199">
        <v>4.2834240913944152E-2</v>
      </c>
      <c r="L1671" s="199">
        <v>4.8878151690358057E-2</v>
      </c>
      <c r="M1671" s="199">
        <v>4.3598124321276036E-2</v>
      </c>
      <c r="N1671" s="199">
        <v>3.9052779125441466E-2</v>
      </c>
    </row>
    <row r="1672" spans="3:14">
      <c r="C1672" s="29">
        <v>14</v>
      </c>
      <c r="D1672" s="34" t="s">
        <v>2117</v>
      </c>
      <c r="E1672" s="199">
        <v>4.147275038092911E-2</v>
      </c>
      <c r="F1672" s="199">
        <v>3.9406357005362769E-2</v>
      </c>
      <c r="G1672" s="199">
        <v>4.5804598596192167E-2</v>
      </c>
      <c r="H1672" s="199">
        <v>4.2026785263017945E-2</v>
      </c>
      <c r="I1672" s="199">
        <v>4.1199356338523771E-2</v>
      </c>
      <c r="J1672" s="199">
        <v>4.3848474108123835E-2</v>
      </c>
      <c r="K1672" s="199">
        <v>4.3110185911453623E-2</v>
      </c>
      <c r="L1672" s="199">
        <v>4.9444985455549782E-2</v>
      </c>
      <c r="M1672" s="199">
        <v>4.4548059360064424E-2</v>
      </c>
      <c r="N1672" s="199">
        <v>5.8121995496483309E-2</v>
      </c>
    </row>
    <row r="1673" spans="3:14">
      <c r="C1673" s="29">
        <v>15</v>
      </c>
      <c r="D1673" s="34" t="s">
        <v>2118</v>
      </c>
      <c r="E1673" s="199">
        <v>4.128678672611303E-2</v>
      </c>
      <c r="F1673" s="199">
        <v>3.8818907895496649E-2</v>
      </c>
      <c r="G1673" s="199">
        <v>4.5051757528450011E-2</v>
      </c>
      <c r="H1673" s="199">
        <v>4.0542560380872485E-2</v>
      </c>
      <c r="I1673" s="199">
        <v>4.8523658581283845E-2</v>
      </c>
      <c r="J1673" s="199">
        <v>3.8990628782328465E-2</v>
      </c>
      <c r="K1673" s="199">
        <v>4.0487395831882135E-2</v>
      </c>
      <c r="L1673" s="199">
        <v>4.7531458854970648E-2</v>
      </c>
      <c r="M1673" s="199">
        <v>4.3273450891286931E-2</v>
      </c>
      <c r="N1673" s="199">
        <v>5.7159111356763666E-2</v>
      </c>
    </row>
    <row r="1674" spans="3:14">
      <c r="C1674" s="29">
        <v>16</v>
      </c>
      <c r="D1674" s="34" t="s">
        <v>2119</v>
      </c>
      <c r="E1674" s="199">
        <v>4.0950501178595763E-2</v>
      </c>
      <c r="F1674" s="199">
        <v>3.8495279768680092E-2</v>
      </c>
      <c r="G1674" s="199">
        <v>4.5334342323158958E-2</v>
      </c>
      <c r="H1674" s="199">
        <v>3.8447848010857322E-2</v>
      </c>
      <c r="I1674" s="199">
        <v>4.1743807689602744E-2</v>
      </c>
      <c r="J1674" s="199">
        <v>3.7388097606723784E-2</v>
      </c>
      <c r="K1674" s="199">
        <v>3.8947443754429475E-2</v>
      </c>
      <c r="L1674" s="199">
        <v>4.6357672315334705E-2</v>
      </c>
      <c r="M1674" s="199">
        <v>4.1677670372647642E-2</v>
      </c>
      <c r="N1674" s="199">
        <v>5.5544028445748891E-2</v>
      </c>
    </row>
    <row r="1675" spans="3:14">
      <c r="C1675" s="29">
        <v>17</v>
      </c>
      <c r="D1675" s="34" t="s">
        <v>2120</v>
      </c>
      <c r="E1675" s="199">
        <v>4.2182822633668314E-2</v>
      </c>
      <c r="F1675" s="199">
        <v>3.7024204991600133E-2</v>
      </c>
      <c r="G1675" s="199">
        <v>4.5343780955765377E-2</v>
      </c>
      <c r="H1675" s="199">
        <v>3.8320953588759331E-2</v>
      </c>
      <c r="I1675" s="199">
        <v>3.544330576499221E-2</v>
      </c>
      <c r="J1675" s="199">
        <v>4.1372928126531879E-2</v>
      </c>
      <c r="K1675" s="199">
        <v>3.7138229023190798E-2</v>
      </c>
      <c r="L1675" s="199">
        <v>4.5072397528054489E-2</v>
      </c>
      <c r="M1675" s="199">
        <v>3.8427328590201121E-2</v>
      </c>
      <c r="N1675" s="199">
        <v>4.6232868850326396E-2</v>
      </c>
    </row>
    <row r="1676" spans="3:14">
      <c r="C1676" s="29">
        <v>18</v>
      </c>
      <c r="D1676" s="34" t="s">
        <v>2121</v>
      </c>
      <c r="E1676" s="199">
        <v>4.4248767756856391E-2</v>
      </c>
      <c r="F1676" s="199">
        <v>3.7275793106514618E-2</v>
      </c>
      <c r="G1676" s="199">
        <v>4.3775127409741897E-2</v>
      </c>
      <c r="H1676" s="199">
        <v>3.8761805891038267E-2</v>
      </c>
      <c r="I1676" s="199">
        <v>3.4627310438729852E-2</v>
      </c>
      <c r="J1676" s="199">
        <v>4.9119468239969197E-2</v>
      </c>
      <c r="K1676" s="199">
        <v>3.2611328965128993E-2</v>
      </c>
      <c r="L1676" s="199">
        <v>4.3467130869325507E-2</v>
      </c>
      <c r="M1676" s="199">
        <v>3.7298398755206325E-2</v>
      </c>
      <c r="N1676" s="199">
        <v>3.5986373571497754E-2</v>
      </c>
    </row>
    <row r="1677" spans="3:14">
      <c r="C1677" s="29">
        <v>19</v>
      </c>
      <c r="D1677" s="34" t="s">
        <v>2122</v>
      </c>
      <c r="E1677" s="199">
        <v>4.8350574348021008E-2</v>
      </c>
      <c r="F1677" s="199">
        <v>4.5013733656476505E-2</v>
      </c>
      <c r="G1677" s="199">
        <v>4.5079570032530249E-2</v>
      </c>
      <c r="H1677" s="199">
        <v>4.0769293906818667E-2</v>
      </c>
      <c r="I1677" s="199">
        <v>3.6329629844659803E-2</v>
      </c>
      <c r="J1677" s="199">
        <v>5.0845139179646892E-2</v>
      </c>
      <c r="K1677" s="199">
        <v>4.0526505441799428E-2</v>
      </c>
      <c r="L1677" s="199">
        <v>4.4248491347178162E-2</v>
      </c>
      <c r="M1677" s="199">
        <v>3.7372882659733223E-2</v>
      </c>
      <c r="N1677" s="199">
        <v>3.4936689930536349E-2</v>
      </c>
    </row>
    <row r="1678" spans="3:14">
      <c r="C1678" s="29">
        <v>20</v>
      </c>
      <c r="D1678" s="34" t="s">
        <v>2123</v>
      </c>
      <c r="E1678" s="199">
        <v>4.8887783050509621E-2</v>
      </c>
      <c r="F1678" s="199">
        <v>4.6423209789870287E-2</v>
      </c>
      <c r="G1678" s="199">
        <v>4.3866894515257791E-2</v>
      </c>
      <c r="H1678" s="199">
        <v>4.0275492852872935E-2</v>
      </c>
      <c r="I1678" s="199">
        <v>3.7072910466270551E-2</v>
      </c>
      <c r="J1678" s="199">
        <v>5.0537808123791057E-2</v>
      </c>
      <c r="K1678" s="199">
        <v>4.1606897228805201E-2</v>
      </c>
      <c r="L1678" s="199">
        <v>4.3591782621311109E-2</v>
      </c>
      <c r="M1678" s="199">
        <v>3.6961629648413694E-2</v>
      </c>
      <c r="N1678" s="199">
        <v>3.6988394010265956E-2</v>
      </c>
    </row>
    <row r="1679" spans="3:14">
      <c r="C1679" s="29">
        <v>21</v>
      </c>
      <c r="D1679" s="34" t="s">
        <v>2124</v>
      </c>
      <c r="E1679" s="199">
        <v>4.6556655185240256E-2</v>
      </c>
      <c r="F1679" s="199">
        <v>4.7070809866720201E-2</v>
      </c>
      <c r="G1679" s="199">
        <v>4.3744719281694891E-2</v>
      </c>
      <c r="H1679" s="199">
        <v>4.0668707877006521E-2</v>
      </c>
      <c r="I1679" s="199">
        <v>3.6670593639440273E-2</v>
      </c>
      <c r="J1679" s="199">
        <v>4.8973088243326336E-2</v>
      </c>
      <c r="K1679" s="199">
        <v>4.2156728823302209E-2</v>
      </c>
      <c r="L1679" s="199">
        <v>4.0787432449749104E-2</v>
      </c>
      <c r="M1679" s="199">
        <v>3.6798656318850528E-2</v>
      </c>
      <c r="N1679" s="199">
        <v>2.75084454602877E-2</v>
      </c>
    </row>
    <row r="1680" spans="3:14">
      <c r="C1680" s="29">
        <v>22</v>
      </c>
      <c r="D1680" s="34" t="s">
        <v>2125</v>
      </c>
      <c r="E1680" s="199">
        <v>4.3834018125034804E-2</v>
      </c>
      <c r="F1680" s="199">
        <v>4.4677402166596582E-2</v>
      </c>
      <c r="G1680" s="199">
        <v>4.2120307013549005E-2</v>
      </c>
      <c r="H1680" s="199">
        <v>4.0276156787063117E-2</v>
      </c>
      <c r="I1680" s="199">
        <v>3.8498232294168253E-2</v>
      </c>
      <c r="J1680" s="199">
        <v>4.5239247337436263E-2</v>
      </c>
      <c r="K1680" s="199">
        <v>4.2025110517463098E-2</v>
      </c>
      <c r="L1680" s="199">
        <v>3.7766792284440631E-2</v>
      </c>
      <c r="M1680" s="199">
        <v>3.7504237465722283E-2</v>
      </c>
      <c r="N1680" s="199">
        <v>2.4957370950240275E-2</v>
      </c>
    </row>
    <row r="1681" spans="1:14">
      <c r="C1681" s="29">
        <v>23</v>
      </c>
      <c r="D1681" s="34" t="s">
        <v>2126</v>
      </c>
      <c r="E1681" s="199">
        <v>4.0398059889774546E-2</v>
      </c>
      <c r="F1681" s="199">
        <v>4.164770436386038E-2</v>
      </c>
      <c r="G1681" s="199">
        <v>3.9591013037425911E-2</v>
      </c>
      <c r="H1681" s="199">
        <v>4.0660740666724371E-2</v>
      </c>
      <c r="I1681" s="199">
        <v>3.9287641306542359E-2</v>
      </c>
      <c r="J1681" s="199">
        <v>4.0038733067904904E-2</v>
      </c>
      <c r="K1681" s="199">
        <v>4.2466741841044757E-2</v>
      </c>
      <c r="L1681" s="199">
        <v>3.4074411858466838E-2</v>
      </c>
      <c r="M1681" s="199">
        <v>3.7745832694508298E-2</v>
      </c>
      <c r="N1681" s="199">
        <v>2.9057936808651267E-2</v>
      </c>
    </row>
    <row r="1682" spans="1:14">
      <c r="C1682" s="29">
        <v>24</v>
      </c>
      <c r="D1682" s="34" t="s">
        <v>2127</v>
      </c>
      <c r="E1682" s="199">
        <v>3.6676264762285748E-2</v>
      </c>
      <c r="F1682" s="199">
        <v>4.2684439938309442E-2</v>
      </c>
      <c r="G1682" s="199">
        <v>3.7860636387218642E-2</v>
      </c>
      <c r="H1682" s="199">
        <v>4.0403134200934866E-2</v>
      </c>
      <c r="I1682" s="199">
        <v>3.9047228314287953E-2</v>
      </c>
      <c r="J1682" s="199">
        <v>3.4550030118835305E-2</v>
      </c>
      <c r="K1682" s="199">
        <v>4.2921409701265525E-2</v>
      </c>
      <c r="L1682" s="199">
        <v>3.27009031839968E-2</v>
      </c>
      <c r="M1682" s="199">
        <v>3.8039418113063814E-2</v>
      </c>
      <c r="N1682" s="199">
        <v>2.6060183756949153E-2</v>
      </c>
    </row>
    <row r="1683" spans="1:14">
      <c r="A1683" s="16" t="s">
        <v>440</v>
      </c>
      <c r="B1683" s="16" t="s">
        <v>423</v>
      </c>
      <c r="C1683" s="29">
        <v>1</v>
      </c>
      <c r="D1683" s="34" t="s">
        <v>2128</v>
      </c>
      <c r="E1683" s="199">
        <v>3.2498497291027606E-2</v>
      </c>
      <c r="F1683" s="199">
        <v>4.2264495810747149E-2</v>
      </c>
      <c r="G1683" s="199">
        <v>3.8831302431606152E-2</v>
      </c>
      <c r="H1683" s="199">
        <v>4.2645674555132622E-2</v>
      </c>
      <c r="I1683" s="199">
        <v>4.3393724672353445E-2</v>
      </c>
      <c r="J1683" s="199">
        <v>3.0912864059531964E-2</v>
      </c>
      <c r="K1683" s="199">
        <v>4.3086991095021419E-2</v>
      </c>
      <c r="L1683" s="199">
        <v>3.5644129954979231E-2</v>
      </c>
      <c r="M1683" s="199">
        <v>4.294698934962652E-2</v>
      </c>
      <c r="N1683" s="199">
        <v>3.9370253110829451E-2</v>
      </c>
    </row>
    <row r="1684" spans="1:14">
      <c r="C1684" s="29">
        <v>2</v>
      </c>
      <c r="D1684" s="34" t="s">
        <v>2129</v>
      </c>
      <c r="E1684" s="199">
        <v>3.0867499303692453E-2</v>
      </c>
      <c r="F1684" s="199">
        <v>4.2121148364606752E-2</v>
      </c>
      <c r="G1684" s="199">
        <v>3.8554605724975509E-2</v>
      </c>
      <c r="H1684" s="199">
        <v>4.2031893082007409E-2</v>
      </c>
      <c r="I1684" s="199">
        <v>4.4037812889706693E-2</v>
      </c>
      <c r="J1684" s="199">
        <v>2.8359224084324359E-2</v>
      </c>
      <c r="K1684" s="199">
        <v>4.2575046509342712E-2</v>
      </c>
      <c r="L1684" s="199">
        <v>3.57964348451386E-2</v>
      </c>
      <c r="M1684" s="199">
        <v>4.3043582905822345E-2</v>
      </c>
      <c r="N1684" s="199">
        <v>3.7184780231042026E-2</v>
      </c>
    </row>
    <row r="1685" spans="1:14">
      <c r="C1685" s="29">
        <v>3</v>
      </c>
      <c r="D1685" s="34" t="s">
        <v>2130</v>
      </c>
      <c r="E1685" s="199">
        <v>3.014805856795701E-2</v>
      </c>
      <c r="F1685" s="199">
        <v>4.3044166460264752E-2</v>
      </c>
      <c r="G1685" s="199">
        <v>3.8349202661981885E-2</v>
      </c>
      <c r="H1685" s="199">
        <v>4.1918686813697016E-2</v>
      </c>
      <c r="I1685" s="199">
        <v>4.2163642469016049E-2</v>
      </c>
      <c r="J1685" s="199">
        <v>2.8227380612657098E-2</v>
      </c>
      <c r="K1685" s="199">
        <v>4.2060674071445571E-2</v>
      </c>
      <c r="L1685" s="199">
        <v>3.5257630277521886E-2</v>
      </c>
      <c r="M1685" s="199">
        <v>4.2803433180473582E-2</v>
      </c>
      <c r="N1685" s="199">
        <v>3.065247511816243E-2</v>
      </c>
    </row>
    <row r="1686" spans="1:14">
      <c r="C1686" s="29">
        <v>4</v>
      </c>
      <c r="D1686" s="34" t="s">
        <v>2131</v>
      </c>
      <c r="E1686" s="199">
        <v>3.0650817415038521E-2</v>
      </c>
      <c r="F1686" s="199">
        <v>4.2214410558481234E-2</v>
      </c>
      <c r="G1686" s="199">
        <v>3.8440766755220998E-2</v>
      </c>
      <c r="H1686" s="199">
        <v>4.1256674502976022E-2</v>
      </c>
      <c r="I1686" s="199">
        <v>3.7184658127375952E-2</v>
      </c>
      <c r="J1686" s="199">
        <v>2.8489052467347897E-2</v>
      </c>
      <c r="K1686" s="199">
        <v>4.2379923859998808E-2</v>
      </c>
      <c r="L1686" s="199">
        <v>3.531872302285622E-2</v>
      </c>
      <c r="M1686" s="199">
        <v>4.3549284860801216E-2</v>
      </c>
      <c r="N1686" s="199">
        <v>2.9646596584884895E-2</v>
      </c>
    </row>
    <row r="1687" spans="1:14">
      <c r="C1687" s="29">
        <v>5</v>
      </c>
      <c r="D1687" s="34" t="s">
        <v>2132</v>
      </c>
      <c r="E1687" s="199">
        <v>3.2856252368833383E-2</v>
      </c>
      <c r="F1687" s="199">
        <v>4.4664584973149186E-2</v>
      </c>
      <c r="G1687" s="199">
        <v>4.0541367163754394E-2</v>
      </c>
      <c r="H1687" s="199">
        <v>4.3363128293787662E-2</v>
      </c>
      <c r="I1687" s="199">
        <v>3.720486481654782E-2</v>
      </c>
      <c r="J1687" s="199">
        <v>2.862111004218355E-2</v>
      </c>
      <c r="K1687" s="199">
        <v>4.4851145185946011E-2</v>
      </c>
      <c r="L1687" s="199">
        <v>3.7303561205359499E-2</v>
      </c>
      <c r="M1687" s="199">
        <v>4.4996907405203568E-2</v>
      </c>
      <c r="N1687" s="199">
        <v>2.4960206529893756E-2</v>
      </c>
    </row>
    <row r="1688" spans="1:14">
      <c r="C1688" s="29">
        <v>6</v>
      </c>
      <c r="D1688" s="34" t="s">
        <v>2133</v>
      </c>
      <c r="E1688" s="199">
        <v>3.5104306256538702E-2</v>
      </c>
      <c r="F1688" s="199">
        <v>4.4213527166326372E-2</v>
      </c>
      <c r="G1688" s="199">
        <v>4.2038650670029605E-2</v>
      </c>
      <c r="H1688" s="199">
        <v>4.3334686520786821E-2</v>
      </c>
      <c r="I1688" s="199">
        <v>3.5425272927119944E-2</v>
      </c>
      <c r="J1688" s="199">
        <v>3.125684598816663E-2</v>
      </c>
      <c r="K1688" s="199">
        <v>4.5513003257027659E-2</v>
      </c>
      <c r="L1688" s="199">
        <v>3.7525284817794533E-2</v>
      </c>
      <c r="M1688" s="199">
        <v>4.4696133215855645E-2</v>
      </c>
      <c r="N1688" s="199">
        <v>3.0356223221375208E-2</v>
      </c>
    </row>
    <row r="1689" spans="1:14">
      <c r="C1689" s="29">
        <v>7</v>
      </c>
      <c r="D1689" s="34" t="s">
        <v>2134</v>
      </c>
      <c r="E1689" s="199">
        <v>3.7428992902935485E-2</v>
      </c>
      <c r="F1689" s="199">
        <v>4.4225536005413013E-2</v>
      </c>
      <c r="G1689" s="199">
        <v>4.3922422002230767E-2</v>
      </c>
      <c r="H1689" s="199">
        <v>4.3336048521184035E-2</v>
      </c>
      <c r="I1689" s="199">
        <v>3.3578044758658464E-2</v>
      </c>
      <c r="J1689" s="199">
        <v>3.8319038997676774E-2</v>
      </c>
      <c r="K1689" s="199">
        <v>4.7715806352973685E-2</v>
      </c>
      <c r="L1689" s="199">
        <v>4.0603227703727575E-2</v>
      </c>
      <c r="M1689" s="199">
        <v>4.3950815201584344E-2</v>
      </c>
      <c r="N1689" s="199">
        <v>3.1219635103290781E-2</v>
      </c>
    </row>
    <row r="1690" spans="1:14">
      <c r="C1690" s="29">
        <v>8</v>
      </c>
      <c r="D1690" s="34" t="s">
        <v>2135</v>
      </c>
      <c r="E1690" s="199">
        <v>4.1593206107010706E-2</v>
      </c>
      <c r="F1690" s="199">
        <v>3.8154615901559157E-2</v>
      </c>
      <c r="G1690" s="199">
        <v>4.5428003991913678E-2</v>
      </c>
      <c r="H1690" s="199">
        <v>4.2593357716345155E-2</v>
      </c>
      <c r="I1690" s="199">
        <v>3.9460155846896716E-2</v>
      </c>
      <c r="J1690" s="199">
        <v>4.4828253900438632E-2</v>
      </c>
      <c r="K1690" s="199">
        <v>4.0310039283926714E-2</v>
      </c>
      <c r="L1690" s="199">
        <v>4.2316760013677367E-2</v>
      </c>
      <c r="M1690" s="199">
        <v>4.3190981470580862E-2</v>
      </c>
      <c r="N1690" s="199">
        <v>3.6909689184025325E-2</v>
      </c>
    </row>
    <row r="1691" spans="1:14">
      <c r="C1691" s="29">
        <v>9</v>
      </c>
      <c r="D1691" s="34" t="s">
        <v>2136</v>
      </c>
      <c r="E1691" s="199">
        <v>4.6690433614641681E-2</v>
      </c>
      <c r="F1691" s="199">
        <v>3.5542015481879283E-2</v>
      </c>
      <c r="G1691" s="199">
        <v>4.5459474274385556E-2</v>
      </c>
      <c r="H1691" s="199">
        <v>4.2469976503890797E-2</v>
      </c>
      <c r="I1691" s="199">
        <v>4.3238666397805443E-2</v>
      </c>
      <c r="J1691" s="199">
        <v>4.6281605098960156E-2</v>
      </c>
      <c r="K1691" s="199">
        <v>3.8050628896782686E-2</v>
      </c>
      <c r="L1691" s="199">
        <v>4.4054736537980504E-2</v>
      </c>
      <c r="M1691" s="199">
        <v>4.2672044597404986E-2</v>
      </c>
      <c r="N1691" s="199">
        <v>4.2401175755866771E-2</v>
      </c>
    </row>
    <row r="1692" spans="1:14">
      <c r="C1692" s="29">
        <v>10</v>
      </c>
      <c r="D1692" s="34" t="s">
        <v>2137</v>
      </c>
      <c r="E1692" s="199">
        <v>4.9077166200159006E-2</v>
      </c>
      <c r="F1692" s="199">
        <v>3.6209103264959623E-2</v>
      </c>
      <c r="G1692" s="199">
        <v>4.4864346664963917E-2</v>
      </c>
      <c r="H1692" s="199">
        <v>4.0372976598189295E-2</v>
      </c>
      <c r="I1692" s="199">
        <v>4.9372378831079512E-2</v>
      </c>
      <c r="J1692" s="199">
        <v>4.5912535316711203E-2</v>
      </c>
      <c r="K1692" s="199">
        <v>3.9623596014591145E-2</v>
      </c>
      <c r="L1692" s="199">
        <v>4.3569623847305845E-2</v>
      </c>
      <c r="M1692" s="199">
        <v>4.1774738490290751E-2</v>
      </c>
      <c r="N1692" s="199">
        <v>4.4373563799592966E-2</v>
      </c>
    </row>
    <row r="1693" spans="1:14">
      <c r="C1693" s="29">
        <v>11</v>
      </c>
      <c r="D1693" s="34" t="s">
        <v>2138</v>
      </c>
      <c r="E1693" s="199">
        <v>4.7525861101328247E-2</v>
      </c>
      <c r="F1693" s="199">
        <v>3.7680799407757627E-2</v>
      </c>
      <c r="G1693" s="199">
        <v>4.499283276990608E-2</v>
      </c>
      <c r="H1693" s="199">
        <v>3.9603927079780617E-2</v>
      </c>
      <c r="I1693" s="199">
        <v>4.9260400095252094E-2</v>
      </c>
      <c r="J1693" s="199">
        <v>4.5576361856570942E-2</v>
      </c>
      <c r="K1693" s="199">
        <v>4.1278317861312662E-2</v>
      </c>
      <c r="L1693" s="199">
        <v>4.6018919893071671E-2</v>
      </c>
      <c r="M1693" s="199">
        <v>4.1189520292918634E-2</v>
      </c>
      <c r="N1693" s="199">
        <v>5.5481287534364841E-2</v>
      </c>
    </row>
    <row r="1694" spans="1:14">
      <c r="C1694" s="29">
        <v>12</v>
      </c>
      <c r="D1694" s="34" t="s">
        <v>2139</v>
      </c>
      <c r="E1694" s="199">
        <v>4.6110999841725613E-2</v>
      </c>
      <c r="F1694" s="199">
        <v>3.7845000913172139E-2</v>
      </c>
      <c r="G1694" s="199">
        <v>4.4011264130517536E-2</v>
      </c>
      <c r="H1694" s="199">
        <v>3.8037145916951148E-2</v>
      </c>
      <c r="I1694" s="199">
        <v>4.9399180759078308E-2</v>
      </c>
      <c r="J1694" s="199">
        <v>4.6533220401888391E-2</v>
      </c>
      <c r="K1694" s="199">
        <v>4.1154701848886144E-2</v>
      </c>
      <c r="L1694" s="199">
        <v>4.6023723341307048E-2</v>
      </c>
      <c r="M1694" s="199">
        <v>4.0464161389154089E-2</v>
      </c>
      <c r="N1694" s="199">
        <v>5.8604973439442681E-2</v>
      </c>
    </row>
    <row r="1695" spans="1:14">
      <c r="C1695" s="29">
        <v>13</v>
      </c>
      <c r="D1695" s="34" t="s">
        <v>2140</v>
      </c>
      <c r="E1695" s="199">
        <v>4.4832763137678672E-2</v>
      </c>
      <c r="F1695" s="199">
        <v>3.7523554635738747E-2</v>
      </c>
      <c r="G1695" s="199">
        <v>4.4026348027989819E-2</v>
      </c>
      <c r="H1695" s="199">
        <v>3.9037014443853983E-2</v>
      </c>
      <c r="I1695" s="199">
        <v>4.5894302457371951E-2</v>
      </c>
      <c r="J1695" s="199">
        <v>4.512547317823503E-2</v>
      </c>
      <c r="K1695" s="199">
        <v>3.9931575457583073E-2</v>
      </c>
      <c r="L1695" s="199">
        <v>4.6748848328809191E-2</v>
      </c>
      <c r="M1695" s="199">
        <v>4.0140226092961424E-2</v>
      </c>
      <c r="N1695" s="199">
        <v>6.9433423168522287E-2</v>
      </c>
    </row>
    <row r="1696" spans="1:14">
      <c r="C1696" s="29">
        <v>14</v>
      </c>
      <c r="D1696" s="34" t="s">
        <v>2141</v>
      </c>
      <c r="E1696" s="199">
        <v>4.5430837799780036E-2</v>
      </c>
      <c r="F1696" s="199">
        <v>3.6173173593176206E-2</v>
      </c>
      <c r="G1696" s="199">
        <v>4.1951984553839403E-2</v>
      </c>
      <c r="H1696" s="199">
        <v>3.893590594377775E-2</v>
      </c>
      <c r="I1696" s="199">
        <v>3.9321375183070502E-2</v>
      </c>
      <c r="J1696" s="199">
        <v>4.6053509658795302E-2</v>
      </c>
      <c r="K1696" s="199">
        <v>3.8117254272924075E-2</v>
      </c>
      <c r="L1696" s="199">
        <v>4.6412909391666403E-2</v>
      </c>
      <c r="M1696" s="199">
        <v>4.0697480188981824E-2</v>
      </c>
      <c r="N1696" s="199">
        <v>5.8461768618902683E-2</v>
      </c>
    </row>
    <row r="1697" spans="1:14">
      <c r="C1697" s="29">
        <v>15</v>
      </c>
      <c r="D1697" s="34" t="s">
        <v>2142</v>
      </c>
      <c r="E1697" s="199">
        <v>4.3717384976067981E-2</v>
      </c>
      <c r="F1697" s="199">
        <v>3.7226400431995384E-2</v>
      </c>
      <c r="G1697" s="199">
        <v>4.1932369247664247E-2</v>
      </c>
      <c r="H1697" s="199">
        <v>3.9427107381152848E-2</v>
      </c>
      <c r="I1697" s="199">
        <v>3.9149898973570345E-2</v>
      </c>
      <c r="J1697" s="199">
        <v>4.7117356816790169E-2</v>
      </c>
      <c r="K1697" s="199">
        <v>3.7196561599019254E-2</v>
      </c>
      <c r="L1697" s="199">
        <v>4.6617571867591336E-2</v>
      </c>
      <c r="M1697" s="199">
        <v>4.0652545507038791E-2</v>
      </c>
      <c r="N1697" s="199">
        <v>4.7656448190735029E-2</v>
      </c>
    </row>
    <row r="1698" spans="1:14">
      <c r="C1698" s="29">
        <v>16</v>
      </c>
      <c r="D1698" s="34" t="s">
        <v>2143</v>
      </c>
      <c r="E1698" s="199">
        <v>4.6524725778107949E-2</v>
      </c>
      <c r="F1698" s="199">
        <v>3.9058926679338891E-2</v>
      </c>
      <c r="G1698" s="199">
        <v>4.1642554073842097E-2</v>
      </c>
      <c r="H1698" s="199">
        <v>3.9298919108473003E-2</v>
      </c>
      <c r="I1698" s="199">
        <v>3.9202099587264339E-2</v>
      </c>
      <c r="J1698" s="199">
        <v>4.7521986616448721E-2</v>
      </c>
      <c r="K1698" s="199">
        <v>3.5937886339970623E-2</v>
      </c>
      <c r="L1698" s="199">
        <v>4.6082396571974674E-2</v>
      </c>
      <c r="M1698" s="199">
        <v>4.0324447615606746E-2</v>
      </c>
      <c r="N1698" s="199">
        <v>3.828735892664295E-2</v>
      </c>
    </row>
    <row r="1699" spans="1:14">
      <c r="C1699" s="29">
        <v>17</v>
      </c>
      <c r="D1699" s="34" t="s">
        <v>2144</v>
      </c>
      <c r="E1699" s="199">
        <v>4.9372501858433997E-2</v>
      </c>
      <c r="F1699" s="199">
        <v>4.6482342285325662E-2</v>
      </c>
      <c r="G1699" s="199">
        <v>4.3407058105037095E-2</v>
      </c>
      <c r="H1699" s="199">
        <v>4.0956313356553045E-2</v>
      </c>
      <c r="I1699" s="199">
        <v>4.7291089846377241E-2</v>
      </c>
      <c r="J1699" s="199">
        <v>5.4535773418445559E-2</v>
      </c>
      <c r="K1699" s="199">
        <v>4.2854530634192069E-2</v>
      </c>
      <c r="L1699" s="199">
        <v>4.8941658029355115E-2</v>
      </c>
      <c r="M1699" s="199">
        <v>4.0293815183973361E-2</v>
      </c>
      <c r="N1699" s="199">
        <v>2.4547569959368701E-2</v>
      </c>
    </row>
    <row r="1700" spans="1:14">
      <c r="C1700" s="29">
        <v>18</v>
      </c>
      <c r="D1700" s="34" t="s">
        <v>2145</v>
      </c>
      <c r="E1700" s="199">
        <v>5.1537390092207452E-2</v>
      </c>
      <c r="F1700" s="199">
        <v>4.6957643743100262E-2</v>
      </c>
      <c r="G1700" s="199">
        <v>4.3389540817693403E-2</v>
      </c>
      <c r="H1700" s="199">
        <v>4.1480363038802356E-2</v>
      </c>
      <c r="I1700" s="199">
        <v>4.9304882876276268E-2</v>
      </c>
      <c r="J1700" s="199">
        <v>5.7270771371587786E-2</v>
      </c>
      <c r="K1700" s="199">
        <v>4.4101807765983679E-2</v>
      </c>
      <c r="L1700" s="199">
        <v>4.8840305271588731E-2</v>
      </c>
      <c r="M1700" s="199">
        <v>4.0433102024675642E-2</v>
      </c>
      <c r="N1700" s="199">
        <v>2.4549538410510149E-2</v>
      </c>
    </row>
    <row r="1701" spans="1:14">
      <c r="C1701" s="29">
        <v>19</v>
      </c>
      <c r="D1701" s="34" t="s">
        <v>2146</v>
      </c>
      <c r="E1701" s="199">
        <v>4.9296709430665588E-2</v>
      </c>
      <c r="F1701" s="199">
        <v>4.8930240831295747E-2</v>
      </c>
      <c r="G1701" s="199">
        <v>4.3571904670173536E-2</v>
      </c>
      <c r="H1701" s="199">
        <v>4.325953614592825E-2</v>
      </c>
      <c r="I1701" s="199">
        <v>3.9421286035086947E-2</v>
      </c>
      <c r="J1701" s="199">
        <v>5.5483318475937835E-2</v>
      </c>
      <c r="K1701" s="199">
        <v>4.3603152476658441E-2</v>
      </c>
      <c r="L1701" s="199">
        <v>4.4977923707721197E-2</v>
      </c>
      <c r="M1701" s="199">
        <v>4.1317386680015437E-2</v>
      </c>
      <c r="N1701" s="199">
        <v>3.0327188567038917E-2</v>
      </c>
    </row>
    <row r="1702" spans="1:14">
      <c r="C1702" s="29">
        <v>20</v>
      </c>
      <c r="D1702" s="34" t="s">
        <v>2147</v>
      </c>
      <c r="E1702" s="199">
        <v>5.0121917409030006E-2</v>
      </c>
      <c r="F1702" s="199">
        <v>4.6622090307922616E-2</v>
      </c>
      <c r="G1702" s="199">
        <v>4.0849034995960216E-2</v>
      </c>
      <c r="H1702" s="199">
        <v>4.2211837369781756E-2</v>
      </c>
      <c r="I1702" s="199">
        <v>3.730210950818743E-2</v>
      </c>
      <c r="J1702" s="199">
        <v>5.0278489343710632E-2</v>
      </c>
      <c r="K1702" s="199">
        <v>4.3567118038469195E-2</v>
      </c>
      <c r="L1702" s="199">
        <v>4.2391266832972715E-2</v>
      </c>
      <c r="M1702" s="199">
        <v>4.0671330552221621E-2</v>
      </c>
      <c r="N1702" s="199">
        <v>4.0556983092727081E-2</v>
      </c>
    </row>
    <row r="1703" spans="1:14">
      <c r="C1703" s="29">
        <v>21</v>
      </c>
      <c r="D1703" s="34" t="s">
        <v>2148</v>
      </c>
      <c r="E1703" s="199">
        <v>4.6079850370736072E-2</v>
      </c>
      <c r="F1703" s="199">
        <v>4.6696968002173864E-2</v>
      </c>
      <c r="G1703" s="199">
        <v>3.9850908386388828E-2</v>
      </c>
      <c r="H1703" s="199">
        <v>4.3624712487724981E-2</v>
      </c>
      <c r="I1703" s="199">
        <v>3.9226235354886299E-2</v>
      </c>
      <c r="J1703" s="199">
        <v>4.7675372645147734E-2</v>
      </c>
      <c r="K1703" s="199">
        <v>4.3094376877033255E-2</v>
      </c>
      <c r="L1703" s="199">
        <v>4.0709366119180301E-2</v>
      </c>
      <c r="M1703" s="199">
        <v>4.1167426518186542E-2</v>
      </c>
      <c r="N1703" s="199">
        <v>5.2005002818575966E-2</v>
      </c>
    </row>
    <row r="1704" spans="1:14">
      <c r="C1704" s="29">
        <v>22</v>
      </c>
      <c r="D1704" s="34" t="s">
        <v>2149</v>
      </c>
      <c r="E1704" s="199">
        <v>4.2013329401387786E-2</v>
      </c>
      <c r="F1704" s="199">
        <v>4.3482763482443891E-2</v>
      </c>
      <c r="G1704" s="199">
        <v>3.9168646701186326E-2</v>
      </c>
      <c r="H1704" s="199">
        <v>4.4790825180759483E-2</v>
      </c>
      <c r="I1704" s="199">
        <v>4.1360005601743272E-2</v>
      </c>
      <c r="J1704" s="199">
        <v>4.2313165089846165E-2</v>
      </c>
      <c r="K1704" s="199">
        <v>4.1666365314834301E-2</v>
      </c>
      <c r="L1704" s="199">
        <v>3.8296878719336652E-2</v>
      </c>
      <c r="M1704" s="199">
        <v>4.0601420298842318E-2</v>
      </c>
      <c r="N1704" s="199">
        <v>5.9791211308554949E-2</v>
      </c>
    </row>
    <row r="1705" spans="1:14">
      <c r="C1705" s="29">
        <v>23</v>
      </c>
      <c r="D1705" s="34" t="s">
        <v>2150</v>
      </c>
      <c r="E1705" s="199">
        <v>3.7512239879214745E-2</v>
      </c>
      <c r="F1705" s="199">
        <v>4.1391627531006087E-2</v>
      </c>
      <c r="G1705" s="199">
        <v>3.7889931521055298E-2</v>
      </c>
      <c r="H1705" s="199">
        <v>4.2918955928951973E-2</v>
      </c>
      <c r="I1705" s="199">
        <v>4.0234464950024224E-2</v>
      </c>
      <c r="J1705" s="199">
        <v>3.5011730681110603E-2</v>
      </c>
      <c r="K1705" s="199">
        <v>4.0851884786400769E-2</v>
      </c>
      <c r="L1705" s="199">
        <v>3.5812748778589851E-2</v>
      </c>
      <c r="M1705" s="199">
        <v>3.9203108498044911E-2</v>
      </c>
      <c r="N1705" s="199">
        <v>4.9469637748396994E-2</v>
      </c>
    </row>
    <row r="1706" spans="1:14">
      <c r="C1706" s="29">
        <v>24</v>
      </c>
      <c r="D1706" s="34" t="s">
        <v>2151</v>
      </c>
      <c r="E1706" s="199">
        <v>3.3008258895801126E-2</v>
      </c>
      <c r="F1706" s="199">
        <v>4.1274864168166357E-2</v>
      </c>
      <c r="G1706" s="199">
        <v>3.6885479657683497E-2</v>
      </c>
      <c r="H1706" s="199">
        <v>4.3094333509512098E-2</v>
      </c>
      <c r="I1706" s="199">
        <v>3.8573447035250709E-2</v>
      </c>
      <c r="J1706" s="199">
        <v>2.8295559877486894E-2</v>
      </c>
      <c r="K1706" s="199">
        <v>4.0477612199676292E-2</v>
      </c>
      <c r="L1706" s="199">
        <v>3.4735370920493676E-2</v>
      </c>
      <c r="M1706" s="199">
        <v>3.9219118479734832E-2</v>
      </c>
      <c r="N1706" s="199">
        <v>4.3753009577252963E-2</v>
      </c>
    </row>
    <row r="1707" spans="1:14">
      <c r="A1707" s="16" t="s">
        <v>440</v>
      </c>
      <c r="B1707" s="16" t="s">
        <v>308</v>
      </c>
      <c r="C1707" s="29">
        <v>1</v>
      </c>
      <c r="D1707" s="34" t="s">
        <v>2152</v>
      </c>
      <c r="E1707" s="199">
        <v>3.3658701932889522E-2</v>
      </c>
      <c r="F1707" s="199">
        <v>3.4783625817948374E-2</v>
      </c>
      <c r="G1707" s="199">
        <v>3.1490635694412947E-2</v>
      </c>
      <c r="H1707" s="199">
        <v>3.3334122067626322E-2</v>
      </c>
      <c r="I1707" s="199">
        <v>3.9355460535039327E-2</v>
      </c>
      <c r="J1707" s="199">
        <v>2.8488878078838941E-2</v>
      </c>
      <c r="K1707" s="199">
        <v>3.5959113607780167E-2</v>
      </c>
      <c r="L1707" s="199">
        <v>2.5478991938808336E-2</v>
      </c>
      <c r="M1707" s="199">
        <v>3.2028680750114988E-2</v>
      </c>
      <c r="N1707" s="199">
        <v>4.8510929247685436E-2</v>
      </c>
    </row>
    <row r="1708" spans="1:14">
      <c r="C1708" s="29">
        <v>2</v>
      </c>
      <c r="D1708" s="34" t="s">
        <v>2153</v>
      </c>
      <c r="E1708" s="199">
        <v>3.2069169479130098E-2</v>
      </c>
      <c r="F1708" s="199">
        <v>3.4370516800465628E-2</v>
      </c>
      <c r="G1708" s="199">
        <v>3.116971448139657E-2</v>
      </c>
      <c r="H1708" s="199">
        <v>3.2337627991558635E-2</v>
      </c>
      <c r="I1708" s="199">
        <v>3.7279377902359523E-2</v>
      </c>
      <c r="J1708" s="199">
        <v>2.8562537967469877E-2</v>
      </c>
      <c r="K1708" s="199">
        <v>3.5145672352629352E-2</v>
      </c>
      <c r="L1708" s="199">
        <v>2.420661158360829E-2</v>
      </c>
      <c r="M1708" s="199">
        <v>3.1568510998606657E-2</v>
      </c>
      <c r="N1708" s="199">
        <v>3.6798459509805974E-2</v>
      </c>
    </row>
    <row r="1709" spans="1:14">
      <c r="C1709" s="29">
        <v>3</v>
      </c>
      <c r="D1709" s="34" t="s">
        <v>2154</v>
      </c>
      <c r="E1709" s="199">
        <v>3.2001742490723351E-2</v>
      </c>
      <c r="F1709" s="199">
        <v>3.3674880266447112E-2</v>
      </c>
      <c r="G1709" s="199">
        <v>3.0821982615276015E-2</v>
      </c>
      <c r="H1709" s="199">
        <v>3.1680946940051538E-2</v>
      </c>
      <c r="I1709" s="199">
        <v>3.939566761576288E-2</v>
      </c>
      <c r="J1709" s="199">
        <v>2.9600145189130584E-2</v>
      </c>
      <c r="K1709" s="199">
        <v>3.4401657186206386E-2</v>
      </c>
      <c r="L1709" s="199">
        <v>2.3374907146355935E-2</v>
      </c>
      <c r="M1709" s="199">
        <v>3.0706046627203862E-2</v>
      </c>
      <c r="N1709" s="199">
        <v>2.4106997090650315E-2</v>
      </c>
    </row>
    <row r="1710" spans="1:14">
      <c r="C1710" s="29">
        <v>4</v>
      </c>
      <c r="D1710" s="34" t="s">
        <v>2155</v>
      </c>
      <c r="E1710" s="199">
        <v>3.2538819350376467E-2</v>
      </c>
      <c r="F1710" s="199">
        <v>3.3800739085210113E-2</v>
      </c>
      <c r="G1710" s="199">
        <v>3.2335043231601968E-2</v>
      </c>
      <c r="H1710" s="199">
        <v>3.2027751018572664E-2</v>
      </c>
      <c r="I1710" s="199">
        <v>3.7564391924935367E-2</v>
      </c>
      <c r="J1710" s="199">
        <v>2.8625674041792063E-2</v>
      </c>
      <c r="K1710" s="199">
        <v>3.5253986594149765E-2</v>
      </c>
      <c r="L1710" s="199">
        <v>2.4736630085631466E-2</v>
      </c>
      <c r="M1710" s="199">
        <v>3.192850264460205E-2</v>
      </c>
      <c r="N1710" s="199">
        <v>2.4818357508145476E-2</v>
      </c>
    </row>
    <row r="1711" spans="1:14">
      <c r="C1711" s="29">
        <v>5</v>
      </c>
      <c r="D1711" s="34" t="s">
        <v>2156</v>
      </c>
      <c r="E1711" s="199">
        <v>3.3594727211437025E-2</v>
      </c>
      <c r="F1711" s="199">
        <v>3.551356463460853E-2</v>
      </c>
      <c r="G1711" s="199">
        <v>3.4499632166545835E-2</v>
      </c>
      <c r="H1711" s="199">
        <v>3.3105508627856883E-2</v>
      </c>
      <c r="I1711" s="199">
        <v>3.6806588258106641E-2</v>
      </c>
      <c r="J1711" s="199">
        <v>3.0496746922114674E-2</v>
      </c>
      <c r="K1711" s="199">
        <v>3.543129314689894E-2</v>
      </c>
      <c r="L1711" s="199">
        <v>2.9997776665464989E-2</v>
      </c>
      <c r="M1711" s="199">
        <v>3.5225053486614429E-2</v>
      </c>
      <c r="N1711" s="199">
        <v>2.370903712386015E-2</v>
      </c>
    </row>
    <row r="1712" spans="1:14">
      <c r="C1712" s="29">
        <v>6</v>
      </c>
      <c r="D1712" s="34" t="s">
        <v>2157</v>
      </c>
      <c r="E1712" s="199">
        <v>3.7598079571780414E-2</v>
      </c>
      <c r="F1712" s="199">
        <v>3.7351349444258705E-2</v>
      </c>
      <c r="G1712" s="199">
        <v>3.771414497024593E-2</v>
      </c>
      <c r="H1712" s="199">
        <v>3.5307511367633007E-2</v>
      </c>
      <c r="I1712" s="199">
        <v>3.5803549914524301E-2</v>
      </c>
      <c r="J1712" s="199">
        <v>3.6858109993245139E-2</v>
      </c>
      <c r="K1712" s="199">
        <v>3.6730261556770616E-2</v>
      </c>
      <c r="L1712" s="199">
        <v>3.8227082427361975E-2</v>
      </c>
      <c r="M1712" s="199">
        <v>4.3445237467910514E-2</v>
      </c>
      <c r="N1712" s="199">
        <v>3.0609428525580649E-2</v>
      </c>
    </row>
    <row r="1713" spans="3:14">
      <c r="C1713" s="29">
        <v>7</v>
      </c>
      <c r="D1713" s="34" t="s">
        <v>2158</v>
      </c>
      <c r="E1713" s="199">
        <v>4.6248122122016282E-2</v>
      </c>
      <c r="F1713" s="199">
        <v>4.1238460830517132E-2</v>
      </c>
      <c r="G1713" s="199">
        <v>4.2844550373696201E-2</v>
      </c>
      <c r="H1713" s="199">
        <v>4.2712113058607622E-2</v>
      </c>
      <c r="I1713" s="199">
        <v>3.7335553752732148E-2</v>
      </c>
      <c r="J1713" s="199">
        <v>4.3982166923252464E-2</v>
      </c>
      <c r="K1713" s="199">
        <v>4.0562013406023743E-2</v>
      </c>
      <c r="L1713" s="199">
        <v>4.4237625610065619E-2</v>
      </c>
      <c r="M1713" s="199">
        <v>4.8418002013888017E-2</v>
      </c>
      <c r="N1713" s="199">
        <v>3.7210931340742756E-2</v>
      </c>
    </row>
    <row r="1714" spans="3:14">
      <c r="C1714" s="29">
        <v>8</v>
      </c>
      <c r="D1714" s="34" t="s">
        <v>2159</v>
      </c>
      <c r="E1714" s="199">
        <v>4.9457678300667961E-2</v>
      </c>
      <c r="F1714" s="199">
        <v>4.1732596258019151E-2</v>
      </c>
      <c r="G1714" s="199">
        <v>4.502367134840761E-2</v>
      </c>
      <c r="H1714" s="199">
        <v>4.622048684743741E-2</v>
      </c>
      <c r="I1714" s="199">
        <v>3.9192350959338089E-2</v>
      </c>
      <c r="J1714" s="199">
        <v>4.6380350075602539E-2</v>
      </c>
      <c r="K1714" s="199">
        <v>3.9614903614531259E-2</v>
      </c>
      <c r="L1714" s="199">
        <v>4.8117056416217115E-2</v>
      </c>
      <c r="M1714" s="199">
        <v>5.2613824145538203E-2</v>
      </c>
      <c r="N1714" s="199">
        <v>4.7023742246966815E-2</v>
      </c>
    </row>
    <row r="1715" spans="3:14">
      <c r="C1715" s="29">
        <v>9</v>
      </c>
      <c r="D1715" s="34" t="s">
        <v>2160</v>
      </c>
      <c r="E1715" s="199">
        <v>4.7430702119382717E-2</v>
      </c>
      <c r="F1715" s="199">
        <v>4.5588990366879252E-2</v>
      </c>
      <c r="G1715" s="199">
        <v>4.7577226012089982E-2</v>
      </c>
      <c r="H1715" s="199">
        <v>4.9966795481317335E-2</v>
      </c>
      <c r="I1715" s="199">
        <v>4.0392432514125935E-2</v>
      </c>
      <c r="J1715" s="199">
        <v>4.4742292835207392E-2</v>
      </c>
      <c r="K1715" s="199">
        <v>4.4845544520569262E-2</v>
      </c>
      <c r="L1715" s="199">
        <v>5.3614934321455067E-2</v>
      </c>
      <c r="M1715" s="199">
        <v>5.4268136900417784E-2</v>
      </c>
      <c r="N1715" s="199">
        <v>4.816403987971897E-2</v>
      </c>
    </row>
    <row r="1716" spans="3:14">
      <c r="C1716" s="29">
        <v>10</v>
      </c>
      <c r="D1716" s="34" t="s">
        <v>2161</v>
      </c>
      <c r="E1716" s="199">
        <v>4.3875967506259599E-2</v>
      </c>
      <c r="F1716" s="199">
        <v>4.7428481691940451E-2</v>
      </c>
      <c r="G1716" s="199">
        <v>4.8814126658595469E-2</v>
      </c>
      <c r="H1716" s="199">
        <v>5.1017066895543028E-2</v>
      </c>
      <c r="I1716" s="199">
        <v>4.5115766451040741E-2</v>
      </c>
      <c r="J1716" s="199">
        <v>4.254553344526766E-2</v>
      </c>
      <c r="K1716" s="199">
        <v>4.7300291387866115E-2</v>
      </c>
      <c r="L1716" s="199">
        <v>5.5734111619981853E-2</v>
      </c>
      <c r="M1716" s="199">
        <v>5.3862178243413959E-2</v>
      </c>
      <c r="N1716" s="199">
        <v>4.6575827978595004E-2</v>
      </c>
    </row>
    <row r="1717" spans="3:14">
      <c r="C1717" s="29">
        <v>11</v>
      </c>
      <c r="D1717" s="34" t="s">
        <v>2162</v>
      </c>
      <c r="E1717" s="199">
        <v>4.0243381538530465E-2</v>
      </c>
      <c r="F1717" s="199">
        <v>4.946869362422162E-2</v>
      </c>
      <c r="G1717" s="199">
        <v>5.1001653169965383E-2</v>
      </c>
      <c r="H1717" s="199">
        <v>4.9637319656202682E-2</v>
      </c>
      <c r="I1717" s="199">
        <v>4.4115294516866292E-2</v>
      </c>
      <c r="J1717" s="199">
        <v>4.3252754201406375E-2</v>
      </c>
      <c r="K1717" s="199">
        <v>4.8056582457513063E-2</v>
      </c>
      <c r="L1717" s="199">
        <v>5.7092651871783966E-2</v>
      </c>
      <c r="M1717" s="199">
        <v>5.2235678861137308E-2</v>
      </c>
      <c r="N1717" s="199">
        <v>5.9102636554548567E-2</v>
      </c>
    </row>
    <row r="1718" spans="3:14">
      <c r="C1718" s="29">
        <v>12</v>
      </c>
      <c r="D1718" s="34" t="s">
        <v>2163</v>
      </c>
      <c r="E1718" s="199">
        <v>3.8790475847317818E-2</v>
      </c>
      <c r="F1718" s="199">
        <v>5.0236175779924175E-2</v>
      </c>
      <c r="G1718" s="199">
        <v>4.9806332082178065E-2</v>
      </c>
      <c r="H1718" s="199">
        <v>5.1064450705720014E-2</v>
      </c>
      <c r="I1718" s="199">
        <v>4.6854936559785218E-2</v>
      </c>
      <c r="J1718" s="199">
        <v>4.0859359554855056E-2</v>
      </c>
      <c r="K1718" s="199">
        <v>4.8041747267044514E-2</v>
      </c>
      <c r="L1718" s="199">
        <v>5.6071552270438307E-2</v>
      </c>
      <c r="M1718" s="199">
        <v>5.1772261440372946E-2</v>
      </c>
      <c r="N1718" s="199">
        <v>5.8805701488163761E-2</v>
      </c>
    </row>
    <row r="1719" spans="3:14">
      <c r="C1719" s="29">
        <v>13</v>
      </c>
      <c r="D1719" s="34" t="s">
        <v>2164</v>
      </c>
      <c r="E1719" s="199">
        <v>3.8133139123530169E-2</v>
      </c>
      <c r="F1719" s="199">
        <v>4.8864891431158831E-2</v>
      </c>
      <c r="G1719" s="199">
        <v>4.9601129437812863E-2</v>
      </c>
      <c r="H1719" s="199">
        <v>4.9808809612328739E-2</v>
      </c>
      <c r="I1719" s="199">
        <v>4.2011266537300619E-2</v>
      </c>
      <c r="J1719" s="199">
        <v>4.1034885879076478E-2</v>
      </c>
      <c r="K1719" s="199">
        <v>4.7070085669104068E-2</v>
      </c>
      <c r="L1719" s="199">
        <v>5.6147848361815182E-2</v>
      </c>
      <c r="M1719" s="199">
        <v>5.4077440423589328E-2</v>
      </c>
      <c r="N1719" s="199">
        <v>5.9408222924559231E-2</v>
      </c>
    </row>
    <row r="1720" spans="3:14">
      <c r="C1720" s="29">
        <v>14</v>
      </c>
      <c r="D1720" s="34" t="s">
        <v>2165</v>
      </c>
      <c r="E1720" s="199">
        <v>3.5922649053580322E-2</v>
      </c>
      <c r="F1720" s="199">
        <v>4.9920073564836742E-2</v>
      </c>
      <c r="G1720" s="199">
        <v>4.9284177328169129E-2</v>
      </c>
      <c r="H1720" s="199">
        <v>5.1950103712584281E-2</v>
      </c>
      <c r="I1720" s="199">
        <v>4.1075382573224642E-2</v>
      </c>
      <c r="J1720" s="199">
        <v>4.0777464526095132E-2</v>
      </c>
      <c r="K1720" s="199">
        <v>4.8835104623987886E-2</v>
      </c>
      <c r="L1720" s="199">
        <v>5.6620452192194713E-2</v>
      </c>
      <c r="M1720" s="199">
        <v>5.4891606124004996E-2</v>
      </c>
      <c r="N1720" s="199">
        <v>5.7197675310993436E-2</v>
      </c>
    </row>
    <row r="1721" spans="3:14">
      <c r="C1721" s="29">
        <v>15</v>
      </c>
      <c r="D1721" s="34" t="s">
        <v>2166</v>
      </c>
      <c r="E1721" s="199">
        <v>3.7188913546268583E-2</v>
      </c>
      <c r="F1721" s="199">
        <v>4.8322669309710686E-2</v>
      </c>
      <c r="G1721" s="199">
        <v>4.8212301757050366E-2</v>
      </c>
      <c r="H1721" s="199">
        <v>4.8072160105413153E-2</v>
      </c>
      <c r="I1721" s="199">
        <v>4.7159768966121951E-2</v>
      </c>
      <c r="J1721" s="199">
        <v>4.063570976908585E-2</v>
      </c>
      <c r="K1721" s="199">
        <v>4.8789406164459752E-2</v>
      </c>
      <c r="L1721" s="199">
        <v>5.4124947359359563E-2</v>
      </c>
      <c r="M1721" s="199">
        <v>5.4173038482715555E-2</v>
      </c>
      <c r="N1721" s="199">
        <v>3.6979578737328281E-2</v>
      </c>
    </row>
    <row r="1722" spans="3:14">
      <c r="C1722" s="29">
        <v>16</v>
      </c>
      <c r="D1722" s="34" t="s">
        <v>2167</v>
      </c>
      <c r="E1722" s="199">
        <v>4.0101619810411472E-2</v>
      </c>
      <c r="F1722" s="199">
        <v>4.5814171028323823E-2</v>
      </c>
      <c r="G1722" s="199">
        <v>4.5431887228503401E-2</v>
      </c>
      <c r="H1722" s="199">
        <v>4.2843807784496764E-2</v>
      </c>
      <c r="I1722" s="199">
        <v>4.7763873225078385E-2</v>
      </c>
      <c r="J1722" s="199">
        <v>4.2917449811009999E-2</v>
      </c>
      <c r="K1722" s="199">
        <v>4.6742475212923483E-2</v>
      </c>
      <c r="L1722" s="199">
        <v>4.9575043021851617E-2</v>
      </c>
      <c r="M1722" s="199">
        <v>4.5292828180309247E-2</v>
      </c>
      <c r="N1722" s="199">
        <v>2.6399871625817164E-2</v>
      </c>
    </row>
    <row r="1723" spans="3:14">
      <c r="C1723" s="29">
        <v>17</v>
      </c>
      <c r="D1723" s="34" t="s">
        <v>2168</v>
      </c>
      <c r="E1723" s="199">
        <v>4.6087110707795392E-2</v>
      </c>
      <c r="F1723" s="199">
        <v>4.9233710420764916E-2</v>
      </c>
      <c r="G1723" s="199">
        <v>4.5947851461606959E-2</v>
      </c>
      <c r="H1723" s="199">
        <v>4.2580896353502116E-2</v>
      </c>
      <c r="I1723" s="199">
        <v>5.1109045309958093E-2</v>
      </c>
      <c r="J1723" s="199">
        <v>5.1330929426225025E-2</v>
      </c>
      <c r="K1723" s="199">
        <v>5.162353483245246E-2</v>
      </c>
      <c r="L1723" s="199">
        <v>4.7504793228372678E-2</v>
      </c>
      <c r="M1723" s="199">
        <v>3.7236026944662694E-2</v>
      </c>
      <c r="N1723" s="199">
        <v>2.8248180784338345E-2</v>
      </c>
    </row>
    <row r="1724" spans="3:14">
      <c r="C1724" s="29">
        <v>18</v>
      </c>
      <c r="D1724" s="34" t="s">
        <v>2169</v>
      </c>
      <c r="E1724" s="199">
        <v>5.2099521565669785E-2</v>
      </c>
      <c r="F1724" s="199">
        <v>4.4963638455951735E-2</v>
      </c>
      <c r="G1724" s="199">
        <v>4.5044592364249174E-2</v>
      </c>
      <c r="H1724" s="199">
        <v>4.2838250792887105E-2</v>
      </c>
      <c r="I1724" s="199">
        <v>4.8554612479308312E-2</v>
      </c>
      <c r="J1724" s="199">
        <v>5.7941901025086257E-2</v>
      </c>
      <c r="K1724" s="199">
        <v>4.6350123465005111E-2</v>
      </c>
      <c r="L1724" s="199">
        <v>4.4801188627681739E-2</v>
      </c>
      <c r="M1724" s="199">
        <v>3.6042466856286128E-2</v>
      </c>
      <c r="N1724" s="199">
        <v>2.5649998953471337E-2</v>
      </c>
    </row>
    <row r="1725" spans="3:14">
      <c r="C1725" s="29">
        <v>19</v>
      </c>
      <c r="D1725" s="34" t="s">
        <v>2170</v>
      </c>
      <c r="E1725" s="199">
        <v>5.4300912836974115E-2</v>
      </c>
      <c r="F1725" s="199">
        <v>4.2021777861777729E-2</v>
      </c>
      <c r="G1725" s="199">
        <v>4.3540692694578442E-2</v>
      </c>
      <c r="H1725" s="199">
        <v>4.2194297044744068E-2</v>
      </c>
      <c r="I1725" s="199">
        <v>4.1865408935952399E-2</v>
      </c>
      <c r="J1725" s="199">
        <v>5.4901928676629741E-2</v>
      </c>
      <c r="K1725" s="199">
        <v>4.1018520846056117E-2</v>
      </c>
      <c r="L1725" s="199">
        <v>4.160579566378534E-2</v>
      </c>
      <c r="M1725" s="199">
        <v>3.4442365195911054E-2</v>
      </c>
      <c r="N1725" s="199">
        <v>4.0148746607502915E-2</v>
      </c>
    </row>
    <row r="1726" spans="3:14">
      <c r="C1726" s="29">
        <v>20</v>
      </c>
      <c r="D1726" s="34" t="s">
        <v>2171</v>
      </c>
      <c r="E1726" s="199">
        <v>5.2398414527257742E-2</v>
      </c>
      <c r="F1726" s="199">
        <v>3.9745418591495892E-2</v>
      </c>
      <c r="G1726" s="199">
        <v>4.1719277558656238E-2</v>
      </c>
      <c r="H1726" s="199">
        <v>4.0548053218531874E-2</v>
      </c>
      <c r="I1726" s="199">
        <v>3.5676512648833918E-2</v>
      </c>
      <c r="J1726" s="199">
        <v>5.6764752793762779E-2</v>
      </c>
      <c r="K1726" s="199">
        <v>3.8641810550843855E-2</v>
      </c>
      <c r="L1726" s="199">
        <v>3.991245437137577E-2</v>
      </c>
      <c r="M1726" s="199">
        <v>3.3544676104115934E-2</v>
      </c>
      <c r="N1726" s="199">
        <v>4.4060531217950054E-2</v>
      </c>
    </row>
    <row r="1727" spans="3:14">
      <c r="C1727" s="29">
        <v>21</v>
      </c>
      <c r="D1727" s="34" t="s">
        <v>2172</v>
      </c>
      <c r="E1727" s="199">
        <v>5.1475108465128129E-2</v>
      </c>
      <c r="F1727" s="199">
        <v>3.7752711285888862E-2</v>
      </c>
      <c r="G1727" s="199">
        <v>4.026298792411822E-2</v>
      </c>
      <c r="H1727" s="199">
        <v>3.8633699485303083E-2</v>
      </c>
      <c r="I1727" s="199">
        <v>3.6111376465170257E-2</v>
      </c>
      <c r="J1727" s="199">
        <v>5.1761888136581093E-2</v>
      </c>
      <c r="K1727" s="199">
        <v>3.7827480051819927E-2</v>
      </c>
      <c r="L1727" s="199">
        <v>3.684066840074298E-2</v>
      </c>
      <c r="M1727" s="199">
        <v>3.3158203462648299E-2</v>
      </c>
      <c r="N1727" s="199">
        <v>5.0329377454981818E-2</v>
      </c>
    </row>
    <row r="1728" spans="3:14">
      <c r="C1728" s="29">
        <v>22</v>
      </c>
      <c r="D1728" s="34" t="s">
        <v>2173</v>
      </c>
      <c r="E1728" s="199">
        <v>4.7371054796861711E-2</v>
      </c>
      <c r="F1728" s="199">
        <v>3.6523954045947625E-2</v>
      </c>
      <c r="G1728" s="199">
        <v>3.7878081743094996E-2</v>
      </c>
      <c r="H1728" s="199">
        <v>3.836833819779234E-2</v>
      </c>
      <c r="I1728" s="199">
        <v>4.0792079490254055E-2</v>
      </c>
      <c r="J1728" s="199">
        <v>4.5255228312686947E-2</v>
      </c>
      <c r="K1728" s="199">
        <v>3.7325122330134734E-2</v>
      </c>
      <c r="L1728" s="199">
        <v>3.3760029001860703E-2</v>
      </c>
      <c r="M1728" s="199">
        <v>3.2929450964024803E-2</v>
      </c>
      <c r="N1728" s="199">
        <v>4.7975943794433866E-2</v>
      </c>
    </row>
    <row r="1729" spans="1:14">
      <c r="C1729" s="29">
        <v>23</v>
      </c>
      <c r="D1729" s="34" t="s">
        <v>2174</v>
      </c>
      <c r="E1729" s="199">
        <v>4.1804304898387476E-2</v>
      </c>
      <c r="F1729" s="199">
        <v>3.569397903131756E-2</v>
      </c>
      <c r="G1729" s="199">
        <v>3.5648290682586174E-2</v>
      </c>
      <c r="H1729" s="199">
        <v>3.7148907178760779E-2</v>
      </c>
      <c r="I1729" s="199">
        <v>4.3284063025311917E-2</v>
      </c>
      <c r="J1729" s="199">
        <v>3.8279867089061469E-2</v>
      </c>
      <c r="K1729" s="199">
        <v>3.7136472495784598E-2</v>
      </c>
      <c r="L1729" s="199">
        <v>3.0280429624414584E-2</v>
      </c>
      <c r="M1729" s="199">
        <v>3.2818613841466435E-2</v>
      </c>
      <c r="N1729" s="199">
        <v>4.6742714416281195E-2</v>
      </c>
    </row>
    <row r="1730" spans="1:14">
      <c r="C1730" s="29">
        <v>24</v>
      </c>
      <c r="D1730" s="34" t="s">
        <v>2175</v>
      </c>
      <c r="E1730" s="199">
        <v>3.5609683197623365E-2</v>
      </c>
      <c r="F1730" s="199">
        <v>3.5954930372385348E-2</v>
      </c>
      <c r="G1730" s="199">
        <v>3.4330017015162043E-2</v>
      </c>
      <c r="H1730" s="199">
        <v>3.6600975855528739E-2</v>
      </c>
      <c r="I1730" s="199">
        <v>4.5385239438868838E-2</v>
      </c>
      <c r="J1730" s="199">
        <v>3.4003445326516418E-2</v>
      </c>
      <c r="K1730" s="199">
        <v>3.7296796659444777E-2</v>
      </c>
      <c r="L1730" s="199">
        <v>2.7936418189372123E-2</v>
      </c>
      <c r="M1730" s="199">
        <v>3.3321169840444496E-2</v>
      </c>
      <c r="N1730" s="199">
        <v>5.1423069677878477E-2</v>
      </c>
    </row>
    <row r="1731" spans="1:14">
      <c r="A1731" s="16" t="s">
        <v>440</v>
      </c>
      <c r="B1731" s="16" t="s">
        <v>309</v>
      </c>
      <c r="C1731" s="29">
        <v>1</v>
      </c>
      <c r="D1731" s="34" t="s">
        <v>2176</v>
      </c>
      <c r="E1731" s="199">
        <v>3.2937911016139097E-2</v>
      </c>
      <c r="F1731" s="199">
        <v>3.3876528893429375E-2</v>
      </c>
      <c r="G1731" s="199">
        <v>3.295920118295606E-2</v>
      </c>
      <c r="H1731" s="199">
        <v>3.3456247892070863E-2</v>
      </c>
      <c r="I1731" s="199">
        <v>4.0636501560760367E-2</v>
      </c>
      <c r="J1731" s="199">
        <v>3.2077579268823389E-2</v>
      </c>
      <c r="K1731" s="199">
        <v>3.6635893501714208E-2</v>
      </c>
      <c r="L1731" s="199">
        <v>2.7635195743181434E-2</v>
      </c>
      <c r="M1731" s="199">
        <v>3.3535679284837389E-2</v>
      </c>
      <c r="N1731" s="199">
        <v>5.0741858764626079E-2</v>
      </c>
    </row>
    <row r="1732" spans="1:14">
      <c r="C1732" s="29">
        <v>2</v>
      </c>
      <c r="D1732" s="34" t="s">
        <v>2177</v>
      </c>
      <c r="E1732" s="199">
        <v>3.2138420351702411E-2</v>
      </c>
      <c r="F1732" s="199">
        <v>3.4045599143613554E-2</v>
      </c>
      <c r="G1732" s="199">
        <v>3.2080552835797645E-2</v>
      </c>
      <c r="H1732" s="199">
        <v>3.2019532048076262E-2</v>
      </c>
      <c r="I1732" s="199">
        <v>3.9986167362400508E-2</v>
      </c>
      <c r="J1732" s="199">
        <v>3.0376785673431973E-2</v>
      </c>
      <c r="K1732" s="199">
        <v>3.586347205010737E-2</v>
      </c>
      <c r="L1732" s="199">
        <v>2.6328329798115384E-2</v>
      </c>
      <c r="M1732" s="199">
        <v>3.3409776249698174E-2</v>
      </c>
      <c r="N1732" s="199">
        <v>4.4116284853512121E-2</v>
      </c>
    </row>
    <row r="1733" spans="1:14">
      <c r="C1733" s="29">
        <v>3</v>
      </c>
      <c r="D1733" s="34" t="s">
        <v>2178</v>
      </c>
      <c r="E1733" s="199">
        <v>3.2243627559830304E-2</v>
      </c>
      <c r="F1733" s="199">
        <v>3.3474946941101667E-2</v>
      </c>
      <c r="G1733" s="199">
        <v>3.2145306080171368E-2</v>
      </c>
      <c r="H1733" s="199">
        <v>3.2659046842888652E-2</v>
      </c>
      <c r="I1733" s="199">
        <v>4.1830240943467094E-2</v>
      </c>
      <c r="J1733" s="199">
        <v>3.0784080600639595E-2</v>
      </c>
      <c r="K1733" s="199">
        <v>3.4356076159212323E-2</v>
      </c>
      <c r="L1733" s="199">
        <v>2.5431956444659846E-2</v>
      </c>
      <c r="M1733" s="199">
        <v>3.2773586294140532E-2</v>
      </c>
      <c r="N1733" s="199">
        <v>2.7537904567312341E-2</v>
      </c>
    </row>
    <row r="1734" spans="1:14">
      <c r="C1734" s="29">
        <v>4</v>
      </c>
      <c r="D1734" s="34" t="s">
        <v>2179</v>
      </c>
      <c r="E1734" s="199">
        <v>3.2620861946065324E-2</v>
      </c>
      <c r="F1734" s="199">
        <v>3.3161102347785507E-2</v>
      </c>
      <c r="G1734" s="199">
        <v>3.2254110299775554E-2</v>
      </c>
      <c r="H1734" s="199">
        <v>3.1852227328244338E-2</v>
      </c>
      <c r="I1734" s="199">
        <v>4.0897358297156149E-2</v>
      </c>
      <c r="J1734" s="199">
        <v>3.221658594028147E-2</v>
      </c>
      <c r="K1734" s="199">
        <v>3.4643381844556759E-2</v>
      </c>
      <c r="L1734" s="199">
        <v>2.5202600701650611E-2</v>
      </c>
      <c r="M1734" s="199">
        <v>3.2971827256029707E-2</v>
      </c>
      <c r="N1734" s="199">
        <v>2.3906869658326495E-2</v>
      </c>
    </row>
    <row r="1735" spans="1:14">
      <c r="C1735" s="29">
        <v>5</v>
      </c>
      <c r="D1735" s="34" t="s">
        <v>2180</v>
      </c>
      <c r="E1735" s="199">
        <v>3.3646163048129542E-2</v>
      </c>
      <c r="F1735" s="199">
        <v>3.4307887129096291E-2</v>
      </c>
      <c r="G1735" s="199">
        <v>3.4166971189392166E-2</v>
      </c>
      <c r="H1735" s="199">
        <v>3.2335244032067514E-2</v>
      </c>
      <c r="I1735" s="199">
        <v>4.4117604117086859E-2</v>
      </c>
      <c r="J1735" s="199">
        <v>3.4113564201890684E-2</v>
      </c>
      <c r="K1735" s="199">
        <v>3.4824089639712917E-2</v>
      </c>
      <c r="L1735" s="199">
        <v>2.9081662458328134E-2</v>
      </c>
      <c r="M1735" s="199">
        <v>3.5157150182713759E-2</v>
      </c>
      <c r="N1735" s="199">
        <v>2.1628649166255891E-2</v>
      </c>
    </row>
    <row r="1736" spans="1:14">
      <c r="C1736" s="29">
        <v>6</v>
      </c>
      <c r="D1736" s="34" t="s">
        <v>2181</v>
      </c>
      <c r="E1736" s="199">
        <v>3.7789120242821758E-2</v>
      </c>
      <c r="F1736" s="199">
        <v>3.634472609015145E-2</v>
      </c>
      <c r="G1736" s="199">
        <v>3.7440926506688045E-2</v>
      </c>
      <c r="H1736" s="199">
        <v>3.5234249522344184E-2</v>
      </c>
      <c r="I1736" s="199">
        <v>4.1228156898374474E-2</v>
      </c>
      <c r="J1736" s="199">
        <v>3.8753886094826898E-2</v>
      </c>
      <c r="K1736" s="199">
        <v>3.7051031885590592E-2</v>
      </c>
      <c r="L1736" s="199">
        <v>3.8375682279209643E-2</v>
      </c>
      <c r="M1736" s="199">
        <v>4.3358201894402648E-2</v>
      </c>
      <c r="N1736" s="199">
        <v>2.9623716844207424E-2</v>
      </c>
    </row>
    <row r="1737" spans="1:14">
      <c r="C1737" s="29">
        <v>7</v>
      </c>
      <c r="D1737" s="34" t="s">
        <v>2182</v>
      </c>
      <c r="E1737" s="199">
        <v>4.7006608630654624E-2</v>
      </c>
      <c r="F1737" s="199">
        <v>4.0313622297959519E-2</v>
      </c>
      <c r="G1737" s="199">
        <v>4.3406377015874076E-2</v>
      </c>
      <c r="H1737" s="199">
        <v>4.3709136020208289E-2</v>
      </c>
      <c r="I1737" s="199">
        <v>4.006278360000929E-2</v>
      </c>
      <c r="J1737" s="199">
        <v>4.5581531830482733E-2</v>
      </c>
      <c r="K1737" s="199">
        <v>4.0212411660707187E-2</v>
      </c>
      <c r="L1737" s="199">
        <v>4.4312801036452173E-2</v>
      </c>
      <c r="M1737" s="199">
        <v>4.7587676153698154E-2</v>
      </c>
      <c r="N1737" s="199">
        <v>4.4368560021087466E-2</v>
      </c>
    </row>
    <row r="1738" spans="1:14">
      <c r="C1738" s="29">
        <v>8</v>
      </c>
      <c r="D1738" s="34" t="s">
        <v>2183</v>
      </c>
      <c r="E1738" s="199">
        <v>4.8721037815977246E-2</v>
      </c>
      <c r="F1738" s="199">
        <v>4.3065862135448781E-2</v>
      </c>
      <c r="G1738" s="199">
        <v>4.7279784710915651E-2</v>
      </c>
      <c r="H1738" s="199">
        <v>4.8192472509718476E-2</v>
      </c>
      <c r="I1738" s="199">
        <v>4.5024206420551952E-2</v>
      </c>
      <c r="J1738" s="199">
        <v>4.6795402036724325E-2</v>
      </c>
      <c r="K1738" s="199">
        <v>4.2855551911636078E-2</v>
      </c>
      <c r="L1738" s="199">
        <v>4.885531373217545E-2</v>
      </c>
      <c r="M1738" s="199">
        <v>5.224750684456958E-2</v>
      </c>
      <c r="N1738" s="199">
        <v>4.9161788205018993E-2</v>
      </c>
    </row>
    <row r="1739" spans="1:14">
      <c r="C1739" s="29">
        <v>9</v>
      </c>
      <c r="D1739" s="34" t="s">
        <v>2186</v>
      </c>
      <c r="E1739" s="199">
        <v>4.4984198478905585E-2</v>
      </c>
      <c r="F1739" s="199">
        <v>4.805531478549821E-2</v>
      </c>
      <c r="G1739" s="199">
        <v>4.8912529947358875E-2</v>
      </c>
      <c r="H1739" s="199">
        <v>5.1245316868180117E-2</v>
      </c>
      <c r="I1739" s="199">
        <v>4.6876066769869162E-2</v>
      </c>
      <c r="J1739" s="199">
        <v>4.6540797875257438E-2</v>
      </c>
      <c r="K1739" s="199">
        <v>4.6486259097510058E-2</v>
      </c>
      <c r="L1739" s="199">
        <v>5.2277678859309902E-2</v>
      </c>
      <c r="M1739" s="199">
        <v>5.2700390658178345E-2</v>
      </c>
      <c r="N1739" s="199">
        <v>4.9046521983234267E-2</v>
      </c>
    </row>
    <row r="1740" spans="1:14">
      <c r="C1740" s="29">
        <v>10</v>
      </c>
      <c r="D1740" s="34" t="s">
        <v>2187</v>
      </c>
      <c r="E1740" s="199">
        <v>4.3360953759563281E-2</v>
      </c>
      <c r="F1740" s="199">
        <v>4.866474032937549E-2</v>
      </c>
      <c r="G1740" s="199">
        <v>4.9692959822688988E-2</v>
      </c>
      <c r="H1740" s="199">
        <v>5.158586712474704E-2</v>
      </c>
      <c r="I1740" s="199">
        <v>4.3039136714375918E-2</v>
      </c>
      <c r="J1740" s="199">
        <v>4.0574415515191635E-2</v>
      </c>
      <c r="K1740" s="199">
        <v>4.7504830548030785E-2</v>
      </c>
      <c r="L1740" s="199">
        <v>5.4360026769308033E-2</v>
      </c>
      <c r="M1740" s="199">
        <v>5.0754191720035709E-2</v>
      </c>
      <c r="N1740" s="199">
        <v>4.6667629700560986E-2</v>
      </c>
    </row>
    <row r="1741" spans="1:14">
      <c r="C1741" s="29">
        <v>11</v>
      </c>
      <c r="D1741" s="34" t="s">
        <v>2188</v>
      </c>
      <c r="E1741" s="199">
        <v>4.0023668578947895E-2</v>
      </c>
      <c r="F1741" s="199">
        <v>5.1272565192669636E-2</v>
      </c>
      <c r="G1741" s="199">
        <v>5.1353783567417155E-2</v>
      </c>
      <c r="H1741" s="199">
        <v>5.0402173501614231E-2</v>
      </c>
      <c r="I1741" s="199">
        <v>3.8867931821838189E-2</v>
      </c>
      <c r="J1741" s="199">
        <v>4.1419746301168278E-2</v>
      </c>
      <c r="K1741" s="199">
        <v>4.9966521268981136E-2</v>
      </c>
      <c r="L1741" s="199">
        <v>5.5047155400598763E-2</v>
      </c>
      <c r="M1741" s="199">
        <v>5.2470277622450094E-2</v>
      </c>
      <c r="N1741" s="199">
        <v>4.3164370525801618E-2</v>
      </c>
    </row>
    <row r="1742" spans="1:14">
      <c r="C1742" s="29">
        <v>12</v>
      </c>
      <c r="D1742" s="34" t="s">
        <v>2189</v>
      </c>
      <c r="E1742" s="199">
        <v>3.9175373928718338E-2</v>
      </c>
      <c r="F1742" s="199">
        <v>5.0186423919452695E-2</v>
      </c>
      <c r="G1742" s="199">
        <v>5.0057867816055319E-2</v>
      </c>
      <c r="H1742" s="199">
        <v>5.1707965056907092E-2</v>
      </c>
      <c r="I1742" s="199">
        <v>3.787748271024588E-2</v>
      </c>
      <c r="J1742" s="199">
        <v>4.0922490869057034E-2</v>
      </c>
      <c r="K1742" s="199">
        <v>4.9086908539328115E-2</v>
      </c>
      <c r="L1742" s="199">
        <v>5.5741742755239382E-2</v>
      </c>
      <c r="M1742" s="199">
        <v>5.0736420118654223E-2</v>
      </c>
      <c r="N1742" s="199">
        <v>4.0709527631874839E-2</v>
      </c>
    </row>
    <row r="1743" spans="1:14">
      <c r="C1743" s="29">
        <v>13</v>
      </c>
      <c r="D1743" s="34" t="s">
        <v>2190</v>
      </c>
      <c r="E1743" s="199">
        <v>3.9215068389448736E-2</v>
      </c>
      <c r="F1743" s="199">
        <v>5.0146020583266573E-2</v>
      </c>
      <c r="G1743" s="199">
        <v>5.0082542868790582E-2</v>
      </c>
      <c r="H1743" s="199">
        <v>5.0407888001682902E-2</v>
      </c>
      <c r="I1743" s="199">
        <v>3.8196740208521318E-2</v>
      </c>
      <c r="J1743" s="199">
        <v>3.8980108175662144E-2</v>
      </c>
      <c r="K1743" s="199">
        <v>4.8210072017153154E-2</v>
      </c>
      <c r="L1743" s="199">
        <v>5.5056516348695607E-2</v>
      </c>
      <c r="M1743" s="199">
        <v>5.2234991632329093E-2</v>
      </c>
      <c r="N1743" s="199">
        <v>4.2906138447539724E-2</v>
      </c>
    </row>
    <row r="1744" spans="1:14">
      <c r="C1744" s="29">
        <v>14</v>
      </c>
      <c r="D1744" s="34" t="s">
        <v>2191</v>
      </c>
      <c r="E1744" s="199">
        <v>3.7191852113236321E-2</v>
      </c>
      <c r="F1744" s="199">
        <v>5.0747565679742881E-2</v>
      </c>
      <c r="G1744" s="199">
        <v>5.0360393722498918E-2</v>
      </c>
      <c r="H1744" s="199">
        <v>5.2977545918695586E-2</v>
      </c>
      <c r="I1744" s="199">
        <v>4.0170129762321413E-2</v>
      </c>
      <c r="J1744" s="199">
        <v>3.9272405671430817E-2</v>
      </c>
      <c r="K1744" s="199">
        <v>5.0148606571664568E-2</v>
      </c>
      <c r="L1744" s="199">
        <v>5.585148360264746E-2</v>
      </c>
      <c r="M1744" s="199">
        <v>5.3260404688565625E-2</v>
      </c>
      <c r="N1744" s="199">
        <v>4.8342415140084201E-2</v>
      </c>
    </row>
    <row r="1745" spans="1:14">
      <c r="C1745" s="29">
        <v>15</v>
      </c>
      <c r="D1745" s="34" t="s">
        <v>2192</v>
      </c>
      <c r="E1745" s="199">
        <v>3.8046806052511185E-2</v>
      </c>
      <c r="F1745" s="199">
        <v>4.7983915878508566E-2</v>
      </c>
      <c r="G1745" s="199">
        <v>4.8071964015514737E-2</v>
      </c>
      <c r="H1745" s="199">
        <v>4.7483761342787575E-2</v>
      </c>
      <c r="I1745" s="199">
        <v>4.4711623295062765E-2</v>
      </c>
      <c r="J1745" s="199">
        <v>4.0335743943338137E-2</v>
      </c>
      <c r="K1745" s="199">
        <v>5.0049892263017058E-2</v>
      </c>
      <c r="L1745" s="199">
        <v>5.3670332637536226E-2</v>
      </c>
      <c r="M1745" s="199">
        <v>5.2998586448494818E-2</v>
      </c>
      <c r="N1745" s="199">
        <v>5.1996086309678932E-2</v>
      </c>
    </row>
    <row r="1746" spans="1:14">
      <c r="C1746" s="29">
        <v>16</v>
      </c>
      <c r="D1746" s="34" t="s">
        <v>2193</v>
      </c>
      <c r="E1746" s="199">
        <v>4.1660378444465074E-2</v>
      </c>
      <c r="F1746" s="199">
        <v>4.6139814179050297E-2</v>
      </c>
      <c r="G1746" s="199">
        <v>4.4829015179292886E-2</v>
      </c>
      <c r="H1746" s="199">
        <v>4.2785593598220976E-2</v>
      </c>
      <c r="I1746" s="199">
        <v>4.3924742553450954E-2</v>
      </c>
      <c r="J1746" s="199">
        <v>4.2385281923414224E-2</v>
      </c>
      <c r="K1746" s="199">
        <v>4.8852647489995855E-2</v>
      </c>
      <c r="L1746" s="199">
        <v>4.9557735249260763E-2</v>
      </c>
      <c r="M1746" s="199">
        <v>4.5709893709136792E-2</v>
      </c>
      <c r="N1746" s="199">
        <v>4.7563549067817935E-2</v>
      </c>
    </row>
    <row r="1747" spans="1:14">
      <c r="C1747" s="29">
        <v>17</v>
      </c>
      <c r="D1747" s="34" t="s">
        <v>2194</v>
      </c>
      <c r="E1747" s="199">
        <v>4.73756989294256E-2</v>
      </c>
      <c r="F1747" s="199">
        <v>4.8422166297000108E-2</v>
      </c>
      <c r="G1747" s="199">
        <v>4.4836547827237436E-2</v>
      </c>
      <c r="H1747" s="199">
        <v>4.1361834392995921E-2</v>
      </c>
      <c r="I1747" s="199">
        <v>4.3954081983823827E-2</v>
      </c>
      <c r="J1747" s="199">
        <v>4.83197715153535E-2</v>
      </c>
      <c r="K1747" s="199">
        <v>5.0329568675902686E-2</v>
      </c>
      <c r="L1747" s="199">
        <v>4.6932514922827982E-2</v>
      </c>
      <c r="M1747" s="199">
        <v>3.6516469101526242E-2</v>
      </c>
      <c r="N1747" s="199">
        <v>3.9263487562715103E-2</v>
      </c>
    </row>
    <row r="1748" spans="1:14">
      <c r="C1748" s="29">
        <v>18</v>
      </c>
      <c r="D1748" s="34" t="s">
        <v>2195</v>
      </c>
      <c r="E1748" s="199">
        <v>5.2996059227105007E-2</v>
      </c>
      <c r="F1748" s="199">
        <v>4.3917091635408204E-2</v>
      </c>
      <c r="G1748" s="199">
        <v>4.3182005460031113E-2</v>
      </c>
      <c r="H1748" s="199">
        <v>4.0602597992784685E-2</v>
      </c>
      <c r="I1748" s="199">
        <v>4.1407947815303978E-2</v>
      </c>
      <c r="J1748" s="199">
        <v>5.5443446145471018E-2</v>
      </c>
      <c r="K1748" s="199">
        <v>4.4750218149509385E-2</v>
      </c>
      <c r="L1748" s="199">
        <v>4.3885313568484012E-2</v>
      </c>
      <c r="M1748" s="199">
        <v>3.5873687800855272E-2</v>
      </c>
      <c r="N1748" s="199">
        <v>4.6477306404125757E-2</v>
      </c>
    </row>
    <row r="1749" spans="1:14">
      <c r="C1749" s="29">
        <v>19</v>
      </c>
      <c r="D1749" s="34" t="s">
        <v>2196</v>
      </c>
      <c r="E1749" s="199">
        <v>5.4156489730323228E-2</v>
      </c>
      <c r="F1749" s="199">
        <v>4.0274232895559509E-2</v>
      </c>
      <c r="G1749" s="199">
        <v>4.2084021920481003E-2</v>
      </c>
      <c r="H1749" s="199">
        <v>4.0388162792188473E-2</v>
      </c>
      <c r="I1749" s="199">
        <v>4.5697761874230615E-2</v>
      </c>
      <c r="J1749" s="199">
        <v>5.5130525947129173E-2</v>
      </c>
      <c r="K1749" s="199">
        <v>3.8873643883575192E-2</v>
      </c>
      <c r="L1749" s="199">
        <v>4.1546340522558151E-2</v>
      </c>
      <c r="M1749" s="199">
        <v>3.5248177493076169E-2</v>
      </c>
      <c r="N1749" s="199">
        <v>4.1435675044565141E-2</v>
      </c>
    </row>
    <row r="1750" spans="1:14">
      <c r="C1750" s="29">
        <v>20</v>
      </c>
      <c r="D1750" s="34" t="s">
        <v>2197</v>
      </c>
      <c r="E1750" s="199">
        <v>5.3093743668995573E-2</v>
      </c>
      <c r="F1750" s="199">
        <v>3.9338603033859311E-2</v>
      </c>
      <c r="G1750" s="199">
        <v>4.0357099815674737E-2</v>
      </c>
      <c r="H1750" s="199">
        <v>3.9701404358194595E-2</v>
      </c>
      <c r="I1750" s="199">
        <v>4.4384579028536701E-2</v>
      </c>
      <c r="J1750" s="199">
        <v>5.1630467075865695E-2</v>
      </c>
      <c r="K1750" s="199">
        <v>3.6528914147902991E-2</v>
      </c>
      <c r="L1750" s="199">
        <v>4.0427644651802513E-2</v>
      </c>
      <c r="M1750" s="199">
        <v>3.4526216616297116E-2</v>
      </c>
      <c r="N1750" s="199">
        <v>4.3841075579793568E-2</v>
      </c>
    </row>
    <row r="1751" spans="1:14">
      <c r="C1751" s="29">
        <v>21</v>
      </c>
      <c r="D1751" s="34" t="s">
        <v>2198</v>
      </c>
      <c r="E1751" s="199">
        <v>4.9751025910474804E-2</v>
      </c>
      <c r="F1751" s="199">
        <v>3.7758483487728936E-2</v>
      </c>
      <c r="G1751" s="199">
        <v>3.923891451515045E-2</v>
      </c>
      <c r="H1751" s="199">
        <v>3.7570970837548262E-2</v>
      </c>
      <c r="I1751" s="199">
        <v>3.9086239431721653E-2</v>
      </c>
      <c r="J1751" s="199">
        <v>5.1878291265215704E-2</v>
      </c>
      <c r="K1751" s="199">
        <v>3.5785674663451075E-2</v>
      </c>
      <c r="L1751" s="199">
        <v>3.7271866311244309E-2</v>
      </c>
      <c r="M1751" s="199">
        <v>3.3452661710308883E-2</v>
      </c>
      <c r="N1751" s="199">
        <v>4.2067703268407974E-2</v>
      </c>
    </row>
    <row r="1752" spans="1:14">
      <c r="C1752" s="29">
        <v>22</v>
      </c>
      <c r="D1752" s="34" t="s">
        <v>2199</v>
      </c>
      <c r="E1752" s="199">
        <v>4.6113416352703752E-2</v>
      </c>
      <c r="F1752" s="199">
        <v>3.6583757771577873E-2</v>
      </c>
      <c r="G1752" s="199">
        <v>3.7515139355457222E-2</v>
      </c>
      <c r="H1752" s="199">
        <v>3.8583116300204084E-2</v>
      </c>
      <c r="I1752" s="199">
        <v>3.845565025285444E-2</v>
      </c>
      <c r="J1752" s="199">
        <v>4.4614106368603003E-2</v>
      </c>
      <c r="K1752" s="199">
        <v>3.6044328192228005E-2</v>
      </c>
      <c r="L1752" s="199">
        <v>3.3893552704565615E-2</v>
      </c>
      <c r="M1752" s="199">
        <v>3.4096277358462553E-2</v>
      </c>
      <c r="N1752" s="199">
        <v>4.1200972763515115E-2</v>
      </c>
    </row>
    <row r="1753" spans="1:14">
      <c r="C1753" s="29">
        <v>23</v>
      </c>
      <c r="D1753" s="34" t="s">
        <v>2200</v>
      </c>
      <c r="E1753" s="199">
        <v>4.0590399566805914E-2</v>
      </c>
      <c r="F1753" s="199">
        <v>3.6140809887697474E-2</v>
      </c>
      <c r="G1753" s="199">
        <v>3.4390085218460334E-2</v>
      </c>
      <c r="H1753" s="199">
        <v>3.6719623485735285E-2</v>
      </c>
      <c r="I1753" s="199">
        <v>3.8844571517086333E-2</v>
      </c>
      <c r="J1753" s="199">
        <v>3.8358150916620162E-2</v>
      </c>
      <c r="K1753" s="199">
        <v>3.535309491503693E-2</v>
      </c>
      <c r="L1753" s="199">
        <v>3.0612665542985792E-2</v>
      </c>
      <c r="M1753" s="199">
        <v>3.4044297510290429E-2</v>
      </c>
      <c r="N1753" s="199">
        <v>4.5301114389066685E-2</v>
      </c>
    </row>
    <row r="1754" spans="1:14">
      <c r="C1754" s="29">
        <v>24</v>
      </c>
      <c r="D1754" s="34" t="s">
        <v>2201</v>
      </c>
      <c r="E1754" s="199">
        <v>3.5161116257049277E-2</v>
      </c>
      <c r="F1754" s="199">
        <v>3.5778219465018253E-2</v>
      </c>
      <c r="G1754" s="199">
        <v>3.3301899126319826E-2</v>
      </c>
      <c r="H1754" s="199">
        <v>3.7018022231894758E-2</v>
      </c>
      <c r="I1754" s="199">
        <v>4.072229506095023E-2</v>
      </c>
      <c r="J1754" s="199">
        <v>3.3494834844121024E-2</v>
      </c>
      <c r="K1754" s="199">
        <v>3.5586910923475754E-2</v>
      </c>
      <c r="L1754" s="199">
        <v>2.8643887959162635E-2</v>
      </c>
      <c r="M1754" s="199">
        <v>3.4335651651248765E-2</v>
      </c>
      <c r="N1754" s="199">
        <v>3.8930794100871344E-2</v>
      </c>
    </row>
    <row r="1755" spans="1:14">
      <c r="A1755" s="16" t="s">
        <v>440</v>
      </c>
      <c r="B1755" s="16" t="s">
        <v>310</v>
      </c>
      <c r="C1755" s="29">
        <v>1</v>
      </c>
      <c r="D1755" s="34" t="s">
        <v>2202</v>
      </c>
      <c r="E1755" s="199">
        <v>3.3229843614190659E-2</v>
      </c>
      <c r="F1755" s="199">
        <v>3.3711812253938198E-2</v>
      </c>
      <c r="G1755" s="199">
        <v>3.1645818362991268E-2</v>
      </c>
      <c r="H1755" s="199">
        <v>3.4818174163318449E-2</v>
      </c>
      <c r="I1755" s="199">
        <v>3.9671263918777615E-2</v>
      </c>
      <c r="J1755" s="199">
        <v>2.9366415199622586E-2</v>
      </c>
      <c r="K1755" s="199">
        <v>3.5272936550343525E-2</v>
      </c>
      <c r="L1755" s="199">
        <v>2.6915497413222796E-2</v>
      </c>
      <c r="M1755" s="199">
        <v>3.2424412552916407E-2</v>
      </c>
      <c r="N1755" s="199">
        <v>3.4824144999311003E-2</v>
      </c>
    </row>
    <row r="1756" spans="1:14">
      <c r="C1756" s="29">
        <v>2</v>
      </c>
      <c r="D1756" s="34" t="s">
        <v>2203</v>
      </c>
      <c r="E1756" s="199">
        <v>3.2349050580861391E-2</v>
      </c>
      <c r="F1756" s="199">
        <v>3.3516079756680063E-2</v>
      </c>
      <c r="G1756" s="199">
        <v>3.1656181904383088E-2</v>
      </c>
      <c r="H1756" s="199">
        <v>3.349420494883696E-2</v>
      </c>
      <c r="I1756" s="199">
        <v>3.9810667338919491E-2</v>
      </c>
      <c r="J1756" s="199">
        <v>2.8882525672765197E-2</v>
      </c>
      <c r="K1756" s="199">
        <v>3.4841269122506957E-2</v>
      </c>
      <c r="L1756" s="199">
        <v>2.5544683294966126E-2</v>
      </c>
      <c r="M1756" s="199">
        <v>3.2727997720053373E-2</v>
      </c>
      <c r="N1756" s="199">
        <v>3.2440520998044474E-2</v>
      </c>
    </row>
    <row r="1757" spans="1:14">
      <c r="C1757" s="29">
        <v>3</v>
      </c>
      <c r="D1757" s="34" t="s">
        <v>2204</v>
      </c>
      <c r="E1757" s="199">
        <v>3.2113078848510175E-2</v>
      </c>
      <c r="F1757" s="199">
        <v>3.3694650994429483E-2</v>
      </c>
      <c r="G1757" s="199">
        <v>3.1181930980341326E-2</v>
      </c>
      <c r="H1757" s="199">
        <v>3.2823895613762782E-2</v>
      </c>
      <c r="I1757" s="199">
        <v>3.7077414252984102E-2</v>
      </c>
      <c r="J1757" s="199">
        <v>2.8557439816999427E-2</v>
      </c>
      <c r="K1757" s="199">
        <v>3.4470732478321761E-2</v>
      </c>
      <c r="L1757" s="199">
        <v>2.503589151555706E-2</v>
      </c>
      <c r="M1757" s="199">
        <v>3.1935153621188817E-2</v>
      </c>
      <c r="N1757" s="199">
        <v>3.1851615870826827E-2</v>
      </c>
    </row>
    <row r="1758" spans="1:14">
      <c r="C1758" s="29">
        <v>4</v>
      </c>
      <c r="D1758" s="34" t="s">
        <v>2205</v>
      </c>
      <c r="E1758" s="199">
        <v>3.2052646721305256E-2</v>
      </c>
      <c r="F1758" s="199">
        <v>3.416441662072945E-2</v>
      </c>
      <c r="G1758" s="199">
        <v>3.2459306296831428E-2</v>
      </c>
      <c r="H1758" s="199">
        <v>3.2876993877781403E-2</v>
      </c>
      <c r="I1758" s="199">
        <v>3.3187752755652243E-2</v>
      </c>
      <c r="J1758" s="199">
        <v>2.9491282078031086E-2</v>
      </c>
      <c r="K1758" s="199">
        <v>3.5717390769963248E-2</v>
      </c>
      <c r="L1758" s="199">
        <v>2.5818901424804263E-2</v>
      </c>
      <c r="M1758" s="199">
        <v>3.2854063438128515E-2</v>
      </c>
      <c r="N1758" s="199">
        <v>2.7344162644283843E-2</v>
      </c>
    </row>
    <row r="1759" spans="1:14">
      <c r="C1759" s="29">
        <v>5</v>
      </c>
      <c r="D1759" s="34" t="s">
        <v>2206</v>
      </c>
      <c r="E1759" s="199">
        <v>3.3967131773582696E-2</v>
      </c>
      <c r="F1759" s="199">
        <v>3.5264098426298518E-2</v>
      </c>
      <c r="G1759" s="199">
        <v>3.4525969176049269E-2</v>
      </c>
      <c r="H1759" s="199">
        <v>3.3587126910869562E-2</v>
      </c>
      <c r="I1759" s="199">
        <v>3.555009813889478E-2</v>
      </c>
      <c r="J1759" s="199">
        <v>3.1317072074998099E-2</v>
      </c>
      <c r="K1759" s="199">
        <v>3.5240505968822666E-2</v>
      </c>
      <c r="L1759" s="199">
        <v>2.9612528751832491E-2</v>
      </c>
      <c r="M1759" s="199">
        <v>3.4621511328994409E-2</v>
      </c>
      <c r="N1759" s="199">
        <v>2.4493351665916676E-2</v>
      </c>
    </row>
    <row r="1760" spans="1:14">
      <c r="C1760" s="29">
        <v>6</v>
      </c>
      <c r="D1760" s="34" t="s">
        <v>2207</v>
      </c>
      <c r="E1760" s="199">
        <v>3.7212117891663239E-2</v>
      </c>
      <c r="F1760" s="199">
        <v>3.7077072908408851E-2</v>
      </c>
      <c r="G1760" s="199">
        <v>3.7864650372100572E-2</v>
      </c>
      <c r="H1760" s="199">
        <v>3.7232457731335045E-2</v>
      </c>
      <c r="I1760" s="199">
        <v>3.6852727103753431E-2</v>
      </c>
      <c r="J1760" s="199">
        <v>3.7819558640266919E-2</v>
      </c>
      <c r="K1760" s="199">
        <v>3.8530851531331532E-2</v>
      </c>
      <c r="L1760" s="199">
        <v>3.8796711841053329E-2</v>
      </c>
      <c r="M1760" s="199">
        <v>4.3795931730439525E-2</v>
      </c>
      <c r="N1760" s="199">
        <v>3.2244773813573831E-2</v>
      </c>
    </row>
    <row r="1761" spans="3:14">
      <c r="C1761" s="29">
        <v>7</v>
      </c>
      <c r="D1761" s="34" t="s">
        <v>2208</v>
      </c>
      <c r="E1761" s="199">
        <v>4.6585674109968764E-2</v>
      </c>
      <c r="F1761" s="199">
        <v>4.0646754822364815E-2</v>
      </c>
      <c r="G1761" s="199">
        <v>4.2867355844672494E-2</v>
      </c>
      <c r="H1761" s="199">
        <v>4.4447521843832716E-2</v>
      </c>
      <c r="I1761" s="199">
        <v>4.0569734265360674E-2</v>
      </c>
      <c r="J1761" s="199">
        <v>4.4289080349635898E-2</v>
      </c>
      <c r="K1761" s="199">
        <v>4.0849099037907136E-2</v>
      </c>
      <c r="L1761" s="199">
        <v>4.3502162214227418E-2</v>
      </c>
      <c r="M1761" s="199">
        <v>4.6393815114757715E-2</v>
      </c>
      <c r="N1761" s="199">
        <v>4.7287085427010295E-2</v>
      </c>
    </row>
    <row r="1762" spans="3:14">
      <c r="C1762" s="29">
        <v>8</v>
      </c>
      <c r="D1762" s="34" t="s">
        <v>2209</v>
      </c>
      <c r="E1762" s="199">
        <v>4.9220018034138627E-2</v>
      </c>
      <c r="F1762" s="199">
        <v>4.3771808729582883E-2</v>
      </c>
      <c r="G1762" s="199">
        <v>4.584549719584223E-2</v>
      </c>
      <c r="H1762" s="199">
        <v>4.7553657792600547E-2</v>
      </c>
      <c r="I1762" s="199">
        <v>4.7347216912278244E-2</v>
      </c>
      <c r="J1762" s="199">
        <v>4.7290799111844174E-2</v>
      </c>
      <c r="K1762" s="199">
        <v>4.0618872097150302E-2</v>
      </c>
      <c r="L1762" s="199">
        <v>4.7520709747311922E-2</v>
      </c>
      <c r="M1762" s="199">
        <v>5.1790911933799998E-2</v>
      </c>
      <c r="N1762" s="199">
        <v>4.8724413195134715E-2</v>
      </c>
    </row>
    <row r="1763" spans="3:14">
      <c r="C1763" s="29">
        <v>9</v>
      </c>
      <c r="D1763" s="34" t="s">
        <v>2210</v>
      </c>
      <c r="E1763" s="199">
        <v>4.6455378341972761E-2</v>
      </c>
      <c r="F1763" s="199">
        <v>4.7197509075622063E-2</v>
      </c>
      <c r="G1763" s="199">
        <v>4.7223529033918049E-2</v>
      </c>
      <c r="H1763" s="199">
        <v>4.9457433051048189E-2</v>
      </c>
      <c r="I1763" s="199">
        <v>4.7714924736065645E-2</v>
      </c>
      <c r="J1763" s="199">
        <v>4.4572683403526075E-2</v>
      </c>
      <c r="K1763" s="199">
        <v>4.3810136195504661E-2</v>
      </c>
      <c r="L1763" s="199">
        <v>5.0875708734643074E-2</v>
      </c>
      <c r="M1763" s="199">
        <v>5.0852676389057064E-2</v>
      </c>
      <c r="N1763" s="199">
        <v>5.2110894938937155E-2</v>
      </c>
    </row>
    <row r="1764" spans="3:14">
      <c r="C1764" s="29">
        <v>10</v>
      </c>
      <c r="D1764" s="34" t="s">
        <v>2211</v>
      </c>
      <c r="E1764" s="199">
        <v>4.2279312329955153E-2</v>
      </c>
      <c r="F1764" s="199">
        <v>5.0109503846997187E-2</v>
      </c>
      <c r="G1764" s="199">
        <v>5.0555689209359295E-2</v>
      </c>
      <c r="H1764" s="199">
        <v>5.2266747454025424E-2</v>
      </c>
      <c r="I1764" s="199">
        <v>4.8679618663474589E-2</v>
      </c>
      <c r="J1764" s="199">
        <v>4.2229323570336347E-2</v>
      </c>
      <c r="K1764" s="199">
        <v>4.8070056956208806E-2</v>
      </c>
      <c r="L1764" s="199">
        <v>5.4792568301538051E-2</v>
      </c>
      <c r="M1764" s="199">
        <v>5.29110702579903E-2</v>
      </c>
      <c r="N1764" s="199">
        <v>5.4493964415601781E-2</v>
      </c>
    </row>
    <row r="1765" spans="3:14">
      <c r="C1765" s="29">
        <v>11</v>
      </c>
      <c r="D1765" s="34" t="s">
        <v>2212</v>
      </c>
      <c r="E1765" s="199">
        <v>4.0875182498307391E-2</v>
      </c>
      <c r="F1765" s="199">
        <v>5.0771783439305711E-2</v>
      </c>
      <c r="G1765" s="199">
        <v>5.0769925388384658E-2</v>
      </c>
      <c r="H1765" s="199">
        <v>5.0367303303977609E-2</v>
      </c>
      <c r="I1765" s="199">
        <v>4.2548094179948946E-2</v>
      </c>
      <c r="J1765" s="199">
        <v>4.0531188020468775E-2</v>
      </c>
      <c r="K1765" s="199">
        <v>5.0242625600580314E-2</v>
      </c>
      <c r="L1765" s="199">
        <v>5.6128426395817839E-2</v>
      </c>
      <c r="M1765" s="199">
        <v>5.2506779294072735E-2</v>
      </c>
      <c r="N1765" s="199">
        <v>4.4532761729373697E-2</v>
      </c>
    </row>
    <row r="1766" spans="3:14">
      <c r="C1766" s="29">
        <v>12</v>
      </c>
      <c r="D1766" s="34" t="s">
        <v>2213</v>
      </c>
      <c r="E1766" s="199">
        <v>3.9020976848791494E-2</v>
      </c>
      <c r="F1766" s="199">
        <v>5.0783143709684724E-2</v>
      </c>
      <c r="G1766" s="199">
        <v>5.0180023350260318E-2</v>
      </c>
      <c r="H1766" s="199">
        <v>5.2012168277173393E-2</v>
      </c>
      <c r="I1766" s="199">
        <v>3.9748895763527282E-2</v>
      </c>
      <c r="J1766" s="199">
        <v>3.8768722404757358E-2</v>
      </c>
      <c r="K1766" s="199">
        <v>4.9725051632332089E-2</v>
      </c>
      <c r="L1766" s="199">
        <v>5.676002304910472E-2</v>
      </c>
      <c r="M1766" s="199">
        <v>5.1641280243846642E-2</v>
      </c>
      <c r="N1766" s="199">
        <v>5.2771888264401781E-2</v>
      </c>
    </row>
    <row r="1767" spans="3:14">
      <c r="C1767" s="29">
        <v>13</v>
      </c>
      <c r="D1767" s="34" t="s">
        <v>2214</v>
      </c>
      <c r="E1767" s="199">
        <v>3.8497923681582162E-2</v>
      </c>
      <c r="F1767" s="199">
        <v>4.8042888748070729E-2</v>
      </c>
      <c r="G1767" s="199">
        <v>4.9984123630340042E-2</v>
      </c>
      <c r="H1767" s="199">
        <v>5.0286699689212039E-2</v>
      </c>
      <c r="I1767" s="199">
        <v>4.0049823505809594E-2</v>
      </c>
      <c r="J1767" s="199">
        <v>3.6975249305834651E-2</v>
      </c>
      <c r="K1767" s="199">
        <v>4.8523395085128124E-2</v>
      </c>
      <c r="L1767" s="199">
        <v>5.5909577300721956E-2</v>
      </c>
      <c r="M1767" s="199">
        <v>5.3815057677512296E-2</v>
      </c>
      <c r="N1767" s="199">
        <v>5.9888934267485483E-2</v>
      </c>
    </row>
    <row r="1768" spans="3:14">
      <c r="C1768" s="29">
        <v>14</v>
      </c>
      <c r="D1768" s="34" t="s">
        <v>2215</v>
      </c>
      <c r="E1768" s="199">
        <v>3.6821878887353304E-2</v>
      </c>
      <c r="F1768" s="199">
        <v>4.8235822522503143E-2</v>
      </c>
      <c r="G1768" s="199">
        <v>4.8959960420283659E-2</v>
      </c>
      <c r="H1768" s="199">
        <v>5.2357588234099681E-2</v>
      </c>
      <c r="I1768" s="199">
        <v>4.2485766103877533E-2</v>
      </c>
      <c r="J1768" s="199">
        <v>3.8459113292353242E-2</v>
      </c>
      <c r="K1768" s="199">
        <v>4.7968215442563161E-2</v>
      </c>
      <c r="L1768" s="199">
        <v>5.5627327204209515E-2</v>
      </c>
      <c r="M1768" s="199">
        <v>5.3363716312993609E-2</v>
      </c>
      <c r="N1768" s="199">
        <v>5.054658103697765E-2</v>
      </c>
    </row>
    <row r="1769" spans="3:14">
      <c r="C1769" s="29">
        <v>15</v>
      </c>
      <c r="D1769" s="34" t="s">
        <v>2216</v>
      </c>
      <c r="E1769" s="199">
        <v>3.820166942964405E-2</v>
      </c>
      <c r="F1769" s="199">
        <v>4.7057611098737372E-2</v>
      </c>
      <c r="G1769" s="199">
        <v>4.6674054820305268E-2</v>
      </c>
      <c r="H1769" s="199">
        <v>4.7580488165415047E-2</v>
      </c>
      <c r="I1769" s="199">
        <v>4.3800359833339179E-2</v>
      </c>
      <c r="J1769" s="199">
        <v>3.8762006591567276E-2</v>
      </c>
      <c r="K1769" s="199">
        <v>4.6365101071718602E-2</v>
      </c>
      <c r="L1769" s="199">
        <v>5.2772082462580354E-2</v>
      </c>
      <c r="M1769" s="199">
        <v>5.4115707291058905E-2</v>
      </c>
      <c r="N1769" s="199">
        <v>4.6463339130888057E-2</v>
      </c>
    </row>
    <row r="1770" spans="3:14">
      <c r="C1770" s="29">
        <v>16</v>
      </c>
      <c r="D1770" s="34" t="s">
        <v>2217</v>
      </c>
      <c r="E1770" s="199">
        <v>4.0218975434232758E-2</v>
      </c>
      <c r="F1770" s="199">
        <v>4.4580028995786197E-2</v>
      </c>
      <c r="G1770" s="199">
        <v>4.4041139554484618E-2</v>
      </c>
      <c r="H1770" s="199">
        <v>4.1586065395574474E-2</v>
      </c>
      <c r="I1770" s="199">
        <v>4.7244959912473572E-2</v>
      </c>
      <c r="J1770" s="199">
        <v>4.1453299544491028E-2</v>
      </c>
      <c r="K1770" s="199">
        <v>4.5788423231164069E-2</v>
      </c>
      <c r="L1770" s="199">
        <v>4.9303504678897103E-2</v>
      </c>
      <c r="M1770" s="199">
        <v>4.6323688001210096E-2</v>
      </c>
      <c r="N1770" s="199">
        <v>3.6429216459510153E-2</v>
      </c>
    </row>
    <row r="1771" spans="3:14">
      <c r="C1771" s="29">
        <v>17</v>
      </c>
      <c r="D1771" s="34" t="s">
        <v>2218</v>
      </c>
      <c r="E1771" s="199">
        <v>4.7266416823399084E-2</v>
      </c>
      <c r="F1771" s="199">
        <v>4.9515932900060518E-2</v>
      </c>
      <c r="G1771" s="199">
        <v>4.5706778440714829E-2</v>
      </c>
      <c r="H1771" s="199">
        <v>3.9973880603941005E-2</v>
      </c>
      <c r="I1771" s="199">
        <v>4.5532607322547242E-2</v>
      </c>
      <c r="J1771" s="199">
        <v>4.9242947640199597E-2</v>
      </c>
      <c r="K1771" s="199">
        <v>5.0048171488775023E-2</v>
      </c>
      <c r="L1771" s="199">
        <v>4.7938334305611889E-2</v>
      </c>
      <c r="M1771" s="199">
        <v>3.6404860135141458E-2</v>
      </c>
      <c r="N1771" s="199">
        <v>3.1823335116129933E-2</v>
      </c>
    </row>
    <row r="1772" spans="3:14">
      <c r="C1772" s="29">
        <v>18</v>
      </c>
      <c r="D1772" s="34" t="s">
        <v>2219</v>
      </c>
      <c r="E1772" s="199">
        <v>5.2219918822470103E-2</v>
      </c>
      <c r="F1772" s="199">
        <v>4.4397145180591673E-2</v>
      </c>
      <c r="G1772" s="199">
        <v>4.502787886507055E-2</v>
      </c>
      <c r="H1772" s="199">
        <v>4.015944328720103E-2</v>
      </c>
      <c r="I1772" s="199">
        <v>3.9728026988056941E-2</v>
      </c>
      <c r="J1772" s="199">
        <v>5.6402125992921173E-2</v>
      </c>
      <c r="K1772" s="199">
        <v>4.571569161449527E-2</v>
      </c>
      <c r="L1772" s="199">
        <v>4.4777447464370332E-2</v>
      </c>
      <c r="M1772" s="199">
        <v>3.5637375957571459E-2</v>
      </c>
      <c r="N1772" s="199">
        <v>2.9924088354622926E-2</v>
      </c>
    </row>
    <row r="1773" spans="3:14">
      <c r="C1773" s="29">
        <v>19</v>
      </c>
      <c r="D1773" s="34" t="s">
        <v>2220</v>
      </c>
      <c r="E1773" s="199">
        <v>5.3369363502212351E-2</v>
      </c>
      <c r="F1773" s="199">
        <v>4.053984361042165E-2</v>
      </c>
      <c r="G1773" s="199">
        <v>4.3924530939295187E-2</v>
      </c>
      <c r="H1773" s="199">
        <v>3.9192087413692123E-2</v>
      </c>
      <c r="I1773" s="199">
        <v>3.7865558339913959E-2</v>
      </c>
      <c r="J1773" s="199">
        <v>5.6878334519366198E-2</v>
      </c>
      <c r="K1773" s="199">
        <v>4.0174223811550724E-2</v>
      </c>
      <c r="L1773" s="199">
        <v>4.1786614577959166E-2</v>
      </c>
      <c r="M1773" s="199">
        <v>3.5031999572713864E-2</v>
      </c>
      <c r="N1773" s="199">
        <v>3.2894676647000451E-2</v>
      </c>
    </row>
    <row r="1774" spans="3:14">
      <c r="C1774" s="29">
        <v>20</v>
      </c>
      <c r="D1774" s="34" t="s">
        <v>2221</v>
      </c>
      <c r="E1774" s="199">
        <v>5.1866127974100874E-2</v>
      </c>
      <c r="F1774" s="199">
        <v>3.9584614067062804E-2</v>
      </c>
      <c r="G1774" s="199">
        <v>4.1944243421363478E-2</v>
      </c>
      <c r="H1774" s="199">
        <v>3.8943808030876194E-2</v>
      </c>
      <c r="I1774" s="199">
        <v>3.9743191631565387E-2</v>
      </c>
      <c r="J1774" s="199">
        <v>5.6832498250648789E-2</v>
      </c>
      <c r="K1774" s="199">
        <v>3.8610073576881836E-2</v>
      </c>
      <c r="L1774" s="199">
        <v>4.0133148136376945E-2</v>
      </c>
      <c r="M1774" s="199">
        <v>3.5013978535395222E-2</v>
      </c>
      <c r="N1774" s="199">
        <v>3.627755398089054E-2</v>
      </c>
    </row>
    <row r="1775" spans="3:14">
      <c r="C1775" s="29">
        <v>21</v>
      </c>
      <c r="D1775" s="34" t="s">
        <v>2222</v>
      </c>
      <c r="E1775" s="199">
        <v>4.9982165992725376E-2</v>
      </c>
      <c r="F1775" s="199">
        <v>3.8472338008777918E-2</v>
      </c>
      <c r="G1775" s="199">
        <v>4.1023196196520229E-2</v>
      </c>
      <c r="H1775" s="199">
        <v>3.7666918527182409E-2</v>
      </c>
      <c r="I1775" s="199">
        <v>4.2913019500340308E-2</v>
      </c>
      <c r="J1775" s="199">
        <v>5.3415175270170083E-2</v>
      </c>
      <c r="K1775" s="199">
        <v>3.7570483685735595E-2</v>
      </c>
      <c r="L1775" s="199">
        <v>3.7669659741129576E-2</v>
      </c>
      <c r="M1775" s="199">
        <v>3.4098330444667056E-2</v>
      </c>
      <c r="N1775" s="199">
        <v>3.9645459150529319E-2</v>
      </c>
    </row>
    <row r="1776" spans="3:14">
      <c r="C1776" s="29">
        <v>22</v>
      </c>
      <c r="D1776" s="34" t="s">
        <v>2223</v>
      </c>
      <c r="E1776" s="199">
        <v>4.6793017801246319E-2</v>
      </c>
      <c r="F1776" s="199">
        <v>3.6070652180273784E-2</v>
      </c>
      <c r="G1776" s="199">
        <v>3.7696862384023297E-2</v>
      </c>
      <c r="H1776" s="199">
        <v>3.8300779053904811E-2</v>
      </c>
      <c r="I1776" s="199">
        <v>4.0343655864431983E-2</v>
      </c>
      <c r="J1776" s="199">
        <v>4.9944638750806382E-2</v>
      </c>
      <c r="K1776" s="199">
        <v>3.7175861297162896E-2</v>
      </c>
      <c r="L1776" s="199">
        <v>3.3451632847918043E-2</v>
      </c>
      <c r="M1776" s="199">
        <v>3.3654409507279555E-2</v>
      </c>
      <c r="N1776" s="199">
        <v>4.9924127171345055E-2</v>
      </c>
    </row>
    <row r="1777" spans="1:14">
      <c r="C1777" s="29">
        <v>23</v>
      </c>
      <c r="D1777" s="34" t="s">
        <v>2224</v>
      </c>
      <c r="E1777" s="199">
        <v>4.201065133306605E-2</v>
      </c>
      <c r="F1777" s="199">
        <v>3.6042728559353358E-2</v>
      </c>
      <c r="G1777" s="199">
        <v>3.5040303724858293E-2</v>
      </c>
      <c r="H1777" s="199">
        <v>3.7029683110797795E-2</v>
      </c>
      <c r="I1777" s="199">
        <v>4.3644122267651235E-2</v>
      </c>
      <c r="J1777" s="199">
        <v>4.1965476481478692E-2</v>
      </c>
      <c r="K1777" s="199">
        <v>3.7468793112296506E-2</v>
      </c>
      <c r="L1777" s="199">
        <v>3.1009035107776601E-2</v>
      </c>
      <c r="M1777" s="199">
        <v>3.4063429974203814E-2</v>
      </c>
      <c r="N1777" s="199">
        <v>4.3633045562791184E-2</v>
      </c>
    </row>
    <row r="1778" spans="1:14">
      <c r="C1778" s="29">
        <v>24</v>
      </c>
      <c r="D1778" s="34" t="s">
        <v>2225</v>
      </c>
      <c r="E1778" s="199">
        <v>3.7391478724719852E-2</v>
      </c>
      <c r="F1778" s="199">
        <v>3.6751759544319085E-2</v>
      </c>
      <c r="G1778" s="199">
        <v>3.32010504876065E-2</v>
      </c>
      <c r="H1778" s="199">
        <v>3.5984873519541369E-2</v>
      </c>
      <c r="I1778" s="199">
        <v>4.7890500700356109E-2</v>
      </c>
      <c r="J1778" s="199">
        <v>3.6553044016911056E-2</v>
      </c>
      <c r="K1778" s="199">
        <v>3.7202038641555392E-2</v>
      </c>
      <c r="L1778" s="199">
        <v>2.8317823488369094E-2</v>
      </c>
      <c r="M1778" s="199">
        <v>3.4021842965006974E-2</v>
      </c>
      <c r="N1778" s="199">
        <v>5.9430065159413355E-2</v>
      </c>
    </row>
    <row r="1779" spans="1:14">
      <c r="A1779" s="16" t="s">
        <v>440</v>
      </c>
      <c r="B1779" s="16" t="s">
        <v>311</v>
      </c>
      <c r="C1779" s="29">
        <v>1</v>
      </c>
      <c r="D1779" s="34" t="s">
        <v>2226</v>
      </c>
      <c r="E1779" s="199">
        <v>3.3126658561385212E-2</v>
      </c>
      <c r="F1779" s="199">
        <v>3.6956905861083279E-2</v>
      </c>
      <c r="G1779" s="199">
        <v>3.4309477614404574E-2</v>
      </c>
      <c r="H1779" s="199">
        <v>3.9292611885053369E-2</v>
      </c>
      <c r="I1779" s="199">
        <v>4.7655802324565004E-2</v>
      </c>
      <c r="J1779" s="199">
        <v>3.1461570276657823E-2</v>
      </c>
      <c r="K1779" s="199">
        <v>3.8594308760265018E-2</v>
      </c>
      <c r="L1779" s="199">
        <v>3.0220517895374648E-2</v>
      </c>
      <c r="M1779" s="199">
        <v>3.6408307952630142E-2</v>
      </c>
      <c r="N1779" s="199">
        <v>4.9855394071229915E-2</v>
      </c>
    </row>
    <row r="1780" spans="1:14">
      <c r="C1780" s="29">
        <v>2</v>
      </c>
      <c r="D1780" s="34" t="s">
        <v>2227</v>
      </c>
      <c r="E1780" s="199">
        <v>3.3487612079297471E-2</v>
      </c>
      <c r="F1780" s="199">
        <v>3.6376509999861452E-2</v>
      </c>
      <c r="G1780" s="199">
        <v>3.3623873806667919E-2</v>
      </c>
      <c r="H1780" s="199">
        <v>3.6577044783842799E-2</v>
      </c>
      <c r="I1780" s="199">
        <v>4.568767802957252E-2</v>
      </c>
      <c r="J1780" s="199">
        <v>2.9782026207659115E-2</v>
      </c>
      <c r="K1780" s="199">
        <v>3.7310224235494065E-2</v>
      </c>
      <c r="L1780" s="199">
        <v>2.8462612532000491E-2</v>
      </c>
      <c r="M1780" s="199">
        <v>3.623071290905007E-2</v>
      </c>
      <c r="N1780" s="199">
        <v>4.3120451409926056E-2</v>
      </c>
    </row>
    <row r="1781" spans="1:14">
      <c r="C1781" s="29">
        <v>3</v>
      </c>
      <c r="D1781" s="34" t="s">
        <v>2228</v>
      </c>
      <c r="E1781" s="199">
        <v>3.2414478517814892E-2</v>
      </c>
      <c r="F1781" s="199">
        <v>3.6151562933875579E-2</v>
      </c>
      <c r="G1781" s="199">
        <v>3.3666696926848157E-2</v>
      </c>
      <c r="H1781" s="199">
        <v>3.6124731193670288E-2</v>
      </c>
      <c r="I1781" s="199">
        <v>4.1169108842754022E-2</v>
      </c>
      <c r="J1781" s="199">
        <v>3.0554214341139099E-2</v>
      </c>
      <c r="K1781" s="199">
        <v>3.6854526401267532E-2</v>
      </c>
      <c r="L1781" s="199">
        <v>2.828409330181916E-2</v>
      </c>
      <c r="M1781" s="199">
        <v>3.5627754786437989E-2</v>
      </c>
      <c r="N1781" s="199">
        <v>2.8447876898819648E-2</v>
      </c>
    </row>
    <row r="1782" spans="1:14">
      <c r="C1782" s="29">
        <v>4</v>
      </c>
      <c r="D1782" s="34" t="s">
        <v>2229</v>
      </c>
      <c r="E1782" s="199">
        <v>3.3163655610325631E-2</v>
      </c>
      <c r="F1782" s="199">
        <v>3.6301444150144309E-2</v>
      </c>
      <c r="G1782" s="199">
        <v>3.3974985262870884E-2</v>
      </c>
      <c r="H1782" s="199">
        <v>3.5680650916662733E-2</v>
      </c>
      <c r="I1782" s="199">
        <v>3.7902730122083374E-2</v>
      </c>
      <c r="J1782" s="199">
        <v>3.0830834566585329E-2</v>
      </c>
      <c r="K1782" s="199">
        <v>3.7277135658102277E-2</v>
      </c>
      <c r="L1782" s="199">
        <v>2.8133630430294817E-2</v>
      </c>
      <c r="M1782" s="199">
        <v>3.4898661814285185E-2</v>
      </c>
      <c r="N1782" s="199">
        <v>2.4198608688035157E-2</v>
      </c>
    </row>
    <row r="1783" spans="1:14">
      <c r="C1783" s="29">
        <v>5</v>
      </c>
      <c r="D1783" s="34" t="s">
        <v>2230</v>
      </c>
      <c r="E1783" s="199">
        <v>3.3713036366594326E-2</v>
      </c>
      <c r="F1783" s="199">
        <v>3.7304180995127702E-2</v>
      </c>
      <c r="G1783" s="199">
        <v>3.6541545648128018E-2</v>
      </c>
      <c r="H1783" s="199">
        <v>3.6402783793390778E-2</v>
      </c>
      <c r="I1783" s="199">
        <v>3.6479048529491347E-2</v>
      </c>
      <c r="J1783" s="199">
        <v>3.2729319859156801E-2</v>
      </c>
      <c r="K1783" s="199">
        <v>3.8814891903532558E-2</v>
      </c>
      <c r="L1783" s="199">
        <v>3.197115498561974E-2</v>
      </c>
      <c r="M1783" s="199">
        <v>3.8029877806312833E-2</v>
      </c>
      <c r="N1783" s="199">
        <v>2.5415897162628747E-2</v>
      </c>
    </row>
    <row r="1784" spans="1:14">
      <c r="C1784" s="29">
        <v>6</v>
      </c>
      <c r="D1784" s="34" t="s">
        <v>2231</v>
      </c>
      <c r="E1784" s="199">
        <v>3.7656637775337475E-2</v>
      </c>
      <c r="F1784" s="199">
        <v>3.9652592505377587E-2</v>
      </c>
      <c r="G1784" s="199">
        <v>3.959189421839953E-2</v>
      </c>
      <c r="H1784" s="199">
        <v>3.8216187225282063E-2</v>
      </c>
      <c r="I1784" s="199">
        <v>3.836711588277001E-2</v>
      </c>
      <c r="J1784" s="199">
        <v>3.6689018862351257E-2</v>
      </c>
      <c r="K1784" s="199">
        <v>4.0022956748827866E-2</v>
      </c>
      <c r="L1784" s="199">
        <v>3.9674040620578624E-2</v>
      </c>
      <c r="M1784" s="199">
        <v>4.525354737714099E-2</v>
      </c>
      <c r="N1784" s="199">
        <v>3.2451585117487754E-2</v>
      </c>
    </row>
    <row r="1785" spans="1:14">
      <c r="C1785" s="29">
        <v>7</v>
      </c>
      <c r="D1785" s="34" t="s">
        <v>2232</v>
      </c>
      <c r="E1785" s="199">
        <v>4.5547270898893565E-2</v>
      </c>
      <c r="F1785" s="199">
        <v>4.1931580628797385E-2</v>
      </c>
      <c r="G1785" s="199">
        <v>4.2394698332056564E-2</v>
      </c>
      <c r="H1785" s="199">
        <v>4.2970763504951243E-2</v>
      </c>
      <c r="I1785" s="199">
        <v>3.8236555081812097E-2</v>
      </c>
      <c r="J1785" s="199">
        <v>4.4239723387783737E-2</v>
      </c>
      <c r="K1785" s="199">
        <v>4.0596698525260252E-2</v>
      </c>
      <c r="L1785" s="199">
        <v>4.3148055341923126E-2</v>
      </c>
      <c r="M1785" s="199">
        <v>4.7151042730938654E-2</v>
      </c>
      <c r="N1785" s="199">
        <v>3.6125057484688992E-2</v>
      </c>
    </row>
    <row r="1786" spans="1:14">
      <c r="C1786" s="29">
        <v>8</v>
      </c>
      <c r="D1786" s="34" t="s">
        <v>2233</v>
      </c>
      <c r="E1786" s="199">
        <v>4.6584491434904139E-2</v>
      </c>
      <c r="F1786" s="199">
        <v>4.4003234607766638E-2</v>
      </c>
      <c r="G1786" s="199">
        <v>4.6832295109333427E-2</v>
      </c>
      <c r="H1786" s="199">
        <v>4.6483535739937264E-2</v>
      </c>
      <c r="I1786" s="199">
        <v>4.3048990130935424E-2</v>
      </c>
      <c r="J1786" s="199">
        <v>4.8320444950676195E-2</v>
      </c>
      <c r="K1786" s="199">
        <v>4.2464677003617876E-2</v>
      </c>
      <c r="L1786" s="199">
        <v>4.8058660047820841E-2</v>
      </c>
      <c r="M1786" s="199">
        <v>5.2180636755907006E-2</v>
      </c>
      <c r="N1786" s="199">
        <v>3.9159957078098884E-2</v>
      </c>
    </row>
    <row r="1787" spans="1:14">
      <c r="C1787" s="29">
        <v>9</v>
      </c>
      <c r="D1787" s="34" t="s">
        <v>2234</v>
      </c>
      <c r="E1787" s="199">
        <v>4.6057530387727183E-2</v>
      </c>
      <c r="F1787" s="199">
        <v>4.6766446240162664E-2</v>
      </c>
      <c r="G1787" s="199">
        <v>4.7062365839598649E-2</v>
      </c>
      <c r="H1787" s="199">
        <v>4.6180588713009334E-2</v>
      </c>
      <c r="I1787" s="199">
        <v>4.8036801218752478E-2</v>
      </c>
      <c r="J1787" s="199">
        <v>4.7623349322882751E-2</v>
      </c>
      <c r="K1787" s="199">
        <v>4.3547774962373366E-2</v>
      </c>
      <c r="L1787" s="199">
        <v>5.0933433815949863E-2</v>
      </c>
      <c r="M1787" s="199">
        <v>5.1286129712348104E-2</v>
      </c>
      <c r="N1787" s="199">
        <v>4.2452680063944877E-2</v>
      </c>
    </row>
    <row r="1788" spans="1:14">
      <c r="C1788" s="29">
        <v>10</v>
      </c>
      <c r="D1788" s="34" t="s">
        <v>2235</v>
      </c>
      <c r="E1788" s="199">
        <v>4.5450646715398814E-2</v>
      </c>
      <c r="F1788" s="199">
        <v>4.6632174080104873E-2</v>
      </c>
      <c r="G1788" s="199">
        <v>4.8566848419059346E-2</v>
      </c>
      <c r="H1788" s="199">
        <v>4.811074960167297E-2</v>
      </c>
      <c r="I1788" s="199">
        <v>5.3242861126874305E-2</v>
      </c>
      <c r="J1788" s="199">
        <v>4.5481223534267742E-2</v>
      </c>
      <c r="K1788" s="199">
        <v>4.546591713961104E-2</v>
      </c>
      <c r="L1788" s="199">
        <v>5.308513119473441E-2</v>
      </c>
      <c r="M1788" s="199">
        <v>5.0986548411199609E-2</v>
      </c>
      <c r="N1788" s="199">
        <v>3.814063492295227E-2</v>
      </c>
    </row>
    <row r="1789" spans="1:14">
      <c r="C1789" s="29">
        <v>11</v>
      </c>
      <c r="D1789" s="34" t="s">
        <v>2236</v>
      </c>
      <c r="E1789" s="199">
        <v>4.3937171717846411E-2</v>
      </c>
      <c r="F1789" s="199">
        <v>4.8331768274965034E-2</v>
      </c>
      <c r="G1789" s="199">
        <v>4.8967100621861527E-2</v>
      </c>
      <c r="H1789" s="199">
        <v>4.628606588245332E-2</v>
      </c>
      <c r="I1789" s="199">
        <v>4.0841249998265675E-2</v>
      </c>
      <c r="J1789" s="199">
        <v>4.3868187940329616E-2</v>
      </c>
      <c r="K1789" s="199">
        <v>4.6791583566451876E-2</v>
      </c>
      <c r="L1789" s="199">
        <v>5.4103816083836576E-2</v>
      </c>
      <c r="M1789" s="199">
        <v>4.9940397090866076E-2</v>
      </c>
      <c r="N1789" s="199">
        <v>4.2723350828144505E-2</v>
      </c>
    </row>
    <row r="1790" spans="1:14">
      <c r="C1790" s="29">
        <v>12</v>
      </c>
      <c r="D1790" s="34" t="s">
        <v>2237</v>
      </c>
      <c r="E1790" s="199">
        <v>4.3145676803522055E-2</v>
      </c>
      <c r="F1790" s="199">
        <v>4.7933645058314531E-2</v>
      </c>
      <c r="G1790" s="199">
        <v>4.8018108986366034E-2</v>
      </c>
      <c r="H1790" s="199">
        <v>4.7833604611277745E-2</v>
      </c>
      <c r="I1790" s="199">
        <v>3.6850335143054962E-2</v>
      </c>
      <c r="J1790" s="199">
        <v>4.2028822009924749E-2</v>
      </c>
      <c r="K1790" s="199">
        <v>4.6518868219365864E-2</v>
      </c>
      <c r="L1790" s="199">
        <v>5.3680662443328246E-2</v>
      </c>
      <c r="M1790" s="199">
        <v>4.8041754254182459E-2</v>
      </c>
      <c r="N1790" s="199">
        <v>5.0927565642040103E-2</v>
      </c>
    </row>
    <row r="1791" spans="1:14">
      <c r="C1791" s="29">
        <v>13</v>
      </c>
      <c r="D1791" s="34" t="s">
        <v>2238</v>
      </c>
      <c r="E1791" s="199">
        <v>4.148026905041733E-2</v>
      </c>
      <c r="F1791" s="199">
        <v>4.5668842192059397E-2</v>
      </c>
      <c r="G1791" s="199">
        <v>4.7553378864815359E-2</v>
      </c>
      <c r="H1791" s="199">
        <v>4.6292289489255178E-2</v>
      </c>
      <c r="I1791" s="199">
        <v>4.2539372891914805E-2</v>
      </c>
      <c r="J1791" s="199">
        <v>4.1372734666889954E-2</v>
      </c>
      <c r="K1791" s="199">
        <v>4.5158432244624035E-2</v>
      </c>
      <c r="L1791" s="199">
        <v>5.3075444743777907E-2</v>
      </c>
      <c r="M1791" s="199">
        <v>5.0428077317396861E-2</v>
      </c>
      <c r="N1791" s="199">
        <v>6.0754053126802099E-2</v>
      </c>
    </row>
    <row r="1792" spans="1:14">
      <c r="C1792" s="29">
        <v>14</v>
      </c>
      <c r="D1792" s="34" t="s">
        <v>2239</v>
      </c>
      <c r="E1792" s="199">
        <v>3.9215317428091034E-2</v>
      </c>
      <c r="F1792" s="199">
        <v>4.5198922590168382E-2</v>
      </c>
      <c r="G1792" s="199">
        <v>4.8051925708841793E-2</v>
      </c>
      <c r="H1792" s="199">
        <v>4.7858369380010132E-2</v>
      </c>
      <c r="I1792" s="199">
        <v>4.3185933287731869E-2</v>
      </c>
      <c r="J1792" s="199">
        <v>3.8648683942800161E-2</v>
      </c>
      <c r="K1792" s="199">
        <v>4.578379751011552E-2</v>
      </c>
      <c r="L1792" s="199">
        <v>5.3629070069793956E-2</v>
      </c>
      <c r="M1792" s="199">
        <v>4.9530745700580234E-2</v>
      </c>
      <c r="N1792" s="199">
        <v>6.212083829100757E-2</v>
      </c>
    </row>
    <row r="1793" spans="1:14">
      <c r="C1793" s="29">
        <v>15</v>
      </c>
      <c r="D1793" s="34" t="s">
        <v>2240</v>
      </c>
      <c r="E1793" s="199">
        <v>3.8577619439057131E-2</v>
      </c>
      <c r="F1793" s="199">
        <v>4.5260726015436022E-2</v>
      </c>
      <c r="G1793" s="199">
        <v>4.7111684084546773E-2</v>
      </c>
      <c r="H1793" s="199">
        <v>4.5506494301283125E-2</v>
      </c>
      <c r="I1793" s="199">
        <v>4.4554393627633943E-2</v>
      </c>
      <c r="J1793" s="199">
        <v>4.0274301697505309E-2</v>
      </c>
      <c r="K1793" s="199">
        <v>4.601588203055134E-2</v>
      </c>
      <c r="L1793" s="199">
        <v>5.1749403956949554E-2</v>
      </c>
      <c r="M1793" s="199">
        <v>5.0506282689470383E-2</v>
      </c>
      <c r="N1793" s="199">
        <v>5.3631353426817428E-2</v>
      </c>
    </row>
    <row r="1794" spans="1:14">
      <c r="C1794" s="29">
        <v>16</v>
      </c>
      <c r="D1794" s="34" t="s">
        <v>2241</v>
      </c>
      <c r="E1794" s="199">
        <v>4.0341793125528137E-2</v>
      </c>
      <c r="F1794" s="199">
        <v>4.297150763220229E-2</v>
      </c>
      <c r="G1794" s="199">
        <v>4.4653673800673734E-2</v>
      </c>
      <c r="H1794" s="199">
        <v>4.1815830638544015E-2</v>
      </c>
      <c r="I1794" s="199">
        <v>4.4483355232213702E-2</v>
      </c>
      <c r="J1794" s="199">
        <v>4.1219274935029748E-2</v>
      </c>
      <c r="K1794" s="199">
        <v>4.4755684981437553E-2</v>
      </c>
      <c r="L1794" s="199">
        <v>4.7024820328356948E-2</v>
      </c>
      <c r="M1794" s="199">
        <v>4.3178633515591869E-2</v>
      </c>
      <c r="N1794" s="199">
        <v>4.9656843780339147E-2</v>
      </c>
    </row>
    <row r="1795" spans="1:14">
      <c r="C1795" s="29">
        <v>17</v>
      </c>
      <c r="D1795" s="34" t="s">
        <v>2242</v>
      </c>
      <c r="E1795" s="199">
        <v>4.3830090068062162E-2</v>
      </c>
      <c r="F1795" s="199">
        <v>4.6864451074514119E-2</v>
      </c>
      <c r="G1795" s="199">
        <v>4.5115787465081061E-2</v>
      </c>
      <c r="H1795" s="199">
        <v>4.0999047075037709E-2</v>
      </c>
      <c r="I1795" s="199">
        <v>4.5332208558739186E-2</v>
      </c>
      <c r="J1795" s="199">
        <v>4.7193301660650173E-2</v>
      </c>
      <c r="K1795" s="199">
        <v>4.9087966226294431E-2</v>
      </c>
      <c r="L1795" s="199">
        <v>4.6385803097809451E-2</v>
      </c>
      <c r="M1795" s="199">
        <v>3.6569838235806854E-2</v>
      </c>
      <c r="N1795" s="199">
        <v>5.0725803508208447E-2</v>
      </c>
    </row>
    <row r="1796" spans="1:14">
      <c r="C1796" s="29">
        <v>18</v>
      </c>
      <c r="D1796" s="34" t="s">
        <v>2243</v>
      </c>
      <c r="E1796" s="199">
        <v>4.9017124832984059E-2</v>
      </c>
      <c r="F1796" s="199">
        <v>4.2955595359527796E-2</v>
      </c>
      <c r="G1796" s="199">
        <v>4.3983676699616212E-2</v>
      </c>
      <c r="H1796" s="199">
        <v>4.0820118379484301E-2</v>
      </c>
      <c r="I1796" s="199">
        <v>4.1883793949804161E-2</v>
      </c>
      <c r="J1796" s="199">
        <v>5.3177016908421783E-2</v>
      </c>
      <c r="K1796" s="199">
        <v>4.5002964590555292E-2</v>
      </c>
      <c r="L1796" s="199">
        <v>4.3919275453468444E-2</v>
      </c>
      <c r="M1796" s="199">
        <v>3.5787696247157226E-2</v>
      </c>
      <c r="N1796" s="199">
        <v>4.0092851459563622E-2</v>
      </c>
    </row>
    <row r="1797" spans="1:14">
      <c r="C1797" s="29">
        <v>19</v>
      </c>
      <c r="D1797" s="34" t="s">
        <v>2244</v>
      </c>
      <c r="E1797" s="199">
        <v>4.9298342727097939E-2</v>
      </c>
      <c r="F1797" s="199">
        <v>4.1290014141884032E-2</v>
      </c>
      <c r="G1797" s="199">
        <v>4.2597210800148687E-2</v>
      </c>
      <c r="H1797" s="199">
        <v>4.0266995324969204E-2</v>
      </c>
      <c r="I1797" s="199">
        <v>4.1378755357363371E-2</v>
      </c>
      <c r="J1797" s="199">
        <v>5.4295356561319764E-2</v>
      </c>
      <c r="K1797" s="199">
        <v>4.079987477654428E-2</v>
      </c>
      <c r="L1797" s="199">
        <v>4.1597343851490901E-2</v>
      </c>
      <c r="M1797" s="199">
        <v>3.5157728142768054E-2</v>
      </c>
      <c r="N1797" s="199">
        <v>3.9380990269575818E-2</v>
      </c>
    </row>
    <row r="1798" spans="1:14">
      <c r="C1798" s="29">
        <v>20</v>
      </c>
      <c r="D1798" s="34" t="s">
        <v>2245</v>
      </c>
      <c r="E1798" s="199">
        <v>5.0337325166481678E-2</v>
      </c>
      <c r="F1798" s="199">
        <v>4.0295727807906738E-2</v>
      </c>
      <c r="G1798" s="199">
        <v>4.0553323886345284E-2</v>
      </c>
      <c r="H1798" s="199">
        <v>3.969422901148574E-2</v>
      </c>
      <c r="I1798" s="199">
        <v>3.300219081301501E-2</v>
      </c>
      <c r="J1798" s="199">
        <v>5.1608509762290568E-2</v>
      </c>
      <c r="K1798" s="199">
        <v>3.88597472744888E-2</v>
      </c>
      <c r="L1798" s="199">
        <v>4.0149432398018325E-2</v>
      </c>
      <c r="M1798" s="199">
        <v>3.5077316072836914E-2</v>
      </c>
      <c r="N1798" s="199">
        <v>3.2526333462293694E-2</v>
      </c>
    </row>
    <row r="1799" spans="1:14">
      <c r="C1799" s="29">
        <v>21</v>
      </c>
      <c r="D1799" s="34" t="s">
        <v>2246</v>
      </c>
      <c r="E1799" s="199">
        <v>4.9387749827123836E-2</v>
      </c>
      <c r="F1799" s="199">
        <v>3.869094808286843E-2</v>
      </c>
      <c r="G1799" s="199">
        <v>3.8965226436517314E-2</v>
      </c>
      <c r="H1799" s="199">
        <v>3.8898320462460667E-2</v>
      </c>
      <c r="I1799" s="199">
        <v>3.4461946590781389E-2</v>
      </c>
      <c r="J1799" s="199">
        <v>4.9260005533825507E-2</v>
      </c>
      <c r="K1799" s="199">
        <v>3.8013467095234524E-2</v>
      </c>
      <c r="L1799" s="199">
        <v>3.7801546603336053E-2</v>
      </c>
      <c r="M1799" s="199">
        <v>3.4121904168408115E-2</v>
      </c>
      <c r="N1799" s="199">
        <v>3.0226069945179679E-2</v>
      </c>
    </row>
    <row r="1800" spans="1:14">
      <c r="C1800" s="29">
        <v>22</v>
      </c>
      <c r="D1800" s="34" t="s">
        <v>2247</v>
      </c>
      <c r="E1800" s="199">
        <v>4.6193611856713272E-2</v>
      </c>
      <c r="F1800" s="199">
        <v>3.7765953302476181E-2</v>
      </c>
      <c r="G1800" s="199">
        <v>3.7523400774225453E-2</v>
      </c>
      <c r="H1800" s="199">
        <v>4.0161647814000258E-2</v>
      </c>
      <c r="I1800" s="199">
        <v>3.8641140943228951E-2</v>
      </c>
      <c r="J1800" s="199">
        <v>4.4975166186251615E-2</v>
      </c>
      <c r="K1800" s="199">
        <v>3.7372973095160161E-2</v>
      </c>
      <c r="L1800" s="199">
        <v>3.4238553929659188E-2</v>
      </c>
      <c r="M1800" s="199">
        <v>3.4453703258277651E-2</v>
      </c>
      <c r="N1800" s="199">
        <v>3.587978947829451E-2</v>
      </c>
    </row>
    <row r="1801" spans="1:14">
      <c r="C1801" s="29">
        <v>23</v>
      </c>
      <c r="D1801" s="34" t="s">
        <v>2248</v>
      </c>
      <c r="E1801" s="199">
        <v>4.1559876110785481E-2</v>
      </c>
      <c r="F1801" s="199">
        <v>3.7050955698083997E-2</v>
      </c>
      <c r="G1801" s="199">
        <v>3.5649945145450071E-2</v>
      </c>
      <c r="H1801" s="199">
        <v>3.9235951131461451E-2</v>
      </c>
      <c r="I1801" s="199">
        <v>3.9479865748532413E-2</v>
      </c>
      <c r="J1801" s="199">
        <v>3.8538971117960001E-2</v>
      </c>
      <c r="K1801" s="199">
        <v>3.7663272278493823E-2</v>
      </c>
      <c r="L1801" s="199">
        <v>3.1453335179025876E-2</v>
      </c>
      <c r="M1801" s="199">
        <v>3.4604553123823552E-2</v>
      </c>
      <c r="N1801" s="199">
        <v>4.8165380712883135E-2</v>
      </c>
    </row>
    <row r="1802" spans="1:14">
      <c r="C1802" s="29">
        <v>24</v>
      </c>
      <c r="D1802" s="34" t="s">
        <v>2249</v>
      </c>
      <c r="E1802" s="199">
        <v>3.6476013498610856E-2</v>
      </c>
      <c r="F1802" s="199">
        <v>3.7644310767291765E-2</v>
      </c>
      <c r="G1802" s="199">
        <v>3.4690875548143672E-2</v>
      </c>
      <c r="H1802" s="199">
        <v>3.8291389140804502E-2</v>
      </c>
      <c r="I1802" s="199">
        <v>4.3538766568110149E-2</v>
      </c>
      <c r="J1802" s="199">
        <v>3.5827941767641418E-2</v>
      </c>
      <c r="K1802" s="199">
        <v>3.7226374772330796E-2</v>
      </c>
      <c r="L1802" s="199">
        <v>2.9220161695032734E-2</v>
      </c>
      <c r="M1802" s="199">
        <v>3.4548149926583158E-2</v>
      </c>
      <c r="N1802" s="199">
        <v>4.3820633171037938E-2</v>
      </c>
    </row>
    <row r="1803" spans="1:14">
      <c r="A1803" s="16" t="s">
        <v>440</v>
      </c>
      <c r="B1803" s="16" t="s">
        <v>420</v>
      </c>
      <c r="C1803" s="29">
        <v>1</v>
      </c>
      <c r="D1803" s="34" t="s">
        <v>2250</v>
      </c>
      <c r="E1803" s="199">
        <v>3.4471448434272273E-2</v>
      </c>
      <c r="F1803" s="199">
        <v>3.643463982758368E-2</v>
      </c>
      <c r="G1803" s="199">
        <v>3.3350462987421191E-2</v>
      </c>
      <c r="H1803" s="199">
        <v>3.5818149281741402E-2</v>
      </c>
      <c r="I1803" s="199">
        <v>4.7651285211989525E-2</v>
      </c>
      <c r="J1803" s="199">
        <v>3.2390213414108908E-2</v>
      </c>
      <c r="K1803" s="199">
        <v>3.7142319109865589E-2</v>
      </c>
      <c r="L1803" s="199">
        <v>2.8253446077902221E-2</v>
      </c>
      <c r="M1803" s="199">
        <v>3.5454328178901311E-2</v>
      </c>
      <c r="N1803" s="199">
        <v>3.1841127319126056E-2</v>
      </c>
    </row>
    <row r="1804" spans="1:14">
      <c r="C1804" s="29">
        <v>2</v>
      </c>
      <c r="D1804" s="34" t="s">
        <v>2251</v>
      </c>
      <c r="E1804" s="199">
        <v>3.3399161852934352E-2</v>
      </c>
      <c r="F1804" s="199">
        <v>3.612054405200732E-2</v>
      </c>
      <c r="G1804" s="199">
        <v>3.3750074149898182E-2</v>
      </c>
      <c r="H1804" s="199">
        <v>3.4570653112515087E-2</v>
      </c>
      <c r="I1804" s="199">
        <v>4.7315588907150326E-2</v>
      </c>
      <c r="J1804" s="199">
        <v>3.0531924184549974E-2</v>
      </c>
      <c r="K1804" s="199">
        <v>3.6885943991025405E-2</v>
      </c>
      <c r="L1804" s="199">
        <v>2.7285821183926324E-2</v>
      </c>
      <c r="M1804" s="199">
        <v>3.6015809462976014E-2</v>
      </c>
      <c r="N1804" s="199">
        <v>2.6671149713998452E-2</v>
      </c>
    </row>
    <row r="1805" spans="1:14">
      <c r="C1805" s="29">
        <v>3</v>
      </c>
      <c r="D1805" s="34" t="s">
        <v>2252</v>
      </c>
      <c r="E1805" s="199">
        <v>3.3490808501721113E-2</v>
      </c>
      <c r="F1805" s="199">
        <v>3.589334924740531E-2</v>
      </c>
      <c r="G1805" s="199">
        <v>3.3084102274808548E-2</v>
      </c>
      <c r="H1805" s="199">
        <v>3.3772739508826956E-2</v>
      </c>
      <c r="I1805" s="199">
        <v>4.0152430565748222E-2</v>
      </c>
      <c r="J1805" s="199">
        <v>3.0018859065050595E-2</v>
      </c>
      <c r="K1805" s="199">
        <v>3.6216500638419517E-2</v>
      </c>
      <c r="L1805" s="199">
        <v>2.6379346710878403E-2</v>
      </c>
      <c r="M1805" s="199">
        <v>3.4637487124495298E-2</v>
      </c>
      <c r="N1805" s="199">
        <v>3.5880451877206974E-2</v>
      </c>
    </row>
    <row r="1806" spans="1:14">
      <c r="C1806" s="29">
        <v>4</v>
      </c>
      <c r="D1806" s="34" t="s">
        <v>2253</v>
      </c>
      <c r="E1806" s="199">
        <v>3.3857803482334546E-2</v>
      </c>
      <c r="F1806" s="199">
        <v>3.5280789827143458E-2</v>
      </c>
      <c r="G1806" s="199">
        <v>3.3471558695112362E-2</v>
      </c>
      <c r="H1806" s="199">
        <v>3.3353105974896262E-2</v>
      </c>
      <c r="I1806" s="199">
        <v>3.5646515788748674E-2</v>
      </c>
      <c r="J1806" s="199">
        <v>3.066904574312081E-2</v>
      </c>
      <c r="K1806" s="199">
        <v>3.6218546742710397E-2</v>
      </c>
      <c r="L1806" s="199">
        <v>2.6846538486255563E-2</v>
      </c>
      <c r="M1806" s="199">
        <v>3.4485554406366095E-2</v>
      </c>
      <c r="N1806" s="199">
        <v>3.4938750111276159E-2</v>
      </c>
    </row>
    <row r="1807" spans="1:14">
      <c r="C1807" s="29">
        <v>5</v>
      </c>
      <c r="D1807" s="34" t="s">
        <v>2254</v>
      </c>
      <c r="E1807" s="199">
        <v>3.4770577175560521E-2</v>
      </c>
      <c r="F1807" s="199">
        <v>3.7257565203402329E-2</v>
      </c>
      <c r="G1807" s="199">
        <v>3.5922870606383266E-2</v>
      </c>
      <c r="H1807" s="199">
        <v>3.4286335650201658E-2</v>
      </c>
      <c r="I1807" s="199">
        <v>3.8857161393622816E-2</v>
      </c>
      <c r="J1807" s="199">
        <v>3.1510330534811185E-2</v>
      </c>
      <c r="K1807" s="199">
        <v>3.7244519395984423E-2</v>
      </c>
      <c r="L1807" s="199">
        <v>3.0937740531832059E-2</v>
      </c>
      <c r="M1807" s="199">
        <v>3.7637506160149076E-2</v>
      </c>
      <c r="N1807" s="199">
        <v>3.2875995594336876E-2</v>
      </c>
    </row>
    <row r="1808" spans="1:14">
      <c r="C1808" s="29">
        <v>6</v>
      </c>
      <c r="D1808" s="34" t="s">
        <v>2255</v>
      </c>
      <c r="E1808" s="199">
        <v>3.8315056116036555E-2</v>
      </c>
      <c r="F1808" s="199">
        <v>3.8752714947462782E-2</v>
      </c>
      <c r="G1808" s="199">
        <v>3.8526732060494895E-2</v>
      </c>
      <c r="H1808" s="199">
        <v>3.7379564853462707E-2</v>
      </c>
      <c r="I1808" s="199">
        <v>3.8279772887000782E-2</v>
      </c>
      <c r="J1808" s="199">
        <v>3.7453807028367946E-2</v>
      </c>
      <c r="K1808" s="199">
        <v>3.8296706667480918E-2</v>
      </c>
      <c r="L1808" s="199">
        <v>3.814679287584586E-2</v>
      </c>
      <c r="M1808" s="199">
        <v>4.2356303727251521E-2</v>
      </c>
      <c r="N1808" s="199">
        <v>3.8484532177574048E-2</v>
      </c>
    </row>
    <row r="1809" spans="3:14">
      <c r="C1809" s="29">
        <v>7</v>
      </c>
      <c r="D1809" s="34" t="s">
        <v>2256</v>
      </c>
      <c r="E1809" s="199">
        <v>4.6166053852098508E-2</v>
      </c>
      <c r="F1809" s="199">
        <v>4.1358547358539569E-2</v>
      </c>
      <c r="G1809" s="199">
        <v>4.2561867624681192E-2</v>
      </c>
      <c r="H1809" s="199">
        <v>4.3946286709318917E-2</v>
      </c>
      <c r="I1809" s="199">
        <v>4.1722287664662808E-2</v>
      </c>
      <c r="J1809" s="199">
        <v>4.3672464805537707E-2</v>
      </c>
      <c r="K1809" s="199">
        <v>3.9638881130014784E-2</v>
      </c>
      <c r="L1809" s="199">
        <v>4.3676565505698088E-2</v>
      </c>
      <c r="M1809" s="199">
        <v>4.536182195177494E-2</v>
      </c>
      <c r="N1809" s="199">
        <v>4.5748683450311495E-2</v>
      </c>
    </row>
    <row r="1810" spans="3:14">
      <c r="C1810" s="29">
        <v>8</v>
      </c>
      <c r="D1810" s="34" t="s">
        <v>2257</v>
      </c>
      <c r="E1810" s="199">
        <v>4.9802305669596363E-2</v>
      </c>
      <c r="F1810" s="199">
        <v>4.2270425222168589E-2</v>
      </c>
      <c r="G1810" s="199">
        <v>4.6039068851214601E-2</v>
      </c>
      <c r="H1810" s="199">
        <v>4.6709332797556395E-2</v>
      </c>
      <c r="I1810" s="199">
        <v>4.1616518771065966E-2</v>
      </c>
      <c r="J1810" s="199">
        <v>4.4749202729075094E-2</v>
      </c>
      <c r="K1810" s="199">
        <v>4.1325150874833752E-2</v>
      </c>
      <c r="L1810" s="199">
        <v>4.7771180201204293E-2</v>
      </c>
      <c r="M1810" s="199">
        <v>5.0290998744351875E-2</v>
      </c>
      <c r="N1810" s="199">
        <v>5.3725220326794082E-2</v>
      </c>
    </row>
    <row r="1811" spans="3:14">
      <c r="C1811" s="29">
        <v>9</v>
      </c>
      <c r="D1811" s="34" t="s">
        <v>2258</v>
      </c>
      <c r="E1811" s="199">
        <v>4.688186199734861E-2</v>
      </c>
      <c r="F1811" s="199">
        <v>4.5701555075405631E-2</v>
      </c>
      <c r="G1811" s="199">
        <v>4.7649699395988232E-2</v>
      </c>
      <c r="H1811" s="199">
        <v>4.8426493250534511E-2</v>
      </c>
      <c r="I1811" s="199">
        <v>4.6408900486662547E-2</v>
      </c>
      <c r="J1811" s="199">
        <v>4.600811019328107E-2</v>
      </c>
      <c r="K1811" s="199">
        <v>4.4468281850901042E-2</v>
      </c>
      <c r="L1811" s="199">
        <v>5.1524583226394756E-2</v>
      </c>
      <c r="M1811" s="199">
        <v>5.1060814683680317E-2</v>
      </c>
      <c r="N1811" s="199">
        <v>5.0029324540625836E-2</v>
      </c>
    </row>
    <row r="1812" spans="3:14">
      <c r="C1812" s="29">
        <v>10</v>
      </c>
      <c r="D1812" s="34" t="s">
        <v>2259</v>
      </c>
      <c r="E1812" s="199">
        <v>4.452166378347764E-2</v>
      </c>
      <c r="F1812" s="199">
        <v>4.7693289428593577E-2</v>
      </c>
      <c r="G1812" s="199">
        <v>4.91145197637224E-2</v>
      </c>
      <c r="H1812" s="199">
        <v>4.9535599109799745E-2</v>
      </c>
      <c r="I1812" s="199">
        <v>4.5202381239293897E-2</v>
      </c>
      <c r="J1812" s="199">
        <v>4.439845107009828E-2</v>
      </c>
      <c r="K1812" s="199">
        <v>4.7444524166730152E-2</v>
      </c>
      <c r="L1812" s="199">
        <v>5.3993272856484184E-2</v>
      </c>
      <c r="M1812" s="199">
        <v>5.0023935572067232E-2</v>
      </c>
      <c r="N1812" s="199">
        <v>5.1288927018549521E-2</v>
      </c>
    </row>
    <row r="1813" spans="3:14">
      <c r="C1813" s="29">
        <v>11</v>
      </c>
      <c r="D1813" s="34" t="s">
        <v>2260</v>
      </c>
      <c r="E1813" s="199">
        <v>4.3141560988202633E-2</v>
      </c>
      <c r="F1813" s="199">
        <v>4.8747972096977586E-2</v>
      </c>
      <c r="G1813" s="199">
        <v>5.0600684917904218E-2</v>
      </c>
      <c r="H1813" s="199">
        <v>4.9427306584914406E-2</v>
      </c>
      <c r="I1813" s="199">
        <v>4.4691926395358413E-2</v>
      </c>
      <c r="J1813" s="199">
        <v>4.2954495599913968E-2</v>
      </c>
      <c r="K1813" s="199">
        <v>4.8252787825840374E-2</v>
      </c>
      <c r="L1813" s="199">
        <v>5.5394634891995073E-2</v>
      </c>
      <c r="M1813" s="199">
        <v>5.0804538381870733E-2</v>
      </c>
      <c r="N1813" s="199">
        <v>6.1758486225320687E-2</v>
      </c>
    </row>
    <row r="1814" spans="3:14">
      <c r="C1814" s="29">
        <v>12</v>
      </c>
      <c r="D1814" s="34" t="s">
        <v>2261</v>
      </c>
      <c r="E1814" s="199">
        <v>4.1360349413021004E-2</v>
      </c>
      <c r="F1814" s="199">
        <v>4.8731196672849988E-2</v>
      </c>
      <c r="G1814" s="199">
        <v>4.9683617149505269E-2</v>
      </c>
      <c r="H1814" s="199">
        <v>5.0643812448255485E-2</v>
      </c>
      <c r="I1814" s="199">
        <v>4.2576205859619541E-2</v>
      </c>
      <c r="J1814" s="199">
        <v>4.1932038069430806E-2</v>
      </c>
      <c r="K1814" s="199">
        <v>4.8330924526452781E-2</v>
      </c>
      <c r="L1814" s="199">
        <v>5.4839588709989957E-2</v>
      </c>
      <c r="M1814" s="199">
        <v>4.8611349056783361E-2</v>
      </c>
      <c r="N1814" s="199">
        <v>3.8399656833054338E-2</v>
      </c>
    </row>
    <row r="1815" spans="3:14">
      <c r="C1815" s="29">
        <v>13</v>
      </c>
      <c r="D1815" s="34" t="s">
        <v>2262</v>
      </c>
      <c r="E1815" s="199">
        <v>4.0027255497523645E-2</v>
      </c>
      <c r="F1815" s="199">
        <v>4.7105967939407765E-2</v>
      </c>
      <c r="G1815" s="199">
        <v>4.9082884204533522E-2</v>
      </c>
      <c r="H1815" s="199">
        <v>4.87861295522714E-2</v>
      </c>
      <c r="I1815" s="199">
        <v>3.7626655680103691E-2</v>
      </c>
      <c r="J1815" s="199">
        <v>4.0781478171680721E-2</v>
      </c>
      <c r="K1815" s="199">
        <v>4.7551201398989711E-2</v>
      </c>
      <c r="L1815" s="199">
        <v>5.4468857617782224E-2</v>
      </c>
      <c r="M1815" s="199">
        <v>5.0354591928459792E-2</v>
      </c>
      <c r="N1815" s="199">
        <v>4.4296202297438116E-2</v>
      </c>
    </row>
    <row r="1816" spans="3:14">
      <c r="C1816" s="29">
        <v>14</v>
      </c>
      <c r="D1816" s="34" t="s">
        <v>2263</v>
      </c>
      <c r="E1816" s="199">
        <v>3.8199104344340477E-2</v>
      </c>
      <c r="F1816" s="199">
        <v>4.6160752927193967E-2</v>
      </c>
      <c r="G1816" s="199">
        <v>4.7975110037150888E-2</v>
      </c>
      <c r="H1816" s="199">
        <v>4.9273892174660175E-2</v>
      </c>
      <c r="I1816" s="199">
        <v>4.2106984893209395E-2</v>
      </c>
      <c r="J1816" s="199">
        <v>4.22723526264141E-2</v>
      </c>
      <c r="K1816" s="199">
        <v>4.7863363463880385E-2</v>
      </c>
      <c r="L1816" s="199">
        <v>5.336562254722451E-2</v>
      </c>
      <c r="M1816" s="199">
        <v>4.999065842916376E-2</v>
      </c>
      <c r="N1816" s="199">
        <v>5.4033738931295039E-2</v>
      </c>
    </row>
    <row r="1817" spans="3:14">
      <c r="C1817" s="29">
        <v>15</v>
      </c>
      <c r="D1817" s="34" t="s">
        <v>2264</v>
      </c>
      <c r="E1817" s="199">
        <v>3.6521169741015963E-2</v>
      </c>
      <c r="F1817" s="199">
        <v>4.6059843942823885E-2</v>
      </c>
      <c r="G1817" s="199">
        <v>4.786971009434203E-2</v>
      </c>
      <c r="H1817" s="199">
        <v>4.7603886571117027E-2</v>
      </c>
      <c r="I1817" s="199">
        <v>4.237963105845307E-2</v>
      </c>
      <c r="J1817" s="199">
        <v>4.3709383788381032E-2</v>
      </c>
      <c r="K1817" s="199">
        <v>4.7377824664461637E-2</v>
      </c>
      <c r="L1817" s="199">
        <v>5.2666210608661682E-2</v>
      </c>
      <c r="M1817" s="199">
        <v>5.0329704573703588E-2</v>
      </c>
      <c r="N1817" s="199">
        <v>4.9596438464720657E-2</v>
      </c>
    </row>
    <row r="1818" spans="3:14">
      <c r="C1818" s="29">
        <v>16</v>
      </c>
      <c r="D1818" s="34" t="s">
        <v>2265</v>
      </c>
      <c r="E1818" s="199">
        <v>4.0007341137143972E-2</v>
      </c>
      <c r="F1818" s="199">
        <v>4.5639218881545499E-2</v>
      </c>
      <c r="G1818" s="199">
        <v>4.4643111510154029E-2</v>
      </c>
      <c r="H1818" s="199">
        <v>4.2909375866643902E-2</v>
      </c>
      <c r="I1818" s="199">
        <v>4.0620280876949771E-2</v>
      </c>
      <c r="J1818" s="199">
        <v>4.385914394185824E-2</v>
      </c>
      <c r="K1818" s="199">
        <v>4.5125920755674932E-2</v>
      </c>
      <c r="L1818" s="199">
        <v>4.7883381732174504E-2</v>
      </c>
      <c r="M1818" s="199">
        <v>4.2607010337770056E-2</v>
      </c>
      <c r="N1818" s="199">
        <v>4.2978343477646147E-2</v>
      </c>
    </row>
    <row r="1819" spans="3:14">
      <c r="C1819" s="29">
        <v>17</v>
      </c>
      <c r="D1819" s="34" t="s">
        <v>2266</v>
      </c>
      <c r="E1819" s="199">
        <v>4.5475149795108423E-2</v>
      </c>
      <c r="F1819" s="199">
        <v>4.6586132806139088E-2</v>
      </c>
      <c r="G1819" s="199">
        <v>4.5088080992846689E-2</v>
      </c>
      <c r="H1819" s="199">
        <v>4.1749247567769231E-2</v>
      </c>
      <c r="I1819" s="199">
        <v>4.0094520383184937E-2</v>
      </c>
      <c r="J1819" s="199">
        <v>4.7342390804672209E-2</v>
      </c>
      <c r="K1819" s="199">
        <v>4.8086336367373729E-2</v>
      </c>
      <c r="L1819" s="199">
        <v>4.7108006339082562E-2</v>
      </c>
      <c r="M1819" s="199">
        <v>3.8051566881064536E-2</v>
      </c>
      <c r="N1819" s="199">
        <v>3.3751586230731767E-2</v>
      </c>
    </row>
    <row r="1820" spans="3:14">
      <c r="C1820" s="29">
        <v>18</v>
      </c>
      <c r="D1820" s="34" t="s">
        <v>2267</v>
      </c>
      <c r="E1820" s="199">
        <v>4.8454925687965347E-2</v>
      </c>
      <c r="F1820" s="199">
        <v>4.4130285508743261E-2</v>
      </c>
      <c r="G1820" s="199">
        <v>4.3577523280471972E-2</v>
      </c>
      <c r="H1820" s="199">
        <v>4.1438650326065127E-2</v>
      </c>
      <c r="I1820" s="199">
        <v>4.4638585063490457E-2</v>
      </c>
      <c r="J1820" s="199">
        <v>5.2611171021095283E-2</v>
      </c>
      <c r="K1820" s="199">
        <v>4.3543809960911374E-2</v>
      </c>
      <c r="L1820" s="199">
        <v>4.4477023875773396E-2</v>
      </c>
      <c r="M1820" s="199">
        <v>3.7440169882634627E-2</v>
      </c>
      <c r="N1820" s="199">
        <v>3.6904410725101637E-2</v>
      </c>
    </row>
    <row r="1821" spans="3:14">
      <c r="C1821" s="29">
        <v>19</v>
      </c>
      <c r="D1821" s="34" t="s">
        <v>2268</v>
      </c>
      <c r="E1821" s="199">
        <v>5.0748579346384201E-2</v>
      </c>
      <c r="F1821" s="199">
        <v>4.1158642001849606E-2</v>
      </c>
      <c r="G1821" s="199">
        <v>4.236566277547904E-2</v>
      </c>
      <c r="H1821" s="199">
        <v>4.0724088249085896E-2</v>
      </c>
      <c r="I1821" s="199">
        <v>4.1743761262930848E-2</v>
      </c>
      <c r="J1821" s="199">
        <v>5.2795131606845486E-2</v>
      </c>
      <c r="K1821" s="199">
        <v>4.089240856134805E-2</v>
      </c>
      <c r="L1821" s="199">
        <v>4.2603276438273573E-2</v>
      </c>
      <c r="M1821" s="199">
        <v>3.7399419483062149E-2</v>
      </c>
      <c r="N1821" s="199">
        <v>3.6982740413231657E-2</v>
      </c>
    </row>
    <row r="1822" spans="3:14">
      <c r="C1822" s="29">
        <v>20</v>
      </c>
      <c r="D1822" s="34" t="s">
        <v>2269</v>
      </c>
      <c r="E1822" s="199">
        <v>4.8956824000979185E-2</v>
      </c>
      <c r="F1822" s="199">
        <v>4.0197517049173397E-2</v>
      </c>
      <c r="G1822" s="199">
        <v>4.0670400749533785E-2</v>
      </c>
      <c r="H1822" s="199">
        <v>3.9560687373909741E-2</v>
      </c>
      <c r="I1822" s="199">
        <v>3.9102166012159767E-2</v>
      </c>
      <c r="J1822" s="199">
        <v>5.1106058824061218E-2</v>
      </c>
      <c r="K1822" s="199">
        <v>3.9033339188339455E-2</v>
      </c>
      <c r="L1822" s="199">
        <v>4.0942553008104815E-2</v>
      </c>
      <c r="M1822" s="199">
        <v>3.6439176503517016E-2</v>
      </c>
      <c r="N1822" s="199">
        <v>4.4225072831336761E-2</v>
      </c>
    </row>
    <row r="1823" spans="3:14">
      <c r="C1823" s="29">
        <v>21</v>
      </c>
      <c r="D1823" s="34" t="s">
        <v>2270</v>
      </c>
      <c r="E1823" s="199">
        <v>4.7586628884625351E-2</v>
      </c>
      <c r="F1823" s="199">
        <v>3.8576733268875812E-2</v>
      </c>
      <c r="G1823" s="199">
        <v>3.9524111470044934E-2</v>
      </c>
      <c r="H1823" s="199">
        <v>3.8631821133672993E-2</v>
      </c>
      <c r="I1823" s="199">
        <v>3.9069612950955561E-2</v>
      </c>
      <c r="J1823" s="199">
        <v>4.9684614018697497E-2</v>
      </c>
      <c r="K1823" s="199">
        <v>3.8648496700945389E-2</v>
      </c>
      <c r="L1823" s="199">
        <v>3.790940041511047E-2</v>
      </c>
      <c r="M1823" s="199">
        <v>3.5583559117337897E-2</v>
      </c>
      <c r="N1823" s="199">
        <v>4.0783803078727664E-2</v>
      </c>
    </row>
    <row r="1824" spans="3:14">
      <c r="C1824" s="29">
        <v>22</v>
      </c>
      <c r="D1824" s="34" t="s">
        <v>2271</v>
      </c>
      <c r="E1824" s="199">
        <v>4.4793103990144058E-2</v>
      </c>
      <c r="F1824" s="199">
        <v>3.7676683682004282E-2</v>
      </c>
      <c r="G1824" s="199">
        <v>3.7696746451740773E-2</v>
      </c>
      <c r="H1824" s="199">
        <v>3.9225545809944536E-2</v>
      </c>
      <c r="I1824" s="199">
        <v>3.9180864465386787E-2</v>
      </c>
      <c r="J1824" s="199">
        <v>4.4349042746105384E-2</v>
      </c>
      <c r="K1824" s="199">
        <v>3.7786859449563677E-2</v>
      </c>
      <c r="L1824" s="199">
        <v>3.5295054620208641E-2</v>
      </c>
      <c r="M1824" s="199">
        <v>3.59957162728754E-2</v>
      </c>
      <c r="N1824" s="199">
        <v>3.6728332568218829E-2</v>
      </c>
    </row>
    <row r="1825" spans="1:14">
      <c r="C1825" s="29">
        <v>23</v>
      </c>
      <c r="D1825" s="34" t="s">
        <v>2272</v>
      </c>
      <c r="E1825" s="199">
        <v>4.1626302404057076E-2</v>
      </c>
      <c r="F1825" s="199">
        <v>3.6037308030380563E-2</v>
      </c>
      <c r="G1825" s="199">
        <v>3.4827811929638013E-2</v>
      </c>
      <c r="H1825" s="199">
        <v>3.713516290512945E-2</v>
      </c>
      <c r="I1825" s="199">
        <v>4.2905048888415752E-2</v>
      </c>
      <c r="J1825" s="199">
        <v>4.0171126255202777E-2</v>
      </c>
      <c r="K1825" s="199">
        <v>3.6452327273996589E-2</v>
      </c>
      <c r="L1825" s="199">
        <v>3.0345261845910451E-2</v>
      </c>
      <c r="M1825" s="199">
        <v>3.4777434430985535E-2</v>
      </c>
      <c r="N1825" s="199">
        <v>3.5062899394134046E-2</v>
      </c>
    </row>
    <row r="1826" spans="1:14">
      <c r="C1826" s="29">
        <v>24</v>
      </c>
      <c r="D1826" s="34" t="s">
        <v>2273</v>
      </c>
      <c r="E1826" s="199">
        <v>3.742496390410803E-2</v>
      </c>
      <c r="F1826" s="199">
        <v>3.642832500232291E-2</v>
      </c>
      <c r="G1826" s="199">
        <v>3.2923588026929941E-2</v>
      </c>
      <c r="H1826" s="199">
        <v>3.5092133187706993E-2</v>
      </c>
      <c r="I1826" s="199">
        <v>4.0410913293836379E-2</v>
      </c>
      <c r="J1826" s="199">
        <v>3.5029163757639876E-2</v>
      </c>
      <c r="K1826" s="199">
        <v>3.6173025294256034E-2</v>
      </c>
      <c r="L1826" s="199">
        <v>2.7885839693286379E-2</v>
      </c>
      <c r="M1826" s="199">
        <v>3.4290544708758024E-2</v>
      </c>
      <c r="N1826" s="199">
        <v>4.3014126399243138E-2</v>
      </c>
    </row>
    <row r="1827" spans="1:14">
      <c r="A1827" s="16" t="s">
        <v>440</v>
      </c>
      <c r="B1827" s="16" t="s">
        <v>424</v>
      </c>
      <c r="C1827" s="29">
        <v>1</v>
      </c>
      <c r="D1827" s="34" t="s">
        <v>2274</v>
      </c>
      <c r="E1827" s="199">
        <v>3.411761809551811E-2</v>
      </c>
      <c r="F1827" s="199">
        <v>4.1658245877615435E-2</v>
      </c>
      <c r="G1827" s="199">
        <v>3.8619065881941854E-2</v>
      </c>
      <c r="H1827" s="199">
        <v>4.3393312056616909E-2</v>
      </c>
      <c r="I1827" s="199">
        <v>4.536662557480535E-2</v>
      </c>
      <c r="J1827" s="199">
        <v>3.0429872452029324E-2</v>
      </c>
      <c r="K1827" s="199">
        <v>4.1261686531334565E-2</v>
      </c>
      <c r="L1827" s="199">
        <v>3.4100932382171059E-2</v>
      </c>
      <c r="M1827" s="199">
        <v>3.8999121328755666E-2</v>
      </c>
      <c r="N1827" s="199">
        <v>4.5403928435981566E-2</v>
      </c>
    </row>
    <row r="1828" spans="1:14">
      <c r="C1828" s="29">
        <v>2</v>
      </c>
      <c r="D1828" s="34" t="s">
        <v>2275</v>
      </c>
      <c r="E1828" s="199">
        <v>3.2466411956767825E-2</v>
      </c>
      <c r="F1828" s="199">
        <v>4.1230988408141774E-2</v>
      </c>
      <c r="G1828" s="199">
        <v>3.8252567090959123E-2</v>
      </c>
      <c r="H1828" s="199">
        <v>4.1217772301794145E-2</v>
      </c>
      <c r="I1828" s="199">
        <v>3.9261006434876282E-2</v>
      </c>
      <c r="J1828" s="199">
        <v>2.9101571031690004E-2</v>
      </c>
      <c r="K1828" s="199">
        <v>4.0513631512162029E-2</v>
      </c>
      <c r="L1828" s="199">
        <v>3.3062224319913437E-2</v>
      </c>
      <c r="M1828" s="199">
        <v>3.9593096885719235E-2</v>
      </c>
      <c r="N1828" s="199">
        <v>3.8298051053886825E-2</v>
      </c>
    </row>
    <row r="1829" spans="1:14">
      <c r="C1829" s="29">
        <v>3</v>
      </c>
      <c r="D1829" s="34" t="s">
        <v>2276</v>
      </c>
      <c r="E1829" s="199">
        <v>3.1821809659751996E-2</v>
      </c>
      <c r="F1829" s="199">
        <v>4.1133769847594849E-2</v>
      </c>
      <c r="G1829" s="199">
        <v>3.7703144262243561E-2</v>
      </c>
      <c r="H1829" s="199">
        <v>4.0300826908551537E-2</v>
      </c>
      <c r="I1829" s="199">
        <v>3.8760355160921758E-2</v>
      </c>
      <c r="J1829" s="199">
        <v>2.8501374748982292E-2</v>
      </c>
      <c r="K1829" s="199">
        <v>4.025296592588367E-2</v>
      </c>
      <c r="L1829" s="199">
        <v>3.208765716649923E-2</v>
      </c>
      <c r="M1829" s="199">
        <v>3.8703490721216163E-2</v>
      </c>
      <c r="N1829" s="199">
        <v>3.7737233770872632E-2</v>
      </c>
    </row>
    <row r="1830" spans="1:14">
      <c r="C1830" s="29">
        <v>4</v>
      </c>
      <c r="D1830" s="34" t="s">
        <v>2277</v>
      </c>
      <c r="E1830" s="199">
        <v>3.2069260692317879E-2</v>
      </c>
      <c r="F1830" s="199">
        <v>4.0856214379197266E-2</v>
      </c>
      <c r="G1830" s="199">
        <v>3.7614829395527363E-2</v>
      </c>
      <c r="H1830" s="199">
        <v>3.9656208583068515E-2</v>
      </c>
      <c r="I1830" s="199">
        <v>3.562802061382362E-2</v>
      </c>
      <c r="J1830" s="199">
        <v>2.7922221176198064E-2</v>
      </c>
      <c r="K1830" s="199">
        <v>4.032908298931643E-2</v>
      </c>
      <c r="L1830" s="199">
        <v>3.2245199481062845E-2</v>
      </c>
      <c r="M1830" s="199">
        <v>3.8953753042971141E-2</v>
      </c>
      <c r="N1830" s="199">
        <v>3.1531972948414144E-2</v>
      </c>
    </row>
    <row r="1831" spans="1:14">
      <c r="C1831" s="29">
        <v>5</v>
      </c>
      <c r="D1831" s="34" t="s">
        <v>2278</v>
      </c>
      <c r="E1831" s="199">
        <v>3.2587574170804628E-2</v>
      </c>
      <c r="F1831" s="199">
        <v>4.112872787826688E-2</v>
      </c>
      <c r="G1831" s="199">
        <v>3.8596558422795968E-2</v>
      </c>
      <c r="H1831" s="199">
        <v>4.0820741162886191E-2</v>
      </c>
      <c r="I1831" s="199">
        <v>3.4995975086605069E-2</v>
      </c>
      <c r="J1831" s="199">
        <v>2.892416035493937E-2</v>
      </c>
      <c r="K1831" s="199">
        <v>4.1391312204897439E-2</v>
      </c>
      <c r="L1831" s="199">
        <v>3.421984767470803E-2</v>
      </c>
      <c r="M1831" s="199">
        <v>4.1439159577710459E-2</v>
      </c>
      <c r="N1831" s="199">
        <v>2.5386314870481753E-2</v>
      </c>
    </row>
    <row r="1832" spans="1:14">
      <c r="C1832" s="29">
        <v>6</v>
      </c>
      <c r="D1832" s="34" t="s">
        <v>2279</v>
      </c>
      <c r="E1832" s="199">
        <v>3.4922917589494722E-2</v>
      </c>
      <c r="F1832" s="199">
        <v>4.2266742372000884E-2</v>
      </c>
      <c r="G1832" s="199">
        <v>4.0357637870076499E-2</v>
      </c>
      <c r="H1832" s="199">
        <v>4.1821324936173937E-2</v>
      </c>
      <c r="I1832" s="199">
        <v>3.1822809804978647E-2</v>
      </c>
      <c r="J1832" s="199">
        <v>3.1056403805335073E-2</v>
      </c>
      <c r="K1832" s="199">
        <v>4.2114317755243665E-2</v>
      </c>
      <c r="L1832" s="199">
        <v>3.7120990320857181E-2</v>
      </c>
      <c r="M1832" s="199">
        <v>4.663324665534916E-2</v>
      </c>
      <c r="N1832" s="199">
        <v>3.8322867854988431E-2</v>
      </c>
    </row>
    <row r="1833" spans="1:14">
      <c r="C1833" s="29">
        <v>7</v>
      </c>
      <c r="D1833" s="34" t="s">
        <v>2280</v>
      </c>
      <c r="E1833" s="199">
        <v>3.8234762046527482E-2</v>
      </c>
      <c r="F1833" s="199">
        <v>4.2631790837560322E-2</v>
      </c>
      <c r="G1833" s="199">
        <v>4.2331020856612118E-2</v>
      </c>
      <c r="H1833" s="199">
        <v>4.2035946545028499E-2</v>
      </c>
      <c r="I1833" s="199">
        <v>3.0656759991007747E-2</v>
      </c>
      <c r="J1833" s="199">
        <v>3.7132682731539635E-2</v>
      </c>
      <c r="K1833" s="199">
        <v>4.2020822986059025E-2</v>
      </c>
      <c r="L1833" s="199">
        <v>4.1251878565455202E-2</v>
      </c>
      <c r="M1833" s="199">
        <v>4.6432618013768703E-2</v>
      </c>
      <c r="N1833" s="199">
        <v>4.1865519239596242E-2</v>
      </c>
    </row>
    <row r="1834" spans="1:14">
      <c r="C1834" s="29">
        <v>8</v>
      </c>
      <c r="D1834" s="34" t="s">
        <v>2281</v>
      </c>
      <c r="E1834" s="199">
        <v>4.2293900266727129E-2</v>
      </c>
      <c r="F1834" s="199">
        <v>4.0140118799177886E-2</v>
      </c>
      <c r="G1834" s="199">
        <v>4.3702035880867143E-2</v>
      </c>
      <c r="H1834" s="199">
        <v>4.2714158363998125E-2</v>
      </c>
      <c r="I1834" s="199">
        <v>3.9615901482084451E-2</v>
      </c>
      <c r="J1834" s="199">
        <v>4.1319081965826288E-2</v>
      </c>
      <c r="K1834" s="199">
        <v>3.820425646851193E-2</v>
      </c>
      <c r="L1834" s="199">
        <v>4.4884889825324466E-2</v>
      </c>
      <c r="M1834" s="199">
        <v>4.6236177213952963E-2</v>
      </c>
      <c r="N1834" s="199">
        <v>4.584532812053245E-2</v>
      </c>
    </row>
    <row r="1835" spans="1:14">
      <c r="C1835" s="29">
        <v>9</v>
      </c>
      <c r="D1835" s="34" t="s">
        <v>2282</v>
      </c>
      <c r="E1835" s="199">
        <v>4.6629648139014206E-2</v>
      </c>
      <c r="F1835" s="199">
        <v>3.8821804470897094E-2</v>
      </c>
      <c r="G1835" s="199">
        <v>4.3647740664640583E-2</v>
      </c>
      <c r="H1835" s="199">
        <v>4.2432914892359848E-2</v>
      </c>
      <c r="I1835" s="199">
        <v>4.7104543060163845E-2</v>
      </c>
      <c r="J1835" s="199">
        <v>4.5400734027106739E-2</v>
      </c>
      <c r="K1835" s="199">
        <v>3.9693566535041039E-2</v>
      </c>
      <c r="L1835" s="199">
        <v>4.6656535076706633E-2</v>
      </c>
      <c r="M1835" s="199">
        <v>4.7753261669537417E-2</v>
      </c>
      <c r="N1835" s="199">
        <v>3.87095433114691E-2</v>
      </c>
    </row>
    <row r="1836" spans="1:14">
      <c r="C1836" s="29">
        <v>10</v>
      </c>
      <c r="D1836" s="34" t="s">
        <v>2283</v>
      </c>
      <c r="E1836" s="199">
        <v>4.7892367288829514E-2</v>
      </c>
      <c r="F1836" s="199">
        <v>4.0280354749996042E-2</v>
      </c>
      <c r="G1836" s="199">
        <v>4.5423719672825588E-2</v>
      </c>
      <c r="H1836" s="199">
        <v>4.2066463251261177E-2</v>
      </c>
      <c r="I1836" s="199">
        <v>4.9237592857280209E-2</v>
      </c>
      <c r="J1836" s="199">
        <v>4.7736190947197055E-2</v>
      </c>
      <c r="K1836" s="199">
        <v>4.2100834050446213E-2</v>
      </c>
      <c r="L1836" s="199">
        <v>4.8036026346953482E-2</v>
      </c>
      <c r="M1836" s="199">
        <v>4.682643024490344E-2</v>
      </c>
      <c r="N1836" s="199">
        <v>3.5810643989625301E-2</v>
      </c>
    </row>
    <row r="1837" spans="1:14">
      <c r="C1837" s="29">
        <v>11</v>
      </c>
      <c r="D1837" s="34" t="s">
        <v>2284</v>
      </c>
      <c r="E1837" s="199">
        <v>4.7666535893578464E-2</v>
      </c>
      <c r="F1837" s="199">
        <v>4.0363510170603682E-2</v>
      </c>
      <c r="G1837" s="199">
        <v>4.5537856390807235E-2</v>
      </c>
      <c r="H1837" s="199">
        <v>4.2158390119418902E-2</v>
      </c>
      <c r="I1837" s="199">
        <v>5.1426547526381525E-2</v>
      </c>
      <c r="J1837" s="199">
        <v>4.9092551003871346E-2</v>
      </c>
      <c r="K1837" s="199">
        <v>4.3802803064621365E-2</v>
      </c>
      <c r="L1837" s="199">
        <v>4.8304397080931677E-2</v>
      </c>
      <c r="M1837" s="199">
        <v>4.5315782657216634E-2</v>
      </c>
      <c r="N1837" s="199">
        <v>4.4519007972768539E-2</v>
      </c>
    </row>
    <row r="1838" spans="1:14">
      <c r="C1838" s="29">
        <v>12</v>
      </c>
      <c r="D1838" s="34" t="s">
        <v>2285</v>
      </c>
      <c r="E1838" s="199">
        <v>4.7545194984896143E-2</v>
      </c>
      <c r="F1838" s="199">
        <v>4.0085831124526482E-2</v>
      </c>
      <c r="G1838" s="199">
        <v>4.4040134284329929E-2</v>
      </c>
      <c r="H1838" s="199">
        <v>4.1801420006388409E-2</v>
      </c>
      <c r="I1838" s="199">
        <v>5.3239835699023366E-2</v>
      </c>
      <c r="J1838" s="199">
        <v>4.8238093289790049E-2</v>
      </c>
      <c r="K1838" s="199">
        <v>4.3148320307189784E-2</v>
      </c>
      <c r="L1838" s="199">
        <v>4.7556842835657705E-2</v>
      </c>
      <c r="M1838" s="199">
        <v>4.477973891133176E-2</v>
      </c>
      <c r="N1838" s="199">
        <v>4.9963008118699831E-2</v>
      </c>
    </row>
    <row r="1839" spans="1:14">
      <c r="C1839" s="29">
        <v>13</v>
      </c>
      <c r="D1839" s="34" t="s">
        <v>2286</v>
      </c>
      <c r="E1839" s="199">
        <v>4.6104628781735615E-2</v>
      </c>
      <c r="F1839" s="199">
        <v>3.9581214027618765E-2</v>
      </c>
      <c r="G1839" s="199">
        <v>4.3052719098103917E-2</v>
      </c>
      <c r="H1839" s="199">
        <v>4.2371127980975157E-2</v>
      </c>
      <c r="I1839" s="199">
        <v>4.9427265862443635E-2</v>
      </c>
      <c r="J1839" s="199">
        <v>4.5578453931827814E-2</v>
      </c>
      <c r="K1839" s="199">
        <v>4.3844164716550338E-2</v>
      </c>
      <c r="L1839" s="199">
        <v>4.7200400380692523E-2</v>
      </c>
      <c r="M1839" s="199">
        <v>4.4103402466328594E-2</v>
      </c>
      <c r="N1839" s="199">
        <v>5.9387453473800679E-2</v>
      </c>
    </row>
    <row r="1840" spans="1:14">
      <c r="C1840" s="29">
        <v>14</v>
      </c>
      <c r="D1840" s="34" t="s">
        <v>2287</v>
      </c>
      <c r="E1840" s="199">
        <v>4.3467566698470697E-2</v>
      </c>
      <c r="F1840" s="199">
        <v>3.822408395017337E-2</v>
      </c>
      <c r="G1840" s="199">
        <v>4.2902847759765265E-2</v>
      </c>
      <c r="H1840" s="199">
        <v>4.1332743678567908E-2</v>
      </c>
      <c r="I1840" s="199">
        <v>4.6790834829471155E-2</v>
      </c>
      <c r="J1840" s="199">
        <v>4.5828178329864494E-2</v>
      </c>
      <c r="K1840" s="199">
        <v>4.3293521984570406E-2</v>
      </c>
      <c r="L1840" s="199">
        <v>4.6982450575056497E-2</v>
      </c>
      <c r="M1840" s="199">
        <v>4.3384412077425445E-2</v>
      </c>
      <c r="N1840" s="199">
        <v>7.1953875535894427E-2</v>
      </c>
    </row>
    <row r="1841" spans="1:14">
      <c r="C1841" s="29">
        <v>15</v>
      </c>
      <c r="D1841" s="34" t="s">
        <v>2288</v>
      </c>
      <c r="E1841" s="199">
        <v>4.223394096877927E-2</v>
      </c>
      <c r="F1841" s="199">
        <v>3.7570358025051716E-2</v>
      </c>
      <c r="G1841" s="199">
        <v>4.225152409737E-2</v>
      </c>
      <c r="H1841" s="199">
        <v>4.0569135315408053E-2</v>
      </c>
      <c r="I1841" s="199">
        <v>4.4170190097929669E-2</v>
      </c>
      <c r="J1841" s="199">
        <v>4.6631836478505377E-2</v>
      </c>
      <c r="K1841" s="199">
        <v>4.1176502838813869E-2</v>
      </c>
      <c r="L1841" s="199">
        <v>4.6189053125703768E-2</v>
      </c>
      <c r="M1841" s="199">
        <v>4.3430400784212161E-2</v>
      </c>
      <c r="N1841" s="199">
        <v>5.9270793297681985E-2</v>
      </c>
    </row>
    <row r="1842" spans="1:14">
      <c r="C1842" s="29">
        <v>16</v>
      </c>
      <c r="D1842" s="34" t="s">
        <v>2289</v>
      </c>
      <c r="E1842" s="199">
        <v>4.372969483989389E-2</v>
      </c>
      <c r="F1842" s="199">
        <v>3.877520332791725E-2</v>
      </c>
      <c r="G1842" s="199">
        <v>4.2034714201123001E-2</v>
      </c>
      <c r="H1842" s="199">
        <v>4.0232446881622745E-2</v>
      </c>
      <c r="I1842" s="199">
        <v>4.2347643793621527E-2</v>
      </c>
      <c r="J1842" s="199">
        <v>4.5307930150795227E-2</v>
      </c>
      <c r="K1842" s="199">
        <v>4.13254629051754E-2</v>
      </c>
      <c r="L1842" s="199">
        <v>4.5112074233220972E-2</v>
      </c>
      <c r="M1842" s="199">
        <v>4.0818816128154169E-2</v>
      </c>
      <c r="N1842" s="199">
        <v>5.3079319586946616E-2</v>
      </c>
    </row>
    <row r="1843" spans="1:14">
      <c r="C1843" s="29">
        <v>17</v>
      </c>
      <c r="D1843" s="34" t="s">
        <v>2290</v>
      </c>
      <c r="E1843" s="199">
        <v>4.6359751610096117E-2</v>
      </c>
      <c r="F1843" s="199">
        <v>4.5919859232170845E-2</v>
      </c>
      <c r="G1843" s="199">
        <v>4.3690481119349395E-2</v>
      </c>
      <c r="H1843" s="199">
        <v>4.1672760065913576E-2</v>
      </c>
      <c r="I1843" s="199">
        <v>4.6333388169959355E-2</v>
      </c>
      <c r="J1843" s="199">
        <v>4.8882656182290637E-2</v>
      </c>
      <c r="K1843" s="199">
        <v>4.6021473071113886E-2</v>
      </c>
      <c r="L1843" s="199">
        <v>4.8296653207321821E-2</v>
      </c>
      <c r="M1843" s="199">
        <v>3.8231350338555993E-2</v>
      </c>
      <c r="N1843" s="199">
        <v>4.8594266088710938E-2</v>
      </c>
    </row>
    <row r="1844" spans="1:14">
      <c r="C1844" s="29">
        <v>18</v>
      </c>
      <c r="D1844" s="34" t="s">
        <v>2291</v>
      </c>
      <c r="E1844" s="199">
        <v>4.865849884834321E-2</v>
      </c>
      <c r="F1844" s="199">
        <v>4.7552901194875048E-2</v>
      </c>
      <c r="G1844" s="199">
        <v>4.4323232022968236E-2</v>
      </c>
      <c r="H1844" s="199">
        <v>4.2528420880384367E-2</v>
      </c>
      <c r="I1844" s="199">
        <v>4.8389880339835163E-2</v>
      </c>
      <c r="J1844" s="199">
        <v>5.3100951521332422E-2</v>
      </c>
      <c r="K1844" s="199">
        <v>4.419718205680781E-2</v>
      </c>
      <c r="L1844" s="199">
        <v>4.7907032145663657E-2</v>
      </c>
      <c r="M1844" s="199">
        <v>3.8953210174594223E-2</v>
      </c>
      <c r="N1844" s="199">
        <v>4.4837172089455868E-2</v>
      </c>
    </row>
    <row r="1845" spans="1:14">
      <c r="C1845" s="29">
        <v>19</v>
      </c>
      <c r="D1845" s="34" t="s">
        <v>2292</v>
      </c>
      <c r="E1845" s="199">
        <v>4.7585811794863243E-2</v>
      </c>
      <c r="F1845" s="199">
        <v>4.561506724318784E-2</v>
      </c>
      <c r="G1845" s="199">
        <v>4.4214209807321547E-2</v>
      </c>
      <c r="H1845" s="199">
        <v>4.2433919557585617E-2</v>
      </c>
      <c r="I1845" s="199">
        <v>4.5738849945388904E-2</v>
      </c>
      <c r="J1845" s="199">
        <v>5.4220757249924541E-2</v>
      </c>
      <c r="K1845" s="199">
        <v>4.2286312483967518E-2</v>
      </c>
      <c r="L1845" s="199">
        <v>4.6790858962729644E-2</v>
      </c>
      <c r="M1845" s="199">
        <v>3.8476726844918797E-2</v>
      </c>
      <c r="N1845" s="199">
        <v>3.5249190378377739E-2</v>
      </c>
    </row>
    <row r="1846" spans="1:14">
      <c r="C1846" s="29">
        <v>20</v>
      </c>
      <c r="D1846" s="34" t="s">
        <v>2293</v>
      </c>
      <c r="E1846" s="199">
        <v>4.7366898780144634E-2</v>
      </c>
      <c r="F1846" s="199">
        <v>4.5714843861702631E-2</v>
      </c>
      <c r="G1846" s="199">
        <v>4.2463249898549195E-2</v>
      </c>
      <c r="H1846" s="199">
        <v>4.1926249660690015E-2</v>
      </c>
      <c r="I1846" s="199">
        <v>3.705982628421562E-2</v>
      </c>
      <c r="J1846" s="199">
        <v>4.9926097810114936E-2</v>
      </c>
      <c r="K1846" s="199">
        <v>4.102676784688928E-2</v>
      </c>
      <c r="L1846" s="199">
        <v>4.4407737926526004E-2</v>
      </c>
      <c r="M1846" s="199">
        <v>3.8186835131649464E-2</v>
      </c>
      <c r="N1846" s="199">
        <v>2.7222333933178751E-2</v>
      </c>
    </row>
    <row r="1847" spans="1:14">
      <c r="C1847" s="29">
        <v>21</v>
      </c>
      <c r="D1847" s="34" t="s">
        <v>2294</v>
      </c>
      <c r="E1847" s="199">
        <v>4.6981126017987485E-2</v>
      </c>
      <c r="F1847" s="199">
        <v>4.47286692629019E-2</v>
      </c>
      <c r="G1847" s="199">
        <v>4.172094161138179E-2</v>
      </c>
      <c r="H1847" s="199">
        <v>4.1217646718640928E-2</v>
      </c>
      <c r="I1847" s="199">
        <v>3.5313481525160874E-2</v>
      </c>
      <c r="J1847" s="199">
        <v>4.7719715686476441E-2</v>
      </c>
      <c r="K1847" s="199">
        <v>4.0912136982971845E-2</v>
      </c>
      <c r="L1847" s="199">
        <v>4.1244583229669424E-2</v>
      </c>
      <c r="M1847" s="199">
        <v>3.8246473100484173E-2</v>
      </c>
      <c r="N1847" s="199">
        <v>2.7080644846547326E-2</v>
      </c>
    </row>
    <row r="1848" spans="1:14">
      <c r="C1848" s="29">
        <v>22</v>
      </c>
      <c r="D1848" s="34" t="s">
        <v>2295</v>
      </c>
      <c r="E1848" s="199">
        <v>4.3617539801908058E-2</v>
      </c>
      <c r="F1848" s="199">
        <v>4.2454370362948378E-2</v>
      </c>
      <c r="G1848" s="199">
        <v>4.0732912198359304E-2</v>
      </c>
      <c r="H1848" s="199">
        <v>4.1463601324224122E-2</v>
      </c>
      <c r="I1848" s="199">
        <v>3.4123811606041339E-2</v>
      </c>
      <c r="J1848" s="199">
        <v>4.3896998961303245E-2</v>
      </c>
      <c r="K1848" s="199">
        <v>4.0893345038067339E-2</v>
      </c>
      <c r="L1848" s="199">
        <v>3.8867293185178828E-2</v>
      </c>
      <c r="M1848" s="199">
        <v>3.8387308667979375E-2</v>
      </c>
      <c r="N1848" s="199">
        <v>2.6918381147036787E-2</v>
      </c>
    </row>
    <row r="1849" spans="1:14">
      <c r="C1849" s="29">
        <v>23</v>
      </c>
      <c r="D1849" s="34" t="s">
        <v>2296</v>
      </c>
      <c r="E1849" s="199">
        <v>3.9487355971361097E-2</v>
      </c>
      <c r="F1849" s="199">
        <v>4.2063728959942315E-2</v>
      </c>
      <c r="G1849" s="199">
        <v>3.969860900618493E-2</v>
      </c>
      <c r="H1849" s="199">
        <v>4.2720249146929339E-2</v>
      </c>
      <c r="I1849" s="199">
        <v>3.5053660368525863E-2</v>
      </c>
      <c r="J1849" s="199">
        <v>3.9172674860521846E-2</v>
      </c>
      <c r="K1849" s="199">
        <v>4.0963475801525366E-2</v>
      </c>
      <c r="L1849" s="199">
        <v>3.5364331509714866E-2</v>
      </c>
      <c r="M1849" s="199">
        <v>3.859507215108493E-2</v>
      </c>
      <c r="N1849" s="199">
        <v>3.827196159631846E-2</v>
      </c>
    </row>
    <row r="1850" spans="1:14">
      <c r="C1850" s="29">
        <v>24</v>
      </c>
      <c r="D1850" s="34" t="s">
        <v>2297</v>
      </c>
      <c r="E1850" s="199">
        <v>3.6159185102188768E-2</v>
      </c>
      <c r="F1850" s="199">
        <v>4.1201601635931201E-2</v>
      </c>
      <c r="G1850" s="199">
        <v>3.7088248505896357E-2</v>
      </c>
      <c r="H1850" s="199">
        <v>4.1112219661511955E-2</v>
      </c>
      <c r="I1850" s="199">
        <v>3.8135193885455068E-2</v>
      </c>
      <c r="J1850" s="199">
        <v>3.4878811302537817E-2</v>
      </c>
      <c r="K1850" s="199">
        <v>3.9226053942839664E-2</v>
      </c>
      <c r="L1850" s="199">
        <v>3.2110110442281119E-2</v>
      </c>
      <c r="M1850" s="199">
        <v>3.7520115212180107E-2</v>
      </c>
      <c r="N1850" s="199">
        <v>3.4741188338733638E-2</v>
      </c>
    </row>
    <row r="1851" spans="1:14">
      <c r="A1851" s="16" t="s">
        <v>441</v>
      </c>
      <c r="B1851" s="16" t="s">
        <v>423</v>
      </c>
      <c r="C1851" s="29">
        <v>1</v>
      </c>
      <c r="D1851" s="34" t="s">
        <v>2298</v>
      </c>
      <c r="E1851" s="199">
        <v>3.5354230367573049E-2</v>
      </c>
      <c r="F1851" s="199">
        <v>4.1541744456481955E-2</v>
      </c>
      <c r="G1851" s="199">
        <v>3.7343598727512646E-2</v>
      </c>
      <c r="H1851" s="199">
        <v>4.1768471741254504E-2</v>
      </c>
      <c r="I1851" s="199">
        <v>4.077114111278976E-2</v>
      </c>
      <c r="J1851" s="199">
        <v>3.2724008873333196E-2</v>
      </c>
      <c r="K1851" s="199">
        <v>4.0916069002437348E-2</v>
      </c>
      <c r="L1851" s="199">
        <v>3.5842812686294453E-2</v>
      </c>
      <c r="M1851" s="199">
        <v>4.2324403354046393E-2</v>
      </c>
      <c r="N1851" s="199">
        <v>3.252660353701016E-2</v>
      </c>
    </row>
    <row r="1852" spans="1:14">
      <c r="C1852" s="29">
        <v>2</v>
      </c>
      <c r="D1852" s="34" t="s">
        <v>2299</v>
      </c>
      <c r="E1852" s="199">
        <v>3.2636514966525421E-2</v>
      </c>
      <c r="F1852" s="199">
        <v>4.2242815598642638E-2</v>
      </c>
      <c r="G1852" s="199">
        <v>3.8268033019872451E-2</v>
      </c>
      <c r="H1852" s="199">
        <v>4.2204460201973375E-2</v>
      </c>
      <c r="I1852" s="199">
        <v>3.6075918517278684E-2</v>
      </c>
      <c r="J1852" s="199">
        <v>3.1730127394569485E-2</v>
      </c>
      <c r="K1852" s="199">
        <v>4.1665744546886645E-2</v>
      </c>
      <c r="L1852" s="199">
        <v>3.65298231451806E-2</v>
      </c>
      <c r="M1852" s="199">
        <v>4.2940429104616221E-2</v>
      </c>
      <c r="N1852" s="199">
        <v>2.8833133895180045E-2</v>
      </c>
    </row>
    <row r="1853" spans="1:14">
      <c r="C1853" s="29">
        <v>3</v>
      </c>
      <c r="D1853" s="34" t="s">
        <v>2300</v>
      </c>
      <c r="E1853" s="199">
        <v>3.2592289945424874E-2</v>
      </c>
      <c r="F1853" s="199">
        <v>4.1932188993503809E-2</v>
      </c>
      <c r="G1853" s="199">
        <v>3.7191016335408215E-2</v>
      </c>
      <c r="H1853" s="199">
        <v>4.1198908526639717E-2</v>
      </c>
      <c r="I1853" s="199">
        <v>3.3439923042448819E-2</v>
      </c>
      <c r="J1853" s="199">
        <v>3.1547040462607111E-2</v>
      </c>
      <c r="K1853" s="199">
        <v>4.1287074622488353E-2</v>
      </c>
      <c r="L1853" s="199">
        <v>3.5590600206802638E-2</v>
      </c>
      <c r="M1853" s="199">
        <v>4.1654138938490709E-2</v>
      </c>
      <c r="N1853" s="199">
        <v>2.7966391793868089E-2</v>
      </c>
    </row>
    <row r="1854" spans="1:14">
      <c r="C1854" s="29">
        <v>4</v>
      </c>
      <c r="D1854" s="34" t="s">
        <v>2301</v>
      </c>
      <c r="E1854" s="199">
        <v>3.2541513069346467E-2</v>
      </c>
      <c r="F1854" s="199">
        <v>4.184597918921306E-2</v>
      </c>
      <c r="G1854" s="199">
        <v>3.8325011954240193E-2</v>
      </c>
      <c r="H1854" s="199">
        <v>4.0381451912914597E-2</v>
      </c>
      <c r="I1854" s="199">
        <v>3.3710864383101578E-2</v>
      </c>
      <c r="J1854" s="199">
        <v>3.085597055976972E-2</v>
      </c>
      <c r="K1854" s="199">
        <v>4.1863652872026431E-2</v>
      </c>
      <c r="L1854" s="199">
        <v>3.5863460873040647E-2</v>
      </c>
      <c r="M1854" s="199">
        <v>4.2359819468626193E-2</v>
      </c>
      <c r="N1854" s="199">
        <v>2.9047402486581084E-2</v>
      </c>
    </row>
    <row r="1855" spans="1:14">
      <c r="C1855" s="29">
        <v>5</v>
      </c>
      <c r="D1855" s="34" t="s">
        <v>2302</v>
      </c>
      <c r="E1855" s="199">
        <v>3.3294678580210332E-2</v>
      </c>
      <c r="F1855" s="199">
        <v>4.3060549908418018E-2</v>
      </c>
      <c r="G1855" s="199">
        <v>3.8934720530776061E-2</v>
      </c>
      <c r="H1855" s="199">
        <v>4.1284227008177229E-2</v>
      </c>
      <c r="I1855" s="199">
        <v>3.2618225661195939E-2</v>
      </c>
      <c r="J1855" s="199">
        <v>3.09392439447604E-2</v>
      </c>
      <c r="K1855" s="199">
        <v>4.2908788132735347E-2</v>
      </c>
      <c r="L1855" s="199">
        <v>3.6658550842055833E-2</v>
      </c>
      <c r="M1855" s="199">
        <v>4.2654210761380408E-2</v>
      </c>
      <c r="N1855" s="199">
        <v>2.9469231444606343E-2</v>
      </c>
    </row>
    <row r="1856" spans="1:14">
      <c r="C1856" s="29">
        <v>6</v>
      </c>
      <c r="D1856" s="34" t="s">
        <v>2303</v>
      </c>
      <c r="E1856" s="199">
        <v>3.4105196647057648E-2</v>
      </c>
      <c r="F1856" s="199">
        <v>4.2564800423095961E-2</v>
      </c>
      <c r="G1856" s="199">
        <v>4.0562422270929467E-2</v>
      </c>
      <c r="H1856" s="199">
        <v>4.1948214755724078E-2</v>
      </c>
      <c r="I1856" s="199">
        <v>3.9382399606752168E-2</v>
      </c>
      <c r="J1856" s="199">
        <v>3.2723936293392757E-2</v>
      </c>
      <c r="K1856" s="199">
        <v>4.3749604637879032E-2</v>
      </c>
      <c r="L1856" s="199">
        <v>3.7271365303528273E-2</v>
      </c>
      <c r="M1856" s="199">
        <v>4.2935640911969074E-2</v>
      </c>
      <c r="N1856" s="199">
        <v>3.6300177274704762E-2</v>
      </c>
    </row>
    <row r="1857" spans="3:14">
      <c r="C1857" s="29">
        <v>7</v>
      </c>
      <c r="D1857" s="34" t="s">
        <v>2304</v>
      </c>
      <c r="E1857" s="199">
        <v>3.5981933811842705E-2</v>
      </c>
      <c r="F1857" s="199">
        <v>4.3225163615264177E-2</v>
      </c>
      <c r="G1857" s="199">
        <v>4.245535198719131E-2</v>
      </c>
      <c r="H1857" s="199">
        <v>4.1342981339786679E-2</v>
      </c>
      <c r="I1857" s="199">
        <v>3.9435518209652694E-2</v>
      </c>
      <c r="J1857" s="199">
        <v>3.5862268724423031E-2</v>
      </c>
      <c r="K1857" s="199">
        <v>4.4736528801766116E-2</v>
      </c>
      <c r="L1857" s="199">
        <v>4.0115720417459436E-2</v>
      </c>
      <c r="M1857" s="199">
        <v>4.2409930381330001E-2</v>
      </c>
      <c r="N1857" s="199">
        <v>3.9333281377474771E-2</v>
      </c>
    </row>
    <row r="1858" spans="3:14">
      <c r="C1858" s="29">
        <v>8</v>
      </c>
      <c r="D1858" s="34" t="s">
        <v>2305</v>
      </c>
      <c r="E1858" s="199">
        <v>4.0038679610463715E-2</v>
      </c>
      <c r="F1858" s="199">
        <v>4.1159531179611082E-2</v>
      </c>
      <c r="G1858" s="199">
        <v>4.3742732600842951E-2</v>
      </c>
      <c r="H1858" s="199">
        <v>4.1720795472169649E-2</v>
      </c>
      <c r="I1858" s="199">
        <v>4.0778434284812717E-2</v>
      </c>
      <c r="J1858" s="199">
        <v>3.9287683045400097E-2</v>
      </c>
      <c r="K1858" s="199">
        <v>4.202352179706214E-2</v>
      </c>
      <c r="L1858" s="199">
        <v>4.2431107264270657E-2</v>
      </c>
      <c r="M1858" s="199">
        <v>4.1202645393882499E-2</v>
      </c>
      <c r="N1858" s="199">
        <v>6.3891697683985393E-2</v>
      </c>
    </row>
    <row r="1859" spans="3:14">
      <c r="C1859" s="29">
        <v>9</v>
      </c>
      <c r="D1859" s="34" t="s">
        <v>2306</v>
      </c>
      <c r="E1859" s="199">
        <v>4.4576569813731481E-2</v>
      </c>
      <c r="F1859" s="199">
        <v>3.7133467791044539E-2</v>
      </c>
      <c r="G1859" s="199">
        <v>4.5182502278937699E-2</v>
      </c>
      <c r="H1859" s="199">
        <v>4.1409739716570963E-2</v>
      </c>
      <c r="I1859" s="199">
        <v>4.5285128383530417E-2</v>
      </c>
      <c r="J1859" s="199">
        <v>4.249114790853159E-2</v>
      </c>
      <c r="K1859" s="199">
        <v>3.8641870850108347E-2</v>
      </c>
      <c r="L1859" s="199">
        <v>4.3379939965801369E-2</v>
      </c>
      <c r="M1859" s="199">
        <v>4.2498759610439245E-2</v>
      </c>
      <c r="N1859" s="199">
        <v>6.845546084024462E-2</v>
      </c>
    </row>
    <row r="1860" spans="3:14">
      <c r="C1860" s="29">
        <v>10</v>
      </c>
      <c r="D1860" s="34" t="s">
        <v>2307</v>
      </c>
      <c r="E1860" s="199">
        <v>4.6753890201615911E-2</v>
      </c>
      <c r="F1860" s="199">
        <v>3.6934572495133836E-2</v>
      </c>
      <c r="G1860" s="199">
        <v>4.5237372184272699E-2</v>
      </c>
      <c r="H1860" s="199">
        <v>4.0356917774443918E-2</v>
      </c>
      <c r="I1860" s="199">
        <v>4.6619900416598144E-2</v>
      </c>
      <c r="J1860" s="199">
        <v>4.604364970520769E-2</v>
      </c>
      <c r="K1860" s="199">
        <v>3.9379164389579384E-2</v>
      </c>
      <c r="L1860" s="199">
        <v>4.4205853957720302E-2</v>
      </c>
      <c r="M1860" s="199">
        <v>4.1604275690923807E-2</v>
      </c>
      <c r="N1860" s="199">
        <v>5.3899402277442311E-2</v>
      </c>
    </row>
    <row r="1861" spans="3:14">
      <c r="C1861" s="29">
        <v>11</v>
      </c>
      <c r="D1861" s="34" t="s">
        <v>2308</v>
      </c>
      <c r="E1861" s="199">
        <v>4.5959948327862578E-2</v>
      </c>
      <c r="F1861" s="199">
        <v>3.7526958814016118E-2</v>
      </c>
      <c r="G1861" s="199">
        <v>4.5536145438829577E-2</v>
      </c>
      <c r="H1861" s="199">
        <v>3.9785034546734981E-2</v>
      </c>
      <c r="I1861" s="199">
        <v>4.5452871340058369E-2</v>
      </c>
      <c r="J1861" s="199">
        <v>4.7797761705604076E-2</v>
      </c>
      <c r="K1861" s="199">
        <v>3.9748179484779447E-2</v>
      </c>
      <c r="L1861" s="199">
        <v>4.6426908781661683E-2</v>
      </c>
      <c r="M1861" s="199">
        <v>4.188306408005197E-2</v>
      </c>
      <c r="N1861" s="199">
        <v>5.0576463404167583E-2</v>
      </c>
    </row>
    <row r="1862" spans="3:14">
      <c r="C1862" s="29">
        <v>12</v>
      </c>
      <c r="D1862" s="34" t="s">
        <v>2309</v>
      </c>
      <c r="E1862" s="199">
        <v>4.5989189455169825E-2</v>
      </c>
      <c r="F1862" s="199">
        <v>3.8069888594952167E-2</v>
      </c>
      <c r="G1862" s="199">
        <v>4.5445943438782277E-2</v>
      </c>
      <c r="H1862" s="199">
        <v>4.0233899080126402E-2</v>
      </c>
      <c r="I1862" s="199">
        <v>4.8481725681191391E-2</v>
      </c>
      <c r="J1862" s="199">
        <v>4.5988815560210193E-2</v>
      </c>
      <c r="K1862" s="199">
        <v>4.1199084020022619E-2</v>
      </c>
      <c r="L1862" s="199">
        <v>4.6904162236415345E-2</v>
      </c>
      <c r="M1862" s="199">
        <v>4.2183151670955391E-2</v>
      </c>
      <c r="N1862" s="199">
        <v>4.9762992499612801E-2</v>
      </c>
    </row>
    <row r="1863" spans="3:14">
      <c r="C1863" s="29">
        <v>13</v>
      </c>
      <c r="D1863" s="34" t="s">
        <v>2310</v>
      </c>
      <c r="E1863" s="199">
        <v>4.4575162157616546E-2</v>
      </c>
      <c r="F1863" s="199">
        <v>3.745201525965268E-2</v>
      </c>
      <c r="G1863" s="199">
        <v>4.4729816772302956E-2</v>
      </c>
      <c r="H1863" s="199">
        <v>4.0650341430527023E-2</v>
      </c>
      <c r="I1863" s="199">
        <v>4.967367309547626E-2</v>
      </c>
      <c r="J1863" s="199">
        <v>4.5871526376469685E-2</v>
      </c>
      <c r="K1863" s="199">
        <v>4.017810150573331E-2</v>
      </c>
      <c r="L1863" s="199">
        <v>4.6759490149905165E-2</v>
      </c>
      <c r="M1863" s="199">
        <v>4.1505622411383336E-2</v>
      </c>
      <c r="N1863" s="199">
        <v>5.370585026255794E-2</v>
      </c>
    </row>
    <row r="1864" spans="3:14">
      <c r="C1864" s="29">
        <v>14</v>
      </c>
      <c r="D1864" s="34" t="s">
        <v>2311</v>
      </c>
      <c r="E1864" s="199">
        <v>4.3652424712872707E-2</v>
      </c>
      <c r="F1864" s="199">
        <v>3.7081068232709125E-2</v>
      </c>
      <c r="G1864" s="199">
        <v>4.3622494512321107E-2</v>
      </c>
      <c r="H1864" s="199">
        <v>4.1416061752252528E-2</v>
      </c>
      <c r="I1864" s="199">
        <v>4.875607050212153E-2</v>
      </c>
      <c r="J1864" s="199">
        <v>4.5896639035859672E-2</v>
      </c>
      <c r="K1864" s="199">
        <v>3.8679957270484497E-2</v>
      </c>
      <c r="L1864" s="199">
        <v>4.7153315226095553E-2</v>
      </c>
      <c r="M1864" s="199">
        <v>4.2213119152522918E-2</v>
      </c>
      <c r="N1864" s="199">
        <v>5.9161018111220397E-2</v>
      </c>
    </row>
    <row r="1865" spans="3:14">
      <c r="C1865" s="29">
        <v>15</v>
      </c>
      <c r="D1865" s="34" t="s">
        <v>0</v>
      </c>
      <c r="E1865" s="199">
        <v>4.2762875391707617E-2</v>
      </c>
      <c r="F1865" s="199">
        <v>3.7909160594713602E-2</v>
      </c>
      <c r="G1865" s="199">
        <v>4.2027582315212753E-2</v>
      </c>
      <c r="H1865" s="199">
        <v>4.0621631268486877E-2</v>
      </c>
      <c r="I1865" s="199">
        <v>4.4936514760833185E-2</v>
      </c>
      <c r="J1865" s="199">
        <v>4.6009295200069182E-2</v>
      </c>
      <c r="K1865" s="199">
        <v>4.002578717107675E-2</v>
      </c>
      <c r="L1865" s="199">
        <v>4.5790009261628253E-2</v>
      </c>
      <c r="M1865" s="199">
        <v>4.1177300994870839E-2</v>
      </c>
      <c r="N1865" s="199">
        <v>5.3163075957821042E-2</v>
      </c>
    </row>
    <row r="1866" spans="3:14">
      <c r="C1866" s="29">
        <v>16</v>
      </c>
      <c r="D1866" s="34" t="s">
        <v>1</v>
      </c>
      <c r="E1866" s="199">
        <v>4.318727874683552E-2</v>
      </c>
      <c r="F1866" s="199">
        <v>3.9202365139941873E-2</v>
      </c>
      <c r="G1866" s="199">
        <v>4.0583981234375212E-2</v>
      </c>
      <c r="H1866" s="199">
        <v>3.9176785113775169E-2</v>
      </c>
      <c r="I1866" s="199">
        <v>4.1513342918992432E-2</v>
      </c>
      <c r="J1866" s="199">
        <v>4.8676591882123969E-2</v>
      </c>
      <c r="K1866" s="199">
        <v>3.9345184406297293E-2</v>
      </c>
      <c r="L1866" s="199">
        <v>4.4700561330121687E-2</v>
      </c>
      <c r="M1866" s="199">
        <v>3.9629971774429888E-2</v>
      </c>
      <c r="N1866" s="199">
        <v>4.2113445946012608E-2</v>
      </c>
    </row>
    <row r="1867" spans="3:14">
      <c r="C1867" s="29">
        <v>17</v>
      </c>
      <c r="D1867" s="34" t="s">
        <v>2</v>
      </c>
      <c r="E1867" s="199">
        <v>4.7042626479668948E-2</v>
      </c>
      <c r="F1867" s="199">
        <v>4.7072231584067148E-2</v>
      </c>
      <c r="G1867" s="199">
        <v>4.3150921479015433E-2</v>
      </c>
      <c r="H1867" s="199">
        <v>4.1645511047264341E-2</v>
      </c>
      <c r="I1867" s="199">
        <v>4.0247734467275725E-2</v>
      </c>
      <c r="J1867" s="199">
        <v>5.0641278450812448E-2</v>
      </c>
      <c r="K1867" s="199">
        <v>4.4829691634159466E-2</v>
      </c>
      <c r="L1867" s="199">
        <v>4.8794953895847176E-2</v>
      </c>
      <c r="M1867" s="199">
        <v>4.0484664161946578E-2</v>
      </c>
      <c r="N1867" s="199">
        <v>4.0288019603800407E-2</v>
      </c>
    </row>
    <row r="1868" spans="3:14">
      <c r="C1868" s="29">
        <v>18</v>
      </c>
      <c r="D1868" s="34" t="s">
        <v>3</v>
      </c>
      <c r="E1868" s="199">
        <v>5.0643095141400078E-2</v>
      </c>
      <c r="F1868" s="199">
        <v>4.8069570610796059E-2</v>
      </c>
      <c r="G1868" s="199">
        <v>4.360785433578554E-2</v>
      </c>
      <c r="H1868" s="199">
        <v>4.2580534324535728E-2</v>
      </c>
      <c r="I1868" s="199">
        <v>4.0704043930178575E-2</v>
      </c>
      <c r="J1868" s="199">
        <v>5.2742564499615646E-2</v>
      </c>
      <c r="K1868" s="199">
        <v>4.4185670641049946E-2</v>
      </c>
      <c r="L1868" s="199">
        <v>4.8671859973162486E-2</v>
      </c>
      <c r="M1868" s="199">
        <v>4.1147746288531531E-2</v>
      </c>
      <c r="N1868" s="199">
        <v>3.2658203123073236E-2</v>
      </c>
    </row>
    <row r="1869" spans="3:14">
      <c r="C1869" s="29">
        <v>19</v>
      </c>
      <c r="D1869" s="34" t="s">
        <v>4</v>
      </c>
      <c r="E1869" s="199">
        <v>5.0949712027310863E-2</v>
      </c>
      <c r="F1869" s="199">
        <v>4.7014267877808449E-2</v>
      </c>
      <c r="G1869" s="199">
        <v>4.3337998212633053E-2</v>
      </c>
      <c r="H1869" s="199">
        <v>4.2754651307251972E-2</v>
      </c>
      <c r="I1869" s="199">
        <v>4.093961338652001E-2</v>
      </c>
      <c r="J1869" s="199">
        <v>5.1111108566332948E-2</v>
      </c>
      <c r="K1869" s="199">
        <v>4.3580033863373016E-2</v>
      </c>
      <c r="L1869" s="199">
        <v>4.4267879385530985E-2</v>
      </c>
      <c r="M1869" s="199">
        <v>4.1470784182123029E-2</v>
      </c>
      <c r="N1869" s="199">
        <v>3.384398050274199E-2</v>
      </c>
    </row>
    <row r="1870" spans="3:14">
      <c r="C1870" s="29">
        <v>20</v>
      </c>
      <c r="D1870" s="34" t="s">
        <v>5</v>
      </c>
      <c r="E1870" s="199">
        <v>5.0006165494075237E-2</v>
      </c>
      <c r="F1870" s="199">
        <v>4.6913687856773675E-2</v>
      </c>
      <c r="G1870" s="199">
        <v>4.1725153410332463E-2</v>
      </c>
      <c r="H1870" s="199">
        <v>4.2430719478980736E-2</v>
      </c>
      <c r="I1870" s="199">
        <v>4.4643815456978611E-2</v>
      </c>
      <c r="J1870" s="199">
        <v>5.0207863304295011E-2</v>
      </c>
      <c r="K1870" s="199">
        <v>4.2844339013152329E-2</v>
      </c>
      <c r="L1870" s="199">
        <v>4.2585267812575441E-2</v>
      </c>
      <c r="M1870" s="199">
        <v>4.1693930470489457E-2</v>
      </c>
      <c r="N1870" s="199">
        <v>3.6778236940418138E-2</v>
      </c>
    </row>
    <row r="1871" spans="3:14">
      <c r="C1871" s="29">
        <v>21</v>
      </c>
      <c r="D1871" s="34" t="s">
        <v>6</v>
      </c>
      <c r="E1871" s="199">
        <v>4.809632557836719E-2</v>
      </c>
      <c r="F1871" s="199">
        <v>4.5293026308555952E-2</v>
      </c>
      <c r="G1871" s="199">
        <v>4.1495374697215939E-2</v>
      </c>
      <c r="H1871" s="199">
        <v>4.2868099947556103E-2</v>
      </c>
      <c r="I1871" s="199">
        <v>4.5256198801172695E-2</v>
      </c>
      <c r="J1871" s="199">
        <v>4.6999366231960119E-2</v>
      </c>
      <c r="K1871" s="199">
        <v>4.3766610302944091E-2</v>
      </c>
      <c r="L1871" s="199">
        <v>4.0480379255974398E-2</v>
      </c>
      <c r="M1871" s="199">
        <v>4.1673209154033677E-2</v>
      </c>
      <c r="N1871" s="199">
        <v>3.3911851953425193E-2</v>
      </c>
    </row>
    <row r="1872" spans="3:14">
      <c r="C1872" s="29">
        <v>22</v>
      </c>
      <c r="D1872" s="34" t="s">
        <v>7</v>
      </c>
      <c r="E1872" s="199">
        <v>4.5021651220251625E-2</v>
      </c>
      <c r="F1872" s="199">
        <v>4.2947645989503576E-2</v>
      </c>
      <c r="G1872" s="199">
        <v>4.0091265185016364E-2</v>
      </c>
      <c r="H1872" s="199">
        <v>4.4135001097946186E-2</v>
      </c>
      <c r="I1872" s="199">
        <v>4.1323112682060369E-2</v>
      </c>
      <c r="J1872" s="199">
        <v>4.281706813104813E-2</v>
      </c>
      <c r="K1872" s="199">
        <v>4.2611055769992384E-2</v>
      </c>
      <c r="L1872" s="199">
        <v>3.8043691050993644E-2</v>
      </c>
      <c r="M1872" s="199">
        <v>4.108194991715601E-2</v>
      </c>
      <c r="N1872" s="199">
        <v>3.7198684793342283E-2</v>
      </c>
    </row>
    <row r="1873" spans="1:14">
      <c r="C1873" s="29">
        <v>23</v>
      </c>
      <c r="D1873" s="34" t="s">
        <v>8</v>
      </c>
      <c r="E1873" s="199">
        <v>3.9577051792008579E-2</v>
      </c>
      <c r="F1873" s="199">
        <v>4.205239298252423E-2</v>
      </c>
      <c r="G1873" s="199">
        <v>3.9351523251784391E-2</v>
      </c>
      <c r="H1873" s="199">
        <v>4.4400526596572107E-2</v>
      </c>
      <c r="I1873" s="199">
        <v>4.0205555622409635E-2</v>
      </c>
      <c r="J1873" s="199">
        <v>3.7598481705064732E-2</v>
      </c>
      <c r="K1873" s="199">
        <v>4.102434101558898E-2</v>
      </c>
      <c r="L1873" s="199">
        <v>3.6283271395736685E-2</v>
      </c>
      <c r="M1873" s="199">
        <v>4.0682218386164419E-2</v>
      </c>
      <c r="N1873" s="199">
        <v>3.574655142988771E-2</v>
      </c>
    </row>
    <row r="1874" spans="1:14">
      <c r="C1874" s="29">
        <v>24</v>
      </c>
      <c r="D1874" s="34" t="s">
        <v>9</v>
      </c>
      <c r="E1874" s="199">
        <v>3.4660996461061203E-2</v>
      </c>
      <c r="F1874" s="199">
        <v>4.175490650357612E-2</v>
      </c>
      <c r="G1874" s="199">
        <v>3.8051183826409388E-2</v>
      </c>
      <c r="H1874" s="199">
        <v>4.3685034558335042E-2</v>
      </c>
      <c r="I1874" s="199">
        <v>3.9748273736570382E-2</v>
      </c>
      <c r="J1874" s="199">
        <v>3.3436562438538896E-2</v>
      </c>
      <c r="K1874" s="199">
        <v>4.0809944248376882E-2</v>
      </c>
      <c r="L1874" s="199">
        <v>3.524901558219725E-2</v>
      </c>
      <c r="M1874" s="199">
        <v>4.0589013739636241E-2</v>
      </c>
      <c r="N1874" s="199">
        <v>3.136884286082111E-2</v>
      </c>
    </row>
    <row r="1875" spans="1:14">
      <c r="A1875" s="16" t="s">
        <v>441</v>
      </c>
      <c r="B1875" s="16" t="s">
        <v>308</v>
      </c>
      <c r="C1875" s="29">
        <v>1</v>
      </c>
      <c r="D1875" s="34" t="s">
        <v>10</v>
      </c>
      <c r="E1875" s="199">
        <v>3.3096112108586193E-2</v>
      </c>
      <c r="F1875" s="199">
        <v>3.5401949146562181E-2</v>
      </c>
      <c r="G1875" s="199">
        <v>3.3603072872745304E-2</v>
      </c>
      <c r="H1875" s="199">
        <v>3.5354758957929854E-2</v>
      </c>
      <c r="I1875" s="199">
        <v>4.0285214859347884E-2</v>
      </c>
      <c r="J1875" s="199">
        <v>3.3009867156047375E-2</v>
      </c>
      <c r="K1875" s="199">
        <v>3.6587981349961801E-2</v>
      </c>
      <c r="L1875" s="199">
        <v>2.6216703584326331E-2</v>
      </c>
      <c r="M1875" s="199">
        <v>3.3701407174608573E-2</v>
      </c>
      <c r="N1875" s="199">
        <v>3.1531763776794675E-2</v>
      </c>
    </row>
    <row r="1876" spans="1:14">
      <c r="C1876" s="29">
        <v>2</v>
      </c>
      <c r="D1876" s="34" t="s">
        <v>11</v>
      </c>
      <c r="E1876" s="199">
        <v>3.2096211457508912E-2</v>
      </c>
      <c r="F1876" s="199">
        <v>3.5458015198872213E-2</v>
      </c>
      <c r="G1876" s="199">
        <v>3.4055941373142738E-2</v>
      </c>
      <c r="H1876" s="199">
        <v>3.5755345068011118E-2</v>
      </c>
      <c r="I1876" s="199">
        <v>4.0330799294206902E-2</v>
      </c>
      <c r="J1876" s="199">
        <v>3.0560762833017698E-2</v>
      </c>
      <c r="K1876" s="199">
        <v>3.6845705954051594E-2</v>
      </c>
      <c r="L1876" s="199">
        <v>2.6100901694718646E-2</v>
      </c>
      <c r="M1876" s="199">
        <v>3.4894680995929614E-2</v>
      </c>
      <c r="N1876" s="199">
        <v>3.3479038346910392E-2</v>
      </c>
    </row>
    <row r="1877" spans="1:14">
      <c r="C1877" s="29">
        <v>3</v>
      </c>
      <c r="D1877" s="34" t="s">
        <v>12</v>
      </c>
      <c r="E1877" s="199">
        <v>3.1771059482628448E-2</v>
      </c>
      <c r="F1877" s="199">
        <v>3.4884615029310138E-2</v>
      </c>
      <c r="G1877" s="199">
        <v>3.3133909407929554E-2</v>
      </c>
      <c r="H1877" s="199">
        <v>3.4899593450159604E-2</v>
      </c>
      <c r="I1877" s="199">
        <v>4.3091307861018127E-2</v>
      </c>
      <c r="J1877" s="199">
        <v>3.0680054097570263E-2</v>
      </c>
      <c r="K1877" s="199">
        <v>3.6262432329916279E-2</v>
      </c>
      <c r="L1877" s="199">
        <v>2.502188931479777E-2</v>
      </c>
      <c r="M1877" s="199">
        <v>3.3951238979693925E-2</v>
      </c>
      <c r="N1877" s="199">
        <v>4.4724019781677213E-2</v>
      </c>
    </row>
    <row r="1878" spans="1:14">
      <c r="C1878" s="29">
        <v>4</v>
      </c>
      <c r="D1878" s="34" t="s">
        <v>13</v>
      </c>
      <c r="E1878" s="199">
        <v>3.2244487363384776E-2</v>
      </c>
      <c r="F1878" s="199">
        <v>3.5197679507736966E-2</v>
      </c>
      <c r="G1878" s="199">
        <v>3.3900178568562783E-2</v>
      </c>
      <c r="H1878" s="199">
        <v>3.552281936109182E-2</v>
      </c>
      <c r="I1878" s="199">
        <v>3.9197431252311621E-2</v>
      </c>
      <c r="J1878" s="199">
        <v>3.1132512037806908E-2</v>
      </c>
      <c r="K1878" s="199">
        <v>3.7118761574406238E-2</v>
      </c>
      <c r="L1878" s="199">
        <v>2.624960637362769E-2</v>
      </c>
      <c r="M1878" s="199">
        <v>3.4252574157441228E-2</v>
      </c>
      <c r="N1878" s="199">
        <v>4.5261820507854898E-2</v>
      </c>
    </row>
    <row r="1879" spans="1:14">
      <c r="C1879" s="29">
        <v>5</v>
      </c>
      <c r="D1879" s="34" t="s">
        <v>14</v>
      </c>
      <c r="E1879" s="199">
        <v>3.3381527850404963E-2</v>
      </c>
      <c r="F1879" s="199">
        <v>3.5989404522129523E-2</v>
      </c>
      <c r="G1879" s="199">
        <v>3.5206298051009235E-2</v>
      </c>
      <c r="H1879" s="199">
        <v>3.7728066128710908E-2</v>
      </c>
      <c r="I1879" s="199">
        <v>3.732658479529409E-2</v>
      </c>
      <c r="J1879" s="199">
        <v>3.1336891306944378E-2</v>
      </c>
      <c r="K1879" s="199">
        <v>3.7263622643646653E-2</v>
      </c>
      <c r="L1879" s="199">
        <v>3.0856892867054585E-2</v>
      </c>
      <c r="M1879" s="199">
        <v>3.7402369424793622E-2</v>
      </c>
      <c r="N1879" s="199">
        <v>3.5886775970577316E-2</v>
      </c>
    </row>
    <row r="1880" spans="1:14">
      <c r="C1880" s="29">
        <v>6</v>
      </c>
      <c r="D1880" s="34" t="s">
        <v>15</v>
      </c>
      <c r="E1880" s="199">
        <v>3.6807897032757365E-2</v>
      </c>
      <c r="F1880" s="199">
        <v>3.796244396719943E-2</v>
      </c>
      <c r="G1880" s="199">
        <v>3.7658202168972782E-2</v>
      </c>
      <c r="H1880" s="199">
        <v>3.986521509685452E-2</v>
      </c>
      <c r="I1880" s="199">
        <v>3.5901806180165717E-2</v>
      </c>
      <c r="J1880" s="199">
        <v>3.4122767838577761E-2</v>
      </c>
      <c r="K1880" s="199">
        <v>3.7819722893175624E-2</v>
      </c>
      <c r="L1880" s="199">
        <v>3.8825251553770757E-2</v>
      </c>
      <c r="M1880" s="199">
        <v>4.4790339477335142E-2</v>
      </c>
      <c r="N1880" s="199">
        <v>3.5737340305041575E-2</v>
      </c>
    </row>
    <row r="1881" spans="1:14">
      <c r="C1881" s="29">
        <v>7</v>
      </c>
      <c r="D1881" s="34" t="s">
        <v>16</v>
      </c>
      <c r="E1881" s="199">
        <v>4.180650164628999E-2</v>
      </c>
      <c r="F1881" s="199">
        <v>4.2154000464218404E-2</v>
      </c>
      <c r="G1881" s="199">
        <v>4.2654098529793502E-2</v>
      </c>
      <c r="H1881" s="199">
        <v>4.5797586395117218E-2</v>
      </c>
      <c r="I1881" s="199">
        <v>3.7447083185115221E-2</v>
      </c>
      <c r="J1881" s="199">
        <v>4.0680782063669853E-2</v>
      </c>
      <c r="K1881" s="199">
        <v>3.997957009213899E-2</v>
      </c>
      <c r="L1881" s="199">
        <v>4.373083344079421E-2</v>
      </c>
      <c r="M1881" s="199">
        <v>4.7904338552431647E-2</v>
      </c>
      <c r="N1881" s="199">
        <v>4.4924175546875854E-2</v>
      </c>
    </row>
    <row r="1882" spans="1:14">
      <c r="C1882" s="29">
        <v>8</v>
      </c>
      <c r="D1882" s="34" t="s">
        <v>17</v>
      </c>
      <c r="E1882" s="199">
        <v>4.4917931261650272E-2</v>
      </c>
      <c r="F1882" s="199">
        <v>4.6894628952476522E-2</v>
      </c>
      <c r="G1882" s="199">
        <v>4.6205208959698853E-2</v>
      </c>
      <c r="H1882" s="199">
        <v>5.1635742709500623E-2</v>
      </c>
      <c r="I1882" s="199">
        <v>4.0261892590350248E-2</v>
      </c>
      <c r="J1882" s="199">
        <v>4.2799733610709281E-2</v>
      </c>
      <c r="K1882" s="199">
        <v>4.3054604010479385E-2</v>
      </c>
      <c r="L1882" s="199">
        <v>4.895742907699234E-2</v>
      </c>
      <c r="M1882" s="199">
        <v>5.3233184890366575E-2</v>
      </c>
      <c r="N1882" s="199">
        <v>4.4364577753074431E-2</v>
      </c>
    </row>
    <row r="1883" spans="1:14">
      <c r="C1883" s="29">
        <v>9</v>
      </c>
      <c r="D1883" s="34" t="s">
        <v>18</v>
      </c>
      <c r="E1883" s="199">
        <v>4.5468208658525182E-2</v>
      </c>
      <c r="F1883" s="199">
        <v>4.7305741309822347E-2</v>
      </c>
      <c r="G1883" s="199">
        <v>4.7680201192877698E-2</v>
      </c>
      <c r="H1883" s="199">
        <v>5.2683602771787338E-2</v>
      </c>
      <c r="I1883" s="199">
        <v>4.5279478523488362E-2</v>
      </c>
      <c r="J1883" s="199">
        <v>4.2398001788790197E-2</v>
      </c>
      <c r="K1883" s="199">
        <v>4.347643181266822E-2</v>
      </c>
      <c r="L1883" s="199">
        <v>5.2587159264861495E-2</v>
      </c>
      <c r="M1883" s="199">
        <v>5.3881493705667659E-2</v>
      </c>
      <c r="N1883" s="199">
        <v>4.5021424002427854E-2</v>
      </c>
    </row>
    <row r="1884" spans="1:14">
      <c r="C1884" s="29">
        <v>10</v>
      </c>
      <c r="D1884" s="34" t="s">
        <v>19</v>
      </c>
      <c r="E1884" s="199">
        <v>4.4342746264809212E-2</v>
      </c>
      <c r="F1884" s="199">
        <v>4.8317928953303585E-2</v>
      </c>
      <c r="G1884" s="199">
        <v>4.8653748259978279E-2</v>
      </c>
      <c r="H1884" s="199">
        <v>5.2633069698442614E-2</v>
      </c>
      <c r="I1884" s="199">
        <v>4.8048939072339092E-2</v>
      </c>
      <c r="J1884" s="199">
        <v>4.1512691261517243E-2</v>
      </c>
      <c r="K1884" s="199">
        <v>4.7045914853797846E-2</v>
      </c>
      <c r="L1884" s="199">
        <v>5.4524093209331201E-2</v>
      </c>
      <c r="M1884" s="199">
        <v>5.2403063776545473E-2</v>
      </c>
      <c r="N1884" s="199">
        <v>4.4377362571584499E-2</v>
      </c>
    </row>
    <row r="1885" spans="1:14">
      <c r="C1885" s="29">
        <v>11</v>
      </c>
      <c r="D1885" s="34" t="s">
        <v>20</v>
      </c>
      <c r="E1885" s="199">
        <v>4.3161067672341562E-2</v>
      </c>
      <c r="F1885" s="199">
        <v>4.8947085631753699E-2</v>
      </c>
      <c r="G1885" s="199">
        <v>4.8710703578548842E-2</v>
      </c>
      <c r="H1885" s="199">
        <v>4.9466774918104459E-2</v>
      </c>
      <c r="I1885" s="199">
        <v>4.5696805791461237E-2</v>
      </c>
      <c r="J1885" s="199">
        <v>4.346616556761506E-2</v>
      </c>
      <c r="K1885" s="199">
        <v>4.6963345407087818E-2</v>
      </c>
      <c r="L1885" s="199">
        <v>5.4194975717193949E-2</v>
      </c>
      <c r="M1885" s="199">
        <v>5.0007685058224428E-2</v>
      </c>
      <c r="N1885" s="199">
        <v>4.0941809374583443E-2</v>
      </c>
    </row>
    <row r="1886" spans="1:14">
      <c r="C1886" s="29">
        <v>12</v>
      </c>
      <c r="D1886" s="34" t="s">
        <v>21</v>
      </c>
      <c r="E1886" s="199">
        <v>4.2044183034046716E-2</v>
      </c>
      <c r="F1886" s="199">
        <v>4.9532277471047659E-2</v>
      </c>
      <c r="G1886" s="199">
        <v>4.8254634648506822E-2</v>
      </c>
      <c r="H1886" s="199">
        <v>4.9457210878745307E-2</v>
      </c>
      <c r="I1886" s="199">
        <v>4.1822011039207338E-2</v>
      </c>
      <c r="J1886" s="199">
        <v>4.3071473323643701E-2</v>
      </c>
      <c r="K1886" s="199">
        <v>4.7094333610054766E-2</v>
      </c>
      <c r="L1886" s="199">
        <v>5.3865718848642101E-2</v>
      </c>
      <c r="M1886" s="199">
        <v>5.0427194859370181E-2</v>
      </c>
      <c r="N1886" s="199">
        <v>4.8836330010957225E-2</v>
      </c>
    </row>
    <row r="1887" spans="1:14">
      <c r="C1887" s="29">
        <v>13</v>
      </c>
      <c r="D1887" s="34" t="s">
        <v>22</v>
      </c>
      <c r="E1887" s="199">
        <v>4.1313662267485361E-2</v>
      </c>
      <c r="F1887" s="199">
        <v>4.8378096455955137E-2</v>
      </c>
      <c r="G1887" s="199">
        <v>4.8529388708074592E-2</v>
      </c>
      <c r="H1887" s="199">
        <v>4.9555748072719612E-2</v>
      </c>
      <c r="I1887" s="199">
        <v>4.5037186062235134E-2</v>
      </c>
      <c r="J1887" s="199">
        <v>4.1869214588029058E-2</v>
      </c>
      <c r="K1887" s="199">
        <v>4.6503101485031735E-2</v>
      </c>
      <c r="L1887" s="199">
        <v>5.4466172353610988E-2</v>
      </c>
      <c r="M1887" s="199">
        <v>5.1792775775617875E-2</v>
      </c>
      <c r="N1887" s="199">
        <v>4.8272330886193315E-2</v>
      </c>
    </row>
    <row r="1888" spans="1:14">
      <c r="C1888" s="29">
        <v>14</v>
      </c>
      <c r="D1888" s="34" t="s">
        <v>23</v>
      </c>
      <c r="E1888" s="199">
        <v>4.0998887416749515E-2</v>
      </c>
      <c r="F1888" s="199">
        <v>4.7162799961481192E-2</v>
      </c>
      <c r="G1888" s="199">
        <v>4.8216470937704925E-2</v>
      </c>
      <c r="H1888" s="199">
        <v>4.979429728519684E-2</v>
      </c>
      <c r="I1888" s="199">
        <v>4.5094902788542418E-2</v>
      </c>
      <c r="J1888" s="199">
        <v>4.0363062159816256E-2</v>
      </c>
      <c r="K1888" s="199">
        <v>4.7445665992565278E-2</v>
      </c>
      <c r="L1888" s="199">
        <v>5.5323576234334204E-2</v>
      </c>
      <c r="M1888" s="199">
        <v>4.9602197117698692E-2</v>
      </c>
      <c r="N1888" s="199">
        <v>4.6623508472771684E-2</v>
      </c>
    </row>
    <row r="1889" spans="1:14">
      <c r="C1889" s="29">
        <v>15</v>
      </c>
      <c r="D1889" s="34" t="s">
        <v>24</v>
      </c>
      <c r="E1889" s="199">
        <v>4.0458190667944621E-2</v>
      </c>
      <c r="F1889" s="199">
        <v>4.6191568782023545E-2</v>
      </c>
      <c r="G1889" s="199">
        <v>4.5993585044436444E-2</v>
      </c>
      <c r="H1889" s="199">
        <v>4.5612329113492167E-2</v>
      </c>
      <c r="I1889" s="199">
        <v>4.5176648519271514E-2</v>
      </c>
      <c r="J1889" s="199">
        <v>4.2114099297148301E-2</v>
      </c>
      <c r="K1889" s="199">
        <v>4.7895280410011065E-2</v>
      </c>
      <c r="L1889" s="199">
        <v>5.2636179940964339E-2</v>
      </c>
      <c r="M1889" s="199">
        <v>4.9678306159237101E-2</v>
      </c>
      <c r="N1889" s="199">
        <v>6.8738519861739539E-2</v>
      </c>
    </row>
    <row r="1890" spans="1:14">
      <c r="C1890" s="29">
        <v>16</v>
      </c>
      <c r="D1890" s="34" t="s">
        <v>25</v>
      </c>
      <c r="E1890" s="199">
        <v>4.2083594004627682E-2</v>
      </c>
      <c r="F1890" s="199">
        <v>4.62682775112883E-2</v>
      </c>
      <c r="G1890" s="199">
        <v>4.4898185343034989E-2</v>
      </c>
      <c r="H1890" s="199">
        <v>4.0478095292133802E-2</v>
      </c>
      <c r="I1890" s="199">
        <v>4.6926761007993187E-2</v>
      </c>
      <c r="J1890" s="199">
        <v>4.4333851426834991E-2</v>
      </c>
      <c r="K1890" s="199">
        <v>4.6146004640405622E-2</v>
      </c>
      <c r="L1890" s="199">
        <v>4.9633812861538062E-2</v>
      </c>
      <c r="M1890" s="199">
        <v>4.3728250948160914E-2</v>
      </c>
      <c r="N1890" s="199">
        <v>5.3840643315300453E-2</v>
      </c>
    </row>
    <row r="1891" spans="1:14">
      <c r="C1891" s="29">
        <v>17</v>
      </c>
      <c r="D1891" s="34" t="s">
        <v>26</v>
      </c>
      <c r="E1891" s="199">
        <v>4.6243459271233689E-2</v>
      </c>
      <c r="F1891" s="199">
        <v>4.9391967241793518E-2</v>
      </c>
      <c r="G1891" s="199">
        <v>4.5570989628943508E-2</v>
      </c>
      <c r="H1891" s="199">
        <v>3.8682400921495184E-2</v>
      </c>
      <c r="I1891" s="199">
        <v>4.3692150760800699E-2</v>
      </c>
      <c r="J1891" s="199">
        <v>4.9272578374467996E-2</v>
      </c>
      <c r="K1891" s="199">
        <v>4.9291138778893955E-2</v>
      </c>
      <c r="L1891" s="199">
        <v>4.8093683569405292E-2</v>
      </c>
      <c r="M1891" s="199">
        <v>3.6379852204196046E-2</v>
      </c>
      <c r="N1891" s="199">
        <v>4.8497427526846021E-2</v>
      </c>
    </row>
    <row r="1892" spans="1:14">
      <c r="C1892" s="29">
        <v>18</v>
      </c>
      <c r="D1892" s="34" t="s">
        <v>27</v>
      </c>
      <c r="E1892" s="199">
        <v>5.0167156871627878E-2</v>
      </c>
      <c r="F1892" s="199">
        <v>4.3562481073717137E-2</v>
      </c>
      <c r="G1892" s="199">
        <v>4.4346334694336152E-2</v>
      </c>
      <c r="H1892" s="199">
        <v>3.7726732680915642E-2</v>
      </c>
      <c r="I1892" s="199">
        <v>3.6978988755839409E-2</v>
      </c>
      <c r="J1892" s="199">
        <v>5.4737515917291729E-2</v>
      </c>
      <c r="K1892" s="199">
        <v>4.4465479961516827E-2</v>
      </c>
      <c r="L1892" s="199">
        <v>4.4567709166739994E-2</v>
      </c>
      <c r="M1892" s="199">
        <v>3.5973083420632899E-2</v>
      </c>
      <c r="N1892" s="199">
        <v>4.7845820957209836E-2</v>
      </c>
    </row>
    <row r="1893" spans="1:14">
      <c r="C1893" s="29">
        <v>19</v>
      </c>
      <c r="D1893" s="34" t="s">
        <v>28</v>
      </c>
      <c r="E1893" s="199">
        <v>5.077545192099385E-2</v>
      </c>
      <c r="F1893" s="199">
        <v>3.9212583443112424E-2</v>
      </c>
      <c r="G1893" s="199">
        <v>4.2871568494711666E-2</v>
      </c>
      <c r="H1893" s="199">
        <v>3.7350056669232246E-2</v>
      </c>
      <c r="I1893" s="199">
        <v>3.7597735619700964E-2</v>
      </c>
      <c r="J1893" s="199">
        <v>5.4974992349496446E-2</v>
      </c>
      <c r="K1893" s="199">
        <v>3.9884204357186565E-2</v>
      </c>
      <c r="L1893" s="199">
        <v>4.2039221896918784E-2</v>
      </c>
      <c r="M1893" s="199">
        <v>3.5754194086819582E-2</v>
      </c>
      <c r="N1893" s="199">
        <v>3.1061240538186367E-2</v>
      </c>
    </row>
    <row r="1894" spans="1:14">
      <c r="C1894" s="29">
        <v>20</v>
      </c>
      <c r="D1894" s="34" t="s">
        <v>29</v>
      </c>
      <c r="E1894" s="199">
        <v>5.0659343640455157E-2</v>
      </c>
      <c r="F1894" s="199">
        <v>3.8487826213423525E-2</v>
      </c>
      <c r="G1894" s="199">
        <v>4.1200096594412018E-2</v>
      </c>
      <c r="H1894" s="199">
        <v>3.6332911887195098E-2</v>
      </c>
      <c r="I1894" s="199">
        <v>4.0061415308360451E-2</v>
      </c>
      <c r="J1894" s="199">
        <v>5.4405429615324359E-2</v>
      </c>
      <c r="K1894" s="199">
        <v>3.8384967242183481E-2</v>
      </c>
      <c r="L1894" s="199">
        <v>4.0214256990655541E-2</v>
      </c>
      <c r="M1894" s="199">
        <v>3.5693657400104356E-2</v>
      </c>
      <c r="N1894" s="199">
        <v>3.1053485812204847E-2</v>
      </c>
    </row>
    <row r="1895" spans="1:14">
      <c r="C1895" s="29">
        <v>21</v>
      </c>
      <c r="D1895" s="34" t="s">
        <v>30</v>
      </c>
      <c r="E1895" s="199">
        <v>5.0247592615098029E-2</v>
      </c>
      <c r="F1895" s="199">
        <v>3.6487372829042602E-2</v>
      </c>
      <c r="G1895" s="199">
        <v>3.979862177478629E-2</v>
      </c>
      <c r="H1895" s="199">
        <v>3.5709272147636757E-2</v>
      </c>
      <c r="I1895" s="199">
        <v>4.2761851364117177E-2</v>
      </c>
      <c r="J1895" s="199">
        <v>5.0335533208587323E-2</v>
      </c>
      <c r="K1895" s="199">
        <v>3.7796651417143265E-2</v>
      </c>
      <c r="L1895" s="199">
        <v>3.8488946220823952E-2</v>
      </c>
      <c r="M1895" s="199">
        <v>3.446451997373598E-2</v>
      </c>
      <c r="N1895" s="199">
        <v>3.3616317955502122E-2</v>
      </c>
    </row>
    <row r="1896" spans="1:14">
      <c r="C1896" s="29">
        <v>22</v>
      </c>
      <c r="D1896" s="34" t="s">
        <v>31</v>
      </c>
      <c r="E1896" s="199">
        <v>4.7124655796974196E-2</v>
      </c>
      <c r="F1896" s="199">
        <v>3.6159701770390074E-2</v>
      </c>
      <c r="G1896" s="199">
        <v>3.8263401873625001E-2</v>
      </c>
      <c r="H1896" s="199">
        <v>3.6915352687975557E-2</v>
      </c>
      <c r="I1896" s="199">
        <v>4.4848369914744161E-2</v>
      </c>
      <c r="J1896" s="199">
        <v>4.6389798322522595E-2</v>
      </c>
      <c r="K1896" s="199">
        <v>3.817799170882287E-2</v>
      </c>
      <c r="L1896" s="199">
        <v>3.4354693323056379E-2</v>
      </c>
      <c r="M1896" s="199">
        <v>3.4087345405616018E-2</v>
      </c>
      <c r="N1896" s="199">
        <v>2.9734134459403379E-2</v>
      </c>
    </row>
    <row r="1897" spans="1:14">
      <c r="C1897" s="29">
        <v>23</v>
      </c>
      <c r="D1897" s="34" t="s">
        <v>32</v>
      </c>
      <c r="E1897" s="199">
        <v>4.2053427994556504E-2</v>
      </c>
      <c r="F1897" s="199">
        <v>3.5102330460528547E-2</v>
      </c>
      <c r="G1897" s="199">
        <v>3.646134422442452E-2</v>
      </c>
      <c r="H1897" s="199">
        <v>3.5976789363942177E-2</v>
      </c>
      <c r="I1897" s="199">
        <v>4.3000256780537462E-2</v>
      </c>
      <c r="J1897" s="199">
        <v>4.0229944684008263E-2</v>
      </c>
      <c r="K1897" s="199">
        <v>3.74196855754379E-2</v>
      </c>
      <c r="L1897" s="199">
        <v>3.0804477379710662E-2</v>
      </c>
      <c r="M1897" s="199">
        <v>3.3139319319562245E-2</v>
      </c>
      <c r="N1897" s="199">
        <v>3.0298133584167275E-2</v>
      </c>
    </row>
    <row r="1898" spans="1:14">
      <c r="C1898" s="29">
        <v>24</v>
      </c>
      <c r="D1898" s="34" t="s">
        <v>33</v>
      </c>
      <c r="E1898" s="199">
        <v>3.6736643699319949E-2</v>
      </c>
      <c r="F1898" s="199">
        <v>3.5549224102811368E-2</v>
      </c>
      <c r="G1898" s="199">
        <v>3.4133815069743369E-2</v>
      </c>
      <c r="H1898" s="199">
        <v>3.5066228443609383E-2</v>
      </c>
      <c r="I1898" s="199">
        <v>3.4134378673551853E-2</v>
      </c>
      <c r="J1898" s="199">
        <v>3.6202277170562965E-2</v>
      </c>
      <c r="K1898" s="199">
        <v>3.7077401899416156E-2</v>
      </c>
      <c r="L1898" s="199">
        <v>2.8245815116130772E-2</v>
      </c>
      <c r="M1898" s="199">
        <v>3.2856927136210246E-2</v>
      </c>
      <c r="N1898" s="199">
        <v>3.5331998682115749E-2</v>
      </c>
    </row>
    <row r="1899" spans="1:14">
      <c r="A1899" s="16" t="s">
        <v>441</v>
      </c>
      <c r="B1899" s="16" t="s">
        <v>309</v>
      </c>
      <c r="C1899" s="29">
        <v>1</v>
      </c>
      <c r="D1899" s="34" t="s">
        <v>34</v>
      </c>
      <c r="E1899" s="199">
        <v>3.3770963637372427E-2</v>
      </c>
      <c r="F1899" s="199">
        <v>3.5827280286001489E-2</v>
      </c>
      <c r="G1899" s="199">
        <v>3.4966737848379517E-2</v>
      </c>
      <c r="H1899" s="199">
        <v>3.6784509375974439E-2</v>
      </c>
      <c r="I1899" s="199">
        <v>3.8380591686855585E-2</v>
      </c>
      <c r="J1899" s="199">
        <v>3.3199789333582523E-2</v>
      </c>
      <c r="K1899" s="199">
        <v>3.8007894532599985E-2</v>
      </c>
      <c r="L1899" s="199">
        <v>2.9097851132317016E-2</v>
      </c>
      <c r="M1899" s="199">
        <v>3.4476875811930069E-2</v>
      </c>
      <c r="N1899" s="199">
        <v>3.0097093127685656E-2</v>
      </c>
    </row>
    <row r="1900" spans="1:14">
      <c r="C1900" s="29">
        <v>2</v>
      </c>
      <c r="D1900" s="34" t="s">
        <v>35</v>
      </c>
      <c r="E1900" s="199">
        <v>3.2419508690263527E-2</v>
      </c>
      <c r="F1900" s="199">
        <v>3.596174900425763E-2</v>
      </c>
      <c r="G1900" s="199">
        <v>3.4751497158346897E-2</v>
      </c>
      <c r="H1900" s="199">
        <v>3.5323662256521018E-2</v>
      </c>
      <c r="I1900" s="199">
        <v>3.7064217466961112E-2</v>
      </c>
      <c r="J1900" s="199">
        <v>3.2039948353054633E-2</v>
      </c>
      <c r="K1900" s="199">
        <v>3.7828193311869297E-2</v>
      </c>
      <c r="L1900" s="199">
        <v>2.7972954892913911E-2</v>
      </c>
      <c r="M1900" s="199">
        <v>3.4771792587786329E-2</v>
      </c>
      <c r="N1900" s="199">
        <v>3.0808859377806547E-2</v>
      </c>
    </row>
    <row r="1901" spans="1:14">
      <c r="C1901" s="29">
        <v>3</v>
      </c>
      <c r="D1901" s="34" t="s">
        <v>36</v>
      </c>
      <c r="E1901" s="199">
        <v>3.2580714569970325E-2</v>
      </c>
      <c r="F1901" s="199">
        <v>3.5515977203238153E-2</v>
      </c>
      <c r="G1901" s="199">
        <v>3.446358388546826E-2</v>
      </c>
      <c r="H1901" s="199">
        <v>3.4660231217948465E-2</v>
      </c>
      <c r="I1901" s="199">
        <v>3.9717003792393221E-2</v>
      </c>
      <c r="J1901" s="199">
        <v>3.090225182358709E-2</v>
      </c>
      <c r="K1901" s="199">
        <v>3.7498796078828049E-2</v>
      </c>
      <c r="L1901" s="199">
        <v>2.7273907791461972E-2</v>
      </c>
      <c r="M1901" s="199">
        <v>3.4153921665965141E-2</v>
      </c>
      <c r="N1901" s="199">
        <v>2.5711223444467034E-2</v>
      </c>
    </row>
    <row r="1902" spans="1:14">
      <c r="C1902" s="29">
        <v>4</v>
      </c>
      <c r="D1902" s="34" t="s">
        <v>37</v>
      </c>
      <c r="E1902" s="199">
        <v>3.2268452603293758E-2</v>
      </c>
      <c r="F1902" s="199">
        <v>3.5717547765278433E-2</v>
      </c>
      <c r="G1902" s="199">
        <v>3.5219093045846264E-2</v>
      </c>
      <c r="H1902" s="199">
        <v>3.4802956538162462E-2</v>
      </c>
      <c r="I1902" s="199">
        <v>3.8011486175518104E-2</v>
      </c>
      <c r="J1902" s="199">
        <v>3.2532451087133651E-2</v>
      </c>
      <c r="K1902" s="199">
        <v>3.8489696772479168E-2</v>
      </c>
      <c r="L1902" s="199">
        <v>2.8000927133225342E-2</v>
      </c>
      <c r="M1902" s="199">
        <v>3.4652231732709468E-2</v>
      </c>
      <c r="N1902" s="199">
        <v>2.9753250418947275E-2</v>
      </c>
    </row>
    <row r="1903" spans="1:14">
      <c r="C1903" s="29">
        <v>5</v>
      </c>
      <c r="D1903" s="34" t="s">
        <v>38</v>
      </c>
      <c r="E1903" s="199">
        <v>3.3406279368399926E-2</v>
      </c>
      <c r="F1903" s="199">
        <v>3.7312227598146147E-2</v>
      </c>
      <c r="G1903" s="199">
        <v>3.624825173906359E-2</v>
      </c>
      <c r="H1903" s="199">
        <v>3.6180404804750502E-2</v>
      </c>
      <c r="I1903" s="199">
        <v>3.5882492733394791E-2</v>
      </c>
      <c r="J1903" s="199">
        <v>3.3414738420277743E-2</v>
      </c>
      <c r="K1903" s="199">
        <v>3.8044500336822905E-2</v>
      </c>
      <c r="L1903" s="199">
        <v>3.2363633490246797E-2</v>
      </c>
      <c r="M1903" s="199">
        <v>3.6784959663943094E-2</v>
      </c>
      <c r="N1903" s="199">
        <v>2.9164454322410768E-2</v>
      </c>
    </row>
    <row r="1904" spans="1:14">
      <c r="C1904" s="29">
        <v>6</v>
      </c>
      <c r="D1904" s="34" t="s">
        <v>39</v>
      </c>
      <c r="E1904" s="199">
        <v>3.6259891214807244E-2</v>
      </c>
      <c r="F1904" s="199">
        <v>3.9648747958220765E-2</v>
      </c>
      <c r="G1904" s="199">
        <v>4.0107030499921856E-2</v>
      </c>
      <c r="H1904" s="199">
        <v>4.013403777694597E-2</v>
      </c>
      <c r="I1904" s="199">
        <v>4.3348583398062954E-2</v>
      </c>
      <c r="J1904" s="199">
        <v>3.6667301868694158E-2</v>
      </c>
      <c r="K1904" s="199">
        <v>4.0294574689784375E-2</v>
      </c>
      <c r="L1904" s="199">
        <v>4.0849682120499213E-2</v>
      </c>
      <c r="M1904" s="199">
        <v>4.4400706457824381E-2</v>
      </c>
      <c r="N1904" s="199">
        <v>4.2415031176782914E-2</v>
      </c>
    </row>
    <row r="1905" spans="3:14">
      <c r="C1905" s="29">
        <v>7</v>
      </c>
      <c r="D1905" s="34" t="s">
        <v>40</v>
      </c>
      <c r="E1905" s="199">
        <v>4.2647184156420818E-2</v>
      </c>
      <c r="F1905" s="199">
        <v>4.3196222978955735E-2</v>
      </c>
      <c r="G1905" s="199">
        <v>4.3252792826707562E-2</v>
      </c>
      <c r="H1905" s="199">
        <v>4.6539977884655498E-2</v>
      </c>
      <c r="I1905" s="199">
        <v>4.8943748166916358E-2</v>
      </c>
      <c r="J1905" s="199">
        <v>4.2245696166771853E-2</v>
      </c>
      <c r="K1905" s="199">
        <v>4.1453103014343587E-2</v>
      </c>
      <c r="L1905" s="199">
        <v>4.5528917005058109E-2</v>
      </c>
      <c r="M1905" s="199">
        <v>4.7793717671374046E-2</v>
      </c>
      <c r="N1905" s="199">
        <v>4.8364970678625496E-2</v>
      </c>
    </row>
    <row r="1906" spans="3:14">
      <c r="C1906" s="29">
        <v>8</v>
      </c>
      <c r="D1906" s="34" t="s">
        <v>41</v>
      </c>
      <c r="E1906" s="199">
        <v>4.5334317449726436E-2</v>
      </c>
      <c r="F1906" s="199">
        <v>4.7153857529023693E-2</v>
      </c>
      <c r="G1906" s="199">
        <v>4.6453717876089234E-2</v>
      </c>
      <c r="H1906" s="199">
        <v>4.993755339992418E-2</v>
      </c>
      <c r="I1906" s="199">
        <v>4.9201305193845496E-2</v>
      </c>
      <c r="J1906" s="199">
        <v>4.5194804566936357E-2</v>
      </c>
      <c r="K1906" s="199">
        <v>4.358457291147385E-2</v>
      </c>
      <c r="L1906" s="199">
        <v>5.0252631997776062E-2</v>
      </c>
      <c r="M1906" s="199">
        <v>5.1580580520390364E-2</v>
      </c>
      <c r="N1906" s="199">
        <v>5.2983555949446044E-2</v>
      </c>
    </row>
    <row r="1907" spans="3:14">
      <c r="C1907" s="29">
        <v>9</v>
      </c>
      <c r="D1907" s="34" t="s">
        <v>42</v>
      </c>
      <c r="E1907" s="199">
        <v>4.469506275209284E-2</v>
      </c>
      <c r="F1907" s="199">
        <v>4.7829194985481972E-2</v>
      </c>
      <c r="G1907" s="199">
        <v>4.7439754873896248E-2</v>
      </c>
      <c r="H1907" s="199">
        <v>4.9667874322420959E-2</v>
      </c>
      <c r="I1907" s="199">
        <v>4.8403363403775657E-2</v>
      </c>
      <c r="J1907" s="199">
        <v>4.5103095266848414E-2</v>
      </c>
      <c r="K1907" s="199">
        <v>4.5280087207071745E-2</v>
      </c>
      <c r="L1907" s="199">
        <v>5.2721531728810701E-2</v>
      </c>
      <c r="M1907" s="199">
        <v>5.1998763838644574E-2</v>
      </c>
      <c r="N1907" s="199">
        <v>6.1637851910774581E-2</v>
      </c>
    </row>
    <row r="1908" spans="3:14">
      <c r="C1908" s="29">
        <v>10</v>
      </c>
      <c r="D1908" s="34" t="s">
        <v>43</v>
      </c>
      <c r="E1908" s="199">
        <v>4.5146565958245871E-2</v>
      </c>
      <c r="F1908" s="199">
        <v>4.7608807244604048E-2</v>
      </c>
      <c r="G1908" s="199">
        <v>4.7361927942538268E-2</v>
      </c>
      <c r="H1908" s="199">
        <v>4.8202534993094216E-2</v>
      </c>
      <c r="I1908" s="199">
        <v>4.2343753629473721E-2</v>
      </c>
      <c r="J1908" s="199">
        <v>4.1770723047768854E-2</v>
      </c>
      <c r="K1908" s="199">
        <v>4.4981355242030917E-2</v>
      </c>
      <c r="L1908" s="199">
        <v>5.3406069719312499E-2</v>
      </c>
      <c r="M1908" s="199">
        <v>4.8884308441835382E-2</v>
      </c>
      <c r="N1908" s="199">
        <v>6.6081949836862233E-2</v>
      </c>
    </row>
    <row r="1909" spans="3:14">
      <c r="C1909" s="29">
        <v>11</v>
      </c>
      <c r="D1909" s="34" t="s">
        <v>44</v>
      </c>
      <c r="E1909" s="199">
        <v>4.3067997752582E-2</v>
      </c>
      <c r="F1909" s="199">
        <v>4.8847756998662922E-2</v>
      </c>
      <c r="G1909" s="199">
        <v>4.8819841015905779E-2</v>
      </c>
      <c r="H1909" s="199">
        <v>4.7740325659825084E-2</v>
      </c>
      <c r="I1909" s="199">
        <v>3.6417389413206477E-2</v>
      </c>
      <c r="J1909" s="199">
        <v>4.125737325699505E-2</v>
      </c>
      <c r="K1909" s="199">
        <v>4.7039338505890239E-2</v>
      </c>
      <c r="L1909" s="199">
        <v>5.4636682592961838E-2</v>
      </c>
      <c r="M1909" s="199">
        <v>5.1034655867501395E-2</v>
      </c>
      <c r="N1909" s="199">
        <v>5.7500685908962609E-2</v>
      </c>
    </row>
    <row r="1910" spans="3:14">
      <c r="C1910" s="29">
        <v>12</v>
      </c>
      <c r="D1910" s="34" t="s">
        <v>45</v>
      </c>
      <c r="E1910" s="199">
        <v>4.1978699878152587E-2</v>
      </c>
      <c r="F1910" s="199">
        <v>4.8753916503259713E-2</v>
      </c>
      <c r="G1910" s="199">
        <v>4.8030687338663759E-2</v>
      </c>
      <c r="H1910" s="199">
        <v>4.8481540288921376E-2</v>
      </c>
      <c r="I1910" s="199">
        <v>3.9305652802406797E-2</v>
      </c>
      <c r="J1910" s="199">
        <v>4.0357577438976319E-2</v>
      </c>
      <c r="K1910" s="199">
        <v>4.6769827928517971E-2</v>
      </c>
      <c r="L1910" s="199">
        <v>5.4423084867518207E-2</v>
      </c>
      <c r="M1910" s="199">
        <v>5.0783927664983478E-2</v>
      </c>
      <c r="N1910" s="199">
        <v>4.5743910214023339E-2</v>
      </c>
    </row>
    <row r="1911" spans="3:14">
      <c r="C1911" s="29">
        <v>13</v>
      </c>
      <c r="D1911" s="34" t="s">
        <v>46</v>
      </c>
      <c r="E1911" s="199">
        <v>4.1180480083456858E-2</v>
      </c>
      <c r="F1911" s="199">
        <v>4.5523693031837703E-2</v>
      </c>
      <c r="G1911" s="199">
        <v>4.633901629839645E-2</v>
      </c>
      <c r="H1911" s="199">
        <v>4.6496764778808979E-2</v>
      </c>
      <c r="I1911" s="199">
        <v>3.9355556071747386E-2</v>
      </c>
      <c r="J1911" s="199">
        <v>4.1226692204571723E-2</v>
      </c>
      <c r="K1911" s="199">
        <v>4.4812586258098586E-2</v>
      </c>
      <c r="L1911" s="199">
        <v>5.1939230706639174E-2</v>
      </c>
      <c r="M1911" s="199">
        <v>4.9936583803769162E-2</v>
      </c>
      <c r="N1911" s="199">
        <v>3.3946078673264553E-2</v>
      </c>
    </row>
    <row r="1912" spans="3:14">
      <c r="C1912" s="29">
        <v>14</v>
      </c>
      <c r="D1912" s="34" t="s">
        <v>47</v>
      </c>
      <c r="E1912" s="199">
        <v>3.8862672088612368E-2</v>
      </c>
      <c r="F1912" s="199">
        <v>4.4273415669860899E-2</v>
      </c>
      <c r="G1912" s="199">
        <v>4.6695407250006406E-2</v>
      </c>
      <c r="H1912" s="199">
        <v>4.8484079364067158E-2</v>
      </c>
      <c r="I1912" s="199">
        <v>3.8955947027488155E-2</v>
      </c>
      <c r="J1912" s="199">
        <v>4.1491914266422299E-2</v>
      </c>
      <c r="K1912" s="199">
        <v>4.5853376455025713E-2</v>
      </c>
      <c r="L1912" s="199">
        <v>5.2700187490646366E-2</v>
      </c>
      <c r="M1912" s="199">
        <v>5.1028922539948E-2</v>
      </c>
      <c r="N1912" s="199">
        <v>3.9974774340885907E-2</v>
      </c>
    </row>
    <row r="1913" spans="3:14">
      <c r="C1913" s="29">
        <v>15</v>
      </c>
      <c r="D1913" s="34" t="s">
        <v>48</v>
      </c>
      <c r="E1913" s="199">
        <v>3.9417621998908886E-2</v>
      </c>
      <c r="F1913" s="199">
        <v>4.3798932210990543E-2</v>
      </c>
      <c r="G1913" s="199">
        <v>4.6124804345967572E-2</v>
      </c>
      <c r="H1913" s="199">
        <v>4.6157944731951311E-2</v>
      </c>
      <c r="I1913" s="199">
        <v>4.5428311720069975E-2</v>
      </c>
      <c r="J1913" s="199">
        <v>4.1079114651999447E-2</v>
      </c>
      <c r="K1913" s="199">
        <v>4.5452170240146729E-2</v>
      </c>
      <c r="L1913" s="199">
        <v>5.1639261828216126E-2</v>
      </c>
      <c r="M1913" s="199">
        <v>5.1349918964309321E-2</v>
      </c>
      <c r="N1913" s="199">
        <v>4.2421939612377543E-2</v>
      </c>
    </row>
    <row r="1914" spans="3:14">
      <c r="C1914" s="29">
        <v>16</v>
      </c>
      <c r="D1914" s="34" t="s">
        <v>49</v>
      </c>
      <c r="E1914" s="199">
        <v>4.153576839045265E-2</v>
      </c>
      <c r="F1914" s="199">
        <v>4.3350088017182237E-2</v>
      </c>
      <c r="G1914" s="199">
        <v>4.4116585947809976E-2</v>
      </c>
      <c r="H1914" s="199">
        <v>4.1902747757825758E-2</v>
      </c>
      <c r="I1914" s="199">
        <v>4.3900837736775708E-2</v>
      </c>
      <c r="J1914" s="199">
        <v>4.3796150050259455E-2</v>
      </c>
      <c r="K1914" s="199">
        <v>4.3249221390968859E-2</v>
      </c>
      <c r="L1914" s="199">
        <v>4.7717566164057333E-2</v>
      </c>
      <c r="M1914" s="199">
        <v>4.4473491750300992E-2</v>
      </c>
      <c r="N1914" s="199">
        <v>4.9662572267170919E-2</v>
      </c>
    </row>
    <row r="1915" spans="3:14">
      <c r="C1915" s="29">
        <v>17</v>
      </c>
      <c r="D1915" s="34" t="s">
        <v>50</v>
      </c>
      <c r="E1915" s="199">
        <v>4.6541633328380495E-2</v>
      </c>
      <c r="F1915" s="199">
        <v>4.7254471030894286E-2</v>
      </c>
      <c r="G1915" s="199">
        <v>4.41560510940174E-2</v>
      </c>
      <c r="H1915" s="199">
        <v>3.9866116520697527E-2</v>
      </c>
      <c r="I1915" s="199">
        <v>3.3931670554697181E-2</v>
      </c>
      <c r="J1915" s="199">
        <v>5.0140412723883789E-2</v>
      </c>
      <c r="K1915" s="199">
        <v>4.681182421931316E-2</v>
      </c>
      <c r="L1915" s="199">
        <v>4.6248780175753283E-2</v>
      </c>
      <c r="M1915" s="199">
        <v>3.5665422581199986E-2</v>
      </c>
      <c r="N1915" s="199">
        <v>5.2457527924883597E-2</v>
      </c>
    </row>
    <row r="1916" spans="3:14">
      <c r="C1916" s="29">
        <v>18</v>
      </c>
      <c r="D1916" s="34" t="s">
        <v>51</v>
      </c>
      <c r="E1916" s="199">
        <v>4.9250240443536798E-2</v>
      </c>
      <c r="F1916" s="199">
        <v>4.3076959169421315E-2</v>
      </c>
      <c r="G1916" s="199">
        <v>4.3634294570292539E-2</v>
      </c>
      <c r="H1916" s="199">
        <v>4.0161674633340472E-2</v>
      </c>
      <c r="I1916" s="199">
        <v>3.7566951425867877E-2</v>
      </c>
      <c r="J1916" s="199">
        <v>5.5285561824670308E-2</v>
      </c>
      <c r="K1916" s="199">
        <v>4.3917916750755501E-2</v>
      </c>
      <c r="L1916" s="199">
        <v>4.3755470755561285E-2</v>
      </c>
      <c r="M1916" s="199">
        <v>3.5987677540877921E-2</v>
      </c>
      <c r="N1916" s="199">
        <v>5.449749026404041E-2</v>
      </c>
    </row>
    <row r="1917" spans="3:14">
      <c r="C1917" s="29">
        <v>19</v>
      </c>
      <c r="D1917" s="34" t="s">
        <v>52</v>
      </c>
      <c r="E1917" s="199">
        <v>5.1090233639344382E-2</v>
      </c>
      <c r="F1917" s="199">
        <v>4.0316546764002301E-2</v>
      </c>
      <c r="G1917" s="199">
        <v>4.195731368979666E-2</v>
      </c>
      <c r="H1917" s="199">
        <v>4.0286919397743114E-2</v>
      </c>
      <c r="I1917" s="199">
        <v>4.3256179390383703E-2</v>
      </c>
      <c r="J1917" s="199">
        <v>5.2720203238052918E-2</v>
      </c>
      <c r="K1917" s="199">
        <v>4.0280287150119609E-2</v>
      </c>
      <c r="L1917" s="199">
        <v>4.0859945167573866E-2</v>
      </c>
      <c r="M1917" s="199">
        <v>3.579358342760694E-2</v>
      </c>
      <c r="N1917" s="199">
        <v>4.0787403750688379E-2</v>
      </c>
    </row>
    <row r="1918" spans="3:14">
      <c r="C1918" s="29">
        <v>20</v>
      </c>
      <c r="D1918" s="34" t="s">
        <v>53</v>
      </c>
      <c r="E1918" s="199">
        <v>5.1173602351121936E-2</v>
      </c>
      <c r="F1918" s="199">
        <v>3.9191167567664671E-2</v>
      </c>
      <c r="G1918" s="199">
        <v>3.9824618041587524E-2</v>
      </c>
      <c r="H1918" s="199">
        <v>3.8453072373700312E-2</v>
      </c>
      <c r="I1918" s="199">
        <v>4.3955973829755586E-2</v>
      </c>
      <c r="J1918" s="199">
        <v>4.9632484942787526E-2</v>
      </c>
      <c r="K1918" s="199">
        <v>3.799674227594154E-2</v>
      </c>
      <c r="L1918" s="199">
        <v>3.8673066927898334E-2</v>
      </c>
      <c r="M1918" s="199">
        <v>3.4859051036403826E-2</v>
      </c>
      <c r="N1918" s="199">
        <v>4.0195449512165755E-2</v>
      </c>
    </row>
    <row r="1919" spans="3:14">
      <c r="C1919" s="29">
        <v>21</v>
      </c>
      <c r="D1919" s="34" t="s">
        <v>54</v>
      </c>
      <c r="E1919" s="199">
        <v>4.9718843596359814E-2</v>
      </c>
      <c r="F1919" s="199">
        <v>3.8197665678413047E-2</v>
      </c>
      <c r="G1919" s="199">
        <v>3.9129996288709161E-2</v>
      </c>
      <c r="H1919" s="199">
        <v>3.806268957003596E-2</v>
      </c>
      <c r="I1919" s="199">
        <v>4.7529609485858493E-2</v>
      </c>
      <c r="J1919" s="199">
        <v>4.8542145420683046E-2</v>
      </c>
      <c r="K1919" s="199">
        <v>3.7964413107749173E-2</v>
      </c>
      <c r="L1919" s="199">
        <v>3.6851723006635348E-2</v>
      </c>
      <c r="M1919" s="199">
        <v>3.4937569656433839E-2</v>
      </c>
      <c r="N1919" s="199">
        <v>3.564950150702588E-2</v>
      </c>
    </row>
    <row r="1920" spans="3:14">
      <c r="C1920" s="29">
        <v>22</v>
      </c>
      <c r="D1920" s="34" t="s">
        <v>55</v>
      </c>
      <c r="E1920" s="199">
        <v>4.6900067429126037E-2</v>
      </c>
      <c r="F1920" s="199">
        <v>3.7442887727258303E-2</v>
      </c>
      <c r="G1920" s="199">
        <v>3.8431350199608937E-2</v>
      </c>
      <c r="H1920" s="199">
        <v>3.8383736090873123E-2</v>
      </c>
      <c r="I1920" s="199">
        <v>4.6828666377882883E-2</v>
      </c>
      <c r="J1920" s="199">
        <v>4.4242703048388225E-2</v>
      </c>
      <c r="K1920" s="199">
        <v>3.8300067155561793E-2</v>
      </c>
      <c r="L1920" s="199">
        <v>3.3301526862821493E-2</v>
      </c>
      <c r="M1920" s="199">
        <v>3.5056221569337603E-2</v>
      </c>
      <c r="N1920" s="199">
        <v>3.0865705933556642E-2</v>
      </c>
    </row>
    <row r="1921" spans="1:14">
      <c r="C1921" s="29">
        <v>23</v>
      </c>
      <c r="D1921" s="34" t="s">
        <v>56</v>
      </c>
      <c r="E1921" s="199">
        <v>4.2819181827589078E-2</v>
      </c>
      <c r="F1921" s="199">
        <v>3.7203211641875421E-2</v>
      </c>
      <c r="G1921" s="199">
        <v>3.7249911689806035E-2</v>
      </c>
      <c r="H1921" s="199">
        <v>3.7168495663406145E-2</v>
      </c>
      <c r="I1921" s="199">
        <v>4.0536770285934255E-2</v>
      </c>
      <c r="J1921" s="199">
        <v>3.9925600053768752E-2</v>
      </c>
      <c r="K1921" s="199">
        <v>3.7914386092060597E-2</v>
      </c>
      <c r="L1921" s="199">
        <v>3.0965404656049307E-2</v>
      </c>
      <c r="M1921" s="199">
        <v>3.4943652577130731E-2</v>
      </c>
      <c r="N1921" s="199">
        <v>2.947671561128799E-2</v>
      </c>
    </row>
    <row r="1922" spans="1:14">
      <c r="C1922" s="29">
        <v>24</v>
      </c>
      <c r="D1922" s="34" t="s">
        <v>57</v>
      </c>
      <c r="E1922" s="199">
        <v>3.7934016791783147E-2</v>
      </c>
      <c r="F1922" s="199">
        <v>3.6997675435468738E-2</v>
      </c>
      <c r="G1922" s="199">
        <v>3.5225734533173986E-2</v>
      </c>
      <c r="H1922" s="199">
        <v>3.6120150598406307E-2</v>
      </c>
      <c r="I1922" s="199">
        <v>4.1733938230728733E-2</v>
      </c>
      <c r="J1922" s="199">
        <v>3.7231266943885892E-2</v>
      </c>
      <c r="K1922" s="199">
        <v>3.8175068372546646E-2</v>
      </c>
      <c r="L1922" s="199">
        <v>2.8819961786046497E-2</v>
      </c>
      <c r="M1922" s="199">
        <v>3.4651462627793769E-2</v>
      </c>
      <c r="N1922" s="199">
        <v>2.9802004235857937E-2</v>
      </c>
    </row>
    <row r="1923" spans="1:14">
      <c r="A1923" s="16" t="s">
        <v>441</v>
      </c>
      <c r="B1923" s="16" t="s">
        <v>310</v>
      </c>
      <c r="C1923" s="29">
        <v>1</v>
      </c>
      <c r="D1923" s="34" t="s">
        <v>58</v>
      </c>
      <c r="E1923" s="199">
        <v>3.4743881879279584E-2</v>
      </c>
      <c r="F1923" s="199">
        <v>3.692697050092688E-2</v>
      </c>
      <c r="G1923" s="199">
        <v>3.5385691849539332E-2</v>
      </c>
      <c r="H1923" s="199">
        <v>3.6528783019425866E-2</v>
      </c>
      <c r="I1923" s="199">
        <v>4.121164969131242E-2</v>
      </c>
      <c r="J1923" s="199">
        <v>3.4268338519417366E-2</v>
      </c>
      <c r="K1923" s="199">
        <v>3.9134893087830358E-2</v>
      </c>
      <c r="L1923" s="199">
        <v>3.0098685316179069E-2</v>
      </c>
      <c r="M1923" s="199">
        <v>3.5036246790698534E-2</v>
      </c>
      <c r="N1923" s="199">
        <v>4.2256083063905846E-2</v>
      </c>
    </row>
    <row r="1924" spans="1:14">
      <c r="C1924" s="29">
        <v>2</v>
      </c>
      <c r="D1924" s="34" t="s">
        <v>59</v>
      </c>
      <c r="E1924" s="199">
        <v>3.3951350095325294E-2</v>
      </c>
      <c r="F1924" s="199">
        <v>3.6809837612917562E-2</v>
      </c>
      <c r="G1924" s="199">
        <v>3.4866733942168042E-2</v>
      </c>
      <c r="H1924" s="199">
        <v>3.5695475812693458E-2</v>
      </c>
      <c r="I1924" s="199">
        <v>4.1945566505020716E-2</v>
      </c>
      <c r="J1924" s="199">
        <v>3.2320788057657687E-2</v>
      </c>
      <c r="K1924" s="199">
        <v>3.8924754540566556E-2</v>
      </c>
      <c r="L1924" s="199">
        <v>2.9368116063703643E-2</v>
      </c>
      <c r="M1924" s="199">
        <v>3.5327649886610919E-2</v>
      </c>
      <c r="N1924" s="199">
        <v>3.9879057909157009E-2</v>
      </c>
    </row>
    <row r="1925" spans="1:14">
      <c r="C1925" s="29">
        <v>3</v>
      </c>
      <c r="D1925" s="34" t="s">
        <v>60</v>
      </c>
      <c r="E1925" s="199">
        <v>3.325583196242253E-2</v>
      </c>
      <c r="F1925" s="199">
        <v>3.6768361732643813E-2</v>
      </c>
      <c r="G1925" s="199">
        <v>3.482555362103814E-2</v>
      </c>
      <c r="H1925" s="199">
        <v>3.4961245347348631E-2</v>
      </c>
      <c r="I1925" s="199">
        <v>4.4733619668459387E-2</v>
      </c>
      <c r="J1925" s="199">
        <v>3.2846283616196896E-2</v>
      </c>
      <c r="K1925" s="199">
        <v>3.8747176054085189E-2</v>
      </c>
      <c r="L1925" s="199">
        <v>2.8684980599499761E-2</v>
      </c>
      <c r="M1925" s="199">
        <v>3.4413375932242224E-2</v>
      </c>
      <c r="N1925" s="199">
        <v>2.7422042323800352E-2</v>
      </c>
    </row>
    <row r="1926" spans="1:14">
      <c r="C1926" s="29">
        <v>4</v>
      </c>
      <c r="D1926" s="34" t="s">
        <v>61</v>
      </c>
      <c r="E1926" s="199">
        <v>3.3440621875596335E-2</v>
      </c>
      <c r="F1926" s="199">
        <v>3.6975581752858734E-2</v>
      </c>
      <c r="G1926" s="199">
        <v>3.5515348767598806E-2</v>
      </c>
      <c r="H1926" s="199">
        <v>3.4606507409416447E-2</v>
      </c>
      <c r="I1926" s="199">
        <v>4.3073759917821773E-2</v>
      </c>
      <c r="J1926" s="199">
        <v>3.3511439755108202E-2</v>
      </c>
      <c r="K1926" s="199">
        <v>3.9582821346259137E-2</v>
      </c>
      <c r="L1926" s="199">
        <v>2.9541779501536219E-2</v>
      </c>
      <c r="M1926" s="199">
        <v>3.4963591560104222E-2</v>
      </c>
      <c r="N1926" s="199">
        <v>4.0455643445238207E-2</v>
      </c>
    </row>
    <row r="1927" spans="1:14">
      <c r="C1927" s="29">
        <v>5</v>
      </c>
      <c r="D1927" s="34" t="s">
        <v>63</v>
      </c>
      <c r="E1927" s="199">
        <v>3.4879458592941885E-2</v>
      </c>
      <c r="F1927" s="199">
        <v>3.7374463740652633E-2</v>
      </c>
      <c r="G1927" s="199">
        <v>3.6389527398519229E-2</v>
      </c>
      <c r="H1927" s="199">
        <v>3.4367076816351941E-2</v>
      </c>
      <c r="I1927" s="199">
        <v>4.6534064268044191E-2</v>
      </c>
      <c r="J1927" s="199">
        <v>3.2658850712321233E-2</v>
      </c>
      <c r="K1927" s="199">
        <v>3.9251899906150821E-2</v>
      </c>
      <c r="L1927" s="199">
        <v>3.28540077853113E-2</v>
      </c>
      <c r="M1927" s="199">
        <v>3.5483041695585367E-2</v>
      </c>
      <c r="N1927" s="199">
        <v>4.3170513618342385E-2</v>
      </c>
    </row>
    <row r="1928" spans="1:14">
      <c r="C1928" s="29">
        <v>6</v>
      </c>
      <c r="D1928" s="34" t="s">
        <v>64</v>
      </c>
      <c r="E1928" s="199">
        <v>3.7408857432097285E-2</v>
      </c>
      <c r="F1928" s="199">
        <v>4.0003394573375761E-2</v>
      </c>
      <c r="G1928" s="199">
        <v>3.9853753389781088E-2</v>
      </c>
      <c r="H1928" s="199">
        <v>3.7767271478503464E-2</v>
      </c>
      <c r="I1928" s="199">
        <v>4.6192347231796459E-2</v>
      </c>
      <c r="J1928" s="199">
        <v>3.625905310885872E-2</v>
      </c>
      <c r="K1928" s="199">
        <v>4.1183499337007129E-2</v>
      </c>
      <c r="L1928" s="199">
        <v>3.9911888740836607E-2</v>
      </c>
      <c r="M1928" s="199">
        <v>4.4430324763666276E-2</v>
      </c>
      <c r="N1928" s="199">
        <v>5.1540766055546951E-2</v>
      </c>
    </row>
    <row r="1929" spans="1:14">
      <c r="C1929" s="29">
        <v>7</v>
      </c>
      <c r="D1929" s="34" t="s">
        <v>65</v>
      </c>
      <c r="E1929" s="199">
        <v>4.4232397913741048E-2</v>
      </c>
      <c r="F1929" s="199">
        <v>4.3009139234125499E-2</v>
      </c>
      <c r="G1929" s="199">
        <v>4.3231464380805495E-2</v>
      </c>
      <c r="H1929" s="199">
        <v>4.1688480189059671E-2</v>
      </c>
      <c r="I1929" s="199">
        <v>5.0527952022225188E-2</v>
      </c>
      <c r="J1929" s="199">
        <v>4.1177360745302337E-2</v>
      </c>
      <c r="K1929" s="199">
        <v>4.2005928368346872E-2</v>
      </c>
      <c r="L1929" s="199">
        <v>4.4154646435938173E-2</v>
      </c>
      <c r="M1929" s="199">
        <v>4.7350700019241479E-2</v>
      </c>
      <c r="N1929" s="199">
        <v>4.2848732920537959E-2</v>
      </c>
    </row>
    <row r="1930" spans="1:14">
      <c r="C1930" s="29">
        <v>8</v>
      </c>
      <c r="D1930" s="34" t="s">
        <v>66</v>
      </c>
      <c r="E1930" s="199">
        <v>4.7253819693782076E-2</v>
      </c>
      <c r="F1930" s="199">
        <v>4.5555167346656149E-2</v>
      </c>
      <c r="G1930" s="199">
        <v>4.5321648029186444E-2</v>
      </c>
      <c r="H1930" s="199">
        <v>4.6085105461265277E-2</v>
      </c>
      <c r="I1930" s="199">
        <v>5.0731161031157913E-2</v>
      </c>
      <c r="J1930" s="199">
        <v>4.4544750431478743E-2</v>
      </c>
      <c r="K1930" s="199">
        <v>4.2069829847678986E-2</v>
      </c>
      <c r="L1930" s="199">
        <v>4.7645212830800657E-2</v>
      </c>
      <c r="M1930" s="199">
        <v>5.0450019198014888E-2</v>
      </c>
      <c r="N1930" s="199">
        <v>4.2753582714197935E-2</v>
      </c>
    </row>
    <row r="1931" spans="1:14">
      <c r="C1931" s="29">
        <v>9</v>
      </c>
      <c r="D1931" s="34" t="s">
        <v>67</v>
      </c>
      <c r="E1931" s="199">
        <v>4.4722133194314971E-2</v>
      </c>
      <c r="F1931" s="199">
        <v>4.6923748794802635E-2</v>
      </c>
      <c r="G1931" s="199">
        <v>4.7518147576401056E-2</v>
      </c>
      <c r="H1931" s="199">
        <v>4.8717557548728155E-2</v>
      </c>
      <c r="I1931" s="199">
        <v>4.7185547238506195E-2</v>
      </c>
      <c r="J1931" s="199">
        <v>4.6242184043487435E-2</v>
      </c>
      <c r="K1931" s="199">
        <v>4.2841093069217746E-2</v>
      </c>
      <c r="L1931" s="199">
        <v>5.1523372955387836E-2</v>
      </c>
      <c r="M1931" s="199">
        <v>5.2704243326191225E-2</v>
      </c>
      <c r="N1931" s="199">
        <v>5.0009712735348467E-2</v>
      </c>
    </row>
    <row r="1932" spans="1:14">
      <c r="C1932" s="29">
        <v>10</v>
      </c>
      <c r="D1932" s="34" t="s">
        <v>68</v>
      </c>
      <c r="E1932" s="199">
        <v>4.4888760621287105E-2</v>
      </c>
      <c r="F1932" s="199">
        <v>4.7012977720795067E-2</v>
      </c>
      <c r="G1932" s="199">
        <v>4.732925968482226E-2</v>
      </c>
      <c r="H1932" s="199">
        <v>4.8990967318862516E-2</v>
      </c>
      <c r="I1932" s="199">
        <v>4.4618276190118648E-2</v>
      </c>
      <c r="J1932" s="199">
        <v>4.1892109601100576E-2</v>
      </c>
      <c r="K1932" s="199">
        <v>4.3401205068961252E-2</v>
      </c>
      <c r="L1932" s="199">
        <v>5.2867550327202188E-2</v>
      </c>
      <c r="M1932" s="199">
        <v>4.9457788614647266E-2</v>
      </c>
      <c r="N1932" s="199">
        <v>4.7187335186249728E-2</v>
      </c>
    </row>
    <row r="1933" spans="1:14">
      <c r="C1933" s="29">
        <v>11</v>
      </c>
      <c r="D1933" s="34" t="s">
        <v>69</v>
      </c>
      <c r="E1933" s="199">
        <v>4.3516930292377964E-2</v>
      </c>
      <c r="F1933" s="199">
        <v>4.6273633068146809E-2</v>
      </c>
      <c r="G1933" s="199">
        <v>4.7139982115786114E-2</v>
      </c>
      <c r="H1933" s="199">
        <v>4.6979890457438535E-2</v>
      </c>
      <c r="I1933" s="199">
        <v>4.3507815638946151E-2</v>
      </c>
      <c r="J1933" s="199">
        <v>4.3162437316379192E-2</v>
      </c>
      <c r="K1933" s="199">
        <v>4.3522811832611003E-2</v>
      </c>
      <c r="L1933" s="199">
        <v>5.1986515871317258E-2</v>
      </c>
      <c r="M1933" s="199">
        <v>4.9089037246929937E-2</v>
      </c>
      <c r="N1933" s="199">
        <v>4.4412162025231364E-2</v>
      </c>
    </row>
    <row r="1934" spans="1:14">
      <c r="C1934" s="29">
        <v>12</v>
      </c>
      <c r="D1934" s="34" t="s">
        <v>70</v>
      </c>
      <c r="E1934" s="199">
        <v>4.1667772079991713E-2</v>
      </c>
      <c r="F1934" s="199">
        <v>4.6118604245781535E-2</v>
      </c>
      <c r="G1934" s="199">
        <v>4.6813828688675244E-2</v>
      </c>
      <c r="H1934" s="199">
        <v>4.8681009499165026E-2</v>
      </c>
      <c r="I1934" s="199">
        <v>3.8282851923416399E-2</v>
      </c>
      <c r="J1934" s="199">
        <v>4.2156253882151426E-2</v>
      </c>
      <c r="K1934" s="199">
        <v>4.4007144882246725E-2</v>
      </c>
      <c r="L1934" s="199">
        <v>5.2865246669776905E-2</v>
      </c>
      <c r="M1934" s="199">
        <v>4.9147004996698364E-2</v>
      </c>
      <c r="N1934" s="199">
        <v>4.054510935353714E-2</v>
      </c>
    </row>
    <row r="1935" spans="1:14">
      <c r="C1935" s="29">
        <v>13</v>
      </c>
      <c r="D1935" s="34" t="s">
        <v>71</v>
      </c>
      <c r="E1935" s="199">
        <v>3.9785510951979186E-2</v>
      </c>
      <c r="F1935" s="199">
        <v>4.5065842684082598E-2</v>
      </c>
      <c r="G1935" s="199">
        <v>4.6357529595507541E-2</v>
      </c>
      <c r="H1935" s="199">
        <v>4.801175983120639E-2</v>
      </c>
      <c r="I1935" s="199">
        <v>3.4883094911547369E-2</v>
      </c>
      <c r="J1935" s="199">
        <v>4.150412655874109E-2</v>
      </c>
      <c r="K1935" s="199">
        <v>4.4321588906250056E-2</v>
      </c>
      <c r="L1935" s="199">
        <v>5.1814873185612127E-2</v>
      </c>
      <c r="M1935" s="199">
        <v>5.0923929452118731E-2</v>
      </c>
      <c r="N1935" s="199">
        <v>3.4128772582109682E-2</v>
      </c>
    </row>
    <row r="1936" spans="1:14">
      <c r="C1936" s="29">
        <v>14</v>
      </c>
      <c r="D1936" s="34" t="s">
        <v>72</v>
      </c>
      <c r="E1936" s="199">
        <v>3.9255586709374693E-2</v>
      </c>
      <c r="F1936" s="199">
        <v>4.4479908522083333E-2</v>
      </c>
      <c r="G1936" s="199">
        <v>4.6061051097480328E-2</v>
      </c>
      <c r="H1936" s="199">
        <v>4.9433046921565374E-2</v>
      </c>
      <c r="I1936" s="199">
        <v>3.8052324722245082E-2</v>
      </c>
      <c r="J1936" s="199">
        <v>3.9609055437661966E-2</v>
      </c>
      <c r="K1936" s="199">
        <v>4.459640131172591E-2</v>
      </c>
      <c r="L1936" s="199">
        <v>5.2322607365153824E-2</v>
      </c>
      <c r="M1936" s="199">
        <v>5.1472754549251654E-2</v>
      </c>
      <c r="N1936" s="199">
        <v>3.477208683432545E-2</v>
      </c>
    </row>
    <row r="1937" spans="1:14">
      <c r="C1937" s="29">
        <v>15</v>
      </c>
      <c r="D1937" s="34" t="s">
        <v>73</v>
      </c>
      <c r="E1937" s="199">
        <v>3.8860411359691309E-2</v>
      </c>
      <c r="F1937" s="199">
        <v>4.438387524682931E-2</v>
      </c>
      <c r="G1937" s="199">
        <v>4.5378356006286889E-2</v>
      </c>
      <c r="H1937" s="199">
        <v>4.6547502510051145E-2</v>
      </c>
      <c r="I1937" s="199">
        <v>3.6498223119338161E-2</v>
      </c>
      <c r="J1937" s="199">
        <v>3.947367018117881E-2</v>
      </c>
      <c r="K1937" s="199">
        <v>4.5762298648978891E-2</v>
      </c>
      <c r="L1937" s="199">
        <v>5.0896373985284363E-2</v>
      </c>
      <c r="M1937" s="199">
        <v>5.1404705451697404E-2</v>
      </c>
      <c r="N1937" s="199">
        <v>4.4719114119450336E-2</v>
      </c>
    </row>
    <row r="1938" spans="1:14">
      <c r="C1938" s="29">
        <v>16</v>
      </c>
      <c r="D1938" s="34" t="s">
        <v>74</v>
      </c>
      <c r="E1938" s="199">
        <v>4.1305895447846463E-2</v>
      </c>
      <c r="F1938" s="199">
        <v>4.4255132054764647E-2</v>
      </c>
      <c r="G1938" s="199">
        <v>4.3884788359237967E-2</v>
      </c>
      <c r="H1938" s="199">
        <v>4.2180944722709772E-2</v>
      </c>
      <c r="I1938" s="199">
        <v>3.8473919513576427E-2</v>
      </c>
      <c r="J1938" s="199">
        <v>4.2794208142791237E-2</v>
      </c>
      <c r="K1938" s="199">
        <v>4.5811010010339229E-2</v>
      </c>
      <c r="L1938" s="199">
        <v>4.6512325301431887E-2</v>
      </c>
      <c r="M1938" s="199">
        <v>4.4423372110020884E-2</v>
      </c>
      <c r="N1938" s="199">
        <v>4.4173174364112403E-2</v>
      </c>
    </row>
    <row r="1939" spans="1:14">
      <c r="C1939" s="29">
        <v>17</v>
      </c>
      <c r="D1939" s="34" t="s">
        <v>75</v>
      </c>
      <c r="E1939" s="199">
        <v>4.5851890397564925E-2</v>
      </c>
      <c r="F1939" s="199">
        <v>4.8534025632756057E-2</v>
      </c>
      <c r="G1939" s="199">
        <v>4.4735434434555223E-2</v>
      </c>
      <c r="H1939" s="199">
        <v>4.0850327154669533E-2</v>
      </c>
      <c r="I1939" s="199">
        <v>3.6605898333190882E-2</v>
      </c>
      <c r="J1939" s="199">
        <v>4.7991608090525148E-2</v>
      </c>
      <c r="K1939" s="199">
        <v>4.823111333678283E-2</v>
      </c>
      <c r="L1939" s="199">
        <v>4.6231103963695862E-2</v>
      </c>
      <c r="M1939" s="199">
        <v>3.5633566647008036E-2</v>
      </c>
      <c r="N1939" s="199">
        <v>4.3316081076872952E-2</v>
      </c>
    </row>
    <row r="1940" spans="1:14">
      <c r="C1940" s="29">
        <v>18</v>
      </c>
      <c r="D1940" s="34" t="s">
        <v>76</v>
      </c>
      <c r="E1940" s="199">
        <v>4.8563563467102826E-2</v>
      </c>
      <c r="F1940" s="199">
        <v>4.3982296039508283E-2</v>
      </c>
      <c r="G1940" s="199">
        <v>4.339950122606398E-2</v>
      </c>
      <c r="H1940" s="199">
        <v>4.0722700898527378E-2</v>
      </c>
      <c r="I1940" s="199">
        <v>3.4849066987881747E-2</v>
      </c>
      <c r="J1940" s="199">
        <v>5.2627036997441076E-2</v>
      </c>
      <c r="K1940" s="199">
        <v>4.3874810634153612E-2</v>
      </c>
      <c r="L1940" s="199">
        <v>4.3947142135811322E-2</v>
      </c>
      <c r="M1940" s="199">
        <v>3.5582812275396704E-2</v>
      </c>
      <c r="N1940" s="199">
        <v>5.151580457284477E-2</v>
      </c>
    </row>
    <row r="1941" spans="1:14">
      <c r="C1941" s="29">
        <v>19</v>
      </c>
      <c r="D1941" s="34" t="s">
        <v>77</v>
      </c>
      <c r="E1941" s="199">
        <v>4.9711421193924125E-2</v>
      </c>
      <c r="F1941" s="199">
        <v>3.9321402615944953E-2</v>
      </c>
      <c r="G1941" s="199">
        <v>4.2222880050607883E-2</v>
      </c>
      <c r="H1941" s="199">
        <v>4.0994359164689076E-2</v>
      </c>
      <c r="I1941" s="199">
        <v>3.6428889227925587E-2</v>
      </c>
      <c r="J1941" s="199">
        <v>5.3249185042389291E-2</v>
      </c>
      <c r="K1941" s="199">
        <v>4.1139868512279153E-2</v>
      </c>
      <c r="L1941" s="199">
        <v>4.1279210460350636E-2</v>
      </c>
      <c r="M1941" s="199">
        <v>3.581442254995873E-2</v>
      </c>
      <c r="N1941" s="199">
        <v>3.6698569583469468E-2</v>
      </c>
    </row>
    <row r="1942" spans="1:14">
      <c r="C1942" s="29">
        <v>20</v>
      </c>
      <c r="D1942" s="34" t="s">
        <v>78</v>
      </c>
      <c r="E1942" s="199">
        <v>4.9496780163963638E-2</v>
      </c>
      <c r="F1942" s="199">
        <v>3.9323854633696871E-2</v>
      </c>
      <c r="G1942" s="199">
        <v>4.1606397103652951E-2</v>
      </c>
      <c r="H1942" s="199">
        <v>4.019707455632799E-2</v>
      </c>
      <c r="I1942" s="199">
        <v>4.3056346567213535E-2</v>
      </c>
      <c r="J1942" s="199">
        <v>5.1273278052840661E-2</v>
      </c>
      <c r="K1942" s="199">
        <v>3.8972950982673615E-2</v>
      </c>
      <c r="L1942" s="199">
        <v>3.9950754540087792E-2</v>
      </c>
      <c r="M1942" s="199">
        <v>3.6068715857038844E-2</v>
      </c>
      <c r="N1942" s="199">
        <v>4.5688163363759977E-2</v>
      </c>
    </row>
    <row r="1943" spans="1:14">
      <c r="C1943" s="29">
        <v>21</v>
      </c>
      <c r="D1943" s="34" t="s">
        <v>79</v>
      </c>
      <c r="E1943" s="199">
        <v>4.8814856632154777E-2</v>
      </c>
      <c r="F1943" s="199">
        <v>3.779936163679444E-2</v>
      </c>
      <c r="G1943" s="199">
        <v>4.0707127207299888E-2</v>
      </c>
      <c r="H1943" s="199">
        <v>3.9185872929437683E-2</v>
      </c>
      <c r="I1943" s="199">
        <v>4.5178219253254819E-2</v>
      </c>
      <c r="J1943" s="199">
        <v>4.9206549036833767E-2</v>
      </c>
      <c r="K1943" s="199">
        <v>3.7814760270244732E-2</v>
      </c>
      <c r="L1943" s="199">
        <v>3.8526447610579828E-2</v>
      </c>
      <c r="M1943" s="199">
        <v>3.510594714349357E-2</v>
      </c>
      <c r="N1943" s="199">
        <v>4.2514100766292792E-2</v>
      </c>
    </row>
    <row r="1944" spans="1:14">
      <c r="C1944" s="29">
        <v>22</v>
      </c>
      <c r="D1944" s="34" t="s">
        <v>80</v>
      </c>
      <c r="E1944" s="199">
        <v>4.6228558748822021E-2</v>
      </c>
      <c r="F1944" s="199">
        <v>3.7897050024031001E-2</v>
      </c>
      <c r="G1944" s="199">
        <v>3.9566151612138577E-2</v>
      </c>
      <c r="H1944" s="199">
        <v>4.0178099929957356E-2</v>
      </c>
      <c r="I1944" s="199">
        <v>4.26005640967064E-2</v>
      </c>
      <c r="J1944" s="199">
        <v>4.4410769478462751E-2</v>
      </c>
      <c r="K1944" s="199">
        <v>3.8840084651352122E-2</v>
      </c>
      <c r="L1944" s="199">
        <v>3.5144409076641965E-2</v>
      </c>
      <c r="M1944" s="199">
        <v>3.5649557750392441E-2</v>
      </c>
      <c r="N1944" s="199">
        <v>4.0072818329340315E-2</v>
      </c>
    </row>
    <row r="1945" spans="1:14">
      <c r="C1945" s="29">
        <v>23</v>
      </c>
      <c r="D1945" s="34" t="s">
        <v>81</v>
      </c>
      <c r="E1945" s="199">
        <v>4.2083293478969511E-2</v>
      </c>
      <c r="F1945" s="199">
        <v>3.756443381598279E-2</v>
      </c>
      <c r="G1945" s="199">
        <v>3.6434340306116073E-2</v>
      </c>
      <c r="H1945" s="199">
        <v>3.8242746423618627E-2</v>
      </c>
      <c r="I1945" s="199">
        <v>3.8585269104162982E-2</v>
      </c>
      <c r="J1945" s="199">
        <v>3.9964016544047139E-2</v>
      </c>
      <c r="K1945" s="199">
        <v>3.7640460103009254E-2</v>
      </c>
      <c r="L1945" s="199">
        <v>3.1545476481025063E-2</v>
      </c>
      <c r="M1945" s="199">
        <v>3.4885113482081884E-2</v>
      </c>
      <c r="N1945" s="199">
        <v>3.8665830992473491E-2</v>
      </c>
    </row>
    <row r="1946" spans="1:14">
      <c r="C1946" s="29">
        <v>24</v>
      </c>
      <c r="D1946" s="34" t="s">
        <v>82</v>
      </c>
      <c r="E1946" s="199">
        <v>3.6080415815448845E-2</v>
      </c>
      <c r="F1946" s="199">
        <v>3.7640936769842752E-2</v>
      </c>
      <c r="G1946" s="199">
        <v>3.5455503556731452E-2</v>
      </c>
      <c r="H1946" s="199">
        <v>3.8386194598980607E-2</v>
      </c>
      <c r="I1946" s="199">
        <v>3.6243572836131582E-2</v>
      </c>
      <c r="J1946" s="199">
        <v>3.6856646647627257E-2</v>
      </c>
      <c r="K1946" s="199">
        <v>3.8321595291248803E-2</v>
      </c>
      <c r="L1946" s="199">
        <v>3.0327272796835586E-2</v>
      </c>
      <c r="M1946" s="199">
        <v>3.5182078700910578E-2</v>
      </c>
      <c r="N1946" s="199">
        <v>3.1254742063854937E-2</v>
      </c>
    </row>
    <row r="1947" spans="1:14">
      <c r="A1947" s="16" t="s">
        <v>441</v>
      </c>
      <c r="B1947" s="16" t="s">
        <v>311</v>
      </c>
      <c r="C1947" s="29">
        <v>1</v>
      </c>
      <c r="D1947" s="34" t="s">
        <v>83</v>
      </c>
      <c r="E1947" s="199">
        <v>3.3527734342676141E-2</v>
      </c>
      <c r="F1947" s="199">
        <v>3.5582762329151675E-2</v>
      </c>
      <c r="G1947" s="199">
        <v>3.3437409023630016E-2</v>
      </c>
      <c r="H1947" s="199">
        <v>3.626319376001156E-2</v>
      </c>
      <c r="I1947" s="199">
        <v>3.4440587866278863E-2</v>
      </c>
      <c r="J1947" s="199">
        <v>3.3487231672579464E-2</v>
      </c>
      <c r="K1947" s="199">
        <v>3.7903978664395384E-2</v>
      </c>
      <c r="L1947" s="199">
        <v>2.7152730704610856E-2</v>
      </c>
      <c r="M1947" s="199">
        <v>3.2426118408843033E-2</v>
      </c>
      <c r="N1947" s="199">
        <v>2.6687627728485798E-2</v>
      </c>
    </row>
    <row r="1948" spans="1:14">
      <c r="C1948" s="29">
        <v>2</v>
      </c>
      <c r="D1948" s="34" t="s">
        <v>84</v>
      </c>
      <c r="E1948" s="199">
        <v>3.3389548786068465E-2</v>
      </c>
      <c r="F1948" s="199">
        <v>3.4974165663992911E-2</v>
      </c>
      <c r="G1948" s="199">
        <v>3.2994850472120654E-2</v>
      </c>
      <c r="H1948" s="199">
        <v>3.4245529960536751E-2</v>
      </c>
      <c r="I1948" s="199">
        <v>3.8248832409331981E-2</v>
      </c>
      <c r="J1948" s="199">
        <v>3.1561371323637802E-2</v>
      </c>
      <c r="K1948" s="199">
        <v>3.7281077197175126E-2</v>
      </c>
      <c r="L1948" s="199">
        <v>2.579318949752846E-2</v>
      </c>
      <c r="M1948" s="199">
        <v>3.2018163259598977E-2</v>
      </c>
      <c r="N1948" s="199">
        <v>2.4647792319302166E-2</v>
      </c>
    </row>
    <row r="1949" spans="1:14">
      <c r="C1949" s="29">
        <v>3</v>
      </c>
      <c r="D1949" s="34" t="s">
        <v>85</v>
      </c>
      <c r="E1949" s="199">
        <v>3.2763966313913345E-2</v>
      </c>
      <c r="F1949" s="199">
        <v>3.5775981701966636E-2</v>
      </c>
      <c r="G1949" s="199">
        <v>3.3344022631586069E-2</v>
      </c>
      <c r="H1949" s="199">
        <v>3.2843523236579457E-2</v>
      </c>
      <c r="I1949" s="199">
        <v>4.4172633543372239E-2</v>
      </c>
      <c r="J1949" s="199">
        <v>3.246038100319322E-2</v>
      </c>
      <c r="K1949" s="199">
        <v>3.7894126891973953E-2</v>
      </c>
      <c r="L1949" s="199">
        <v>2.5793029233877492E-2</v>
      </c>
      <c r="M1949" s="199">
        <v>3.0586069876877783E-2</v>
      </c>
      <c r="N1949" s="199">
        <v>2.518932886478133E-2</v>
      </c>
    </row>
    <row r="1950" spans="1:14">
      <c r="C1950" s="29">
        <v>4</v>
      </c>
      <c r="D1950" s="34" t="s">
        <v>86</v>
      </c>
      <c r="E1950" s="199">
        <v>3.3231520948700549E-2</v>
      </c>
      <c r="F1950" s="199">
        <v>3.5774440803150079E-2</v>
      </c>
      <c r="G1950" s="199">
        <v>3.3696108798173779E-2</v>
      </c>
      <c r="H1950" s="199">
        <v>3.2237841701037939E-2</v>
      </c>
      <c r="I1950" s="199">
        <v>4.2591123034752876E-2</v>
      </c>
      <c r="J1950" s="199">
        <v>3.2774194788767551E-2</v>
      </c>
      <c r="K1950" s="199">
        <v>3.8274253741711589E-2</v>
      </c>
      <c r="L1950" s="199">
        <v>2.6343855402244203E-2</v>
      </c>
      <c r="M1950" s="199">
        <v>3.084561992022351E-2</v>
      </c>
      <c r="N1950" s="199">
        <v>3.5006708319773032E-2</v>
      </c>
    </row>
    <row r="1951" spans="1:14">
      <c r="C1951" s="29">
        <v>5</v>
      </c>
      <c r="D1951" s="34" t="s">
        <v>87</v>
      </c>
      <c r="E1951" s="199">
        <v>3.4395160589647394E-2</v>
      </c>
      <c r="F1951" s="199">
        <v>3.5933293462965567E-2</v>
      </c>
      <c r="G1951" s="199">
        <v>3.5355956143891365E-2</v>
      </c>
      <c r="H1951" s="199">
        <v>3.3438009999481266E-2</v>
      </c>
      <c r="I1951" s="199">
        <v>4.3323104401838043E-2</v>
      </c>
      <c r="J1951" s="199">
        <v>3.4048078845607753E-2</v>
      </c>
      <c r="K1951" s="199">
        <v>3.9097962959962838E-2</v>
      </c>
      <c r="L1951" s="199">
        <v>3.1143677780807035E-2</v>
      </c>
      <c r="M1951" s="199">
        <v>3.4257110098157101E-2</v>
      </c>
      <c r="N1951" s="199">
        <v>3.8521920410841903E-2</v>
      </c>
    </row>
    <row r="1952" spans="1:14">
      <c r="C1952" s="29">
        <v>6</v>
      </c>
      <c r="D1952" s="34" t="s">
        <v>88</v>
      </c>
      <c r="E1952" s="199">
        <v>3.7596422035606945E-2</v>
      </c>
      <c r="F1952" s="199">
        <v>3.8507388282968041E-2</v>
      </c>
      <c r="G1952" s="199">
        <v>3.8511292041366746E-2</v>
      </c>
      <c r="H1952" s="199">
        <v>3.6513468974075557E-2</v>
      </c>
      <c r="I1952" s="199">
        <v>4.1240157838601285E-2</v>
      </c>
      <c r="J1952" s="199">
        <v>3.7072703290823524E-2</v>
      </c>
      <c r="K1952" s="199">
        <v>4.0114430104941749E-2</v>
      </c>
      <c r="L1952" s="199">
        <v>3.9873004617380713E-2</v>
      </c>
      <c r="M1952" s="199">
        <v>4.3855774388647226E-2</v>
      </c>
      <c r="N1952" s="199">
        <v>4.55530609111615E-2</v>
      </c>
    </row>
    <row r="1953" spans="3:14">
      <c r="C1953" s="29">
        <v>7</v>
      </c>
      <c r="D1953" s="34" t="s">
        <v>89</v>
      </c>
      <c r="E1953" s="199">
        <v>4.3400906156550144E-2</v>
      </c>
      <c r="F1953" s="199">
        <v>4.2479486901239399E-2</v>
      </c>
      <c r="G1953" s="199">
        <v>4.2696415447181904E-2</v>
      </c>
      <c r="H1953" s="199">
        <v>4.2317238132100088E-2</v>
      </c>
      <c r="I1953" s="199">
        <v>4.0979125942050602E-2</v>
      </c>
      <c r="J1953" s="199">
        <v>4.3416157388744381E-2</v>
      </c>
      <c r="K1953" s="199">
        <v>4.2609286216690023E-2</v>
      </c>
      <c r="L1953" s="199">
        <v>4.5860824456627633E-2</v>
      </c>
      <c r="M1953" s="199">
        <v>4.791355768032967E-2</v>
      </c>
      <c r="N1953" s="199">
        <v>4.021696800182803E-2</v>
      </c>
    </row>
    <row r="1954" spans="3:14">
      <c r="C1954" s="29">
        <v>8</v>
      </c>
      <c r="D1954" s="34" t="s">
        <v>90</v>
      </c>
      <c r="E1954" s="199">
        <v>4.6696381563696258E-2</v>
      </c>
      <c r="F1954" s="199">
        <v>4.5652921320025443E-2</v>
      </c>
      <c r="G1954" s="199">
        <v>4.6577785011437611E-2</v>
      </c>
      <c r="H1954" s="199">
        <v>4.7561490336805248E-2</v>
      </c>
      <c r="I1954" s="199">
        <v>4.4466730491316324E-2</v>
      </c>
      <c r="J1954" s="199">
        <v>4.3858143821077847E-2</v>
      </c>
      <c r="K1954" s="199">
        <v>4.5233764708485724E-2</v>
      </c>
      <c r="L1954" s="199">
        <v>5.0802492494267652E-2</v>
      </c>
      <c r="M1954" s="199">
        <v>5.3868908399411199E-2</v>
      </c>
      <c r="N1954" s="199">
        <v>4.947394786588518E-2</v>
      </c>
    </row>
    <row r="1955" spans="3:14">
      <c r="C1955" s="29">
        <v>9</v>
      </c>
      <c r="D1955" s="34" t="s">
        <v>91</v>
      </c>
      <c r="E1955" s="199">
        <v>4.549256081257759E-2</v>
      </c>
      <c r="F1955" s="199">
        <v>4.7461551305953767E-2</v>
      </c>
      <c r="G1955" s="199">
        <v>4.7946300726992026E-2</v>
      </c>
      <c r="H1955" s="199">
        <v>4.9023017782619221E-2</v>
      </c>
      <c r="I1955" s="199">
        <v>4.5916587492552771E-2</v>
      </c>
      <c r="J1955" s="199">
        <v>4.192283380088626E-2</v>
      </c>
      <c r="K1955" s="199">
        <v>4.6030949924063883E-2</v>
      </c>
      <c r="L1955" s="199">
        <v>5.2709975123999386E-2</v>
      </c>
      <c r="M1955" s="199">
        <v>5.3842611777327506E-2</v>
      </c>
      <c r="N1955" s="199">
        <v>4.7507176911250323E-2</v>
      </c>
    </row>
    <row r="1956" spans="3:14">
      <c r="C1956" s="29">
        <v>10</v>
      </c>
      <c r="D1956" s="34" t="s">
        <v>92</v>
      </c>
      <c r="E1956" s="199">
        <v>4.3255328907890189E-2</v>
      </c>
      <c r="F1956" s="199">
        <v>4.8788265187005353E-2</v>
      </c>
      <c r="G1956" s="199">
        <v>4.918798805066163E-2</v>
      </c>
      <c r="H1956" s="199">
        <v>5.0636450534400745E-2</v>
      </c>
      <c r="I1956" s="199">
        <v>4.8697995347838259E-2</v>
      </c>
      <c r="J1956" s="199">
        <v>4.0799761802973608E-2</v>
      </c>
      <c r="K1956" s="199">
        <v>4.7263314030483373E-2</v>
      </c>
      <c r="L1956" s="199">
        <v>5.5226262379827688E-2</v>
      </c>
      <c r="M1956" s="199">
        <v>5.3105591345090478E-2</v>
      </c>
      <c r="N1956" s="199">
        <v>4.5388546502063108E-2</v>
      </c>
    </row>
    <row r="1957" spans="3:14">
      <c r="C1957" s="29">
        <v>11</v>
      </c>
      <c r="D1957" s="34" t="s">
        <v>93</v>
      </c>
      <c r="E1957" s="199">
        <v>4.1323174528053189E-2</v>
      </c>
      <c r="F1957" s="199">
        <v>4.862146289011355E-2</v>
      </c>
      <c r="G1957" s="199">
        <v>4.8535652387286521E-2</v>
      </c>
      <c r="H1957" s="199">
        <v>4.846632723229307E-2</v>
      </c>
      <c r="I1957" s="199">
        <v>4.7731221780950392E-2</v>
      </c>
      <c r="J1957" s="199">
        <v>4.2497743227675223E-2</v>
      </c>
      <c r="K1957" s="199">
        <v>4.667414435840863E-2</v>
      </c>
      <c r="L1957" s="199">
        <v>5.3496980601995897E-2</v>
      </c>
      <c r="M1957" s="199">
        <v>5.0952843403694922E-2</v>
      </c>
      <c r="N1957" s="199">
        <v>5.3163225275143777E-2</v>
      </c>
    </row>
    <row r="1958" spans="3:14">
      <c r="C1958" s="29">
        <v>12</v>
      </c>
      <c r="D1958" s="34" t="s">
        <v>94</v>
      </c>
      <c r="E1958" s="199">
        <v>4.0483311647554247E-2</v>
      </c>
      <c r="F1958" s="199">
        <v>4.8093133045126107E-2</v>
      </c>
      <c r="G1958" s="199">
        <v>4.7902458736214702E-2</v>
      </c>
      <c r="H1958" s="199">
        <v>5.059255815850644E-2</v>
      </c>
      <c r="I1958" s="199">
        <v>4.6385716868515142E-2</v>
      </c>
      <c r="J1958" s="199">
        <v>4.0724021565374371E-2</v>
      </c>
      <c r="K1958" s="199">
        <v>4.6609257385520131E-2</v>
      </c>
      <c r="L1958" s="199">
        <v>5.3370323005840936E-2</v>
      </c>
      <c r="M1958" s="199">
        <v>5.0476405812649824E-2</v>
      </c>
      <c r="N1958" s="199">
        <v>5.2331579866015068E-2</v>
      </c>
    </row>
    <row r="1959" spans="3:14">
      <c r="C1959" s="29">
        <v>13</v>
      </c>
      <c r="D1959" s="34" t="s">
        <v>95</v>
      </c>
      <c r="E1959" s="199">
        <v>4.0070382280737095E-2</v>
      </c>
      <c r="F1959" s="199">
        <v>4.6349115748210032E-2</v>
      </c>
      <c r="G1959" s="199">
        <v>4.6853899746649684E-2</v>
      </c>
      <c r="H1959" s="199">
        <v>4.8518477138500826E-2</v>
      </c>
      <c r="I1959" s="199">
        <v>4.4063579543593079E-2</v>
      </c>
      <c r="J1959" s="199">
        <v>4.1015563312608583E-2</v>
      </c>
      <c r="K1959" s="199">
        <v>4.4457529244860128E-2</v>
      </c>
      <c r="L1959" s="199">
        <v>5.1594922280450671E-2</v>
      </c>
      <c r="M1959" s="199">
        <v>5.1327907913837324E-2</v>
      </c>
      <c r="N1959" s="199">
        <v>5.0590449138663202E-2</v>
      </c>
    </row>
    <row r="1960" spans="3:14">
      <c r="C1960" s="29">
        <v>14</v>
      </c>
      <c r="D1960" s="34" t="s">
        <v>96</v>
      </c>
      <c r="E1960" s="199">
        <v>3.9747451127893421E-2</v>
      </c>
      <c r="F1960" s="199">
        <v>4.5906644318341849E-2</v>
      </c>
      <c r="G1960" s="199">
        <v>4.6450397682841829E-2</v>
      </c>
      <c r="H1960" s="199">
        <v>4.9856418727945731E-2</v>
      </c>
      <c r="I1960" s="199">
        <v>3.8988245829253282E-2</v>
      </c>
      <c r="J1960" s="199">
        <v>3.9245602129633433E-2</v>
      </c>
      <c r="K1960" s="199">
        <v>4.5045840044467364E-2</v>
      </c>
      <c r="L1960" s="199">
        <v>5.2043376959770196E-2</v>
      </c>
      <c r="M1960" s="199">
        <v>5.1787741293355255E-2</v>
      </c>
      <c r="N1960" s="199">
        <v>5.2852343184220558E-2</v>
      </c>
    </row>
    <row r="1961" spans="3:14">
      <c r="C1961" s="29">
        <v>15</v>
      </c>
      <c r="D1961" s="34" t="s">
        <v>97</v>
      </c>
      <c r="E1961" s="199">
        <v>4.0192225978760258E-2</v>
      </c>
      <c r="F1961" s="199">
        <v>4.4996766914119454E-2</v>
      </c>
      <c r="G1961" s="199">
        <v>4.5858659551197195E-2</v>
      </c>
      <c r="H1961" s="199">
        <v>4.5676944576343248E-2</v>
      </c>
      <c r="I1961" s="199">
        <v>3.8270521869649674E-2</v>
      </c>
      <c r="J1961" s="199">
        <v>3.9158784550628385E-2</v>
      </c>
      <c r="K1961" s="199">
        <v>4.4423022780430199E-2</v>
      </c>
      <c r="L1961" s="199">
        <v>5.1102764936310309E-2</v>
      </c>
      <c r="M1961" s="199">
        <v>5.2454452026063345E-2</v>
      </c>
      <c r="N1961" s="199">
        <v>4.7537023502160769E-2</v>
      </c>
    </row>
    <row r="1962" spans="3:14">
      <c r="C1962" s="29">
        <v>16</v>
      </c>
      <c r="D1962" s="34" t="s">
        <v>98</v>
      </c>
      <c r="E1962" s="199">
        <v>4.2077962892344077E-2</v>
      </c>
      <c r="F1962" s="199">
        <v>4.4534508942629621E-2</v>
      </c>
      <c r="G1962" s="199">
        <v>4.5271832526383636E-2</v>
      </c>
      <c r="H1962" s="199">
        <v>4.1471977378135474E-2</v>
      </c>
      <c r="I1962" s="199">
        <v>4.0289613448314769E-2</v>
      </c>
      <c r="J1962" s="199">
        <v>4.1703618776096747E-2</v>
      </c>
      <c r="K1962" s="199">
        <v>4.4664365943800313E-2</v>
      </c>
      <c r="L1962" s="199">
        <v>4.8449513898772674E-2</v>
      </c>
      <c r="M1962" s="199">
        <v>4.665934386511722E-2</v>
      </c>
      <c r="N1962" s="199">
        <v>4.4422710820201029E-2</v>
      </c>
    </row>
    <row r="1963" spans="3:14">
      <c r="C1963" s="29">
        <v>17</v>
      </c>
      <c r="D1963" s="34" t="s">
        <v>99</v>
      </c>
      <c r="E1963" s="199">
        <v>4.7156276566812379E-2</v>
      </c>
      <c r="F1963" s="199">
        <v>4.8638436124047391E-2</v>
      </c>
      <c r="G1963" s="199">
        <v>4.5576886366810149E-2</v>
      </c>
      <c r="H1963" s="199">
        <v>4.0285608576658909E-2</v>
      </c>
      <c r="I1963" s="199">
        <v>4.0835035121758248E-2</v>
      </c>
      <c r="J1963" s="199">
        <v>4.7232253030112088E-2</v>
      </c>
      <c r="K1963" s="199">
        <v>4.7751069388845546E-2</v>
      </c>
      <c r="L1963" s="199">
        <v>4.6732091631112284E-2</v>
      </c>
      <c r="M1963" s="199">
        <v>3.7426607796130149E-2</v>
      </c>
      <c r="N1963" s="199">
        <v>4.2250356547375016E-2</v>
      </c>
    </row>
    <row r="1964" spans="3:14">
      <c r="C1964" s="29">
        <v>18</v>
      </c>
      <c r="D1964" s="34" t="s">
        <v>100</v>
      </c>
      <c r="E1964" s="199">
        <v>5.0926410695886069E-2</v>
      </c>
      <c r="F1964" s="199">
        <v>4.2494335562562539E-2</v>
      </c>
      <c r="G1964" s="199">
        <v>4.4002047642659928E-2</v>
      </c>
      <c r="H1964" s="199">
        <v>4.0303398289616078E-2</v>
      </c>
      <c r="I1964" s="199">
        <v>4.2942401287170875E-2</v>
      </c>
      <c r="J1964" s="199">
        <v>5.2042686757062334E-2</v>
      </c>
      <c r="K1964" s="199">
        <v>4.327455872564074E-2</v>
      </c>
      <c r="L1964" s="199">
        <v>4.4036567973639348E-2</v>
      </c>
      <c r="M1964" s="199">
        <v>3.6276468225418128E-2</v>
      </c>
      <c r="N1964" s="199">
        <v>3.5627756183437623E-2</v>
      </c>
    </row>
    <row r="1965" spans="3:14">
      <c r="C1965" s="29">
        <v>19</v>
      </c>
      <c r="D1965" s="34" t="s">
        <v>101</v>
      </c>
      <c r="E1965" s="199">
        <v>5.0968388722216929E-2</v>
      </c>
      <c r="F1965" s="199">
        <v>3.9568997526717317E-2</v>
      </c>
      <c r="G1965" s="199">
        <v>4.281862162087275E-2</v>
      </c>
      <c r="H1965" s="199">
        <v>4.0269093516032022E-2</v>
      </c>
      <c r="I1965" s="199">
        <v>4.2731573665901003E-2</v>
      </c>
      <c r="J1965" s="199">
        <v>5.3474439511781824E-2</v>
      </c>
      <c r="K1965" s="199">
        <v>3.867795748271418E-2</v>
      </c>
      <c r="L1965" s="199">
        <v>4.2194127730253113E-2</v>
      </c>
      <c r="M1965" s="199">
        <v>3.6149354644348909E-2</v>
      </c>
      <c r="N1965" s="199">
        <v>3.1442786592338304E-2</v>
      </c>
    </row>
    <row r="1966" spans="3:14">
      <c r="C1966" s="29">
        <v>20</v>
      </c>
      <c r="D1966" s="34" t="s">
        <v>102</v>
      </c>
      <c r="E1966" s="199">
        <v>5.0107815829898733E-2</v>
      </c>
      <c r="F1966" s="199">
        <v>4.027343342887528E-2</v>
      </c>
      <c r="G1966" s="199">
        <v>4.194592044906257E-2</v>
      </c>
      <c r="H1966" s="199">
        <v>3.9871457408656191E-2</v>
      </c>
      <c r="I1966" s="199">
        <v>4.2526509677442828E-2</v>
      </c>
      <c r="J1966" s="199">
        <v>5.2710934648308498E-2</v>
      </c>
      <c r="K1966" s="199">
        <v>3.7201269420243231E-2</v>
      </c>
      <c r="L1966" s="199">
        <v>4.1347085023010481E-2</v>
      </c>
      <c r="M1966" s="199">
        <v>3.5757368138726674E-2</v>
      </c>
      <c r="N1966" s="199">
        <v>3.2851784456038716E-2</v>
      </c>
    </row>
    <row r="1967" spans="3:14">
      <c r="C1967" s="29">
        <v>21</v>
      </c>
      <c r="D1967" s="34" t="s">
        <v>103</v>
      </c>
      <c r="E1967" s="199">
        <v>4.8438714243510109E-2</v>
      </c>
      <c r="F1967" s="199">
        <v>3.8695564714201547E-2</v>
      </c>
      <c r="G1967" s="199">
        <v>4.0821044617794934E-2</v>
      </c>
      <c r="H1967" s="199">
        <v>4.0042870437243423E-2</v>
      </c>
      <c r="I1967" s="199">
        <v>3.7176645031809182E-2</v>
      </c>
      <c r="J1967" s="199">
        <v>5.1025102072011864E-2</v>
      </c>
      <c r="K1967" s="199">
        <v>3.7155227119730093E-2</v>
      </c>
      <c r="L1967" s="199">
        <v>3.9233725241654471E-2</v>
      </c>
      <c r="M1967" s="199">
        <v>3.5054032805472993E-2</v>
      </c>
      <c r="N1967" s="199">
        <v>3.7009056410773136E-2</v>
      </c>
    </row>
    <row r="1968" spans="3:14">
      <c r="C1968" s="29">
        <v>22</v>
      </c>
      <c r="D1968" s="34" t="s">
        <v>104</v>
      </c>
      <c r="E1968" s="199">
        <v>4.6436185154073877E-2</v>
      </c>
      <c r="F1968" s="199">
        <v>3.6982914046983027E-2</v>
      </c>
      <c r="G1968" s="199">
        <v>3.8594083756653588E-2</v>
      </c>
      <c r="H1968" s="199">
        <v>4.0861252652939432E-2</v>
      </c>
      <c r="I1968" s="199">
        <v>3.7247477045573942E-2</v>
      </c>
      <c r="J1968" s="199">
        <v>4.7679535768470074E-2</v>
      </c>
      <c r="K1968" s="199">
        <v>3.7681648579766802E-2</v>
      </c>
      <c r="L1968" s="199">
        <v>3.4814800249542838E-2</v>
      </c>
      <c r="M1968" s="199">
        <v>3.4501088727821851E-2</v>
      </c>
      <c r="N1968" s="199">
        <v>4.2037132501910775E-2</v>
      </c>
    </row>
    <row r="1969" spans="1:14">
      <c r="C1969" s="29">
        <v>23</v>
      </c>
      <c r="D1969" s="34" t="s">
        <v>105</v>
      </c>
      <c r="E1969" s="199">
        <v>4.1856917623166255E-2</v>
      </c>
      <c r="F1969" s="199">
        <v>3.6845879113592814E-2</v>
      </c>
      <c r="G1969" s="199">
        <v>3.6545505348747995E-2</v>
      </c>
      <c r="H1969" s="199">
        <v>3.9336325108611458E-2</v>
      </c>
      <c r="I1969" s="199">
        <v>3.6235352788930905E-2</v>
      </c>
      <c r="J1969" s="199">
        <v>4.2027065919835134E-2</v>
      </c>
      <c r="K1969" s="199">
        <v>3.7026884628065616E-2</v>
      </c>
      <c r="L1969" s="199">
        <v>3.1287360307883733E-2</v>
      </c>
      <c r="M1969" s="199">
        <v>3.4001929584160623E-2</v>
      </c>
      <c r="N1969" s="199">
        <v>5.0395133047745233E-2</v>
      </c>
    </row>
    <row r="1970" spans="1:14">
      <c r="C1970" s="29">
        <v>24</v>
      </c>
      <c r="D1970" s="34" t="s">
        <v>106</v>
      </c>
      <c r="E1970" s="199">
        <v>3.6465252251766403E-2</v>
      </c>
      <c r="F1970" s="199">
        <v>3.7068550666060511E-2</v>
      </c>
      <c r="G1970" s="199">
        <v>3.5074861219782781E-2</v>
      </c>
      <c r="H1970" s="199">
        <v>3.9367526380869655E-2</v>
      </c>
      <c r="I1970" s="199">
        <v>4.0499227673203228E-2</v>
      </c>
      <c r="J1970" s="199">
        <v>3.8061790992110066E-2</v>
      </c>
      <c r="K1970" s="199">
        <v>3.7654080457623418E-2</v>
      </c>
      <c r="L1970" s="199">
        <v>2.9597318468592055E-2</v>
      </c>
      <c r="M1970" s="199">
        <v>3.4454930608696088E-2</v>
      </c>
      <c r="N1970" s="199">
        <v>4.9295584638604339E-2</v>
      </c>
    </row>
    <row r="1971" spans="1:14">
      <c r="A1971" s="16" t="s">
        <v>441</v>
      </c>
      <c r="B1971" s="16" t="s">
        <v>420</v>
      </c>
      <c r="C1971" s="29">
        <v>1</v>
      </c>
      <c r="D1971" s="34" t="s">
        <v>107</v>
      </c>
      <c r="E1971" s="199">
        <v>3.407241162616037E-2</v>
      </c>
      <c r="F1971" s="199">
        <v>3.5549219879129471E-2</v>
      </c>
      <c r="G1971" s="199">
        <v>3.4819531090179205E-2</v>
      </c>
      <c r="H1971" s="199">
        <v>3.717659138887671E-2</v>
      </c>
      <c r="I1971" s="199">
        <v>3.9559807289538486E-2</v>
      </c>
      <c r="J1971" s="199">
        <v>3.3741918965439419E-2</v>
      </c>
      <c r="K1971" s="199">
        <v>3.834520107740616E-2</v>
      </c>
      <c r="L1971" s="199">
        <v>2.8703569434746841E-2</v>
      </c>
      <c r="M1971" s="199">
        <v>3.4315463918825707E-2</v>
      </c>
      <c r="N1971" s="199">
        <v>3.1897910969107712E-2</v>
      </c>
    </row>
    <row r="1972" spans="1:14">
      <c r="C1972" s="29">
        <v>2</v>
      </c>
      <c r="D1972" s="34" t="s">
        <v>108</v>
      </c>
      <c r="E1972" s="199">
        <v>3.2701056297447545E-2</v>
      </c>
      <c r="F1972" s="199">
        <v>3.6539383552746683E-2</v>
      </c>
      <c r="G1972" s="199">
        <v>3.4768083204098466E-2</v>
      </c>
      <c r="H1972" s="199">
        <v>3.6377125685157531E-2</v>
      </c>
      <c r="I1972" s="199">
        <v>3.7492876965468588E-2</v>
      </c>
      <c r="J1972" s="199">
        <v>3.2604816116963489E-2</v>
      </c>
      <c r="K1972" s="199">
        <v>3.8044701605733353E-2</v>
      </c>
      <c r="L1972" s="199">
        <v>2.772071527096354E-2</v>
      </c>
      <c r="M1972" s="199">
        <v>3.4300569062327015E-2</v>
      </c>
      <c r="N1972" s="199">
        <v>3.6918778826900381E-2</v>
      </c>
    </row>
    <row r="1973" spans="1:14">
      <c r="C1973" s="29">
        <v>3</v>
      </c>
      <c r="D1973" s="34" t="s">
        <v>109</v>
      </c>
      <c r="E1973" s="199">
        <v>3.2484403881860878E-2</v>
      </c>
      <c r="F1973" s="199">
        <v>3.5448248628197149E-2</v>
      </c>
      <c r="G1973" s="199">
        <v>3.4437200103732274E-2</v>
      </c>
      <c r="H1973" s="199">
        <v>3.5658776761090485E-2</v>
      </c>
      <c r="I1973" s="199">
        <v>3.3476508131344195E-2</v>
      </c>
      <c r="J1973" s="199">
        <v>3.2642781448794303E-2</v>
      </c>
      <c r="K1973" s="199">
        <v>3.8503774523413872E-2</v>
      </c>
      <c r="L1973" s="199">
        <v>2.7230175066129441E-2</v>
      </c>
      <c r="M1973" s="199">
        <v>3.3813452088684443E-2</v>
      </c>
      <c r="N1973" s="199">
        <v>4.2374871198333747E-2</v>
      </c>
    </row>
    <row r="1974" spans="1:14">
      <c r="C1974" s="29">
        <v>4</v>
      </c>
      <c r="D1974" s="34" t="s">
        <v>110</v>
      </c>
      <c r="E1974" s="199">
        <v>3.3198858491145705E-2</v>
      </c>
      <c r="F1974" s="199">
        <v>3.6370981633717402E-2</v>
      </c>
      <c r="G1974" s="199">
        <v>3.48661077999948E-2</v>
      </c>
      <c r="H1974" s="199">
        <v>3.5795318907560686E-2</v>
      </c>
      <c r="I1974" s="199">
        <v>3.4506315670198233E-2</v>
      </c>
      <c r="J1974" s="199">
        <v>3.2046939379792298E-2</v>
      </c>
      <c r="K1974" s="199">
        <v>3.8823949757137988E-2</v>
      </c>
      <c r="L1974" s="199">
        <v>2.7819267965359214E-2</v>
      </c>
      <c r="M1974" s="199">
        <v>3.4187557293971819E-2</v>
      </c>
      <c r="N1974" s="199">
        <v>4.0646368038571044E-2</v>
      </c>
    </row>
    <row r="1975" spans="1:14">
      <c r="C1975" s="29">
        <v>5</v>
      </c>
      <c r="D1975" s="34" t="s">
        <v>111</v>
      </c>
      <c r="E1975" s="199">
        <v>3.4613230726790865E-2</v>
      </c>
      <c r="F1975" s="199">
        <v>3.6628762973209689E-2</v>
      </c>
      <c r="G1975" s="199">
        <v>3.6041344816060729E-2</v>
      </c>
      <c r="H1975" s="199">
        <v>3.6696539627328759E-2</v>
      </c>
      <c r="I1975" s="199">
        <v>3.428850047750643E-2</v>
      </c>
      <c r="J1975" s="199">
        <v>3.3056832886546511E-2</v>
      </c>
      <c r="K1975" s="199">
        <v>3.9355026151422466E-2</v>
      </c>
      <c r="L1975" s="199">
        <v>3.1657076569417644E-2</v>
      </c>
      <c r="M1975" s="199">
        <v>3.6954690634618606E-2</v>
      </c>
      <c r="N1975" s="199">
        <v>4.3097516951772628E-2</v>
      </c>
    </row>
    <row r="1976" spans="1:14">
      <c r="C1976" s="29">
        <v>6</v>
      </c>
      <c r="D1976" s="34" t="s">
        <v>112</v>
      </c>
      <c r="E1976" s="199">
        <v>3.630268815765271E-2</v>
      </c>
      <c r="F1976" s="199">
        <v>3.8676917091290758E-2</v>
      </c>
      <c r="G1976" s="199">
        <v>3.9420895531695692E-2</v>
      </c>
      <c r="H1976" s="199">
        <v>3.8587757398169449E-2</v>
      </c>
      <c r="I1976" s="199">
        <v>3.8035100940695891E-2</v>
      </c>
      <c r="J1976" s="199">
        <v>3.7266702104896389E-2</v>
      </c>
      <c r="K1976" s="199">
        <v>4.0198089414140561E-2</v>
      </c>
      <c r="L1976" s="199">
        <v>3.9490898065801326E-2</v>
      </c>
      <c r="M1976" s="199">
        <v>4.3812944560240784E-2</v>
      </c>
      <c r="N1976" s="199">
        <v>5.8472799286428241E-2</v>
      </c>
    </row>
    <row r="1977" spans="1:14">
      <c r="C1977" s="29">
        <v>7</v>
      </c>
      <c r="D1977" s="34" t="s">
        <v>113</v>
      </c>
      <c r="E1977" s="199">
        <v>4.321299917025502E-2</v>
      </c>
      <c r="F1977" s="199">
        <v>4.2488951704053833E-2</v>
      </c>
      <c r="G1977" s="199">
        <v>4.3624019399503312E-2</v>
      </c>
      <c r="H1977" s="199">
        <v>4.5890661176753923E-2</v>
      </c>
      <c r="I1977" s="199">
        <v>4.2539501210673264E-2</v>
      </c>
      <c r="J1977" s="199">
        <v>4.111413176471114E-2</v>
      </c>
      <c r="K1977" s="199">
        <v>4.1395553247323809E-2</v>
      </c>
      <c r="L1977" s="199">
        <v>4.5055784323940182E-2</v>
      </c>
      <c r="M1977" s="199">
        <v>4.7395196952559643E-2</v>
      </c>
      <c r="N1977" s="199">
        <v>6.2509091538402881E-2</v>
      </c>
    </row>
    <row r="1978" spans="1:14">
      <c r="C1978" s="29">
        <v>8</v>
      </c>
      <c r="D1978" s="34" t="s">
        <v>114</v>
      </c>
      <c r="E1978" s="199">
        <v>4.5619540575928146E-2</v>
      </c>
      <c r="F1978" s="199">
        <v>4.5952963450876981E-2</v>
      </c>
      <c r="G1978" s="199">
        <v>4.7364193687560396E-2</v>
      </c>
      <c r="H1978" s="199">
        <v>4.9328789233393754E-2</v>
      </c>
      <c r="I1978" s="199">
        <v>4.155985536115743E-2</v>
      </c>
      <c r="J1978" s="199">
        <v>4.3986178737607053E-2</v>
      </c>
      <c r="K1978" s="199">
        <v>4.3523580808684646E-2</v>
      </c>
      <c r="L1978" s="199">
        <v>5.0554118355760069E-2</v>
      </c>
      <c r="M1978" s="199">
        <v>5.2781224347747138E-2</v>
      </c>
      <c r="N1978" s="199">
        <v>4.732277288296366E-2</v>
      </c>
    </row>
    <row r="1979" spans="1:14">
      <c r="C1979" s="29">
        <v>9</v>
      </c>
      <c r="D1979" s="34" t="s">
        <v>115</v>
      </c>
      <c r="E1979" s="199">
        <v>4.3773477647391174E-2</v>
      </c>
      <c r="F1979" s="199">
        <v>4.7863774765538034E-2</v>
      </c>
      <c r="G1979" s="199">
        <v>4.8469994527815759E-2</v>
      </c>
      <c r="H1979" s="199">
        <v>4.9012885919063207E-2</v>
      </c>
      <c r="I1979" s="199">
        <v>4.2748508249582463E-2</v>
      </c>
      <c r="J1979" s="199">
        <v>4.3882494377573474E-2</v>
      </c>
      <c r="K1979" s="199">
        <v>4.4643018318066795E-2</v>
      </c>
      <c r="L1979" s="199">
        <v>5.2969679884520345E-2</v>
      </c>
      <c r="M1979" s="199">
        <v>5.2475761576377046E-2</v>
      </c>
      <c r="N1979" s="199">
        <v>4.2406443100183031E-2</v>
      </c>
    </row>
    <row r="1980" spans="1:14">
      <c r="C1980" s="29">
        <v>10</v>
      </c>
      <c r="D1980" s="34" t="s">
        <v>116</v>
      </c>
      <c r="E1980" s="199">
        <v>4.4745634424245576E-2</v>
      </c>
      <c r="F1980" s="199">
        <v>4.7553719513165484E-2</v>
      </c>
      <c r="G1980" s="199">
        <v>4.7890355858021795E-2</v>
      </c>
      <c r="H1980" s="199">
        <v>4.8296345500247431E-2</v>
      </c>
      <c r="I1980" s="199">
        <v>4.9298639558254656E-2</v>
      </c>
      <c r="J1980" s="199">
        <v>4.3005249231427435E-2</v>
      </c>
      <c r="K1980" s="199">
        <v>4.383456950862212E-2</v>
      </c>
      <c r="L1980" s="199">
        <v>5.3127337467751695E-2</v>
      </c>
      <c r="M1980" s="199">
        <v>5.0038994576696048E-2</v>
      </c>
      <c r="N1980" s="199">
        <v>4.3402478137042635E-2</v>
      </c>
    </row>
    <row r="1981" spans="1:14">
      <c r="C1981" s="29">
        <v>11</v>
      </c>
      <c r="D1981" s="34" t="s">
        <v>117</v>
      </c>
      <c r="E1981" s="199">
        <v>4.3390456997313552E-2</v>
      </c>
      <c r="F1981" s="199">
        <v>4.8272063499837613E-2</v>
      </c>
      <c r="G1981" s="199">
        <v>4.9208866815573148E-2</v>
      </c>
      <c r="H1981" s="199">
        <v>4.7012253580521239E-2</v>
      </c>
      <c r="I1981" s="199">
        <v>5.3016128326738902E-2</v>
      </c>
      <c r="J1981" s="199">
        <v>4.2067140973940327E-2</v>
      </c>
      <c r="K1981" s="199">
        <v>4.5209775006561259E-2</v>
      </c>
      <c r="L1981" s="199">
        <v>5.377973881008994E-2</v>
      </c>
      <c r="M1981" s="199">
        <v>5.0604762697352902E-2</v>
      </c>
      <c r="N1981" s="199">
        <v>3.6169238490404709E-2</v>
      </c>
    </row>
    <row r="1982" spans="1:14">
      <c r="C1982" s="29">
        <v>12</v>
      </c>
      <c r="D1982" s="34" t="s">
        <v>118</v>
      </c>
      <c r="E1982" s="199">
        <v>4.3360379977208173E-2</v>
      </c>
      <c r="F1982" s="199">
        <v>4.7101393473163354E-2</v>
      </c>
      <c r="G1982" s="199">
        <v>4.7870670796096783E-2</v>
      </c>
      <c r="H1982" s="199">
        <v>4.8231505267856634E-2</v>
      </c>
      <c r="I1982" s="199">
        <v>5.2484503994199148E-2</v>
      </c>
      <c r="J1982" s="199">
        <v>4.1264503486861913E-2</v>
      </c>
      <c r="K1982" s="199">
        <v>4.5606081735754783E-2</v>
      </c>
      <c r="L1982" s="199">
        <v>5.3252265642859037E-2</v>
      </c>
      <c r="M1982" s="199">
        <v>4.9140022999549837E-2</v>
      </c>
      <c r="N1982" s="199">
        <v>3.5753892581632078E-2</v>
      </c>
    </row>
    <row r="1983" spans="1:14">
      <c r="C1983" s="29">
        <v>13</v>
      </c>
      <c r="D1983" s="34" t="s">
        <v>119</v>
      </c>
      <c r="E1983" s="199">
        <v>4.2833218969728991E-2</v>
      </c>
      <c r="F1983" s="199">
        <v>4.6404602136107566E-2</v>
      </c>
      <c r="G1983" s="199">
        <v>4.7245444678505097E-2</v>
      </c>
      <c r="H1983" s="199">
        <v>4.678523298015707E-2</v>
      </c>
      <c r="I1983" s="199">
        <v>4.9929243652792124E-2</v>
      </c>
      <c r="J1983" s="199">
        <v>4.1343055659626468E-2</v>
      </c>
      <c r="K1983" s="199">
        <v>4.3844534275473565E-2</v>
      </c>
      <c r="L1983" s="199">
        <v>5.2210112206227448E-2</v>
      </c>
      <c r="M1983" s="199">
        <v>4.9579618288172755E-2</v>
      </c>
      <c r="N1983" s="199">
        <v>4.4978500704170338E-2</v>
      </c>
    </row>
    <row r="1984" spans="1:14">
      <c r="C1984" s="29">
        <v>14</v>
      </c>
      <c r="D1984" s="34" t="s">
        <v>120</v>
      </c>
      <c r="E1984" s="199">
        <v>4.2174592120524823E-2</v>
      </c>
      <c r="F1984" s="199">
        <v>4.6797209861551135E-2</v>
      </c>
      <c r="G1984" s="199">
        <v>4.6995167649138476E-2</v>
      </c>
      <c r="H1984" s="199">
        <v>5.0333892622447494E-2</v>
      </c>
      <c r="I1984" s="199">
        <v>4.781692894313052E-2</v>
      </c>
      <c r="J1984" s="199">
        <v>4.1038872403380541E-2</v>
      </c>
      <c r="K1984" s="199">
        <v>4.5870833240777169E-2</v>
      </c>
      <c r="L1984" s="199">
        <v>5.2991693873948968E-2</v>
      </c>
      <c r="M1984" s="199">
        <v>5.067655748185191E-2</v>
      </c>
      <c r="N1984" s="199">
        <v>4.5942496107301431E-2</v>
      </c>
    </row>
    <row r="1985" spans="1:14">
      <c r="C1985" s="29">
        <v>15</v>
      </c>
      <c r="D1985" s="34" t="s">
        <v>121</v>
      </c>
      <c r="E1985" s="199">
        <v>4.0983516317616042E-2</v>
      </c>
      <c r="F1985" s="199">
        <v>4.4990829871841886E-2</v>
      </c>
      <c r="G1985" s="199">
        <v>4.6648368700358343E-2</v>
      </c>
      <c r="H1985" s="199">
        <v>4.7576134879598213E-2</v>
      </c>
      <c r="I1985" s="199">
        <v>4.6051864499542336E-2</v>
      </c>
      <c r="J1985" s="199">
        <v>4.2155297180053931E-2</v>
      </c>
      <c r="K1985" s="199">
        <v>4.6271081889624997E-2</v>
      </c>
      <c r="L1985" s="199">
        <v>5.2585443436584944E-2</v>
      </c>
      <c r="M1985" s="199">
        <v>5.3722673848982223E-2</v>
      </c>
      <c r="N1985" s="199">
        <v>5.4309751695177259E-2</v>
      </c>
    </row>
    <row r="1986" spans="1:14">
      <c r="C1986" s="29">
        <v>16</v>
      </c>
      <c r="D1986" s="34" t="s">
        <v>122</v>
      </c>
      <c r="E1986" s="199">
        <v>4.2270357021435064E-2</v>
      </c>
      <c r="F1986" s="199">
        <v>4.524456863327099E-2</v>
      </c>
      <c r="G1986" s="199">
        <v>4.4001447903925031E-2</v>
      </c>
      <c r="H1986" s="199">
        <v>4.154961027775661E-2</v>
      </c>
      <c r="I1986" s="199">
        <v>4.6072168040464941E-2</v>
      </c>
      <c r="J1986" s="199">
        <v>4.4823679845745902E-2</v>
      </c>
      <c r="K1986" s="199">
        <v>4.5575206184814414E-2</v>
      </c>
      <c r="L1986" s="199">
        <v>4.8743759301275003E-2</v>
      </c>
      <c r="M1986" s="199">
        <v>4.5222596931628029E-2</v>
      </c>
      <c r="N1986" s="199">
        <v>4.5421208927879007E-2</v>
      </c>
    </row>
    <row r="1987" spans="1:14">
      <c r="C1987" s="29">
        <v>17</v>
      </c>
      <c r="D1987" s="34" t="s">
        <v>123</v>
      </c>
      <c r="E1987" s="199">
        <v>4.5840504664058652E-2</v>
      </c>
      <c r="F1987" s="199">
        <v>4.8668667203020856E-2</v>
      </c>
      <c r="G1987" s="199">
        <v>4.4358083122515657E-2</v>
      </c>
      <c r="H1987" s="199">
        <v>4.0084880598227984E-2</v>
      </c>
      <c r="I1987" s="199">
        <v>4.6146365539277714E-2</v>
      </c>
      <c r="J1987" s="199">
        <v>4.9748245945809219E-2</v>
      </c>
      <c r="K1987" s="199">
        <v>4.8821503905960212E-2</v>
      </c>
      <c r="L1987" s="199">
        <v>4.6578940999786954E-2</v>
      </c>
      <c r="M1987" s="199">
        <v>3.7228945135229521E-2</v>
      </c>
      <c r="N1987" s="199">
        <v>4.4013102105401505E-2</v>
      </c>
    </row>
    <row r="1988" spans="1:14">
      <c r="C1988" s="29">
        <v>18</v>
      </c>
      <c r="D1988" s="34" t="s">
        <v>124</v>
      </c>
      <c r="E1988" s="199">
        <v>4.9055047661413331E-2</v>
      </c>
      <c r="F1988" s="199">
        <v>4.3421762029529826E-2</v>
      </c>
      <c r="G1988" s="199">
        <v>4.3000458748346758E-2</v>
      </c>
      <c r="H1988" s="199">
        <v>4.0123816652461022E-2</v>
      </c>
      <c r="I1988" s="199">
        <v>4.1798123385513926E-2</v>
      </c>
      <c r="J1988" s="199">
        <v>5.2232113570791168E-2</v>
      </c>
      <c r="K1988" s="199">
        <v>4.3812508293046094E-2</v>
      </c>
      <c r="L1988" s="199">
        <v>4.3257805101258519E-2</v>
      </c>
      <c r="M1988" s="199">
        <v>3.6003941699167402E-2</v>
      </c>
      <c r="N1988" s="199">
        <v>4.3436154832348521E-2</v>
      </c>
    </row>
    <row r="1989" spans="1:14">
      <c r="C1989" s="29">
        <v>19</v>
      </c>
      <c r="D1989" s="34" t="s">
        <v>125</v>
      </c>
      <c r="E1989" s="199">
        <v>4.9285857262681788E-2</v>
      </c>
      <c r="F1989" s="199">
        <v>3.957123554956006E-2</v>
      </c>
      <c r="G1989" s="199">
        <v>4.1714393080520419E-2</v>
      </c>
      <c r="H1989" s="199">
        <v>4.0070678512872507E-2</v>
      </c>
      <c r="I1989" s="199">
        <v>4.5987221608222564E-2</v>
      </c>
      <c r="J1989" s="199">
        <v>5.2115164864698485E-2</v>
      </c>
      <c r="K1989" s="199">
        <v>4.0137962450829838E-2</v>
      </c>
      <c r="L1989" s="199">
        <v>4.1446170401690678E-2</v>
      </c>
      <c r="M1989" s="199">
        <v>3.555622910779651E-2</v>
      </c>
      <c r="N1989" s="199">
        <v>4.0433783899452611E-2</v>
      </c>
    </row>
    <row r="1990" spans="1:14">
      <c r="C1990" s="29">
        <v>20</v>
      </c>
      <c r="D1990" s="34" t="s">
        <v>126</v>
      </c>
      <c r="E1990" s="199">
        <v>4.8320407802517548E-2</v>
      </c>
      <c r="F1990" s="199">
        <v>3.9426564845270504E-2</v>
      </c>
      <c r="G1990" s="199">
        <v>4.0167706960204004E-2</v>
      </c>
      <c r="H1990" s="199">
        <v>3.8635789169989693E-2</v>
      </c>
      <c r="I1990" s="199">
        <v>4.152895217754729E-2</v>
      </c>
      <c r="J1990" s="199">
        <v>5.0691464921042803E-2</v>
      </c>
      <c r="K1990" s="199">
        <v>3.8253707937962039E-2</v>
      </c>
      <c r="L1990" s="199">
        <v>3.9706494233792647E-2</v>
      </c>
      <c r="M1990" s="199">
        <v>3.5433287435108859E-2</v>
      </c>
      <c r="N1990" s="199">
        <v>3.8320103537128787E-2</v>
      </c>
    </row>
    <row r="1991" spans="1:14">
      <c r="C1991" s="29">
        <v>21</v>
      </c>
      <c r="D1991" s="34" t="s">
        <v>127</v>
      </c>
      <c r="E1991" s="199">
        <v>4.6956400089692527E-2</v>
      </c>
      <c r="F1991" s="199">
        <v>3.8539609238113372E-2</v>
      </c>
      <c r="G1991" s="199">
        <v>3.9577455637750079E-2</v>
      </c>
      <c r="H1991" s="199">
        <v>3.777068536391593E-2</v>
      </c>
      <c r="I1991" s="199">
        <v>3.8934726952457914E-2</v>
      </c>
      <c r="J1991" s="199">
        <v>4.7386971846521041E-2</v>
      </c>
      <c r="K1991" s="199">
        <v>3.8809417100558387E-2</v>
      </c>
      <c r="L1991" s="199">
        <v>3.8435368579301681E-2</v>
      </c>
      <c r="M1991" s="199">
        <v>3.4724166171747617E-2</v>
      </c>
      <c r="N1991" s="199">
        <v>3.7686092974807489E-2</v>
      </c>
    </row>
    <row r="1992" spans="1:14">
      <c r="C1992" s="29">
        <v>22</v>
      </c>
      <c r="D1992" s="34" t="s">
        <v>128</v>
      </c>
      <c r="E1992" s="199">
        <v>4.4951535656346291E-2</v>
      </c>
      <c r="F1992" s="199">
        <v>3.7372434235701212E-2</v>
      </c>
      <c r="G1992" s="199">
        <v>3.7862726458589686E-2</v>
      </c>
      <c r="H1992" s="199">
        <v>3.7822919250878814E-2</v>
      </c>
      <c r="I1992" s="199">
        <v>3.2277554181715788E-2</v>
      </c>
      <c r="J1992" s="199">
        <v>4.4595814354505769E-2</v>
      </c>
      <c r="K1992" s="199">
        <v>3.7457795448104653E-2</v>
      </c>
      <c r="L1992" s="199">
        <v>3.4668352202837378E-2</v>
      </c>
      <c r="M1992" s="199">
        <v>3.4394272683369073E-2</v>
      </c>
      <c r="N1992" s="199">
        <v>3.2714336964335913E-2</v>
      </c>
    </row>
    <row r="1993" spans="1:14">
      <c r="C1993" s="29">
        <v>23</v>
      </c>
      <c r="D1993" s="34" t="s">
        <v>129</v>
      </c>
      <c r="E1993" s="199">
        <v>4.2361790773019783E-2</v>
      </c>
      <c r="F1993" s="199">
        <v>3.5340112577527498E-2</v>
      </c>
      <c r="G1993" s="199">
        <v>3.565600221549612E-2</v>
      </c>
      <c r="H1993" s="199">
        <v>3.5991701301315265E-2</v>
      </c>
      <c r="I1993" s="199">
        <v>3.0064617511893613E-2</v>
      </c>
      <c r="J1993" s="199">
        <v>4.024764705592964E-2</v>
      </c>
      <c r="K1993" s="199">
        <v>3.6676043416404576E-2</v>
      </c>
      <c r="L1993" s="199">
        <v>3.0004496588171815E-2</v>
      </c>
      <c r="M1993" s="199">
        <v>3.3834178793759349E-2</v>
      </c>
      <c r="N1993" s="199">
        <v>2.724584969810246E-2</v>
      </c>
    </row>
    <row r="1994" spans="1:14">
      <c r="C1994" s="29">
        <v>24</v>
      </c>
      <c r="D1994" s="34" t="s">
        <v>130</v>
      </c>
      <c r="E1994" s="199">
        <v>3.7491633687565515E-2</v>
      </c>
      <c r="F1994" s="199">
        <v>3.5776023653578591E-2</v>
      </c>
      <c r="G1994" s="199">
        <v>3.399148121431813E-2</v>
      </c>
      <c r="H1994" s="199">
        <v>3.5190107944359304E-2</v>
      </c>
      <c r="I1994" s="199">
        <v>3.4385987332083368E-2</v>
      </c>
      <c r="J1994" s="199">
        <v>3.6941982877341351E-2</v>
      </c>
      <c r="K1994" s="199">
        <v>3.6986084702176208E-2</v>
      </c>
      <c r="L1994" s="199">
        <v>2.8010736217784743E-2</v>
      </c>
      <c r="M1994" s="199">
        <v>3.3802891714235637E-2</v>
      </c>
      <c r="N1994" s="199">
        <v>2.4526456552151871E-2</v>
      </c>
    </row>
    <row r="1995" spans="1:14">
      <c r="A1995" s="16" t="s">
        <v>441</v>
      </c>
      <c r="B1995" s="16" t="s">
        <v>424</v>
      </c>
      <c r="C1995" s="29">
        <v>1</v>
      </c>
      <c r="D1995" s="34" t="s">
        <v>131</v>
      </c>
      <c r="E1995" s="199">
        <v>3.4301608328688497E-2</v>
      </c>
      <c r="F1995" s="199">
        <v>4.1845092070812447E-2</v>
      </c>
      <c r="G1995" s="199">
        <v>3.8900780712509742E-2</v>
      </c>
      <c r="H1995" s="199">
        <v>4.3047910104662024E-2</v>
      </c>
      <c r="I1995" s="199">
        <v>3.8670587982506617E-2</v>
      </c>
      <c r="J1995" s="199">
        <v>3.4093599407045733E-2</v>
      </c>
      <c r="K1995" s="199">
        <v>4.011305544473228E-2</v>
      </c>
      <c r="L1995" s="199">
        <v>3.4713283285725621E-2</v>
      </c>
      <c r="M1995" s="199">
        <v>3.8257225991861661E-2</v>
      </c>
      <c r="N1995" s="199">
        <v>2.5560739703687132E-2</v>
      </c>
    </row>
    <row r="1996" spans="1:14">
      <c r="C1996" s="29">
        <v>2</v>
      </c>
      <c r="D1996" s="34" t="s">
        <v>132</v>
      </c>
      <c r="E1996" s="199">
        <v>3.285143754023713E-2</v>
      </c>
      <c r="F1996" s="199">
        <v>4.1503223807241259E-2</v>
      </c>
      <c r="G1996" s="199">
        <v>3.7969007862093111E-2</v>
      </c>
      <c r="H1996" s="199">
        <v>4.1795565177598963E-2</v>
      </c>
      <c r="I1996" s="199">
        <v>3.7192377402640725E-2</v>
      </c>
      <c r="J1996" s="199">
        <v>3.2410403784713944E-2</v>
      </c>
      <c r="K1996" s="199">
        <v>4.0054595545413858E-2</v>
      </c>
      <c r="L1996" s="199">
        <v>3.4460753070130613E-2</v>
      </c>
      <c r="M1996" s="199">
        <v>3.8185419150682395E-2</v>
      </c>
      <c r="N1996" s="199">
        <v>2.4786645258117156E-2</v>
      </c>
    </row>
    <row r="1997" spans="1:14">
      <c r="C1997" s="29">
        <v>3</v>
      </c>
      <c r="D1997" s="34" t="s">
        <v>133</v>
      </c>
      <c r="E1997" s="199">
        <v>3.1974033365152164E-2</v>
      </c>
      <c r="F1997" s="199">
        <v>4.1318867117935892E-2</v>
      </c>
      <c r="G1997" s="199">
        <v>3.7583243456654224E-2</v>
      </c>
      <c r="H1997" s="199">
        <v>4.0784135581608816E-2</v>
      </c>
      <c r="I1997" s="199">
        <v>3.9904119832958725E-2</v>
      </c>
      <c r="J1997" s="199">
        <v>3.2227881627513853E-2</v>
      </c>
      <c r="K1997" s="199">
        <v>4.0305218497919536E-2</v>
      </c>
      <c r="L1997" s="199">
        <v>3.4292866452239265E-2</v>
      </c>
      <c r="M1997" s="199">
        <v>3.6956704781421566E-2</v>
      </c>
      <c r="N1997" s="199">
        <v>2.3173444528775049E-2</v>
      </c>
    </row>
    <row r="1998" spans="1:14">
      <c r="C1998" s="29">
        <v>4</v>
      </c>
      <c r="D1998" s="34" t="s">
        <v>134</v>
      </c>
      <c r="E1998" s="199">
        <v>3.2558844637911345E-2</v>
      </c>
      <c r="F1998" s="199">
        <v>4.1185441654080661E-2</v>
      </c>
      <c r="G1998" s="199">
        <v>3.8009786630235416E-2</v>
      </c>
      <c r="H1998" s="199">
        <v>4.051799806786039E-2</v>
      </c>
      <c r="I1998" s="199">
        <v>3.9181886329253145E-2</v>
      </c>
      <c r="J1998" s="199">
        <v>3.1280440444485504E-2</v>
      </c>
      <c r="K1998" s="199">
        <v>4.0424538516372857E-2</v>
      </c>
      <c r="L1998" s="199">
        <v>3.396875454664379E-2</v>
      </c>
      <c r="M1998" s="199">
        <v>3.7052681611981858E-2</v>
      </c>
      <c r="N1998" s="199">
        <v>2.6164997021550673E-2</v>
      </c>
    </row>
    <row r="1999" spans="1:14">
      <c r="C1999" s="29">
        <v>5</v>
      </c>
      <c r="D1999" s="34" t="s">
        <v>135</v>
      </c>
      <c r="E1999" s="199">
        <v>3.3232565487927176E-2</v>
      </c>
      <c r="F1999" s="199">
        <v>4.1319198198491371E-2</v>
      </c>
      <c r="G1999" s="199">
        <v>3.8663653582424157E-2</v>
      </c>
      <c r="H1999" s="199">
        <v>4.1577062130866344E-2</v>
      </c>
      <c r="I1999" s="199">
        <v>4.1929036813178333E-2</v>
      </c>
      <c r="J1999" s="199">
        <v>3.1902750130034303E-2</v>
      </c>
      <c r="K1999" s="199">
        <v>4.1133148866742575E-2</v>
      </c>
      <c r="L1999" s="199">
        <v>3.6462102222093867E-2</v>
      </c>
      <c r="M1999" s="199">
        <v>3.9751458680831873E-2</v>
      </c>
      <c r="N1999" s="199">
        <v>3.6616027988352298E-2</v>
      </c>
    </row>
    <row r="2000" spans="1:14">
      <c r="C2000" s="29">
        <v>6</v>
      </c>
      <c r="D2000" s="34" t="s">
        <v>136</v>
      </c>
      <c r="E2000" s="199">
        <v>3.3792125677368355E-2</v>
      </c>
      <c r="F2000" s="199">
        <v>4.2401693664653552E-2</v>
      </c>
      <c r="G2000" s="199">
        <v>4.0796181895408533E-2</v>
      </c>
      <c r="H2000" s="199">
        <v>4.3194292427457794E-2</v>
      </c>
      <c r="I2000" s="199">
        <v>3.9098964904566227E-2</v>
      </c>
      <c r="J2000" s="199">
        <v>3.5347266276590607E-2</v>
      </c>
      <c r="K2000" s="199">
        <v>4.1845959601791174E-2</v>
      </c>
      <c r="L2000" s="199">
        <v>3.8815300803936061E-2</v>
      </c>
      <c r="M2000" s="199">
        <v>4.6088478333054725E-2</v>
      </c>
      <c r="N2000" s="199">
        <v>5.0598864863066931E-2</v>
      </c>
    </row>
    <row r="2001" spans="3:14">
      <c r="C2001" s="29">
        <v>7</v>
      </c>
      <c r="D2001" s="34" t="s">
        <v>137</v>
      </c>
      <c r="E2001" s="199">
        <v>3.7148861799010363E-2</v>
      </c>
      <c r="F2001" s="199">
        <v>4.2958115923193776E-2</v>
      </c>
      <c r="G2001" s="199">
        <v>4.1833540953024696E-2</v>
      </c>
      <c r="H2001" s="199">
        <v>4.2645893935704178E-2</v>
      </c>
      <c r="I2001" s="199">
        <v>3.7008073944121256E-2</v>
      </c>
      <c r="J2001" s="199">
        <v>3.8911857065107983E-2</v>
      </c>
      <c r="K2001" s="199">
        <v>4.1741186370104474E-2</v>
      </c>
      <c r="L2001" s="199">
        <v>4.3082114535301544E-2</v>
      </c>
      <c r="M2001" s="199">
        <v>4.7002543386009857E-2</v>
      </c>
      <c r="N2001" s="199">
        <v>4.9599244854741389E-2</v>
      </c>
    </row>
    <row r="2002" spans="3:14">
      <c r="C2002" s="29">
        <v>8</v>
      </c>
      <c r="D2002" s="34" t="s">
        <v>138</v>
      </c>
      <c r="E2002" s="199">
        <v>4.176866498054476E-2</v>
      </c>
      <c r="F2002" s="199">
        <v>4.1704134524320216E-2</v>
      </c>
      <c r="G2002" s="199">
        <v>4.2885904404367362E-2</v>
      </c>
      <c r="H2002" s="199">
        <v>4.3563258839806371E-2</v>
      </c>
      <c r="I2002" s="199">
        <v>4.2035109657531496E-2</v>
      </c>
      <c r="J2002" s="199">
        <v>4.1382763498973976E-2</v>
      </c>
      <c r="K2002" s="199">
        <v>3.9572078628364565E-2</v>
      </c>
      <c r="L2002" s="199">
        <v>4.5536489619003175E-2</v>
      </c>
      <c r="M2002" s="199">
        <v>4.7898151356164931E-2</v>
      </c>
      <c r="N2002" s="199">
        <v>4.7529701338639117E-2</v>
      </c>
    </row>
    <row r="2003" spans="3:14">
      <c r="C2003" s="29">
        <v>9</v>
      </c>
      <c r="D2003" s="34" t="s">
        <v>139</v>
      </c>
      <c r="E2003" s="199">
        <v>4.546803098822487E-2</v>
      </c>
      <c r="F2003" s="199">
        <v>3.8161351860398894E-2</v>
      </c>
      <c r="G2003" s="199">
        <v>4.2738854132196684E-2</v>
      </c>
      <c r="H2003" s="199">
        <v>4.2613713909531989E-2</v>
      </c>
      <c r="I2003" s="199">
        <v>4.3349898451518064E-2</v>
      </c>
      <c r="J2003" s="199">
        <v>4.4496551553382807E-2</v>
      </c>
      <c r="K2003" s="199">
        <v>3.8496889251475631E-2</v>
      </c>
      <c r="L2003" s="199">
        <v>4.6349600985361082E-2</v>
      </c>
      <c r="M2003" s="199">
        <v>4.792952839692502E-2</v>
      </c>
      <c r="N2003" s="199">
        <v>5.3067802811535225E-2</v>
      </c>
    </row>
    <row r="2004" spans="3:14">
      <c r="C2004" s="29">
        <v>10</v>
      </c>
      <c r="D2004" s="34" t="s">
        <v>140</v>
      </c>
      <c r="E2004" s="199">
        <v>4.6906853698892234E-2</v>
      </c>
      <c r="F2004" s="199">
        <v>3.7661337451497218E-2</v>
      </c>
      <c r="G2004" s="199">
        <v>4.312907657384854E-2</v>
      </c>
      <c r="H2004" s="199">
        <v>4.1416028195322731E-2</v>
      </c>
      <c r="I2004" s="199">
        <v>4.7769549860743471E-2</v>
      </c>
      <c r="J2004" s="199">
        <v>4.581894480320934E-2</v>
      </c>
      <c r="K2004" s="199">
        <v>4.1247613895112542E-2</v>
      </c>
      <c r="L2004" s="199">
        <v>4.6083978414725585E-2</v>
      </c>
      <c r="M2004" s="199">
        <v>4.5616504358596169E-2</v>
      </c>
      <c r="N2004" s="199">
        <v>6.077674531587187E-2</v>
      </c>
    </row>
    <row r="2005" spans="3:14">
      <c r="C2005" s="29">
        <v>11</v>
      </c>
      <c r="D2005" s="34" t="s">
        <v>141</v>
      </c>
      <c r="E2005" s="199">
        <v>4.6839395018300249E-2</v>
      </c>
      <c r="F2005" s="199">
        <v>4.050407787091917E-2</v>
      </c>
      <c r="G2005" s="199">
        <v>4.4445488500174581E-2</v>
      </c>
      <c r="H2005" s="199">
        <v>4.2233039587453412E-2</v>
      </c>
      <c r="I2005" s="199">
        <v>4.9839105199143072E-2</v>
      </c>
      <c r="J2005" s="199">
        <v>4.4848074059994324E-2</v>
      </c>
      <c r="K2005" s="199">
        <v>4.471276760382583E-2</v>
      </c>
      <c r="L2005" s="199">
        <v>4.6984138718434126E-2</v>
      </c>
      <c r="M2005" s="199">
        <v>4.5909093066412276E-2</v>
      </c>
      <c r="N2005" s="199">
        <v>6.2722060784556832E-2</v>
      </c>
    </row>
    <row r="2006" spans="3:14">
      <c r="C2006" s="29">
        <v>12</v>
      </c>
      <c r="D2006" s="34" t="s">
        <v>142</v>
      </c>
      <c r="E2006" s="199">
        <v>4.7294980860418362E-2</v>
      </c>
      <c r="F2006" s="199">
        <v>3.8713939102504896E-2</v>
      </c>
      <c r="G2006" s="199">
        <v>4.2672741022339221E-2</v>
      </c>
      <c r="H2006" s="199">
        <v>4.0411355735805336E-2</v>
      </c>
      <c r="I2006" s="199">
        <v>4.3741051522349604E-2</v>
      </c>
      <c r="J2006" s="199">
        <v>4.4016628728643432E-2</v>
      </c>
      <c r="K2006" s="199">
        <v>4.3122185571795008E-2</v>
      </c>
      <c r="L2006" s="199">
        <v>4.5569966466368343E-2</v>
      </c>
      <c r="M2006" s="199">
        <v>4.5503652480904391E-2</v>
      </c>
      <c r="N2006" s="199">
        <v>4.6398797734564234E-2</v>
      </c>
    </row>
    <row r="2007" spans="3:14">
      <c r="C2007" s="29">
        <v>13</v>
      </c>
      <c r="D2007" s="34" t="s">
        <v>143</v>
      </c>
      <c r="E2007" s="199">
        <v>4.5419589939773741E-2</v>
      </c>
      <c r="F2007" s="199">
        <v>3.8320974073205859E-2</v>
      </c>
      <c r="G2007" s="199">
        <v>4.2391581767586964E-2</v>
      </c>
      <c r="H2007" s="199">
        <v>4.061226346677229E-2</v>
      </c>
      <c r="I2007" s="199">
        <v>4.4275955238167589E-2</v>
      </c>
      <c r="J2007" s="199">
        <v>4.377806152095251E-2</v>
      </c>
      <c r="K2007" s="199">
        <v>4.2534713588224436E-2</v>
      </c>
      <c r="L2007" s="199">
        <v>4.5628242669967192E-2</v>
      </c>
      <c r="M2007" s="199">
        <v>4.560050822016945E-2</v>
      </c>
      <c r="N2007" s="199">
        <v>4.1435723450727581E-2</v>
      </c>
    </row>
    <row r="2008" spans="3:14">
      <c r="C2008" s="29">
        <v>14</v>
      </c>
      <c r="D2008" s="34" t="s">
        <v>144</v>
      </c>
      <c r="E2008" s="199">
        <v>4.44028241174187E-2</v>
      </c>
      <c r="F2008" s="199">
        <v>3.8494046433578871E-2</v>
      </c>
      <c r="G2008" s="199">
        <v>4.2337695795886462E-2</v>
      </c>
      <c r="H2008" s="199">
        <v>3.9444014782741343E-2</v>
      </c>
      <c r="I2008" s="199">
        <v>4.1429843783904352E-2</v>
      </c>
      <c r="J2008" s="199">
        <v>4.2587949620008517E-2</v>
      </c>
      <c r="K2008" s="199">
        <v>4.2634195426224764E-2</v>
      </c>
      <c r="L2008" s="199">
        <v>4.5877073534079826E-2</v>
      </c>
      <c r="M2008" s="199">
        <v>4.6180587965314053E-2</v>
      </c>
      <c r="N2008" s="199">
        <v>3.1264646562385666E-2</v>
      </c>
    </row>
    <row r="2009" spans="3:14">
      <c r="C2009" s="29">
        <v>15</v>
      </c>
      <c r="D2009" s="34" t="s">
        <v>145</v>
      </c>
      <c r="E2009" s="199">
        <v>4.2430532015444188E-2</v>
      </c>
      <c r="F2009" s="199">
        <v>3.9425610551515229E-2</v>
      </c>
      <c r="G2009" s="199">
        <v>4.3163016801003949E-2</v>
      </c>
      <c r="H2009" s="199">
        <v>3.9590263300854481E-2</v>
      </c>
      <c r="I2009" s="199">
        <v>4.086588730615226E-2</v>
      </c>
      <c r="J2009" s="199">
        <v>4.4595001190858442E-2</v>
      </c>
      <c r="K2009" s="199">
        <v>4.1691763662064833E-2</v>
      </c>
      <c r="L2009" s="199">
        <v>4.5944057676147468E-2</v>
      </c>
      <c r="M2009" s="199">
        <v>4.7408687098481554E-2</v>
      </c>
      <c r="N2009" s="199">
        <v>4.8081294027881513E-2</v>
      </c>
    </row>
    <row r="2010" spans="3:14">
      <c r="C2010" s="29">
        <v>16</v>
      </c>
      <c r="D2010" s="34" t="s">
        <v>146</v>
      </c>
      <c r="E2010" s="199">
        <v>4.3082484690185878E-2</v>
      </c>
      <c r="F2010" s="199">
        <v>4.13103417936325E-2</v>
      </c>
      <c r="G2010" s="199">
        <v>4.2969907368283371E-2</v>
      </c>
      <c r="H2010" s="199">
        <v>3.9884566700296248E-2</v>
      </c>
      <c r="I2010" s="199">
        <v>3.9970699079057717E-2</v>
      </c>
      <c r="J2010" s="199">
        <v>4.6775557084390525E-2</v>
      </c>
      <c r="K2010" s="199">
        <v>4.1090126744880252E-2</v>
      </c>
      <c r="L2010" s="199">
        <v>4.4426592832279677E-2</v>
      </c>
      <c r="M2010" s="199">
        <v>4.2675148487231133E-2</v>
      </c>
      <c r="N2010" s="199">
        <v>4.5342733339582539E-2</v>
      </c>
    </row>
    <row r="2011" spans="3:14">
      <c r="C2011" s="29">
        <v>17</v>
      </c>
      <c r="D2011" s="34" t="s">
        <v>147</v>
      </c>
      <c r="E2011" s="199">
        <v>4.7116825342867957E-2</v>
      </c>
      <c r="F2011" s="199">
        <v>4.6736131321778E-2</v>
      </c>
      <c r="G2011" s="199">
        <v>4.4561231527742821E-2</v>
      </c>
      <c r="H2011" s="199">
        <v>4.1778906494611696E-2</v>
      </c>
      <c r="I2011" s="199">
        <v>4.6868460291381052E-2</v>
      </c>
      <c r="J2011" s="199">
        <v>4.8484080758386429E-2</v>
      </c>
      <c r="K2011" s="199">
        <v>4.5058417440884541E-2</v>
      </c>
      <c r="L2011" s="199">
        <v>4.7386622070248734E-2</v>
      </c>
      <c r="M2011" s="199">
        <v>3.9266652639283743E-2</v>
      </c>
      <c r="N2011" s="199">
        <v>4.310914832476085E-2</v>
      </c>
    </row>
    <row r="2012" spans="3:14">
      <c r="C2012" s="29">
        <v>18</v>
      </c>
      <c r="D2012" s="34" t="s">
        <v>148</v>
      </c>
      <c r="E2012" s="199">
        <v>4.9351647602532134E-2</v>
      </c>
      <c r="F2012" s="199">
        <v>4.6699105479657714E-2</v>
      </c>
      <c r="G2012" s="199">
        <v>4.4965087769463494E-2</v>
      </c>
      <c r="H2012" s="199">
        <v>4.2532159955469814E-2</v>
      </c>
      <c r="I2012" s="199">
        <v>4.4542272222563531E-2</v>
      </c>
      <c r="J2012" s="199">
        <v>4.9989139541071523E-2</v>
      </c>
      <c r="K2012" s="199">
        <v>4.2753388160293886E-2</v>
      </c>
      <c r="L2012" s="199">
        <v>4.6715029927677378E-2</v>
      </c>
      <c r="M2012" s="199">
        <v>3.8738252725979298E-2</v>
      </c>
      <c r="N2012" s="199">
        <v>4.2933263584198397E-2</v>
      </c>
    </row>
    <row r="2013" spans="3:14">
      <c r="C2013" s="29">
        <v>19</v>
      </c>
      <c r="D2013" s="34" t="s">
        <v>149</v>
      </c>
      <c r="E2013" s="199">
        <v>4.8203974534350463E-2</v>
      </c>
      <c r="F2013" s="199">
        <v>4.4744143774710941E-2</v>
      </c>
      <c r="G2013" s="199">
        <v>4.4367032833746899E-2</v>
      </c>
      <c r="H2013" s="199">
        <v>4.3088386021157207E-2</v>
      </c>
      <c r="I2013" s="199">
        <v>4.0754215752468056E-2</v>
      </c>
      <c r="J2013" s="199">
        <v>4.9294301548297906E-2</v>
      </c>
      <c r="K2013" s="199">
        <v>4.3776918260677804E-2</v>
      </c>
      <c r="L2013" s="199">
        <v>4.5536215592967444E-2</v>
      </c>
      <c r="M2013" s="199">
        <v>3.7945564965152154E-2</v>
      </c>
      <c r="N2013" s="199">
        <v>3.173610838128587E-2</v>
      </c>
    </row>
    <row r="2014" spans="3:14">
      <c r="C2014" s="29">
        <v>20</v>
      </c>
      <c r="D2014" s="34" t="s">
        <v>150</v>
      </c>
      <c r="E2014" s="199">
        <v>4.6807714868421842E-2</v>
      </c>
      <c r="F2014" s="199">
        <v>4.5088136471846403E-2</v>
      </c>
      <c r="G2014" s="199">
        <v>4.3107219211833477E-2</v>
      </c>
      <c r="H2014" s="199">
        <v>4.2472081652969534E-2</v>
      </c>
      <c r="I2014" s="199">
        <v>3.8503534601385524E-2</v>
      </c>
      <c r="J2014" s="199">
        <v>4.9954042168679637E-2</v>
      </c>
      <c r="K2014" s="199">
        <v>4.1997191633713807E-2</v>
      </c>
      <c r="L2014" s="199">
        <v>4.4118831146816161E-2</v>
      </c>
      <c r="M2014" s="199">
        <v>3.7948992709100737E-2</v>
      </c>
      <c r="N2014" s="199">
        <v>3.2186151571321014E-2</v>
      </c>
    </row>
    <row r="2015" spans="3:14">
      <c r="C2015" s="29">
        <v>21</v>
      </c>
      <c r="D2015" s="34" t="s">
        <v>151</v>
      </c>
      <c r="E2015" s="199">
        <v>4.6087952836730318E-2</v>
      </c>
      <c r="F2015" s="199">
        <v>4.3218772885512298E-2</v>
      </c>
      <c r="G2015" s="199">
        <v>4.2331694038395845E-2</v>
      </c>
      <c r="H2015" s="199">
        <v>4.1747796905900525E-2</v>
      </c>
      <c r="I2015" s="199">
        <v>4.0835321379534092E-2</v>
      </c>
      <c r="J2015" s="199">
        <v>4.7307465945289999E-2</v>
      </c>
      <c r="K2015" s="199">
        <v>4.2799119621191484E-2</v>
      </c>
      <c r="L2015" s="199">
        <v>4.2276980371317149E-2</v>
      </c>
      <c r="M2015" s="199">
        <v>3.7135123248488763E-2</v>
      </c>
      <c r="N2015" s="199">
        <v>4.7892558110000032E-2</v>
      </c>
    </row>
    <row r="2016" spans="3:14">
      <c r="C2016" s="29">
        <v>22</v>
      </c>
      <c r="D2016" s="34" t="s">
        <v>152</v>
      </c>
      <c r="E2016" s="199">
        <v>4.3516710286670618E-2</v>
      </c>
      <c r="F2016" s="199">
        <v>4.3056267512868097E-2</v>
      </c>
      <c r="G2016" s="199">
        <v>4.2396241786023192E-2</v>
      </c>
      <c r="H2016" s="199">
        <v>4.2468736535903814E-2</v>
      </c>
      <c r="I2016" s="199">
        <v>3.9855547246600148E-2</v>
      </c>
      <c r="J2016" s="199">
        <v>4.4570479009274598E-2</v>
      </c>
      <c r="K2016" s="199">
        <v>4.2641777938826869E-2</v>
      </c>
      <c r="L2016" s="199">
        <v>3.8864214451314084E-2</v>
      </c>
      <c r="M2016" s="199">
        <v>3.7564382259895772E-2</v>
      </c>
      <c r="N2016" s="199">
        <v>4.8680007700627047E-2</v>
      </c>
    </row>
    <row r="2017" spans="3:14">
      <c r="C2017" s="29">
        <v>23</v>
      </c>
      <c r="D2017" s="34" t="s">
        <v>153</v>
      </c>
      <c r="E2017" s="199">
        <v>4.1497317817286522E-2</v>
      </c>
      <c r="F2017" s="199">
        <v>4.2126082897246203E-2</v>
      </c>
      <c r="G2017" s="199">
        <v>3.9967831156942413E-2</v>
      </c>
      <c r="H2017" s="199">
        <v>4.2012261861116097E-2</v>
      </c>
      <c r="I2017" s="199">
        <v>3.7713662636302103E-2</v>
      </c>
      <c r="J2017" s="199">
        <v>4.0062461556165579E-2</v>
      </c>
      <c r="K2017" s="199">
        <v>4.049910898203532E-2</v>
      </c>
      <c r="L2017" s="199">
        <v>3.4644259172058649E-2</v>
      </c>
      <c r="M2017" s="199">
        <v>3.7107086060806774E-2</v>
      </c>
      <c r="N2017" s="199">
        <v>4.5921036318939012E-2</v>
      </c>
    </row>
    <row r="2018" spans="3:14">
      <c r="C2018" s="29">
        <v>24</v>
      </c>
      <c r="D2018" s="34" t="s">
        <v>154</v>
      </c>
      <c r="E2018" s="199">
        <v>3.7945023565642097E-2</v>
      </c>
      <c r="F2018" s="199">
        <v>4.1503913558398491E-2</v>
      </c>
      <c r="G2018" s="199">
        <v>3.7813200217814737E-2</v>
      </c>
      <c r="H2018" s="199">
        <v>4.0568308628528775E-2</v>
      </c>
      <c r="I2018" s="199">
        <v>4.4664838561973029E-2</v>
      </c>
      <c r="J2018" s="199">
        <v>3.5864298676928426E-2</v>
      </c>
      <c r="K2018" s="199">
        <v>3.9754040747331715E-2</v>
      </c>
      <c r="L2018" s="199">
        <v>3.2262531435163104E-2</v>
      </c>
      <c r="M2018" s="199">
        <v>3.6277572025249998E-2</v>
      </c>
      <c r="N2018" s="199">
        <v>3.4422256424832716E-2</v>
      </c>
    </row>
  </sheetData>
  <phoneticPr fontId="13" type="noConversion"/>
  <pageMargins left="0.75" right="0.75" top="0.3" bottom="0.5" header="0.5" footer="0.3"/>
  <pageSetup scale="64" fitToHeight="2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G57"/>
  <sheetViews>
    <sheetView workbookViewId="0"/>
  </sheetViews>
  <sheetFormatPr defaultRowHeight="12.75"/>
  <cols>
    <col min="2" max="2" width="14" bestFit="1" customWidth="1"/>
    <col min="3" max="3" width="13" bestFit="1" customWidth="1"/>
    <col min="4" max="4" width="11.1640625" bestFit="1" customWidth="1"/>
    <col min="13" max="13" width="13.1640625" customWidth="1"/>
  </cols>
  <sheetData>
    <row r="1" spans="1:2">
      <c r="A1" t="s">
        <v>356</v>
      </c>
    </row>
    <row r="3" spans="1:2">
      <c r="A3" s="8" t="s">
        <v>357</v>
      </c>
    </row>
    <row r="5" spans="1:2">
      <c r="A5" t="s">
        <v>2353</v>
      </c>
    </row>
    <row r="6" spans="1:2">
      <c r="B6" t="s">
        <v>361</v>
      </c>
    </row>
    <row r="7" spans="1:2">
      <c r="B7" t="s">
        <v>362</v>
      </c>
    </row>
    <row r="8" spans="1:2">
      <c r="B8" t="s">
        <v>364</v>
      </c>
    </row>
    <row r="9" spans="1:2">
      <c r="B9" t="s">
        <v>2345</v>
      </c>
    </row>
    <row r="10" spans="1:2">
      <c r="B10" t="s">
        <v>363</v>
      </c>
    </row>
    <row r="11" spans="1:2">
      <c r="A11" t="s">
        <v>358</v>
      </c>
    </row>
    <row r="12" spans="1:2">
      <c r="B12" t="s">
        <v>218</v>
      </c>
    </row>
    <row r="13" spans="1:2">
      <c r="B13" t="s">
        <v>372</v>
      </c>
    </row>
    <row r="14" spans="1:2">
      <c r="B14" t="s">
        <v>373</v>
      </c>
    </row>
    <row r="15" spans="1:2">
      <c r="A15" t="s">
        <v>2346</v>
      </c>
    </row>
    <row r="16" spans="1:2">
      <c r="B16" t="s">
        <v>2348</v>
      </c>
    </row>
    <row r="17" spans="1:2">
      <c r="B17" t="s">
        <v>2351</v>
      </c>
    </row>
    <row r="18" spans="1:2">
      <c r="A18" t="s">
        <v>359</v>
      </c>
    </row>
    <row r="19" spans="1:2">
      <c r="B19" t="s">
        <v>365</v>
      </c>
    </row>
    <row r="20" spans="1:2">
      <c r="B20" t="s">
        <v>366</v>
      </c>
    </row>
    <row r="21" spans="1:2">
      <c r="A21" t="s">
        <v>360</v>
      </c>
    </row>
    <row r="22" spans="1:2">
      <c r="B22" t="s">
        <v>367</v>
      </c>
    </row>
    <row r="23" spans="1:2">
      <c r="B23" t="s">
        <v>2350</v>
      </c>
    </row>
    <row r="25" spans="1:2">
      <c r="A25" s="8" t="s">
        <v>368</v>
      </c>
    </row>
    <row r="27" spans="1:2">
      <c r="A27" t="s">
        <v>369</v>
      </c>
    </row>
    <row r="28" spans="1:2">
      <c r="B28" t="s">
        <v>2347</v>
      </c>
    </row>
    <row r="29" spans="1:2">
      <c r="B29" t="s">
        <v>374</v>
      </c>
    </row>
    <row r="30" spans="1:2">
      <c r="B30" t="s">
        <v>375</v>
      </c>
    </row>
    <row r="31" spans="1:2">
      <c r="A31" t="s">
        <v>370</v>
      </c>
    </row>
    <row r="32" spans="1:2">
      <c r="B32" t="s">
        <v>218</v>
      </c>
    </row>
    <row r="33" spans="1:7">
      <c r="A33" t="s">
        <v>2349</v>
      </c>
    </row>
    <row r="34" spans="1:7">
      <c r="B34" t="s">
        <v>2348</v>
      </c>
    </row>
    <row r="35" spans="1:7">
      <c r="B35" t="s">
        <v>2352</v>
      </c>
    </row>
    <row r="36" spans="1:7">
      <c r="A36" t="s">
        <v>359</v>
      </c>
    </row>
    <row r="37" spans="1:7">
      <c r="B37" t="s">
        <v>371</v>
      </c>
    </row>
    <row r="45" spans="1:7">
      <c r="B45" s="1"/>
      <c r="C45" s="1"/>
      <c r="D45" s="1"/>
    </row>
    <row r="46" spans="1:7">
      <c r="B46" s="1"/>
      <c r="C46" s="1"/>
      <c r="D46" s="1"/>
      <c r="G46" s="2"/>
    </row>
    <row r="47" spans="1:7">
      <c r="B47" s="1"/>
      <c r="C47" s="1"/>
      <c r="D47" s="1"/>
      <c r="G47" s="2"/>
    </row>
    <row r="48" spans="1:7">
      <c r="B48" s="1"/>
      <c r="C48" s="1"/>
      <c r="D48" s="1"/>
      <c r="G48" s="2"/>
    </row>
    <row r="49" spans="2:7">
      <c r="B49" s="1"/>
      <c r="C49" s="1"/>
      <c r="D49" s="1"/>
      <c r="G49" s="2"/>
    </row>
    <row r="50" spans="2:7">
      <c r="B50" s="1"/>
      <c r="C50" s="1"/>
      <c r="D50" s="1"/>
      <c r="G50" s="2"/>
    </row>
    <row r="51" spans="2:7">
      <c r="B51" s="1"/>
      <c r="C51" s="1"/>
      <c r="D51" s="1"/>
      <c r="G51" s="2"/>
    </row>
    <row r="52" spans="2:7">
      <c r="B52" s="1"/>
      <c r="C52" s="1"/>
      <c r="D52" s="1"/>
      <c r="G52" s="2"/>
    </row>
    <row r="53" spans="2:7">
      <c r="B53" s="1"/>
      <c r="C53" s="1"/>
      <c r="D53" s="1"/>
      <c r="G53" s="2"/>
    </row>
    <row r="54" spans="2:7">
      <c r="B54" s="1"/>
      <c r="C54" s="1"/>
      <c r="D54" s="1"/>
      <c r="G54" s="2"/>
    </row>
    <row r="55" spans="2:7">
      <c r="B55" s="1"/>
      <c r="C55" s="1"/>
      <c r="D55" s="1"/>
      <c r="G55" s="2"/>
    </row>
    <row r="56" spans="2:7">
      <c r="B56" s="1"/>
      <c r="C56" s="1"/>
      <c r="D56" s="1"/>
      <c r="G56" s="2"/>
    </row>
    <row r="57" spans="2:7">
      <c r="B57" s="1"/>
      <c r="C57" s="1"/>
      <c r="D57" s="1"/>
      <c r="G57" s="2"/>
    </row>
  </sheetData>
  <phoneticPr fontId="0" type="noConversion"/>
  <pageMargins left="0.75" right="0.68" top="1" bottom="0.9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T144"/>
  <sheetViews>
    <sheetView topLeftCell="A74" workbookViewId="0">
      <selection activeCell="H119" sqref="H119"/>
    </sheetView>
  </sheetViews>
  <sheetFormatPr defaultColWidth="8.83203125" defaultRowHeight="12.75"/>
  <cols>
    <col min="1" max="1" width="4.1640625" style="154" customWidth="1"/>
    <col min="2" max="2" width="24.83203125" style="154" customWidth="1"/>
    <col min="3" max="3" width="10.5" style="154" customWidth="1"/>
    <col min="4" max="7" width="14" style="154" bestFit="1" customWidth="1"/>
    <col min="8" max="9" width="14.5" style="154" bestFit="1" customWidth="1"/>
    <col min="10" max="13" width="14" style="154" bestFit="1" customWidth="1"/>
    <col min="14" max="15" width="14.5" style="154" bestFit="1" customWidth="1"/>
    <col min="16" max="16" width="17.1640625" style="154" customWidth="1"/>
    <col min="17" max="17" width="13" style="154" bestFit="1" customWidth="1"/>
    <col min="18" max="18" width="12.83203125" style="154" bestFit="1" customWidth="1"/>
    <col min="19" max="19" width="15" style="154" bestFit="1" customWidth="1"/>
    <col min="20" max="20" width="9.33203125" style="154" bestFit="1" customWidth="1"/>
    <col min="21" max="16384" width="8.83203125" style="154"/>
  </cols>
  <sheetData>
    <row r="1" spans="1:20" ht="15">
      <c r="A1" s="260" t="s">
        <v>415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359" t="s">
        <v>2317</v>
      </c>
      <c r="R1" s="360">
        <f>Q2</f>
        <v>500000</v>
      </c>
      <c r="S1" s="360">
        <f>R2</f>
        <v>6000000</v>
      </c>
      <c r="T1" s="258"/>
    </row>
    <row r="2" spans="1:20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262" t="s">
        <v>2318</v>
      </c>
      <c r="Q2" s="360">
        <v>500000</v>
      </c>
      <c r="R2" s="360">
        <v>6000000</v>
      </c>
      <c r="S2" s="361">
        <v>99999999</v>
      </c>
      <c r="T2" s="258"/>
    </row>
    <row r="3" spans="1:20">
      <c r="A3" s="263" t="s">
        <v>2319</v>
      </c>
      <c r="B3" s="263"/>
      <c r="C3" s="184" t="s">
        <v>2453</v>
      </c>
      <c r="D3" s="189">
        <v>43466</v>
      </c>
      <c r="E3" s="189">
        <v>43497</v>
      </c>
      <c r="F3" s="189">
        <v>43525</v>
      </c>
      <c r="G3" s="189">
        <v>43556</v>
      </c>
      <c r="H3" s="189">
        <v>43586</v>
      </c>
      <c r="I3" s="189">
        <v>43617</v>
      </c>
      <c r="J3" s="189">
        <v>43647</v>
      </c>
      <c r="K3" s="189">
        <v>43678</v>
      </c>
      <c r="L3" s="189">
        <v>43709</v>
      </c>
      <c r="M3" s="189">
        <v>43739</v>
      </c>
      <c r="N3" s="189">
        <v>43770</v>
      </c>
      <c r="O3" s="189">
        <v>43800</v>
      </c>
      <c r="P3" s="262" t="s">
        <v>277</v>
      </c>
      <c r="Q3" s="362" t="s">
        <v>2320</v>
      </c>
      <c r="R3" s="362" t="s">
        <v>2320</v>
      </c>
      <c r="S3" s="362" t="s">
        <v>2320</v>
      </c>
      <c r="T3" s="258"/>
    </row>
    <row r="4" spans="1:20">
      <c r="A4" s="154">
        <v>1</v>
      </c>
      <c r="B4" s="372"/>
      <c r="C4" s="373"/>
      <c r="D4" s="264">
        <v>6430355.4000000004</v>
      </c>
      <c r="E4" s="264">
        <v>5834220</v>
      </c>
      <c r="F4" s="264">
        <v>6772222.7999999998</v>
      </c>
      <c r="G4" s="264">
        <v>5461138.2000000002</v>
      </c>
      <c r="H4" s="264">
        <v>6566826</v>
      </c>
      <c r="I4" s="264">
        <v>6641355</v>
      </c>
      <c r="J4" s="265">
        <v>6479961.5999999996</v>
      </c>
      <c r="K4" s="265">
        <v>6676870.2000000002</v>
      </c>
      <c r="L4" s="265">
        <v>6590295.5999999996</v>
      </c>
      <c r="M4" s="374">
        <v>4241370</v>
      </c>
      <c r="N4" s="374">
        <v>3978168.6</v>
      </c>
      <c r="O4" s="375">
        <v>3647007</v>
      </c>
      <c r="P4" s="216">
        <f t="shared" ref="P4:P26" si="0">SUM(D4:O4)</f>
        <v>69319790.400000006</v>
      </c>
      <c r="Q4" s="363">
        <f t="shared" ref="Q4:Q26" si="1">Q$2*12-SUMPRODUCT(--($D4:$O4&lt;=Q$2),Q$2-$D4:$O4)</f>
        <v>6000000</v>
      </c>
      <c r="R4" s="363">
        <f>R$2*12-SUM($Q4:Q4)-SUMPRODUCT(--($D4:$O4&lt;=R$2),R$2-$D4:$O4)</f>
        <v>59161903.799999997</v>
      </c>
      <c r="S4" s="363">
        <f>S$2*12-SUM($Q4:R4)-SUMPRODUCT(--($D4:$O4&lt;=S$2),S$2-$D4:$O4)</f>
        <v>4157886.6000001431</v>
      </c>
      <c r="T4" s="258"/>
    </row>
    <row r="5" spans="1:20">
      <c r="A5" s="154">
        <v>2</v>
      </c>
      <c r="B5" s="372"/>
      <c r="C5" s="373"/>
      <c r="D5" s="264">
        <v>2489222.4</v>
      </c>
      <c r="E5" s="264">
        <v>2924871.6</v>
      </c>
      <c r="F5" s="264">
        <v>3069759</v>
      </c>
      <c r="G5" s="264">
        <v>2967686.4</v>
      </c>
      <c r="H5" s="264">
        <v>2938063.8</v>
      </c>
      <c r="I5" s="264">
        <v>2839666.2</v>
      </c>
      <c r="J5" s="265">
        <v>2858247</v>
      </c>
      <c r="K5" s="265">
        <v>2982000</v>
      </c>
      <c r="L5" s="265">
        <v>2826234.6</v>
      </c>
      <c r="M5" s="374">
        <v>2987325.6</v>
      </c>
      <c r="N5" s="374">
        <v>2858725.8</v>
      </c>
      <c r="O5" s="376">
        <v>2088534</v>
      </c>
      <c r="P5" s="225">
        <f>SUM(D5:O5)</f>
        <v>33830336.400000006</v>
      </c>
      <c r="Q5" s="364">
        <f t="shared" si="1"/>
        <v>6000000</v>
      </c>
      <c r="R5" s="364">
        <f>R$2*12-SUM($Q5:Q5)-SUMPRODUCT(--($D5:$O5&lt;=R$2),R$2-$D5:$O5)</f>
        <v>27830336.399999999</v>
      </c>
      <c r="S5" s="365">
        <f>S$2*12-SUM($Q5:R5)-SUMPRODUCT(--($D5:$O5&lt;=S$2),S$2-$D5:$O5)</f>
        <v>0</v>
      </c>
      <c r="T5" s="366"/>
    </row>
    <row r="6" spans="1:20">
      <c r="A6" s="154">
        <v>3</v>
      </c>
      <c r="B6" s="372"/>
      <c r="C6" s="373"/>
      <c r="D6" s="264">
        <v>1540777</v>
      </c>
      <c r="E6" s="264">
        <v>1346983.4</v>
      </c>
      <c r="F6" s="264">
        <v>1473201.8</v>
      </c>
      <c r="G6" s="264">
        <v>1247283.8</v>
      </c>
      <c r="H6" s="264">
        <v>1264634</v>
      </c>
      <c r="I6" s="264">
        <v>1231641.6000000001</v>
      </c>
      <c r="J6" s="265">
        <v>1276636.2</v>
      </c>
      <c r="K6" s="265">
        <v>1211726.6000000001</v>
      </c>
      <c r="L6" s="265">
        <v>1230002.2</v>
      </c>
      <c r="M6" s="374">
        <v>1437599.8</v>
      </c>
      <c r="N6" s="374">
        <v>1268366.3999999999</v>
      </c>
      <c r="O6" s="375">
        <v>1327428.2</v>
      </c>
      <c r="P6" s="216">
        <f>SUM(D6:O6)</f>
        <v>15856280.999999998</v>
      </c>
      <c r="Q6" s="363">
        <f t="shared" si="1"/>
        <v>6000000</v>
      </c>
      <c r="R6" s="363">
        <f>R$2*12-SUM($Q6:Q6)-SUMPRODUCT(--($D6:$O6&lt;=R$2),R$2-$D6:$O6)</f>
        <v>9856281</v>
      </c>
      <c r="S6" s="363">
        <f>S$2*12-SUM($Q6:R6)-SUMPRODUCT(--($D6:$O6&lt;=S$2),S$2-$D6:$O6)</f>
        <v>0</v>
      </c>
      <c r="T6" s="258"/>
    </row>
    <row r="7" spans="1:20">
      <c r="A7" s="154">
        <v>4</v>
      </c>
      <c r="B7" s="372"/>
      <c r="C7" s="373"/>
      <c r="D7" s="264">
        <v>1352948.1</v>
      </c>
      <c r="E7" s="264">
        <v>1264439.3999999999</v>
      </c>
      <c r="F7" s="264">
        <v>1402041.9</v>
      </c>
      <c r="G7" s="264">
        <v>1231146</v>
      </c>
      <c r="H7" s="264">
        <v>1287875.3999999999</v>
      </c>
      <c r="I7" s="264">
        <v>1221032.3999999999</v>
      </c>
      <c r="J7" s="264">
        <v>1295525.7</v>
      </c>
      <c r="K7" s="264">
        <v>1267560</v>
      </c>
      <c r="L7" s="264">
        <v>1223764.504</v>
      </c>
      <c r="M7" s="374">
        <v>1341954.6000000001</v>
      </c>
      <c r="N7" s="374">
        <v>1374168.6</v>
      </c>
      <c r="O7" s="376">
        <v>1435293.3</v>
      </c>
      <c r="P7" s="216">
        <f t="shared" si="0"/>
        <v>15697749.904000001</v>
      </c>
      <c r="Q7" s="363">
        <f t="shared" si="1"/>
        <v>6000000</v>
      </c>
      <c r="R7" s="363">
        <f>R$2*12-SUM($Q7:Q7)-SUMPRODUCT(--($D7:$O7&lt;=R$2),R$2-$D7:$O7)</f>
        <v>9697749.9039999917</v>
      </c>
      <c r="S7" s="363">
        <f>S$2*12-SUM($Q7:R7)-SUMPRODUCT(--($D7:$O7&lt;=S$2),S$2-$D7:$O7)</f>
        <v>0</v>
      </c>
      <c r="T7" s="258"/>
    </row>
    <row r="8" spans="1:20">
      <c r="A8" s="154">
        <v>5</v>
      </c>
      <c r="B8" s="372"/>
      <c r="C8" s="373"/>
      <c r="D8" s="264">
        <v>1702092</v>
      </c>
      <c r="E8" s="264">
        <v>1591291.8</v>
      </c>
      <c r="F8" s="264">
        <v>1673399.7</v>
      </c>
      <c r="G8" s="264">
        <v>1630085.1</v>
      </c>
      <c r="H8" s="264">
        <v>1897795.2</v>
      </c>
      <c r="I8" s="264">
        <v>1883613.9</v>
      </c>
      <c r="J8" s="265">
        <v>2068525.2</v>
      </c>
      <c r="K8" s="265">
        <v>2152669.0499999998</v>
      </c>
      <c r="L8" s="265">
        <v>1809992.1</v>
      </c>
      <c r="M8" s="374">
        <v>1622814.9</v>
      </c>
      <c r="N8" s="374">
        <v>1526811.3</v>
      </c>
      <c r="O8" s="375">
        <v>1680707.7</v>
      </c>
      <c r="P8" s="216">
        <f t="shared" si="0"/>
        <v>21239797.949999999</v>
      </c>
      <c r="Q8" s="363">
        <f t="shared" si="1"/>
        <v>6000000</v>
      </c>
      <c r="R8" s="363">
        <f>R$2*12-SUM($Q8:Q8)-SUMPRODUCT(--($D8:$O8&lt;=R$2),R$2-$D8:$O8)</f>
        <v>15239797.949999996</v>
      </c>
      <c r="S8" s="363">
        <f>S$2*12-SUM($Q8:R8)-SUMPRODUCT(--($D8:$O8&lt;=S$2),S$2-$D8:$O8)</f>
        <v>0</v>
      </c>
      <c r="T8" s="258"/>
    </row>
    <row r="9" spans="1:20">
      <c r="A9" s="154">
        <v>6</v>
      </c>
      <c r="B9" s="372"/>
      <c r="C9" s="373"/>
      <c r="D9" s="264">
        <v>2304565.2000000002</v>
      </c>
      <c r="E9" s="264">
        <v>2401187.6</v>
      </c>
      <c r="F9" s="264">
        <v>2216379.2000000002</v>
      </c>
      <c r="G9" s="264">
        <v>2001342</v>
      </c>
      <c r="H9" s="264">
        <v>1765531.6</v>
      </c>
      <c r="I9" s="264">
        <v>1635488.4</v>
      </c>
      <c r="J9" s="265">
        <v>1831124.4</v>
      </c>
      <c r="K9" s="265">
        <v>2051921.2</v>
      </c>
      <c r="L9" s="265">
        <v>2065095.2</v>
      </c>
      <c r="M9" s="374">
        <v>2194743.6</v>
      </c>
      <c r="N9" s="374">
        <v>2178733.2000000002</v>
      </c>
      <c r="O9" s="375">
        <v>2139620</v>
      </c>
      <c r="P9" s="216">
        <f t="shared" si="0"/>
        <v>24785731.600000001</v>
      </c>
      <c r="Q9" s="363">
        <f t="shared" si="1"/>
        <v>6000000</v>
      </c>
      <c r="R9" s="363">
        <f>R$2*12-SUM($Q9:Q9)-SUMPRODUCT(--($D9:$O9&lt;=R$2),R$2-$D9:$O9)</f>
        <v>18785731.600000001</v>
      </c>
      <c r="S9" s="363">
        <f>S$2*12-SUM($Q9:R9)-SUMPRODUCT(--($D9:$O9&lt;=S$2),S$2-$D9:$O9)</f>
        <v>0</v>
      </c>
      <c r="T9" s="258"/>
    </row>
    <row r="10" spans="1:20">
      <c r="A10" s="154">
        <v>7</v>
      </c>
      <c r="B10" s="372"/>
      <c r="C10" s="373"/>
      <c r="D10" s="264">
        <v>1228851.3999999999</v>
      </c>
      <c r="E10" s="264">
        <v>1108142</v>
      </c>
      <c r="F10" s="264">
        <v>1209637.8</v>
      </c>
      <c r="G10" s="264">
        <v>1196998.6000000001</v>
      </c>
      <c r="H10" s="264">
        <v>1275577.8</v>
      </c>
      <c r="I10" s="264">
        <v>1274086.8</v>
      </c>
      <c r="J10" s="265">
        <v>1361623.2</v>
      </c>
      <c r="K10" s="264">
        <v>1441545</v>
      </c>
      <c r="L10" s="265">
        <v>1281733.6000000001</v>
      </c>
      <c r="M10" s="374">
        <v>1280935.6000000001</v>
      </c>
      <c r="N10" s="374">
        <v>1253442.3999999999</v>
      </c>
      <c r="O10" s="375">
        <v>1206101.3999999999</v>
      </c>
      <c r="P10" s="216">
        <f t="shared" si="0"/>
        <v>15118675.6</v>
      </c>
      <c r="Q10" s="363">
        <f t="shared" si="1"/>
        <v>6000000</v>
      </c>
      <c r="R10" s="363">
        <f>R$2*12-SUM($Q10:Q10)-SUMPRODUCT(--($D10:$O10&lt;=R$2),R$2-$D10:$O10)</f>
        <v>9118675.599999994</v>
      </c>
      <c r="S10" s="363">
        <f>S$2*12-SUM($Q10:R10)-SUMPRODUCT(--($D10:$O10&lt;=S$2),S$2-$D10:$O10)</f>
        <v>0</v>
      </c>
      <c r="T10" s="258"/>
    </row>
    <row r="11" spans="1:20">
      <c r="A11" s="154">
        <v>8</v>
      </c>
      <c r="B11" s="372"/>
      <c r="C11" s="373"/>
      <c r="D11" s="264">
        <v>1014295.8</v>
      </c>
      <c r="E11" s="264">
        <v>920665.2</v>
      </c>
      <c r="F11" s="264">
        <v>1040461.8</v>
      </c>
      <c r="G11" s="264">
        <v>1028403.6</v>
      </c>
      <c r="H11" s="264">
        <v>1090068</v>
      </c>
      <c r="I11" s="264">
        <v>1089215.3999999999</v>
      </c>
      <c r="J11" s="264">
        <v>1102201.8</v>
      </c>
      <c r="K11" s="265">
        <v>1142723.3999999999</v>
      </c>
      <c r="L11" s="265">
        <v>1004530.8</v>
      </c>
      <c r="M11" s="377">
        <v>1109871</v>
      </c>
      <c r="N11" s="374">
        <v>957184.2</v>
      </c>
      <c r="O11" s="375">
        <v>1008655.2</v>
      </c>
      <c r="P11" s="216">
        <f t="shared" si="0"/>
        <v>12508276.199999999</v>
      </c>
      <c r="Q11" s="363">
        <f t="shared" si="1"/>
        <v>6000000</v>
      </c>
      <c r="R11" s="363">
        <f>R$2*12-SUM($Q11:Q11)-SUMPRODUCT(--($D11:$O11&lt;=R$2),R$2-$D11:$O11)</f>
        <v>6508276.1999999955</v>
      </c>
      <c r="S11" s="363">
        <f>S$2*12-SUM($Q11:R11)-SUMPRODUCT(--($D11:$O11&lt;=S$2),S$2-$D11:$O11)</f>
        <v>0</v>
      </c>
      <c r="T11" s="258"/>
    </row>
    <row r="12" spans="1:20">
      <c r="A12" s="154">
        <v>9</v>
      </c>
      <c r="B12" s="372"/>
      <c r="C12" s="373"/>
      <c r="D12" s="264">
        <v>36161892</v>
      </c>
      <c r="E12" s="264">
        <v>35055804</v>
      </c>
      <c r="F12" s="264">
        <v>35276106</v>
      </c>
      <c r="G12" s="264">
        <v>34282368</v>
      </c>
      <c r="H12" s="264">
        <v>38684638</v>
      </c>
      <c r="I12" s="264">
        <v>37544592</v>
      </c>
      <c r="J12" s="265">
        <v>40314368</v>
      </c>
      <c r="K12" s="265">
        <v>40335278</v>
      </c>
      <c r="L12" s="265">
        <v>38614866</v>
      </c>
      <c r="M12" s="374">
        <v>40639056</v>
      </c>
      <c r="N12" s="374">
        <v>33404254</v>
      </c>
      <c r="O12" s="375">
        <v>40786226</v>
      </c>
      <c r="P12" s="216">
        <f t="shared" si="0"/>
        <v>451099448</v>
      </c>
      <c r="Q12" s="363">
        <f t="shared" si="1"/>
        <v>6000000</v>
      </c>
      <c r="R12" s="363">
        <f>R$2*12-SUM($Q12:Q12)-SUMPRODUCT(--($D12:$O12&lt;=R$2),R$2-$D12:$O12)</f>
        <v>66000000</v>
      </c>
      <c r="S12" s="363">
        <f>S$2*12-SUM($Q12:R12)-SUMPRODUCT(--($D12:$O12&lt;=S$2),S$2-$D12:$O12)</f>
        <v>379099448</v>
      </c>
      <c r="T12" s="258"/>
    </row>
    <row r="13" spans="1:20">
      <c r="A13" s="154">
        <v>10</v>
      </c>
      <c r="B13" s="372"/>
      <c r="C13" s="373"/>
      <c r="D13" s="264">
        <v>5425757.4000000004</v>
      </c>
      <c r="E13" s="264">
        <v>4067649.6</v>
      </c>
      <c r="F13" s="264">
        <v>5397126</v>
      </c>
      <c r="G13" s="264">
        <v>4048065</v>
      </c>
      <c r="H13" s="264">
        <v>5523718.2000000002</v>
      </c>
      <c r="I13" s="264">
        <v>5344491.5999999996</v>
      </c>
      <c r="J13" s="265">
        <v>5579019.5999999996</v>
      </c>
      <c r="K13" s="265">
        <v>5677425.5999999996</v>
      </c>
      <c r="L13" s="265">
        <v>5432989.7999999998</v>
      </c>
      <c r="M13" s="374">
        <v>5384127</v>
      </c>
      <c r="N13" s="374">
        <v>4750036.2</v>
      </c>
      <c r="O13" s="376">
        <v>4830865.2</v>
      </c>
      <c r="P13" s="216">
        <f t="shared" si="0"/>
        <v>61461271.200000003</v>
      </c>
      <c r="Q13" s="363">
        <f t="shared" si="1"/>
        <v>6000000</v>
      </c>
      <c r="R13" s="363">
        <f>R$2*12-SUM($Q13:Q13)-SUMPRODUCT(--($D13:$O13&lt;=R$2),R$2-$D13:$O13)</f>
        <v>55461271.200000003</v>
      </c>
      <c r="S13" s="363">
        <f>S$2*12-SUM($Q13:R13)-SUMPRODUCT(--($D13:$O13&lt;=S$2),S$2-$D13:$O13)</f>
        <v>0</v>
      </c>
      <c r="T13" s="258"/>
    </row>
    <row r="14" spans="1:20">
      <c r="A14" s="154">
        <v>11</v>
      </c>
      <c r="B14" s="372"/>
      <c r="C14" s="373"/>
      <c r="D14" s="264">
        <v>5699153.5999999996</v>
      </c>
      <c r="E14" s="264">
        <v>4675479.2</v>
      </c>
      <c r="F14" s="264">
        <v>5387804.7999999998</v>
      </c>
      <c r="G14" s="264">
        <v>3086608</v>
      </c>
      <c r="H14" s="264">
        <v>5451588.7999999998</v>
      </c>
      <c r="I14" s="264">
        <v>5317446.4000000004</v>
      </c>
      <c r="J14" s="265">
        <v>5464401.5999999996</v>
      </c>
      <c r="K14" s="265">
        <v>5389888</v>
      </c>
      <c r="L14" s="265">
        <v>4830078.4000000004</v>
      </c>
      <c r="M14" s="374">
        <v>5042686.5999999996</v>
      </c>
      <c r="N14" s="374">
        <v>3148917.8</v>
      </c>
      <c r="O14" s="375">
        <v>4548415.2</v>
      </c>
      <c r="P14" s="216">
        <f t="shared" si="0"/>
        <v>58042468.400000006</v>
      </c>
      <c r="Q14" s="363">
        <f t="shared" si="1"/>
        <v>6000000</v>
      </c>
      <c r="R14" s="363">
        <f>R$2*12-SUM($Q14:Q14)-SUMPRODUCT(--($D14:$O14&lt;=R$2),R$2-$D14:$O14)</f>
        <v>52042468.399999999</v>
      </c>
      <c r="S14" s="363">
        <f>S$2*12-SUM($Q14:R14)-SUMPRODUCT(--($D14:$O14&lt;=S$2),S$2-$D14:$O14)</f>
        <v>0</v>
      </c>
      <c r="T14" s="258"/>
    </row>
    <row r="15" spans="1:20">
      <c r="A15" s="154">
        <v>12</v>
      </c>
      <c r="B15" s="372"/>
      <c r="C15" s="373"/>
      <c r="D15" s="264">
        <v>3145375.8</v>
      </c>
      <c r="E15" s="264">
        <v>2906864.1</v>
      </c>
      <c r="F15" s="264">
        <v>3123668.1</v>
      </c>
      <c r="G15" s="264">
        <v>3080977.2</v>
      </c>
      <c r="H15" s="264">
        <v>3501913.8</v>
      </c>
      <c r="I15" s="264">
        <v>3576136.2</v>
      </c>
      <c r="J15" s="264">
        <v>3982116.6</v>
      </c>
      <c r="K15" s="264">
        <v>4114332.6</v>
      </c>
      <c r="L15" s="264">
        <v>3464176.8</v>
      </c>
      <c r="M15" s="378">
        <v>3097831.8</v>
      </c>
      <c r="N15" s="378">
        <v>2982909.3</v>
      </c>
      <c r="O15" s="379">
        <v>3113638.5</v>
      </c>
      <c r="P15" s="216">
        <f t="shared" si="0"/>
        <v>40089940.799999997</v>
      </c>
      <c r="Q15" s="363">
        <f t="shared" si="1"/>
        <v>6000000</v>
      </c>
      <c r="R15" s="363">
        <f>R$2*12-SUM($Q15:Q15)-SUMPRODUCT(--($D15:$O15&lt;=R$2),R$2-$D15:$O15)</f>
        <v>34089940.800000004</v>
      </c>
      <c r="S15" s="363">
        <f>S$2*12-SUM($Q15:R15)-SUMPRODUCT(--($D15:$O15&lt;=S$2),S$2-$D15:$O15)</f>
        <v>0</v>
      </c>
      <c r="T15" s="258"/>
    </row>
    <row r="16" spans="1:20">
      <c r="A16" s="154">
        <v>13</v>
      </c>
      <c r="B16" s="372"/>
      <c r="C16" s="373"/>
      <c r="D16" s="264">
        <v>908495.7</v>
      </c>
      <c r="E16" s="264">
        <v>840762.3</v>
      </c>
      <c r="F16" s="264">
        <v>892970.4</v>
      </c>
      <c r="G16" s="264">
        <v>907827.9</v>
      </c>
      <c r="H16" s="264">
        <v>1046360.7</v>
      </c>
      <c r="I16" s="264">
        <v>1030852.2</v>
      </c>
      <c r="J16" s="265">
        <v>1122424.8</v>
      </c>
      <c r="K16" s="265">
        <v>1142553.3</v>
      </c>
      <c r="L16" s="265">
        <v>998959.5</v>
      </c>
      <c r="M16" s="374">
        <v>891912</v>
      </c>
      <c r="N16" s="374">
        <v>850724.7</v>
      </c>
      <c r="O16" s="375">
        <v>890435.7</v>
      </c>
      <c r="P16" s="216">
        <f t="shared" si="0"/>
        <v>11524279.199999999</v>
      </c>
      <c r="Q16" s="363">
        <f t="shared" si="1"/>
        <v>6000000</v>
      </c>
      <c r="R16" s="363">
        <f>R$2*12-SUM($Q16:Q16)-SUMPRODUCT(--($D16:$O16&lt;=R$2),R$2-$D16:$O16)</f>
        <v>5524279.200000003</v>
      </c>
      <c r="S16" s="363">
        <f>S$2*12-SUM($Q16:R16)-SUMPRODUCT(--($D16:$O16&lt;=S$2),S$2-$D16:$O16)</f>
        <v>0</v>
      </c>
      <c r="T16" s="258"/>
    </row>
    <row r="17" spans="1:20">
      <c r="A17" s="156">
        <v>14</v>
      </c>
      <c r="B17" s="380"/>
      <c r="C17" s="381"/>
      <c r="D17" s="264">
        <v>1041768</v>
      </c>
      <c r="E17" s="264">
        <v>961987.2</v>
      </c>
      <c r="F17" s="264">
        <v>979598.4</v>
      </c>
      <c r="G17" s="264">
        <v>998028</v>
      </c>
      <c r="H17" s="264">
        <v>1073128.8</v>
      </c>
      <c r="I17" s="264">
        <v>963899.4</v>
      </c>
      <c r="J17" s="265">
        <v>1020265.2</v>
      </c>
      <c r="K17" s="265">
        <v>951238.2</v>
      </c>
      <c r="L17" s="265">
        <v>939187.19999999995</v>
      </c>
      <c r="M17" s="377">
        <v>1032136.8</v>
      </c>
      <c r="N17" s="377">
        <v>791913</v>
      </c>
      <c r="O17" s="376">
        <v>874927.2</v>
      </c>
      <c r="P17" s="216">
        <f t="shared" si="0"/>
        <v>11628077.4</v>
      </c>
      <c r="Q17" s="363">
        <f t="shared" si="1"/>
        <v>6000000</v>
      </c>
      <c r="R17" s="363">
        <f>R$2*12-SUM($Q17:Q17)-SUMPRODUCT(--($D17:$O17&lt;=R$2),R$2-$D17:$O17)</f>
        <v>5628077.4000000134</v>
      </c>
      <c r="S17" s="363">
        <f>S$2*12-SUM($Q17:R17)-SUMPRODUCT(--($D17:$O17&lt;=S$2),S$2-$D17:$O17)</f>
        <v>0</v>
      </c>
      <c r="T17" s="258"/>
    </row>
    <row r="18" spans="1:20">
      <c r="A18" s="154">
        <v>15</v>
      </c>
      <c r="B18" s="372"/>
      <c r="C18" s="373"/>
      <c r="D18" s="264">
        <v>1277908.8</v>
      </c>
      <c r="E18" s="264">
        <v>1119014.3999999999</v>
      </c>
      <c r="F18" s="264">
        <v>1207836</v>
      </c>
      <c r="G18" s="264">
        <v>1144088.3999999999</v>
      </c>
      <c r="H18" s="264">
        <v>1235388</v>
      </c>
      <c r="I18" s="264">
        <v>1242376.8</v>
      </c>
      <c r="J18" s="265">
        <v>1362211.2</v>
      </c>
      <c r="K18" s="265">
        <v>1430923.2</v>
      </c>
      <c r="L18" s="265">
        <v>1217521.2</v>
      </c>
      <c r="M18" s="374">
        <v>1178335.2</v>
      </c>
      <c r="N18" s="377">
        <v>1179502.8</v>
      </c>
      <c r="O18" s="375">
        <v>1089341.3999999999</v>
      </c>
      <c r="P18" s="216">
        <f t="shared" si="0"/>
        <v>14684447.399999999</v>
      </c>
      <c r="Q18" s="363">
        <f t="shared" si="1"/>
        <v>6000000</v>
      </c>
      <c r="R18" s="363">
        <f>R$2*12-SUM($Q18:Q18)-SUMPRODUCT(--($D18:$O18&lt;=R$2),R$2-$D18:$O18)</f>
        <v>8684447.400000006</v>
      </c>
      <c r="S18" s="363">
        <f>S$2*12-SUM($Q18:R18)-SUMPRODUCT(--($D18:$O18&lt;=S$2),S$2-$D18:$O18)</f>
        <v>0</v>
      </c>
      <c r="T18" s="258"/>
    </row>
    <row r="19" spans="1:20">
      <c r="A19" s="154">
        <v>16</v>
      </c>
      <c r="B19" s="372"/>
      <c r="C19" s="373"/>
      <c r="D19" s="264">
        <v>2443134.4</v>
      </c>
      <c r="E19" s="264">
        <v>2144335.2000000002</v>
      </c>
      <c r="F19" s="264">
        <v>2337361.6</v>
      </c>
      <c r="G19" s="264">
        <v>2038019.2</v>
      </c>
      <c r="H19" s="264">
        <v>1872600.8</v>
      </c>
      <c r="I19" s="264">
        <v>1966053.6</v>
      </c>
      <c r="J19" s="265">
        <v>2046626.4</v>
      </c>
      <c r="K19" s="265">
        <v>1872029.6</v>
      </c>
      <c r="L19" s="265">
        <v>1706678.4</v>
      </c>
      <c r="M19" s="374">
        <v>2161275.2000000002</v>
      </c>
      <c r="N19" s="374">
        <v>2097821.6</v>
      </c>
      <c r="O19" s="375">
        <v>2095228.8</v>
      </c>
      <c r="P19" s="216">
        <f t="shared" si="0"/>
        <v>24781164.800000001</v>
      </c>
      <c r="Q19" s="363">
        <f t="shared" si="1"/>
        <v>6000000</v>
      </c>
      <c r="R19" s="363">
        <f>R$2*12-SUM($Q19:Q19)-SUMPRODUCT(--($D19:$O19&lt;=R$2),R$2-$D19:$O19)</f>
        <v>18781164.800000004</v>
      </c>
      <c r="S19" s="363">
        <f>S$2*12-SUM($Q19:R19)-SUMPRODUCT(--($D19:$O19&lt;=S$2),S$2-$D19:$O19)</f>
        <v>0</v>
      </c>
      <c r="T19" s="258"/>
    </row>
    <row r="20" spans="1:20">
      <c r="A20" s="154">
        <v>17</v>
      </c>
      <c r="B20" s="372"/>
      <c r="C20" s="373"/>
      <c r="D20" s="264">
        <v>2625235.2000000002</v>
      </c>
      <c r="E20" s="264">
        <v>2513677.6</v>
      </c>
      <c r="F20" s="264">
        <v>2712830.4</v>
      </c>
      <c r="G20" s="264">
        <v>2454127.2000000002</v>
      </c>
      <c r="H20" s="264">
        <v>2385269.6</v>
      </c>
      <c r="I20" s="264">
        <v>2260983.2000000002</v>
      </c>
      <c r="J20" s="265">
        <v>2338896</v>
      </c>
      <c r="K20" s="265">
        <v>2448112.7999999998</v>
      </c>
      <c r="L20" s="264">
        <v>2425589.6</v>
      </c>
      <c r="M20" s="374">
        <v>2592273.6</v>
      </c>
      <c r="N20" s="374">
        <v>2521019.2000000002</v>
      </c>
      <c r="O20" s="376">
        <v>2595868.7999999998</v>
      </c>
      <c r="P20" s="216">
        <f t="shared" si="0"/>
        <v>29873883.200000007</v>
      </c>
      <c r="Q20" s="363">
        <f t="shared" si="1"/>
        <v>6000000</v>
      </c>
      <c r="R20" s="363">
        <f>R$2*12-SUM($Q20:Q20)-SUMPRODUCT(--($D20:$O20&lt;=R$2),R$2-$D20:$O20)</f>
        <v>23873883.200000003</v>
      </c>
      <c r="S20" s="363">
        <f>S$2*12-SUM($Q20:R20)-SUMPRODUCT(--($D20:$O20&lt;=S$2),S$2-$D20:$O20)</f>
        <v>0</v>
      </c>
      <c r="T20" s="258"/>
    </row>
    <row r="21" spans="1:20">
      <c r="A21" s="154">
        <v>18</v>
      </c>
      <c r="B21" s="372"/>
      <c r="C21" s="373"/>
      <c r="D21" s="264">
        <v>4074088.47</v>
      </c>
      <c r="E21" s="264">
        <v>3735432.08</v>
      </c>
      <c r="F21" s="264">
        <v>3894820</v>
      </c>
      <c r="G21" s="264">
        <v>3475766.9</v>
      </c>
      <c r="H21" s="264">
        <v>3975953.7</v>
      </c>
      <c r="I21" s="264">
        <v>4146438.3</v>
      </c>
      <c r="J21" s="265">
        <v>4743233.49</v>
      </c>
      <c r="K21" s="265">
        <v>5200295.8899999997</v>
      </c>
      <c r="L21" s="265">
        <v>4225127.6900000004</v>
      </c>
      <c r="M21" s="374">
        <v>3955310.27</v>
      </c>
      <c r="N21" s="374">
        <v>4073921.27</v>
      </c>
      <c r="O21" s="376">
        <v>4189061</v>
      </c>
      <c r="P21" s="216">
        <f t="shared" si="0"/>
        <v>49689449.06000001</v>
      </c>
      <c r="Q21" s="363">
        <f t="shared" si="1"/>
        <v>6000000</v>
      </c>
      <c r="R21" s="363">
        <f>R$2*12-SUM($Q21:Q21)-SUMPRODUCT(--($D21:$O21&lt;=R$2),R$2-$D21:$O21)</f>
        <v>43689449.060000002</v>
      </c>
      <c r="S21" s="363">
        <f>S$2*12-SUM($Q21:R21)-SUMPRODUCT(--($D21:$O21&lt;=S$2),S$2-$D21:$O21)</f>
        <v>0</v>
      </c>
      <c r="T21" s="258"/>
    </row>
    <row r="22" spans="1:20">
      <c r="A22" s="154">
        <v>19</v>
      </c>
      <c r="B22" s="372"/>
      <c r="C22" s="373"/>
      <c r="D22" s="264">
        <v>3338542.2</v>
      </c>
      <c r="E22" s="264">
        <v>3082228.8</v>
      </c>
      <c r="F22" s="264">
        <v>3179446.2</v>
      </c>
      <c r="G22" s="264">
        <v>2963473.8</v>
      </c>
      <c r="H22" s="264">
        <v>2905484.4</v>
      </c>
      <c r="I22" s="264">
        <v>2736304.2</v>
      </c>
      <c r="J22" s="265">
        <v>2831325</v>
      </c>
      <c r="K22" s="265">
        <v>2882762.4010000001</v>
      </c>
      <c r="L22" s="265">
        <v>2935837.8</v>
      </c>
      <c r="M22" s="374">
        <v>3192197.4</v>
      </c>
      <c r="N22" s="374">
        <v>3254874</v>
      </c>
      <c r="O22" s="375">
        <v>3400227.6</v>
      </c>
      <c r="P22" s="216">
        <f t="shared" si="0"/>
        <v>36702703.800999999</v>
      </c>
      <c r="Q22" s="363">
        <f t="shared" si="1"/>
        <v>6000000</v>
      </c>
      <c r="R22" s="363">
        <f>R$2*12-SUM($Q22:Q22)-SUMPRODUCT(--($D22:$O22&lt;=R$2),R$2-$D22:$O22)</f>
        <v>30702703.800999999</v>
      </c>
      <c r="S22" s="363">
        <f>S$2*12-SUM($Q22:R22)-SUMPRODUCT(--($D22:$O22&lt;=S$2),S$2-$D22:$O22)</f>
        <v>0</v>
      </c>
      <c r="T22" s="258"/>
    </row>
    <row r="23" spans="1:20">
      <c r="A23" s="154">
        <v>20</v>
      </c>
      <c r="B23" s="372"/>
      <c r="C23" s="373"/>
      <c r="D23" s="266">
        <v>3026576</v>
      </c>
      <c r="E23" s="266">
        <v>2990184</v>
      </c>
      <c r="F23" s="266">
        <v>3046976</v>
      </c>
      <c r="G23" s="266">
        <v>2713032</v>
      </c>
      <c r="H23" s="266">
        <v>2616832</v>
      </c>
      <c r="I23" s="266">
        <v>2535008</v>
      </c>
      <c r="J23" s="266">
        <v>2541848</v>
      </c>
      <c r="K23" s="266">
        <v>2592288</v>
      </c>
      <c r="L23" s="266">
        <v>2438608</v>
      </c>
      <c r="M23" s="382">
        <v>2575288</v>
      </c>
      <c r="N23" s="382">
        <v>2593312</v>
      </c>
      <c r="O23" s="383">
        <v>2605920</v>
      </c>
      <c r="P23" s="394">
        <f t="shared" si="0"/>
        <v>32275872</v>
      </c>
      <c r="Q23" s="363">
        <f t="shared" si="1"/>
        <v>6000000</v>
      </c>
      <c r="R23" s="363">
        <f>R$2*12-SUM($Q23:Q23)-SUMPRODUCT(--($D23:$O23&lt;=R$2),R$2-$D23:$O23)</f>
        <v>26275872</v>
      </c>
      <c r="S23" s="363">
        <f>S$2*12-SUM($Q23:R23)-SUMPRODUCT(--($D23:$O23&lt;=S$2),S$2-$D23:$O23)</f>
        <v>0</v>
      </c>
      <c r="T23" s="258"/>
    </row>
    <row r="24" spans="1:20">
      <c r="A24" s="154">
        <v>21</v>
      </c>
      <c r="B24" s="372"/>
      <c r="C24" s="373"/>
      <c r="D24" s="266">
        <v>2366302.4</v>
      </c>
      <c r="E24" s="266">
        <v>2198089.6</v>
      </c>
      <c r="F24" s="266">
        <v>2276612.7999999998</v>
      </c>
      <c r="G24" s="266">
        <v>2306925.6</v>
      </c>
      <c r="H24" s="266">
        <v>2288518.4</v>
      </c>
      <c r="I24" s="266">
        <v>2609135.2000000002</v>
      </c>
      <c r="J24" s="266">
        <v>3090948</v>
      </c>
      <c r="K24" s="266">
        <v>3605996.8</v>
      </c>
      <c r="L24" s="266">
        <v>3042250.4</v>
      </c>
      <c r="M24" s="384">
        <v>2602236</v>
      </c>
      <c r="N24" s="384">
        <v>2213898.4</v>
      </c>
      <c r="O24" s="385">
        <v>2088850.4</v>
      </c>
      <c r="P24" s="394">
        <f t="shared" si="0"/>
        <v>30689763.999999996</v>
      </c>
      <c r="Q24" s="363">
        <f t="shared" si="1"/>
        <v>6000000</v>
      </c>
      <c r="R24" s="363">
        <f>R$2*12-SUM($Q24:Q24)-SUMPRODUCT(--($D24:$O24&lt;=R$2),R$2-$D24:$O24)</f>
        <v>24689764</v>
      </c>
      <c r="S24" s="363">
        <f>S$2*12-SUM($Q24:R24)-SUMPRODUCT(--($D24:$O24&lt;=S$2),S$2-$D24:$O24)</f>
        <v>0</v>
      </c>
      <c r="T24" s="258"/>
    </row>
    <row r="25" spans="1:20">
      <c r="A25" s="154">
        <v>22</v>
      </c>
      <c r="B25" s="372"/>
      <c r="C25" s="373"/>
      <c r="D25" s="266">
        <v>756162.4</v>
      </c>
      <c r="E25" s="266">
        <v>715803.2</v>
      </c>
      <c r="F25" s="266">
        <v>698616.8</v>
      </c>
      <c r="G25" s="266">
        <v>760233.6</v>
      </c>
      <c r="H25" s="266">
        <v>810712</v>
      </c>
      <c r="I25" s="266">
        <v>771814.40000000002</v>
      </c>
      <c r="J25" s="266">
        <v>766337.6</v>
      </c>
      <c r="K25" s="266">
        <v>799288</v>
      </c>
      <c r="L25" s="266">
        <v>783356</v>
      </c>
      <c r="M25" s="384">
        <v>2483056.7999999998</v>
      </c>
      <c r="N25" s="384">
        <v>2890652.8</v>
      </c>
      <c r="O25" s="385">
        <v>2797082.4</v>
      </c>
      <c r="P25" s="394">
        <f t="shared" si="0"/>
        <v>15033116.000000002</v>
      </c>
      <c r="Q25" s="363">
        <f t="shared" si="1"/>
        <v>6000000</v>
      </c>
      <c r="R25" s="363">
        <f>R$2*12-SUM($Q25:Q25)-SUMPRODUCT(--($D25:$O25&lt;=R$2),R$2-$D25:$O25)</f>
        <v>9033115.9999999925</v>
      </c>
      <c r="S25" s="363">
        <f>S$2*12-SUM($Q25:R25)-SUMPRODUCT(--($D25:$O25&lt;=S$2),S$2-$D25:$O25)</f>
        <v>0</v>
      </c>
      <c r="T25" s="258"/>
    </row>
    <row r="26" spans="1:20">
      <c r="A26" s="154">
        <v>23</v>
      </c>
      <c r="B26" s="372"/>
      <c r="C26" s="373"/>
      <c r="D26" s="264">
        <v>900862.2</v>
      </c>
      <c r="E26" s="264">
        <v>857476.2</v>
      </c>
      <c r="F26" s="264">
        <v>846148.8</v>
      </c>
      <c r="G26" s="264">
        <v>766487.4</v>
      </c>
      <c r="H26" s="264">
        <v>827744.4</v>
      </c>
      <c r="I26" s="264">
        <v>800738.4</v>
      </c>
      <c r="J26" s="265">
        <v>837921</v>
      </c>
      <c r="K26" s="265">
        <v>860076</v>
      </c>
      <c r="L26" s="265">
        <v>779373</v>
      </c>
      <c r="M26" s="374">
        <v>846573</v>
      </c>
      <c r="N26" s="374">
        <v>830373.6</v>
      </c>
      <c r="O26" s="375">
        <v>815283</v>
      </c>
      <c r="P26" s="216">
        <f t="shared" si="0"/>
        <v>9969057</v>
      </c>
      <c r="Q26" s="363">
        <f t="shared" si="1"/>
        <v>6000000</v>
      </c>
      <c r="R26" s="363">
        <f>R$2*12-SUM($Q26:Q26)-SUMPRODUCT(--($D26:$O26&lt;=R$2),R$2-$D26:$O26)</f>
        <v>3969057</v>
      </c>
      <c r="S26" s="363">
        <f>S$2*12-SUM($Q26:R26)-SUMPRODUCT(--($D26:$O26&lt;=S$2),S$2-$D26:$O26)</f>
        <v>0</v>
      </c>
      <c r="T26" s="258"/>
    </row>
    <row r="27" spans="1:20" ht="13.5" thickBot="1">
      <c r="A27"/>
      <c r="B27" t="s">
        <v>2184</v>
      </c>
      <c r="C27"/>
      <c r="D27" s="267">
        <f t="shared" ref="D27:O27" si="2">SUM(D4:D26)</f>
        <v>91254361.87000002</v>
      </c>
      <c r="E27" s="267">
        <f t="shared" si="2"/>
        <v>85256588.479999989</v>
      </c>
      <c r="F27" s="267">
        <f t="shared" si="2"/>
        <v>90115026.299999997</v>
      </c>
      <c r="G27" s="267">
        <f t="shared" si="2"/>
        <v>81790111.900000006</v>
      </c>
      <c r="H27" s="267">
        <f t="shared" si="2"/>
        <v>92286223.400000006</v>
      </c>
      <c r="I27" s="267">
        <f t="shared" si="2"/>
        <v>90662369.600000024</v>
      </c>
      <c r="J27" s="267">
        <f t="shared" si="2"/>
        <v>96315787.589999989</v>
      </c>
      <c r="K27" s="267">
        <f t="shared" si="2"/>
        <v>98229503.840999976</v>
      </c>
      <c r="L27" s="267">
        <f t="shared" si="2"/>
        <v>91866248.394000009</v>
      </c>
      <c r="M27" s="267">
        <f t="shared" si="2"/>
        <v>93890910.769999996</v>
      </c>
      <c r="N27" s="267">
        <f t="shared" si="2"/>
        <v>82979731.169999987</v>
      </c>
      <c r="O27" s="267">
        <f t="shared" si="2"/>
        <v>91254718.000000015</v>
      </c>
      <c r="P27" s="389">
        <f>IF(ROUND(SUM(P4:P26),0)&lt;&gt;ROUND(SUM(D27:O27),0),#VALUE!,SUM(P4:P26))</f>
        <v>1085901581.3150001</v>
      </c>
      <c r="Q27" s="356">
        <f>SUM(Q4:Q26)</f>
        <v>138000000</v>
      </c>
      <c r="R27" s="356">
        <f>SUM(R4:R26)</f>
        <v>564644246.71499991</v>
      </c>
      <c r="S27" s="356">
        <f>SUM(S4:S26)</f>
        <v>383257334.60000014</v>
      </c>
      <c r="T27" s="258"/>
    </row>
    <row r="28" spans="1:20" ht="13.5" thickTop="1">
      <c r="A28"/>
      <c r="B28"/>
      <c r="C28"/>
      <c r="D28" s="77"/>
      <c r="E28" s="77"/>
      <c r="F28" s="77"/>
      <c r="G28" s="77"/>
      <c r="H28" s="77"/>
      <c r="I28" s="77"/>
      <c r="J28" s="77"/>
      <c r="K28" s="77"/>
      <c r="L28" s="77"/>
      <c r="M28"/>
      <c r="N28"/>
      <c r="O28"/>
      <c r="P28" s="390"/>
      <c r="Q28" s="367"/>
      <c r="R28" s="367"/>
      <c r="S28" s="368">
        <f>SUM(Q27:S27)</f>
        <v>1085901581.3150001</v>
      </c>
      <c r="T28" s="258"/>
    </row>
    <row r="29" spans="1:20" ht="12.75" customHeight="1">
      <c r="A29" s="154" t="s">
        <v>416</v>
      </c>
      <c r="D29" s="264">
        <v>92475540.937000006</v>
      </c>
      <c r="E29" s="264">
        <v>91334911.620000005</v>
      </c>
      <c r="F29" s="264">
        <v>85256588.480000004</v>
      </c>
      <c r="G29" s="264">
        <v>90115026.299999997</v>
      </c>
      <c r="H29" s="264">
        <v>81790111.900000006</v>
      </c>
      <c r="I29" s="264">
        <v>92286223.400000006</v>
      </c>
      <c r="J29" s="264">
        <v>90638942</v>
      </c>
      <c r="K29" s="264">
        <v>96199701.689999998</v>
      </c>
      <c r="L29" s="264">
        <v>98369017.341000006</v>
      </c>
      <c r="M29" s="264">
        <v>91866248.393999994</v>
      </c>
      <c r="N29" s="264">
        <v>93890910.769999996</v>
      </c>
      <c r="O29" s="264">
        <v>82979731.170000002</v>
      </c>
      <c r="P29" s="391">
        <f>SUM(D29:O29)</f>
        <v>1087202954.0019999</v>
      </c>
      <c r="Q29" s="258"/>
      <c r="R29" s="258"/>
      <c r="S29" s="258"/>
      <c r="T29" s="258"/>
    </row>
    <row r="30" spans="1:20" ht="12.75" customHeight="1">
      <c r="A30" s="190" t="s">
        <v>2322</v>
      </c>
      <c r="B30" s="190"/>
      <c r="C30" s="190"/>
      <c r="D30" s="264">
        <v>91484247</v>
      </c>
      <c r="E30" s="264">
        <v>84934068</v>
      </c>
      <c r="F30" s="264">
        <v>89487500</v>
      </c>
      <c r="G30" s="264">
        <v>79454560</v>
      </c>
      <c r="H30" s="264">
        <v>92015166</v>
      </c>
      <c r="I30" s="264">
        <v>91195162</v>
      </c>
      <c r="J30" s="264">
        <v>95775976</v>
      </c>
      <c r="K30" s="264">
        <v>94768404</v>
      </c>
      <c r="L30" s="264">
        <v>91927127</v>
      </c>
      <c r="M30" s="264">
        <v>93727705</v>
      </c>
      <c r="N30" s="264">
        <v>83601582</v>
      </c>
      <c r="O30" s="264">
        <v>90893021</v>
      </c>
      <c r="P30" s="391">
        <f t="shared" ref="P30:P36" si="3">SUM(D30:O30)</f>
        <v>1079264518</v>
      </c>
      <c r="Q30" s="258"/>
      <c r="R30" s="258"/>
      <c r="S30" s="258"/>
      <c r="T30" s="258"/>
    </row>
    <row r="31" spans="1:20" ht="12.75" customHeight="1">
      <c r="A31" s="190" t="s">
        <v>2321</v>
      </c>
      <c r="B31" s="190"/>
      <c r="C31" s="190"/>
      <c r="D31" s="264">
        <v>-92515285</v>
      </c>
      <c r="E31" s="264">
        <v>-91484247</v>
      </c>
      <c r="F31" s="264">
        <v>-84934068</v>
      </c>
      <c r="G31" s="264">
        <v>-89487500</v>
      </c>
      <c r="H31" s="264">
        <v>-79454560</v>
      </c>
      <c r="I31" s="264">
        <v>-92015166</v>
      </c>
      <c r="J31" s="264">
        <v>-91195162</v>
      </c>
      <c r="K31" s="264">
        <v>-95775976</v>
      </c>
      <c r="L31" s="264">
        <v>-94768404</v>
      </c>
      <c r="M31" s="264">
        <v>-91927127</v>
      </c>
      <c r="N31" s="264">
        <v>-93727705</v>
      </c>
      <c r="O31" s="264">
        <v>-83601582</v>
      </c>
      <c r="P31" s="391">
        <f t="shared" si="3"/>
        <v>-1080886782</v>
      </c>
      <c r="Q31"/>
      <c r="R31"/>
      <c r="S31"/>
      <c r="T31"/>
    </row>
    <row r="32" spans="1:20" ht="12.75" customHeight="1">
      <c r="A32" s="190" t="s">
        <v>2521</v>
      </c>
      <c r="B32" s="190"/>
      <c r="C32" s="190"/>
      <c r="D32" s="386">
        <f>SUM(D29:D31)</f>
        <v>91444502.937000006</v>
      </c>
      <c r="E32" s="386">
        <f t="shared" ref="E32:P32" si="4">SUM(E29:E31)</f>
        <v>84784732.620000005</v>
      </c>
      <c r="F32" s="386">
        <f t="shared" si="4"/>
        <v>89810020.480000019</v>
      </c>
      <c r="G32" s="386">
        <f t="shared" si="4"/>
        <v>80082086.300000012</v>
      </c>
      <c r="H32" s="386">
        <f t="shared" si="4"/>
        <v>94350717.900000006</v>
      </c>
      <c r="I32" s="386">
        <f t="shared" si="4"/>
        <v>91466219.400000006</v>
      </c>
      <c r="J32" s="386">
        <f t="shared" si="4"/>
        <v>95219756</v>
      </c>
      <c r="K32" s="386">
        <f t="shared" si="4"/>
        <v>95192129.689999998</v>
      </c>
      <c r="L32" s="386">
        <f t="shared" si="4"/>
        <v>95527740.341000021</v>
      </c>
      <c r="M32" s="386">
        <f t="shared" si="4"/>
        <v>93666826.393999994</v>
      </c>
      <c r="N32" s="386">
        <f t="shared" si="4"/>
        <v>83764787.769999981</v>
      </c>
      <c r="O32" s="386">
        <f t="shared" si="4"/>
        <v>90271170.170000017</v>
      </c>
      <c r="P32" s="392">
        <f t="shared" si="4"/>
        <v>1085580690.0019999</v>
      </c>
      <c r="Q32"/>
      <c r="R32"/>
      <c r="S32"/>
      <c r="T32"/>
    </row>
    <row r="33" spans="1:20" ht="12.75" customHeight="1">
      <c r="A33" s="191" t="s">
        <v>2324</v>
      </c>
      <c r="B33" s="191"/>
      <c r="C33" s="191"/>
      <c r="D33" s="264">
        <f>D27-D32-D34</f>
        <v>-229885.12999998033</v>
      </c>
      <c r="E33" s="264">
        <f>E27-E32-E34</f>
        <v>241970.73000000417</v>
      </c>
      <c r="F33" s="264">
        <f>F27-F32-F34</f>
        <v>546976.54999998212</v>
      </c>
      <c r="G33" s="264">
        <f>G27-G32-G34</f>
        <v>2255002.1499999762</v>
      </c>
      <c r="H33" s="264">
        <f t="shared" ref="H33:O33" si="5">H27-H32-H34</f>
        <v>190507.64999997616</v>
      </c>
      <c r="I33" s="264">
        <f t="shared" si="5"/>
        <v>-613342.15000000596</v>
      </c>
      <c r="J33" s="264">
        <f t="shared" si="5"/>
        <v>482689.43999998271</v>
      </c>
      <c r="K33" s="264">
        <f t="shared" si="5"/>
        <v>3520063.5909999609</v>
      </c>
      <c r="L33" s="264">
        <f t="shared" si="5"/>
        <v>-141428.3560000509</v>
      </c>
      <c r="M33" s="387">
        <f t="shared" si="5"/>
        <v>82656.019999951124</v>
      </c>
      <c r="N33" s="387">
        <f t="shared" si="5"/>
        <v>-702400.58000004292</v>
      </c>
      <c r="O33" s="387">
        <f t="shared" si="5"/>
        <v>281147.2499999553</v>
      </c>
      <c r="P33" s="391">
        <f t="shared" si="3"/>
        <v>5913957.1649997085</v>
      </c>
      <c r="Q33"/>
      <c r="R33"/>
      <c r="S33"/>
      <c r="T33"/>
    </row>
    <row r="34" spans="1:20" ht="12.75" customHeight="1">
      <c r="A34" s="191" t="s">
        <v>2325</v>
      </c>
      <c r="B34" s="191"/>
      <c r="C34" s="191"/>
      <c r="D34" s="264">
        <f>-(D29+D31)</f>
        <v>39744.062999993563</v>
      </c>
      <c r="E34" s="264">
        <f>-D33</f>
        <v>229885.12999998033</v>
      </c>
      <c r="F34" s="264">
        <f>-E33</f>
        <v>-241970.73000000417</v>
      </c>
      <c r="G34" s="264">
        <f>-F33</f>
        <v>-546976.54999998212</v>
      </c>
      <c r="H34" s="264">
        <f t="shared" ref="H34:O34" si="6">-G33</f>
        <v>-2255002.1499999762</v>
      </c>
      <c r="I34" s="264">
        <f t="shared" si="6"/>
        <v>-190507.64999997616</v>
      </c>
      <c r="J34" s="264">
        <f t="shared" si="6"/>
        <v>613342.15000000596</v>
      </c>
      <c r="K34" s="264">
        <f t="shared" si="6"/>
        <v>-482689.43999998271</v>
      </c>
      <c r="L34" s="264">
        <f t="shared" si="6"/>
        <v>-3520063.5909999609</v>
      </c>
      <c r="M34" s="387">
        <f t="shared" si="6"/>
        <v>141428.3560000509</v>
      </c>
      <c r="N34" s="387">
        <f t="shared" si="6"/>
        <v>-82656.019999951124</v>
      </c>
      <c r="O34" s="387">
        <f t="shared" si="6"/>
        <v>702400.58000004292</v>
      </c>
      <c r="P34" s="391">
        <f t="shared" si="3"/>
        <v>-5593065.8519997597</v>
      </c>
      <c r="Q34"/>
      <c r="R34"/>
      <c r="S34"/>
      <c r="T34"/>
    </row>
    <row r="35" spans="1:20" ht="12.75" customHeight="1">
      <c r="A35" s="191"/>
      <c r="B35" s="191"/>
      <c r="C35" s="191"/>
      <c r="D35" s="264"/>
      <c r="E35" s="264"/>
      <c r="F35" s="264"/>
      <c r="G35" s="264"/>
      <c r="H35" s="264"/>
      <c r="I35" s="264"/>
      <c r="J35" s="264"/>
      <c r="K35" s="264"/>
      <c r="L35" s="264"/>
      <c r="M35" s="387"/>
      <c r="N35" s="387"/>
      <c r="O35" s="387"/>
      <c r="P35" s="391">
        <f t="shared" si="3"/>
        <v>0</v>
      </c>
      <c r="Q35"/>
      <c r="R35"/>
      <c r="S35"/>
      <c r="T35"/>
    </row>
    <row r="36" spans="1:20" ht="12.75" customHeight="1">
      <c r="A36"/>
      <c r="B36" s="268"/>
      <c r="C36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391">
        <f t="shared" si="3"/>
        <v>0</v>
      </c>
      <c r="Q36"/>
      <c r="R36"/>
      <c r="S36"/>
      <c r="T36"/>
    </row>
    <row r="37" spans="1:20" ht="12" customHeight="1" thickBot="1">
      <c r="A37"/>
      <c r="B37" s="269" t="s">
        <v>2363</v>
      </c>
      <c r="C37"/>
      <c r="D37" s="388">
        <f>SUM(D32:D36)</f>
        <v>91254361.87000002</v>
      </c>
      <c r="E37" s="388">
        <f t="shared" ref="E37:O37" si="7">SUM(E32:E36)</f>
        <v>85256588.479999989</v>
      </c>
      <c r="F37" s="388">
        <f t="shared" si="7"/>
        <v>90115026.299999997</v>
      </c>
      <c r="G37" s="388">
        <f t="shared" si="7"/>
        <v>81790111.900000006</v>
      </c>
      <c r="H37" s="388">
        <f t="shared" si="7"/>
        <v>92286223.400000006</v>
      </c>
      <c r="I37" s="388">
        <f t="shared" si="7"/>
        <v>90662369.600000024</v>
      </c>
      <c r="J37" s="388">
        <f t="shared" si="7"/>
        <v>96315787.589999989</v>
      </c>
      <c r="K37" s="388">
        <f t="shared" si="7"/>
        <v>98229503.840999976</v>
      </c>
      <c r="L37" s="388">
        <f t="shared" si="7"/>
        <v>91866248.394000009</v>
      </c>
      <c r="M37" s="388">
        <f t="shared" si="7"/>
        <v>93890910.769999996</v>
      </c>
      <c r="N37" s="388">
        <f t="shared" si="7"/>
        <v>82979731.169999987</v>
      </c>
      <c r="O37" s="388">
        <f t="shared" si="7"/>
        <v>91254718.000000015</v>
      </c>
      <c r="P37" s="393">
        <f>IF(ROUND(SUM(P32:P36),0)&lt;&gt;ROUND(SUM(D37:O37),0),#VALUE!,SUM(P32:P36))</f>
        <v>1085901581.3149998</v>
      </c>
      <c r="Q37"/>
      <c r="R37" s="2">
        <f>P37-P29</f>
        <v>-1301372.6870000362</v>
      </c>
      <c r="S37"/>
      <c r="T37"/>
    </row>
    <row r="38" spans="1:20" ht="12.6" customHeight="1" thickTop="1">
      <c r="A38"/>
      <c r="B38" s="269"/>
      <c r="C38"/>
      <c r="D38" s="270">
        <f t="shared" ref="D38:P38" si="8">D37-D27</f>
        <v>0</v>
      </c>
      <c r="E38" s="270">
        <f t="shared" si="8"/>
        <v>0</v>
      </c>
      <c r="F38" s="270">
        <f t="shared" si="8"/>
        <v>0</v>
      </c>
      <c r="G38" s="270">
        <f t="shared" si="8"/>
        <v>0</v>
      </c>
      <c r="H38" s="270">
        <f t="shared" si="8"/>
        <v>0</v>
      </c>
      <c r="I38" s="270">
        <f t="shared" si="8"/>
        <v>0</v>
      </c>
      <c r="J38" s="270">
        <f t="shared" si="8"/>
        <v>0</v>
      </c>
      <c r="K38" s="270">
        <f t="shared" si="8"/>
        <v>0</v>
      </c>
      <c r="L38" s="270">
        <f t="shared" si="8"/>
        <v>0</v>
      </c>
      <c r="M38" s="270">
        <f t="shared" si="8"/>
        <v>0</v>
      </c>
      <c r="N38" s="270">
        <f t="shared" si="8"/>
        <v>0</v>
      </c>
      <c r="O38" s="270">
        <f t="shared" si="8"/>
        <v>0</v>
      </c>
      <c r="P38" s="270">
        <f t="shared" si="8"/>
        <v>0</v>
      </c>
      <c r="Q38"/>
      <c r="R38"/>
      <c r="S38"/>
      <c r="T38"/>
    </row>
    <row r="39" spans="1:20">
      <c r="A39"/>
      <c r="B39" s="271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1"/>
      <c r="N39" s="271"/>
      <c r="O39" s="273"/>
      <c r="P39" s="274"/>
      <c r="Q39"/>
      <c r="R39"/>
      <c r="S39"/>
      <c r="T39"/>
    </row>
    <row r="40" spans="1:20">
      <c r="A40"/>
      <c r="B40" s="271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1"/>
      <c r="N40" s="271"/>
      <c r="O40" s="273"/>
      <c r="P40"/>
      <c r="Q40"/>
      <c r="R40"/>
      <c r="S40"/>
      <c r="T40"/>
    </row>
    <row r="41" spans="1:20">
      <c r="A41"/>
      <c r="B41" s="263" t="s">
        <v>2326</v>
      </c>
      <c r="C41"/>
      <c r="D41" s="275">
        <f t="shared" ref="D41:O41" si="9">D$3</f>
        <v>43466</v>
      </c>
      <c r="E41" s="275">
        <f t="shared" si="9"/>
        <v>43497</v>
      </c>
      <c r="F41" s="275">
        <f t="shared" si="9"/>
        <v>43525</v>
      </c>
      <c r="G41" s="275">
        <f t="shared" si="9"/>
        <v>43556</v>
      </c>
      <c r="H41" s="275">
        <f t="shared" si="9"/>
        <v>43586</v>
      </c>
      <c r="I41" s="275">
        <f t="shared" si="9"/>
        <v>43617</v>
      </c>
      <c r="J41" s="275">
        <f t="shared" si="9"/>
        <v>43647</v>
      </c>
      <c r="K41" s="275">
        <f t="shared" si="9"/>
        <v>43678</v>
      </c>
      <c r="L41" s="275">
        <f t="shared" si="9"/>
        <v>43709</v>
      </c>
      <c r="M41" s="276">
        <f t="shared" si="9"/>
        <v>43739</v>
      </c>
      <c r="N41" s="276">
        <f t="shared" si="9"/>
        <v>43770</v>
      </c>
      <c r="O41" s="276">
        <f t="shared" si="9"/>
        <v>43800</v>
      </c>
      <c r="P41" s="262" t="s">
        <v>277</v>
      </c>
      <c r="Q41" s="261" t="s">
        <v>2327</v>
      </c>
      <c r="R41" s="261" t="s">
        <v>156</v>
      </c>
      <c r="S41" s="261"/>
      <c r="T41"/>
    </row>
    <row r="42" spans="1:20">
      <c r="A42" s="154">
        <v>1</v>
      </c>
      <c r="B42" s="207">
        <f t="shared" ref="B42:C57" si="10">B4</f>
        <v>0</v>
      </c>
      <c r="C42" s="207">
        <f t="shared" si="10"/>
        <v>0</v>
      </c>
      <c r="D42" s="264">
        <v>11235.119000000001</v>
      </c>
      <c r="E42" s="264">
        <v>13097.044</v>
      </c>
      <c r="F42" s="264">
        <v>12788.42</v>
      </c>
      <c r="G42" s="264">
        <v>11813.075999999999</v>
      </c>
      <c r="H42" s="264">
        <v>19727.5</v>
      </c>
      <c r="I42" s="264">
        <v>11694.565000000001</v>
      </c>
      <c r="J42" s="264">
        <v>10955.651</v>
      </c>
      <c r="K42" s="264">
        <v>11234.874</v>
      </c>
      <c r="L42" s="264">
        <v>11020.227000000001</v>
      </c>
      <c r="M42" s="374">
        <v>9747.6959999999999</v>
      </c>
      <c r="N42" s="374">
        <v>7452.8119999999999</v>
      </c>
      <c r="O42" s="375">
        <v>7325.1319999999996</v>
      </c>
      <c r="P42" s="216">
        <f t="shared" ref="P42:P64" si="11">SUM(D42:O42)</f>
        <v>138092.11600000001</v>
      </c>
      <c r="Q42" s="2">
        <f>MAX(D42:O42)</f>
        <v>19727.5</v>
      </c>
      <c r="R42" s="277">
        <f t="shared" ref="R42:R64" si="12">INDEX($D$41:$O$41,MATCH(Q42,$D42:$O42,0))</f>
        <v>43586</v>
      </c>
      <c r="S42" s="262"/>
      <c r="T42"/>
    </row>
    <row r="43" spans="1:20">
      <c r="A43" s="154">
        <v>2</v>
      </c>
      <c r="B43" s="207">
        <f t="shared" si="10"/>
        <v>0</v>
      </c>
      <c r="C43" s="207">
        <f t="shared" si="10"/>
        <v>0</v>
      </c>
      <c r="D43" s="264">
        <v>5486.0749999999998</v>
      </c>
      <c r="E43" s="264">
        <v>5434.125</v>
      </c>
      <c r="F43" s="264">
        <v>5276.1229999999996</v>
      </c>
      <c r="G43" s="264">
        <v>5056.1369999999997</v>
      </c>
      <c r="H43" s="264">
        <v>4983.9690000000001</v>
      </c>
      <c r="I43" s="264">
        <v>5005.4129999999996</v>
      </c>
      <c r="J43" s="264">
        <v>5087.6890000000003</v>
      </c>
      <c r="K43" s="264">
        <v>5057.6229999999996</v>
      </c>
      <c r="L43" s="264">
        <v>5126.2299999999996</v>
      </c>
      <c r="M43" s="374">
        <v>5102.8950000000004</v>
      </c>
      <c r="N43" s="374">
        <v>5137.21</v>
      </c>
      <c r="O43" s="376">
        <v>5127.7849999999999</v>
      </c>
      <c r="P43" s="216">
        <f>SUM(D43:O43)</f>
        <v>61881.274000000005</v>
      </c>
      <c r="Q43" s="2">
        <f>MAX(D43:O43)</f>
        <v>5486.0749999999998</v>
      </c>
      <c r="R43" s="277">
        <f t="shared" si="12"/>
        <v>43466</v>
      </c>
      <c r="S43" s="262"/>
      <c r="T43"/>
    </row>
    <row r="44" spans="1:20">
      <c r="A44" s="154">
        <v>3</v>
      </c>
      <c r="B44" s="207">
        <f t="shared" si="10"/>
        <v>0</v>
      </c>
      <c r="C44" s="207">
        <f t="shared" si="10"/>
        <v>0</v>
      </c>
      <c r="D44" s="264">
        <v>3170.4920000000002</v>
      </c>
      <c r="E44" s="264">
        <v>2956.6480000000001</v>
      </c>
      <c r="F44" s="264">
        <v>3009.1469999999999</v>
      </c>
      <c r="G44" s="264">
        <v>2718.489</v>
      </c>
      <c r="H44" s="264">
        <v>2604.73</v>
      </c>
      <c r="I44" s="264">
        <v>2581.2370000000001</v>
      </c>
      <c r="J44" s="264">
        <v>2646.1439999999998</v>
      </c>
      <c r="K44" s="264">
        <v>2770.75</v>
      </c>
      <c r="L44" s="264">
        <v>2656.09</v>
      </c>
      <c r="M44" s="374">
        <v>2911.7049999999999</v>
      </c>
      <c r="N44" s="374">
        <v>2818.0540000000001</v>
      </c>
      <c r="O44" s="375">
        <v>2969.598</v>
      </c>
      <c r="P44" s="216">
        <f>SUM(D44:O44)</f>
        <v>33813.084000000003</v>
      </c>
      <c r="Q44" s="2">
        <f>MAX(D44:O44)</f>
        <v>3170.4920000000002</v>
      </c>
      <c r="R44" s="277">
        <f t="shared" si="12"/>
        <v>43466</v>
      </c>
      <c r="S44" s="262"/>
      <c r="T44"/>
    </row>
    <row r="45" spans="1:20">
      <c r="A45" s="154">
        <v>4</v>
      </c>
      <c r="B45" s="207">
        <f t="shared" si="10"/>
        <v>0</v>
      </c>
      <c r="C45" s="207">
        <f t="shared" si="10"/>
        <v>0</v>
      </c>
      <c r="D45" s="264">
        <v>2775.9839999999999</v>
      </c>
      <c r="E45" s="264">
        <v>2727.2489999999998</v>
      </c>
      <c r="F45" s="264">
        <v>2695.5529999999999</v>
      </c>
      <c r="G45" s="264">
        <v>2485.556</v>
      </c>
      <c r="H45" s="264">
        <v>2523.7530000000002</v>
      </c>
      <c r="I45" s="264">
        <v>2697.9369999999999</v>
      </c>
      <c r="J45" s="264">
        <v>2645.4070000000002</v>
      </c>
      <c r="K45" s="264">
        <v>2641.172</v>
      </c>
      <c r="L45" s="264">
        <v>2607.1990000000001</v>
      </c>
      <c r="M45" s="374">
        <v>2611.6439999999998</v>
      </c>
      <c r="N45" s="374">
        <v>2852.1060000000002</v>
      </c>
      <c r="O45" s="376">
        <v>2986.779</v>
      </c>
      <c r="P45" s="216">
        <f t="shared" si="11"/>
        <v>32250.339</v>
      </c>
      <c r="Q45" s="2">
        <f>MAX(D45:O45)</f>
        <v>2986.779</v>
      </c>
      <c r="R45" s="277">
        <f t="shared" si="12"/>
        <v>43800</v>
      </c>
      <c r="S45" s="262"/>
      <c r="T45"/>
    </row>
    <row r="46" spans="1:20">
      <c r="A46" s="154">
        <v>5</v>
      </c>
      <c r="B46" s="207">
        <f t="shared" si="10"/>
        <v>0</v>
      </c>
      <c r="C46" s="207">
        <f t="shared" si="10"/>
        <v>0</v>
      </c>
      <c r="D46" s="264">
        <v>2798.1210000000001</v>
      </c>
      <c r="E46" s="264">
        <v>2925.64</v>
      </c>
      <c r="F46" s="264">
        <v>2824.83</v>
      </c>
      <c r="G46" s="264">
        <v>3132.223</v>
      </c>
      <c r="H46" s="264">
        <v>3477.3690000000001</v>
      </c>
      <c r="I46" s="264">
        <v>3747.4949999999999</v>
      </c>
      <c r="J46" s="264">
        <v>3914.42</v>
      </c>
      <c r="K46" s="264">
        <v>3810.7330000000002</v>
      </c>
      <c r="L46" s="264">
        <v>3653.3</v>
      </c>
      <c r="M46" s="374">
        <v>2698.2080000000001</v>
      </c>
      <c r="N46" s="374">
        <v>2697.904</v>
      </c>
      <c r="O46" s="375">
        <v>2856.3240000000001</v>
      </c>
      <c r="P46" s="216">
        <f t="shared" si="11"/>
        <v>38536.567000000003</v>
      </c>
      <c r="Q46" s="2">
        <f t="shared" ref="Q46:Q64" si="13">MAX(D46:O46)</f>
        <v>3914.42</v>
      </c>
      <c r="R46" s="277">
        <f t="shared" si="12"/>
        <v>43647</v>
      </c>
      <c r="S46" s="262"/>
      <c r="T46"/>
    </row>
    <row r="47" spans="1:20">
      <c r="A47" s="154">
        <v>6</v>
      </c>
      <c r="B47" s="207">
        <f t="shared" si="10"/>
        <v>0</v>
      </c>
      <c r="C47" s="207">
        <f t="shared" si="10"/>
        <v>0</v>
      </c>
      <c r="D47" s="264">
        <v>4693.9759999999997</v>
      </c>
      <c r="E47" s="264">
        <v>4607.82</v>
      </c>
      <c r="F47" s="264">
        <v>4350.3389999999999</v>
      </c>
      <c r="G47" s="264">
        <v>4168.8230000000003</v>
      </c>
      <c r="H47" s="264">
        <v>4653.5330000000004</v>
      </c>
      <c r="I47" s="264">
        <v>4532.701</v>
      </c>
      <c r="J47" s="264">
        <v>4783.741</v>
      </c>
      <c r="K47" s="264">
        <v>5478.8410000000003</v>
      </c>
      <c r="L47" s="264">
        <v>5486.0709999999999</v>
      </c>
      <c r="M47" s="374">
        <v>4220.9070000000002</v>
      </c>
      <c r="N47" s="374">
        <v>4550.799</v>
      </c>
      <c r="O47" s="375">
        <v>4495.9210000000003</v>
      </c>
      <c r="P47" s="216">
        <f t="shared" si="11"/>
        <v>56023.472000000002</v>
      </c>
      <c r="Q47" s="2">
        <f t="shared" si="13"/>
        <v>5486.0709999999999</v>
      </c>
      <c r="R47" s="277">
        <f t="shared" si="12"/>
        <v>43709</v>
      </c>
      <c r="S47" s="262"/>
      <c r="T47"/>
    </row>
    <row r="48" spans="1:20">
      <c r="A48" s="154">
        <v>7</v>
      </c>
      <c r="B48" s="207">
        <f t="shared" si="10"/>
        <v>0</v>
      </c>
      <c r="C48" s="207">
        <f t="shared" si="10"/>
        <v>0</v>
      </c>
      <c r="D48" s="264">
        <v>2837.009</v>
      </c>
      <c r="E48" s="264">
        <v>2880.2910000000002</v>
      </c>
      <c r="F48" s="264">
        <v>2821.7139999999999</v>
      </c>
      <c r="G48" s="264">
        <v>2974.2080000000001</v>
      </c>
      <c r="H48" s="264">
        <v>3029.1109999999999</v>
      </c>
      <c r="I48" s="264">
        <v>3196.0479999999998</v>
      </c>
      <c r="J48" s="264">
        <v>3339.1889999999999</v>
      </c>
      <c r="K48" s="264">
        <v>3522.6179999999999</v>
      </c>
      <c r="L48" s="264">
        <v>3280.2060000000001</v>
      </c>
      <c r="M48" s="374">
        <v>3114.7240000000002</v>
      </c>
      <c r="N48" s="374">
        <v>3080.4810000000002</v>
      </c>
      <c r="O48" s="375">
        <v>3007.6979999999999</v>
      </c>
      <c r="P48" s="216">
        <f t="shared" si="11"/>
        <v>37083.296999999991</v>
      </c>
      <c r="Q48" s="2">
        <f t="shared" si="13"/>
        <v>3522.6179999999999</v>
      </c>
      <c r="R48" s="277">
        <f t="shared" si="12"/>
        <v>43678</v>
      </c>
      <c r="S48" s="262"/>
      <c r="T48"/>
    </row>
    <row r="49" spans="1:20">
      <c r="A49" s="154">
        <v>8</v>
      </c>
      <c r="B49" s="207">
        <f t="shared" si="10"/>
        <v>0</v>
      </c>
      <c r="C49" s="207">
        <f t="shared" si="10"/>
        <v>0</v>
      </c>
      <c r="D49" s="264">
        <v>4138.03</v>
      </c>
      <c r="E49" s="264">
        <v>4134.473</v>
      </c>
      <c r="F49" s="264">
        <v>4111.0600000000004</v>
      </c>
      <c r="G49" s="264">
        <v>4134.7290000000003</v>
      </c>
      <c r="H49" s="264">
        <v>4168.1779999999999</v>
      </c>
      <c r="I49" s="264">
        <v>4212.5640000000003</v>
      </c>
      <c r="J49" s="264">
        <v>4223.6970000000001</v>
      </c>
      <c r="K49" s="264">
        <v>4273.0990000000002</v>
      </c>
      <c r="L49" s="264">
        <v>4214.49</v>
      </c>
      <c r="M49" s="374">
        <v>4157.8900000000003</v>
      </c>
      <c r="N49" s="374">
        <v>4170.9449999999997</v>
      </c>
      <c r="O49" s="376">
        <v>4257.5990000000002</v>
      </c>
      <c r="P49" s="216">
        <f t="shared" si="11"/>
        <v>50196.754000000001</v>
      </c>
      <c r="Q49" s="2">
        <f t="shared" si="13"/>
        <v>4273.0990000000002</v>
      </c>
      <c r="R49" s="277">
        <f t="shared" si="12"/>
        <v>43678</v>
      </c>
      <c r="S49" s="262"/>
      <c r="T49"/>
    </row>
    <row r="50" spans="1:20">
      <c r="A50" s="154">
        <v>9</v>
      </c>
      <c r="B50" s="207">
        <f t="shared" si="10"/>
        <v>0</v>
      </c>
      <c r="C50" s="207">
        <f t="shared" si="10"/>
        <v>0</v>
      </c>
      <c r="D50" s="264">
        <f>3000+53979.76</f>
        <v>56979.76</v>
      </c>
      <c r="E50" s="264">
        <f>3000+55491.21</f>
        <v>58491.21</v>
      </c>
      <c r="F50" s="264">
        <f>3000+57723.97</f>
        <v>60723.97</v>
      </c>
      <c r="G50" s="264">
        <f>3000+57695.18</f>
        <v>60695.18</v>
      </c>
      <c r="H50" s="264">
        <f>3000+56633.5</f>
        <v>59633.5</v>
      </c>
      <c r="I50" s="264">
        <f>3000+56915.37</f>
        <v>59915.37</v>
      </c>
      <c r="J50" s="264">
        <f>3000+57954.8</f>
        <v>60954.8</v>
      </c>
      <c r="K50" s="264">
        <f>3000+59499.94</f>
        <v>62499.94</v>
      </c>
      <c r="L50" s="264">
        <f>3000+57332.9</f>
        <v>60332.9</v>
      </c>
      <c r="M50" s="374">
        <f>3000+58348.84</f>
        <v>61348.84</v>
      </c>
      <c r="N50" s="374">
        <f>3000+58453.18</f>
        <v>61453.18</v>
      </c>
      <c r="O50" s="375">
        <f>3000+59886.96</f>
        <v>62886.96</v>
      </c>
      <c r="P50" s="216">
        <f t="shared" si="11"/>
        <v>725915.61</v>
      </c>
      <c r="Q50" s="2">
        <f t="shared" si="13"/>
        <v>62886.96</v>
      </c>
      <c r="R50" s="277">
        <f t="shared" si="12"/>
        <v>43800</v>
      </c>
      <c r="S50" s="262"/>
      <c r="T50"/>
    </row>
    <row r="51" spans="1:20">
      <c r="A51" s="154">
        <v>10</v>
      </c>
      <c r="B51" s="207">
        <f t="shared" si="10"/>
        <v>0</v>
      </c>
      <c r="C51" s="207">
        <f t="shared" si="10"/>
        <v>0</v>
      </c>
      <c r="D51" s="264">
        <v>9494.3670000000002</v>
      </c>
      <c r="E51" s="264">
        <v>8151.6930000000002</v>
      </c>
      <c r="F51" s="264">
        <v>8444.6409999999996</v>
      </c>
      <c r="G51" s="264">
        <v>8251.3700000000008</v>
      </c>
      <c r="H51" s="264">
        <v>8416.0830000000005</v>
      </c>
      <c r="I51" s="264">
        <v>8438.518</v>
      </c>
      <c r="J51" s="264">
        <v>8465.4709999999995</v>
      </c>
      <c r="K51" s="264">
        <v>8617.5730000000003</v>
      </c>
      <c r="L51" s="264">
        <v>8465.0079999999998</v>
      </c>
      <c r="M51" s="374">
        <v>8444.6409999999996</v>
      </c>
      <c r="N51" s="374">
        <v>8123.326</v>
      </c>
      <c r="O51" s="375">
        <v>8375.3729999999996</v>
      </c>
      <c r="P51" s="216">
        <f t="shared" si="11"/>
        <v>101688.06400000001</v>
      </c>
      <c r="Q51" s="2">
        <f t="shared" si="13"/>
        <v>9494.3670000000002</v>
      </c>
      <c r="R51" s="277">
        <f t="shared" si="12"/>
        <v>43466</v>
      </c>
      <c r="S51" s="262"/>
      <c r="T51"/>
    </row>
    <row r="52" spans="1:20">
      <c r="A52" s="154">
        <v>11</v>
      </c>
      <c r="B52" s="207">
        <f t="shared" si="10"/>
        <v>0</v>
      </c>
      <c r="C52" s="207">
        <f t="shared" si="10"/>
        <v>0</v>
      </c>
      <c r="D52" s="264">
        <v>8557.5769999999993</v>
      </c>
      <c r="E52" s="264">
        <v>8575.1489999999994</v>
      </c>
      <c r="F52" s="264">
        <v>8703.8919999999998</v>
      </c>
      <c r="G52" s="264">
        <v>8473.3389999999999</v>
      </c>
      <c r="H52" s="264">
        <v>8775.9770000000008</v>
      </c>
      <c r="I52" s="264">
        <v>9149.5429999999997</v>
      </c>
      <c r="J52" s="264">
        <v>8848.1560000000009</v>
      </c>
      <c r="K52" s="264">
        <v>8727.2649999999994</v>
      </c>
      <c r="L52" s="264">
        <v>8415.0239999999994</v>
      </c>
      <c r="M52" s="377">
        <f>3000+5497.022</f>
        <v>8497.0220000000008</v>
      </c>
      <c r="N52" s="374">
        <f>3000+5603.248</f>
        <v>8603.2479999999996</v>
      </c>
      <c r="O52" s="375">
        <f>3000+5631.508</f>
        <v>8631.5079999999998</v>
      </c>
      <c r="P52" s="216">
        <f t="shared" si="11"/>
        <v>103957.69999999998</v>
      </c>
      <c r="Q52" s="2">
        <f t="shared" si="13"/>
        <v>9149.5429999999997</v>
      </c>
      <c r="R52" s="277">
        <f t="shared" si="12"/>
        <v>43617</v>
      </c>
      <c r="S52" s="262"/>
      <c r="T52"/>
    </row>
    <row r="53" spans="1:20">
      <c r="A53" s="154">
        <v>12</v>
      </c>
      <c r="B53" s="207">
        <f t="shared" si="10"/>
        <v>0</v>
      </c>
      <c r="C53" s="207">
        <f t="shared" si="10"/>
        <v>0</v>
      </c>
      <c r="D53" s="264">
        <v>4980.2330000000002</v>
      </c>
      <c r="E53" s="264">
        <v>4999.5879999999997</v>
      </c>
      <c r="F53" s="264">
        <v>5543.7340000000004</v>
      </c>
      <c r="G53" s="264">
        <v>5907.4949999999999</v>
      </c>
      <c r="H53" s="264">
        <v>6389.4269999999997</v>
      </c>
      <c r="I53" s="264">
        <v>6828.66</v>
      </c>
      <c r="J53" s="264">
        <v>7121.8649999999998</v>
      </c>
      <c r="K53" s="264">
        <v>7273.9849999999997</v>
      </c>
      <c r="L53" s="264">
        <v>6707.2110000000002</v>
      </c>
      <c r="M53" s="374">
        <v>5606.3140000000003</v>
      </c>
      <c r="N53" s="377">
        <v>4896.1009999999997</v>
      </c>
      <c r="O53" s="375">
        <v>4949.0129999999999</v>
      </c>
      <c r="P53" s="216">
        <f t="shared" si="11"/>
        <v>71203.626000000004</v>
      </c>
      <c r="Q53" s="2">
        <f t="shared" si="13"/>
        <v>7273.9849999999997</v>
      </c>
      <c r="R53" s="277">
        <f t="shared" si="12"/>
        <v>43678</v>
      </c>
      <c r="S53" s="262"/>
      <c r="T53"/>
    </row>
    <row r="54" spans="1:20">
      <c r="A54" s="154">
        <v>13</v>
      </c>
      <c r="B54" s="207">
        <f t="shared" si="10"/>
        <v>0</v>
      </c>
      <c r="C54" s="207">
        <f t="shared" si="10"/>
        <v>0</v>
      </c>
      <c r="D54" s="264">
        <v>1801.0119999999999</v>
      </c>
      <c r="E54" s="264">
        <v>1807.5129999999999</v>
      </c>
      <c r="F54" s="264">
        <v>1766.2239999999999</v>
      </c>
      <c r="G54" s="264">
        <v>2097.4659999999999</v>
      </c>
      <c r="H54" s="264">
        <v>2342.8510000000001</v>
      </c>
      <c r="I54" s="264">
        <v>2440.1709999999998</v>
      </c>
      <c r="J54" s="264">
        <v>2558.3000000000002</v>
      </c>
      <c r="K54" s="264">
        <v>2603.3220000000001</v>
      </c>
      <c r="L54" s="264">
        <v>2421.0439999999999</v>
      </c>
      <c r="M54" s="374">
        <v>1998.9749999999999</v>
      </c>
      <c r="N54" s="374">
        <v>1729.87</v>
      </c>
      <c r="O54" s="376">
        <v>1770.8520000000001</v>
      </c>
      <c r="P54" s="216">
        <f t="shared" si="11"/>
        <v>25337.599999999995</v>
      </c>
      <c r="Q54" s="2">
        <f t="shared" si="13"/>
        <v>2603.3220000000001</v>
      </c>
      <c r="R54" s="277">
        <f t="shared" si="12"/>
        <v>43678</v>
      </c>
      <c r="S54" s="262"/>
      <c r="T54"/>
    </row>
    <row r="55" spans="1:20">
      <c r="A55" s="154">
        <v>14</v>
      </c>
      <c r="B55" s="207">
        <f t="shared" si="10"/>
        <v>0</v>
      </c>
      <c r="C55" s="207">
        <f t="shared" si="10"/>
        <v>0</v>
      </c>
      <c r="D55" s="264">
        <v>5920.46</v>
      </c>
      <c r="E55" s="264">
        <v>5993.2539999999999</v>
      </c>
      <c r="F55" s="264">
        <v>5928.2049999999999</v>
      </c>
      <c r="G55" s="264">
        <v>5817.009</v>
      </c>
      <c r="H55" s="264">
        <v>6388.3950000000004</v>
      </c>
      <c r="I55" s="264">
        <v>6221.201</v>
      </c>
      <c r="J55" s="264">
        <v>6304.875</v>
      </c>
      <c r="K55" s="264">
        <v>6173.893</v>
      </c>
      <c r="L55" s="264">
        <v>6325.0529999999999</v>
      </c>
      <c r="M55" s="374">
        <v>6242.3940000000002</v>
      </c>
      <c r="N55" s="374">
        <v>6406.4470000000001</v>
      </c>
      <c r="O55" s="375">
        <v>6101.6930000000002</v>
      </c>
      <c r="P55" s="216">
        <f t="shared" si="11"/>
        <v>73822.879000000001</v>
      </c>
      <c r="Q55" s="2">
        <f t="shared" si="13"/>
        <v>6406.4470000000001</v>
      </c>
      <c r="R55" s="277">
        <f t="shared" si="12"/>
        <v>43770</v>
      </c>
      <c r="S55" s="262"/>
      <c r="T55"/>
    </row>
    <row r="56" spans="1:20">
      <c r="A56" s="154">
        <v>15</v>
      </c>
      <c r="B56" s="207">
        <f t="shared" si="10"/>
        <v>0</v>
      </c>
      <c r="C56" s="207">
        <f t="shared" si="10"/>
        <v>0</v>
      </c>
      <c r="D56" s="264">
        <v>2938.127</v>
      </c>
      <c r="E56" s="264">
        <v>2939.04</v>
      </c>
      <c r="F56" s="264">
        <v>2930.6849999999999</v>
      </c>
      <c r="G56" s="264">
        <v>2893.5529999999999</v>
      </c>
      <c r="H56" s="264">
        <v>3409.6239999999998</v>
      </c>
      <c r="I56" s="264">
        <v>3301.98</v>
      </c>
      <c r="J56" s="265">
        <v>3509.3910000000001</v>
      </c>
      <c r="K56" s="265">
        <v>3666.569</v>
      </c>
      <c r="L56" s="265">
        <v>3697.6990000000001</v>
      </c>
      <c r="M56" s="374">
        <v>3131.4090000000001</v>
      </c>
      <c r="N56" s="377">
        <v>2915.127</v>
      </c>
      <c r="O56" s="375">
        <v>2900.0929999999998</v>
      </c>
      <c r="P56" s="216">
        <f t="shared" si="11"/>
        <v>38233.296999999999</v>
      </c>
      <c r="Q56" s="2">
        <f t="shared" si="13"/>
        <v>3697.6990000000001</v>
      </c>
      <c r="R56" s="277">
        <f t="shared" si="12"/>
        <v>43709</v>
      </c>
      <c r="S56" s="262"/>
      <c r="T56"/>
    </row>
    <row r="57" spans="1:20">
      <c r="A57" s="154">
        <v>16</v>
      </c>
      <c r="B57" s="207">
        <f t="shared" si="10"/>
        <v>0</v>
      </c>
      <c r="C57" s="207">
        <f t="shared" si="10"/>
        <v>0</v>
      </c>
      <c r="D57" s="264">
        <v>5028.1019999999999</v>
      </c>
      <c r="E57" s="264">
        <v>4788.4679999999998</v>
      </c>
      <c r="F57" s="264">
        <v>4942.8050000000003</v>
      </c>
      <c r="G57" s="264">
        <v>4612.442</v>
      </c>
      <c r="H57" s="264">
        <v>4606.8090000000002</v>
      </c>
      <c r="I57" s="264">
        <v>4393.97</v>
      </c>
      <c r="J57" s="265">
        <v>4423.7870000000003</v>
      </c>
      <c r="K57" s="265">
        <v>4237.9390000000003</v>
      </c>
      <c r="L57" s="265">
        <v>4362.2529999999997</v>
      </c>
      <c r="M57" s="374">
        <v>4489.8590000000004</v>
      </c>
      <c r="N57" s="374">
        <v>4602.6000000000004</v>
      </c>
      <c r="O57" s="375">
        <v>4523.5379999999996</v>
      </c>
      <c r="P57" s="216">
        <f t="shared" si="11"/>
        <v>55012.571999999993</v>
      </c>
      <c r="Q57" s="2">
        <f t="shared" si="13"/>
        <v>5028.1019999999999</v>
      </c>
      <c r="R57" s="277">
        <f t="shared" si="12"/>
        <v>43466</v>
      </c>
      <c r="S57" s="262"/>
      <c r="T57"/>
    </row>
    <row r="58" spans="1:20">
      <c r="A58" s="154">
        <v>17</v>
      </c>
      <c r="B58" s="207">
        <f t="shared" ref="B58:C64" si="14">B20</f>
        <v>0</v>
      </c>
      <c r="C58" s="207">
        <f t="shared" si="14"/>
        <v>0</v>
      </c>
      <c r="D58" s="264">
        <v>4576.1419999999998</v>
      </c>
      <c r="E58" s="264">
        <v>4593.7479999999996</v>
      </c>
      <c r="F58" s="264">
        <v>4793.0240000000003</v>
      </c>
      <c r="G58" s="264">
        <v>4269.5659999999998</v>
      </c>
      <c r="H58" s="264">
        <v>4178.7259999999997</v>
      </c>
      <c r="I58" s="264">
        <v>4025.9749999999999</v>
      </c>
      <c r="J58" s="265">
        <v>4061.17</v>
      </c>
      <c r="K58" s="265">
        <v>4215.13</v>
      </c>
      <c r="L58" s="264">
        <v>4599.915</v>
      </c>
      <c r="M58" s="374">
        <v>4512.3909999999996</v>
      </c>
      <c r="N58" s="374">
        <v>4444.4250000000002</v>
      </c>
      <c r="O58" s="376">
        <v>4482.9390000000003</v>
      </c>
      <c r="P58" s="216">
        <f t="shared" si="11"/>
        <v>52753.150999999998</v>
      </c>
      <c r="Q58" s="2">
        <f t="shared" si="13"/>
        <v>4793.0240000000003</v>
      </c>
      <c r="R58" s="277">
        <f t="shared" si="12"/>
        <v>43525</v>
      </c>
      <c r="S58" s="262"/>
      <c r="T58"/>
    </row>
    <row r="59" spans="1:20">
      <c r="A59" s="154">
        <v>18</v>
      </c>
      <c r="B59" s="207">
        <f t="shared" si="14"/>
        <v>0</v>
      </c>
      <c r="C59" s="207">
        <f t="shared" si="14"/>
        <v>0</v>
      </c>
      <c r="D59" s="264">
        <v>7561.8</v>
      </c>
      <c r="E59" s="264">
        <v>7319.55</v>
      </c>
      <c r="F59" s="264">
        <v>6877.6</v>
      </c>
      <c r="G59" s="264">
        <v>7474.16</v>
      </c>
      <c r="H59" s="264">
        <v>8302.59</v>
      </c>
      <c r="I59" s="264">
        <v>9730.33</v>
      </c>
      <c r="J59" s="265">
        <v>10780.89</v>
      </c>
      <c r="K59" s="265">
        <v>11330.56</v>
      </c>
      <c r="L59" s="265">
        <v>10798.06</v>
      </c>
      <c r="M59" s="377">
        <v>7293.78</v>
      </c>
      <c r="N59" s="377">
        <v>7735.4</v>
      </c>
      <c r="O59" s="376">
        <v>7646.46</v>
      </c>
      <c r="P59" s="216">
        <f t="shared" si="11"/>
        <v>102851.18</v>
      </c>
      <c r="Q59" s="2">
        <f t="shared" si="13"/>
        <v>11330.56</v>
      </c>
      <c r="R59" s="277">
        <f t="shared" si="12"/>
        <v>43678</v>
      </c>
      <c r="S59" s="262"/>
      <c r="T59"/>
    </row>
    <row r="60" spans="1:20">
      <c r="A60" s="154">
        <v>19</v>
      </c>
      <c r="B60" s="207">
        <f t="shared" si="14"/>
        <v>0</v>
      </c>
      <c r="C60" s="207">
        <f t="shared" si="14"/>
        <v>0</v>
      </c>
      <c r="D60" s="264">
        <v>5925.4719999999998</v>
      </c>
      <c r="E60" s="264">
        <v>5829.2190000000001</v>
      </c>
      <c r="F60" s="264">
        <v>5446.55</v>
      </c>
      <c r="G60" s="264">
        <v>5450.83</v>
      </c>
      <c r="H60" s="264">
        <v>4763.3630000000003</v>
      </c>
      <c r="I60" s="264">
        <v>4751.4009999999998</v>
      </c>
      <c r="J60" s="265">
        <v>4657.95</v>
      </c>
      <c r="K60" s="265">
        <v>5287.0439999999999</v>
      </c>
      <c r="L60" s="265">
        <v>5266.2640000000001</v>
      </c>
      <c r="M60" s="374">
        <v>5678.3630000000003</v>
      </c>
      <c r="N60" s="374">
        <v>5797.1559999999999</v>
      </c>
      <c r="O60" s="375">
        <v>5921.9229999999998</v>
      </c>
      <c r="P60" s="216">
        <f t="shared" si="11"/>
        <v>64775.535000000003</v>
      </c>
      <c r="Q60" s="2">
        <f t="shared" si="13"/>
        <v>5925.4719999999998</v>
      </c>
      <c r="R60" s="277">
        <f t="shared" si="12"/>
        <v>43466</v>
      </c>
      <c r="S60" s="262"/>
      <c r="T60"/>
    </row>
    <row r="61" spans="1:20">
      <c r="A61" s="154">
        <v>20</v>
      </c>
      <c r="B61" s="207">
        <f t="shared" si="14"/>
        <v>0</v>
      </c>
      <c r="C61" s="207">
        <f t="shared" si="14"/>
        <v>0</v>
      </c>
      <c r="D61" s="266">
        <f>3000+2543.024</f>
        <v>5543.0239999999994</v>
      </c>
      <c r="E61" s="266">
        <f>3000+6427.748</f>
        <v>9427.7479999999996</v>
      </c>
      <c r="F61" s="266">
        <f>3000+2699.796</f>
        <v>5699.7960000000003</v>
      </c>
      <c r="G61" s="266">
        <f>3000+2095.943</f>
        <v>5095.9430000000002</v>
      </c>
      <c r="H61" s="266">
        <f>3000+1944.725</f>
        <v>4944.7250000000004</v>
      </c>
      <c r="I61" s="266">
        <f>3000+1815.787</f>
        <v>4815.7870000000003</v>
      </c>
      <c r="J61" s="266">
        <f>3000+1644.219</f>
        <v>4644.2190000000001</v>
      </c>
      <c r="K61" s="266">
        <f>3000+1858.576</f>
        <v>4858.576</v>
      </c>
      <c r="L61" s="266">
        <f>3000+1945.268</f>
        <v>4945.268</v>
      </c>
      <c r="M61" s="382">
        <f>3000+2057.24</f>
        <v>5057.24</v>
      </c>
      <c r="N61" s="382">
        <f>3000+1988.948</f>
        <v>4988.9480000000003</v>
      </c>
      <c r="O61" s="383">
        <f>3000+1920.228</f>
        <v>4920.2280000000001</v>
      </c>
      <c r="P61" s="394">
        <f t="shared" si="11"/>
        <v>64941.501999999993</v>
      </c>
      <c r="Q61" s="395">
        <f t="shared" si="13"/>
        <v>9427.7479999999996</v>
      </c>
      <c r="R61" s="277">
        <f t="shared" si="12"/>
        <v>43497</v>
      </c>
      <c r="S61" s="262"/>
      <c r="T61"/>
    </row>
    <row r="62" spans="1:20">
      <c r="A62" s="154">
        <v>21</v>
      </c>
      <c r="B62" s="207">
        <f t="shared" si="14"/>
        <v>0</v>
      </c>
      <c r="C62" s="207">
        <f t="shared" si="14"/>
        <v>0</v>
      </c>
      <c r="D62" s="266">
        <f>3000+1283.557</f>
        <v>4283.5569999999998</v>
      </c>
      <c r="E62" s="266">
        <f>3000+1289.834</f>
        <v>4289.8339999999998</v>
      </c>
      <c r="F62" s="266">
        <f>3000+1226.067</f>
        <v>4226.067</v>
      </c>
      <c r="G62" s="266">
        <f>3000+1553.32</f>
        <v>4553.32</v>
      </c>
      <c r="H62" s="266">
        <f>3000+2085.145</f>
        <v>5085.1450000000004</v>
      </c>
      <c r="I62" s="266">
        <f>3000+3309.379</f>
        <v>6309.3789999999999</v>
      </c>
      <c r="J62" s="266">
        <f>3000+2919.558</f>
        <v>5919.558</v>
      </c>
      <c r="K62" s="266">
        <f>3000+4191.935</f>
        <v>7191.9350000000004</v>
      </c>
      <c r="L62" s="266">
        <f>3000+6554.729</f>
        <v>9554.7289999999994</v>
      </c>
      <c r="M62" s="382">
        <f>3000+5275.527</f>
        <v>8275.527</v>
      </c>
      <c r="N62" s="382">
        <f>3000+1245.864</f>
        <v>4245.8639999999996</v>
      </c>
      <c r="O62" s="383">
        <f>3000+1204.433</f>
        <v>4204.433</v>
      </c>
      <c r="P62" s="394">
        <f t="shared" si="11"/>
        <v>68139.347999999998</v>
      </c>
      <c r="Q62" s="395">
        <f t="shared" si="13"/>
        <v>9554.7289999999994</v>
      </c>
      <c r="R62" s="277">
        <f t="shared" si="12"/>
        <v>43709</v>
      </c>
      <c r="S62" s="262"/>
      <c r="T62"/>
    </row>
    <row r="63" spans="1:20">
      <c r="A63" s="154">
        <v>22</v>
      </c>
      <c r="B63" s="207">
        <f t="shared" si="14"/>
        <v>0</v>
      </c>
      <c r="C63" s="207">
        <f t="shared" si="14"/>
        <v>0</v>
      </c>
      <c r="D63" s="266">
        <v>2223.39</v>
      </c>
      <c r="E63" s="266">
        <v>2148.5909999999999</v>
      </c>
      <c r="F63" s="266">
        <v>1909.559</v>
      </c>
      <c r="G63" s="266">
        <v>2118.7249999999999</v>
      </c>
      <c r="H63" s="266">
        <v>2298.212</v>
      </c>
      <c r="I63" s="266">
        <v>2136.0309999999999</v>
      </c>
      <c r="J63" s="266">
        <v>2246.8220000000001</v>
      </c>
      <c r="K63" s="266">
        <v>2660.0880000000002</v>
      </c>
      <c r="L63" s="266">
        <v>2377.2779999999998</v>
      </c>
      <c r="M63" s="382">
        <f>3000+3979.901</f>
        <v>6979.9009999999998</v>
      </c>
      <c r="N63" s="382">
        <f>3000+3503.073</f>
        <v>6503.0730000000003</v>
      </c>
      <c r="O63" s="383">
        <f>3000+3407.751</f>
        <v>6407.7510000000002</v>
      </c>
      <c r="P63" s="394">
        <f t="shared" si="11"/>
        <v>40009.421000000002</v>
      </c>
      <c r="Q63" s="395">
        <f t="shared" si="13"/>
        <v>6979.9009999999998</v>
      </c>
      <c r="R63" s="277">
        <f t="shared" si="12"/>
        <v>43739</v>
      </c>
      <c r="S63" s="262"/>
      <c r="T63"/>
    </row>
    <row r="64" spans="1:20">
      <c r="A64" s="154">
        <v>23</v>
      </c>
      <c r="B64" s="207">
        <f t="shared" si="14"/>
        <v>0</v>
      </c>
      <c r="C64" s="207">
        <f t="shared" si="14"/>
        <v>0</v>
      </c>
      <c r="D64" s="264">
        <v>3733.76</v>
      </c>
      <c r="E64" s="264">
        <v>3840.748</v>
      </c>
      <c r="F64" s="264">
        <v>3713.1419999999998</v>
      </c>
      <c r="G64" s="264">
        <v>3775.5549999999998</v>
      </c>
      <c r="H64" s="264">
        <v>3660.1640000000002</v>
      </c>
      <c r="I64" s="264">
        <v>3602.386</v>
      </c>
      <c r="J64" s="264">
        <v>3660.2130000000002</v>
      </c>
      <c r="K64" s="264">
        <v>3628.8780000000002</v>
      </c>
      <c r="L64" s="264">
        <v>3524.9789999999998</v>
      </c>
      <c r="M64" s="377">
        <v>3638.9459999999999</v>
      </c>
      <c r="N64" s="377">
        <v>3738.2359999999999</v>
      </c>
      <c r="O64" s="376">
        <v>3734.7139999999999</v>
      </c>
      <c r="P64" s="216">
        <f t="shared" si="11"/>
        <v>44251.72099999999</v>
      </c>
      <c r="Q64" s="2">
        <f t="shared" si="13"/>
        <v>3840.748</v>
      </c>
      <c r="R64" s="277">
        <f t="shared" si="12"/>
        <v>43497</v>
      </c>
      <c r="S64" s="262"/>
      <c r="T64"/>
    </row>
    <row r="65" spans="1:20">
      <c r="A65"/>
      <c r="B65" t="s">
        <v>2184</v>
      </c>
      <c r="C65"/>
      <c r="D65" s="278">
        <f t="shared" ref="D65:O65" si="15">SUM(D42:D64)</f>
        <v>166681.58900000001</v>
      </c>
      <c r="E65" s="278">
        <f t="shared" si="15"/>
        <v>171958.64299999998</v>
      </c>
      <c r="F65" s="278">
        <f t="shared" si="15"/>
        <v>169527.08</v>
      </c>
      <c r="G65" s="278">
        <f t="shared" si="15"/>
        <v>167969.19399999999</v>
      </c>
      <c r="H65" s="278">
        <f t="shared" si="15"/>
        <v>178363.734</v>
      </c>
      <c r="I65" s="278">
        <f t="shared" si="15"/>
        <v>173728.66200000001</v>
      </c>
      <c r="J65" s="278">
        <f t="shared" si="15"/>
        <v>175753.40500000003</v>
      </c>
      <c r="K65" s="278">
        <f t="shared" si="15"/>
        <v>181762.40699999998</v>
      </c>
      <c r="L65" s="278">
        <f t="shared" si="15"/>
        <v>179836.49799999996</v>
      </c>
      <c r="M65" s="279">
        <f t="shared" si="15"/>
        <v>175761.27100000001</v>
      </c>
      <c r="N65" s="279">
        <f t="shared" si="15"/>
        <v>168943.31199999998</v>
      </c>
      <c r="O65" s="279">
        <f t="shared" si="15"/>
        <v>170484.31399999998</v>
      </c>
      <c r="P65" s="279">
        <f>IF(ROUND(SUM(P42:P64),0)&lt;&gt;ROUND(SUM(D65:O65),0),#VALUE!,SUM(P42:P64))</f>
        <v>2080770.1089999999</v>
      </c>
      <c r="Q65"/>
      <c r="R65"/>
      <c r="S65"/>
      <c r="T65"/>
    </row>
    <row r="66" spans="1:20">
      <c r="A66"/>
      <c r="B66"/>
      <c r="C66"/>
      <c r="D66" s="280"/>
      <c r="E66" s="280"/>
      <c r="F66" s="280"/>
      <c r="G66" s="280"/>
      <c r="H66" s="280"/>
      <c r="I66" s="280"/>
      <c r="J66" s="280"/>
      <c r="K66" s="280"/>
      <c r="L66" s="280"/>
      <c r="M66" s="5"/>
      <c r="N66" s="5"/>
      <c r="O66" s="5"/>
      <c r="P66" s="5"/>
      <c r="Q66"/>
      <c r="R66"/>
      <c r="S66"/>
      <c r="T66"/>
    </row>
    <row r="67" spans="1:20">
      <c r="A67"/>
      <c r="B67"/>
      <c r="C67"/>
      <c r="D67" s="77"/>
      <c r="E67" s="77"/>
      <c r="F67" s="77"/>
      <c r="G67" s="77"/>
      <c r="H67" s="77"/>
      <c r="I67" s="77"/>
      <c r="J67" s="77"/>
      <c r="K67" s="77"/>
      <c r="L67" s="77"/>
      <c r="M67"/>
      <c r="N67"/>
      <c r="O67"/>
      <c r="P67" s="262" t="str">
        <f>P$2</f>
        <v>12-mo Ended</v>
      </c>
      <c r="Q67"/>
      <c r="R67"/>
      <c r="S67"/>
      <c r="T67"/>
    </row>
    <row r="68" spans="1:20">
      <c r="A68"/>
      <c r="B68" s="263" t="s">
        <v>2328</v>
      </c>
      <c r="C68"/>
      <c r="D68" s="275">
        <f t="shared" ref="D68:O68" si="16">D$3</f>
        <v>43466</v>
      </c>
      <c r="E68" s="275">
        <f t="shared" si="16"/>
        <v>43497</v>
      </c>
      <c r="F68" s="275">
        <f t="shared" si="16"/>
        <v>43525</v>
      </c>
      <c r="G68" s="275">
        <f t="shared" si="16"/>
        <v>43556</v>
      </c>
      <c r="H68" s="275">
        <f t="shared" si="16"/>
        <v>43586</v>
      </c>
      <c r="I68" s="275">
        <f t="shared" si="16"/>
        <v>43617</v>
      </c>
      <c r="J68" s="275">
        <f t="shared" si="16"/>
        <v>43647</v>
      </c>
      <c r="K68" s="275">
        <f t="shared" si="16"/>
        <v>43678</v>
      </c>
      <c r="L68" s="275">
        <f t="shared" si="16"/>
        <v>43709</v>
      </c>
      <c r="M68" s="276">
        <f t="shared" si="16"/>
        <v>43739</v>
      </c>
      <c r="N68" s="276">
        <f t="shared" si="16"/>
        <v>43770</v>
      </c>
      <c r="O68" s="276">
        <f t="shared" si="16"/>
        <v>43800</v>
      </c>
      <c r="P68" s="262" t="s">
        <v>277</v>
      </c>
      <c r="Q68"/>
      <c r="R68"/>
      <c r="S68"/>
      <c r="T68"/>
    </row>
    <row r="69" spans="1:20">
      <c r="A69">
        <v>1</v>
      </c>
      <c r="B69" s="465">
        <f>B4</f>
        <v>0</v>
      </c>
      <c r="C69" s="281">
        <f>C4</f>
        <v>0</v>
      </c>
      <c r="D69" s="225">
        <f t="shared" ref="D69:F78" si="17">IF(D42&gt;3000,D42-3000,0)</f>
        <v>8235.1190000000006</v>
      </c>
      <c r="E69" s="225">
        <f t="shared" si="17"/>
        <v>10097.044</v>
      </c>
      <c r="F69" s="225">
        <f t="shared" si="17"/>
        <v>9788.42</v>
      </c>
      <c r="G69" s="225">
        <f>MAX(0,G42-3000)</f>
        <v>8813.0759999999991</v>
      </c>
      <c r="H69" s="225">
        <f t="shared" ref="H69:O69" si="18">MAX(0,H42-3000)</f>
        <v>16727.5</v>
      </c>
      <c r="I69" s="225">
        <f t="shared" si="18"/>
        <v>8694.5650000000005</v>
      </c>
      <c r="J69" s="225">
        <f t="shared" si="18"/>
        <v>7955.6509999999998</v>
      </c>
      <c r="K69" s="225">
        <f t="shared" si="18"/>
        <v>8234.8739999999998</v>
      </c>
      <c r="L69" s="225">
        <f t="shared" si="18"/>
        <v>8020.2270000000008</v>
      </c>
      <c r="M69" s="225">
        <f t="shared" si="18"/>
        <v>6747.6959999999999</v>
      </c>
      <c r="N69" s="225">
        <f t="shared" si="18"/>
        <v>4452.8119999999999</v>
      </c>
      <c r="O69" s="225">
        <f t="shared" si="18"/>
        <v>4325.1319999999996</v>
      </c>
      <c r="P69" s="216">
        <f t="shared" ref="P69:P91" si="19">SUM(D69:O69)</f>
        <v>102092.11599999999</v>
      </c>
      <c r="Q69"/>
      <c r="R69"/>
      <c r="S69"/>
      <c r="T69"/>
    </row>
    <row r="70" spans="1:20">
      <c r="A70">
        <v>2</v>
      </c>
      <c r="B70" s="465">
        <f t="shared" ref="B70:B91" si="20">B5</f>
        <v>0</v>
      </c>
      <c r="C70" s="281"/>
      <c r="D70" s="225">
        <f t="shared" si="17"/>
        <v>2486.0749999999998</v>
      </c>
      <c r="E70" s="225">
        <f t="shared" si="17"/>
        <v>2434.125</v>
      </c>
      <c r="F70" s="225">
        <f t="shared" si="17"/>
        <v>2276.1229999999996</v>
      </c>
      <c r="G70" s="225">
        <f t="shared" ref="G70:O85" si="21">MAX(0,G43-3000)</f>
        <v>2056.1369999999997</v>
      </c>
      <c r="H70" s="225">
        <f t="shared" si="21"/>
        <v>1983.9690000000001</v>
      </c>
      <c r="I70" s="225">
        <f t="shared" si="21"/>
        <v>2005.4129999999996</v>
      </c>
      <c r="J70" s="225">
        <f t="shared" si="21"/>
        <v>2087.6890000000003</v>
      </c>
      <c r="K70" s="225">
        <f t="shared" si="21"/>
        <v>2057.6229999999996</v>
      </c>
      <c r="L70" s="225">
        <f t="shared" si="21"/>
        <v>2126.2299999999996</v>
      </c>
      <c r="M70" s="225">
        <f t="shared" si="21"/>
        <v>2102.8950000000004</v>
      </c>
      <c r="N70" s="225">
        <f t="shared" si="21"/>
        <v>2137.21</v>
      </c>
      <c r="O70" s="225">
        <f t="shared" si="21"/>
        <v>2127.7849999999999</v>
      </c>
      <c r="P70" s="216">
        <f>SUM(D70:O70)</f>
        <v>25881.274000000001</v>
      </c>
      <c r="Q70"/>
      <c r="R70"/>
      <c r="S70"/>
      <c r="T70"/>
    </row>
    <row r="71" spans="1:20">
      <c r="A71">
        <v>3</v>
      </c>
      <c r="B71" s="465">
        <f t="shared" si="20"/>
        <v>0</v>
      </c>
      <c r="C71" s="281"/>
      <c r="D71" s="225">
        <f t="shared" si="17"/>
        <v>170.49200000000019</v>
      </c>
      <c r="E71" s="225">
        <f t="shared" si="17"/>
        <v>0</v>
      </c>
      <c r="F71" s="225">
        <f t="shared" si="17"/>
        <v>9.1469999999999345</v>
      </c>
      <c r="G71" s="225">
        <f t="shared" si="21"/>
        <v>0</v>
      </c>
      <c r="H71" s="225">
        <f t="shared" si="21"/>
        <v>0</v>
      </c>
      <c r="I71" s="225">
        <f t="shared" si="21"/>
        <v>0</v>
      </c>
      <c r="J71" s="225">
        <f t="shared" si="21"/>
        <v>0</v>
      </c>
      <c r="K71" s="225">
        <f t="shared" si="21"/>
        <v>0</v>
      </c>
      <c r="L71" s="225">
        <f t="shared" si="21"/>
        <v>0</v>
      </c>
      <c r="M71" s="225">
        <f t="shared" si="21"/>
        <v>0</v>
      </c>
      <c r="N71" s="225">
        <f t="shared" si="21"/>
        <v>0</v>
      </c>
      <c r="O71" s="225">
        <f t="shared" si="21"/>
        <v>0</v>
      </c>
      <c r="P71" s="216">
        <f>SUM(D71:O71)</f>
        <v>179.63900000000012</v>
      </c>
      <c r="Q71"/>
      <c r="R71"/>
      <c r="S71"/>
      <c r="T71"/>
    </row>
    <row r="72" spans="1:20">
      <c r="A72">
        <v>4</v>
      </c>
      <c r="B72" s="465">
        <f t="shared" si="20"/>
        <v>0</v>
      </c>
      <c r="C72" s="281">
        <f t="shared" ref="C72:C77" si="22">C7</f>
        <v>0</v>
      </c>
      <c r="D72" s="225">
        <f t="shared" si="17"/>
        <v>0</v>
      </c>
      <c r="E72" s="225">
        <f t="shared" si="17"/>
        <v>0</v>
      </c>
      <c r="F72" s="225">
        <f t="shared" si="17"/>
        <v>0</v>
      </c>
      <c r="G72" s="225">
        <f t="shared" si="21"/>
        <v>0</v>
      </c>
      <c r="H72" s="225">
        <f t="shared" si="21"/>
        <v>0</v>
      </c>
      <c r="I72" s="225">
        <f t="shared" si="21"/>
        <v>0</v>
      </c>
      <c r="J72" s="225">
        <f t="shared" si="21"/>
        <v>0</v>
      </c>
      <c r="K72" s="225">
        <f t="shared" si="21"/>
        <v>0</v>
      </c>
      <c r="L72" s="225">
        <f t="shared" si="21"/>
        <v>0</v>
      </c>
      <c r="M72" s="225">
        <f t="shared" si="21"/>
        <v>0</v>
      </c>
      <c r="N72" s="225">
        <f t="shared" si="21"/>
        <v>0</v>
      </c>
      <c r="O72" s="225">
        <f t="shared" si="21"/>
        <v>0</v>
      </c>
      <c r="P72" s="216">
        <f t="shared" si="19"/>
        <v>0</v>
      </c>
      <c r="Q72"/>
      <c r="R72"/>
      <c r="S72"/>
      <c r="T72"/>
    </row>
    <row r="73" spans="1:20">
      <c r="A73">
        <v>5</v>
      </c>
      <c r="B73" s="465">
        <f t="shared" si="20"/>
        <v>0</v>
      </c>
      <c r="C73" s="281">
        <f t="shared" si="22"/>
        <v>0</v>
      </c>
      <c r="D73" s="225">
        <f t="shared" si="17"/>
        <v>0</v>
      </c>
      <c r="E73" s="225">
        <f t="shared" si="17"/>
        <v>0</v>
      </c>
      <c r="F73" s="225">
        <f t="shared" si="17"/>
        <v>0</v>
      </c>
      <c r="G73" s="225">
        <f t="shared" si="21"/>
        <v>132.22299999999996</v>
      </c>
      <c r="H73" s="225">
        <f t="shared" si="21"/>
        <v>477.36900000000014</v>
      </c>
      <c r="I73" s="225">
        <f t="shared" si="21"/>
        <v>747.49499999999989</v>
      </c>
      <c r="J73" s="225">
        <f t="shared" si="21"/>
        <v>914.42000000000007</v>
      </c>
      <c r="K73" s="225">
        <f t="shared" si="21"/>
        <v>810.73300000000017</v>
      </c>
      <c r="L73" s="225">
        <f t="shared" si="21"/>
        <v>653.30000000000018</v>
      </c>
      <c r="M73" s="225">
        <f t="shared" si="21"/>
        <v>0</v>
      </c>
      <c r="N73" s="225">
        <f t="shared" si="21"/>
        <v>0</v>
      </c>
      <c r="O73" s="225">
        <f t="shared" si="21"/>
        <v>0</v>
      </c>
      <c r="P73" s="216">
        <f t="shared" si="19"/>
        <v>3735.5400000000004</v>
      </c>
      <c r="Q73"/>
      <c r="R73"/>
      <c r="S73"/>
      <c r="T73"/>
    </row>
    <row r="74" spans="1:20">
      <c r="A74">
        <v>6</v>
      </c>
      <c r="B74" s="465">
        <f t="shared" si="20"/>
        <v>0</v>
      </c>
      <c r="C74" s="281">
        <f t="shared" si="22"/>
        <v>0</v>
      </c>
      <c r="D74" s="225">
        <f t="shared" si="17"/>
        <v>1693.9759999999997</v>
      </c>
      <c r="E74" s="225">
        <f t="shared" si="17"/>
        <v>1607.8199999999997</v>
      </c>
      <c r="F74" s="225">
        <f t="shared" si="17"/>
        <v>1350.3389999999999</v>
      </c>
      <c r="G74" s="225">
        <f t="shared" si="21"/>
        <v>1168.8230000000003</v>
      </c>
      <c r="H74" s="225">
        <f t="shared" si="21"/>
        <v>1653.5330000000004</v>
      </c>
      <c r="I74" s="225">
        <f t="shared" si="21"/>
        <v>1532.701</v>
      </c>
      <c r="J74" s="225">
        <f t="shared" si="21"/>
        <v>1783.741</v>
      </c>
      <c r="K74" s="225">
        <f t="shared" si="21"/>
        <v>2478.8410000000003</v>
      </c>
      <c r="L74" s="225">
        <f t="shared" si="21"/>
        <v>2486.0709999999999</v>
      </c>
      <c r="M74" s="225">
        <f t="shared" si="21"/>
        <v>1220.9070000000002</v>
      </c>
      <c r="N74" s="225">
        <f t="shared" si="21"/>
        <v>1550.799</v>
      </c>
      <c r="O74" s="225">
        <f t="shared" si="21"/>
        <v>1495.9210000000003</v>
      </c>
      <c r="P74" s="216">
        <f t="shared" si="19"/>
        <v>20023.472000000002</v>
      </c>
      <c r="Q74"/>
      <c r="R74"/>
      <c r="S74"/>
      <c r="T74"/>
    </row>
    <row r="75" spans="1:20">
      <c r="A75">
        <v>7</v>
      </c>
      <c r="B75" s="465">
        <f t="shared" si="20"/>
        <v>0</v>
      </c>
      <c r="C75" s="281">
        <f t="shared" si="22"/>
        <v>0</v>
      </c>
      <c r="D75" s="225">
        <f t="shared" si="17"/>
        <v>0</v>
      </c>
      <c r="E75" s="225">
        <f t="shared" si="17"/>
        <v>0</v>
      </c>
      <c r="F75" s="225">
        <f t="shared" si="17"/>
        <v>0</v>
      </c>
      <c r="G75" s="225">
        <f t="shared" si="21"/>
        <v>0</v>
      </c>
      <c r="H75" s="225">
        <f t="shared" si="21"/>
        <v>29.110999999999876</v>
      </c>
      <c r="I75" s="225">
        <f t="shared" si="21"/>
        <v>196.04799999999977</v>
      </c>
      <c r="J75" s="225">
        <f t="shared" si="21"/>
        <v>339.18899999999985</v>
      </c>
      <c r="K75" s="225">
        <f t="shared" si="21"/>
        <v>522.61799999999994</v>
      </c>
      <c r="L75" s="225">
        <f t="shared" si="21"/>
        <v>280.20600000000013</v>
      </c>
      <c r="M75" s="225">
        <f t="shared" si="21"/>
        <v>114.72400000000016</v>
      </c>
      <c r="N75" s="225">
        <f t="shared" si="21"/>
        <v>80.481000000000222</v>
      </c>
      <c r="O75" s="225">
        <f t="shared" si="21"/>
        <v>7.6979999999998654</v>
      </c>
      <c r="P75" s="216">
        <f t="shared" si="19"/>
        <v>1570.0749999999998</v>
      </c>
      <c r="Q75"/>
      <c r="R75"/>
      <c r="S75"/>
      <c r="T75"/>
    </row>
    <row r="76" spans="1:20">
      <c r="A76">
        <v>8</v>
      </c>
      <c r="B76" s="465">
        <f t="shared" si="20"/>
        <v>0</v>
      </c>
      <c r="C76" s="281">
        <f t="shared" si="22"/>
        <v>0</v>
      </c>
      <c r="D76" s="225">
        <f t="shared" si="17"/>
        <v>1138.0299999999997</v>
      </c>
      <c r="E76" s="225">
        <f t="shared" si="17"/>
        <v>1134.473</v>
      </c>
      <c r="F76" s="225">
        <f t="shared" si="17"/>
        <v>1111.0600000000004</v>
      </c>
      <c r="G76" s="225">
        <f t="shared" si="21"/>
        <v>1134.7290000000003</v>
      </c>
      <c r="H76" s="225">
        <f t="shared" si="21"/>
        <v>1168.1779999999999</v>
      </c>
      <c r="I76" s="225">
        <f t="shared" si="21"/>
        <v>1212.5640000000003</v>
      </c>
      <c r="J76" s="225">
        <f t="shared" si="21"/>
        <v>1223.6970000000001</v>
      </c>
      <c r="K76" s="225">
        <f t="shared" si="21"/>
        <v>1273.0990000000002</v>
      </c>
      <c r="L76" s="225">
        <f t="shared" si="21"/>
        <v>1214.4899999999998</v>
      </c>
      <c r="M76" s="225">
        <f t="shared" si="21"/>
        <v>1157.8900000000003</v>
      </c>
      <c r="N76" s="225">
        <f t="shared" si="21"/>
        <v>1170.9449999999997</v>
      </c>
      <c r="O76" s="225">
        <f t="shared" si="21"/>
        <v>1257.5990000000002</v>
      </c>
      <c r="P76" s="216">
        <f t="shared" si="19"/>
        <v>14196.754000000003</v>
      </c>
      <c r="Q76"/>
      <c r="R76"/>
      <c r="S76"/>
      <c r="T76"/>
    </row>
    <row r="77" spans="1:20">
      <c r="A77">
        <v>9</v>
      </c>
      <c r="B77" s="465">
        <f t="shared" si="20"/>
        <v>0</v>
      </c>
      <c r="C77" s="281">
        <f t="shared" si="22"/>
        <v>0</v>
      </c>
      <c r="D77" s="225">
        <f t="shared" si="17"/>
        <v>53979.76</v>
      </c>
      <c r="E77" s="225">
        <f t="shared" si="17"/>
        <v>55491.21</v>
      </c>
      <c r="F77" s="225">
        <f t="shared" si="17"/>
        <v>57723.97</v>
      </c>
      <c r="G77" s="225">
        <f t="shared" si="21"/>
        <v>57695.18</v>
      </c>
      <c r="H77" s="225">
        <f t="shared" si="21"/>
        <v>56633.5</v>
      </c>
      <c r="I77" s="225">
        <f t="shared" si="21"/>
        <v>56915.37</v>
      </c>
      <c r="J77" s="225">
        <f t="shared" si="21"/>
        <v>57954.8</v>
      </c>
      <c r="K77" s="225">
        <f t="shared" si="21"/>
        <v>59499.94</v>
      </c>
      <c r="L77" s="225">
        <f t="shared" si="21"/>
        <v>57332.9</v>
      </c>
      <c r="M77" s="225">
        <f t="shared" si="21"/>
        <v>58348.84</v>
      </c>
      <c r="N77" s="225">
        <f t="shared" si="21"/>
        <v>58453.18</v>
      </c>
      <c r="O77" s="225">
        <f t="shared" si="21"/>
        <v>59886.96</v>
      </c>
      <c r="P77" s="216">
        <f t="shared" si="19"/>
        <v>689915.61</v>
      </c>
      <c r="Q77"/>
      <c r="R77"/>
      <c r="S77"/>
      <c r="T77"/>
    </row>
    <row r="78" spans="1:20">
      <c r="A78">
        <v>10</v>
      </c>
      <c r="B78" s="465">
        <f t="shared" si="20"/>
        <v>0</v>
      </c>
      <c r="C78" s="281">
        <v>610074869</v>
      </c>
      <c r="D78" s="225">
        <f t="shared" si="17"/>
        <v>6494.3670000000002</v>
      </c>
      <c r="E78" s="225">
        <f t="shared" si="17"/>
        <v>5151.6930000000002</v>
      </c>
      <c r="F78" s="225">
        <f t="shared" si="17"/>
        <v>5444.6409999999996</v>
      </c>
      <c r="G78" s="225">
        <f t="shared" si="21"/>
        <v>5251.3700000000008</v>
      </c>
      <c r="H78" s="225">
        <f t="shared" si="21"/>
        <v>5416.0830000000005</v>
      </c>
      <c r="I78" s="225">
        <f t="shared" si="21"/>
        <v>5438.518</v>
      </c>
      <c r="J78" s="225">
        <f t="shared" si="21"/>
        <v>5465.4709999999995</v>
      </c>
      <c r="K78" s="225">
        <f t="shared" si="21"/>
        <v>5617.5730000000003</v>
      </c>
      <c r="L78" s="225">
        <f t="shared" si="21"/>
        <v>5465.0079999999998</v>
      </c>
      <c r="M78" s="225">
        <f t="shared" si="21"/>
        <v>5444.6409999999996</v>
      </c>
      <c r="N78" s="225">
        <f t="shared" si="21"/>
        <v>5123.326</v>
      </c>
      <c r="O78" s="225">
        <f t="shared" si="21"/>
        <v>5375.3729999999996</v>
      </c>
      <c r="P78" s="216">
        <f t="shared" si="19"/>
        <v>65688.064000000013</v>
      </c>
      <c r="Q78"/>
      <c r="R78"/>
      <c r="S78"/>
      <c r="T78"/>
    </row>
    <row r="79" spans="1:20">
      <c r="A79">
        <v>11</v>
      </c>
      <c r="B79" s="465">
        <f t="shared" si="20"/>
        <v>0</v>
      </c>
      <c r="C79" s="281">
        <f t="shared" ref="C79:C91" si="23">C14</f>
        <v>0</v>
      </c>
      <c r="D79" s="225">
        <f>MAX(0,D52-3000)</f>
        <v>5557.5769999999993</v>
      </c>
      <c r="E79" s="225">
        <f>MAX(0,E52-3000)</f>
        <v>5575.1489999999994</v>
      </c>
      <c r="F79" s="225">
        <f>MAX(0,F52-3000)</f>
        <v>5703.8919999999998</v>
      </c>
      <c r="G79" s="225">
        <f t="shared" si="21"/>
        <v>5473.3389999999999</v>
      </c>
      <c r="H79" s="225">
        <f t="shared" si="21"/>
        <v>5775.9770000000008</v>
      </c>
      <c r="I79" s="225">
        <f t="shared" si="21"/>
        <v>6149.5429999999997</v>
      </c>
      <c r="J79" s="225">
        <f t="shared" si="21"/>
        <v>5848.1560000000009</v>
      </c>
      <c r="K79" s="225">
        <f t="shared" si="21"/>
        <v>5727.2649999999994</v>
      </c>
      <c r="L79" s="225">
        <f t="shared" si="21"/>
        <v>5415.0239999999994</v>
      </c>
      <c r="M79" s="225">
        <f t="shared" si="21"/>
        <v>5497.0220000000008</v>
      </c>
      <c r="N79" s="225">
        <f t="shared" si="21"/>
        <v>5603.2479999999996</v>
      </c>
      <c r="O79" s="225">
        <f t="shared" si="21"/>
        <v>5631.5079999999998</v>
      </c>
      <c r="P79" s="216">
        <f t="shared" si="19"/>
        <v>67957.7</v>
      </c>
      <c r="Q79"/>
      <c r="R79"/>
      <c r="S79"/>
      <c r="T79"/>
    </row>
    <row r="80" spans="1:20">
      <c r="A80">
        <v>12</v>
      </c>
      <c r="B80" s="465">
        <f t="shared" si="20"/>
        <v>0</v>
      </c>
      <c r="C80" s="281">
        <f t="shared" si="23"/>
        <v>0</v>
      </c>
      <c r="D80" s="225">
        <f t="shared" ref="D80:F91" si="24">IF(D53&gt;3000,D53-3000,0)</f>
        <v>1980.2330000000002</v>
      </c>
      <c r="E80" s="225">
        <f t="shared" si="24"/>
        <v>1999.5879999999997</v>
      </c>
      <c r="F80" s="225">
        <f t="shared" si="24"/>
        <v>2543.7340000000004</v>
      </c>
      <c r="G80" s="225">
        <f t="shared" si="21"/>
        <v>2907.4949999999999</v>
      </c>
      <c r="H80" s="225">
        <f t="shared" si="21"/>
        <v>3389.4269999999997</v>
      </c>
      <c r="I80" s="225">
        <f t="shared" si="21"/>
        <v>3828.66</v>
      </c>
      <c r="J80" s="225">
        <f t="shared" si="21"/>
        <v>4121.8649999999998</v>
      </c>
      <c r="K80" s="225">
        <f t="shared" si="21"/>
        <v>4273.9849999999997</v>
      </c>
      <c r="L80" s="225">
        <f t="shared" si="21"/>
        <v>3707.2110000000002</v>
      </c>
      <c r="M80" s="225">
        <f t="shared" si="21"/>
        <v>2606.3140000000003</v>
      </c>
      <c r="N80" s="225">
        <f t="shared" si="21"/>
        <v>1896.1009999999997</v>
      </c>
      <c r="O80" s="225">
        <f t="shared" si="21"/>
        <v>1949.0129999999999</v>
      </c>
      <c r="P80" s="216">
        <f t="shared" si="19"/>
        <v>35203.626000000004</v>
      </c>
      <c r="Q80"/>
      <c r="R80"/>
      <c r="S80"/>
      <c r="T80"/>
    </row>
    <row r="81" spans="1:20">
      <c r="A81">
        <v>13</v>
      </c>
      <c r="B81" s="465">
        <f t="shared" si="20"/>
        <v>0</v>
      </c>
      <c r="C81" s="281">
        <f t="shared" si="23"/>
        <v>0</v>
      </c>
      <c r="D81" s="225">
        <f t="shared" si="24"/>
        <v>0</v>
      </c>
      <c r="E81" s="225">
        <f t="shared" si="24"/>
        <v>0</v>
      </c>
      <c r="F81" s="225">
        <f t="shared" si="24"/>
        <v>0</v>
      </c>
      <c r="G81" s="225">
        <f t="shared" si="21"/>
        <v>0</v>
      </c>
      <c r="H81" s="225">
        <f t="shared" si="21"/>
        <v>0</v>
      </c>
      <c r="I81" s="225">
        <f t="shared" si="21"/>
        <v>0</v>
      </c>
      <c r="J81" s="225">
        <f t="shared" si="21"/>
        <v>0</v>
      </c>
      <c r="K81" s="225">
        <f t="shared" si="21"/>
        <v>0</v>
      </c>
      <c r="L81" s="225">
        <f t="shared" si="21"/>
        <v>0</v>
      </c>
      <c r="M81" s="225">
        <f t="shared" si="21"/>
        <v>0</v>
      </c>
      <c r="N81" s="225">
        <f t="shared" si="21"/>
        <v>0</v>
      </c>
      <c r="O81" s="225">
        <f t="shared" si="21"/>
        <v>0</v>
      </c>
      <c r="P81" s="216">
        <f t="shared" si="19"/>
        <v>0</v>
      </c>
      <c r="Q81"/>
      <c r="R81"/>
      <c r="S81"/>
      <c r="T81"/>
    </row>
    <row r="82" spans="1:20">
      <c r="A82">
        <v>14</v>
      </c>
      <c r="B82" s="465">
        <f t="shared" si="20"/>
        <v>0</v>
      </c>
      <c r="C82" s="281">
        <f t="shared" si="23"/>
        <v>0</v>
      </c>
      <c r="D82" s="225">
        <f t="shared" si="24"/>
        <v>2920.46</v>
      </c>
      <c r="E82" s="225">
        <f t="shared" si="24"/>
        <v>2993.2539999999999</v>
      </c>
      <c r="F82" s="225">
        <f t="shared" si="24"/>
        <v>2928.2049999999999</v>
      </c>
      <c r="G82" s="225">
        <f t="shared" si="21"/>
        <v>2817.009</v>
      </c>
      <c r="H82" s="225">
        <f t="shared" si="21"/>
        <v>3388.3950000000004</v>
      </c>
      <c r="I82" s="225">
        <f t="shared" si="21"/>
        <v>3221.201</v>
      </c>
      <c r="J82" s="225">
        <f t="shared" si="21"/>
        <v>3304.875</v>
      </c>
      <c r="K82" s="225">
        <f t="shared" si="21"/>
        <v>3173.893</v>
      </c>
      <c r="L82" s="225">
        <f t="shared" si="21"/>
        <v>3325.0529999999999</v>
      </c>
      <c r="M82" s="225">
        <f t="shared" si="21"/>
        <v>3242.3940000000002</v>
      </c>
      <c r="N82" s="225">
        <f t="shared" si="21"/>
        <v>3406.4470000000001</v>
      </c>
      <c r="O82" s="225">
        <f t="shared" si="21"/>
        <v>3101.6930000000002</v>
      </c>
      <c r="P82" s="216">
        <f t="shared" si="19"/>
        <v>37822.879000000001</v>
      </c>
      <c r="Q82"/>
      <c r="R82"/>
      <c r="S82"/>
      <c r="T82"/>
    </row>
    <row r="83" spans="1:20">
      <c r="A83">
        <v>15</v>
      </c>
      <c r="B83" s="465">
        <f t="shared" si="20"/>
        <v>0</v>
      </c>
      <c r="C83" s="281">
        <f t="shared" si="23"/>
        <v>0</v>
      </c>
      <c r="D83" s="225">
        <f t="shared" si="24"/>
        <v>0</v>
      </c>
      <c r="E83" s="225">
        <f t="shared" si="24"/>
        <v>0</v>
      </c>
      <c r="F83" s="225">
        <f t="shared" si="24"/>
        <v>0</v>
      </c>
      <c r="G83" s="225">
        <f t="shared" si="21"/>
        <v>0</v>
      </c>
      <c r="H83" s="225">
        <f t="shared" si="21"/>
        <v>409.6239999999998</v>
      </c>
      <c r="I83" s="225">
        <f t="shared" si="21"/>
        <v>301.98</v>
      </c>
      <c r="J83" s="225">
        <f t="shared" si="21"/>
        <v>509.39100000000008</v>
      </c>
      <c r="K83" s="225">
        <f t="shared" si="21"/>
        <v>666.56899999999996</v>
      </c>
      <c r="L83" s="225">
        <f t="shared" si="21"/>
        <v>697.69900000000007</v>
      </c>
      <c r="M83" s="225">
        <f t="shared" si="21"/>
        <v>131.40900000000011</v>
      </c>
      <c r="N83" s="225">
        <f t="shared" si="21"/>
        <v>0</v>
      </c>
      <c r="O83" s="225">
        <f t="shared" si="21"/>
        <v>0</v>
      </c>
      <c r="P83" s="216">
        <f t="shared" si="19"/>
        <v>2716.672</v>
      </c>
      <c r="Q83"/>
      <c r="R83"/>
      <c r="S83"/>
      <c r="T83"/>
    </row>
    <row r="84" spans="1:20">
      <c r="A84">
        <v>16</v>
      </c>
      <c r="B84" s="465">
        <f t="shared" si="20"/>
        <v>0</v>
      </c>
      <c r="C84" s="281">
        <f t="shared" si="23"/>
        <v>0</v>
      </c>
      <c r="D84" s="225">
        <f t="shared" si="24"/>
        <v>2028.1019999999999</v>
      </c>
      <c r="E84" s="225">
        <f t="shared" si="24"/>
        <v>1788.4679999999998</v>
      </c>
      <c r="F84" s="225">
        <f t="shared" si="24"/>
        <v>1942.8050000000003</v>
      </c>
      <c r="G84" s="225">
        <f t="shared" si="21"/>
        <v>1612.442</v>
      </c>
      <c r="H84" s="225">
        <f t="shared" si="21"/>
        <v>1606.8090000000002</v>
      </c>
      <c r="I84" s="225">
        <f t="shared" si="21"/>
        <v>1393.9700000000003</v>
      </c>
      <c r="J84" s="225">
        <f t="shared" si="21"/>
        <v>1423.7870000000003</v>
      </c>
      <c r="K84" s="225">
        <f t="shared" si="21"/>
        <v>1237.9390000000003</v>
      </c>
      <c r="L84" s="225">
        <f t="shared" si="21"/>
        <v>1362.2529999999997</v>
      </c>
      <c r="M84" s="225">
        <f t="shared" si="21"/>
        <v>1489.8590000000004</v>
      </c>
      <c r="N84" s="225">
        <f t="shared" si="21"/>
        <v>1602.6000000000004</v>
      </c>
      <c r="O84" s="225">
        <f t="shared" si="21"/>
        <v>1523.5379999999996</v>
      </c>
      <c r="P84" s="216">
        <f t="shared" si="19"/>
        <v>19012.572</v>
      </c>
      <c r="Q84"/>
      <c r="R84"/>
      <c r="S84"/>
      <c r="T84"/>
    </row>
    <row r="85" spans="1:20">
      <c r="A85">
        <v>17</v>
      </c>
      <c r="B85" s="465">
        <f t="shared" si="20"/>
        <v>0</v>
      </c>
      <c r="C85" s="281">
        <f t="shared" si="23"/>
        <v>0</v>
      </c>
      <c r="D85" s="225">
        <f t="shared" si="24"/>
        <v>1576.1419999999998</v>
      </c>
      <c r="E85" s="225">
        <f t="shared" si="24"/>
        <v>1593.7479999999996</v>
      </c>
      <c r="F85" s="225">
        <f t="shared" si="24"/>
        <v>1793.0240000000003</v>
      </c>
      <c r="G85" s="225">
        <f t="shared" si="21"/>
        <v>1269.5659999999998</v>
      </c>
      <c r="H85" s="225">
        <f t="shared" si="21"/>
        <v>1178.7259999999997</v>
      </c>
      <c r="I85" s="225">
        <f t="shared" si="21"/>
        <v>1025.9749999999999</v>
      </c>
      <c r="J85" s="225">
        <f t="shared" si="21"/>
        <v>1061.17</v>
      </c>
      <c r="K85" s="225">
        <f t="shared" si="21"/>
        <v>1215.1300000000001</v>
      </c>
      <c r="L85" s="225">
        <f t="shared" si="21"/>
        <v>1599.915</v>
      </c>
      <c r="M85" s="225">
        <f t="shared" si="21"/>
        <v>1512.3909999999996</v>
      </c>
      <c r="N85" s="225">
        <f t="shared" si="21"/>
        <v>1444.4250000000002</v>
      </c>
      <c r="O85" s="225">
        <f t="shared" si="21"/>
        <v>1482.9390000000003</v>
      </c>
      <c r="P85" s="216">
        <f t="shared" si="19"/>
        <v>16753.150999999998</v>
      </c>
      <c r="Q85"/>
      <c r="R85"/>
      <c r="S85"/>
      <c r="T85"/>
    </row>
    <row r="86" spans="1:20">
      <c r="A86">
        <v>18</v>
      </c>
      <c r="B86" s="465">
        <f t="shared" si="20"/>
        <v>0</v>
      </c>
      <c r="C86" s="281">
        <f t="shared" si="23"/>
        <v>0</v>
      </c>
      <c r="D86" s="225">
        <f t="shared" si="24"/>
        <v>4561.8</v>
      </c>
      <c r="E86" s="225">
        <f t="shared" si="24"/>
        <v>4319.55</v>
      </c>
      <c r="F86" s="225">
        <f t="shared" si="24"/>
        <v>3877.6000000000004</v>
      </c>
      <c r="G86" s="225">
        <f t="shared" ref="G86:O91" si="25">MAX(0,G59-3000)</f>
        <v>4474.16</v>
      </c>
      <c r="H86" s="225">
        <f t="shared" si="25"/>
        <v>5302.59</v>
      </c>
      <c r="I86" s="225">
        <f t="shared" si="25"/>
        <v>6730.33</v>
      </c>
      <c r="J86" s="225">
        <f t="shared" si="25"/>
        <v>7780.8899999999994</v>
      </c>
      <c r="K86" s="225">
        <f t="shared" si="25"/>
        <v>8330.56</v>
      </c>
      <c r="L86" s="225">
        <f t="shared" si="25"/>
        <v>7798.0599999999995</v>
      </c>
      <c r="M86" s="225">
        <f t="shared" si="25"/>
        <v>4293.78</v>
      </c>
      <c r="N86" s="225">
        <f t="shared" si="25"/>
        <v>4735.3999999999996</v>
      </c>
      <c r="O86" s="225">
        <f t="shared" si="25"/>
        <v>4646.46</v>
      </c>
      <c r="P86" s="216">
        <f t="shared" si="19"/>
        <v>66851.179999999993</v>
      </c>
      <c r="Q86"/>
      <c r="R86"/>
      <c r="S86"/>
      <c r="T86"/>
    </row>
    <row r="87" spans="1:20">
      <c r="A87">
        <v>19</v>
      </c>
      <c r="B87" s="465">
        <f t="shared" si="20"/>
        <v>0</v>
      </c>
      <c r="C87" s="281">
        <f t="shared" si="23"/>
        <v>0</v>
      </c>
      <c r="D87" s="225">
        <f t="shared" si="24"/>
        <v>2925.4719999999998</v>
      </c>
      <c r="E87" s="225">
        <f t="shared" si="24"/>
        <v>2829.2190000000001</v>
      </c>
      <c r="F87" s="225">
        <f t="shared" si="24"/>
        <v>2446.5500000000002</v>
      </c>
      <c r="G87" s="225">
        <f t="shared" si="25"/>
        <v>2450.83</v>
      </c>
      <c r="H87" s="225">
        <f t="shared" si="25"/>
        <v>1763.3630000000003</v>
      </c>
      <c r="I87" s="225">
        <f t="shared" si="25"/>
        <v>1751.4009999999998</v>
      </c>
      <c r="J87" s="225">
        <f t="shared" si="25"/>
        <v>1657.9499999999998</v>
      </c>
      <c r="K87" s="225">
        <f t="shared" si="25"/>
        <v>2287.0439999999999</v>
      </c>
      <c r="L87" s="225">
        <f t="shared" si="25"/>
        <v>2266.2640000000001</v>
      </c>
      <c r="M87" s="225">
        <f t="shared" si="25"/>
        <v>2678.3630000000003</v>
      </c>
      <c r="N87" s="225">
        <f t="shared" si="25"/>
        <v>2797.1559999999999</v>
      </c>
      <c r="O87" s="225">
        <f t="shared" si="25"/>
        <v>2921.9229999999998</v>
      </c>
      <c r="P87" s="216">
        <f t="shared" si="19"/>
        <v>28775.534999999996</v>
      </c>
      <c r="Q87"/>
      <c r="R87"/>
      <c r="S87"/>
      <c r="T87"/>
    </row>
    <row r="88" spans="1:20">
      <c r="A88">
        <v>20</v>
      </c>
      <c r="B88" s="465">
        <f t="shared" si="20"/>
        <v>0</v>
      </c>
      <c r="C88" s="281">
        <f t="shared" si="23"/>
        <v>0</v>
      </c>
      <c r="D88" s="225">
        <f t="shared" si="24"/>
        <v>2543.0239999999994</v>
      </c>
      <c r="E88" s="225">
        <f t="shared" si="24"/>
        <v>6427.7479999999996</v>
      </c>
      <c r="F88" s="225">
        <f t="shared" si="24"/>
        <v>2699.7960000000003</v>
      </c>
      <c r="G88" s="225">
        <f t="shared" si="25"/>
        <v>2095.9430000000002</v>
      </c>
      <c r="H88" s="225">
        <f t="shared" si="25"/>
        <v>1944.7250000000004</v>
      </c>
      <c r="I88" s="225">
        <f t="shared" si="25"/>
        <v>1815.7870000000003</v>
      </c>
      <c r="J88" s="225">
        <f t="shared" si="25"/>
        <v>1644.2190000000001</v>
      </c>
      <c r="K88" s="225">
        <f t="shared" si="25"/>
        <v>1858.576</v>
      </c>
      <c r="L88" s="225">
        <f t="shared" si="25"/>
        <v>1945.268</v>
      </c>
      <c r="M88" s="225">
        <f t="shared" si="25"/>
        <v>2057.2399999999998</v>
      </c>
      <c r="N88" s="225">
        <f t="shared" si="25"/>
        <v>1988.9480000000003</v>
      </c>
      <c r="O88" s="225">
        <f t="shared" si="25"/>
        <v>1920.2280000000001</v>
      </c>
      <c r="P88" s="216">
        <f t="shared" si="19"/>
        <v>28941.502</v>
      </c>
      <c r="Q88"/>
      <c r="R88"/>
      <c r="S88"/>
      <c r="T88"/>
    </row>
    <row r="89" spans="1:20">
      <c r="A89">
        <v>21</v>
      </c>
      <c r="B89" s="465">
        <f t="shared" si="20"/>
        <v>0</v>
      </c>
      <c r="C89" s="281">
        <f t="shared" si="23"/>
        <v>0</v>
      </c>
      <c r="D89" s="225">
        <f t="shared" si="24"/>
        <v>1283.5569999999998</v>
      </c>
      <c r="E89" s="225">
        <f t="shared" si="24"/>
        <v>1289.8339999999998</v>
      </c>
      <c r="F89" s="225">
        <f t="shared" si="24"/>
        <v>1226.067</v>
      </c>
      <c r="G89" s="225">
        <f t="shared" si="25"/>
        <v>1553.3199999999997</v>
      </c>
      <c r="H89" s="225">
        <f t="shared" si="25"/>
        <v>2085.1450000000004</v>
      </c>
      <c r="I89" s="225">
        <f t="shared" si="25"/>
        <v>3309.3789999999999</v>
      </c>
      <c r="J89" s="225">
        <f t="shared" si="25"/>
        <v>2919.558</v>
      </c>
      <c r="K89" s="225">
        <f t="shared" si="25"/>
        <v>4191.9350000000004</v>
      </c>
      <c r="L89" s="225">
        <f t="shared" si="25"/>
        <v>6554.7289999999994</v>
      </c>
      <c r="M89" s="225">
        <f t="shared" si="25"/>
        <v>5275.527</v>
      </c>
      <c r="N89" s="225">
        <f t="shared" si="25"/>
        <v>1245.8639999999996</v>
      </c>
      <c r="O89" s="225">
        <f t="shared" si="25"/>
        <v>1204.433</v>
      </c>
      <c r="P89" s="216">
        <f t="shared" si="19"/>
        <v>32139.348000000002</v>
      </c>
      <c r="Q89"/>
      <c r="R89"/>
      <c r="S89"/>
      <c r="T89"/>
    </row>
    <row r="90" spans="1:20">
      <c r="A90">
        <v>22</v>
      </c>
      <c r="B90" s="465">
        <f t="shared" si="20"/>
        <v>0</v>
      </c>
      <c r="C90" s="281">
        <f t="shared" si="23"/>
        <v>0</v>
      </c>
      <c r="D90" s="225">
        <f t="shared" si="24"/>
        <v>0</v>
      </c>
      <c r="E90" s="225">
        <f t="shared" si="24"/>
        <v>0</v>
      </c>
      <c r="F90" s="225">
        <f t="shared" si="24"/>
        <v>0</v>
      </c>
      <c r="G90" s="225">
        <f t="shared" si="25"/>
        <v>0</v>
      </c>
      <c r="H90" s="225">
        <f t="shared" si="25"/>
        <v>0</v>
      </c>
      <c r="I90" s="225">
        <f t="shared" si="25"/>
        <v>0</v>
      </c>
      <c r="J90" s="225">
        <f t="shared" si="25"/>
        <v>0</v>
      </c>
      <c r="K90" s="225">
        <f t="shared" si="25"/>
        <v>0</v>
      </c>
      <c r="L90" s="225">
        <f t="shared" si="25"/>
        <v>0</v>
      </c>
      <c r="M90" s="225">
        <f t="shared" si="25"/>
        <v>3979.9009999999998</v>
      </c>
      <c r="N90" s="225">
        <f t="shared" si="25"/>
        <v>3503.0730000000003</v>
      </c>
      <c r="O90" s="225">
        <f t="shared" si="25"/>
        <v>3407.7510000000002</v>
      </c>
      <c r="P90" s="216">
        <f t="shared" si="19"/>
        <v>10890.725</v>
      </c>
      <c r="Q90"/>
      <c r="R90"/>
      <c r="S90"/>
      <c r="T90"/>
    </row>
    <row r="91" spans="1:20">
      <c r="A91">
        <v>23</v>
      </c>
      <c r="B91" s="465">
        <f t="shared" si="20"/>
        <v>0</v>
      </c>
      <c r="C91" s="281">
        <f t="shared" si="23"/>
        <v>0</v>
      </c>
      <c r="D91" s="225">
        <f t="shared" si="24"/>
        <v>733.76000000000022</v>
      </c>
      <c r="E91" s="225">
        <f t="shared" si="24"/>
        <v>840.74800000000005</v>
      </c>
      <c r="F91" s="225">
        <f t="shared" si="24"/>
        <v>713.14199999999983</v>
      </c>
      <c r="G91" s="225">
        <f t="shared" si="25"/>
        <v>775.55499999999984</v>
      </c>
      <c r="H91" s="225">
        <f t="shared" si="25"/>
        <v>660.16400000000021</v>
      </c>
      <c r="I91" s="225">
        <f t="shared" si="25"/>
        <v>602.38599999999997</v>
      </c>
      <c r="J91" s="225">
        <f t="shared" si="25"/>
        <v>660.21300000000019</v>
      </c>
      <c r="K91" s="225">
        <f t="shared" si="25"/>
        <v>628.87800000000016</v>
      </c>
      <c r="L91" s="225">
        <f t="shared" si="25"/>
        <v>524.97899999999981</v>
      </c>
      <c r="M91" s="225">
        <f t="shared" si="25"/>
        <v>638.94599999999991</v>
      </c>
      <c r="N91" s="225">
        <f t="shared" si="25"/>
        <v>738.23599999999988</v>
      </c>
      <c r="O91" s="225">
        <f t="shared" si="25"/>
        <v>734.71399999999994</v>
      </c>
      <c r="P91" s="216">
        <f t="shared" si="19"/>
        <v>8251.7210000000014</v>
      </c>
      <c r="Q91"/>
      <c r="R91"/>
      <c r="S91"/>
      <c r="T91"/>
    </row>
    <row r="92" spans="1:20">
      <c r="A92"/>
      <c r="B92" t="s">
        <v>2184</v>
      </c>
      <c r="C92" s="13"/>
      <c r="D92" s="282">
        <f t="shared" ref="D92:O92" si="26">SUM(D69:D91)</f>
        <v>100307.94600000001</v>
      </c>
      <c r="E92" s="282">
        <f t="shared" si="26"/>
        <v>105573.67099999999</v>
      </c>
      <c r="F92" s="282">
        <f t="shared" si="26"/>
        <v>103578.51500000001</v>
      </c>
      <c r="G92" s="282">
        <f t="shared" si="26"/>
        <v>101681.19700000001</v>
      </c>
      <c r="H92" s="282">
        <f t="shared" si="26"/>
        <v>111594.18799999999</v>
      </c>
      <c r="I92" s="282">
        <f t="shared" si="26"/>
        <v>106873.28600000001</v>
      </c>
      <c r="J92" s="282">
        <f t="shared" si="26"/>
        <v>108656.73200000002</v>
      </c>
      <c r="K92" s="282">
        <f t="shared" si="26"/>
        <v>114087.075</v>
      </c>
      <c r="L92" s="282">
        <f t="shared" si="26"/>
        <v>112774.88699999997</v>
      </c>
      <c r="M92" s="283">
        <f t="shared" si="26"/>
        <v>108540.73899999999</v>
      </c>
      <c r="N92" s="283">
        <f t="shared" si="26"/>
        <v>101930.251</v>
      </c>
      <c r="O92" s="283">
        <f t="shared" si="26"/>
        <v>103000.66800000001</v>
      </c>
      <c r="P92" s="283">
        <f>IF(ROUND(SUM(P69:P91),0)&lt;&gt;ROUND(SUM(D92:O92),0),#VALUE!,SUM(P69:P91))</f>
        <v>1278599.155</v>
      </c>
      <c r="Q92"/>
      <c r="R92"/>
      <c r="S92"/>
      <c r="T92"/>
    </row>
    <row r="93" spans="1:20">
      <c r="A93"/>
      <c r="B93"/>
      <c r="C93" s="13"/>
      <c r="D93" s="225"/>
      <c r="E93" s="225"/>
      <c r="F93" s="225"/>
      <c r="G93" s="225"/>
      <c r="H93" s="225"/>
      <c r="I93" s="225"/>
      <c r="J93" s="225"/>
      <c r="K93" s="225"/>
      <c r="L93" s="225"/>
      <c r="M93" s="216"/>
      <c r="N93" s="216"/>
      <c r="O93" s="216"/>
      <c r="P93" s="216"/>
      <c r="Q93"/>
      <c r="R93"/>
      <c r="S93"/>
      <c r="T93"/>
    </row>
    <row r="94" spans="1:20">
      <c r="A94"/>
      <c r="B94"/>
      <c r="C94"/>
      <c r="D94" s="284"/>
      <c r="E94" s="284"/>
      <c r="F94" s="284"/>
      <c r="G94" s="284"/>
      <c r="H94" s="284"/>
      <c r="I94" s="284"/>
      <c r="J94" s="284"/>
      <c r="K94" s="284"/>
      <c r="L94" s="284"/>
      <c r="M94" s="285"/>
      <c r="N94" s="285"/>
      <c r="O94" s="285"/>
      <c r="P94" s="285"/>
      <c r="Q94"/>
      <c r="R94"/>
      <c r="S94"/>
      <c r="T94"/>
    </row>
    <row r="95" spans="1:20">
      <c r="A95"/>
      <c r="B95"/>
      <c r="C95"/>
      <c r="D95" s="284"/>
      <c r="E95" s="284"/>
      <c r="F95" s="284"/>
      <c r="G95" s="284"/>
      <c r="H95" s="284"/>
      <c r="I95" s="284"/>
      <c r="J95" s="284"/>
      <c r="K95" s="284"/>
      <c r="L95" s="284"/>
      <c r="M95" s="285"/>
      <c r="N95" s="285"/>
      <c r="O95" s="285"/>
      <c r="P95" s="285"/>
      <c r="Q95"/>
      <c r="R95"/>
      <c r="S95"/>
      <c r="T95"/>
    </row>
    <row r="96" spans="1:20">
      <c r="A96"/>
      <c r="B96"/>
      <c r="C96"/>
      <c r="D96" s="284"/>
      <c r="E96" s="284"/>
      <c r="F96" s="284"/>
      <c r="G96" s="284"/>
      <c r="H96" s="284"/>
      <c r="I96" s="284"/>
      <c r="J96" s="284"/>
      <c r="K96" s="284"/>
      <c r="L96" s="284"/>
      <c r="M96" s="285"/>
      <c r="N96" s="285"/>
      <c r="O96" s="285"/>
      <c r="P96" s="5"/>
      <c r="Q96"/>
      <c r="R96"/>
      <c r="S96"/>
      <c r="T96"/>
    </row>
    <row r="97" spans="1:20">
      <c r="A97"/>
      <c r="B97" s="263" t="s">
        <v>2415</v>
      </c>
      <c r="C97"/>
      <c r="D97" s="275">
        <f t="shared" ref="D97:O97" si="27">D$3</f>
        <v>43466</v>
      </c>
      <c r="E97" s="275">
        <f t="shared" si="27"/>
        <v>43497</v>
      </c>
      <c r="F97" s="275">
        <f t="shared" si="27"/>
        <v>43525</v>
      </c>
      <c r="G97" s="275">
        <f t="shared" si="27"/>
        <v>43556</v>
      </c>
      <c r="H97" s="275">
        <f t="shared" si="27"/>
        <v>43586</v>
      </c>
      <c r="I97" s="275">
        <f t="shared" si="27"/>
        <v>43617</v>
      </c>
      <c r="J97" s="275">
        <f t="shared" si="27"/>
        <v>43647</v>
      </c>
      <c r="K97" s="275">
        <f t="shared" si="27"/>
        <v>43678</v>
      </c>
      <c r="L97" s="275">
        <f t="shared" si="27"/>
        <v>43709</v>
      </c>
      <c r="M97" s="276">
        <f t="shared" si="27"/>
        <v>43739</v>
      </c>
      <c r="N97" s="276">
        <f t="shared" si="27"/>
        <v>43770</v>
      </c>
      <c r="O97" s="276">
        <f t="shared" si="27"/>
        <v>43800</v>
      </c>
      <c r="P97" s="262" t="s">
        <v>277</v>
      </c>
      <c r="Q97"/>
      <c r="R97"/>
      <c r="S97"/>
      <c r="T97"/>
    </row>
    <row r="98" spans="1:20">
      <c r="A98"/>
      <c r="B98" t="s">
        <v>2454</v>
      </c>
      <c r="C98"/>
      <c r="D98" s="286">
        <v>4804344</v>
      </c>
      <c r="E98" s="286">
        <v>4739292</v>
      </c>
      <c r="F98" s="286">
        <v>4456332</v>
      </c>
      <c r="G98" s="286">
        <v>4364316</v>
      </c>
      <c r="H98" s="286">
        <v>4962600</v>
      </c>
      <c r="I98" s="286">
        <v>4298868</v>
      </c>
      <c r="J98" s="286">
        <v>4247388</v>
      </c>
      <c r="K98" s="286">
        <v>4172868</v>
      </c>
      <c r="L98" s="286">
        <v>4273704</v>
      </c>
      <c r="M98" s="204">
        <v>4882824</v>
      </c>
      <c r="N98" s="204">
        <v>5588964</v>
      </c>
      <c r="O98" s="204">
        <v>4940424</v>
      </c>
      <c r="P98" s="287">
        <f>SUM(D98:O98)</f>
        <v>55731924</v>
      </c>
      <c r="Q98"/>
      <c r="R98"/>
      <c r="S98"/>
      <c r="T98"/>
    </row>
    <row r="99" spans="1:20">
      <c r="A99"/>
      <c r="B99" t="s">
        <v>2455</v>
      </c>
      <c r="C99"/>
      <c r="D99" s="288">
        <v>1340460</v>
      </c>
      <c r="E99" s="289">
        <v>1260120</v>
      </c>
      <c r="F99" s="289">
        <v>1254990</v>
      </c>
      <c r="G99" s="289">
        <v>1164780</v>
      </c>
      <c r="H99" s="289">
        <v>1248310</v>
      </c>
      <c r="I99" s="289">
        <v>1191540</v>
      </c>
      <c r="J99" s="289">
        <v>1245980</v>
      </c>
      <c r="K99" s="289">
        <v>1275890</v>
      </c>
      <c r="L99" s="289">
        <v>1221090</v>
      </c>
      <c r="M99" s="205">
        <v>1274280</v>
      </c>
      <c r="N99" s="205">
        <v>1369690</v>
      </c>
      <c r="O99" s="205">
        <v>1357010</v>
      </c>
      <c r="P99" s="290">
        <f>SUM(D99:O99)</f>
        <v>15204140</v>
      </c>
      <c r="Q99"/>
      <c r="R99"/>
      <c r="S99"/>
      <c r="T99"/>
    </row>
    <row r="100" spans="1:20">
      <c r="A100"/>
      <c r="B100" t="s">
        <v>2456</v>
      </c>
      <c r="C100"/>
      <c r="D100" s="286">
        <v>30017088</v>
      </c>
      <c r="E100" s="286">
        <v>29056392</v>
      </c>
      <c r="F100" s="286">
        <v>29564784</v>
      </c>
      <c r="G100" s="286">
        <v>28753272</v>
      </c>
      <c r="H100" s="286">
        <v>32473728</v>
      </c>
      <c r="I100" s="286">
        <v>32054184</v>
      </c>
      <c r="J100" s="286">
        <v>34821000</v>
      </c>
      <c r="K100" s="286">
        <v>34886520</v>
      </c>
      <c r="L100" s="286">
        <v>33120072</v>
      </c>
      <c r="M100" s="204">
        <v>34481952</v>
      </c>
      <c r="N100" s="204">
        <v>26445600</v>
      </c>
      <c r="O100" s="204">
        <v>34488792</v>
      </c>
      <c r="P100" s="287">
        <f>SUM(D100:O100)</f>
        <v>380163384</v>
      </c>
      <c r="Q100"/>
      <c r="R100"/>
      <c r="S100"/>
      <c r="T100"/>
    </row>
    <row r="101" spans="1:20">
      <c r="A101" t="s">
        <v>417</v>
      </c>
      <c r="B101" t="s">
        <v>2457</v>
      </c>
      <c r="C101"/>
      <c r="D101" s="278">
        <f t="shared" ref="D101:P101" si="28">SUM(D98:D100)</f>
        <v>36161892</v>
      </c>
      <c r="E101" s="278">
        <f t="shared" si="28"/>
        <v>35055804</v>
      </c>
      <c r="F101" s="278">
        <f t="shared" si="28"/>
        <v>35276106</v>
      </c>
      <c r="G101" s="278">
        <f t="shared" si="28"/>
        <v>34282368</v>
      </c>
      <c r="H101" s="278">
        <f t="shared" si="28"/>
        <v>38684638</v>
      </c>
      <c r="I101" s="278">
        <f t="shared" si="28"/>
        <v>37544592</v>
      </c>
      <c r="J101" s="278">
        <f t="shared" si="28"/>
        <v>40314368</v>
      </c>
      <c r="K101" s="278">
        <f t="shared" si="28"/>
        <v>40335278</v>
      </c>
      <c r="L101" s="278">
        <f t="shared" si="28"/>
        <v>38614866</v>
      </c>
      <c r="M101" s="279">
        <f t="shared" si="28"/>
        <v>40639056</v>
      </c>
      <c r="N101" s="279">
        <f t="shared" si="28"/>
        <v>33404254</v>
      </c>
      <c r="O101" s="279">
        <f t="shared" si="28"/>
        <v>40786226</v>
      </c>
      <c r="P101" s="279">
        <f t="shared" si="28"/>
        <v>451099448</v>
      </c>
      <c r="Q101"/>
      <c r="R101" s="2">
        <f>P12</f>
        <v>451099448</v>
      </c>
      <c r="S101"/>
      <c r="T101"/>
    </row>
    <row r="102" spans="1:20">
      <c r="A102"/>
      <c r="B102"/>
      <c r="C102"/>
      <c r="D102" s="183">
        <f>D12-D101</f>
        <v>0</v>
      </c>
      <c r="E102" s="183">
        <f t="shared" ref="E102:P102" si="29">E12-E101</f>
        <v>0</v>
      </c>
      <c r="F102" s="183">
        <f t="shared" si="29"/>
        <v>0</v>
      </c>
      <c r="G102" s="183">
        <f t="shared" si="29"/>
        <v>0</v>
      </c>
      <c r="H102" s="183">
        <f t="shared" si="29"/>
        <v>0</v>
      </c>
      <c r="I102" s="183">
        <f t="shared" si="29"/>
        <v>0</v>
      </c>
      <c r="J102" s="183">
        <f t="shared" si="29"/>
        <v>0</v>
      </c>
      <c r="K102" s="183">
        <f t="shared" si="29"/>
        <v>0</v>
      </c>
      <c r="L102" s="183">
        <f t="shared" si="29"/>
        <v>0</v>
      </c>
      <c r="M102" s="183">
        <f t="shared" si="29"/>
        <v>0</v>
      </c>
      <c r="N102" s="183">
        <f t="shared" si="29"/>
        <v>0</v>
      </c>
      <c r="O102" s="183">
        <f t="shared" si="29"/>
        <v>0</v>
      </c>
      <c r="P102" s="183">
        <f t="shared" si="29"/>
        <v>0</v>
      </c>
      <c r="Q102"/>
      <c r="R102"/>
      <c r="S102"/>
      <c r="T102"/>
    </row>
    <row r="103" spans="1:20">
      <c r="A103"/>
      <c r="B103" s="263" t="s">
        <v>2416</v>
      </c>
      <c r="C103"/>
      <c r="D103" s="77"/>
      <c r="E103" s="77"/>
      <c r="F103" s="77"/>
      <c r="G103" s="77"/>
      <c r="H103" s="77"/>
      <c r="I103" s="77"/>
      <c r="J103" s="77"/>
      <c r="K103" s="77"/>
      <c r="L103" s="77"/>
      <c r="M103"/>
      <c r="N103"/>
      <c r="O103"/>
      <c r="P103"/>
      <c r="Q103"/>
      <c r="R103"/>
      <c r="S103"/>
      <c r="T103"/>
    </row>
    <row r="104" spans="1:20">
      <c r="A104"/>
      <c r="B104" t="s">
        <v>2458</v>
      </c>
      <c r="C104"/>
      <c r="D104" s="286">
        <v>12147.53</v>
      </c>
      <c r="E104" s="286">
        <v>10722.44</v>
      </c>
      <c r="F104" s="286">
        <v>10827.09</v>
      </c>
      <c r="G104" s="286">
        <v>8690.5499999999993</v>
      </c>
      <c r="H104" s="286">
        <v>8811.69</v>
      </c>
      <c r="I104" s="286">
        <v>9212.06</v>
      </c>
      <c r="J104" s="286">
        <v>8570.7199999999993</v>
      </c>
      <c r="K104" s="286">
        <v>8267.4699999999993</v>
      </c>
      <c r="L104" s="286">
        <v>9002.2999999999993</v>
      </c>
      <c r="M104" s="291">
        <v>9878.44</v>
      </c>
      <c r="N104" s="291">
        <v>13562.4</v>
      </c>
      <c r="O104" s="291">
        <v>10503.37</v>
      </c>
      <c r="P104" s="293">
        <f>SUM(D104:O104)</f>
        <v>120196.06</v>
      </c>
      <c r="Q104"/>
      <c r="R104"/>
      <c r="S104"/>
      <c r="T104"/>
    </row>
    <row r="105" spans="1:20">
      <c r="A105"/>
      <c r="B105" t="s">
        <v>2455</v>
      </c>
      <c r="C105"/>
      <c r="D105" s="289"/>
      <c r="E105" s="289"/>
      <c r="F105" s="289"/>
      <c r="G105" s="289"/>
      <c r="H105" s="289"/>
      <c r="I105" s="289"/>
      <c r="J105" s="289"/>
      <c r="K105" s="289"/>
      <c r="L105" s="289"/>
      <c r="M105" s="396"/>
      <c r="N105" s="396"/>
      <c r="O105" s="396"/>
      <c r="P105" s="459">
        <f>SUM(D105:O105)</f>
        <v>0</v>
      </c>
      <c r="Q105"/>
      <c r="R105"/>
      <c r="S105"/>
      <c r="T105"/>
    </row>
    <row r="106" spans="1:20">
      <c r="A106"/>
      <c r="B106" t="s">
        <v>2456</v>
      </c>
      <c r="C106"/>
      <c r="D106" s="286">
        <v>48672</v>
      </c>
      <c r="E106" s="286">
        <v>48816</v>
      </c>
      <c r="F106" s="286">
        <v>52128.800000000003</v>
      </c>
      <c r="G106" s="286">
        <v>51408.2</v>
      </c>
      <c r="H106" s="286">
        <v>50688.2</v>
      </c>
      <c r="I106" s="286">
        <v>51552.2</v>
      </c>
      <c r="J106" s="286">
        <v>52272.2</v>
      </c>
      <c r="K106" s="286">
        <v>54001.73</v>
      </c>
      <c r="L106" s="286">
        <v>52128.2</v>
      </c>
      <c r="M106" s="291">
        <v>54144.19</v>
      </c>
      <c r="N106" s="291">
        <v>51264.2</v>
      </c>
      <c r="O106" s="291">
        <v>54288.19</v>
      </c>
      <c r="P106" s="294">
        <f>SUM(D106:O106)</f>
        <v>621364.1100000001</v>
      </c>
      <c r="Q106"/>
      <c r="R106"/>
      <c r="S106"/>
      <c r="T106"/>
    </row>
    <row r="107" spans="1:20">
      <c r="A107" t="s">
        <v>417</v>
      </c>
      <c r="B107" t="s">
        <v>277</v>
      </c>
      <c r="C107"/>
      <c r="D107" s="282">
        <f t="shared" ref="D107:P107" si="30">SUM(D104:D106)</f>
        <v>60819.53</v>
      </c>
      <c r="E107" s="282">
        <f t="shared" si="30"/>
        <v>59538.44</v>
      </c>
      <c r="F107" s="282">
        <f t="shared" si="30"/>
        <v>62955.89</v>
      </c>
      <c r="G107" s="282">
        <f t="shared" si="30"/>
        <v>60098.75</v>
      </c>
      <c r="H107" s="282">
        <f t="shared" si="30"/>
        <v>59499.89</v>
      </c>
      <c r="I107" s="282">
        <f t="shared" si="30"/>
        <v>60764.259999999995</v>
      </c>
      <c r="J107" s="282">
        <f t="shared" si="30"/>
        <v>60842.92</v>
      </c>
      <c r="K107" s="282">
        <f t="shared" si="30"/>
        <v>62269.200000000004</v>
      </c>
      <c r="L107" s="282">
        <f t="shared" si="30"/>
        <v>61130.5</v>
      </c>
      <c r="M107" s="283">
        <f t="shared" si="30"/>
        <v>64022.630000000005</v>
      </c>
      <c r="N107" s="283">
        <f t="shared" si="30"/>
        <v>64826.6</v>
      </c>
      <c r="O107" s="283">
        <f t="shared" si="30"/>
        <v>64791.560000000005</v>
      </c>
      <c r="P107" s="279">
        <f t="shared" si="30"/>
        <v>741560.17000000016</v>
      </c>
      <c r="Q107"/>
      <c r="R107"/>
      <c r="S107"/>
      <c r="T107"/>
    </row>
    <row r="108" spans="1:20">
      <c r="A108"/>
      <c r="B108"/>
      <c r="C108"/>
      <c r="D108" s="292">
        <f>D50</f>
        <v>56979.76</v>
      </c>
      <c r="E108" s="292">
        <f t="shared" ref="E108:O108" si="31">E50</f>
        <v>58491.21</v>
      </c>
      <c r="F108" s="292">
        <f t="shared" si="31"/>
        <v>60723.97</v>
      </c>
      <c r="G108" s="292">
        <f t="shared" si="31"/>
        <v>60695.18</v>
      </c>
      <c r="H108" s="292">
        <f t="shared" si="31"/>
        <v>59633.5</v>
      </c>
      <c r="I108" s="292">
        <f t="shared" si="31"/>
        <v>59915.37</v>
      </c>
      <c r="J108" s="292">
        <f t="shared" si="31"/>
        <v>60954.8</v>
      </c>
      <c r="K108" s="292">
        <f t="shared" si="31"/>
        <v>62499.94</v>
      </c>
      <c r="L108" s="292">
        <f t="shared" si="31"/>
        <v>60332.9</v>
      </c>
      <c r="M108" s="292">
        <f t="shared" si="31"/>
        <v>61348.84</v>
      </c>
      <c r="N108" s="292">
        <f t="shared" si="31"/>
        <v>61453.18</v>
      </c>
      <c r="O108" s="292">
        <f t="shared" si="31"/>
        <v>62886.96</v>
      </c>
      <c r="P108" s="2">
        <f>SUM(D108:O108)</f>
        <v>725915.61</v>
      </c>
      <c r="Q108"/>
      <c r="R108"/>
      <c r="S108"/>
      <c r="T108"/>
    </row>
    <row r="109" spans="1:20">
      <c r="A109"/>
      <c r="B109"/>
      <c r="C109"/>
      <c r="D109" s="77"/>
      <c r="E109" s="77"/>
      <c r="F109" s="77"/>
      <c r="G109" s="77"/>
      <c r="H109" s="77"/>
      <c r="I109" s="77"/>
      <c r="J109" s="77"/>
      <c r="K109" s="77"/>
      <c r="L109" s="77"/>
      <c r="M109"/>
      <c r="N109"/>
      <c r="O109"/>
      <c r="P109"/>
      <c r="Q109"/>
      <c r="R109"/>
      <c r="S109"/>
      <c r="T109"/>
    </row>
    <row r="110" spans="1:20">
      <c r="A110" s="198" t="s">
        <v>2376</v>
      </c>
      <c r="B110" s="198" t="s">
        <v>2377</v>
      </c>
      <c r="C110" s="397" t="s">
        <v>2522</v>
      </c>
      <c r="D110" s="377">
        <v>1880</v>
      </c>
      <c r="E110" s="377">
        <v>1890</v>
      </c>
      <c r="F110" s="377">
        <v>1870</v>
      </c>
      <c r="G110" s="377">
        <v>1860</v>
      </c>
      <c r="H110" s="377">
        <v>1810</v>
      </c>
      <c r="I110" s="377">
        <v>1810</v>
      </c>
      <c r="J110" s="377">
        <v>1680</v>
      </c>
      <c r="K110" s="377">
        <v>1700</v>
      </c>
      <c r="L110" s="377">
        <v>1740</v>
      </c>
      <c r="M110" s="377">
        <v>1710</v>
      </c>
      <c r="N110" s="377">
        <v>1570</v>
      </c>
      <c r="O110" s="377">
        <v>1940</v>
      </c>
      <c r="P110" s="206">
        <f>AVERAGE(D110:O110)</f>
        <v>1788.3333333333333</v>
      </c>
    </row>
    <row r="111" spans="1:20">
      <c r="D111" s="156"/>
      <c r="E111" s="156"/>
      <c r="F111" s="156"/>
      <c r="G111" s="156"/>
      <c r="H111" s="156"/>
      <c r="I111" s="156"/>
      <c r="J111" s="156"/>
      <c r="K111" s="156"/>
      <c r="L111" s="156"/>
    </row>
    <row r="112" spans="1:20">
      <c r="A112" s="198" t="s">
        <v>2376</v>
      </c>
      <c r="B112" s="198" t="s">
        <v>2564</v>
      </c>
      <c r="C112" s="397" t="s">
        <v>2522</v>
      </c>
      <c r="D112" s="377">
        <v>1840</v>
      </c>
      <c r="E112" s="377">
        <v>1920</v>
      </c>
      <c r="F112" s="377">
        <v>1930</v>
      </c>
      <c r="G112" s="377">
        <v>1700</v>
      </c>
      <c r="H112" s="377">
        <v>1730</v>
      </c>
      <c r="I112" s="377">
        <v>1710</v>
      </c>
      <c r="J112" s="377">
        <v>1670</v>
      </c>
      <c r="K112" s="377">
        <v>1790</v>
      </c>
      <c r="L112" s="377">
        <v>1740</v>
      </c>
      <c r="M112" s="377">
        <v>1760</v>
      </c>
      <c r="N112" s="377">
        <v>2250</v>
      </c>
      <c r="O112" s="377">
        <v>1900</v>
      </c>
      <c r="P112" s="206">
        <f>AVERAGE(D112:O112)</f>
        <v>1828.3333333333333</v>
      </c>
      <c r="Q112"/>
      <c r="R112"/>
    </row>
    <row r="113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>
      <c r="B123" s="207"/>
      <c r="C123" s="208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155"/>
    </row>
    <row r="124" spans="1:18">
      <c r="B124" s="207"/>
      <c r="C124" s="208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155"/>
    </row>
    <row r="125" spans="1:18">
      <c r="B125" s="207"/>
      <c r="C125" s="208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155"/>
    </row>
    <row r="126" spans="1:18">
      <c r="B126" s="207"/>
      <c r="C126" s="208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155"/>
    </row>
    <row r="127" spans="1:18">
      <c r="B127" s="207"/>
      <c r="C127" s="208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155"/>
    </row>
    <row r="128" spans="1:18">
      <c r="B128" s="207"/>
      <c r="C128" s="208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155"/>
    </row>
    <row r="129" spans="2:16">
      <c r="B129" s="207"/>
      <c r="C129" s="208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155"/>
    </row>
    <row r="130" spans="2:16">
      <c r="B130" s="207"/>
      <c r="C130" s="208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155"/>
    </row>
    <row r="131" spans="2:16">
      <c r="B131" s="207"/>
      <c r="C131" s="208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155"/>
    </row>
    <row r="132" spans="2:16">
      <c r="B132" s="207"/>
      <c r="C132" s="208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155"/>
    </row>
    <row r="133" spans="2:16">
      <c r="B133" s="207"/>
      <c r="C133" s="208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155"/>
    </row>
    <row r="134" spans="2:16">
      <c r="B134" s="207"/>
      <c r="C134" s="208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155"/>
    </row>
    <row r="135" spans="2:16">
      <c r="B135" s="207"/>
      <c r="C135" s="208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155"/>
    </row>
    <row r="136" spans="2:16">
      <c r="B136" s="207"/>
      <c r="C136" s="208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155"/>
    </row>
    <row r="137" spans="2:16">
      <c r="B137" s="207"/>
      <c r="C137" s="208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155"/>
    </row>
    <row r="138" spans="2:16">
      <c r="B138" s="207"/>
      <c r="C138" s="208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155"/>
    </row>
    <row r="139" spans="2:16">
      <c r="B139" s="207"/>
      <c r="C139" s="208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155"/>
    </row>
    <row r="140" spans="2:16">
      <c r="B140" s="207"/>
      <c r="C140" s="208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155"/>
    </row>
    <row r="141" spans="2:16">
      <c r="B141" s="207"/>
      <c r="C141" s="208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155"/>
    </row>
    <row r="142" spans="2:16">
      <c r="B142" s="207"/>
      <c r="C142" s="208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155"/>
    </row>
    <row r="143" spans="2:16">
      <c r="P143" s="155"/>
    </row>
    <row r="144" spans="2:16">
      <c r="P144" s="155"/>
    </row>
  </sheetData>
  <conditionalFormatting sqref="P39">
    <cfRule type="expression" dxfId="5" priority="2" stopIfTrue="1">
      <formula>ABS(P39-#REF!)&gt;1</formula>
    </cfRule>
  </conditionalFormatting>
  <conditionalFormatting sqref="S28">
    <cfRule type="cellIs" dxfId="4" priority="1" operator="notEqual">
      <formula>$P$27</formula>
    </cfRule>
    <cfRule type="expression" dxfId="3" priority="3" stopIfTrue="1">
      <formula>ABS($P$27-$S$28)&gt;0.5</formula>
    </cfRule>
  </conditionalFormatting>
  <printOptions horizontalCentered="1"/>
  <pageMargins left="0.5" right="0.56000000000000005" top="0.62" bottom="0.46" header="0.4" footer="0.24"/>
  <pageSetup scale="56" fitToHeight="2" orientation="landscape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U125"/>
  <sheetViews>
    <sheetView workbookViewId="0">
      <selection activeCell="B47" sqref="B47:D57"/>
    </sheetView>
  </sheetViews>
  <sheetFormatPr defaultColWidth="8.83203125" defaultRowHeight="12.75"/>
  <cols>
    <col min="1" max="1" width="4.5" style="210" customWidth="1"/>
    <col min="2" max="2" width="18.1640625" style="209" customWidth="1"/>
    <col min="3" max="3" width="15.1640625" style="209" customWidth="1"/>
    <col min="4" max="4" width="13.83203125" style="209" customWidth="1"/>
    <col min="5" max="5" width="13.6640625" style="209" customWidth="1"/>
    <col min="6" max="7" width="14" style="209" bestFit="1" customWidth="1"/>
    <col min="8" max="8" width="13.6640625" style="209" customWidth="1"/>
    <col min="9" max="9" width="14" style="209" bestFit="1" customWidth="1"/>
    <col min="10" max="10" width="14" style="209" customWidth="1"/>
    <col min="11" max="11" width="13.5" style="209" customWidth="1"/>
    <col min="12" max="12" width="14.5" style="209" customWidth="1"/>
    <col min="13" max="13" width="14.6640625" style="209" customWidth="1"/>
    <col min="14" max="14" width="14.33203125" style="209" customWidth="1"/>
    <col min="15" max="15" width="14.1640625" style="209" customWidth="1"/>
    <col min="16" max="16" width="13.5" style="209" customWidth="1"/>
    <col min="17" max="17" width="15.1640625" style="209" customWidth="1"/>
    <col min="18" max="18" width="1.33203125" style="209" customWidth="1"/>
    <col min="19" max="19" width="8.5" style="209" customWidth="1"/>
    <col min="20" max="20" width="13.6640625" style="209" customWidth="1"/>
    <col min="21" max="16384" width="8.83203125" style="209"/>
  </cols>
  <sheetData>
    <row r="1" spans="1:21" ht="15">
      <c r="A1" s="295" t="s">
        <v>2185</v>
      </c>
      <c r="B1" s="296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358" t="s">
        <v>2317</v>
      </c>
      <c r="T1" s="352">
        <f>S2</f>
        <v>500000</v>
      </c>
      <c r="U1"/>
    </row>
    <row r="2" spans="1:21">
      <c r="A2" s="255"/>
      <c r="B2" s="297"/>
      <c r="C2" s="297"/>
      <c r="D2" s="297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55" t="s">
        <v>2318</v>
      </c>
      <c r="R2" s="296"/>
      <c r="S2" s="352">
        <v>500000</v>
      </c>
      <c r="T2" s="353">
        <v>99999999</v>
      </c>
      <c r="U2"/>
    </row>
    <row r="3" spans="1:21" ht="12.75" customHeight="1">
      <c r="A3" s="300" t="s">
        <v>2329</v>
      </c>
      <c r="B3" s="296"/>
      <c r="C3" s="202" t="s">
        <v>2413</v>
      </c>
      <c r="D3" s="190" t="s">
        <v>2414</v>
      </c>
      <c r="E3" s="211">
        <v>43466</v>
      </c>
      <c r="F3" s="211">
        <f>EDATE(E3,1)</f>
        <v>43497</v>
      </c>
      <c r="G3" s="211">
        <f t="shared" ref="G3:P3" si="0">EDATE(F3,1)</f>
        <v>43525</v>
      </c>
      <c r="H3" s="211">
        <f t="shared" si="0"/>
        <v>43556</v>
      </c>
      <c r="I3" s="211">
        <f t="shared" si="0"/>
        <v>43586</v>
      </c>
      <c r="J3" s="211">
        <f t="shared" si="0"/>
        <v>43617</v>
      </c>
      <c r="K3" s="211">
        <f t="shared" si="0"/>
        <v>43647</v>
      </c>
      <c r="L3" s="211">
        <f t="shared" si="0"/>
        <v>43678</v>
      </c>
      <c r="M3" s="211">
        <f t="shared" si="0"/>
        <v>43709</v>
      </c>
      <c r="N3" s="211">
        <f t="shared" si="0"/>
        <v>43739</v>
      </c>
      <c r="O3" s="211">
        <f t="shared" si="0"/>
        <v>43770</v>
      </c>
      <c r="P3" s="211">
        <f t="shared" si="0"/>
        <v>43800</v>
      </c>
      <c r="Q3" s="255" t="s">
        <v>277</v>
      </c>
      <c r="R3" s="296"/>
      <c r="S3" s="354" t="s">
        <v>2320</v>
      </c>
      <c r="T3" s="354" t="s">
        <v>2320</v>
      </c>
      <c r="U3"/>
    </row>
    <row r="4" spans="1:21" ht="12.75" customHeight="1">
      <c r="A4" s="255">
        <v>1</v>
      </c>
      <c r="B4" s="403"/>
      <c r="C4" s="398"/>
      <c r="D4" s="398"/>
      <c r="E4" s="212">
        <v>3788529.57</v>
      </c>
      <c r="F4" s="212">
        <v>3409321.51</v>
      </c>
      <c r="G4" s="212">
        <v>3780129.26</v>
      </c>
      <c r="H4" s="212">
        <v>3740885.05</v>
      </c>
      <c r="I4" s="212">
        <v>3673838.45</v>
      </c>
      <c r="J4" s="212">
        <v>3699048.59</v>
      </c>
      <c r="K4" s="212">
        <v>3625105.7</v>
      </c>
      <c r="L4" s="212">
        <v>3765962.06</v>
      </c>
      <c r="M4" s="212">
        <v>3480502.79</v>
      </c>
      <c r="N4" s="212">
        <v>4134308.09</v>
      </c>
      <c r="O4" s="212">
        <v>3842897.28</v>
      </c>
      <c r="P4" s="212">
        <v>3771199.7</v>
      </c>
      <c r="Q4" s="213">
        <f t="shared" ref="Q4:Q11" si="1">SUM(E4:P4)</f>
        <v>44711728.049999997</v>
      </c>
      <c r="R4" s="296"/>
      <c r="S4" s="355">
        <f>S$2*12-SUMPRODUCT(--($E4:$P4&lt;=S$2),S$2-$E4:$P4)</f>
        <v>6000000</v>
      </c>
      <c r="T4" s="355">
        <f>T$2*12-SUM($R4:S4)-SUMPRODUCT(--($E4:$P4&lt;=T$2),T$2-$E4:$P4)</f>
        <v>38711728.049999952</v>
      </c>
      <c r="U4"/>
    </row>
    <row r="5" spans="1:21" ht="12.75" customHeight="1">
      <c r="A5" s="255">
        <v>2</v>
      </c>
      <c r="B5" s="403"/>
      <c r="C5" s="398"/>
      <c r="D5" s="398"/>
      <c r="E5" s="222">
        <v>3269541.6</v>
      </c>
      <c r="F5" s="222">
        <v>3282148.8</v>
      </c>
      <c r="G5" s="222">
        <v>3458052</v>
      </c>
      <c r="H5" s="222">
        <v>3322584</v>
      </c>
      <c r="I5" s="222">
        <v>3064327.2</v>
      </c>
      <c r="J5" s="222">
        <v>3070562.4</v>
      </c>
      <c r="K5" s="222">
        <v>3255480</v>
      </c>
      <c r="L5" s="222">
        <v>3178152</v>
      </c>
      <c r="M5" s="222">
        <v>3040617.6</v>
      </c>
      <c r="N5" s="222">
        <v>3539505.6</v>
      </c>
      <c r="O5" s="222">
        <v>3195316.8</v>
      </c>
      <c r="P5" s="222">
        <v>3168856.8</v>
      </c>
      <c r="Q5" s="213">
        <f t="shared" si="1"/>
        <v>38845144.799999997</v>
      </c>
      <c r="R5" s="296"/>
      <c r="S5" s="355">
        <f>S$2*12-SUMPRODUCT(--($E5:$P5&lt;=S$2),S$2-$E5:$P5)</f>
        <v>6000000</v>
      </c>
      <c r="T5" s="355">
        <f>T$2*12-SUM($R5:S5)-SUMPRODUCT(--($E5:$P5&lt;=T$2),T$2-$E5:$P5)</f>
        <v>32845144.799999952</v>
      </c>
      <c r="U5"/>
    </row>
    <row r="6" spans="1:21" ht="12.75" customHeight="1">
      <c r="A6" s="255">
        <v>3</v>
      </c>
      <c r="B6" s="403"/>
      <c r="C6" s="398"/>
      <c r="D6" s="398"/>
      <c r="E6" s="212">
        <v>2001190.8</v>
      </c>
      <c r="F6" s="212">
        <v>1873586.4</v>
      </c>
      <c r="G6" s="212">
        <v>1953008.4</v>
      </c>
      <c r="H6" s="212">
        <v>1881037.2</v>
      </c>
      <c r="I6" s="212">
        <v>1818003.6</v>
      </c>
      <c r="J6" s="212">
        <v>1816298.4</v>
      </c>
      <c r="K6" s="212">
        <v>2075707.2</v>
      </c>
      <c r="L6" s="212">
        <v>2294964</v>
      </c>
      <c r="M6" s="212">
        <v>1784428.8</v>
      </c>
      <c r="N6" s="212">
        <v>1438390.8</v>
      </c>
      <c r="O6" s="212">
        <v>1296170.3999999999</v>
      </c>
      <c r="P6" s="212">
        <v>1365520.8</v>
      </c>
      <c r="Q6" s="213">
        <f t="shared" si="1"/>
        <v>21598306.800000001</v>
      </c>
      <c r="R6" s="296"/>
      <c r="S6" s="355">
        <f t="shared" ref="S6:S14" si="2">S$2*12-SUMPRODUCT(--($E6:$P6&lt;=S$2),S$2-$E6:$P6)</f>
        <v>6000000</v>
      </c>
      <c r="T6" s="355">
        <f>T$2*12-SUM($R6:S6)-SUMPRODUCT(--($E6:$P6&lt;=T$2),T$2-$E6:$P6)</f>
        <v>15598306.799999952</v>
      </c>
      <c r="U6"/>
    </row>
    <row r="7" spans="1:21" ht="12.75" customHeight="1">
      <c r="A7" s="255">
        <v>4</v>
      </c>
      <c r="B7" s="403"/>
      <c r="C7" s="398"/>
      <c r="D7" s="398"/>
      <c r="E7" s="212">
        <v>2862476.4</v>
      </c>
      <c r="F7" s="212">
        <v>2601303.6</v>
      </c>
      <c r="G7" s="212">
        <v>2830730</v>
      </c>
      <c r="H7" s="212">
        <v>2692799.2</v>
      </c>
      <c r="I7" s="212">
        <v>2865301.6</v>
      </c>
      <c r="J7" s="212">
        <v>2781161.6</v>
      </c>
      <c r="K7" s="212">
        <v>2828086.8</v>
      </c>
      <c r="L7" s="212">
        <v>2865410.8</v>
      </c>
      <c r="M7" s="212">
        <v>2677446.7999999998</v>
      </c>
      <c r="N7" s="212">
        <v>2746506</v>
      </c>
      <c r="O7" s="212">
        <v>2683447.2000000002</v>
      </c>
      <c r="P7" s="212">
        <v>2798143.6</v>
      </c>
      <c r="Q7" s="213">
        <f t="shared" si="1"/>
        <v>33232813.600000001</v>
      </c>
      <c r="R7" s="296"/>
      <c r="S7" s="355">
        <f t="shared" si="2"/>
        <v>6000000</v>
      </c>
      <c r="T7" s="355">
        <f>T$2*12-SUM($R7:S7)-SUMPRODUCT(--($E7:$P7&lt;=T$2),T$2-$E7:$P7)</f>
        <v>27232813.599999905</v>
      </c>
      <c r="U7"/>
    </row>
    <row r="8" spans="1:21" ht="12.75" customHeight="1">
      <c r="A8" s="255">
        <v>5</v>
      </c>
      <c r="B8" s="403"/>
      <c r="C8" s="398"/>
      <c r="D8" s="398"/>
      <c r="E8" s="212">
        <v>2099647.2000000002</v>
      </c>
      <c r="F8" s="212">
        <v>1947372</v>
      </c>
      <c r="G8" s="212">
        <v>2073881.6000000001</v>
      </c>
      <c r="H8" s="212">
        <v>1916829.6</v>
      </c>
      <c r="I8" s="212">
        <v>1854496</v>
      </c>
      <c r="J8" s="212">
        <v>1758344</v>
      </c>
      <c r="K8" s="212">
        <v>1845944.8</v>
      </c>
      <c r="L8" s="212">
        <v>1896731.2</v>
      </c>
      <c r="M8" s="212">
        <v>2142336</v>
      </c>
      <c r="N8" s="212">
        <v>2482317.6</v>
      </c>
      <c r="O8" s="212">
        <v>2441616.7999999998</v>
      </c>
      <c r="P8" s="212">
        <v>2505574.3999999999</v>
      </c>
      <c r="Q8" s="213">
        <f t="shared" si="1"/>
        <v>24965091.199999999</v>
      </c>
      <c r="R8" s="296"/>
      <c r="S8" s="355">
        <f t="shared" si="2"/>
        <v>6000000</v>
      </c>
      <c r="T8" s="355">
        <f>T$2*12-SUM($R8:S8)-SUMPRODUCT(--($E8:$P8&lt;=T$2),T$2-$E8:$P8)</f>
        <v>18965091.200000048</v>
      </c>
      <c r="U8"/>
    </row>
    <row r="9" spans="1:21" ht="12.75" customHeight="1">
      <c r="A9" s="255">
        <v>6</v>
      </c>
      <c r="B9" s="403"/>
      <c r="C9" s="398"/>
      <c r="D9" s="398"/>
      <c r="E9" s="212">
        <v>2145913.0499999998</v>
      </c>
      <c r="F9" s="212">
        <v>2131712.9</v>
      </c>
      <c r="G9" s="212">
        <v>2326691.81</v>
      </c>
      <c r="H9" s="212">
        <v>2213386.96</v>
      </c>
      <c r="I9" s="212">
        <v>2144379.4300000002</v>
      </c>
      <c r="J9" s="212">
        <v>2069674.1</v>
      </c>
      <c r="K9" s="212">
        <v>2059177.03</v>
      </c>
      <c r="L9" s="212">
        <v>2142382.7000000002</v>
      </c>
      <c r="M9" s="212">
        <v>1950632.91</v>
      </c>
      <c r="N9" s="212">
        <v>2391202.3199999998</v>
      </c>
      <c r="O9" s="212">
        <v>2185083.21</v>
      </c>
      <c r="P9" s="212">
        <v>2132404.87</v>
      </c>
      <c r="Q9" s="213">
        <f t="shared" si="1"/>
        <v>25892641.289999999</v>
      </c>
      <c r="R9" s="296"/>
      <c r="S9" s="355">
        <f t="shared" si="2"/>
        <v>6000000</v>
      </c>
      <c r="T9" s="355">
        <f>T$2*12-SUM($R9:S9)-SUMPRODUCT(--($E9:$P9&lt;=T$2),T$2-$E9:$P9)</f>
        <v>19892641.289999962</v>
      </c>
      <c r="U9"/>
    </row>
    <row r="10" spans="1:21" ht="12.75" customHeight="1">
      <c r="A10" s="255">
        <v>7</v>
      </c>
      <c r="B10" s="403"/>
      <c r="C10" s="398"/>
      <c r="D10" s="398"/>
      <c r="E10" s="212">
        <v>4353485.8</v>
      </c>
      <c r="F10" s="212">
        <v>4237782.2</v>
      </c>
      <c r="G10" s="212">
        <v>4427606.5999999996</v>
      </c>
      <c r="H10" s="212">
        <v>4572682.5999999996</v>
      </c>
      <c r="I10" s="212">
        <v>4425364.8</v>
      </c>
      <c r="J10" s="212">
        <v>4393052</v>
      </c>
      <c r="K10" s="212">
        <v>4543425.4000000004</v>
      </c>
      <c r="L10" s="212">
        <v>4460041.8</v>
      </c>
      <c r="M10" s="212">
        <v>4448237.2</v>
      </c>
      <c r="N10" s="212">
        <v>4786175.5999999996</v>
      </c>
      <c r="O10" s="212">
        <v>4249378.8</v>
      </c>
      <c r="P10" s="212">
        <v>4668001.8</v>
      </c>
      <c r="Q10" s="213">
        <f t="shared" si="1"/>
        <v>53565234.599999994</v>
      </c>
      <c r="R10" s="296"/>
      <c r="S10" s="355">
        <f t="shared" si="2"/>
        <v>6000000</v>
      </c>
      <c r="T10" s="355">
        <f>T$2*12-SUM($R10:S10)-SUMPRODUCT(--($E10:$P10&lt;=T$2),T$2-$E10:$P10)</f>
        <v>47565234.599999905</v>
      </c>
      <c r="U10"/>
    </row>
    <row r="11" spans="1:21" ht="12.75" customHeight="1">
      <c r="A11" s="255">
        <v>8</v>
      </c>
      <c r="B11" s="403"/>
      <c r="C11" s="398"/>
      <c r="D11" s="398"/>
      <c r="E11" s="212">
        <v>3466254.24</v>
      </c>
      <c r="F11" s="212">
        <v>3190682.64</v>
      </c>
      <c r="G11" s="212">
        <v>3391937.52</v>
      </c>
      <c r="H11" s="212">
        <v>3085864.08</v>
      </c>
      <c r="I11" s="212">
        <v>2973930.96</v>
      </c>
      <c r="J11" s="212">
        <v>2877995.52</v>
      </c>
      <c r="K11" s="212">
        <v>2982732.24</v>
      </c>
      <c r="L11" s="212">
        <v>3057318.48</v>
      </c>
      <c r="M11" s="212">
        <v>2698362</v>
      </c>
      <c r="N11" s="212">
        <v>3322246.08</v>
      </c>
      <c r="O11" s="212">
        <v>2934331.92</v>
      </c>
      <c r="P11" s="212">
        <v>2962270.8</v>
      </c>
      <c r="Q11" s="213">
        <f t="shared" si="1"/>
        <v>36943926.480000004</v>
      </c>
      <c r="R11" s="296"/>
      <c r="S11" s="355">
        <f t="shared" si="2"/>
        <v>6000000</v>
      </c>
      <c r="T11" s="355">
        <f>T$2*12-SUM($R11:S11)-SUMPRODUCT(--($E11:$P11&lt;=T$2),T$2-$E11:$P11)</f>
        <v>30943926.480000019</v>
      </c>
      <c r="U11"/>
    </row>
    <row r="12" spans="1:21" ht="12.75" customHeight="1">
      <c r="A12" s="255">
        <v>9</v>
      </c>
      <c r="B12" s="403"/>
      <c r="C12" s="398"/>
      <c r="D12" s="398"/>
      <c r="E12" s="212">
        <v>1534341.9</v>
      </c>
      <c r="F12" s="212">
        <v>1374916.2</v>
      </c>
      <c r="G12" s="212">
        <v>1207080</v>
      </c>
      <c r="H12" s="212">
        <v>296961</v>
      </c>
      <c r="I12" s="399"/>
      <c r="J12" s="399"/>
      <c r="K12" s="399"/>
      <c r="L12" s="399"/>
      <c r="M12" s="399"/>
      <c r="N12" s="399"/>
      <c r="O12" s="399"/>
      <c r="P12" s="399"/>
      <c r="Q12" s="213">
        <f t="shared" ref="Q12:Q14" si="3">SUM(E12:P12)</f>
        <v>4413299.0999999996</v>
      </c>
      <c r="R12" s="296"/>
      <c r="S12" s="355">
        <f t="shared" si="2"/>
        <v>1796961</v>
      </c>
      <c r="T12" s="355">
        <f>T$2*12-SUM($R12:S12)-SUMPRODUCT(--($E12:$P12&lt;=T$2),T$2-$E12:$P12)</f>
        <v>2616338.0999999046</v>
      </c>
      <c r="U12"/>
    </row>
    <row r="13" spans="1:21" ht="12.75" customHeight="1">
      <c r="A13" s="255">
        <v>10</v>
      </c>
      <c r="B13" s="403"/>
      <c r="C13" s="398"/>
      <c r="D13" s="398"/>
      <c r="E13" s="212">
        <v>1265157.6000000001</v>
      </c>
      <c r="F13" s="212">
        <v>1181381.6000000001</v>
      </c>
      <c r="G13" s="212">
        <v>1275808.8</v>
      </c>
      <c r="H13" s="212">
        <v>1267554.3999999999</v>
      </c>
      <c r="I13" s="212">
        <v>1390415.6</v>
      </c>
      <c r="J13" s="212">
        <v>1418410</v>
      </c>
      <c r="K13" s="212">
        <v>1520680</v>
      </c>
      <c r="L13" s="212">
        <v>1537799.2</v>
      </c>
      <c r="M13" s="212">
        <v>1321535.6000000001</v>
      </c>
      <c r="N13" s="212">
        <v>1216966.8</v>
      </c>
      <c r="O13" s="212">
        <v>1190862.3999999999</v>
      </c>
      <c r="P13" s="212">
        <v>1228463.6000000001</v>
      </c>
      <c r="Q13" s="213">
        <f t="shared" si="3"/>
        <v>15815035.6</v>
      </c>
      <c r="R13" s="296"/>
      <c r="S13" s="355">
        <f t="shared" si="2"/>
        <v>6000000</v>
      </c>
      <c r="T13" s="355">
        <f>T$2*12-SUM($R13:S13)-SUMPRODUCT(--($E13:$P13&lt;=T$2),T$2-$E13:$P13)</f>
        <v>9815035.5999999046</v>
      </c>
      <c r="U13"/>
    </row>
    <row r="14" spans="1:21" ht="12.75" customHeight="1">
      <c r="A14" s="255">
        <v>11</v>
      </c>
      <c r="B14" s="403"/>
      <c r="C14" s="398"/>
      <c r="D14" s="398"/>
      <c r="E14" s="212">
        <v>952606</v>
      </c>
      <c r="F14" s="212">
        <v>884044</v>
      </c>
      <c r="G14" s="212">
        <v>908998</v>
      </c>
      <c r="H14" s="212">
        <v>811580</v>
      </c>
      <c r="I14" s="212">
        <v>819466</v>
      </c>
      <c r="J14" s="212">
        <v>792446</v>
      </c>
      <c r="K14" s="212">
        <v>734546</v>
      </c>
      <c r="L14" s="212">
        <v>763146</v>
      </c>
      <c r="M14" s="212">
        <v>742288</v>
      </c>
      <c r="N14" s="212">
        <v>886274</v>
      </c>
      <c r="O14" s="212">
        <v>865974</v>
      </c>
      <c r="P14" s="212">
        <v>896606</v>
      </c>
      <c r="Q14" s="213">
        <f t="shared" si="3"/>
        <v>10057974</v>
      </c>
      <c r="R14" s="296"/>
      <c r="S14" s="355">
        <f t="shared" si="2"/>
        <v>6000000</v>
      </c>
      <c r="T14" s="355">
        <f>T$2*12-SUM($R14:S14)-SUMPRODUCT(--($E14:$P14&lt;=T$2),T$2-$E14:$P14)</f>
        <v>4057974</v>
      </c>
      <c r="U14"/>
    </row>
    <row r="15" spans="1:21" ht="12.75" customHeight="1" thickBot="1">
      <c r="A15" s="255"/>
      <c r="B15" s="297"/>
      <c r="C15" s="328"/>
      <c r="D15" s="328"/>
      <c r="E15" s="214">
        <f t="shared" ref="E15:P15" si="4">SUM(E4:E14)</f>
        <v>27739144.160000004</v>
      </c>
      <c r="F15" s="214">
        <f t="shared" si="4"/>
        <v>26114251.850000001</v>
      </c>
      <c r="G15" s="214">
        <f t="shared" si="4"/>
        <v>27633923.990000002</v>
      </c>
      <c r="H15" s="214">
        <f t="shared" si="4"/>
        <v>25802164.089999996</v>
      </c>
      <c r="I15" s="214">
        <f t="shared" si="4"/>
        <v>25029523.640000001</v>
      </c>
      <c r="J15" s="214">
        <f t="shared" si="4"/>
        <v>24676992.609999999</v>
      </c>
      <c r="K15" s="214">
        <f t="shared" si="4"/>
        <v>25470885.170000002</v>
      </c>
      <c r="L15" s="214">
        <f t="shared" si="4"/>
        <v>25961908.239999998</v>
      </c>
      <c r="M15" s="214">
        <f t="shared" si="4"/>
        <v>24286387.700000003</v>
      </c>
      <c r="N15" s="214">
        <f t="shared" si="4"/>
        <v>26943892.889999997</v>
      </c>
      <c r="O15" s="214">
        <f t="shared" si="4"/>
        <v>24885078.810000002</v>
      </c>
      <c r="P15" s="214">
        <f t="shared" si="4"/>
        <v>25497042.370000005</v>
      </c>
      <c r="Q15" s="215">
        <f>IF(ROUND(SUM(E15:P15),3)&lt;&gt;ROUND(SUM(Q4:Q14),3),#VALUE!,SUM(E15:P15))</f>
        <v>310041195.51999998</v>
      </c>
      <c r="R15" s="296"/>
      <c r="S15" s="356">
        <f>SUM(S4:S14)</f>
        <v>61796961</v>
      </c>
      <c r="T15" s="356">
        <f>SUM(T4:T14)</f>
        <v>248244234.5199995</v>
      </c>
      <c r="U15"/>
    </row>
    <row r="16" spans="1:21" ht="12.75" customHeight="1" thickTop="1">
      <c r="A16" s="255"/>
      <c r="B16" s="297"/>
      <c r="C16" s="328"/>
      <c r="D16" s="328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16"/>
      <c r="R16" s="296"/>
      <c r="S16" s="328"/>
      <c r="T16" s="357">
        <f>SUM(S15:T15)</f>
        <v>310041195.5199995</v>
      </c>
      <c r="U16"/>
    </row>
    <row r="17" spans="1:21" ht="12.75" customHeight="1">
      <c r="A17" s="296" t="s">
        <v>416</v>
      </c>
      <c r="B17" s="296"/>
      <c r="C17" s="328"/>
      <c r="D17" s="328"/>
      <c r="E17" s="302">
        <v>26991875.749000002</v>
      </c>
      <c r="F17" s="302">
        <v>27653410.079999998</v>
      </c>
      <c r="G17" s="302">
        <v>26114251.850000001</v>
      </c>
      <c r="H17" s="302">
        <v>27633923.989999998</v>
      </c>
      <c r="I17" s="302">
        <v>25802164.09</v>
      </c>
      <c r="J17" s="302">
        <v>25029523.640000001</v>
      </c>
      <c r="K17" s="302">
        <v>24676992.609999999</v>
      </c>
      <c r="L17" s="302">
        <v>25470885.170000002</v>
      </c>
      <c r="M17" s="302">
        <v>25961908.239999998</v>
      </c>
      <c r="N17" s="302">
        <v>24286387.699999999</v>
      </c>
      <c r="O17" s="302">
        <v>26943892.890000001</v>
      </c>
      <c r="P17" s="302">
        <v>24885078.809999999</v>
      </c>
      <c r="Q17" s="303">
        <f>SUM(E17:P17)</f>
        <v>311450294.81900001</v>
      </c>
      <c r="R17" s="296"/>
      <c r="S17" s="296"/>
      <c r="T17" s="296"/>
      <c r="U17"/>
    </row>
    <row r="18" spans="1:21" ht="12.75" customHeight="1">
      <c r="A18" s="297" t="s">
        <v>2321</v>
      </c>
      <c r="B18" s="297"/>
      <c r="C18" s="328"/>
      <c r="D18" s="328"/>
      <c r="E18" s="302">
        <v>-27065983</v>
      </c>
      <c r="F18" s="302">
        <v>-27615288</v>
      </c>
      <c r="G18" s="302">
        <v>-26011240</v>
      </c>
      <c r="H18" s="302">
        <v>-27940831</v>
      </c>
      <c r="I18" s="302">
        <v>-26654407</v>
      </c>
      <c r="J18" s="302">
        <v>-25304460</v>
      </c>
      <c r="K18" s="302">
        <v>-25093621</v>
      </c>
      <c r="L18" s="302">
        <v>-25353023</v>
      </c>
      <c r="M18" s="302">
        <v>-25110804</v>
      </c>
      <c r="N18" s="302">
        <v>-24999007</v>
      </c>
      <c r="O18" s="302">
        <v>-27911836</v>
      </c>
      <c r="P18" s="302">
        <v>-27303573</v>
      </c>
      <c r="Q18" s="303">
        <f>SUM(E18:P18)</f>
        <v>-316364073</v>
      </c>
      <c r="R18" s="296"/>
      <c r="S18" s="296"/>
      <c r="T18" s="296"/>
      <c r="U18"/>
    </row>
    <row r="19" spans="1:21" ht="12.75" customHeight="1">
      <c r="A19" s="297" t="s">
        <v>2322</v>
      </c>
      <c r="B19" s="297"/>
      <c r="C19" s="328"/>
      <c r="D19" s="328"/>
      <c r="E19" s="302">
        <v>27615288</v>
      </c>
      <c r="F19" s="302">
        <v>26011240</v>
      </c>
      <c r="G19" s="302">
        <v>27940831</v>
      </c>
      <c r="H19" s="302">
        <v>26654407</v>
      </c>
      <c r="I19" s="302">
        <v>25304460</v>
      </c>
      <c r="J19" s="302">
        <v>25093621</v>
      </c>
      <c r="K19" s="302">
        <v>25353023</v>
      </c>
      <c r="L19" s="302">
        <v>25110804</v>
      </c>
      <c r="M19" s="302">
        <v>24999007</v>
      </c>
      <c r="N19" s="302">
        <v>27911836</v>
      </c>
      <c r="O19" s="302">
        <v>27303573</v>
      </c>
      <c r="P19" s="302">
        <v>26974091</v>
      </c>
      <c r="Q19" s="303">
        <f>SUM(E19:P19)</f>
        <v>316272181</v>
      </c>
      <c r="R19" s="296"/>
      <c r="S19" s="296"/>
      <c r="T19" s="296"/>
      <c r="U19"/>
    </row>
    <row r="20" spans="1:21" ht="12.75" customHeight="1">
      <c r="A20" s="296" t="s">
        <v>2323</v>
      </c>
      <c r="B20" s="296"/>
      <c r="C20" s="328"/>
      <c r="D20" s="328"/>
      <c r="E20" s="304">
        <f t="shared" ref="E20:Q20" si="5">SUM(E17:E19)</f>
        <v>27541180.749000002</v>
      </c>
      <c r="F20" s="304">
        <f t="shared" si="5"/>
        <v>26049362.079999998</v>
      </c>
      <c r="G20" s="304">
        <f t="shared" si="5"/>
        <v>28043842.850000001</v>
      </c>
      <c r="H20" s="304">
        <f t="shared" si="5"/>
        <v>26347499.989999998</v>
      </c>
      <c r="I20" s="304">
        <f t="shared" si="5"/>
        <v>24452217.09</v>
      </c>
      <c r="J20" s="304">
        <f t="shared" si="5"/>
        <v>24818684.640000001</v>
      </c>
      <c r="K20" s="304">
        <f t="shared" si="5"/>
        <v>24936394.609999999</v>
      </c>
      <c r="L20" s="304">
        <f t="shared" si="5"/>
        <v>25228666.170000002</v>
      </c>
      <c r="M20" s="304">
        <f t="shared" si="5"/>
        <v>25850111.239999998</v>
      </c>
      <c r="N20" s="304">
        <f t="shared" si="5"/>
        <v>27199216.699999999</v>
      </c>
      <c r="O20" s="304">
        <f t="shared" si="5"/>
        <v>26335629.890000001</v>
      </c>
      <c r="P20" s="304">
        <f t="shared" si="5"/>
        <v>24555596.809999999</v>
      </c>
      <c r="Q20" s="304">
        <f t="shared" si="5"/>
        <v>311358402.81900001</v>
      </c>
      <c r="R20" s="296"/>
      <c r="S20" s="296"/>
      <c r="T20" s="296"/>
      <c r="U20"/>
    </row>
    <row r="21" spans="1:21" ht="12.75" customHeight="1">
      <c r="A21" s="305" t="s">
        <v>2324</v>
      </c>
      <c r="B21" s="305"/>
      <c r="C21" s="329"/>
      <c r="D21" s="329"/>
      <c r="E21" s="212">
        <f>E15-E20-E22</f>
        <v>123856.16000000387</v>
      </c>
      <c r="F21" s="212">
        <f>F15-F20-F22</f>
        <v>188745.93000000715</v>
      </c>
      <c r="G21" s="212">
        <f>G15-G20-G22</f>
        <v>-221172.92999999225</v>
      </c>
      <c r="H21" s="212">
        <f>H15-H20-H22</f>
        <v>-766508.82999999449</v>
      </c>
      <c r="I21" s="212">
        <f t="shared" ref="I21:P21" si="6">I15-I20-I22</f>
        <v>-189202.27999999374</v>
      </c>
      <c r="J21" s="212">
        <f t="shared" si="6"/>
        <v>-330894.30999999493</v>
      </c>
      <c r="K21" s="212">
        <f t="shared" si="6"/>
        <v>203596.25000000745</v>
      </c>
      <c r="L21" s="212">
        <f t="shared" si="6"/>
        <v>936838.32000000402</v>
      </c>
      <c r="M21" s="212">
        <f t="shared" si="6"/>
        <v>-626885.21999999136</v>
      </c>
      <c r="N21" s="212">
        <f t="shared" si="6"/>
        <v>-882209.02999999374</v>
      </c>
      <c r="O21" s="212">
        <f t="shared" si="6"/>
        <v>-2332760.109999992</v>
      </c>
      <c r="P21" s="212">
        <f t="shared" si="6"/>
        <v>-1391314.5499999858</v>
      </c>
      <c r="Q21" s="303">
        <f>SUM(E21:P21)</f>
        <v>-5287910.5999999158</v>
      </c>
      <c r="R21" s="296"/>
      <c r="S21" s="296"/>
      <c r="T21" s="296"/>
      <c r="U21"/>
    </row>
    <row r="22" spans="1:21" ht="12.75" customHeight="1">
      <c r="A22" s="305" t="s">
        <v>2325</v>
      </c>
      <c r="B22" s="305"/>
      <c r="C22" s="329"/>
      <c r="D22" s="329"/>
      <c r="E22" s="212">
        <f>-(E17+E18)</f>
        <v>74107.250999998301</v>
      </c>
      <c r="F22" s="212">
        <f>-E21</f>
        <v>-123856.16000000387</v>
      </c>
      <c r="G22" s="212">
        <f>-F21</f>
        <v>-188745.93000000715</v>
      </c>
      <c r="H22" s="212">
        <f>-G21</f>
        <v>221172.92999999225</v>
      </c>
      <c r="I22" s="212">
        <f t="shared" ref="I22:P22" si="7">-H21</f>
        <v>766508.82999999449</v>
      </c>
      <c r="J22" s="212">
        <f t="shared" si="7"/>
        <v>189202.27999999374</v>
      </c>
      <c r="K22" s="212">
        <f t="shared" si="7"/>
        <v>330894.30999999493</v>
      </c>
      <c r="L22" s="212">
        <f t="shared" si="7"/>
        <v>-203596.25000000745</v>
      </c>
      <c r="M22" s="212">
        <f t="shared" si="7"/>
        <v>-936838.32000000402</v>
      </c>
      <c r="N22" s="212">
        <f t="shared" si="7"/>
        <v>626885.21999999136</v>
      </c>
      <c r="O22" s="212">
        <f t="shared" si="7"/>
        <v>882209.02999999374</v>
      </c>
      <c r="P22" s="212">
        <f t="shared" si="7"/>
        <v>2332760.109999992</v>
      </c>
      <c r="Q22" s="303">
        <f>SUM(E22:P22)</f>
        <v>3970703.3009999283</v>
      </c>
      <c r="R22" s="296"/>
      <c r="S22" s="296"/>
      <c r="T22" s="301">
        <f>Q18+Q19+Q21+Q22</f>
        <v>-1409099.2989999875</v>
      </c>
      <c r="U22"/>
    </row>
    <row r="23" spans="1:21" ht="13.5" thickBot="1">
      <c r="A23" s="305" t="s">
        <v>2363</v>
      </c>
      <c r="B23" s="305"/>
      <c r="C23" s="329"/>
      <c r="D23" s="329"/>
      <c r="E23" s="306">
        <f t="shared" ref="E23:F23" si="8">SUM(E20:E22)</f>
        <v>27739144.160000004</v>
      </c>
      <c r="F23" s="306">
        <f t="shared" si="8"/>
        <v>26114251.850000001</v>
      </c>
      <c r="G23" s="306">
        <f>SUM(G20:G22)</f>
        <v>27633923.990000002</v>
      </c>
      <c r="H23" s="306">
        <f t="shared" ref="H23:O23" si="9">SUM(H20:H22)</f>
        <v>25802164.089999996</v>
      </c>
      <c r="I23" s="306">
        <f t="shared" si="9"/>
        <v>25029523.640000001</v>
      </c>
      <c r="J23" s="306">
        <f t="shared" si="9"/>
        <v>24676992.609999999</v>
      </c>
      <c r="K23" s="306">
        <f t="shared" si="9"/>
        <v>25470885.170000002</v>
      </c>
      <c r="L23" s="306">
        <f t="shared" si="9"/>
        <v>25961908.239999998</v>
      </c>
      <c r="M23" s="306">
        <f t="shared" si="9"/>
        <v>24286387.700000003</v>
      </c>
      <c r="N23" s="306">
        <f t="shared" si="9"/>
        <v>26943892.889999997</v>
      </c>
      <c r="O23" s="306">
        <f t="shared" si="9"/>
        <v>24885078.810000002</v>
      </c>
      <c r="P23" s="306">
        <f>SUM(P20:P22)</f>
        <v>25497042.370000005</v>
      </c>
      <c r="Q23" s="307">
        <f>SUM(Q20:Q22)</f>
        <v>310041195.52000004</v>
      </c>
      <c r="R23" s="296"/>
      <c r="S23" s="298"/>
      <c r="T23" s="299"/>
      <c r="U23"/>
    </row>
    <row r="24" spans="1:21" ht="13.5" thickTop="1">
      <c r="A24" s="255"/>
      <c r="B24" s="308"/>
      <c r="C24" s="330"/>
      <c r="D24" s="330"/>
      <c r="E24" s="309"/>
      <c r="F24" s="309"/>
      <c r="G24" s="310"/>
      <c r="H24" s="309"/>
      <c r="I24" s="309"/>
      <c r="J24" s="309"/>
      <c r="K24" s="309"/>
      <c r="L24" s="309"/>
      <c r="M24" s="309"/>
      <c r="N24" s="309"/>
      <c r="O24" s="309"/>
      <c r="P24" s="310"/>
      <c r="Q24" s="296"/>
      <c r="R24" s="296"/>
      <c r="S24" s="296"/>
      <c r="T24" s="296"/>
      <c r="U24"/>
    </row>
    <row r="25" spans="1:21">
      <c r="A25" s="311" t="s">
        <v>2330</v>
      </c>
      <c r="B25" s="296"/>
      <c r="C25" s="331"/>
      <c r="D25" s="331"/>
      <c r="E25" s="313"/>
      <c r="F25" s="313"/>
      <c r="G25" s="313"/>
      <c r="H25" s="313"/>
      <c r="I25" s="313"/>
      <c r="J25" s="313"/>
      <c r="K25" s="313"/>
      <c r="L25" s="309"/>
      <c r="M25" s="309"/>
      <c r="N25" s="309"/>
      <c r="O25" s="309"/>
      <c r="P25" s="309"/>
      <c r="Q25" s="309"/>
      <c r="R25" s="296"/>
      <c r="S25" s="296"/>
      <c r="T25" s="296"/>
      <c r="U25"/>
    </row>
    <row r="26" spans="1:21" ht="12.75" customHeight="1">
      <c r="A26" s="219">
        <v>1</v>
      </c>
      <c r="B26" s="220"/>
      <c r="C26" s="398"/>
      <c r="D26" s="398"/>
      <c r="E26" s="221">
        <v>35210010</v>
      </c>
      <c r="F26" s="221">
        <v>30823170</v>
      </c>
      <c r="G26" s="221">
        <v>35740380</v>
      </c>
      <c r="H26" s="221">
        <v>31016760</v>
      </c>
      <c r="I26" s="221">
        <v>32290770</v>
      </c>
      <c r="J26" s="221">
        <v>29648650</v>
      </c>
      <c r="K26" s="221">
        <v>32657540</v>
      </c>
      <c r="L26" s="221">
        <v>39269540</v>
      </c>
      <c r="M26" s="221">
        <v>31549600</v>
      </c>
      <c r="N26" s="221">
        <v>29938810</v>
      </c>
      <c r="O26" s="221">
        <v>29702540</v>
      </c>
      <c r="P26" s="221">
        <v>31900980</v>
      </c>
      <c r="Q26" s="314">
        <f>SUM(E26:P26)</f>
        <v>389748750</v>
      </c>
      <c r="R26" s="296"/>
      <c r="S26" s="301">
        <f>Q26/8760/1000</f>
        <v>44.491866438356162</v>
      </c>
      <c r="T26" s="296"/>
      <c r="U26"/>
    </row>
    <row r="27" spans="1:21" ht="12.75" customHeight="1">
      <c r="A27" s="219"/>
      <c r="B27" s="220"/>
      <c r="C27" s="253"/>
      <c r="D27" s="253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314">
        <f>SUM(E27:P27)</f>
        <v>0</v>
      </c>
      <c r="R27" s="296"/>
      <c r="S27" s="301">
        <f>Q27/8760/1000</f>
        <v>0</v>
      </c>
      <c r="T27" s="296"/>
      <c r="U27"/>
    </row>
    <row r="28" spans="1:21" ht="12.75" customHeight="1" thickBot="1">
      <c r="A28" s="315" t="s">
        <v>2459</v>
      </c>
      <c r="B28" s="220"/>
      <c r="C28" s="253"/>
      <c r="D28" s="253"/>
      <c r="E28" s="157">
        <f t="shared" ref="E28:P28" si="10">E26-E27</f>
        <v>35210010</v>
      </c>
      <c r="F28" s="157">
        <f t="shared" si="10"/>
        <v>30823170</v>
      </c>
      <c r="G28" s="157">
        <f t="shared" si="10"/>
        <v>35740380</v>
      </c>
      <c r="H28" s="157">
        <f t="shared" si="10"/>
        <v>31016760</v>
      </c>
      <c r="I28" s="157">
        <f t="shared" si="10"/>
        <v>32290770</v>
      </c>
      <c r="J28" s="157">
        <f t="shared" si="10"/>
        <v>29648650</v>
      </c>
      <c r="K28" s="157">
        <f t="shared" si="10"/>
        <v>32657540</v>
      </c>
      <c r="L28" s="157">
        <f t="shared" si="10"/>
        <v>39269540</v>
      </c>
      <c r="M28" s="157">
        <f t="shared" si="10"/>
        <v>31549600</v>
      </c>
      <c r="N28" s="157">
        <f t="shared" si="10"/>
        <v>29938810</v>
      </c>
      <c r="O28" s="157">
        <f t="shared" si="10"/>
        <v>29702540</v>
      </c>
      <c r="P28" s="157">
        <f t="shared" si="10"/>
        <v>31900980</v>
      </c>
      <c r="Q28" s="158">
        <f>IF(ROUND(SUM(E28:P28),3)&lt;&gt;ROUND(Q26-Q27,3),#VALUE!,SUM(E28:P28))</f>
        <v>389748750</v>
      </c>
      <c r="R28" s="296"/>
      <c r="S28" s="301">
        <f>Q28/8760/1000</f>
        <v>44.491866438356162</v>
      </c>
      <c r="T28" s="296"/>
      <c r="U28"/>
    </row>
    <row r="29" spans="1:21" ht="13.5" thickTop="1">
      <c r="A29" s="255"/>
      <c r="B29" s="312"/>
      <c r="C29" s="332"/>
      <c r="D29" s="332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296"/>
      <c r="S29" s="296"/>
      <c r="T29" s="296"/>
      <c r="U29"/>
    </row>
    <row r="30" spans="1:21">
      <c r="A30" s="296" t="s">
        <v>416</v>
      </c>
      <c r="B30" s="296"/>
      <c r="C30" s="328"/>
      <c r="D30" s="328"/>
      <c r="E30" s="400">
        <v>34319970</v>
      </c>
      <c r="F30" s="400">
        <v>35210010</v>
      </c>
      <c r="G30" s="400">
        <v>30823170</v>
      </c>
      <c r="H30" s="400">
        <v>35740380</v>
      </c>
      <c r="I30" s="400">
        <v>31016760</v>
      </c>
      <c r="J30" s="400">
        <v>32290770</v>
      </c>
      <c r="K30" s="400">
        <v>29648650</v>
      </c>
      <c r="L30" s="400">
        <v>32657540</v>
      </c>
      <c r="M30" s="400">
        <v>39269540</v>
      </c>
      <c r="N30" s="400">
        <v>31549600</v>
      </c>
      <c r="O30" s="400">
        <v>29938810</v>
      </c>
      <c r="P30" s="400">
        <v>29702540</v>
      </c>
      <c r="Q30" s="213">
        <f>SUM(E30:P30)</f>
        <v>392167740</v>
      </c>
      <c r="R30" s="296"/>
      <c r="S30" s="296"/>
      <c r="T30" s="296"/>
      <c r="U30"/>
    </row>
    <row r="31" spans="1:21">
      <c r="A31" s="297" t="s">
        <v>2321</v>
      </c>
      <c r="B31" s="297"/>
      <c r="C31" s="328"/>
      <c r="D31" s="328"/>
      <c r="E31" s="400">
        <v>-30311220</v>
      </c>
      <c r="F31" s="400">
        <v>-35210010</v>
      </c>
      <c r="G31" s="400">
        <v>-30662209</v>
      </c>
      <c r="H31" s="400">
        <v>-35873045</v>
      </c>
      <c r="I31" s="400">
        <v>-31016760</v>
      </c>
      <c r="J31" s="400">
        <v>-32285803</v>
      </c>
      <c r="K31" s="400">
        <v>-29531144</v>
      </c>
      <c r="L31" s="400">
        <v>-31560910</v>
      </c>
      <c r="M31" s="400">
        <v>-39269540</v>
      </c>
      <c r="N31" s="400">
        <v>-31702862</v>
      </c>
      <c r="O31" s="400">
        <v>-30095916</v>
      </c>
      <c r="P31" s="400">
        <v>-29626027</v>
      </c>
      <c r="Q31" s="213">
        <f>SUM(E31:P31)</f>
        <v>-387145446</v>
      </c>
      <c r="R31" s="296"/>
      <c r="S31" s="296"/>
      <c r="T31" s="296"/>
      <c r="U31"/>
    </row>
    <row r="32" spans="1:21">
      <c r="A32" s="297" t="s">
        <v>2322</v>
      </c>
      <c r="B32" s="297"/>
      <c r="C32" s="328"/>
      <c r="D32" s="328"/>
      <c r="E32" s="400">
        <v>35210010</v>
      </c>
      <c r="F32" s="400">
        <v>30662209</v>
      </c>
      <c r="G32" s="400">
        <v>35873045</v>
      </c>
      <c r="H32" s="400">
        <v>31016760</v>
      </c>
      <c r="I32" s="400">
        <v>32285803</v>
      </c>
      <c r="J32" s="400">
        <v>29531144</v>
      </c>
      <c r="K32" s="400">
        <v>31560910</v>
      </c>
      <c r="L32" s="400">
        <v>39269540</v>
      </c>
      <c r="M32" s="400">
        <v>31702862</v>
      </c>
      <c r="N32" s="400">
        <v>30095916</v>
      </c>
      <c r="O32" s="400">
        <v>29626027</v>
      </c>
      <c r="P32" s="400">
        <v>31873756</v>
      </c>
      <c r="Q32" s="213">
        <f>SUM(E32:P32)</f>
        <v>388707982</v>
      </c>
      <c r="R32"/>
      <c r="S32"/>
      <c r="T32"/>
      <c r="U32"/>
    </row>
    <row r="33" spans="1:21">
      <c r="A33" s="296" t="s">
        <v>2323</v>
      </c>
      <c r="B33" s="296"/>
      <c r="C33" s="328"/>
      <c r="D33" s="328"/>
      <c r="E33" s="304">
        <f t="shared" ref="E33:Q33" si="11">SUM(E30:E32)</f>
        <v>39218760</v>
      </c>
      <c r="F33" s="304">
        <f t="shared" si="11"/>
        <v>30662209</v>
      </c>
      <c r="G33" s="304">
        <f t="shared" si="11"/>
        <v>36034006</v>
      </c>
      <c r="H33" s="304">
        <f t="shared" si="11"/>
        <v>30884095</v>
      </c>
      <c r="I33" s="304">
        <f t="shared" si="11"/>
        <v>32285803</v>
      </c>
      <c r="J33" s="304">
        <f t="shared" si="11"/>
        <v>29536111</v>
      </c>
      <c r="K33" s="304">
        <f t="shared" si="11"/>
        <v>31678416</v>
      </c>
      <c r="L33" s="304">
        <f t="shared" si="11"/>
        <v>40366170</v>
      </c>
      <c r="M33" s="304">
        <f t="shared" si="11"/>
        <v>31702862</v>
      </c>
      <c r="N33" s="304">
        <f t="shared" si="11"/>
        <v>29942654</v>
      </c>
      <c r="O33" s="304">
        <f t="shared" si="11"/>
        <v>29468921</v>
      </c>
      <c r="P33" s="304">
        <f t="shared" si="11"/>
        <v>31950269</v>
      </c>
      <c r="Q33" s="217">
        <f t="shared" si="11"/>
        <v>393730276</v>
      </c>
      <c r="R33"/>
      <c r="S33"/>
      <c r="T33"/>
      <c r="U33"/>
    </row>
    <row r="34" spans="1:21">
      <c r="A34" s="305" t="s">
        <v>2324</v>
      </c>
      <c r="B34" s="305"/>
      <c r="C34" s="329"/>
      <c r="D34" s="329"/>
      <c r="E34" s="400">
        <f t="shared" ref="E34:P34" si="12">E28-E33-E35</f>
        <v>0</v>
      </c>
      <c r="F34" s="400">
        <f t="shared" si="12"/>
        <v>160961</v>
      </c>
      <c r="G34" s="400">
        <f t="shared" si="12"/>
        <v>-132665</v>
      </c>
      <c r="H34" s="400">
        <f t="shared" si="12"/>
        <v>0</v>
      </c>
      <c r="I34" s="400">
        <f t="shared" si="12"/>
        <v>4967</v>
      </c>
      <c r="J34" s="400">
        <f t="shared" si="12"/>
        <v>117506</v>
      </c>
      <c r="K34" s="400">
        <f t="shared" si="12"/>
        <v>1096630</v>
      </c>
      <c r="L34" s="400">
        <f t="shared" si="12"/>
        <v>0</v>
      </c>
      <c r="M34" s="400">
        <f t="shared" si="12"/>
        <v>-153262</v>
      </c>
      <c r="N34" s="400">
        <f t="shared" si="12"/>
        <v>-157106</v>
      </c>
      <c r="O34" s="400">
        <f t="shared" si="12"/>
        <v>76513</v>
      </c>
      <c r="P34" s="400">
        <f t="shared" si="12"/>
        <v>27224</v>
      </c>
      <c r="Q34" s="213">
        <f>SUM(E34:P34)</f>
        <v>1040768</v>
      </c>
      <c r="R34"/>
      <c r="S34"/>
      <c r="T34"/>
      <c r="U34"/>
    </row>
    <row r="35" spans="1:21">
      <c r="A35" s="305" t="s">
        <v>2325</v>
      </c>
      <c r="B35" s="305"/>
      <c r="C35" s="329"/>
      <c r="D35" s="329"/>
      <c r="E35" s="400">
        <f>-(E30+E31)</f>
        <v>-4008750</v>
      </c>
      <c r="F35" s="400">
        <f>-E34</f>
        <v>0</v>
      </c>
      <c r="G35" s="400">
        <f>-F34</f>
        <v>-160961</v>
      </c>
      <c r="H35" s="400">
        <f>-G34</f>
        <v>132665</v>
      </c>
      <c r="I35" s="400">
        <f t="shared" ref="I35:P35" si="13">-H34</f>
        <v>0</v>
      </c>
      <c r="J35" s="400">
        <f t="shared" si="13"/>
        <v>-4967</v>
      </c>
      <c r="K35" s="400">
        <f t="shared" si="13"/>
        <v>-117506</v>
      </c>
      <c r="L35" s="400">
        <f t="shared" si="13"/>
        <v>-1096630</v>
      </c>
      <c r="M35" s="400">
        <f t="shared" si="13"/>
        <v>0</v>
      </c>
      <c r="N35" s="400">
        <f t="shared" si="13"/>
        <v>153262</v>
      </c>
      <c r="O35" s="400">
        <f t="shared" si="13"/>
        <v>157106</v>
      </c>
      <c r="P35" s="400">
        <f t="shared" si="13"/>
        <v>-76513</v>
      </c>
      <c r="Q35" s="213">
        <f>SUM(E35:P35)</f>
        <v>-5022294</v>
      </c>
      <c r="R35"/>
      <c r="S35"/>
      <c r="T35"/>
      <c r="U35"/>
    </row>
    <row r="36" spans="1:21" ht="13.5" thickBot="1">
      <c r="A36" s="305" t="s">
        <v>2460</v>
      </c>
      <c r="B36" s="305"/>
      <c r="C36" s="329"/>
      <c r="D36" s="329"/>
      <c r="E36" s="306">
        <f t="shared" ref="E36:F36" si="14">SUM(E33:E35)</f>
        <v>35210010</v>
      </c>
      <c r="F36" s="306">
        <f t="shared" si="14"/>
        <v>30823170</v>
      </c>
      <c r="G36" s="306">
        <f>SUM(G33:G35)</f>
        <v>35740380</v>
      </c>
      <c r="H36" s="306">
        <f t="shared" ref="H36:O36" si="15">SUM(H33:H35)</f>
        <v>31016760</v>
      </c>
      <c r="I36" s="306">
        <f t="shared" si="15"/>
        <v>32290770</v>
      </c>
      <c r="J36" s="306">
        <f t="shared" si="15"/>
        <v>29648650</v>
      </c>
      <c r="K36" s="306">
        <f t="shared" si="15"/>
        <v>32657540</v>
      </c>
      <c r="L36" s="306">
        <f t="shared" si="15"/>
        <v>39269540</v>
      </c>
      <c r="M36" s="306">
        <f t="shared" si="15"/>
        <v>31549600</v>
      </c>
      <c r="N36" s="306">
        <f t="shared" si="15"/>
        <v>29938810</v>
      </c>
      <c r="O36" s="306">
        <f t="shared" si="15"/>
        <v>29702540</v>
      </c>
      <c r="P36" s="306">
        <f>SUM(P33:P35)</f>
        <v>31900980</v>
      </c>
      <c r="Q36" s="218">
        <f>SUM(Q33:Q35)</f>
        <v>389748750</v>
      </c>
      <c r="R36"/>
      <c r="S36"/>
      <c r="T36"/>
      <c r="U36"/>
    </row>
    <row r="37" spans="1:21" ht="13.5" thickTop="1">
      <c r="A37"/>
      <c r="B37"/>
      <c r="C37" s="258"/>
      <c r="D37" s="25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/>
      <c r="B38"/>
      <c r="C38" s="398"/>
      <c r="D38" s="398"/>
      <c r="E38" s="221"/>
      <c r="F38" s="221"/>
      <c r="G38" s="221">
        <v>35226000</v>
      </c>
      <c r="H38" s="221">
        <f>68418000-33858000</f>
        <v>34560000</v>
      </c>
      <c r="I38" s="221">
        <v>38765000</v>
      </c>
      <c r="J38" s="221">
        <v>34845000</v>
      </c>
      <c r="K38" s="221">
        <v>37966000</v>
      </c>
      <c r="L38" s="221">
        <v>32628000</v>
      </c>
      <c r="M38" s="221">
        <v>25108000</v>
      </c>
      <c r="N38" s="221">
        <v>40272000</v>
      </c>
      <c r="O38" s="221">
        <v>38741000</v>
      </c>
      <c r="P38" s="221">
        <v>38137000</v>
      </c>
      <c r="Q38" s="314">
        <f>SUM(E38:P38)</f>
        <v>356248000</v>
      </c>
      <c r="R38"/>
      <c r="S38"/>
      <c r="T38"/>
      <c r="U38"/>
    </row>
    <row r="39" spans="1:21">
      <c r="A39"/>
      <c r="B39"/>
      <c r="C39" s="398"/>
      <c r="D39" s="398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314"/>
      <c r="R39"/>
      <c r="S39"/>
      <c r="T39"/>
      <c r="U39"/>
    </row>
    <row r="40" spans="1:21">
      <c r="A40"/>
      <c r="B40" s="401" t="s">
        <v>416</v>
      </c>
      <c r="C40"/>
      <c r="D40"/>
      <c r="E40" s="221">
        <v>0</v>
      </c>
      <c r="F40" s="221">
        <v>0</v>
      </c>
      <c r="G40" s="221">
        <v>0</v>
      </c>
      <c r="H40" s="221">
        <v>35226000</v>
      </c>
      <c r="I40" s="221">
        <v>34560000</v>
      </c>
      <c r="J40" s="221">
        <v>38765000</v>
      </c>
      <c r="K40" s="221">
        <v>34845000</v>
      </c>
      <c r="L40" s="221">
        <v>37966000</v>
      </c>
      <c r="M40" s="221">
        <v>32628000</v>
      </c>
      <c r="N40" s="221">
        <v>25108000</v>
      </c>
      <c r="O40" s="221">
        <v>40272000</v>
      </c>
      <c r="P40" s="221">
        <v>38741000</v>
      </c>
      <c r="Q40" s="314">
        <f>SUM(E40:P40)</f>
        <v>318111000</v>
      </c>
      <c r="R40"/>
      <c r="S40"/>
      <c r="T40"/>
      <c r="U40"/>
    </row>
    <row r="41" spans="1:21">
      <c r="A41"/>
      <c r="B41" s="401" t="s">
        <v>2322</v>
      </c>
      <c r="C41" s="132"/>
      <c r="D41"/>
      <c r="E41" s="221">
        <v>0</v>
      </c>
      <c r="F41" s="221">
        <v>0</v>
      </c>
      <c r="G41" s="221">
        <v>35226000</v>
      </c>
      <c r="H41" s="221">
        <v>34560000</v>
      </c>
      <c r="I41" s="221">
        <v>38765000</v>
      </c>
      <c r="J41" s="221">
        <v>34845000</v>
      </c>
      <c r="K41" s="221">
        <v>37966000</v>
      </c>
      <c r="L41" s="221">
        <v>32628000</v>
      </c>
      <c r="M41" s="221">
        <v>25108000</v>
      </c>
      <c r="N41" s="221">
        <v>40272000</v>
      </c>
      <c r="O41" s="221">
        <v>38741000</v>
      </c>
      <c r="P41" s="221">
        <v>38137000</v>
      </c>
      <c r="Q41" s="314">
        <f t="shared" ref="Q41:Q42" si="16">SUM(E41:P41)</f>
        <v>356248000</v>
      </c>
      <c r="R41"/>
      <c r="S41"/>
      <c r="T41"/>
      <c r="U41"/>
    </row>
    <row r="42" spans="1:21">
      <c r="A42"/>
      <c r="B42" s="401" t="s">
        <v>2321</v>
      </c>
      <c r="C42"/>
      <c r="D42"/>
      <c r="E42" s="221">
        <v>0</v>
      </c>
      <c r="F42" s="221">
        <v>0</v>
      </c>
      <c r="G42" s="221">
        <v>0</v>
      </c>
      <c r="H42" s="221">
        <v>-35226000</v>
      </c>
      <c r="I42" s="221">
        <v>-34560000</v>
      </c>
      <c r="J42" s="221">
        <v>-38765000</v>
      </c>
      <c r="K42" s="221">
        <v>-34845000</v>
      </c>
      <c r="L42" s="221">
        <v>-37966000</v>
      </c>
      <c r="M42" s="221">
        <v>-32628000</v>
      </c>
      <c r="N42" s="221">
        <v>-25108000</v>
      </c>
      <c r="O42" s="221">
        <v>-40272000</v>
      </c>
      <c r="P42" s="221">
        <v>-38741000</v>
      </c>
      <c r="Q42" s="314">
        <f t="shared" si="16"/>
        <v>-318111000</v>
      </c>
      <c r="R42"/>
      <c r="S42"/>
      <c r="T42"/>
      <c r="U42"/>
    </row>
    <row r="43" spans="1:21">
      <c r="A43"/>
      <c r="B43" s="401" t="s">
        <v>2323</v>
      </c>
      <c r="C43"/>
      <c r="D43"/>
      <c r="E43" s="217">
        <f t="shared" ref="E43:Q43" si="17">SUM(E40:E42)</f>
        <v>0</v>
      </c>
      <c r="F43" s="217">
        <f t="shared" si="17"/>
        <v>0</v>
      </c>
      <c r="G43" s="217">
        <f t="shared" si="17"/>
        <v>35226000</v>
      </c>
      <c r="H43" s="217">
        <f t="shared" si="17"/>
        <v>34560000</v>
      </c>
      <c r="I43" s="217">
        <f t="shared" si="17"/>
        <v>38765000</v>
      </c>
      <c r="J43" s="217">
        <f t="shared" si="17"/>
        <v>34845000</v>
      </c>
      <c r="K43" s="217">
        <f t="shared" si="17"/>
        <v>37966000</v>
      </c>
      <c r="L43" s="217">
        <f t="shared" si="17"/>
        <v>32628000</v>
      </c>
      <c r="M43" s="217">
        <f t="shared" si="17"/>
        <v>25108000</v>
      </c>
      <c r="N43" s="217">
        <f t="shared" si="17"/>
        <v>40272000</v>
      </c>
      <c r="O43" s="217">
        <f t="shared" si="17"/>
        <v>38741000</v>
      </c>
      <c r="P43" s="217">
        <f t="shared" si="17"/>
        <v>38137000</v>
      </c>
      <c r="Q43" s="217">
        <f t="shared" si="17"/>
        <v>356248000</v>
      </c>
      <c r="R43"/>
      <c r="S43"/>
      <c r="T43"/>
      <c r="U43"/>
    </row>
    <row r="44" spans="1:21">
      <c r="A44"/>
      <c r="B44" s="297"/>
      <c r="C44" s="297"/>
      <c r="D44" s="297"/>
      <c r="E44" s="402">
        <f>E43-E38</f>
        <v>0</v>
      </c>
      <c r="F44" s="402">
        <f t="shared" ref="F44:Q44" si="18">F43-F38</f>
        <v>0</v>
      </c>
      <c r="G44" s="402">
        <f t="shared" si="18"/>
        <v>0</v>
      </c>
      <c r="H44" s="402">
        <f t="shared" si="18"/>
        <v>0</v>
      </c>
      <c r="I44" s="402">
        <f t="shared" si="18"/>
        <v>0</v>
      </c>
      <c r="J44" s="402">
        <f t="shared" si="18"/>
        <v>0</v>
      </c>
      <c r="K44" s="402">
        <f t="shared" si="18"/>
        <v>0</v>
      </c>
      <c r="L44" s="402">
        <f t="shared" si="18"/>
        <v>0</v>
      </c>
      <c r="M44" s="402">
        <f t="shared" si="18"/>
        <v>0</v>
      </c>
      <c r="N44" s="402">
        <f t="shared" si="18"/>
        <v>0</v>
      </c>
      <c r="O44" s="402">
        <f t="shared" si="18"/>
        <v>0</v>
      </c>
      <c r="P44" s="402">
        <f t="shared" si="18"/>
        <v>0</v>
      </c>
      <c r="Q44" s="402">
        <f t="shared" si="18"/>
        <v>0</v>
      </c>
      <c r="R44"/>
      <c r="S44"/>
      <c r="T44"/>
      <c r="U44"/>
    </row>
    <row r="45" spans="1:21">
      <c r="A45"/>
      <c r="B45"/>
      <c r="C45" s="258"/>
      <c r="D45" s="25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300" t="s">
        <v>2326</v>
      </c>
      <c r="B46" s="296"/>
      <c r="C46" s="333"/>
      <c r="D46" s="333"/>
      <c r="E46" s="317">
        <f t="shared" ref="E46:P46" si="19">E$3</f>
        <v>43466</v>
      </c>
      <c r="F46" s="317">
        <f t="shared" si="19"/>
        <v>43497</v>
      </c>
      <c r="G46" s="317">
        <f t="shared" si="19"/>
        <v>43525</v>
      </c>
      <c r="H46" s="317">
        <f t="shared" si="19"/>
        <v>43556</v>
      </c>
      <c r="I46" s="317">
        <f t="shared" si="19"/>
        <v>43586</v>
      </c>
      <c r="J46" s="317">
        <f t="shared" si="19"/>
        <v>43617</v>
      </c>
      <c r="K46" s="317">
        <f t="shared" si="19"/>
        <v>43647</v>
      </c>
      <c r="L46" s="317">
        <f t="shared" si="19"/>
        <v>43678</v>
      </c>
      <c r="M46" s="317">
        <f t="shared" si="19"/>
        <v>43709</v>
      </c>
      <c r="N46" s="317">
        <f t="shared" si="19"/>
        <v>43739</v>
      </c>
      <c r="O46" s="317">
        <f t="shared" si="19"/>
        <v>43770</v>
      </c>
      <c r="P46" s="317">
        <f t="shared" si="19"/>
        <v>43800</v>
      </c>
      <c r="Q46" s="255" t="s">
        <v>277</v>
      </c>
      <c r="R46" s="296"/>
      <c r="S46" s="298" t="s">
        <v>2327</v>
      </c>
      <c r="T46" s="298" t="s">
        <v>156</v>
      </c>
      <c r="U46"/>
    </row>
    <row r="47" spans="1:21">
      <c r="A47" s="255">
        <v>1</v>
      </c>
      <c r="B47" s="328">
        <f>B4</f>
        <v>0</v>
      </c>
      <c r="C47" s="466">
        <f>C4</f>
        <v>0</v>
      </c>
      <c r="D47" s="466">
        <f>D4</f>
        <v>0</v>
      </c>
      <c r="E47" s="212">
        <v>9630.3799999999992</v>
      </c>
      <c r="F47" s="212">
        <v>9349.34</v>
      </c>
      <c r="G47" s="212">
        <v>9341.16</v>
      </c>
      <c r="H47" s="222">
        <v>9584.9500000000007</v>
      </c>
      <c r="I47" s="222">
        <v>9251.57</v>
      </c>
      <c r="J47" s="222">
        <v>9767.57</v>
      </c>
      <c r="K47" s="222">
        <v>9650.19</v>
      </c>
      <c r="L47" s="222">
        <v>9793.81</v>
      </c>
      <c r="M47" s="222">
        <v>9504.4699999999993</v>
      </c>
      <c r="N47" s="222">
        <v>9875.4500000000007</v>
      </c>
      <c r="O47" s="222">
        <v>9930.6</v>
      </c>
      <c r="P47" s="222">
        <v>9274.18</v>
      </c>
      <c r="Q47" s="213">
        <f>SUM(E47:P47)</f>
        <v>114953.67000000001</v>
      </c>
      <c r="R47" s="296"/>
      <c r="S47" s="318">
        <f>MAX(F47:P47)</f>
        <v>9930.6</v>
      </c>
      <c r="T47" s="319">
        <f t="shared" ref="T47:T57" si="20">INDEX($E$46:$P$46,MATCH(S47,$E47:$P47,0))</f>
        <v>43770</v>
      </c>
      <c r="U47"/>
    </row>
    <row r="48" spans="1:21">
      <c r="A48" s="255">
        <v>2</v>
      </c>
      <c r="B48" s="328">
        <f t="shared" ref="B48:B57" si="21">B5</f>
        <v>0</v>
      </c>
      <c r="C48" s="466">
        <f t="shared" ref="C48:D57" si="22">C5</f>
        <v>0</v>
      </c>
      <c r="D48" s="466">
        <f t="shared" si="22"/>
        <v>0</v>
      </c>
      <c r="E48" s="212">
        <v>9117.4290000000001</v>
      </c>
      <c r="F48" s="212">
        <v>9222.3430000000008</v>
      </c>
      <c r="G48" s="212">
        <v>9219.7119999999995</v>
      </c>
      <c r="H48" s="222">
        <v>9020.482</v>
      </c>
      <c r="I48" s="222">
        <v>8931.2160000000003</v>
      </c>
      <c r="J48" s="222">
        <v>9272.1350000000002</v>
      </c>
      <c r="K48" s="222">
        <v>9206.0159999999996</v>
      </c>
      <c r="L48" s="222">
        <v>9045.6759999999995</v>
      </c>
      <c r="M48" s="222">
        <v>9115.018</v>
      </c>
      <c r="N48" s="222">
        <v>9696.9750000000004</v>
      </c>
      <c r="O48" s="222">
        <v>9538.6710000000003</v>
      </c>
      <c r="P48" s="222">
        <v>9630.8439999999991</v>
      </c>
      <c r="Q48" s="213">
        <f t="shared" ref="Q48:Q57" si="23">SUM(E48:P48)</f>
        <v>111016.51699999999</v>
      </c>
      <c r="R48" s="296"/>
      <c r="S48" s="318">
        <f>MAX(F48:P48)</f>
        <v>9696.9750000000004</v>
      </c>
      <c r="T48" s="319">
        <f t="shared" si="20"/>
        <v>43739</v>
      </c>
      <c r="U48"/>
    </row>
    <row r="49" spans="1:21">
      <c r="A49" s="255">
        <v>3</v>
      </c>
      <c r="B49" s="328">
        <f t="shared" si="21"/>
        <v>0</v>
      </c>
      <c r="C49" s="466">
        <f t="shared" si="22"/>
        <v>0</v>
      </c>
      <c r="D49" s="466">
        <f t="shared" si="22"/>
        <v>0</v>
      </c>
      <c r="E49" s="222">
        <v>3566.866</v>
      </c>
      <c r="F49" s="222">
        <v>3545.2779999999998</v>
      </c>
      <c r="G49" s="222">
        <v>3525.6390000000001</v>
      </c>
      <c r="H49" s="222">
        <v>3710.4050000000002</v>
      </c>
      <c r="I49" s="222">
        <v>4131.1949999999997</v>
      </c>
      <c r="J49" s="222">
        <v>3981.7420000000002</v>
      </c>
      <c r="K49" s="222">
        <v>4442.4799999999996</v>
      </c>
      <c r="L49" s="222">
        <v>4860.8649999999998</v>
      </c>
      <c r="M49" s="222">
        <v>4904.5929999999998</v>
      </c>
      <c r="N49" s="222">
        <v>3069.806</v>
      </c>
      <c r="O49" s="222">
        <v>2477.3589999999999</v>
      </c>
      <c r="P49" s="222">
        <v>2617.4589999999998</v>
      </c>
      <c r="Q49" s="213">
        <f t="shared" si="23"/>
        <v>44833.686999999998</v>
      </c>
      <c r="R49" s="296"/>
      <c r="S49" s="318">
        <f t="shared" ref="S49:S54" si="24">MAX(F49:P49)</f>
        <v>4904.5929999999998</v>
      </c>
      <c r="T49" s="319">
        <f t="shared" si="20"/>
        <v>43709</v>
      </c>
      <c r="U49"/>
    </row>
    <row r="50" spans="1:21">
      <c r="A50" s="255">
        <v>4</v>
      </c>
      <c r="B50" s="328">
        <f t="shared" si="21"/>
        <v>0</v>
      </c>
      <c r="C50" s="466">
        <f t="shared" si="22"/>
        <v>0</v>
      </c>
      <c r="D50" s="466">
        <f t="shared" si="22"/>
        <v>0</v>
      </c>
      <c r="E50" s="222">
        <v>4725.0789999999997</v>
      </c>
      <c r="F50" s="222">
        <v>4749.942</v>
      </c>
      <c r="G50" s="222">
        <v>4706.4560000000001</v>
      </c>
      <c r="H50" s="222">
        <v>4711.8770000000004</v>
      </c>
      <c r="I50" s="222">
        <v>4789.9480000000003</v>
      </c>
      <c r="J50" s="222">
        <v>4777.3739999999998</v>
      </c>
      <c r="K50" s="222">
        <v>4818.62</v>
      </c>
      <c r="L50" s="222">
        <v>4834.7979999999998</v>
      </c>
      <c r="M50" s="222">
        <v>4605.7</v>
      </c>
      <c r="N50" s="222">
        <v>4554.7560000000003</v>
      </c>
      <c r="O50" s="222">
        <v>4638.5479999999998</v>
      </c>
      <c r="P50" s="222">
        <v>4599.1139999999996</v>
      </c>
      <c r="Q50" s="213">
        <f t="shared" si="23"/>
        <v>56512.212000000007</v>
      </c>
      <c r="R50" s="296"/>
      <c r="S50" s="318">
        <f t="shared" si="24"/>
        <v>4834.7979999999998</v>
      </c>
      <c r="T50" s="319">
        <f t="shared" si="20"/>
        <v>43678</v>
      </c>
      <c r="U50"/>
    </row>
    <row r="51" spans="1:21">
      <c r="A51" s="255">
        <v>5</v>
      </c>
      <c r="B51" s="328">
        <f t="shared" si="21"/>
        <v>0</v>
      </c>
      <c r="C51" s="466">
        <f t="shared" si="22"/>
        <v>0</v>
      </c>
      <c r="D51" s="466">
        <f t="shared" si="22"/>
        <v>0</v>
      </c>
      <c r="E51" s="222">
        <v>3594.9209999999998</v>
      </c>
      <c r="F51" s="222">
        <v>3711.8159999999998</v>
      </c>
      <c r="G51" s="222">
        <v>3640.9479999999999</v>
      </c>
      <c r="H51" s="222">
        <v>3492.174</v>
      </c>
      <c r="I51" s="222">
        <v>3354.2640000000001</v>
      </c>
      <c r="J51" s="222">
        <v>3311.0540000000001</v>
      </c>
      <c r="K51" s="222">
        <v>3409.1080000000002</v>
      </c>
      <c r="L51" s="222">
        <v>3598.4090000000001</v>
      </c>
      <c r="M51" s="222">
        <v>4137.0619999999999</v>
      </c>
      <c r="N51" s="222">
        <v>4444.933</v>
      </c>
      <c r="O51" s="222">
        <v>4460.5959999999995</v>
      </c>
      <c r="P51" s="222">
        <v>4552.0110000000004</v>
      </c>
      <c r="Q51" s="213">
        <f t="shared" si="23"/>
        <v>45707.295999999995</v>
      </c>
      <c r="R51" s="296"/>
      <c r="S51" s="318">
        <f t="shared" si="24"/>
        <v>4552.0110000000004</v>
      </c>
      <c r="T51" s="319">
        <f t="shared" si="20"/>
        <v>43800</v>
      </c>
      <c r="U51"/>
    </row>
    <row r="52" spans="1:21">
      <c r="A52" s="255">
        <v>6</v>
      </c>
      <c r="B52" s="328">
        <f t="shared" si="21"/>
        <v>0</v>
      </c>
      <c r="C52" s="466">
        <f t="shared" si="22"/>
        <v>0</v>
      </c>
      <c r="D52" s="466">
        <f t="shared" si="22"/>
        <v>0</v>
      </c>
      <c r="E52" s="222">
        <v>4668</v>
      </c>
      <c r="F52" s="222">
        <v>4888.71</v>
      </c>
      <c r="G52" s="222">
        <v>4778.93</v>
      </c>
      <c r="H52" s="222">
        <v>4468.26</v>
      </c>
      <c r="I52" s="222">
        <v>4342.97</v>
      </c>
      <c r="J52" s="222">
        <v>4375.63</v>
      </c>
      <c r="K52" s="222">
        <v>4349.8599999999997</v>
      </c>
      <c r="L52" s="222">
        <v>4476.74</v>
      </c>
      <c r="M52" s="222">
        <v>4490.3599999999997</v>
      </c>
      <c r="N52" s="222">
        <v>4704.8999999999996</v>
      </c>
      <c r="O52" s="222">
        <v>4677.29</v>
      </c>
      <c r="P52" s="222">
        <v>4871.83</v>
      </c>
      <c r="Q52" s="213">
        <f t="shared" si="23"/>
        <v>55093.48000000001</v>
      </c>
      <c r="R52" s="296"/>
      <c r="S52" s="318">
        <f t="shared" si="24"/>
        <v>4888.71</v>
      </c>
      <c r="T52" s="319">
        <f t="shared" si="20"/>
        <v>43497</v>
      </c>
      <c r="U52"/>
    </row>
    <row r="53" spans="1:21">
      <c r="A53" s="255">
        <v>7</v>
      </c>
      <c r="B53" s="328">
        <f t="shared" si="21"/>
        <v>0</v>
      </c>
      <c r="C53" s="466">
        <f t="shared" si="22"/>
        <v>0</v>
      </c>
      <c r="D53" s="466">
        <f t="shared" si="22"/>
        <v>0</v>
      </c>
      <c r="E53" s="222">
        <f>3000+5183.294</f>
        <v>8183.2939999999999</v>
      </c>
      <c r="F53" s="222">
        <f>3000+5517.607</f>
        <v>8517.607</v>
      </c>
      <c r="G53" s="222">
        <f>3000+5465.311</f>
        <v>8465.3109999999997</v>
      </c>
      <c r="H53" s="222">
        <f>3000+5566.249</f>
        <v>8566.2489999999998</v>
      </c>
      <c r="I53" s="222">
        <f>3000+5529.259</f>
        <v>8529.259</v>
      </c>
      <c r="J53" s="222">
        <f>3000+5316.368</f>
        <v>8316.3680000000004</v>
      </c>
      <c r="K53" s="222">
        <f>3000+5790.911</f>
        <v>8790.9110000000001</v>
      </c>
      <c r="L53" s="222">
        <f>3000+5399.336</f>
        <v>8399.3359999999993</v>
      </c>
      <c r="M53" s="222">
        <f>3000+6065.984</f>
        <v>9065.9840000000004</v>
      </c>
      <c r="N53" s="222">
        <f>3000+5914.351</f>
        <v>8914.3509999999987</v>
      </c>
      <c r="O53" s="222">
        <f>3000+5911.909</f>
        <v>8911.9089999999997</v>
      </c>
      <c r="P53" s="222">
        <f>3000+5794.946</f>
        <v>8794.9459999999999</v>
      </c>
      <c r="Q53" s="213">
        <f t="shared" si="23"/>
        <v>103455.52499999998</v>
      </c>
      <c r="R53" s="296"/>
      <c r="S53" s="318">
        <f t="shared" si="24"/>
        <v>9065.9840000000004</v>
      </c>
      <c r="T53" s="319">
        <f t="shared" si="20"/>
        <v>43709</v>
      </c>
      <c r="U53"/>
    </row>
    <row r="54" spans="1:21">
      <c r="A54" s="255">
        <v>8</v>
      </c>
      <c r="B54" s="328">
        <f t="shared" si="21"/>
        <v>0</v>
      </c>
      <c r="C54" s="466">
        <f t="shared" si="22"/>
        <v>0</v>
      </c>
      <c r="D54" s="466">
        <f t="shared" si="22"/>
        <v>0</v>
      </c>
      <c r="E54" s="222">
        <v>7700.09</v>
      </c>
      <c r="F54" s="222">
        <v>7670.8130000000001</v>
      </c>
      <c r="G54" s="222">
        <v>7436.6319999999996</v>
      </c>
      <c r="H54" s="222">
        <v>6969.12</v>
      </c>
      <c r="I54" s="222">
        <v>6792.2039999999997</v>
      </c>
      <c r="J54" s="222">
        <v>6771.2079999999996</v>
      </c>
      <c r="K54" s="222">
        <v>6895.9520000000002</v>
      </c>
      <c r="L54" s="222">
        <v>6688.0820000000003</v>
      </c>
      <c r="M54" s="222">
        <v>7074.1570000000002</v>
      </c>
      <c r="N54" s="222">
        <v>7668.3559999999998</v>
      </c>
      <c r="O54" s="222">
        <v>7631.866</v>
      </c>
      <c r="P54" s="222">
        <v>7089.4939999999997</v>
      </c>
      <c r="Q54" s="213">
        <f t="shared" si="23"/>
        <v>86387.974000000002</v>
      </c>
      <c r="R54" s="296"/>
      <c r="S54" s="318">
        <f t="shared" si="24"/>
        <v>7670.8130000000001</v>
      </c>
      <c r="T54" s="319">
        <f t="shared" si="20"/>
        <v>43497</v>
      </c>
      <c r="U54"/>
    </row>
    <row r="55" spans="1:21">
      <c r="A55" s="255">
        <v>9</v>
      </c>
      <c r="B55" s="328">
        <f t="shared" si="21"/>
        <v>0</v>
      </c>
      <c r="C55" s="466">
        <f t="shared" si="22"/>
        <v>0</v>
      </c>
      <c r="D55" s="466">
        <f t="shared" si="22"/>
        <v>0</v>
      </c>
      <c r="E55" s="222">
        <v>3166.31</v>
      </c>
      <c r="F55" s="222">
        <v>3170.7080000000001</v>
      </c>
      <c r="G55" s="222">
        <v>3123.857</v>
      </c>
      <c r="H55" s="222">
        <v>1389.902</v>
      </c>
      <c r="I55" s="404"/>
      <c r="J55" s="404"/>
      <c r="K55" s="404"/>
      <c r="L55" s="404"/>
      <c r="M55" s="404"/>
      <c r="N55" s="404"/>
      <c r="O55" s="404"/>
      <c r="P55" s="404"/>
      <c r="Q55" s="213">
        <f t="shared" si="23"/>
        <v>10850.777</v>
      </c>
      <c r="R55" s="296"/>
      <c r="S55" s="318">
        <f>MAX(F55:P55)</f>
        <v>3170.7080000000001</v>
      </c>
      <c r="T55" s="319">
        <f t="shared" si="20"/>
        <v>43497</v>
      </c>
      <c r="U55"/>
    </row>
    <row r="56" spans="1:21">
      <c r="A56" s="255">
        <v>10</v>
      </c>
      <c r="B56" s="328">
        <f t="shared" si="21"/>
        <v>0</v>
      </c>
      <c r="C56" s="466">
        <f t="shared" si="22"/>
        <v>0</v>
      </c>
      <c r="D56" s="466">
        <f t="shared" si="22"/>
        <v>0</v>
      </c>
      <c r="E56" s="222">
        <v>2081.7020000000002</v>
      </c>
      <c r="F56" s="222">
        <v>2156.2620000000002</v>
      </c>
      <c r="G56" s="222">
        <v>2224.9409999999998</v>
      </c>
      <c r="H56" s="222">
        <v>2279.172</v>
      </c>
      <c r="I56" s="222">
        <v>2589.3690000000001</v>
      </c>
      <c r="J56" s="222">
        <v>2700.9479999999999</v>
      </c>
      <c r="K56" s="222">
        <v>2658.2550000000001</v>
      </c>
      <c r="L56" s="222">
        <v>2746.6559999999999</v>
      </c>
      <c r="M56" s="222">
        <v>2553.723</v>
      </c>
      <c r="N56" s="222">
        <v>2121.6979999999999</v>
      </c>
      <c r="O56" s="222">
        <v>2086.5990000000002</v>
      </c>
      <c r="P56" s="222">
        <v>2021.135</v>
      </c>
      <c r="Q56" s="213">
        <f t="shared" si="23"/>
        <v>28220.459999999995</v>
      </c>
      <c r="R56" s="296"/>
      <c r="S56" s="318">
        <f t="shared" ref="S56:S57" si="25">MAX(F56:P56)</f>
        <v>2746.6559999999999</v>
      </c>
      <c r="T56" s="319">
        <f t="shared" si="20"/>
        <v>43678</v>
      </c>
      <c r="U56"/>
    </row>
    <row r="57" spans="1:21">
      <c r="A57" s="255">
        <v>11</v>
      </c>
      <c r="B57" s="328">
        <f t="shared" si="21"/>
        <v>0</v>
      </c>
      <c r="C57" s="466">
        <f t="shared" si="22"/>
        <v>0</v>
      </c>
      <c r="D57" s="466">
        <f t="shared" si="22"/>
        <v>0</v>
      </c>
      <c r="E57" s="222">
        <v>2621.194</v>
      </c>
      <c r="F57" s="222">
        <v>2612.6370000000002</v>
      </c>
      <c r="G57" s="222">
        <v>2593.1260000000002</v>
      </c>
      <c r="H57" s="222">
        <v>2473.3649999999998</v>
      </c>
      <c r="I57" s="222">
        <v>2361.4839999999999</v>
      </c>
      <c r="J57" s="222">
        <v>2342.6889999999999</v>
      </c>
      <c r="K57" s="222">
        <v>2305.1179999999999</v>
      </c>
      <c r="L57" s="222">
        <v>2276.1410000000001</v>
      </c>
      <c r="M57" s="222">
        <v>2350.288</v>
      </c>
      <c r="N57" s="222">
        <v>2568.797</v>
      </c>
      <c r="O57" s="222">
        <v>2562.7550000000001</v>
      </c>
      <c r="P57" s="222">
        <v>2532.4299999999998</v>
      </c>
      <c r="Q57" s="213">
        <f t="shared" si="23"/>
        <v>29600.024000000001</v>
      </c>
      <c r="R57" s="296"/>
      <c r="S57" s="318">
        <f t="shared" si="25"/>
        <v>2612.6370000000002</v>
      </c>
      <c r="T57" s="319">
        <f t="shared" si="20"/>
        <v>43497</v>
      </c>
      <c r="U57"/>
    </row>
    <row r="58" spans="1:21" ht="13.5" thickBot="1">
      <c r="A58" s="255"/>
      <c r="B58" s="297"/>
      <c r="C58" s="328"/>
      <c r="D58" s="328"/>
      <c r="E58" s="320">
        <f t="shared" ref="E58:P58" si="26">SUM(E47:E57)</f>
        <v>59055.265000000007</v>
      </c>
      <c r="F58" s="320">
        <f t="shared" si="26"/>
        <v>59595.455999999998</v>
      </c>
      <c r="G58" s="320">
        <f t="shared" si="26"/>
        <v>59056.712</v>
      </c>
      <c r="H58" s="320">
        <f t="shared" si="26"/>
        <v>56665.955999999998</v>
      </c>
      <c r="I58" s="320">
        <f t="shared" si="26"/>
        <v>55073.478999999992</v>
      </c>
      <c r="J58" s="320">
        <f t="shared" si="26"/>
        <v>55616.717999999993</v>
      </c>
      <c r="K58" s="320">
        <f t="shared" si="26"/>
        <v>56526.509999999995</v>
      </c>
      <c r="L58" s="320">
        <f t="shared" si="26"/>
        <v>56720.512999999999</v>
      </c>
      <c r="M58" s="320">
        <f t="shared" si="26"/>
        <v>57801.355000000003</v>
      </c>
      <c r="N58" s="320">
        <f t="shared" si="26"/>
        <v>57620.021999999997</v>
      </c>
      <c r="O58" s="320">
        <f t="shared" si="26"/>
        <v>56916.192999999999</v>
      </c>
      <c r="P58" s="320">
        <f t="shared" si="26"/>
        <v>55983.442999999992</v>
      </c>
      <c r="Q58" s="215">
        <f>IF(ROUND(SUM(E58:P58),3)&lt;&gt;ROUND(SUM(Q47:Q57),3),#VALUE!,SUM(E58:P58))</f>
        <v>686631.62199999997</v>
      </c>
      <c r="R58" s="296"/>
      <c r="S58" s="296"/>
      <c r="T58" s="296"/>
      <c r="U58"/>
    </row>
    <row r="59" spans="1:21" ht="13.5" thickTop="1">
      <c r="A59" s="255"/>
      <c r="B59" s="297"/>
      <c r="C59" s="328"/>
      <c r="D59" s="328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296"/>
      <c r="S59" s="296"/>
      <c r="T59" s="296"/>
      <c r="U59"/>
    </row>
    <row r="60" spans="1:21">
      <c r="A60" s="255"/>
      <c r="B60" s="297"/>
      <c r="C60" s="328"/>
      <c r="D60" s="328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55" t="str">
        <f>Q$2</f>
        <v>12-mo Ended</v>
      </c>
      <c r="R60" s="296"/>
      <c r="S60" s="296"/>
      <c r="T60" s="296"/>
      <c r="U60"/>
    </row>
    <row r="61" spans="1:21">
      <c r="A61" s="300" t="s">
        <v>2328</v>
      </c>
      <c r="B61" s="296"/>
      <c r="C61" s="333"/>
      <c r="D61" s="333"/>
      <c r="E61" s="317">
        <f t="shared" ref="E61:P61" si="27">E$3</f>
        <v>43466</v>
      </c>
      <c r="F61" s="317">
        <f t="shared" si="27"/>
        <v>43497</v>
      </c>
      <c r="G61" s="317">
        <f t="shared" si="27"/>
        <v>43525</v>
      </c>
      <c r="H61" s="317">
        <f t="shared" si="27"/>
        <v>43556</v>
      </c>
      <c r="I61" s="317">
        <f t="shared" si="27"/>
        <v>43586</v>
      </c>
      <c r="J61" s="317">
        <f t="shared" si="27"/>
        <v>43617</v>
      </c>
      <c r="K61" s="317">
        <f t="shared" si="27"/>
        <v>43647</v>
      </c>
      <c r="L61" s="317">
        <f t="shared" si="27"/>
        <v>43678</v>
      </c>
      <c r="M61" s="317">
        <f t="shared" si="27"/>
        <v>43709</v>
      </c>
      <c r="N61" s="317">
        <f t="shared" si="27"/>
        <v>43739</v>
      </c>
      <c r="O61" s="317">
        <f t="shared" si="27"/>
        <v>43770</v>
      </c>
      <c r="P61" s="317">
        <f t="shared" si="27"/>
        <v>43800</v>
      </c>
      <c r="Q61" s="255" t="s">
        <v>277</v>
      </c>
      <c r="R61" s="296"/>
      <c r="S61" s="296"/>
      <c r="T61" s="296"/>
      <c r="U61"/>
    </row>
    <row r="62" spans="1:21">
      <c r="A62" s="255">
        <v>1</v>
      </c>
      <c r="B62" s="328">
        <f t="shared" ref="B62:D72" si="28">B47</f>
        <v>0</v>
      </c>
      <c r="C62" s="328">
        <f t="shared" si="28"/>
        <v>0</v>
      </c>
      <c r="D62" s="328">
        <f t="shared" si="28"/>
        <v>0</v>
      </c>
      <c r="E62" s="223">
        <f t="shared" ref="E62:P62" si="29">MAX(0,E47-3000)</f>
        <v>6630.3799999999992</v>
      </c>
      <c r="F62" s="223">
        <f t="shared" si="29"/>
        <v>6349.34</v>
      </c>
      <c r="G62" s="223">
        <f t="shared" si="29"/>
        <v>6341.16</v>
      </c>
      <c r="H62" s="223">
        <f t="shared" si="29"/>
        <v>6584.9500000000007</v>
      </c>
      <c r="I62" s="223">
        <f t="shared" si="29"/>
        <v>6251.57</v>
      </c>
      <c r="J62" s="223">
        <f t="shared" si="29"/>
        <v>6767.57</v>
      </c>
      <c r="K62" s="223">
        <f t="shared" si="29"/>
        <v>6650.1900000000005</v>
      </c>
      <c r="L62" s="223">
        <f t="shared" si="29"/>
        <v>6793.8099999999995</v>
      </c>
      <c r="M62" s="223">
        <f t="shared" si="29"/>
        <v>6504.4699999999993</v>
      </c>
      <c r="N62" s="223">
        <f t="shared" si="29"/>
        <v>6875.4500000000007</v>
      </c>
      <c r="O62" s="223">
        <f t="shared" si="29"/>
        <v>6930.6</v>
      </c>
      <c r="P62" s="223">
        <f t="shared" si="29"/>
        <v>6274.18</v>
      </c>
      <c r="Q62" s="213">
        <f t="shared" ref="Q62:Q72" si="30">SUM(E62:P62)</f>
        <v>78953.670000000013</v>
      </c>
      <c r="R62" s="296"/>
      <c r="S62" s="296"/>
      <c r="T62" s="296"/>
      <c r="U62"/>
    </row>
    <row r="63" spans="1:21">
      <c r="A63" s="255">
        <v>2</v>
      </c>
      <c r="B63" s="328">
        <f t="shared" si="28"/>
        <v>0</v>
      </c>
      <c r="C63" s="328">
        <f t="shared" si="28"/>
        <v>0</v>
      </c>
      <c r="D63" s="328">
        <f t="shared" si="28"/>
        <v>0</v>
      </c>
      <c r="E63" s="223">
        <f t="shared" ref="E63:P63" si="31">MAX(0,E48-3000)</f>
        <v>6117.4290000000001</v>
      </c>
      <c r="F63" s="223">
        <f t="shared" si="31"/>
        <v>6222.3430000000008</v>
      </c>
      <c r="G63" s="223">
        <f t="shared" si="31"/>
        <v>6219.7119999999995</v>
      </c>
      <c r="H63" s="223">
        <f t="shared" si="31"/>
        <v>6020.482</v>
      </c>
      <c r="I63" s="223">
        <f t="shared" si="31"/>
        <v>5931.2160000000003</v>
      </c>
      <c r="J63" s="223">
        <f t="shared" si="31"/>
        <v>6272.1350000000002</v>
      </c>
      <c r="K63" s="223">
        <f t="shared" si="31"/>
        <v>6206.0159999999996</v>
      </c>
      <c r="L63" s="223">
        <f t="shared" si="31"/>
        <v>6045.6759999999995</v>
      </c>
      <c r="M63" s="223">
        <f t="shared" si="31"/>
        <v>6115.018</v>
      </c>
      <c r="N63" s="223">
        <f t="shared" si="31"/>
        <v>6696.9750000000004</v>
      </c>
      <c r="O63" s="223">
        <f t="shared" si="31"/>
        <v>6538.6710000000003</v>
      </c>
      <c r="P63" s="223">
        <f t="shared" si="31"/>
        <v>6630.8439999999991</v>
      </c>
      <c r="Q63" s="213">
        <f t="shared" si="30"/>
        <v>75016.516999999993</v>
      </c>
      <c r="R63" s="296"/>
      <c r="S63" s="296"/>
      <c r="T63" s="296"/>
      <c r="U63"/>
    </row>
    <row r="64" spans="1:21">
      <c r="A64" s="255">
        <v>3</v>
      </c>
      <c r="B64" s="328">
        <f t="shared" si="28"/>
        <v>0</v>
      </c>
      <c r="C64" s="328">
        <f t="shared" si="28"/>
        <v>0</v>
      </c>
      <c r="D64" s="328">
        <f t="shared" si="28"/>
        <v>0</v>
      </c>
      <c r="E64" s="223">
        <f t="shared" ref="E64:P64" si="32">MAX(0,E49-3000)</f>
        <v>566.86599999999999</v>
      </c>
      <c r="F64" s="223">
        <f t="shared" si="32"/>
        <v>545.27799999999979</v>
      </c>
      <c r="G64" s="223">
        <f t="shared" si="32"/>
        <v>525.63900000000012</v>
      </c>
      <c r="H64" s="223">
        <f t="shared" si="32"/>
        <v>710.4050000000002</v>
      </c>
      <c r="I64" s="223">
        <f t="shared" si="32"/>
        <v>1131.1949999999997</v>
      </c>
      <c r="J64" s="223">
        <f t="shared" si="32"/>
        <v>981.74200000000019</v>
      </c>
      <c r="K64" s="223">
        <f t="shared" si="32"/>
        <v>1442.4799999999996</v>
      </c>
      <c r="L64" s="223">
        <f t="shared" si="32"/>
        <v>1860.8649999999998</v>
      </c>
      <c r="M64" s="223">
        <f t="shared" si="32"/>
        <v>1904.5929999999998</v>
      </c>
      <c r="N64" s="223">
        <f t="shared" si="32"/>
        <v>69.80600000000004</v>
      </c>
      <c r="O64" s="223">
        <f t="shared" si="32"/>
        <v>0</v>
      </c>
      <c r="P64" s="223">
        <f t="shared" si="32"/>
        <v>0</v>
      </c>
      <c r="Q64" s="213">
        <f t="shared" si="30"/>
        <v>9738.8689999999988</v>
      </c>
      <c r="R64" s="296"/>
      <c r="S64" s="296"/>
      <c r="T64" s="296"/>
      <c r="U64"/>
    </row>
    <row r="65" spans="1:21">
      <c r="A65" s="255">
        <v>4</v>
      </c>
      <c r="B65" s="328">
        <f t="shared" si="28"/>
        <v>0</v>
      </c>
      <c r="C65" s="328">
        <f t="shared" si="28"/>
        <v>0</v>
      </c>
      <c r="D65" s="328">
        <f t="shared" si="28"/>
        <v>0</v>
      </c>
      <c r="E65" s="223">
        <f t="shared" ref="E65:P65" si="33">MAX(0,E50-3000)</f>
        <v>1725.0789999999997</v>
      </c>
      <c r="F65" s="223">
        <f t="shared" si="33"/>
        <v>1749.942</v>
      </c>
      <c r="G65" s="223">
        <f t="shared" si="33"/>
        <v>1706.4560000000001</v>
      </c>
      <c r="H65" s="223">
        <f t="shared" si="33"/>
        <v>1711.8770000000004</v>
      </c>
      <c r="I65" s="223">
        <f t="shared" si="33"/>
        <v>1789.9480000000003</v>
      </c>
      <c r="J65" s="223">
        <f t="shared" si="33"/>
        <v>1777.3739999999998</v>
      </c>
      <c r="K65" s="223">
        <f t="shared" si="33"/>
        <v>1818.62</v>
      </c>
      <c r="L65" s="223">
        <f t="shared" si="33"/>
        <v>1834.7979999999998</v>
      </c>
      <c r="M65" s="223">
        <f t="shared" si="33"/>
        <v>1605.6999999999998</v>
      </c>
      <c r="N65" s="223">
        <f t="shared" si="33"/>
        <v>1554.7560000000003</v>
      </c>
      <c r="O65" s="223">
        <f t="shared" si="33"/>
        <v>1638.5479999999998</v>
      </c>
      <c r="P65" s="223">
        <f t="shared" si="33"/>
        <v>1599.1139999999996</v>
      </c>
      <c r="Q65" s="213">
        <f t="shared" si="30"/>
        <v>20512.212</v>
      </c>
      <c r="R65"/>
      <c r="S65"/>
      <c r="T65"/>
      <c r="U65"/>
    </row>
    <row r="66" spans="1:21">
      <c r="A66" s="255">
        <v>5</v>
      </c>
      <c r="B66" s="328">
        <f t="shared" si="28"/>
        <v>0</v>
      </c>
      <c r="C66" s="328">
        <f t="shared" si="28"/>
        <v>0</v>
      </c>
      <c r="D66" s="328">
        <f t="shared" si="28"/>
        <v>0</v>
      </c>
      <c r="E66" s="223">
        <f t="shared" ref="E66:P66" si="34">MAX(0,E51-3000)</f>
        <v>594.92099999999982</v>
      </c>
      <c r="F66" s="223">
        <f t="shared" si="34"/>
        <v>711.8159999999998</v>
      </c>
      <c r="G66" s="223">
        <f t="shared" si="34"/>
        <v>640.94799999999987</v>
      </c>
      <c r="H66" s="223">
        <f t="shared" si="34"/>
        <v>492.17399999999998</v>
      </c>
      <c r="I66" s="223">
        <f t="shared" si="34"/>
        <v>354.26400000000012</v>
      </c>
      <c r="J66" s="223">
        <f t="shared" si="34"/>
        <v>311.05400000000009</v>
      </c>
      <c r="K66" s="223">
        <f t="shared" si="34"/>
        <v>409.10800000000017</v>
      </c>
      <c r="L66" s="223">
        <f t="shared" si="34"/>
        <v>598.40900000000011</v>
      </c>
      <c r="M66" s="223">
        <f t="shared" si="34"/>
        <v>1137.0619999999999</v>
      </c>
      <c r="N66" s="223">
        <f t="shared" si="34"/>
        <v>1444.933</v>
      </c>
      <c r="O66" s="223">
        <f t="shared" si="34"/>
        <v>1460.5959999999995</v>
      </c>
      <c r="P66" s="223">
        <f t="shared" si="34"/>
        <v>1552.0110000000004</v>
      </c>
      <c r="Q66" s="213">
        <f t="shared" si="30"/>
        <v>9707.2959999999985</v>
      </c>
      <c r="R66"/>
      <c r="S66"/>
      <c r="T66"/>
      <c r="U66"/>
    </row>
    <row r="67" spans="1:21">
      <c r="A67" s="255">
        <v>6</v>
      </c>
      <c r="B67" s="328">
        <f t="shared" si="28"/>
        <v>0</v>
      </c>
      <c r="C67" s="328">
        <f t="shared" si="28"/>
        <v>0</v>
      </c>
      <c r="D67" s="328">
        <f t="shared" si="28"/>
        <v>0</v>
      </c>
      <c r="E67" s="223">
        <f t="shared" ref="E67:P67" si="35">MAX(0,E52-3000)</f>
        <v>1668</v>
      </c>
      <c r="F67" s="223">
        <f t="shared" si="35"/>
        <v>1888.71</v>
      </c>
      <c r="G67" s="223">
        <f t="shared" si="35"/>
        <v>1778.9300000000003</v>
      </c>
      <c r="H67" s="223">
        <f t="shared" si="35"/>
        <v>1468.2600000000002</v>
      </c>
      <c r="I67" s="223">
        <f t="shared" si="35"/>
        <v>1342.9700000000003</v>
      </c>
      <c r="J67" s="223">
        <f t="shared" si="35"/>
        <v>1375.63</v>
      </c>
      <c r="K67" s="223">
        <f t="shared" si="35"/>
        <v>1349.8599999999997</v>
      </c>
      <c r="L67" s="223">
        <f t="shared" si="35"/>
        <v>1476.7399999999998</v>
      </c>
      <c r="M67" s="223">
        <f t="shared" si="35"/>
        <v>1490.3599999999997</v>
      </c>
      <c r="N67" s="223">
        <f t="shared" si="35"/>
        <v>1704.8999999999996</v>
      </c>
      <c r="O67" s="223">
        <f t="shared" si="35"/>
        <v>1677.29</v>
      </c>
      <c r="P67" s="223">
        <f t="shared" si="35"/>
        <v>1871.83</v>
      </c>
      <c r="Q67" s="213">
        <f t="shared" si="30"/>
        <v>19093.479999999996</v>
      </c>
      <c r="R67"/>
      <c r="S67"/>
      <c r="T67"/>
      <c r="U67"/>
    </row>
    <row r="68" spans="1:21">
      <c r="A68" s="255">
        <v>7</v>
      </c>
      <c r="B68" s="328">
        <f t="shared" si="28"/>
        <v>0</v>
      </c>
      <c r="C68" s="328">
        <f t="shared" si="28"/>
        <v>0</v>
      </c>
      <c r="D68" s="328">
        <f t="shared" si="28"/>
        <v>0</v>
      </c>
      <c r="E68" s="223">
        <f t="shared" ref="E68:P68" si="36">MAX(0,E53-3000)</f>
        <v>5183.2939999999999</v>
      </c>
      <c r="F68" s="223">
        <f t="shared" si="36"/>
        <v>5517.607</v>
      </c>
      <c r="G68" s="223">
        <f t="shared" si="36"/>
        <v>5465.3109999999997</v>
      </c>
      <c r="H68" s="223">
        <f t="shared" si="36"/>
        <v>5566.2489999999998</v>
      </c>
      <c r="I68" s="223">
        <f t="shared" si="36"/>
        <v>5529.259</v>
      </c>
      <c r="J68" s="223">
        <f t="shared" si="36"/>
        <v>5316.3680000000004</v>
      </c>
      <c r="K68" s="223">
        <f t="shared" si="36"/>
        <v>5790.9110000000001</v>
      </c>
      <c r="L68" s="223">
        <f t="shared" si="36"/>
        <v>5399.3359999999993</v>
      </c>
      <c r="M68" s="223">
        <f t="shared" si="36"/>
        <v>6065.9840000000004</v>
      </c>
      <c r="N68" s="223">
        <f t="shared" si="36"/>
        <v>5914.3509999999987</v>
      </c>
      <c r="O68" s="223">
        <f t="shared" si="36"/>
        <v>5911.9089999999997</v>
      </c>
      <c r="P68" s="223">
        <f t="shared" si="36"/>
        <v>5794.9459999999999</v>
      </c>
      <c r="Q68" s="213">
        <f t="shared" si="30"/>
        <v>67455.524999999994</v>
      </c>
      <c r="R68"/>
      <c r="S68"/>
      <c r="T68"/>
      <c r="U68"/>
    </row>
    <row r="69" spans="1:21">
      <c r="A69" s="255">
        <v>8</v>
      </c>
      <c r="B69" s="328">
        <f t="shared" si="28"/>
        <v>0</v>
      </c>
      <c r="C69" s="328">
        <f t="shared" si="28"/>
        <v>0</v>
      </c>
      <c r="D69" s="328">
        <f t="shared" si="28"/>
        <v>0</v>
      </c>
      <c r="E69" s="223">
        <f t="shared" ref="E69:P69" si="37">MAX(0,E54-3000)</f>
        <v>4700.09</v>
      </c>
      <c r="F69" s="223">
        <f t="shared" si="37"/>
        <v>4670.8130000000001</v>
      </c>
      <c r="G69" s="223">
        <f t="shared" si="37"/>
        <v>4436.6319999999996</v>
      </c>
      <c r="H69" s="223">
        <f t="shared" si="37"/>
        <v>3969.12</v>
      </c>
      <c r="I69" s="223">
        <f t="shared" si="37"/>
        <v>3792.2039999999997</v>
      </c>
      <c r="J69" s="223">
        <f t="shared" si="37"/>
        <v>3771.2079999999996</v>
      </c>
      <c r="K69" s="223">
        <f t="shared" si="37"/>
        <v>3895.9520000000002</v>
      </c>
      <c r="L69" s="223">
        <f t="shared" si="37"/>
        <v>3688.0820000000003</v>
      </c>
      <c r="M69" s="223">
        <f t="shared" si="37"/>
        <v>4074.1570000000002</v>
      </c>
      <c r="N69" s="223">
        <f t="shared" si="37"/>
        <v>4668.3559999999998</v>
      </c>
      <c r="O69" s="223">
        <f t="shared" si="37"/>
        <v>4631.866</v>
      </c>
      <c r="P69" s="223">
        <f t="shared" si="37"/>
        <v>4089.4939999999997</v>
      </c>
      <c r="Q69" s="213">
        <f t="shared" si="30"/>
        <v>50387.973999999995</v>
      </c>
      <c r="R69"/>
      <c r="S69"/>
      <c r="T69"/>
      <c r="U69"/>
    </row>
    <row r="70" spans="1:21">
      <c r="A70" s="255">
        <v>9</v>
      </c>
      <c r="B70" s="328">
        <f t="shared" si="28"/>
        <v>0</v>
      </c>
      <c r="C70" s="328">
        <f t="shared" si="28"/>
        <v>0</v>
      </c>
      <c r="D70" s="328">
        <f t="shared" si="28"/>
        <v>0</v>
      </c>
      <c r="E70" s="223">
        <f t="shared" ref="E70:P70" si="38">MAX(0,E55-3000)</f>
        <v>166.30999999999995</v>
      </c>
      <c r="F70" s="223">
        <f t="shared" si="38"/>
        <v>170.70800000000008</v>
      </c>
      <c r="G70" s="223">
        <f t="shared" si="38"/>
        <v>123.85699999999997</v>
      </c>
      <c r="H70" s="223">
        <f t="shared" si="38"/>
        <v>0</v>
      </c>
      <c r="I70" s="223">
        <f t="shared" si="38"/>
        <v>0</v>
      </c>
      <c r="J70" s="223">
        <f t="shared" si="38"/>
        <v>0</v>
      </c>
      <c r="K70" s="223">
        <f t="shared" si="38"/>
        <v>0</v>
      </c>
      <c r="L70" s="223">
        <f t="shared" si="38"/>
        <v>0</v>
      </c>
      <c r="M70" s="223">
        <f t="shared" si="38"/>
        <v>0</v>
      </c>
      <c r="N70" s="223">
        <f t="shared" si="38"/>
        <v>0</v>
      </c>
      <c r="O70" s="223">
        <f t="shared" si="38"/>
        <v>0</v>
      </c>
      <c r="P70" s="223">
        <f t="shared" si="38"/>
        <v>0</v>
      </c>
      <c r="Q70" s="213">
        <f t="shared" si="30"/>
        <v>460.875</v>
      </c>
      <c r="R70"/>
      <c r="S70"/>
      <c r="T70"/>
      <c r="U70"/>
    </row>
    <row r="71" spans="1:21">
      <c r="A71" s="255">
        <v>10</v>
      </c>
      <c r="B71" s="328">
        <f t="shared" si="28"/>
        <v>0</v>
      </c>
      <c r="C71" s="328">
        <f t="shared" si="28"/>
        <v>0</v>
      </c>
      <c r="D71" s="328">
        <f t="shared" si="28"/>
        <v>0</v>
      </c>
      <c r="E71" s="223">
        <f t="shared" ref="E71:P71" si="39">MAX(0,E56-3000)</f>
        <v>0</v>
      </c>
      <c r="F71" s="223">
        <f t="shared" si="39"/>
        <v>0</v>
      </c>
      <c r="G71" s="223">
        <f t="shared" si="39"/>
        <v>0</v>
      </c>
      <c r="H71" s="223">
        <f t="shared" si="39"/>
        <v>0</v>
      </c>
      <c r="I71" s="223">
        <f t="shared" si="39"/>
        <v>0</v>
      </c>
      <c r="J71" s="223">
        <f t="shared" si="39"/>
        <v>0</v>
      </c>
      <c r="K71" s="223">
        <f t="shared" si="39"/>
        <v>0</v>
      </c>
      <c r="L71" s="223">
        <f t="shared" si="39"/>
        <v>0</v>
      </c>
      <c r="M71" s="223">
        <f t="shared" si="39"/>
        <v>0</v>
      </c>
      <c r="N71" s="223">
        <f t="shared" si="39"/>
        <v>0</v>
      </c>
      <c r="O71" s="223">
        <f t="shared" si="39"/>
        <v>0</v>
      </c>
      <c r="P71" s="223">
        <f t="shared" si="39"/>
        <v>0</v>
      </c>
      <c r="Q71" s="213">
        <f t="shared" si="30"/>
        <v>0</v>
      </c>
      <c r="R71"/>
      <c r="S71"/>
      <c r="T71"/>
      <c r="U71"/>
    </row>
    <row r="72" spans="1:21">
      <c r="A72" s="255">
        <v>11</v>
      </c>
      <c r="B72" s="328">
        <f t="shared" si="28"/>
        <v>0</v>
      </c>
      <c r="C72" s="328">
        <f t="shared" si="28"/>
        <v>0</v>
      </c>
      <c r="D72" s="328">
        <f t="shared" si="28"/>
        <v>0</v>
      </c>
      <c r="E72" s="223">
        <f t="shared" ref="E72:P72" si="40">MAX(0,E57-3000)</f>
        <v>0</v>
      </c>
      <c r="F72" s="223">
        <f t="shared" si="40"/>
        <v>0</v>
      </c>
      <c r="G72" s="223">
        <f t="shared" si="40"/>
        <v>0</v>
      </c>
      <c r="H72" s="223">
        <f t="shared" si="40"/>
        <v>0</v>
      </c>
      <c r="I72" s="223">
        <f t="shared" si="40"/>
        <v>0</v>
      </c>
      <c r="J72" s="223">
        <f t="shared" si="40"/>
        <v>0</v>
      </c>
      <c r="K72" s="223">
        <f t="shared" si="40"/>
        <v>0</v>
      </c>
      <c r="L72" s="223">
        <f t="shared" si="40"/>
        <v>0</v>
      </c>
      <c r="M72" s="223">
        <f t="shared" si="40"/>
        <v>0</v>
      </c>
      <c r="N72" s="223">
        <f t="shared" si="40"/>
        <v>0</v>
      </c>
      <c r="O72" s="223">
        <f t="shared" si="40"/>
        <v>0</v>
      </c>
      <c r="P72" s="223">
        <f t="shared" si="40"/>
        <v>0</v>
      </c>
      <c r="Q72" s="213">
        <f t="shared" si="30"/>
        <v>0</v>
      </c>
      <c r="R72"/>
      <c r="S72"/>
      <c r="T72"/>
      <c r="U72"/>
    </row>
    <row r="73" spans="1:21" ht="13.5" thickBot="1">
      <c r="A73" s="255"/>
      <c r="B73" s="297"/>
      <c r="C73" s="328"/>
      <c r="D73" s="328"/>
      <c r="E73" s="224">
        <f t="shared" ref="E73:P73" si="41">SUM(E62:E72)</f>
        <v>27352.368999999999</v>
      </c>
      <c r="F73" s="224">
        <f t="shared" si="41"/>
        <v>27826.557000000001</v>
      </c>
      <c r="G73" s="224">
        <f t="shared" si="41"/>
        <v>27238.645</v>
      </c>
      <c r="H73" s="224">
        <f t="shared" si="41"/>
        <v>26523.517</v>
      </c>
      <c r="I73" s="224">
        <f t="shared" si="41"/>
        <v>26122.625999999997</v>
      </c>
      <c r="J73" s="224">
        <f t="shared" si="41"/>
        <v>26573.080999999998</v>
      </c>
      <c r="K73" s="224">
        <f t="shared" si="41"/>
        <v>27563.137000000002</v>
      </c>
      <c r="L73" s="224">
        <f t="shared" si="41"/>
        <v>27697.715999999993</v>
      </c>
      <c r="M73" s="224">
        <f t="shared" si="41"/>
        <v>28897.344000000001</v>
      </c>
      <c r="N73" s="224">
        <f t="shared" si="41"/>
        <v>28929.526999999998</v>
      </c>
      <c r="O73" s="224">
        <f t="shared" si="41"/>
        <v>28789.480000000003</v>
      </c>
      <c r="P73" s="224">
        <f t="shared" si="41"/>
        <v>27812.418999999998</v>
      </c>
      <c r="Q73" s="215">
        <f>IF(ROUND(SUM(E73:P73),3)&lt;&gt;ROUND(SUM(Q62:Q72),3),#VALUE!,SUM(E73:P73))</f>
        <v>331326.41799999995</v>
      </c>
      <c r="R73"/>
      <c r="S73"/>
      <c r="T73"/>
      <c r="U73"/>
    </row>
    <row r="74" spans="1:21" ht="13.5" thickTop="1">
      <c r="A74" s="255"/>
      <c r="B74" s="297"/>
      <c r="C74" s="328"/>
      <c r="D74" s="328"/>
      <c r="E74" s="225">
        <f t="shared" ref="E74:P74" si="42">E58-E73</f>
        <v>31702.896000000008</v>
      </c>
      <c r="F74" s="225">
        <f t="shared" si="42"/>
        <v>31768.898999999998</v>
      </c>
      <c r="G74" s="225">
        <f t="shared" si="42"/>
        <v>31818.066999999999</v>
      </c>
      <c r="H74" s="225">
        <f t="shared" si="42"/>
        <v>30142.438999999998</v>
      </c>
      <c r="I74" s="225">
        <f t="shared" si="42"/>
        <v>28950.852999999996</v>
      </c>
      <c r="J74" s="225">
        <f t="shared" si="42"/>
        <v>29043.636999999995</v>
      </c>
      <c r="K74" s="225">
        <f t="shared" si="42"/>
        <v>28963.372999999992</v>
      </c>
      <c r="L74" s="225">
        <f t="shared" si="42"/>
        <v>29022.797000000006</v>
      </c>
      <c r="M74" s="225">
        <f t="shared" si="42"/>
        <v>28904.011000000002</v>
      </c>
      <c r="N74" s="225">
        <f t="shared" si="42"/>
        <v>28690.494999999999</v>
      </c>
      <c r="O74" s="225">
        <f t="shared" si="42"/>
        <v>28126.712999999996</v>
      </c>
      <c r="P74" s="225">
        <f t="shared" si="42"/>
        <v>28171.023999999994</v>
      </c>
      <c r="Q74" s="216"/>
      <c r="R74"/>
      <c r="S74"/>
      <c r="T74"/>
      <c r="U74"/>
    </row>
    <row r="75" spans="1:21">
      <c r="A75" s="255"/>
      <c r="B75" s="297"/>
      <c r="C75" s="328"/>
      <c r="D75" s="328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55" t="str">
        <f>Q$2</f>
        <v>12-mo Ended</v>
      </c>
      <c r="R75"/>
      <c r="S75"/>
      <c r="T75"/>
      <c r="U75"/>
    </row>
    <row r="76" spans="1:21">
      <c r="A76" s="255"/>
      <c r="B76" s="297"/>
      <c r="C76" s="328"/>
      <c r="D76" s="328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/>
      <c r="S76"/>
      <c r="T76"/>
      <c r="U76"/>
    </row>
    <row r="77" spans="1:21">
      <c r="A77" s="300" t="s">
        <v>2523</v>
      </c>
      <c r="B77" s="296"/>
      <c r="C77" s="333"/>
      <c r="D77" s="333"/>
      <c r="E77" s="317">
        <f t="shared" ref="E77:P77" si="43">E$3</f>
        <v>43466</v>
      </c>
      <c r="F77" s="317">
        <f t="shared" si="43"/>
        <v>43497</v>
      </c>
      <c r="G77" s="317">
        <f t="shared" si="43"/>
        <v>43525</v>
      </c>
      <c r="H77" s="317">
        <f t="shared" si="43"/>
        <v>43556</v>
      </c>
      <c r="I77" s="317">
        <f t="shared" si="43"/>
        <v>43586</v>
      </c>
      <c r="J77" s="317">
        <f t="shared" si="43"/>
        <v>43617</v>
      </c>
      <c r="K77" s="317">
        <f t="shared" si="43"/>
        <v>43647</v>
      </c>
      <c r="L77" s="317">
        <f t="shared" si="43"/>
        <v>43678</v>
      </c>
      <c r="M77" s="317">
        <f t="shared" si="43"/>
        <v>43709</v>
      </c>
      <c r="N77" s="317">
        <f t="shared" si="43"/>
        <v>43739</v>
      </c>
      <c r="O77" s="317">
        <f t="shared" si="43"/>
        <v>43770</v>
      </c>
      <c r="P77" s="317">
        <f t="shared" si="43"/>
        <v>43800</v>
      </c>
      <c r="Q77" s="255" t="s">
        <v>277</v>
      </c>
      <c r="R77"/>
      <c r="S77"/>
      <c r="T77"/>
      <c r="U77"/>
    </row>
    <row r="78" spans="1:21">
      <c r="A78" s="255"/>
      <c r="B78" s="297" t="s">
        <v>2331</v>
      </c>
      <c r="C78" s="328"/>
      <c r="D78" s="328"/>
      <c r="E78" s="226">
        <v>3916533.600000002</v>
      </c>
      <c r="F78" s="226">
        <v>3839371.200000002</v>
      </c>
      <c r="G78" s="226">
        <v>3994435.2000000034</v>
      </c>
      <c r="H78" s="226">
        <v>4133399.1999999955</v>
      </c>
      <c r="I78" s="226">
        <v>3860063.2000000053</v>
      </c>
      <c r="J78" s="226">
        <v>3977175.9999999995</v>
      </c>
      <c r="K78" s="226">
        <v>4113239.1999999997</v>
      </c>
      <c r="L78" s="226">
        <v>4002611.2000000034</v>
      </c>
      <c r="M78" s="226">
        <v>4031260.8</v>
      </c>
      <c r="N78" s="226">
        <v>4339339.200000002</v>
      </c>
      <c r="O78" s="226">
        <v>3799314.4000000027</v>
      </c>
      <c r="P78" s="226">
        <v>3904454.4000000027</v>
      </c>
      <c r="Q78" s="213">
        <f>SUM(E78:P78)</f>
        <v>47911197.600000024</v>
      </c>
      <c r="R78"/>
      <c r="S78"/>
      <c r="T78"/>
      <c r="U78"/>
    </row>
    <row r="79" spans="1:21">
      <c r="A79" s="255"/>
      <c r="B79" s="297" t="s">
        <v>2331</v>
      </c>
      <c r="C79" s="328"/>
      <c r="D79" s="328"/>
      <c r="E79" s="226">
        <v>61755.39999999955</v>
      </c>
      <c r="F79" s="226">
        <v>56449.399999999951</v>
      </c>
      <c r="G79" s="226">
        <v>61766.599999999948</v>
      </c>
      <c r="H79" s="226">
        <v>58350.599999999911</v>
      </c>
      <c r="I79" s="226">
        <v>66936.800000000017</v>
      </c>
      <c r="J79" s="226">
        <v>59802.400000000162</v>
      </c>
      <c r="K79" s="226">
        <v>71832.60000000002</v>
      </c>
      <c r="L79" s="226">
        <v>71544.200000000157</v>
      </c>
      <c r="M79" s="226">
        <v>64766.8</v>
      </c>
      <c r="N79" s="226">
        <v>72018.799999999712</v>
      </c>
      <c r="O79" s="226">
        <v>93371.59999999986</v>
      </c>
      <c r="P79" s="226">
        <v>93932.999999999869</v>
      </c>
      <c r="Q79" s="213">
        <f>SUM(E79:P79)</f>
        <v>832528.19999999914</v>
      </c>
      <c r="R79"/>
      <c r="S79"/>
      <c r="T79"/>
      <c r="U79"/>
    </row>
    <row r="80" spans="1:21">
      <c r="A80" s="255"/>
      <c r="B80" s="297" t="s">
        <v>2332</v>
      </c>
      <c r="C80" s="328"/>
      <c r="D80" s="328"/>
      <c r="E80" s="232">
        <v>375196.80000000045</v>
      </c>
      <c r="F80" s="232">
        <v>341961.60000000021</v>
      </c>
      <c r="G80" s="232">
        <v>371404.7999999997</v>
      </c>
      <c r="H80" s="232">
        <v>380932.80000000016</v>
      </c>
      <c r="I80" s="232">
        <v>498364.8</v>
      </c>
      <c r="J80" s="232">
        <v>356073.59999999928</v>
      </c>
      <c r="K80" s="232">
        <v>358353.60000000003</v>
      </c>
      <c r="L80" s="232">
        <v>385886.40000000061</v>
      </c>
      <c r="M80" s="232">
        <v>352209.60000000033</v>
      </c>
      <c r="N80" s="232">
        <v>374817.60000000015</v>
      </c>
      <c r="O80" s="232">
        <v>356692.79999999993</v>
      </c>
      <c r="P80" s="232">
        <v>669614.39999999991</v>
      </c>
      <c r="Q80" s="213">
        <f>SUM(E80:P80)</f>
        <v>4821508.8000000007</v>
      </c>
      <c r="R80"/>
      <c r="S80"/>
      <c r="T80"/>
      <c r="U80"/>
    </row>
    <row r="81" spans="1:21" ht="13.5" thickBot="1">
      <c r="A81" s="255" t="s">
        <v>417</v>
      </c>
      <c r="B81" s="31"/>
      <c r="C81" s="334"/>
      <c r="D81" s="334"/>
      <c r="E81" s="320">
        <f t="shared" ref="E81:P81" si="44">SUM(E78:E80)</f>
        <v>4353485.8000000017</v>
      </c>
      <c r="F81" s="320">
        <f t="shared" si="44"/>
        <v>4237782.200000002</v>
      </c>
      <c r="G81" s="320">
        <f t="shared" si="44"/>
        <v>4427606.6000000034</v>
      </c>
      <c r="H81" s="320">
        <f t="shared" si="44"/>
        <v>4572682.5999999959</v>
      </c>
      <c r="I81" s="320">
        <f t="shared" si="44"/>
        <v>4425364.8000000054</v>
      </c>
      <c r="J81" s="320">
        <f t="shared" si="44"/>
        <v>4393051.9999999991</v>
      </c>
      <c r="K81" s="320">
        <f t="shared" si="44"/>
        <v>4543425.3999999994</v>
      </c>
      <c r="L81" s="320">
        <f t="shared" si="44"/>
        <v>4460041.8000000045</v>
      </c>
      <c r="M81" s="320">
        <f t="shared" si="44"/>
        <v>4448237.2</v>
      </c>
      <c r="N81" s="320">
        <f t="shared" si="44"/>
        <v>4786175.6000000024</v>
      </c>
      <c r="O81" s="320">
        <f t="shared" si="44"/>
        <v>4249378.8000000026</v>
      </c>
      <c r="P81" s="320">
        <f t="shared" si="44"/>
        <v>4668001.8000000026</v>
      </c>
      <c r="Q81" s="322">
        <f>IF(ROUND(SUM(E81:P81),3)&lt;&gt;ROUND(SUM(Q78:Q80),3),#VALUE!,SUM(E81:P81))</f>
        <v>53565234.600000024</v>
      </c>
      <c r="R81"/>
      <c r="S81"/>
      <c r="T81" s="132">
        <f>Q10</f>
        <v>53565234.599999994</v>
      </c>
      <c r="U81"/>
    </row>
    <row r="82" spans="1:21" ht="13.5" thickTop="1">
      <c r="A82" s="255"/>
      <c r="B82" s="297"/>
      <c r="C82" s="328"/>
      <c r="D82" s="328"/>
      <c r="E82" s="458">
        <f>E10-E81</f>
        <v>0</v>
      </c>
      <c r="F82" s="458">
        <f t="shared" ref="F82:Q82" si="45">F10-F81</f>
        <v>0</v>
      </c>
      <c r="G82" s="458">
        <f t="shared" si="45"/>
        <v>0</v>
      </c>
      <c r="H82" s="458">
        <f t="shared" si="45"/>
        <v>0</v>
      </c>
      <c r="I82" s="458">
        <f t="shared" si="45"/>
        <v>0</v>
      </c>
      <c r="J82" s="458">
        <f t="shared" si="45"/>
        <v>0</v>
      </c>
      <c r="K82" s="458">
        <f t="shared" si="45"/>
        <v>0</v>
      </c>
      <c r="L82" s="458">
        <f t="shared" si="45"/>
        <v>0</v>
      </c>
      <c r="M82" s="458">
        <f t="shared" si="45"/>
        <v>0</v>
      </c>
      <c r="N82" s="458">
        <f t="shared" si="45"/>
        <v>0</v>
      </c>
      <c r="O82" s="458">
        <f t="shared" si="45"/>
        <v>0</v>
      </c>
      <c r="P82" s="458">
        <f t="shared" si="45"/>
        <v>0</v>
      </c>
      <c r="Q82" s="458">
        <f t="shared" si="45"/>
        <v>0</v>
      </c>
      <c r="R82"/>
      <c r="S82"/>
      <c r="T82"/>
      <c r="U82"/>
    </row>
    <row r="83" spans="1:21">
      <c r="A83" s="300" t="s">
        <v>2524</v>
      </c>
      <c r="B83" s="300"/>
      <c r="C83" s="333"/>
      <c r="D83" s="333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/>
      <c r="S83"/>
      <c r="T83"/>
      <c r="U83"/>
    </row>
    <row r="84" spans="1:21">
      <c r="A84" s="255"/>
      <c r="B84" s="297" t="s">
        <v>2331</v>
      </c>
      <c r="C84" s="328">
        <v>9500610000</v>
      </c>
      <c r="D84" s="328">
        <v>9500733110</v>
      </c>
      <c r="E84" s="226">
        <v>7425.2280000000001</v>
      </c>
      <c r="F84" s="226">
        <v>7507.6180000000004</v>
      </c>
      <c r="G84" s="226">
        <v>7697.4639999999999</v>
      </c>
      <c r="H84" s="226">
        <v>7782.6059999999998</v>
      </c>
      <c r="I84" s="226">
        <v>7403.6149999999998</v>
      </c>
      <c r="J84" s="226">
        <v>7441.4620000000004</v>
      </c>
      <c r="K84" s="226">
        <v>7859.7269999999999</v>
      </c>
      <c r="L84" s="226">
        <v>7155.74</v>
      </c>
      <c r="M84" s="226">
        <v>7672.8580000000002</v>
      </c>
      <c r="N84" s="226">
        <v>7917.6</v>
      </c>
      <c r="O84" s="226">
        <v>8139.442</v>
      </c>
      <c r="P84" s="226">
        <v>7303.4390000000003</v>
      </c>
      <c r="Q84" s="213">
        <f>SUM(E84:P84)</f>
        <v>91306.798999999999</v>
      </c>
      <c r="R84"/>
      <c r="S84"/>
      <c r="T84"/>
      <c r="U84"/>
    </row>
    <row r="85" spans="1:21">
      <c r="A85" s="255"/>
      <c r="B85" s="297" t="s">
        <v>2331</v>
      </c>
      <c r="C85" s="328">
        <v>9500610000</v>
      </c>
      <c r="D85" s="328">
        <v>9509358876</v>
      </c>
      <c r="E85" s="226">
        <v>216.923</v>
      </c>
      <c r="F85" s="226">
        <v>219.49199999999999</v>
      </c>
      <c r="G85" s="226">
        <v>241.726</v>
      </c>
      <c r="H85" s="226">
        <v>220.98699999999999</v>
      </c>
      <c r="I85" s="226">
        <v>282.02300000000002</v>
      </c>
      <c r="J85" s="226">
        <v>283.13200000000001</v>
      </c>
      <c r="K85" s="226">
        <v>286.928</v>
      </c>
      <c r="L85" s="226">
        <v>293.46600000000001</v>
      </c>
      <c r="M85" s="226">
        <v>286.928</v>
      </c>
      <c r="N85" s="226">
        <v>284.47199999999998</v>
      </c>
      <c r="O85" s="226">
        <v>317.69799999999998</v>
      </c>
      <c r="P85" s="226">
        <v>283.13200000000001</v>
      </c>
      <c r="Q85" s="213">
        <f>SUM(E85:P85)</f>
        <v>3216.9069999999992</v>
      </c>
      <c r="R85"/>
      <c r="S85"/>
      <c r="T85"/>
      <c r="U85"/>
    </row>
    <row r="86" spans="1:21">
      <c r="A86" s="255"/>
      <c r="B86" s="297" t="s">
        <v>2332</v>
      </c>
      <c r="C86" s="297"/>
      <c r="D86" s="297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213">
        <f>SUM(E86:P86)</f>
        <v>0</v>
      </c>
      <c r="R86"/>
      <c r="S86"/>
      <c r="T86"/>
      <c r="U86"/>
    </row>
    <row r="87" spans="1:21" ht="13.5" thickBot="1">
      <c r="A87" s="255" t="s">
        <v>417</v>
      </c>
      <c r="B87" s="31"/>
      <c r="C87" s="31"/>
      <c r="D87" s="31"/>
      <c r="E87" s="224">
        <f t="shared" ref="E87:Q87" si="46">SUM(E84:E86)</f>
        <v>7642.1509999999998</v>
      </c>
      <c r="F87" s="224">
        <f t="shared" si="46"/>
        <v>7727.1100000000006</v>
      </c>
      <c r="G87" s="224">
        <f t="shared" si="46"/>
        <v>7939.19</v>
      </c>
      <c r="H87" s="224">
        <f t="shared" si="46"/>
        <v>8003.5929999999998</v>
      </c>
      <c r="I87" s="224">
        <f t="shared" si="46"/>
        <v>7685.6379999999999</v>
      </c>
      <c r="J87" s="224">
        <f t="shared" si="46"/>
        <v>7724.5940000000001</v>
      </c>
      <c r="K87" s="224">
        <f t="shared" si="46"/>
        <v>8146.6549999999997</v>
      </c>
      <c r="L87" s="224">
        <f t="shared" si="46"/>
        <v>7449.2060000000001</v>
      </c>
      <c r="M87" s="224">
        <f t="shared" si="46"/>
        <v>7959.7860000000001</v>
      </c>
      <c r="N87" s="224">
        <f t="shared" si="46"/>
        <v>8202.0720000000001</v>
      </c>
      <c r="O87" s="224">
        <f t="shared" si="46"/>
        <v>8457.14</v>
      </c>
      <c r="P87" s="224">
        <f t="shared" si="46"/>
        <v>7586.5709999999999</v>
      </c>
      <c r="Q87" s="322">
        <f t="shared" si="46"/>
        <v>94523.706000000006</v>
      </c>
      <c r="R87"/>
      <c r="S87"/>
      <c r="T87"/>
      <c r="U87"/>
    </row>
    <row r="88" spans="1:21" ht="13.5" thickTop="1">
      <c r="A88" s="255"/>
      <c r="B88" s="297"/>
      <c r="C88" s="297"/>
      <c r="D88" s="351" t="s">
        <v>2461</v>
      </c>
      <c r="E88" s="227">
        <f t="shared" ref="E88:Q88" si="47">E53</f>
        <v>8183.2939999999999</v>
      </c>
      <c r="F88" s="227">
        <f t="shared" si="47"/>
        <v>8517.607</v>
      </c>
      <c r="G88" s="227">
        <f t="shared" si="47"/>
        <v>8465.3109999999997</v>
      </c>
      <c r="H88" s="227">
        <f t="shared" si="47"/>
        <v>8566.2489999999998</v>
      </c>
      <c r="I88" s="227">
        <f t="shared" si="47"/>
        <v>8529.259</v>
      </c>
      <c r="J88" s="227">
        <f t="shared" si="47"/>
        <v>8316.3680000000004</v>
      </c>
      <c r="K88" s="227">
        <f t="shared" si="47"/>
        <v>8790.9110000000001</v>
      </c>
      <c r="L88" s="227">
        <f t="shared" si="47"/>
        <v>8399.3359999999993</v>
      </c>
      <c r="M88" s="227">
        <f t="shared" si="47"/>
        <v>9065.9840000000004</v>
      </c>
      <c r="N88" s="227">
        <f t="shared" si="47"/>
        <v>8914.3509999999987</v>
      </c>
      <c r="O88" s="227">
        <f t="shared" si="47"/>
        <v>8911.9089999999997</v>
      </c>
      <c r="P88" s="227">
        <f t="shared" si="47"/>
        <v>8794.9459999999999</v>
      </c>
      <c r="Q88" s="227">
        <f t="shared" si="47"/>
        <v>103455.52499999998</v>
      </c>
      <c r="R88"/>
      <c r="S88"/>
      <c r="T88"/>
      <c r="U88"/>
    </row>
    <row r="89" spans="1:21">
      <c r="A89" s="255"/>
      <c r="B89" s="297"/>
      <c r="C89" s="297"/>
      <c r="D89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296"/>
      <c r="R89"/>
      <c r="S89"/>
      <c r="T89"/>
      <c r="U89"/>
    </row>
    <row r="90" spans="1:21">
      <c r="A90" s="255"/>
      <c r="B90" s="297" t="s">
        <v>2462</v>
      </c>
      <c r="C90" s="297"/>
      <c r="D90" s="297">
        <v>-0.2</v>
      </c>
      <c r="E90" s="228">
        <f t="shared" ref="E90:P90" si="48">(E58-E53+E84+E85)*$D$90</f>
        <v>-11702.824400000003</v>
      </c>
      <c r="F90" s="228">
        <f t="shared" si="48"/>
        <v>-11760.991800000002</v>
      </c>
      <c r="G90" s="228">
        <f t="shared" si="48"/>
        <v>-11706.118200000001</v>
      </c>
      <c r="H90" s="228">
        <f t="shared" si="48"/>
        <v>-11220.66</v>
      </c>
      <c r="I90" s="228">
        <f t="shared" si="48"/>
        <v>-10845.971599999999</v>
      </c>
      <c r="J90" s="228">
        <f t="shared" si="48"/>
        <v>-11004.988799999999</v>
      </c>
      <c r="K90" s="228">
        <f t="shared" si="48"/>
        <v>-11176.450799999999</v>
      </c>
      <c r="L90" s="228">
        <f t="shared" si="48"/>
        <v>-11154.0766</v>
      </c>
      <c r="M90" s="228">
        <f t="shared" si="48"/>
        <v>-11339.0314</v>
      </c>
      <c r="N90" s="228">
        <f t="shared" si="48"/>
        <v>-11381.548600000002</v>
      </c>
      <c r="O90" s="228">
        <f t="shared" si="48"/>
        <v>-11292.284800000001</v>
      </c>
      <c r="P90" s="228">
        <f t="shared" si="48"/>
        <v>-10955.013599999998</v>
      </c>
      <c r="Q90" s="228">
        <f>SUM(E90:P90)</f>
        <v>-135539.96060000002</v>
      </c>
      <c r="R90"/>
      <c r="S90"/>
      <c r="T90"/>
      <c r="U90"/>
    </row>
    <row r="91" spans="1:21">
      <c r="A91" s="255"/>
      <c r="B91" s="297"/>
      <c r="C91" s="297"/>
      <c r="D91" s="297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/>
      <c r="S91"/>
      <c r="T91"/>
      <c r="U91"/>
    </row>
    <row r="92" spans="1:21">
      <c r="A92" s="255"/>
      <c r="B92" s="29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40" t="s">
        <v>2417</v>
      </c>
      <c r="B93" s="31"/>
      <c r="C93" s="31"/>
      <c r="D93" s="31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0"/>
      <c r="R93"/>
      <c r="S93"/>
      <c r="T93"/>
      <c r="U93"/>
    </row>
    <row r="94" spans="1:21">
      <c r="A94" s="219"/>
      <c r="B94" s="31" t="s">
        <v>2463</v>
      </c>
      <c r="C94" s="334">
        <f>C26</f>
        <v>0</v>
      </c>
      <c r="D94" s="334">
        <f>D26</f>
        <v>0</v>
      </c>
      <c r="E94" s="229">
        <v>95870</v>
      </c>
      <c r="F94" s="229">
        <v>73780</v>
      </c>
      <c r="G94" s="229">
        <v>78150</v>
      </c>
      <c r="H94" s="229">
        <v>62970</v>
      </c>
      <c r="I94" s="229">
        <v>61540</v>
      </c>
      <c r="J94" s="229">
        <v>53900</v>
      </c>
      <c r="K94" s="229">
        <v>83520</v>
      </c>
      <c r="L94" s="229">
        <v>80500</v>
      </c>
      <c r="M94" s="229">
        <v>86480</v>
      </c>
      <c r="N94" s="229">
        <v>91940</v>
      </c>
      <c r="O94" s="229">
        <v>60180</v>
      </c>
      <c r="P94" s="229">
        <v>73590</v>
      </c>
      <c r="Q94" s="314">
        <f>SUM(E94:P94)</f>
        <v>902420</v>
      </c>
      <c r="R94"/>
      <c r="S94"/>
      <c r="T94"/>
      <c r="U94"/>
    </row>
    <row r="95" spans="1:21">
      <c r="A95" s="219"/>
      <c r="B95" s="31" t="s">
        <v>2464</v>
      </c>
      <c r="C95" s="31"/>
      <c r="D95" s="31"/>
      <c r="E95" s="230">
        <f t="shared" ref="E95:P95" si="49">IF(E94&gt;55000, 52000,E94-3000)</f>
        <v>52000</v>
      </c>
      <c r="F95" s="230">
        <f t="shared" si="49"/>
        <v>52000</v>
      </c>
      <c r="G95" s="230">
        <f t="shared" si="49"/>
        <v>52000</v>
      </c>
      <c r="H95" s="230">
        <f t="shared" si="49"/>
        <v>52000</v>
      </c>
      <c r="I95" s="230">
        <f t="shared" si="49"/>
        <v>52000</v>
      </c>
      <c r="J95" s="230">
        <f t="shared" si="49"/>
        <v>50900</v>
      </c>
      <c r="K95" s="230">
        <f t="shared" si="49"/>
        <v>52000</v>
      </c>
      <c r="L95" s="230">
        <f t="shared" si="49"/>
        <v>52000</v>
      </c>
      <c r="M95" s="230">
        <f t="shared" si="49"/>
        <v>52000</v>
      </c>
      <c r="N95" s="230">
        <f t="shared" si="49"/>
        <v>52000</v>
      </c>
      <c r="O95" s="230">
        <f t="shared" si="49"/>
        <v>52000</v>
      </c>
      <c r="P95" s="230">
        <f t="shared" si="49"/>
        <v>52000</v>
      </c>
      <c r="Q95" s="231">
        <f>SUM(E95:P95)</f>
        <v>622900</v>
      </c>
      <c r="R95"/>
      <c r="S95"/>
      <c r="T95"/>
      <c r="U95"/>
    </row>
    <row r="96" spans="1:21">
      <c r="A96" s="219"/>
      <c r="B96" s="31" t="s">
        <v>2465</v>
      </c>
      <c r="C96" s="31"/>
      <c r="D96" s="31"/>
      <c r="E96" s="230">
        <f t="shared" ref="E96:P96" si="50">MAX(0,E94-55000)</f>
        <v>40870</v>
      </c>
      <c r="F96" s="230">
        <f t="shared" si="50"/>
        <v>18780</v>
      </c>
      <c r="G96" s="230">
        <f t="shared" si="50"/>
        <v>23150</v>
      </c>
      <c r="H96" s="230">
        <f t="shared" si="50"/>
        <v>7970</v>
      </c>
      <c r="I96" s="230">
        <f t="shared" si="50"/>
        <v>6540</v>
      </c>
      <c r="J96" s="230">
        <f t="shared" si="50"/>
        <v>0</v>
      </c>
      <c r="K96" s="230">
        <f t="shared" si="50"/>
        <v>28520</v>
      </c>
      <c r="L96" s="230">
        <f t="shared" si="50"/>
        <v>25500</v>
      </c>
      <c r="M96" s="230">
        <f t="shared" si="50"/>
        <v>31480</v>
      </c>
      <c r="N96" s="230">
        <f t="shared" si="50"/>
        <v>36940</v>
      </c>
      <c r="O96" s="230">
        <f t="shared" si="50"/>
        <v>5180</v>
      </c>
      <c r="P96" s="230">
        <f t="shared" si="50"/>
        <v>18590</v>
      </c>
      <c r="Q96" s="231">
        <f>SUM(E96:P96)</f>
        <v>243520</v>
      </c>
      <c r="R96"/>
      <c r="S96"/>
      <c r="T96"/>
      <c r="U96"/>
    </row>
    <row r="97" spans="1:21">
      <c r="A97"/>
      <c r="B97" s="325" t="s">
        <v>2466</v>
      </c>
      <c r="C97"/>
      <c r="D97"/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f>SUM(E97:P97)</f>
        <v>12</v>
      </c>
      <c r="R97"/>
      <c r="S97"/>
      <c r="T97"/>
      <c r="U97"/>
    </row>
    <row r="98" spans="1:21">
      <c r="A98"/>
      <c r="B98" s="325" t="s">
        <v>2467</v>
      </c>
      <c r="C98"/>
      <c r="D98"/>
      <c r="E98" s="132">
        <f t="shared" ref="E98:P98" si="51">E28</f>
        <v>35210010</v>
      </c>
      <c r="F98" s="132">
        <f t="shared" si="51"/>
        <v>30823170</v>
      </c>
      <c r="G98" s="132">
        <f t="shared" si="51"/>
        <v>35740380</v>
      </c>
      <c r="H98" s="132">
        <f t="shared" si="51"/>
        <v>31016760</v>
      </c>
      <c r="I98" s="132">
        <f t="shared" si="51"/>
        <v>32290770</v>
      </c>
      <c r="J98" s="132">
        <f t="shared" si="51"/>
        <v>29648650</v>
      </c>
      <c r="K98" s="132">
        <f t="shared" si="51"/>
        <v>32657540</v>
      </c>
      <c r="L98" s="132">
        <f t="shared" si="51"/>
        <v>39269540</v>
      </c>
      <c r="M98" s="132">
        <f t="shared" si="51"/>
        <v>31549600</v>
      </c>
      <c r="N98" s="132">
        <f t="shared" si="51"/>
        <v>29938810</v>
      </c>
      <c r="O98" s="132">
        <f t="shared" si="51"/>
        <v>29702540</v>
      </c>
      <c r="P98" s="132">
        <f t="shared" si="51"/>
        <v>31900980</v>
      </c>
      <c r="Q98" s="2">
        <f t="shared" ref="Q98:Q99" si="52">SUM(E98:P98)</f>
        <v>389748750</v>
      </c>
      <c r="R98"/>
      <c r="S98"/>
      <c r="T98"/>
      <c r="U98"/>
    </row>
    <row r="99" spans="1:21">
      <c r="A99"/>
      <c r="B99" s="325" t="s">
        <v>2468</v>
      </c>
      <c r="C99"/>
      <c r="D99"/>
      <c r="E99" s="132">
        <f t="shared" ref="E99:P99" si="53">E27</f>
        <v>0</v>
      </c>
      <c r="F99" s="132">
        <f t="shared" si="53"/>
        <v>0</v>
      </c>
      <c r="G99" s="132">
        <f t="shared" si="53"/>
        <v>0</v>
      </c>
      <c r="H99" s="132">
        <f t="shared" si="53"/>
        <v>0</v>
      </c>
      <c r="I99" s="132">
        <f t="shared" si="53"/>
        <v>0</v>
      </c>
      <c r="J99" s="132">
        <f t="shared" si="53"/>
        <v>0</v>
      </c>
      <c r="K99" s="132">
        <f t="shared" si="53"/>
        <v>0</v>
      </c>
      <c r="L99" s="132">
        <f t="shared" si="53"/>
        <v>0</v>
      </c>
      <c r="M99" s="132">
        <f t="shared" si="53"/>
        <v>0</v>
      </c>
      <c r="N99" s="132">
        <f t="shared" si="53"/>
        <v>0</v>
      </c>
      <c r="O99" s="132">
        <f t="shared" si="53"/>
        <v>0</v>
      </c>
      <c r="P99" s="132">
        <f t="shared" si="53"/>
        <v>0</v>
      </c>
      <c r="Q99" s="2">
        <f t="shared" si="52"/>
        <v>0</v>
      </c>
      <c r="R99"/>
      <c r="S99"/>
      <c r="T99"/>
      <c r="U99"/>
    </row>
    <row r="100" spans="1:21">
      <c r="A100"/>
      <c r="B100" s="32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ht="15">
      <c r="A101" s="326" t="s">
        <v>2469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ht="15">
      <c r="A102"/>
      <c r="B102" s="326" t="s">
        <v>2466</v>
      </c>
      <c r="C102"/>
      <c r="D102"/>
      <c r="E102">
        <v>11</v>
      </c>
      <c r="F102">
        <v>11</v>
      </c>
      <c r="G102">
        <v>11</v>
      </c>
      <c r="H102">
        <v>11</v>
      </c>
      <c r="I102">
        <v>10</v>
      </c>
      <c r="J102">
        <v>10</v>
      </c>
      <c r="K102">
        <v>10</v>
      </c>
      <c r="L102">
        <v>10</v>
      </c>
      <c r="M102">
        <v>10</v>
      </c>
      <c r="N102">
        <v>10</v>
      </c>
      <c r="O102">
        <v>10</v>
      </c>
      <c r="P102">
        <v>10</v>
      </c>
      <c r="Q102">
        <f>SUM(E102:P102)</f>
        <v>124</v>
      </c>
      <c r="R102"/>
      <c r="S102"/>
      <c r="T102"/>
      <c r="U102"/>
    </row>
    <row r="103" spans="1:21" ht="15">
      <c r="A103"/>
      <c r="B103" s="326" t="s">
        <v>2470</v>
      </c>
      <c r="C103"/>
      <c r="D103" s="1">
        <v>500000</v>
      </c>
      <c r="E103" s="1">
        <f>E102*$D$103</f>
        <v>5500000</v>
      </c>
      <c r="F103" s="1">
        <f t="shared" ref="F103:P103" si="54">F102*$D$103</f>
        <v>5500000</v>
      </c>
      <c r="G103" s="1">
        <f t="shared" si="54"/>
        <v>5500000</v>
      </c>
      <c r="H103" s="1">
        <f t="shared" si="54"/>
        <v>5500000</v>
      </c>
      <c r="I103" s="1">
        <f t="shared" si="54"/>
        <v>5000000</v>
      </c>
      <c r="J103" s="1">
        <f t="shared" si="54"/>
        <v>5000000</v>
      </c>
      <c r="K103" s="1">
        <f t="shared" si="54"/>
        <v>5000000</v>
      </c>
      <c r="L103" s="1">
        <f t="shared" si="54"/>
        <v>5000000</v>
      </c>
      <c r="M103" s="1">
        <f t="shared" si="54"/>
        <v>5000000</v>
      </c>
      <c r="N103" s="1">
        <f t="shared" si="54"/>
        <v>5000000</v>
      </c>
      <c r="O103" s="1">
        <f t="shared" si="54"/>
        <v>5000000</v>
      </c>
      <c r="P103" s="1">
        <f t="shared" si="54"/>
        <v>5000000</v>
      </c>
      <c r="Q103" s="2">
        <f>SUM(E103:P103)</f>
        <v>62000000</v>
      </c>
      <c r="R103"/>
      <c r="S103"/>
      <c r="T103"/>
      <c r="U103"/>
    </row>
    <row r="104" spans="1:21" ht="15">
      <c r="A104"/>
      <c r="B104" s="326" t="s">
        <v>2471</v>
      </c>
      <c r="C104"/>
      <c r="D104" t="s">
        <v>2472</v>
      </c>
      <c r="E104" s="1">
        <f t="shared" ref="E104:P104" si="55">E15-E103</f>
        <v>22239144.160000004</v>
      </c>
      <c r="F104" s="1">
        <f t="shared" si="55"/>
        <v>20614251.850000001</v>
      </c>
      <c r="G104" s="1">
        <f t="shared" si="55"/>
        <v>22133923.990000002</v>
      </c>
      <c r="H104" s="1">
        <f t="shared" si="55"/>
        <v>20302164.089999996</v>
      </c>
      <c r="I104" s="1">
        <f t="shared" si="55"/>
        <v>20029523.640000001</v>
      </c>
      <c r="J104" s="1">
        <f t="shared" si="55"/>
        <v>19676992.609999999</v>
      </c>
      <c r="K104" s="1">
        <f t="shared" si="55"/>
        <v>20470885.170000002</v>
      </c>
      <c r="L104" s="1">
        <f t="shared" si="55"/>
        <v>20961908.239999998</v>
      </c>
      <c r="M104" s="1">
        <f t="shared" si="55"/>
        <v>19286387.700000003</v>
      </c>
      <c r="N104" s="1">
        <f t="shared" si="55"/>
        <v>21943892.889999997</v>
      </c>
      <c r="O104" s="1">
        <f t="shared" si="55"/>
        <v>19885078.810000002</v>
      </c>
      <c r="P104" s="1">
        <f t="shared" si="55"/>
        <v>20497042.370000005</v>
      </c>
      <c r="Q104" s="2">
        <f>SUM(E104:P104)</f>
        <v>248041195.51999998</v>
      </c>
      <c r="R104"/>
      <c r="S104"/>
      <c r="T104"/>
      <c r="U104"/>
    </row>
    <row r="105" spans="1:21" ht="15">
      <c r="A105"/>
      <c r="B105" s="326" t="s">
        <v>2473</v>
      </c>
      <c r="C105"/>
      <c r="D105"/>
      <c r="E105" s="327">
        <f>SUM(E102:E104)</f>
        <v>27739155.160000004</v>
      </c>
      <c r="F105" s="327">
        <f t="shared" ref="F105:Q105" si="56">SUM(F102:F104)</f>
        <v>26114262.850000001</v>
      </c>
      <c r="G105" s="327">
        <f t="shared" si="56"/>
        <v>27633934.990000002</v>
      </c>
      <c r="H105" s="327">
        <f t="shared" si="56"/>
        <v>25802175.089999996</v>
      </c>
      <c r="I105" s="327">
        <f t="shared" si="56"/>
        <v>25029533.640000001</v>
      </c>
      <c r="J105" s="327">
        <f t="shared" si="56"/>
        <v>24677002.609999999</v>
      </c>
      <c r="K105" s="327">
        <f t="shared" si="56"/>
        <v>25470895.170000002</v>
      </c>
      <c r="L105" s="327">
        <f t="shared" si="56"/>
        <v>25961918.239999998</v>
      </c>
      <c r="M105" s="327">
        <f t="shared" si="56"/>
        <v>24286397.700000003</v>
      </c>
      <c r="N105" s="327">
        <f t="shared" si="56"/>
        <v>26943902.889999997</v>
      </c>
      <c r="O105" s="327">
        <f t="shared" si="56"/>
        <v>24885088.810000002</v>
      </c>
      <c r="P105" s="327">
        <f t="shared" si="56"/>
        <v>25497052.370000005</v>
      </c>
      <c r="Q105" s="327">
        <f t="shared" si="56"/>
        <v>310041319.51999998</v>
      </c>
      <c r="R105"/>
      <c r="S105"/>
      <c r="T105"/>
      <c r="U105"/>
    </row>
    <row r="106" spans="1:21">
      <c r="A106"/>
      <c r="B106" s="300" t="s">
        <v>2474</v>
      </c>
      <c r="C106"/>
      <c r="D106" s="297"/>
      <c r="E106" s="1">
        <f t="shared" ref="E106:P106" si="57">E58-E53+E84+E85</f>
        <v>58514.12200000001</v>
      </c>
      <c r="F106" s="1">
        <f t="shared" si="57"/>
        <v>58804.959000000003</v>
      </c>
      <c r="G106" s="1">
        <f t="shared" si="57"/>
        <v>58530.591</v>
      </c>
      <c r="H106" s="1">
        <f t="shared" si="57"/>
        <v>56103.299999999996</v>
      </c>
      <c r="I106" s="1">
        <f t="shared" si="57"/>
        <v>54229.857999999993</v>
      </c>
      <c r="J106" s="1">
        <f t="shared" si="57"/>
        <v>55024.943999999989</v>
      </c>
      <c r="K106" s="1">
        <f t="shared" si="57"/>
        <v>55882.253999999994</v>
      </c>
      <c r="L106" s="1">
        <f t="shared" si="57"/>
        <v>55770.382999999994</v>
      </c>
      <c r="M106" s="1">
        <f t="shared" si="57"/>
        <v>56695.156999999999</v>
      </c>
      <c r="N106" s="1">
        <f t="shared" si="57"/>
        <v>56907.743000000002</v>
      </c>
      <c r="O106" s="1">
        <f t="shared" si="57"/>
        <v>56461.423999999999</v>
      </c>
      <c r="P106" s="1">
        <f t="shared" si="57"/>
        <v>54775.067999999985</v>
      </c>
      <c r="Q106" s="1">
        <f>SUM(E106:P106)</f>
        <v>677699.80299999996</v>
      </c>
      <c r="R106"/>
      <c r="S106"/>
      <c r="T106"/>
      <c r="U106"/>
    </row>
    <row r="107" spans="1:21" ht="15">
      <c r="A107"/>
      <c r="B107" s="326" t="s">
        <v>2475</v>
      </c>
      <c r="C107"/>
      <c r="D107"/>
      <c r="E107" s="1">
        <f>E73</f>
        <v>27352.368999999999</v>
      </c>
      <c r="F107" s="1">
        <f t="shared" ref="F107:P107" si="58">F73</f>
        <v>27826.557000000001</v>
      </c>
      <c r="G107" s="1">
        <f t="shared" si="58"/>
        <v>27238.645</v>
      </c>
      <c r="H107" s="1">
        <f t="shared" si="58"/>
        <v>26523.517</v>
      </c>
      <c r="I107" s="1">
        <f t="shared" si="58"/>
        <v>26122.625999999997</v>
      </c>
      <c r="J107" s="1">
        <f t="shared" si="58"/>
        <v>26573.080999999998</v>
      </c>
      <c r="K107" s="1">
        <f t="shared" si="58"/>
        <v>27563.137000000002</v>
      </c>
      <c r="L107" s="1">
        <f t="shared" si="58"/>
        <v>27697.715999999993</v>
      </c>
      <c r="M107" s="1">
        <f t="shared" si="58"/>
        <v>28897.344000000001</v>
      </c>
      <c r="N107" s="1">
        <f t="shared" si="58"/>
        <v>28929.526999999998</v>
      </c>
      <c r="O107" s="1">
        <f t="shared" si="58"/>
        <v>28789.480000000003</v>
      </c>
      <c r="P107" s="1">
        <f t="shared" si="58"/>
        <v>27812.418999999998</v>
      </c>
      <c r="Q107" s="1">
        <f>SUM(E107:P107)</f>
        <v>331326.41799999995</v>
      </c>
      <c r="R107"/>
      <c r="S107"/>
      <c r="T107"/>
      <c r="U107"/>
    </row>
    <row r="108" spans="1:2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2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2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2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</sheetData>
  <conditionalFormatting sqref="T16">
    <cfRule type="expression" dxfId="2" priority="1" stopIfTrue="1">
      <formula>ABS(#REF!-#REF!)&gt;0.5</formula>
    </cfRule>
  </conditionalFormatting>
  <printOptions horizontalCentered="1"/>
  <pageMargins left="0.25" right="0.25" top="0.47" bottom="0.21" header="0.4" footer="0.18"/>
  <pageSetup scale="62" fitToHeight="2" orientation="landscape" r:id="rId1"/>
  <headerFooter alignWithMargins="0"/>
  <rowBreaks count="1" manualBreakCount="1">
    <brk id="74" max="1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  <pageSetUpPr fitToPage="1"/>
  </sheetPr>
  <dimension ref="A1:S157"/>
  <sheetViews>
    <sheetView topLeftCell="A112" workbookViewId="0">
      <selection activeCell="F159" sqref="F159"/>
    </sheetView>
  </sheetViews>
  <sheetFormatPr defaultRowHeight="12.75"/>
  <cols>
    <col min="1" max="1" width="15.83203125" customWidth="1"/>
    <col min="2" max="2" width="21.1640625" customWidth="1"/>
    <col min="3" max="14" width="13.83203125" customWidth="1"/>
    <col min="15" max="15" width="18.5" bestFit="1" customWidth="1"/>
  </cols>
  <sheetData>
    <row r="1" spans="1:19">
      <c r="A1" s="61" t="s">
        <v>2502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A2" s="77" t="s">
        <v>2515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>
      <c r="A3" s="241" t="s">
        <v>2517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>
      <c r="A4" s="77" t="s">
        <v>2516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3.5" thickBot="1">
      <c r="A5" s="242"/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77"/>
      <c r="Q5" s="77"/>
      <c r="R5" s="77"/>
      <c r="S5" s="77"/>
    </row>
    <row r="6" spans="1:19" ht="13.5" thickBot="1">
      <c r="A6" s="490" t="s">
        <v>2488</v>
      </c>
      <c r="B6" s="491"/>
      <c r="C6" s="335" t="s">
        <v>2503</v>
      </c>
      <c r="D6" s="335" t="s">
        <v>2504</v>
      </c>
      <c r="E6" s="335" t="s">
        <v>2505</v>
      </c>
      <c r="F6" s="335" t="s">
        <v>2506</v>
      </c>
      <c r="G6" s="335" t="s">
        <v>2507</v>
      </c>
      <c r="H6" s="335" t="s">
        <v>2508</v>
      </c>
      <c r="I6" s="335" t="s">
        <v>2509</v>
      </c>
      <c r="J6" s="335" t="s">
        <v>2510</v>
      </c>
      <c r="K6" s="335" t="s">
        <v>2511</v>
      </c>
      <c r="L6" s="335" t="s">
        <v>2512</v>
      </c>
      <c r="M6" s="335" t="s">
        <v>2513</v>
      </c>
      <c r="N6" s="335" t="s">
        <v>2514</v>
      </c>
      <c r="O6" s="336" t="s">
        <v>277</v>
      </c>
      <c r="P6" s="77"/>
      <c r="Q6" s="77"/>
      <c r="R6" s="77"/>
      <c r="S6" s="77"/>
    </row>
    <row r="7" spans="1:19" ht="13.5" thickBot="1">
      <c r="A7" s="335" t="s">
        <v>407</v>
      </c>
      <c r="B7" s="335" t="s">
        <v>62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77"/>
      <c r="Q7" s="77"/>
      <c r="R7" s="77"/>
      <c r="S7" s="77"/>
    </row>
    <row r="8" spans="1:19" ht="13.5" thickBot="1">
      <c r="A8" s="485" t="s">
        <v>2386</v>
      </c>
      <c r="B8" s="369" t="s">
        <v>222</v>
      </c>
      <c r="C8" s="342">
        <v>267831058.32499999</v>
      </c>
      <c r="D8" s="342">
        <v>247914360.96000001</v>
      </c>
      <c r="E8" s="342">
        <v>271494930.01800001</v>
      </c>
      <c r="F8" s="342">
        <v>188862176.84900001</v>
      </c>
      <c r="G8" s="342">
        <v>158827590.26300001</v>
      </c>
      <c r="H8" s="342">
        <v>150388867.13699999</v>
      </c>
      <c r="I8" s="342">
        <v>166749566.123</v>
      </c>
      <c r="J8" s="342">
        <v>182572062.31799999</v>
      </c>
      <c r="K8" s="342">
        <v>175243609.949</v>
      </c>
      <c r="L8" s="342">
        <v>166759990.45300001</v>
      </c>
      <c r="M8" s="342">
        <v>196805001.458</v>
      </c>
      <c r="N8" s="342">
        <v>258255706.588</v>
      </c>
      <c r="O8" s="343">
        <v>2431704920.441</v>
      </c>
      <c r="P8" s="77"/>
      <c r="Q8" s="77" t="str">
        <f t="shared" ref="Q8:Q39" si="0">IF(ISBLANK(A8),Q7,TRIM(A8))</f>
        <v>0001</v>
      </c>
      <c r="R8" s="77" t="str">
        <f t="shared" ref="R8:R39" si="1">IF(ISBLANK(B8),"",IF(CODE(LEFT(B8,1))&gt;57,"",LEFT(B8,2)))</f>
        <v>01</v>
      </c>
      <c r="S8" s="77" t="str">
        <f>Q8&amp;R8</f>
        <v>000101</v>
      </c>
    </row>
    <row r="9" spans="1:19" ht="13.5" thickBot="1">
      <c r="A9" s="486"/>
      <c r="B9" s="369" t="s">
        <v>236</v>
      </c>
      <c r="C9" s="342">
        <v>10241</v>
      </c>
      <c r="D9" s="342">
        <v>7974</v>
      </c>
      <c r="E9" s="342">
        <v>7434</v>
      </c>
      <c r="F9" s="342">
        <v>4390</v>
      </c>
      <c r="G9" s="342">
        <v>4847.2</v>
      </c>
      <c r="H9" s="342">
        <v>1921</v>
      </c>
      <c r="I9" s="342">
        <v>2084.61</v>
      </c>
      <c r="J9" s="342">
        <v>1372.39</v>
      </c>
      <c r="K9" s="342">
        <v>1555</v>
      </c>
      <c r="L9" s="342">
        <v>838</v>
      </c>
      <c r="M9" s="342">
        <v>4182.28</v>
      </c>
      <c r="N9" s="342">
        <v>11300.892</v>
      </c>
      <c r="O9" s="343">
        <v>58140.372000000003</v>
      </c>
      <c r="P9" s="77"/>
      <c r="Q9" s="77" t="str">
        <f t="shared" si="0"/>
        <v>0001</v>
      </c>
      <c r="R9" s="77" t="str">
        <f t="shared" si="1"/>
        <v>80</v>
      </c>
      <c r="S9" s="77" t="str">
        <f t="shared" ref="S9:S72" si="2">Q9&amp;R9</f>
        <v>000180</v>
      </c>
    </row>
    <row r="10" spans="1:19" ht="13.5" thickBot="1">
      <c r="A10" s="487"/>
      <c r="B10" s="370" t="s">
        <v>277</v>
      </c>
      <c r="C10" s="344">
        <v>267841299.32499999</v>
      </c>
      <c r="D10" s="344">
        <v>247922334.96000001</v>
      </c>
      <c r="E10" s="344">
        <v>271502364.01800001</v>
      </c>
      <c r="F10" s="344">
        <v>188866566.84900001</v>
      </c>
      <c r="G10" s="344">
        <v>158832437.463</v>
      </c>
      <c r="H10" s="344">
        <v>150390788.13699999</v>
      </c>
      <c r="I10" s="344">
        <v>166751650.73300001</v>
      </c>
      <c r="J10" s="344">
        <v>182573434.708</v>
      </c>
      <c r="K10" s="344">
        <v>175245164.949</v>
      </c>
      <c r="L10" s="344">
        <v>166760828.45300001</v>
      </c>
      <c r="M10" s="344">
        <v>196809183.73800001</v>
      </c>
      <c r="N10" s="344">
        <v>258267007.47999999</v>
      </c>
      <c r="O10" s="344">
        <v>2431763060.8130002</v>
      </c>
      <c r="P10" s="77"/>
      <c r="Q10" s="77" t="str">
        <f t="shared" si="0"/>
        <v>0001</v>
      </c>
      <c r="R10" s="77" t="str">
        <f t="shared" si="1"/>
        <v/>
      </c>
      <c r="S10" s="77" t="str">
        <f t="shared" si="2"/>
        <v>0001</v>
      </c>
    </row>
    <row r="11" spans="1:19" ht="13.5" thickBot="1">
      <c r="A11" s="485" t="s">
        <v>2444</v>
      </c>
      <c r="B11" s="369" t="s">
        <v>222</v>
      </c>
      <c r="C11" s="342">
        <v>580053.67599999998</v>
      </c>
      <c r="D11" s="342">
        <v>541307.33499999996</v>
      </c>
      <c r="E11" s="342">
        <v>592340.36199999996</v>
      </c>
      <c r="F11" s="342">
        <v>390822.39</v>
      </c>
      <c r="G11" s="342">
        <v>304576.77899999998</v>
      </c>
      <c r="H11" s="342">
        <v>250103.22</v>
      </c>
      <c r="I11" s="342">
        <v>259800.595</v>
      </c>
      <c r="J11" s="342">
        <v>268162.89399999997</v>
      </c>
      <c r="K11" s="342">
        <v>258864.79300000001</v>
      </c>
      <c r="L11" s="342">
        <v>229542.24400000001</v>
      </c>
      <c r="M11" s="342">
        <v>332385.223</v>
      </c>
      <c r="N11" s="342">
        <v>494004.50699999998</v>
      </c>
      <c r="O11" s="343">
        <v>4501964.0180000002</v>
      </c>
      <c r="P11" s="77"/>
      <c r="Q11" s="77" t="str">
        <f t="shared" si="0"/>
        <v>0002</v>
      </c>
      <c r="R11" s="77" t="str">
        <f t="shared" si="1"/>
        <v>01</v>
      </c>
      <c r="S11" s="77" t="str">
        <f t="shared" si="2"/>
        <v>000201</v>
      </c>
    </row>
    <row r="12" spans="1:19" ht="13.5" thickBot="1">
      <c r="A12" s="487"/>
      <c r="B12" s="370" t="s">
        <v>277</v>
      </c>
      <c r="C12" s="344">
        <v>580053.67599999998</v>
      </c>
      <c r="D12" s="344">
        <v>541307.33499999996</v>
      </c>
      <c r="E12" s="344">
        <v>592340.36199999996</v>
      </c>
      <c r="F12" s="344">
        <v>390822.39</v>
      </c>
      <c r="G12" s="344">
        <v>304576.77899999998</v>
      </c>
      <c r="H12" s="344">
        <v>250103.22</v>
      </c>
      <c r="I12" s="344">
        <v>259800.595</v>
      </c>
      <c r="J12" s="344">
        <v>268162.89399999997</v>
      </c>
      <c r="K12" s="344">
        <v>258864.79300000001</v>
      </c>
      <c r="L12" s="344">
        <v>229542.24400000001</v>
      </c>
      <c r="M12" s="344">
        <v>332385.223</v>
      </c>
      <c r="N12" s="344">
        <v>494004.50699999998</v>
      </c>
      <c r="O12" s="344">
        <v>4501964.0180000002</v>
      </c>
      <c r="P12" s="77"/>
      <c r="Q12" s="77" t="str">
        <f t="shared" si="0"/>
        <v>0002</v>
      </c>
      <c r="R12" s="77" t="str">
        <f t="shared" si="1"/>
        <v/>
      </c>
      <c r="S12" s="77" t="str">
        <f t="shared" si="2"/>
        <v>0002</v>
      </c>
    </row>
    <row r="13" spans="1:19" ht="13.5" thickBot="1">
      <c r="A13" s="485" t="s">
        <v>2387</v>
      </c>
      <c r="B13" s="369" t="s">
        <v>226</v>
      </c>
      <c r="C13" s="342">
        <v>52204865.358000003</v>
      </c>
      <c r="D13" s="342">
        <v>50384882.325000003</v>
      </c>
      <c r="E13" s="342">
        <v>53431836.902999997</v>
      </c>
      <c r="F13" s="342">
        <v>44142454.785999998</v>
      </c>
      <c r="G13" s="342">
        <v>40868139.688000001</v>
      </c>
      <c r="H13" s="342">
        <v>41132675.622000001</v>
      </c>
      <c r="I13" s="342">
        <v>44115492.042000003</v>
      </c>
      <c r="J13" s="342">
        <v>46706146.339000002</v>
      </c>
      <c r="K13" s="342">
        <v>46466542.964000002</v>
      </c>
      <c r="L13" s="342">
        <v>41705342.523000002</v>
      </c>
      <c r="M13" s="342">
        <v>43896552.982000001</v>
      </c>
      <c r="N13" s="342">
        <v>52663422.807999998</v>
      </c>
      <c r="O13" s="343">
        <v>557718354.34000003</v>
      </c>
      <c r="P13" s="77"/>
      <c r="Q13" s="77" t="str">
        <f t="shared" si="0"/>
        <v>0011</v>
      </c>
      <c r="R13" s="77" t="str">
        <f t="shared" si="1"/>
        <v>21</v>
      </c>
      <c r="S13" s="77" t="str">
        <f t="shared" si="2"/>
        <v>001121</v>
      </c>
    </row>
    <row r="14" spans="1:19" ht="13.5" thickBot="1">
      <c r="A14" s="486"/>
      <c r="B14" s="369" t="s">
        <v>228</v>
      </c>
      <c r="C14" s="342">
        <v>630129.78300000005</v>
      </c>
      <c r="D14" s="342">
        <v>619867.755</v>
      </c>
      <c r="E14" s="342">
        <v>654713.59400000004</v>
      </c>
      <c r="F14" s="342">
        <v>493718.00599999999</v>
      </c>
      <c r="G14" s="342">
        <v>428191.85800000001</v>
      </c>
      <c r="H14" s="342">
        <v>416767.65299999999</v>
      </c>
      <c r="I14" s="342">
        <v>414400.90899999999</v>
      </c>
      <c r="J14" s="342">
        <v>438267.18199999997</v>
      </c>
      <c r="K14" s="342">
        <v>428792.67700000003</v>
      </c>
      <c r="L14" s="342">
        <v>440346.75099999999</v>
      </c>
      <c r="M14" s="342">
        <v>552804.66899999999</v>
      </c>
      <c r="N14" s="342">
        <v>581068.89300000004</v>
      </c>
      <c r="O14" s="343">
        <v>6099069.7300000004</v>
      </c>
      <c r="P14" s="77"/>
      <c r="Q14" s="77" t="str">
        <f t="shared" si="0"/>
        <v>0011</v>
      </c>
      <c r="R14" s="77" t="str">
        <f t="shared" si="1"/>
        <v>31</v>
      </c>
      <c r="S14" s="77" t="str">
        <f t="shared" si="2"/>
        <v>001131</v>
      </c>
    </row>
    <row r="15" spans="1:19" ht="13.5" thickBot="1">
      <c r="A15" s="486"/>
      <c r="B15" s="369" t="s">
        <v>236</v>
      </c>
      <c r="C15" s="342">
        <v>248037.18</v>
      </c>
      <c r="D15" s="342">
        <v>242031.935</v>
      </c>
      <c r="E15" s="342">
        <v>270949.245</v>
      </c>
      <c r="F15" s="342">
        <v>201354.30799999999</v>
      </c>
      <c r="G15" s="342">
        <v>165692.31599999999</v>
      </c>
      <c r="H15" s="342">
        <v>107638.939</v>
      </c>
      <c r="I15" s="342">
        <v>142236.49799999999</v>
      </c>
      <c r="J15" s="342">
        <v>148897.84099999999</v>
      </c>
      <c r="K15" s="342">
        <v>185251.204</v>
      </c>
      <c r="L15" s="342">
        <v>144993.64000000001</v>
      </c>
      <c r="M15" s="342">
        <v>173955.48</v>
      </c>
      <c r="N15" s="342">
        <v>229706.62299999999</v>
      </c>
      <c r="O15" s="343">
        <v>2260745.2089999998</v>
      </c>
      <c r="P15" s="77"/>
      <c r="Q15" s="77" t="str">
        <f t="shared" si="0"/>
        <v>0011</v>
      </c>
      <c r="R15" s="77" t="str">
        <f t="shared" si="1"/>
        <v>80</v>
      </c>
      <c r="S15" s="77" t="str">
        <f t="shared" si="2"/>
        <v>001180</v>
      </c>
    </row>
    <row r="16" spans="1:19" ht="13.5" thickBot="1">
      <c r="A16" s="487"/>
      <c r="B16" s="370" t="s">
        <v>277</v>
      </c>
      <c r="C16" s="344">
        <v>53083032.321000002</v>
      </c>
      <c r="D16" s="344">
        <v>51246782.015000001</v>
      </c>
      <c r="E16" s="344">
        <v>54357499.741999999</v>
      </c>
      <c r="F16" s="344">
        <v>44837527.100000001</v>
      </c>
      <c r="G16" s="344">
        <v>41462023.862000003</v>
      </c>
      <c r="H16" s="344">
        <v>41657082.214000002</v>
      </c>
      <c r="I16" s="344">
        <v>44672129.449000001</v>
      </c>
      <c r="J16" s="344">
        <v>47293311.362000003</v>
      </c>
      <c r="K16" s="344">
        <v>47080586.844999999</v>
      </c>
      <c r="L16" s="344">
        <v>42290682.913999997</v>
      </c>
      <c r="M16" s="344">
        <v>44623313.130999997</v>
      </c>
      <c r="N16" s="344">
        <v>53474198.324000001</v>
      </c>
      <c r="O16" s="344">
        <v>566078169.27900004</v>
      </c>
      <c r="P16" s="77"/>
      <c r="Q16" s="77" t="str">
        <f t="shared" si="0"/>
        <v>0011</v>
      </c>
      <c r="R16" s="77" t="str">
        <f t="shared" si="1"/>
        <v/>
      </c>
      <c r="S16" s="77" t="str">
        <f t="shared" si="2"/>
        <v>0011</v>
      </c>
    </row>
    <row r="17" spans="1:19" ht="13.5" thickBot="1">
      <c r="A17" s="485" t="s">
        <v>2388</v>
      </c>
      <c r="B17" s="369" t="s">
        <v>222</v>
      </c>
      <c r="C17" s="342">
        <v>6837294.8020000001</v>
      </c>
      <c r="D17" s="342">
        <v>6592706.4720000001</v>
      </c>
      <c r="E17" s="342">
        <v>7219460.682</v>
      </c>
      <c r="F17" s="342">
        <v>5132241.7479999997</v>
      </c>
      <c r="G17" s="342">
        <v>4021853.8829999999</v>
      </c>
      <c r="H17" s="342">
        <v>3596510.247</v>
      </c>
      <c r="I17" s="342">
        <v>3730905.6179999998</v>
      </c>
      <c r="J17" s="342">
        <v>3971285.0460000001</v>
      </c>
      <c r="K17" s="342">
        <v>4020595.1940000001</v>
      </c>
      <c r="L17" s="342">
        <v>4234166.5070000002</v>
      </c>
      <c r="M17" s="342">
        <v>4985396.8720000004</v>
      </c>
      <c r="N17" s="342">
        <v>6674914.3899999997</v>
      </c>
      <c r="O17" s="343">
        <v>61017331.461000003</v>
      </c>
      <c r="P17" s="77"/>
      <c r="Q17" s="77" t="str">
        <f t="shared" si="0"/>
        <v>0012</v>
      </c>
      <c r="R17" s="77" t="str">
        <f t="shared" si="1"/>
        <v>01</v>
      </c>
      <c r="S17" s="77" t="str">
        <f t="shared" si="2"/>
        <v>001201</v>
      </c>
    </row>
    <row r="18" spans="1:19" ht="13.5" thickBot="1">
      <c r="A18" s="486"/>
      <c r="B18" s="369" t="s">
        <v>236</v>
      </c>
      <c r="C18" s="342">
        <v>0</v>
      </c>
      <c r="D18" s="342">
        <v>0</v>
      </c>
      <c r="E18" s="342">
        <v>0</v>
      </c>
      <c r="F18" s="342">
        <v>0</v>
      </c>
      <c r="G18" s="342">
        <v>0</v>
      </c>
      <c r="H18" s="342">
        <v>0</v>
      </c>
      <c r="I18" s="342">
        <v>0</v>
      </c>
      <c r="J18" s="342">
        <v>0</v>
      </c>
      <c r="K18" s="342">
        <v>0</v>
      </c>
      <c r="L18" s="342">
        <v>0</v>
      </c>
      <c r="M18" s="342">
        <v>0</v>
      </c>
      <c r="N18" s="342">
        <v>1.796</v>
      </c>
      <c r="O18" s="343">
        <v>1.796</v>
      </c>
      <c r="P18" s="77"/>
      <c r="Q18" s="77" t="str">
        <f t="shared" si="0"/>
        <v>0012</v>
      </c>
      <c r="R18" s="77" t="str">
        <f t="shared" si="1"/>
        <v>80</v>
      </c>
      <c r="S18" s="77" t="str">
        <f t="shared" si="2"/>
        <v>001280</v>
      </c>
    </row>
    <row r="19" spans="1:19" ht="13.5" thickBot="1">
      <c r="A19" s="487"/>
      <c r="B19" s="370" t="s">
        <v>277</v>
      </c>
      <c r="C19" s="344">
        <v>6837294.8020000001</v>
      </c>
      <c r="D19" s="344">
        <v>6592706.4720000001</v>
      </c>
      <c r="E19" s="344">
        <v>7219460.682</v>
      </c>
      <c r="F19" s="344">
        <v>5132241.7479999997</v>
      </c>
      <c r="G19" s="344">
        <v>4021853.8829999999</v>
      </c>
      <c r="H19" s="344">
        <v>3596510.247</v>
      </c>
      <c r="I19" s="344">
        <v>3730905.6179999998</v>
      </c>
      <c r="J19" s="344">
        <v>3971285.0460000001</v>
      </c>
      <c r="K19" s="344">
        <v>4020595.1940000001</v>
      </c>
      <c r="L19" s="344">
        <v>4234166.5070000002</v>
      </c>
      <c r="M19" s="344">
        <v>4985396.8720000004</v>
      </c>
      <c r="N19" s="344">
        <v>6674916.1859999998</v>
      </c>
      <c r="O19" s="344">
        <v>61017333.256999999</v>
      </c>
      <c r="P19" s="77"/>
      <c r="Q19" s="77" t="str">
        <f t="shared" si="0"/>
        <v>0012</v>
      </c>
      <c r="R19" s="77" t="str">
        <f t="shared" si="1"/>
        <v/>
      </c>
      <c r="S19" s="77" t="str">
        <f t="shared" si="2"/>
        <v>0012</v>
      </c>
    </row>
    <row r="20" spans="1:19" ht="13.5" thickBot="1">
      <c r="A20" s="485" t="s">
        <v>2389</v>
      </c>
      <c r="B20" s="369" t="s">
        <v>226</v>
      </c>
      <c r="C20" s="342">
        <v>108206322.255</v>
      </c>
      <c r="D20" s="342">
        <v>101322286.81</v>
      </c>
      <c r="E20" s="342">
        <v>107325850.98800001</v>
      </c>
      <c r="F20" s="342">
        <v>97647302.464000002</v>
      </c>
      <c r="G20" s="342">
        <v>97258473.681999996</v>
      </c>
      <c r="H20" s="342">
        <v>100257248.013</v>
      </c>
      <c r="I20" s="342">
        <v>106003833.45</v>
      </c>
      <c r="J20" s="342">
        <v>107640536.272</v>
      </c>
      <c r="K20" s="342">
        <v>106658023.89399999</v>
      </c>
      <c r="L20" s="342">
        <v>102795541.833</v>
      </c>
      <c r="M20" s="342">
        <v>97575746.261999995</v>
      </c>
      <c r="N20" s="342">
        <v>110304313.78399999</v>
      </c>
      <c r="O20" s="343">
        <v>1242995479.707</v>
      </c>
      <c r="P20" s="77"/>
      <c r="Q20" s="77" t="str">
        <f t="shared" si="0"/>
        <v>0021</v>
      </c>
      <c r="R20" s="77" t="str">
        <f t="shared" si="1"/>
        <v>21</v>
      </c>
      <c r="S20" s="77" t="str">
        <f t="shared" si="2"/>
        <v>002121</v>
      </c>
    </row>
    <row r="21" spans="1:19" ht="13.5" thickBot="1">
      <c r="A21" s="486"/>
      <c r="B21" s="369" t="s">
        <v>228</v>
      </c>
      <c r="C21" s="342">
        <v>7981337.5700000003</v>
      </c>
      <c r="D21" s="342">
        <v>7874651.0599999996</v>
      </c>
      <c r="E21" s="342">
        <v>8111712.5199999996</v>
      </c>
      <c r="F21" s="342">
        <v>7609568.0499999998</v>
      </c>
      <c r="G21" s="342">
        <v>7154606.0800000001</v>
      </c>
      <c r="H21" s="342">
        <v>7383762.0999999996</v>
      </c>
      <c r="I21" s="342">
        <v>7498179.8399999999</v>
      </c>
      <c r="J21" s="342">
        <v>7294199.3099999996</v>
      </c>
      <c r="K21" s="342">
        <v>7643562.75</v>
      </c>
      <c r="L21" s="342">
        <v>7186315.04</v>
      </c>
      <c r="M21" s="342">
        <v>7105603.7599999998</v>
      </c>
      <c r="N21" s="342">
        <v>8280648.0700000003</v>
      </c>
      <c r="O21" s="343">
        <v>91124146.150000006</v>
      </c>
      <c r="P21" s="77"/>
      <c r="Q21" s="77" t="str">
        <f t="shared" si="0"/>
        <v>0021</v>
      </c>
      <c r="R21" s="77" t="str">
        <f t="shared" si="1"/>
        <v>31</v>
      </c>
      <c r="S21" s="77" t="str">
        <f t="shared" si="2"/>
        <v>002131</v>
      </c>
    </row>
    <row r="22" spans="1:19" ht="13.5" thickBot="1">
      <c r="A22" s="486"/>
      <c r="B22" s="369" t="s">
        <v>236</v>
      </c>
      <c r="C22" s="342">
        <v>835499.36</v>
      </c>
      <c r="D22" s="342">
        <v>796923.36</v>
      </c>
      <c r="E22" s="342">
        <v>767344.48</v>
      </c>
      <c r="F22" s="342">
        <v>756565.44</v>
      </c>
      <c r="G22" s="342">
        <v>695646.84</v>
      </c>
      <c r="H22" s="342">
        <v>707264.8</v>
      </c>
      <c r="I22" s="342">
        <v>685503.44</v>
      </c>
      <c r="J22" s="342">
        <v>658855.48</v>
      </c>
      <c r="K22" s="342">
        <v>690208.64</v>
      </c>
      <c r="L22" s="342">
        <v>688151.84</v>
      </c>
      <c r="M22" s="342">
        <v>675808.04</v>
      </c>
      <c r="N22" s="342">
        <v>809878.16</v>
      </c>
      <c r="O22" s="343">
        <v>8767649.8800000008</v>
      </c>
      <c r="P22" s="77"/>
      <c r="Q22" s="77" t="str">
        <f t="shared" si="0"/>
        <v>0021</v>
      </c>
      <c r="R22" s="77" t="str">
        <f t="shared" si="1"/>
        <v>80</v>
      </c>
      <c r="S22" s="77" t="str">
        <f t="shared" si="2"/>
        <v>002180</v>
      </c>
    </row>
    <row r="23" spans="1:19" ht="13.5" thickBot="1">
      <c r="A23" s="487"/>
      <c r="B23" s="370" t="s">
        <v>277</v>
      </c>
      <c r="C23" s="344">
        <v>117023159.185</v>
      </c>
      <c r="D23" s="344">
        <v>109993861.23</v>
      </c>
      <c r="E23" s="344">
        <v>116204907.98800001</v>
      </c>
      <c r="F23" s="344">
        <v>106013435.954</v>
      </c>
      <c r="G23" s="344">
        <v>105108726.602</v>
      </c>
      <c r="H23" s="344">
        <v>108348274.913</v>
      </c>
      <c r="I23" s="344">
        <v>114187516.73</v>
      </c>
      <c r="J23" s="344">
        <v>115593591.06200001</v>
      </c>
      <c r="K23" s="344">
        <v>114991795.28399999</v>
      </c>
      <c r="L23" s="344">
        <v>110670008.713</v>
      </c>
      <c r="M23" s="344">
        <v>105357158.06200001</v>
      </c>
      <c r="N23" s="344">
        <v>119394840.014</v>
      </c>
      <c r="O23" s="344">
        <v>1342887275.737</v>
      </c>
      <c r="P23" s="77"/>
      <c r="Q23" s="77" t="str">
        <f t="shared" si="0"/>
        <v>0021</v>
      </c>
      <c r="R23" s="77" t="str">
        <f t="shared" si="1"/>
        <v/>
      </c>
      <c r="S23" s="77" t="str">
        <f t="shared" si="2"/>
        <v>0021</v>
      </c>
    </row>
    <row r="24" spans="1:19" ht="13.5" thickBot="1">
      <c r="A24" s="485" t="s">
        <v>2390</v>
      </c>
      <c r="B24" s="369" t="s">
        <v>222</v>
      </c>
      <c r="C24" s="342">
        <v>3558257.44</v>
      </c>
      <c r="D24" s="342">
        <v>3261933.92</v>
      </c>
      <c r="E24" s="342">
        <v>3652455.84</v>
      </c>
      <c r="F24" s="342">
        <v>2658606.7200000002</v>
      </c>
      <c r="G24" s="342">
        <v>2247395.2000000002</v>
      </c>
      <c r="H24" s="342">
        <v>2170828.6</v>
      </c>
      <c r="I24" s="342">
        <v>2293234.84</v>
      </c>
      <c r="J24" s="342">
        <v>2528387.52</v>
      </c>
      <c r="K24" s="342">
        <v>2314246.96</v>
      </c>
      <c r="L24" s="342">
        <v>2542421.88</v>
      </c>
      <c r="M24" s="342">
        <v>2624069.36</v>
      </c>
      <c r="N24" s="342">
        <v>3289862.24</v>
      </c>
      <c r="O24" s="343">
        <v>33141700.52</v>
      </c>
      <c r="P24" s="77"/>
      <c r="Q24" s="77" t="str">
        <f t="shared" si="0"/>
        <v>0022</v>
      </c>
      <c r="R24" s="77" t="str">
        <f t="shared" si="1"/>
        <v>01</v>
      </c>
      <c r="S24" s="77" t="str">
        <f t="shared" si="2"/>
        <v>002201</v>
      </c>
    </row>
    <row r="25" spans="1:19" ht="13.5" thickBot="1">
      <c r="A25" s="487"/>
      <c r="B25" s="370" t="s">
        <v>277</v>
      </c>
      <c r="C25" s="344">
        <v>3558257.44</v>
      </c>
      <c r="D25" s="344">
        <v>3261933.92</v>
      </c>
      <c r="E25" s="344">
        <v>3652455.84</v>
      </c>
      <c r="F25" s="344">
        <v>2658606.7200000002</v>
      </c>
      <c r="G25" s="344">
        <v>2247395.2000000002</v>
      </c>
      <c r="H25" s="344">
        <v>2170828.6</v>
      </c>
      <c r="I25" s="344">
        <v>2293234.84</v>
      </c>
      <c r="J25" s="344">
        <v>2528387.52</v>
      </c>
      <c r="K25" s="344">
        <v>2314246.96</v>
      </c>
      <c r="L25" s="344">
        <v>2542421.88</v>
      </c>
      <c r="M25" s="344">
        <v>2624069.36</v>
      </c>
      <c r="N25" s="344">
        <v>3289862.24</v>
      </c>
      <c r="O25" s="344">
        <v>33141700.52</v>
      </c>
      <c r="P25" s="77"/>
      <c r="Q25" s="77" t="str">
        <f t="shared" si="0"/>
        <v>0022</v>
      </c>
      <c r="R25" s="77" t="str">
        <f t="shared" si="1"/>
        <v/>
      </c>
      <c r="S25" s="77" t="str">
        <f t="shared" si="2"/>
        <v>0022</v>
      </c>
    </row>
    <row r="26" spans="1:19" ht="13.5" thickBot="1">
      <c r="A26" s="485" t="s">
        <v>2391</v>
      </c>
      <c r="B26" s="369" t="s">
        <v>226</v>
      </c>
      <c r="C26" s="342">
        <v>24020751.037999999</v>
      </c>
      <c r="D26" s="342">
        <v>24857286.920000002</v>
      </c>
      <c r="E26" s="342">
        <v>23524157.280000001</v>
      </c>
      <c r="F26" s="342">
        <v>24419144.699999999</v>
      </c>
      <c r="G26" s="342">
        <v>22764703.699999999</v>
      </c>
      <c r="H26" s="342">
        <v>23671534.800000001</v>
      </c>
      <c r="I26" s="342">
        <v>23611564.399999999</v>
      </c>
      <c r="J26" s="342">
        <v>25729881.289999999</v>
      </c>
      <c r="K26" s="342">
        <v>27598005.541000001</v>
      </c>
      <c r="L26" s="342">
        <v>24629401.594000001</v>
      </c>
      <c r="M26" s="342">
        <v>24066562.170000002</v>
      </c>
      <c r="N26" s="342">
        <v>23570371.969999999</v>
      </c>
      <c r="O26" s="343">
        <v>292463365.403</v>
      </c>
      <c r="P26" s="77"/>
      <c r="Q26" s="77" t="str">
        <f t="shared" si="0"/>
        <v>0025</v>
      </c>
      <c r="R26" s="77" t="str">
        <f t="shared" si="1"/>
        <v>21</v>
      </c>
      <c r="S26" s="77" t="str">
        <f t="shared" si="2"/>
        <v>002521</v>
      </c>
    </row>
    <row r="27" spans="1:19" ht="13.5" thickBot="1">
      <c r="A27" s="486"/>
      <c r="B27" s="369" t="s">
        <v>228</v>
      </c>
      <c r="C27" s="342">
        <v>68454789.899000004</v>
      </c>
      <c r="D27" s="342">
        <v>66477624.700000003</v>
      </c>
      <c r="E27" s="342">
        <v>61732431.200000003</v>
      </c>
      <c r="F27" s="342">
        <v>65695881.600000001</v>
      </c>
      <c r="G27" s="342">
        <v>59025408.200000003</v>
      </c>
      <c r="H27" s="342">
        <v>68614688.599999994</v>
      </c>
      <c r="I27" s="342">
        <v>67027377.600000001</v>
      </c>
      <c r="J27" s="342">
        <v>70469820.400000006</v>
      </c>
      <c r="K27" s="342">
        <v>70771011.799999997</v>
      </c>
      <c r="L27" s="342">
        <v>67236846.799999997</v>
      </c>
      <c r="M27" s="342">
        <v>69824348.599999994</v>
      </c>
      <c r="N27" s="342">
        <v>59409359.200000003</v>
      </c>
      <c r="O27" s="343">
        <v>794739588.59899998</v>
      </c>
      <c r="P27" s="77"/>
      <c r="Q27" s="77" t="str">
        <f t="shared" si="0"/>
        <v>0025</v>
      </c>
      <c r="R27" s="77" t="str">
        <f t="shared" si="1"/>
        <v>31</v>
      </c>
      <c r="S27" s="77" t="str">
        <f t="shared" si="2"/>
        <v>002531</v>
      </c>
    </row>
    <row r="28" spans="1:19" ht="13.5" thickBot="1">
      <c r="A28" s="487"/>
      <c r="B28" s="370" t="s">
        <v>277</v>
      </c>
      <c r="C28" s="344">
        <v>92475540.937000006</v>
      </c>
      <c r="D28" s="344">
        <v>91334911.620000005</v>
      </c>
      <c r="E28" s="344">
        <v>85256588.480000004</v>
      </c>
      <c r="F28" s="344">
        <v>90115026.299999997</v>
      </c>
      <c r="G28" s="344">
        <v>81790111.900000006</v>
      </c>
      <c r="H28" s="344">
        <v>92286223.400000006</v>
      </c>
      <c r="I28" s="344">
        <v>90638942</v>
      </c>
      <c r="J28" s="344">
        <v>96199701.689999998</v>
      </c>
      <c r="K28" s="344">
        <v>98369017.341000006</v>
      </c>
      <c r="L28" s="344">
        <v>91866248.393999994</v>
      </c>
      <c r="M28" s="344">
        <v>93890910.769999996</v>
      </c>
      <c r="N28" s="344">
        <v>82979731.170000002</v>
      </c>
      <c r="O28" s="344">
        <v>1087202954.0020001</v>
      </c>
      <c r="P28" s="77"/>
      <c r="Q28" s="77" t="str">
        <f t="shared" si="0"/>
        <v>0025</v>
      </c>
      <c r="R28" s="77" t="str">
        <f t="shared" si="1"/>
        <v/>
      </c>
      <c r="S28" s="77" t="str">
        <f t="shared" si="2"/>
        <v>0025</v>
      </c>
    </row>
    <row r="29" spans="1:19" ht="13.5" thickBot="1">
      <c r="A29" s="485" t="s">
        <v>2392</v>
      </c>
      <c r="B29" s="369" t="s">
        <v>222</v>
      </c>
      <c r="C29" s="342">
        <v>1013.9829999999999</v>
      </c>
      <c r="D29" s="342">
        <v>1096.5619999999999</v>
      </c>
      <c r="E29" s="342">
        <v>2560.5610000000001</v>
      </c>
      <c r="F29" s="342">
        <v>3028.422</v>
      </c>
      <c r="G29" s="342">
        <v>1184.45</v>
      </c>
      <c r="H29" s="342">
        <v>1124.43</v>
      </c>
      <c r="I29" s="342">
        <v>294.70800000000003</v>
      </c>
      <c r="J29" s="342">
        <v>232.00299999999999</v>
      </c>
      <c r="K29" s="342">
        <v>216.65899999999999</v>
      </c>
      <c r="L29" s="342">
        <v>226.97499999999999</v>
      </c>
      <c r="M29" s="342">
        <v>220.399</v>
      </c>
      <c r="N29" s="342">
        <v>269.63900000000001</v>
      </c>
      <c r="O29" s="343">
        <v>11468.790999999999</v>
      </c>
      <c r="P29" s="77"/>
      <c r="Q29" s="77" t="str">
        <f t="shared" si="0"/>
        <v>0030</v>
      </c>
      <c r="R29" s="77" t="str">
        <f t="shared" si="1"/>
        <v>01</v>
      </c>
      <c r="S29" s="77" t="str">
        <f t="shared" si="2"/>
        <v>003001</v>
      </c>
    </row>
    <row r="30" spans="1:19" ht="13.5" thickBot="1">
      <c r="A30" s="486"/>
      <c r="B30" s="369" t="s">
        <v>230</v>
      </c>
      <c r="C30" s="342">
        <v>5880</v>
      </c>
      <c r="D30" s="342">
        <v>5520</v>
      </c>
      <c r="E30" s="342">
        <v>5453.36</v>
      </c>
      <c r="F30" s="342">
        <v>152040</v>
      </c>
      <c r="G30" s="342">
        <v>3630580</v>
      </c>
      <c r="H30" s="342">
        <v>5610160</v>
      </c>
      <c r="I30" s="342">
        <v>6277180</v>
      </c>
      <c r="J30" s="342">
        <v>5034743.28</v>
      </c>
      <c r="K30" s="342">
        <v>6449836.7199999997</v>
      </c>
      <c r="L30" s="342">
        <v>2328707.12</v>
      </c>
      <c r="M30" s="342">
        <v>146204.92000000001</v>
      </c>
      <c r="N30" s="342">
        <v>-6419.32</v>
      </c>
      <c r="O30" s="343">
        <v>29639886.079999998</v>
      </c>
      <c r="P30" s="77"/>
      <c r="Q30" s="77" t="str">
        <f t="shared" si="0"/>
        <v>0030</v>
      </c>
      <c r="R30" s="77" t="str">
        <f t="shared" si="1"/>
        <v>39</v>
      </c>
      <c r="S30" s="77" t="str">
        <f t="shared" si="2"/>
        <v>003039</v>
      </c>
    </row>
    <row r="31" spans="1:19" ht="13.5" thickBot="1">
      <c r="A31" s="487"/>
      <c r="B31" s="370" t="s">
        <v>277</v>
      </c>
      <c r="C31" s="344">
        <v>6893.9830000000002</v>
      </c>
      <c r="D31" s="344">
        <v>6616.5619999999999</v>
      </c>
      <c r="E31" s="344">
        <v>8013.9210000000003</v>
      </c>
      <c r="F31" s="344">
        <v>155068.42199999999</v>
      </c>
      <c r="G31" s="344">
        <v>3631764.45</v>
      </c>
      <c r="H31" s="344">
        <v>5611284.4299999997</v>
      </c>
      <c r="I31" s="344">
        <v>6277474.7079999996</v>
      </c>
      <c r="J31" s="344">
        <v>5034975.2829999998</v>
      </c>
      <c r="K31" s="344">
        <v>6450053.3789999997</v>
      </c>
      <c r="L31" s="344">
        <v>2328934.0950000002</v>
      </c>
      <c r="M31" s="344">
        <v>146425.31899999999</v>
      </c>
      <c r="N31" s="344">
        <v>-6149.6809999999996</v>
      </c>
      <c r="O31" s="344">
        <v>29651354.870999999</v>
      </c>
      <c r="P31" s="77"/>
      <c r="Q31" s="77" t="str">
        <f t="shared" si="0"/>
        <v>0030</v>
      </c>
      <c r="R31" s="77" t="str">
        <f t="shared" si="1"/>
        <v/>
      </c>
      <c r="S31" s="77" t="str">
        <f t="shared" si="2"/>
        <v>0030</v>
      </c>
    </row>
    <row r="32" spans="1:19" ht="13.5" thickBot="1">
      <c r="A32" s="485" t="s">
        <v>2393</v>
      </c>
      <c r="B32" s="369" t="s">
        <v>226</v>
      </c>
      <c r="C32" s="342">
        <v>2953632.9939999999</v>
      </c>
      <c r="D32" s="342">
        <v>2875759.6189999999</v>
      </c>
      <c r="E32" s="342">
        <v>3112379.6209999998</v>
      </c>
      <c r="F32" s="342">
        <v>3191652.57</v>
      </c>
      <c r="G32" s="342">
        <v>4891706.193</v>
      </c>
      <c r="H32" s="342">
        <v>7986811.2790000001</v>
      </c>
      <c r="I32" s="342">
        <v>10320700.021</v>
      </c>
      <c r="J32" s="342">
        <v>12918596.482000001</v>
      </c>
      <c r="K32" s="342">
        <v>11830863.125</v>
      </c>
      <c r="L32" s="342">
        <v>5540009.1440000003</v>
      </c>
      <c r="M32" s="342">
        <v>2758053.6209999998</v>
      </c>
      <c r="N32" s="342">
        <v>3088380.8969999999</v>
      </c>
      <c r="O32" s="343">
        <v>71468545.566</v>
      </c>
      <c r="P32" s="77"/>
      <c r="Q32" s="77" t="str">
        <f t="shared" si="0"/>
        <v>0031</v>
      </c>
      <c r="R32" s="77" t="str">
        <f t="shared" si="1"/>
        <v>21</v>
      </c>
      <c r="S32" s="77" t="str">
        <f t="shared" si="2"/>
        <v>003121</v>
      </c>
    </row>
    <row r="33" spans="1:19" ht="13.5" thickBot="1">
      <c r="A33" s="486"/>
      <c r="B33" s="369" t="s">
        <v>228</v>
      </c>
      <c r="C33" s="342">
        <v>620885.37100000004</v>
      </c>
      <c r="D33" s="342">
        <v>635896.66799999995</v>
      </c>
      <c r="E33" s="342">
        <v>572185.65099999995</v>
      </c>
      <c r="F33" s="342">
        <v>626611.58900000004</v>
      </c>
      <c r="G33" s="342">
        <v>755453.647</v>
      </c>
      <c r="H33" s="342">
        <v>1080592.7120000001</v>
      </c>
      <c r="I33" s="342">
        <v>1398919.807</v>
      </c>
      <c r="J33" s="342">
        <v>1900890.9609999999</v>
      </c>
      <c r="K33" s="342">
        <v>1891243.936</v>
      </c>
      <c r="L33" s="342">
        <v>997553.81200000003</v>
      </c>
      <c r="M33" s="342">
        <v>625036.24199999997</v>
      </c>
      <c r="N33" s="342">
        <v>672209.50300000003</v>
      </c>
      <c r="O33" s="343">
        <v>11777479.899</v>
      </c>
      <c r="P33" s="77"/>
      <c r="Q33" s="77" t="str">
        <f t="shared" si="0"/>
        <v>0031</v>
      </c>
      <c r="R33" s="77" t="str">
        <f t="shared" si="1"/>
        <v>31</v>
      </c>
      <c r="S33" s="77" t="str">
        <f t="shared" si="2"/>
        <v>003131</v>
      </c>
    </row>
    <row r="34" spans="1:19" ht="13.5" thickBot="1">
      <c r="A34" s="486"/>
      <c r="B34" s="369" t="s">
        <v>230</v>
      </c>
      <c r="C34" s="342">
        <v>425154.239</v>
      </c>
      <c r="D34" s="342">
        <v>306752.70500000002</v>
      </c>
      <c r="E34" s="342">
        <v>323534.77399999998</v>
      </c>
      <c r="F34" s="342">
        <v>311698.99200000003</v>
      </c>
      <c r="G34" s="342">
        <v>1951312.142</v>
      </c>
      <c r="H34" s="342">
        <v>2860711.7250000001</v>
      </c>
      <c r="I34" s="342">
        <v>3587103.0830000001</v>
      </c>
      <c r="J34" s="342">
        <v>3554700.6749999998</v>
      </c>
      <c r="K34" s="342">
        <v>2746777.1860000002</v>
      </c>
      <c r="L34" s="342">
        <v>942280.63500000001</v>
      </c>
      <c r="M34" s="342">
        <v>343154.56199999998</v>
      </c>
      <c r="N34" s="342">
        <v>182933.81599999999</v>
      </c>
      <c r="O34" s="343">
        <v>17536114.534000002</v>
      </c>
      <c r="P34" s="77"/>
      <c r="Q34" s="77" t="str">
        <f t="shared" si="0"/>
        <v>0031</v>
      </c>
      <c r="R34" s="77" t="str">
        <f t="shared" si="1"/>
        <v>39</v>
      </c>
      <c r="S34" s="77" t="str">
        <f t="shared" si="2"/>
        <v>003139</v>
      </c>
    </row>
    <row r="35" spans="1:19" ht="13.5" thickBot="1">
      <c r="A35" s="486"/>
      <c r="B35" s="369" t="s">
        <v>236</v>
      </c>
      <c r="C35" s="342">
        <v>48839</v>
      </c>
      <c r="D35" s="342">
        <v>52328</v>
      </c>
      <c r="E35" s="342">
        <v>46903</v>
      </c>
      <c r="F35" s="342">
        <v>9780</v>
      </c>
      <c r="G35" s="342">
        <v>6286</v>
      </c>
      <c r="H35" s="342">
        <v>26094</v>
      </c>
      <c r="I35" s="342">
        <v>52269</v>
      </c>
      <c r="J35" s="342">
        <v>59799</v>
      </c>
      <c r="K35" s="342">
        <v>56645</v>
      </c>
      <c r="L35" s="342">
        <v>48592</v>
      </c>
      <c r="M35" s="342">
        <v>50062</v>
      </c>
      <c r="N35" s="342">
        <v>56513</v>
      </c>
      <c r="O35" s="343">
        <v>514110</v>
      </c>
      <c r="P35" s="77"/>
      <c r="Q35" s="77" t="str">
        <f t="shared" si="0"/>
        <v>0031</v>
      </c>
      <c r="R35" s="77" t="str">
        <f t="shared" si="1"/>
        <v>80</v>
      </c>
      <c r="S35" s="77" t="str">
        <f t="shared" si="2"/>
        <v>003180</v>
      </c>
    </row>
    <row r="36" spans="1:19" ht="13.5" thickBot="1">
      <c r="A36" s="487"/>
      <c r="B36" s="370" t="s">
        <v>277</v>
      </c>
      <c r="C36" s="344">
        <v>4048511.6039999998</v>
      </c>
      <c r="D36" s="344">
        <v>3870736.9920000001</v>
      </c>
      <c r="E36" s="344">
        <v>4055003.0460000001</v>
      </c>
      <c r="F36" s="344">
        <v>4139743.1510000001</v>
      </c>
      <c r="G36" s="344">
        <v>7604757.9819999998</v>
      </c>
      <c r="H36" s="344">
        <v>11954209.716</v>
      </c>
      <c r="I36" s="344">
        <v>15358991.911</v>
      </c>
      <c r="J36" s="344">
        <v>18433987.118000001</v>
      </c>
      <c r="K36" s="344">
        <v>16525529.247</v>
      </c>
      <c r="L36" s="344">
        <v>7528435.591</v>
      </c>
      <c r="M36" s="344">
        <v>3776306.4249999998</v>
      </c>
      <c r="N36" s="344">
        <v>4000037.216</v>
      </c>
      <c r="O36" s="344">
        <v>101296249.999</v>
      </c>
      <c r="P36" s="77"/>
      <c r="Q36" s="77" t="str">
        <f t="shared" si="0"/>
        <v>0031</v>
      </c>
      <c r="R36" s="77" t="str">
        <f t="shared" si="1"/>
        <v/>
      </c>
      <c r="S36" s="77" t="str">
        <f t="shared" si="2"/>
        <v>0031</v>
      </c>
    </row>
    <row r="37" spans="1:19" ht="13.5" thickBot="1">
      <c r="A37" s="485" t="s">
        <v>2394</v>
      </c>
      <c r="B37" s="369" t="s">
        <v>222</v>
      </c>
      <c r="C37" s="342">
        <v>290698.995</v>
      </c>
      <c r="D37" s="342">
        <v>280110.27399999998</v>
      </c>
      <c r="E37" s="342">
        <v>313757.59000000003</v>
      </c>
      <c r="F37" s="342">
        <v>272032.46799999999</v>
      </c>
      <c r="G37" s="342">
        <v>396713.19699999999</v>
      </c>
      <c r="H37" s="342">
        <v>617688.31999999995</v>
      </c>
      <c r="I37" s="342">
        <v>1193904.8659999999</v>
      </c>
      <c r="J37" s="342">
        <v>1176420.132</v>
      </c>
      <c r="K37" s="342">
        <v>929732.571</v>
      </c>
      <c r="L37" s="342">
        <v>315006.75400000002</v>
      </c>
      <c r="M37" s="342">
        <v>232009.31599999999</v>
      </c>
      <c r="N37" s="342">
        <v>284152.10600000003</v>
      </c>
      <c r="O37" s="343">
        <v>6302226.5889999997</v>
      </c>
      <c r="P37" s="77"/>
      <c r="Q37" s="77" t="str">
        <f t="shared" si="0"/>
        <v>0032</v>
      </c>
      <c r="R37" s="77" t="str">
        <f t="shared" si="1"/>
        <v>01</v>
      </c>
      <c r="S37" s="77" t="str">
        <f t="shared" si="2"/>
        <v>003201</v>
      </c>
    </row>
    <row r="38" spans="1:19" ht="13.5" thickBot="1">
      <c r="A38" s="486"/>
      <c r="B38" s="369" t="s">
        <v>230</v>
      </c>
      <c r="C38" s="342">
        <v>21708.002</v>
      </c>
      <c r="D38" s="342">
        <v>19444.366999999998</v>
      </c>
      <c r="E38" s="342">
        <v>22572.43</v>
      </c>
      <c r="F38" s="342">
        <v>48839.538999999997</v>
      </c>
      <c r="G38" s="342">
        <v>288790.63199999998</v>
      </c>
      <c r="H38" s="342">
        <v>357430</v>
      </c>
      <c r="I38" s="342">
        <v>497595.37699999998</v>
      </c>
      <c r="J38" s="342">
        <v>461009.99</v>
      </c>
      <c r="K38" s="342">
        <v>377007.772</v>
      </c>
      <c r="L38" s="342">
        <v>151499.64300000001</v>
      </c>
      <c r="M38" s="342">
        <v>41954.044000000002</v>
      </c>
      <c r="N38" s="342">
        <v>22295.787</v>
      </c>
      <c r="O38" s="343">
        <v>2310147.5830000001</v>
      </c>
      <c r="P38" s="77"/>
      <c r="Q38" s="77" t="str">
        <f t="shared" si="0"/>
        <v>0032</v>
      </c>
      <c r="R38" s="77" t="str">
        <f t="shared" si="1"/>
        <v>39</v>
      </c>
      <c r="S38" s="77" t="str">
        <f t="shared" si="2"/>
        <v>003239</v>
      </c>
    </row>
    <row r="39" spans="1:19" ht="13.5" thickBot="1">
      <c r="A39" s="487"/>
      <c r="B39" s="370" t="s">
        <v>277</v>
      </c>
      <c r="C39" s="344">
        <v>312406.99699999997</v>
      </c>
      <c r="D39" s="344">
        <v>299554.641</v>
      </c>
      <c r="E39" s="344">
        <v>336330.02</v>
      </c>
      <c r="F39" s="344">
        <v>320872.00699999998</v>
      </c>
      <c r="G39" s="344">
        <v>685503.82900000003</v>
      </c>
      <c r="H39" s="344">
        <v>975118.32</v>
      </c>
      <c r="I39" s="344">
        <v>1691500.243</v>
      </c>
      <c r="J39" s="344">
        <v>1637430.122</v>
      </c>
      <c r="K39" s="344">
        <v>1306740.3430000001</v>
      </c>
      <c r="L39" s="344">
        <v>466506.397</v>
      </c>
      <c r="M39" s="344">
        <v>273963.36</v>
      </c>
      <c r="N39" s="344">
        <v>306447.89299999998</v>
      </c>
      <c r="O39" s="344">
        <v>8612374.1720000003</v>
      </c>
      <c r="P39" s="77"/>
      <c r="Q39" s="77" t="str">
        <f t="shared" si="0"/>
        <v>0032</v>
      </c>
      <c r="R39" s="77" t="str">
        <f t="shared" si="1"/>
        <v/>
      </c>
      <c r="S39" s="77" t="str">
        <f t="shared" si="2"/>
        <v>0032</v>
      </c>
    </row>
    <row r="40" spans="1:19" ht="13.5" thickBot="1">
      <c r="A40" s="485" t="s">
        <v>2395</v>
      </c>
      <c r="B40" s="369" t="s">
        <v>232</v>
      </c>
      <c r="C40" s="342">
        <v>1331.001</v>
      </c>
      <c r="D40" s="342">
        <v>5799.8010000000004</v>
      </c>
      <c r="E40" s="342">
        <v>3442.5439999999999</v>
      </c>
      <c r="F40" s="342">
        <v>3687.57</v>
      </c>
      <c r="G40" s="342">
        <v>1172</v>
      </c>
      <c r="H40" s="342">
        <v>5539.7330000000002</v>
      </c>
      <c r="I40" s="342">
        <v>1223.933</v>
      </c>
      <c r="J40" s="342">
        <v>1172</v>
      </c>
      <c r="K40" s="342">
        <v>1198.2</v>
      </c>
      <c r="L40" s="342">
        <v>1193.5989999999999</v>
      </c>
      <c r="M40" s="342">
        <v>1134.1969999999999</v>
      </c>
      <c r="N40" s="342">
        <v>1319.8969999999999</v>
      </c>
      <c r="O40" s="343">
        <v>28214.474999999999</v>
      </c>
      <c r="P40" s="77"/>
      <c r="Q40" s="77" t="str">
        <f t="shared" ref="Q40:Q71" si="3">IF(ISBLANK(A40),Q39,TRIM(A40))</f>
        <v>0041</v>
      </c>
      <c r="R40" s="77" t="str">
        <f t="shared" ref="R40:R71" si="4">IF(ISBLANK(B40),"",IF(CODE(LEFT(B40,1))&gt;57,"",LEFT(B40,2)))</f>
        <v>51</v>
      </c>
      <c r="S40" s="77" t="str">
        <f t="shared" si="2"/>
        <v>004151</v>
      </c>
    </row>
    <row r="41" spans="1:19" ht="13.5" thickBot="1">
      <c r="A41" s="487"/>
      <c r="B41" s="370" t="s">
        <v>277</v>
      </c>
      <c r="C41" s="344">
        <v>1331.001</v>
      </c>
      <c r="D41" s="344">
        <v>5799.8010000000004</v>
      </c>
      <c r="E41" s="344">
        <v>3442.5439999999999</v>
      </c>
      <c r="F41" s="344">
        <v>3687.57</v>
      </c>
      <c r="G41" s="344">
        <v>1172</v>
      </c>
      <c r="H41" s="344">
        <v>5539.7330000000002</v>
      </c>
      <c r="I41" s="344">
        <v>1223.933</v>
      </c>
      <c r="J41" s="344">
        <v>1172</v>
      </c>
      <c r="K41" s="344">
        <v>1198.2</v>
      </c>
      <c r="L41" s="344">
        <v>1193.5989999999999</v>
      </c>
      <c r="M41" s="344">
        <v>1134.1969999999999</v>
      </c>
      <c r="N41" s="344">
        <v>1319.8969999999999</v>
      </c>
      <c r="O41" s="344">
        <v>28214.474999999999</v>
      </c>
      <c r="P41" s="77"/>
      <c r="Q41" s="77" t="str">
        <f t="shared" si="3"/>
        <v>0041</v>
      </c>
      <c r="R41" s="77" t="str">
        <f t="shared" si="4"/>
        <v/>
      </c>
      <c r="S41" s="77" t="str">
        <f t="shared" si="2"/>
        <v>0041</v>
      </c>
    </row>
    <row r="42" spans="1:19" ht="13.5" thickBot="1">
      <c r="A42" s="485" t="s">
        <v>2396</v>
      </c>
      <c r="B42" s="369" t="s">
        <v>232</v>
      </c>
      <c r="C42" s="342">
        <v>794948.48834000004</v>
      </c>
      <c r="D42" s="342">
        <v>731550.37</v>
      </c>
      <c r="E42" s="342">
        <v>730225.50800000003</v>
      </c>
      <c r="F42" s="342">
        <v>768961.7</v>
      </c>
      <c r="G42" s="342">
        <v>761924.46299999999</v>
      </c>
      <c r="H42" s="342">
        <v>751079.321</v>
      </c>
      <c r="I42" s="342">
        <v>773990.36800000002</v>
      </c>
      <c r="J42" s="342">
        <v>750514.12899999996</v>
      </c>
      <c r="K42" s="342">
        <v>767841.35600000003</v>
      </c>
      <c r="L42" s="342">
        <v>768639.147</v>
      </c>
      <c r="M42" s="342">
        <v>719670.973</v>
      </c>
      <c r="N42" s="342">
        <v>792313.73033000005</v>
      </c>
      <c r="O42" s="343">
        <v>9111659.5536700003</v>
      </c>
      <c r="P42" s="77"/>
      <c r="Q42" s="77" t="str">
        <f t="shared" si="3"/>
        <v>0042</v>
      </c>
      <c r="R42" s="77" t="str">
        <f t="shared" si="4"/>
        <v>51</v>
      </c>
      <c r="S42" s="77" t="str">
        <f t="shared" si="2"/>
        <v>004251</v>
      </c>
    </row>
    <row r="43" spans="1:19" ht="13.5" thickBot="1">
      <c r="A43" s="487"/>
      <c r="B43" s="370" t="s">
        <v>277</v>
      </c>
      <c r="C43" s="344">
        <v>794948.48834000004</v>
      </c>
      <c r="D43" s="344">
        <v>731550.37</v>
      </c>
      <c r="E43" s="344">
        <v>730225.50800000003</v>
      </c>
      <c r="F43" s="344">
        <v>768961.7</v>
      </c>
      <c r="G43" s="344">
        <v>761924.46299999999</v>
      </c>
      <c r="H43" s="344">
        <v>751079.321</v>
      </c>
      <c r="I43" s="344">
        <v>773990.36800000002</v>
      </c>
      <c r="J43" s="344">
        <v>750514.12899999996</v>
      </c>
      <c r="K43" s="344">
        <v>767841.35600000003</v>
      </c>
      <c r="L43" s="344">
        <v>768639.147</v>
      </c>
      <c r="M43" s="344">
        <v>719670.973</v>
      </c>
      <c r="N43" s="344">
        <v>792313.73033000005</v>
      </c>
      <c r="O43" s="344">
        <v>9111659.5536700003</v>
      </c>
      <c r="P43" s="77"/>
      <c r="Q43" s="77" t="str">
        <f t="shared" si="3"/>
        <v>0042</v>
      </c>
      <c r="R43" s="77" t="str">
        <f t="shared" si="4"/>
        <v/>
      </c>
      <c r="S43" s="77" t="str">
        <f t="shared" si="2"/>
        <v>0042</v>
      </c>
    </row>
    <row r="44" spans="1:19" ht="13.5" thickBot="1">
      <c r="A44" s="485" t="s">
        <v>2397</v>
      </c>
      <c r="B44" s="369" t="s">
        <v>232</v>
      </c>
      <c r="C44" s="342">
        <v>16437.332999999999</v>
      </c>
      <c r="D44" s="342">
        <v>16274.564</v>
      </c>
      <c r="E44" s="342">
        <v>16254.268</v>
      </c>
      <c r="F44" s="342">
        <v>16474.791000000001</v>
      </c>
      <c r="G44" s="342">
        <v>16211.932000000001</v>
      </c>
      <c r="H44" s="342">
        <v>17031.564999999999</v>
      </c>
      <c r="I44" s="342">
        <v>16479.297999999999</v>
      </c>
      <c r="J44" s="342">
        <v>16393.999</v>
      </c>
      <c r="K44" s="342">
        <v>17425.798999999999</v>
      </c>
      <c r="L44" s="342">
        <v>16144.83</v>
      </c>
      <c r="M44" s="342">
        <v>15360.35</v>
      </c>
      <c r="N44" s="342">
        <v>-57376.377119999997</v>
      </c>
      <c r="O44" s="343">
        <v>123112.35188</v>
      </c>
      <c r="P44" s="77"/>
      <c r="Q44" s="77" t="str">
        <f t="shared" si="3"/>
        <v>0044</v>
      </c>
      <c r="R44" s="77" t="str">
        <f t="shared" si="4"/>
        <v>51</v>
      </c>
      <c r="S44" s="77" t="str">
        <f t="shared" si="2"/>
        <v>004451</v>
      </c>
    </row>
    <row r="45" spans="1:19" ht="13.5" thickBot="1">
      <c r="A45" s="487"/>
      <c r="B45" s="370" t="s">
        <v>277</v>
      </c>
      <c r="C45" s="344">
        <v>16437.332999999999</v>
      </c>
      <c r="D45" s="344">
        <v>16274.564</v>
      </c>
      <c r="E45" s="344">
        <v>16254.268</v>
      </c>
      <c r="F45" s="344">
        <v>16474.791000000001</v>
      </c>
      <c r="G45" s="344">
        <v>16211.932000000001</v>
      </c>
      <c r="H45" s="344">
        <v>17031.564999999999</v>
      </c>
      <c r="I45" s="344">
        <v>16479.297999999999</v>
      </c>
      <c r="J45" s="344">
        <v>16393.999</v>
      </c>
      <c r="K45" s="344">
        <v>17425.798999999999</v>
      </c>
      <c r="L45" s="344">
        <v>16144.83</v>
      </c>
      <c r="M45" s="344">
        <v>15360.35</v>
      </c>
      <c r="N45" s="344">
        <v>-57376.377119999997</v>
      </c>
      <c r="O45" s="344">
        <v>123112.35188</v>
      </c>
      <c r="P45" s="77"/>
      <c r="Q45" s="77" t="str">
        <f t="shared" si="3"/>
        <v>0044</v>
      </c>
      <c r="R45" s="77" t="str">
        <f t="shared" si="4"/>
        <v/>
      </c>
      <c r="S45" s="77" t="str">
        <f t="shared" si="2"/>
        <v>0044</v>
      </c>
    </row>
    <row r="46" spans="1:19" ht="13.5" thickBot="1">
      <c r="A46" s="485" t="s">
        <v>2398</v>
      </c>
      <c r="B46" s="369" t="s">
        <v>232</v>
      </c>
      <c r="C46" s="342">
        <v>36190.500999999997</v>
      </c>
      <c r="D46" s="342">
        <v>35813.033000000003</v>
      </c>
      <c r="E46" s="342">
        <v>33924.413</v>
      </c>
      <c r="F46" s="342">
        <v>33857.317000000003</v>
      </c>
      <c r="G46" s="342">
        <v>34884.633000000002</v>
      </c>
      <c r="H46" s="342">
        <v>37147.800999999999</v>
      </c>
      <c r="I46" s="342">
        <v>33986.000999999997</v>
      </c>
      <c r="J46" s="342">
        <v>34799.300000000003</v>
      </c>
      <c r="K46" s="342">
        <v>38298.567000000003</v>
      </c>
      <c r="L46" s="342">
        <v>33875.633999999998</v>
      </c>
      <c r="M46" s="342">
        <v>33764.055</v>
      </c>
      <c r="N46" s="342">
        <v>38381.917000000001</v>
      </c>
      <c r="O46" s="343">
        <v>424923.17200000002</v>
      </c>
      <c r="P46" s="77"/>
      <c r="Q46" s="77" t="str">
        <f t="shared" si="3"/>
        <v>0045</v>
      </c>
      <c r="R46" s="77" t="str">
        <f t="shared" si="4"/>
        <v>51</v>
      </c>
      <c r="S46" s="77" t="str">
        <f t="shared" si="2"/>
        <v>004551</v>
      </c>
    </row>
    <row r="47" spans="1:19" ht="13.5" thickBot="1">
      <c r="A47" s="487"/>
      <c r="B47" s="370" t="s">
        <v>277</v>
      </c>
      <c r="C47" s="344">
        <v>36190.500999999997</v>
      </c>
      <c r="D47" s="344">
        <v>35813.033000000003</v>
      </c>
      <c r="E47" s="344">
        <v>33924.413</v>
      </c>
      <c r="F47" s="344">
        <v>33857.317000000003</v>
      </c>
      <c r="G47" s="344">
        <v>34884.633000000002</v>
      </c>
      <c r="H47" s="344">
        <v>37147.800999999999</v>
      </c>
      <c r="I47" s="344">
        <v>33986.000999999997</v>
      </c>
      <c r="J47" s="344">
        <v>34799.300000000003</v>
      </c>
      <c r="K47" s="344">
        <v>38298.567000000003</v>
      </c>
      <c r="L47" s="344">
        <v>33875.633999999998</v>
      </c>
      <c r="M47" s="344">
        <v>33764.055</v>
      </c>
      <c r="N47" s="344">
        <v>38381.917000000001</v>
      </c>
      <c r="O47" s="344">
        <v>424923.17200000002</v>
      </c>
      <c r="P47" s="77"/>
      <c r="Q47" s="77" t="str">
        <f t="shared" si="3"/>
        <v>0045</v>
      </c>
      <c r="R47" s="77" t="str">
        <f t="shared" si="4"/>
        <v/>
      </c>
      <c r="S47" s="77" t="str">
        <f t="shared" si="2"/>
        <v>0045</v>
      </c>
    </row>
    <row r="48" spans="1:19" ht="13.5" thickBot="1">
      <c r="A48" s="485" t="s">
        <v>2399</v>
      </c>
      <c r="B48" s="369" t="s">
        <v>232</v>
      </c>
      <c r="C48" s="342">
        <v>94723.862999999998</v>
      </c>
      <c r="D48" s="342">
        <v>87020.865999999995</v>
      </c>
      <c r="E48" s="342">
        <v>82039.502999999997</v>
      </c>
      <c r="F48" s="342">
        <v>94277.933000000005</v>
      </c>
      <c r="G48" s="342">
        <v>69727.032000000007</v>
      </c>
      <c r="H48" s="342">
        <v>87191.264999999999</v>
      </c>
      <c r="I48" s="342">
        <v>88913.097999999998</v>
      </c>
      <c r="J48" s="342">
        <v>84810.832999999999</v>
      </c>
      <c r="K48" s="342">
        <v>90197.163</v>
      </c>
      <c r="L48" s="342">
        <v>87190.630999999994</v>
      </c>
      <c r="M48" s="342">
        <v>83214.792000000001</v>
      </c>
      <c r="N48" s="342">
        <v>92626.005000000005</v>
      </c>
      <c r="O48" s="343">
        <v>1041932.9840000001</v>
      </c>
      <c r="P48" s="77"/>
      <c r="Q48" s="77" t="str">
        <f t="shared" si="3"/>
        <v>0046</v>
      </c>
      <c r="R48" s="77" t="str">
        <f t="shared" si="4"/>
        <v>51</v>
      </c>
      <c r="S48" s="77" t="str">
        <f t="shared" si="2"/>
        <v>004651</v>
      </c>
    </row>
    <row r="49" spans="1:19" ht="13.5" thickBot="1">
      <c r="A49" s="487"/>
      <c r="B49" s="370" t="s">
        <v>277</v>
      </c>
      <c r="C49" s="344">
        <v>94723.862999999998</v>
      </c>
      <c r="D49" s="344">
        <v>87020.865999999995</v>
      </c>
      <c r="E49" s="344">
        <v>82039.502999999997</v>
      </c>
      <c r="F49" s="344">
        <v>94277.933000000005</v>
      </c>
      <c r="G49" s="344">
        <v>69727.032000000007</v>
      </c>
      <c r="H49" s="344">
        <v>87191.264999999999</v>
      </c>
      <c r="I49" s="344">
        <v>88913.097999999998</v>
      </c>
      <c r="J49" s="344">
        <v>84810.832999999999</v>
      </c>
      <c r="K49" s="344">
        <v>90197.163</v>
      </c>
      <c r="L49" s="344">
        <v>87190.630999999994</v>
      </c>
      <c r="M49" s="344">
        <v>83214.792000000001</v>
      </c>
      <c r="N49" s="344">
        <v>92626.005000000005</v>
      </c>
      <c r="O49" s="344">
        <v>1041932.9840000001</v>
      </c>
      <c r="P49" s="77"/>
      <c r="Q49" s="77" t="str">
        <f t="shared" si="3"/>
        <v>0046</v>
      </c>
      <c r="R49" s="77" t="str">
        <f t="shared" si="4"/>
        <v/>
      </c>
      <c r="S49" s="77" t="str">
        <f t="shared" si="2"/>
        <v>0046</v>
      </c>
    </row>
    <row r="50" spans="1:19" ht="13.5" thickBot="1">
      <c r="A50" s="485" t="s">
        <v>2400</v>
      </c>
      <c r="B50" s="369" t="s">
        <v>226</v>
      </c>
      <c r="C50" s="342">
        <v>405113.03100000002</v>
      </c>
      <c r="D50" s="342">
        <v>370025.35600000003</v>
      </c>
      <c r="E50" s="342">
        <v>371174.63</v>
      </c>
      <c r="F50" s="342">
        <v>361586.69491999998</v>
      </c>
      <c r="G50" s="342">
        <v>375703.80900000001</v>
      </c>
      <c r="H50" s="342">
        <v>378093.55099000002</v>
      </c>
      <c r="I50" s="342">
        <v>374142.71100000001</v>
      </c>
      <c r="J50" s="342">
        <v>373752.78700000001</v>
      </c>
      <c r="K50" s="342">
        <v>386816.49800000002</v>
      </c>
      <c r="L50" s="342">
        <v>365159.56400000001</v>
      </c>
      <c r="M50" s="342">
        <v>358467.75121999998</v>
      </c>
      <c r="N50" s="342">
        <v>400022.98700000002</v>
      </c>
      <c r="O50" s="343">
        <v>4520059.3701299997</v>
      </c>
      <c r="P50" s="77"/>
      <c r="Q50" s="77" t="str">
        <f t="shared" si="3"/>
        <v>0047</v>
      </c>
      <c r="R50" s="77" t="str">
        <f t="shared" si="4"/>
        <v>21</v>
      </c>
      <c r="S50" s="77" t="str">
        <f t="shared" si="2"/>
        <v>004721</v>
      </c>
    </row>
    <row r="51" spans="1:19" ht="13.5" thickBot="1">
      <c r="A51" s="486"/>
      <c r="B51" s="369" t="s">
        <v>228</v>
      </c>
      <c r="C51" s="342">
        <v>10804.034</v>
      </c>
      <c r="D51" s="342">
        <v>10052.369000000001</v>
      </c>
      <c r="E51" s="342">
        <v>9835.3050000000003</v>
      </c>
      <c r="F51" s="342">
        <v>10309.659</v>
      </c>
      <c r="G51" s="342">
        <v>10273.967000000001</v>
      </c>
      <c r="H51" s="342">
        <v>10325.567999999999</v>
      </c>
      <c r="I51" s="342">
        <v>10275.135</v>
      </c>
      <c r="J51" s="342">
        <v>10268.700000000001</v>
      </c>
      <c r="K51" s="342">
        <v>10633.735000000001</v>
      </c>
      <c r="L51" s="342">
        <v>9910.8639999999996</v>
      </c>
      <c r="M51" s="342">
        <v>10042.659</v>
      </c>
      <c r="N51" s="342">
        <v>10498.025</v>
      </c>
      <c r="O51" s="343">
        <v>123230.02</v>
      </c>
      <c r="P51" s="77"/>
      <c r="Q51" s="77" t="str">
        <f t="shared" si="3"/>
        <v>0047</v>
      </c>
      <c r="R51" s="77" t="str">
        <f t="shared" si="4"/>
        <v>31</v>
      </c>
      <c r="S51" s="77" t="str">
        <f t="shared" si="2"/>
        <v>004731</v>
      </c>
    </row>
    <row r="52" spans="1:19" ht="13.5" thickBot="1">
      <c r="A52" s="486"/>
      <c r="B52" s="369" t="s">
        <v>230</v>
      </c>
      <c r="C52" s="342">
        <v>397.13299999999998</v>
      </c>
      <c r="D52" s="342">
        <v>366.36799999999999</v>
      </c>
      <c r="E52" s="342">
        <v>382.774</v>
      </c>
      <c r="F52" s="342">
        <v>378.834</v>
      </c>
      <c r="G52" s="342">
        <v>377.70100000000002</v>
      </c>
      <c r="H52" s="342">
        <v>393.101</v>
      </c>
      <c r="I52" s="342">
        <v>381.66699999999997</v>
      </c>
      <c r="J52" s="342">
        <v>381.834</v>
      </c>
      <c r="K52" s="342">
        <v>367.6</v>
      </c>
      <c r="L52" s="342">
        <v>400.20100000000002</v>
      </c>
      <c r="M52" s="342">
        <v>372.55900000000003</v>
      </c>
      <c r="N52" s="342">
        <v>411.4</v>
      </c>
      <c r="O52" s="343">
        <v>4611.1719999999996</v>
      </c>
      <c r="P52" s="77"/>
      <c r="Q52" s="77" t="str">
        <f t="shared" si="3"/>
        <v>0047</v>
      </c>
      <c r="R52" s="77" t="str">
        <f t="shared" si="4"/>
        <v>39</v>
      </c>
      <c r="S52" s="77" t="str">
        <f t="shared" si="2"/>
        <v>004739</v>
      </c>
    </row>
    <row r="53" spans="1:19" ht="13.5" thickBot="1">
      <c r="A53" s="486"/>
      <c r="B53" s="369" t="s">
        <v>236</v>
      </c>
      <c r="C53" s="342">
        <v>7525.7330000000002</v>
      </c>
      <c r="D53" s="342">
        <v>6744.6639999999998</v>
      </c>
      <c r="E53" s="342">
        <v>6847.2730000000001</v>
      </c>
      <c r="F53" s="342">
        <v>7095.0879999999997</v>
      </c>
      <c r="G53" s="342">
        <v>6934.165</v>
      </c>
      <c r="H53" s="342">
        <v>6838.268</v>
      </c>
      <c r="I53" s="342">
        <v>7193.2349999999997</v>
      </c>
      <c r="J53" s="342">
        <v>6796.5</v>
      </c>
      <c r="K53" s="342">
        <v>7484.1009999999997</v>
      </c>
      <c r="L53" s="342">
        <v>6926.9669999999996</v>
      </c>
      <c r="M53" s="342">
        <v>6822.8389999999999</v>
      </c>
      <c r="N53" s="342">
        <v>7726.5519999999997</v>
      </c>
      <c r="O53" s="343">
        <v>84935.384999999995</v>
      </c>
      <c r="P53" s="77"/>
      <c r="Q53" s="77" t="str">
        <f t="shared" si="3"/>
        <v>0047</v>
      </c>
      <c r="R53" s="77" t="str">
        <f t="shared" si="4"/>
        <v>80</v>
      </c>
      <c r="S53" s="77" t="str">
        <f t="shared" si="2"/>
        <v>004780</v>
      </c>
    </row>
    <row r="54" spans="1:19" ht="13.5" thickBot="1">
      <c r="A54" s="487"/>
      <c r="B54" s="370" t="s">
        <v>277</v>
      </c>
      <c r="C54" s="344">
        <v>423839.93099999998</v>
      </c>
      <c r="D54" s="344">
        <v>387188.75699999998</v>
      </c>
      <c r="E54" s="344">
        <v>388239.98200000002</v>
      </c>
      <c r="F54" s="344">
        <v>379370.27591999999</v>
      </c>
      <c r="G54" s="344">
        <v>393289.64199999999</v>
      </c>
      <c r="H54" s="344">
        <v>395650.48798999999</v>
      </c>
      <c r="I54" s="344">
        <v>391992.74800000002</v>
      </c>
      <c r="J54" s="344">
        <v>391199.821</v>
      </c>
      <c r="K54" s="344">
        <v>405301.93400000001</v>
      </c>
      <c r="L54" s="344">
        <v>382397.59600000002</v>
      </c>
      <c r="M54" s="344">
        <v>375705.80822000001</v>
      </c>
      <c r="N54" s="344">
        <v>418658.96399999998</v>
      </c>
      <c r="O54" s="344">
        <v>4732835.9471300002</v>
      </c>
      <c r="P54" s="77"/>
      <c r="Q54" s="77" t="str">
        <f t="shared" si="3"/>
        <v>0047</v>
      </c>
      <c r="R54" s="77" t="str">
        <f t="shared" si="4"/>
        <v/>
      </c>
      <c r="S54" s="77" t="str">
        <f t="shared" si="2"/>
        <v>0047</v>
      </c>
    </row>
    <row r="55" spans="1:19" ht="13.5" thickBot="1">
      <c r="A55" s="485" t="s">
        <v>2401</v>
      </c>
      <c r="B55" s="369" t="s">
        <v>222</v>
      </c>
      <c r="C55" s="342">
        <v>220488.139</v>
      </c>
      <c r="D55" s="342">
        <v>201816.51229000001</v>
      </c>
      <c r="E55" s="342">
        <v>203059.66800000001</v>
      </c>
      <c r="F55" s="342">
        <v>207714.04199999999</v>
      </c>
      <c r="G55" s="342">
        <v>204249.27900000001</v>
      </c>
      <c r="H55" s="342">
        <v>209211.76500000001</v>
      </c>
      <c r="I55" s="342">
        <v>211036.16200000001</v>
      </c>
      <c r="J55" s="342">
        <v>206514.853</v>
      </c>
      <c r="K55" s="342">
        <v>214491.13800000001</v>
      </c>
      <c r="L55" s="342">
        <v>200743.13399999999</v>
      </c>
      <c r="M55" s="342">
        <v>199287.88800000001</v>
      </c>
      <c r="N55" s="342">
        <v>219179.42600000001</v>
      </c>
      <c r="O55" s="343">
        <v>2497792.0062899999</v>
      </c>
      <c r="P55" s="77"/>
      <c r="Q55" s="77" t="str">
        <f t="shared" si="3"/>
        <v>0048</v>
      </c>
      <c r="R55" s="77" t="str">
        <f t="shared" si="4"/>
        <v>01</v>
      </c>
      <c r="S55" s="77" t="str">
        <f t="shared" si="2"/>
        <v>004801</v>
      </c>
    </row>
    <row r="56" spans="1:19" ht="13.5" thickBot="1">
      <c r="A56" s="486"/>
      <c r="B56" s="369" t="s">
        <v>230</v>
      </c>
      <c r="C56" s="342">
        <v>42.9</v>
      </c>
      <c r="D56" s="342">
        <v>37.700000000000003</v>
      </c>
      <c r="E56" s="342">
        <v>37.646000000000001</v>
      </c>
      <c r="F56" s="342">
        <v>41.6</v>
      </c>
      <c r="G56" s="342">
        <v>37.700000000000003</v>
      </c>
      <c r="H56" s="342">
        <v>39</v>
      </c>
      <c r="I56" s="342">
        <v>41.6</v>
      </c>
      <c r="J56" s="342">
        <v>37.700000000000003</v>
      </c>
      <c r="K56" s="342">
        <v>40.299999999999997</v>
      </c>
      <c r="L56" s="342">
        <v>40.299999999999997</v>
      </c>
      <c r="M56" s="342">
        <v>37.753999999999998</v>
      </c>
      <c r="N56" s="342">
        <v>40.299999999999997</v>
      </c>
      <c r="O56" s="343">
        <v>474.5</v>
      </c>
      <c r="P56" s="77"/>
      <c r="Q56" s="77" t="str">
        <f t="shared" si="3"/>
        <v>0048</v>
      </c>
      <c r="R56" s="77" t="str">
        <f t="shared" si="4"/>
        <v>39</v>
      </c>
      <c r="S56" s="77" t="str">
        <f t="shared" si="2"/>
        <v>004839</v>
      </c>
    </row>
    <row r="57" spans="1:19" ht="13.5" thickBot="1">
      <c r="A57" s="486"/>
      <c r="B57" s="369" t="s">
        <v>236</v>
      </c>
      <c r="C57" s="342">
        <v>88</v>
      </c>
      <c r="D57" s="342">
        <v>77.334000000000003</v>
      </c>
      <c r="E57" s="342">
        <v>77.334000000000003</v>
      </c>
      <c r="F57" s="342">
        <v>82.555999999999997</v>
      </c>
      <c r="G57" s="342">
        <v>80</v>
      </c>
      <c r="H57" s="342">
        <v>80</v>
      </c>
      <c r="I57" s="342">
        <v>82.665999999999997</v>
      </c>
      <c r="J57" s="342">
        <v>80</v>
      </c>
      <c r="K57" s="342">
        <v>80</v>
      </c>
      <c r="L57" s="342">
        <v>85.334000000000003</v>
      </c>
      <c r="M57" s="342">
        <v>77.334000000000003</v>
      </c>
      <c r="N57" s="342">
        <v>88.111999999999995</v>
      </c>
      <c r="O57" s="343">
        <v>978.67</v>
      </c>
      <c r="P57" s="77"/>
      <c r="Q57" s="77" t="str">
        <f t="shared" si="3"/>
        <v>0048</v>
      </c>
      <c r="R57" s="77" t="str">
        <f t="shared" si="4"/>
        <v>80</v>
      </c>
      <c r="S57" s="77" t="str">
        <f t="shared" si="2"/>
        <v>004880</v>
      </c>
    </row>
    <row r="58" spans="1:19" ht="13.5" thickBot="1">
      <c r="A58" s="487"/>
      <c r="B58" s="370" t="s">
        <v>277</v>
      </c>
      <c r="C58" s="344">
        <v>220619.03899999999</v>
      </c>
      <c r="D58" s="344">
        <v>201931.54629</v>
      </c>
      <c r="E58" s="344">
        <v>203174.64799999999</v>
      </c>
      <c r="F58" s="344">
        <v>207838.198</v>
      </c>
      <c r="G58" s="344">
        <v>204366.97899999999</v>
      </c>
      <c r="H58" s="344">
        <v>209330.76500000001</v>
      </c>
      <c r="I58" s="344">
        <v>211160.42800000001</v>
      </c>
      <c r="J58" s="344">
        <v>206632.55300000001</v>
      </c>
      <c r="K58" s="344">
        <v>214611.43799999999</v>
      </c>
      <c r="L58" s="344">
        <v>200868.76800000001</v>
      </c>
      <c r="M58" s="344">
        <v>199402.976</v>
      </c>
      <c r="N58" s="344">
        <v>219307.83799999999</v>
      </c>
      <c r="O58" s="344">
        <v>2499245.1762899999</v>
      </c>
      <c r="P58" s="77"/>
      <c r="Q58" s="77" t="str">
        <f t="shared" si="3"/>
        <v>0048</v>
      </c>
      <c r="R58" s="77" t="str">
        <f t="shared" si="4"/>
        <v/>
      </c>
      <c r="S58" s="77" t="str">
        <f t="shared" si="2"/>
        <v>0048</v>
      </c>
    </row>
    <row r="59" spans="1:19" ht="13.5" thickBot="1">
      <c r="A59" s="485" t="s">
        <v>2402</v>
      </c>
      <c r="B59" s="369" t="s">
        <v>222</v>
      </c>
      <c r="C59" s="342">
        <v>0</v>
      </c>
      <c r="D59" s="342">
        <v>0</v>
      </c>
      <c r="E59" s="342">
        <v>0</v>
      </c>
      <c r="F59" s="342">
        <v>0</v>
      </c>
      <c r="G59" s="342">
        <v>0</v>
      </c>
      <c r="H59" s="342">
        <v>0</v>
      </c>
      <c r="I59" s="342">
        <v>0</v>
      </c>
      <c r="J59" s="342">
        <v>0</v>
      </c>
      <c r="K59" s="342">
        <v>0</v>
      </c>
      <c r="L59" s="342">
        <v>0</v>
      </c>
      <c r="M59" s="342">
        <v>0</v>
      </c>
      <c r="N59" s="342">
        <v>0</v>
      </c>
      <c r="O59" s="343">
        <v>0</v>
      </c>
      <c r="P59" s="77"/>
      <c r="Q59" s="77" t="str">
        <f t="shared" si="3"/>
        <v>0058</v>
      </c>
      <c r="R59" s="77" t="str">
        <f t="shared" si="4"/>
        <v>01</v>
      </c>
      <c r="S59" s="77" t="str">
        <f t="shared" si="2"/>
        <v>005801</v>
      </c>
    </row>
    <row r="60" spans="1:19" ht="13.5" thickBot="1">
      <c r="A60" s="486"/>
      <c r="B60" s="369" t="s">
        <v>226</v>
      </c>
      <c r="C60" s="342">
        <v>0</v>
      </c>
      <c r="D60" s="342">
        <v>0</v>
      </c>
      <c r="E60" s="342">
        <v>0</v>
      </c>
      <c r="F60" s="342">
        <v>0</v>
      </c>
      <c r="G60" s="342">
        <v>0</v>
      </c>
      <c r="H60" s="342">
        <v>0</v>
      </c>
      <c r="I60" s="342">
        <v>0</v>
      </c>
      <c r="J60" s="342">
        <v>0</v>
      </c>
      <c r="K60" s="342">
        <v>0</v>
      </c>
      <c r="L60" s="342">
        <v>0</v>
      </c>
      <c r="M60" s="342">
        <v>0</v>
      </c>
      <c r="N60" s="342">
        <v>0</v>
      </c>
      <c r="O60" s="343">
        <v>0</v>
      </c>
      <c r="P60" s="77"/>
      <c r="Q60" s="77" t="str">
        <f t="shared" si="3"/>
        <v>0058</v>
      </c>
      <c r="R60" s="77" t="str">
        <f t="shared" si="4"/>
        <v>21</v>
      </c>
      <c r="S60" s="77" t="str">
        <f t="shared" si="2"/>
        <v>005821</v>
      </c>
    </row>
    <row r="61" spans="1:19" ht="13.5" thickBot="1">
      <c r="A61" s="486"/>
      <c r="B61" s="369" t="s">
        <v>228</v>
      </c>
      <c r="C61" s="342">
        <v>0</v>
      </c>
      <c r="D61" s="342">
        <v>0</v>
      </c>
      <c r="E61" s="342">
        <v>0</v>
      </c>
      <c r="F61" s="342">
        <v>0</v>
      </c>
      <c r="G61" s="342">
        <v>0</v>
      </c>
      <c r="H61" s="342">
        <v>0</v>
      </c>
      <c r="I61" s="342">
        <v>0</v>
      </c>
      <c r="J61" s="342">
        <v>0</v>
      </c>
      <c r="K61" s="342">
        <v>0</v>
      </c>
      <c r="L61" s="342">
        <v>0</v>
      </c>
      <c r="M61" s="342">
        <v>0</v>
      </c>
      <c r="N61" s="342">
        <v>0</v>
      </c>
      <c r="O61" s="343">
        <v>0</v>
      </c>
      <c r="P61" s="77"/>
      <c r="Q61" s="77" t="str">
        <f t="shared" si="3"/>
        <v>0058</v>
      </c>
      <c r="R61" s="77" t="str">
        <f t="shared" si="4"/>
        <v>31</v>
      </c>
      <c r="S61" s="77" t="str">
        <f t="shared" si="2"/>
        <v>005831</v>
      </c>
    </row>
    <row r="62" spans="1:19" ht="13.5" thickBot="1">
      <c r="A62" s="486"/>
      <c r="B62" s="369" t="s">
        <v>230</v>
      </c>
      <c r="C62" s="342">
        <v>0</v>
      </c>
      <c r="D62" s="342">
        <v>0</v>
      </c>
      <c r="E62" s="342">
        <v>0</v>
      </c>
      <c r="F62" s="342">
        <v>0</v>
      </c>
      <c r="G62" s="342">
        <v>0</v>
      </c>
      <c r="H62" s="342">
        <v>0</v>
      </c>
      <c r="I62" s="342">
        <v>0</v>
      </c>
      <c r="J62" s="342">
        <v>0</v>
      </c>
      <c r="K62" s="342">
        <v>0</v>
      </c>
      <c r="L62" s="342">
        <v>0</v>
      </c>
      <c r="M62" s="342">
        <v>0</v>
      </c>
      <c r="N62" s="342">
        <v>0</v>
      </c>
      <c r="O62" s="343">
        <v>0</v>
      </c>
      <c r="P62" s="77"/>
      <c r="Q62" s="77" t="str">
        <f t="shared" si="3"/>
        <v>0058</v>
      </c>
      <c r="R62" s="77" t="str">
        <f t="shared" si="4"/>
        <v>39</v>
      </c>
      <c r="S62" s="77" t="str">
        <f t="shared" si="2"/>
        <v>005839</v>
      </c>
    </row>
    <row r="63" spans="1:19" ht="13.5" thickBot="1">
      <c r="A63" s="486"/>
      <c r="B63" s="369" t="s">
        <v>232</v>
      </c>
      <c r="C63" s="342">
        <v>0</v>
      </c>
      <c r="D63" s="342">
        <v>0</v>
      </c>
      <c r="E63" s="342">
        <v>0</v>
      </c>
      <c r="F63" s="342">
        <v>0</v>
      </c>
      <c r="G63" s="342">
        <v>0</v>
      </c>
      <c r="H63" s="342">
        <v>0</v>
      </c>
      <c r="I63" s="342">
        <v>0</v>
      </c>
      <c r="J63" s="342">
        <v>0</v>
      </c>
      <c r="K63" s="342">
        <v>0</v>
      </c>
      <c r="L63" s="342">
        <v>0</v>
      </c>
      <c r="M63" s="342">
        <v>0</v>
      </c>
      <c r="N63" s="342">
        <v>0</v>
      </c>
      <c r="O63" s="343">
        <v>0</v>
      </c>
      <c r="P63" s="77"/>
      <c r="Q63" s="77" t="str">
        <f t="shared" si="3"/>
        <v>0058</v>
      </c>
      <c r="R63" s="77" t="str">
        <f t="shared" si="4"/>
        <v>51</v>
      </c>
      <c r="S63" s="77" t="str">
        <f t="shared" si="2"/>
        <v>005851</v>
      </c>
    </row>
    <row r="64" spans="1:19" ht="13.5" thickBot="1">
      <c r="A64" s="486"/>
      <c r="B64" s="369" t="s">
        <v>236</v>
      </c>
      <c r="C64" s="342">
        <v>0</v>
      </c>
      <c r="D64" s="342">
        <v>0</v>
      </c>
      <c r="E64" s="342">
        <v>0</v>
      </c>
      <c r="F64" s="342">
        <v>0</v>
      </c>
      <c r="G64" s="342">
        <v>0</v>
      </c>
      <c r="H64" s="342">
        <v>0</v>
      </c>
      <c r="I64" s="342">
        <v>0</v>
      </c>
      <c r="J64" s="342">
        <v>0</v>
      </c>
      <c r="K64" s="342">
        <v>0</v>
      </c>
      <c r="L64" s="342">
        <v>0</v>
      </c>
      <c r="M64" s="342">
        <v>0</v>
      </c>
      <c r="N64" s="342">
        <v>0</v>
      </c>
      <c r="O64" s="343">
        <v>0</v>
      </c>
      <c r="P64" s="77"/>
      <c r="Q64" s="77" t="str">
        <f t="shared" si="3"/>
        <v>0058</v>
      </c>
      <c r="R64" s="77" t="str">
        <f t="shared" si="4"/>
        <v>80</v>
      </c>
      <c r="S64" s="77" t="str">
        <f t="shared" si="2"/>
        <v>005880</v>
      </c>
    </row>
    <row r="65" spans="1:19" ht="13.5" thickBot="1">
      <c r="A65" s="486"/>
      <c r="B65" s="369" t="s">
        <v>240</v>
      </c>
      <c r="C65" s="342">
        <v>0</v>
      </c>
      <c r="D65" s="342">
        <v>0</v>
      </c>
      <c r="E65" s="342">
        <v>0</v>
      </c>
      <c r="F65" s="342">
        <v>0</v>
      </c>
      <c r="G65" s="342">
        <v>0</v>
      </c>
      <c r="H65" s="342">
        <v>0</v>
      </c>
      <c r="I65" s="342">
        <v>0</v>
      </c>
      <c r="J65" s="342">
        <v>0</v>
      </c>
      <c r="K65" s="342">
        <v>0</v>
      </c>
      <c r="L65" s="342">
        <v>0</v>
      </c>
      <c r="M65" s="342">
        <v>0</v>
      </c>
      <c r="N65" s="342">
        <v>0</v>
      </c>
      <c r="O65" s="343">
        <v>0</v>
      </c>
      <c r="P65" s="77"/>
      <c r="Q65" s="77" t="str">
        <f t="shared" si="3"/>
        <v>0058</v>
      </c>
      <c r="R65" s="77" t="str">
        <f t="shared" si="4"/>
        <v>85</v>
      </c>
      <c r="S65" s="77" t="str">
        <f t="shared" si="2"/>
        <v>005885</v>
      </c>
    </row>
    <row r="66" spans="1:19" ht="13.5" thickBot="1">
      <c r="A66" s="487"/>
      <c r="B66" s="370" t="s">
        <v>277</v>
      </c>
      <c r="C66" s="344">
        <v>0</v>
      </c>
      <c r="D66" s="344">
        <v>0</v>
      </c>
      <c r="E66" s="344">
        <v>0</v>
      </c>
      <c r="F66" s="344">
        <v>0</v>
      </c>
      <c r="G66" s="344">
        <v>0</v>
      </c>
      <c r="H66" s="344">
        <v>0</v>
      </c>
      <c r="I66" s="344">
        <v>0</v>
      </c>
      <c r="J66" s="344">
        <v>0</v>
      </c>
      <c r="K66" s="344">
        <v>0</v>
      </c>
      <c r="L66" s="344">
        <v>0</v>
      </c>
      <c r="M66" s="344">
        <v>0</v>
      </c>
      <c r="N66" s="344">
        <v>0</v>
      </c>
      <c r="O66" s="344">
        <v>0</v>
      </c>
      <c r="P66" s="77"/>
      <c r="Q66" s="77" t="str">
        <f t="shared" si="3"/>
        <v>0058</v>
      </c>
      <c r="R66" s="77" t="str">
        <f t="shared" si="4"/>
        <v/>
      </c>
      <c r="S66" s="77" t="str">
        <f t="shared" si="2"/>
        <v>0058</v>
      </c>
    </row>
    <row r="67" spans="1:19" ht="13.5" thickBot="1">
      <c r="A67" s="485" t="s">
        <v>2403</v>
      </c>
      <c r="B67" s="369" t="s">
        <v>222</v>
      </c>
      <c r="C67" s="342">
        <v>0</v>
      </c>
      <c r="D67" s="342">
        <v>0</v>
      </c>
      <c r="E67" s="342">
        <v>0</v>
      </c>
      <c r="F67" s="342">
        <v>0</v>
      </c>
      <c r="G67" s="342">
        <v>0</v>
      </c>
      <c r="H67" s="342">
        <v>0</v>
      </c>
      <c r="I67" s="342">
        <v>0</v>
      </c>
      <c r="J67" s="342">
        <v>0</v>
      </c>
      <c r="K67" s="342">
        <v>0</v>
      </c>
      <c r="L67" s="342">
        <v>0</v>
      </c>
      <c r="M67" s="342">
        <v>0</v>
      </c>
      <c r="N67" s="342">
        <v>0</v>
      </c>
      <c r="O67" s="343">
        <v>0</v>
      </c>
      <c r="P67" s="77"/>
      <c r="Q67" s="77" t="str">
        <f t="shared" si="3"/>
        <v>0058A</v>
      </c>
      <c r="R67" s="77" t="str">
        <f t="shared" si="4"/>
        <v>01</v>
      </c>
      <c r="S67" s="77" t="str">
        <f t="shared" si="2"/>
        <v>0058A01</v>
      </c>
    </row>
    <row r="68" spans="1:19" ht="13.5" thickBot="1">
      <c r="A68" s="486"/>
      <c r="B68" s="369" t="s">
        <v>226</v>
      </c>
      <c r="C68" s="342">
        <v>0</v>
      </c>
      <c r="D68" s="342">
        <v>0</v>
      </c>
      <c r="E68" s="342">
        <v>0</v>
      </c>
      <c r="F68" s="342">
        <v>0</v>
      </c>
      <c r="G68" s="342">
        <v>0</v>
      </c>
      <c r="H68" s="342">
        <v>0</v>
      </c>
      <c r="I68" s="342">
        <v>0</v>
      </c>
      <c r="J68" s="342">
        <v>0</v>
      </c>
      <c r="K68" s="342">
        <v>0</v>
      </c>
      <c r="L68" s="342">
        <v>0</v>
      </c>
      <c r="M68" s="342">
        <v>0</v>
      </c>
      <c r="N68" s="342">
        <v>0</v>
      </c>
      <c r="O68" s="343">
        <v>0</v>
      </c>
      <c r="P68" s="77"/>
      <c r="Q68" s="77" t="str">
        <f t="shared" si="3"/>
        <v>0058A</v>
      </c>
      <c r="R68" s="77" t="str">
        <f t="shared" si="4"/>
        <v>21</v>
      </c>
      <c r="S68" s="77" t="str">
        <f t="shared" si="2"/>
        <v>0058A21</v>
      </c>
    </row>
    <row r="69" spans="1:19" ht="13.5" thickBot="1">
      <c r="A69" s="486"/>
      <c r="B69" s="369" t="s">
        <v>230</v>
      </c>
      <c r="C69" s="342">
        <v>0</v>
      </c>
      <c r="D69" s="342">
        <v>0</v>
      </c>
      <c r="E69" s="342">
        <v>0</v>
      </c>
      <c r="F69" s="342">
        <v>0</v>
      </c>
      <c r="G69" s="342">
        <v>0</v>
      </c>
      <c r="H69" s="342">
        <v>0</v>
      </c>
      <c r="I69" s="342">
        <v>0</v>
      </c>
      <c r="J69" s="342">
        <v>0</v>
      </c>
      <c r="K69" s="342">
        <v>0</v>
      </c>
      <c r="L69" s="342">
        <v>0</v>
      </c>
      <c r="M69" s="342">
        <v>0</v>
      </c>
      <c r="N69" s="342">
        <v>0</v>
      </c>
      <c r="O69" s="343">
        <v>0</v>
      </c>
      <c r="P69" s="77"/>
      <c r="Q69" s="77" t="str">
        <f t="shared" si="3"/>
        <v>0058A</v>
      </c>
      <c r="R69" s="77" t="str">
        <f t="shared" si="4"/>
        <v>39</v>
      </c>
      <c r="S69" s="77" t="str">
        <f t="shared" si="2"/>
        <v>0058A39</v>
      </c>
    </row>
    <row r="70" spans="1:19" ht="13.5" thickBot="1">
      <c r="A70" s="486"/>
      <c r="B70" s="369" t="s">
        <v>232</v>
      </c>
      <c r="C70" s="342">
        <v>0</v>
      </c>
      <c r="D70" s="342">
        <v>0</v>
      </c>
      <c r="E70" s="342">
        <v>0</v>
      </c>
      <c r="F70" s="342">
        <v>0</v>
      </c>
      <c r="G70" s="342">
        <v>0</v>
      </c>
      <c r="H70" s="342">
        <v>0</v>
      </c>
      <c r="I70" s="342">
        <v>0</v>
      </c>
      <c r="J70" s="342">
        <v>0</v>
      </c>
      <c r="K70" s="342">
        <v>0</v>
      </c>
      <c r="L70" s="342">
        <v>0</v>
      </c>
      <c r="M70" s="342">
        <v>0</v>
      </c>
      <c r="N70" s="342">
        <v>0</v>
      </c>
      <c r="O70" s="343">
        <v>0</v>
      </c>
      <c r="P70" s="77"/>
      <c r="Q70" s="77" t="str">
        <f t="shared" si="3"/>
        <v>0058A</v>
      </c>
      <c r="R70" s="77" t="str">
        <f t="shared" si="4"/>
        <v>51</v>
      </c>
      <c r="S70" s="77" t="str">
        <f t="shared" si="2"/>
        <v>0058A51</v>
      </c>
    </row>
    <row r="71" spans="1:19" ht="13.5" thickBot="1">
      <c r="A71" s="487"/>
      <c r="B71" s="370" t="s">
        <v>277</v>
      </c>
      <c r="C71" s="344">
        <v>0</v>
      </c>
      <c r="D71" s="344">
        <v>0</v>
      </c>
      <c r="E71" s="344">
        <v>0</v>
      </c>
      <c r="F71" s="344">
        <v>0</v>
      </c>
      <c r="G71" s="344">
        <v>0</v>
      </c>
      <c r="H71" s="344">
        <v>0</v>
      </c>
      <c r="I71" s="344">
        <v>0</v>
      </c>
      <c r="J71" s="344">
        <v>0</v>
      </c>
      <c r="K71" s="344">
        <v>0</v>
      </c>
      <c r="L71" s="344">
        <v>0</v>
      </c>
      <c r="M71" s="344">
        <v>0</v>
      </c>
      <c r="N71" s="344">
        <v>0</v>
      </c>
      <c r="O71" s="344">
        <v>0</v>
      </c>
      <c r="P71" s="77"/>
      <c r="Q71" s="77" t="str">
        <f t="shared" si="3"/>
        <v>0058A</v>
      </c>
      <c r="R71" s="77" t="str">
        <f t="shared" si="4"/>
        <v/>
      </c>
      <c r="S71" s="77" t="str">
        <f t="shared" si="2"/>
        <v>0058A</v>
      </c>
    </row>
    <row r="72" spans="1:19" ht="13.5" thickBot="1">
      <c r="A72" s="485" t="s">
        <v>2404</v>
      </c>
      <c r="B72" s="369" t="s">
        <v>222</v>
      </c>
      <c r="C72" s="342">
        <v>0</v>
      </c>
      <c r="D72" s="342">
        <v>0</v>
      </c>
      <c r="E72" s="342">
        <v>0</v>
      </c>
      <c r="F72" s="342">
        <v>0</v>
      </c>
      <c r="G72" s="342">
        <v>0</v>
      </c>
      <c r="H72" s="342">
        <v>0</v>
      </c>
      <c r="I72" s="342">
        <v>0</v>
      </c>
      <c r="J72" s="342">
        <v>0</v>
      </c>
      <c r="K72" s="342">
        <v>0</v>
      </c>
      <c r="L72" s="342">
        <v>0</v>
      </c>
      <c r="M72" s="342">
        <v>0</v>
      </c>
      <c r="N72" s="342">
        <v>0</v>
      </c>
      <c r="O72" s="343">
        <v>0</v>
      </c>
      <c r="P72" s="77"/>
      <c r="Q72" s="77" t="str">
        <f t="shared" ref="Q72:Q77" si="5">IF(ISBLANK(A72),Q71,TRIM(A72))</f>
        <v>0095</v>
      </c>
      <c r="R72" s="77" t="str">
        <f t="shared" ref="R72:R81" si="6">IF(ISBLANK(B72),"",IF(CODE(LEFT(B72,1))&gt;57,"",LEFT(B72,2)))</f>
        <v>01</v>
      </c>
      <c r="S72" s="77" t="str">
        <f t="shared" si="2"/>
        <v>009501</v>
      </c>
    </row>
    <row r="73" spans="1:19" ht="13.5" thickBot="1">
      <c r="A73" s="486"/>
      <c r="B73" s="369" t="s">
        <v>226</v>
      </c>
      <c r="C73" s="342">
        <v>0</v>
      </c>
      <c r="D73" s="342">
        <v>0</v>
      </c>
      <c r="E73" s="342">
        <v>0</v>
      </c>
      <c r="F73" s="342">
        <v>0</v>
      </c>
      <c r="G73" s="342">
        <v>0</v>
      </c>
      <c r="H73" s="342">
        <v>0</v>
      </c>
      <c r="I73" s="342">
        <v>0</v>
      </c>
      <c r="J73" s="342">
        <v>0</v>
      </c>
      <c r="K73" s="342">
        <v>0</v>
      </c>
      <c r="L73" s="342">
        <v>0</v>
      </c>
      <c r="M73" s="342">
        <v>0</v>
      </c>
      <c r="N73" s="342">
        <v>0</v>
      </c>
      <c r="O73" s="343">
        <v>0</v>
      </c>
      <c r="P73" s="77"/>
      <c r="Q73" s="77" t="str">
        <f t="shared" si="5"/>
        <v>0095</v>
      </c>
      <c r="R73" s="77" t="str">
        <f t="shared" si="6"/>
        <v>21</v>
      </c>
      <c r="S73" s="77" t="str">
        <f t="shared" ref="S73:S80" si="7">Q73&amp;R73</f>
        <v>009521</v>
      </c>
    </row>
    <row r="74" spans="1:19" ht="13.5" thickBot="1">
      <c r="A74" s="486"/>
      <c r="B74" s="369" t="s">
        <v>228</v>
      </c>
      <c r="C74" s="342">
        <v>0</v>
      </c>
      <c r="D74" s="342">
        <v>0</v>
      </c>
      <c r="E74" s="342">
        <v>0</v>
      </c>
      <c r="F74" s="342">
        <v>0</v>
      </c>
      <c r="G74" s="342">
        <v>0</v>
      </c>
      <c r="H74" s="342">
        <v>0</v>
      </c>
      <c r="I74" s="342">
        <v>0</v>
      </c>
      <c r="J74" s="342">
        <v>0</v>
      </c>
      <c r="K74" s="342">
        <v>0</v>
      </c>
      <c r="L74" s="342">
        <v>0</v>
      </c>
      <c r="M74" s="342">
        <v>0</v>
      </c>
      <c r="N74" s="342">
        <v>0</v>
      </c>
      <c r="O74" s="343">
        <v>0</v>
      </c>
      <c r="P74" s="77"/>
      <c r="Q74" s="77" t="str">
        <f t="shared" si="5"/>
        <v>0095</v>
      </c>
      <c r="R74" s="77" t="str">
        <f t="shared" si="6"/>
        <v>31</v>
      </c>
      <c r="S74" s="77" t="str">
        <f t="shared" si="7"/>
        <v>009531</v>
      </c>
    </row>
    <row r="75" spans="1:19" ht="13.5" thickBot="1">
      <c r="A75" s="487"/>
      <c r="B75" s="370" t="s">
        <v>277</v>
      </c>
      <c r="C75" s="344">
        <v>0</v>
      </c>
      <c r="D75" s="344">
        <v>0</v>
      </c>
      <c r="E75" s="344">
        <v>0</v>
      </c>
      <c r="F75" s="344">
        <v>0</v>
      </c>
      <c r="G75" s="344">
        <v>0</v>
      </c>
      <c r="H75" s="344">
        <v>0</v>
      </c>
      <c r="I75" s="344">
        <v>0</v>
      </c>
      <c r="J75" s="344">
        <v>0</v>
      </c>
      <c r="K75" s="344">
        <v>0</v>
      </c>
      <c r="L75" s="344">
        <v>0</v>
      </c>
      <c r="M75" s="344">
        <v>0</v>
      </c>
      <c r="N75" s="344">
        <v>0</v>
      </c>
      <c r="O75" s="344">
        <v>0</v>
      </c>
      <c r="P75" s="77"/>
      <c r="Q75" s="77" t="str">
        <f t="shared" si="5"/>
        <v>0095</v>
      </c>
      <c r="R75" s="77" t="str">
        <f t="shared" si="6"/>
        <v/>
      </c>
      <c r="S75" s="77" t="str">
        <f t="shared" si="7"/>
        <v>0095</v>
      </c>
    </row>
    <row r="76" spans="1:19" ht="13.5" thickBot="1">
      <c r="A76" s="485" t="s">
        <v>2405</v>
      </c>
      <c r="B76" s="369" t="s">
        <v>238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3">
        <v>0</v>
      </c>
      <c r="P76" s="77"/>
      <c r="Q76" s="77" t="str">
        <f t="shared" si="5"/>
        <v>0099</v>
      </c>
      <c r="R76" s="77" t="str">
        <f t="shared" si="6"/>
        <v>83</v>
      </c>
      <c r="S76" s="77" t="str">
        <f t="shared" si="7"/>
        <v>009983</v>
      </c>
    </row>
    <row r="77" spans="1:19" ht="13.5" thickBot="1">
      <c r="A77" s="486"/>
      <c r="B77" s="369" t="s">
        <v>240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3">
        <v>0</v>
      </c>
      <c r="P77" s="77"/>
      <c r="Q77" s="77" t="str">
        <f t="shared" si="5"/>
        <v>0099</v>
      </c>
      <c r="R77" s="77" t="str">
        <f t="shared" si="6"/>
        <v>85</v>
      </c>
      <c r="S77" s="77" t="str">
        <f t="shared" ref="S77" si="8">Q77&amp;R77</f>
        <v>009985</v>
      </c>
    </row>
    <row r="78" spans="1:19" ht="13.5" thickBot="1">
      <c r="A78" s="487"/>
      <c r="B78" s="370" t="s">
        <v>277</v>
      </c>
      <c r="C78" s="344">
        <v>0</v>
      </c>
      <c r="D78" s="344">
        <v>0</v>
      </c>
      <c r="E78" s="344">
        <v>0</v>
      </c>
      <c r="F78" s="344">
        <v>0</v>
      </c>
      <c r="G78" s="344">
        <v>0</v>
      </c>
      <c r="H78" s="344">
        <v>0</v>
      </c>
      <c r="I78" s="344">
        <v>0</v>
      </c>
      <c r="J78" s="344">
        <v>0</v>
      </c>
      <c r="K78" s="344">
        <v>0</v>
      </c>
      <c r="L78" s="344">
        <v>0</v>
      </c>
      <c r="M78" s="344">
        <v>0</v>
      </c>
      <c r="N78" s="344">
        <v>0</v>
      </c>
      <c r="O78" s="344">
        <v>0</v>
      </c>
      <c r="P78" s="77"/>
      <c r="Q78" s="77" t="str">
        <f>IF(ISBLANK(A78),Q76,TRIM(A78))</f>
        <v>0099</v>
      </c>
      <c r="R78" s="77" t="str">
        <f t="shared" si="6"/>
        <v/>
      </c>
      <c r="S78" s="77" t="str">
        <f t="shared" si="7"/>
        <v>0099</v>
      </c>
    </row>
    <row r="79" spans="1:19" ht="13.5" thickBot="1">
      <c r="A79" s="485" t="s">
        <v>2406</v>
      </c>
      <c r="B79" s="369" t="s">
        <v>228</v>
      </c>
      <c r="C79" s="342">
        <v>0</v>
      </c>
      <c r="D79" s="342">
        <v>0</v>
      </c>
      <c r="E79" s="342">
        <v>0</v>
      </c>
      <c r="F79" s="342">
        <v>0</v>
      </c>
      <c r="G79" s="342">
        <v>0</v>
      </c>
      <c r="H79" s="342">
        <v>0</v>
      </c>
      <c r="I79" s="342">
        <v>0</v>
      </c>
      <c r="J79" s="342">
        <v>0</v>
      </c>
      <c r="K79" s="342">
        <v>0</v>
      </c>
      <c r="L79" s="342">
        <v>0</v>
      </c>
      <c r="M79" s="342">
        <v>0</v>
      </c>
      <c r="N79" s="342">
        <v>0</v>
      </c>
      <c r="O79" s="343">
        <v>0</v>
      </c>
      <c r="P79" s="77"/>
      <c r="Q79" s="77" t="str">
        <f>IF(ISBLANK(A79),Q78,TRIM(A79))</f>
        <v>025B</v>
      </c>
      <c r="R79" s="77" t="str">
        <f t="shared" si="6"/>
        <v>31</v>
      </c>
      <c r="S79" s="77" t="str">
        <f t="shared" si="7"/>
        <v>025B31</v>
      </c>
    </row>
    <row r="80" spans="1:19" ht="13.5" thickBot="1">
      <c r="A80" s="487"/>
      <c r="B80" s="370" t="s">
        <v>277</v>
      </c>
      <c r="C80" s="344">
        <v>0</v>
      </c>
      <c r="D80" s="344">
        <v>0</v>
      </c>
      <c r="E80" s="344">
        <v>0</v>
      </c>
      <c r="F80" s="344">
        <v>0</v>
      </c>
      <c r="G80" s="344">
        <v>0</v>
      </c>
      <c r="H80" s="344">
        <v>0</v>
      </c>
      <c r="I80" s="344">
        <v>0</v>
      </c>
      <c r="J80" s="344">
        <v>0</v>
      </c>
      <c r="K80" s="344">
        <v>0</v>
      </c>
      <c r="L80" s="344">
        <v>0</v>
      </c>
      <c r="M80" s="344">
        <v>0</v>
      </c>
      <c r="N80" s="344">
        <v>0</v>
      </c>
      <c r="O80" s="344">
        <v>0</v>
      </c>
      <c r="P80" s="77"/>
      <c r="Q80" s="77" t="str">
        <f>IF(ISBLANK(A80),Q79,TRIM(A80))</f>
        <v>025B</v>
      </c>
      <c r="R80" s="77" t="str">
        <f t="shared" si="6"/>
        <v/>
      </c>
      <c r="S80" s="77" t="str">
        <f t="shared" si="7"/>
        <v>025B</v>
      </c>
    </row>
    <row r="81" spans="1:19" ht="13.5" thickBot="1">
      <c r="A81" s="488" t="s">
        <v>277</v>
      </c>
      <c r="B81" s="489"/>
      <c r="C81" s="344">
        <v>547354540.42633998</v>
      </c>
      <c r="D81" s="344">
        <v>516536324.68428999</v>
      </c>
      <c r="E81" s="344">
        <v>544642264.96500003</v>
      </c>
      <c r="F81" s="344">
        <v>444134378.42592001</v>
      </c>
      <c r="G81" s="344">
        <v>407170728.63099998</v>
      </c>
      <c r="H81" s="344">
        <v>418743394.13498998</v>
      </c>
      <c r="I81" s="344">
        <v>447379892.70099998</v>
      </c>
      <c r="J81" s="344">
        <v>475019789.44</v>
      </c>
      <c r="K81" s="344">
        <v>468097468.792</v>
      </c>
      <c r="L81" s="344">
        <v>430408085.39300001</v>
      </c>
      <c r="M81" s="344">
        <v>454247365.41122001</v>
      </c>
      <c r="N81" s="344">
        <v>530380127.32321</v>
      </c>
      <c r="O81" s="344">
        <v>5684114360.3279696</v>
      </c>
      <c r="P81" s="77"/>
      <c r="Q81" s="77"/>
      <c r="R81" s="77" t="str">
        <f t="shared" si="6"/>
        <v/>
      </c>
      <c r="S81" s="77"/>
    </row>
    <row r="82" spans="1:19">
      <c r="A82" s="248"/>
      <c r="B82" s="248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77"/>
      <c r="Q82" s="77"/>
      <c r="R82" s="77"/>
      <c r="S82" s="77"/>
    </row>
    <row r="83" spans="1:19">
      <c r="A83" s="248"/>
      <c r="B83" s="248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77"/>
      <c r="Q83" s="77"/>
      <c r="R83" s="77"/>
      <c r="S83" s="77"/>
    </row>
    <row r="84" spans="1:19">
      <c r="A84" s="248"/>
      <c r="B84" s="248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77"/>
      <c r="Q84" s="77"/>
      <c r="R84" s="77"/>
      <c r="S84" s="77"/>
    </row>
    <row r="85" spans="1:19">
      <c r="A85" s="134" t="s">
        <v>219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>
      <c r="A87" s="131" t="s">
        <v>2386</v>
      </c>
      <c r="B87" s="77"/>
      <c r="C87" s="106">
        <f t="shared" ref="C87:O96" si="9">SUMIF($S$7:$S$81,$A87,C$7:C$81)</f>
        <v>267841299.32499999</v>
      </c>
      <c r="D87" s="106">
        <f t="shared" si="9"/>
        <v>247922334.96000001</v>
      </c>
      <c r="E87" s="106">
        <f t="shared" si="9"/>
        <v>271502364.01800001</v>
      </c>
      <c r="F87" s="106">
        <f t="shared" si="9"/>
        <v>188866566.84900001</v>
      </c>
      <c r="G87" s="106">
        <f t="shared" si="9"/>
        <v>158832437.463</v>
      </c>
      <c r="H87" s="106">
        <f t="shared" si="9"/>
        <v>150390788.13699999</v>
      </c>
      <c r="I87" s="106">
        <f t="shared" si="9"/>
        <v>166751650.73300001</v>
      </c>
      <c r="J87" s="106">
        <f t="shared" si="9"/>
        <v>182573434.708</v>
      </c>
      <c r="K87" s="106">
        <f t="shared" si="9"/>
        <v>175245164.949</v>
      </c>
      <c r="L87" s="106">
        <f t="shared" si="9"/>
        <v>166760828.45300001</v>
      </c>
      <c r="M87" s="106">
        <f t="shared" si="9"/>
        <v>196809183.73800001</v>
      </c>
      <c r="N87" s="106">
        <f t="shared" si="9"/>
        <v>258267007.47999999</v>
      </c>
      <c r="O87" s="106">
        <f t="shared" si="9"/>
        <v>2431763060.8130002</v>
      </c>
      <c r="P87" s="77"/>
      <c r="Q87" s="77"/>
      <c r="R87" s="77"/>
      <c r="S87" s="77"/>
    </row>
    <row r="88" spans="1:19">
      <c r="A88" s="131" t="s">
        <v>2444</v>
      </c>
      <c r="B88" s="77"/>
      <c r="C88" s="106">
        <f t="shared" si="9"/>
        <v>580053.67599999998</v>
      </c>
      <c r="D88" s="106">
        <f t="shared" si="9"/>
        <v>541307.33499999996</v>
      </c>
      <c r="E88" s="106">
        <f t="shared" si="9"/>
        <v>592340.36199999996</v>
      </c>
      <c r="F88" s="106">
        <f t="shared" si="9"/>
        <v>390822.39</v>
      </c>
      <c r="G88" s="106">
        <f t="shared" si="9"/>
        <v>304576.77899999998</v>
      </c>
      <c r="H88" s="106">
        <f t="shared" si="9"/>
        <v>250103.22</v>
      </c>
      <c r="I88" s="106">
        <f t="shared" si="9"/>
        <v>259800.595</v>
      </c>
      <c r="J88" s="106">
        <f t="shared" si="9"/>
        <v>268162.89399999997</v>
      </c>
      <c r="K88" s="106">
        <f t="shared" si="9"/>
        <v>258864.79300000001</v>
      </c>
      <c r="L88" s="106">
        <f t="shared" si="9"/>
        <v>229542.24400000001</v>
      </c>
      <c r="M88" s="106">
        <f t="shared" si="9"/>
        <v>332385.223</v>
      </c>
      <c r="N88" s="106">
        <f t="shared" si="9"/>
        <v>494004.50699999998</v>
      </c>
      <c r="O88" s="106">
        <f t="shared" si="9"/>
        <v>4501964.0180000002</v>
      </c>
      <c r="P88" s="77"/>
      <c r="Q88" s="77"/>
      <c r="R88" s="77"/>
      <c r="S88" s="77"/>
    </row>
    <row r="89" spans="1:19">
      <c r="A89" s="131" t="s">
        <v>2387</v>
      </c>
      <c r="B89" s="77"/>
      <c r="C89" s="106">
        <f t="shared" si="9"/>
        <v>53083032.321000002</v>
      </c>
      <c r="D89" s="106">
        <f t="shared" si="9"/>
        <v>51246782.015000001</v>
      </c>
      <c r="E89" s="106">
        <f t="shared" si="9"/>
        <v>54357499.741999999</v>
      </c>
      <c r="F89" s="106">
        <f t="shared" si="9"/>
        <v>44837527.100000001</v>
      </c>
      <c r="G89" s="106">
        <f t="shared" si="9"/>
        <v>41462023.862000003</v>
      </c>
      <c r="H89" s="106">
        <f t="shared" si="9"/>
        <v>41657082.214000002</v>
      </c>
      <c r="I89" s="106">
        <f t="shared" si="9"/>
        <v>44672129.449000001</v>
      </c>
      <c r="J89" s="106">
        <f t="shared" si="9"/>
        <v>47293311.362000003</v>
      </c>
      <c r="K89" s="106">
        <f t="shared" si="9"/>
        <v>47080586.844999999</v>
      </c>
      <c r="L89" s="106">
        <f t="shared" si="9"/>
        <v>42290682.913999997</v>
      </c>
      <c r="M89" s="106">
        <f t="shared" si="9"/>
        <v>44623313.130999997</v>
      </c>
      <c r="N89" s="106">
        <f t="shared" si="9"/>
        <v>53474198.324000001</v>
      </c>
      <c r="O89" s="106">
        <f t="shared" si="9"/>
        <v>566078169.27900004</v>
      </c>
      <c r="P89" s="77"/>
      <c r="Q89" s="77"/>
      <c r="R89" s="77"/>
      <c r="S89" s="77"/>
    </row>
    <row r="90" spans="1:19">
      <c r="A90" s="131" t="s">
        <v>2388</v>
      </c>
      <c r="B90" s="77"/>
      <c r="C90" s="106">
        <f t="shared" si="9"/>
        <v>6837294.8020000001</v>
      </c>
      <c r="D90" s="106">
        <f t="shared" si="9"/>
        <v>6592706.4720000001</v>
      </c>
      <c r="E90" s="106">
        <f t="shared" si="9"/>
        <v>7219460.682</v>
      </c>
      <c r="F90" s="106">
        <f t="shared" si="9"/>
        <v>5132241.7479999997</v>
      </c>
      <c r="G90" s="106">
        <f t="shared" si="9"/>
        <v>4021853.8829999999</v>
      </c>
      <c r="H90" s="106">
        <f t="shared" si="9"/>
        <v>3596510.247</v>
      </c>
      <c r="I90" s="106">
        <f t="shared" si="9"/>
        <v>3730905.6179999998</v>
      </c>
      <c r="J90" s="106">
        <f t="shared" si="9"/>
        <v>3971285.0460000001</v>
      </c>
      <c r="K90" s="106">
        <f t="shared" si="9"/>
        <v>4020595.1940000001</v>
      </c>
      <c r="L90" s="106">
        <f t="shared" si="9"/>
        <v>4234166.5070000002</v>
      </c>
      <c r="M90" s="106">
        <f t="shared" si="9"/>
        <v>4985396.8720000004</v>
      </c>
      <c r="N90" s="106">
        <f t="shared" si="9"/>
        <v>6674916.1859999998</v>
      </c>
      <c r="O90" s="106">
        <f t="shared" si="9"/>
        <v>61017333.256999999</v>
      </c>
      <c r="P90" s="77"/>
      <c r="Q90" s="77"/>
      <c r="R90" s="77"/>
      <c r="S90" s="77"/>
    </row>
    <row r="91" spans="1:19">
      <c r="A91" s="131" t="s">
        <v>2389</v>
      </c>
      <c r="B91" s="77"/>
      <c r="C91" s="106">
        <f t="shared" si="9"/>
        <v>117023159.185</v>
      </c>
      <c r="D91" s="106">
        <f t="shared" si="9"/>
        <v>109993861.23</v>
      </c>
      <c r="E91" s="106">
        <f t="shared" si="9"/>
        <v>116204907.98800001</v>
      </c>
      <c r="F91" s="106">
        <f t="shared" si="9"/>
        <v>106013435.954</v>
      </c>
      <c r="G91" s="106">
        <f t="shared" si="9"/>
        <v>105108726.602</v>
      </c>
      <c r="H91" s="106">
        <f t="shared" si="9"/>
        <v>108348274.913</v>
      </c>
      <c r="I91" s="106">
        <f t="shared" si="9"/>
        <v>114187516.73</v>
      </c>
      <c r="J91" s="106">
        <f t="shared" si="9"/>
        <v>115593591.06200001</v>
      </c>
      <c r="K91" s="106">
        <f t="shared" si="9"/>
        <v>114991795.28399999</v>
      </c>
      <c r="L91" s="106">
        <f t="shared" si="9"/>
        <v>110670008.713</v>
      </c>
      <c r="M91" s="106">
        <f t="shared" si="9"/>
        <v>105357158.06200001</v>
      </c>
      <c r="N91" s="106">
        <f t="shared" si="9"/>
        <v>119394840.014</v>
      </c>
      <c r="O91" s="106">
        <f t="shared" si="9"/>
        <v>1342887275.737</v>
      </c>
      <c r="P91" s="77"/>
      <c r="Q91" s="77"/>
      <c r="R91" s="77"/>
      <c r="S91" s="77"/>
    </row>
    <row r="92" spans="1:19">
      <c r="A92" s="131" t="s">
        <v>2390</v>
      </c>
      <c r="B92" s="77"/>
      <c r="C92" s="106">
        <f t="shared" si="9"/>
        <v>3558257.44</v>
      </c>
      <c r="D92" s="106">
        <f t="shared" si="9"/>
        <v>3261933.92</v>
      </c>
      <c r="E92" s="106">
        <f t="shared" si="9"/>
        <v>3652455.84</v>
      </c>
      <c r="F92" s="106">
        <f t="shared" si="9"/>
        <v>2658606.7200000002</v>
      </c>
      <c r="G92" s="106">
        <f t="shared" si="9"/>
        <v>2247395.2000000002</v>
      </c>
      <c r="H92" s="106">
        <f t="shared" si="9"/>
        <v>2170828.6</v>
      </c>
      <c r="I92" s="106">
        <f t="shared" si="9"/>
        <v>2293234.84</v>
      </c>
      <c r="J92" s="106">
        <f t="shared" si="9"/>
        <v>2528387.52</v>
      </c>
      <c r="K92" s="106">
        <f t="shared" si="9"/>
        <v>2314246.96</v>
      </c>
      <c r="L92" s="106">
        <f t="shared" si="9"/>
        <v>2542421.88</v>
      </c>
      <c r="M92" s="106">
        <f t="shared" si="9"/>
        <v>2624069.36</v>
      </c>
      <c r="N92" s="106">
        <f t="shared" si="9"/>
        <v>3289862.24</v>
      </c>
      <c r="O92" s="106">
        <f t="shared" si="9"/>
        <v>33141700.52</v>
      </c>
      <c r="P92" s="77"/>
      <c r="Q92" s="77"/>
      <c r="R92" s="77"/>
      <c r="S92" s="77"/>
    </row>
    <row r="93" spans="1:19">
      <c r="A93" s="131" t="s">
        <v>2391</v>
      </c>
      <c r="B93" s="77"/>
      <c r="C93" s="106">
        <f t="shared" si="9"/>
        <v>92475540.937000006</v>
      </c>
      <c r="D93" s="106">
        <f t="shared" si="9"/>
        <v>91334911.620000005</v>
      </c>
      <c r="E93" s="106">
        <f t="shared" si="9"/>
        <v>85256588.480000004</v>
      </c>
      <c r="F93" s="106">
        <f t="shared" si="9"/>
        <v>90115026.299999997</v>
      </c>
      <c r="G93" s="106">
        <f t="shared" si="9"/>
        <v>81790111.900000006</v>
      </c>
      <c r="H93" s="106">
        <f t="shared" si="9"/>
        <v>92286223.400000006</v>
      </c>
      <c r="I93" s="106">
        <f t="shared" si="9"/>
        <v>90638942</v>
      </c>
      <c r="J93" s="106">
        <f t="shared" si="9"/>
        <v>96199701.689999998</v>
      </c>
      <c r="K93" s="106">
        <f t="shared" si="9"/>
        <v>98369017.341000006</v>
      </c>
      <c r="L93" s="106">
        <f t="shared" si="9"/>
        <v>91866248.393999994</v>
      </c>
      <c r="M93" s="106">
        <f t="shared" si="9"/>
        <v>93890910.769999996</v>
      </c>
      <c r="N93" s="106">
        <f t="shared" si="9"/>
        <v>82979731.170000002</v>
      </c>
      <c r="O93" s="106">
        <f t="shared" si="9"/>
        <v>1087202954.0020001</v>
      </c>
      <c r="P93" s="77"/>
      <c r="Q93" s="77"/>
      <c r="R93" s="77"/>
      <c r="S93" s="77"/>
    </row>
    <row r="94" spans="1:19">
      <c r="A94" s="131" t="s">
        <v>2407</v>
      </c>
      <c r="B94" s="77"/>
      <c r="C94" s="106">
        <f t="shared" si="9"/>
        <v>0</v>
      </c>
      <c r="D94" s="106">
        <f t="shared" si="9"/>
        <v>0</v>
      </c>
      <c r="E94" s="106">
        <f t="shared" si="9"/>
        <v>0</v>
      </c>
      <c r="F94" s="106">
        <f t="shared" si="9"/>
        <v>0</v>
      </c>
      <c r="G94" s="106">
        <f t="shared" si="9"/>
        <v>0</v>
      </c>
      <c r="H94" s="106">
        <f t="shared" si="9"/>
        <v>0</v>
      </c>
      <c r="I94" s="106">
        <f t="shared" si="9"/>
        <v>0</v>
      </c>
      <c r="J94" s="106">
        <f t="shared" si="9"/>
        <v>0</v>
      </c>
      <c r="K94" s="106">
        <f t="shared" si="9"/>
        <v>0</v>
      </c>
      <c r="L94" s="106">
        <f t="shared" si="9"/>
        <v>0</v>
      </c>
      <c r="M94" s="106">
        <f t="shared" si="9"/>
        <v>0</v>
      </c>
      <c r="N94" s="106">
        <f t="shared" si="9"/>
        <v>0</v>
      </c>
      <c r="O94" s="106">
        <f t="shared" si="9"/>
        <v>0</v>
      </c>
      <c r="P94" s="77"/>
      <c r="Q94" s="77"/>
      <c r="R94" s="77"/>
      <c r="S94" s="77"/>
    </row>
    <row r="95" spans="1:19">
      <c r="A95" s="131" t="s">
        <v>2392</v>
      </c>
      <c r="B95" s="77"/>
      <c r="C95" s="106">
        <f t="shared" si="9"/>
        <v>6893.9830000000002</v>
      </c>
      <c r="D95" s="106">
        <f t="shared" si="9"/>
        <v>6616.5619999999999</v>
      </c>
      <c r="E95" s="106">
        <f t="shared" si="9"/>
        <v>8013.9210000000003</v>
      </c>
      <c r="F95" s="106">
        <f t="shared" si="9"/>
        <v>155068.42199999999</v>
      </c>
      <c r="G95" s="106">
        <f t="shared" si="9"/>
        <v>3631764.45</v>
      </c>
      <c r="H95" s="106">
        <f t="shared" si="9"/>
        <v>5611284.4299999997</v>
      </c>
      <c r="I95" s="106">
        <f t="shared" si="9"/>
        <v>6277474.7079999996</v>
      </c>
      <c r="J95" s="106">
        <f t="shared" si="9"/>
        <v>5034975.2829999998</v>
      </c>
      <c r="K95" s="106">
        <f t="shared" si="9"/>
        <v>6450053.3789999997</v>
      </c>
      <c r="L95" s="106">
        <f t="shared" si="9"/>
        <v>2328934.0950000002</v>
      </c>
      <c r="M95" s="106">
        <f t="shared" si="9"/>
        <v>146425.31899999999</v>
      </c>
      <c r="N95" s="106">
        <f t="shared" si="9"/>
        <v>-6149.6809999999996</v>
      </c>
      <c r="O95" s="106">
        <f t="shared" si="9"/>
        <v>29651354.870999999</v>
      </c>
      <c r="P95" s="77"/>
      <c r="Q95" s="77"/>
      <c r="R95" s="77"/>
      <c r="S95" s="77"/>
    </row>
    <row r="96" spans="1:19">
      <c r="A96" s="131" t="s">
        <v>2393</v>
      </c>
      <c r="B96" s="77"/>
      <c r="C96" s="106">
        <f t="shared" si="9"/>
        <v>4048511.6039999998</v>
      </c>
      <c r="D96" s="106">
        <f t="shared" si="9"/>
        <v>3870736.9920000001</v>
      </c>
      <c r="E96" s="106">
        <f t="shared" si="9"/>
        <v>4055003.0460000001</v>
      </c>
      <c r="F96" s="106">
        <f t="shared" si="9"/>
        <v>4139743.1510000001</v>
      </c>
      <c r="G96" s="106">
        <f t="shared" si="9"/>
        <v>7604757.9819999998</v>
      </c>
      <c r="H96" s="106">
        <f t="shared" si="9"/>
        <v>11954209.716</v>
      </c>
      <c r="I96" s="106">
        <f t="shared" si="9"/>
        <v>15358991.911</v>
      </c>
      <c r="J96" s="106">
        <f t="shared" si="9"/>
        <v>18433987.118000001</v>
      </c>
      <c r="K96" s="106">
        <f t="shared" si="9"/>
        <v>16525529.247</v>
      </c>
      <c r="L96" s="106">
        <f t="shared" si="9"/>
        <v>7528435.591</v>
      </c>
      <c r="M96" s="106">
        <f t="shared" si="9"/>
        <v>3776306.4249999998</v>
      </c>
      <c r="N96" s="106">
        <f t="shared" si="9"/>
        <v>4000037.216</v>
      </c>
      <c r="O96" s="106">
        <f t="shared" si="9"/>
        <v>101296249.999</v>
      </c>
      <c r="P96" s="77"/>
      <c r="Q96" s="77"/>
      <c r="R96" s="77"/>
      <c r="S96" s="77"/>
    </row>
    <row r="97" spans="1:19">
      <c r="A97" s="131" t="s">
        <v>2394</v>
      </c>
      <c r="B97" s="77"/>
      <c r="C97" s="106">
        <f t="shared" ref="C97:O110" si="10">SUMIF($S$7:$S$81,$A97,C$7:C$81)</f>
        <v>312406.99699999997</v>
      </c>
      <c r="D97" s="106">
        <f t="shared" si="10"/>
        <v>299554.641</v>
      </c>
      <c r="E97" s="106">
        <f t="shared" si="10"/>
        <v>336330.02</v>
      </c>
      <c r="F97" s="106">
        <f t="shared" si="10"/>
        <v>320872.00699999998</v>
      </c>
      <c r="G97" s="106">
        <f t="shared" si="10"/>
        <v>685503.82900000003</v>
      </c>
      <c r="H97" s="106">
        <f t="shared" si="10"/>
        <v>975118.32</v>
      </c>
      <c r="I97" s="106">
        <f t="shared" si="10"/>
        <v>1691500.243</v>
      </c>
      <c r="J97" s="106">
        <f t="shared" si="10"/>
        <v>1637430.122</v>
      </c>
      <c r="K97" s="106">
        <f t="shared" si="10"/>
        <v>1306740.3430000001</v>
      </c>
      <c r="L97" s="106">
        <f t="shared" si="10"/>
        <v>466506.397</v>
      </c>
      <c r="M97" s="106">
        <f t="shared" si="10"/>
        <v>273963.36</v>
      </c>
      <c r="N97" s="106">
        <f t="shared" si="10"/>
        <v>306447.89299999998</v>
      </c>
      <c r="O97" s="106">
        <f t="shared" si="10"/>
        <v>8612374.1720000003</v>
      </c>
      <c r="P97" s="77"/>
      <c r="Q97" s="77"/>
      <c r="R97" s="77"/>
      <c r="S97" s="77"/>
    </row>
    <row r="98" spans="1:19">
      <c r="A98" s="131" t="s">
        <v>2395</v>
      </c>
      <c r="B98" s="77"/>
      <c r="C98" s="106">
        <f t="shared" si="10"/>
        <v>1331.001</v>
      </c>
      <c r="D98" s="106">
        <f t="shared" si="10"/>
        <v>5799.8010000000004</v>
      </c>
      <c r="E98" s="106">
        <f t="shared" si="10"/>
        <v>3442.5439999999999</v>
      </c>
      <c r="F98" s="106">
        <f t="shared" si="10"/>
        <v>3687.57</v>
      </c>
      <c r="G98" s="106">
        <f t="shared" si="10"/>
        <v>1172</v>
      </c>
      <c r="H98" s="106">
        <f t="shared" si="10"/>
        <v>5539.7330000000002</v>
      </c>
      <c r="I98" s="106">
        <f t="shared" si="10"/>
        <v>1223.933</v>
      </c>
      <c r="J98" s="106">
        <f t="shared" si="10"/>
        <v>1172</v>
      </c>
      <c r="K98" s="106">
        <f t="shared" si="10"/>
        <v>1198.2</v>
      </c>
      <c r="L98" s="106">
        <f t="shared" si="10"/>
        <v>1193.5989999999999</v>
      </c>
      <c r="M98" s="106">
        <f t="shared" si="10"/>
        <v>1134.1969999999999</v>
      </c>
      <c r="N98" s="106">
        <f t="shared" si="10"/>
        <v>1319.8969999999999</v>
      </c>
      <c r="O98" s="106">
        <f t="shared" si="10"/>
        <v>28214.474999999999</v>
      </c>
      <c r="P98" s="77"/>
      <c r="Q98" s="77"/>
      <c r="R98" s="77"/>
      <c r="S98" s="77"/>
    </row>
    <row r="99" spans="1:19">
      <c r="A99" s="131" t="s">
        <v>2396</v>
      </c>
      <c r="B99" s="77"/>
      <c r="C99" s="106">
        <f t="shared" si="10"/>
        <v>794948.48834000004</v>
      </c>
      <c r="D99" s="106">
        <f t="shared" si="10"/>
        <v>731550.37</v>
      </c>
      <c r="E99" s="106">
        <f t="shared" si="10"/>
        <v>730225.50800000003</v>
      </c>
      <c r="F99" s="106">
        <f t="shared" si="10"/>
        <v>768961.7</v>
      </c>
      <c r="G99" s="106">
        <f t="shared" si="10"/>
        <v>761924.46299999999</v>
      </c>
      <c r="H99" s="106">
        <f t="shared" si="10"/>
        <v>751079.321</v>
      </c>
      <c r="I99" s="106">
        <f t="shared" si="10"/>
        <v>773990.36800000002</v>
      </c>
      <c r="J99" s="106">
        <f t="shared" si="10"/>
        <v>750514.12899999996</v>
      </c>
      <c r="K99" s="106">
        <f t="shared" si="10"/>
        <v>767841.35600000003</v>
      </c>
      <c r="L99" s="106">
        <f t="shared" si="10"/>
        <v>768639.147</v>
      </c>
      <c r="M99" s="106">
        <f t="shared" si="10"/>
        <v>719670.973</v>
      </c>
      <c r="N99" s="106">
        <f t="shared" si="10"/>
        <v>792313.73033000005</v>
      </c>
      <c r="O99" s="106">
        <f t="shared" si="10"/>
        <v>9111659.5536700003</v>
      </c>
      <c r="P99" s="77"/>
      <c r="Q99" s="77"/>
      <c r="R99" s="77"/>
      <c r="S99" s="77"/>
    </row>
    <row r="100" spans="1:19">
      <c r="A100" s="131" t="s">
        <v>2397</v>
      </c>
      <c r="B100" s="77"/>
      <c r="C100" s="106">
        <f t="shared" si="10"/>
        <v>16437.332999999999</v>
      </c>
      <c r="D100" s="106">
        <f t="shared" si="10"/>
        <v>16274.564</v>
      </c>
      <c r="E100" s="106">
        <f t="shared" si="10"/>
        <v>16254.268</v>
      </c>
      <c r="F100" s="106">
        <f t="shared" si="10"/>
        <v>16474.791000000001</v>
      </c>
      <c r="G100" s="106">
        <f t="shared" si="10"/>
        <v>16211.932000000001</v>
      </c>
      <c r="H100" s="106">
        <f t="shared" si="10"/>
        <v>17031.564999999999</v>
      </c>
      <c r="I100" s="106">
        <f t="shared" si="10"/>
        <v>16479.297999999999</v>
      </c>
      <c r="J100" s="106">
        <f t="shared" si="10"/>
        <v>16393.999</v>
      </c>
      <c r="K100" s="106">
        <f t="shared" si="10"/>
        <v>17425.798999999999</v>
      </c>
      <c r="L100" s="106">
        <f t="shared" si="10"/>
        <v>16144.83</v>
      </c>
      <c r="M100" s="106">
        <f t="shared" si="10"/>
        <v>15360.35</v>
      </c>
      <c r="N100" s="106">
        <f t="shared" si="10"/>
        <v>-57376.377119999997</v>
      </c>
      <c r="O100" s="106">
        <f t="shared" si="10"/>
        <v>123112.35188</v>
      </c>
      <c r="P100" s="77"/>
      <c r="Q100" s="77"/>
      <c r="R100" s="77"/>
      <c r="S100" s="77"/>
    </row>
    <row r="101" spans="1:19">
      <c r="A101" s="131" t="s">
        <v>2398</v>
      </c>
      <c r="B101" s="77"/>
      <c r="C101" s="106">
        <f t="shared" si="10"/>
        <v>36190.500999999997</v>
      </c>
      <c r="D101" s="106">
        <f t="shared" si="10"/>
        <v>35813.033000000003</v>
      </c>
      <c r="E101" s="106">
        <f t="shared" si="10"/>
        <v>33924.413</v>
      </c>
      <c r="F101" s="106">
        <f t="shared" si="10"/>
        <v>33857.317000000003</v>
      </c>
      <c r="G101" s="106">
        <f t="shared" si="10"/>
        <v>34884.633000000002</v>
      </c>
      <c r="H101" s="106">
        <f t="shared" si="10"/>
        <v>37147.800999999999</v>
      </c>
      <c r="I101" s="106">
        <f t="shared" si="10"/>
        <v>33986.000999999997</v>
      </c>
      <c r="J101" s="106">
        <f t="shared" si="10"/>
        <v>34799.300000000003</v>
      </c>
      <c r="K101" s="106">
        <f t="shared" si="10"/>
        <v>38298.567000000003</v>
      </c>
      <c r="L101" s="106">
        <f t="shared" si="10"/>
        <v>33875.633999999998</v>
      </c>
      <c r="M101" s="106">
        <f t="shared" si="10"/>
        <v>33764.055</v>
      </c>
      <c r="N101" s="106">
        <f t="shared" si="10"/>
        <v>38381.917000000001</v>
      </c>
      <c r="O101" s="106">
        <f t="shared" si="10"/>
        <v>424923.17200000002</v>
      </c>
      <c r="P101" s="77"/>
      <c r="Q101" s="77"/>
      <c r="R101" s="77"/>
      <c r="S101" s="77"/>
    </row>
    <row r="102" spans="1:19">
      <c r="A102" s="131" t="s">
        <v>2399</v>
      </c>
      <c r="B102" s="77"/>
      <c r="C102" s="106">
        <f t="shared" si="10"/>
        <v>94723.862999999998</v>
      </c>
      <c r="D102" s="106">
        <f t="shared" si="10"/>
        <v>87020.865999999995</v>
      </c>
      <c r="E102" s="106">
        <f t="shared" si="10"/>
        <v>82039.502999999997</v>
      </c>
      <c r="F102" s="106">
        <f t="shared" si="10"/>
        <v>94277.933000000005</v>
      </c>
      <c r="G102" s="106">
        <f t="shared" si="10"/>
        <v>69727.032000000007</v>
      </c>
      <c r="H102" s="106">
        <f t="shared" si="10"/>
        <v>87191.264999999999</v>
      </c>
      <c r="I102" s="106">
        <f t="shared" si="10"/>
        <v>88913.097999999998</v>
      </c>
      <c r="J102" s="106">
        <f t="shared" si="10"/>
        <v>84810.832999999999</v>
      </c>
      <c r="K102" s="106">
        <f t="shared" si="10"/>
        <v>90197.163</v>
      </c>
      <c r="L102" s="106">
        <f t="shared" si="10"/>
        <v>87190.630999999994</v>
      </c>
      <c r="M102" s="106">
        <f t="shared" si="10"/>
        <v>83214.792000000001</v>
      </c>
      <c r="N102" s="106">
        <f t="shared" si="10"/>
        <v>92626.005000000005</v>
      </c>
      <c r="O102" s="106">
        <f t="shared" si="10"/>
        <v>1041932.9840000001</v>
      </c>
      <c r="P102" s="77"/>
      <c r="Q102" s="77"/>
      <c r="R102" s="77"/>
      <c r="S102" s="77"/>
    </row>
    <row r="103" spans="1:19">
      <c r="A103" s="131" t="s">
        <v>2400</v>
      </c>
      <c r="B103" s="77"/>
      <c r="C103" s="106">
        <f t="shared" si="10"/>
        <v>423839.93099999998</v>
      </c>
      <c r="D103" s="106">
        <f t="shared" si="10"/>
        <v>387188.75699999998</v>
      </c>
      <c r="E103" s="106">
        <f t="shared" si="10"/>
        <v>388239.98200000002</v>
      </c>
      <c r="F103" s="106">
        <f t="shared" si="10"/>
        <v>379370.27591999999</v>
      </c>
      <c r="G103" s="106">
        <f t="shared" si="10"/>
        <v>393289.64199999999</v>
      </c>
      <c r="H103" s="106">
        <f t="shared" si="10"/>
        <v>395650.48798999999</v>
      </c>
      <c r="I103" s="106">
        <f t="shared" si="10"/>
        <v>391992.74800000002</v>
      </c>
      <c r="J103" s="106">
        <f t="shared" si="10"/>
        <v>391199.821</v>
      </c>
      <c r="K103" s="106">
        <f t="shared" si="10"/>
        <v>405301.93400000001</v>
      </c>
      <c r="L103" s="106">
        <f t="shared" si="10"/>
        <v>382397.59600000002</v>
      </c>
      <c r="M103" s="106">
        <f t="shared" si="10"/>
        <v>375705.80822000001</v>
      </c>
      <c r="N103" s="106">
        <f t="shared" si="10"/>
        <v>418658.96399999998</v>
      </c>
      <c r="O103" s="106">
        <f t="shared" si="10"/>
        <v>4732835.9471300002</v>
      </c>
      <c r="P103" s="77"/>
      <c r="Q103" s="77"/>
      <c r="R103" s="77"/>
      <c r="S103" s="77"/>
    </row>
    <row r="104" spans="1:19">
      <c r="A104" s="131" t="s">
        <v>2401</v>
      </c>
      <c r="B104" s="77"/>
      <c r="C104" s="106">
        <f t="shared" si="10"/>
        <v>220619.03899999999</v>
      </c>
      <c r="D104" s="106">
        <f t="shared" si="10"/>
        <v>201931.54629</v>
      </c>
      <c r="E104" s="106">
        <f t="shared" si="10"/>
        <v>203174.64799999999</v>
      </c>
      <c r="F104" s="106">
        <f t="shared" si="10"/>
        <v>207838.198</v>
      </c>
      <c r="G104" s="106">
        <f t="shared" si="10"/>
        <v>204366.97899999999</v>
      </c>
      <c r="H104" s="106">
        <f t="shared" si="10"/>
        <v>209330.76500000001</v>
      </c>
      <c r="I104" s="106">
        <f t="shared" si="10"/>
        <v>211160.42800000001</v>
      </c>
      <c r="J104" s="106">
        <f t="shared" si="10"/>
        <v>206632.55300000001</v>
      </c>
      <c r="K104" s="106">
        <f t="shared" si="10"/>
        <v>214611.43799999999</v>
      </c>
      <c r="L104" s="106">
        <f t="shared" si="10"/>
        <v>200868.76800000001</v>
      </c>
      <c r="M104" s="106">
        <f t="shared" si="10"/>
        <v>199402.976</v>
      </c>
      <c r="N104" s="106">
        <f t="shared" si="10"/>
        <v>219307.83799999999</v>
      </c>
      <c r="O104" s="106">
        <f t="shared" si="10"/>
        <v>2499245.1762899999</v>
      </c>
      <c r="P104" s="77"/>
      <c r="Q104" s="77"/>
      <c r="R104" s="77"/>
      <c r="S104" s="77"/>
    </row>
    <row r="105" spans="1:19">
      <c r="A105" s="131" t="s">
        <v>2402</v>
      </c>
      <c r="B105" s="77"/>
      <c r="C105" s="106">
        <f t="shared" si="10"/>
        <v>0</v>
      </c>
      <c r="D105" s="106">
        <f t="shared" si="10"/>
        <v>0</v>
      </c>
      <c r="E105" s="106">
        <f t="shared" si="10"/>
        <v>0</v>
      </c>
      <c r="F105" s="106">
        <f t="shared" si="10"/>
        <v>0</v>
      </c>
      <c r="G105" s="106">
        <f t="shared" si="10"/>
        <v>0</v>
      </c>
      <c r="H105" s="106">
        <f t="shared" si="10"/>
        <v>0</v>
      </c>
      <c r="I105" s="106">
        <f t="shared" si="10"/>
        <v>0</v>
      </c>
      <c r="J105" s="106">
        <f t="shared" si="10"/>
        <v>0</v>
      </c>
      <c r="K105" s="106">
        <f t="shared" si="10"/>
        <v>0</v>
      </c>
      <c r="L105" s="106">
        <f t="shared" si="10"/>
        <v>0</v>
      </c>
      <c r="M105" s="106">
        <f t="shared" si="10"/>
        <v>0</v>
      </c>
      <c r="N105" s="106">
        <f t="shared" si="10"/>
        <v>0</v>
      </c>
      <c r="O105" s="106">
        <f t="shared" si="10"/>
        <v>0</v>
      </c>
      <c r="P105" s="77"/>
      <c r="Q105" s="77"/>
      <c r="R105" s="77"/>
      <c r="S105" s="77"/>
    </row>
    <row r="106" spans="1:19">
      <c r="A106" s="131" t="s">
        <v>2408</v>
      </c>
      <c r="B106" s="77"/>
      <c r="C106" s="106">
        <f t="shared" si="10"/>
        <v>0</v>
      </c>
      <c r="D106" s="106">
        <f t="shared" si="10"/>
        <v>0</v>
      </c>
      <c r="E106" s="106">
        <f t="shared" si="10"/>
        <v>0</v>
      </c>
      <c r="F106" s="106">
        <f t="shared" si="10"/>
        <v>0</v>
      </c>
      <c r="G106" s="106">
        <f t="shared" si="10"/>
        <v>0</v>
      </c>
      <c r="H106" s="106">
        <f t="shared" si="10"/>
        <v>0</v>
      </c>
      <c r="I106" s="106">
        <f t="shared" si="10"/>
        <v>0</v>
      </c>
      <c r="J106" s="106">
        <f t="shared" si="10"/>
        <v>0</v>
      </c>
      <c r="K106" s="106">
        <f t="shared" si="10"/>
        <v>0</v>
      </c>
      <c r="L106" s="106">
        <f t="shared" si="10"/>
        <v>0</v>
      </c>
      <c r="M106" s="106">
        <f t="shared" si="10"/>
        <v>0</v>
      </c>
      <c r="N106" s="106">
        <f t="shared" si="10"/>
        <v>0</v>
      </c>
      <c r="O106" s="106">
        <f t="shared" si="10"/>
        <v>0</v>
      </c>
      <c r="P106" s="77"/>
      <c r="Q106" s="77"/>
      <c r="R106" s="77"/>
      <c r="S106" s="77"/>
    </row>
    <row r="107" spans="1:19">
      <c r="A107" s="131" t="s">
        <v>2409</v>
      </c>
      <c r="B107" s="77"/>
      <c r="C107" s="106">
        <f t="shared" si="10"/>
        <v>0</v>
      </c>
      <c r="D107" s="106">
        <f t="shared" si="10"/>
        <v>0</v>
      </c>
      <c r="E107" s="106">
        <f t="shared" si="10"/>
        <v>0</v>
      </c>
      <c r="F107" s="106">
        <f t="shared" si="10"/>
        <v>0</v>
      </c>
      <c r="G107" s="106">
        <f t="shared" si="10"/>
        <v>0</v>
      </c>
      <c r="H107" s="106">
        <f t="shared" si="10"/>
        <v>0</v>
      </c>
      <c r="I107" s="106">
        <f t="shared" si="10"/>
        <v>0</v>
      </c>
      <c r="J107" s="106">
        <f t="shared" si="10"/>
        <v>0</v>
      </c>
      <c r="K107" s="106">
        <f t="shared" si="10"/>
        <v>0</v>
      </c>
      <c r="L107" s="106">
        <f t="shared" si="10"/>
        <v>0</v>
      </c>
      <c r="M107" s="106">
        <f t="shared" si="10"/>
        <v>0</v>
      </c>
      <c r="N107" s="106">
        <f t="shared" si="10"/>
        <v>0</v>
      </c>
      <c r="O107" s="106">
        <f t="shared" si="10"/>
        <v>0</v>
      </c>
      <c r="P107" s="77"/>
      <c r="Q107" s="77"/>
      <c r="R107" s="77"/>
      <c r="S107" s="77"/>
    </row>
    <row r="108" spans="1:19">
      <c r="A108" s="131" t="s">
        <v>2410</v>
      </c>
      <c r="B108" s="77"/>
      <c r="C108" s="106">
        <f t="shared" si="10"/>
        <v>0</v>
      </c>
      <c r="D108" s="106">
        <f t="shared" si="10"/>
        <v>0</v>
      </c>
      <c r="E108" s="106">
        <f t="shared" si="10"/>
        <v>0</v>
      </c>
      <c r="F108" s="106">
        <f t="shared" si="10"/>
        <v>0</v>
      </c>
      <c r="G108" s="106">
        <f t="shared" si="10"/>
        <v>0</v>
      </c>
      <c r="H108" s="106">
        <f t="shared" si="10"/>
        <v>0</v>
      </c>
      <c r="I108" s="106">
        <f t="shared" si="10"/>
        <v>0</v>
      </c>
      <c r="J108" s="106">
        <f t="shared" si="10"/>
        <v>0</v>
      </c>
      <c r="K108" s="106">
        <f t="shared" si="10"/>
        <v>0</v>
      </c>
      <c r="L108" s="106">
        <f t="shared" si="10"/>
        <v>0</v>
      </c>
      <c r="M108" s="106">
        <f t="shared" si="10"/>
        <v>0</v>
      </c>
      <c r="N108" s="106">
        <f t="shared" si="10"/>
        <v>0</v>
      </c>
      <c r="O108" s="106">
        <f t="shared" si="10"/>
        <v>0</v>
      </c>
      <c r="P108" s="77"/>
      <c r="Q108" s="77"/>
      <c r="R108" s="77"/>
      <c r="S108" s="77"/>
    </row>
    <row r="109" spans="1:19">
      <c r="A109" s="131" t="s">
        <v>2404</v>
      </c>
      <c r="B109" s="77"/>
      <c r="C109" s="106">
        <f t="shared" si="10"/>
        <v>0</v>
      </c>
      <c r="D109" s="106">
        <f t="shared" si="10"/>
        <v>0</v>
      </c>
      <c r="E109" s="106">
        <f t="shared" si="10"/>
        <v>0</v>
      </c>
      <c r="F109" s="106">
        <f t="shared" si="10"/>
        <v>0</v>
      </c>
      <c r="G109" s="106">
        <f t="shared" si="10"/>
        <v>0</v>
      </c>
      <c r="H109" s="106">
        <f t="shared" si="10"/>
        <v>0</v>
      </c>
      <c r="I109" s="106">
        <f t="shared" si="10"/>
        <v>0</v>
      </c>
      <c r="J109" s="106">
        <f t="shared" si="10"/>
        <v>0</v>
      </c>
      <c r="K109" s="106">
        <f t="shared" si="10"/>
        <v>0</v>
      </c>
      <c r="L109" s="106">
        <f t="shared" si="10"/>
        <v>0</v>
      </c>
      <c r="M109" s="106">
        <f t="shared" si="10"/>
        <v>0</v>
      </c>
      <c r="N109" s="106">
        <f t="shared" si="10"/>
        <v>0</v>
      </c>
      <c r="O109" s="106">
        <f t="shared" si="10"/>
        <v>0</v>
      </c>
      <c r="P109" s="77"/>
      <c r="Q109" s="77"/>
      <c r="R109" s="77"/>
      <c r="S109" s="77"/>
    </row>
    <row r="110" spans="1:19">
      <c r="A110" s="131" t="s">
        <v>2405</v>
      </c>
      <c r="B110" s="77"/>
      <c r="C110" s="106">
        <f t="shared" si="10"/>
        <v>0</v>
      </c>
      <c r="D110" s="106">
        <f t="shared" si="10"/>
        <v>0</v>
      </c>
      <c r="E110" s="106">
        <f t="shared" si="10"/>
        <v>0</v>
      </c>
      <c r="F110" s="106">
        <f t="shared" si="10"/>
        <v>0</v>
      </c>
      <c r="G110" s="106">
        <f t="shared" si="10"/>
        <v>0</v>
      </c>
      <c r="H110" s="106">
        <f t="shared" si="10"/>
        <v>0</v>
      </c>
      <c r="I110" s="106">
        <f t="shared" si="10"/>
        <v>0</v>
      </c>
      <c r="J110" s="106">
        <f t="shared" si="10"/>
        <v>0</v>
      </c>
      <c r="K110" s="106">
        <f t="shared" si="10"/>
        <v>0</v>
      </c>
      <c r="L110" s="106">
        <f t="shared" si="10"/>
        <v>0</v>
      </c>
      <c r="M110" s="106">
        <f t="shared" si="10"/>
        <v>0</v>
      </c>
      <c r="N110" s="106">
        <f t="shared" si="10"/>
        <v>0</v>
      </c>
      <c r="O110" s="106">
        <f t="shared" si="10"/>
        <v>0</v>
      </c>
      <c r="P110" s="77"/>
      <c r="Q110" s="77"/>
      <c r="R110" s="77"/>
      <c r="S110" s="77"/>
    </row>
    <row r="111" spans="1:19">
      <c r="A111" s="131"/>
      <c r="B111" s="77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77"/>
      <c r="Q111" s="77"/>
      <c r="R111" s="77"/>
      <c r="S111" s="77"/>
    </row>
    <row r="112" spans="1:19">
      <c r="A112" s="77"/>
      <c r="B112" s="77"/>
      <c r="C112" s="100">
        <f t="shared" ref="C112:N112" si="11">SUM(C87:C111)</f>
        <v>547354540.4263401</v>
      </c>
      <c r="D112" s="100">
        <f t="shared" si="11"/>
        <v>516536324.68428999</v>
      </c>
      <c r="E112" s="100">
        <f t="shared" si="11"/>
        <v>544642264.96499991</v>
      </c>
      <c r="F112" s="100">
        <f t="shared" si="11"/>
        <v>444134378.42592007</v>
      </c>
      <c r="G112" s="100">
        <f t="shared" si="11"/>
        <v>407170728.63099998</v>
      </c>
      <c r="H112" s="100">
        <f t="shared" si="11"/>
        <v>418743394.13499004</v>
      </c>
      <c r="I112" s="100">
        <f t="shared" si="11"/>
        <v>447379892.70099992</v>
      </c>
      <c r="J112" s="100">
        <f t="shared" si="11"/>
        <v>475019789.43999994</v>
      </c>
      <c r="K112" s="100">
        <f t="shared" si="11"/>
        <v>468097468.792</v>
      </c>
      <c r="L112" s="100">
        <f t="shared" si="11"/>
        <v>430408085.39300001</v>
      </c>
      <c r="M112" s="100">
        <f t="shared" si="11"/>
        <v>454247365.41122013</v>
      </c>
      <c r="N112" s="100">
        <f t="shared" si="11"/>
        <v>530380127.32321</v>
      </c>
      <c r="O112" s="100">
        <f>IF(ROUND(SUM(O87:O111),3)&lt;&gt;ROUND(SUM(C112:N112),3),#VALUE!,SUM(C112:N112))</f>
        <v>5684114360.3279696</v>
      </c>
      <c r="P112" s="77"/>
      <c r="Q112" s="77"/>
      <c r="R112" s="77"/>
      <c r="S112" s="77"/>
    </row>
    <row r="113" spans="1:19">
      <c r="A113" s="77"/>
      <c r="B113" s="77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06">
        <f>O112-O81</f>
        <v>0</v>
      </c>
      <c r="P113" s="77"/>
      <c r="Q113" s="77"/>
      <c r="R113" s="77"/>
      <c r="S113" s="77"/>
    </row>
    <row r="114" spans="1:19">
      <c r="A114" s="18" t="s">
        <v>421</v>
      </c>
      <c r="B114" t="s">
        <v>201</v>
      </c>
      <c r="C114" s="406">
        <v>8863219.3100000005</v>
      </c>
      <c r="D114" s="406">
        <v>7766660.1200000001</v>
      </c>
      <c r="E114" s="406">
        <v>8953352.6799999997</v>
      </c>
      <c r="F114" s="406">
        <v>8301723.1399999997</v>
      </c>
      <c r="G114" s="406">
        <v>8491115.4399999995</v>
      </c>
      <c r="H114" s="406">
        <v>8762877.9800000004</v>
      </c>
      <c r="I114" s="406">
        <v>8728638.6600000001</v>
      </c>
      <c r="J114" s="406">
        <v>9187464.9000000004</v>
      </c>
      <c r="K114" s="406">
        <v>9525559.4699999988</v>
      </c>
      <c r="L114" s="406">
        <v>8393192.3099999987</v>
      </c>
      <c r="M114" s="406">
        <v>8866972.8499999978</v>
      </c>
      <c r="N114" s="406">
        <v>9093281.5600000005</v>
      </c>
      <c r="O114" s="17">
        <f>SUM(C114:N114)</f>
        <v>104934058.42</v>
      </c>
      <c r="P114" s="77"/>
      <c r="Q114" s="77"/>
      <c r="R114" s="77"/>
      <c r="S114" s="77"/>
    </row>
    <row r="115" spans="1:19">
      <c r="A115" s="18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17"/>
      <c r="N115" s="99" t="s">
        <v>1120</v>
      </c>
      <c r="O115" s="142">
        <f>O114/(O91+O92-O116)</f>
        <v>7.6258610996285836E-2</v>
      </c>
      <c r="P115" s="77"/>
      <c r="Q115" s="77"/>
      <c r="R115" s="77"/>
      <c r="S115" s="77"/>
    </row>
    <row r="116" spans="1:19">
      <c r="A116" s="18" t="s">
        <v>2358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17">
        <f>SUM(C116:N116)</f>
        <v>0</v>
      </c>
      <c r="P116" s="77"/>
      <c r="Q116" s="77"/>
      <c r="R116" s="77"/>
      <c r="S116" s="77"/>
    </row>
    <row r="117" spans="1:19">
      <c r="A117" s="18"/>
      <c r="B117" s="195" t="s">
        <v>2375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17">
        <f>SUM(C117:N117)</f>
        <v>0</v>
      </c>
      <c r="P117" s="77"/>
      <c r="Q117" s="77"/>
      <c r="R117" s="77"/>
      <c r="S117" s="77"/>
    </row>
    <row r="118" spans="1:19">
      <c r="A118" s="18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17"/>
      <c r="N118" s="99"/>
      <c r="O118" s="142"/>
      <c r="P118" s="77"/>
      <c r="Q118" s="77"/>
      <c r="R118" s="77"/>
      <c r="S118" s="77"/>
    </row>
    <row r="119" spans="1:19">
      <c r="A119" s="134" t="s">
        <v>220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77" t="s">
        <v>221</v>
      </c>
      <c r="B121" s="135" t="s">
        <v>222</v>
      </c>
      <c r="C121" s="106">
        <f t="shared" ref="C121:O131" si="12">SUMIF($R$7:$R$81,$B121,C$7:C$81)</f>
        <v>279318865.35999995</v>
      </c>
      <c r="D121" s="106">
        <f t="shared" si="12"/>
        <v>258793332.03529</v>
      </c>
      <c r="E121" s="106">
        <f t="shared" si="12"/>
        <v>283478564.7209999</v>
      </c>
      <c r="F121" s="106">
        <f t="shared" si="12"/>
        <v>197526622.63899997</v>
      </c>
      <c r="G121" s="106">
        <f t="shared" si="12"/>
        <v>166003563.051</v>
      </c>
      <c r="H121" s="106">
        <f t="shared" si="12"/>
        <v>157234333.71899998</v>
      </c>
      <c r="I121" s="106">
        <f t="shared" si="12"/>
        <v>174438742.912</v>
      </c>
      <c r="J121" s="106">
        <f t="shared" si="12"/>
        <v>190723064.76599997</v>
      </c>
      <c r="K121" s="106">
        <f t="shared" si="12"/>
        <v>182981757.26400006</v>
      </c>
      <c r="L121" s="106">
        <f t="shared" si="12"/>
        <v>174282097.947</v>
      </c>
      <c r="M121" s="106">
        <f t="shared" si="12"/>
        <v>205178370.51600003</v>
      </c>
      <c r="N121" s="106">
        <f t="shared" si="12"/>
        <v>269218088.89599997</v>
      </c>
      <c r="O121" s="106">
        <f t="shared" si="12"/>
        <v>2539177403.8262901</v>
      </c>
      <c r="P121" s="77"/>
      <c r="Q121" s="77"/>
      <c r="R121" s="77"/>
      <c r="S121" s="77"/>
    </row>
    <row r="122" spans="1:19">
      <c r="A122" s="77" t="s">
        <v>223</v>
      </c>
      <c r="B122" s="135" t="s">
        <v>224</v>
      </c>
      <c r="C122" s="106">
        <f t="shared" si="12"/>
        <v>0</v>
      </c>
      <c r="D122" s="106">
        <f t="shared" si="12"/>
        <v>0</v>
      </c>
      <c r="E122" s="106">
        <f t="shared" si="12"/>
        <v>0</v>
      </c>
      <c r="F122" s="106">
        <f t="shared" si="12"/>
        <v>0</v>
      </c>
      <c r="G122" s="106">
        <f t="shared" si="12"/>
        <v>0</v>
      </c>
      <c r="H122" s="106">
        <f t="shared" si="12"/>
        <v>0</v>
      </c>
      <c r="I122" s="106">
        <f t="shared" si="12"/>
        <v>0</v>
      </c>
      <c r="J122" s="106">
        <f t="shared" si="12"/>
        <v>0</v>
      </c>
      <c r="K122" s="106">
        <f t="shared" si="12"/>
        <v>0</v>
      </c>
      <c r="L122" s="106">
        <f t="shared" si="12"/>
        <v>0</v>
      </c>
      <c r="M122" s="106">
        <f t="shared" si="12"/>
        <v>0</v>
      </c>
      <c r="N122" s="106">
        <f t="shared" si="12"/>
        <v>0</v>
      </c>
      <c r="O122" s="106">
        <f t="shared" si="12"/>
        <v>0</v>
      </c>
      <c r="P122" s="77"/>
      <c r="Q122" s="77"/>
      <c r="R122" s="77"/>
      <c r="S122" s="77"/>
    </row>
    <row r="123" spans="1:19">
      <c r="A123" s="77" t="s">
        <v>225</v>
      </c>
      <c r="B123" s="135" t="s">
        <v>226</v>
      </c>
      <c r="C123" s="106">
        <f t="shared" si="12"/>
        <v>187790684.67599997</v>
      </c>
      <c r="D123" s="106">
        <f t="shared" si="12"/>
        <v>179810241.03</v>
      </c>
      <c r="E123" s="106">
        <f t="shared" si="12"/>
        <v>187765399.42199999</v>
      </c>
      <c r="F123" s="106">
        <f t="shared" si="12"/>
        <v>169762141.21491998</v>
      </c>
      <c r="G123" s="106">
        <f t="shared" si="12"/>
        <v>166158727.07199997</v>
      </c>
      <c r="H123" s="106">
        <f t="shared" si="12"/>
        <v>173426363.26499</v>
      </c>
      <c r="I123" s="106">
        <f t="shared" si="12"/>
        <v>184425732.62400001</v>
      </c>
      <c r="J123" s="106">
        <f t="shared" si="12"/>
        <v>193368913.16999999</v>
      </c>
      <c r="K123" s="106">
        <f t="shared" si="12"/>
        <v>192940252.02199998</v>
      </c>
      <c r="L123" s="106">
        <f t="shared" si="12"/>
        <v>175035454.65800002</v>
      </c>
      <c r="M123" s="106">
        <f t="shared" si="12"/>
        <v>168655382.78621995</v>
      </c>
      <c r="N123" s="106">
        <f t="shared" si="12"/>
        <v>190026512.44599998</v>
      </c>
      <c r="O123" s="106">
        <f t="shared" si="12"/>
        <v>2169165804.3861299</v>
      </c>
      <c r="P123" s="77"/>
      <c r="Q123" s="77"/>
      <c r="R123" s="77"/>
      <c r="S123" s="77"/>
    </row>
    <row r="124" spans="1:19">
      <c r="A124" s="77" t="s">
        <v>227</v>
      </c>
      <c r="B124" s="135" t="s">
        <v>228</v>
      </c>
      <c r="C124" s="106">
        <f t="shared" si="12"/>
        <v>77697946.657000005</v>
      </c>
      <c r="D124" s="106">
        <f t="shared" si="12"/>
        <v>75618092.552000001</v>
      </c>
      <c r="E124" s="106">
        <f t="shared" si="12"/>
        <v>71080878.270000011</v>
      </c>
      <c r="F124" s="106">
        <f t="shared" si="12"/>
        <v>74436088.903999999</v>
      </c>
      <c r="G124" s="106">
        <f t="shared" si="12"/>
        <v>67373933.752000004</v>
      </c>
      <c r="H124" s="106">
        <f t="shared" si="12"/>
        <v>77506136.633000001</v>
      </c>
      <c r="I124" s="106">
        <f t="shared" si="12"/>
        <v>76349153.291000009</v>
      </c>
      <c r="J124" s="106">
        <f t="shared" si="12"/>
        <v>80113446.553000003</v>
      </c>
      <c r="K124" s="106">
        <f t="shared" si="12"/>
        <v>80745244.898000002</v>
      </c>
      <c r="L124" s="106">
        <f t="shared" si="12"/>
        <v>75870973.26699999</v>
      </c>
      <c r="M124" s="106">
        <f t="shared" si="12"/>
        <v>78117835.929999992</v>
      </c>
      <c r="N124" s="106">
        <f t="shared" si="12"/>
        <v>68953783.691000015</v>
      </c>
      <c r="O124" s="106">
        <f t="shared" si="12"/>
        <v>903863514.398</v>
      </c>
      <c r="P124" s="77"/>
      <c r="Q124" s="77"/>
      <c r="R124" s="77"/>
      <c r="S124" s="77"/>
    </row>
    <row r="125" spans="1:19">
      <c r="A125" s="77" t="s">
        <v>229</v>
      </c>
      <c r="B125" s="135" t="s">
        <v>230</v>
      </c>
      <c r="C125" s="106">
        <f t="shared" si="12"/>
        <v>453182.27399999998</v>
      </c>
      <c r="D125" s="106">
        <f t="shared" si="12"/>
        <v>332121.14000000007</v>
      </c>
      <c r="E125" s="106">
        <f t="shared" si="12"/>
        <v>351980.98399999994</v>
      </c>
      <c r="F125" s="106">
        <f t="shared" si="12"/>
        <v>512998.96499999997</v>
      </c>
      <c r="G125" s="106">
        <f t="shared" si="12"/>
        <v>5871098.1750000007</v>
      </c>
      <c r="H125" s="106">
        <f t="shared" si="12"/>
        <v>8828733.8259999994</v>
      </c>
      <c r="I125" s="106">
        <f t="shared" si="12"/>
        <v>10362301.727</v>
      </c>
      <c r="J125" s="106">
        <f t="shared" si="12"/>
        <v>9050873.4790000003</v>
      </c>
      <c r="K125" s="106">
        <f t="shared" si="12"/>
        <v>9574029.5779999997</v>
      </c>
      <c r="L125" s="106">
        <f t="shared" si="12"/>
        <v>3422927.8989999997</v>
      </c>
      <c r="M125" s="106">
        <f t="shared" si="12"/>
        <v>531723.83899999992</v>
      </c>
      <c r="N125" s="106">
        <f t="shared" si="12"/>
        <v>199261.98299999998</v>
      </c>
      <c r="O125" s="106">
        <f t="shared" si="12"/>
        <v>49491233.868999995</v>
      </c>
      <c r="P125" s="77"/>
      <c r="Q125" s="77"/>
      <c r="R125" s="77"/>
      <c r="S125" s="77"/>
    </row>
    <row r="126" spans="1:19">
      <c r="A126" s="77" t="s">
        <v>231</v>
      </c>
      <c r="B126" s="135" t="s">
        <v>232</v>
      </c>
      <c r="C126" s="106">
        <f t="shared" si="12"/>
        <v>943631.18634000013</v>
      </c>
      <c r="D126" s="106">
        <f t="shared" si="12"/>
        <v>876458.63400000008</v>
      </c>
      <c r="E126" s="106">
        <f t="shared" si="12"/>
        <v>865886.23600000003</v>
      </c>
      <c r="F126" s="106">
        <f t="shared" si="12"/>
        <v>917259.31099999987</v>
      </c>
      <c r="G126" s="106">
        <f t="shared" si="12"/>
        <v>883920.06</v>
      </c>
      <c r="H126" s="106">
        <f t="shared" si="12"/>
        <v>897989.68499999994</v>
      </c>
      <c r="I126" s="106">
        <f t="shared" si="12"/>
        <v>914592.69799999997</v>
      </c>
      <c r="J126" s="106">
        <f t="shared" si="12"/>
        <v>887690.26099999994</v>
      </c>
      <c r="K126" s="106">
        <f t="shared" si="12"/>
        <v>914961.08499999996</v>
      </c>
      <c r="L126" s="106">
        <f t="shared" si="12"/>
        <v>907043.84100000001</v>
      </c>
      <c r="M126" s="106">
        <f t="shared" si="12"/>
        <v>853144.36700000009</v>
      </c>
      <c r="N126" s="106">
        <f t="shared" si="12"/>
        <v>867265.17221000011</v>
      </c>
      <c r="O126" s="106">
        <f t="shared" si="12"/>
        <v>10729842.53655</v>
      </c>
      <c r="P126" s="77"/>
      <c r="Q126" s="77"/>
      <c r="R126" s="77"/>
      <c r="S126" s="77"/>
    </row>
    <row r="127" spans="1:19">
      <c r="A127" s="77" t="s">
        <v>233</v>
      </c>
      <c r="B127" s="135" t="s">
        <v>234</v>
      </c>
      <c r="C127" s="106">
        <f t="shared" si="12"/>
        <v>0</v>
      </c>
      <c r="D127" s="106">
        <f t="shared" si="12"/>
        <v>0</v>
      </c>
      <c r="E127" s="106">
        <f t="shared" si="12"/>
        <v>0</v>
      </c>
      <c r="F127" s="106">
        <f t="shared" si="12"/>
        <v>0</v>
      </c>
      <c r="G127" s="106">
        <f t="shared" si="12"/>
        <v>0</v>
      </c>
      <c r="H127" s="106">
        <f t="shared" si="12"/>
        <v>0</v>
      </c>
      <c r="I127" s="106">
        <f t="shared" si="12"/>
        <v>0</v>
      </c>
      <c r="J127" s="106">
        <f t="shared" si="12"/>
        <v>0</v>
      </c>
      <c r="K127" s="106">
        <f t="shared" si="12"/>
        <v>0</v>
      </c>
      <c r="L127" s="106">
        <f t="shared" si="12"/>
        <v>0</v>
      </c>
      <c r="M127" s="106">
        <f t="shared" si="12"/>
        <v>0</v>
      </c>
      <c r="N127" s="106">
        <f t="shared" si="12"/>
        <v>0</v>
      </c>
      <c r="O127" s="106">
        <f t="shared" si="12"/>
        <v>0</v>
      </c>
      <c r="P127" s="77"/>
      <c r="Q127" s="77"/>
      <c r="R127" s="77"/>
      <c r="S127" s="77"/>
    </row>
    <row r="128" spans="1:19">
      <c r="A128" s="77" t="s">
        <v>235</v>
      </c>
      <c r="B128" s="135" t="s">
        <v>236</v>
      </c>
      <c r="C128" s="106">
        <f t="shared" si="12"/>
        <v>1150230.273</v>
      </c>
      <c r="D128" s="106">
        <f t="shared" si="12"/>
        <v>1106079.2930000001</v>
      </c>
      <c r="E128" s="106">
        <f t="shared" si="12"/>
        <v>1099555.3320000002</v>
      </c>
      <c r="F128" s="106">
        <f t="shared" si="12"/>
        <v>979267.39199999988</v>
      </c>
      <c r="G128" s="106">
        <f t="shared" si="12"/>
        <v>879486.52099999995</v>
      </c>
      <c r="H128" s="106">
        <f t="shared" si="12"/>
        <v>849837.0070000001</v>
      </c>
      <c r="I128" s="106">
        <f t="shared" si="12"/>
        <v>889369.44899999991</v>
      </c>
      <c r="J128" s="106">
        <f t="shared" si="12"/>
        <v>875801.21100000001</v>
      </c>
      <c r="K128" s="106">
        <f t="shared" si="12"/>
        <v>941223.94500000007</v>
      </c>
      <c r="L128" s="106">
        <f t="shared" si="12"/>
        <v>889587.78099999996</v>
      </c>
      <c r="M128" s="106">
        <f t="shared" si="12"/>
        <v>910907.97300000011</v>
      </c>
      <c r="N128" s="106">
        <f t="shared" si="12"/>
        <v>1115215.1349999998</v>
      </c>
      <c r="O128" s="106">
        <f t="shared" si="12"/>
        <v>11686561.312000001</v>
      </c>
      <c r="P128" s="77"/>
      <c r="Q128" s="77"/>
      <c r="R128" s="77"/>
      <c r="S128" s="77"/>
    </row>
    <row r="129" spans="1:19">
      <c r="A129" s="77" t="s">
        <v>237</v>
      </c>
      <c r="B129" s="135" t="s">
        <v>238</v>
      </c>
      <c r="C129" s="106">
        <f t="shared" si="12"/>
        <v>0</v>
      </c>
      <c r="D129" s="106">
        <f t="shared" si="12"/>
        <v>0</v>
      </c>
      <c r="E129" s="106">
        <f t="shared" si="12"/>
        <v>0</v>
      </c>
      <c r="F129" s="106">
        <f t="shared" si="12"/>
        <v>0</v>
      </c>
      <c r="G129" s="106">
        <f t="shared" si="12"/>
        <v>0</v>
      </c>
      <c r="H129" s="106">
        <f t="shared" si="12"/>
        <v>0</v>
      </c>
      <c r="I129" s="106">
        <f t="shared" si="12"/>
        <v>0</v>
      </c>
      <c r="J129" s="106">
        <f t="shared" si="12"/>
        <v>0</v>
      </c>
      <c r="K129" s="106">
        <f t="shared" si="12"/>
        <v>0</v>
      </c>
      <c r="L129" s="106">
        <f t="shared" si="12"/>
        <v>0</v>
      </c>
      <c r="M129" s="106">
        <f t="shared" si="12"/>
        <v>0</v>
      </c>
      <c r="N129" s="106">
        <f t="shared" si="12"/>
        <v>0</v>
      </c>
      <c r="O129" s="106">
        <f t="shared" si="12"/>
        <v>0</v>
      </c>
      <c r="P129" s="77"/>
      <c r="Q129" s="77"/>
      <c r="R129" s="77"/>
      <c r="S129" s="77"/>
    </row>
    <row r="130" spans="1:19">
      <c r="A130" s="77" t="s">
        <v>239</v>
      </c>
      <c r="B130" s="135" t="s">
        <v>240</v>
      </c>
      <c r="C130" s="106">
        <f t="shared" si="12"/>
        <v>0</v>
      </c>
      <c r="D130" s="106">
        <f t="shared" si="12"/>
        <v>0</v>
      </c>
      <c r="E130" s="106">
        <f t="shared" si="12"/>
        <v>0</v>
      </c>
      <c r="F130" s="106">
        <f t="shared" si="12"/>
        <v>0</v>
      </c>
      <c r="G130" s="106">
        <f t="shared" si="12"/>
        <v>0</v>
      </c>
      <c r="H130" s="106">
        <f t="shared" si="12"/>
        <v>0</v>
      </c>
      <c r="I130" s="106">
        <f t="shared" si="12"/>
        <v>0</v>
      </c>
      <c r="J130" s="106">
        <f t="shared" si="12"/>
        <v>0</v>
      </c>
      <c r="K130" s="106">
        <f t="shared" si="12"/>
        <v>0</v>
      </c>
      <c r="L130" s="106">
        <f t="shared" si="12"/>
        <v>0</v>
      </c>
      <c r="M130" s="106">
        <f t="shared" si="12"/>
        <v>0</v>
      </c>
      <c r="N130" s="106">
        <f t="shared" si="12"/>
        <v>0</v>
      </c>
      <c r="O130" s="106">
        <f t="shared" si="12"/>
        <v>0</v>
      </c>
      <c r="P130" s="77"/>
      <c r="Q130" s="77"/>
      <c r="R130" s="77"/>
      <c r="S130" s="77"/>
    </row>
    <row r="131" spans="1:19">
      <c r="A131" s="77" t="s">
        <v>241</v>
      </c>
      <c r="B131" s="135" t="s">
        <v>242</v>
      </c>
      <c r="C131" s="106">
        <f t="shared" si="12"/>
        <v>0</v>
      </c>
      <c r="D131" s="106">
        <f t="shared" si="12"/>
        <v>0</v>
      </c>
      <c r="E131" s="106">
        <f t="shared" si="12"/>
        <v>0</v>
      </c>
      <c r="F131" s="106">
        <f t="shared" si="12"/>
        <v>0</v>
      </c>
      <c r="G131" s="106">
        <f t="shared" si="12"/>
        <v>0</v>
      </c>
      <c r="H131" s="106">
        <f t="shared" si="12"/>
        <v>0</v>
      </c>
      <c r="I131" s="106">
        <f t="shared" si="12"/>
        <v>0</v>
      </c>
      <c r="J131" s="106">
        <f t="shared" si="12"/>
        <v>0</v>
      </c>
      <c r="K131" s="106">
        <f t="shared" si="12"/>
        <v>0</v>
      </c>
      <c r="L131" s="106">
        <f t="shared" si="12"/>
        <v>0</v>
      </c>
      <c r="M131" s="106">
        <f t="shared" si="12"/>
        <v>0</v>
      </c>
      <c r="N131" s="106">
        <f t="shared" si="12"/>
        <v>0</v>
      </c>
      <c r="O131" s="106">
        <f t="shared" si="12"/>
        <v>0</v>
      </c>
      <c r="P131" s="77"/>
      <c r="Q131" s="77"/>
      <c r="R131" s="77"/>
      <c r="S131" s="77"/>
    </row>
    <row r="132" spans="1:19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77"/>
      <c r="B133" s="77"/>
      <c r="C133" s="100">
        <f>SUM(C121:C132)</f>
        <v>547354540.42633986</v>
      </c>
      <c r="D133" s="100">
        <f t="shared" ref="D133:N133" si="13">SUM(D121:D132)</f>
        <v>516536324.68428993</v>
      </c>
      <c r="E133" s="100">
        <f t="shared" si="13"/>
        <v>544642264.96499979</v>
      </c>
      <c r="F133" s="100">
        <f t="shared" si="13"/>
        <v>444134378.42591995</v>
      </c>
      <c r="G133" s="100">
        <f t="shared" si="13"/>
        <v>407170728.63100004</v>
      </c>
      <c r="H133" s="100">
        <f t="shared" si="13"/>
        <v>418743394.13498998</v>
      </c>
      <c r="I133" s="100">
        <f t="shared" si="13"/>
        <v>447379892.70100003</v>
      </c>
      <c r="J133" s="100">
        <f t="shared" si="13"/>
        <v>475019789.43999994</v>
      </c>
      <c r="K133" s="100">
        <f t="shared" si="13"/>
        <v>468097468.792</v>
      </c>
      <c r="L133" s="100">
        <f t="shared" si="13"/>
        <v>430408085.39300001</v>
      </c>
      <c r="M133" s="100">
        <f t="shared" si="13"/>
        <v>454247365.41121995</v>
      </c>
      <c r="N133" s="100">
        <f t="shared" si="13"/>
        <v>530380127.32320994</v>
      </c>
      <c r="O133" s="100">
        <f>IF(ROUND(SUM(O121:O132),3)&lt;&gt;ROUND(SUM(C133:N133),3),#VALUE!,SUM(C133:N133))</f>
        <v>5684114360.3279696</v>
      </c>
      <c r="P133" s="77"/>
      <c r="Q133" s="77"/>
      <c r="R133" s="77"/>
      <c r="S133" s="77"/>
    </row>
    <row r="134" spans="1:19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106">
        <f>O133-O112</f>
        <v>0</v>
      </c>
      <c r="P134" s="77"/>
      <c r="Q134" s="77"/>
      <c r="R134" s="77"/>
      <c r="S134" s="77"/>
    </row>
    <row r="135" spans="1:19">
      <c r="A135" s="137" t="s">
        <v>203</v>
      </c>
    </row>
    <row r="136" spans="1:19">
      <c r="A136" t="s">
        <v>215</v>
      </c>
      <c r="B136" t="s">
        <v>206</v>
      </c>
      <c r="C136" s="106">
        <f t="shared" ref="C136:O141" si="14">SUMIF($S$6:$S$81,$A136,C$6:C$81)</f>
        <v>0</v>
      </c>
      <c r="D136" s="106">
        <f t="shared" si="14"/>
        <v>0</v>
      </c>
      <c r="E136" s="106">
        <f t="shared" si="14"/>
        <v>0</v>
      </c>
      <c r="F136" s="106">
        <f t="shared" si="14"/>
        <v>0</v>
      </c>
      <c r="G136" s="106">
        <f t="shared" si="14"/>
        <v>0</v>
      </c>
      <c r="H136" s="106">
        <f t="shared" si="14"/>
        <v>0</v>
      </c>
      <c r="I136" s="106">
        <f t="shared" si="14"/>
        <v>0</v>
      </c>
      <c r="J136" s="106">
        <f t="shared" si="14"/>
        <v>0</v>
      </c>
      <c r="K136" s="106">
        <f t="shared" si="14"/>
        <v>0</v>
      </c>
      <c r="L136" s="106">
        <f t="shared" si="14"/>
        <v>0</v>
      </c>
      <c r="M136" s="106">
        <f t="shared" si="14"/>
        <v>0</v>
      </c>
      <c r="N136" s="106">
        <f t="shared" si="14"/>
        <v>0</v>
      </c>
      <c r="O136" s="106">
        <f t="shared" si="14"/>
        <v>0</v>
      </c>
    </row>
    <row r="137" spans="1:19">
      <c r="A137" t="s">
        <v>216</v>
      </c>
      <c r="B137" t="s">
        <v>204</v>
      </c>
      <c r="C137" s="106">
        <f t="shared" si="14"/>
        <v>52204865.358000003</v>
      </c>
      <c r="D137" s="106">
        <f t="shared" si="14"/>
        <v>50384882.325000003</v>
      </c>
      <c r="E137" s="106">
        <f t="shared" si="14"/>
        <v>53431836.902999997</v>
      </c>
      <c r="F137" s="106">
        <f t="shared" si="14"/>
        <v>44142454.785999998</v>
      </c>
      <c r="G137" s="106">
        <f t="shared" si="14"/>
        <v>40868139.688000001</v>
      </c>
      <c r="H137" s="106">
        <f t="shared" si="14"/>
        <v>41132675.622000001</v>
      </c>
      <c r="I137" s="106">
        <f t="shared" si="14"/>
        <v>44115492.042000003</v>
      </c>
      <c r="J137" s="106">
        <f t="shared" si="14"/>
        <v>46706146.339000002</v>
      </c>
      <c r="K137" s="106">
        <f t="shared" si="14"/>
        <v>46466542.964000002</v>
      </c>
      <c r="L137" s="106">
        <f t="shared" si="14"/>
        <v>41705342.523000002</v>
      </c>
      <c r="M137" s="106">
        <f t="shared" si="14"/>
        <v>43896552.982000001</v>
      </c>
      <c r="N137" s="106">
        <f t="shared" si="14"/>
        <v>52663422.807999998</v>
      </c>
      <c r="O137" s="106">
        <f t="shared" si="14"/>
        <v>557718354.34000003</v>
      </c>
    </row>
    <row r="138" spans="1:19">
      <c r="A138" s="233" t="s">
        <v>2420</v>
      </c>
      <c r="B138" t="s">
        <v>2418</v>
      </c>
      <c r="C138" s="106">
        <f t="shared" si="14"/>
        <v>630129.78300000005</v>
      </c>
      <c r="D138" s="106">
        <f t="shared" si="14"/>
        <v>619867.755</v>
      </c>
      <c r="E138" s="106">
        <f t="shared" si="14"/>
        <v>654713.59400000004</v>
      </c>
      <c r="F138" s="106">
        <f t="shared" si="14"/>
        <v>493718.00599999999</v>
      </c>
      <c r="G138" s="106">
        <f t="shared" si="14"/>
        <v>428191.85800000001</v>
      </c>
      <c r="H138" s="106">
        <f t="shared" si="14"/>
        <v>416767.65299999999</v>
      </c>
      <c r="I138" s="106">
        <f t="shared" si="14"/>
        <v>414400.90899999999</v>
      </c>
      <c r="J138" s="106">
        <f t="shared" si="14"/>
        <v>438267.18199999997</v>
      </c>
      <c r="K138" s="106">
        <f t="shared" si="14"/>
        <v>428792.67700000003</v>
      </c>
      <c r="L138" s="106">
        <f t="shared" si="14"/>
        <v>440346.75099999999</v>
      </c>
      <c r="M138" s="106">
        <f t="shared" si="14"/>
        <v>552804.66899999999</v>
      </c>
      <c r="N138" s="106">
        <f t="shared" si="14"/>
        <v>581068.89300000004</v>
      </c>
      <c r="O138" s="106">
        <f t="shared" si="14"/>
        <v>6099069.7300000004</v>
      </c>
    </row>
    <row r="139" spans="1:19">
      <c r="A139" t="s">
        <v>217</v>
      </c>
      <c r="B139" t="s">
        <v>205</v>
      </c>
      <c r="C139" s="106">
        <f t="shared" si="14"/>
        <v>6837294.8020000001</v>
      </c>
      <c r="D139" s="106">
        <f t="shared" si="14"/>
        <v>6592706.4720000001</v>
      </c>
      <c r="E139" s="106">
        <f t="shared" si="14"/>
        <v>7219460.682</v>
      </c>
      <c r="F139" s="106">
        <f t="shared" si="14"/>
        <v>5132241.7479999997</v>
      </c>
      <c r="G139" s="106">
        <f t="shared" si="14"/>
        <v>4021853.8829999999</v>
      </c>
      <c r="H139" s="106">
        <f t="shared" si="14"/>
        <v>3596510.247</v>
      </c>
      <c r="I139" s="106">
        <f t="shared" si="14"/>
        <v>3730905.6179999998</v>
      </c>
      <c r="J139" s="106">
        <f t="shared" si="14"/>
        <v>3971285.0460000001</v>
      </c>
      <c r="K139" s="106">
        <f t="shared" si="14"/>
        <v>4020595.1940000001</v>
      </c>
      <c r="L139" s="106">
        <f t="shared" si="14"/>
        <v>4234166.5070000002</v>
      </c>
      <c r="M139" s="106">
        <f t="shared" si="14"/>
        <v>4985396.8720000004</v>
      </c>
      <c r="N139" s="106">
        <f t="shared" si="14"/>
        <v>6674914.3899999997</v>
      </c>
      <c r="O139" s="106">
        <f t="shared" si="14"/>
        <v>61017331.461000003</v>
      </c>
    </row>
    <row r="140" spans="1:19">
      <c r="A140" s="77" t="s">
        <v>207</v>
      </c>
      <c r="B140" t="s">
        <v>208</v>
      </c>
      <c r="C140" s="106">
        <f t="shared" si="14"/>
        <v>0</v>
      </c>
      <c r="D140" s="106">
        <f t="shared" si="14"/>
        <v>0</v>
      </c>
      <c r="E140" s="106">
        <f t="shared" si="14"/>
        <v>0</v>
      </c>
      <c r="F140" s="106">
        <f t="shared" si="14"/>
        <v>0</v>
      </c>
      <c r="G140" s="106">
        <f t="shared" si="14"/>
        <v>0</v>
      </c>
      <c r="H140" s="106">
        <f t="shared" si="14"/>
        <v>0</v>
      </c>
      <c r="I140" s="106">
        <f t="shared" si="14"/>
        <v>0</v>
      </c>
      <c r="J140" s="106">
        <f t="shared" si="14"/>
        <v>0</v>
      </c>
      <c r="K140" s="106">
        <f t="shared" si="14"/>
        <v>0</v>
      </c>
      <c r="L140" s="106">
        <f t="shared" si="14"/>
        <v>0</v>
      </c>
      <c r="M140" s="106">
        <f t="shared" si="14"/>
        <v>0</v>
      </c>
      <c r="N140" s="106">
        <f t="shared" si="14"/>
        <v>0</v>
      </c>
      <c r="O140" s="106">
        <f t="shared" si="14"/>
        <v>0</v>
      </c>
    </row>
    <row r="141" spans="1:19">
      <c r="A141" s="233" t="s">
        <v>2421</v>
      </c>
      <c r="B141" t="s">
        <v>2419</v>
      </c>
      <c r="C141" s="106">
        <f t="shared" si="14"/>
        <v>0</v>
      </c>
      <c r="D141" s="106">
        <f t="shared" si="14"/>
        <v>0</v>
      </c>
      <c r="E141" s="106">
        <f t="shared" si="14"/>
        <v>0</v>
      </c>
      <c r="F141" s="106">
        <f t="shared" si="14"/>
        <v>0</v>
      </c>
      <c r="G141" s="106">
        <f t="shared" si="14"/>
        <v>0</v>
      </c>
      <c r="H141" s="106">
        <f t="shared" si="14"/>
        <v>0</v>
      </c>
      <c r="I141" s="106">
        <f t="shared" si="14"/>
        <v>0</v>
      </c>
      <c r="J141" s="106">
        <f t="shared" si="14"/>
        <v>0</v>
      </c>
      <c r="K141" s="106">
        <f t="shared" si="14"/>
        <v>0</v>
      </c>
      <c r="L141" s="106">
        <f t="shared" si="14"/>
        <v>0</v>
      </c>
      <c r="M141" s="106">
        <f t="shared" si="14"/>
        <v>0</v>
      </c>
      <c r="N141" s="106">
        <f t="shared" si="14"/>
        <v>0</v>
      </c>
      <c r="O141" s="106">
        <f t="shared" si="14"/>
        <v>0</v>
      </c>
    </row>
    <row r="142" spans="1:19">
      <c r="C142" s="133">
        <f>SUM(C136:C141)</f>
        <v>59672289.943000004</v>
      </c>
      <c r="D142" s="133">
        <f t="shared" ref="D142:N142" si="15">SUM(D136:D141)</f>
        <v>57597456.552000009</v>
      </c>
      <c r="E142" s="133">
        <f t="shared" si="15"/>
        <v>61306011.17899999</v>
      </c>
      <c r="F142" s="133">
        <f t="shared" si="15"/>
        <v>49768414.539999992</v>
      </c>
      <c r="G142" s="133">
        <f t="shared" si="15"/>
        <v>45318185.429000005</v>
      </c>
      <c r="H142" s="133">
        <f t="shared" si="15"/>
        <v>45145953.522</v>
      </c>
      <c r="I142" s="133">
        <f t="shared" si="15"/>
        <v>48260798.569000006</v>
      </c>
      <c r="J142" s="133">
        <f t="shared" si="15"/>
        <v>51115698.567000002</v>
      </c>
      <c r="K142" s="133">
        <f t="shared" si="15"/>
        <v>50915930.835000001</v>
      </c>
      <c r="L142" s="133">
        <f t="shared" si="15"/>
        <v>46379855.781000003</v>
      </c>
      <c r="M142" s="133">
        <f t="shared" si="15"/>
        <v>49434754.523000002</v>
      </c>
      <c r="N142" s="133">
        <f t="shared" si="15"/>
        <v>59919406.090999998</v>
      </c>
      <c r="O142" s="133">
        <f>SUM(O136:O141)</f>
        <v>624834755.53100002</v>
      </c>
    </row>
    <row r="144" spans="1:19">
      <c r="B144" t="s">
        <v>209</v>
      </c>
      <c r="C144" s="132">
        <f>SUM(C89:C90)</f>
        <v>59920327.123000003</v>
      </c>
      <c r="D144" s="132">
        <f t="shared" ref="D144:N144" si="16">SUM(D89:D90)</f>
        <v>57839488.487000003</v>
      </c>
      <c r="E144" s="132">
        <f t="shared" si="16"/>
        <v>61576960.423999995</v>
      </c>
      <c r="F144" s="132">
        <f t="shared" si="16"/>
        <v>49969768.848000005</v>
      </c>
      <c r="G144" s="132">
        <f t="shared" si="16"/>
        <v>45483877.745000005</v>
      </c>
      <c r="H144" s="132">
        <f t="shared" si="16"/>
        <v>45253592.461000003</v>
      </c>
      <c r="I144" s="132">
        <f t="shared" si="16"/>
        <v>48403035.067000002</v>
      </c>
      <c r="J144" s="132">
        <f t="shared" si="16"/>
        <v>51264596.408000007</v>
      </c>
      <c r="K144" s="132">
        <f t="shared" si="16"/>
        <v>51101182.038999997</v>
      </c>
      <c r="L144" s="132">
        <f t="shared" si="16"/>
        <v>46524849.420999996</v>
      </c>
      <c r="M144" s="132">
        <f t="shared" si="16"/>
        <v>49608710.002999999</v>
      </c>
      <c r="N144" s="132">
        <f t="shared" si="16"/>
        <v>60149114.509999998</v>
      </c>
      <c r="O144" s="132">
        <f>SUM(O89:O90)</f>
        <v>627095502.53600001</v>
      </c>
    </row>
    <row r="145" spans="1:15">
      <c r="B145" s="234" t="s">
        <v>210</v>
      </c>
      <c r="C145" s="132">
        <f>C142</f>
        <v>59672289.943000004</v>
      </c>
      <c r="D145" s="132">
        <f t="shared" ref="D145:N145" si="17">D142</f>
        <v>57597456.552000009</v>
      </c>
      <c r="E145" s="132">
        <f t="shared" si="17"/>
        <v>61306011.17899999</v>
      </c>
      <c r="F145" s="132">
        <f t="shared" si="17"/>
        <v>49768414.539999992</v>
      </c>
      <c r="G145" s="132">
        <f t="shared" si="17"/>
        <v>45318185.429000005</v>
      </c>
      <c r="H145" s="132">
        <f t="shared" si="17"/>
        <v>45145953.522</v>
      </c>
      <c r="I145" s="132">
        <f t="shared" si="17"/>
        <v>48260798.569000006</v>
      </c>
      <c r="J145" s="132">
        <f t="shared" si="17"/>
        <v>51115698.567000002</v>
      </c>
      <c r="K145" s="132">
        <f t="shared" si="17"/>
        <v>50915930.835000001</v>
      </c>
      <c r="L145" s="132">
        <f t="shared" si="17"/>
        <v>46379855.781000003</v>
      </c>
      <c r="M145" s="132">
        <f t="shared" si="17"/>
        <v>49434754.523000002</v>
      </c>
      <c r="N145" s="132">
        <f t="shared" si="17"/>
        <v>59919406.090999998</v>
      </c>
      <c r="O145" s="132">
        <f>O142</f>
        <v>624834755.53100002</v>
      </c>
    </row>
    <row r="146" spans="1:15">
      <c r="B146" t="s">
        <v>211</v>
      </c>
      <c r="C146" s="133">
        <f>C144-C145</f>
        <v>248037.1799999997</v>
      </c>
      <c r="D146" s="133">
        <f t="shared" ref="D146:N146" si="18">D144-D145</f>
        <v>242031.93499999493</v>
      </c>
      <c r="E146" s="133">
        <f t="shared" si="18"/>
        <v>270949.24500000477</v>
      </c>
      <c r="F146" s="133">
        <f t="shared" si="18"/>
        <v>201354.30800001323</v>
      </c>
      <c r="G146" s="133">
        <f t="shared" si="18"/>
        <v>165692.31599999964</v>
      </c>
      <c r="H146" s="133">
        <f t="shared" si="18"/>
        <v>107638.93900000304</v>
      </c>
      <c r="I146" s="133">
        <f t="shared" si="18"/>
        <v>142236.49799999595</v>
      </c>
      <c r="J146" s="133">
        <f t="shared" si="18"/>
        <v>148897.8410000056</v>
      </c>
      <c r="K146" s="133">
        <f t="shared" si="18"/>
        <v>185251.20399999619</v>
      </c>
      <c r="L146" s="133">
        <f t="shared" si="18"/>
        <v>144993.63999999315</v>
      </c>
      <c r="M146" s="133">
        <f t="shared" si="18"/>
        <v>173955.47999999672</v>
      </c>
      <c r="N146" s="133">
        <f t="shared" si="18"/>
        <v>229708.41899999976</v>
      </c>
      <c r="O146" s="133">
        <f>IF(ROUND(O144-O145,3)&lt;&gt;ROUND(SUM(C146:N146),3),#VALUE!,SUM(C146:N146))</f>
        <v>2260747.0050000027</v>
      </c>
    </row>
    <row r="148" spans="1:15">
      <c r="A148" s="137" t="s">
        <v>203</v>
      </c>
    </row>
    <row r="149" spans="1:15">
      <c r="A149" s="233" t="s">
        <v>2422</v>
      </c>
      <c r="B149" t="s">
        <v>2426</v>
      </c>
      <c r="C149" s="106">
        <f t="shared" ref="C149:O152" si="19">SUMIF($S$6:$S$81,$A149,C$6:C$81)</f>
        <v>0</v>
      </c>
      <c r="D149" s="106">
        <f t="shared" si="19"/>
        <v>0</v>
      </c>
      <c r="E149" s="106">
        <f t="shared" si="19"/>
        <v>0</v>
      </c>
      <c r="F149" s="106">
        <f t="shared" si="19"/>
        <v>0</v>
      </c>
      <c r="G149" s="106">
        <f t="shared" si="19"/>
        <v>0</v>
      </c>
      <c r="H149" s="106">
        <f t="shared" si="19"/>
        <v>0</v>
      </c>
      <c r="I149" s="106">
        <f t="shared" si="19"/>
        <v>0</v>
      </c>
      <c r="J149" s="106">
        <f t="shared" si="19"/>
        <v>0</v>
      </c>
      <c r="K149" s="106">
        <f t="shared" si="19"/>
        <v>0</v>
      </c>
      <c r="L149" s="106">
        <f t="shared" si="19"/>
        <v>0</v>
      </c>
      <c r="M149" s="106">
        <f t="shared" si="19"/>
        <v>0</v>
      </c>
      <c r="N149" s="106">
        <f t="shared" si="19"/>
        <v>0</v>
      </c>
      <c r="O149" s="106">
        <f t="shared" si="19"/>
        <v>0</v>
      </c>
    </row>
    <row r="150" spans="1:15">
      <c r="A150" s="233" t="s">
        <v>2423</v>
      </c>
      <c r="B150" t="s">
        <v>2427</v>
      </c>
      <c r="C150" s="106">
        <f t="shared" si="19"/>
        <v>108206322.255</v>
      </c>
      <c r="D150" s="106">
        <f t="shared" si="19"/>
        <v>101322286.81</v>
      </c>
      <c r="E150" s="106">
        <f t="shared" si="19"/>
        <v>107325850.98800001</v>
      </c>
      <c r="F150" s="106">
        <f t="shared" si="19"/>
        <v>97647302.464000002</v>
      </c>
      <c r="G150" s="106">
        <f t="shared" si="19"/>
        <v>97258473.681999996</v>
      </c>
      <c r="H150" s="106">
        <f t="shared" si="19"/>
        <v>100257248.013</v>
      </c>
      <c r="I150" s="106">
        <f t="shared" si="19"/>
        <v>106003833.45</v>
      </c>
      <c r="J150" s="106">
        <f t="shared" si="19"/>
        <v>107640536.272</v>
      </c>
      <c r="K150" s="106">
        <f t="shared" si="19"/>
        <v>106658023.89399999</v>
      </c>
      <c r="L150" s="106">
        <f t="shared" si="19"/>
        <v>102795541.833</v>
      </c>
      <c r="M150" s="106">
        <f t="shared" si="19"/>
        <v>97575746.261999995</v>
      </c>
      <c r="N150" s="106">
        <f t="shared" si="19"/>
        <v>110304313.78399999</v>
      </c>
      <c r="O150" s="106">
        <f t="shared" si="19"/>
        <v>1242995479.707</v>
      </c>
    </row>
    <row r="151" spans="1:15">
      <c r="A151" s="233" t="s">
        <v>2424</v>
      </c>
      <c r="B151" t="s">
        <v>2428</v>
      </c>
      <c r="C151" s="106">
        <f t="shared" si="19"/>
        <v>3558257.44</v>
      </c>
      <c r="D151" s="106">
        <f t="shared" si="19"/>
        <v>3261933.92</v>
      </c>
      <c r="E151" s="106">
        <f t="shared" si="19"/>
        <v>3652455.84</v>
      </c>
      <c r="F151" s="106">
        <f t="shared" si="19"/>
        <v>2658606.7200000002</v>
      </c>
      <c r="G151" s="106">
        <f t="shared" si="19"/>
        <v>2247395.2000000002</v>
      </c>
      <c r="H151" s="106">
        <f t="shared" si="19"/>
        <v>2170828.6</v>
      </c>
      <c r="I151" s="106">
        <f t="shared" si="19"/>
        <v>2293234.84</v>
      </c>
      <c r="J151" s="106">
        <f t="shared" si="19"/>
        <v>2528387.52</v>
      </c>
      <c r="K151" s="106">
        <f t="shared" si="19"/>
        <v>2314246.96</v>
      </c>
      <c r="L151" s="106">
        <f t="shared" si="19"/>
        <v>2542421.88</v>
      </c>
      <c r="M151" s="106">
        <f t="shared" si="19"/>
        <v>2624069.36</v>
      </c>
      <c r="N151" s="106">
        <f t="shared" si="19"/>
        <v>3289862.24</v>
      </c>
      <c r="O151" s="106">
        <f t="shared" si="19"/>
        <v>33141700.52</v>
      </c>
    </row>
    <row r="152" spans="1:15">
      <c r="A152" s="135" t="s">
        <v>2425</v>
      </c>
      <c r="B152" t="s">
        <v>2429</v>
      </c>
      <c r="C152" s="106">
        <f t="shared" si="19"/>
        <v>0</v>
      </c>
      <c r="D152" s="106">
        <f t="shared" si="19"/>
        <v>0</v>
      </c>
      <c r="E152" s="106">
        <f t="shared" si="19"/>
        <v>0</v>
      </c>
      <c r="F152" s="106">
        <f t="shared" si="19"/>
        <v>0</v>
      </c>
      <c r="G152" s="106">
        <f t="shared" si="19"/>
        <v>0</v>
      </c>
      <c r="H152" s="106">
        <f t="shared" si="19"/>
        <v>0</v>
      </c>
      <c r="I152" s="106">
        <f t="shared" si="19"/>
        <v>0</v>
      </c>
      <c r="J152" s="106">
        <f t="shared" si="19"/>
        <v>0</v>
      </c>
      <c r="K152" s="106">
        <f t="shared" si="19"/>
        <v>0</v>
      </c>
      <c r="L152" s="106">
        <f t="shared" si="19"/>
        <v>0</v>
      </c>
      <c r="M152" s="106">
        <f t="shared" si="19"/>
        <v>0</v>
      </c>
      <c r="N152" s="106">
        <f t="shared" si="19"/>
        <v>0</v>
      </c>
      <c r="O152" s="106">
        <f t="shared" si="19"/>
        <v>0</v>
      </c>
    </row>
    <row r="153" spans="1:15">
      <c r="C153" s="133">
        <f t="shared" ref="C153:O153" si="20">SUM(C149:C152)</f>
        <v>111764579.69499999</v>
      </c>
      <c r="D153" s="133">
        <f t="shared" si="20"/>
        <v>104584220.73</v>
      </c>
      <c r="E153" s="133">
        <f t="shared" si="20"/>
        <v>110978306.82800001</v>
      </c>
      <c r="F153" s="133">
        <f t="shared" si="20"/>
        <v>100305909.184</v>
      </c>
      <c r="G153" s="133">
        <f t="shared" si="20"/>
        <v>99505868.881999999</v>
      </c>
      <c r="H153" s="133">
        <f t="shared" si="20"/>
        <v>102428076.61299999</v>
      </c>
      <c r="I153" s="133">
        <f t="shared" si="20"/>
        <v>108297068.29000001</v>
      </c>
      <c r="J153" s="133">
        <f t="shared" si="20"/>
        <v>110168923.792</v>
      </c>
      <c r="K153" s="133">
        <f t="shared" si="20"/>
        <v>108972270.85399999</v>
      </c>
      <c r="L153" s="133">
        <f t="shared" si="20"/>
        <v>105337963.713</v>
      </c>
      <c r="M153" s="133">
        <f t="shared" si="20"/>
        <v>100199815.62199999</v>
      </c>
      <c r="N153" s="133">
        <f t="shared" si="20"/>
        <v>113594176.02399999</v>
      </c>
      <c r="O153" s="133">
        <f t="shared" si="20"/>
        <v>1276137180.227</v>
      </c>
    </row>
    <row r="155" spans="1:15">
      <c r="B155" t="s">
        <v>2430</v>
      </c>
      <c r="C155" s="132">
        <f>SUM(C91:C92)</f>
        <v>120581416.625</v>
      </c>
      <c r="D155" s="132">
        <f t="shared" ref="D155:O155" si="21">SUM(D91:D92)</f>
        <v>113255795.15000001</v>
      </c>
      <c r="E155" s="132">
        <f t="shared" si="21"/>
        <v>119857363.82800001</v>
      </c>
      <c r="F155" s="132">
        <f t="shared" si="21"/>
        <v>108672042.67399999</v>
      </c>
      <c r="G155" s="132">
        <f t="shared" si="21"/>
        <v>107356121.802</v>
      </c>
      <c r="H155" s="132">
        <f t="shared" si="21"/>
        <v>110519103.513</v>
      </c>
      <c r="I155" s="132">
        <f t="shared" si="21"/>
        <v>116480751.57000001</v>
      </c>
      <c r="J155" s="132">
        <f t="shared" si="21"/>
        <v>118121978.582</v>
      </c>
      <c r="K155" s="132">
        <f t="shared" si="21"/>
        <v>117306042.24399999</v>
      </c>
      <c r="L155" s="132">
        <f t="shared" si="21"/>
        <v>113212430.59299999</v>
      </c>
      <c r="M155" s="132">
        <f t="shared" si="21"/>
        <v>107981227.42200001</v>
      </c>
      <c r="N155" s="132">
        <f t="shared" si="21"/>
        <v>122684702.25399999</v>
      </c>
      <c r="O155" s="132">
        <f t="shared" si="21"/>
        <v>1376028976.257</v>
      </c>
    </row>
    <row r="156" spans="1:15">
      <c r="B156" s="234" t="s">
        <v>2431</v>
      </c>
      <c r="C156" s="132">
        <f>C153</f>
        <v>111764579.69499999</v>
      </c>
      <c r="D156" s="132">
        <f t="shared" ref="D156:N156" si="22">D153</f>
        <v>104584220.73</v>
      </c>
      <c r="E156" s="132">
        <f t="shared" si="22"/>
        <v>110978306.82800001</v>
      </c>
      <c r="F156" s="132">
        <f t="shared" si="22"/>
        <v>100305909.184</v>
      </c>
      <c r="G156" s="132">
        <f t="shared" si="22"/>
        <v>99505868.881999999</v>
      </c>
      <c r="H156" s="132">
        <f t="shared" si="22"/>
        <v>102428076.61299999</v>
      </c>
      <c r="I156" s="132">
        <f t="shared" si="22"/>
        <v>108297068.29000001</v>
      </c>
      <c r="J156" s="132">
        <f t="shared" si="22"/>
        <v>110168923.792</v>
      </c>
      <c r="K156" s="132">
        <f t="shared" si="22"/>
        <v>108972270.85399999</v>
      </c>
      <c r="L156" s="132">
        <f t="shared" si="22"/>
        <v>105337963.713</v>
      </c>
      <c r="M156" s="132">
        <f t="shared" si="22"/>
        <v>100199815.62199999</v>
      </c>
      <c r="N156" s="132">
        <f t="shared" si="22"/>
        <v>113594176.02399999</v>
      </c>
      <c r="O156" s="132">
        <f>O153</f>
        <v>1276137180.227</v>
      </c>
    </row>
    <row r="157" spans="1:15">
      <c r="B157" t="s">
        <v>2432</v>
      </c>
      <c r="C157" s="133">
        <f>C155-C156</f>
        <v>8816836.9300000072</v>
      </c>
      <c r="D157" s="133">
        <f t="shared" ref="D157:N157" si="23">D155-D156</f>
        <v>8671574.4200000018</v>
      </c>
      <c r="E157" s="133">
        <f t="shared" si="23"/>
        <v>8879057</v>
      </c>
      <c r="F157" s="133">
        <f t="shared" si="23"/>
        <v>8366133.4899999946</v>
      </c>
      <c r="G157" s="133">
        <f t="shared" si="23"/>
        <v>7850252.9200000018</v>
      </c>
      <c r="H157" s="133">
        <f t="shared" si="23"/>
        <v>8091026.900000006</v>
      </c>
      <c r="I157" s="133">
        <f t="shared" si="23"/>
        <v>8183683.2800000012</v>
      </c>
      <c r="J157" s="133">
        <f t="shared" si="23"/>
        <v>7953054.7900000066</v>
      </c>
      <c r="K157" s="133">
        <f t="shared" si="23"/>
        <v>8333771.3900000006</v>
      </c>
      <c r="L157" s="133">
        <f t="shared" si="23"/>
        <v>7874466.8799999952</v>
      </c>
      <c r="M157" s="133">
        <f t="shared" si="23"/>
        <v>7781411.8000000119</v>
      </c>
      <c r="N157" s="133">
        <f t="shared" si="23"/>
        <v>9090526.2300000042</v>
      </c>
      <c r="O157" s="133">
        <f>IF(ROUND(O155-O156,3)&lt;&gt;ROUND(SUM(C157:N157),3),#VALUE!,SUM(C157:N157))</f>
        <v>99891796.030000031</v>
      </c>
    </row>
  </sheetData>
  <mergeCells count="24">
    <mergeCell ref="A55:A58"/>
    <mergeCell ref="A59:A66"/>
    <mergeCell ref="A26:A28"/>
    <mergeCell ref="A29:A31"/>
    <mergeCell ref="A32:A36"/>
    <mergeCell ref="A37:A39"/>
    <mergeCell ref="A40:A41"/>
    <mergeCell ref="A42:A43"/>
    <mergeCell ref="A6:B6"/>
    <mergeCell ref="A44:A45"/>
    <mergeCell ref="A46:A47"/>
    <mergeCell ref="A48:A49"/>
    <mergeCell ref="A50:A54"/>
    <mergeCell ref="A8:A10"/>
    <mergeCell ref="A11:A12"/>
    <mergeCell ref="A13:A16"/>
    <mergeCell ref="A17:A19"/>
    <mergeCell ref="A20:A23"/>
    <mergeCell ref="A24:A25"/>
    <mergeCell ref="A67:A71"/>
    <mergeCell ref="A72:A75"/>
    <mergeCell ref="A76:A78"/>
    <mergeCell ref="A79:A80"/>
    <mergeCell ref="A81:B81"/>
  </mergeCells>
  <phoneticPr fontId="25" type="noConversion"/>
  <conditionalFormatting sqref="O134 O115 O118 O113">
    <cfRule type="expression" dxfId="1" priority="2" stopIfTrue="1">
      <formula>ABS(O113)&gt;0.5</formula>
    </cfRule>
  </conditionalFormatting>
  <pageMargins left="0.5" right="0.5" top="0.7" bottom="0.7" header="0.5" footer="0.5"/>
  <pageSetup scale="68" fitToHeight="3" orientation="landscape" r:id="rId1"/>
  <headerFooter alignWithMargins="0">
    <oddFooter>&amp;L&amp;F&amp;C&amp;A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B050"/>
  </sheetPr>
  <dimension ref="A1:T174"/>
  <sheetViews>
    <sheetView topLeftCell="A145" workbookViewId="0"/>
  </sheetViews>
  <sheetFormatPr defaultRowHeight="12.75"/>
  <cols>
    <col min="1" max="1" width="15.83203125" customWidth="1"/>
    <col min="2" max="2" width="29.6640625" customWidth="1"/>
    <col min="3" max="14" width="12.1640625" customWidth="1"/>
    <col min="15" max="15" width="16.33203125" bestFit="1" customWidth="1"/>
  </cols>
  <sheetData>
    <row r="1" spans="1:20">
      <c r="A1" s="61" t="s">
        <v>2502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>
      <c r="A2" s="77" t="s">
        <v>2515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>
      <c r="A3" s="241" t="s">
        <v>2518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>
      <c r="A4" s="77" t="s">
        <v>2516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ht="13.5" thickBot="1">
      <c r="A5" s="242"/>
      <c r="B5" s="243"/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77"/>
      <c r="Q5" s="77"/>
      <c r="R5" s="77"/>
      <c r="S5" s="77"/>
      <c r="T5" s="77"/>
    </row>
    <row r="6" spans="1:20" ht="13.5" thickBot="1">
      <c r="A6" s="490" t="s">
        <v>2488</v>
      </c>
      <c r="B6" s="491"/>
      <c r="C6" s="335" t="s">
        <v>2503</v>
      </c>
      <c r="D6" s="335" t="s">
        <v>2504</v>
      </c>
      <c r="E6" s="335" t="s">
        <v>2505</v>
      </c>
      <c r="F6" s="335" t="s">
        <v>2506</v>
      </c>
      <c r="G6" s="335" t="s">
        <v>2507</v>
      </c>
      <c r="H6" s="335" t="s">
        <v>2508</v>
      </c>
      <c r="I6" s="335" t="s">
        <v>2509</v>
      </c>
      <c r="J6" s="335" t="s">
        <v>2510</v>
      </c>
      <c r="K6" s="335" t="s">
        <v>2511</v>
      </c>
      <c r="L6" s="335" t="s">
        <v>2512</v>
      </c>
      <c r="M6" s="335" t="s">
        <v>2513</v>
      </c>
      <c r="N6" s="335" t="s">
        <v>2514</v>
      </c>
      <c r="O6" s="336" t="s">
        <v>277</v>
      </c>
      <c r="P6" s="77"/>
      <c r="Q6" s="77"/>
      <c r="R6" s="77"/>
      <c r="S6" s="77"/>
      <c r="T6" s="77"/>
    </row>
    <row r="7" spans="1:20" ht="13.5" thickBot="1">
      <c r="A7" s="335" t="s">
        <v>407</v>
      </c>
      <c r="B7" s="335" t="s">
        <v>62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6"/>
      <c r="P7" s="77"/>
      <c r="Q7" s="77"/>
      <c r="R7" s="77"/>
      <c r="S7" s="77"/>
      <c r="T7" s="77"/>
    </row>
    <row r="8" spans="1:20" ht="13.5" thickBot="1">
      <c r="A8" s="485" t="s">
        <v>2386</v>
      </c>
      <c r="B8" s="369" t="s">
        <v>222</v>
      </c>
      <c r="C8" s="342">
        <v>131865200.46938001</v>
      </c>
      <c r="D8" s="342">
        <v>127254850.39202</v>
      </c>
      <c r="E8" s="342">
        <v>129802305.72499999</v>
      </c>
      <c r="F8" s="342">
        <v>95813552.825000003</v>
      </c>
      <c r="G8" s="342">
        <v>77575859.030000001</v>
      </c>
      <c r="H8" s="342">
        <v>75121134.186000004</v>
      </c>
      <c r="I8" s="342">
        <v>79438645.223000005</v>
      </c>
      <c r="J8" s="342">
        <v>88419545.952999994</v>
      </c>
      <c r="K8" s="342">
        <v>81378852.608999997</v>
      </c>
      <c r="L8" s="342">
        <v>79334338.857999995</v>
      </c>
      <c r="M8" s="342">
        <v>101482376.62800001</v>
      </c>
      <c r="N8" s="342">
        <v>129026587.28415</v>
      </c>
      <c r="O8" s="338">
        <v>1196513249.18255</v>
      </c>
      <c r="P8" s="77"/>
      <c r="Q8" s="77" t="str">
        <f t="shared" ref="Q8:Q39" si="0">IF(ISBLANK(A8),Q7,TRIM(A8))</f>
        <v>0001</v>
      </c>
      <c r="R8" s="77" t="str">
        <f t="shared" ref="R8:R39" si="1">IF(ISBLANK(B8),"",IF(CODE(LEFT(B8,1))&gt;57,"",LEFT(B8,2)))</f>
        <v>01</v>
      </c>
      <c r="S8" s="77" t="str">
        <f t="shared" ref="S8:S39" si="2">Q8&amp;R8</f>
        <v>000101</v>
      </c>
      <c r="T8" s="77">
        <f t="shared" ref="T8:T39" si="3">MATCH(Q8,$A$103:$A$129,0)</f>
        <v>1</v>
      </c>
    </row>
    <row r="9" spans="1:20" ht="13.5" thickBot="1">
      <c r="A9" s="486"/>
      <c r="B9" s="369" t="s">
        <v>236</v>
      </c>
      <c r="C9" s="342">
        <v>20740.669999999998</v>
      </c>
      <c r="D9" s="342">
        <v>21039.71</v>
      </c>
      <c r="E9" s="342">
        <v>20174.939999999999</v>
      </c>
      <c r="F9" s="342">
        <v>5619.32</v>
      </c>
      <c r="G9" s="342">
        <v>3144.48</v>
      </c>
      <c r="H9" s="342">
        <v>1853.91</v>
      </c>
      <c r="I9" s="342">
        <v>705.51</v>
      </c>
      <c r="J9" s="342">
        <v>791.65</v>
      </c>
      <c r="K9" s="342">
        <v>1059.1099999999999</v>
      </c>
      <c r="L9" s="342">
        <v>5945.5</v>
      </c>
      <c r="M9" s="342">
        <v>14565.504999999999</v>
      </c>
      <c r="N9" s="342">
        <v>24856.6</v>
      </c>
      <c r="O9" s="338">
        <v>120496.905</v>
      </c>
      <c r="P9" s="77"/>
      <c r="Q9" s="77" t="str">
        <f t="shared" si="0"/>
        <v>0001</v>
      </c>
      <c r="R9" s="77" t="str">
        <f t="shared" si="1"/>
        <v>80</v>
      </c>
      <c r="S9" s="77" t="str">
        <f t="shared" si="2"/>
        <v>000180</v>
      </c>
      <c r="T9" s="77">
        <f t="shared" si="3"/>
        <v>1</v>
      </c>
    </row>
    <row r="10" spans="1:20" ht="13.5" thickBot="1">
      <c r="A10" s="487"/>
      <c r="B10" s="370" t="s">
        <v>277</v>
      </c>
      <c r="C10" s="344">
        <v>131885941.13937999</v>
      </c>
      <c r="D10" s="344">
        <v>127275890.10202</v>
      </c>
      <c r="E10" s="344">
        <v>129822480.66500001</v>
      </c>
      <c r="F10" s="344">
        <v>95819172.144999996</v>
      </c>
      <c r="G10" s="344">
        <v>77579003.510000005</v>
      </c>
      <c r="H10" s="344">
        <v>75122988.096000001</v>
      </c>
      <c r="I10" s="344">
        <v>79439350.732999995</v>
      </c>
      <c r="J10" s="344">
        <v>88420337.603</v>
      </c>
      <c r="K10" s="344">
        <v>81379911.718999997</v>
      </c>
      <c r="L10" s="344">
        <v>79340284.357999995</v>
      </c>
      <c r="M10" s="344">
        <v>101496942.133</v>
      </c>
      <c r="N10" s="344">
        <v>129051443.88415</v>
      </c>
      <c r="O10" s="340">
        <v>1196633746.0875499</v>
      </c>
      <c r="P10" s="77"/>
      <c r="Q10" s="77" t="str">
        <f t="shared" si="0"/>
        <v>0001</v>
      </c>
      <c r="R10" s="77" t="str">
        <f t="shared" si="1"/>
        <v/>
      </c>
      <c r="S10" s="77" t="str">
        <f t="shared" si="2"/>
        <v>0001</v>
      </c>
      <c r="T10" s="77">
        <f t="shared" si="3"/>
        <v>1</v>
      </c>
    </row>
    <row r="11" spans="1:20" ht="13.5" thickBot="1">
      <c r="A11" s="485" t="s">
        <v>2387</v>
      </c>
      <c r="B11" s="369" t="s">
        <v>226</v>
      </c>
      <c r="C11" s="342">
        <v>33916099.84217</v>
      </c>
      <c r="D11" s="342">
        <v>32992152.796</v>
      </c>
      <c r="E11" s="342">
        <v>33409475.271000002</v>
      </c>
      <c r="F11" s="342">
        <v>27982086.171999998</v>
      </c>
      <c r="G11" s="342">
        <v>25273148.884</v>
      </c>
      <c r="H11" s="342">
        <v>25862658.596000001</v>
      </c>
      <c r="I11" s="342">
        <v>27369346.011999998</v>
      </c>
      <c r="J11" s="342">
        <v>29844645.675000001</v>
      </c>
      <c r="K11" s="342">
        <v>28946515.543000001</v>
      </c>
      <c r="L11" s="342">
        <v>25701604.918000001</v>
      </c>
      <c r="M11" s="342">
        <v>28767562.956999999</v>
      </c>
      <c r="N11" s="342">
        <v>34533110.248410001</v>
      </c>
      <c r="O11" s="338">
        <v>354598406.91457999</v>
      </c>
      <c r="P11" s="77"/>
      <c r="Q11" s="77" t="str">
        <f t="shared" si="0"/>
        <v>0011</v>
      </c>
      <c r="R11" s="77" t="str">
        <f t="shared" si="1"/>
        <v>21</v>
      </c>
      <c r="S11" s="77" t="str">
        <f t="shared" si="2"/>
        <v>001121</v>
      </c>
      <c r="T11" s="77">
        <f t="shared" si="3"/>
        <v>2</v>
      </c>
    </row>
    <row r="12" spans="1:20" ht="13.5" thickBot="1">
      <c r="A12" s="486"/>
      <c r="B12" s="369" t="s">
        <v>228</v>
      </c>
      <c r="C12" s="342">
        <v>535976.26</v>
      </c>
      <c r="D12" s="342">
        <v>498646.89</v>
      </c>
      <c r="E12" s="342">
        <v>485456.2</v>
      </c>
      <c r="F12" s="342">
        <v>453713.31</v>
      </c>
      <c r="G12" s="342">
        <v>400811.58</v>
      </c>
      <c r="H12" s="342">
        <v>438331.29</v>
      </c>
      <c r="I12" s="342">
        <v>412158.66</v>
      </c>
      <c r="J12" s="342">
        <v>425875.32</v>
      </c>
      <c r="K12" s="342">
        <v>441358.97</v>
      </c>
      <c r="L12" s="342">
        <v>377879.14</v>
      </c>
      <c r="M12" s="342">
        <v>419237.22</v>
      </c>
      <c r="N12" s="342">
        <v>456957.68</v>
      </c>
      <c r="O12" s="338">
        <v>5346402.5199999996</v>
      </c>
      <c r="P12" s="77"/>
      <c r="Q12" s="77" t="str">
        <f t="shared" si="0"/>
        <v>0011</v>
      </c>
      <c r="R12" s="77" t="str">
        <f t="shared" si="1"/>
        <v>31</v>
      </c>
      <c r="S12" s="77" t="str">
        <f t="shared" si="2"/>
        <v>001131</v>
      </c>
      <c r="T12" s="77">
        <f t="shared" si="3"/>
        <v>2</v>
      </c>
    </row>
    <row r="13" spans="1:20" ht="13.5" thickBot="1">
      <c r="A13" s="486"/>
      <c r="B13" s="369" t="s">
        <v>236</v>
      </c>
      <c r="C13" s="342">
        <v>103873.23</v>
      </c>
      <c r="D13" s="342">
        <v>108522.76</v>
      </c>
      <c r="E13" s="342">
        <v>98781.3</v>
      </c>
      <c r="F13" s="342">
        <v>87949.48</v>
      </c>
      <c r="G13" s="342">
        <v>61732.75</v>
      </c>
      <c r="H13" s="342">
        <v>50273.75</v>
      </c>
      <c r="I13" s="342">
        <v>48853.97</v>
      </c>
      <c r="J13" s="342">
        <v>51785.91</v>
      </c>
      <c r="K13" s="342">
        <v>51225.51</v>
      </c>
      <c r="L13" s="342">
        <v>59426.76</v>
      </c>
      <c r="M13" s="342">
        <v>80494.94</v>
      </c>
      <c r="N13" s="342">
        <v>96643.15</v>
      </c>
      <c r="O13" s="338">
        <v>899563.51</v>
      </c>
      <c r="P13" s="77"/>
      <c r="Q13" s="77" t="str">
        <f t="shared" si="0"/>
        <v>0011</v>
      </c>
      <c r="R13" s="77" t="str">
        <f t="shared" si="1"/>
        <v>80</v>
      </c>
      <c r="S13" s="77" t="str">
        <f t="shared" si="2"/>
        <v>001180</v>
      </c>
      <c r="T13" s="77">
        <f t="shared" si="3"/>
        <v>2</v>
      </c>
    </row>
    <row r="14" spans="1:20" ht="13.5" thickBot="1">
      <c r="A14" s="487"/>
      <c r="B14" s="370" t="s">
        <v>277</v>
      </c>
      <c r="C14" s="344">
        <v>34555949.332170002</v>
      </c>
      <c r="D14" s="344">
        <v>33599322.446000002</v>
      </c>
      <c r="E14" s="344">
        <v>33993712.770999998</v>
      </c>
      <c r="F14" s="344">
        <v>28523748.962000001</v>
      </c>
      <c r="G14" s="344">
        <v>25735693.214000002</v>
      </c>
      <c r="H14" s="344">
        <v>26351263.636</v>
      </c>
      <c r="I14" s="344">
        <v>27830358.642000001</v>
      </c>
      <c r="J14" s="344">
        <v>30322306.905000001</v>
      </c>
      <c r="K14" s="344">
        <v>29439100.022999998</v>
      </c>
      <c r="L14" s="344">
        <v>26138910.818</v>
      </c>
      <c r="M14" s="344">
        <v>29267295.116999999</v>
      </c>
      <c r="N14" s="344">
        <v>35086711.07841</v>
      </c>
      <c r="O14" s="340">
        <v>360844372.94458002</v>
      </c>
      <c r="P14" s="77"/>
      <c r="Q14" s="77" t="str">
        <f t="shared" si="0"/>
        <v>0011</v>
      </c>
      <c r="R14" s="77" t="str">
        <f t="shared" si="1"/>
        <v/>
      </c>
      <c r="S14" s="77" t="str">
        <f t="shared" si="2"/>
        <v>0011</v>
      </c>
      <c r="T14" s="77">
        <f t="shared" si="3"/>
        <v>2</v>
      </c>
    </row>
    <row r="15" spans="1:20" ht="13.5" thickBot="1">
      <c r="A15" s="485" t="s">
        <v>2388</v>
      </c>
      <c r="B15" s="369" t="s">
        <v>222</v>
      </c>
      <c r="C15" s="342">
        <v>3182204.9354400001</v>
      </c>
      <c r="D15" s="342">
        <v>3163347.9480099999</v>
      </c>
      <c r="E15" s="342">
        <v>3245374.4539899998</v>
      </c>
      <c r="F15" s="342">
        <v>2334203.13601</v>
      </c>
      <c r="G15" s="342">
        <v>1798831.4539999999</v>
      </c>
      <c r="H15" s="342">
        <v>1632204.52</v>
      </c>
      <c r="I15" s="342">
        <v>1717841.946</v>
      </c>
      <c r="J15" s="342">
        <v>1848844.1810000001</v>
      </c>
      <c r="K15" s="342">
        <v>1864064.5649999999</v>
      </c>
      <c r="L15" s="342">
        <v>1932585.9939999999</v>
      </c>
      <c r="M15" s="342">
        <v>2472069.787</v>
      </c>
      <c r="N15" s="342">
        <v>3142789.3150499999</v>
      </c>
      <c r="O15" s="338">
        <v>28334362.2355</v>
      </c>
      <c r="P15" s="77"/>
      <c r="Q15" s="77" t="str">
        <f t="shared" si="0"/>
        <v>0012</v>
      </c>
      <c r="R15" s="77" t="str">
        <f t="shared" si="1"/>
        <v>01</v>
      </c>
      <c r="S15" s="77" t="str">
        <f t="shared" si="2"/>
        <v>001201</v>
      </c>
      <c r="T15" s="77">
        <f t="shared" si="3"/>
        <v>3</v>
      </c>
    </row>
    <row r="16" spans="1:20" ht="13.5" thickBot="1">
      <c r="A16" s="487"/>
      <c r="B16" s="370" t="s">
        <v>277</v>
      </c>
      <c r="C16" s="344">
        <v>3182204.9354400001</v>
      </c>
      <c r="D16" s="344">
        <v>3163347.9480099999</v>
      </c>
      <c r="E16" s="344">
        <v>3245374.4539899998</v>
      </c>
      <c r="F16" s="344">
        <v>2334203.13601</v>
      </c>
      <c r="G16" s="344">
        <v>1798831.4539999999</v>
      </c>
      <c r="H16" s="344">
        <v>1632204.52</v>
      </c>
      <c r="I16" s="344">
        <v>1717841.946</v>
      </c>
      <c r="J16" s="344">
        <v>1848844.1810000001</v>
      </c>
      <c r="K16" s="344">
        <v>1864064.5649999999</v>
      </c>
      <c r="L16" s="344">
        <v>1932585.9939999999</v>
      </c>
      <c r="M16" s="344">
        <v>2472069.787</v>
      </c>
      <c r="N16" s="344">
        <v>3142789.3150499999</v>
      </c>
      <c r="O16" s="340">
        <v>28334362.2355</v>
      </c>
      <c r="P16" s="77"/>
      <c r="Q16" s="77" t="str">
        <f t="shared" si="0"/>
        <v>0012</v>
      </c>
      <c r="R16" s="77" t="str">
        <f t="shared" si="1"/>
        <v/>
      </c>
      <c r="S16" s="77" t="str">
        <f t="shared" si="2"/>
        <v>0012</v>
      </c>
      <c r="T16" s="77">
        <f t="shared" si="3"/>
        <v>3</v>
      </c>
    </row>
    <row r="17" spans="1:20" ht="13.5" thickBot="1">
      <c r="A17" s="485" t="s">
        <v>2389</v>
      </c>
      <c r="B17" s="369" t="s">
        <v>226</v>
      </c>
      <c r="C17" s="342">
        <v>49177593.200000003</v>
      </c>
      <c r="D17" s="342">
        <v>48543077</v>
      </c>
      <c r="E17" s="342">
        <v>48726004.799999997</v>
      </c>
      <c r="F17" s="342">
        <v>45139709</v>
      </c>
      <c r="G17" s="342">
        <v>42934362.399999999</v>
      </c>
      <c r="H17" s="342">
        <v>44193745.600000001</v>
      </c>
      <c r="I17" s="342">
        <v>45370861.200000003</v>
      </c>
      <c r="J17" s="342">
        <v>47713056</v>
      </c>
      <c r="K17" s="342">
        <v>48264094.399999999</v>
      </c>
      <c r="L17" s="342">
        <v>42341437.799999997</v>
      </c>
      <c r="M17" s="342">
        <v>43530184.600000001</v>
      </c>
      <c r="N17" s="342">
        <v>49127741.200000003</v>
      </c>
      <c r="O17" s="338">
        <v>555061867.20000005</v>
      </c>
      <c r="P17" s="77"/>
      <c r="Q17" s="77" t="str">
        <f t="shared" si="0"/>
        <v>0021</v>
      </c>
      <c r="R17" s="77" t="str">
        <f t="shared" si="1"/>
        <v>21</v>
      </c>
      <c r="S17" s="77" t="str">
        <f t="shared" si="2"/>
        <v>002121</v>
      </c>
      <c r="T17" s="77">
        <f t="shared" si="3"/>
        <v>4</v>
      </c>
    </row>
    <row r="18" spans="1:20" ht="13.5" thickBot="1">
      <c r="A18" s="486"/>
      <c r="B18" s="369" t="s">
        <v>228</v>
      </c>
      <c r="C18" s="342">
        <v>5145585.5999999996</v>
      </c>
      <c r="D18" s="342">
        <v>5138972.4000000004</v>
      </c>
      <c r="E18" s="342">
        <v>5259026.4000000004</v>
      </c>
      <c r="F18" s="342">
        <v>5567991.5999999996</v>
      </c>
      <c r="G18" s="342">
        <v>5171980.8</v>
      </c>
      <c r="H18" s="342">
        <v>5171756.2</v>
      </c>
      <c r="I18" s="342">
        <v>5001058.4000000004</v>
      </c>
      <c r="J18" s="342">
        <v>5271853</v>
      </c>
      <c r="K18" s="342">
        <v>5301180.8</v>
      </c>
      <c r="L18" s="342">
        <v>5661574.4000000004</v>
      </c>
      <c r="M18" s="342">
        <v>6181766.7999999998</v>
      </c>
      <c r="N18" s="342">
        <v>7204563.5999999996</v>
      </c>
      <c r="O18" s="338">
        <v>66077310</v>
      </c>
      <c r="P18" s="77"/>
      <c r="Q18" s="77" t="str">
        <f t="shared" si="0"/>
        <v>0021</v>
      </c>
      <c r="R18" s="77" t="str">
        <f t="shared" si="1"/>
        <v>31</v>
      </c>
      <c r="S18" s="77" t="str">
        <f t="shared" si="2"/>
        <v>002131</v>
      </c>
      <c r="T18" s="77">
        <f t="shared" si="3"/>
        <v>4</v>
      </c>
    </row>
    <row r="19" spans="1:20" ht="13.5" thickBot="1">
      <c r="A19" s="486"/>
      <c r="B19" s="369" t="s">
        <v>236</v>
      </c>
      <c r="C19" s="342">
        <v>151480</v>
      </c>
      <c r="D19" s="342">
        <v>142080</v>
      </c>
      <c r="E19" s="342">
        <v>139800</v>
      </c>
      <c r="F19" s="342">
        <v>103200</v>
      </c>
      <c r="G19" s="342">
        <v>81920</v>
      </c>
      <c r="H19" s="342">
        <v>67000</v>
      </c>
      <c r="I19" s="342">
        <v>64760</v>
      </c>
      <c r="J19" s="342">
        <v>67920</v>
      </c>
      <c r="K19" s="342">
        <v>67640</v>
      </c>
      <c r="L19" s="342">
        <v>83320</v>
      </c>
      <c r="M19" s="342">
        <v>113640</v>
      </c>
      <c r="N19" s="342">
        <v>133080</v>
      </c>
      <c r="O19" s="338">
        <v>1215840</v>
      </c>
      <c r="P19" s="77"/>
      <c r="Q19" s="77" t="str">
        <f t="shared" si="0"/>
        <v>0021</v>
      </c>
      <c r="R19" s="77" t="str">
        <f t="shared" si="1"/>
        <v>80</v>
      </c>
      <c r="S19" s="77" t="str">
        <f t="shared" si="2"/>
        <v>002180</v>
      </c>
      <c r="T19" s="77">
        <f t="shared" si="3"/>
        <v>4</v>
      </c>
    </row>
    <row r="20" spans="1:20" ht="13.5" thickBot="1">
      <c r="A20" s="487"/>
      <c r="B20" s="370" t="s">
        <v>277</v>
      </c>
      <c r="C20" s="344">
        <v>54474658.799999997</v>
      </c>
      <c r="D20" s="344">
        <v>53824129.399999999</v>
      </c>
      <c r="E20" s="344">
        <v>54124831.200000003</v>
      </c>
      <c r="F20" s="344">
        <v>50810900.600000001</v>
      </c>
      <c r="G20" s="344">
        <v>48188263.200000003</v>
      </c>
      <c r="H20" s="344">
        <v>49432501.799999997</v>
      </c>
      <c r="I20" s="344">
        <v>50436679.600000001</v>
      </c>
      <c r="J20" s="344">
        <v>53052829</v>
      </c>
      <c r="K20" s="344">
        <v>53632915.200000003</v>
      </c>
      <c r="L20" s="344">
        <v>48086332.200000003</v>
      </c>
      <c r="M20" s="344">
        <v>49825591.399999999</v>
      </c>
      <c r="N20" s="344">
        <v>56465384.799999997</v>
      </c>
      <c r="O20" s="340">
        <v>622355017.20000005</v>
      </c>
      <c r="P20" s="77"/>
      <c r="Q20" s="77" t="str">
        <f t="shared" si="0"/>
        <v>0021</v>
      </c>
      <c r="R20" s="77" t="str">
        <f t="shared" si="1"/>
        <v/>
      </c>
      <c r="S20" s="77" t="str">
        <f t="shared" si="2"/>
        <v>0021</v>
      </c>
      <c r="T20" s="77">
        <f t="shared" si="3"/>
        <v>4</v>
      </c>
    </row>
    <row r="21" spans="1:20" ht="13.5" thickBot="1">
      <c r="A21" s="485" t="s">
        <v>2390</v>
      </c>
      <c r="B21" s="369" t="s">
        <v>222</v>
      </c>
      <c r="C21" s="342">
        <v>752160</v>
      </c>
      <c r="D21" s="342">
        <v>723160</v>
      </c>
      <c r="E21" s="342">
        <v>800960</v>
      </c>
      <c r="F21" s="342">
        <v>585000</v>
      </c>
      <c r="G21" s="342">
        <v>488120</v>
      </c>
      <c r="H21" s="342">
        <v>473520</v>
      </c>
      <c r="I21" s="342">
        <v>504800</v>
      </c>
      <c r="J21" s="342">
        <v>563040</v>
      </c>
      <c r="K21" s="342">
        <v>571880</v>
      </c>
      <c r="L21" s="342">
        <v>479000</v>
      </c>
      <c r="M21" s="342">
        <v>559600</v>
      </c>
      <c r="N21" s="342">
        <v>679240</v>
      </c>
      <c r="O21" s="338">
        <v>7180480</v>
      </c>
      <c r="P21" s="77"/>
      <c r="Q21" s="77" t="str">
        <f t="shared" si="0"/>
        <v>0022</v>
      </c>
      <c r="R21" s="77" t="str">
        <f t="shared" si="1"/>
        <v>01</v>
      </c>
      <c r="S21" s="77" t="str">
        <f t="shared" si="2"/>
        <v>002201</v>
      </c>
      <c r="T21" s="77">
        <f t="shared" si="3"/>
        <v>5</v>
      </c>
    </row>
    <row r="22" spans="1:20" ht="13.5" thickBot="1">
      <c r="A22" s="487"/>
      <c r="B22" s="370" t="s">
        <v>277</v>
      </c>
      <c r="C22" s="344">
        <v>752160</v>
      </c>
      <c r="D22" s="344">
        <v>723160</v>
      </c>
      <c r="E22" s="344">
        <v>800960</v>
      </c>
      <c r="F22" s="344">
        <v>585000</v>
      </c>
      <c r="G22" s="344">
        <v>488120</v>
      </c>
      <c r="H22" s="344">
        <v>473520</v>
      </c>
      <c r="I22" s="344">
        <v>504800</v>
      </c>
      <c r="J22" s="344">
        <v>563040</v>
      </c>
      <c r="K22" s="344">
        <v>571880</v>
      </c>
      <c r="L22" s="344">
        <v>479000</v>
      </c>
      <c r="M22" s="344">
        <v>559600</v>
      </c>
      <c r="N22" s="344">
        <v>679240</v>
      </c>
      <c r="O22" s="340">
        <v>7180480</v>
      </c>
      <c r="P22" s="77"/>
      <c r="Q22" s="77" t="str">
        <f t="shared" si="0"/>
        <v>0022</v>
      </c>
      <c r="R22" s="77" t="str">
        <f t="shared" si="1"/>
        <v/>
      </c>
      <c r="S22" s="77" t="str">
        <f t="shared" si="2"/>
        <v>0022</v>
      </c>
      <c r="T22" s="77">
        <f t="shared" si="3"/>
        <v>5</v>
      </c>
    </row>
    <row r="23" spans="1:20" ht="13.5" thickBot="1">
      <c r="A23" s="485" t="s">
        <v>2391</v>
      </c>
      <c r="B23" s="369" t="s">
        <v>226</v>
      </c>
      <c r="C23" s="342">
        <v>6072103.3990000002</v>
      </c>
      <c r="D23" s="342">
        <v>5365061.8</v>
      </c>
      <c r="E23" s="342">
        <v>5002340</v>
      </c>
      <c r="F23" s="342">
        <v>5302698.8</v>
      </c>
      <c r="G23" s="342">
        <v>5065421.2</v>
      </c>
      <c r="H23" s="342">
        <v>5062915.2</v>
      </c>
      <c r="I23" s="342">
        <v>4993052.4000000004</v>
      </c>
      <c r="J23" s="342">
        <v>5442332</v>
      </c>
      <c r="K23" s="342">
        <v>5729494.4000000004</v>
      </c>
      <c r="L23" s="342">
        <v>5248300.4000000004</v>
      </c>
      <c r="M23" s="342">
        <v>5137675.2</v>
      </c>
      <c r="N23" s="342">
        <v>4928649.5999999996</v>
      </c>
      <c r="O23" s="338">
        <v>63350044.398999996</v>
      </c>
      <c r="P23" s="77"/>
      <c r="Q23" s="77" t="str">
        <f t="shared" si="0"/>
        <v>0025</v>
      </c>
      <c r="R23" s="77" t="str">
        <f t="shared" si="1"/>
        <v>21</v>
      </c>
      <c r="S23" s="77" t="str">
        <f t="shared" si="2"/>
        <v>002521</v>
      </c>
      <c r="T23" s="77">
        <f t="shared" si="3"/>
        <v>6</v>
      </c>
    </row>
    <row r="24" spans="1:20" ht="13.5" thickBot="1">
      <c r="A24" s="486"/>
      <c r="B24" s="369" t="s">
        <v>228</v>
      </c>
      <c r="C24" s="342">
        <v>20919772.350000001</v>
      </c>
      <c r="D24" s="342">
        <v>22288348.280000001</v>
      </c>
      <c r="E24" s="342">
        <v>21111911.850000001</v>
      </c>
      <c r="F24" s="342">
        <v>22331225.190000001</v>
      </c>
      <c r="G24" s="342">
        <v>20736742.890000001</v>
      </c>
      <c r="H24" s="342">
        <v>19966608.440000001</v>
      </c>
      <c r="I24" s="342">
        <v>19683940.210000001</v>
      </c>
      <c r="J24" s="342">
        <v>20028553.170000002</v>
      </c>
      <c r="K24" s="342">
        <v>20232413.84</v>
      </c>
      <c r="L24" s="342">
        <v>19038087.300000001</v>
      </c>
      <c r="M24" s="342">
        <v>21806217.690000001</v>
      </c>
      <c r="N24" s="342">
        <v>19956429.210000001</v>
      </c>
      <c r="O24" s="338">
        <v>248100250.41999999</v>
      </c>
      <c r="P24" s="77"/>
      <c r="Q24" s="77" t="str">
        <f t="shared" si="0"/>
        <v>0025</v>
      </c>
      <c r="R24" s="77" t="str">
        <f t="shared" si="1"/>
        <v>31</v>
      </c>
      <c r="S24" s="77" t="str">
        <f t="shared" si="2"/>
        <v>002531</v>
      </c>
      <c r="T24" s="77">
        <f t="shared" si="3"/>
        <v>6</v>
      </c>
    </row>
    <row r="25" spans="1:20" ht="13.5" thickBot="1">
      <c r="A25" s="487"/>
      <c r="B25" s="370" t="s">
        <v>277</v>
      </c>
      <c r="C25" s="344">
        <v>26991875.749000002</v>
      </c>
      <c r="D25" s="344">
        <v>27653410.079999998</v>
      </c>
      <c r="E25" s="344">
        <v>26114251.850000001</v>
      </c>
      <c r="F25" s="344">
        <v>27633923.989999998</v>
      </c>
      <c r="G25" s="344">
        <v>25802164.09</v>
      </c>
      <c r="H25" s="344">
        <v>25029523.640000001</v>
      </c>
      <c r="I25" s="344">
        <v>24676992.609999999</v>
      </c>
      <c r="J25" s="344">
        <v>25470885.170000002</v>
      </c>
      <c r="K25" s="344">
        <v>25961908.239999998</v>
      </c>
      <c r="L25" s="344">
        <v>24286387.699999999</v>
      </c>
      <c r="M25" s="344">
        <v>26943892.890000001</v>
      </c>
      <c r="N25" s="344">
        <v>24885078.809999999</v>
      </c>
      <c r="O25" s="340">
        <v>311450294.81900001</v>
      </c>
      <c r="P25" s="77"/>
      <c r="Q25" s="77" t="str">
        <f t="shared" si="0"/>
        <v>0025</v>
      </c>
      <c r="R25" s="77" t="str">
        <f t="shared" si="1"/>
        <v/>
      </c>
      <c r="S25" s="77" t="str">
        <f t="shared" si="2"/>
        <v>0025</v>
      </c>
      <c r="T25" s="77">
        <f t="shared" si="3"/>
        <v>6</v>
      </c>
    </row>
    <row r="26" spans="1:20" ht="13.5" thickBot="1">
      <c r="A26" s="485" t="s">
        <v>2393</v>
      </c>
      <c r="B26" s="369" t="s">
        <v>226</v>
      </c>
      <c r="C26" s="342">
        <v>1914202.5300100001</v>
      </c>
      <c r="D26" s="342">
        <v>2056307.7</v>
      </c>
      <c r="E26" s="342">
        <v>1909018.3</v>
      </c>
      <c r="F26" s="342">
        <v>1951737.33</v>
      </c>
      <c r="G26" s="342">
        <v>2210838.89</v>
      </c>
      <c r="H26" s="342">
        <v>3336702.47</v>
      </c>
      <c r="I26" s="342">
        <v>4082573.57</v>
      </c>
      <c r="J26" s="342">
        <v>4500307.8899999997</v>
      </c>
      <c r="K26" s="342">
        <v>4193688.74</v>
      </c>
      <c r="L26" s="342">
        <v>2436035.77</v>
      </c>
      <c r="M26" s="342">
        <v>1847961.44</v>
      </c>
      <c r="N26" s="342">
        <v>2037984.63</v>
      </c>
      <c r="O26" s="338">
        <v>32477359.26001</v>
      </c>
      <c r="P26" s="77"/>
      <c r="Q26" s="77" t="str">
        <f t="shared" si="0"/>
        <v>0031</v>
      </c>
      <c r="R26" s="77" t="str">
        <f t="shared" si="1"/>
        <v>21</v>
      </c>
      <c r="S26" s="77" t="str">
        <f t="shared" si="2"/>
        <v>003121</v>
      </c>
      <c r="T26" s="77">
        <f t="shared" si="3"/>
        <v>11</v>
      </c>
    </row>
    <row r="27" spans="1:20" ht="13.5" thickBot="1">
      <c r="A27" s="486"/>
      <c r="B27" s="369" t="s">
        <v>228</v>
      </c>
      <c r="C27" s="342">
        <v>1114834.24</v>
      </c>
      <c r="D27" s="342">
        <v>1053889.95</v>
      </c>
      <c r="E27" s="342">
        <v>1076227.81</v>
      </c>
      <c r="F27" s="342">
        <v>1128727.95</v>
      </c>
      <c r="G27" s="342">
        <v>1232189.8799999999</v>
      </c>
      <c r="H27" s="342">
        <v>1421205.6</v>
      </c>
      <c r="I27" s="342">
        <v>2015868.96</v>
      </c>
      <c r="J27" s="342">
        <v>2270521.23</v>
      </c>
      <c r="K27" s="342">
        <v>2284924.11</v>
      </c>
      <c r="L27" s="342">
        <v>1114902.6200000001</v>
      </c>
      <c r="M27" s="342">
        <v>845207.06</v>
      </c>
      <c r="N27" s="342">
        <v>1307813.5300100001</v>
      </c>
      <c r="O27" s="338">
        <v>16866312.94001</v>
      </c>
      <c r="P27" s="77"/>
      <c r="Q27" s="77" t="str">
        <f t="shared" si="0"/>
        <v>0031</v>
      </c>
      <c r="R27" s="77" t="str">
        <f t="shared" si="1"/>
        <v>31</v>
      </c>
      <c r="S27" s="77" t="str">
        <f t="shared" si="2"/>
        <v>003131</v>
      </c>
      <c r="T27" s="77">
        <f t="shared" si="3"/>
        <v>11</v>
      </c>
    </row>
    <row r="28" spans="1:20" ht="13.5" thickBot="1">
      <c r="A28" s="486"/>
      <c r="B28" s="369" t="s">
        <v>230</v>
      </c>
      <c r="C28" s="342">
        <v>302382.09000000003</v>
      </c>
      <c r="D28" s="342">
        <v>314632.27</v>
      </c>
      <c r="E28" s="342">
        <v>267770.96000000002</v>
      </c>
      <c r="F28" s="342">
        <v>305553.37</v>
      </c>
      <c r="G28" s="342">
        <v>603424.56000000006</v>
      </c>
      <c r="H28" s="342">
        <v>984379.27</v>
      </c>
      <c r="I28" s="342">
        <v>977950.65</v>
      </c>
      <c r="J28" s="342">
        <v>1091107.0900000001</v>
      </c>
      <c r="K28" s="342">
        <v>550861.30000000005</v>
      </c>
      <c r="L28" s="342">
        <v>340762.49</v>
      </c>
      <c r="M28" s="342">
        <v>251242.78</v>
      </c>
      <c r="N28" s="342">
        <v>261554.45</v>
      </c>
      <c r="O28" s="338">
        <v>6251621.2800000003</v>
      </c>
      <c r="P28" s="77"/>
      <c r="Q28" s="77" t="str">
        <f t="shared" si="0"/>
        <v>0031</v>
      </c>
      <c r="R28" s="77" t="str">
        <f t="shared" si="1"/>
        <v>39</v>
      </c>
      <c r="S28" s="77" t="str">
        <f t="shared" si="2"/>
        <v>003139</v>
      </c>
      <c r="T28" s="77">
        <f t="shared" si="3"/>
        <v>11</v>
      </c>
    </row>
    <row r="29" spans="1:20" ht="13.5" thickBot="1">
      <c r="A29" s="486"/>
      <c r="B29" s="369" t="s">
        <v>236</v>
      </c>
      <c r="C29" s="342">
        <v>0</v>
      </c>
      <c r="D29" s="342">
        <v>0</v>
      </c>
      <c r="E29" s="342">
        <v>0</v>
      </c>
      <c r="F29" s="342">
        <v>0</v>
      </c>
      <c r="G29" s="342">
        <v>11320</v>
      </c>
      <c r="H29" s="342">
        <v>73440</v>
      </c>
      <c r="I29" s="342">
        <v>90480</v>
      </c>
      <c r="J29" s="342">
        <v>109120</v>
      </c>
      <c r="K29" s="342">
        <v>15440</v>
      </c>
      <c r="L29" s="342">
        <v>640</v>
      </c>
      <c r="M29" s="342">
        <v>120</v>
      </c>
      <c r="N29" s="342">
        <v>0</v>
      </c>
      <c r="O29" s="338">
        <v>300560</v>
      </c>
      <c r="P29" s="77"/>
      <c r="Q29" s="77" t="str">
        <f t="shared" si="0"/>
        <v>0031</v>
      </c>
      <c r="R29" s="77" t="str">
        <f t="shared" si="1"/>
        <v>80</v>
      </c>
      <c r="S29" s="77" t="str">
        <f t="shared" si="2"/>
        <v>003180</v>
      </c>
      <c r="T29" s="77">
        <f t="shared" si="3"/>
        <v>11</v>
      </c>
    </row>
    <row r="30" spans="1:20" ht="13.5" thickBot="1">
      <c r="A30" s="487"/>
      <c r="B30" s="370" t="s">
        <v>277</v>
      </c>
      <c r="C30" s="344">
        <v>3331418.8600099999</v>
      </c>
      <c r="D30" s="344">
        <v>3424829.92</v>
      </c>
      <c r="E30" s="344">
        <v>3253017.07</v>
      </c>
      <c r="F30" s="344">
        <v>3386018.65</v>
      </c>
      <c r="G30" s="344">
        <v>4057773.33</v>
      </c>
      <c r="H30" s="344">
        <v>5815727.3399999999</v>
      </c>
      <c r="I30" s="344">
        <v>7166873.1799999997</v>
      </c>
      <c r="J30" s="344">
        <v>7971056.21</v>
      </c>
      <c r="K30" s="344">
        <v>7044914.1500000004</v>
      </c>
      <c r="L30" s="344">
        <v>3892340.88</v>
      </c>
      <c r="M30" s="344">
        <v>2944531.28</v>
      </c>
      <c r="N30" s="344">
        <v>3607352.6100099999</v>
      </c>
      <c r="O30" s="340">
        <v>55895853.480020002</v>
      </c>
      <c r="P30" s="77"/>
      <c r="Q30" s="77" t="str">
        <f t="shared" si="0"/>
        <v>0031</v>
      </c>
      <c r="R30" s="77" t="str">
        <f t="shared" si="1"/>
        <v/>
      </c>
      <c r="S30" s="77" t="str">
        <f t="shared" si="2"/>
        <v>0031</v>
      </c>
      <c r="T30" s="77">
        <f t="shared" si="3"/>
        <v>11</v>
      </c>
    </row>
    <row r="31" spans="1:20" ht="13.5" thickBot="1">
      <c r="A31" s="485" t="s">
        <v>2394</v>
      </c>
      <c r="B31" s="369" t="s">
        <v>222</v>
      </c>
      <c r="C31" s="342">
        <v>210361.14</v>
      </c>
      <c r="D31" s="342">
        <v>209386.85</v>
      </c>
      <c r="E31" s="342">
        <v>217411.88</v>
      </c>
      <c r="F31" s="342">
        <v>177209.01</v>
      </c>
      <c r="G31" s="342">
        <v>188750.24</v>
      </c>
      <c r="H31" s="342">
        <v>241721.45</v>
      </c>
      <c r="I31" s="342">
        <v>296382.924</v>
      </c>
      <c r="J31" s="342">
        <v>347239.82</v>
      </c>
      <c r="K31" s="342">
        <v>280553.40999999997</v>
      </c>
      <c r="L31" s="342">
        <v>161340.82999999999</v>
      </c>
      <c r="M31" s="342">
        <v>164723.22</v>
      </c>
      <c r="N31" s="342">
        <v>204277.05001000001</v>
      </c>
      <c r="O31" s="338">
        <v>2699357.8240100001</v>
      </c>
      <c r="P31" s="77"/>
      <c r="Q31" s="77" t="str">
        <f t="shared" si="0"/>
        <v>0032</v>
      </c>
      <c r="R31" s="77" t="str">
        <f t="shared" si="1"/>
        <v>01</v>
      </c>
      <c r="S31" s="77" t="str">
        <f t="shared" si="2"/>
        <v>003201</v>
      </c>
      <c r="T31" s="77">
        <f t="shared" si="3"/>
        <v>12</v>
      </c>
    </row>
    <row r="32" spans="1:20" ht="13.5" thickBot="1">
      <c r="A32" s="486"/>
      <c r="B32" s="369" t="s">
        <v>230</v>
      </c>
      <c r="C32" s="342">
        <v>9241</v>
      </c>
      <c r="D32" s="342">
        <v>10039</v>
      </c>
      <c r="E32" s="342">
        <v>9309</v>
      </c>
      <c r="F32" s="342">
        <v>7742</v>
      </c>
      <c r="G32" s="342">
        <v>117637</v>
      </c>
      <c r="H32" s="342">
        <v>281049</v>
      </c>
      <c r="I32" s="342">
        <v>600115</v>
      </c>
      <c r="J32" s="342">
        <v>592854</v>
      </c>
      <c r="K32" s="342">
        <v>70493</v>
      </c>
      <c r="L32" s="342">
        <v>24063</v>
      </c>
      <c r="M32" s="342">
        <v>4869</v>
      </c>
      <c r="N32" s="342">
        <v>5349</v>
      </c>
      <c r="O32" s="338">
        <v>1732760</v>
      </c>
      <c r="P32" s="77"/>
      <c r="Q32" s="77" t="str">
        <f t="shared" si="0"/>
        <v>0032</v>
      </c>
      <c r="R32" s="77" t="str">
        <f t="shared" si="1"/>
        <v>39</v>
      </c>
      <c r="S32" s="77" t="str">
        <f t="shared" si="2"/>
        <v>003239</v>
      </c>
      <c r="T32" s="77">
        <f t="shared" si="3"/>
        <v>12</v>
      </c>
    </row>
    <row r="33" spans="1:20" ht="13.5" thickBot="1">
      <c r="A33" s="486"/>
      <c r="B33" s="369" t="s">
        <v>236</v>
      </c>
      <c r="C33" s="342">
        <v>2188</v>
      </c>
      <c r="D33" s="342">
        <v>2277</v>
      </c>
      <c r="E33" s="342">
        <v>1907</v>
      </c>
      <c r="F33" s="342">
        <v>276</v>
      </c>
      <c r="G33" s="342">
        <v>338</v>
      </c>
      <c r="H33" s="342">
        <v>1486</v>
      </c>
      <c r="I33" s="342">
        <v>2806</v>
      </c>
      <c r="J33" s="342">
        <v>4933</v>
      </c>
      <c r="K33" s="342">
        <v>2993</v>
      </c>
      <c r="L33" s="342">
        <v>661</v>
      </c>
      <c r="M33" s="342">
        <v>1473</v>
      </c>
      <c r="N33" s="342">
        <v>2457</v>
      </c>
      <c r="O33" s="338">
        <v>23795</v>
      </c>
      <c r="P33" s="77"/>
      <c r="Q33" s="77" t="str">
        <f t="shared" si="0"/>
        <v>0032</v>
      </c>
      <c r="R33" s="77" t="str">
        <f t="shared" si="1"/>
        <v>80</v>
      </c>
      <c r="S33" s="77" t="str">
        <f t="shared" si="2"/>
        <v>003280</v>
      </c>
      <c r="T33" s="77">
        <f t="shared" si="3"/>
        <v>12</v>
      </c>
    </row>
    <row r="34" spans="1:20" ht="13.5" thickBot="1">
      <c r="A34" s="487"/>
      <c r="B34" s="370" t="s">
        <v>277</v>
      </c>
      <c r="C34" s="344">
        <v>221790.14</v>
      </c>
      <c r="D34" s="344">
        <v>221702.85</v>
      </c>
      <c r="E34" s="344">
        <v>228627.88</v>
      </c>
      <c r="F34" s="344">
        <v>185227.01</v>
      </c>
      <c r="G34" s="344">
        <v>306725.24</v>
      </c>
      <c r="H34" s="344">
        <v>524256.45</v>
      </c>
      <c r="I34" s="344">
        <v>899303.924</v>
      </c>
      <c r="J34" s="344">
        <v>945026.82</v>
      </c>
      <c r="K34" s="344">
        <v>354039.41</v>
      </c>
      <c r="L34" s="344">
        <v>186064.83</v>
      </c>
      <c r="M34" s="344">
        <v>171065.22</v>
      </c>
      <c r="N34" s="344">
        <v>212083.05001000001</v>
      </c>
      <c r="O34" s="340">
        <v>4455912.8240099996</v>
      </c>
      <c r="P34" s="77"/>
      <c r="Q34" s="77" t="str">
        <f t="shared" si="0"/>
        <v>0032</v>
      </c>
      <c r="R34" s="77" t="str">
        <f t="shared" si="1"/>
        <v/>
      </c>
      <c r="S34" s="77" t="str">
        <f t="shared" si="2"/>
        <v>0032</v>
      </c>
      <c r="T34" s="77">
        <f t="shared" si="3"/>
        <v>12</v>
      </c>
    </row>
    <row r="35" spans="1:20" ht="13.5" thickBot="1">
      <c r="A35" s="485" t="s">
        <v>2395</v>
      </c>
      <c r="B35" s="369" t="s">
        <v>232</v>
      </c>
      <c r="C35" s="342">
        <v>2013.3330000000001</v>
      </c>
      <c r="D35" s="342">
        <v>1752.001</v>
      </c>
      <c r="E35" s="342">
        <v>1711.778</v>
      </c>
      <c r="F35" s="342">
        <v>1805.778</v>
      </c>
      <c r="G35" s="342">
        <v>1813.3340000000001</v>
      </c>
      <c r="H35" s="342">
        <v>1717.3340000000001</v>
      </c>
      <c r="I35" s="342">
        <v>1866.6669999999999</v>
      </c>
      <c r="J35" s="342">
        <v>1701.3340000000001</v>
      </c>
      <c r="K35" s="342">
        <v>1936</v>
      </c>
      <c r="L35" s="342">
        <v>1701.3340000000001</v>
      </c>
      <c r="M35" s="342">
        <v>1703.778</v>
      </c>
      <c r="N35" s="342">
        <v>1936</v>
      </c>
      <c r="O35" s="338">
        <v>21658.670999999998</v>
      </c>
      <c r="P35" s="77"/>
      <c r="Q35" s="77" t="str">
        <f t="shared" si="0"/>
        <v>0041</v>
      </c>
      <c r="R35" s="77" t="str">
        <f t="shared" si="1"/>
        <v>51</v>
      </c>
      <c r="S35" s="77" t="str">
        <f t="shared" si="2"/>
        <v>004151</v>
      </c>
      <c r="T35" s="77">
        <f t="shared" si="3"/>
        <v>13</v>
      </c>
    </row>
    <row r="36" spans="1:20" ht="13.5" thickBot="1">
      <c r="A36" s="487"/>
      <c r="B36" s="370" t="s">
        <v>277</v>
      </c>
      <c r="C36" s="344">
        <v>2013.3330000000001</v>
      </c>
      <c r="D36" s="344">
        <v>1752.001</v>
      </c>
      <c r="E36" s="344">
        <v>1711.778</v>
      </c>
      <c r="F36" s="344">
        <v>1805.778</v>
      </c>
      <c r="G36" s="344">
        <v>1813.3340000000001</v>
      </c>
      <c r="H36" s="344">
        <v>1717.3340000000001</v>
      </c>
      <c r="I36" s="344">
        <v>1866.6669999999999</v>
      </c>
      <c r="J36" s="344">
        <v>1701.3340000000001</v>
      </c>
      <c r="K36" s="344">
        <v>1936</v>
      </c>
      <c r="L36" s="344">
        <v>1701.3340000000001</v>
      </c>
      <c r="M36" s="344">
        <v>1703.778</v>
      </c>
      <c r="N36" s="344">
        <v>1936</v>
      </c>
      <c r="O36" s="340">
        <v>21658.670999999998</v>
      </c>
      <c r="P36" s="77"/>
      <c r="Q36" s="77" t="str">
        <f t="shared" si="0"/>
        <v>0041</v>
      </c>
      <c r="R36" s="77" t="str">
        <f t="shared" si="1"/>
        <v/>
      </c>
      <c r="S36" s="77" t="str">
        <f t="shared" si="2"/>
        <v>0041</v>
      </c>
      <c r="T36" s="77">
        <f t="shared" si="3"/>
        <v>13</v>
      </c>
    </row>
    <row r="37" spans="1:20" ht="13.5" thickBot="1">
      <c r="A37" s="485" t="s">
        <v>2396</v>
      </c>
      <c r="B37" s="369" t="s">
        <v>232</v>
      </c>
      <c r="C37" s="342">
        <v>499631.51899999997</v>
      </c>
      <c r="D37" s="342">
        <v>453250.63500000001</v>
      </c>
      <c r="E37" s="342">
        <v>454870.46500000003</v>
      </c>
      <c r="F37" s="342">
        <v>478405.96100000001</v>
      </c>
      <c r="G37" s="342">
        <v>473126.95199999999</v>
      </c>
      <c r="H37" s="342">
        <v>462325.86700000003</v>
      </c>
      <c r="I37" s="342">
        <v>483981.3</v>
      </c>
      <c r="J37" s="342">
        <v>464049.47112</v>
      </c>
      <c r="K37" s="342">
        <v>466611.56180999998</v>
      </c>
      <c r="L37" s="342">
        <v>466216.12699999998</v>
      </c>
      <c r="M37" s="342">
        <v>426466.95699999999</v>
      </c>
      <c r="N37" s="342">
        <v>528608.71600000001</v>
      </c>
      <c r="O37" s="338">
        <v>5657545.5319299996</v>
      </c>
      <c r="P37" s="77"/>
      <c r="Q37" s="77" t="str">
        <f t="shared" si="0"/>
        <v>0042</v>
      </c>
      <c r="R37" s="77" t="str">
        <f t="shared" si="1"/>
        <v>51</v>
      </c>
      <c r="S37" s="77" t="str">
        <f t="shared" si="2"/>
        <v>004251</v>
      </c>
      <c r="T37" s="77">
        <f t="shared" si="3"/>
        <v>14</v>
      </c>
    </row>
    <row r="38" spans="1:20" ht="13.5" thickBot="1">
      <c r="A38" s="487"/>
      <c r="B38" s="370" t="s">
        <v>277</v>
      </c>
      <c r="C38" s="344">
        <v>499631.51899999997</v>
      </c>
      <c r="D38" s="344">
        <v>453250.63500000001</v>
      </c>
      <c r="E38" s="344">
        <v>454870.46500000003</v>
      </c>
      <c r="F38" s="344">
        <v>478405.96100000001</v>
      </c>
      <c r="G38" s="344">
        <v>473126.95199999999</v>
      </c>
      <c r="H38" s="344">
        <v>462325.86700000003</v>
      </c>
      <c r="I38" s="344">
        <v>483981.3</v>
      </c>
      <c r="J38" s="344">
        <v>464049.47112</v>
      </c>
      <c r="K38" s="344">
        <v>466611.56180999998</v>
      </c>
      <c r="L38" s="344">
        <v>466216.12699999998</v>
      </c>
      <c r="M38" s="344">
        <v>426466.95699999999</v>
      </c>
      <c r="N38" s="344">
        <v>528608.71600000001</v>
      </c>
      <c r="O38" s="340">
        <v>5657545.5319299996</v>
      </c>
      <c r="P38" s="77"/>
      <c r="Q38" s="77" t="str">
        <f t="shared" si="0"/>
        <v>0042</v>
      </c>
      <c r="R38" s="77" t="str">
        <f t="shared" si="1"/>
        <v/>
      </c>
      <c r="S38" s="77" t="str">
        <f t="shared" si="2"/>
        <v>0042</v>
      </c>
      <c r="T38" s="77">
        <f t="shared" si="3"/>
        <v>14</v>
      </c>
    </row>
    <row r="39" spans="1:20" ht="13.5" thickBot="1">
      <c r="A39" s="485" t="s">
        <v>2397</v>
      </c>
      <c r="B39" s="369" t="s">
        <v>232</v>
      </c>
      <c r="C39" s="342">
        <v>23238.633999999998</v>
      </c>
      <c r="D39" s="342">
        <v>20861.5</v>
      </c>
      <c r="E39" s="342">
        <v>20280.541000000001</v>
      </c>
      <c r="F39" s="342">
        <v>22623.755000000001</v>
      </c>
      <c r="G39" s="342">
        <v>21185.133999999998</v>
      </c>
      <c r="H39" s="342">
        <v>21435.499</v>
      </c>
      <c r="I39" s="342">
        <v>22177.432000000001</v>
      </c>
      <c r="J39" s="342">
        <v>21307.934000000001</v>
      </c>
      <c r="K39" s="342">
        <v>21911.767</v>
      </c>
      <c r="L39" s="342">
        <v>21986.6</v>
      </c>
      <c r="M39" s="342">
        <v>20662.594000000001</v>
      </c>
      <c r="N39" s="342">
        <v>23684.178</v>
      </c>
      <c r="O39" s="338">
        <v>261355.568</v>
      </c>
      <c r="P39" s="77"/>
      <c r="Q39" s="77" t="str">
        <f t="shared" si="0"/>
        <v>0044</v>
      </c>
      <c r="R39" s="77" t="str">
        <f t="shared" si="1"/>
        <v>51</v>
      </c>
      <c r="S39" s="77" t="str">
        <f t="shared" si="2"/>
        <v>004451</v>
      </c>
      <c r="T39" s="77">
        <f t="shared" si="3"/>
        <v>16</v>
      </c>
    </row>
    <row r="40" spans="1:20" ht="13.5" thickBot="1">
      <c r="A40" s="487"/>
      <c r="B40" s="370" t="s">
        <v>277</v>
      </c>
      <c r="C40" s="344">
        <v>23238.633999999998</v>
      </c>
      <c r="D40" s="344">
        <v>20861.5</v>
      </c>
      <c r="E40" s="344">
        <v>20280.541000000001</v>
      </c>
      <c r="F40" s="344">
        <v>22623.755000000001</v>
      </c>
      <c r="G40" s="344">
        <v>21185.133999999998</v>
      </c>
      <c r="H40" s="344">
        <v>21435.499</v>
      </c>
      <c r="I40" s="344">
        <v>22177.432000000001</v>
      </c>
      <c r="J40" s="344">
        <v>21307.934000000001</v>
      </c>
      <c r="K40" s="344">
        <v>21911.767</v>
      </c>
      <c r="L40" s="344">
        <v>21986.6</v>
      </c>
      <c r="M40" s="344">
        <v>20662.594000000001</v>
      </c>
      <c r="N40" s="344">
        <v>23684.178</v>
      </c>
      <c r="O40" s="340">
        <v>261355.568</v>
      </c>
      <c r="P40" s="77"/>
      <c r="Q40" s="77" t="str">
        <f t="shared" ref="Q40:Q72" si="4">IF(ISBLANK(A40),Q39,TRIM(A40))</f>
        <v>0044</v>
      </c>
      <c r="R40" s="77" t="str">
        <f t="shared" ref="R40:R72" si="5">IF(ISBLANK(B40),"",IF(CODE(LEFT(B40,1))&gt;57,"",LEFT(B40,2)))</f>
        <v/>
      </c>
      <c r="S40" s="77" t="str">
        <f t="shared" ref="S40:S71" si="6">Q40&amp;R40</f>
        <v>0044</v>
      </c>
      <c r="T40" s="77">
        <f t="shared" ref="T40:T75" si="7">MATCH(Q40,$A$103:$A$129,0)</f>
        <v>16</v>
      </c>
    </row>
    <row r="41" spans="1:20" ht="13.5" thickBot="1">
      <c r="A41" s="485" t="s">
        <v>2398</v>
      </c>
      <c r="B41" s="369" t="s">
        <v>232</v>
      </c>
      <c r="C41" s="342">
        <v>31175.535</v>
      </c>
      <c r="D41" s="342">
        <v>28055.567999999999</v>
      </c>
      <c r="E41" s="342">
        <v>28024.328000000001</v>
      </c>
      <c r="F41" s="342">
        <v>29123.865000000002</v>
      </c>
      <c r="G41" s="342">
        <v>30794.067999999999</v>
      </c>
      <c r="H41" s="342">
        <v>28109.435000000001</v>
      </c>
      <c r="I41" s="342">
        <v>29458.333999999999</v>
      </c>
      <c r="J41" s="342">
        <v>30304.867999999999</v>
      </c>
      <c r="K41" s="342">
        <v>29568.268</v>
      </c>
      <c r="L41" s="342">
        <v>28163.302</v>
      </c>
      <c r="M41" s="342">
        <v>29595.411</v>
      </c>
      <c r="N41" s="342">
        <v>31067.802</v>
      </c>
      <c r="O41" s="338">
        <v>353440.78399999999</v>
      </c>
      <c r="P41" s="77"/>
      <c r="Q41" s="77" t="str">
        <f t="shared" si="4"/>
        <v>0045</v>
      </c>
      <c r="R41" s="77" t="str">
        <f t="shared" si="5"/>
        <v>51</v>
      </c>
      <c r="S41" s="77" t="str">
        <f t="shared" si="6"/>
        <v>004551</v>
      </c>
      <c r="T41" s="77">
        <f t="shared" si="7"/>
        <v>17</v>
      </c>
    </row>
    <row r="42" spans="1:20" ht="13.5" thickBot="1">
      <c r="A42" s="487"/>
      <c r="B42" s="370" t="s">
        <v>277</v>
      </c>
      <c r="C42" s="344">
        <v>31175.535</v>
      </c>
      <c r="D42" s="344">
        <v>28055.567999999999</v>
      </c>
      <c r="E42" s="344">
        <v>28024.328000000001</v>
      </c>
      <c r="F42" s="344">
        <v>29123.865000000002</v>
      </c>
      <c r="G42" s="344">
        <v>30794.067999999999</v>
      </c>
      <c r="H42" s="344">
        <v>28109.435000000001</v>
      </c>
      <c r="I42" s="344">
        <v>29458.333999999999</v>
      </c>
      <c r="J42" s="344">
        <v>30304.867999999999</v>
      </c>
      <c r="K42" s="344">
        <v>29568.268</v>
      </c>
      <c r="L42" s="344">
        <v>28163.302</v>
      </c>
      <c r="M42" s="344">
        <v>29595.411</v>
      </c>
      <c r="N42" s="344">
        <v>31067.802</v>
      </c>
      <c r="O42" s="340">
        <v>353440.78399999999</v>
      </c>
      <c r="P42" s="77"/>
      <c r="Q42" s="77" t="str">
        <f t="shared" si="4"/>
        <v>0045</v>
      </c>
      <c r="R42" s="77" t="str">
        <f t="shared" si="5"/>
        <v/>
      </c>
      <c r="S42" s="77" t="str">
        <f t="shared" si="6"/>
        <v>0045</v>
      </c>
      <c r="T42" s="77">
        <f t="shared" si="7"/>
        <v>17</v>
      </c>
    </row>
    <row r="43" spans="1:20" ht="13.5" thickBot="1">
      <c r="A43" s="485" t="s">
        <v>2399</v>
      </c>
      <c r="B43" s="369" t="s">
        <v>232</v>
      </c>
      <c r="C43" s="342">
        <v>85144.964999999997</v>
      </c>
      <c r="D43" s="342">
        <v>75546.933000000005</v>
      </c>
      <c r="E43" s="342">
        <v>75588.040999999997</v>
      </c>
      <c r="F43" s="342">
        <v>76859.145999999993</v>
      </c>
      <c r="G43" s="342">
        <v>82571.232000000004</v>
      </c>
      <c r="H43" s="342">
        <v>77555.032000000007</v>
      </c>
      <c r="I43" s="342">
        <v>81478.998999999996</v>
      </c>
      <c r="J43" s="342">
        <v>78087.032000000007</v>
      </c>
      <c r="K43" s="342">
        <v>80117.432000000001</v>
      </c>
      <c r="L43" s="342">
        <v>78953.532000000007</v>
      </c>
      <c r="M43" s="342">
        <v>77363.637000000002</v>
      </c>
      <c r="N43" s="342">
        <v>80041.87</v>
      </c>
      <c r="O43" s="338">
        <v>949307.85100000002</v>
      </c>
      <c r="P43" s="77"/>
      <c r="Q43" s="77" t="str">
        <f t="shared" si="4"/>
        <v>0046</v>
      </c>
      <c r="R43" s="77" t="str">
        <f t="shared" si="5"/>
        <v>51</v>
      </c>
      <c r="S43" s="77" t="str">
        <f t="shared" si="6"/>
        <v>004651</v>
      </c>
      <c r="T43" s="77">
        <f t="shared" si="7"/>
        <v>18</v>
      </c>
    </row>
    <row r="44" spans="1:20" ht="13.5" thickBot="1">
      <c r="A44" s="487"/>
      <c r="B44" s="370" t="s">
        <v>277</v>
      </c>
      <c r="C44" s="344">
        <v>85144.964999999997</v>
      </c>
      <c r="D44" s="344">
        <v>75546.933000000005</v>
      </c>
      <c r="E44" s="344">
        <v>75588.040999999997</v>
      </c>
      <c r="F44" s="344">
        <v>76859.145999999993</v>
      </c>
      <c r="G44" s="344">
        <v>82571.232000000004</v>
      </c>
      <c r="H44" s="344">
        <v>77555.032000000007</v>
      </c>
      <c r="I44" s="344">
        <v>81478.998999999996</v>
      </c>
      <c r="J44" s="344">
        <v>78087.032000000007</v>
      </c>
      <c r="K44" s="344">
        <v>80117.432000000001</v>
      </c>
      <c r="L44" s="344">
        <v>78953.532000000007</v>
      </c>
      <c r="M44" s="344">
        <v>77363.637000000002</v>
      </c>
      <c r="N44" s="344">
        <v>80041.87</v>
      </c>
      <c r="O44" s="340">
        <v>949307.85100000002</v>
      </c>
      <c r="P44" s="77"/>
      <c r="Q44" s="77" t="str">
        <f t="shared" si="4"/>
        <v>0046</v>
      </c>
      <c r="R44" s="77" t="str">
        <f t="shared" si="5"/>
        <v/>
      </c>
      <c r="S44" s="77" t="str">
        <f t="shared" si="6"/>
        <v>0046</v>
      </c>
      <c r="T44" s="77">
        <f t="shared" si="7"/>
        <v>18</v>
      </c>
    </row>
    <row r="45" spans="1:20" ht="13.5" thickBot="1">
      <c r="A45" s="485" t="s">
        <v>2400</v>
      </c>
      <c r="B45" s="369" t="s">
        <v>226</v>
      </c>
      <c r="C45" s="342">
        <v>44134.608</v>
      </c>
      <c r="D45" s="342">
        <v>40083.213000000003</v>
      </c>
      <c r="E45" s="342">
        <v>39711.889000000003</v>
      </c>
      <c r="F45" s="342">
        <v>41342.697</v>
      </c>
      <c r="G45" s="342">
        <v>-90.376059999999995</v>
      </c>
      <c r="H45" s="342">
        <v>39749.413999999997</v>
      </c>
      <c r="I45" s="342">
        <v>39917.417999999998</v>
      </c>
      <c r="J45" s="342">
        <v>39431.125999999997</v>
      </c>
      <c r="K45" s="342">
        <v>40405.703999999998</v>
      </c>
      <c r="L45" s="342">
        <v>36954.046000000002</v>
      </c>
      <c r="M45" s="342">
        <v>36616.197999999997</v>
      </c>
      <c r="N45" s="342">
        <v>39503.442000000003</v>
      </c>
      <c r="O45" s="338">
        <v>437759.37894000002</v>
      </c>
      <c r="P45" s="77"/>
      <c r="Q45" s="77" t="str">
        <f t="shared" si="4"/>
        <v>0047</v>
      </c>
      <c r="R45" s="77" t="str">
        <f t="shared" si="5"/>
        <v>21</v>
      </c>
      <c r="S45" s="77" t="str">
        <f t="shared" si="6"/>
        <v>004721</v>
      </c>
      <c r="T45" s="77">
        <f t="shared" si="7"/>
        <v>19</v>
      </c>
    </row>
    <row r="46" spans="1:20" ht="13.5" thickBot="1">
      <c r="A46" s="486"/>
      <c r="B46" s="369" t="s">
        <v>228</v>
      </c>
      <c r="C46" s="342">
        <v>1011.667</v>
      </c>
      <c r="D46" s="342">
        <v>1001.732</v>
      </c>
      <c r="E46" s="342">
        <v>988.94100000000003</v>
      </c>
      <c r="F46" s="342">
        <v>1059.8630000000001</v>
      </c>
      <c r="G46" s="342">
        <v>1048.5</v>
      </c>
      <c r="H46" s="342">
        <v>1033.3989999999999</v>
      </c>
      <c r="I46" s="342">
        <v>1062.2660000000001</v>
      </c>
      <c r="J46" s="342">
        <v>1035.7670000000001</v>
      </c>
      <c r="K46" s="342">
        <v>1078.0999999999999</v>
      </c>
      <c r="L46" s="342">
        <v>1016.533</v>
      </c>
      <c r="M46" s="342">
        <v>1021.11</v>
      </c>
      <c r="N46" s="342">
        <v>1106.32</v>
      </c>
      <c r="O46" s="338">
        <v>12464.198</v>
      </c>
      <c r="P46" s="77"/>
      <c r="Q46" s="77" t="str">
        <f t="shared" si="4"/>
        <v>0047</v>
      </c>
      <c r="R46" s="77" t="str">
        <f t="shared" si="5"/>
        <v>31</v>
      </c>
      <c r="S46" s="77" t="str">
        <f t="shared" si="6"/>
        <v>004731</v>
      </c>
      <c r="T46" s="77">
        <f t="shared" si="7"/>
        <v>19</v>
      </c>
    </row>
    <row r="47" spans="1:20" ht="13.5" thickBot="1">
      <c r="A47" s="487"/>
      <c r="B47" s="370" t="s">
        <v>277</v>
      </c>
      <c r="C47" s="344">
        <v>45146.275000000001</v>
      </c>
      <c r="D47" s="344">
        <v>41084.945</v>
      </c>
      <c r="E47" s="344">
        <v>40700.83</v>
      </c>
      <c r="F47" s="344">
        <v>42402.559999999998</v>
      </c>
      <c r="G47" s="344">
        <v>958.12393999999995</v>
      </c>
      <c r="H47" s="344">
        <v>40782.813000000002</v>
      </c>
      <c r="I47" s="344">
        <v>40979.684000000001</v>
      </c>
      <c r="J47" s="344">
        <v>40466.892999999996</v>
      </c>
      <c r="K47" s="344">
        <v>41483.803999999996</v>
      </c>
      <c r="L47" s="344">
        <v>37970.578999999998</v>
      </c>
      <c r="M47" s="344">
        <v>37637.307999999997</v>
      </c>
      <c r="N47" s="344">
        <v>40609.762000000002</v>
      </c>
      <c r="O47" s="340">
        <v>450223.57694</v>
      </c>
      <c r="P47" s="77"/>
      <c r="Q47" s="77" t="str">
        <f t="shared" si="4"/>
        <v>0047</v>
      </c>
      <c r="R47" s="77" t="str">
        <f t="shared" si="5"/>
        <v/>
      </c>
      <c r="S47" s="77" t="str">
        <f t="shared" si="6"/>
        <v>0047</v>
      </c>
      <c r="T47" s="77">
        <f t="shared" si="7"/>
        <v>19</v>
      </c>
    </row>
    <row r="48" spans="1:20" ht="13.5" thickBot="1">
      <c r="A48" s="485" t="s">
        <v>2401</v>
      </c>
      <c r="B48" s="369" t="s">
        <v>222</v>
      </c>
      <c r="C48" s="342">
        <v>92555.171000000002</v>
      </c>
      <c r="D48" s="342">
        <v>85478.251000000004</v>
      </c>
      <c r="E48" s="342">
        <v>84441.528000000006</v>
      </c>
      <c r="F48" s="342">
        <v>87294.956000000006</v>
      </c>
      <c r="G48" s="342">
        <v>85220.774999999994</v>
      </c>
      <c r="H48" s="342">
        <v>86864.987999999998</v>
      </c>
      <c r="I48" s="342">
        <v>85744.168000000005</v>
      </c>
      <c r="J48" s="342">
        <v>84570.558000000005</v>
      </c>
      <c r="K48" s="342">
        <v>87140.58</v>
      </c>
      <c r="L48" s="342">
        <v>81189.304000000004</v>
      </c>
      <c r="M48" s="342">
        <v>81035.201000000001</v>
      </c>
      <c r="N48" s="342">
        <v>87088.898010000004</v>
      </c>
      <c r="O48" s="338">
        <v>1028624.37801</v>
      </c>
      <c r="P48" s="77"/>
      <c r="Q48" s="77" t="str">
        <f t="shared" si="4"/>
        <v>0048</v>
      </c>
      <c r="R48" s="77" t="str">
        <f t="shared" si="5"/>
        <v>01</v>
      </c>
      <c r="S48" s="77" t="str">
        <f t="shared" si="6"/>
        <v>004801</v>
      </c>
      <c r="T48" s="77">
        <f t="shared" si="7"/>
        <v>20</v>
      </c>
    </row>
    <row r="49" spans="1:20" ht="13.5" thickBot="1">
      <c r="A49" s="487"/>
      <c r="B49" s="370" t="s">
        <v>277</v>
      </c>
      <c r="C49" s="344">
        <v>92555.171000000002</v>
      </c>
      <c r="D49" s="344">
        <v>85478.251000000004</v>
      </c>
      <c r="E49" s="344">
        <v>84441.528000000006</v>
      </c>
      <c r="F49" s="344">
        <v>87294.956000000006</v>
      </c>
      <c r="G49" s="344">
        <v>85220.774999999994</v>
      </c>
      <c r="H49" s="344">
        <v>86864.987999999998</v>
      </c>
      <c r="I49" s="344">
        <v>85744.168000000005</v>
      </c>
      <c r="J49" s="344">
        <v>84570.558000000005</v>
      </c>
      <c r="K49" s="344">
        <v>87140.58</v>
      </c>
      <c r="L49" s="344">
        <v>81189.304000000004</v>
      </c>
      <c r="M49" s="344">
        <v>81035.201000000001</v>
      </c>
      <c r="N49" s="344">
        <v>87088.898010000004</v>
      </c>
      <c r="O49" s="340">
        <v>1028624.37801</v>
      </c>
      <c r="P49" s="77"/>
      <c r="Q49" s="77" t="str">
        <f t="shared" si="4"/>
        <v>0048</v>
      </c>
      <c r="R49" s="77" t="str">
        <f t="shared" si="5"/>
        <v/>
      </c>
      <c r="S49" s="77" t="str">
        <f t="shared" si="6"/>
        <v>0048</v>
      </c>
      <c r="T49" s="77">
        <f t="shared" si="7"/>
        <v>20</v>
      </c>
    </row>
    <row r="50" spans="1:20" ht="13.5" thickBot="1">
      <c r="A50" s="485" t="s">
        <v>2412</v>
      </c>
      <c r="B50" s="369" t="s">
        <v>222</v>
      </c>
      <c r="C50" s="342">
        <v>-287.476</v>
      </c>
      <c r="D50" s="342">
        <v>0</v>
      </c>
      <c r="E50" s="342">
        <v>0</v>
      </c>
      <c r="F50" s="342">
        <v>0</v>
      </c>
      <c r="G50" s="342">
        <v>0</v>
      </c>
      <c r="H50" s="342">
        <v>0</v>
      </c>
      <c r="I50" s="342">
        <v>0</v>
      </c>
      <c r="J50" s="342">
        <v>0</v>
      </c>
      <c r="K50" s="342">
        <v>0</v>
      </c>
      <c r="L50" s="342">
        <v>0</v>
      </c>
      <c r="M50" s="342">
        <v>0</v>
      </c>
      <c r="N50" s="342">
        <v>0</v>
      </c>
      <c r="O50" s="338">
        <v>-287.476</v>
      </c>
      <c r="P50" s="77"/>
      <c r="Q50" s="77" t="str">
        <f t="shared" si="4"/>
        <v>0049</v>
      </c>
      <c r="R50" s="77" t="str">
        <f t="shared" si="5"/>
        <v>01</v>
      </c>
      <c r="S50" s="77" t="str">
        <f t="shared" si="6"/>
        <v>004901</v>
      </c>
      <c r="T50" s="77">
        <f t="shared" si="7"/>
        <v>21</v>
      </c>
    </row>
    <row r="51" spans="1:20" ht="13.5" thickBot="1">
      <c r="A51" s="486"/>
      <c r="B51" s="369" t="s">
        <v>226</v>
      </c>
      <c r="C51" s="342">
        <v>200352.85</v>
      </c>
      <c r="D51" s="342">
        <v>179292.0196</v>
      </c>
      <c r="E51" s="342">
        <v>183885.103</v>
      </c>
      <c r="F51" s="342">
        <v>190786.777</v>
      </c>
      <c r="G51" s="342">
        <v>187413.19200000001</v>
      </c>
      <c r="H51" s="342">
        <v>188756.65</v>
      </c>
      <c r="I51" s="342">
        <v>192952.41500000001</v>
      </c>
      <c r="J51" s="342">
        <v>187270.13399999999</v>
      </c>
      <c r="K51" s="342">
        <v>195352.77100000001</v>
      </c>
      <c r="L51" s="342">
        <v>182791.326</v>
      </c>
      <c r="M51" s="342">
        <v>181750.18299999999</v>
      </c>
      <c r="N51" s="342">
        <v>202172.742</v>
      </c>
      <c r="O51" s="338">
        <v>2272776.1625999999</v>
      </c>
      <c r="P51" s="77"/>
      <c r="Q51" s="77" t="str">
        <f t="shared" si="4"/>
        <v>0049</v>
      </c>
      <c r="R51" s="77" t="str">
        <f t="shared" si="5"/>
        <v>21</v>
      </c>
      <c r="S51" s="77" t="str">
        <f t="shared" si="6"/>
        <v>004921</v>
      </c>
      <c r="T51" s="77">
        <f t="shared" si="7"/>
        <v>21</v>
      </c>
    </row>
    <row r="52" spans="1:20" ht="13.5" thickBot="1">
      <c r="A52" s="486"/>
      <c r="B52" s="369" t="s">
        <v>228</v>
      </c>
      <c r="C52" s="342">
        <v>4942.5680000000002</v>
      </c>
      <c r="D52" s="342">
        <v>4504.7</v>
      </c>
      <c r="E52" s="342">
        <v>4489.9840000000004</v>
      </c>
      <c r="F52" s="342">
        <v>4817.5529999999999</v>
      </c>
      <c r="G52" s="342">
        <v>4572.6989999999996</v>
      </c>
      <c r="H52" s="342">
        <v>4608.2640000000001</v>
      </c>
      <c r="I52" s="342">
        <v>4764.2669999999998</v>
      </c>
      <c r="J52" s="342">
        <v>4607.6329999999998</v>
      </c>
      <c r="K52" s="342">
        <v>4715.8230000000003</v>
      </c>
      <c r="L52" s="342">
        <v>4566.9660000000003</v>
      </c>
      <c r="M52" s="342">
        <v>4482.1859999999997</v>
      </c>
      <c r="N52" s="342">
        <v>4872.4229999999998</v>
      </c>
      <c r="O52" s="338">
        <v>55945.065999999999</v>
      </c>
      <c r="P52" s="77"/>
      <c r="Q52" s="77" t="str">
        <f t="shared" si="4"/>
        <v>0049</v>
      </c>
      <c r="R52" s="77" t="str">
        <f t="shared" si="5"/>
        <v>31</v>
      </c>
      <c r="S52" s="77" t="str">
        <f t="shared" si="6"/>
        <v>004931</v>
      </c>
      <c r="T52" s="77">
        <f t="shared" si="7"/>
        <v>21</v>
      </c>
    </row>
    <row r="53" spans="1:20" ht="13.5" thickBot="1">
      <c r="A53" s="486"/>
      <c r="B53" s="369" t="s">
        <v>230</v>
      </c>
      <c r="C53" s="342">
        <v>44</v>
      </c>
      <c r="D53" s="342">
        <v>38.667000000000002</v>
      </c>
      <c r="E53" s="342">
        <v>38.610999999999997</v>
      </c>
      <c r="F53" s="342">
        <v>40</v>
      </c>
      <c r="G53" s="342">
        <v>41.332999999999998</v>
      </c>
      <c r="H53" s="342">
        <v>40</v>
      </c>
      <c r="I53" s="342">
        <v>40</v>
      </c>
      <c r="J53" s="342">
        <v>42.667000000000002</v>
      </c>
      <c r="K53" s="342">
        <v>40</v>
      </c>
      <c r="L53" s="342">
        <v>38.667000000000002</v>
      </c>
      <c r="M53" s="342">
        <v>41.389000000000003</v>
      </c>
      <c r="N53" s="342">
        <v>41.332999999999998</v>
      </c>
      <c r="O53" s="338">
        <v>486.66699999999997</v>
      </c>
      <c r="P53" s="77"/>
      <c r="Q53" s="77" t="str">
        <f t="shared" si="4"/>
        <v>0049</v>
      </c>
      <c r="R53" s="77" t="str">
        <f t="shared" si="5"/>
        <v>39</v>
      </c>
      <c r="S53" s="77" t="str">
        <f t="shared" si="6"/>
        <v>004939</v>
      </c>
      <c r="T53" s="77">
        <f t="shared" si="7"/>
        <v>21</v>
      </c>
    </row>
    <row r="54" spans="1:20" ht="13.5" thickBot="1">
      <c r="A54" s="486"/>
      <c r="B54" s="369" t="s">
        <v>236</v>
      </c>
      <c r="C54" s="342">
        <v>61.747</v>
      </c>
      <c r="D54" s="342">
        <v>80.203000000000003</v>
      </c>
      <c r="E54" s="342">
        <v>100.425</v>
      </c>
      <c r="F54" s="342">
        <v>110.03100000000001</v>
      </c>
      <c r="G54" s="342">
        <v>112.24299999999999</v>
      </c>
      <c r="H54" s="342">
        <v>125.666</v>
      </c>
      <c r="I54" s="342">
        <v>138.666</v>
      </c>
      <c r="J54" s="342">
        <v>129.13300000000001</v>
      </c>
      <c r="K54" s="342">
        <v>132.6</v>
      </c>
      <c r="L54" s="342">
        <v>132.6</v>
      </c>
      <c r="M54" s="342">
        <v>125.846</v>
      </c>
      <c r="N54" s="342">
        <v>146.46700000000001</v>
      </c>
      <c r="O54" s="338">
        <v>1395.627</v>
      </c>
      <c r="P54" s="77"/>
      <c r="Q54" s="77" t="str">
        <f t="shared" si="4"/>
        <v>0049</v>
      </c>
      <c r="R54" s="77" t="str">
        <f t="shared" si="5"/>
        <v>80</v>
      </c>
      <c r="S54" s="77" t="str">
        <f t="shared" si="6"/>
        <v>004980</v>
      </c>
      <c r="T54" s="77">
        <f t="shared" si="7"/>
        <v>21</v>
      </c>
    </row>
    <row r="55" spans="1:20" ht="13.5" thickBot="1">
      <c r="A55" s="487"/>
      <c r="B55" s="370" t="s">
        <v>277</v>
      </c>
      <c r="C55" s="344">
        <v>205113.68900000001</v>
      </c>
      <c r="D55" s="344">
        <v>183915.58960000001</v>
      </c>
      <c r="E55" s="344">
        <v>188514.12299999999</v>
      </c>
      <c r="F55" s="344">
        <v>195754.361</v>
      </c>
      <c r="G55" s="344">
        <v>192139.467</v>
      </c>
      <c r="H55" s="344">
        <v>193530.58</v>
      </c>
      <c r="I55" s="344">
        <v>197895.348</v>
      </c>
      <c r="J55" s="344">
        <v>192049.56700000001</v>
      </c>
      <c r="K55" s="344">
        <v>200241.19399999999</v>
      </c>
      <c r="L55" s="344">
        <v>187529.55900000001</v>
      </c>
      <c r="M55" s="344">
        <v>186399.60399999999</v>
      </c>
      <c r="N55" s="344">
        <v>207232.965</v>
      </c>
      <c r="O55" s="340">
        <v>2330316.0466</v>
      </c>
      <c r="P55" s="77"/>
      <c r="Q55" s="77" t="str">
        <f t="shared" si="4"/>
        <v>0049</v>
      </c>
      <c r="R55" s="77" t="str">
        <f t="shared" si="5"/>
        <v/>
      </c>
      <c r="S55" s="77" t="str">
        <f t="shared" si="6"/>
        <v>0049</v>
      </c>
      <c r="T55" s="77">
        <f t="shared" si="7"/>
        <v>21</v>
      </c>
    </row>
    <row r="56" spans="1:20" ht="13.5" thickBot="1">
      <c r="A56" s="485" t="s">
        <v>2402</v>
      </c>
      <c r="B56" s="369" t="s">
        <v>222</v>
      </c>
      <c r="C56" s="342">
        <v>0</v>
      </c>
      <c r="D56" s="342">
        <v>0</v>
      </c>
      <c r="E56" s="342">
        <v>0</v>
      </c>
      <c r="F56" s="342">
        <v>0</v>
      </c>
      <c r="G56" s="342">
        <v>0</v>
      </c>
      <c r="H56" s="342">
        <v>0</v>
      </c>
      <c r="I56" s="342">
        <v>0</v>
      </c>
      <c r="J56" s="342">
        <v>0</v>
      </c>
      <c r="K56" s="342">
        <v>0</v>
      </c>
      <c r="L56" s="342">
        <v>0</v>
      </c>
      <c r="M56" s="342">
        <v>0</v>
      </c>
      <c r="N56" s="342">
        <v>0</v>
      </c>
      <c r="O56" s="338">
        <v>0</v>
      </c>
      <c r="P56" s="77"/>
      <c r="Q56" s="77" t="str">
        <f t="shared" si="4"/>
        <v>0058</v>
      </c>
      <c r="R56" s="77" t="str">
        <f t="shared" si="5"/>
        <v>01</v>
      </c>
      <c r="S56" s="77" t="str">
        <f t="shared" si="6"/>
        <v>005801</v>
      </c>
      <c r="T56" s="77">
        <f t="shared" si="7"/>
        <v>22</v>
      </c>
    </row>
    <row r="57" spans="1:20" ht="13.5" thickBot="1">
      <c r="A57" s="486"/>
      <c r="B57" s="369" t="s">
        <v>226</v>
      </c>
      <c r="C57" s="342">
        <v>0</v>
      </c>
      <c r="D57" s="342">
        <v>0</v>
      </c>
      <c r="E57" s="342">
        <v>0</v>
      </c>
      <c r="F57" s="342">
        <v>0</v>
      </c>
      <c r="G57" s="342">
        <v>0</v>
      </c>
      <c r="H57" s="342">
        <v>0</v>
      </c>
      <c r="I57" s="342">
        <v>0</v>
      </c>
      <c r="J57" s="342">
        <v>0</v>
      </c>
      <c r="K57" s="342">
        <v>0</v>
      </c>
      <c r="L57" s="342">
        <v>0</v>
      </c>
      <c r="M57" s="342">
        <v>0</v>
      </c>
      <c r="N57" s="342">
        <v>0</v>
      </c>
      <c r="O57" s="338">
        <v>0</v>
      </c>
      <c r="P57" s="77"/>
      <c r="Q57" s="77" t="str">
        <f t="shared" si="4"/>
        <v>0058</v>
      </c>
      <c r="R57" s="77" t="str">
        <f t="shared" si="5"/>
        <v>21</v>
      </c>
      <c r="S57" s="77" t="str">
        <f t="shared" si="6"/>
        <v>005821</v>
      </c>
      <c r="T57" s="77">
        <f t="shared" si="7"/>
        <v>22</v>
      </c>
    </row>
    <row r="58" spans="1:20" ht="13.5" thickBot="1">
      <c r="A58" s="486"/>
      <c r="B58" s="369" t="s">
        <v>228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38">
        <v>0</v>
      </c>
      <c r="P58" s="77"/>
      <c r="Q58" s="77" t="str">
        <f t="shared" si="4"/>
        <v>0058</v>
      </c>
      <c r="R58" s="77" t="str">
        <f t="shared" si="5"/>
        <v>31</v>
      </c>
      <c r="S58" s="77" t="str">
        <f t="shared" si="6"/>
        <v>005831</v>
      </c>
      <c r="T58" s="77">
        <f t="shared" si="7"/>
        <v>22</v>
      </c>
    </row>
    <row r="59" spans="1:20" ht="13.5" thickBot="1">
      <c r="A59" s="486"/>
      <c r="B59" s="369" t="s">
        <v>230</v>
      </c>
      <c r="C59" s="342">
        <v>0</v>
      </c>
      <c r="D59" s="342">
        <v>0</v>
      </c>
      <c r="E59" s="342">
        <v>0</v>
      </c>
      <c r="F59" s="342">
        <v>0</v>
      </c>
      <c r="G59" s="342">
        <v>0</v>
      </c>
      <c r="H59" s="342">
        <v>0</v>
      </c>
      <c r="I59" s="342">
        <v>0</v>
      </c>
      <c r="J59" s="342">
        <v>0</v>
      </c>
      <c r="K59" s="342">
        <v>0</v>
      </c>
      <c r="L59" s="342">
        <v>0</v>
      </c>
      <c r="M59" s="342">
        <v>0</v>
      </c>
      <c r="N59" s="342">
        <v>0</v>
      </c>
      <c r="O59" s="338">
        <v>0</v>
      </c>
      <c r="P59" s="77"/>
      <c r="Q59" s="77" t="str">
        <f t="shared" si="4"/>
        <v>0058</v>
      </c>
      <c r="R59" s="77" t="str">
        <f t="shared" si="5"/>
        <v>39</v>
      </c>
      <c r="S59" s="77" t="str">
        <f t="shared" si="6"/>
        <v>005839</v>
      </c>
      <c r="T59" s="77">
        <f t="shared" si="7"/>
        <v>22</v>
      </c>
    </row>
    <row r="60" spans="1:20" ht="13.5" thickBot="1">
      <c r="A60" s="486"/>
      <c r="B60" s="369" t="s">
        <v>232</v>
      </c>
      <c r="C60" s="342">
        <v>0</v>
      </c>
      <c r="D60" s="342">
        <v>0</v>
      </c>
      <c r="E60" s="342">
        <v>0</v>
      </c>
      <c r="F60" s="342">
        <v>0</v>
      </c>
      <c r="G60" s="342">
        <v>0</v>
      </c>
      <c r="H60" s="342">
        <v>0</v>
      </c>
      <c r="I60" s="342">
        <v>0</v>
      </c>
      <c r="J60" s="342">
        <v>0</v>
      </c>
      <c r="K60" s="342">
        <v>0</v>
      </c>
      <c r="L60" s="342">
        <v>0</v>
      </c>
      <c r="M60" s="342">
        <v>0</v>
      </c>
      <c r="N60" s="342">
        <v>0</v>
      </c>
      <c r="O60" s="338">
        <v>0</v>
      </c>
      <c r="P60" s="77"/>
      <c r="Q60" s="77" t="str">
        <f t="shared" si="4"/>
        <v>0058</v>
      </c>
      <c r="R60" s="77" t="str">
        <f t="shared" si="5"/>
        <v>51</v>
      </c>
      <c r="S60" s="77" t="str">
        <f t="shared" si="6"/>
        <v>005851</v>
      </c>
      <c r="T60" s="77">
        <f t="shared" si="7"/>
        <v>22</v>
      </c>
    </row>
    <row r="61" spans="1:20" ht="13.5" thickBot="1">
      <c r="A61" s="486"/>
      <c r="B61" s="369" t="s">
        <v>240</v>
      </c>
      <c r="C61" s="342">
        <v>0</v>
      </c>
      <c r="D61" s="342">
        <v>0</v>
      </c>
      <c r="E61" s="342">
        <v>0</v>
      </c>
      <c r="F61" s="342">
        <v>0</v>
      </c>
      <c r="G61" s="342">
        <v>0</v>
      </c>
      <c r="H61" s="342">
        <v>0</v>
      </c>
      <c r="I61" s="342">
        <v>0</v>
      </c>
      <c r="J61" s="342">
        <v>0</v>
      </c>
      <c r="K61" s="342">
        <v>0</v>
      </c>
      <c r="L61" s="342">
        <v>0</v>
      </c>
      <c r="M61" s="342">
        <v>0</v>
      </c>
      <c r="N61" s="342">
        <v>0</v>
      </c>
      <c r="O61" s="338">
        <v>0</v>
      </c>
      <c r="P61" s="77"/>
      <c r="Q61" s="77" t="str">
        <f t="shared" si="4"/>
        <v>0058</v>
      </c>
      <c r="R61" s="77" t="str">
        <f t="shared" si="5"/>
        <v>85</v>
      </c>
      <c r="S61" s="77" t="str">
        <f t="shared" si="6"/>
        <v>005885</v>
      </c>
      <c r="T61" s="77">
        <f t="shared" si="7"/>
        <v>22</v>
      </c>
    </row>
    <row r="62" spans="1:20" ht="13.5" thickBot="1">
      <c r="A62" s="487"/>
      <c r="B62" s="370" t="s">
        <v>277</v>
      </c>
      <c r="C62" s="344">
        <v>0</v>
      </c>
      <c r="D62" s="344">
        <v>0</v>
      </c>
      <c r="E62" s="344">
        <v>0</v>
      </c>
      <c r="F62" s="344">
        <v>0</v>
      </c>
      <c r="G62" s="344">
        <v>0</v>
      </c>
      <c r="H62" s="344">
        <v>0</v>
      </c>
      <c r="I62" s="344">
        <v>0</v>
      </c>
      <c r="J62" s="344">
        <v>0</v>
      </c>
      <c r="K62" s="344">
        <v>0</v>
      </c>
      <c r="L62" s="344">
        <v>0</v>
      </c>
      <c r="M62" s="344">
        <v>0</v>
      </c>
      <c r="N62" s="344">
        <v>0</v>
      </c>
      <c r="O62" s="340">
        <v>0</v>
      </c>
      <c r="P62" s="77"/>
      <c r="Q62" s="77" t="str">
        <f t="shared" si="4"/>
        <v>0058</v>
      </c>
      <c r="R62" s="77" t="str">
        <f t="shared" si="5"/>
        <v/>
      </c>
      <c r="S62" s="77" t="str">
        <f t="shared" si="6"/>
        <v>0058</v>
      </c>
      <c r="T62" s="77">
        <f t="shared" si="7"/>
        <v>22</v>
      </c>
    </row>
    <row r="63" spans="1:20" ht="13.5" thickBot="1">
      <c r="A63" s="485" t="s">
        <v>2404</v>
      </c>
      <c r="B63" s="369" t="s">
        <v>222</v>
      </c>
      <c r="C63" s="342">
        <v>0</v>
      </c>
      <c r="D63" s="342">
        <v>0</v>
      </c>
      <c r="E63" s="342">
        <v>0</v>
      </c>
      <c r="F63" s="342">
        <v>0</v>
      </c>
      <c r="G63" s="342">
        <v>0</v>
      </c>
      <c r="H63" s="342">
        <v>0</v>
      </c>
      <c r="I63" s="342">
        <v>0</v>
      </c>
      <c r="J63" s="342">
        <v>0</v>
      </c>
      <c r="K63" s="342">
        <v>0</v>
      </c>
      <c r="L63" s="342">
        <v>0</v>
      </c>
      <c r="M63" s="342">
        <v>0</v>
      </c>
      <c r="N63" s="342">
        <v>0</v>
      </c>
      <c r="O63" s="338">
        <v>0</v>
      </c>
      <c r="P63" s="77"/>
      <c r="Q63" s="77" t="str">
        <f t="shared" si="4"/>
        <v>0095</v>
      </c>
      <c r="R63" s="77" t="str">
        <f t="shared" si="5"/>
        <v>01</v>
      </c>
      <c r="S63" s="77" t="str">
        <f t="shared" si="6"/>
        <v>009501</v>
      </c>
      <c r="T63" s="77">
        <f t="shared" si="7"/>
        <v>26</v>
      </c>
    </row>
    <row r="64" spans="1:20" ht="13.5" thickBot="1">
      <c r="A64" s="486"/>
      <c r="B64" s="369" t="s">
        <v>226</v>
      </c>
      <c r="C64" s="342">
        <v>0</v>
      </c>
      <c r="D64" s="342">
        <v>0</v>
      </c>
      <c r="E64" s="342">
        <v>0</v>
      </c>
      <c r="F64" s="342">
        <v>0</v>
      </c>
      <c r="G64" s="342">
        <v>0</v>
      </c>
      <c r="H64" s="342">
        <v>0</v>
      </c>
      <c r="I64" s="342">
        <v>0</v>
      </c>
      <c r="J64" s="342">
        <v>0</v>
      </c>
      <c r="K64" s="342">
        <v>0</v>
      </c>
      <c r="L64" s="342">
        <v>0</v>
      </c>
      <c r="M64" s="342">
        <v>0</v>
      </c>
      <c r="N64" s="342">
        <v>0</v>
      </c>
      <c r="O64" s="338">
        <v>0</v>
      </c>
      <c r="P64" s="77"/>
      <c r="Q64" s="77" t="str">
        <f t="shared" si="4"/>
        <v>0095</v>
      </c>
      <c r="R64" s="77" t="str">
        <f t="shared" si="5"/>
        <v>21</v>
      </c>
      <c r="S64" s="77" t="str">
        <f t="shared" si="6"/>
        <v>009521</v>
      </c>
      <c r="T64" s="77">
        <f t="shared" si="7"/>
        <v>26</v>
      </c>
    </row>
    <row r="65" spans="1:20" ht="13.5" thickBot="1">
      <c r="A65" s="487"/>
      <c r="B65" s="370" t="s">
        <v>277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4">
        <v>0</v>
      </c>
      <c r="L65" s="344">
        <v>0</v>
      </c>
      <c r="M65" s="344">
        <v>0</v>
      </c>
      <c r="N65" s="344">
        <v>0</v>
      </c>
      <c r="O65" s="340">
        <v>0</v>
      </c>
      <c r="P65" s="77"/>
      <c r="Q65" s="77" t="str">
        <f t="shared" si="4"/>
        <v>0095</v>
      </c>
      <c r="R65" s="77" t="str">
        <f t="shared" si="5"/>
        <v/>
      </c>
      <c r="S65" s="77" t="str">
        <f t="shared" si="6"/>
        <v>0095</v>
      </c>
      <c r="T65" s="77">
        <f t="shared" si="7"/>
        <v>26</v>
      </c>
    </row>
    <row r="66" spans="1:20" ht="13.5" thickBot="1">
      <c r="A66" s="485" t="s">
        <v>2405</v>
      </c>
      <c r="B66" s="369" t="s">
        <v>238</v>
      </c>
      <c r="C66" s="342">
        <v>0</v>
      </c>
      <c r="D66" s="342">
        <v>0</v>
      </c>
      <c r="E66" s="342">
        <v>0</v>
      </c>
      <c r="F66" s="342">
        <v>0</v>
      </c>
      <c r="G66" s="342">
        <v>0</v>
      </c>
      <c r="H66" s="342">
        <v>0</v>
      </c>
      <c r="I66" s="342">
        <v>0</v>
      </c>
      <c r="J66" s="342">
        <v>0</v>
      </c>
      <c r="K66" s="342">
        <v>0</v>
      </c>
      <c r="L66" s="342">
        <v>0</v>
      </c>
      <c r="M66" s="342">
        <v>0</v>
      </c>
      <c r="N66" s="342">
        <v>0</v>
      </c>
      <c r="O66" s="338">
        <v>0</v>
      </c>
      <c r="P66" s="77"/>
      <c r="Q66" s="77" t="str">
        <f t="shared" si="4"/>
        <v>0099</v>
      </c>
      <c r="R66" s="77" t="str">
        <f t="shared" si="5"/>
        <v>83</v>
      </c>
      <c r="S66" s="77" t="str">
        <f t="shared" si="6"/>
        <v>009983</v>
      </c>
      <c r="T66" s="77">
        <f t="shared" si="7"/>
        <v>27</v>
      </c>
    </row>
    <row r="67" spans="1:20" ht="13.5" thickBot="1">
      <c r="A67" s="486"/>
      <c r="B67" s="369" t="s">
        <v>240</v>
      </c>
      <c r="C67" s="342">
        <v>0</v>
      </c>
      <c r="D67" s="342">
        <v>0</v>
      </c>
      <c r="E67" s="342">
        <v>0</v>
      </c>
      <c r="F67" s="342">
        <v>0</v>
      </c>
      <c r="G67" s="342">
        <v>0</v>
      </c>
      <c r="H67" s="342">
        <v>0</v>
      </c>
      <c r="I67" s="342">
        <v>0</v>
      </c>
      <c r="J67" s="342">
        <v>0</v>
      </c>
      <c r="K67" s="342">
        <v>0</v>
      </c>
      <c r="L67" s="342">
        <v>0</v>
      </c>
      <c r="M67" s="342">
        <v>0</v>
      </c>
      <c r="N67" s="342">
        <v>0</v>
      </c>
      <c r="O67" s="338">
        <v>0</v>
      </c>
      <c r="P67" s="77"/>
      <c r="Q67" s="77" t="str">
        <f t="shared" si="4"/>
        <v>0099</v>
      </c>
      <c r="R67" s="77" t="str">
        <f t="shared" si="5"/>
        <v>85</v>
      </c>
      <c r="S67" s="77" t="str">
        <f t="shared" si="6"/>
        <v>009985</v>
      </c>
      <c r="T67" s="77">
        <f t="shared" si="7"/>
        <v>27</v>
      </c>
    </row>
    <row r="68" spans="1:20" ht="13.5" thickBot="1">
      <c r="A68" s="487"/>
      <c r="B68" s="370" t="s">
        <v>277</v>
      </c>
      <c r="C68" s="344">
        <v>0</v>
      </c>
      <c r="D68" s="344">
        <v>0</v>
      </c>
      <c r="E68" s="344">
        <v>0</v>
      </c>
      <c r="F68" s="344">
        <v>0</v>
      </c>
      <c r="G68" s="344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340">
        <v>0</v>
      </c>
      <c r="P68" s="77"/>
      <c r="Q68" s="77" t="str">
        <f t="shared" si="4"/>
        <v>0099</v>
      </c>
      <c r="R68" s="77" t="str">
        <f t="shared" si="5"/>
        <v/>
      </c>
      <c r="S68" s="77" t="str">
        <f t="shared" si="6"/>
        <v>0099</v>
      </c>
      <c r="T68" s="77">
        <f t="shared" si="7"/>
        <v>27</v>
      </c>
    </row>
    <row r="69" spans="1:20" ht="13.5" thickBot="1">
      <c r="A69" s="485" t="s">
        <v>2406</v>
      </c>
      <c r="B69" s="369" t="s">
        <v>228</v>
      </c>
      <c r="C69" s="342">
        <v>0</v>
      </c>
      <c r="D69" s="342">
        <v>0</v>
      </c>
      <c r="E69" s="342">
        <v>0</v>
      </c>
      <c r="F69" s="342">
        <v>0</v>
      </c>
      <c r="G69" s="342">
        <v>0</v>
      </c>
      <c r="H69" s="342">
        <v>0</v>
      </c>
      <c r="I69" s="342">
        <v>0</v>
      </c>
      <c r="J69" s="342">
        <v>0</v>
      </c>
      <c r="K69" s="342">
        <v>0</v>
      </c>
      <c r="L69" s="342">
        <v>0</v>
      </c>
      <c r="M69" s="342">
        <v>0</v>
      </c>
      <c r="N69" s="342">
        <v>0</v>
      </c>
      <c r="O69" s="338">
        <v>0</v>
      </c>
      <c r="P69" s="77"/>
      <c r="Q69" s="77" t="str">
        <f t="shared" si="4"/>
        <v>025B</v>
      </c>
      <c r="R69" s="77" t="str">
        <f t="shared" si="5"/>
        <v>31</v>
      </c>
      <c r="S69" s="77" t="str">
        <f t="shared" si="6"/>
        <v>025B31</v>
      </c>
      <c r="T69" s="77" t="e">
        <f t="shared" si="7"/>
        <v>#N/A</v>
      </c>
    </row>
    <row r="70" spans="1:20" ht="13.5" thickBot="1">
      <c r="A70" s="487"/>
      <c r="B70" s="370" t="s">
        <v>277</v>
      </c>
      <c r="C70" s="344">
        <v>0</v>
      </c>
      <c r="D70" s="344">
        <v>0</v>
      </c>
      <c r="E70" s="344">
        <v>0</v>
      </c>
      <c r="F70" s="344">
        <v>0</v>
      </c>
      <c r="G70" s="344">
        <v>0</v>
      </c>
      <c r="H70" s="344">
        <v>0</v>
      </c>
      <c r="I70" s="344">
        <v>0</v>
      </c>
      <c r="J70" s="344">
        <v>0</v>
      </c>
      <c r="K70" s="344">
        <v>0</v>
      </c>
      <c r="L70" s="344">
        <v>0</v>
      </c>
      <c r="M70" s="344">
        <v>0</v>
      </c>
      <c r="N70" s="344">
        <v>0</v>
      </c>
      <c r="O70" s="340">
        <v>0</v>
      </c>
      <c r="P70" s="77"/>
      <c r="Q70" s="77" t="str">
        <f t="shared" si="4"/>
        <v>025B</v>
      </c>
      <c r="R70" s="77" t="str">
        <f t="shared" si="5"/>
        <v/>
      </c>
      <c r="S70" s="77" t="str">
        <f t="shared" si="6"/>
        <v>025B</v>
      </c>
      <c r="T70" s="77" t="e">
        <f t="shared" si="7"/>
        <v>#N/A</v>
      </c>
    </row>
    <row r="71" spans="1:20" ht="13.5" thickBot="1">
      <c r="A71" s="485" t="s">
        <v>376</v>
      </c>
      <c r="B71" s="369" t="s">
        <v>228</v>
      </c>
      <c r="C71" s="342">
        <v>34319970</v>
      </c>
      <c r="D71" s="342">
        <v>35210010</v>
      </c>
      <c r="E71" s="342">
        <v>30823170</v>
      </c>
      <c r="F71" s="342">
        <v>35740380</v>
      </c>
      <c r="G71" s="342">
        <v>31016760</v>
      </c>
      <c r="H71" s="342">
        <v>32290770</v>
      </c>
      <c r="I71" s="342">
        <v>29648650</v>
      </c>
      <c r="J71" s="342">
        <v>32657540</v>
      </c>
      <c r="K71" s="342">
        <v>39269540</v>
      </c>
      <c r="L71" s="342">
        <v>31549600</v>
      </c>
      <c r="M71" s="342">
        <v>29938810</v>
      </c>
      <c r="N71" s="342">
        <v>29702540</v>
      </c>
      <c r="O71" s="338">
        <v>392167740</v>
      </c>
      <c r="P71" s="77"/>
      <c r="Q71" s="77" t="str">
        <f t="shared" si="4"/>
        <v>025P</v>
      </c>
      <c r="R71" s="77" t="str">
        <f t="shared" si="5"/>
        <v>31</v>
      </c>
      <c r="S71" s="77" t="str">
        <f t="shared" si="6"/>
        <v>025P31</v>
      </c>
      <c r="T71" s="77">
        <f t="shared" si="7"/>
        <v>7</v>
      </c>
    </row>
    <row r="72" spans="1:20" ht="13.5" thickBot="1">
      <c r="A72" s="487"/>
      <c r="B72" s="370" t="s">
        <v>277</v>
      </c>
      <c r="C72" s="344">
        <v>34319970</v>
      </c>
      <c r="D72" s="344">
        <v>35210010</v>
      </c>
      <c r="E72" s="344">
        <v>30823170</v>
      </c>
      <c r="F72" s="344">
        <v>35740380</v>
      </c>
      <c r="G72" s="344">
        <v>31016760</v>
      </c>
      <c r="H72" s="344">
        <v>32290770</v>
      </c>
      <c r="I72" s="344">
        <v>29648650</v>
      </c>
      <c r="J72" s="344">
        <v>32657540</v>
      </c>
      <c r="K72" s="344">
        <v>39269540</v>
      </c>
      <c r="L72" s="344">
        <v>31549600</v>
      </c>
      <c r="M72" s="344">
        <v>29938810</v>
      </c>
      <c r="N72" s="344">
        <v>29702540</v>
      </c>
      <c r="O72" s="340">
        <v>392167740</v>
      </c>
      <c r="P72" s="77"/>
      <c r="Q72" s="77" t="str">
        <f t="shared" si="4"/>
        <v>025P</v>
      </c>
      <c r="R72" s="77" t="str">
        <f t="shared" si="5"/>
        <v/>
      </c>
      <c r="S72" s="77" t="str">
        <f t="shared" ref="S72" si="8">Q72&amp;R72</f>
        <v>025P</v>
      </c>
      <c r="T72" s="77">
        <f t="shared" si="7"/>
        <v>7</v>
      </c>
    </row>
    <row r="73" spans="1:20" ht="13.5" thickBot="1">
      <c r="A73" s="485" t="s">
        <v>2519</v>
      </c>
      <c r="B73" s="369" t="s">
        <v>228</v>
      </c>
      <c r="C73" s="345"/>
      <c r="D73" s="345"/>
      <c r="E73" s="345"/>
      <c r="F73" s="342">
        <v>35226000</v>
      </c>
      <c r="G73" s="342">
        <v>34560000</v>
      </c>
      <c r="H73" s="342">
        <v>38765000</v>
      </c>
      <c r="I73" s="342">
        <v>34845000</v>
      </c>
      <c r="J73" s="342">
        <v>37966000</v>
      </c>
      <c r="K73" s="342">
        <v>32628000</v>
      </c>
      <c r="L73" s="342">
        <v>25108000</v>
      </c>
      <c r="M73" s="342">
        <v>40272000</v>
      </c>
      <c r="N73" s="342">
        <v>38741000</v>
      </c>
      <c r="O73" s="338">
        <v>318111000</v>
      </c>
      <c r="P73" s="77"/>
      <c r="Q73" s="77" t="str">
        <f t="shared" ref="Q73:Q74" si="9">IF(ISBLANK(A73),Q72,TRIM(A73))</f>
        <v>025PG</v>
      </c>
      <c r="R73" s="77" t="str">
        <f t="shared" ref="R73:R74" si="10">IF(ISBLANK(B73),"",IF(CODE(LEFT(B73,1))&gt;57,"",LEFT(B73,2)))</f>
        <v>31</v>
      </c>
      <c r="S73" s="77" t="str">
        <f t="shared" ref="S73:S74" si="11">Q73&amp;R73</f>
        <v>025PG31</v>
      </c>
      <c r="T73" s="77">
        <f t="shared" si="7"/>
        <v>8</v>
      </c>
    </row>
    <row r="74" spans="1:20" ht="13.5" thickBot="1">
      <c r="A74" s="487"/>
      <c r="B74" s="370" t="s">
        <v>277</v>
      </c>
      <c r="C74" s="371"/>
      <c r="D74" s="371"/>
      <c r="E74" s="371"/>
      <c r="F74" s="344">
        <v>35226000</v>
      </c>
      <c r="G74" s="344">
        <v>34560000</v>
      </c>
      <c r="H74" s="344">
        <v>38765000</v>
      </c>
      <c r="I74" s="344">
        <v>34845000</v>
      </c>
      <c r="J74" s="344">
        <v>37966000</v>
      </c>
      <c r="K74" s="344">
        <v>32628000</v>
      </c>
      <c r="L74" s="344">
        <v>25108000</v>
      </c>
      <c r="M74" s="344">
        <v>40272000</v>
      </c>
      <c r="N74" s="344">
        <v>38741000</v>
      </c>
      <c r="O74" s="340">
        <v>318111000</v>
      </c>
      <c r="P74" s="77"/>
      <c r="Q74" s="77" t="str">
        <f t="shared" si="9"/>
        <v>025PG</v>
      </c>
      <c r="R74" s="77" t="str">
        <f t="shared" si="10"/>
        <v/>
      </c>
      <c r="S74" s="77" t="str">
        <f t="shared" si="11"/>
        <v>025PG</v>
      </c>
      <c r="T74" s="77">
        <f t="shared" si="7"/>
        <v>8</v>
      </c>
    </row>
    <row r="75" spans="1:20" ht="13.5" thickBot="1">
      <c r="A75" s="488" t="s">
        <v>277</v>
      </c>
      <c r="B75" s="489"/>
      <c r="C75" s="344">
        <v>290699988.07700002</v>
      </c>
      <c r="D75" s="344">
        <v>285985748.16863</v>
      </c>
      <c r="E75" s="344">
        <v>283300557.52398998</v>
      </c>
      <c r="F75" s="344">
        <v>281178844.87501001</v>
      </c>
      <c r="G75" s="344">
        <v>250421143.12393999</v>
      </c>
      <c r="H75" s="344">
        <v>256350077.03</v>
      </c>
      <c r="I75" s="344">
        <v>258109432.567</v>
      </c>
      <c r="J75" s="344">
        <v>280130403.54611999</v>
      </c>
      <c r="K75" s="344">
        <v>273075283.91381001</v>
      </c>
      <c r="L75" s="344">
        <v>241903217.11700001</v>
      </c>
      <c r="M75" s="344">
        <v>284752662.31699997</v>
      </c>
      <c r="N75" s="344">
        <v>322573893.73864001</v>
      </c>
      <c r="O75" s="340">
        <v>3308481251.9981399</v>
      </c>
      <c r="P75" s="77"/>
      <c r="Q75" s="77" t="str">
        <f t="shared" ref="Q75" si="12">IF(ISBLANK(A75),Q74,TRIM(A75))</f>
        <v>Total</v>
      </c>
      <c r="R75" s="77" t="str">
        <f t="shared" ref="R75" si="13">IF(ISBLANK(B75),"",IF(CODE(LEFT(B75,1))&gt;57,"",LEFT(B75,2)))</f>
        <v/>
      </c>
      <c r="S75" s="77" t="str">
        <f t="shared" ref="S75" si="14">Q75&amp;R75</f>
        <v>Total</v>
      </c>
      <c r="T75" s="77" t="e">
        <f t="shared" si="7"/>
        <v>#N/A</v>
      </c>
    </row>
    <row r="76" spans="1:20"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77"/>
      <c r="Q76" s="77"/>
      <c r="R76" s="77"/>
      <c r="S76" s="77"/>
      <c r="T76" s="77"/>
    </row>
    <row r="77" spans="1:20">
      <c r="A77" s="61" t="s">
        <v>2502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</row>
    <row r="78" spans="1:20">
      <c r="A78" s="77" t="s">
        <v>2515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</row>
    <row r="79" spans="1:20">
      <c r="A79" s="241" t="s">
        <v>2520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</row>
    <row r="80" spans="1:20">
      <c r="A80" s="77" t="s">
        <v>2516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pans="1:20" ht="13.5" thickBot="1">
      <c r="A81" s="242"/>
      <c r="B81" s="243"/>
      <c r="C81" s="244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6"/>
      <c r="P81" s="77"/>
      <c r="Q81" s="77"/>
      <c r="R81" s="77"/>
      <c r="S81" s="77"/>
      <c r="T81" s="77"/>
    </row>
    <row r="82" spans="1:20" ht="13.5" thickBot="1">
      <c r="A82" s="490" t="s">
        <v>2488</v>
      </c>
      <c r="B82" s="491"/>
      <c r="C82" s="335" t="s">
        <v>2476</v>
      </c>
      <c r="D82" s="335" t="s">
        <v>2477</v>
      </c>
      <c r="E82" s="335" t="s">
        <v>2478</v>
      </c>
      <c r="F82" s="335" t="s">
        <v>2479</v>
      </c>
      <c r="G82" s="335" t="s">
        <v>2480</v>
      </c>
      <c r="H82" s="335" t="s">
        <v>2481</v>
      </c>
      <c r="I82" s="335" t="s">
        <v>2482</v>
      </c>
      <c r="J82" s="335" t="s">
        <v>2483</v>
      </c>
      <c r="K82" s="335" t="s">
        <v>2484</v>
      </c>
      <c r="L82" s="335" t="s">
        <v>2485</v>
      </c>
      <c r="M82" s="335" t="s">
        <v>2486</v>
      </c>
      <c r="N82" s="335" t="s">
        <v>2487</v>
      </c>
      <c r="O82" s="336" t="s">
        <v>277</v>
      </c>
      <c r="P82" s="77"/>
      <c r="Q82" s="77"/>
      <c r="R82" s="77"/>
      <c r="S82" s="77"/>
      <c r="T82" s="77"/>
    </row>
    <row r="83" spans="1:20" ht="13.5" thickBot="1">
      <c r="A83" s="335" t="s">
        <v>407</v>
      </c>
      <c r="B83" s="335" t="s">
        <v>62</v>
      </c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6"/>
      <c r="P83" s="77"/>
      <c r="Q83" s="77"/>
      <c r="R83" s="77"/>
      <c r="S83" s="77"/>
      <c r="T83" s="77"/>
    </row>
    <row r="84" spans="1:20" ht="13.5" thickBot="1">
      <c r="A84" s="485" t="s">
        <v>2386</v>
      </c>
      <c r="B84" s="369" t="s">
        <v>222</v>
      </c>
      <c r="C84" s="337">
        <v>25874.83</v>
      </c>
      <c r="D84" s="339">
        <v>32581</v>
      </c>
      <c r="E84" s="339">
        <v>30786</v>
      </c>
      <c r="F84" s="339">
        <v>21318</v>
      </c>
      <c r="G84" s="339">
        <v>13135</v>
      </c>
      <c r="H84" s="339">
        <v>8570</v>
      </c>
      <c r="I84" s="337">
        <v>6940.4030000000002</v>
      </c>
      <c r="J84" s="339">
        <v>7229</v>
      </c>
      <c r="K84" s="339">
        <v>6687</v>
      </c>
      <c r="L84" s="339">
        <v>13088</v>
      </c>
      <c r="M84" s="337">
        <v>19551.213</v>
      </c>
      <c r="N84" s="339">
        <v>22318</v>
      </c>
      <c r="O84" s="338">
        <v>208078.446</v>
      </c>
      <c r="P84" s="77"/>
      <c r="Q84" s="77" t="str">
        <f t="shared" ref="Q84:Q89" si="15">IF(ISBLANK(A84),Q83,TRIM(A84))</f>
        <v>0001</v>
      </c>
      <c r="R84" s="77" t="str">
        <f t="shared" ref="R84:R89" si="16">IF(ISBLANK(B84),"",IF(CODE(LEFT(B84,1))&gt;57,"",LEFT(B84,2)))</f>
        <v>01</v>
      </c>
      <c r="S84" s="77" t="str">
        <f t="shared" ref="S84:S89" si="17">Q84&amp;R84</f>
        <v>000101</v>
      </c>
      <c r="T84" s="77">
        <f t="shared" ref="T84:T89" si="18">MATCH(Q84,$A$103:$A$129,0)</f>
        <v>1</v>
      </c>
    </row>
    <row r="85" spans="1:20" ht="13.5" thickBot="1">
      <c r="A85" s="486"/>
      <c r="B85" s="369" t="s">
        <v>236</v>
      </c>
      <c r="C85" s="337">
        <v>9051.9959999999992</v>
      </c>
      <c r="D85" s="339">
        <v>10507</v>
      </c>
      <c r="E85" s="339">
        <v>10996</v>
      </c>
      <c r="F85" s="339">
        <v>8003</v>
      </c>
      <c r="G85" s="339">
        <v>4190</v>
      </c>
      <c r="H85" s="339">
        <v>1514</v>
      </c>
      <c r="I85" s="339">
        <v>593</v>
      </c>
      <c r="J85" s="337">
        <v>801.59699999999998</v>
      </c>
      <c r="K85" s="339">
        <v>782</v>
      </c>
      <c r="L85" s="339">
        <v>6625</v>
      </c>
      <c r="M85" s="337">
        <v>10252.787</v>
      </c>
      <c r="N85" s="339">
        <v>12056</v>
      </c>
      <c r="O85" s="338">
        <v>75372.38</v>
      </c>
      <c r="P85" s="77"/>
      <c r="Q85" s="77" t="str">
        <f t="shared" si="15"/>
        <v>0001</v>
      </c>
      <c r="R85" s="77" t="str">
        <f t="shared" si="16"/>
        <v>80</v>
      </c>
      <c r="S85" s="77" t="str">
        <f t="shared" si="17"/>
        <v>000180</v>
      </c>
      <c r="T85" s="77">
        <f t="shared" si="18"/>
        <v>1</v>
      </c>
    </row>
    <row r="86" spans="1:20" ht="13.5" thickBot="1">
      <c r="A86" s="487"/>
      <c r="B86" s="370" t="s">
        <v>277</v>
      </c>
      <c r="C86" s="340">
        <v>34926.826000000001</v>
      </c>
      <c r="D86" s="340">
        <v>43088</v>
      </c>
      <c r="E86" s="340">
        <v>41782</v>
      </c>
      <c r="F86" s="340">
        <v>29321</v>
      </c>
      <c r="G86" s="340">
        <v>17325</v>
      </c>
      <c r="H86" s="340">
        <v>10084</v>
      </c>
      <c r="I86" s="340">
        <v>7533.4030000000002</v>
      </c>
      <c r="J86" s="340">
        <v>8030.5969999999998</v>
      </c>
      <c r="K86" s="340">
        <v>7469</v>
      </c>
      <c r="L86" s="340">
        <v>19713</v>
      </c>
      <c r="M86" s="340">
        <v>29804</v>
      </c>
      <c r="N86" s="340">
        <v>34374</v>
      </c>
      <c r="O86" s="340">
        <v>283450.826</v>
      </c>
      <c r="P86" s="77"/>
      <c r="Q86" s="77" t="str">
        <f t="shared" si="15"/>
        <v>0001</v>
      </c>
      <c r="R86" s="77" t="str">
        <f t="shared" si="16"/>
        <v/>
      </c>
      <c r="S86" s="77" t="str">
        <f t="shared" si="17"/>
        <v>0001</v>
      </c>
      <c r="T86" s="77">
        <f t="shared" si="18"/>
        <v>1</v>
      </c>
    </row>
    <row r="87" spans="1:20" ht="13.5" thickBot="1">
      <c r="A87" s="485" t="s">
        <v>2387</v>
      </c>
      <c r="B87" s="369" t="s">
        <v>226</v>
      </c>
      <c r="C87" s="339">
        <v>63072</v>
      </c>
      <c r="D87" s="339">
        <v>55381</v>
      </c>
      <c r="E87" s="339">
        <v>55084</v>
      </c>
      <c r="F87" s="339">
        <v>36393</v>
      </c>
      <c r="G87" s="339">
        <v>23309</v>
      </c>
      <c r="H87" s="339">
        <v>11848</v>
      </c>
      <c r="I87" s="339">
        <v>11551</v>
      </c>
      <c r="J87" s="339">
        <v>12486</v>
      </c>
      <c r="K87" s="339">
        <v>13356</v>
      </c>
      <c r="L87" s="339">
        <v>17347</v>
      </c>
      <c r="M87" s="339">
        <v>27884</v>
      </c>
      <c r="N87" s="339">
        <v>27321</v>
      </c>
      <c r="O87" s="338">
        <v>355032</v>
      </c>
      <c r="P87" s="77"/>
      <c r="Q87" s="77" t="str">
        <f t="shared" si="15"/>
        <v>0011</v>
      </c>
      <c r="R87" s="77" t="str">
        <f t="shared" si="16"/>
        <v>21</v>
      </c>
      <c r="S87" s="77" t="str">
        <f t="shared" si="17"/>
        <v>001121</v>
      </c>
      <c r="T87" s="77">
        <f t="shared" si="18"/>
        <v>2</v>
      </c>
    </row>
    <row r="88" spans="1:20" ht="13.5" thickBot="1">
      <c r="A88" s="486"/>
      <c r="B88" s="369" t="s">
        <v>236</v>
      </c>
      <c r="C88" s="339">
        <v>27473</v>
      </c>
      <c r="D88" s="339">
        <v>30535</v>
      </c>
      <c r="E88" s="339">
        <v>31678</v>
      </c>
      <c r="F88" s="339">
        <v>19248</v>
      </c>
      <c r="G88" s="339">
        <v>8144</v>
      </c>
      <c r="H88" s="339">
        <v>4957</v>
      </c>
      <c r="I88" s="339">
        <v>4483</v>
      </c>
      <c r="J88" s="339">
        <v>4912</v>
      </c>
      <c r="K88" s="339">
        <v>4842</v>
      </c>
      <c r="L88" s="339">
        <v>13208</v>
      </c>
      <c r="M88" s="339">
        <v>22212</v>
      </c>
      <c r="N88" s="339">
        <v>26710</v>
      </c>
      <c r="O88" s="338">
        <v>198402</v>
      </c>
      <c r="P88" s="77"/>
      <c r="Q88" s="77" t="str">
        <f t="shared" si="15"/>
        <v>0011</v>
      </c>
      <c r="R88" s="77" t="str">
        <f t="shared" si="16"/>
        <v>80</v>
      </c>
      <c r="S88" s="77" t="str">
        <f t="shared" si="17"/>
        <v>001180</v>
      </c>
      <c r="T88" s="77">
        <f t="shared" si="18"/>
        <v>2</v>
      </c>
    </row>
    <row r="89" spans="1:20" ht="13.5" thickBot="1">
      <c r="A89" s="487"/>
      <c r="B89" s="370" t="s">
        <v>277</v>
      </c>
      <c r="C89" s="340">
        <v>90545</v>
      </c>
      <c r="D89" s="340">
        <v>85916</v>
      </c>
      <c r="E89" s="340">
        <v>86762</v>
      </c>
      <c r="F89" s="340">
        <v>55641</v>
      </c>
      <c r="G89" s="340">
        <v>31453</v>
      </c>
      <c r="H89" s="340">
        <v>16805</v>
      </c>
      <c r="I89" s="340">
        <v>16034</v>
      </c>
      <c r="J89" s="340">
        <v>17398</v>
      </c>
      <c r="K89" s="340">
        <v>18198</v>
      </c>
      <c r="L89" s="340">
        <v>30555</v>
      </c>
      <c r="M89" s="340">
        <v>50096</v>
      </c>
      <c r="N89" s="340">
        <v>54031</v>
      </c>
      <c r="O89" s="340">
        <v>553434</v>
      </c>
      <c r="P89" s="77"/>
      <c r="Q89" s="77" t="str">
        <f t="shared" si="15"/>
        <v>0011</v>
      </c>
      <c r="R89" s="77" t="str">
        <f t="shared" si="16"/>
        <v/>
      </c>
      <c r="S89" s="77" t="str">
        <f t="shared" si="17"/>
        <v>0011</v>
      </c>
      <c r="T89" s="77">
        <f t="shared" si="18"/>
        <v>2</v>
      </c>
    </row>
    <row r="90" spans="1:20" ht="13.5" thickBot="1">
      <c r="A90" s="485" t="s">
        <v>2389</v>
      </c>
      <c r="B90" s="369" t="s">
        <v>236</v>
      </c>
      <c r="C90" s="339">
        <v>27920</v>
      </c>
      <c r="D90" s="339">
        <v>31800</v>
      </c>
      <c r="E90" s="339">
        <v>30960</v>
      </c>
      <c r="F90" s="339">
        <v>24640</v>
      </c>
      <c r="G90" s="339">
        <v>7880</v>
      </c>
      <c r="H90" s="339">
        <v>1800</v>
      </c>
      <c r="I90" s="339">
        <v>2120</v>
      </c>
      <c r="J90" s="339">
        <v>2200</v>
      </c>
      <c r="K90" s="339">
        <v>1640</v>
      </c>
      <c r="L90" s="339">
        <v>13440</v>
      </c>
      <c r="M90" s="339">
        <v>18840</v>
      </c>
      <c r="N90" s="339">
        <v>23160</v>
      </c>
      <c r="O90" s="338">
        <v>186400</v>
      </c>
      <c r="P90" s="77"/>
      <c r="Q90" s="77" t="str">
        <f t="shared" ref="Q90:Q92" si="19">IF(ISBLANK(A90),Q89,TRIM(A90))</f>
        <v>0021</v>
      </c>
      <c r="R90" s="77" t="str">
        <f t="shared" ref="R90:R92" si="20">IF(ISBLANK(B90),"",IF(CODE(LEFT(B90,1))&gt;57,"",LEFT(B90,2)))</f>
        <v>80</v>
      </c>
      <c r="S90" s="77" t="str">
        <f t="shared" ref="S90:S92" si="21">Q90&amp;R90</f>
        <v>002180</v>
      </c>
      <c r="T90" s="77">
        <f t="shared" ref="T90:T92" si="22">MATCH(Q90,$A$103:$A$129,0)</f>
        <v>4</v>
      </c>
    </row>
    <row r="91" spans="1:20" ht="13.5" thickBot="1">
      <c r="A91" s="487"/>
      <c r="B91" s="370" t="s">
        <v>277</v>
      </c>
      <c r="C91" s="340">
        <v>27920</v>
      </c>
      <c r="D91" s="340">
        <v>31800</v>
      </c>
      <c r="E91" s="340">
        <v>30960</v>
      </c>
      <c r="F91" s="340">
        <v>24640</v>
      </c>
      <c r="G91" s="340">
        <v>7880</v>
      </c>
      <c r="H91" s="340">
        <v>1800</v>
      </c>
      <c r="I91" s="340">
        <v>2120</v>
      </c>
      <c r="J91" s="340">
        <v>2200</v>
      </c>
      <c r="K91" s="340">
        <v>1640</v>
      </c>
      <c r="L91" s="340">
        <v>13440</v>
      </c>
      <c r="M91" s="340">
        <v>18840</v>
      </c>
      <c r="N91" s="340">
        <v>23160</v>
      </c>
      <c r="O91" s="340">
        <v>186400</v>
      </c>
      <c r="Q91" s="77" t="str">
        <f t="shared" si="19"/>
        <v>0021</v>
      </c>
      <c r="R91" s="77" t="str">
        <f t="shared" si="20"/>
        <v/>
      </c>
      <c r="S91" s="77" t="str">
        <f t="shared" si="21"/>
        <v>0021</v>
      </c>
      <c r="T91" s="77">
        <f t="shared" si="22"/>
        <v>4</v>
      </c>
    </row>
    <row r="92" spans="1:20" ht="13.5" thickBot="1">
      <c r="A92" s="488" t="s">
        <v>277</v>
      </c>
      <c r="B92" s="489"/>
      <c r="C92" s="340">
        <v>153391.826</v>
      </c>
      <c r="D92" s="340">
        <v>160804</v>
      </c>
      <c r="E92" s="340">
        <v>159504</v>
      </c>
      <c r="F92" s="340">
        <v>109602</v>
      </c>
      <c r="G92" s="340">
        <v>56658</v>
      </c>
      <c r="H92" s="340">
        <v>28689</v>
      </c>
      <c r="I92" s="340">
        <v>25687.402999999998</v>
      </c>
      <c r="J92" s="340">
        <v>27628.597000000002</v>
      </c>
      <c r="K92" s="340">
        <v>27307</v>
      </c>
      <c r="L92" s="340">
        <v>63708</v>
      </c>
      <c r="M92" s="340">
        <v>98740</v>
      </c>
      <c r="N92" s="340">
        <v>111565</v>
      </c>
      <c r="O92" s="340">
        <v>1023284.826</v>
      </c>
      <c r="P92" s="77"/>
      <c r="Q92" s="77" t="str">
        <f t="shared" si="19"/>
        <v>Total</v>
      </c>
      <c r="R92" s="77" t="str">
        <f t="shared" si="20"/>
        <v/>
      </c>
      <c r="S92" s="77" t="str">
        <f t="shared" si="21"/>
        <v>Total</v>
      </c>
      <c r="T92" s="77" t="e">
        <f t="shared" si="22"/>
        <v>#N/A</v>
      </c>
    </row>
    <row r="93" spans="1:20">
      <c r="A93" s="201"/>
      <c r="B93" s="201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77"/>
      <c r="Q93" s="77"/>
      <c r="R93" s="77"/>
      <c r="S93" s="77"/>
      <c r="T93" s="77"/>
    </row>
    <row r="94" spans="1:20">
      <c r="A94" s="201"/>
      <c r="B94" s="201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77"/>
      <c r="Q94" s="77"/>
      <c r="R94" s="77"/>
      <c r="S94" s="77"/>
      <c r="T94" s="77"/>
    </row>
    <row r="95" spans="1:20">
      <c r="P95" s="77"/>
      <c r="Q95" s="77"/>
      <c r="R95" s="77"/>
      <c r="S95" s="77"/>
      <c r="T95" s="77"/>
    </row>
    <row r="96" spans="1:20">
      <c r="P96" s="77"/>
      <c r="Q96" s="77"/>
      <c r="R96" s="77"/>
      <c r="S96" s="77"/>
      <c r="T96" s="77"/>
    </row>
    <row r="97" spans="1:20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</row>
    <row r="98" spans="1:20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</row>
    <row r="99" spans="1:20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pans="1:2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</row>
    <row r="101" spans="1:20">
      <c r="A101" s="134" t="s">
        <v>219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</row>
    <row r="102" spans="1:20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</row>
    <row r="103" spans="1:20">
      <c r="A103" s="131" t="s">
        <v>2386</v>
      </c>
      <c r="B103" s="77"/>
      <c r="C103" s="106">
        <f>SUMIF($S$7:$S$75,$A103,C$7:C$75)</f>
        <v>131885941.13937999</v>
      </c>
      <c r="D103" s="106">
        <f t="shared" ref="D103:O118" si="23">SUMIF($S$7:$S$75,$A103,D$7:D$75)</f>
        <v>127275890.10202</v>
      </c>
      <c r="E103" s="106">
        <f t="shared" si="23"/>
        <v>129822480.66500001</v>
      </c>
      <c r="F103" s="106">
        <f t="shared" si="23"/>
        <v>95819172.144999996</v>
      </c>
      <c r="G103" s="106">
        <f t="shared" si="23"/>
        <v>77579003.510000005</v>
      </c>
      <c r="H103" s="106">
        <f t="shared" si="23"/>
        <v>75122988.096000001</v>
      </c>
      <c r="I103" s="106">
        <f t="shared" si="23"/>
        <v>79439350.732999995</v>
      </c>
      <c r="J103" s="106">
        <f t="shared" si="23"/>
        <v>88420337.603</v>
      </c>
      <c r="K103" s="106">
        <f t="shared" si="23"/>
        <v>81379911.718999997</v>
      </c>
      <c r="L103" s="106">
        <f t="shared" si="23"/>
        <v>79340284.357999995</v>
      </c>
      <c r="M103" s="106">
        <f t="shared" si="23"/>
        <v>101496942.133</v>
      </c>
      <c r="N103" s="106">
        <f t="shared" si="23"/>
        <v>129051443.88415</v>
      </c>
      <c r="O103" s="106">
        <f t="shared" si="23"/>
        <v>1196633746.0875499</v>
      </c>
      <c r="P103" s="77"/>
      <c r="Q103" s="77"/>
      <c r="R103" s="77"/>
      <c r="S103" s="77"/>
      <c r="T103" s="77"/>
    </row>
    <row r="104" spans="1:20">
      <c r="A104" s="131" t="s">
        <v>2387</v>
      </c>
      <c r="B104" s="77"/>
      <c r="C104" s="106">
        <f t="shared" ref="C104:N129" si="24">SUMIF($S$7:$S$75,$A104,C$7:C$75)</f>
        <v>34555949.332170002</v>
      </c>
      <c r="D104" s="106">
        <f t="shared" si="24"/>
        <v>33599322.446000002</v>
      </c>
      <c r="E104" s="106">
        <f t="shared" si="24"/>
        <v>33993712.770999998</v>
      </c>
      <c r="F104" s="106">
        <f t="shared" si="24"/>
        <v>28523748.962000001</v>
      </c>
      <c r="G104" s="106">
        <f t="shared" si="24"/>
        <v>25735693.214000002</v>
      </c>
      <c r="H104" s="106">
        <f t="shared" si="24"/>
        <v>26351263.636</v>
      </c>
      <c r="I104" s="106">
        <f t="shared" si="24"/>
        <v>27830358.642000001</v>
      </c>
      <c r="J104" s="106">
        <f t="shared" si="24"/>
        <v>30322306.905000001</v>
      </c>
      <c r="K104" s="106">
        <f t="shared" si="24"/>
        <v>29439100.022999998</v>
      </c>
      <c r="L104" s="106">
        <f t="shared" si="24"/>
        <v>26138910.818</v>
      </c>
      <c r="M104" s="106">
        <f t="shared" si="24"/>
        <v>29267295.116999999</v>
      </c>
      <c r="N104" s="106">
        <f t="shared" si="24"/>
        <v>35086711.07841</v>
      </c>
      <c r="O104" s="106">
        <f t="shared" si="23"/>
        <v>360844372.94458002</v>
      </c>
      <c r="P104" s="77"/>
      <c r="Q104" s="77"/>
      <c r="R104" s="77"/>
      <c r="S104" s="77"/>
      <c r="T104" s="77"/>
    </row>
    <row r="105" spans="1:20">
      <c r="A105" s="131" t="s">
        <v>2388</v>
      </c>
      <c r="B105" s="77"/>
      <c r="C105" s="106">
        <f t="shared" si="24"/>
        <v>3182204.9354400001</v>
      </c>
      <c r="D105" s="106">
        <f t="shared" si="24"/>
        <v>3163347.9480099999</v>
      </c>
      <c r="E105" s="106">
        <f t="shared" si="24"/>
        <v>3245374.4539899998</v>
      </c>
      <c r="F105" s="106">
        <f t="shared" si="24"/>
        <v>2334203.13601</v>
      </c>
      <c r="G105" s="106">
        <f t="shared" si="24"/>
        <v>1798831.4539999999</v>
      </c>
      <c r="H105" s="106">
        <f t="shared" si="24"/>
        <v>1632204.52</v>
      </c>
      <c r="I105" s="106">
        <f t="shared" si="24"/>
        <v>1717841.946</v>
      </c>
      <c r="J105" s="106">
        <f t="shared" si="24"/>
        <v>1848844.1810000001</v>
      </c>
      <c r="K105" s="106">
        <f t="shared" si="24"/>
        <v>1864064.5649999999</v>
      </c>
      <c r="L105" s="106">
        <f t="shared" si="24"/>
        <v>1932585.9939999999</v>
      </c>
      <c r="M105" s="106">
        <f t="shared" si="24"/>
        <v>2472069.787</v>
      </c>
      <c r="N105" s="106">
        <f t="shared" si="24"/>
        <v>3142789.3150499999</v>
      </c>
      <c r="O105" s="106">
        <f t="shared" si="23"/>
        <v>28334362.2355</v>
      </c>
      <c r="P105" s="77"/>
      <c r="Q105" s="77"/>
      <c r="R105" s="77"/>
      <c r="S105" s="77"/>
      <c r="T105" s="77"/>
    </row>
    <row r="106" spans="1:20">
      <c r="A106" s="131" t="s">
        <v>2389</v>
      </c>
      <c r="B106" s="77"/>
      <c r="C106" s="106">
        <f t="shared" si="24"/>
        <v>54474658.799999997</v>
      </c>
      <c r="D106" s="106">
        <f t="shared" si="24"/>
        <v>53824129.399999999</v>
      </c>
      <c r="E106" s="106">
        <f t="shared" si="24"/>
        <v>54124831.200000003</v>
      </c>
      <c r="F106" s="106">
        <f t="shared" si="24"/>
        <v>50810900.600000001</v>
      </c>
      <c r="G106" s="106">
        <f t="shared" si="24"/>
        <v>48188263.200000003</v>
      </c>
      <c r="H106" s="106">
        <f t="shared" si="24"/>
        <v>49432501.799999997</v>
      </c>
      <c r="I106" s="106">
        <f t="shared" si="24"/>
        <v>50436679.600000001</v>
      </c>
      <c r="J106" s="106">
        <f t="shared" si="24"/>
        <v>53052829</v>
      </c>
      <c r="K106" s="106">
        <f t="shared" si="24"/>
        <v>53632915.200000003</v>
      </c>
      <c r="L106" s="106">
        <f t="shared" si="24"/>
        <v>48086332.200000003</v>
      </c>
      <c r="M106" s="106">
        <f t="shared" si="24"/>
        <v>49825591.399999999</v>
      </c>
      <c r="N106" s="106">
        <f t="shared" si="24"/>
        <v>56465384.799999997</v>
      </c>
      <c r="O106" s="106">
        <f t="shared" si="23"/>
        <v>622355017.20000005</v>
      </c>
      <c r="P106" s="77"/>
      <c r="Q106" s="77"/>
      <c r="R106" s="77"/>
      <c r="S106" s="77"/>
      <c r="T106" s="77"/>
    </row>
    <row r="107" spans="1:20">
      <c r="A107" s="131" t="s">
        <v>2390</v>
      </c>
      <c r="B107" s="77"/>
      <c r="C107" s="106">
        <f t="shared" si="24"/>
        <v>752160</v>
      </c>
      <c r="D107" s="106">
        <f t="shared" si="24"/>
        <v>723160</v>
      </c>
      <c r="E107" s="106">
        <f t="shared" si="24"/>
        <v>800960</v>
      </c>
      <c r="F107" s="106">
        <f t="shared" si="24"/>
        <v>585000</v>
      </c>
      <c r="G107" s="106">
        <f t="shared" si="24"/>
        <v>488120</v>
      </c>
      <c r="H107" s="106">
        <f t="shared" si="24"/>
        <v>473520</v>
      </c>
      <c r="I107" s="106">
        <f t="shared" si="24"/>
        <v>504800</v>
      </c>
      <c r="J107" s="106">
        <f t="shared" si="24"/>
        <v>563040</v>
      </c>
      <c r="K107" s="106">
        <f t="shared" si="24"/>
        <v>571880</v>
      </c>
      <c r="L107" s="106">
        <f t="shared" si="24"/>
        <v>479000</v>
      </c>
      <c r="M107" s="106">
        <f t="shared" si="24"/>
        <v>559600</v>
      </c>
      <c r="N107" s="106">
        <f t="shared" si="24"/>
        <v>679240</v>
      </c>
      <c r="O107" s="106">
        <f t="shared" si="23"/>
        <v>7180480</v>
      </c>
      <c r="P107" s="77"/>
      <c r="Q107" s="77"/>
      <c r="R107" s="77"/>
      <c r="S107" s="77"/>
      <c r="T107" s="77"/>
    </row>
    <row r="108" spans="1:20">
      <c r="A108" s="131" t="s">
        <v>2391</v>
      </c>
      <c r="B108" s="77"/>
      <c r="C108" s="106">
        <f t="shared" si="24"/>
        <v>26991875.749000002</v>
      </c>
      <c r="D108" s="106">
        <f t="shared" si="24"/>
        <v>27653410.079999998</v>
      </c>
      <c r="E108" s="106">
        <f t="shared" si="24"/>
        <v>26114251.850000001</v>
      </c>
      <c r="F108" s="106">
        <f t="shared" si="24"/>
        <v>27633923.989999998</v>
      </c>
      <c r="G108" s="106">
        <f t="shared" si="24"/>
        <v>25802164.09</v>
      </c>
      <c r="H108" s="106">
        <f t="shared" si="24"/>
        <v>25029523.640000001</v>
      </c>
      <c r="I108" s="106">
        <f t="shared" si="24"/>
        <v>24676992.609999999</v>
      </c>
      <c r="J108" s="106">
        <f t="shared" si="24"/>
        <v>25470885.170000002</v>
      </c>
      <c r="K108" s="106">
        <f t="shared" si="24"/>
        <v>25961908.239999998</v>
      </c>
      <c r="L108" s="106">
        <f t="shared" si="24"/>
        <v>24286387.699999999</v>
      </c>
      <c r="M108" s="106">
        <f t="shared" si="24"/>
        <v>26943892.890000001</v>
      </c>
      <c r="N108" s="106">
        <f t="shared" si="24"/>
        <v>24885078.809999999</v>
      </c>
      <c r="O108" s="106">
        <f t="shared" si="23"/>
        <v>311450294.81900001</v>
      </c>
      <c r="P108" s="77"/>
      <c r="Q108" s="77"/>
      <c r="R108" s="77"/>
      <c r="S108" s="77"/>
      <c r="T108" s="77"/>
    </row>
    <row r="109" spans="1:20">
      <c r="A109" s="131" t="s">
        <v>376</v>
      </c>
      <c r="B109" s="77"/>
      <c r="C109" s="106">
        <f t="shared" si="24"/>
        <v>34319970</v>
      </c>
      <c r="D109" s="106">
        <f t="shared" si="24"/>
        <v>35210010</v>
      </c>
      <c r="E109" s="106">
        <f t="shared" si="24"/>
        <v>30823170</v>
      </c>
      <c r="F109" s="106">
        <f t="shared" si="24"/>
        <v>35740380</v>
      </c>
      <c r="G109" s="106">
        <f t="shared" si="24"/>
        <v>31016760</v>
      </c>
      <c r="H109" s="106">
        <f t="shared" si="24"/>
        <v>32290770</v>
      </c>
      <c r="I109" s="106">
        <f t="shared" si="24"/>
        <v>29648650</v>
      </c>
      <c r="J109" s="106">
        <f t="shared" si="24"/>
        <v>32657540</v>
      </c>
      <c r="K109" s="106">
        <f t="shared" si="24"/>
        <v>39269540</v>
      </c>
      <c r="L109" s="106">
        <f t="shared" si="24"/>
        <v>31549600</v>
      </c>
      <c r="M109" s="106">
        <f t="shared" si="24"/>
        <v>29938810</v>
      </c>
      <c r="N109" s="106">
        <f t="shared" si="24"/>
        <v>29702540</v>
      </c>
      <c r="O109" s="106">
        <f t="shared" si="23"/>
        <v>392167740</v>
      </c>
      <c r="P109" s="77"/>
      <c r="Q109" s="77"/>
      <c r="R109" s="77"/>
      <c r="S109" s="77"/>
      <c r="T109" s="77"/>
    </row>
    <row r="110" spans="1:20">
      <c r="A110" s="131" t="s">
        <v>2519</v>
      </c>
      <c r="B110" s="77"/>
      <c r="C110" s="106">
        <f t="shared" si="24"/>
        <v>0</v>
      </c>
      <c r="D110" s="106">
        <f t="shared" si="24"/>
        <v>0</v>
      </c>
      <c r="E110" s="106">
        <f t="shared" si="24"/>
        <v>0</v>
      </c>
      <c r="F110" s="106">
        <f t="shared" si="24"/>
        <v>35226000</v>
      </c>
      <c r="G110" s="106">
        <f t="shared" si="24"/>
        <v>34560000</v>
      </c>
      <c r="H110" s="106">
        <f t="shared" si="24"/>
        <v>38765000</v>
      </c>
      <c r="I110" s="106">
        <f t="shared" si="24"/>
        <v>34845000</v>
      </c>
      <c r="J110" s="106">
        <f t="shared" si="24"/>
        <v>37966000</v>
      </c>
      <c r="K110" s="106">
        <f t="shared" si="24"/>
        <v>32628000</v>
      </c>
      <c r="L110" s="106">
        <f t="shared" si="24"/>
        <v>25108000</v>
      </c>
      <c r="M110" s="106">
        <f t="shared" si="24"/>
        <v>40272000</v>
      </c>
      <c r="N110" s="106">
        <f t="shared" si="24"/>
        <v>38741000</v>
      </c>
      <c r="O110" s="106">
        <f t="shared" si="23"/>
        <v>318111000</v>
      </c>
      <c r="P110" s="77"/>
      <c r="Q110" s="77"/>
      <c r="R110" s="77"/>
      <c r="S110" s="77"/>
      <c r="T110" s="77"/>
    </row>
    <row r="111" spans="1:20">
      <c r="A111" s="131" t="s">
        <v>2407</v>
      </c>
      <c r="B111" s="77"/>
      <c r="C111" s="106">
        <f t="shared" si="24"/>
        <v>0</v>
      </c>
      <c r="D111" s="106">
        <f t="shared" si="24"/>
        <v>0</v>
      </c>
      <c r="E111" s="106">
        <f t="shared" si="24"/>
        <v>0</v>
      </c>
      <c r="F111" s="106">
        <f t="shared" si="24"/>
        <v>0</v>
      </c>
      <c r="G111" s="106">
        <f t="shared" si="24"/>
        <v>0</v>
      </c>
      <c r="H111" s="106">
        <f t="shared" si="24"/>
        <v>0</v>
      </c>
      <c r="I111" s="106">
        <f t="shared" si="24"/>
        <v>0</v>
      </c>
      <c r="J111" s="106">
        <f t="shared" si="24"/>
        <v>0</v>
      </c>
      <c r="K111" s="106">
        <f t="shared" si="24"/>
        <v>0</v>
      </c>
      <c r="L111" s="106">
        <f t="shared" si="24"/>
        <v>0</v>
      </c>
      <c r="M111" s="106">
        <f t="shared" si="24"/>
        <v>0</v>
      </c>
      <c r="N111" s="106">
        <f t="shared" si="24"/>
        <v>0</v>
      </c>
      <c r="O111" s="106">
        <f t="shared" si="23"/>
        <v>0</v>
      </c>
      <c r="P111" s="77"/>
      <c r="Q111" s="77"/>
      <c r="R111" s="77"/>
      <c r="S111" s="77"/>
      <c r="T111" s="77"/>
    </row>
    <row r="112" spans="1:20">
      <c r="A112" s="131" t="s">
        <v>2392</v>
      </c>
      <c r="B112" s="77"/>
      <c r="C112" s="106">
        <f t="shared" si="24"/>
        <v>0</v>
      </c>
      <c r="D112" s="106">
        <f t="shared" si="24"/>
        <v>0</v>
      </c>
      <c r="E112" s="106">
        <f t="shared" si="24"/>
        <v>0</v>
      </c>
      <c r="F112" s="106">
        <f t="shared" si="24"/>
        <v>0</v>
      </c>
      <c r="G112" s="106">
        <f t="shared" si="24"/>
        <v>0</v>
      </c>
      <c r="H112" s="106">
        <f t="shared" si="24"/>
        <v>0</v>
      </c>
      <c r="I112" s="106">
        <f t="shared" si="24"/>
        <v>0</v>
      </c>
      <c r="J112" s="106">
        <f t="shared" si="24"/>
        <v>0</v>
      </c>
      <c r="K112" s="106">
        <f t="shared" si="24"/>
        <v>0</v>
      </c>
      <c r="L112" s="106">
        <f t="shared" si="24"/>
        <v>0</v>
      </c>
      <c r="M112" s="106">
        <f t="shared" si="24"/>
        <v>0</v>
      </c>
      <c r="N112" s="106">
        <f t="shared" si="24"/>
        <v>0</v>
      </c>
      <c r="O112" s="106">
        <f t="shared" si="23"/>
        <v>0</v>
      </c>
      <c r="P112" s="77"/>
      <c r="Q112" s="77"/>
      <c r="R112" s="77"/>
      <c r="S112" s="77"/>
      <c r="T112" s="77"/>
    </row>
    <row r="113" spans="1:20">
      <c r="A113" s="131" t="s">
        <v>2393</v>
      </c>
      <c r="B113" s="77"/>
      <c r="C113" s="106">
        <f t="shared" si="24"/>
        <v>3331418.8600099999</v>
      </c>
      <c r="D113" s="106">
        <f t="shared" si="24"/>
        <v>3424829.92</v>
      </c>
      <c r="E113" s="106">
        <f t="shared" si="24"/>
        <v>3253017.07</v>
      </c>
      <c r="F113" s="106">
        <f t="shared" si="24"/>
        <v>3386018.65</v>
      </c>
      <c r="G113" s="106">
        <f t="shared" si="24"/>
        <v>4057773.33</v>
      </c>
      <c r="H113" s="106">
        <f t="shared" si="24"/>
        <v>5815727.3399999999</v>
      </c>
      <c r="I113" s="106">
        <f t="shared" si="24"/>
        <v>7166873.1799999997</v>
      </c>
      <c r="J113" s="106">
        <f t="shared" si="24"/>
        <v>7971056.21</v>
      </c>
      <c r="K113" s="106">
        <f t="shared" si="24"/>
        <v>7044914.1500000004</v>
      </c>
      <c r="L113" s="106">
        <f t="shared" si="24"/>
        <v>3892340.88</v>
      </c>
      <c r="M113" s="106">
        <f t="shared" si="24"/>
        <v>2944531.28</v>
      </c>
      <c r="N113" s="106">
        <f t="shared" si="24"/>
        <v>3607352.6100099999</v>
      </c>
      <c r="O113" s="106">
        <f t="shared" si="23"/>
        <v>55895853.480020002</v>
      </c>
      <c r="P113" s="77"/>
      <c r="Q113" s="77"/>
      <c r="R113" s="77"/>
      <c r="S113" s="77"/>
      <c r="T113" s="77"/>
    </row>
    <row r="114" spans="1:20">
      <c r="A114" s="131" t="s">
        <v>2394</v>
      </c>
      <c r="B114" s="77"/>
      <c r="C114" s="106">
        <f t="shared" si="24"/>
        <v>221790.14</v>
      </c>
      <c r="D114" s="106">
        <f t="shared" si="24"/>
        <v>221702.85</v>
      </c>
      <c r="E114" s="106">
        <f t="shared" si="24"/>
        <v>228627.88</v>
      </c>
      <c r="F114" s="106">
        <f t="shared" si="24"/>
        <v>185227.01</v>
      </c>
      <c r="G114" s="106">
        <f t="shared" si="24"/>
        <v>306725.24</v>
      </c>
      <c r="H114" s="106">
        <f t="shared" si="24"/>
        <v>524256.45</v>
      </c>
      <c r="I114" s="106">
        <f t="shared" si="24"/>
        <v>899303.924</v>
      </c>
      <c r="J114" s="106">
        <f t="shared" si="24"/>
        <v>945026.82</v>
      </c>
      <c r="K114" s="106">
        <f t="shared" si="24"/>
        <v>354039.41</v>
      </c>
      <c r="L114" s="106">
        <f t="shared" si="24"/>
        <v>186064.83</v>
      </c>
      <c r="M114" s="106">
        <f t="shared" si="24"/>
        <v>171065.22</v>
      </c>
      <c r="N114" s="106">
        <f t="shared" si="24"/>
        <v>212083.05001000001</v>
      </c>
      <c r="O114" s="106">
        <f t="shared" si="23"/>
        <v>4455912.8240099996</v>
      </c>
      <c r="P114" s="77"/>
      <c r="Q114" s="77"/>
      <c r="R114" s="77"/>
      <c r="S114" s="77"/>
      <c r="T114" s="77"/>
    </row>
    <row r="115" spans="1:20">
      <c r="A115" s="131" t="s">
        <v>2395</v>
      </c>
      <c r="B115" s="77"/>
      <c r="C115" s="106">
        <f t="shared" si="24"/>
        <v>2013.3330000000001</v>
      </c>
      <c r="D115" s="106">
        <f t="shared" si="24"/>
        <v>1752.001</v>
      </c>
      <c r="E115" s="106">
        <f t="shared" si="24"/>
        <v>1711.778</v>
      </c>
      <c r="F115" s="106">
        <f t="shared" si="24"/>
        <v>1805.778</v>
      </c>
      <c r="G115" s="106">
        <f t="shared" si="24"/>
        <v>1813.3340000000001</v>
      </c>
      <c r="H115" s="106">
        <f t="shared" si="24"/>
        <v>1717.3340000000001</v>
      </c>
      <c r="I115" s="106">
        <f t="shared" si="24"/>
        <v>1866.6669999999999</v>
      </c>
      <c r="J115" s="106">
        <f t="shared" si="24"/>
        <v>1701.3340000000001</v>
      </c>
      <c r="K115" s="106">
        <f t="shared" si="24"/>
        <v>1936</v>
      </c>
      <c r="L115" s="106">
        <f t="shared" si="24"/>
        <v>1701.3340000000001</v>
      </c>
      <c r="M115" s="106">
        <f t="shared" si="24"/>
        <v>1703.778</v>
      </c>
      <c r="N115" s="106">
        <f t="shared" si="24"/>
        <v>1936</v>
      </c>
      <c r="O115" s="106">
        <f t="shared" si="23"/>
        <v>21658.670999999998</v>
      </c>
      <c r="P115" s="77"/>
      <c r="Q115" s="77"/>
      <c r="R115" s="77"/>
      <c r="S115" s="77"/>
      <c r="T115" s="77"/>
    </row>
    <row r="116" spans="1:20">
      <c r="A116" s="131" t="s">
        <v>2396</v>
      </c>
      <c r="B116" s="77"/>
      <c r="C116" s="106">
        <f t="shared" si="24"/>
        <v>499631.51899999997</v>
      </c>
      <c r="D116" s="106">
        <f t="shared" si="24"/>
        <v>453250.63500000001</v>
      </c>
      <c r="E116" s="106">
        <f t="shared" si="24"/>
        <v>454870.46500000003</v>
      </c>
      <c r="F116" s="106">
        <f t="shared" si="24"/>
        <v>478405.96100000001</v>
      </c>
      <c r="G116" s="106">
        <f t="shared" si="24"/>
        <v>473126.95199999999</v>
      </c>
      <c r="H116" s="106">
        <f t="shared" si="24"/>
        <v>462325.86700000003</v>
      </c>
      <c r="I116" s="106">
        <f t="shared" si="24"/>
        <v>483981.3</v>
      </c>
      <c r="J116" s="106">
        <f t="shared" si="24"/>
        <v>464049.47112</v>
      </c>
      <c r="K116" s="106">
        <f t="shared" si="24"/>
        <v>466611.56180999998</v>
      </c>
      <c r="L116" s="106">
        <f t="shared" si="24"/>
        <v>466216.12699999998</v>
      </c>
      <c r="M116" s="106">
        <f t="shared" si="24"/>
        <v>426466.95699999999</v>
      </c>
      <c r="N116" s="106">
        <f t="shared" si="24"/>
        <v>528608.71600000001</v>
      </c>
      <c r="O116" s="106">
        <f t="shared" si="23"/>
        <v>5657545.5319299996</v>
      </c>
      <c r="P116" s="77"/>
      <c r="Q116" s="77"/>
      <c r="R116" s="77"/>
      <c r="S116" s="77"/>
      <c r="T116" s="77"/>
    </row>
    <row r="117" spans="1:20">
      <c r="A117" s="131" t="s">
        <v>2411</v>
      </c>
      <c r="B117" s="77"/>
      <c r="C117" s="106">
        <f t="shared" si="24"/>
        <v>0</v>
      </c>
      <c r="D117" s="106">
        <f t="shared" si="24"/>
        <v>0</v>
      </c>
      <c r="E117" s="106">
        <f t="shared" si="24"/>
        <v>0</v>
      </c>
      <c r="F117" s="106">
        <f t="shared" si="24"/>
        <v>0</v>
      </c>
      <c r="G117" s="106">
        <f t="shared" si="24"/>
        <v>0</v>
      </c>
      <c r="H117" s="106">
        <f t="shared" si="24"/>
        <v>0</v>
      </c>
      <c r="I117" s="106">
        <f t="shared" si="24"/>
        <v>0</v>
      </c>
      <c r="J117" s="106">
        <f t="shared" si="24"/>
        <v>0</v>
      </c>
      <c r="K117" s="106">
        <f t="shared" si="24"/>
        <v>0</v>
      </c>
      <c r="L117" s="106">
        <f t="shared" si="24"/>
        <v>0</v>
      </c>
      <c r="M117" s="106">
        <f t="shared" si="24"/>
        <v>0</v>
      </c>
      <c r="N117" s="106">
        <f t="shared" si="24"/>
        <v>0</v>
      </c>
      <c r="O117" s="106">
        <f t="shared" si="23"/>
        <v>0</v>
      </c>
      <c r="P117" s="77"/>
      <c r="Q117" s="77"/>
      <c r="R117" s="77"/>
      <c r="S117" s="77"/>
      <c r="T117" s="77"/>
    </row>
    <row r="118" spans="1:20">
      <c r="A118" s="131" t="s">
        <v>2397</v>
      </c>
      <c r="B118" s="77"/>
      <c r="C118" s="106">
        <f t="shared" si="24"/>
        <v>23238.633999999998</v>
      </c>
      <c r="D118" s="106">
        <f t="shared" si="24"/>
        <v>20861.5</v>
      </c>
      <c r="E118" s="106">
        <f t="shared" si="24"/>
        <v>20280.541000000001</v>
      </c>
      <c r="F118" s="106">
        <f t="shared" si="24"/>
        <v>22623.755000000001</v>
      </c>
      <c r="G118" s="106">
        <f t="shared" si="24"/>
        <v>21185.133999999998</v>
      </c>
      <c r="H118" s="106">
        <f t="shared" si="24"/>
        <v>21435.499</v>
      </c>
      <c r="I118" s="106">
        <f t="shared" si="24"/>
        <v>22177.432000000001</v>
      </c>
      <c r="J118" s="106">
        <f t="shared" si="24"/>
        <v>21307.934000000001</v>
      </c>
      <c r="K118" s="106">
        <f t="shared" si="24"/>
        <v>21911.767</v>
      </c>
      <c r="L118" s="106">
        <f t="shared" si="24"/>
        <v>21986.6</v>
      </c>
      <c r="M118" s="106">
        <f t="shared" si="24"/>
        <v>20662.594000000001</v>
      </c>
      <c r="N118" s="106">
        <f t="shared" si="24"/>
        <v>23684.178</v>
      </c>
      <c r="O118" s="106">
        <f t="shared" si="23"/>
        <v>261355.568</v>
      </c>
      <c r="P118" s="77"/>
      <c r="Q118" s="77"/>
      <c r="R118" s="77"/>
      <c r="S118" s="77"/>
      <c r="T118" s="77"/>
    </row>
    <row r="119" spans="1:20">
      <c r="A119" s="131" t="s">
        <v>2398</v>
      </c>
      <c r="B119" s="77"/>
      <c r="C119" s="106">
        <f t="shared" si="24"/>
        <v>31175.535</v>
      </c>
      <c r="D119" s="106">
        <f t="shared" si="24"/>
        <v>28055.567999999999</v>
      </c>
      <c r="E119" s="106">
        <f t="shared" si="24"/>
        <v>28024.328000000001</v>
      </c>
      <c r="F119" s="106">
        <f t="shared" si="24"/>
        <v>29123.865000000002</v>
      </c>
      <c r="G119" s="106">
        <f t="shared" si="24"/>
        <v>30794.067999999999</v>
      </c>
      <c r="H119" s="106">
        <f t="shared" si="24"/>
        <v>28109.435000000001</v>
      </c>
      <c r="I119" s="106">
        <f t="shared" si="24"/>
        <v>29458.333999999999</v>
      </c>
      <c r="J119" s="106">
        <f t="shared" si="24"/>
        <v>30304.867999999999</v>
      </c>
      <c r="K119" s="106">
        <f t="shared" si="24"/>
        <v>29568.268</v>
      </c>
      <c r="L119" s="106">
        <f t="shared" si="24"/>
        <v>28163.302</v>
      </c>
      <c r="M119" s="106">
        <f t="shared" si="24"/>
        <v>29595.411</v>
      </c>
      <c r="N119" s="106">
        <f t="shared" si="24"/>
        <v>31067.802</v>
      </c>
      <c r="O119" s="106">
        <f t="shared" ref="O119:O123" si="25">SUMIF($S$7:$S$75,$A119,O$7:O$75)</f>
        <v>353440.78399999999</v>
      </c>
      <c r="P119" s="77"/>
      <c r="Q119" s="77"/>
      <c r="R119" s="77"/>
      <c r="S119" s="77"/>
      <c r="T119" s="77"/>
    </row>
    <row r="120" spans="1:20">
      <c r="A120" s="131" t="s">
        <v>2399</v>
      </c>
      <c r="B120" s="77"/>
      <c r="C120" s="106">
        <f t="shared" si="24"/>
        <v>85144.964999999997</v>
      </c>
      <c r="D120" s="106">
        <f t="shared" si="24"/>
        <v>75546.933000000005</v>
      </c>
      <c r="E120" s="106">
        <f t="shared" si="24"/>
        <v>75588.040999999997</v>
      </c>
      <c r="F120" s="106">
        <f t="shared" si="24"/>
        <v>76859.145999999993</v>
      </c>
      <c r="G120" s="106">
        <f t="shared" si="24"/>
        <v>82571.232000000004</v>
      </c>
      <c r="H120" s="106">
        <f t="shared" si="24"/>
        <v>77555.032000000007</v>
      </c>
      <c r="I120" s="106">
        <f t="shared" si="24"/>
        <v>81478.998999999996</v>
      </c>
      <c r="J120" s="106">
        <f t="shared" si="24"/>
        <v>78087.032000000007</v>
      </c>
      <c r="K120" s="106">
        <f t="shared" si="24"/>
        <v>80117.432000000001</v>
      </c>
      <c r="L120" s="106">
        <f t="shared" si="24"/>
        <v>78953.532000000007</v>
      </c>
      <c r="M120" s="106">
        <f t="shared" si="24"/>
        <v>77363.637000000002</v>
      </c>
      <c r="N120" s="106">
        <f t="shared" si="24"/>
        <v>80041.87</v>
      </c>
      <c r="O120" s="106">
        <f t="shared" si="25"/>
        <v>949307.85100000002</v>
      </c>
      <c r="P120" s="77"/>
      <c r="Q120" s="77"/>
      <c r="R120" s="77"/>
      <c r="S120" s="77"/>
      <c r="T120" s="77"/>
    </row>
    <row r="121" spans="1:20">
      <c r="A121" s="131" t="s">
        <v>2400</v>
      </c>
      <c r="B121" s="77"/>
      <c r="C121" s="106">
        <f t="shared" si="24"/>
        <v>45146.275000000001</v>
      </c>
      <c r="D121" s="106">
        <f t="shared" si="24"/>
        <v>41084.945</v>
      </c>
      <c r="E121" s="106">
        <f t="shared" si="24"/>
        <v>40700.83</v>
      </c>
      <c r="F121" s="106">
        <f t="shared" si="24"/>
        <v>42402.559999999998</v>
      </c>
      <c r="G121" s="106">
        <f t="shared" si="24"/>
        <v>958.12393999999995</v>
      </c>
      <c r="H121" s="106">
        <f t="shared" si="24"/>
        <v>40782.813000000002</v>
      </c>
      <c r="I121" s="106">
        <f t="shared" si="24"/>
        <v>40979.684000000001</v>
      </c>
      <c r="J121" s="106">
        <f t="shared" si="24"/>
        <v>40466.892999999996</v>
      </c>
      <c r="K121" s="106">
        <f t="shared" si="24"/>
        <v>41483.803999999996</v>
      </c>
      <c r="L121" s="106">
        <f t="shared" si="24"/>
        <v>37970.578999999998</v>
      </c>
      <c r="M121" s="106">
        <f t="shared" si="24"/>
        <v>37637.307999999997</v>
      </c>
      <c r="N121" s="106">
        <f t="shared" si="24"/>
        <v>40609.762000000002</v>
      </c>
      <c r="O121" s="106">
        <f t="shared" si="25"/>
        <v>450223.57694</v>
      </c>
      <c r="P121" s="77"/>
      <c r="Q121" s="77"/>
      <c r="R121" s="77"/>
      <c r="S121" s="77"/>
      <c r="T121" s="77"/>
    </row>
    <row r="122" spans="1:20">
      <c r="A122" s="131" t="s">
        <v>2401</v>
      </c>
      <c r="B122" s="77"/>
      <c r="C122" s="106">
        <f t="shared" si="24"/>
        <v>92555.171000000002</v>
      </c>
      <c r="D122" s="106">
        <f t="shared" si="24"/>
        <v>85478.251000000004</v>
      </c>
      <c r="E122" s="106">
        <f t="shared" si="24"/>
        <v>84441.528000000006</v>
      </c>
      <c r="F122" s="106">
        <f t="shared" si="24"/>
        <v>87294.956000000006</v>
      </c>
      <c r="G122" s="106">
        <f t="shared" si="24"/>
        <v>85220.774999999994</v>
      </c>
      <c r="H122" s="106">
        <f t="shared" si="24"/>
        <v>86864.987999999998</v>
      </c>
      <c r="I122" s="106">
        <f t="shared" si="24"/>
        <v>85744.168000000005</v>
      </c>
      <c r="J122" s="106">
        <f t="shared" si="24"/>
        <v>84570.558000000005</v>
      </c>
      <c r="K122" s="106">
        <f t="shared" si="24"/>
        <v>87140.58</v>
      </c>
      <c r="L122" s="106">
        <f t="shared" si="24"/>
        <v>81189.304000000004</v>
      </c>
      <c r="M122" s="106">
        <f t="shared" si="24"/>
        <v>81035.201000000001</v>
      </c>
      <c r="N122" s="106">
        <f t="shared" si="24"/>
        <v>87088.898010000004</v>
      </c>
      <c r="O122" s="106">
        <f t="shared" si="25"/>
        <v>1028624.37801</v>
      </c>
      <c r="P122" s="77"/>
      <c r="Q122" s="77"/>
      <c r="R122" s="77"/>
      <c r="S122" s="77"/>
      <c r="T122" s="77"/>
    </row>
    <row r="123" spans="1:20">
      <c r="A123" s="131" t="s">
        <v>2412</v>
      </c>
      <c r="B123" s="77"/>
      <c r="C123" s="106">
        <f t="shared" si="24"/>
        <v>205113.68900000001</v>
      </c>
      <c r="D123" s="106">
        <f t="shared" si="24"/>
        <v>183915.58960000001</v>
      </c>
      <c r="E123" s="106">
        <f t="shared" si="24"/>
        <v>188514.12299999999</v>
      </c>
      <c r="F123" s="106">
        <f t="shared" si="24"/>
        <v>195754.361</v>
      </c>
      <c r="G123" s="106">
        <f t="shared" si="24"/>
        <v>192139.467</v>
      </c>
      <c r="H123" s="106">
        <f t="shared" si="24"/>
        <v>193530.58</v>
      </c>
      <c r="I123" s="106">
        <f t="shared" si="24"/>
        <v>197895.348</v>
      </c>
      <c r="J123" s="106">
        <f t="shared" si="24"/>
        <v>192049.56700000001</v>
      </c>
      <c r="K123" s="106">
        <f t="shared" si="24"/>
        <v>200241.19399999999</v>
      </c>
      <c r="L123" s="106">
        <f t="shared" si="24"/>
        <v>187529.55900000001</v>
      </c>
      <c r="M123" s="106">
        <f t="shared" si="24"/>
        <v>186399.60399999999</v>
      </c>
      <c r="N123" s="106">
        <f t="shared" si="24"/>
        <v>207232.965</v>
      </c>
      <c r="O123" s="106">
        <f t="shared" si="25"/>
        <v>2330316.0466</v>
      </c>
      <c r="P123" s="77"/>
      <c r="Q123" s="77"/>
      <c r="R123" s="77"/>
      <c r="S123" s="77"/>
      <c r="T123" s="77"/>
    </row>
    <row r="124" spans="1:20">
      <c r="A124" s="131" t="s">
        <v>2402</v>
      </c>
      <c r="B124" s="77"/>
      <c r="C124" s="106">
        <f t="shared" si="24"/>
        <v>0</v>
      </c>
      <c r="D124" s="106">
        <f t="shared" si="24"/>
        <v>0</v>
      </c>
      <c r="E124" s="106">
        <f t="shared" si="24"/>
        <v>0</v>
      </c>
      <c r="F124" s="106">
        <f t="shared" si="24"/>
        <v>0</v>
      </c>
      <c r="G124" s="106">
        <f t="shared" si="24"/>
        <v>0</v>
      </c>
      <c r="H124" s="106">
        <f t="shared" si="24"/>
        <v>0</v>
      </c>
      <c r="I124" s="106">
        <f t="shared" si="24"/>
        <v>0</v>
      </c>
      <c r="J124" s="106">
        <f t="shared" si="24"/>
        <v>0</v>
      </c>
      <c r="K124" s="106">
        <f t="shared" si="24"/>
        <v>0</v>
      </c>
      <c r="L124" s="106">
        <f t="shared" si="24"/>
        <v>0</v>
      </c>
      <c r="M124" s="106">
        <f t="shared" ref="D124:O129" si="26">SUMIF($S$7:$S$75,$A124,M$7:M$75)</f>
        <v>0</v>
      </c>
      <c r="N124" s="106">
        <f t="shared" si="26"/>
        <v>0</v>
      </c>
      <c r="O124" s="106">
        <f t="shared" si="26"/>
        <v>0</v>
      </c>
      <c r="P124" s="77"/>
      <c r="Q124" s="77"/>
      <c r="R124" s="77"/>
      <c r="S124" s="77"/>
      <c r="T124" s="77"/>
    </row>
    <row r="125" spans="1:20">
      <c r="A125" s="131" t="s">
        <v>377</v>
      </c>
      <c r="B125" s="77"/>
      <c r="C125" s="106">
        <f t="shared" si="24"/>
        <v>0</v>
      </c>
      <c r="D125" s="106">
        <f t="shared" si="26"/>
        <v>0</v>
      </c>
      <c r="E125" s="106">
        <f t="shared" si="26"/>
        <v>0</v>
      </c>
      <c r="F125" s="106">
        <f t="shared" si="26"/>
        <v>0</v>
      </c>
      <c r="G125" s="106">
        <f t="shared" si="26"/>
        <v>0</v>
      </c>
      <c r="H125" s="106">
        <f t="shared" si="26"/>
        <v>0</v>
      </c>
      <c r="I125" s="106">
        <f t="shared" si="26"/>
        <v>0</v>
      </c>
      <c r="J125" s="106">
        <f t="shared" si="26"/>
        <v>0</v>
      </c>
      <c r="K125" s="106">
        <f t="shared" si="26"/>
        <v>0</v>
      </c>
      <c r="L125" s="106">
        <f t="shared" si="26"/>
        <v>0</v>
      </c>
      <c r="M125" s="106">
        <f t="shared" si="26"/>
        <v>0</v>
      </c>
      <c r="N125" s="106">
        <f t="shared" si="26"/>
        <v>0</v>
      </c>
      <c r="O125" s="106">
        <f t="shared" si="26"/>
        <v>0</v>
      </c>
      <c r="P125" s="77"/>
      <c r="Q125" s="77"/>
      <c r="R125" s="77"/>
      <c r="S125" s="77"/>
      <c r="T125" s="77"/>
    </row>
    <row r="126" spans="1:20">
      <c r="A126" s="131" t="s">
        <v>2409</v>
      </c>
      <c r="B126" s="77"/>
      <c r="C126" s="106">
        <f t="shared" si="24"/>
        <v>0</v>
      </c>
      <c r="D126" s="106">
        <f t="shared" si="26"/>
        <v>0</v>
      </c>
      <c r="E126" s="106">
        <f t="shared" si="26"/>
        <v>0</v>
      </c>
      <c r="F126" s="106">
        <f t="shared" si="26"/>
        <v>0</v>
      </c>
      <c r="G126" s="106">
        <f t="shared" si="26"/>
        <v>0</v>
      </c>
      <c r="H126" s="106">
        <f t="shared" si="26"/>
        <v>0</v>
      </c>
      <c r="I126" s="106">
        <f t="shared" si="26"/>
        <v>0</v>
      </c>
      <c r="J126" s="106">
        <f t="shared" si="26"/>
        <v>0</v>
      </c>
      <c r="K126" s="106">
        <f t="shared" si="26"/>
        <v>0</v>
      </c>
      <c r="L126" s="106">
        <f t="shared" si="26"/>
        <v>0</v>
      </c>
      <c r="M126" s="106">
        <f t="shared" si="26"/>
        <v>0</v>
      </c>
      <c r="N126" s="106">
        <f t="shared" si="26"/>
        <v>0</v>
      </c>
      <c r="O126" s="106">
        <f t="shared" si="26"/>
        <v>0</v>
      </c>
      <c r="P126" s="77"/>
      <c r="Q126" s="77"/>
      <c r="R126" s="77"/>
      <c r="S126" s="77"/>
      <c r="T126" s="77"/>
    </row>
    <row r="127" spans="1:20">
      <c r="A127" s="131" t="s">
        <v>2410</v>
      </c>
      <c r="B127" s="77"/>
      <c r="C127" s="106">
        <f t="shared" si="24"/>
        <v>0</v>
      </c>
      <c r="D127" s="106">
        <f t="shared" si="26"/>
        <v>0</v>
      </c>
      <c r="E127" s="106">
        <f t="shared" si="26"/>
        <v>0</v>
      </c>
      <c r="F127" s="106">
        <f t="shared" si="26"/>
        <v>0</v>
      </c>
      <c r="G127" s="106">
        <f t="shared" si="26"/>
        <v>0</v>
      </c>
      <c r="H127" s="106">
        <f t="shared" si="26"/>
        <v>0</v>
      </c>
      <c r="I127" s="106">
        <f t="shared" si="26"/>
        <v>0</v>
      </c>
      <c r="J127" s="106">
        <f t="shared" si="26"/>
        <v>0</v>
      </c>
      <c r="K127" s="106">
        <f t="shared" si="26"/>
        <v>0</v>
      </c>
      <c r="L127" s="106">
        <f t="shared" si="26"/>
        <v>0</v>
      </c>
      <c r="M127" s="106">
        <f t="shared" si="26"/>
        <v>0</v>
      </c>
      <c r="N127" s="106">
        <f t="shared" si="26"/>
        <v>0</v>
      </c>
      <c r="O127" s="106">
        <f t="shared" si="26"/>
        <v>0</v>
      </c>
      <c r="P127" s="77"/>
      <c r="Q127" s="77"/>
      <c r="R127" s="77"/>
      <c r="S127" s="77"/>
      <c r="T127" s="77"/>
    </row>
    <row r="128" spans="1:20">
      <c r="A128" s="131" t="s">
        <v>2404</v>
      </c>
      <c r="B128" s="77"/>
      <c r="C128" s="106">
        <f t="shared" si="24"/>
        <v>0</v>
      </c>
      <c r="D128" s="106">
        <f t="shared" si="26"/>
        <v>0</v>
      </c>
      <c r="E128" s="106">
        <f t="shared" si="26"/>
        <v>0</v>
      </c>
      <c r="F128" s="106">
        <f t="shared" si="26"/>
        <v>0</v>
      </c>
      <c r="G128" s="106">
        <f t="shared" si="26"/>
        <v>0</v>
      </c>
      <c r="H128" s="106">
        <f t="shared" si="26"/>
        <v>0</v>
      </c>
      <c r="I128" s="106">
        <f t="shared" si="26"/>
        <v>0</v>
      </c>
      <c r="J128" s="106">
        <f t="shared" si="26"/>
        <v>0</v>
      </c>
      <c r="K128" s="106">
        <f t="shared" si="26"/>
        <v>0</v>
      </c>
      <c r="L128" s="106">
        <f t="shared" si="26"/>
        <v>0</v>
      </c>
      <c r="M128" s="106">
        <f t="shared" si="26"/>
        <v>0</v>
      </c>
      <c r="N128" s="106">
        <f t="shared" si="26"/>
        <v>0</v>
      </c>
      <c r="O128" s="106">
        <f t="shared" si="26"/>
        <v>0</v>
      </c>
      <c r="P128" s="77"/>
      <c r="Q128" s="77"/>
      <c r="R128" s="77"/>
      <c r="S128" s="77"/>
      <c r="T128" s="77"/>
    </row>
    <row r="129" spans="1:20">
      <c r="A129" s="131" t="s">
        <v>2405</v>
      </c>
      <c r="B129" s="77"/>
      <c r="C129" s="106">
        <f t="shared" si="24"/>
        <v>0</v>
      </c>
      <c r="D129" s="106">
        <f t="shared" si="26"/>
        <v>0</v>
      </c>
      <c r="E129" s="106">
        <f t="shared" si="26"/>
        <v>0</v>
      </c>
      <c r="F129" s="106">
        <f t="shared" si="26"/>
        <v>0</v>
      </c>
      <c r="G129" s="106">
        <f t="shared" si="26"/>
        <v>0</v>
      </c>
      <c r="H129" s="106">
        <f t="shared" si="26"/>
        <v>0</v>
      </c>
      <c r="I129" s="106">
        <f t="shared" si="26"/>
        <v>0</v>
      </c>
      <c r="J129" s="106">
        <f t="shared" si="26"/>
        <v>0</v>
      </c>
      <c r="K129" s="106">
        <f t="shared" si="26"/>
        <v>0</v>
      </c>
      <c r="L129" s="106">
        <f t="shared" si="26"/>
        <v>0</v>
      </c>
      <c r="M129" s="106">
        <f t="shared" si="26"/>
        <v>0</v>
      </c>
      <c r="N129" s="106">
        <f t="shared" si="26"/>
        <v>0</v>
      </c>
      <c r="O129" s="106">
        <f t="shared" si="26"/>
        <v>0</v>
      </c>
      <c r="P129" s="77"/>
      <c r="Q129" s="77"/>
      <c r="R129" s="77"/>
      <c r="S129" s="77"/>
      <c r="T129" s="77"/>
    </row>
    <row r="130" spans="1:20">
      <c r="A130" s="131"/>
      <c r="B130" s="77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77"/>
      <c r="Q130" s="77"/>
      <c r="R130" s="77"/>
      <c r="S130" s="77"/>
      <c r="T130" s="77"/>
    </row>
    <row r="131" spans="1:20">
      <c r="A131" s="77"/>
      <c r="B131" s="77"/>
      <c r="C131" s="100">
        <f t="shared" ref="C131:N131" si="27">SUM(C103:C130)</f>
        <v>290699988.07700002</v>
      </c>
      <c r="D131" s="100">
        <f t="shared" si="27"/>
        <v>285985748.16863006</v>
      </c>
      <c r="E131" s="100">
        <f t="shared" si="27"/>
        <v>283300557.52399004</v>
      </c>
      <c r="F131" s="100">
        <f t="shared" si="27"/>
        <v>281178844.87501001</v>
      </c>
      <c r="G131" s="100">
        <f t="shared" si="27"/>
        <v>250421143.12394002</v>
      </c>
      <c r="H131" s="100">
        <f t="shared" si="27"/>
        <v>256350077.03</v>
      </c>
      <c r="I131" s="100">
        <f t="shared" si="27"/>
        <v>258109432.56700003</v>
      </c>
      <c r="J131" s="100">
        <f t="shared" si="27"/>
        <v>280130403.54611999</v>
      </c>
      <c r="K131" s="100">
        <f t="shared" si="27"/>
        <v>273075283.91381007</v>
      </c>
      <c r="L131" s="100">
        <f t="shared" si="27"/>
        <v>241903217.11699995</v>
      </c>
      <c r="M131" s="100">
        <f t="shared" si="27"/>
        <v>284752662.31700003</v>
      </c>
      <c r="N131" s="100">
        <f t="shared" si="27"/>
        <v>322573893.73864007</v>
      </c>
      <c r="O131" s="100">
        <f>IF(ROUND(SUM(O103:O130),3)&lt;&gt;ROUND(SUM(C131:N131),3),#VALUE!,SUM(C131:N131))</f>
        <v>3308481251.9981403</v>
      </c>
      <c r="P131" s="77"/>
      <c r="Q131" s="77"/>
      <c r="R131" s="77"/>
      <c r="S131" s="77"/>
      <c r="T131" s="77"/>
    </row>
    <row r="132" spans="1:20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106">
        <f>O131-O75</f>
        <v>0</v>
      </c>
      <c r="P132" s="77"/>
      <c r="Q132" s="77"/>
      <c r="R132" s="77"/>
      <c r="S132" s="77"/>
      <c r="T132" s="77"/>
    </row>
    <row r="133" spans="1:20" ht="14.45" customHeight="1">
      <c r="A133" s="18" t="s">
        <v>421</v>
      </c>
      <c r="B133" t="s">
        <v>201</v>
      </c>
      <c r="C133" s="406">
        <v>4715108.3990000002</v>
      </c>
      <c r="D133" s="406">
        <v>4672729</v>
      </c>
      <c r="E133" s="406">
        <v>4724630</v>
      </c>
      <c r="F133" s="406">
        <v>4342575</v>
      </c>
      <c r="G133" s="406">
        <v>4011486</v>
      </c>
      <c r="H133" s="406">
        <v>3918481</v>
      </c>
      <c r="I133" s="406">
        <v>3707672</v>
      </c>
      <c r="J133" s="406">
        <v>3988303</v>
      </c>
      <c r="K133" s="406">
        <v>4010254</v>
      </c>
      <c r="L133" s="406">
        <v>3655132</v>
      </c>
      <c r="M133" s="406">
        <v>3950445</v>
      </c>
      <c r="N133" s="406">
        <v>4485171</v>
      </c>
      <c r="O133" s="17">
        <f>SUM(C133:N133)</f>
        <v>50181986.399000004</v>
      </c>
      <c r="P133" s="77"/>
      <c r="Q133" s="77"/>
      <c r="R133" s="77"/>
      <c r="S133" s="77"/>
      <c r="T133" s="77"/>
    </row>
    <row r="134" spans="1:20" hidden="1">
      <c r="A134" s="15" t="s">
        <v>158</v>
      </c>
      <c r="B134" t="s">
        <v>202</v>
      </c>
      <c r="C134" s="150">
        <v>0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  <c r="I134" s="150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7">
        <f>SUM(C134:N134)</f>
        <v>0</v>
      </c>
      <c r="P134" s="77"/>
      <c r="Q134" s="77"/>
      <c r="R134" s="77"/>
      <c r="S134" s="77"/>
      <c r="T134" s="77"/>
    </row>
    <row r="135" spans="1:20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142">
        <f>O133/(O106+O107)</f>
        <v>7.9712719333851087E-2</v>
      </c>
      <c r="P135" s="77"/>
      <c r="Q135" s="77"/>
      <c r="R135" s="77"/>
      <c r="S135" s="77"/>
      <c r="T135" s="77"/>
    </row>
    <row r="136" spans="1:20">
      <c r="A136" s="134" t="s">
        <v>220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</row>
    <row r="137" spans="1:20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20">
      <c r="A138" s="77" t="s">
        <v>221</v>
      </c>
      <c r="B138" s="135" t="s">
        <v>222</v>
      </c>
      <c r="C138" s="106">
        <f>SUMIF($R$7:$R$75,$B138,C$7:C$75)</f>
        <v>136102194.23981997</v>
      </c>
      <c r="D138" s="106">
        <f t="shared" ref="D138:O138" si="28">SUMIF($R$7:$R$75,$B138,D$7:D$75)</f>
        <v>131436223.44103</v>
      </c>
      <c r="E138" s="106">
        <f t="shared" si="28"/>
        <v>134150493.58698998</v>
      </c>
      <c r="F138" s="106">
        <f t="shared" si="28"/>
        <v>98997259.927010015</v>
      </c>
      <c r="G138" s="106">
        <f t="shared" si="28"/>
        <v>80136781.498999998</v>
      </c>
      <c r="H138" s="106">
        <f t="shared" si="28"/>
        <v>77555445.144000009</v>
      </c>
      <c r="I138" s="106">
        <f t="shared" si="28"/>
        <v>82043414.260999992</v>
      </c>
      <c r="J138" s="106">
        <f t="shared" si="28"/>
        <v>91263240.51199998</v>
      </c>
      <c r="K138" s="106">
        <f t="shared" si="28"/>
        <v>84182491.16399999</v>
      </c>
      <c r="L138" s="106">
        <f t="shared" si="28"/>
        <v>81988454.986000001</v>
      </c>
      <c r="M138" s="106">
        <f t="shared" si="28"/>
        <v>104759804.83600001</v>
      </c>
      <c r="N138" s="106">
        <f t="shared" si="28"/>
        <v>133139982.54722001</v>
      </c>
      <c r="O138" s="106">
        <f t="shared" si="28"/>
        <v>1235755786.1440699</v>
      </c>
      <c r="P138" s="77"/>
      <c r="Q138" s="77"/>
      <c r="R138" s="77"/>
      <c r="S138" s="77"/>
      <c r="T138" s="77"/>
    </row>
    <row r="139" spans="1:20">
      <c r="A139" s="77" t="s">
        <v>223</v>
      </c>
      <c r="B139" s="135" t="s">
        <v>224</v>
      </c>
      <c r="C139" s="106">
        <f t="shared" ref="C139:O148" si="29">SUMIF($R$7:$R$75,$B139,C$7:C$75)</f>
        <v>0</v>
      </c>
      <c r="D139" s="106">
        <f t="shared" si="29"/>
        <v>0</v>
      </c>
      <c r="E139" s="106">
        <f t="shared" si="29"/>
        <v>0</v>
      </c>
      <c r="F139" s="106">
        <f t="shared" si="29"/>
        <v>0</v>
      </c>
      <c r="G139" s="106">
        <f t="shared" si="29"/>
        <v>0</v>
      </c>
      <c r="H139" s="106">
        <f t="shared" si="29"/>
        <v>0</v>
      </c>
      <c r="I139" s="106">
        <f t="shared" si="29"/>
        <v>0</v>
      </c>
      <c r="J139" s="106">
        <f t="shared" si="29"/>
        <v>0</v>
      </c>
      <c r="K139" s="106">
        <f t="shared" si="29"/>
        <v>0</v>
      </c>
      <c r="L139" s="106">
        <f t="shared" si="29"/>
        <v>0</v>
      </c>
      <c r="M139" s="106">
        <f t="shared" si="29"/>
        <v>0</v>
      </c>
      <c r="N139" s="106">
        <f t="shared" si="29"/>
        <v>0</v>
      </c>
      <c r="O139" s="106">
        <f t="shared" si="29"/>
        <v>0</v>
      </c>
      <c r="P139" s="77"/>
      <c r="Q139" s="77"/>
      <c r="R139" s="77"/>
      <c r="S139" s="77"/>
      <c r="T139" s="77"/>
    </row>
    <row r="140" spans="1:20">
      <c r="A140" s="77" t="s">
        <v>225</v>
      </c>
      <c r="B140" s="135" t="s">
        <v>226</v>
      </c>
      <c r="C140" s="106">
        <f t="shared" si="29"/>
        <v>91324486.429179996</v>
      </c>
      <c r="D140" s="106">
        <f t="shared" si="29"/>
        <v>89175974.528600007</v>
      </c>
      <c r="E140" s="106">
        <f t="shared" si="29"/>
        <v>89270435.362999991</v>
      </c>
      <c r="F140" s="106">
        <f t="shared" si="29"/>
        <v>80608360.775999978</v>
      </c>
      <c r="G140" s="106">
        <f t="shared" si="29"/>
        <v>75671094.189940006</v>
      </c>
      <c r="H140" s="106">
        <f t="shared" si="29"/>
        <v>78684527.930000022</v>
      </c>
      <c r="I140" s="106">
        <f t="shared" si="29"/>
        <v>82048703.015000001</v>
      </c>
      <c r="J140" s="106">
        <f t="shared" si="29"/>
        <v>87727042.825000003</v>
      </c>
      <c r="K140" s="106">
        <f t="shared" si="29"/>
        <v>87369551.557999998</v>
      </c>
      <c r="L140" s="106">
        <f t="shared" si="29"/>
        <v>75947124.260000005</v>
      </c>
      <c r="M140" s="106">
        <f t="shared" si="29"/>
        <v>79501750.577999994</v>
      </c>
      <c r="N140" s="106">
        <f t="shared" si="29"/>
        <v>90869161.862409994</v>
      </c>
      <c r="O140" s="106">
        <f t="shared" si="29"/>
        <v>1008198213.3151301</v>
      </c>
      <c r="P140" s="77"/>
      <c r="Q140" s="77"/>
      <c r="R140" s="77"/>
      <c r="S140" s="77"/>
      <c r="T140" s="77"/>
    </row>
    <row r="141" spans="1:20">
      <c r="A141" s="77" t="s">
        <v>227</v>
      </c>
      <c r="B141" s="135" t="s">
        <v>228</v>
      </c>
      <c r="C141" s="106">
        <f t="shared" si="29"/>
        <v>62042092.685000002</v>
      </c>
      <c r="D141" s="106">
        <f t="shared" si="29"/>
        <v>64195373.952</v>
      </c>
      <c r="E141" s="106">
        <f t="shared" si="29"/>
        <v>58761271.185000002</v>
      </c>
      <c r="F141" s="106">
        <f t="shared" si="29"/>
        <v>100453915.46600001</v>
      </c>
      <c r="G141" s="106">
        <f t="shared" si="29"/>
        <v>93124106.349000007</v>
      </c>
      <c r="H141" s="106">
        <f t="shared" si="29"/>
        <v>98059313.193000004</v>
      </c>
      <c r="I141" s="106">
        <f t="shared" si="29"/>
        <v>91612502.763000011</v>
      </c>
      <c r="J141" s="106">
        <f t="shared" si="29"/>
        <v>98625986.120000005</v>
      </c>
      <c r="K141" s="106">
        <f t="shared" si="29"/>
        <v>100163211.64300001</v>
      </c>
      <c r="L141" s="106">
        <f t="shared" si="29"/>
        <v>82855626.958999991</v>
      </c>
      <c r="M141" s="106">
        <f t="shared" si="29"/>
        <v>99468742.066</v>
      </c>
      <c r="N141" s="106">
        <f t="shared" si="29"/>
        <v>97375282.763009995</v>
      </c>
      <c r="O141" s="106">
        <f t="shared" si="29"/>
        <v>1046737425.1440101</v>
      </c>
      <c r="P141" s="77"/>
      <c r="Q141" s="77"/>
      <c r="R141" s="77"/>
      <c r="S141" s="77"/>
      <c r="T141" s="77"/>
    </row>
    <row r="142" spans="1:20">
      <c r="A142" s="77" t="s">
        <v>229</v>
      </c>
      <c r="B142" s="135" t="s">
        <v>230</v>
      </c>
      <c r="C142" s="106">
        <f t="shared" si="29"/>
        <v>311667.09000000003</v>
      </c>
      <c r="D142" s="106">
        <f t="shared" si="29"/>
        <v>324709.93700000003</v>
      </c>
      <c r="E142" s="106">
        <f t="shared" si="29"/>
        <v>277118.571</v>
      </c>
      <c r="F142" s="106">
        <f t="shared" si="29"/>
        <v>313335.37</v>
      </c>
      <c r="G142" s="106">
        <f t="shared" si="29"/>
        <v>721102.89300000004</v>
      </c>
      <c r="H142" s="106">
        <f t="shared" si="29"/>
        <v>1265468.27</v>
      </c>
      <c r="I142" s="106">
        <f t="shared" si="29"/>
        <v>1578105.65</v>
      </c>
      <c r="J142" s="106">
        <f t="shared" si="29"/>
        <v>1684003.757</v>
      </c>
      <c r="K142" s="106">
        <f t="shared" si="29"/>
        <v>621394.30000000005</v>
      </c>
      <c r="L142" s="106">
        <f t="shared" si="29"/>
        <v>364864.15700000001</v>
      </c>
      <c r="M142" s="106">
        <f t="shared" si="29"/>
        <v>256153.16899999999</v>
      </c>
      <c r="N142" s="106">
        <f t="shared" si="29"/>
        <v>266944.783</v>
      </c>
      <c r="O142" s="106">
        <f t="shared" si="29"/>
        <v>7984867.9470000006</v>
      </c>
      <c r="P142" s="77"/>
      <c r="Q142" s="77"/>
      <c r="R142" s="77"/>
      <c r="S142" s="77"/>
      <c r="T142" s="77"/>
    </row>
    <row r="143" spans="1:20">
      <c r="A143" s="77" t="s">
        <v>231</v>
      </c>
      <c r="B143" s="135" t="s">
        <v>232</v>
      </c>
      <c r="C143" s="106">
        <f t="shared" si="29"/>
        <v>641203.98599999992</v>
      </c>
      <c r="D143" s="106">
        <f t="shared" si="29"/>
        <v>579466.63699999999</v>
      </c>
      <c r="E143" s="106">
        <f t="shared" si="29"/>
        <v>580475.15300000005</v>
      </c>
      <c r="F143" s="106">
        <f t="shared" si="29"/>
        <v>608818.505</v>
      </c>
      <c r="G143" s="106">
        <f t="shared" si="29"/>
        <v>609490.72</v>
      </c>
      <c r="H143" s="106">
        <f t="shared" si="29"/>
        <v>591143.16700000002</v>
      </c>
      <c r="I143" s="106">
        <f t="shared" si="29"/>
        <v>618962.73199999996</v>
      </c>
      <c r="J143" s="106">
        <f t="shared" si="29"/>
        <v>595450.63911999995</v>
      </c>
      <c r="K143" s="106">
        <f t="shared" si="29"/>
        <v>600145.02880999993</v>
      </c>
      <c r="L143" s="106">
        <f t="shared" si="29"/>
        <v>597020.89500000002</v>
      </c>
      <c r="M143" s="106">
        <f t="shared" si="29"/>
        <v>555792.37699999998</v>
      </c>
      <c r="N143" s="106">
        <f t="shared" si="29"/>
        <v>665338.56599999999</v>
      </c>
      <c r="O143" s="106">
        <f t="shared" si="29"/>
        <v>7243308.4059299994</v>
      </c>
      <c r="P143" s="77"/>
      <c r="Q143" s="77"/>
      <c r="R143" s="77"/>
      <c r="S143" s="77"/>
      <c r="T143" s="77"/>
    </row>
    <row r="144" spans="1:20">
      <c r="A144" s="77" t="s">
        <v>233</v>
      </c>
      <c r="B144" s="135" t="s">
        <v>234</v>
      </c>
      <c r="C144" s="106">
        <f t="shared" si="29"/>
        <v>0</v>
      </c>
      <c r="D144" s="106">
        <f t="shared" si="29"/>
        <v>0</v>
      </c>
      <c r="E144" s="106">
        <f t="shared" si="29"/>
        <v>0</v>
      </c>
      <c r="F144" s="106">
        <f t="shared" si="29"/>
        <v>0</v>
      </c>
      <c r="G144" s="106">
        <f t="shared" si="29"/>
        <v>0</v>
      </c>
      <c r="H144" s="106">
        <f t="shared" si="29"/>
        <v>0</v>
      </c>
      <c r="I144" s="106">
        <f t="shared" si="29"/>
        <v>0</v>
      </c>
      <c r="J144" s="106">
        <f t="shared" si="29"/>
        <v>0</v>
      </c>
      <c r="K144" s="106">
        <f t="shared" si="29"/>
        <v>0</v>
      </c>
      <c r="L144" s="106">
        <f t="shared" si="29"/>
        <v>0</v>
      </c>
      <c r="M144" s="106">
        <f t="shared" si="29"/>
        <v>0</v>
      </c>
      <c r="N144" s="106">
        <f t="shared" si="29"/>
        <v>0</v>
      </c>
      <c r="O144" s="106">
        <f t="shared" si="29"/>
        <v>0</v>
      </c>
      <c r="P144" s="77"/>
      <c r="Q144" s="77"/>
      <c r="R144" s="77"/>
      <c r="S144" s="77"/>
      <c r="T144" s="77"/>
    </row>
    <row r="145" spans="1:20">
      <c r="A145" s="77" t="s">
        <v>235</v>
      </c>
      <c r="B145" s="135" t="s">
        <v>236</v>
      </c>
      <c r="C145" s="106">
        <f t="shared" si="29"/>
        <v>278343.647</v>
      </c>
      <c r="D145" s="106">
        <f t="shared" si="29"/>
        <v>273999.67299999995</v>
      </c>
      <c r="E145" s="106">
        <f t="shared" si="29"/>
        <v>260763.66499999998</v>
      </c>
      <c r="F145" s="106">
        <f t="shared" si="29"/>
        <v>197154.83099999998</v>
      </c>
      <c r="G145" s="106">
        <f t="shared" si="29"/>
        <v>158567.473</v>
      </c>
      <c r="H145" s="106">
        <f t="shared" si="29"/>
        <v>194179.326</v>
      </c>
      <c r="I145" s="106">
        <f t="shared" si="29"/>
        <v>207744.14600000001</v>
      </c>
      <c r="J145" s="106">
        <f t="shared" si="29"/>
        <v>234679.693</v>
      </c>
      <c r="K145" s="106">
        <f t="shared" si="29"/>
        <v>138490.22</v>
      </c>
      <c r="L145" s="106">
        <f t="shared" si="29"/>
        <v>150125.86000000002</v>
      </c>
      <c r="M145" s="106">
        <f t="shared" si="29"/>
        <v>210419.291</v>
      </c>
      <c r="N145" s="106">
        <f t="shared" si="29"/>
        <v>257183.217</v>
      </c>
      <c r="O145" s="106">
        <f t="shared" si="29"/>
        <v>2561651.0419999999</v>
      </c>
      <c r="P145" s="77"/>
      <c r="Q145" s="77"/>
      <c r="R145" s="77"/>
      <c r="S145" s="77"/>
      <c r="T145" s="77"/>
    </row>
    <row r="146" spans="1:20">
      <c r="A146" s="77" t="s">
        <v>237</v>
      </c>
      <c r="B146" s="135" t="s">
        <v>238</v>
      </c>
      <c r="C146" s="106">
        <f t="shared" si="29"/>
        <v>0</v>
      </c>
      <c r="D146" s="106">
        <f t="shared" si="29"/>
        <v>0</v>
      </c>
      <c r="E146" s="106">
        <f t="shared" si="29"/>
        <v>0</v>
      </c>
      <c r="F146" s="106">
        <f t="shared" si="29"/>
        <v>0</v>
      </c>
      <c r="G146" s="106">
        <f t="shared" si="29"/>
        <v>0</v>
      </c>
      <c r="H146" s="106">
        <f t="shared" si="29"/>
        <v>0</v>
      </c>
      <c r="I146" s="106">
        <f t="shared" si="29"/>
        <v>0</v>
      </c>
      <c r="J146" s="106">
        <f t="shared" si="29"/>
        <v>0</v>
      </c>
      <c r="K146" s="106">
        <f t="shared" si="29"/>
        <v>0</v>
      </c>
      <c r="L146" s="106">
        <f t="shared" si="29"/>
        <v>0</v>
      </c>
      <c r="M146" s="106">
        <f t="shared" si="29"/>
        <v>0</v>
      </c>
      <c r="N146" s="106">
        <f t="shared" si="29"/>
        <v>0</v>
      </c>
      <c r="O146" s="106">
        <f t="shared" si="29"/>
        <v>0</v>
      </c>
      <c r="P146" s="77"/>
      <c r="Q146" s="77"/>
      <c r="R146" s="77"/>
      <c r="S146" s="77"/>
      <c r="T146" s="77"/>
    </row>
    <row r="147" spans="1:20">
      <c r="A147" s="77" t="s">
        <v>239</v>
      </c>
      <c r="B147" s="135" t="s">
        <v>240</v>
      </c>
      <c r="C147" s="106">
        <f t="shared" si="29"/>
        <v>0</v>
      </c>
      <c r="D147" s="106">
        <f t="shared" si="29"/>
        <v>0</v>
      </c>
      <c r="E147" s="106">
        <f t="shared" si="29"/>
        <v>0</v>
      </c>
      <c r="F147" s="106">
        <f t="shared" si="29"/>
        <v>0</v>
      </c>
      <c r="G147" s="106">
        <f t="shared" si="29"/>
        <v>0</v>
      </c>
      <c r="H147" s="106">
        <f t="shared" si="29"/>
        <v>0</v>
      </c>
      <c r="I147" s="106">
        <f t="shared" si="29"/>
        <v>0</v>
      </c>
      <c r="J147" s="106">
        <f t="shared" si="29"/>
        <v>0</v>
      </c>
      <c r="K147" s="106">
        <f t="shared" si="29"/>
        <v>0</v>
      </c>
      <c r="L147" s="106">
        <f t="shared" si="29"/>
        <v>0</v>
      </c>
      <c r="M147" s="106">
        <f t="shared" si="29"/>
        <v>0</v>
      </c>
      <c r="N147" s="106">
        <f t="shared" si="29"/>
        <v>0</v>
      </c>
      <c r="O147" s="106">
        <f t="shared" si="29"/>
        <v>0</v>
      </c>
      <c r="P147" s="77"/>
      <c r="Q147" s="77"/>
      <c r="R147" s="77"/>
      <c r="S147" s="77"/>
      <c r="T147" s="77"/>
    </row>
    <row r="148" spans="1:20">
      <c r="A148" s="77" t="s">
        <v>241</v>
      </c>
      <c r="B148" s="135" t="s">
        <v>242</v>
      </c>
      <c r="C148" s="106">
        <f t="shared" si="29"/>
        <v>0</v>
      </c>
      <c r="D148" s="106">
        <f t="shared" si="29"/>
        <v>0</v>
      </c>
      <c r="E148" s="106">
        <f t="shared" si="29"/>
        <v>0</v>
      </c>
      <c r="F148" s="106">
        <f t="shared" si="29"/>
        <v>0</v>
      </c>
      <c r="G148" s="106">
        <f t="shared" si="29"/>
        <v>0</v>
      </c>
      <c r="H148" s="106">
        <f t="shared" si="29"/>
        <v>0</v>
      </c>
      <c r="I148" s="106">
        <f t="shared" si="29"/>
        <v>0</v>
      </c>
      <c r="J148" s="106">
        <f t="shared" si="29"/>
        <v>0</v>
      </c>
      <c r="K148" s="106">
        <f t="shared" si="29"/>
        <v>0</v>
      </c>
      <c r="L148" s="106">
        <f t="shared" si="29"/>
        <v>0</v>
      </c>
      <c r="M148" s="106">
        <f t="shared" si="29"/>
        <v>0</v>
      </c>
      <c r="N148" s="106">
        <f t="shared" si="29"/>
        <v>0</v>
      </c>
      <c r="O148" s="106">
        <f t="shared" si="29"/>
        <v>0</v>
      </c>
      <c r="P148" s="77"/>
      <c r="Q148" s="77"/>
      <c r="R148" s="77"/>
      <c r="S148" s="77"/>
      <c r="T148" s="77"/>
    </row>
    <row r="149" spans="1:20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</row>
    <row r="150" spans="1:20">
      <c r="A150" s="77"/>
      <c r="B150" s="77"/>
      <c r="C150" s="100">
        <f t="shared" ref="C150:N150" si="30">SUM(C138:C149)</f>
        <v>290699988.07699996</v>
      </c>
      <c r="D150" s="100">
        <f t="shared" si="30"/>
        <v>285985748.16863</v>
      </c>
      <c r="E150" s="100">
        <f t="shared" si="30"/>
        <v>283300557.52398998</v>
      </c>
      <c r="F150" s="100">
        <f t="shared" si="30"/>
        <v>281178844.87500995</v>
      </c>
      <c r="G150" s="100">
        <f t="shared" si="30"/>
        <v>250421143.12393999</v>
      </c>
      <c r="H150" s="100">
        <f t="shared" si="30"/>
        <v>256350077.03000003</v>
      </c>
      <c r="I150" s="100">
        <f t="shared" si="30"/>
        <v>258109432.567</v>
      </c>
      <c r="J150" s="100">
        <f t="shared" si="30"/>
        <v>280130403.54612005</v>
      </c>
      <c r="K150" s="100">
        <f t="shared" si="30"/>
        <v>273075283.91381007</v>
      </c>
      <c r="L150" s="100">
        <f t="shared" si="30"/>
        <v>241903217.11700001</v>
      </c>
      <c r="M150" s="100">
        <f t="shared" si="30"/>
        <v>284752662.31700003</v>
      </c>
      <c r="N150" s="100">
        <f t="shared" si="30"/>
        <v>322573893.73863995</v>
      </c>
      <c r="O150" s="100">
        <f>IF(ROUND(SUM(O138:O149),3)&lt;&gt;ROUND(SUM(C150:N150),3),#VALUE!,SUM(C150:N150))</f>
        <v>3308481251.9981399</v>
      </c>
      <c r="P150" s="77"/>
      <c r="Q150" s="77"/>
      <c r="R150" s="77"/>
      <c r="S150" s="77"/>
      <c r="T150" s="77"/>
    </row>
    <row r="151" spans="1:20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106">
        <f>O150-O131</f>
        <v>0</v>
      </c>
      <c r="P151" s="77"/>
      <c r="Q151" s="77"/>
      <c r="R151" s="77"/>
      <c r="S151" s="77"/>
      <c r="T151" s="77"/>
    </row>
    <row r="152" spans="1:20">
      <c r="A152" s="137" t="s">
        <v>203</v>
      </c>
    </row>
    <row r="153" spans="1:20">
      <c r="A153" t="s">
        <v>215</v>
      </c>
      <c r="B153" t="s">
        <v>206</v>
      </c>
      <c r="C153" s="106">
        <f ca="1">SUMIF($S$6:$S$75,$A153,C$6:C$73)</f>
        <v>0</v>
      </c>
      <c r="D153" s="106">
        <f t="shared" ref="D153:O153" ca="1" si="31">SUMIF($S$6:$S$75,$A153,D$6:D$73)</f>
        <v>0</v>
      </c>
      <c r="E153" s="106">
        <f t="shared" ca="1" si="31"/>
        <v>0</v>
      </c>
      <c r="F153" s="106">
        <f t="shared" ca="1" si="31"/>
        <v>0</v>
      </c>
      <c r="G153" s="106">
        <f t="shared" ca="1" si="31"/>
        <v>0</v>
      </c>
      <c r="H153" s="106">
        <f t="shared" ca="1" si="31"/>
        <v>0</v>
      </c>
      <c r="I153" s="106">
        <f t="shared" ca="1" si="31"/>
        <v>0</v>
      </c>
      <c r="J153" s="106">
        <f t="shared" ca="1" si="31"/>
        <v>0</v>
      </c>
      <c r="K153" s="106">
        <f t="shared" ca="1" si="31"/>
        <v>0</v>
      </c>
      <c r="L153" s="106">
        <f t="shared" ca="1" si="31"/>
        <v>0</v>
      </c>
      <c r="M153" s="106">
        <f t="shared" ca="1" si="31"/>
        <v>0</v>
      </c>
      <c r="N153" s="106">
        <f t="shared" ca="1" si="31"/>
        <v>0</v>
      </c>
      <c r="O153" s="106">
        <f t="shared" ca="1" si="31"/>
        <v>0</v>
      </c>
    </row>
    <row r="154" spans="1:20">
      <c r="A154" t="s">
        <v>216</v>
      </c>
      <c r="B154" t="s">
        <v>204</v>
      </c>
      <c r="C154" s="106">
        <f t="shared" ref="C154:O156" ca="1" si="32">SUMIF($S$6:$S$75,$A154,C$6:C$73)</f>
        <v>33916099.84217</v>
      </c>
      <c r="D154" s="106">
        <f t="shared" ca="1" si="32"/>
        <v>32992152.796</v>
      </c>
      <c r="E154" s="106">
        <f t="shared" ca="1" si="32"/>
        <v>33409475.271000002</v>
      </c>
      <c r="F154" s="106">
        <f t="shared" ca="1" si="32"/>
        <v>27982086.171999998</v>
      </c>
      <c r="G154" s="106">
        <f t="shared" ca="1" si="32"/>
        <v>25273148.884</v>
      </c>
      <c r="H154" s="106">
        <f t="shared" ca="1" si="32"/>
        <v>25862658.596000001</v>
      </c>
      <c r="I154" s="106">
        <f t="shared" ca="1" si="32"/>
        <v>27369346.011999998</v>
      </c>
      <c r="J154" s="106">
        <f t="shared" ca="1" si="32"/>
        <v>29844645.675000001</v>
      </c>
      <c r="K154" s="106">
        <f t="shared" ca="1" si="32"/>
        <v>28946515.543000001</v>
      </c>
      <c r="L154" s="106">
        <f t="shared" ca="1" si="32"/>
        <v>25701604.918000001</v>
      </c>
      <c r="M154" s="106">
        <f t="shared" ca="1" si="32"/>
        <v>28767562.956999999</v>
      </c>
      <c r="N154" s="106">
        <f t="shared" ca="1" si="32"/>
        <v>34533110.248410001</v>
      </c>
      <c r="O154" s="106">
        <f t="shared" ca="1" si="32"/>
        <v>354598406.91457999</v>
      </c>
    </row>
    <row r="155" spans="1:20">
      <c r="A155" t="s">
        <v>217</v>
      </c>
      <c r="B155" t="s">
        <v>205</v>
      </c>
      <c r="C155" s="106">
        <f t="shared" ca="1" si="32"/>
        <v>3182204.9354400001</v>
      </c>
      <c r="D155" s="106">
        <f t="shared" ca="1" si="32"/>
        <v>3163347.9480099999</v>
      </c>
      <c r="E155" s="106">
        <f t="shared" ca="1" si="32"/>
        <v>3245374.4539899998</v>
      </c>
      <c r="F155" s="106">
        <f t="shared" ca="1" si="32"/>
        <v>2334203.13601</v>
      </c>
      <c r="G155" s="106">
        <f t="shared" ca="1" si="32"/>
        <v>1798831.4539999999</v>
      </c>
      <c r="H155" s="106">
        <f t="shared" ca="1" si="32"/>
        <v>1632204.52</v>
      </c>
      <c r="I155" s="106">
        <f t="shared" ca="1" si="32"/>
        <v>1717841.946</v>
      </c>
      <c r="J155" s="106">
        <f t="shared" ca="1" si="32"/>
        <v>1848844.1810000001</v>
      </c>
      <c r="K155" s="106">
        <f t="shared" ca="1" si="32"/>
        <v>1864064.5649999999</v>
      </c>
      <c r="L155" s="106">
        <f t="shared" ca="1" si="32"/>
        <v>1932585.9939999999</v>
      </c>
      <c r="M155" s="106">
        <f t="shared" ca="1" si="32"/>
        <v>2472069.787</v>
      </c>
      <c r="N155" s="106">
        <f t="shared" ca="1" si="32"/>
        <v>3142789.3150499999</v>
      </c>
      <c r="O155" s="106">
        <f t="shared" ca="1" si="32"/>
        <v>28334362.2355</v>
      </c>
    </row>
    <row r="156" spans="1:20">
      <c r="A156" s="77" t="s">
        <v>207</v>
      </c>
      <c r="B156" t="s">
        <v>208</v>
      </c>
      <c r="C156" s="106">
        <f t="shared" ca="1" si="32"/>
        <v>0</v>
      </c>
      <c r="D156" s="106">
        <f t="shared" ca="1" si="32"/>
        <v>0</v>
      </c>
      <c r="E156" s="106">
        <f t="shared" ca="1" si="32"/>
        <v>0</v>
      </c>
      <c r="F156" s="106">
        <f t="shared" ca="1" si="32"/>
        <v>0</v>
      </c>
      <c r="G156" s="106">
        <f t="shared" ca="1" si="32"/>
        <v>0</v>
      </c>
      <c r="H156" s="106">
        <f t="shared" ca="1" si="32"/>
        <v>0</v>
      </c>
      <c r="I156" s="106">
        <f t="shared" ca="1" si="32"/>
        <v>0</v>
      </c>
      <c r="J156" s="106">
        <f t="shared" ca="1" si="32"/>
        <v>0</v>
      </c>
      <c r="K156" s="106">
        <f t="shared" ca="1" si="32"/>
        <v>0</v>
      </c>
      <c r="L156" s="106">
        <f t="shared" ca="1" si="32"/>
        <v>0</v>
      </c>
      <c r="M156" s="106">
        <f t="shared" ca="1" si="32"/>
        <v>0</v>
      </c>
      <c r="N156" s="106">
        <f t="shared" ca="1" si="32"/>
        <v>0</v>
      </c>
      <c r="O156" s="106">
        <f t="shared" ca="1" si="32"/>
        <v>0</v>
      </c>
    </row>
    <row r="157" spans="1:20">
      <c r="C157" s="133">
        <f ca="1">SUM(C153:C156)</f>
        <v>37098304.777610004</v>
      </c>
      <c r="D157" s="133">
        <f t="shared" ref="D157:N157" ca="1" si="33">SUM(D153:D156)</f>
        <v>36155500.744010001</v>
      </c>
      <c r="E157" s="133">
        <f t="shared" ca="1" si="33"/>
        <v>36654849.724990003</v>
      </c>
      <c r="F157" s="133">
        <f t="shared" ca="1" si="33"/>
        <v>30316289.308009997</v>
      </c>
      <c r="G157" s="133">
        <f t="shared" ca="1" si="33"/>
        <v>27071980.338</v>
      </c>
      <c r="H157" s="133">
        <f t="shared" ca="1" si="33"/>
        <v>27494863.116</v>
      </c>
      <c r="I157" s="133">
        <f t="shared" ca="1" si="33"/>
        <v>29087187.957999997</v>
      </c>
      <c r="J157" s="133">
        <f t="shared" ca="1" si="33"/>
        <v>31693489.856000002</v>
      </c>
      <c r="K157" s="133">
        <f t="shared" ca="1" si="33"/>
        <v>30810580.108000003</v>
      </c>
      <c r="L157" s="133">
        <f t="shared" ca="1" si="33"/>
        <v>27634190.912</v>
      </c>
      <c r="M157" s="133">
        <f t="shared" ca="1" si="33"/>
        <v>31239632.743999999</v>
      </c>
      <c r="N157" s="133">
        <f t="shared" ca="1" si="33"/>
        <v>37675899.56346</v>
      </c>
      <c r="O157" s="133">
        <f ca="1">IF(ROUND(SUM(O153:O156),3)&lt;&gt;ROUND(SUM(C157:N157),3),#VALUE!,SUM(C157:N157))</f>
        <v>382932769.15008003</v>
      </c>
    </row>
    <row r="159" spans="1:20">
      <c r="B159" t="s">
        <v>209</v>
      </c>
      <c r="C159" s="132">
        <f>SUM(C104:C105)</f>
        <v>37738154.267609999</v>
      </c>
      <c r="D159" s="132">
        <f t="shared" ref="D159:N159" si="34">SUM(D104:D105)</f>
        <v>36762670.39401</v>
      </c>
      <c r="E159" s="132">
        <f t="shared" si="34"/>
        <v>37239087.224989995</v>
      </c>
      <c r="F159" s="132">
        <f t="shared" si="34"/>
        <v>30857952.09801</v>
      </c>
      <c r="G159" s="132">
        <f t="shared" si="34"/>
        <v>27534524.668000001</v>
      </c>
      <c r="H159" s="132">
        <f t="shared" si="34"/>
        <v>27983468.155999999</v>
      </c>
      <c r="I159" s="132">
        <f t="shared" si="34"/>
        <v>29548200.588</v>
      </c>
      <c r="J159" s="132">
        <f t="shared" si="34"/>
        <v>32171151.086000003</v>
      </c>
      <c r="K159" s="132">
        <f t="shared" si="34"/>
        <v>31303164.588</v>
      </c>
      <c r="L159" s="132">
        <f t="shared" si="34"/>
        <v>28071496.811999999</v>
      </c>
      <c r="M159" s="132">
        <f t="shared" si="34"/>
        <v>31739364.903999999</v>
      </c>
      <c r="N159" s="132">
        <f t="shared" si="34"/>
        <v>38229500.393459998</v>
      </c>
      <c r="O159" s="132">
        <f>SUM(O104:O105)</f>
        <v>389178735.18008</v>
      </c>
    </row>
    <row r="160" spans="1:20">
      <c r="B160" t="s">
        <v>210</v>
      </c>
      <c r="C160" s="132">
        <f ca="1">C157</f>
        <v>37098304.777610004</v>
      </c>
      <c r="D160" s="132">
        <f t="shared" ref="D160:N160" ca="1" si="35">D157</f>
        <v>36155500.744010001</v>
      </c>
      <c r="E160" s="132">
        <f t="shared" ca="1" si="35"/>
        <v>36654849.724990003</v>
      </c>
      <c r="F160" s="132">
        <f t="shared" ca="1" si="35"/>
        <v>30316289.308009997</v>
      </c>
      <c r="G160" s="132">
        <f t="shared" ca="1" si="35"/>
        <v>27071980.338</v>
      </c>
      <c r="H160" s="132">
        <f t="shared" ca="1" si="35"/>
        <v>27494863.116</v>
      </c>
      <c r="I160" s="132">
        <f t="shared" ca="1" si="35"/>
        <v>29087187.957999997</v>
      </c>
      <c r="J160" s="132">
        <f t="shared" ca="1" si="35"/>
        <v>31693489.856000002</v>
      </c>
      <c r="K160" s="132">
        <f t="shared" ca="1" si="35"/>
        <v>30810580.108000003</v>
      </c>
      <c r="L160" s="132">
        <f t="shared" ca="1" si="35"/>
        <v>27634190.912</v>
      </c>
      <c r="M160" s="132">
        <f t="shared" ca="1" si="35"/>
        <v>31239632.743999999</v>
      </c>
      <c r="N160" s="132">
        <f t="shared" ca="1" si="35"/>
        <v>37675899.56346</v>
      </c>
      <c r="O160" s="132">
        <f ca="1">O157</f>
        <v>382932769.15008003</v>
      </c>
    </row>
    <row r="161" spans="1:15">
      <c r="B161" t="s">
        <v>211</v>
      </c>
      <c r="C161" s="133">
        <f ca="1">C159-C160</f>
        <v>639849.48999999464</v>
      </c>
      <c r="D161" s="133">
        <f t="shared" ref="D161:N161" ca="1" si="36">D159-D160</f>
        <v>607169.64999999851</v>
      </c>
      <c r="E161" s="133">
        <f t="shared" ca="1" si="36"/>
        <v>584237.49999999255</v>
      </c>
      <c r="F161" s="133">
        <f t="shared" ca="1" si="36"/>
        <v>541662.79000000283</v>
      </c>
      <c r="G161" s="133">
        <f t="shared" ca="1" si="36"/>
        <v>462544.33000000194</v>
      </c>
      <c r="H161" s="133">
        <f t="shared" ca="1" si="36"/>
        <v>488605.03999999911</v>
      </c>
      <c r="I161" s="133">
        <f t="shared" ca="1" si="36"/>
        <v>461012.63000000268</v>
      </c>
      <c r="J161" s="133">
        <f t="shared" ca="1" si="36"/>
        <v>477661.23000000045</v>
      </c>
      <c r="K161" s="133">
        <f t="shared" ca="1" si="36"/>
        <v>492584.47999999672</v>
      </c>
      <c r="L161" s="133">
        <f t="shared" ca="1" si="36"/>
        <v>437305.89999999851</v>
      </c>
      <c r="M161" s="133">
        <f t="shared" ca="1" si="36"/>
        <v>499732.16000000015</v>
      </c>
      <c r="N161" s="133">
        <f t="shared" ca="1" si="36"/>
        <v>553600.82999999821</v>
      </c>
      <c r="O161" s="133">
        <f ca="1">IF(ROUND(O159-O160,3)&lt;&gt;ROUND(SUM(C161:N161),3),#VALUE!,SUM(C161:N161))</f>
        <v>6245966.0299999863</v>
      </c>
    </row>
    <row r="163" spans="1:15">
      <c r="A163" s="137" t="s">
        <v>203</v>
      </c>
    </row>
    <row r="164" spans="1:15">
      <c r="A164" s="233" t="s">
        <v>2422</v>
      </c>
      <c r="B164" t="s">
        <v>2426</v>
      </c>
      <c r="C164" s="106">
        <f t="shared" ref="C164:O169" si="37">SUMIF($S$6:$S$76,$A164,C$6:C$76)</f>
        <v>0</v>
      </c>
      <c r="D164" s="106">
        <f t="shared" si="37"/>
        <v>0</v>
      </c>
      <c r="E164" s="106">
        <f t="shared" si="37"/>
        <v>0</v>
      </c>
      <c r="F164" s="106">
        <f t="shared" si="37"/>
        <v>0</v>
      </c>
      <c r="G164" s="106">
        <f t="shared" si="37"/>
        <v>0</v>
      </c>
      <c r="H164" s="106">
        <f t="shared" si="37"/>
        <v>0</v>
      </c>
      <c r="I164" s="106">
        <f t="shared" si="37"/>
        <v>0</v>
      </c>
      <c r="J164" s="106">
        <f t="shared" si="37"/>
        <v>0</v>
      </c>
      <c r="K164" s="106">
        <f t="shared" si="37"/>
        <v>0</v>
      </c>
      <c r="L164" s="106">
        <f t="shared" si="37"/>
        <v>0</v>
      </c>
      <c r="M164" s="106">
        <f t="shared" si="37"/>
        <v>0</v>
      </c>
      <c r="N164" s="106">
        <f t="shared" si="37"/>
        <v>0</v>
      </c>
      <c r="O164" s="106">
        <f t="shared" si="37"/>
        <v>0</v>
      </c>
    </row>
    <row r="165" spans="1:15">
      <c r="A165" s="233" t="s">
        <v>2423</v>
      </c>
      <c r="B165" t="s">
        <v>2427</v>
      </c>
      <c r="C165" s="106">
        <f t="shared" si="37"/>
        <v>49177593.200000003</v>
      </c>
      <c r="D165" s="106">
        <f t="shared" si="37"/>
        <v>48543077</v>
      </c>
      <c r="E165" s="106">
        <f t="shared" si="37"/>
        <v>48726004.799999997</v>
      </c>
      <c r="F165" s="106">
        <f t="shared" si="37"/>
        <v>45139709</v>
      </c>
      <c r="G165" s="106">
        <f t="shared" si="37"/>
        <v>42934362.399999999</v>
      </c>
      <c r="H165" s="106">
        <f t="shared" si="37"/>
        <v>44193745.600000001</v>
      </c>
      <c r="I165" s="106">
        <f t="shared" si="37"/>
        <v>45370861.200000003</v>
      </c>
      <c r="J165" s="106">
        <f t="shared" si="37"/>
        <v>47713056</v>
      </c>
      <c r="K165" s="106">
        <f t="shared" si="37"/>
        <v>48264094.399999999</v>
      </c>
      <c r="L165" s="106">
        <f t="shared" si="37"/>
        <v>42341437.799999997</v>
      </c>
      <c r="M165" s="106">
        <f t="shared" si="37"/>
        <v>43530184.600000001</v>
      </c>
      <c r="N165" s="106">
        <f t="shared" si="37"/>
        <v>49127741.200000003</v>
      </c>
      <c r="O165" s="106">
        <f t="shared" si="37"/>
        <v>555061867.20000005</v>
      </c>
    </row>
    <row r="166" spans="1:15">
      <c r="A166" s="237" t="s">
        <v>2440</v>
      </c>
      <c r="B166" s="19" t="s">
        <v>2439</v>
      </c>
      <c r="C166" s="106">
        <f t="shared" si="37"/>
        <v>5145585.5999999996</v>
      </c>
      <c r="D166" s="106">
        <f t="shared" si="37"/>
        <v>5138972.4000000004</v>
      </c>
      <c r="E166" s="106">
        <f t="shared" si="37"/>
        <v>5259026.4000000004</v>
      </c>
      <c r="F166" s="106">
        <f t="shared" si="37"/>
        <v>5567991.5999999996</v>
      </c>
      <c r="G166" s="106">
        <f t="shared" si="37"/>
        <v>5171980.8</v>
      </c>
      <c r="H166" s="106">
        <f t="shared" si="37"/>
        <v>5171756.2</v>
      </c>
      <c r="I166" s="106">
        <f t="shared" si="37"/>
        <v>5001058.4000000004</v>
      </c>
      <c r="J166" s="106">
        <f t="shared" si="37"/>
        <v>5271853</v>
      </c>
      <c r="K166" s="106">
        <f t="shared" si="37"/>
        <v>5301180.8</v>
      </c>
      <c r="L166" s="106">
        <f t="shared" si="37"/>
        <v>5661574.4000000004</v>
      </c>
      <c r="M166" s="106">
        <f t="shared" si="37"/>
        <v>6181766.7999999998</v>
      </c>
      <c r="N166" s="106">
        <f t="shared" si="37"/>
        <v>7204563.5999999996</v>
      </c>
      <c r="O166" s="106">
        <f t="shared" si="37"/>
        <v>66077310</v>
      </c>
    </row>
    <row r="167" spans="1:15">
      <c r="A167" s="233" t="s">
        <v>2424</v>
      </c>
      <c r="B167" t="s">
        <v>2428</v>
      </c>
      <c r="C167" s="106">
        <f t="shared" si="37"/>
        <v>752160</v>
      </c>
      <c r="D167" s="106">
        <f t="shared" si="37"/>
        <v>723160</v>
      </c>
      <c r="E167" s="106">
        <f t="shared" si="37"/>
        <v>800960</v>
      </c>
      <c r="F167" s="106">
        <f t="shared" si="37"/>
        <v>585000</v>
      </c>
      <c r="G167" s="106">
        <f t="shared" si="37"/>
        <v>488120</v>
      </c>
      <c r="H167" s="106">
        <f t="shared" si="37"/>
        <v>473520</v>
      </c>
      <c r="I167" s="106">
        <f t="shared" si="37"/>
        <v>504800</v>
      </c>
      <c r="J167" s="106">
        <f t="shared" si="37"/>
        <v>563040</v>
      </c>
      <c r="K167" s="106">
        <f t="shared" si="37"/>
        <v>571880</v>
      </c>
      <c r="L167" s="106">
        <f t="shared" si="37"/>
        <v>479000</v>
      </c>
      <c r="M167" s="106">
        <f t="shared" si="37"/>
        <v>559600</v>
      </c>
      <c r="N167" s="106">
        <f t="shared" si="37"/>
        <v>679240</v>
      </c>
      <c r="O167" s="106">
        <f t="shared" si="37"/>
        <v>7180480</v>
      </c>
    </row>
    <row r="168" spans="1:15">
      <c r="A168" s="135" t="s">
        <v>2425</v>
      </c>
      <c r="B168" t="s">
        <v>2429</v>
      </c>
      <c r="C168" s="106">
        <f t="shared" si="37"/>
        <v>0</v>
      </c>
      <c r="D168" s="106">
        <f t="shared" si="37"/>
        <v>0</v>
      </c>
      <c r="E168" s="106">
        <f t="shared" si="37"/>
        <v>0</v>
      </c>
      <c r="F168" s="106">
        <f t="shared" si="37"/>
        <v>0</v>
      </c>
      <c r="G168" s="106">
        <f t="shared" si="37"/>
        <v>0</v>
      </c>
      <c r="H168" s="106">
        <f t="shared" si="37"/>
        <v>0</v>
      </c>
      <c r="I168" s="106">
        <f t="shared" si="37"/>
        <v>0</v>
      </c>
      <c r="J168" s="106">
        <f t="shared" si="37"/>
        <v>0</v>
      </c>
      <c r="K168" s="106">
        <f t="shared" si="37"/>
        <v>0</v>
      </c>
      <c r="L168" s="106">
        <f t="shared" si="37"/>
        <v>0</v>
      </c>
      <c r="M168" s="106">
        <f t="shared" si="37"/>
        <v>0</v>
      </c>
      <c r="N168" s="106">
        <f t="shared" si="37"/>
        <v>0</v>
      </c>
      <c r="O168" s="106">
        <f t="shared" si="37"/>
        <v>0</v>
      </c>
    </row>
    <row r="169" spans="1:15">
      <c r="A169" s="238" t="s">
        <v>2441</v>
      </c>
      <c r="B169" s="19" t="s">
        <v>2439</v>
      </c>
      <c r="C169" s="106">
        <f t="shared" si="37"/>
        <v>0</v>
      </c>
      <c r="D169" s="106">
        <f t="shared" si="37"/>
        <v>0</v>
      </c>
      <c r="E169" s="106">
        <f t="shared" si="37"/>
        <v>0</v>
      </c>
      <c r="F169" s="106">
        <f t="shared" si="37"/>
        <v>0</v>
      </c>
      <c r="G169" s="106">
        <f t="shared" si="37"/>
        <v>0</v>
      </c>
      <c r="H169" s="106">
        <f t="shared" si="37"/>
        <v>0</v>
      </c>
      <c r="I169" s="106">
        <f t="shared" si="37"/>
        <v>0</v>
      </c>
      <c r="J169" s="106">
        <f t="shared" si="37"/>
        <v>0</v>
      </c>
      <c r="K169" s="106">
        <f t="shared" si="37"/>
        <v>0</v>
      </c>
      <c r="L169" s="106">
        <f t="shared" si="37"/>
        <v>0</v>
      </c>
      <c r="M169" s="106">
        <f t="shared" si="37"/>
        <v>0</v>
      </c>
      <c r="N169" s="106">
        <f t="shared" si="37"/>
        <v>0</v>
      </c>
      <c r="O169" s="106">
        <f t="shared" si="37"/>
        <v>0</v>
      </c>
    </row>
    <row r="170" spans="1:15">
      <c r="C170" s="133">
        <f t="shared" ref="C170:O170" si="38">SUM(C164:C169)</f>
        <v>55075338.800000004</v>
      </c>
      <c r="D170" s="133">
        <f t="shared" si="38"/>
        <v>54405209.399999999</v>
      </c>
      <c r="E170" s="133">
        <f t="shared" si="38"/>
        <v>54785991.199999996</v>
      </c>
      <c r="F170" s="133">
        <f t="shared" si="38"/>
        <v>51292700.600000001</v>
      </c>
      <c r="G170" s="133">
        <f t="shared" si="38"/>
        <v>48594463.199999996</v>
      </c>
      <c r="H170" s="133">
        <f t="shared" si="38"/>
        <v>49839021.800000004</v>
      </c>
      <c r="I170" s="133">
        <f t="shared" si="38"/>
        <v>50876719.600000001</v>
      </c>
      <c r="J170" s="133">
        <f t="shared" si="38"/>
        <v>53547949</v>
      </c>
      <c r="K170" s="133">
        <f t="shared" si="38"/>
        <v>54137155.199999996</v>
      </c>
      <c r="L170" s="133">
        <f t="shared" si="38"/>
        <v>48482012.199999996</v>
      </c>
      <c r="M170" s="133">
        <f t="shared" si="38"/>
        <v>50271551.399999999</v>
      </c>
      <c r="N170" s="133">
        <f t="shared" si="38"/>
        <v>57011544.800000004</v>
      </c>
      <c r="O170" s="133">
        <f t="shared" si="38"/>
        <v>628319657.20000005</v>
      </c>
    </row>
    <row r="172" spans="1:15">
      <c r="B172" t="s">
        <v>2430</v>
      </c>
      <c r="C172" s="132">
        <f>SUM(C106:C107)</f>
        <v>55226818.799999997</v>
      </c>
      <c r="D172" s="132">
        <f t="shared" ref="D172:N172" si="39">SUM(D106:D107)</f>
        <v>54547289.399999999</v>
      </c>
      <c r="E172" s="132">
        <f t="shared" si="39"/>
        <v>54925791.200000003</v>
      </c>
      <c r="F172" s="132">
        <f t="shared" si="39"/>
        <v>51395900.600000001</v>
      </c>
      <c r="G172" s="132">
        <f t="shared" si="39"/>
        <v>48676383.200000003</v>
      </c>
      <c r="H172" s="132">
        <f t="shared" si="39"/>
        <v>49906021.799999997</v>
      </c>
      <c r="I172" s="132">
        <f t="shared" si="39"/>
        <v>50941479.600000001</v>
      </c>
      <c r="J172" s="132">
        <f t="shared" si="39"/>
        <v>53615869</v>
      </c>
      <c r="K172" s="132">
        <f t="shared" si="39"/>
        <v>54204795.200000003</v>
      </c>
      <c r="L172" s="132">
        <f t="shared" si="39"/>
        <v>48565332.200000003</v>
      </c>
      <c r="M172" s="132">
        <f t="shared" si="39"/>
        <v>50385191.399999999</v>
      </c>
      <c r="N172" s="132">
        <f t="shared" si="39"/>
        <v>57144624.799999997</v>
      </c>
      <c r="O172" s="132">
        <f>SUM(O106:O107)</f>
        <v>629535497.20000005</v>
      </c>
    </row>
    <row r="173" spans="1:15">
      <c r="B173" s="239" t="s">
        <v>2442</v>
      </c>
      <c r="C173" s="132">
        <f>C170</f>
        <v>55075338.800000004</v>
      </c>
      <c r="D173" s="132">
        <f t="shared" ref="D173:N173" si="40">D170</f>
        <v>54405209.399999999</v>
      </c>
      <c r="E173" s="132">
        <f t="shared" si="40"/>
        <v>54785991.199999996</v>
      </c>
      <c r="F173" s="132">
        <f t="shared" si="40"/>
        <v>51292700.600000001</v>
      </c>
      <c r="G173" s="132">
        <f t="shared" si="40"/>
        <v>48594463.199999996</v>
      </c>
      <c r="H173" s="132">
        <f t="shared" si="40"/>
        <v>49839021.800000004</v>
      </c>
      <c r="I173" s="132">
        <f t="shared" si="40"/>
        <v>50876719.600000001</v>
      </c>
      <c r="J173" s="132">
        <f t="shared" si="40"/>
        <v>53547949</v>
      </c>
      <c r="K173" s="132">
        <f t="shared" si="40"/>
        <v>54137155.199999996</v>
      </c>
      <c r="L173" s="132">
        <f t="shared" si="40"/>
        <v>48482012.199999996</v>
      </c>
      <c r="M173" s="132">
        <f t="shared" si="40"/>
        <v>50271551.399999999</v>
      </c>
      <c r="N173" s="132">
        <f t="shared" si="40"/>
        <v>57011544.800000004</v>
      </c>
      <c r="O173" s="132">
        <f>O170</f>
        <v>628319657.20000005</v>
      </c>
    </row>
    <row r="174" spans="1:15">
      <c r="B174" t="s">
        <v>2432</v>
      </c>
      <c r="C174" s="133">
        <f>C172-C173</f>
        <v>151479.99999999255</v>
      </c>
      <c r="D174" s="133">
        <f t="shared" ref="D174:N174" si="41">D172-D173</f>
        <v>142080</v>
      </c>
      <c r="E174" s="133">
        <f t="shared" si="41"/>
        <v>139800.00000000745</v>
      </c>
      <c r="F174" s="133">
        <f t="shared" si="41"/>
        <v>103200</v>
      </c>
      <c r="G174" s="133">
        <f t="shared" si="41"/>
        <v>81920.000000007451</v>
      </c>
      <c r="H174" s="133">
        <f t="shared" si="41"/>
        <v>66999.999999992549</v>
      </c>
      <c r="I174" s="133">
        <f t="shared" si="41"/>
        <v>64760</v>
      </c>
      <c r="J174" s="133">
        <f t="shared" si="41"/>
        <v>67920</v>
      </c>
      <c r="K174" s="133">
        <f t="shared" si="41"/>
        <v>67640.000000007451</v>
      </c>
      <c r="L174" s="133">
        <f t="shared" si="41"/>
        <v>83320.000000007451</v>
      </c>
      <c r="M174" s="133">
        <f t="shared" si="41"/>
        <v>113640</v>
      </c>
      <c r="N174" s="133">
        <f t="shared" si="41"/>
        <v>133079.99999999255</v>
      </c>
      <c r="O174" s="133">
        <f>IF(ROUND(O172-O173,3)&lt;&gt;ROUND(SUM(C174:N174),3),#VALUE!,SUM(C174:N174))</f>
        <v>1215840.0000000075</v>
      </c>
    </row>
  </sheetData>
  <mergeCells count="29">
    <mergeCell ref="A6:B6"/>
    <mergeCell ref="A63:A65"/>
    <mergeCell ref="A15:A16"/>
    <mergeCell ref="A17:A20"/>
    <mergeCell ref="A21:A22"/>
    <mergeCell ref="A23:A25"/>
    <mergeCell ref="A41:A42"/>
    <mergeCell ref="A8:A10"/>
    <mergeCell ref="A11:A14"/>
    <mergeCell ref="A43:A44"/>
    <mergeCell ref="A45:A47"/>
    <mergeCell ref="A48:A49"/>
    <mergeCell ref="A50:A55"/>
    <mergeCell ref="A56:A62"/>
    <mergeCell ref="A26:A30"/>
    <mergeCell ref="A31:A34"/>
    <mergeCell ref="A92:B92"/>
    <mergeCell ref="A35:A36"/>
    <mergeCell ref="A37:A38"/>
    <mergeCell ref="A39:A40"/>
    <mergeCell ref="A66:A68"/>
    <mergeCell ref="A69:A70"/>
    <mergeCell ref="A71:A72"/>
    <mergeCell ref="A84:A86"/>
    <mergeCell ref="A87:A89"/>
    <mergeCell ref="A82:B82"/>
    <mergeCell ref="A73:A74"/>
    <mergeCell ref="A75:B75"/>
    <mergeCell ref="A90:A91"/>
  </mergeCells>
  <phoneticPr fontId="0" type="noConversion"/>
  <conditionalFormatting sqref="O151 O132 O135">
    <cfRule type="expression" dxfId="0" priority="1" stopIfTrue="1">
      <formula>ABS(O132)&gt;0.5</formula>
    </cfRule>
  </conditionalFormatting>
  <pageMargins left="0.5" right="0.5" top="0.7" bottom="0.7" header="0.5" footer="0.5"/>
  <pageSetup scale="60" fitToHeight="3" orientation="landscape" r:id="rId1"/>
  <headerFooter alignWithMargins="0">
    <oddFooter>&amp;L&amp;F&amp;C&amp;A</oddFooter>
  </headerFooter>
  <rowBreaks count="1" manualBreakCount="1">
    <brk id="135" max="1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tabColor rgb="FF00B050"/>
    <pageSetUpPr fitToPage="1"/>
  </sheetPr>
  <dimension ref="A1:I48"/>
  <sheetViews>
    <sheetView workbookViewId="0">
      <selection activeCell="C17" sqref="C17"/>
    </sheetView>
  </sheetViews>
  <sheetFormatPr defaultRowHeight="12.75"/>
  <cols>
    <col min="1" max="1" width="28.33203125" customWidth="1"/>
    <col min="3" max="6" width="16.83203125" customWidth="1"/>
    <col min="7" max="7" width="17.83203125" customWidth="1"/>
    <col min="8" max="8" width="12.1640625" customWidth="1"/>
    <col min="11" max="12" width="14.83203125" bestFit="1" customWidth="1"/>
    <col min="13" max="13" width="11.6640625" customWidth="1"/>
  </cols>
  <sheetData>
    <row r="1" spans="1:9">
      <c r="A1" s="61" t="s">
        <v>289</v>
      </c>
      <c r="B1" s="61"/>
      <c r="C1" s="61"/>
      <c r="D1" s="61"/>
      <c r="E1" s="61"/>
      <c r="F1" s="61"/>
      <c r="G1" s="61"/>
      <c r="H1" s="61"/>
      <c r="I1" s="61"/>
    </row>
    <row r="2" spans="1:9">
      <c r="A2" s="256" t="s">
        <v>2501</v>
      </c>
      <c r="B2" s="61"/>
      <c r="C2" s="61"/>
      <c r="D2" s="61"/>
      <c r="E2" s="61"/>
      <c r="F2" s="61"/>
      <c r="G2" s="61"/>
      <c r="H2" s="61"/>
      <c r="I2" s="6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61" t="s">
        <v>642</v>
      </c>
      <c r="B4" s="61"/>
      <c r="C4" s="61"/>
      <c r="D4" s="61"/>
      <c r="E4" s="61"/>
      <c r="F4" s="61"/>
      <c r="G4" s="61"/>
      <c r="H4" s="61"/>
      <c r="I4" s="61"/>
    </row>
    <row r="5" spans="1:9">
      <c r="A5" s="61"/>
      <c r="B5" s="61"/>
      <c r="C5" s="62" t="s">
        <v>290</v>
      </c>
      <c r="D5" s="61"/>
      <c r="E5" s="61"/>
      <c r="F5" s="61"/>
      <c r="G5" s="61"/>
      <c r="H5" s="61"/>
      <c r="I5" s="61"/>
    </row>
    <row r="6" spans="1:9">
      <c r="A6" s="61" t="s">
        <v>291</v>
      </c>
      <c r="B6" s="61"/>
      <c r="C6" s="63">
        <v>9015988</v>
      </c>
      <c r="D6" s="61"/>
      <c r="E6" s="61"/>
      <c r="F6" s="61"/>
      <c r="G6" s="61"/>
      <c r="H6" s="61"/>
      <c r="I6" s="61"/>
    </row>
    <row r="7" spans="1:9">
      <c r="A7" s="61" t="s">
        <v>2489</v>
      </c>
      <c r="B7" s="61"/>
      <c r="C7" s="20">
        <f>'ID Sch 25 (12.2019)'!Q38/1000</f>
        <v>356248</v>
      </c>
      <c r="D7" s="61"/>
      <c r="E7" s="61"/>
      <c r="F7" s="61"/>
      <c r="G7" s="61"/>
      <c r="H7" s="61"/>
      <c r="I7" s="61"/>
    </row>
    <row r="8" spans="1:9">
      <c r="A8" s="61" t="s">
        <v>191</v>
      </c>
      <c r="B8" s="61"/>
      <c r="C8" s="69">
        <f>C6-C7</f>
        <v>8659740</v>
      </c>
      <c r="D8" s="61"/>
      <c r="E8" s="61"/>
      <c r="F8" s="61"/>
      <c r="G8" s="61"/>
      <c r="H8" s="61"/>
      <c r="I8" s="61"/>
    </row>
    <row r="9" spans="1:9">
      <c r="A9" s="61" t="s">
        <v>292</v>
      </c>
      <c r="B9" s="61"/>
      <c r="C9" s="405">
        <v>453401</v>
      </c>
      <c r="D9" s="64">
        <f>C9/C8</f>
        <v>5.2357345601600047E-2</v>
      </c>
      <c r="E9" s="64"/>
      <c r="F9" s="61"/>
      <c r="G9" s="61"/>
      <c r="H9" s="61"/>
      <c r="I9" s="61"/>
    </row>
    <row r="10" spans="1:9">
      <c r="A10" s="61"/>
      <c r="B10" s="61"/>
      <c r="C10" s="61"/>
      <c r="D10" s="61"/>
      <c r="E10" s="61"/>
      <c r="F10" s="61"/>
      <c r="G10" s="61"/>
      <c r="H10" s="61"/>
      <c r="I10" s="61"/>
    </row>
    <row r="11" spans="1:9">
      <c r="A11" s="61" t="s">
        <v>293</v>
      </c>
      <c r="B11" s="61"/>
      <c r="C11" s="20">
        <f>ROUND(C8*D11,0)</f>
        <v>259792</v>
      </c>
      <c r="D11" s="257">
        <v>0.03</v>
      </c>
      <c r="E11" s="64"/>
      <c r="F11" s="61"/>
      <c r="G11" s="61"/>
      <c r="H11" s="61"/>
      <c r="I11" s="61"/>
    </row>
    <row r="12" spans="1:9">
      <c r="A12" s="61" t="s">
        <v>294</v>
      </c>
      <c r="B12" s="61"/>
      <c r="C12" s="65">
        <f>C9-C11</f>
        <v>193609</v>
      </c>
      <c r="D12" s="64">
        <f>C12/C8</f>
        <v>2.2357368696981666E-2</v>
      </c>
      <c r="E12" s="64"/>
      <c r="F12" s="61"/>
      <c r="G12" s="61"/>
      <c r="H12" s="61"/>
      <c r="I12" s="61"/>
    </row>
    <row r="13" spans="1:9">
      <c r="A13" s="61"/>
      <c r="B13" s="61"/>
      <c r="C13" s="61"/>
      <c r="D13" s="61"/>
      <c r="E13" s="61"/>
      <c r="F13" s="61"/>
      <c r="G13" s="61"/>
      <c r="H13" s="61"/>
      <c r="I13" s="61"/>
    </row>
    <row r="14" spans="1:9">
      <c r="A14" s="61" t="s">
        <v>295</v>
      </c>
      <c r="B14" s="61"/>
      <c r="C14" s="61"/>
      <c r="D14" s="61"/>
      <c r="E14" s="61"/>
      <c r="F14" s="61"/>
      <c r="G14" s="61"/>
      <c r="H14" s="61"/>
      <c r="I14" s="61"/>
    </row>
    <row r="15" spans="1:9">
      <c r="A15" s="61"/>
      <c r="B15" s="61"/>
      <c r="C15" s="61"/>
      <c r="D15" s="61"/>
      <c r="E15" s="61"/>
      <c r="F15" s="61"/>
      <c r="G15" s="61"/>
      <c r="H15" s="61"/>
      <c r="I15" s="61"/>
    </row>
    <row r="16" spans="1:9">
      <c r="A16" s="66" t="s">
        <v>296</v>
      </c>
      <c r="B16" s="61"/>
      <c r="C16" s="67" t="s">
        <v>252</v>
      </c>
      <c r="D16" s="67" t="s">
        <v>258</v>
      </c>
      <c r="E16" s="67" t="s">
        <v>442</v>
      </c>
      <c r="F16" s="67" t="s">
        <v>277</v>
      </c>
      <c r="G16" s="61" t="s">
        <v>297</v>
      </c>
      <c r="H16" s="62" t="s">
        <v>298</v>
      </c>
      <c r="I16" s="62" t="s">
        <v>299</v>
      </c>
    </row>
    <row r="17" spans="1:9">
      <c r="A17" s="61" t="s">
        <v>253</v>
      </c>
      <c r="B17" s="61"/>
      <c r="C17" s="20">
        <f>'12.2019 WA Usage'!O87+'12.2019 WA Usage'!O88</f>
        <v>2436265024.8310003</v>
      </c>
      <c r="D17" s="20">
        <f>'12.2019 ID Usage'!O103</f>
        <v>1196633746.0875499</v>
      </c>
      <c r="E17" s="151">
        <f>'12.2019 ID Usage'!O86</f>
        <v>283450.826</v>
      </c>
      <c r="F17" s="61"/>
      <c r="G17" s="61"/>
      <c r="H17" s="61"/>
      <c r="I17" s="61"/>
    </row>
    <row r="18" spans="1:9">
      <c r="A18" s="61" t="s">
        <v>300</v>
      </c>
      <c r="B18" s="61"/>
      <c r="C18" s="20">
        <f>'12.2019 WA Usage'!O89+'12.2019 WA Usage'!O90</f>
        <v>627095502.53600001</v>
      </c>
      <c r="D18" s="20">
        <f>'12.2019 ID Usage'!O104+'12.2019 ID Usage'!O105</f>
        <v>389178735.18008</v>
      </c>
      <c r="E18" s="151">
        <f>'12.2019 ID Usage'!O89</f>
        <v>553434</v>
      </c>
      <c r="F18" s="61"/>
      <c r="G18" s="61"/>
      <c r="H18" s="61"/>
      <c r="I18" s="61"/>
    </row>
    <row r="19" spans="1:9">
      <c r="A19" s="61" t="s">
        <v>301</v>
      </c>
      <c r="B19" s="61"/>
      <c r="C19" s="20">
        <f>'12.2019 WA Usage'!O91+'12.2019 WA Usage'!O92-C27</f>
        <v>1271094917.8369999</v>
      </c>
      <c r="D19" s="20">
        <f>'12.2019 ID Usage'!O106+'12.2019 ID Usage'!O107-D27</f>
        <v>579353510.801</v>
      </c>
      <c r="E19" s="20">
        <f>'12.2019 ID Usage'!O91</f>
        <v>186400</v>
      </c>
      <c r="F19" s="61"/>
      <c r="G19" s="61"/>
      <c r="H19" s="61"/>
      <c r="I19" s="61"/>
    </row>
    <row r="20" spans="1:9">
      <c r="A20" s="61" t="s">
        <v>412</v>
      </c>
      <c r="B20" s="61"/>
      <c r="C20" s="20">
        <f>'WA Sch 25 (12.2019)'!P23+'WA Sch 25 (12.2019)'!P24+'WA Sch 25 (12.2019)'!P25+'WA Sch 25 (12.2019)'!P99</f>
        <v>93202892</v>
      </c>
      <c r="D20" s="151">
        <f>'ID Sch 25 (12.2019)'!Q80</f>
        <v>4821508.8000000007</v>
      </c>
      <c r="E20" s="20"/>
      <c r="F20" s="61"/>
      <c r="G20" s="61"/>
      <c r="H20" s="61"/>
      <c r="I20" s="61"/>
    </row>
    <row r="21" spans="1:9">
      <c r="A21" s="61" t="s">
        <v>302</v>
      </c>
      <c r="B21" s="61"/>
      <c r="C21" s="20">
        <f>'12.2019 WA Usage'!O95+'12.2019 WA Usage'!O96+'12.2019 WA Usage'!O97</f>
        <v>139559979.042</v>
      </c>
      <c r="D21" s="20">
        <f>'12.2019 ID Usage'!O113+'12.2019 ID Usage'!O114</f>
        <v>60351766.304030001</v>
      </c>
      <c r="E21" s="20"/>
      <c r="F21" s="61"/>
      <c r="G21" s="61"/>
      <c r="H21" s="61"/>
      <c r="I21" s="61"/>
    </row>
    <row r="22" spans="1:9">
      <c r="A22" s="61" t="s">
        <v>275</v>
      </c>
      <c r="B22" s="61"/>
      <c r="C22" s="20">
        <f>SUM('12.2019 WA Usage'!O98:O102)</f>
        <v>10729842.53655</v>
      </c>
      <c r="D22" s="20">
        <f>SUM('12.2019 ID Usage'!O115:O120)</f>
        <v>7243308.4059299994</v>
      </c>
      <c r="E22" s="20"/>
      <c r="F22" s="61"/>
      <c r="G22" s="61"/>
      <c r="H22" s="61"/>
      <c r="I22" s="61"/>
    </row>
    <row r="23" spans="1:9">
      <c r="A23" s="61" t="s">
        <v>276</v>
      </c>
      <c r="B23" s="61"/>
      <c r="C23" s="20">
        <f>'12.2019 WA Usage'!O103+'12.2019 WA Usage'!O104</f>
        <v>7232081.1234200001</v>
      </c>
      <c r="D23" s="20">
        <f>SUM('12.2019 ID Usage'!O121:O123)</f>
        <v>3809164.0015500002</v>
      </c>
      <c r="E23" s="20"/>
      <c r="F23" s="61"/>
      <c r="G23" s="61"/>
      <c r="H23" s="61"/>
      <c r="I23" s="61"/>
    </row>
    <row r="24" spans="1:9">
      <c r="A24" s="61" t="s">
        <v>280</v>
      </c>
      <c r="B24" s="61"/>
      <c r="C24" s="68">
        <f>SUM(C17:C23)</f>
        <v>4585180239.9059696</v>
      </c>
      <c r="D24" s="68">
        <f>SUM(D17:D23)</f>
        <v>2241391739.5801401</v>
      </c>
      <c r="E24" s="68">
        <f>SUM(E17:E23)</f>
        <v>1023284.826</v>
      </c>
      <c r="F24" s="65">
        <f>C24+D24+E24</f>
        <v>6827595264.3121099</v>
      </c>
      <c r="G24" s="65">
        <f>F24/1000</f>
        <v>6827595.2643121099</v>
      </c>
      <c r="H24" s="65">
        <f>H37-H35-H30</f>
        <v>86799</v>
      </c>
      <c r="I24" s="64">
        <f>H24/G24</f>
        <v>1.2712967983573808E-2</v>
      </c>
    </row>
    <row r="25" spans="1:9">
      <c r="A25" s="61"/>
      <c r="B25" s="61"/>
      <c r="C25" s="61"/>
      <c r="D25" s="61"/>
      <c r="E25" s="61"/>
      <c r="F25" s="61"/>
      <c r="G25" s="61"/>
      <c r="H25" s="61"/>
      <c r="I25" s="61"/>
    </row>
    <row r="26" spans="1:9">
      <c r="A26" s="66" t="s">
        <v>303</v>
      </c>
      <c r="B26" s="61"/>
      <c r="C26" s="67" t="s">
        <v>252</v>
      </c>
      <c r="D26" s="67" t="s">
        <v>258</v>
      </c>
      <c r="E26" s="67"/>
      <c r="F26" s="67" t="s">
        <v>277</v>
      </c>
      <c r="G26" s="61"/>
      <c r="H26" s="61"/>
      <c r="I26" s="61"/>
    </row>
    <row r="27" spans="1:9">
      <c r="A27" s="61" t="s">
        <v>304</v>
      </c>
      <c r="B27" s="61"/>
      <c r="C27" s="20">
        <f>'12.2019 WA Usage'!O114</f>
        <v>104934058.42</v>
      </c>
      <c r="D27" s="20">
        <f>'12.2019 ID Usage'!O133</f>
        <v>50181986.399000004</v>
      </c>
      <c r="E27" s="20"/>
      <c r="F27" s="61"/>
      <c r="G27" s="61"/>
      <c r="H27" s="61"/>
      <c r="I27" s="61"/>
    </row>
    <row r="28" spans="1:9">
      <c r="A28" s="61" t="s">
        <v>255</v>
      </c>
      <c r="B28" s="61"/>
      <c r="C28" s="20">
        <f>'WA Sch 25 (12.2019)'!P37-C20-C34</f>
        <v>556803381.31499982</v>
      </c>
      <c r="D28" s="20">
        <f>'ID Sch 25 (12.2019)'!Q23-D20</f>
        <v>305219686.72000003</v>
      </c>
      <c r="E28" s="20"/>
      <c r="F28" s="61"/>
      <c r="G28" s="61"/>
      <c r="H28" s="61"/>
      <c r="I28" s="61"/>
    </row>
    <row r="29" spans="1:9">
      <c r="A29" s="61" t="s">
        <v>243</v>
      </c>
      <c r="B29" s="61"/>
      <c r="C29" s="20"/>
      <c r="D29" s="20">
        <f>'ID Sch 25 (12.2019)'!Q36</f>
        <v>389748750</v>
      </c>
      <c r="E29" s="20"/>
      <c r="F29" s="61"/>
      <c r="G29" s="61"/>
      <c r="H29" s="61"/>
      <c r="I29" s="61"/>
    </row>
    <row r="30" spans="1:9">
      <c r="A30" s="61"/>
      <c r="B30" s="61"/>
      <c r="C30" s="69">
        <f>SUM(C27:C29)</f>
        <v>661737439.73499978</v>
      </c>
      <c r="D30" s="69">
        <f>SUM(D27:D29)</f>
        <v>745150423.11899996</v>
      </c>
      <c r="E30" s="70"/>
      <c r="F30" s="65">
        <f>C30+D30</f>
        <v>1406887862.8539996</v>
      </c>
      <c r="G30" s="20">
        <f>G24+F30/1000</f>
        <v>8234483.1271661092</v>
      </c>
      <c r="H30" s="20">
        <f>ROUND(G30*I30,0)</f>
        <v>107048</v>
      </c>
      <c r="I30" s="257">
        <v>1.2999999999999999E-2</v>
      </c>
    </row>
    <row r="31" spans="1:9">
      <c r="A31" s="61"/>
      <c r="B31" s="61"/>
      <c r="C31" s="61"/>
      <c r="D31" s="61"/>
      <c r="E31" s="61"/>
      <c r="F31" s="61"/>
      <c r="G31" s="61"/>
      <c r="H31" s="61"/>
      <c r="I31" s="61"/>
    </row>
    <row r="32" spans="1:9">
      <c r="A32" s="66" t="s">
        <v>305</v>
      </c>
      <c r="B32" s="61"/>
      <c r="C32" s="67" t="s">
        <v>252</v>
      </c>
      <c r="D32" s="67" t="s">
        <v>258</v>
      </c>
      <c r="E32" s="67"/>
      <c r="F32" s="67" t="s">
        <v>277</v>
      </c>
      <c r="G32" s="61"/>
      <c r="H32" s="61"/>
      <c r="I32" s="61"/>
    </row>
    <row r="33" spans="1:9">
      <c r="A33" s="61" t="s">
        <v>306</v>
      </c>
      <c r="B33" s="61"/>
      <c r="C33" s="20">
        <f>'12.2019 WA Usage'!O94</f>
        <v>0</v>
      </c>
      <c r="D33" s="63">
        <v>0</v>
      </c>
      <c r="E33" s="20"/>
      <c r="F33" s="65"/>
      <c r="G33" s="20"/>
      <c r="H33" s="20"/>
      <c r="I33" s="64"/>
    </row>
    <row r="34" spans="1:9">
      <c r="A34" s="61" t="s">
        <v>413</v>
      </c>
      <c r="B34" s="61"/>
      <c r="C34" s="20">
        <f>'WA Sch 25 (12.2019)'!P98+'WA Sch 25 (12.2019)'!P100</f>
        <v>435895308</v>
      </c>
      <c r="D34" s="61"/>
      <c r="E34" s="61"/>
      <c r="F34" s="61"/>
      <c r="G34" s="61"/>
      <c r="H34" s="61"/>
      <c r="I34" s="61"/>
    </row>
    <row r="35" spans="1:9">
      <c r="A35" s="61"/>
      <c r="B35" s="61"/>
      <c r="C35" s="69">
        <f>SUM(C33:C34)</f>
        <v>435895308</v>
      </c>
      <c r="D35" s="71"/>
      <c r="E35" s="72"/>
      <c r="F35" s="65">
        <f>C35+D35</f>
        <v>435895308</v>
      </c>
      <c r="G35" s="20">
        <f>G30+F35/1000</f>
        <v>8670378.4351661094</v>
      </c>
      <c r="H35" s="20">
        <f>ROUND(G35*I35,0)</f>
        <v>260111</v>
      </c>
      <c r="I35" s="64">
        <f>D11</f>
        <v>0.03</v>
      </c>
    </row>
    <row r="36" spans="1:9">
      <c r="A36" s="61"/>
      <c r="B36" s="61"/>
      <c r="C36" s="20"/>
      <c r="D36" s="61"/>
      <c r="E36" s="61"/>
      <c r="F36" s="61"/>
      <c r="G36" s="61"/>
      <c r="H36" s="61"/>
      <c r="I36" s="61"/>
    </row>
    <row r="37" spans="1:9">
      <c r="A37" s="61" t="s">
        <v>307</v>
      </c>
      <c r="B37" s="61"/>
      <c r="C37" s="65">
        <f>C24+C30+C35</f>
        <v>5682812987.6409693</v>
      </c>
      <c r="D37" s="65">
        <f>D24+D30+D35</f>
        <v>2986542162.6991401</v>
      </c>
      <c r="E37" s="65">
        <f>E24+E30+E35</f>
        <v>1023284.826</v>
      </c>
      <c r="F37" s="65">
        <f>F24+F30+F35</f>
        <v>8670378435.1661091</v>
      </c>
      <c r="G37" s="20">
        <f>F37/1000</f>
        <v>8670378.4351661094</v>
      </c>
      <c r="H37" s="20">
        <f>ROUND(G37*I37,0)</f>
        <v>453958</v>
      </c>
      <c r="I37" s="73">
        <f>D9</f>
        <v>5.2357345601600047E-2</v>
      </c>
    </row>
    <row r="38" spans="1:9">
      <c r="E38" s="61"/>
      <c r="F38" s="61"/>
      <c r="G38" s="65">
        <f>C8</f>
        <v>8659740</v>
      </c>
      <c r="H38" s="61"/>
      <c r="I38" s="61"/>
    </row>
    <row r="39" spans="1:9">
      <c r="A39" s="61" t="s">
        <v>192</v>
      </c>
      <c r="B39" s="61"/>
      <c r="C39" s="65">
        <f>C37-'12.2019 WA Usage'!O112</f>
        <v>-1301372.6870002747</v>
      </c>
      <c r="D39" s="65">
        <f>D37+C7*1000-'12.2019 ID Usage'!O131</f>
        <v>34308910.700999737</v>
      </c>
      <c r="E39" s="65">
        <f>E37-'12.2019 ID Usage'!O92</f>
        <v>0</v>
      </c>
      <c r="F39" s="74" t="s">
        <v>419</v>
      </c>
      <c r="G39" s="65">
        <f>G38-G37</f>
        <v>-10638.435166109353</v>
      </c>
      <c r="H39" s="64" t="s">
        <v>443</v>
      </c>
      <c r="I39" s="61"/>
    </row>
    <row r="40" spans="1:9">
      <c r="A40" s="130" t="s">
        <v>2525</v>
      </c>
      <c r="B40" s="61"/>
      <c r="C40" s="20">
        <f>-SUM('WA Sch 25 (12.2019)'!P30,'WA Sch 25 (12.2019)'!P31,'WA Sch 25 (12.2019)'!P33,'WA Sch 25 (12.2019)'!P34)</f>
        <v>1301372.6870000511</v>
      </c>
      <c r="D40" s="20">
        <f>-SUM('ID Sch 25 (12.2019)'!Q18,'ID Sch 25 (12.2019)'!Q19,'ID Sch 25 (12.2019)'!Q21,'ID Sch 25 (12.2019)'!Q22)</f>
        <v>1409099.2989999875</v>
      </c>
      <c r="E40" s="61"/>
      <c r="F40" s="61"/>
      <c r="G40" s="61"/>
      <c r="H40" s="61"/>
      <c r="I40" s="61"/>
    </row>
    <row r="41" spans="1:9">
      <c r="A41" s="130" t="s">
        <v>2526</v>
      </c>
      <c r="D41" s="65">
        <f>-SUM('ID Sch 25 (12.2019)'!Q31,'ID Sch 25 (12.2019)'!Q32,'ID Sch 25 (12.2019)'!Q34,'ID Sch 25 (12.2019)'!Q35,'ID Sch 25 (12.2019)'!Q41,'ID Sch 25 (12.2019)'!Q42)</f>
        <v>-35718010</v>
      </c>
      <c r="E41" s="61"/>
      <c r="F41" s="65"/>
      <c r="G41" s="61"/>
      <c r="H41" s="61"/>
      <c r="I41" s="61"/>
    </row>
    <row r="42" spans="1:9">
      <c r="A42" s="61" t="s">
        <v>193</v>
      </c>
      <c r="B42" s="61"/>
      <c r="C42" s="68">
        <f>SUM(C39:C41)</f>
        <v>-2.2351741790771484E-7</v>
      </c>
      <c r="D42" s="68">
        <f>SUM(D39:D41)</f>
        <v>-2.7567148208618164E-7</v>
      </c>
      <c r="G42" s="119" t="s">
        <v>174</v>
      </c>
      <c r="H42" s="8"/>
    </row>
    <row r="43" spans="1:9">
      <c r="G43" s="8" t="s">
        <v>175</v>
      </c>
      <c r="H43" s="120">
        <f>ROUND(I24+I30+I35,3)</f>
        <v>5.6000000000000001E-2</v>
      </c>
    </row>
    <row r="44" spans="1:9">
      <c r="G44" s="8" t="s">
        <v>176</v>
      </c>
      <c r="H44" s="120">
        <f>ROUND(I30+I35,3)</f>
        <v>4.2999999999999997E-2</v>
      </c>
    </row>
    <row r="45" spans="1:9">
      <c r="G45" s="8" t="s">
        <v>177</v>
      </c>
      <c r="H45" s="120">
        <f>ROUND(I35,3)</f>
        <v>0.03</v>
      </c>
    </row>
    <row r="47" spans="1:9">
      <c r="A47" t="s">
        <v>2445</v>
      </c>
      <c r="C47" s="252">
        <f>(C19)/(C19+C27)</f>
        <v>0.92374138900371405</v>
      </c>
      <c r="D47" s="252">
        <f>(D19+D20)/(D19+D27)</f>
        <v>0.92794611614317069</v>
      </c>
    </row>
    <row r="48" spans="1:9">
      <c r="A48" t="s">
        <v>2446</v>
      </c>
      <c r="C48" s="252">
        <f>C27/(C19+C27)</f>
        <v>7.6258610996285836E-2</v>
      </c>
      <c r="D48" s="252">
        <f>D27/(D19+D27)</f>
        <v>7.9712719333851087E-2</v>
      </c>
    </row>
  </sheetData>
  <phoneticPr fontId="0" type="noConversion"/>
  <printOptions horizontalCentered="1"/>
  <pageMargins left="0.5" right="0.5" top="0.5" bottom="0.75" header="0.5" footer="0.5"/>
  <pageSetup scale="91" orientation="landscape" horizontalDpi="4294967292" r:id="rId1"/>
  <headerFooter alignWithMargins="0">
    <oddFooter>&amp;C&amp;F /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38</vt:i4>
      </vt:variant>
    </vt:vector>
  </HeadingPairs>
  <TitlesOfParts>
    <vt:vector size="59" baseType="lpstr">
      <vt:lpstr>Potential Projects</vt:lpstr>
      <vt:lpstr>2019 Actual plus Potential</vt:lpstr>
      <vt:lpstr>Index</vt:lpstr>
      <vt:lpstr>Summary</vt:lpstr>
      <vt:lpstr>Peak Calc CP</vt:lpstr>
      <vt:lpstr>Peak Calc NCP</vt:lpstr>
      <vt:lpstr>Schedule Shifting Adj - ID</vt:lpstr>
      <vt:lpstr>Peak Calc Billing kW est</vt:lpstr>
      <vt:lpstr>Generation Level Energy</vt:lpstr>
      <vt:lpstr>WA DemEst</vt:lpstr>
      <vt:lpstr>ID DemEst</vt:lpstr>
      <vt:lpstr>PT Ratio</vt:lpstr>
      <vt:lpstr>Electric Factors </vt:lpstr>
      <vt:lpstr>2019 Daylight</vt:lpstr>
      <vt:lpstr>Load Shape</vt:lpstr>
      <vt:lpstr>Notes</vt:lpstr>
      <vt:lpstr>WA Sch 25 (12.2019)</vt:lpstr>
      <vt:lpstr>ID Sch 25 (12.2019)</vt:lpstr>
      <vt:lpstr>12.2019 WA Usage</vt:lpstr>
      <vt:lpstr>12.2019 ID Usage</vt:lpstr>
      <vt:lpstr>Losses</vt:lpstr>
      <vt:lpstr>'2019 Daylight'!Hrs_Darkness</vt:lpstr>
      <vt:lpstr>Summary!LoadShape</vt:lpstr>
      <vt:lpstr>LoadShape</vt:lpstr>
      <vt:lpstr>Summary!Loss_Prim</vt:lpstr>
      <vt:lpstr>Loss_Prim</vt:lpstr>
      <vt:lpstr>Summary!Loss_Sec</vt:lpstr>
      <vt:lpstr>Loss_Sec</vt:lpstr>
      <vt:lpstr>Summary!Loss_Transm</vt:lpstr>
      <vt:lpstr>Loss_Transm</vt:lpstr>
      <vt:lpstr>Summary!M.WkDy.H</vt:lpstr>
      <vt:lpstr>M.WkDy.H</vt:lpstr>
      <vt:lpstr>Mo.Day.Hr</vt:lpstr>
      <vt:lpstr>'12.2019 ID Usage'!Print_Area</vt:lpstr>
      <vt:lpstr>'12.2019 WA Usage'!Print_Area</vt:lpstr>
      <vt:lpstr>'2019 Daylight'!Print_Area</vt:lpstr>
      <vt:lpstr>'Electric Factors '!Print_Area</vt:lpstr>
      <vt:lpstr>'ID DemEst'!Print_Area</vt:lpstr>
      <vt:lpstr>'ID Sch 25 (12.2019)'!Print_Area</vt:lpstr>
      <vt:lpstr>'Load Shape'!Print_Area</vt:lpstr>
      <vt:lpstr>Losses!Print_Area</vt:lpstr>
      <vt:lpstr>'Peak Calc Billing kW est'!Print_Area</vt:lpstr>
      <vt:lpstr>'Peak Calc NCP'!Print_Area</vt:lpstr>
      <vt:lpstr>'WA DemEst'!Print_Area</vt:lpstr>
      <vt:lpstr>'WA Sch 25 (12.2019)'!Print_Area</vt:lpstr>
      <vt:lpstr>'12.2019 ID Usage'!Print_Titles</vt:lpstr>
      <vt:lpstr>'12.2019 WA Usage'!Print_Titles</vt:lpstr>
      <vt:lpstr>'Generation Level Energy'!Print_Titles</vt:lpstr>
      <vt:lpstr>'Load Shape'!Print_Titles</vt:lpstr>
      <vt:lpstr>'Peak Calc Billing kW est'!Print_Titles</vt:lpstr>
      <vt:lpstr>'Peak Calc CP'!Print_Titles</vt:lpstr>
      <vt:lpstr>'Peak Calc NCP'!Print_Titles</vt:lpstr>
      <vt:lpstr>'WA Sch 25 (12.2019)'!Sch25_Annual_excess_kva</vt:lpstr>
      <vt:lpstr>'WA Sch 25 (12.2019)'!Sch25_Annual_kva</vt:lpstr>
      <vt:lpstr>'WA Sch 25 (12.2019)'!Sch25_Annual_kW</vt:lpstr>
      <vt:lpstr>'WA Sch 25 (12.2019)'!Sch25_Annual_kWh</vt:lpstr>
      <vt:lpstr>'WA Sch 25 (12.2019)'!Sch25_kWh</vt:lpstr>
      <vt:lpstr>'WA Sch 25 (12.2019)'!Sch25_n</vt:lpstr>
      <vt:lpstr>'WA Sch 25 (12.2019)'!Sch25_nD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tlk</dc:creator>
  <cp:lastModifiedBy>Knox, Tara</cp:lastModifiedBy>
  <cp:lastPrinted>2019-08-14T21:54:43Z</cp:lastPrinted>
  <dcterms:created xsi:type="dcterms:W3CDTF">1997-11-11T01:23:57Z</dcterms:created>
  <dcterms:modified xsi:type="dcterms:W3CDTF">2020-10-28T21:06:59Z</dcterms:modified>
</cp:coreProperties>
</file>